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0" windowHeight="1185" activeTab="1"/>
  </bookViews>
  <sheets>
    <sheet name="Смета 12 гр. ТЕР МО" sheetId="5" r:id="rId1"/>
    <sheet name="Дефектная ведомость" sheetId="6" r:id="rId2"/>
    <sheet name="Source" sheetId="1" state="hidden" r:id="rId3"/>
    <sheet name="SourceObSm" sheetId="2" state="hidden" r:id="rId4"/>
    <sheet name="SmtRes" sheetId="3" state="hidden" r:id="rId5"/>
    <sheet name="EtalonRes" sheetId="4" state="hidden" r:id="rId6"/>
  </sheets>
  <definedNames>
    <definedName name="_xlnm.Print_Titles" localSheetId="1">'Дефектная ведомость'!$9:$9</definedName>
    <definedName name="_xlnm.Print_Titles" localSheetId="0">'Смета 12 гр. ТЕР МО'!$40:$40</definedName>
    <definedName name="_xlnm.Print_Area" localSheetId="1">'Дефектная ведомость'!$A$1:$D$316</definedName>
    <definedName name="_xlnm.Print_Area" localSheetId="0">'Смета 12 гр. ТЕР МО'!$A$1:$L$1816</definedName>
  </definedNames>
  <calcPr calcId="125725"/>
</workbook>
</file>

<file path=xl/calcChain.xml><?xml version="1.0" encoding="utf-8"?>
<calcChain xmlns="http://schemas.openxmlformats.org/spreadsheetml/2006/main">
  <c r="D311" i="6"/>
  <c r="C311"/>
  <c r="B311"/>
  <c r="A311"/>
  <c r="D310"/>
  <c r="C310"/>
  <c r="B310"/>
  <c r="A310"/>
  <c r="D309"/>
  <c r="C309"/>
  <c r="B309"/>
  <c r="A309"/>
  <c r="D308"/>
  <c r="C308"/>
  <c r="B308"/>
  <c r="A308"/>
  <c r="D307"/>
  <c r="C307"/>
  <c r="B307"/>
  <c r="A307"/>
  <c r="D306"/>
  <c r="C306"/>
  <c r="B306"/>
  <c r="A306"/>
  <c r="D305"/>
  <c r="C305"/>
  <c r="B305"/>
  <c r="A305"/>
  <c r="D304"/>
  <c r="C304"/>
  <c r="B304"/>
  <c r="A304"/>
  <c r="D303"/>
  <c r="C303"/>
  <c r="B303"/>
  <c r="A303"/>
  <c r="D302"/>
  <c r="C302"/>
  <c r="B302"/>
  <c r="A302"/>
  <c r="D301"/>
  <c r="C301"/>
  <c r="B301"/>
  <c r="A301"/>
  <c r="D300"/>
  <c r="C300"/>
  <c r="B300"/>
  <c r="A300"/>
  <c r="D299"/>
  <c r="C299"/>
  <c r="B299"/>
  <c r="A299"/>
  <c r="A298"/>
  <c r="D297"/>
  <c r="C297"/>
  <c r="B297"/>
  <c r="A297"/>
  <c r="D296"/>
  <c r="C296"/>
  <c r="B296"/>
  <c r="A296"/>
  <c r="D295"/>
  <c r="C295"/>
  <c r="B295"/>
  <c r="A295"/>
  <c r="D294"/>
  <c r="C294"/>
  <c r="B294"/>
  <c r="A294"/>
  <c r="D293"/>
  <c r="C293"/>
  <c r="B293"/>
  <c r="A293"/>
  <c r="D292"/>
  <c r="C292"/>
  <c r="B292"/>
  <c r="A292"/>
  <c r="D291"/>
  <c r="C291"/>
  <c r="B291"/>
  <c r="A291"/>
  <c r="D290"/>
  <c r="C290"/>
  <c r="B290"/>
  <c r="A290"/>
  <c r="D289"/>
  <c r="C289"/>
  <c r="B289"/>
  <c r="A289"/>
  <c r="D288"/>
  <c r="C288"/>
  <c r="B288"/>
  <c r="A288"/>
  <c r="A287"/>
  <c r="A286"/>
  <c r="D285"/>
  <c r="C285"/>
  <c r="B285"/>
  <c r="A285"/>
  <c r="D284"/>
  <c r="C284"/>
  <c r="B284"/>
  <c r="A284"/>
  <c r="D283"/>
  <c r="C283"/>
  <c r="B283"/>
  <c r="A283"/>
  <c r="D282"/>
  <c r="C282"/>
  <c r="B282"/>
  <c r="A282"/>
  <c r="D281"/>
  <c r="C281"/>
  <c r="B281"/>
  <c r="A281"/>
  <c r="D280"/>
  <c r="C280"/>
  <c r="B280"/>
  <c r="A280"/>
  <c r="D279"/>
  <c r="C279"/>
  <c r="B279"/>
  <c r="A279"/>
  <c r="D278"/>
  <c r="C278"/>
  <c r="B278"/>
  <c r="A278"/>
  <c r="D277"/>
  <c r="C277"/>
  <c r="B277"/>
  <c r="A277"/>
  <c r="A276"/>
  <c r="D275"/>
  <c r="C275"/>
  <c r="B275"/>
  <c r="A275"/>
  <c r="D274"/>
  <c r="C274"/>
  <c r="B274"/>
  <c r="A274"/>
  <c r="D273"/>
  <c r="C273"/>
  <c r="B273"/>
  <c r="A273"/>
  <c r="D272"/>
  <c r="C272"/>
  <c r="B272"/>
  <c r="A272"/>
  <c r="D271"/>
  <c r="C271"/>
  <c r="B271"/>
  <c r="A271"/>
  <c r="D270"/>
  <c r="C270"/>
  <c r="B270"/>
  <c r="A270"/>
  <c r="D269"/>
  <c r="C269"/>
  <c r="B269"/>
  <c r="A269"/>
  <c r="D268"/>
  <c r="C268"/>
  <c r="B268"/>
  <c r="A268"/>
  <c r="D267"/>
  <c r="C267"/>
  <c r="B267"/>
  <c r="A267"/>
  <c r="D266"/>
  <c r="C266"/>
  <c r="B266"/>
  <c r="A266"/>
  <c r="A265"/>
  <c r="A264"/>
  <c r="D263"/>
  <c r="C263"/>
  <c r="B263"/>
  <c r="A263"/>
  <c r="D262"/>
  <c r="C262"/>
  <c r="B262"/>
  <c r="A262"/>
  <c r="D261"/>
  <c r="C261"/>
  <c r="B261"/>
  <c r="A261"/>
  <c r="D260"/>
  <c r="C260"/>
  <c r="B260"/>
  <c r="A260"/>
  <c r="D259"/>
  <c r="C259"/>
  <c r="B259"/>
  <c r="A259"/>
  <c r="D258"/>
  <c r="C258"/>
  <c r="B258"/>
  <c r="A258"/>
  <c r="D257"/>
  <c r="C257"/>
  <c r="B257"/>
  <c r="A257"/>
  <c r="D256"/>
  <c r="C256"/>
  <c r="B256"/>
  <c r="A256"/>
  <c r="D255"/>
  <c r="C255"/>
  <c r="B255"/>
  <c r="A255"/>
  <c r="D254"/>
  <c r="C254"/>
  <c r="B254"/>
  <c r="A254"/>
  <c r="D253"/>
  <c r="C253"/>
  <c r="B253"/>
  <c r="A253"/>
  <c r="D252"/>
  <c r="C252"/>
  <c r="B252"/>
  <c r="A252"/>
  <c r="D251"/>
  <c r="C251"/>
  <c r="B251"/>
  <c r="A251"/>
  <c r="D250"/>
  <c r="C250"/>
  <c r="B250"/>
  <c r="A250"/>
  <c r="D249"/>
  <c r="C249"/>
  <c r="B249"/>
  <c r="A249"/>
  <c r="D248"/>
  <c r="C248"/>
  <c r="B248"/>
  <c r="A248"/>
  <c r="D247"/>
  <c r="C247"/>
  <c r="B247"/>
  <c r="A247"/>
  <c r="D246"/>
  <c r="C246"/>
  <c r="B246"/>
  <c r="A246"/>
  <c r="D245"/>
  <c r="C245"/>
  <c r="B245"/>
  <c r="A245"/>
  <c r="D244"/>
  <c r="C244"/>
  <c r="B244"/>
  <c r="A244"/>
  <c r="D243"/>
  <c r="C243"/>
  <c r="B243"/>
  <c r="A243"/>
  <c r="D242"/>
  <c r="C242"/>
  <c r="B242"/>
  <c r="A242"/>
  <c r="D241"/>
  <c r="C241"/>
  <c r="B241"/>
  <c r="A241"/>
  <c r="D240"/>
  <c r="C240"/>
  <c r="B240"/>
  <c r="A240"/>
  <c r="D239"/>
  <c r="C239"/>
  <c r="B239"/>
  <c r="A239"/>
  <c r="A238"/>
  <c r="D237"/>
  <c r="C237"/>
  <c r="B237"/>
  <c r="A237"/>
  <c r="D236"/>
  <c r="C236"/>
  <c r="B236"/>
  <c r="A236"/>
  <c r="D235"/>
  <c r="C235"/>
  <c r="B235"/>
  <c r="A235"/>
  <c r="D234"/>
  <c r="C234"/>
  <c r="B234"/>
  <c r="A234"/>
  <c r="D233"/>
  <c r="C233"/>
  <c r="B233"/>
  <c r="A233"/>
  <c r="D232"/>
  <c r="C232"/>
  <c r="B232"/>
  <c r="A232"/>
  <c r="D231"/>
  <c r="C231"/>
  <c r="B231"/>
  <c r="A231"/>
  <c r="D230"/>
  <c r="C230"/>
  <c r="B230"/>
  <c r="A230"/>
  <c r="D229"/>
  <c r="C229"/>
  <c r="B229"/>
  <c r="A229"/>
  <c r="D228"/>
  <c r="C228"/>
  <c r="B228"/>
  <c r="A228"/>
  <c r="D227"/>
  <c r="C227"/>
  <c r="B227"/>
  <c r="A227"/>
  <c r="A226"/>
  <c r="A225"/>
  <c r="D224"/>
  <c r="C224"/>
  <c r="B224"/>
  <c r="A224"/>
  <c r="D223"/>
  <c r="C223"/>
  <c r="B223"/>
  <c r="A223"/>
  <c r="D222"/>
  <c r="C222"/>
  <c r="B222"/>
  <c r="A222"/>
  <c r="D221"/>
  <c r="C221"/>
  <c r="B221"/>
  <c r="A221"/>
  <c r="D220"/>
  <c r="C220"/>
  <c r="B220"/>
  <c r="A220"/>
  <c r="D219"/>
  <c r="C219"/>
  <c r="B219"/>
  <c r="A219"/>
  <c r="D218"/>
  <c r="C218"/>
  <c r="B218"/>
  <c r="A218"/>
  <c r="D217"/>
  <c r="C217"/>
  <c r="B217"/>
  <c r="A217"/>
  <c r="D216"/>
  <c r="C216"/>
  <c r="B216"/>
  <c r="A216"/>
  <c r="D215"/>
  <c r="C215"/>
  <c r="B215"/>
  <c r="A215"/>
  <c r="D214"/>
  <c r="C214"/>
  <c r="B214"/>
  <c r="A214"/>
  <c r="D213"/>
  <c r="C213"/>
  <c r="B213"/>
  <c r="A213"/>
  <c r="D212"/>
  <c r="C212"/>
  <c r="B212"/>
  <c r="A212"/>
  <c r="D211"/>
  <c r="C211"/>
  <c r="B211"/>
  <c r="A211"/>
  <c r="D210"/>
  <c r="C210"/>
  <c r="B210"/>
  <c r="A210"/>
  <c r="D209"/>
  <c r="C209"/>
  <c r="B209"/>
  <c r="A209"/>
  <c r="D208"/>
  <c r="C208"/>
  <c r="B208"/>
  <c r="A208"/>
  <c r="D207"/>
  <c r="C207"/>
  <c r="B207"/>
  <c r="A207"/>
  <c r="D206"/>
  <c r="C206"/>
  <c r="B206"/>
  <c r="A206"/>
  <c r="D205"/>
  <c r="C205"/>
  <c r="B205"/>
  <c r="A205"/>
  <c r="D204"/>
  <c r="C204"/>
  <c r="B204"/>
  <c r="A204"/>
  <c r="D203"/>
  <c r="C203"/>
  <c r="B203"/>
  <c r="A203"/>
  <c r="D202"/>
  <c r="C202"/>
  <c r="B202"/>
  <c r="A202"/>
  <c r="D201"/>
  <c r="C201"/>
  <c r="B201"/>
  <c r="A201"/>
  <c r="D200"/>
  <c r="C200"/>
  <c r="B200"/>
  <c r="A200"/>
  <c r="D199"/>
  <c r="C199"/>
  <c r="B199"/>
  <c r="A199"/>
  <c r="D198"/>
  <c r="C198"/>
  <c r="B198"/>
  <c r="A198"/>
  <c r="D197"/>
  <c r="C197"/>
  <c r="B197"/>
  <c r="A197"/>
  <c r="D196"/>
  <c r="C196"/>
  <c r="B196"/>
  <c r="A196"/>
  <c r="A195"/>
  <c r="D194"/>
  <c r="C194"/>
  <c r="B194"/>
  <c r="A194"/>
  <c r="D193"/>
  <c r="C193"/>
  <c r="B193"/>
  <c r="A193"/>
  <c r="D192"/>
  <c r="C192"/>
  <c r="B192"/>
  <c r="A192"/>
  <c r="D191"/>
  <c r="C191"/>
  <c r="B191"/>
  <c r="A191"/>
  <c r="D190"/>
  <c r="C190"/>
  <c r="B190"/>
  <c r="A190"/>
  <c r="D189"/>
  <c r="C189"/>
  <c r="B189"/>
  <c r="A189"/>
  <c r="D188"/>
  <c r="C188"/>
  <c r="B188"/>
  <c r="A188"/>
  <c r="D187"/>
  <c r="C187"/>
  <c r="B187"/>
  <c r="A187"/>
  <c r="D186"/>
  <c r="C186"/>
  <c r="B186"/>
  <c r="A186"/>
  <c r="D185"/>
  <c r="C185"/>
  <c r="B185"/>
  <c r="A185"/>
  <c r="D184"/>
  <c r="C184"/>
  <c r="B184"/>
  <c r="A184"/>
  <c r="A183"/>
  <c r="A182"/>
  <c r="D181"/>
  <c r="C181"/>
  <c r="B181"/>
  <c r="A181"/>
  <c r="D180"/>
  <c r="C180"/>
  <c r="B180"/>
  <c r="A180"/>
  <c r="D179"/>
  <c r="C179"/>
  <c r="B179"/>
  <c r="A179"/>
  <c r="D178"/>
  <c r="C178"/>
  <c r="B178"/>
  <c r="A178"/>
  <c r="D177"/>
  <c r="C177"/>
  <c r="B177"/>
  <c r="A177"/>
  <c r="D176"/>
  <c r="C176"/>
  <c r="B176"/>
  <c r="A176"/>
  <c r="D175"/>
  <c r="C175"/>
  <c r="B175"/>
  <c r="A175"/>
  <c r="D174"/>
  <c r="C174"/>
  <c r="B174"/>
  <c r="A174"/>
  <c r="D173"/>
  <c r="C173"/>
  <c r="B173"/>
  <c r="A173"/>
  <c r="D172"/>
  <c r="C172"/>
  <c r="B172"/>
  <c r="A172"/>
  <c r="D171"/>
  <c r="C171"/>
  <c r="B171"/>
  <c r="A171"/>
  <c r="D170"/>
  <c r="C170"/>
  <c r="B170"/>
  <c r="A170"/>
  <c r="D169"/>
  <c r="C169"/>
  <c r="B169"/>
  <c r="A169"/>
  <c r="D168"/>
  <c r="C168"/>
  <c r="B168"/>
  <c r="A168"/>
  <c r="D167"/>
  <c r="C167"/>
  <c r="B167"/>
  <c r="A167"/>
  <c r="D166"/>
  <c r="C166"/>
  <c r="B166"/>
  <c r="A166"/>
  <c r="D165"/>
  <c r="C165"/>
  <c r="B165"/>
  <c r="A165"/>
  <c r="D164"/>
  <c r="C164"/>
  <c r="B164"/>
  <c r="A164"/>
  <c r="D163"/>
  <c r="C163"/>
  <c r="B163"/>
  <c r="A163"/>
  <c r="D162"/>
  <c r="C162"/>
  <c r="B162"/>
  <c r="A162"/>
  <c r="D161"/>
  <c r="C161"/>
  <c r="B161"/>
  <c r="A161"/>
  <c r="D160"/>
  <c r="C160"/>
  <c r="B160"/>
  <c r="A160"/>
  <c r="D159"/>
  <c r="C159"/>
  <c r="B159"/>
  <c r="A159"/>
  <c r="D158"/>
  <c r="C158"/>
  <c r="B158"/>
  <c r="A158"/>
  <c r="D157"/>
  <c r="C157"/>
  <c r="B157"/>
  <c r="A157"/>
  <c r="D156"/>
  <c r="C156"/>
  <c r="B156"/>
  <c r="A156"/>
  <c r="D155"/>
  <c r="C155"/>
  <c r="B155"/>
  <c r="A155"/>
  <c r="D154"/>
  <c r="C154"/>
  <c r="B154"/>
  <c r="A154"/>
  <c r="D153"/>
  <c r="C153"/>
  <c r="B153"/>
  <c r="A153"/>
  <c r="A152"/>
  <c r="D151"/>
  <c r="C151"/>
  <c r="B151"/>
  <c r="A151"/>
  <c r="D150"/>
  <c r="C150"/>
  <c r="B150"/>
  <c r="A150"/>
  <c r="D149"/>
  <c r="C149"/>
  <c r="B149"/>
  <c r="A149"/>
  <c r="D148"/>
  <c r="C148"/>
  <c r="B148"/>
  <c r="A148"/>
  <c r="D147"/>
  <c r="C147"/>
  <c r="B147"/>
  <c r="A147"/>
  <c r="D146"/>
  <c r="C146"/>
  <c r="B146"/>
  <c r="A146"/>
  <c r="D145"/>
  <c r="C145"/>
  <c r="B145"/>
  <c r="A145"/>
  <c r="D144"/>
  <c r="C144"/>
  <c r="B144"/>
  <c r="A144"/>
  <c r="D143"/>
  <c r="C143"/>
  <c r="B143"/>
  <c r="A143"/>
  <c r="D142"/>
  <c r="C142"/>
  <c r="B142"/>
  <c r="A142"/>
  <c r="D141"/>
  <c r="C141"/>
  <c r="B141"/>
  <c r="A141"/>
  <c r="A140"/>
  <c r="A139"/>
  <c r="D138"/>
  <c r="C138"/>
  <c r="B138"/>
  <c r="A138"/>
  <c r="D137"/>
  <c r="C137"/>
  <c r="B137"/>
  <c r="A137"/>
  <c r="D136"/>
  <c r="C136"/>
  <c r="B136"/>
  <c r="A136"/>
  <c r="D135"/>
  <c r="C135"/>
  <c r="B135"/>
  <c r="A135"/>
  <c r="D134"/>
  <c r="C134"/>
  <c r="B134"/>
  <c r="A134"/>
  <c r="D133"/>
  <c r="C133"/>
  <c r="B133"/>
  <c r="A133"/>
  <c r="D132"/>
  <c r="C132"/>
  <c r="B132"/>
  <c r="A132"/>
  <c r="D131"/>
  <c r="C131"/>
  <c r="B131"/>
  <c r="A131"/>
  <c r="D130"/>
  <c r="C130"/>
  <c r="B130"/>
  <c r="A130"/>
  <c r="D129"/>
  <c r="C129"/>
  <c r="B129"/>
  <c r="A129"/>
  <c r="D128"/>
  <c r="C128"/>
  <c r="B128"/>
  <c r="A128"/>
  <c r="D127"/>
  <c r="C127"/>
  <c r="B127"/>
  <c r="A127"/>
  <c r="D126"/>
  <c r="C126"/>
  <c r="B126"/>
  <c r="A126"/>
  <c r="D125"/>
  <c r="C125"/>
  <c r="B125"/>
  <c r="A125"/>
  <c r="D124"/>
  <c r="C124"/>
  <c r="B124"/>
  <c r="A124"/>
  <c r="D123"/>
  <c r="C123"/>
  <c r="B123"/>
  <c r="A123"/>
  <c r="D122"/>
  <c r="C122"/>
  <c r="B122"/>
  <c r="A122"/>
  <c r="D121"/>
  <c r="C121"/>
  <c r="B121"/>
  <c r="A121"/>
  <c r="D120"/>
  <c r="C120"/>
  <c r="B120"/>
  <c r="A120"/>
  <c r="D119"/>
  <c r="C119"/>
  <c r="B119"/>
  <c r="A119"/>
  <c r="D118"/>
  <c r="C118"/>
  <c r="B118"/>
  <c r="A118"/>
  <c r="D117"/>
  <c r="C117"/>
  <c r="B117"/>
  <c r="A117"/>
  <c r="D116"/>
  <c r="C116"/>
  <c r="B116"/>
  <c r="A116"/>
  <c r="D115"/>
  <c r="C115"/>
  <c r="B115"/>
  <c r="A115"/>
  <c r="D114"/>
  <c r="C114"/>
  <c r="B114"/>
  <c r="A114"/>
  <c r="D113"/>
  <c r="C113"/>
  <c r="B113"/>
  <c r="A113"/>
  <c r="D112"/>
  <c r="C112"/>
  <c r="B112"/>
  <c r="A112"/>
  <c r="D111"/>
  <c r="C111"/>
  <c r="B111"/>
  <c r="A111"/>
  <c r="A110"/>
  <c r="D109"/>
  <c r="C109"/>
  <c r="B109"/>
  <c r="A109"/>
  <c r="D108"/>
  <c r="C108"/>
  <c r="B108"/>
  <c r="A108"/>
  <c r="D107"/>
  <c r="C107"/>
  <c r="B107"/>
  <c r="A107"/>
  <c r="D106"/>
  <c r="C106"/>
  <c r="B106"/>
  <c r="A106"/>
  <c r="D105"/>
  <c r="C105"/>
  <c r="B105"/>
  <c r="A105"/>
  <c r="D104"/>
  <c r="C104"/>
  <c r="B104"/>
  <c r="A104"/>
  <c r="D103"/>
  <c r="C103"/>
  <c r="B103"/>
  <c r="A103"/>
  <c r="D102"/>
  <c r="C102"/>
  <c r="B102"/>
  <c r="A102"/>
  <c r="D101"/>
  <c r="C101"/>
  <c r="B101"/>
  <c r="A101"/>
  <c r="D100"/>
  <c r="C100"/>
  <c r="B100"/>
  <c r="A100"/>
  <c r="D99"/>
  <c r="C99"/>
  <c r="B99"/>
  <c r="A99"/>
  <c r="A98"/>
  <c r="A97"/>
  <c r="D96"/>
  <c r="C96"/>
  <c r="B96"/>
  <c r="A96"/>
  <c r="D95"/>
  <c r="C95"/>
  <c r="B95"/>
  <c r="A95"/>
  <c r="D94"/>
  <c r="C94"/>
  <c r="B94"/>
  <c r="A94"/>
  <c r="D93"/>
  <c r="C93"/>
  <c r="B93"/>
  <c r="A93"/>
  <c r="D92"/>
  <c r="C92"/>
  <c r="B92"/>
  <c r="A92"/>
  <c r="D91"/>
  <c r="C91"/>
  <c r="B91"/>
  <c r="A91"/>
  <c r="D90"/>
  <c r="C90"/>
  <c r="B90"/>
  <c r="A90"/>
  <c r="D89"/>
  <c r="C89"/>
  <c r="B89"/>
  <c r="A89"/>
  <c r="D88"/>
  <c r="C88"/>
  <c r="B88"/>
  <c r="A88"/>
  <c r="D87"/>
  <c r="C87"/>
  <c r="B87"/>
  <c r="A87"/>
  <c r="D86"/>
  <c r="C86"/>
  <c r="B86"/>
  <c r="A86"/>
  <c r="D85"/>
  <c r="C85"/>
  <c r="B85"/>
  <c r="A85"/>
  <c r="D84"/>
  <c r="C84"/>
  <c r="B84"/>
  <c r="A84"/>
  <c r="D83"/>
  <c r="C83"/>
  <c r="B83"/>
  <c r="A83"/>
  <c r="D82"/>
  <c r="C82"/>
  <c r="B82"/>
  <c r="A82"/>
  <c r="D81"/>
  <c r="C81"/>
  <c r="B81"/>
  <c r="A81"/>
  <c r="D80"/>
  <c r="C80"/>
  <c r="B80"/>
  <c r="A80"/>
  <c r="D79"/>
  <c r="C79"/>
  <c r="B79"/>
  <c r="A79"/>
  <c r="D78"/>
  <c r="C78"/>
  <c r="B78"/>
  <c r="A78"/>
  <c r="D77"/>
  <c r="C77"/>
  <c r="B77"/>
  <c r="A77"/>
  <c r="D76"/>
  <c r="C76"/>
  <c r="B76"/>
  <c r="A76"/>
  <c r="D75"/>
  <c r="C75"/>
  <c r="B75"/>
  <c r="A75"/>
  <c r="D74"/>
  <c r="C74"/>
  <c r="B74"/>
  <c r="A74"/>
  <c r="D73"/>
  <c r="C73"/>
  <c r="B73"/>
  <c r="A73"/>
  <c r="D72"/>
  <c r="C72"/>
  <c r="B72"/>
  <c r="A72"/>
  <c r="D71"/>
  <c r="C71"/>
  <c r="B71"/>
  <c r="A71"/>
  <c r="D70"/>
  <c r="C70"/>
  <c r="B70"/>
  <c r="A70"/>
  <c r="D69"/>
  <c r="C69"/>
  <c r="B69"/>
  <c r="A69"/>
  <c r="D68"/>
  <c r="C68"/>
  <c r="B68"/>
  <c r="A68"/>
  <c r="A67"/>
  <c r="D66"/>
  <c r="C66"/>
  <c r="B66"/>
  <c r="A66"/>
  <c r="D65"/>
  <c r="C65"/>
  <c r="B65"/>
  <c r="A65"/>
  <c r="D64"/>
  <c r="C64"/>
  <c r="B64"/>
  <c r="A64"/>
  <c r="D63"/>
  <c r="C63"/>
  <c r="B63"/>
  <c r="A63"/>
  <c r="D62"/>
  <c r="C62"/>
  <c r="B62"/>
  <c r="A62"/>
  <c r="D61"/>
  <c r="C61"/>
  <c r="B61"/>
  <c r="A61"/>
  <c r="D60"/>
  <c r="C60"/>
  <c r="B60"/>
  <c r="A60"/>
  <c r="D59"/>
  <c r="C59"/>
  <c r="B59"/>
  <c r="A59"/>
  <c r="D58"/>
  <c r="C58"/>
  <c r="B58"/>
  <c r="A58"/>
  <c r="D57"/>
  <c r="C57"/>
  <c r="B57"/>
  <c r="A57"/>
  <c r="D56"/>
  <c r="C56"/>
  <c r="B56"/>
  <c r="A56"/>
  <c r="A55"/>
  <c r="A54"/>
  <c r="D53"/>
  <c r="C53"/>
  <c r="B53"/>
  <c r="A53"/>
  <c r="D52"/>
  <c r="C52"/>
  <c r="B52"/>
  <c r="A52"/>
  <c r="D51"/>
  <c r="C51"/>
  <c r="B51"/>
  <c r="A51"/>
  <c r="D50"/>
  <c r="C50"/>
  <c r="B50"/>
  <c r="A50"/>
  <c r="D49"/>
  <c r="C49"/>
  <c r="B49"/>
  <c r="A49"/>
  <c r="D48"/>
  <c r="C48"/>
  <c r="B48"/>
  <c r="A48"/>
  <c r="D47"/>
  <c r="C47"/>
  <c r="B47"/>
  <c r="A47"/>
  <c r="D46"/>
  <c r="C46"/>
  <c r="B46"/>
  <c r="A46"/>
  <c r="D45"/>
  <c r="C45"/>
  <c r="B45"/>
  <c r="A45"/>
  <c r="D44"/>
  <c r="C44"/>
  <c r="B44"/>
  <c r="A44"/>
  <c r="D43"/>
  <c r="C43"/>
  <c r="B43"/>
  <c r="A43"/>
  <c r="D42"/>
  <c r="C42"/>
  <c r="B42"/>
  <c r="A42"/>
  <c r="D41"/>
  <c r="C41"/>
  <c r="B41"/>
  <c r="A41"/>
  <c r="D40"/>
  <c r="C40"/>
  <c r="B40"/>
  <c r="A40"/>
  <c r="D39"/>
  <c r="C39"/>
  <c r="B39"/>
  <c r="A39"/>
  <c r="D38"/>
  <c r="C38"/>
  <c r="B38"/>
  <c r="A38"/>
  <c r="D37"/>
  <c r="C37"/>
  <c r="B37"/>
  <c r="A37"/>
  <c r="D36"/>
  <c r="C36"/>
  <c r="B36"/>
  <c r="A36"/>
  <c r="D35"/>
  <c r="C35"/>
  <c r="B35"/>
  <c r="A35"/>
  <c r="D34"/>
  <c r="C34"/>
  <c r="B34"/>
  <c r="A34"/>
  <c r="D33"/>
  <c r="C33"/>
  <c r="B33"/>
  <c r="A33"/>
  <c r="D32"/>
  <c r="C32"/>
  <c r="B32"/>
  <c r="A32"/>
  <c r="D31"/>
  <c r="C31"/>
  <c r="B31"/>
  <c r="A31"/>
  <c r="D30"/>
  <c r="C30"/>
  <c r="B30"/>
  <c r="A30"/>
  <c r="D29"/>
  <c r="C29"/>
  <c r="B29"/>
  <c r="A29"/>
  <c r="D28"/>
  <c r="C28"/>
  <c r="B28"/>
  <c r="A28"/>
  <c r="D27"/>
  <c r="C27"/>
  <c r="B27"/>
  <c r="A27"/>
  <c r="D26"/>
  <c r="C26"/>
  <c r="B26"/>
  <c r="A26"/>
  <c r="D25"/>
  <c r="C25"/>
  <c r="B25"/>
  <c r="A25"/>
  <c r="A24"/>
  <c r="D23"/>
  <c r="C23"/>
  <c r="B23"/>
  <c r="A23"/>
  <c r="D22"/>
  <c r="C22"/>
  <c r="B22"/>
  <c r="A22"/>
  <c r="D21"/>
  <c r="C21"/>
  <c r="B21"/>
  <c r="A21"/>
  <c r="D20"/>
  <c r="C20"/>
  <c r="B20"/>
  <c r="A20"/>
  <c r="D19"/>
  <c r="C19"/>
  <c r="B19"/>
  <c r="A19"/>
  <c r="D18"/>
  <c r="C18"/>
  <c r="B18"/>
  <c r="A18"/>
  <c r="D17"/>
  <c r="C17"/>
  <c r="B17"/>
  <c r="A17"/>
  <c r="D16"/>
  <c r="C16"/>
  <c r="B16"/>
  <c r="A16"/>
  <c r="D15"/>
  <c r="C15"/>
  <c r="B15"/>
  <c r="A15"/>
  <c r="D14"/>
  <c r="C14"/>
  <c r="B14"/>
  <c r="A14"/>
  <c r="D13"/>
  <c r="C13"/>
  <c r="B13"/>
  <c r="A13"/>
  <c r="A12"/>
  <c r="A11"/>
  <c r="A10"/>
  <c r="AC3"/>
  <c r="A3"/>
  <c r="A2"/>
  <c r="AF1802" i="5"/>
  <c r="AF1627"/>
  <c r="I1814"/>
  <c r="I1811"/>
  <c r="I1808"/>
  <c r="D1814"/>
  <c r="D1811"/>
  <c r="D1808"/>
  <c r="C1805"/>
  <c r="G31"/>
  <c r="I30"/>
  <c r="I29"/>
  <c r="A1802"/>
  <c r="A1796"/>
  <c r="A1792"/>
  <c r="A1788"/>
  <c r="L1786"/>
  <c r="Q1786" s="1"/>
  <c r="Z1786"/>
  <c r="Y1786"/>
  <c r="X1786"/>
  <c r="K1785"/>
  <c r="J1786" s="1"/>
  <c r="P1786" s="1"/>
  <c r="J1785"/>
  <c r="H1785"/>
  <c r="G1786" s="1"/>
  <c r="O1786" s="1"/>
  <c r="G1785"/>
  <c r="F1785"/>
  <c r="V1784"/>
  <c r="T1784"/>
  <c r="U1784"/>
  <c r="S1784"/>
  <c r="F1784"/>
  <c r="E1784"/>
  <c r="D1784"/>
  <c r="I1784"/>
  <c r="C1784"/>
  <c r="B1784"/>
  <c r="A1784"/>
  <c r="L1783"/>
  <c r="Q1783" s="1"/>
  <c r="G1783"/>
  <c r="O1783" s="1"/>
  <c r="Z1783"/>
  <c r="Y1783"/>
  <c r="X1783"/>
  <c r="W1783"/>
  <c r="K1782"/>
  <c r="J1783" s="1"/>
  <c r="P1783" s="1"/>
  <c r="J1782"/>
  <c r="H1782"/>
  <c r="G1782"/>
  <c r="F1782"/>
  <c r="V1781"/>
  <c r="T1781"/>
  <c r="U1781"/>
  <c r="S1781"/>
  <c r="F1781"/>
  <c r="E1781"/>
  <c r="D1781"/>
  <c r="I1781"/>
  <c r="C1781"/>
  <c r="B1781"/>
  <c r="A1781"/>
  <c r="L1780"/>
  <c r="Q1780" s="1"/>
  <c r="Z1780"/>
  <c r="Y1780"/>
  <c r="X1780"/>
  <c r="K1779"/>
  <c r="J1779"/>
  <c r="Z1779"/>
  <c r="Y1779"/>
  <c r="X1779"/>
  <c r="W1779"/>
  <c r="H1779"/>
  <c r="F1779"/>
  <c r="V1779"/>
  <c r="T1779"/>
  <c r="U1779"/>
  <c r="S1779"/>
  <c r="E1779"/>
  <c r="D1779"/>
  <c r="C1779"/>
  <c r="B1779"/>
  <c r="A1779"/>
  <c r="K1778"/>
  <c r="J1778"/>
  <c r="Z1778"/>
  <c r="Y1778"/>
  <c r="X1778"/>
  <c r="H1778"/>
  <c r="W1778" s="1"/>
  <c r="F1778"/>
  <c r="V1778"/>
  <c r="T1778"/>
  <c r="U1778"/>
  <c r="S1778"/>
  <c r="E1778"/>
  <c r="D1778"/>
  <c r="C1778"/>
  <c r="B1778"/>
  <c r="A1778"/>
  <c r="L1777"/>
  <c r="G1777"/>
  <c r="E1777"/>
  <c r="J1776"/>
  <c r="I1776"/>
  <c r="F1776"/>
  <c r="E1776"/>
  <c r="J1775"/>
  <c r="I1775"/>
  <c r="F1775"/>
  <c r="E1775"/>
  <c r="K1774"/>
  <c r="J1774"/>
  <c r="H1774"/>
  <c r="G1774"/>
  <c r="F1774"/>
  <c r="K1773"/>
  <c r="J1773"/>
  <c r="H1773"/>
  <c r="R1773" s="1"/>
  <c r="G1773"/>
  <c r="F1773"/>
  <c r="K1772"/>
  <c r="J1772"/>
  <c r="H1772"/>
  <c r="G1772"/>
  <c r="F1772"/>
  <c r="K1771"/>
  <c r="J1771"/>
  <c r="R1771"/>
  <c r="H1771"/>
  <c r="G1780" s="1"/>
  <c r="O1780" s="1"/>
  <c r="G1771"/>
  <c r="F1771"/>
  <c r="C1770"/>
  <c r="V1769"/>
  <c r="K1776" s="1"/>
  <c r="T1769"/>
  <c r="K1775" s="1"/>
  <c r="U1769"/>
  <c r="H1776" s="1"/>
  <c r="S1769"/>
  <c r="H1775" s="1"/>
  <c r="F1769"/>
  <c r="E1769"/>
  <c r="D1769"/>
  <c r="I1769"/>
  <c r="C1769"/>
  <c r="A1769"/>
  <c r="Q1768"/>
  <c r="L1768"/>
  <c r="Z1768"/>
  <c r="Y1768"/>
  <c r="X1768"/>
  <c r="L1767"/>
  <c r="G1767"/>
  <c r="E1767"/>
  <c r="J1766"/>
  <c r="I1766"/>
  <c r="F1766"/>
  <c r="E1766"/>
  <c r="J1765"/>
  <c r="I1765"/>
  <c r="F1765"/>
  <c r="E1765"/>
  <c r="K1764"/>
  <c r="J1764"/>
  <c r="H1764"/>
  <c r="G1764"/>
  <c r="F1764"/>
  <c r="K1763"/>
  <c r="J1763"/>
  <c r="H1763"/>
  <c r="R1763" s="1"/>
  <c r="G1763"/>
  <c r="F1763"/>
  <c r="K1762"/>
  <c r="J1762"/>
  <c r="H1762"/>
  <c r="G1762"/>
  <c r="F1762"/>
  <c r="K1761"/>
  <c r="J1761"/>
  <c r="H1761"/>
  <c r="G1761"/>
  <c r="F1761"/>
  <c r="C1760"/>
  <c r="V1759"/>
  <c r="K1766" s="1"/>
  <c r="T1759"/>
  <c r="K1765" s="1"/>
  <c r="U1759"/>
  <c r="H1766" s="1"/>
  <c r="S1759"/>
  <c r="H1765" s="1"/>
  <c r="F1759"/>
  <c r="E1759"/>
  <c r="D1759"/>
  <c r="I1759"/>
  <c r="C1759"/>
  <c r="A1759"/>
  <c r="L1758"/>
  <c r="Q1758" s="1"/>
  <c r="Z1758"/>
  <c r="Y1758"/>
  <c r="X1758"/>
  <c r="L1757"/>
  <c r="G1757"/>
  <c r="E1757"/>
  <c r="J1756"/>
  <c r="I1756"/>
  <c r="F1756"/>
  <c r="E1756"/>
  <c r="J1755"/>
  <c r="I1755"/>
  <c r="F1755"/>
  <c r="E1755"/>
  <c r="K1754"/>
  <c r="J1754"/>
  <c r="H1754"/>
  <c r="G1754"/>
  <c r="F1754"/>
  <c r="K1753"/>
  <c r="J1753"/>
  <c r="H1753"/>
  <c r="R1753" s="1"/>
  <c r="G1753"/>
  <c r="F1753"/>
  <c r="K1752"/>
  <c r="J1752"/>
  <c r="H1752"/>
  <c r="G1752"/>
  <c r="F1752"/>
  <c r="K1751"/>
  <c r="J1751"/>
  <c r="R1751"/>
  <c r="H1751"/>
  <c r="G1751"/>
  <c r="F1751"/>
  <c r="C1750"/>
  <c r="V1749"/>
  <c r="K1756" s="1"/>
  <c r="T1749"/>
  <c r="K1755" s="1"/>
  <c r="U1749"/>
  <c r="H1756" s="1"/>
  <c r="S1749"/>
  <c r="H1755" s="1"/>
  <c r="F1749"/>
  <c r="E1749"/>
  <c r="D1749"/>
  <c r="I1749"/>
  <c r="C1749"/>
  <c r="A1749"/>
  <c r="Q1748"/>
  <c r="P1748"/>
  <c r="L1748"/>
  <c r="J1748"/>
  <c r="Z1748"/>
  <c r="Y1748"/>
  <c r="X1748"/>
  <c r="K1747"/>
  <c r="J1747"/>
  <c r="H1747"/>
  <c r="G1748" s="1"/>
  <c r="O1748" s="1"/>
  <c r="G1747"/>
  <c r="F1747"/>
  <c r="V1747"/>
  <c r="T1747"/>
  <c r="U1747"/>
  <c r="S1747"/>
  <c r="E1747"/>
  <c r="D1747"/>
  <c r="I1747"/>
  <c r="C1747"/>
  <c r="B1747"/>
  <c r="A1747"/>
  <c r="Q1746"/>
  <c r="L1746"/>
  <c r="Z1746"/>
  <c r="Y1746"/>
  <c r="X1746"/>
  <c r="K1743"/>
  <c r="L1745"/>
  <c r="G1745"/>
  <c r="E1745"/>
  <c r="J1744"/>
  <c r="I1744"/>
  <c r="F1744"/>
  <c r="E1744"/>
  <c r="J1743"/>
  <c r="I1743"/>
  <c r="F1743"/>
  <c r="E1743"/>
  <c r="K1742"/>
  <c r="J1742"/>
  <c r="H1742"/>
  <c r="G1742"/>
  <c r="F1742"/>
  <c r="K1741"/>
  <c r="J1741"/>
  <c r="R1741"/>
  <c r="H1741"/>
  <c r="G1741"/>
  <c r="F1741"/>
  <c r="K1740"/>
  <c r="J1740"/>
  <c r="H1740"/>
  <c r="G1740"/>
  <c r="F1740"/>
  <c r="K1739"/>
  <c r="J1739"/>
  <c r="R1739"/>
  <c r="H1739"/>
  <c r="G1739"/>
  <c r="F1739"/>
  <c r="C1738"/>
  <c r="V1737"/>
  <c r="K1744" s="1"/>
  <c r="T1737"/>
  <c r="U1737"/>
  <c r="H1744" s="1"/>
  <c r="S1737"/>
  <c r="H1743" s="1"/>
  <c r="F1737"/>
  <c r="E1737"/>
  <c r="D1737"/>
  <c r="I1737"/>
  <c r="C1737"/>
  <c r="A1737"/>
  <c r="Q1736"/>
  <c r="L1736"/>
  <c r="Z1736"/>
  <c r="Y1736"/>
  <c r="W1736"/>
  <c r="K1733"/>
  <c r="L1735"/>
  <c r="G1735"/>
  <c r="E1735"/>
  <c r="J1734"/>
  <c r="I1734"/>
  <c r="E1734"/>
  <c r="J1733"/>
  <c r="I1733"/>
  <c r="E1733"/>
  <c r="K1732"/>
  <c r="J1732"/>
  <c r="H1732"/>
  <c r="G1732"/>
  <c r="F1732"/>
  <c r="K1731"/>
  <c r="J1731"/>
  <c r="R1731"/>
  <c r="H1731"/>
  <c r="G1731"/>
  <c r="F1731"/>
  <c r="K1730"/>
  <c r="J1730"/>
  <c r="H1730"/>
  <c r="G1730"/>
  <c r="F1730"/>
  <c r="K1729"/>
  <c r="J1729"/>
  <c r="R1729"/>
  <c r="H1729"/>
  <c r="G1729"/>
  <c r="F1729"/>
  <c r="C1728"/>
  <c r="V1727"/>
  <c r="K1734" s="1"/>
  <c r="T1727"/>
  <c r="U1727"/>
  <c r="H1734" s="1"/>
  <c r="S1727"/>
  <c r="H1733" s="1"/>
  <c r="F1727"/>
  <c r="E1727"/>
  <c r="D1727"/>
  <c r="I1727"/>
  <c r="C1727"/>
  <c r="B1727"/>
  <c r="A1727"/>
  <c r="Q1726"/>
  <c r="L1726"/>
  <c r="Z1726"/>
  <c r="Y1726"/>
  <c r="X1726"/>
  <c r="K1723"/>
  <c r="L1725"/>
  <c r="G1725"/>
  <c r="E1725"/>
  <c r="J1724"/>
  <c r="I1724"/>
  <c r="F1724"/>
  <c r="E1724"/>
  <c r="J1723"/>
  <c r="I1723"/>
  <c r="F1723"/>
  <c r="E1723"/>
  <c r="K1722"/>
  <c r="J1722"/>
  <c r="H1722"/>
  <c r="G1722"/>
  <c r="F1722"/>
  <c r="K1721"/>
  <c r="J1721"/>
  <c r="R1721"/>
  <c r="H1721"/>
  <c r="G1721"/>
  <c r="F1721"/>
  <c r="K1720"/>
  <c r="J1720"/>
  <c r="H1720"/>
  <c r="G1720"/>
  <c r="F1720"/>
  <c r="K1719"/>
  <c r="J1719"/>
  <c r="H1719"/>
  <c r="G1726" s="1"/>
  <c r="O1726" s="1"/>
  <c r="G1719"/>
  <c r="F1719"/>
  <c r="C1718"/>
  <c r="V1717"/>
  <c r="K1724" s="1"/>
  <c r="T1717"/>
  <c r="U1717"/>
  <c r="H1724" s="1"/>
  <c r="S1717"/>
  <c r="H1723" s="1"/>
  <c r="F1717"/>
  <c r="E1717"/>
  <c r="D1717"/>
  <c r="I1717"/>
  <c r="C1717"/>
  <c r="A1717"/>
  <c r="L1716"/>
  <c r="Q1716" s="1"/>
  <c r="Z1716"/>
  <c r="Y1716"/>
  <c r="W1716"/>
  <c r="L1715"/>
  <c r="G1715"/>
  <c r="E1715"/>
  <c r="J1714"/>
  <c r="I1714"/>
  <c r="E1714"/>
  <c r="J1713"/>
  <c r="I1713"/>
  <c r="E1713"/>
  <c r="K1712"/>
  <c r="J1712"/>
  <c r="H1712"/>
  <c r="G1712"/>
  <c r="F1712"/>
  <c r="K1711"/>
  <c r="J1711"/>
  <c r="R1711"/>
  <c r="H1711"/>
  <c r="G1711"/>
  <c r="F1711"/>
  <c r="K1710"/>
  <c r="J1710"/>
  <c r="H1710"/>
  <c r="G1710"/>
  <c r="F1710"/>
  <c r="K1709"/>
  <c r="J1709"/>
  <c r="H1709"/>
  <c r="G1709"/>
  <c r="F1709"/>
  <c r="C1708"/>
  <c r="V1707"/>
  <c r="K1714" s="1"/>
  <c r="T1707"/>
  <c r="K1713" s="1"/>
  <c r="U1707"/>
  <c r="H1714" s="1"/>
  <c r="S1707"/>
  <c r="H1713" s="1"/>
  <c r="F1707"/>
  <c r="E1707"/>
  <c r="D1707"/>
  <c r="I1707"/>
  <c r="C1707"/>
  <c r="B1707"/>
  <c r="A1707"/>
  <c r="Q1706"/>
  <c r="L1788" s="1"/>
  <c r="L1706"/>
  <c r="Z1706"/>
  <c r="Y1706"/>
  <c r="X1706"/>
  <c r="K1703"/>
  <c r="L1705"/>
  <c r="G1705"/>
  <c r="E1705"/>
  <c r="J1704"/>
  <c r="I1704"/>
  <c r="E1704"/>
  <c r="J1703"/>
  <c r="I1703"/>
  <c r="E1703"/>
  <c r="K1702"/>
  <c r="J1702"/>
  <c r="H1702"/>
  <c r="G1702"/>
  <c r="F1702"/>
  <c r="K1701"/>
  <c r="J1701"/>
  <c r="H1701"/>
  <c r="R1701" s="1"/>
  <c r="G1701"/>
  <c r="F1701"/>
  <c r="K1700"/>
  <c r="J1700"/>
  <c r="H1700"/>
  <c r="G1700"/>
  <c r="F1700"/>
  <c r="K1699"/>
  <c r="J1699"/>
  <c r="R1699"/>
  <c r="H1699"/>
  <c r="G1699"/>
  <c r="F1699"/>
  <c r="C1698"/>
  <c r="V1697"/>
  <c r="K1704" s="1"/>
  <c r="T1697"/>
  <c r="U1697"/>
  <c r="H1704" s="1"/>
  <c r="S1697"/>
  <c r="H1703" s="1"/>
  <c r="F1697"/>
  <c r="E1697"/>
  <c r="D1697"/>
  <c r="I1697"/>
  <c r="C1697"/>
  <c r="B1697"/>
  <c r="A1697"/>
  <c r="A1696"/>
  <c r="A1692"/>
  <c r="L1690"/>
  <c r="Q1690" s="1"/>
  <c r="Z1690"/>
  <c r="Y1690"/>
  <c r="X1690"/>
  <c r="H1687"/>
  <c r="K1689"/>
  <c r="J1689"/>
  <c r="Z1689"/>
  <c r="Y1689"/>
  <c r="X1689"/>
  <c r="W1689"/>
  <c r="H1689"/>
  <c r="F1689"/>
  <c r="V1689"/>
  <c r="T1689"/>
  <c r="U1689"/>
  <c r="S1689"/>
  <c r="E1689"/>
  <c r="D1689"/>
  <c r="C1689"/>
  <c r="B1689"/>
  <c r="A1689"/>
  <c r="L1688"/>
  <c r="G1688"/>
  <c r="E1688"/>
  <c r="J1687"/>
  <c r="I1687"/>
  <c r="E1687"/>
  <c r="J1686"/>
  <c r="I1686"/>
  <c r="E1686"/>
  <c r="K1685"/>
  <c r="J1685"/>
  <c r="H1685"/>
  <c r="R1685" s="1"/>
  <c r="G1685"/>
  <c r="F1685"/>
  <c r="K1684"/>
  <c r="J1684"/>
  <c r="H1684"/>
  <c r="G1684"/>
  <c r="F1684"/>
  <c r="K1683"/>
  <c r="J1683"/>
  <c r="H1683"/>
  <c r="G1683"/>
  <c r="F1683"/>
  <c r="C1682"/>
  <c r="V1681"/>
  <c r="K1687" s="1"/>
  <c r="T1681"/>
  <c r="K1686" s="1"/>
  <c r="U1681"/>
  <c r="S1681"/>
  <c r="H1686" s="1"/>
  <c r="F1681"/>
  <c r="E1681"/>
  <c r="D1681"/>
  <c r="I1681"/>
  <c r="C1681"/>
  <c r="B1681"/>
  <c r="A1681"/>
  <c r="L1680"/>
  <c r="Q1680" s="1"/>
  <c r="Z1680"/>
  <c r="Y1680"/>
  <c r="X1680"/>
  <c r="K1679"/>
  <c r="J1679"/>
  <c r="Z1679"/>
  <c r="Y1679"/>
  <c r="X1679"/>
  <c r="W1679"/>
  <c r="H1679"/>
  <c r="F1679"/>
  <c r="V1679"/>
  <c r="T1679"/>
  <c r="U1679"/>
  <c r="S1679"/>
  <c r="E1679"/>
  <c r="D1679"/>
  <c r="C1679"/>
  <c r="B1679"/>
  <c r="A1679"/>
  <c r="L1678"/>
  <c r="G1678"/>
  <c r="E1678"/>
  <c r="J1677"/>
  <c r="I1677"/>
  <c r="E1677"/>
  <c r="J1676"/>
  <c r="I1676"/>
  <c r="E1676"/>
  <c r="K1675"/>
  <c r="J1675"/>
  <c r="R1675"/>
  <c r="H1675"/>
  <c r="G1675"/>
  <c r="F1675"/>
  <c r="K1674"/>
  <c r="J1674"/>
  <c r="H1674"/>
  <c r="G1674"/>
  <c r="F1674"/>
  <c r="K1673"/>
  <c r="J1673"/>
  <c r="H1673"/>
  <c r="G1673"/>
  <c r="F1673"/>
  <c r="C1672"/>
  <c r="V1671"/>
  <c r="K1677" s="1"/>
  <c r="T1671"/>
  <c r="K1676" s="1"/>
  <c r="U1671"/>
  <c r="H1677" s="1"/>
  <c r="S1671"/>
  <c r="H1676" s="1"/>
  <c r="F1671"/>
  <c r="E1671"/>
  <c r="D1671"/>
  <c r="I1671"/>
  <c r="C1671"/>
  <c r="B1671"/>
  <c r="A1671"/>
  <c r="L1670"/>
  <c r="Q1670" s="1"/>
  <c r="Z1670"/>
  <c r="Y1670"/>
  <c r="X1670"/>
  <c r="K1669"/>
  <c r="J1669"/>
  <c r="Z1669"/>
  <c r="Y1669"/>
  <c r="W1669"/>
  <c r="H1669"/>
  <c r="X1669" s="1"/>
  <c r="F1669"/>
  <c r="V1669"/>
  <c r="T1669"/>
  <c r="U1669"/>
  <c r="S1669"/>
  <c r="E1669"/>
  <c r="D1669"/>
  <c r="C1669"/>
  <c r="B1669"/>
  <c r="A1669"/>
  <c r="L1668"/>
  <c r="G1668"/>
  <c r="E1668"/>
  <c r="J1667"/>
  <c r="I1667"/>
  <c r="E1667"/>
  <c r="J1666"/>
  <c r="I1666"/>
  <c r="E1666"/>
  <c r="K1665"/>
  <c r="J1665"/>
  <c r="H1665"/>
  <c r="R1665" s="1"/>
  <c r="G1665"/>
  <c r="F1665"/>
  <c r="K1664"/>
  <c r="J1664"/>
  <c r="H1664"/>
  <c r="G1664"/>
  <c r="F1664"/>
  <c r="K1663"/>
  <c r="J1663"/>
  <c r="R1663"/>
  <c r="H1663"/>
  <c r="G1670" s="1"/>
  <c r="O1670" s="1"/>
  <c r="G1663"/>
  <c r="F1663"/>
  <c r="C1662"/>
  <c r="V1661"/>
  <c r="K1667" s="1"/>
  <c r="T1661"/>
  <c r="K1666" s="1"/>
  <c r="U1661"/>
  <c r="H1667" s="1"/>
  <c r="S1661"/>
  <c r="H1666" s="1"/>
  <c r="F1661"/>
  <c r="E1661"/>
  <c r="D1661"/>
  <c r="I1661"/>
  <c r="C1661"/>
  <c r="B1661"/>
  <c r="A1661"/>
  <c r="Q1660"/>
  <c r="L1660"/>
  <c r="Z1660"/>
  <c r="Y1660"/>
  <c r="X1660"/>
  <c r="K1659"/>
  <c r="J1659"/>
  <c r="Z1659"/>
  <c r="Y1659"/>
  <c r="W1659"/>
  <c r="H1659"/>
  <c r="X1659" s="1"/>
  <c r="F1659"/>
  <c r="V1659"/>
  <c r="T1659"/>
  <c r="U1659"/>
  <c r="S1659"/>
  <c r="E1659"/>
  <c r="D1659"/>
  <c r="C1659"/>
  <c r="B1659"/>
  <c r="A1659"/>
  <c r="L1658"/>
  <c r="G1658"/>
  <c r="E1658"/>
  <c r="J1657"/>
  <c r="I1657"/>
  <c r="E1657"/>
  <c r="J1656"/>
  <c r="I1656"/>
  <c r="E1656"/>
  <c r="K1655"/>
  <c r="J1655"/>
  <c r="H1655"/>
  <c r="R1655" s="1"/>
  <c r="G1655"/>
  <c r="F1655"/>
  <c r="K1654"/>
  <c r="J1654"/>
  <c r="H1654"/>
  <c r="G1654"/>
  <c r="F1654"/>
  <c r="K1653"/>
  <c r="J1653"/>
  <c r="H1653"/>
  <c r="G1653"/>
  <c r="F1653"/>
  <c r="C1652"/>
  <c r="V1651"/>
  <c r="K1657" s="1"/>
  <c r="T1651"/>
  <c r="K1656" s="1"/>
  <c r="U1651"/>
  <c r="H1657" s="1"/>
  <c r="S1651"/>
  <c r="H1656" s="1"/>
  <c r="F1651"/>
  <c r="E1651"/>
  <c r="D1651"/>
  <c r="I1651"/>
  <c r="C1651"/>
  <c r="B1651"/>
  <c r="A1651"/>
  <c r="L1650"/>
  <c r="Q1650" s="1"/>
  <c r="Z1650"/>
  <c r="Y1650"/>
  <c r="W1650"/>
  <c r="L1649"/>
  <c r="G1649"/>
  <c r="E1649"/>
  <c r="J1648"/>
  <c r="I1648"/>
  <c r="E1648"/>
  <c r="J1647"/>
  <c r="I1647"/>
  <c r="E1647"/>
  <c r="K1646"/>
  <c r="J1646"/>
  <c r="H1646"/>
  <c r="G1646"/>
  <c r="F1646"/>
  <c r="K1645"/>
  <c r="J1645"/>
  <c r="H1645"/>
  <c r="R1645" s="1"/>
  <c r="G1645"/>
  <c r="F1645"/>
  <c r="K1644"/>
  <c r="J1644"/>
  <c r="H1644"/>
  <c r="G1644"/>
  <c r="F1644"/>
  <c r="K1643"/>
  <c r="J1650" s="1"/>
  <c r="P1650" s="1"/>
  <c r="J1643"/>
  <c r="H1643"/>
  <c r="G1643"/>
  <c r="F1643"/>
  <c r="C1642"/>
  <c r="V1641"/>
  <c r="K1648" s="1"/>
  <c r="T1641"/>
  <c r="K1647" s="1"/>
  <c r="U1641"/>
  <c r="H1648" s="1"/>
  <c r="S1641"/>
  <c r="H1647" s="1"/>
  <c r="F1641"/>
  <c r="E1641"/>
  <c r="D1641"/>
  <c r="I1641"/>
  <c r="C1641"/>
  <c r="B1641"/>
  <c r="A1641"/>
  <c r="L1640"/>
  <c r="Q1640" s="1"/>
  <c r="Z1640"/>
  <c r="Y1640"/>
  <c r="X1640"/>
  <c r="L1639"/>
  <c r="G1639"/>
  <c r="E1639"/>
  <c r="J1638"/>
  <c r="I1638"/>
  <c r="E1638"/>
  <c r="J1637"/>
  <c r="I1637"/>
  <c r="E1637"/>
  <c r="K1636"/>
  <c r="J1636"/>
  <c r="H1636"/>
  <c r="G1640" s="1"/>
  <c r="O1640" s="1"/>
  <c r="G1636"/>
  <c r="F1636"/>
  <c r="C1635"/>
  <c r="V1634"/>
  <c r="K1638" s="1"/>
  <c r="T1634"/>
  <c r="K1637" s="1"/>
  <c r="U1634"/>
  <c r="H1638" s="1"/>
  <c r="S1634"/>
  <c r="H1637" s="1"/>
  <c r="F1634"/>
  <c r="E1634"/>
  <c r="D1634"/>
  <c r="I1634"/>
  <c r="C1634"/>
  <c r="B1634"/>
  <c r="A1634"/>
  <c r="A1633"/>
  <c r="A1631"/>
  <c r="A1627"/>
  <c r="A1623"/>
  <c r="L1621"/>
  <c r="Q1621" s="1"/>
  <c r="Z1621"/>
  <c r="Y1621"/>
  <c r="X1621"/>
  <c r="L1620"/>
  <c r="G1620"/>
  <c r="E1620"/>
  <c r="J1619"/>
  <c r="I1619"/>
  <c r="F1619"/>
  <c r="E1619"/>
  <c r="J1618"/>
  <c r="I1618"/>
  <c r="F1618"/>
  <c r="E1618"/>
  <c r="K1617"/>
  <c r="J1617"/>
  <c r="H1617"/>
  <c r="G1617"/>
  <c r="F1617"/>
  <c r="K1616"/>
  <c r="J1616"/>
  <c r="H1616"/>
  <c r="R1616" s="1"/>
  <c r="G1616"/>
  <c r="F1616"/>
  <c r="K1615"/>
  <c r="J1615"/>
  <c r="H1615"/>
  <c r="G1615"/>
  <c r="F1615"/>
  <c r="K1614"/>
  <c r="J1614"/>
  <c r="R1614"/>
  <c r="H1614"/>
  <c r="G1621" s="1"/>
  <c r="O1621" s="1"/>
  <c r="G1614"/>
  <c r="F1614"/>
  <c r="C1613"/>
  <c r="V1612"/>
  <c r="K1619" s="1"/>
  <c r="T1612"/>
  <c r="K1618" s="1"/>
  <c r="U1612"/>
  <c r="H1619" s="1"/>
  <c r="S1612"/>
  <c r="H1618" s="1"/>
  <c r="F1612"/>
  <c r="E1612"/>
  <c r="D1612"/>
  <c r="I1612"/>
  <c r="C1612"/>
  <c r="A1612"/>
  <c r="Q1611"/>
  <c r="L1611"/>
  <c r="Z1611"/>
  <c r="Y1611"/>
  <c r="X1611"/>
  <c r="L1610"/>
  <c r="G1610"/>
  <c r="E1610"/>
  <c r="J1609"/>
  <c r="I1609"/>
  <c r="F1609"/>
  <c r="E1609"/>
  <c r="J1608"/>
  <c r="I1608"/>
  <c r="F1608"/>
  <c r="E1608"/>
  <c r="K1607"/>
  <c r="J1607"/>
  <c r="H1607"/>
  <c r="G1607"/>
  <c r="F1607"/>
  <c r="K1606"/>
  <c r="J1606"/>
  <c r="H1606"/>
  <c r="R1606" s="1"/>
  <c r="G1606"/>
  <c r="F1606"/>
  <c r="K1605"/>
  <c r="J1605"/>
  <c r="H1605"/>
  <c r="G1605"/>
  <c r="F1605"/>
  <c r="K1604"/>
  <c r="J1604"/>
  <c r="R1604"/>
  <c r="H1604"/>
  <c r="G1604"/>
  <c r="F1604"/>
  <c r="C1603"/>
  <c r="V1602"/>
  <c r="K1609" s="1"/>
  <c r="T1602"/>
  <c r="K1608" s="1"/>
  <c r="U1602"/>
  <c r="H1609" s="1"/>
  <c r="S1602"/>
  <c r="H1608" s="1"/>
  <c r="F1602"/>
  <c r="E1602"/>
  <c r="D1602"/>
  <c r="I1602"/>
  <c r="C1602"/>
  <c r="A1602"/>
  <c r="L1601"/>
  <c r="Q1601" s="1"/>
  <c r="Z1601"/>
  <c r="Y1601"/>
  <c r="W1601"/>
  <c r="K1600"/>
  <c r="J1600"/>
  <c r="Z1600"/>
  <c r="Y1600"/>
  <c r="W1600"/>
  <c r="H1600"/>
  <c r="X1600" s="1"/>
  <c r="F1600"/>
  <c r="V1600"/>
  <c r="T1600"/>
  <c r="U1600"/>
  <c r="S1600"/>
  <c r="E1600"/>
  <c r="D1600"/>
  <c r="C1600"/>
  <c r="B1600"/>
  <c r="A1600"/>
  <c r="L1599"/>
  <c r="G1599"/>
  <c r="E1599"/>
  <c r="J1598"/>
  <c r="I1598"/>
  <c r="E1598"/>
  <c r="J1597"/>
  <c r="I1597"/>
  <c r="E1597"/>
  <c r="K1596"/>
  <c r="J1596"/>
  <c r="H1596"/>
  <c r="G1596"/>
  <c r="F1596"/>
  <c r="K1595"/>
  <c r="J1595"/>
  <c r="R1595"/>
  <c r="H1595"/>
  <c r="G1595"/>
  <c r="F1595"/>
  <c r="K1594"/>
  <c r="J1594"/>
  <c r="H1594"/>
  <c r="G1594"/>
  <c r="F1594"/>
  <c r="K1593"/>
  <c r="J1593"/>
  <c r="H1593"/>
  <c r="G1593"/>
  <c r="F1593"/>
  <c r="C1592"/>
  <c r="V1591"/>
  <c r="K1598" s="1"/>
  <c r="T1591"/>
  <c r="K1597" s="1"/>
  <c r="U1591"/>
  <c r="H1598" s="1"/>
  <c r="S1591"/>
  <c r="H1597" s="1"/>
  <c r="F1591"/>
  <c r="E1591"/>
  <c r="D1591"/>
  <c r="I1591"/>
  <c r="C1591"/>
  <c r="B1591"/>
  <c r="A1591"/>
  <c r="L1590"/>
  <c r="Q1590" s="1"/>
  <c r="Z1590"/>
  <c r="Y1590"/>
  <c r="X1590"/>
  <c r="L1589"/>
  <c r="G1589"/>
  <c r="E1589"/>
  <c r="J1588"/>
  <c r="I1588"/>
  <c r="F1588"/>
  <c r="E1588"/>
  <c r="J1587"/>
  <c r="I1587"/>
  <c r="F1587"/>
  <c r="E1587"/>
  <c r="K1586"/>
  <c r="J1586"/>
  <c r="H1586"/>
  <c r="G1586"/>
  <c r="F1586"/>
  <c r="K1585"/>
  <c r="J1585"/>
  <c r="H1585"/>
  <c r="G1585"/>
  <c r="F1585"/>
  <c r="K1584"/>
  <c r="J1584"/>
  <c r="H1584"/>
  <c r="G1584"/>
  <c r="F1584"/>
  <c r="C1583"/>
  <c r="V1582"/>
  <c r="K1588" s="1"/>
  <c r="T1582"/>
  <c r="K1587" s="1"/>
  <c r="U1582"/>
  <c r="H1588" s="1"/>
  <c r="S1582"/>
  <c r="H1587" s="1"/>
  <c r="F1582"/>
  <c r="E1582"/>
  <c r="D1582"/>
  <c r="I1582"/>
  <c r="C1582"/>
  <c r="A1582"/>
  <c r="L1581"/>
  <c r="Q1581" s="1"/>
  <c r="Z1581"/>
  <c r="Y1581"/>
  <c r="X1581"/>
  <c r="K1580"/>
  <c r="J1580"/>
  <c r="Z1580"/>
  <c r="Y1580"/>
  <c r="X1580"/>
  <c r="H1580"/>
  <c r="W1580" s="1"/>
  <c r="F1580"/>
  <c r="V1580"/>
  <c r="T1580"/>
  <c r="U1580"/>
  <c r="S1580"/>
  <c r="E1580"/>
  <c r="D1580"/>
  <c r="C1580"/>
  <c r="B1580"/>
  <c r="A1580"/>
  <c r="L1579"/>
  <c r="G1579"/>
  <c r="E1579"/>
  <c r="J1578"/>
  <c r="I1578"/>
  <c r="F1578"/>
  <c r="E1578"/>
  <c r="J1577"/>
  <c r="I1577"/>
  <c r="F1577"/>
  <c r="E1577"/>
  <c r="K1576"/>
  <c r="J1576"/>
  <c r="H1576"/>
  <c r="G1576"/>
  <c r="F1576"/>
  <c r="K1575"/>
  <c r="J1575"/>
  <c r="H1575"/>
  <c r="R1575" s="1"/>
  <c r="G1575"/>
  <c r="F1575"/>
  <c r="K1574"/>
  <c r="J1574"/>
  <c r="H1574"/>
  <c r="G1574"/>
  <c r="F1574"/>
  <c r="K1573"/>
  <c r="J1573"/>
  <c r="R1573"/>
  <c r="H1573"/>
  <c r="G1573"/>
  <c r="F1573"/>
  <c r="C1572"/>
  <c r="V1571"/>
  <c r="K1578" s="1"/>
  <c r="T1571"/>
  <c r="K1577" s="1"/>
  <c r="U1571"/>
  <c r="H1578" s="1"/>
  <c r="S1571"/>
  <c r="H1577" s="1"/>
  <c r="F1571"/>
  <c r="E1571"/>
  <c r="D1571"/>
  <c r="I1571"/>
  <c r="C1571"/>
  <c r="A1571"/>
  <c r="Q1570"/>
  <c r="L1570"/>
  <c r="Z1570"/>
  <c r="Y1570"/>
  <c r="W1570"/>
  <c r="L1569"/>
  <c r="G1569"/>
  <c r="E1569"/>
  <c r="J1568"/>
  <c r="I1568"/>
  <c r="E1568"/>
  <c r="J1567"/>
  <c r="I1567"/>
  <c r="E1567"/>
  <c r="K1566"/>
  <c r="J1566"/>
  <c r="H1566"/>
  <c r="G1566"/>
  <c r="F1566"/>
  <c r="K1565"/>
  <c r="J1565"/>
  <c r="R1565"/>
  <c r="H1565"/>
  <c r="G1565"/>
  <c r="F1565"/>
  <c r="K1564"/>
  <c r="J1564"/>
  <c r="H1564"/>
  <c r="G1564"/>
  <c r="F1564"/>
  <c r="K1563"/>
  <c r="J1563"/>
  <c r="R1563"/>
  <c r="H1563"/>
  <c r="G1563"/>
  <c r="F1563"/>
  <c r="C1562"/>
  <c r="V1561"/>
  <c r="K1568" s="1"/>
  <c r="T1561"/>
  <c r="K1567" s="1"/>
  <c r="U1561"/>
  <c r="H1568" s="1"/>
  <c r="S1561"/>
  <c r="H1567" s="1"/>
  <c r="F1561"/>
  <c r="E1561"/>
  <c r="D1561"/>
  <c r="I1561"/>
  <c r="C1561"/>
  <c r="B1561"/>
  <c r="A1561"/>
  <c r="Q1560"/>
  <c r="L1623" s="1"/>
  <c r="L1560"/>
  <c r="Z1560"/>
  <c r="Y1560"/>
  <c r="X1560"/>
  <c r="K1557"/>
  <c r="L1559"/>
  <c r="G1559"/>
  <c r="E1559"/>
  <c r="J1558"/>
  <c r="I1558"/>
  <c r="F1558"/>
  <c r="E1558"/>
  <c r="J1557"/>
  <c r="I1557"/>
  <c r="F1557"/>
  <c r="E1557"/>
  <c r="K1556"/>
  <c r="J1556"/>
  <c r="H1556"/>
  <c r="G1556"/>
  <c r="F1556"/>
  <c r="K1555"/>
  <c r="J1555"/>
  <c r="R1555"/>
  <c r="H1555"/>
  <c r="G1555"/>
  <c r="F1555"/>
  <c r="K1554"/>
  <c r="J1554"/>
  <c r="H1554"/>
  <c r="G1554"/>
  <c r="F1554"/>
  <c r="K1553"/>
  <c r="J1553"/>
  <c r="R1553"/>
  <c r="H1553"/>
  <c r="G1560" s="1"/>
  <c r="O1560" s="1"/>
  <c r="G1553"/>
  <c r="F1553"/>
  <c r="C1552"/>
  <c r="V1551"/>
  <c r="K1558" s="1"/>
  <c r="T1551"/>
  <c r="U1551"/>
  <c r="H1558" s="1"/>
  <c r="S1551"/>
  <c r="H1557" s="1"/>
  <c r="F1551"/>
  <c r="E1551"/>
  <c r="D1551"/>
  <c r="I1551"/>
  <c r="C1551"/>
  <c r="A1551"/>
  <c r="A1550"/>
  <c r="A1546"/>
  <c r="Q1544"/>
  <c r="L1544"/>
  <c r="Z1544"/>
  <c r="Y1544"/>
  <c r="X1544"/>
  <c r="K1543"/>
  <c r="J1543"/>
  <c r="Z1543"/>
  <c r="Y1543"/>
  <c r="W1543"/>
  <c r="H1543"/>
  <c r="X1543" s="1"/>
  <c r="F1543"/>
  <c r="V1543"/>
  <c r="T1543"/>
  <c r="U1543"/>
  <c r="S1543"/>
  <c r="E1543"/>
  <c r="D1543"/>
  <c r="C1543"/>
  <c r="B1543"/>
  <c r="A1543"/>
  <c r="L1542"/>
  <c r="G1542"/>
  <c r="E1542"/>
  <c r="J1541"/>
  <c r="I1541"/>
  <c r="E1541"/>
  <c r="J1540"/>
  <c r="I1540"/>
  <c r="E1540"/>
  <c r="K1539"/>
  <c r="J1539"/>
  <c r="H1539"/>
  <c r="R1539" s="1"/>
  <c r="G1539"/>
  <c r="F1539"/>
  <c r="K1538"/>
  <c r="J1538"/>
  <c r="H1538"/>
  <c r="G1538"/>
  <c r="F1538"/>
  <c r="K1537"/>
  <c r="J1537"/>
  <c r="R1537"/>
  <c r="H1537"/>
  <c r="G1537"/>
  <c r="F1537"/>
  <c r="C1536"/>
  <c r="V1535"/>
  <c r="K1541" s="1"/>
  <c r="T1535"/>
  <c r="K1540" s="1"/>
  <c r="U1535"/>
  <c r="H1541" s="1"/>
  <c r="S1535"/>
  <c r="H1540" s="1"/>
  <c r="F1535"/>
  <c r="E1535"/>
  <c r="D1535"/>
  <c r="I1535"/>
  <c r="C1535"/>
  <c r="B1535"/>
  <c r="A1535"/>
  <c r="L1534"/>
  <c r="Q1534" s="1"/>
  <c r="Z1534"/>
  <c r="Y1534"/>
  <c r="X1534"/>
  <c r="K1533"/>
  <c r="J1533"/>
  <c r="Z1533"/>
  <c r="Y1533"/>
  <c r="W1533"/>
  <c r="H1533"/>
  <c r="X1533" s="1"/>
  <c r="F1533"/>
  <c r="V1533"/>
  <c r="T1533"/>
  <c r="U1533"/>
  <c r="S1533"/>
  <c r="E1533"/>
  <c r="D1533"/>
  <c r="C1533"/>
  <c r="B1533"/>
  <c r="A1533"/>
  <c r="L1532"/>
  <c r="G1532"/>
  <c r="E1532"/>
  <c r="J1531"/>
  <c r="I1531"/>
  <c r="E1531"/>
  <c r="J1530"/>
  <c r="I1530"/>
  <c r="E1530"/>
  <c r="K1529"/>
  <c r="J1529"/>
  <c r="H1529"/>
  <c r="R1529" s="1"/>
  <c r="G1529"/>
  <c r="F1529"/>
  <c r="K1528"/>
  <c r="J1528"/>
  <c r="H1528"/>
  <c r="G1528"/>
  <c r="F1528"/>
  <c r="K1527"/>
  <c r="J1527"/>
  <c r="H1527"/>
  <c r="G1527"/>
  <c r="F1527"/>
  <c r="C1526"/>
  <c r="V1525"/>
  <c r="K1531" s="1"/>
  <c r="T1525"/>
  <c r="K1530" s="1"/>
  <c r="U1525"/>
  <c r="H1531" s="1"/>
  <c r="S1525"/>
  <c r="H1530" s="1"/>
  <c r="F1525"/>
  <c r="E1525"/>
  <c r="D1525"/>
  <c r="I1525"/>
  <c r="C1525"/>
  <c r="B1525"/>
  <c r="A1525"/>
  <c r="L1524"/>
  <c r="Q1524" s="1"/>
  <c r="Z1524"/>
  <c r="Y1524"/>
  <c r="X1524"/>
  <c r="K1523"/>
  <c r="J1523"/>
  <c r="Z1523"/>
  <c r="Y1523"/>
  <c r="X1523"/>
  <c r="W1523"/>
  <c r="H1523"/>
  <c r="F1523"/>
  <c r="V1523"/>
  <c r="T1523"/>
  <c r="U1523"/>
  <c r="S1523"/>
  <c r="E1523"/>
  <c r="D1523"/>
  <c r="C1523"/>
  <c r="B1523"/>
  <c r="A1523"/>
  <c r="L1522"/>
  <c r="G1522"/>
  <c r="E1522"/>
  <c r="J1521"/>
  <c r="I1521"/>
  <c r="E1521"/>
  <c r="J1520"/>
  <c r="I1520"/>
  <c r="E1520"/>
  <c r="K1519"/>
  <c r="J1519"/>
  <c r="H1519"/>
  <c r="R1519" s="1"/>
  <c r="G1519"/>
  <c r="F1519"/>
  <c r="K1518"/>
  <c r="J1518"/>
  <c r="H1518"/>
  <c r="G1518"/>
  <c r="F1518"/>
  <c r="K1517"/>
  <c r="J1517"/>
  <c r="H1517"/>
  <c r="G1524" s="1"/>
  <c r="O1524" s="1"/>
  <c r="G1517"/>
  <c r="F1517"/>
  <c r="C1516"/>
  <c r="V1515"/>
  <c r="K1521" s="1"/>
  <c r="T1515"/>
  <c r="K1520" s="1"/>
  <c r="U1515"/>
  <c r="H1521" s="1"/>
  <c r="S1515"/>
  <c r="H1520" s="1"/>
  <c r="F1515"/>
  <c r="E1515"/>
  <c r="D1515"/>
  <c r="I1515"/>
  <c r="C1515"/>
  <c r="B1515"/>
  <c r="A1515"/>
  <c r="L1514"/>
  <c r="Q1514" s="1"/>
  <c r="Z1514"/>
  <c r="Y1514"/>
  <c r="X1514"/>
  <c r="K1513"/>
  <c r="J1513"/>
  <c r="Z1513"/>
  <c r="Y1513"/>
  <c r="X1513"/>
  <c r="W1513"/>
  <c r="H1513"/>
  <c r="F1513"/>
  <c r="V1513"/>
  <c r="T1513"/>
  <c r="U1513"/>
  <c r="S1513"/>
  <c r="E1513"/>
  <c r="D1513"/>
  <c r="C1513"/>
  <c r="B1513"/>
  <c r="A1513"/>
  <c r="L1512"/>
  <c r="G1512"/>
  <c r="E1512"/>
  <c r="J1511"/>
  <c r="I1511"/>
  <c r="E1511"/>
  <c r="J1510"/>
  <c r="I1510"/>
  <c r="E1510"/>
  <c r="K1509"/>
  <c r="J1509"/>
  <c r="R1509"/>
  <c r="H1509"/>
  <c r="G1509"/>
  <c r="F1509"/>
  <c r="K1508"/>
  <c r="J1508"/>
  <c r="H1508"/>
  <c r="G1508"/>
  <c r="F1508"/>
  <c r="K1507"/>
  <c r="J1514" s="1"/>
  <c r="P1514" s="1"/>
  <c r="J1507"/>
  <c r="H1507"/>
  <c r="G1507"/>
  <c r="F1507"/>
  <c r="C1506"/>
  <c r="V1505"/>
  <c r="K1511" s="1"/>
  <c r="T1505"/>
  <c r="K1510" s="1"/>
  <c r="U1505"/>
  <c r="H1511" s="1"/>
  <c r="S1505"/>
  <c r="H1510" s="1"/>
  <c r="F1505"/>
  <c r="E1505"/>
  <c r="D1505"/>
  <c r="I1505"/>
  <c r="C1505"/>
  <c r="B1505"/>
  <c r="A1505"/>
  <c r="L1504"/>
  <c r="Q1504" s="1"/>
  <c r="Z1504"/>
  <c r="Y1504"/>
  <c r="X1504"/>
  <c r="L1503"/>
  <c r="G1503"/>
  <c r="E1503"/>
  <c r="J1502"/>
  <c r="I1502"/>
  <c r="E1502"/>
  <c r="J1501"/>
  <c r="I1501"/>
  <c r="E1501"/>
  <c r="K1500"/>
  <c r="J1500"/>
  <c r="H1500"/>
  <c r="R1500" s="1"/>
  <c r="G1500"/>
  <c r="F1500"/>
  <c r="K1499"/>
  <c r="J1499"/>
  <c r="H1499"/>
  <c r="G1499"/>
  <c r="F1499"/>
  <c r="K1498"/>
  <c r="J1498"/>
  <c r="R1498"/>
  <c r="H1498"/>
  <c r="G1498"/>
  <c r="F1498"/>
  <c r="C1497"/>
  <c r="V1496"/>
  <c r="K1502" s="1"/>
  <c r="T1496"/>
  <c r="K1501" s="1"/>
  <c r="U1496"/>
  <c r="H1502" s="1"/>
  <c r="S1496"/>
  <c r="H1501" s="1"/>
  <c r="F1496"/>
  <c r="E1496"/>
  <c r="D1496"/>
  <c r="I1496"/>
  <c r="C1496"/>
  <c r="B1496"/>
  <c r="A1496"/>
  <c r="Q1495"/>
  <c r="L1495"/>
  <c r="Z1495"/>
  <c r="Y1495"/>
  <c r="X1495"/>
  <c r="L1494"/>
  <c r="G1494"/>
  <c r="E1494"/>
  <c r="J1493"/>
  <c r="I1493"/>
  <c r="E1493"/>
  <c r="J1492"/>
  <c r="I1492"/>
  <c r="E1492"/>
  <c r="K1491"/>
  <c r="J1495" s="1"/>
  <c r="P1495" s="1"/>
  <c r="J1491"/>
  <c r="H1491"/>
  <c r="G1491"/>
  <c r="F1491"/>
  <c r="C1490"/>
  <c r="V1489"/>
  <c r="K1493" s="1"/>
  <c r="T1489"/>
  <c r="K1492" s="1"/>
  <c r="U1489"/>
  <c r="H1493" s="1"/>
  <c r="S1489"/>
  <c r="H1492" s="1"/>
  <c r="F1489"/>
  <c r="E1489"/>
  <c r="D1489"/>
  <c r="I1489"/>
  <c r="C1489"/>
  <c r="B1489"/>
  <c r="A1489"/>
  <c r="A1488"/>
  <c r="A1486"/>
  <c r="J1484"/>
  <c r="C1484"/>
  <c r="J1483"/>
  <c r="C1483"/>
  <c r="A1480"/>
  <c r="J1478"/>
  <c r="C1478"/>
  <c r="J1477"/>
  <c r="C1477"/>
  <c r="A1474"/>
  <c r="L1472"/>
  <c r="Q1472" s="1"/>
  <c r="Z1472"/>
  <c r="Y1472"/>
  <c r="W1472"/>
  <c r="K1471"/>
  <c r="J1471"/>
  <c r="Z1471"/>
  <c r="Y1471"/>
  <c r="W1471"/>
  <c r="H1471"/>
  <c r="X1471" s="1"/>
  <c r="F1471"/>
  <c r="V1471"/>
  <c r="T1471"/>
  <c r="U1471"/>
  <c r="S1471"/>
  <c r="E1471"/>
  <c r="D1471"/>
  <c r="C1471"/>
  <c r="B1471"/>
  <c r="A1471"/>
  <c r="K1470"/>
  <c r="J1470"/>
  <c r="Z1470"/>
  <c r="Y1470"/>
  <c r="X1470"/>
  <c r="W1470"/>
  <c r="H1470"/>
  <c r="F1470"/>
  <c r="V1470"/>
  <c r="T1470"/>
  <c r="U1470"/>
  <c r="S1470"/>
  <c r="E1470"/>
  <c r="D1470"/>
  <c r="C1470"/>
  <c r="B1470"/>
  <c r="A1470"/>
  <c r="L1469"/>
  <c r="G1469"/>
  <c r="E1469"/>
  <c r="J1468"/>
  <c r="I1468"/>
  <c r="E1468"/>
  <c r="J1467"/>
  <c r="I1467"/>
  <c r="E1467"/>
  <c r="K1466"/>
  <c r="J1466"/>
  <c r="H1466"/>
  <c r="G1466"/>
  <c r="F1466"/>
  <c r="K1465"/>
  <c r="J1465"/>
  <c r="R1465"/>
  <c r="H1465"/>
  <c r="G1465"/>
  <c r="F1465"/>
  <c r="K1464"/>
  <c r="J1464"/>
  <c r="H1464"/>
  <c r="G1464"/>
  <c r="F1464"/>
  <c r="K1463"/>
  <c r="J1463"/>
  <c r="H1463"/>
  <c r="G1463"/>
  <c r="F1463"/>
  <c r="C1462"/>
  <c r="V1461"/>
  <c r="K1468" s="1"/>
  <c r="T1461"/>
  <c r="K1467" s="1"/>
  <c r="U1461"/>
  <c r="H1468" s="1"/>
  <c r="S1461"/>
  <c r="H1467" s="1"/>
  <c r="F1461"/>
  <c r="E1461"/>
  <c r="D1461"/>
  <c r="I1461"/>
  <c r="C1461"/>
  <c r="B1461"/>
  <c r="A1461"/>
  <c r="Q1460"/>
  <c r="L1460"/>
  <c r="Z1460"/>
  <c r="Y1460"/>
  <c r="W1460"/>
  <c r="K1459"/>
  <c r="J1459"/>
  <c r="Z1459"/>
  <c r="Y1459"/>
  <c r="W1459"/>
  <c r="H1459"/>
  <c r="X1459" s="1"/>
  <c r="F1459"/>
  <c r="V1459"/>
  <c r="T1459"/>
  <c r="U1459"/>
  <c r="S1459"/>
  <c r="E1459"/>
  <c r="D1459"/>
  <c r="C1459"/>
  <c r="B1459"/>
  <c r="A1459"/>
  <c r="L1458"/>
  <c r="G1458"/>
  <c r="E1458"/>
  <c r="J1457"/>
  <c r="I1457"/>
  <c r="E1457"/>
  <c r="J1456"/>
  <c r="I1456"/>
  <c r="E1456"/>
  <c r="K1455"/>
  <c r="J1455"/>
  <c r="H1455"/>
  <c r="G1455"/>
  <c r="F1455"/>
  <c r="K1454"/>
  <c r="J1454"/>
  <c r="H1454"/>
  <c r="R1454" s="1"/>
  <c r="G1454"/>
  <c r="F1454"/>
  <c r="K1453"/>
  <c r="J1453"/>
  <c r="H1453"/>
  <c r="G1453"/>
  <c r="F1453"/>
  <c r="K1452"/>
  <c r="J1452"/>
  <c r="R1452"/>
  <c r="H1452"/>
  <c r="G1460" s="1"/>
  <c r="O1460" s="1"/>
  <c r="G1452"/>
  <c r="F1452"/>
  <c r="C1451"/>
  <c r="V1450"/>
  <c r="K1457" s="1"/>
  <c r="T1450"/>
  <c r="K1456" s="1"/>
  <c r="U1450"/>
  <c r="H1457" s="1"/>
  <c r="S1450"/>
  <c r="H1456" s="1"/>
  <c r="F1450"/>
  <c r="E1450"/>
  <c r="D1450"/>
  <c r="I1450"/>
  <c r="C1450"/>
  <c r="B1450"/>
  <c r="A1450"/>
  <c r="L1449"/>
  <c r="Q1449" s="1"/>
  <c r="Z1449"/>
  <c r="Y1449"/>
  <c r="X1449"/>
  <c r="L1448"/>
  <c r="G1448"/>
  <c r="E1448"/>
  <c r="J1447"/>
  <c r="I1447"/>
  <c r="F1447"/>
  <c r="E1447"/>
  <c r="J1446"/>
  <c r="I1446"/>
  <c r="F1446"/>
  <c r="E1446"/>
  <c r="K1445"/>
  <c r="J1445"/>
  <c r="H1445"/>
  <c r="G1445"/>
  <c r="F1445"/>
  <c r="K1444"/>
  <c r="J1444"/>
  <c r="R1444"/>
  <c r="H1444"/>
  <c r="G1444"/>
  <c r="F1444"/>
  <c r="K1443"/>
  <c r="J1443"/>
  <c r="H1443"/>
  <c r="G1443"/>
  <c r="F1443"/>
  <c r="K1442"/>
  <c r="J1442"/>
  <c r="R1442"/>
  <c r="H1442"/>
  <c r="G1442"/>
  <c r="F1442"/>
  <c r="C1441"/>
  <c r="V1440"/>
  <c r="K1447" s="1"/>
  <c r="T1440"/>
  <c r="K1446" s="1"/>
  <c r="U1440"/>
  <c r="H1447" s="1"/>
  <c r="S1440"/>
  <c r="H1446" s="1"/>
  <c r="F1440"/>
  <c r="E1440"/>
  <c r="D1440"/>
  <c r="I1440"/>
  <c r="C1440"/>
  <c r="A1440"/>
  <c r="Q1439"/>
  <c r="L1439"/>
  <c r="Z1439"/>
  <c r="Y1439"/>
  <c r="W1439"/>
  <c r="K1438"/>
  <c r="J1438"/>
  <c r="Z1438"/>
  <c r="Y1438"/>
  <c r="W1438"/>
  <c r="H1438"/>
  <c r="X1438" s="1"/>
  <c r="F1438"/>
  <c r="V1438"/>
  <c r="T1438"/>
  <c r="U1438"/>
  <c r="S1438"/>
  <c r="E1438"/>
  <c r="D1438"/>
  <c r="C1438"/>
  <c r="B1438"/>
  <c r="A1438"/>
  <c r="K1437"/>
  <c r="J1437"/>
  <c r="Z1437"/>
  <c r="Y1437"/>
  <c r="W1437"/>
  <c r="H1437"/>
  <c r="X1437" s="1"/>
  <c r="F1437"/>
  <c r="V1437"/>
  <c r="T1437"/>
  <c r="U1437"/>
  <c r="S1437"/>
  <c r="E1437"/>
  <c r="D1437"/>
  <c r="C1437"/>
  <c r="B1437"/>
  <c r="A1437"/>
  <c r="L1436"/>
  <c r="G1436"/>
  <c r="E1436"/>
  <c r="J1435"/>
  <c r="I1435"/>
  <c r="E1435"/>
  <c r="J1434"/>
  <c r="I1434"/>
  <c r="E1434"/>
  <c r="K1433"/>
  <c r="J1433"/>
  <c r="H1433"/>
  <c r="G1433"/>
  <c r="F1433"/>
  <c r="K1432"/>
  <c r="J1432"/>
  <c r="H1432"/>
  <c r="R1432" s="1"/>
  <c r="G1432"/>
  <c r="F1432"/>
  <c r="K1431"/>
  <c r="J1431"/>
  <c r="H1431"/>
  <c r="G1431"/>
  <c r="F1431"/>
  <c r="K1430"/>
  <c r="J1439" s="1"/>
  <c r="P1439" s="1"/>
  <c r="J1430"/>
  <c r="H1430"/>
  <c r="G1430"/>
  <c r="F1430"/>
  <c r="C1429"/>
  <c r="V1428"/>
  <c r="K1435" s="1"/>
  <c r="T1428"/>
  <c r="K1434" s="1"/>
  <c r="U1428"/>
  <c r="H1435" s="1"/>
  <c r="S1428"/>
  <c r="H1434" s="1"/>
  <c r="F1428"/>
  <c r="E1428"/>
  <c r="D1428"/>
  <c r="I1428"/>
  <c r="C1428"/>
  <c r="B1428"/>
  <c r="A1428"/>
  <c r="L1427"/>
  <c r="Q1427" s="1"/>
  <c r="Z1427"/>
  <c r="Y1427"/>
  <c r="W1427"/>
  <c r="K1426"/>
  <c r="J1426"/>
  <c r="Z1426"/>
  <c r="Y1426"/>
  <c r="X1426"/>
  <c r="W1426"/>
  <c r="H1426"/>
  <c r="F1426"/>
  <c r="V1426"/>
  <c r="T1426"/>
  <c r="U1426"/>
  <c r="S1426"/>
  <c r="E1426"/>
  <c r="D1426"/>
  <c r="C1426"/>
  <c r="B1426"/>
  <c r="A1426"/>
  <c r="K1425"/>
  <c r="J1425"/>
  <c r="Z1425"/>
  <c r="Y1425"/>
  <c r="W1425"/>
  <c r="H1425"/>
  <c r="X1425" s="1"/>
  <c r="F1425"/>
  <c r="V1425"/>
  <c r="T1425"/>
  <c r="U1425"/>
  <c r="S1425"/>
  <c r="E1425"/>
  <c r="D1425"/>
  <c r="C1425"/>
  <c r="B1425"/>
  <c r="A1425"/>
  <c r="L1424"/>
  <c r="G1424"/>
  <c r="E1424"/>
  <c r="J1423"/>
  <c r="I1423"/>
  <c r="E1423"/>
  <c r="J1422"/>
  <c r="I1422"/>
  <c r="E1422"/>
  <c r="K1421"/>
  <c r="J1421"/>
  <c r="H1421"/>
  <c r="G1421"/>
  <c r="F1421"/>
  <c r="K1420"/>
  <c r="J1420"/>
  <c r="H1420"/>
  <c r="R1420" s="1"/>
  <c r="G1420"/>
  <c r="F1420"/>
  <c r="K1419"/>
  <c r="J1419"/>
  <c r="H1419"/>
  <c r="G1419"/>
  <c r="F1419"/>
  <c r="K1418"/>
  <c r="J1418"/>
  <c r="H1418"/>
  <c r="G1427" s="1"/>
  <c r="O1427" s="1"/>
  <c r="G1418"/>
  <c r="F1418"/>
  <c r="C1417"/>
  <c r="V1416"/>
  <c r="K1423" s="1"/>
  <c r="T1416"/>
  <c r="K1422" s="1"/>
  <c r="U1416"/>
  <c r="H1423" s="1"/>
  <c r="S1416"/>
  <c r="H1422" s="1"/>
  <c r="F1416"/>
  <c r="E1416"/>
  <c r="D1416"/>
  <c r="I1416"/>
  <c r="C1416"/>
  <c r="B1416"/>
  <c r="A1416"/>
  <c r="L1415"/>
  <c r="Q1415" s="1"/>
  <c r="Z1415"/>
  <c r="Y1415"/>
  <c r="X1415"/>
  <c r="L1414"/>
  <c r="G1414"/>
  <c r="E1414"/>
  <c r="J1413"/>
  <c r="I1413"/>
  <c r="F1413"/>
  <c r="E1413"/>
  <c r="J1412"/>
  <c r="I1412"/>
  <c r="F1412"/>
  <c r="E1412"/>
  <c r="K1411"/>
  <c r="J1411"/>
  <c r="H1411"/>
  <c r="G1411"/>
  <c r="F1411"/>
  <c r="K1410"/>
  <c r="J1410"/>
  <c r="H1410"/>
  <c r="R1410" s="1"/>
  <c r="G1410"/>
  <c r="F1410"/>
  <c r="K1409"/>
  <c r="J1409"/>
  <c r="H1409"/>
  <c r="G1409"/>
  <c r="F1409"/>
  <c r="K1408"/>
  <c r="J1408"/>
  <c r="R1408"/>
  <c r="H1408"/>
  <c r="G1415" s="1"/>
  <c r="O1415" s="1"/>
  <c r="G1408"/>
  <c r="F1408"/>
  <c r="C1407"/>
  <c r="V1406"/>
  <c r="K1413" s="1"/>
  <c r="T1406"/>
  <c r="K1412" s="1"/>
  <c r="U1406"/>
  <c r="H1413" s="1"/>
  <c r="S1406"/>
  <c r="H1412" s="1"/>
  <c r="F1406"/>
  <c r="E1406"/>
  <c r="D1406"/>
  <c r="I1406"/>
  <c r="C1406"/>
  <c r="B1406"/>
  <c r="A1406"/>
  <c r="Q1405"/>
  <c r="L1405"/>
  <c r="Z1405"/>
  <c r="Y1405"/>
  <c r="X1405"/>
  <c r="L1404"/>
  <c r="G1404"/>
  <c r="E1404"/>
  <c r="J1403"/>
  <c r="I1403"/>
  <c r="F1403"/>
  <c r="E1403"/>
  <c r="J1402"/>
  <c r="I1402"/>
  <c r="F1402"/>
  <c r="E1402"/>
  <c r="K1401"/>
  <c r="J1401"/>
  <c r="H1401"/>
  <c r="G1401"/>
  <c r="F1401"/>
  <c r="K1400"/>
  <c r="J1400"/>
  <c r="H1400"/>
  <c r="G1400"/>
  <c r="F1400"/>
  <c r="K1399"/>
  <c r="J1399"/>
  <c r="H1399"/>
  <c r="G1399"/>
  <c r="F1399"/>
  <c r="C1398"/>
  <c r="V1397"/>
  <c r="K1403" s="1"/>
  <c r="T1397"/>
  <c r="K1402" s="1"/>
  <c r="U1397"/>
  <c r="H1403" s="1"/>
  <c r="S1397"/>
  <c r="H1402" s="1"/>
  <c r="F1397"/>
  <c r="E1397"/>
  <c r="D1397"/>
  <c r="I1397"/>
  <c r="C1397"/>
  <c r="B1397"/>
  <c r="A1397"/>
  <c r="L1396"/>
  <c r="Q1396" s="1"/>
  <c r="Z1396"/>
  <c r="Y1396"/>
  <c r="X1396"/>
  <c r="H1394"/>
  <c r="L1395"/>
  <c r="G1395"/>
  <c r="E1395"/>
  <c r="J1394"/>
  <c r="I1394"/>
  <c r="F1394"/>
  <c r="E1394"/>
  <c r="J1393"/>
  <c r="I1393"/>
  <c r="F1393"/>
  <c r="E1393"/>
  <c r="K1392"/>
  <c r="J1392"/>
  <c r="H1392"/>
  <c r="G1392"/>
  <c r="F1392"/>
  <c r="K1391"/>
  <c r="J1391"/>
  <c r="H1391"/>
  <c r="G1391"/>
  <c r="F1391"/>
  <c r="K1390"/>
  <c r="J1396" s="1"/>
  <c r="P1396" s="1"/>
  <c r="J1390"/>
  <c r="H1390"/>
  <c r="G1390"/>
  <c r="F1390"/>
  <c r="C1389"/>
  <c r="V1388"/>
  <c r="K1394" s="1"/>
  <c r="T1388"/>
  <c r="K1393" s="1"/>
  <c r="U1388"/>
  <c r="S1388"/>
  <c r="H1393" s="1"/>
  <c r="F1388"/>
  <c r="E1388"/>
  <c r="D1388"/>
  <c r="I1388"/>
  <c r="C1388"/>
  <c r="B1388"/>
  <c r="A1388"/>
  <c r="L1387"/>
  <c r="Q1387" s="1"/>
  <c r="Z1387"/>
  <c r="Y1387"/>
  <c r="X1387"/>
  <c r="K1386"/>
  <c r="J1386"/>
  <c r="Z1386"/>
  <c r="Y1386"/>
  <c r="X1386"/>
  <c r="W1386"/>
  <c r="H1386"/>
  <c r="F1386"/>
  <c r="V1386"/>
  <c r="T1386"/>
  <c r="U1386"/>
  <c r="S1386"/>
  <c r="E1386"/>
  <c r="D1386"/>
  <c r="C1386"/>
  <c r="B1386"/>
  <c r="A1386"/>
  <c r="K1385"/>
  <c r="J1385"/>
  <c r="Z1385"/>
  <c r="Y1385"/>
  <c r="X1385"/>
  <c r="H1385"/>
  <c r="W1385" s="1"/>
  <c r="F1385"/>
  <c r="V1385"/>
  <c r="T1385"/>
  <c r="U1385"/>
  <c r="S1385"/>
  <c r="E1385"/>
  <c r="D1385"/>
  <c r="C1385"/>
  <c r="B1385"/>
  <c r="A1385"/>
  <c r="L1384"/>
  <c r="G1384"/>
  <c r="E1384"/>
  <c r="J1383"/>
  <c r="I1383"/>
  <c r="F1383"/>
  <c r="E1383"/>
  <c r="J1382"/>
  <c r="I1382"/>
  <c r="F1382"/>
  <c r="E1382"/>
  <c r="K1381"/>
  <c r="J1381"/>
  <c r="H1381"/>
  <c r="G1381"/>
  <c r="F1381"/>
  <c r="K1380"/>
  <c r="J1380"/>
  <c r="R1380"/>
  <c r="H1380"/>
  <c r="G1380"/>
  <c r="F1380"/>
  <c r="K1379"/>
  <c r="J1379"/>
  <c r="H1379"/>
  <c r="G1379"/>
  <c r="F1379"/>
  <c r="K1378"/>
  <c r="J1378"/>
  <c r="R1378"/>
  <c r="H1378"/>
  <c r="G1387" s="1"/>
  <c r="O1387" s="1"/>
  <c r="G1378"/>
  <c r="F1378"/>
  <c r="C1377"/>
  <c r="V1376"/>
  <c r="K1383" s="1"/>
  <c r="T1376"/>
  <c r="K1382" s="1"/>
  <c r="U1376"/>
  <c r="H1383" s="1"/>
  <c r="S1376"/>
  <c r="H1382" s="1"/>
  <c r="F1376"/>
  <c r="E1376"/>
  <c r="D1376"/>
  <c r="I1376"/>
  <c r="C1376"/>
  <c r="A1376"/>
  <c r="Q1375"/>
  <c r="L1375"/>
  <c r="Z1375"/>
  <c r="Y1375"/>
  <c r="X1375"/>
  <c r="H1372"/>
  <c r="G1375" s="1"/>
  <c r="O1375" s="1"/>
  <c r="L1374"/>
  <c r="G1374"/>
  <c r="E1374"/>
  <c r="J1373"/>
  <c r="I1373"/>
  <c r="F1373"/>
  <c r="E1373"/>
  <c r="J1372"/>
  <c r="I1372"/>
  <c r="F1372"/>
  <c r="E1372"/>
  <c r="K1371"/>
  <c r="J1371"/>
  <c r="H1371"/>
  <c r="G1371"/>
  <c r="F1371"/>
  <c r="K1370"/>
  <c r="J1370"/>
  <c r="H1370"/>
  <c r="R1370" s="1"/>
  <c r="G1370"/>
  <c r="F1370"/>
  <c r="K1369"/>
  <c r="J1369"/>
  <c r="H1369"/>
  <c r="G1369"/>
  <c r="F1369"/>
  <c r="K1368"/>
  <c r="J1368"/>
  <c r="H1368"/>
  <c r="R1368" s="1"/>
  <c r="G1368"/>
  <c r="F1368"/>
  <c r="C1367"/>
  <c r="V1366"/>
  <c r="K1373" s="1"/>
  <c r="T1366"/>
  <c r="K1372" s="1"/>
  <c r="U1366"/>
  <c r="H1373" s="1"/>
  <c r="S1366"/>
  <c r="F1366"/>
  <c r="E1366"/>
  <c r="D1366"/>
  <c r="I1366"/>
  <c r="C1366"/>
  <c r="B1366"/>
  <c r="A1366"/>
  <c r="L1365"/>
  <c r="Q1365" s="1"/>
  <c r="Z1365"/>
  <c r="Y1365"/>
  <c r="X1365"/>
  <c r="K1363"/>
  <c r="L1364"/>
  <c r="G1364"/>
  <c r="E1364"/>
  <c r="J1363"/>
  <c r="I1363"/>
  <c r="F1363"/>
  <c r="E1363"/>
  <c r="J1362"/>
  <c r="I1362"/>
  <c r="F1362"/>
  <c r="E1362"/>
  <c r="K1361"/>
  <c r="J1361"/>
  <c r="H1361"/>
  <c r="G1361"/>
  <c r="F1361"/>
  <c r="K1360"/>
  <c r="J1360"/>
  <c r="H1360"/>
  <c r="R1360" s="1"/>
  <c r="G1360"/>
  <c r="F1360"/>
  <c r="K1359"/>
  <c r="J1359"/>
  <c r="H1359"/>
  <c r="G1359"/>
  <c r="F1359"/>
  <c r="K1358"/>
  <c r="J1358"/>
  <c r="R1358"/>
  <c r="H1358"/>
  <c r="G1358"/>
  <c r="F1358"/>
  <c r="C1357"/>
  <c r="V1356"/>
  <c r="T1356"/>
  <c r="K1362" s="1"/>
  <c r="U1356"/>
  <c r="H1363" s="1"/>
  <c r="S1356"/>
  <c r="H1362" s="1"/>
  <c r="F1356"/>
  <c r="E1356"/>
  <c r="D1356"/>
  <c r="I1356"/>
  <c r="C1356"/>
  <c r="A1356"/>
  <c r="Q1355"/>
  <c r="L1355"/>
  <c r="Z1355"/>
  <c r="Y1355"/>
  <c r="X1355"/>
  <c r="H1352"/>
  <c r="L1354"/>
  <c r="G1354"/>
  <c r="E1354"/>
  <c r="J1353"/>
  <c r="I1353"/>
  <c r="F1353"/>
  <c r="E1353"/>
  <c r="J1352"/>
  <c r="I1352"/>
  <c r="F1352"/>
  <c r="E1352"/>
  <c r="K1351"/>
  <c r="J1351"/>
  <c r="H1351"/>
  <c r="G1351"/>
  <c r="F1351"/>
  <c r="K1350"/>
  <c r="J1350"/>
  <c r="H1350"/>
  <c r="R1350" s="1"/>
  <c r="G1350"/>
  <c r="F1350"/>
  <c r="K1349"/>
  <c r="J1349"/>
  <c r="H1349"/>
  <c r="G1349"/>
  <c r="F1349"/>
  <c r="K1348"/>
  <c r="J1348"/>
  <c r="H1348"/>
  <c r="G1355" s="1"/>
  <c r="O1355" s="1"/>
  <c r="G1348"/>
  <c r="F1348"/>
  <c r="C1347"/>
  <c r="V1346"/>
  <c r="K1353" s="1"/>
  <c r="T1346"/>
  <c r="K1352" s="1"/>
  <c r="U1346"/>
  <c r="H1353" s="1"/>
  <c r="S1346"/>
  <c r="F1346"/>
  <c r="E1346"/>
  <c r="D1346"/>
  <c r="I1346"/>
  <c r="C1346"/>
  <c r="A1346"/>
  <c r="L1345"/>
  <c r="Q1345" s="1"/>
  <c r="Z1345"/>
  <c r="Y1345"/>
  <c r="X1345"/>
  <c r="K1344"/>
  <c r="J1344"/>
  <c r="Z1344"/>
  <c r="Y1344"/>
  <c r="X1344"/>
  <c r="W1344"/>
  <c r="H1344"/>
  <c r="F1344"/>
  <c r="V1344"/>
  <c r="T1344"/>
  <c r="U1344"/>
  <c r="S1344"/>
  <c r="E1344"/>
  <c r="D1344"/>
  <c r="C1344"/>
  <c r="B1344"/>
  <c r="A1344"/>
  <c r="K1343"/>
  <c r="J1343"/>
  <c r="Z1343"/>
  <c r="Y1343"/>
  <c r="X1343"/>
  <c r="W1343"/>
  <c r="H1343"/>
  <c r="F1343"/>
  <c r="V1343"/>
  <c r="T1343"/>
  <c r="U1343"/>
  <c r="S1343"/>
  <c r="E1343"/>
  <c r="D1343"/>
  <c r="C1343"/>
  <c r="B1343"/>
  <c r="A1343"/>
  <c r="K1342"/>
  <c r="J1342"/>
  <c r="Z1342"/>
  <c r="Y1342"/>
  <c r="X1342"/>
  <c r="H1342"/>
  <c r="W1342" s="1"/>
  <c r="F1342"/>
  <c r="V1342"/>
  <c r="T1342"/>
  <c r="U1342"/>
  <c r="S1342"/>
  <c r="E1342"/>
  <c r="D1342"/>
  <c r="C1342"/>
  <c r="B1342"/>
  <c r="A1342"/>
  <c r="L1341"/>
  <c r="G1341"/>
  <c r="E1341"/>
  <c r="J1340"/>
  <c r="I1340"/>
  <c r="F1340"/>
  <c r="E1340"/>
  <c r="J1339"/>
  <c r="I1339"/>
  <c r="F1339"/>
  <c r="E1339"/>
  <c r="K1338"/>
  <c r="J1338"/>
  <c r="H1338"/>
  <c r="G1338"/>
  <c r="F1338"/>
  <c r="K1337"/>
  <c r="J1337"/>
  <c r="R1337"/>
  <c r="H1337"/>
  <c r="G1337"/>
  <c r="F1337"/>
  <c r="K1336"/>
  <c r="J1336"/>
  <c r="H1336"/>
  <c r="G1336"/>
  <c r="F1336"/>
  <c r="K1335"/>
  <c r="J1345" s="1"/>
  <c r="P1345" s="1"/>
  <c r="J1335"/>
  <c r="R1335"/>
  <c r="H1335"/>
  <c r="G1335"/>
  <c r="F1335"/>
  <c r="C1334"/>
  <c r="V1333"/>
  <c r="K1340" s="1"/>
  <c r="T1333"/>
  <c r="K1339" s="1"/>
  <c r="U1333"/>
  <c r="H1340" s="1"/>
  <c r="S1333"/>
  <c r="H1339" s="1"/>
  <c r="F1333"/>
  <c r="E1333"/>
  <c r="D1333"/>
  <c r="I1333"/>
  <c r="C1333"/>
  <c r="A1333"/>
  <c r="A1332"/>
  <c r="J1330"/>
  <c r="C1330"/>
  <c r="J1329"/>
  <c r="C1329"/>
  <c r="A1326"/>
  <c r="Q1324"/>
  <c r="L1324"/>
  <c r="Z1324"/>
  <c r="Y1324"/>
  <c r="X1324"/>
  <c r="K1321"/>
  <c r="J1324" s="1"/>
  <c r="P1324" s="1"/>
  <c r="L1323"/>
  <c r="G1323"/>
  <c r="E1323"/>
  <c r="J1322"/>
  <c r="I1322"/>
  <c r="E1322"/>
  <c r="J1321"/>
  <c r="I1321"/>
  <c r="E1321"/>
  <c r="K1320"/>
  <c r="J1320"/>
  <c r="H1320"/>
  <c r="R1320" s="1"/>
  <c r="G1320"/>
  <c r="F1320"/>
  <c r="K1319"/>
  <c r="J1319"/>
  <c r="H1319"/>
  <c r="G1319"/>
  <c r="F1319"/>
  <c r="K1318"/>
  <c r="J1318"/>
  <c r="R1318"/>
  <c r="H1318"/>
  <c r="G1318"/>
  <c r="F1318"/>
  <c r="C1317"/>
  <c r="V1316"/>
  <c r="K1322" s="1"/>
  <c r="T1316"/>
  <c r="U1316"/>
  <c r="H1322" s="1"/>
  <c r="S1316"/>
  <c r="H1321" s="1"/>
  <c r="F1316"/>
  <c r="E1316"/>
  <c r="D1316"/>
  <c r="I1316"/>
  <c r="C1316"/>
  <c r="B1316"/>
  <c r="A1316"/>
  <c r="Q1315"/>
  <c r="L1315"/>
  <c r="Z1315"/>
  <c r="Y1315"/>
  <c r="X1315"/>
  <c r="K1312"/>
  <c r="L1314"/>
  <c r="G1314"/>
  <c r="E1314"/>
  <c r="J1313"/>
  <c r="I1313"/>
  <c r="E1313"/>
  <c r="J1312"/>
  <c r="I1312"/>
  <c r="E1312"/>
  <c r="K1311"/>
  <c r="J1311"/>
  <c r="H1311"/>
  <c r="R1311" s="1"/>
  <c r="G1311"/>
  <c r="F1311"/>
  <c r="K1310"/>
  <c r="J1310"/>
  <c r="H1310"/>
  <c r="G1310"/>
  <c r="F1310"/>
  <c r="K1309"/>
  <c r="J1309"/>
  <c r="R1309"/>
  <c r="H1309"/>
  <c r="G1309"/>
  <c r="F1309"/>
  <c r="C1308"/>
  <c r="V1307"/>
  <c r="K1313" s="1"/>
  <c r="T1307"/>
  <c r="U1307"/>
  <c r="H1313" s="1"/>
  <c r="S1307"/>
  <c r="H1312" s="1"/>
  <c r="F1307"/>
  <c r="E1307"/>
  <c r="D1307"/>
  <c r="I1307"/>
  <c r="C1307"/>
  <c r="B1307"/>
  <c r="A1307"/>
  <c r="Q1306"/>
  <c r="L1306"/>
  <c r="Z1306"/>
  <c r="Y1306"/>
  <c r="X1306"/>
  <c r="K1303"/>
  <c r="L1305"/>
  <c r="G1305"/>
  <c r="E1305"/>
  <c r="J1304"/>
  <c r="I1304"/>
  <c r="E1304"/>
  <c r="J1303"/>
  <c r="I1303"/>
  <c r="E1303"/>
  <c r="K1302"/>
  <c r="J1302"/>
  <c r="H1302"/>
  <c r="G1302"/>
  <c r="F1302"/>
  <c r="C1301"/>
  <c r="V1300"/>
  <c r="K1304" s="1"/>
  <c r="T1300"/>
  <c r="U1300"/>
  <c r="H1304" s="1"/>
  <c r="S1300"/>
  <c r="H1303" s="1"/>
  <c r="F1300"/>
  <c r="E1300"/>
  <c r="D1300"/>
  <c r="I1300"/>
  <c r="C1300"/>
  <c r="B1300"/>
  <c r="A1300"/>
  <c r="L1299"/>
  <c r="Q1299" s="1"/>
  <c r="Z1299"/>
  <c r="Y1299"/>
  <c r="X1299"/>
  <c r="K1298"/>
  <c r="J1298"/>
  <c r="Z1298"/>
  <c r="Y1298"/>
  <c r="W1298"/>
  <c r="H1298"/>
  <c r="X1298" s="1"/>
  <c r="F1298"/>
  <c r="V1298"/>
  <c r="T1298"/>
  <c r="U1298"/>
  <c r="S1298"/>
  <c r="E1298"/>
  <c r="D1298"/>
  <c r="C1298"/>
  <c r="B1298"/>
  <c r="A1298"/>
  <c r="L1297"/>
  <c r="G1297"/>
  <c r="E1297"/>
  <c r="J1296"/>
  <c r="I1296"/>
  <c r="E1296"/>
  <c r="J1295"/>
  <c r="I1295"/>
  <c r="E1295"/>
  <c r="K1294"/>
  <c r="J1294"/>
  <c r="H1294"/>
  <c r="R1294" s="1"/>
  <c r="G1294"/>
  <c r="F1294"/>
  <c r="C1293"/>
  <c r="V1292"/>
  <c r="K1296" s="1"/>
  <c r="T1292"/>
  <c r="K1295" s="1"/>
  <c r="U1292"/>
  <c r="H1296" s="1"/>
  <c r="S1292"/>
  <c r="H1295" s="1"/>
  <c r="F1292"/>
  <c r="E1292"/>
  <c r="D1292"/>
  <c r="I1292"/>
  <c r="C1292"/>
  <c r="B1292"/>
  <c r="A1292"/>
  <c r="L1291"/>
  <c r="Q1291" s="1"/>
  <c r="Z1291"/>
  <c r="Y1291"/>
  <c r="X1291"/>
  <c r="K1290"/>
  <c r="J1290"/>
  <c r="Z1290"/>
  <c r="Y1290"/>
  <c r="W1290"/>
  <c r="H1290"/>
  <c r="X1290" s="1"/>
  <c r="F1290"/>
  <c r="V1290"/>
  <c r="T1290"/>
  <c r="U1290"/>
  <c r="S1290"/>
  <c r="E1290"/>
  <c r="D1290"/>
  <c r="C1290"/>
  <c r="B1290"/>
  <c r="A1290"/>
  <c r="L1289"/>
  <c r="G1289"/>
  <c r="E1289"/>
  <c r="J1288"/>
  <c r="I1288"/>
  <c r="E1288"/>
  <c r="J1287"/>
  <c r="I1287"/>
  <c r="E1287"/>
  <c r="K1286"/>
  <c r="J1286"/>
  <c r="H1286"/>
  <c r="R1286" s="1"/>
  <c r="G1286"/>
  <c r="F1286"/>
  <c r="K1285"/>
  <c r="J1285"/>
  <c r="H1285"/>
  <c r="G1285"/>
  <c r="F1285"/>
  <c r="K1284"/>
  <c r="J1284"/>
  <c r="R1284"/>
  <c r="H1284"/>
  <c r="G1284"/>
  <c r="F1284"/>
  <c r="C1283"/>
  <c r="V1282"/>
  <c r="K1288" s="1"/>
  <c r="T1282"/>
  <c r="K1287" s="1"/>
  <c r="U1282"/>
  <c r="H1288" s="1"/>
  <c r="S1282"/>
  <c r="H1287" s="1"/>
  <c r="F1282"/>
  <c r="E1282"/>
  <c r="D1282"/>
  <c r="I1282"/>
  <c r="C1282"/>
  <c r="B1282"/>
  <c r="A1282"/>
  <c r="Q1281"/>
  <c r="L1281"/>
  <c r="Z1281"/>
  <c r="Y1281"/>
  <c r="X1281"/>
  <c r="K1280"/>
  <c r="J1280"/>
  <c r="Z1280"/>
  <c r="Y1280"/>
  <c r="W1280"/>
  <c r="H1280"/>
  <c r="X1280" s="1"/>
  <c r="F1280"/>
  <c r="V1280"/>
  <c r="T1280"/>
  <c r="U1280"/>
  <c r="S1280"/>
  <c r="E1280"/>
  <c r="D1280"/>
  <c r="C1280"/>
  <c r="B1280"/>
  <c r="A1280"/>
  <c r="L1279"/>
  <c r="G1279"/>
  <c r="E1279"/>
  <c r="J1278"/>
  <c r="I1278"/>
  <c r="E1278"/>
  <c r="J1277"/>
  <c r="I1277"/>
  <c r="E1277"/>
  <c r="K1276"/>
  <c r="J1276"/>
  <c r="H1276"/>
  <c r="G1281" s="1"/>
  <c r="O1281" s="1"/>
  <c r="G1276"/>
  <c r="F1276"/>
  <c r="C1275"/>
  <c r="V1274"/>
  <c r="K1278" s="1"/>
  <c r="T1274"/>
  <c r="K1277" s="1"/>
  <c r="U1274"/>
  <c r="H1278" s="1"/>
  <c r="S1274"/>
  <c r="H1277" s="1"/>
  <c r="F1274"/>
  <c r="E1274"/>
  <c r="D1274"/>
  <c r="I1274"/>
  <c r="C1274"/>
  <c r="B1274"/>
  <c r="A1274"/>
  <c r="L1273"/>
  <c r="Q1273" s="1"/>
  <c r="Z1273"/>
  <c r="Y1273"/>
  <c r="X1273"/>
  <c r="K1272"/>
  <c r="J1272"/>
  <c r="Z1272"/>
  <c r="Y1272"/>
  <c r="W1272"/>
  <c r="H1272"/>
  <c r="X1272" s="1"/>
  <c r="F1272"/>
  <c r="V1272"/>
  <c r="T1272"/>
  <c r="U1272"/>
  <c r="S1272"/>
  <c r="E1272"/>
  <c r="D1272"/>
  <c r="C1272"/>
  <c r="B1272"/>
  <c r="A1272"/>
  <c r="L1271"/>
  <c r="G1271"/>
  <c r="E1271"/>
  <c r="J1270"/>
  <c r="I1270"/>
  <c r="E1270"/>
  <c r="J1269"/>
  <c r="I1269"/>
  <c r="E1269"/>
  <c r="K1268"/>
  <c r="J1268"/>
  <c r="H1268"/>
  <c r="R1268" s="1"/>
  <c r="G1268"/>
  <c r="F1268"/>
  <c r="K1267"/>
  <c r="J1267"/>
  <c r="H1267"/>
  <c r="G1267"/>
  <c r="F1267"/>
  <c r="K1266"/>
  <c r="J1266"/>
  <c r="H1266"/>
  <c r="G1273" s="1"/>
  <c r="O1273" s="1"/>
  <c r="G1266"/>
  <c r="F1266"/>
  <c r="C1265"/>
  <c r="V1264"/>
  <c r="K1270" s="1"/>
  <c r="T1264"/>
  <c r="K1269" s="1"/>
  <c r="U1264"/>
  <c r="H1270" s="1"/>
  <c r="S1264"/>
  <c r="H1269" s="1"/>
  <c r="F1264"/>
  <c r="E1264"/>
  <c r="D1264"/>
  <c r="I1264"/>
  <c r="C1264"/>
  <c r="B1264"/>
  <c r="A1264"/>
  <c r="A1263"/>
  <c r="A1261"/>
  <c r="J1259"/>
  <c r="C1259"/>
  <c r="J1258"/>
  <c r="C1258"/>
  <c r="A1255"/>
  <c r="J1253"/>
  <c r="C1253"/>
  <c r="J1252"/>
  <c r="C1252"/>
  <c r="A1249"/>
  <c r="L1247"/>
  <c r="Q1247" s="1"/>
  <c r="Z1247"/>
  <c r="Y1247"/>
  <c r="W1247"/>
  <c r="K1246"/>
  <c r="J1246"/>
  <c r="Z1246"/>
  <c r="Y1246"/>
  <c r="W1246"/>
  <c r="H1246"/>
  <c r="X1246" s="1"/>
  <c r="F1246"/>
  <c r="V1246"/>
  <c r="T1246"/>
  <c r="U1246"/>
  <c r="S1246"/>
  <c r="E1246"/>
  <c r="D1246"/>
  <c r="C1246"/>
  <c r="B1246"/>
  <c r="A1246"/>
  <c r="L1245"/>
  <c r="G1245"/>
  <c r="E1245"/>
  <c r="J1244"/>
  <c r="I1244"/>
  <c r="E1244"/>
  <c r="J1243"/>
  <c r="I1243"/>
  <c r="E1243"/>
  <c r="K1242"/>
  <c r="J1242"/>
  <c r="H1242"/>
  <c r="G1242"/>
  <c r="F1242"/>
  <c r="K1241"/>
  <c r="J1241"/>
  <c r="R1241"/>
  <c r="H1241"/>
  <c r="G1241"/>
  <c r="F1241"/>
  <c r="K1240"/>
  <c r="J1240"/>
  <c r="H1240"/>
  <c r="G1240"/>
  <c r="F1240"/>
  <c r="K1239"/>
  <c r="J1247" s="1"/>
  <c r="P1247" s="1"/>
  <c r="J1239"/>
  <c r="H1239"/>
  <c r="G1239"/>
  <c r="F1239"/>
  <c r="C1238"/>
  <c r="V1237"/>
  <c r="K1244" s="1"/>
  <c r="T1237"/>
  <c r="K1243" s="1"/>
  <c r="U1237"/>
  <c r="H1244" s="1"/>
  <c r="S1237"/>
  <c r="H1243" s="1"/>
  <c r="F1237"/>
  <c r="E1237"/>
  <c r="D1237"/>
  <c r="I1237"/>
  <c r="C1237"/>
  <c r="B1237"/>
  <c r="A1237"/>
  <c r="Q1236"/>
  <c r="L1236"/>
  <c r="Z1236"/>
  <c r="Y1236"/>
  <c r="X1236"/>
  <c r="L1235"/>
  <c r="G1235"/>
  <c r="E1235"/>
  <c r="J1234"/>
  <c r="I1234"/>
  <c r="F1234"/>
  <c r="E1234"/>
  <c r="J1233"/>
  <c r="I1233"/>
  <c r="F1233"/>
  <c r="E1233"/>
  <c r="K1232"/>
  <c r="J1232"/>
  <c r="H1232"/>
  <c r="G1232"/>
  <c r="F1232"/>
  <c r="K1231"/>
  <c r="J1231"/>
  <c r="H1231"/>
  <c r="G1231"/>
  <c r="F1231"/>
  <c r="K1230"/>
  <c r="J1230"/>
  <c r="H1230"/>
  <c r="G1230"/>
  <c r="F1230"/>
  <c r="C1229"/>
  <c r="V1228"/>
  <c r="K1234" s="1"/>
  <c r="T1228"/>
  <c r="K1233" s="1"/>
  <c r="U1228"/>
  <c r="H1234" s="1"/>
  <c r="S1228"/>
  <c r="H1233" s="1"/>
  <c r="F1228"/>
  <c r="E1228"/>
  <c r="D1228"/>
  <c r="I1228"/>
  <c r="C1228"/>
  <c r="A1228"/>
  <c r="L1227"/>
  <c r="Q1227" s="1"/>
  <c r="Z1227"/>
  <c r="Y1227"/>
  <c r="W1227"/>
  <c r="K1226"/>
  <c r="J1226"/>
  <c r="Z1226"/>
  <c r="Y1226"/>
  <c r="W1226"/>
  <c r="H1226"/>
  <c r="X1226" s="1"/>
  <c r="F1226"/>
  <c r="V1226"/>
  <c r="T1226"/>
  <c r="U1226"/>
  <c r="S1226"/>
  <c r="E1226"/>
  <c r="D1226"/>
  <c r="C1226"/>
  <c r="B1226"/>
  <c r="A1226"/>
  <c r="K1225"/>
  <c r="J1225"/>
  <c r="Z1225"/>
  <c r="Y1225"/>
  <c r="W1225"/>
  <c r="H1225"/>
  <c r="X1225" s="1"/>
  <c r="F1225"/>
  <c r="V1225"/>
  <c r="T1225"/>
  <c r="U1225"/>
  <c r="S1225"/>
  <c r="E1225"/>
  <c r="D1225"/>
  <c r="C1225"/>
  <c r="B1225"/>
  <c r="A1225"/>
  <c r="L1224"/>
  <c r="G1224"/>
  <c r="E1224"/>
  <c r="J1223"/>
  <c r="I1223"/>
  <c r="E1223"/>
  <c r="J1222"/>
  <c r="I1222"/>
  <c r="E1222"/>
  <c r="K1221"/>
  <c r="J1221"/>
  <c r="H1221"/>
  <c r="G1221"/>
  <c r="F1221"/>
  <c r="K1220"/>
  <c r="J1220"/>
  <c r="R1220"/>
  <c r="H1220"/>
  <c r="G1220"/>
  <c r="F1220"/>
  <c r="K1219"/>
  <c r="J1219"/>
  <c r="H1219"/>
  <c r="G1219"/>
  <c r="F1219"/>
  <c r="K1218"/>
  <c r="J1227" s="1"/>
  <c r="P1227" s="1"/>
  <c r="J1218"/>
  <c r="H1218"/>
  <c r="G1218"/>
  <c r="F1218"/>
  <c r="C1217"/>
  <c r="V1216"/>
  <c r="K1223" s="1"/>
  <c r="T1216"/>
  <c r="K1222" s="1"/>
  <c r="U1216"/>
  <c r="H1223" s="1"/>
  <c r="S1216"/>
  <c r="H1222" s="1"/>
  <c r="F1216"/>
  <c r="E1216"/>
  <c r="D1216"/>
  <c r="I1216"/>
  <c r="C1216"/>
  <c r="B1216"/>
  <c r="A1216"/>
  <c r="Q1215"/>
  <c r="L1215"/>
  <c r="Z1215"/>
  <c r="Y1215"/>
  <c r="W1215"/>
  <c r="K1214"/>
  <c r="J1214"/>
  <c r="Z1214"/>
  <c r="Y1214"/>
  <c r="W1214"/>
  <c r="H1214"/>
  <c r="X1214" s="1"/>
  <c r="F1214"/>
  <c r="V1214"/>
  <c r="T1214"/>
  <c r="U1214"/>
  <c r="S1214"/>
  <c r="E1214"/>
  <c r="D1214"/>
  <c r="C1214"/>
  <c r="B1214"/>
  <c r="A1214"/>
  <c r="K1213"/>
  <c r="J1213"/>
  <c r="Z1213"/>
  <c r="Y1213"/>
  <c r="W1213"/>
  <c r="H1213"/>
  <c r="X1213" s="1"/>
  <c r="F1213"/>
  <c r="V1213"/>
  <c r="T1213"/>
  <c r="U1213"/>
  <c r="S1213"/>
  <c r="E1213"/>
  <c r="D1213"/>
  <c r="C1213"/>
  <c r="B1213"/>
  <c r="A1213"/>
  <c r="K1212"/>
  <c r="J1212"/>
  <c r="Z1212"/>
  <c r="Y1212"/>
  <c r="X1212"/>
  <c r="W1212"/>
  <c r="H1212"/>
  <c r="F1212"/>
  <c r="V1212"/>
  <c r="T1212"/>
  <c r="U1212"/>
  <c r="S1212"/>
  <c r="E1212"/>
  <c r="D1212"/>
  <c r="C1212"/>
  <c r="B1212"/>
  <c r="A1212"/>
  <c r="L1211"/>
  <c r="G1211"/>
  <c r="E1211"/>
  <c r="J1210"/>
  <c r="I1210"/>
  <c r="E1210"/>
  <c r="J1209"/>
  <c r="I1209"/>
  <c r="E1209"/>
  <c r="K1208"/>
  <c r="J1208"/>
  <c r="H1208"/>
  <c r="G1208"/>
  <c r="F1208"/>
  <c r="K1207"/>
  <c r="J1207"/>
  <c r="R1207"/>
  <c r="H1207"/>
  <c r="G1207"/>
  <c r="F1207"/>
  <c r="K1206"/>
  <c r="J1206"/>
  <c r="H1206"/>
  <c r="G1206"/>
  <c r="F1206"/>
  <c r="K1205"/>
  <c r="J1215" s="1"/>
  <c r="P1215" s="1"/>
  <c r="J1205"/>
  <c r="H1205"/>
  <c r="G1205"/>
  <c r="F1205"/>
  <c r="C1204"/>
  <c r="V1203"/>
  <c r="K1210" s="1"/>
  <c r="T1203"/>
  <c r="K1209" s="1"/>
  <c r="U1203"/>
  <c r="H1210" s="1"/>
  <c r="S1203"/>
  <c r="H1209" s="1"/>
  <c r="F1203"/>
  <c r="E1203"/>
  <c r="D1203"/>
  <c r="I1203"/>
  <c r="C1203"/>
  <c r="B1203"/>
  <c r="A1203"/>
  <c r="Q1202"/>
  <c r="L1202"/>
  <c r="Z1202"/>
  <c r="Y1202"/>
  <c r="X1202"/>
  <c r="L1201"/>
  <c r="G1201"/>
  <c r="E1201"/>
  <c r="J1200"/>
  <c r="I1200"/>
  <c r="F1200"/>
  <c r="E1200"/>
  <c r="J1199"/>
  <c r="I1199"/>
  <c r="F1199"/>
  <c r="E1199"/>
  <c r="K1198"/>
  <c r="J1198"/>
  <c r="H1198"/>
  <c r="G1198"/>
  <c r="F1198"/>
  <c r="K1197"/>
  <c r="J1197"/>
  <c r="R1197"/>
  <c r="H1197"/>
  <c r="G1197"/>
  <c r="F1197"/>
  <c r="K1196"/>
  <c r="J1196"/>
  <c r="H1196"/>
  <c r="G1196"/>
  <c r="F1196"/>
  <c r="K1195"/>
  <c r="J1195"/>
  <c r="R1195"/>
  <c r="H1195"/>
  <c r="G1202" s="1"/>
  <c r="O1202" s="1"/>
  <c r="G1195"/>
  <c r="F1195"/>
  <c r="C1194"/>
  <c r="V1193"/>
  <c r="K1200" s="1"/>
  <c r="T1193"/>
  <c r="K1199" s="1"/>
  <c r="U1193"/>
  <c r="H1200" s="1"/>
  <c r="S1193"/>
  <c r="H1199" s="1"/>
  <c r="F1193"/>
  <c r="E1193"/>
  <c r="D1193"/>
  <c r="I1193"/>
  <c r="C1193"/>
  <c r="B1193"/>
  <c r="A1193"/>
  <c r="Q1192"/>
  <c r="L1192"/>
  <c r="Z1192"/>
  <c r="Y1192"/>
  <c r="X1192"/>
  <c r="L1191"/>
  <c r="G1191"/>
  <c r="E1191"/>
  <c r="J1190"/>
  <c r="I1190"/>
  <c r="F1190"/>
  <c r="E1190"/>
  <c r="J1189"/>
  <c r="I1189"/>
  <c r="F1189"/>
  <c r="E1189"/>
  <c r="K1188"/>
  <c r="J1188"/>
  <c r="H1188"/>
  <c r="G1188"/>
  <c r="F1188"/>
  <c r="K1187"/>
  <c r="J1187"/>
  <c r="H1187"/>
  <c r="G1187"/>
  <c r="F1187"/>
  <c r="K1186"/>
  <c r="J1186"/>
  <c r="H1186"/>
  <c r="G1186"/>
  <c r="F1186"/>
  <c r="C1185"/>
  <c r="V1184"/>
  <c r="K1190" s="1"/>
  <c r="T1184"/>
  <c r="K1189" s="1"/>
  <c r="U1184"/>
  <c r="H1190" s="1"/>
  <c r="S1184"/>
  <c r="H1189" s="1"/>
  <c r="F1184"/>
  <c r="E1184"/>
  <c r="D1184"/>
  <c r="I1184"/>
  <c r="C1184"/>
  <c r="B1184"/>
  <c r="A1184"/>
  <c r="L1183"/>
  <c r="Q1183" s="1"/>
  <c r="Z1183"/>
  <c r="Y1183"/>
  <c r="X1183"/>
  <c r="L1182"/>
  <c r="G1182"/>
  <c r="E1182"/>
  <c r="J1181"/>
  <c r="I1181"/>
  <c r="F1181"/>
  <c r="E1181"/>
  <c r="J1180"/>
  <c r="I1180"/>
  <c r="F1180"/>
  <c r="E1180"/>
  <c r="K1179"/>
  <c r="J1179"/>
  <c r="H1179"/>
  <c r="G1179"/>
  <c r="F1179"/>
  <c r="K1178"/>
  <c r="J1178"/>
  <c r="H1178"/>
  <c r="G1178"/>
  <c r="F1178"/>
  <c r="K1177"/>
  <c r="J1177"/>
  <c r="H1177"/>
  <c r="G1177"/>
  <c r="F1177"/>
  <c r="C1176"/>
  <c r="V1175"/>
  <c r="K1181" s="1"/>
  <c r="T1175"/>
  <c r="K1180" s="1"/>
  <c r="U1175"/>
  <c r="H1181" s="1"/>
  <c r="S1175"/>
  <c r="H1180" s="1"/>
  <c r="F1175"/>
  <c r="E1175"/>
  <c r="D1175"/>
  <c r="I1175"/>
  <c r="C1175"/>
  <c r="B1175"/>
  <c r="A1175"/>
  <c r="L1174"/>
  <c r="Q1174" s="1"/>
  <c r="Z1174"/>
  <c r="Y1174"/>
  <c r="X1174"/>
  <c r="K1173"/>
  <c r="J1173"/>
  <c r="Z1173"/>
  <c r="Y1173"/>
  <c r="X1173"/>
  <c r="W1173"/>
  <c r="H1173"/>
  <c r="F1173"/>
  <c r="V1173"/>
  <c r="T1173"/>
  <c r="U1173"/>
  <c r="S1173"/>
  <c r="E1173"/>
  <c r="D1173"/>
  <c r="C1173"/>
  <c r="B1173"/>
  <c r="A1173"/>
  <c r="K1172"/>
  <c r="J1172"/>
  <c r="Z1172"/>
  <c r="Y1172"/>
  <c r="X1172"/>
  <c r="H1172"/>
  <c r="W1172" s="1"/>
  <c r="F1172"/>
  <c r="V1172"/>
  <c r="T1172"/>
  <c r="U1172"/>
  <c r="S1172"/>
  <c r="E1172"/>
  <c r="D1172"/>
  <c r="C1172"/>
  <c r="B1172"/>
  <c r="A1172"/>
  <c r="L1171"/>
  <c r="G1171"/>
  <c r="E1171"/>
  <c r="J1170"/>
  <c r="I1170"/>
  <c r="F1170"/>
  <c r="E1170"/>
  <c r="J1169"/>
  <c r="I1169"/>
  <c r="F1169"/>
  <c r="E1169"/>
  <c r="K1168"/>
  <c r="J1168"/>
  <c r="H1168"/>
  <c r="G1168"/>
  <c r="F1168"/>
  <c r="K1167"/>
  <c r="J1167"/>
  <c r="R1167"/>
  <c r="H1167"/>
  <c r="G1167"/>
  <c r="F1167"/>
  <c r="K1166"/>
  <c r="J1166"/>
  <c r="H1166"/>
  <c r="G1166"/>
  <c r="F1166"/>
  <c r="K1165"/>
  <c r="J1165"/>
  <c r="R1165"/>
  <c r="H1165"/>
  <c r="G1165"/>
  <c r="F1165"/>
  <c r="C1164"/>
  <c r="V1163"/>
  <c r="K1170" s="1"/>
  <c r="T1163"/>
  <c r="K1169" s="1"/>
  <c r="U1163"/>
  <c r="H1170" s="1"/>
  <c r="S1163"/>
  <c r="H1169" s="1"/>
  <c r="F1163"/>
  <c r="E1163"/>
  <c r="D1163"/>
  <c r="I1163"/>
  <c r="C1163"/>
  <c r="A1163"/>
  <c r="Q1162"/>
  <c r="L1162"/>
  <c r="Z1162"/>
  <c r="Y1162"/>
  <c r="X1162"/>
  <c r="L1161"/>
  <c r="G1161"/>
  <c r="E1161"/>
  <c r="J1160"/>
  <c r="I1160"/>
  <c r="F1160"/>
  <c r="E1160"/>
  <c r="J1159"/>
  <c r="I1159"/>
  <c r="F1159"/>
  <c r="E1159"/>
  <c r="K1158"/>
  <c r="J1158"/>
  <c r="H1158"/>
  <c r="G1158"/>
  <c r="F1158"/>
  <c r="K1157"/>
  <c r="J1157"/>
  <c r="H1157"/>
  <c r="R1157" s="1"/>
  <c r="G1157"/>
  <c r="F1157"/>
  <c r="K1156"/>
  <c r="J1156"/>
  <c r="H1156"/>
  <c r="G1156"/>
  <c r="F1156"/>
  <c r="K1155"/>
  <c r="J1162" s="1"/>
  <c r="P1162" s="1"/>
  <c r="J1155"/>
  <c r="R1155"/>
  <c r="H1155"/>
  <c r="G1155"/>
  <c r="F1155"/>
  <c r="C1154"/>
  <c r="V1153"/>
  <c r="K1160" s="1"/>
  <c r="T1153"/>
  <c r="K1159" s="1"/>
  <c r="U1153"/>
  <c r="H1160" s="1"/>
  <c r="S1153"/>
  <c r="H1159" s="1"/>
  <c r="F1153"/>
  <c r="E1153"/>
  <c r="D1153"/>
  <c r="I1153"/>
  <c r="C1153"/>
  <c r="B1153"/>
  <c r="A1153"/>
  <c r="L1152"/>
  <c r="Q1152" s="1"/>
  <c r="Z1152"/>
  <c r="Y1152"/>
  <c r="X1152"/>
  <c r="L1151"/>
  <c r="G1151"/>
  <c r="E1151"/>
  <c r="J1150"/>
  <c r="I1150"/>
  <c r="F1150"/>
  <c r="E1150"/>
  <c r="J1149"/>
  <c r="I1149"/>
  <c r="F1149"/>
  <c r="E1149"/>
  <c r="K1148"/>
  <c r="J1148"/>
  <c r="H1148"/>
  <c r="G1148"/>
  <c r="F1148"/>
  <c r="K1147"/>
  <c r="J1147"/>
  <c r="R1147"/>
  <c r="H1147"/>
  <c r="G1147"/>
  <c r="F1147"/>
  <c r="K1146"/>
  <c r="J1146"/>
  <c r="H1146"/>
  <c r="G1146"/>
  <c r="F1146"/>
  <c r="K1145"/>
  <c r="J1145"/>
  <c r="R1145"/>
  <c r="H1145"/>
  <c r="G1152" s="1"/>
  <c r="O1152" s="1"/>
  <c r="G1145"/>
  <c r="F1145"/>
  <c r="C1144"/>
  <c r="V1143"/>
  <c r="K1150" s="1"/>
  <c r="T1143"/>
  <c r="K1149" s="1"/>
  <c r="U1143"/>
  <c r="H1150" s="1"/>
  <c r="S1143"/>
  <c r="H1149" s="1"/>
  <c r="F1143"/>
  <c r="E1143"/>
  <c r="D1143"/>
  <c r="I1143"/>
  <c r="C1143"/>
  <c r="A1143"/>
  <c r="Q1142"/>
  <c r="L1142"/>
  <c r="Z1142"/>
  <c r="Y1142"/>
  <c r="X1142"/>
  <c r="L1141"/>
  <c r="G1141"/>
  <c r="E1141"/>
  <c r="J1140"/>
  <c r="I1140"/>
  <c r="F1140"/>
  <c r="E1140"/>
  <c r="J1139"/>
  <c r="I1139"/>
  <c r="F1139"/>
  <c r="E1139"/>
  <c r="K1138"/>
  <c r="J1138"/>
  <c r="H1138"/>
  <c r="G1138"/>
  <c r="F1138"/>
  <c r="K1137"/>
  <c r="J1137"/>
  <c r="H1137"/>
  <c r="R1137" s="1"/>
  <c r="G1137"/>
  <c r="F1137"/>
  <c r="K1136"/>
  <c r="J1136"/>
  <c r="H1136"/>
  <c r="G1136"/>
  <c r="F1136"/>
  <c r="K1135"/>
  <c r="J1135"/>
  <c r="H1135"/>
  <c r="G1135"/>
  <c r="F1135"/>
  <c r="C1134"/>
  <c r="V1133"/>
  <c r="K1140" s="1"/>
  <c r="T1133"/>
  <c r="K1139" s="1"/>
  <c r="U1133"/>
  <c r="H1140" s="1"/>
  <c r="S1133"/>
  <c r="H1139" s="1"/>
  <c r="F1133"/>
  <c r="E1133"/>
  <c r="D1133"/>
  <c r="I1133"/>
  <c r="C1133"/>
  <c r="A1133"/>
  <c r="L1132"/>
  <c r="Q1132" s="1"/>
  <c r="Z1132"/>
  <c r="Y1132"/>
  <c r="X1132"/>
  <c r="L1131"/>
  <c r="G1131"/>
  <c r="E1131"/>
  <c r="J1130"/>
  <c r="I1130"/>
  <c r="F1130"/>
  <c r="E1130"/>
  <c r="J1129"/>
  <c r="I1129"/>
  <c r="F1129"/>
  <c r="E1129"/>
  <c r="K1128"/>
  <c r="J1128"/>
  <c r="H1128"/>
  <c r="G1128"/>
  <c r="F1128"/>
  <c r="K1127"/>
  <c r="J1127"/>
  <c r="H1127"/>
  <c r="G1127"/>
  <c r="F1127"/>
  <c r="K1126"/>
  <c r="J1126"/>
  <c r="H1126"/>
  <c r="G1132" s="1"/>
  <c r="O1132" s="1"/>
  <c r="G1126"/>
  <c r="F1126"/>
  <c r="C1125"/>
  <c r="V1124"/>
  <c r="K1130" s="1"/>
  <c r="T1124"/>
  <c r="K1129" s="1"/>
  <c r="U1124"/>
  <c r="H1130" s="1"/>
  <c r="S1124"/>
  <c r="H1129" s="1"/>
  <c r="F1124"/>
  <c r="E1124"/>
  <c r="D1124"/>
  <c r="I1124"/>
  <c r="C1124"/>
  <c r="A1124"/>
  <c r="L1123"/>
  <c r="Q1123" s="1"/>
  <c r="Z1123"/>
  <c r="Y1123"/>
  <c r="X1123"/>
  <c r="K1122"/>
  <c r="J1122"/>
  <c r="Z1122"/>
  <c r="Y1122"/>
  <c r="X1122"/>
  <c r="H1122"/>
  <c r="W1122" s="1"/>
  <c r="F1122"/>
  <c r="V1122"/>
  <c r="T1122"/>
  <c r="U1122"/>
  <c r="S1122"/>
  <c r="E1122"/>
  <c r="D1122"/>
  <c r="C1122"/>
  <c r="B1122"/>
  <c r="A1122"/>
  <c r="K1121"/>
  <c r="J1121"/>
  <c r="Z1121"/>
  <c r="Y1121"/>
  <c r="X1121"/>
  <c r="H1121"/>
  <c r="W1121" s="1"/>
  <c r="F1121"/>
  <c r="V1121"/>
  <c r="T1121"/>
  <c r="U1121"/>
  <c r="S1121"/>
  <c r="E1121"/>
  <c r="D1121"/>
  <c r="C1121"/>
  <c r="B1121"/>
  <c r="A1121"/>
  <c r="K1120"/>
  <c r="J1120"/>
  <c r="Z1120"/>
  <c r="Y1120"/>
  <c r="X1120"/>
  <c r="W1120"/>
  <c r="H1120"/>
  <c r="F1120"/>
  <c r="V1120"/>
  <c r="T1120"/>
  <c r="U1120"/>
  <c r="S1120"/>
  <c r="E1120"/>
  <c r="D1120"/>
  <c r="C1120"/>
  <c r="B1120"/>
  <c r="A1120"/>
  <c r="L1119"/>
  <c r="G1119"/>
  <c r="E1119"/>
  <c r="J1118"/>
  <c r="I1118"/>
  <c r="F1118"/>
  <c r="E1118"/>
  <c r="J1117"/>
  <c r="I1117"/>
  <c r="F1117"/>
  <c r="E1117"/>
  <c r="K1116"/>
  <c r="J1116"/>
  <c r="H1116"/>
  <c r="G1116"/>
  <c r="F1116"/>
  <c r="K1115"/>
  <c r="J1115"/>
  <c r="H1115"/>
  <c r="R1115" s="1"/>
  <c r="G1115"/>
  <c r="F1115"/>
  <c r="K1114"/>
  <c r="J1114"/>
  <c r="H1114"/>
  <c r="G1114"/>
  <c r="F1114"/>
  <c r="K1113"/>
  <c r="J1113"/>
  <c r="R1113"/>
  <c r="H1113"/>
  <c r="G1123" s="1"/>
  <c r="O1123" s="1"/>
  <c r="G1113"/>
  <c r="F1113"/>
  <c r="C1112"/>
  <c r="V1111"/>
  <c r="K1118" s="1"/>
  <c r="T1111"/>
  <c r="K1117" s="1"/>
  <c r="U1111"/>
  <c r="H1118" s="1"/>
  <c r="S1111"/>
  <c r="H1117" s="1"/>
  <c r="F1111"/>
  <c r="E1111"/>
  <c r="D1111"/>
  <c r="I1111"/>
  <c r="C1111"/>
  <c r="B1111"/>
  <c r="A1111"/>
  <c r="Q1110"/>
  <c r="L1110"/>
  <c r="Z1110"/>
  <c r="Y1110"/>
  <c r="X1110"/>
  <c r="K1109"/>
  <c r="J1109"/>
  <c r="Z1109"/>
  <c r="Y1109"/>
  <c r="X1109"/>
  <c r="H1109"/>
  <c r="W1109" s="1"/>
  <c r="F1109"/>
  <c r="V1109"/>
  <c r="T1109"/>
  <c r="U1109"/>
  <c r="S1109"/>
  <c r="E1109"/>
  <c r="D1109"/>
  <c r="C1109"/>
  <c r="B1109"/>
  <c r="A1109"/>
  <c r="K1108"/>
  <c r="J1108"/>
  <c r="Z1108"/>
  <c r="Y1108"/>
  <c r="X1108"/>
  <c r="W1108"/>
  <c r="H1108"/>
  <c r="F1108"/>
  <c r="V1108"/>
  <c r="T1108"/>
  <c r="U1108"/>
  <c r="S1108"/>
  <c r="E1108"/>
  <c r="D1108"/>
  <c r="C1108"/>
  <c r="B1108"/>
  <c r="A1108"/>
  <c r="L1107"/>
  <c r="G1107"/>
  <c r="E1107"/>
  <c r="J1106"/>
  <c r="I1106"/>
  <c r="F1106"/>
  <c r="E1106"/>
  <c r="J1105"/>
  <c r="I1105"/>
  <c r="F1105"/>
  <c r="E1105"/>
  <c r="K1104"/>
  <c r="J1104"/>
  <c r="H1104"/>
  <c r="G1104"/>
  <c r="F1104"/>
  <c r="K1103"/>
  <c r="J1103"/>
  <c r="H1103"/>
  <c r="R1103" s="1"/>
  <c r="G1103"/>
  <c r="F1103"/>
  <c r="K1102"/>
  <c r="J1102"/>
  <c r="H1102"/>
  <c r="G1102"/>
  <c r="F1102"/>
  <c r="K1101"/>
  <c r="J1101"/>
  <c r="R1101"/>
  <c r="H1101"/>
  <c r="G1101"/>
  <c r="F1101"/>
  <c r="C1100"/>
  <c r="V1099"/>
  <c r="K1106" s="1"/>
  <c r="T1099"/>
  <c r="K1105" s="1"/>
  <c r="U1099"/>
  <c r="H1106" s="1"/>
  <c r="S1099"/>
  <c r="H1105" s="1"/>
  <c r="F1099"/>
  <c r="E1099"/>
  <c r="D1099"/>
  <c r="I1099"/>
  <c r="C1099"/>
  <c r="A1099"/>
  <c r="Q1098"/>
  <c r="L1249" s="1"/>
  <c r="L1098"/>
  <c r="Z1098"/>
  <c r="Y1098"/>
  <c r="X1098"/>
  <c r="K1094"/>
  <c r="K1097"/>
  <c r="J1097"/>
  <c r="Z1097"/>
  <c r="Y1097"/>
  <c r="X1097"/>
  <c r="H1097"/>
  <c r="W1097" s="1"/>
  <c r="F1097"/>
  <c r="V1097"/>
  <c r="T1097"/>
  <c r="U1097"/>
  <c r="S1097"/>
  <c r="E1097"/>
  <c r="D1097"/>
  <c r="C1097"/>
  <c r="B1097"/>
  <c r="A1097"/>
  <c r="L1096"/>
  <c r="G1096"/>
  <c r="E1096"/>
  <c r="J1095"/>
  <c r="I1095"/>
  <c r="F1095"/>
  <c r="E1095"/>
  <c r="J1094"/>
  <c r="I1094"/>
  <c r="F1094"/>
  <c r="E1094"/>
  <c r="K1093"/>
  <c r="J1093"/>
  <c r="H1093"/>
  <c r="G1093"/>
  <c r="F1093"/>
  <c r="K1092"/>
  <c r="J1092"/>
  <c r="R1092"/>
  <c r="H1092"/>
  <c r="G1092"/>
  <c r="F1092"/>
  <c r="K1091"/>
  <c r="J1091"/>
  <c r="H1091"/>
  <c r="G1091"/>
  <c r="F1091"/>
  <c r="K1090"/>
  <c r="J1090"/>
  <c r="R1090"/>
  <c r="H1090"/>
  <c r="G1098" s="1"/>
  <c r="O1098" s="1"/>
  <c r="G1090"/>
  <c r="F1090"/>
  <c r="C1089"/>
  <c r="V1088"/>
  <c r="K1095" s="1"/>
  <c r="T1088"/>
  <c r="U1088"/>
  <c r="H1095" s="1"/>
  <c r="S1088"/>
  <c r="H1094" s="1"/>
  <c r="F1088"/>
  <c r="E1088"/>
  <c r="D1088"/>
  <c r="I1088"/>
  <c r="C1088"/>
  <c r="A1088"/>
  <c r="A1087"/>
  <c r="J1085"/>
  <c r="C1085"/>
  <c r="J1084"/>
  <c r="C1084"/>
  <c r="A1081"/>
  <c r="Q1079"/>
  <c r="L1079"/>
  <c r="Z1079"/>
  <c r="Y1079"/>
  <c r="X1079"/>
  <c r="K1075"/>
  <c r="K1078"/>
  <c r="J1078"/>
  <c r="Z1078"/>
  <c r="Y1078"/>
  <c r="W1078"/>
  <c r="H1078"/>
  <c r="X1078" s="1"/>
  <c r="F1078"/>
  <c r="V1078"/>
  <c r="T1078"/>
  <c r="U1078"/>
  <c r="S1078"/>
  <c r="E1078"/>
  <c r="D1078"/>
  <c r="C1078"/>
  <c r="B1078"/>
  <c r="A1078"/>
  <c r="L1077"/>
  <c r="G1077"/>
  <c r="E1077"/>
  <c r="J1076"/>
  <c r="I1076"/>
  <c r="E1076"/>
  <c r="J1075"/>
  <c r="I1075"/>
  <c r="E1075"/>
  <c r="K1074"/>
  <c r="J1074"/>
  <c r="H1074"/>
  <c r="R1074" s="1"/>
  <c r="G1074"/>
  <c r="F1074"/>
  <c r="K1073"/>
  <c r="J1073"/>
  <c r="H1073"/>
  <c r="G1073"/>
  <c r="F1073"/>
  <c r="K1072"/>
  <c r="J1072"/>
  <c r="R1072"/>
  <c r="H1072"/>
  <c r="G1079" s="1"/>
  <c r="O1079" s="1"/>
  <c r="G1072"/>
  <c r="F1072"/>
  <c r="C1071"/>
  <c r="V1070"/>
  <c r="K1076" s="1"/>
  <c r="T1070"/>
  <c r="U1070"/>
  <c r="H1076" s="1"/>
  <c r="S1070"/>
  <c r="H1075" s="1"/>
  <c r="F1070"/>
  <c r="E1070"/>
  <c r="D1070"/>
  <c r="I1070"/>
  <c r="C1070"/>
  <c r="B1070"/>
  <c r="A1070"/>
  <c r="L1069"/>
  <c r="Q1069" s="1"/>
  <c r="Z1069"/>
  <c r="Y1069"/>
  <c r="X1069"/>
  <c r="K1066"/>
  <c r="L1068"/>
  <c r="G1068"/>
  <c r="E1068"/>
  <c r="J1067"/>
  <c r="I1067"/>
  <c r="E1067"/>
  <c r="J1066"/>
  <c r="I1066"/>
  <c r="E1066"/>
  <c r="K1065"/>
  <c r="J1065"/>
  <c r="H1065"/>
  <c r="R1065" s="1"/>
  <c r="G1065"/>
  <c r="F1065"/>
  <c r="K1064"/>
  <c r="J1064"/>
  <c r="H1064"/>
  <c r="G1064"/>
  <c r="F1064"/>
  <c r="K1063"/>
  <c r="J1063"/>
  <c r="R1063"/>
  <c r="H1063"/>
  <c r="G1063"/>
  <c r="F1063"/>
  <c r="C1062"/>
  <c r="V1061"/>
  <c r="K1067" s="1"/>
  <c r="T1061"/>
  <c r="U1061"/>
  <c r="H1067" s="1"/>
  <c r="S1061"/>
  <c r="H1066" s="1"/>
  <c r="F1061"/>
  <c r="E1061"/>
  <c r="D1061"/>
  <c r="I1061"/>
  <c r="C1061"/>
  <c r="B1061"/>
  <c r="A1061"/>
  <c r="L1060"/>
  <c r="Q1060" s="1"/>
  <c r="Z1060"/>
  <c r="Y1060"/>
  <c r="X1060"/>
  <c r="K1057"/>
  <c r="L1059"/>
  <c r="G1059"/>
  <c r="E1059"/>
  <c r="J1058"/>
  <c r="I1058"/>
  <c r="E1058"/>
  <c r="J1057"/>
  <c r="I1057"/>
  <c r="E1057"/>
  <c r="K1056"/>
  <c r="J1056"/>
  <c r="H1056"/>
  <c r="R1056" s="1"/>
  <c r="G1056"/>
  <c r="F1056"/>
  <c r="K1055"/>
  <c r="J1055"/>
  <c r="H1055"/>
  <c r="G1055"/>
  <c r="F1055"/>
  <c r="K1054"/>
  <c r="J1054"/>
  <c r="R1054"/>
  <c r="H1054"/>
  <c r="G1060" s="1"/>
  <c r="O1060" s="1"/>
  <c r="G1054"/>
  <c r="F1054"/>
  <c r="C1053"/>
  <c r="V1052"/>
  <c r="K1058" s="1"/>
  <c r="T1052"/>
  <c r="U1052"/>
  <c r="H1058" s="1"/>
  <c r="S1052"/>
  <c r="H1057" s="1"/>
  <c r="F1052"/>
  <c r="E1052"/>
  <c r="D1052"/>
  <c r="I1052"/>
  <c r="C1052"/>
  <c r="B1052"/>
  <c r="A1052"/>
  <c r="L1051"/>
  <c r="Q1051" s="1"/>
  <c r="Z1051"/>
  <c r="Y1051"/>
  <c r="X1051"/>
  <c r="H1049"/>
  <c r="L1050"/>
  <c r="G1050"/>
  <c r="E1050"/>
  <c r="J1049"/>
  <c r="I1049"/>
  <c r="E1049"/>
  <c r="J1048"/>
  <c r="I1048"/>
  <c r="E1048"/>
  <c r="K1047"/>
  <c r="J1047"/>
  <c r="H1047"/>
  <c r="G1047"/>
  <c r="F1047"/>
  <c r="C1046"/>
  <c r="V1045"/>
  <c r="K1049" s="1"/>
  <c r="T1045"/>
  <c r="K1048" s="1"/>
  <c r="U1045"/>
  <c r="S1045"/>
  <c r="H1048" s="1"/>
  <c r="F1045"/>
  <c r="E1045"/>
  <c r="D1045"/>
  <c r="I1045"/>
  <c r="C1045"/>
  <c r="B1045"/>
  <c r="A1045"/>
  <c r="L1044"/>
  <c r="Q1044" s="1"/>
  <c r="Z1044"/>
  <c r="Y1044"/>
  <c r="X1044"/>
  <c r="H1041"/>
  <c r="K1043"/>
  <c r="J1043"/>
  <c r="Z1043"/>
  <c r="Y1043"/>
  <c r="X1043"/>
  <c r="W1043"/>
  <c r="H1043"/>
  <c r="F1043"/>
  <c r="V1043"/>
  <c r="T1043"/>
  <c r="U1043"/>
  <c r="S1043"/>
  <c r="E1043"/>
  <c r="D1043"/>
  <c r="C1043"/>
  <c r="B1043"/>
  <c r="A1043"/>
  <c r="L1042"/>
  <c r="G1042"/>
  <c r="E1042"/>
  <c r="J1041"/>
  <c r="I1041"/>
  <c r="E1041"/>
  <c r="J1040"/>
  <c r="I1040"/>
  <c r="E1040"/>
  <c r="K1039"/>
  <c r="J1039"/>
  <c r="R1039"/>
  <c r="H1039"/>
  <c r="G1044" s="1"/>
  <c r="O1044" s="1"/>
  <c r="G1039"/>
  <c r="F1039"/>
  <c r="C1038"/>
  <c r="V1037"/>
  <c r="K1041" s="1"/>
  <c r="T1037"/>
  <c r="K1040" s="1"/>
  <c r="U1037"/>
  <c r="S1037"/>
  <c r="H1040" s="1"/>
  <c r="F1037"/>
  <c r="E1037"/>
  <c r="D1037"/>
  <c r="I1037"/>
  <c r="C1037"/>
  <c r="B1037"/>
  <c r="A1037"/>
  <c r="Q1036"/>
  <c r="L1036"/>
  <c r="Z1036"/>
  <c r="Y1036"/>
  <c r="X1036"/>
  <c r="K1032"/>
  <c r="J1036" s="1"/>
  <c r="P1036" s="1"/>
  <c r="K1035"/>
  <c r="J1035"/>
  <c r="Z1035"/>
  <c r="Y1035"/>
  <c r="W1035"/>
  <c r="H1035"/>
  <c r="X1035" s="1"/>
  <c r="F1035"/>
  <c r="V1035"/>
  <c r="T1035"/>
  <c r="U1035"/>
  <c r="S1035"/>
  <c r="E1035"/>
  <c r="D1035"/>
  <c r="C1035"/>
  <c r="B1035"/>
  <c r="A1035"/>
  <c r="L1034"/>
  <c r="G1034"/>
  <c r="E1034"/>
  <c r="J1033"/>
  <c r="I1033"/>
  <c r="E1033"/>
  <c r="J1032"/>
  <c r="I1032"/>
  <c r="E1032"/>
  <c r="K1031"/>
  <c r="J1031"/>
  <c r="H1031"/>
  <c r="R1031" s="1"/>
  <c r="G1031"/>
  <c r="F1031"/>
  <c r="K1030"/>
  <c r="J1030"/>
  <c r="H1030"/>
  <c r="G1030"/>
  <c r="F1030"/>
  <c r="K1029"/>
  <c r="J1029"/>
  <c r="R1029"/>
  <c r="H1029"/>
  <c r="G1029"/>
  <c r="F1029"/>
  <c r="C1028"/>
  <c r="V1027"/>
  <c r="K1033" s="1"/>
  <c r="T1027"/>
  <c r="U1027"/>
  <c r="H1033" s="1"/>
  <c r="S1027"/>
  <c r="H1032" s="1"/>
  <c r="F1027"/>
  <c r="E1027"/>
  <c r="D1027"/>
  <c r="I1027"/>
  <c r="C1027"/>
  <c r="B1027"/>
  <c r="A1027"/>
  <c r="L1026"/>
  <c r="Q1026" s="1"/>
  <c r="Z1026"/>
  <c r="Y1026"/>
  <c r="X1026"/>
  <c r="K1025"/>
  <c r="J1025"/>
  <c r="Z1025"/>
  <c r="Y1025"/>
  <c r="W1025"/>
  <c r="H1025"/>
  <c r="X1025" s="1"/>
  <c r="F1025"/>
  <c r="V1025"/>
  <c r="T1025"/>
  <c r="U1025"/>
  <c r="H1023" s="1"/>
  <c r="S1025"/>
  <c r="E1025"/>
  <c r="D1025"/>
  <c r="C1025"/>
  <c r="B1025"/>
  <c r="A1025"/>
  <c r="L1024"/>
  <c r="G1024"/>
  <c r="E1024"/>
  <c r="J1023"/>
  <c r="I1023"/>
  <c r="E1023"/>
  <c r="J1022"/>
  <c r="I1022"/>
  <c r="E1022"/>
  <c r="K1021"/>
  <c r="J1021"/>
  <c r="H1021"/>
  <c r="R1021" s="1"/>
  <c r="G1021"/>
  <c r="F1021"/>
  <c r="C1020"/>
  <c r="V1019"/>
  <c r="K1023" s="1"/>
  <c r="T1019"/>
  <c r="K1022" s="1"/>
  <c r="U1019"/>
  <c r="S1019"/>
  <c r="H1022" s="1"/>
  <c r="F1019"/>
  <c r="E1019"/>
  <c r="D1019"/>
  <c r="I1019"/>
  <c r="C1019"/>
  <c r="B1019"/>
  <c r="A1019"/>
  <c r="A1018"/>
  <c r="A1016"/>
  <c r="J1014"/>
  <c r="C1014"/>
  <c r="J1013"/>
  <c r="C1013"/>
  <c r="A1010"/>
  <c r="J1008"/>
  <c r="C1008"/>
  <c r="J1007"/>
  <c r="C1007"/>
  <c r="A1004"/>
  <c r="L1002"/>
  <c r="Q1002" s="1"/>
  <c r="Z1002"/>
  <c r="Y1002"/>
  <c r="W1002"/>
  <c r="H999"/>
  <c r="K1001"/>
  <c r="J1001"/>
  <c r="Z1001"/>
  <c r="Y1001"/>
  <c r="W1001"/>
  <c r="H1001"/>
  <c r="X1001" s="1"/>
  <c r="F1001"/>
  <c r="V1001"/>
  <c r="T1001"/>
  <c r="U1001"/>
  <c r="S1001"/>
  <c r="E1001"/>
  <c r="D1001"/>
  <c r="C1001"/>
  <c r="B1001"/>
  <c r="A1001"/>
  <c r="L1000"/>
  <c r="G1000"/>
  <c r="E1000"/>
  <c r="J999"/>
  <c r="I999"/>
  <c r="E999"/>
  <c r="J998"/>
  <c r="I998"/>
  <c r="E998"/>
  <c r="K997"/>
  <c r="J997"/>
  <c r="H997"/>
  <c r="G997"/>
  <c r="F997"/>
  <c r="K996"/>
  <c r="J996"/>
  <c r="R996"/>
  <c r="H996"/>
  <c r="G996"/>
  <c r="F996"/>
  <c r="K995"/>
  <c r="J995"/>
  <c r="H995"/>
  <c r="G995"/>
  <c r="F995"/>
  <c r="K994"/>
  <c r="J994"/>
  <c r="H994"/>
  <c r="X1002" s="1"/>
  <c r="G994"/>
  <c r="F994"/>
  <c r="C993"/>
  <c r="V992"/>
  <c r="K999" s="1"/>
  <c r="T992"/>
  <c r="K998" s="1"/>
  <c r="U992"/>
  <c r="S992"/>
  <c r="H998" s="1"/>
  <c r="F992"/>
  <c r="E992"/>
  <c r="D992"/>
  <c r="I992"/>
  <c r="C992"/>
  <c r="B992"/>
  <c r="A992"/>
  <c r="L991"/>
  <c r="Q991" s="1"/>
  <c r="Z991"/>
  <c r="Y991"/>
  <c r="X991"/>
  <c r="L990"/>
  <c r="G990"/>
  <c r="E990"/>
  <c r="J989"/>
  <c r="I989"/>
  <c r="F989"/>
  <c r="E989"/>
  <c r="J988"/>
  <c r="I988"/>
  <c r="F988"/>
  <c r="E988"/>
  <c r="K987"/>
  <c r="J987"/>
  <c r="H987"/>
  <c r="G987"/>
  <c r="F987"/>
  <c r="K986"/>
  <c r="J986"/>
  <c r="H986"/>
  <c r="G986"/>
  <c r="F986"/>
  <c r="K985"/>
  <c r="J991" s="1"/>
  <c r="P991" s="1"/>
  <c r="J985"/>
  <c r="H985"/>
  <c r="G985"/>
  <c r="F985"/>
  <c r="C984"/>
  <c r="V983"/>
  <c r="K989" s="1"/>
  <c r="T983"/>
  <c r="K988" s="1"/>
  <c r="U983"/>
  <c r="H989" s="1"/>
  <c r="S983"/>
  <c r="H988" s="1"/>
  <c r="F983"/>
  <c r="E983"/>
  <c r="D983"/>
  <c r="I983"/>
  <c r="C983"/>
  <c r="A983"/>
  <c r="L982"/>
  <c r="Q982" s="1"/>
  <c r="Z982"/>
  <c r="Y982"/>
  <c r="W982"/>
  <c r="K981"/>
  <c r="J981"/>
  <c r="Z981"/>
  <c r="Y981"/>
  <c r="X981"/>
  <c r="W981"/>
  <c r="H981"/>
  <c r="F981"/>
  <c r="V981"/>
  <c r="T981"/>
  <c r="U981"/>
  <c r="S981"/>
  <c r="E981"/>
  <c r="D981"/>
  <c r="C981"/>
  <c r="B981"/>
  <c r="A981"/>
  <c r="K980"/>
  <c r="J980"/>
  <c r="Z980"/>
  <c r="Y980"/>
  <c r="W980"/>
  <c r="H980"/>
  <c r="X980" s="1"/>
  <c r="F980"/>
  <c r="V980"/>
  <c r="T980"/>
  <c r="U980"/>
  <c r="S980"/>
  <c r="E980"/>
  <c r="D980"/>
  <c r="C980"/>
  <c r="B980"/>
  <c r="A980"/>
  <c r="L979"/>
  <c r="G979"/>
  <c r="E979"/>
  <c r="J978"/>
  <c r="I978"/>
  <c r="E978"/>
  <c r="J977"/>
  <c r="I977"/>
  <c r="E977"/>
  <c r="K976"/>
  <c r="J976"/>
  <c r="H976"/>
  <c r="G976"/>
  <c r="F976"/>
  <c r="K975"/>
  <c r="J975"/>
  <c r="H975"/>
  <c r="R975" s="1"/>
  <c r="G975"/>
  <c r="F975"/>
  <c r="K974"/>
  <c r="J974"/>
  <c r="H974"/>
  <c r="G974"/>
  <c r="F974"/>
  <c r="K973"/>
  <c r="J973"/>
  <c r="H973"/>
  <c r="G973"/>
  <c r="F973"/>
  <c r="C972"/>
  <c r="V971"/>
  <c r="K978" s="1"/>
  <c r="T971"/>
  <c r="K977" s="1"/>
  <c r="U971"/>
  <c r="H978" s="1"/>
  <c r="S971"/>
  <c r="H977" s="1"/>
  <c r="F971"/>
  <c r="E971"/>
  <c r="D971"/>
  <c r="I971"/>
  <c r="C971"/>
  <c r="B971"/>
  <c r="A971"/>
  <c r="L970"/>
  <c r="Q970" s="1"/>
  <c r="Z970"/>
  <c r="Y970"/>
  <c r="W970"/>
  <c r="K969"/>
  <c r="J969"/>
  <c r="Z969"/>
  <c r="Y969"/>
  <c r="W969"/>
  <c r="H969"/>
  <c r="X969" s="1"/>
  <c r="F969"/>
  <c r="V969"/>
  <c r="T969"/>
  <c r="U969"/>
  <c r="S969"/>
  <c r="E969"/>
  <c r="D969"/>
  <c r="C969"/>
  <c r="B969"/>
  <c r="A969"/>
  <c r="K968"/>
  <c r="J968"/>
  <c r="Z968"/>
  <c r="Y968"/>
  <c r="W968"/>
  <c r="H968"/>
  <c r="X968" s="1"/>
  <c r="F968"/>
  <c r="V968"/>
  <c r="T968"/>
  <c r="U968"/>
  <c r="S968"/>
  <c r="E968"/>
  <c r="D968"/>
  <c r="C968"/>
  <c r="B968"/>
  <c r="A968"/>
  <c r="K967"/>
  <c r="J967"/>
  <c r="Z967"/>
  <c r="Y967"/>
  <c r="W967"/>
  <c r="H967"/>
  <c r="X967" s="1"/>
  <c r="F967"/>
  <c r="V967"/>
  <c r="T967"/>
  <c r="U967"/>
  <c r="S967"/>
  <c r="E967"/>
  <c r="D967"/>
  <c r="C967"/>
  <c r="B967"/>
  <c r="A967"/>
  <c r="L966"/>
  <c r="G966"/>
  <c r="E966"/>
  <c r="J965"/>
  <c r="I965"/>
  <c r="E965"/>
  <c r="J964"/>
  <c r="I964"/>
  <c r="E964"/>
  <c r="K963"/>
  <c r="J963"/>
  <c r="H963"/>
  <c r="G963"/>
  <c r="F963"/>
  <c r="K962"/>
  <c r="J962"/>
  <c r="H962"/>
  <c r="R962" s="1"/>
  <c r="G962"/>
  <c r="F962"/>
  <c r="K961"/>
  <c r="J961"/>
  <c r="H961"/>
  <c r="G961"/>
  <c r="F961"/>
  <c r="K960"/>
  <c r="J960"/>
  <c r="H960"/>
  <c r="G970" s="1"/>
  <c r="O970" s="1"/>
  <c r="G960"/>
  <c r="F960"/>
  <c r="C959"/>
  <c r="V958"/>
  <c r="K965" s="1"/>
  <c r="T958"/>
  <c r="K964" s="1"/>
  <c r="U958"/>
  <c r="H965" s="1"/>
  <c r="S958"/>
  <c r="H964" s="1"/>
  <c r="F958"/>
  <c r="E958"/>
  <c r="D958"/>
  <c r="I958"/>
  <c r="C958"/>
  <c r="B958"/>
  <c r="A958"/>
  <c r="Q957"/>
  <c r="L957"/>
  <c r="Z957"/>
  <c r="Y957"/>
  <c r="X957"/>
  <c r="L956"/>
  <c r="G956"/>
  <c r="E956"/>
  <c r="J955"/>
  <c r="I955"/>
  <c r="F955"/>
  <c r="E955"/>
  <c r="J954"/>
  <c r="I954"/>
  <c r="F954"/>
  <c r="E954"/>
  <c r="K953"/>
  <c r="J953"/>
  <c r="H953"/>
  <c r="G953"/>
  <c r="F953"/>
  <c r="K952"/>
  <c r="J952"/>
  <c r="R952"/>
  <c r="H952"/>
  <c r="G952"/>
  <c r="F952"/>
  <c r="K951"/>
  <c r="J951"/>
  <c r="H951"/>
  <c r="G951"/>
  <c r="F951"/>
  <c r="K950"/>
  <c r="J950"/>
  <c r="R950"/>
  <c r="H950"/>
  <c r="G950"/>
  <c r="F950"/>
  <c r="C949"/>
  <c r="V948"/>
  <c r="K955" s="1"/>
  <c r="T948"/>
  <c r="K954" s="1"/>
  <c r="U948"/>
  <c r="H955" s="1"/>
  <c r="S948"/>
  <c r="H954" s="1"/>
  <c r="F948"/>
  <c r="E948"/>
  <c r="D948"/>
  <c r="I948"/>
  <c r="C948"/>
  <c r="B948"/>
  <c r="A948"/>
  <c r="Q947"/>
  <c r="L947"/>
  <c r="Z947"/>
  <c r="Y947"/>
  <c r="X947"/>
  <c r="L946"/>
  <c r="G946"/>
  <c r="E946"/>
  <c r="J945"/>
  <c r="I945"/>
  <c r="F945"/>
  <c r="E945"/>
  <c r="J944"/>
  <c r="I944"/>
  <c r="F944"/>
  <c r="E944"/>
  <c r="K943"/>
  <c r="J943"/>
  <c r="H943"/>
  <c r="G943"/>
  <c r="F943"/>
  <c r="K942"/>
  <c r="J942"/>
  <c r="H942"/>
  <c r="G942"/>
  <c r="F942"/>
  <c r="K941"/>
  <c r="J941"/>
  <c r="H941"/>
  <c r="G941"/>
  <c r="F941"/>
  <c r="C940"/>
  <c r="V939"/>
  <c r="K945" s="1"/>
  <c r="T939"/>
  <c r="K944" s="1"/>
  <c r="U939"/>
  <c r="H945" s="1"/>
  <c r="S939"/>
  <c r="H944" s="1"/>
  <c r="F939"/>
  <c r="E939"/>
  <c r="D939"/>
  <c r="I939"/>
  <c r="C939"/>
  <c r="B939"/>
  <c r="A939"/>
  <c r="L938"/>
  <c r="Q938" s="1"/>
  <c r="Z938"/>
  <c r="Y938"/>
  <c r="X938"/>
  <c r="L937"/>
  <c r="G937"/>
  <c r="E937"/>
  <c r="J936"/>
  <c r="I936"/>
  <c r="F936"/>
  <c r="E936"/>
  <c r="J935"/>
  <c r="I935"/>
  <c r="F935"/>
  <c r="E935"/>
  <c r="K934"/>
  <c r="J934"/>
  <c r="H934"/>
  <c r="G934"/>
  <c r="F934"/>
  <c r="K933"/>
  <c r="J933"/>
  <c r="H933"/>
  <c r="G933"/>
  <c r="F933"/>
  <c r="K932"/>
  <c r="J932"/>
  <c r="H932"/>
  <c r="G932"/>
  <c r="F932"/>
  <c r="C931"/>
  <c r="V930"/>
  <c r="K936" s="1"/>
  <c r="T930"/>
  <c r="K935" s="1"/>
  <c r="U930"/>
  <c r="H936" s="1"/>
  <c r="S930"/>
  <c r="H935" s="1"/>
  <c r="F930"/>
  <c r="E930"/>
  <c r="D930"/>
  <c r="I930"/>
  <c r="C930"/>
  <c r="B930"/>
  <c r="A930"/>
  <c r="L929"/>
  <c r="Q929" s="1"/>
  <c r="Z929"/>
  <c r="Y929"/>
  <c r="X929"/>
  <c r="K928"/>
  <c r="J928"/>
  <c r="Z928"/>
  <c r="Y928"/>
  <c r="X928"/>
  <c r="W928"/>
  <c r="H928"/>
  <c r="F928"/>
  <c r="V928"/>
  <c r="T928"/>
  <c r="U928"/>
  <c r="S928"/>
  <c r="E928"/>
  <c r="D928"/>
  <c r="C928"/>
  <c r="B928"/>
  <c r="A928"/>
  <c r="K927"/>
  <c r="J927"/>
  <c r="Z927"/>
  <c r="Y927"/>
  <c r="X927"/>
  <c r="H927"/>
  <c r="W927" s="1"/>
  <c r="F927"/>
  <c r="V927"/>
  <c r="T927"/>
  <c r="U927"/>
  <c r="S927"/>
  <c r="E927"/>
  <c r="D927"/>
  <c r="C927"/>
  <c r="B927"/>
  <c r="A927"/>
  <c r="L926"/>
  <c r="G926"/>
  <c r="E926"/>
  <c r="J925"/>
  <c r="I925"/>
  <c r="F925"/>
  <c r="E925"/>
  <c r="J924"/>
  <c r="I924"/>
  <c r="F924"/>
  <c r="E924"/>
  <c r="K923"/>
  <c r="J923"/>
  <c r="H923"/>
  <c r="G923"/>
  <c r="F923"/>
  <c r="K922"/>
  <c r="J922"/>
  <c r="R922"/>
  <c r="H922"/>
  <c r="G922"/>
  <c r="F922"/>
  <c r="K921"/>
  <c r="J921"/>
  <c r="H921"/>
  <c r="G921"/>
  <c r="F921"/>
  <c r="K920"/>
  <c r="J920"/>
  <c r="R920"/>
  <c r="H920"/>
  <c r="G920"/>
  <c r="F920"/>
  <c r="C919"/>
  <c r="V918"/>
  <c r="K925" s="1"/>
  <c r="T918"/>
  <c r="K924" s="1"/>
  <c r="U918"/>
  <c r="H925" s="1"/>
  <c r="S918"/>
  <c r="H924" s="1"/>
  <c r="F918"/>
  <c r="E918"/>
  <c r="D918"/>
  <c r="I918"/>
  <c r="C918"/>
  <c r="A918"/>
  <c r="Q917"/>
  <c r="L917"/>
  <c r="Z917"/>
  <c r="Y917"/>
  <c r="X917"/>
  <c r="L916"/>
  <c r="G916"/>
  <c r="E916"/>
  <c r="J915"/>
  <c r="I915"/>
  <c r="F915"/>
  <c r="E915"/>
  <c r="J914"/>
  <c r="I914"/>
  <c r="F914"/>
  <c r="E914"/>
  <c r="K913"/>
  <c r="J913"/>
  <c r="H913"/>
  <c r="G913"/>
  <c r="F913"/>
  <c r="K912"/>
  <c r="J912"/>
  <c r="H912"/>
  <c r="R912" s="1"/>
  <c r="G912"/>
  <c r="F912"/>
  <c r="K911"/>
  <c r="J911"/>
  <c r="H911"/>
  <c r="G911"/>
  <c r="F911"/>
  <c r="K910"/>
  <c r="J910"/>
  <c r="R910"/>
  <c r="H910"/>
  <c r="G910"/>
  <c r="F910"/>
  <c r="C909"/>
  <c r="V908"/>
  <c r="K915" s="1"/>
  <c r="T908"/>
  <c r="K914" s="1"/>
  <c r="U908"/>
  <c r="H915" s="1"/>
  <c r="S908"/>
  <c r="H914" s="1"/>
  <c r="F908"/>
  <c r="E908"/>
  <c r="D908"/>
  <c r="I908"/>
  <c r="C908"/>
  <c r="B908"/>
  <c r="A908"/>
  <c r="Q907"/>
  <c r="L907"/>
  <c r="Z907"/>
  <c r="Y907"/>
  <c r="X907"/>
  <c r="K905"/>
  <c r="L906"/>
  <c r="G906"/>
  <c r="E906"/>
  <c r="J905"/>
  <c r="I905"/>
  <c r="F905"/>
  <c r="E905"/>
  <c r="J904"/>
  <c r="I904"/>
  <c r="F904"/>
  <c r="E904"/>
  <c r="K903"/>
  <c r="J903"/>
  <c r="H903"/>
  <c r="G903"/>
  <c r="F903"/>
  <c r="K902"/>
  <c r="J902"/>
  <c r="R902"/>
  <c r="H902"/>
  <c r="G902"/>
  <c r="F902"/>
  <c r="K901"/>
  <c r="J901"/>
  <c r="H901"/>
  <c r="G901"/>
  <c r="F901"/>
  <c r="K900"/>
  <c r="J900"/>
  <c r="R900"/>
  <c r="H900"/>
  <c r="G900"/>
  <c r="F900"/>
  <c r="C899"/>
  <c r="V898"/>
  <c r="T898"/>
  <c r="K904" s="1"/>
  <c r="U898"/>
  <c r="H905" s="1"/>
  <c r="S898"/>
  <c r="H904" s="1"/>
  <c r="F898"/>
  <c r="E898"/>
  <c r="D898"/>
  <c r="I898"/>
  <c r="C898"/>
  <c r="A898"/>
  <c r="Q897"/>
  <c r="L897"/>
  <c r="Z897"/>
  <c r="Y897"/>
  <c r="X897"/>
  <c r="K894"/>
  <c r="H894"/>
  <c r="L896"/>
  <c r="G896"/>
  <c r="E896"/>
  <c r="J895"/>
  <c r="I895"/>
  <c r="F895"/>
  <c r="E895"/>
  <c r="J894"/>
  <c r="I894"/>
  <c r="F894"/>
  <c r="E894"/>
  <c r="K893"/>
  <c r="J893"/>
  <c r="H893"/>
  <c r="G893"/>
  <c r="F893"/>
  <c r="K892"/>
  <c r="J892"/>
  <c r="R892"/>
  <c r="H892"/>
  <c r="G892"/>
  <c r="F892"/>
  <c r="K891"/>
  <c r="J897" s="1"/>
  <c r="P897" s="1"/>
  <c r="J891"/>
  <c r="H891"/>
  <c r="G891"/>
  <c r="F891"/>
  <c r="K890"/>
  <c r="J890"/>
  <c r="H890"/>
  <c r="G890"/>
  <c r="F890"/>
  <c r="C889"/>
  <c r="V888"/>
  <c r="K895" s="1"/>
  <c r="T888"/>
  <c r="U888"/>
  <c r="H895" s="1"/>
  <c r="S888"/>
  <c r="F888"/>
  <c r="E888"/>
  <c r="D888"/>
  <c r="I888"/>
  <c r="C888"/>
  <c r="A888"/>
  <c r="L887"/>
  <c r="Q887" s="1"/>
  <c r="Z887"/>
  <c r="Y887"/>
  <c r="X887"/>
  <c r="K885"/>
  <c r="H885"/>
  <c r="L886"/>
  <c r="G886"/>
  <c r="E886"/>
  <c r="J885"/>
  <c r="I885"/>
  <c r="F885"/>
  <c r="E885"/>
  <c r="J884"/>
  <c r="I884"/>
  <c r="F884"/>
  <c r="E884"/>
  <c r="K883"/>
  <c r="J883"/>
  <c r="H883"/>
  <c r="G883"/>
  <c r="F883"/>
  <c r="K882"/>
  <c r="J882"/>
  <c r="H882"/>
  <c r="G882"/>
  <c r="F882"/>
  <c r="K881"/>
  <c r="J881"/>
  <c r="H881"/>
  <c r="G881"/>
  <c r="F881"/>
  <c r="C880"/>
  <c r="V879"/>
  <c r="T879"/>
  <c r="K884" s="1"/>
  <c r="U879"/>
  <c r="S879"/>
  <c r="H884" s="1"/>
  <c r="F879"/>
  <c r="E879"/>
  <c r="D879"/>
  <c r="I879"/>
  <c r="C879"/>
  <c r="A879"/>
  <c r="L878"/>
  <c r="Q878" s="1"/>
  <c r="Z878"/>
  <c r="Y878"/>
  <c r="X878"/>
  <c r="K873"/>
  <c r="K877"/>
  <c r="J877"/>
  <c r="Z877"/>
  <c r="Y877"/>
  <c r="X877"/>
  <c r="W877"/>
  <c r="H877"/>
  <c r="F877"/>
  <c r="V877"/>
  <c r="T877"/>
  <c r="U877"/>
  <c r="S877"/>
  <c r="E877"/>
  <c r="D877"/>
  <c r="C877"/>
  <c r="B877"/>
  <c r="A877"/>
  <c r="K876"/>
  <c r="J876"/>
  <c r="Z876"/>
  <c r="Y876"/>
  <c r="X876"/>
  <c r="H876"/>
  <c r="W876" s="1"/>
  <c r="F876"/>
  <c r="V876"/>
  <c r="T876"/>
  <c r="U876"/>
  <c r="S876"/>
  <c r="E876"/>
  <c r="D876"/>
  <c r="C876"/>
  <c r="B876"/>
  <c r="A876"/>
  <c r="K875"/>
  <c r="J875"/>
  <c r="Z875"/>
  <c r="Y875"/>
  <c r="X875"/>
  <c r="H875"/>
  <c r="W875" s="1"/>
  <c r="F875"/>
  <c r="V875"/>
  <c r="T875"/>
  <c r="U875"/>
  <c r="H873" s="1"/>
  <c r="S875"/>
  <c r="E875"/>
  <c r="D875"/>
  <c r="C875"/>
  <c r="B875"/>
  <c r="A875"/>
  <c r="L874"/>
  <c r="G874"/>
  <c r="E874"/>
  <c r="J873"/>
  <c r="I873"/>
  <c r="F873"/>
  <c r="E873"/>
  <c r="J872"/>
  <c r="I872"/>
  <c r="F872"/>
  <c r="E872"/>
  <c r="K871"/>
  <c r="J871"/>
  <c r="H871"/>
  <c r="G871"/>
  <c r="F871"/>
  <c r="K870"/>
  <c r="J870"/>
  <c r="R870"/>
  <c r="H870"/>
  <c r="G870"/>
  <c r="F870"/>
  <c r="K869"/>
  <c r="J869"/>
  <c r="H869"/>
  <c r="G869"/>
  <c r="F869"/>
  <c r="K868"/>
  <c r="J868"/>
  <c r="R868"/>
  <c r="H868"/>
  <c r="G868"/>
  <c r="F868"/>
  <c r="C867"/>
  <c r="V866"/>
  <c r="T866"/>
  <c r="K872" s="1"/>
  <c r="U866"/>
  <c r="S866"/>
  <c r="H872" s="1"/>
  <c r="F866"/>
  <c r="E866"/>
  <c r="D866"/>
  <c r="I866"/>
  <c r="C866"/>
  <c r="B866"/>
  <c r="A866"/>
  <c r="Q865"/>
  <c r="L865"/>
  <c r="Z865"/>
  <c r="Y865"/>
  <c r="X865"/>
  <c r="K864"/>
  <c r="J864"/>
  <c r="Z864"/>
  <c r="Y864"/>
  <c r="X864"/>
  <c r="H864"/>
  <c r="W864" s="1"/>
  <c r="F864"/>
  <c r="V864"/>
  <c r="T864"/>
  <c r="U864"/>
  <c r="S864"/>
  <c r="E864"/>
  <c r="D864"/>
  <c r="C864"/>
  <c r="B864"/>
  <c r="A864"/>
  <c r="K863"/>
  <c r="J863"/>
  <c r="Z863"/>
  <c r="Y863"/>
  <c r="X863"/>
  <c r="W863"/>
  <c r="H863"/>
  <c r="F863"/>
  <c r="V863"/>
  <c r="T863"/>
  <c r="K860" s="1"/>
  <c r="J865" s="1"/>
  <c r="P865" s="1"/>
  <c r="U863"/>
  <c r="S863"/>
  <c r="E863"/>
  <c r="D863"/>
  <c r="C863"/>
  <c r="B863"/>
  <c r="A863"/>
  <c r="L862"/>
  <c r="G862"/>
  <c r="E862"/>
  <c r="J861"/>
  <c r="I861"/>
  <c r="F861"/>
  <c r="E861"/>
  <c r="J860"/>
  <c r="I860"/>
  <c r="F860"/>
  <c r="E860"/>
  <c r="K859"/>
  <c r="J859"/>
  <c r="H859"/>
  <c r="G859"/>
  <c r="F859"/>
  <c r="K858"/>
  <c r="J858"/>
  <c r="H858"/>
  <c r="R858" s="1"/>
  <c r="G858"/>
  <c r="F858"/>
  <c r="K857"/>
  <c r="J857"/>
  <c r="H857"/>
  <c r="G857"/>
  <c r="F857"/>
  <c r="K856"/>
  <c r="J856"/>
  <c r="R856"/>
  <c r="H856"/>
  <c r="G856"/>
  <c r="F856"/>
  <c r="C855"/>
  <c r="V854"/>
  <c r="K861" s="1"/>
  <c r="T854"/>
  <c r="U854"/>
  <c r="H861" s="1"/>
  <c r="S854"/>
  <c r="H860" s="1"/>
  <c r="F854"/>
  <c r="E854"/>
  <c r="D854"/>
  <c r="I854"/>
  <c r="C854"/>
  <c r="A854"/>
  <c r="Q853"/>
  <c r="L853"/>
  <c r="J853"/>
  <c r="P853" s="1"/>
  <c r="Z853"/>
  <c r="Y853"/>
  <c r="X853"/>
  <c r="K852"/>
  <c r="J852"/>
  <c r="H852"/>
  <c r="G852"/>
  <c r="F852"/>
  <c r="V852"/>
  <c r="T852"/>
  <c r="U852"/>
  <c r="S852"/>
  <c r="E852"/>
  <c r="D852"/>
  <c r="I852"/>
  <c r="C852"/>
  <c r="B852"/>
  <c r="A852"/>
  <c r="L851"/>
  <c r="Q851" s="1"/>
  <c r="Z851"/>
  <c r="Y851"/>
  <c r="X851"/>
  <c r="H849"/>
  <c r="K848"/>
  <c r="L850"/>
  <c r="G850"/>
  <c r="E850"/>
  <c r="J849"/>
  <c r="I849"/>
  <c r="F849"/>
  <c r="E849"/>
  <c r="J848"/>
  <c r="I848"/>
  <c r="F848"/>
  <c r="E848"/>
  <c r="K847"/>
  <c r="J847"/>
  <c r="H847"/>
  <c r="G847"/>
  <c r="F847"/>
  <c r="K846"/>
  <c r="J846"/>
  <c r="R846"/>
  <c r="H846"/>
  <c r="G846"/>
  <c r="F846"/>
  <c r="K845"/>
  <c r="J845"/>
  <c r="H845"/>
  <c r="G845"/>
  <c r="F845"/>
  <c r="K844"/>
  <c r="J844"/>
  <c r="R844"/>
  <c r="H844"/>
  <c r="G844"/>
  <c r="F844"/>
  <c r="C843"/>
  <c r="V842"/>
  <c r="K849" s="1"/>
  <c r="T842"/>
  <c r="U842"/>
  <c r="S842"/>
  <c r="H848" s="1"/>
  <c r="F842"/>
  <c r="E842"/>
  <c r="D842"/>
  <c r="I842"/>
  <c r="C842"/>
  <c r="A842"/>
  <c r="A841"/>
  <c r="J839"/>
  <c r="C839"/>
  <c r="J838"/>
  <c r="C838"/>
  <c r="A835"/>
  <c r="Q833"/>
  <c r="L833"/>
  <c r="Z833"/>
  <c r="Y833"/>
  <c r="X833"/>
  <c r="K829"/>
  <c r="J833" s="1"/>
  <c r="P833" s="1"/>
  <c r="K832"/>
  <c r="J832"/>
  <c r="Z832"/>
  <c r="Y832"/>
  <c r="W832"/>
  <c r="H832"/>
  <c r="X832" s="1"/>
  <c r="F832"/>
  <c r="V832"/>
  <c r="T832"/>
  <c r="U832"/>
  <c r="S832"/>
  <c r="E832"/>
  <c r="D832"/>
  <c r="C832"/>
  <c r="B832"/>
  <c r="A832"/>
  <c r="L831"/>
  <c r="G831"/>
  <c r="E831"/>
  <c r="J830"/>
  <c r="I830"/>
  <c r="E830"/>
  <c r="J829"/>
  <c r="I829"/>
  <c r="E829"/>
  <c r="K828"/>
  <c r="J828"/>
  <c r="H828"/>
  <c r="R828" s="1"/>
  <c r="G828"/>
  <c r="F828"/>
  <c r="K827"/>
  <c r="J827"/>
  <c r="H827"/>
  <c r="G827"/>
  <c r="F827"/>
  <c r="K826"/>
  <c r="J826"/>
  <c r="R826"/>
  <c r="H826"/>
  <c r="G826"/>
  <c r="F826"/>
  <c r="C825"/>
  <c r="V824"/>
  <c r="K830" s="1"/>
  <c r="T824"/>
  <c r="U824"/>
  <c r="H830" s="1"/>
  <c r="S824"/>
  <c r="H829" s="1"/>
  <c r="F824"/>
  <c r="E824"/>
  <c r="D824"/>
  <c r="I824"/>
  <c r="C824"/>
  <c r="B824"/>
  <c r="A824"/>
  <c r="L823"/>
  <c r="Q823" s="1"/>
  <c r="Z823"/>
  <c r="Y823"/>
  <c r="X823"/>
  <c r="K820"/>
  <c r="L822"/>
  <c r="G822"/>
  <c r="E822"/>
  <c r="J821"/>
  <c r="I821"/>
  <c r="E821"/>
  <c r="J820"/>
  <c r="I820"/>
  <c r="E820"/>
  <c r="K819"/>
  <c r="J819"/>
  <c r="H819"/>
  <c r="R819" s="1"/>
  <c r="G819"/>
  <c r="F819"/>
  <c r="K818"/>
  <c r="J818"/>
  <c r="H818"/>
  <c r="G818"/>
  <c r="F818"/>
  <c r="K817"/>
  <c r="J817"/>
  <c r="R817"/>
  <c r="H817"/>
  <c r="G817"/>
  <c r="F817"/>
  <c r="C816"/>
  <c r="V815"/>
  <c r="K821" s="1"/>
  <c r="T815"/>
  <c r="U815"/>
  <c r="H821" s="1"/>
  <c r="S815"/>
  <c r="H820" s="1"/>
  <c r="F815"/>
  <c r="E815"/>
  <c r="D815"/>
  <c r="I815"/>
  <c r="C815"/>
  <c r="B815"/>
  <c r="A815"/>
  <c r="L814"/>
  <c r="Q814" s="1"/>
  <c r="Z814"/>
  <c r="Y814"/>
  <c r="X814"/>
  <c r="H812"/>
  <c r="K811"/>
  <c r="L813"/>
  <c r="G813"/>
  <c r="E813"/>
  <c r="J812"/>
  <c r="I812"/>
  <c r="E812"/>
  <c r="J811"/>
  <c r="I811"/>
  <c r="E811"/>
  <c r="K810"/>
  <c r="J810"/>
  <c r="H810"/>
  <c r="R810" s="1"/>
  <c r="G810"/>
  <c r="F810"/>
  <c r="K809"/>
  <c r="J809"/>
  <c r="H809"/>
  <c r="G809"/>
  <c r="F809"/>
  <c r="K808"/>
  <c r="J808"/>
  <c r="R808"/>
  <c r="H808"/>
  <c r="G808"/>
  <c r="F808"/>
  <c r="C807"/>
  <c r="V806"/>
  <c r="K812" s="1"/>
  <c r="T806"/>
  <c r="U806"/>
  <c r="S806"/>
  <c r="H811" s="1"/>
  <c r="F806"/>
  <c r="E806"/>
  <c r="D806"/>
  <c r="I806"/>
  <c r="C806"/>
  <c r="B806"/>
  <c r="A806"/>
  <c r="L805"/>
  <c r="Q805" s="1"/>
  <c r="Z805"/>
  <c r="Y805"/>
  <c r="X805"/>
  <c r="H803"/>
  <c r="L804"/>
  <c r="G804"/>
  <c r="E804"/>
  <c r="J803"/>
  <c r="I803"/>
  <c r="E803"/>
  <c r="J802"/>
  <c r="I802"/>
  <c r="E802"/>
  <c r="K801"/>
  <c r="J801"/>
  <c r="H801"/>
  <c r="G805" s="1"/>
  <c r="O805" s="1"/>
  <c r="G801"/>
  <c r="F801"/>
  <c r="C800"/>
  <c r="V799"/>
  <c r="K803" s="1"/>
  <c r="T799"/>
  <c r="K802" s="1"/>
  <c r="U799"/>
  <c r="S799"/>
  <c r="H802" s="1"/>
  <c r="F799"/>
  <c r="E799"/>
  <c r="D799"/>
  <c r="I799"/>
  <c r="C799"/>
  <c r="B799"/>
  <c r="A799"/>
  <c r="L798"/>
  <c r="Q798" s="1"/>
  <c r="L835" s="1"/>
  <c r="Z798"/>
  <c r="Y798"/>
  <c r="X798"/>
  <c r="K795"/>
  <c r="H795"/>
  <c r="K797"/>
  <c r="J797"/>
  <c r="Z797"/>
  <c r="Y797"/>
  <c r="X797"/>
  <c r="W797"/>
  <c r="H797"/>
  <c r="F797"/>
  <c r="V797"/>
  <c r="T797"/>
  <c r="U797"/>
  <c r="S797"/>
  <c r="E797"/>
  <c r="D797"/>
  <c r="C797"/>
  <c r="B797"/>
  <c r="A797"/>
  <c r="L796"/>
  <c r="G796"/>
  <c r="E796"/>
  <c r="J795"/>
  <c r="I795"/>
  <c r="E795"/>
  <c r="J794"/>
  <c r="I794"/>
  <c r="E794"/>
  <c r="K793"/>
  <c r="J793"/>
  <c r="R793"/>
  <c r="H793"/>
  <c r="G793"/>
  <c r="F793"/>
  <c r="C792"/>
  <c r="V791"/>
  <c r="T791"/>
  <c r="K794" s="1"/>
  <c r="U791"/>
  <c r="S791"/>
  <c r="H794" s="1"/>
  <c r="F791"/>
  <c r="E791"/>
  <c r="D791"/>
  <c r="I791"/>
  <c r="C791"/>
  <c r="B791"/>
  <c r="A791"/>
  <c r="Q790"/>
  <c r="L790"/>
  <c r="J790"/>
  <c r="P790" s="1"/>
  <c r="Z790"/>
  <c r="Y790"/>
  <c r="X790"/>
  <c r="K786"/>
  <c r="H786"/>
  <c r="K789"/>
  <c r="J789"/>
  <c r="Z789"/>
  <c r="Y789"/>
  <c r="W789"/>
  <c r="H789"/>
  <c r="X789" s="1"/>
  <c r="F789"/>
  <c r="V789"/>
  <c r="T789"/>
  <c r="U789"/>
  <c r="S789"/>
  <c r="E789"/>
  <c r="D789"/>
  <c r="C789"/>
  <c r="B789"/>
  <c r="A789"/>
  <c r="L788"/>
  <c r="G788"/>
  <c r="E788"/>
  <c r="J787"/>
  <c r="I787"/>
  <c r="E787"/>
  <c r="J786"/>
  <c r="I786"/>
  <c r="E786"/>
  <c r="K785"/>
  <c r="J785"/>
  <c r="H785"/>
  <c r="R785" s="1"/>
  <c r="G785"/>
  <c r="F785"/>
  <c r="K784"/>
  <c r="J784"/>
  <c r="H784"/>
  <c r="G790" s="1"/>
  <c r="O790" s="1"/>
  <c r="G784"/>
  <c r="F784"/>
  <c r="K783"/>
  <c r="J783"/>
  <c r="R783"/>
  <c r="H783"/>
  <c r="G783"/>
  <c r="F783"/>
  <c r="C782"/>
  <c r="V781"/>
  <c r="K787" s="1"/>
  <c r="T781"/>
  <c r="U781"/>
  <c r="H787" s="1"/>
  <c r="S781"/>
  <c r="F781"/>
  <c r="E781"/>
  <c r="D781"/>
  <c r="I781"/>
  <c r="C781"/>
  <c r="B781"/>
  <c r="A781"/>
  <c r="Q780"/>
  <c r="L780"/>
  <c r="J780"/>
  <c r="P780" s="1"/>
  <c r="Z780"/>
  <c r="Y780"/>
  <c r="X780"/>
  <c r="H777"/>
  <c r="K776"/>
  <c r="K779"/>
  <c r="J779"/>
  <c r="Z779"/>
  <c r="Y779"/>
  <c r="W779"/>
  <c r="H779"/>
  <c r="X779" s="1"/>
  <c r="F779"/>
  <c r="V779"/>
  <c r="T779"/>
  <c r="U779"/>
  <c r="S779"/>
  <c r="E779"/>
  <c r="D779"/>
  <c r="C779"/>
  <c r="B779"/>
  <c r="A779"/>
  <c r="L778"/>
  <c r="G778"/>
  <c r="E778"/>
  <c r="J777"/>
  <c r="I777"/>
  <c r="E777"/>
  <c r="J776"/>
  <c r="I776"/>
  <c r="E776"/>
  <c r="K775"/>
  <c r="J775"/>
  <c r="H775"/>
  <c r="G775"/>
  <c r="F775"/>
  <c r="C774"/>
  <c r="V773"/>
  <c r="K777" s="1"/>
  <c r="T773"/>
  <c r="U773"/>
  <c r="S773"/>
  <c r="H776" s="1"/>
  <c r="F773"/>
  <c r="E773"/>
  <c r="D773"/>
  <c r="I773"/>
  <c r="C773"/>
  <c r="B773"/>
  <c r="A773"/>
  <c r="A772"/>
  <c r="A770"/>
  <c r="J768"/>
  <c r="C768"/>
  <c r="J767"/>
  <c r="C767"/>
  <c r="A764"/>
  <c r="J762"/>
  <c r="C762"/>
  <c r="J761"/>
  <c r="C761"/>
  <c r="A758"/>
  <c r="Q756"/>
  <c r="L756"/>
  <c r="Z756"/>
  <c r="Y756"/>
  <c r="W756"/>
  <c r="K752"/>
  <c r="K755"/>
  <c r="J755"/>
  <c r="Z755"/>
  <c r="Y755"/>
  <c r="W755"/>
  <c r="H755"/>
  <c r="X755" s="1"/>
  <c r="F755"/>
  <c r="V755"/>
  <c r="T755"/>
  <c r="U755"/>
  <c r="H753" s="1"/>
  <c r="S755"/>
  <c r="E755"/>
  <c r="D755"/>
  <c r="C755"/>
  <c r="B755"/>
  <c r="A755"/>
  <c r="L754"/>
  <c r="G754"/>
  <c r="E754"/>
  <c r="J753"/>
  <c r="I753"/>
  <c r="E753"/>
  <c r="J752"/>
  <c r="I752"/>
  <c r="E752"/>
  <c r="K751"/>
  <c r="J751"/>
  <c r="H751"/>
  <c r="G751"/>
  <c r="F751"/>
  <c r="K750"/>
  <c r="J750"/>
  <c r="H750"/>
  <c r="R750" s="1"/>
  <c r="G750"/>
  <c r="F750"/>
  <c r="K749"/>
  <c r="J749"/>
  <c r="H749"/>
  <c r="G749"/>
  <c r="F749"/>
  <c r="K748"/>
  <c r="J756" s="1"/>
  <c r="P756" s="1"/>
  <c r="J748"/>
  <c r="H748"/>
  <c r="G748"/>
  <c r="F748"/>
  <c r="C747"/>
  <c r="V746"/>
  <c r="K753" s="1"/>
  <c r="T746"/>
  <c r="U746"/>
  <c r="S746"/>
  <c r="H752" s="1"/>
  <c r="F746"/>
  <c r="E746"/>
  <c r="D746"/>
  <c r="I746"/>
  <c r="C746"/>
  <c r="B746"/>
  <c r="A746"/>
  <c r="Q745"/>
  <c r="L745"/>
  <c r="Z745"/>
  <c r="Y745"/>
  <c r="X745"/>
  <c r="L744"/>
  <c r="G744"/>
  <c r="E744"/>
  <c r="J743"/>
  <c r="I743"/>
  <c r="F743"/>
  <c r="E743"/>
  <c r="J742"/>
  <c r="I742"/>
  <c r="F742"/>
  <c r="E742"/>
  <c r="K741"/>
  <c r="J741"/>
  <c r="H741"/>
  <c r="G741"/>
  <c r="F741"/>
  <c r="K740"/>
  <c r="J740"/>
  <c r="H740"/>
  <c r="G740"/>
  <c r="F740"/>
  <c r="K739"/>
  <c r="J739"/>
  <c r="H739"/>
  <c r="R739" s="1"/>
  <c r="G739"/>
  <c r="F739"/>
  <c r="C738"/>
  <c r="V737"/>
  <c r="K743" s="1"/>
  <c r="T737"/>
  <c r="K742" s="1"/>
  <c r="U737"/>
  <c r="H743" s="1"/>
  <c r="S737"/>
  <c r="H742" s="1"/>
  <c r="F737"/>
  <c r="E737"/>
  <c r="D737"/>
  <c r="I737"/>
  <c r="C737"/>
  <c r="A737"/>
  <c r="L736"/>
  <c r="Q736" s="1"/>
  <c r="Z736"/>
  <c r="Y736"/>
  <c r="W736"/>
  <c r="K732"/>
  <c r="K735"/>
  <c r="J735"/>
  <c r="Z735"/>
  <c r="Y735"/>
  <c r="X735"/>
  <c r="W735"/>
  <c r="H735"/>
  <c r="F735"/>
  <c r="V735"/>
  <c r="T735"/>
  <c r="U735"/>
  <c r="S735"/>
  <c r="E735"/>
  <c r="D735"/>
  <c r="C735"/>
  <c r="B735"/>
  <c r="A735"/>
  <c r="K734"/>
  <c r="J734"/>
  <c r="Z734"/>
  <c r="Y734"/>
  <c r="W734"/>
  <c r="H734"/>
  <c r="X734" s="1"/>
  <c r="F734"/>
  <c r="V734"/>
  <c r="T734"/>
  <c r="U734"/>
  <c r="S734"/>
  <c r="H731" s="1"/>
  <c r="E734"/>
  <c r="D734"/>
  <c r="C734"/>
  <c r="B734"/>
  <c r="A734"/>
  <c r="L733"/>
  <c r="G733"/>
  <c r="E733"/>
  <c r="J732"/>
  <c r="I732"/>
  <c r="E732"/>
  <c r="J731"/>
  <c r="I731"/>
  <c r="E731"/>
  <c r="K730"/>
  <c r="J730"/>
  <c r="H730"/>
  <c r="G730"/>
  <c r="F730"/>
  <c r="K729"/>
  <c r="J729"/>
  <c r="H729"/>
  <c r="R729" s="1"/>
  <c r="G729"/>
  <c r="F729"/>
  <c r="K728"/>
  <c r="J728"/>
  <c r="H728"/>
  <c r="G736" s="1"/>
  <c r="O736" s="1"/>
  <c r="G728"/>
  <c r="F728"/>
  <c r="K727"/>
  <c r="J736" s="1"/>
  <c r="P736" s="1"/>
  <c r="J727"/>
  <c r="H727"/>
  <c r="G727"/>
  <c r="F727"/>
  <c r="C726"/>
  <c r="V725"/>
  <c r="T725"/>
  <c r="K731" s="1"/>
  <c r="U725"/>
  <c r="H732" s="1"/>
  <c r="S725"/>
  <c r="F725"/>
  <c r="E725"/>
  <c r="D725"/>
  <c r="I725"/>
  <c r="C725"/>
  <c r="B725"/>
  <c r="A725"/>
  <c r="L724"/>
  <c r="Q724" s="1"/>
  <c r="Z724"/>
  <c r="Y724"/>
  <c r="W724"/>
  <c r="K723"/>
  <c r="J723"/>
  <c r="Z723"/>
  <c r="Y723"/>
  <c r="X723"/>
  <c r="W723"/>
  <c r="H723"/>
  <c r="F723"/>
  <c r="V723"/>
  <c r="T723"/>
  <c r="U723"/>
  <c r="S723"/>
  <c r="E723"/>
  <c r="D723"/>
  <c r="C723"/>
  <c r="B723"/>
  <c r="A723"/>
  <c r="K722"/>
  <c r="J722"/>
  <c r="Z722"/>
  <c r="Y722"/>
  <c r="X722"/>
  <c r="W722"/>
  <c r="H722"/>
  <c r="F722"/>
  <c r="V722"/>
  <c r="K719" s="1"/>
  <c r="T722"/>
  <c r="U722"/>
  <c r="S722"/>
  <c r="E722"/>
  <c r="D722"/>
  <c r="C722"/>
  <c r="B722"/>
  <c r="A722"/>
  <c r="K721"/>
  <c r="J721"/>
  <c r="Z721"/>
  <c r="Y721"/>
  <c r="W721"/>
  <c r="H721"/>
  <c r="X721" s="1"/>
  <c r="F721"/>
  <c r="V721"/>
  <c r="T721"/>
  <c r="U721"/>
  <c r="S721"/>
  <c r="E721"/>
  <c r="D721"/>
  <c r="C721"/>
  <c r="B721"/>
  <c r="A721"/>
  <c r="L720"/>
  <c r="G720"/>
  <c r="E720"/>
  <c r="J719"/>
  <c r="I719"/>
  <c r="E719"/>
  <c r="J718"/>
  <c r="I718"/>
  <c r="E718"/>
  <c r="K717"/>
  <c r="J717"/>
  <c r="H717"/>
  <c r="G717"/>
  <c r="F717"/>
  <c r="K716"/>
  <c r="J716"/>
  <c r="H716"/>
  <c r="R716" s="1"/>
  <c r="G716"/>
  <c r="F716"/>
  <c r="K715"/>
  <c r="J715"/>
  <c r="H715"/>
  <c r="G715"/>
  <c r="F715"/>
  <c r="K714"/>
  <c r="J714"/>
  <c r="H714"/>
  <c r="G714"/>
  <c r="F714"/>
  <c r="C713"/>
  <c r="V712"/>
  <c r="T712"/>
  <c r="K718" s="1"/>
  <c r="U712"/>
  <c r="H719" s="1"/>
  <c r="S712"/>
  <c r="F712"/>
  <c r="E712"/>
  <c r="D712"/>
  <c r="I712"/>
  <c r="C712"/>
  <c r="B712"/>
  <c r="A712"/>
  <c r="L711"/>
  <c r="Q711" s="1"/>
  <c r="Z711"/>
  <c r="Y711"/>
  <c r="X711"/>
  <c r="K709"/>
  <c r="H709"/>
  <c r="L710"/>
  <c r="G710"/>
  <c r="E710"/>
  <c r="J709"/>
  <c r="I709"/>
  <c r="F709"/>
  <c r="E709"/>
  <c r="J708"/>
  <c r="I708"/>
  <c r="F708"/>
  <c r="E708"/>
  <c r="K707"/>
  <c r="J707"/>
  <c r="H707"/>
  <c r="G707"/>
  <c r="F707"/>
  <c r="K706"/>
  <c r="J706"/>
  <c r="R706"/>
  <c r="H706"/>
  <c r="G706"/>
  <c r="F706"/>
  <c r="K705"/>
  <c r="J705"/>
  <c r="H705"/>
  <c r="G705"/>
  <c r="F705"/>
  <c r="K704"/>
  <c r="J704"/>
  <c r="R704"/>
  <c r="H704"/>
  <c r="G711" s="1"/>
  <c r="O711" s="1"/>
  <c r="G704"/>
  <c r="F704"/>
  <c r="C703"/>
  <c r="V702"/>
  <c r="T702"/>
  <c r="K708" s="1"/>
  <c r="U702"/>
  <c r="S702"/>
  <c r="H708" s="1"/>
  <c r="F702"/>
  <c r="E702"/>
  <c r="D702"/>
  <c r="I702"/>
  <c r="C702"/>
  <c r="B702"/>
  <c r="A702"/>
  <c r="L701"/>
  <c r="Q701" s="1"/>
  <c r="Z701"/>
  <c r="Y701"/>
  <c r="X701"/>
  <c r="K698"/>
  <c r="L700"/>
  <c r="G700"/>
  <c r="E700"/>
  <c r="J699"/>
  <c r="I699"/>
  <c r="F699"/>
  <c r="E699"/>
  <c r="J698"/>
  <c r="I698"/>
  <c r="F698"/>
  <c r="E698"/>
  <c r="K697"/>
  <c r="J697"/>
  <c r="H697"/>
  <c r="G697"/>
  <c r="F697"/>
  <c r="K696"/>
  <c r="J696"/>
  <c r="H696"/>
  <c r="G696"/>
  <c r="F696"/>
  <c r="K695"/>
  <c r="J701" s="1"/>
  <c r="P701" s="1"/>
  <c r="J695"/>
  <c r="H695"/>
  <c r="G695"/>
  <c r="F695"/>
  <c r="C694"/>
  <c r="V693"/>
  <c r="K699" s="1"/>
  <c r="T693"/>
  <c r="U693"/>
  <c r="H699" s="1"/>
  <c r="S693"/>
  <c r="H698" s="1"/>
  <c r="F693"/>
  <c r="E693"/>
  <c r="D693"/>
  <c r="I693"/>
  <c r="C693"/>
  <c r="B693"/>
  <c r="A693"/>
  <c r="L692"/>
  <c r="Q692" s="1"/>
  <c r="Z692"/>
  <c r="Y692"/>
  <c r="X692"/>
  <c r="K690"/>
  <c r="H690"/>
  <c r="L691"/>
  <c r="G691"/>
  <c r="E691"/>
  <c r="J690"/>
  <c r="I690"/>
  <c r="F690"/>
  <c r="E690"/>
  <c r="J689"/>
  <c r="I689"/>
  <c r="F689"/>
  <c r="E689"/>
  <c r="K688"/>
  <c r="J688"/>
  <c r="H688"/>
  <c r="G688"/>
  <c r="F688"/>
  <c r="K687"/>
  <c r="J687"/>
  <c r="H687"/>
  <c r="G687"/>
  <c r="F687"/>
  <c r="K686"/>
  <c r="J686"/>
  <c r="H686"/>
  <c r="G686"/>
  <c r="F686"/>
  <c r="C685"/>
  <c r="V684"/>
  <c r="T684"/>
  <c r="K689" s="1"/>
  <c r="U684"/>
  <c r="S684"/>
  <c r="H689" s="1"/>
  <c r="F684"/>
  <c r="E684"/>
  <c r="D684"/>
  <c r="I684"/>
  <c r="C684"/>
  <c r="B684"/>
  <c r="A684"/>
  <c r="L683"/>
  <c r="Q683" s="1"/>
  <c r="Z683"/>
  <c r="Y683"/>
  <c r="X683"/>
  <c r="K682"/>
  <c r="J682"/>
  <c r="Z682"/>
  <c r="Y682"/>
  <c r="X682"/>
  <c r="W682"/>
  <c r="H682"/>
  <c r="F682"/>
  <c r="V682"/>
  <c r="K679" s="1"/>
  <c r="T682"/>
  <c r="U682"/>
  <c r="S682"/>
  <c r="E682"/>
  <c r="D682"/>
  <c r="C682"/>
  <c r="B682"/>
  <c r="A682"/>
  <c r="K681"/>
  <c r="J681"/>
  <c r="Z681"/>
  <c r="Y681"/>
  <c r="X681"/>
  <c r="H681"/>
  <c r="W681" s="1"/>
  <c r="F681"/>
  <c r="V681"/>
  <c r="T681"/>
  <c r="U681"/>
  <c r="S681"/>
  <c r="E681"/>
  <c r="D681"/>
  <c r="C681"/>
  <c r="B681"/>
  <c r="A681"/>
  <c r="L680"/>
  <c r="G680"/>
  <c r="E680"/>
  <c r="J679"/>
  <c r="I679"/>
  <c r="F679"/>
  <c r="E679"/>
  <c r="J678"/>
  <c r="I678"/>
  <c r="F678"/>
  <c r="E678"/>
  <c r="K677"/>
  <c r="J677"/>
  <c r="H677"/>
  <c r="G677"/>
  <c r="F677"/>
  <c r="K676"/>
  <c r="J676"/>
  <c r="R676"/>
  <c r="H676"/>
  <c r="G676"/>
  <c r="F676"/>
  <c r="K675"/>
  <c r="J675"/>
  <c r="H675"/>
  <c r="G675"/>
  <c r="F675"/>
  <c r="K674"/>
  <c r="J674"/>
  <c r="R674"/>
  <c r="H674"/>
  <c r="G674"/>
  <c r="F674"/>
  <c r="C673"/>
  <c r="V672"/>
  <c r="T672"/>
  <c r="K678" s="1"/>
  <c r="U672"/>
  <c r="H679" s="1"/>
  <c r="S672"/>
  <c r="H678" s="1"/>
  <c r="F672"/>
  <c r="E672"/>
  <c r="D672"/>
  <c r="I672"/>
  <c r="C672"/>
  <c r="A672"/>
  <c r="Q671"/>
  <c r="L671"/>
  <c r="G671"/>
  <c r="O671" s="1"/>
  <c r="Z671"/>
  <c r="Y671"/>
  <c r="X671"/>
  <c r="W671"/>
  <c r="K669"/>
  <c r="H668"/>
  <c r="L670"/>
  <c r="G670"/>
  <c r="E670"/>
  <c r="J669"/>
  <c r="I669"/>
  <c r="F669"/>
  <c r="E669"/>
  <c r="J668"/>
  <c r="I668"/>
  <c r="F668"/>
  <c r="E668"/>
  <c r="K667"/>
  <c r="J667"/>
  <c r="H667"/>
  <c r="G667"/>
  <c r="F667"/>
  <c r="K666"/>
  <c r="J666"/>
  <c r="H666"/>
  <c r="R666" s="1"/>
  <c r="G666"/>
  <c r="F666"/>
  <c r="K665"/>
  <c r="J665"/>
  <c r="H665"/>
  <c r="G665"/>
  <c r="F665"/>
  <c r="K664"/>
  <c r="J664"/>
  <c r="H664"/>
  <c r="R664" s="1"/>
  <c r="G664"/>
  <c r="F664"/>
  <c r="C663"/>
  <c r="V662"/>
  <c r="T662"/>
  <c r="K668" s="1"/>
  <c r="U662"/>
  <c r="H669" s="1"/>
  <c r="S662"/>
  <c r="F662"/>
  <c r="E662"/>
  <c r="D662"/>
  <c r="I662"/>
  <c r="C662"/>
  <c r="B662"/>
  <c r="A662"/>
  <c r="L661"/>
  <c r="Q661" s="1"/>
  <c r="L758" s="1"/>
  <c r="Z661"/>
  <c r="Y661"/>
  <c r="X661"/>
  <c r="K659"/>
  <c r="L660"/>
  <c r="G660"/>
  <c r="E660"/>
  <c r="J659"/>
  <c r="I659"/>
  <c r="F659"/>
  <c r="E659"/>
  <c r="J658"/>
  <c r="I658"/>
  <c r="F658"/>
  <c r="E658"/>
  <c r="K657"/>
  <c r="J657"/>
  <c r="H657"/>
  <c r="G657"/>
  <c r="F657"/>
  <c r="K656"/>
  <c r="J656"/>
  <c r="H656"/>
  <c r="R656" s="1"/>
  <c r="G656"/>
  <c r="F656"/>
  <c r="K655"/>
  <c r="J655"/>
  <c r="H655"/>
  <c r="G655"/>
  <c r="F655"/>
  <c r="K654"/>
  <c r="J654"/>
  <c r="R654"/>
  <c r="H654"/>
  <c r="G654"/>
  <c r="F654"/>
  <c r="C653"/>
  <c r="V652"/>
  <c r="T652"/>
  <c r="K658" s="1"/>
  <c r="U652"/>
  <c r="H659" s="1"/>
  <c r="S652"/>
  <c r="H658" s="1"/>
  <c r="F652"/>
  <c r="E652"/>
  <c r="D652"/>
  <c r="I652"/>
  <c r="C652"/>
  <c r="B652"/>
  <c r="A652"/>
  <c r="Q651"/>
  <c r="L651"/>
  <c r="Z651"/>
  <c r="Y651"/>
  <c r="X651"/>
  <c r="H649"/>
  <c r="K648"/>
  <c r="L650"/>
  <c r="G650"/>
  <c r="E650"/>
  <c r="J649"/>
  <c r="I649"/>
  <c r="F649"/>
  <c r="E649"/>
  <c r="J648"/>
  <c r="I648"/>
  <c r="F648"/>
  <c r="E648"/>
  <c r="K647"/>
  <c r="J647"/>
  <c r="H647"/>
  <c r="G647"/>
  <c r="F647"/>
  <c r="K646"/>
  <c r="J646"/>
  <c r="R646"/>
  <c r="H646"/>
  <c r="G646"/>
  <c r="F646"/>
  <c r="K645"/>
  <c r="J651" s="1"/>
  <c r="P651" s="1"/>
  <c r="J645"/>
  <c r="H645"/>
  <c r="G645"/>
  <c r="F645"/>
  <c r="K644"/>
  <c r="J644"/>
  <c r="H644"/>
  <c r="G644"/>
  <c r="F644"/>
  <c r="C643"/>
  <c r="V642"/>
  <c r="K649" s="1"/>
  <c r="T642"/>
  <c r="U642"/>
  <c r="S642"/>
  <c r="H648" s="1"/>
  <c r="F642"/>
  <c r="E642"/>
  <c r="D642"/>
  <c r="I642"/>
  <c r="C642"/>
  <c r="A642"/>
  <c r="Q641"/>
  <c r="L641"/>
  <c r="Z641"/>
  <c r="Y641"/>
  <c r="X641"/>
  <c r="H635"/>
  <c r="K640"/>
  <c r="J640"/>
  <c r="Z640"/>
  <c r="Y640"/>
  <c r="X640"/>
  <c r="H640"/>
  <c r="W640" s="1"/>
  <c r="F640"/>
  <c r="V640"/>
  <c r="K636" s="1"/>
  <c r="T640"/>
  <c r="U640"/>
  <c r="S640"/>
  <c r="E640"/>
  <c r="D640"/>
  <c r="C640"/>
  <c r="B640"/>
  <c r="A640"/>
  <c r="K639"/>
  <c r="J639"/>
  <c r="Z639"/>
  <c r="Y639"/>
  <c r="X639"/>
  <c r="H639"/>
  <c r="W639" s="1"/>
  <c r="F639"/>
  <c r="V639"/>
  <c r="T639"/>
  <c r="U639"/>
  <c r="S639"/>
  <c r="E639"/>
  <c r="D639"/>
  <c r="C639"/>
  <c r="B639"/>
  <c r="A639"/>
  <c r="K638"/>
  <c r="J638"/>
  <c r="Z638"/>
  <c r="Y638"/>
  <c r="X638"/>
  <c r="W638"/>
  <c r="H638"/>
  <c r="F638"/>
  <c r="V638"/>
  <c r="T638"/>
  <c r="U638"/>
  <c r="S638"/>
  <c r="E638"/>
  <c r="D638"/>
  <c r="C638"/>
  <c r="B638"/>
  <c r="A638"/>
  <c r="L637"/>
  <c r="G637"/>
  <c r="E637"/>
  <c r="J636"/>
  <c r="I636"/>
  <c r="F636"/>
  <c r="E636"/>
  <c r="J635"/>
  <c r="I635"/>
  <c r="F635"/>
  <c r="E635"/>
  <c r="K634"/>
  <c r="J634"/>
  <c r="H634"/>
  <c r="G634"/>
  <c r="F634"/>
  <c r="K633"/>
  <c r="J633"/>
  <c r="H633"/>
  <c r="R633" s="1"/>
  <c r="G633"/>
  <c r="F633"/>
  <c r="K632"/>
  <c r="J632"/>
  <c r="H632"/>
  <c r="G641" s="1"/>
  <c r="O641" s="1"/>
  <c r="G632"/>
  <c r="F632"/>
  <c r="K631"/>
  <c r="J631"/>
  <c r="R631"/>
  <c r="H631"/>
  <c r="G631"/>
  <c r="F631"/>
  <c r="C630"/>
  <c r="V629"/>
  <c r="T629"/>
  <c r="K635" s="1"/>
  <c r="U629"/>
  <c r="H636" s="1"/>
  <c r="S629"/>
  <c r="F629"/>
  <c r="E629"/>
  <c r="D629"/>
  <c r="I629"/>
  <c r="C629"/>
  <c r="B629"/>
  <c r="A629"/>
  <c r="Q628"/>
  <c r="L628"/>
  <c r="Z628"/>
  <c r="Y628"/>
  <c r="X628"/>
  <c r="K627"/>
  <c r="J627"/>
  <c r="Z627"/>
  <c r="Y627"/>
  <c r="X627"/>
  <c r="H627"/>
  <c r="W627" s="1"/>
  <c r="F627"/>
  <c r="V627"/>
  <c r="T627"/>
  <c r="U627"/>
  <c r="H624" s="1"/>
  <c r="S627"/>
  <c r="E627"/>
  <c r="D627"/>
  <c r="C627"/>
  <c r="B627"/>
  <c r="A627"/>
  <c r="K626"/>
  <c r="J626"/>
  <c r="Z626"/>
  <c r="Y626"/>
  <c r="X626"/>
  <c r="W626"/>
  <c r="H626"/>
  <c r="F626"/>
  <c r="V626"/>
  <c r="T626"/>
  <c r="K623" s="1"/>
  <c r="J628" s="1"/>
  <c r="P628" s="1"/>
  <c r="U626"/>
  <c r="S626"/>
  <c r="E626"/>
  <c r="D626"/>
  <c r="C626"/>
  <c r="B626"/>
  <c r="A626"/>
  <c r="L625"/>
  <c r="G625"/>
  <c r="E625"/>
  <c r="J624"/>
  <c r="I624"/>
  <c r="F624"/>
  <c r="E624"/>
  <c r="J623"/>
  <c r="I623"/>
  <c r="F623"/>
  <c r="E623"/>
  <c r="K622"/>
  <c r="J622"/>
  <c r="H622"/>
  <c r="G622"/>
  <c r="F622"/>
  <c r="K621"/>
  <c r="J621"/>
  <c r="H621"/>
  <c r="R621" s="1"/>
  <c r="G621"/>
  <c r="F621"/>
  <c r="K620"/>
  <c r="J620"/>
  <c r="H620"/>
  <c r="G620"/>
  <c r="F620"/>
  <c r="K619"/>
  <c r="J619"/>
  <c r="R619"/>
  <c r="H619"/>
  <c r="G619"/>
  <c r="F619"/>
  <c r="C618"/>
  <c r="V617"/>
  <c r="K624" s="1"/>
  <c r="T617"/>
  <c r="U617"/>
  <c r="S617"/>
  <c r="H623" s="1"/>
  <c r="F617"/>
  <c r="E617"/>
  <c r="D617"/>
  <c r="I617"/>
  <c r="C617"/>
  <c r="B617"/>
  <c r="A617"/>
  <c r="L616"/>
  <c r="Q616" s="1"/>
  <c r="Z616"/>
  <c r="Y616"/>
  <c r="X616"/>
  <c r="K613"/>
  <c r="K615"/>
  <c r="J615"/>
  <c r="Z615"/>
  <c r="Y615"/>
  <c r="X615"/>
  <c r="W615"/>
  <c r="H615"/>
  <c r="F615"/>
  <c r="V615"/>
  <c r="T615"/>
  <c r="U615"/>
  <c r="S615"/>
  <c r="E615"/>
  <c r="D615"/>
  <c r="C615"/>
  <c r="B615"/>
  <c r="A615"/>
  <c r="L614"/>
  <c r="G614"/>
  <c r="E614"/>
  <c r="J613"/>
  <c r="I613"/>
  <c r="F613"/>
  <c r="E613"/>
  <c r="J612"/>
  <c r="I612"/>
  <c r="F612"/>
  <c r="E612"/>
  <c r="K611"/>
  <c r="J611"/>
  <c r="H611"/>
  <c r="G611"/>
  <c r="F611"/>
  <c r="K610"/>
  <c r="J610"/>
  <c r="H610"/>
  <c r="R610" s="1"/>
  <c r="G610"/>
  <c r="F610"/>
  <c r="K609"/>
  <c r="J609"/>
  <c r="H609"/>
  <c r="G609"/>
  <c r="F609"/>
  <c r="K608"/>
  <c r="J608"/>
  <c r="H608"/>
  <c r="G608"/>
  <c r="F608"/>
  <c r="C607"/>
  <c r="V606"/>
  <c r="T606"/>
  <c r="U606"/>
  <c r="H613" s="1"/>
  <c r="S606"/>
  <c r="H612" s="1"/>
  <c r="F606"/>
  <c r="E606"/>
  <c r="D606"/>
  <c r="I606"/>
  <c r="C606"/>
  <c r="B606"/>
  <c r="A606"/>
  <c r="A605"/>
  <c r="J603"/>
  <c r="C603"/>
  <c r="J602"/>
  <c r="C602"/>
  <c r="A599"/>
  <c r="L597"/>
  <c r="Q597" s="1"/>
  <c r="Z597"/>
  <c r="Y597"/>
  <c r="X597"/>
  <c r="H594"/>
  <c r="K596"/>
  <c r="J596"/>
  <c r="Z596"/>
  <c r="Y596"/>
  <c r="X596"/>
  <c r="W596"/>
  <c r="H596"/>
  <c r="F596"/>
  <c r="V596"/>
  <c r="T596"/>
  <c r="U596"/>
  <c r="S596"/>
  <c r="E596"/>
  <c r="D596"/>
  <c r="C596"/>
  <c r="B596"/>
  <c r="A596"/>
  <c r="L595"/>
  <c r="G595"/>
  <c r="E595"/>
  <c r="J594"/>
  <c r="I594"/>
  <c r="E594"/>
  <c r="J593"/>
  <c r="I593"/>
  <c r="E593"/>
  <c r="K592"/>
  <c r="J592"/>
  <c r="R592"/>
  <c r="H592"/>
  <c r="G592"/>
  <c r="F592"/>
  <c r="K591"/>
  <c r="J591"/>
  <c r="H591"/>
  <c r="G591"/>
  <c r="F591"/>
  <c r="K590"/>
  <c r="J590"/>
  <c r="R590"/>
  <c r="H590"/>
  <c r="G597" s="1"/>
  <c r="O597" s="1"/>
  <c r="G590"/>
  <c r="F590"/>
  <c r="C589"/>
  <c r="V588"/>
  <c r="K594" s="1"/>
  <c r="T588"/>
  <c r="K593" s="1"/>
  <c r="U588"/>
  <c r="S588"/>
  <c r="H593" s="1"/>
  <c r="F588"/>
  <c r="E588"/>
  <c r="D588"/>
  <c r="I588"/>
  <c r="C588"/>
  <c r="B588"/>
  <c r="A588"/>
  <c r="Q587"/>
  <c r="L587"/>
  <c r="J587"/>
  <c r="P587" s="1"/>
  <c r="Z587"/>
  <c r="Y587"/>
  <c r="X587"/>
  <c r="K584"/>
  <c r="L586"/>
  <c r="G586"/>
  <c r="E586"/>
  <c r="J585"/>
  <c r="I585"/>
  <c r="E585"/>
  <c r="J584"/>
  <c r="I584"/>
  <c r="E584"/>
  <c r="K583"/>
  <c r="J583"/>
  <c r="R583"/>
  <c r="H583"/>
  <c r="G583"/>
  <c r="F583"/>
  <c r="K582"/>
  <c r="J582"/>
  <c r="H582"/>
  <c r="G582"/>
  <c r="F582"/>
  <c r="K581"/>
  <c r="J581"/>
  <c r="R581"/>
  <c r="H581"/>
  <c r="G581"/>
  <c r="F581"/>
  <c r="C580"/>
  <c r="V579"/>
  <c r="K585" s="1"/>
  <c r="T579"/>
  <c r="U579"/>
  <c r="H585" s="1"/>
  <c r="S579"/>
  <c r="H584" s="1"/>
  <c r="F579"/>
  <c r="E579"/>
  <c r="D579"/>
  <c r="I579"/>
  <c r="C579"/>
  <c r="B579"/>
  <c r="A579"/>
  <c r="Q578"/>
  <c r="L578"/>
  <c r="Z578"/>
  <c r="Y578"/>
  <c r="X578"/>
  <c r="K575"/>
  <c r="H575"/>
  <c r="L577"/>
  <c r="G577"/>
  <c r="E577"/>
  <c r="J576"/>
  <c r="I576"/>
  <c r="E576"/>
  <c r="J575"/>
  <c r="I575"/>
  <c r="E575"/>
  <c r="K574"/>
  <c r="J574"/>
  <c r="R574"/>
  <c r="H574"/>
  <c r="G574"/>
  <c r="F574"/>
  <c r="K573"/>
  <c r="J578" s="1"/>
  <c r="P578" s="1"/>
  <c r="J573"/>
  <c r="H573"/>
  <c r="G573"/>
  <c r="F573"/>
  <c r="K572"/>
  <c r="J572"/>
  <c r="H572"/>
  <c r="R572" s="1"/>
  <c r="G572"/>
  <c r="F572"/>
  <c r="C571"/>
  <c r="V570"/>
  <c r="K576" s="1"/>
  <c r="T570"/>
  <c r="U570"/>
  <c r="H576" s="1"/>
  <c r="S570"/>
  <c r="F570"/>
  <c r="E570"/>
  <c r="D570"/>
  <c r="I570"/>
  <c r="C570"/>
  <c r="B570"/>
  <c r="A570"/>
  <c r="Q569"/>
  <c r="L569"/>
  <c r="Z569"/>
  <c r="Y569"/>
  <c r="X569"/>
  <c r="K566"/>
  <c r="J569" s="1"/>
  <c r="P569" s="1"/>
  <c r="L568"/>
  <c r="G568"/>
  <c r="E568"/>
  <c r="J567"/>
  <c r="I567"/>
  <c r="E567"/>
  <c r="J566"/>
  <c r="I566"/>
  <c r="E566"/>
  <c r="K565"/>
  <c r="J565"/>
  <c r="R565"/>
  <c r="H565"/>
  <c r="G565"/>
  <c r="F565"/>
  <c r="C564"/>
  <c r="V563"/>
  <c r="K567" s="1"/>
  <c r="T563"/>
  <c r="U563"/>
  <c r="H567" s="1"/>
  <c r="S563"/>
  <c r="H566" s="1"/>
  <c r="F563"/>
  <c r="E563"/>
  <c r="D563"/>
  <c r="I563"/>
  <c r="C563"/>
  <c r="B563"/>
  <c r="A563"/>
  <c r="Q562"/>
  <c r="L562"/>
  <c r="Z562"/>
  <c r="Y562"/>
  <c r="X562"/>
  <c r="K558"/>
  <c r="K561"/>
  <c r="J561"/>
  <c r="Z561"/>
  <c r="Y561"/>
  <c r="W561"/>
  <c r="H561"/>
  <c r="X561" s="1"/>
  <c r="F561"/>
  <c r="V561"/>
  <c r="T561"/>
  <c r="U561"/>
  <c r="H559" s="1"/>
  <c r="S561"/>
  <c r="H558" s="1"/>
  <c r="E561"/>
  <c r="D561"/>
  <c r="C561"/>
  <c r="B561"/>
  <c r="A561"/>
  <c r="L560"/>
  <c r="G560"/>
  <c r="E560"/>
  <c r="J559"/>
  <c r="I559"/>
  <c r="E559"/>
  <c r="J558"/>
  <c r="I558"/>
  <c r="E558"/>
  <c r="K557"/>
  <c r="J562" s="1"/>
  <c r="P562" s="1"/>
  <c r="J557"/>
  <c r="H557"/>
  <c r="G557"/>
  <c r="F557"/>
  <c r="C556"/>
  <c r="V555"/>
  <c r="K559" s="1"/>
  <c r="T555"/>
  <c r="U555"/>
  <c r="S555"/>
  <c r="F555"/>
  <c r="E555"/>
  <c r="D555"/>
  <c r="I555"/>
  <c r="C555"/>
  <c r="B555"/>
  <c r="A555"/>
  <c r="L554"/>
  <c r="Q554" s="1"/>
  <c r="Z554"/>
  <c r="Y554"/>
  <c r="X554"/>
  <c r="H551"/>
  <c r="K553"/>
  <c r="J553"/>
  <c r="Z553"/>
  <c r="Y553"/>
  <c r="X553"/>
  <c r="W553"/>
  <c r="H553"/>
  <c r="F553"/>
  <c r="V553"/>
  <c r="T553"/>
  <c r="U553"/>
  <c r="S553"/>
  <c r="E553"/>
  <c r="D553"/>
  <c r="C553"/>
  <c r="B553"/>
  <c r="A553"/>
  <c r="L552"/>
  <c r="G552"/>
  <c r="E552"/>
  <c r="J551"/>
  <c r="I551"/>
  <c r="E551"/>
  <c r="J550"/>
  <c r="I550"/>
  <c r="E550"/>
  <c r="K549"/>
  <c r="J549"/>
  <c r="R549"/>
  <c r="H549"/>
  <c r="G549"/>
  <c r="F549"/>
  <c r="K548"/>
  <c r="J548"/>
  <c r="H548"/>
  <c r="G548"/>
  <c r="F548"/>
  <c r="K547"/>
  <c r="J547"/>
  <c r="R547"/>
  <c r="H547"/>
  <c r="G554" s="1"/>
  <c r="O554" s="1"/>
  <c r="G547"/>
  <c r="F547"/>
  <c r="C546"/>
  <c r="V545"/>
  <c r="K551" s="1"/>
  <c r="T545"/>
  <c r="K550" s="1"/>
  <c r="U545"/>
  <c r="S545"/>
  <c r="H550" s="1"/>
  <c r="F545"/>
  <c r="E545"/>
  <c r="D545"/>
  <c r="I545"/>
  <c r="C545"/>
  <c r="B545"/>
  <c r="A545"/>
  <c r="Q544"/>
  <c r="L599" s="1"/>
  <c r="L544"/>
  <c r="Z544"/>
  <c r="Y544"/>
  <c r="X544"/>
  <c r="K543"/>
  <c r="J543"/>
  <c r="Z543"/>
  <c r="Y543"/>
  <c r="W543"/>
  <c r="H543"/>
  <c r="X543" s="1"/>
  <c r="F543"/>
  <c r="V543"/>
  <c r="K541" s="1"/>
  <c r="T543"/>
  <c r="U543"/>
  <c r="S543"/>
  <c r="H540" s="1"/>
  <c r="E543"/>
  <c r="D543"/>
  <c r="C543"/>
  <c r="B543"/>
  <c r="A543"/>
  <c r="L542"/>
  <c r="G542"/>
  <c r="E542"/>
  <c r="J541"/>
  <c r="I541"/>
  <c r="E541"/>
  <c r="J540"/>
  <c r="I540"/>
  <c r="E540"/>
  <c r="K539"/>
  <c r="J539"/>
  <c r="R539"/>
  <c r="H539"/>
  <c r="G539"/>
  <c r="F539"/>
  <c r="C538"/>
  <c r="V537"/>
  <c r="T537"/>
  <c r="K540" s="1"/>
  <c r="J544" s="1"/>
  <c r="P544" s="1"/>
  <c r="U537"/>
  <c r="S537"/>
  <c r="F537"/>
  <c r="E537"/>
  <c r="D537"/>
  <c r="I537"/>
  <c r="C537"/>
  <c r="B537"/>
  <c r="A537"/>
  <c r="A536"/>
  <c r="A534"/>
  <c r="J532"/>
  <c r="C532"/>
  <c r="J531"/>
  <c r="C531"/>
  <c r="A528"/>
  <c r="J526"/>
  <c r="C526"/>
  <c r="J525"/>
  <c r="C525"/>
  <c r="A522"/>
  <c r="Q520"/>
  <c r="L520"/>
  <c r="Z520"/>
  <c r="Y520"/>
  <c r="W520"/>
  <c r="K516"/>
  <c r="K519"/>
  <c r="J519"/>
  <c r="Z519"/>
  <c r="Y519"/>
  <c r="W519"/>
  <c r="H519"/>
  <c r="X519" s="1"/>
  <c r="F519"/>
  <c r="V519"/>
  <c r="K517" s="1"/>
  <c r="T519"/>
  <c r="U519"/>
  <c r="S519"/>
  <c r="H516" s="1"/>
  <c r="X520" s="1"/>
  <c r="E519"/>
  <c r="D519"/>
  <c r="C519"/>
  <c r="B519"/>
  <c r="A519"/>
  <c r="L518"/>
  <c r="G518"/>
  <c r="E518"/>
  <c r="J517"/>
  <c r="I517"/>
  <c r="E517"/>
  <c r="J516"/>
  <c r="I516"/>
  <c r="E516"/>
  <c r="K515"/>
  <c r="J515"/>
  <c r="H515"/>
  <c r="G515"/>
  <c r="F515"/>
  <c r="K514"/>
  <c r="J514"/>
  <c r="H514"/>
  <c r="R514" s="1"/>
  <c r="G514"/>
  <c r="F514"/>
  <c r="K513"/>
  <c r="J513"/>
  <c r="H513"/>
  <c r="G520" s="1"/>
  <c r="O520" s="1"/>
  <c r="G513"/>
  <c r="F513"/>
  <c r="K512"/>
  <c r="J520" s="1"/>
  <c r="P520" s="1"/>
  <c r="J512"/>
  <c r="R512"/>
  <c r="H512"/>
  <c r="G512"/>
  <c r="F512"/>
  <c r="C511"/>
  <c r="V510"/>
  <c r="T510"/>
  <c r="U510"/>
  <c r="H517" s="1"/>
  <c r="S510"/>
  <c r="F510"/>
  <c r="E510"/>
  <c r="D510"/>
  <c r="I510"/>
  <c r="C510"/>
  <c r="B510"/>
  <c r="A510"/>
  <c r="L509"/>
  <c r="Q509" s="1"/>
  <c r="Z509"/>
  <c r="Y509"/>
  <c r="X509"/>
  <c r="K507"/>
  <c r="H507"/>
  <c r="L508"/>
  <c r="G508"/>
  <c r="E508"/>
  <c r="J507"/>
  <c r="I507"/>
  <c r="F507"/>
  <c r="E507"/>
  <c r="J506"/>
  <c r="I506"/>
  <c r="F506"/>
  <c r="E506"/>
  <c r="K505"/>
  <c r="J505"/>
  <c r="H505"/>
  <c r="G505"/>
  <c r="F505"/>
  <c r="K504"/>
  <c r="J504"/>
  <c r="H504"/>
  <c r="G504"/>
  <c r="F504"/>
  <c r="K503"/>
  <c r="J509" s="1"/>
  <c r="P509" s="1"/>
  <c r="J503"/>
  <c r="H503"/>
  <c r="G503"/>
  <c r="F503"/>
  <c r="C502"/>
  <c r="V501"/>
  <c r="T501"/>
  <c r="K506" s="1"/>
  <c r="U501"/>
  <c r="S501"/>
  <c r="H506" s="1"/>
  <c r="F501"/>
  <c r="E501"/>
  <c r="D501"/>
  <c r="I501"/>
  <c r="C501"/>
  <c r="A501"/>
  <c r="L500"/>
  <c r="Q500" s="1"/>
  <c r="Z500"/>
  <c r="Y500"/>
  <c r="W500"/>
  <c r="K499"/>
  <c r="J499"/>
  <c r="Z499"/>
  <c r="Y499"/>
  <c r="X499"/>
  <c r="W499"/>
  <c r="H499"/>
  <c r="F499"/>
  <c r="V499"/>
  <c r="T499"/>
  <c r="U499"/>
  <c r="S499"/>
  <c r="E499"/>
  <c r="D499"/>
  <c r="C499"/>
  <c r="B499"/>
  <c r="A499"/>
  <c r="K498"/>
  <c r="J498"/>
  <c r="Z498"/>
  <c r="Y498"/>
  <c r="X498"/>
  <c r="W498"/>
  <c r="H498"/>
  <c r="F498"/>
  <c r="V498"/>
  <c r="K496" s="1"/>
  <c r="T498"/>
  <c r="U498"/>
  <c r="S498"/>
  <c r="E498"/>
  <c r="D498"/>
  <c r="C498"/>
  <c r="B498"/>
  <c r="A498"/>
  <c r="L497"/>
  <c r="G497"/>
  <c r="E497"/>
  <c r="J496"/>
  <c r="I496"/>
  <c r="E496"/>
  <c r="J495"/>
  <c r="I495"/>
  <c r="E495"/>
  <c r="K494"/>
  <c r="J494"/>
  <c r="H494"/>
  <c r="G494"/>
  <c r="F494"/>
  <c r="K493"/>
  <c r="J493"/>
  <c r="R493"/>
  <c r="H493"/>
  <c r="G493"/>
  <c r="F493"/>
  <c r="K492"/>
  <c r="J492"/>
  <c r="H492"/>
  <c r="G492"/>
  <c r="F492"/>
  <c r="K491"/>
  <c r="J491"/>
  <c r="R491"/>
  <c r="H491"/>
  <c r="G491"/>
  <c r="F491"/>
  <c r="C490"/>
  <c r="V489"/>
  <c r="T489"/>
  <c r="U489"/>
  <c r="H496" s="1"/>
  <c r="S489"/>
  <c r="H495" s="1"/>
  <c r="F489"/>
  <c r="E489"/>
  <c r="D489"/>
  <c r="I489"/>
  <c r="C489"/>
  <c r="B489"/>
  <c r="A489"/>
  <c r="Q488"/>
  <c r="L488"/>
  <c r="Z488"/>
  <c r="Y488"/>
  <c r="W488"/>
  <c r="K482"/>
  <c r="K487"/>
  <c r="J487"/>
  <c r="Z487"/>
  <c r="Y487"/>
  <c r="W487"/>
  <c r="H487"/>
  <c r="X487" s="1"/>
  <c r="F487"/>
  <c r="V487"/>
  <c r="T487"/>
  <c r="U487"/>
  <c r="S487"/>
  <c r="E487"/>
  <c r="D487"/>
  <c r="C487"/>
  <c r="B487"/>
  <c r="A487"/>
  <c r="K486"/>
  <c r="J486"/>
  <c r="Z486"/>
  <c r="Y486"/>
  <c r="X486"/>
  <c r="W486"/>
  <c r="H486"/>
  <c r="F486"/>
  <c r="V486"/>
  <c r="T486"/>
  <c r="U486"/>
  <c r="S486"/>
  <c r="E486"/>
  <c r="D486"/>
  <c r="C486"/>
  <c r="B486"/>
  <c r="A486"/>
  <c r="K485"/>
  <c r="J485"/>
  <c r="Z485"/>
  <c r="Y485"/>
  <c r="X485"/>
  <c r="W485"/>
  <c r="H485"/>
  <c r="F485"/>
  <c r="V485"/>
  <c r="T485"/>
  <c r="U485"/>
  <c r="S485"/>
  <c r="E485"/>
  <c r="D485"/>
  <c r="C485"/>
  <c r="B485"/>
  <c r="A485"/>
  <c r="L484"/>
  <c r="G484"/>
  <c r="E484"/>
  <c r="J483"/>
  <c r="I483"/>
  <c r="E483"/>
  <c r="J482"/>
  <c r="I482"/>
  <c r="E482"/>
  <c r="K481"/>
  <c r="J481"/>
  <c r="H481"/>
  <c r="G481"/>
  <c r="F481"/>
  <c r="K480"/>
  <c r="J480"/>
  <c r="R480"/>
  <c r="H480"/>
  <c r="G480"/>
  <c r="F480"/>
  <c r="K479"/>
  <c r="J479"/>
  <c r="H479"/>
  <c r="G479"/>
  <c r="F479"/>
  <c r="K478"/>
  <c r="J478"/>
  <c r="R478"/>
  <c r="H478"/>
  <c r="G478"/>
  <c r="F478"/>
  <c r="C477"/>
  <c r="V476"/>
  <c r="T476"/>
  <c r="U476"/>
  <c r="H483" s="1"/>
  <c r="S476"/>
  <c r="F476"/>
  <c r="E476"/>
  <c r="D476"/>
  <c r="I476"/>
  <c r="C476"/>
  <c r="B476"/>
  <c r="A476"/>
  <c r="Q475"/>
  <c r="L475"/>
  <c r="Z475"/>
  <c r="Y475"/>
  <c r="X475"/>
  <c r="H473"/>
  <c r="K472"/>
  <c r="L474"/>
  <c r="G474"/>
  <c r="E474"/>
  <c r="J473"/>
  <c r="I473"/>
  <c r="F473"/>
  <c r="E473"/>
  <c r="J472"/>
  <c r="I472"/>
  <c r="F472"/>
  <c r="E472"/>
  <c r="K471"/>
  <c r="J471"/>
  <c r="H471"/>
  <c r="G471"/>
  <c r="F471"/>
  <c r="K470"/>
  <c r="J470"/>
  <c r="R470"/>
  <c r="H470"/>
  <c r="G470"/>
  <c r="F470"/>
  <c r="K469"/>
  <c r="J475" s="1"/>
  <c r="P475" s="1"/>
  <c r="J469"/>
  <c r="H469"/>
  <c r="G469"/>
  <c r="F469"/>
  <c r="K468"/>
  <c r="J468"/>
  <c r="H468"/>
  <c r="G468"/>
  <c r="F468"/>
  <c r="C467"/>
  <c r="V466"/>
  <c r="K473" s="1"/>
  <c r="T466"/>
  <c r="U466"/>
  <c r="S466"/>
  <c r="H472" s="1"/>
  <c r="F466"/>
  <c r="E466"/>
  <c r="D466"/>
  <c r="I466"/>
  <c r="C466"/>
  <c r="B466"/>
  <c r="A466"/>
  <c r="Q465"/>
  <c r="L465"/>
  <c r="Z465"/>
  <c r="Y465"/>
  <c r="X465"/>
  <c r="K462"/>
  <c r="L464"/>
  <c r="G464"/>
  <c r="E464"/>
  <c r="J463"/>
  <c r="I463"/>
  <c r="F463"/>
  <c r="E463"/>
  <c r="J462"/>
  <c r="I462"/>
  <c r="F462"/>
  <c r="E462"/>
  <c r="K461"/>
  <c r="J465" s="1"/>
  <c r="P465" s="1"/>
  <c r="J461"/>
  <c r="H461"/>
  <c r="G461"/>
  <c r="F461"/>
  <c r="K460"/>
  <c r="J460"/>
  <c r="H460"/>
  <c r="G460"/>
  <c r="F460"/>
  <c r="K459"/>
  <c r="J459"/>
  <c r="R459"/>
  <c r="H459"/>
  <c r="G459"/>
  <c r="F459"/>
  <c r="C458"/>
  <c r="V457"/>
  <c r="K463" s="1"/>
  <c r="T457"/>
  <c r="U457"/>
  <c r="H463" s="1"/>
  <c r="S457"/>
  <c r="H462" s="1"/>
  <c r="F457"/>
  <c r="E457"/>
  <c r="D457"/>
  <c r="I457"/>
  <c r="C457"/>
  <c r="B457"/>
  <c r="A457"/>
  <c r="Q456"/>
  <c r="L456"/>
  <c r="Z456"/>
  <c r="Y456"/>
  <c r="X456"/>
  <c r="K453"/>
  <c r="L455"/>
  <c r="G455"/>
  <c r="E455"/>
  <c r="J454"/>
  <c r="I454"/>
  <c r="F454"/>
  <c r="E454"/>
  <c r="J453"/>
  <c r="I453"/>
  <c r="F453"/>
  <c r="E453"/>
  <c r="K452"/>
  <c r="J452"/>
  <c r="H452"/>
  <c r="G452"/>
  <c r="F452"/>
  <c r="K451"/>
  <c r="J451"/>
  <c r="H451"/>
  <c r="G451"/>
  <c r="F451"/>
  <c r="K450"/>
  <c r="J456" s="1"/>
  <c r="P456" s="1"/>
  <c r="J450"/>
  <c r="R450"/>
  <c r="H450"/>
  <c r="G450"/>
  <c r="F450"/>
  <c r="C449"/>
  <c r="V448"/>
  <c r="K454" s="1"/>
  <c r="T448"/>
  <c r="U448"/>
  <c r="H454" s="1"/>
  <c r="S448"/>
  <c r="H453" s="1"/>
  <c r="F448"/>
  <c r="E448"/>
  <c r="D448"/>
  <c r="I448"/>
  <c r="C448"/>
  <c r="B448"/>
  <c r="A448"/>
  <c r="L447"/>
  <c r="Q447" s="1"/>
  <c r="Z447"/>
  <c r="Y447"/>
  <c r="X447"/>
  <c r="H443"/>
  <c r="K446"/>
  <c r="J446"/>
  <c r="Z446"/>
  <c r="Y446"/>
  <c r="X446"/>
  <c r="W446"/>
  <c r="H446"/>
  <c r="F446"/>
  <c r="V446"/>
  <c r="T446"/>
  <c r="U446"/>
  <c r="S446"/>
  <c r="E446"/>
  <c r="D446"/>
  <c r="C446"/>
  <c r="B446"/>
  <c r="A446"/>
  <c r="K445"/>
  <c r="J445"/>
  <c r="Z445"/>
  <c r="Y445"/>
  <c r="X445"/>
  <c r="W445"/>
  <c r="H445"/>
  <c r="F445"/>
  <c r="V445"/>
  <c r="K443" s="1"/>
  <c r="T445"/>
  <c r="U445"/>
  <c r="S445"/>
  <c r="E445"/>
  <c r="D445"/>
  <c r="C445"/>
  <c r="B445"/>
  <c r="A445"/>
  <c r="L444"/>
  <c r="G444"/>
  <c r="E444"/>
  <c r="J443"/>
  <c r="I443"/>
  <c r="F443"/>
  <c r="E443"/>
  <c r="J442"/>
  <c r="I442"/>
  <c r="F442"/>
  <c r="E442"/>
  <c r="K441"/>
  <c r="J441"/>
  <c r="H441"/>
  <c r="G441"/>
  <c r="F441"/>
  <c r="K440"/>
  <c r="J440"/>
  <c r="H440"/>
  <c r="R440" s="1"/>
  <c r="G440"/>
  <c r="F440"/>
  <c r="K439"/>
  <c r="J439"/>
  <c r="H439"/>
  <c r="G439"/>
  <c r="F439"/>
  <c r="K438"/>
  <c r="J438"/>
  <c r="H438"/>
  <c r="G438"/>
  <c r="F438"/>
  <c r="C437"/>
  <c r="V436"/>
  <c r="T436"/>
  <c r="U436"/>
  <c r="S436"/>
  <c r="H442" s="1"/>
  <c r="F436"/>
  <c r="E436"/>
  <c r="D436"/>
  <c r="I436"/>
  <c r="C436"/>
  <c r="A436"/>
  <c r="L435"/>
  <c r="Q435" s="1"/>
  <c r="Z435"/>
  <c r="Y435"/>
  <c r="X435"/>
  <c r="K433"/>
  <c r="K432"/>
  <c r="L434"/>
  <c r="G434"/>
  <c r="E434"/>
  <c r="J433"/>
  <c r="I433"/>
  <c r="F433"/>
  <c r="E433"/>
  <c r="J432"/>
  <c r="I432"/>
  <c r="F432"/>
  <c r="E432"/>
  <c r="K431"/>
  <c r="J431"/>
  <c r="H431"/>
  <c r="G431"/>
  <c r="F431"/>
  <c r="K430"/>
  <c r="J430"/>
  <c r="R430"/>
  <c r="H430"/>
  <c r="G430"/>
  <c r="F430"/>
  <c r="K429"/>
  <c r="J429"/>
  <c r="H429"/>
  <c r="G429"/>
  <c r="F429"/>
  <c r="K428"/>
  <c r="J428"/>
  <c r="R428"/>
  <c r="H428"/>
  <c r="G428"/>
  <c r="F428"/>
  <c r="C427"/>
  <c r="V426"/>
  <c r="T426"/>
  <c r="U426"/>
  <c r="H433" s="1"/>
  <c r="S426"/>
  <c r="H432" s="1"/>
  <c r="F426"/>
  <c r="E426"/>
  <c r="D426"/>
  <c r="I426"/>
  <c r="C426"/>
  <c r="B426"/>
  <c r="A426"/>
  <c r="Q425"/>
  <c r="L425"/>
  <c r="Z425"/>
  <c r="Y425"/>
  <c r="X425"/>
  <c r="H423"/>
  <c r="K422"/>
  <c r="L424"/>
  <c r="G424"/>
  <c r="E424"/>
  <c r="J423"/>
  <c r="I423"/>
  <c r="F423"/>
  <c r="E423"/>
  <c r="J422"/>
  <c r="I422"/>
  <c r="F422"/>
  <c r="E422"/>
  <c r="K421"/>
  <c r="J421"/>
  <c r="H421"/>
  <c r="G421"/>
  <c r="F421"/>
  <c r="K420"/>
  <c r="J420"/>
  <c r="R420"/>
  <c r="H420"/>
  <c r="G420"/>
  <c r="F420"/>
  <c r="K419"/>
  <c r="J425" s="1"/>
  <c r="P425" s="1"/>
  <c r="J419"/>
  <c r="H419"/>
  <c r="G419"/>
  <c r="F419"/>
  <c r="K418"/>
  <c r="J418"/>
  <c r="H418"/>
  <c r="R418" s="1"/>
  <c r="G418"/>
  <c r="F418"/>
  <c r="C417"/>
  <c r="V416"/>
  <c r="K423" s="1"/>
  <c r="T416"/>
  <c r="U416"/>
  <c r="S416"/>
  <c r="H422" s="1"/>
  <c r="F416"/>
  <c r="E416"/>
  <c r="D416"/>
  <c r="I416"/>
  <c r="C416"/>
  <c r="B416"/>
  <c r="A416"/>
  <c r="Q415"/>
  <c r="L415"/>
  <c r="Z415"/>
  <c r="Y415"/>
  <c r="X415"/>
  <c r="H412"/>
  <c r="L414"/>
  <c r="G414"/>
  <c r="E414"/>
  <c r="J413"/>
  <c r="I413"/>
  <c r="F413"/>
  <c r="E413"/>
  <c r="J412"/>
  <c r="I412"/>
  <c r="F412"/>
  <c r="E412"/>
  <c r="K411"/>
  <c r="J411"/>
  <c r="H411"/>
  <c r="G411"/>
  <c r="F411"/>
  <c r="K410"/>
  <c r="J410"/>
  <c r="H410"/>
  <c r="R410" s="1"/>
  <c r="G410"/>
  <c r="F410"/>
  <c r="K409"/>
  <c r="J409"/>
  <c r="H409"/>
  <c r="G409"/>
  <c r="F409"/>
  <c r="K408"/>
  <c r="J408"/>
  <c r="H408"/>
  <c r="R408" s="1"/>
  <c r="G408"/>
  <c r="F408"/>
  <c r="C407"/>
  <c r="V406"/>
  <c r="K413" s="1"/>
  <c r="T406"/>
  <c r="K412" s="1"/>
  <c r="U406"/>
  <c r="H413" s="1"/>
  <c r="S406"/>
  <c r="F406"/>
  <c r="E406"/>
  <c r="D406"/>
  <c r="I406"/>
  <c r="C406"/>
  <c r="A406"/>
  <c r="L405"/>
  <c r="Q405" s="1"/>
  <c r="Z405"/>
  <c r="Y405"/>
  <c r="X405"/>
  <c r="K403"/>
  <c r="H403"/>
  <c r="L404"/>
  <c r="G404"/>
  <c r="E404"/>
  <c r="J403"/>
  <c r="I403"/>
  <c r="F403"/>
  <c r="E403"/>
  <c r="J402"/>
  <c r="I402"/>
  <c r="F402"/>
  <c r="E402"/>
  <c r="K401"/>
  <c r="J401"/>
  <c r="H401"/>
  <c r="G401"/>
  <c r="F401"/>
  <c r="K400"/>
  <c r="J400"/>
  <c r="H400"/>
  <c r="G400"/>
  <c r="F400"/>
  <c r="K399"/>
  <c r="J405" s="1"/>
  <c r="P405" s="1"/>
  <c r="J399"/>
  <c r="H399"/>
  <c r="G399"/>
  <c r="F399"/>
  <c r="C398"/>
  <c r="V397"/>
  <c r="T397"/>
  <c r="K402" s="1"/>
  <c r="U397"/>
  <c r="S397"/>
  <c r="H402" s="1"/>
  <c r="F397"/>
  <c r="E397"/>
  <c r="D397"/>
  <c r="I397"/>
  <c r="C397"/>
  <c r="B397"/>
  <c r="A397"/>
  <c r="L396"/>
  <c r="Q396" s="1"/>
  <c r="Z396"/>
  <c r="Y396"/>
  <c r="X396"/>
  <c r="K391"/>
  <c r="K395"/>
  <c r="J395"/>
  <c r="Z395"/>
  <c r="Y395"/>
  <c r="X395"/>
  <c r="H395"/>
  <c r="W395" s="1"/>
  <c r="F395"/>
  <c r="V395"/>
  <c r="T395"/>
  <c r="U395"/>
  <c r="S395"/>
  <c r="E395"/>
  <c r="D395"/>
  <c r="C395"/>
  <c r="B395"/>
  <c r="A395"/>
  <c r="K394"/>
  <c r="J394"/>
  <c r="Z394"/>
  <c r="Y394"/>
  <c r="X394"/>
  <c r="H394"/>
  <c r="W394" s="1"/>
  <c r="F394"/>
  <c r="V394"/>
  <c r="T394"/>
  <c r="U394"/>
  <c r="S394"/>
  <c r="E394"/>
  <c r="D394"/>
  <c r="C394"/>
  <c r="B394"/>
  <c r="A394"/>
  <c r="K393"/>
  <c r="J393"/>
  <c r="Z393"/>
  <c r="Y393"/>
  <c r="X393"/>
  <c r="W393"/>
  <c r="H393"/>
  <c r="F393"/>
  <c r="V393"/>
  <c r="T393"/>
  <c r="U393"/>
  <c r="S393"/>
  <c r="E393"/>
  <c r="D393"/>
  <c r="C393"/>
  <c r="B393"/>
  <c r="A393"/>
  <c r="L392"/>
  <c r="G392"/>
  <c r="E392"/>
  <c r="J391"/>
  <c r="I391"/>
  <c r="F391"/>
  <c r="E391"/>
  <c r="J390"/>
  <c r="I390"/>
  <c r="F390"/>
  <c r="E390"/>
  <c r="K389"/>
  <c r="J389"/>
  <c r="H389"/>
  <c r="G389"/>
  <c r="F389"/>
  <c r="K388"/>
  <c r="J388"/>
  <c r="H388"/>
  <c r="R388" s="1"/>
  <c r="G388"/>
  <c r="F388"/>
  <c r="K387"/>
  <c r="J387"/>
  <c r="H387"/>
  <c r="G387"/>
  <c r="F387"/>
  <c r="K386"/>
  <c r="J386"/>
  <c r="R386"/>
  <c r="H386"/>
  <c r="G386"/>
  <c r="F386"/>
  <c r="C385"/>
  <c r="V384"/>
  <c r="T384"/>
  <c r="U384"/>
  <c r="S384"/>
  <c r="H390" s="1"/>
  <c r="F384"/>
  <c r="E384"/>
  <c r="D384"/>
  <c r="I384"/>
  <c r="C384"/>
  <c r="B384"/>
  <c r="A384"/>
  <c r="Q383"/>
  <c r="L522" s="1"/>
  <c r="L383"/>
  <c r="Z383"/>
  <c r="Y383"/>
  <c r="X383"/>
  <c r="K382"/>
  <c r="J382"/>
  <c r="Z382"/>
  <c r="Y382"/>
  <c r="X382"/>
  <c r="W382"/>
  <c r="H382"/>
  <c r="F382"/>
  <c r="V382"/>
  <c r="T382"/>
  <c r="U382"/>
  <c r="S382"/>
  <c r="E382"/>
  <c r="D382"/>
  <c r="C382"/>
  <c r="B382"/>
  <c r="A382"/>
  <c r="K381"/>
  <c r="J381"/>
  <c r="Z381"/>
  <c r="Y381"/>
  <c r="X381"/>
  <c r="W381"/>
  <c r="H381"/>
  <c r="F381"/>
  <c r="V381"/>
  <c r="T381"/>
  <c r="U381"/>
  <c r="S381"/>
  <c r="E381"/>
  <c r="D381"/>
  <c r="C381"/>
  <c r="B381"/>
  <c r="A381"/>
  <c r="L380"/>
  <c r="G380"/>
  <c r="E380"/>
  <c r="J379"/>
  <c r="I379"/>
  <c r="F379"/>
  <c r="E379"/>
  <c r="J378"/>
  <c r="I378"/>
  <c r="F378"/>
  <c r="E378"/>
  <c r="K377"/>
  <c r="J377"/>
  <c r="H377"/>
  <c r="G377"/>
  <c r="F377"/>
  <c r="K376"/>
  <c r="J376"/>
  <c r="H376"/>
  <c r="R376" s="1"/>
  <c r="G376"/>
  <c r="F376"/>
  <c r="K375"/>
  <c r="J375"/>
  <c r="H375"/>
  <c r="G375"/>
  <c r="F375"/>
  <c r="K374"/>
  <c r="J374"/>
  <c r="R374"/>
  <c r="H374"/>
  <c r="G374"/>
  <c r="F374"/>
  <c r="C373"/>
  <c r="V372"/>
  <c r="T372"/>
  <c r="K378" s="1"/>
  <c r="U372"/>
  <c r="H379" s="1"/>
  <c r="S372"/>
  <c r="H378" s="1"/>
  <c r="F372"/>
  <c r="E372"/>
  <c r="D372"/>
  <c r="I372"/>
  <c r="C372"/>
  <c r="A372"/>
  <c r="Q371"/>
  <c r="L371"/>
  <c r="Z371"/>
  <c r="Y371"/>
  <c r="X371"/>
  <c r="K367"/>
  <c r="J371" s="1"/>
  <c r="P371" s="1"/>
  <c r="K370"/>
  <c r="J370"/>
  <c r="Z370"/>
  <c r="Y370"/>
  <c r="X370"/>
  <c r="W370"/>
  <c r="H370"/>
  <c r="F370"/>
  <c r="V370"/>
  <c r="T370"/>
  <c r="U370"/>
  <c r="S370"/>
  <c r="E370"/>
  <c r="D370"/>
  <c r="C370"/>
  <c r="B370"/>
  <c r="A370"/>
  <c r="L369"/>
  <c r="G369"/>
  <c r="E369"/>
  <c r="J368"/>
  <c r="I368"/>
  <c r="F368"/>
  <c r="E368"/>
  <c r="J367"/>
  <c r="I367"/>
  <c r="F367"/>
  <c r="E367"/>
  <c r="K366"/>
  <c r="J366"/>
  <c r="H366"/>
  <c r="G366"/>
  <c r="F366"/>
  <c r="K365"/>
  <c r="J365"/>
  <c r="R365"/>
  <c r="H365"/>
  <c r="G365"/>
  <c r="F365"/>
  <c r="K364"/>
  <c r="J364"/>
  <c r="H364"/>
  <c r="G364"/>
  <c r="F364"/>
  <c r="K363"/>
  <c r="J363"/>
  <c r="R363"/>
  <c r="H363"/>
  <c r="G363"/>
  <c r="F363"/>
  <c r="C362"/>
  <c r="V361"/>
  <c r="K368" s="1"/>
  <c r="T361"/>
  <c r="U361"/>
  <c r="H368" s="1"/>
  <c r="S361"/>
  <c r="H367" s="1"/>
  <c r="F361"/>
  <c r="E361"/>
  <c r="D361"/>
  <c r="I361"/>
  <c r="C361"/>
  <c r="A361"/>
  <c r="A360"/>
  <c r="J358"/>
  <c r="C358"/>
  <c r="J357"/>
  <c r="C357"/>
  <c r="A354"/>
  <c r="Q352"/>
  <c r="L352"/>
  <c r="Z352"/>
  <c r="Y352"/>
  <c r="X352"/>
  <c r="K351"/>
  <c r="J351"/>
  <c r="Z351"/>
  <c r="Y351"/>
  <c r="W351"/>
  <c r="H351"/>
  <c r="X351" s="1"/>
  <c r="F351"/>
  <c r="V351"/>
  <c r="T351"/>
  <c r="U351"/>
  <c r="S351"/>
  <c r="E351"/>
  <c r="D351"/>
  <c r="C351"/>
  <c r="B351"/>
  <c r="A351"/>
  <c r="L350"/>
  <c r="G350"/>
  <c r="E350"/>
  <c r="J349"/>
  <c r="I349"/>
  <c r="E349"/>
  <c r="J348"/>
  <c r="I348"/>
  <c r="E348"/>
  <c r="K347"/>
  <c r="J347"/>
  <c r="H347"/>
  <c r="R347" s="1"/>
  <c r="G347"/>
  <c r="F347"/>
  <c r="K346"/>
  <c r="J346"/>
  <c r="H346"/>
  <c r="G346"/>
  <c r="F346"/>
  <c r="K345"/>
  <c r="J345"/>
  <c r="R345"/>
  <c r="H345"/>
  <c r="G345"/>
  <c r="F345"/>
  <c r="C344"/>
  <c r="V343"/>
  <c r="K349" s="1"/>
  <c r="T343"/>
  <c r="K348" s="1"/>
  <c r="U343"/>
  <c r="H349" s="1"/>
  <c r="S343"/>
  <c r="H348" s="1"/>
  <c r="F343"/>
  <c r="E343"/>
  <c r="D343"/>
  <c r="I343"/>
  <c r="C343"/>
  <c r="B343"/>
  <c r="A343"/>
  <c r="L342"/>
  <c r="Q342" s="1"/>
  <c r="Z342"/>
  <c r="Y342"/>
  <c r="X342"/>
  <c r="H340"/>
  <c r="L341"/>
  <c r="G341"/>
  <c r="E341"/>
  <c r="J340"/>
  <c r="I340"/>
  <c r="E340"/>
  <c r="J339"/>
  <c r="I339"/>
  <c r="E339"/>
  <c r="K338"/>
  <c r="J338"/>
  <c r="R338"/>
  <c r="H338"/>
  <c r="G338"/>
  <c r="F338"/>
  <c r="K337"/>
  <c r="J337"/>
  <c r="H337"/>
  <c r="G337"/>
  <c r="F337"/>
  <c r="K336"/>
  <c r="J336"/>
  <c r="H336"/>
  <c r="G336"/>
  <c r="F336"/>
  <c r="C335"/>
  <c r="V334"/>
  <c r="K340" s="1"/>
  <c r="T334"/>
  <c r="K339" s="1"/>
  <c r="U334"/>
  <c r="S334"/>
  <c r="H339" s="1"/>
  <c r="F334"/>
  <c r="E334"/>
  <c r="D334"/>
  <c r="I334"/>
  <c r="C334"/>
  <c r="B334"/>
  <c r="A334"/>
  <c r="L333"/>
  <c r="Q333" s="1"/>
  <c r="Z333"/>
  <c r="Y333"/>
  <c r="X333"/>
  <c r="H330"/>
  <c r="L332"/>
  <c r="G332"/>
  <c r="E332"/>
  <c r="J331"/>
  <c r="I331"/>
  <c r="E331"/>
  <c r="J330"/>
  <c r="I330"/>
  <c r="E330"/>
  <c r="K329"/>
  <c r="J329"/>
  <c r="R329"/>
  <c r="H329"/>
  <c r="G329"/>
  <c r="F329"/>
  <c r="K328"/>
  <c r="J328"/>
  <c r="H328"/>
  <c r="G328"/>
  <c r="F328"/>
  <c r="K327"/>
  <c r="J327"/>
  <c r="H327"/>
  <c r="R327" s="1"/>
  <c r="G327"/>
  <c r="F327"/>
  <c r="C326"/>
  <c r="V325"/>
  <c r="K331" s="1"/>
  <c r="T325"/>
  <c r="K330" s="1"/>
  <c r="U325"/>
  <c r="H331" s="1"/>
  <c r="S325"/>
  <c r="F325"/>
  <c r="E325"/>
  <c r="D325"/>
  <c r="I325"/>
  <c r="C325"/>
  <c r="B325"/>
  <c r="A325"/>
  <c r="L324"/>
  <c r="Q324" s="1"/>
  <c r="Z324"/>
  <c r="Y324"/>
  <c r="X324"/>
  <c r="H322"/>
  <c r="L323"/>
  <c r="G323"/>
  <c r="E323"/>
  <c r="J322"/>
  <c r="I322"/>
  <c r="E322"/>
  <c r="J321"/>
  <c r="I321"/>
  <c r="E321"/>
  <c r="K320"/>
  <c r="J320"/>
  <c r="R320"/>
  <c r="H320"/>
  <c r="G324" s="1"/>
  <c r="O324" s="1"/>
  <c r="G320"/>
  <c r="F320"/>
  <c r="C319"/>
  <c r="V318"/>
  <c r="K322" s="1"/>
  <c r="T318"/>
  <c r="K321" s="1"/>
  <c r="U318"/>
  <c r="S318"/>
  <c r="H321" s="1"/>
  <c r="F318"/>
  <c r="E318"/>
  <c r="D318"/>
  <c r="I318"/>
  <c r="C318"/>
  <c r="B318"/>
  <c r="A318"/>
  <c r="Q317"/>
  <c r="L317"/>
  <c r="Z317"/>
  <c r="Y317"/>
  <c r="X317"/>
  <c r="K316"/>
  <c r="J316"/>
  <c r="Z316"/>
  <c r="Y316"/>
  <c r="X316"/>
  <c r="W316"/>
  <c r="H316"/>
  <c r="F316"/>
  <c r="V316"/>
  <c r="K314" s="1"/>
  <c r="T316"/>
  <c r="U316"/>
  <c r="S316"/>
  <c r="H313" s="1"/>
  <c r="E316"/>
  <c r="D316"/>
  <c r="C316"/>
  <c r="B316"/>
  <c r="A316"/>
  <c r="L315"/>
  <c r="G315"/>
  <c r="E315"/>
  <c r="J314"/>
  <c r="I314"/>
  <c r="E314"/>
  <c r="J313"/>
  <c r="I313"/>
  <c r="E313"/>
  <c r="K312"/>
  <c r="J312"/>
  <c r="R312"/>
  <c r="H312"/>
  <c r="G312"/>
  <c r="F312"/>
  <c r="C311"/>
  <c r="V310"/>
  <c r="T310"/>
  <c r="K313" s="1"/>
  <c r="J317" s="1"/>
  <c r="P317" s="1"/>
  <c r="U310"/>
  <c r="H314" s="1"/>
  <c r="S310"/>
  <c r="F310"/>
  <c r="E310"/>
  <c r="D310"/>
  <c r="I310"/>
  <c r="C310"/>
  <c r="B310"/>
  <c r="A310"/>
  <c r="Q309"/>
  <c r="L528" s="1"/>
  <c r="L309"/>
  <c r="Z309"/>
  <c r="Y309"/>
  <c r="X309"/>
  <c r="K306"/>
  <c r="K308"/>
  <c r="J308"/>
  <c r="Z308"/>
  <c r="Y308"/>
  <c r="W308"/>
  <c r="H308"/>
  <c r="X308" s="1"/>
  <c r="F308"/>
  <c r="V308"/>
  <c r="T308"/>
  <c r="U308"/>
  <c r="S308"/>
  <c r="E308"/>
  <c r="D308"/>
  <c r="C308"/>
  <c r="B308"/>
  <c r="A308"/>
  <c r="L307"/>
  <c r="G307"/>
  <c r="E307"/>
  <c r="J306"/>
  <c r="I306"/>
  <c r="E306"/>
  <c r="J305"/>
  <c r="I305"/>
  <c r="E305"/>
  <c r="K304"/>
  <c r="J304"/>
  <c r="H304"/>
  <c r="R304" s="1"/>
  <c r="G304"/>
  <c r="F304"/>
  <c r="K303"/>
  <c r="J303"/>
  <c r="H303"/>
  <c r="G303"/>
  <c r="F303"/>
  <c r="K302"/>
  <c r="J302"/>
  <c r="H302"/>
  <c r="G302"/>
  <c r="F302"/>
  <c r="C301"/>
  <c r="V300"/>
  <c r="T300"/>
  <c r="K305" s="1"/>
  <c r="U300"/>
  <c r="H306" s="1"/>
  <c r="S300"/>
  <c r="H305" s="1"/>
  <c r="F300"/>
  <c r="E300"/>
  <c r="D300"/>
  <c r="I300"/>
  <c r="C300"/>
  <c r="B300"/>
  <c r="A300"/>
  <c r="L299"/>
  <c r="Q299" s="1"/>
  <c r="L354" s="1"/>
  <c r="Z299"/>
  <c r="Y299"/>
  <c r="X299"/>
  <c r="K298"/>
  <c r="J298"/>
  <c r="Z298"/>
  <c r="Y298"/>
  <c r="X298"/>
  <c r="W298"/>
  <c r="H298"/>
  <c r="F298"/>
  <c r="V298"/>
  <c r="T298"/>
  <c r="U298"/>
  <c r="S298"/>
  <c r="E298"/>
  <c r="D298"/>
  <c r="C298"/>
  <c r="B298"/>
  <c r="A298"/>
  <c r="L297"/>
  <c r="G297"/>
  <c r="E297"/>
  <c r="J296"/>
  <c r="I296"/>
  <c r="E296"/>
  <c r="J295"/>
  <c r="I295"/>
  <c r="E295"/>
  <c r="K294"/>
  <c r="J294"/>
  <c r="R294"/>
  <c r="H294"/>
  <c r="G294"/>
  <c r="F294"/>
  <c r="C293"/>
  <c r="V292"/>
  <c r="K296" s="1"/>
  <c r="T292"/>
  <c r="U292"/>
  <c r="H296" s="1"/>
  <c r="S292"/>
  <c r="H295" s="1"/>
  <c r="F292"/>
  <c r="E292"/>
  <c r="D292"/>
  <c r="I292"/>
  <c r="C292"/>
  <c r="B292"/>
  <c r="A292"/>
  <c r="A291"/>
  <c r="A289"/>
  <c r="J287"/>
  <c r="C287"/>
  <c r="J286"/>
  <c r="C286"/>
  <c r="A283"/>
  <c r="J281"/>
  <c r="C281"/>
  <c r="J280"/>
  <c r="C280"/>
  <c r="A277"/>
  <c r="L275"/>
  <c r="Q275" s="1"/>
  <c r="Z275"/>
  <c r="Y275"/>
  <c r="W275"/>
  <c r="H272"/>
  <c r="K274"/>
  <c r="J274"/>
  <c r="Z274"/>
  <c r="Y274"/>
  <c r="X274"/>
  <c r="W274"/>
  <c r="H274"/>
  <c r="F274"/>
  <c r="V274"/>
  <c r="T274"/>
  <c r="U274"/>
  <c r="S274"/>
  <c r="H271" s="1"/>
  <c r="E274"/>
  <c r="D274"/>
  <c r="C274"/>
  <c r="B274"/>
  <c r="A274"/>
  <c r="L273"/>
  <c r="G273"/>
  <c r="E273"/>
  <c r="J272"/>
  <c r="I272"/>
  <c r="E272"/>
  <c r="J271"/>
  <c r="I271"/>
  <c r="E271"/>
  <c r="K270"/>
  <c r="J270"/>
  <c r="H270"/>
  <c r="G270"/>
  <c r="F270"/>
  <c r="K269"/>
  <c r="J269"/>
  <c r="R269"/>
  <c r="H269"/>
  <c r="G269"/>
  <c r="F269"/>
  <c r="K268"/>
  <c r="J268"/>
  <c r="H268"/>
  <c r="G268"/>
  <c r="F268"/>
  <c r="K267"/>
  <c r="J267"/>
  <c r="H267"/>
  <c r="R267" s="1"/>
  <c r="G267"/>
  <c r="F267"/>
  <c r="C266"/>
  <c r="V265"/>
  <c r="K272" s="1"/>
  <c r="T265"/>
  <c r="K271" s="1"/>
  <c r="U265"/>
  <c r="S265"/>
  <c r="F265"/>
  <c r="E265"/>
  <c r="D265"/>
  <c r="I265"/>
  <c r="C265"/>
  <c r="B265"/>
  <c r="A265"/>
  <c r="L264"/>
  <c r="Q264" s="1"/>
  <c r="Z264"/>
  <c r="Y264"/>
  <c r="X264"/>
  <c r="K261"/>
  <c r="L263"/>
  <c r="G263"/>
  <c r="E263"/>
  <c r="J262"/>
  <c r="I262"/>
  <c r="F262"/>
  <c r="E262"/>
  <c r="J261"/>
  <c r="I261"/>
  <c r="F261"/>
  <c r="E261"/>
  <c r="K260"/>
  <c r="J264" s="1"/>
  <c r="P264" s="1"/>
  <c r="J260"/>
  <c r="H260"/>
  <c r="G260"/>
  <c r="F260"/>
  <c r="K259"/>
  <c r="J259"/>
  <c r="H259"/>
  <c r="G259"/>
  <c r="F259"/>
  <c r="K258"/>
  <c r="J258"/>
  <c r="R258"/>
  <c r="H258"/>
  <c r="G258"/>
  <c r="F258"/>
  <c r="C257"/>
  <c r="V256"/>
  <c r="K262" s="1"/>
  <c r="T256"/>
  <c r="U256"/>
  <c r="H262" s="1"/>
  <c r="S256"/>
  <c r="H261" s="1"/>
  <c r="F256"/>
  <c r="E256"/>
  <c r="D256"/>
  <c r="I256"/>
  <c r="C256"/>
  <c r="A256"/>
  <c r="Q255"/>
  <c r="L255"/>
  <c r="Z255"/>
  <c r="Y255"/>
  <c r="W255"/>
  <c r="K254"/>
  <c r="J254"/>
  <c r="Z254"/>
  <c r="Y254"/>
  <c r="W254"/>
  <c r="H254"/>
  <c r="X254" s="1"/>
  <c r="F254"/>
  <c r="V254"/>
  <c r="T254"/>
  <c r="U254"/>
  <c r="H251" s="1"/>
  <c r="S254"/>
  <c r="E254"/>
  <c r="D254"/>
  <c r="C254"/>
  <c r="B254"/>
  <c r="A254"/>
  <c r="K253"/>
  <c r="J253"/>
  <c r="Z253"/>
  <c r="Y253"/>
  <c r="X253"/>
  <c r="W253"/>
  <c r="H253"/>
  <c r="F253"/>
  <c r="V253"/>
  <c r="T253"/>
  <c r="U253"/>
  <c r="S253"/>
  <c r="E253"/>
  <c r="D253"/>
  <c r="C253"/>
  <c r="B253"/>
  <c r="A253"/>
  <c r="L252"/>
  <c r="G252"/>
  <c r="E252"/>
  <c r="J251"/>
  <c r="I251"/>
  <c r="E251"/>
  <c r="J250"/>
  <c r="I250"/>
  <c r="E250"/>
  <c r="K249"/>
  <c r="J249"/>
  <c r="H249"/>
  <c r="G249"/>
  <c r="F249"/>
  <c r="K248"/>
  <c r="J248"/>
  <c r="R248"/>
  <c r="H248"/>
  <c r="G248"/>
  <c r="F248"/>
  <c r="K247"/>
  <c r="J247"/>
  <c r="H247"/>
  <c r="G247"/>
  <c r="F247"/>
  <c r="K246"/>
  <c r="J246"/>
  <c r="R246"/>
  <c r="H246"/>
  <c r="G246"/>
  <c r="F246"/>
  <c r="C245"/>
  <c r="V244"/>
  <c r="T244"/>
  <c r="K250" s="1"/>
  <c r="U244"/>
  <c r="S244"/>
  <c r="H250" s="1"/>
  <c r="F244"/>
  <c r="E244"/>
  <c r="D244"/>
  <c r="I244"/>
  <c r="C244"/>
  <c r="B244"/>
  <c r="A244"/>
  <c r="Q243"/>
  <c r="L243"/>
  <c r="Z243"/>
  <c r="Y243"/>
  <c r="W243"/>
  <c r="K242"/>
  <c r="J242"/>
  <c r="Z242"/>
  <c r="Y242"/>
  <c r="X242"/>
  <c r="W242"/>
  <c r="H242"/>
  <c r="F242"/>
  <c r="V242"/>
  <c r="T242"/>
  <c r="U242"/>
  <c r="S242"/>
  <c r="E242"/>
  <c r="D242"/>
  <c r="C242"/>
  <c r="B242"/>
  <c r="A242"/>
  <c r="K241"/>
  <c r="J241"/>
  <c r="Z241"/>
  <c r="Y241"/>
  <c r="W241"/>
  <c r="H241"/>
  <c r="X241" s="1"/>
  <c r="F241"/>
  <c r="V241"/>
  <c r="T241"/>
  <c r="U241"/>
  <c r="S241"/>
  <c r="H237" s="1"/>
  <c r="E241"/>
  <c r="D241"/>
  <c r="C241"/>
  <c r="B241"/>
  <c r="A241"/>
  <c r="K240"/>
  <c r="J240"/>
  <c r="Z240"/>
  <c r="Y240"/>
  <c r="W240"/>
  <c r="H240"/>
  <c r="X240" s="1"/>
  <c r="F240"/>
  <c r="V240"/>
  <c r="T240"/>
  <c r="U240"/>
  <c r="S240"/>
  <c r="E240"/>
  <c r="D240"/>
  <c r="C240"/>
  <c r="B240"/>
  <c r="A240"/>
  <c r="L239"/>
  <c r="G239"/>
  <c r="E239"/>
  <c r="J238"/>
  <c r="I238"/>
  <c r="E238"/>
  <c r="J237"/>
  <c r="I237"/>
  <c r="E237"/>
  <c r="K236"/>
  <c r="J236"/>
  <c r="H236"/>
  <c r="G236"/>
  <c r="F236"/>
  <c r="K235"/>
  <c r="J235"/>
  <c r="H235"/>
  <c r="R235" s="1"/>
  <c r="G235"/>
  <c r="F235"/>
  <c r="K234"/>
  <c r="J234"/>
  <c r="H234"/>
  <c r="G234"/>
  <c r="F234"/>
  <c r="K233"/>
  <c r="J233"/>
  <c r="H233"/>
  <c r="R233" s="1"/>
  <c r="G233"/>
  <c r="F233"/>
  <c r="C232"/>
  <c r="V231"/>
  <c r="K238" s="1"/>
  <c r="T231"/>
  <c r="K237" s="1"/>
  <c r="U231"/>
  <c r="S231"/>
  <c r="F231"/>
  <c r="E231"/>
  <c r="D231"/>
  <c r="I231"/>
  <c r="C231"/>
  <c r="B231"/>
  <c r="A231"/>
  <c r="Q230"/>
  <c r="L230"/>
  <c r="Z230"/>
  <c r="Y230"/>
  <c r="X230"/>
  <c r="H227"/>
  <c r="L229"/>
  <c r="G229"/>
  <c r="E229"/>
  <c r="J228"/>
  <c r="I228"/>
  <c r="F228"/>
  <c r="E228"/>
  <c r="J227"/>
  <c r="I227"/>
  <c r="F227"/>
  <c r="E227"/>
  <c r="K226"/>
  <c r="J226"/>
  <c r="H226"/>
  <c r="G226"/>
  <c r="F226"/>
  <c r="K225"/>
  <c r="J225"/>
  <c r="R225"/>
  <c r="H225"/>
  <c r="G225"/>
  <c r="F225"/>
  <c r="K224"/>
  <c r="J224"/>
  <c r="H224"/>
  <c r="G224"/>
  <c r="F224"/>
  <c r="K223"/>
  <c r="J230" s="1"/>
  <c r="P230" s="1"/>
  <c r="J223"/>
  <c r="H223"/>
  <c r="R223" s="1"/>
  <c r="G223"/>
  <c r="F223"/>
  <c r="C222"/>
  <c r="V221"/>
  <c r="K228" s="1"/>
  <c r="T221"/>
  <c r="K227" s="1"/>
  <c r="U221"/>
  <c r="H228" s="1"/>
  <c r="S221"/>
  <c r="F221"/>
  <c r="E221"/>
  <c r="D221"/>
  <c r="I221"/>
  <c r="C221"/>
  <c r="B221"/>
  <c r="A221"/>
  <c r="L220"/>
  <c r="Q220" s="1"/>
  <c r="Z220"/>
  <c r="Y220"/>
  <c r="X220"/>
  <c r="H218"/>
  <c r="L219"/>
  <c r="G219"/>
  <c r="E219"/>
  <c r="J218"/>
  <c r="I218"/>
  <c r="F218"/>
  <c r="E218"/>
  <c r="J217"/>
  <c r="I217"/>
  <c r="F217"/>
  <c r="E217"/>
  <c r="K216"/>
  <c r="J216"/>
  <c r="H216"/>
  <c r="G216"/>
  <c r="F216"/>
  <c r="K215"/>
  <c r="J215"/>
  <c r="H215"/>
  <c r="G215"/>
  <c r="F215"/>
  <c r="K214"/>
  <c r="J214"/>
  <c r="R214"/>
  <c r="H214"/>
  <c r="G220" s="1"/>
  <c r="O220" s="1"/>
  <c r="G214"/>
  <c r="F214"/>
  <c r="C213"/>
  <c r="V212"/>
  <c r="K218" s="1"/>
  <c r="T212"/>
  <c r="K217" s="1"/>
  <c r="U212"/>
  <c r="S212"/>
  <c r="H217" s="1"/>
  <c r="F212"/>
  <c r="E212"/>
  <c r="D212"/>
  <c r="I212"/>
  <c r="C212"/>
  <c r="B212"/>
  <c r="A212"/>
  <c r="Q211"/>
  <c r="L211"/>
  <c r="Z211"/>
  <c r="Y211"/>
  <c r="X211"/>
  <c r="K208"/>
  <c r="L210"/>
  <c r="G210"/>
  <c r="E210"/>
  <c r="J209"/>
  <c r="I209"/>
  <c r="F209"/>
  <c r="E209"/>
  <c r="J208"/>
  <c r="I208"/>
  <c r="F208"/>
  <c r="E208"/>
  <c r="K207"/>
  <c r="J211" s="1"/>
  <c r="P211" s="1"/>
  <c r="J207"/>
  <c r="H207"/>
  <c r="G207"/>
  <c r="F207"/>
  <c r="K206"/>
  <c r="J206"/>
  <c r="H206"/>
  <c r="G206"/>
  <c r="F206"/>
  <c r="K205"/>
  <c r="J205"/>
  <c r="R205"/>
  <c r="H205"/>
  <c r="G205"/>
  <c r="F205"/>
  <c r="C204"/>
  <c r="V203"/>
  <c r="K209" s="1"/>
  <c r="T203"/>
  <c r="U203"/>
  <c r="H209" s="1"/>
  <c r="S203"/>
  <c r="H208" s="1"/>
  <c r="F203"/>
  <c r="E203"/>
  <c r="D203"/>
  <c r="I203"/>
  <c r="C203"/>
  <c r="B203"/>
  <c r="A203"/>
  <c r="Q202"/>
  <c r="L202"/>
  <c r="Z202"/>
  <c r="Y202"/>
  <c r="X202"/>
  <c r="H197"/>
  <c r="K201"/>
  <c r="J201"/>
  <c r="Z201"/>
  <c r="Y201"/>
  <c r="W201"/>
  <c r="H201"/>
  <c r="X201" s="1"/>
  <c r="F201"/>
  <c r="V201"/>
  <c r="T201"/>
  <c r="U201"/>
  <c r="S201"/>
  <c r="E201"/>
  <c r="D201"/>
  <c r="C201"/>
  <c r="B201"/>
  <c r="A201"/>
  <c r="K200"/>
  <c r="J200"/>
  <c r="Z200"/>
  <c r="Y200"/>
  <c r="X200"/>
  <c r="W200"/>
  <c r="H200"/>
  <c r="F200"/>
  <c r="V200"/>
  <c r="T200"/>
  <c r="U200"/>
  <c r="S200"/>
  <c r="E200"/>
  <c r="D200"/>
  <c r="C200"/>
  <c r="B200"/>
  <c r="A200"/>
  <c r="L199"/>
  <c r="G199"/>
  <c r="E199"/>
  <c r="J198"/>
  <c r="I198"/>
  <c r="F198"/>
  <c r="E198"/>
  <c r="J197"/>
  <c r="I197"/>
  <c r="F197"/>
  <c r="E197"/>
  <c r="K196"/>
  <c r="J196"/>
  <c r="H196"/>
  <c r="G196"/>
  <c r="F196"/>
  <c r="K195"/>
  <c r="J195"/>
  <c r="H195"/>
  <c r="R195" s="1"/>
  <c r="G195"/>
  <c r="F195"/>
  <c r="K194"/>
  <c r="J194"/>
  <c r="H194"/>
  <c r="G194"/>
  <c r="F194"/>
  <c r="K193"/>
  <c r="J193"/>
  <c r="R193"/>
  <c r="H193"/>
  <c r="G193"/>
  <c r="F193"/>
  <c r="C192"/>
  <c r="V191"/>
  <c r="T191"/>
  <c r="K197" s="1"/>
  <c r="U191"/>
  <c r="H198" s="1"/>
  <c r="S191"/>
  <c r="F191"/>
  <c r="E191"/>
  <c r="D191"/>
  <c r="I191"/>
  <c r="C191"/>
  <c r="A191"/>
  <c r="Q190"/>
  <c r="L190"/>
  <c r="Z190"/>
  <c r="Y190"/>
  <c r="X190"/>
  <c r="H188"/>
  <c r="H187"/>
  <c r="W190" s="1"/>
  <c r="L189"/>
  <c r="G189"/>
  <c r="E189"/>
  <c r="J188"/>
  <c r="I188"/>
  <c r="F188"/>
  <c r="E188"/>
  <c r="J187"/>
  <c r="I187"/>
  <c r="F187"/>
  <c r="E187"/>
  <c r="K186"/>
  <c r="J186"/>
  <c r="H186"/>
  <c r="G186"/>
  <c r="F186"/>
  <c r="K185"/>
  <c r="J185"/>
  <c r="H185"/>
  <c r="R185" s="1"/>
  <c r="G185"/>
  <c r="F185"/>
  <c r="K184"/>
  <c r="J184"/>
  <c r="H184"/>
  <c r="G184"/>
  <c r="F184"/>
  <c r="K183"/>
  <c r="J183"/>
  <c r="R183"/>
  <c r="H183"/>
  <c r="G183"/>
  <c r="F183"/>
  <c r="C182"/>
  <c r="V181"/>
  <c r="K188" s="1"/>
  <c r="T181"/>
  <c r="K187" s="1"/>
  <c r="U181"/>
  <c r="S181"/>
  <c r="F181"/>
  <c r="E181"/>
  <c r="D181"/>
  <c r="I181"/>
  <c r="C181"/>
  <c r="B181"/>
  <c r="A181"/>
  <c r="Q180"/>
  <c r="L180"/>
  <c r="Z180"/>
  <c r="Y180"/>
  <c r="X180"/>
  <c r="H177"/>
  <c r="L179"/>
  <c r="G179"/>
  <c r="E179"/>
  <c r="J178"/>
  <c r="I178"/>
  <c r="F178"/>
  <c r="E178"/>
  <c r="J177"/>
  <c r="I177"/>
  <c r="F177"/>
  <c r="E177"/>
  <c r="K176"/>
  <c r="J176"/>
  <c r="H176"/>
  <c r="G176"/>
  <c r="F176"/>
  <c r="K175"/>
  <c r="J175"/>
  <c r="R175"/>
  <c r="H175"/>
  <c r="G175"/>
  <c r="F175"/>
  <c r="K174"/>
  <c r="J174"/>
  <c r="H174"/>
  <c r="G174"/>
  <c r="F174"/>
  <c r="K173"/>
  <c r="J180" s="1"/>
  <c r="P180" s="1"/>
  <c r="J173"/>
  <c r="H173"/>
  <c r="R173" s="1"/>
  <c r="G173"/>
  <c r="F173"/>
  <c r="C172"/>
  <c r="V171"/>
  <c r="K178" s="1"/>
  <c r="T171"/>
  <c r="K177" s="1"/>
  <c r="U171"/>
  <c r="H178" s="1"/>
  <c r="S171"/>
  <c r="F171"/>
  <c r="E171"/>
  <c r="D171"/>
  <c r="I171"/>
  <c r="C171"/>
  <c r="B171"/>
  <c r="A171"/>
  <c r="L170"/>
  <c r="Q170" s="1"/>
  <c r="Z170"/>
  <c r="Y170"/>
  <c r="X170"/>
  <c r="K168"/>
  <c r="H168"/>
  <c r="H167"/>
  <c r="L169"/>
  <c r="G169"/>
  <c r="E169"/>
  <c r="J168"/>
  <c r="I168"/>
  <c r="F168"/>
  <c r="E168"/>
  <c r="J167"/>
  <c r="I167"/>
  <c r="F167"/>
  <c r="E167"/>
  <c r="K166"/>
  <c r="J166"/>
  <c r="H166"/>
  <c r="G166"/>
  <c r="F166"/>
  <c r="K165"/>
  <c r="J165"/>
  <c r="H165"/>
  <c r="R165" s="1"/>
  <c r="G165"/>
  <c r="F165"/>
  <c r="K164"/>
  <c r="J164"/>
  <c r="H164"/>
  <c r="G170" s="1"/>
  <c r="O170" s="1"/>
  <c r="G164"/>
  <c r="F164"/>
  <c r="K163"/>
  <c r="J163"/>
  <c r="R163"/>
  <c r="H163"/>
  <c r="G163"/>
  <c r="F163"/>
  <c r="C162"/>
  <c r="V161"/>
  <c r="T161"/>
  <c r="K167" s="1"/>
  <c r="U161"/>
  <c r="S161"/>
  <c r="F161"/>
  <c r="E161"/>
  <c r="D161"/>
  <c r="I161"/>
  <c r="C161"/>
  <c r="A161"/>
  <c r="Q160"/>
  <c r="L160"/>
  <c r="Z160"/>
  <c r="Y160"/>
  <c r="X160"/>
  <c r="H158"/>
  <c r="L159"/>
  <c r="G159"/>
  <c r="E159"/>
  <c r="J158"/>
  <c r="I158"/>
  <c r="F158"/>
  <c r="E158"/>
  <c r="J157"/>
  <c r="I157"/>
  <c r="F157"/>
  <c r="E157"/>
  <c r="K156"/>
  <c r="J160" s="1"/>
  <c r="P160" s="1"/>
  <c r="J156"/>
  <c r="H156"/>
  <c r="G156"/>
  <c r="F156"/>
  <c r="K155"/>
  <c r="J155"/>
  <c r="H155"/>
  <c r="G155"/>
  <c r="F155"/>
  <c r="K154"/>
  <c r="J154"/>
  <c r="R154"/>
  <c r="H154"/>
  <c r="G154"/>
  <c r="F154"/>
  <c r="C153"/>
  <c r="V152"/>
  <c r="K158" s="1"/>
  <c r="T152"/>
  <c r="K157" s="1"/>
  <c r="U152"/>
  <c r="S152"/>
  <c r="H157" s="1"/>
  <c r="F152"/>
  <c r="E152"/>
  <c r="D152"/>
  <c r="I152"/>
  <c r="C152"/>
  <c r="B152"/>
  <c r="A152"/>
  <c r="Q151"/>
  <c r="L151"/>
  <c r="Z151"/>
  <c r="Y151"/>
  <c r="X151"/>
  <c r="K150"/>
  <c r="J150"/>
  <c r="Z150"/>
  <c r="Y150"/>
  <c r="X150"/>
  <c r="H150"/>
  <c r="W150" s="1"/>
  <c r="F150"/>
  <c r="V150"/>
  <c r="T150"/>
  <c r="U150"/>
  <c r="S150"/>
  <c r="H145" s="1"/>
  <c r="E150"/>
  <c r="D150"/>
  <c r="C150"/>
  <c r="B150"/>
  <c r="A150"/>
  <c r="K149"/>
  <c r="J149"/>
  <c r="Z149"/>
  <c r="Y149"/>
  <c r="X149"/>
  <c r="W149"/>
  <c r="H149"/>
  <c r="F149"/>
  <c r="V149"/>
  <c r="T149"/>
  <c r="U149"/>
  <c r="S149"/>
  <c r="E149"/>
  <c r="D149"/>
  <c r="C149"/>
  <c r="B149"/>
  <c r="A149"/>
  <c r="K148"/>
  <c r="J148"/>
  <c r="Z148"/>
  <c r="Y148"/>
  <c r="X148"/>
  <c r="W148"/>
  <c r="H148"/>
  <c r="F148"/>
  <c r="V148"/>
  <c r="K146" s="1"/>
  <c r="T148"/>
  <c r="U148"/>
  <c r="S148"/>
  <c r="E148"/>
  <c r="D148"/>
  <c r="C148"/>
  <c r="B148"/>
  <c r="A148"/>
  <c r="L147"/>
  <c r="G147"/>
  <c r="E147"/>
  <c r="J146"/>
  <c r="I146"/>
  <c r="F146"/>
  <c r="E146"/>
  <c r="J145"/>
  <c r="I145"/>
  <c r="F145"/>
  <c r="E145"/>
  <c r="K144"/>
  <c r="J144"/>
  <c r="H144"/>
  <c r="G144"/>
  <c r="F144"/>
  <c r="K143"/>
  <c r="J143"/>
  <c r="H143"/>
  <c r="R143" s="1"/>
  <c r="G143"/>
  <c r="F143"/>
  <c r="K142"/>
  <c r="J142"/>
  <c r="H142"/>
  <c r="G142"/>
  <c r="F142"/>
  <c r="K141"/>
  <c r="J141"/>
  <c r="R141"/>
  <c r="H141"/>
  <c r="G141"/>
  <c r="F141"/>
  <c r="C140"/>
  <c r="V139"/>
  <c r="T139"/>
  <c r="K145" s="1"/>
  <c r="U139"/>
  <c r="H146" s="1"/>
  <c r="S139"/>
  <c r="F139"/>
  <c r="E139"/>
  <c r="D139"/>
  <c r="I139"/>
  <c r="C139"/>
  <c r="B139"/>
  <c r="A139"/>
  <c r="L138"/>
  <c r="Q138" s="1"/>
  <c r="Z138"/>
  <c r="Y138"/>
  <c r="X138"/>
  <c r="H134"/>
  <c r="K137"/>
  <c r="J137"/>
  <c r="Z137"/>
  <c r="Y137"/>
  <c r="X137"/>
  <c r="W137"/>
  <c r="H137"/>
  <c r="F137"/>
  <c r="V137"/>
  <c r="T137"/>
  <c r="U137"/>
  <c r="S137"/>
  <c r="E137"/>
  <c r="D137"/>
  <c r="C137"/>
  <c r="B137"/>
  <c r="A137"/>
  <c r="K136"/>
  <c r="J136"/>
  <c r="Z136"/>
  <c r="Y136"/>
  <c r="X136"/>
  <c r="W136"/>
  <c r="H136"/>
  <c r="F136"/>
  <c r="V136"/>
  <c r="T136"/>
  <c r="U136"/>
  <c r="S136"/>
  <c r="E136"/>
  <c r="D136"/>
  <c r="C136"/>
  <c r="B136"/>
  <c r="A136"/>
  <c r="L135"/>
  <c r="G135"/>
  <c r="E135"/>
  <c r="J134"/>
  <c r="I134"/>
  <c r="F134"/>
  <c r="E134"/>
  <c r="J133"/>
  <c r="I133"/>
  <c r="F133"/>
  <c r="E133"/>
  <c r="K132"/>
  <c r="J132"/>
  <c r="H132"/>
  <c r="G132"/>
  <c r="F132"/>
  <c r="K131"/>
  <c r="J131"/>
  <c r="R131"/>
  <c r="H131"/>
  <c r="G131"/>
  <c r="F131"/>
  <c r="K130"/>
  <c r="J130"/>
  <c r="H130"/>
  <c r="G130"/>
  <c r="F130"/>
  <c r="K129"/>
  <c r="J129"/>
  <c r="H129"/>
  <c r="G129"/>
  <c r="F129"/>
  <c r="C128"/>
  <c r="V127"/>
  <c r="K134" s="1"/>
  <c r="T127"/>
  <c r="K133" s="1"/>
  <c r="U127"/>
  <c r="S127"/>
  <c r="H133" s="1"/>
  <c r="F127"/>
  <c r="E127"/>
  <c r="D127"/>
  <c r="I127"/>
  <c r="C127"/>
  <c r="A127"/>
  <c r="L126"/>
  <c r="Q126" s="1"/>
  <c r="Z126"/>
  <c r="Y126"/>
  <c r="X126"/>
  <c r="K125"/>
  <c r="J125"/>
  <c r="Z125"/>
  <c r="Y125"/>
  <c r="X125"/>
  <c r="W125"/>
  <c r="H125"/>
  <c r="F125"/>
  <c r="V125"/>
  <c r="K123" s="1"/>
  <c r="T125"/>
  <c r="U125"/>
  <c r="S125"/>
  <c r="E125"/>
  <c r="D125"/>
  <c r="C125"/>
  <c r="B125"/>
  <c r="A125"/>
  <c r="L124"/>
  <c r="G124"/>
  <c r="E124"/>
  <c r="J123"/>
  <c r="I123"/>
  <c r="F123"/>
  <c r="E123"/>
  <c r="J122"/>
  <c r="I122"/>
  <c r="F122"/>
  <c r="E122"/>
  <c r="K121"/>
  <c r="J121"/>
  <c r="H121"/>
  <c r="G121"/>
  <c r="F121"/>
  <c r="K120"/>
  <c r="J120"/>
  <c r="H120"/>
  <c r="R120" s="1"/>
  <c r="G120"/>
  <c r="F120"/>
  <c r="K119"/>
  <c r="J119"/>
  <c r="H119"/>
  <c r="G119"/>
  <c r="F119"/>
  <c r="K118"/>
  <c r="J118"/>
  <c r="R118"/>
  <c r="H118"/>
  <c r="G118"/>
  <c r="F118"/>
  <c r="C117"/>
  <c r="V116"/>
  <c r="T116"/>
  <c r="K122" s="1"/>
  <c r="U116"/>
  <c r="H123" s="1"/>
  <c r="S116"/>
  <c r="H122" s="1"/>
  <c r="F116"/>
  <c r="E116"/>
  <c r="D116"/>
  <c r="I116"/>
  <c r="C116"/>
  <c r="A116"/>
  <c r="A115"/>
  <c r="J113"/>
  <c r="C113"/>
  <c r="J112"/>
  <c r="C112"/>
  <c r="A109"/>
  <c r="L107"/>
  <c r="Q107" s="1"/>
  <c r="Z107"/>
  <c r="Y107"/>
  <c r="X107"/>
  <c r="K105"/>
  <c r="L106"/>
  <c r="G106"/>
  <c r="E106"/>
  <c r="J105"/>
  <c r="I105"/>
  <c r="E105"/>
  <c r="J104"/>
  <c r="I104"/>
  <c r="E104"/>
  <c r="K103"/>
  <c r="J103"/>
  <c r="H103"/>
  <c r="R103" s="1"/>
  <c r="G103"/>
  <c r="F103"/>
  <c r="K102"/>
  <c r="J102"/>
  <c r="H102"/>
  <c r="G102"/>
  <c r="F102"/>
  <c r="K101"/>
  <c r="J101"/>
  <c r="R101"/>
  <c r="H101"/>
  <c r="G101"/>
  <c r="F101"/>
  <c r="C100"/>
  <c r="V99"/>
  <c r="T99"/>
  <c r="K104" s="1"/>
  <c r="U99"/>
  <c r="H105" s="1"/>
  <c r="S99"/>
  <c r="H104" s="1"/>
  <c r="F99"/>
  <c r="E99"/>
  <c r="D99"/>
  <c r="I99"/>
  <c r="C99"/>
  <c r="B99"/>
  <c r="A99"/>
  <c r="L98"/>
  <c r="Q98" s="1"/>
  <c r="Z98"/>
  <c r="Y98"/>
  <c r="X98"/>
  <c r="K96"/>
  <c r="L97"/>
  <c r="G97"/>
  <c r="E97"/>
  <c r="J96"/>
  <c r="I96"/>
  <c r="E96"/>
  <c r="J95"/>
  <c r="I95"/>
  <c r="E95"/>
  <c r="K94"/>
  <c r="J94"/>
  <c r="H94"/>
  <c r="R94" s="1"/>
  <c r="G94"/>
  <c r="F94"/>
  <c r="K93"/>
  <c r="J93"/>
  <c r="H93"/>
  <c r="G93"/>
  <c r="F93"/>
  <c r="K92"/>
  <c r="J92"/>
  <c r="H92"/>
  <c r="G92"/>
  <c r="F92"/>
  <c r="C91"/>
  <c r="V90"/>
  <c r="T90"/>
  <c r="K95" s="1"/>
  <c r="U90"/>
  <c r="H96" s="1"/>
  <c r="S90"/>
  <c r="H95" s="1"/>
  <c r="F90"/>
  <c r="E90"/>
  <c r="D90"/>
  <c r="I90"/>
  <c r="C90"/>
  <c r="B90"/>
  <c r="A90"/>
  <c r="L89"/>
  <c r="Q89" s="1"/>
  <c r="Z89"/>
  <c r="Y89"/>
  <c r="X89"/>
  <c r="H87"/>
  <c r="L88"/>
  <c r="G88"/>
  <c r="E88"/>
  <c r="J87"/>
  <c r="I87"/>
  <c r="E87"/>
  <c r="J86"/>
  <c r="I86"/>
  <c r="E86"/>
  <c r="K85"/>
  <c r="J89" s="1"/>
  <c r="P89" s="1"/>
  <c r="J85"/>
  <c r="H85"/>
  <c r="G89" s="1"/>
  <c r="O89" s="1"/>
  <c r="G85"/>
  <c r="F85"/>
  <c r="C84"/>
  <c r="V83"/>
  <c r="K87" s="1"/>
  <c r="T83"/>
  <c r="K86" s="1"/>
  <c r="U83"/>
  <c r="S83"/>
  <c r="H86" s="1"/>
  <c r="F83"/>
  <c r="E83"/>
  <c r="D83"/>
  <c r="I83"/>
  <c r="C83"/>
  <c r="B83"/>
  <c r="A83"/>
  <c r="L82"/>
  <c r="Q82" s="1"/>
  <c r="Z82"/>
  <c r="Y82"/>
  <c r="X82"/>
  <c r="K79"/>
  <c r="K81"/>
  <c r="J81"/>
  <c r="Z81"/>
  <c r="Y81"/>
  <c r="X81"/>
  <c r="W81"/>
  <c r="H81"/>
  <c r="F81"/>
  <c r="V81"/>
  <c r="T81"/>
  <c r="U81"/>
  <c r="S81"/>
  <c r="H78" s="1"/>
  <c r="E81"/>
  <c r="D81"/>
  <c r="C81"/>
  <c r="B81"/>
  <c r="A81"/>
  <c r="L80"/>
  <c r="G80"/>
  <c r="E80"/>
  <c r="J79"/>
  <c r="I79"/>
  <c r="E79"/>
  <c r="J78"/>
  <c r="I78"/>
  <c r="E78"/>
  <c r="K77"/>
  <c r="J77"/>
  <c r="R77"/>
  <c r="H77"/>
  <c r="G77"/>
  <c r="F77"/>
  <c r="C76"/>
  <c r="V75"/>
  <c r="T75"/>
  <c r="K78" s="1"/>
  <c r="U75"/>
  <c r="H79" s="1"/>
  <c r="S75"/>
  <c r="F75"/>
  <c r="E75"/>
  <c r="D75"/>
  <c r="I75"/>
  <c r="C75"/>
  <c r="B75"/>
  <c r="A75"/>
  <c r="L74"/>
  <c r="Q74" s="1"/>
  <c r="Z74"/>
  <c r="Y74"/>
  <c r="X74"/>
  <c r="H71"/>
  <c r="K73"/>
  <c r="J73"/>
  <c r="Z73"/>
  <c r="Y73"/>
  <c r="W73"/>
  <c r="H73"/>
  <c r="X73" s="1"/>
  <c r="F73"/>
  <c r="V73"/>
  <c r="T73"/>
  <c r="U73"/>
  <c r="S73"/>
  <c r="E73"/>
  <c r="D73"/>
  <c r="C73"/>
  <c r="B73"/>
  <c r="A73"/>
  <c r="L72"/>
  <c r="G72"/>
  <c r="E72"/>
  <c r="J71"/>
  <c r="I71"/>
  <c r="E71"/>
  <c r="J70"/>
  <c r="I70"/>
  <c r="E70"/>
  <c r="K69"/>
  <c r="J69"/>
  <c r="H69"/>
  <c r="R69" s="1"/>
  <c r="G69"/>
  <c r="F69"/>
  <c r="K68"/>
  <c r="J68"/>
  <c r="H68"/>
  <c r="G68"/>
  <c r="F68"/>
  <c r="K67"/>
  <c r="J67"/>
  <c r="R67"/>
  <c r="H67"/>
  <c r="G67"/>
  <c r="F67"/>
  <c r="C66"/>
  <c r="V65"/>
  <c r="K71" s="1"/>
  <c r="T65"/>
  <c r="K70" s="1"/>
  <c r="U65"/>
  <c r="S65"/>
  <c r="H70" s="1"/>
  <c r="F65"/>
  <c r="E65"/>
  <c r="D65"/>
  <c r="I65"/>
  <c r="C65"/>
  <c r="B65"/>
  <c r="A65"/>
  <c r="L64"/>
  <c r="Q64" s="1"/>
  <c r="Z64"/>
  <c r="Y64"/>
  <c r="X64"/>
  <c r="H61"/>
  <c r="K63"/>
  <c r="J63"/>
  <c r="Z63"/>
  <c r="Y63"/>
  <c r="X63"/>
  <c r="W63"/>
  <c r="H63"/>
  <c r="F63"/>
  <c r="V63"/>
  <c r="T63"/>
  <c r="U63"/>
  <c r="S63"/>
  <c r="E63"/>
  <c r="D63"/>
  <c r="C63"/>
  <c r="B63"/>
  <c r="A63"/>
  <c r="L62"/>
  <c r="G62"/>
  <c r="E62"/>
  <c r="J61"/>
  <c r="I61"/>
  <c r="E61"/>
  <c r="J60"/>
  <c r="I60"/>
  <c r="E60"/>
  <c r="K59"/>
  <c r="J59"/>
  <c r="R59"/>
  <c r="H59"/>
  <c r="G59"/>
  <c r="F59"/>
  <c r="K58"/>
  <c r="J58"/>
  <c r="H58"/>
  <c r="G58"/>
  <c r="F58"/>
  <c r="K57"/>
  <c r="J57"/>
  <c r="H57"/>
  <c r="G64" s="1"/>
  <c r="O64" s="1"/>
  <c r="G57"/>
  <c r="F57"/>
  <c r="C56"/>
  <c r="V55"/>
  <c r="K61" s="1"/>
  <c r="T55"/>
  <c r="K60" s="1"/>
  <c r="U55"/>
  <c r="S55"/>
  <c r="H60" s="1"/>
  <c r="F55"/>
  <c r="E55"/>
  <c r="D55"/>
  <c r="I55"/>
  <c r="C55"/>
  <c r="B55"/>
  <c r="A55"/>
  <c r="L54"/>
  <c r="Q54" s="1"/>
  <c r="Z54"/>
  <c r="Y54"/>
  <c r="X54"/>
  <c r="K53"/>
  <c r="J53"/>
  <c r="Z53"/>
  <c r="Y53"/>
  <c r="G29" s="1"/>
  <c r="X53"/>
  <c r="W53"/>
  <c r="H53"/>
  <c r="F53"/>
  <c r="V53"/>
  <c r="K51" s="1"/>
  <c r="T53"/>
  <c r="U53"/>
  <c r="S53"/>
  <c r="H50" s="1"/>
  <c r="E53"/>
  <c r="D53"/>
  <c r="C53"/>
  <c r="B53"/>
  <c r="A53"/>
  <c r="L52"/>
  <c r="G52"/>
  <c r="E52"/>
  <c r="J51"/>
  <c r="I51"/>
  <c r="E51"/>
  <c r="J50"/>
  <c r="I50"/>
  <c r="E50"/>
  <c r="K49"/>
  <c r="J49"/>
  <c r="R49"/>
  <c r="H49"/>
  <c r="G49"/>
  <c r="F49"/>
  <c r="C48"/>
  <c r="V47"/>
  <c r="T47"/>
  <c r="K50" s="1"/>
  <c r="U47"/>
  <c r="H51" s="1"/>
  <c r="S47"/>
  <c r="F47"/>
  <c r="E47"/>
  <c r="D47"/>
  <c r="I47"/>
  <c r="C47"/>
  <c r="B47"/>
  <c r="A47"/>
  <c r="A46"/>
  <c r="A44"/>
  <c r="A42"/>
  <c r="A22"/>
  <c r="B19"/>
  <c r="B15"/>
  <c r="H13"/>
  <c r="H6"/>
  <c r="B6"/>
  <c r="A1"/>
  <c r="A1" i="4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1" i="3"/>
  <c r="CY1"/>
  <c r="CZ1"/>
  <c r="DB1" s="1"/>
  <c r="DA1"/>
  <c r="DC1"/>
  <c r="A2"/>
  <c r="CY2"/>
  <c r="CZ2"/>
  <c r="DB2" s="1"/>
  <c r="DA2"/>
  <c r="DC2"/>
  <c r="A3"/>
  <c r="CY3"/>
  <c r="CZ3"/>
  <c r="DA3"/>
  <c r="DB3"/>
  <c r="DC3"/>
  <c r="A4"/>
  <c r="CY4"/>
  <c r="CZ4"/>
  <c r="DA4"/>
  <c r="DB4"/>
  <c r="DC4"/>
  <c r="A5"/>
  <c r="CY5"/>
  <c r="CZ5"/>
  <c r="DB5" s="1"/>
  <c r="DA5"/>
  <c r="DC5"/>
  <c r="A6"/>
  <c r="CY6"/>
  <c r="CZ6"/>
  <c r="DB6" s="1"/>
  <c r="DA6"/>
  <c r="DC6"/>
  <c r="A7"/>
  <c r="CY7"/>
  <c r="CZ7"/>
  <c r="DA7"/>
  <c r="DB7"/>
  <c r="DC7"/>
  <c r="A8"/>
  <c r="CY8"/>
  <c r="CZ8"/>
  <c r="DA8"/>
  <c r="DB8"/>
  <c r="DC8"/>
  <c r="A9"/>
  <c r="CY9"/>
  <c r="CZ9"/>
  <c r="DB9" s="1"/>
  <c r="DA9"/>
  <c r="DC9"/>
  <c r="A10"/>
  <c r="CY10"/>
  <c r="CZ10"/>
  <c r="DB10" s="1"/>
  <c r="DA10"/>
  <c r="DC10"/>
  <c r="A11"/>
  <c r="CY11"/>
  <c r="CZ11"/>
  <c r="DA11"/>
  <c r="DB11"/>
  <c r="DC11"/>
  <c r="A12"/>
  <c r="CY12"/>
  <c r="CZ12"/>
  <c r="DA12"/>
  <c r="DB12"/>
  <c r="DC12"/>
  <c r="A13"/>
  <c r="CY13"/>
  <c r="CZ13"/>
  <c r="DB13" s="1"/>
  <c r="DA13"/>
  <c r="DC13"/>
  <c r="A14"/>
  <c r="CY14"/>
  <c r="CZ14"/>
  <c r="DB14" s="1"/>
  <c r="DA14"/>
  <c r="DC14"/>
  <c r="A15"/>
  <c r="CY15"/>
  <c r="CZ15"/>
  <c r="DA15"/>
  <c r="DB15"/>
  <c r="DC15"/>
  <c r="A16"/>
  <c r="CY16"/>
  <c r="CZ16"/>
  <c r="DA16"/>
  <c r="DB16"/>
  <c r="DC16"/>
  <c r="A17"/>
  <c r="CY17"/>
  <c r="CZ17"/>
  <c r="DB17" s="1"/>
  <c r="DA17"/>
  <c r="DC17"/>
  <c r="A18"/>
  <c r="CY18"/>
  <c r="CZ18"/>
  <c r="DB18" s="1"/>
  <c r="DA18"/>
  <c r="DC18"/>
  <c r="A19"/>
  <c r="CY19"/>
  <c r="CZ19"/>
  <c r="DA19"/>
  <c r="DB19"/>
  <c r="DC19"/>
  <c r="A20"/>
  <c r="CY20"/>
  <c r="CZ20"/>
  <c r="DA20"/>
  <c r="DB20"/>
  <c r="DC20"/>
  <c r="A21"/>
  <c r="CY21"/>
  <c r="CZ21"/>
  <c r="DB21" s="1"/>
  <c r="DA21"/>
  <c r="DC21"/>
  <c r="A22"/>
  <c r="CY22"/>
  <c r="CZ22"/>
  <c r="DB22" s="1"/>
  <c r="DA22"/>
  <c r="DC22"/>
  <c r="A23"/>
  <c r="CY23"/>
  <c r="CZ23"/>
  <c r="DA23"/>
  <c r="DB23"/>
  <c r="DC23"/>
  <c r="A24"/>
  <c r="CY24"/>
  <c r="CZ24"/>
  <c r="DA24"/>
  <c r="DB24"/>
  <c r="DC24"/>
  <c r="A25"/>
  <c r="CY25"/>
  <c r="CZ25"/>
  <c r="DB25" s="1"/>
  <c r="DA25"/>
  <c r="DC25"/>
  <c r="A26"/>
  <c r="CY26"/>
  <c r="CZ26"/>
  <c r="DB26" s="1"/>
  <c r="DA26"/>
  <c r="DC26"/>
  <c r="A27"/>
  <c r="CY27"/>
  <c r="CZ27"/>
  <c r="DA27"/>
  <c r="DB27"/>
  <c r="DC27"/>
  <c r="A28"/>
  <c r="CY28"/>
  <c r="CZ28"/>
  <c r="DA28"/>
  <c r="DB28"/>
  <c r="DC28"/>
  <c r="A29"/>
  <c r="CY29"/>
  <c r="CZ29"/>
  <c r="DB29" s="1"/>
  <c r="DA29"/>
  <c r="DC29"/>
  <c r="A30"/>
  <c r="CY30"/>
  <c r="CZ30"/>
  <c r="DB30" s="1"/>
  <c r="DA30"/>
  <c r="DC30"/>
  <c r="A31"/>
  <c r="CY31"/>
  <c r="CZ31"/>
  <c r="DA31"/>
  <c r="DB31"/>
  <c r="DC31"/>
  <c r="A32"/>
  <c r="CY32"/>
  <c r="CZ32"/>
  <c r="DA32"/>
  <c r="DB32"/>
  <c r="DC32"/>
  <c r="A33"/>
  <c r="CY33"/>
  <c r="CZ33"/>
  <c r="DB33" s="1"/>
  <c r="DA33"/>
  <c r="DC33"/>
  <c r="A34"/>
  <c r="CY34"/>
  <c r="CZ34"/>
  <c r="DB34" s="1"/>
  <c r="DA34"/>
  <c r="DC34"/>
  <c r="A35"/>
  <c r="CY35"/>
  <c r="CZ35"/>
  <c r="DA35"/>
  <c r="DB35"/>
  <c r="DC35"/>
  <c r="A36"/>
  <c r="CY36"/>
  <c r="CZ36"/>
  <c r="DA36"/>
  <c r="DB36"/>
  <c r="DC36"/>
  <c r="A37"/>
  <c r="CY37"/>
  <c r="CZ37"/>
  <c r="DB37" s="1"/>
  <c r="DA37"/>
  <c r="DC37"/>
  <c r="A38"/>
  <c r="CY38"/>
  <c r="CZ38"/>
  <c r="DB38" s="1"/>
  <c r="DA38"/>
  <c r="DC38"/>
  <c r="A39"/>
  <c r="CY39"/>
  <c r="CZ39"/>
  <c r="DA39"/>
  <c r="DB39"/>
  <c r="DC39"/>
  <c r="A40"/>
  <c r="CY40"/>
  <c r="CZ40"/>
  <c r="DA40"/>
  <c r="DB40"/>
  <c r="DC40"/>
  <c r="A41"/>
  <c r="CY41"/>
  <c r="CZ41"/>
  <c r="DB41" s="1"/>
  <c r="DA41"/>
  <c r="DC41"/>
  <c r="A42"/>
  <c r="CY42"/>
  <c r="CZ42"/>
  <c r="DB42" s="1"/>
  <c r="DA42"/>
  <c r="DC42"/>
  <c r="A43"/>
  <c r="CY43"/>
  <c r="CZ43"/>
  <c r="DA43"/>
  <c r="DB43"/>
  <c r="DC43"/>
  <c r="A44"/>
  <c r="CY44"/>
  <c r="CZ44"/>
  <c r="DA44"/>
  <c r="DB44"/>
  <c r="DC44"/>
  <c r="A45"/>
  <c r="CY45"/>
  <c r="CZ45"/>
  <c r="DB45" s="1"/>
  <c r="DA45"/>
  <c r="DC45"/>
  <c r="A46"/>
  <c r="CY46"/>
  <c r="CZ46"/>
  <c r="DB46" s="1"/>
  <c r="DA46"/>
  <c r="DC46"/>
  <c r="A47"/>
  <c r="CY47"/>
  <c r="CZ47"/>
  <c r="DA47"/>
  <c r="DB47"/>
  <c r="DC47"/>
  <c r="A48"/>
  <c r="CY48"/>
  <c r="CZ48"/>
  <c r="DA48"/>
  <c r="DB48"/>
  <c r="DC48"/>
  <c r="A49"/>
  <c r="CY49"/>
  <c r="CZ49"/>
  <c r="DB49" s="1"/>
  <c r="DA49"/>
  <c r="DC49"/>
  <c r="A50"/>
  <c r="CY50"/>
  <c r="CZ50"/>
  <c r="DB50" s="1"/>
  <c r="DA50"/>
  <c r="DC50"/>
  <c r="A51"/>
  <c r="CY51"/>
  <c r="CZ51"/>
  <c r="DA51"/>
  <c r="DB51"/>
  <c r="DC51"/>
  <c r="A52"/>
  <c r="CY52"/>
  <c r="CZ52"/>
  <c r="DA52"/>
  <c r="DB52"/>
  <c r="DC52"/>
  <c r="A53"/>
  <c r="CY53"/>
  <c r="CZ53"/>
  <c r="DB53" s="1"/>
  <c r="DA53"/>
  <c r="DC53"/>
  <c r="A54"/>
  <c r="CY54"/>
  <c r="CZ54"/>
  <c r="DB54" s="1"/>
  <c r="DA54"/>
  <c r="DC54"/>
  <c r="A55"/>
  <c r="CY55"/>
  <c r="CZ55"/>
  <c r="DA55"/>
  <c r="DB55"/>
  <c r="DC55"/>
  <c r="A56"/>
  <c r="CY56"/>
  <c r="CZ56"/>
  <c r="DA56"/>
  <c r="DB56"/>
  <c r="DC56"/>
  <c r="A57"/>
  <c r="CY57"/>
  <c r="CZ57"/>
  <c r="DB57" s="1"/>
  <c r="DA57"/>
  <c r="DC57"/>
  <c r="A58"/>
  <c r="CY58"/>
  <c r="CZ58"/>
  <c r="DB58" s="1"/>
  <c r="DA58"/>
  <c r="DC58"/>
  <c r="A59"/>
  <c r="CY59"/>
  <c r="CZ59"/>
  <c r="DA59"/>
  <c r="DB59"/>
  <c r="DC59"/>
  <c r="A60"/>
  <c r="CY60"/>
  <c r="CZ60"/>
  <c r="DA60"/>
  <c r="DB60"/>
  <c r="DC60"/>
  <c r="A61"/>
  <c r="CY61"/>
  <c r="CZ61"/>
  <c r="DB61" s="1"/>
  <c r="DA61"/>
  <c r="DC61"/>
  <c r="A62"/>
  <c r="CY62"/>
  <c r="CZ62"/>
  <c r="DB62" s="1"/>
  <c r="DA62"/>
  <c r="DC62"/>
  <c r="A63"/>
  <c r="CY63"/>
  <c r="CZ63"/>
  <c r="DA63"/>
  <c r="DB63"/>
  <c r="DC63"/>
  <c r="A64"/>
  <c r="CY64"/>
  <c r="CZ64"/>
  <c r="DA64"/>
  <c r="DB64"/>
  <c r="DC64"/>
  <c r="A65"/>
  <c r="CY65"/>
  <c r="CZ65"/>
  <c r="DB65" s="1"/>
  <c r="DA65"/>
  <c r="DC65"/>
  <c r="A66"/>
  <c r="CY66"/>
  <c r="CZ66"/>
  <c r="DB66" s="1"/>
  <c r="DA66"/>
  <c r="DC66"/>
  <c r="A67"/>
  <c r="CY67"/>
  <c r="CZ67"/>
  <c r="DA67"/>
  <c r="DB67"/>
  <c r="DC67"/>
  <c r="A68"/>
  <c r="CY68"/>
  <c r="CZ68"/>
  <c r="DA68"/>
  <c r="DB68"/>
  <c r="DC68"/>
  <c r="A69"/>
  <c r="CY69"/>
  <c r="CZ69"/>
  <c r="DB69" s="1"/>
  <c r="DA69"/>
  <c r="DC69"/>
  <c r="A70"/>
  <c r="CY70"/>
  <c r="CZ70"/>
  <c r="DB70" s="1"/>
  <c r="DA70"/>
  <c r="DC70"/>
  <c r="A71"/>
  <c r="CY71"/>
  <c r="CZ71"/>
  <c r="DA71"/>
  <c r="DB71"/>
  <c r="DC71"/>
  <c r="A72"/>
  <c r="CY72"/>
  <c r="CZ72"/>
  <c r="DA72"/>
  <c r="DB72"/>
  <c r="DC72"/>
  <c r="A73"/>
  <c r="CY73"/>
  <c r="CZ73"/>
  <c r="DB73" s="1"/>
  <c r="DA73"/>
  <c r="DC73"/>
  <c r="A74"/>
  <c r="CY74"/>
  <c r="CZ74"/>
  <c r="DB74" s="1"/>
  <c r="DA74"/>
  <c r="DC74"/>
  <c r="A75"/>
  <c r="CY75"/>
  <c r="CZ75"/>
  <c r="DA75"/>
  <c r="DB75"/>
  <c r="DC75"/>
  <c r="A76"/>
  <c r="CY76"/>
  <c r="CZ76"/>
  <c r="DA76"/>
  <c r="DB76"/>
  <c r="DC76"/>
  <c r="A77"/>
  <c r="CY77"/>
  <c r="CZ77"/>
  <c r="DB77" s="1"/>
  <c r="DA77"/>
  <c r="DC77"/>
  <c r="A78"/>
  <c r="CY78"/>
  <c r="CZ78"/>
  <c r="DB78" s="1"/>
  <c r="DA78"/>
  <c r="DC78"/>
  <c r="A79"/>
  <c r="CY79"/>
  <c r="CZ79"/>
  <c r="DA79"/>
  <c r="DB79"/>
  <c r="DC79"/>
  <c r="A80"/>
  <c r="CY80"/>
  <c r="CZ80"/>
  <c r="DA80"/>
  <c r="DB80"/>
  <c r="DC80"/>
  <c r="A81"/>
  <c r="CY81"/>
  <c r="CZ81"/>
  <c r="DB81" s="1"/>
  <c r="DA81"/>
  <c r="DC81"/>
  <c r="A82"/>
  <c r="CY82"/>
  <c r="CZ82"/>
  <c r="DB82" s="1"/>
  <c r="DA82"/>
  <c r="DC82"/>
  <c r="A83"/>
  <c r="CY83"/>
  <c r="CZ83"/>
  <c r="DA83"/>
  <c r="DB83"/>
  <c r="DC83"/>
  <c r="A84"/>
  <c r="CY84"/>
  <c r="CZ84"/>
  <c r="DA84"/>
  <c r="DB84"/>
  <c r="DC84"/>
  <c r="A85"/>
  <c r="CY85"/>
  <c r="CZ85"/>
  <c r="DB85" s="1"/>
  <c r="DA85"/>
  <c r="DC85"/>
  <c r="A86"/>
  <c r="CY86"/>
  <c r="CZ86"/>
  <c r="DB86" s="1"/>
  <c r="DA86"/>
  <c r="DC86"/>
  <c r="A87"/>
  <c r="CY87"/>
  <c r="CZ87"/>
  <c r="DA87"/>
  <c r="DB87"/>
  <c r="DC87"/>
  <c r="A88"/>
  <c r="CY88"/>
  <c r="CZ88"/>
  <c r="DA88"/>
  <c r="DB88"/>
  <c r="DC88"/>
  <c r="A89"/>
  <c r="CY89"/>
  <c r="CZ89"/>
  <c r="DB89" s="1"/>
  <c r="DA89"/>
  <c r="DC89"/>
  <c r="A90"/>
  <c r="CY90"/>
  <c r="CZ90"/>
  <c r="DB90" s="1"/>
  <c r="DA90"/>
  <c r="DC90"/>
  <c r="A91"/>
  <c r="CY91"/>
  <c r="CZ91"/>
  <c r="DA91"/>
  <c r="DB91"/>
  <c r="DC91"/>
  <c r="A92"/>
  <c r="CY92"/>
  <c r="CZ92"/>
  <c r="DA92"/>
  <c r="DB92"/>
  <c r="DC92"/>
  <c r="A93"/>
  <c r="CY93"/>
  <c r="CZ93"/>
  <c r="DB93" s="1"/>
  <c r="DA93"/>
  <c r="DC93"/>
  <c r="A94"/>
  <c r="CY94"/>
  <c r="CZ94"/>
  <c r="DB94" s="1"/>
  <c r="DA94"/>
  <c r="DC94"/>
  <c r="A95"/>
  <c r="CY95"/>
  <c r="CZ95"/>
  <c r="DA95"/>
  <c r="DB95"/>
  <c r="DC95"/>
  <c r="A96"/>
  <c r="CY96"/>
  <c r="CZ96"/>
  <c r="DA96"/>
  <c r="DB96"/>
  <c r="DC96"/>
  <c r="A97"/>
  <c r="CY97"/>
  <c r="CZ97"/>
  <c r="DB97" s="1"/>
  <c r="DA97"/>
  <c r="DC97"/>
  <c r="A98"/>
  <c r="CY98"/>
  <c r="CZ98"/>
  <c r="DB98" s="1"/>
  <c r="DA98"/>
  <c r="DC98"/>
  <c r="A99"/>
  <c r="CY99"/>
  <c r="CZ99"/>
  <c r="DA99"/>
  <c r="DB99"/>
  <c r="DC99"/>
  <c r="A100"/>
  <c r="CY100"/>
  <c r="CZ100"/>
  <c r="DA100"/>
  <c r="DB100"/>
  <c r="DC100"/>
  <c r="A101"/>
  <c r="CY101"/>
  <c r="CZ101"/>
  <c r="DB101" s="1"/>
  <c r="DA101"/>
  <c r="DC101"/>
  <c r="A102"/>
  <c r="CY102"/>
  <c r="CZ102"/>
  <c r="DB102" s="1"/>
  <c r="DA102"/>
  <c r="DC102"/>
  <c r="A103"/>
  <c r="CY103"/>
  <c r="CZ103"/>
  <c r="DA103"/>
  <c r="DB103"/>
  <c r="DC103"/>
  <c r="A104"/>
  <c r="CY104"/>
  <c r="CZ104"/>
  <c r="DA104"/>
  <c r="DB104"/>
  <c r="DC104"/>
  <c r="A105"/>
  <c r="CY105"/>
  <c r="CZ105"/>
  <c r="DB105" s="1"/>
  <c r="DA105"/>
  <c r="DC105"/>
  <c r="A106"/>
  <c r="CY106"/>
  <c r="CZ106"/>
  <c r="DB106" s="1"/>
  <c r="DA106"/>
  <c r="DC106"/>
  <c r="A107"/>
  <c r="CY107"/>
  <c r="CZ107"/>
  <c r="DA107"/>
  <c r="DB107"/>
  <c r="DC107"/>
  <c r="A108"/>
  <c r="CY108"/>
  <c r="CZ108"/>
  <c r="DA108"/>
  <c r="DB108"/>
  <c r="DC108"/>
  <c r="A109"/>
  <c r="CY109"/>
  <c r="CZ109"/>
  <c r="DB109" s="1"/>
  <c r="DA109"/>
  <c r="DC109"/>
  <c r="A110"/>
  <c r="CY110"/>
  <c r="CZ110"/>
  <c r="DB110" s="1"/>
  <c r="DA110"/>
  <c r="DC110"/>
  <c r="A111"/>
  <c r="CY111"/>
  <c r="CZ111"/>
  <c r="DA111"/>
  <c r="DB111"/>
  <c r="DC111"/>
  <c r="A112"/>
  <c r="CY112"/>
  <c r="CZ112"/>
  <c r="DA112"/>
  <c r="DB112"/>
  <c r="DC112"/>
  <c r="A113"/>
  <c r="CY113"/>
  <c r="CZ113"/>
  <c r="DB113" s="1"/>
  <c r="DA113"/>
  <c r="DC113"/>
  <c r="A114"/>
  <c r="CY114"/>
  <c r="CZ114"/>
  <c r="DB114" s="1"/>
  <c r="DA114"/>
  <c r="DC114"/>
  <c r="A115"/>
  <c r="CY115"/>
  <c r="CZ115"/>
  <c r="DA115"/>
  <c r="DB115"/>
  <c r="DC115"/>
  <c r="A116"/>
  <c r="CY116"/>
  <c r="CZ116"/>
  <c r="DA116"/>
  <c r="DB116"/>
  <c r="DC116"/>
  <c r="A117"/>
  <c r="CY117"/>
  <c r="CZ117"/>
  <c r="DB117" s="1"/>
  <c r="DA117"/>
  <c r="DC117"/>
  <c r="A118"/>
  <c r="CY118"/>
  <c r="CZ118"/>
  <c r="DB118" s="1"/>
  <c r="DA118"/>
  <c r="DC118"/>
  <c r="A119"/>
  <c r="CY119"/>
  <c r="CZ119"/>
  <c r="DA119"/>
  <c r="DB119"/>
  <c r="DC119"/>
  <c r="A120"/>
  <c r="CY120"/>
  <c r="CZ120"/>
  <c r="DA120"/>
  <c r="DB120"/>
  <c r="DC120"/>
  <c r="A121"/>
  <c r="CY121"/>
  <c r="CZ121"/>
  <c r="DB121" s="1"/>
  <c r="DA121"/>
  <c r="DC121"/>
  <c r="A122"/>
  <c r="CY122"/>
  <c r="CZ122"/>
  <c r="DB122" s="1"/>
  <c r="DA122"/>
  <c r="DC122"/>
  <c r="A123"/>
  <c r="CY123"/>
  <c r="CZ123"/>
  <c r="DA123"/>
  <c r="DB123"/>
  <c r="DC123"/>
  <c r="A124"/>
  <c r="CY124"/>
  <c r="CZ124"/>
  <c r="DA124"/>
  <c r="DB124"/>
  <c r="DC124"/>
  <c r="A125"/>
  <c r="CY125"/>
  <c r="CZ125"/>
  <c r="DB125" s="1"/>
  <c r="DA125"/>
  <c r="DC125"/>
  <c r="A126"/>
  <c r="CY126"/>
  <c r="CZ126"/>
  <c r="DB126" s="1"/>
  <c r="DA126"/>
  <c r="DC126"/>
  <c r="A127"/>
  <c r="CY127"/>
  <c r="CZ127"/>
  <c r="DA127"/>
  <c r="DB127"/>
  <c r="DC127"/>
  <c r="A128"/>
  <c r="CY128"/>
  <c r="CZ128"/>
  <c r="DA128"/>
  <c r="DB128"/>
  <c r="DC128"/>
  <c r="A129"/>
  <c r="CY129"/>
  <c r="CZ129"/>
  <c r="DB129" s="1"/>
  <c r="DA129"/>
  <c r="DC129"/>
  <c r="A130"/>
  <c r="CY130"/>
  <c r="CZ130"/>
  <c r="DB130" s="1"/>
  <c r="DA130"/>
  <c r="DC130"/>
  <c r="A131"/>
  <c r="CY131"/>
  <c r="CZ131"/>
  <c r="DA131"/>
  <c r="DB131"/>
  <c r="DC131"/>
  <c r="A132"/>
  <c r="CY132"/>
  <c r="CZ132"/>
  <c r="DA132"/>
  <c r="DB132"/>
  <c r="DC132"/>
  <c r="A133"/>
  <c r="CY133"/>
  <c r="CZ133"/>
  <c r="DB133" s="1"/>
  <c r="DA133"/>
  <c r="DC133"/>
  <c r="A134"/>
  <c r="CY134"/>
  <c r="CZ134"/>
  <c r="DB134" s="1"/>
  <c r="DA134"/>
  <c r="DC134"/>
  <c r="A135"/>
  <c r="CY135"/>
  <c r="CZ135"/>
  <c r="DA135"/>
  <c r="DB135"/>
  <c r="DC135"/>
  <c r="A136"/>
  <c r="CY136"/>
  <c r="CZ136"/>
  <c r="DA136"/>
  <c r="DB136"/>
  <c r="DC136"/>
  <c r="A137"/>
  <c r="CY137"/>
  <c r="CZ137"/>
  <c r="DB137" s="1"/>
  <c r="DA137"/>
  <c r="DC137"/>
  <c r="A138"/>
  <c r="CY138"/>
  <c r="CZ138"/>
  <c r="DB138" s="1"/>
  <c r="DA138"/>
  <c r="DC138"/>
  <c r="A139"/>
  <c r="CY139"/>
  <c r="CZ139"/>
  <c r="DA139"/>
  <c r="DB139"/>
  <c r="DC139"/>
  <c r="A140"/>
  <c r="CY140"/>
  <c r="CZ140"/>
  <c r="DA140"/>
  <c r="DB140"/>
  <c r="DC140"/>
  <c r="A141"/>
  <c r="CY141"/>
  <c r="CZ141"/>
  <c r="DB141" s="1"/>
  <c r="DA141"/>
  <c r="DC141"/>
  <c r="A142"/>
  <c r="CY142"/>
  <c r="CZ142"/>
  <c r="DB142" s="1"/>
  <c r="DA142"/>
  <c r="DC142"/>
  <c r="A143"/>
  <c r="CY143"/>
  <c r="CZ143"/>
  <c r="DA143"/>
  <c r="DB143"/>
  <c r="DC143"/>
  <c r="A144"/>
  <c r="CY144"/>
  <c r="CZ144"/>
  <c r="DA144"/>
  <c r="DB144"/>
  <c r="DC144"/>
  <c r="A145"/>
  <c r="CY145"/>
  <c r="CZ145"/>
  <c r="DB145" s="1"/>
  <c r="DA145"/>
  <c r="DC145"/>
  <c r="A146"/>
  <c r="CY146"/>
  <c r="CZ146"/>
  <c r="DB146" s="1"/>
  <c r="DA146"/>
  <c r="DC146"/>
  <c r="A147"/>
  <c r="CY147"/>
  <c r="CZ147"/>
  <c r="DA147"/>
  <c r="DB147"/>
  <c r="DC147"/>
  <c r="A148"/>
  <c r="CY148"/>
  <c r="CZ148"/>
  <c r="DA148"/>
  <c r="DB148"/>
  <c r="DC148"/>
  <c r="A149"/>
  <c r="CY149"/>
  <c r="CZ149"/>
  <c r="DB149" s="1"/>
  <c r="DA149"/>
  <c r="DC149"/>
  <c r="A150"/>
  <c r="CY150"/>
  <c r="CZ150"/>
  <c r="DB150" s="1"/>
  <c r="DA150"/>
  <c r="DC150"/>
  <c r="A151"/>
  <c r="CY151"/>
  <c r="CZ151"/>
  <c r="DA151"/>
  <c r="DB151"/>
  <c r="DC151"/>
  <c r="A152"/>
  <c r="CY152"/>
  <c r="CZ152"/>
  <c r="DA152"/>
  <c r="DB152"/>
  <c r="DC152"/>
  <c r="A153"/>
  <c r="CY153"/>
  <c r="CZ153"/>
  <c r="DB153" s="1"/>
  <c r="DA153"/>
  <c r="DC153"/>
  <c r="A154"/>
  <c r="CY154"/>
  <c r="CZ154"/>
  <c r="DB154" s="1"/>
  <c r="DA154"/>
  <c r="DC154"/>
  <c r="A155"/>
  <c r="CY155"/>
  <c r="CZ155"/>
  <c r="DA155"/>
  <c r="DB155"/>
  <c r="DC155"/>
  <c r="A156"/>
  <c r="CY156"/>
  <c r="CZ156"/>
  <c r="DA156"/>
  <c r="DB156"/>
  <c r="DC156"/>
  <c r="A157"/>
  <c r="CY157"/>
  <c r="CZ157"/>
  <c r="DB157" s="1"/>
  <c r="DA157"/>
  <c r="DC157"/>
  <c r="A158"/>
  <c r="CY158"/>
  <c r="CZ158"/>
  <c r="DB158" s="1"/>
  <c r="DA158"/>
  <c r="DC158"/>
  <c r="A159"/>
  <c r="CY159"/>
  <c r="CZ159"/>
  <c r="DA159"/>
  <c r="DB159"/>
  <c r="DC159"/>
  <c r="A160"/>
  <c r="CY160"/>
  <c r="CZ160"/>
  <c r="DA160"/>
  <c r="DB160"/>
  <c r="DC160"/>
  <c r="A161"/>
  <c r="CY161"/>
  <c r="CZ161"/>
  <c r="DB161" s="1"/>
  <c r="DA161"/>
  <c r="DC161"/>
  <c r="A162"/>
  <c r="CY162"/>
  <c r="CZ162"/>
  <c r="DB162" s="1"/>
  <c r="DA162"/>
  <c r="DC162"/>
  <c r="A163"/>
  <c r="CY163"/>
  <c r="CZ163"/>
  <c r="DA163"/>
  <c r="DB163"/>
  <c r="DC163"/>
  <c r="A164"/>
  <c r="CY164"/>
  <c r="CZ164"/>
  <c r="DA164"/>
  <c r="DB164"/>
  <c r="DC164"/>
  <c r="A165"/>
  <c r="CY165"/>
  <c r="CZ165"/>
  <c r="DB165" s="1"/>
  <c r="DA165"/>
  <c r="DC165"/>
  <c r="A166"/>
  <c r="CY166"/>
  <c r="CZ166"/>
  <c r="DB166" s="1"/>
  <c r="DA166"/>
  <c r="DC166"/>
  <c r="A167"/>
  <c r="CY167"/>
  <c r="CZ167"/>
  <c r="DA167"/>
  <c r="DB167"/>
  <c r="DC167"/>
  <c r="A168"/>
  <c r="CY168"/>
  <c r="CZ168"/>
  <c r="DA168"/>
  <c r="DB168"/>
  <c r="DC168"/>
  <c r="A169"/>
  <c r="CY169"/>
  <c r="CZ169"/>
  <c r="DB169" s="1"/>
  <c r="DA169"/>
  <c r="DC169"/>
  <c r="A170"/>
  <c r="CY170"/>
  <c r="CZ170"/>
  <c r="DB170" s="1"/>
  <c r="DA170"/>
  <c r="DC170"/>
  <c r="A171"/>
  <c r="CY171"/>
  <c r="CZ171"/>
  <c r="DA171"/>
  <c r="DB171"/>
  <c r="DC171"/>
  <c r="A172"/>
  <c r="CY172"/>
  <c r="CZ172"/>
  <c r="DA172"/>
  <c r="DB172"/>
  <c r="DC172"/>
  <c r="A173"/>
  <c r="CY173"/>
  <c r="CZ173"/>
  <c r="DB173" s="1"/>
  <c r="DA173"/>
  <c r="DC173"/>
  <c r="A174"/>
  <c r="CY174"/>
  <c r="CZ174"/>
  <c r="DB174" s="1"/>
  <c r="DA174"/>
  <c r="DC174"/>
  <c r="A175"/>
  <c r="CY175"/>
  <c r="CZ175"/>
  <c r="DA175"/>
  <c r="DB175"/>
  <c r="DC175"/>
  <c r="A176"/>
  <c r="CY176"/>
  <c r="CZ176"/>
  <c r="DA176"/>
  <c r="DB176"/>
  <c r="DC176"/>
  <c r="A177"/>
  <c r="CY177"/>
  <c r="CZ177"/>
  <c r="DB177" s="1"/>
  <c r="DA177"/>
  <c r="DC177"/>
  <c r="A178"/>
  <c r="CY178"/>
  <c r="CZ178"/>
  <c r="DB178" s="1"/>
  <c r="DA178"/>
  <c r="DC178"/>
  <c r="A179"/>
  <c r="CY179"/>
  <c r="CZ179"/>
  <c r="DA179"/>
  <c r="DB179"/>
  <c r="DC179"/>
  <c r="A180"/>
  <c r="CY180"/>
  <c r="CZ180"/>
  <c r="DA180"/>
  <c r="DB180"/>
  <c r="DC180"/>
  <c r="A181"/>
  <c r="CY181"/>
  <c r="CZ181"/>
  <c r="DB181" s="1"/>
  <c r="DA181"/>
  <c r="DC181"/>
  <c r="A182"/>
  <c r="CY182"/>
  <c r="CZ182"/>
  <c r="DB182" s="1"/>
  <c r="DA182"/>
  <c r="DC182"/>
  <c r="A183"/>
  <c r="CY183"/>
  <c r="CZ183"/>
  <c r="DA183"/>
  <c r="DB183"/>
  <c r="DC183"/>
  <c r="A184"/>
  <c r="CY184"/>
  <c r="CZ184"/>
  <c r="DA184"/>
  <c r="DB184"/>
  <c r="DC184"/>
  <c r="A185"/>
  <c r="CY185"/>
  <c r="CZ185"/>
  <c r="DB185" s="1"/>
  <c r="DA185"/>
  <c r="DC185"/>
  <c r="A186"/>
  <c r="CY186"/>
  <c r="CZ186"/>
  <c r="DB186" s="1"/>
  <c r="DA186"/>
  <c r="DC186"/>
  <c r="A187"/>
  <c r="CY187"/>
  <c r="CZ187"/>
  <c r="DA187"/>
  <c r="DB187"/>
  <c r="DC187"/>
  <c r="A188"/>
  <c r="CY188"/>
  <c r="CZ188"/>
  <c r="DA188"/>
  <c r="DB188"/>
  <c r="DC188"/>
  <c r="A189"/>
  <c r="CY189"/>
  <c r="CZ189"/>
  <c r="DB189" s="1"/>
  <c r="DA189"/>
  <c r="DC189"/>
  <c r="A190"/>
  <c r="CY190"/>
  <c r="CZ190"/>
  <c r="DB190" s="1"/>
  <c r="DA190"/>
  <c r="DC190"/>
  <c r="A191"/>
  <c r="CY191"/>
  <c r="CZ191"/>
  <c r="DA191"/>
  <c r="DB191"/>
  <c r="DC191"/>
  <c r="A192"/>
  <c r="CY192"/>
  <c r="CZ192"/>
  <c r="DA192"/>
  <c r="DB192"/>
  <c r="DC192"/>
  <c r="A193"/>
  <c r="CY193"/>
  <c r="CZ193"/>
  <c r="DB193" s="1"/>
  <c r="DA193"/>
  <c r="DC193"/>
  <c r="A194"/>
  <c r="CY194"/>
  <c r="CZ194"/>
  <c r="DB194" s="1"/>
  <c r="DA194"/>
  <c r="DC194"/>
  <c r="A195"/>
  <c r="CY195"/>
  <c r="CZ195"/>
  <c r="DA195"/>
  <c r="DB195"/>
  <c r="DC195"/>
  <c r="A196"/>
  <c r="CY196"/>
  <c r="CZ196"/>
  <c r="DA196"/>
  <c r="DB196"/>
  <c r="DC196"/>
  <c r="A197"/>
  <c r="CY197"/>
  <c r="CZ197"/>
  <c r="DB197" s="1"/>
  <c r="DA197"/>
  <c r="DC197"/>
  <c r="A198"/>
  <c r="CY198"/>
  <c r="CZ198"/>
  <c r="DB198" s="1"/>
  <c r="DA198"/>
  <c r="DC198"/>
  <c r="A199"/>
  <c r="CY199"/>
  <c r="CZ199"/>
  <c r="DA199"/>
  <c r="DB199"/>
  <c r="DC199"/>
  <c r="A200"/>
  <c r="CY200"/>
  <c r="CZ200"/>
  <c r="DA200"/>
  <c r="DB200"/>
  <c r="DC200"/>
  <c r="A201"/>
  <c r="CY201"/>
  <c r="CZ201"/>
  <c r="DB201" s="1"/>
  <c r="DA201"/>
  <c r="DC201"/>
  <c r="A202"/>
  <c r="CY202"/>
  <c r="CZ202"/>
  <c r="DB202" s="1"/>
  <c r="DA202"/>
  <c r="DC202"/>
  <c r="A203"/>
  <c r="CY203"/>
  <c r="CZ203"/>
  <c r="DA203"/>
  <c r="DB203"/>
  <c r="DC203"/>
  <c r="A204"/>
  <c r="CY204"/>
  <c r="CZ204"/>
  <c r="DA204"/>
  <c r="DB204"/>
  <c r="DC204"/>
  <c r="A205"/>
  <c r="CY205"/>
  <c r="CZ205"/>
  <c r="DB205" s="1"/>
  <c r="DA205"/>
  <c r="DC205"/>
  <c r="A206"/>
  <c r="CY206"/>
  <c r="CZ206"/>
  <c r="DB206" s="1"/>
  <c r="DA206"/>
  <c r="DC206"/>
  <c r="A207"/>
  <c r="CY207"/>
  <c r="CZ207"/>
  <c r="DA207"/>
  <c r="DB207"/>
  <c r="DC207"/>
  <c r="A208"/>
  <c r="CY208"/>
  <c r="CZ208"/>
  <c r="DA208"/>
  <c r="DB208"/>
  <c r="DC208"/>
  <c r="A209"/>
  <c r="CY209"/>
  <c r="CZ209"/>
  <c r="DB209" s="1"/>
  <c r="DA209"/>
  <c r="DC209"/>
  <c r="A210"/>
  <c r="CY210"/>
  <c r="CZ210"/>
  <c r="DB210" s="1"/>
  <c r="DA210"/>
  <c r="DC210"/>
  <c r="A211"/>
  <c r="CY211"/>
  <c r="CZ211"/>
  <c r="DA211"/>
  <c r="DB211"/>
  <c r="DC211"/>
  <c r="A212"/>
  <c r="CY212"/>
  <c r="CZ212"/>
  <c r="DA212"/>
  <c r="DB212"/>
  <c r="DC212"/>
  <c r="A213"/>
  <c r="CY213"/>
  <c r="CZ213"/>
  <c r="DB213" s="1"/>
  <c r="DA213"/>
  <c r="DC213"/>
  <c r="A214"/>
  <c r="CY214"/>
  <c r="CZ214"/>
  <c r="DB214" s="1"/>
  <c r="DA214"/>
  <c r="DC214"/>
  <c r="A215"/>
  <c r="CY215"/>
  <c r="CZ215"/>
  <c r="DA215"/>
  <c r="DB215"/>
  <c r="DC215"/>
  <c r="A216"/>
  <c r="CY216"/>
  <c r="CZ216"/>
  <c r="DA216"/>
  <c r="DB216"/>
  <c r="DC216"/>
  <c r="A217"/>
  <c r="CY217"/>
  <c r="CZ217"/>
  <c r="DB217" s="1"/>
  <c r="DA217"/>
  <c r="DC217"/>
  <c r="A218"/>
  <c r="CY218"/>
  <c r="CZ218"/>
  <c r="DB218" s="1"/>
  <c r="DA218"/>
  <c r="DC218"/>
  <c r="A219"/>
  <c r="CY219"/>
  <c r="CZ219"/>
  <c r="DA219"/>
  <c r="DB219"/>
  <c r="DC219"/>
  <c r="A220"/>
  <c r="CY220"/>
  <c r="CZ220"/>
  <c r="DA220"/>
  <c r="DB220"/>
  <c r="DC220"/>
  <c r="A221"/>
  <c r="CY221"/>
  <c r="CZ221"/>
  <c r="DB221" s="1"/>
  <c r="DA221"/>
  <c r="DC221"/>
  <c r="A222"/>
  <c r="CY222"/>
  <c r="CZ222"/>
  <c r="DB222" s="1"/>
  <c r="DA222"/>
  <c r="DC222"/>
  <c r="A223"/>
  <c r="CY223"/>
  <c r="CZ223"/>
  <c r="DA223"/>
  <c r="DB223"/>
  <c r="DC223"/>
  <c r="A224"/>
  <c r="CY224"/>
  <c r="CZ224"/>
  <c r="DA224"/>
  <c r="DB224"/>
  <c r="DC224"/>
  <c r="A225"/>
  <c r="CY225"/>
  <c r="CZ225"/>
  <c r="DB225" s="1"/>
  <c r="DA225"/>
  <c r="DC225"/>
  <c r="A226"/>
  <c r="CY226"/>
  <c r="CZ226"/>
  <c r="DB226" s="1"/>
  <c r="DA226"/>
  <c r="DC226"/>
  <c r="A227"/>
  <c r="CY227"/>
  <c r="CZ227"/>
  <c r="DA227"/>
  <c r="DB227"/>
  <c r="DC227"/>
  <c r="A228"/>
  <c r="CY228"/>
  <c r="CZ228"/>
  <c r="DA228"/>
  <c r="DB228"/>
  <c r="DC228"/>
  <c r="A229"/>
  <c r="CY229"/>
  <c r="CZ229"/>
  <c r="DB229" s="1"/>
  <c r="DA229"/>
  <c r="DC229"/>
  <c r="A230"/>
  <c r="CY230"/>
  <c r="CZ230"/>
  <c r="DB230" s="1"/>
  <c r="DA230"/>
  <c r="DC230"/>
  <c r="A231"/>
  <c r="CY231"/>
  <c r="CZ231"/>
  <c r="DA231"/>
  <c r="DB231"/>
  <c r="DC231"/>
  <c r="A232"/>
  <c r="CY232"/>
  <c r="CZ232"/>
  <c r="DA232"/>
  <c r="DB232"/>
  <c r="DC232"/>
  <c r="A233"/>
  <c r="CY233"/>
  <c r="CZ233"/>
  <c r="DB233" s="1"/>
  <c r="DA233"/>
  <c r="DC233"/>
  <c r="A234"/>
  <c r="CY234"/>
  <c r="CZ234"/>
  <c r="DB234" s="1"/>
  <c r="DA234"/>
  <c r="DC234"/>
  <c r="A235"/>
  <c r="CY235"/>
  <c r="CZ235"/>
  <c r="DA235"/>
  <c r="DB235"/>
  <c r="DC235"/>
  <c r="A236"/>
  <c r="CY236"/>
  <c r="CZ236"/>
  <c r="DA236"/>
  <c r="DB236"/>
  <c r="DC236"/>
  <c r="A237"/>
  <c r="CY237"/>
  <c r="CZ237"/>
  <c r="DB237" s="1"/>
  <c r="DA237"/>
  <c r="DC237"/>
  <c r="A238"/>
  <c r="CY238"/>
  <c r="CZ238"/>
  <c r="DB238" s="1"/>
  <c r="DA238"/>
  <c r="DC238"/>
  <c r="A239"/>
  <c r="CY239"/>
  <c r="CZ239"/>
  <c r="DA239"/>
  <c r="DB239"/>
  <c r="DC239"/>
  <c r="A240"/>
  <c r="CY240"/>
  <c r="CZ240"/>
  <c r="DA240"/>
  <c r="DB240"/>
  <c r="DC240"/>
  <c r="A241"/>
  <c r="CY241"/>
  <c r="CZ241"/>
  <c r="DB241" s="1"/>
  <c r="DA241"/>
  <c r="DC241"/>
  <c r="A242"/>
  <c r="CY242"/>
  <c r="CZ242"/>
  <c r="DB242" s="1"/>
  <c r="DA242"/>
  <c r="DC242"/>
  <c r="A243"/>
  <c r="CY243"/>
  <c r="CZ243"/>
  <c r="DA243"/>
  <c r="DB243"/>
  <c r="DC243"/>
  <c r="A244"/>
  <c r="CY244"/>
  <c r="CZ244"/>
  <c r="DA244"/>
  <c r="DB244"/>
  <c r="DC244"/>
  <c r="A245"/>
  <c r="CY245"/>
  <c r="CZ245"/>
  <c r="DB245" s="1"/>
  <c r="DA245"/>
  <c r="DC245"/>
  <c r="A246"/>
  <c r="CY246"/>
  <c r="CZ246"/>
  <c r="DB246" s="1"/>
  <c r="DA246"/>
  <c r="DC246"/>
  <c r="A247"/>
  <c r="CY247"/>
  <c r="CZ247"/>
  <c r="DA247"/>
  <c r="DB247"/>
  <c r="DC247"/>
  <c r="A248"/>
  <c r="CY248"/>
  <c r="CZ248"/>
  <c r="DA248"/>
  <c r="DB248"/>
  <c r="DC248"/>
  <c r="A249"/>
  <c r="CY249"/>
  <c r="CZ249"/>
  <c r="DB249" s="1"/>
  <c r="DA249"/>
  <c r="DC249"/>
  <c r="A250"/>
  <c r="CY250"/>
  <c r="CZ250"/>
  <c r="DB250" s="1"/>
  <c r="DA250"/>
  <c r="DC250"/>
  <c r="A251"/>
  <c r="CY251"/>
  <c r="CZ251"/>
  <c r="DA251"/>
  <c r="DB251"/>
  <c r="DC251"/>
  <c r="A252"/>
  <c r="CY252"/>
  <c r="CZ252"/>
  <c r="DA252"/>
  <c r="DB252"/>
  <c r="DC252"/>
  <c r="A253"/>
  <c r="CY253"/>
  <c r="CZ253"/>
  <c r="DB253" s="1"/>
  <c r="DA253"/>
  <c r="DC253"/>
  <c r="A254"/>
  <c r="CY254"/>
  <c r="CZ254"/>
  <c r="DB254" s="1"/>
  <c r="DA254"/>
  <c r="DC254"/>
  <c r="A255"/>
  <c r="CY255"/>
  <c r="CZ255"/>
  <c r="DA255"/>
  <c r="DB255"/>
  <c r="DC255"/>
  <c r="A256"/>
  <c r="CY256"/>
  <c r="CZ256"/>
  <c r="DA256"/>
  <c r="DB256"/>
  <c r="DC256"/>
  <c r="A257"/>
  <c r="CY257"/>
  <c r="CZ257"/>
  <c r="DB257" s="1"/>
  <c r="DA257"/>
  <c r="DC257"/>
  <c r="A258"/>
  <c r="CY258"/>
  <c r="CZ258"/>
  <c r="DB258" s="1"/>
  <c r="DA258"/>
  <c r="DC258"/>
  <c r="A259"/>
  <c r="CY259"/>
  <c r="CZ259"/>
  <c r="DA259"/>
  <c r="DB259"/>
  <c r="DC259"/>
  <c r="A260"/>
  <c r="CY260"/>
  <c r="CZ260"/>
  <c r="DA260"/>
  <c r="DB260"/>
  <c r="DC260"/>
  <c r="A261"/>
  <c r="CY261"/>
  <c r="CZ261"/>
  <c r="DB261" s="1"/>
  <c r="DA261"/>
  <c r="DC261"/>
  <c r="A262"/>
  <c r="CY262"/>
  <c r="CZ262"/>
  <c r="DB262" s="1"/>
  <c r="DA262"/>
  <c r="DC262"/>
  <c r="A263"/>
  <c r="CY263"/>
  <c r="CZ263"/>
  <c r="DA263"/>
  <c r="DB263"/>
  <c r="DC263"/>
  <c r="A264"/>
  <c r="CY264"/>
  <c r="CZ264"/>
  <c r="DA264"/>
  <c r="DB264"/>
  <c r="DC264"/>
  <c r="A265"/>
  <c r="CY265"/>
  <c r="CZ265"/>
  <c r="DB265" s="1"/>
  <c r="DA265"/>
  <c r="DC265"/>
  <c r="A266"/>
  <c r="CY266"/>
  <c r="CZ266"/>
  <c r="DB266" s="1"/>
  <c r="DA266"/>
  <c r="DC266"/>
  <c r="A267"/>
  <c r="CY267"/>
  <c r="CZ267"/>
  <c r="DA267"/>
  <c r="DB267"/>
  <c r="DC267"/>
  <c r="A268"/>
  <c r="CY268"/>
  <c r="CZ268"/>
  <c r="DA268"/>
  <c r="DB268"/>
  <c r="DC268"/>
  <c r="A269"/>
  <c r="CY269"/>
  <c r="CZ269"/>
  <c r="DB269" s="1"/>
  <c r="DA269"/>
  <c r="DC269"/>
  <c r="A270"/>
  <c r="CY270"/>
  <c r="CZ270"/>
  <c r="DB270" s="1"/>
  <c r="DA270"/>
  <c r="DC270"/>
  <c r="A271"/>
  <c r="CY271"/>
  <c r="CZ271"/>
  <c r="DA271"/>
  <c r="DB271"/>
  <c r="DC271"/>
  <c r="A272"/>
  <c r="CY272"/>
  <c r="CZ272"/>
  <c r="DA272"/>
  <c r="DB272"/>
  <c r="DC272"/>
  <c r="A273"/>
  <c r="CY273"/>
  <c r="CZ273"/>
  <c r="DB273" s="1"/>
  <c r="DA273"/>
  <c r="DC273"/>
  <c r="A274"/>
  <c r="CY274"/>
  <c r="CZ274"/>
  <c r="DB274" s="1"/>
  <c r="DA274"/>
  <c r="DC274"/>
  <c r="A275"/>
  <c r="CY275"/>
  <c r="CZ275"/>
  <c r="DA275"/>
  <c r="DB275"/>
  <c r="DC275"/>
  <c r="A276"/>
  <c r="CY276"/>
  <c r="CZ276"/>
  <c r="DA276"/>
  <c r="DB276"/>
  <c r="DC276"/>
  <c r="A277"/>
  <c r="CY277"/>
  <c r="CZ277"/>
  <c r="DB277" s="1"/>
  <c r="DA277"/>
  <c r="DC277"/>
  <c r="A278"/>
  <c r="CY278"/>
  <c r="CZ278"/>
  <c r="DB278" s="1"/>
  <c r="DA278"/>
  <c r="DC278"/>
  <c r="A279"/>
  <c r="CY279"/>
  <c r="CZ279"/>
  <c r="DA279"/>
  <c r="DB279"/>
  <c r="DC279"/>
  <c r="A280"/>
  <c r="CY280"/>
  <c r="CZ280"/>
  <c r="DA280"/>
  <c r="DB280"/>
  <c r="DC280"/>
  <c r="A281"/>
  <c r="CY281"/>
  <c r="CZ281"/>
  <c r="DB281" s="1"/>
  <c r="DA281"/>
  <c r="DC281"/>
  <c r="A282"/>
  <c r="CY282"/>
  <c r="CZ282"/>
  <c r="DB282" s="1"/>
  <c r="DA282"/>
  <c r="DC282"/>
  <c r="A283"/>
  <c r="CY283"/>
  <c r="CZ283"/>
  <c r="DA283"/>
  <c r="DB283"/>
  <c r="DC283"/>
  <c r="A284"/>
  <c r="CY284"/>
  <c r="CZ284"/>
  <c r="DA284"/>
  <c r="DB284"/>
  <c r="DC284"/>
  <c r="A285"/>
  <c r="CY285"/>
  <c r="CZ285"/>
  <c r="DB285" s="1"/>
  <c r="DA285"/>
  <c r="DC285"/>
  <c r="A286"/>
  <c r="CY286"/>
  <c r="CZ286"/>
  <c r="DB286" s="1"/>
  <c r="DA286"/>
  <c r="DC286"/>
  <c r="A287"/>
  <c r="CY287"/>
  <c r="CZ287"/>
  <c r="DA287"/>
  <c r="DB287"/>
  <c r="DC287"/>
  <c r="A288"/>
  <c r="CY288"/>
  <c r="CZ288"/>
  <c r="DA288"/>
  <c r="DB288"/>
  <c r="DC288"/>
  <c r="A289"/>
  <c r="CY289"/>
  <c r="CZ289"/>
  <c r="DB289" s="1"/>
  <c r="DA289"/>
  <c r="DC289"/>
  <c r="A290"/>
  <c r="CY290"/>
  <c r="CZ290"/>
  <c r="DB290" s="1"/>
  <c r="DA290"/>
  <c r="DC290"/>
  <c r="A291"/>
  <c r="CY291"/>
  <c r="CZ291"/>
  <c r="DA291"/>
  <c r="DB291"/>
  <c r="DC291"/>
  <c r="A292"/>
  <c r="CY292"/>
  <c r="CZ292"/>
  <c r="DA292"/>
  <c r="DB292"/>
  <c r="DC292"/>
  <c r="A293"/>
  <c r="CY293"/>
  <c r="CZ293"/>
  <c r="DB293" s="1"/>
  <c r="DA293"/>
  <c r="DC293"/>
  <c r="A294"/>
  <c r="CY294"/>
  <c r="CZ294"/>
  <c r="DB294" s="1"/>
  <c r="DA294"/>
  <c r="DC294"/>
  <c r="A295"/>
  <c r="CY295"/>
  <c r="CZ295"/>
  <c r="DA295"/>
  <c r="DB295"/>
  <c r="DC295"/>
  <c r="A296"/>
  <c r="CY296"/>
  <c r="CZ296"/>
  <c r="DA296"/>
  <c r="DB296"/>
  <c r="DC296"/>
  <c r="A297"/>
  <c r="CY297"/>
  <c r="CZ297"/>
  <c r="DB297" s="1"/>
  <c r="DA297"/>
  <c r="DC297"/>
  <c r="A298"/>
  <c r="CY298"/>
  <c r="CZ298"/>
  <c r="DB298" s="1"/>
  <c r="DA298"/>
  <c r="DC298"/>
  <c r="A299"/>
  <c r="CY299"/>
  <c r="CZ299"/>
  <c r="DA299"/>
  <c r="DB299"/>
  <c r="DC299"/>
  <c r="A300"/>
  <c r="CY300"/>
  <c r="CZ300"/>
  <c r="DA300"/>
  <c r="DB300"/>
  <c r="DC300"/>
  <c r="A301"/>
  <c r="CY301"/>
  <c r="CZ301"/>
  <c r="DB301" s="1"/>
  <c r="DA301"/>
  <c r="DC301"/>
  <c r="A302"/>
  <c r="CY302"/>
  <c r="CZ302"/>
  <c r="DB302" s="1"/>
  <c r="DA302"/>
  <c r="DC302"/>
  <c r="A303"/>
  <c r="CY303"/>
  <c r="CZ303"/>
  <c r="DA303"/>
  <c r="DB303"/>
  <c r="DC303"/>
  <c r="A304"/>
  <c r="CY304"/>
  <c r="CZ304"/>
  <c r="DA304"/>
  <c r="DB304"/>
  <c r="DC304"/>
  <c r="A305"/>
  <c r="CY305"/>
  <c r="CZ305"/>
  <c r="DB305" s="1"/>
  <c r="DA305"/>
  <c r="DC305"/>
  <c r="A306"/>
  <c r="CY306"/>
  <c r="CZ306"/>
  <c r="DB306" s="1"/>
  <c r="DA306"/>
  <c r="DC306"/>
  <c r="A307"/>
  <c r="CY307"/>
  <c r="CZ307"/>
  <c r="DA307"/>
  <c r="DB307"/>
  <c r="DC307"/>
  <c r="A308"/>
  <c r="CY308"/>
  <c r="CZ308"/>
  <c r="DA308"/>
  <c r="DB308"/>
  <c r="DC308"/>
  <c r="A309"/>
  <c r="CY309"/>
  <c r="CZ309"/>
  <c r="DB309" s="1"/>
  <c r="DA309"/>
  <c r="DC309"/>
  <c r="A310"/>
  <c r="CY310"/>
  <c r="CZ310"/>
  <c r="DB310" s="1"/>
  <c r="DA310"/>
  <c r="DC310"/>
  <c r="A311"/>
  <c r="CY311"/>
  <c r="CZ311"/>
  <c r="DA311"/>
  <c r="DB311"/>
  <c r="DC311"/>
  <c r="A312"/>
  <c r="CY312"/>
  <c r="CZ312"/>
  <c r="DA312"/>
  <c r="DB312"/>
  <c r="DC312"/>
  <c r="A313"/>
  <c r="CY313"/>
  <c r="CZ313"/>
  <c r="DB313" s="1"/>
  <c r="DA313"/>
  <c r="DC313"/>
  <c r="A314"/>
  <c r="CY314"/>
  <c r="CZ314"/>
  <c r="DB314" s="1"/>
  <c r="DA314"/>
  <c r="DC314"/>
  <c r="A315"/>
  <c r="CY315"/>
  <c r="CZ315"/>
  <c r="DA315"/>
  <c r="DB315"/>
  <c r="DC315"/>
  <c r="A316"/>
  <c r="CY316"/>
  <c r="CZ316"/>
  <c r="DA316"/>
  <c r="DB316"/>
  <c r="DC316"/>
  <c r="A317"/>
  <c r="CY317"/>
  <c r="CZ317"/>
  <c r="DB317" s="1"/>
  <c r="DA317"/>
  <c r="DC317"/>
  <c r="A318"/>
  <c r="CY318"/>
  <c r="CZ318"/>
  <c r="DB318" s="1"/>
  <c r="DA318"/>
  <c r="DC318"/>
  <c r="A319"/>
  <c r="CY319"/>
  <c r="CZ319"/>
  <c r="DA319"/>
  <c r="DB319"/>
  <c r="DC319"/>
  <c r="A320"/>
  <c r="CY320"/>
  <c r="CZ320"/>
  <c r="DA320"/>
  <c r="DB320"/>
  <c r="DC320"/>
  <c r="A321"/>
  <c r="CY321"/>
  <c r="CZ321"/>
  <c r="DB321" s="1"/>
  <c r="DA321"/>
  <c r="DC321"/>
  <c r="A322"/>
  <c r="CY322"/>
  <c r="CZ322"/>
  <c r="DB322" s="1"/>
  <c r="DA322"/>
  <c r="DC322"/>
  <c r="A323"/>
  <c r="CY323"/>
  <c r="CZ323"/>
  <c r="DA323"/>
  <c r="DB323"/>
  <c r="DC323"/>
  <c r="A324"/>
  <c r="CY324"/>
  <c r="CZ324"/>
  <c r="DA324"/>
  <c r="DB324"/>
  <c r="DC324"/>
  <c r="A325"/>
  <c r="CY325"/>
  <c r="CZ325"/>
  <c r="DB325" s="1"/>
  <c r="DA325"/>
  <c r="DC325"/>
  <c r="A326"/>
  <c r="CY326"/>
  <c r="CZ326"/>
  <c r="DB326" s="1"/>
  <c r="DA326"/>
  <c r="DC326"/>
  <c r="A327"/>
  <c r="CY327"/>
  <c r="CZ327"/>
  <c r="DA327"/>
  <c r="DB327"/>
  <c r="DC327"/>
  <c r="A328"/>
  <c r="CY328"/>
  <c r="CZ328"/>
  <c r="DA328"/>
  <c r="DB328"/>
  <c r="DC328"/>
  <c r="A329"/>
  <c r="CY329"/>
  <c r="CZ329"/>
  <c r="DB329" s="1"/>
  <c r="DA329"/>
  <c r="DC329"/>
  <c r="A330"/>
  <c r="CY330"/>
  <c r="CZ330"/>
  <c r="DB330" s="1"/>
  <c r="DA330"/>
  <c r="DC330"/>
  <c r="A331"/>
  <c r="CY331"/>
  <c r="CZ331"/>
  <c r="DA331"/>
  <c r="DB331"/>
  <c r="DC331"/>
  <c r="A332"/>
  <c r="CY332"/>
  <c r="CZ332"/>
  <c r="DA332"/>
  <c r="DB332"/>
  <c r="DC332"/>
  <c r="A333"/>
  <c r="CY333"/>
  <c r="CZ333"/>
  <c r="DB333" s="1"/>
  <c r="DA333"/>
  <c r="DC333"/>
  <c r="A334"/>
  <c r="CY334"/>
  <c r="CZ334"/>
  <c r="DB334" s="1"/>
  <c r="DA334"/>
  <c r="DC334"/>
  <c r="A335"/>
  <c r="CY335"/>
  <c r="CZ335"/>
  <c r="DA335"/>
  <c r="DB335"/>
  <c r="DC335"/>
  <c r="A336"/>
  <c r="CY336"/>
  <c r="CZ336"/>
  <c r="DA336"/>
  <c r="DB336"/>
  <c r="DC336"/>
  <c r="A337"/>
  <c r="CY337"/>
  <c r="CZ337"/>
  <c r="DB337" s="1"/>
  <c r="DA337"/>
  <c r="DC337"/>
  <c r="A338"/>
  <c r="CY338"/>
  <c r="CZ338"/>
  <c r="DB338" s="1"/>
  <c r="DA338"/>
  <c r="DC338"/>
  <c r="A339"/>
  <c r="CY339"/>
  <c r="CZ339"/>
  <c r="DA339"/>
  <c r="DB339"/>
  <c r="DC339"/>
  <c r="A340"/>
  <c r="CY340"/>
  <c r="CZ340"/>
  <c r="DA340"/>
  <c r="DB340"/>
  <c r="DC340"/>
  <c r="A341"/>
  <c r="CY341"/>
  <c r="CZ341"/>
  <c r="DB341" s="1"/>
  <c r="DA341"/>
  <c r="DC341"/>
  <c r="A342"/>
  <c r="CY342"/>
  <c r="CZ342"/>
  <c r="DB342" s="1"/>
  <c r="DA342"/>
  <c r="DC342"/>
  <c r="A343"/>
  <c r="CY343"/>
  <c r="CZ343"/>
  <c r="DA343"/>
  <c r="DB343"/>
  <c r="DC343"/>
  <c r="A344"/>
  <c r="CY344"/>
  <c r="CZ344"/>
  <c r="DA344"/>
  <c r="DB344"/>
  <c r="DC344"/>
  <c r="A345"/>
  <c r="CY345"/>
  <c r="CZ345"/>
  <c r="DB345" s="1"/>
  <c r="DA345"/>
  <c r="DC345"/>
  <c r="A346"/>
  <c r="CY346"/>
  <c r="CZ346"/>
  <c r="DB346" s="1"/>
  <c r="DA346"/>
  <c r="DC346"/>
  <c r="A347"/>
  <c r="CY347"/>
  <c r="CZ347"/>
  <c r="DA347"/>
  <c r="DB347"/>
  <c r="DC347"/>
  <c r="A348"/>
  <c r="CY348"/>
  <c r="CZ348"/>
  <c r="DA348"/>
  <c r="DB348"/>
  <c r="DC348"/>
  <c r="A349"/>
  <c r="CY349"/>
  <c r="CZ349"/>
  <c r="DB349" s="1"/>
  <c r="DA349"/>
  <c r="DC349"/>
  <c r="A350"/>
  <c r="CY350"/>
  <c r="CZ350"/>
  <c r="DB350" s="1"/>
  <c r="DA350"/>
  <c r="DC350"/>
  <c r="A351"/>
  <c r="CY351"/>
  <c r="CZ351"/>
  <c r="DA351"/>
  <c r="DB351"/>
  <c r="DC351"/>
  <c r="A352"/>
  <c r="CY352"/>
  <c r="CZ352"/>
  <c r="DA352"/>
  <c r="DB352"/>
  <c r="DC352"/>
  <c r="A353"/>
  <c r="CY353"/>
  <c r="CZ353"/>
  <c r="DB353" s="1"/>
  <c r="DA353"/>
  <c r="DC353"/>
  <c r="A354"/>
  <c r="CY354"/>
  <c r="CZ354"/>
  <c r="DB354" s="1"/>
  <c r="DA354"/>
  <c r="DC354"/>
  <c r="A355"/>
  <c r="CY355"/>
  <c r="CZ355"/>
  <c r="DA355"/>
  <c r="DB355"/>
  <c r="DC355"/>
  <c r="A356"/>
  <c r="CY356"/>
  <c r="CZ356"/>
  <c r="DA356"/>
  <c r="DB356"/>
  <c r="DC356"/>
  <c r="A357"/>
  <c r="CY357"/>
  <c r="CZ357"/>
  <c r="DB357" s="1"/>
  <c r="DA357"/>
  <c r="DC357"/>
  <c r="A358"/>
  <c r="CY358"/>
  <c r="CZ358"/>
  <c r="DB358" s="1"/>
  <c r="DA358"/>
  <c r="DC358"/>
  <c r="A359"/>
  <c r="CY359"/>
  <c r="CZ359"/>
  <c r="DA359"/>
  <c r="DB359"/>
  <c r="DC359"/>
  <c r="A360"/>
  <c r="CY360"/>
  <c r="CZ360"/>
  <c r="DA360"/>
  <c r="DB360"/>
  <c r="DC360"/>
  <c r="A361"/>
  <c r="CY361"/>
  <c r="CZ361"/>
  <c r="DB361" s="1"/>
  <c r="DA361"/>
  <c r="DC361"/>
  <c r="A362"/>
  <c r="CY362"/>
  <c r="CZ362"/>
  <c r="DB362" s="1"/>
  <c r="DA362"/>
  <c r="DC362"/>
  <c r="A363"/>
  <c r="CY363"/>
  <c r="CZ363"/>
  <c r="DA363"/>
  <c r="DB363"/>
  <c r="DC363"/>
  <c r="A364"/>
  <c r="CY364"/>
  <c r="CZ364"/>
  <c r="DA364"/>
  <c r="DB364"/>
  <c r="DC364"/>
  <c r="A365"/>
  <c r="CY365"/>
  <c r="CZ365"/>
  <c r="DB365" s="1"/>
  <c r="DA365"/>
  <c r="DC365"/>
  <c r="A366"/>
  <c r="CY366"/>
  <c r="CZ366"/>
  <c r="DB366" s="1"/>
  <c r="DA366"/>
  <c r="DC366"/>
  <c r="A367"/>
  <c r="CY367"/>
  <c r="CZ367"/>
  <c r="DA367"/>
  <c r="DB367"/>
  <c r="DC367"/>
  <c r="A368"/>
  <c r="CY368"/>
  <c r="CZ368"/>
  <c r="DA368"/>
  <c r="DB368"/>
  <c r="DC368"/>
  <c r="A369"/>
  <c r="CY369"/>
  <c r="CZ369"/>
  <c r="DB369" s="1"/>
  <c r="DA369"/>
  <c r="DC369"/>
  <c r="A370"/>
  <c r="CY370"/>
  <c r="CZ370"/>
  <c r="DB370" s="1"/>
  <c r="DA370"/>
  <c r="DC370"/>
  <c r="A371"/>
  <c r="CY371"/>
  <c r="CZ371"/>
  <c r="DA371"/>
  <c r="DB371"/>
  <c r="DC371"/>
  <c r="A372"/>
  <c r="CY372"/>
  <c r="CZ372"/>
  <c r="DA372"/>
  <c r="DB372"/>
  <c r="DC372"/>
  <c r="A373"/>
  <c r="CY373"/>
  <c r="CZ373"/>
  <c r="DB373" s="1"/>
  <c r="DA373"/>
  <c r="DC373"/>
  <c r="A374"/>
  <c r="CY374"/>
  <c r="CZ374"/>
  <c r="DB374" s="1"/>
  <c r="DA374"/>
  <c r="DC374"/>
  <c r="A375"/>
  <c r="CY375"/>
  <c r="CZ375"/>
  <c r="DA375"/>
  <c r="DB375"/>
  <c r="DC375"/>
  <c r="A376"/>
  <c r="CY376"/>
  <c r="CZ376"/>
  <c r="DA376"/>
  <c r="DB376"/>
  <c r="DC376"/>
  <c r="A377"/>
  <c r="CY377"/>
  <c r="CZ377"/>
  <c r="DB377" s="1"/>
  <c r="DA377"/>
  <c r="DC377"/>
  <c r="A378"/>
  <c r="CY378"/>
  <c r="CZ378"/>
  <c r="DB378" s="1"/>
  <c r="DA378"/>
  <c r="DC378"/>
  <c r="A379"/>
  <c r="CY379"/>
  <c r="CZ379"/>
  <c r="DA379"/>
  <c r="DB379"/>
  <c r="DC379"/>
  <c r="A380"/>
  <c r="CY380"/>
  <c r="CZ380"/>
  <c r="DA380"/>
  <c r="DB380"/>
  <c r="DC380"/>
  <c r="A381"/>
  <c r="CY381"/>
  <c r="CZ381"/>
  <c r="DB381" s="1"/>
  <c r="DA381"/>
  <c r="DC381"/>
  <c r="A382"/>
  <c r="CY382"/>
  <c r="CZ382"/>
  <c r="DB382" s="1"/>
  <c r="DA382"/>
  <c r="DC382"/>
  <c r="A383"/>
  <c r="CY383"/>
  <c r="CZ383"/>
  <c r="DA383"/>
  <c r="DB383"/>
  <c r="DC383"/>
  <c r="A384"/>
  <c r="CY384"/>
  <c r="CZ384"/>
  <c r="DA384"/>
  <c r="DB384"/>
  <c r="DC384"/>
  <c r="A385"/>
  <c r="CY385"/>
  <c r="CZ385"/>
  <c r="DB385" s="1"/>
  <c r="DA385"/>
  <c r="DC385"/>
  <c r="A386"/>
  <c r="CY386"/>
  <c r="CZ386"/>
  <c r="DB386" s="1"/>
  <c r="DA386"/>
  <c r="DC386"/>
  <c r="A387"/>
  <c r="CY387"/>
  <c r="CZ387"/>
  <c r="DA387"/>
  <c r="DB387"/>
  <c r="DC387"/>
  <c r="A388"/>
  <c r="CY388"/>
  <c r="CZ388"/>
  <c r="DA388"/>
  <c r="DB388"/>
  <c r="DC388"/>
  <c r="A389"/>
  <c r="CY389"/>
  <c r="CZ389"/>
  <c r="DB389" s="1"/>
  <c r="DA389"/>
  <c r="DC389"/>
  <c r="A390"/>
  <c r="CY390"/>
  <c r="CZ390"/>
  <c r="DB390" s="1"/>
  <c r="DA390"/>
  <c r="DC390"/>
  <c r="A391"/>
  <c r="CY391"/>
  <c r="CZ391"/>
  <c r="DA391"/>
  <c r="DB391"/>
  <c r="DC391"/>
  <c r="A392"/>
  <c r="CY392"/>
  <c r="CZ392"/>
  <c r="DA392"/>
  <c r="DB392"/>
  <c r="DC392"/>
  <c r="A393"/>
  <c r="CY393"/>
  <c r="CZ393"/>
  <c r="DB393" s="1"/>
  <c r="DA393"/>
  <c r="DC393"/>
  <c r="A394"/>
  <c r="CY394"/>
  <c r="CZ394"/>
  <c r="DB394" s="1"/>
  <c r="DA394"/>
  <c r="DC394"/>
  <c r="A395"/>
  <c r="CY395"/>
  <c r="CZ395"/>
  <c r="DA395"/>
  <c r="DB395"/>
  <c r="DC395"/>
  <c r="A396"/>
  <c r="CY396"/>
  <c r="CZ396"/>
  <c r="DA396"/>
  <c r="DB396"/>
  <c r="DC396"/>
  <c r="A397"/>
  <c r="CY397"/>
  <c r="CZ397"/>
  <c r="DB397" s="1"/>
  <c r="DA397"/>
  <c r="DC397"/>
  <c r="A398"/>
  <c r="CY398"/>
  <c r="CZ398"/>
  <c r="DB398" s="1"/>
  <c r="DA398"/>
  <c r="DC398"/>
  <c r="A399"/>
  <c r="CY399"/>
  <c r="CZ399"/>
  <c r="DA399"/>
  <c r="DB399"/>
  <c r="DC399"/>
  <c r="A400"/>
  <c r="CY400"/>
  <c r="CZ400"/>
  <c r="DA400"/>
  <c r="DB400"/>
  <c r="DC400"/>
  <c r="A401"/>
  <c r="CY401"/>
  <c r="CZ401"/>
  <c r="DB401" s="1"/>
  <c r="DA401"/>
  <c r="DC401"/>
  <c r="A402"/>
  <c r="CY402"/>
  <c r="CZ402"/>
  <c r="DB402" s="1"/>
  <c r="DA402"/>
  <c r="DC402"/>
  <c r="A403"/>
  <c r="CY403"/>
  <c r="CZ403"/>
  <c r="DA403"/>
  <c r="DB403"/>
  <c r="DC403"/>
  <c r="A404"/>
  <c r="CY404"/>
  <c r="CZ404"/>
  <c r="DA404"/>
  <c r="DB404"/>
  <c r="DC404"/>
  <c r="A405"/>
  <c r="CY405"/>
  <c r="CZ405"/>
  <c r="DB405" s="1"/>
  <c r="DA405"/>
  <c r="DC405"/>
  <c r="A406"/>
  <c r="CY406"/>
  <c r="CZ406"/>
  <c r="DB406" s="1"/>
  <c r="DA406"/>
  <c r="DC406"/>
  <c r="A407"/>
  <c r="CY407"/>
  <c r="CZ407"/>
  <c r="DA407"/>
  <c r="DB407"/>
  <c r="DC407"/>
  <c r="A408"/>
  <c r="CY408"/>
  <c r="CZ408"/>
  <c r="DA408"/>
  <c r="DB408"/>
  <c r="DC408"/>
  <c r="A409"/>
  <c r="CY409"/>
  <c r="CZ409"/>
  <c r="DB409" s="1"/>
  <c r="DA409"/>
  <c r="DC409"/>
  <c r="A410"/>
  <c r="CY410"/>
  <c r="CZ410"/>
  <c r="DB410" s="1"/>
  <c r="DA410"/>
  <c r="DC410"/>
  <c r="A411"/>
  <c r="CY411"/>
  <c r="CZ411"/>
  <c r="DA411"/>
  <c r="DB411"/>
  <c r="DC411"/>
  <c r="A412"/>
  <c r="CY412"/>
  <c r="CZ412"/>
  <c r="DA412"/>
  <c r="DB412"/>
  <c r="DC412"/>
  <c r="A413"/>
  <c r="CY413"/>
  <c r="CZ413"/>
  <c r="DB413" s="1"/>
  <c r="DA413"/>
  <c r="DC413"/>
  <c r="A414"/>
  <c r="CY414"/>
  <c r="CZ414"/>
  <c r="DB414" s="1"/>
  <c r="DA414"/>
  <c r="DC414"/>
  <c r="A415"/>
  <c r="CY415"/>
  <c r="CZ415"/>
  <c r="DA415"/>
  <c r="DB415"/>
  <c r="DC415"/>
  <c r="A416"/>
  <c r="CY416"/>
  <c r="CZ416"/>
  <c r="DA416"/>
  <c r="DB416"/>
  <c r="DC416"/>
  <c r="A417"/>
  <c r="CY417"/>
  <c r="CZ417"/>
  <c r="DB417" s="1"/>
  <c r="DA417"/>
  <c r="DC417"/>
  <c r="A418"/>
  <c r="CY418"/>
  <c r="CZ418"/>
  <c r="DB418" s="1"/>
  <c r="DA418"/>
  <c r="DC418"/>
  <c r="A419"/>
  <c r="CY419"/>
  <c r="CZ419"/>
  <c r="DA419"/>
  <c r="DB419"/>
  <c r="DC419"/>
  <c r="A420"/>
  <c r="CY420"/>
  <c r="CZ420"/>
  <c r="DA420"/>
  <c r="DB420"/>
  <c r="DC420"/>
  <c r="A421"/>
  <c r="CY421"/>
  <c r="CZ421"/>
  <c r="DB421" s="1"/>
  <c r="DA421"/>
  <c r="DC421"/>
  <c r="A422"/>
  <c r="CY422"/>
  <c r="CZ422"/>
  <c r="DB422" s="1"/>
  <c r="DA422"/>
  <c r="DC422"/>
  <c r="A423"/>
  <c r="CY423"/>
  <c r="CZ423"/>
  <c r="DA423"/>
  <c r="DB423"/>
  <c r="DC423"/>
  <c r="A424"/>
  <c r="CY424"/>
  <c r="CZ424"/>
  <c r="DA424"/>
  <c r="DB424"/>
  <c r="DC424"/>
  <c r="A425"/>
  <c r="CY425"/>
  <c r="CZ425"/>
  <c r="DB425" s="1"/>
  <c r="DA425"/>
  <c r="DC425"/>
  <c r="A426"/>
  <c r="CY426"/>
  <c r="CZ426"/>
  <c r="DB426" s="1"/>
  <c r="DA426"/>
  <c r="DC426"/>
  <c r="A427"/>
  <c r="CY427"/>
  <c r="CZ427"/>
  <c r="DA427"/>
  <c r="DB427"/>
  <c r="DC427"/>
  <c r="A428"/>
  <c r="CY428"/>
  <c r="CZ428"/>
  <c r="DA428"/>
  <c r="DB428"/>
  <c r="DC428"/>
  <c r="A429"/>
  <c r="CY429"/>
  <c r="CZ429"/>
  <c r="DB429" s="1"/>
  <c r="DA429"/>
  <c r="DC429"/>
  <c r="A430"/>
  <c r="CY430"/>
  <c r="CZ430"/>
  <c r="DB430" s="1"/>
  <c r="DA430"/>
  <c r="DC430"/>
  <c r="A431"/>
  <c r="CY431"/>
  <c r="CZ431"/>
  <c r="DA431"/>
  <c r="DB431"/>
  <c r="DC431"/>
  <c r="A432"/>
  <c r="CY432"/>
  <c r="CZ432"/>
  <c r="DA432"/>
  <c r="DB432"/>
  <c r="DC432"/>
  <c r="A433"/>
  <c r="CY433"/>
  <c r="CZ433"/>
  <c r="DB433" s="1"/>
  <c r="DA433"/>
  <c r="DC433"/>
  <c r="A434"/>
  <c r="CY434"/>
  <c r="CZ434"/>
  <c r="DB434" s="1"/>
  <c r="DA434"/>
  <c r="DC434"/>
  <c r="A435"/>
  <c r="CY435"/>
  <c r="CZ435"/>
  <c r="DA435"/>
  <c r="DB435"/>
  <c r="DC435"/>
  <c r="A436"/>
  <c r="CY436"/>
  <c r="CZ436"/>
  <c r="DA436"/>
  <c r="DB436"/>
  <c r="DC436"/>
  <c r="A437"/>
  <c r="CY437"/>
  <c r="CZ437"/>
  <c r="DB437" s="1"/>
  <c r="DA437"/>
  <c r="DC437"/>
  <c r="A438"/>
  <c r="CY438"/>
  <c r="CZ438"/>
  <c r="DB438" s="1"/>
  <c r="DA438"/>
  <c r="DC438"/>
  <c r="A439"/>
  <c r="CY439"/>
  <c r="CZ439"/>
  <c r="DA439"/>
  <c r="DB439"/>
  <c r="DC439"/>
  <c r="A440"/>
  <c r="CY440"/>
  <c r="CZ440"/>
  <c r="DA440"/>
  <c r="DB440"/>
  <c r="DC440"/>
  <c r="A441"/>
  <c r="CY441"/>
  <c r="CZ441"/>
  <c r="DB441" s="1"/>
  <c r="DA441"/>
  <c r="DC441"/>
  <c r="A442"/>
  <c r="CY442"/>
  <c r="CZ442"/>
  <c r="DB442" s="1"/>
  <c r="DA442"/>
  <c r="DC442"/>
  <c r="A443"/>
  <c r="CY443"/>
  <c r="CZ443"/>
  <c r="DA443"/>
  <c r="DB443"/>
  <c r="DC443"/>
  <c r="A444"/>
  <c r="CY444"/>
  <c r="CZ444"/>
  <c r="DA444"/>
  <c r="DB444"/>
  <c r="DC444"/>
  <c r="A445"/>
  <c r="CY445"/>
  <c r="CZ445"/>
  <c r="DB445" s="1"/>
  <c r="DA445"/>
  <c r="DC445"/>
  <c r="A446"/>
  <c r="CY446"/>
  <c r="CZ446"/>
  <c r="DB446" s="1"/>
  <c r="DA446"/>
  <c r="DC446"/>
  <c r="A447"/>
  <c r="CY447"/>
  <c r="CZ447"/>
  <c r="DA447"/>
  <c r="DB447"/>
  <c r="DC447"/>
  <c r="A448"/>
  <c r="CY448"/>
  <c r="CZ448"/>
  <c r="DA448"/>
  <c r="DB448"/>
  <c r="DC448"/>
  <c r="A449"/>
  <c r="CY449"/>
  <c r="CZ449"/>
  <c r="DB449" s="1"/>
  <c r="DA449"/>
  <c r="DC449"/>
  <c r="A450"/>
  <c r="CY450"/>
  <c r="CZ450"/>
  <c r="DB450" s="1"/>
  <c r="DA450"/>
  <c r="DC450"/>
  <c r="A451"/>
  <c r="CY451"/>
  <c r="CZ451"/>
  <c r="DA451"/>
  <c r="DB451"/>
  <c r="DC451"/>
  <c r="A452"/>
  <c r="CY452"/>
  <c r="CZ452"/>
  <c r="DA452"/>
  <c r="DB452"/>
  <c r="DC452"/>
  <c r="A453"/>
  <c r="CY453"/>
  <c r="CZ453"/>
  <c r="DB453" s="1"/>
  <c r="DA453"/>
  <c r="DC453"/>
  <c r="A454"/>
  <c r="CY454"/>
  <c r="CZ454"/>
  <c r="DB454" s="1"/>
  <c r="DA454"/>
  <c r="DC454"/>
  <c r="A455"/>
  <c r="CY455"/>
  <c r="CZ455"/>
  <c r="DA455"/>
  <c r="DB455"/>
  <c r="DC455"/>
  <c r="A456"/>
  <c r="CY456"/>
  <c r="CZ456"/>
  <c r="DA456"/>
  <c r="DB456"/>
  <c r="DC456"/>
  <c r="A457"/>
  <c r="CY457"/>
  <c r="CZ457"/>
  <c r="DB457" s="1"/>
  <c r="DA457"/>
  <c r="DC457"/>
  <c r="A458"/>
  <c r="CY458"/>
  <c r="CZ458"/>
  <c r="DB458" s="1"/>
  <c r="DA458"/>
  <c r="DC458"/>
  <c r="A459"/>
  <c r="CY459"/>
  <c r="CZ459"/>
  <c r="DA459"/>
  <c r="DB459"/>
  <c r="DC459"/>
  <c r="A460"/>
  <c r="CY460"/>
  <c r="CZ460"/>
  <c r="DA460"/>
  <c r="DB460"/>
  <c r="DC460"/>
  <c r="A461"/>
  <c r="CY461"/>
  <c r="CZ461"/>
  <c r="DB461" s="1"/>
  <c r="DA461"/>
  <c r="DC461"/>
  <c r="A462"/>
  <c r="CY462"/>
  <c r="CZ462"/>
  <c r="DB462" s="1"/>
  <c r="DA462"/>
  <c r="DC462"/>
  <c r="A463"/>
  <c r="CY463"/>
  <c r="CZ463"/>
  <c r="DA463"/>
  <c r="DB463"/>
  <c r="DC463"/>
  <c r="A464"/>
  <c r="CY464"/>
  <c r="CZ464"/>
  <c r="DA464"/>
  <c r="DB464"/>
  <c r="DC464"/>
  <c r="A465"/>
  <c r="CY465"/>
  <c r="CZ465"/>
  <c r="DB465" s="1"/>
  <c r="DA465"/>
  <c r="DC465"/>
  <c r="A466"/>
  <c r="CY466"/>
  <c r="CZ466"/>
  <c r="DB466" s="1"/>
  <c r="DA466"/>
  <c r="DC466"/>
  <c r="A467"/>
  <c r="CY467"/>
  <c r="CZ467"/>
  <c r="DA467"/>
  <c r="DB467"/>
  <c r="DC467"/>
  <c r="A468"/>
  <c r="CY468"/>
  <c r="CZ468"/>
  <c r="DA468"/>
  <c r="DB468"/>
  <c r="DC468"/>
  <c r="A469"/>
  <c r="CY469"/>
  <c r="CZ469"/>
  <c r="DB469" s="1"/>
  <c r="DA469"/>
  <c r="DC469"/>
  <c r="A470"/>
  <c r="CY470"/>
  <c r="CZ470"/>
  <c r="DB470" s="1"/>
  <c r="DA470"/>
  <c r="DC470"/>
  <c r="A471"/>
  <c r="CY471"/>
  <c r="CZ471"/>
  <c r="DA471"/>
  <c r="DB471"/>
  <c r="DC471"/>
  <c r="A472"/>
  <c r="CY472"/>
  <c r="CZ472"/>
  <c r="DA472"/>
  <c r="DB472"/>
  <c r="DC472"/>
  <c r="A473"/>
  <c r="CY473"/>
  <c r="CZ473"/>
  <c r="DB473" s="1"/>
  <c r="DA473"/>
  <c r="DC473"/>
  <c r="A474"/>
  <c r="CY474"/>
  <c r="CZ474"/>
  <c r="DB474" s="1"/>
  <c r="DA474"/>
  <c r="DC474"/>
  <c r="A475"/>
  <c r="CY475"/>
  <c r="CZ475"/>
  <c r="DA475"/>
  <c r="DB475"/>
  <c r="DC475"/>
  <c r="A476"/>
  <c r="CY476"/>
  <c r="CZ476"/>
  <c r="DA476"/>
  <c r="DB476"/>
  <c r="DC476"/>
  <c r="A477"/>
  <c r="CY477"/>
  <c r="CZ477"/>
  <c r="DB477" s="1"/>
  <c r="DA477"/>
  <c r="DC477"/>
  <c r="A478"/>
  <c r="CY478"/>
  <c r="CZ478"/>
  <c r="DB478" s="1"/>
  <c r="DA478"/>
  <c r="DC478"/>
  <c r="A479"/>
  <c r="CY479"/>
  <c r="CZ479"/>
  <c r="DA479"/>
  <c r="DB479"/>
  <c r="DC479"/>
  <c r="A480"/>
  <c r="CY480"/>
  <c r="CZ480"/>
  <c r="DA480"/>
  <c r="DB480"/>
  <c r="DC480"/>
  <c r="A481"/>
  <c r="CY481"/>
  <c r="CZ481"/>
  <c r="DB481" s="1"/>
  <c r="DA481"/>
  <c r="DC481"/>
  <c r="A482"/>
  <c r="CY482"/>
  <c r="CZ482"/>
  <c r="DB482" s="1"/>
  <c r="DA482"/>
  <c r="DC482"/>
  <c r="A483"/>
  <c r="CY483"/>
  <c r="CZ483"/>
  <c r="DA483"/>
  <c r="DB483"/>
  <c r="DC483"/>
  <c r="A484"/>
  <c r="CY484"/>
  <c r="CZ484"/>
  <c r="DA484"/>
  <c r="DB484"/>
  <c r="DC484"/>
  <c r="A485"/>
  <c r="CY485"/>
  <c r="CZ485"/>
  <c r="DB485" s="1"/>
  <c r="DA485"/>
  <c r="DC485"/>
  <c r="A486"/>
  <c r="CY486"/>
  <c r="CZ486"/>
  <c r="DB486" s="1"/>
  <c r="DA486"/>
  <c r="DC486"/>
  <c r="A487"/>
  <c r="CY487"/>
  <c r="CZ487"/>
  <c r="DA487"/>
  <c r="DB487"/>
  <c r="DC487"/>
  <c r="A488"/>
  <c r="CY488"/>
  <c r="CZ488"/>
  <c r="DA488"/>
  <c r="DB488"/>
  <c r="DC488"/>
  <c r="A489"/>
  <c r="CY489"/>
  <c r="CZ489"/>
  <c r="DB489" s="1"/>
  <c r="DA489"/>
  <c r="DC489"/>
  <c r="A490"/>
  <c r="CY490"/>
  <c r="CZ490"/>
  <c r="DB490" s="1"/>
  <c r="DA490"/>
  <c r="DC490"/>
  <c r="A491"/>
  <c r="CY491"/>
  <c r="CZ491"/>
  <c r="DA491"/>
  <c r="DB491"/>
  <c r="DC491"/>
  <c r="A492"/>
  <c r="CY492"/>
  <c r="CZ492"/>
  <c r="DA492"/>
  <c r="DB492"/>
  <c r="DC492"/>
  <c r="A493"/>
  <c r="CY493"/>
  <c r="CZ493"/>
  <c r="DB493" s="1"/>
  <c r="DA493"/>
  <c r="DC493"/>
  <c r="A494"/>
  <c r="CY494"/>
  <c r="CZ494"/>
  <c r="DB494" s="1"/>
  <c r="DA494"/>
  <c r="DC494"/>
  <c r="A495"/>
  <c r="CY495"/>
  <c r="CZ495"/>
  <c r="DA495"/>
  <c r="DB495"/>
  <c r="DC495"/>
  <c r="A496"/>
  <c r="CY496"/>
  <c r="CZ496"/>
  <c r="DA496"/>
  <c r="DB496"/>
  <c r="DC496"/>
  <c r="A497"/>
  <c r="CY497"/>
  <c r="CZ497"/>
  <c r="DB497" s="1"/>
  <c r="DA497"/>
  <c r="DC497"/>
  <c r="A498"/>
  <c r="CY498"/>
  <c r="CZ498"/>
  <c r="DB498" s="1"/>
  <c r="DA498"/>
  <c r="DC498"/>
  <c r="A499"/>
  <c r="CY499"/>
  <c r="CZ499"/>
  <c r="DA499"/>
  <c r="DB499"/>
  <c r="DC499"/>
  <c r="A500"/>
  <c r="CY500"/>
  <c r="CZ500"/>
  <c r="DA500"/>
  <c r="DB500"/>
  <c r="DC500"/>
  <c r="A501"/>
  <c r="CY501"/>
  <c r="CZ501"/>
  <c r="DB501" s="1"/>
  <c r="DA501"/>
  <c r="DC501"/>
  <c r="A502"/>
  <c r="CY502"/>
  <c r="CZ502"/>
  <c r="DB502" s="1"/>
  <c r="DA502"/>
  <c r="DC502"/>
  <c r="A503"/>
  <c r="CY503"/>
  <c r="CZ503"/>
  <c r="DA503"/>
  <c r="DB503"/>
  <c r="DC503"/>
  <c r="A504"/>
  <c r="CY504"/>
  <c r="CZ504"/>
  <c r="DA504"/>
  <c r="DB504"/>
  <c r="DC504"/>
  <c r="A505"/>
  <c r="CY505"/>
  <c r="CZ505"/>
  <c r="DB505" s="1"/>
  <c r="DA505"/>
  <c r="DC505"/>
  <c r="A506"/>
  <c r="CY506"/>
  <c r="CZ506"/>
  <c r="DB506" s="1"/>
  <c r="DA506"/>
  <c r="DC506"/>
  <c r="A507"/>
  <c r="CY507"/>
  <c r="CZ507"/>
  <c r="DA507"/>
  <c r="DB507"/>
  <c r="DC507"/>
  <c r="A508"/>
  <c r="CY508"/>
  <c r="CZ508"/>
  <c r="DA508"/>
  <c r="DB508"/>
  <c r="DC508"/>
  <c r="A509"/>
  <c r="CY509"/>
  <c r="CZ509"/>
  <c r="DB509" s="1"/>
  <c r="DA509"/>
  <c r="DC509"/>
  <c r="A510"/>
  <c r="CY510"/>
  <c r="CZ510"/>
  <c r="DB510" s="1"/>
  <c r="DA510"/>
  <c r="DC510"/>
  <c r="A511"/>
  <c r="CY511"/>
  <c r="CZ511"/>
  <c r="DA511"/>
  <c r="DB511"/>
  <c r="DC511"/>
  <c r="A512"/>
  <c r="CY512"/>
  <c r="CZ512"/>
  <c r="DA512"/>
  <c r="DB512"/>
  <c r="DC512"/>
  <c r="A513"/>
  <c r="CY513"/>
  <c r="CZ513"/>
  <c r="DB513" s="1"/>
  <c r="DA513"/>
  <c r="DC513"/>
  <c r="A514"/>
  <c r="CY514"/>
  <c r="CZ514"/>
  <c r="DB514" s="1"/>
  <c r="DA514"/>
  <c r="DC514"/>
  <c r="A515"/>
  <c r="CY515"/>
  <c r="CZ515"/>
  <c r="DA515"/>
  <c r="DB515"/>
  <c r="DC515"/>
  <c r="A516"/>
  <c r="CY516"/>
  <c r="CZ516"/>
  <c r="DA516"/>
  <c r="DB516"/>
  <c r="DC516"/>
  <c r="A517"/>
  <c r="CY517"/>
  <c r="CZ517"/>
  <c r="DB517" s="1"/>
  <c r="DA517"/>
  <c r="DC517"/>
  <c r="A518"/>
  <c r="CY518"/>
  <c r="CZ518"/>
  <c r="DB518" s="1"/>
  <c r="DA518"/>
  <c r="DC518"/>
  <c r="A519"/>
  <c r="CY519"/>
  <c r="CZ519"/>
  <c r="DA519"/>
  <c r="DB519"/>
  <c r="DC519"/>
  <c r="A520"/>
  <c r="CY520"/>
  <c r="CZ520"/>
  <c r="DA520"/>
  <c r="DB520"/>
  <c r="DC520"/>
  <c r="A521"/>
  <c r="CY521"/>
  <c r="CZ521"/>
  <c r="DB521" s="1"/>
  <c r="DA521"/>
  <c r="DC521"/>
  <c r="A522"/>
  <c r="CY522"/>
  <c r="CZ522"/>
  <c r="DB522" s="1"/>
  <c r="DA522"/>
  <c r="DC522"/>
  <c r="A523"/>
  <c r="CY523"/>
  <c r="CZ523"/>
  <c r="DA523"/>
  <c r="DB523"/>
  <c r="DC523"/>
  <c r="A524"/>
  <c r="CY524"/>
  <c r="CZ524"/>
  <c r="DA524"/>
  <c r="DB524"/>
  <c r="DC524"/>
  <c r="A525"/>
  <c r="CY525"/>
  <c r="CZ525"/>
  <c r="DB525" s="1"/>
  <c r="DA525"/>
  <c r="DC525"/>
  <c r="A526"/>
  <c r="CY526"/>
  <c r="CZ526"/>
  <c r="DB526" s="1"/>
  <c r="DA526"/>
  <c r="DC526"/>
  <c r="A527"/>
  <c r="CY527"/>
  <c r="CZ527"/>
  <c r="DA527"/>
  <c r="DB527"/>
  <c r="DC527"/>
  <c r="A528"/>
  <c r="CY528"/>
  <c r="CZ528"/>
  <c r="DA528"/>
  <c r="DB528"/>
  <c r="DC528"/>
  <c r="A529"/>
  <c r="CY529"/>
  <c r="CZ529"/>
  <c r="DB529" s="1"/>
  <c r="DA529"/>
  <c r="DC529"/>
  <c r="A530"/>
  <c r="CY530"/>
  <c r="CZ530"/>
  <c r="DB530" s="1"/>
  <c r="DA530"/>
  <c r="DC530"/>
  <c r="A531"/>
  <c r="CY531"/>
  <c r="CZ531"/>
  <c r="DA531"/>
  <c r="DB531"/>
  <c r="DC531"/>
  <c r="A532"/>
  <c r="CY532"/>
  <c r="CZ532"/>
  <c r="DA532"/>
  <c r="DB532"/>
  <c r="DC532"/>
  <c r="A533"/>
  <c r="CY533"/>
  <c r="CZ533"/>
  <c r="DB533" s="1"/>
  <c r="DA533"/>
  <c r="DC533"/>
  <c r="A534"/>
  <c r="CY534"/>
  <c r="CZ534"/>
  <c r="DB534" s="1"/>
  <c r="DA534"/>
  <c r="DC534"/>
  <c r="A535"/>
  <c r="CY535"/>
  <c r="CZ535"/>
  <c r="DA535"/>
  <c r="DB535"/>
  <c r="DC535"/>
  <c r="A536"/>
  <c r="CY536"/>
  <c r="CZ536"/>
  <c r="DA536"/>
  <c r="DB536"/>
  <c r="DC536"/>
  <c r="A537"/>
  <c r="CY537"/>
  <c r="CZ537"/>
  <c r="DB537" s="1"/>
  <c r="DA537"/>
  <c r="DC537"/>
  <c r="A538"/>
  <c r="CY538"/>
  <c r="CZ538"/>
  <c r="DB538" s="1"/>
  <c r="DA538"/>
  <c r="DC538"/>
  <c r="A539"/>
  <c r="CY539"/>
  <c r="CZ539"/>
  <c r="DA539"/>
  <c r="DB539"/>
  <c r="DC539"/>
  <c r="A540"/>
  <c r="CY540"/>
  <c r="CZ540"/>
  <c r="DA540"/>
  <c r="DB540"/>
  <c r="DC540"/>
  <c r="A541"/>
  <c r="CY541"/>
  <c r="CZ541"/>
  <c r="DB541" s="1"/>
  <c r="DA541"/>
  <c r="DC541"/>
  <c r="A542"/>
  <c r="CY542"/>
  <c r="CZ542"/>
  <c r="DB542" s="1"/>
  <c r="DA542"/>
  <c r="DC542"/>
  <c r="A543"/>
  <c r="CY543"/>
  <c r="CZ543"/>
  <c r="DA543"/>
  <c r="DB543"/>
  <c r="DC543"/>
  <c r="A544"/>
  <c r="CY544"/>
  <c r="CZ544"/>
  <c r="DA544"/>
  <c r="DB544"/>
  <c r="DC544"/>
  <c r="A545"/>
  <c r="CY545"/>
  <c r="CZ545"/>
  <c r="DB545" s="1"/>
  <c r="DA545"/>
  <c r="DC545"/>
  <c r="A546"/>
  <c r="CY546"/>
  <c r="CZ546"/>
  <c r="DB546" s="1"/>
  <c r="DA546"/>
  <c r="DC546"/>
  <c r="A547"/>
  <c r="CY547"/>
  <c r="CZ547"/>
  <c r="DA547"/>
  <c r="DB547"/>
  <c r="DC547"/>
  <c r="A548"/>
  <c r="CY548"/>
  <c r="CZ548"/>
  <c r="DA548"/>
  <c r="DB548"/>
  <c r="DC548"/>
  <c r="A549"/>
  <c r="CY549"/>
  <c r="CZ549"/>
  <c r="DB549" s="1"/>
  <c r="DA549"/>
  <c r="DC549"/>
  <c r="A550"/>
  <c r="CY550"/>
  <c r="CZ550"/>
  <c r="DB550" s="1"/>
  <c r="DA550"/>
  <c r="DC550"/>
  <c r="A551"/>
  <c r="CY551"/>
  <c r="CZ551"/>
  <c r="DA551"/>
  <c r="DB551"/>
  <c r="DC551"/>
  <c r="A552"/>
  <c r="CY552"/>
  <c r="CZ552"/>
  <c r="DA552"/>
  <c r="DB552"/>
  <c r="DC552"/>
  <c r="A553"/>
  <c r="CY553"/>
  <c r="CZ553"/>
  <c r="DB553" s="1"/>
  <c r="DA553"/>
  <c r="DC553"/>
  <c r="A554"/>
  <c r="CY554"/>
  <c r="CZ554"/>
  <c r="DB554" s="1"/>
  <c r="DA554"/>
  <c r="DC554"/>
  <c r="A555"/>
  <c r="CY555"/>
  <c r="CZ555"/>
  <c r="DA555"/>
  <c r="DB555"/>
  <c r="DC555"/>
  <c r="A556"/>
  <c r="CY556"/>
  <c r="CZ556"/>
  <c r="DA556"/>
  <c r="DB556"/>
  <c r="DC556"/>
  <c r="A557"/>
  <c r="CY557"/>
  <c r="CZ557"/>
  <c r="DB557" s="1"/>
  <c r="DA557"/>
  <c r="DC557"/>
  <c r="A558"/>
  <c r="CY558"/>
  <c r="CZ558"/>
  <c r="DB558" s="1"/>
  <c r="DA558"/>
  <c r="DC558"/>
  <c r="A559"/>
  <c r="CY559"/>
  <c r="CZ559"/>
  <c r="DA559"/>
  <c r="DB559"/>
  <c r="DC559"/>
  <c r="A560"/>
  <c r="CY560"/>
  <c r="CZ560"/>
  <c r="DA560"/>
  <c r="DB560"/>
  <c r="DC560"/>
  <c r="A561"/>
  <c r="CY561"/>
  <c r="CZ561"/>
  <c r="DB561" s="1"/>
  <c r="DA561"/>
  <c r="DC561"/>
  <c r="A562"/>
  <c r="CY562"/>
  <c r="CZ562"/>
  <c r="DB562" s="1"/>
  <c r="DA562"/>
  <c r="DC562"/>
  <c r="A563"/>
  <c r="CY563"/>
  <c r="CZ563"/>
  <c r="DA563"/>
  <c r="DB563"/>
  <c r="DC563"/>
  <c r="A564"/>
  <c r="CY564"/>
  <c r="CZ564"/>
  <c r="DA564"/>
  <c r="DB564"/>
  <c r="DC564"/>
  <c r="A565"/>
  <c r="CY565"/>
  <c r="CZ565"/>
  <c r="DB565" s="1"/>
  <c r="DA565"/>
  <c r="DC565"/>
  <c r="A566"/>
  <c r="CY566"/>
  <c r="CZ566"/>
  <c r="DB566" s="1"/>
  <c r="DA566"/>
  <c r="DC566"/>
  <c r="A567"/>
  <c r="CY567"/>
  <c r="CZ567"/>
  <c r="DA567"/>
  <c r="DB567"/>
  <c r="DC567"/>
  <c r="A568"/>
  <c r="CY568"/>
  <c r="CZ568"/>
  <c r="DA568"/>
  <c r="DB568"/>
  <c r="DC568"/>
  <c r="A569"/>
  <c r="CY569"/>
  <c r="CZ569"/>
  <c r="DB569" s="1"/>
  <c r="DA569"/>
  <c r="DC569"/>
  <c r="A570"/>
  <c r="CY570"/>
  <c r="CZ570"/>
  <c r="DB570" s="1"/>
  <c r="DA570"/>
  <c r="DC570"/>
  <c r="A571"/>
  <c r="CY571"/>
  <c r="CZ571"/>
  <c r="DA571"/>
  <c r="DB571"/>
  <c r="DC571"/>
  <c r="A572"/>
  <c r="CY572"/>
  <c r="CZ572"/>
  <c r="DA572"/>
  <c r="DB572"/>
  <c r="DC572"/>
  <c r="A573"/>
  <c r="CY573"/>
  <c r="CZ573"/>
  <c r="DB573" s="1"/>
  <c r="DA573"/>
  <c r="DC573"/>
  <c r="A574"/>
  <c r="CY574"/>
  <c r="CZ574"/>
  <c r="DB574" s="1"/>
  <c r="DA574"/>
  <c r="DC574"/>
  <c r="A575"/>
  <c r="CY575"/>
  <c r="CZ575"/>
  <c r="DA575"/>
  <c r="DB575"/>
  <c r="DC575"/>
  <c r="A576"/>
  <c r="CY576"/>
  <c r="CZ576"/>
  <c r="DA576"/>
  <c r="DB576"/>
  <c r="DC576"/>
  <c r="A577"/>
  <c r="CY577"/>
  <c r="CZ577"/>
  <c r="DB577" s="1"/>
  <c r="DA577"/>
  <c r="DC577"/>
  <c r="A578"/>
  <c r="CY578"/>
  <c r="CZ578"/>
  <c r="DB578" s="1"/>
  <c r="DA578"/>
  <c r="DC578"/>
  <c r="A579"/>
  <c r="CY579"/>
  <c r="CZ579"/>
  <c r="DA579"/>
  <c r="DB579"/>
  <c r="DC579"/>
  <c r="A580"/>
  <c r="CY580"/>
  <c r="CZ580"/>
  <c r="DA580"/>
  <c r="DB580"/>
  <c r="DC580"/>
  <c r="A581"/>
  <c r="CY581"/>
  <c r="CZ581"/>
  <c r="DB581" s="1"/>
  <c r="DA581"/>
  <c r="DC581"/>
  <c r="A582"/>
  <c r="CY582"/>
  <c r="CZ582"/>
  <c r="DB582" s="1"/>
  <c r="DA582"/>
  <c r="DC582"/>
  <c r="A583"/>
  <c r="CY583"/>
  <c r="CZ583"/>
  <c r="DA583"/>
  <c r="DB583"/>
  <c r="DC583"/>
  <c r="A584"/>
  <c r="CY584"/>
  <c r="CZ584"/>
  <c r="DA584"/>
  <c r="DB584"/>
  <c r="DC584"/>
  <c r="A585"/>
  <c r="CY585"/>
  <c r="CZ585"/>
  <c r="DB585" s="1"/>
  <c r="DA585"/>
  <c r="DC585"/>
  <c r="A586"/>
  <c r="CY586"/>
  <c r="CZ586"/>
  <c r="DB586" s="1"/>
  <c r="DA586"/>
  <c r="DC586"/>
  <c r="A587"/>
  <c r="CY587"/>
  <c r="CZ587"/>
  <c r="DA587"/>
  <c r="DB587"/>
  <c r="DC587"/>
  <c r="A588"/>
  <c r="CY588"/>
  <c r="CZ588"/>
  <c r="DA588"/>
  <c r="DB588"/>
  <c r="DC588"/>
  <c r="A589"/>
  <c r="CY589"/>
  <c r="CZ589"/>
  <c r="DB589" s="1"/>
  <c r="DA589"/>
  <c r="DC589"/>
  <c r="A590"/>
  <c r="CY590"/>
  <c r="CZ590"/>
  <c r="DB590" s="1"/>
  <c r="DA590"/>
  <c r="DC590"/>
  <c r="A591"/>
  <c r="CY591"/>
  <c r="CZ591"/>
  <c r="DA591"/>
  <c r="DB591"/>
  <c r="DC591"/>
  <c r="A592"/>
  <c r="CY592"/>
  <c r="CZ592"/>
  <c r="DA592"/>
  <c r="DB592"/>
  <c r="DC592"/>
  <c r="A593"/>
  <c r="CY593"/>
  <c r="CZ593"/>
  <c r="DB593" s="1"/>
  <c r="DA593"/>
  <c r="DC593"/>
  <c r="A594"/>
  <c r="CY594"/>
  <c r="CZ594"/>
  <c r="DB594" s="1"/>
  <c r="DA594"/>
  <c r="DC594"/>
  <c r="A595"/>
  <c r="CY595"/>
  <c r="CZ595"/>
  <c r="DA595"/>
  <c r="DB595"/>
  <c r="DC595"/>
  <c r="A596"/>
  <c r="CY596"/>
  <c r="CZ596"/>
  <c r="DA596"/>
  <c r="DB596"/>
  <c r="DC596"/>
  <c r="A597"/>
  <c r="CY597"/>
  <c r="CZ597"/>
  <c r="DB597" s="1"/>
  <c r="DA597"/>
  <c r="DC597"/>
  <c r="A598"/>
  <c r="CY598"/>
  <c r="CZ598"/>
  <c r="DB598" s="1"/>
  <c r="DA598"/>
  <c r="DC598"/>
  <c r="A599"/>
  <c r="CY599"/>
  <c r="CZ599"/>
  <c r="DA599"/>
  <c r="DB599"/>
  <c r="DC599"/>
  <c r="A600"/>
  <c r="CY600"/>
  <c r="CZ600"/>
  <c r="DA600"/>
  <c r="DB600"/>
  <c r="DC600"/>
  <c r="A601"/>
  <c r="CY601"/>
  <c r="CZ601"/>
  <c r="DB601" s="1"/>
  <c r="DA601"/>
  <c r="DC601"/>
  <c r="A602"/>
  <c r="CY602"/>
  <c r="CZ602"/>
  <c r="DB602" s="1"/>
  <c r="DA602"/>
  <c r="DC602"/>
  <c r="A603"/>
  <c r="CY603"/>
  <c r="CZ603"/>
  <c r="DA603"/>
  <c r="DB603"/>
  <c r="DC603"/>
  <c r="A604"/>
  <c r="CY604"/>
  <c r="CZ604"/>
  <c r="DA604"/>
  <c r="DB604"/>
  <c r="DC604"/>
  <c r="A605"/>
  <c r="CY605"/>
  <c r="CZ605"/>
  <c r="DB605" s="1"/>
  <c r="DA605"/>
  <c r="DC605"/>
  <c r="A606"/>
  <c r="CY606"/>
  <c r="CZ606"/>
  <c r="DB606" s="1"/>
  <c r="DA606"/>
  <c r="DC606"/>
  <c r="A607"/>
  <c r="CY607"/>
  <c r="CZ607"/>
  <c r="DA607"/>
  <c r="DB607"/>
  <c r="DC607"/>
  <c r="A608"/>
  <c r="CY608"/>
  <c r="CZ608"/>
  <c r="DA608"/>
  <c r="DB608"/>
  <c r="DC608"/>
  <c r="A609"/>
  <c r="CY609"/>
  <c r="CZ609"/>
  <c r="DB609" s="1"/>
  <c r="DA609"/>
  <c r="DC609"/>
  <c r="A610"/>
  <c r="CY610"/>
  <c r="CZ610"/>
  <c r="DB610" s="1"/>
  <c r="DA610"/>
  <c r="DC610"/>
  <c r="A611"/>
  <c r="CY611"/>
  <c r="CZ611"/>
  <c r="DA611"/>
  <c r="DB611"/>
  <c r="DC611"/>
  <c r="A612"/>
  <c r="CY612"/>
  <c r="CZ612"/>
  <c r="DA612"/>
  <c r="DB612"/>
  <c r="DC612"/>
  <c r="A613"/>
  <c r="CY613"/>
  <c r="CZ613"/>
  <c r="DB613" s="1"/>
  <c r="DA613"/>
  <c r="DC613"/>
  <c r="A614"/>
  <c r="CY614"/>
  <c r="CZ614"/>
  <c r="DB614" s="1"/>
  <c r="DA614"/>
  <c r="DC614"/>
  <c r="A615"/>
  <c r="CY615"/>
  <c r="CZ615"/>
  <c r="DA615"/>
  <c r="DB615"/>
  <c r="DC615"/>
  <c r="A616"/>
  <c r="CY616"/>
  <c r="CZ616"/>
  <c r="DA616"/>
  <c r="DB616"/>
  <c r="DC616"/>
  <c r="A617"/>
  <c r="CY617"/>
  <c r="CZ617"/>
  <c r="DB617" s="1"/>
  <c r="DA617"/>
  <c r="DC617"/>
  <c r="A618"/>
  <c r="CY618"/>
  <c r="CZ618"/>
  <c r="DB618" s="1"/>
  <c r="DA618"/>
  <c r="DC618"/>
  <c r="A619"/>
  <c r="CY619"/>
  <c r="CZ619"/>
  <c r="DA619"/>
  <c r="DB619"/>
  <c r="DC619"/>
  <c r="A620"/>
  <c r="CY620"/>
  <c r="CZ620"/>
  <c r="DA620"/>
  <c r="DB620"/>
  <c r="DC620"/>
  <c r="A621"/>
  <c r="CY621"/>
  <c r="CZ621"/>
  <c r="DB621" s="1"/>
  <c r="DA621"/>
  <c r="DC621"/>
  <c r="A622"/>
  <c r="CY622"/>
  <c r="CZ622"/>
  <c r="DB622" s="1"/>
  <c r="DA622"/>
  <c r="DC622"/>
  <c r="A623"/>
  <c r="CY623"/>
  <c r="CZ623"/>
  <c r="DA623"/>
  <c r="DB623"/>
  <c r="DC623"/>
  <c r="A624"/>
  <c r="CY624"/>
  <c r="CZ624"/>
  <c r="DA624"/>
  <c r="DB624"/>
  <c r="DC624"/>
  <c r="A625"/>
  <c r="CY625"/>
  <c r="CZ625"/>
  <c r="DB625" s="1"/>
  <c r="DA625"/>
  <c r="DC625"/>
  <c r="A626"/>
  <c r="CY626"/>
  <c r="CZ626"/>
  <c r="DB626" s="1"/>
  <c r="DA626"/>
  <c r="DC626"/>
  <c r="A627"/>
  <c r="CY627"/>
  <c r="CZ627"/>
  <c r="DA627"/>
  <c r="DB627"/>
  <c r="DC627"/>
  <c r="A628"/>
  <c r="CY628"/>
  <c r="CZ628"/>
  <c r="DA628"/>
  <c r="DB628"/>
  <c r="DC628"/>
  <c r="A629"/>
  <c r="CY629"/>
  <c r="CZ629"/>
  <c r="DB629" s="1"/>
  <c r="DA629"/>
  <c r="DC629"/>
  <c r="A630"/>
  <c r="CY630"/>
  <c r="CZ630"/>
  <c r="DB630" s="1"/>
  <c r="DA630"/>
  <c r="DC630"/>
  <c r="A631"/>
  <c r="CY631"/>
  <c r="CZ631"/>
  <c r="DA631"/>
  <c r="DB631"/>
  <c r="DC631"/>
  <c r="A632"/>
  <c r="CY632"/>
  <c r="CZ632"/>
  <c r="DA632"/>
  <c r="DB632"/>
  <c r="DC632"/>
  <c r="A633"/>
  <c r="CY633"/>
  <c r="CZ633"/>
  <c r="DB633" s="1"/>
  <c r="DA633"/>
  <c r="DC633"/>
  <c r="A634"/>
  <c r="CY634"/>
  <c r="CZ634"/>
  <c r="DB634" s="1"/>
  <c r="DA634"/>
  <c r="DC634"/>
  <c r="A635"/>
  <c r="CY635"/>
  <c r="CZ635"/>
  <c r="DA635"/>
  <c r="DB635"/>
  <c r="DC635"/>
  <c r="A636"/>
  <c r="CY636"/>
  <c r="CZ636"/>
  <c r="DA636"/>
  <c r="DB636"/>
  <c r="DC636"/>
  <c r="A637"/>
  <c r="CY637"/>
  <c r="CZ637"/>
  <c r="DB637" s="1"/>
  <c r="DA637"/>
  <c r="DC637"/>
  <c r="A638"/>
  <c r="CY638"/>
  <c r="CZ638"/>
  <c r="DB638" s="1"/>
  <c r="DA638"/>
  <c r="DC638"/>
  <c r="A639"/>
  <c r="CY639"/>
  <c r="CZ639"/>
  <c r="DA639"/>
  <c r="DB639"/>
  <c r="DC639"/>
  <c r="A640"/>
  <c r="CY640"/>
  <c r="CZ640"/>
  <c r="DA640"/>
  <c r="DB640"/>
  <c r="DC640"/>
  <c r="A641"/>
  <c r="CY641"/>
  <c r="CZ641"/>
  <c r="DB641" s="1"/>
  <c r="DA641"/>
  <c r="DC641"/>
  <c r="A642"/>
  <c r="CY642"/>
  <c r="CZ642"/>
  <c r="DB642" s="1"/>
  <c r="DA642"/>
  <c r="DC642"/>
  <c r="A643"/>
  <c r="CY643"/>
  <c r="CZ643"/>
  <c r="DA643"/>
  <c r="DB643"/>
  <c r="DC643"/>
  <c r="A644"/>
  <c r="CY644"/>
  <c r="CZ644"/>
  <c r="DA644"/>
  <c r="DB644"/>
  <c r="DC644"/>
  <c r="A645"/>
  <c r="CY645"/>
  <c r="CZ645"/>
  <c r="DB645" s="1"/>
  <c r="DA645"/>
  <c r="DC645"/>
  <c r="A646"/>
  <c r="CY646"/>
  <c r="CZ646"/>
  <c r="DB646" s="1"/>
  <c r="DA646"/>
  <c r="DC646"/>
  <c r="A647"/>
  <c r="CY647"/>
  <c r="CZ647"/>
  <c r="DA647"/>
  <c r="DB647"/>
  <c r="DC647"/>
  <c r="A648"/>
  <c r="CY648"/>
  <c r="CZ648"/>
  <c r="DA648"/>
  <c r="DB648"/>
  <c r="DC648"/>
  <c r="A649"/>
  <c r="CY649"/>
  <c r="CZ649"/>
  <c r="DB649" s="1"/>
  <c r="DA649"/>
  <c r="DC649"/>
  <c r="A650"/>
  <c r="CY650"/>
  <c r="CZ650"/>
  <c r="DB650" s="1"/>
  <c r="DA650"/>
  <c r="DC650"/>
  <c r="A651"/>
  <c r="CY651"/>
  <c r="CZ651"/>
  <c r="DA651"/>
  <c r="DB651"/>
  <c r="DC651"/>
  <c r="A652"/>
  <c r="CY652"/>
  <c r="CZ652"/>
  <c r="DA652"/>
  <c r="DB652"/>
  <c r="DC652"/>
  <c r="A653"/>
  <c r="CY653"/>
  <c r="CZ653"/>
  <c r="DB653" s="1"/>
  <c r="DA653"/>
  <c r="DC653"/>
  <c r="A654"/>
  <c r="CY654"/>
  <c r="CZ654"/>
  <c r="DB654" s="1"/>
  <c r="DA654"/>
  <c r="DC654"/>
  <c r="A655"/>
  <c r="CY655"/>
  <c r="CZ655"/>
  <c r="DA655"/>
  <c r="DB655"/>
  <c r="DC655"/>
  <c r="A656"/>
  <c r="CY656"/>
  <c r="CZ656"/>
  <c r="DA656"/>
  <c r="DB656"/>
  <c r="DC656"/>
  <c r="A657"/>
  <c r="CY657"/>
  <c r="CZ657"/>
  <c r="DB657" s="1"/>
  <c r="DA657"/>
  <c r="DC657"/>
  <c r="A658"/>
  <c r="CY658"/>
  <c r="CZ658"/>
  <c r="DB658" s="1"/>
  <c r="DA658"/>
  <c r="DC658"/>
  <c r="A659"/>
  <c r="CY659"/>
  <c r="CZ659"/>
  <c r="DA659"/>
  <c r="DB659"/>
  <c r="DC659"/>
  <c r="A660"/>
  <c r="CY660"/>
  <c r="CZ660"/>
  <c r="DA660"/>
  <c r="DB660"/>
  <c r="DC660"/>
  <c r="A661"/>
  <c r="CY661"/>
  <c r="CZ661"/>
  <c r="DB661" s="1"/>
  <c r="DA661"/>
  <c r="DC661"/>
  <c r="A662"/>
  <c r="CY662"/>
  <c r="CZ662"/>
  <c r="DB662" s="1"/>
  <c r="DA662"/>
  <c r="DC662"/>
  <c r="A663"/>
  <c r="CY663"/>
  <c r="CZ663"/>
  <c r="DA663"/>
  <c r="DB663"/>
  <c r="DC663"/>
  <c r="A664"/>
  <c r="CY664"/>
  <c r="CZ664"/>
  <c r="DA664"/>
  <c r="DB664"/>
  <c r="DC664"/>
  <c r="A665"/>
  <c r="CY665"/>
  <c r="CZ665"/>
  <c r="DB665" s="1"/>
  <c r="DA665"/>
  <c r="DC665"/>
  <c r="A666"/>
  <c r="CY666"/>
  <c r="CZ666"/>
  <c r="DB666" s="1"/>
  <c r="DA666"/>
  <c r="DC666"/>
  <c r="A667"/>
  <c r="CY667"/>
  <c r="CZ667"/>
  <c r="DA667"/>
  <c r="DB667"/>
  <c r="DC667"/>
  <c r="A668"/>
  <c r="CY668"/>
  <c r="CZ668"/>
  <c r="DA668"/>
  <c r="DB668"/>
  <c r="DC668"/>
  <c r="A669"/>
  <c r="CY669"/>
  <c r="CZ669"/>
  <c r="DB669" s="1"/>
  <c r="DA669"/>
  <c r="DC669"/>
  <c r="A670"/>
  <c r="CY670"/>
  <c r="CZ670"/>
  <c r="DB670" s="1"/>
  <c r="DA670"/>
  <c r="DC670"/>
  <c r="A671"/>
  <c r="CY671"/>
  <c r="CZ671"/>
  <c r="DA671"/>
  <c r="DB671"/>
  <c r="DC671"/>
  <c r="A672"/>
  <c r="CY672"/>
  <c r="CZ672"/>
  <c r="DA672"/>
  <c r="DB672"/>
  <c r="DC672"/>
  <c r="A673"/>
  <c r="CY673"/>
  <c r="CZ673"/>
  <c r="DB673" s="1"/>
  <c r="DA673"/>
  <c r="DC673"/>
  <c r="A674"/>
  <c r="CY674"/>
  <c r="CZ674"/>
  <c r="DB674" s="1"/>
  <c r="DA674"/>
  <c r="DC674"/>
  <c r="A675"/>
  <c r="CY675"/>
  <c r="CZ675"/>
  <c r="DA675"/>
  <c r="DB675"/>
  <c r="DC675"/>
  <c r="A676"/>
  <c r="CY676"/>
  <c r="CZ676"/>
  <c r="DA676"/>
  <c r="DB676"/>
  <c r="DC676"/>
  <c r="A677"/>
  <c r="CY677"/>
  <c r="CZ677"/>
  <c r="DB677" s="1"/>
  <c r="DA677"/>
  <c r="DC677"/>
  <c r="A678"/>
  <c r="CY678"/>
  <c r="CZ678"/>
  <c r="DB678" s="1"/>
  <c r="DA678"/>
  <c r="DC678"/>
  <c r="A679"/>
  <c r="CY679"/>
  <c r="CZ679"/>
  <c r="DA679"/>
  <c r="DB679"/>
  <c r="DC679"/>
  <c r="A680"/>
  <c r="CY680"/>
  <c r="CZ680"/>
  <c r="DA680"/>
  <c r="DB680"/>
  <c r="DC680"/>
  <c r="A681"/>
  <c r="CY681"/>
  <c r="CZ681"/>
  <c r="DB681" s="1"/>
  <c r="DA681"/>
  <c r="DC681"/>
  <c r="A682"/>
  <c r="CY682"/>
  <c r="CZ682"/>
  <c r="DB682" s="1"/>
  <c r="DA682"/>
  <c r="DC682"/>
  <c r="A683"/>
  <c r="CY683"/>
  <c r="CZ683"/>
  <c r="DA683"/>
  <c r="DB683"/>
  <c r="DC683"/>
  <c r="A684"/>
  <c r="CY684"/>
  <c r="CZ684"/>
  <c r="DA684"/>
  <c r="DB684"/>
  <c r="DC684"/>
  <c r="A685"/>
  <c r="CY685"/>
  <c r="CZ685"/>
  <c r="DB685" s="1"/>
  <c r="DA685"/>
  <c r="DC685"/>
  <c r="A686"/>
  <c r="CY686"/>
  <c r="CZ686"/>
  <c r="DB686" s="1"/>
  <c r="DA686"/>
  <c r="DC686"/>
  <c r="A687"/>
  <c r="CY687"/>
  <c r="CZ687"/>
  <c r="DA687"/>
  <c r="DB687"/>
  <c r="DC687"/>
  <c r="A688"/>
  <c r="CY688"/>
  <c r="CZ688"/>
  <c r="DA688"/>
  <c r="DB688"/>
  <c r="DC688"/>
  <c r="A689"/>
  <c r="CY689"/>
  <c r="CZ689"/>
  <c r="DB689" s="1"/>
  <c r="DA689"/>
  <c r="DC689"/>
  <c r="A690"/>
  <c r="CY690"/>
  <c r="CZ690"/>
  <c r="DB690" s="1"/>
  <c r="DA690"/>
  <c r="DC690"/>
  <c r="A691"/>
  <c r="CY691"/>
  <c r="CZ691"/>
  <c r="DA691"/>
  <c r="DB691"/>
  <c r="DC691"/>
  <c r="A692"/>
  <c r="CY692"/>
  <c r="CZ692"/>
  <c r="DA692"/>
  <c r="DB692"/>
  <c r="DC692"/>
  <c r="A693"/>
  <c r="CY693"/>
  <c r="CZ693"/>
  <c r="DB693" s="1"/>
  <c r="DA693"/>
  <c r="DC693"/>
  <c r="A694"/>
  <c r="CY694"/>
  <c r="CZ694"/>
  <c r="DB694" s="1"/>
  <c r="DA694"/>
  <c r="DC694"/>
  <c r="A695"/>
  <c r="CY695"/>
  <c r="CZ695"/>
  <c r="DA695"/>
  <c r="DB695"/>
  <c r="DC695"/>
  <c r="A696"/>
  <c r="CY696"/>
  <c r="CZ696"/>
  <c r="DA696"/>
  <c r="DB696"/>
  <c r="DC696"/>
  <c r="A697"/>
  <c r="CY697"/>
  <c r="CZ697"/>
  <c r="DB697" s="1"/>
  <c r="DA697"/>
  <c r="DC697"/>
  <c r="A698"/>
  <c r="CY698"/>
  <c r="CZ698"/>
  <c r="DB698" s="1"/>
  <c r="DA698"/>
  <c r="DC698"/>
  <c r="A699"/>
  <c r="CY699"/>
  <c r="CZ699"/>
  <c r="DA699"/>
  <c r="DB699"/>
  <c r="DC699"/>
  <c r="A700"/>
  <c r="CY700"/>
  <c r="CZ700"/>
  <c r="DA700"/>
  <c r="DB700"/>
  <c r="DC700"/>
  <c r="A701"/>
  <c r="CY701"/>
  <c r="CZ701"/>
  <c r="DB701" s="1"/>
  <c r="DA701"/>
  <c r="DC701"/>
  <c r="A702"/>
  <c r="CY702"/>
  <c r="CZ702"/>
  <c r="DB702" s="1"/>
  <c r="DA702"/>
  <c r="DC702"/>
  <c r="A703"/>
  <c r="CY703"/>
  <c r="CZ703"/>
  <c r="DA703"/>
  <c r="DB703"/>
  <c r="DC703"/>
  <c r="A704"/>
  <c r="CY704"/>
  <c r="CZ704"/>
  <c r="DA704"/>
  <c r="DB704"/>
  <c r="DC704"/>
  <c r="A705"/>
  <c r="CY705"/>
  <c r="CZ705"/>
  <c r="DB705" s="1"/>
  <c r="DA705"/>
  <c r="DC705"/>
  <c r="A706"/>
  <c r="CY706"/>
  <c r="CZ706"/>
  <c r="DB706" s="1"/>
  <c r="DA706"/>
  <c r="DC706"/>
  <c r="A707"/>
  <c r="CY707"/>
  <c r="CZ707"/>
  <c r="DA707"/>
  <c r="DB707"/>
  <c r="DC707"/>
  <c r="A708"/>
  <c r="CY708"/>
  <c r="CZ708"/>
  <c r="DA708"/>
  <c r="DB708"/>
  <c r="DC708"/>
  <c r="A709"/>
  <c r="CY709"/>
  <c r="CZ709"/>
  <c r="DB709" s="1"/>
  <c r="DA709"/>
  <c r="DC709"/>
  <c r="A710"/>
  <c r="CY710"/>
  <c r="CZ710"/>
  <c r="DB710" s="1"/>
  <c r="DA710"/>
  <c r="DC710"/>
  <c r="A711"/>
  <c r="CY711"/>
  <c r="CZ711"/>
  <c r="DA711"/>
  <c r="DB711"/>
  <c r="DC711"/>
  <c r="A712"/>
  <c r="CY712"/>
  <c r="CZ712"/>
  <c r="DA712"/>
  <c r="DB712"/>
  <c r="DC712"/>
  <c r="A713"/>
  <c r="CY713"/>
  <c r="CZ713"/>
  <c r="DB713" s="1"/>
  <c r="DA713"/>
  <c r="DC713"/>
  <c r="A714"/>
  <c r="CY714"/>
  <c r="CZ714"/>
  <c r="DB714" s="1"/>
  <c r="DA714"/>
  <c r="DC714"/>
  <c r="A715"/>
  <c r="CY715"/>
  <c r="CZ715"/>
  <c r="DA715"/>
  <c r="DB715"/>
  <c r="DC715"/>
  <c r="A716"/>
  <c r="CY716"/>
  <c r="CZ716"/>
  <c r="DA716"/>
  <c r="DB716"/>
  <c r="DC716"/>
  <c r="A717"/>
  <c r="CY717"/>
  <c r="CZ717"/>
  <c r="DB717" s="1"/>
  <c r="DA717"/>
  <c r="DC717"/>
  <c r="A718"/>
  <c r="CY718"/>
  <c r="CZ718"/>
  <c r="DB718" s="1"/>
  <c r="DA718"/>
  <c r="DC718"/>
  <c r="A719"/>
  <c r="CY719"/>
  <c r="CZ719"/>
  <c r="DA719"/>
  <c r="DB719"/>
  <c r="DC719"/>
  <c r="A720"/>
  <c r="CY720"/>
  <c r="CZ720"/>
  <c r="DA720"/>
  <c r="DB720"/>
  <c r="DC720"/>
  <c r="A721"/>
  <c r="CY721"/>
  <c r="CZ721"/>
  <c r="DB721" s="1"/>
  <c r="DA721"/>
  <c r="DC721"/>
  <c r="A722"/>
  <c r="CY722"/>
  <c r="CZ722"/>
  <c r="DB722" s="1"/>
  <c r="DA722"/>
  <c r="DC722"/>
  <c r="A723"/>
  <c r="CY723"/>
  <c r="CZ723"/>
  <c r="DA723"/>
  <c r="DB723"/>
  <c r="DC723"/>
  <c r="A724"/>
  <c r="CY724"/>
  <c r="CZ724"/>
  <c r="DA724"/>
  <c r="DB724"/>
  <c r="DC724"/>
  <c r="A725"/>
  <c r="CY725"/>
  <c r="CZ725"/>
  <c r="DB725" s="1"/>
  <c r="DA725"/>
  <c r="DC725"/>
  <c r="A726"/>
  <c r="CY726"/>
  <c r="CZ726"/>
  <c r="DB726" s="1"/>
  <c r="DA726"/>
  <c r="DC726"/>
  <c r="A727"/>
  <c r="CY727"/>
  <c r="CZ727"/>
  <c r="DA727"/>
  <c r="DB727"/>
  <c r="DC727"/>
  <c r="A728"/>
  <c r="CY728"/>
  <c r="CZ728"/>
  <c r="DA728"/>
  <c r="DB728"/>
  <c r="DC728"/>
  <c r="A729"/>
  <c r="CY729"/>
  <c r="CZ729"/>
  <c r="DB729" s="1"/>
  <c r="DA729"/>
  <c r="DC729"/>
  <c r="A730"/>
  <c r="CY730"/>
  <c r="CZ730"/>
  <c r="DB730" s="1"/>
  <c r="DA730"/>
  <c r="DC730"/>
  <c r="A731"/>
  <c r="CY731"/>
  <c r="CZ731"/>
  <c r="DA731"/>
  <c r="DB731"/>
  <c r="DC731"/>
  <c r="A732"/>
  <c r="CY732"/>
  <c r="CZ732"/>
  <c r="DA732"/>
  <c r="DB732"/>
  <c r="DC732"/>
  <c r="A733"/>
  <c r="CY733"/>
  <c r="CZ733"/>
  <c r="DB733" s="1"/>
  <c r="DA733"/>
  <c r="DC733"/>
  <c r="A734"/>
  <c r="CY734"/>
  <c r="CZ734"/>
  <c r="DB734" s="1"/>
  <c r="DA734"/>
  <c r="DC734"/>
  <c r="A735"/>
  <c r="CY735"/>
  <c r="CZ735"/>
  <c r="DA735"/>
  <c r="DB735"/>
  <c r="DC735"/>
  <c r="A736"/>
  <c r="CY736"/>
  <c r="CZ736"/>
  <c r="DA736"/>
  <c r="DB736"/>
  <c r="DC736"/>
  <c r="A737"/>
  <c r="CY737"/>
  <c r="CZ737"/>
  <c r="DB737" s="1"/>
  <c r="DA737"/>
  <c r="DC737"/>
  <c r="A738"/>
  <c r="CY738"/>
  <c r="CZ738"/>
  <c r="DB738" s="1"/>
  <c r="DA738"/>
  <c r="DC738"/>
  <c r="A739"/>
  <c r="CY739"/>
  <c r="CZ739"/>
  <c r="DA739"/>
  <c r="DB739"/>
  <c r="DC739"/>
  <c r="A740"/>
  <c r="CY740"/>
  <c r="CZ740"/>
  <c r="DA740"/>
  <c r="DB740"/>
  <c r="DC740"/>
  <c r="A741"/>
  <c r="CY741"/>
  <c r="CZ741"/>
  <c r="DB741" s="1"/>
  <c r="DA741"/>
  <c r="DC741"/>
  <c r="A742"/>
  <c r="CY742"/>
  <c r="CZ742"/>
  <c r="DB742" s="1"/>
  <c r="DA742"/>
  <c r="DC742"/>
  <c r="A743"/>
  <c r="CY743"/>
  <c r="CZ743"/>
  <c r="DA743"/>
  <c r="DB743"/>
  <c r="DC743"/>
  <c r="A744"/>
  <c r="CY744"/>
  <c r="CZ744"/>
  <c r="DA744"/>
  <c r="DB744"/>
  <c r="DC744"/>
  <c r="A745"/>
  <c r="CY745"/>
  <c r="CZ745"/>
  <c r="DB745" s="1"/>
  <c r="DA745"/>
  <c r="DC745"/>
  <c r="A746"/>
  <c r="CY746"/>
  <c r="CZ746"/>
  <c r="DB746" s="1"/>
  <c r="DA746"/>
  <c r="DC746"/>
  <c r="A747"/>
  <c r="CY747"/>
  <c r="CZ747"/>
  <c r="DA747"/>
  <c r="DB747"/>
  <c r="DC747"/>
  <c r="A748"/>
  <c r="CY748"/>
  <c r="CZ748"/>
  <c r="DA748"/>
  <c r="DB748"/>
  <c r="DC748"/>
  <c r="A749"/>
  <c r="CY749"/>
  <c r="CZ749"/>
  <c r="DB749" s="1"/>
  <c r="DA749"/>
  <c r="DC749"/>
  <c r="A750"/>
  <c r="CY750"/>
  <c r="CZ750"/>
  <c r="DB750" s="1"/>
  <c r="DA750"/>
  <c r="DC750"/>
  <c r="A751"/>
  <c r="CY751"/>
  <c r="CZ751"/>
  <c r="DA751"/>
  <c r="DB751"/>
  <c r="DC751"/>
  <c r="A752"/>
  <c r="CY752"/>
  <c r="CZ752"/>
  <c r="DA752"/>
  <c r="DB752"/>
  <c r="DC752"/>
  <c r="A753"/>
  <c r="CY753"/>
  <c r="CZ753"/>
  <c r="DB753" s="1"/>
  <c r="DA753"/>
  <c r="DC753"/>
  <c r="A754"/>
  <c r="CY754"/>
  <c r="CZ754"/>
  <c r="DB754" s="1"/>
  <c r="DA754"/>
  <c r="DC754"/>
  <c r="A755"/>
  <c r="CY755"/>
  <c r="CZ755"/>
  <c r="DA755"/>
  <c r="DB755"/>
  <c r="DC755"/>
  <c r="A756"/>
  <c r="CY756"/>
  <c r="CZ756"/>
  <c r="DA756"/>
  <c r="DB756"/>
  <c r="DC756"/>
  <c r="A757"/>
  <c r="CY757"/>
  <c r="CZ757"/>
  <c r="DB757" s="1"/>
  <c r="DA757"/>
  <c r="DC757"/>
  <c r="A758"/>
  <c r="CY758"/>
  <c r="CZ758"/>
  <c r="DB758" s="1"/>
  <c r="DA758"/>
  <c r="DC758"/>
  <c r="A759"/>
  <c r="CY759"/>
  <c r="CZ759"/>
  <c r="DA759"/>
  <c r="DB759"/>
  <c r="DC759"/>
  <c r="A760"/>
  <c r="CY760"/>
  <c r="CZ760"/>
  <c r="DA760"/>
  <c r="DB760"/>
  <c r="DC760"/>
  <c r="A761"/>
  <c r="CY761"/>
  <c r="CZ761"/>
  <c r="DB761" s="1"/>
  <c r="DA761"/>
  <c r="DC761"/>
  <c r="A762"/>
  <c r="CY762"/>
  <c r="CZ762"/>
  <c r="DB762" s="1"/>
  <c r="DA762"/>
  <c r="DC762"/>
  <c r="A763"/>
  <c r="CY763"/>
  <c r="CZ763"/>
  <c r="DA763"/>
  <c r="DB763"/>
  <c r="DC763"/>
  <c r="A764"/>
  <c r="CY764"/>
  <c r="CZ764"/>
  <c r="DA764"/>
  <c r="DB764"/>
  <c r="DC764"/>
  <c r="A765"/>
  <c r="CY765"/>
  <c r="CZ765"/>
  <c r="DB765" s="1"/>
  <c r="DA765"/>
  <c r="DC765"/>
  <c r="A766"/>
  <c r="CY766"/>
  <c r="CZ766"/>
  <c r="DB766" s="1"/>
  <c r="DA766"/>
  <c r="DC766"/>
  <c r="A767"/>
  <c r="CY767"/>
  <c r="CZ767"/>
  <c r="DA767"/>
  <c r="DB767"/>
  <c r="DC767"/>
  <c r="A768"/>
  <c r="CY768"/>
  <c r="CZ768"/>
  <c r="DA768"/>
  <c r="DB768"/>
  <c r="DC768"/>
  <c r="A769"/>
  <c r="CY769"/>
  <c r="CZ769"/>
  <c r="DB769" s="1"/>
  <c r="DA769"/>
  <c r="DC769"/>
  <c r="A770"/>
  <c r="CY770"/>
  <c r="CZ770"/>
  <c r="DB770" s="1"/>
  <c r="DA770"/>
  <c r="DC770"/>
  <c r="A771"/>
  <c r="CY771"/>
  <c r="CZ771"/>
  <c r="DA771"/>
  <c r="DB771"/>
  <c r="DC771"/>
  <c r="A772"/>
  <c r="CY772"/>
  <c r="CZ772"/>
  <c r="DA772"/>
  <c r="DB772"/>
  <c r="DC772"/>
  <c r="A773"/>
  <c r="CY773"/>
  <c r="CZ773"/>
  <c r="DB773" s="1"/>
  <c r="DA773"/>
  <c r="DC773"/>
  <c r="A774"/>
  <c r="CY774"/>
  <c r="CZ774"/>
  <c r="DB774" s="1"/>
  <c r="DA774"/>
  <c r="DC774"/>
  <c r="A775"/>
  <c r="CY775"/>
  <c r="CZ775"/>
  <c r="DA775"/>
  <c r="DB775"/>
  <c r="DC775"/>
  <c r="A776"/>
  <c r="CY776"/>
  <c r="CZ776"/>
  <c r="DA776"/>
  <c r="DB776"/>
  <c r="DC776"/>
  <c r="A777"/>
  <c r="CY777"/>
  <c r="CZ777"/>
  <c r="DB777" s="1"/>
  <c r="DA777"/>
  <c r="DC777"/>
  <c r="A778"/>
  <c r="CY778"/>
  <c r="CZ778"/>
  <c r="DB778" s="1"/>
  <c r="DA778"/>
  <c r="DC778"/>
  <c r="A779"/>
  <c r="CY779"/>
  <c r="CZ779"/>
  <c r="DA779"/>
  <c r="DB779"/>
  <c r="DC779"/>
  <c r="A780"/>
  <c r="CY780"/>
  <c r="CZ780"/>
  <c r="DA780"/>
  <c r="DB780"/>
  <c r="DC780"/>
  <c r="A781"/>
  <c r="CY781"/>
  <c r="CZ781"/>
  <c r="DB781" s="1"/>
  <c r="DA781"/>
  <c r="DC781"/>
  <c r="A782"/>
  <c r="CY782"/>
  <c r="CZ782"/>
  <c r="DB782" s="1"/>
  <c r="DA782"/>
  <c r="DC782"/>
  <c r="A783"/>
  <c r="CY783"/>
  <c r="CZ783"/>
  <c r="DA783"/>
  <c r="DB783"/>
  <c r="DC783"/>
  <c r="A784"/>
  <c r="CY784"/>
  <c r="CZ784"/>
  <c r="DA784"/>
  <c r="DB784"/>
  <c r="DC784"/>
  <c r="A785"/>
  <c r="CY785"/>
  <c r="CZ785"/>
  <c r="DB785" s="1"/>
  <c r="DA785"/>
  <c r="DC785"/>
  <c r="A786"/>
  <c r="CY786"/>
  <c r="CZ786"/>
  <c r="DB786" s="1"/>
  <c r="DA786"/>
  <c r="DC786"/>
  <c r="A787"/>
  <c r="CY787"/>
  <c r="CZ787"/>
  <c r="DA787"/>
  <c r="DB787"/>
  <c r="DC787"/>
  <c r="A788"/>
  <c r="CY788"/>
  <c r="CZ788"/>
  <c r="DA788"/>
  <c r="DB788"/>
  <c r="DC788"/>
  <c r="A789"/>
  <c r="CY789"/>
  <c r="CZ789"/>
  <c r="DB789" s="1"/>
  <c r="DA789"/>
  <c r="DC789"/>
  <c r="A790"/>
  <c r="CY790"/>
  <c r="CZ790"/>
  <c r="DB790" s="1"/>
  <c r="DA790"/>
  <c r="DC790"/>
  <c r="A791"/>
  <c r="CY791"/>
  <c r="CZ791"/>
  <c r="DA791"/>
  <c r="DB791"/>
  <c r="DC791"/>
  <c r="A792"/>
  <c r="CY792"/>
  <c r="CZ792"/>
  <c r="DA792"/>
  <c r="DB792"/>
  <c r="DC792"/>
  <c r="A793"/>
  <c r="CY793"/>
  <c r="CZ793"/>
  <c r="DB793" s="1"/>
  <c r="DA793"/>
  <c r="DC793"/>
  <c r="A794"/>
  <c r="CY794"/>
  <c r="CZ794"/>
  <c r="DB794" s="1"/>
  <c r="DA794"/>
  <c r="DC794"/>
  <c r="A795"/>
  <c r="CY795"/>
  <c r="CZ795"/>
  <c r="DA795"/>
  <c r="DB795"/>
  <c r="DC795"/>
  <c r="A796"/>
  <c r="CY796"/>
  <c r="CZ796"/>
  <c r="DA796"/>
  <c r="DB796"/>
  <c r="DC796"/>
  <c r="A797"/>
  <c r="CY797"/>
  <c r="CZ797"/>
  <c r="DB797" s="1"/>
  <c r="DA797"/>
  <c r="DC797"/>
  <c r="A798"/>
  <c r="CY798"/>
  <c r="CZ798"/>
  <c r="DB798" s="1"/>
  <c r="DA798"/>
  <c r="DC798"/>
  <c r="A799"/>
  <c r="CY799"/>
  <c r="CZ799"/>
  <c r="DA799"/>
  <c r="DB799"/>
  <c r="DC799"/>
  <c r="A800"/>
  <c r="CY800"/>
  <c r="CZ800"/>
  <c r="DA800"/>
  <c r="DB800"/>
  <c r="DC800"/>
  <c r="A801"/>
  <c r="CY801"/>
  <c r="CZ801"/>
  <c r="DB801" s="1"/>
  <c r="DA801"/>
  <c r="DC801"/>
  <c r="A802"/>
  <c r="CY802"/>
  <c r="CZ802"/>
  <c r="DB802" s="1"/>
  <c r="DA802"/>
  <c r="DC802"/>
  <c r="A803"/>
  <c r="CY803"/>
  <c r="CZ803"/>
  <c r="DA803"/>
  <c r="DB803"/>
  <c r="DC803"/>
  <c r="A804"/>
  <c r="CY804"/>
  <c r="CZ804"/>
  <c r="DA804"/>
  <c r="DB804"/>
  <c r="DC804"/>
  <c r="A805"/>
  <c r="CY805"/>
  <c r="CZ805"/>
  <c r="DB805" s="1"/>
  <c r="DA805"/>
  <c r="DC805"/>
  <c r="A806"/>
  <c r="CY806"/>
  <c r="CZ806"/>
  <c r="DB806" s="1"/>
  <c r="DA806"/>
  <c r="DC806"/>
  <c r="A807"/>
  <c r="CY807"/>
  <c r="CZ807"/>
  <c r="DA807"/>
  <c r="DB807"/>
  <c r="DC807"/>
  <c r="A808"/>
  <c r="CY808"/>
  <c r="CZ808"/>
  <c r="DA808"/>
  <c r="DB808"/>
  <c r="DC808"/>
  <c r="A809"/>
  <c r="CY809"/>
  <c r="CZ809"/>
  <c r="DB809" s="1"/>
  <c r="DA809"/>
  <c r="DC809"/>
  <c r="A810"/>
  <c r="CY810"/>
  <c r="CZ810"/>
  <c r="DB810" s="1"/>
  <c r="DA810"/>
  <c r="DC810"/>
  <c r="A811"/>
  <c r="CY811"/>
  <c r="CZ811"/>
  <c r="DA811"/>
  <c r="DB811"/>
  <c r="DC811"/>
  <c r="A812"/>
  <c r="CY812"/>
  <c r="CZ812"/>
  <c r="DA812"/>
  <c r="DB812"/>
  <c r="DC812"/>
  <c r="A813"/>
  <c r="CY813"/>
  <c r="CZ813"/>
  <c r="DB813" s="1"/>
  <c r="DA813"/>
  <c r="DC813"/>
  <c r="A814"/>
  <c r="CY814"/>
  <c r="CZ814"/>
  <c r="DB814" s="1"/>
  <c r="DA814"/>
  <c r="DC814"/>
  <c r="A815"/>
  <c r="CY815"/>
  <c r="CZ815"/>
  <c r="DA815"/>
  <c r="DB815"/>
  <c r="DC815"/>
  <c r="A816"/>
  <c r="CY816"/>
  <c r="CZ816"/>
  <c r="DA816"/>
  <c r="DB816"/>
  <c r="DC816"/>
  <c r="A817"/>
  <c r="CY817"/>
  <c r="CZ817"/>
  <c r="DB817" s="1"/>
  <c r="DA817"/>
  <c r="DC817"/>
  <c r="A818"/>
  <c r="CY818"/>
  <c r="CZ818"/>
  <c r="DB818" s="1"/>
  <c r="DA818"/>
  <c r="DC818"/>
  <c r="A819"/>
  <c r="CY819"/>
  <c r="CZ819"/>
  <c r="DA819"/>
  <c r="DB819"/>
  <c r="DC819"/>
  <c r="A820"/>
  <c r="CY820"/>
  <c r="CZ820"/>
  <c r="DA820"/>
  <c r="DB820"/>
  <c r="DC820"/>
  <c r="A821"/>
  <c r="CY821"/>
  <c r="CZ821"/>
  <c r="DB821" s="1"/>
  <c r="DA821"/>
  <c r="DC821"/>
  <c r="A822"/>
  <c r="CY822"/>
  <c r="CZ822"/>
  <c r="DB822" s="1"/>
  <c r="DA822"/>
  <c r="DC822"/>
  <c r="A823"/>
  <c r="CY823"/>
  <c r="CZ823"/>
  <c r="DA823"/>
  <c r="DB823"/>
  <c r="DC823"/>
  <c r="A824"/>
  <c r="CY824"/>
  <c r="CZ824"/>
  <c r="DA824"/>
  <c r="DB824"/>
  <c r="DC824"/>
  <c r="A825"/>
  <c r="CY825"/>
  <c r="CZ825"/>
  <c r="DB825" s="1"/>
  <c r="DA825"/>
  <c r="DC825"/>
  <c r="A826"/>
  <c r="CY826"/>
  <c r="CZ826"/>
  <c r="DB826" s="1"/>
  <c r="DA826"/>
  <c r="DC826"/>
  <c r="A827"/>
  <c r="CY827"/>
  <c r="CZ827"/>
  <c r="DA827"/>
  <c r="DB827"/>
  <c r="DC827"/>
  <c r="A828"/>
  <c r="CY828"/>
  <c r="CZ828"/>
  <c r="DA828"/>
  <c r="DB828"/>
  <c r="DC828"/>
  <c r="A829"/>
  <c r="CY829"/>
  <c r="CZ829"/>
  <c r="DB829" s="1"/>
  <c r="DA829"/>
  <c r="DC829"/>
  <c r="A830"/>
  <c r="CY830"/>
  <c r="CZ830"/>
  <c r="DB830" s="1"/>
  <c r="DA830"/>
  <c r="DC830"/>
  <c r="A831"/>
  <c r="CY831"/>
  <c r="CZ831"/>
  <c r="DA831"/>
  <c r="DB831"/>
  <c r="DC831"/>
  <c r="A832"/>
  <c r="CY832"/>
  <c r="CZ832"/>
  <c r="DA832"/>
  <c r="DB832"/>
  <c r="DC832"/>
  <c r="A833"/>
  <c r="CY833"/>
  <c r="CZ833"/>
  <c r="DB833" s="1"/>
  <c r="DA833"/>
  <c r="DC833"/>
  <c r="A834"/>
  <c r="CY834"/>
  <c r="CZ834"/>
  <c r="DB834" s="1"/>
  <c r="DA834"/>
  <c r="DC834"/>
  <c r="A835"/>
  <c r="CY835"/>
  <c r="CZ835"/>
  <c r="DA835"/>
  <c r="DB835"/>
  <c r="DC835"/>
  <c r="A836"/>
  <c r="CY836"/>
  <c r="CZ836"/>
  <c r="DA836"/>
  <c r="DB836"/>
  <c r="DC836"/>
  <c r="A837"/>
  <c r="CY837"/>
  <c r="CZ837"/>
  <c r="DB837" s="1"/>
  <c r="DA837"/>
  <c r="DC837"/>
  <c r="A838"/>
  <c r="CY838"/>
  <c r="CZ838"/>
  <c r="DB838" s="1"/>
  <c r="DA838"/>
  <c r="DC838"/>
  <c r="A839"/>
  <c r="CY839"/>
  <c r="CZ839"/>
  <c r="DA839"/>
  <c r="DB839"/>
  <c r="DC839"/>
  <c r="A840"/>
  <c r="CY840"/>
  <c r="CZ840"/>
  <c r="DA840"/>
  <c r="DB840"/>
  <c r="DC840"/>
  <c r="A841"/>
  <c r="CY841"/>
  <c r="CZ841"/>
  <c r="DB841" s="1"/>
  <c r="DA841"/>
  <c r="DC841"/>
  <c r="A842"/>
  <c r="CY842"/>
  <c r="CZ842"/>
  <c r="DB842" s="1"/>
  <c r="DA842"/>
  <c r="DC842"/>
  <c r="A843"/>
  <c r="CY843"/>
  <c r="CZ843"/>
  <c r="DA843"/>
  <c r="DB843"/>
  <c r="DC843"/>
  <c r="A844"/>
  <c r="CY844"/>
  <c r="CZ844"/>
  <c r="DA844"/>
  <c r="DB844"/>
  <c r="DC844"/>
  <c r="A845"/>
  <c r="CY845"/>
  <c r="CZ845"/>
  <c r="DB845" s="1"/>
  <c r="DA845"/>
  <c r="DC845"/>
  <c r="A846"/>
  <c r="CY846"/>
  <c r="CZ846"/>
  <c r="DB846" s="1"/>
  <c r="DA846"/>
  <c r="DC846"/>
  <c r="A847"/>
  <c r="CY847"/>
  <c r="CZ847"/>
  <c r="DA847"/>
  <c r="DB847"/>
  <c r="DC847"/>
  <c r="A848"/>
  <c r="CY848"/>
  <c r="CZ848"/>
  <c r="DA848"/>
  <c r="DB848"/>
  <c r="DC848"/>
  <c r="A849"/>
  <c r="CY849"/>
  <c r="CZ849"/>
  <c r="DB849" s="1"/>
  <c r="DA849"/>
  <c r="DC849"/>
  <c r="A850"/>
  <c r="CY850"/>
  <c r="CZ850"/>
  <c r="DB850" s="1"/>
  <c r="DA850"/>
  <c r="DC850"/>
  <c r="A851"/>
  <c r="CY851"/>
  <c r="CZ851"/>
  <c r="DA851"/>
  <c r="DB851"/>
  <c r="DC851"/>
  <c r="A852"/>
  <c r="CY852"/>
  <c r="CZ852"/>
  <c r="DA852"/>
  <c r="DB852"/>
  <c r="DC852"/>
  <c r="A853"/>
  <c r="CY853"/>
  <c r="CZ853"/>
  <c r="DB853" s="1"/>
  <c r="DA853"/>
  <c r="DC853"/>
  <c r="A854"/>
  <c r="CY854"/>
  <c r="CZ854"/>
  <c r="DB854" s="1"/>
  <c r="DA854"/>
  <c r="DC854"/>
  <c r="A855"/>
  <c r="CY855"/>
  <c r="CZ855"/>
  <c r="DA855"/>
  <c r="DB855"/>
  <c r="DC855"/>
  <c r="A856"/>
  <c r="CY856"/>
  <c r="CZ856"/>
  <c r="DA856"/>
  <c r="DB856"/>
  <c r="DC856"/>
  <c r="A857"/>
  <c r="CY857"/>
  <c r="CZ857"/>
  <c r="DB857" s="1"/>
  <c r="DA857"/>
  <c r="DC857"/>
  <c r="A858"/>
  <c r="CY858"/>
  <c r="CZ858"/>
  <c r="DB858" s="1"/>
  <c r="DA858"/>
  <c r="DC858"/>
  <c r="A859"/>
  <c r="CY859"/>
  <c r="CZ859"/>
  <c r="DA859"/>
  <c r="DB859"/>
  <c r="DC859"/>
  <c r="A860"/>
  <c r="CY860"/>
  <c r="CZ860"/>
  <c r="DA860"/>
  <c r="DB860"/>
  <c r="DC860"/>
  <c r="A861"/>
  <c r="CY861"/>
  <c r="CZ861"/>
  <c r="DB861" s="1"/>
  <c r="DA861"/>
  <c r="DC861"/>
  <c r="A862"/>
  <c r="CY862"/>
  <c r="CZ862"/>
  <c r="DB862" s="1"/>
  <c r="DA862"/>
  <c r="DC862"/>
  <c r="A863"/>
  <c r="CY863"/>
  <c r="CZ863"/>
  <c r="DA863"/>
  <c r="DB863"/>
  <c r="DC863"/>
  <c r="A864"/>
  <c r="CY864"/>
  <c r="CZ864"/>
  <c r="DA864"/>
  <c r="DB864"/>
  <c r="DC864"/>
  <c r="A865"/>
  <c r="CY865"/>
  <c r="CZ865"/>
  <c r="DB865" s="1"/>
  <c r="DA865"/>
  <c r="DC865"/>
  <c r="A866"/>
  <c r="CY866"/>
  <c r="CZ866"/>
  <c r="DB866" s="1"/>
  <c r="DA866"/>
  <c r="DC866"/>
  <c r="A867"/>
  <c r="CY867"/>
  <c r="CZ867"/>
  <c r="DA867"/>
  <c r="DB867"/>
  <c r="DC867"/>
  <c r="A868"/>
  <c r="CY868"/>
  <c r="CZ868"/>
  <c r="DA868"/>
  <c r="DB868"/>
  <c r="DC868"/>
  <c r="A869"/>
  <c r="CY869"/>
  <c r="CZ869"/>
  <c r="DB869" s="1"/>
  <c r="DA869"/>
  <c r="DC869"/>
  <c r="A870"/>
  <c r="CY870"/>
  <c r="CZ870"/>
  <c r="DB870" s="1"/>
  <c r="DA870"/>
  <c r="DC870"/>
  <c r="A871"/>
  <c r="CY871"/>
  <c r="CZ871"/>
  <c r="DA871"/>
  <c r="DB871"/>
  <c r="DC871"/>
  <c r="A872"/>
  <c r="CY872"/>
  <c r="CZ872"/>
  <c r="DA872"/>
  <c r="DB872"/>
  <c r="DC872"/>
  <c r="A873"/>
  <c r="CY873"/>
  <c r="CZ873"/>
  <c r="DB873" s="1"/>
  <c r="DA873"/>
  <c r="DC873"/>
  <c r="A874"/>
  <c r="CY874"/>
  <c r="CZ874"/>
  <c r="DB874" s="1"/>
  <c r="DA874"/>
  <c r="DC874"/>
  <c r="A875"/>
  <c r="CY875"/>
  <c r="CZ875"/>
  <c r="DA875"/>
  <c r="DB875"/>
  <c r="DC875"/>
  <c r="A876"/>
  <c r="CY876"/>
  <c r="CZ876"/>
  <c r="DA876"/>
  <c r="DB876"/>
  <c r="DC876"/>
  <c r="A877"/>
  <c r="CY877"/>
  <c r="CZ877"/>
  <c r="DB877" s="1"/>
  <c r="DA877"/>
  <c r="DC877"/>
  <c r="A878"/>
  <c r="CY878"/>
  <c r="CZ878"/>
  <c r="DB878" s="1"/>
  <c r="DA878"/>
  <c r="DC878"/>
  <c r="A879"/>
  <c r="CY879"/>
  <c r="CZ879"/>
  <c r="DA879"/>
  <c r="DB879"/>
  <c r="DC879"/>
  <c r="A880"/>
  <c r="CY880"/>
  <c r="CZ880"/>
  <c r="DA880"/>
  <c r="DB880"/>
  <c r="DC880"/>
  <c r="A881"/>
  <c r="CY881"/>
  <c r="CZ881"/>
  <c r="DB881" s="1"/>
  <c r="DA881"/>
  <c r="DC881"/>
  <c r="A882"/>
  <c r="CY882"/>
  <c r="CZ882"/>
  <c r="DB882" s="1"/>
  <c r="DA882"/>
  <c r="DC882"/>
  <c r="A883"/>
  <c r="CY883"/>
  <c r="CZ883"/>
  <c r="DA883"/>
  <c r="DB883"/>
  <c r="DC883"/>
  <c r="A884"/>
  <c r="CY884"/>
  <c r="CZ884"/>
  <c r="DA884"/>
  <c r="DB884"/>
  <c r="DC884"/>
  <c r="A885"/>
  <c r="CY885"/>
  <c r="CZ885"/>
  <c r="DB885" s="1"/>
  <c r="DA885"/>
  <c r="DC885"/>
  <c r="A886"/>
  <c r="CY886"/>
  <c r="CZ886"/>
  <c r="DB886" s="1"/>
  <c r="DA886"/>
  <c r="DC886"/>
  <c r="A887"/>
  <c r="CY887"/>
  <c r="CZ887"/>
  <c r="DA887"/>
  <c r="DB887"/>
  <c r="DC887"/>
  <c r="A888"/>
  <c r="CY888"/>
  <c r="CZ888"/>
  <c r="DA888"/>
  <c r="DB888"/>
  <c r="DC888"/>
  <c r="A889"/>
  <c r="CY889"/>
  <c r="CZ889"/>
  <c r="DB889" s="1"/>
  <c r="DA889"/>
  <c r="DC889"/>
  <c r="A890"/>
  <c r="CY890"/>
  <c r="CZ890"/>
  <c r="DB890" s="1"/>
  <c r="DA890"/>
  <c r="DC890"/>
  <c r="A891"/>
  <c r="CY891"/>
  <c r="CZ891"/>
  <c r="DA891"/>
  <c r="DB891"/>
  <c r="DC891"/>
  <c r="A892"/>
  <c r="CY892"/>
  <c r="CZ892"/>
  <c r="DA892"/>
  <c r="DB892"/>
  <c r="DC892"/>
  <c r="A893"/>
  <c r="CY893"/>
  <c r="CZ893"/>
  <c r="DB893" s="1"/>
  <c r="DA893"/>
  <c r="DC893"/>
  <c r="A894"/>
  <c r="CY894"/>
  <c r="CZ894"/>
  <c r="DB894" s="1"/>
  <c r="DA894"/>
  <c r="DC894"/>
  <c r="A895"/>
  <c r="CY895"/>
  <c r="CZ895"/>
  <c r="DA895"/>
  <c r="DB895"/>
  <c r="DC895"/>
  <c r="A896"/>
  <c r="CY896"/>
  <c r="CZ896"/>
  <c r="DA896"/>
  <c r="DB896"/>
  <c r="DC896"/>
  <c r="A897"/>
  <c r="CY897"/>
  <c r="CZ897"/>
  <c r="DB897" s="1"/>
  <c r="DA897"/>
  <c r="DC897"/>
  <c r="A898"/>
  <c r="CY898"/>
  <c r="CZ898"/>
  <c r="DB898" s="1"/>
  <c r="DA898"/>
  <c r="DC898"/>
  <c r="A899"/>
  <c r="CY899"/>
  <c r="CZ899"/>
  <c r="DA899"/>
  <c r="DB899"/>
  <c r="DC899"/>
  <c r="A900"/>
  <c r="CY900"/>
  <c r="CZ900"/>
  <c r="DA900"/>
  <c r="DB900"/>
  <c r="DC900"/>
  <c r="A901"/>
  <c r="CY901"/>
  <c r="CZ901"/>
  <c r="DB901" s="1"/>
  <c r="DA901"/>
  <c r="DC901"/>
  <c r="A902"/>
  <c r="CY902"/>
  <c r="CZ902"/>
  <c r="DB902" s="1"/>
  <c r="DA902"/>
  <c r="DC902"/>
  <c r="A903"/>
  <c r="CY903"/>
  <c r="CZ903"/>
  <c r="DA903"/>
  <c r="DB903"/>
  <c r="DC903"/>
  <c r="A904"/>
  <c r="CY904"/>
  <c r="CZ904"/>
  <c r="DA904"/>
  <c r="DB904"/>
  <c r="DC904"/>
  <c r="A905"/>
  <c r="CY905"/>
  <c r="CZ905"/>
  <c r="DB905" s="1"/>
  <c r="DA905"/>
  <c r="DC905"/>
  <c r="A906"/>
  <c r="CY906"/>
  <c r="CZ906"/>
  <c r="DB906" s="1"/>
  <c r="DA906"/>
  <c r="DC906"/>
  <c r="A907"/>
  <c r="CY907"/>
  <c r="CZ907"/>
  <c r="DA907"/>
  <c r="DB907"/>
  <c r="DC907"/>
  <c r="A908"/>
  <c r="CY908"/>
  <c r="CZ908"/>
  <c r="DA908"/>
  <c r="DB908"/>
  <c r="DC908"/>
  <c r="A909"/>
  <c r="CY909"/>
  <c r="CZ909"/>
  <c r="DB909" s="1"/>
  <c r="DA909"/>
  <c r="DC909"/>
  <c r="A910"/>
  <c r="CY910"/>
  <c r="CZ910"/>
  <c r="DB910" s="1"/>
  <c r="DA910"/>
  <c r="DC910"/>
  <c r="A911"/>
  <c r="CY911"/>
  <c r="CZ911"/>
  <c r="DA911"/>
  <c r="DB911"/>
  <c r="DC911"/>
  <c r="A912"/>
  <c r="CY912"/>
  <c r="CZ912"/>
  <c r="DA912"/>
  <c r="DB912"/>
  <c r="DC912"/>
  <c r="A913"/>
  <c r="CY913"/>
  <c r="CZ913"/>
  <c r="DB913" s="1"/>
  <c r="DA913"/>
  <c r="DC913"/>
  <c r="A914"/>
  <c r="CY914"/>
  <c r="CZ914"/>
  <c r="DB914" s="1"/>
  <c r="DA914"/>
  <c r="DC914"/>
  <c r="A915"/>
  <c r="CY915"/>
  <c r="CZ915"/>
  <c r="DA915"/>
  <c r="DB915"/>
  <c r="DC915"/>
  <c r="A916"/>
  <c r="CY916"/>
  <c r="CZ916"/>
  <c r="DA916"/>
  <c r="DB916"/>
  <c r="DC916"/>
  <c r="A917"/>
  <c r="CY917"/>
  <c r="CZ917"/>
  <c r="DB917" s="1"/>
  <c r="DA917"/>
  <c r="DC917"/>
  <c r="A918"/>
  <c r="CY918"/>
  <c r="CZ918"/>
  <c r="DB918" s="1"/>
  <c r="DA918"/>
  <c r="DC918"/>
  <c r="A919"/>
  <c r="CY919"/>
  <c r="CZ919"/>
  <c r="DA919"/>
  <c r="DB919"/>
  <c r="DC919"/>
  <c r="A920"/>
  <c r="CY920"/>
  <c r="CZ920"/>
  <c r="DA920"/>
  <c r="DB920"/>
  <c r="DC920"/>
  <c r="A921"/>
  <c r="CY921"/>
  <c r="CZ921"/>
  <c r="DB921" s="1"/>
  <c r="DA921"/>
  <c r="DC921"/>
  <c r="A922"/>
  <c r="CY922"/>
  <c r="CZ922"/>
  <c r="DB922" s="1"/>
  <c r="DA922"/>
  <c r="DC922"/>
  <c r="A923"/>
  <c r="CY923"/>
  <c r="CZ923"/>
  <c r="DA923"/>
  <c r="DB923"/>
  <c r="DC923"/>
  <c r="A924"/>
  <c r="CY924"/>
  <c r="CZ924"/>
  <c r="DA924"/>
  <c r="DB924"/>
  <c r="DC924"/>
  <c r="A925"/>
  <c r="CY925"/>
  <c r="CZ925"/>
  <c r="DB925" s="1"/>
  <c r="DA925"/>
  <c r="DC925"/>
  <c r="A926"/>
  <c r="CY926"/>
  <c r="CZ926"/>
  <c r="DB926" s="1"/>
  <c r="DA926"/>
  <c r="DC926"/>
  <c r="A927"/>
  <c r="CY927"/>
  <c r="CZ927"/>
  <c r="DA927"/>
  <c r="DB927"/>
  <c r="DC927"/>
  <c r="A928"/>
  <c r="CY928"/>
  <c r="CZ928"/>
  <c r="DA928"/>
  <c r="DB928"/>
  <c r="DC928"/>
  <c r="A929"/>
  <c r="CY929"/>
  <c r="CZ929"/>
  <c r="DB929" s="1"/>
  <c r="DA929"/>
  <c r="DC929"/>
  <c r="A930"/>
  <c r="CY930"/>
  <c r="CZ930"/>
  <c r="DB930" s="1"/>
  <c r="DA930"/>
  <c r="DC930"/>
  <c r="A931"/>
  <c r="CY931"/>
  <c r="CZ931"/>
  <c r="DA931"/>
  <c r="DB931"/>
  <c r="DC931"/>
  <c r="A932"/>
  <c r="CY932"/>
  <c r="CZ932"/>
  <c r="DA932"/>
  <c r="DB932"/>
  <c r="DC932"/>
  <c r="A933"/>
  <c r="CY933"/>
  <c r="CZ933"/>
  <c r="DB933" s="1"/>
  <c r="DA933"/>
  <c r="DC933"/>
  <c r="A934"/>
  <c r="CY934"/>
  <c r="CZ934"/>
  <c r="DB934" s="1"/>
  <c r="DA934"/>
  <c r="DC934"/>
  <c r="A935"/>
  <c r="CY935"/>
  <c r="CZ935"/>
  <c r="DA935"/>
  <c r="DB935"/>
  <c r="DC935"/>
  <c r="A936"/>
  <c r="CY936"/>
  <c r="CZ936"/>
  <c r="DA936"/>
  <c r="DB936"/>
  <c r="DC936"/>
  <c r="A937"/>
  <c r="CY937"/>
  <c r="CZ937"/>
  <c r="DB937" s="1"/>
  <c r="DA937"/>
  <c r="DC937"/>
  <c r="A938"/>
  <c r="CY938"/>
  <c r="CZ938"/>
  <c r="DB938" s="1"/>
  <c r="DA938"/>
  <c r="DC938"/>
  <c r="A939"/>
  <c r="CY939"/>
  <c r="CZ939"/>
  <c r="DA939"/>
  <c r="DB939"/>
  <c r="DC939"/>
  <c r="A940"/>
  <c r="CY940"/>
  <c r="CZ940"/>
  <c r="DA940"/>
  <c r="DB940"/>
  <c r="DC940"/>
  <c r="A941"/>
  <c r="CY941"/>
  <c r="CZ941"/>
  <c r="DB941" s="1"/>
  <c r="DA941"/>
  <c r="DC941"/>
  <c r="A942"/>
  <c r="CY942"/>
  <c r="CZ942"/>
  <c r="DB942" s="1"/>
  <c r="DA942"/>
  <c r="DC942"/>
  <c r="A943"/>
  <c r="CY943"/>
  <c r="CZ943"/>
  <c r="DA943"/>
  <c r="DB943"/>
  <c r="DC943"/>
  <c r="A944"/>
  <c r="CY944"/>
  <c r="CZ944"/>
  <c r="DA944"/>
  <c r="DB944"/>
  <c r="DC944"/>
  <c r="A945"/>
  <c r="CY945"/>
  <c r="CZ945"/>
  <c r="DB945" s="1"/>
  <c r="DA945"/>
  <c r="DC945"/>
  <c r="A946"/>
  <c r="CY946"/>
  <c r="CZ946"/>
  <c r="DB946" s="1"/>
  <c r="DA946"/>
  <c r="DC946"/>
  <c r="A947"/>
  <c r="CY947"/>
  <c r="CZ947"/>
  <c r="DA947"/>
  <c r="DB947"/>
  <c r="DC947"/>
  <c r="A948"/>
  <c r="CY948"/>
  <c r="CZ948"/>
  <c r="DA948"/>
  <c r="DB948"/>
  <c r="DC948"/>
  <c r="A949"/>
  <c r="CY949"/>
  <c r="CZ949"/>
  <c r="DB949" s="1"/>
  <c r="DA949"/>
  <c r="DC949"/>
  <c r="A950"/>
  <c r="CY950"/>
  <c r="CZ950"/>
  <c r="DB950" s="1"/>
  <c r="DA950"/>
  <c r="DC950"/>
  <c r="A951"/>
  <c r="CY951"/>
  <c r="CZ951"/>
  <c r="DA951"/>
  <c r="DB951"/>
  <c r="DC951"/>
  <c r="A952"/>
  <c r="CY952"/>
  <c r="CZ952"/>
  <c r="DA952"/>
  <c r="DB952"/>
  <c r="DC952"/>
  <c r="A953"/>
  <c r="CY953"/>
  <c r="CZ953"/>
  <c r="DB953" s="1"/>
  <c r="DA953"/>
  <c r="DC953"/>
  <c r="A954"/>
  <c r="CY954"/>
  <c r="CZ954"/>
  <c r="DB954" s="1"/>
  <c r="DA954"/>
  <c r="DC954"/>
  <c r="A955"/>
  <c r="CY955"/>
  <c r="CZ955"/>
  <c r="DA955"/>
  <c r="DB955"/>
  <c r="DC955"/>
  <c r="A956"/>
  <c r="CY956"/>
  <c r="CZ956"/>
  <c r="DA956"/>
  <c r="DB956"/>
  <c r="DC956"/>
  <c r="A957"/>
  <c r="CY957"/>
  <c r="CZ957"/>
  <c r="DB957" s="1"/>
  <c r="DA957"/>
  <c r="DC957"/>
  <c r="A958"/>
  <c r="CY958"/>
  <c r="CZ958"/>
  <c r="DB958" s="1"/>
  <c r="DA958"/>
  <c r="DC958"/>
  <c r="A959"/>
  <c r="CY959"/>
  <c r="CZ959"/>
  <c r="DA959"/>
  <c r="DB959"/>
  <c r="DC959"/>
  <c r="A960"/>
  <c r="CY960"/>
  <c r="CZ960"/>
  <c r="DA960"/>
  <c r="DB960"/>
  <c r="DC960"/>
  <c r="A961"/>
  <c r="CY961"/>
  <c r="CZ961"/>
  <c r="DB961" s="1"/>
  <c r="DA961"/>
  <c r="DC961"/>
  <c r="A962"/>
  <c r="CY962"/>
  <c r="CZ962"/>
  <c r="DB962" s="1"/>
  <c r="DA962"/>
  <c r="DC962"/>
  <c r="A963"/>
  <c r="CY963"/>
  <c r="CZ963"/>
  <c r="DA963"/>
  <c r="DB963"/>
  <c r="DC963"/>
  <c r="A964"/>
  <c r="CY964"/>
  <c r="CZ964"/>
  <c r="DA964"/>
  <c r="DB964"/>
  <c r="DC964"/>
  <c r="A965"/>
  <c r="CY965"/>
  <c r="CZ965"/>
  <c r="DB965" s="1"/>
  <c r="DA965"/>
  <c r="DC965"/>
  <c r="A966"/>
  <c r="CY966"/>
  <c r="CZ966"/>
  <c r="DB966" s="1"/>
  <c r="DA966"/>
  <c r="DC966"/>
  <c r="A967"/>
  <c r="CY967"/>
  <c r="CZ967"/>
  <c r="DA967"/>
  <c r="DB967"/>
  <c r="DC967"/>
  <c r="A968"/>
  <c r="CY968"/>
  <c r="CZ968"/>
  <c r="DA968"/>
  <c r="DB968"/>
  <c r="DC968"/>
  <c r="A969"/>
  <c r="CY969"/>
  <c r="CZ969"/>
  <c r="DB969" s="1"/>
  <c r="DA969"/>
  <c r="DC969"/>
  <c r="A970"/>
  <c r="CY970"/>
  <c r="CZ970"/>
  <c r="DB970" s="1"/>
  <c r="DA970"/>
  <c r="DC970"/>
  <c r="A971"/>
  <c r="CY971"/>
  <c r="CZ971"/>
  <c r="DA971"/>
  <c r="DB971"/>
  <c r="DC971"/>
  <c r="A972"/>
  <c r="CY972"/>
  <c r="CZ972"/>
  <c r="DA972"/>
  <c r="DB972"/>
  <c r="DC972"/>
  <c r="A973"/>
  <c r="CY973"/>
  <c r="CZ973"/>
  <c r="DB973" s="1"/>
  <c r="DA973"/>
  <c r="DC973"/>
  <c r="A974"/>
  <c r="CY974"/>
  <c r="CZ974"/>
  <c r="DB974" s="1"/>
  <c r="DA974"/>
  <c r="DC974"/>
  <c r="A975"/>
  <c r="CY975"/>
  <c r="CZ975"/>
  <c r="DA975"/>
  <c r="DB975"/>
  <c r="DC975"/>
  <c r="A976"/>
  <c r="CY976"/>
  <c r="CZ976"/>
  <c r="DA976"/>
  <c r="DB976"/>
  <c r="DC976"/>
  <c r="A977"/>
  <c r="CY977"/>
  <c r="CZ977"/>
  <c r="DB977" s="1"/>
  <c r="DA977"/>
  <c r="DC977"/>
  <c r="A978"/>
  <c r="CY978"/>
  <c r="CZ978"/>
  <c r="DB978" s="1"/>
  <c r="DA978"/>
  <c r="DC978"/>
  <c r="A979"/>
  <c r="CY979"/>
  <c r="CZ979"/>
  <c r="DA979"/>
  <c r="DB979"/>
  <c r="DC979"/>
  <c r="A980"/>
  <c r="CY980"/>
  <c r="CZ980"/>
  <c r="DA980"/>
  <c r="DB980"/>
  <c r="DC980"/>
  <c r="A981"/>
  <c r="CY981"/>
  <c r="CZ981"/>
  <c r="DB981" s="1"/>
  <c r="DA981"/>
  <c r="DC981"/>
  <c r="A982"/>
  <c r="CY982"/>
  <c r="CZ982"/>
  <c r="DB982" s="1"/>
  <c r="DA982"/>
  <c r="DC982"/>
  <c r="A983"/>
  <c r="CY983"/>
  <c r="CZ983"/>
  <c r="DA983"/>
  <c r="DB983"/>
  <c r="DC983"/>
  <c r="A984"/>
  <c r="CY984"/>
  <c r="CZ984"/>
  <c r="DA984"/>
  <c r="DB984"/>
  <c r="DC984"/>
  <c r="A985"/>
  <c r="CY985"/>
  <c r="CZ985"/>
  <c r="DB985" s="1"/>
  <c r="DA985"/>
  <c r="DC985"/>
  <c r="A986"/>
  <c r="CY986"/>
  <c r="CZ986"/>
  <c r="DB986" s="1"/>
  <c r="DA986"/>
  <c r="DC986"/>
  <c r="A987"/>
  <c r="CY987"/>
  <c r="CZ987"/>
  <c r="DA987"/>
  <c r="DB987"/>
  <c r="DC987"/>
  <c r="A988"/>
  <c r="CY988"/>
  <c r="CZ988"/>
  <c r="DA988"/>
  <c r="DB988"/>
  <c r="DC988"/>
  <c r="A989"/>
  <c r="CY989"/>
  <c r="CZ989"/>
  <c r="DB989" s="1"/>
  <c r="DA989"/>
  <c r="DC989"/>
  <c r="A990"/>
  <c r="CY990"/>
  <c r="CZ990"/>
  <c r="DB990" s="1"/>
  <c r="DA990"/>
  <c r="DC990"/>
  <c r="A991"/>
  <c r="CY991"/>
  <c r="CZ991"/>
  <c r="DA991"/>
  <c r="DB991"/>
  <c r="DC991"/>
  <c r="A992"/>
  <c r="CY992"/>
  <c r="CZ992"/>
  <c r="DA992"/>
  <c r="DB992"/>
  <c r="DC992"/>
  <c r="A993"/>
  <c r="CY993"/>
  <c r="CZ993"/>
  <c r="DB993" s="1"/>
  <c r="DA993"/>
  <c r="DC993"/>
  <c r="A994"/>
  <c r="CY994"/>
  <c r="CZ994"/>
  <c r="DB994" s="1"/>
  <c r="DA994"/>
  <c r="DC994"/>
  <c r="A995"/>
  <c r="CY995"/>
  <c r="CZ995"/>
  <c r="DA995"/>
  <c r="DB995"/>
  <c r="DC995"/>
  <c r="A996"/>
  <c r="CY996"/>
  <c r="CZ996"/>
  <c r="DA996"/>
  <c r="DB996"/>
  <c r="DC996"/>
  <c r="A997"/>
  <c r="CY997"/>
  <c r="CZ997"/>
  <c r="DB997" s="1"/>
  <c r="DA997"/>
  <c r="DC997"/>
  <c r="A998"/>
  <c r="CY998"/>
  <c r="CZ998"/>
  <c r="DB998" s="1"/>
  <c r="DA998"/>
  <c r="DC998"/>
  <c r="A999"/>
  <c r="CY999"/>
  <c r="CZ999"/>
  <c r="DA999"/>
  <c r="DB999"/>
  <c r="DC999"/>
  <c r="A1000"/>
  <c r="CY1000"/>
  <c r="CZ1000"/>
  <c r="DA1000"/>
  <c r="DB1000"/>
  <c r="DC1000"/>
  <c r="A1001"/>
  <c r="CY1001"/>
  <c r="CZ1001"/>
  <c r="DB1001" s="1"/>
  <c r="DA1001"/>
  <c r="DC1001"/>
  <c r="A1002"/>
  <c r="CY1002"/>
  <c r="CZ1002"/>
  <c r="DB1002" s="1"/>
  <c r="DA1002"/>
  <c r="DC1002"/>
  <c r="A1003"/>
  <c r="CY1003"/>
  <c r="CZ1003"/>
  <c r="DA1003"/>
  <c r="DB1003"/>
  <c r="DC1003"/>
  <c r="A1004"/>
  <c r="CY1004"/>
  <c r="CZ1004"/>
  <c r="DA1004"/>
  <c r="DB1004"/>
  <c r="DC1004"/>
  <c r="A1005"/>
  <c r="CY1005"/>
  <c r="CZ1005"/>
  <c r="DB1005" s="1"/>
  <c r="DA1005"/>
  <c r="DC1005"/>
  <c r="A1006"/>
  <c r="CY1006"/>
  <c r="CZ1006"/>
  <c r="DB1006" s="1"/>
  <c r="DA1006"/>
  <c r="DC1006"/>
  <c r="A1007"/>
  <c r="CY1007"/>
  <c r="CZ1007"/>
  <c r="DA1007"/>
  <c r="DB1007"/>
  <c r="DC1007"/>
  <c r="A1008"/>
  <c r="CY1008"/>
  <c r="CZ1008"/>
  <c r="DA1008"/>
  <c r="DB1008"/>
  <c r="DC1008"/>
  <c r="A1009"/>
  <c r="CY1009"/>
  <c r="CZ1009"/>
  <c r="DB1009" s="1"/>
  <c r="DA1009"/>
  <c r="DC1009"/>
  <c r="A1010"/>
  <c r="CY1010"/>
  <c r="CZ1010"/>
  <c r="DB1010" s="1"/>
  <c r="DA1010"/>
  <c r="DC1010"/>
  <c r="A1011"/>
  <c r="CY1011"/>
  <c r="CZ1011"/>
  <c r="DA1011"/>
  <c r="DB1011"/>
  <c r="DC1011"/>
  <c r="A1012"/>
  <c r="CY1012"/>
  <c r="CZ1012"/>
  <c r="DA1012"/>
  <c r="DB1012"/>
  <c r="DC1012"/>
  <c r="A1013"/>
  <c r="CY1013"/>
  <c r="CZ1013"/>
  <c r="DB1013" s="1"/>
  <c r="DA1013"/>
  <c r="DC1013"/>
  <c r="A1014"/>
  <c r="CY1014"/>
  <c r="CZ1014"/>
  <c r="DA1014"/>
  <c r="DB1014"/>
  <c r="DC1014"/>
  <c r="A1015"/>
  <c r="CY1015"/>
  <c r="CZ1015"/>
  <c r="DA1015"/>
  <c r="DB1015"/>
  <c r="DC1015"/>
  <c r="A1016"/>
  <c r="CY1016"/>
  <c r="CZ1016"/>
  <c r="DB1016" s="1"/>
  <c r="DA1016"/>
  <c r="DC1016"/>
  <c r="A1017"/>
  <c r="CY1017"/>
  <c r="CZ1017"/>
  <c r="DB1017" s="1"/>
  <c r="DA1017"/>
  <c r="DC1017"/>
  <c r="A1018"/>
  <c r="CY1018"/>
  <c r="CZ1018"/>
  <c r="DB1018" s="1"/>
  <c r="DA1018"/>
  <c r="DC1018"/>
  <c r="A1019"/>
  <c r="CY1019"/>
  <c r="CZ1019"/>
  <c r="DB1019" s="1"/>
  <c r="DA1019"/>
  <c r="DC1019"/>
  <c r="A1020"/>
  <c r="CY1020"/>
  <c r="CZ1020"/>
  <c r="DA1020"/>
  <c r="DB1020"/>
  <c r="DC1020"/>
  <c r="A1021"/>
  <c r="CY1021"/>
  <c r="CZ1021"/>
  <c r="DA1021"/>
  <c r="DB1021"/>
  <c r="DC1021"/>
  <c r="A1022"/>
  <c r="CY1022"/>
  <c r="CZ1022"/>
  <c r="DB1022" s="1"/>
  <c r="DA1022"/>
  <c r="DC1022"/>
  <c r="A1023"/>
  <c r="CY1023"/>
  <c r="CZ1023"/>
  <c r="DB1023" s="1"/>
  <c r="DA1023"/>
  <c r="DC1023"/>
  <c r="A1024"/>
  <c r="CY1024"/>
  <c r="CZ1024"/>
  <c r="DA1024"/>
  <c r="DB1024"/>
  <c r="DC1024"/>
  <c r="A1025"/>
  <c r="CY1025"/>
  <c r="CZ1025"/>
  <c r="DA1025"/>
  <c r="DB1025"/>
  <c r="DC1025"/>
  <c r="A1026"/>
  <c r="CY1026"/>
  <c r="CZ1026"/>
  <c r="DB1026" s="1"/>
  <c r="DA1026"/>
  <c r="DC1026"/>
  <c r="A1027"/>
  <c r="CY1027"/>
  <c r="CZ1027"/>
  <c r="DB1027" s="1"/>
  <c r="DA1027"/>
  <c r="DC1027"/>
  <c r="A1028"/>
  <c r="CY1028"/>
  <c r="CZ1028"/>
  <c r="DA1028"/>
  <c r="DB1028"/>
  <c r="DC1028"/>
  <c r="A1029"/>
  <c r="CY1029"/>
  <c r="CZ1029"/>
  <c r="DA1029"/>
  <c r="DB1029"/>
  <c r="DC1029"/>
  <c r="A1030"/>
  <c r="CY1030"/>
  <c r="CZ1030"/>
  <c r="DB1030" s="1"/>
  <c r="DA1030"/>
  <c r="DC1030"/>
  <c r="A1031"/>
  <c r="CY1031"/>
  <c r="CZ1031"/>
  <c r="DB1031" s="1"/>
  <c r="DA1031"/>
  <c r="DC1031"/>
  <c r="A1032"/>
  <c r="CY1032"/>
  <c r="CZ1032"/>
  <c r="DA1032"/>
  <c r="DB1032"/>
  <c r="DC1032"/>
  <c r="A1033"/>
  <c r="CY1033"/>
  <c r="CZ1033"/>
  <c r="DA1033"/>
  <c r="DB1033"/>
  <c r="DC1033"/>
  <c r="A1034"/>
  <c r="CY1034"/>
  <c r="CZ1034"/>
  <c r="DB1034" s="1"/>
  <c r="DA1034"/>
  <c r="DC1034"/>
  <c r="A1035"/>
  <c r="CY1035"/>
  <c r="CZ1035"/>
  <c r="DB1035" s="1"/>
  <c r="DA1035"/>
  <c r="DC1035"/>
  <c r="A1036"/>
  <c r="CY1036"/>
  <c r="CZ1036"/>
  <c r="DA1036"/>
  <c r="DB1036"/>
  <c r="DC1036"/>
  <c r="A1037"/>
  <c r="CY1037"/>
  <c r="CZ1037"/>
  <c r="DA1037"/>
  <c r="DB1037"/>
  <c r="DC1037"/>
  <c r="A1038"/>
  <c r="CY1038"/>
  <c r="CZ1038"/>
  <c r="DB1038" s="1"/>
  <c r="DA1038"/>
  <c r="DC1038"/>
  <c r="A1039"/>
  <c r="CY1039"/>
  <c r="CZ1039"/>
  <c r="DB1039" s="1"/>
  <c r="DA1039"/>
  <c r="DC1039"/>
  <c r="A1040"/>
  <c r="CY1040"/>
  <c r="CZ1040"/>
  <c r="DA1040"/>
  <c r="DB1040"/>
  <c r="DC1040"/>
  <c r="A1041"/>
  <c r="CY1041"/>
  <c r="CZ1041"/>
  <c r="DA1041"/>
  <c r="DB1041"/>
  <c r="DC1041"/>
  <c r="A1042"/>
  <c r="CY1042"/>
  <c r="CZ1042"/>
  <c r="DB1042" s="1"/>
  <c r="DA1042"/>
  <c r="DC1042"/>
  <c r="A1043"/>
  <c r="CY1043"/>
  <c r="CZ1043"/>
  <c r="DB1043" s="1"/>
  <c r="DA1043"/>
  <c r="DC1043"/>
  <c r="A1044"/>
  <c r="CY1044"/>
  <c r="CZ1044"/>
  <c r="DA1044"/>
  <c r="DB1044"/>
  <c r="DC1044"/>
  <c r="A1045"/>
  <c r="CY1045"/>
  <c r="CZ1045"/>
  <c r="DA1045"/>
  <c r="DB1045"/>
  <c r="DC1045"/>
  <c r="A1046"/>
  <c r="CY1046"/>
  <c r="CZ1046"/>
  <c r="DB1046" s="1"/>
  <c r="DA1046"/>
  <c r="DC1046"/>
  <c r="A1047"/>
  <c r="CY1047"/>
  <c r="CZ1047"/>
  <c r="DB1047" s="1"/>
  <c r="DA1047"/>
  <c r="DC1047"/>
  <c r="A1048"/>
  <c r="CY1048"/>
  <c r="CZ1048"/>
  <c r="DA1048"/>
  <c r="DB1048"/>
  <c r="DC1048"/>
  <c r="A1049"/>
  <c r="CY1049"/>
  <c r="CZ1049"/>
  <c r="DA1049"/>
  <c r="DB1049"/>
  <c r="DC1049"/>
  <c r="A1050"/>
  <c r="CY1050"/>
  <c r="CZ1050"/>
  <c r="DB1050" s="1"/>
  <c r="DA1050"/>
  <c r="DC1050"/>
  <c r="A1051"/>
  <c r="CY1051"/>
  <c r="CZ1051"/>
  <c r="DB1051" s="1"/>
  <c r="DA1051"/>
  <c r="DC1051"/>
  <c r="A1052"/>
  <c r="CY1052"/>
  <c r="CZ1052"/>
  <c r="DA1052"/>
  <c r="DB1052"/>
  <c r="DC1052"/>
  <c r="A1053"/>
  <c r="CY1053"/>
  <c r="CZ1053"/>
  <c r="DA1053"/>
  <c r="DB1053"/>
  <c r="DC1053"/>
  <c r="A1054"/>
  <c r="CY1054"/>
  <c r="CZ1054"/>
  <c r="DB1054" s="1"/>
  <c r="DA1054"/>
  <c r="DC1054"/>
  <c r="A1055"/>
  <c r="CY1055"/>
  <c r="CZ1055"/>
  <c r="DB1055" s="1"/>
  <c r="DA1055"/>
  <c r="DC1055"/>
  <c r="A1056"/>
  <c r="CY1056"/>
  <c r="CZ1056"/>
  <c r="DA1056"/>
  <c r="DB1056"/>
  <c r="DC1056"/>
  <c r="A1057"/>
  <c r="CY1057"/>
  <c r="CZ1057"/>
  <c r="DA1057"/>
  <c r="DB1057"/>
  <c r="DC1057"/>
  <c r="A1058"/>
  <c r="CY1058"/>
  <c r="CZ1058"/>
  <c r="DB1058" s="1"/>
  <c r="DA1058"/>
  <c r="DC1058"/>
  <c r="A1059"/>
  <c r="CY1059"/>
  <c r="CZ1059"/>
  <c r="DB1059" s="1"/>
  <c r="DA1059"/>
  <c r="DC1059"/>
  <c r="A1060"/>
  <c r="CY1060"/>
  <c r="CZ1060"/>
  <c r="DA1060"/>
  <c r="DB1060"/>
  <c r="DC1060"/>
  <c r="A1061"/>
  <c r="CY1061"/>
  <c r="CZ1061"/>
  <c r="DA1061"/>
  <c r="DB1061"/>
  <c r="DC1061"/>
  <c r="A1062"/>
  <c r="CY1062"/>
  <c r="CZ1062"/>
  <c r="DB1062" s="1"/>
  <c r="DA1062"/>
  <c r="DC1062"/>
  <c r="A1063"/>
  <c r="CY1063"/>
  <c r="CZ1063"/>
  <c r="DB1063" s="1"/>
  <c r="DA1063"/>
  <c r="DC1063"/>
  <c r="A1064"/>
  <c r="CY1064"/>
  <c r="CZ1064"/>
  <c r="DA1064"/>
  <c r="DB1064"/>
  <c r="DC1064"/>
  <c r="A1065"/>
  <c r="CY1065"/>
  <c r="CZ1065"/>
  <c r="DA1065"/>
  <c r="DB1065"/>
  <c r="DC1065"/>
  <c r="A1066"/>
  <c r="CY1066"/>
  <c r="CZ1066"/>
  <c r="DB1066" s="1"/>
  <c r="DA1066"/>
  <c r="DC1066"/>
  <c r="A1067"/>
  <c r="CY1067"/>
  <c r="CZ1067"/>
  <c r="DB1067" s="1"/>
  <c r="DA1067"/>
  <c r="DC1067"/>
  <c r="A1068"/>
  <c r="CY1068"/>
  <c r="CZ1068"/>
  <c r="DA1068"/>
  <c r="DB1068"/>
  <c r="DC1068"/>
  <c r="A1069"/>
  <c r="CY1069"/>
  <c r="CZ1069"/>
  <c r="DA1069"/>
  <c r="DB1069"/>
  <c r="DC1069"/>
  <c r="A1070"/>
  <c r="CY1070"/>
  <c r="CZ1070"/>
  <c r="DB1070" s="1"/>
  <c r="DA1070"/>
  <c r="DC1070"/>
  <c r="A1071"/>
  <c r="CY1071"/>
  <c r="CZ1071"/>
  <c r="DB1071" s="1"/>
  <c r="DA1071"/>
  <c r="DC1071"/>
  <c r="A1072"/>
  <c r="CY1072"/>
  <c r="CZ1072"/>
  <c r="DA1072"/>
  <c r="DB1072"/>
  <c r="DC1072"/>
  <c r="A1073"/>
  <c r="CY1073"/>
  <c r="CZ1073"/>
  <c r="DA1073"/>
  <c r="DB1073"/>
  <c r="DC1073"/>
  <c r="A1074"/>
  <c r="CY1074"/>
  <c r="CZ1074"/>
  <c r="DB1074" s="1"/>
  <c r="DA1074"/>
  <c r="DC1074"/>
  <c r="A1075"/>
  <c r="CY1075"/>
  <c r="CZ1075"/>
  <c r="DB1075" s="1"/>
  <c r="DA1075"/>
  <c r="DC1075"/>
  <c r="A1076"/>
  <c r="CY1076"/>
  <c r="CZ1076"/>
  <c r="DA1076"/>
  <c r="DB1076"/>
  <c r="DC1076"/>
  <c r="A1077"/>
  <c r="CY1077"/>
  <c r="CZ1077"/>
  <c r="DA1077"/>
  <c r="DB1077"/>
  <c r="DC1077"/>
  <c r="A1078"/>
  <c r="CY1078"/>
  <c r="CZ1078"/>
  <c r="DB1078" s="1"/>
  <c r="DA1078"/>
  <c r="DC1078"/>
  <c r="A1079"/>
  <c r="CY1079"/>
  <c r="CZ1079"/>
  <c r="DB1079" s="1"/>
  <c r="DA1079"/>
  <c r="DC1079"/>
  <c r="A1080"/>
  <c r="CY1080"/>
  <c r="CZ1080"/>
  <c r="DA1080"/>
  <c r="DB1080"/>
  <c r="DC1080"/>
  <c r="A1081"/>
  <c r="CY1081"/>
  <c r="CZ1081"/>
  <c r="DA1081"/>
  <c r="DB1081"/>
  <c r="DC1081"/>
  <c r="A1082"/>
  <c r="CY1082"/>
  <c r="CZ1082"/>
  <c r="DB1082" s="1"/>
  <c r="DA1082"/>
  <c r="DC1082"/>
  <c r="A1083"/>
  <c r="CY1083"/>
  <c r="CZ1083"/>
  <c r="DB1083" s="1"/>
  <c r="DA1083"/>
  <c r="DC1083"/>
  <c r="A1084"/>
  <c r="CY1084"/>
  <c r="CZ1084"/>
  <c r="DA1084"/>
  <c r="DB1084"/>
  <c r="DC1084"/>
  <c r="A1085"/>
  <c r="CY1085"/>
  <c r="CZ1085"/>
  <c r="DA1085"/>
  <c r="DB1085"/>
  <c r="DC1085"/>
  <c r="A1086"/>
  <c r="CY1086"/>
  <c r="CZ1086"/>
  <c r="DB1086" s="1"/>
  <c r="DA1086"/>
  <c r="DC1086"/>
  <c r="A1087"/>
  <c r="CY1087"/>
  <c r="CZ1087"/>
  <c r="DB1087" s="1"/>
  <c r="DA1087"/>
  <c r="DC1087"/>
  <c r="A1088"/>
  <c r="CY1088"/>
  <c r="CZ1088"/>
  <c r="DA1088"/>
  <c r="DB1088"/>
  <c r="DC1088"/>
  <c r="A1089"/>
  <c r="CY1089"/>
  <c r="CZ1089"/>
  <c r="DA1089"/>
  <c r="DB1089"/>
  <c r="DC1089"/>
  <c r="A1090"/>
  <c r="CY1090"/>
  <c r="CZ1090"/>
  <c r="DB1090" s="1"/>
  <c r="DA1090"/>
  <c r="DC1090"/>
  <c r="A1091"/>
  <c r="CY1091"/>
  <c r="CZ1091"/>
  <c r="DB1091" s="1"/>
  <c r="DA1091"/>
  <c r="DC1091"/>
  <c r="A1092"/>
  <c r="CY1092"/>
  <c r="CZ1092"/>
  <c r="DA1092"/>
  <c r="DB1092"/>
  <c r="DC1092"/>
  <c r="A1093"/>
  <c r="CY1093"/>
  <c r="CZ1093"/>
  <c r="DA1093"/>
  <c r="DB1093"/>
  <c r="DC1093"/>
  <c r="A1094"/>
  <c r="CY1094"/>
  <c r="CZ1094"/>
  <c r="DB1094" s="1"/>
  <c r="DA1094"/>
  <c r="DC1094"/>
  <c r="A1095"/>
  <c r="CY1095"/>
  <c r="CZ1095"/>
  <c r="DB1095" s="1"/>
  <c r="DA1095"/>
  <c r="DC1095"/>
  <c r="A1096"/>
  <c r="CY1096"/>
  <c r="CZ1096"/>
  <c r="DA1096"/>
  <c r="DB1096"/>
  <c r="DC1096"/>
  <c r="A1097"/>
  <c r="CY1097"/>
  <c r="CZ1097"/>
  <c r="DA1097"/>
  <c r="DB1097"/>
  <c r="DC1097"/>
  <c r="A1098"/>
  <c r="CY1098"/>
  <c r="CZ1098"/>
  <c r="DB1098" s="1"/>
  <c r="DA1098"/>
  <c r="DC1098"/>
  <c r="A1099"/>
  <c r="CY1099"/>
  <c r="CZ1099"/>
  <c r="DB1099" s="1"/>
  <c r="DA1099"/>
  <c r="DC1099"/>
  <c r="A1100"/>
  <c r="CY1100"/>
  <c r="CZ1100"/>
  <c r="DA1100"/>
  <c r="DB1100"/>
  <c r="DC1100"/>
  <c r="A1101"/>
  <c r="CY1101"/>
  <c r="CZ1101"/>
  <c r="DA1101"/>
  <c r="DB1101"/>
  <c r="DC1101"/>
  <c r="A1102"/>
  <c r="CY1102"/>
  <c r="CZ1102"/>
  <c r="DB1102" s="1"/>
  <c r="DA1102"/>
  <c r="DC1102"/>
  <c r="A1103"/>
  <c r="CY1103"/>
  <c r="CZ1103"/>
  <c r="DB1103" s="1"/>
  <c r="DA1103"/>
  <c r="DC1103"/>
  <c r="A1104"/>
  <c r="CY1104"/>
  <c r="CZ1104"/>
  <c r="DA1104"/>
  <c r="DB1104"/>
  <c r="DC1104"/>
  <c r="A1105"/>
  <c r="CY1105"/>
  <c r="CZ1105"/>
  <c r="DA1105"/>
  <c r="DB1105"/>
  <c r="DC1105"/>
  <c r="A1106"/>
  <c r="CY1106"/>
  <c r="CZ1106"/>
  <c r="DB1106" s="1"/>
  <c r="DA1106"/>
  <c r="DC1106"/>
  <c r="A1107"/>
  <c r="CY1107"/>
  <c r="CZ1107"/>
  <c r="DB1107" s="1"/>
  <c r="DA1107"/>
  <c r="DC1107"/>
  <c r="A1108"/>
  <c r="CY1108"/>
  <c r="CZ1108"/>
  <c r="DA1108"/>
  <c r="DB1108"/>
  <c r="DC1108"/>
  <c r="A1109"/>
  <c r="CY1109"/>
  <c r="CZ1109"/>
  <c r="DA1109"/>
  <c r="DB1109"/>
  <c r="DC1109"/>
  <c r="A1110"/>
  <c r="CY1110"/>
  <c r="CZ1110"/>
  <c r="DB1110" s="1"/>
  <c r="DA1110"/>
  <c r="DC1110"/>
  <c r="A1111"/>
  <c r="CY1111"/>
  <c r="CZ1111"/>
  <c r="DB1111" s="1"/>
  <c r="DA1111"/>
  <c r="DC1111"/>
  <c r="A1112"/>
  <c r="CY1112"/>
  <c r="CZ1112"/>
  <c r="DA1112"/>
  <c r="DB1112"/>
  <c r="DC1112"/>
  <c r="A1113"/>
  <c r="CY1113"/>
  <c r="CZ1113"/>
  <c r="DA1113"/>
  <c r="DB1113"/>
  <c r="DC1113"/>
  <c r="A1114"/>
  <c r="CY1114"/>
  <c r="CZ1114"/>
  <c r="DB1114" s="1"/>
  <c r="DA1114"/>
  <c r="DC1114"/>
  <c r="A1115"/>
  <c r="CY1115"/>
  <c r="CZ1115"/>
  <c r="DB1115" s="1"/>
  <c r="DA1115"/>
  <c r="DC1115"/>
  <c r="A1116"/>
  <c r="CY1116"/>
  <c r="CZ1116"/>
  <c r="DA1116"/>
  <c r="DB1116"/>
  <c r="DC1116"/>
  <c r="A1117"/>
  <c r="CY1117"/>
  <c r="CZ1117"/>
  <c r="DA1117"/>
  <c r="DB1117"/>
  <c r="DC1117"/>
  <c r="A1118"/>
  <c r="CY1118"/>
  <c r="CZ1118"/>
  <c r="DB1118" s="1"/>
  <c r="DA1118"/>
  <c r="DC1118"/>
  <c r="A1119"/>
  <c r="CY1119"/>
  <c r="CZ1119"/>
  <c r="DB1119" s="1"/>
  <c r="DA1119"/>
  <c r="DC1119"/>
  <c r="A1120"/>
  <c r="CY1120"/>
  <c r="CZ1120"/>
  <c r="DA1120"/>
  <c r="DB1120"/>
  <c r="DC1120"/>
  <c r="A1121"/>
  <c r="CY1121"/>
  <c r="CZ1121"/>
  <c r="DA1121"/>
  <c r="DB1121"/>
  <c r="DC1121"/>
  <c r="A1122"/>
  <c r="CY1122"/>
  <c r="CZ1122"/>
  <c r="DB1122" s="1"/>
  <c r="DA1122"/>
  <c r="DC1122"/>
  <c r="A1123"/>
  <c r="CY1123"/>
  <c r="CZ1123"/>
  <c r="DB1123" s="1"/>
  <c r="DA1123"/>
  <c r="DC1123"/>
  <c r="A1124"/>
  <c r="CY1124"/>
  <c r="CZ1124"/>
  <c r="DA1124"/>
  <c r="DB1124"/>
  <c r="DC1124"/>
  <c r="A1125"/>
  <c r="CY1125"/>
  <c r="CZ1125"/>
  <c r="DA1125"/>
  <c r="DB1125"/>
  <c r="DC1125"/>
  <c r="A1126"/>
  <c r="CY1126"/>
  <c r="CZ1126"/>
  <c r="DB1126" s="1"/>
  <c r="DA1126"/>
  <c r="DC1126"/>
  <c r="A1127"/>
  <c r="CY1127"/>
  <c r="CZ1127"/>
  <c r="DB1127" s="1"/>
  <c r="DA1127"/>
  <c r="DC1127"/>
  <c r="A1128"/>
  <c r="CY1128"/>
  <c r="CZ1128"/>
  <c r="DA1128"/>
  <c r="DB1128"/>
  <c r="DC1128"/>
  <c r="A1129"/>
  <c r="CY1129"/>
  <c r="CZ1129"/>
  <c r="DA1129"/>
  <c r="DB1129"/>
  <c r="DC1129"/>
  <c r="A1130"/>
  <c r="CY1130"/>
  <c r="CZ1130"/>
  <c r="DB1130" s="1"/>
  <c r="DA1130"/>
  <c r="DC1130"/>
  <c r="A1131"/>
  <c r="CY1131"/>
  <c r="CZ1131"/>
  <c r="DB1131" s="1"/>
  <c r="DA1131"/>
  <c r="DC1131"/>
  <c r="A1132"/>
  <c r="CY1132"/>
  <c r="CZ1132"/>
  <c r="DA1132"/>
  <c r="DB1132"/>
  <c r="DC1132"/>
  <c r="A1133"/>
  <c r="CY1133"/>
  <c r="CZ1133"/>
  <c r="DA1133"/>
  <c r="DB1133"/>
  <c r="DC1133"/>
  <c r="A1134"/>
  <c r="CY1134"/>
  <c r="CZ1134"/>
  <c r="DB1134" s="1"/>
  <c r="DA1134"/>
  <c r="DC1134"/>
  <c r="A1135"/>
  <c r="CY1135"/>
  <c r="CZ1135"/>
  <c r="DB1135" s="1"/>
  <c r="DA1135"/>
  <c r="DC1135"/>
  <c r="A1136"/>
  <c r="CY1136"/>
  <c r="CZ1136"/>
  <c r="DA1136"/>
  <c r="DB1136"/>
  <c r="DC1136"/>
  <c r="A1137"/>
  <c r="CY1137"/>
  <c r="CZ1137"/>
  <c r="DA1137"/>
  <c r="DB1137"/>
  <c r="DC1137"/>
  <c r="A1138"/>
  <c r="CY1138"/>
  <c r="CZ1138"/>
  <c r="DB1138" s="1"/>
  <c r="DA1138"/>
  <c r="DC1138"/>
  <c r="A1139"/>
  <c r="CY1139"/>
  <c r="CZ1139"/>
  <c r="DB1139" s="1"/>
  <c r="DA1139"/>
  <c r="DC1139"/>
  <c r="A1140"/>
  <c r="CY1140"/>
  <c r="CZ1140"/>
  <c r="DA1140"/>
  <c r="DB1140"/>
  <c r="DC1140"/>
  <c r="A1141"/>
  <c r="CY1141"/>
  <c r="CZ1141"/>
  <c r="DA1141"/>
  <c r="DB1141"/>
  <c r="DC1141"/>
  <c r="A1142"/>
  <c r="CY1142"/>
  <c r="CZ1142"/>
  <c r="DB1142" s="1"/>
  <c r="DA1142"/>
  <c r="DC1142"/>
  <c r="A1143"/>
  <c r="CY1143"/>
  <c r="CZ1143"/>
  <c r="DB1143" s="1"/>
  <c r="DA1143"/>
  <c r="DC1143"/>
  <c r="A1144"/>
  <c r="CY1144"/>
  <c r="CZ1144"/>
  <c r="DA1144"/>
  <c r="DB1144"/>
  <c r="DC1144"/>
  <c r="A1145"/>
  <c r="CY1145"/>
  <c r="CZ1145"/>
  <c r="DA1145"/>
  <c r="DB1145"/>
  <c r="DC1145"/>
  <c r="A1146"/>
  <c r="CY1146"/>
  <c r="CZ1146"/>
  <c r="DB1146" s="1"/>
  <c r="DA1146"/>
  <c r="DC1146"/>
  <c r="A1147"/>
  <c r="CY1147"/>
  <c r="CZ1147"/>
  <c r="DB1147" s="1"/>
  <c r="DA1147"/>
  <c r="DC1147"/>
  <c r="A1148"/>
  <c r="CY1148"/>
  <c r="CZ1148"/>
  <c r="DA1148"/>
  <c r="DB1148"/>
  <c r="DC1148"/>
  <c r="A1149"/>
  <c r="CY1149"/>
  <c r="CZ1149"/>
  <c r="DA1149"/>
  <c r="DB1149"/>
  <c r="DC1149"/>
  <c r="A1150"/>
  <c r="CY1150"/>
  <c r="CZ1150"/>
  <c r="DB1150" s="1"/>
  <c r="DA1150"/>
  <c r="DC1150"/>
  <c r="A1151"/>
  <c r="CY1151"/>
  <c r="CZ1151"/>
  <c r="DB1151" s="1"/>
  <c r="DA1151"/>
  <c r="DC1151"/>
  <c r="A1152"/>
  <c r="CY1152"/>
  <c r="CZ1152"/>
  <c r="DA1152"/>
  <c r="DB1152"/>
  <c r="DC1152"/>
  <c r="A1153"/>
  <c r="CY1153"/>
  <c r="CZ1153"/>
  <c r="DA1153"/>
  <c r="DB1153"/>
  <c r="DC1153"/>
  <c r="A1154"/>
  <c r="CY1154"/>
  <c r="CZ1154"/>
  <c r="DB1154" s="1"/>
  <c r="DA1154"/>
  <c r="DC1154"/>
  <c r="A1155"/>
  <c r="CY1155"/>
  <c r="CZ1155"/>
  <c r="DB1155" s="1"/>
  <c r="DA1155"/>
  <c r="DC1155"/>
  <c r="A1156"/>
  <c r="CY1156"/>
  <c r="CZ1156"/>
  <c r="DA1156"/>
  <c r="DB1156"/>
  <c r="DC1156"/>
  <c r="A1157"/>
  <c r="CY1157"/>
  <c r="CZ1157"/>
  <c r="DA1157"/>
  <c r="DB1157"/>
  <c r="DC1157"/>
  <c r="A1158"/>
  <c r="CY1158"/>
  <c r="CZ1158"/>
  <c r="DB1158" s="1"/>
  <c r="DA1158"/>
  <c r="DC1158"/>
  <c r="A1159"/>
  <c r="CY1159"/>
  <c r="CZ1159"/>
  <c r="DB1159" s="1"/>
  <c r="DA1159"/>
  <c r="DC1159"/>
  <c r="A1160"/>
  <c r="CY1160"/>
  <c r="CZ1160"/>
  <c r="DA1160"/>
  <c r="DB1160"/>
  <c r="DC1160"/>
  <c r="A1161"/>
  <c r="CY1161"/>
  <c r="CZ1161"/>
  <c r="DA1161"/>
  <c r="DB1161"/>
  <c r="DC1161"/>
  <c r="A1162"/>
  <c r="CY1162"/>
  <c r="CZ1162"/>
  <c r="DB1162" s="1"/>
  <c r="DA1162"/>
  <c r="DC1162"/>
  <c r="A1163"/>
  <c r="CY1163"/>
  <c r="CZ1163"/>
  <c r="DB1163" s="1"/>
  <c r="DA1163"/>
  <c r="DC1163"/>
  <c r="A1164"/>
  <c r="CY1164"/>
  <c r="CZ1164"/>
  <c r="DA1164"/>
  <c r="DB1164"/>
  <c r="DC1164"/>
  <c r="A1165"/>
  <c r="CY1165"/>
  <c r="CZ1165"/>
  <c r="DA1165"/>
  <c r="DB1165"/>
  <c r="DC1165"/>
  <c r="A1166"/>
  <c r="CY1166"/>
  <c r="CZ1166"/>
  <c r="DB1166" s="1"/>
  <c r="DA1166"/>
  <c r="DC1166"/>
  <c r="A1167"/>
  <c r="CY1167"/>
  <c r="CZ1167"/>
  <c r="DB1167" s="1"/>
  <c r="DA1167"/>
  <c r="DC1167"/>
  <c r="A1168"/>
  <c r="CY1168"/>
  <c r="CZ1168"/>
  <c r="DA1168"/>
  <c r="DB1168"/>
  <c r="DC1168"/>
  <c r="A1169"/>
  <c r="CY1169"/>
  <c r="CZ1169"/>
  <c r="DA1169"/>
  <c r="DB1169"/>
  <c r="DC1169"/>
  <c r="A1170"/>
  <c r="CY1170"/>
  <c r="CZ1170"/>
  <c r="DB1170" s="1"/>
  <c r="DA1170"/>
  <c r="DC1170"/>
  <c r="A1171"/>
  <c r="CY1171"/>
  <c r="CZ1171"/>
  <c r="DB1171" s="1"/>
  <c r="DA1171"/>
  <c r="DC1171"/>
  <c r="A1172"/>
  <c r="CY1172"/>
  <c r="CZ1172"/>
  <c r="DA1172"/>
  <c r="DB1172"/>
  <c r="DC1172"/>
  <c r="A1173"/>
  <c r="CY1173"/>
  <c r="CZ1173"/>
  <c r="DA1173"/>
  <c r="DB1173"/>
  <c r="DC1173"/>
  <c r="A1174"/>
  <c r="CY1174"/>
  <c r="CZ1174"/>
  <c r="DB1174" s="1"/>
  <c r="DA1174"/>
  <c r="DC1174"/>
  <c r="A1175"/>
  <c r="CY1175"/>
  <c r="CZ1175"/>
  <c r="DB1175" s="1"/>
  <c r="DA1175"/>
  <c r="DC1175"/>
  <c r="A1176"/>
  <c r="CY1176"/>
  <c r="CZ1176"/>
  <c r="DA1176"/>
  <c r="DB1176"/>
  <c r="DC1176"/>
  <c r="A1177"/>
  <c r="CY1177"/>
  <c r="CZ1177"/>
  <c r="DA1177"/>
  <c r="DB1177"/>
  <c r="DC1177"/>
  <c r="A1178"/>
  <c r="CY1178"/>
  <c r="CZ1178"/>
  <c r="DB1178" s="1"/>
  <c r="DA1178"/>
  <c r="DC1178"/>
  <c r="A1179"/>
  <c r="CY1179"/>
  <c r="CZ1179"/>
  <c r="DB1179" s="1"/>
  <c r="DA1179"/>
  <c r="DC1179"/>
  <c r="A1180"/>
  <c r="CY1180"/>
  <c r="CZ1180"/>
  <c r="DA1180"/>
  <c r="DB1180"/>
  <c r="DC1180"/>
  <c r="A1181"/>
  <c r="CY1181"/>
  <c r="CZ1181"/>
  <c r="DA1181"/>
  <c r="DB1181"/>
  <c r="DC1181"/>
  <c r="A1182"/>
  <c r="CY1182"/>
  <c r="CZ1182"/>
  <c r="DB1182" s="1"/>
  <c r="DA1182"/>
  <c r="DC1182"/>
  <c r="A1183"/>
  <c r="CY1183"/>
  <c r="CZ1183"/>
  <c r="DB1183" s="1"/>
  <c r="DA1183"/>
  <c r="DC1183"/>
  <c r="A1184"/>
  <c r="CY1184"/>
  <c r="CZ1184"/>
  <c r="DA1184"/>
  <c r="DB1184"/>
  <c r="DC1184"/>
  <c r="A1185"/>
  <c r="CY1185"/>
  <c r="CZ1185"/>
  <c r="DA1185"/>
  <c r="DB1185"/>
  <c r="DC1185"/>
  <c r="A1186"/>
  <c r="CY1186"/>
  <c r="CZ1186"/>
  <c r="DB1186" s="1"/>
  <c r="DA1186"/>
  <c r="DC1186"/>
  <c r="A1187"/>
  <c r="CY1187"/>
  <c r="CZ1187"/>
  <c r="DB1187" s="1"/>
  <c r="DA1187"/>
  <c r="DC1187"/>
  <c r="A1188"/>
  <c r="CY1188"/>
  <c r="CZ1188"/>
  <c r="DA1188"/>
  <c r="DB1188"/>
  <c r="DC1188"/>
  <c r="A1189"/>
  <c r="CY1189"/>
  <c r="CZ1189"/>
  <c r="DA1189"/>
  <c r="DB1189"/>
  <c r="DC1189"/>
  <c r="A1190"/>
  <c r="CY1190"/>
  <c r="CZ1190"/>
  <c r="DB1190" s="1"/>
  <c r="DA1190"/>
  <c r="DC1190"/>
  <c r="A1191"/>
  <c r="CY1191"/>
  <c r="CZ1191"/>
  <c r="DB1191" s="1"/>
  <c r="DA1191"/>
  <c r="DC1191"/>
  <c r="A1192"/>
  <c r="CY1192"/>
  <c r="CZ1192"/>
  <c r="DA1192"/>
  <c r="DB1192"/>
  <c r="DC1192"/>
  <c r="A1193"/>
  <c r="CY1193"/>
  <c r="CZ1193"/>
  <c r="DA1193"/>
  <c r="DB1193"/>
  <c r="DC1193"/>
  <c r="A1194"/>
  <c r="CY1194"/>
  <c r="CZ1194"/>
  <c r="DB1194" s="1"/>
  <c r="DA1194"/>
  <c r="DC1194"/>
  <c r="A1195"/>
  <c r="CY1195"/>
  <c r="CZ1195"/>
  <c r="DB1195" s="1"/>
  <c r="DA1195"/>
  <c r="DC1195"/>
  <c r="A1196"/>
  <c r="CY1196"/>
  <c r="CZ1196"/>
  <c r="DA1196"/>
  <c r="DB1196"/>
  <c r="DC1196"/>
  <c r="A1197"/>
  <c r="CY1197"/>
  <c r="CZ1197"/>
  <c r="DA1197"/>
  <c r="DB1197"/>
  <c r="DC1197"/>
  <c r="A1198"/>
  <c r="CY1198"/>
  <c r="CZ1198"/>
  <c r="DB1198" s="1"/>
  <c r="DA1198"/>
  <c r="DC1198"/>
  <c r="A1199"/>
  <c r="CY1199"/>
  <c r="CZ1199"/>
  <c r="DB1199" s="1"/>
  <c r="DA1199"/>
  <c r="DC1199"/>
  <c r="A1200"/>
  <c r="CY1200"/>
  <c r="CZ1200"/>
  <c r="DA1200"/>
  <c r="DB1200"/>
  <c r="DC1200"/>
  <c r="A1201"/>
  <c r="CY1201"/>
  <c r="CZ1201"/>
  <c r="DA1201"/>
  <c r="DB1201"/>
  <c r="DC1201"/>
  <c r="A1202"/>
  <c r="CY1202"/>
  <c r="CZ1202"/>
  <c r="DB1202" s="1"/>
  <c r="DA1202"/>
  <c r="DC1202"/>
  <c r="A1203"/>
  <c r="CY1203"/>
  <c r="CZ1203"/>
  <c r="DB1203" s="1"/>
  <c r="DA1203"/>
  <c r="DC1203"/>
  <c r="A1204"/>
  <c r="CY1204"/>
  <c r="CZ1204"/>
  <c r="DA1204"/>
  <c r="DB1204"/>
  <c r="DC1204"/>
  <c r="A1205"/>
  <c r="CY1205"/>
  <c r="CZ1205"/>
  <c r="DA1205"/>
  <c r="DB1205"/>
  <c r="DC1205"/>
  <c r="A1206"/>
  <c r="CY1206"/>
  <c r="CZ1206"/>
  <c r="DB1206" s="1"/>
  <c r="DA1206"/>
  <c r="DC1206"/>
  <c r="A1207"/>
  <c r="CY1207"/>
  <c r="CZ1207"/>
  <c r="DB1207" s="1"/>
  <c r="DA1207"/>
  <c r="DC1207"/>
  <c r="A1208"/>
  <c r="CY1208"/>
  <c r="CZ1208"/>
  <c r="DA1208"/>
  <c r="DB1208"/>
  <c r="DC1208"/>
  <c r="A1209"/>
  <c r="CY1209"/>
  <c r="CZ1209"/>
  <c r="DA1209"/>
  <c r="DB1209"/>
  <c r="DC1209"/>
  <c r="A1210"/>
  <c r="CY1210"/>
  <c r="CZ1210"/>
  <c r="DB1210" s="1"/>
  <c r="DA1210"/>
  <c r="DC1210"/>
  <c r="A1211"/>
  <c r="CY1211"/>
  <c r="CZ1211"/>
  <c r="DB1211" s="1"/>
  <c r="DA1211"/>
  <c r="DC1211"/>
  <c r="A1212"/>
  <c r="CY1212"/>
  <c r="CZ1212"/>
  <c r="DA1212"/>
  <c r="DB1212"/>
  <c r="DC1212"/>
  <c r="A1213"/>
  <c r="CY1213"/>
  <c r="CZ1213"/>
  <c r="DA1213"/>
  <c r="DB1213"/>
  <c r="DC1213"/>
  <c r="A1214"/>
  <c r="CY1214"/>
  <c r="CZ1214"/>
  <c r="DB1214" s="1"/>
  <c r="DA1214"/>
  <c r="DC1214"/>
  <c r="A1215"/>
  <c r="CY1215"/>
  <c r="CZ1215"/>
  <c r="DB1215" s="1"/>
  <c r="DA1215"/>
  <c r="DC1215"/>
  <c r="A1216"/>
  <c r="CY1216"/>
  <c r="CZ1216"/>
  <c r="DA1216"/>
  <c r="DB1216"/>
  <c r="DC1216"/>
  <c r="A1217"/>
  <c r="CY1217"/>
  <c r="CZ1217"/>
  <c r="DA1217"/>
  <c r="DB1217"/>
  <c r="DC1217"/>
  <c r="A1218"/>
  <c r="CY1218"/>
  <c r="CZ1218"/>
  <c r="DB1218" s="1"/>
  <c r="DA1218"/>
  <c r="DC1218"/>
  <c r="A1219"/>
  <c r="CY1219"/>
  <c r="CZ1219"/>
  <c r="DB1219" s="1"/>
  <c r="DA1219"/>
  <c r="DC1219"/>
  <c r="A1220"/>
  <c r="CY1220"/>
  <c r="CZ1220"/>
  <c r="DA1220"/>
  <c r="DB1220"/>
  <c r="DC1220"/>
  <c r="A1221"/>
  <c r="CY1221"/>
  <c r="CZ1221"/>
  <c r="DA1221"/>
  <c r="DB1221"/>
  <c r="DC1221"/>
  <c r="A1222"/>
  <c r="CY1222"/>
  <c r="CZ1222"/>
  <c r="DB1222" s="1"/>
  <c r="DA1222"/>
  <c r="DC1222"/>
  <c r="A1223"/>
  <c r="CY1223"/>
  <c r="CZ1223"/>
  <c r="DB1223" s="1"/>
  <c r="DA1223"/>
  <c r="DC1223"/>
  <c r="A1224"/>
  <c r="CY1224"/>
  <c r="CZ1224"/>
  <c r="DA1224"/>
  <c r="DB1224"/>
  <c r="DC1224"/>
  <c r="A1225"/>
  <c r="CY1225"/>
  <c r="CZ1225"/>
  <c r="DA1225"/>
  <c r="DB1225"/>
  <c r="DC1225"/>
  <c r="A1226"/>
  <c r="CY1226"/>
  <c r="CZ1226"/>
  <c r="DB1226" s="1"/>
  <c r="DA1226"/>
  <c r="DC1226"/>
  <c r="A1227"/>
  <c r="CY1227"/>
  <c r="CZ1227"/>
  <c r="DB1227" s="1"/>
  <c r="DA1227"/>
  <c r="DC1227"/>
  <c r="A1228"/>
  <c r="CY1228"/>
  <c r="CZ1228"/>
  <c r="DA1228"/>
  <c r="DB1228"/>
  <c r="DC1228"/>
  <c r="A1229"/>
  <c r="CY1229"/>
  <c r="CZ1229"/>
  <c r="DA1229"/>
  <c r="DB1229"/>
  <c r="DC1229"/>
  <c r="A1230"/>
  <c r="CY1230"/>
  <c r="CZ1230"/>
  <c r="DB1230" s="1"/>
  <c r="DA1230"/>
  <c r="DC1230"/>
  <c r="A1231"/>
  <c r="CY1231"/>
  <c r="CZ1231"/>
  <c r="DB1231" s="1"/>
  <c r="DA1231"/>
  <c r="DC1231"/>
  <c r="A1232"/>
  <c r="CY1232"/>
  <c r="CZ1232"/>
  <c r="DA1232"/>
  <c r="DB1232"/>
  <c r="DC1232"/>
  <c r="A1233"/>
  <c r="CY1233"/>
  <c r="CZ1233"/>
  <c r="DA1233"/>
  <c r="DB1233"/>
  <c r="DC1233"/>
  <c r="A1234"/>
  <c r="CY1234"/>
  <c r="CZ1234"/>
  <c r="DB1234" s="1"/>
  <c r="DA1234"/>
  <c r="DC1234"/>
  <c r="A1235"/>
  <c r="CY1235"/>
  <c r="CZ1235"/>
  <c r="DB1235" s="1"/>
  <c r="DA1235"/>
  <c r="DC1235"/>
  <c r="A1236"/>
  <c r="CY1236"/>
  <c r="CZ1236"/>
  <c r="DA1236"/>
  <c r="DB1236"/>
  <c r="DC1236"/>
  <c r="A1237"/>
  <c r="CY1237"/>
  <c r="CZ1237"/>
  <c r="DA1237"/>
  <c r="DB1237"/>
  <c r="DC1237"/>
  <c r="A1238"/>
  <c r="CY1238"/>
  <c r="CZ1238"/>
  <c r="DB1238" s="1"/>
  <c r="DA1238"/>
  <c r="DC1238"/>
  <c r="A1239"/>
  <c r="CY1239"/>
  <c r="CZ1239"/>
  <c r="DB1239" s="1"/>
  <c r="DA1239"/>
  <c r="DC1239"/>
  <c r="A1240"/>
  <c r="CY1240"/>
  <c r="CZ1240"/>
  <c r="DA1240"/>
  <c r="DB1240"/>
  <c r="DC1240"/>
  <c r="A1241"/>
  <c r="CY1241"/>
  <c r="CZ1241"/>
  <c r="DA1241"/>
  <c r="DB1241"/>
  <c r="DC1241"/>
  <c r="A1242"/>
  <c r="CY1242"/>
  <c r="CZ1242"/>
  <c r="DB1242" s="1"/>
  <c r="DA1242"/>
  <c r="DC1242"/>
  <c r="A1243"/>
  <c r="CY1243"/>
  <c r="CZ1243"/>
  <c r="DB1243" s="1"/>
  <c r="DA1243"/>
  <c r="DC1243"/>
  <c r="A1244"/>
  <c r="CY1244"/>
  <c r="CZ1244"/>
  <c r="DA1244"/>
  <c r="DB1244"/>
  <c r="DC1244"/>
  <c r="A1245"/>
  <c r="CY1245"/>
  <c r="CZ1245"/>
  <c r="DA1245"/>
  <c r="DB1245"/>
  <c r="DC1245"/>
  <c r="A1246"/>
  <c r="CY1246"/>
  <c r="CZ1246"/>
  <c r="DB1246" s="1"/>
  <c r="DA1246"/>
  <c r="DC1246"/>
  <c r="A1247"/>
  <c r="CY1247"/>
  <c r="CZ1247"/>
  <c r="DB1247" s="1"/>
  <c r="DA1247"/>
  <c r="DC1247"/>
  <c r="A1248"/>
  <c r="CY1248"/>
  <c r="CZ1248"/>
  <c r="DA1248"/>
  <c r="DB1248"/>
  <c r="DC1248"/>
  <c r="A1249"/>
  <c r="CY1249"/>
  <c r="CZ1249"/>
  <c r="DA1249"/>
  <c r="DB1249"/>
  <c r="DC1249"/>
  <c r="A1250"/>
  <c r="CY1250"/>
  <c r="CZ1250"/>
  <c r="DB1250" s="1"/>
  <c r="DA1250"/>
  <c r="DC1250"/>
  <c r="A1251"/>
  <c r="CY1251"/>
  <c r="CZ1251"/>
  <c r="DB1251" s="1"/>
  <c r="DA1251"/>
  <c r="DC1251"/>
  <c r="A1252"/>
  <c r="CY1252"/>
  <c r="CZ1252"/>
  <c r="DA1252"/>
  <c r="DB1252"/>
  <c r="DC1252"/>
  <c r="A1253"/>
  <c r="CY1253"/>
  <c r="CZ1253"/>
  <c r="DA1253"/>
  <c r="DB1253"/>
  <c r="DC1253"/>
  <c r="A1254"/>
  <c r="CY1254"/>
  <c r="CZ1254"/>
  <c r="DB1254" s="1"/>
  <c r="DA1254"/>
  <c r="DC1254"/>
  <c r="A1255"/>
  <c r="CY1255"/>
  <c r="CZ1255"/>
  <c r="DB1255" s="1"/>
  <c r="DA1255"/>
  <c r="DC1255"/>
  <c r="A1256"/>
  <c r="CY1256"/>
  <c r="CZ1256"/>
  <c r="DA1256"/>
  <c r="DB1256"/>
  <c r="DC1256"/>
  <c r="A1257"/>
  <c r="CY1257"/>
  <c r="CZ1257"/>
  <c r="DA1257"/>
  <c r="DB1257"/>
  <c r="DC1257"/>
  <c r="A1258"/>
  <c r="CY1258"/>
  <c r="CZ1258"/>
  <c r="DB1258" s="1"/>
  <c r="DA1258"/>
  <c r="DC1258"/>
  <c r="A1259"/>
  <c r="CY1259"/>
  <c r="CZ1259"/>
  <c r="DB1259" s="1"/>
  <c r="DA1259"/>
  <c r="DC1259"/>
  <c r="A1260"/>
  <c r="CY1260"/>
  <c r="CZ1260"/>
  <c r="DA1260"/>
  <c r="DB1260"/>
  <c r="DC1260"/>
  <c r="A1261"/>
  <c r="CY1261"/>
  <c r="CZ1261"/>
  <c r="DA1261"/>
  <c r="DB1261"/>
  <c r="DC1261"/>
  <c r="A1262"/>
  <c r="CY1262"/>
  <c r="CZ1262"/>
  <c r="DB1262" s="1"/>
  <c r="DA1262"/>
  <c r="DC1262"/>
  <c r="A1263"/>
  <c r="CY1263"/>
  <c r="CZ1263"/>
  <c r="DB1263" s="1"/>
  <c r="DA1263"/>
  <c r="DC1263"/>
  <c r="A1264"/>
  <c r="CY1264"/>
  <c r="CZ1264"/>
  <c r="DA1264"/>
  <c r="DB1264"/>
  <c r="DC1264"/>
  <c r="A1265"/>
  <c r="CY1265"/>
  <c r="CZ1265"/>
  <c r="DA1265"/>
  <c r="DB1265"/>
  <c r="DC1265"/>
  <c r="A1266"/>
  <c r="CY1266"/>
  <c r="CZ1266"/>
  <c r="DB1266" s="1"/>
  <c r="DA1266"/>
  <c r="DC1266"/>
  <c r="A1267"/>
  <c r="CY1267"/>
  <c r="CZ1267"/>
  <c r="DB1267" s="1"/>
  <c r="DA1267"/>
  <c r="DC1267"/>
  <c r="A1268"/>
  <c r="CY1268"/>
  <c r="CZ1268"/>
  <c r="DA1268"/>
  <c r="DB1268"/>
  <c r="DC1268"/>
  <c r="A1269"/>
  <c r="CY1269"/>
  <c r="CZ1269"/>
  <c r="DA1269"/>
  <c r="DB1269"/>
  <c r="DC1269"/>
  <c r="A1270"/>
  <c r="CY1270"/>
  <c r="CZ1270"/>
  <c r="DB1270" s="1"/>
  <c r="DA1270"/>
  <c r="DC1270"/>
  <c r="A1271"/>
  <c r="CY1271"/>
  <c r="CZ1271"/>
  <c r="DB1271" s="1"/>
  <c r="DA1271"/>
  <c r="DC1271"/>
  <c r="A1272"/>
  <c r="CY1272"/>
  <c r="CZ1272"/>
  <c r="DA1272"/>
  <c r="DB1272"/>
  <c r="DC1272"/>
  <c r="A1273"/>
  <c r="CY1273"/>
  <c r="CZ1273"/>
  <c r="DA1273"/>
  <c r="DB1273"/>
  <c r="DC1273"/>
  <c r="A1274"/>
  <c r="CY1274"/>
  <c r="CZ1274"/>
  <c r="DB1274" s="1"/>
  <c r="DA1274"/>
  <c r="DC1274"/>
  <c r="A1275"/>
  <c r="CY1275"/>
  <c r="CZ1275"/>
  <c r="DB1275" s="1"/>
  <c r="DA1275"/>
  <c r="DC1275"/>
  <c r="A1276"/>
  <c r="CY1276"/>
  <c r="CZ1276"/>
  <c r="DA1276"/>
  <c r="DB1276"/>
  <c r="DC1276"/>
  <c r="A1277"/>
  <c r="CY1277"/>
  <c r="CZ1277"/>
  <c r="DA1277"/>
  <c r="DB1277"/>
  <c r="DC1277"/>
  <c r="A1278"/>
  <c r="CY1278"/>
  <c r="CZ1278"/>
  <c r="DB1278" s="1"/>
  <c r="DA1278"/>
  <c r="DC1278"/>
  <c r="A1279"/>
  <c r="CY1279"/>
  <c r="CZ1279"/>
  <c r="DB1279" s="1"/>
  <c r="DA1279"/>
  <c r="DC1279"/>
  <c r="A1280"/>
  <c r="CY1280"/>
  <c r="CZ1280"/>
  <c r="DA1280"/>
  <c r="DB1280"/>
  <c r="DC1280"/>
  <c r="A1281"/>
  <c r="CY1281"/>
  <c r="CZ1281"/>
  <c r="DA1281"/>
  <c r="DB1281"/>
  <c r="DC1281"/>
  <c r="A1282"/>
  <c r="CY1282"/>
  <c r="CZ1282"/>
  <c r="DB1282" s="1"/>
  <c r="DA1282"/>
  <c r="DC1282"/>
  <c r="A1283"/>
  <c r="CY1283"/>
  <c r="CZ1283"/>
  <c r="DB1283" s="1"/>
  <c r="DA1283"/>
  <c r="DC1283"/>
  <c r="A1284"/>
  <c r="CY1284"/>
  <c r="CZ1284"/>
  <c r="DA1284"/>
  <c r="DB1284"/>
  <c r="DC1284"/>
  <c r="A1285"/>
  <c r="CY1285"/>
  <c r="CZ1285"/>
  <c r="DA1285"/>
  <c r="DB1285"/>
  <c r="DC1285"/>
  <c r="A1286"/>
  <c r="CY1286"/>
  <c r="CZ1286"/>
  <c r="DB1286" s="1"/>
  <c r="DA1286"/>
  <c r="DC1286"/>
  <c r="A1287"/>
  <c r="CY1287"/>
  <c r="CZ1287"/>
  <c r="DB1287" s="1"/>
  <c r="DA1287"/>
  <c r="DC1287"/>
  <c r="A1288"/>
  <c r="CY1288"/>
  <c r="CZ1288"/>
  <c r="DA1288"/>
  <c r="DB1288"/>
  <c r="DC1288"/>
  <c r="A1289"/>
  <c r="CY1289"/>
  <c r="CZ1289"/>
  <c r="DA1289"/>
  <c r="DB1289"/>
  <c r="DC1289"/>
  <c r="A1290"/>
  <c r="CY1290"/>
  <c r="CZ1290"/>
  <c r="DB1290" s="1"/>
  <c r="DA1290"/>
  <c r="DC1290"/>
  <c r="A1291"/>
  <c r="CY1291"/>
  <c r="CZ1291"/>
  <c r="DB1291" s="1"/>
  <c r="DA1291"/>
  <c r="DC1291"/>
  <c r="A1292"/>
  <c r="CY1292"/>
  <c r="CZ1292"/>
  <c r="DA1292"/>
  <c r="DB1292"/>
  <c r="DC1292"/>
  <c r="A1293"/>
  <c r="CY1293"/>
  <c r="CZ1293"/>
  <c r="DA1293"/>
  <c r="DB1293"/>
  <c r="DC1293"/>
  <c r="A1294"/>
  <c r="CY1294"/>
  <c r="CZ1294"/>
  <c r="DB1294" s="1"/>
  <c r="DA1294"/>
  <c r="DC1294"/>
  <c r="A1295"/>
  <c r="CY1295"/>
  <c r="CZ1295"/>
  <c r="DB1295" s="1"/>
  <c r="DA1295"/>
  <c r="DC1295"/>
  <c r="A1296"/>
  <c r="CY1296"/>
  <c r="CZ1296"/>
  <c r="DA1296"/>
  <c r="DB1296"/>
  <c r="DC1296"/>
  <c r="A1297"/>
  <c r="CY1297"/>
  <c r="CZ1297"/>
  <c r="DA1297"/>
  <c r="DB1297"/>
  <c r="DC1297"/>
  <c r="A1298"/>
  <c r="CY1298"/>
  <c r="CZ1298"/>
  <c r="DB1298" s="1"/>
  <c r="DA1298"/>
  <c r="DC1298"/>
  <c r="A1299"/>
  <c r="CY1299"/>
  <c r="CZ1299"/>
  <c r="DB1299" s="1"/>
  <c r="DA1299"/>
  <c r="DC1299"/>
  <c r="A1300"/>
  <c r="CY1300"/>
  <c r="CZ1300"/>
  <c r="DA1300"/>
  <c r="DB1300"/>
  <c r="DC1300"/>
  <c r="A1301"/>
  <c r="CY1301"/>
  <c r="CZ1301"/>
  <c r="DA1301"/>
  <c r="DB1301"/>
  <c r="DC1301"/>
  <c r="A1302"/>
  <c r="CY1302"/>
  <c r="CZ1302"/>
  <c r="DB1302" s="1"/>
  <c r="DA1302"/>
  <c r="DC1302"/>
  <c r="A1303"/>
  <c r="CY1303"/>
  <c r="CZ1303"/>
  <c r="DB1303" s="1"/>
  <c r="DA1303"/>
  <c r="DC1303"/>
  <c r="A1304"/>
  <c r="CY1304"/>
  <c r="CZ1304"/>
  <c r="DA1304"/>
  <c r="DB1304"/>
  <c r="DC1304"/>
  <c r="A1305"/>
  <c r="CY1305"/>
  <c r="CZ1305"/>
  <c r="DA1305"/>
  <c r="DB1305"/>
  <c r="DC1305"/>
  <c r="A1306"/>
  <c r="CY1306"/>
  <c r="CZ1306"/>
  <c r="DB1306" s="1"/>
  <c r="DA1306"/>
  <c r="DC1306"/>
  <c r="A1307"/>
  <c r="CY1307"/>
  <c r="CZ1307"/>
  <c r="DB1307" s="1"/>
  <c r="DA1307"/>
  <c r="DC1307"/>
  <c r="A1308"/>
  <c r="CY1308"/>
  <c r="CZ1308"/>
  <c r="DA1308"/>
  <c r="DB1308"/>
  <c r="DC1308"/>
  <c r="A1309"/>
  <c r="CY1309"/>
  <c r="CZ1309"/>
  <c r="DA1309"/>
  <c r="DB1309"/>
  <c r="DC1309"/>
  <c r="A1310"/>
  <c r="CY1310"/>
  <c r="CZ1310"/>
  <c r="DB1310" s="1"/>
  <c r="DA1310"/>
  <c r="DC1310"/>
  <c r="A1311"/>
  <c r="CY1311"/>
  <c r="CZ1311"/>
  <c r="DB1311" s="1"/>
  <c r="DA1311"/>
  <c r="DC1311"/>
  <c r="A1312"/>
  <c r="CY1312"/>
  <c r="CZ1312"/>
  <c r="DA1312"/>
  <c r="DB1312"/>
  <c r="DC1312"/>
  <c r="A1313"/>
  <c r="CY1313"/>
  <c r="CZ1313"/>
  <c r="DA1313"/>
  <c r="DB1313"/>
  <c r="DC1313"/>
  <c r="A1314"/>
  <c r="CY1314"/>
  <c r="CZ1314"/>
  <c r="DB1314" s="1"/>
  <c r="DA1314"/>
  <c r="DC1314"/>
  <c r="A1315"/>
  <c r="CY1315"/>
  <c r="CZ1315"/>
  <c r="DB1315" s="1"/>
  <c r="DA1315"/>
  <c r="DC1315"/>
  <c r="A1316"/>
  <c r="CY1316"/>
  <c r="CZ1316"/>
  <c r="DA1316"/>
  <c r="DB1316"/>
  <c r="DC1316"/>
  <c r="A1317"/>
  <c r="CY1317"/>
  <c r="CZ1317"/>
  <c r="DA1317"/>
  <c r="DB1317"/>
  <c r="DC1317"/>
  <c r="A1318"/>
  <c r="CY1318"/>
  <c r="CZ1318"/>
  <c r="DB1318" s="1"/>
  <c r="DA1318"/>
  <c r="DC1318"/>
  <c r="A1319"/>
  <c r="CY1319"/>
  <c r="CZ1319"/>
  <c r="DB1319" s="1"/>
  <c r="DA1319"/>
  <c r="DC1319"/>
  <c r="A1320"/>
  <c r="CY1320"/>
  <c r="CZ1320"/>
  <c r="DA1320"/>
  <c r="DB1320"/>
  <c r="DC1320"/>
  <c r="A1321"/>
  <c r="CY1321"/>
  <c r="CZ1321"/>
  <c r="DA1321"/>
  <c r="DB1321"/>
  <c r="DC1321"/>
  <c r="A1322"/>
  <c r="CY1322"/>
  <c r="CZ1322"/>
  <c r="DB1322" s="1"/>
  <c r="DA1322"/>
  <c r="DC1322"/>
  <c r="A1323"/>
  <c r="CY1323"/>
  <c r="CZ1323"/>
  <c r="DB1323" s="1"/>
  <c r="DA1323"/>
  <c r="DC1323"/>
  <c r="A1324"/>
  <c r="CY1324"/>
  <c r="CZ1324"/>
  <c r="DA1324"/>
  <c r="DB1324"/>
  <c r="DC1324"/>
  <c r="A1325"/>
  <c r="CY1325"/>
  <c r="CZ1325"/>
  <c r="DA1325"/>
  <c r="DB1325"/>
  <c r="DC1325"/>
  <c r="A1326"/>
  <c r="CY1326"/>
  <c r="CZ1326"/>
  <c r="DB1326" s="1"/>
  <c r="DA1326"/>
  <c r="DC1326"/>
  <c r="A1327"/>
  <c r="CY1327"/>
  <c r="CZ1327"/>
  <c r="DB1327" s="1"/>
  <c r="DA1327"/>
  <c r="DC1327"/>
  <c r="A1328"/>
  <c r="CY1328"/>
  <c r="CZ1328"/>
  <c r="DA1328"/>
  <c r="DB1328"/>
  <c r="DC1328"/>
  <c r="A1329"/>
  <c r="CY1329"/>
  <c r="CZ1329"/>
  <c r="DA1329"/>
  <c r="DB1329"/>
  <c r="DC1329"/>
  <c r="A1330"/>
  <c r="CY1330"/>
  <c r="CZ1330"/>
  <c r="DB1330" s="1"/>
  <c r="DA1330"/>
  <c r="DC1330"/>
  <c r="A1331"/>
  <c r="CY1331"/>
  <c r="CZ1331"/>
  <c r="DB1331" s="1"/>
  <c r="DA1331"/>
  <c r="DC1331"/>
  <c r="A1332"/>
  <c r="CY1332"/>
  <c r="CZ1332"/>
  <c r="DA1332"/>
  <c r="DB1332"/>
  <c r="DC1332"/>
  <c r="A1333"/>
  <c r="CY1333"/>
  <c r="CZ1333"/>
  <c r="DA1333"/>
  <c r="DB1333"/>
  <c r="DC1333"/>
  <c r="A1334"/>
  <c r="CY1334"/>
  <c r="CZ1334"/>
  <c r="DB1334" s="1"/>
  <c r="DA1334"/>
  <c r="DC1334"/>
  <c r="A1335"/>
  <c r="CY1335"/>
  <c r="CZ1335"/>
  <c r="DB1335" s="1"/>
  <c r="DA1335"/>
  <c r="DC1335"/>
  <c r="A1336"/>
  <c r="CY1336"/>
  <c r="CZ1336"/>
  <c r="DA1336"/>
  <c r="DB1336"/>
  <c r="DC1336"/>
  <c r="A1337"/>
  <c r="CY1337"/>
  <c r="CZ1337"/>
  <c r="DA1337"/>
  <c r="DB1337"/>
  <c r="DC1337"/>
  <c r="A1338"/>
  <c r="CY1338"/>
  <c r="CZ1338"/>
  <c r="DB1338" s="1"/>
  <c r="DA1338"/>
  <c r="DC1338"/>
  <c r="A1339"/>
  <c r="CY1339"/>
  <c r="CZ1339"/>
  <c r="DB1339" s="1"/>
  <c r="DA1339"/>
  <c r="DC1339"/>
  <c r="A1340"/>
  <c r="CY1340"/>
  <c r="CZ1340"/>
  <c r="DA1340"/>
  <c r="DB1340"/>
  <c r="DC1340"/>
  <c r="A1341"/>
  <c r="CY1341"/>
  <c r="CZ1341"/>
  <c r="DA1341"/>
  <c r="DB1341"/>
  <c r="DC1341"/>
  <c r="A1342"/>
  <c r="CY1342"/>
  <c r="CZ1342"/>
  <c r="DB1342" s="1"/>
  <c r="DA1342"/>
  <c r="DC1342"/>
  <c r="A1343"/>
  <c r="CY1343"/>
  <c r="CZ1343"/>
  <c r="DB1343" s="1"/>
  <c r="DA1343"/>
  <c r="DC1343"/>
  <c r="A1344"/>
  <c r="CY1344"/>
  <c r="CZ1344"/>
  <c r="DA1344"/>
  <c r="DB1344"/>
  <c r="DC1344"/>
  <c r="A1345"/>
  <c r="CY1345"/>
  <c r="CZ1345"/>
  <c r="DA1345"/>
  <c r="DB1345"/>
  <c r="DC1345"/>
  <c r="A1346"/>
  <c r="CY1346"/>
  <c r="CZ1346"/>
  <c r="DB1346" s="1"/>
  <c r="DA1346"/>
  <c r="DC1346"/>
  <c r="A1347"/>
  <c r="CY1347"/>
  <c r="CZ1347"/>
  <c r="DB1347" s="1"/>
  <c r="DA1347"/>
  <c r="DC1347"/>
  <c r="A1348"/>
  <c r="CY1348"/>
  <c r="CZ1348"/>
  <c r="DA1348"/>
  <c r="DB1348"/>
  <c r="DC1348"/>
  <c r="A1349"/>
  <c r="CY1349"/>
  <c r="CZ1349"/>
  <c r="DA1349"/>
  <c r="DB1349"/>
  <c r="DC1349"/>
  <c r="A1350"/>
  <c r="CY1350"/>
  <c r="CZ1350"/>
  <c r="DB1350" s="1"/>
  <c r="DA1350"/>
  <c r="DC1350"/>
  <c r="A1351"/>
  <c r="CY1351"/>
  <c r="CZ1351"/>
  <c r="DB1351" s="1"/>
  <c r="DA1351"/>
  <c r="DC1351"/>
  <c r="A1352"/>
  <c r="CY1352"/>
  <c r="CZ1352"/>
  <c r="DA1352"/>
  <c r="DB1352"/>
  <c r="DC1352"/>
  <c r="A1353"/>
  <c r="CY1353"/>
  <c r="CZ1353"/>
  <c r="DA1353"/>
  <c r="DB1353"/>
  <c r="DC1353"/>
  <c r="A1354"/>
  <c r="CY1354"/>
  <c r="CZ1354"/>
  <c r="DB1354" s="1"/>
  <c r="DA1354"/>
  <c r="DC1354"/>
  <c r="A1355"/>
  <c r="CY1355"/>
  <c r="CZ1355"/>
  <c r="DB1355" s="1"/>
  <c r="DA1355"/>
  <c r="DC1355"/>
  <c r="A1356"/>
  <c r="CY1356"/>
  <c r="CZ1356"/>
  <c r="DA1356"/>
  <c r="DB1356"/>
  <c r="DC1356"/>
  <c r="A1357"/>
  <c r="CY1357"/>
  <c r="CZ1357"/>
  <c r="DA1357"/>
  <c r="DB1357"/>
  <c r="DC1357"/>
  <c r="A1358"/>
  <c r="CY1358"/>
  <c r="CZ1358"/>
  <c r="DB1358" s="1"/>
  <c r="DA1358"/>
  <c r="DC1358"/>
  <c r="A1359"/>
  <c r="CY1359"/>
  <c r="CZ1359"/>
  <c r="DB1359" s="1"/>
  <c r="DA1359"/>
  <c r="DC1359"/>
  <c r="A1360"/>
  <c r="CY1360"/>
  <c r="CZ1360"/>
  <c r="DA1360"/>
  <c r="DB1360"/>
  <c r="DC1360"/>
  <c r="A1361"/>
  <c r="CY1361"/>
  <c r="CZ1361"/>
  <c r="DA1361"/>
  <c r="DB1361"/>
  <c r="DC1361"/>
  <c r="A1362"/>
  <c r="CY1362"/>
  <c r="CZ1362"/>
  <c r="DB1362" s="1"/>
  <c r="DA1362"/>
  <c r="DC1362"/>
  <c r="A1363"/>
  <c r="CY1363"/>
  <c r="CZ1363"/>
  <c r="DB1363" s="1"/>
  <c r="DA1363"/>
  <c r="DC1363"/>
  <c r="A1364"/>
  <c r="CY1364"/>
  <c r="CZ1364"/>
  <c r="DA1364"/>
  <c r="DB1364"/>
  <c r="DC1364"/>
  <c r="A1365"/>
  <c r="CY1365"/>
  <c r="CZ1365"/>
  <c r="DA1365"/>
  <c r="DB1365"/>
  <c r="DC1365"/>
  <c r="A1366"/>
  <c r="CY1366"/>
  <c r="CZ1366"/>
  <c r="DB1366" s="1"/>
  <c r="DA1366"/>
  <c r="DC1366"/>
  <c r="A1367"/>
  <c r="CY1367"/>
  <c r="CZ1367"/>
  <c r="DB1367" s="1"/>
  <c r="DA1367"/>
  <c r="DC1367"/>
  <c r="A1368"/>
  <c r="CY1368"/>
  <c r="CZ1368"/>
  <c r="DA1368"/>
  <c r="DB1368"/>
  <c r="DC1368"/>
  <c r="A1369"/>
  <c r="CY1369"/>
  <c r="CZ1369"/>
  <c r="DA1369"/>
  <c r="DB1369"/>
  <c r="DC1369"/>
  <c r="A1370"/>
  <c r="CY1370"/>
  <c r="CZ1370"/>
  <c r="DB1370" s="1"/>
  <c r="DA1370"/>
  <c r="DC1370"/>
  <c r="A1371"/>
  <c r="CY1371"/>
  <c r="CZ1371"/>
  <c r="DB1371" s="1"/>
  <c r="DA1371"/>
  <c r="DC1371"/>
  <c r="A1372"/>
  <c r="CY1372"/>
  <c r="CZ1372"/>
  <c r="DA1372"/>
  <c r="DB1372"/>
  <c r="DC1372"/>
  <c r="A1373"/>
  <c r="CY1373"/>
  <c r="CZ1373"/>
  <c r="DA1373"/>
  <c r="DB1373"/>
  <c r="DC1373"/>
  <c r="A1374"/>
  <c r="CY1374"/>
  <c r="CZ1374"/>
  <c r="DB1374" s="1"/>
  <c r="DA1374"/>
  <c r="DC1374"/>
  <c r="A1375"/>
  <c r="CY1375"/>
  <c r="CZ1375"/>
  <c r="DB1375" s="1"/>
  <c r="DA1375"/>
  <c r="DC1375"/>
  <c r="A1376"/>
  <c r="CY1376"/>
  <c r="CZ1376"/>
  <c r="DA1376"/>
  <c r="DB1376"/>
  <c r="DC1376"/>
  <c r="A1377"/>
  <c r="CY1377"/>
  <c r="CZ1377"/>
  <c r="DA1377"/>
  <c r="DB1377"/>
  <c r="DC1377"/>
  <c r="A1378"/>
  <c r="CY1378"/>
  <c r="CZ1378"/>
  <c r="DB1378" s="1"/>
  <c r="DA1378"/>
  <c r="DC1378"/>
  <c r="A1379"/>
  <c r="CY1379"/>
  <c r="CZ1379"/>
  <c r="DB1379" s="1"/>
  <c r="DA1379"/>
  <c r="DC1379"/>
  <c r="A1380"/>
  <c r="CY1380"/>
  <c r="CZ1380"/>
  <c r="DA1380"/>
  <c r="DB1380"/>
  <c r="DC1380"/>
  <c r="A1381"/>
  <c r="CY1381"/>
  <c r="CZ1381"/>
  <c r="DA1381"/>
  <c r="DB1381"/>
  <c r="DC1381"/>
  <c r="A1382"/>
  <c r="CY1382"/>
  <c r="CZ1382"/>
  <c r="DB1382" s="1"/>
  <c r="DA1382"/>
  <c r="DC1382"/>
  <c r="A1383"/>
  <c r="CY1383"/>
  <c r="CZ1383"/>
  <c r="DB1383" s="1"/>
  <c r="DA1383"/>
  <c r="DC1383"/>
  <c r="A1384"/>
  <c r="CY1384"/>
  <c r="CZ1384"/>
  <c r="DA1384"/>
  <c r="DB1384"/>
  <c r="DC1384"/>
  <c r="A1385"/>
  <c r="CY1385"/>
  <c r="CZ1385"/>
  <c r="DA1385"/>
  <c r="DB1385"/>
  <c r="DC1385"/>
  <c r="A1386"/>
  <c r="CY1386"/>
  <c r="CZ1386"/>
  <c r="DB1386" s="1"/>
  <c r="DA1386"/>
  <c r="DC1386"/>
  <c r="A1387"/>
  <c r="CY1387"/>
  <c r="CZ1387"/>
  <c r="DB1387" s="1"/>
  <c r="DA1387"/>
  <c r="DC1387"/>
  <c r="A1388"/>
  <c r="CY1388"/>
  <c r="CZ1388"/>
  <c r="DA1388"/>
  <c r="DB1388"/>
  <c r="DC1388"/>
  <c r="A1389"/>
  <c r="CY1389"/>
  <c r="CZ1389"/>
  <c r="DA1389"/>
  <c r="DB1389"/>
  <c r="DC1389"/>
  <c r="A1390"/>
  <c r="CY1390"/>
  <c r="CZ1390"/>
  <c r="DB1390" s="1"/>
  <c r="DA1390"/>
  <c r="DC1390"/>
  <c r="A1391"/>
  <c r="CY1391"/>
  <c r="CZ1391"/>
  <c r="DB1391" s="1"/>
  <c r="DA1391"/>
  <c r="DC1391"/>
  <c r="A1392"/>
  <c r="CY1392"/>
  <c r="CZ1392"/>
  <c r="DA1392"/>
  <c r="DB1392"/>
  <c r="DC1392"/>
  <c r="A1393"/>
  <c r="CY1393"/>
  <c r="CZ1393"/>
  <c r="DA1393"/>
  <c r="DB1393"/>
  <c r="DC1393"/>
  <c r="A1394"/>
  <c r="CY1394"/>
  <c r="CZ1394"/>
  <c r="DB1394" s="1"/>
  <c r="DA1394"/>
  <c r="DC1394"/>
  <c r="A1395"/>
  <c r="CY1395"/>
  <c r="CZ1395"/>
  <c r="DB1395" s="1"/>
  <c r="DA1395"/>
  <c r="DC1395"/>
  <c r="A1396"/>
  <c r="CY1396"/>
  <c r="CZ1396"/>
  <c r="DA1396"/>
  <c r="DB1396"/>
  <c r="DC1396"/>
  <c r="A1397"/>
  <c r="CY1397"/>
  <c r="CZ1397"/>
  <c r="DA1397"/>
  <c r="DB1397"/>
  <c r="DC1397"/>
  <c r="A1398"/>
  <c r="CY1398"/>
  <c r="CZ1398"/>
  <c r="DB1398" s="1"/>
  <c r="DA1398"/>
  <c r="DC1398"/>
  <c r="A1399"/>
  <c r="CY1399"/>
  <c r="CZ1399"/>
  <c r="DB1399" s="1"/>
  <c r="DA1399"/>
  <c r="DC1399"/>
  <c r="A1400"/>
  <c r="CY1400"/>
  <c r="CZ1400"/>
  <c r="DA1400"/>
  <c r="DB1400"/>
  <c r="DC1400"/>
  <c r="A1401"/>
  <c r="CY1401"/>
  <c r="CZ1401"/>
  <c r="DA1401"/>
  <c r="DB1401"/>
  <c r="DC1401"/>
  <c r="A1402"/>
  <c r="CY1402"/>
  <c r="CZ1402"/>
  <c r="DB1402" s="1"/>
  <c r="DA1402"/>
  <c r="DC1402"/>
  <c r="A1403"/>
  <c r="CY1403"/>
  <c r="CZ1403"/>
  <c r="DB1403" s="1"/>
  <c r="DA1403"/>
  <c r="DC1403"/>
  <c r="A1404"/>
  <c r="CY1404"/>
  <c r="CZ1404"/>
  <c r="DA1404"/>
  <c r="DB1404"/>
  <c r="DC1404"/>
  <c r="A1405"/>
  <c r="CY1405"/>
  <c r="CZ1405"/>
  <c r="DA1405"/>
  <c r="DB1405"/>
  <c r="DC1405"/>
  <c r="A1406"/>
  <c r="CY1406"/>
  <c r="CZ1406"/>
  <c r="DB1406" s="1"/>
  <c r="DA1406"/>
  <c r="DC1406"/>
  <c r="A1407"/>
  <c r="CY1407"/>
  <c r="CZ1407"/>
  <c r="DB1407" s="1"/>
  <c r="DA1407"/>
  <c r="DC1407"/>
  <c r="A1408"/>
  <c r="CY1408"/>
  <c r="CZ1408"/>
  <c r="DA1408"/>
  <c r="DB1408"/>
  <c r="DC1408"/>
  <c r="A1409"/>
  <c r="CY1409"/>
  <c r="CZ1409"/>
  <c r="DA1409"/>
  <c r="DB1409"/>
  <c r="DC1409"/>
  <c r="A1410"/>
  <c r="CY1410"/>
  <c r="CZ1410"/>
  <c r="DB1410" s="1"/>
  <c r="DA1410"/>
  <c r="DC1410"/>
  <c r="A1411"/>
  <c r="CY1411"/>
  <c r="CZ1411"/>
  <c r="DB1411" s="1"/>
  <c r="DA1411"/>
  <c r="DC1411"/>
  <c r="A1412"/>
  <c r="CY1412"/>
  <c r="CZ1412"/>
  <c r="DA1412"/>
  <c r="DB1412"/>
  <c r="DC1412"/>
  <c r="A1413"/>
  <c r="CY1413"/>
  <c r="CZ1413"/>
  <c r="DA1413"/>
  <c r="DB1413"/>
  <c r="DC1413"/>
  <c r="A1414"/>
  <c r="CY1414"/>
  <c r="CZ1414"/>
  <c r="DB1414" s="1"/>
  <c r="DA1414"/>
  <c r="DC1414"/>
  <c r="A1415"/>
  <c r="CY1415"/>
  <c r="CZ1415"/>
  <c r="DB1415" s="1"/>
  <c r="DA1415"/>
  <c r="DC1415"/>
  <c r="A1416"/>
  <c r="CY1416"/>
  <c r="CZ1416"/>
  <c r="DA1416"/>
  <c r="DB1416"/>
  <c r="DC1416"/>
  <c r="A1417"/>
  <c r="CY1417"/>
  <c r="CZ1417"/>
  <c r="DA1417"/>
  <c r="DB1417"/>
  <c r="DC1417"/>
  <c r="A1418"/>
  <c r="CY1418"/>
  <c r="CZ1418"/>
  <c r="DB1418" s="1"/>
  <c r="DA1418"/>
  <c r="DC1418"/>
  <c r="A1419"/>
  <c r="CY1419"/>
  <c r="CZ1419"/>
  <c r="DB1419" s="1"/>
  <c r="DA1419"/>
  <c r="DC1419"/>
  <c r="A1420"/>
  <c r="CY1420"/>
  <c r="CZ1420"/>
  <c r="DA1420"/>
  <c r="DB1420"/>
  <c r="DC1420"/>
  <c r="A1421"/>
  <c r="CY1421"/>
  <c r="CZ1421"/>
  <c r="DA1421"/>
  <c r="DB1421"/>
  <c r="DC1421"/>
  <c r="A1422"/>
  <c r="CY1422"/>
  <c r="CZ1422"/>
  <c r="DB1422" s="1"/>
  <c r="DA1422"/>
  <c r="DC1422"/>
  <c r="A1423"/>
  <c r="CY1423"/>
  <c r="CZ1423"/>
  <c r="DB1423" s="1"/>
  <c r="DA1423"/>
  <c r="DC1423"/>
  <c r="A1424"/>
  <c r="CY1424"/>
  <c r="CZ1424"/>
  <c r="DA1424"/>
  <c r="DB1424"/>
  <c r="DC1424"/>
  <c r="A1425"/>
  <c r="CY1425"/>
  <c r="CZ1425"/>
  <c r="DA1425"/>
  <c r="DB1425"/>
  <c r="DC1425"/>
  <c r="A1426"/>
  <c r="CY1426"/>
  <c r="CZ1426"/>
  <c r="DB1426" s="1"/>
  <c r="DA1426"/>
  <c r="DC1426"/>
  <c r="A1427"/>
  <c r="CY1427"/>
  <c r="CZ1427"/>
  <c r="DB1427" s="1"/>
  <c r="DA1427"/>
  <c r="DC1427"/>
  <c r="A1428"/>
  <c r="CY1428"/>
  <c r="CZ1428"/>
  <c r="DA1428"/>
  <c r="DB1428"/>
  <c r="DC1428"/>
  <c r="A1429"/>
  <c r="CY1429"/>
  <c r="CZ1429"/>
  <c r="DA1429"/>
  <c r="DB1429"/>
  <c r="DC1429"/>
  <c r="A1430"/>
  <c r="CY1430"/>
  <c r="CZ1430"/>
  <c r="DB1430" s="1"/>
  <c r="DA1430"/>
  <c r="DC1430"/>
  <c r="A1431"/>
  <c r="CY1431"/>
  <c r="CZ1431"/>
  <c r="DB1431" s="1"/>
  <c r="DA1431"/>
  <c r="DC1431"/>
  <c r="A1432"/>
  <c r="CY1432"/>
  <c r="CZ1432"/>
  <c r="DA1432"/>
  <c r="DB1432"/>
  <c r="DC1432"/>
  <c r="A1433"/>
  <c r="CY1433"/>
  <c r="CZ1433"/>
  <c r="DA1433"/>
  <c r="DB1433"/>
  <c r="DC1433"/>
  <c r="A1434"/>
  <c r="CY1434"/>
  <c r="CZ1434"/>
  <c r="DB1434" s="1"/>
  <c r="DA1434"/>
  <c r="DC1434"/>
  <c r="A1435"/>
  <c r="CY1435"/>
  <c r="CZ1435"/>
  <c r="DB1435" s="1"/>
  <c r="DA1435"/>
  <c r="DC1435"/>
  <c r="A1436"/>
  <c r="CY1436"/>
  <c r="CZ1436"/>
  <c r="DA1436"/>
  <c r="DB1436"/>
  <c r="DC1436"/>
  <c r="A1437"/>
  <c r="CY1437"/>
  <c r="CZ1437"/>
  <c r="DA1437"/>
  <c r="DB1437"/>
  <c r="DC1437"/>
  <c r="A1438"/>
  <c r="CY1438"/>
  <c r="CZ1438"/>
  <c r="DB1438" s="1"/>
  <c r="DA1438"/>
  <c r="DC1438"/>
  <c r="A1439"/>
  <c r="CY1439"/>
  <c r="CZ1439"/>
  <c r="DB1439" s="1"/>
  <c r="DA1439"/>
  <c r="DC1439"/>
  <c r="A1440"/>
  <c r="CY1440"/>
  <c r="CZ1440"/>
  <c r="DA1440"/>
  <c r="DB1440"/>
  <c r="DC1440"/>
  <c r="A1441"/>
  <c r="CY1441"/>
  <c r="CZ1441"/>
  <c r="DA1441"/>
  <c r="DB1441"/>
  <c r="DC1441"/>
  <c r="A1442"/>
  <c r="CY1442"/>
  <c r="CZ1442"/>
  <c r="DB1442" s="1"/>
  <c r="DA1442"/>
  <c r="DC1442"/>
  <c r="A1443"/>
  <c r="CY1443"/>
  <c r="CZ1443"/>
  <c r="DB1443" s="1"/>
  <c r="DA1443"/>
  <c r="DC1443"/>
  <c r="A1444"/>
  <c r="CY1444"/>
  <c r="CZ1444"/>
  <c r="DA1444"/>
  <c r="DB1444"/>
  <c r="DC1444"/>
  <c r="A1445"/>
  <c r="CY1445"/>
  <c r="CZ1445"/>
  <c r="DA1445"/>
  <c r="DB1445"/>
  <c r="DC1445"/>
  <c r="A1446"/>
  <c r="CY1446"/>
  <c r="CZ1446"/>
  <c r="DB1446" s="1"/>
  <c r="DA1446"/>
  <c r="DC1446"/>
  <c r="A1447"/>
  <c r="CY1447"/>
  <c r="CZ1447"/>
  <c r="DB1447" s="1"/>
  <c r="DA1447"/>
  <c r="DC1447"/>
  <c r="A1448"/>
  <c r="CY1448"/>
  <c r="CZ1448"/>
  <c r="DA1448"/>
  <c r="DB1448"/>
  <c r="DC1448"/>
  <c r="A1449"/>
  <c r="CY1449"/>
  <c r="CZ1449"/>
  <c r="DA1449"/>
  <c r="DB1449"/>
  <c r="DC1449"/>
  <c r="A1450"/>
  <c r="CY1450"/>
  <c r="CZ1450"/>
  <c r="DB1450" s="1"/>
  <c r="DA1450"/>
  <c r="DC1450"/>
  <c r="A1451"/>
  <c r="CY1451"/>
  <c r="CZ1451"/>
  <c r="DB1451" s="1"/>
  <c r="DA1451"/>
  <c r="DC1451"/>
  <c r="A1452"/>
  <c r="CY1452"/>
  <c r="CZ1452"/>
  <c r="DA1452"/>
  <c r="DB1452"/>
  <c r="DC1452"/>
  <c r="A1453"/>
  <c r="CY1453"/>
  <c r="CZ1453"/>
  <c r="DA1453"/>
  <c r="DB1453"/>
  <c r="DC1453"/>
  <c r="A1454"/>
  <c r="CY1454"/>
  <c r="CZ1454"/>
  <c r="DB1454" s="1"/>
  <c r="DA1454"/>
  <c r="DC1454"/>
  <c r="A1455"/>
  <c r="CY1455"/>
  <c r="CZ1455"/>
  <c r="DB1455" s="1"/>
  <c r="DA1455"/>
  <c r="DC1455"/>
  <c r="A1456"/>
  <c r="CY1456"/>
  <c r="CZ1456"/>
  <c r="DA1456"/>
  <c r="DB1456"/>
  <c r="DC1456"/>
  <c r="A1457"/>
  <c r="CY1457"/>
  <c r="CZ1457"/>
  <c r="DA1457"/>
  <c r="DB1457"/>
  <c r="DC1457"/>
  <c r="A1458"/>
  <c r="CY1458"/>
  <c r="CZ1458"/>
  <c r="DB1458" s="1"/>
  <c r="DA1458"/>
  <c r="DC1458"/>
  <c r="A1459"/>
  <c r="CY1459"/>
  <c r="CZ1459"/>
  <c r="DB1459" s="1"/>
  <c r="DA1459"/>
  <c r="DC1459"/>
  <c r="A1460"/>
  <c r="CY1460"/>
  <c r="CZ1460"/>
  <c r="DA1460"/>
  <c r="DB1460"/>
  <c r="DC1460"/>
  <c r="A1461"/>
  <c r="CY1461"/>
  <c r="CZ1461"/>
  <c r="DA1461"/>
  <c r="DB1461"/>
  <c r="DC1461"/>
  <c r="A1462"/>
  <c r="CY1462"/>
  <c r="CZ1462"/>
  <c r="DB1462" s="1"/>
  <c r="DA1462"/>
  <c r="DC1462"/>
  <c r="A1463"/>
  <c r="CY1463"/>
  <c r="CZ1463"/>
  <c r="DB1463" s="1"/>
  <c r="DA1463"/>
  <c r="DC1463"/>
  <c r="A1464"/>
  <c r="CY1464"/>
  <c r="CZ1464"/>
  <c r="DA1464"/>
  <c r="DB1464"/>
  <c r="DC1464"/>
  <c r="A1465"/>
  <c r="CY1465"/>
  <c r="CZ1465"/>
  <c r="DA1465"/>
  <c r="DB1465"/>
  <c r="DC1465"/>
  <c r="A1466"/>
  <c r="CY1466"/>
  <c r="CZ1466"/>
  <c r="DB1466" s="1"/>
  <c r="DA1466"/>
  <c r="DC1466"/>
  <c r="A1467"/>
  <c r="CY1467"/>
  <c r="CZ1467"/>
  <c r="DB1467" s="1"/>
  <c r="DA1467"/>
  <c r="DC1467"/>
  <c r="A1468"/>
  <c r="CY1468"/>
  <c r="CZ1468"/>
  <c r="DA1468"/>
  <c r="DB1468"/>
  <c r="DC1468"/>
  <c r="A1469"/>
  <c r="CY1469"/>
  <c r="CZ1469"/>
  <c r="DA1469"/>
  <c r="DB1469"/>
  <c r="DC1469"/>
  <c r="A1470"/>
  <c r="CY1470"/>
  <c r="CZ1470"/>
  <c r="DB1470" s="1"/>
  <c r="DA1470"/>
  <c r="DC1470"/>
  <c r="A1471"/>
  <c r="CY1471"/>
  <c r="CZ1471"/>
  <c r="DB1471" s="1"/>
  <c r="DA1471"/>
  <c r="DC1471"/>
  <c r="A1472"/>
  <c r="CY1472"/>
  <c r="CZ1472"/>
  <c r="DA1472"/>
  <c r="DB1472"/>
  <c r="DC1472"/>
  <c r="A1473"/>
  <c r="CY1473"/>
  <c r="CZ1473"/>
  <c r="DA1473"/>
  <c r="DB1473"/>
  <c r="DC1473"/>
  <c r="A1474"/>
  <c r="CY1474"/>
  <c r="CZ1474"/>
  <c r="DB1474" s="1"/>
  <c r="DA1474"/>
  <c r="DC1474"/>
  <c r="A1475"/>
  <c r="CY1475"/>
  <c r="CZ1475"/>
  <c r="DB1475" s="1"/>
  <c r="DA1475"/>
  <c r="DC1475"/>
  <c r="A1476"/>
  <c r="CY1476"/>
  <c r="CZ1476"/>
  <c r="DA1476"/>
  <c r="DB1476"/>
  <c r="DC1476"/>
  <c r="A1477"/>
  <c r="CY1477"/>
  <c r="CZ1477"/>
  <c r="DA1477"/>
  <c r="DB1477"/>
  <c r="DC1477"/>
  <c r="A1478"/>
  <c r="CY1478"/>
  <c r="CZ1478"/>
  <c r="DB1478" s="1"/>
  <c r="DA1478"/>
  <c r="DC1478"/>
  <c r="A1479"/>
  <c r="CY1479"/>
  <c r="CZ1479"/>
  <c r="DB1479" s="1"/>
  <c r="DA1479"/>
  <c r="DC1479"/>
  <c r="A1480"/>
  <c r="CY1480"/>
  <c r="CZ1480"/>
  <c r="DA1480"/>
  <c r="DB1480"/>
  <c r="DC1480"/>
  <c r="A1481"/>
  <c r="CY1481"/>
  <c r="CZ1481"/>
  <c r="DA1481"/>
  <c r="DB1481"/>
  <c r="DC1481"/>
  <c r="A1482"/>
  <c r="CY1482"/>
  <c r="CZ1482"/>
  <c r="DB1482" s="1"/>
  <c r="DA1482"/>
  <c r="DC1482"/>
  <c r="A1483"/>
  <c r="CY1483"/>
  <c r="CZ1483"/>
  <c r="DB1483" s="1"/>
  <c r="DA1483"/>
  <c r="DC1483"/>
  <c r="A1484"/>
  <c r="CY1484"/>
  <c r="CZ1484"/>
  <c r="DA1484"/>
  <c r="DB1484"/>
  <c r="DC1484"/>
  <c r="A1485"/>
  <c r="CY1485"/>
  <c r="CZ1485"/>
  <c r="DA1485"/>
  <c r="DB1485"/>
  <c r="DC1485"/>
  <c r="A1486"/>
  <c r="CY1486"/>
  <c r="CZ1486"/>
  <c r="DB1486" s="1"/>
  <c r="DA1486"/>
  <c r="DC1486"/>
  <c r="A1487"/>
  <c r="CY1487"/>
  <c r="CZ1487"/>
  <c r="DB1487" s="1"/>
  <c r="DA1487"/>
  <c r="DC1487"/>
  <c r="A1488"/>
  <c r="CY1488"/>
  <c r="CZ1488"/>
  <c r="DA1488"/>
  <c r="DB1488"/>
  <c r="DC1488"/>
  <c r="A1489"/>
  <c r="CY1489"/>
  <c r="CZ1489"/>
  <c r="DA1489"/>
  <c r="DB1489"/>
  <c r="DC1489"/>
  <c r="A1490"/>
  <c r="CY1490"/>
  <c r="CZ1490"/>
  <c r="DB1490" s="1"/>
  <c r="DA1490"/>
  <c r="DC1490"/>
  <c r="A1491"/>
  <c r="CY1491"/>
  <c r="CZ1491"/>
  <c r="DB1491" s="1"/>
  <c r="DA1491"/>
  <c r="DC1491"/>
  <c r="A1492"/>
  <c r="CY1492"/>
  <c r="CZ1492"/>
  <c r="DA1492"/>
  <c r="DB1492"/>
  <c r="DC1492"/>
  <c r="A1493"/>
  <c r="CY1493"/>
  <c r="CZ1493"/>
  <c r="DA1493"/>
  <c r="DB1493"/>
  <c r="DC1493"/>
  <c r="A1494"/>
  <c r="CY1494"/>
  <c r="CZ1494"/>
  <c r="DB1494" s="1"/>
  <c r="DA1494"/>
  <c r="DC1494"/>
  <c r="A1495"/>
  <c r="CY1495"/>
  <c r="CZ1495"/>
  <c r="DB1495" s="1"/>
  <c r="DA1495"/>
  <c r="DC1495"/>
  <c r="A1496"/>
  <c r="CY1496"/>
  <c r="CZ1496"/>
  <c r="DA1496"/>
  <c r="DB1496"/>
  <c r="DC1496"/>
  <c r="A1497"/>
  <c r="CY1497"/>
  <c r="CZ1497"/>
  <c r="DA1497"/>
  <c r="DB1497"/>
  <c r="DC1497"/>
  <c r="A1498"/>
  <c r="CY1498"/>
  <c r="CZ1498"/>
  <c r="DB1498" s="1"/>
  <c r="DA1498"/>
  <c r="DC1498"/>
  <c r="A1499"/>
  <c r="CY1499"/>
  <c r="CZ1499"/>
  <c r="DB1499" s="1"/>
  <c r="DA1499"/>
  <c r="DC1499"/>
  <c r="A1500"/>
  <c r="CY1500"/>
  <c r="CZ1500"/>
  <c r="DA1500"/>
  <c r="DB1500"/>
  <c r="DC1500"/>
  <c r="A1501"/>
  <c r="CY1501"/>
  <c r="CZ1501"/>
  <c r="DA1501"/>
  <c r="DB1501"/>
  <c r="DC1501"/>
  <c r="A1502"/>
  <c r="CY1502"/>
  <c r="CZ1502"/>
  <c r="DB1502" s="1"/>
  <c r="DA1502"/>
  <c r="DC1502"/>
  <c r="A1503"/>
  <c r="CY1503"/>
  <c r="CZ1503"/>
  <c r="DB1503" s="1"/>
  <c r="DA1503"/>
  <c r="DC1503"/>
  <c r="A1504"/>
  <c r="CY1504"/>
  <c r="CZ1504"/>
  <c r="DA1504"/>
  <c r="DB1504"/>
  <c r="DC1504"/>
  <c r="A1505"/>
  <c r="CY1505"/>
  <c r="CZ1505"/>
  <c r="DA1505"/>
  <c r="DB1505"/>
  <c r="DC1505"/>
  <c r="A1506"/>
  <c r="CY1506"/>
  <c r="CZ1506"/>
  <c r="DB1506" s="1"/>
  <c r="DA1506"/>
  <c r="DC1506"/>
  <c r="A1507"/>
  <c r="CY1507"/>
  <c r="CZ1507"/>
  <c r="DB1507" s="1"/>
  <c r="DA1507"/>
  <c r="DC1507"/>
  <c r="A1508"/>
  <c r="CY1508"/>
  <c r="CZ1508"/>
  <c r="DA1508"/>
  <c r="DB1508"/>
  <c r="DC1508"/>
  <c r="A1509"/>
  <c r="CY1509"/>
  <c r="CZ1509"/>
  <c r="DA1509"/>
  <c r="DB1509"/>
  <c r="DC1509"/>
  <c r="A1510"/>
  <c r="CY1510"/>
  <c r="CZ1510"/>
  <c r="DB1510" s="1"/>
  <c r="DA1510"/>
  <c r="DC1510"/>
  <c r="A1511"/>
  <c r="CY1511"/>
  <c r="CZ1511"/>
  <c r="DB1511" s="1"/>
  <c r="DA1511"/>
  <c r="DC1511"/>
  <c r="A1512"/>
  <c r="CY1512"/>
  <c r="CZ1512"/>
  <c r="DA1512"/>
  <c r="DB1512"/>
  <c r="DC1512"/>
  <c r="A1513"/>
  <c r="CY1513"/>
  <c r="CZ1513"/>
  <c r="DA1513"/>
  <c r="DB1513"/>
  <c r="DC1513"/>
  <c r="A1514"/>
  <c r="CY1514"/>
  <c r="CZ1514"/>
  <c r="DB1514" s="1"/>
  <c r="DA1514"/>
  <c r="DC1514"/>
  <c r="A1515"/>
  <c r="CY1515"/>
  <c r="CZ1515"/>
  <c r="DB1515" s="1"/>
  <c r="DA1515"/>
  <c r="DC1515"/>
  <c r="A1516"/>
  <c r="CY1516"/>
  <c r="CZ1516"/>
  <c r="DA1516"/>
  <c r="DB1516"/>
  <c r="DC1516"/>
  <c r="A1517"/>
  <c r="CY1517"/>
  <c r="CZ1517"/>
  <c r="DA1517"/>
  <c r="DB1517"/>
  <c r="DC1517"/>
  <c r="A1518"/>
  <c r="CY1518"/>
  <c r="CZ1518"/>
  <c r="DB1518" s="1"/>
  <c r="DA1518"/>
  <c r="DC1518"/>
  <c r="A1519"/>
  <c r="CY1519"/>
  <c r="CZ1519"/>
  <c r="DB1519" s="1"/>
  <c r="DA1519"/>
  <c r="DC1519"/>
  <c r="A1520"/>
  <c r="CY1520"/>
  <c r="CZ1520"/>
  <c r="DA1520"/>
  <c r="DB1520"/>
  <c r="DC1520"/>
  <c r="A1521"/>
  <c r="CY1521"/>
  <c r="CZ1521"/>
  <c r="DA1521"/>
  <c r="DB1521"/>
  <c r="DC1521"/>
  <c r="A1522"/>
  <c r="CY1522"/>
  <c r="CZ1522"/>
  <c r="DB1522" s="1"/>
  <c r="DA1522"/>
  <c r="DC1522"/>
  <c r="A1523"/>
  <c r="CY1523"/>
  <c r="CZ1523"/>
  <c r="DB1523" s="1"/>
  <c r="DA1523"/>
  <c r="DC1523"/>
  <c r="A1524"/>
  <c r="CY1524"/>
  <c r="CZ1524"/>
  <c r="DA1524"/>
  <c r="DB1524"/>
  <c r="DC1524"/>
  <c r="A1525"/>
  <c r="CY1525"/>
  <c r="CZ1525"/>
  <c r="DA1525"/>
  <c r="DB1525"/>
  <c r="DC1525"/>
  <c r="A1526"/>
  <c r="CY1526"/>
  <c r="CZ1526"/>
  <c r="DB1526" s="1"/>
  <c r="DA1526"/>
  <c r="DC1526"/>
  <c r="A1527"/>
  <c r="CY1527"/>
  <c r="CZ1527"/>
  <c r="DB1527" s="1"/>
  <c r="DA1527"/>
  <c r="DC1527"/>
  <c r="A1528"/>
  <c r="CY1528"/>
  <c r="CZ1528"/>
  <c r="DA1528"/>
  <c r="DB1528"/>
  <c r="DC1528"/>
  <c r="A1529"/>
  <c r="CY1529"/>
  <c r="CZ1529"/>
  <c r="DA1529"/>
  <c r="DB1529"/>
  <c r="DC1529"/>
  <c r="A1530"/>
  <c r="CY1530"/>
  <c r="CZ1530"/>
  <c r="DB1530" s="1"/>
  <c r="DA1530"/>
  <c r="DC1530"/>
  <c r="A1531"/>
  <c r="CY1531"/>
  <c r="CZ1531"/>
  <c r="DB1531" s="1"/>
  <c r="DA1531"/>
  <c r="DC1531"/>
  <c r="A1532"/>
  <c r="CY1532"/>
  <c r="CZ1532"/>
  <c r="DA1532"/>
  <c r="DB1532"/>
  <c r="DC1532"/>
  <c r="A1533"/>
  <c r="CY1533"/>
  <c r="CZ1533"/>
  <c r="DA1533"/>
  <c r="DB1533"/>
  <c r="DC1533"/>
  <c r="A1534"/>
  <c r="CY1534"/>
  <c r="CZ1534"/>
  <c r="DB1534" s="1"/>
  <c r="DA1534"/>
  <c r="DC1534"/>
  <c r="A1535"/>
  <c r="CY1535"/>
  <c r="CZ1535"/>
  <c r="DB1535" s="1"/>
  <c r="DA1535"/>
  <c r="DC1535"/>
  <c r="A1536"/>
  <c r="CY1536"/>
  <c r="CZ1536"/>
  <c r="DA1536"/>
  <c r="DB1536"/>
  <c r="DC1536"/>
  <c r="A1537"/>
  <c r="CY1537"/>
  <c r="CZ1537"/>
  <c r="DA1537"/>
  <c r="DB1537"/>
  <c r="DC1537"/>
  <c r="A1538"/>
  <c r="CY1538"/>
  <c r="CZ1538"/>
  <c r="DB1538" s="1"/>
  <c r="DA1538"/>
  <c r="DC1538"/>
  <c r="A1539"/>
  <c r="CY1539"/>
  <c r="CZ1539"/>
  <c r="DB1539" s="1"/>
  <c r="DA1539"/>
  <c r="DC1539"/>
  <c r="A1540"/>
  <c r="CY1540"/>
  <c r="CZ1540"/>
  <c r="DA1540"/>
  <c r="DB1540"/>
  <c r="DC1540"/>
  <c r="A1541"/>
  <c r="CY1541"/>
  <c r="CZ1541"/>
  <c r="DA1541"/>
  <c r="DB1541"/>
  <c r="DC1541"/>
  <c r="A1542"/>
  <c r="CY1542"/>
  <c r="CZ1542"/>
  <c r="DB1542" s="1"/>
  <c r="DA1542"/>
  <c r="DC1542"/>
  <c r="A1543"/>
  <c r="CY1543"/>
  <c r="CZ1543"/>
  <c r="DB1543" s="1"/>
  <c r="DA1543"/>
  <c r="DC1543"/>
  <c r="A1544"/>
  <c r="CY1544"/>
  <c r="CZ1544"/>
  <c r="DA1544"/>
  <c r="DB1544"/>
  <c r="DC1544"/>
  <c r="A1545"/>
  <c r="CY1545"/>
  <c r="CZ1545"/>
  <c r="DA1545"/>
  <c r="DB1545"/>
  <c r="DC1545"/>
  <c r="A1546"/>
  <c r="CY1546"/>
  <c r="CZ1546"/>
  <c r="DB1546" s="1"/>
  <c r="DA1546"/>
  <c r="DC1546"/>
  <c r="A1547"/>
  <c r="CY1547"/>
  <c r="CZ1547"/>
  <c r="DB1547" s="1"/>
  <c r="DA1547"/>
  <c r="DC1547"/>
  <c r="A1548"/>
  <c r="CY1548"/>
  <c r="CZ1548"/>
  <c r="DA1548"/>
  <c r="DB1548"/>
  <c r="DC1548"/>
  <c r="A1549"/>
  <c r="CY1549"/>
  <c r="CZ1549"/>
  <c r="DA1549"/>
  <c r="DB1549"/>
  <c r="DC1549"/>
  <c r="A1550"/>
  <c r="CY1550"/>
  <c r="CZ1550"/>
  <c r="DB1550" s="1"/>
  <c r="DA1550"/>
  <c r="DC1550"/>
  <c r="A1551"/>
  <c r="CY1551"/>
  <c r="CZ1551"/>
  <c r="DB1551" s="1"/>
  <c r="DA1551"/>
  <c r="DC1551"/>
  <c r="A1552"/>
  <c r="CY1552"/>
  <c r="CZ1552"/>
  <c r="DA1552"/>
  <c r="DB1552"/>
  <c r="DC1552"/>
  <c r="A1553"/>
  <c r="CY1553"/>
  <c r="CZ1553"/>
  <c r="DA1553"/>
  <c r="DB1553"/>
  <c r="DC1553"/>
  <c r="A1554"/>
  <c r="CY1554"/>
  <c r="CZ1554"/>
  <c r="DB1554" s="1"/>
  <c r="DA1554"/>
  <c r="DC1554"/>
  <c r="A1555"/>
  <c r="CY1555"/>
  <c r="CZ1555"/>
  <c r="DB1555" s="1"/>
  <c r="DA1555"/>
  <c r="DC1555"/>
  <c r="A1556"/>
  <c r="CY1556"/>
  <c r="CZ1556"/>
  <c r="DA1556"/>
  <c r="DB1556"/>
  <c r="DC1556"/>
  <c r="A1557"/>
  <c r="CY1557"/>
  <c r="CZ1557"/>
  <c r="DA1557"/>
  <c r="DB1557"/>
  <c r="DC1557"/>
  <c r="A1558"/>
  <c r="CY1558"/>
  <c r="CZ1558"/>
  <c r="DB1558" s="1"/>
  <c r="DA1558"/>
  <c r="DC1558"/>
  <c r="A1559"/>
  <c r="CY1559"/>
  <c r="CZ1559"/>
  <c r="DB1559" s="1"/>
  <c r="DA1559"/>
  <c r="DC1559"/>
  <c r="A1560"/>
  <c r="CY1560"/>
  <c r="CZ1560"/>
  <c r="DA1560"/>
  <c r="DB1560"/>
  <c r="DC1560"/>
  <c r="A1561"/>
  <c r="CY1561"/>
  <c r="CZ1561"/>
  <c r="DA1561"/>
  <c r="DB1561"/>
  <c r="DC1561"/>
  <c r="A1562"/>
  <c r="CY1562"/>
  <c r="CZ1562"/>
  <c r="DB1562" s="1"/>
  <c r="DA1562"/>
  <c r="DC1562"/>
  <c r="A1563"/>
  <c r="CY1563"/>
  <c r="CZ1563"/>
  <c r="DB1563" s="1"/>
  <c r="DA1563"/>
  <c r="DC1563"/>
  <c r="A1564"/>
  <c r="CY1564"/>
  <c r="CZ1564"/>
  <c r="DA1564"/>
  <c r="DB1564"/>
  <c r="DC1564"/>
  <c r="A1565"/>
  <c r="CY1565"/>
  <c r="CZ1565"/>
  <c r="DA1565"/>
  <c r="DB1565"/>
  <c r="DC1565"/>
  <c r="A1566"/>
  <c r="CY1566"/>
  <c r="CZ1566"/>
  <c r="DB1566" s="1"/>
  <c r="DA1566"/>
  <c r="DC1566"/>
  <c r="A1567"/>
  <c r="CY1567"/>
  <c r="CZ1567"/>
  <c r="DB1567" s="1"/>
  <c r="DA1567"/>
  <c r="DC1567"/>
  <c r="A1568"/>
  <c r="CY1568"/>
  <c r="CZ1568"/>
  <c r="DA1568"/>
  <c r="DB1568"/>
  <c r="DC1568"/>
  <c r="A1569"/>
  <c r="CY1569"/>
  <c r="CZ1569"/>
  <c r="DA1569"/>
  <c r="DB1569"/>
  <c r="DC1569"/>
  <c r="A1570"/>
  <c r="CY1570"/>
  <c r="CZ1570"/>
  <c r="DB1570" s="1"/>
  <c r="DA1570"/>
  <c r="DC1570"/>
  <c r="A1571"/>
  <c r="CY1571"/>
  <c r="CZ1571"/>
  <c r="DB1571" s="1"/>
  <c r="DA1571"/>
  <c r="DC1571"/>
  <c r="A1572"/>
  <c r="CY1572"/>
  <c r="CZ1572"/>
  <c r="DA1572"/>
  <c r="DB1572"/>
  <c r="DC1572"/>
  <c r="A1573"/>
  <c r="CY1573"/>
  <c r="CZ1573"/>
  <c r="DA1573"/>
  <c r="DB1573"/>
  <c r="DC1573"/>
  <c r="A1574"/>
  <c r="CY1574"/>
  <c r="CZ1574"/>
  <c r="DB1574" s="1"/>
  <c r="DA1574"/>
  <c r="DC1574"/>
  <c r="A1575"/>
  <c r="CY1575"/>
  <c r="CZ1575"/>
  <c r="DB1575" s="1"/>
  <c r="DA1575"/>
  <c r="DC1575"/>
  <c r="A1576"/>
  <c r="CY1576"/>
  <c r="CZ1576"/>
  <c r="DA1576"/>
  <c r="DB1576"/>
  <c r="DC1576"/>
  <c r="A1577"/>
  <c r="CY1577"/>
  <c r="CZ1577"/>
  <c r="DA1577"/>
  <c r="DB1577"/>
  <c r="DC1577"/>
  <c r="A1578"/>
  <c r="CY1578"/>
  <c r="CZ1578"/>
  <c r="DB1578" s="1"/>
  <c r="DA1578"/>
  <c r="DC1578"/>
  <c r="A1579"/>
  <c r="CY1579"/>
  <c r="CZ1579"/>
  <c r="DB1579" s="1"/>
  <c r="DA1579"/>
  <c r="DC1579"/>
  <c r="A1580"/>
  <c r="CY1580"/>
  <c r="CZ1580"/>
  <c r="DA1580"/>
  <c r="DB1580"/>
  <c r="DC1580"/>
  <c r="A1581"/>
  <c r="CY1581"/>
  <c r="CZ1581"/>
  <c r="DA1581"/>
  <c r="DB1581"/>
  <c r="DC1581"/>
  <c r="A1582"/>
  <c r="CY1582"/>
  <c r="CZ1582"/>
  <c r="DB1582" s="1"/>
  <c r="DA1582"/>
  <c r="DC1582"/>
  <c r="A1583"/>
  <c r="CY1583"/>
  <c r="CZ1583"/>
  <c r="DB1583" s="1"/>
  <c r="DA1583"/>
  <c r="DC1583"/>
  <c r="A1584"/>
  <c r="CY1584"/>
  <c r="CZ1584"/>
  <c r="DA1584"/>
  <c r="DB1584"/>
  <c r="DC1584"/>
  <c r="A1585"/>
  <c r="CY1585"/>
  <c r="CZ1585"/>
  <c r="DA1585"/>
  <c r="DB1585"/>
  <c r="DC1585"/>
  <c r="A1586"/>
  <c r="CY1586"/>
  <c r="CZ1586"/>
  <c r="DB1586" s="1"/>
  <c r="DA1586"/>
  <c r="DC1586"/>
  <c r="A1587"/>
  <c r="CY1587"/>
  <c r="CZ1587"/>
  <c r="DB1587" s="1"/>
  <c r="DA1587"/>
  <c r="DC1587"/>
  <c r="A1588"/>
  <c r="CY1588"/>
  <c r="CZ1588"/>
  <c r="DA1588"/>
  <c r="DB1588"/>
  <c r="DC1588"/>
  <c r="A1589"/>
  <c r="CY1589"/>
  <c r="CZ1589"/>
  <c r="DA1589"/>
  <c r="DB1589"/>
  <c r="DC1589"/>
  <c r="A1590"/>
  <c r="CY1590"/>
  <c r="CZ1590"/>
  <c r="DB1590" s="1"/>
  <c r="DA1590"/>
  <c r="DC1590"/>
  <c r="A1591"/>
  <c r="CY1591"/>
  <c r="CZ1591"/>
  <c r="DB1591" s="1"/>
  <c r="DA1591"/>
  <c r="DC1591"/>
  <c r="A1592"/>
  <c r="CY1592"/>
  <c r="CZ1592"/>
  <c r="DA1592"/>
  <c r="DB1592"/>
  <c r="DC1592"/>
  <c r="A1593"/>
  <c r="CY1593"/>
  <c r="CZ1593"/>
  <c r="DA1593"/>
  <c r="DB1593"/>
  <c r="DC1593"/>
  <c r="A1594"/>
  <c r="CY1594"/>
  <c r="CZ1594"/>
  <c r="DB1594" s="1"/>
  <c r="DA1594"/>
  <c r="DC1594"/>
  <c r="A1595"/>
  <c r="CY1595"/>
  <c r="CZ1595"/>
  <c r="DB1595" s="1"/>
  <c r="DA1595"/>
  <c r="DC1595"/>
  <c r="A1596"/>
  <c r="CY1596"/>
  <c r="CZ1596"/>
  <c r="DA1596"/>
  <c r="DB1596"/>
  <c r="DC1596"/>
  <c r="A1597"/>
  <c r="CY1597"/>
  <c r="CZ1597"/>
  <c r="DA1597"/>
  <c r="DB1597"/>
  <c r="DC1597"/>
  <c r="A1598"/>
  <c r="CY1598"/>
  <c r="CZ1598"/>
  <c r="DB1598" s="1"/>
  <c r="DA1598"/>
  <c r="DC1598"/>
  <c r="A1599"/>
  <c r="CY1599"/>
  <c r="CZ1599"/>
  <c r="DB1599" s="1"/>
  <c r="DA1599"/>
  <c r="DC1599"/>
  <c r="A1600"/>
  <c r="CY1600"/>
  <c r="CZ1600"/>
  <c r="DA1600"/>
  <c r="DB1600"/>
  <c r="DC1600"/>
  <c r="A1601"/>
  <c r="CY1601"/>
  <c r="CZ1601"/>
  <c r="DA1601"/>
  <c r="DB1601"/>
  <c r="DC1601"/>
  <c r="A1602"/>
  <c r="CY1602"/>
  <c r="CZ1602"/>
  <c r="DB1602" s="1"/>
  <c r="DA1602"/>
  <c r="DC1602"/>
  <c r="A1603"/>
  <c r="CY1603"/>
  <c r="CZ1603"/>
  <c r="DB1603" s="1"/>
  <c r="DA1603"/>
  <c r="DC1603"/>
  <c r="A1604"/>
  <c r="CY1604"/>
  <c r="CZ1604"/>
  <c r="DA1604"/>
  <c r="DB1604"/>
  <c r="DC1604"/>
  <c r="A1605"/>
  <c r="CY1605"/>
  <c r="CZ1605"/>
  <c r="DA1605"/>
  <c r="DB1605"/>
  <c r="DC1605"/>
  <c r="A1606"/>
  <c r="CY1606"/>
  <c r="CZ1606"/>
  <c r="DB1606" s="1"/>
  <c r="DA1606"/>
  <c r="DC1606"/>
  <c r="A1607"/>
  <c r="CY1607"/>
  <c r="CZ1607"/>
  <c r="DB1607" s="1"/>
  <c r="DA1607"/>
  <c r="DC1607"/>
  <c r="A1608"/>
  <c r="CY1608"/>
  <c r="CZ1608"/>
  <c r="DA1608"/>
  <c r="DB1608"/>
  <c r="DC1608"/>
  <c r="A1609"/>
  <c r="CY1609"/>
  <c r="CZ1609"/>
  <c r="DA1609"/>
  <c r="DB1609"/>
  <c r="DC1609"/>
  <c r="A1610"/>
  <c r="CY1610"/>
  <c r="CZ1610"/>
  <c r="DB1610" s="1"/>
  <c r="DA1610"/>
  <c r="DC1610"/>
  <c r="A1611"/>
  <c r="CY1611"/>
  <c r="CZ1611"/>
  <c r="DB1611" s="1"/>
  <c r="DA1611"/>
  <c r="DC1611"/>
  <c r="A1612"/>
  <c r="CY1612"/>
  <c r="CZ1612"/>
  <c r="DA1612"/>
  <c r="DB1612"/>
  <c r="DC1612"/>
  <c r="A1613"/>
  <c r="CY1613"/>
  <c r="CZ1613"/>
  <c r="DA1613"/>
  <c r="DB1613"/>
  <c r="DC1613"/>
  <c r="A1614"/>
  <c r="CY1614"/>
  <c r="CZ1614"/>
  <c r="DB1614" s="1"/>
  <c r="DA1614"/>
  <c r="DC1614"/>
  <c r="A1615"/>
  <c r="CY1615"/>
  <c r="CZ1615"/>
  <c r="DB1615" s="1"/>
  <c r="DA1615"/>
  <c r="DC1615"/>
  <c r="A1616"/>
  <c r="CY1616"/>
  <c r="CZ1616"/>
  <c r="DA1616"/>
  <c r="DB1616"/>
  <c r="DC1616"/>
  <c r="A1617"/>
  <c r="CY1617"/>
  <c r="CZ1617"/>
  <c r="DA1617"/>
  <c r="DB1617"/>
  <c r="DC1617"/>
  <c r="A1618"/>
  <c r="CY1618"/>
  <c r="CZ1618"/>
  <c r="DB1618" s="1"/>
  <c r="DA1618"/>
  <c r="DC1618"/>
  <c r="A1619"/>
  <c r="CY1619"/>
  <c r="CZ1619"/>
  <c r="DB1619" s="1"/>
  <c r="DA1619"/>
  <c r="DC1619"/>
  <c r="A1620"/>
  <c r="CY1620"/>
  <c r="CZ1620"/>
  <c r="DA1620"/>
  <c r="DB1620"/>
  <c r="DC1620"/>
  <c r="A1621"/>
  <c r="CY1621"/>
  <c r="CZ1621"/>
  <c r="DA1621"/>
  <c r="DB1621"/>
  <c r="DC1621"/>
  <c r="A1622"/>
  <c r="CY1622"/>
  <c r="CZ1622"/>
  <c r="DB1622" s="1"/>
  <c r="DA1622"/>
  <c r="DC1622"/>
  <c r="A1623"/>
  <c r="CY1623"/>
  <c r="CZ1623"/>
  <c r="DB1623" s="1"/>
  <c r="DA1623"/>
  <c r="DC1623"/>
  <c r="A1624"/>
  <c r="CY1624"/>
  <c r="CZ1624"/>
  <c r="DA1624"/>
  <c r="DB1624"/>
  <c r="DC1624"/>
  <c r="A1625"/>
  <c r="CY1625"/>
  <c r="CZ1625"/>
  <c r="DA1625"/>
  <c r="DB1625"/>
  <c r="DC1625"/>
  <c r="A1626"/>
  <c r="CY1626"/>
  <c r="CZ1626"/>
  <c r="DB1626" s="1"/>
  <c r="DA1626"/>
  <c r="DC1626"/>
  <c r="A1627"/>
  <c r="CY1627"/>
  <c r="CZ1627"/>
  <c r="DB1627" s="1"/>
  <c r="DA1627"/>
  <c r="DC1627"/>
  <c r="A1628"/>
  <c r="CY1628"/>
  <c r="CZ1628"/>
  <c r="DA1628"/>
  <c r="DB1628"/>
  <c r="DC1628"/>
  <c r="A1629"/>
  <c r="CY1629"/>
  <c r="CZ1629"/>
  <c r="DA1629"/>
  <c r="DB1629"/>
  <c r="DC1629"/>
  <c r="A1630"/>
  <c r="CY1630"/>
  <c r="CZ1630"/>
  <c r="DB1630" s="1"/>
  <c r="DA1630"/>
  <c r="DC1630"/>
  <c r="A1631"/>
  <c r="CY1631"/>
  <c r="CZ1631"/>
  <c r="DB1631" s="1"/>
  <c r="DA1631"/>
  <c r="DC1631"/>
  <c r="A1632"/>
  <c r="CY1632"/>
  <c r="CZ1632"/>
  <c r="DA1632"/>
  <c r="DB1632"/>
  <c r="DC1632"/>
  <c r="A1633"/>
  <c r="CY1633"/>
  <c r="CZ1633"/>
  <c r="DA1633"/>
  <c r="DB1633"/>
  <c r="DC1633"/>
  <c r="A1634"/>
  <c r="CY1634"/>
  <c r="CZ1634"/>
  <c r="DB1634" s="1"/>
  <c r="DA1634"/>
  <c r="DC1634"/>
  <c r="A1635"/>
  <c r="CY1635"/>
  <c r="CZ1635"/>
  <c r="DB1635" s="1"/>
  <c r="DA1635"/>
  <c r="DC1635"/>
  <c r="A1636"/>
  <c r="CY1636"/>
  <c r="CZ1636"/>
  <c r="DA1636"/>
  <c r="DB1636"/>
  <c r="DC1636"/>
  <c r="A1637"/>
  <c r="CY1637"/>
  <c r="CZ1637"/>
  <c r="DA1637"/>
  <c r="DB1637"/>
  <c r="DC1637"/>
  <c r="A1638"/>
  <c r="CY1638"/>
  <c r="CZ1638"/>
  <c r="DB1638" s="1"/>
  <c r="DA1638"/>
  <c r="DC1638"/>
  <c r="A1639"/>
  <c r="CY1639"/>
  <c r="CZ1639"/>
  <c r="DB1639" s="1"/>
  <c r="DA1639"/>
  <c r="DC1639"/>
  <c r="A1640"/>
  <c r="CY1640"/>
  <c r="CZ1640"/>
  <c r="DA1640"/>
  <c r="DB1640"/>
  <c r="DC1640"/>
  <c r="A1641"/>
  <c r="CY1641"/>
  <c r="CZ1641"/>
  <c r="DA1641"/>
  <c r="DB1641"/>
  <c r="DC1641"/>
  <c r="A1642"/>
  <c r="CY1642"/>
  <c r="CZ1642"/>
  <c r="DB1642" s="1"/>
  <c r="DA1642"/>
  <c r="DC1642"/>
  <c r="A1643"/>
  <c r="CY1643"/>
  <c r="CZ1643"/>
  <c r="DB1643" s="1"/>
  <c r="DA1643"/>
  <c r="DC1643"/>
  <c r="A1644"/>
  <c r="CY1644"/>
  <c r="CZ1644"/>
  <c r="DA1644"/>
  <c r="DB1644"/>
  <c r="DC1644"/>
  <c r="A1645"/>
  <c r="CY1645"/>
  <c r="CZ1645"/>
  <c r="DA1645"/>
  <c r="DB1645"/>
  <c r="DC1645"/>
  <c r="A1646"/>
  <c r="CY1646"/>
  <c r="CZ1646"/>
  <c r="DB1646" s="1"/>
  <c r="DA1646"/>
  <c r="DC1646"/>
  <c r="A1647"/>
  <c r="CY1647"/>
  <c r="CZ1647"/>
  <c r="DB1647" s="1"/>
  <c r="DA1647"/>
  <c r="DC1647"/>
  <c r="A1648"/>
  <c r="CY1648"/>
  <c r="CZ1648"/>
  <c r="DA1648"/>
  <c r="DB1648"/>
  <c r="DC1648"/>
  <c r="A1649"/>
  <c r="CY1649"/>
  <c r="CZ1649"/>
  <c r="DA1649"/>
  <c r="DB1649"/>
  <c r="DC1649"/>
  <c r="A1650"/>
  <c r="CY1650"/>
  <c r="CZ1650"/>
  <c r="DB1650" s="1"/>
  <c r="DA1650"/>
  <c r="DC1650"/>
  <c r="A1651"/>
  <c r="CY1651"/>
  <c r="CZ1651"/>
  <c r="DB1651" s="1"/>
  <c r="DA1651"/>
  <c r="DC1651"/>
  <c r="A1652"/>
  <c r="CY1652"/>
  <c r="CZ1652"/>
  <c r="DA1652"/>
  <c r="DB1652"/>
  <c r="DC1652"/>
  <c r="A1653"/>
  <c r="CY1653"/>
  <c r="CZ1653"/>
  <c r="DA1653"/>
  <c r="DB1653"/>
  <c r="DC1653"/>
  <c r="A1654"/>
  <c r="CY1654"/>
  <c r="CZ1654"/>
  <c r="DB1654" s="1"/>
  <c r="DA1654"/>
  <c r="DC1654"/>
  <c r="A1655"/>
  <c r="CY1655"/>
  <c r="CZ1655"/>
  <c r="DB1655" s="1"/>
  <c r="DA1655"/>
  <c r="DC1655"/>
  <c r="A1656"/>
  <c r="CY1656"/>
  <c r="CZ1656"/>
  <c r="DA1656"/>
  <c r="DB1656"/>
  <c r="DC1656"/>
  <c r="A1657"/>
  <c r="CY1657"/>
  <c r="CZ1657"/>
  <c r="DA1657"/>
  <c r="DB1657"/>
  <c r="DC1657"/>
  <c r="A1658"/>
  <c r="CY1658"/>
  <c r="CZ1658"/>
  <c r="DB1658" s="1"/>
  <c r="DA1658"/>
  <c r="DC1658"/>
  <c r="A1659"/>
  <c r="CY1659"/>
  <c r="CZ1659"/>
  <c r="DB1659" s="1"/>
  <c r="DA1659"/>
  <c r="DC1659"/>
  <c r="A1660"/>
  <c r="CY1660"/>
  <c r="CZ1660"/>
  <c r="DA1660"/>
  <c r="DB1660"/>
  <c r="DC1660"/>
  <c r="A1661"/>
  <c r="CY1661"/>
  <c r="CZ1661"/>
  <c r="DA1661"/>
  <c r="DB1661"/>
  <c r="DC1661"/>
  <c r="A1662"/>
  <c r="CY1662"/>
  <c r="CZ1662"/>
  <c r="DB1662" s="1"/>
  <c r="DA1662"/>
  <c r="DC1662"/>
  <c r="A1663"/>
  <c r="CY1663"/>
  <c r="CZ1663"/>
  <c r="DB1663" s="1"/>
  <c r="DA1663"/>
  <c r="DC1663"/>
  <c r="A1664"/>
  <c r="CY1664"/>
  <c r="CZ1664"/>
  <c r="DA1664"/>
  <c r="DB1664"/>
  <c r="DC1664"/>
  <c r="A1665"/>
  <c r="CY1665"/>
  <c r="CZ1665"/>
  <c r="DA1665"/>
  <c r="DB1665"/>
  <c r="DC1665"/>
  <c r="A1666"/>
  <c r="CY1666"/>
  <c r="CZ1666"/>
  <c r="DB1666" s="1"/>
  <c r="DA1666"/>
  <c r="DC1666"/>
  <c r="A1667"/>
  <c r="CY1667"/>
  <c r="CZ1667"/>
  <c r="DB1667" s="1"/>
  <c r="DA1667"/>
  <c r="DC1667"/>
  <c r="A1668"/>
  <c r="CY1668"/>
  <c r="CZ1668"/>
  <c r="DA1668"/>
  <c r="DB1668"/>
  <c r="DC1668"/>
  <c r="A1669"/>
  <c r="CY1669"/>
  <c r="CZ1669"/>
  <c r="DA1669"/>
  <c r="DB1669"/>
  <c r="DC1669"/>
  <c r="A1670"/>
  <c r="CY1670"/>
  <c r="CZ1670"/>
  <c r="DB1670" s="1"/>
  <c r="DA1670"/>
  <c r="DC1670"/>
  <c r="A1671"/>
  <c r="CY1671"/>
  <c r="CZ1671"/>
  <c r="DB1671" s="1"/>
  <c r="DA1671"/>
  <c r="DC1671"/>
  <c r="A1672"/>
  <c r="CY1672"/>
  <c r="CZ1672"/>
  <c r="DA1672"/>
  <c r="DB1672"/>
  <c r="DC1672"/>
  <c r="A1673"/>
  <c r="CY1673"/>
  <c r="CZ1673"/>
  <c r="DA1673"/>
  <c r="DB1673"/>
  <c r="DC1673"/>
  <c r="A1674"/>
  <c r="CY1674"/>
  <c r="CZ1674"/>
  <c r="DB1674" s="1"/>
  <c r="DA1674"/>
  <c r="DC1674"/>
  <c r="A1675"/>
  <c r="CY1675"/>
  <c r="CZ1675"/>
  <c r="DB1675" s="1"/>
  <c r="DA1675"/>
  <c r="DC1675"/>
  <c r="A1676"/>
  <c r="CY1676"/>
  <c r="CZ1676"/>
  <c r="DA1676"/>
  <c r="DB1676"/>
  <c r="DC1676"/>
  <c r="A1677"/>
  <c r="CY1677"/>
  <c r="CZ1677"/>
  <c r="DA1677"/>
  <c r="DB1677"/>
  <c r="DC1677"/>
  <c r="A1678"/>
  <c r="CY1678"/>
  <c r="CZ1678"/>
  <c r="DB1678" s="1"/>
  <c r="DA1678"/>
  <c r="DC1678"/>
  <c r="A1679"/>
  <c r="CY1679"/>
  <c r="CZ1679"/>
  <c r="DB1679" s="1"/>
  <c r="DA1679"/>
  <c r="DC1679"/>
  <c r="A1680"/>
  <c r="CY1680"/>
  <c r="CZ1680"/>
  <c r="DA1680"/>
  <c r="DB1680"/>
  <c r="DC1680"/>
  <c r="A1681"/>
  <c r="CY1681"/>
  <c r="CZ1681"/>
  <c r="DA1681"/>
  <c r="DB1681"/>
  <c r="DC1681"/>
  <c r="A1682"/>
  <c r="CY1682"/>
  <c r="CZ1682"/>
  <c r="DB1682" s="1"/>
  <c r="DA1682"/>
  <c r="DC1682"/>
  <c r="A1683"/>
  <c r="CY1683"/>
  <c r="CZ1683"/>
  <c r="DB1683" s="1"/>
  <c r="DA1683"/>
  <c r="DC1683"/>
  <c r="A1684"/>
  <c r="CY1684"/>
  <c r="CZ1684"/>
  <c r="DA1684"/>
  <c r="DB1684"/>
  <c r="DC1684"/>
  <c r="A1685"/>
  <c r="CY1685"/>
  <c r="CZ1685"/>
  <c r="DA1685"/>
  <c r="DB1685"/>
  <c r="DC1685"/>
  <c r="A1686"/>
  <c r="CY1686"/>
  <c r="CZ1686"/>
  <c r="DB1686" s="1"/>
  <c r="DA1686"/>
  <c r="DC1686"/>
  <c r="A1687"/>
  <c r="CY1687"/>
  <c r="CZ1687"/>
  <c r="DB1687" s="1"/>
  <c r="DA1687"/>
  <c r="DC1687"/>
  <c r="A1688"/>
  <c r="CY1688"/>
  <c r="CZ1688"/>
  <c r="DA1688"/>
  <c r="DB1688"/>
  <c r="DC1688"/>
  <c r="A1689"/>
  <c r="CY1689"/>
  <c r="CZ1689"/>
  <c r="DA1689"/>
  <c r="DB1689"/>
  <c r="DC1689"/>
  <c r="A1690"/>
  <c r="CY1690"/>
  <c r="CZ1690"/>
  <c r="DB1690" s="1"/>
  <c r="DA1690"/>
  <c r="DC1690"/>
  <c r="A1691"/>
  <c r="CY1691"/>
  <c r="CZ1691"/>
  <c r="DB1691" s="1"/>
  <c r="DA1691"/>
  <c r="DC1691"/>
  <c r="A1692"/>
  <c r="CY1692"/>
  <c r="CZ1692"/>
  <c r="DA1692"/>
  <c r="DB1692"/>
  <c r="DC1692"/>
  <c r="A1693"/>
  <c r="CY1693"/>
  <c r="CZ1693"/>
  <c r="DA1693"/>
  <c r="DB1693"/>
  <c r="DC1693"/>
  <c r="A1694"/>
  <c r="CY1694"/>
  <c r="CZ1694"/>
  <c r="DB1694" s="1"/>
  <c r="DA1694"/>
  <c r="DC1694"/>
  <c r="A1695"/>
  <c r="CY1695"/>
  <c r="CZ1695"/>
  <c r="DB1695" s="1"/>
  <c r="DA1695"/>
  <c r="DC1695"/>
  <c r="A1696"/>
  <c r="CY1696"/>
  <c r="CZ1696"/>
  <c r="DA1696"/>
  <c r="DB1696"/>
  <c r="DC1696"/>
  <c r="A1697"/>
  <c r="CY1697"/>
  <c r="CZ1697"/>
  <c r="DA1697"/>
  <c r="DB1697"/>
  <c r="DC1697"/>
  <c r="A1698"/>
  <c r="CY1698"/>
  <c r="CZ1698"/>
  <c r="DB1698" s="1"/>
  <c r="DA1698"/>
  <c r="DC1698"/>
  <c r="A1699"/>
  <c r="CY1699"/>
  <c r="CZ1699"/>
  <c r="DB1699" s="1"/>
  <c r="DA1699"/>
  <c r="DC1699"/>
  <c r="A1700"/>
  <c r="CY1700"/>
  <c r="CZ1700"/>
  <c r="DA1700"/>
  <c r="DB1700"/>
  <c r="DC1700"/>
  <c r="A1701"/>
  <c r="CY1701"/>
  <c r="CZ1701"/>
  <c r="DA1701"/>
  <c r="DB1701"/>
  <c r="DC1701"/>
  <c r="A1702"/>
  <c r="CY1702"/>
  <c r="CZ1702"/>
  <c r="DB1702" s="1"/>
  <c r="DA1702"/>
  <c r="DC1702"/>
  <c r="A1703"/>
  <c r="CY1703"/>
  <c r="CZ1703"/>
  <c r="DB1703" s="1"/>
  <c r="DA1703"/>
  <c r="DC1703"/>
  <c r="A1704"/>
  <c r="CY1704"/>
  <c r="CZ1704"/>
  <c r="DA1704"/>
  <c r="DB1704"/>
  <c r="DC1704"/>
  <c r="A1705"/>
  <c r="CY1705"/>
  <c r="CZ1705"/>
  <c r="DA1705"/>
  <c r="DB1705"/>
  <c r="DC1705"/>
  <c r="A1706"/>
  <c r="CY1706"/>
  <c r="CZ1706"/>
  <c r="DB1706" s="1"/>
  <c r="DA1706"/>
  <c r="DC1706"/>
  <c r="A1707"/>
  <c r="CY1707"/>
  <c r="CZ1707"/>
  <c r="DB1707" s="1"/>
  <c r="DA1707"/>
  <c r="DC1707"/>
  <c r="A1708"/>
  <c r="CY1708"/>
  <c r="CZ1708"/>
  <c r="DA1708"/>
  <c r="DB1708"/>
  <c r="DC1708"/>
  <c r="A1709"/>
  <c r="CY1709"/>
  <c r="CZ1709"/>
  <c r="DA1709"/>
  <c r="DB1709"/>
  <c r="DC1709"/>
  <c r="A1710"/>
  <c r="CY1710"/>
  <c r="CZ1710"/>
  <c r="DB1710" s="1"/>
  <c r="DA1710"/>
  <c r="DC1710"/>
  <c r="A1711"/>
  <c r="CY1711"/>
  <c r="CZ1711"/>
  <c r="DB1711" s="1"/>
  <c r="DA1711"/>
  <c r="DC1711"/>
  <c r="A1712"/>
  <c r="CY1712"/>
  <c r="CZ1712"/>
  <c r="DA1712"/>
  <c r="DB1712"/>
  <c r="DC1712"/>
  <c r="A1713"/>
  <c r="CY1713"/>
  <c r="CZ1713"/>
  <c r="DA1713"/>
  <c r="DB1713"/>
  <c r="DC1713"/>
  <c r="A1714"/>
  <c r="CY1714"/>
  <c r="CZ1714"/>
  <c r="DB1714" s="1"/>
  <c r="DA1714"/>
  <c r="DC1714"/>
  <c r="A1715"/>
  <c r="CY1715"/>
  <c r="CZ1715"/>
  <c r="DB1715" s="1"/>
  <c r="DA1715"/>
  <c r="DC1715"/>
  <c r="A1716"/>
  <c r="CY1716"/>
  <c r="CZ1716"/>
  <c r="DA1716"/>
  <c r="DB1716"/>
  <c r="DC1716"/>
  <c r="A1717"/>
  <c r="CY1717"/>
  <c r="CZ1717"/>
  <c r="DA1717"/>
  <c r="DB1717"/>
  <c r="DC1717"/>
  <c r="A1718"/>
  <c r="CY1718"/>
  <c r="CZ1718"/>
  <c r="DB1718" s="1"/>
  <c r="DA1718"/>
  <c r="DC1718"/>
  <c r="A1719"/>
  <c r="CY1719"/>
  <c r="CZ1719"/>
  <c r="DB1719" s="1"/>
  <c r="DA1719"/>
  <c r="DC1719"/>
  <c r="A1720"/>
  <c r="CY1720"/>
  <c r="CZ1720"/>
  <c r="DA1720"/>
  <c r="DB1720"/>
  <c r="DC1720"/>
  <c r="A1721"/>
  <c r="CY1721"/>
  <c r="CZ1721"/>
  <c r="DA1721"/>
  <c r="DB1721"/>
  <c r="DC1721"/>
  <c r="A1722"/>
  <c r="CY1722"/>
  <c r="CZ1722"/>
  <c r="DB1722" s="1"/>
  <c r="DA1722"/>
  <c r="DC1722"/>
  <c r="A1723"/>
  <c r="CY1723"/>
  <c r="CZ1723"/>
  <c r="DB1723" s="1"/>
  <c r="DA1723"/>
  <c r="DC1723"/>
  <c r="A1724"/>
  <c r="CY1724"/>
  <c r="CZ1724"/>
  <c r="DA1724"/>
  <c r="DB1724"/>
  <c r="DC1724"/>
  <c r="A1725"/>
  <c r="CY1725"/>
  <c r="CZ1725"/>
  <c r="DA1725"/>
  <c r="DB1725"/>
  <c r="DC1725"/>
  <c r="A1726"/>
  <c r="CY1726"/>
  <c r="CZ1726"/>
  <c r="DB1726" s="1"/>
  <c r="DA1726"/>
  <c r="DC1726"/>
  <c r="A1727"/>
  <c r="CY1727"/>
  <c r="CZ1727"/>
  <c r="DB1727" s="1"/>
  <c r="DA1727"/>
  <c r="DC1727"/>
  <c r="A1728"/>
  <c r="CY1728"/>
  <c r="CZ1728"/>
  <c r="DA1728"/>
  <c r="DB1728"/>
  <c r="DC1728"/>
  <c r="A1729"/>
  <c r="CY1729"/>
  <c r="CZ1729"/>
  <c r="DA1729"/>
  <c r="DB1729"/>
  <c r="DC1729"/>
  <c r="A1730"/>
  <c r="CY1730"/>
  <c r="CZ1730"/>
  <c r="DB1730" s="1"/>
  <c r="DA1730"/>
  <c r="DC1730"/>
  <c r="A1731"/>
  <c r="CY1731"/>
  <c r="CZ1731"/>
  <c r="DB1731" s="1"/>
  <c r="DA1731"/>
  <c r="DC1731"/>
  <c r="A1732"/>
  <c r="CY1732"/>
  <c r="CZ1732"/>
  <c r="DA1732"/>
  <c r="DB1732"/>
  <c r="DC1732"/>
  <c r="A1733"/>
  <c r="CY1733"/>
  <c r="CZ1733"/>
  <c r="DA1733"/>
  <c r="DB1733"/>
  <c r="DC1733"/>
  <c r="A1734"/>
  <c r="CY1734"/>
  <c r="CZ1734"/>
  <c r="DB1734" s="1"/>
  <c r="DA1734"/>
  <c r="DC1734"/>
  <c r="A1735"/>
  <c r="CY1735"/>
  <c r="CZ1735"/>
  <c r="DB1735" s="1"/>
  <c r="DA1735"/>
  <c r="DC1735"/>
  <c r="A1736"/>
  <c r="CY1736"/>
  <c r="CZ1736"/>
  <c r="DA1736"/>
  <c r="DB1736"/>
  <c r="DC1736"/>
  <c r="A1737"/>
  <c r="CY1737"/>
  <c r="CZ1737"/>
  <c r="DA1737"/>
  <c r="DB1737"/>
  <c r="DC1737"/>
  <c r="A1738"/>
  <c r="CY1738"/>
  <c r="CZ1738"/>
  <c r="DB1738" s="1"/>
  <c r="DA1738"/>
  <c r="DC1738"/>
  <c r="A1739"/>
  <c r="CY1739"/>
  <c r="CZ1739"/>
  <c r="DB1739" s="1"/>
  <c r="DA1739"/>
  <c r="DC1739"/>
  <c r="A1740"/>
  <c r="CY1740"/>
  <c r="CZ1740"/>
  <c r="DA1740"/>
  <c r="DB1740"/>
  <c r="DC1740"/>
  <c r="A1741"/>
  <c r="CY1741"/>
  <c r="CZ1741"/>
  <c r="DA1741"/>
  <c r="DB1741"/>
  <c r="DC1741"/>
  <c r="A1742"/>
  <c r="CY1742"/>
  <c r="CZ1742"/>
  <c r="DB1742" s="1"/>
  <c r="DA1742"/>
  <c r="DC1742"/>
  <c r="A1743"/>
  <c r="CY1743"/>
  <c r="CZ1743"/>
  <c r="DB1743" s="1"/>
  <c r="DA1743"/>
  <c r="DC1743"/>
  <c r="A1744"/>
  <c r="CY1744"/>
  <c r="CZ1744"/>
  <c r="DA1744"/>
  <c r="DB1744"/>
  <c r="DC1744"/>
  <c r="A1745"/>
  <c r="CY1745"/>
  <c r="CZ1745"/>
  <c r="DA1745"/>
  <c r="DB1745"/>
  <c r="DC1745"/>
  <c r="A1746"/>
  <c r="CY1746"/>
  <c r="CZ1746"/>
  <c r="DB1746" s="1"/>
  <c r="DA1746"/>
  <c r="DC1746"/>
  <c r="A1747"/>
  <c r="CY1747"/>
  <c r="CZ1747"/>
  <c r="DB1747" s="1"/>
  <c r="DA1747"/>
  <c r="DC1747"/>
  <c r="A1748"/>
  <c r="CY1748"/>
  <c r="CZ1748"/>
  <c r="DA1748"/>
  <c r="DB1748"/>
  <c r="DC1748"/>
  <c r="A1749"/>
  <c r="CY1749"/>
  <c r="CZ1749"/>
  <c r="DA1749"/>
  <c r="DB1749"/>
  <c r="DC1749"/>
  <c r="A1750"/>
  <c r="CY1750"/>
  <c r="CZ1750"/>
  <c r="DB1750" s="1"/>
  <c r="DA1750"/>
  <c r="DC1750"/>
  <c r="A1751"/>
  <c r="CY1751"/>
  <c r="CZ1751"/>
  <c r="DB1751" s="1"/>
  <c r="DA1751"/>
  <c r="DC1751"/>
  <c r="A1752"/>
  <c r="CY1752"/>
  <c r="CZ1752"/>
  <c r="DA1752"/>
  <c r="DB1752"/>
  <c r="DC1752"/>
  <c r="A1753"/>
  <c r="CY1753"/>
  <c r="CZ1753"/>
  <c r="DA1753"/>
  <c r="DB1753"/>
  <c r="DC1753"/>
  <c r="A1754"/>
  <c r="CY1754"/>
  <c r="CZ1754"/>
  <c r="DB1754" s="1"/>
  <c r="DA1754"/>
  <c r="DC1754"/>
  <c r="A1755"/>
  <c r="CY1755"/>
  <c r="CZ1755"/>
  <c r="DB1755" s="1"/>
  <c r="DA1755"/>
  <c r="DC1755"/>
  <c r="A1756"/>
  <c r="CY1756"/>
  <c r="CZ1756"/>
  <c r="DA1756"/>
  <c r="DB1756"/>
  <c r="DC1756"/>
  <c r="A1757"/>
  <c r="CY1757"/>
  <c r="CZ1757"/>
  <c r="DA1757"/>
  <c r="DB1757"/>
  <c r="DC1757"/>
  <c r="A1758"/>
  <c r="CY1758"/>
  <c r="CZ1758"/>
  <c r="DB1758" s="1"/>
  <c r="DA1758"/>
  <c r="DC1758"/>
  <c r="A1759"/>
  <c r="CY1759"/>
  <c r="CZ1759"/>
  <c r="DB1759" s="1"/>
  <c r="DA1759"/>
  <c r="DC1759"/>
  <c r="A1760"/>
  <c r="CY1760"/>
  <c r="CZ1760"/>
  <c r="DA1760"/>
  <c r="DB1760"/>
  <c r="DC1760"/>
  <c r="A1761"/>
  <c r="CY1761"/>
  <c r="CZ1761"/>
  <c r="DA1761"/>
  <c r="DB1761"/>
  <c r="DC1761"/>
  <c r="A1762"/>
  <c r="CY1762"/>
  <c r="CZ1762"/>
  <c r="DB1762" s="1"/>
  <c r="DA1762"/>
  <c r="DC1762"/>
  <c r="A1763"/>
  <c r="CY1763"/>
  <c r="CZ1763"/>
  <c r="DB1763" s="1"/>
  <c r="DA1763"/>
  <c r="DC1763"/>
  <c r="A1764"/>
  <c r="CY1764"/>
  <c r="CZ1764"/>
  <c r="DA1764"/>
  <c r="DB1764"/>
  <c r="DC1764"/>
  <c r="A1765"/>
  <c r="CY1765"/>
  <c r="CZ1765"/>
  <c r="DA1765"/>
  <c r="DB1765"/>
  <c r="DC1765"/>
  <c r="A1766"/>
  <c r="CY1766"/>
  <c r="CZ1766"/>
  <c r="DB1766" s="1"/>
  <c r="DA1766"/>
  <c r="DC1766"/>
  <c r="A1767"/>
  <c r="CY1767"/>
  <c r="CZ1767"/>
  <c r="DB1767" s="1"/>
  <c r="DA1767"/>
  <c r="DC1767"/>
  <c r="A1768"/>
  <c r="CY1768"/>
  <c r="CZ1768"/>
  <c r="DA1768"/>
  <c r="DB1768"/>
  <c r="DC1768"/>
  <c r="A1769"/>
  <c r="CY1769"/>
  <c r="CZ1769"/>
  <c r="DA1769"/>
  <c r="DB1769"/>
  <c r="DC1769"/>
  <c r="A1770"/>
  <c r="CY1770"/>
  <c r="CZ1770"/>
  <c r="DB1770" s="1"/>
  <c r="DA1770"/>
  <c r="DC1770"/>
  <c r="A1771"/>
  <c r="CY1771"/>
  <c r="CZ1771"/>
  <c r="DB1771" s="1"/>
  <c r="DA1771"/>
  <c r="DC1771"/>
  <c r="A1772"/>
  <c r="CY1772"/>
  <c r="CZ1772"/>
  <c r="DA1772"/>
  <c r="DB1772"/>
  <c r="DC1772"/>
  <c r="A1773"/>
  <c r="CY1773"/>
  <c r="CZ1773"/>
  <c r="DA1773"/>
  <c r="DB1773"/>
  <c r="DC1773"/>
  <c r="A1774"/>
  <c r="CY1774"/>
  <c r="CZ1774"/>
  <c r="DB1774" s="1"/>
  <c r="DA1774"/>
  <c r="DC1774"/>
  <c r="A1775"/>
  <c r="CY1775"/>
  <c r="CZ1775"/>
  <c r="DB1775" s="1"/>
  <c r="DA1775"/>
  <c r="DC1775"/>
  <c r="A1776"/>
  <c r="CY1776"/>
  <c r="CZ1776"/>
  <c r="DA1776"/>
  <c r="DB1776"/>
  <c r="DC1776"/>
  <c r="A1777"/>
  <c r="CY1777"/>
  <c r="CZ1777"/>
  <c r="DA1777"/>
  <c r="DB1777"/>
  <c r="DC1777"/>
  <c r="A1778"/>
  <c r="CY1778"/>
  <c r="CZ1778"/>
  <c r="DB1778" s="1"/>
  <c r="DA1778"/>
  <c r="DC1778"/>
  <c r="A1779"/>
  <c r="CY1779"/>
  <c r="CZ1779"/>
  <c r="DB1779" s="1"/>
  <c r="DA1779"/>
  <c r="DC1779"/>
  <c r="A1780"/>
  <c r="CY1780"/>
  <c r="CZ1780"/>
  <c r="DA1780"/>
  <c r="DB1780"/>
  <c r="DC1780"/>
  <c r="A1781"/>
  <c r="CY1781"/>
  <c r="CZ1781"/>
  <c r="DA1781"/>
  <c r="DB1781"/>
  <c r="DC1781"/>
  <c r="A1782"/>
  <c r="CY1782"/>
  <c r="CZ1782"/>
  <c r="DB1782" s="1"/>
  <c r="DA1782"/>
  <c r="DC1782"/>
  <c r="A1783"/>
  <c r="CY1783"/>
  <c r="CZ1783"/>
  <c r="DB1783" s="1"/>
  <c r="DA1783"/>
  <c r="DC1783"/>
  <c r="A1784"/>
  <c r="CY1784"/>
  <c r="CZ1784"/>
  <c r="DA1784"/>
  <c r="DB1784"/>
  <c r="DC1784"/>
  <c r="A1785"/>
  <c r="CY1785"/>
  <c r="CZ1785"/>
  <c r="DA1785"/>
  <c r="DB1785"/>
  <c r="DC1785"/>
  <c r="A1786"/>
  <c r="CY1786"/>
  <c r="CZ1786"/>
  <c r="DB1786" s="1"/>
  <c r="DA1786"/>
  <c r="DC1786"/>
  <c r="A1787"/>
  <c r="CY1787"/>
  <c r="CZ1787"/>
  <c r="DB1787" s="1"/>
  <c r="DA1787"/>
  <c r="DC1787"/>
  <c r="A1788"/>
  <c r="CY1788"/>
  <c r="CZ1788"/>
  <c r="DA1788"/>
  <c r="DB1788"/>
  <c r="DC1788"/>
  <c r="A1789"/>
  <c r="CY1789"/>
  <c r="CZ1789"/>
  <c r="DA1789"/>
  <c r="DB1789"/>
  <c r="DC1789"/>
  <c r="A1790"/>
  <c r="CY1790"/>
  <c r="CZ1790"/>
  <c r="DB1790" s="1"/>
  <c r="DA1790"/>
  <c r="DC1790"/>
  <c r="A1791"/>
  <c r="CY1791"/>
  <c r="CZ1791"/>
  <c r="DB1791" s="1"/>
  <c r="DA1791"/>
  <c r="DC1791"/>
  <c r="A1792"/>
  <c r="CY1792"/>
  <c r="CZ1792"/>
  <c r="DA1792"/>
  <c r="DB1792"/>
  <c r="DC1792"/>
  <c r="A1793"/>
  <c r="CY1793"/>
  <c r="CZ1793"/>
  <c r="DA1793"/>
  <c r="DB1793"/>
  <c r="DC1793"/>
  <c r="A1794"/>
  <c r="CY1794"/>
  <c r="CZ1794"/>
  <c r="DB1794" s="1"/>
  <c r="DA1794"/>
  <c r="DC1794"/>
  <c r="A1795"/>
  <c r="CY1795"/>
  <c r="CZ1795"/>
  <c r="DB1795" s="1"/>
  <c r="DA1795"/>
  <c r="DC1795"/>
  <c r="A1796"/>
  <c r="CY1796"/>
  <c r="CZ1796"/>
  <c r="DA1796"/>
  <c r="DB1796"/>
  <c r="DC1796"/>
  <c r="A1797"/>
  <c r="CY1797"/>
  <c r="CZ1797"/>
  <c r="DA1797"/>
  <c r="DB1797"/>
  <c r="DC1797"/>
  <c r="A1798"/>
  <c r="CY1798"/>
  <c r="CZ1798"/>
  <c r="DB1798" s="1"/>
  <c r="DA1798"/>
  <c r="DC1798"/>
  <c r="A1799"/>
  <c r="CY1799"/>
  <c r="CZ1799"/>
  <c r="DB1799" s="1"/>
  <c r="DA1799"/>
  <c r="DC1799"/>
  <c r="A1800"/>
  <c r="CY1800"/>
  <c r="CZ1800"/>
  <c r="DA1800"/>
  <c r="DB1800"/>
  <c r="DC1800"/>
  <c r="A1801"/>
  <c r="CY1801"/>
  <c r="CZ1801"/>
  <c r="DA1801"/>
  <c r="DB1801"/>
  <c r="DC1801"/>
  <c r="A1802"/>
  <c r="CY1802"/>
  <c r="CZ1802"/>
  <c r="DB1802" s="1"/>
  <c r="DA1802"/>
  <c r="DC1802"/>
  <c r="A1803"/>
  <c r="CY1803"/>
  <c r="CZ1803"/>
  <c r="DB1803" s="1"/>
  <c r="DA1803"/>
  <c r="DC1803"/>
  <c r="A1804"/>
  <c r="CY1804"/>
  <c r="CZ1804"/>
  <c r="DA1804"/>
  <c r="DB1804"/>
  <c r="DC1804"/>
  <c r="A1805"/>
  <c r="CY1805"/>
  <c r="CZ1805"/>
  <c r="DA1805"/>
  <c r="DB1805"/>
  <c r="DC1805"/>
  <c r="A1806"/>
  <c r="CY1806"/>
  <c r="CZ1806"/>
  <c r="DB1806" s="1"/>
  <c r="DA1806"/>
  <c r="DC1806"/>
  <c r="A1807"/>
  <c r="CY1807"/>
  <c r="CZ1807"/>
  <c r="DB1807" s="1"/>
  <c r="DA1807"/>
  <c r="DC1807"/>
  <c r="A1808"/>
  <c r="CY1808"/>
  <c r="CZ1808"/>
  <c r="DA1808"/>
  <c r="DB1808"/>
  <c r="DC1808"/>
  <c r="A1809"/>
  <c r="CY1809"/>
  <c r="CZ1809"/>
  <c r="DA1809"/>
  <c r="DB1809"/>
  <c r="DC1809"/>
  <c r="A1810"/>
  <c r="CY1810"/>
  <c r="CZ1810"/>
  <c r="DB1810" s="1"/>
  <c r="DA1810"/>
  <c r="DC1810"/>
  <c r="A1811"/>
  <c r="CY1811"/>
  <c r="CZ1811"/>
  <c r="DB1811" s="1"/>
  <c r="DA1811"/>
  <c r="DC1811"/>
  <c r="A1812"/>
  <c r="CY1812"/>
  <c r="CZ1812"/>
  <c r="DA1812"/>
  <c r="DB1812"/>
  <c r="DC1812"/>
  <c r="A1813"/>
  <c r="CY1813"/>
  <c r="CZ1813"/>
  <c r="DA1813"/>
  <c r="DB1813"/>
  <c r="DC1813"/>
  <c r="A1814"/>
  <c r="CY1814"/>
  <c r="CZ1814"/>
  <c r="DB1814" s="1"/>
  <c r="DA1814"/>
  <c r="DC1814"/>
  <c r="A1815"/>
  <c r="CY1815"/>
  <c r="CZ1815"/>
  <c r="DB1815" s="1"/>
  <c r="DA1815"/>
  <c r="DC1815"/>
  <c r="A1816"/>
  <c r="CY1816"/>
  <c r="CZ1816"/>
  <c r="DA1816"/>
  <c r="DB1816"/>
  <c r="DC1816"/>
  <c r="A1817"/>
  <c r="CY1817"/>
  <c r="CZ1817"/>
  <c r="DA1817"/>
  <c r="DB1817"/>
  <c r="DC1817"/>
  <c r="A1818"/>
  <c r="CY1818"/>
  <c r="CZ1818"/>
  <c r="DB1818" s="1"/>
  <c r="DA1818"/>
  <c r="DC1818"/>
  <c r="A1819"/>
  <c r="CY1819"/>
  <c r="CZ1819"/>
  <c r="DB1819" s="1"/>
  <c r="DA1819"/>
  <c r="DC1819"/>
  <c r="A1820"/>
  <c r="CY1820"/>
  <c r="CZ1820"/>
  <c r="DA1820"/>
  <c r="DB1820"/>
  <c r="DC1820"/>
  <c r="A1821"/>
  <c r="CY1821"/>
  <c r="CZ1821"/>
  <c r="DA1821"/>
  <c r="DB1821"/>
  <c r="DC1821"/>
  <c r="A1822"/>
  <c r="CY1822"/>
  <c r="CZ1822"/>
  <c r="DB1822" s="1"/>
  <c r="DA1822"/>
  <c r="DC1822"/>
  <c r="A1823"/>
  <c r="CY1823"/>
  <c r="CZ1823"/>
  <c r="DB1823" s="1"/>
  <c r="DA1823"/>
  <c r="DC1823"/>
  <c r="A1824"/>
  <c r="CY1824"/>
  <c r="CZ1824"/>
  <c r="DA1824"/>
  <c r="DB1824"/>
  <c r="DC1824"/>
  <c r="A1825"/>
  <c r="CY1825"/>
  <c r="CZ1825"/>
  <c r="DA1825"/>
  <c r="DB1825"/>
  <c r="DC1825"/>
  <c r="A1826"/>
  <c r="CY1826"/>
  <c r="CZ1826"/>
  <c r="DB1826" s="1"/>
  <c r="DA1826"/>
  <c r="DC1826"/>
  <c r="A1827"/>
  <c r="CY1827"/>
  <c r="CZ1827"/>
  <c r="DB1827" s="1"/>
  <c r="DA1827"/>
  <c r="DC1827"/>
  <c r="A1828"/>
  <c r="CY1828"/>
  <c r="CZ1828"/>
  <c r="DA1828"/>
  <c r="DB1828"/>
  <c r="DC1828"/>
  <c r="A1829"/>
  <c r="CY1829"/>
  <c r="CZ1829"/>
  <c r="DA1829"/>
  <c r="DB1829"/>
  <c r="DC1829"/>
  <c r="A1830"/>
  <c r="CY1830"/>
  <c r="CZ1830"/>
  <c r="DB1830" s="1"/>
  <c r="DA1830"/>
  <c r="DC1830"/>
  <c r="A1831"/>
  <c r="CY1831"/>
  <c r="CZ1831"/>
  <c r="DB1831" s="1"/>
  <c r="DA1831"/>
  <c r="DC1831"/>
  <c r="A1832"/>
  <c r="CY1832"/>
  <c r="CZ1832"/>
  <c r="DA1832"/>
  <c r="DB1832"/>
  <c r="DC1832"/>
  <c r="A1833"/>
  <c r="CY1833"/>
  <c r="CZ1833"/>
  <c r="DA1833"/>
  <c r="DB1833"/>
  <c r="DC1833"/>
  <c r="A1834"/>
  <c r="CY1834"/>
  <c r="CZ1834"/>
  <c r="DB1834" s="1"/>
  <c r="DA1834"/>
  <c r="DC1834"/>
  <c r="A1835"/>
  <c r="CY1835"/>
  <c r="CZ1835"/>
  <c r="DB1835" s="1"/>
  <c r="DA1835"/>
  <c r="DC1835"/>
  <c r="A1836"/>
  <c r="CY1836"/>
  <c r="CZ1836"/>
  <c r="DA1836"/>
  <c r="DB1836"/>
  <c r="DC1836"/>
  <c r="A1837"/>
  <c r="CY1837"/>
  <c r="CZ1837"/>
  <c r="DA1837"/>
  <c r="DB1837"/>
  <c r="DC1837"/>
  <c r="A1838"/>
  <c r="CY1838"/>
  <c r="CZ1838"/>
  <c r="DB1838" s="1"/>
  <c r="DA1838"/>
  <c r="DC1838"/>
  <c r="A1839"/>
  <c r="CY1839"/>
  <c r="CZ1839"/>
  <c r="DB1839" s="1"/>
  <c r="DA1839"/>
  <c r="DC1839"/>
  <c r="A1840"/>
  <c r="CY1840"/>
  <c r="CZ1840"/>
  <c r="DA1840"/>
  <c r="DB1840"/>
  <c r="DC1840"/>
  <c r="A1841"/>
  <c r="CY1841"/>
  <c r="CZ1841"/>
  <c r="DA1841"/>
  <c r="DB1841"/>
  <c r="DC1841"/>
  <c r="A1842"/>
  <c r="CY1842"/>
  <c r="CZ1842"/>
  <c r="DB1842" s="1"/>
  <c r="DA1842"/>
  <c r="DC1842"/>
  <c r="A1843"/>
  <c r="CY1843"/>
  <c r="CZ1843"/>
  <c r="DB1843" s="1"/>
  <c r="DA1843"/>
  <c r="DC1843"/>
  <c r="A1844"/>
  <c r="CY1844"/>
  <c r="CZ1844"/>
  <c r="DA1844"/>
  <c r="DB1844"/>
  <c r="DC1844"/>
  <c r="A1845"/>
  <c r="CY1845"/>
  <c r="CZ1845"/>
  <c r="DA1845"/>
  <c r="DB1845"/>
  <c r="DC1845"/>
  <c r="A1846"/>
  <c r="CY1846"/>
  <c r="CZ1846"/>
  <c r="DB1846" s="1"/>
  <c r="DA1846"/>
  <c r="DC1846"/>
  <c r="A1847"/>
  <c r="CY1847"/>
  <c r="CZ1847"/>
  <c r="DB1847" s="1"/>
  <c r="DA1847"/>
  <c r="DC1847"/>
  <c r="A1848"/>
  <c r="CY1848"/>
  <c r="CZ1848"/>
  <c r="DA1848"/>
  <c r="DB1848"/>
  <c r="DC1848"/>
  <c r="A1849"/>
  <c r="CY1849"/>
  <c r="CZ1849"/>
  <c r="DA1849"/>
  <c r="DB1849"/>
  <c r="DC1849"/>
  <c r="A1850"/>
  <c r="CY1850"/>
  <c r="CZ1850"/>
  <c r="DB1850" s="1"/>
  <c r="DA1850"/>
  <c r="DC1850"/>
  <c r="A1851"/>
  <c r="CY1851"/>
  <c r="CZ1851"/>
  <c r="DB1851" s="1"/>
  <c r="DA1851"/>
  <c r="DC1851"/>
  <c r="A1852"/>
  <c r="CY1852"/>
  <c r="CZ1852"/>
  <c r="DA1852"/>
  <c r="DB1852"/>
  <c r="DC1852"/>
  <c r="A1853"/>
  <c r="CY1853"/>
  <c r="CZ1853"/>
  <c r="DA1853"/>
  <c r="DB1853"/>
  <c r="DC1853"/>
  <c r="A1854"/>
  <c r="CY1854"/>
  <c r="CZ1854"/>
  <c r="DB1854" s="1"/>
  <c r="DA1854"/>
  <c r="DC1854"/>
  <c r="A1855"/>
  <c r="CY1855"/>
  <c r="CZ1855"/>
  <c r="DB1855" s="1"/>
  <c r="DA1855"/>
  <c r="DC1855"/>
  <c r="A1856"/>
  <c r="CY1856"/>
  <c r="CZ1856"/>
  <c r="DA1856"/>
  <c r="DB1856"/>
  <c r="DC1856"/>
  <c r="A1857"/>
  <c r="CY1857"/>
  <c r="CZ1857"/>
  <c r="DA1857"/>
  <c r="DB1857"/>
  <c r="DC1857"/>
  <c r="A1858"/>
  <c r="CY1858"/>
  <c r="CZ1858"/>
  <c r="DB1858" s="1"/>
  <c r="DA1858"/>
  <c r="DC1858"/>
  <c r="A1859"/>
  <c r="CY1859"/>
  <c r="CZ1859"/>
  <c r="DB1859" s="1"/>
  <c r="DA1859"/>
  <c r="DC1859"/>
  <c r="A1860"/>
  <c r="CY1860"/>
  <c r="CZ1860"/>
  <c r="DA1860"/>
  <c r="DB1860"/>
  <c r="DC1860"/>
  <c r="A1861"/>
  <c r="CY1861"/>
  <c r="CZ1861"/>
  <c r="DA1861"/>
  <c r="DB1861"/>
  <c r="DC1861"/>
  <c r="A1862"/>
  <c r="CY1862"/>
  <c r="CZ1862"/>
  <c r="DB1862" s="1"/>
  <c r="DA1862"/>
  <c r="DC1862"/>
  <c r="A1863"/>
  <c r="CY1863"/>
  <c r="CZ1863"/>
  <c r="DB1863" s="1"/>
  <c r="DA1863"/>
  <c r="DC1863"/>
  <c r="A1864"/>
  <c r="CY1864"/>
  <c r="CZ1864"/>
  <c r="DA1864"/>
  <c r="DB1864"/>
  <c r="DC1864"/>
  <c r="A1865"/>
  <c r="CY1865"/>
  <c r="CZ1865"/>
  <c r="DA1865"/>
  <c r="DB1865"/>
  <c r="DC1865"/>
  <c r="A1866"/>
  <c r="CY1866"/>
  <c r="CZ1866"/>
  <c r="DB1866" s="1"/>
  <c r="DA1866"/>
  <c r="DC1866"/>
  <c r="A1867"/>
  <c r="CY1867"/>
  <c r="CZ1867"/>
  <c r="DB1867" s="1"/>
  <c r="DA1867"/>
  <c r="DC1867"/>
  <c r="A1868"/>
  <c r="CY1868"/>
  <c r="CZ1868"/>
  <c r="DA1868"/>
  <c r="DB1868"/>
  <c r="DC1868"/>
  <c r="A1869"/>
  <c r="CY1869"/>
  <c r="CZ1869"/>
  <c r="DA1869"/>
  <c r="DB1869"/>
  <c r="DC1869"/>
  <c r="A1870"/>
  <c r="CY1870"/>
  <c r="CZ1870"/>
  <c r="DB1870" s="1"/>
  <c r="DA1870"/>
  <c r="DC1870"/>
  <c r="A1871"/>
  <c r="CY1871"/>
  <c r="CZ1871"/>
  <c r="DB1871" s="1"/>
  <c r="DA1871"/>
  <c r="DC1871"/>
  <c r="A1872"/>
  <c r="CY1872"/>
  <c r="CZ1872"/>
  <c r="DA1872"/>
  <c r="DB1872"/>
  <c r="DC1872"/>
  <c r="A1873"/>
  <c r="CY1873"/>
  <c r="CZ1873"/>
  <c r="DA1873"/>
  <c r="DB1873"/>
  <c r="DC1873"/>
  <c r="A1874"/>
  <c r="CY1874"/>
  <c r="CZ1874"/>
  <c r="DB1874" s="1"/>
  <c r="DA1874"/>
  <c r="DC1874"/>
  <c r="A1875"/>
  <c r="CY1875"/>
  <c r="CZ1875"/>
  <c r="DB1875" s="1"/>
  <c r="DA1875"/>
  <c r="DC1875"/>
  <c r="A1876"/>
  <c r="CY1876"/>
  <c r="CZ1876"/>
  <c r="DA1876"/>
  <c r="DB1876"/>
  <c r="DC1876"/>
  <c r="A1877"/>
  <c r="CY1877"/>
  <c r="CZ1877"/>
  <c r="DA1877"/>
  <c r="DB1877"/>
  <c r="DC1877"/>
  <c r="A1878"/>
  <c r="CY1878"/>
  <c r="CZ1878"/>
  <c r="DB1878" s="1"/>
  <c r="DA1878"/>
  <c r="DC1878"/>
  <c r="A1879"/>
  <c r="CY1879"/>
  <c r="CZ1879"/>
  <c r="DB1879" s="1"/>
  <c r="DA1879"/>
  <c r="DC1879"/>
  <c r="A1880"/>
  <c r="CY1880"/>
  <c r="CZ1880"/>
  <c r="DA1880"/>
  <c r="DB1880"/>
  <c r="DC1880"/>
  <c r="A1881"/>
  <c r="CY1881"/>
  <c r="CZ1881"/>
  <c r="DA1881"/>
  <c r="DB1881"/>
  <c r="DC1881"/>
  <c r="A1882"/>
  <c r="CY1882"/>
  <c r="CZ1882"/>
  <c r="DB1882" s="1"/>
  <c r="DA1882"/>
  <c r="DC1882"/>
  <c r="A1883"/>
  <c r="CY1883"/>
  <c r="CZ1883"/>
  <c r="DB1883" s="1"/>
  <c r="DA1883"/>
  <c r="DC1883"/>
  <c r="A1884"/>
  <c r="CY1884"/>
  <c r="CZ1884"/>
  <c r="DA1884"/>
  <c r="DB1884"/>
  <c r="DC1884"/>
  <c r="A1885"/>
  <c r="CY1885"/>
  <c r="CZ1885"/>
  <c r="DA1885"/>
  <c r="DB1885"/>
  <c r="DC1885"/>
  <c r="A1886"/>
  <c r="CY1886"/>
  <c r="CZ1886"/>
  <c r="DB1886" s="1"/>
  <c r="DA1886"/>
  <c r="DC1886"/>
  <c r="A1887"/>
  <c r="CY1887"/>
  <c r="CZ1887"/>
  <c r="DB1887" s="1"/>
  <c r="DA1887"/>
  <c r="DC1887"/>
  <c r="A1888"/>
  <c r="CY1888"/>
  <c r="CZ1888"/>
  <c r="DA1888"/>
  <c r="DB1888"/>
  <c r="DC1888"/>
  <c r="A1889"/>
  <c r="CY1889"/>
  <c r="CZ1889"/>
  <c r="DA1889"/>
  <c r="DB1889"/>
  <c r="DC1889"/>
  <c r="A1890"/>
  <c r="CY1890"/>
  <c r="CZ1890"/>
  <c r="DB1890" s="1"/>
  <c r="DA1890"/>
  <c r="DC1890"/>
  <c r="A1891"/>
  <c r="CY1891"/>
  <c r="CZ1891"/>
  <c r="DB1891" s="1"/>
  <c r="DA1891"/>
  <c r="DC1891"/>
  <c r="A1892"/>
  <c r="CY1892"/>
  <c r="CZ1892"/>
  <c r="DA1892"/>
  <c r="DB1892"/>
  <c r="DC1892"/>
  <c r="A1893"/>
  <c r="CY1893"/>
  <c r="CZ1893"/>
  <c r="DA1893"/>
  <c r="DB1893"/>
  <c r="DC1893"/>
  <c r="A1894"/>
  <c r="CY1894"/>
  <c r="CZ1894"/>
  <c r="DB1894" s="1"/>
  <c r="DA1894"/>
  <c r="DC1894"/>
  <c r="A1895"/>
  <c r="CY1895"/>
  <c r="CZ1895"/>
  <c r="DB1895" s="1"/>
  <c r="DA1895"/>
  <c r="DC1895"/>
  <c r="A1896"/>
  <c r="CY1896"/>
  <c r="CZ1896"/>
  <c r="DA1896"/>
  <c r="DB1896"/>
  <c r="DC1896"/>
  <c r="A1897"/>
  <c r="CY1897"/>
  <c r="CZ1897"/>
  <c r="DA1897"/>
  <c r="DB1897"/>
  <c r="DC1897"/>
  <c r="A1898"/>
  <c r="CY1898"/>
  <c r="CZ1898"/>
  <c r="DB1898" s="1"/>
  <c r="DA1898"/>
  <c r="DC1898"/>
  <c r="A1899"/>
  <c r="CY1899"/>
  <c r="CZ1899"/>
  <c r="DB1899" s="1"/>
  <c r="DA1899"/>
  <c r="DC1899"/>
  <c r="A1900"/>
  <c r="CY1900"/>
  <c r="CZ1900"/>
  <c r="DA1900"/>
  <c r="DB1900"/>
  <c r="DC1900"/>
  <c r="A1901"/>
  <c r="CY1901"/>
  <c r="CZ1901"/>
  <c r="DA1901"/>
  <c r="DB1901"/>
  <c r="DC1901"/>
  <c r="A1902"/>
  <c r="CY1902"/>
  <c r="CZ1902"/>
  <c r="DB1902" s="1"/>
  <c r="DA1902"/>
  <c r="DC1902"/>
  <c r="A1903"/>
  <c r="CY1903"/>
  <c r="CZ1903"/>
  <c r="DB1903" s="1"/>
  <c r="DA1903"/>
  <c r="DC1903"/>
  <c r="A1904"/>
  <c r="CY1904"/>
  <c r="CZ1904"/>
  <c r="DA1904"/>
  <c r="DB1904"/>
  <c r="DC1904"/>
  <c r="A1905"/>
  <c r="CY1905"/>
  <c r="CZ1905"/>
  <c r="DA1905"/>
  <c r="DB1905"/>
  <c r="DC1905"/>
  <c r="A1906"/>
  <c r="CY1906"/>
  <c r="CZ1906"/>
  <c r="DB1906" s="1"/>
  <c r="DA1906"/>
  <c r="DC1906"/>
  <c r="A1907"/>
  <c r="CY1907"/>
  <c r="CZ1907"/>
  <c r="DB1907" s="1"/>
  <c r="DA1907"/>
  <c r="DC1907"/>
  <c r="A1908"/>
  <c r="CY1908"/>
  <c r="CZ1908"/>
  <c r="DA1908"/>
  <c r="DB1908"/>
  <c r="DC1908"/>
  <c r="A1909"/>
  <c r="CY1909"/>
  <c r="CZ1909"/>
  <c r="DA1909"/>
  <c r="DB1909"/>
  <c r="DC1909"/>
  <c r="A1910"/>
  <c r="CY1910"/>
  <c r="CZ1910"/>
  <c r="DB1910" s="1"/>
  <c r="DA1910"/>
  <c r="DC1910"/>
  <c r="A1911"/>
  <c r="CY1911"/>
  <c r="CZ1911"/>
  <c r="DB1911" s="1"/>
  <c r="DA1911"/>
  <c r="DC1911"/>
  <c r="A1912"/>
  <c r="CY1912"/>
  <c r="CZ1912"/>
  <c r="DA1912"/>
  <c r="DB1912"/>
  <c r="DC1912"/>
  <c r="A1913"/>
  <c r="CY1913"/>
  <c r="CZ1913"/>
  <c r="DA1913"/>
  <c r="DB1913"/>
  <c r="DC1913"/>
  <c r="A1914"/>
  <c r="CY1914"/>
  <c r="CZ1914"/>
  <c r="DB1914" s="1"/>
  <c r="DA1914"/>
  <c r="DC1914"/>
  <c r="A1915"/>
  <c r="CY1915"/>
  <c r="CZ1915"/>
  <c r="DB1915" s="1"/>
  <c r="DA1915"/>
  <c r="DC1915"/>
  <c r="A1916"/>
  <c r="CY1916"/>
  <c r="CZ1916"/>
  <c r="DA1916"/>
  <c r="DB1916"/>
  <c r="DC1916"/>
  <c r="A1917"/>
  <c r="CY1917"/>
  <c r="CZ1917"/>
  <c r="DA1917"/>
  <c r="DB1917"/>
  <c r="DC1917"/>
  <c r="A1918"/>
  <c r="CY1918"/>
  <c r="CZ1918"/>
  <c r="DB1918" s="1"/>
  <c r="DA1918"/>
  <c r="DC1918"/>
  <c r="A1919"/>
  <c r="CY1919"/>
  <c r="CZ1919"/>
  <c r="DB1919" s="1"/>
  <c r="DA1919"/>
  <c r="DC1919"/>
  <c r="A1920"/>
  <c r="CY1920"/>
  <c r="CZ1920"/>
  <c r="DA1920"/>
  <c r="DB1920"/>
  <c r="DC1920"/>
  <c r="A1921"/>
  <c r="CY1921"/>
  <c r="CZ1921"/>
  <c r="DA1921"/>
  <c r="DB1921"/>
  <c r="DC1921"/>
  <c r="A1922"/>
  <c r="CY1922"/>
  <c r="CZ1922"/>
  <c r="DB1922" s="1"/>
  <c r="DA1922"/>
  <c r="DC1922"/>
  <c r="A1923"/>
  <c r="CY1923"/>
  <c r="CZ1923"/>
  <c r="DB1923" s="1"/>
  <c r="DA1923"/>
  <c r="DC1923"/>
  <c r="A1924"/>
  <c r="CY1924"/>
  <c r="CZ1924"/>
  <c r="DA1924"/>
  <c r="DB1924"/>
  <c r="DC1924"/>
  <c r="A1925"/>
  <c r="CY1925"/>
  <c r="CZ1925"/>
  <c r="DA1925"/>
  <c r="DB1925"/>
  <c r="DC1925"/>
  <c r="A1926"/>
  <c r="CY1926"/>
  <c r="CZ1926"/>
  <c r="DB1926" s="1"/>
  <c r="DA1926"/>
  <c r="DC1926"/>
  <c r="A1927"/>
  <c r="CY1927"/>
  <c r="CZ1927"/>
  <c r="DB1927" s="1"/>
  <c r="DA1927"/>
  <c r="DC1927"/>
  <c r="A1928"/>
  <c r="CY1928"/>
  <c r="CZ1928"/>
  <c r="DA1928"/>
  <c r="DB1928"/>
  <c r="DC1928"/>
  <c r="A1929"/>
  <c r="CY1929"/>
  <c r="CZ1929"/>
  <c r="DA1929"/>
  <c r="DB1929"/>
  <c r="DC1929"/>
  <c r="A1930"/>
  <c r="CY1930"/>
  <c r="CZ1930"/>
  <c r="DB1930" s="1"/>
  <c r="DA1930"/>
  <c r="DC1930"/>
  <c r="A1931"/>
  <c r="CY1931"/>
  <c r="CZ1931"/>
  <c r="DB1931" s="1"/>
  <c r="DA1931"/>
  <c r="DC1931"/>
  <c r="A1932"/>
  <c r="CY1932"/>
  <c r="CZ1932"/>
  <c r="DA1932"/>
  <c r="DB1932"/>
  <c r="DC1932"/>
  <c r="A1933"/>
  <c r="CY1933"/>
  <c r="CZ1933"/>
  <c r="DA1933"/>
  <c r="DB1933"/>
  <c r="DC1933"/>
  <c r="A1934"/>
  <c r="CY1934"/>
  <c r="CZ1934"/>
  <c r="DB1934" s="1"/>
  <c r="DA1934"/>
  <c r="DC1934"/>
  <c r="A1935"/>
  <c r="CY1935"/>
  <c r="CZ1935"/>
  <c r="DB1935" s="1"/>
  <c r="DA1935"/>
  <c r="DC1935"/>
  <c r="A1936"/>
  <c r="CY1936"/>
  <c r="CZ1936"/>
  <c r="DA1936"/>
  <c r="DB1936"/>
  <c r="DC1936"/>
  <c r="A1937"/>
  <c r="CY1937"/>
  <c r="CZ1937"/>
  <c r="DA1937"/>
  <c r="DB1937"/>
  <c r="DC1937"/>
  <c r="A1938"/>
  <c r="CY1938"/>
  <c r="CZ1938"/>
  <c r="DB1938" s="1"/>
  <c r="DA1938"/>
  <c r="DC1938"/>
  <c r="A1939"/>
  <c r="CY1939"/>
  <c r="CZ1939"/>
  <c r="DB1939" s="1"/>
  <c r="DA1939"/>
  <c r="DC1939"/>
  <c r="A1940"/>
  <c r="CY1940"/>
  <c r="CZ1940"/>
  <c r="DA1940"/>
  <c r="DB1940"/>
  <c r="DC1940"/>
  <c r="A1941"/>
  <c r="CY1941"/>
  <c r="CZ1941"/>
  <c r="DA1941"/>
  <c r="DB1941"/>
  <c r="DC1941"/>
  <c r="A1942"/>
  <c r="CY1942"/>
  <c r="CZ1942"/>
  <c r="DB1942" s="1"/>
  <c r="DA1942"/>
  <c r="DC1942"/>
  <c r="A1943"/>
  <c r="CY1943"/>
  <c r="CZ1943"/>
  <c r="DB1943" s="1"/>
  <c r="DA1943"/>
  <c r="DC1943"/>
  <c r="A1944"/>
  <c r="CY1944"/>
  <c r="CZ1944"/>
  <c r="DA1944"/>
  <c r="DB1944"/>
  <c r="DC1944"/>
  <c r="A1945"/>
  <c r="CY1945"/>
  <c r="CZ1945"/>
  <c r="DA1945"/>
  <c r="DB1945"/>
  <c r="DC1945"/>
  <c r="A1946"/>
  <c r="CY1946"/>
  <c r="CZ1946"/>
  <c r="DB1946" s="1"/>
  <c r="DA1946"/>
  <c r="DC1946"/>
  <c r="A1947"/>
  <c r="CY1947"/>
  <c r="CZ1947"/>
  <c r="DB1947" s="1"/>
  <c r="DA1947"/>
  <c r="DC1947"/>
  <c r="A1948"/>
  <c r="CY1948"/>
  <c r="CZ1948"/>
  <c r="DA1948"/>
  <c r="DB1948"/>
  <c r="DC1948"/>
  <c r="A1949"/>
  <c r="CY1949"/>
  <c r="CZ1949"/>
  <c r="DA1949"/>
  <c r="DB1949"/>
  <c r="DC1949"/>
  <c r="A1950"/>
  <c r="CY1950"/>
  <c r="CZ1950"/>
  <c r="DB1950" s="1"/>
  <c r="DA1950"/>
  <c r="DC1950"/>
  <c r="A1951"/>
  <c r="CY1951"/>
  <c r="CZ1951"/>
  <c r="DB1951" s="1"/>
  <c r="DA1951"/>
  <c r="DC1951"/>
  <c r="A1952"/>
  <c r="CY1952"/>
  <c r="CZ1952"/>
  <c r="DA1952"/>
  <c r="DB1952"/>
  <c r="DC1952"/>
  <c r="A1953"/>
  <c r="CY1953"/>
  <c r="CZ1953"/>
  <c r="DA1953"/>
  <c r="DB1953"/>
  <c r="DC1953"/>
  <c r="A1954"/>
  <c r="CY1954"/>
  <c r="CZ1954"/>
  <c r="DB1954" s="1"/>
  <c r="DA1954"/>
  <c r="DC1954"/>
  <c r="A1955"/>
  <c r="CY1955"/>
  <c r="CZ1955"/>
  <c r="DB1955" s="1"/>
  <c r="DA1955"/>
  <c r="DC1955"/>
  <c r="A1956"/>
  <c r="CY1956"/>
  <c r="CZ1956"/>
  <c r="DA1956"/>
  <c r="DB1956"/>
  <c r="DC1956"/>
  <c r="A1957"/>
  <c r="CY1957"/>
  <c r="CZ1957"/>
  <c r="DA1957"/>
  <c r="DB1957"/>
  <c r="DC1957"/>
  <c r="A1958"/>
  <c r="CY1958"/>
  <c r="CZ1958"/>
  <c r="DB1958" s="1"/>
  <c r="DA1958"/>
  <c r="DC1958"/>
  <c r="A1959"/>
  <c r="CY1959"/>
  <c r="CZ1959"/>
  <c r="DB1959" s="1"/>
  <c r="DA1959"/>
  <c r="DC1959"/>
  <c r="A1960"/>
  <c r="CY1960"/>
  <c r="CZ1960"/>
  <c r="DA1960"/>
  <c r="DB1960"/>
  <c r="DC1960"/>
  <c r="A1961"/>
  <c r="CY1961"/>
  <c r="CZ1961"/>
  <c r="DA1961"/>
  <c r="DB1961"/>
  <c r="DC1961"/>
  <c r="A1962"/>
  <c r="CY1962"/>
  <c r="CZ1962"/>
  <c r="DB1962" s="1"/>
  <c r="DA1962"/>
  <c r="DC1962"/>
  <c r="A1963"/>
  <c r="CY1963"/>
  <c r="CZ1963"/>
  <c r="DB1963" s="1"/>
  <c r="DA1963"/>
  <c r="DC1963"/>
  <c r="A1964"/>
  <c r="CY1964"/>
  <c r="CZ1964"/>
  <c r="DA1964"/>
  <c r="DB1964"/>
  <c r="DC1964"/>
  <c r="A1965"/>
  <c r="CY1965"/>
  <c r="CZ1965"/>
  <c r="DA1965"/>
  <c r="DB1965"/>
  <c r="DC1965"/>
  <c r="A1966"/>
  <c r="CY1966"/>
  <c r="CZ1966"/>
  <c r="DB1966" s="1"/>
  <c r="DA1966"/>
  <c r="DC1966"/>
  <c r="A1967"/>
  <c r="CY1967"/>
  <c r="CZ1967"/>
  <c r="DB1967" s="1"/>
  <c r="DA1967"/>
  <c r="DC1967"/>
  <c r="A1968"/>
  <c r="CY1968"/>
  <c r="CZ1968"/>
  <c r="DA1968"/>
  <c r="DB1968"/>
  <c r="DC1968"/>
  <c r="A1969"/>
  <c r="CY1969"/>
  <c r="CZ1969"/>
  <c r="DA1969"/>
  <c r="DB1969"/>
  <c r="DC1969"/>
  <c r="A1970"/>
  <c r="CY1970"/>
  <c r="CZ1970"/>
  <c r="DB1970" s="1"/>
  <c r="DA1970"/>
  <c r="DC1970"/>
  <c r="A1971"/>
  <c r="CY1971"/>
  <c r="CZ1971"/>
  <c r="DB1971" s="1"/>
  <c r="DA1971"/>
  <c r="DC1971"/>
  <c r="A1972"/>
  <c r="CY1972"/>
  <c r="CZ1972"/>
  <c r="DA1972"/>
  <c r="DB1972"/>
  <c r="DC1972"/>
  <c r="A1973"/>
  <c r="CY1973"/>
  <c r="CZ1973"/>
  <c r="DA1973"/>
  <c r="DB1973"/>
  <c r="DC1973"/>
  <c r="A1974"/>
  <c r="CY1974"/>
  <c r="CZ1974"/>
  <c r="DB1974" s="1"/>
  <c r="DA1974"/>
  <c r="DC1974"/>
  <c r="A1975"/>
  <c r="CY1975"/>
  <c r="CZ1975"/>
  <c r="DB1975" s="1"/>
  <c r="DA1975"/>
  <c r="DC1975"/>
  <c r="A1976"/>
  <c r="CY1976"/>
  <c r="CZ1976"/>
  <c r="DA1976"/>
  <c r="DB1976"/>
  <c r="DC1976"/>
  <c r="A1977"/>
  <c r="CY1977"/>
  <c r="CZ1977"/>
  <c r="DA1977"/>
  <c r="DB1977"/>
  <c r="DC1977"/>
  <c r="A1978"/>
  <c r="CY1978"/>
  <c r="CZ1978"/>
  <c r="DB1978" s="1"/>
  <c r="DA1978"/>
  <c r="DC1978"/>
  <c r="A1979"/>
  <c r="CY1979"/>
  <c r="CZ1979"/>
  <c r="DB1979" s="1"/>
  <c r="DA1979"/>
  <c r="DC1979"/>
  <c r="A1980"/>
  <c r="CY1980"/>
  <c r="CZ1980"/>
  <c r="DA1980"/>
  <c r="DB1980"/>
  <c r="DC1980"/>
  <c r="A1981"/>
  <c r="CY1981"/>
  <c r="CZ1981"/>
  <c r="DA1981"/>
  <c r="DB1981"/>
  <c r="DC1981"/>
  <c r="A1982"/>
  <c r="CY1982"/>
  <c r="CZ1982"/>
  <c r="DB1982" s="1"/>
  <c r="DA1982"/>
  <c r="DC1982"/>
  <c r="A1983"/>
  <c r="CY1983"/>
  <c r="CZ1983"/>
  <c r="DB1983" s="1"/>
  <c r="DA1983"/>
  <c r="DC1983"/>
  <c r="A1984"/>
  <c r="CY1984"/>
  <c r="CZ1984"/>
  <c r="DA1984"/>
  <c r="DB1984"/>
  <c r="DC1984"/>
  <c r="A1985"/>
  <c r="CY1985"/>
  <c r="CZ1985"/>
  <c r="DA1985"/>
  <c r="DB1985"/>
  <c r="DC1985"/>
  <c r="A1986"/>
  <c r="CY1986"/>
  <c r="CZ1986"/>
  <c r="DB1986" s="1"/>
  <c r="DA1986"/>
  <c r="DC1986"/>
  <c r="A1987"/>
  <c r="CY1987"/>
  <c r="CZ1987"/>
  <c r="DB1987" s="1"/>
  <c r="DA1987"/>
  <c r="DC1987"/>
  <c r="A1988"/>
  <c r="CY1988"/>
  <c r="CZ1988"/>
  <c r="DA1988"/>
  <c r="DB1988"/>
  <c r="DC1988"/>
  <c r="A1989"/>
  <c r="CY1989"/>
  <c r="CZ1989"/>
  <c r="DA1989"/>
  <c r="DB1989"/>
  <c r="DC1989"/>
  <c r="A1990"/>
  <c r="CY1990"/>
  <c r="CZ1990"/>
  <c r="DB1990" s="1"/>
  <c r="DA1990"/>
  <c r="DC1990"/>
  <c r="A1991"/>
  <c r="CY1991"/>
  <c r="CZ1991"/>
  <c r="DB1991" s="1"/>
  <c r="DA1991"/>
  <c r="DC1991"/>
  <c r="A1992"/>
  <c r="CY1992"/>
  <c r="CZ1992"/>
  <c r="DA1992"/>
  <c r="DB1992"/>
  <c r="DC1992"/>
  <c r="A1993"/>
  <c r="CY1993"/>
  <c r="CZ1993"/>
  <c r="DA1993"/>
  <c r="DB1993"/>
  <c r="DC1993"/>
  <c r="A1994"/>
  <c r="CY1994"/>
  <c r="CZ1994"/>
  <c r="DB1994" s="1"/>
  <c r="DA1994"/>
  <c r="DC1994"/>
  <c r="A1995"/>
  <c r="CY1995"/>
  <c r="CZ1995"/>
  <c r="DB1995" s="1"/>
  <c r="DA1995"/>
  <c r="DC1995"/>
  <c r="A1996"/>
  <c r="CY1996"/>
  <c r="CZ1996"/>
  <c r="DA1996"/>
  <c r="DB1996"/>
  <c r="DC1996"/>
  <c r="A1997"/>
  <c r="CY1997"/>
  <c r="CZ1997"/>
  <c r="DA1997"/>
  <c r="DB1997"/>
  <c r="DC1997"/>
  <c r="A1998"/>
  <c r="CY1998"/>
  <c r="CZ1998"/>
  <c r="DB1998" s="1"/>
  <c r="DA1998"/>
  <c r="DC1998"/>
  <c r="A1999"/>
  <c r="CY1999"/>
  <c r="CZ1999"/>
  <c r="DB1999" s="1"/>
  <c r="DA1999"/>
  <c r="DC1999"/>
  <c r="A2000"/>
  <c r="CY2000"/>
  <c r="CZ2000"/>
  <c r="DA2000"/>
  <c r="DB2000"/>
  <c r="DC2000"/>
  <c r="A2001"/>
  <c r="CY2001"/>
  <c r="CZ2001"/>
  <c r="DA2001"/>
  <c r="DB2001"/>
  <c r="DC2001"/>
  <c r="A2002"/>
  <c r="CY2002"/>
  <c r="CZ2002"/>
  <c r="DB2002" s="1"/>
  <c r="DA2002"/>
  <c r="DC2002"/>
  <c r="A2003"/>
  <c r="CY2003"/>
  <c r="CZ2003"/>
  <c r="DB2003" s="1"/>
  <c r="DA2003"/>
  <c r="DC2003"/>
  <c r="A2004"/>
  <c r="CY2004"/>
  <c r="CZ2004"/>
  <c r="DA2004"/>
  <c r="DB2004"/>
  <c r="DC2004"/>
  <c r="A2005"/>
  <c r="CY2005"/>
  <c r="CZ2005"/>
  <c r="DA2005"/>
  <c r="DB2005"/>
  <c r="DC2005"/>
  <c r="A2006"/>
  <c r="CY2006"/>
  <c r="CZ2006"/>
  <c r="DB2006" s="1"/>
  <c r="DA2006"/>
  <c r="DC2006"/>
  <c r="A2007"/>
  <c r="CY2007"/>
  <c r="CZ2007"/>
  <c r="DB2007" s="1"/>
  <c r="DA2007"/>
  <c r="DC2007"/>
  <c r="A2008"/>
  <c r="CY2008"/>
  <c r="CZ2008"/>
  <c r="DA2008"/>
  <c r="DB2008"/>
  <c r="DC2008"/>
  <c r="A2009"/>
  <c r="CY2009"/>
  <c r="CZ2009"/>
  <c r="DA2009"/>
  <c r="DB2009"/>
  <c r="DC2009"/>
  <c r="A2010"/>
  <c r="CY2010"/>
  <c r="CZ2010"/>
  <c r="DB2010" s="1"/>
  <c r="DA2010"/>
  <c r="DC2010"/>
  <c r="A2011"/>
  <c r="CY2011"/>
  <c r="CZ2011"/>
  <c r="DB2011" s="1"/>
  <c r="DA2011"/>
  <c r="DC2011"/>
  <c r="A2012"/>
  <c r="CY2012"/>
  <c r="CZ2012"/>
  <c r="DA2012"/>
  <c r="DB2012"/>
  <c r="DC2012"/>
  <c r="A2013"/>
  <c r="CY2013"/>
  <c r="CZ2013"/>
  <c r="DA2013"/>
  <c r="DB2013"/>
  <c r="DC2013"/>
  <c r="A2014"/>
  <c r="CY2014"/>
  <c r="CZ2014"/>
  <c r="DB2014" s="1"/>
  <c r="DA2014"/>
  <c r="DC2014"/>
  <c r="A2015"/>
  <c r="CY2015"/>
  <c r="CZ2015"/>
  <c r="DB2015" s="1"/>
  <c r="DA2015"/>
  <c r="DC2015"/>
  <c r="A2016"/>
  <c r="CY2016"/>
  <c r="CZ2016"/>
  <c r="DA2016"/>
  <c r="DB2016"/>
  <c r="DC2016"/>
  <c r="A2017"/>
  <c r="CY2017"/>
  <c r="CZ2017"/>
  <c r="DA2017"/>
  <c r="DB2017"/>
  <c r="DC2017"/>
  <c r="A2018"/>
  <c r="CY2018"/>
  <c r="CZ2018"/>
  <c r="DB2018" s="1"/>
  <c r="DA2018"/>
  <c r="DC2018"/>
  <c r="A2019"/>
  <c r="CY2019"/>
  <c r="CZ2019"/>
  <c r="DB2019" s="1"/>
  <c r="DA2019"/>
  <c r="DC2019"/>
  <c r="A2020"/>
  <c r="CY2020"/>
  <c r="CZ2020"/>
  <c r="DA2020"/>
  <c r="DB2020"/>
  <c r="DC2020"/>
  <c r="A2021"/>
  <c r="CY2021"/>
  <c r="CZ2021"/>
  <c r="DA2021"/>
  <c r="DB2021"/>
  <c r="DC2021"/>
  <c r="A2022"/>
  <c r="CY2022"/>
  <c r="CZ2022"/>
  <c r="DB2022" s="1"/>
  <c r="DA2022"/>
  <c r="DC2022"/>
  <c r="A2023"/>
  <c r="CY2023"/>
  <c r="CZ2023"/>
  <c r="DB2023" s="1"/>
  <c r="DA2023"/>
  <c r="DC2023"/>
  <c r="A2024"/>
  <c r="CY2024"/>
  <c r="CZ2024"/>
  <c r="DA2024"/>
  <c r="DB2024"/>
  <c r="DC2024"/>
  <c r="A2025"/>
  <c r="CY2025"/>
  <c r="CZ2025"/>
  <c r="DA2025"/>
  <c r="DB2025"/>
  <c r="DC2025"/>
  <c r="A2026"/>
  <c r="CY2026"/>
  <c r="CZ2026"/>
  <c r="DB2026" s="1"/>
  <c r="DA2026"/>
  <c r="DC2026"/>
  <c r="A2027"/>
  <c r="CY2027"/>
  <c r="CZ2027"/>
  <c r="DB2027" s="1"/>
  <c r="DA2027"/>
  <c r="DC2027"/>
  <c r="A2028"/>
  <c r="CY2028"/>
  <c r="CZ2028"/>
  <c r="DA2028"/>
  <c r="DB2028"/>
  <c r="DC2028"/>
  <c r="A2029"/>
  <c r="CY2029"/>
  <c r="CZ2029"/>
  <c r="DA2029"/>
  <c r="DB2029"/>
  <c r="DC2029"/>
  <c r="A2030"/>
  <c r="CY2030"/>
  <c r="CZ2030"/>
  <c r="DB2030" s="1"/>
  <c r="DA2030"/>
  <c r="DC2030"/>
  <c r="A2031"/>
  <c r="CY2031"/>
  <c r="CZ2031"/>
  <c r="DA2031"/>
  <c r="DB2031"/>
  <c r="DC2031"/>
  <c r="A2032"/>
  <c r="CY2032"/>
  <c r="CZ2032"/>
  <c r="DB2032" s="1"/>
  <c r="DA2032"/>
  <c r="DC2032"/>
  <c r="A2033"/>
  <c r="CY2033"/>
  <c r="CZ2033"/>
  <c r="DB2033" s="1"/>
  <c r="DA2033"/>
  <c r="DC2033"/>
  <c r="A2034"/>
  <c r="CY2034"/>
  <c r="CZ2034"/>
  <c r="DA2034"/>
  <c r="DB2034"/>
  <c r="DC2034"/>
  <c r="A2035"/>
  <c r="CY2035"/>
  <c r="CZ2035"/>
  <c r="DA2035"/>
  <c r="DB2035"/>
  <c r="DC2035"/>
  <c r="A2036"/>
  <c r="CY2036"/>
  <c r="CZ2036"/>
  <c r="DB2036" s="1"/>
  <c r="DA2036"/>
  <c r="DC2036"/>
  <c r="A2037"/>
  <c r="CY2037"/>
  <c r="CZ2037"/>
  <c r="DB2037" s="1"/>
  <c r="DA2037"/>
  <c r="DC2037"/>
  <c r="A2038"/>
  <c r="CY2038"/>
  <c r="CZ2038"/>
  <c r="DA2038"/>
  <c r="DB2038"/>
  <c r="DC2038"/>
  <c r="A2039"/>
  <c r="CY2039"/>
  <c r="CZ2039"/>
  <c r="DA2039"/>
  <c r="DB2039"/>
  <c r="DC2039"/>
  <c r="A2040"/>
  <c r="CY2040"/>
  <c r="CZ2040"/>
  <c r="DB2040" s="1"/>
  <c r="DA2040"/>
  <c r="DC2040"/>
  <c r="A2041"/>
  <c r="CY2041"/>
  <c r="CZ2041"/>
  <c r="DB2041" s="1"/>
  <c r="DA2041"/>
  <c r="DC2041"/>
  <c r="A2042"/>
  <c r="CY2042"/>
  <c r="CZ2042"/>
  <c r="DA2042"/>
  <c r="DB2042"/>
  <c r="DC2042"/>
  <c r="A2043"/>
  <c r="CY2043"/>
  <c r="CZ2043"/>
  <c r="DA2043"/>
  <c r="DB2043"/>
  <c r="DC2043"/>
  <c r="A2044"/>
  <c r="CY2044"/>
  <c r="CZ2044"/>
  <c r="DB2044" s="1"/>
  <c r="DA2044"/>
  <c r="DC2044"/>
  <c r="A2045"/>
  <c r="CY2045"/>
  <c r="CZ2045"/>
  <c r="DB2045" s="1"/>
  <c r="DA2045"/>
  <c r="DC2045"/>
  <c r="A2046"/>
  <c r="CY2046"/>
  <c r="CZ2046"/>
  <c r="DA2046"/>
  <c r="DB2046"/>
  <c r="DC2046"/>
  <c r="A2047"/>
  <c r="CY2047"/>
  <c r="CZ2047"/>
  <c r="DA2047"/>
  <c r="DB2047"/>
  <c r="DC2047"/>
  <c r="A2048"/>
  <c r="CY2048"/>
  <c r="CZ2048"/>
  <c r="DB2048" s="1"/>
  <c r="DA2048"/>
  <c r="DC2048"/>
  <c r="A2049"/>
  <c r="CY2049"/>
  <c r="CZ2049"/>
  <c r="DB2049" s="1"/>
  <c r="DA2049"/>
  <c r="DC2049"/>
  <c r="A2050"/>
  <c r="CY2050"/>
  <c r="CZ2050"/>
  <c r="DA2050"/>
  <c r="DB2050"/>
  <c r="DC2050"/>
  <c r="A2051"/>
  <c r="CY2051"/>
  <c r="CZ2051"/>
  <c r="DA2051"/>
  <c r="DB2051"/>
  <c r="DC2051"/>
  <c r="A2052"/>
  <c r="CY2052"/>
  <c r="CZ2052"/>
  <c r="DB2052" s="1"/>
  <c r="DA2052"/>
  <c r="DC2052"/>
  <c r="A2053"/>
  <c r="CY2053"/>
  <c r="CZ2053"/>
  <c r="DB2053" s="1"/>
  <c r="DA2053"/>
  <c r="DC2053"/>
  <c r="A2054"/>
  <c r="CY2054"/>
  <c r="CZ2054"/>
  <c r="DA2054"/>
  <c r="DB2054"/>
  <c r="DC2054"/>
  <c r="A2055"/>
  <c r="CY2055"/>
  <c r="CZ2055"/>
  <c r="DA2055"/>
  <c r="DB2055"/>
  <c r="DC2055"/>
  <c r="A2056"/>
  <c r="CY2056"/>
  <c r="CZ2056"/>
  <c r="DB2056" s="1"/>
  <c r="DA2056"/>
  <c r="DC2056"/>
  <c r="A2057"/>
  <c r="CY2057"/>
  <c r="CZ2057"/>
  <c r="DB2057" s="1"/>
  <c r="DA2057"/>
  <c r="DC2057"/>
  <c r="A2058"/>
  <c r="CY2058"/>
  <c r="CZ2058"/>
  <c r="DA2058"/>
  <c r="DB2058"/>
  <c r="DC2058"/>
  <c r="A2059"/>
  <c r="CY2059"/>
  <c r="CZ2059"/>
  <c r="DA2059"/>
  <c r="DB2059"/>
  <c r="DC2059"/>
  <c r="A2060"/>
  <c r="CY2060"/>
  <c r="CZ2060"/>
  <c r="DB2060" s="1"/>
  <c r="DA2060"/>
  <c r="DC2060"/>
  <c r="A2061"/>
  <c r="CY2061"/>
  <c r="CZ2061"/>
  <c r="DB2061" s="1"/>
  <c r="DA2061"/>
  <c r="DC2061"/>
  <c r="A2062"/>
  <c r="CY2062"/>
  <c r="CZ2062"/>
  <c r="DA2062"/>
  <c r="DB2062"/>
  <c r="DC2062"/>
  <c r="A2063"/>
  <c r="CY2063"/>
  <c r="CZ2063"/>
  <c r="DA2063"/>
  <c r="DB2063"/>
  <c r="DC2063"/>
  <c r="A2064"/>
  <c r="CY2064"/>
  <c r="CZ2064"/>
  <c r="DB2064" s="1"/>
  <c r="DA2064"/>
  <c r="DC2064"/>
  <c r="A2065"/>
  <c r="CY2065"/>
  <c r="CZ2065"/>
  <c r="DB2065" s="1"/>
  <c r="DA2065"/>
  <c r="DC2065"/>
  <c r="A2066"/>
  <c r="CY2066"/>
  <c r="CZ2066"/>
  <c r="DA2066"/>
  <c r="DB2066"/>
  <c r="DC2066"/>
  <c r="A2067"/>
  <c r="CY2067"/>
  <c r="CZ2067"/>
  <c r="DA2067"/>
  <c r="DB2067"/>
  <c r="DC2067"/>
  <c r="A2068"/>
  <c r="CY2068"/>
  <c r="CZ2068"/>
  <c r="DB2068" s="1"/>
  <c r="DA2068"/>
  <c r="DC2068"/>
  <c r="A2069"/>
  <c r="CY2069"/>
  <c r="CZ2069"/>
  <c r="DB2069" s="1"/>
  <c r="DA2069"/>
  <c r="DC2069"/>
  <c r="A2070"/>
  <c r="CY2070"/>
  <c r="CZ2070"/>
  <c r="DA2070"/>
  <c r="DB2070"/>
  <c r="DC2070"/>
  <c r="A2071"/>
  <c r="CY2071"/>
  <c r="CZ2071"/>
  <c r="DA2071"/>
  <c r="DB2071"/>
  <c r="DC2071"/>
  <c r="A2072"/>
  <c r="CY2072"/>
  <c r="CZ2072"/>
  <c r="DB2072" s="1"/>
  <c r="DA2072"/>
  <c r="DC2072"/>
  <c r="A2073"/>
  <c r="CY2073"/>
  <c r="CZ2073"/>
  <c r="DB2073" s="1"/>
  <c r="DA2073"/>
  <c r="DC2073"/>
  <c r="A2074"/>
  <c r="CY2074"/>
  <c r="CZ2074"/>
  <c r="DA2074"/>
  <c r="DB2074"/>
  <c r="DC2074"/>
  <c r="A2075"/>
  <c r="CY2075"/>
  <c r="CZ2075"/>
  <c r="DA2075"/>
  <c r="DB2075"/>
  <c r="DC2075"/>
  <c r="A2076"/>
  <c r="CY2076"/>
  <c r="CZ2076"/>
  <c r="DB2076" s="1"/>
  <c r="DA2076"/>
  <c r="DC2076"/>
  <c r="A2077"/>
  <c r="CY2077"/>
  <c r="CZ2077"/>
  <c r="DB2077" s="1"/>
  <c r="DA2077"/>
  <c r="DC2077"/>
  <c r="A2078"/>
  <c r="CY2078"/>
  <c r="CZ2078"/>
  <c r="DA2078"/>
  <c r="DB2078"/>
  <c r="DC2078"/>
  <c r="A2079"/>
  <c r="CY2079"/>
  <c r="CZ2079"/>
  <c r="DA2079"/>
  <c r="DB2079"/>
  <c r="DC2079"/>
  <c r="A2080"/>
  <c r="CY2080"/>
  <c r="CZ2080"/>
  <c r="DB2080" s="1"/>
  <c r="DA2080"/>
  <c r="DC2080"/>
  <c r="A2081"/>
  <c r="CY2081"/>
  <c r="CZ2081"/>
  <c r="DB2081" s="1"/>
  <c r="DA2081"/>
  <c r="DC2081"/>
  <c r="A2082"/>
  <c r="CY2082"/>
  <c r="CZ2082"/>
  <c r="DA2082"/>
  <c r="DB2082"/>
  <c r="DC2082"/>
  <c r="A2083"/>
  <c r="CY2083"/>
  <c r="CZ2083"/>
  <c r="DA2083"/>
  <c r="DB2083"/>
  <c r="DC2083"/>
  <c r="A2084"/>
  <c r="CY2084"/>
  <c r="CZ2084"/>
  <c r="DB2084" s="1"/>
  <c r="DA2084"/>
  <c r="DC2084"/>
  <c r="A2085"/>
  <c r="CY2085"/>
  <c r="CZ2085"/>
  <c r="DB2085" s="1"/>
  <c r="DA2085"/>
  <c r="DC2085"/>
  <c r="A2086"/>
  <c r="CY2086"/>
  <c r="CZ2086"/>
  <c r="DA2086"/>
  <c r="DB2086"/>
  <c r="DC2086"/>
  <c r="A2087"/>
  <c r="CY2087"/>
  <c r="CZ2087"/>
  <c r="DA2087"/>
  <c r="DB2087"/>
  <c r="DC2087"/>
  <c r="A2088"/>
  <c r="CY2088"/>
  <c r="CZ2088"/>
  <c r="DB2088" s="1"/>
  <c r="DA2088"/>
  <c r="DC2088"/>
  <c r="A2089"/>
  <c r="CY2089"/>
  <c r="CZ2089"/>
  <c r="DB2089" s="1"/>
  <c r="DA2089"/>
  <c r="DC2089"/>
  <c r="A2090"/>
  <c r="CY2090"/>
  <c r="CZ2090"/>
  <c r="DA2090"/>
  <c r="DB2090"/>
  <c r="DC2090"/>
  <c r="A2091"/>
  <c r="CY2091"/>
  <c r="CZ2091"/>
  <c r="DA2091"/>
  <c r="DB2091"/>
  <c r="DC2091"/>
  <c r="A2092"/>
  <c r="CY2092"/>
  <c r="CZ2092"/>
  <c r="DB2092" s="1"/>
  <c r="DA2092"/>
  <c r="DC2092"/>
  <c r="A2093"/>
  <c r="CY2093"/>
  <c r="CZ2093"/>
  <c r="DB2093" s="1"/>
  <c r="DA2093"/>
  <c r="DC2093"/>
  <c r="A2094"/>
  <c r="CY2094"/>
  <c r="CZ2094"/>
  <c r="DA2094"/>
  <c r="DB2094"/>
  <c r="DC2094"/>
  <c r="A2095"/>
  <c r="CY2095"/>
  <c r="CZ2095"/>
  <c r="DA2095"/>
  <c r="DB2095"/>
  <c r="DC2095"/>
  <c r="A2096"/>
  <c r="CY2096"/>
  <c r="CZ2096"/>
  <c r="DB2096" s="1"/>
  <c r="DA2096"/>
  <c r="DC2096"/>
  <c r="A2097"/>
  <c r="CY2097"/>
  <c r="CZ2097"/>
  <c r="DB2097" s="1"/>
  <c r="DA2097"/>
  <c r="DC2097"/>
  <c r="A2098"/>
  <c r="CY2098"/>
  <c r="CZ2098"/>
  <c r="DA2098"/>
  <c r="DB2098"/>
  <c r="DC2098"/>
  <c r="A2099"/>
  <c r="CY2099"/>
  <c r="CZ2099"/>
  <c r="DA2099"/>
  <c r="DB2099"/>
  <c r="DC2099"/>
  <c r="A2100"/>
  <c r="CY2100"/>
  <c r="CZ2100"/>
  <c r="DB2100" s="1"/>
  <c r="DA2100"/>
  <c r="DC2100"/>
  <c r="A2101"/>
  <c r="CY2101"/>
  <c r="CZ2101"/>
  <c r="DB2101" s="1"/>
  <c r="DA2101"/>
  <c r="DC2101"/>
  <c r="A2102"/>
  <c r="CY2102"/>
  <c r="CZ2102"/>
  <c r="DA2102"/>
  <c r="DB2102"/>
  <c r="DC2102"/>
  <c r="A2103"/>
  <c r="CY2103"/>
  <c r="CZ2103"/>
  <c r="DA2103"/>
  <c r="DB2103"/>
  <c r="DC2103"/>
  <c r="A2104"/>
  <c r="CY2104"/>
  <c r="CZ2104"/>
  <c r="DB2104" s="1"/>
  <c r="DA2104"/>
  <c r="DC2104"/>
  <c r="A2105"/>
  <c r="CY2105"/>
  <c r="CZ2105"/>
  <c r="DB2105" s="1"/>
  <c r="DA2105"/>
  <c r="DC2105"/>
  <c r="A2106"/>
  <c r="CY2106"/>
  <c r="CZ2106"/>
  <c r="DA2106"/>
  <c r="DB2106"/>
  <c r="DC2106"/>
  <c r="A2107"/>
  <c r="CY2107"/>
  <c r="CZ2107"/>
  <c r="DA2107"/>
  <c r="DB2107"/>
  <c r="DC2107"/>
  <c r="A2108"/>
  <c r="CY2108"/>
  <c r="CZ2108"/>
  <c r="DB2108" s="1"/>
  <c r="DA2108"/>
  <c r="DC2108"/>
  <c r="A2109"/>
  <c r="CY2109"/>
  <c r="CZ2109"/>
  <c r="DB2109" s="1"/>
  <c r="DA2109"/>
  <c r="DC2109"/>
  <c r="A2110"/>
  <c r="CY2110"/>
  <c r="CZ2110"/>
  <c r="DA2110"/>
  <c r="DB2110"/>
  <c r="DC2110"/>
  <c r="A2111"/>
  <c r="CY2111"/>
  <c r="CZ2111"/>
  <c r="DA2111"/>
  <c r="DB2111"/>
  <c r="DC2111"/>
  <c r="A2112"/>
  <c r="CY2112"/>
  <c r="CZ2112"/>
  <c r="DB2112" s="1"/>
  <c r="DA2112"/>
  <c r="DC2112"/>
  <c r="A2113"/>
  <c r="CY2113"/>
  <c r="CZ2113"/>
  <c r="DB2113" s="1"/>
  <c r="DA2113"/>
  <c r="DC2113"/>
  <c r="A2114"/>
  <c r="CY2114"/>
  <c r="CZ2114"/>
  <c r="DA2114"/>
  <c r="DB2114"/>
  <c r="DC2114"/>
  <c r="A2115"/>
  <c r="CY2115"/>
  <c r="CZ2115"/>
  <c r="DA2115"/>
  <c r="DB2115"/>
  <c r="DC2115"/>
  <c r="A2116"/>
  <c r="CY2116"/>
  <c r="CZ2116"/>
  <c r="DB2116" s="1"/>
  <c r="DA2116"/>
  <c r="DC2116"/>
  <c r="A2117"/>
  <c r="CY2117"/>
  <c r="CZ2117"/>
  <c r="DB2117" s="1"/>
  <c r="DA2117"/>
  <c r="DC2117"/>
  <c r="A2118"/>
  <c r="CY2118"/>
  <c r="CZ2118"/>
  <c r="DA2118"/>
  <c r="DB2118"/>
  <c r="DC2118"/>
  <c r="A2119"/>
  <c r="CY2119"/>
  <c r="CZ2119"/>
  <c r="DA2119"/>
  <c r="DB2119"/>
  <c r="DC2119"/>
  <c r="A2120"/>
  <c r="CY2120"/>
  <c r="CZ2120"/>
  <c r="DB2120" s="1"/>
  <c r="DA2120"/>
  <c r="DC2120"/>
  <c r="A2121"/>
  <c r="CY2121"/>
  <c r="CZ2121"/>
  <c r="DB2121" s="1"/>
  <c r="DA2121"/>
  <c r="DC2121"/>
  <c r="A2122"/>
  <c r="CY2122"/>
  <c r="CZ2122"/>
  <c r="DA2122"/>
  <c r="DB2122"/>
  <c r="DC2122"/>
  <c r="A2123"/>
  <c r="CY2123"/>
  <c r="CZ2123"/>
  <c r="DA2123"/>
  <c r="DB2123"/>
  <c r="DC2123"/>
  <c r="A2124"/>
  <c r="CY2124"/>
  <c r="CZ2124"/>
  <c r="DB2124" s="1"/>
  <c r="DA2124"/>
  <c r="DC2124"/>
  <c r="A2125"/>
  <c r="CY2125"/>
  <c r="CZ2125"/>
  <c r="DB2125" s="1"/>
  <c r="DA2125"/>
  <c r="DC2125"/>
  <c r="A2126"/>
  <c r="CY2126"/>
  <c r="CZ2126"/>
  <c r="DA2126"/>
  <c r="DB2126"/>
  <c r="DC2126"/>
  <c r="A2127"/>
  <c r="CY2127"/>
  <c r="CZ2127"/>
  <c r="DA2127"/>
  <c r="DB2127"/>
  <c r="DC2127"/>
  <c r="A2128"/>
  <c r="CY2128"/>
  <c r="CZ2128"/>
  <c r="DB2128" s="1"/>
  <c r="DA2128"/>
  <c r="DC2128"/>
  <c r="A2129"/>
  <c r="CY2129"/>
  <c r="CZ2129"/>
  <c r="DB2129" s="1"/>
  <c r="DA2129"/>
  <c r="DC2129"/>
  <c r="A2130"/>
  <c r="CY2130"/>
  <c r="CZ2130"/>
  <c r="DA2130"/>
  <c r="DB2130"/>
  <c r="DC2130"/>
  <c r="A2131"/>
  <c r="CY2131"/>
  <c r="CZ2131"/>
  <c r="DA2131"/>
  <c r="DB2131"/>
  <c r="DC2131"/>
  <c r="A2132"/>
  <c r="CY2132"/>
  <c r="CZ2132"/>
  <c r="DB2132" s="1"/>
  <c r="DA2132"/>
  <c r="DC2132"/>
  <c r="A2133"/>
  <c r="CY2133"/>
  <c r="CZ2133"/>
  <c r="DB2133" s="1"/>
  <c r="DA2133"/>
  <c r="DC2133"/>
  <c r="A2134"/>
  <c r="CY2134"/>
  <c r="CZ2134"/>
  <c r="DA2134"/>
  <c r="DB2134"/>
  <c r="DC2134"/>
  <c r="A2135"/>
  <c r="CY2135"/>
  <c r="CZ2135"/>
  <c r="DA2135"/>
  <c r="DB2135"/>
  <c r="DC2135"/>
  <c r="A2136"/>
  <c r="CY2136"/>
  <c r="CZ2136"/>
  <c r="DB2136" s="1"/>
  <c r="DA2136"/>
  <c r="DC2136"/>
  <c r="A2137"/>
  <c r="CY2137"/>
  <c r="CZ2137"/>
  <c r="DB2137" s="1"/>
  <c r="DA2137"/>
  <c r="DC2137"/>
  <c r="A2138"/>
  <c r="CY2138"/>
  <c r="CZ2138"/>
  <c r="DA2138"/>
  <c r="DB2138"/>
  <c r="DC2138"/>
  <c r="A2139"/>
  <c r="CY2139"/>
  <c r="CZ2139"/>
  <c r="DA2139"/>
  <c r="DB2139"/>
  <c r="DC2139"/>
  <c r="A2140"/>
  <c r="CY2140"/>
  <c r="CZ2140"/>
  <c r="DB2140" s="1"/>
  <c r="DA2140"/>
  <c r="DC2140"/>
  <c r="A2141"/>
  <c r="CY2141"/>
  <c r="CZ2141"/>
  <c r="DB2141" s="1"/>
  <c r="DA2141"/>
  <c r="DC2141"/>
  <c r="A2142"/>
  <c r="CY2142"/>
  <c r="CZ2142"/>
  <c r="DA2142"/>
  <c r="DB2142"/>
  <c r="DC2142"/>
  <c r="A2143"/>
  <c r="CY2143"/>
  <c r="CZ2143"/>
  <c r="DA2143"/>
  <c r="DB2143"/>
  <c r="DC2143"/>
  <c r="A2144"/>
  <c r="CY2144"/>
  <c r="CZ2144"/>
  <c r="DB2144" s="1"/>
  <c r="DA2144"/>
  <c r="DC2144"/>
  <c r="A2145"/>
  <c r="CY2145"/>
  <c r="CZ2145"/>
  <c r="DB2145" s="1"/>
  <c r="DA2145"/>
  <c r="DC2145"/>
  <c r="A2146"/>
  <c r="CY2146"/>
  <c r="CZ2146"/>
  <c r="DA2146"/>
  <c r="DB2146"/>
  <c r="DC2146"/>
  <c r="A2147"/>
  <c r="CY2147"/>
  <c r="CZ2147"/>
  <c r="DA2147"/>
  <c r="DB2147"/>
  <c r="DC2147"/>
  <c r="A2148"/>
  <c r="CY2148"/>
  <c r="CZ2148"/>
  <c r="DB2148" s="1"/>
  <c r="DA2148"/>
  <c r="DC2148"/>
  <c r="A2149"/>
  <c r="CY2149"/>
  <c r="CZ2149"/>
  <c r="DB2149" s="1"/>
  <c r="DA2149"/>
  <c r="DC2149"/>
  <c r="A2150"/>
  <c r="CY2150"/>
  <c r="CZ2150"/>
  <c r="DA2150"/>
  <c r="DB2150"/>
  <c r="DC2150"/>
  <c r="A2151"/>
  <c r="CY2151"/>
  <c r="CZ2151"/>
  <c r="DA2151"/>
  <c r="DB2151"/>
  <c r="DC2151"/>
  <c r="A2152"/>
  <c r="CY2152"/>
  <c r="CZ2152"/>
  <c r="DB2152" s="1"/>
  <c r="DA2152"/>
  <c r="DC2152"/>
  <c r="A2153"/>
  <c r="CY2153"/>
  <c r="CZ2153"/>
  <c r="DB2153" s="1"/>
  <c r="DA2153"/>
  <c r="DC2153"/>
  <c r="A2154"/>
  <c r="CY2154"/>
  <c r="CZ2154"/>
  <c r="DA2154"/>
  <c r="DB2154"/>
  <c r="DC2154"/>
  <c r="A2155"/>
  <c r="CY2155"/>
  <c r="CZ2155"/>
  <c r="DA2155"/>
  <c r="DB2155"/>
  <c r="DC2155"/>
  <c r="A2156"/>
  <c r="CY2156"/>
  <c r="CZ2156"/>
  <c r="DB2156" s="1"/>
  <c r="DA2156"/>
  <c r="DC2156"/>
  <c r="A2157"/>
  <c r="CY2157"/>
  <c r="CZ2157"/>
  <c r="DB2157" s="1"/>
  <c r="DA2157"/>
  <c r="DC2157"/>
  <c r="A2158"/>
  <c r="CY2158"/>
  <c r="CZ2158"/>
  <c r="DA2158"/>
  <c r="DB2158"/>
  <c r="DC2158"/>
  <c r="A2159"/>
  <c r="CY2159"/>
  <c r="CZ2159"/>
  <c r="DA2159"/>
  <c r="DB2159"/>
  <c r="DC2159"/>
  <c r="A2160"/>
  <c r="CY2160"/>
  <c r="CZ2160"/>
  <c r="DB2160" s="1"/>
  <c r="DA2160"/>
  <c r="DC2160"/>
  <c r="A2161"/>
  <c r="CY2161"/>
  <c r="CZ2161"/>
  <c r="DB2161" s="1"/>
  <c r="DA2161"/>
  <c r="DC2161"/>
  <c r="A2162"/>
  <c r="CY2162"/>
  <c r="CZ2162"/>
  <c r="DA2162"/>
  <c r="DB2162"/>
  <c r="DC2162"/>
  <c r="A2163"/>
  <c r="CY2163"/>
  <c r="CZ2163"/>
  <c r="DA2163"/>
  <c r="DB2163"/>
  <c r="DC2163"/>
  <c r="A2164"/>
  <c r="CY2164"/>
  <c r="CZ2164"/>
  <c r="DB2164" s="1"/>
  <c r="DA2164"/>
  <c r="DC2164"/>
  <c r="A2165"/>
  <c r="CY2165"/>
  <c r="CZ2165"/>
  <c r="DB2165" s="1"/>
  <c r="DA2165"/>
  <c r="DC2165"/>
  <c r="A2166"/>
  <c r="CY2166"/>
  <c r="CZ2166"/>
  <c r="DA2166"/>
  <c r="DB2166"/>
  <c r="DC2166"/>
  <c r="A2167"/>
  <c r="CY2167"/>
  <c r="CZ2167"/>
  <c r="DA2167"/>
  <c r="DB2167"/>
  <c r="DC2167"/>
  <c r="A2168"/>
  <c r="CY2168"/>
  <c r="CZ2168"/>
  <c r="DB2168" s="1"/>
  <c r="DA2168"/>
  <c r="DC2168"/>
  <c r="A2169"/>
  <c r="CY2169"/>
  <c r="CZ2169"/>
  <c r="DB2169" s="1"/>
  <c r="DA2169"/>
  <c r="DC2169"/>
  <c r="A2170"/>
  <c r="CY2170"/>
  <c r="CZ2170"/>
  <c r="DA2170"/>
  <c r="DB2170"/>
  <c r="DC2170"/>
  <c r="A2171"/>
  <c r="CY2171"/>
  <c r="CZ2171"/>
  <c r="DA2171"/>
  <c r="DB2171"/>
  <c r="DC2171"/>
  <c r="A2172"/>
  <c r="CY2172"/>
  <c r="CZ2172"/>
  <c r="DB2172" s="1"/>
  <c r="DA2172"/>
  <c r="DC2172"/>
  <c r="A2173"/>
  <c r="CY2173"/>
  <c r="CZ2173"/>
  <c r="DB2173" s="1"/>
  <c r="DA2173"/>
  <c r="DC2173"/>
  <c r="A2174"/>
  <c r="CY2174"/>
  <c r="CZ2174"/>
  <c r="DA2174"/>
  <c r="DB2174"/>
  <c r="DC2174"/>
  <c r="A2175"/>
  <c r="CY2175"/>
  <c r="CZ2175"/>
  <c r="DA2175"/>
  <c r="DB2175"/>
  <c r="DC2175"/>
  <c r="A2176"/>
  <c r="CY2176"/>
  <c r="CZ2176"/>
  <c r="DB2176" s="1"/>
  <c r="DA2176"/>
  <c r="DC2176"/>
  <c r="A2177"/>
  <c r="CY2177"/>
  <c r="CZ2177"/>
  <c r="DB2177" s="1"/>
  <c r="DA2177"/>
  <c r="DC2177"/>
  <c r="A2178"/>
  <c r="CY2178"/>
  <c r="CZ2178"/>
  <c r="DA2178"/>
  <c r="DB2178"/>
  <c r="DC2178"/>
  <c r="A2179"/>
  <c r="CY2179"/>
  <c r="CZ2179"/>
  <c r="DA2179"/>
  <c r="DB2179"/>
  <c r="DC2179"/>
  <c r="A2180"/>
  <c r="CY2180"/>
  <c r="CZ2180"/>
  <c r="DB2180" s="1"/>
  <c r="DA2180"/>
  <c r="DC2180"/>
  <c r="A2181"/>
  <c r="CY2181"/>
  <c r="CZ2181"/>
  <c r="DB2181" s="1"/>
  <c r="DA2181"/>
  <c r="DC2181"/>
  <c r="A2182"/>
  <c r="CY2182"/>
  <c r="CZ2182"/>
  <c r="DA2182"/>
  <c r="DB2182"/>
  <c r="DC2182"/>
  <c r="A2183"/>
  <c r="CY2183"/>
  <c r="CZ2183"/>
  <c r="DA2183"/>
  <c r="DB2183"/>
  <c r="DC2183"/>
  <c r="A2184"/>
  <c r="CY2184"/>
  <c r="CZ2184"/>
  <c r="DB2184" s="1"/>
  <c r="DA2184"/>
  <c r="DC2184"/>
  <c r="A2185"/>
  <c r="CY2185"/>
  <c r="CZ2185"/>
  <c r="DB2185" s="1"/>
  <c r="DA2185"/>
  <c r="DC2185"/>
  <c r="A2186"/>
  <c r="CY2186"/>
  <c r="CZ2186"/>
  <c r="DA2186"/>
  <c r="DB2186"/>
  <c r="DC2186"/>
  <c r="A2187"/>
  <c r="CY2187"/>
  <c r="CZ2187"/>
  <c r="DA2187"/>
  <c r="DB2187"/>
  <c r="DC2187"/>
  <c r="A2188"/>
  <c r="CY2188"/>
  <c r="CZ2188"/>
  <c r="DB2188" s="1"/>
  <c r="DA2188"/>
  <c r="DC2188"/>
  <c r="A2189"/>
  <c r="CY2189"/>
  <c r="CZ2189"/>
  <c r="DB2189" s="1"/>
  <c r="DA2189"/>
  <c r="DC2189"/>
  <c r="A2190"/>
  <c r="CY2190"/>
  <c r="CZ2190"/>
  <c r="DA2190"/>
  <c r="DB2190"/>
  <c r="DC2190"/>
  <c r="A2191"/>
  <c r="CY2191"/>
  <c r="CZ2191"/>
  <c r="DA2191"/>
  <c r="DB2191"/>
  <c r="DC2191"/>
  <c r="A2192"/>
  <c r="CY2192"/>
  <c r="CZ2192"/>
  <c r="DB2192" s="1"/>
  <c r="DA2192"/>
  <c r="DC2192"/>
  <c r="A2193"/>
  <c r="CY2193"/>
  <c r="CZ2193"/>
  <c r="DB2193" s="1"/>
  <c r="DA2193"/>
  <c r="DC2193"/>
  <c r="A2194"/>
  <c r="CY2194"/>
  <c r="CZ2194"/>
  <c r="DA2194"/>
  <c r="DB2194"/>
  <c r="DC2194"/>
  <c r="A2195"/>
  <c r="CY2195"/>
  <c r="CZ2195"/>
  <c r="DA2195"/>
  <c r="DB2195"/>
  <c r="DC2195"/>
  <c r="A2196"/>
  <c r="CY2196"/>
  <c r="CZ2196"/>
  <c r="DB2196" s="1"/>
  <c r="DA2196"/>
  <c r="DC2196"/>
  <c r="A2197"/>
  <c r="CY2197"/>
  <c r="CZ2197"/>
  <c r="DB2197" s="1"/>
  <c r="DA2197"/>
  <c r="DC2197"/>
  <c r="A2198"/>
  <c r="CY2198"/>
  <c r="CZ2198"/>
  <c r="DA2198"/>
  <c r="DB2198"/>
  <c r="DC2198"/>
  <c r="A2199"/>
  <c r="CY2199"/>
  <c r="CZ2199"/>
  <c r="DA2199"/>
  <c r="DB2199"/>
  <c r="DC2199"/>
  <c r="A2200"/>
  <c r="CY2200"/>
  <c r="CZ2200"/>
  <c r="DB2200" s="1"/>
  <c r="DA2200"/>
  <c r="DC2200"/>
  <c r="A2201"/>
  <c r="CY2201"/>
  <c r="CZ2201"/>
  <c r="DB2201" s="1"/>
  <c r="DA2201"/>
  <c r="DC2201"/>
  <c r="A2202"/>
  <c r="CY2202"/>
  <c r="CZ2202"/>
  <c r="DA2202"/>
  <c r="DB2202"/>
  <c r="DC2202"/>
  <c r="A2203"/>
  <c r="CY2203"/>
  <c r="CZ2203"/>
  <c r="DA2203"/>
  <c r="DB2203"/>
  <c r="DC2203"/>
  <c r="A2204"/>
  <c r="CY2204"/>
  <c r="CZ2204"/>
  <c r="DB2204" s="1"/>
  <c r="DA2204"/>
  <c r="DC2204"/>
  <c r="A2205"/>
  <c r="CY2205"/>
  <c r="CZ2205"/>
  <c r="DB2205" s="1"/>
  <c r="DA2205"/>
  <c r="DC2205"/>
  <c r="A2206"/>
  <c r="CY2206"/>
  <c r="CZ2206"/>
  <c r="DA2206"/>
  <c r="DB2206"/>
  <c r="DC2206"/>
  <c r="A2207"/>
  <c r="CY2207"/>
  <c r="CZ2207"/>
  <c r="DA2207"/>
  <c r="DB2207"/>
  <c r="DC2207"/>
  <c r="A2208"/>
  <c r="CY2208"/>
  <c r="CZ2208"/>
  <c r="DB2208" s="1"/>
  <c r="DA2208"/>
  <c r="DC2208"/>
  <c r="A2209"/>
  <c r="CY2209"/>
  <c r="CZ2209"/>
  <c r="DB2209" s="1"/>
  <c r="DA2209"/>
  <c r="DC2209"/>
  <c r="A2210"/>
  <c r="CY2210"/>
  <c r="CZ2210"/>
  <c r="DA2210"/>
  <c r="DB2210"/>
  <c r="DC2210"/>
  <c r="A2211"/>
  <c r="CY2211"/>
  <c r="CZ2211"/>
  <c r="DA2211"/>
  <c r="DB2211"/>
  <c r="DC2211"/>
  <c r="A2212"/>
  <c r="CY2212"/>
  <c r="CZ2212"/>
  <c r="DB2212" s="1"/>
  <c r="DA2212"/>
  <c r="DC2212"/>
  <c r="A2213"/>
  <c r="CY2213"/>
  <c r="CZ2213"/>
  <c r="DB2213" s="1"/>
  <c r="DA2213"/>
  <c r="DC2213"/>
  <c r="A2214"/>
  <c r="CY2214"/>
  <c r="CZ2214"/>
  <c r="DA2214"/>
  <c r="DB2214"/>
  <c r="DC2214"/>
  <c r="A2215"/>
  <c r="CY2215"/>
  <c r="CZ2215"/>
  <c r="DA2215"/>
  <c r="DB2215"/>
  <c r="DC2215"/>
  <c r="A2216"/>
  <c r="CY2216"/>
  <c r="CZ2216"/>
  <c r="DB2216" s="1"/>
  <c r="DA2216"/>
  <c r="DC2216"/>
  <c r="A2217"/>
  <c r="CY2217"/>
  <c r="CZ2217"/>
  <c r="DB2217" s="1"/>
  <c r="DA2217"/>
  <c r="DC2217"/>
  <c r="A2218"/>
  <c r="CY2218"/>
  <c r="CZ2218"/>
  <c r="DA2218"/>
  <c r="DB2218"/>
  <c r="DC2218"/>
  <c r="A2219"/>
  <c r="CY2219"/>
  <c r="CZ2219"/>
  <c r="DA2219"/>
  <c r="DB2219"/>
  <c r="DC2219"/>
  <c r="A2220"/>
  <c r="CY2220"/>
  <c r="CZ2220"/>
  <c r="DB2220" s="1"/>
  <c r="DA2220"/>
  <c r="DC2220"/>
  <c r="A2221"/>
  <c r="CY2221"/>
  <c r="CZ2221"/>
  <c r="DB2221" s="1"/>
  <c r="DA2221"/>
  <c r="DC2221"/>
  <c r="A2222"/>
  <c r="CY2222"/>
  <c r="CZ2222"/>
  <c r="DA2222"/>
  <c r="DB2222"/>
  <c r="DC2222"/>
  <c r="A2223"/>
  <c r="CY2223"/>
  <c r="CZ2223"/>
  <c r="DA2223"/>
  <c r="DB2223"/>
  <c r="DC2223"/>
  <c r="A2224"/>
  <c r="CY2224"/>
  <c r="CZ2224"/>
  <c r="DB2224" s="1"/>
  <c r="DA2224"/>
  <c r="DC2224"/>
  <c r="A2225"/>
  <c r="CY2225"/>
  <c r="CZ2225"/>
  <c r="DB2225" s="1"/>
  <c r="DA2225"/>
  <c r="DC2225"/>
  <c r="A2226"/>
  <c r="CY2226"/>
  <c r="CZ2226"/>
  <c r="DA2226"/>
  <c r="DB2226"/>
  <c r="DC2226"/>
  <c r="A2227"/>
  <c r="CY2227"/>
  <c r="CZ2227"/>
  <c r="DA2227"/>
  <c r="DB2227"/>
  <c r="DC2227"/>
  <c r="A2228"/>
  <c r="CY2228"/>
  <c r="CZ2228"/>
  <c r="DB2228" s="1"/>
  <c r="DA2228"/>
  <c r="DC2228"/>
  <c r="A2229"/>
  <c r="CY2229"/>
  <c r="CZ2229"/>
  <c r="DB2229" s="1"/>
  <c r="DA2229"/>
  <c r="DC2229"/>
  <c r="A2230"/>
  <c r="CY2230"/>
  <c r="CZ2230"/>
  <c r="DA2230"/>
  <c r="DB2230"/>
  <c r="DC2230"/>
  <c r="A2231"/>
  <c r="CY2231"/>
  <c r="CZ2231"/>
  <c r="DA2231"/>
  <c r="DB2231"/>
  <c r="DC2231"/>
  <c r="A2232"/>
  <c r="CY2232"/>
  <c r="CZ2232"/>
  <c r="DB2232" s="1"/>
  <c r="DA2232"/>
  <c r="DC2232"/>
  <c r="A2233"/>
  <c r="CY2233"/>
  <c r="CZ2233"/>
  <c r="DB2233" s="1"/>
  <c r="DA2233"/>
  <c r="DC2233"/>
  <c r="A2234"/>
  <c r="CY2234"/>
  <c r="CZ2234"/>
  <c r="DA2234"/>
  <c r="DB2234"/>
  <c r="DC2234"/>
  <c r="A2235"/>
  <c r="CY2235"/>
  <c r="CZ2235"/>
  <c r="DA2235"/>
  <c r="DB2235"/>
  <c r="DC2235"/>
  <c r="A2236"/>
  <c r="CY2236"/>
  <c r="CZ2236"/>
  <c r="DB2236" s="1"/>
  <c r="DA2236"/>
  <c r="DC2236"/>
  <c r="A2237"/>
  <c r="CY2237"/>
  <c r="CZ2237"/>
  <c r="DB2237" s="1"/>
  <c r="DA2237"/>
  <c r="DC2237"/>
  <c r="A2238"/>
  <c r="CY2238"/>
  <c r="CZ2238"/>
  <c r="DA2238"/>
  <c r="DB2238"/>
  <c r="DC2238"/>
  <c r="A2239"/>
  <c r="CY2239"/>
  <c r="CZ2239"/>
  <c r="DA2239"/>
  <c r="DB2239"/>
  <c r="DC2239"/>
  <c r="A2240"/>
  <c r="CY2240"/>
  <c r="CZ2240"/>
  <c r="DB2240" s="1"/>
  <c r="DA2240"/>
  <c r="DC2240"/>
  <c r="A2241"/>
  <c r="CY2241"/>
  <c r="CZ2241"/>
  <c r="DB2241" s="1"/>
  <c r="DA2241"/>
  <c r="DC2241"/>
  <c r="A2242"/>
  <c r="CY2242"/>
  <c r="CZ2242"/>
  <c r="DA2242"/>
  <c r="DB2242"/>
  <c r="DC2242"/>
  <c r="A2243"/>
  <c r="CY2243"/>
  <c r="CZ2243"/>
  <c r="DA2243"/>
  <c r="DB2243"/>
  <c r="DC2243"/>
  <c r="A2244"/>
  <c r="CY2244"/>
  <c r="CZ2244"/>
  <c r="DB2244" s="1"/>
  <c r="DA2244"/>
  <c r="DC2244"/>
  <c r="A2245"/>
  <c r="CY2245"/>
  <c r="CZ2245"/>
  <c r="DB2245" s="1"/>
  <c r="DA2245"/>
  <c r="DC2245"/>
  <c r="A2246"/>
  <c r="CY2246"/>
  <c r="CZ2246"/>
  <c r="DA2246"/>
  <c r="DB2246"/>
  <c r="DC2246"/>
  <c r="A2247"/>
  <c r="CY2247"/>
  <c r="CZ2247"/>
  <c r="DA2247"/>
  <c r="DB2247"/>
  <c r="DC2247"/>
  <c r="A2248"/>
  <c r="CY2248"/>
  <c r="CZ2248"/>
  <c r="DB2248" s="1"/>
  <c r="DA2248"/>
  <c r="DC2248"/>
  <c r="A2249"/>
  <c r="CY2249"/>
  <c r="CZ2249"/>
  <c r="DB2249" s="1"/>
  <c r="DA2249"/>
  <c r="DC2249"/>
  <c r="A2250"/>
  <c r="CY2250"/>
  <c r="CZ2250"/>
  <c r="DA2250"/>
  <c r="DB2250"/>
  <c r="DC2250"/>
  <c r="A2251"/>
  <c r="CY2251"/>
  <c r="CZ2251"/>
  <c r="DA2251"/>
  <c r="DB2251"/>
  <c r="DC2251"/>
  <c r="A2252"/>
  <c r="CY2252"/>
  <c r="CZ2252"/>
  <c r="DB2252" s="1"/>
  <c r="DA2252"/>
  <c r="DC2252"/>
  <c r="A2253"/>
  <c r="CY2253"/>
  <c r="CZ2253"/>
  <c r="DB2253" s="1"/>
  <c r="DA2253"/>
  <c r="DC2253"/>
  <c r="A2254"/>
  <c r="CY2254"/>
  <c r="CZ2254"/>
  <c r="DA2254"/>
  <c r="DB2254"/>
  <c r="DC2254"/>
  <c r="A2255"/>
  <c r="CY2255"/>
  <c r="CZ2255"/>
  <c r="DA2255"/>
  <c r="DB2255"/>
  <c r="DC2255"/>
  <c r="A2256"/>
  <c r="CY2256"/>
  <c r="CZ2256"/>
  <c r="DB2256" s="1"/>
  <c r="DA2256"/>
  <c r="DC2256"/>
  <c r="A2257"/>
  <c r="CY2257"/>
  <c r="CZ2257"/>
  <c r="DB2257" s="1"/>
  <c r="DA2257"/>
  <c r="DC2257"/>
  <c r="A2258"/>
  <c r="CY2258"/>
  <c r="CZ2258"/>
  <c r="DA2258"/>
  <c r="DB2258"/>
  <c r="DC2258"/>
  <c r="A2259"/>
  <c r="CY2259"/>
  <c r="CZ2259"/>
  <c r="DA2259"/>
  <c r="DB2259"/>
  <c r="DC2259"/>
  <c r="A2260"/>
  <c r="CY2260"/>
  <c r="CZ2260"/>
  <c r="DB2260" s="1"/>
  <c r="DA2260"/>
  <c r="DC2260"/>
  <c r="A2261"/>
  <c r="CY2261"/>
  <c r="CZ2261"/>
  <c r="DB2261" s="1"/>
  <c r="DA2261"/>
  <c r="DC2261"/>
  <c r="A2262"/>
  <c r="CY2262"/>
  <c r="CZ2262"/>
  <c r="DA2262"/>
  <c r="DB2262"/>
  <c r="DC2262"/>
  <c r="A2263"/>
  <c r="CY2263"/>
  <c r="CZ2263"/>
  <c r="DA2263"/>
  <c r="DB2263"/>
  <c r="DC2263"/>
  <c r="A2264"/>
  <c r="CY2264"/>
  <c r="CZ2264"/>
  <c r="DB2264" s="1"/>
  <c r="DA2264"/>
  <c r="DC2264"/>
  <c r="A2265"/>
  <c r="CY2265"/>
  <c r="CZ2265"/>
  <c r="DB2265" s="1"/>
  <c r="DA2265"/>
  <c r="DC2265"/>
  <c r="A2266"/>
  <c r="CY2266"/>
  <c r="CZ2266"/>
  <c r="DA2266"/>
  <c r="DB2266"/>
  <c r="DC2266"/>
  <c r="A2267"/>
  <c r="CY2267"/>
  <c r="CZ2267"/>
  <c r="DA2267"/>
  <c r="DB2267"/>
  <c r="DC2267"/>
  <c r="A2268"/>
  <c r="CY2268"/>
  <c r="CZ2268"/>
  <c r="DB2268" s="1"/>
  <c r="DA2268"/>
  <c r="DC2268"/>
  <c r="A2269"/>
  <c r="CY2269"/>
  <c r="CZ2269"/>
  <c r="DB2269" s="1"/>
  <c r="DA2269"/>
  <c r="DC2269"/>
  <c r="A2270"/>
  <c r="CY2270"/>
  <c r="CZ2270"/>
  <c r="DA2270"/>
  <c r="DB2270"/>
  <c r="DC2270"/>
  <c r="A2271"/>
  <c r="CY2271"/>
  <c r="CZ2271"/>
  <c r="DA2271"/>
  <c r="DB2271"/>
  <c r="DC2271"/>
  <c r="A2272"/>
  <c r="CY2272"/>
  <c r="CZ2272"/>
  <c r="DB2272" s="1"/>
  <c r="DA2272"/>
  <c r="DC2272"/>
  <c r="A2273"/>
  <c r="CY2273"/>
  <c r="CZ2273"/>
  <c r="DB2273" s="1"/>
  <c r="DA2273"/>
  <c r="DC2273"/>
  <c r="A2274"/>
  <c r="CY2274"/>
  <c r="CZ2274"/>
  <c r="DA2274"/>
  <c r="DB2274"/>
  <c r="DC2274"/>
  <c r="A2275"/>
  <c r="CY2275"/>
  <c r="CZ2275"/>
  <c r="DA2275"/>
  <c r="DB2275"/>
  <c r="DC2275"/>
  <c r="A2276"/>
  <c r="CY2276"/>
  <c r="CZ2276"/>
  <c r="DB2276" s="1"/>
  <c r="DA2276"/>
  <c r="DC2276"/>
  <c r="A2277"/>
  <c r="CY2277"/>
  <c r="CZ2277"/>
  <c r="DB2277" s="1"/>
  <c r="DA2277"/>
  <c r="DC2277"/>
  <c r="A2278"/>
  <c r="CY2278"/>
  <c r="CZ2278"/>
  <c r="DA2278"/>
  <c r="DB2278"/>
  <c r="DC2278"/>
  <c r="A2279"/>
  <c r="CY2279"/>
  <c r="CZ2279"/>
  <c r="DA2279"/>
  <c r="DB2279"/>
  <c r="DC2279"/>
  <c r="A2280"/>
  <c r="CY2280"/>
  <c r="CZ2280"/>
  <c r="DB2280" s="1"/>
  <c r="DA2280"/>
  <c r="DC2280"/>
  <c r="A2281"/>
  <c r="CY2281"/>
  <c r="CZ2281"/>
  <c r="DB2281" s="1"/>
  <c r="DA2281"/>
  <c r="DC2281"/>
  <c r="A2282"/>
  <c r="CY2282"/>
  <c r="CZ2282"/>
  <c r="DA2282"/>
  <c r="DB2282"/>
  <c r="DC2282"/>
  <c r="A2283"/>
  <c r="CY2283"/>
  <c r="CZ2283"/>
  <c r="DA2283"/>
  <c r="DB2283"/>
  <c r="DC2283"/>
  <c r="A2284"/>
  <c r="CY2284"/>
  <c r="CZ2284"/>
  <c r="DB2284" s="1"/>
  <c r="DA2284"/>
  <c r="DC2284"/>
  <c r="A2285"/>
  <c r="CY2285"/>
  <c r="CZ2285"/>
  <c r="DB2285" s="1"/>
  <c r="DA2285"/>
  <c r="DC2285"/>
  <c r="A2286"/>
  <c r="CY2286"/>
  <c r="CZ2286"/>
  <c r="DA2286"/>
  <c r="DB2286"/>
  <c r="DC2286"/>
  <c r="A2287"/>
  <c r="CY2287"/>
  <c r="CZ2287"/>
  <c r="DA2287"/>
  <c r="DB2287"/>
  <c r="DC2287"/>
  <c r="A2288"/>
  <c r="CY2288"/>
  <c r="CZ2288"/>
  <c r="DB2288" s="1"/>
  <c r="DA2288"/>
  <c r="DC2288"/>
  <c r="A2289"/>
  <c r="CY2289"/>
  <c r="CZ2289"/>
  <c r="DB2289" s="1"/>
  <c r="DA2289"/>
  <c r="DC2289"/>
  <c r="A2290"/>
  <c r="CY2290"/>
  <c r="CZ2290"/>
  <c r="DA2290"/>
  <c r="DB2290"/>
  <c r="DC2290"/>
  <c r="A2291"/>
  <c r="CY2291"/>
  <c r="CZ2291"/>
  <c r="DA2291"/>
  <c r="DB2291"/>
  <c r="DC2291"/>
  <c r="A2292"/>
  <c r="CY2292"/>
  <c r="CZ2292"/>
  <c r="DB2292" s="1"/>
  <c r="DA2292"/>
  <c r="DC2292"/>
  <c r="A2293"/>
  <c r="CY2293"/>
  <c r="CZ2293"/>
  <c r="DB2293" s="1"/>
  <c r="DA2293"/>
  <c r="DC2293"/>
  <c r="A2294"/>
  <c r="CY2294"/>
  <c r="CZ2294"/>
  <c r="DA2294"/>
  <c r="DB2294"/>
  <c r="DC2294"/>
  <c r="A2295"/>
  <c r="CY2295"/>
  <c r="CZ2295"/>
  <c r="DA2295"/>
  <c r="DB2295"/>
  <c r="DC2295"/>
  <c r="A2296"/>
  <c r="CY2296"/>
  <c r="CZ2296"/>
  <c r="DB2296" s="1"/>
  <c r="DA2296"/>
  <c r="DC2296"/>
  <c r="A2297"/>
  <c r="CY2297"/>
  <c r="CZ2297"/>
  <c r="DB2297" s="1"/>
  <c r="DA2297"/>
  <c r="DC2297"/>
  <c r="A2298"/>
  <c r="CY2298"/>
  <c r="CZ2298"/>
  <c r="DA2298"/>
  <c r="DB2298"/>
  <c r="DC2298"/>
  <c r="A2299"/>
  <c r="CY2299"/>
  <c r="CZ2299"/>
  <c r="DA2299"/>
  <c r="DB2299"/>
  <c r="DC2299"/>
  <c r="A2300"/>
  <c r="CY2300"/>
  <c r="CZ2300"/>
  <c r="DB2300" s="1"/>
  <c r="DA2300"/>
  <c r="DC2300"/>
  <c r="A2301"/>
  <c r="CY2301"/>
  <c r="CZ2301"/>
  <c r="DB2301" s="1"/>
  <c r="DA2301"/>
  <c r="DC2301"/>
  <c r="A2302"/>
  <c r="CY2302"/>
  <c r="CZ2302"/>
  <c r="DA2302"/>
  <c r="DB2302"/>
  <c r="DC2302"/>
  <c r="A2303"/>
  <c r="CY2303"/>
  <c r="CZ2303"/>
  <c r="DA2303"/>
  <c r="DB2303"/>
  <c r="DC2303"/>
  <c r="A2304"/>
  <c r="CY2304"/>
  <c r="CZ2304"/>
  <c r="DB2304" s="1"/>
  <c r="DA2304"/>
  <c r="DC2304"/>
  <c r="A2305"/>
  <c r="CY2305"/>
  <c r="CZ2305"/>
  <c r="DB2305" s="1"/>
  <c r="DA2305"/>
  <c r="DC2305"/>
  <c r="A2306"/>
  <c r="CY2306"/>
  <c r="CZ2306"/>
  <c r="DA2306"/>
  <c r="DB2306"/>
  <c r="DC2306"/>
  <c r="A2307"/>
  <c r="CY2307"/>
  <c r="CZ2307"/>
  <c r="DA2307"/>
  <c r="DB2307"/>
  <c r="DC2307"/>
  <c r="A2308"/>
  <c r="CY2308"/>
  <c r="CZ2308"/>
  <c r="DB2308" s="1"/>
  <c r="DA2308"/>
  <c r="DC2308"/>
  <c r="A2309"/>
  <c r="CY2309"/>
  <c r="CZ2309"/>
  <c r="DB2309" s="1"/>
  <c r="DA2309"/>
  <c r="DC2309"/>
  <c r="A2310"/>
  <c r="CY2310"/>
  <c r="CZ2310"/>
  <c r="DA2310"/>
  <c r="DB2310"/>
  <c r="DC2310"/>
  <c r="A2311"/>
  <c r="CY2311"/>
  <c r="CZ2311"/>
  <c r="DA2311"/>
  <c r="DB2311"/>
  <c r="DC2311"/>
  <c r="A2312"/>
  <c r="CY2312"/>
  <c r="CZ2312"/>
  <c r="DB2312" s="1"/>
  <c r="DA2312"/>
  <c r="DC2312"/>
  <c r="A2313"/>
  <c r="CY2313"/>
  <c r="CZ2313"/>
  <c r="DB2313" s="1"/>
  <c r="DA2313"/>
  <c r="DC2313"/>
  <c r="A2314"/>
  <c r="CY2314"/>
  <c r="CZ2314"/>
  <c r="DA2314"/>
  <c r="DB2314"/>
  <c r="DC2314"/>
  <c r="A2315"/>
  <c r="CY2315"/>
  <c r="CZ2315"/>
  <c r="DA2315"/>
  <c r="DB2315"/>
  <c r="DC2315"/>
  <c r="A2316"/>
  <c r="CY2316"/>
  <c r="CZ2316"/>
  <c r="DB2316" s="1"/>
  <c r="DA2316"/>
  <c r="DC2316"/>
  <c r="A2317"/>
  <c r="CY2317"/>
  <c r="CZ2317"/>
  <c r="DB2317" s="1"/>
  <c r="DA2317"/>
  <c r="DC2317"/>
  <c r="A2318"/>
  <c r="CY2318"/>
  <c r="CZ2318"/>
  <c r="DA2318"/>
  <c r="DB2318"/>
  <c r="DC2318"/>
  <c r="A2319"/>
  <c r="CY2319"/>
  <c r="CZ2319"/>
  <c r="DA2319"/>
  <c r="DB2319"/>
  <c r="DC2319"/>
  <c r="A2320"/>
  <c r="CY2320"/>
  <c r="CZ2320"/>
  <c r="DB2320" s="1"/>
  <c r="DA2320"/>
  <c r="DC2320"/>
  <c r="A2321"/>
  <c r="CY2321"/>
  <c r="CZ2321"/>
  <c r="DB2321" s="1"/>
  <c r="DA2321"/>
  <c r="DC2321"/>
  <c r="A2322"/>
  <c r="CY2322"/>
  <c r="CZ2322"/>
  <c r="DA2322"/>
  <c r="DB2322"/>
  <c r="DC2322"/>
  <c r="A2323"/>
  <c r="CY2323"/>
  <c r="CZ2323"/>
  <c r="DA2323"/>
  <c r="DB2323"/>
  <c r="DC2323"/>
  <c r="A2324"/>
  <c r="CY2324"/>
  <c r="CZ2324"/>
  <c r="DB2324" s="1"/>
  <c r="DA2324"/>
  <c r="DC2324"/>
  <c r="A2325"/>
  <c r="CY2325"/>
  <c r="CZ2325"/>
  <c r="DB2325" s="1"/>
  <c r="DA2325"/>
  <c r="DC2325"/>
  <c r="A2326"/>
  <c r="CY2326"/>
  <c r="CZ2326"/>
  <c r="DA2326"/>
  <c r="DB2326"/>
  <c r="DC2326"/>
  <c r="A2327"/>
  <c r="CY2327"/>
  <c r="CZ2327"/>
  <c r="DA2327"/>
  <c r="DB2327"/>
  <c r="DC2327"/>
  <c r="A2328"/>
  <c r="CY2328"/>
  <c r="CZ2328"/>
  <c r="DB2328" s="1"/>
  <c r="DA2328"/>
  <c r="DC2328"/>
  <c r="A2329"/>
  <c r="CY2329"/>
  <c r="CZ2329"/>
  <c r="DB2329" s="1"/>
  <c r="DA2329"/>
  <c r="DC2329"/>
  <c r="A2330"/>
  <c r="CY2330"/>
  <c r="CZ2330"/>
  <c r="DA2330"/>
  <c r="DB2330"/>
  <c r="DC2330"/>
  <c r="A2331"/>
  <c r="CY2331"/>
  <c r="CZ2331"/>
  <c r="DA2331"/>
  <c r="DB2331"/>
  <c r="DC2331"/>
  <c r="A2332"/>
  <c r="CY2332"/>
  <c r="CZ2332"/>
  <c r="DB2332" s="1"/>
  <c r="DA2332"/>
  <c r="DC2332"/>
  <c r="A2333"/>
  <c r="CY2333"/>
  <c r="CZ2333"/>
  <c r="DB2333" s="1"/>
  <c r="DA2333"/>
  <c r="DC2333"/>
  <c r="A2334"/>
  <c r="CY2334"/>
  <c r="CZ2334"/>
  <c r="DA2334"/>
  <c r="DB2334"/>
  <c r="DC2334"/>
  <c r="A2335"/>
  <c r="CY2335"/>
  <c r="CZ2335"/>
  <c r="DA2335"/>
  <c r="DB2335"/>
  <c r="DC2335"/>
  <c r="A2336"/>
  <c r="CY2336"/>
  <c r="CZ2336"/>
  <c r="DB2336" s="1"/>
  <c r="DA2336"/>
  <c r="DC2336"/>
  <c r="A2337"/>
  <c r="CY2337"/>
  <c r="CZ2337"/>
  <c r="DB2337" s="1"/>
  <c r="DA2337"/>
  <c r="DC2337"/>
  <c r="A2338"/>
  <c r="CY2338"/>
  <c r="CZ2338"/>
  <c r="DA2338"/>
  <c r="DB2338"/>
  <c r="DC2338"/>
  <c r="A2339"/>
  <c r="CY2339"/>
  <c r="CZ2339"/>
  <c r="DA2339"/>
  <c r="DB2339"/>
  <c r="DC2339"/>
  <c r="A2340"/>
  <c r="CY2340"/>
  <c r="CZ2340"/>
  <c r="DB2340" s="1"/>
  <c r="DA2340"/>
  <c r="DC2340"/>
  <c r="A2341"/>
  <c r="CY2341"/>
  <c r="CZ2341"/>
  <c r="DB2341" s="1"/>
  <c r="DA2341"/>
  <c r="DC2341"/>
  <c r="A2342"/>
  <c r="CY2342"/>
  <c r="CZ2342"/>
  <c r="DA2342"/>
  <c r="DB2342"/>
  <c r="DC2342"/>
  <c r="A2343"/>
  <c r="CY2343"/>
  <c r="CZ2343"/>
  <c r="DA2343"/>
  <c r="DB2343"/>
  <c r="DC2343"/>
  <c r="A2344"/>
  <c r="CY2344"/>
  <c r="CZ2344"/>
  <c r="DB2344" s="1"/>
  <c r="DA2344"/>
  <c r="DC2344"/>
  <c r="A2345"/>
  <c r="CY2345"/>
  <c r="CZ2345"/>
  <c r="DB2345" s="1"/>
  <c r="DA2345"/>
  <c r="DC2345"/>
  <c r="A2346"/>
  <c r="CY2346"/>
  <c r="CZ2346"/>
  <c r="DA2346"/>
  <c r="DB2346"/>
  <c r="DC2346"/>
  <c r="A2347"/>
  <c r="CY2347"/>
  <c r="CZ2347"/>
  <c r="DA2347"/>
  <c r="DB2347"/>
  <c r="DC2347"/>
  <c r="A2348"/>
  <c r="CY2348"/>
  <c r="CZ2348"/>
  <c r="DB2348" s="1"/>
  <c r="DA2348"/>
  <c r="DC2348"/>
  <c r="A2349"/>
  <c r="CY2349"/>
  <c r="CZ2349"/>
  <c r="DB2349" s="1"/>
  <c r="DA2349"/>
  <c r="DC2349"/>
  <c r="A2350"/>
  <c r="CY2350"/>
  <c r="CZ2350"/>
  <c r="DA2350"/>
  <c r="DB2350"/>
  <c r="DC2350"/>
  <c r="A2351"/>
  <c r="CY2351"/>
  <c r="CZ2351"/>
  <c r="DA2351"/>
  <c r="DB2351"/>
  <c r="DC2351"/>
  <c r="A2352"/>
  <c r="CY2352"/>
  <c r="CZ2352"/>
  <c r="DB2352" s="1"/>
  <c r="DA2352"/>
  <c r="DC2352"/>
  <c r="A2353"/>
  <c r="CY2353"/>
  <c r="CZ2353"/>
  <c r="DB2353" s="1"/>
  <c r="DA2353"/>
  <c r="DC2353"/>
  <c r="A2354"/>
  <c r="CY2354"/>
  <c r="CZ2354"/>
  <c r="DA2354"/>
  <c r="DB2354"/>
  <c r="DC2354"/>
  <c r="A2355"/>
  <c r="CY2355"/>
  <c r="CZ2355"/>
  <c r="DA2355"/>
  <c r="DB2355"/>
  <c r="DC2355"/>
  <c r="A2356"/>
  <c r="CY2356"/>
  <c r="CZ2356"/>
  <c r="DB2356" s="1"/>
  <c r="DA2356"/>
  <c r="DC2356"/>
  <c r="A2357"/>
  <c r="CY2357"/>
  <c r="CZ2357"/>
  <c r="DB2357" s="1"/>
  <c r="DA2357"/>
  <c r="DC2357"/>
  <c r="A2358"/>
  <c r="CY2358"/>
  <c r="CZ2358"/>
  <c r="DA2358"/>
  <c r="DB2358"/>
  <c r="DC2358"/>
  <c r="A2359"/>
  <c r="CY2359"/>
  <c r="CZ2359"/>
  <c r="DA2359"/>
  <c r="DB2359"/>
  <c r="DC2359"/>
  <c r="A2360"/>
  <c r="CY2360"/>
  <c r="CZ2360"/>
  <c r="DB2360" s="1"/>
  <c r="DA2360"/>
  <c r="DC2360"/>
  <c r="A2361"/>
  <c r="CY2361"/>
  <c r="CZ2361"/>
  <c r="DB2361" s="1"/>
  <c r="DA2361"/>
  <c r="DC2361"/>
  <c r="A2362"/>
  <c r="CY2362"/>
  <c r="CZ2362"/>
  <c r="DA2362"/>
  <c r="DB2362"/>
  <c r="DC2362"/>
  <c r="A2363"/>
  <c r="CY2363"/>
  <c r="CZ2363"/>
  <c r="DA2363"/>
  <c r="DB2363"/>
  <c r="DC2363"/>
  <c r="A2364"/>
  <c r="CY2364"/>
  <c r="CZ2364"/>
  <c r="DB2364" s="1"/>
  <c r="DA2364"/>
  <c r="DC2364"/>
  <c r="A2365"/>
  <c r="CY2365"/>
  <c r="CZ2365"/>
  <c r="DB2365" s="1"/>
  <c r="DA2365"/>
  <c r="DC2365"/>
  <c r="A2366"/>
  <c r="CY2366"/>
  <c r="CZ2366"/>
  <c r="DA2366"/>
  <c r="DB2366"/>
  <c r="DC2366"/>
  <c r="A2367"/>
  <c r="CY2367"/>
  <c r="CZ2367"/>
  <c r="DA2367"/>
  <c r="DB2367"/>
  <c r="DC2367"/>
  <c r="A2368"/>
  <c r="CY2368"/>
  <c r="CZ2368"/>
  <c r="DB2368" s="1"/>
  <c r="DA2368"/>
  <c r="DC2368"/>
  <c r="A2369"/>
  <c r="CY2369"/>
  <c r="CZ2369"/>
  <c r="DB2369" s="1"/>
  <c r="DA2369"/>
  <c r="DC2369"/>
  <c r="A2370"/>
  <c r="CY2370"/>
  <c r="CZ2370"/>
  <c r="DA2370"/>
  <c r="DB2370"/>
  <c r="DC2370"/>
  <c r="A2371"/>
  <c r="CY2371"/>
  <c r="CZ2371"/>
  <c r="DA2371"/>
  <c r="DB2371"/>
  <c r="DC2371"/>
  <c r="A2372"/>
  <c r="CY2372"/>
  <c r="CZ2372"/>
  <c r="DB2372" s="1"/>
  <c r="DA2372"/>
  <c r="DC2372"/>
  <c r="A2373"/>
  <c r="CY2373"/>
  <c r="CZ2373"/>
  <c r="DB2373" s="1"/>
  <c r="DA2373"/>
  <c r="DC2373"/>
  <c r="A2374"/>
  <c r="CY2374"/>
  <c r="CZ2374"/>
  <c r="DA2374"/>
  <c r="DB2374"/>
  <c r="DC2374"/>
  <c r="A2375"/>
  <c r="CY2375"/>
  <c r="CZ2375"/>
  <c r="DA2375"/>
  <c r="DB2375"/>
  <c r="DC2375"/>
  <c r="A2376"/>
  <c r="CY2376"/>
  <c r="CZ2376"/>
  <c r="DB2376" s="1"/>
  <c r="DA2376"/>
  <c r="DC2376"/>
  <c r="A2377"/>
  <c r="CY2377"/>
  <c r="CZ2377"/>
  <c r="DB2377" s="1"/>
  <c r="DA2377"/>
  <c r="DC2377"/>
  <c r="A2378"/>
  <c r="CY2378"/>
  <c r="CZ2378"/>
  <c r="DA2378"/>
  <c r="DB2378"/>
  <c r="DC2378"/>
  <c r="A2379"/>
  <c r="CY2379"/>
  <c r="CZ2379"/>
  <c r="DA2379"/>
  <c r="DB2379"/>
  <c r="DC2379"/>
  <c r="A2380"/>
  <c r="CY2380"/>
  <c r="CZ2380"/>
  <c r="DB2380" s="1"/>
  <c r="DA2380"/>
  <c r="DC2380"/>
  <c r="A2381"/>
  <c r="CY2381"/>
  <c r="CZ2381"/>
  <c r="DB2381" s="1"/>
  <c r="DA2381"/>
  <c r="DC2381"/>
  <c r="A2382"/>
  <c r="CY2382"/>
  <c r="CZ2382"/>
  <c r="DA2382"/>
  <c r="DB2382"/>
  <c r="DC2382"/>
  <c r="A2383"/>
  <c r="CY2383"/>
  <c r="CZ2383"/>
  <c r="DA2383"/>
  <c r="DB2383"/>
  <c r="DC2383"/>
  <c r="A2384"/>
  <c r="CY2384"/>
  <c r="CZ2384"/>
  <c r="DB2384" s="1"/>
  <c r="DA2384"/>
  <c r="DC2384"/>
  <c r="A2385"/>
  <c r="CY2385"/>
  <c r="CZ2385"/>
  <c r="DB2385" s="1"/>
  <c r="DA2385"/>
  <c r="DC2385"/>
  <c r="A2386"/>
  <c r="CY2386"/>
  <c r="CZ2386"/>
  <c r="DA2386"/>
  <c r="DB2386"/>
  <c r="DC2386"/>
  <c r="A2387"/>
  <c r="CY2387"/>
  <c r="CZ2387"/>
  <c r="DA2387"/>
  <c r="DB2387"/>
  <c r="DC2387"/>
  <c r="A2388"/>
  <c r="CY2388"/>
  <c r="CZ2388"/>
  <c r="DB2388" s="1"/>
  <c r="DA2388"/>
  <c r="DC2388"/>
  <c r="A2389"/>
  <c r="CY2389"/>
  <c r="CZ2389"/>
  <c r="DB2389" s="1"/>
  <c r="DA2389"/>
  <c r="DC2389"/>
  <c r="A2390"/>
  <c r="CY2390"/>
  <c r="CZ2390"/>
  <c r="DA2390"/>
  <c r="DB2390"/>
  <c r="DC2390"/>
  <c r="A2391"/>
  <c r="CY2391"/>
  <c r="CZ2391"/>
  <c r="DA2391"/>
  <c r="DB2391"/>
  <c r="DC2391"/>
  <c r="A2392"/>
  <c r="CY2392"/>
  <c r="CZ2392"/>
  <c r="DB2392" s="1"/>
  <c r="DA2392"/>
  <c r="DC2392"/>
  <c r="A2393"/>
  <c r="CY2393"/>
  <c r="CZ2393"/>
  <c r="DB2393" s="1"/>
  <c r="DA2393"/>
  <c r="DC2393"/>
  <c r="A2394"/>
  <c r="CY2394"/>
  <c r="CZ2394"/>
  <c r="DA2394"/>
  <c r="DB2394"/>
  <c r="DC2394"/>
  <c r="A2395"/>
  <c r="CY2395"/>
  <c r="CZ2395"/>
  <c r="DA2395"/>
  <c r="DB2395"/>
  <c r="DC2395"/>
  <c r="A2396"/>
  <c r="CY2396"/>
  <c r="CZ2396"/>
  <c r="DB2396" s="1"/>
  <c r="DA2396"/>
  <c r="DC2396"/>
  <c r="A2397"/>
  <c r="CY2397"/>
  <c r="CZ2397"/>
  <c r="DB2397" s="1"/>
  <c r="DA2397"/>
  <c r="DC2397"/>
  <c r="A2398"/>
  <c r="CY2398"/>
  <c r="CZ2398"/>
  <c r="DA2398"/>
  <c r="DB2398"/>
  <c r="DC2398"/>
  <c r="A2399"/>
  <c r="CY2399"/>
  <c r="CZ2399"/>
  <c r="DA2399"/>
  <c r="DB2399"/>
  <c r="DC2399"/>
  <c r="A2400"/>
  <c r="CY2400"/>
  <c r="CZ2400"/>
  <c r="DB2400" s="1"/>
  <c r="DA2400"/>
  <c r="DC2400"/>
  <c r="A2401"/>
  <c r="CY2401"/>
  <c r="CZ2401"/>
  <c r="DB2401" s="1"/>
  <c r="DA2401"/>
  <c r="DC2401"/>
  <c r="A2402"/>
  <c r="CY2402"/>
  <c r="CZ2402"/>
  <c r="DA2402"/>
  <c r="DB2402"/>
  <c r="DC2402"/>
  <c r="A2403"/>
  <c r="CY2403"/>
  <c r="CZ2403"/>
  <c r="DA2403"/>
  <c r="DB2403"/>
  <c r="DC2403"/>
  <c r="A2404"/>
  <c r="CY2404"/>
  <c r="CZ2404"/>
  <c r="DB2404" s="1"/>
  <c r="DA2404"/>
  <c r="DC2404"/>
  <c r="A2405"/>
  <c r="CY2405"/>
  <c r="CZ2405"/>
  <c r="DB2405" s="1"/>
  <c r="DA2405"/>
  <c r="DC2405"/>
  <c r="A2406"/>
  <c r="CY2406"/>
  <c r="CZ2406"/>
  <c r="DA2406"/>
  <c r="DB2406"/>
  <c r="DC2406"/>
  <c r="A2407"/>
  <c r="CY2407"/>
  <c r="CZ2407"/>
  <c r="DA2407"/>
  <c r="DB2407"/>
  <c r="DC2407"/>
  <c r="A2408"/>
  <c r="CY2408"/>
  <c r="CZ2408"/>
  <c r="DB2408" s="1"/>
  <c r="DA2408"/>
  <c r="DC2408"/>
  <c r="A2409"/>
  <c r="CY2409"/>
  <c r="CZ2409"/>
  <c r="DB2409" s="1"/>
  <c r="DA2409"/>
  <c r="DC2409"/>
  <c r="A2410"/>
  <c r="CY2410"/>
  <c r="CZ2410"/>
  <c r="DA2410"/>
  <c r="DB2410"/>
  <c r="DC2410"/>
  <c r="A2411"/>
  <c r="CY2411"/>
  <c r="CZ2411"/>
  <c r="DA2411"/>
  <c r="DB2411"/>
  <c r="DC2411"/>
  <c r="A2412"/>
  <c r="CY2412"/>
  <c r="CZ2412"/>
  <c r="DB2412" s="1"/>
  <c r="DA2412"/>
  <c r="DC2412"/>
  <c r="A2413"/>
  <c r="CY2413"/>
  <c r="CZ2413"/>
  <c r="DB2413" s="1"/>
  <c r="DA2413"/>
  <c r="DC2413"/>
  <c r="A2414"/>
  <c r="CY2414"/>
  <c r="CZ2414"/>
  <c r="DA2414"/>
  <c r="DB2414"/>
  <c r="DC2414"/>
  <c r="A2415"/>
  <c r="CY2415"/>
  <c r="CZ2415"/>
  <c r="DA2415"/>
  <c r="DB2415"/>
  <c r="DC2415"/>
  <c r="A2416"/>
  <c r="CY2416"/>
  <c r="CZ2416"/>
  <c r="DB2416" s="1"/>
  <c r="DA2416"/>
  <c r="DC2416"/>
  <c r="A2417"/>
  <c r="CY2417"/>
  <c r="CZ2417"/>
  <c r="DB2417" s="1"/>
  <c r="DA2417"/>
  <c r="DC2417"/>
  <c r="A2418"/>
  <c r="CY2418"/>
  <c r="CZ2418"/>
  <c r="DA2418"/>
  <c r="DB2418"/>
  <c r="DC2418"/>
  <c r="A2419"/>
  <c r="CY2419"/>
  <c r="CZ2419"/>
  <c r="DA2419"/>
  <c r="DB2419"/>
  <c r="DC2419"/>
  <c r="A2420"/>
  <c r="CY2420"/>
  <c r="CZ2420"/>
  <c r="DB2420" s="1"/>
  <c r="DA2420"/>
  <c r="DC2420"/>
  <c r="A2421"/>
  <c r="CY2421"/>
  <c r="CZ2421"/>
  <c r="DB2421" s="1"/>
  <c r="DA2421"/>
  <c r="DC2421"/>
  <c r="A2422"/>
  <c r="CY2422"/>
  <c r="CZ2422"/>
  <c r="DA2422"/>
  <c r="DB2422"/>
  <c r="DC2422"/>
  <c r="A2423"/>
  <c r="CY2423"/>
  <c r="CZ2423"/>
  <c r="DA2423"/>
  <c r="DB2423"/>
  <c r="DC2423"/>
  <c r="A2424"/>
  <c r="CY2424"/>
  <c r="CZ2424"/>
  <c r="DB2424" s="1"/>
  <c r="DA2424"/>
  <c r="DC2424"/>
  <c r="A2425"/>
  <c r="CY2425"/>
  <c r="CZ2425"/>
  <c r="DB2425" s="1"/>
  <c r="DA2425"/>
  <c r="DC2425"/>
  <c r="A2426"/>
  <c r="CY2426"/>
  <c r="CZ2426"/>
  <c r="DA2426"/>
  <c r="DB2426"/>
  <c r="DC2426"/>
  <c r="A2427"/>
  <c r="CY2427"/>
  <c r="CZ2427"/>
  <c r="DA2427"/>
  <c r="DB2427"/>
  <c r="DC2427"/>
  <c r="A2428"/>
  <c r="CY2428"/>
  <c r="CZ2428"/>
  <c r="DB2428" s="1"/>
  <c r="DA2428"/>
  <c r="DC2428"/>
  <c r="A2429"/>
  <c r="CY2429"/>
  <c r="CZ2429"/>
  <c r="DB2429" s="1"/>
  <c r="DA2429"/>
  <c r="DC2429"/>
  <c r="A2430"/>
  <c r="CY2430"/>
  <c r="CZ2430"/>
  <c r="DA2430"/>
  <c r="DB2430"/>
  <c r="DC2430"/>
  <c r="A2431"/>
  <c r="CY2431"/>
  <c r="CZ2431"/>
  <c r="DA2431"/>
  <c r="DB2431"/>
  <c r="DC2431"/>
  <c r="A2432"/>
  <c r="CY2432"/>
  <c r="CZ2432"/>
  <c r="DB2432" s="1"/>
  <c r="DA2432"/>
  <c r="DC2432"/>
  <c r="A2433"/>
  <c r="CY2433"/>
  <c r="CZ2433"/>
  <c r="DB2433" s="1"/>
  <c r="DA2433"/>
  <c r="DC2433"/>
  <c r="A2434"/>
  <c r="CY2434"/>
  <c r="CZ2434"/>
  <c r="DA2434"/>
  <c r="DB2434"/>
  <c r="DC2434"/>
  <c r="A2435"/>
  <c r="CY2435"/>
  <c r="CZ2435"/>
  <c r="DA2435"/>
  <c r="DB2435"/>
  <c r="DC2435"/>
  <c r="A2436"/>
  <c r="CY2436"/>
  <c r="CZ2436"/>
  <c r="DB2436" s="1"/>
  <c r="DA2436"/>
  <c r="DC2436"/>
  <c r="A2437"/>
  <c r="CY2437"/>
  <c r="CZ2437"/>
  <c r="DB2437" s="1"/>
  <c r="DA2437"/>
  <c r="DC2437"/>
  <c r="A2438"/>
  <c r="CY2438"/>
  <c r="CZ2438"/>
  <c r="DA2438"/>
  <c r="DB2438"/>
  <c r="DC2438"/>
  <c r="A2439"/>
  <c r="CY2439"/>
  <c r="CZ2439"/>
  <c r="DA2439"/>
  <c r="DB2439"/>
  <c r="DC2439"/>
  <c r="A2440"/>
  <c r="CY2440"/>
  <c r="CZ2440"/>
  <c r="DB2440" s="1"/>
  <c r="DA2440"/>
  <c r="DC2440"/>
  <c r="A2441"/>
  <c r="CY2441"/>
  <c r="CZ2441"/>
  <c r="DB2441" s="1"/>
  <c r="DA2441"/>
  <c r="DC2441"/>
  <c r="A2442"/>
  <c r="CY2442"/>
  <c r="CZ2442"/>
  <c r="DA2442"/>
  <c r="DB2442"/>
  <c r="DC2442"/>
  <c r="A2443"/>
  <c r="CY2443"/>
  <c r="CZ2443"/>
  <c r="DA2443"/>
  <c r="DB2443"/>
  <c r="DC2443"/>
  <c r="A2444"/>
  <c r="CY2444"/>
  <c r="CZ2444"/>
  <c r="DB2444" s="1"/>
  <c r="DA2444"/>
  <c r="DC2444"/>
  <c r="A2445"/>
  <c r="CY2445"/>
  <c r="CZ2445"/>
  <c r="DB2445" s="1"/>
  <c r="DA2445"/>
  <c r="DC2445"/>
  <c r="A2446"/>
  <c r="CY2446"/>
  <c r="CZ2446"/>
  <c r="DA2446"/>
  <c r="DB2446"/>
  <c r="DC2446"/>
  <c r="A2447"/>
  <c r="CY2447"/>
  <c r="CZ2447"/>
  <c r="DA2447"/>
  <c r="DB2447"/>
  <c r="DC2447"/>
  <c r="A2448"/>
  <c r="CY2448"/>
  <c r="CZ2448"/>
  <c r="DB2448" s="1"/>
  <c r="DA2448"/>
  <c r="DC2448"/>
  <c r="A2449"/>
  <c r="CY2449"/>
  <c r="CZ2449"/>
  <c r="DB2449" s="1"/>
  <c r="DA2449"/>
  <c r="DC2449"/>
  <c r="A2450"/>
  <c r="CY2450"/>
  <c r="CZ2450"/>
  <c r="DA2450"/>
  <c r="DB2450"/>
  <c r="DC2450"/>
  <c r="A2451"/>
  <c r="CY2451"/>
  <c r="CZ2451"/>
  <c r="DA2451"/>
  <c r="DB2451"/>
  <c r="DC2451"/>
  <c r="A2452"/>
  <c r="CY2452"/>
  <c r="CZ2452"/>
  <c r="DB2452" s="1"/>
  <c r="DA2452"/>
  <c r="DC2452"/>
  <c r="A2453"/>
  <c r="CY2453"/>
  <c r="CZ2453"/>
  <c r="DB2453" s="1"/>
  <c r="DA2453"/>
  <c r="DC2453"/>
  <c r="A2454"/>
  <c r="CY2454"/>
  <c r="CZ2454"/>
  <c r="DA2454"/>
  <c r="DB2454"/>
  <c r="DC2454"/>
  <c r="A2455"/>
  <c r="CY2455"/>
  <c r="CZ2455"/>
  <c r="DA2455"/>
  <c r="DB2455"/>
  <c r="DC2455"/>
  <c r="A2456"/>
  <c r="CY2456"/>
  <c r="CZ2456"/>
  <c r="DB2456" s="1"/>
  <c r="DA2456"/>
  <c r="DC2456"/>
  <c r="A2457"/>
  <c r="CY2457"/>
  <c r="CZ2457"/>
  <c r="DB2457" s="1"/>
  <c r="DA2457"/>
  <c r="DC2457"/>
  <c r="A2458"/>
  <c r="CY2458"/>
  <c r="CZ2458"/>
  <c r="DA2458"/>
  <c r="DB2458"/>
  <c r="DC2458"/>
  <c r="A2459"/>
  <c r="CY2459"/>
  <c r="CZ2459"/>
  <c r="DA2459"/>
  <c r="DB2459"/>
  <c r="DC2459"/>
  <c r="A2460"/>
  <c r="CY2460"/>
  <c r="CZ2460"/>
  <c r="DB2460" s="1"/>
  <c r="DA2460"/>
  <c r="DC2460"/>
  <c r="A2461"/>
  <c r="CY2461"/>
  <c r="CZ2461"/>
  <c r="DB2461" s="1"/>
  <c r="DA2461"/>
  <c r="DC2461"/>
  <c r="A2462"/>
  <c r="CY2462"/>
  <c r="CZ2462"/>
  <c r="DA2462"/>
  <c r="DB2462"/>
  <c r="DC2462"/>
  <c r="A2463"/>
  <c r="CY2463"/>
  <c r="CZ2463"/>
  <c r="DA2463"/>
  <c r="DB2463"/>
  <c r="DC2463"/>
  <c r="A2464"/>
  <c r="CY2464"/>
  <c r="CZ2464"/>
  <c r="DB2464" s="1"/>
  <c r="DA2464"/>
  <c r="DC2464"/>
  <c r="A2465"/>
  <c r="CY2465"/>
  <c r="CZ2465"/>
  <c r="DB2465" s="1"/>
  <c r="DA2465"/>
  <c r="DC2465"/>
  <c r="A2466"/>
  <c r="CY2466"/>
  <c r="CZ2466"/>
  <c r="DA2466"/>
  <c r="DB2466"/>
  <c r="DC2466"/>
  <c r="A2467"/>
  <c r="CY2467"/>
  <c r="CZ2467"/>
  <c r="DA2467"/>
  <c r="DB2467"/>
  <c r="DC2467"/>
  <c r="A2468"/>
  <c r="CY2468"/>
  <c r="CZ2468"/>
  <c r="DB2468" s="1"/>
  <c r="DA2468"/>
  <c r="DC2468"/>
  <c r="A2469"/>
  <c r="CY2469"/>
  <c r="CZ2469"/>
  <c r="DB2469" s="1"/>
  <c r="DA2469"/>
  <c r="DC2469"/>
  <c r="A2470"/>
  <c r="CY2470"/>
  <c r="CZ2470"/>
  <c r="DA2470"/>
  <c r="DB2470"/>
  <c r="DC2470"/>
  <c r="A2471"/>
  <c r="CY2471"/>
  <c r="CZ2471"/>
  <c r="DA2471"/>
  <c r="DB2471"/>
  <c r="DC2471"/>
  <c r="A2472"/>
  <c r="CY2472"/>
  <c r="CZ2472"/>
  <c r="DB2472" s="1"/>
  <c r="DA2472"/>
  <c r="DC2472"/>
  <c r="A2473"/>
  <c r="CY2473"/>
  <c r="CZ2473"/>
  <c r="DB2473" s="1"/>
  <c r="DA2473"/>
  <c r="DC2473"/>
  <c r="A2474"/>
  <c r="CY2474"/>
  <c r="CZ2474"/>
  <c r="DA2474"/>
  <c r="DB2474"/>
  <c r="DC2474"/>
  <c r="A2475"/>
  <c r="CY2475"/>
  <c r="CZ2475"/>
  <c r="DA2475"/>
  <c r="DB2475"/>
  <c r="DC2475"/>
  <c r="A2476"/>
  <c r="CY2476"/>
  <c r="CZ2476"/>
  <c r="DB2476" s="1"/>
  <c r="DA2476"/>
  <c r="DC2476"/>
  <c r="A2477"/>
  <c r="CY2477"/>
  <c r="CZ2477"/>
  <c r="DB2477" s="1"/>
  <c r="DA2477"/>
  <c r="DC2477"/>
  <c r="A2478"/>
  <c r="CY2478"/>
  <c r="CZ2478"/>
  <c r="DA2478"/>
  <c r="DB2478"/>
  <c r="DC2478"/>
  <c r="A2479"/>
  <c r="CY2479"/>
  <c r="CZ2479"/>
  <c r="DA2479"/>
  <c r="DB2479"/>
  <c r="DC2479"/>
  <c r="A2480"/>
  <c r="CY2480"/>
  <c r="CZ2480"/>
  <c r="DB2480" s="1"/>
  <c r="DA2480"/>
  <c r="DC2480"/>
  <c r="A2481"/>
  <c r="CY2481"/>
  <c r="CZ2481"/>
  <c r="DB2481" s="1"/>
  <c r="DA2481"/>
  <c r="DC2481"/>
  <c r="A2482"/>
  <c r="CY2482"/>
  <c r="CZ2482"/>
  <c r="DA2482"/>
  <c r="DB2482"/>
  <c r="DC2482"/>
  <c r="A2483"/>
  <c r="CY2483"/>
  <c r="CZ2483"/>
  <c r="DA2483"/>
  <c r="DB2483"/>
  <c r="DC2483"/>
  <c r="A2484"/>
  <c r="CY2484"/>
  <c r="CZ2484"/>
  <c r="DB2484" s="1"/>
  <c r="DA2484"/>
  <c r="DC2484"/>
  <c r="A2485"/>
  <c r="CY2485"/>
  <c r="CZ2485"/>
  <c r="DB2485" s="1"/>
  <c r="DA2485"/>
  <c r="DC2485"/>
  <c r="A2486"/>
  <c r="CY2486"/>
  <c r="CZ2486"/>
  <c r="DA2486"/>
  <c r="DB2486"/>
  <c r="DC2486"/>
  <c r="A2487"/>
  <c r="CY2487"/>
  <c r="CZ2487"/>
  <c r="DA2487"/>
  <c r="DB2487"/>
  <c r="DC2487"/>
  <c r="A2488"/>
  <c r="CY2488"/>
  <c r="CZ2488"/>
  <c r="DB2488" s="1"/>
  <c r="DA2488"/>
  <c r="DC2488"/>
  <c r="A2489"/>
  <c r="CY2489"/>
  <c r="CZ2489"/>
  <c r="DB2489" s="1"/>
  <c r="DA2489"/>
  <c r="DC2489"/>
  <c r="A2490"/>
  <c r="CY2490"/>
  <c r="CZ2490"/>
  <c r="DA2490"/>
  <c r="DB2490"/>
  <c r="DC2490"/>
  <c r="A2491"/>
  <c r="CY2491"/>
  <c r="CZ2491"/>
  <c r="DA2491"/>
  <c r="DB2491"/>
  <c r="DC2491"/>
  <c r="A2492"/>
  <c r="CY2492"/>
  <c r="CZ2492"/>
  <c r="DB2492" s="1"/>
  <c r="DA2492"/>
  <c r="DC2492"/>
  <c r="A2493"/>
  <c r="CY2493"/>
  <c r="CZ2493"/>
  <c r="DB2493" s="1"/>
  <c r="DA2493"/>
  <c r="DC2493"/>
  <c r="A2494"/>
  <c r="CY2494"/>
  <c r="CZ2494"/>
  <c r="DA2494"/>
  <c r="DB2494"/>
  <c r="DC2494"/>
  <c r="A2495"/>
  <c r="CY2495"/>
  <c r="CZ2495"/>
  <c r="DA2495"/>
  <c r="DB2495"/>
  <c r="DC2495"/>
  <c r="A2496"/>
  <c r="CY2496"/>
  <c r="CZ2496"/>
  <c r="DB2496" s="1"/>
  <c r="DA2496"/>
  <c r="DC2496"/>
  <c r="A2497"/>
  <c r="CY2497"/>
  <c r="CZ2497"/>
  <c r="DB2497" s="1"/>
  <c r="DA2497"/>
  <c r="DC2497"/>
  <c r="A2498"/>
  <c r="CY2498"/>
  <c r="CZ2498"/>
  <c r="DA2498"/>
  <c r="DB2498"/>
  <c r="DC2498"/>
  <c r="A2499"/>
  <c r="CY2499"/>
  <c r="CZ2499"/>
  <c r="DA2499"/>
  <c r="DB2499"/>
  <c r="DC2499"/>
  <c r="A2500"/>
  <c r="CY2500"/>
  <c r="CZ2500"/>
  <c r="DB2500" s="1"/>
  <c r="DA2500"/>
  <c r="DC2500"/>
  <c r="A2501"/>
  <c r="CY2501"/>
  <c r="CZ2501"/>
  <c r="DB2501" s="1"/>
  <c r="DA2501"/>
  <c r="DC2501"/>
  <c r="A2502"/>
  <c r="CY2502"/>
  <c r="CZ2502"/>
  <c r="DA2502"/>
  <c r="DB2502"/>
  <c r="DC2502"/>
  <c r="A2503"/>
  <c r="CY2503"/>
  <c r="CZ2503"/>
  <c r="DA2503"/>
  <c r="DB2503"/>
  <c r="DC2503"/>
  <c r="A2504"/>
  <c r="CY2504"/>
  <c r="CZ2504"/>
  <c r="DB2504" s="1"/>
  <c r="DA2504"/>
  <c r="DC2504"/>
  <c r="A2505"/>
  <c r="CY2505"/>
  <c r="CZ2505"/>
  <c r="DB2505" s="1"/>
  <c r="DA2505"/>
  <c r="DC2505"/>
  <c r="A2506"/>
  <c r="CY2506"/>
  <c r="CZ2506"/>
  <c r="DA2506"/>
  <c r="DB2506"/>
  <c r="DC2506"/>
  <c r="A2507"/>
  <c r="CY2507"/>
  <c r="CZ2507"/>
  <c r="DA2507"/>
  <c r="DB2507"/>
  <c r="DC2507"/>
  <c r="A2508"/>
  <c r="CY2508"/>
  <c r="CZ2508"/>
  <c r="DB2508" s="1"/>
  <c r="DA2508"/>
  <c r="DC2508"/>
  <c r="A2509"/>
  <c r="CY2509"/>
  <c r="CZ2509"/>
  <c r="DB2509" s="1"/>
  <c r="DA2509"/>
  <c r="DC2509"/>
  <c r="A2510"/>
  <c r="CY2510"/>
  <c r="CZ2510"/>
  <c r="DA2510"/>
  <c r="DB2510"/>
  <c r="DC2510"/>
  <c r="A2511"/>
  <c r="CY2511"/>
  <c r="CZ2511"/>
  <c r="DA2511"/>
  <c r="DB2511"/>
  <c r="DC2511"/>
  <c r="A2512"/>
  <c r="CY2512"/>
  <c r="CZ2512"/>
  <c r="DB2512" s="1"/>
  <c r="DA2512"/>
  <c r="DC2512"/>
  <c r="A2513"/>
  <c r="CY2513"/>
  <c r="CZ2513"/>
  <c r="DB2513" s="1"/>
  <c r="DA2513"/>
  <c r="DC2513"/>
  <c r="A2514"/>
  <c r="CY2514"/>
  <c r="CZ2514"/>
  <c r="DA2514"/>
  <c r="DB2514"/>
  <c r="DC2514"/>
  <c r="A2515"/>
  <c r="CY2515"/>
  <c r="CZ2515"/>
  <c r="DA2515"/>
  <c r="DB2515"/>
  <c r="DC2515"/>
  <c r="A2516"/>
  <c r="CY2516"/>
  <c r="CZ2516"/>
  <c r="DB2516" s="1"/>
  <c r="DA2516"/>
  <c r="DC2516"/>
  <c r="A2517"/>
  <c r="CY2517"/>
  <c r="CZ2517"/>
  <c r="DB2517" s="1"/>
  <c r="DA2517"/>
  <c r="DC2517"/>
  <c r="A2518"/>
  <c r="CY2518"/>
  <c r="CZ2518"/>
  <c r="DA2518"/>
  <c r="DB2518"/>
  <c r="DC2518"/>
  <c r="A2519"/>
  <c r="CY2519"/>
  <c r="CZ2519"/>
  <c r="DA2519"/>
  <c r="DB2519"/>
  <c r="DC2519"/>
  <c r="A2520"/>
  <c r="CY2520"/>
  <c r="CZ2520"/>
  <c r="DB2520" s="1"/>
  <c r="DA2520"/>
  <c r="DC2520"/>
  <c r="A2521"/>
  <c r="CY2521"/>
  <c r="CZ2521"/>
  <c r="DB2521" s="1"/>
  <c r="DA2521"/>
  <c r="DC2521"/>
  <c r="A2522"/>
  <c r="CY2522"/>
  <c r="CZ2522"/>
  <c r="DA2522"/>
  <c r="DB2522"/>
  <c r="DC2522"/>
  <c r="A2523"/>
  <c r="CY2523"/>
  <c r="CZ2523"/>
  <c r="DA2523"/>
  <c r="DB2523"/>
  <c r="DC2523"/>
  <c r="A2524"/>
  <c r="CY2524"/>
  <c r="CZ2524"/>
  <c r="DB2524" s="1"/>
  <c r="DA2524"/>
  <c r="DC2524"/>
  <c r="A2525"/>
  <c r="CY2525"/>
  <c r="CZ2525"/>
  <c r="DB2525" s="1"/>
  <c r="DA2525"/>
  <c r="DC2525"/>
  <c r="A2526"/>
  <c r="CY2526"/>
  <c r="CZ2526"/>
  <c r="DA2526"/>
  <c r="DB2526"/>
  <c r="DC2526"/>
  <c r="A2527"/>
  <c r="CY2527"/>
  <c r="CZ2527"/>
  <c r="DA2527"/>
  <c r="DB2527"/>
  <c r="DC2527"/>
  <c r="A2528"/>
  <c r="CY2528"/>
  <c r="CZ2528"/>
  <c r="DB2528" s="1"/>
  <c r="DA2528"/>
  <c r="DC2528"/>
  <c r="A2529"/>
  <c r="CY2529"/>
  <c r="CZ2529"/>
  <c r="DB2529" s="1"/>
  <c r="DA2529"/>
  <c r="DC2529"/>
  <c r="A2530"/>
  <c r="CY2530"/>
  <c r="CZ2530"/>
  <c r="DA2530"/>
  <c r="DB2530"/>
  <c r="DC2530"/>
  <c r="A2531"/>
  <c r="CY2531"/>
  <c r="CZ2531"/>
  <c r="DA2531"/>
  <c r="DB2531"/>
  <c r="DC2531"/>
  <c r="A2532"/>
  <c r="CY2532"/>
  <c r="CZ2532"/>
  <c r="DB2532" s="1"/>
  <c r="DA2532"/>
  <c r="DC2532"/>
  <c r="A2533"/>
  <c r="CY2533"/>
  <c r="CZ2533"/>
  <c r="DB2533" s="1"/>
  <c r="DA2533"/>
  <c r="DC2533"/>
  <c r="A2534"/>
  <c r="CY2534"/>
  <c r="CZ2534"/>
  <c r="DA2534"/>
  <c r="DB2534"/>
  <c r="DC2534"/>
  <c r="A2535"/>
  <c r="CY2535"/>
  <c r="CZ2535"/>
  <c r="DA2535"/>
  <c r="DB2535"/>
  <c r="DC2535"/>
  <c r="A2536"/>
  <c r="CY2536"/>
  <c r="CZ2536"/>
  <c r="DB2536" s="1"/>
  <c r="DA2536"/>
  <c r="DC2536"/>
  <c r="A2537"/>
  <c r="CY2537"/>
  <c r="CZ2537"/>
  <c r="DA2537"/>
  <c r="DB2537"/>
  <c r="DC2537"/>
  <c r="A2538"/>
  <c r="CY2538"/>
  <c r="CZ2538"/>
  <c r="DA2538"/>
  <c r="DB2538"/>
  <c r="DC2538"/>
  <c r="A2539"/>
  <c r="CY2539"/>
  <c r="CZ2539"/>
  <c r="DB2539" s="1"/>
  <c r="DA2539"/>
  <c r="DC2539"/>
  <c r="A2540"/>
  <c r="CY2540"/>
  <c r="CZ2540"/>
  <c r="DB2540" s="1"/>
  <c r="DA2540"/>
  <c r="DC2540"/>
  <c r="A2541"/>
  <c r="CY2541"/>
  <c r="CZ2541"/>
  <c r="DA2541"/>
  <c r="DB2541"/>
  <c r="DC2541"/>
  <c r="A2542"/>
  <c r="CY2542"/>
  <c r="CZ2542"/>
  <c r="DA2542"/>
  <c r="DB2542"/>
  <c r="DC2542"/>
  <c r="A2543"/>
  <c r="CY2543"/>
  <c r="CZ2543"/>
  <c r="DB2543" s="1"/>
  <c r="DA2543"/>
  <c r="DC2543"/>
  <c r="A2544"/>
  <c r="CY2544"/>
  <c r="CZ2544"/>
  <c r="DB2544" s="1"/>
  <c r="DA2544"/>
  <c r="DC2544"/>
  <c r="A2545"/>
  <c r="CY2545"/>
  <c r="CZ2545"/>
  <c r="DA2545"/>
  <c r="DB2545"/>
  <c r="DC2545"/>
  <c r="A2546"/>
  <c r="CY2546"/>
  <c r="CZ2546"/>
  <c r="DA2546"/>
  <c r="DB2546"/>
  <c r="DC2546"/>
  <c r="A2547"/>
  <c r="CY2547"/>
  <c r="CZ2547"/>
  <c r="DB2547" s="1"/>
  <c r="DA2547"/>
  <c r="DC2547"/>
  <c r="A2548"/>
  <c r="CY2548"/>
  <c r="CZ2548"/>
  <c r="DB2548" s="1"/>
  <c r="DA2548"/>
  <c r="DC2548"/>
  <c r="A2549"/>
  <c r="CY2549"/>
  <c r="CZ2549"/>
  <c r="DA2549"/>
  <c r="DB2549"/>
  <c r="DC2549"/>
  <c r="A2550"/>
  <c r="CY2550"/>
  <c r="CZ2550"/>
  <c r="DA2550"/>
  <c r="DB2550"/>
  <c r="DC2550"/>
  <c r="A2551"/>
  <c r="CY2551"/>
  <c r="CZ2551"/>
  <c r="DB2551" s="1"/>
  <c r="DA2551"/>
  <c r="DC2551"/>
  <c r="A2552"/>
  <c r="CY2552"/>
  <c r="CZ2552"/>
  <c r="DB2552" s="1"/>
  <c r="DA2552"/>
  <c r="DC2552"/>
  <c r="A2553"/>
  <c r="CY2553"/>
  <c r="CZ2553"/>
  <c r="DA2553"/>
  <c r="DB2553"/>
  <c r="DC2553"/>
  <c r="A2554"/>
  <c r="CY2554"/>
  <c r="CZ2554"/>
  <c r="DA2554"/>
  <c r="DB2554"/>
  <c r="DC2554"/>
  <c r="A2555"/>
  <c r="CY2555"/>
  <c r="CZ2555"/>
  <c r="DB2555" s="1"/>
  <c r="DA2555"/>
  <c r="DC2555"/>
  <c r="A2556"/>
  <c r="CY2556"/>
  <c r="CZ2556"/>
  <c r="DB2556" s="1"/>
  <c r="DA2556"/>
  <c r="DC2556"/>
  <c r="A2557"/>
  <c r="CY2557"/>
  <c r="CZ2557"/>
  <c r="DA2557"/>
  <c r="DB2557"/>
  <c r="DC2557"/>
  <c r="A2558"/>
  <c r="CY2558"/>
  <c r="CZ2558"/>
  <c r="DA2558"/>
  <c r="DB2558"/>
  <c r="DC2558"/>
  <c r="A2559"/>
  <c r="CY2559"/>
  <c r="CZ2559"/>
  <c r="DB2559" s="1"/>
  <c r="DA2559"/>
  <c r="DC2559"/>
  <c r="A2560"/>
  <c r="CY2560"/>
  <c r="CZ2560"/>
  <c r="DB2560" s="1"/>
  <c r="DA2560"/>
  <c r="DC2560"/>
  <c r="A2561"/>
  <c r="CY2561"/>
  <c r="CZ2561"/>
  <c r="DA2561"/>
  <c r="DB2561"/>
  <c r="DC2561"/>
  <c r="A2562"/>
  <c r="CY2562"/>
  <c r="CZ2562"/>
  <c r="DA2562"/>
  <c r="DB2562"/>
  <c r="DC2562"/>
  <c r="A2563"/>
  <c r="CY2563"/>
  <c r="CZ2563"/>
  <c r="DB2563" s="1"/>
  <c r="DA2563"/>
  <c r="DC2563"/>
  <c r="A2564"/>
  <c r="CY2564"/>
  <c r="CZ2564"/>
  <c r="DB2564" s="1"/>
  <c r="DA2564"/>
  <c r="DC2564"/>
  <c r="A2565"/>
  <c r="CY2565"/>
  <c r="CZ2565"/>
  <c r="DA2565"/>
  <c r="DB2565"/>
  <c r="DC2565"/>
  <c r="A2566"/>
  <c r="CY2566"/>
  <c r="CZ2566"/>
  <c r="DA2566"/>
  <c r="DB2566"/>
  <c r="DC2566"/>
  <c r="A2567"/>
  <c r="CY2567"/>
  <c r="CZ2567"/>
  <c r="DB2567" s="1"/>
  <c r="DA2567"/>
  <c r="DC2567"/>
  <c r="A2568"/>
  <c r="CY2568"/>
  <c r="CZ2568"/>
  <c r="DB2568" s="1"/>
  <c r="DA2568"/>
  <c r="DC2568"/>
  <c r="A2569"/>
  <c r="CY2569"/>
  <c r="CZ2569"/>
  <c r="DA2569"/>
  <c r="DB2569"/>
  <c r="DC2569"/>
  <c r="A2570"/>
  <c r="CY2570"/>
  <c r="CZ2570"/>
  <c r="DA2570"/>
  <c r="DB2570"/>
  <c r="DC2570"/>
  <c r="A2571"/>
  <c r="CY2571"/>
  <c r="CZ2571"/>
  <c r="DB2571" s="1"/>
  <c r="DA2571"/>
  <c r="DC2571"/>
  <c r="A2572"/>
  <c r="CY2572"/>
  <c r="CZ2572"/>
  <c r="DB2572" s="1"/>
  <c r="DA2572"/>
  <c r="DC2572"/>
  <c r="A2573"/>
  <c r="CY2573"/>
  <c r="CZ2573"/>
  <c r="DA2573"/>
  <c r="DB2573"/>
  <c r="DC2573"/>
  <c r="A2574"/>
  <c r="CY2574"/>
  <c r="CZ2574"/>
  <c r="DA2574"/>
  <c r="DB2574"/>
  <c r="DC2574"/>
  <c r="A2575"/>
  <c r="CY2575"/>
  <c r="CZ2575"/>
  <c r="DB2575" s="1"/>
  <c r="DA2575"/>
  <c r="DC2575"/>
  <c r="A2576"/>
  <c r="CY2576"/>
  <c r="CZ2576"/>
  <c r="DB2576" s="1"/>
  <c r="DA2576"/>
  <c r="DC2576"/>
  <c r="A2577"/>
  <c r="CY2577"/>
  <c r="CZ2577"/>
  <c r="DA2577"/>
  <c r="DB2577"/>
  <c r="DC2577"/>
  <c r="A2578"/>
  <c r="CY2578"/>
  <c r="CZ2578"/>
  <c r="DA2578"/>
  <c r="DB2578"/>
  <c r="DC2578"/>
  <c r="A2579"/>
  <c r="CY2579"/>
  <c r="CZ2579"/>
  <c r="DB2579" s="1"/>
  <c r="DA2579"/>
  <c r="DC2579"/>
  <c r="A2580"/>
  <c r="CY2580"/>
  <c r="CZ2580"/>
  <c r="DB2580" s="1"/>
  <c r="DA2580"/>
  <c r="DC2580"/>
  <c r="A2581"/>
  <c r="CY2581"/>
  <c r="CZ2581"/>
  <c r="DA2581"/>
  <c r="DB2581"/>
  <c r="DC2581"/>
  <c r="A2582"/>
  <c r="CY2582"/>
  <c r="CZ2582"/>
  <c r="DA2582"/>
  <c r="DB2582"/>
  <c r="DC2582"/>
  <c r="A2583"/>
  <c r="CY2583"/>
  <c r="CZ2583"/>
  <c r="DB2583" s="1"/>
  <c r="DA2583"/>
  <c r="DC2583"/>
  <c r="A2584"/>
  <c r="CY2584"/>
  <c r="CZ2584"/>
  <c r="DB2584" s="1"/>
  <c r="DA2584"/>
  <c r="DC2584"/>
  <c r="A2585"/>
  <c r="CY2585"/>
  <c r="CZ2585"/>
  <c r="DA2585"/>
  <c r="DB2585"/>
  <c r="DC2585"/>
  <c r="A2586"/>
  <c r="CY2586"/>
  <c r="CZ2586"/>
  <c r="DA2586"/>
  <c r="DB2586"/>
  <c r="DC2586"/>
  <c r="A2587"/>
  <c r="CY2587"/>
  <c r="CZ2587"/>
  <c r="DB2587" s="1"/>
  <c r="DA2587"/>
  <c r="DC2587"/>
  <c r="A2588"/>
  <c r="CY2588"/>
  <c r="CZ2588"/>
  <c r="DB2588" s="1"/>
  <c r="DA2588"/>
  <c r="DC2588"/>
  <c r="A2589"/>
  <c r="CY2589"/>
  <c r="CZ2589"/>
  <c r="DA2589"/>
  <c r="DB2589"/>
  <c r="DC2589"/>
  <c r="A2590"/>
  <c r="CY2590"/>
  <c r="CZ2590"/>
  <c r="DA2590"/>
  <c r="DB2590"/>
  <c r="DC2590"/>
  <c r="A2591"/>
  <c r="CY2591"/>
  <c r="CZ2591"/>
  <c r="DB2591" s="1"/>
  <c r="DA2591"/>
  <c r="DC2591"/>
  <c r="A2592"/>
  <c r="CY2592"/>
  <c r="CZ2592"/>
  <c r="DB2592" s="1"/>
  <c r="DA2592"/>
  <c r="DC2592"/>
  <c r="A2593"/>
  <c r="CY2593"/>
  <c r="CZ2593"/>
  <c r="DA2593"/>
  <c r="DB2593"/>
  <c r="DC2593"/>
  <c r="A2594"/>
  <c r="CY2594"/>
  <c r="CZ2594"/>
  <c r="DA2594"/>
  <c r="DB2594"/>
  <c r="DC2594"/>
  <c r="A2595"/>
  <c r="CY2595"/>
  <c r="CZ2595"/>
  <c r="DB2595" s="1"/>
  <c r="DA2595"/>
  <c r="DC2595"/>
  <c r="A2596"/>
  <c r="CY2596"/>
  <c r="CZ2596"/>
  <c r="DB2596" s="1"/>
  <c r="DA2596"/>
  <c r="DC2596"/>
  <c r="A2597"/>
  <c r="CY2597"/>
  <c r="CZ2597"/>
  <c r="DA2597"/>
  <c r="DB2597"/>
  <c r="DC2597"/>
  <c r="A2598"/>
  <c r="CY2598"/>
  <c r="CZ2598"/>
  <c r="DA2598"/>
  <c r="DB2598"/>
  <c r="DC2598"/>
  <c r="A2599"/>
  <c r="CY2599"/>
  <c r="CZ2599"/>
  <c r="DB2599" s="1"/>
  <c r="DA2599"/>
  <c r="DC2599"/>
  <c r="A2600"/>
  <c r="CY2600"/>
  <c r="CZ2600"/>
  <c r="DB2600" s="1"/>
  <c r="DA2600"/>
  <c r="DC2600"/>
  <c r="A2601"/>
  <c r="CY2601"/>
  <c r="CZ2601"/>
  <c r="DA2601"/>
  <c r="DB2601"/>
  <c r="DC2601"/>
  <c r="A2602"/>
  <c r="CY2602"/>
  <c r="CZ2602"/>
  <c r="DA2602"/>
  <c r="DB2602"/>
  <c r="DC2602"/>
  <c r="A2603"/>
  <c r="CY2603"/>
  <c r="CZ2603"/>
  <c r="DB2603" s="1"/>
  <c r="DA2603"/>
  <c r="DC2603"/>
  <c r="A2604"/>
  <c r="CY2604"/>
  <c r="CZ2604"/>
  <c r="DB2604" s="1"/>
  <c r="DA2604"/>
  <c r="DC2604"/>
  <c r="A2605"/>
  <c r="CY2605"/>
  <c r="CZ2605"/>
  <c r="DA2605"/>
  <c r="DB2605"/>
  <c r="DC2605"/>
  <c r="A2606"/>
  <c r="CY2606"/>
  <c r="CZ2606"/>
  <c r="DA2606"/>
  <c r="DB2606"/>
  <c r="DC2606"/>
  <c r="A2607"/>
  <c r="CY2607"/>
  <c r="CZ2607"/>
  <c r="DB2607" s="1"/>
  <c r="DA2607"/>
  <c r="DC2607"/>
  <c r="A2608"/>
  <c r="CY2608"/>
  <c r="CZ2608"/>
  <c r="DB2608" s="1"/>
  <c r="DA2608"/>
  <c r="DC2608"/>
  <c r="A2609"/>
  <c r="CY2609"/>
  <c r="CZ2609"/>
  <c r="DA2609"/>
  <c r="DB2609"/>
  <c r="DC2609"/>
  <c r="A2610"/>
  <c r="CY2610"/>
  <c r="CZ2610"/>
  <c r="DA2610"/>
  <c r="DB2610"/>
  <c r="DC2610"/>
  <c r="A2611"/>
  <c r="CY2611"/>
  <c r="CZ2611"/>
  <c r="DB2611" s="1"/>
  <c r="DA2611"/>
  <c r="DC2611"/>
  <c r="A2612"/>
  <c r="CY2612"/>
  <c r="CZ2612"/>
  <c r="DB2612" s="1"/>
  <c r="DA2612"/>
  <c r="DC2612"/>
  <c r="A2613"/>
  <c r="CY2613"/>
  <c r="CZ2613"/>
  <c r="DA2613"/>
  <c r="DB2613"/>
  <c r="DC2613"/>
  <c r="A2614"/>
  <c r="CY2614"/>
  <c r="CZ2614"/>
  <c r="DA2614"/>
  <c r="DB2614"/>
  <c r="DC2614"/>
  <c r="A2615"/>
  <c r="CY2615"/>
  <c r="CZ2615"/>
  <c r="DB2615" s="1"/>
  <c r="DA2615"/>
  <c r="DC2615"/>
  <c r="A2616"/>
  <c r="CY2616"/>
  <c r="CZ2616"/>
  <c r="DB2616" s="1"/>
  <c r="DA2616"/>
  <c r="DC2616"/>
  <c r="A2617"/>
  <c r="CY2617"/>
  <c r="CZ2617"/>
  <c r="DA2617"/>
  <c r="DB2617"/>
  <c r="DC2617"/>
  <c r="A2618"/>
  <c r="CY2618"/>
  <c r="CZ2618"/>
  <c r="DA2618"/>
  <c r="DB2618"/>
  <c r="DC2618"/>
  <c r="A2619"/>
  <c r="CY2619"/>
  <c r="CZ2619"/>
  <c r="DB2619" s="1"/>
  <c r="DA2619"/>
  <c r="DC2619"/>
  <c r="A2620"/>
  <c r="CY2620"/>
  <c r="CZ2620"/>
  <c r="DB2620" s="1"/>
  <c r="DA2620"/>
  <c r="DC2620"/>
  <c r="A2621"/>
  <c r="CY2621"/>
  <c r="CZ2621"/>
  <c r="DA2621"/>
  <c r="DB2621"/>
  <c r="DC2621"/>
  <c r="A2622"/>
  <c r="CY2622"/>
  <c r="CZ2622"/>
  <c r="DA2622"/>
  <c r="DB2622"/>
  <c r="DC2622"/>
  <c r="A2623"/>
  <c r="CY2623"/>
  <c r="CZ2623"/>
  <c r="DB2623" s="1"/>
  <c r="DA2623"/>
  <c r="DC2623"/>
  <c r="A2624"/>
  <c r="CY2624"/>
  <c r="CZ2624"/>
  <c r="DB2624" s="1"/>
  <c r="DA2624"/>
  <c r="DC2624"/>
  <c r="A2625"/>
  <c r="CY2625"/>
  <c r="CZ2625"/>
  <c r="DA2625"/>
  <c r="DB2625"/>
  <c r="DC2625"/>
  <c r="A2626"/>
  <c r="CY2626"/>
  <c r="CZ2626"/>
  <c r="DA2626"/>
  <c r="DB2626"/>
  <c r="DC2626"/>
  <c r="A2627"/>
  <c r="CY2627"/>
  <c r="CZ2627"/>
  <c r="DB2627" s="1"/>
  <c r="DA2627"/>
  <c r="DC2627"/>
  <c r="A2628"/>
  <c r="CY2628"/>
  <c r="CZ2628"/>
  <c r="DB2628" s="1"/>
  <c r="DA2628"/>
  <c r="DC2628"/>
  <c r="A2629"/>
  <c r="CY2629"/>
  <c r="CZ2629"/>
  <c r="DA2629"/>
  <c r="DB2629"/>
  <c r="DC2629"/>
  <c r="A2630"/>
  <c r="CY2630"/>
  <c r="CZ2630"/>
  <c r="DA2630"/>
  <c r="DB2630"/>
  <c r="DC2630"/>
  <c r="A2631"/>
  <c r="CY2631"/>
  <c r="CZ2631"/>
  <c r="DB2631" s="1"/>
  <c r="DA2631"/>
  <c r="DC2631"/>
  <c r="A2632"/>
  <c r="CY2632"/>
  <c r="CZ2632"/>
  <c r="DB2632" s="1"/>
  <c r="DA2632"/>
  <c r="DC2632"/>
  <c r="A2633"/>
  <c r="CY2633"/>
  <c r="CZ2633"/>
  <c r="DA2633"/>
  <c r="DB2633"/>
  <c r="DC2633"/>
  <c r="A2634"/>
  <c r="CY2634"/>
  <c r="CZ2634"/>
  <c r="DA2634"/>
  <c r="DB2634"/>
  <c r="DC2634"/>
  <c r="A2635"/>
  <c r="CY2635"/>
  <c r="CZ2635"/>
  <c r="DB2635" s="1"/>
  <c r="DA2635"/>
  <c r="DC2635"/>
  <c r="A2636"/>
  <c r="CY2636"/>
  <c r="CZ2636"/>
  <c r="DB2636" s="1"/>
  <c r="DA2636"/>
  <c r="DC2636"/>
  <c r="A2637"/>
  <c r="CY2637"/>
  <c r="CZ2637"/>
  <c r="DA2637"/>
  <c r="DB2637"/>
  <c r="DC2637"/>
  <c r="A2638"/>
  <c r="CY2638"/>
  <c r="CZ2638"/>
  <c r="DA2638"/>
  <c r="DB2638"/>
  <c r="DC2638"/>
  <c r="A2639"/>
  <c r="CY2639"/>
  <c r="CZ2639"/>
  <c r="DB2639" s="1"/>
  <c r="DA2639"/>
  <c r="DC2639"/>
  <c r="A2640"/>
  <c r="CY2640"/>
  <c r="CZ2640"/>
  <c r="DB2640" s="1"/>
  <c r="DA2640"/>
  <c r="DC2640"/>
  <c r="A2641"/>
  <c r="CY2641"/>
  <c r="CZ2641"/>
  <c r="DA2641"/>
  <c r="DB2641"/>
  <c r="DC2641"/>
  <c r="A2642"/>
  <c r="CY2642"/>
  <c r="CZ2642"/>
  <c r="DA2642"/>
  <c r="DB2642"/>
  <c r="DC2642"/>
  <c r="A2643"/>
  <c r="CY2643"/>
  <c r="CZ2643"/>
  <c r="DB2643" s="1"/>
  <c r="DA2643"/>
  <c r="DC2643"/>
  <c r="A2644"/>
  <c r="CY2644"/>
  <c r="CZ2644"/>
  <c r="DB2644" s="1"/>
  <c r="DA2644"/>
  <c r="DC2644"/>
  <c r="A2645"/>
  <c r="CY2645"/>
  <c r="CZ2645"/>
  <c r="DA2645"/>
  <c r="DB2645"/>
  <c r="DC2645"/>
  <c r="A2646"/>
  <c r="CY2646"/>
  <c r="CZ2646"/>
  <c r="DA2646"/>
  <c r="DB2646"/>
  <c r="DC2646"/>
  <c r="A2647"/>
  <c r="CY2647"/>
  <c r="CZ2647"/>
  <c r="DB2647" s="1"/>
  <c r="DA2647"/>
  <c r="DC2647"/>
  <c r="A2648"/>
  <c r="CY2648"/>
  <c r="CZ2648"/>
  <c r="DB2648" s="1"/>
  <c r="DA2648"/>
  <c r="DC2648"/>
  <c r="A2649"/>
  <c r="CY2649"/>
  <c r="CZ2649"/>
  <c r="DA2649"/>
  <c r="DB2649"/>
  <c r="DC2649"/>
  <c r="A2650"/>
  <c r="CY2650"/>
  <c r="CZ2650"/>
  <c r="DA2650"/>
  <c r="DB2650"/>
  <c r="DC2650"/>
  <c r="A2651"/>
  <c r="CY2651"/>
  <c r="CZ2651"/>
  <c r="DB2651" s="1"/>
  <c r="DA2651"/>
  <c r="DC2651"/>
  <c r="A2652"/>
  <c r="CY2652"/>
  <c r="CZ2652"/>
  <c r="DB2652" s="1"/>
  <c r="DA2652"/>
  <c r="DC2652"/>
  <c r="A2653"/>
  <c r="CY2653"/>
  <c r="CZ2653"/>
  <c r="DA2653"/>
  <c r="DB2653"/>
  <c r="DC2653"/>
  <c r="A2654"/>
  <c r="CY2654"/>
  <c r="CZ2654"/>
  <c r="DA2654"/>
  <c r="DB2654"/>
  <c r="DC2654"/>
  <c r="A2655"/>
  <c r="CY2655"/>
  <c r="CZ2655"/>
  <c r="DB2655" s="1"/>
  <c r="DA2655"/>
  <c r="DC2655"/>
  <c r="A2656"/>
  <c r="CY2656"/>
  <c r="CZ2656"/>
  <c r="DB2656" s="1"/>
  <c r="DA2656"/>
  <c r="DC2656"/>
  <c r="A2657"/>
  <c r="CY2657"/>
  <c r="CZ2657"/>
  <c r="DA2657"/>
  <c r="DB2657"/>
  <c r="DC2657"/>
  <c r="A2658"/>
  <c r="CY2658"/>
  <c r="CZ2658"/>
  <c r="DA2658"/>
  <c r="DB2658"/>
  <c r="DC2658"/>
  <c r="A2659"/>
  <c r="CY2659"/>
  <c r="CZ2659"/>
  <c r="DB2659" s="1"/>
  <c r="DA2659"/>
  <c r="DC2659"/>
  <c r="A2660"/>
  <c r="CY2660"/>
  <c r="CZ2660"/>
  <c r="DB2660" s="1"/>
  <c r="DA2660"/>
  <c r="DC2660"/>
  <c r="A2661"/>
  <c r="CY2661"/>
  <c r="CZ2661"/>
  <c r="DA2661"/>
  <c r="DB2661"/>
  <c r="DC2661"/>
  <c r="A2662"/>
  <c r="CY2662"/>
  <c r="CZ2662"/>
  <c r="DA2662"/>
  <c r="DB2662"/>
  <c r="DC2662"/>
  <c r="A2663"/>
  <c r="CY2663"/>
  <c r="CZ2663"/>
  <c r="DB2663" s="1"/>
  <c r="DA2663"/>
  <c r="DC2663"/>
  <c r="A2664"/>
  <c r="CY2664"/>
  <c r="CZ2664"/>
  <c r="DB2664" s="1"/>
  <c r="DA2664"/>
  <c r="DC2664"/>
  <c r="A2665"/>
  <c r="CY2665"/>
  <c r="CZ2665"/>
  <c r="DA2665"/>
  <c r="DB2665"/>
  <c r="DC2665"/>
  <c r="A2666"/>
  <c r="CY2666"/>
  <c r="CZ2666"/>
  <c r="DA2666"/>
  <c r="DB2666"/>
  <c r="DC2666"/>
  <c r="A2667"/>
  <c r="CY2667"/>
  <c r="CZ2667"/>
  <c r="DB2667" s="1"/>
  <c r="DA2667"/>
  <c r="DC2667"/>
  <c r="A2668"/>
  <c r="CY2668"/>
  <c r="CZ2668"/>
  <c r="DB2668" s="1"/>
  <c r="DA2668"/>
  <c r="DC2668"/>
  <c r="A2669"/>
  <c r="CY2669"/>
  <c r="CZ2669"/>
  <c r="DA2669"/>
  <c r="DB2669"/>
  <c r="DC2669"/>
  <c r="A2670"/>
  <c r="CY2670"/>
  <c r="CZ2670"/>
  <c r="DA2670"/>
  <c r="DB2670"/>
  <c r="DC2670"/>
  <c r="A2671"/>
  <c r="CY2671"/>
  <c r="CZ2671"/>
  <c r="DB2671" s="1"/>
  <c r="DA2671"/>
  <c r="DC2671"/>
  <c r="A2672"/>
  <c r="CY2672"/>
  <c r="CZ2672"/>
  <c r="DB2672" s="1"/>
  <c r="DA2672"/>
  <c r="DC2672"/>
  <c r="A2673"/>
  <c r="CY2673"/>
  <c r="CZ2673"/>
  <c r="DA2673"/>
  <c r="DB2673"/>
  <c r="DC2673"/>
  <c r="A2674"/>
  <c r="CY2674"/>
  <c r="CZ2674"/>
  <c r="DA2674"/>
  <c r="DB2674"/>
  <c r="DC2674"/>
  <c r="A2675"/>
  <c r="CY2675"/>
  <c r="CZ2675"/>
  <c r="DB2675" s="1"/>
  <c r="DA2675"/>
  <c r="DC2675"/>
  <c r="A2676"/>
  <c r="CY2676"/>
  <c r="CZ2676"/>
  <c r="DB2676" s="1"/>
  <c r="DA2676"/>
  <c r="DC2676"/>
  <c r="A2677"/>
  <c r="CY2677"/>
  <c r="CZ2677"/>
  <c r="DA2677"/>
  <c r="DB2677"/>
  <c r="DC2677"/>
  <c r="A2678"/>
  <c r="CY2678"/>
  <c r="CZ2678"/>
  <c r="DA2678"/>
  <c r="DB2678"/>
  <c r="DC2678"/>
  <c r="A2679"/>
  <c r="CY2679"/>
  <c r="CZ2679"/>
  <c r="DB2679" s="1"/>
  <c r="DA2679"/>
  <c r="DC2679"/>
  <c r="A2680"/>
  <c r="CY2680"/>
  <c r="CZ2680"/>
  <c r="DB2680" s="1"/>
  <c r="DA2680"/>
  <c r="DC2680"/>
  <c r="A2681"/>
  <c r="CY2681"/>
  <c r="CZ2681"/>
  <c r="DA2681"/>
  <c r="DB2681"/>
  <c r="DC2681"/>
  <c r="A2682"/>
  <c r="CY2682"/>
  <c r="CZ2682"/>
  <c r="DA2682"/>
  <c r="DB2682"/>
  <c r="DC2682"/>
  <c r="A2683"/>
  <c r="CY2683"/>
  <c r="CZ2683"/>
  <c r="DB2683" s="1"/>
  <c r="DA2683"/>
  <c r="DC2683"/>
  <c r="A2684"/>
  <c r="CY2684"/>
  <c r="CZ2684"/>
  <c r="DB2684" s="1"/>
  <c r="DA2684"/>
  <c r="DC2684"/>
  <c r="A2685"/>
  <c r="CY2685"/>
  <c r="CZ2685"/>
  <c r="DA2685"/>
  <c r="DB2685"/>
  <c r="DC2685"/>
  <c r="A2686"/>
  <c r="CY2686"/>
  <c r="CZ2686"/>
  <c r="DA2686"/>
  <c r="DB2686"/>
  <c r="DC2686"/>
  <c r="A2687"/>
  <c r="CY2687"/>
  <c r="CZ2687"/>
  <c r="DB2687" s="1"/>
  <c r="DA2687"/>
  <c r="DC2687"/>
  <c r="A2688"/>
  <c r="CY2688"/>
  <c r="CZ2688"/>
  <c r="DB2688" s="1"/>
  <c r="DA2688"/>
  <c r="DC2688"/>
  <c r="A2689"/>
  <c r="CY2689"/>
  <c r="CZ2689"/>
  <c r="DA2689"/>
  <c r="DB2689"/>
  <c r="DC2689"/>
  <c r="A2690"/>
  <c r="CY2690"/>
  <c r="CZ2690"/>
  <c r="DA2690"/>
  <c r="DB2690"/>
  <c r="DC2690"/>
  <c r="A2691"/>
  <c r="CY2691"/>
  <c r="CZ2691"/>
  <c r="DB2691" s="1"/>
  <c r="DA2691"/>
  <c r="DC2691"/>
  <c r="A2692"/>
  <c r="CY2692"/>
  <c r="CZ2692"/>
  <c r="DB2692" s="1"/>
  <c r="DA2692"/>
  <c r="DC2692"/>
  <c r="A2693"/>
  <c r="CY2693"/>
  <c r="CZ2693"/>
  <c r="DA2693"/>
  <c r="DB2693"/>
  <c r="DC2693"/>
  <c r="A2694"/>
  <c r="CY2694"/>
  <c r="CZ2694"/>
  <c r="DA2694"/>
  <c r="DB2694"/>
  <c r="DC2694"/>
  <c r="A2695"/>
  <c r="CY2695"/>
  <c r="CZ2695"/>
  <c r="DB2695" s="1"/>
  <c r="DA2695"/>
  <c r="DC2695"/>
  <c r="A2696"/>
  <c r="CY2696"/>
  <c r="CZ2696"/>
  <c r="DB2696" s="1"/>
  <c r="DA2696"/>
  <c r="DC2696"/>
  <c r="A2697"/>
  <c r="CY2697"/>
  <c r="CZ2697"/>
  <c r="DA2697"/>
  <c r="DB2697"/>
  <c r="DC2697"/>
  <c r="A2698"/>
  <c r="CY2698"/>
  <c r="CZ2698"/>
  <c r="DA2698"/>
  <c r="DB2698"/>
  <c r="DC2698"/>
  <c r="A2699"/>
  <c r="CY2699"/>
  <c r="CZ2699"/>
  <c r="DB2699" s="1"/>
  <c r="DA2699"/>
  <c r="DC2699"/>
  <c r="A2700"/>
  <c r="CY2700"/>
  <c r="CZ2700"/>
  <c r="DB2700" s="1"/>
  <c r="DA2700"/>
  <c r="DC2700"/>
  <c r="A2701"/>
  <c r="CY2701"/>
  <c r="CZ2701"/>
  <c r="DA2701"/>
  <c r="DB2701"/>
  <c r="DC2701"/>
  <c r="D12" i="1"/>
  <c r="E18"/>
  <c r="Z18"/>
  <c r="AA18"/>
  <c r="AB18"/>
  <c r="AC18"/>
  <c r="AD18"/>
  <c r="AE18"/>
  <c r="AF18"/>
  <c r="AG18"/>
  <c r="AH18"/>
  <c r="AI18"/>
  <c r="AJ18"/>
  <c r="AK18"/>
  <c r="AL18"/>
  <c r="AM18"/>
  <c r="AN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D20"/>
  <c r="E22"/>
  <c r="Z22"/>
  <c r="AA22"/>
  <c r="AB22"/>
  <c r="AC22"/>
  <c r="AD22"/>
  <c r="AE22"/>
  <c r="AF22"/>
  <c r="AG22"/>
  <c r="AH22"/>
  <c r="AI22"/>
  <c r="AJ22"/>
  <c r="AK22"/>
  <c r="AL22"/>
  <c r="AM22"/>
  <c r="AN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D24"/>
  <c r="E26"/>
  <c r="Z26"/>
  <c r="AA26"/>
  <c r="AB26"/>
  <c r="AC26"/>
  <c r="AD26"/>
  <c r="AE26"/>
  <c r="AF26"/>
  <c r="AG26"/>
  <c r="AH26"/>
  <c r="AI26"/>
  <c r="AJ26"/>
  <c r="AK26"/>
  <c r="AL26"/>
  <c r="AM26"/>
  <c r="AN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D28"/>
  <c r="B30"/>
  <c r="E30"/>
  <c r="F30"/>
  <c r="Z30"/>
  <c r="AA30"/>
  <c r="AM30"/>
  <c r="AN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CK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C32"/>
  <c r="D32"/>
  <c r="I32"/>
  <c r="K32"/>
  <c r="AC32"/>
  <c r="AE32"/>
  <c r="AD32" s="1"/>
  <c r="AF32"/>
  <c r="CT32" s="1"/>
  <c r="S32" s="1"/>
  <c r="AG32"/>
  <c r="AH32"/>
  <c r="AI32"/>
  <c r="CW32" s="1"/>
  <c r="V32" s="1"/>
  <c r="AJ32"/>
  <c r="CX32" s="1"/>
  <c r="W32" s="1"/>
  <c r="CQ32"/>
  <c r="P32" s="1"/>
  <c r="CU32"/>
  <c r="T32" s="1"/>
  <c r="CV32"/>
  <c r="U32" s="1"/>
  <c r="FR32"/>
  <c r="GL32"/>
  <c r="GO32"/>
  <c r="GP32"/>
  <c r="GV32"/>
  <c r="HC32" s="1"/>
  <c r="GX32" s="1"/>
  <c r="AC33"/>
  <c r="AB33" s="1"/>
  <c r="AD33"/>
  <c r="CR33" s="1"/>
  <c r="AE33"/>
  <c r="CS33" s="1"/>
  <c r="AF33"/>
  <c r="AG33"/>
  <c r="AH33"/>
  <c r="CV33" s="1"/>
  <c r="AI33"/>
  <c r="CW33" s="1"/>
  <c r="AJ33"/>
  <c r="CQ33"/>
  <c r="CT33"/>
  <c r="CU33"/>
  <c r="CX33"/>
  <c r="FR33"/>
  <c r="GL33"/>
  <c r="GN33"/>
  <c r="GP33"/>
  <c r="GV33"/>
  <c r="HC33" s="1"/>
  <c r="C34"/>
  <c r="D34"/>
  <c r="I34"/>
  <c r="K34"/>
  <c r="AC34"/>
  <c r="AB34" s="1"/>
  <c r="AD34"/>
  <c r="CR34" s="1"/>
  <c r="Q34" s="1"/>
  <c r="AE34"/>
  <c r="CS34" s="1"/>
  <c r="R34" s="1"/>
  <c r="AF34"/>
  <c r="AG34"/>
  <c r="AH34"/>
  <c r="CV34" s="1"/>
  <c r="U34" s="1"/>
  <c r="AI34"/>
  <c r="CW34" s="1"/>
  <c r="V34" s="1"/>
  <c r="AJ34"/>
  <c r="CQ34"/>
  <c r="P34" s="1"/>
  <c r="CT34"/>
  <c r="S34" s="1"/>
  <c r="CU34"/>
  <c r="T34" s="1"/>
  <c r="CX34"/>
  <c r="W34" s="1"/>
  <c r="FR34"/>
  <c r="GL34"/>
  <c r="GO34"/>
  <c r="GP34"/>
  <c r="GV34"/>
  <c r="HC34" s="1"/>
  <c r="GX34" s="1"/>
  <c r="I35"/>
  <c r="AC35"/>
  <c r="AB35" s="1"/>
  <c r="AD35"/>
  <c r="CR35" s="1"/>
  <c r="Q35" s="1"/>
  <c r="AE35"/>
  <c r="AF35"/>
  <c r="AG35"/>
  <c r="CU35" s="1"/>
  <c r="T35" s="1"/>
  <c r="AH35"/>
  <c r="CV35" s="1"/>
  <c r="U35" s="1"/>
  <c r="AI35"/>
  <c r="AJ35"/>
  <c r="CS35"/>
  <c r="R35" s="1"/>
  <c r="CT35"/>
  <c r="S35" s="1"/>
  <c r="CW35"/>
  <c r="V35" s="1"/>
  <c r="CX35"/>
  <c r="W35" s="1"/>
  <c r="FR35"/>
  <c r="BY44" s="1"/>
  <c r="GL35"/>
  <c r="GN35"/>
  <c r="GP35"/>
  <c r="GV35"/>
  <c r="HC35"/>
  <c r="GX35" s="1"/>
  <c r="C36"/>
  <c r="D36"/>
  <c r="I36"/>
  <c r="K36"/>
  <c r="AC36"/>
  <c r="AB36" s="1"/>
  <c r="AD36"/>
  <c r="CR36" s="1"/>
  <c r="Q36" s="1"/>
  <c r="AE36"/>
  <c r="AF36"/>
  <c r="AG36"/>
  <c r="CU36" s="1"/>
  <c r="T36" s="1"/>
  <c r="AH36"/>
  <c r="CV36" s="1"/>
  <c r="U36" s="1"/>
  <c r="AI36"/>
  <c r="AJ36"/>
  <c r="CS36"/>
  <c r="R36" s="1"/>
  <c r="CT36"/>
  <c r="S36" s="1"/>
  <c r="CW36"/>
  <c r="V36" s="1"/>
  <c r="CX36"/>
  <c r="W36" s="1"/>
  <c r="FR36"/>
  <c r="GL36"/>
  <c r="GO36"/>
  <c r="GP36"/>
  <c r="GV36"/>
  <c r="HC36"/>
  <c r="GX36" s="1"/>
  <c r="I37"/>
  <c r="AC37"/>
  <c r="CQ37" s="1"/>
  <c r="P37" s="1"/>
  <c r="AE37"/>
  <c r="AD37" s="1"/>
  <c r="AF37"/>
  <c r="CT37" s="1"/>
  <c r="S37" s="1"/>
  <c r="AG37"/>
  <c r="CU37" s="1"/>
  <c r="T37" s="1"/>
  <c r="AH37"/>
  <c r="AI37"/>
  <c r="AJ37"/>
  <c r="CX37" s="1"/>
  <c r="W37" s="1"/>
  <c r="CS37"/>
  <c r="R37" s="1"/>
  <c r="CV37"/>
  <c r="U37" s="1"/>
  <c r="CW37"/>
  <c r="V37" s="1"/>
  <c r="FR37"/>
  <c r="GL37"/>
  <c r="GN37"/>
  <c r="GP37"/>
  <c r="GV37"/>
  <c r="HC37"/>
  <c r="GX37" s="1"/>
  <c r="C38"/>
  <c r="D38"/>
  <c r="I38"/>
  <c r="I39" s="1"/>
  <c r="K38"/>
  <c r="AC38"/>
  <c r="CQ38" s="1"/>
  <c r="P38" s="1"/>
  <c r="AE38"/>
  <c r="AD38" s="1"/>
  <c r="AF38"/>
  <c r="CT38" s="1"/>
  <c r="S38" s="1"/>
  <c r="AG38"/>
  <c r="CU38" s="1"/>
  <c r="T38" s="1"/>
  <c r="AH38"/>
  <c r="AI38"/>
  <c r="AJ38"/>
  <c r="CX38" s="1"/>
  <c r="W38" s="1"/>
  <c r="CS38"/>
  <c r="R38" s="1"/>
  <c r="CV38"/>
  <c r="U38" s="1"/>
  <c r="CW38"/>
  <c r="V38" s="1"/>
  <c r="FR38"/>
  <c r="GL38"/>
  <c r="GO38"/>
  <c r="GP38"/>
  <c r="GV38"/>
  <c r="HC38"/>
  <c r="GX38" s="1"/>
  <c r="AC39"/>
  <c r="AE39"/>
  <c r="AD39" s="1"/>
  <c r="AF39"/>
  <c r="CT39" s="1"/>
  <c r="S39" s="1"/>
  <c r="AG39"/>
  <c r="AH39"/>
  <c r="AI39"/>
  <c r="CW39" s="1"/>
  <c r="AJ39"/>
  <c r="CX39" s="1"/>
  <c r="W39" s="1"/>
  <c r="CQ39"/>
  <c r="CU39"/>
  <c r="CV39"/>
  <c r="FR39"/>
  <c r="GL39"/>
  <c r="GN39"/>
  <c r="GP39"/>
  <c r="GV39"/>
  <c r="HC39" s="1"/>
  <c r="GX39" s="1"/>
  <c r="C40"/>
  <c r="D40"/>
  <c r="I40"/>
  <c r="CX14" i="3" s="1"/>
  <c r="K40" i="1"/>
  <c r="AC40"/>
  <c r="AE40"/>
  <c r="AD40" s="1"/>
  <c r="AF40"/>
  <c r="CT40" s="1"/>
  <c r="S40" s="1"/>
  <c r="AG40"/>
  <c r="AH40"/>
  <c r="AI40"/>
  <c r="CW40" s="1"/>
  <c r="V40" s="1"/>
  <c r="AJ40"/>
  <c r="CX40" s="1"/>
  <c r="W40" s="1"/>
  <c r="CQ40"/>
  <c r="P40" s="1"/>
  <c r="CU40"/>
  <c r="T40" s="1"/>
  <c r="CV40"/>
  <c r="U40" s="1"/>
  <c r="FR40"/>
  <c r="GL40"/>
  <c r="GO40"/>
  <c r="GP40"/>
  <c r="GV40"/>
  <c r="HC40" s="1"/>
  <c r="GX40" s="1"/>
  <c r="C41"/>
  <c r="D41"/>
  <c r="I41"/>
  <c r="K41"/>
  <c r="AC41"/>
  <c r="AE41"/>
  <c r="AD41" s="1"/>
  <c r="AF41"/>
  <c r="CT41" s="1"/>
  <c r="S41" s="1"/>
  <c r="AG41"/>
  <c r="AH41"/>
  <c r="AI41"/>
  <c r="CW41" s="1"/>
  <c r="V41" s="1"/>
  <c r="AJ41"/>
  <c r="CX41" s="1"/>
  <c r="W41" s="1"/>
  <c r="CQ41"/>
  <c r="P41" s="1"/>
  <c r="CU41"/>
  <c r="T41" s="1"/>
  <c r="CV41"/>
  <c r="U41" s="1"/>
  <c r="FR41"/>
  <c r="GL41"/>
  <c r="GO41"/>
  <c r="GP41"/>
  <c r="GV41"/>
  <c r="HC41" s="1"/>
  <c r="GX41" s="1"/>
  <c r="C42"/>
  <c r="D42"/>
  <c r="I42"/>
  <c r="K42"/>
  <c r="AC42"/>
  <c r="AE42"/>
  <c r="AD42" s="1"/>
  <c r="AF42"/>
  <c r="CT42" s="1"/>
  <c r="S42" s="1"/>
  <c r="AG42"/>
  <c r="AH42"/>
  <c r="AI42"/>
  <c r="CW42" s="1"/>
  <c r="V42" s="1"/>
  <c r="AJ42"/>
  <c r="CX42" s="1"/>
  <c r="W42" s="1"/>
  <c r="CQ42"/>
  <c r="P42" s="1"/>
  <c r="CU42"/>
  <c r="T42" s="1"/>
  <c r="CV42"/>
  <c r="U42" s="1"/>
  <c r="FR42"/>
  <c r="GL42"/>
  <c r="GO42"/>
  <c r="GP42"/>
  <c r="GV42"/>
  <c r="HC42" s="1"/>
  <c r="GX42" s="1"/>
  <c r="B44"/>
  <c r="C44"/>
  <c r="C30" s="1"/>
  <c r="D44"/>
  <c r="D30" s="1"/>
  <c r="F44"/>
  <c r="G44"/>
  <c r="G30" s="1"/>
  <c r="BX44"/>
  <c r="CG44" s="1"/>
  <c r="BZ44"/>
  <c r="AQ44" s="1"/>
  <c r="CD44"/>
  <c r="AU44" s="1"/>
  <c r="CK44"/>
  <c r="BB44" s="1"/>
  <c r="CL44"/>
  <c r="BC44" s="1"/>
  <c r="CM44"/>
  <c r="CM30" s="1"/>
  <c r="D76"/>
  <c r="E78"/>
  <c r="F78"/>
  <c r="Z78"/>
  <c r="AA78"/>
  <c r="AM78"/>
  <c r="AN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C80"/>
  <c r="D80"/>
  <c r="I80"/>
  <c r="I81" s="1"/>
  <c r="K80"/>
  <c r="AC80"/>
  <c r="AE80"/>
  <c r="AD80" s="1"/>
  <c r="AF80"/>
  <c r="CT80" s="1"/>
  <c r="S80" s="1"/>
  <c r="AG80"/>
  <c r="AH80"/>
  <c r="AI80"/>
  <c r="AJ80"/>
  <c r="CX80" s="1"/>
  <c r="W80" s="1"/>
  <c r="CQ80"/>
  <c r="P80" s="1"/>
  <c r="CS80"/>
  <c r="R80" s="1"/>
  <c r="CU80"/>
  <c r="T80" s="1"/>
  <c r="CV80"/>
  <c r="U80" s="1"/>
  <c r="CW80"/>
  <c r="V80" s="1"/>
  <c r="FR80"/>
  <c r="GL80"/>
  <c r="GO80"/>
  <c r="GP80"/>
  <c r="GV80"/>
  <c r="HC80"/>
  <c r="GX80" s="1"/>
  <c r="AC81"/>
  <c r="AB81" s="1"/>
  <c r="AE81"/>
  <c r="AD81" s="1"/>
  <c r="CR81" s="1"/>
  <c r="AF81"/>
  <c r="AG81"/>
  <c r="AH81"/>
  <c r="AI81"/>
  <c r="CW81" s="1"/>
  <c r="AJ81"/>
  <c r="CQ81"/>
  <c r="CT81"/>
  <c r="S81" s="1"/>
  <c r="CU81"/>
  <c r="CV81"/>
  <c r="CX81"/>
  <c r="FR81"/>
  <c r="GL81"/>
  <c r="GO81"/>
  <c r="GP81"/>
  <c r="GV81"/>
  <c r="HC81" s="1"/>
  <c r="GX81" s="1"/>
  <c r="C82"/>
  <c r="D82"/>
  <c r="I82"/>
  <c r="K82"/>
  <c r="AC82"/>
  <c r="AE82"/>
  <c r="AF82"/>
  <c r="AG82"/>
  <c r="AH82"/>
  <c r="AI82"/>
  <c r="CW82" s="1"/>
  <c r="V82" s="1"/>
  <c r="AJ82"/>
  <c r="CQ82"/>
  <c r="P82" s="1"/>
  <c r="CT82"/>
  <c r="S82" s="1"/>
  <c r="CU82"/>
  <c r="T82" s="1"/>
  <c r="CV82"/>
  <c r="U82" s="1"/>
  <c r="CX82"/>
  <c r="W82" s="1"/>
  <c r="FR82"/>
  <c r="GL82"/>
  <c r="GO82"/>
  <c r="GP82"/>
  <c r="GV82"/>
  <c r="HC82" s="1"/>
  <c r="GX82"/>
  <c r="AC83"/>
  <c r="AB83" s="1"/>
  <c r="AD83"/>
  <c r="CR83" s="1"/>
  <c r="AE83"/>
  <c r="AF83"/>
  <c r="AG83"/>
  <c r="AH83"/>
  <c r="CV83" s="1"/>
  <c r="AI83"/>
  <c r="AJ83"/>
  <c r="CQ83"/>
  <c r="CS83"/>
  <c r="CT83"/>
  <c r="CU83"/>
  <c r="CW83"/>
  <c r="CX83"/>
  <c r="FR83"/>
  <c r="GL83"/>
  <c r="GO83"/>
  <c r="GP83"/>
  <c r="GV83"/>
  <c r="HC83" s="1"/>
  <c r="AC84"/>
  <c r="AE84"/>
  <c r="AD84" s="1"/>
  <c r="CR84" s="1"/>
  <c r="AF84"/>
  <c r="AG84"/>
  <c r="CU84" s="1"/>
  <c r="AH84"/>
  <c r="AI84"/>
  <c r="AJ84"/>
  <c r="CS84"/>
  <c r="CT84"/>
  <c r="CV84"/>
  <c r="CW84"/>
  <c r="CX84"/>
  <c r="FR84"/>
  <c r="GL84"/>
  <c r="GO84"/>
  <c r="GP84"/>
  <c r="GV84"/>
  <c r="HC84"/>
  <c r="C85"/>
  <c r="D85"/>
  <c r="I85"/>
  <c r="K85"/>
  <c r="S85"/>
  <c r="AC85"/>
  <c r="AE85"/>
  <c r="AD85" s="1"/>
  <c r="CR85" s="1"/>
  <c r="Q85" s="1"/>
  <c r="AF85"/>
  <c r="AG85"/>
  <c r="CU85" s="1"/>
  <c r="T85" s="1"/>
  <c r="AH85"/>
  <c r="AI85"/>
  <c r="AJ85"/>
  <c r="CS85"/>
  <c r="R85" s="1"/>
  <c r="CT85"/>
  <c r="CV85"/>
  <c r="U85" s="1"/>
  <c r="CW85"/>
  <c r="V85" s="1"/>
  <c r="CX85"/>
  <c r="W85" s="1"/>
  <c r="FR85"/>
  <c r="GL85"/>
  <c r="GO85"/>
  <c r="GP85"/>
  <c r="GV85"/>
  <c r="HC85"/>
  <c r="GX85" s="1"/>
  <c r="I86"/>
  <c r="AB86"/>
  <c r="AC86"/>
  <c r="AE86"/>
  <c r="AD86" s="1"/>
  <c r="CR86" s="1"/>
  <c r="Q86" s="1"/>
  <c r="AF86"/>
  <c r="CT86" s="1"/>
  <c r="S86" s="1"/>
  <c r="AG86"/>
  <c r="AH86"/>
  <c r="AI86"/>
  <c r="AJ86"/>
  <c r="CX86" s="1"/>
  <c r="W86" s="1"/>
  <c r="CQ86"/>
  <c r="P86" s="1"/>
  <c r="CP86" s="1"/>
  <c r="O86" s="1"/>
  <c r="CS86"/>
  <c r="R86" s="1"/>
  <c r="CU86"/>
  <c r="T86" s="1"/>
  <c r="CV86"/>
  <c r="U86" s="1"/>
  <c r="CW86"/>
  <c r="V86" s="1"/>
  <c r="FR86"/>
  <c r="GL86"/>
  <c r="GO86"/>
  <c r="GP86"/>
  <c r="GV86"/>
  <c r="HC86"/>
  <c r="GX86" s="1"/>
  <c r="I87"/>
  <c r="AC87"/>
  <c r="AE87"/>
  <c r="AF87"/>
  <c r="AG87"/>
  <c r="AH87"/>
  <c r="AI87"/>
  <c r="CW87" s="1"/>
  <c r="V87" s="1"/>
  <c r="AJ87"/>
  <c r="CQ87"/>
  <c r="P87" s="1"/>
  <c r="CT87"/>
  <c r="S87" s="1"/>
  <c r="CU87"/>
  <c r="T87" s="1"/>
  <c r="CV87"/>
  <c r="U87" s="1"/>
  <c r="CX87"/>
  <c r="W87" s="1"/>
  <c r="FR87"/>
  <c r="GL87"/>
  <c r="GO87"/>
  <c r="GP87"/>
  <c r="GV87"/>
  <c r="HC87" s="1"/>
  <c r="GX87"/>
  <c r="I88"/>
  <c r="AC88"/>
  <c r="AB88" s="1"/>
  <c r="AD88"/>
  <c r="CR88" s="1"/>
  <c r="Q88" s="1"/>
  <c r="AE88"/>
  <c r="AF88"/>
  <c r="AG88"/>
  <c r="AH88"/>
  <c r="CV88" s="1"/>
  <c r="U88" s="1"/>
  <c r="AI88"/>
  <c r="AJ88"/>
  <c r="CQ88"/>
  <c r="P88" s="1"/>
  <c r="CP88" s="1"/>
  <c r="O88" s="1"/>
  <c r="CS88"/>
  <c r="R88" s="1"/>
  <c r="CY88" s="1"/>
  <c r="X88" s="1"/>
  <c r="CT88"/>
  <c r="S88" s="1"/>
  <c r="CU88"/>
  <c r="T88" s="1"/>
  <c r="CW88"/>
  <c r="V88" s="1"/>
  <c r="CX88"/>
  <c r="W88" s="1"/>
  <c r="FR88"/>
  <c r="GL88"/>
  <c r="GO88"/>
  <c r="GP88"/>
  <c r="GV88"/>
  <c r="HC88" s="1"/>
  <c r="GX88" s="1"/>
  <c r="C89"/>
  <c r="D89"/>
  <c r="I89"/>
  <c r="K89"/>
  <c r="T89"/>
  <c r="AC89"/>
  <c r="AB89" s="1"/>
  <c r="AD89"/>
  <c r="CR89" s="1"/>
  <c r="Q89" s="1"/>
  <c r="AE89"/>
  <c r="AF89"/>
  <c r="AG89"/>
  <c r="AH89"/>
  <c r="CV89" s="1"/>
  <c r="U89" s="1"/>
  <c r="AI89"/>
  <c r="AJ89"/>
  <c r="CQ89"/>
  <c r="P89" s="1"/>
  <c r="CP89" s="1"/>
  <c r="O89" s="1"/>
  <c r="CS89"/>
  <c r="R89" s="1"/>
  <c r="CY89" s="1"/>
  <c r="X89" s="1"/>
  <c r="CT89"/>
  <c r="S89" s="1"/>
  <c r="CU89"/>
  <c r="CW89"/>
  <c r="V89" s="1"/>
  <c r="CX89"/>
  <c r="W89" s="1"/>
  <c r="FR89"/>
  <c r="GL89"/>
  <c r="GO89"/>
  <c r="GP89"/>
  <c r="GV89"/>
  <c r="HC89" s="1"/>
  <c r="GX89" s="1"/>
  <c r="C90"/>
  <c r="D90"/>
  <c r="I90"/>
  <c r="K90"/>
  <c r="T90"/>
  <c r="AC90"/>
  <c r="AD90"/>
  <c r="CR90" s="1"/>
  <c r="Q90" s="1"/>
  <c r="AE90"/>
  <c r="AF90"/>
  <c r="AG90"/>
  <c r="AH90"/>
  <c r="CV90" s="1"/>
  <c r="U90" s="1"/>
  <c r="AI90"/>
  <c r="AJ90"/>
  <c r="CQ90"/>
  <c r="P90" s="1"/>
  <c r="CS90"/>
  <c r="R90" s="1"/>
  <c r="CT90"/>
  <c r="S90" s="1"/>
  <c r="CU90"/>
  <c r="CW90"/>
  <c r="V90" s="1"/>
  <c r="CX90"/>
  <c r="W90" s="1"/>
  <c r="FR90"/>
  <c r="GL90"/>
  <c r="GO90"/>
  <c r="GP90"/>
  <c r="GV90"/>
  <c r="HC90" s="1"/>
  <c r="GX90" s="1"/>
  <c r="C91"/>
  <c r="D91"/>
  <c r="I91"/>
  <c r="K91"/>
  <c r="T91"/>
  <c r="AC91"/>
  <c r="AD91"/>
  <c r="CR91" s="1"/>
  <c r="Q91" s="1"/>
  <c r="AE91"/>
  <c r="AF91"/>
  <c r="AG91"/>
  <c r="AH91"/>
  <c r="CV91" s="1"/>
  <c r="U91" s="1"/>
  <c r="AI91"/>
  <c r="AJ91"/>
  <c r="CQ91"/>
  <c r="P91" s="1"/>
  <c r="CS91"/>
  <c r="R91" s="1"/>
  <c r="CT91"/>
  <c r="S91" s="1"/>
  <c r="CU91"/>
  <c r="CW91"/>
  <c r="V91" s="1"/>
  <c r="CX91"/>
  <c r="W91" s="1"/>
  <c r="FR91"/>
  <c r="GL91"/>
  <c r="GO91"/>
  <c r="GP91"/>
  <c r="GV91"/>
  <c r="HC91" s="1"/>
  <c r="GX91" s="1"/>
  <c r="C92"/>
  <c r="D92"/>
  <c r="I92"/>
  <c r="K92"/>
  <c r="T92"/>
  <c r="AC92"/>
  <c r="AD92"/>
  <c r="CR92" s="1"/>
  <c r="Q92" s="1"/>
  <c r="AE92"/>
  <c r="AF92"/>
  <c r="AG92"/>
  <c r="AH92"/>
  <c r="CV92" s="1"/>
  <c r="U92" s="1"/>
  <c r="AI92"/>
  <c r="AJ92"/>
  <c r="CQ92"/>
  <c r="P92" s="1"/>
  <c r="CS92"/>
  <c r="R92" s="1"/>
  <c r="CT92"/>
  <c r="S92" s="1"/>
  <c r="CU92"/>
  <c r="CW92"/>
  <c r="V92" s="1"/>
  <c r="CX92"/>
  <c r="W92" s="1"/>
  <c r="FR92"/>
  <c r="GL92"/>
  <c r="GO92"/>
  <c r="GP92"/>
  <c r="GV92"/>
  <c r="HC92" s="1"/>
  <c r="GX92" s="1"/>
  <c r="C93"/>
  <c r="D93"/>
  <c r="I93"/>
  <c r="K93"/>
  <c r="T93"/>
  <c r="AC93"/>
  <c r="AD93"/>
  <c r="CR93" s="1"/>
  <c r="Q93" s="1"/>
  <c r="AE93"/>
  <c r="AF93"/>
  <c r="AG93"/>
  <c r="AH93"/>
  <c r="CV93" s="1"/>
  <c r="U93" s="1"/>
  <c r="AI93"/>
  <c r="AJ93"/>
  <c r="CQ93"/>
  <c r="P93" s="1"/>
  <c r="CS93"/>
  <c r="R93" s="1"/>
  <c r="CT93"/>
  <c r="S93" s="1"/>
  <c r="CU93"/>
  <c r="CW93"/>
  <c r="V93" s="1"/>
  <c r="CX93"/>
  <c r="W93" s="1"/>
  <c r="FR93"/>
  <c r="GL93"/>
  <c r="GO93"/>
  <c r="GP93"/>
  <c r="GV93"/>
  <c r="HC93" s="1"/>
  <c r="GX93" s="1"/>
  <c r="I94"/>
  <c r="S94"/>
  <c r="AC94"/>
  <c r="CQ94" s="1"/>
  <c r="P94" s="1"/>
  <c r="CP94" s="1"/>
  <c r="O94" s="1"/>
  <c r="AE94"/>
  <c r="AD94" s="1"/>
  <c r="CR94" s="1"/>
  <c r="Q94" s="1"/>
  <c r="AF94"/>
  <c r="AG94"/>
  <c r="CU94" s="1"/>
  <c r="T94" s="1"/>
  <c r="AH94"/>
  <c r="AI94"/>
  <c r="AJ94"/>
  <c r="CS94"/>
  <c r="R94" s="1"/>
  <c r="CT94"/>
  <c r="CV94"/>
  <c r="U94" s="1"/>
  <c r="CW94"/>
  <c r="V94" s="1"/>
  <c r="CX94"/>
  <c r="W94" s="1"/>
  <c r="FR94"/>
  <c r="GL94"/>
  <c r="GO94"/>
  <c r="GP94"/>
  <c r="GV94"/>
  <c r="HC94"/>
  <c r="GX94" s="1"/>
  <c r="I95"/>
  <c r="AC95"/>
  <c r="AE95"/>
  <c r="AD95" s="1"/>
  <c r="AB95" s="1"/>
  <c r="AF95"/>
  <c r="CT95" s="1"/>
  <c r="S95" s="1"/>
  <c r="CZ95" s="1"/>
  <c r="Y95" s="1"/>
  <c r="AG95"/>
  <c r="AH95"/>
  <c r="AI95"/>
  <c r="CW95" s="1"/>
  <c r="V95" s="1"/>
  <c r="AJ95"/>
  <c r="CX95" s="1"/>
  <c r="W95" s="1"/>
  <c r="CQ95"/>
  <c r="P95" s="1"/>
  <c r="CS95"/>
  <c r="R95" s="1"/>
  <c r="CU95"/>
  <c r="T95" s="1"/>
  <c r="CV95"/>
  <c r="U95" s="1"/>
  <c r="FR95"/>
  <c r="GL95"/>
  <c r="GN95"/>
  <c r="GP95"/>
  <c r="GV95"/>
  <c r="HC95"/>
  <c r="GX95" s="1"/>
  <c r="C96"/>
  <c r="D96"/>
  <c r="I96"/>
  <c r="K96"/>
  <c r="U96"/>
  <c r="AC96"/>
  <c r="AE96"/>
  <c r="AD96" s="1"/>
  <c r="AB96" s="1"/>
  <c r="AF96"/>
  <c r="CT96" s="1"/>
  <c r="S96" s="1"/>
  <c r="AG96"/>
  <c r="AH96"/>
  <c r="AI96"/>
  <c r="CW96" s="1"/>
  <c r="V96" s="1"/>
  <c r="AJ96"/>
  <c r="CX96" s="1"/>
  <c r="W96" s="1"/>
  <c r="CQ96"/>
  <c r="CS96"/>
  <c r="R96" s="1"/>
  <c r="CU96"/>
  <c r="T96" s="1"/>
  <c r="CV96"/>
  <c r="FR96"/>
  <c r="GL96"/>
  <c r="GO96"/>
  <c r="GP96"/>
  <c r="GV96"/>
  <c r="HC96"/>
  <c r="GX96" s="1"/>
  <c r="C97"/>
  <c r="D97"/>
  <c r="I97"/>
  <c r="K97"/>
  <c r="U97"/>
  <c r="AC97"/>
  <c r="AE97"/>
  <c r="AD97" s="1"/>
  <c r="AB97" s="1"/>
  <c r="AF97"/>
  <c r="CT97" s="1"/>
  <c r="S97" s="1"/>
  <c r="CZ97" s="1"/>
  <c r="Y97" s="1"/>
  <c r="AG97"/>
  <c r="AH97"/>
  <c r="AI97"/>
  <c r="CW97" s="1"/>
  <c r="V97" s="1"/>
  <c r="AJ97"/>
  <c r="CX97" s="1"/>
  <c r="W97" s="1"/>
  <c r="CQ97"/>
  <c r="CS97"/>
  <c r="R97" s="1"/>
  <c r="CU97"/>
  <c r="T97" s="1"/>
  <c r="CV97"/>
  <c r="FR97"/>
  <c r="BY110" s="1"/>
  <c r="GL97"/>
  <c r="GO97"/>
  <c r="GP97"/>
  <c r="GV97"/>
  <c r="HC97"/>
  <c r="GX97" s="1"/>
  <c r="C98"/>
  <c r="D98"/>
  <c r="I98"/>
  <c r="K98"/>
  <c r="U98"/>
  <c r="AC98"/>
  <c r="AE98"/>
  <c r="AD98" s="1"/>
  <c r="AB98" s="1"/>
  <c r="AF98"/>
  <c r="CT98" s="1"/>
  <c r="S98" s="1"/>
  <c r="AG98"/>
  <c r="AH98"/>
  <c r="AI98"/>
  <c r="CW98" s="1"/>
  <c r="V98" s="1"/>
  <c r="AJ98"/>
  <c r="CX98" s="1"/>
  <c r="W98" s="1"/>
  <c r="CQ98"/>
  <c r="CS98"/>
  <c r="R98" s="1"/>
  <c r="CU98"/>
  <c r="T98" s="1"/>
  <c r="CV98"/>
  <c r="FR98"/>
  <c r="GL98"/>
  <c r="GO98"/>
  <c r="GP98"/>
  <c r="GV98"/>
  <c r="HC98"/>
  <c r="GX98" s="1"/>
  <c r="C99"/>
  <c r="D99"/>
  <c r="I99"/>
  <c r="K99"/>
  <c r="U99"/>
  <c r="AC99"/>
  <c r="AE99"/>
  <c r="AD99" s="1"/>
  <c r="AB99" s="1"/>
  <c r="AF99"/>
  <c r="CT99" s="1"/>
  <c r="S99" s="1"/>
  <c r="CZ99" s="1"/>
  <c r="Y99" s="1"/>
  <c r="AG99"/>
  <c r="AH99"/>
  <c r="AI99"/>
  <c r="CW99" s="1"/>
  <c r="V99" s="1"/>
  <c r="AJ99"/>
  <c r="CX99" s="1"/>
  <c r="W99" s="1"/>
  <c r="CQ99"/>
  <c r="CS99"/>
  <c r="R99" s="1"/>
  <c r="CU99"/>
  <c r="T99" s="1"/>
  <c r="CV99"/>
  <c r="FR99"/>
  <c r="GL99"/>
  <c r="GN99"/>
  <c r="GP99"/>
  <c r="GV99"/>
  <c r="HC99"/>
  <c r="GX99" s="1"/>
  <c r="AC100"/>
  <c r="AE100"/>
  <c r="CS100" s="1"/>
  <c r="AF100"/>
  <c r="AG100"/>
  <c r="AH100"/>
  <c r="CV100" s="1"/>
  <c r="AI100"/>
  <c r="CW100" s="1"/>
  <c r="AJ100"/>
  <c r="CQ100"/>
  <c r="CT100"/>
  <c r="CU100"/>
  <c r="CX100"/>
  <c r="FR100"/>
  <c r="GL100"/>
  <c r="GN100"/>
  <c r="GP100"/>
  <c r="GV100"/>
  <c r="HC100" s="1"/>
  <c r="AC101"/>
  <c r="AD101"/>
  <c r="CR101" s="1"/>
  <c r="AE101"/>
  <c r="AF101"/>
  <c r="AG101"/>
  <c r="AH101"/>
  <c r="CV101" s="1"/>
  <c r="AI101"/>
  <c r="AJ101"/>
  <c r="CQ101"/>
  <c r="CS101"/>
  <c r="CT101"/>
  <c r="CU101"/>
  <c r="CW101"/>
  <c r="CX101"/>
  <c r="FR101"/>
  <c r="GL101"/>
  <c r="BZ110" s="1"/>
  <c r="GN101"/>
  <c r="GP101"/>
  <c r="GV101"/>
  <c r="HC101" s="1"/>
  <c r="AC102"/>
  <c r="CQ102" s="1"/>
  <c r="AE102"/>
  <c r="AD102" s="1"/>
  <c r="CR102" s="1"/>
  <c r="AF102"/>
  <c r="CT102" s="1"/>
  <c r="AG102"/>
  <c r="CU102" s="1"/>
  <c r="AH102"/>
  <c r="AI102"/>
  <c r="AJ102"/>
  <c r="CS102"/>
  <c r="CV102"/>
  <c r="CW102"/>
  <c r="CX102"/>
  <c r="FR102"/>
  <c r="GL102"/>
  <c r="GN102"/>
  <c r="GP102"/>
  <c r="GV102"/>
  <c r="HC102"/>
  <c r="C103"/>
  <c r="D103"/>
  <c r="I103"/>
  <c r="K103"/>
  <c r="V103"/>
  <c r="AC103"/>
  <c r="CQ103" s="1"/>
  <c r="P103" s="1"/>
  <c r="AE103"/>
  <c r="AD103" s="1"/>
  <c r="CR103" s="1"/>
  <c r="Q103" s="1"/>
  <c r="AF103"/>
  <c r="CT103" s="1"/>
  <c r="S103" s="1"/>
  <c r="AG103"/>
  <c r="CU103" s="1"/>
  <c r="T103" s="1"/>
  <c r="AH103"/>
  <c r="AI103"/>
  <c r="AJ103"/>
  <c r="CX103" s="1"/>
  <c r="W103" s="1"/>
  <c r="CS103"/>
  <c r="R103" s="1"/>
  <c r="CV103"/>
  <c r="U103" s="1"/>
  <c r="CW103"/>
  <c r="FR103"/>
  <c r="GL103"/>
  <c r="GN103"/>
  <c r="GP103"/>
  <c r="GV103"/>
  <c r="HC103"/>
  <c r="GX103" s="1"/>
  <c r="I104"/>
  <c r="R104"/>
  <c r="AB104"/>
  <c r="AC104"/>
  <c r="AE104"/>
  <c r="AD104" s="1"/>
  <c r="CR104" s="1"/>
  <c r="Q104" s="1"/>
  <c r="AF104"/>
  <c r="CT104" s="1"/>
  <c r="S104" s="1"/>
  <c r="CZ104" s="1"/>
  <c r="Y104" s="1"/>
  <c r="AG104"/>
  <c r="AH104"/>
  <c r="AI104"/>
  <c r="CW104" s="1"/>
  <c r="V104" s="1"/>
  <c r="AJ104"/>
  <c r="CX104" s="1"/>
  <c r="W104" s="1"/>
  <c r="CQ104"/>
  <c r="P104" s="1"/>
  <c r="CS104"/>
  <c r="CU104"/>
  <c r="T104" s="1"/>
  <c r="CV104"/>
  <c r="U104" s="1"/>
  <c r="FR104"/>
  <c r="GL104"/>
  <c r="GN104"/>
  <c r="GP104"/>
  <c r="GV104"/>
  <c r="HC104"/>
  <c r="GX104" s="1"/>
  <c r="I105"/>
  <c r="P105"/>
  <c r="T105"/>
  <c r="AC105"/>
  <c r="AE105"/>
  <c r="CS105" s="1"/>
  <c r="R105" s="1"/>
  <c r="AF105"/>
  <c r="AG105"/>
  <c r="AH105"/>
  <c r="CV105" s="1"/>
  <c r="U105" s="1"/>
  <c r="AI105"/>
  <c r="CW105" s="1"/>
  <c r="V105" s="1"/>
  <c r="AJ105"/>
  <c r="CQ105"/>
  <c r="CT105"/>
  <c r="S105" s="1"/>
  <c r="CZ105" s="1"/>
  <c r="Y105" s="1"/>
  <c r="CU105"/>
  <c r="CX105"/>
  <c r="W105" s="1"/>
  <c r="CY105"/>
  <c r="X105" s="1"/>
  <c r="FR105"/>
  <c r="GL105"/>
  <c r="GN105"/>
  <c r="GP105"/>
  <c r="GV105"/>
  <c r="HC105" s="1"/>
  <c r="GX105"/>
  <c r="C106"/>
  <c r="D106"/>
  <c r="I106"/>
  <c r="GX106" s="1"/>
  <c r="K106"/>
  <c r="T106"/>
  <c r="AC106"/>
  <c r="AD106"/>
  <c r="AE106"/>
  <c r="CS106" s="1"/>
  <c r="AF106"/>
  <c r="AG106"/>
  <c r="AH106"/>
  <c r="CV106" s="1"/>
  <c r="U106" s="1"/>
  <c r="AI106"/>
  <c r="CW106" s="1"/>
  <c r="AJ106"/>
  <c r="CQ106"/>
  <c r="P106" s="1"/>
  <c r="CR106"/>
  <c r="Q106" s="1"/>
  <c r="CT106"/>
  <c r="CU106"/>
  <c r="CX106"/>
  <c r="W106" s="1"/>
  <c r="FR106"/>
  <c r="GL106"/>
  <c r="GO106"/>
  <c r="GP106"/>
  <c r="GV106"/>
  <c r="HC106" s="1"/>
  <c r="C107"/>
  <c r="D107"/>
  <c r="I107"/>
  <c r="K107"/>
  <c r="P107"/>
  <c r="AC107"/>
  <c r="AE107"/>
  <c r="CS107" s="1"/>
  <c r="R107" s="1"/>
  <c r="AF107"/>
  <c r="AG107"/>
  <c r="AH107"/>
  <c r="CV107" s="1"/>
  <c r="U107" s="1"/>
  <c r="AI107"/>
  <c r="CW107" s="1"/>
  <c r="V107" s="1"/>
  <c r="AJ107"/>
  <c r="CQ107"/>
  <c r="CT107"/>
  <c r="S107" s="1"/>
  <c r="CU107"/>
  <c r="T107" s="1"/>
  <c r="CX107"/>
  <c r="W107" s="1"/>
  <c r="CY107"/>
  <c r="X107" s="1"/>
  <c r="CZ107"/>
  <c r="Y107" s="1"/>
  <c r="FR107"/>
  <c r="GL107"/>
  <c r="GN107"/>
  <c r="GP107"/>
  <c r="GV107"/>
  <c r="HC107" s="1"/>
  <c r="GX107"/>
  <c r="AC108"/>
  <c r="AD108"/>
  <c r="CR108" s="1"/>
  <c r="AE108"/>
  <c r="AF108"/>
  <c r="AG108"/>
  <c r="AH108"/>
  <c r="CV108" s="1"/>
  <c r="AI108"/>
  <c r="AJ108"/>
  <c r="CQ108"/>
  <c r="CS108"/>
  <c r="CT108"/>
  <c r="CU108"/>
  <c r="CW108"/>
  <c r="CX108"/>
  <c r="FR108"/>
  <c r="GL108"/>
  <c r="GN108"/>
  <c r="GP108"/>
  <c r="GV108"/>
  <c r="HC108" s="1"/>
  <c r="B110"/>
  <c r="B78" s="1"/>
  <c r="C110"/>
  <c r="C78" s="1"/>
  <c r="D110"/>
  <c r="D78" s="1"/>
  <c r="F110"/>
  <c r="G110"/>
  <c r="G78" s="1"/>
  <c r="BX110"/>
  <c r="BX78" s="1"/>
  <c r="CD110"/>
  <c r="CD78" s="1"/>
  <c r="CK110"/>
  <c r="CK78" s="1"/>
  <c r="CL110"/>
  <c r="CL78" s="1"/>
  <c r="CM110"/>
  <c r="CM78" s="1"/>
  <c r="B142"/>
  <c r="B26" s="1"/>
  <c r="C142"/>
  <c r="C26" s="1"/>
  <c r="D142"/>
  <c r="D26" s="1"/>
  <c r="F142"/>
  <c r="F26" s="1"/>
  <c r="G142"/>
  <c r="G26" s="1"/>
  <c r="D174"/>
  <c r="E176"/>
  <c r="Z176"/>
  <c r="AA176"/>
  <c r="AB176"/>
  <c r="AC176"/>
  <c r="AD176"/>
  <c r="AE176"/>
  <c r="AF176"/>
  <c r="AG176"/>
  <c r="AH176"/>
  <c r="AI176"/>
  <c r="AJ176"/>
  <c r="AK176"/>
  <c r="AL176"/>
  <c r="AM176"/>
  <c r="AN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W176"/>
  <c r="DX176"/>
  <c r="DY176"/>
  <c r="DZ176"/>
  <c r="EA176"/>
  <c r="EB176"/>
  <c r="EC176"/>
  <c r="ED176"/>
  <c r="EE176"/>
  <c r="EF176"/>
  <c r="EG176"/>
  <c r="EH176"/>
  <c r="EI176"/>
  <c r="EJ176"/>
  <c r="EK176"/>
  <c r="EL176"/>
  <c r="EM176"/>
  <c r="EN176"/>
  <c r="EO176"/>
  <c r="EP176"/>
  <c r="EQ176"/>
  <c r="ER176"/>
  <c r="ES176"/>
  <c r="ET176"/>
  <c r="EU176"/>
  <c r="EV176"/>
  <c r="EW176"/>
  <c r="EX176"/>
  <c r="EY176"/>
  <c r="EZ176"/>
  <c r="FA176"/>
  <c r="FB176"/>
  <c r="FC176"/>
  <c r="FD176"/>
  <c r="FE176"/>
  <c r="FF176"/>
  <c r="FG176"/>
  <c r="FH176"/>
  <c r="FI176"/>
  <c r="FJ176"/>
  <c r="FK176"/>
  <c r="FL176"/>
  <c r="FM176"/>
  <c r="FN176"/>
  <c r="FO176"/>
  <c r="FP176"/>
  <c r="FQ176"/>
  <c r="FR176"/>
  <c r="FS176"/>
  <c r="FT176"/>
  <c r="FU176"/>
  <c r="FV176"/>
  <c r="FW176"/>
  <c r="FX176"/>
  <c r="FY176"/>
  <c r="FZ176"/>
  <c r="GA176"/>
  <c r="GB176"/>
  <c r="GC176"/>
  <c r="GD176"/>
  <c r="GE176"/>
  <c r="GF176"/>
  <c r="GG176"/>
  <c r="GH176"/>
  <c r="GI176"/>
  <c r="GJ176"/>
  <c r="GK176"/>
  <c r="GL176"/>
  <c r="GM176"/>
  <c r="GN176"/>
  <c r="GO176"/>
  <c r="GP176"/>
  <c r="GQ176"/>
  <c r="GR176"/>
  <c r="GS176"/>
  <c r="GT176"/>
  <c r="GU176"/>
  <c r="GV176"/>
  <c r="GW176"/>
  <c r="GX176"/>
  <c r="D178"/>
  <c r="B180"/>
  <c r="E180"/>
  <c r="F180"/>
  <c r="Z180"/>
  <c r="AA180"/>
  <c r="AM180"/>
  <c r="AN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DY180"/>
  <c r="DZ180"/>
  <c r="EA180"/>
  <c r="EB180"/>
  <c r="EC180"/>
  <c r="ED180"/>
  <c r="EE180"/>
  <c r="EF180"/>
  <c r="EG180"/>
  <c r="EH180"/>
  <c r="EI180"/>
  <c r="EJ180"/>
  <c r="EK180"/>
  <c r="EL180"/>
  <c r="EM180"/>
  <c r="EN180"/>
  <c r="EO180"/>
  <c r="EP180"/>
  <c r="EQ180"/>
  <c r="ER180"/>
  <c r="ES180"/>
  <c r="ET180"/>
  <c r="EU180"/>
  <c r="EV180"/>
  <c r="EW180"/>
  <c r="EX180"/>
  <c r="EY180"/>
  <c r="EZ180"/>
  <c r="FA180"/>
  <c r="FB180"/>
  <c r="FC180"/>
  <c r="FD180"/>
  <c r="FE180"/>
  <c r="FF180"/>
  <c r="FG180"/>
  <c r="FH180"/>
  <c r="FI180"/>
  <c r="FJ180"/>
  <c r="FK180"/>
  <c r="FL180"/>
  <c r="FM180"/>
  <c r="FN180"/>
  <c r="FO180"/>
  <c r="FP180"/>
  <c r="FQ180"/>
  <c r="FR180"/>
  <c r="FS180"/>
  <c r="FT180"/>
  <c r="FU180"/>
  <c r="FV180"/>
  <c r="FW180"/>
  <c r="FX180"/>
  <c r="FY180"/>
  <c r="FZ180"/>
  <c r="GA180"/>
  <c r="GB180"/>
  <c r="GC180"/>
  <c r="GD180"/>
  <c r="GE180"/>
  <c r="GF180"/>
  <c r="GG180"/>
  <c r="GH180"/>
  <c r="GI180"/>
  <c r="GJ180"/>
  <c r="GK180"/>
  <c r="GL180"/>
  <c r="GM180"/>
  <c r="GN180"/>
  <c r="GO180"/>
  <c r="GP180"/>
  <c r="GQ180"/>
  <c r="GR180"/>
  <c r="GS180"/>
  <c r="GT180"/>
  <c r="GU180"/>
  <c r="GV180"/>
  <c r="GW180"/>
  <c r="GX180"/>
  <c r="C182"/>
  <c r="D182"/>
  <c r="I182"/>
  <c r="GX182" s="1"/>
  <c r="K182"/>
  <c r="T182"/>
  <c r="AC182"/>
  <c r="AD182"/>
  <c r="AE182"/>
  <c r="CS182" s="1"/>
  <c r="AF182"/>
  <c r="AG182"/>
  <c r="AH182"/>
  <c r="CV182" s="1"/>
  <c r="U182" s="1"/>
  <c r="AI182"/>
  <c r="CW182" s="1"/>
  <c r="AJ182"/>
  <c r="CQ182"/>
  <c r="P182" s="1"/>
  <c r="CR182"/>
  <c r="Q182" s="1"/>
  <c r="CT182"/>
  <c r="CU182"/>
  <c r="CX182"/>
  <c r="W182" s="1"/>
  <c r="FR182"/>
  <c r="GL182"/>
  <c r="GO182"/>
  <c r="GP182"/>
  <c r="GV182"/>
  <c r="HC182" s="1"/>
  <c r="AC183"/>
  <c r="AD183"/>
  <c r="CR183" s="1"/>
  <c r="AE183"/>
  <c r="AF183"/>
  <c r="AG183"/>
  <c r="AH183"/>
  <c r="CV183" s="1"/>
  <c r="AI183"/>
  <c r="AJ183"/>
  <c r="CQ183"/>
  <c r="CS183"/>
  <c r="CT183"/>
  <c r="CU183"/>
  <c r="CW183"/>
  <c r="CX183"/>
  <c r="FR183"/>
  <c r="GL183"/>
  <c r="GN183"/>
  <c r="GP183"/>
  <c r="GV183"/>
  <c r="HC183" s="1"/>
  <c r="C184"/>
  <c r="D184"/>
  <c r="I184"/>
  <c r="K184"/>
  <c r="P184"/>
  <c r="T184"/>
  <c r="AC184"/>
  <c r="AD184"/>
  <c r="CR184" s="1"/>
  <c r="Q184" s="1"/>
  <c r="AE184"/>
  <c r="AF184"/>
  <c r="AG184"/>
  <c r="AH184"/>
  <c r="CV184" s="1"/>
  <c r="U184" s="1"/>
  <c r="AI184"/>
  <c r="AJ184"/>
  <c r="CQ184"/>
  <c r="CS184"/>
  <c r="R184" s="1"/>
  <c r="CT184"/>
  <c r="S184" s="1"/>
  <c r="CU184"/>
  <c r="CW184"/>
  <c r="V184" s="1"/>
  <c r="CX184"/>
  <c r="W184" s="1"/>
  <c r="FR184"/>
  <c r="GL184"/>
  <c r="GO184"/>
  <c r="GP184"/>
  <c r="GV184"/>
  <c r="HC184" s="1"/>
  <c r="GX184" s="1"/>
  <c r="I185"/>
  <c r="V185"/>
  <c r="AC185"/>
  <c r="CQ185" s="1"/>
  <c r="AE185"/>
  <c r="AD185" s="1"/>
  <c r="CR185" s="1"/>
  <c r="Q185" s="1"/>
  <c r="AF185"/>
  <c r="CT185" s="1"/>
  <c r="S185" s="1"/>
  <c r="AG185"/>
  <c r="CU185" s="1"/>
  <c r="AH185"/>
  <c r="AI185"/>
  <c r="AJ185"/>
  <c r="CX185" s="1"/>
  <c r="W185" s="1"/>
  <c r="CS185"/>
  <c r="R185" s="1"/>
  <c r="CV185"/>
  <c r="U185" s="1"/>
  <c r="CW185"/>
  <c r="FR185"/>
  <c r="GL185"/>
  <c r="BZ194" s="1"/>
  <c r="GN185"/>
  <c r="GP185"/>
  <c r="CD194" s="1"/>
  <c r="GV185"/>
  <c r="HC185"/>
  <c r="C186"/>
  <c r="D186"/>
  <c r="I186"/>
  <c r="K186"/>
  <c r="AC186"/>
  <c r="CQ186" s="1"/>
  <c r="P186" s="1"/>
  <c r="CP186" s="1"/>
  <c r="O186" s="1"/>
  <c r="AE186"/>
  <c r="AD186" s="1"/>
  <c r="CR186" s="1"/>
  <c r="Q186" s="1"/>
  <c r="AF186"/>
  <c r="CT186" s="1"/>
  <c r="S186" s="1"/>
  <c r="AG186"/>
  <c r="CU186" s="1"/>
  <c r="T186" s="1"/>
  <c r="AH186"/>
  <c r="AI186"/>
  <c r="AJ186"/>
  <c r="CS186"/>
  <c r="R186" s="1"/>
  <c r="CV186"/>
  <c r="U186" s="1"/>
  <c r="CW186"/>
  <c r="V186" s="1"/>
  <c r="CX186"/>
  <c r="W186" s="1"/>
  <c r="FR186"/>
  <c r="GL186"/>
  <c r="GO186"/>
  <c r="GP186"/>
  <c r="GV186"/>
  <c r="HC186"/>
  <c r="GX186" s="1"/>
  <c r="I187"/>
  <c r="U187" s="1"/>
  <c r="AC187"/>
  <c r="AE187"/>
  <c r="AD187" s="1"/>
  <c r="AB187" s="1"/>
  <c r="AF187"/>
  <c r="CT187" s="1"/>
  <c r="S187" s="1"/>
  <c r="CZ187" s="1"/>
  <c r="Y187" s="1"/>
  <c r="AG187"/>
  <c r="AH187"/>
  <c r="AI187"/>
  <c r="CW187" s="1"/>
  <c r="V187" s="1"/>
  <c r="AJ187"/>
  <c r="CX187" s="1"/>
  <c r="W187" s="1"/>
  <c r="CQ187"/>
  <c r="CS187"/>
  <c r="R187" s="1"/>
  <c r="CU187"/>
  <c r="T187" s="1"/>
  <c r="CV187"/>
  <c r="FR187"/>
  <c r="GL187"/>
  <c r="GN187"/>
  <c r="GP187"/>
  <c r="GV187"/>
  <c r="HC187"/>
  <c r="GX187" s="1"/>
  <c r="C188"/>
  <c r="D188"/>
  <c r="I188"/>
  <c r="CX178" i="3" s="1"/>
  <c r="K188" i="1"/>
  <c r="U188"/>
  <c r="AC188"/>
  <c r="AE188"/>
  <c r="AD188" s="1"/>
  <c r="AB188" s="1"/>
  <c r="AF188"/>
  <c r="CT188" s="1"/>
  <c r="S188" s="1"/>
  <c r="AG188"/>
  <c r="AH188"/>
  <c r="AI188"/>
  <c r="CW188" s="1"/>
  <c r="V188" s="1"/>
  <c r="AJ188"/>
  <c r="CX188" s="1"/>
  <c r="W188" s="1"/>
  <c r="CQ188"/>
  <c r="CS188"/>
  <c r="R188" s="1"/>
  <c r="CU188"/>
  <c r="T188" s="1"/>
  <c r="CV188"/>
  <c r="FR188"/>
  <c r="GL188"/>
  <c r="GO188"/>
  <c r="GP188"/>
  <c r="GV188"/>
  <c r="HC188"/>
  <c r="GX188" s="1"/>
  <c r="C189"/>
  <c r="D189"/>
  <c r="I189"/>
  <c r="K189"/>
  <c r="U189"/>
  <c r="AC189"/>
  <c r="AE189"/>
  <c r="AD189" s="1"/>
  <c r="AB189" s="1"/>
  <c r="AF189"/>
  <c r="CT189" s="1"/>
  <c r="S189" s="1"/>
  <c r="CZ189" s="1"/>
  <c r="Y189" s="1"/>
  <c r="AG189"/>
  <c r="AH189"/>
  <c r="AI189"/>
  <c r="CW189" s="1"/>
  <c r="V189" s="1"/>
  <c r="AJ189"/>
  <c r="CX189" s="1"/>
  <c r="W189" s="1"/>
  <c r="CQ189"/>
  <c r="CS189"/>
  <c r="R189" s="1"/>
  <c r="CU189"/>
  <c r="T189" s="1"/>
  <c r="CV189"/>
  <c r="FR189"/>
  <c r="GL189"/>
  <c r="GO189"/>
  <c r="GP189"/>
  <c r="GV189"/>
  <c r="HC189"/>
  <c r="GX189" s="1"/>
  <c r="C190"/>
  <c r="D190"/>
  <c r="I190"/>
  <c r="K190"/>
  <c r="AC190"/>
  <c r="CQ190" s="1"/>
  <c r="P190" s="1"/>
  <c r="AE190"/>
  <c r="AD190" s="1"/>
  <c r="AB190" s="1"/>
  <c r="AF190"/>
  <c r="CT190" s="1"/>
  <c r="S190" s="1"/>
  <c r="AG190"/>
  <c r="CU190" s="1"/>
  <c r="AH190"/>
  <c r="AI190"/>
  <c r="AJ190"/>
  <c r="CX190" s="1"/>
  <c r="W190" s="1"/>
  <c r="CV190"/>
  <c r="U190" s="1"/>
  <c r="CW190"/>
  <c r="V190" s="1"/>
  <c r="FR190"/>
  <c r="GL190"/>
  <c r="GO190"/>
  <c r="GP190"/>
  <c r="GV190"/>
  <c r="GX190"/>
  <c r="HC190"/>
  <c r="C191"/>
  <c r="D191"/>
  <c r="I191"/>
  <c r="K191"/>
  <c r="U191"/>
  <c r="AB191"/>
  <c r="AC191"/>
  <c r="CQ191" s="1"/>
  <c r="P191" s="1"/>
  <c r="AE191"/>
  <c r="AD191" s="1"/>
  <c r="AF191"/>
  <c r="CT191" s="1"/>
  <c r="AG191"/>
  <c r="CU191" s="1"/>
  <c r="AH191"/>
  <c r="AI191"/>
  <c r="AJ191"/>
  <c r="CX191" s="1"/>
  <c r="CR191"/>
  <c r="Q191" s="1"/>
  <c r="CS191"/>
  <c r="R191" s="1"/>
  <c r="CV191"/>
  <c r="CW191"/>
  <c r="V191" s="1"/>
  <c r="FR191"/>
  <c r="GL191"/>
  <c r="GO191"/>
  <c r="GP191"/>
  <c r="GV191"/>
  <c r="HC191"/>
  <c r="GX191" s="1"/>
  <c r="AC192"/>
  <c r="AE192"/>
  <c r="CS192" s="1"/>
  <c r="AF192"/>
  <c r="CT192" s="1"/>
  <c r="AG192"/>
  <c r="AH192"/>
  <c r="CV192" s="1"/>
  <c r="AI192"/>
  <c r="CW192" s="1"/>
  <c r="AJ192"/>
  <c r="CX192" s="1"/>
  <c r="CQ192"/>
  <c r="CU192"/>
  <c r="FR192"/>
  <c r="GL192"/>
  <c r="GN192"/>
  <c r="GP192"/>
  <c r="GV192"/>
  <c r="HC192" s="1"/>
  <c r="B194"/>
  <c r="C194"/>
  <c r="C180" s="1"/>
  <c r="D194"/>
  <c r="D180" s="1"/>
  <c r="F194"/>
  <c r="G194"/>
  <c r="G180" s="1"/>
  <c r="BC194"/>
  <c r="BC180" s="1"/>
  <c r="BD194"/>
  <c r="BD180" s="1"/>
  <c r="BX194"/>
  <c r="AO194" s="1"/>
  <c r="F198" s="1"/>
  <c r="CK194"/>
  <c r="BB194" s="1"/>
  <c r="BB180" s="1"/>
  <c r="CL194"/>
  <c r="CL180" s="1"/>
  <c r="CM194"/>
  <c r="CM180" s="1"/>
  <c r="D226"/>
  <c r="E228"/>
  <c r="Z228"/>
  <c r="AA228"/>
  <c r="AM228"/>
  <c r="AN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CN228"/>
  <c r="CO228"/>
  <c r="CP228"/>
  <c r="CQ228"/>
  <c r="CR228"/>
  <c r="CS228"/>
  <c r="CT228"/>
  <c r="CU228"/>
  <c r="CV228"/>
  <c r="CW228"/>
  <c r="CX228"/>
  <c r="CY228"/>
  <c r="CZ228"/>
  <c r="DA228"/>
  <c r="DB228"/>
  <c r="DC228"/>
  <c r="DD228"/>
  <c r="DE228"/>
  <c r="DF228"/>
  <c r="DG228"/>
  <c r="DH228"/>
  <c r="DI228"/>
  <c r="DJ228"/>
  <c r="DK228"/>
  <c r="DL228"/>
  <c r="DM228"/>
  <c r="DN228"/>
  <c r="DO228"/>
  <c r="DP228"/>
  <c r="DQ228"/>
  <c r="DR228"/>
  <c r="DS228"/>
  <c r="DT228"/>
  <c r="DU228"/>
  <c r="DV228"/>
  <c r="DW228"/>
  <c r="DX228"/>
  <c r="DY228"/>
  <c r="DZ228"/>
  <c r="EA228"/>
  <c r="EB228"/>
  <c r="EC228"/>
  <c r="ED228"/>
  <c r="EE228"/>
  <c r="EF228"/>
  <c r="EG228"/>
  <c r="EH228"/>
  <c r="EI228"/>
  <c r="EJ228"/>
  <c r="EK228"/>
  <c r="EL228"/>
  <c r="EM228"/>
  <c r="EN228"/>
  <c r="EO228"/>
  <c r="EP228"/>
  <c r="EQ228"/>
  <c r="ER228"/>
  <c r="ES228"/>
  <c r="ET228"/>
  <c r="EU228"/>
  <c r="EV228"/>
  <c r="EW228"/>
  <c r="EX228"/>
  <c r="EY228"/>
  <c r="EZ228"/>
  <c r="FA228"/>
  <c r="FB228"/>
  <c r="FC228"/>
  <c r="FD228"/>
  <c r="FE228"/>
  <c r="FF228"/>
  <c r="FG228"/>
  <c r="FH228"/>
  <c r="FI228"/>
  <c r="FJ228"/>
  <c r="FK228"/>
  <c r="FL228"/>
  <c r="FM228"/>
  <c r="FN228"/>
  <c r="FO228"/>
  <c r="FP228"/>
  <c r="FQ228"/>
  <c r="FR228"/>
  <c r="FS228"/>
  <c r="FT228"/>
  <c r="FU228"/>
  <c r="FV228"/>
  <c r="FW228"/>
  <c r="FX228"/>
  <c r="FY228"/>
  <c r="FZ228"/>
  <c r="GA228"/>
  <c r="GB228"/>
  <c r="GC228"/>
  <c r="GD228"/>
  <c r="GE228"/>
  <c r="GF228"/>
  <c r="GG228"/>
  <c r="GH228"/>
  <c r="GI228"/>
  <c r="GJ228"/>
  <c r="GK228"/>
  <c r="GL228"/>
  <c r="GM228"/>
  <c r="GN228"/>
  <c r="GO228"/>
  <c r="GP228"/>
  <c r="GQ228"/>
  <c r="GR228"/>
  <c r="GS228"/>
  <c r="GT228"/>
  <c r="GU228"/>
  <c r="GV228"/>
  <c r="GW228"/>
  <c r="GX228"/>
  <c r="C230"/>
  <c r="D230"/>
  <c r="I230"/>
  <c r="K230"/>
  <c r="AC230"/>
  <c r="AB230" s="1"/>
  <c r="AD230"/>
  <c r="CR230" s="1"/>
  <c r="Q230" s="1"/>
  <c r="AE230"/>
  <c r="AF230"/>
  <c r="AG230"/>
  <c r="AH230"/>
  <c r="CV230" s="1"/>
  <c r="U230" s="1"/>
  <c r="AI230"/>
  <c r="AJ230"/>
  <c r="CQ230"/>
  <c r="P230" s="1"/>
  <c r="CS230"/>
  <c r="R230" s="1"/>
  <c r="CT230"/>
  <c r="S230" s="1"/>
  <c r="CU230"/>
  <c r="T230" s="1"/>
  <c r="CW230"/>
  <c r="V230" s="1"/>
  <c r="CX230"/>
  <c r="W230" s="1"/>
  <c r="FR230"/>
  <c r="GL230"/>
  <c r="GO230"/>
  <c r="GP230"/>
  <c r="GV230"/>
  <c r="HC230" s="1"/>
  <c r="GX230" s="1"/>
  <c r="I231"/>
  <c r="AC231"/>
  <c r="CQ231" s="1"/>
  <c r="P231" s="1"/>
  <c r="AE231"/>
  <c r="AD231" s="1"/>
  <c r="CR231" s="1"/>
  <c r="Q231" s="1"/>
  <c r="AF231"/>
  <c r="AG231"/>
  <c r="CU231" s="1"/>
  <c r="T231" s="1"/>
  <c r="AH231"/>
  <c r="AI231"/>
  <c r="AJ231"/>
  <c r="CS231"/>
  <c r="R231" s="1"/>
  <c r="CT231"/>
  <c r="S231" s="1"/>
  <c r="CV231"/>
  <c r="U231" s="1"/>
  <c r="CW231"/>
  <c r="V231" s="1"/>
  <c r="CX231"/>
  <c r="W231" s="1"/>
  <c r="FR231"/>
  <c r="GL231"/>
  <c r="GO231"/>
  <c r="GP231"/>
  <c r="GV231"/>
  <c r="HC231"/>
  <c r="GX231" s="1"/>
  <c r="C232"/>
  <c r="D232"/>
  <c r="I232"/>
  <c r="K232"/>
  <c r="AC232"/>
  <c r="CQ232" s="1"/>
  <c r="P232" s="1"/>
  <c r="AE232"/>
  <c r="AD232" s="1"/>
  <c r="CR232" s="1"/>
  <c r="Q232" s="1"/>
  <c r="AF232"/>
  <c r="AG232"/>
  <c r="CU232" s="1"/>
  <c r="T232" s="1"/>
  <c r="AH232"/>
  <c r="AI232"/>
  <c r="AJ232"/>
  <c r="CS232"/>
  <c r="R232" s="1"/>
  <c r="CT232"/>
  <c r="S232" s="1"/>
  <c r="CV232"/>
  <c r="U232" s="1"/>
  <c r="CW232"/>
  <c r="V232" s="1"/>
  <c r="CX232"/>
  <c r="W232" s="1"/>
  <c r="FR232"/>
  <c r="GL232"/>
  <c r="GO232"/>
  <c r="GP232"/>
  <c r="GV232"/>
  <c r="HC232"/>
  <c r="GX232" s="1"/>
  <c r="I233"/>
  <c r="AC233"/>
  <c r="AE233"/>
  <c r="AD233" s="1"/>
  <c r="AF233"/>
  <c r="CT233" s="1"/>
  <c r="S233" s="1"/>
  <c r="AG233"/>
  <c r="AH233"/>
  <c r="AI233"/>
  <c r="AJ233"/>
  <c r="CX233" s="1"/>
  <c r="W233" s="1"/>
  <c r="CQ233"/>
  <c r="P233" s="1"/>
  <c r="CS233"/>
  <c r="R233" s="1"/>
  <c r="CU233"/>
  <c r="T233" s="1"/>
  <c r="CV233"/>
  <c r="U233" s="1"/>
  <c r="CW233"/>
  <c r="V233" s="1"/>
  <c r="FR233"/>
  <c r="GL233"/>
  <c r="GO233"/>
  <c r="GP233"/>
  <c r="GV233"/>
  <c r="HC233"/>
  <c r="GX233" s="1"/>
  <c r="AC234"/>
  <c r="AE234"/>
  <c r="CS234" s="1"/>
  <c r="AF234"/>
  <c r="AG234"/>
  <c r="AH234"/>
  <c r="AI234"/>
  <c r="CW234" s="1"/>
  <c r="AJ234"/>
  <c r="CQ234"/>
  <c r="CT234"/>
  <c r="CU234"/>
  <c r="CV234"/>
  <c r="CX234"/>
  <c r="FR234"/>
  <c r="GL234"/>
  <c r="GO234"/>
  <c r="GP234"/>
  <c r="GV234"/>
  <c r="HC234" s="1"/>
  <c r="C235"/>
  <c r="D235"/>
  <c r="I235"/>
  <c r="I237" s="1"/>
  <c r="K235"/>
  <c r="AC235"/>
  <c r="AE235"/>
  <c r="CS235" s="1"/>
  <c r="R235" s="1"/>
  <c r="AF235"/>
  <c r="AG235"/>
  <c r="AH235"/>
  <c r="AI235"/>
  <c r="CW235" s="1"/>
  <c r="V235" s="1"/>
  <c r="AJ235"/>
  <c r="CQ235"/>
  <c r="P235" s="1"/>
  <c r="CT235"/>
  <c r="S235" s="1"/>
  <c r="CU235"/>
  <c r="T235" s="1"/>
  <c r="CV235"/>
  <c r="U235" s="1"/>
  <c r="CX235"/>
  <c r="W235" s="1"/>
  <c r="FR235"/>
  <c r="GL235"/>
  <c r="GO235"/>
  <c r="GP235"/>
  <c r="GV235"/>
  <c r="HC235" s="1"/>
  <c r="GX235" s="1"/>
  <c r="AC236"/>
  <c r="AB236" s="1"/>
  <c r="AD236"/>
  <c r="CR236" s="1"/>
  <c r="AE236"/>
  <c r="AF236"/>
  <c r="AG236"/>
  <c r="AH236"/>
  <c r="CV236" s="1"/>
  <c r="AI236"/>
  <c r="AJ236"/>
  <c r="CQ236"/>
  <c r="CS236"/>
  <c r="CT236"/>
  <c r="CU236"/>
  <c r="CW236"/>
  <c r="CX236"/>
  <c r="FR236"/>
  <c r="GL236"/>
  <c r="GO236"/>
  <c r="GP236"/>
  <c r="GV236"/>
  <c r="HC236" s="1"/>
  <c r="AC237"/>
  <c r="CQ237" s="1"/>
  <c r="AE237"/>
  <c r="AD237" s="1"/>
  <c r="CR237" s="1"/>
  <c r="AF237"/>
  <c r="AG237"/>
  <c r="CU237" s="1"/>
  <c r="AH237"/>
  <c r="AI237"/>
  <c r="AJ237"/>
  <c r="CS237"/>
  <c r="CT237"/>
  <c r="CV237"/>
  <c r="CW237"/>
  <c r="V237" s="1"/>
  <c r="CX237"/>
  <c r="FR237"/>
  <c r="GL237"/>
  <c r="GO237"/>
  <c r="GP237"/>
  <c r="GV237"/>
  <c r="HC237"/>
  <c r="I238"/>
  <c r="AC238"/>
  <c r="AE238"/>
  <c r="AD238" s="1"/>
  <c r="AF238"/>
  <c r="CT238" s="1"/>
  <c r="S238" s="1"/>
  <c r="AG238"/>
  <c r="AH238"/>
  <c r="AI238"/>
  <c r="AJ238"/>
  <c r="CX238" s="1"/>
  <c r="W238" s="1"/>
  <c r="CQ238"/>
  <c r="P238" s="1"/>
  <c r="CS238"/>
  <c r="R238" s="1"/>
  <c r="CU238"/>
  <c r="T238" s="1"/>
  <c r="CV238"/>
  <c r="U238" s="1"/>
  <c r="CW238"/>
  <c r="V238" s="1"/>
  <c r="FR238"/>
  <c r="GL238"/>
  <c r="GO238"/>
  <c r="GP238"/>
  <c r="GV238"/>
  <c r="HC238"/>
  <c r="GX238" s="1"/>
  <c r="C239"/>
  <c r="D239"/>
  <c r="I239"/>
  <c r="K239"/>
  <c r="AC239"/>
  <c r="AE239"/>
  <c r="AD239" s="1"/>
  <c r="AF239"/>
  <c r="CT239" s="1"/>
  <c r="S239" s="1"/>
  <c r="AG239"/>
  <c r="AH239"/>
  <c r="AI239"/>
  <c r="AJ239"/>
  <c r="CX239" s="1"/>
  <c r="W239" s="1"/>
  <c r="CQ239"/>
  <c r="P239" s="1"/>
  <c r="CS239"/>
  <c r="R239" s="1"/>
  <c r="CU239"/>
  <c r="T239" s="1"/>
  <c r="CV239"/>
  <c r="U239" s="1"/>
  <c r="CW239"/>
  <c r="V239" s="1"/>
  <c r="FR239"/>
  <c r="GL239"/>
  <c r="GO239"/>
  <c r="GP239"/>
  <c r="GV239"/>
  <c r="HC239"/>
  <c r="GX239" s="1"/>
  <c r="C240"/>
  <c r="D240"/>
  <c r="I240"/>
  <c r="K240"/>
  <c r="AC240"/>
  <c r="AE240"/>
  <c r="AD240" s="1"/>
  <c r="AF240"/>
  <c r="CT240" s="1"/>
  <c r="S240" s="1"/>
  <c r="AG240"/>
  <c r="AH240"/>
  <c r="AI240"/>
  <c r="AJ240"/>
  <c r="CX240" s="1"/>
  <c r="W240" s="1"/>
  <c r="CQ240"/>
  <c r="P240" s="1"/>
  <c r="CS240"/>
  <c r="R240" s="1"/>
  <c r="CU240"/>
  <c r="T240" s="1"/>
  <c r="CV240"/>
  <c r="U240" s="1"/>
  <c r="CW240"/>
  <c r="V240" s="1"/>
  <c r="FR240"/>
  <c r="GL240"/>
  <c r="GO240"/>
  <c r="GP240"/>
  <c r="GV240"/>
  <c r="HC240"/>
  <c r="GX240" s="1"/>
  <c r="C241"/>
  <c r="D241"/>
  <c r="I241"/>
  <c r="K241"/>
  <c r="AC241"/>
  <c r="AE241"/>
  <c r="AD241" s="1"/>
  <c r="AF241"/>
  <c r="CT241" s="1"/>
  <c r="S241" s="1"/>
  <c r="AG241"/>
  <c r="AH241"/>
  <c r="AI241"/>
  <c r="AJ241"/>
  <c r="CX241" s="1"/>
  <c r="W241" s="1"/>
  <c r="CQ241"/>
  <c r="P241" s="1"/>
  <c r="CS241"/>
  <c r="R241" s="1"/>
  <c r="CU241"/>
  <c r="T241" s="1"/>
  <c r="CV241"/>
  <c r="U241" s="1"/>
  <c r="CW241"/>
  <c r="V241" s="1"/>
  <c r="FR241"/>
  <c r="GL241"/>
  <c r="GO241"/>
  <c r="GP241"/>
  <c r="GV241"/>
  <c r="HC241"/>
  <c r="GX241" s="1"/>
  <c r="C242"/>
  <c r="D242"/>
  <c r="I242"/>
  <c r="K242"/>
  <c r="AC242"/>
  <c r="AE242"/>
  <c r="AD242" s="1"/>
  <c r="AF242"/>
  <c r="CT242" s="1"/>
  <c r="S242" s="1"/>
  <c r="AG242"/>
  <c r="AH242"/>
  <c r="AI242"/>
  <c r="AJ242"/>
  <c r="CX242" s="1"/>
  <c r="W242" s="1"/>
  <c r="CQ242"/>
  <c r="P242" s="1"/>
  <c r="CS242"/>
  <c r="R242" s="1"/>
  <c r="CU242"/>
  <c r="T242" s="1"/>
  <c r="CV242"/>
  <c r="U242" s="1"/>
  <c r="CW242"/>
  <c r="V242" s="1"/>
  <c r="FR242"/>
  <c r="GL242"/>
  <c r="GO242"/>
  <c r="GP242"/>
  <c r="GV242"/>
  <c r="HC242"/>
  <c r="GX242" s="1"/>
  <c r="C243"/>
  <c r="D243"/>
  <c r="I243"/>
  <c r="I245" s="1"/>
  <c r="K243"/>
  <c r="AC243"/>
  <c r="AE243"/>
  <c r="AD243" s="1"/>
  <c r="AF243"/>
  <c r="CT243" s="1"/>
  <c r="S243" s="1"/>
  <c r="AG243"/>
  <c r="AH243"/>
  <c r="AI243"/>
  <c r="AJ243"/>
  <c r="CX243" s="1"/>
  <c r="W243" s="1"/>
  <c r="CQ243"/>
  <c r="P243" s="1"/>
  <c r="CS243"/>
  <c r="R243" s="1"/>
  <c r="CU243"/>
  <c r="T243" s="1"/>
  <c r="CV243"/>
  <c r="U243" s="1"/>
  <c r="CW243"/>
  <c r="V243" s="1"/>
  <c r="FR243"/>
  <c r="GL243"/>
  <c r="GO243"/>
  <c r="GP243"/>
  <c r="GV243"/>
  <c r="HC243"/>
  <c r="GX243" s="1"/>
  <c r="AC244"/>
  <c r="AE244"/>
  <c r="CS244" s="1"/>
  <c r="AF244"/>
  <c r="AG244"/>
  <c r="AH244"/>
  <c r="AI244"/>
  <c r="CW244" s="1"/>
  <c r="AJ244"/>
  <c r="CQ244"/>
  <c r="CT244"/>
  <c r="CU244"/>
  <c r="CV244"/>
  <c r="CX244"/>
  <c r="FR244"/>
  <c r="GL244"/>
  <c r="GO244"/>
  <c r="GP244"/>
  <c r="GV244"/>
  <c r="HC244" s="1"/>
  <c r="AC245"/>
  <c r="AB245" s="1"/>
  <c r="AD245"/>
  <c r="CR245" s="1"/>
  <c r="Q245" s="1"/>
  <c r="AE245"/>
  <c r="AF245"/>
  <c r="AG245"/>
  <c r="AH245"/>
  <c r="CV245" s="1"/>
  <c r="U245" s="1"/>
  <c r="AI245"/>
  <c r="AJ245"/>
  <c r="CQ245"/>
  <c r="P245" s="1"/>
  <c r="CS245"/>
  <c r="R245" s="1"/>
  <c r="CT245"/>
  <c r="S245" s="1"/>
  <c r="CU245"/>
  <c r="T245" s="1"/>
  <c r="CW245"/>
  <c r="V245" s="1"/>
  <c r="CX245"/>
  <c r="W245" s="1"/>
  <c r="FR245"/>
  <c r="GL245"/>
  <c r="GN245"/>
  <c r="GP245"/>
  <c r="GV245"/>
  <c r="HC245" s="1"/>
  <c r="GX245" s="1"/>
  <c r="C246"/>
  <c r="D246"/>
  <c r="I246"/>
  <c r="K246"/>
  <c r="AC246"/>
  <c r="AB246" s="1"/>
  <c r="AD246"/>
  <c r="CR246" s="1"/>
  <c r="Q246" s="1"/>
  <c r="AE246"/>
  <c r="AF246"/>
  <c r="AG246"/>
  <c r="AH246"/>
  <c r="CV246" s="1"/>
  <c r="U246" s="1"/>
  <c r="AI246"/>
  <c r="AJ246"/>
  <c r="CQ246"/>
  <c r="P246" s="1"/>
  <c r="CS246"/>
  <c r="R246" s="1"/>
  <c r="CT246"/>
  <c r="S246" s="1"/>
  <c r="CU246"/>
  <c r="T246" s="1"/>
  <c r="CW246"/>
  <c r="V246" s="1"/>
  <c r="CX246"/>
  <c r="W246" s="1"/>
  <c r="FR246"/>
  <c r="GL246"/>
  <c r="GO246"/>
  <c r="GP246"/>
  <c r="GV246"/>
  <c r="HC246" s="1"/>
  <c r="GX246" s="1"/>
  <c r="C247"/>
  <c r="D247"/>
  <c r="I247"/>
  <c r="K247"/>
  <c r="AC247"/>
  <c r="AB247" s="1"/>
  <c r="AD247"/>
  <c r="CR247" s="1"/>
  <c r="Q247" s="1"/>
  <c r="AE247"/>
  <c r="AF247"/>
  <c r="AG247"/>
  <c r="AH247"/>
  <c r="CV247" s="1"/>
  <c r="U247" s="1"/>
  <c r="AI247"/>
  <c r="AJ247"/>
  <c r="CQ247"/>
  <c r="P247" s="1"/>
  <c r="CP247" s="1"/>
  <c r="O247" s="1"/>
  <c r="CS247"/>
  <c r="R247" s="1"/>
  <c r="CT247"/>
  <c r="S247" s="1"/>
  <c r="CU247"/>
  <c r="T247" s="1"/>
  <c r="CW247"/>
  <c r="V247" s="1"/>
  <c r="CX247"/>
  <c r="W247" s="1"/>
  <c r="FR247"/>
  <c r="GL247"/>
  <c r="GO247"/>
  <c r="GP247"/>
  <c r="GV247"/>
  <c r="HC247" s="1"/>
  <c r="GX247" s="1"/>
  <c r="C248"/>
  <c r="D248"/>
  <c r="I248"/>
  <c r="K248"/>
  <c r="AC248"/>
  <c r="AB248" s="1"/>
  <c r="AD248"/>
  <c r="CR248" s="1"/>
  <c r="Q248" s="1"/>
  <c r="AE248"/>
  <c r="AF248"/>
  <c r="AG248"/>
  <c r="AH248"/>
  <c r="CV248" s="1"/>
  <c r="U248" s="1"/>
  <c r="AI248"/>
  <c r="AJ248"/>
  <c r="CQ248"/>
  <c r="P248" s="1"/>
  <c r="CS248"/>
  <c r="R248" s="1"/>
  <c r="CT248"/>
  <c r="S248" s="1"/>
  <c r="CU248"/>
  <c r="T248" s="1"/>
  <c r="CW248"/>
  <c r="V248" s="1"/>
  <c r="CX248"/>
  <c r="W248" s="1"/>
  <c r="FR248"/>
  <c r="GL248"/>
  <c r="GO248"/>
  <c r="GP248"/>
  <c r="GV248"/>
  <c r="HC248" s="1"/>
  <c r="GX248" s="1"/>
  <c r="C249"/>
  <c r="D249"/>
  <c r="I249"/>
  <c r="K249"/>
  <c r="AC249"/>
  <c r="AB249" s="1"/>
  <c r="AD249"/>
  <c r="CR249" s="1"/>
  <c r="Q249" s="1"/>
  <c r="AE249"/>
  <c r="AF249"/>
  <c r="AG249"/>
  <c r="AH249"/>
  <c r="CV249" s="1"/>
  <c r="U249" s="1"/>
  <c r="AI249"/>
  <c r="AJ249"/>
  <c r="CQ249"/>
  <c r="P249" s="1"/>
  <c r="CS249"/>
  <c r="R249" s="1"/>
  <c r="CT249"/>
  <c r="S249" s="1"/>
  <c r="CU249"/>
  <c r="T249" s="1"/>
  <c r="CW249"/>
  <c r="V249" s="1"/>
  <c r="CX249"/>
  <c r="W249" s="1"/>
  <c r="FR249"/>
  <c r="GL249"/>
  <c r="GN249"/>
  <c r="GP249"/>
  <c r="GV249"/>
  <c r="HC249" s="1"/>
  <c r="GX249" s="1"/>
  <c r="I250"/>
  <c r="AC250"/>
  <c r="CQ250" s="1"/>
  <c r="P250" s="1"/>
  <c r="AE250"/>
  <c r="AD250" s="1"/>
  <c r="CR250" s="1"/>
  <c r="Q250" s="1"/>
  <c r="AF250"/>
  <c r="AG250"/>
  <c r="CU250" s="1"/>
  <c r="T250" s="1"/>
  <c r="AH250"/>
  <c r="AI250"/>
  <c r="AJ250"/>
  <c r="CS250"/>
  <c r="R250" s="1"/>
  <c r="CT250"/>
  <c r="S250" s="1"/>
  <c r="CV250"/>
  <c r="U250" s="1"/>
  <c r="CW250"/>
  <c r="V250" s="1"/>
  <c r="CX250"/>
  <c r="W250" s="1"/>
  <c r="FR250"/>
  <c r="GL250"/>
  <c r="GN250"/>
  <c r="GP250"/>
  <c r="GV250"/>
  <c r="HC250"/>
  <c r="GX250" s="1"/>
  <c r="I251"/>
  <c r="AC251"/>
  <c r="AE251"/>
  <c r="AD251" s="1"/>
  <c r="AF251"/>
  <c r="CT251" s="1"/>
  <c r="S251" s="1"/>
  <c r="AG251"/>
  <c r="AH251"/>
  <c r="AI251"/>
  <c r="AJ251"/>
  <c r="CX251" s="1"/>
  <c r="W251" s="1"/>
  <c r="CQ251"/>
  <c r="P251" s="1"/>
  <c r="CS251"/>
  <c r="R251" s="1"/>
  <c r="CU251"/>
  <c r="T251" s="1"/>
  <c r="CV251"/>
  <c r="U251" s="1"/>
  <c r="CW251"/>
  <c r="V251" s="1"/>
  <c r="FR251"/>
  <c r="BY260" s="1"/>
  <c r="GL251"/>
  <c r="GN251"/>
  <c r="GP251"/>
  <c r="GV251"/>
  <c r="HC251"/>
  <c r="GX251" s="1"/>
  <c r="I252"/>
  <c r="AC252"/>
  <c r="AE252"/>
  <c r="CS252" s="1"/>
  <c r="R252" s="1"/>
  <c r="AF252"/>
  <c r="AG252"/>
  <c r="AH252"/>
  <c r="AI252"/>
  <c r="CW252" s="1"/>
  <c r="V252" s="1"/>
  <c r="AJ252"/>
  <c r="CQ252"/>
  <c r="P252" s="1"/>
  <c r="CT252"/>
  <c r="S252" s="1"/>
  <c r="CU252"/>
  <c r="T252" s="1"/>
  <c r="CV252"/>
  <c r="U252" s="1"/>
  <c r="CX252"/>
  <c r="W252" s="1"/>
  <c r="FR252"/>
  <c r="GL252"/>
  <c r="GN252"/>
  <c r="GP252"/>
  <c r="GV252"/>
  <c r="HC252" s="1"/>
  <c r="GX252" s="1"/>
  <c r="C253"/>
  <c r="D253"/>
  <c r="I253"/>
  <c r="I255" s="1"/>
  <c r="K253"/>
  <c r="AC253"/>
  <c r="AE253"/>
  <c r="CS253" s="1"/>
  <c r="R253" s="1"/>
  <c r="AF253"/>
  <c r="AG253"/>
  <c r="AH253"/>
  <c r="AI253"/>
  <c r="CW253" s="1"/>
  <c r="V253" s="1"/>
  <c r="AJ253"/>
  <c r="CQ253"/>
  <c r="P253" s="1"/>
  <c r="CT253"/>
  <c r="S253" s="1"/>
  <c r="CU253"/>
  <c r="T253" s="1"/>
  <c r="CV253"/>
  <c r="U253" s="1"/>
  <c r="CX253"/>
  <c r="W253" s="1"/>
  <c r="FR253"/>
  <c r="GL253"/>
  <c r="GN253"/>
  <c r="GP253"/>
  <c r="GV253"/>
  <c r="HC253" s="1"/>
  <c r="GX253" s="1"/>
  <c r="AC254"/>
  <c r="AB254" s="1"/>
  <c r="AD254"/>
  <c r="CR254" s="1"/>
  <c r="AE254"/>
  <c r="AF254"/>
  <c r="AG254"/>
  <c r="AH254"/>
  <c r="CV254" s="1"/>
  <c r="AI254"/>
  <c r="AJ254"/>
  <c r="CQ254"/>
  <c r="CS254"/>
  <c r="CT254"/>
  <c r="CU254"/>
  <c r="CW254"/>
  <c r="CX254"/>
  <c r="FR254"/>
  <c r="GL254"/>
  <c r="GN254"/>
  <c r="GP254"/>
  <c r="GV254"/>
  <c r="HC254" s="1"/>
  <c r="AC255"/>
  <c r="CQ255" s="1"/>
  <c r="P255" s="1"/>
  <c r="AE255"/>
  <c r="AD255" s="1"/>
  <c r="CR255" s="1"/>
  <c r="Q255" s="1"/>
  <c r="AF255"/>
  <c r="AG255"/>
  <c r="CU255" s="1"/>
  <c r="T255" s="1"/>
  <c r="AH255"/>
  <c r="AI255"/>
  <c r="AJ255"/>
  <c r="CS255"/>
  <c r="R255" s="1"/>
  <c r="CT255"/>
  <c r="S255" s="1"/>
  <c r="CV255"/>
  <c r="U255" s="1"/>
  <c r="CW255"/>
  <c r="V255" s="1"/>
  <c r="CX255"/>
  <c r="W255" s="1"/>
  <c r="FR255"/>
  <c r="GL255"/>
  <c r="BZ260" s="1"/>
  <c r="GN255"/>
  <c r="GP255"/>
  <c r="CD260" s="1"/>
  <c r="GV255"/>
  <c r="HC255"/>
  <c r="GX255" s="1"/>
  <c r="C256"/>
  <c r="D256"/>
  <c r="I256"/>
  <c r="K256"/>
  <c r="AC256"/>
  <c r="CQ256" s="1"/>
  <c r="P256" s="1"/>
  <c r="AE256"/>
  <c r="AD256" s="1"/>
  <c r="CR256" s="1"/>
  <c r="Q256" s="1"/>
  <c r="AF256"/>
  <c r="AG256"/>
  <c r="CU256" s="1"/>
  <c r="T256" s="1"/>
  <c r="AH256"/>
  <c r="AI256"/>
  <c r="AJ256"/>
  <c r="CS256"/>
  <c r="R256" s="1"/>
  <c r="CT256"/>
  <c r="S256" s="1"/>
  <c r="CV256"/>
  <c r="U256" s="1"/>
  <c r="CW256"/>
  <c r="V256" s="1"/>
  <c r="CX256"/>
  <c r="W256" s="1"/>
  <c r="FR256"/>
  <c r="GL256"/>
  <c r="GO256"/>
  <c r="GP256"/>
  <c r="GV256"/>
  <c r="HC256"/>
  <c r="GX256" s="1"/>
  <c r="C257"/>
  <c r="D257"/>
  <c r="I257"/>
  <c r="K257"/>
  <c r="AC257"/>
  <c r="CQ257" s="1"/>
  <c r="P257" s="1"/>
  <c r="AE257"/>
  <c r="AD257" s="1"/>
  <c r="CR257" s="1"/>
  <c r="Q257" s="1"/>
  <c r="AF257"/>
  <c r="AG257"/>
  <c r="CU257" s="1"/>
  <c r="T257" s="1"/>
  <c r="AH257"/>
  <c r="AI257"/>
  <c r="AJ257"/>
  <c r="CS257"/>
  <c r="R257" s="1"/>
  <c r="CT257"/>
  <c r="S257" s="1"/>
  <c r="CV257"/>
  <c r="U257" s="1"/>
  <c r="CW257"/>
  <c r="V257" s="1"/>
  <c r="CX257"/>
  <c r="W257" s="1"/>
  <c r="FR257"/>
  <c r="GL257"/>
  <c r="GN257"/>
  <c r="GP257"/>
  <c r="GV257"/>
  <c r="HC257"/>
  <c r="GX257" s="1"/>
  <c r="I258"/>
  <c r="AC258"/>
  <c r="AE258"/>
  <c r="AD258" s="1"/>
  <c r="AF258"/>
  <c r="CT258" s="1"/>
  <c r="S258" s="1"/>
  <c r="AG258"/>
  <c r="AH258"/>
  <c r="AI258"/>
  <c r="AJ258"/>
  <c r="CX258" s="1"/>
  <c r="W258" s="1"/>
  <c r="CQ258"/>
  <c r="P258" s="1"/>
  <c r="CS258"/>
  <c r="R258" s="1"/>
  <c r="CU258"/>
  <c r="T258" s="1"/>
  <c r="CV258"/>
  <c r="U258" s="1"/>
  <c r="CW258"/>
  <c r="V258" s="1"/>
  <c r="FR258"/>
  <c r="GL258"/>
  <c r="GN258"/>
  <c r="GP258"/>
  <c r="GV258"/>
  <c r="HC258"/>
  <c r="GX258" s="1"/>
  <c r="B260"/>
  <c r="B228" s="1"/>
  <c r="C260"/>
  <c r="C228" s="1"/>
  <c r="D260"/>
  <c r="D228" s="1"/>
  <c r="F260"/>
  <c r="F228" s="1"/>
  <c r="G260"/>
  <c r="G228" s="1"/>
  <c r="BX260"/>
  <c r="CK260"/>
  <c r="CK228" s="1"/>
  <c r="CL260"/>
  <c r="CL228" s="1"/>
  <c r="CM260"/>
  <c r="CM228" s="1"/>
  <c r="B292"/>
  <c r="B176" s="1"/>
  <c r="C292"/>
  <c r="C176" s="1"/>
  <c r="D292"/>
  <c r="D176" s="1"/>
  <c r="F292"/>
  <c r="F176" s="1"/>
  <c r="G292"/>
  <c r="G176" s="1"/>
  <c r="D324"/>
  <c r="E326"/>
  <c r="Z326"/>
  <c r="AA326"/>
  <c r="AB326"/>
  <c r="AC326"/>
  <c r="AD326"/>
  <c r="AE326"/>
  <c r="AF326"/>
  <c r="AG326"/>
  <c r="AH326"/>
  <c r="AI326"/>
  <c r="AJ326"/>
  <c r="AK326"/>
  <c r="AL326"/>
  <c r="AM326"/>
  <c r="AN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CZ326"/>
  <c r="DA326"/>
  <c r="DB326"/>
  <c r="DC326"/>
  <c r="DD326"/>
  <c r="DE326"/>
  <c r="DF326"/>
  <c r="DG326"/>
  <c r="DH326"/>
  <c r="DI326"/>
  <c r="DJ326"/>
  <c r="DK326"/>
  <c r="DL326"/>
  <c r="DM326"/>
  <c r="DN326"/>
  <c r="DO326"/>
  <c r="DP326"/>
  <c r="DQ326"/>
  <c r="DR326"/>
  <c r="DS326"/>
  <c r="DT326"/>
  <c r="DU326"/>
  <c r="DV326"/>
  <c r="DW326"/>
  <c r="DX326"/>
  <c r="DY326"/>
  <c r="DZ326"/>
  <c r="EA326"/>
  <c r="EB326"/>
  <c r="EC326"/>
  <c r="ED326"/>
  <c r="EE326"/>
  <c r="EF326"/>
  <c r="EG326"/>
  <c r="EH326"/>
  <c r="EI326"/>
  <c r="EJ326"/>
  <c r="EK326"/>
  <c r="EL326"/>
  <c r="EM326"/>
  <c r="EN326"/>
  <c r="EO326"/>
  <c r="EP326"/>
  <c r="EQ326"/>
  <c r="ER326"/>
  <c r="ES326"/>
  <c r="ET326"/>
  <c r="EU326"/>
  <c r="EV326"/>
  <c r="EW326"/>
  <c r="EX326"/>
  <c r="EY326"/>
  <c r="EZ326"/>
  <c r="FA326"/>
  <c r="FB326"/>
  <c r="FC326"/>
  <c r="FD326"/>
  <c r="FE326"/>
  <c r="FF326"/>
  <c r="FG326"/>
  <c r="FH326"/>
  <c r="FI326"/>
  <c r="FJ326"/>
  <c r="FK326"/>
  <c r="FL326"/>
  <c r="FM326"/>
  <c r="FN326"/>
  <c r="FO326"/>
  <c r="FP326"/>
  <c r="FQ326"/>
  <c r="FR326"/>
  <c r="FS326"/>
  <c r="FT326"/>
  <c r="FU326"/>
  <c r="FV326"/>
  <c r="FW326"/>
  <c r="FX326"/>
  <c r="FY326"/>
  <c r="FZ326"/>
  <c r="GA326"/>
  <c r="GB326"/>
  <c r="GC326"/>
  <c r="GD326"/>
  <c r="GE326"/>
  <c r="GF326"/>
  <c r="GG326"/>
  <c r="GH326"/>
  <c r="GI326"/>
  <c r="GJ326"/>
  <c r="GK326"/>
  <c r="GL326"/>
  <c r="GM326"/>
  <c r="GN326"/>
  <c r="GO326"/>
  <c r="GP326"/>
  <c r="GQ326"/>
  <c r="GR326"/>
  <c r="GS326"/>
  <c r="GT326"/>
  <c r="GU326"/>
  <c r="GV326"/>
  <c r="GW326"/>
  <c r="GX326"/>
  <c r="D328"/>
  <c r="E330"/>
  <c r="Z330"/>
  <c r="AA330"/>
  <c r="AM330"/>
  <c r="AN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CN330"/>
  <c r="CO330"/>
  <c r="CP330"/>
  <c r="CQ330"/>
  <c r="CR330"/>
  <c r="CS330"/>
  <c r="CT330"/>
  <c r="CU330"/>
  <c r="CV330"/>
  <c r="CW330"/>
  <c r="CX330"/>
  <c r="CY330"/>
  <c r="CZ330"/>
  <c r="DA330"/>
  <c r="DB330"/>
  <c r="DC330"/>
  <c r="DD330"/>
  <c r="DE330"/>
  <c r="DF330"/>
  <c r="DG330"/>
  <c r="DH330"/>
  <c r="DI330"/>
  <c r="DJ330"/>
  <c r="DK330"/>
  <c r="DL330"/>
  <c r="DM330"/>
  <c r="DN330"/>
  <c r="DO330"/>
  <c r="DP330"/>
  <c r="DQ330"/>
  <c r="DR330"/>
  <c r="DS330"/>
  <c r="DT330"/>
  <c r="DU330"/>
  <c r="DV330"/>
  <c r="DW330"/>
  <c r="DX330"/>
  <c r="DY330"/>
  <c r="DZ330"/>
  <c r="EA330"/>
  <c r="EB330"/>
  <c r="EC330"/>
  <c r="ED330"/>
  <c r="EE330"/>
  <c r="EF330"/>
  <c r="EG330"/>
  <c r="EH330"/>
  <c r="EI330"/>
  <c r="EJ330"/>
  <c r="EK330"/>
  <c r="EL330"/>
  <c r="EM330"/>
  <c r="EN330"/>
  <c r="EO330"/>
  <c r="EP330"/>
  <c r="EQ330"/>
  <c r="ER330"/>
  <c r="ES330"/>
  <c r="ET330"/>
  <c r="EU330"/>
  <c r="EV330"/>
  <c r="EW330"/>
  <c r="EX330"/>
  <c r="EY330"/>
  <c r="EZ330"/>
  <c r="FA330"/>
  <c r="FB330"/>
  <c r="FC330"/>
  <c r="FD330"/>
  <c r="FE330"/>
  <c r="FF330"/>
  <c r="FG330"/>
  <c r="FH330"/>
  <c r="FI330"/>
  <c r="FJ330"/>
  <c r="FK330"/>
  <c r="FL330"/>
  <c r="FM330"/>
  <c r="FN330"/>
  <c r="FO330"/>
  <c r="FP330"/>
  <c r="FQ330"/>
  <c r="FR330"/>
  <c r="FS330"/>
  <c r="FT330"/>
  <c r="FU330"/>
  <c r="FV330"/>
  <c r="FW330"/>
  <c r="FX330"/>
  <c r="FY330"/>
  <c r="FZ330"/>
  <c r="GA330"/>
  <c r="GB330"/>
  <c r="GC330"/>
  <c r="GD330"/>
  <c r="GE330"/>
  <c r="GF330"/>
  <c r="GG330"/>
  <c r="GH330"/>
  <c r="GI330"/>
  <c r="GJ330"/>
  <c r="GK330"/>
  <c r="GL330"/>
  <c r="GM330"/>
  <c r="GN330"/>
  <c r="GO330"/>
  <c r="GP330"/>
  <c r="GQ330"/>
  <c r="GR330"/>
  <c r="GS330"/>
  <c r="GT330"/>
  <c r="GU330"/>
  <c r="GV330"/>
  <c r="GW330"/>
  <c r="GX330"/>
  <c r="C332"/>
  <c r="D332"/>
  <c r="I332"/>
  <c r="K332"/>
  <c r="AC332"/>
  <c r="CQ332" s="1"/>
  <c r="P332" s="1"/>
  <c r="AE332"/>
  <c r="AD332" s="1"/>
  <c r="CR332" s="1"/>
  <c r="Q332" s="1"/>
  <c r="AF332"/>
  <c r="AG332"/>
  <c r="CU332" s="1"/>
  <c r="T332" s="1"/>
  <c r="AH332"/>
  <c r="AI332"/>
  <c r="CW332" s="1"/>
  <c r="V332" s="1"/>
  <c r="AJ332"/>
  <c r="CT332"/>
  <c r="S332" s="1"/>
  <c r="CV332"/>
  <c r="U332" s="1"/>
  <c r="CX332"/>
  <c r="W332" s="1"/>
  <c r="FR332"/>
  <c r="GL332"/>
  <c r="GO332"/>
  <c r="GP332"/>
  <c r="GV332"/>
  <c r="GX332"/>
  <c r="HC332"/>
  <c r="I333"/>
  <c r="V333" s="1"/>
  <c r="AC333"/>
  <c r="AD333"/>
  <c r="CR333" s="1"/>
  <c r="AE333"/>
  <c r="AF333"/>
  <c r="CT333" s="1"/>
  <c r="AG333"/>
  <c r="AH333"/>
  <c r="CV333" s="1"/>
  <c r="AI333"/>
  <c r="AJ333"/>
  <c r="CX333" s="1"/>
  <c r="CQ333"/>
  <c r="P333" s="1"/>
  <c r="CS333"/>
  <c r="R333" s="1"/>
  <c r="CU333"/>
  <c r="T333" s="1"/>
  <c r="CW333"/>
  <c r="FR333"/>
  <c r="GL333"/>
  <c r="GN333"/>
  <c r="GP333"/>
  <c r="GV333"/>
  <c r="HC333"/>
  <c r="GX333" s="1"/>
  <c r="C334"/>
  <c r="D334"/>
  <c r="I334"/>
  <c r="K334"/>
  <c r="V334"/>
  <c r="AC334"/>
  <c r="AD334"/>
  <c r="CR334" s="1"/>
  <c r="Q334" s="1"/>
  <c r="AE334"/>
  <c r="AF334"/>
  <c r="CT334" s="1"/>
  <c r="S334" s="1"/>
  <c r="AG334"/>
  <c r="AH334"/>
  <c r="CV334" s="1"/>
  <c r="U334" s="1"/>
  <c r="AI334"/>
  <c r="AJ334"/>
  <c r="CX334" s="1"/>
  <c r="W334" s="1"/>
  <c r="CQ334"/>
  <c r="P334" s="1"/>
  <c r="CP334" s="1"/>
  <c r="O334" s="1"/>
  <c r="CS334"/>
  <c r="R334" s="1"/>
  <c r="CU334"/>
  <c r="T334" s="1"/>
  <c r="CW334"/>
  <c r="FR334"/>
  <c r="GL334"/>
  <c r="GO334"/>
  <c r="GP334"/>
  <c r="GV334"/>
  <c r="HC334"/>
  <c r="GX334" s="1"/>
  <c r="AC335"/>
  <c r="AE335"/>
  <c r="AF335"/>
  <c r="AG335"/>
  <c r="CU335" s="1"/>
  <c r="AH335"/>
  <c r="AI335"/>
  <c r="CW335" s="1"/>
  <c r="AJ335"/>
  <c r="CT335"/>
  <c r="CV335"/>
  <c r="CX335"/>
  <c r="FR335"/>
  <c r="GL335"/>
  <c r="GN335"/>
  <c r="GP335"/>
  <c r="GV335"/>
  <c r="HC335" s="1"/>
  <c r="C336"/>
  <c r="D336"/>
  <c r="I336"/>
  <c r="K336"/>
  <c r="U336"/>
  <c r="AC336"/>
  <c r="AE336"/>
  <c r="AF336"/>
  <c r="AG336"/>
  <c r="CU336" s="1"/>
  <c r="T336" s="1"/>
  <c r="AH336"/>
  <c r="AI336"/>
  <c r="CW336" s="1"/>
  <c r="V336" s="1"/>
  <c r="AJ336"/>
  <c r="CT336"/>
  <c r="S336" s="1"/>
  <c r="CV336"/>
  <c r="CX336"/>
  <c r="W336" s="1"/>
  <c r="FR336"/>
  <c r="GL336"/>
  <c r="GO336"/>
  <c r="GP336"/>
  <c r="GV336"/>
  <c r="HC336" s="1"/>
  <c r="GX336"/>
  <c r="I337"/>
  <c r="R337"/>
  <c r="T337"/>
  <c r="AC337"/>
  <c r="AD337"/>
  <c r="CR337" s="1"/>
  <c r="Q337" s="1"/>
  <c r="AE337"/>
  <c r="AF337"/>
  <c r="CT337" s="1"/>
  <c r="S337" s="1"/>
  <c r="CZ337" s="1"/>
  <c r="Y337" s="1"/>
  <c r="AG337"/>
  <c r="AH337"/>
  <c r="CV337" s="1"/>
  <c r="U337" s="1"/>
  <c r="AI337"/>
  <c r="AJ337"/>
  <c r="CQ337"/>
  <c r="P337" s="1"/>
  <c r="CP337" s="1"/>
  <c r="O337" s="1"/>
  <c r="CS337"/>
  <c r="CU337"/>
  <c r="CW337"/>
  <c r="V337" s="1"/>
  <c r="CX337"/>
  <c r="W337" s="1"/>
  <c r="FR337"/>
  <c r="GL337"/>
  <c r="GN337"/>
  <c r="GP337"/>
  <c r="GV337"/>
  <c r="HC337" s="1"/>
  <c r="GX337" s="1"/>
  <c r="C338"/>
  <c r="D338"/>
  <c r="I338"/>
  <c r="CX347" i="3" s="1"/>
  <c r="K338" i="1"/>
  <c r="R338"/>
  <c r="T338"/>
  <c r="AC338"/>
  <c r="AD338"/>
  <c r="CR338" s="1"/>
  <c r="Q338" s="1"/>
  <c r="AE338"/>
  <c r="AF338"/>
  <c r="AG338"/>
  <c r="AH338"/>
  <c r="CV338" s="1"/>
  <c r="U338" s="1"/>
  <c r="AI338"/>
  <c r="AJ338"/>
  <c r="CX338" s="1"/>
  <c r="W338" s="1"/>
  <c r="CQ338"/>
  <c r="P338" s="1"/>
  <c r="CS338"/>
  <c r="CT338"/>
  <c r="S338" s="1"/>
  <c r="CU338"/>
  <c r="CW338"/>
  <c r="V338" s="1"/>
  <c r="FR338"/>
  <c r="GL338"/>
  <c r="GO338"/>
  <c r="GP338"/>
  <c r="GV338"/>
  <c r="HC338" s="1"/>
  <c r="GX338" s="1"/>
  <c r="C339"/>
  <c r="D339"/>
  <c r="I339"/>
  <c r="K339"/>
  <c r="R339"/>
  <c r="T339"/>
  <c r="AC339"/>
  <c r="AD339"/>
  <c r="CR339" s="1"/>
  <c r="Q339" s="1"/>
  <c r="AE339"/>
  <c r="AF339"/>
  <c r="AG339"/>
  <c r="AH339"/>
  <c r="CV339" s="1"/>
  <c r="U339" s="1"/>
  <c r="AI339"/>
  <c r="AJ339"/>
  <c r="CX339" s="1"/>
  <c r="W339" s="1"/>
  <c r="CQ339"/>
  <c r="P339" s="1"/>
  <c r="CS339"/>
  <c r="CT339"/>
  <c r="S339" s="1"/>
  <c r="CU339"/>
  <c r="CW339"/>
  <c r="V339" s="1"/>
  <c r="FR339"/>
  <c r="GL339"/>
  <c r="GO339"/>
  <c r="GP339"/>
  <c r="GV339"/>
  <c r="HC339" s="1"/>
  <c r="GX339" s="1"/>
  <c r="C340"/>
  <c r="D340"/>
  <c r="I340"/>
  <c r="K340"/>
  <c r="R340"/>
  <c r="T340"/>
  <c r="AC340"/>
  <c r="AD340"/>
  <c r="CR340" s="1"/>
  <c r="Q340" s="1"/>
  <c r="AE340"/>
  <c r="AF340"/>
  <c r="AG340"/>
  <c r="AH340"/>
  <c r="CV340" s="1"/>
  <c r="U340" s="1"/>
  <c r="AI340"/>
  <c r="AJ340"/>
  <c r="CX340" s="1"/>
  <c r="W340" s="1"/>
  <c r="CQ340"/>
  <c r="P340" s="1"/>
  <c r="CS340"/>
  <c r="CT340"/>
  <c r="S340" s="1"/>
  <c r="CU340"/>
  <c r="CW340"/>
  <c r="V340" s="1"/>
  <c r="FR340"/>
  <c r="GL340"/>
  <c r="GO340"/>
  <c r="GP340"/>
  <c r="GV340"/>
  <c r="HC340" s="1"/>
  <c r="GX340" s="1"/>
  <c r="C341"/>
  <c r="D341"/>
  <c r="I341"/>
  <c r="I342" s="1"/>
  <c r="K341"/>
  <c r="AC341"/>
  <c r="CQ341" s="1"/>
  <c r="P341" s="1"/>
  <c r="CP341" s="1"/>
  <c r="O341" s="1"/>
  <c r="AE341"/>
  <c r="AD341" s="1"/>
  <c r="CR341" s="1"/>
  <c r="Q341" s="1"/>
  <c r="AF341"/>
  <c r="AG341"/>
  <c r="CU341" s="1"/>
  <c r="T341" s="1"/>
  <c r="AH341"/>
  <c r="AI341"/>
  <c r="CW341" s="1"/>
  <c r="V341" s="1"/>
  <c r="AJ341"/>
  <c r="CT341"/>
  <c r="S341" s="1"/>
  <c r="CV341"/>
  <c r="U341" s="1"/>
  <c r="CX341"/>
  <c r="W341" s="1"/>
  <c r="FR341"/>
  <c r="GL341"/>
  <c r="GO341"/>
  <c r="GP341"/>
  <c r="GV341"/>
  <c r="HC341" s="1"/>
  <c r="GX341" s="1"/>
  <c r="AC342"/>
  <c r="AD342"/>
  <c r="AB342" s="1"/>
  <c r="AE342"/>
  <c r="AF342"/>
  <c r="CT342" s="1"/>
  <c r="S342" s="1"/>
  <c r="AG342"/>
  <c r="AH342"/>
  <c r="CV342" s="1"/>
  <c r="U342" s="1"/>
  <c r="AI342"/>
  <c r="AJ342"/>
  <c r="CX342" s="1"/>
  <c r="W342" s="1"/>
  <c r="CQ342"/>
  <c r="P342" s="1"/>
  <c r="CS342"/>
  <c r="R342" s="1"/>
  <c r="CU342"/>
  <c r="T342" s="1"/>
  <c r="CW342"/>
  <c r="V342" s="1"/>
  <c r="FR342"/>
  <c r="BY344" s="1"/>
  <c r="GL342"/>
  <c r="GN342"/>
  <c r="GP342"/>
  <c r="GV342"/>
  <c r="HC342" s="1"/>
  <c r="GX342" s="1"/>
  <c r="B344"/>
  <c r="B330" s="1"/>
  <c r="C344"/>
  <c r="C330" s="1"/>
  <c r="D344"/>
  <c r="D330" s="1"/>
  <c r="F344"/>
  <c r="F330" s="1"/>
  <c r="G344"/>
  <c r="G330" s="1"/>
  <c r="BX344"/>
  <c r="BX330" s="1"/>
  <c r="BZ344"/>
  <c r="BZ330" s="1"/>
  <c r="CD344"/>
  <c r="CD330" s="1"/>
  <c r="CK344"/>
  <c r="CK330" s="1"/>
  <c r="CL344"/>
  <c r="CL330" s="1"/>
  <c r="CM344"/>
  <c r="CM330" s="1"/>
  <c r="D376"/>
  <c r="E378"/>
  <c r="Z378"/>
  <c r="AA378"/>
  <c r="AM378"/>
  <c r="AN378"/>
  <c r="BE378"/>
  <c r="BF378"/>
  <c r="BG378"/>
  <c r="BH378"/>
  <c r="BI378"/>
  <c r="BJ378"/>
  <c r="BK378"/>
  <c r="BL378"/>
  <c r="BM378"/>
  <c r="BN378"/>
  <c r="BO378"/>
  <c r="BP378"/>
  <c r="BQ378"/>
  <c r="BR378"/>
  <c r="BS378"/>
  <c r="BT378"/>
  <c r="BU378"/>
  <c r="BV378"/>
  <c r="BW378"/>
  <c r="CN378"/>
  <c r="CO378"/>
  <c r="CP378"/>
  <c r="CQ378"/>
  <c r="CR378"/>
  <c r="CS378"/>
  <c r="CT378"/>
  <c r="CU378"/>
  <c r="CV378"/>
  <c r="CW378"/>
  <c r="CX378"/>
  <c r="CY378"/>
  <c r="CZ378"/>
  <c r="DA378"/>
  <c r="DB378"/>
  <c r="DC378"/>
  <c r="DD378"/>
  <c r="DE378"/>
  <c r="DF378"/>
  <c r="DG378"/>
  <c r="DH378"/>
  <c r="DI378"/>
  <c r="DJ378"/>
  <c r="DK378"/>
  <c r="DL378"/>
  <c r="DM378"/>
  <c r="DN378"/>
  <c r="DO378"/>
  <c r="DP378"/>
  <c r="DQ378"/>
  <c r="DR378"/>
  <c r="DS378"/>
  <c r="DT378"/>
  <c r="DU378"/>
  <c r="DV378"/>
  <c r="DW378"/>
  <c r="DX378"/>
  <c r="DY378"/>
  <c r="DZ378"/>
  <c r="EA378"/>
  <c r="EB378"/>
  <c r="EC378"/>
  <c r="ED378"/>
  <c r="EE378"/>
  <c r="EF378"/>
  <c r="EG378"/>
  <c r="EH378"/>
  <c r="EI378"/>
  <c r="EJ378"/>
  <c r="EK378"/>
  <c r="EL378"/>
  <c r="EM378"/>
  <c r="EN378"/>
  <c r="EO378"/>
  <c r="EP378"/>
  <c r="EQ378"/>
  <c r="ER378"/>
  <c r="ES378"/>
  <c r="ET378"/>
  <c r="EU378"/>
  <c r="EV378"/>
  <c r="EW378"/>
  <c r="EX378"/>
  <c r="EY378"/>
  <c r="EZ378"/>
  <c r="FA378"/>
  <c r="FB378"/>
  <c r="FC378"/>
  <c r="FD378"/>
  <c r="FE378"/>
  <c r="FF378"/>
  <c r="FG378"/>
  <c r="FH378"/>
  <c r="FI378"/>
  <c r="FJ378"/>
  <c r="FK378"/>
  <c r="FL378"/>
  <c r="FM378"/>
  <c r="FN378"/>
  <c r="FO378"/>
  <c r="FP378"/>
  <c r="FQ378"/>
  <c r="FR378"/>
  <c r="FS378"/>
  <c r="FT378"/>
  <c r="FU378"/>
  <c r="FV378"/>
  <c r="FW378"/>
  <c r="FX378"/>
  <c r="FY378"/>
  <c r="FZ378"/>
  <c r="GA378"/>
  <c r="GB378"/>
  <c r="GC378"/>
  <c r="GD378"/>
  <c r="GE378"/>
  <c r="GF378"/>
  <c r="GG378"/>
  <c r="GH378"/>
  <c r="GI378"/>
  <c r="GJ378"/>
  <c r="GK378"/>
  <c r="GL378"/>
  <c r="GM378"/>
  <c r="GN378"/>
  <c r="GO378"/>
  <c r="GP378"/>
  <c r="GQ378"/>
  <c r="GR378"/>
  <c r="GS378"/>
  <c r="GT378"/>
  <c r="GU378"/>
  <c r="GV378"/>
  <c r="GW378"/>
  <c r="GX378"/>
  <c r="C380"/>
  <c r="D380"/>
  <c r="I380"/>
  <c r="K380"/>
  <c r="AC380"/>
  <c r="CQ380" s="1"/>
  <c r="P380" s="1"/>
  <c r="AE380"/>
  <c r="AD380" s="1"/>
  <c r="CR380" s="1"/>
  <c r="Q380" s="1"/>
  <c r="AF380"/>
  <c r="AG380"/>
  <c r="CU380" s="1"/>
  <c r="T380" s="1"/>
  <c r="AH380"/>
  <c r="AI380"/>
  <c r="CW380" s="1"/>
  <c r="V380" s="1"/>
  <c r="AJ380"/>
  <c r="CT380"/>
  <c r="S380" s="1"/>
  <c r="CV380"/>
  <c r="U380" s="1"/>
  <c r="CX380"/>
  <c r="W380" s="1"/>
  <c r="FR380"/>
  <c r="GL380"/>
  <c r="GO380"/>
  <c r="GP380"/>
  <c r="GV380"/>
  <c r="GX380"/>
  <c r="HC380"/>
  <c r="I381"/>
  <c r="AC381"/>
  <c r="AD381"/>
  <c r="AB381" s="1"/>
  <c r="AE381"/>
  <c r="AF381"/>
  <c r="CT381" s="1"/>
  <c r="S381" s="1"/>
  <c r="AG381"/>
  <c r="AH381"/>
  <c r="CV381" s="1"/>
  <c r="U381" s="1"/>
  <c r="AI381"/>
  <c r="AJ381"/>
  <c r="CX381" s="1"/>
  <c r="W381" s="1"/>
  <c r="CQ381"/>
  <c r="P381" s="1"/>
  <c r="CS381"/>
  <c r="R381" s="1"/>
  <c r="CU381"/>
  <c r="T381" s="1"/>
  <c r="CW381"/>
  <c r="V381" s="1"/>
  <c r="FR381"/>
  <c r="GL381"/>
  <c r="GO381"/>
  <c r="GP381"/>
  <c r="GV381"/>
  <c r="HC381"/>
  <c r="GX381" s="1"/>
  <c r="C382"/>
  <c r="D382"/>
  <c r="I382"/>
  <c r="K382"/>
  <c r="AC382"/>
  <c r="AD382"/>
  <c r="AB382" s="1"/>
  <c r="AE382"/>
  <c r="AF382"/>
  <c r="CT382" s="1"/>
  <c r="S382" s="1"/>
  <c r="AG382"/>
  <c r="AH382"/>
  <c r="CV382" s="1"/>
  <c r="U382" s="1"/>
  <c r="AI382"/>
  <c r="AJ382"/>
  <c r="CX382" s="1"/>
  <c r="W382" s="1"/>
  <c r="CQ382"/>
  <c r="P382" s="1"/>
  <c r="CS382"/>
  <c r="R382" s="1"/>
  <c r="CU382"/>
  <c r="T382" s="1"/>
  <c r="CW382"/>
  <c r="V382" s="1"/>
  <c r="FR382"/>
  <c r="GL382"/>
  <c r="GO382"/>
  <c r="GP382"/>
  <c r="GV382"/>
  <c r="HC382"/>
  <c r="GX382" s="1"/>
  <c r="I383"/>
  <c r="AC383"/>
  <c r="AE383"/>
  <c r="CS383" s="1"/>
  <c r="R383" s="1"/>
  <c r="AF383"/>
  <c r="AG383"/>
  <c r="CU383" s="1"/>
  <c r="T383" s="1"/>
  <c r="AH383"/>
  <c r="AI383"/>
  <c r="CW383" s="1"/>
  <c r="V383" s="1"/>
  <c r="AJ383"/>
  <c r="CT383"/>
  <c r="S383" s="1"/>
  <c r="CV383"/>
  <c r="U383" s="1"/>
  <c r="CX383"/>
  <c r="W383" s="1"/>
  <c r="FR383"/>
  <c r="GL383"/>
  <c r="GO383"/>
  <c r="GP383"/>
  <c r="GV383"/>
  <c r="GX383"/>
  <c r="HC383"/>
  <c r="I384"/>
  <c r="AC384"/>
  <c r="AD384"/>
  <c r="CR384" s="1"/>
  <c r="Q384" s="1"/>
  <c r="AE384"/>
  <c r="AF384"/>
  <c r="AB384" s="1"/>
  <c r="AG384"/>
  <c r="AH384"/>
  <c r="CV384" s="1"/>
  <c r="U384" s="1"/>
  <c r="AI384"/>
  <c r="AJ384"/>
  <c r="CX384" s="1"/>
  <c r="W384" s="1"/>
  <c r="CQ384"/>
  <c r="P384" s="1"/>
  <c r="CS384"/>
  <c r="R384" s="1"/>
  <c r="CU384"/>
  <c r="T384" s="1"/>
  <c r="CW384"/>
  <c r="V384" s="1"/>
  <c r="FR384"/>
  <c r="GL384"/>
  <c r="GO384"/>
  <c r="GP384"/>
  <c r="GV384"/>
  <c r="HC384"/>
  <c r="GX384" s="1"/>
  <c r="C385"/>
  <c r="D385"/>
  <c r="I385"/>
  <c r="K385"/>
  <c r="AC385"/>
  <c r="AD385"/>
  <c r="CR385" s="1"/>
  <c r="Q385" s="1"/>
  <c r="AE385"/>
  <c r="AF385"/>
  <c r="AB385" s="1"/>
  <c r="AG385"/>
  <c r="AH385"/>
  <c r="CV385" s="1"/>
  <c r="U385" s="1"/>
  <c r="AI385"/>
  <c r="AJ385"/>
  <c r="CX385" s="1"/>
  <c r="W385" s="1"/>
  <c r="CQ385"/>
  <c r="P385" s="1"/>
  <c r="CS385"/>
  <c r="R385" s="1"/>
  <c r="CU385"/>
  <c r="T385" s="1"/>
  <c r="CW385"/>
  <c r="V385" s="1"/>
  <c r="FR385"/>
  <c r="GL385"/>
  <c r="GO385"/>
  <c r="GP385"/>
  <c r="GV385"/>
  <c r="HC385"/>
  <c r="GX385" s="1"/>
  <c r="I386"/>
  <c r="AC386"/>
  <c r="CQ386" s="1"/>
  <c r="P386" s="1"/>
  <c r="AE386"/>
  <c r="AD386" s="1"/>
  <c r="CR386" s="1"/>
  <c r="Q386" s="1"/>
  <c r="AF386"/>
  <c r="AG386"/>
  <c r="CU386" s="1"/>
  <c r="T386" s="1"/>
  <c r="AH386"/>
  <c r="AI386"/>
  <c r="CW386" s="1"/>
  <c r="V386" s="1"/>
  <c r="AJ386"/>
  <c r="CT386"/>
  <c r="S386" s="1"/>
  <c r="CV386"/>
  <c r="U386" s="1"/>
  <c r="CX386"/>
  <c r="W386" s="1"/>
  <c r="FR386"/>
  <c r="GL386"/>
  <c r="GO386"/>
  <c r="GP386"/>
  <c r="GV386"/>
  <c r="GX386"/>
  <c r="HC386"/>
  <c r="I387"/>
  <c r="AC387"/>
  <c r="AD387"/>
  <c r="AB387" s="1"/>
  <c r="AE387"/>
  <c r="AF387"/>
  <c r="CT387" s="1"/>
  <c r="S387" s="1"/>
  <c r="AG387"/>
  <c r="AH387"/>
  <c r="CV387" s="1"/>
  <c r="U387" s="1"/>
  <c r="AI387"/>
  <c r="AJ387"/>
  <c r="CX387" s="1"/>
  <c r="W387" s="1"/>
  <c r="CQ387"/>
  <c r="P387" s="1"/>
  <c r="CS387"/>
  <c r="R387" s="1"/>
  <c r="CU387"/>
  <c r="T387" s="1"/>
  <c r="CW387"/>
  <c r="V387" s="1"/>
  <c r="FR387"/>
  <c r="GL387"/>
  <c r="GO387"/>
  <c r="GP387"/>
  <c r="GV387"/>
  <c r="HC387"/>
  <c r="GX387" s="1"/>
  <c r="I388"/>
  <c r="AC388"/>
  <c r="AE388"/>
  <c r="CS388" s="1"/>
  <c r="R388" s="1"/>
  <c r="AF388"/>
  <c r="AG388"/>
  <c r="CU388" s="1"/>
  <c r="T388" s="1"/>
  <c r="AH388"/>
  <c r="AI388"/>
  <c r="CW388" s="1"/>
  <c r="V388" s="1"/>
  <c r="AJ388"/>
  <c r="CT388"/>
  <c r="S388" s="1"/>
  <c r="CV388"/>
  <c r="U388" s="1"/>
  <c r="CX388"/>
  <c r="W388" s="1"/>
  <c r="FR388"/>
  <c r="GL388"/>
  <c r="GO388"/>
  <c r="GP388"/>
  <c r="GV388"/>
  <c r="GX388"/>
  <c r="HC388"/>
  <c r="C389"/>
  <c r="D389"/>
  <c r="I389"/>
  <c r="K389"/>
  <c r="AC389"/>
  <c r="AE389"/>
  <c r="CS389" s="1"/>
  <c r="R389" s="1"/>
  <c r="AF389"/>
  <c r="AG389"/>
  <c r="CU389" s="1"/>
  <c r="T389" s="1"/>
  <c r="AH389"/>
  <c r="AI389"/>
  <c r="CW389" s="1"/>
  <c r="V389" s="1"/>
  <c r="AJ389"/>
  <c r="CT389"/>
  <c r="S389" s="1"/>
  <c r="CV389"/>
  <c r="U389" s="1"/>
  <c r="CX389"/>
  <c r="W389" s="1"/>
  <c r="FR389"/>
  <c r="GL389"/>
  <c r="GO389"/>
  <c r="GP389"/>
  <c r="GV389"/>
  <c r="GX389"/>
  <c r="HC389"/>
  <c r="C390"/>
  <c r="D390"/>
  <c r="I390"/>
  <c r="K390"/>
  <c r="AC390"/>
  <c r="AE390"/>
  <c r="CS390" s="1"/>
  <c r="R390" s="1"/>
  <c r="AF390"/>
  <c r="AG390"/>
  <c r="CU390" s="1"/>
  <c r="T390" s="1"/>
  <c r="AH390"/>
  <c r="AI390"/>
  <c r="CW390" s="1"/>
  <c r="V390" s="1"/>
  <c r="AJ390"/>
  <c r="CT390"/>
  <c r="S390" s="1"/>
  <c r="CV390"/>
  <c r="U390" s="1"/>
  <c r="CX390"/>
  <c r="W390" s="1"/>
  <c r="FR390"/>
  <c r="GL390"/>
  <c r="GO390"/>
  <c r="GP390"/>
  <c r="GV390"/>
  <c r="GX390"/>
  <c r="HC390"/>
  <c r="C391"/>
  <c r="D391"/>
  <c r="I391"/>
  <c r="K391"/>
  <c r="AC391"/>
  <c r="AE391"/>
  <c r="CS391" s="1"/>
  <c r="R391" s="1"/>
  <c r="AF391"/>
  <c r="AG391"/>
  <c r="CU391" s="1"/>
  <c r="T391" s="1"/>
  <c r="AH391"/>
  <c r="AI391"/>
  <c r="CW391" s="1"/>
  <c r="V391" s="1"/>
  <c r="AJ391"/>
  <c r="CT391"/>
  <c r="S391" s="1"/>
  <c r="CV391"/>
  <c r="U391" s="1"/>
  <c r="CX391"/>
  <c r="W391" s="1"/>
  <c r="FR391"/>
  <c r="GL391"/>
  <c r="GO391"/>
  <c r="GP391"/>
  <c r="GV391"/>
  <c r="GX391"/>
  <c r="HC391"/>
  <c r="C392"/>
  <c r="D392"/>
  <c r="I392"/>
  <c r="I394" s="1"/>
  <c r="GX394" s="1"/>
  <c r="K392"/>
  <c r="AC392"/>
  <c r="AE392"/>
  <c r="CS392" s="1"/>
  <c r="R392" s="1"/>
  <c r="AF392"/>
  <c r="AG392"/>
  <c r="CU392" s="1"/>
  <c r="T392" s="1"/>
  <c r="AH392"/>
  <c r="AI392"/>
  <c r="CW392" s="1"/>
  <c r="V392" s="1"/>
  <c r="AJ392"/>
  <c r="CT392"/>
  <c r="S392" s="1"/>
  <c r="CV392"/>
  <c r="U392" s="1"/>
  <c r="CX392"/>
  <c r="W392" s="1"/>
  <c r="FR392"/>
  <c r="GL392"/>
  <c r="GO392"/>
  <c r="GP392"/>
  <c r="GV392"/>
  <c r="GX392"/>
  <c r="HC392"/>
  <c r="I393"/>
  <c r="AC393"/>
  <c r="AD393"/>
  <c r="AB393" s="1"/>
  <c r="AE393"/>
  <c r="AF393"/>
  <c r="CT393" s="1"/>
  <c r="S393" s="1"/>
  <c r="AG393"/>
  <c r="AH393"/>
  <c r="CV393" s="1"/>
  <c r="U393" s="1"/>
  <c r="AI393"/>
  <c r="AJ393"/>
  <c r="CX393" s="1"/>
  <c r="W393" s="1"/>
  <c r="CQ393"/>
  <c r="P393" s="1"/>
  <c r="CS393"/>
  <c r="R393" s="1"/>
  <c r="CU393"/>
  <c r="T393" s="1"/>
  <c r="CW393"/>
  <c r="V393" s="1"/>
  <c r="FR393"/>
  <c r="GL393"/>
  <c r="GO393"/>
  <c r="GP393"/>
  <c r="GV393"/>
  <c r="HC393"/>
  <c r="GX393" s="1"/>
  <c r="AC394"/>
  <c r="CQ394" s="1"/>
  <c r="AE394"/>
  <c r="AD394" s="1"/>
  <c r="CR394" s="1"/>
  <c r="AF394"/>
  <c r="AG394"/>
  <c r="CU394" s="1"/>
  <c r="AH394"/>
  <c r="AI394"/>
  <c r="CW394" s="1"/>
  <c r="AJ394"/>
  <c r="CT394"/>
  <c r="CV394"/>
  <c r="CX394"/>
  <c r="FR394"/>
  <c r="GL394"/>
  <c r="GN394"/>
  <c r="GP394"/>
  <c r="GV394"/>
  <c r="HC394"/>
  <c r="C395"/>
  <c r="D395"/>
  <c r="I395"/>
  <c r="K395"/>
  <c r="AC395"/>
  <c r="CQ395" s="1"/>
  <c r="P395" s="1"/>
  <c r="AE395"/>
  <c r="AD395" s="1"/>
  <c r="CR395" s="1"/>
  <c r="Q395" s="1"/>
  <c r="AF395"/>
  <c r="AG395"/>
  <c r="CU395" s="1"/>
  <c r="T395" s="1"/>
  <c r="AH395"/>
  <c r="AI395"/>
  <c r="CW395" s="1"/>
  <c r="V395" s="1"/>
  <c r="AJ395"/>
  <c r="CT395"/>
  <c r="S395" s="1"/>
  <c r="CV395"/>
  <c r="U395" s="1"/>
  <c r="CX395"/>
  <c r="W395" s="1"/>
  <c r="FR395"/>
  <c r="GL395"/>
  <c r="GO395"/>
  <c r="GP395"/>
  <c r="GV395"/>
  <c r="GX395"/>
  <c r="HC395"/>
  <c r="C396"/>
  <c r="D396"/>
  <c r="I396"/>
  <c r="K396"/>
  <c r="AC396"/>
  <c r="CQ396" s="1"/>
  <c r="P396" s="1"/>
  <c r="AE396"/>
  <c r="AD396" s="1"/>
  <c r="CR396" s="1"/>
  <c r="Q396" s="1"/>
  <c r="AF396"/>
  <c r="AG396"/>
  <c r="CU396" s="1"/>
  <c r="T396" s="1"/>
  <c r="AH396"/>
  <c r="AI396"/>
  <c r="CW396" s="1"/>
  <c r="V396" s="1"/>
  <c r="AJ396"/>
  <c r="CT396"/>
  <c r="S396" s="1"/>
  <c r="CV396"/>
  <c r="U396" s="1"/>
  <c r="CX396"/>
  <c r="W396" s="1"/>
  <c r="FR396"/>
  <c r="GL396"/>
  <c r="GO396"/>
  <c r="GP396"/>
  <c r="GV396"/>
  <c r="GX396"/>
  <c r="HC396"/>
  <c r="C397"/>
  <c r="D397"/>
  <c r="I397"/>
  <c r="K397"/>
  <c r="AC397"/>
  <c r="CQ397" s="1"/>
  <c r="P397" s="1"/>
  <c r="CP397" s="1"/>
  <c r="O397" s="1"/>
  <c r="AE397"/>
  <c r="AD397" s="1"/>
  <c r="CR397" s="1"/>
  <c r="Q397" s="1"/>
  <c r="AF397"/>
  <c r="AG397"/>
  <c r="CU397" s="1"/>
  <c r="T397" s="1"/>
  <c r="AH397"/>
  <c r="AI397"/>
  <c r="CW397" s="1"/>
  <c r="V397" s="1"/>
  <c r="AJ397"/>
  <c r="CT397"/>
  <c r="S397" s="1"/>
  <c r="CV397"/>
  <c r="U397" s="1"/>
  <c r="CX397"/>
  <c r="W397" s="1"/>
  <c r="FR397"/>
  <c r="GL397"/>
  <c r="GO397"/>
  <c r="GP397"/>
  <c r="GV397"/>
  <c r="GX397"/>
  <c r="HC397"/>
  <c r="C398"/>
  <c r="D398"/>
  <c r="I398"/>
  <c r="I400" s="1"/>
  <c r="K398"/>
  <c r="AC398"/>
  <c r="CQ398" s="1"/>
  <c r="P398" s="1"/>
  <c r="AE398"/>
  <c r="AD398" s="1"/>
  <c r="CR398" s="1"/>
  <c r="Q398" s="1"/>
  <c r="AF398"/>
  <c r="AG398"/>
  <c r="CU398" s="1"/>
  <c r="T398" s="1"/>
  <c r="AH398"/>
  <c r="AI398"/>
  <c r="CW398" s="1"/>
  <c r="V398" s="1"/>
  <c r="AJ398"/>
  <c r="CT398"/>
  <c r="S398" s="1"/>
  <c r="CV398"/>
  <c r="U398" s="1"/>
  <c r="CX398"/>
  <c r="W398" s="1"/>
  <c r="FR398"/>
  <c r="GL398"/>
  <c r="GN398"/>
  <c r="GP398"/>
  <c r="GV398"/>
  <c r="GX398"/>
  <c r="HC398"/>
  <c r="I399"/>
  <c r="AC399"/>
  <c r="AD399"/>
  <c r="AB399" s="1"/>
  <c r="AE399"/>
  <c r="AF399"/>
  <c r="CT399" s="1"/>
  <c r="S399" s="1"/>
  <c r="AG399"/>
  <c r="AH399"/>
  <c r="CV399" s="1"/>
  <c r="U399" s="1"/>
  <c r="AI399"/>
  <c r="AJ399"/>
  <c r="CX399" s="1"/>
  <c r="W399" s="1"/>
  <c r="CQ399"/>
  <c r="P399" s="1"/>
  <c r="CS399"/>
  <c r="R399" s="1"/>
  <c r="CU399"/>
  <c r="T399" s="1"/>
  <c r="CW399"/>
  <c r="V399" s="1"/>
  <c r="FR399"/>
  <c r="GL399"/>
  <c r="GN399"/>
  <c r="GP399"/>
  <c r="GV399"/>
  <c r="HC399"/>
  <c r="GX399" s="1"/>
  <c r="AC400"/>
  <c r="AE400"/>
  <c r="CS400" s="1"/>
  <c r="AF400"/>
  <c r="AG400"/>
  <c r="CU400" s="1"/>
  <c r="T400" s="1"/>
  <c r="AH400"/>
  <c r="AI400"/>
  <c r="CW400" s="1"/>
  <c r="AJ400"/>
  <c r="CT400"/>
  <c r="S400" s="1"/>
  <c r="CV400"/>
  <c r="CX400"/>
  <c r="FR400"/>
  <c r="GL400"/>
  <c r="GN400"/>
  <c r="GP400"/>
  <c r="GV400"/>
  <c r="HC400" s="1"/>
  <c r="GX400" s="1"/>
  <c r="I401"/>
  <c r="AC401"/>
  <c r="AD401"/>
  <c r="AB401" s="1"/>
  <c r="AE401"/>
  <c r="AF401"/>
  <c r="CT401" s="1"/>
  <c r="S401" s="1"/>
  <c r="AG401"/>
  <c r="AH401"/>
  <c r="CV401" s="1"/>
  <c r="U401" s="1"/>
  <c r="AI401"/>
  <c r="AJ401"/>
  <c r="CX401" s="1"/>
  <c r="W401" s="1"/>
  <c r="CQ401"/>
  <c r="P401" s="1"/>
  <c r="CS401"/>
  <c r="R401" s="1"/>
  <c r="CU401"/>
  <c r="T401" s="1"/>
  <c r="CW401"/>
  <c r="V401" s="1"/>
  <c r="FR401"/>
  <c r="GL401"/>
  <c r="GN401"/>
  <c r="GP401"/>
  <c r="GV401"/>
  <c r="HC401"/>
  <c r="GX401" s="1"/>
  <c r="C402"/>
  <c r="D402"/>
  <c r="I402"/>
  <c r="K402"/>
  <c r="AC402"/>
  <c r="AD402"/>
  <c r="AB402" s="1"/>
  <c r="AE402"/>
  <c r="AF402"/>
  <c r="CT402" s="1"/>
  <c r="S402" s="1"/>
  <c r="AG402"/>
  <c r="AH402"/>
  <c r="CV402" s="1"/>
  <c r="U402" s="1"/>
  <c r="AI402"/>
  <c r="AJ402"/>
  <c r="CX402" s="1"/>
  <c r="W402" s="1"/>
  <c r="CQ402"/>
  <c r="P402" s="1"/>
  <c r="CS402"/>
  <c r="R402" s="1"/>
  <c r="CU402"/>
  <c r="T402" s="1"/>
  <c r="CW402"/>
  <c r="V402" s="1"/>
  <c r="FR402"/>
  <c r="GL402"/>
  <c r="GN402"/>
  <c r="GP402"/>
  <c r="GV402"/>
  <c r="HC402"/>
  <c r="GX402" s="1"/>
  <c r="I403"/>
  <c r="AC403"/>
  <c r="CQ403" s="1"/>
  <c r="P403" s="1"/>
  <c r="AE403"/>
  <c r="AD403" s="1"/>
  <c r="CR403" s="1"/>
  <c r="Q403" s="1"/>
  <c r="AF403"/>
  <c r="AG403"/>
  <c r="CU403" s="1"/>
  <c r="T403" s="1"/>
  <c r="AH403"/>
  <c r="AI403"/>
  <c r="CW403" s="1"/>
  <c r="V403" s="1"/>
  <c r="AJ403"/>
  <c r="CT403"/>
  <c r="S403" s="1"/>
  <c r="CV403"/>
  <c r="U403" s="1"/>
  <c r="CX403"/>
  <c r="W403" s="1"/>
  <c r="FR403"/>
  <c r="GL403"/>
  <c r="GN403"/>
  <c r="GP403"/>
  <c r="GV403"/>
  <c r="GX403"/>
  <c r="HC403"/>
  <c r="I404"/>
  <c r="AC404"/>
  <c r="AD404"/>
  <c r="AB404" s="1"/>
  <c r="AE404"/>
  <c r="AF404"/>
  <c r="CT404" s="1"/>
  <c r="S404" s="1"/>
  <c r="AG404"/>
  <c r="AH404"/>
  <c r="CV404" s="1"/>
  <c r="U404" s="1"/>
  <c r="AI404"/>
  <c r="AJ404"/>
  <c r="CX404" s="1"/>
  <c r="W404" s="1"/>
  <c r="CQ404"/>
  <c r="P404" s="1"/>
  <c r="CS404"/>
  <c r="R404" s="1"/>
  <c r="CU404"/>
  <c r="T404" s="1"/>
  <c r="CW404"/>
  <c r="V404" s="1"/>
  <c r="FR404"/>
  <c r="GL404"/>
  <c r="GN404"/>
  <c r="GP404"/>
  <c r="GV404"/>
  <c r="HC404"/>
  <c r="GX404" s="1"/>
  <c r="C405"/>
  <c r="D405"/>
  <c r="I405"/>
  <c r="K405"/>
  <c r="AC405"/>
  <c r="AD405"/>
  <c r="AB405" s="1"/>
  <c r="AE405"/>
  <c r="AF405"/>
  <c r="CT405" s="1"/>
  <c r="S405" s="1"/>
  <c r="AG405"/>
  <c r="AH405"/>
  <c r="CV405" s="1"/>
  <c r="U405" s="1"/>
  <c r="AI405"/>
  <c r="AJ405"/>
  <c r="CX405" s="1"/>
  <c r="W405" s="1"/>
  <c r="CQ405"/>
  <c r="P405" s="1"/>
  <c r="CS405"/>
  <c r="R405" s="1"/>
  <c r="CU405"/>
  <c r="T405" s="1"/>
  <c r="CW405"/>
  <c r="V405" s="1"/>
  <c r="FR405"/>
  <c r="GL405"/>
  <c r="GO405"/>
  <c r="GP405"/>
  <c r="GV405"/>
  <c r="HC405"/>
  <c r="GX405" s="1"/>
  <c r="C406"/>
  <c r="D406"/>
  <c r="I406"/>
  <c r="K406"/>
  <c r="AC406"/>
  <c r="AD406"/>
  <c r="CR406" s="1"/>
  <c r="Q406" s="1"/>
  <c r="AE406"/>
  <c r="AF406"/>
  <c r="CT406" s="1"/>
  <c r="S406" s="1"/>
  <c r="AG406"/>
  <c r="AH406"/>
  <c r="CV406" s="1"/>
  <c r="U406" s="1"/>
  <c r="AI406"/>
  <c r="AJ406"/>
  <c r="CX406" s="1"/>
  <c r="W406" s="1"/>
  <c r="CQ406"/>
  <c r="P406" s="1"/>
  <c r="CP406" s="1"/>
  <c r="O406" s="1"/>
  <c r="CS406"/>
  <c r="R406" s="1"/>
  <c r="CU406"/>
  <c r="T406" s="1"/>
  <c r="CW406"/>
  <c r="V406" s="1"/>
  <c r="FR406"/>
  <c r="GL406"/>
  <c r="GN406"/>
  <c r="GP406"/>
  <c r="GV406"/>
  <c r="HC406"/>
  <c r="GX406" s="1"/>
  <c r="I407"/>
  <c r="AC407"/>
  <c r="AE407"/>
  <c r="CS407" s="1"/>
  <c r="R407" s="1"/>
  <c r="AF407"/>
  <c r="AG407"/>
  <c r="CU407" s="1"/>
  <c r="T407" s="1"/>
  <c r="AH407"/>
  <c r="AI407"/>
  <c r="CW407" s="1"/>
  <c r="V407" s="1"/>
  <c r="AJ407"/>
  <c r="CT407"/>
  <c r="S407" s="1"/>
  <c r="CV407"/>
  <c r="U407" s="1"/>
  <c r="CX407"/>
  <c r="W407" s="1"/>
  <c r="FR407"/>
  <c r="GL407"/>
  <c r="BZ409" s="1"/>
  <c r="GN407"/>
  <c r="GP407"/>
  <c r="GV407"/>
  <c r="GX407"/>
  <c r="HC407"/>
  <c r="B409"/>
  <c r="B378" s="1"/>
  <c r="C409"/>
  <c r="C378" s="1"/>
  <c r="D409"/>
  <c r="D378" s="1"/>
  <c r="F409"/>
  <c r="F378" s="1"/>
  <c r="G409"/>
  <c r="G378" s="1"/>
  <c r="BX409"/>
  <c r="BX378" s="1"/>
  <c r="BY409"/>
  <c r="BY378" s="1"/>
  <c r="CD409"/>
  <c r="CD378" s="1"/>
  <c r="CK409"/>
  <c r="CK378" s="1"/>
  <c r="CL409"/>
  <c r="CL378" s="1"/>
  <c r="CM409"/>
  <c r="CM378" s="1"/>
  <c r="B441"/>
  <c r="B326" s="1"/>
  <c r="C441"/>
  <c r="C326" s="1"/>
  <c r="D441"/>
  <c r="D326" s="1"/>
  <c r="F441"/>
  <c r="F326" s="1"/>
  <c r="G441"/>
  <c r="G326" s="1"/>
  <c r="D473"/>
  <c r="E475"/>
  <c r="Z475"/>
  <c r="AA475"/>
  <c r="AB475"/>
  <c r="AC475"/>
  <c r="AD475"/>
  <c r="AE475"/>
  <c r="AF475"/>
  <c r="AG475"/>
  <c r="AH475"/>
  <c r="AI475"/>
  <c r="AJ475"/>
  <c r="AK475"/>
  <c r="AL475"/>
  <c r="AM475"/>
  <c r="AN475"/>
  <c r="BE475"/>
  <c r="BF475"/>
  <c r="BG475"/>
  <c r="BH475"/>
  <c r="BI475"/>
  <c r="BJ475"/>
  <c r="BK475"/>
  <c r="BL475"/>
  <c r="BM475"/>
  <c r="BN475"/>
  <c r="BO475"/>
  <c r="BP475"/>
  <c r="BQ475"/>
  <c r="BR475"/>
  <c r="BS475"/>
  <c r="BT475"/>
  <c r="BU475"/>
  <c r="BV475"/>
  <c r="BW475"/>
  <c r="BX475"/>
  <c r="BY475"/>
  <c r="BZ475"/>
  <c r="CA475"/>
  <c r="CB475"/>
  <c r="CC475"/>
  <c r="CD475"/>
  <c r="CE475"/>
  <c r="CF475"/>
  <c r="CG475"/>
  <c r="CH475"/>
  <c r="CI475"/>
  <c r="CJ475"/>
  <c r="CK475"/>
  <c r="CL475"/>
  <c r="CM475"/>
  <c r="CN475"/>
  <c r="CO475"/>
  <c r="CP475"/>
  <c r="CQ475"/>
  <c r="CR475"/>
  <c r="CS475"/>
  <c r="CT475"/>
  <c r="CU475"/>
  <c r="CV475"/>
  <c r="CW475"/>
  <c r="CX475"/>
  <c r="CY475"/>
  <c r="CZ475"/>
  <c r="DA475"/>
  <c r="DB475"/>
  <c r="DC475"/>
  <c r="DD475"/>
  <c r="DE475"/>
  <c r="DF475"/>
  <c r="DG475"/>
  <c r="DH475"/>
  <c r="DI475"/>
  <c r="DJ475"/>
  <c r="DK475"/>
  <c r="DL475"/>
  <c r="DM475"/>
  <c r="DN475"/>
  <c r="DO475"/>
  <c r="DP475"/>
  <c r="DQ475"/>
  <c r="DR475"/>
  <c r="DS475"/>
  <c r="DT475"/>
  <c r="DU475"/>
  <c r="DV475"/>
  <c r="DW475"/>
  <c r="DX475"/>
  <c r="DY475"/>
  <c r="DZ475"/>
  <c r="EA475"/>
  <c r="EB475"/>
  <c r="EC475"/>
  <c r="ED475"/>
  <c r="EE475"/>
  <c r="EF475"/>
  <c r="EG475"/>
  <c r="EH475"/>
  <c r="EI475"/>
  <c r="EJ475"/>
  <c r="EK475"/>
  <c r="EL475"/>
  <c r="EM475"/>
  <c r="EN475"/>
  <c r="EO475"/>
  <c r="EP475"/>
  <c r="EQ475"/>
  <c r="ER475"/>
  <c r="ES475"/>
  <c r="ET475"/>
  <c r="EU475"/>
  <c r="EV475"/>
  <c r="EW475"/>
  <c r="EX475"/>
  <c r="EY475"/>
  <c r="EZ475"/>
  <c r="FA475"/>
  <c r="FB475"/>
  <c r="FC475"/>
  <c r="FD475"/>
  <c r="FE475"/>
  <c r="FF475"/>
  <c r="FG475"/>
  <c r="FH475"/>
  <c r="FI475"/>
  <c r="FJ475"/>
  <c r="FK475"/>
  <c r="FL475"/>
  <c r="FM475"/>
  <c r="FN475"/>
  <c r="FO475"/>
  <c r="FP475"/>
  <c r="FQ475"/>
  <c r="FR475"/>
  <c r="FS475"/>
  <c r="FT475"/>
  <c r="FU475"/>
  <c r="FV475"/>
  <c r="FW475"/>
  <c r="FX475"/>
  <c r="FY475"/>
  <c r="FZ475"/>
  <c r="GA475"/>
  <c r="GB475"/>
  <c r="GC475"/>
  <c r="GD475"/>
  <c r="GE475"/>
  <c r="GF475"/>
  <c r="GG475"/>
  <c r="GH475"/>
  <c r="GI475"/>
  <c r="GJ475"/>
  <c r="GK475"/>
  <c r="GL475"/>
  <c r="GM475"/>
  <c r="GN475"/>
  <c r="GO475"/>
  <c r="GP475"/>
  <c r="GQ475"/>
  <c r="GR475"/>
  <c r="GS475"/>
  <c r="GT475"/>
  <c r="GU475"/>
  <c r="GV475"/>
  <c r="GW475"/>
  <c r="GX475"/>
  <c r="D477"/>
  <c r="E479"/>
  <c r="Z479"/>
  <c r="AA479"/>
  <c r="AM479"/>
  <c r="AN479"/>
  <c r="BE479"/>
  <c r="BF479"/>
  <c r="BG479"/>
  <c r="BH479"/>
  <c r="BI479"/>
  <c r="BJ479"/>
  <c r="BK479"/>
  <c r="BL479"/>
  <c r="BM479"/>
  <c r="BN479"/>
  <c r="BO479"/>
  <c r="BP479"/>
  <c r="BQ479"/>
  <c r="BR479"/>
  <c r="BS479"/>
  <c r="BT479"/>
  <c r="BU479"/>
  <c r="BV479"/>
  <c r="BW479"/>
  <c r="CN479"/>
  <c r="CO479"/>
  <c r="CP479"/>
  <c r="CQ479"/>
  <c r="CR479"/>
  <c r="CS479"/>
  <c r="CT479"/>
  <c r="CU479"/>
  <c r="CV479"/>
  <c r="CW479"/>
  <c r="CX479"/>
  <c r="CY479"/>
  <c r="CZ479"/>
  <c r="DA479"/>
  <c r="DB479"/>
  <c r="DC479"/>
  <c r="DD479"/>
  <c r="DE479"/>
  <c r="DF479"/>
  <c r="DG479"/>
  <c r="DH479"/>
  <c r="DI479"/>
  <c r="DJ479"/>
  <c r="DK479"/>
  <c r="DL479"/>
  <c r="DM479"/>
  <c r="DN479"/>
  <c r="DO479"/>
  <c r="DP479"/>
  <c r="DQ479"/>
  <c r="DR479"/>
  <c r="DS479"/>
  <c r="DT479"/>
  <c r="DU479"/>
  <c r="DV479"/>
  <c r="DW479"/>
  <c r="DX479"/>
  <c r="DY479"/>
  <c r="DZ479"/>
  <c r="EA479"/>
  <c r="EB479"/>
  <c r="EC479"/>
  <c r="ED479"/>
  <c r="EE479"/>
  <c r="EF479"/>
  <c r="EG479"/>
  <c r="EH479"/>
  <c r="EI479"/>
  <c r="EJ479"/>
  <c r="EK479"/>
  <c r="EL479"/>
  <c r="EM479"/>
  <c r="EN479"/>
  <c r="EO479"/>
  <c r="EP479"/>
  <c r="EQ479"/>
  <c r="ER479"/>
  <c r="ES479"/>
  <c r="ET479"/>
  <c r="EU479"/>
  <c r="EV479"/>
  <c r="EW479"/>
  <c r="EX479"/>
  <c r="EY479"/>
  <c r="EZ479"/>
  <c r="FA479"/>
  <c r="FB479"/>
  <c r="FC479"/>
  <c r="FD479"/>
  <c r="FE479"/>
  <c r="FF479"/>
  <c r="FG479"/>
  <c r="FH479"/>
  <c r="FI479"/>
  <c r="FJ479"/>
  <c r="FK479"/>
  <c r="FL479"/>
  <c r="FM479"/>
  <c r="FN479"/>
  <c r="FO479"/>
  <c r="FP479"/>
  <c r="FQ479"/>
  <c r="FR479"/>
  <c r="FS479"/>
  <c r="FT479"/>
  <c r="FU479"/>
  <c r="FV479"/>
  <c r="FW479"/>
  <c r="FX479"/>
  <c r="FY479"/>
  <c r="FZ479"/>
  <c r="GA479"/>
  <c r="GB479"/>
  <c r="GC479"/>
  <c r="GD479"/>
  <c r="GE479"/>
  <c r="GF479"/>
  <c r="GG479"/>
  <c r="GH479"/>
  <c r="GI479"/>
  <c r="GJ479"/>
  <c r="GK479"/>
  <c r="GL479"/>
  <c r="GM479"/>
  <c r="GN479"/>
  <c r="GO479"/>
  <c r="GP479"/>
  <c r="GQ479"/>
  <c r="GR479"/>
  <c r="GS479"/>
  <c r="GT479"/>
  <c r="GU479"/>
  <c r="GV479"/>
  <c r="GW479"/>
  <c r="GX479"/>
  <c r="C481"/>
  <c r="D481"/>
  <c r="I481"/>
  <c r="K481"/>
  <c r="AC481"/>
  <c r="AD481"/>
  <c r="AB481" s="1"/>
  <c r="AE481"/>
  <c r="AF481"/>
  <c r="CT481" s="1"/>
  <c r="S481" s="1"/>
  <c r="AG481"/>
  <c r="AH481"/>
  <c r="CV481" s="1"/>
  <c r="U481" s="1"/>
  <c r="AI481"/>
  <c r="AJ481"/>
  <c r="CX481" s="1"/>
  <c r="W481" s="1"/>
  <c r="CQ481"/>
  <c r="P481" s="1"/>
  <c r="CS481"/>
  <c r="R481" s="1"/>
  <c r="CU481"/>
  <c r="T481" s="1"/>
  <c r="CW481"/>
  <c r="V481" s="1"/>
  <c r="FR481"/>
  <c r="GL481"/>
  <c r="GO481"/>
  <c r="GP481"/>
  <c r="GV481"/>
  <c r="HC481" s="1"/>
  <c r="GX481" s="1"/>
  <c r="I482"/>
  <c r="AC482"/>
  <c r="AE482"/>
  <c r="CS482" s="1"/>
  <c r="R482" s="1"/>
  <c r="AF482"/>
  <c r="AG482"/>
  <c r="CU482" s="1"/>
  <c r="T482" s="1"/>
  <c r="AH482"/>
  <c r="AI482"/>
  <c r="CW482" s="1"/>
  <c r="V482" s="1"/>
  <c r="AJ482"/>
  <c r="CT482"/>
  <c r="S482" s="1"/>
  <c r="CV482"/>
  <c r="U482" s="1"/>
  <c r="CX482"/>
  <c r="W482" s="1"/>
  <c r="FR482"/>
  <c r="GL482"/>
  <c r="GN482"/>
  <c r="GP482"/>
  <c r="GV482"/>
  <c r="GX482"/>
  <c r="HC482"/>
  <c r="C483"/>
  <c r="D483"/>
  <c r="I483"/>
  <c r="K483"/>
  <c r="AC483"/>
  <c r="AE483"/>
  <c r="CS483" s="1"/>
  <c r="R483" s="1"/>
  <c r="AF483"/>
  <c r="AG483"/>
  <c r="CU483" s="1"/>
  <c r="T483" s="1"/>
  <c r="AH483"/>
  <c r="AI483"/>
  <c r="CW483" s="1"/>
  <c r="V483" s="1"/>
  <c r="AJ483"/>
  <c r="CT483"/>
  <c r="S483" s="1"/>
  <c r="CV483"/>
  <c r="U483" s="1"/>
  <c r="CX483"/>
  <c r="W483" s="1"/>
  <c r="FR483"/>
  <c r="GL483"/>
  <c r="GO483"/>
  <c r="GP483"/>
  <c r="GV483"/>
  <c r="GX483"/>
  <c r="HC483"/>
  <c r="I484"/>
  <c r="AC484"/>
  <c r="AD484"/>
  <c r="AB484" s="1"/>
  <c r="AE484"/>
  <c r="AF484"/>
  <c r="CT484" s="1"/>
  <c r="S484" s="1"/>
  <c r="AG484"/>
  <c r="AH484"/>
  <c r="CV484" s="1"/>
  <c r="U484" s="1"/>
  <c r="AI484"/>
  <c r="AJ484"/>
  <c r="CX484" s="1"/>
  <c r="W484" s="1"/>
  <c r="CQ484"/>
  <c r="P484" s="1"/>
  <c r="CS484"/>
  <c r="R484" s="1"/>
  <c r="CU484"/>
  <c r="T484" s="1"/>
  <c r="CW484"/>
  <c r="V484" s="1"/>
  <c r="FR484"/>
  <c r="GL484"/>
  <c r="GN484"/>
  <c r="GP484"/>
  <c r="GV484"/>
  <c r="HC484"/>
  <c r="GX484" s="1"/>
  <c r="C485"/>
  <c r="D485"/>
  <c r="I485"/>
  <c r="K485"/>
  <c r="AC485"/>
  <c r="AD485"/>
  <c r="CR485" s="1"/>
  <c r="Q485" s="1"/>
  <c r="AE485"/>
  <c r="AF485"/>
  <c r="AB485" s="1"/>
  <c r="AG485"/>
  <c r="AH485"/>
  <c r="CV485" s="1"/>
  <c r="U485" s="1"/>
  <c r="AI485"/>
  <c r="AJ485"/>
  <c r="CX485" s="1"/>
  <c r="W485" s="1"/>
  <c r="CQ485"/>
  <c r="P485" s="1"/>
  <c r="CS485"/>
  <c r="R485" s="1"/>
  <c r="CU485"/>
  <c r="T485" s="1"/>
  <c r="CW485"/>
  <c r="V485" s="1"/>
  <c r="FR485"/>
  <c r="GL485"/>
  <c r="GO485"/>
  <c r="GP485"/>
  <c r="GV485"/>
  <c r="HC485"/>
  <c r="GX485" s="1"/>
  <c r="I486"/>
  <c r="AC486"/>
  <c r="CQ486" s="1"/>
  <c r="P486" s="1"/>
  <c r="AE486"/>
  <c r="AD486" s="1"/>
  <c r="CR486" s="1"/>
  <c r="Q486" s="1"/>
  <c r="AF486"/>
  <c r="AG486"/>
  <c r="CU486" s="1"/>
  <c r="T486" s="1"/>
  <c r="AH486"/>
  <c r="AI486"/>
  <c r="CW486" s="1"/>
  <c r="V486" s="1"/>
  <c r="AJ486"/>
  <c r="CT486"/>
  <c r="S486" s="1"/>
  <c r="CV486"/>
  <c r="U486" s="1"/>
  <c r="CX486"/>
  <c r="W486" s="1"/>
  <c r="FR486"/>
  <c r="GL486"/>
  <c r="GN486"/>
  <c r="GP486"/>
  <c r="GV486"/>
  <c r="GX486"/>
  <c r="HC486"/>
  <c r="C487"/>
  <c r="D487"/>
  <c r="I487"/>
  <c r="CX512" i="3" s="1"/>
  <c r="K487" i="1"/>
  <c r="AC487"/>
  <c r="CQ487" s="1"/>
  <c r="P487" s="1"/>
  <c r="AE487"/>
  <c r="AD487" s="1"/>
  <c r="CR487" s="1"/>
  <c r="Q487" s="1"/>
  <c r="AF487"/>
  <c r="AG487"/>
  <c r="CU487" s="1"/>
  <c r="T487" s="1"/>
  <c r="AH487"/>
  <c r="AI487"/>
  <c r="CW487" s="1"/>
  <c r="V487" s="1"/>
  <c r="AJ487"/>
  <c r="CT487"/>
  <c r="S487" s="1"/>
  <c r="CV487"/>
  <c r="U487" s="1"/>
  <c r="CX487"/>
  <c r="W487" s="1"/>
  <c r="FR487"/>
  <c r="GL487"/>
  <c r="GO487"/>
  <c r="GP487"/>
  <c r="GV487"/>
  <c r="GX487"/>
  <c r="HC487"/>
  <c r="C488"/>
  <c r="D488"/>
  <c r="I488"/>
  <c r="K488"/>
  <c r="AC488"/>
  <c r="CQ488" s="1"/>
  <c r="P488" s="1"/>
  <c r="AE488"/>
  <c r="AD488" s="1"/>
  <c r="CR488" s="1"/>
  <c r="Q488" s="1"/>
  <c r="AF488"/>
  <c r="AG488"/>
  <c r="CU488" s="1"/>
  <c r="T488" s="1"/>
  <c r="AH488"/>
  <c r="AI488"/>
  <c r="CW488" s="1"/>
  <c r="V488" s="1"/>
  <c r="AJ488"/>
  <c r="CT488"/>
  <c r="S488" s="1"/>
  <c r="CV488"/>
  <c r="U488" s="1"/>
  <c r="CX488"/>
  <c r="W488" s="1"/>
  <c r="FR488"/>
  <c r="GL488"/>
  <c r="GO488"/>
  <c r="GP488"/>
  <c r="GV488"/>
  <c r="GX488"/>
  <c r="HC488"/>
  <c r="C489"/>
  <c r="D489"/>
  <c r="I489"/>
  <c r="K489"/>
  <c r="AC489"/>
  <c r="CQ489" s="1"/>
  <c r="P489" s="1"/>
  <c r="CP489" s="1"/>
  <c r="O489" s="1"/>
  <c r="AE489"/>
  <c r="AD489" s="1"/>
  <c r="CR489" s="1"/>
  <c r="Q489" s="1"/>
  <c r="AF489"/>
  <c r="AG489"/>
  <c r="CU489" s="1"/>
  <c r="T489" s="1"/>
  <c r="AH489"/>
  <c r="AI489"/>
  <c r="CW489" s="1"/>
  <c r="V489" s="1"/>
  <c r="AJ489"/>
  <c r="CT489"/>
  <c r="S489" s="1"/>
  <c r="CV489"/>
  <c r="U489" s="1"/>
  <c r="CX489"/>
  <c r="W489" s="1"/>
  <c r="FR489"/>
  <c r="GL489"/>
  <c r="GO489"/>
  <c r="GP489"/>
  <c r="GV489"/>
  <c r="GX489"/>
  <c r="HC489"/>
  <c r="C490"/>
  <c r="D490"/>
  <c r="I490"/>
  <c r="K490"/>
  <c r="AC490"/>
  <c r="CQ490" s="1"/>
  <c r="P490" s="1"/>
  <c r="AE490"/>
  <c r="AD490" s="1"/>
  <c r="CR490" s="1"/>
  <c r="Q490" s="1"/>
  <c r="AF490"/>
  <c r="AG490"/>
  <c r="CU490" s="1"/>
  <c r="T490" s="1"/>
  <c r="AH490"/>
  <c r="AI490"/>
  <c r="CW490" s="1"/>
  <c r="V490" s="1"/>
  <c r="AJ490"/>
  <c r="CT490"/>
  <c r="S490" s="1"/>
  <c r="CV490"/>
  <c r="U490" s="1"/>
  <c r="CX490"/>
  <c r="W490" s="1"/>
  <c r="FR490"/>
  <c r="GL490"/>
  <c r="GO490"/>
  <c r="GP490"/>
  <c r="GV490"/>
  <c r="GX490"/>
  <c r="HC490"/>
  <c r="I491"/>
  <c r="AC491"/>
  <c r="AD491"/>
  <c r="AB491" s="1"/>
  <c r="AE491"/>
  <c r="AF491"/>
  <c r="CT491" s="1"/>
  <c r="S491" s="1"/>
  <c r="AG491"/>
  <c r="AH491"/>
  <c r="CV491" s="1"/>
  <c r="U491" s="1"/>
  <c r="AI491"/>
  <c r="AJ491"/>
  <c r="CX491" s="1"/>
  <c r="W491" s="1"/>
  <c r="CQ491"/>
  <c r="P491" s="1"/>
  <c r="CS491"/>
  <c r="R491" s="1"/>
  <c r="CU491"/>
  <c r="T491" s="1"/>
  <c r="CW491"/>
  <c r="V491" s="1"/>
  <c r="FR491"/>
  <c r="BY493" s="1"/>
  <c r="GL491"/>
  <c r="GN491"/>
  <c r="GP491"/>
  <c r="GV491"/>
  <c r="HC491"/>
  <c r="GX491" s="1"/>
  <c r="B493"/>
  <c r="B479" s="1"/>
  <c r="C493"/>
  <c r="C479" s="1"/>
  <c r="D493"/>
  <c r="D479" s="1"/>
  <c r="F493"/>
  <c r="F479" s="1"/>
  <c r="G493"/>
  <c r="G479" s="1"/>
  <c r="BX493"/>
  <c r="BX479" s="1"/>
  <c r="BZ493"/>
  <c r="AQ493" s="1"/>
  <c r="CD493"/>
  <c r="AU493" s="1"/>
  <c r="CK493"/>
  <c r="BB493" s="1"/>
  <c r="CL493"/>
  <c r="BC493" s="1"/>
  <c r="CM493"/>
  <c r="CM479" s="1"/>
  <c r="D525"/>
  <c r="E527"/>
  <c r="Z527"/>
  <c r="AA527"/>
  <c r="AM527"/>
  <c r="AN527"/>
  <c r="BE527"/>
  <c r="BF527"/>
  <c r="BG527"/>
  <c r="BH527"/>
  <c r="BI527"/>
  <c r="BJ527"/>
  <c r="BK527"/>
  <c r="BL527"/>
  <c r="BM527"/>
  <c r="BN527"/>
  <c r="BO527"/>
  <c r="BP527"/>
  <c r="BQ527"/>
  <c r="BR527"/>
  <c r="BS527"/>
  <c r="BT527"/>
  <c r="BU527"/>
  <c r="BV527"/>
  <c r="BW527"/>
  <c r="CN527"/>
  <c r="CO527"/>
  <c r="CP527"/>
  <c r="CQ527"/>
  <c r="CR527"/>
  <c r="CS527"/>
  <c r="CT527"/>
  <c r="CU527"/>
  <c r="CV527"/>
  <c r="CW527"/>
  <c r="CX527"/>
  <c r="CY527"/>
  <c r="CZ527"/>
  <c r="DA527"/>
  <c r="DB527"/>
  <c r="DC527"/>
  <c r="DD527"/>
  <c r="DE527"/>
  <c r="DF527"/>
  <c r="DG527"/>
  <c r="DH527"/>
  <c r="DI527"/>
  <c r="DJ527"/>
  <c r="DK527"/>
  <c r="DL527"/>
  <c r="DM527"/>
  <c r="DN527"/>
  <c r="DO527"/>
  <c r="DP527"/>
  <c r="DQ527"/>
  <c r="DR527"/>
  <c r="DS527"/>
  <c r="DT527"/>
  <c r="DU527"/>
  <c r="DV527"/>
  <c r="DW527"/>
  <c r="DX527"/>
  <c r="DY527"/>
  <c r="DZ527"/>
  <c r="EA527"/>
  <c r="EB527"/>
  <c r="EC527"/>
  <c r="ED527"/>
  <c r="EE527"/>
  <c r="EF527"/>
  <c r="EG527"/>
  <c r="EH527"/>
  <c r="EI527"/>
  <c r="EJ527"/>
  <c r="EK527"/>
  <c r="EL527"/>
  <c r="EM527"/>
  <c r="EN527"/>
  <c r="EO527"/>
  <c r="EP527"/>
  <c r="EQ527"/>
  <c r="ER527"/>
  <c r="ES527"/>
  <c r="ET527"/>
  <c r="EU527"/>
  <c r="EV527"/>
  <c r="EW527"/>
  <c r="EX527"/>
  <c r="EY527"/>
  <c r="EZ527"/>
  <c r="FA527"/>
  <c r="FB527"/>
  <c r="FC527"/>
  <c r="FD527"/>
  <c r="FE527"/>
  <c r="FF527"/>
  <c r="FG527"/>
  <c r="FH527"/>
  <c r="FI527"/>
  <c r="FJ527"/>
  <c r="FK527"/>
  <c r="FL527"/>
  <c r="FM527"/>
  <c r="FN527"/>
  <c r="FO527"/>
  <c r="FP527"/>
  <c r="FQ527"/>
  <c r="FR527"/>
  <c r="FS527"/>
  <c r="FT527"/>
  <c r="FU527"/>
  <c r="FV527"/>
  <c r="FW527"/>
  <c r="FX527"/>
  <c r="FY527"/>
  <c r="FZ527"/>
  <c r="GA527"/>
  <c r="GB527"/>
  <c r="GC527"/>
  <c r="GD527"/>
  <c r="GE527"/>
  <c r="GF527"/>
  <c r="GG527"/>
  <c r="GH527"/>
  <c r="GI527"/>
  <c r="GJ527"/>
  <c r="GK527"/>
  <c r="GL527"/>
  <c r="GM527"/>
  <c r="GN527"/>
  <c r="GO527"/>
  <c r="GP527"/>
  <c r="GQ527"/>
  <c r="GR527"/>
  <c r="GS527"/>
  <c r="GT527"/>
  <c r="GU527"/>
  <c r="GV527"/>
  <c r="GW527"/>
  <c r="GX527"/>
  <c r="C529"/>
  <c r="D529"/>
  <c r="I529"/>
  <c r="K529"/>
  <c r="AC529"/>
  <c r="CQ529" s="1"/>
  <c r="P529" s="1"/>
  <c r="CP529" s="1"/>
  <c r="O529" s="1"/>
  <c r="AE529"/>
  <c r="AD529" s="1"/>
  <c r="CR529" s="1"/>
  <c r="Q529" s="1"/>
  <c r="AF529"/>
  <c r="AG529"/>
  <c r="CU529" s="1"/>
  <c r="T529" s="1"/>
  <c r="AH529"/>
  <c r="AI529"/>
  <c r="CW529" s="1"/>
  <c r="V529" s="1"/>
  <c r="AJ529"/>
  <c r="CT529"/>
  <c r="S529" s="1"/>
  <c r="CV529"/>
  <c r="U529" s="1"/>
  <c r="CX529"/>
  <c r="W529" s="1"/>
  <c r="FR529"/>
  <c r="GL529"/>
  <c r="GO529"/>
  <c r="GP529"/>
  <c r="GV529"/>
  <c r="GX529"/>
  <c r="HC529"/>
  <c r="AC530"/>
  <c r="CQ530" s="1"/>
  <c r="P530" s="1"/>
  <c r="AE530"/>
  <c r="AD530" s="1"/>
  <c r="CR530" s="1"/>
  <c r="Q530" s="1"/>
  <c r="AF530"/>
  <c r="AG530"/>
  <c r="CU530" s="1"/>
  <c r="T530" s="1"/>
  <c r="AH530"/>
  <c r="AI530"/>
  <c r="CW530" s="1"/>
  <c r="V530" s="1"/>
  <c r="AJ530"/>
  <c r="CT530"/>
  <c r="S530" s="1"/>
  <c r="CV530"/>
  <c r="U530" s="1"/>
  <c r="CX530"/>
  <c r="W530" s="1"/>
  <c r="FR530"/>
  <c r="GL530"/>
  <c r="GO530"/>
  <c r="GP530"/>
  <c r="GV530"/>
  <c r="GX530"/>
  <c r="HC530"/>
  <c r="C531"/>
  <c r="D531"/>
  <c r="I531"/>
  <c r="I533" s="1"/>
  <c r="GX533" s="1"/>
  <c r="K531"/>
  <c r="AC531"/>
  <c r="CQ531" s="1"/>
  <c r="P531" s="1"/>
  <c r="AE531"/>
  <c r="AD531" s="1"/>
  <c r="CR531" s="1"/>
  <c r="Q531" s="1"/>
  <c r="AF531"/>
  <c r="AG531"/>
  <c r="CU531" s="1"/>
  <c r="T531" s="1"/>
  <c r="AH531"/>
  <c r="AI531"/>
  <c r="CW531" s="1"/>
  <c r="V531" s="1"/>
  <c r="AJ531"/>
  <c r="CT531"/>
  <c r="S531" s="1"/>
  <c r="CV531"/>
  <c r="U531" s="1"/>
  <c r="CX531"/>
  <c r="W531" s="1"/>
  <c r="FR531"/>
  <c r="GL531"/>
  <c r="GO531"/>
  <c r="GP531"/>
  <c r="GV531"/>
  <c r="GX531"/>
  <c r="HC531"/>
  <c r="I532"/>
  <c r="AC532"/>
  <c r="AD532"/>
  <c r="AB532" s="1"/>
  <c r="AE532"/>
  <c r="AF532"/>
  <c r="CT532" s="1"/>
  <c r="S532" s="1"/>
  <c r="AG532"/>
  <c r="AH532"/>
  <c r="CV532" s="1"/>
  <c r="U532" s="1"/>
  <c r="AI532"/>
  <c r="AJ532"/>
  <c r="CX532" s="1"/>
  <c r="W532" s="1"/>
  <c r="CQ532"/>
  <c r="P532" s="1"/>
  <c r="CS532"/>
  <c r="R532" s="1"/>
  <c r="CU532"/>
  <c r="T532" s="1"/>
  <c r="CW532"/>
  <c r="V532" s="1"/>
  <c r="FR532"/>
  <c r="GL532"/>
  <c r="GO532"/>
  <c r="GP532"/>
  <c r="GV532"/>
  <c r="HC532"/>
  <c r="GX532" s="1"/>
  <c r="AC533"/>
  <c r="AE533"/>
  <c r="CS533" s="1"/>
  <c r="AF533"/>
  <c r="AG533"/>
  <c r="CU533" s="1"/>
  <c r="AH533"/>
  <c r="AI533"/>
  <c r="CW533" s="1"/>
  <c r="AJ533"/>
  <c r="CT533"/>
  <c r="CV533"/>
  <c r="CX533"/>
  <c r="FR533"/>
  <c r="GL533"/>
  <c r="GO533"/>
  <c r="GP533"/>
  <c r="GV533"/>
  <c r="HC533"/>
  <c r="C534"/>
  <c r="D534"/>
  <c r="I534"/>
  <c r="I536" s="1"/>
  <c r="GX536" s="1"/>
  <c r="K534"/>
  <c r="AC534"/>
  <c r="AE534"/>
  <c r="CS534" s="1"/>
  <c r="R534" s="1"/>
  <c r="AF534"/>
  <c r="AG534"/>
  <c r="CU534" s="1"/>
  <c r="T534" s="1"/>
  <c r="AH534"/>
  <c r="AI534"/>
  <c r="CW534" s="1"/>
  <c r="V534" s="1"/>
  <c r="AJ534"/>
  <c r="CT534"/>
  <c r="S534" s="1"/>
  <c r="CV534"/>
  <c r="U534" s="1"/>
  <c r="CX534"/>
  <c r="W534" s="1"/>
  <c r="FR534"/>
  <c r="GL534"/>
  <c r="GO534"/>
  <c r="GP534"/>
  <c r="GV534"/>
  <c r="GX534"/>
  <c r="HC534"/>
  <c r="I535"/>
  <c r="AC535"/>
  <c r="AD535"/>
  <c r="AB535" s="1"/>
  <c r="AE535"/>
  <c r="AF535"/>
  <c r="CT535" s="1"/>
  <c r="S535" s="1"/>
  <c r="CZ535" s="1"/>
  <c r="Y535" s="1"/>
  <c r="AG535"/>
  <c r="AH535"/>
  <c r="CV535" s="1"/>
  <c r="U535" s="1"/>
  <c r="AI535"/>
  <c r="AJ535"/>
  <c r="CX535" s="1"/>
  <c r="W535" s="1"/>
  <c r="CQ535"/>
  <c r="P535" s="1"/>
  <c r="CS535"/>
  <c r="R535" s="1"/>
  <c r="CU535"/>
  <c r="T535" s="1"/>
  <c r="CW535"/>
  <c r="V535" s="1"/>
  <c r="CY535"/>
  <c r="X535" s="1"/>
  <c r="FR535"/>
  <c r="GL535"/>
  <c r="GO535"/>
  <c r="GP535"/>
  <c r="GV535"/>
  <c r="HC535"/>
  <c r="GX535" s="1"/>
  <c r="W536"/>
  <c r="AC536"/>
  <c r="AE536"/>
  <c r="AF536"/>
  <c r="AG536"/>
  <c r="CU536" s="1"/>
  <c r="AH536"/>
  <c r="AI536"/>
  <c r="CW536" s="1"/>
  <c r="AJ536"/>
  <c r="CT536"/>
  <c r="S536" s="1"/>
  <c r="CV536"/>
  <c r="U536" s="1"/>
  <c r="CX536"/>
  <c r="FR536"/>
  <c r="GL536"/>
  <c r="BZ559" s="1"/>
  <c r="GO536"/>
  <c r="GP536"/>
  <c r="GV536"/>
  <c r="HC536"/>
  <c r="I537"/>
  <c r="P537"/>
  <c r="V537"/>
  <c r="AC537"/>
  <c r="AD537"/>
  <c r="CR537" s="1"/>
  <c r="Q537" s="1"/>
  <c r="AE537"/>
  <c r="AF537"/>
  <c r="CT537" s="1"/>
  <c r="AG537"/>
  <c r="AH537"/>
  <c r="CV537" s="1"/>
  <c r="U537" s="1"/>
  <c r="AI537"/>
  <c r="AJ537"/>
  <c r="CX537" s="1"/>
  <c r="CQ537"/>
  <c r="CS537"/>
  <c r="R537" s="1"/>
  <c r="CU537"/>
  <c r="T537" s="1"/>
  <c r="CW537"/>
  <c r="FR537"/>
  <c r="GL537"/>
  <c r="GO537"/>
  <c r="GP537"/>
  <c r="GV537"/>
  <c r="HC537" s="1"/>
  <c r="GX537" s="1"/>
  <c r="C538"/>
  <c r="D538"/>
  <c r="I538"/>
  <c r="K538"/>
  <c r="AC538"/>
  <c r="AE538"/>
  <c r="AD538" s="1"/>
  <c r="AF538"/>
  <c r="CT538" s="1"/>
  <c r="S538" s="1"/>
  <c r="AG538"/>
  <c r="AH538"/>
  <c r="AI538"/>
  <c r="CW538" s="1"/>
  <c r="V538" s="1"/>
  <c r="AJ538"/>
  <c r="CX538" s="1"/>
  <c r="W538" s="1"/>
  <c r="CQ538"/>
  <c r="P538" s="1"/>
  <c r="CU538"/>
  <c r="T538" s="1"/>
  <c r="CV538"/>
  <c r="U538" s="1"/>
  <c r="FR538"/>
  <c r="GL538"/>
  <c r="GO538"/>
  <c r="GP538"/>
  <c r="GV538"/>
  <c r="HC538" s="1"/>
  <c r="GX538" s="1"/>
  <c r="C539"/>
  <c r="D539"/>
  <c r="I539"/>
  <c r="K539"/>
  <c r="AC539"/>
  <c r="AE539"/>
  <c r="AD539" s="1"/>
  <c r="AF539"/>
  <c r="CT539" s="1"/>
  <c r="S539" s="1"/>
  <c r="AG539"/>
  <c r="AH539"/>
  <c r="AI539"/>
  <c r="CW539" s="1"/>
  <c r="V539" s="1"/>
  <c r="AJ539"/>
  <c r="CX539" s="1"/>
  <c r="W539" s="1"/>
  <c r="CQ539"/>
  <c r="P539" s="1"/>
  <c r="CU539"/>
  <c r="T539" s="1"/>
  <c r="CV539"/>
  <c r="U539" s="1"/>
  <c r="FR539"/>
  <c r="GL539"/>
  <c r="GO539"/>
  <c r="GP539"/>
  <c r="GV539"/>
  <c r="HC539" s="1"/>
  <c r="GX539" s="1"/>
  <c r="C540"/>
  <c r="D540"/>
  <c r="I540"/>
  <c r="K540"/>
  <c r="AC540"/>
  <c r="AE540"/>
  <c r="AD540" s="1"/>
  <c r="AF540"/>
  <c r="CT540" s="1"/>
  <c r="S540" s="1"/>
  <c r="AG540"/>
  <c r="AH540"/>
  <c r="AI540"/>
  <c r="CW540" s="1"/>
  <c r="V540" s="1"/>
  <c r="AJ540"/>
  <c r="CX540" s="1"/>
  <c r="W540" s="1"/>
  <c r="CQ540"/>
  <c r="P540" s="1"/>
  <c r="CU540"/>
  <c r="T540" s="1"/>
  <c r="CV540"/>
  <c r="U540" s="1"/>
  <c r="FR540"/>
  <c r="GL540"/>
  <c r="GO540"/>
  <c r="GP540"/>
  <c r="GV540"/>
  <c r="HC540" s="1"/>
  <c r="GX540" s="1"/>
  <c r="C541"/>
  <c r="D541"/>
  <c r="I541"/>
  <c r="K541"/>
  <c r="AC541"/>
  <c r="AE541"/>
  <c r="AD541" s="1"/>
  <c r="AF541"/>
  <c r="AG541"/>
  <c r="AH541"/>
  <c r="AI541"/>
  <c r="CW541" s="1"/>
  <c r="V541" s="1"/>
  <c r="AJ541"/>
  <c r="CQ541"/>
  <c r="P541" s="1"/>
  <c r="CT541"/>
  <c r="S541" s="1"/>
  <c r="CU541"/>
  <c r="T541" s="1"/>
  <c r="CV541"/>
  <c r="U541" s="1"/>
  <c r="CX541"/>
  <c r="W541" s="1"/>
  <c r="FR541"/>
  <c r="GL541"/>
  <c r="GO541"/>
  <c r="GP541"/>
  <c r="GV541"/>
  <c r="HC541" s="1"/>
  <c r="GX541" s="1"/>
  <c r="C542"/>
  <c r="D542"/>
  <c r="I542"/>
  <c r="K542"/>
  <c r="AC542"/>
  <c r="AE542"/>
  <c r="AD542" s="1"/>
  <c r="CR542" s="1"/>
  <c r="Q542" s="1"/>
  <c r="AF542"/>
  <c r="CT542" s="1"/>
  <c r="S542" s="1"/>
  <c r="AG542"/>
  <c r="AH542"/>
  <c r="AI542"/>
  <c r="CW542" s="1"/>
  <c r="V542" s="1"/>
  <c r="AJ542"/>
  <c r="CX542" s="1"/>
  <c r="W542" s="1"/>
  <c r="CQ542"/>
  <c r="P542" s="1"/>
  <c r="CU542"/>
  <c r="T542" s="1"/>
  <c r="CV542"/>
  <c r="U542" s="1"/>
  <c r="FR542"/>
  <c r="GL542"/>
  <c r="GO542"/>
  <c r="GP542"/>
  <c r="GV542"/>
  <c r="HC542" s="1"/>
  <c r="GX542" s="1"/>
  <c r="AC543"/>
  <c r="AB543" s="1"/>
  <c r="AD543"/>
  <c r="CR543" s="1"/>
  <c r="AE543"/>
  <c r="AF543"/>
  <c r="AG543"/>
  <c r="AH543"/>
  <c r="CV543" s="1"/>
  <c r="AI543"/>
  <c r="AJ543"/>
  <c r="CQ543"/>
  <c r="CS543"/>
  <c r="CT543"/>
  <c r="CU543"/>
  <c r="CW543"/>
  <c r="CX543"/>
  <c r="FR543"/>
  <c r="GL543"/>
  <c r="GO543"/>
  <c r="GP543"/>
  <c r="GV543"/>
  <c r="HC543" s="1"/>
  <c r="AC544"/>
  <c r="AE544"/>
  <c r="AD544" s="1"/>
  <c r="CR544" s="1"/>
  <c r="AF544"/>
  <c r="AG544"/>
  <c r="CU544" s="1"/>
  <c r="AH544"/>
  <c r="AI544"/>
  <c r="AJ544"/>
  <c r="CS544"/>
  <c r="CT544"/>
  <c r="CV544"/>
  <c r="CW544"/>
  <c r="CX544"/>
  <c r="FR544"/>
  <c r="GL544"/>
  <c r="GN544"/>
  <c r="GP544"/>
  <c r="CD559" s="1"/>
  <c r="GV544"/>
  <c r="HC544"/>
  <c r="C545"/>
  <c r="D545"/>
  <c r="I545"/>
  <c r="K545"/>
  <c r="AC545"/>
  <c r="AE545"/>
  <c r="AD545" s="1"/>
  <c r="CR545" s="1"/>
  <c r="Q545" s="1"/>
  <c r="AF545"/>
  <c r="AG545"/>
  <c r="CU545" s="1"/>
  <c r="T545" s="1"/>
  <c r="AH545"/>
  <c r="AI545"/>
  <c r="AJ545"/>
  <c r="CS545"/>
  <c r="R545" s="1"/>
  <c r="CT545"/>
  <c r="S545" s="1"/>
  <c r="CV545"/>
  <c r="U545" s="1"/>
  <c r="CW545"/>
  <c r="V545" s="1"/>
  <c r="CX545"/>
  <c r="W545" s="1"/>
  <c r="FR545"/>
  <c r="GL545"/>
  <c r="GO545"/>
  <c r="GP545"/>
  <c r="GV545"/>
  <c r="HC545"/>
  <c r="GX545" s="1"/>
  <c r="C546"/>
  <c r="D546"/>
  <c r="I546"/>
  <c r="K546"/>
  <c r="AC546"/>
  <c r="AE546"/>
  <c r="AD546" s="1"/>
  <c r="CR546" s="1"/>
  <c r="Q546" s="1"/>
  <c r="AF546"/>
  <c r="AG546"/>
  <c r="CU546" s="1"/>
  <c r="T546" s="1"/>
  <c r="AH546"/>
  <c r="AI546"/>
  <c r="AJ546"/>
  <c r="CS546"/>
  <c r="R546" s="1"/>
  <c r="CT546"/>
  <c r="S546" s="1"/>
  <c r="CV546"/>
  <c r="U546" s="1"/>
  <c r="CW546"/>
  <c r="V546" s="1"/>
  <c r="CX546"/>
  <c r="W546" s="1"/>
  <c r="FR546"/>
  <c r="GL546"/>
  <c r="GO546"/>
  <c r="GP546"/>
  <c r="GV546"/>
  <c r="HC546"/>
  <c r="GX546" s="1"/>
  <c r="C547"/>
  <c r="D547"/>
  <c r="I547"/>
  <c r="K547"/>
  <c r="AC547"/>
  <c r="AE547"/>
  <c r="AD547" s="1"/>
  <c r="CR547" s="1"/>
  <c r="Q547" s="1"/>
  <c r="AF547"/>
  <c r="AG547"/>
  <c r="CU547" s="1"/>
  <c r="T547" s="1"/>
  <c r="AH547"/>
  <c r="AI547"/>
  <c r="AJ547"/>
  <c r="CS547"/>
  <c r="R547" s="1"/>
  <c r="CT547"/>
  <c r="S547" s="1"/>
  <c r="CV547"/>
  <c r="U547" s="1"/>
  <c r="CW547"/>
  <c r="V547" s="1"/>
  <c r="CX547"/>
  <c r="W547" s="1"/>
  <c r="FR547"/>
  <c r="GL547"/>
  <c r="GO547"/>
  <c r="GP547"/>
  <c r="GV547"/>
  <c r="HC547"/>
  <c r="GX547" s="1"/>
  <c r="C548"/>
  <c r="D548"/>
  <c r="I548"/>
  <c r="K548"/>
  <c r="AC548"/>
  <c r="AE548"/>
  <c r="AD548" s="1"/>
  <c r="CR548" s="1"/>
  <c r="Q548" s="1"/>
  <c r="AF548"/>
  <c r="AG548"/>
  <c r="CU548" s="1"/>
  <c r="T548" s="1"/>
  <c r="AH548"/>
  <c r="AI548"/>
  <c r="AJ548"/>
  <c r="CS548"/>
  <c r="R548" s="1"/>
  <c r="CT548"/>
  <c r="S548" s="1"/>
  <c r="CV548"/>
  <c r="U548" s="1"/>
  <c r="CW548"/>
  <c r="V548" s="1"/>
  <c r="CX548"/>
  <c r="W548" s="1"/>
  <c r="FR548"/>
  <c r="GL548"/>
  <c r="GN548"/>
  <c r="GP548"/>
  <c r="GV548"/>
  <c r="HC548"/>
  <c r="GX548" s="1"/>
  <c r="I549"/>
  <c r="AC549"/>
  <c r="AE549"/>
  <c r="AD549" s="1"/>
  <c r="AF549"/>
  <c r="CT549" s="1"/>
  <c r="S549" s="1"/>
  <c r="AG549"/>
  <c r="AH549"/>
  <c r="AI549"/>
  <c r="AJ549"/>
  <c r="CX549" s="1"/>
  <c r="W549" s="1"/>
  <c r="CQ549"/>
  <c r="P549" s="1"/>
  <c r="CS549"/>
  <c r="R549" s="1"/>
  <c r="CU549"/>
  <c r="T549" s="1"/>
  <c r="CV549"/>
  <c r="U549" s="1"/>
  <c r="CW549"/>
  <c r="V549" s="1"/>
  <c r="FR549"/>
  <c r="BY559" s="1"/>
  <c r="GL549"/>
  <c r="GN549"/>
  <c r="GP549"/>
  <c r="GV549"/>
  <c r="HC549"/>
  <c r="GX549" s="1"/>
  <c r="I550"/>
  <c r="AC550"/>
  <c r="AE550"/>
  <c r="AD550" s="1"/>
  <c r="CR550" s="1"/>
  <c r="Q550" s="1"/>
  <c r="AF550"/>
  <c r="AG550"/>
  <c r="AH550"/>
  <c r="AI550"/>
  <c r="CW550" s="1"/>
  <c r="V550" s="1"/>
  <c r="AJ550"/>
  <c r="CQ550"/>
  <c r="P550" s="1"/>
  <c r="CT550"/>
  <c r="S550" s="1"/>
  <c r="CU550"/>
  <c r="T550" s="1"/>
  <c r="CV550"/>
  <c r="U550" s="1"/>
  <c r="CX550"/>
  <c r="W550" s="1"/>
  <c r="FR550"/>
  <c r="GL550"/>
  <c r="GN550"/>
  <c r="GP550"/>
  <c r="GV550"/>
  <c r="HC550" s="1"/>
  <c r="GX550" s="1"/>
  <c r="I551"/>
  <c r="AC551"/>
  <c r="AB551" s="1"/>
  <c r="AD551"/>
  <c r="CR551" s="1"/>
  <c r="Q551" s="1"/>
  <c r="AE551"/>
  <c r="AF551"/>
  <c r="AG551"/>
  <c r="AH551"/>
  <c r="CV551" s="1"/>
  <c r="U551" s="1"/>
  <c r="AI551"/>
  <c r="AJ551"/>
  <c r="CQ551"/>
  <c r="P551" s="1"/>
  <c r="CS551"/>
  <c r="R551" s="1"/>
  <c r="CT551"/>
  <c r="S551" s="1"/>
  <c r="CU551"/>
  <c r="T551" s="1"/>
  <c r="CW551"/>
  <c r="V551" s="1"/>
  <c r="CX551"/>
  <c r="W551" s="1"/>
  <c r="FR551"/>
  <c r="GL551"/>
  <c r="GN551"/>
  <c r="GP551"/>
  <c r="GV551"/>
  <c r="HC551" s="1"/>
  <c r="GX551" s="1"/>
  <c r="C552"/>
  <c r="D552"/>
  <c r="I552"/>
  <c r="K552"/>
  <c r="AC552"/>
  <c r="AB552" s="1"/>
  <c r="AD552"/>
  <c r="CR552" s="1"/>
  <c r="Q552" s="1"/>
  <c r="AE552"/>
  <c r="AF552"/>
  <c r="AG552"/>
  <c r="AH552"/>
  <c r="CV552" s="1"/>
  <c r="U552" s="1"/>
  <c r="AI552"/>
  <c r="AJ552"/>
  <c r="CQ552"/>
  <c r="P552" s="1"/>
  <c r="CP552" s="1"/>
  <c r="O552" s="1"/>
  <c r="CS552"/>
  <c r="R552" s="1"/>
  <c r="CT552"/>
  <c r="S552" s="1"/>
  <c r="CU552"/>
  <c r="T552" s="1"/>
  <c r="CW552"/>
  <c r="V552" s="1"/>
  <c r="CX552"/>
  <c r="W552" s="1"/>
  <c r="FR552"/>
  <c r="GL552"/>
  <c r="GN552"/>
  <c r="GP552"/>
  <c r="GV552"/>
  <c r="HC552" s="1"/>
  <c r="GX552" s="1"/>
  <c r="I553"/>
  <c r="AC553"/>
  <c r="AB553" s="1"/>
  <c r="AE553"/>
  <c r="AD553" s="1"/>
  <c r="CR553" s="1"/>
  <c r="Q553" s="1"/>
  <c r="AF553"/>
  <c r="AG553"/>
  <c r="CU553" s="1"/>
  <c r="T553" s="1"/>
  <c r="AH553"/>
  <c r="AI553"/>
  <c r="AJ553"/>
  <c r="CS553"/>
  <c r="R553" s="1"/>
  <c r="CT553"/>
  <c r="S553" s="1"/>
  <c r="CV553"/>
  <c r="U553" s="1"/>
  <c r="CW553"/>
  <c r="V553" s="1"/>
  <c r="CX553"/>
  <c r="W553" s="1"/>
  <c r="FR553"/>
  <c r="GL553"/>
  <c r="GN553"/>
  <c r="GP553"/>
  <c r="GV553"/>
  <c r="HC553"/>
  <c r="GX553" s="1"/>
  <c r="I554"/>
  <c r="AC554"/>
  <c r="CQ554" s="1"/>
  <c r="P554" s="1"/>
  <c r="AE554"/>
  <c r="AD554" s="1"/>
  <c r="AF554"/>
  <c r="CT554" s="1"/>
  <c r="S554" s="1"/>
  <c r="AG554"/>
  <c r="CU554" s="1"/>
  <c r="T554" s="1"/>
  <c r="AH554"/>
  <c r="AI554"/>
  <c r="AJ554"/>
  <c r="CX554" s="1"/>
  <c r="W554" s="1"/>
  <c r="CS554"/>
  <c r="R554" s="1"/>
  <c r="CV554"/>
  <c r="U554" s="1"/>
  <c r="CW554"/>
  <c r="V554" s="1"/>
  <c r="FR554"/>
  <c r="GL554"/>
  <c r="GN554"/>
  <c r="GP554"/>
  <c r="GV554"/>
  <c r="HC554"/>
  <c r="GX554" s="1"/>
  <c r="C555"/>
  <c r="D555"/>
  <c r="I555"/>
  <c r="K555"/>
  <c r="AC555"/>
  <c r="CQ555" s="1"/>
  <c r="P555" s="1"/>
  <c r="AE555"/>
  <c r="AD555" s="1"/>
  <c r="AF555"/>
  <c r="CT555" s="1"/>
  <c r="S555" s="1"/>
  <c r="AG555"/>
  <c r="CU555" s="1"/>
  <c r="T555" s="1"/>
  <c r="AH555"/>
  <c r="AI555"/>
  <c r="AJ555"/>
  <c r="CX555" s="1"/>
  <c r="W555" s="1"/>
  <c r="CS555"/>
  <c r="R555" s="1"/>
  <c r="CV555"/>
  <c r="U555" s="1"/>
  <c r="CW555"/>
  <c r="V555" s="1"/>
  <c r="FR555"/>
  <c r="GL555"/>
  <c r="GO555"/>
  <c r="GP555"/>
  <c r="GV555"/>
  <c r="HC555"/>
  <c r="GX555" s="1"/>
  <c r="C556"/>
  <c r="D556"/>
  <c r="I556"/>
  <c r="I557" s="1"/>
  <c r="K556"/>
  <c r="AC556"/>
  <c r="CQ556" s="1"/>
  <c r="P556" s="1"/>
  <c r="AE556"/>
  <c r="AD556" s="1"/>
  <c r="AF556"/>
  <c r="CT556" s="1"/>
  <c r="S556" s="1"/>
  <c r="AG556"/>
  <c r="CU556" s="1"/>
  <c r="T556" s="1"/>
  <c r="AH556"/>
  <c r="AI556"/>
  <c r="AJ556"/>
  <c r="CX556" s="1"/>
  <c r="W556" s="1"/>
  <c r="CS556"/>
  <c r="R556" s="1"/>
  <c r="CV556"/>
  <c r="U556" s="1"/>
  <c r="CW556"/>
  <c r="V556" s="1"/>
  <c r="FR556"/>
  <c r="GL556"/>
  <c r="GN556"/>
  <c r="GP556"/>
  <c r="GV556"/>
  <c r="HC556"/>
  <c r="GX556" s="1"/>
  <c r="AC557"/>
  <c r="AE557"/>
  <c r="AD557" s="1"/>
  <c r="AF557"/>
  <c r="CT557" s="1"/>
  <c r="S557" s="1"/>
  <c r="AG557"/>
  <c r="AH557"/>
  <c r="AI557"/>
  <c r="CW557" s="1"/>
  <c r="V557" s="1"/>
  <c r="AJ557"/>
  <c r="CX557" s="1"/>
  <c r="W557" s="1"/>
  <c r="CQ557"/>
  <c r="P557" s="1"/>
  <c r="CU557"/>
  <c r="CV557"/>
  <c r="U557" s="1"/>
  <c r="FR557"/>
  <c r="GL557"/>
  <c r="GN557"/>
  <c r="GP557"/>
  <c r="GV557"/>
  <c r="HC557" s="1"/>
  <c r="GX557" s="1"/>
  <c r="B559"/>
  <c r="B527" s="1"/>
  <c r="C559"/>
  <c r="C527" s="1"/>
  <c r="D559"/>
  <c r="D527" s="1"/>
  <c r="F559"/>
  <c r="F527" s="1"/>
  <c r="G559"/>
  <c r="G527" s="1"/>
  <c r="BX559"/>
  <c r="BX527" s="1"/>
  <c r="CK559"/>
  <c r="CK527" s="1"/>
  <c r="CL559"/>
  <c r="CL527" s="1"/>
  <c r="CM559"/>
  <c r="CM527" s="1"/>
  <c r="B591"/>
  <c r="B475" s="1"/>
  <c r="C591"/>
  <c r="C475" s="1"/>
  <c r="D591"/>
  <c r="D475" s="1"/>
  <c r="F591"/>
  <c r="F475" s="1"/>
  <c r="G591"/>
  <c r="G475" s="1"/>
  <c r="D623"/>
  <c r="B625"/>
  <c r="E625"/>
  <c r="F625"/>
  <c r="Z625"/>
  <c r="AA625"/>
  <c r="AB625"/>
  <c r="AC625"/>
  <c r="AD625"/>
  <c r="AE625"/>
  <c r="AF625"/>
  <c r="AG625"/>
  <c r="AH625"/>
  <c r="AI625"/>
  <c r="AJ625"/>
  <c r="AK625"/>
  <c r="AL625"/>
  <c r="AM625"/>
  <c r="AN625"/>
  <c r="BE625"/>
  <c r="BF625"/>
  <c r="BG625"/>
  <c r="BH625"/>
  <c r="BI625"/>
  <c r="BJ625"/>
  <c r="BK625"/>
  <c r="BL625"/>
  <c r="BM625"/>
  <c r="BN625"/>
  <c r="BO625"/>
  <c r="BP625"/>
  <c r="BQ625"/>
  <c r="BR625"/>
  <c r="BS625"/>
  <c r="BT625"/>
  <c r="BU625"/>
  <c r="BV625"/>
  <c r="BW625"/>
  <c r="BX625"/>
  <c r="BY625"/>
  <c r="BZ625"/>
  <c r="CA625"/>
  <c r="CB625"/>
  <c r="CC625"/>
  <c r="CD625"/>
  <c r="CE625"/>
  <c r="CF625"/>
  <c r="CG625"/>
  <c r="CH625"/>
  <c r="CI625"/>
  <c r="CJ625"/>
  <c r="CK625"/>
  <c r="CL625"/>
  <c r="CM625"/>
  <c r="CN625"/>
  <c r="CO625"/>
  <c r="CP625"/>
  <c r="CQ625"/>
  <c r="CR625"/>
  <c r="CS625"/>
  <c r="CT625"/>
  <c r="CU625"/>
  <c r="CV625"/>
  <c r="CW625"/>
  <c r="CX625"/>
  <c r="CY625"/>
  <c r="CZ625"/>
  <c r="DA625"/>
  <c r="DB625"/>
  <c r="DC625"/>
  <c r="DD625"/>
  <c r="DE625"/>
  <c r="DF625"/>
  <c r="DG625"/>
  <c r="DH625"/>
  <c r="DI625"/>
  <c r="DJ625"/>
  <c r="DK625"/>
  <c r="DL625"/>
  <c r="DM625"/>
  <c r="DN625"/>
  <c r="DO625"/>
  <c r="DP625"/>
  <c r="DQ625"/>
  <c r="DR625"/>
  <c r="DS625"/>
  <c r="DT625"/>
  <c r="DU625"/>
  <c r="DV625"/>
  <c r="DW625"/>
  <c r="DX625"/>
  <c r="DY625"/>
  <c r="DZ625"/>
  <c r="EA625"/>
  <c r="EB625"/>
  <c r="EC625"/>
  <c r="ED625"/>
  <c r="EE625"/>
  <c r="EF625"/>
  <c r="EG625"/>
  <c r="EH625"/>
  <c r="EI625"/>
  <c r="EJ625"/>
  <c r="EK625"/>
  <c r="EL625"/>
  <c r="EM625"/>
  <c r="EN625"/>
  <c r="EO625"/>
  <c r="EP625"/>
  <c r="EQ625"/>
  <c r="ER625"/>
  <c r="ES625"/>
  <c r="ET625"/>
  <c r="EU625"/>
  <c r="EV625"/>
  <c r="EW625"/>
  <c r="EX625"/>
  <c r="EY625"/>
  <c r="EZ625"/>
  <c r="FA625"/>
  <c r="FB625"/>
  <c r="FC625"/>
  <c r="FD625"/>
  <c r="FE625"/>
  <c r="FF625"/>
  <c r="FG625"/>
  <c r="FH625"/>
  <c r="FI625"/>
  <c r="FJ625"/>
  <c r="FK625"/>
  <c r="FL625"/>
  <c r="FM625"/>
  <c r="FN625"/>
  <c r="FO625"/>
  <c r="FP625"/>
  <c r="FQ625"/>
  <c r="FR625"/>
  <c r="FS625"/>
  <c r="FT625"/>
  <c r="FU625"/>
  <c r="FV625"/>
  <c r="FW625"/>
  <c r="FX625"/>
  <c r="FY625"/>
  <c r="FZ625"/>
  <c r="GA625"/>
  <c r="GB625"/>
  <c r="GC625"/>
  <c r="GD625"/>
  <c r="GE625"/>
  <c r="GF625"/>
  <c r="GG625"/>
  <c r="GH625"/>
  <c r="GI625"/>
  <c r="GJ625"/>
  <c r="GK625"/>
  <c r="GL625"/>
  <c r="GM625"/>
  <c r="GN625"/>
  <c r="GO625"/>
  <c r="GP625"/>
  <c r="GQ625"/>
  <c r="GR625"/>
  <c r="GS625"/>
  <c r="GT625"/>
  <c r="GU625"/>
  <c r="GV625"/>
  <c r="GW625"/>
  <c r="GX625"/>
  <c r="D627"/>
  <c r="C629"/>
  <c r="E629"/>
  <c r="G629"/>
  <c r="Z629"/>
  <c r="AA629"/>
  <c r="AM629"/>
  <c r="AN629"/>
  <c r="BE629"/>
  <c r="BF629"/>
  <c r="BG629"/>
  <c r="BH629"/>
  <c r="BI629"/>
  <c r="BJ629"/>
  <c r="BK629"/>
  <c r="BL629"/>
  <c r="BM629"/>
  <c r="BN629"/>
  <c r="BO629"/>
  <c r="BP629"/>
  <c r="BQ629"/>
  <c r="BR629"/>
  <c r="BS629"/>
  <c r="BT629"/>
  <c r="BU629"/>
  <c r="BV629"/>
  <c r="BW629"/>
  <c r="CL629"/>
  <c r="CN629"/>
  <c r="CO629"/>
  <c r="CP629"/>
  <c r="CQ629"/>
  <c r="CR629"/>
  <c r="CS629"/>
  <c r="CT629"/>
  <c r="CU629"/>
  <c r="CV629"/>
  <c r="CW629"/>
  <c r="CX629"/>
  <c r="CY629"/>
  <c r="CZ629"/>
  <c r="DA629"/>
  <c r="DB629"/>
  <c r="DC629"/>
  <c r="DD629"/>
  <c r="DE629"/>
  <c r="DF629"/>
  <c r="DG629"/>
  <c r="DH629"/>
  <c r="DI629"/>
  <c r="DJ629"/>
  <c r="DK629"/>
  <c r="DL629"/>
  <c r="DM629"/>
  <c r="DN629"/>
  <c r="DO629"/>
  <c r="DP629"/>
  <c r="DQ629"/>
  <c r="DR629"/>
  <c r="DS629"/>
  <c r="DT629"/>
  <c r="DU629"/>
  <c r="DV629"/>
  <c r="DW629"/>
  <c r="DX629"/>
  <c r="DY629"/>
  <c r="DZ629"/>
  <c r="EA629"/>
  <c r="EB629"/>
  <c r="EC629"/>
  <c r="ED629"/>
  <c r="EE629"/>
  <c r="EF629"/>
  <c r="EG629"/>
  <c r="EH629"/>
  <c r="EI629"/>
  <c r="EJ629"/>
  <c r="EK629"/>
  <c r="EL629"/>
  <c r="EM629"/>
  <c r="EN629"/>
  <c r="EO629"/>
  <c r="EP629"/>
  <c r="EQ629"/>
  <c r="ER629"/>
  <c r="ES629"/>
  <c r="ET629"/>
  <c r="EU629"/>
  <c r="EV629"/>
  <c r="EW629"/>
  <c r="EX629"/>
  <c r="EY629"/>
  <c r="EZ629"/>
  <c r="FA629"/>
  <c r="FB629"/>
  <c r="FC629"/>
  <c r="FD629"/>
  <c r="FE629"/>
  <c r="FF629"/>
  <c r="FG629"/>
  <c r="FH629"/>
  <c r="FI629"/>
  <c r="FJ629"/>
  <c r="FK629"/>
  <c r="FL629"/>
  <c r="FM629"/>
  <c r="FN629"/>
  <c r="FO629"/>
  <c r="FP629"/>
  <c r="FQ629"/>
  <c r="FR629"/>
  <c r="FS629"/>
  <c r="FT629"/>
  <c r="FU629"/>
  <c r="FV629"/>
  <c r="FW629"/>
  <c r="FX629"/>
  <c r="FY629"/>
  <c r="FZ629"/>
  <c r="GA629"/>
  <c r="GB629"/>
  <c r="GC629"/>
  <c r="GD629"/>
  <c r="GE629"/>
  <c r="GF629"/>
  <c r="GG629"/>
  <c r="GH629"/>
  <c r="GI629"/>
  <c r="GJ629"/>
  <c r="GK629"/>
  <c r="GL629"/>
  <c r="GM629"/>
  <c r="GN629"/>
  <c r="GO629"/>
  <c r="GP629"/>
  <c r="GQ629"/>
  <c r="GR629"/>
  <c r="GS629"/>
  <c r="GT629"/>
  <c r="GU629"/>
  <c r="GV629"/>
  <c r="GW629"/>
  <c r="GX629"/>
  <c r="C631"/>
  <c r="D631"/>
  <c r="I631"/>
  <c r="I632" s="1"/>
  <c r="K631"/>
  <c r="AC631"/>
  <c r="AE631"/>
  <c r="AD631" s="1"/>
  <c r="AF631"/>
  <c r="CT631" s="1"/>
  <c r="S631" s="1"/>
  <c r="AG631"/>
  <c r="AH631"/>
  <c r="AI631"/>
  <c r="AJ631"/>
  <c r="CX631" s="1"/>
  <c r="W631" s="1"/>
  <c r="CQ631"/>
  <c r="P631" s="1"/>
  <c r="CS631"/>
  <c r="R631" s="1"/>
  <c r="CU631"/>
  <c r="T631" s="1"/>
  <c r="CV631"/>
  <c r="U631" s="1"/>
  <c r="CW631"/>
  <c r="V631" s="1"/>
  <c r="FR631"/>
  <c r="BY643" s="1"/>
  <c r="GL631"/>
  <c r="GO631"/>
  <c r="GP631"/>
  <c r="GV631"/>
  <c r="HC631"/>
  <c r="GX631" s="1"/>
  <c r="AC632"/>
  <c r="AE632"/>
  <c r="AD632" s="1"/>
  <c r="AF632"/>
  <c r="CT632" s="1"/>
  <c r="S632" s="1"/>
  <c r="AG632"/>
  <c r="AH632"/>
  <c r="AI632"/>
  <c r="CW632" s="1"/>
  <c r="AJ632"/>
  <c r="CX632" s="1"/>
  <c r="W632" s="1"/>
  <c r="CQ632"/>
  <c r="P632" s="1"/>
  <c r="CU632"/>
  <c r="T632" s="1"/>
  <c r="CV632"/>
  <c r="FR632"/>
  <c r="GL632"/>
  <c r="GN632"/>
  <c r="GP632"/>
  <c r="GV632"/>
  <c r="HC632" s="1"/>
  <c r="GX632" s="1"/>
  <c r="C633"/>
  <c r="D633"/>
  <c r="I633"/>
  <c r="K633"/>
  <c r="AC633"/>
  <c r="AE633"/>
  <c r="AD633" s="1"/>
  <c r="AF633"/>
  <c r="CT633" s="1"/>
  <c r="S633" s="1"/>
  <c r="AG633"/>
  <c r="AH633"/>
  <c r="AI633"/>
  <c r="CW633" s="1"/>
  <c r="V633" s="1"/>
  <c r="AJ633"/>
  <c r="CX633" s="1"/>
  <c r="W633" s="1"/>
  <c r="CQ633"/>
  <c r="P633" s="1"/>
  <c r="CU633"/>
  <c r="T633" s="1"/>
  <c r="CV633"/>
  <c r="U633" s="1"/>
  <c r="FR633"/>
  <c r="GL633"/>
  <c r="GO633"/>
  <c r="GP633"/>
  <c r="GV633"/>
  <c r="HC633" s="1"/>
  <c r="GX633" s="1"/>
  <c r="AC634"/>
  <c r="AB634" s="1"/>
  <c r="AD634"/>
  <c r="CR634" s="1"/>
  <c r="AE634"/>
  <c r="CS634" s="1"/>
  <c r="AF634"/>
  <c r="AG634"/>
  <c r="AH634"/>
  <c r="CV634" s="1"/>
  <c r="AI634"/>
  <c r="CW634" s="1"/>
  <c r="AJ634"/>
  <c r="CQ634"/>
  <c r="CT634"/>
  <c r="CU634"/>
  <c r="CX634"/>
  <c r="FR634"/>
  <c r="GL634"/>
  <c r="BZ643" s="1"/>
  <c r="GN634"/>
  <c r="GP634"/>
  <c r="CD643" s="1"/>
  <c r="GV634"/>
  <c r="HC634" s="1"/>
  <c r="C635"/>
  <c r="D635"/>
  <c r="I635"/>
  <c r="K635"/>
  <c r="AC635"/>
  <c r="AB635" s="1"/>
  <c r="AD635"/>
  <c r="CR635" s="1"/>
  <c r="Q635" s="1"/>
  <c r="AE635"/>
  <c r="AF635"/>
  <c r="AG635"/>
  <c r="AH635"/>
  <c r="CV635" s="1"/>
  <c r="U635" s="1"/>
  <c r="AI635"/>
  <c r="AJ635"/>
  <c r="CQ635"/>
  <c r="P635" s="1"/>
  <c r="CS635"/>
  <c r="R635" s="1"/>
  <c r="CT635"/>
  <c r="S635" s="1"/>
  <c r="CU635"/>
  <c r="T635" s="1"/>
  <c r="CW635"/>
  <c r="V635" s="1"/>
  <c r="CX635"/>
  <c r="W635" s="1"/>
  <c r="FR635"/>
  <c r="GL635"/>
  <c r="GO635"/>
  <c r="GP635"/>
  <c r="GV635"/>
  <c r="HC635" s="1"/>
  <c r="GX635" s="1"/>
  <c r="I636"/>
  <c r="AC636"/>
  <c r="AE636"/>
  <c r="AD636" s="1"/>
  <c r="CR636" s="1"/>
  <c r="Q636" s="1"/>
  <c r="AF636"/>
  <c r="AG636"/>
  <c r="CU636" s="1"/>
  <c r="T636" s="1"/>
  <c r="AH636"/>
  <c r="AI636"/>
  <c r="AJ636"/>
  <c r="CS636"/>
  <c r="R636" s="1"/>
  <c r="CT636"/>
  <c r="S636" s="1"/>
  <c r="CV636"/>
  <c r="U636" s="1"/>
  <c r="CW636"/>
  <c r="V636" s="1"/>
  <c r="CX636"/>
  <c r="W636" s="1"/>
  <c r="FR636"/>
  <c r="GL636"/>
  <c r="GN636"/>
  <c r="GP636"/>
  <c r="GV636"/>
  <c r="HC636"/>
  <c r="GX636" s="1"/>
  <c r="C637"/>
  <c r="D637"/>
  <c r="I637"/>
  <c r="CX680" i="3" s="1"/>
  <c r="K637" i="1"/>
  <c r="AC637"/>
  <c r="AE637"/>
  <c r="AD637" s="1"/>
  <c r="CR637" s="1"/>
  <c r="Q637" s="1"/>
  <c r="AF637"/>
  <c r="AG637"/>
  <c r="CU637" s="1"/>
  <c r="T637" s="1"/>
  <c r="AH637"/>
  <c r="AI637"/>
  <c r="AJ637"/>
  <c r="CS637"/>
  <c r="R637" s="1"/>
  <c r="CT637"/>
  <c r="S637" s="1"/>
  <c r="CV637"/>
  <c r="U637" s="1"/>
  <c r="CW637"/>
  <c r="V637" s="1"/>
  <c r="CX637"/>
  <c r="W637" s="1"/>
  <c r="FR637"/>
  <c r="GL637"/>
  <c r="GO637"/>
  <c r="GP637"/>
  <c r="GV637"/>
  <c r="HC637"/>
  <c r="GX637" s="1"/>
  <c r="C638"/>
  <c r="D638"/>
  <c r="I638"/>
  <c r="K638"/>
  <c r="AC638"/>
  <c r="AE638"/>
  <c r="AD638" s="1"/>
  <c r="CR638" s="1"/>
  <c r="Q638" s="1"/>
  <c r="AF638"/>
  <c r="AG638"/>
  <c r="CU638" s="1"/>
  <c r="T638" s="1"/>
  <c r="AH638"/>
  <c r="AI638"/>
  <c r="AJ638"/>
  <c r="CS638"/>
  <c r="R638" s="1"/>
  <c r="CT638"/>
  <c r="S638" s="1"/>
  <c r="CV638"/>
  <c r="U638" s="1"/>
  <c r="CW638"/>
  <c r="V638" s="1"/>
  <c r="CX638"/>
  <c r="W638" s="1"/>
  <c r="FR638"/>
  <c r="GL638"/>
  <c r="GO638"/>
  <c r="GP638"/>
  <c r="GV638"/>
  <c r="HC638"/>
  <c r="GX638" s="1"/>
  <c r="C639"/>
  <c r="D639"/>
  <c r="I639"/>
  <c r="K639"/>
  <c r="AC639"/>
  <c r="AE639"/>
  <c r="AD639" s="1"/>
  <c r="CR639" s="1"/>
  <c r="Q639" s="1"/>
  <c r="AF639"/>
  <c r="AG639"/>
  <c r="CU639" s="1"/>
  <c r="T639" s="1"/>
  <c r="AH639"/>
  <c r="AI639"/>
  <c r="AJ639"/>
  <c r="CS639"/>
  <c r="R639" s="1"/>
  <c r="CT639"/>
  <c r="S639" s="1"/>
  <c r="CV639"/>
  <c r="U639" s="1"/>
  <c r="CW639"/>
  <c r="V639" s="1"/>
  <c r="CX639"/>
  <c r="W639" s="1"/>
  <c r="FR639"/>
  <c r="GL639"/>
  <c r="GO639"/>
  <c r="GP639"/>
  <c r="GV639"/>
  <c r="HC639"/>
  <c r="GX639" s="1"/>
  <c r="C640"/>
  <c r="D640"/>
  <c r="I640"/>
  <c r="K640"/>
  <c r="AC640"/>
  <c r="AE640"/>
  <c r="AD640" s="1"/>
  <c r="CR640" s="1"/>
  <c r="Q640" s="1"/>
  <c r="AF640"/>
  <c r="AG640"/>
  <c r="CU640" s="1"/>
  <c r="T640" s="1"/>
  <c r="AH640"/>
  <c r="AI640"/>
  <c r="AJ640"/>
  <c r="CS640"/>
  <c r="R640" s="1"/>
  <c r="CT640"/>
  <c r="S640" s="1"/>
  <c r="CV640"/>
  <c r="U640" s="1"/>
  <c r="CW640"/>
  <c r="V640" s="1"/>
  <c r="CX640"/>
  <c r="W640" s="1"/>
  <c r="FR640"/>
  <c r="GL640"/>
  <c r="GO640"/>
  <c r="GP640"/>
  <c r="GV640"/>
  <c r="HC640"/>
  <c r="GX640" s="1"/>
  <c r="I641"/>
  <c r="AC641"/>
  <c r="AE641"/>
  <c r="AD641" s="1"/>
  <c r="AF641"/>
  <c r="CT641" s="1"/>
  <c r="S641" s="1"/>
  <c r="AG641"/>
  <c r="AH641"/>
  <c r="AI641"/>
  <c r="AJ641"/>
  <c r="CX641" s="1"/>
  <c r="W641" s="1"/>
  <c r="CQ641"/>
  <c r="P641" s="1"/>
  <c r="CS641"/>
  <c r="R641" s="1"/>
  <c r="CU641"/>
  <c r="T641" s="1"/>
  <c r="CV641"/>
  <c r="U641" s="1"/>
  <c r="CW641"/>
  <c r="V641" s="1"/>
  <c r="FR641"/>
  <c r="GL641"/>
  <c r="GN641"/>
  <c r="GP641"/>
  <c r="GV641"/>
  <c r="HC641"/>
  <c r="GX641" s="1"/>
  <c r="B643"/>
  <c r="B629" s="1"/>
  <c r="C643"/>
  <c r="D643"/>
  <c r="D629" s="1"/>
  <c r="F643"/>
  <c r="F629" s="1"/>
  <c r="G643"/>
  <c r="BX643"/>
  <c r="BX629" s="1"/>
  <c r="CK643"/>
  <c r="CK629" s="1"/>
  <c r="CL643"/>
  <c r="BC643" s="1"/>
  <c r="CM643"/>
  <c r="BD643" s="1"/>
  <c r="D675"/>
  <c r="E677"/>
  <c r="Z677"/>
  <c r="AA677"/>
  <c r="AM677"/>
  <c r="AN677"/>
  <c r="BE677"/>
  <c r="BF677"/>
  <c r="BG677"/>
  <c r="BH677"/>
  <c r="BI677"/>
  <c r="BJ677"/>
  <c r="BK677"/>
  <c r="BL677"/>
  <c r="BM677"/>
  <c r="BN677"/>
  <c r="BO677"/>
  <c r="BP677"/>
  <c r="BQ677"/>
  <c r="BR677"/>
  <c r="BS677"/>
  <c r="BT677"/>
  <c r="BU677"/>
  <c r="BV677"/>
  <c r="BW677"/>
  <c r="CN677"/>
  <c r="CO677"/>
  <c r="CP677"/>
  <c r="CQ677"/>
  <c r="CR677"/>
  <c r="CS677"/>
  <c r="CT677"/>
  <c r="CU677"/>
  <c r="CV677"/>
  <c r="CW677"/>
  <c r="CX677"/>
  <c r="CY677"/>
  <c r="CZ677"/>
  <c r="DA677"/>
  <c r="DB677"/>
  <c r="DC677"/>
  <c r="DD677"/>
  <c r="DE677"/>
  <c r="DF677"/>
  <c r="DG677"/>
  <c r="DH677"/>
  <c r="DI677"/>
  <c r="DJ677"/>
  <c r="DK677"/>
  <c r="DL677"/>
  <c r="DM677"/>
  <c r="DN677"/>
  <c r="DO677"/>
  <c r="DP677"/>
  <c r="DQ677"/>
  <c r="DR677"/>
  <c r="DS677"/>
  <c r="DT677"/>
  <c r="DU677"/>
  <c r="DV677"/>
  <c r="DW677"/>
  <c r="DX677"/>
  <c r="DY677"/>
  <c r="DZ677"/>
  <c r="EA677"/>
  <c r="EB677"/>
  <c r="EC677"/>
  <c r="ED677"/>
  <c r="EE677"/>
  <c r="EF677"/>
  <c r="EG677"/>
  <c r="EH677"/>
  <c r="EI677"/>
  <c r="EJ677"/>
  <c r="EK677"/>
  <c r="EL677"/>
  <c r="EM677"/>
  <c r="EN677"/>
  <c r="EO677"/>
  <c r="EP677"/>
  <c r="EQ677"/>
  <c r="ER677"/>
  <c r="ES677"/>
  <c r="ET677"/>
  <c r="EU677"/>
  <c r="EV677"/>
  <c r="EW677"/>
  <c r="EX677"/>
  <c r="EY677"/>
  <c r="EZ677"/>
  <c r="FA677"/>
  <c r="FB677"/>
  <c r="FC677"/>
  <c r="FD677"/>
  <c r="FE677"/>
  <c r="FF677"/>
  <c r="FG677"/>
  <c r="FH677"/>
  <c r="FI677"/>
  <c r="FJ677"/>
  <c r="FK677"/>
  <c r="FL677"/>
  <c r="FM677"/>
  <c r="FN677"/>
  <c r="FO677"/>
  <c r="FP677"/>
  <c r="FQ677"/>
  <c r="FR677"/>
  <c r="FS677"/>
  <c r="FT677"/>
  <c r="FU677"/>
  <c r="FV677"/>
  <c r="FW677"/>
  <c r="FX677"/>
  <c r="FY677"/>
  <c r="FZ677"/>
  <c r="GA677"/>
  <c r="GB677"/>
  <c r="GC677"/>
  <c r="GD677"/>
  <c r="GE677"/>
  <c r="GF677"/>
  <c r="GG677"/>
  <c r="GH677"/>
  <c r="GI677"/>
  <c r="GJ677"/>
  <c r="GK677"/>
  <c r="GL677"/>
  <c r="GM677"/>
  <c r="GN677"/>
  <c r="GO677"/>
  <c r="GP677"/>
  <c r="GQ677"/>
  <c r="GR677"/>
  <c r="GS677"/>
  <c r="GT677"/>
  <c r="GU677"/>
  <c r="GV677"/>
  <c r="GW677"/>
  <c r="GX677"/>
  <c r="C679"/>
  <c r="D679"/>
  <c r="I679"/>
  <c r="K679"/>
  <c r="AC679"/>
  <c r="AE679"/>
  <c r="AD679" s="1"/>
  <c r="CR679" s="1"/>
  <c r="Q679" s="1"/>
  <c r="AF679"/>
  <c r="AG679"/>
  <c r="CU679" s="1"/>
  <c r="T679" s="1"/>
  <c r="AH679"/>
  <c r="AI679"/>
  <c r="AJ679"/>
  <c r="CS679"/>
  <c r="R679" s="1"/>
  <c r="CT679"/>
  <c r="S679" s="1"/>
  <c r="CV679"/>
  <c r="U679" s="1"/>
  <c r="CW679"/>
  <c r="V679" s="1"/>
  <c r="CX679"/>
  <c r="W679" s="1"/>
  <c r="FR679"/>
  <c r="GL679"/>
  <c r="BZ709" s="1"/>
  <c r="GO679"/>
  <c r="GP679"/>
  <c r="GV679"/>
  <c r="HC679"/>
  <c r="GX679" s="1"/>
  <c r="I680"/>
  <c r="AC680"/>
  <c r="CQ680" s="1"/>
  <c r="P680" s="1"/>
  <c r="AE680"/>
  <c r="AD680" s="1"/>
  <c r="AF680"/>
  <c r="CT680" s="1"/>
  <c r="S680" s="1"/>
  <c r="AG680"/>
  <c r="CU680" s="1"/>
  <c r="T680" s="1"/>
  <c r="AH680"/>
  <c r="AI680"/>
  <c r="AJ680"/>
  <c r="CX680" s="1"/>
  <c r="W680" s="1"/>
  <c r="CS680"/>
  <c r="R680" s="1"/>
  <c r="CV680"/>
  <c r="U680" s="1"/>
  <c r="CW680"/>
  <c r="V680" s="1"/>
  <c r="FR680"/>
  <c r="GL680"/>
  <c r="GO680"/>
  <c r="GP680"/>
  <c r="GV680"/>
  <c r="HC680"/>
  <c r="GX680" s="1"/>
  <c r="C681"/>
  <c r="D681"/>
  <c r="I681"/>
  <c r="I683" s="1"/>
  <c r="K681"/>
  <c r="AC681"/>
  <c r="CQ681" s="1"/>
  <c r="P681" s="1"/>
  <c r="AE681"/>
  <c r="AD681" s="1"/>
  <c r="AF681"/>
  <c r="CT681" s="1"/>
  <c r="S681" s="1"/>
  <c r="AG681"/>
  <c r="CU681" s="1"/>
  <c r="T681" s="1"/>
  <c r="AH681"/>
  <c r="AI681"/>
  <c r="AJ681"/>
  <c r="CX681" s="1"/>
  <c r="W681" s="1"/>
  <c r="CS681"/>
  <c r="R681" s="1"/>
  <c r="CV681"/>
  <c r="U681" s="1"/>
  <c r="CW681"/>
  <c r="V681" s="1"/>
  <c r="FR681"/>
  <c r="GL681"/>
  <c r="GO681"/>
  <c r="GP681"/>
  <c r="GV681"/>
  <c r="HC681"/>
  <c r="GX681" s="1"/>
  <c r="AC682"/>
  <c r="AE682"/>
  <c r="AD682" s="1"/>
  <c r="AF682"/>
  <c r="CT682" s="1"/>
  <c r="AG682"/>
  <c r="AH682"/>
  <c r="AI682"/>
  <c r="CW682" s="1"/>
  <c r="AJ682"/>
  <c r="CX682" s="1"/>
  <c r="CQ682"/>
  <c r="CU682"/>
  <c r="CV682"/>
  <c r="FR682"/>
  <c r="GL682"/>
  <c r="GO682"/>
  <c r="GP682"/>
  <c r="GV682"/>
  <c r="HC682" s="1"/>
  <c r="AC683"/>
  <c r="AB683" s="1"/>
  <c r="AD683"/>
  <c r="CR683" s="1"/>
  <c r="AE683"/>
  <c r="CS683" s="1"/>
  <c r="AF683"/>
  <c r="AG683"/>
  <c r="AH683"/>
  <c r="CV683" s="1"/>
  <c r="AI683"/>
  <c r="CW683" s="1"/>
  <c r="AJ683"/>
  <c r="CQ683"/>
  <c r="CT683"/>
  <c r="CU683"/>
  <c r="CX683"/>
  <c r="W683" s="1"/>
  <c r="FR683"/>
  <c r="GL683"/>
  <c r="GO683"/>
  <c r="GP683"/>
  <c r="GV683"/>
  <c r="HC683" s="1"/>
  <c r="C684"/>
  <c r="D684"/>
  <c r="I684"/>
  <c r="K684"/>
  <c r="AC684"/>
  <c r="AB684" s="1"/>
  <c r="AD684"/>
  <c r="CR684" s="1"/>
  <c r="Q684" s="1"/>
  <c r="AE684"/>
  <c r="AF684"/>
  <c r="AG684"/>
  <c r="AH684"/>
  <c r="CV684" s="1"/>
  <c r="U684" s="1"/>
  <c r="AI684"/>
  <c r="AJ684"/>
  <c r="CQ684"/>
  <c r="P684" s="1"/>
  <c r="CS684"/>
  <c r="R684" s="1"/>
  <c r="CT684"/>
  <c r="S684" s="1"/>
  <c r="CU684"/>
  <c r="T684" s="1"/>
  <c r="CW684"/>
  <c r="V684" s="1"/>
  <c r="CX684"/>
  <c r="W684" s="1"/>
  <c r="FR684"/>
  <c r="GL684"/>
  <c r="GO684"/>
  <c r="GP684"/>
  <c r="GV684"/>
  <c r="HC684" s="1"/>
  <c r="GX684" s="1"/>
  <c r="I685"/>
  <c r="AC685"/>
  <c r="AB685" s="1"/>
  <c r="AE685"/>
  <c r="AD685" s="1"/>
  <c r="CR685" s="1"/>
  <c r="Q685" s="1"/>
  <c r="AF685"/>
  <c r="AG685"/>
  <c r="CU685" s="1"/>
  <c r="T685" s="1"/>
  <c r="AH685"/>
  <c r="AI685"/>
  <c r="AJ685"/>
  <c r="CS685"/>
  <c r="R685" s="1"/>
  <c r="CT685"/>
  <c r="S685" s="1"/>
  <c r="CV685"/>
  <c r="U685" s="1"/>
  <c r="CW685"/>
  <c r="V685" s="1"/>
  <c r="CX685"/>
  <c r="W685" s="1"/>
  <c r="FR685"/>
  <c r="GL685"/>
  <c r="GO685"/>
  <c r="GP685"/>
  <c r="GV685"/>
  <c r="HC685"/>
  <c r="GX685" s="1"/>
  <c r="I686"/>
  <c r="AC686"/>
  <c r="CQ686" s="1"/>
  <c r="P686" s="1"/>
  <c r="AE686"/>
  <c r="AD686" s="1"/>
  <c r="AF686"/>
  <c r="CT686" s="1"/>
  <c r="S686" s="1"/>
  <c r="AG686"/>
  <c r="CU686" s="1"/>
  <c r="T686" s="1"/>
  <c r="AH686"/>
  <c r="AI686"/>
  <c r="AJ686"/>
  <c r="CX686" s="1"/>
  <c r="W686" s="1"/>
  <c r="CS686"/>
  <c r="R686" s="1"/>
  <c r="CV686"/>
  <c r="U686" s="1"/>
  <c r="CW686"/>
  <c r="V686" s="1"/>
  <c r="FR686"/>
  <c r="GL686"/>
  <c r="GO686"/>
  <c r="GP686"/>
  <c r="GV686"/>
  <c r="HC686"/>
  <c r="GX686" s="1"/>
  <c r="I687"/>
  <c r="AC687"/>
  <c r="AE687"/>
  <c r="AD687" s="1"/>
  <c r="AF687"/>
  <c r="CT687" s="1"/>
  <c r="S687" s="1"/>
  <c r="AG687"/>
  <c r="AH687"/>
  <c r="AI687"/>
  <c r="CW687" s="1"/>
  <c r="V687" s="1"/>
  <c r="AJ687"/>
  <c r="CX687" s="1"/>
  <c r="W687" s="1"/>
  <c r="CQ687"/>
  <c r="P687" s="1"/>
  <c r="CU687"/>
  <c r="T687" s="1"/>
  <c r="CV687"/>
  <c r="U687" s="1"/>
  <c r="FR687"/>
  <c r="GL687"/>
  <c r="GO687"/>
  <c r="GP687"/>
  <c r="GV687"/>
  <c r="HC687" s="1"/>
  <c r="GX687" s="1"/>
  <c r="C688"/>
  <c r="D688"/>
  <c r="I688"/>
  <c r="K688"/>
  <c r="AC688"/>
  <c r="AE688"/>
  <c r="AD688" s="1"/>
  <c r="CR688" s="1"/>
  <c r="Q688" s="1"/>
  <c r="AF688"/>
  <c r="CT688" s="1"/>
  <c r="S688" s="1"/>
  <c r="AG688"/>
  <c r="AH688"/>
  <c r="AI688"/>
  <c r="CW688" s="1"/>
  <c r="V688" s="1"/>
  <c r="AJ688"/>
  <c r="CX688" s="1"/>
  <c r="W688" s="1"/>
  <c r="CQ688"/>
  <c r="P688" s="1"/>
  <c r="CP688" s="1"/>
  <c r="O688" s="1"/>
  <c r="CU688"/>
  <c r="T688" s="1"/>
  <c r="CV688"/>
  <c r="U688" s="1"/>
  <c r="FR688"/>
  <c r="GL688"/>
  <c r="GO688"/>
  <c r="GP688"/>
  <c r="GV688"/>
  <c r="HC688" s="1"/>
  <c r="GX688" s="1"/>
  <c r="C689"/>
  <c r="D689"/>
  <c r="I689"/>
  <c r="K689"/>
  <c r="AC689"/>
  <c r="AE689"/>
  <c r="AD689" s="1"/>
  <c r="AF689"/>
  <c r="CT689" s="1"/>
  <c r="S689" s="1"/>
  <c r="AG689"/>
  <c r="AH689"/>
  <c r="AI689"/>
  <c r="CW689" s="1"/>
  <c r="V689" s="1"/>
  <c r="AJ689"/>
  <c r="CX689" s="1"/>
  <c r="W689" s="1"/>
  <c r="CQ689"/>
  <c r="P689" s="1"/>
  <c r="CU689"/>
  <c r="T689" s="1"/>
  <c r="CV689"/>
  <c r="U689" s="1"/>
  <c r="FR689"/>
  <c r="GL689"/>
  <c r="GO689"/>
  <c r="GP689"/>
  <c r="GV689"/>
  <c r="HC689" s="1"/>
  <c r="GX689" s="1"/>
  <c r="C690"/>
  <c r="D690"/>
  <c r="I690"/>
  <c r="K690"/>
  <c r="AC690"/>
  <c r="AE690"/>
  <c r="AD690" s="1"/>
  <c r="CR690" s="1"/>
  <c r="Q690" s="1"/>
  <c r="AF690"/>
  <c r="CT690" s="1"/>
  <c r="S690" s="1"/>
  <c r="AG690"/>
  <c r="AH690"/>
  <c r="AI690"/>
  <c r="CW690" s="1"/>
  <c r="V690" s="1"/>
  <c r="AJ690"/>
  <c r="CX690" s="1"/>
  <c r="W690" s="1"/>
  <c r="CQ690"/>
  <c r="P690" s="1"/>
  <c r="CU690"/>
  <c r="T690" s="1"/>
  <c r="CV690"/>
  <c r="U690" s="1"/>
  <c r="FR690"/>
  <c r="GL690"/>
  <c r="GO690"/>
  <c r="GP690"/>
  <c r="GV690"/>
  <c r="HC690" s="1"/>
  <c r="GX690" s="1"/>
  <c r="C691"/>
  <c r="D691"/>
  <c r="I691"/>
  <c r="K691"/>
  <c r="AC691"/>
  <c r="AE691"/>
  <c r="AD691" s="1"/>
  <c r="AF691"/>
  <c r="AG691"/>
  <c r="AH691"/>
  <c r="AI691"/>
  <c r="CW691" s="1"/>
  <c r="V691" s="1"/>
  <c r="AJ691"/>
  <c r="CQ691"/>
  <c r="P691" s="1"/>
  <c r="CT691"/>
  <c r="S691" s="1"/>
  <c r="CU691"/>
  <c r="T691" s="1"/>
  <c r="CV691"/>
  <c r="U691" s="1"/>
  <c r="CX691"/>
  <c r="W691" s="1"/>
  <c r="FR691"/>
  <c r="GL691"/>
  <c r="GO691"/>
  <c r="GP691"/>
  <c r="GV691"/>
  <c r="HC691" s="1"/>
  <c r="GX691" s="1"/>
  <c r="C692"/>
  <c r="D692"/>
  <c r="I692"/>
  <c r="K692"/>
  <c r="AC692"/>
  <c r="AE692"/>
  <c r="AD692" s="1"/>
  <c r="CR692" s="1"/>
  <c r="Q692" s="1"/>
  <c r="AF692"/>
  <c r="CT692" s="1"/>
  <c r="S692" s="1"/>
  <c r="AG692"/>
  <c r="AH692"/>
  <c r="AI692"/>
  <c r="CW692" s="1"/>
  <c r="V692" s="1"/>
  <c r="AJ692"/>
  <c r="CX692" s="1"/>
  <c r="W692" s="1"/>
  <c r="CQ692"/>
  <c r="P692" s="1"/>
  <c r="CU692"/>
  <c r="T692" s="1"/>
  <c r="CV692"/>
  <c r="U692" s="1"/>
  <c r="FR692"/>
  <c r="GL692"/>
  <c r="GO692"/>
  <c r="GP692"/>
  <c r="GV692"/>
  <c r="HC692" s="1"/>
  <c r="GX692" s="1"/>
  <c r="AC693"/>
  <c r="AB693" s="1"/>
  <c r="AD693"/>
  <c r="CR693" s="1"/>
  <c r="AE693"/>
  <c r="AF693"/>
  <c r="AG693"/>
  <c r="AH693"/>
  <c r="CV693" s="1"/>
  <c r="AI693"/>
  <c r="AJ693"/>
  <c r="CQ693"/>
  <c r="CS693"/>
  <c r="CT693"/>
  <c r="CU693"/>
  <c r="CW693"/>
  <c r="CX693"/>
  <c r="FR693"/>
  <c r="GL693"/>
  <c r="GO693"/>
  <c r="GP693"/>
  <c r="GV693"/>
  <c r="HC693" s="1"/>
  <c r="AC694"/>
  <c r="AE694"/>
  <c r="AD694" s="1"/>
  <c r="CR694" s="1"/>
  <c r="AF694"/>
  <c r="AG694"/>
  <c r="CU694" s="1"/>
  <c r="AH694"/>
  <c r="AI694"/>
  <c r="AJ694"/>
  <c r="CS694"/>
  <c r="CT694"/>
  <c r="CV694"/>
  <c r="CW694"/>
  <c r="CX694"/>
  <c r="FR694"/>
  <c r="GL694"/>
  <c r="GN694"/>
  <c r="GP694"/>
  <c r="GV694"/>
  <c r="HC694"/>
  <c r="C695"/>
  <c r="D695"/>
  <c r="I695"/>
  <c r="K695"/>
  <c r="AC695"/>
  <c r="AE695"/>
  <c r="AD695" s="1"/>
  <c r="CR695" s="1"/>
  <c r="Q695" s="1"/>
  <c r="AF695"/>
  <c r="AG695"/>
  <c r="CU695" s="1"/>
  <c r="T695" s="1"/>
  <c r="AH695"/>
  <c r="AI695"/>
  <c r="AJ695"/>
  <c r="CS695"/>
  <c r="R695" s="1"/>
  <c r="CT695"/>
  <c r="S695" s="1"/>
  <c r="CV695"/>
  <c r="U695" s="1"/>
  <c r="CW695"/>
  <c r="V695" s="1"/>
  <c r="CX695"/>
  <c r="W695" s="1"/>
  <c r="FR695"/>
  <c r="GL695"/>
  <c r="GO695"/>
  <c r="GP695"/>
  <c r="GV695"/>
  <c r="HC695"/>
  <c r="GX695" s="1"/>
  <c r="C696"/>
  <c r="D696"/>
  <c r="I696"/>
  <c r="K696"/>
  <c r="AC696"/>
  <c r="AE696"/>
  <c r="AD696" s="1"/>
  <c r="CR696" s="1"/>
  <c r="Q696" s="1"/>
  <c r="AF696"/>
  <c r="AG696"/>
  <c r="CU696" s="1"/>
  <c r="T696" s="1"/>
  <c r="AH696"/>
  <c r="AI696"/>
  <c r="AJ696"/>
  <c r="CS696"/>
  <c r="R696" s="1"/>
  <c r="CT696"/>
  <c r="S696" s="1"/>
  <c r="CV696"/>
  <c r="U696" s="1"/>
  <c r="CW696"/>
  <c r="V696" s="1"/>
  <c r="CX696"/>
  <c r="W696" s="1"/>
  <c r="FR696"/>
  <c r="GL696"/>
  <c r="GO696"/>
  <c r="GP696"/>
  <c r="GV696"/>
  <c r="HC696"/>
  <c r="GX696" s="1"/>
  <c r="C697"/>
  <c r="D697"/>
  <c r="I697"/>
  <c r="K697"/>
  <c r="AC697"/>
  <c r="AE697"/>
  <c r="AD697" s="1"/>
  <c r="CR697" s="1"/>
  <c r="Q697" s="1"/>
  <c r="AF697"/>
  <c r="AG697"/>
  <c r="CU697" s="1"/>
  <c r="T697" s="1"/>
  <c r="AH697"/>
  <c r="AI697"/>
  <c r="AJ697"/>
  <c r="CS697"/>
  <c r="R697" s="1"/>
  <c r="CT697"/>
  <c r="S697" s="1"/>
  <c r="CV697"/>
  <c r="U697" s="1"/>
  <c r="CW697"/>
  <c r="V697" s="1"/>
  <c r="CX697"/>
  <c r="W697" s="1"/>
  <c r="FR697"/>
  <c r="GL697"/>
  <c r="GO697"/>
  <c r="GP697"/>
  <c r="GV697"/>
  <c r="HC697"/>
  <c r="GX697" s="1"/>
  <c r="C698"/>
  <c r="D698"/>
  <c r="I698"/>
  <c r="K698"/>
  <c r="AC698"/>
  <c r="AE698"/>
  <c r="AD698" s="1"/>
  <c r="CR698" s="1"/>
  <c r="Q698" s="1"/>
  <c r="AF698"/>
  <c r="AG698"/>
  <c r="CU698" s="1"/>
  <c r="T698" s="1"/>
  <c r="AH698"/>
  <c r="AI698"/>
  <c r="AJ698"/>
  <c r="CS698"/>
  <c r="R698" s="1"/>
  <c r="CT698"/>
  <c r="S698" s="1"/>
  <c r="CV698"/>
  <c r="U698" s="1"/>
  <c r="CW698"/>
  <c r="V698" s="1"/>
  <c r="CX698"/>
  <c r="W698" s="1"/>
  <c r="FR698"/>
  <c r="GL698"/>
  <c r="GN698"/>
  <c r="GP698"/>
  <c r="GV698"/>
  <c r="HC698"/>
  <c r="GX698" s="1"/>
  <c r="I699"/>
  <c r="AC699"/>
  <c r="AE699"/>
  <c r="AD699" s="1"/>
  <c r="AF699"/>
  <c r="CT699" s="1"/>
  <c r="S699" s="1"/>
  <c r="AG699"/>
  <c r="AH699"/>
  <c r="AI699"/>
  <c r="AJ699"/>
  <c r="CX699" s="1"/>
  <c r="W699" s="1"/>
  <c r="CQ699"/>
  <c r="P699" s="1"/>
  <c r="CS699"/>
  <c r="R699" s="1"/>
  <c r="CU699"/>
  <c r="T699" s="1"/>
  <c r="CV699"/>
  <c r="U699" s="1"/>
  <c r="CW699"/>
  <c r="V699" s="1"/>
  <c r="FR699"/>
  <c r="GL699"/>
  <c r="GN699"/>
  <c r="GP699"/>
  <c r="GV699"/>
  <c r="HC699"/>
  <c r="GX699" s="1"/>
  <c r="I700"/>
  <c r="AC700"/>
  <c r="AE700"/>
  <c r="AD700" s="1"/>
  <c r="CR700" s="1"/>
  <c r="Q700" s="1"/>
  <c r="AF700"/>
  <c r="AG700"/>
  <c r="AH700"/>
  <c r="AI700"/>
  <c r="CW700" s="1"/>
  <c r="V700" s="1"/>
  <c r="AJ700"/>
  <c r="CQ700"/>
  <c r="P700" s="1"/>
  <c r="CT700"/>
  <c r="S700" s="1"/>
  <c r="CU700"/>
  <c r="T700" s="1"/>
  <c r="CV700"/>
  <c r="U700" s="1"/>
  <c r="CX700"/>
  <c r="W700" s="1"/>
  <c r="FR700"/>
  <c r="GL700"/>
  <c r="GN700"/>
  <c r="GP700"/>
  <c r="GV700"/>
  <c r="HC700" s="1"/>
  <c r="GX700" s="1"/>
  <c r="I701"/>
  <c r="AC701"/>
  <c r="AB701" s="1"/>
  <c r="AD701"/>
  <c r="CR701" s="1"/>
  <c r="Q701" s="1"/>
  <c r="AE701"/>
  <c r="AF701"/>
  <c r="AG701"/>
  <c r="AH701"/>
  <c r="CV701" s="1"/>
  <c r="U701" s="1"/>
  <c r="AI701"/>
  <c r="AJ701"/>
  <c r="CQ701"/>
  <c r="P701" s="1"/>
  <c r="CS701"/>
  <c r="R701" s="1"/>
  <c r="CT701"/>
  <c r="S701" s="1"/>
  <c r="CU701"/>
  <c r="T701" s="1"/>
  <c r="CW701"/>
  <c r="V701" s="1"/>
  <c r="CX701"/>
  <c r="W701" s="1"/>
  <c r="FR701"/>
  <c r="GL701"/>
  <c r="GN701"/>
  <c r="GP701"/>
  <c r="GV701"/>
  <c r="HC701" s="1"/>
  <c r="GX701" s="1"/>
  <c r="C702"/>
  <c r="D702"/>
  <c r="I702"/>
  <c r="K702"/>
  <c r="AC702"/>
  <c r="AB702" s="1"/>
  <c r="AD702"/>
  <c r="CR702" s="1"/>
  <c r="Q702" s="1"/>
  <c r="AE702"/>
  <c r="AF702"/>
  <c r="AG702"/>
  <c r="AH702"/>
  <c r="CV702" s="1"/>
  <c r="U702" s="1"/>
  <c r="AI702"/>
  <c r="AJ702"/>
  <c r="CQ702"/>
  <c r="P702" s="1"/>
  <c r="CP702" s="1"/>
  <c r="O702" s="1"/>
  <c r="CS702"/>
  <c r="R702" s="1"/>
  <c r="CT702"/>
  <c r="S702" s="1"/>
  <c r="CU702"/>
  <c r="T702" s="1"/>
  <c r="CW702"/>
  <c r="V702" s="1"/>
  <c r="CX702"/>
  <c r="W702" s="1"/>
  <c r="FR702"/>
  <c r="GL702"/>
  <c r="GN702"/>
  <c r="GP702"/>
  <c r="GV702"/>
  <c r="HC702" s="1"/>
  <c r="GX702" s="1"/>
  <c r="I703"/>
  <c r="AC703"/>
  <c r="AB703" s="1"/>
  <c r="AD703"/>
  <c r="CR703" s="1"/>
  <c r="Q703" s="1"/>
  <c r="AE703"/>
  <c r="AF703"/>
  <c r="AG703"/>
  <c r="CU703" s="1"/>
  <c r="T703" s="1"/>
  <c r="AH703"/>
  <c r="CV703" s="1"/>
  <c r="U703" s="1"/>
  <c r="AI703"/>
  <c r="AJ703"/>
  <c r="CS703"/>
  <c r="R703" s="1"/>
  <c r="CT703"/>
  <c r="S703" s="1"/>
  <c r="CW703"/>
  <c r="V703" s="1"/>
  <c r="CX703"/>
  <c r="W703" s="1"/>
  <c r="FR703"/>
  <c r="GL703"/>
  <c r="GN703"/>
  <c r="GP703"/>
  <c r="GV703"/>
  <c r="HC703"/>
  <c r="GX703" s="1"/>
  <c r="I704"/>
  <c r="V704"/>
  <c r="AC704"/>
  <c r="CQ704" s="1"/>
  <c r="P704" s="1"/>
  <c r="AE704"/>
  <c r="AD704" s="1"/>
  <c r="CR704" s="1"/>
  <c r="AF704"/>
  <c r="CT704" s="1"/>
  <c r="S704" s="1"/>
  <c r="AG704"/>
  <c r="CU704" s="1"/>
  <c r="AH704"/>
  <c r="AI704"/>
  <c r="AJ704"/>
  <c r="CX704" s="1"/>
  <c r="W704" s="1"/>
  <c r="CS704"/>
  <c r="R704" s="1"/>
  <c r="CV704"/>
  <c r="U704" s="1"/>
  <c r="CW704"/>
  <c r="FR704"/>
  <c r="GL704"/>
  <c r="GN704"/>
  <c r="GP704"/>
  <c r="GV704"/>
  <c r="HC704"/>
  <c r="GX704" s="1"/>
  <c r="C705"/>
  <c r="D705"/>
  <c r="I705"/>
  <c r="K705"/>
  <c r="V705"/>
  <c r="AC705"/>
  <c r="CQ705" s="1"/>
  <c r="P705" s="1"/>
  <c r="AE705"/>
  <c r="AD705" s="1"/>
  <c r="CR705" s="1"/>
  <c r="Q705" s="1"/>
  <c r="AF705"/>
  <c r="CT705" s="1"/>
  <c r="S705" s="1"/>
  <c r="AG705"/>
  <c r="CU705" s="1"/>
  <c r="T705" s="1"/>
  <c r="AH705"/>
  <c r="AI705"/>
  <c r="AJ705"/>
  <c r="CX705" s="1"/>
  <c r="W705" s="1"/>
  <c r="CS705"/>
  <c r="R705" s="1"/>
  <c r="CV705"/>
  <c r="U705" s="1"/>
  <c r="CW705"/>
  <c r="FR705"/>
  <c r="GL705"/>
  <c r="GO705"/>
  <c r="GP705"/>
  <c r="GV705"/>
  <c r="HC705"/>
  <c r="GX705" s="1"/>
  <c r="C706"/>
  <c r="D706"/>
  <c r="I706"/>
  <c r="I707" s="1"/>
  <c r="GX707" s="1"/>
  <c r="K706"/>
  <c r="AB706"/>
  <c r="AC706"/>
  <c r="CQ706" s="1"/>
  <c r="P706" s="1"/>
  <c r="AE706"/>
  <c r="AD706" s="1"/>
  <c r="CR706" s="1"/>
  <c r="Q706" s="1"/>
  <c r="AF706"/>
  <c r="CT706" s="1"/>
  <c r="S706" s="1"/>
  <c r="AG706"/>
  <c r="CU706" s="1"/>
  <c r="T706" s="1"/>
  <c r="AH706"/>
  <c r="AI706"/>
  <c r="AJ706"/>
  <c r="CX706" s="1"/>
  <c r="W706" s="1"/>
  <c r="CS706"/>
  <c r="R706" s="1"/>
  <c r="CV706"/>
  <c r="U706" s="1"/>
  <c r="CW706"/>
  <c r="V706" s="1"/>
  <c r="FR706"/>
  <c r="GL706"/>
  <c r="GN706"/>
  <c r="GP706"/>
  <c r="GV706"/>
  <c r="HC706"/>
  <c r="GX706" s="1"/>
  <c r="AC707"/>
  <c r="AE707"/>
  <c r="AF707"/>
  <c r="CT707" s="1"/>
  <c r="AG707"/>
  <c r="AH707"/>
  <c r="AI707"/>
  <c r="CW707" s="1"/>
  <c r="AJ707"/>
  <c r="CX707" s="1"/>
  <c r="CQ707"/>
  <c r="P707" s="1"/>
  <c r="CU707"/>
  <c r="CV707"/>
  <c r="U707" s="1"/>
  <c r="FR707"/>
  <c r="GL707"/>
  <c r="GN707"/>
  <c r="GP707"/>
  <c r="GV707"/>
  <c r="HC707" s="1"/>
  <c r="B709"/>
  <c r="B677" s="1"/>
  <c r="C709"/>
  <c r="C677" s="1"/>
  <c r="D709"/>
  <c r="D677" s="1"/>
  <c r="F709"/>
  <c r="F677" s="1"/>
  <c r="G709"/>
  <c r="G677" s="1"/>
  <c r="BX709"/>
  <c r="CG709" s="1"/>
  <c r="CK709"/>
  <c r="CK677" s="1"/>
  <c r="CL709"/>
  <c r="CL677" s="1"/>
  <c r="CM709"/>
  <c r="CM677" s="1"/>
  <c r="B741"/>
  <c r="C741"/>
  <c r="C625" s="1"/>
  <c r="D741"/>
  <c r="D625" s="1"/>
  <c r="F741"/>
  <c r="G741"/>
  <c r="G625" s="1"/>
  <c r="D773"/>
  <c r="B775"/>
  <c r="E775"/>
  <c r="F775"/>
  <c r="O775"/>
  <c r="P775"/>
  <c r="Q775"/>
  <c r="R775"/>
  <c r="S775"/>
  <c r="T775"/>
  <c r="U775"/>
  <c r="V775"/>
  <c r="W775"/>
  <c r="X775"/>
  <c r="Y775"/>
  <c r="Z775"/>
  <c r="AA775"/>
  <c r="AB775"/>
  <c r="AC775"/>
  <c r="AD775"/>
  <c r="AE775"/>
  <c r="AF775"/>
  <c r="AG775"/>
  <c r="AH775"/>
  <c r="AI775"/>
  <c r="AJ775"/>
  <c r="AK775"/>
  <c r="AL775"/>
  <c r="AM775"/>
  <c r="AN775"/>
  <c r="BE775"/>
  <c r="BF775"/>
  <c r="BG775"/>
  <c r="BH775"/>
  <c r="BI775"/>
  <c r="BJ775"/>
  <c r="BK775"/>
  <c r="BL775"/>
  <c r="BM775"/>
  <c r="BN775"/>
  <c r="BO775"/>
  <c r="BP775"/>
  <c r="BQ775"/>
  <c r="BR775"/>
  <c r="BS775"/>
  <c r="BT775"/>
  <c r="BU775"/>
  <c r="BV775"/>
  <c r="BW775"/>
  <c r="BX775"/>
  <c r="BY775"/>
  <c r="BZ775"/>
  <c r="CA775"/>
  <c r="CB775"/>
  <c r="CC775"/>
  <c r="CD775"/>
  <c r="CE775"/>
  <c r="CF775"/>
  <c r="CG775"/>
  <c r="CH775"/>
  <c r="CI775"/>
  <c r="CJ775"/>
  <c r="CK775"/>
  <c r="CL775"/>
  <c r="CM775"/>
  <c r="CN775"/>
  <c r="CO775"/>
  <c r="CP775"/>
  <c r="CQ775"/>
  <c r="CR775"/>
  <c r="CS775"/>
  <c r="CT775"/>
  <c r="CU775"/>
  <c r="CV775"/>
  <c r="CW775"/>
  <c r="CX775"/>
  <c r="CY775"/>
  <c r="CZ775"/>
  <c r="DA775"/>
  <c r="DB775"/>
  <c r="DC775"/>
  <c r="DD775"/>
  <c r="DE775"/>
  <c r="DF775"/>
  <c r="DG775"/>
  <c r="DH775"/>
  <c r="DI775"/>
  <c r="DJ775"/>
  <c r="DK775"/>
  <c r="DL775"/>
  <c r="DM775"/>
  <c r="DN775"/>
  <c r="DO775"/>
  <c r="DP775"/>
  <c r="DQ775"/>
  <c r="DR775"/>
  <c r="DS775"/>
  <c r="DT775"/>
  <c r="DU775"/>
  <c r="DV775"/>
  <c r="DW775"/>
  <c r="DX775"/>
  <c r="DY775"/>
  <c r="DZ775"/>
  <c r="EA775"/>
  <c r="EB775"/>
  <c r="EC775"/>
  <c r="ED775"/>
  <c r="EE775"/>
  <c r="EF775"/>
  <c r="EG775"/>
  <c r="EH775"/>
  <c r="EI775"/>
  <c r="EJ775"/>
  <c r="EK775"/>
  <c r="EL775"/>
  <c r="EM775"/>
  <c r="EN775"/>
  <c r="EO775"/>
  <c r="EP775"/>
  <c r="EQ775"/>
  <c r="ER775"/>
  <c r="ES775"/>
  <c r="ET775"/>
  <c r="EU775"/>
  <c r="EV775"/>
  <c r="EW775"/>
  <c r="EX775"/>
  <c r="EY775"/>
  <c r="EZ775"/>
  <c r="FA775"/>
  <c r="FB775"/>
  <c r="FC775"/>
  <c r="FD775"/>
  <c r="FE775"/>
  <c r="FF775"/>
  <c r="FG775"/>
  <c r="FH775"/>
  <c r="FI775"/>
  <c r="FJ775"/>
  <c r="FK775"/>
  <c r="FL775"/>
  <c r="FM775"/>
  <c r="FN775"/>
  <c r="FO775"/>
  <c r="FP775"/>
  <c r="FQ775"/>
  <c r="FR775"/>
  <c r="FS775"/>
  <c r="FT775"/>
  <c r="FU775"/>
  <c r="FV775"/>
  <c r="FW775"/>
  <c r="FX775"/>
  <c r="FY775"/>
  <c r="FZ775"/>
  <c r="GA775"/>
  <c r="GB775"/>
  <c r="GC775"/>
  <c r="GD775"/>
  <c r="GE775"/>
  <c r="GF775"/>
  <c r="GG775"/>
  <c r="GH775"/>
  <c r="GI775"/>
  <c r="GJ775"/>
  <c r="GK775"/>
  <c r="GL775"/>
  <c r="GM775"/>
  <c r="GN775"/>
  <c r="GO775"/>
  <c r="GP775"/>
  <c r="GQ775"/>
  <c r="GR775"/>
  <c r="GS775"/>
  <c r="GT775"/>
  <c r="GU775"/>
  <c r="GV775"/>
  <c r="GW775"/>
  <c r="GX775"/>
  <c r="D777"/>
  <c r="B779"/>
  <c r="C779"/>
  <c r="E779"/>
  <c r="G779"/>
  <c r="Z779"/>
  <c r="AA779"/>
  <c r="AM779"/>
  <c r="AN779"/>
  <c r="BE779"/>
  <c r="BF779"/>
  <c r="BG779"/>
  <c r="BH779"/>
  <c r="BI779"/>
  <c r="BJ779"/>
  <c r="BK779"/>
  <c r="BL779"/>
  <c r="BM779"/>
  <c r="BN779"/>
  <c r="BO779"/>
  <c r="BP779"/>
  <c r="BQ779"/>
  <c r="BR779"/>
  <c r="BS779"/>
  <c r="BT779"/>
  <c r="BU779"/>
  <c r="BV779"/>
  <c r="BW779"/>
  <c r="CL779"/>
  <c r="CN779"/>
  <c r="CO779"/>
  <c r="CP779"/>
  <c r="CQ779"/>
  <c r="CR779"/>
  <c r="CS779"/>
  <c r="CT779"/>
  <c r="CU779"/>
  <c r="CV779"/>
  <c r="CW779"/>
  <c r="CX779"/>
  <c r="CY779"/>
  <c r="CZ779"/>
  <c r="DA779"/>
  <c r="DB779"/>
  <c r="DC779"/>
  <c r="DD779"/>
  <c r="DE779"/>
  <c r="DF779"/>
  <c r="DG779"/>
  <c r="DH779"/>
  <c r="DI779"/>
  <c r="DJ779"/>
  <c r="DK779"/>
  <c r="DL779"/>
  <c r="DM779"/>
  <c r="DN779"/>
  <c r="DO779"/>
  <c r="DP779"/>
  <c r="DQ779"/>
  <c r="DR779"/>
  <c r="DS779"/>
  <c r="DT779"/>
  <c r="DU779"/>
  <c r="DV779"/>
  <c r="DW779"/>
  <c r="DX779"/>
  <c r="DY779"/>
  <c r="DZ779"/>
  <c r="EA779"/>
  <c r="EB779"/>
  <c r="EC779"/>
  <c r="ED779"/>
  <c r="EE779"/>
  <c r="EF779"/>
  <c r="EG779"/>
  <c r="EH779"/>
  <c r="EI779"/>
  <c r="EJ779"/>
  <c r="EK779"/>
  <c r="EL779"/>
  <c r="EM779"/>
  <c r="EN779"/>
  <c r="EO779"/>
  <c r="EP779"/>
  <c r="EQ779"/>
  <c r="ER779"/>
  <c r="ES779"/>
  <c r="ET779"/>
  <c r="EU779"/>
  <c r="EV779"/>
  <c r="EW779"/>
  <c r="EX779"/>
  <c r="EY779"/>
  <c r="EZ779"/>
  <c r="FA779"/>
  <c r="FB779"/>
  <c r="FC779"/>
  <c r="FD779"/>
  <c r="FE779"/>
  <c r="FF779"/>
  <c r="FG779"/>
  <c r="FH779"/>
  <c r="FI779"/>
  <c r="FJ779"/>
  <c r="FK779"/>
  <c r="FL779"/>
  <c r="FM779"/>
  <c r="FN779"/>
  <c r="FO779"/>
  <c r="FP779"/>
  <c r="FQ779"/>
  <c r="FR779"/>
  <c r="FS779"/>
  <c r="FT779"/>
  <c r="FU779"/>
  <c r="FV779"/>
  <c r="FW779"/>
  <c r="FX779"/>
  <c r="FY779"/>
  <c r="FZ779"/>
  <c r="GA779"/>
  <c r="GB779"/>
  <c r="GC779"/>
  <c r="GD779"/>
  <c r="GE779"/>
  <c r="GF779"/>
  <c r="GG779"/>
  <c r="GH779"/>
  <c r="GI779"/>
  <c r="GJ779"/>
  <c r="GK779"/>
  <c r="GL779"/>
  <c r="GM779"/>
  <c r="GN779"/>
  <c r="GO779"/>
  <c r="GP779"/>
  <c r="GQ779"/>
  <c r="GR779"/>
  <c r="GS779"/>
  <c r="GT779"/>
  <c r="GU779"/>
  <c r="GV779"/>
  <c r="GW779"/>
  <c r="GX779"/>
  <c r="C781"/>
  <c r="D781"/>
  <c r="I781"/>
  <c r="I782" s="1"/>
  <c r="K781"/>
  <c r="V781"/>
  <c r="AC781"/>
  <c r="AE781"/>
  <c r="AD781" s="1"/>
  <c r="CR781" s="1"/>
  <c r="Q781" s="1"/>
  <c r="AF781"/>
  <c r="CT781" s="1"/>
  <c r="S781" s="1"/>
  <c r="AG781"/>
  <c r="AH781"/>
  <c r="AI781"/>
  <c r="AJ781"/>
  <c r="CX781" s="1"/>
  <c r="W781" s="1"/>
  <c r="CQ781"/>
  <c r="P781" s="1"/>
  <c r="CS781"/>
  <c r="R781" s="1"/>
  <c r="CU781"/>
  <c r="T781" s="1"/>
  <c r="CV781"/>
  <c r="U781" s="1"/>
  <c r="CW781"/>
  <c r="FR781"/>
  <c r="GL781"/>
  <c r="GO781"/>
  <c r="GP781"/>
  <c r="GV781"/>
  <c r="HC781"/>
  <c r="GX781" s="1"/>
  <c r="AC782"/>
  <c r="AE782"/>
  <c r="AF782"/>
  <c r="AG782"/>
  <c r="AH782"/>
  <c r="AI782"/>
  <c r="CW782" s="1"/>
  <c r="V782" s="1"/>
  <c r="AJ782"/>
  <c r="CQ782"/>
  <c r="P782" s="1"/>
  <c r="CT782"/>
  <c r="S782" s="1"/>
  <c r="CU782"/>
  <c r="T782" s="1"/>
  <c r="CV782"/>
  <c r="U782" s="1"/>
  <c r="CX782"/>
  <c r="FR782"/>
  <c r="GL782"/>
  <c r="GN782"/>
  <c r="GP782"/>
  <c r="GV782"/>
  <c r="HC782" s="1"/>
  <c r="GX782"/>
  <c r="C783"/>
  <c r="D783"/>
  <c r="I783"/>
  <c r="K783"/>
  <c r="AC783"/>
  <c r="AE783"/>
  <c r="AF783"/>
  <c r="CT783" s="1"/>
  <c r="S783" s="1"/>
  <c r="AG783"/>
  <c r="AH783"/>
  <c r="AI783"/>
  <c r="CW783" s="1"/>
  <c r="AJ783"/>
  <c r="CX783" s="1"/>
  <c r="W783" s="1"/>
  <c r="CQ783"/>
  <c r="P783" s="1"/>
  <c r="CU783"/>
  <c r="CV783"/>
  <c r="U783" s="1"/>
  <c r="FR783"/>
  <c r="GL783"/>
  <c r="GO783"/>
  <c r="GP783"/>
  <c r="GV783"/>
  <c r="HC783" s="1"/>
  <c r="GX783"/>
  <c r="AC784"/>
  <c r="AB784" s="1"/>
  <c r="AD784"/>
  <c r="CR784" s="1"/>
  <c r="AE784"/>
  <c r="CS784" s="1"/>
  <c r="AF784"/>
  <c r="AG784"/>
  <c r="AH784"/>
  <c r="CV784" s="1"/>
  <c r="AI784"/>
  <c r="CW784" s="1"/>
  <c r="AJ784"/>
  <c r="CQ784"/>
  <c r="CT784"/>
  <c r="CU784"/>
  <c r="CX784"/>
  <c r="FR784"/>
  <c r="GL784"/>
  <c r="BZ793" s="1"/>
  <c r="AQ793" s="1"/>
  <c r="GN784"/>
  <c r="GP784"/>
  <c r="GV784"/>
  <c r="HC784" s="1"/>
  <c r="C785"/>
  <c r="D785"/>
  <c r="I785"/>
  <c r="K785"/>
  <c r="T785"/>
  <c r="AC785"/>
  <c r="AB785" s="1"/>
  <c r="AD785"/>
  <c r="CR785" s="1"/>
  <c r="Q785" s="1"/>
  <c r="AE785"/>
  <c r="AF785"/>
  <c r="AG785"/>
  <c r="AH785"/>
  <c r="CV785" s="1"/>
  <c r="U785" s="1"/>
  <c r="AI785"/>
  <c r="AJ785"/>
  <c r="CQ785"/>
  <c r="P785" s="1"/>
  <c r="CP785" s="1"/>
  <c r="O785" s="1"/>
  <c r="CS785"/>
  <c r="R785" s="1"/>
  <c r="CT785"/>
  <c r="S785" s="1"/>
  <c r="CZ785" s="1"/>
  <c r="Y785" s="1"/>
  <c r="CU785"/>
  <c r="CW785"/>
  <c r="V785" s="1"/>
  <c r="CX785"/>
  <c r="W785" s="1"/>
  <c r="CY785"/>
  <c r="X785" s="1"/>
  <c r="FR785"/>
  <c r="GL785"/>
  <c r="GO785"/>
  <c r="GP785"/>
  <c r="GV785"/>
  <c r="HC785" s="1"/>
  <c r="GX785" s="1"/>
  <c r="I786"/>
  <c r="W786"/>
  <c r="AC786"/>
  <c r="AD786"/>
  <c r="CR786" s="1"/>
  <c r="Q786" s="1"/>
  <c r="AE786"/>
  <c r="AF786"/>
  <c r="AG786"/>
  <c r="CU786" s="1"/>
  <c r="T786" s="1"/>
  <c r="AH786"/>
  <c r="CV786" s="1"/>
  <c r="U786" s="1"/>
  <c r="AI786"/>
  <c r="AJ786"/>
  <c r="CS786"/>
  <c r="R786" s="1"/>
  <c r="CT786"/>
  <c r="S786" s="1"/>
  <c r="CW786"/>
  <c r="V786" s="1"/>
  <c r="CX786"/>
  <c r="FR786"/>
  <c r="GL786"/>
  <c r="GN786"/>
  <c r="GP786"/>
  <c r="GV786"/>
  <c r="HC786"/>
  <c r="GX786" s="1"/>
  <c r="C787"/>
  <c r="D787"/>
  <c r="I787"/>
  <c r="CX849" i="3" s="1"/>
  <c r="K787" i="1"/>
  <c r="W787"/>
  <c r="AC787"/>
  <c r="AE787"/>
  <c r="AD787" s="1"/>
  <c r="CR787" s="1"/>
  <c r="Q787" s="1"/>
  <c r="AF787"/>
  <c r="AG787"/>
  <c r="CU787" s="1"/>
  <c r="T787" s="1"/>
  <c r="AH787"/>
  <c r="AI787"/>
  <c r="AJ787"/>
  <c r="CS787"/>
  <c r="R787" s="1"/>
  <c r="CT787"/>
  <c r="S787" s="1"/>
  <c r="CV787"/>
  <c r="U787" s="1"/>
  <c r="CW787"/>
  <c r="V787" s="1"/>
  <c r="CX787"/>
  <c r="FR787"/>
  <c r="GL787"/>
  <c r="GO787"/>
  <c r="GP787"/>
  <c r="GV787"/>
  <c r="HC787"/>
  <c r="GX787" s="1"/>
  <c r="C788"/>
  <c r="D788"/>
  <c r="I788"/>
  <c r="K788"/>
  <c r="W788"/>
  <c r="AC788"/>
  <c r="AE788"/>
  <c r="AD788" s="1"/>
  <c r="CR788" s="1"/>
  <c r="Q788" s="1"/>
  <c r="AF788"/>
  <c r="AG788"/>
  <c r="CU788" s="1"/>
  <c r="T788" s="1"/>
  <c r="AH788"/>
  <c r="AI788"/>
  <c r="AJ788"/>
  <c r="CS788"/>
  <c r="R788" s="1"/>
  <c r="CT788"/>
  <c r="S788" s="1"/>
  <c r="CV788"/>
  <c r="U788" s="1"/>
  <c r="CW788"/>
  <c r="V788" s="1"/>
  <c r="CX788"/>
  <c r="FR788"/>
  <c r="GL788"/>
  <c r="GO788"/>
  <c r="GP788"/>
  <c r="GV788"/>
  <c r="HC788"/>
  <c r="GX788" s="1"/>
  <c r="C789"/>
  <c r="D789"/>
  <c r="I789"/>
  <c r="K789"/>
  <c r="W789"/>
  <c r="AC789"/>
  <c r="AE789"/>
  <c r="AD789" s="1"/>
  <c r="CR789" s="1"/>
  <c r="Q789" s="1"/>
  <c r="AF789"/>
  <c r="AG789"/>
  <c r="CU789" s="1"/>
  <c r="T789" s="1"/>
  <c r="AH789"/>
  <c r="AI789"/>
  <c r="AJ789"/>
  <c r="CS789"/>
  <c r="R789" s="1"/>
  <c r="CT789"/>
  <c r="S789" s="1"/>
  <c r="CV789"/>
  <c r="U789" s="1"/>
  <c r="CW789"/>
  <c r="V789" s="1"/>
  <c r="CX789"/>
  <c r="FR789"/>
  <c r="GL789"/>
  <c r="GO789"/>
  <c r="GP789"/>
  <c r="GV789"/>
  <c r="HC789"/>
  <c r="GX789" s="1"/>
  <c r="C790"/>
  <c r="D790"/>
  <c r="I790"/>
  <c r="K790"/>
  <c r="W790"/>
  <c r="AC790"/>
  <c r="AE790"/>
  <c r="AD790" s="1"/>
  <c r="CR790" s="1"/>
  <c r="Q790" s="1"/>
  <c r="AF790"/>
  <c r="AG790"/>
  <c r="CU790" s="1"/>
  <c r="T790" s="1"/>
  <c r="AH790"/>
  <c r="AI790"/>
  <c r="AJ790"/>
  <c r="CS790"/>
  <c r="R790" s="1"/>
  <c r="CT790"/>
  <c r="S790" s="1"/>
  <c r="CV790"/>
  <c r="U790" s="1"/>
  <c r="CW790"/>
  <c r="V790" s="1"/>
  <c r="CX790"/>
  <c r="FR790"/>
  <c r="GL790"/>
  <c r="GO790"/>
  <c r="GP790"/>
  <c r="GV790"/>
  <c r="HC790"/>
  <c r="GX790" s="1"/>
  <c r="I791"/>
  <c r="V791"/>
  <c r="AC791"/>
  <c r="AE791"/>
  <c r="AD791" s="1"/>
  <c r="CR791" s="1"/>
  <c r="AF791"/>
  <c r="CT791" s="1"/>
  <c r="S791" s="1"/>
  <c r="AG791"/>
  <c r="AH791"/>
  <c r="AI791"/>
  <c r="AJ791"/>
  <c r="CX791" s="1"/>
  <c r="W791" s="1"/>
  <c r="CQ791"/>
  <c r="CS791"/>
  <c r="R791" s="1"/>
  <c r="CU791"/>
  <c r="CV791"/>
  <c r="U791" s="1"/>
  <c r="CW791"/>
  <c r="FR791"/>
  <c r="GL791"/>
  <c r="GN791"/>
  <c r="GP791"/>
  <c r="GV791"/>
  <c r="HC791"/>
  <c r="GX791" s="1"/>
  <c r="B793"/>
  <c r="C793"/>
  <c r="D793"/>
  <c r="D779" s="1"/>
  <c r="F793"/>
  <c r="F779" s="1"/>
  <c r="G793"/>
  <c r="BX793"/>
  <c r="CK793"/>
  <c r="CK779" s="1"/>
  <c r="CL793"/>
  <c r="BC793" s="1"/>
  <c r="CM793"/>
  <c r="BD793" s="1"/>
  <c r="F803"/>
  <c r="D825"/>
  <c r="E827"/>
  <c r="Z827"/>
  <c r="AA827"/>
  <c r="AM827"/>
  <c r="AN827"/>
  <c r="BE827"/>
  <c r="BF827"/>
  <c r="BG827"/>
  <c r="BH827"/>
  <c r="BI827"/>
  <c r="BJ827"/>
  <c r="BK827"/>
  <c r="BL827"/>
  <c r="BM827"/>
  <c r="BN827"/>
  <c r="BO827"/>
  <c r="BP827"/>
  <c r="BQ827"/>
  <c r="BR827"/>
  <c r="BS827"/>
  <c r="BT827"/>
  <c r="BU827"/>
  <c r="BV827"/>
  <c r="BW827"/>
  <c r="CN827"/>
  <c r="CO827"/>
  <c r="CP827"/>
  <c r="CQ827"/>
  <c r="CR827"/>
  <c r="CS827"/>
  <c r="CT827"/>
  <c r="CU827"/>
  <c r="CV827"/>
  <c r="CW827"/>
  <c r="CX827"/>
  <c r="CY827"/>
  <c r="CZ827"/>
  <c r="DA827"/>
  <c r="DB827"/>
  <c r="DC827"/>
  <c r="DD827"/>
  <c r="DE827"/>
  <c r="DF827"/>
  <c r="DG827"/>
  <c r="DH827"/>
  <c r="DI827"/>
  <c r="DJ827"/>
  <c r="DK827"/>
  <c r="DL827"/>
  <c r="DM827"/>
  <c r="DN827"/>
  <c r="DO827"/>
  <c r="DP827"/>
  <c r="DQ827"/>
  <c r="DR827"/>
  <c r="DS827"/>
  <c r="DT827"/>
  <c r="DU827"/>
  <c r="DV827"/>
  <c r="DW827"/>
  <c r="DX827"/>
  <c r="DY827"/>
  <c r="DZ827"/>
  <c r="EA827"/>
  <c r="EB827"/>
  <c r="EC827"/>
  <c r="ED827"/>
  <c r="EE827"/>
  <c r="EF827"/>
  <c r="EG827"/>
  <c r="EH827"/>
  <c r="EI827"/>
  <c r="EJ827"/>
  <c r="EK827"/>
  <c r="EL827"/>
  <c r="EM827"/>
  <c r="EN827"/>
  <c r="EO827"/>
  <c r="EP827"/>
  <c r="EQ827"/>
  <c r="ER827"/>
  <c r="ES827"/>
  <c r="ET827"/>
  <c r="EU827"/>
  <c r="EV827"/>
  <c r="EW827"/>
  <c r="EX827"/>
  <c r="EY827"/>
  <c r="EZ827"/>
  <c r="FA827"/>
  <c r="FB827"/>
  <c r="FC827"/>
  <c r="FD827"/>
  <c r="FE827"/>
  <c r="FF827"/>
  <c r="FG827"/>
  <c r="FH827"/>
  <c r="FI827"/>
  <c r="FJ827"/>
  <c r="FK827"/>
  <c r="FL827"/>
  <c r="FM827"/>
  <c r="FN827"/>
  <c r="FO827"/>
  <c r="FP827"/>
  <c r="FQ827"/>
  <c r="FR827"/>
  <c r="FS827"/>
  <c r="FT827"/>
  <c r="FU827"/>
  <c r="FV827"/>
  <c r="FW827"/>
  <c r="FX827"/>
  <c r="FY827"/>
  <c r="FZ827"/>
  <c r="GA827"/>
  <c r="GB827"/>
  <c r="GC827"/>
  <c r="GD827"/>
  <c r="GE827"/>
  <c r="GF827"/>
  <c r="GG827"/>
  <c r="GH827"/>
  <c r="GI827"/>
  <c r="GJ827"/>
  <c r="GK827"/>
  <c r="GL827"/>
  <c r="GM827"/>
  <c r="GN827"/>
  <c r="GO827"/>
  <c r="GP827"/>
  <c r="GQ827"/>
  <c r="GR827"/>
  <c r="GS827"/>
  <c r="GT827"/>
  <c r="GU827"/>
  <c r="GV827"/>
  <c r="GW827"/>
  <c r="GX827"/>
  <c r="C829"/>
  <c r="D829"/>
  <c r="I829"/>
  <c r="K829"/>
  <c r="W829"/>
  <c r="AC829"/>
  <c r="AE829"/>
  <c r="AD829" s="1"/>
  <c r="CR829" s="1"/>
  <c r="Q829" s="1"/>
  <c r="AF829"/>
  <c r="AG829"/>
  <c r="CU829" s="1"/>
  <c r="T829" s="1"/>
  <c r="AH829"/>
  <c r="AI829"/>
  <c r="AJ829"/>
  <c r="CS829"/>
  <c r="R829" s="1"/>
  <c r="CT829"/>
  <c r="S829" s="1"/>
  <c r="CV829"/>
  <c r="U829" s="1"/>
  <c r="CW829"/>
  <c r="V829" s="1"/>
  <c r="CX829"/>
  <c r="FR829"/>
  <c r="GL829"/>
  <c r="GO829"/>
  <c r="GP829"/>
  <c r="GV829"/>
  <c r="HC829"/>
  <c r="GX829" s="1"/>
  <c r="I830"/>
  <c r="V830"/>
  <c r="AC830"/>
  <c r="AE830"/>
  <c r="AD830" s="1"/>
  <c r="CR830" s="1"/>
  <c r="AF830"/>
  <c r="CT830" s="1"/>
  <c r="S830" s="1"/>
  <c r="AG830"/>
  <c r="AH830"/>
  <c r="AI830"/>
  <c r="AJ830"/>
  <c r="CX830" s="1"/>
  <c r="W830" s="1"/>
  <c r="CQ830"/>
  <c r="CS830"/>
  <c r="R830" s="1"/>
  <c r="CU830"/>
  <c r="CV830"/>
  <c r="U830" s="1"/>
  <c r="CW830"/>
  <c r="FR830"/>
  <c r="GL830"/>
  <c r="GO830"/>
  <c r="GP830"/>
  <c r="GV830"/>
  <c r="HC830"/>
  <c r="C831"/>
  <c r="D831"/>
  <c r="I831"/>
  <c r="I833" s="1"/>
  <c r="K831"/>
  <c r="R831"/>
  <c r="AC831"/>
  <c r="CQ831" s="1"/>
  <c r="P831" s="1"/>
  <c r="AE831"/>
  <c r="AD831" s="1"/>
  <c r="CR831" s="1"/>
  <c r="Q831" s="1"/>
  <c r="AF831"/>
  <c r="CT831" s="1"/>
  <c r="S831" s="1"/>
  <c r="AG831"/>
  <c r="CU831" s="1"/>
  <c r="T831" s="1"/>
  <c r="AH831"/>
  <c r="AI831"/>
  <c r="AJ831"/>
  <c r="CX831" s="1"/>
  <c r="W831" s="1"/>
  <c r="CS831"/>
  <c r="CV831"/>
  <c r="U831" s="1"/>
  <c r="CW831"/>
  <c r="V831" s="1"/>
  <c r="FR831"/>
  <c r="GL831"/>
  <c r="GO831"/>
  <c r="GP831"/>
  <c r="GV831"/>
  <c r="HC831"/>
  <c r="GX831" s="1"/>
  <c r="AC832"/>
  <c r="AE832"/>
  <c r="AF832"/>
  <c r="CT832" s="1"/>
  <c r="AG832"/>
  <c r="AH832"/>
  <c r="AI832"/>
  <c r="CW832" s="1"/>
  <c r="AJ832"/>
  <c r="CX832" s="1"/>
  <c r="CQ832"/>
  <c r="CU832"/>
  <c r="CV832"/>
  <c r="FR832"/>
  <c r="GL832"/>
  <c r="GO832"/>
  <c r="GP832"/>
  <c r="GV832"/>
  <c r="HC832" s="1"/>
  <c r="AC833"/>
  <c r="AB833" s="1"/>
  <c r="AD833"/>
  <c r="CR833" s="1"/>
  <c r="AE833"/>
  <c r="CS833" s="1"/>
  <c r="R833" s="1"/>
  <c r="AF833"/>
  <c r="AG833"/>
  <c r="AH833"/>
  <c r="CV833" s="1"/>
  <c r="AI833"/>
  <c r="CW833" s="1"/>
  <c r="V833" s="1"/>
  <c r="AJ833"/>
  <c r="CQ833"/>
  <c r="P833" s="1"/>
  <c r="CT833"/>
  <c r="CU833"/>
  <c r="T833" s="1"/>
  <c r="CX833"/>
  <c r="FR833"/>
  <c r="GL833"/>
  <c r="GO833"/>
  <c r="GP833"/>
  <c r="GV833"/>
  <c r="HC833" s="1"/>
  <c r="GX833" s="1"/>
  <c r="C834"/>
  <c r="D834"/>
  <c r="I834"/>
  <c r="K834"/>
  <c r="AC834"/>
  <c r="AB834" s="1"/>
  <c r="AD834"/>
  <c r="CR834" s="1"/>
  <c r="Q834" s="1"/>
  <c r="AE834"/>
  <c r="CS834" s="1"/>
  <c r="R834" s="1"/>
  <c r="CY834" s="1"/>
  <c r="X834" s="1"/>
  <c r="AF834"/>
  <c r="AG834"/>
  <c r="AH834"/>
  <c r="CV834" s="1"/>
  <c r="U834" s="1"/>
  <c r="AI834"/>
  <c r="CW834" s="1"/>
  <c r="V834" s="1"/>
  <c r="AJ834"/>
  <c r="CQ834"/>
  <c r="P834" s="1"/>
  <c r="CP834" s="1"/>
  <c r="O834" s="1"/>
  <c r="CT834"/>
  <c r="S834" s="1"/>
  <c r="CU834"/>
  <c r="T834" s="1"/>
  <c r="CX834"/>
  <c r="W834" s="1"/>
  <c r="FR834"/>
  <c r="GL834"/>
  <c r="GO834"/>
  <c r="GP834"/>
  <c r="GV834"/>
  <c r="HC834" s="1"/>
  <c r="GX834" s="1"/>
  <c r="I835"/>
  <c r="W835"/>
  <c r="AC835"/>
  <c r="AD835"/>
  <c r="CR835" s="1"/>
  <c r="Q835" s="1"/>
  <c r="AE835"/>
  <c r="AF835"/>
  <c r="AG835"/>
  <c r="CU835" s="1"/>
  <c r="T835" s="1"/>
  <c r="AH835"/>
  <c r="CV835" s="1"/>
  <c r="U835" s="1"/>
  <c r="AI835"/>
  <c r="AJ835"/>
  <c r="CS835"/>
  <c r="R835" s="1"/>
  <c r="CT835"/>
  <c r="S835" s="1"/>
  <c r="CW835"/>
  <c r="V835" s="1"/>
  <c r="CX835"/>
  <c r="FR835"/>
  <c r="GL835"/>
  <c r="GO835"/>
  <c r="GP835"/>
  <c r="GV835"/>
  <c r="HC835"/>
  <c r="GX835" s="1"/>
  <c r="I836"/>
  <c r="V836" s="1"/>
  <c r="AC836"/>
  <c r="CQ836" s="1"/>
  <c r="P836" s="1"/>
  <c r="AE836"/>
  <c r="AD836" s="1"/>
  <c r="CR836" s="1"/>
  <c r="AF836"/>
  <c r="CT836" s="1"/>
  <c r="AG836"/>
  <c r="CU836" s="1"/>
  <c r="AH836"/>
  <c r="AI836"/>
  <c r="AJ836"/>
  <c r="CX836" s="1"/>
  <c r="CS836"/>
  <c r="CV836"/>
  <c r="U836" s="1"/>
  <c r="CW836"/>
  <c r="FR836"/>
  <c r="GL836"/>
  <c r="GO836"/>
  <c r="GP836"/>
  <c r="GV836"/>
  <c r="HC836"/>
  <c r="I837"/>
  <c r="AC837"/>
  <c r="AE837"/>
  <c r="AF837"/>
  <c r="CT837" s="1"/>
  <c r="S837" s="1"/>
  <c r="AG837"/>
  <c r="AH837"/>
  <c r="AI837"/>
  <c r="CW837" s="1"/>
  <c r="V837" s="1"/>
  <c r="AJ837"/>
  <c r="CX837" s="1"/>
  <c r="W837" s="1"/>
  <c r="CQ837"/>
  <c r="P837" s="1"/>
  <c r="CU837"/>
  <c r="T837" s="1"/>
  <c r="CV837"/>
  <c r="U837" s="1"/>
  <c r="FR837"/>
  <c r="GL837"/>
  <c r="GO837"/>
  <c r="GP837"/>
  <c r="GV837"/>
  <c r="HC837" s="1"/>
  <c r="GX837"/>
  <c r="C838"/>
  <c r="D838"/>
  <c r="I838"/>
  <c r="K838"/>
  <c r="AC838"/>
  <c r="AE838"/>
  <c r="AF838"/>
  <c r="CT838" s="1"/>
  <c r="S838" s="1"/>
  <c r="AG838"/>
  <c r="AH838"/>
  <c r="AI838"/>
  <c r="CW838" s="1"/>
  <c r="AJ838"/>
  <c r="CX838" s="1"/>
  <c r="W838" s="1"/>
  <c r="CQ838"/>
  <c r="P838" s="1"/>
  <c r="CU838"/>
  <c r="CV838"/>
  <c r="U838" s="1"/>
  <c r="FR838"/>
  <c r="GL838"/>
  <c r="GO838"/>
  <c r="GP838"/>
  <c r="GV838"/>
  <c r="HC838" s="1"/>
  <c r="GX838"/>
  <c r="C839"/>
  <c r="D839"/>
  <c r="I839"/>
  <c r="K839"/>
  <c r="AC839"/>
  <c r="AE839"/>
  <c r="AF839"/>
  <c r="CT839" s="1"/>
  <c r="S839" s="1"/>
  <c r="AG839"/>
  <c r="AH839"/>
  <c r="AI839"/>
  <c r="CW839" s="1"/>
  <c r="V839" s="1"/>
  <c r="AJ839"/>
  <c r="CX839" s="1"/>
  <c r="W839" s="1"/>
  <c r="CQ839"/>
  <c r="P839" s="1"/>
  <c r="CU839"/>
  <c r="T839" s="1"/>
  <c r="CV839"/>
  <c r="U839" s="1"/>
  <c r="FR839"/>
  <c r="GL839"/>
  <c r="GO839"/>
  <c r="GP839"/>
  <c r="GV839"/>
  <c r="HC839" s="1"/>
  <c r="GX839"/>
  <c r="C840"/>
  <c r="D840"/>
  <c r="I840"/>
  <c r="K840"/>
  <c r="U840"/>
  <c r="AC840"/>
  <c r="AE840"/>
  <c r="AF840"/>
  <c r="AG840"/>
  <c r="AH840"/>
  <c r="AI840"/>
  <c r="CW840" s="1"/>
  <c r="AJ840"/>
  <c r="CQ840"/>
  <c r="P840" s="1"/>
  <c r="CT840"/>
  <c r="CU840"/>
  <c r="T840" s="1"/>
  <c r="CV840"/>
  <c r="CX840"/>
  <c r="W840" s="1"/>
  <c r="FR840"/>
  <c r="GL840"/>
  <c r="GO840"/>
  <c r="GP840"/>
  <c r="GV840"/>
  <c r="HC840" s="1"/>
  <c r="GX840"/>
  <c r="C841"/>
  <c r="D841"/>
  <c r="I841"/>
  <c r="K841"/>
  <c r="U841"/>
  <c r="AC841"/>
  <c r="AE841"/>
  <c r="AF841"/>
  <c r="AG841"/>
  <c r="AH841"/>
  <c r="AI841"/>
  <c r="CW841" s="1"/>
  <c r="AJ841"/>
  <c r="CQ841"/>
  <c r="P841" s="1"/>
  <c r="CT841"/>
  <c r="CU841"/>
  <c r="T841" s="1"/>
  <c r="CV841"/>
  <c r="CX841"/>
  <c r="W841" s="1"/>
  <c r="FR841"/>
  <c r="GL841"/>
  <c r="GO841"/>
  <c r="GP841"/>
  <c r="GV841"/>
  <c r="HC841" s="1"/>
  <c r="GX841"/>
  <c r="C842"/>
  <c r="D842"/>
  <c r="I842"/>
  <c r="K842"/>
  <c r="U842"/>
  <c r="AC842"/>
  <c r="AE842"/>
  <c r="AF842"/>
  <c r="AG842"/>
  <c r="AH842"/>
  <c r="AI842"/>
  <c r="CW842" s="1"/>
  <c r="AJ842"/>
  <c r="CQ842"/>
  <c r="P842" s="1"/>
  <c r="CT842"/>
  <c r="CU842"/>
  <c r="T842" s="1"/>
  <c r="CV842"/>
  <c r="CX842"/>
  <c r="W842" s="1"/>
  <c r="FR842"/>
  <c r="GL842"/>
  <c r="GO842"/>
  <c r="GP842"/>
  <c r="GV842"/>
  <c r="HC842" s="1"/>
  <c r="GX842"/>
  <c r="AC843"/>
  <c r="AB843" s="1"/>
  <c r="AD843"/>
  <c r="CR843" s="1"/>
  <c r="AE843"/>
  <c r="AF843"/>
  <c r="AG843"/>
  <c r="AH843"/>
  <c r="CV843" s="1"/>
  <c r="AI843"/>
  <c r="AJ843"/>
  <c r="CQ843"/>
  <c r="CS843"/>
  <c r="CT843"/>
  <c r="CU843"/>
  <c r="CW843"/>
  <c r="CX843"/>
  <c r="FR843"/>
  <c r="GL843"/>
  <c r="GO843"/>
  <c r="GP843"/>
  <c r="GV843"/>
  <c r="HC843" s="1"/>
  <c r="AC844"/>
  <c r="AE844"/>
  <c r="AD844" s="1"/>
  <c r="CR844" s="1"/>
  <c r="AF844"/>
  <c r="AG844"/>
  <c r="CU844" s="1"/>
  <c r="AH844"/>
  <c r="AI844"/>
  <c r="AJ844"/>
  <c r="CS844"/>
  <c r="CT844"/>
  <c r="CV844"/>
  <c r="CW844"/>
  <c r="CX844"/>
  <c r="FR844"/>
  <c r="GL844"/>
  <c r="GO844"/>
  <c r="GP844"/>
  <c r="GV844"/>
  <c r="HC844"/>
  <c r="C845"/>
  <c r="D845"/>
  <c r="I845"/>
  <c r="K845"/>
  <c r="S845"/>
  <c r="AC845"/>
  <c r="AE845"/>
  <c r="AD845" s="1"/>
  <c r="CR845" s="1"/>
  <c r="Q845" s="1"/>
  <c r="AF845"/>
  <c r="AG845"/>
  <c r="CU845" s="1"/>
  <c r="T845" s="1"/>
  <c r="AH845"/>
  <c r="AI845"/>
  <c r="AJ845"/>
  <c r="CS845"/>
  <c r="R845" s="1"/>
  <c r="CT845"/>
  <c r="CV845"/>
  <c r="U845" s="1"/>
  <c r="CW845"/>
  <c r="V845" s="1"/>
  <c r="CX845"/>
  <c r="W845" s="1"/>
  <c r="FR845"/>
  <c r="GL845"/>
  <c r="GO845"/>
  <c r="GP845"/>
  <c r="GV845"/>
  <c r="HC845"/>
  <c r="GX845" s="1"/>
  <c r="C846"/>
  <c r="D846"/>
  <c r="I846"/>
  <c r="K846"/>
  <c r="S846"/>
  <c r="AC846"/>
  <c r="AE846"/>
  <c r="AD846" s="1"/>
  <c r="CR846" s="1"/>
  <c r="Q846" s="1"/>
  <c r="AF846"/>
  <c r="AG846"/>
  <c r="CU846" s="1"/>
  <c r="T846" s="1"/>
  <c r="AH846"/>
  <c r="AI846"/>
  <c r="AJ846"/>
  <c r="CS846"/>
  <c r="R846" s="1"/>
  <c r="CT846"/>
  <c r="CV846"/>
  <c r="U846" s="1"/>
  <c r="CW846"/>
  <c r="V846" s="1"/>
  <c r="CX846"/>
  <c r="W846" s="1"/>
  <c r="FR846"/>
  <c r="GL846"/>
  <c r="GO846"/>
  <c r="GP846"/>
  <c r="GV846"/>
  <c r="HC846"/>
  <c r="GX846" s="1"/>
  <c r="C847"/>
  <c r="D847"/>
  <c r="I847"/>
  <c r="K847"/>
  <c r="S847"/>
  <c r="AC847"/>
  <c r="AE847"/>
  <c r="AD847" s="1"/>
  <c r="CR847" s="1"/>
  <c r="Q847" s="1"/>
  <c r="AF847"/>
  <c r="AG847"/>
  <c r="CU847" s="1"/>
  <c r="T847" s="1"/>
  <c r="AH847"/>
  <c r="AI847"/>
  <c r="AJ847"/>
  <c r="CS847"/>
  <c r="R847" s="1"/>
  <c r="CT847"/>
  <c r="CV847"/>
  <c r="U847" s="1"/>
  <c r="CW847"/>
  <c r="V847" s="1"/>
  <c r="CX847"/>
  <c r="W847" s="1"/>
  <c r="FR847"/>
  <c r="GL847"/>
  <c r="GO847"/>
  <c r="GP847"/>
  <c r="GV847"/>
  <c r="HC847"/>
  <c r="GX847" s="1"/>
  <c r="C848"/>
  <c r="D848"/>
  <c r="I848"/>
  <c r="K848"/>
  <c r="S848"/>
  <c r="AC848"/>
  <c r="AE848"/>
  <c r="AD848" s="1"/>
  <c r="CR848" s="1"/>
  <c r="Q848" s="1"/>
  <c r="AF848"/>
  <c r="AG848"/>
  <c r="CU848" s="1"/>
  <c r="T848" s="1"/>
  <c r="AH848"/>
  <c r="AI848"/>
  <c r="AJ848"/>
  <c r="CS848"/>
  <c r="R848" s="1"/>
  <c r="CT848"/>
  <c r="CV848"/>
  <c r="U848" s="1"/>
  <c r="CW848"/>
  <c r="V848" s="1"/>
  <c r="CX848"/>
  <c r="W848" s="1"/>
  <c r="FR848"/>
  <c r="GL848"/>
  <c r="GO848"/>
  <c r="GP848"/>
  <c r="GV848"/>
  <c r="HC848"/>
  <c r="GX848" s="1"/>
  <c r="C849"/>
  <c r="D849"/>
  <c r="I849"/>
  <c r="K849"/>
  <c r="S849"/>
  <c r="AC849"/>
  <c r="AE849"/>
  <c r="AD849" s="1"/>
  <c r="CR849" s="1"/>
  <c r="Q849" s="1"/>
  <c r="AF849"/>
  <c r="AG849"/>
  <c r="CU849" s="1"/>
  <c r="T849" s="1"/>
  <c r="AH849"/>
  <c r="AI849"/>
  <c r="AJ849"/>
  <c r="CS849"/>
  <c r="R849" s="1"/>
  <c r="CT849"/>
  <c r="CV849"/>
  <c r="U849" s="1"/>
  <c r="CW849"/>
  <c r="V849" s="1"/>
  <c r="CX849"/>
  <c r="W849" s="1"/>
  <c r="FR849"/>
  <c r="GL849"/>
  <c r="GN849"/>
  <c r="GP849"/>
  <c r="GV849"/>
  <c r="HC849"/>
  <c r="GX849" s="1"/>
  <c r="I850"/>
  <c r="R850"/>
  <c r="AC850"/>
  <c r="AE850"/>
  <c r="AD850" s="1"/>
  <c r="CR850" s="1"/>
  <c r="Q850" s="1"/>
  <c r="AF850"/>
  <c r="CT850" s="1"/>
  <c r="S850" s="1"/>
  <c r="AG850"/>
  <c r="AH850"/>
  <c r="AI850"/>
  <c r="AJ850"/>
  <c r="CX850" s="1"/>
  <c r="W850" s="1"/>
  <c r="CQ850"/>
  <c r="P850" s="1"/>
  <c r="CS850"/>
  <c r="CU850"/>
  <c r="T850" s="1"/>
  <c r="CV850"/>
  <c r="U850" s="1"/>
  <c r="CW850"/>
  <c r="V850" s="1"/>
  <c r="FR850"/>
  <c r="GL850"/>
  <c r="GN850"/>
  <c r="GP850"/>
  <c r="GV850"/>
  <c r="HC850"/>
  <c r="GX850" s="1"/>
  <c r="I851"/>
  <c r="U851"/>
  <c r="AC851"/>
  <c r="AE851"/>
  <c r="AF851"/>
  <c r="AG851"/>
  <c r="AH851"/>
  <c r="AI851"/>
  <c r="CW851" s="1"/>
  <c r="V851" s="1"/>
  <c r="AJ851"/>
  <c r="CQ851"/>
  <c r="P851" s="1"/>
  <c r="CT851"/>
  <c r="S851" s="1"/>
  <c r="CU851"/>
  <c r="T851" s="1"/>
  <c r="CV851"/>
  <c r="CX851"/>
  <c r="W851" s="1"/>
  <c r="FR851"/>
  <c r="GL851"/>
  <c r="GN851"/>
  <c r="GP851"/>
  <c r="GV851"/>
  <c r="HC851" s="1"/>
  <c r="GX851" s="1"/>
  <c r="I852"/>
  <c r="T852"/>
  <c r="AC852"/>
  <c r="AB852" s="1"/>
  <c r="AD852"/>
  <c r="CR852" s="1"/>
  <c r="Q852" s="1"/>
  <c r="AE852"/>
  <c r="AF852"/>
  <c r="AG852"/>
  <c r="AH852"/>
  <c r="CV852" s="1"/>
  <c r="U852" s="1"/>
  <c r="AI852"/>
  <c r="AJ852"/>
  <c r="CQ852"/>
  <c r="P852" s="1"/>
  <c r="CP852" s="1"/>
  <c r="O852" s="1"/>
  <c r="CS852"/>
  <c r="R852" s="1"/>
  <c r="CT852"/>
  <c r="S852" s="1"/>
  <c r="CZ852" s="1"/>
  <c r="Y852" s="1"/>
  <c r="CU852"/>
  <c r="CW852"/>
  <c r="V852" s="1"/>
  <c r="CX852"/>
  <c r="W852" s="1"/>
  <c r="CY852"/>
  <c r="X852" s="1"/>
  <c r="FR852"/>
  <c r="GL852"/>
  <c r="GN852"/>
  <c r="GP852"/>
  <c r="GV852"/>
  <c r="HC852" s="1"/>
  <c r="GX852" s="1"/>
  <c r="C853"/>
  <c r="D853"/>
  <c r="I853"/>
  <c r="K853"/>
  <c r="T853"/>
  <c r="AC853"/>
  <c r="AB853" s="1"/>
  <c r="AD853"/>
  <c r="CR853" s="1"/>
  <c r="Q853" s="1"/>
  <c r="AE853"/>
  <c r="AF853"/>
  <c r="AG853"/>
  <c r="AH853"/>
  <c r="CV853" s="1"/>
  <c r="U853" s="1"/>
  <c r="AI853"/>
  <c r="AJ853"/>
  <c r="CQ853"/>
  <c r="P853" s="1"/>
  <c r="CP853" s="1"/>
  <c r="O853" s="1"/>
  <c r="CS853"/>
  <c r="R853" s="1"/>
  <c r="CT853"/>
  <c r="S853" s="1"/>
  <c r="CZ853" s="1"/>
  <c r="Y853" s="1"/>
  <c r="CU853"/>
  <c r="CW853"/>
  <c r="V853" s="1"/>
  <c r="CX853"/>
  <c r="W853" s="1"/>
  <c r="CY853"/>
  <c r="X853" s="1"/>
  <c r="FR853"/>
  <c r="GL853"/>
  <c r="GN853"/>
  <c r="GP853"/>
  <c r="GV853"/>
  <c r="HC853" s="1"/>
  <c r="GX853" s="1"/>
  <c r="I854"/>
  <c r="W854"/>
  <c r="AC854"/>
  <c r="AD854"/>
  <c r="AE854"/>
  <c r="AF854"/>
  <c r="AG854"/>
  <c r="CU854" s="1"/>
  <c r="T854" s="1"/>
  <c r="AH854"/>
  <c r="AI854"/>
  <c r="AJ854"/>
  <c r="CR854"/>
  <c r="Q854" s="1"/>
  <c r="CS854"/>
  <c r="R854" s="1"/>
  <c r="CT854"/>
  <c r="S854" s="1"/>
  <c r="CV854"/>
  <c r="U854" s="1"/>
  <c r="CW854"/>
  <c r="V854" s="1"/>
  <c r="CX854"/>
  <c r="FR854"/>
  <c r="GL854"/>
  <c r="GN854"/>
  <c r="GP854"/>
  <c r="GV854"/>
  <c r="HC854"/>
  <c r="GX854" s="1"/>
  <c r="I855"/>
  <c r="V855" s="1"/>
  <c r="AC855"/>
  <c r="AE855"/>
  <c r="AD855" s="1"/>
  <c r="CR855" s="1"/>
  <c r="AF855"/>
  <c r="CT855" s="1"/>
  <c r="AG855"/>
  <c r="AH855"/>
  <c r="AI855"/>
  <c r="AJ855"/>
  <c r="CX855" s="1"/>
  <c r="CQ855"/>
  <c r="CS855"/>
  <c r="R855" s="1"/>
  <c r="CU855"/>
  <c r="CV855"/>
  <c r="CW855"/>
  <c r="FR855"/>
  <c r="GL855"/>
  <c r="GN855"/>
  <c r="GP855"/>
  <c r="GV855"/>
  <c r="HC855"/>
  <c r="C856"/>
  <c r="D856"/>
  <c r="I856"/>
  <c r="K856"/>
  <c r="V856"/>
  <c r="AC856"/>
  <c r="AE856"/>
  <c r="AD856" s="1"/>
  <c r="CR856" s="1"/>
  <c r="Q856" s="1"/>
  <c r="AF856"/>
  <c r="CT856" s="1"/>
  <c r="S856" s="1"/>
  <c r="AG856"/>
  <c r="AH856"/>
  <c r="AI856"/>
  <c r="AJ856"/>
  <c r="CX856" s="1"/>
  <c r="W856" s="1"/>
  <c r="CQ856"/>
  <c r="P856" s="1"/>
  <c r="CS856"/>
  <c r="R856" s="1"/>
  <c r="CU856"/>
  <c r="T856" s="1"/>
  <c r="CV856"/>
  <c r="U856" s="1"/>
  <c r="CW856"/>
  <c r="FR856"/>
  <c r="GL856"/>
  <c r="GO856"/>
  <c r="GP856"/>
  <c r="GV856"/>
  <c r="HC856"/>
  <c r="GX856" s="1"/>
  <c r="R857"/>
  <c r="AC857"/>
  <c r="CQ857" s="1"/>
  <c r="P857" s="1"/>
  <c r="AE857"/>
  <c r="AD857" s="1"/>
  <c r="CR857" s="1"/>
  <c r="Q857" s="1"/>
  <c r="AF857"/>
  <c r="CT857" s="1"/>
  <c r="S857" s="1"/>
  <c r="AG857"/>
  <c r="CU857" s="1"/>
  <c r="T857" s="1"/>
  <c r="AH857"/>
  <c r="AI857"/>
  <c r="AJ857"/>
  <c r="CX857" s="1"/>
  <c r="W857" s="1"/>
  <c r="CS857"/>
  <c r="CV857"/>
  <c r="U857" s="1"/>
  <c r="CW857"/>
  <c r="V857" s="1"/>
  <c r="FR857"/>
  <c r="GL857"/>
  <c r="GO857"/>
  <c r="GP857"/>
  <c r="GV857"/>
  <c r="HC857"/>
  <c r="GX857" s="1"/>
  <c r="R858"/>
  <c r="V858"/>
  <c r="AC858"/>
  <c r="CQ858" s="1"/>
  <c r="P858" s="1"/>
  <c r="AE858"/>
  <c r="AD858" s="1"/>
  <c r="CR858" s="1"/>
  <c r="Q858" s="1"/>
  <c r="AF858"/>
  <c r="CT858" s="1"/>
  <c r="S858" s="1"/>
  <c r="AG858"/>
  <c r="CU858" s="1"/>
  <c r="T858" s="1"/>
  <c r="AH858"/>
  <c r="AI858"/>
  <c r="AJ858"/>
  <c r="CX858" s="1"/>
  <c r="W858" s="1"/>
  <c r="CS858"/>
  <c r="CV858"/>
  <c r="U858" s="1"/>
  <c r="CW858"/>
  <c r="FR858"/>
  <c r="GL858"/>
  <c r="GO858"/>
  <c r="GP858"/>
  <c r="GV858"/>
  <c r="HC858"/>
  <c r="GX858" s="1"/>
  <c r="AB859"/>
  <c r="AC859"/>
  <c r="CQ859" s="1"/>
  <c r="P859" s="1"/>
  <c r="AE859"/>
  <c r="AD859" s="1"/>
  <c r="CR859" s="1"/>
  <c r="Q859" s="1"/>
  <c r="AF859"/>
  <c r="CT859" s="1"/>
  <c r="S859" s="1"/>
  <c r="AG859"/>
  <c r="CU859" s="1"/>
  <c r="T859" s="1"/>
  <c r="AH859"/>
  <c r="AI859"/>
  <c r="AJ859"/>
  <c r="CX859" s="1"/>
  <c r="W859" s="1"/>
  <c r="CS859"/>
  <c r="R859" s="1"/>
  <c r="CV859"/>
  <c r="U859" s="1"/>
  <c r="CW859"/>
  <c r="V859" s="1"/>
  <c r="FR859"/>
  <c r="GL859"/>
  <c r="GO859"/>
  <c r="GP859"/>
  <c r="GV859"/>
  <c r="HC859"/>
  <c r="GX859" s="1"/>
  <c r="I860"/>
  <c r="K860"/>
  <c r="AC860"/>
  <c r="AB860" s="1"/>
  <c r="AD860"/>
  <c r="CR860" s="1"/>
  <c r="Q860" s="1"/>
  <c r="AE860"/>
  <c r="CS860" s="1"/>
  <c r="R860" s="1"/>
  <c r="CY860" s="1"/>
  <c r="X860" s="1"/>
  <c r="AF860"/>
  <c r="AG860"/>
  <c r="AH860"/>
  <c r="CV860" s="1"/>
  <c r="U860" s="1"/>
  <c r="AI860"/>
  <c r="CW860" s="1"/>
  <c r="V860" s="1"/>
  <c r="AJ860"/>
  <c r="CQ860"/>
  <c r="P860" s="1"/>
  <c r="CP860" s="1"/>
  <c r="O860" s="1"/>
  <c r="CT860"/>
  <c r="S860" s="1"/>
  <c r="CU860"/>
  <c r="T860" s="1"/>
  <c r="CX860"/>
  <c r="W860" s="1"/>
  <c r="FR860"/>
  <c r="GL860"/>
  <c r="GO860"/>
  <c r="GP860"/>
  <c r="GV860"/>
  <c r="HC860" s="1"/>
  <c r="GX860" s="1"/>
  <c r="C861"/>
  <c r="D861"/>
  <c r="I861"/>
  <c r="K861"/>
  <c r="AC861"/>
  <c r="AB861" s="1"/>
  <c r="AD861"/>
  <c r="CR861" s="1"/>
  <c r="Q861" s="1"/>
  <c r="AE861"/>
  <c r="CS861" s="1"/>
  <c r="R861" s="1"/>
  <c r="AF861"/>
  <c r="AG861"/>
  <c r="AH861"/>
  <c r="CV861" s="1"/>
  <c r="U861" s="1"/>
  <c r="AI861"/>
  <c r="CW861" s="1"/>
  <c r="V861" s="1"/>
  <c r="AJ861"/>
  <c r="CQ861"/>
  <c r="P861" s="1"/>
  <c r="CP861" s="1"/>
  <c r="O861" s="1"/>
  <c r="CT861"/>
  <c r="S861" s="1"/>
  <c r="CU861"/>
  <c r="T861" s="1"/>
  <c r="CX861"/>
  <c r="W861" s="1"/>
  <c r="CY861"/>
  <c r="X861" s="1"/>
  <c r="FR861"/>
  <c r="GL861"/>
  <c r="GO861"/>
  <c r="GP861"/>
  <c r="GV861"/>
  <c r="HC861" s="1"/>
  <c r="GX861" s="1"/>
  <c r="I862"/>
  <c r="AC862"/>
  <c r="CQ862" s="1"/>
  <c r="P862" s="1"/>
  <c r="AD862"/>
  <c r="CR862" s="1"/>
  <c r="Q862" s="1"/>
  <c r="AE862"/>
  <c r="AF862"/>
  <c r="AG862"/>
  <c r="CU862" s="1"/>
  <c r="T862" s="1"/>
  <c r="AH862"/>
  <c r="CV862" s="1"/>
  <c r="U862" s="1"/>
  <c r="AI862"/>
  <c r="AJ862"/>
  <c r="CS862"/>
  <c r="R862" s="1"/>
  <c r="CT862"/>
  <c r="S862" s="1"/>
  <c r="CW862"/>
  <c r="V862" s="1"/>
  <c r="CX862"/>
  <c r="W862" s="1"/>
  <c r="FR862"/>
  <c r="GL862"/>
  <c r="GO862"/>
  <c r="GP862"/>
  <c r="CD867" s="1"/>
  <c r="GV862"/>
  <c r="HC862"/>
  <c r="GX862" s="1"/>
  <c r="I863"/>
  <c r="U863"/>
  <c r="AC863"/>
  <c r="CQ863" s="1"/>
  <c r="P863" s="1"/>
  <c r="AE863"/>
  <c r="AD863" s="1"/>
  <c r="AB863" s="1"/>
  <c r="AF863"/>
  <c r="CT863" s="1"/>
  <c r="S863" s="1"/>
  <c r="AG863"/>
  <c r="CU863" s="1"/>
  <c r="AH863"/>
  <c r="AI863"/>
  <c r="AJ863"/>
  <c r="CX863" s="1"/>
  <c r="W863" s="1"/>
  <c r="CS863"/>
  <c r="R863" s="1"/>
  <c r="CV863"/>
  <c r="CW863"/>
  <c r="V863" s="1"/>
  <c r="FR863"/>
  <c r="GL863"/>
  <c r="GO863"/>
  <c r="GP863"/>
  <c r="GV863"/>
  <c r="GX863"/>
  <c r="HC863"/>
  <c r="C864"/>
  <c r="D864"/>
  <c r="I864"/>
  <c r="Q864" s="1"/>
  <c r="K864"/>
  <c r="U864"/>
  <c r="AC864"/>
  <c r="CQ864" s="1"/>
  <c r="P864" s="1"/>
  <c r="AE864"/>
  <c r="AD864" s="1"/>
  <c r="AF864"/>
  <c r="CT864" s="1"/>
  <c r="AG864"/>
  <c r="CU864" s="1"/>
  <c r="AH864"/>
  <c r="AI864"/>
  <c r="AJ864"/>
  <c r="CX864" s="1"/>
  <c r="CR864"/>
  <c r="CS864"/>
  <c r="R864" s="1"/>
  <c r="CV864"/>
  <c r="CW864"/>
  <c r="V864" s="1"/>
  <c r="FR864"/>
  <c r="GL864"/>
  <c r="GN864"/>
  <c r="GP864"/>
  <c r="GV864"/>
  <c r="HC864"/>
  <c r="AC865"/>
  <c r="AE865"/>
  <c r="CS865" s="1"/>
  <c r="AF865"/>
  <c r="CT865" s="1"/>
  <c r="AG865"/>
  <c r="AH865"/>
  <c r="CV865" s="1"/>
  <c r="AI865"/>
  <c r="CW865" s="1"/>
  <c r="AJ865"/>
  <c r="CX865" s="1"/>
  <c r="CQ865"/>
  <c r="CU865"/>
  <c r="FR865"/>
  <c r="GL865"/>
  <c r="GN865"/>
  <c r="GP865"/>
  <c r="GV865"/>
  <c r="HC865" s="1"/>
  <c r="B867"/>
  <c r="B827" s="1"/>
  <c r="C867"/>
  <c r="C827" s="1"/>
  <c r="D867"/>
  <c r="D827" s="1"/>
  <c r="F867"/>
  <c r="F827" s="1"/>
  <c r="G867"/>
  <c r="G827" s="1"/>
  <c r="AQ867"/>
  <c r="F877" s="1"/>
  <c r="BX867"/>
  <c r="CG867" s="1"/>
  <c r="BZ867"/>
  <c r="BZ827" s="1"/>
  <c r="CK867"/>
  <c r="CK827" s="1"/>
  <c r="CL867"/>
  <c r="CL827" s="1"/>
  <c r="CM867"/>
  <c r="CM827" s="1"/>
  <c r="B899"/>
  <c r="C899"/>
  <c r="C775" s="1"/>
  <c r="D899"/>
  <c r="D775" s="1"/>
  <c r="F899"/>
  <c r="G899"/>
  <c r="G775" s="1"/>
  <c r="F901"/>
  <c r="F902"/>
  <c r="F911"/>
  <c r="F913"/>
  <c r="F914"/>
  <c r="F920"/>
  <c r="F921"/>
  <c r="F922"/>
  <c r="F923"/>
  <c r="F925"/>
  <c r="F926"/>
  <c r="D931"/>
  <c r="E933"/>
  <c r="O933"/>
  <c r="P933"/>
  <c r="Q933"/>
  <c r="R933"/>
  <c r="S933"/>
  <c r="T933"/>
  <c r="U933"/>
  <c r="V933"/>
  <c r="W933"/>
  <c r="X933"/>
  <c r="Y933"/>
  <c r="Z933"/>
  <c r="AA933"/>
  <c r="AB933"/>
  <c r="AC933"/>
  <c r="AD933"/>
  <c r="AE933"/>
  <c r="AF933"/>
  <c r="AG933"/>
  <c r="AH933"/>
  <c r="AI933"/>
  <c r="AJ933"/>
  <c r="AK933"/>
  <c r="AL933"/>
  <c r="AM933"/>
  <c r="AN933"/>
  <c r="BE933"/>
  <c r="BF933"/>
  <c r="BG933"/>
  <c r="BH933"/>
  <c r="BI933"/>
  <c r="BJ933"/>
  <c r="BK933"/>
  <c r="BL933"/>
  <c r="BM933"/>
  <c r="BN933"/>
  <c r="BO933"/>
  <c r="BP933"/>
  <c r="BQ933"/>
  <c r="BR933"/>
  <c r="BS933"/>
  <c r="BT933"/>
  <c r="BU933"/>
  <c r="BV933"/>
  <c r="BW933"/>
  <c r="BX933"/>
  <c r="BY933"/>
  <c r="BZ933"/>
  <c r="CA933"/>
  <c r="CB933"/>
  <c r="CC933"/>
  <c r="CD933"/>
  <c r="CE933"/>
  <c r="CF933"/>
  <c r="CG933"/>
  <c r="CH933"/>
  <c r="CI933"/>
  <c r="CJ933"/>
  <c r="CK933"/>
  <c r="CL933"/>
  <c r="CM933"/>
  <c r="CN933"/>
  <c r="CO933"/>
  <c r="CP933"/>
  <c r="CQ933"/>
  <c r="CR933"/>
  <c r="CS933"/>
  <c r="CT933"/>
  <c r="CU933"/>
  <c r="CV933"/>
  <c r="CW933"/>
  <c r="CX933"/>
  <c r="CY933"/>
  <c r="CZ933"/>
  <c r="DA933"/>
  <c r="DB933"/>
  <c r="DC933"/>
  <c r="DD933"/>
  <c r="DE933"/>
  <c r="DF933"/>
  <c r="DG933"/>
  <c r="DH933"/>
  <c r="DI933"/>
  <c r="DJ933"/>
  <c r="DK933"/>
  <c r="DL933"/>
  <c r="DM933"/>
  <c r="DN933"/>
  <c r="DO933"/>
  <c r="DP933"/>
  <c r="DQ933"/>
  <c r="DR933"/>
  <c r="DS933"/>
  <c r="DT933"/>
  <c r="DU933"/>
  <c r="DV933"/>
  <c r="DW933"/>
  <c r="DX933"/>
  <c r="DY933"/>
  <c r="DZ933"/>
  <c r="EA933"/>
  <c r="EB933"/>
  <c r="EC933"/>
  <c r="ED933"/>
  <c r="EE933"/>
  <c r="EF933"/>
  <c r="EG933"/>
  <c r="EH933"/>
  <c r="EI933"/>
  <c r="EJ933"/>
  <c r="EK933"/>
  <c r="EL933"/>
  <c r="EM933"/>
  <c r="EN933"/>
  <c r="EO933"/>
  <c r="EP933"/>
  <c r="EQ933"/>
  <c r="ER933"/>
  <c r="ES933"/>
  <c r="ET933"/>
  <c r="EU933"/>
  <c r="EV933"/>
  <c r="EW933"/>
  <c r="EX933"/>
  <c r="EY933"/>
  <c r="EZ933"/>
  <c r="FA933"/>
  <c r="FB933"/>
  <c r="FC933"/>
  <c r="FD933"/>
  <c r="FE933"/>
  <c r="FF933"/>
  <c r="FG933"/>
  <c r="FH933"/>
  <c r="FI933"/>
  <c r="FJ933"/>
  <c r="FK933"/>
  <c r="FL933"/>
  <c r="FM933"/>
  <c r="FN933"/>
  <c r="FO933"/>
  <c r="FP933"/>
  <c r="FQ933"/>
  <c r="FR933"/>
  <c r="FS933"/>
  <c r="FT933"/>
  <c r="FU933"/>
  <c r="FV933"/>
  <c r="FW933"/>
  <c r="FX933"/>
  <c r="FY933"/>
  <c r="FZ933"/>
  <c r="GA933"/>
  <c r="GB933"/>
  <c r="GC933"/>
  <c r="GD933"/>
  <c r="GE933"/>
  <c r="GF933"/>
  <c r="GG933"/>
  <c r="GH933"/>
  <c r="GI933"/>
  <c r="GJ933"/>
  <c r="GK933"/>
  <c r="GL933"/>
  <c r="GM933"/>
  <c r="GN933"/>
  <c r="GO933"/>
  <c r="GP933"/>
  <c r="GQ933"/>
  <c r="GR933"/>
  <c r="GS933"/>
  <c r="GT933"/>
  <c r="GU933"/>
  <c r="GV933"/>
  <c r="GW933"/>
  <c r="GX933"/>
  <c r="D935"/>
  <c r="E937"/>
  <c r="Z937"/>
  <c r="AA937"/>
  <c r="AM937"/>
  <c r="AN937"/>
  <c r="BE937"/>
  <c r="BF937"/>
  <c r="BG937"/>
  <c r="BH937"/>
  <c r="BI937"/>
  <c r="BJ937"/>
  <c r="BK937"/>
  <c r="BL937"/>
  <c r="BM937"/>
  <c r="BN937"/>
  <c r="BO937"/>
  <c r="BP937"/>
  <c r="BQ937"/>
  <c r="BR937"/>
  <c r="BS937"/>
  <c r="BT937"/>
  <c r="BU937"/>
  <c r="BV937"/>
  <c r="BW937"/>
  <c r="CN937"/>
  <c r="CO937"/>
  <c r="CP937"/>
  <c r="CQ937"/>
  <c r="CR937"/>
  <c r="CS937"/>
  <c r="CT937"/>
  <c r="CU937"/>
  <c r="CV937"/>
  <c r="CW937"/>
  <c r="CX937"/>
  <c r="CY937"/>
  <c r="CZ937"/>
  <c r="DA937"/>
  <c r="DB937"/>
  <c r="DC937"/>
  <c r="DD937"/>
  <c r="DE937"/>
  <c r="DF937"/>
  <c r="DG937"/>
  <c r="DH937"/>
  <c r="DI937"/>
  <c r="DJ937"/>
  <c r="DK937"/>
  <c r="DL937"/>
  <c r="DM937"/>
  <c r="DN937"/>
  <c r="DO937"/>
  <c r="DP937"/>
  <c r="DQ937"/>
  <c r="DR937"/>
  <c r="DS937"/>
  <c r="DT937"/>
  <c r="DU937"/>
  <c r="DV937"/>
  <c r="DW937"/>
  <c r="DX937"/>
  <c r="DY937"/>
  <c r="DZ937"/>
  <c r="EA937"/>
  <c r="EB937"/>
  <c r="EC937"/>
  <c r="ED937"/>
  <c r="EE937"/>
  <c r="EF937"/>
  <c r="EG937"/>
  <c r="EH937"/>
  <c r="EI937"/>
  <c r="EJ937"/>
  <c r="EK937"/>
  <c r="EL937"/>
  <c r="EM937"/>
  <c r="EN937"/>
  <c r="EO937"/>
  <c r="EP937"/>
  <c r="EQ937"/>
  <c r="ER937"/>
  <c r="ES937"/>
  <c r="ET937"/>
  <c r="EU937"/>
  <c r="EV937"/>
  <c r="EW937"/>
  <c r="EX937"/>
  <c r="EY937"/>
  <c r="EZ937"/>
  <c r="FA937"/>
  <c r="FB937"/>
  <c r="FC937"/>
  <c r="FD937"/>
  <c r="FE937"/>
  <c r="FF937"/>
  <c r="FG937"/>
  <c r="FH937"/>
  <c r="FI937"/>
  <c r="FJ937"/>
  <c r="FK937"/>
  <c r="FL937"/>
  <c r="FM937"/>
  <c r="FN937"/>
  <c r="FO937"/>
  <c r="FP937"/>
  <c r="FQ937"/>
  <c r="FR937"/>
  <c r="FS937"/>
  <c r="FT937"/>
  <c r="FU937"/>
  <c r="FV937"/>
  <c r="FW937"/>
  <c r="FX937"/>
  <c r="FY937"/>
  <c r="FZ937"/>
  <c r="GA937"/>
  <c r="GB937"/>
  <c r="GC937"/>
  <c r="GD937"/>
  <c r="GE937"/>
  <c r="GF937"/>
  <c r="GG937"/>
  <c r="GH937"/>
  <c r="GI937"/>
  <c r="GJ937"/>
  <c r="GK937"/>
  <c r="GL937"/>
  <c r="GM937"/>
  <c r="GN937"/>
  <c r="GO937"/>
  <c r="GP937"/>
  <c r="GQ937"/>
  <c r="GR937"/>
  <c r="GS937"/>
  <c r="GT937"/>
  <c r="GU937"/>
  <c r="GV937"/>
  <c r="GW937"/>
  <c r="GX937"/>
  <c r="C939"/>
  <c r="D939"/>
  <c r="I939"/>
  <c r="K939"/>
  <c r="P939"/>
  <c r="T939"/>
  <c r="AC939"/>
  <c r="AE939"/>
  <c r="CS939" s="1"/>
  <c r="R939" s="1"/>
  <c r="AF939"/>
  <c r="AG939"/>
  <c r="AH939"/>
  <c r="AI939"/>
  <c r="CW939" s="1"/>
  <c r="V939" s="1"/>
  <c r="AJ939"/>
  <c r="CQ939"/>
  <c r="CT939"/>
  <c r="S939" s="1"/>
  <c r="CZ939" s="1"/>
  <c r="Y939" s="1"/>
  <c r="CU939"/>
  <c r="CV939"/>
  <c r="U939" s="1"/>
  <c r="CX939"/>
  <c r="CY939"/>
  <c r="X939" s="1"/>
  <c r="FR939"/>
  <c r="GL939"/>
  <c r="GO939"/>
  <c r="GP939"/>
  <c r="GV939"/>
  <c r="HC939" s="1"/>
  <c r="GX939" s="1"/>
  <c r="AC940"/>
  <c r="AB940" s="1"/>
  <c r="AD940"/>
  <c r="CR940" s="1"/>
  <c r="AE940"/>
  <c r="AF940"/>
  <c r="AG940"/>
  <c r="AH940"/>
  <c r="CV940" s="1"/>
  <c r="AI940"/>
  <c r="AJ940"/>
  <c r="CS940"/>
  <c r="CT940"/>
  <c r="CU940"/>
  <c r="CW940"/>
  <c r="CX940"/>
  <c r="FR940"/>
  <c r="GL940"/>
  <c r="GN940"/>
  <c r="GP940"/>
  <c r="GV940"/>
  <c r="HC940" s="1"/>
  <c r="C941"/>
  <c r="D941"/>
  <c r="I941"/>
  <c r="I942" s="1"/>
  <c r="K941"/>
  <c r="AC941"/>
  <c r="CQ941" s="1"/>
  <c r="P941" s="1"/>
  <c r="AE941"/>
  <c r="AD941" s="1"/>
  <c r="CR941" s="1"/>
  <c r="Q941" s="1"/>
  <c r="AF941"/>
  <c r="AG941"/>
  <c r="CU941" s="1"/>
  <c r="T941" s="1"/>
  <c r="AH941"/>
  <c r="AI941"/>
  <c r="CW941" s="1"/>
  <c r="V941" s="1"/>
  <c r="AJ941"/>
  <c r="CT941"/>
  <c r="S941" s="1"/>
  <c r="CV941"/>
  <c r="U941" s="1"/>
  <c r="CX941"/>
  <c r="W941" s="1"/>
  <c r="FR941"/>
  <c r="GL941"/>
  <c r="GO941"/>
  <c r="GP941"/>
  <c r="GV941"/>
  <c r="GX941"/>
  <c r="HC941"/>
  <c r="AC942"/>
  <c r="AD942"/>
  <c r="AB942" s="1"/>
  <c r="AE942"/>
  <c r="AF942"/>
  <c r="CT942" s="1"/>
  <c r="S942" s="1"/>
  <c r="AG942"/>
  <c r="AH942"/>
  <c r="CV942" s="1"/>
  <c r="U942" s="1"/>
  <c r="AI942"/>
  <c r="AJ942"/>
  <c r="CX942" s="1"/>
  <c r="W942" s="1"/>
  <c r="CQ942"/>
  <c r="P942" s="1"/>
  <c r="CS942"/>
  <c r="R942" s="1"/>
  <c r="CU942"/>
  <c r="T942" s="1"/>
  <c r="CW942"/>
  <c r="V942" s="1"/>
  <c r="FR942"/>
  <c r="GL942"/>
  <c r="GN942"/>
  <c r="GP942"/>
  <c r="GV942"/>
  <c r="HC942" s="1"/>
  <c r="GX942" s="1"/>
  <c r="C943"/>
  <c r="D943"/>
  <c r="I943"/>
  <c r="K943"/>
  <c r="AC943"/>
  <c r="AD943"/>
  <c r="AB943" s="1"/>
  <c r="AE943"/>
  <c r="AF943"/>
  <c r="CT943" s="1"/>
  <c r="S943" s="1"/>
  <c r="AG943"/>
  <c r="AH943"/>
  <c r="CV943" s="1"/>
  <c r="U943" s="1"/>
  <c r="AI943"/>
  <c r="AJ943"/>
  <c r="CX943" s="1"/>
  <c r="W943" s="1"/>
  <c r="CQ943"/>
  <c r="P943" s="1"/>
  <c r="CS943"/>
  <c r="R943" s="1"/>
  <c r="CU943"/>
  <c r="T943" s="1"/>
  <c r="CW943"/>
  <c r="V943" s="1"/>
  <c r="FR943"/>
  <c r="GL943"/>
  <c r="GO943"/>
  <c r="GP943"/>
  <c r="GV943"/>
  <c r="HC943" s="1"/>
  <c r="GX943" s="1"/>
  <c r="I944"/>
  <c r="AC944"/>
  <c r="AE944"/>
  <c r="CS944" s="1"/>
  <c r="R944" s="1"/>
  <c r="AF944"/>
  <c r="AG944"/>
  <c r="CU944" s="1"/>
  <c r="T944" s="1"/>
  <c r="AH944"/>
  <c r="AI944"/>
  <c r="CW944" s="1"/>
  <c r="V944" s="1"/>
  <c r="AJ944"/>
  <c r="CT944"/>
  <c r="S944" s="1"/>
  <c r="CV944"/>
  <c r="U944" s="1"/>
  <c r="CX944"/>
  <c r="W944" s="1"/>
  <c r="FR944"/>
  <c r="GL944"/>
  <c r="GN944"/>
  <c r="GP944"/>
  <c r="GV944"/>
  <c r="HC944" s="1"/>
  <c r="GX944" s="1"/>
  <c r="C945"/>
  <c r="D945"/>
  <c r="I945"/>
  <c r="CX1025" i="3" s="1"/>
  <c r="K945" i="1"/>
  <c r="AC945"/>
  <c r="AE945"/>
  <c r="CS945" s="1"/>
  <c r="R945" s="1"/>
  <c r="AF945"/>
  <c r="AG945"/>
  <c r="CU945" s="1"/>
  <c r="T945" s="1"/>
  <c r="AH945"/>
  <c r="AI945"/>
  <c r="CW945" s="1"/>
  <c r="V945" s="1"/>
  <c r="AJ945"/>
  <c r="CT945"/>
  <c r="S945" s="1"/>
  <c r="CV945"/>
  <c r="U945" s="1"/>
  <c r="CX945"/>
  <c r="W945" s="1"/>
  <c r="FR945"/>
  <c r="GL945"/>
  <c r="GO945"/>
  <c r="GP945"/>
  <c r="GV945"/>
  <c r="GX945"/>
  <c r="HC945"/>
  <c r="C946"/>
  <c r="D946"/>
  <c r="I946"/>
  <c r="K946"/>
  <c r="AC946"/>
  <c r="AE946"/>
  <c r="AD946" s="1"/>
  <c r="CR946" s="1"/>
  <c r="Q946" s="1"/>
  <c r="AF946"/>
  <c r="AG946"/>
  <c r="CU946" s="1"/>
  <c r="T946" s="1"/>
  <c r="AH946"/>
  <c r="AI946"/>
  <c r="AJ946"/>
  <c r="CS946"/>
  <c r="R946" s="1"/>
  <c r="CT946"/>
  <c r="S946" s="1"/>
  <c r="CV946"/>
  <c r="U946" s="1"/>
  <c r="CW946"/>
  <c r="V946" s="1"/>
  <c r="CX946"/>
  <c r="W946" s="1"/>
  <c r="FR946"/>
  <c r="GL946"/>
  <c r="GO946"/>
  <c r="GP946"/>
  <c r="GV946"/>
  <c r="HC946"/>
  <c r="GX946" s="1"/>
  <c r="C947"/>
  <c r="D947"/>
  <c r="I947"/>
  <c r="K947"/>
  <c r="AC947"/>
  <c r="AE947"/>
  <c r="AD947" s="1"/>
  <c r="CR947" s="1"/>
  <c r="Q947" s="1"/>
  <c r="AF947"/>
  <c r="AG947"/>
  <c r="CU947" s="1"/>
  <c r="T947" s="1"/>
  <c r="AH947"/>
  <c r="AI947"/>
  <c r="AJ947"/>
  <c r="CS947"/>
  <c r="R947" s="1"/>
  <c r="CT947"/>
  <c r="S947" s="1"/>
  <c r="CV947"/>
  <c r="U947" s="1"/>
  <c r="CW947"/>
  <c r="V947" s="1"/>
  <c r="CX947"/>
  <c r="W947" s="1"/>
  <c r="FR947"/>
  <c r="GL947"/>
  <c r="GO947"/>
  <c r="GP947"/>
  <c r="GV947"/>
  <c r="HC947"/>
  <c r="GX947" s="1"/>
  <c r="C948"/>
  <c r="D948"/>
  <c r="I948"/>
  <c r="K948"/>
  <c r="AC948"/>
  <c r="AE948"/>
  <c r="AD948" s="1"/>
  <c r="CR948" s="1"/>
  <c r="Q948" s="1"/>
  <c r="AF948"/>
  <c r="AG948"/>
  <c r="CU948" s="1"/>
  <c r="T948" s="1"/>
  <c r="AH948"/>
  <c r="AI948"/>
  <c r="AJ948"/>
  <c r="CS948"/>
  <c r="R948" s="1"/>
  <c r="CT948"/>
  <c r="S948" s="1"/>
  <c r="CV948"/>
  <c r="U948" s="1"/>
  <c r="CW948"/>
  <c r="V948" s="1"/>
  <c r="CX948"/>
  <c r="W948" s="1"/>
  <c r="FR948"/>
  <c r="GL948"/>
  <c r="GO948"/>
  <c r="GP948"/>
  <c r="GV948"/>
  <c r="HC948"/>
  <c r="GX948" s="1"/>
  <c r="I949"/>
  <c r="AC949"/>
  <c r="AE949"/>
  <c r="AD949" s="1"/>
  <c r="AF949"/>
  <c r="CT949" s="1"/>
  <c r="S949" s="1"/>
  <c r="AG949"/>
  <c r="AH949"/>
  <c r="AI949"/>
  <c r="AJ949"/>
  <c r="CX949" s="1"/>
  <c r="W949" s="1"/>
  <c r="CQ949"/>
  <c r="P949" s="1"/>
  <c r="CS949"/>
  <c r="R949" s="1"/>
  <c r="CU949"/>
  <c r="T949" s="1"/>
  <c r="CV949"/>
  <c r="U949" s="1"/>
  <c r="CW949"/>
  <c r="V949" s="1"/>
  <c r="FR949"/>
  <c r="GL949"/>
  <c r="GN949"/>
  <c r="GP949"/>
  <c r="GV949"/>
  <c r="HC949"/>
  <c r="GX949" s="1"/>
  <c r="B951"/>
  <c r="B937" s="1"/>
  <c r="C951"/>
  <c r="C937" s="1"/>
  <c r="D951"/>
  <c r="D937" s="1"/>
  <c r="F951"/>
  <c r="F937" s="1"/>
  <c r="G951"/>
  <c r="G937" s="1"/>
  <c r="BX951"/>
  <c r="AO951" s="1"/>
  <c r="BY951"/>
  <c r="BY937" s="1"/>
  <c r="BZ951"/>
  <c r="BZ937" s="1"/>
  <c r="CD951"/>
  <c r="CD937" s="1"/>
  <c r="CI951"/>
  <c r="CI937" s="1"/>
  <c r="CK951"/>
  <c r="CK937" s="1"/>
  <c r="CL951"/>
  <c r="CL937" s="1"/>
  <c r="CM951"/>
  <c r="CM937" s="1"/>
  <c r="D983"/>
  <c r="E985"/>
  <c r="Z985"/>
  <c r="AA985"/>
  <c r="AM985"/>
  <c r="AN985"/>
  <c r="BE985"/>
  <c r="BF985"/>
  <c r="BG985"/>
  <c r="BH985"/>
  <c r="BI985"/>
  <c r="BJ985"/>
  <c r="BK985"/>
  <c r="BL985"/>
  <c r="BM985"/>
  <c r="BN985"/>
  <c r="BO985"/>
  <c r="BP985"/>
  <c r="BQ985"/>
  <c r="BR985"/>
  <c r="BS985"/>
  <c r="BT985"/>
  <c r="BU985"/>
  <c r="BV985"/>
  <c r="BW985"/>
  <c r="CN985"/>
  <c r="CO985"/>
  <c r="CP985"/>
  <c r="CQ985"/>
  <c r="CR985"/>
  <c r="CS985"/>
  <c r="CT985"/>
  <c r="CU985"/>
  <c r="CV985"/>
  <c r="CW985"/>
  <c r="CX985"/>
  <c r="CY985"/>
  <c r="CZ985"/>
  <c r="DA985"/>
  <c r="DB985"/>
  <c r="DC985"/>
  <c r="DD985"/>
  <c r="DE985"/>
  <c r="DF985"/>
  <c r="DG985"/>
  <c r="DH985"/>
  <c r="DI985"/>
  <c r="DJ985"/>
  <c r="DK985"/>
  <c r="DL985"/>
  <c r="DM985"/>
  <c r="DN985"/>
  <c r="DO985"/>
  <c r="DP985"/>
  <c r="DQ985"/>
  <c r="DR985"/>
  <c r="DS985"/>
  <c r="DT985"/>
  <c r="DU985"/>
  <c r="DV985"/>
  <c r="DW985"/>
  <c r="DX985"/>
  <c r="DY985"/>
  <c r="DZ985"/>
  <c r="EA985"/>
  <c r="EB985"/>
  <c r="EC985"/>
  <c r="ED985"/>
  <c r="EE985"/>
  <c r="EF985"/>
  <c r="EG985"/>
  <c r="EH985"/>
  <c r="EI985"/>
  <c r="EJ985"/>
  <c r="EK985"/>
  <c r="EL985"/>
  <c r="EM985"/>
  <c r="EN985"/>
  <c r="EO985"/>
  <c r="EP985"/>
  <c r="EQ985"/>
  <c r="ER985"/>
  <c r="ES985"/>
  <c r="ET985"/>
  <c r="EU985"/>
  <c r="EV985"/>
  <c r="EW985"/>
  <c r="EX985"/>
  <c r="EY985"/>
  <c r="EZ985"/>
  <c r="FA985"/>
  <c r="FB985"/>
  <c r="FC985"/>
  <c r="FD985"/>
  <c r="FE985"/>
  <c r="FF985"/>
  <c r="FG985"/>
  <c r="FH985"/>
  <c r="FI985"/>
  <c r="FJ985"/>
  <c r="FK985"/>
  <c r="FL985"/>
  <c r="FM985"/>
  <c r="FN985"/>
  <c r="FO985"/>
  <c r="FP985"/>
  <c r="FQ985"/>
  <c r="FR985"/>
  <c r="FS985"/>
  <c r="FT985"/>
  <c r="FU985"/>
  <c r="FV985"/>
  <c r="FW985"/>
  <c r="FX985"/>
  <c r="FY985"/>
  <c r="FZ985"/>
  <c r="GA985"/>
  <c r="GB985"/>
  <c r="GC985"/>
  <c r="GD985"/>
  <c r="GE985"/>
  <c r="GF985"/>
  <c r="GG985"/>
  <c r="GH985"/>
  <c r="GI985"/>
  <c r="GJ985"/>
  <c r="GK985"/>
  <c r="GL985"/>
  <c r="GM985"/>
  <c r="GN985"/>
  <c r="GO985"/>
  <c r="GP985"/>
  <c r="GQ985"/>
  <c r="GR985"/>
  <c r="GS985"/>
  <c r="GT985"/>
  <c r="GU985"/>
  <c r="GV985"/>
  <c r="GW985"/>
  <c r="GX985"/>
  <c r="C987"/>
  <c r="D987"/>
  <c r="I987"/>
  <c r="K987"/>
  <c r="AC987"/>
  <c r="AE987"/>
  <c r="AD987" s="1"/>
  <c r="CR987" s="1"/>
  <c r="Q987" s="1"/>
  <c r="AF987"/>
  <c r="AG987"/>
  <c r="CU987" s="1"/>
  <c r="T987" s="1"/>
  <c r="AH987"/>
  <c r="AI987"/>
  <c r="AJ987"/>
  <c r="CS987"/>
  <c r="R987" s="1"/>
  <c r="CT987"/>
  <c r="S987" s="1"/>
  <c r="CV987"/>
  <c r="U987" s="1"/>
  <c r="CW987"/>
  <c r="V987" s="1"/>
  <c r="CX987"/>
  <c r="W987" s="1"/>
  <c r="FR987"/>
  <c r="GL987"/>
  <c r="GO987"/>
  <c r="GP987"/>
  <c r="GV987"/>
  <c r="HC987"/>
  <c r="GX987" s="1"/>
  <c r="I988"/>
  <c r="AC988"/>
  <c r="CQ988" s="1"/>
  <c r="P988" s="1"/>
  <c r="AE988"/>
  <c r="AD988" s="1"/>
  <c r="AF988"/>
  <c r="AG988"/>
  <c r="CU988" s="1"/>
  <c r="T988" s="1"/>
  <c r="AH988"/>
  <c r="AI988"/>
  <c r="AJ988"/>
  <c r="CS988"/>
  <c r="R988" s="1"/>
  <c r="CT988"/>
  <c r="S988" s="1"/>
  <c r="CV988"/>
  <c r="U988" s="1"/>
  <c r="CW988"/>
  <c r="V988" s="1"/>
  <c r="CX988"/>
  <c r="W988" s="1"/>
  <c r="FR988"/>
  <c r="GL988"/>
  <c r="GO988"/>
  <c r="GP988"/>
  <c r="GV988"/>
  <c r="HC988"/>
  <c r="GX988" s="1"/>
  <c r="C989"/>
  <c r="D989"/>
  <c r="I989"/>
  <c r="K989"/>
  <c r="AC989"/>
  <c r="AB989" s="1"/>
  <c r="AE989"/>
  <c r="AD989" s="1"/>
  <c r="CR989" s="1"/>
  <c r="Q989" s="1"/>
  <c r="AF989"/>
  <c r="AG989"/>
  <c r="CU989" s="1"/>
  <c r="T989" s="1"/>
  <c r="AH989"/>
  <c r="AI989"/>
  <c r="AJ989"/>
  <c r="CS989"/>
  <c r="R989" s="1"/>
  <c r="CT989"/>
  <c r="S989" s="1"/>
  <c r="CV989"/>
  <c r="U989" s="1"/>
  <c r="CW989"/>
  <c r="V989" s="1"/>
  <c r="CX989"/>
  <c r="W989" s="1"/>
  <c r="FR989"/>
  <c r="GL989"/>
  <c r="GO989"/>
  <c r="GP989"/>
  <c r="GV989"/>
  <c r="HC989"/>
  <c r="GX989" s="1"/>
  <c r="I990"/>
  <c r="AC990"/>
  <c r="AE990"/>
  <c r="AD990" s="1"/>
  <c r="AF990"/>
  <c r="CT990" s="1"/>
  <c r="S990" s="1"/>
  <c r="AG990"/>
  <c r="AH990"/>
  <c r="AI990"/>
  <c r="AJ990"/>
  <c r="CX990" s="1"/>
  <c r="W990" s="1"/>
  <c r="CQ990"/>
  <c r="P990" s="1"/>
  <c r="CS990"/>
  <c r="R990" s="1"/>
  <c r="CU990"/>
  <c r="T990" s="1"/>
  <c r="CV990"/>
  <c r="U990" s="1"/>
  <c r="CW990"/>
  <c r="V990" s="1"/>
  <c r="FR990"/>
  <c r="GL990"/>
  <c r="GO990"/>
  <c r="GP990"/>
  <c r="GV990"/>
  <c r="HC990"/>
  <c r="GX990" s="1"/>
  <c r="I991"/>
  <c r="AC991"/>
  <c r="AB991" s="1"/>
  <c r="AE991"/>
  <c r="AD991" s="1"/>
  <c r="CR991" s="1"/>
  <c r="Q991" s="1"/>
  <c r="AF991"/>
  <c r="AG991"/>
  <c r="AH991"/>
  <c r="AI991"/>
  <c r="CW991" s="1"/>
  <c r="V991" s="1"/>
  <c r="AJ991"/>
  <c r="CQ991"/>
  <c r="P991" s="1"/>
  <c r="CT991"/>
  <c r="S991" s="1"/>
  <c r="CU991"/>
  <c r="T991" s="1"/>
  <c r="CV991"/>
  <c r="U991" s="1"/>
  <c r="CX991"/>
  <c r="W991" s="1"/>
  <c r="FR991"/>
  <c r="GL991"/>
  <c r="GO991"/>
  <c r="GP991"/>
  <c r="GV991"/>
  <c r="HC991" s="1"/>
  <c r="GX991" s="1"/>
  <c r="C992"/>
  <c r="D992"/>
  <c r="I992"/>
  <c r="K992"/>
  <c r="AC992"/>
  <c r="CQ992" s="1"/>
  <c r="P992" s="1"/>
  <c r="AE992"/>
  <c r="AD992" s="1"/>
  <c r="CR992" s="1"/>
  <c r="Q992" s="1"/>
  <c r="AF992"/>
  <c r="AG992"/>
  <c r="CU992" s="1"/>
  <c r="T992" s="1"/>
  <c r="AH992"/>
  <c r="AI992"/>
  <c r="CW992" s="1"/>
  <c r="V992" s="1"/>
  <c r="AJ992"/>
  <c r="CT992"/>
  <c r="S992" s="1"/>
  <c r="CV992"/>
  <c r="U992" s="1"/>
  <c r="CX992"/>
  <c r="W992" s="1"/>
  <c r="FR992"/>
  <c r="GL992"/>
  <c r="GO992"/>
  <c r="GP992"/>
  <c r="GV992"/>
  <c r="GX992"/>
  <c r="HC992"/>
  <c r="I993"/>
  <c r="AC993"/>
  <c r="AD993"/>
  <c r="AB993" s="1"/>
  <c r="AE993"/>
  <c r="AF993"/>
  <c r="CT993" s="1"/>
  <c r="S993" s="1"/>
  <c r="AG993"/>
  <c r="AH993"/>
  <c r="CV993" s="1"/>
  <c r="U993" s="1"/>
  <c r="AI993"/>
  <c r="AJ993"/>
  <c r="CX993" s="1"/>
  <c r="W993" s="1"/>
  <c r="CQ993"/>
  <c r="P993" s="1"/>
  <c r="CS993"/>
  <c r="R993" s="1"/>
  <c r="CU993"/>
  <c r="T993" s="1"/>
  <c r="CW993"/>
  <c r="V993" s="1"/>
  <c r="FR993"/>
  <c r="GL993"/>
  <c r="GO993"/>
  <c r="GP993"/>
  <c r="GV993"/>
  <c r="HC993" s="1"/>
  <c r="GX993" s="1"/>
  <c r="I994"/>
  <c r="AC994"/>
  <c r="AE994"/>
  <c r="AD994" s="1"/>
  <c r="CR994" s="1"/>
  <c r="Q994" s="1"/>
  <c r="AF994"/>
  <c r="AG994"/>
  <c r="CU994" s="1"/>
  <c r="T994" s="1"/>
  <c r="AH994"/>
  <c r="AI994"/>
  <c r="AJ994"/>
  <c r="CS994"/>
  <c r="R994" s="1"/>
  <c r="CT994"/>
  <c r="S994" s="1"/>
  <c r="CV994"/>
  <c r="U994" s="1"/>
  <c r="CW994"/>
  <c r="V994" s="1"/>
  <c r="CX994"/>
  <c r="W994" s="1"/>
  <c r="FR994"/>
  <c r="GL994"/>
  <c r="GO994"/>
  <c r="GP994"/>
  <c r="GV994"/>
  <c r="HC994"/>
  <c r="GX994" s="1"/>
  <c r="I995"/>
  <c r="AC995"/>
  <c r="AE995"/>
  <c r="AD995" s="1"/>
  <c r="AF995"/>
  <c r="CT995" s="1"/>
  <c r="S995" s="1"/>
  <c r="AG995"/>
  <c r="AH995"/>
  <c r="AI995"/>
  <c r="AJ995"/>
  <c r="CX995" s="1"/>
  <c r="W995" s="1"/>
  <c r="CQ995"/>
  <c r="P995" s="1"/>
  <c r="CS995"/>
  <c r="R995" s="1"/>
  <c r="CU995"/>
  <c r="T995" s="1"/>
  <c r="CV995"/>
  <c r="U995" s="1"/>
  <c r="CW995"/>
  <c r="V995" s="1"/>
  <c r="FR995"/>
  <c r="GL995"/>
  <c r="GO995"/>
  <c r="GP995"/>
  <c r="GV995"/>
  <c r="HC995"/>
  <c r="GX995" s="1"/>
  <c r="C996"/>
  <c r="D996"/>
  <c r="I996"/>
  <c r="K996"/>
  <c r="AC996"/>
  <c r="CQ996" s="1"/>
  <c r="P996" s="1"/>
  <c r="AE996"/>
  <c r="AD996" s="1"/>
  <c r="AF996"/>
  <c r="CT996" s="1"/>
  <c r="S996" s="1"/>
  <c r="AG996"/>
  <c r="CU996" s="1"/>
  <c r="T996" s="1"/>
  <c r="AH996"/>
  <c r="AI996"/>
  <c r="AJ996"/>
  <c r="CX996" s="1"/>
  <c r="W996" s="1"/>
  <c r="CS996"/>
  <c r="R996" s="1"/>
  <c r="CV996"/>
  <c r="U996" s="1"/>
  <c r="CW996"/>
  <c r="V996" s="1"/>
  <c r="FR996"/>
  <c r="GL996"/>
  <c r="GO996"/>
  <c r="GP996"/>
  <c r="GV996"/>
  <c r="HC996"/>
  <c r="GX996" s="1"/>
  <c r="C997"/>
  <c r="D997"/>
  <c r="I997"/>
  <c r="K997"/>
  <c r="AC997"/>
  <c r="CQ997" s="1"/>
  <c r="P997" s="1"/>
  <c r="AE997"/>
  <c r="AD997" s="1"/>
  <c r="AF997"/>
  <c r="CT997" s="1"/>
  <c r="S997" s="1"/>
  <c r="AG997"/>
  <c r="CU997" s="1"/>
  <c r="T997" s="1"/>
  <c r="AH997"/>
  <c r="AI997"/>
  <c r="AJ997"/>
  <c r="CX997" s="1"/>
  <c r="W997" s="1"/>
  <c r="CS997"/>
  <c r="R997" s="1"/>
  <c r="CV997"/>
  <c r="U997" s="1"/>
  <c r="CW997"/>
  <c r="V997" s="1"/>
  <c r="FR997"/>
  <c r="GL997"/>
  <c r="GO997"/>
  <c r="GP997"/>
  <c r="GV997"/>
  <c r="HC997"/>
  <c r="GX997" s="1"/>
  <c r="C998"/>
  <c r="D998"/>
  <c r="I998"/>
  <c r="K998"/>
  <c r="AC998"/>
  <c r="CQ998" s="1"/>
  <c r="P998" s="1"/>
  <c r="AE998"/>
  <c r="AD998" s="1"/>
  <c r="AF998"/>
  <c r="CT998" s="1"/>
  <c r="S998" s="1"/>
  <c r="AG998"/>
  <c r="CU998" s="1"/>
  <c r="T998" s="1"/>
  <c r="AH998"/>
  <c r="AI998"/>
  <c r="AJ998"/>
  <c r="CX998" s="1"/>
  <c r="W998" s="1"/>
  <c r="CS998"/>
  <c r="R998" s="1"/>
  <c r="CV998"/>
  <c r="U998" s="1"/>
  <c r="CW998"/>
  <c r="V998" s="1"/>
  <c r="FR998"/>
  <c r="GL998"/>
  <c r="GO998"/>
  <c r="GP998"/>
  <c r="GV998"/>
  <c r="HC998"/>
  <c r="GX998" s="1"/>
  <c r="C999"/>
  <c r="D999"/>
  <c r="I999"/>
  <c r="K999"/>
  <c r="AC999"/>
  <c r="CQ999" s="1"/>
  <c r="P999" s="1"/>
  <c r="AE999"/>
  <c r="AD999" s="1"/>
  <c r="AF999"/>
  <c r="CT999" s="1"/>
  <c r="S999" s="1"/>
  <c r="AG999"/>
  <c r="CU999" s="1"/>
  <c r="T999" s="1"/>
  <c r="AH999"/>
  <c r="AI999"/>
  <c r="AJ999"/>
  <c r="CX999" s="1"/>
  <c r="W999" s="1"/>
  <c r="CS999"/>
  <c r="R999" s="1"/>
  <c r="CV999"/>
  <c r="U999" s="1"/>
  <c r="CW999"/>
  <c r="V999" s="1"/>
  <c r="FR999"/>
  <c r="GL999"/>
  <c r="GO999"/>
  <c r="GP999"/>
  <c r="GV999"/>
  <c r="HC999"/>
  <c r="GX999" s="1"/>
  <c r="C1000"/>
  <c r="D1000"/>
  <c r="I1000"/>
  <c r="K1000"/>
  <c r="AC1000"/>
  <c r="CQ1000" s="1"/>
  <c r="P1000" s="1"/>
  <c r="AE1000"/>
  <c r="AD1000" s="1"/>
  <c r="AF1000"/>
  <c r="CT1000" s="1"/>
  <c r="S1000" s="1"/>
  <c r="AG1000"/>
  <c r="CU1000" s="1"/>
  <c r="T1000" s="1"/>
  <c r="AH1000"/>
  <c r="AI1000"/>
  <c r="AJ1000"/>
  <c r="CX1000" s="1"/>
  <c r="W1000" s="1"/>
  <c r="CS1000"/>
  <c r="R1000" s="1"/>
  <c r="CV1000"/>
  <c r="U1000" s="1"/>
  <c r="CW1000"/>
  <c r="V1000" s="1"/>
  <c r="FR1000"/>
  <c r="GL1000"/>
  <c r="GO1000"/>
  <c r="GP1000"/>
  <c r="GV1000"/>
  <c r="HC1000"/>
  <c r="GX1000" s="1"/>
  <c r="I1001"/>
  <c r="AC1001"/>
  <c r="AE1001"/>
  <c r="AD1001" s="1"/>
  <c r="AF1001"/>
  <c r="CT1001" s="1"/>
  <c r="S1001" s="1"/>
  <c r="AG1001"/>
  <c r="AH1001"/>
  <c r="AI1001"/>
  <c r="CW1001" s="1"/>
  <c r="V1001" s="1"/>
  <c r="AJ1001"/>
  <c r="CX1001" s="1"/>
  <c r="W1001" s="1"/>
  <c r="CQ1001"/>
  <c r="P1001" s="1"/>
  <c r="CU1001"/>
  <c r="T1001" s="1"/>
  <c r="CV1001"/>
  <c r="U1001" s="1"/>
  <c r="FR1001"/>
  <c r="GL1001"/>
  <c r="GO1001"/>
  <c r="GP1001"/>
  <c r="GV1001"/>
  <c r="GX1001"/>
  <c r="HC1001"/>
  <c r="I1002"/>
  <c r="AC1002"/>
  <c r="AB1002" s="1"/>
  <c r="AD1002"/>
  <c r="CR1002" s="1"/>
  <c r="Q1002" s="1"/>
  <c r="AE1002"/>
  <c r="CS1002" s="1"/>
  <c r="R1002" s="1"/>
  <c r="AF1002"/>
  <c r="AG1002"/>
  <c r="AH1002"/>
  <c r="CV1002" s="1"/>
  <c r="U1002" s="1"/>
  <c r="AI1002"/>
  <c r="CW1002" s="1"/>
  <c r="V1002" s="1"/>
  <c r="AJ1002"/>
  <c r="CQ1002"/>
  <c r="P1002" s="1"/>
  <c r="CT1002"/>
  <c r="S1002" s="1"/>
  <c r="CU1002"/>
  <c r="T1002" s="1"/>
  <c r="CX1002"/>
  <c r="W1002" s="1"/>
  <c r="FR1002"/>
  <c r="GL1002"/>
  <c r="GO1002"/>
  <c r="GP1002"/>
  <c r="GV1002"/>
  <c r="HC1002" s="1"/>
  <c r="GX1002" s="1"/>
  <c r="C1003"/>
  <c r="D1003"/>
  <c r="I1003"/>
  <c r="K1003"/>
  <c r="AC1003"/>
  <c r="AB1003" s="1"/>
  <c r="AD1003"/>
  <c r="CR1003" s="1"/>
  <c r="Q1003" s="1"/>
  <c r="AE1003"/>
  <c r="CS1003" s="1"/>
  <c r="R1003" s="1"/>
  <c r="AF1003"/>
  <c r="AG1003"/>
  <c r="AH1003"/>
  <c r="CV1003" s="1"/>
  <c r="U1003" s="1"/>
  <c r="AI1003"/>
  <c r="CW1003" s="1"/>
  <c r="V1003" s="1"/>
  <c r="AJ1003"/>
  <c r="CQ1003"/>
  <c r="P1003" s="1"/>
  <c r="CP1003" s="1"/>
  <c r="O1003" s="1"/>
  <c r="CT1003"/>
  <c r="S1003" s="1"/>
  <c r="CU1003"/>
  <c r="T1003" s="1"/>
  <c r="CX1003"/>
  <c r="W1003" s="1"/>
  <c r="FR1003"/>
  <c r="GL1003"/>
  <c r="GO1003"/>
  <c r="GP1003"/>
  <c r="GV1003"/>
  <c r="HC1003" s="1"/>
  <c r="GX1003" s="1"/>
  <c r="C1004"/>
  <c r="D1004"/>
  <c r="I1004"/>
  <c r="K1004"/>
  <c r="AC1004"/>
  <c r="AB1004" s="1"/>
  <c r="AD1004"/>
  <c r="CR1004" s="1"/>
  <c r="Q1004" s="1"/>
  <c r="AE1004"/>
  <c r="CS1004" s="1"/>
  <c r="R1004" s="1"/>
  <c r="AF1004"/>
  <c r="AG1004"/>
  <c r="AH1004"/>
  <c r="CV1004" s="1"/>
  <c r="U1004" s="1"/>
  <c r="AI1004"/>
  <c r="CW1004" s="1"/>
  <c r="V1004" s="1"/>
  <c r="AJ1004"/>
  <c r="CQ1004"/>
  <c r="P1004" s="1"/>
  <c r="CT1004"/>
  <c r="S1004" s="1"/>
  <c r="CU1004"/>
  <c r="T1004" s="1"/>
  <c r="CX1004"/>
  <c r="W1004" s="1"/>
  <c r="FR1004"/>
  <c r="GL1004"/>
  <c r="GO1004"/>
  <c r="GP1004"/>
  <c r="GV1004"/>
  <c r="HC1004" s="1"/>
  <c r="GX1004" s="1"/>
  <c r="C1005"/>
  <c r="D1005"/>
  <c r="I1005"/>
  <c r="K1005"/>
  <c r="AC1005"/>
  <c r="AB1005" s="1"/>
  <c r="AD1005"/>
  <c r="CR1005" s="1"/>
  <c r="Q1005" s="1"/>
  <c r="AE1005"/>
  <c r="CS1005" s="1"/>
  <c r="R1005" s="1"/>
  <c r="AF1005"/>
  <c r="AG1005"/>
  <c r="AH1005"/>
  <c r="CV1005" s="1"/>
  <c r="U1005" s="1"/>
  <c r="AI1005"/>
  <c r="CW1005" s="1"/>
  <c r="V1005" s="1"/>
  <c r="AJ1005"/>
  <c r="CQ1005"/>
  <c r="P1005" s="1"/>
  <c r="CP1005" s="1"/>
  <c r="O1005" s="1"/>
  <c r="CT1005"/>
  <c r="S1005" s="1"/>
  <c r="CU1005"/>
  <c r="T1005" s="1"/>
  <c r="CX1005"/>
  <c r="W1005" s="1"/>
  <c r="FR1005"/>
  <c r="GL1005"/>
  <c r="GO1005"/>
  <c r="GP1005"/>
  <c r="GV1005"/>
  <c r="HC1005" s="1"/>
  <c r="GX1005" s="1"/>
  <c r="C1006"/>
  <c r="D1006"/>
  <c r="I1006"/>
  <c r="K1006"/>
  <c r="AC1006"/>
  <c r="AB1006" s="1"/>
  <c r="AD1006"/>
  <c r="CR1006" s="1"/>
  <c r="Q1006" s="1"/>
  <c r="AE1006"/>
  <c r="CS1006" s="1"/>
  <c r="R1006" s="1"/>
  <c r="AF1006"/>
  <c r="AG1006"/>
  <c r="AH1006"/>
  <c r="CV1006" s="1"/>
  <c r="U1006" s="1"/>
  <c r="AI1006"/>
  <c r="CW1006" s="1"/>
  <c r="V1006" s="1"/>
  <c r="AJ1006"/>
  <c r="CQ1006"/>
  <c r="P1006" s="1"/>
  <c r="CT1006"/>
  <c r="S1006" s="1"/>
  <c r="CU1006"/>
  <c r="T1006" s="1"/>
  <c r="CX1006"/>
  <c r="W1006" s="1"/>
  <c r="FR1006"/>
  <c r="GL1006"/>
  <c r="GO1006"/>
  <c r="GP1006"/>
  <c r="GV1006"/>
  <c r="HC1006" s="1"/>
  <c r="GX1006" s="1"/>
  <c r="C1007"/>
  <c r="D1007"/>
  <c r="I1007"/>
  <c r="K1007"/>
  <c r="AC1007"/>
  <c r="AE1007"/>
  <c r="CS1007" s="1"/>
  <c r="R1007" s="1"/>
  <c r="AF1007"/>
  <c r="AG1007"/>
  <c r="AH1007"/>
  <c r="AI1007"/>
  <c r="CW1007" s="1"/>
  <c r="V1007" s="1"/>
  <c r="AJ1007"/>
  <c r="CQ1007"/>
  <c r="P1007" s="1"/>
  <c r="CT1007"/>
  <c r="S1007" s="1"/>
  <c r="CU1007"/>
  <c r="T1007" s="1"/>
  <c r="CV1007"/>
  <c r="U1007" s="1"/>
  <c r="CX1007"/>
  <c r="W1007" s="1"/>
  <c r="FR1007"/>
  <c r="GL1007"/>
  <c r="GN1007"/>
  <c r="GP1007"/>
  <c r="GV1007"/>
  <c r="HC1007" s="1"/>
  <c r="GX1007" s="1"/>
  <c r="AC1008"/>
  <c r="AB1008" s="1"/>
  <c r="AD1008"/>
  <c r="CR1008" s="1"/>
  <c r="AE1008"/>
  <c r="AF1008"/>
  <c r="AG1008"/>
  <c r="AH1008"/>
  <c r="CV1008" s="1"/>
  <c r="AI1008"/>
  <c r="AJ1008"/>
  <c r="CQ1008"/>
  <c r="CS1008"/>
  <c r="CT1008"/>
  <c r="CU1008"/>
  <c r="CW1008"/>
  <c r="CX1008"/>
  <c r="FR1008"/>
  <c r="GL1008"/>
  <c r="GN1008"/>
  <c r="GP1008"/>
  <c r="GV1008"/>
  <c r="HC1008" s="1"/>
  <c r="I1009"/>
  <c r="AC1009"/>
  <c r="CQ1009" s="1"/>
  <c r="P1009" s="1"/>
  <c r="AD1009"/>
  <c r="AE1009"/>
  <c r="AF1009"/>
  <c r="AB1009" s="1"/>
  <c r="AG1009"/>
  <c r="CU1009" s="1"/>
  <c r="T1009" s="1"/>
  <c r="AH1009"/>
  <c r="AI1009"/>
  <c r="AJ1009"/>
  <c r="CR1009"/>
  <c r="Q1009" s="1"/>
  <c r="CS1009"/>
  <c r="R1009" s="1"/>
  <c r="CT1009"/>
  <c r="S1009" s="1"/>
  <c r="CV1009"/>
  <c r="U1009" s="1"/>
  <c r="CW1009"/>
  <c r="V1009" s="1"/>
  <c r="CX1009"/>
  <c r="W1009" s="1"/>
  <c r="FR1009"/>
  <c r="GL1009"/>
  <c r="GN1009"/>
  <c r="GP1009"/>
  <c r="GV1009"/>
  <c r="HC1009"/>
  <c r="GX1009" s="1"/>
  <c r="I1010"/>
  <c r="AC1010"/>
  <c r="AE1010"/>
  <c r="AD1010" s="1"/>
  <c r="AF1010"/>
  <c r="CT1010" s="1"/>
  <c r="S1010" s="1"/>
  <c r="AG1010"/>
  <c r="AH1010"/>
  <c r="AI1010"/>
  <c r="AJ1010"/>
  <c r="CX1010" s="1"/>
  <c r="W1010" s="1"/>
  <c r="CQ1010"/>
  <c r="P1010" s="1"/>
  <c r="CS1010"/>
  <c r="R1010" s="1"/>
  <c r="CU1010"/>
  <c r="T1010" s="1"/>
  <c r="CV1010"/>
  <c r="U1010" s="1"/>
  <c r="CW1010"/>
  <c r="V1010" s="1"/>
  <c r="FR1010"/>
  <c r="GL1010"/>
  <c r="GN1010"/>
  <c r="GP1010"/>
  <c r="GV1010"/>
  <c r="HC1010"/>
  <c r="GX1010" s="1"/>
  <c r="C1011"/>
  <c r="D1011"/>
  <c r="I1011"/>
  <c r="K1011"/>
  <c r="AC1011"/>
  <c r="AE1011"/>
  <c r="AD1011" s="1"/>
  <c r="AF1011"/>
  <c r="CT1011" s="1"/>
  <c r="S1011" s="1"/>
  <c r="AG1011"/>
  <c r="AH1011"/>
  <c r="AI1011"/>
  <c r="AJ1011"/>
  <c r="CX1011" s="1"/>
  <c r="W1011" s="1"/>
  <c r="CQ1011"/>
  <c r="P1011" s="1"/>
  <c r="CS1011"/>
  <c r="R1011" s="1"/>
  <c r="CU1011"/>
  <c r="T1011" s="1"/>
  <c r="CV1011"/>
  <c r="U1011" s="1"/>
  <c r="CW1011"/>
  <c r="V1011" s="1"/>
  <c r="FR1011"/>
  <c r="GL1011"/>
  <c r="GN1011"/>
  <c r="GP1011"/>
  <c r="GV1011"/>
  <c r="HC1011"/>
  <c r="GX1011" s="1"/>
  <c r="AC1012"/>
  <c r="AE1012"/>
  <c r="CS1012" s="1"/>
  <c r="AF1012"/>
  <c r="AG1012"/>
  <c r="AH1012"/>
  <c r="AI1012"/>
  <c r="CW1012" s="1"/>
  <c r="AJ1012"/>
  <c r="CQ1012"/>
  <c r="CT1012"/>
  <c r="CU1012"/>
  <c r="CV1012"/>
  <c r="CX1012"/>
  <c r="FR1012"/>
  <c r="GL1012"/>
  <c r="GN1012"/>
  <c r="GP1012"/>
  <c r="GV1012"/>
  <c r="HC1012" s="1"/>
  <c r="I1013"/>
  <c r="AC1013"/>
  <c r="AB1013" s="1"/>
  <c r="AD1013"/>
  <c r="CR1013" s="1"/>
  <c r="Q1013" s="1"/>
  <c r="AE1013"/>
  <c r="AF1013"/>
  <c r="AG1013"/>
  <c r="AH1013"/>
  <c r="CV1013" s="1"/>
  <c r="U1013" s="1"/>
  <c r="AI1013"/>
  <c r="AJ1013"/>
  <c r="CQ1013"/>
  <c r="P1013" s="1"/>
  <c r="CP1013" s="1"/>
  <c r="O1013" s="1"/>
  <c r="CS1013"/>
  <c r="R1013" s="1"/>
  <c r="CT1013"/>
  <c r="S1013" s="1"/>
  <c r="CU1013"/>
  <c r="T1013" s="1"/>
  <c r="CW1013"/>
  <c r="V1013" s="1"/>
  <c r="CX1013"/>
  <c r="W1013" s="1"/>
  <c r="FR1013"/>
  <c r="GL1013"/>
  <c r="GN1013"/>
  <c r="GP1013"/>
  <c r="GV1013"/>
  <c r="HC1013" s="1"/>
  <c r="GX1013" s="1"/>
  <c r="C1014"/>
  <c r="D1014"/>
  <c r="I1014"/>
  <c r="K1014"/>
  <c r="AC1014"/>
  <c r="AB1014" s="1"/>
  <c r="AD1014"/>
  <c r="CR1014" s="1"/>
  <c r="Q1014" s="1"/>
  <c r="AE1014"/>
  <c r="AF1014"/>
  <c r="AG1014"/>
  <c r="AH1014"/>
  <c r="CV1014" s="1"/>
  <c r="U1014" s="1"/>
  <c r="AI1014"/>
  <c r="AJ1014"/>
  <c r="CQ1014"/>
  <c r="P1014" s="1"/>
  <c r="CS1014"/>
  <c r="R1014" s="1"/>
  <c r="CT1014"/>
  <c r="S1014" s="1"/>
  <c r="CU1014"/>
  <c r="T1014" s="1"/>
  <c r="CW1014"/>
  <c r="V1014" s="1"/>
  <c r="CX1014"/>
  <c r="W1014" s="1"/>
  <c r="FR1014"/>
  <c r="GL1014"/>
  <c r="GO1014"/>
  <c r="GP1014"/>
  <c r="GV1014"/>
  <c r="HC1014" s="1"/>
  <c r="GX1014" s="1"/>
  <c r="AC1015"/>
  <c r="AB1015" s="1"/>
  <c r="AD1015"/>
  <c r="CR1015" s="1"/>
  <c r="Q1015" s="1"/>
  <c r="AE1015"/>
  <c r="AF1015"/>
  <c r="AG1015"/>
  <c r="CU1015" s="1"/>
  <c r="T1015" s="1"/>
  <c r="AH1015"/>
  <c r="CV1015" s="1"/>
  <c r="U1015" s="1"/>
  <c r="AI1015"/>
  <c r="AJ1015"/>
  <c r="CS1015"/>
  <c r="R1015" s="1"/>
  <c r="CT1015"/>
  <c r="S1015" s="1"/>
  <c r="CW1015"/>
  <c r="V1015" s="1"/>
  <c r="CX1015"/>
  <c r="W1015" s="1"/>
  <c r="FR1015"/>
  <c r="GL1015"/>
  <c r="GO1015"/>
  <c r="GP1015"/>
  <c r="GV1015"/>
  <c r="HC1015" s="1"/>
  <c r="GX1015" s="1"/>
  <c r="AC1016"/>
  <c r="AB1016" s="1"/>
  <c r="AD1016"/>
  <c r="CR1016" s="1"/>
  <c r="Q1016" s="1"/>
  <c r="AE1016"/>
  <c r="AF1016"/>
  <c r="AG1016"/>
  <c r="CU1016" s="1"/>
  <c r="T1016" s="1"/>
  <c r="AH1016"/>
  <c r="CV1016" s="1"/>
  <c r="U1016" s="1"/>
  <c r="AI1016"/>
  <c r="AJ1016"/>
  <c r="CS1016"/>
  <c r="R1016" s="1"/>
  <c r="CT1016"/>
  <c r="S1016" s="1"/>
  <c r="CW1016"/>
  <c r="V1016" s="1"/>
  <c r="CX1016"/>
  <c r="W1016" s="1"/>
  <c r="FR1016"/>
  <c r="GL1016"/>
  <c r="GO1016"/>
  <c r="GP1016"/>
  <c r="GV1016"/>
  <c r="HC1016" s="1"/>
  <c r="GX1016" s="1"/>
  <c r="AC1017"/>
  <c r="AB1017" s="1"/>
  <c r="AD1017"/>
  <c r="CR1017" s="1"/>
  <c r="Q1017" s="1"/>
  <c r="AE1017"/>
  <c r="AF1017"/>
  <c r="AG1017"/>
  <c r="CU1017" s="1"/>
  <c r="T1017" s="1"/>
  <c r="AH1017"/>
  <c r="CV1017" s="1"/>
  <c r="U1017" s="1"/>
  <c r="AI1017"/>
  <c r="AJ1017"/>
  <c r="CS1017"/>
  <c r="R1017" s="1"/>
  <c r="CT1017"/>
  <c r="S1017" s="1"/>
  <c r="CW1017"/>
  <c r="V1017" s="1"/>
  <c r="CX1017"/>
  <c r="W1017" s="1"/>
  <c r="FR1017"/>
  <c r="GL1017"/>
  <c r="GO1017"/>
  <c r="GP1017"/>
  <c r="GV1017"/>
  <c r="HC1017" s="1"/>
  <c r="GX1017" s="1"/>
  <c r="I1018"/>
  <c r="K1018"/>
  <c r="AC1018"/>
  <c r="AE1018"/>
  <c r="AD1018" s="1"/>
  <c r="AF1018"/>
  <c r="CT1018" s="1"/>
  <c r="S1018" s="1"/>
  <c r="AG1018"/>
  <c r="AH1018"/>
  <c r="AI1018"/>
  <c r="CW1018" s="1"/>
  <c r="V1018" s="1"/>
  <c r="AJ1018"/>
  <c r="CX1018" s="1"/>
  <c r="W1018" s="1"/>
  <c r="CQ1018"/>
  <c r="P1018" s="1"/>
  <c r="CU1018"/>
  <c r="T1018" s="1"/>
  <c r="CV1018"/>
  <c r="U1018" s="1"/>
  <c r="FR1018"/>
  <c r="GL1018"/>
  <c r="GO1018"/>
  <c r="GP1018"/>
  <c r="GV1018"/>
  <c r="GX1018"/>
  <c r="HC1018"/>
  <c r="C1019"/>
  <c r="D1019"/>
  <c r="I1019"/>
  <c r="K1019"/>
  <c r="AC1019"/>
  <c r="AE1019"/>
  <c r="AD1019" s="1"/>
  <c r="AF1019"/>
  <c r="CT1019" s="1"/>
  <c r="S1019" s="1"/>
  <c r="AG1019"/>
  <c r="AH1019"/>
  <c r="AI1019"/>
  <c r="CW1019" s="1"/>
  <c r="V1019" s="1"/>
  <c r="AJ1019"/>
  <c r="CX1019" s="1"/>
  <c r="W1019" s="1"/>
  <c r="CQ1019"/>
  <c r="P1019" s="1"/>
  <c r="CU1019"/>
  <c r="T1019" s="1"/>
  <c r="CV1019"/>
  <c r="U1019" s="1"/>
  <c r="FR1019"/>
  <c r="GL1019"/>
  <c r="GO1019"/>
  <c r="GP1019"/>
  <c r="GV1019"/>
  <c r="GX1019"/>
  <c r="HC1019"/>
  <c r="AC1020"/>
  <c r="AB1020" s="1"/>
  <c r="AD1020"/>
  <c r="CR1020" s="1"/>
  <c r="AE1020"/>
  <c r="CS1020" s="1"/>
  <c r="AF1020"/>
  <c r="AG1020"/>
  <c r="AH1020"/>
  <c r="CV1020" s="1"/>
  <c r="AI1020"/>
  <c r="CW1020" s="1"/>
  <c r="AJ1020"/>
  <c r="CQ1020"/>
  <c r="CT1020"/>
  <c r="CU1020"/>
  <c r="CX1020"/>
  <c r="FR1020"/>
  <c r="GL1020"/>
  <c r="GO1020"/>
  <c r="GP1020"/>
  <c r="GV1020"/>
  <c r="HC1020" s="1"/>
  <c r="AC1021"/>
  <c r="AB1021" s="1"/>
  <c r="AD1021"/>
  <c r="CR1021" s="1"/>
  <c r="AE1021"/>
  <c r="AF1021"/>
  <c r="AG1021"/>
  <c r="CU1021" s="1"/>
  <c r="AH1021"/>
  <c r="CV1021" s="1"/>
  <c r="AI1021"/>
  <c r="AJ1021"/>
  <c r="CS1021"/>
  <c r="CT1021"/>
  <c r="CW1021"/>
  <c r="CX1021"/>
  <c r="FR1021"/>
  <c r="GL1021"/>
  <c r="GO1021"/>
  <c r="GP1021"/>
  <c r="GV1021"/>
  <c r="HC1021" s="1"/>
  <c r="C1022"/>
  <c r="D1022"/>
  <c r="I1022"/>
  <c r="K1022"/>
  <c r="AC1022"/>
  <c r="AB1022" s="1"/>
  <c r="AD1022"/>
  <c r="CR1022" s="1"/>
  <c r="Q1022" s="1"/>
  <c r="AE1022"/>
  <c r="AF1022"/>
  <c r="AG1022"/>
  <c r="CU1022" s="1"/>
  <c r="T1022" s="1"/>
  <c r="AH1022"/>
  <c r="CV1022" s="1"/>
  <c r="U1022" s="1"/>
  <c r="AI1022"/>
  <c r="AJ1022"/>
  <c r="CS1022"/>
  <c r="R1022" s="1"/>
  <c r="CT1022"/>
  <c r="S1022" s="1"/>
  <c r="CW1022"/>
  <c r="V1022" s="1"/>
  <c r="CX1022"/>
  <c r="W1022" s="1"/>
  <c r="FR1022"/>
  <c r="GL1022"/>
  <c r="GN1022"/>
  <c r="GP1022"/>
  <c r="GV1022"/>
  <c r="HC1022" s="1"/>
  <c r="GX1022" s="1"/>
  <c r="I1023"/>
  <c r="AC1023"/>
  <c r="CQ1023" s="1"/>
  <c r="P1023" s="1"/>
  <c r="AE1023"/>
  <c r="AD1023" s="1"/>
  <c r="AF1023"/>
  <c r="CT1023" s="1"/>
  <c r="S1023" s="1"/>
  <c r="AG1023"/>
  <c r="CU1023" s="1"/>
  <c r="T1023" s="1"/>
  <c r="AH1023"/>
  <c r="AI1023"/>
  <c r="AJ1023"/>
  <c r="CX1023" s="1"/>
  <c r="W1023" s="1"/>
  <c r="CS1023"/>
  <c r="R1023" s="1"/>
  <c r="CV1023"/>
  <c r="U1023" s="1"/>
  <c r="CW1023"/>
  <c r="V1023" s="1"/>
  <c r="FR1023"/>
  <c r="GL1023"/>
  <c r="GN1023"/>
  <c r="GP1023"/>
  <c r="GV1023"/>
  <c r="HC1023"/>
  <c r="GX1023" s="1"/>
  <c r="B1025"/>
  <c r="B985" s="1"/>
  <c r="C1025"/>
  <c r="C985" s="1"/>
  <c r="D1025"/>
  <c r="D985" s="1"/>
  <c r="F1025"/>
  <c r="F985" s="1"/>
  <c r="G1025"/>
  <c r="G985" s="1"/>
  <c r="BX1025"/>
  <c r="BX985" s="1"/>
  <c r="BY1025"/>
  <c r="CI1025" s="1"/>
  <c r="BZ1025"/>
  <c r="BZ985" s="1"/>
  <c r="CD1025"/>
  <c r="CD985" s="1"/>
  <c r="CG1025"/>
  <c r="CG985" s="1"/>
  <c r="CK1025"/>
  <c r="CK985" s="1"/>
  <c r="CL1025"/>
  <c r="CL985" s="1"/>
  <c r="CM1025"/>
  <c r="CM985" s="1"/>
  <c r="B1057"/>
  <c r="B933" s="1"/>
  <c r="C1057"/>
  <c r="C933" s="1"/>
  <c r="D1057"/>
  <c r="D933" s="1"/>
  <c r="F1057"/>
  <c r="F933" s="1"/>
  <c r="G1057"/>
  <c r="G933" s="1"/>
  <c r="F1059"/>
  <c r="F1060"/>
  <c r="F1069"/>
  <c r="F1071"/>
  <c r="F1072"/>
  <c r="F1078"/>
  <c r="F1079"/>
  <c r="F1080"/>
  <c r="F1081"/>
  <c r="F1083"/>
  <c r="F1084"/>
  <c r="D1089"/>
  <c r="E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AE1091"/>
  <c r="AF1091"/>
  <c r="AG1091"/>
  <c r="AH1091"/>
  <c r="AI1091"/>
  <c r="AJ1091"/>
  <c r="AK1091"/>
  <c r="AL1091"/>
  <c r="AM1091"/>
  <c r="AN1091"/>
  <c r="BE1091"/>
  <c r="BF1091"/>
  <c r="BG1091"/>
  <c r="BH1091"/>
  <c r="BI1091"/>
  <c r="BJ1091"/>
  <c r="BK1091"/>
  <c r="BL1091"/>
  <c r="BM1091"/>
  <c r="BN1091"/>
  <c r="BO1091"/>
  <c r="BP1091"/>
  <c r="BQ1091"/>
  <c r="BR1091"/>
  <c r="BS1091"/>
  <c r="BT1091"/>
  <c r="BU1091"/>
  <c r="BV1091"/>
  <c r="BW1091"/>
  <c r="BX1091"/>
  <c r="BY1091"/>
  <c r="BZ1091"/>
  <c r="CA1091"/>
  <c r="CB1091"/>
  <c r="CC1091"/>
  <c r="CD1091"/>
  <c r="CE1091"/>
  <c r="CF1091"/>
  <c r="CG1091"/>
  <c r="CH1091"/>
  <c r="CI1091"/>
  <c r="CJ1091"/>
  <c r="CK1091"/>
  <c r="CL1091"/>
  <c r="CM1091"/>
  <c r="CN1091"/>
  <c r="CO1091"/>
  <c r="CP1091"/>
  <c r="CQ1091"/>
  <c r="CR1091"/>
  <c r="CS1091"/>
  <c r="CT1091"/>
  <c r="CU1091"/>
  <c r="CV1091"/>
  <c r="CW1091"/>
  <c r="CX1091"/>
  <c r="CY1091"/>
  <c r="CZ1091"/>
  <c r="DA1091"/>
  <c r="DB1091"/>
  <c r="DC1091"/>
  <c r="DD1091"/>
  <c r="DE1091"/>
  <c r="DF1091"/>
  <c r="DG1091"/>
  <c r="DH1091"/>
  <c r="DI1091"/>
  <c r="DJ1091"/>
  <c r="DK1091"/>
  <c r="DL1091"/>
  <c r="DM1091"/>
  <c r="DN1091"/>
  <c r="DO1091"/>
  <c r="DP1091"/>
  <c r="DQ1091"/>
  <c r="DR1091"/>
  <c r="DS1091"/>
  <c r="DT1091"/>
  <c r="DU1091"/>
  <c r="DV1091"/>
  <c r="DW1091"/>
  <c r="DX1091"/>
  <c r="DY1091"/>
  <c r="DZ1091"/>
  <c r="EA1091"/>
  <c r="EB1091"/>
  <c r="EC1091"/>
  <c r="ED1091"/>
  <c r="EE1091"/>
  <c r="EF1091"/>
  <c r="EG1091"/>
  <c r="EH1091"/>
  <c r="EI1091"/>
  <c r="EJ1091"/>
  <c r="EK1091"/>
  <c r="EL1091"/>
  <c r="EM1091"/>
  <c r="EN1091"/>
  <c r="EO1091"/>
  <c r="EP1091"/>
  <c r="EQ1091"/>
  <c r="ER1091"/>
  <c r="ES1091"/>
  <c r="ET1091"/>
  <c r="EU1091"/>
  <c r="EV1091"/>
  <c r="EW1091"/>
  <c r="EX1091"/>
  <c r="EY1091"/>
  <c r="EZ1091"/>
  <c r="FA1091"/>
  <c r="FB1091"/>
  <c r="FC1091"/>
  <c r="FD1091"/>
  <c r="FE1091"/>
  <c r="FF1091"/>
  <c r="FG1091"/>
  <c r="FH1091"/>
  <c r="FI1091"/>
  <c r="FJ1091"/>
  <c r="FK1091"/>
  <c r="FL1091"/>
  <c r="FM1091"/>
  <c r="FN1091"/>
  <c r="FO1091"/>
  <c r="FP1091"/>
  <c r="FQ1091"/>
  <c r="FR1091"/>
  <c r="FS1091"/>
  <c r="FT1091"/>
  <c r="FU1091"/>
  <c r="FV1091"/>
  <c r="FW1091"/>
  <c r="FX1091"/>
  <c r="FY1091"/>
  <c r="FZ1091"/>
  <c r="GA1091"/>
  <c r="GB1091"/>
  <c r="GC1091"/>
  <c r="GD1091"/>
  <c r="GE1091"/>
  <c r="GF1091"/>
  <c r="GG1091"/>
  <c r="GH1091"/>
  <c r="GI1091"/>
  <c r="GJ1091"/>
  <c r="GK1091"/>
  <c r="GL1091"/>
  <c r="GM1091"/>
  <c r="GN1091"/>
  <c r="GO1091"/>
  <c r="GP1091"/>
  <c r="GQ1091"/>
  <c r="GR1091"/>
  <c r="GS1091"/>
  <c r="GT1091"/>
  <c r="GU1091"/>
  <c r="GV1091"/>
  <c r="GW1091"/>
  <c r="GX1091"/>
  <c r="D1093"/>
  <c r="E1095"/>
  <c r="Z1095"/>
  <c r="AA1095"/>
  <c r="AM1095"/>
  <c r="AN1095"/>
  <c r="BE1095"/>
  <c r="BF1095"/>
  <c r="BG1095"/>
  <c r="BH1095"/>
  <c r="BI1095"/>
  <c r="BJ1095"/>
  <c r="BK1095"/>
  <c r="BL1095"/>
  <c r="BM1095"/>
  <c r="BN1095"/>
  <c r="BO1095"/>
  <c r="BP1095"/>
  <c r="BQ1095"/>
  <c r="BR1095"/>
  <c r="BS1095"/>
  <c r="BT1095"/>
  <c r="BU1095"/>
  <c r="BV1095"/>
  <c r="BW1095"/>
  <c r="CN1095"/>
  <c r="CO1095"/>
  <c r="CP1095"/>
  <c r="CQ1095"/>
  <c r="CR1095"/>
  <c r="CS1095"/>
  <c r="CT1095"/>
  <c r="CU1095"/>
  <c r="CV1095"/>
  <c r="CW1095"/>
  <c r="CX1095"/>
  <c r="CY1095"/>
  <c r="CZ1095"/>
  <c r="DA1095"/>
  <c r="DB1095"/>
  <c r="DC1095"/>
  <c r="DD1095"/>
  <c r="DE1095"/>
  <c r="DF1095"/>
  <c r="DG1095"/>
  <c r="DH1095"/>
  <c r="DI1095"/>
  <c r="DJ1095"/>
  <c r="DK1095"/>
  <c r="DL1095"/>
  <c r="DM1095"/>
  <c r="DN1095"/>
  <c r="DO1095"/>
  <c r="DP1095"/>
  <c r="DQ1095"/>
  <c r="DR1095"/>
  <c r="DS1095"/>
  <c r="DT1095"/>
  <c r="DU1095"/>
  <c r="DV1095"/>
  <c r="DW1095"/>
  <c r="DX1095"/>
  <c r="DY1095"/>
  <c r="DZ1095"/>
  <c r="EA1095"/>
  <c r="EB1095"/>
  <c r="EC1095"/>
  <c r="ED1095"/>
  <c r="EE1095"/>
  <c r="EF1095"/>
  <c r="EG1095"/>
  <c r="EH1095"/>
  <c r="EI1095"/>
  <c r="EJ1095"/>
  <c r="EK1095"/>
  <c r="EL1095"/>
  <c r="EM1095"/>
  <c r="EN1095"/>
  <c r="EO1095"/>
  <c r="EP1095"/>
  <c r="EQ1095"/>
  <c r="ER1095"/>
  <c r="ES1095"/>
  <c r="ET1095"/>
  <c r="EU1095"/>
  <c r="EV1095"/>
  <c r="EW1095"/>
  <c r="EX1095"/>
  <c r="EY1095"/>
  <c r="EZ1095"/>
  <c r="FA1095"/>
  <c r="FB1095"/>
  <c r="FC1095"/>
  <c r="FD1095"/>
  <c r="FE1095"/>
  <c r="FF1095"/>
  <c r="FG1095"/>
  <c r="FH1095"/>
  <c r="FI1095"/>
  <c r="FJ1095"/>
  <c r="FK1095"/>
  <c r="FL1095"/>
  <c r="FM1095"/>
  <c r="FN1095"/>
  <c r="FO1095"/>
  <c r="FP1095"/>
  <c r="FQ1095"/>
  <c r="FR1095"/>
  <c r="FS1095"/>
  <c r="FT1095"/>
  <c r="FU1095"/>
  <c r="FV1095"/>
  <c r="FW1095"/>
  <c r="FX1095"/>
  <c r="FY1095"/>
  <c r="FZ1095"/>
  <c r="GA1095"/>
  <c r="GB1095"/>
  <c r="GC1095"/>
  <c r="GD1095"/>
  <c r="GE1095"/>
  <c r="GF1095"/>
  <c r="GG1095"/>
  <c r="GH1095"/>
  <c r="GI1095"/>
  <c r="GJ1095"/>
  <c r="GK1095"/>
  <c r="GL1095"/>
  <c r="GM1095"/>
  <c r="GN1095"/>
  <c r="GO1095"/>
  <c r="GP1095"/>
  <c r="GQ1095"/>
  <c r="GR1095"/>
  <c r="GS1095"/>
  <c r="GT1095"/>
  <c r="GU1095"/>
  <c r="GV1095"/>
  <c r="GW1095"/>
  <c r="GX1095"/>
  <c r="C1097"/>
  <c r="D1097"/>
  <c r="I1097"/>
  <c r="K1097"/>
  <c r="AC1097"/>
  <c r="CQ1097" s="1"/>
  <c r="P1097" s="1"/>
  <c r="AD1097"/>
  <c r="AE1097"/>
  <c r="AF1097"/>
  <c r="AG1097"/>
  <c r="CU1097" s="1"/>
  <c r="T1097" s="1"/>
  <c r="AH1097"/>
  <c r="AI1097"/>
  <c r="AJ1097"/>
  <c r="CR1097"/>
  <c r="Q1097" s="1"/>
  <c r="CS1097"/>
  <c r="R1097" s="1"/>
  <c r="CT1097"/>
  <c r="S1097" s="1"/>
  <c r="CV1097"/>
  <c r="U1097" s="1"/>
  <c r="CW1097"/>
  <c r="V1097" s="1"/>
  <c r="CX1097"/>
  <c r="W1097" s="1"/>
  <c r="FR1097"/>
  <c r="GL1097"/>
  <c r="GO1097"/>
  <c r="GP1097"/>
  <c r="GV1097"/>
  <c r="HC1097"/>
  <c r="GX1097" s="1"/>
  <c r="I1098"/>
  <c r="AC1098"/>
  <c r="AE1098"/>
  <c r="AD1098" s="1"/>
  <c r="AF1098"/>
  <c r="CT1098" s="1"/>
  <c r="S1098" s="1"/>
  <c r="AG1098"/>
  <c r="AH1098"/>
  <c r="AI1098"/>
  <c r="AJ1098"/>
  <c r="CX1098" s="1"/>
  <c r="W1098" s="1"/>
  <c r="CQ1098"/>
  <c r="P1098" s="1"/>
  <c r="CS1098"/>
  <c r="R1098" s="1"/>
  <c r="CU1098"/>
  <c r="T1098" s="1"/>
  <c r="CV1098"/>
  <c r="U1098" s="1"/>
  <c r="CW1098"/>
  <c r="V1098" s="1"/>
  <c r="FR1098"/>
  <c r="GL1098"/>
  <c r="GN1098"/>
  <c r="GP1098"/>
  <c r="GV1098"/>
  <c r="HC1098"/>
  <c r="GX1098" s="1"/>
  <c r="C1099"/>
  <c r="D1099"/>
  <c r="I1099"/>
  <c r="K1099"/>
  <c r="AC1099"/>
  <c r="CQ1099" s="1"/>
  <c r="P1099" s="1"/>
  <c r="AE1099"/>
  <c r="AD1099" s="1"/>
  <c r="AF1099"/>
  <c r="CT1099" s="1"/>
  <c r="S1099" s="1"/>
  <c r="AG1099"/>
  <c r="CU1099" s="1"/>
  <c r="T1099" s="1"/>
  <c r="AH1099"/>
  <c r="AI1099"/>
  <c r="AJ1099"/>
  <c r="CX1099" s="1"/>
  <c r="W1099" s="1"/>
  <c r="CS1099"/>
  <c r="R1099" s="1"/>
  <c r="CV1099"/>
  <c r="U1099" s="1"/>
  <c r="CW1099"/>
  <c r="V1099" s="1"/>
  <c r="FR1099"/>
  <c r="GL1099"/>
  <c r="GO1099"/>
  <c r="GP1099"/>
  <c r="GV1099"/>
  <c r="HC1099"/>
  <c r="GX1099" s="1"/>
  <c r="AC1100"/>
  <c r="AE1100"/>
  <c r="CS1100" s="1"/>
  <c r="AF1100"/>
  <c r="AG1100"/>
  <c r="AH1100"/>
  <c r="AI1100"/>
  <c r="CW1100" s="1"/>
  <c r="AJ1100"/>
  <c r="CQ1100"/>
  <c r="CT1100"/>
  <c r="CU1100"/>
  <c r="CV1100"/>
  <c r="CX1100"/>
  <c r="FR1100"/>
  <c r="GL1100"/>
  <c r="GN1100"/>
  <c r="GP1100"/>
  <c r="GV1100"/>
  <c r="HC1100" s="1"/>
  <c r="C1101"/>
  <c r="D1101"/>
  <c r="I1101"/>
  <c r="K1101"/>
  <c r="AC1101"/>
  <c r="AE1101"/>
  <c r="CS1101" s="1"/>
  <c r="R1101" s="1"/>
  <c r="AF1101"/>
  <c r="CT1101" s="1"/>
  <c r="S1101" s="1"/>
  <c r="AG1101"/>
  <c r="AH1101"/>
  <c r="AI1101"/>
  <c r="CW1101" s="1"/>
  <c r="V1101" s="1"/>
  <c r="AJ1101"/>
  <c r="CX1101" s="1"/>
  <c r="W1101" s="1"/>
  <c r="CQ1101"/>
  <c r="P1101" s="1"/>
  <c r="CU1101"/>
  <c r="T1101" s="1"/>
  <c r="CV1101"/>
  <c r="U1101" s="1"/>
  <c r="FR1101"/>
  <c r="GL1101"/>
  <c r="GO1101"/>
  <c r="GP1101"/>
  <c r="GV1101"/>
  <c r="HC1101" s="1"/>
  <c r="GX1101" s="1"/>
  <c r="AC1102"/>
  <c r="AB1102" s="1"/>
  <c r="AD1102"/>
  <c r="CR1102" s="1"/>
  <c r="AE1102"/>
  <c r="AF1102"/>
  <c r="AG1102"/>
  <c r="AH1102"/>
  <c r="CV1102" s="1"/>
  <c r="AI1102"/>
  <c r="AJ1102"/>
  <c r="CQ1102"/>
  <c r="CS1102"/>
  <c r="CT1102"/>
  <c r="CU1102"/>
  <c r="CW1102"/>
  <c r="CX1102"/>
  <c r="FR1102"/>
  <c r="GL1102"/>
  <c r="GN1102"/>
  <c r="GP1102"/>
  <c r="GV1102"/>
  <c r="HC1102" s="1"/>
  <c r="C1103"/>
  <c r="D1103"/>
  <c r="I1103"/>
  <c r="CX1201" i="3" s="1"/>
  <c r="K1103" i="1"/>
  <c r="AC1103"/>
  <c r="AB1103" s="1"/>
  <c r="AD1103"/>
  <c r="CR1103" s="1"/>
  <c r="Q1103" s="1"/>
  <c r="AE1103"/>
  <c r="AF1103"/>
  <c r="AG1103"/>
  <c r="CU1103" s="1"/>
  <c r="T1103" s="1"/>
  <c r="AH1103"/>
  <c r="CV1103" s="1"/>
  <c r="U1103" s="1"/>
  <c r="AI1103"/>
  <c r="AJ1103"/>
  <c r="CS1103"/>
  <c r="R1103" s="1"/>
  <c r="CT1103"/>
  <c r="S1103" s="1"/>
  <c r="CW1103"/>
  <c r="V1103" s="1"/>
  <c r="CX1103"/>
  <c r="W1103" s="1"/>
  <c r="FR1103"/>
  <c r="GL1103"/>
  <c r="GO1103"/>
  <c r="GP1103"/>
  <c r="GV1103"/>
  <c r="HC1103" s="1"/>
  <c r="GX1103" s="1"/>
  <c r="C1104"/>
  <c r="D1104"/>
  <c r="I1104"/>
  <c r="K1104"/>
  <c r="AC1104"/>
  <c r="AB1104" s="1"/>
  <c r="AD1104"/>
  <c r="CR1104" s="1"/>
  <c r="Q1104" s="1"/>
  <c r="AE1104"/>
  <c r="AF1104"/>
  <c r="AG1104"/>
  <c r="CU1104" s="1"/>
  <c r="T1104" s="1"/>
  <c r="AH1104"/>
  <c r="CV1104" s="1"/>
  <c r="U1104" s="1"/>
  <c r="AI1104"/>
  <c r="AJ1104"/>
  <c r="CS1104"/>
  <c r="R1104" s="1"/>
  <c r="CT1104"/>
  <c r="S1104" s="1"/>
  <c r="CW1104"/>
  <c r="V1104" s="1"/>
  <c r="CX1104"/>
  <c r="W1104" s="1"/>
  <c r="FR1104"/>
  <c r="GL1104"/>
  <c r="GO1104"/>
  <c r="GP1104"/>
  <c r="GV1104"/>
  <c r="HC1104" s="1"/>
  <c r="GX1104" s="1"/>
  <c r="I1105"/>
  <c r="AC1105"/>
  <c r="CQ1105" s="1"/>
  <c r="P1105" s="1"/>
  <c r="AE1105"/>
  <c r="AD1105" s="1"/>
  <c r="AF1105"/>
  <c r="CT1105" s="1"/>
  <c r="S1105" s="1"/>
  <c r="AG1105"/>
  <c r="CU1105" s="1"/>
  <c r="T1105" s="1"/>
  <c r="AH1105"/>
  <c r="AI1105"/>
  <c r="AJ1105"/>
  <c r="CX1105" s="1"/>
  <c r="W1105" s="1"/>
  <c r="CS1105"/>
  <c r="R1105" s="1"/>
  <c r="CV1105"/>
  <c r="U1105" s="1"/>
  <c r="CW1105"/>
  <c r="V1105" s="1"/>
  <c r="FR1105"/>
  <c r="GL1105"/>
  <c r="BZ1107" s="1"/>
  <c r="GN1105"/>
  <c r="GP1105"/>
  <c r="GV1105"/>
  <c r="HC1105"/>
  <c r="GX1105" s="1"/>
  <c r="B1107"/>
  <c r="B1095" s="1"/>
  <c r="C1107"/>
  <c r="C1095" s="1"/>
  <c r="D1107"/>
  <c r="D1095" s="1"/>
  <c r="F1107"/>
  <c r="F1095" s="1"/>
  <c r="G1107"/>
  <c r="G1095" s="1"/>
  <c r="BX1107"/>
  <c r="BX1095" s="1"/>
  <c r="BY1107"/>
  <c r="BY1095" s="1"/>
  <c r="CD1107"/>
  <c r="AU1107" s="1"/>
  <c r="CK1107"/>
  <c r="CK1095" s="1"/>
  <c r="CL1107"/>
  <c r="BC1107" s="1"/>
  <c r="CM1107"/>
  <c r="BD1107" s="1"/>
  <c r="D1139"/>
  <c r="E1141"/>
  <c r="Z1141"/>
  <c r="AA1141"/>
  <c r="AM1141"/>
  <c r="AN1141"/>
  <c r="BE1141"/>
  <c r="BF1141"/>
  <c r="BG1141"/>
  <c r="BH1141"/>
  <c r="BI1141"/>
  <c r="BJ1141"/>
  <c r="BK1141"/>
  <c r="BL1141"/>
  <c r="BM1141"/>
  <c r="BN1141"/>
  <c r="BO1141"/>
  <c r="BP1141"/>
  <c r="BQ1141"/>
  <c r="BR1141"/>
  <c r="BS1141"/>
  <c r="BT1141"/>
  <c r="BU1141"/>
  <c r="BV1141"/>
  <c r="BW1141"/>
  <c r="CN1141"/>
  <c r="CO1141"/>
  <c r="CP1141"/>
  <c r="CQ1141"/>
  <c r="CR1141"/>
  <c r="CS1141"/>
  <c r="CT1141"/>
  <c r="CU1141"/>
  <c r="CV1141"/>
  <c r="CW1141"/>
  <c r="CX1141"/>
  <c r="CY1141"/>
  <c r="CZ1141"/>
  <c r="DA1141"/>
  <c r="DB1141"/>
  <c r="DC1141"/>
  <c r="DD1141"/>
  <c r="DE1141"/>
  <c r="DF1141"/>
  <c r="DG1141"/>
  <c r="DH1141"/>
  <c r="DI1141"/>
  <c r="DJ1141"/>
  <c r="DK1141"/>
  <c r="DL1141"/>
  <c r="DM1141"/>
  <c r="DN1141"/>
  <c r="DO1141"/>
  <c r="DP1141"/>
  <c r="DQ1141"/>
  <c r="DR1141"/>
  <c r="DS1141"/>
  <c r="DT1141"/>
  <c r="DU1141"/>
  <c r="DV1141"/>
  <c r="DW1141"/>
  <c r="DX1141"/>
  <c r="DY1141"/>
  <c r="DZ1141"/>
  <c r="EA1141"/>
  <c r="EB1141"/>
  <c r="EC1141"/>
  <c r="ED1141"/>
  <c r="EE1141"/>
  <c r="EF1141"/>
  <c r="EG1141"/>
  <c r="EH1141"/>
  <c r="EI1141"/>
  <c r="EJ1141"/>
  <c r="EK1141"/>
  <c r="EL1141"/>
  <c r="EM1141"/>
  <c r="EN1141"/>
  <c r="EO1141"/>
  <c r="EP1141"/>
  <c r="EQ1141"/>
  <c r="ER1141"/>
  <c r="ES1141"/>
  <c r="ET1141"/>
  <c r="EU1141"/>
  <c r="EV1141"/>
  <c r="EW1141"/>
  <c r="EX1141"/>
  <c r="EY1141"/>
  <c r="EZ1141"/>
  <c r="FA1141"/>
  <c r="FB1141"/>
  <c r="FC1141"/>
  <c r="FD1141"/>
  <c r="FE1141"/>
  <c r="FF1141"/>
  <c r="FG1141"/>
  <c r="FH1141"/>
  <c r="FI1141"/>
  <c r="FJ1141"/>
  <c r="FK1141"/>
  <c r="FL1141"/>
  <c r="FM1141"/>
  <c r="FN1141"/>
  <c r="FO1141"/>
  <c r="FP1141"/>
  <c r="FQ1141"/>
  <c r="FR1141"/>
  <c r="FS1141"/>
  <c r="FT1141"/>
  <c r="FU1141"/>
  <c r="FV1141"/>
  <c r="FW1141"/>
  <c r="FX1141"/>
  <c r="FY1141"/>
  <c r="FZ1141"/>
  <c r="GA1141"/>
  <c r="GB1141"/>
  <c r="GC1141"/>
  <c r="GD1141"/>
  <c r="GE1141"/>
  <c r="GF1141"/>
  <c r="GG1141"/>
  <c r="GH1141"/>
  <c r="GI1141"/>
  <c r="GJ1141"/>
  <c r="GK1141"/>
  <c r="GL1141"/>
  <c r="GM1141"/>
  <c r="GN1141"/>
  <c r="GO1141"/>
  <c r="GP1141"/>
  <c r="GQ1141"/>
  <c r="GR1141"/>
  <c r="GS1141"/>
  <c r="GT1141"/>
  <c r="GU1141"/>
  <c r="GV1141"/>
  <c r="GW1141"/>
  <c r="GX1141"/>
  <c r="C1143"/>
  <c r="D1143"/>
  <c r="I1143"/>
  <c r="K1143"/>
  <c r="AC1143"/>
  <c r="AB1143" s="1"/>
  <c r="AD1143"/>
  <c r="CR1143" s="1"/>
  <c r="Q1143" s="1"/>
  <c r="AE1143"/>
  <c r="AF1143"/>
  <c r="AG1143"/>
  <c r="AH1143"/>
  <c r="CV1143" s="1"/>
  <c r="U1143" s="1"/>
  <c r="AI1143"/>
  <c r="AJ1143"/>
  <c r="CQ1143"/>
  <c r="P1143" s="1"/>
  <c r="CS1143"/>
  <c r="R1143" s="1"/>
  <c r="CT1143"/>
  <c r="S1143" s="1"/>
  <c r="CU1143"/>
  <c r="T1143" s="1"/>
  <c r="CW1143"/>
  <c r="V1143" s="1"/>
  <c r="CX1143"/>
  <c r="W1143" s="1"/>
  <c r="FR1143"/>
  <c r="GL1143"/>
  <c r="GO1143"/>
  <c r="GP1143"/>
  <c r="GV1143"/>
  <c r="HC1143" s="1"/>
  <c r="GX1143" s="1"/>
  <c r="I1144"/>
  <c r="AC1144"/>
  <c r="CQ1144" s="1"/>
  <c r="P1144" s="1"/>
  <c r="AE1144"/>
  <c r="AD1144" s="1"/>
  <c r="AF1144"/>
  <c r="CT1144" s="1"/>
  <c r="S1144" s="1"/>
  <c r="AG1144"/>
  <c r="CU1144" s="1"/>
  <c r="T1144" s="1"/>
  <c r="AH1144"/>
  <c r="AI1144"/>
  <c r="AJ1144"/>
  <c r="CX1144" s="1"/>
  <c r="W1144" s="1"/>
  <c r="CS1144"/>
  <c r="R1144" s="1"/>
  <c r="CV1144"/>
  <c r="U1144" s="1"/>
  <c r="CW1144"/>
  <c r="V1144" s="1"/>
  <c r="FR1144"/>
  <c r="GL1144"/>
  <c r="GO1144"/>
  <c r="GP1144"/>
  <c r="GV1144"/>
  <c r="HC1144"/>
  <c r="GX1144" s="1"/>
  <c r="C1145"/>
  <c r="D1145"/>
  <c r="I1145"/>
  <c r="K1145"/>
  <c r="AC1145"/>
  <c r="CQ1145" s="1"/>
  <c r="P1145" s="1"/>
  <c r="AE1145"/>
  <c r="AD1145" s="1"/>
  <c r="AF1145"/>
  <c r="CT1145" s="1"/>
  <c r="S1145" s="1"/>
  <c r="AG1145"/>
  <c r="CU1145" s="1"/>
  <c r="T1145" s="1"/>
  <c r="AH1145"/>
  <c r="AI1145"/>
  <c r="AJ1145"/>
  <c r="CX1145" s="1"/>
  <c r="W1145" s="1"/>
  <c r="CS1145"/>
  <c r="R1145" s="1"/>
  <c r="CV1145"/>
  <c r="U1145" s="1"/>
  <c r="CW1145"/>
  <c r="V1145" s="1"/>
  <c r="FR1145"/>
  <c r="GL1145"/>
  <c r="GO1145"/>
  <c r="GP1145"/>
  <c r="GV1145"/>
  <c r="HC1145"/>
  <c r="GX1145" s="1"/>
  <c r="I1146"/>
  <c r="AC1146"/>
  <c r="AE1146"/>
  <c r="AD1146" s="1"/>
  <c r="AF1146"/>
  <c r="CT1146" s="1"/>
  <c r="S1146" s="1"/>
  <c r="AG1146"/>
  <c r="AH1146"/>
  <c r="AI1146"/>
  <c r="CW1146" s="1"/>
  <c r="V1146" s="1"/>
  <c r="AJ1146"/>
  <c r="CX1146" s="1"/>
  <c r="W1146" s="1"/>
  <c r="CQ1146"/>
  <c r="P1146" s="1"/>
  <c r="CU1146"/>
  <c r="T1146" s="1"/>
  <c r="CV1146"/>
  <c r="U1146" s="1"/>
  <c r="FR1146"/>
  <c r="GL1146"/>
  <c r="GO1146"/>
  <c r="GP1146"/>
  <c r="GV1146"/>
  <c r="GX1146"/>
  <c r="HC1146"/>
  <c r="I1147"/>
  <c r="AC1147"/>
  <c r="AD1147"/>
  <c r="AB1147" s="1"/>
  <c r="AE1147"/>
  <c r="CS1147" s="1"/>
  <c r="R1147" s="1"/>
  <c r="AF1147"/>
  <c r="AG1147"/>
  <c r="AH1147"/>
  <c r="CV1147" s="1"/>
  <c r="U1147" s="1"/>
  <c r="AI1147"/>
  <c r="CW1147" s="1"/>
  <c r="V1147" s="1"/>
  <c r="AJ1147"/>
  <c r="CQ1147"/>
  <c r="P1147" s="1"/>
  <c r="CT1147"/>
  <c r="S1147" s="1"/>
  <c r="CU1147"/>
  <c r="T1147" s="1"/>
  <c r="CX1147"/>
  <c r="W1147" s="1"/>
  <c r="FR1147"/>
  <c r="GL1147"/>
  <c r="GO1147"/>
  <c r="GP1147"/>
  <c r="GV1147"/>
  <c r="HC1147" s="1"/>
  <c r="GX1147" s="1"/>
  <c r="C1148"/>
  <c r="D1148"/>
  <c r="I1148"/>
  <c r="K1148"/>
  <c r="AC1148"/>
  <c r="AE1148"/>
  <c r="CS1148" s="1"/>
  <c r="R1148" s="1"/>
  <c r="AF1148"/>
  <c r="AG1148"/>
  <c r="AH1148"/>
  <c r="AI1148"/>
  <c r="CW1148" s="1"/>
  <c r="V1148" s="1"/>
  <c r="AJ1148"/>
  <c r="CQ1148"/>
  <c r="P1148" s="1"/>
  <c r="CT1148"/>
  <c r="S1148" s="1"/>
  <c r="CU1148"/>
  <c r="T1148" s="1"/>
  <c r="CV1148"/>
  <c r="U1148" s="1"/>
  <c r="CX1148"/>
  <c r="W1148" s="1"/>
  <c r="FR1148"/>
  <c r="GL1148"/>
  <c r="GO1148"/>
  <c r="GP1148"/>
  <c r="GV1148"/>
  <c r="HC1148" s="1"/>
  <c r="GX1148" s="1"/>
  <c r="AC1149"/>
  <c r="AB1149" s="1"/>
  <c r="AD1149"/>
  <c r="CR1149" s="1"/>
  <c r="AE1149"/>
  <c r="AF1149"/>
  <c r="AG1149"/>
  <c r="AH1149"/>
  <c r="CV1149" s="1"/>
  <c r="AI1149"/>
  <c r="AJ1149"/>
  <c r="CQ1149"/>
  <c r="CS1149"/>
  <c r="CT1149"/>
  <c r="CU1149"/>
  <c r="CW1149"/>
  <c r="CX1149"/>
  <c r="FR1149"/>
  <c r="GL1149"/>
  <c r="GO1149"/>
  <c r="GP1149"/>
  <c r="GV1149"/>
  <c r="HC1149" s="1"/>
  <c r="I1150"/>
  <c r="AC1150"/>
  <c r="CQ1150" s="1"/>
  <c r="P1150" s="1"/>
  <c r="AE1150"/>
  <c r="AD1150" s="1"/>
  <c r="AF1150"/>
  <c r="CT1150" s="1"/>
  <c r="S1150" s="1"/>
  <c r="AG1150"/>
  <c r="CU1150" s="1"/>
  <c r="T1150" s="1"/>
  <c r="AH1150"/>
  <c r="AI1150"/>
  <c r="AJ1150"/>
  <c r="CX1150" s="1"/>
  <c r="W1150" s="1"/>
  <c r="CS1150"/>
  <c r="R1150" s="1"/>
  <c r="CV1150"/>
  <c r="U1150" s="1"/>
  <c r="CW1150"/>
  <c r="V1150" s="1"/>
  <c r="FR1150"/>
  <c r="GL1150"/>
  <c r="GO1150"/>
  <c r="GP1150"/>
  <c r="GV1150"/>
  <c r="HC1150"/>
  <c r="GX1150" s="1"/>
  <c r="I1151"/>
  <c r="AC1151"/>
  <c r="AE1151"/>
  <c r="AD1151" s="1"/>
  <c r="AF1151"/>
  <c r="CT1151" s="1"/>
  <c r="S1151" s="1"/>
  <c r="AG1151"/>
  <c r="AH1151"/>
  <c r="AI1151"/>
  <c r="CW1151" s="1"/>
  <c r="V1151" s="1"/>
  <c r="AJ1151"/>
  <c r="CX1151" s="1"/>
  <c r="W1151" s="1"/>
  <c r="CQ1151"/>
  <c r="P1151" s="1"/>
  <c r="CU1151"/>
  <c r="T1151" s="1"/>
  <c r="CV1151"/>
  <c r="U1151" s="1"/>
  <c r="FR1151"/>
  <c r="GL1151"/>
  <c r="GO1151"/>
  <c r="GP1151"/>
  <c r="GV1151"/>
  <c r="GX1151"/>
  <c r="HC1151"/>
  <c r="C1152"/>
  <c r="D1152"/>
  <c r="I1152"/>
  <c r="K1152"/>
  <c r="AC1152"/>
  <c r="CQ1152" s="1"/>
  <c r="P1152" s="1"/>
  <c r="AE1152"/>
  <c r="AD1152" s="1"/>
  <c r="AF1152"/>
  <c r="CT1152" s="1"/>
  <c r="S1152" s="1"/>
  <c r="AG1152"/>
  <c r="CU1152" s="1"/>
  <c r="T1152" s="1"/>
  <c r="AH1152"/>
  <c r="AI1152"/>
  <c r="CW1152" s="1"/>
  <c r="V1152" s="1"/>
  <c r="AJ1152"/>
  <c r="CX1152" s="1"/>
  <c r="W1152" s="1"/>
  <c r="CV1152"/>
  <c r="U1152" s="1"/>
  <c r="FR1152"/>
  <c r="GL1152"/>
  <c r="GO1152"/>
  <c r="GP1152"/>
  <c r="GV1152"/>
  <c r="GX1152"/>
  <c r="HC1152"/>
  <c r="C1153"/>
  <c r="D1153"/>
  <c r="I1153"/>
  <c r="K1153"/>
  <c r="AC1153"/>
  <c r="CQ1153" s="1"/>
  <c r="P1153" s="1"/>
  <c r="AE1153"/>
  <c r="AD1153" s="1"/>
  <c r="AF1153"/>
  <c r="CT1153" s="1"/>
  <c r="S1153" s="1"/>
  <c r="AG1153"/>
  <c r="CU1153" s="1"/>
  <c r="T1153" s="1"/>
  <c r="AH1153"/>
  <c r="AI1153"/>
  <c r="AJ1153"/>
  <c r="CX1153" s="1"/>
  <c r="W1153" s="1"/>
  <c r="CS1153"/>
  <c r="R1153" s="1"/>
  <c r="CV1153"/>
  <c r="U1153" s="1"/>
  <c r="CW1153"/>
  <c r="V1153" s="1"/>
  <c r="FR1153"/>
  <c r="GL1153"/>
  <c r="GO1153"/>
  <c r="GP1153"/>
  <c r="GV1153"/>
  <c r="HC1153"/>
  <c r="GX1153" s="1"/>
  <c r="C1154"/>
  <c r="D1154"/>
  <c r="I1154"/>
  <c r="K1154"/>
  <c r="AC1154"/>
  <c r="CQ1154" s="1"/>
  <c r="P1154" s="1"/>
  <c r="AE1154"/>
  <c r="AD1154" s="1"/>
  <c r="AF1154"/>
  <c r="CT1154" s="1"/>
  <c r="S1154" s="1"/>
  <c r="AG1154"/>
  <c r="CU1154" s="1"/>
  <c r="T1154" s="1"/>
  <c r="AH1154"/>
  <c r="AI1154"/>
  <c r="AJ1154"/>
  <c r="CX1154" s="1"/>
  <c r="W1154" s="1"/>
  <c r="CS1154"/>
  <c r="R1154" s="1"/>
  <c r="CV1154"/>
  <c r="U1154" s="1"/>
  <c r="CW1154"/>
  <c r="V1154" s="1"/>
  <c r="FR1154"/>
  <c r="GL1154"/>
  <c r="GO1154"/>
  <c r="GP1154"/>
  <c r="GV1154"/>
  <c r="HC1154"/>
  <c r="GX1154" s="1"/>
  <c r="C1155"/>
  <c r="D1155"/>
  <c r="I1155"/>
  <c r="K1155"/>
  <c r="AC1155"/>
  <c r="CQ1155" s="1"/>
  <c r="P1155" s="1"/>
  <c r="AE1155"/>
  <c r="AD1155" s="1"/>
  <c r="AF1155"/>
  <c r="CT1155" s="1"/>
  <c r="S1155" s="1"/>
  <c r="AG1155"/>
  <c r="CU1155" s="1"/>
  <c r="T1155" s="1"/>
  <c r="AH1155"/>
  <c r="AI1155"/>
  <c r="AJ1155"/>
  <c r="CX1155" s="1"/>
  <c r="W1155" s="1"/>
  <c r="CS1155"/>
  <c r="R1155" s="1"/>
  <c r="CV1155"/>
  <c r="U1155" s="1"/>
  <c r="CW1155"/>
  <c r="V1155" s="1"/>
  <c r="FR1155"/>
  <c r="GL1155"/>
  <c r="GO1155"/>
  <c r="GP1155"/>
  <c r="GV1155"/>
  <c r="HC1155"/>
  <c r="GX1155" s="1"/>
  <c r="C1156"/>
  <c r="D1156"/>
  <c r="I1156"/>
  <c r="K1156"/>
  <c r="AC1156"/>
  <c r="CQ1156" s="1"/>
  <c r="P1156" s="1"/>
  <c r="AE1156"/>
  <c r="AD1156" s="1"/>
  <c r="AF1156"/>
  <c r="CT1156" s="1"/>
  <c r="S1156" s="1"/>
  <c r="AG1156"/>
  <c r="CU1156" s="1"/>
  <c r="T1156" s="1"/>
  <c r="AH1156"/>
  <c r="AI1156"/>
  <c r="AJ1156"/>
  <c r="CX1156" s="1"/>
  <c r="W1156" s="1"/>
  <c r="CS1156"/>
  <c r="R1156" s="1"/>
  <c r="CV1156"/>
  <c r="U1156" s="1"/>
  <c r="CW1156"/>
  <c r="V1156" s="1"/>
  <c r="FR1156"/>
  <c r="GL1156"/>
  <c r="GO1156"/>
  <c r="GP1156"/>
  <c r="GV1156"/>
  <c r="HC1156"/>
  <c r="GX1156" s="1"/>
  <c r="AC1157"/>
  <c r="AE1157"/>
  <c r="CS1157" s="1"/>
  <c r="AF1157"/>
  <c r="CT1157" s="1"/>
  <c r="AG1157"/>
  <c r="AH1157"/>
  <c r="AI1157"/>
  <c r="CW1157" s="1"/>
  <c r="AJ1157"/>
  <c r="CX1157" s="1"/>
  <c r="CQ1157"/>
  <c r="CU1157"/>
  <c r="CV1157"/>
  <c r="FR1157"/>
  <c r="GL1157"/>
  <c r="GO1157"/>
  <c r="GP1157"/>
  <c r="GV1157"/>
  <c r="HC1157" s="1"/>
  <c r="AC1158"/>
  <c r="AB1158" s="1"/>
  <c r="AD1158"/>
  <c r="CR1158" s="1"/>
  <c r="AE1158"/>
  <c r="CS1158" s="1"/>
  <c r="AF1158"/>
  <c r="AG1158"/>
  <c r="CU1158" s="1"/>
  <c r="AH1158"/>
  <c r="CV1158" s="1"/>
  <c r="AI1158"/>
  <c r="CW1158" s="1"/>
  <c r="AJ1158"/>
  <c r="CQ1158"/>
  <c r="CT1158"/>
  <c r="CX1158"/>
  <c r="FR1158"/>
  <c r="GL1158"/>
  <c r="GO1158"/>
  <c r="GP1158"/>
  <c r="GV1158"/>
  <c r="HC1158" s="1"/>
  <c r="C1159"/>
  <c r="D1159"/>
  <c r="I1159"/>
  <c r="K1159"/>
  <c r="AC1159"/>
  <c r="AB1159" s="1"/>
  <c r="AD1159"/>
  <c r="CR1159" s="1"/>
  <c r="Q1159" s="1"/>
  <c r="AE1159"/>
  <c r="AF1159"/>
  <c r="AG1159"/>
  <c r="CU1159" s="1"/>
  <c r="T1159" s="1"/>
  <c r="AH1159"/>
  <c r="CV1159" s="1"/>
  <c r="U1159" s="1"/>
  <c r="AI1159"/>
  <c r="AJ1159"/>
  <c r="CS1159"/>
  <c r="R1159" s="1"/>
  <c r="CT1159"/>
  <c r="S1159" s="1"/>
  <c r="CW1159"/>
  <c r="V1159" s="1"/>
  <c r="CX1159"/>
  <c r="W1159" s="1"/>
  <c r="FR1159"/>
  <c r="GL1159"/>
  <c r="GO1159"/>
  <c r="GP1159"/>
  <c r="GV1159"/>
  <c r="HC1159" s="1"/>
  <c r="GX1159" s="1"/>
  <c r="C1160"/>
  <c r="D1160"/>
  <c r="I1160"/>
  <c r="K1160"/>
  <c r="AC1160"/>
  <c r="AB1160" s="1"/>
  <c r="AD1160"/>
  <c r="CR1160" s="1"/>
  <c r="Q1160" s="1"/>
  <c r="AE1160"/>
  <c r="AF1160"/>
  <c r="AG1160"/>
  <c r="CU1160" s="1"/>
  <c r="T1160" s="1"/>
  <c r="AH1160"/>
  <c r="CV1160" s="1"/>
  <c r="U1160" s="1"/>
  <c r="AI1160"/>
  <c r="AJ1160"/>
  <c r="CS1160"/>
  <c r="R1160" s="1"/>
  <c r="CT1160"/>
  <c r="S1160" s="1"/>
  <c r="CW1160"/>
  <c r="V1160" s="1"/>
  <c r="CX1160"/>
  <c r="W1160" s="1"/>
  <c r="FR1160"/>
  <c r="GL1160"/>
  <c r="GO1160"/>
  <c r="GP1160"/>
  <c r="GV1160"/>
  <c r="HC1160" s="1"/>
  <c r="GX1160" s="1"/>
  <c r="C1161"/>
  <c r="D1161"/>
  <c r="I1161"/>
  <c r="K1161"/>
  <c r="AC1161"/>
  <c r="AB1161" s="1"/>
  <c r="AD1161"/>
  <c r="CR1161" s="1"/>
  <c r="Q1161" s="1"/>
  <c r="AE1161"/>
  <c r="AF1161"/>
  <c r="AG1161"/>
  <c r="CU1161" s="1"/>
  <c r="T1161" s="1"/>
  <c r="AH1161"/>
  <c r="CV1161" s="1"/>
  <c r="U1161" s="1"/>
  <c r="AI1161"/>
  <c r="AJ1161"/>
  <c r="CS1161"/>
  <c r="R1161" s="1"/>
  <c r="CT1161"/>
  <c r="S1161" s="1"/>
  <c r="CW1161"/>
  <c r="V1161" s="1"/>
  <c r="CX1161"/>
  <c r="W1161" s="1"/>
  <c r="FR1161"/>
  <c r="GL1161"/>
  <c r="GO1161"/>
  <c r="GP1161"/>
  <c r="GV1161"/>
  <c r="HC1161" s="1"/>
  <c r="GX1161" s="1"/>
  <c r="C1162"/>
  <c r="D1162"/>
  <c r="I1162"/>
  <c r="K1162"/>
  <c r="AC1162"/>
  <c r="AB1162" s="1"/>
  <c r="AD1162"/>
  <c r="CR1162" s="1"/>
  <c r="Q1162" s="1"/>
  <c r="AE1162"/>
  <c r="AF1162"/>
  <c r="AG1162"/>
  <c r="CU1162" s="1"/>
  <c r="T1162" s="1"/>
  <c r="AH1162"/>
  <c r="CV1162" s="1"/>
  <c r="U1162" s="1"/>
  <c r="AI1162"/>
  <c r="AJ1162"/>
  <c r="CS1162"/>
  <c r="R1162" s="1"/>
  <c r="CT1162"/>
  <c r="S1162" s="1"/>
  <c r="CW1162"/>
  <c r="V1162" s="1"/>
  <c r="CX1162"/>
  <c r="W1162" s="1"/>
  <c r="FR1162"/>
  <c r="GL1162"/>
  <c r="GO1162"/>
  <c r="GP1162"/>
  <c r="GV1162"/>
  <c r="HC1162" s="1"/>
  <c r="GX1162" s="1"/>
  <c r="C1163"/>
  <c r="D1163"/>
  <c r="I1163"/>
  <c r="K1163"/>
  <c r="AC1163"/>
  <c r="AB1163" s="1"/>
  <c r="AD1163"/>
  <c r="CR1163" s="1"/>
  <c r="Q1163" s="1"/>
  <c r="AE1163"/>
  <c r="AF1163"/>
  <c r="AG1163"/>
  <c r="CU1163" s="1"/>
  <c r="T1163" s="1"/>
  <c r="AH1163"/>
  <c r="CV1163" s="1"/>
  <c r="U1163" s="1"/>
  <c r="AI1163"/>
  <c r="AJ1163"/>
  <c r="CS1163"/>
  <c r="R1163" s="1"/>
  <c r="CT1163"/>
  <c r="S1163" s="1"/>
  <c r="CW1163"/>
  <c r="V1163" s="1"/>
  <c r="CX1163"/>
  <c r="W1163" s="1"/>
  <c r="FR1163"/>
  <c r="GL1163"/>
  <c r="GN1163"/>
  <c r="GP1163"/>
  <c r="GV1163"/>
  <c r="HC1163" s="1"/>
  <c r="GX1163" s="1"/>
  <c r="I1164"/>
  <c r="AC1164"/>
  <c r="CQ1164" s="1"/>
  <c r="P1164" s="1"/>
  <c r="AE1164"/>
  <c r="AD1164" s="1"/>
  <c r="AF1164"/>
  <c r="CT1164" s="1"/>
  <c r="S1164" s="1"/>
  <c r="AG1164"/>
  <c r="CU1164" s="1"/>
  <c r="T1164" s="1"/>
  <c r="AH1164"/>
  <c r="AI1164"/>
  <c r="AJ1164"/>
  <c r="CX1164" s="1"/>
  <c r="W1164" s="1"/>
  <c r="CS1164"/>
  <c r="R1164" s="1"/>
  <c r="CV1164"/>
  <c r="U1164" s="1"/>
  <c r="CW1164"/>
  <c r="V1164" s="1"/>
  <c r="FR1164"/>
  <c r="GL1164"/>
  <c r="GN1164"/>
  <c r="GP1164"/>
  <c r="GV1164"/>
  <c r="HC1164"/>
  <c r="GX1164" s="1"/>
  <c r="I1165"/>
  <c r="AC1165"/>
  <c r="AE1165"/>
  <c r="AD1165" s="1"/>
  <c r="AF1165"/>
  <c r="CT1165" s="1"/>
  <c r="S1165" s="1"/>
  <c r="AG1165"/>
  <c r="AH1165"/>
  <c r="AI1165"/>
  <c r="CW1165" s="1"/>
  <c r="V1165" s="1"/>
  <c r="AJ1165"/>
  <c r="CX1165" s="1"/>
  <c r="W1165" s="1"/>
  <c r="CQ1165"/>
  <c r="P1165" s="1"/>
  <c r="CU1165"/>
  <c r="T1165" s="1"/>
  <c r="CV1165"/>
  <c r="U1165" s="1"/>
  <c r="FR1165"/>
  <c r="GL1165"/>
  <c r="GN1165"/>
  <c r="GP1165"/>
  <c r="GV1165"/>
  <c r="GX1165"/>
  <c r="HC1165"/>
  <c r="I1166"/>
  <c r="AC1166"/>
  <c r="AD1166"/>
  <c r="AB1166" s="1"/>
  <c r="AE1166"/>
  <c r="CS1166" s="1"/>
  <c r="R1166" s="1"/>
  <c r="AF1166"/>
  <c r="AG1166"/>
  <c r="AH1166"/>
  <c r="CV1166" s="1"/>
  <c r="U1166" s="1"/>
  <c r="AI1166"/>
  <c r="CW1166" s="1"/>
  <c r="V1166" s="1"/>
  <c r="AJ1166"/>
  <c r="CQ1166"/>
  <c r="P1166" s="1"/>
  <c r="CT1166"/>
  <c r="S1166" s="1"/>
  <c r="CU1166"/>
  <c r="T1166" s="1"/>
  <c r="CX1166"/>
  <c r="W1166" s="1"/>
  <c r="FR1166"/>
  <c r="GL1166"/>
  <c r="GN1166"/>
  <c r="GP1166"/>
  <c r="GV1166"/>
  <c r="HC1166" s="1"/>
  <c r="GX1166" s="1"/>
  <c r="C1167"/>
  <c r="D1167"/>
  <c r="I1167"/>
  <c r="K1167"/>
  <c r="AC1167"/>
  <c r="AE1167"/>
  <c r="CS1167" s="1"/>
  <c r="R1167" s="1"/>
  <c r="AF1167"/>
  <c r="AG1167"/>
  <c r="AH1167"/>
  <c r="AI1167"/>
  <c r="CW1167" s="1"/>
  <c r="V1167" s="1"/>
  <c r="AJ1167"/>
  <c r="CQ1167"/>
  <c r="P1167" s="1"/>
  <c r="CT1167"/>
  <c r="S1167" s="1"/>
  <c r="CU1167"/>
  <c r="T1167" s="1"/>
  <c r="CV1167"/>
  <c r="U1167" s="1"/>
  <c r="CX1167"/>
  <c r="W1167" s="1"/>
  <c r="FR1167"/>
  <c r="GL1167"/>
  <c r="GN1167"/>
  <c r="GP1167"/>
  <c r="GV1167"/>
  <c r="HC1167" s="1"/>
  <c r="GX1167" s="1"/>
  <c r="AC1168"/>
  <c r="AB1168" s="1"/>
  <c r="AD1168"/>
  <c r="CR1168" s="1"/>
  <c r="AE1168"/>
  <c r="AF1168"/>
  <c r="AG1168"/>
  <c r="AH1168"/>
  <c r="CV1168" s="1"/>
  <c r="AI1168"/>
  <c r="AJ1168"/>
  <c r="CQ1168"/>
  <c r="CS1168"/>
  <c r="CT1168"/>
  <c r="CU1168"/>
  <c r="CW1168"/>
  <c r="CX1168"/>
  <c r="FR1168"/>
  <c r="GL1168"/>
  <c r="GN1168"/>
  <c r="GP1168"/>
  <c r="GV1168"/>
  <c r="HC1168" s="1"/>
  <c r="I1169"/>
  <c r="AC1169"/>
  <c r="CQ1169" s="1"/>
  <c r="P1169" s="1"/>
  <c r="AD1169"/>
  <c r="AE1169"/>
  <c r="AF1169"/>
  <c r="CT1169" s="1"/>
  <c r="S1169" s="1"/>
  <c r="AG1169"/>
  <c r="CU1169" s="1"/>
  <c r="T1169" s="1"/>
  <c r="AH1169"/>
  <c r="AI1169"/>
  <c r="AJ1169"/>
  <c r="CX1169" s="1"/>
  <c r="W1169" s="1"/>
  <c r="CR1169"/>
  <c r="Q1169" s="1"/>
  <c r="CS1169"/>
  <c r="R1169" s="1"/>
  <c r="CV1169"/>
  <c r="U1169" s="1"/>
  <c r="CW1169"/>
  <c r="V1169" s="1"/>
  <c r="FR1169"/>
  <c r="GL1169"/>
  <c r="GN1169"/>
  <c r="GP1169"/>
  <c r="GV1169"/>
  <c r="HC1169"/>
  <c r="GX1169" s="1"/>
  <c r="C1170"/>
  <c r="D1170"/>
  <c r="I1170"/>
  <c r="K1170"/>
  <c r="AC1170"/>
  <c r="CQ1170" s="1"/>
  <c r="P1170" s="1"/>
  <c r="AE1170"/>
  <c r="AD1170" s="1"/>
  <c r="AF1170"/>
  <c r="CT1170" s="1"/>
  <c r="S1170" s="1"/>
  <c r="AG1170"/>
  <c r="CU1170" s="1"/>
  <c r="T1170" s="1"/>
  <c r="AH1170"/>
  <c r="AI1170"/>
  <c r="AJ1170"/>
  <c r="CX1170" s="1"/>
  <c r="W1170" s="1"/>
  <c r="CS1170"/>
  <c r="R1170" s="1"/>
  <c r="CV1170"/>
  <c r="U1170" s="1"/>
  <c r="CW1170"/>
  <c r="V1170" s="1"/>
  <c r="FR1170"/>
  <c r="GL1170"/>
  <c r="GO1170"/>
  <c r="GP1170"/>
  <c r="GV1170"/>
  <c r="HC1170"/>
  <c r="GX1170" s="1"/>
  <c r="AC1171"/>
  <c r="CQ1171" s="1"/>
  <c r="P1171" s="1"/>
  <c r="CP1171" s="1"/>
  <c r="O1171" s="1"/>
  <c r="AD1171"/>
  <c r="CR1171" s="1"/>
  <c r="Q1171" s="1"/>
  <c r="AE1171"/>
  <c r="AF1171"/>
  <c r="CT1171" s="1"/>
  <c r="S1171" s="1"/>
  <c r="AG1171"/>
  <c r="CU1171" s="1"/>
  <c r="T1171" s="1"/>
  <c r="AH1171"/>
  <c r="CV1171" s="1"/>
  <c r="U1171" s="1"/>
  <c r="AI1171"/>
  <c r="AJ1171"/>
  <c r="CX1171" s="1"/>
  <c r="W1171" s="1"/>
  <c r="CS1171"/>
  <c r="R1171" s="1"/>
  <c r="CW1171"/>
  <c r="V1171" s="1"/>
  <c r="FR1171"/>
  <c r="GL1171"/>
  <c r="GO1171"/>
  <c r="GP1171"/>
  <c r="GV1171"/>
  <c r="HC1171"/>
  <c r="GX1171" s="1"/>
  <c r="AC1172"/>
  <c r="CQ1172" s="1"/>
  <c r="P1172" s="1"/>
  <c r="AE1172"/>
  <c r="AD1172" s="1"/>
  <c r="AF1172"/>
  <c r="CT1172" s="1"/>
  <c r="S1172" s="1"/>
  <c r="AG1172"/>
  <c r="CU1172" s="1"/>
  <c r="T1172" s="1"/>
  <c r="AH1172"/>
  <c r="AI1172"/>
  <c r="AJ1172"/>
  <c r="CX1172" s="1"/>
  <c r="W1172" s="1"/>
  <c r="CS1172"/>
  <c r="R1172" s="1"/>
  <c r="CV1172"/>
  <c r="U1172" s="1"/>
  <c r="CW1172"/>
  <c r="V1172" s="1"/>
  <c r="FR1172"/>
  <c r="GL1172"/>
  <c r="GO1172"/>
  <c r="GP1172"/>
  <c r="GV1172"/>
  <c r="HC1172"/>
  <c r="GX1172" s="1"/>
  <c r="AC1173"/>
  <c r="CQ1173" s="1"/>
  <c r="P1173" s="1"/>
  <c r="AE1173"/>
  <c r="AD1173" s="1"/>
  <c r="AF1173"/>
  <c r="AG1173"/>
  <c r="CU1173" s="1"/>
  <c r="T1173" s="1"/>
  <c r="AH1173"/>
  <c r="AI1173"/>
  <c r="AJ1173"/>
  <c r="CS1173"/>
  <c r="R1173" s="1"/>
  <c r="CT1173"/>
  <c r="S1173" s="1"/>
  <c r="CV1173"/>
  <c r="U1173" s="1"/>
  <c r="CW1173"/>
  <c r="V1173" s="1"/>
  <c r="CX1173"/>
  <c r="W1173" s="1"/>
  <c r="FR1173"/>
  <c r="GL1173"/>
  <c r="GO1173"/>
  <c r="GP1173"/>
  <c r="GV1173"/>
  <c r="HC1173"/>
  <c r="GX1173" s="1"/>
  <c r="I1174"/>
  <c r="K1174"/>
  <c r="AC1174"/>
  <c r="AE1174"/>
  <c r="CS1174" s="1"/>
  <c r="R1174" s="1"/>
  <c r="AF1174"/>
  <c r="AG1174"/>
  <c r="AH1174"/>
  <c r="AI1174"/>
  <c r="CW1174" s="1"/>
  <c r="V1174" s="1"/>
  <c r="AJ1174"/>
  <c r="CQ1174"/>
  <c r="P1174" s="1"/>
  <c r="CT1174"/>
  <c r="S1174" s="1"/>
  <c r="CU1174"/>
  <c r="T1174" s="1"/>
  <c r="CV1174"/>
  <c r="U1174" s="1"/>
  <c r="CX1174"/>
  <c r="W1174" s="1"/>
  <c r="FR1174"/>
  <c r="GL1174"/>
  <c r="GO1174"/>
  <c r="GP1174"/>
  <c r="GV1174"/>
  <c r="HC1174" s="1"/>
  <c r="GX1174" s="1"/>
  <c r="C1175"/>
  <c r="D1175"/>
  <c r="I1175"/>
  <c r="K1175"/>
  <c r="AC1175"/>
  <c r="AE1175"/>
  <c r="CS1175" s="1"/>
  <c r="R1175" s="1"/>
  <c r="AF1175"/>
  <c r="AG1175"/>
  <c r="AH1175"/>
  <c r="AI1175"/>
  <c r="CW1175" s="1"/>
  <c r="V1175" s="1"/>
  <c r="AJ1175"/>
  <c r="CQ1175"/>
  <c r="P1175" s="1"/>
  <c r="CT1175"/>
  <c r="S1175" s="1"/>
  <c r="CU1175"/>
  <c r="T1175" s="1"/>
  <c r="CV1175"/>
  <c r="U1175" s="1"/>
  <c r="CX1175"/>
  <c r="W1175" s="1"/>
  <c r="FR1175"/>
  <c r="GL1175"/>
  <c r="GO1175"/>
  <c r="GP1175"/>
  <c r="GV1175"/>
  <c r="HC1175" s="1"/>
  <c r="GX1175" s="1"/>
  <c r="AC1176"/>
  <c r="AB1176" s="1"/>
  <c r="AD1176"/>
  <c r="CR1176" s="1"/>
  <c r="AE1176"/>
  <c r="AF1176"/>
  <c r="AG1176"/>
  <c r="AH1176"/>
  <c r="CV1176" s="1"/>
  <c r="AI1176"/>
  <c r="AJ1176"/>
  <c r="CQ1176"/>
  <c r="CS1176"/>
  <c r="CT1176"/>
  <c r="CU1176"/>
  <c r="CW1176"/>
  <c r="CX1176"/>
  <c r="FR1176"/>
  <c r="GL1176"/>
  <c r="GO1176"/>
  <c r="GP1176"/>
  <c r="GV1176"/>
  <c r="HC1176" s="1"/>
  <c r="I1177"/>
  <c r="AC1177"/>
  <c r="CQ1177" s="1"/>
  <c r="P1177" s="1"/>
  <c r="AE1177"/>
  <c r="AD1177" s="1"/>
  <c r="AF1177"/>
  <c r="CT1177" s="1"/>
  <c r="S1177" s="1"/>
  <c r="AG1177"/>
  <c r="CU1177" s="1"/>
  <c r="T1177" s="1"/>
  <c r="AH1177"/>
  <c r="AI1177"/>
  <c r="AJ1177"/>
  <c r="CX1177" s="1"/>
  <c r="W1177" s="1"/>
  <c r="CS1177"/>
  <c r="R1177" s="1"/>
  <c r="CV1177"/>
  <c r="U1177" s="1"/>
  <c r="CW1177"/>
  <c r="V1177" s="1"/>
  <c r="FR1177"/>
  <c r="GL1177"/>
  <c r="GO1177"/>
  <c r="GP1177"/>
  <c r="GV1177"/>
  <c r="HC1177"/>
  <c r="GX1177" s="1"/>
  <c r="C1178"/>
  <c r="D1178"/>
  <c r="I1178"/>
  <c r="K1178"/>
  <c r="AC1178"/>
  <c r="CQ1178" s="1"/>
  <c r="P1178" s="1"/>
  <c r="AE1178"/>
  <c r="AD1178" s="1"/>
  <c r="AF1178"/>
  <c r="CT1178" s="1"/>
  <c r="S1178" s="1"/>
  <c r="AG1178"/>
  <c r="CU1178" s="1"/>
  <c r="T1178" s="1"/>
  <c r="AH1178"/>
  <c r="AI1178"/>
  <c r="AJ1178"/>
  <c r="CX1178" s="1"/>
  <c r="W1178" s="1"/>
  <c r="CS1178"/>
  <c r="R1178" s="1"/>
  <c r="CV1178"/>
  <c r="U1178" s="1"/>
  <c r="CW1178"/>
  <c r="V1178" s="1"/>
  <c r="FR1178"/>
  <c r="BY1181" s="1"/>
  <c r="GL1178"/>
  <c r="BZ1181" s="1"/>
  <c r="GN1178"/>
  <c r="GP1178"/>
  <c r="GV1178"/>
  <c r="HC1178"/>
  <c r="GX1178" s="1"/>
  <c r="I1179"/>
  <c r="AC1179"/>
  <c r="AE1179"/>
  <c r="AD1179" s="1"/>
  <c r="AF1179"/>
  <c r="CT1179" s="1"/>
  <c r="S1179" s="1"/>
  <c r="AG1179"/>
  <c r="AH1179"/>
  <c r="AI1179"/>
  <c r="CW1179" s="1"/>
  <c r="V1179" s="1"/>
  <c r="AJ1179"/>
  <c r="CX1179" s="1"/>
  <c r="W1179" s="1"/>
  <c r="CQ1179"/>
  <c r="P1179" s="1"/>
  <c r="CU1179"/>
  <c r="T1179" s="1"/>
  <c r="CV1179"/>
  <c r="U1179" s="1"/>
  <c r="FR1179"/>
  <c r="GL1179"/>
  <c r="GN1179"/>
  <c r="GP1179"/>
  <c r="GV1179"/>
  <c r="GX1179"/>
  <c r="HC1179"/>
  <c r="B1181"/>
  <c r="B1141" s="1"/>
  <c r="C1181"/>
  <c r="C1141" s="1"/>
  <c r="D1181"/>
  <c r="D1141" s="1"/>
  <c r="F1181"/>
  <c r="F1141" s="1"/>
  <c r="G1181"/>
  <c r="G1141" s="1"/>
  <c r="BX1181"/>
  <c r="CG1181" s="1"/>
  <c r="CD1181"/>
  <c r="CD1141" s="1"/>
  <c r="CK1181"/>
  <c r="CK1141" s="1"/>
  <c r="CL1181"/>
  <c r="CL1141" s="1"/>
  <c r="CM1181"/>
  <c r="CM1141" s="1"/>
  <c r="B1213"/>
  <c r="B1091" s="1"/>
  <c r="C1213"/>
  <c r="C1091" s="1"/>
  <c r="D1213"/>
  <c r="D1091" s="1"/>
  <c r="F1213"/>
  <c r="F1091" s="1"/>
  <c r="G1213"/>
  <c r="G1091" s="1"/>
  <c r="F1215"/>
  <c r="F1216"/>
  <c r="F1225"/>
  <c r="F1227"/>
  <c r="F1228"/>
  <c r="F1234"/>
  <c r="F1235"/>
  <c r="F1236"/>
  <c r="F1237"/>
  <c r="F1239"/>
  <c r="F1240"/>
  <c r="D1245"/>
  <c r="E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AE1247"/>
  <c r="AF1247"/>
  <c r="AG1247"/>
  <c r="AH1247"/>
  <c r="AI1247"/>
  <c r="AJ1247"/>
  <c r="AK1247"/>
  <c r="AL1247"/>
  <c r="AM1247"/>
  <c r="AN1247"/>
  <c r="BE1247"/>
  <c r="BF1247"/>
  <c r="BG1247"/>
  <c r="BH1247"/>
  <c r="BI1247"/>
  <c r="BJ1247"/>
  <c r="BK1247"/>
  <c r="BL1247"/>
  <c r="BM1247"/>
  <c r="BN1247"/>
  <c r="BO1247"/>
  <c r="BP1247"/>
  <c r="BQ1247"/>
  <c r="BR1247"/>
  <c r="BS1247"/>
  <c r="BT1247"/>
  <c r="BU1247"/>
  <c r="BV1247"/>
  <c r="BW1247"/>
  <c r="BX1247"/>
  <c r="BY1247"/>
  <c r="BZ1247"/>
  <c r="CA1247"/>
  <c r="CB1247"/>
  <c r="CC1247"/>
  <c r="CD1247"/>
  <c r="CE1247"/>
  <c r="CF1247"/>
  <c r="CG1247"/>
  <c r="CH1247"/>
  <c r="CI1247"/>
  <c r="CJ1247"/>
  <c r="CK1247"/>
  <c r="CL1247"/>
  <c r="CM1247"/>
  <c r="CN1247"/>
  <c r="CO1247"/>
  <c r="CP1247"/>
  <c r="CQ1247"/>
  <c r="CR1247"/>
  <c r="CS1247"/>
  <c r="CT1247"/>
  <c r="CU1247"/>
  <c r="CV1247"/>
  <c r="CW1247"/>
  <c r="CX1247"/>
  <c r="CY1247"/>
  <c r="CZ1247"/>
  <c r="DA1247"/>
  <c r="DB1247"/>
  <c r="DC1247"/>
  <c r="DD1247"/>
  <c r="DE1247"/>
  <c r="DF1247"/>
  <c r="DG1247"/>
  <c r="DH1247"/>
  <c r="DI1247"/>
  <c r="DJ1247"/>
  <c r="DK1247"/>
  <c r="DL1247"/>
  <c r="DM1247"/>
  <c r="DN1247"/>
  <c r="DO1247"/>
  <c r="DP1247"/>
  <c r="DQ1247"/>
  <c r="DR1247"/>
  <c r="DS1247"/>
  <c r="DT1247"/>
  <c r="DU1247"/>
  <c r="DV1247"/>
  <c r="DW1247"/>
  <c r="DX1247"/>
  <c r="DY1247"/>
  <c r="DZ1247"/>
  <c r="EA1247"/>
  <c r="EB1247"/>
  <c r="EC1247"/>
  <c r="ED1247"/>
  <c r="EE1247"/>
  <c r="EF1247"/>
  <c r="EG1247"/>
  <c r="EH1247"/>
  <c r="EI1247"/>
  <c r="EJ1247"/>
  <c r="EK1247"/>
  <c r="EL1247"/>
  <c r="EM1247"/>
  <c r="EN1247"/>
  <c r="EO1247"/>
  <c r="EP1247"/>
  <c r="EQ1247"/>
  <c r="ER1247"/>
  <c r="ES1247"/>
  <c r="ET1247"/>
  <c r="EU1247"/>
  <c r="EV1247"/>
  <c r="EW1247"/>
  <c r="EX1247"/>
  <c r="EY1247"/>
  <c r="EZ1247"/>
  <c r="FA1247"/>
  <c r="FB1247"/>
  <c r="FC1247"/>
  <c r="FD1247"/>
  <c r="FE1247"/>
  <c r="FF1247"/>
  <c r="FG1247"/>
  <c r="FH1247"/>
  <c r="FI1247"/>
  <c r="FJ1247"/>
  <c r="FK1247"/>
  <c r="FL1247"/>
  <c r="FM1247"/>
  <c r="FN1247"/>
  <c r="FO1247"/>
  <c r="FP1247"/>
  <c r="FQ1247"/>
  <c r="FR1247"/>
  <c r="FS1247"/>
  <c r="FT1247"/>
  <c r="FU1247"/>
  <c r="FV1247"/>
  <c r="FW1247"/>
  <c r="FX1247"/>
  <c r="FY1247"/>
  <c r="FZ1247"/>
  <c r="GA1247"/>
  <c r="GB1247"/>
  <c r="GC1247"/>
  <c r="GD1247"/>
  <c r="GE1247"/>
  <c r="GF1247"/>
  <c r="GG1247"/>
  <c r="GH1247"/>
  <c r="GI1247"/>
  <c r="GJ1247"/>
  <c r="GK1247"/>
  <c r="GL1247"/>
  <c r="GM1247"/>
  <c r="GN1247"/>
  <c r="GO1247"/>
  <c r="GP1247"/>
  <c r="GQ1247"/>
  <c r="GR1247"/>
  <c r="GS1247"/>
  <c r="GT1247"/>
  <c r="GU1247"/>
  <c r="GV1247"/>
  <c r="GW1247"/>
  <c r="GX1247"/>
  <c r="D1249"/>
  <c r="E1251"/>
  <c r="Z1251"/>
  <c r="AA1251"/>
  <c r="AM1251"/>
  <c r="AN1251"/>
  <c r="BE1251"/>
  <c r="BF1251"/>
  <c r="BG1251"/>
  <c r="BH1251"/>
  <c r="BI1251"/>
  <c r="BJ1251"/>
  <c r="BK1251"/>
  <c r="BL1251"/>
  <c r="BM1251"/>
  <c r="BN1251"/>
  <c r="BO1251"/>
  <c r="BP1251"/>
  <c r="BQ1251"/>
  <c r="BR1251"/>
  <c r="BS1251"/>
  <c r="BT1251"/>
  <c r="BU1251"/>
  <c r="BV1251"/>
  <c r="BW1251"/>
  <c r="CN1251"/>
  <c r="CO1251"/>
  <c r="CP1251"/>
  <c r="CQ1251"/>
  <c r="CR1251"/>
  <c r="CS1251"/>
  <c r="CT1251"/>
  <c r="CU1251"/>
  <c r="CV1251"/>
  <c r="CW1251"/>
  <c r="CX1251"/>
  <c r="CY1251"/>
  <c r="CZ1251"/>
  <c r="DA1251"/>
  <c r="DB1251"/>
  <c r="DC1251"/>
  <c r="DD1251"/>
  <c r="DE1251"/>
  <c r="DF1251"/>
  <c r="DG1251"/>
  <c r="DH1251"/>
  <c r="DI1251"/>
  <c r="DJ1251"/>
  <c r="DK1251"/>
  <c r="DL1251"/>
  <c r="DM1251"/>
  <c r="DN1251"/>
  <c r="DO1251"/>
  <c r="DP1251"/>
  <c r="DQ1251"/>
  <c r="DR1251"/>
  <c r="DS1251"/>
  <c r="DT1251"/>
  <c r="DU1251"/>
  <c r="DV1251"/>
  <c r="DW1251"/>
  <c r="DX1251"/>
  <c r="DY1251"/>
  <c r="DZ1251"/>
  <c r="EA1251"/>
  <c r="EB1251"/>
  <c r="EC1251"/>
  <c r="ED1251"/>
  <c r="EE1251"/>
  <c r="EF1251"/>
  <c r="EG1251"/>
  <c r="EH1251"/>
  <c r="EI1251"/>
  <c r="EJ1251"/>
  <c r="EK1251"/>
  <c r="EL1251"/>
  <c r="EM1251"/>
  <c r="EN1251"/>
  <c r="EO1251"/>
  <c r="EP1251"/>
  <c r="EQ1251"/>
  <c r="ER1251"/>
  <c r="ES1251"/>
  <c r="ET1251"/>
  <c r="EU1251"/>
  <c r="EV1251"/>
  <c r="EW1251"/>
  <c r="EX1251"/>
  <c r="EY1251"/>
  <c r="EZ1251"/>
  <c r="FA1251"/>
  <c r="FB1251"/>
  <c r="FC1251"/>
  <c r="FD1251"/>
  <c r="FE1251"/>
  <c r="FF1251"/>
  <c r="FG1251"/>
  <c r="FH1251"/>
  <c r="FI1251"/>
  <c r="FJ1251"/>
  <c r="FK1251"/>
  <c r="FL1251"/>
  <c r="FM1251"/>
  <c r="FN1251"/>
  <c r="FO1251"/>
  <c r="FP1251"/>
  <c r="FQ1251"/>
  <c r="FR1251"/>
  <c r="FS1251"/>
  <c r="FT1251"/>
  <c r="FU1251"/>
  <c r="FV1251"/>
  <c r="FW1251"/>
  <c r="FX1251"/>
  <c r="FY1251"/>
  <c r="FZ1251"/>
  <c r="GA1251"/>
  <c r="GB1251"/>
  <c r="GC1251"/>
  <c r="GD1251"/>
  <c r="GE1251"/>
  <c r="GF1251"/>
  <c r="GG1251"/>
  <c r="GH1251"/>
  <c r="GI1251"/>
  <c r="GJ1251"/>
  <c r="GK1251"/>
  <c r="GL1251"/>
  <c r="GM1251"/>
  <c r="GN1251"/>
  <c r="GO1251"/>
  <c r="GP1251"/>
  <c r="GQ1251"/>
  <c r="GR1251"/>
  <c r="GS1251"/>
  <c r="GT1251"/>
  <c r="GU1251"/>
  <c r="GV1251"/>
  <c r="GW1251"/>
  <c r="GX1251"/>
  <c r="C1253"/>
  <c r="D1253"/>
  <c r="I1253"/>
  <c r="K1253"/>
  <c r="AC1253"/>
  <c r="AE1253"/>
  <c r="AD1253" s="1"/>
  <c r="AF1253"/>
  <c r="CT1253" s="1"/>
  <c r="S1253" s="1"/>
  <c r="AG1253"/>
  <c r="AH1253"/>
  <c r="AI1253"/>
  <c r="AJ1253"/>
  <c r="CX1253" s="1"/>
  <c r="W1253" s="1"/>
  <c r="CQ1253"/>
  <c r="P1253" s="1"/>
  <c r="CS1253"/>
  <c r="R1253" s="1"/>
  <c r="CU1253"/>
  <c r="T1253" s="1"/>
  <c r="CV1253"/>
  <c r="U1253" s="1"/>
  <c r="CW1253"/>
  <c r="V1253" s="1"/>
  <c r="FR1253"/>
  <c r="GL1253"/>
  <c r="GO1253"/>
  <c r="GP1253"/>
  <c r="GV1253"/>
  <c r="GX1253"/>
  <c r="HC1253"/>
  <c r="AC1254"/>
  <c r="AB1254" s="1"/>
  <c r="AD1254"/>
  <c r="CR1254" s="1"/>
  <c r="AE1254"/>
  <c r="CS1254" s="1"/>
  <c r="AF1254"/>
  <c r="AG1254"/>
  <c r="AH1254"/>
  <c r="CV1254" s="1"/>
  <c r="AI1254"/>
  <c r="CW1254" s="1"/>
  <c r="AJ1254"/>
  <c r="CQ1254"/>
  <c r="CT1254"/>
  <c r="CU1254"/>
  <c r="CX1254"/>
  <c r="FR1254"/>
  <c r="GL1254"/>
  <c r="GN1254"/>
  <c r="GP1254"/>
  <c r="GV1254"/>
  <c r="HC1254" s="1"/>
  <c r="C1255"/>
  <c r="D1255"/>
  <c r="I1255"/>
  <c r="K1255"/>
  <c r="AC1255"/>
  <c r="AE1255"/>
  <c r="CS1255" s="1"/>
  <c r="R1255" s="1"/>
  <c r="AF1255"/>
  <c r="AG1255"/>
  <c r="AH1255"/>
  <c r="AI1255"/>
  <c r="CW1255" s="1"/>
  <c r="V1255" s="1"/>
  <c r="AJ1255"/>
  <c r="CQ1255"/>
  <c r="P1255" s="1"/>
  <c r="CT1255"/>
  <c r="S1255" s="1"/>
  <c r="CZ1255" s="1"/>
  <c r="Y1255" s="1"/>
  <c r="CU1255"/>
  <c r="T1255" s="1"/>
  <c r="CV1255"/>
  <c r="U1255" s="1"/>
  <c r="CX1255"/>
  <c r="W1255" s="1"/>
  <c r="CY1255"/>
  <c r="X1255" s="1"/>
  <c r="FR1255"/>
  <c r="GL1255"/>
  <c r="GO1255"/>
  <c r="GP1255"/>
  <c r="GV1255"/>
  <c r="HC1255" s="1"/>
  <c r="GX1255" s="1"/>
  <c r="AC1256"/>
  <c r="AB1256" s="1"/>
  <c r="AD1256"/>
  <c r="CR1256" s="1"/>
  <c r="AE1256"/>
  <c r="AF1256"/>
  <c r="AG1256"/>
  <c r="AH1256"/>
  <c r="CV1256" s="1"/>
  <c r="AI1256"/>
  <c r="AJ1256"/>
  <c r="CS1256"/>
  <c r="CT1256"/>
  <c r="CU1256"/>
  <c r="CW1256"/>
  <c r="CX1256"/>
  <c r="FR1256"/>
  <c r="GL1256"/>
  <c r="GN1256"/>
  <c r="GP1256"/>
  <c r="GV1256"/>
  <c r="HC1256" s="1"/>
  <c r="C1257"/>
  <c r="D1257"/>
  <c r="I1257"/>
  <c r="K1257"/>
  <c r="S1257"/>
  <c r="CZ1257" s="1"/>
  <c r="Y1257" s="1"/>
  <c r="AC1257"/>
  <c r="AB1257" s="1"/>
  <c r="AD1257"/>
  <c r="CR1257" s="1"/>
  <c r="Q1257" s="1"/>
  <c r="AE1257"/>
  <c r="AF1257"/>
  <c r="AG1257"/>
  <c r="AH1257"/>
  <c r="CV1257" s="1"/>
  <c r="U1257" s="1"/>
  <c r="AI1257"/>
  <c r="AJ1257"/>
  <c r="CS1257"/>
  <c r="R1257" s="1"/>
  <c r="CT1257"/>
  <c r="CU1257"/>
  <c r="T1257" s="1"/>
  <c r="CW1257"/>
  <c r="V1257" s="1"/>
  <c r="CX1257"/>
  <c r="W1257" s="1"/>
  <c r="FR1257"/>
  <c r="GL1257"/>
  <c r="GO1257"/>
  <c r="GP1257"/>
  <c r="GV1257"/>
  <c r="HC1257" s="1"/>
  <c r="GX1257" s="1"/>
  <c r="I1258"/>
  <c r="AC1258"/>
  <c r="AD1258"/>
  <c r="AB1258" s="1"/>
  <c r="AE1258"/>
  <c r="CS1258" s="1"/>
  <c r="R1258" s="1"/>
  <c r="AF1258"/>
  <c r="CT1258" s="1"/>
  <c r="S1258" s="1"/>
  <c r="AG1258"/>
  <c r="AH1258"/>
  <c r="CV1258" s="1"/>
  <c r="U1258" s="1"/>
  <c r="AI1258"/>
  <c r="CW1258" s="1"/>
  <c r="V1258" s="1"/>
  <c r="AJ1258"/>
  <c r="CX1258" s="1"/>
  <c r="W1258" s="1"/>
  <c r="CQ1258"/>
  <c r="P1258" s="1"/>
  <c r="CU1258"/>
  <c r="T1258" s="1"/>
  <c r="FR1258"/>
  <c r="GL1258"/>
  <c r="GN1258"/>
  <c r="GP1258"/>
  <c r="GV1258"/>
  <c r="HC1258" s="1"/>
  <c r="GX1258" s="1"/>
  <c r="C1259"/>
  <c r="D1259"/>
  <c r="I1259"/>
  <c r="CX1371" i="3" s="1"/>
  <c r="K1259" i="1"/>
  <c r="AC1259"/>
  <c r="AD1259"/>
  <c r="AB1259" s="1"/>
  <c r="AE1259"/>
  <c r="CS1259" s="1"/>
  <c r="R1259" s="1"/>
  <c r="AF1259"/>
  <c r="CT1259" s="1"/>
  <c r="S1259" s="1"/>
  <c r="AG1259"/>
  <c r="AH1259"/>
  <c r="CV1259" s="1"/>
  <c r="U1259" s="1"/>
  <c r="AI1259"/>
  <c r="CW1259" s="1"/>
  <c r="V1259" s="1"/>
  <c r="AJ1259"/>
  <c r="CX1259" s="1"/>
  <c r="W1259" s="1"/>
  <c r="CQ1259"/>
  <c r="P1259" s="1"/>
  <c r="CU1259"/>
  <c r="T1259" s="1"/>
  <c r="FR1259"/>
  <c r="GL1259"/>
  <c r="GO1259"/>
  <c r="GP1259"/>
  <c r="GV1259"/>
  <c r="HC1259" s="1"/>
  <c r="GX1259" s="1"/>
  <c r="C1260"/>
  <c r="D1260"/>
  <c r="I1260"/>
  <c r="K1260"/>
  <c r="AC1260"/>
  <c r="AD1260"/>
  <c r="AB1260" s="1"/>
  <c r="AE1260"/>
  <c r="CS1260" s="1"/>
  <c r="R1260" s="1"/>
  <c r="AF1260"/>
  <c r="CT1260" s="1"/>
  <c r="S1260" s="1"/>
  <c r="AG1260"/>
  <c r="AH1260"/>
  <c r="CV1260" s="1"/>
  <c r="U1260" s="1"/>
  <c r="AI1260"/>
  <c r="CW1260" s="1"/>
  <c r="V1260" s="1"/>
  <c r="AJ1260"/>
  <c r="CX1260" s="1"/>
  <c r="W1260" s="1"/>
  <c r="CQ1260"/>
  <c r="P1260" s="1"/>
  <c r="CU1260"/>
  <c r="T1260" s="1"/>
  <c r="FR1260"/>
  <c r="GL1260"/>
  <c r="GO1260"/>
  <c r="GP1260"/>
  <c r="GV1260"/>
  <c r="HC1260" s="1"/>
  <c r="GX1260" s="1"/>
  <c r="C1261"/>
  <c r="D1261"/>
  <c r="I1261"/>
  <c r="K1261"/>
  <c r="AC1261"/>
  <c r="AD1261"/>
  <c r="AB1261" s="1"/>
  <c r="AE1261"/>
  <c r="CS1261" s="1"/>
  <c r="R1261" s="1"/>
  <c r="AF1261"/>
  <c r="CT1261" s="1"/>
  <c r="S1261" s="1"/>
  <c r="AG1261"/>
  <c r="AH1261"/>
  <c r="CV1261" s="1"/>
  <c r="U1261" s="1"/>
  <c r="AI1261"/>
  <c r="CW1261" s="1"/>
  <c r="V1261" s="1"/>
  <c r="AJ1261"/>
  <c r="CX1261" s="1"/>
  <c r="W1261" s="1"/>
  <c r="CQ1261"/>
  <c r="P1261" s="1"/>
  <c r="CU1261"/>
  <c r="T1261" s="1"/>
  <c r="FR1261"/>
  <c r="GL1261"/>
  <c r="GO1261"/>
  <c r="GP1261"/>
  <c r="GV1261"/>
  <c r="HC1261" s="1"/>
  <c r="GX1261" s="1"/>
  <c r="C1262"/>
  <c r="D1262"/>
  <c r="I1262"/>
  <c r="K1262"/>
  <c r="AC1262"/>
  <c r="AD1262"/>
  <c r="AB1262" s="1"/>
  <c r="AE1262"/>
  <c r="CS1262" s="1"/>
  <c r="R1262" s="1"/>
  <c r="AF1262"/>
  <c r="CT1262" s="1"/>
  <c r="S1262" s="1"/>
  <c r="AG1262"/>
  <c r="AH1262"/>
  <c r="CV1262" s="1"/>
  <c r="U1262" s="1"/>
  <c r="AI1262"/>
  <c r="CW1262" s="1"/>
  <c r="V1262" s="1"/>
  <c r="AJ1262"/>
  <c r="CX1262" s="1"/>
  <c r="W1262" s="1"/>
  <c r="CQ1262"/>
  <c r="P1262" s="1"/>
  <c r="CU1262"/>
  <c r="T1262" s="1"/>
  <c r="FR1262"/>
  <c r="GL1262"/>
  <c r="GO1262"/>
  <c r="GP1262"/>
  <c r="GV1262"/>
  <c r="HC1262" s="1"/>
  <c r="GX1262" s="1"/>
  <c r="AC1263"/>
  <c r="AB1263" s="1"/>
  <c r="AD1263"/>
  <c r="CR1263" s="1"/>
  <c r="AE1263"/>
  <c r="CS1263" s="1"/>
  <c r="AF1263"/>
  <c r="AG1263"/>
  <c r="CU1263" s="1"/>
  <c r="AH1263"/>
  <c r="CV1263" s="1"/>
  <c r="AI1263"/>
  <c r="CW1263" s="1"/>
  <c r="AJ1263"/>
  <c r="CT1263"/>
  <c r="CX1263"/>
  <c r="FR1263"/>
  <c r="GL1263"/>
  <c r="GN1263"/>
  <c r="GP1263"/>
  <c r="GV1263"/>
  <c r="HC1263" s="1"/>
  <c r="B1265"/>
  <c r="B1251" s="1"/>
  <c r="C1265"/>
  <c r="C1251" s="1"/>
  <c r="D1265"/>
  <c r="D1251" s="1"/>
  <c r="F1265"/>
  <c r="F1251" s="1"/>
  <c r="G1265"/>
  <c r="G1251" s="1"/>
  <c r="BX1265"/>
  <c r="BX1251" s="1"/>
  <c r="BY1265"/>
  <c r="BY1251" s="1"/>
  <c r="BZ1265"/>
  <c r="BZ1251" s="1"/>
  <c r="CD1265"/>
  <c r="CD1251" s="1"/>
  <c r="CG1265"/>
  <c r="CG1251" s="1"/>
  <c r="CK1265"/>
  <c r="CK1251" s="1"/>
  <c r="CL1265"/>
  <c r="CL1251" s="1"/>
  <c r="CM1265"/>
  <c r="CM1251" s="1"/>
  <c r="D1297"/>
  <c r="E1299"/>
  <c r="Z1299"/>
  <c r="AA1299"/>
  <c r="AM1299"/>
  <c r="AN1299"/>
  <c r="BE1299"/>
  <c r="BF1299"/>
  <c r="BG1299"/>
  <c r="BH1299"/>
  <c r="BI1299"/>
  <c r="BJ1299"/>
  <c r="BK1299"/>
  <c r="BL1299"/>
  <c r="BM1299"/>
  <c r="BN1299"/>
  <c r="BO1299"/>
  <c r="BP1299"/>
  <c r="BQ1299"/>
  <c r="BR1299"/>
  <c r="BS1299"/>
  <c r="BT1299"/>
  <c r="BU1299"/>
  <c r="BV1299"/>
  <c r="BW1299"/>
  <c r="CN1299"/>
  <c r="CO1299"/>
  <c r="CP1299"/>
  <c r="CQ1299"/>
  <c r="CR1299"/>
  <c r="CS1299"/>
  <c r="CT1299"/>
  <c r="CU1299"/>
  <c r="CV1299"/>
  <c r="CW1299"/>
  <c r="CX1299"/>
  <c r="CY1299"/>
  <c r="CZ1299"/>
  <c r="DA1299"/>
  <c r="DB1299"/>
  <c r="DC1299"/>
  <c r="DD1299"/>
  <c r="DE1299"/>
  <c r="DF1299"/>
  <c r="DG1299"/>
  <c r="DH1299"/>
  <c r="DI1299"/>
  <c r="DJ1299"/>
  <c r="DK1299"/>
  <c r="DL1299"/>
  <c r="DM1299"/>
  <c r="DN1299"/>
  <c r="DO1299"/>
  <c r="DP1299"/>
  <c r="DQ1299"/>
  <c r="DR1299"/>
  <c r="DS1299"/>
  <c r="DT1299"/>
  <c r="DU1299"/>
  <c r="DV1299"/>
  <c r="DW1299"/>
  <c r="DX1299"/>
  <c r="DY1299"/>
  <c r="DZ1299"/>
  <c r="EA1299"/>
  <c r="EB1299"/>
  <c r="EC1299"/>
  <c r="ED1299"/>
  <c r="EE1299"/>
  <c r="EF1299"/>
  <c r="EG1299"/>
  <c r="EH1299"/>
  <c r="EI1299"/>
  <c r="EJ1299"/>
  <c r="EK1299"/>
  <c r="EL1299"/>
  <c r="EM1299"/>
  <c r="EN1299"/>
  <c r="EO1299"/>
  <c r="EP1299"/>
  <c r="EQ1299"/>
  <c r="ER1299"/>
  <c r="ES1299"/>
  <c r="ET1299"/>
  <c r="EU1299"/>
  <c r="EV1299"/>
  <c r="EW1299"/>
  <c r="EX1299"/>
  <c r="EY1299"/>
  <c r="EZ1299"/>
  <c r="FA1299"/>
  <c r="FB1299"/>
  <c r="FC1299"/>
  <c r="FD1299"/>
  <c r="FE1299"/>
  <c r="FF1299"/>
  <c r="FG1299"/>
  <c r="FH1299"/>
  <c r="FI1299"/>
  <c r="FJ1299"/>
  <c r="FK1299"/>
  <c r="FL1299"/>
  <c r="FM1299"/>
  <c r="FN1299"/>
  <c r="FO1299"/>
  <c r="FP1299"/>
  <c r="FQ1299"/>
  <c r="FR1299"/>
  <c r="FS1299"/>
  <c r="FT1299"/>
  <c r="FU1299"/>
  <c r="FV1299"/>
  <c r="FW1299"/>
  <c r="FX1299"/>
  <c r="FY1299"/>
  <c r="FZ1299"/>
  <c r="GA1299"/>
  <c r="GB1299"/>
  <c r="GC1299"/>
  <c r="GD1299"/>
  <c r="GE1299"/>
  <c r="GF1299"/>
  <c r="GG1299"/>
  <c r="GH1299"/>
  <c r="GI1299"/>
  <c r="GJ1299"/>
  <c r="GK1299"/>
  <c r="GL1299"/>
  <c r="GM1299"/>
  <c r="GN1299"/>
  <c r="GO1299"/>
  <c r="GP1299"/>
  <c r="GQ1299"/>
  <c r="GR1299"/>
  <c r="GS1299"/>
  <c r="GT1299"/>
  <c r="GU1299"/>
  <c r="GV1299"/>
  <c r="GW1299"/>
  <c r="GX1299"/>
  <c r="C1301"/>
  <c r="D1301"/>
  <c r="I1301"/>
  <c r="K1301"/>
  <c r="AC1301"/>
  <c r="AD1301"/>
  <c r="AB1301" s="1"/>
  <c r="AE1301"/>
  <c r="CS1301" s="1"/>
  <c r="R1301" s="1"/>
  <c r="AF1301"/>
  <c r="CT1301" s="1"/>
  <c r="S1301" s="1"/>
  <c r="AG1301"/>
  <c r="AH1301"/>
  <c r="CV1301" s="1"/>
  <c r="U1301" s="1"/>
  <c r="AI1301"/>
  <c r="CW1301" s="1"/>
  <c r="V1301" s="1"/>
  <c r="AJ1301"/>
  <c r="CX1301" s="1"/>
  <c r="W1301" s="1"/>
  <c r="CQ1301"/>
  <c r="P1301" s="1"/>
  <c r="CU1301"/>
  <c r="T1301" s="1"/>
  <c r="FR1301"/>
  <c r="GL1301"/>
  <c r="GO1301"/>
  <c r="GP1301"/>
  <c r="GV1301"/>
  <c r="HC1301" s="1"/>
  <c r="GX1301" s="1"/>
  <c r="I1302"/>
  <c r="AC1302"/>
  <c r="AB1302" s="1"/>
  <c r="AD1302"/>
  <c r="CR1302" s="1"/>
  <c r="Q1302" s="1"/>
  <c r="AE1302"/>
  <c r="AF1302"/>
  <c r="AG1302"/>
  <c r="CU1302" s="1"/>
  <c r="T1302" s="1"/>
  <c r="AH1302"/>
  <c r="CV1302" s="1"/>
  <c r="U1302" s="1"/>
  <c r="AI1302"/>
  <c r="AJ1302"/>
  <c r="CS1302"/>
  <c r="R1302" s="1"/>
  <c r="CT1302"/>
  <c r="S1302" s="1"/>
  <c r="CW1302"/>
  <c r="V1302" s="1"/>
  <c r="CX1302"/>
  <c r="W1302" s="1"/>
  <c r="FR1302"/>
  <c r="GL1302"/>
  <c r="GO1302"/>
  <c r="GP1302"/>
  <c r="GV1302"/>
  <c r="HC1302" s="1"/>
  <c r="GX1302" s="1"/>
  <c r="C1303"/>
  <c r="D1303"/>
  <c r="I1303"/>
  <c r="K1303"/>
  <c r="AC1303"/>
  <c r="AB1303" s="1"/>
  <c r="AD1303"/>
  <c r="CR1303" s="1"/>
  <c r="Q1303" s="1"/>
  <c r="AE1303"/>
  <c r="AF1303"/>
  <c r="AG1303"/>
  <c r="CU1303" s="1"/>
  <c r="T1303" s="1"/>
  <c r="AH1303"/>
  <c r="CV1303" s="1"/>
  <c r="U1303" s="1"/>
  <c r="AI1303"/>
  <c r="AJ1303"/>
  <c r="CS1303"/>
  <c r="R1303" s="1"/>
  <c r="CT1303"/>
  <c r="S1303" s="1"/>
  <c r="CW1303"/>
  <c r="V1303" s="1"/>
  <c r="CX1303"/>
  <c r="W1303" s="1"/>
  <c r="FR1303"/>
  <c r="GL1303"/>
  <c r="GO1303"/>
  <c r="GP1303"/>
  <c r="GV1303"/>
  <c r="HC1303" s="1"/>
  <c r="GX1303" s="1"/>
  <c r="I1304"/>
  <c r="AC1304"/>
  <c r="CQ1304" s="1"/>
  <c r="P1304" s="1"/>
  <c r="AE1304"/>
  <c r="AD1304" s="1"/>
  <c r="AF1304"/>
  <c r="CT1304" s="1"/>
  <c r="S1304" s="1"/>
  <c r="AG1304"/>
  <c r="CU1304" s="1"/>
  <c r="T1304" s="1"/>
  <c r="AH1304"/>
  <c r="AI1304"/>
  <c r="AJ1304"/>
  <c r="CX1304" s="1"/>
  <c r="W1304" s="1"/>
  <c r="CS1304"/>
  <c r="R1304" s="1"/>
  <c r="CV1304"/>
  <c r="U1304" s="1"/>
  <c r="CW1304"/>
  <c r="V1304" s="1"/>
  <c r="FR1304"/>
  <c r="GL1304"/>
  <c r="GO1304"/>
  <c r="GP1304"/>
  <c r="GV1304"/>
  <c r="HC1304"/>
  <c r="GX1304" s="1"/>
  <c r="I1305"/>
  <c r="AC1305"/>
  <c r="AE1305"/>
  <c r="AD1305" s="1"/>
  <c r="AF1305"/>
  <c r="CT1305" s="1"/>
  <c r="S1305" s="1"/>
  <c r="AG1305"/>
  <c r="AH1305"/>
  <c r="AI1305"/>
  <c r="CW1305" s="1"/>
  <c r="V1305" s="1"/>
  <c r="AJ1305"/>
  <c r="CX1305" s="1"/>
  <c r="W1305" s="1"/>
  <c r="CQ1305"/>
  <c r="P1305" s="1"/>
  <c r="CU1305"/>
  <c r="T1305" s="1"/>
  <c r="CV1305"/>
  <c r="U1305" s="1"/>
  <c r="FR1305"/>
  <c r="GL1305"/>
  <c r="GO1305"/>
  <c r="GP1305"/>
  <c r="GV1305"/>
  <c r="GX1305"/>
  <c r="HC1305"/>
  <c r="C1306"/>
  <c r="D1306"/>
  <c r="I1306"/>
  <c r="K1306"/>
  <c r="AC1306"/>
  <c r="AE1306"/>
  <c r="AD1306" s="1"/>
  <c r="AF1306"/>
  <c r="CT1306" s="1"/>
  <c r="S1306" s="1"/>
  <c r="AG1306"/>
  <c r="AH1306"/>
  <c r="AI1306"/>
  <c r="CW1306" s="1"/>
  <c r="V1306" s="1"/>
  <c r="AJ1306"/>
  <c r="CX1306" s="1"/>
  <c r="W1306" s="1"/>
  <c r="CQ1306"/>
  <c r="P1306" s="1"/>
  <c r="CU1306"/>
  <c r="T1306" s="1"/>
  <c r="CV1306"/>
  <c r="U1306" s="1"/>
  <c r="FR1306"/>
  <c r="GL1306"/>
  <c r="GO1306"/>
  <c r="GP1306"/>
  <c r="GV1306"/>
  <c r="GX1306"/>
  <c r="HC1306"/>
  <c r="AC1307"/>
  <c r="AB1307" s="1"/>
  <c r="AD1307"/>
  <c r="CR1307" s="1"/>
  <c r="AE1307"/>
  <c r="CS1307" s="1"/>
  <c r="AF1307"/>
  <c r="AG1307"/>
  <c r="AH1307"/>
  <c r="CV1307" s="1"/>
  <c r="AI1307"/>
  <c r="CW1307" s="1"/>
  <c r="AJ1307"/>
  <c r="CQ1307"/>
  <c r="CT1307"/>
  <c r="CU1307"/>
  <c r="CX1307"/>
  <c r="FR1307"/>
  <c r="GL1307"/>
  <c r="GO1307"/>
  <c r="GP1307"/>
  <c r="GV1307"/>
  <c r="HC1307" s="1"/>
  <c r="I1308"/>
  <c r="AC1308"/>
  <c r="AB1308" s="1"/>
  <c r="AD1308"/>
  <c r="CR1308" s="1"/>
  <c r="Q1308" s="1"/>
  <c r="AE1308"/>
  <c r="AF1308"/>
  <c r="AG1308"/>
  <c r="CU1308" s="1"/>
  <c r="T1308" s="1"/>
  <c r="AH1308"/>
  <c r="CV1308" s="1"/>
  <c r="U1308" s="1"/>
  <c r="AI1308"/>
  <c r="AJ1308"/>
  <c r="CS1308"/>
  <c r="R1308" s="1"/>
  <c r="CT1308"/>
  <c r="S1308" s="1"/>
  <c r="CW1308"/>
  <c r="V1308" s="1"/>
  <c r="CX1308"/>
  <c r="W1308" s="1"/>
  <c r="FR1308"/>
  <c r="GL1308"/>
  <c r="GO1308"/>
  <c r="GP1308"/>
  <c r="GV1308"/>
  <c r="HC1308"/>
  <c r="GX1308" s="1"/>
  <c r="I1309"/>
  <c r="AC1309"/>
  <c r="AE1309"/>
  <c r="AD1309" s="1"/>
  <c r="AF1309"/>
  <c r="CT1309" s="1"/>
  <c r="S1309" s="1"/>
  <c r="AG1309"/>
  <c r="AH1309"/>
  <c r="AI1309"/>
  <c r="AJ1309"/>
  <c r="CX1309" s="1"/>
  <c r="W1309" s="1"/>
  <c r="CQ1309"/>
  <c r="P1309" s="1"/>
  <c r="CS1309"/>
  <c r="R1309" s="1"/>
  <c r="CU1309"/>
  <c r="T1309" s="1"/>
  <c r="CV1309"/>
  <c r="U1309" s="1"/>
  <c r="CW1309"/>
  <c r="V1309" s="1"/>
  <c r="FR1309"/>
  <c r="GL1309"/>
  <c r="GO1309"/>
  <c r="GP1309"/>
  <c r="GV1309"/>
  <c r="HC1309"/>
  <c r="GX1309" s="1"/>
  <c r="C1310"/>
  <c r="D1310"/>
  <c r="I1310"/>
  <c r="K1310"/>
  <c r="AC1310"/>
  <c r="CQ1310" s="1"/>
  <c r="P1310" s="1"/>
  <c r="AE1310"/>
  <c r="AD1310" s="1"/>
  <c r="AF1310"/>
  <c r="CT1310" s="1"/>
  <c r="S1310" s="1"/>
  <c r="AG1310"/>
  <c r="CU1310" s="1"/>
  <c r="T1310" s="1"/>
  <c r="AH1310"/>
  <c r="AI1310"/>
  <c r="AJ1310"/>
  <c r="CX1310" s="1"/>
  <c r="W1310" s="1"/>
  <c r="CS1310"/>
  <c r="R1310" s="1"/>
  <c r="CV1310"/>
  <c r="U1310" s="1"/>
  <c r="CW1310"/>
  <c r="V1310" s="1"/>
  <c r="FR1310"/>
  <c r="GL1310"/>
  <c r="GO1310"/>
  <c r="GP1310"/>
  <c r="GV1310"/>
  <c r="HC1310"/>
  <c r="GX1310" s="1"/>
  <c r="C1311"/>
  <c r="D1311"/>
  <c r="I1311"/>
  <c r="K1311"/>
  <c r="AC1311"/>
  <c r="CQ1311" s="1"/>
  <c r="P1311" s="1"/>
  <c r="AE1311"/>
  <c r="AD1311" s="1"/>
  <c r="AF1311"/>
  <c r="CT1311" s="1"/>
  <c r="S1311" s="1"/>
  <c r="AG1311"/>
  <c r="CU1311" s="1"/>
  <c r="T1311" s="1"/>
  <c r="AH1311"/>
  <c r="AI1311"/>
  <c r="AJ1311"/>
  <c r="CX1311" s="1"/>
  <c r="W1311" s="1"/>
  <c r="CS1311"/>
  <c r="R1311" s="1"/>
  <c r="CV1311"/>
  <c r="U1311" s="1"/>
  <c r="CW1311"/>
  <c r="V1311" s="1"/>
  <c r="FR1311"/>
  <c r="GL1311"/>
  <c r="GO1311"/>
  <c r="GP1311"/>
  <c r="GV1311"/>
  <c r="HC1311"/>
  <c r="GX1311" s="1"/>
  <c r="C1312"/>
  <c r="D1312"/>
  <c r="I1312"/>
  <c r="K1312"/>
  <c r="AC1312"/>
  <c r="CQ1312" s="1"/>
  <c r="P1312" s="1"/>
  <c r="AE1312"/>
  <c r="AD1312" s="1"/>
  <c r="AF1312"/>
  <c r="CT1312" s="1"/>
  <c r="S1312" s="1"/>
  <c r="AG1312"/>
  <c r="CU1312" s="1"/>
  <c r="T1312" s="1"/>
  <c r="AH1312"/>
  <c r="AI1312"/>
  <c r="AJ1312"/>
  <c r="CX1312" s="1"/>
  <c r="W1312" s="1"/>
  <c r="CS1312"/>
  <c r="R1312" s="1"/>
  <c r="CV1312"/>
  <c r="U1312" s="1"/>
  <c r="CW1312"/>
  <c r="V1312" s="1"/>
  <c r="FR1312"/>
  <c r="GL1312"/>
  <c r="GO1312"/>
  <c r="GP1312"/>
  <c r="GV1312"/>
  <c r="HC1312"/>
  <c r="GX1312" s="1"/>
  <c r="C1313"/>
  <c r="D1313"/>
  <c r="I1313"/>
  <c r="K1313"/>
  <c r="AC1313"/>
  <c r="CQ1313" s="1"/>
  <c r="P1313" s="1"/>
  <c r="AE1313"/>
  <c r="AD1313" s="1"/>
  <c r="AF1313"/>
  <c r="CT1313" s="1"/>
  <c r="S1313" s="1"/>
  <c r="AG1313"/>
  <c r="CU1313" s="1"/>
  <c r="T1313" s="1"/>
  <c r="AH1313"/>
  <c r="AI1313"/>
  <c r="AJ1313"/>
  <c r="CX1313" s="1"/>
  <c r="W1313" s="1"/>
  <c r="CS1313"/>
  <c r="R1313" s="1"/>
  <c r="CV1313"/>
  <c r="U1313" s="1"/>
  <c r="CW1313"/>
  <c r="V1313" s="1"/>
  <c r="FR1313"/>
  <c r="GL1313"/>
  <c r="GO1313"/>
  <c r="GP1313"/>
  <c r="GV1313"/>
  <c r="HC1313"/>
  <c r="GX1313" s="1"/>
  <c r="I1314"/>
  <c r="AC1314"/>
  <c r="AE1314"/>
  <c r="AD1314" s="1"/>
  <c r="AF1314"/>
  <c r="CT1314" s="1"/>
  <c r="S1314" s="1"/>
  <c r="AG1314"/>
  <c r="AH1314"/>
  <c r="AI1314"/>
  <c r="CW1314" s="1"/>
  <c r="V1314" s="1"/>
  <c r="AJ1314"/>
  <c r="CX1314" s="1"/>
  <c r="W1314" s="1"/>
  <c r="CQ1314"/>
  <c r="P1314" s="1"/>
  <c r="CU1314"/>
  <c r="T1314" s="1"/>
  <c r="CV1314"/>
  <c r="U1314" s="1"/>
  <c r="FR1314"/>
  <c r="GL1314"/>
  <c r="GO1314"/>
  <c r="GP1314"/>
  <c r="GV1314"/>
  <c r="GX1314"/>
  <c r="HC1314"/>
  <c r="I1315"/>
  <c r="AC1315"/>
  <c r="AB1315" s="1"/>
  <c r="AD1315"/>
  <c r="CR1315" s="1"/>
  <c r="Q1315" s="1"/>
  <c r="AE1315"/>
  <c r="CS1315" s="1"/>
  <c r="R1315" s="1"/>
  <c r="AF1315"/>
  <c r="AG1315"/>
  <c r="AH1315"/>
  <c r="CV1315" s="1"/>
  <c r="U1315" s="1"/>
  <c r="AI1315"/>
  <c r="CW1315" s="1"/>
  <c r="V1315" s="1"/>
  <c r="AJ1315"/>
  <c r="CQ1315"/>
  <c r="P1315" s="1"/>
  <c r="CP1315" s="1"/>
  <c r="O1315" s="1"/>
  <c r="CT1315"/>
  <c r="S1315" s="1"/>
  <c r="CU1315"/>
  <c r="T1315" s="1"/>
  <c r="CX1315"/>
  <c r="W1315" s="1"/>
  <c r="FR1315"/>
  <c r="GL1315"/>
  <c r="GO1315"/>
  <c r="GP1315"/>
  <c r="GV1315"/>
  <c r="HC1315" s="1"/>
  <c r="GX1315" s="1"/>
  <c r="C1316"/>
  <c r="D1316"/>
  <c r="I1316"/>
  <c r="K1316"/>
  <c r="AC1316"/>
  <c r="AB1316" s="1"/>
  <c r="AD1316"/>
  <c r="CR1316" s="1"/>
  <c r="Q1316" s="1"/>
  <c r="AE1316"/>
  <c r="CS1316" s="1"/>
  <c r="R1316" s="1"/>
  <c r="AF1316"/>
  <c r="AG1316"/>
  <c r="AH1316"/>
  <c r="CV1316" s="1"/>
  <c r="U1316" s="1"/>
  <c r="AI1316"/>
  <c r="CW1316" s="1"/>
  <c r="V1316" s="1"/>
  <c r="AJ1316"/>
  <c r="CQ1316"/>
  <c r="P1316" s="1"/>
  <c r="CP1316" s="1"/>
  <c r="O1316" s="1"/>
  <c r="CT1316"/>
  <c r="S1316" s="1"/>
  <c r="CU1316"/>
  <c r="T1316" s="1"/>
  <c r="CX1316"/>
  <c r="W1316" s="1"/>
  <c r="FR1316"/>
  <c r="GL1316"/>
  <c r="GO1316"/>
  <c r="GP1316"/>
  <c r="GV1316"/>
  <c r="HC1316" s="1"/>
  <c r="GX1316" s="1"/>
  <c r="C1317"/>
  <c r="D1317"/>
  <c r="I1317"/>
  <c r="K1317"/>
  <c r="AC1317"/>
  <c r="AB1317" s="1"/>
  <c r="AD1317"/>
  <c r="CR1317" s="1"/>
  <c r="Q1317" s="1"/>
  <c r="AE1317"/>
  <c r="AF1317"/>
  <c r="AG1317"/>
  <c r="AH1317"/>
  <c r="CV1317" s="1"/>
  <c r="U1317" s="1"/>
  <c r="AI1317"/>
  <c r="AJ1317"/>
  <c r="CQ1317"/>
  <c r="P1317" s="1"/>
  <c r="CS1317"/>
  <c r="R1317" s="1"/>
  <c r="CT1317"/>
  <c r="S1317" s="1"/>
  <c r="CU1317"/>
  <c r="T1317" s="1"/>
  <c r="CW1317"/>
  <c r="V1317" s="1"/>
  <c r="CX1317"/>
  <c r="W1317" s="1"/>
  <c r="FR1317"/>
  <c r="GL1317"/>
  <c r="GO1317"/>
  <c r="GP1317"/>
  <c r="GV1317"/>
  <c r="HC1317" s="1"/>
  <c r="GX1317" s="1"/>
  <c r="C1318"/>
  <c r="D1318"/>
  <c r="I1318"/>
  <c r="K1318"/>
  <c r="AC1318"/>
  <c r="AD1318"/>
  <c r="AB1318" s="1"/>
  <c r="AE1318"/>
  <c r="AF1318"/>
  <c r="CT1318" s="1"/>
  <c r="S1318" s="1"/>
  <c r="AG1318"/>
  <c r="AH1318"/>
  <c r="CV1318" s="1"/>
  <c r="U1318" s="1"/>
  <c r="AI1318"/>
  <c r="AJ1318"/>
  <c r="CX1318" s="1"/>
  <c r="W1318" s="1"/>
  <c r="CQ1318"/>
  <c r="P1318" s="1"/>
  <c r="CS1318"/>
  <c r="R1318" s="1"/>
  <c r="CU1318"/>
  <c r="T1318" s="1"/>
  <c r="CW1318"/>
  <c r="V1318" s="1"/>
  <c r="FR1318"/>
  <c r="GL1318"/>
  <c r="GO1318"/>
  <c r="GP1318"/>
  <c r="GV1318"/>
  <c r="HC1318" s="1"/>
  <c r="GX1318" s="1"/>
  <c r="C1319"/>
  <c r="D1319"/>
  <c r="I1319"/>
  <c r="K1319"/>
  <c r="AC1319"/>
  <c r="AD1319"/>
  <c r="AB1319" s="1"/>
  <c r="AE1319"/>
  <c r="AF1319"/>
  <c r="CT1319" s="1"/>
  <c r="S1319" s="1"/>
  <c r="AG1319"/>
  <c r="AH1319"/>
  <c r="CV1319" s="1"/>
  <c r="U1319" s="1"/>
  <c r="AI1319"/>
  <c r="AJ1319"/>
  <c r="CX1319" s="1"/>
  <c r="W1319" s="1"/>
  <c r="CQ1319"/>
  <c r="P1319" s="1"/>
  <c r="CS1319"/>
  <c r="R1319" s="1"/>
  <c r="CU1319"/>
  <c r="T1319" s="1"/>
  <c r="CW1319"/>
  <c r="V1319" s="1"/>
  <c r="FR1319"/>
  <c r="GL1319"/>
  <c r="GO1319"/>
  <c r="GP1319"/>
  <c r="GV1319"/>
  <c r="HC1319" s="1"/>
  <c r="GX1319" s="1"/>
  <c r="C1320"/>
  <c r="D1320"/>
  <c r="I1320"/>
  <c r="K1320"/>
  <c r="AC1320"/>
  <c r="AD1320"/>
  <c r="AB1320" s="1"/>
  <c r="AE1320"/>
  <c r="AF1320"/>
  <c r="CT1320" s="1"/>
  <c r="S1320" s="1"/>
  <c r="AG1320"/>
  <c r="AH1320"/>
  <c r="CV1320" s="1"/>
  <c r="U1320" s="1"/>
  <c r="AI1320"/>
  <c r="AJ1320"/>
  <c r="CX1320" s="1"/>
  <c r="W1320" s="1"/>
  <c r="CQ1320"/>
  <c r="P1320" s="1"/>
  <c r="CS1320"/>
  <c r="R1320" s="1"/>
  <c r="CU1320"/>
  <c r="T1320" s="1"/>
  <c r="CW1320"/>
  <c r="V1320" s="1"/>
  <c r="FR1320"/>
  <c r="GL1320"/>
  <c r="GN1320"/>
  <c r="GP1320"/>
  <c r="GV1320"/>
  <c r="HC1320" s="1"/>
  <c r="GX1320" s="1"/>
  <c r="I1321"/>
  <c r="AC1321"/>
  <c r="AE1321"/>
  <c r="CS1321" s="1"/>
  <c r="R1321" s="1"/>
  <c r="AF1321"/>
  <c r="AG1321"/>
  <c r="CU1321" s="1"/>
  <c r="T1321" s="1"/>
  <c r="AH1321"/>
  <c r="AI1321"/>
  <c r="CW1321" s="1"/>
  <c r="V1321" s="1"/>
  <c r="AJ1321"/>
  <c r="CT1321"/>
  <c r="S1321" s="1"/>
  <c r="CV1321"/>
  <c r="U1321" s="1"/>
  <c r="CX1321"/>
  <c r="W1321" s="1"/>
  <c r="FR1321"/>
  <c r="GL1321"/>
  <c r="GN1321"/>
  <c r="GP1321"/>
  <c r="GV1321"/>
  <c r="GX1321"/>
  <c r="HC1321"/>
  <c r="I1322"/>
  <c r="AC1322"/>
  <c r="AD1322"/>
  <c r="CR1322" s="1"/>
  <c r="Q1322" s="1"/>
  <c r="AE1322"/>
  <c r="AF1322"/>
  <c r="CT1322" s="1"/>
  <c r="S1322" s="1"/>
  <c r="AG1322"/>
  <c r="AH1322"/>
  <c r="CV1322" s="1"/>
  <c r="U1322" s="1"/>
  <c r="AI1322"/>
  <c r="AJ1322"/>
  <c r="CX1322" s="1"/>
  <c r="W1322" s="1"/>
  <c r="CQ1322"/>
  <c r="P1322" s="1"/>
  <c r="CS1322"/>
  <c r="R1322" s="1"/>
  <c r="CU1322"/>
  <c r="T1322" s="1"/>
  <c r="CW1322"/>
  <c r="V1322" s="1"/>
  <c r="FR1322"/>
  <c r="GL1322"/>
  <c r="GN1322"/>
  <c r="GP1322"/>
  <c r="GV1322"/>
  <c r="HC1322"/>
  <c r="GX1322" s="1"/>
  <c r="I1323"/>
  <c r="AC1323"/>
  <c r="CQ1323" s="1"/>
  <c r="P1323" s="1"/>
  <c r="CP1323" s="1"/>
  <c r="O1323" s="1"/>
  <c r="AE1323"/>
  <c r="AD1323" s="1"/>
  <c r="CR1323" s="1"/>
  <c r="Q1323" s="1"/>
  <c r="AF1323"/>
  <c r="AG1323"/>
  <c r="CU1323" s="1"/>
  <c r="T1323" s="1"/>
  <c r="AH1323"/>
  <c r="AI1323"/>
  <c r="CW1323" s="1"/>
  <c r="V1323" s="1"/>
  <c r="AJ1323"/>
  <c r="CT1323"/>
  <c r="S1323" s="1"/>
  <c r="CV1323"/>
  <c r="U1323" s="1"/>
  <c r="CX1323"/>
  <c r="W1323" s="1"/>
  <c r="FR1323"/>
  <c r="GL1323"/>
  <c r="GN1323"/>
  <c r="GP1323"/>
  <c r="GV1323"/>
  <c r="GX1323"/>
  <c r="HC1323"/>
  <c r="C1324"/>
  <c r="D1324"/>
  <c r="I1324"/>
  <c r="K1324"/>
  <c r="AC1324"/>
  <c r="CQ1324" s="1"/>
  <c r="P1324" s="1"/>
  <c r="AE1324"/>
  <c r="AD1324" s="1"/>
  <c r="CR1324" s="1"/>
  <c r="Q1324" s="1"/>
  <c r="AF1324"/>
  <c r="AG1324"/>
  <c r="CU1324" s="1"/>
  <c r="T1324" s="1"/>
  <c r="AH1324"/>
  <c r="AI1324"/>
  <c r="CW1324" s="1"/>
  <c r="V1324" s="1"/>
  <c r="AJ1324"/>
  <c r="CT1324"/>
  <c r="S1324" s="1"/>
  <c r="CV1324"/>
  <c r="U1324" s="1"/>
  <c r="CX1324"/>
  <c r="W1324" s="1"/>
  <c r="FR1324"/>
  <c r="GL1324"/>
  <c r="GN1324"/>
  <c r="GP1324"/>
  <c r="GV1324"/>
  <c r="GX1324"/>
  <c r="HC1324"/>
  <c r="AC1325"/>
  <c r="AD1325"/>
  <c r="AB1325" s="1"/>
  <c r="AE1325"/>
  <c r="AF1325"/>
  <c r="CT1325" s="1"/>
  <c r="AG1325"/>
  <c r="AH1325"/>
  <c r="CV1325" s="1"/>
  <c r="AI1325"/>
  <c r="AJ1325"/>
  <c r="CX1325" s="1"/>
  <c r="CQ1325"/>
  <c r="CS1325"/>
  <c r="CU1325"/>
  <c r="CW1325"/>
  <c r="FR1325"/>
  <c r="GL1325"/>
  <c r="GN1325"/>
  <c r="GP1325"/>
  <c r="GV1325"/>
  <c r="HC1325" s="1"/>
  <c r="AC1326"/>
  <c r="AE1326"/>
  <c r="CS1326" s="1"/>
  <c r="AF1326"/>
  <c r="AG1326"/>
  <c r="CU1326" s="1"/>
  <c r="AH1326"/>
  <c r="AI1326"/>
  <c r="CW1326" s="1"/>
  <c r="AJ1326"/>
  <c r="CT1326"/>
  <c r="CV1326"/>
  <c r="CX1326"/>
  <c r="FR1326"/>
  <c r="GL1326"/>
  <c r="GN1326"/>
  <c r="GP1326"/>
  <c r="GV1326"/>
  <c r="HC1326"/>
  <c r="C1327"/>
  <c r="D1327"/>
  <c r="I1327"/>
  <c r="K1327"/>
  <c r="AC1327"/>
  <c r="AE1327"/>
  <c r="CS1327" s="1"/>
  <c r="R1327" s="1"/>
  <c r="AF1327"/>
  <c r="AG1327"/>
  <c r="CU1327" s="1"/>
  <c r="T1327" s="1"/>
  <c r="AH1327"/>
  <c r="AI1327"/>
  <c r="CW1327" s="1"/>
  <c r="V1327" s="1"/>
  <c r="AJ1327"/>
  <c r="CT1327"/>
  <c r="S1327" s="1"/>
  <c r="CV1327"/>
  <c r="U1327" s="1"/>
  <c r="CX1327"/>
  <c r="W1327" s="1"/>
  <c r="FR1327"/>
  <c r="GL1327"/>
  <c r="GO1327"/>
  <c r="GP1327"/>
  <c r="GV1327"/>
  <c r="GX1327"/>
  <c r="HC1327"/>
  <c r="AC1328"/>
  <c r="AE1328"/>
  <c r="CS1328" s="1"/>
  <c r="R1328" s="1"/>
  <c r="AF1328"/>
  <c r="AG1328"/>
  <c r="CU1328" s="1"/>
  <c r="T1328" s="1"/>
  <c r="AH1328"/>
  <c r="AI1328"/>
  <c r="CW1328" s="1"/>
  <c r="V1328" s="1"/>
  <c r="AJ1328"/>
  <c r="CT1328"/>
  <c r="S1328" s="1"/>
  <c r="CV1328"/>
  <c r="U1328" s="1"/>
  <c r="CX1328"/>
  <c r="W1328" s="1"/>
  <c r="FR1328"/>
  <c r="GL1328"/>
  <c r="GO1328"/>
  <c r="GP1328"/>
  <c r="GV1328"/>
  <c r="GX1328"/>
  <c r="HC1328"/>
  <c r="AC1329"/>
  <c r="AE1329"/>
  <c r="CS1329" s="1"/>
  <c r="R1329" s="1"/>
  <c r="AF1329"/>
  <c r="AG1329"/>
  <c r="CU1329" s="1"/>
  <c r="T1329" s="1"/>
  <c r="AH1329"/>
  <c r="AI1329"/>
  <c r="CW1329" s="1"/>
  <c r="V1329" s="1"/>
  <c r="AJ1329"/>
  <c r="CT1329"/>
  <c r="S1329" s="1"/>
  <c r="CV1329"/>
  <c r="U1329" s="1"/>
  <c r="CX1329"/>
  <c r="W1329" s="1"/>
  <c r="FR1329"/>
  <c r="GL1329"/>
  <c r="GO1329"/>
  <c r="GP1329"/>
  <c r="GV1329"/>
  <c r="GX1329"/>
  <c r="HC1329"/>
  <c r="AC1330"/>
  <c r="AE1330"/>
  <c r="CS1330" s="1"/>
  <c r="R1330" s="1"/>
  <c r="AF1330"/>
  <c r="AG1330"/>
  <c r="CU1330" s="1"/>
  <c r="T1330" s="1"/>
  <c r="AH1330"/>
  <c r="AI1330"/>
  <c r="CW1330" s="1"/>
  <c r="V1330" s="1"/>
  <c r="AJ1330"/>
  <c r="CT1330"/>
  <c r="S1330" s="1"/>
  <c r="CV1330"/>
  <c r="U1330" s="1"/>
  <c r="CX1330"/>
  <c r="W1330" s="1"/>
  <c r="FR1330"/>
  <c r="GL1330"/>
  <c r="GO1330"/>
  <c r="GP1330"/>
  <c r="GV1330"/>
  <c r="GX1330"/>
  <c r="HC1330"/>
  <c r="I1331"/>
  <c r="K1331"/>
  <c r="AC1331"/>
  <c r="CQ1331" s="1"/>
  <c r="P1331" s="1"/>
  <c r="AE1331"/>
  <c r="AD1331" s="1"/>
  <c r="CR1331" s="1"/>
  <c r="Q1331" s="1"/>
  <c r="AF1331"/>
  <c r="AG1331"/>
  <c r="CU1331" s="1"/>
  <c r="T1331" s="1"/>
  <c r="AH1331"/>
  <c r="AI1331"/>
  <c r="CW1331" s="1"/>
  <c r="V1331" s="1"/>
  <c r="AJ1331"/>
  <c r="CT1331"/>
  <c r="S1331" s="1"/>
  <c r="CV1331"/>
  <c r="U1331" s="1"/>
  <c r="CX1331"/>
  <c r="W1331" s="1"/>
  <c r="FR1331"/>
  <c r="GL1331"/>
  <c r="GO1331"/>
  <c r="GP1331"/>
  <c r="GV1331"/>
  <c r="GX1331"/>
  <c r="HC1331"/>
  <c r="C1332"/>
  <c r="D1332"/>
  <c r="I1332"/>
  <c r="K1332"/>
  <c r="AC1332"/>
  <c r="CQ1332" s="1"/>
  <c r="P1332" s="1"/>
  <c r="CP1332" s="1"/>
  <c r="O1332" s="1"/>
  <c r="AE1332"/>
  <c r="AD1332" s="1"/>
  <c r="CR1332" s="1"/>
  <c r="Q1332" s="1"/>
  <c r="AF1332"/>
  <c r="AG1332"/>
  <c r="CU1332" s="1"/>
  <c r="T1332" s="1"/>
  <c r="AH1332"/>
  <c r="AI1332"/>
  <c r="CW1332" s="1"/>
  <c r="V1332" s="1"/>
  <c r="AJ1332"/>
  <c r="CT1332"/>
  <c r="S1332" s="1"/>
  <c r="CV1332"/>
  <c r="U1332" s="1"/>
  <c r="CX1332"/>
  <c r="W1332" s="1"/>
  <c r="FR1332"/>
  <c r="GL1332"/>
  <c r="GO1332"/>
  <c r="GP1332"/>
  <c r="GV1332"/>
  <c r="GX1332"/>
  <c r="HC1332"/>
  <c r="AC1333"/>
  <c r="AD1333"/>
  <c r="AB1333" s="1"/>
  <c r="AE1333"/>
  <c r="AF1333"/>
  <c r="CT1333" s="1"/>
  <c r="AG1333"/>
  <c r="AH1333"/>
  <c r="CV1333" s="1"/>
  <c r="AI1333"/>
  <c r="AJ1333"/>
  <c r="CX1333" s="1"/>
  <c r="CQ1333"/>
  <c r="CS1333"/>
  <c r="CU1333"/>
  <c r="CW1333"/>
  <c r="FR1333"/>
  <c r="GL1333"/>
  <c r="GO1333"/>
  <c r="GP1333"/>
  <c r="GV1333"/>
  <c r="HC1333" s="1"/>
  <c r="AC1334"/>
  <c r="AE1334"/>
  <c r="CS1334" s="1"/>
  <c r="AF1334"/>
  <c r="AG1334"/>
  <c r="CU1334" s="1"/>
  <c r="AH1334"/>
  <c r="AI1334"/>
  <c r="CW1334" s="1"/>
  <c r="AJ1334"/>
  <c r="CT1334"/>
  <c r="CV1334"/>
  <c r="CX1334"/>
  <c r="FR1334"/>
  <c r="GL1334"/>
  <c r="GO1334"/>
  <c r="GP1334"/>
  <c r="GV1334"/>
  <c r="HC1334"/>
  <c r="C1335"/>
  <c r="D1335"/>
  <c r="I1335"/>
  <c r="K1335"/>
  <c r="AC1335"/>
  <c r="AE1335"/>
  <c r="CS1335" s="1"/>
  <c r="R1335" s="1"/>
  <c r="AF1335"/>
  <c r="AG1335"/>
  <c r="CU1335" s="1"/>
  <c r="T1335" s="1"/>
  <c r="AH1335"/>
  <c r="AI1335"/>
  <c r="CW1335" s="1"/>
  <c r="V1335" s="1"/>
  <c r="AJ1335"/>
  <c r="CT1335"/>
  <c r="S1335" s="1"/>
  <c r="CV1335"/>
  <c r="U1335" s="1"/>
  <c r="CX1335"/>
  <c r="W1335" s="1"/>
  <c r="FR1335"/>
  <c r="GL1335"/>
  <c r="GN1335"/>
  <c r="GP1335"/>
  <c r="GV1335"/>
  <c r="GX1335"/>
  <c r="HC1335"/>
  <c r="I1336"/>
  <c r="AC1336"/>
  <c r="AD1336"/>
  <c r="CR1336" s="1"/>
  <c r="Q1336" s="1"/>
  <c r="AE1336"/>
  <c r="AF1336"/>
  <c r="CT1336" s="1"/>
  <c r="S1336" s="1"/>
  <c r="AG1336"/>
  <c r="AH1336"/>
  <c r="CV1336" s="1"/>
  <c r="U1336" s="1"/>
  <c r="AI1336"/>
  <c r="AJ1336"/>
  <c r="CX1336" s="1"/>
  <c r="W1336" s="1"/>
  <c r="CQ1336"/>
  <c r="P1336" s="1"/>
  <c r="CP1336" s="1"/>
  <c r="O1336" s="1"/>
  <c r="CS1336"/>
  <c r="R1336" s="1"/>
  <c r="CU1336"/>
  <c r="T1336" s="1"/>
  <c r="CW1336"/>
  <c r="V1336" s="1"/>
  <c r="FR1336"/>
  <c r="BY1338" s="1"/>
  <c r="GL1336"/>
  <c r="GN1336"/>
  <c r="GP1336"/>
  <c r="GV1336"/>
  <c r="HC1336"/>
  <c r="GX1336" s="1"/>
  <c r="B1338"/>
  <c r="B1299" s="1"/>
  <c r="C1338"/>
  <c r="C1299" s="1"/>
  <c r="D1338"/>
  <c r="D1299" s="1"/>
  <c r="F1338"/>
  <c r="F1299" s="1"/>
  <c r="G1338"/>
  <c r="G1299" s="1"/>
  <c r="BX1338"/>
  <c r="CG1338" s="1"/>
  <c r="BZ1338"/>
  <c r="BZ1299" s="1"/>
  <c r="CD1338"/>
  <c r="CD1299" s="1"/>
  <c r="CK1338"/>
  <c r="CK1299" s="1"/>
  <c r="CL1338"/>
  <c r="CL1299" s="1"/>
  <c r="CM1338"/>
  <c r="CM1299" s="1"/>
  <c r="B1370"/>
  <c r="B1247" s="1"/>
  <c r="C1370"/>
  <c r="C1247" s="1"/>
  <c r="D1370"/>
  <c r="D1247" s="1"/>
  <c r="F1370"/>
  <c r="F1247" s="1"/>
  <c r="G1370"/>
  <c r="G1247" s="1"/>
  <c r="F1372"/>
  <c r="F1373"/>
  <c r="F1382"/>
  <c r="F1384"/>
  <c r="F1385"/>
  <c r="F1391"/>
  <c r="F1392"/>
  <c r="F1393"/>
  <c r="F1394"/>
  <c r="F1396"/>
  <c r="F1397"/>
  <c r="D1402"/>
  <c r="E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AE1404"/>
  <c r="AF1404"/>
  <c r="AG1404"/>
  <c r="AH1404"/>
  <c r="AI1404"/>
  <c r="AJ1404"/>
  <c r="AK1404"/>
  <c r="AL1404"/>
  <c r="AM1404"/>
  <c r="AN1404"/>
  <c r="BE1404"/>
  <c r="BF1404"/>
  <c r="BG1404"/>
  <c r="BH1404"/>
  <c r="BI1404"/>
  <c r="BJ1404"/>
  <c r="BK1404"/>
  <c r="BL1404"/>
  <c r="BM1404"/>
  <c r="BN1404"/>
  <c r="BO1404"/>
  <c r="BP1404"/>
  <c r="BQ1404"/>
  <c r="BR1404"/>
  <c r="BS1404"/>
  <c r="BT1404"/>
  <c r="BU1404"/>
  <c r="BV1404"/>
  <c r="BW1404"/>
  <c r="BX1404"/>
  <c r="BY1404"/>
  <c r="BZ1404"/>
  <c r="CA1404"/>
  <c r="CB1404"/>
  <c r="CC1404"/>
  <c r="CD1404"/>
  <c r="CE1404"/>
  <c r="CF1404"/>
  <c r="CG1404"/>
  <c r="CH1404"/>
  <c r="CI1404"/>
  <c r="CJ1404"/>
  <c r="CK1404"/>
  <c r="CL1404"/>
  <c r="CM1404"/>
  <c r="CN1404"/>
  <c r="CO1404"/>
  <c r="CP1404"/>
  <c r="CQ1404"/>
  <c r="CR1404"/>
  <c r="CS1404"/>
  <c r="CT1404"/>
  <c r="CU1404"/>
  <c r="CV1404"/>
  <c r="CW1404"/>
  <c r="CX1404"/>
  <c r="CY1404"/>
  <c r="CZ1404"/>
  <c r="DA1404"/>
  <c r="DB1404"/>
  <c r="DC1404"/>
  <c r="DD1404"/>
  <c r="DE1404"/>
  <c r="DF1404"/>
  <c r="DG1404"/>
  <c r="DH1404"/>
  <c r="DI1404"/>
  <c r="DJ1404"/>
  <c r="DK1404"/>
  <c r="DL1404"/>
  <c r="DM1404"/>
  <c r="DN1404"/>
  <c r="DO1404"/>
  <c r="DP1404"/>
  <c r="DQ1404"/>
  <c r="DR1404"/>
  <c r="DS1404"/>
  <c r="DT1404"/>
  <c r="DU1404"/>
  <c r="DV1404"/>
  <c r="DW1404"/>
  <c r="DX1404"/>
  <c r="DY1404"/>
  <c r="DZ1404"/>
  <c r="EA1404"/>
  <c r="EB1404"/>
  <c r="EC1404"/>
  <c r="ED1404"/>
  <c r="EE1404"/>
  <c r="EF1404"/>
  <c r="EG1404"/>
  <c r="EH1404"/>
  <c r="EI1404"/>
  <c r="EJ1404"/>
  <c r="EK1404"/>
  <c r="EL1404"/>
  <c r="EM1404"/>
  <c r="EN1404"/>
  <c r="EO1404"/>
  <c r="EP1404"/>
  <c r="EQ1404"/>
  <c r="ER1404"/>
  <c r="ES1404"/>
  <c r="ET1404"/>
  <c r="EU1404"/>
  <c r="EV1404"/>
  <c r="EW1404"/>
  <c r="EX1404"/>
  <c r="EY1404"/>
  <c r="EZ1404"/>
  <c r="FA1404"/>
  <c r="FB1404"/>
  <c r="FC1404"/>
  <c r="FD1404"/>
  <c r="FE1404"/>
  <c r="FF1404"/>
  <c r="FG1404"/>
  <c r="FH1404"/>
  <c r="FI1404"/>
  <c r="FJ1404"/>
  <c r="FK1404"/>
  <c r="FL1404"/>
  <c r="FM1404"/>
  <c r="FN1404"/>
  <c r="FO1404"/>
  <c r="FP1404"/>
  <c r="FQ1404"/>
  <c r="FR1404"/>
  <c r="FS1404"/>
  <c r="FT1404"/>
  <c r="FU1404"/>
  <c r="FV1404"/>
  <c r="FW1404"/>
  <c r="FX1404"/>
  <c r="FY1404"/>
  <c r="FZ1404"/>
  <c r="GA1404"/>
  <c r="GB1404"/>
  <c r="GC1404"/>
  <c r="GD1404"/>
  <c r="GE1404"/>
  <c r="GF1404"/>
  <c r="GG1404"/>
  <c r="GH1404"/>
  <c r="GI1404"/>
  <c r="GJ1404"/>
  <c r="GK1404"/>
  <c r="GL1404"/>
  <c r="GM1404"/>
  <c r="GN1404"/>
  <c r="GO1404"/>
  <c r="GP1404"/>
  <c r="GQ1404"/>
  <c r="GR1404"/>
  <c r="GS1404"/>
  <c r="GT1404"/>
  <c r="GU1404"/>
  <c r="GV1404"/>
  <c r="GW1404"/>
  <c r="GX1404"/>
  <c r="D1406"/>
  <c r="E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AE1408"/>
  <c r="AF1408"/>
  <c r="AG1408"/>
  <c r="AH1408"/>
  <c r="AI1408"/>
  <c r="AJ1408"/>
  <c r="AK1408"/>
  <c r="AL1408"/>
  <c r="AM1408"/>
  <c r="AN1408"/>
  <c r="BE1408"/>
  <c r="BF1408"/>
  <c r="BG1408"/>
  <c r="BH1408"/>
  <c r="BI1408"/>
  <c r="BJ1408"/>
  <c r="BK1408"/>
  <c r="BL1408"/>
  <c r="BM1408"/>
  <c r="BN1408"/>
  <c r="BO1408"/>
  <c r="BP1408"/>
  <c r="BQ1408"/>
  <c r="BR1408"/>
  <c r="BS1408"/>
  <c r="BT1408"/>
  <c r="BU1408"/>
  <c r="BV1408"/>
  <c r="BW1408"/>
  <c r="BX1408"/>
  <c r="BY1408"/>
  <c r="BZ1408"/>
  <c r="CA1408"/>
  <c r="CB1408"/>
  <c r="CC1408"/>
  <c r="CD1408"/>
  <c r="CE1408"/>
  <c r="CF1408"/>
  <c r="CG1408"/>
  <c r="CH1408"/>
  <c r="CI1408"/>
  <c r="CJ1408"/>
  <c r="CK1408"/>
  <c r="CL1408"/>
  <c r="CM1408"/>
  <c r="CN1408"/>
  <c r="CO1408"/>
  <c r="CP1408"/>
  <c r="CQ1408"/>
  <c r="CR1408"/>
  <c r="CS1408"/>
  <c r="CT1408"/>
  <c r="CU1408"/>
  <c r="CV1408"/>
  <c r="CW1408"/>
  <c r="CX1408"/>
  <c r="CY1408"/>
  <c r="CZ1408"/>
  <c r="DA1408"/>
  <c r="DB1408"/>
  <c r="DC1408"/>
  <c r="DD1408"/>
  <c r="DE1408"/>
  <c r="DF1408"/>
  <c r="DG1408"/>
  <c r="DH1408"/>
  <c r="DI1408"/>
  <c r="DJ1408"/>
  <c r="DK1408"/>
  <c r="DL1408"/>
  <c r="DM1408"/>
  <c r="DN1408"/>
  <c r="DO1408"/>
  <c r="DP1408"/>
  <c r="DQ1408"/>
  <c r="DR1408"/>
  <c r="DS1408"/>
  <c r="DT1408"/>
  <c r="DU1408"/>
  <c r="DV1408"/>
  <c r="DW1408"/>
  <c r="DX1408"/>
  <c r="DY1408"/>
  <c r="DZ1408"/>
  <c r="EA1408"/>
  <c r="EB1408"/>
  <c r="EC1408"/>
  <c r="ED1408"/>
  <c r="EE1408"/>
  <c r="EF1408"/>
  <c r="EG1408"/>
  <c r="EH1408"/>
  <c r="EI1408"/>
  <c r="EJ1408"/>
  <c r="EK1408"/>
  <c r="EL1408"/>
  <c r="EM1408"/>
  <c r="EN1408"/>
  <c r="EO1408"/>
  <c r="EP1408"/>
  <c r="EQ1408"/>
  <c r="ER1408"/>
  <c r="ES1408"/>
  <c r="ET1408"/>
  <c r="EU1408"/>
  <c r="EV1408"/>
  <c r="EW1408"/>
  <c r="EX1408"/>
  <c r="EY1408"/>
  <c r="EZ1408"/>
  <c r="FA1408"/>
  <c r="FB1408"/>
  <c r="FC1408"/>
  <c r="FD1408"/>
  <c r="FE1408"/>
  <c r="FF1408"/>
  <c r="FG1408"/>
  <c r="FH1408"/>
  <c r="FI1408"/>
  <c r="FJ1408"/>
  <c r="FK1408"/>
  <c r="FL1408"/>
  <c r="FM1408"/>
  <c r="FN1408"/>
  <c r="FO1408"/>
  <c r="FP1408"/>
  <c r="FQ1408"/>
  <c r="FR1408"/>
  <c r="FS1408"/>
  <c r="FT1408"/>
  <c r="FU1408"/>
  <c r="FV1408"/>
  <c r="FW1408"/>
  <c r="FX1408"/>
  <c r="FY1408"/>
  <c r="FZ1408"/>
  <c r="GA1408"/>
  <c r="GB1408"/>
  <c r="GC1408"/>
  <c r="GD1408"/>
  <c r="GE1408"/>
  <c r="GF1408"/>
  <c r="GG1408"/>
  <c r="GH1408"/>
  <c r="GI1408"/>
  <c r="GJ1408"/>
  <c r="GK1408"/>
  <c r="GL1408"/>
  <c r="GM1408"/>
  <c r="GN1408"/>
  <c r="GO1408"/>
  <c r="GP1408"/>
  <c r="GQ1408"/>
  <c r="GR1408"/>
  <c r="GS1408"/>
  <c r="GT1408"/>
  <c r="GU1408"/>
  <c r="GV1408"/>
  <c r="GW1408"/>
  <c r="GX1408"/>
  <c r="C1410"/>
  <c r="D1410"/>
  <c r="I1410"/>
  <c r="K1410"/>
  <c r="AC1410"/>
  <c r="AD1410"/>
  <c r="CR1410" s="1"/>
  <c r="Q1410" s="1"/>
  <c r="AE1410"/>
  <c r="AF1410"/>
  <c r="CT1410" s="1"/>
  <c r="S1410" s="1"/>
  <c r="AG1410"/>
  <c r="AH1410"/>
  <c r="CV1410" s="1"/>
  <c r="U1410" s="1"/>
  <c r="AI1410"/>
  <c r="AJ1410"/>
  <c r="CX1410" s="1"/>
  <c r="W1410" s="1"/>
  <c r="CQ1410"/>
  <c r="P1410" s="1"/>
  <c r="CS1410"/>
  <c r="R1410" s="1"/>
  <c r="CU1410"/>
  <c r="T1410" s="1"/>
  <c r="CW1410"/>
  <c r="V1410" s="1"/>
  <c r="FR1410"/>
  <c r="GL1410"/>
  <c r="GO1410"/>
  <c r="GP1410"/>
  <c r="GV1410"/>
  <c r="HC1410"/>
  <c r="GX1410" s="1"/>
  <c r="I1411"/>
  <c r="AC1411"/>
  <c r="CQ1411" s="1"/>
  <c r="P1411" s="1"/>
  <c r="CP1411" s="1"/>
  <c r="O1411" s="1"/>
  <c r="AE1411"/>
  <c r="AD1411" s="1"/>
  <c r="CR1411" s="1"/>
  <c r="Q1411" s="1"/>
  <c r="AF1411"/>
  <c r="AG1411"/>
  <c r="CU1411" s="1"/>
  <c r="T1411" s="1"/>
  <c r="AH1411"/>
  <c r="AI1411"/>
  <c r="CW1411" s="1"/>
  <c r="V1411" s="1"/>
  <c r="AJ1411"/>
  <c r="CT1411"/>
  <c r="S1411" s="1"/>
  <c r="CV1411"/>
  <c r="U1411" s="1"/>
  <c r="CX1411"/>
  <c r="W1411" s="1"/>
  <c r="FR1411"/>
  <c r="GL1411"/>
  <c r="GN1411"/>
  <c r="GP1411"/>
  <c r="GV1411"/>
  <c r="GX1411"/>
  <c r="HC1411"/>
  <c r="C1412"/>
  <c r="D1412"/>
  <c r="I1412"/>
  <c r="K1412"/>
  <c r="AC1412"/>
  <c r="CQ1412" s="1"/>
  <c r="P1412" s="1"/>
  <c r="AE1412"/>
  <c r="AD1412" s="1"/>
  <c r="CR1412" s="1"/>
  <c r="Q1412" s="1"/>
  <c r="AF1412"/>
  <c r="AG1412"/>
  <c r="CU1412" s="1"/>
  <c r="T1412" s="1"/>
  <c r="AH1412"/>
  <c r="AI1412"/>
  <c r="CW1412" s="1"/>
  <c r="V1412" s="1"/>
  <c r="AJ1412"/>
  <c r="CT1412"/>
  <c r="S1412" s="1"/>
  <c r="CV1412"/>
  <c r="U1412" s="1"/>
  <c r="CX1412"/>
  <c r="W1412" s="1"/>
  <c r="FR1412"/>
  <c r="GL1412"/>
  <c r="GO1412"/>
  <c r="GP1412"/>
  <c r="GV1412"/>
  <c r="GX1412"/>
  <c r="HC1412"/>
  <c r="I1413"/>
  <c r="AC1413"/>
  <c r="AD1413"/>
  <c r="AB1413" s="1"/>
  <c r="AE1413"/>
  <c r="AF1413"/>
  <c r="CT1413" s="1"/>
  <c r="S1413" s="1"/>
  <c r="AG1413"/>
  <c r="AH1413"/>
  <c r="CV1413" s="1"/>
  <c r="U1413" s="1"/>
  <c r="AI1413"/>
  <c r="AJ1413"/>
  <c r="CX1413" s="1"/>
  <c r="W1413" s="1"/>
  <c r="CQ1413"/>
  <c r="P1413" s="1"/>
  <c r="CS1413"/>
  <c r="R1413" s="1"/>
  <c r="CU1413"/>
  <c r="T1413" s="1"/>
  <c r="CW1413"/>
  <c r="V1413" s="1"/>
  <c r="FR1413"/>
  <c r="GL1413"/>
  <c r="GN1413"/>
  <c r="GP1413"/>
  <c r="GV1413"/>
  <c r="HC1413"/>
  <c r="GX1413" s="1"/>
  <c r="C1414"/>
  <c r="D1414"/>
  <c r="I1414"/>
  <c r="K1414"/>
  <c r="AC1414"/>
  <c r="AD1414"/>
  <c r="AB1414" s="1"/>
  <c r="AE1414"/>
  <c r="AF1414"/>
  <c r="CT1414" s="1"/>
  <c r="S1414" s="1"/>
  <c r="AG1414"/>
  <c r="AH1414"/>
  <c r="CV1414" s="1"/>
  <c r="U1414" s="1"/>
  <c r="AI1414"/>
  <c r="AJ1414"/>
  <c r="CX1414" s="1"/>
  <c r="W1414" s="1"/>
  <c r="CQ1414"/>
  <c r="P1414" s="1"/>
  <c r="CS1414"/>
  <c r="R1414" s="1"/>
  <c r="CU1414"/>
  <c r="T1414" s="1"/>
  <c r="CW1414"/>
  <c r="V1414" s="1"/>
  <c r="FR1414"/>
  <c r="GL1414"/>
  <c r="GO1414"/>
  <c r="GP1414"/>
  <c r="GV1414"/>
  <c r="HC1414"/>
  <c r="GX1414" s="1"/>
  <c r="I1415"/>
  <c r="AC1415"/>
  <c r="AE1415"/>
  <c r="CS1415" s="1"/>
  <c r="R1415" s="1"/>
  <c r="AF1415"/>
  <c r="AG1415"/>
  <c r="CU1415" s="1"/>
  <c r="T1415" s="1"/>
  <c r="AH1415"/>
  <c r="AI1415"/>
  <c r="CW1415" s="1"/>
  <c r="V1415" s="1"/>
  <c r="AJ1415"/>
  <c r="CT1415"/>
  <c r="S1415" s="1"/>
  <c r="CV1415"/>
  <c r="U1415" s="1"/>
  <c r="CX1415"/>
  <c r="W1415" s="1"/>
  <c r="FR1415"/>
  <c r="GL1415"/>
  <c r="GN1415"/>
  <c r="GP1415"/>
  <c r="GV1415"/>
  <c r="GX1415"/>
  <c r="HC1415"/>
  <c r="B1417"/>
  <c r="B1408" s="1"/>
  <c r="C1417"/>
  <c r="C1408" s="1"/>
  <c r="D1417"/>
  <c r="D1408" s="1"/>
  <c r="F1417"/>
  <c r="F1408" s="1"/>
  <c r="G1417"/>
  <c r="G1408" s="1"/>
  <c r="AO1417"/>
  <c r="AO1408" s="1"/>
  <c r="AP1417"/>
  <c r="AP1408" s="1"/>
  <c r="AQ1417"/>
  <c r="AQ1408" s="1"/>
  <c r="AR1417"/>
  <c r="F1445" s="1"/>
  <c r="AS1417"/>
  <c r="AS1408" s="1"/>
  <c r="AT1417"/>
  <c r="F1435" s="1"/>
  <c r="AU1417"/>
  <c r="AU1408" s="1"/>
  <c r="AV1417"/>
  <c r="AV1408" s="1"/>
  <c r="AW1417"/>
  <c r="AW1408" s="1"/>
  <c r="AX1417"/>
  <c r="AX1408" s="1"/>
  <c r="AY1417"/>
  <c r="AY1408" s="1"/>
  <c r="AZ1417"/>
  <c r="AZ1408" s="1"/>
  <c r="BA1417"/>
  <c r="BA1408" s="1"/>
  <c r="BB1417"/>
  <c r="BB1408" s="1"/>
  <c r="BC1417"/>
  <c r="BC1408" s="1"/>
  <c r="BD1417"/>
  <c r="BD1408" s="1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6"/>
  <c r="F1437"/>
  <c r="F1438"/>
  <c r="F1439"/>
  <c r="F1440"/>
  <c r="F1441"/>
  <c r="F1442"/>
  <c r="F1443"/>
  <c r="F1444"/>
  <c r="D1449"/>
  <c r="E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AE1451"/>
  <c r="AF1451"/>
  <c r="AG1451"/>
  <c r="AH1451"/>
  <c r="AI1451"/>
  <c r="AJ1451"/>
  <c r="AK1451"/>
  <c r="AL1451"/>
  <c r="AM1451"/>
  <c r="AN1451"/>
  <c r="BE1451"/>
  <c r="BF1451"/>
  <c r="BG1451"/>
  <c r="BH1451"/>
  <c r="BI1451"/>
  <c r="BJ1451"/>
  <c r="BK1451"/>
  <c r="BL1451"/>
  <c r="BM1451"/>
  <c r="BN1451"/>
  <c r="BO1451"/>
  <c r="BP1451"/>
  <c r="BQ1451"/>
  <c r="BR1451"/>
  <c r="BS1451"/>
  <c r="BT1451"/>
  <c r="BU1451"/>
  <c r="BV1451"/>
  <c r="BW1451"/>
  <c r="BX1451"/>
  <c r="BY1451"/>
  <c r="BZ1451"/>
  <c r="CA1451"/>
  <c r="CB1451"/>
  <c r="CC1451"/>
  <c r="CD1451"/>
  <c r="CE1451"/>
  <c r="CF1451"/>
  <c r="CG1451"/>
  <c r="CH1451"/>
  <c r="CI1451"/>
  <c r="CJ1451"/>
  <c r="CK1451"/>
  <c r="CL1451"/>
  <c r="CM1451"/>
  <c r="CN1451"/>
  <c r="CO1451"/>
  <c r="CP1451"/>
  <c r="CQ1451"/>
  <c r="CR1451"/>
  <c r="CS1451"/>
  <c r="CT1451"/>
  <c r="CU1451"/>
  <c r="CV1451"/>
  <c r="CW1451"/>
  <c r="CX1451"/>
  <c r="CY1451"/>
  <c r="CZ1451"/>
  <c r="DA1451"/>
  <c r="DB1451"/>
  <c r="DC1451"/>
  <c r="DD1451"/>
  <c r="DE1451"/>
  <c r="DF1451"/>
  <c r="DG1451"/>
  <c r="DH1451"/>
  <c r="DI1451"/>
  <c r="DJ1451"/>
  <c r="DK1451"/>
  <c r="DL1451"/>
  <c r="DM1451"/>
  <c r="DN1451"/>
  <c r="DO1451"/>
  <c r="DP1451"/>
  <c r="DQ1451"/>
  <c r="DR1451"/>
  <c r="DS1451"/>
  <c r="DT1451"/>
  <c r="DU1451"/>
  <c r="DV1451"/>
  <c r="DW1451"/>
  <c r="DX1451"/>
  <c r="DY1451"/>
  <c r="DZ1451"/>
  <c r="EA1451"/>
  <c r="EB1451"/>
  <c r="EC1451"/>
  <c r="ED1451"/>
  <c r="EE1451"/>
  <c r="EF1451"/>
  <c r="EG1451"/>
  <c r="EH1451"/>
  <c r="EI1451"/>
  <c r="EJ1451"/>
  <c r="EK1451"/>
  <c r="EL1451"/>
  <c r="EM1451"/>
  <c r="EN1451"/>
  <c r="EO1451"/>
  <c r="EP1451"/>
  <c r="EQ1451"/>
  <c r="ER1451"/>
  <c r="ES1451"/>
  <c r="ET1451"/>
  <c r="EU1451"/>
  <c r="EV1451"/>
  <c r="EW1451"/>
  <c r="EX1451"/>
  <c r="EY1451"/>
  <c r="EZ1451"/>
  <c r="FA1451"/>
  <c r="FB1451"/>
  <c r="FC1451"/>
  <c r="FD1451"/>
  <c r="FE1451"/>
  <c r="FF1451"/>
  <c r="FG1451"/>
  <c r="FH1451"/>
  <c r="FI1451"/>
  <c r="FJ1451"/>
  <c r="FK1451"/>
  <c r="FL1451"/>
  <c r="FM1451"/>
  <c r="FN1451"/>
  <c r="FO1451"/>
  <c r="FP1451"/>
  <c r="FQ1451"/>
  <c r="FR1451"/>
  <c r="FS1451"/>
  <c r="FT1451"/>
  <c r="FU1451"/>
  <c r="FV1451"/>
  <c r="FW1451"/>
  <c r="FX1451"/>
  <c r="FY1451"/>
  <c r="FZ1451"/>
  <c r="GA1451"/>
  <c r="GB1451"/>
  <c r="GC1451"/>
  <c r="GD1451"/>
  <c r="GE1451"/>
  <c r="GF1451"/>
  <c r="GG1451"/>
  <c r="GH1451"/>
  <c r="GI1451"/>
  <c r="GJ1451"/>
  <c r="GK1451"/>
  <c r="GL1451"/>
  <c r="GM1451"/>
  <c r="GN1451"/>
  <c r="GO1451"/>
  <c r="GP1451"/>
  <c r="GQ1451"/>
  <c r="GR1451"/>
  <c r="GS1451"/>
  <c r="GT1451"/>
  <c r="GU1451"/>
  <c r="GV1451"/>
  <c r="GW1451"/>
  <c r="GX1451"/>
  <c r="C1453"/>
  <c r="D1453"/>
  <c r="I1453"/>
  <c r="K1453"/>
  <c r="AC1453"/>
  <c r="AD1453"/>
  <c r="CR1453" s="1"/>
  <c r="Q1453" s="1"/>
  <c r="AE1453"/>
  <c r="AF1453"/>
  <c r="CT1453" s="1"/>
  <c r="S1453" s="1"/>
  <c r="AG1453"/>
  <c r="AH1453"/>
  <c r="CV1453" s="1"/>
  <c r="U1453" s="1"/>
  <c r="AI1453"/>
  <c r="AJ1453"/>
  <c r="CX1453" s="1"/>
  <c r="W1453" s="1"/>
  <c r="CQ1453"/>
  <c r="P1453" s="1"/>
  <c r="CS1453"/>
  <c r="R1453" s="1"/>
  <c r="CU1453"/>
  <c r="T1453" s="1"/>
  <c r="CW1453"/>
  <c r="V1453" s="1"/>
  <c r="FR1453"/>
  <c r="GL1453"/>
  <c r="GO1453"/>
  <c r="GP1453"/>
  <c r="GV1453"/>
  <c r="HC1453"/>
  <c r="GX1453" s="1"/>
  <c r="I1454"/>
  <c r="AC1454"/>
  <c r="CQ1454" s="1"/>
  <c r="P1454" s="1"/>
  <c r="CP1454" s="1"/>
  <c r="O1454" s="1"/>
  <c r="AE1454"/>
  <c r="AD1454" s="1"/>
  <c r="CR1454" s="1"/>
  <c r="Q1454" s="1"/>
  <c r="AF1454"/>
  <c r="AG1454"/>
  <c r="CU1454" s="1"/>
  <c r="T1454" s="1"/>
  <c r="AH1454"/>
  <c r="AI1454"/>
  <c r="CW1454" s="1"/>
  <c r="V1454" s="1"/>
  <c r="AJ1454"/>
  <c r="CT1454"/>
  <c r="S1454" s="1"/>
  <c r="CV1454"/>
  <c r="U1454" s="1"/>
  <c r="CX1454"/>
  <c r="W1454" s="1"/>
  <c r="FR1454"/>
  <c r="GL1454"/>
  <c r="GO1454"/>
  <c r="GP1454"/>
  <c r="GV1454"/>
  <c r="GX1454"/>
  <c r="HC1454"/>
  <c r="C1455"/>
  <c r="D1455"/>
  <c r="I1455"/>
  <c r="K1455"/>
  <c r="AC1455"/>
  <c r="CQ1455" s="1"/>
  <c r="P1455" s="1"/>
  <c r="AE1455"/>
  <c r="AD1455" s="1"/>
  <c r="CR1455" s="1"/>
  <c r="Q1455" s="1"/>
  <c r="AF1455"/>
  <c r="AG1455"/>
  <c r="CU1455" s="1"/>
  <c r="T1455" s="1"/>
  <c r="AH1455"/>
  <c r="AI1455"/>
  <c r="CW1455" s="1"/>
  <c r="V1455" s="1"/>
  <c r="AJ1455"/>
  <c r="CT1455"/>
  <c r="S1455" s="1"/>
  <c r="CV1455"/>
  <c r="U1455" s="1"/>
  <c r="CX1455"/>
  <c r="W1455" s="1"/>
  <c r="FR1455"/>
  <c r="GL1455"/>
  <c r="GO1455"/>
  <c r="GP1455"/>
  <c r="GV1455"/>
  <c r="GX1455"/>
  <c r="HC1455"/>
  <c r="I1456"/>
  <c r="AC1456"/>
  <c r="AD1456"/>
  <c r="AB1456" s="1"/>
  <c r="AE1456"/>
  <c r="AF1456"/>
  <c r="CT1456" s="1"/>
  <c r="S1456" s="1"/>
  <c r="AG1456"/>
  <c r="AH1456"/>
  <c r="CV1456" s="1"/>
  <c r="U1456" s="1"/>
  <c r="AI1456"/>
  <c r="AJ1456"/>
  <c r="CX1456" s="1"/>
  <c r="W1456" s="1"/>
  <c r="CQ1456"/>
  <c r="P1456" s="1"/>
  <c r="CS1456"/>
  <c r="R1456" s="1"/>
  <c r="CU1456"/>
  <c r="T1456" s="1"/>
  <c r="CW1456"/>
  <c r="V1456" s="1"/>
  <c r="FR1456"/>
  <c r="GL1456"/>
  <c r="GO1456"/>
  <c r="GP1456"/>
  <c r="GV1456"/>
  <c r="HC1456"/>
  <c r="GX1456" s="1"/>
  <c r="AC1457"/>
  <c r="AE1457"/>
  <c r="CS1457" s="1"/>
  <c r="AF1457"/>
  <c r="AG1457"/>
  <c r="CU1457" s="1"/>
  <c r="AH1457"/>
  <c r="AI1457"/>
  <c r="CW1457" s="1"/>
  <c r="AJ1457"/>
  <c r="CT1457"/>
  <c r="CV1457"/>
  <c r="CX1457"/>
  <c r="FR1457"/>
  <c r="GL1457"/>
  <c r="GO1457"/>
  <c r="GP1457"/>
  <c r="GV1457"/>
  <c r="HC1457"/>
  <c r="C1458"/>
  <c r="D1458"/>
  <c r="I1458"/>
  <c r="K1458"/>
  <c r="AC1458"/>
  <c r="AE1458"/>
  <c r="CS1458" s="1"/>
  <c r="R1458" s="1"/>
  <c r="AF1458"/>
  <c r="AG1458"/>
  <c r="CU1458" s="1"/>
  <c r="T1458" s="1"/>
  <c r="AH1458"/>
  <c r="AI1458"/>
  <c r="CW1458" s="1"/>
  <c r="V1458" s="1"/>
  <c r="AJ1458"/>
  <c r="CT1458"/>
  <c r="S1458" s="1"/>
  <c r="CV1458"/>
  <c r="U1458" s="1"/>
  <c r="CX1458"/>
  <c r="W1458" s="1"/>
  <c r="FR1458"/>
  <c r="GL1458"/>
  <c r="GO1458"/>
  <c r="GP1458"/>
  <c r="GV1458"/>
  <c r="GX1458"/>
  <c r="HC1458"/>
  <c r="I1459"/>
  <c r="AC1459"/>
  <c r="AD1459"/>
  <c r="CR1459" s="1"/>
  <c r="Q1459" s="1"/>
  <c r="AE1459"/>
  <c r="AF1459"/>
  <c r="CT1459" s="1"/>
  <c r="S1459" s="1"/>
  <c r="AG1459"/>
  <c r="AH1459"/>
  <c r="CV1459" s="1"/>
  <c r="U1459" s="1"/>
  <c r="AI1459"/>
  <c r="AJ1459"/>
  <c r="CX1459" s="1"/>
  <c r="W1459" s="1"/>
  <c r="CQ1459"/>
  <c r="P1459" s="1"/>
  <c r="CS1459"/>
  <c r="R1459" s="1"/>
  <c r="CU1459"/>
  <c r="T1459" s="1"/>
  <c r="CW1459"/>
  <c r="V1459" s="1"/>
  <c r="FR1459"/>
  <c r="GL1459"/>
  <c r="GN1459"/>
  <c r="GP1459"/>
  <c r="GV1459"/>
  <c r="HC1459"/>
  <c r="GX1459" s="1"/>
  <c r="C1460"/>
  <c r="D1460"/>
  <c r="I1460"/>
  <c r="K1460"/>
  <c r="AC1460"/>
  <c r="AD1460"/>
  <c r="CR1460" s="1"/>
  <c r="Q1460" s="1"/>
  <c r="AE1460"/>
  <c r="AF1460"/>
  <c r="CT1460" s="1"/>
  <c r="S1460" s="1"/>
  <c r="AG1460"/>
  <c r="AH1460"/>
  <c r="CV1460" s="1"/>
  <c r="U1460" s="1"/>
  <c r="AI1460"/>
  <c r="AJ1460"/>
  <c r="CX1460" s="1"/>
  <c r="W1460" s="1"/>
  <c r="CQ1460"/>
  <c r="P1460" s="1"/>
  <c r="CS1460"/>
  <c r="R1460" s="1"/>
  <c r="CU1460"/>
  <c r="T1460" s="1"/>
  <c r="CW1460"/>
  <c r="V1460" s="1"/>
  <c r="FR1460"/>
  <c r="GL1460"/>
  <c r="GO1460"/>
  <c r="GP1460"/>
  <c r="GV1460"/>
  <c r="HC1460"/>
  <c r="GX1460" s="1"/>
  <c r="C1461"/>
  <c r="D1461"/>
  <c r="I1461"/>
  <c r="K1461"/>
  <c r="AC1461"/>
  <c r="AD1461"/>
  <c r="CR1461" s="1"/>
  <c r="Q1461" s="1"/>
  <c r="AE1461"/>
  <c r="AF1461"/>
  <c r="CT1461" s="1"/>
  <c r="S1461" s="1"/>
  <c r="AG1461"/>
  <c r="AH1461"/>
  <c r="CV1461" s="1"/>
  <c r="U1461" s="1"/>
  <c r="AI1461"/>
  <c r="AJ1461"/>
  <c r="CX1461" s="1"/>
  <c r="W1461" s="1"/>
  <c r="CQ1461"/>
  <c r="P1461" s="1"/>
  <c r="CS1461"/>
  <c r="R1461" s="1"/>
  <c r="CU1461"/>
  <c r="T1461" s="1"/>
  <c r="CW1461"/>
  <c r="V1461" s="1"/>
  <c r="FR1461"/>
  <c r="GL1461"/>
  <c r="GO1461"/>
  <c r="GP1461"/>
  <c r="GV1461"/>
  <c r="HC1461"/>
  <c r="GX1461" s="1"/>
  <c r="C1462"/>
  <c r="D1462"/>
  <c r="I1462"/>
  <c r="K1462"/>
  <c r="AC1462"/>
  <c r="AD1462"/>
  <c r="CR1462" s="1"/>
  <c r="Q1462" s="1"/>
  <c r="AE1462"/>
  <c r="AF1462"/>
  <c r="CT1462" s="1"/>
  <c r="S1462" s="1"/>
  <c r="AG1462"/>
  <c r="AH1462"/>
  <c r="CV1462" s="1"/>
  <c r="U1462" s="1"/>
  <c r="AI1462"/>
  <c r="AJ1462"/>
  <c r="CX1462" s="1"/>
  <c r="W1462" s="1"/>
  <c r="CQ1462"/>
  <c r="P1462" s="1"/>
  <c r="CS1462"/>
  <c r="R1462" s="1"/>
  <c r="CU1462"/>
  <c r="T1462" s="1"/>
  <c r="CW1462"/>
  <c r="V1462" s="1"/>
  <c r="FR1462"/>
  <c r="GL1462"/>
  <c r="GO1462"/>
  <c r="GP1462"/>
  <c r="GV1462"/>
  <c r="HC1462"/>
  <c r="GX1462" s="1"/>
  <c r="C1463"/>
  <c r="D1463"/>
  <c r="I1463"/>
  <c r="K1463"/>
  <c r="AC1463"/>
  <c r="AD1463"/>
  <c r="CR1463" s="1"/>
  <c r="Q1463" s="1"/>
  <c r="AE1463"/>
  <c r="AF1463"/>
  <c r="CT1463" s="1"/>
  <c r="S1463" s="1"/>
  <c r="AG1463"/>
  <c r="AH1463"/>
  <c r="CV1463" s="1"/>
  <c r="U1463" s="1"/>
  <c r="AI1463"/>
  <c r="AJ1463"/>
  <c r="CX1463" s="1"/>
  <c r="W1463" s="1"/>
  <c r="CQ1463"/>
  <c r="P1463" s="1"/>
  <c r="CS1463"/>
  <c r="R1463" s="1"/>
  <c r="CU1463"/>
  <c r="T1463" s="1"/>
  <c r="CW1463"/>
  <c r="V1463" s="1"/>
  <c r="FR1463"/>
  <c r="GL1463"/>
  <c r="GO1463"/>
  <c r="GP1463"/>
  <c r="GV1463"/>
  <c r="HC1463"/>
  <c r="GX1463" s="1"/>
  <c r="I1464"/>
  <c r="AC1464"/>
  <c r="CQ1464" s="1"/>
  <c r="P1464" s="1"/>
  <c r="CP1464" s="1"/>
  <c r="O1464" s="1"/>
  <c r="AE1464"/>
  <c r="AD1464" s="1"/>
  <c r="CR1464" s="1"/>
  <c r="Q1464" s="1"/>
  <c r="AF1464"/>
  <c r="AG1464"/>
  <c r="CU1464" s="1"/>
  <c r="T1464" s="1"/>
  <c r="AH1464"/>
  <c r="AI1464"/>
  <c r="CW1464" s="1"/>
  <c r="V1464" s="1"/>
  <c r="AJ1464"/>
  <c r="CT1464"/>
  <c r="S1464" s="1"/>
  <c r="CV1464"/>
  <c r="U1464" s="1"/>
  <c r="CX1464"/>
  <c r="W1464" s="1"/>
  <c r="FR1464"/>
  <c r="GL1464"/>
  <c r="GO1464"/>
  <c r="GP1464"/>
  <c r="GV1464"/>
  <c r="GX1464"/>
  <c r="HC1464"/>
  <c r="I1465"/>
  <c r="AC1465"/>
  <c r="AD1465"/>
  <c r="AB1465" s="1"/>
  <c r="AE1465"/>
  <c r="AF1465"/>
  <c r="CT1465" s="1"/>
  <c r="S1465" s="1"/>
  <c r="AG1465"/>
  <c r="AH1465"/>
  <c r="CV1465" s="1"/>
  <c r="U1465" s="1"/>
  <c r="AI1465"/>
  <c r="AJ1465"/>
  <c r="CX1465" s="1"/>
  <c r="W1465" s="1"/>
  <c r="CQ1465"/>
  <c r="P1465" s="1"/>
  <c r="CS1465"/>
  <c r="R1465" s="1"/>
  <c r="CU1465"/>
  <c r="T1465" s="1"/>
  <c r="CW1465"/>
  <c r="V1465" s="1"/>
  <c r="FR1465"/>
  <c r="GL1465"/>
  <c r="GO1465"/>
  <c r="GP1465"/>
  <c r="GV1465"/>
  <c r="HC1465" s="1"/>
  <c r="GX1465" s="1"/>
  <c r="I1466"/>
  <c r="AC1466"/>
  <c r="AE1466"/>
  <c r="CS1466" s="1"/>
  <c r="R1466" s="1"/>
  <c r="AF1466"/>
  <c r="AG1466"/>
  <c r="CU1466" s="1"/>
  <c r="T1466" s="1"/>
  <c r="AH1466"/>
  <c r="AI1466"/>
  <c r="CW1466" s="1"/>
  <c r="V1466" s="1"/>
  <c r="AJ1466"/>
  <c r="CT1466"/>
  <c r="S1466" s="1"/>
  <c r="CV1466"/>
  <c r="U1466" s="1"/>
  <c r="CX1466"/>
  <c r="W1466" s="1"/>
  <c r="FR1466"/>
  <c r="GL1466"/>
  <c r="GO1466"/>
  <c r="GP1466"/>
  <c r="GV1466"/>
  <c r="GX1466"/>
  <c r="HC1466"/>
  <c r="C1467"/>
  <c r="D1467"/>
  <c r="I1467"/>
  <c r="I1469" s="1"/>
  <c r="GX1469" s="1"/>
  <c r="K1467"/>
  <c r="AC1467"/>
  <c r="AE1467"/>
  <c r="CS1467" s="1"/>
  <c r="R1467" s="1"/>
  <c r="AF1467"/>
  <c r="AG1467"/>
  <c r="CU1467" s="1"/>
  <c r="T1467" s="1"/>
  <c r="AH1467"/>
  <c r="AI1467"/>
  <c r="CW1467" s="1"/>
  <c r="V1467" s="1"/>
  <c r="AJ1467"/>
  <c r="CT1467"/>
  <c r="S1467" s="1"/>
  <c r="CV1467"/>
  <c r="U1467" s="1"/>
  <c r="CX1467"/>
  <c r="W1467" s="1"/>
  <c r="FR1467"/>
  <c r="GL1467"/>
  <c r="GO1467"/>
  <c r="GP1467"/>
  <c r="GV1467"/>
  <c r="GX1467"/>
  <c r="HC1467"/>
  <c r="I1468"/>
  <c r="AC1468"/>
  <c r="AD1468"/>
  <c r="CR1468" s="1"/>
  <c r="Q1468" s="1"/>
  <c r="AE1468"/>
  <c r="AF1468"/>
  <c r="CT1468" s="1"/>
  <c r="S1468" s="1"/>
  <c r="AG1468"/>
  <c r="AH1468"/>
  <c r="CV1468" s="1"/>
  <c r="U1468" s="1"/>
  <c r="AI1468"/>
  <c r="AJ1468"/>
  <c r="CX1468" s="1"/>
  <c r="W1468" s="1"/>
  <c r="CQ1468"/>
  <c r="P1468" s="1"/>
  <c r="CS1468"/>
  <c r="R1468" s="1"/>
  <c r="CU1468"/>
  <c r="T1468" s="1"/>
  <c r="CW1468"/>
  <c r="V1468" s="1"/>
  <c r="FR1468"/>
  <c r="GL1468"/>
  <c r="GO1468"/>
  <c r="GP1468"/>
  <c r="GV1468"/>
  <c r="HC1468"/>
  <c r="GX1468" s="1"/>
  <c r="AC1469"/>
  <c r="CQ1469" s="1"/>
  <c r="P1469" s="1"/>
  <c r="AE1469"/>
  <c r="AD1469" s="1"/>
  <c r="CR1469" s="1"/>
  <c r="Q1469" s="1"/>
  <c r="AF1469"/>
  <c r="AG1469"/>
  <c r="CU1469" s="1"/>
  <c r="T1469" s="1"/>
  <c r="AH1469"/>
  <c r="AI1469"/>
  <c r="CW1469" s="1"/>
  <c r="V1469" s="1"/>
  <c r="AJ1469"/>
  <c r="CT1469"/>
  <c r="S1469" s="1"/>
  <c r="CV1469"/>
  <c r="U1469" s="1"/>
  <c r="CX1469"/>
  <c r="W1469" s="1"/>
  <c r="FR1469"/>
  <c r="GL1469"/>
  <c r="GO1469"/>
  <c r="GP1469"/>
  <c r="GV1469"/>
  <c r="HC1469"/>
  <c r="I1470"/>
  <c r="AC1470"/>
  <c r="AD1470"/>
  <c r="AB1470" s="1"/>
  <c r="AE1470"/>
  <c r="AF1470"/>
  <c r="CT1470" s="1"/>
  <c r="S1470" s="1"/>
  <c r="AG1470"/>
  <c r="AH1470"/>
  <c r="CV1470" s="1"/>
  <c r="U1470" s="1"/>
  <c r="AI1470"/>
  <c r="AJ1470"/>
  <c r="CX1470" s="1"/>
  <c r="W1470" s="1"/>
  <c r="CQ1470"/>
  <c r="P1470" s="1"/>
  <c r="CS1470"/>
  <c r="R1470" s="1"/>
  <c r="CU1470"/>
  <c r="T1470" s="1"/>
  <c r="CW1470"/>
  <c r="V1470" s="1"/>
  <c r="FR1470"/>
  <c r="GL1470"/>
  <c r="GO1470"/>
  <c r="GP1470"/>
  <c r="GV1470"/>
  <c r="HC1470" s="1"/>
  <c r="GX1470" s="1"/>
  <c r="AC1471"/>
  <c r="AE1471"/>
  <c r="CS1471" s="1"/>
  <c r="AF1471"/>
  <c r="AG1471"/>
  <c r="CU1471" s="1"/>
  <c r="AH1471"/>
  <c r="AI1471"/>
  <c r="CW1471" s="1"/>
  <c r="AJ1471"/>
  <c r="CT1471"/>
  <c r="CV1471"/>
  <c r="CX1471"/>
  <c r="FR1471"/>
  <c r="GL1471"/>
  <c r="GO1471"/>
  <c r="GP1471"/>
  <c r="GV1471"/>
  <c r="HC1471"/>
  <c r="I1472"/>
  <c r="AC1472"/>
  <c r="AD1472"/>
  <c r="CR1472" s="1"/>
  <c r="Q1472" s="1"/>
  <c r="AE1472"/>
  <c r="AF1472"/>
  <c r="CT1472" s="1"/>
  <c r="S1472" s="1"/>
  <c r="AG1472"/>
  <c r="AH1472"/>
  <c r="CV1472" s="1"/>
  <c r="U1472" s="1"/>
  <c r="AI1472"/>
  <c r="AJ1472"/>
  <c r="CX1472" s="1"/>
  <c r="W1472" s="1"/>
  <c r="CQ1472"/>
  <c r="P1472" s="1"/>
  <c r="CP1472" s="1"/>
  <c r="O1472" s="1"/>
  <c r="CS1472"/>
  <c r="R1472" s="1"/>
  <c r="CU1472"/>
  <c r="T1472" s="1"/>
  <c r="CW1472"/>
  <c r="V1472" s="1"/>
  <c r="FR1472"/>
  <c r="GL1472"/>
  <c r="GO1472"/>
  <c r="GP1472"/>
  <c r="GV1472"/>
  <c r="HC1472"/>
  <c r="GX1472" s="1"/>
  <c r="C1473"/>
  <c r="D1473"/>
  <c r="I1473"/>
  <c r="K1473"/>
  <c r="AC1473"/>
  <c r="AD1473"/>
  <c r="CR1473" s="1"/>
  <c r="Q1473" s="1"/>
  <c r="AE1473"/>
  <c r="AF1473"/>
  <c r="CT1473" s="1"/>
  <c r="S1473" s="1"/>
  <c r="AG1473"/>
  <c r="AH1473"/>
  <c r="CV1473" s="1"/>
  <c r="U1473" s="1"/>
  <c r="AI1473"/>
  <c r="AJ1473"/>
  <c r="CX1473" s="1"/>
  <c r="W1473" s="1"/>
  <c r="CQ1473"/>
  <c r="P1473" s="1"/>
  <c r="CP1473" s="1"/>
  <c r="O1473" s="1"/>
  <c r="CS1473"/>
  <c r="R1473" s="1"/>
  <c r="CU1473"/>
  <c r="T1473" s="1"/>
  <c r="CW1473"/>
  <c r="V1473" s="1"/>
  <c r="FR1473"/>
  <c r="GL1473"/>
  <c r="GO1473"/>
  <c r="GP1473"/>
  <c r="GV1473"/>
  <c r="HC1473"/>
  <c r="GX1473" s="1"/>
  <c r="I1474"/>
  <c r="AC1474"/>
  <c r="CQ1474" s="1"/>
  <c r="P1474" s="1"/>
  <c r="AE1474"/>
  <c r="AD1474" s="1"/>
  <c r="CR1474" s="1"/>
  <c r="Q1474" s="1"/>
  <c r="AF1474"/>
  <c r="AG1474"/>
  <c r="CU1474" s="1"/>
  <c r="T1474" s="1"/>
  <c r="AH1474"/>
  <c r="AI1474"/>
  <c r="CW1474" s="1"/>
  <c r="V1474" s="1"/>
  <c r="AJ1474"/>
  <c r="CT1474"/>
  <c r="S1474" s="1"/>
  <c r="CV1474"/>
  <c r="U1474" s="1"/>
  <c r="CX1474"/>
  <c r="W1474" s="1"/>
  <c r="FR1474"/>
  <c r="GL1474"/>
  <c r="GO1474"/>
  <c r="GP1474"/>
  <c r="GV1474"/>
  <c r="GX1474"/>
  <c r="HC1474"/>
  <c r="I1475"/>
  <c r="AC1475"/>
  <c r="AD1475"/>
  <c r="AB1475" s="1"/>
  <c r="AE1475"/>
  <c r="AF1475"/>
  <c r="CT1475" s="1"/>
  <c r="S1475" s="1"/>
  <c r="AG1475"/>
  <c r="AH1475"/>
  <c r="CV1475" s="1"/>
  <c r="U1475" s="1"/>
  <c r="AI1475"/>
  <c r="AJ1475"/>
  <c r="CX1475" s="1"/>
  <c r="W1475" s="1"/>
  <c r="CQ1475"/>
  <c r="P1475" s="1"/>
  <c r="CS1475"/>
  <c r="R1475" s="1"/>
  <c r="CU1475"/>
  <c r="T1475" s="1"/>
  <c r="CW1475"/>
  <c r="V1475" s="1"/>
  <c r="FR1475"/>
  <c r="GL1475"/>
  <c r="GO1475"/>
  <c r="GP1475"/>
  <c r="GV1475"/>
  <c r="HC1475" s="1"/>
  <c r="GX1475" s="1"/>
  <c r="C1476"/>
  <c r="D1476"/>
  <c r="I1476"/>
  <c r="K1476"/>
  <c r="AC1476"/>
  <c r="AD1476"/>
  <c r="AB1476" s="1"/>
  <c r="AE1476"/>
  <c r="AF1476"/>
  <c r="CT1476" s="1"/>
  <c r="S1476" s="1"/>
  <c r="AG1476"/>
  <c r="AH1476"/>
  <c r="CV1476" s="1"/>
  <c r="U1476" s="1"/>
  <c r="AI1476"/>
  <c r="AJ1476"/>
  <c r="CX1476" s="1"/>
  <c r="W1476" s="1"/>
  <c r="CQ1476"/>
  <c r="P1476" s="1"/>
  <c r="CS1476"/>
  <c r="R1476" s="1"/>
  <c r="CU1476"/>
  <c r="T1476" s="1"/>
  <c r="CW1476"/>
  <c r="V1476" s="1"/>
  <c r="FR1476"/>
  <c r="GL1476"/>
  <c r="GN1476"/>
  <c r="GP1476"/>
  <c r="GV1476"/>
  <c r="HC1476" s="1"/>
  <c r="GX1476" s="1"/>
  <c r="I1477"/>
  <c r="AC1477"/>
  <c r="AE1477"/>
  <c r="CS1477" s="1"/>
  <c r="R1477" s="1"/>
  <c r="AF1477"/>
  <c r="AG1477"/>
  <c r="CU1477" s="1"/>
  <c r="T1477" s="1"/>
  <c r="AH1477"/>
  <c r="AI1477"/>
  <c r="CW1477" s="1"/>
  <c r="V1477" s="1"/>
  <c r="AJ1477"/>
  <c r="CT1477"/>
  <c r="S1477" s="1"/>
  <c r="CV1477"/>
  <c r="U1477" s="1"/>
  <c r="CX1477"/>
  <c r="W1477" s="1"/>
  <c r="FR1477"/>
  <c r="GL1477"/>
  <c r="GN1477"/>
  <c r="GP1477"/>
  <c r="GV1477"/>
  <c r="GX1477"/>
  <c r="HC1477"/>
  <c r="C1478"/>
  <c r="D1478"/>
  <c r="I1478"/>
  <c r="K1478"/>
  <c r="AC1478"/>
  <c r="AE1478"/>
  <c r="CS1478" s="1"/>
  <c r="R1478" s="1"/>
  <c r="AF1478"/>
  <c r="AG1478"/>
  <c r="CU1478" s="1"/>
  <c r="T1478" s="1"/>
  <c r="AH1478"/>
  <c r="AI1478"/>
  <c r="CW1478" s="1"/>
  <c r="V1478" s="1"/>
  <c r="AJ1478"/>
  <c r="CT1478"/>
  <c r="S1478" s="1"/>
  <c r="CV1478"/>
  <c r="U1478" s="1"/>
  <c r="CX1478"/>
  <c r="W1478" s="1"/>
  <c r="FR1478"/>
  <c r="GL1478"/>
  <c r="GO1478"/>
  <c r="GP1478"/>
  <c r="GV1478"/>
  <c r="GX1478"/>
  <c r="HC1478"/>
  <c r="I1479"/>
  <c r="AC1479"/>
  <c r="AD1479"/>
  <c r="CR1479" s="1"/>
  <c r="Q1479" s="1"/>
  <c r="AE1479"/>
  <c r="AF1479"/>
  <c r="CT1479" s="1"/>
  <c r="S1479" s="1"/>
  <c r="AG1479"/>
  <c r="AH1479"/>
  <c r="CV1479" s="1"/>
  <c r="U1479" s="1"/>
  <c r="AI1479"/>
  <c r="AJ1479"/>
  <c r="CX1479" s="1"/>
  <c r="W1479" s="1"/>
  <c r="CQ1479"/>
  <c r="P1479" s="1"/>
  <c r="CS1479"/>
  <c r="R1479" s="1"/>
  <c r="CU1479"/>
  <c r="T1479" s="1"/>
  <c r="CW1479"/>
  <c r="V1479" s="1"/>
  <c r="FR1479"/>
  <c r="GL1479"/>
  <c r="GO1479"/>
  <c r="GP1479"/>
  <c r="GV1479"/>
  <c r="HC1479"/>
  <c r="GX1479" s="1"/>
  <c r="B1481"/>
  <c r="B1451" s="1"/>
  <c r="C1481"/>
  <c r="C1451" s="1"/>
  <c r="D1481"/>
  <c r="D1451" s="1"/>
  <c r="F1481"/>
  <c r="F1451" s="1"/>
  <c r="G1481"/>
  <c r="G1451" s="1"/>
  <c r="AO1481"/>
  <c r="AO1451" s="1"/>
  <c r="AP1481"/>
  <c r="AP1451" s="1"/>
  <c r="AQ1481"/>
  <c r="F1491" s="1"/>
  <c r="AR1481"/>
  <c r="AR1451" s="1"/>
  <c r="AS1481"/>
  <c r="AS1451" s="1"/>
  <c r="AT1481"/>
  <c r="AT1451" s="1"/>
  <c r="AU1481"/>
  <c r="F1500" s="1"/>
  <c r="AV1481"/>
  <c r="AV1451" s="1"/>
  <c r="AW1481"/>
  <c r="AW1451" s="1"/>
  <c r="AX1481"/>
  <c r="AX1451" s="1"/>
  <c r="AY1481"/>
  <c r="AY1451" s="1"/>
  <c r="AZ1481"/>
  <c r="AZ1451" s="1"/>
  <c r="BA1481"/>
  <c r="BA1451" s="1"/>
  <c r="BB1481"/>
  <c r="BB1451" s="1"/>
  <c r="BC1481"/>
  <c r="BC1451" s="1"/>
  <c r="BD1481"/>
  <c r="BD1451" s="1"/>
  <c r="F1483"/>
  <c r="F1484"/>
  <c r="F1485"/>
  <c r="F1486"/>
  <c r="F1487"/>
  <c r="F1488"/>
  <c r="F1489"/>
  <c r="F1490"/>
  <c r="F1492"/>
  <c r="F1493"/>
  <c r="F1494"/>
  <c r="F1495"/>
  <c r="F1496"/>
  <c r="F1497"/>
  <c r="F1499"/>
  <c r="F1501"/>
  <c r="F1502"/>
  <c r="F1503"/>
  <c r="F1504"/>
  <c r="F1505"/>
  <c r="F1506"/>
  <c r="F1507"/>
  <c r="F1508"/>
  <c r="F1509"/>
  <c r="F1511" s="1"/>
  <c r="B1513"/>
  <c r="B1404" s="1"/>
  <c r="C1513"/>
  <c r="C1404" s="1"/>
  <c r="D1513"/>
  <c r="D1404" s="1"/>
  <c r="F1513"/>
  <c r="F1404" s="1"/>
  <c r="G1513"/>
  <c r="G1404" s="1"/>
  <c r="AO1513"/>
  <c r="F1517" s="1"/>
  <c r="AP1513"/>
  <c r="AP1404" s="1"/>
  <c r="AQ1513"/>
  <c r="AQ1404" s="1"/>
  <c r="AR1513"/>
  <c r="AR1404" s="1"/>
  <c r="AS1513"/>
  <c r="F1530" s="1"/>
  <c r="AT1513"/>
  <c r="AT1404" s="1"/>
  <c r="AU1513"/>
  <c r="AU1404" s="1"/>
  <c r="AV1513"/>
  <c r="AV1404" s="1"/>
  <c r="AW1513"/>
  <c r="AW1404" s="1"/>
  <c r="AX1513"/>
  <c r="AX1404" s="1"/>
  <c r="AY1513"/>
  <c r="AY1404" s="1"/>
  <c r="AZ1513"/>
  <c r="AZ1404" s="1"/>
  <c r="BA1513"/>
  <c r="F1533" s="1"/>
  <c r="BB1513"/>
  <c r="BB1404" s="1"/>
  <c r="BC1513"/>
  <c r="BC1404" s="1"/>
  <c r="BD1513"/>
  <c r="BD1404" s="1"/>
  <c r="F1515"/>
  <c r="F1516"/>
  <c r="F1518"/>
  <c r="F1519"/>
  <c r="F1520"/>
  <c r="F1521"/>
  <c r="F1522"/>
  <c r="F1523"/>
  <c r="F1524"/>
  <c r="F1525"/>
  <c r="F1526"/>
  <c r="F1527"/>
  <c r="F1528"/>
  <c r="F1529"/>
  <c r="F1531"/>
  <c r="F1534"/>
  <c r="F1535"/>
  <c r="F1536"/>
  <c r="F1537"/>
  <c r="F1538"/>
  <c r="F1539"/>
  <c r="F1540"/>
  <c r="F1541"/>
  <c r="F1542" s="1"/>
  <c r="D1545"/>
  <c r="E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AE1547"/>
  <c r="AF1547"/>
  <c r="AG1547"/>
  <c r="AH1547"/>
  <c r="AI1547"/>
  <c r="AJ1547"/>
  <c r="AK1547"/>
  <c r="AL1547"/>
  <c r="AM1547"/>
  <c r="AN1547"/>
  <c r="BE1547"/>
  <c r="BF1547"/>
  <c r="BG1547"/>
  <c r="BH1547"/>
  <c r="BI1547"/>
  <c r="BJ1547"/>
  <c r="BK1547"/>
  <c r="BL1547"/>
  <c r="BM1547"/>
  <c r="BN1547"/>
  <c r="BO1547"/>
  <c r="BP1547"/>
  <c r="BQ1547"/>
  <c r="BR1547"/>
  <c r="BS1547"/>
  <c r="BT1547"/>
  <c r="BU1547"/>
  <c r="BV1547"/>
  <c r="BW1547"/>
  <c r="BX1547"/>
  <c r="BY1547"/>
  <c r="BZ1547"/>
  <c r="CA1547"/>
  <c r="CB1547"/>
  <c r="CC1547"/>
  <c r="CD1547"/>
  <c r="CE1547"/>
  <c r="CF1547"/>
  <c r="CG1547"/>
  <c r="CH1547"/>
  <c r="CI1547"/>
  <c r="CJ1547"/>
  <c r="CK1547"/>
  <c r="CL1547"/>
  <c r="CM1547"/>
  <c r="CN1547"/>
  <c r="CO1547"/>
  <c r="CP1547"/>
  <c r="CQ1547"/>
  <c r="CR1547"/>
  <c r="CS1547"/>
  <c r="CT1547"/>
  <c r="CU1547"/>
  <c r="CV1547"/>
  <c r="CW1547"/>
  <c r="CX1547"/>
  <c r="CY1547"/>
  <c r="CZ1547"/>
  <c r="DA1547"/>
  <c r="DB1547"/>
  <c r="DC1547"/>
  <c r="DD1547"/>
  <c r="DE1547"/>
  <c r="DF1547"/>
  <c r="DG1547"/>
  <c r="DH1547"/>
  <c r="DI1547"/>
  <c r="DJ1547"/>
  <c r="DK1547"/>
  <c r="DL1547"/>
  <c r="DM1547"/>
  <c r="DN1547"/>
  <c r="DO1547"/>
  <c r="DP1547"/>
  <c r="DQ1547"/>
  <c r="DR1547"/>
  <c r="DS1547"/>
  <c r="DT1547"/>
  <c r="DU1547"/>
  <c r="DV1547"/>
  <c r="DW1547"/>
  <c r="DX1547"/>
  <c r="DY1547"/>
  <c r="DZ1547"/>
  <c r="EA1547"/>
  <c r="EB1547"/>
  <c r="EC1547"/>
  <c r="ED1547"/>
  <c r="EE1547"/>
  <c r="EF1547"/>
  <c r="EG1547"/>
  <c r="EH1547"/>
  <c r="EI1547"/>
  <c r="EJ1547"/>
  <c r="EK1547"/>
  <c r="EL1547"/>
  <c r="EM1547"/>
  <c r="EN1547"/>
  <c r="EO1547"/>
  <c r="EP1547"/>
  <c r="EQ1547"/>
  <c r="ER1547"/>
  <c r="ES1547"/>
  <c r="ET1547"/>
  <c r="EU1547"/>
  <c r="EV1547"/>
  <c r="EW1547"/>
  <c r="EX1547"/>
  <c r="EY1547"/>
  <c r="EZ1547"/>
  <c r="FA1547"/>
  <c r="FB1547"/>
  <c r="FC1547"/>
  <c r="FD1547"/>
  <c r="FE1547"/>
  <c r="FF1547"/>
  <c r="FG1547"/>
  <c r="FH1547"/>
  <c r="FI1547"/>
  <c r="FJ1547"/>
  <c r="FK1547"/>
  <c r="FL1547"/>
  <c r="FM1547"/>
  <c r="FN1547"/>
  <c r="FO1547"/>
  <c r="FP1547"/>
  <c r="FQ1547"/>
  <c r="FR1547"/>
  <c r="FS1547"/>
  <c r="FT1547"/>
  <c r="FU1547"/>
  <c r="FV1547"/>
  <c r="FW1547"/>
  <c r="FX1547"/>
  <c r="FY1547"/>
  <c r="FZ1547"/>
  <c r="GA1547"/>
  <c r="GB1547"/>
  <c r="GC1547"/>
  <c r="GD1547"/>
  <c r="GE1547"/>
  <c r="GF1547"/>
  <c r="GG1547"/>
  <c r="GH1547"/>
  <c r="GI1547"/>
  <c r="GJ1547"/>
  <c r="GK1547"/>
  <c r="GL1547"/>
  <c r="GM1547"/>
  <c r="GN1547"/>
  <c r="GO1547"/>
  <c r="GP1547"/>
  <c r="GQ1547"/>
  <c r="GR1547"/>
  <c r="GS1547"/>
  <c r="GT1547"/>
  <c r="GU1547"/>
  <c r="GV1547"/>
  <c r="GW1547"/>
  <c r="GX1547"/>
  <c r="D1549"/>
  <c r="E1551"/>
  <c r="Z1551"/>
  <c r="AA1551"/>
  <c r="AM1551"/>
  <c r="AN1551"/>
  <c r="BE1551"/>
  <c r="BF1551"/>
  <c r="BG1551"/>
  <c r="BH1551"/>
  <c r="BI1551"/>
  <c r="BJ1551"/>
  <c r="BK1551"/>
  <c r="BL1551"/>
  <c r="BM1551"/>
  <c r="BN1551"/>
  <c r="BO1551"/>
  <c r="BP1551"/>
  <c r="BQ1551"/>
  <c r="BR1551"/>
  <c r="BS1551"/>
  <c r="BT1551"/>
  <c r="BU1551"/>
  <c r="BV1551"/>
  <c r="BW1551"/>
  <c r="CN1551"/>
  <c r="CO1551"/>
  <c r="CP1551"/>
  <c r="CQ1551"/>
  <c r="CR1551"/>
  <c r="CS1551"/>
  <c r="CT1551"/>
  <c r="CU1551"/>
  <c r="CV1551"/>
  <c r="CW1551"/>
  <c r="CX1551"/>
  <c r="CY1551"/>
  <c r="CZ1551"/>
  <c r="DA1551"/>
  <c r="DB1551"/>
  <c r="DC1551"/>
  <c r="DD1551"/>
  <c r="DE1551"/>
  <c r="DF1551"/>
  <c r="DG1551"/>
  <c r="DH1551"/>
  <c r="DI1551"/>
  <c r="DJ1551"/>
  <c r="DK1551"/>
  <c r="DL1551"/>
  <c r="DM1551"/>
  <c r="DN1551"/>
  <c r="DO1551"/>
  <c r="DP1551"/>
  <c r="DQ1551"/>
  <c r="DR1551"/>
  <c r="DS1551"/>
  <c r="DT1551"/>
  <c r="DU1551"/>
  <c r="DV1551"/>
  <c r="DW1551"/>
  <c r="DX1551"/>
  <c r="DY1551"/>
  <c r="DZ1551"/>
  <c r="EA1551"/>
  <c r="EB1551"/>
  <c r="EC1551"/>
  <c r="ED1551"/>
  <c r="EE1551"/>
  <c r="EF1551"/>
  <c r="EG1551"/>
  <c r="EH1551"/>
  <c r="EI1551"/>
  <c r="EJ1551"/>
  <c r="EK1551"/>
  <c r="EL1551"/>
  <c r="EM1551"/>
  <c r="EN1551"/>
  <c r="EO1551"/>
  <c r="EP1551"/>
  <c r="EQ1551"/>
  <c r="ER1551"/>
  <c r="ES1551"/>
  <c r="ET1551"/>
  <c r="EU1551"/>
  <c r="EV1551"/>
  <c r="EW1551"/>
  <c r="EX1551"/>
  <c r="EY1551"/>
  <c r="EZ1551"/>
  <c r="FA1551"/>
  <c r="FB1551"/>
  <c r="FC1551"/>
  <c r="FD1551"/>
  <c r="FE1551"/>
  <c r="FF1551"/>
  <c r="FG1551"/>
  <c r="FH1551"/>
  <c r="FI1551"/>
  <c r="FJ1551"/>
  <c r="FK1551"/>
  <c r="FL1551"/>
  <c r="FM1551"/>
  <c r="FN1551"/>
  <c r="FO1551"/>
  <c r="FP1551"/>
  <c r="FQ1551"/>
  <c r="FR1551"/>
  <c r="FS1551"/>
  <c r="FT1551"/>
  <c r="FU1551"/>
  <c r="FV1551"/>
  <c r="FW1551"/>
  <c r="FX1551"/>
  <c r="FY1551"/>
  <c r="FZ1551"/>
  <c r="GA1551"/>
  <c r="GB1551"/>
  <c r="GC1551"/>
  <c r="GD1551"/>
  <c r="GE1551"/>
  <c r="GF1551"/>
  <c r="GG1551"/>
  <c r="GH1551"/>
  <c r="GI1551"/>
  <c r="GJ1551"/>
  <c r="GK1551"/>
  <c r="GL1551"/>
  <c r="GM1551"/>
  <c r="GN1551"/>
  <c r="GO1551"/>
  <c r="GP1551"/>
  <c r="GQ1551"/>
  <c r="GR1551"/>
  <c r="GS1551"/>
  <c r="GT1551"/>
  <c r="GU1551"/>
  <c r="GV1551"/>
  <c r="GW1551"/>
  <c r="GX1551"/>
  <c r="C1553"/>
  <c r="D1553"/>
  <c r="I1553"/>
  <c r="K1553"/>
  <c r="AC1553"/>
  <c r="AD1553"/>
  <c r="AB1553" s="1"/>
  <c r="AE1553"/>
  <c r="AF1553"/>
  <c r="CT1553" s="1"/>
  <c r="S1553" s="1"/>
  <c r="AG1553"/>
  <c r="AH1553"/>
  <c r="CV1553" s="1"/>
  <c r="U1553" s="1"/>
  <c r="AI1553"/>
  <c r="AJ1553"/>
  <c r="CX1553" s="1"/>
  <c r="W1553" s="1"/>
  <c r="CQ1553"/>
  <c r="P1553" s="1"/>
  <c r="CS1553"/>
  <c r="R1553" s="1"/>
  <c r="CU1553"/>
  <c r="T1553" s="1"/>
  <c r="CW1553"/>
  <c r="V1553" s="1"/>
  <c r="FR1553"/>
  <c r="GL1553"/>
  <c r="GO1553"/>
  <c r="GP1553"/>
  <c r="GV1553"/>
  <c r="HC1553" s="1"/>
  <c r="GX1553" s="1"/>
  <c r="I1554"/>
  <c r="AC1554"/>
  <c r="AE1554"/>
  <c r="CS1554" s="1"/>
  <c r="R1554" s="1"/>
  <c r="AF1554"/>
  <c r="AG1554"/>
  <c r="CU1554" s="1"/>
  <c r="T1554" s="1"/>
  <c r="AH1554"/>
  <c r="AI1554"/>
  <c r="CW1554" s="1"/>
  <c r="V1554" s="1"/>
  <c r="AJ1554"/>
  <c r="CT1554"/>
  <c r="S1554" s="1"/>
  <c r="CV1554"/>
  <c r="U1554" s="1"/>
  <c r="CX1554"/>
  <c r="W1554" s="1"/>
  <c r="FR1554"/>
  <c r="GL1554"/>
  <c r="GN1554"/>
  <c r="GP1554"/>
  <c r="GV1554"/>
  <c r="GX1554"/>
  <c r="HC1554"/>
  <c r="C1555"/>
  <c r="D1555"/>
  <c r="I1555"/>
  <c r="K1555"/>
  <c r="AC1555"/>
  <c r="AE1555"/>
  <c r="CS1555" s="1"/>
  <c r="R1555" s="1"/>
  <c r="AF1555"/>
  <c r="AG1555"/>
  <c r="CU1555" s="1"/>
  <c r="T1555" s="1"/>
  <c r="AH1555"/>
  <c r="AI1555"/>
  <c r="CW1555" s="1"/>
  <c r="V1555" s="1"/>
  <c r="AJ1555"/>
  <c r="CT1555"/>
  <c r="S1555" s="1"/>
  <c r="CV1555"/>
  <c r="U1555" s="1"/>
  <c r="CX1555"/>
  <c r="W1555" s="1"/>
  <c r="FR1555"/>
  <c r="GL1555"/>
  <c r="GO1555"/>
  <c r="GP1555"/>
  <c r="GV1555"/>
  <c r="GX1555"/>
  <c r="HC1555"/>
  <c r="I1556"/>
  <c r="AC1556"/>
  <c r="AD1556"/>
  <c r="CR1556" s="1"/>
  <c r="Q1556" s="1"/>
  <c r="AE1556"/>
  <c r="AF1556"/>
  <c r="CT1556" s="1"/>
  <c r="S1556" s="1"/>
  <c r="AG1556"/>
  <c r="AH1556"/>
  <c r="CV1556" s="1"/>
  <c r="U1556" s="1"/>
  <c r="AI1556"/>
  <c r="AJ1556"/>
  <c r="CX1556" s="1"/>
  <c r="W1556" s="1"/>
  <c r="CQ1556"/>
  <c r="P1556" s="1"/>
  <c r="CP1556" s="1"/>
  <c r="O1556" s="1"/>
  <c r="CS1556"/>
  <c r="R1556" s="1"/>
  <c r="CU1556"/>
  <c r="T1556" s="1"/>
  <c r="CW1556"/>
  <c r="V1556" s="1"/>
  <c r="FR1556"/>
  <c r="GL1556"/>
  <c r="GN1556"/>
  <c r="GP1556"/>
  <c r="GV1556"/>
  <c r="HC1556"/>
  <c r="GX1556" s="1"/>
  <c r="C1557"/>
  <c r="D1557"/>
  <c r="I1557"/>
  <c r="K1557"/>
  <c r="AC1557"/>
  <c r="AD1557"/>
  <c r="CR1557" s="1"/>
  <c r="Q1557" s="1"/>
  <c r="AE1557"/>
  <c r="AF1557"/>
  <c r="CT1557" s="1"/>
  <c r="S1557" s="1"/>
  <c r="AG1557"/>
  <c r="AH1557"/>
  <c r="CV1557" s="1"/>
  <c r="U1557" s="1"/>
  <c r="AI1557"/>
  <c r="AJ1557"/>
  <c r="CX1557" s="1"/>
  <c r="W1557" s="1"/>
  <c r="CQ1557"/>
  <c r="P1557" s="1"/>
  <c r="CP1557" s="1"/>
  <c r="O1557" s="1"/>
  <c r="CS1557"/>
  <c r="R1557" s="1"/>
  <c r="CU1557"/>
  <c r="T1557" s="1"/>
  <c r="CW1557"/>
  <c r="V1557" s="1"/>
  <c r="FR1557"/>
  <c r="GL1557"/>
  <c r="GO1557"/>
  <c r="GP1557"/>
  <c r="GV1557"/>
  <c r="HC1557"/>
  <c r="GX1557" s="1"/>
  <c r="I1558"/>
  <c r="AC1558"/>
  <c r="CQ1558" s="1"/>
  <c r="P1558" s="1"/>
  <c r="AE1558"/>
  <c r="AD1558" s="1"/>
  <c r="CR1558" s="1"/>
  <c r="Q1558" s="1"/>
  <c r="AF1558"/>
  <c r="AG1558"/>
  <c r="CU1558" s="1"/>
  <c r="T1558" s="1"/>
  <c r="AH1558"/>
  <c r="AI1558"/>
  <c r="CW1558" s="1"/>
  <c r="V1558" s="1"/>
  <c r="AJ1558"/>
  <c r="CT1558"/>
  <c r="S1558" s="1"/>
  <c r="CV1558"/>
  <c r="U1558" s="1"/>
  <c r="CX1558"/>
  <c r="W1558" s="1"/>
  <c r="FR1558"/>
  <c r="GL1558"/>
  <c r="GN1558"/>
  <c r="GP1558"/>
  <c r="GV1558"/>
  <c r="GX1558"/>
  <c r="HC1558"/>
  <c r="C1559"/>
  <c r="D1559"/>
  <c r="I1559"/>
  <c r="CX1630" i="3" s="1"/>
  <c r="K1559" i="1"/>
  <c r="AC1559"/>
  <c r="CQ1559" s="1"/>
  <c r="P1559" s="1"/>
  <c r="CP1559" s="1"/>
  <c r="O1559" s="1"/>
  <c r="AE1559"/>
  <c r="AD1559" s="1"/>
  <c r="CR1559" s="1"/>
  <c r="Q1559" s="1"/>
  <c r="AF1559"/>
  <c r="AG1559"/>
  <c r="CU1559" s="1"/>
  <c r="T1559" s="1"/>
  <c r="AH1559"/>
  <c r="AI1559"/>
  <c r="CW1559" s="1"/>
  <c r="V1559" s="1"/>
  <c r="AJ1559"/>
  <c r="CT1559"/>
  <c r="S1559" s="1"/>
  <c r="CV1559"/>
  <c r="U1559" s="1"/>
  <c r="CX1559"/>
  <c r="W1559" s="1"/>
  <c r="FR1559"/>
  <c r="GL1559"/>
  <c r="GO1559"/>
  <c r="GP1559"/>
  <c r="GV1559"/>
  <c r="GX1559"/>
  <c r="HC1559"/>
  <c r="C1560"/>
  <c r="D1560"/>
  <c r="I1560"/>
  <c r="K1560"/>
  <c r="AC1560"/>
  <c r="CQ1560" s="1"/>
  <c r="P1560" s="1"/>
  <c r="AE1560"/>
  <c r="AD1560" s="1"/>
  <c r="CR1560" s="1"/>
  <c r="Q1560" s="1"/>
  <c r="AF1560"/>
  <c r="AG1560"/>
  <c r="CU1560" s="1"/>
  <c r="T1560" s="1"/>
  <c r="AH1560"/>
  <c r="AI1560"/>
  <c r="CW1560" s="1"/>
  <c r="V1560" s="1"/>
  <c r="AJ1560"/>
  <c r="CT1560"/>
  <c r="S1560" s="1"/>
  <c r="CV1560"/>
  <c r="U1560" s="1"/>
  <c r="CX1560"/>
  <c r="W1560" s="1"/>
  <c r="FR1560"/>
  <c r="GL1560"/>
  <c r="GO1560"/>
  <c r="GP1560"/>
  <c r="GV1560"/>
  <c r="GX1560"/>
  <c r="HC1560"/>
  <c r="C1561"/>
  <c r="D1561"/>
  <c r="I1561"/>
  <c r="K1561"/>
  <c r="AC1561"/>
  <c r="CQ1561" s="1"/>
  <c r="P1561" s="1"/>
  <c r="AE1561"/>
  <c r="AD1561" s="1"/>
  <c r="CR1561" s="1"/>
  <c r="Q1561" s="1"/>
  <c r="AF1561"/>
  <c r="AG1561"/>
  <c r="CU1561" s="1"/>
  <c r="T1561" s="1"/>
  <c r="AH1561"/>
  <c r="AI1561"/>
  <c r="CW1561" s="1"/>
  <c r="V1561" s="1"/>
  <c r="AJ1561"/>
  <c r="CT1561"/>
  <c r="S1561" s="1"/>
  <c r="CV1561"/>
  <c r="U1561" s="1"/>
  <c r="CX1561"/>
  <c r="W1561" s="1"/>
  <c r="FR1561"/>
  <c r="GL1561"/>
  <c r="GO1561"/>
  <c r="GP1561"/>
  <c r="GV1561"/>
  <c r="GX1561"/>
  <c r="HC1561"/>
  <c r="C1562"/>
  <c r="D1562"/>
  <c r="I1562"/>
  <c r="K1562"/>
  <c r="AC1562"/>
  <c r="CQ1562" s="1"/>
  <c r="P1562" s="1"/>
  <c r="AE1562"/>
  <c r="AD1562" s="1"/>
  <c r="CR1562" s="1"/>
  <c r="Q1562" s="1"/>
  <c r="AF1562"/>
  <c r="AG1562"/>
  <c r="CU1562" s="1"/>
  <c r="T1562" s="1"/>
  <c r="AH1562"/>
  <c r="AI1562"/>
  <c r="CW1562" s="1"/>
  <c r="V1562" s="1"/>
  <c r="AJ1562"/>
  <c r="CT1562"/>
  <c r="S1562" s="1"/>
  <c r="CV1562"/>
  <c r="U1562" s="1"/>
  <c r="CX1562"/>
  <c r="W1562" s="1"/>
  <c r="FR1562"/>
  <c r="GL1562"/>
  <c r="GO1562"/>
  <c r="GP1562"/>
  <c r="GV1562"/>
  <c r="GX1562"/>
  <c r="HC1562"/>
  <c r="AC1563"/>
  <c r="AD1563"/>
  <c r="AB1563" s="1"/>
  <c r="AE1563"/>
  <c r="AF1563"/>
  <c r="CT1563" s="1"/>
  <c r="AG1563"/>
  <c r="AH1563"/>
  <c r="CV1563" s="1"/>
  <c r="AI1563"/>
  <c r="AJ1563"/>
  <c r="CX1563" s="1"/>
  <c r="CQ1563"/>
  <c r="CS1563"/>
  <c r="CU1563"/>
  <c r="CW1563"/>
  <c r="FR1563"/>
  <c r="BY1565" s="1"/>
  <c r="GL1563"/>
  <c r="GN1563"/>
  <c r="GP1563"/>
  <c r="GV1563"/>
  <c r="HC1563" s="1"/>
  <c r="B1565"/>
  <c r="B1551" s="1"/>
  <c r="C1565"/>
  <c r="C1551" s="1"/>
  <c r="D1565"/>
  <c r="D1551" s="1"/>
  <c r="F1565"/>
  <c r="F1551" s="1"/>
  <c r="G1565"/>
  <c r="G1551" s="1"/>
  <c r="BX1565"/>
  <c r="CG1565" s="1"/>
  <c r="BZ1565"/>
  <c r="BZ1551" s="1"/>
  <c r="CD1565"/>
  <c r="CD1551" s="1"/>
  <c r="CK1565"/>
  <c r="BB1565" s="1"/>
  <c r="CL1565"/>
  <c r="CL1551" s="1"/>
  <c r="CM1565"/>
  <c r="CM1551" s="1"/>
  <c r="D1597"/>
  <c r="E1599"/>
  <c r="Z1599"/>
  <c r="AA1599"/>
  <c r="AM1599"/>
  <c r="AN1599"/>
  <c r="BE1599"/>
  <c r="BF1599"/>
  <c r="BG1599"/>
  <c r="BH1599"/>
  <c r="BI1599"/>
  <c r="BJ1599"/>
  <c r="BK1599"/>
  <c r="BL1599"/>
  <c r="BM1599"/>
  <c r="BN1599"/>
  <c r="BO1599"/>
  <c r="BP1599"/>
  <c r="BQ1599"/>
  <c r="BR1599"/>
  <c r="BS1599"/>
  <c r="BT1599"/>
  <c r="BU1599"/>
  <c r="BV1599"/>
  <c r="BW1599"/>
  <c r="CN1599"/>
  <c r="CO1599"/>
  <c r="CP1599"/>
  <c r="CQ1599"/>
  <c r="CR1599"/>
  <c r="CS1599"/>
  <c r="CT1599"/>
  <c r="CU1599"/>
  <c r="CV1599"/>
  <c r="CW1599"/>
  <c r="CX1599"/>
  <c r="CY1599"/>
  <c r="CZ1599"/>
  <c r="DA1599"/>
  <c r="DB1599"/>
  <c r="DC1599"/>
  <c r="DD1599"/>
  <c r="DE1599"/>
  <c r="DF1599"/>
  <c r="DG1599"/>
  <c r="DH1599"/>
  <c r="DI1599"/>
  <c r="DJ1599"/>
  <c r="DK1599"/>
  <c r="DL1599"/>
  <c r="DM1599"/>
  <c r="DN1599"/>
  <c r="DO1599"/>
  <c r="DP1599"/>
  <c r="DQ1599"/>
  <c r="DR1599"/>
  <c r="DS1599"/>
  <c r="DT1599"/>
  <c r="DU1599"/>
  <c r="DV1599"/>
  <c r="DW1599"/>
  <c r="DX1599"/>
  <c r="DY1599"/>
  <c r="DZ1599"/>
  <c r="EA1599"/>
  <c r="EB1599"/>
  <c r="EC1599"/>
  <c r="ED1599"/>
  <c r="EE1599"/>
  <c r="EF1599"/>
  <c r="EG1599"/>
  <c r="EH1599"/>
  <c r="EI1599"/>
  <c r="EJ1599"/>
  <c r="EK1599"/>
  <c r="EL1599"/>
  <c r="EM1599"/>
  <c r="EN1599"/>
  <c r="EO1599"/>
  <c r="EP1599"/>
  <c r="EQ1599"/>
  <c r="ER1599"/>
  <c r="ES1599"/>
  <c r="ET1599"/>
  <c r="EU1599"/>
  <c r="EV1599"/>
  <c r="EW1599"/>
  <c r="EX1599"/>
  <c r="EY1599"/>
  <c r="EZ1599"/>
  <c r="FA1599"/>
  <c r="FB1599"/>
  <c r="FC1599"/>
  <c r="FD1599"/>
  <c r="FE1599"/>
  <c r="FF1599"/>
  <c r="FG1599"/>
  <c r="FH1599"/>
  <c r="FI1599"/>
  <c r="FJ1599"/>
  <c r="FK1599"/>
  <c r="FL1599"/>
  <c r="FM1599"/>
  <c r="FN1599"/>
  <c r="FO1599"/>
  <c r="FP1599"/>
  <c r="FQ1599"/>
  <c r="FR1599"/>
  <c r="FS1599"/>
  <c r="FT1599"/>
  <c r="FU1599"/>
  <c r="FV1599"/>
  <c r="FW1599"/>
  <c r="FX1599"/>
  <c r="FY1599"/>
  <c r="FZ1599"/>
  <c r="GA1599"/>
  <c r="GB1599"/>
  <c r="GC1599"/>
  <c r="GD1599"/>
  <c r="GE1599"/>
  <c r="GF1599"/>
  <c r="GG1599"/>
  <c r="GH1599"/>
  <c r="GI1599"/>
  <c r="GJ1599"/>
  <c r="GK1599"/>
  <c r="GL1599"/>
  <c r="GM1599"/>
  <c r="GN1599"/>
  <c r="GO1599"/>
  <c r="GP1599"/>
  <c r="GQ1599"/>
  <c r="GR1599"/>
  <c r="GS1599"/>
  <c r="GT1599"/>
  <c r="GU1599"/>
  <c r="GV1599"/>
  <c r="GW1599"/>
  <c r="GX1599"/>
  <c r="C1601"/>
  <c r="D1601"/>
  <c r="I1601"/>
  <c r="K1601"/>
  <c r="AC1601"/>
  <c r="CQ1601" s="1"/>
  <c r="P1601" s="1"/>
  <c r="AE1601"/>
  <c r="AD1601" s="1"/>
  <c r="CR1601" s="1"/>
  <c r="Q1601" s="1"/>
  <c r="AF1601"/>
  <c r="AG1601"/>
  <c r="CU1601" s="1"/>
  <c r="T1601" s="1"/>
  <c r="AH1601"/>
  <c r="AI1601"/>
  <c r="CW1601" s="1"/>
  <c r="V1601" s="1"/>
  <c r="AJ1601"/>
  <c r="CT1601"/>
  <c r="S1601" s="1"/>
  <c r="CV1601"/>
  <c r="U1601" s="1"/>
  <c r="CX1601"/>
  <c r="W1601" s="1"/>
  <c r="FR1601"/>
  <c r="GL1601"/>
  <c r="GO1601"/>
  <c r="GP1601"/>
  <c r="GV1601"/>
  <c r="GX1601"/>
  <c r="HC1601"/>
  <c r="AC1602"/>
  <c r="AD1602"/>
  <c r="AB1602" s="1"/>
  <c r="AE1602"/>
  <c r="AF1602"/>
  <c r="CT1602" s="1"/>
  <c r="AG1602"/>
  <c r="AH1602"/>
  <c r="CV1602" s="1"/>
  <c r="AI1602"/>
  <c r="AJ1602"/>
  <c r="CX1602" s="1"/>
  <c r="CQ1602"/>
  <c r="CS1602"/>
  <c r="CU1602"/>
  <c r="CW1602"/>
  <c r="FR1602"/>
  <c r="GL1602"/>
  <c r="GO1602"/>
  <c r="GP1602"/>
  <c r="GV1602"/>
  <c r="HC1602" s="1"/>
  <c r="C1603"/>
  <c r="D1603"/>
  <c r="I1603"/>
  <c r="K1603"/>
  <c r="AC1603"/>
  <c r="AD1603"/>
  <c r="AB1603" s="1"/>
  <c r="AE1603"/>
  <c r="AF1603"/>
  <c r="CT1603" s="1"/>
  <c r="S1603" s="1"/>
  <c r="AG1603"/>
  <c r="AH1603"/>
  <c r="CV1603" s="1"/>
  <c r="U1603" s="1"/>
  <c r="AI1603"/>
  <c r="AJ1603"/>
  <c r="CX1603" s="1"/>
  <c r="W1603" s="1"/>
  <c r="CQ1603"/>
  <c r="P1603" s="1"/>
  <c r="CS1603"/>
  <c r="R1603" s="1"/>
  <c r="CU1603"/>
  <c r="T1603" s="1"/>
  <c r="CW1603"/>
  <c r="V1603" s="1"/>
  <c r="FR1603"/>
  <c r="GL1603"/>
  <c r="GO1603"/>
  <c r="GP1603"/>
  <c r="GV1603"/>
  <c r="HC1603" s="1"/>
  <c r="GX1603" s="1"/>
  <c r="I1604"/>
  <c r="AC1604"/>
  <c r="AE1604"/>
  <c r="CS1604" s="1"/>
  <c r="R1604" s="1"/>
  <c r="AF1604"/>
  <c r="AG1604"/>
  <c r="CU1604" s="1"/>
  <c r="T1604" s="1"/>
  <c r="AH1604"/>
  <c r="AI1604"/>
  <c r="CW1604" s="1"/>
  <c r="V1604" s="1"/>
  <c r="AJ1604"/>
  <c r="CT1604"/>
  <c r="S1604" s="1"/>
  <c r="CV1604"/>
  <c r="U1604" s="1"/>
  <c r="CX1604"/>
  <c r="W1604" s="1"/>
  <c r="FR1604"/>
  <c r="GL1604"/>
  <c r="GO1604"/>
  <c r="GP1604"/>
  <c r="GV1604"/>
  <c r="GX1604"/>
  <c r="HC1604"/>
  <c r="I1605"/>
  <c r="AC1605"/>
  <c r="AD1605"/>
  <c r="CR1605" s="1"/>
  <c r="Q1605" s="1"/>
  <c r="AE1605"/>
  <c r="AF1605"/>
  <c r="CT1605" s="1"/>
  <c r="S1605" s="1"/>
  <c r="AG1605"/>
  <c r="AH1605"/>
  <c r="CV1605" s="1"/>
  <c r="U1605" s="1"/>
  <c r="AI1605"/>
  <c r="AJ1605"/>
  <c r="CX1605" s="1"/>
  <c r="W1605" s="1"/>
  <c r="CQ1605"/>
  <c r="P1605" s="1"/>
  <c r="CS1605"/>
  <c r="R1605" s="1"/>
  <c r="CU1605"/>
  <c r="T1605" s="1"/>
  <c r="CW1605"/>
  <c r="V1605" s="1"/>
  <c r="FR1605"/>
  <c r="GL1605"/>
  <c r="GO1605"/>
  <c r="GP1605"/>
  <c r="GV1605"/>
  <c r="HC1605"/>
  <c r="GX1605" s="1"/>
  <c r="C1606"/>
  <c r="D1606"/>
  <c r="I1606"/>
  <c r="K1606"/>
  <c r="AC1606"/>
  <c r="AD1606"/>
  <c r="CR1606" s="1"/>
  <c r="Q1606" s="1"/>
  <c r="AE1606"/>
  <c r="AF1606"/>
  <c r="CT1606" s="1"/>
  <c r="S1606" s="1"/>
  <c r="AG1606"/>
  <c r="AH1606"/>
  <c r="CV1606" s="1"/>
  <c r="U1606" s="1"/>
  <c r="AI1606"/>
  <c r="AJ1606"/>
  <c r="CX1606" s="1"/>
  <c r="W1606" s="1"/>
  <c r="CQ1606"/>
  <c r="P1606" s="1"/>
  <c r="CP1606" s="1"/>
  <c r="O1606" s="1"/>
  <c r="CS1606"/>
  <c r="R1606" s="1"/>
  <c r="CU1606"/>
  <c r="T1606" s="1"/>
  <c r="CW1606"/>
  <c r="V1606" s="1"/>
  <c r="FR1606"/>
  <c r="GL1606"/>
  <c r="GO1606"/>
  <c r="GP1606"/>
  <c r="GV1606"/>
  <c r="HC1606"/>
  <c r="GX1606" s="1"/>
  <c r="I1607"/>
  <c r="AC1607"/>
  <c r="CQ1607" s="1"/>
  <c r="P1607" s="1"/>
  <c r="AE1607"/>
  <c r="AD1607" s="1"/>
  <c r="CR1607" s="1"/>
  <c r="Q1607" s="1"/>
  <c r="AF1607"/>
  <c r="AG1607"/>
  <c r="CU1607" s="1"/>
  <c r="T1607" s="1"/>
  <c r="AH1607"/>
  <c r="AI1607"/>
  <c r="CW1607" s="1"/>
  <c r="V1607" s="1"/>
  <c r="AJ1607"/>
  <c r="CT1607"/>
  <c r="S1607" s="1"/>
  <c r="CV1607"/>
  <c r="U1607" s="1"/>
  <c r="CX1607"/>
  <c r="W1607" s="1"/>
  <c r="FR1607"/>
  <c r="GL1607"/>
  <c r="GO1607"/>
  <c r="GP1607"/>
  <c r="GV1607"/>
  <c r="GX1607"/>
  <c r="HC1607"/>
  <c r="I1608"/>
  <c r="AC1608"/>
  <c r="AD1608"/>
  <c r="AB1608" s="1"/>
  <c r="AE1608"/>
  <c r="AF1608"/>
  <c r="CT1608" s="1"/>
  <c r="S1608" s="1"/>
  <c r="AG1608"/>
  <c r="AH1608"/>
  <c r="CV1608" s="1"/>
  <c r="U1608" s="1"/>
  <c r="AI1608"/>
  <c r="AJ1608"/>
  <c r="CX1608" s="1"/>
  <c r="W1608" s="1"/>
  <c r="CQ1608"/>
  <c r="P1608" s="1"/>
  <c r="CS1608"/>
  <c r="R1608" s="1"/>
  <c r="CU1608"/>
  <c r="T1608" s="1"/>
  <c r="CW1608"/>
  <c r="V1608" s="1"/>
  <c r="FR1608"/>
  <c r="GL1608"/>
  <c r="GO1608"/>
  <c r="GP1608"/>
  <c r="GV1608"/>
  <c r="HC1608" s="1"/>
  <c r="GX1608" s="1"/>
  <c r="I1609"/>
  <c r="AC1609"/>
  <c r="AE1609"/>
  <c r="CS1609" s="1"/>
  <c r="R1609" s="1"/>
  <c r="AF1609"/>
  <c r="AG1609"/>
  <c r="CU1609" s="1"/>
  <c r="T1609" s="1"/>
  <c r="AH1609"/>
  <c r="AI1609"/>
  <c r="CW1609" s="1"/>
  <c r="V1609" s="1"/>
  <c r="AJ1609"/>
  <c r="CT1609"/>
  <c r="S1609" s="1"/>
  <c r="CV1609"/>
  <c r="U1609" s="1"/>
  <c r="CX1609"/>
  <c r="W1609" s="1"/>
  <c r="FR1609"/>
  <c r="GL1609"/>
  <c r="GO1609"/>
  <c r="GP1609"/>
  <c r="GV1609"/>
  <c r="GX1609"/>
  <c r="HC1609"/>
  <c r="C1610"/>
  <c r="D1610"/>
  <c r="I1610"/>
  <c r="K1610"/>
  <c r="AC1610"/>
  <c r="AE1610"/>
  <c r="CS1610" s="1"/>
  <c r="R1610" s="1"/>
  <c r="AF1610"/>
  <c r="AG1610"/>
  <c r="CU1610" s="1"/>
  <c r="T1610" s="1"/>
  <c r="AH1610"/>
  <c r="AI1610"/>
  <c r="CW1610" s="1"/>
  <c r="V1610" s="1"/>
  <c r="AJ1610"/>
  <c r="CT1610"/>
  <c r="S1610" s="1"/>
  <c r="CV1610"/>
  <c r="U1610" s="1"/>
  <c r="CX1610"/>
  <c r="W1610" s="1"/>
  <c r="FR1610"/>
  <c r="GL1610"/>
  <c r="GO1610"/>
  <c r="GP1610"/>
  <c r="GV1610"/>
  <c r="GX1610"/>
  <c r="HC1610"/>
  <c r="C1611"/>
  <c r="D1611"/>
  <c r="I1611"/>
  <c r="K1611"/>
  <c r="AC1611"/>
  <c r="AE1611"/>
  <c r="CS1611" s="1"/>
  <c r="R1611" s="1"/>
  <c r="AF1611"/>
  <c r="AG1611"/>
  <c r="CU1611" s="1"/>
  <c r="T1611" s="1"/>
  <c r="AH1611"/>
  <c r="AI1611"/>
  <c r="CW1611" s="1"/>
  <c r="V1611" s="1"/>
  <c r="AJ1611"/>
  <c r="CT1611"/>
  <c r="S1611" s="1"/>
  <c r="CV1611"/>
  <c r="U1611" s="1"/>
  <c r="CX1611"/>
  <c r="W1611" s="1"/>
  <c r="FR1611"/>
  <c r="GL1611"/>
  <c r="GO1611"/>
  <c r="GP1611"/>
  <c r="GV1611"/>
  <c r="GX1611"/>
  <c r="HC1611"/>
  <c r="C1612"/>
  <c r="D1612"/>
  <c r="I1612"/>
  <c r="K1612"/>
  <c r="AC1612"/>
  <c r="AE1612"/>
  <c r="CS1612" s="1"/>
  <c r="R1612" s="1"/>
  <c r="AF1612"/>
  <c r="AG1612"/>
  <c r="CU1612" s="1"/>
  <c r="T1612" s="1"/>
  <c r="AH1612"/>
  <c r="AI1612"/>
  <c r="CW1612" s="1"/>
  <c r="V1612" s="1"/>
  <c r="AJ1612"/>
  <c r="CT1612"/>
  <c r="S1612" s="1"/>
  <c r="CV1612"/>
  <c r="U1612" s="1"/>
  <c r="CX1612"/>
  <c r="W1612" s="1"/>
  <c r="FR1612"/>
  <c r="GL1612"/>
  <c r="GO1612"/>
  <c r="GP1612"/>
  <c r="GV1612"/>
  <c r="GX1612"/>
  <c r="HC1612"/>
  <c r="C1613"/>
  <c r="D1613"/>
  <c r="I1613"/>
  <c r="K1613"/>
  <c r="AC1613"/>
  <c r="AE1613"/>
  <c r="CS1613" s="1"/>
  <c r="R1613" s="1"/>
  <c r="AF1613"/>
  <c r="AG1613"/>
  <c r="CU1613" s="1"/>
  <c r="T1613" s="1"/>
  <c r="AH1613"/>
  <c r="AI1613"/>
  <c r="CW1613" s="1"/>
  <c r="V1613" s="1"/>
  <c r="AJ1613"/>
  <c r="CT1613"/>
  <c r="S1613" s="1"/>
  <c r="CV1613"/>
  <c r="U1613" s="1"/>
  <c r="CX1613"/>
  <c r="W1613" s="1"/>
  <c r="FR1613"/>
  <c r="GL1613"/>
  <c r="GO1613"/>
  <c r="GP1613"/>
  <c r="GV1613"/>
  <c r="GX1613"/>
  <c r="HC1613"/>
  <c r="C1614"/>
  <c r="D1614"/>
  <c r="I1614"/>
  <c r="I1616" s="1"/>
  <c r="GX1616" s="1"/>
  <c r="K1614"/>
  <c r="AC1614"/>
  <c r="AE1614"/>
  <c r="CS1614" s="1"/>
  <c r="R1614" s="1"/>
  <c r="AF1614"/>
  <c r="AG1614"/>
  <c r="CU1614" s="1"/>
  <c r="T1614" s="1"/>
  <c r="AH1614"/>
  <c r="AI1614"/>
  <c r="CW1614" s="1"/>
  <c r="V1614" s="1"/>
  <c r="AJ1614"/>
  <c r="CT1614"/>
  <c r="S1614" s="1"/>
  <c r="CV1614"/>
  <c r="U1614" s="1"/>
  <c r="CX1614"/>
  <c r="W1614" s="1"/>
  <c r="FR1614"/>
  <c r="GL1614"/>
  <c r="GO1614"/>
  <c r="GP1614"/>
  <c r="GV1614"/>
  <c r="GX1614"/>
  <c r="HC1614"/>
  <c r="I1615"/>
  <c r="AC1615"/>
  <c r="AD1615"/>
  <c r="CR1615" s="1"/>
  <c r="Q1615" s="1"/>
  <c r="AE1615"/>
  <c r="AF1615"/>
  <c r="CT1615" s="1"/>
  <c r="S1615" s="1"/>
  <c r="AG1615"/>
  <c r="AH1615"/>
  <c r="CV1615" s="1"/>
  <c r="U1615" s="1"/>
  <c r="AI1615"/>
  <c r="AJ1615"/>
  <c r="CX1615" s="1"/>
  <c r="W1615" s="1"/>
  <c r="CQ1615"/>
  <c r="P1615" s="1"/>
  <c r="CS1615"/>
  <c r="R1615" s="1"/>
  <c r="CU1615"/>
  <c r="T1615" s="1"/>
  <c r="CW1615"/>
  <c r="V1615" s="1"/>
  <c r="FR1615"/>
  <c r="GL1615"/>
  <c r="GO1615"/>
  <c r="GP1615"/>
  <c r="GV1615"/>
  <c r="HC1615"/>
  <c r="GX1615" s="1"/>
  <c r="AC1616"/>
  <c r="CQ1616" s="1"/>
  <c r="P1616" s="1"/>
  <c r="CP1616" s="1"/>
  <c r="O1616" s="1"/>
  <c r="AE1616"/>
  <c r="AD1616" s="1"/>
  <c r="CR1616" s="1"/>
  <c r="Q1616" s="1"/>
  <c r="AF1616"/>
  <c r="AG1616"/>
  <c r="CU1616" s="1"/>
  <c r="T1616" s="1"/>
  <c r="AH1616"/>
  <c r="AI1616"/>
  <c r="CW1616" s="1"/>
  <c r="V1616" s="1"/>
  <c r="AJ1616"/>
  <c r="CT1616"/>
  <c r="S1616" s="1"/>
  <c r="CV1616"/>
  <c r="U1616" s="1"/>
  <c r="CX1616"/>
  <c r="W1616" s="1"/>
  <c r="FR1616"/>
  <c r="GL1616"/>
  <c r="GO1616"/>
  <c r="GP1616"/>
  <c r="GV1616"/>
  <c r="HC1616"/>
  <c r="C1617"/>
  <c r="D1617"/>
  <c r="I1617"/>
  <c r="K1617"/>
  <c r="AC1617"/>
  <c r="CQ1617" s="1"/>
  <c r="P1617" s="1"/>
  <c r="CP1617" s="1"/>
  <c r="O1617" s="1"/>
  <c r="AE1617"/>
  <c r="AD1617" s="1"/>
  <c r="CR1617" s="1"/>
  <c r="Q1617" s="1"/>
  <c r="AF1617"/>
  <c r="AG1617"/>
  <c r="CU1617" s="1"/>
  <c r="T1617" s="1"/>
  <c r="AH1617"/>
  <c r="AI1617"/>
  <c r="CW1617" s="1"/>
  <c r="V1617" s="1"/>
  <c r="AJ1617"/>
  <c r="CT1617"/>
  <c r="S1617" s="1"/>
  <c r="CV1617"/>
  <c r="U1617" s="1"/>
  <c r="CX1617"/>
  <c r="W1617" s="1"/>
  <c r="FR1617"/>
  <c r="GL1617"/>
  <c r="GO1617"/>
  <c r="GP1617"/>
  <c r="GV1617"/>
  <c r="GX1617"/>
  <c r="HC1617"/>
  <c r="C1618"/>
  <c r="D1618"/>
  <c r="I1618"/>
  <c r="K1618"/>
  <c r="AC1618"/>
  <c r="CQ1618" s="1"/>
  <c r="P1618" s="1"/>
  <c r="AE1618"/>
  <c r="AD1618" s="1"/>
  <c r="CR1618" s="1"/>
  <c r="Q1618" s="1"/>
  <c r="AF1618"/>
  <c r="AG1618"/>
  <c r="CU1618" s="1"/>
  <c r="T1618" s="1"/>
  <c r="AH1618"/>
  <c r="AI1618"/>
  <c r="CW1618" s="1"/>
  <c r="V1618" s="1"/>
  <c r="AJ1618"/>
  <c r="CT1618"/>
  <c r="S1618" s="1"/>
  <c r="CV1618"/>
  <c r="U1618" s="1"/>
  <c r="CX1618"/>
  <c r="W1618" s="1"/>
  <c r="FR1618"/>
  <c r="GL1618"/>
  <c r="GO1618"/>
  <c r="GP1618"/>
  <c r="GV1618"/>
  <c r="GX1618"/>
  <c r="HC1618"/>
  <c r="C1619"/>
  <c r="D1619"/>
  <c r="I1619"/>
  <c r="K1619"/>
  <c r="AC1619"/>
  <c r="CQ1619" s="1"/>
  <c r="P1619" s="1"/>
  <c r="AE1619"/>
  <c r="AD1619" s="1"/>
  <c r="CR1619" s="1"/>
  <c r="Q1619" s="1"/>
  <c r="AF1619"/>
  <c r="AG1619"/>
  <c r="CU1619" s="1"/>
  <c r="T1619" s="1"/>
  <c r="AH1619"/>
  <c r="AI1619"/>
  <c r="CW1619" s="1"/>
  <c r="V1619" s="1"/>
  <c r="AJ1619"/>
  <c r="CT1619"/>
  <c r="S1619" s="1"/>
  <c r="CV1619"/>
  <c r="U1619" s="1"/>
  <c r="CX1619"/>
  <c r="W1619" s="1"/>
  <c r="FR1619"/>
  <c r="GL1619"/>
  <c r="GO1619"/>
  <c r="GP1619"/>
  <c r="GV1619"/>
  <c r="GX1619"/>
  <c r="HC1619"/>
  <c r="C1620"/>
  <c r="D1620"/>
  <c r="I1620"/>
  <c r="K1620"/>
  <c r="AC1620"/>
  <c r="CQ1620" s="1"/>
  <c r="P1620" s="1"/>
  <c r="AE1620"/>
  <c r="AD1620" s="1"/>
  <c r="CR1620" s="1"/>
  <c r="Q1620" s="1"/>
  <c r="AF1620"/>
  <c r="AG1620"/>
  <c r="CU1620" s="1"/>
  <c r="T1620" s="1"/>
  <c r="AH1620"/>
  <c r="AI1620"/>
  <c r="CW1620" s="1"/>
  <c r="V1620" s="1"/>
  <c r="AJ1620"/>
  <c r="CT1620"/>
  <c r="S1620" s="1"/>
  <c r="CV1620"/>
  <c r="U1620" s="1"/>
  <c r="CX1620"/>
  <c r="W1620" s="1"/>
  <c r="FR1620"/>
  <c r="GL1620"/>
  <c r="GO1620"/>
  <c r="GP1620"/>
  <c r="GV1620"/>
  <c r="GX1620"/>
  <c r="HC1620"/>
  <c r="C1621"/>
  <c r="D1621"/>
  <c r="I1621"/>
  <c r="K1621"/>
  <c r="AC1621"/>
  <c r="CQ1621" s="1"/>
  <c r="P1621" s="1"/>
  <c r="CP1621" s="1"/>
  <c r="O1621" s="1"/>
  <c r="AE1621"/>
  <c r="AD1621" s="1"/>
  <c r="CR1621" s="1"/>
  <c r="Q1621" s="1"/>
  <c r="AF1621"/>
  <c r="AG1621"/>
  <c r="CU1621" s="1"/>
  <c r="T1621" s="1"/>
  <c r="AH1621"/>
  <c r="AI1621"/>
  <c r="CW1621" s="1"/>
  <c r="V1621" s="1"/>
  <c r="AJ1621"/>
  <c r="CT1621"/>
  <c r="S1621" s="1"/>
  <c r="CV1621"/>
  <c r="U1621" s="1"/>
  <c r="CX1621"/>
  <c r="W1621" s="1"/>
  <c r="FR1621"/>
  <c r="GL1621"/>
  <c r="GN1621"/>
  <c r="GP1621"/>
  <c r="GV1621"/>
  <c r="GX1621"/>
  <c r="HC1621"/>
  <c r="I1622"/>
  <c r="AC1622"/>
  <c r="AD1622"/>
  <c r="AB1622" s="1"/>
  <c r="AE1622"/>
  <c r="AF1622"/>
  <c r="CT1622" s="1"/>
  <c r="S1622" s="1"/>
  <c r="AG1622"/>
  <c r="AH1622"/>
  <c r="CV1622" s="1"/>
  <c r="U1622" s="1"/>
  <c r="AI1622"/>
  <c r="AJ1622"/>
  <c r="CX1622" s="1"/>
  <c r="W1622" s="1"/>
  <c r="CQ1622"/>
  <c r="P1622" s="1"/>
  <c r="CS1622"/>
  <c r="R1622" s="1"/>
  <c r="CU1622"/>
  <c r="T1622" s="1"/>
  <c r="CW1622"/>
  <c r="V1622" s="1"/>
  <c r="FR1622"/>
  <c r="GL1622"/>
  <c r="GN1622"/>
  <c r="GP1622"/>
  <c r="GV1622"/>
  <c r="HC1622" s="1"/>
  <c r="GX1622" s="1"/>
  <c r="AC1623"/>
  <c r="AE1623"/>
  <c r="CS1623" s="1"/>
  <c r="AF1623"/>
  <c r="AG1623"/>
  <c r="CU1623" s="1"/>
  <c r="AH1623"/>
  <c r="AI1623"/>
  <c r="CW1623" s="1"/>
  <c r="AJ1623"/>
  <c r="CT1623"/>
  <c r="CV1623"/>
  <c r="CX1623"/>
  <c r="FR1623"/>
  <c r="GL1623"/>
  <c r="GN1623"/>
  <c r="GP1623"/>
  <c r="GV1623"/>
  <c r="HC1623"/>
  <c r="I1624"/>
  <c r="AC1624"/>
  <c r="AD1624"/>
  <c r="CR1624" s="1"/>
  <c r="Q1624" s="1"/>
  <c r="AE1624"/>
  <c r="AF1624"/>
  <c r="CT1624" s="1"/>
  <c r="S1624" s="1"/>
  <c r="AG1624"/>
  <c r="AH1624"/>
  <c r="CV1624" s="1"/>
  <c r="U1624" s="1"/>
  <c r="AI1624"/>
  <c r="AJ1624"/>
  <c r="CX1624" s="1"/>
  <c r="W1624" s="1"/>
  <c r="CQ1624"/>
  <c r="P1624" s="1"/>
  <c r="CP1624" s="1"/>
  <c r="O1624" s="1"/>
  <c r="CS1624"/>
  <c r="R1624" s="1"/>
  <c r="CU1624"/>
  <c r="T1624" s="1"/>
  <c r="CW1624"/>
  <c r="V1624" s="1"/>
  <c r="FR1624"/>
  <c r="GL1624"/>
  <c r="GN1624"/>
  <c r="GP1624"/>
  <c r="GV1624"/>
  <c r="HC1624"/>
  <c r="GX1624" s="1"/>
  <c r="C1625"/>
  <c r="D1625"/>
  <c r="I1625"/>
  <c r="K1625"/>
  <c r="AC1625"/>
  <c r="AD1625"/>
  <c r="CR1625" s="1"/>
  <c r="Q1625" s="1"/>
  <c r="AE1625"/>
  <c r="AF1625"/>
  <c r="CT1625" s="1"/>
  <c r="S1625" s="1"/>
  <c r="AG1625"/>
  <c r="AH1625"/>
  <c r="CV1625" s="1"/>
  <c r="U1625" s="1"/>
  <c r="AI1625"/>
  <c r="AJ1625"/>
  <c r="CX1625" s="1"/>
  <c r="W1625" s="1"/>
  <c r="CQ1625"/>
  <c r="P1625" s="1"/>
  <c r="CS1625"/>
  <c r="R1625" s="1"/>
  <c r="CU1625"/>
  <c r="T1625" s="1"/>
  <c r="CW1625"/>
  <c r="V1625" s="1"/>
  <c r="FR1625"/>
  <c r="GL1625"/>
  <c r="GN1625"/>
  <c r="GP1625"/>
  <c r="GV1625"/>
  <c r="HC1625"/>
  <c r="GX1625" s="1"/>
  <c r="I1626"/>
  <c r="AC1626"/>
  <c r="CQ1626" s="1"/>
  <c r="P1626" s="1"/>
  <c r="AE1626"/>
  <c r="AD1626" s="1"/>
  <c r="CR1626" s="1"/>
  <c r="Q1626" s="1"/>
  <c r="AF1626"/>
  <c r="AG1626"/>
  <c r="CU1626" s="1"/>
  <c r="T1626" s="1"/>
  <c r="AH1626"/>
  <c r="AI1626"/>
  <c r="CW1626" s="1"/>
  <c r="V1626" s="1"/>
  <c r="AJ1626"/>
  <c r="CT1626"/>
  <c r="S1626" s="1"/>
  <c r="CV1626"/>
  <c r="U1626" s="1"/>
  <c r="CX1626"/>
  <c r="W1626" s="1"/>
  <c r="FR1626"/>
  <c r="GL1626"/>
  <c r="GN1626"/>
  <c r="GP1626"/>
  <c r="GV1626"/>
  <c r="GX1626"/>
  <c r="HC1626"/>
  <c r="I1627"/>
  <c r="AC1627"/>
  <c r="AD1627"/>
  <c r="AB1627" s="1"/>
  <c r="AE1627"/>
  <c r="AF1627"/>
  <c r="CT1627" s="1"/>
  <c r="S1627" s="1"/>
  <c r="AG1627"/>
  <c r="AH1627"/>
  <c r="CV1627" s="1"/>
  <c r="U1627" s="1"/>
  <c r="AI1627"/>
  <c r="AJ1627"/>
  <c r="CX1627" s="1"/>
  <c r="W1627" s="1"/>
  <c r="CQ1627"/>
  <c r="P1627" s="1"/>
  <c r="CS1627"/>
  <c r="R1627" s="1"/>
  <c r="CU1627"/>
  <c r="T1627" s="1"/>
  <c r="CW1627"/>
  <c r="V1627" s="1"/>
  <c r="FR1627"/>
  <c r="GL1627"/>
  <c r="GN1627"/>
  <c r="GP1627"/>
  <c r="GV1627"/>
  <c r="HC1627" s="1"/>
  <c r="GX1627" s="1"/>
  <c r="C1628"/>
  <c r="D1628"/>
  <c r="I1628"/>
  <c r="K1628"/>
  <c r="AC1628"/>
  <c r="AD1628"/>
  <c r="AB1628" s="1"/>
  <c r="AE1628"/>
  <c r="AF1628"/>
  <c r="CT1628" s="1"/>
  <c r="S1628" s="1"/>
  <c r="AG1628"/>
  <c r="AH1628"/>
  <c r="CV1628" s="1"/>
  <c r="U1628" s="1"/>
  <c r="AI1628"/>
  <c r="AJ1628"/>
  <c r="CX1628" s="1"/>
  <c r="W1628" s="1"/>
  <c r="CQ1628"/>
  <c r="P1628" s="1"/>
  <c r="CS1628"/>
  <c r="R1628" s="1"/>
  <c r="CU1628"/>
  <c r="T1628" s="1"/>
  <c r="CW1628"/>
  <c r="V1628" s="1"/>
  <c r="FR1628"/>
  <c r="GL1628"/>
  <c r="GO1628"/>
  <c r="GP1628"/>
  <c r="GV1628"/>
  <c r="HC1628" s="1"/>
  <c r="GX1628" s="1"/>
  <c r="AC1629"/>
  <c r="AD1629"/>
  <c r="AB1629" s="1"/>
  <c r="AE1629"/>
  <c r="AF1629"/>
  <c r="CT1629" s="1"/>
  <c r="S1629" s="1"/>
  <c r="AG1629"/>
  <c r="AH1629"/>
  <c r="CV1629" s="1"/>
  <c r="U1629" s="1"/>
  <c r="AI1629"/>
  <c r="AJ1629"/>
  <c r="CX1629" s="1"/>
  <c r="W1629" s="1"/>
  <c r="CQ1629"/>
  <c r="P1629" s="1"/>
  <c r="CS1629"/>
  <c r="R1629" s="1"/>
  <c r="CU1629"/>
  <c r="T1629" s="1"/>
  <c r="CW1629"/>
  <c r="V1629" s="1"/>
  <c r="FR1629"/>
  <c r="GL1629"/>
  <c r="GO1629"/>
  <c r="GP1629"/>
  <c r="GV1629"/>
  <c r="HC1629" s="1"/>
  <c r="GX1629" s="1"/>
  <c r="AC1630"/>
  <c r="AD1630"/>
  <c r="AB1630" s="1"/>
  <c r="AE1630"/>
  <c r="AF1630"/>
  <c r="CT1630" s="1"/>
  <c r="S1630" s="1"/>
  <c r="AG1630"/>
  <c r="AH1630"/>
  <c r="CV1630" s="1"/>
  <c r="U1630" s="1"/>
  <c r="AI1630"/>
  <c r="AJ1630"/>
  <c r="CX1630" s="1"/>
  <c r="W1630" s="1"/>
  <c r="CQ1630"/>
  <c r="P1630" s="1"/>
  <c r="CS1630"/>
  <c r="R1630" s="1"/>
  <c r="CU1630"/>
  <c r="T1630" s="1"/>
  <c r="CW1630"/>
  <c r="V1630" s="1"/>
  <c r="FR1630"/>
  <c r="GL1630"/>
  <c r="GO1630"/>
  <c r="GP1630"/>
  <c r="GV1630"/>
  <c r="HC1630" s="1"/>
  <c r="GX1630" s="1"/>
  <c r="AC1631"/>
  <c r="AD1631"/>
  <c r="AB1631" s="1"/>
  <c r="AE1631"/>
  <c r="AF1631"/>
  <c r="CT1631" s="1"/>
  <c r="S1631" s="1"/>
  <c r="AG1631"/>
  <c r="AH1631"/>
  <c r="CV1631" s="1"/>
  <c r="U1631" s="1"/>
  <c r="AI1631"/>
  <c r="AJ1631"/>
  <c r="CX1631" s="1"/>
  <c r="W1631" s="1"/>
  <c r="CQ1631"/>
  <c r="P1631" s="1"/>
  <c r="CS1631"/>
  <c r="R1631" s="1"/>
  <c r="CU1631"/>
  <c r="T1631" s="1"/>
  <c r="CW1631"/>
  <c r="V1631" s="1"/>
  <c r="FR1631"/>
  <c r="GL1631"/>
  <c r="GO1631"/>
  <c r="GP1631"/>
  <c r="GV1631"/>
  <c r="HC1631" s="1"/>
  <c r="GX1631" s="1"/>
  <c r="I1632"/>
  <c r="K1632"/>
  <c r="AC1632"/>
  <c r="AD1632"/>
  <c r="CR1632" s="1"/>
  <c r="Q1632" s="1"/>
  <c r="AE1632"/>
  <c r="AF1632"/>
  <c r="CT1632" s="1"/>
  <c r="S1632" s="1"/>
  <c r="AG1632"/>
  <c r="AH1632"/>
  <c r="CV1632" s="1"/>
  <c r="U1632" s="1"/>
  <c r="AI1632"/>
  <c r="AJ1632"/>
  <c r="CX1632" s="1"/>
  <c r="W1632" s="1"/>
  <c r="CQ1632"/>
  <c r="P1632" s="1"/>
  <c r="CS1632"/>
  <c r="R1632" s="1"/>
  <c r="CU1632"/>
  <c r="T1632" s="1"/>
  <c r="CW1632"/>
  <c r="V1632" s="1"/>
  <c r="FR1632"/>
  <c r="GL1632"/>
  <c r="GO1632"/>
  <c r="GP1632"/>
  <c r="GV1632"/>
  <c r="HC1632"/>
  <c r="GX1632" s="1"/>
  <c r="C1633"/>
  <c r="D1633"/>
  <c r="I1633"/>
  <c r="K1633"/>
  <c r="AC1633"/>
  <c r="AD1633"/>
  <c r="CR1633" s="1"/>
  <c r="Q1633" s="1"/>
  <c r="AE1633"/>
  <c r="AF1633"/>
  <c r="CT1633" s="1"/>
  <c r="S1633" s="1"/>
  <c r="AG1633"/>
  <c r="AH1633"/>
  <c r="CV1633" s="1"/>
  <c r="U1633" s="1"/>
  <c r="AI1633"/>
  <c r="AJ1633"/>
  <c r="CX1633" s="1"/>
  <c r="W1633" s="1"/>
  <c r="CQ1633"/>
  <c r="P1633" s="1"/>
  <c r="CS1633"/>
  <c r="R1633" s="1"/>
  <c r="CU1633"/>
  <c r="T1633" s="1"/>
  <c r="CW1633"/>
  <c r="V1633" s="1"/>
  <c r="FR1633"/>
  <c r="GL1633"/>
  <c r="GO1633"/>
  <c r="GP1633"/>
  <c r="GV1633"/>
  <c r="HC1633"/>
  <c r="GX1633" s="1"/>
  <c r="I1634"/>
  <c r="AC1634"/>
  <c r="CQ1634" s="1"/>
  <c r="P1634" s="1"/>
  <c r="CP1634" s="1"/>
  <c r="O1634" s="1"/>
  <c r="AE1634"/>
  <c r="AD1634" s="1"/>
  <c r="CR1634" s="1"/>
  <c r="Q1634" s="1"/>
  <c r="AF1634"/>
  <c r="AG1634"/>
  <c r="CU1634" s="1"/>
  <c r="T1634" s="1"/>
  <c r="AH1634"/>
  <c r="AI1634"/>
  <c r="CW1634" s="1"/>
  <c r="V1634" s="1"/>
  <c r="AJ1634"/>
  <c r="CT1634"/>
  <c r="S1634" s="1"/>
  <c r="CV1634"/>
  <c r="U1634" s="1"/>
  <c r="CX1634"/>
  <c r="W1634" s="1"/>
  <c r="FR1634"/>
  <c r="GL1634"/>
  <c r="GO1634"/>
  <c r="GP1634"/>
  <c r="GV1634"/>
  <c r="GX1634"/>
  <c r="HC1634"/>
  <c r="I1635"/>
  <c r="AC1635"/>
  <c r="AD1635"/>
  <c r="AB1635" s="1"/>
  <c r="AE1635"/>
  <c r="AF1635"/>
  <c r="CT1635" s="1"/>
  <c r="S1635" s="1"/>
  <c r="CZ1635" s="1"/>
  <c r="Y1635" s="1"/>
  <c r="AG1635"/>
  <c r="AH1635"/>
  <c r="CV1635" s="1"/>
  <c r="U1635" s="1"/>
  <c r="AI1635"/>
  <c r="AJ1635"/>
  <c r="CX1635" s="1"/>
  <c r="W1635" s="1"/>
  <c r="CQ1635"/>
  <c r="P1635" s="1"/>
  <c r="CS1635"/>
  <c r="R1635" s="1"/>
  <c r="CU1635"/>
  <c r="T1635" s="1"/>
  <c r="CW1635"/>
  <c r="V1635" s="1"/>
  <c r="FR1635"/>
  <c r="GL1635"/>
  <c r="GO1635"/>
  <c r="GP1635"/>
  <c r="GV1635"/>
  <c r="HC1635" s="1"/>
  <c r="GX1635" s="1"/>
  <c r="C1636"/>
  <c r="D1636"/>
  <c r="I1636"/>
  <c r="K1636"/>
  <c r="P1636"/>
  <c r="V1636"/>
  <c r="AC1636"/>
  <c r="AD1636"/>
  <c r="CR1636" s="1"/>
  <c r="Q1636" s="1"/>
  <c r="AE1636"/>
  <c r="AF1636"/>
  <c r="CT1636" s="1"/>
  <c r="S1636" s="1"/>
  <c r="AG1636"/>
  <c r="AH1636"/>
  <c r="CV1636" s="1"/>
  <c r="U1636" s="1"/>
  <c r="AI1636"/>
  <c r="AJ1636"/>
  <c r="CX1636" s="1"/>
  <c r="W1636" s="1"/>
  <c r="CQ1636"/>
  <c r="CS1636"/>
  <c r="R1636" s="1"/>
  <c r="CU1636"/>
  <c r="T1636" s="1"/>
  <c r="CW1636"/>
  <c r="FR1636"/>
  <c r="GL1636"/>
  <c r="GN1636"/>
  <c r="GP1636"/>
  <c r="GV1636"/>
  <c r="HC1636" s="1"/>
  <c r="GX1636" s="1"/>
  <c r="AC1637"/>
  <c r="AE1637"/>
  <c r="AF1637"/>
  <c r="AG1637"/>
  <c r="CU1637" s="1"/>
  <c r="AH1637"/>
  <c r="AI1637"/>
  <c r="CW1637" s="1"/>
  <c r="AJ1637"/>
  <c r="CT1637"/>
  <c r="CV1637"/>
  <c r="CX1637"/>
  <c r="FR1637"/>
  <c r="GL1637"/>
  <c r="BZ1639" s="1"/>
  <c r="CG1639" s="1"/>
  <c r="GN1637"/>
  <c r="GP1637"/>
  <c r="CD1639" s="1"/>
  <c r="GV1637"/>
  <c r="HC1637" s="1"/>
  <c r="B1639"/>
  <c r="B1599" s="1"/>
  <c r="C1639"/>
  <c r="C1599" s="1"/>
  <c r="D1639"/>
  <c r="D1599" s="1"/>
  <c r="F1639"/>
  <c r="F1599" s="1"/>
  <c r="G1639"/>
  <c r="G1599" s="1"/>
  <c r="BD1639"/>
  <c r="BD1599" s="1"/>
  <c r="BX1639"/>
  <c r="BX1599" s="1"/>
  <c r="BY1639"/>
  <c r="BY1599" s="1"/>
  <c r="CI1639"/>
  <c r="CI1599" s="1"/>
  <c r="CK1639"/>
  <c r="CK1599" s="1"/>
  <c r="CL1639"/>
  <c r="CM1639"/>
  <c r="CM1599" s="1"/>
  <c r="B1671"/>
  <c r="B1547" s="1"/>
  <c r="C1671"/>
  <c r="C1547" s="1"/>
  <c r="D1671"/>
  <c r="D1547" s="1"/>
  <c r="F1671"/>
  <c r="F1547" s="1"/>
  <c r="G1671"/>
  <c r="G1547" s="1"/>
  <c r="F1673"/>
  <c r="F1674"/>
  <c r="F1683"/>
  <c r="F1685"/>
  <c r="F1686"/>
  <c r="F1692"/>
  <c r="F1693"/>
  <c r="F1694"/>
  <c r="F1695"/>
  <c r="F1697"/>
  <c r="F1698"/>
  <c r="D1703"/>
  <c r="E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AE1705"/>
  <c r="AF1705"/>
  <c r="AG1705"/>
  <c r="AH1705"/>
  <c r="AI1705"/>
  <c r="AJ1705"/>
  <c r="AK1705"/>
  <c r="AL1705"/>
  <c r="AM1705"/>
  <c r="AN1705"/>
  <c r="BE1705"/>
  <c r="BF1705"/>
  <c r="BG1705"/>
  <c r="BH1705"/>
  <c r="BI1705"/>
  <c r="BJ1705"/>
  <c r="BK1705"/>
  <c r="BL1705"/>
  <c r="BM1705"/>
  <c r="BN1705"/>
  <c r="BO1705"/>
  <c r="BP1705"/>
  <c r="BQ1705"/>
  <c r="BR1705"/>
  <c r="BS1705"/>
  <c r="BT1705"/>
  <c r="BU1705"/>
  <c r="BV1705"/>
  <c r="BW1705"/>
  <c r="BX1705"/>
  <c r="BY1705"/>
  <c r="BZ1705"/>
  <c r="CA1705"/>
  <c r="CB1705"/>
  <c r="CC1705"/>
  <c r="CD1705"/>
  <c r="CE1705"/>
  <c r="CF1705"/>
  <c r="CG1705"/>
  <c r="CH1705"/>
  <c r="CI1705"/>
  <c r="CJ1705"/>
  <c r="CK1705"/>
  <c r="CL1705"/>
  <c r="CM1705"/>
  <c r="CN1705"/>
  <c r="CO1705"/>
  <c r="CP1705"/>
  <c r="CQ1705"/>
  <c r="CR1705"/>
  <c r="CS1705"/>
  <c r="CT1705"/>
  <c r="CU1705"/>
  <c r="CV1705"/>
  <c r="CW1705"/>
  <c r="CX1705"/>
  <c r="CY1705"/>
  <c r="CZ1705"/>
  <c r="DA1705"/>
  <c r="DB1705"/>
  <c r="DC1705"/>
  <c r="DD1705"/>
  <c r="DE1705"/>
  <c r="DF1705"/>
  <c r="DG1705"/>
  <c r="DH1705"/>
  <c r="DI1705"/>
  <c r="DJ1705"/>
  <c r="DK1705"/>
  <c r="DL1705"/>
  <c r="DM1705"/>
  <c r="DN1705"/>
  <c r="DO1705"/>
  <c r="DP1705"/>
  <c r="DQ1705"/>
  <c r="DR1705"/>
  <c r="DS1705"/>
  <c r="DT1705"/>
  <c r="DU1705"/>
  <c r="DV1705"/>
  <c r="DW1705"/>
  <c r="DX1705"/>
  <c r="DY1705"/>
  <c r="DZ1705"/>
  <c r="EA1705"/>
  <c r="EB1705"/>
  <c r="EC1705"/>
  <c r="ED1705"/>
  <c r="EE1705"/>
  <c r="EF1705"/>
  <c r="EG1705"/>
  <c r="EH1705"/>
  <c r="EI1705"/>
  <c r="EJ1705"/>
  <c r="EK1705"/>
  <c r="EL1705"/>
  <c r="EM1705"/>
  <c r="EN1705"/>
  <c r="EO1705"/>
  <c r="EP1705"/>
  <c r="EQ1705"/>
  <c r="ER1705"/>
  <c r="ES1705"/>
  <c r="ET1705"/>
  <c r="EU1705"/>
  <c r="EV1705"/>
  <c r="EW1705"/>
  <c r="EX1705"/>
  <c r="EY1705"/>
  <c r="EZ1705"/>
  <c r="FA1705"/>
  <c r="FB1705"/>
  <c r="FC1705"/>
  <c r="FD1705"/>
  <c r="FE1705"/>
  <c r="FF1705"/>
  <c r="FG1705"/>
  <c r="FH1705"/>
  <c r="FI1705"/>
  <c r="FJ1705"/>
  <c r="FK1705"/>
  <c r="FL1705"/>
  <c r="FM1705"/>
  <c r="FN1705"/>
  <c r="FO1705"/>
  <c r="FP1705"/>
  <c r="FQ1705"/>
  <c r="FR1705"/>
  <c r="FS1705"/>
  <c r="FT1705"/>
  <c r="FU1705"/>
  <c r="FV1705"/>
  <c r="FW1705"/>
  <c r="FX1705"/>
  <c r="FY1705"/>
  <c r="FZ1705"/>
  <c r="GA1705"/>
  <c r="GB1705"/>
  <c r="GC1705"/>
  <c r="GD1705"/>
  <c r="GE1705"/>
  <c r="GF1705"/>
  <c r="GG1705"/>
  <c r="GH1705"/>
  <c r="GI1705"/>
  <c r="GJ1705"/>
  <c r="GK1705"/>
  <c r="GL1705"/>
  <c r="GM1705"/>
  <c r="GN1705"/>
  <c r="GO1705"/>
  <c r="GP1705"/>
  <c r="GQ1705"/>
  <c r="GR1705"/>
  <c r="GS1705"/>
  <c r="GT1705"/>
  <c r="GU1705"/>
  <c r="GV1705"/>
  <c r="GW1705"/>
  <c r="GX1705"/>
  <c r="D1707"/>
  <c r="E1709"/>
  <c r="Z1709"/>
  <c r="AA1709"/>
  <c r="AM1709"/>
  <c r="AN1709"/>
  <c r="BE1709"/>
  <c r="BF1709"/>
  <c r="BG1709"/>
  <c r="BH1709"/>
  <c r="BI1709"/>
  <c r="BJ1709"/>
  <c r="BK1709"/>
  <c r="BL1709"/>
  <c r="BM1709"/>
  <c r="BN1709"/>
  <c r="BO1709"/>
  <c r="BP1709"/>
  <c r="BQ1709"/>
  <c r="BR1709"/>
  <c r="BS1709"/>
  <c r="BT1709"/>
  <c r="BU1709"/>
  <c r="BV1709"/>
  <c r="BW1709"/>
  <c r="CN1709"/>
  <c r="CO1709"/>
  <c r="CP1709"/>
  <c r="CQ1709"/>
  <c r="CR1709"/>
  <c r="CS1709"/>
  <c r="CT1709"/>
  <c r="CU1709"/>
  <c r="CV1709"/>
  <c r="CW1709"/>
  <c r="CX1709"/>
  <c r="CY1709"/>
  <c r="CZ1709"/>
  <c r="DA1709"/>
  <c r="DB1709"/>
  <c r="DC1709"/>
  <c r="DD1709"/>
  <c r="DE1709"/>
  <c r="DF1709"/>
  <c r="DG1709"/>
  <c r="DH1709"/>
  <c r="DI1709"/>
  <c r="DJ1709"/>
  <c r="DK1709"/>
  <c r="DL1709"/>
  <c r="DM1709"/>
  <c r="DN1709"/>
  <c r="DO1709"/>
  <c r="DP1709"/>
  <c r="DQ1709"/>
  <c r="DR1709"/>
  <c r="DS1709"/>
  <c r="DT1709"/>
  <c r="DU1709"/>
  <c r="DV1709"/>
  <c r="DW1709"/>
  <c r="DX1709"/>
  <c r="DY1709"/>
  <c r="DZ1709"/>
  <c r="EA1709"/>
  <c r="EB1709"/>
  <c r="EC1709"/>
  <c r="ED1709"/>
  <c r="EE1709"/>
  <c r="EF1709"/>
  <c r="EG1709"/>
  <c r="EH1709"/>
  <c r="EI1709"/>
  <c r="EJ1709"/>
  <c r="EK1709"/>
  <c r="EL1709"/>
  <c r="EM1709"/>
  <c r="EN1709"/>
  <c r="EO1709"/>
  <c r="EP1709"/>
  <c r="EQ1709"/>
  <c r="ER1709"/>
  <c r="ES1709"/>
  <c r="ET1709"/>
  <c r="EU1709"/>
  <c r="EV1709"/>
  <c r="EW1709"/>
  <c r="EX1709"/>
  <c r="EY1709"/>
  <c r="EZ1709"/>
  <c r="FA1709"/>
  <c r="FB1709"/>
  <c r="FC1709"/>
  <c r="FD1709"/>
  <c r="FE1709"/>
  <c r="FF1709"/>
  <c r="FG1709"/>
  <c r="FH1709"/>
  <c r="FI1709"/>
  <c r="FJ1709"/>
  <c r="FK1709"/>
  <c r="FL1709"/>
  <c r="FM1709"/>
  <c r="FN1709"/>
  <c r="FO1709"/>
  <c r="FP1709"/>
  <c r="FQ1709"/>
  <c r="FR1709"/>
  <c r="FS1709"/>
  <c r="FT1709"/>
  <c r="FU1709"/>
  <c r="FV1709"/>
  <c r="FW1709"/>
  <c r="FX1709"/>
  <c r="FY1709"/>
  <c r="FZ1709"/>
  <c r="GA1709"/>
  <c r="GB1709"/>
  <c r="GC1709"/>
  <c r="GD1709"/>
  <c r="GE1709"/>
  <c r="GF1709"/>
  <c r="GG1709"/>
  <c r="GH1709"/>
  <c r="GI1709"/>
  <c r="GJ1709"/>
  <c r="GK1709"/>
  <c r="GL1709"/>
  <c r="GM1709"/>
  <c r="GN1709"/>
  <c r="GO1709"/>
  <c r="GP1709"/>
  <c r="GQ1709"/>
  <c r="GR1709"/>
  <c r="GS1709"/>
  <c r="GT1709"/>
  <c r="GU1709"/>
  <c r="GV1709"/>
  <c r="GW1709"/>
  <c r="GX1709"/>
  <c r="C1711"/>
  <c r="D1711"/>
  <c r="I1711"/>
  <c r="K1711"/>
  <c r="AC1711"/>
  <c r="AB1711" s="1"/>
  <c r="AD1711"/>
  <c r="CR1711" s="1"/>
  <c r="Q1711" s="1"/>
  <c r="AE1711"/>
  <c r="CS1711" s="1"/>
  <c r="R1711" s="1"/>
  <c r="AF1711"/>
  <c r="AG1711"/>
  <c r="AH1711"/>
  <c r="CV1711" s="1"/>
  <c r="U1711" s="1"/>
  <c r="AI1711"/>
  <c r="CW1711" s="1"/>
  <c r="V1711" s="1"/>
  <c r="AJ1711"/>
  <c r="CQ1711"/>
  <c r="P1711" s="1"/>
  <c r="CT1711"/>
  <c r="S1711" s="1"/>
  <c r="CU1711"/>
  <c r="T1711" s="1"/>
  <c r="CX1711"/>
  <c r="W1711" s="1"/>
  <c r="FR1711"/>
  <c r="GL1711"/>
  <c r="GO1711"/>
  <c r="GP1711"/>
  <c r="GV1711"/>
  <c r="HC1711" s="1"/>
  <c r="GX1711" s="1"/>
  <c r="I1712"/>
  <c r="AC1712"/>
  <c r="CQ1712" s="1"/>
  <c r="P1712" s="1"/>
  <c r="AD1712"/>
  <c r="CR1712" s="1"/>
  <c r="Q1712" s="1"/>
  <c r="AE1712"/>
  <c r="AF1712"/>
  <c r="CT1712" s="1"/>
  <c r="S1712" s="1"/>
  <c r="AG1712"/>
  <c r="CU1712" s="1"/>
  <c r="T1712" s="1"/>
  <c r="AH1712"/>
  <c r="CV1712" s="1"/>
  <c r="U1712" s="1"/>
  <c r="AI1712"/>
  <c r="AJ1712"/>
  <c r="CX1712" s="1"/>
  <c r="W1712" s="1"/>
  <c r="CS1712"/>
  <c r="R1712" s="1"/>
  <c r="CW1712"/>
  <c r="V1712" s="1"/>
  <c r="FR1712"/>
  <c r="GL1712"/>
  <c r="GN1712"/>
  <c r="GP1712"/>
  <c r="GV1712"/>
  <c r="HC1712"/>
  <c r="GX1712" s="1"/>
  <c r="C1713"/>
  <c r="D1713"/>
  <c r="I1713"/>
  <c r="K1713"/>
  <c r="AC1713"/>
  <c r="CQ1713" s="1"/>
  <c r="P1713" s="1"/>
  <c r="AD1713"/>
  <c r="CR1713" s="1"/>
  <c r="Q1713" s="1"/>
  <c r="AE1713"/>
  <c r="AF1713"/>
  <c r="CT1713" s="1"/>
  <c r="S1713" s="1"/>
  <c r="AG1713"/>
  <c r="CU1713" s="1"/>
  <c r="T1713" s="1"/>
  <c r="AH1713"/>
  <c r="CV1713" s="1"/>
  <c r="U1713" s="1"/>
  <c r="AI1713"/>
  <c r="AJ1713"/>
  <c r="CX1713" s="1"/>
  <c r="W1713" s="1"/>
  <c r="CS1713"/>
  <c r="R1713" s="1"/>
  <c r="CW1713"/>
  <c r="V1713" s="1"/>
  <c r="FR1713"/>
  <c r="GL1713"/>
  <c r="GO1713"/>
  <c r="GP1713"/>
  <c r="GV1713"/>
  <c r="HC1713"/>
  <c r="GX1713" s="1"/>
  <c r="I1714"/>
  <c r="AC1714"/>
  <c r="CQ1714" s="1"/>
  <c r="P1714" s="1"/>
  <c r="AE1714"/>
  <c r="CS1714" s="1"/>
  <c r="R1714" s="1"/>
  <c r="AF1714"/>
  <c r="CT1714" s="1"/>
  <c r="S1714" s="1"/>
  <c r="AG1714"/>
  <c r="CU1714" s="1"/>
  <c r="T1714" s="1"/>
  <c r="AH1714"/>
  <c r="AI1714"/>
  <c r="CW1714" s="1"/>
  <c r="V1714" s="1"/>
  <c r="AJ1714"/>
  <c r="CX1714" s="1"/>
  <c r="W1714" s="1"/>
  <c r="CV1714"/>
  <c r="U1714" s="1"/>
  <c r="FR1714"/>
  <c r="GL1714"/>
  <c r="GN1714"/>
  <c r="GP1714"/>
  <c r="GV1714"/>
  <c r="GX1714"/>
  <c r="HC1714"/>
  <c r="C1715"/>
  <c r="D1715"/>
  <c r="I1715"/>
  <c r="I1716" s="1"/>
  <c r="K1715"/>
  <c r="AC1715"/>
  <c r="CQ1715" s="1"/>
  <c r="P1715" s="1"/>
  <c r="AE1715"/>
  <c r="CS1715" s="1"/>
  <c r="R1715" s="1"/>
  <c r="AF1715"/>
  <c r="CT1715" s="1"/>
  <c r="S1715" s="1"/>
  <c r="AG1715"/>
  <c r="CU1715" s="1"/>
  <c r="T1715" s="1"/>
  <c r="AH1715"/>
  <c r="AI1715"/>
  <c r="CW1715" s="1"/>
  <c r="V1715" s="1"/>
  <c r="AJ1715"/>
  <c r="CX1715" s="1"/>
  <c r="W1715" s="1"/>
  <c r="CV1715"/>
  <c r="U1715" s="1"/>
  <c r="FR1715"/>
  <c r="GL1715"/>
  <c r="GO1715"/>
  <c r="GP1715"/>
  <c r="GV1715"/>
  <c r="GX1715"/>
  <c r="HC1715"/>
  <c r="AC1716"/>
  <c r="AD1716"/>
  <c r="CR1716" s="1"/>
  <c r="Q1716" s="1"/>
  <c r="AE1716"/>
  <c r="CS1716" s="1"/>
  <c r="R1716" s="1"/>
  <c r="AF1716"/>
  <c r="CT1716" s="1"/>
  <c r="S1716" s="1"/>
  <c r="AG1716"/>
  <c r="AH1716"/>
  <c r="CV1716" s="1"/>
  <c r="U1716" s="1"/>
  <c r="AI1716"/>
  <c r="CW1716" s="1"/>
  <c r="V1716" s="1"/>
  <c r="AJ1716"/>
  <c r="CX1716" s="1"/>
  <c r="W1716" s="1"/>
  <c r="CQ1716"/>
  <c r="P1716" s="1"/>
  <c r="CU1716"/>
  <c r="T1716" s="1"/>
  <c r="FR1716"/>
  <c r="GL1716"/>
  <c r="GN1716"/>
  <c r="GP1716"/>
  <c r="GV1716"/>
  <c r="HC1716" s="1"/>
  <c r="GX1716" s="1"/>
  <c r="C1717"/>
  <c r="D1717"/>
  <c r="I1717"/>
  <c r="CX1806" i="3" s="1"/>
  <c r="K1717" i="1"/>
  <c r="AC1717"/>
  <c r="AE1717"/>
  <c r="AD1717" s="1"/>
  <c r="AF1717"/>
  <c r="CT1717" s="1"/>
  <c r="S1717" s="1"/>
  <c r="AG1717"/>
  <c r="AH1717"/>
  <c r="AI1717"/>
  <c r="CW1717" s="1"/>
  <c r="V1717" s="1"/>
  <c r="AJ1717"/>
  <c r="CX1717" s="1"/>
  <c r="W1717" s="1"/>
  <c r="CQ1717"/>
  <c r="P1717" s="1"/>
  <c r="CU1717"/>
  <c r="T1717" s="1"/>
  <c r="CV1717"/>
  <c r="U1717" s="1"/>
  <c r="FR1717"/>
  <c r="GL1717"/>
  <c r="GO1717"/>
  <c r="GP1717"/>
  <c r="GV1717"/>
  <c r="HC1717" s="1"/>
  <c r="GX1717" s="1"/>
  <c r="C1718"/>
  <c r="D1718"/>
  <c r="I1718"/>
  <c r="K1718"/>
  <c r="AC1718"/>
  <c r="AE1718"/>
  <c r="AD1718" s="1"/>
  <c r="AF1718"/>
  <c r="CT1718" s="1"/>
  <c r="S1718" s="1"/>
  <c r="AG1718"/>
  <c r="AH1718"/>
  <c r="AI1718"/>
  <c r="CW1718" s="1"/>
  <c r="V1718" s="1"/>
  <c r="AJ1718"/>
  <c r="CX1718" s="1"/>
  <c r="W1718" s="1"/>
  <c r="CQ1718"/>
  <c r="P1718" s="1"/>
  <c r="CU1718"/>
  <c r="T1718" s="1"/>
  <c r="CV1718"/>
  <c r="U1718" s="1"/>
  <c r="FR1718"/>
  <c r="GL1718"/>
  <c r="GO1718"/>
  <c r="GP1718"/>
  <c r="GV1718"/>
  <c r="HC1718" s="1"/>
  <c r="GX1718" s="1"/>
  <c r="C1719"/>
  <c r="D1719"/>
  <c r="I1719"/>
  <c r="K1719"/>
  <c r="AC1719"/>
  <c r="AE1719"/>
  <c r="AD1719" s="1"/>
  <c r="AF1719"/>
  <c r="CT1719" s="1"/>
  <c r="S1719" s="1"/>
  <c r="AG1719"/>
  <c r="AH1719"/>
  <c r="AI1719"/>
  <c r="CW1719" s="1"/>
  <c r="V1719" s="1"/>
  <c r="AJ1719"/>
  <c r="CX1719" s="1"/>
  <c r="W1719" s="1"/>
  <c r="CQ1719"/>
  <c r="P1719" s="1"/>
  <c r="CU1719"/>
  <c r="T1719" s="1"/>
  <c r="CV1719"/>
  <c r="U1719" s="1"/>
  <c r="FR1719"/>
  <c r="GL1719"/>
  <c r="GO1719"/>
  <c r="GP1719"/>
  <c r="GV1719"/>
  <c r="HC1719" s="1"/>
  <c r="GX1719" s="1"/>
  <c r="C1720"/>
  <c r="D1720"/>
  <c r="I1720"/>
  <c r="I1721" s="1"/>
  <c r="K1720"/>
  <c r="AC1720"/>
  <c r="AE1720"/>
  <c r="AD1720" s="1"/>
  <c r="AF1720"/>
  <c r="CT1720" s="1"/>
  <c r="S1720" s="1"/>
  <c r="AG1720"/>
  <c r="AH1720"/>
  <c r="AI1720"/>
  <c r="CW1720" s="1"/>
  <c r="V1720" s="1"/>
  <c r="AJ1720"/>
  <c r="CX1720" s="1"/>
  <c r="W1720" s="1"/>
  <c r="CQ1720"/>
  <c r="P1720" s="1"/>
  <c r="CU1720"/>
  <c r="T1720" s="1"/>
  <c r="CV1720"/>
  <c r="U1720" s="1"/>
  <c r="FR1720"/>
  <c r="GL1720"/>
  <c r="GO1720"/>
  <c r="GP1720"/>
  <c r="GV1720"/>
  <c r="HC1720" s="1"/>
  <c r="GX1720" s="1"/>
  <c r="AC1721"/>
  <c r="AB1721" s="1"/>
  <c r="AD1721"/>
  <c r="CR1721" s="1"/>
  <c r="AE1721"/>
  <c r="CS1721" s="1"/>
  <c r="AF1721"/>
  <c r="AG1721"/>
  <c r="AH1721"/>
  <c r="CV1721" s="1"/>
  <c r="AI1721"/>
  <c r="CW1721" s="1"/>
  <c r="AJ1721"/>
  <c r="CQ1721"/>
  <c r="CT1721"/>
  <c r="CU1721"/>
  <c r="CX1721"/>
  <c r="W1721" s="1"/>
  <c r="FR1721"/>
  <c r="GL1721"/>
  <c r="GN1721"/>
  <c r="GP1721"/>
  <c r="GV1721"/>
  <c r="HC1721" s="1"/>
  <c r="B1723"/>
  <c r="B1709" s="1"/>
  <c r="C1723"/>
  <c r="C1709" s="1"/>
  <c r="D1723"/>
  <c r="D1709" s="1"/>
  <c r="F1723"/>
  <c r="F1709" s="1"/>
  <c r="G1723"/>
  <c r="G1709" s="1"/>
  <c r="BX1723"/>
  <c r="BX1709" s="1"/>
  <c r="BY1723"/>
  <c r="AP1723" s="1"/>
  <c r="BZ1723"/>
  <c r="AQ1723" s="1"/>
  <c r="CD1723"/>
  <c r="AU1723" s="1"/>
  <c r="CG1723"/>
  <c r="AX1723" s="1"/>
  <c r="CK1723"/>
  <c r="BB1723" s="1"/>
  <c r="CL1723"/>
  <c r="BC1723" s="1"/>
  <c r="CM1723"/>
  <c r="CM1709" s="1"/>
  <c r="D1755"/>
  <c r="E1757"/>
  <c r="Z1757"/>
  <c r="AA1757"/>
  <c r="AM1757"/>
  <c r="AN1757"/>
  <c r="BE1757"/>
  <c r="BF1757"/>
  <c r="BG1757"/>
  <c r="BH1757"/>
  <c r="BI1757"/>
  <c r="BJ1757"/>
  <c r="BK1757"/>
  <c r="BL1757"/>
  <c r="BM1757"/>
  <c r="BN1757"/>
  <c r="BO1757"/>
  <c r="BP1757"/>
  <c r="BQ1757"/>
  <c r="BR1757"/>
  <c r="BS1757"/>
  <c r="BT1757"/>
  <c r="BU1757"/>
  <c r="BV1757"/>
  <c r="BW1757"/>
  <c r="CN1757"/>
  <c r="CO1757"/>
  <c r="CP1757"/>
  <c r="CQ1757"/>
  <c r="CR1757"/>
  <c r="CS1757"/>
  <c r="CT1757"/>
  <c r="CU1757"/>
  <c r="CV1757"/>
  <c r="CW1757"/>
  <c r="CX1757"/>
  <c r="CY1757"/>
  <c r="CZ1757"/>
  <c r="DA1757"/>
  <c r="DB1757"/>
  <c r="DC1757"/>
  <c r="DD1757"/>
  <c r="DE1757"/>
  <c r="DF1757"/>
  <c r="DG1757"/>
  <c r="DH1757"/>
  <c r="DI1757"/>
  <c r="DJ1757"/>
  <c r="DK1757"/>
  <c r="DL1757"/>
  <c r="DM1757"/>
  <c r="DN1757"/>
  <c r="DO1757"/>
  <c r="DP1757"/>
  <c r="DQ1757"/>
  <c r="DR1757"/>
  <c r="DS1757"/>
  <c r="DT1757"/>
  <c r="DU1757"/>
  <c r="DV1757"/>
  <c r="DW1757"/>
  <c r="DX1757"/>
  <c r="DY1757"/>
  <c r="DZ1757"/>
  <c r="EA1757"/>
  <c r="EB1757"/>
  <c r="EC1757"/>
  <c r="ED1757"/>
  <c r="EE1757"/>
  <c r="EF1757"/>
  <c r="EG1757"/>
  <c r="EH1757"/>
  <c r="EI1757"/>
  <c r="EJ1757"/>
  <c r="EK1757"/>
  <c r="EL1757"/>
  <c r="EM1757"/>
  <c r="EN1757"/>
  <c r="EO1757"/>
  <c r="EP1757"/>
  <c r="EQ1757"/>
  <c r="ER1757"/>
  <c r="ES1757"/>
  <c r="ET1757"/>
  <c r="EU1757"/>
  <c r="EV1757"/>
  <c r="EW1757"/>
  <c r="EX1757"/>
  <c r="EY1757"/>
  <c r="EZ1757"/>
  <c r="FA1757"/>
  <c r="FB1757"/>
  <c r="FC1757"/>
  <c r="FD1757"/>
  <c r="FE1757"/>
  <c r="FF1757"/>
  <c r="FG1757"/>
  <c r="FH1757"/>
  <c r="FI1757"/>
  <c r="FJ1757"/>
  <c r="FK1757"/>
  <c r="FL1757"/>
  <c r="FM1757"/>
  <c r="FN1757"/>
  <c r="FO1757"/>
  <c r="FP1757"/>
  <c r="FQ1757"/>
  <c r="FR1757"/>
  <c r="FS1757"/>
  <c r="FT1757"/>
  <c r="FU1757"/>
  <c r="FV1757"/>
  <c r="FW1757"/>
  <c r="FX1757"/>
  <c r="FY1757"/>
  <c r="FZ1757"/>
  <c r="GA1757"/>
  <c r="GB1757"/>
  <c r="GC1757"/>
  <c r="GD1757"/>
  <c r="GE1757"/>
  <c r="GF1757"/>
  <c r="GG1757"/>
  <c r="GH1757"/>
  <c r="GI1757"/>
  <c r="GJ1757"/>
  <c r="GK1757"/>
  <c r="GL1757"/>
  <c r="GM1757"/>
  <c r="GN1757"/>
  <c r="GO1757"/>
  <c r="GP1757"/>
  <c r="GQ1757"/>
  <c r="GR1757"/>
  <c r="GS1757"/>
  <c r="GT1757"/>
  <c r="GU1757"/>
  <c r="GV1757"/>
  <c r="GW1757"/>
  <c r="GX1757"/>
  <c r="C1759"/>
  <c r="D1759"/>
  <c r="I1759"/>
  <c r="I1760" s="1"/>
  <c r="K1759"/>
  <c r="AC1759"/>
  <c r="AE1759"/>
  <c r="AD1759" s="1"/>
  <c r="CR1759" s="1"/>
  <c r="Q1759" s="1"/>
  <c r="AF1759"/>
  <c r="AG1759"/>
  <c r="AH1759"/>
  <c r="AI1759"/>
  <c r="CW1759" s="1"/>
  <c r="V1759" s="1"/>
  <c r="AJ1759"/>
  <c r="CQ1759"/>
  <c r="P1759" s="1"/>
  <c r="CT1759"/>
  <c r="S1759" s="1"/>
  <c r="CU1759"/>
  <c r="T1759" s="1"/>
  <c r="CV1759"/>
  <c r="U1759" s="1"/>
  <c r="CX1759"/>
  <c r="W1759" s="1"/>
  <c r="FR1759"/>
  <c r="GL1759"/>
  <c r="GO1759"/>
  <c r="GP1759"/>
  <c r="GV1759"/>
  <c r="HC1759" s="1"/>
  <c r="GX1759" s="1"/>
  <c r="AC1760"/>
  <c r="AB1760" s="1"/>
  <c r="AD1760"/>
  <c r="CR1760" s="1"/>
  <c r="Q1760" s="1"/>
  <c r="AE1760"/>
  <c r="AF1760"/>
  <c r="AG1760"/>
  <c r="AH1760"/>
  <c r="CV1760" s="1"/>
  <c r="U1760" s="1"/>
  <c r="AI1760"/>
  <c r="AJ1760"/>
  <c r="CQ1760"/>
  <c r="P1760" s="1"/>
  <c r="CP1760" s="1"/>
  <c r="O1760" s="1"/>
  <c r="CS1760"/>
  <c r="R1760" s="1"/>
  <c r="CT1760"/>
  <c r="S1760" s="1"/>
  <c r="CU1760"/>
  <c r="T1760" s="1"/>
  <c r="CW1760"/>
  <c r="V1760" s="1"/>
  <c r="CX1760"/>
  <c r="W1760" s="1"/>
  <c r="FR1760"/>
  <c r="GL1760"/>
  <c r="GO1760"/>
  <c r="GP1760"/>
  <c r="GV1760"/>
  <c r="HC1760" s="1"/>
  <c r="GX1760" s="1"/>
  <c r="C1761"/>
  <c r="D1761"/>
  <c r="I1761"/>
  <c r="K1761"/>
  <c r="AC1761"/>
  <c r="AB1761" s="1"/>
  <c r="AD1761"/>
  <c r="CR1761" s="1"/>
  <c r="Q1761" s="1"/>
  <c r="AE1761"/>
  <c r="AF1761"/>
  <c r="AG1761"/>
  <c r="AH1761"/>
  <c r="CV1761" s="1"/>
  <c r="U1761" s="1"/>
  <c r="AI1761"/>
  <c r="AJ1761"/>
  <c r="CQ1761"/>
  <c r="P1761" s="1"/>
  <c r="CS1761"/>
  <c r="R1761" s="1"/>
  <c r="CT1761"/>
  <c r="S1761" s="1"/>
  <c r="CU1761"/>
  <c r="T1761" s="1"/>
  <c r="CW1761"/>
  <c r="V1761" s="1"/>
  <c r="CX1761"/>
  <c r="W1761" s="1"/>
  <c r="FR1761"/>
  <c r="GL1761"/>
  <c r="GO1761"/>
  <c r="GP1761"/>
  <c r="GV1761"/>
  <c r="HC1761" s="1"/>
  <c r="GX1761" s="1"/>
  <c r="I1762"/>
  <c r="AC1762"/>
  <c r="CQ1762" s="1"/>
  <c r="P1762" s="1"/>
  <c r="AE1762"/>
  <c r="AD1762" s="1"/>
  <c r="AF1762"/>
  <c r="CT1762" s="1"/>
  <c r="S1762" s="1"/>
  <c r="AG1762"/>
  <c r="CU1762" s="1"/>
  <c r="T1762" s="1"/>
  <c r="AH1762"/>
  <c r="AI1762"/>
  <c r="AJ1762"/>
  <c r="CX1762" s="1"/>
  <c r="W1762" s="1"/>
  <c r="CS1762"/>
  <c r="R1762" s="1"/>
  <c r="CV1762"/>
  <c r="U1762" s="1"/>
  <c r="CW1762"/>
  <c r="V1762" s="1"/>
  <c r="FR1762"/>
  <c r="GL1762"/>
  <c r="GO1762"/>
  <c r="GP1762"/>
  <c r="GV1762"/>
  <c r="HC1762"/>
  <c r="GX1762" s="1"/>
  <c r="I1763"/>
  <c r="AC1763"/>
  <c r="AE1763"/>
  <c r="AD1763" s="1"/>
  <c r="AF1763"/>
  <c r="CT1763" s="1"/>
  <c r="S1763" s="1"/>
  <c r="AG1763"/>
  <c r="AH1763"/>
  <c r="AI1763"/>
  <c r="AJ1763"/>
  <c r="CX1763" s="1"/>
  <c r="W1763" s="1"/>
  <c r="CQ1763"/>
  <c r="P1763" s="1"/>
  <c r="CS1763"/>
  <c r="R1763" s="1"/>
  <c r="CU1763"/>
  <c r="T1763" s="1"/>
  <c r="CV1763"/>
  <c r="U1763" s="1"/>
  <c r="CW1763"/>
  <c r="V1763" s="1"/>
  <c r="FR1763"/>
  <c r="GL1763"/>
  <c r="GO1763"/>
  <c r="GP1763"/>
  <c r="GV1763"/>
  <c r="HC1763"/>
  <c r="GX1763" s="1"/>
  <c r="C1764"/>
  <c r="D1764"/>
  <c r="I1764"/>
  <c r="I1766" s="1"/>
  <c r="K1764"/>
  <c r="AC1764"/>
  <c r="CQ1764" s="1"/>
  <c r="P1764" s="1"/>
  <c r="AE1764"/>
  <c r="AD1764" s="1"/>
  <c r="AF1764"/>
  <c r="CT1764" s="1"/>
  <c r="S1764" s="1"/>
  <c r="AG1764"/>
  <c r="CU1764" s="1"/>
  <c r="T1764" s="1"/>
  <c r="AH1764"/>
  <c r="AI1764"/>
  <c r="AJ1764"/>
  <c r="CX1764" s="1"/>
  <c r="W1764" s="1"/>
  <c r="CS1764"/>
  <c r="R1764" s="1"/>
  <c r="CV1764"/>
  <c r="U1764" s="1"/>
  <c r="CW1764"/>
  <c r="V1764" s="1"/>
  <c r="FR1764"/>
  <c r="GL1764"/>
  <c r="GO1764"/>
  <c r="GP1764"/>
  <c r="GV1764"/>
  <c r="HC1764"/>
  <c r="GX1764" s="1"/>
  <c r="AC1765"/>
  <c r="AE1765"/>
  <c r="AD1765" s="1"/>
  <c r="AF1765"/>
  <c r="AG1765"/>
  <c r="AH1765"/>
  <c r="AI1765"/>
  <c r="CW1765" s="1"/>
  <c r="AJ1765"/>
  <c r="CQ1765"/>
  <c r="CT1765"/>
  <c r="CU1765"/>
  <c r="CV1765"/>
  <c r="CX1765"/>
  <c r="FR1765"/>
  <c r="GL1765"/>
  <c r="GO1765"/>
  <c r="GP1765"/>
  <c r="GV1765"/>
  <c r="HC1765" s="1"/>
  <c r="AC1766"/>
  <c r="AB1766" s="1"/>
  <c r="AD1766"/>
  <c r="CR1766" s="1"/>
  <c r="Q1766" s="1"/>
  <c r="AE1766"/>
  <c r="AF1766"/>
  <c r="AG1766"/>
  <c r="AH1766"/>
  <c r="CV1766" s="1"/>
  <c r="U1766" s="1"/>
  <c r="AI1766"/>
  <c r="AJ1766"/>
  <c r="CQ1766"/>
  <c r="CS1766"/>
  <c r="R1766" s="1"/>
  <c r="CT1766"/>
  <c r="CU1766"/>
  <c r="CW1766"/>
  <c r="CX1766"/>
  <c r="W1766" s="1"/>
  <c r="FR1766"/>
  <c r="GL1766"/>
  <c r="GO1766"/>
  <c r="GP1766"/>
  <c r="GV1766"/>
  <c r="HC1766" s="1"/>
  <c r="I1767"/>
  <c r="AC1767"/>
  <c r="CQ1767" s="1"/>
  <c r="P1767" s="1"/>
  <c r="AE1767"/>
  <c r="AD1767" s="1"/>
  <c r="AF1767"/>
  <c r="CT1767" s="1"/>
  <c r="S1767" s="1"/>
  <c r="AG1767"/>
  <c r="CU1767" s="1"/>
  <c r="T1767" s="1"/>
  <c r="AH1767"/>
  <c r="AI1767"/>
  <c r="AJ1767"/>
  <c r="CX1767" s="1"/>
  <c r="W1767" s="1"/>
  <c r="CS1767"/>
  <c r="R1767" s="1"/>
  <c r="CV1767"/>
  <c r="U1767" s="1"/>
  <c r="CW1767"/>
  <c r="V1767" s="1"/>
  <c r="FR1767"/>
  <c r="GL1767"/>
  <c r="GO1767"/>
  <c r="GP1767"/>
  <c r="GV1767"/>
  <c r="HC1767"/>
  <c r="GX1767" s="1"/>
  <c r="C1768"/>
  <c r="D1768"/>
  <c r="I1768"/>
  <c r="K1768"/>
  <c r="AC1768"/>
  <c r="CQ1768" s="1"/>
  <c r="P1768" s="1"/>
  <c r="AE1768"/>
  <c r="AD1768" s="1"/>
  <c r="AF1768"/>
  <c r="CT1768" s="1"/>
  <c r="S1768" s="1"/>
  <c r="AG1768"/>
  <c r="CU1768" s="1"/>
  <c r="T1768" s="1"/>
  <c r="AH1768"/>
  <c r="AI1768"/>
  <c r="AJ1768"/>
  <c r="CX1768" s="1"/>
  <c r="W1768" s="1"/>
  <c r="CS1768"/>
  <c r="R1768" s="1"/>
  <c r="CV1768"/>
  <c r="U1768" s="1"/>
  <c r="CW1768"/>
  <c r="V1768" s="1"/>
  <c r="FR1768"/>
  <c r="GL1768"/>
  <c r="GO1768"/>
  <c r="GP1768"/>
  <c r="GV1768"/>
  <c r="HC1768"/>
  <c r="GX1768" s="1"/>
  <c r="C1769"/>
  <c r="D1769"/>
  <c r="I1769"/>
  <c r="K1769"/>
  <c r="AC1769"/>
  <c r="CQ1769" s="1"/>
  <c r="P1769" s="1"/>
  <c r="AE1769"/>
  <c r="AD1769" s="1"/>
  <c r="AF1769"/>
  <c r="CT1769" s="1"/>
  <c r="S1769" s="1"/>
  <c r="AG1769"/>
  <c r="CU1769" s="1"/>
  <c r="T1769" s="1"/>
  <c r="AH1769"/>
  <c r="AI1769"/>
  <c r="AJ1769"/>
  <c r="CX1769" s="1"/>
  <c r="W1769" s="1"/>
  <c r="CS1769"/>
  <c r="R1769" s="1"/>
  <c r="CV1769"/>
  <c r="U1769" s="1"/>
  <c r="CW1769"/>
  <c r="V1769" s="1"/>
  <c r="FR1769"/>
  <c r="GL1769"/>
  <c r="GO1769"/>
  <c r="GP1769"/>
  <c r="GV1769"/>
  <c r="HC1769"/>
  <c r="GX1769" s="1"/>
  <c r="C1770"/>
  <c r="D1770"/>
  <c r="I1770"/>
  <c r="K1770"/>
  <c r="AC1770"/>
  <c r="CQ1770" s="1"/>
  <c r="P1770" s="1"/>
  <c r="AE1770"/>
  <c r="AD1770" s="1"/>
  <c r="AF1770"/>
  <c r="CT1770" s="1"/>
  <c r="S1770" s="1"/>
  <c r="AG1770"/>
  <c r="CU1770" s="1"/>
  <c r="T1770" s="1"/>
  <c r="AH1770"/>
  <c r="AI1770"/>
  <c r="AJ1770"/>
  <c r="CX1770" s="1"/>
  <c r="W1770" s="1"/>
  <c r="CS1770"/>
  <c r="R1770" s="1"/>
  <c r="CV1770"/>
  <c r="U1770" s="1"/>
  <c r="CW1770"/>
  <c r="V1770" s="1"/>
  <c r="FR1770"/>
  <c r="GL1770"/>
  <c r="GO1770"/>
  <c r="GP1770"/>
  <c r="GV1770"/>
  <c r="HC1770"/>
  <c r="GX1770" s="1"/>
  <c r="C1771"/>
  <c r="D1771"/>
  <c r="I1771"/>
  <c r="K1771"/>
  <c r="AC1771"/>
  <c r="CQ1771" s="1"/>
  <c r="P1771" s="1"/>
  <c r="AE1771"/>
  <c r="AD1771" s="1"/>
  <c r="AF1771"/>
  <c r="CT1771" s="1"/>
  <c r="S1771" s="1"/>
  <c r="AG1771"/>
  <c r="CU1771" s="1"/>
  <c r="T1771" s="1"/>
  <c r="AH1771"/>
  <c r="AI1771"/>
  <c r="AJ1771"/>
  <c r="CX1771" s="1"/>
  <c r="W1771" s="1"/>
  <c r="CS1771"/>
  <c r="R1771" s="1"/>
  <c r="CV1771"/>
  <c r="U1771" s="1"/>
  <c r="CW1771"/>
  <c r="V1771" s="1"/>
  <c r="FR1771"/>
  <c r="GL1771"/>
  <c r="GO1771"/>
  <c r="GP1771"/>
  <c r="GV1771"/>
  <c r="HC1771"/>
  <c r="GX1771" s="1"/>
  <c r="C1772"/>
  <c r="D1772"/>
  <c r="I1772"/>
  <c r="K1772"/>
  <c r="AC1772"/>
  <c r="CQ1772" s="1"/>
  <c r="P1772" s="1"/>
  <c r="AE1772"/>
  <c r="AD1772" s="1"/>
  <c r="AF1772"/>
  <c r="CT1772" s="1"/>
  <c r="S1772" s="1"/>
  <c r="AG1772"/>
  <c r="CU1772" s="1"/>
  <c r="T1772" s="1"/>
  <c r="AH1772"/>
  <c r="AI1772"/>
  <c r="AJ1772"/>
  <c r="CX1772" s="1"/>
  <c r="W1772" s="1"/>
  <c r="CS1772"/>
  <c r="R1772" s="1"/>
  <c r="CV1772"/>
  <c r="U1772" s="1"/>
  <c r="CW1772"/>
  <c r="V1772" s="1"/>
  <c r="FR1772"/>
  <c r="GL1772"/>
  <c r="GO1772"/>
  <c r="GP1772"/>
  <c r="GV1772"/>
  <c r="HC1772"/>
  <c r="GX1772" s="1"/>
  <c r="I1773"/>
  <c r="AC1773"/>
  <c r="AE1773"/>
  <c r="CS1773" s="1"/>
  <c r="R1773" s="1"/>
  <c r="AF1773"/>
  <c r="CT1773" s="1"/>
  <c r="S1773" s="1"/>
  <c r="AG1773"/>
  <c r="AH1773"/>
  <c r="AI1773"/>
  <c r="CW1773" s="1"/>
  <c r="V1773" s="1"/>
  <c r="AJ1773"/>
  <c r="CX1773" s="1"/>
  <c r="W1773" s="1"/>
  <c r="CQ1773"/>
  <c r="P1773" s="1"/>
  <c r="CU1773"/>
  <c r="T1773" s="1"/>
  <c r="CV1773"/>
  <c r="U1773" s="1"/>
  <c r="FR1773"/>
  <c r="GL1773"/>
  <c r="GO1773"/>
  <c r="GP1773"/>
  <c r="GV1773"/>
  <c r="GX1773"/>
  <c r="HC1773"/>
  <c r="I1774"/>
  <c r="AC1774"/>
  <c r="AB1774" s="1"/>
  <c r="AD1774"/>
  <c r="CR1774" s="1"/>
  <c r="Q1774" s="1"/>
  <c r="AE1774"/>
  <c r="CS1774" s="1"/>
  <c r="R1774" s="1"/>
  <c r="AF1774"/>
  <c r="AG1774"/>
  <c r="AH1774"/>
  <c r="CV1774" s="1"/>
  <c r="U1774" s="1"/>
  <c r="AI1774"/>
  <c r="CW1774" s="1"/>
  <c r="V1774" s="1"/>
  <c r="AJ1774"/>
  <c r="CQ1774"/>
  <c r="P1774" s="1"/>
  <c r="CT1774"/>
  <c r="S1774" s="1"/>
  <c r="CU1774"/>
  <c r="T1774" s="1"/>
  <c r="CX1774"/>
  <c r="W1774" s="1"/>
  <c r="FR1774"/>
  <c r="GL1774"/>
  <c r="GO1774"/>
  <c r="GP1774"/>
  <c r="GV1774"/>
  <c r="HC1774" s="1"/>
  <c r="GX1774" s="1"/>
  <c r="C1775"/>
  <c r="D1775"/>
  <c r="I1775"/>
  <c r="K1775"/>
  <c r="AC1775"/>
  <c r="AB1775" s="1"/>
  <c r="AD1775"/>
  <c r="CR1775" s="1"/>
  <c r="Q1775" s="1"/>
  <c r="AE1775"/>
  <c r="CS1775" s="1"/>
  <c r="R1775" s="1"/>
  <c r="AF1775"/>
  <c r="CT1775" s="1"/>
  <c r="S1775" s="1"/>
  <c r="AG1775"/>
  <c r="AH1775"/>
  <c r="CV1775" s="1"/>
  <c r="U1775" s="1"/>
  <c r="AI1775"/>
  <c r="CW1775" s="1"/>
  <c r="V1775" s="1"/>
  <c r="AJ1775"/>
  <c r="CX1775" s="1"/>
  <c r="W1775" s="1"/>
  <c r="CQ1775"/>
  <c r="P1775" s="1"/>
  <c r="CU1775"/>
  <c r="T1775" s="1"/>
  <c r="FR1775"/>
  <c r="GL1775"/>
  <c r="GO1775"/>
  <c r="GP1775"/>
  <c r="GV1775"/>
  <c r="HC1775" s="1"/>
  <c r="GX1775" s="1"/>
  <c r="C1776"/>
  <c r="D1776"/>
  <c r="I1776"/>
  <c r="K1776"/>
  <c r="AC1776"/>
  <c r="AB1776" s="1"/>
  <c r="AD1776"/>
  <c r="CR1776" s="1"/>
  <c r="Q1776" s="1"/>
  <c r="AE1776"/>
  <c r="CS1776" s="1"/>
  <c r="R1776" s="1"/>
  <c r="AF1776"/>
  <c r="AG1776"/>
  <c r="AH1776"/>
  <c r="CV1776" s="1"/>
  <c r="U1776" s="1"/>
  <c r="AI1776"/>
  <c r="CW1776" s="1"/>
  <c r="V1776" s="1"/>
  <c r="AJ1776"/>
  <c r="CQ1776"/>
  <c r="P1776" s="1"/>
  <c r="CT1776"/>
  <c r="S1776" s="1"/>
  <c r="CU1776"/>
  <c r="T1776" s="1"/>
  <c r="CX1776"/>
  <c r="W1776" s="1"/>
  <c r="FR1776"/>
  <c r="GL1776"/>
  <c r="GO1776"/>
  <c r="GP1776"/>
  <c r="GV1776"/>
  <c r="HC1776" s="1"/>
  <c r="GX1776" s="1"/>
  <c r="C1777"/>
  <c r="D1777"/>
  <c r="I1777"/>
  <c r="K1777"/>
  <c r="AC1777"/>
  <c r="AB1777" s="1"/>
  <c r="AD1777"/>
  <c r="CR1777" s="1"/>
  <c r="Q1777" s="1"/>
  <c r="AE1777"/>
  <c r="CS1777" s="1"/>
  <c r="R1777" s="1"/>
  <c r="AF1777"/>
  <c r="AG1777"/>
  <c r="AH1777"/>
  <c r="CV1777" s="1"/>
  <c r="U1777" s="1"/>
  <c r="AI1777"/>
  <c r="CW1777" s="1"/>
  <c r="V1777" s="1"/>
  <c r="AJ1777"/>
  <c r="CQ1777"/>
  <c r="P1777" s="1"/>
  <c r="CT1777"/>
  <c r="S1777" s="1"/>
  <c r="CU1777"/>
  <c r="T1777" s="1"/>
  <c r="CX1777"/>
  <c r="W1777" s="1"/>
  <c r="FR1777"/>
  <c r="GL1777"/>
  <c r="GO1777"/>
  <c r="GP1777"/>
  <c r="GV1777"/>
  <c r="HC1777" s="1"/>
  <c r="GX1777" s="1"/>
  <c r="C1778"/>
  <c r="D1778"/>
  <c r="I1778"/>
  <c r="K1778"/>
  <c r="AC1778"/>
  <c r="AB1778" s="1"/>
  <c r="AD1778"/>
  <c r="CR1778" s="1"/>
  <c r="Q1778" s="1"/>
  <c r="AE1778"/>
  <c r="CS1778" s="1"/>
  <c r="R1778" s="1"/>
  <c r="AF1778"/>
  <c r="AG1778"/>
  <c r="AH1778"/>
  <c r="CV1778" s="1"/>
  <c r="U1778" s="1"/>
  <c r="AI1778"/>
  <c r="CW1778" s="1"/>
  <c r="V1778" s="1"/>
  <c r="AJ1778"/>
  <c r="CQ1778"/>
  <c r="P1778" s="1"/>
  <c r="CP1778" s="1"/>
  <c r="O1778" s="1"/>
  <c r="CT1778"/>
  <c r="S1778" s="1"/>
  <c r="CU1778"/>
  <c r="T1778" s="1"/>
  <c r="CX1778"/>
  <c r="W1778" s="1"/>
  <c r="FR1778"/>
  <c r="GL1778"/>
  <c r="GO1778"/>
  <c r="GP1778"/>
  <c r="GV1778"/>
  <c r="HC1778" s="1"/>
  <c r="GX1778" s="1"/>
  <c r="C1779"/>
  <c r="D1779"/>
  <c r="I1779"/>
  <c r="I1780" s="1"/>
  <c r="K1779"/>
  <c r="AC1779"/>
  <c r="AE1779"/>
  <c r="AD1779" s="1"/>
  <c r="CR1779" s="1"/>
  <c r="Q1779" s="1"/>
  <c r="AF1779"/>
  <c r="AG1779"/>
  <c r="AH1779"/>
  <c r="AI1779"/>
  <c r="CW1779" s="1"/>
  <c r="V1779" s="1"/>
  <c r="AJ1779"/>
  <c r="CQ1779"/>
  <c r="P1779" s="1"/>
  <c r="CP1779" s="1"/>
  <c r="O1779" s="1"/>
  <c r="CT1779"/>
  <c r="S1779" s="1"/>
  <c r="CU1779"/>
  <c r="T1779" s="1"/>
  <c r="CV1779"/>
  <c r="U1779" s="1"/>
  <c r="CX1779"/>
  <c r="W1779" s="1"/>
  <c r="FR1779"/>
  <c r="GL1779"/>
  <c r="GN1779"/>
  <c r="GP1779"/>
  <c r="GV1779"/>
  <c r="HC1779" s="1"/>
  <c r="GX1779" s="1"/>
  <c r="AC1780"/>
  <c r="AB1780" s="1"/>
  <c r="AD1780"/>
  <c r="CR1780" s="1"/>
  <c r="Q1780" s="1"/>
  <c r="AE1780"/>
  <c r="AF1780"/>
  <c r="AG1780"/>
  <c r="AH1780"/>
  <c r="CV1780" s="1"/>
  <c r="U1780" s="1"/>
  <c r="AI1780"/>
  <c r="AJ1780"/>
  <c r="CQ1780"/>
  <c r="CS1780"/>
  <c r="R1780" s="1"/>
  <c r="CT1780"/>
  <c r="S1780" s="1"/>
  <c r="CU1780"/>
  <c r="CW1780"/>
  <c r="CX1780"/>
  <c r="W1780" s="1"/>
  <c r="FR1780"/>
  <c r="GL1780"/>
  <c r="GN1780"/>
  <c r="GP1780"/>
  <c r="GV1780"/>
  <c r="HC1780" s="1"/>
  <c r="GX1780" s="1"/>
  <c r="I1781"/>
  <c r="AC1781"/>
  <c r="CQ1781" s="1"/>
  <c r="P1781" s="1"/>
  <c r="AE1781"/>
  <c r="AD1781" s="1"/>
  <c r="AF1781"/>
  <c r="AG1781"/>
  <c r="CU1781" s="1"/>
  <c r="T1781" s="1"/>
  <c r="AH1781"/>
  <c r="AI1781"/>
  <c r="AJ1781"/>
  <c r="CS1781"/>
  <c r="R1781" s="1"/>
  <c r="CT1781"/>
  <c r="S1781" s="1"/>
  <c r="CV1781"/>
  <c r="U1781" s="1"/>
  <c r="CW1781"/>
  <c r="V1781" s="1"/>
  <c r="CX1781"/>
  <c r="W1781" s="1"/>
  <c r="FR1781"/>
  <c r="GL1781"/>
  <c r="GN1781"/>
  <c r="GP1781"/>
  <c r="GV1781"/>
  <c r="HC1781"/>
  <c r="GX1781" s="1"/>
  <c r="I1782"/>
  <c r="AC1782"/>
  <c r="AE1782"/>
  <c r="AD1782" s="1"/>
  <c r="AF1782"/>
  <c r="CT1782" s="1"/>
  <c r="S1782" s="1"/>
  <c r="AG1782"/>
  <c r="AH1782"/>
  <c r="AI1782"/>
  <c r="AJ1782"/>
  <c r="CX1782" s="1"/>
  <c r="W1782" s="1"/>
  <c r="CQ1782"/>
  <c r="P1782" s="1"/>
  <c r="CS1782"/>
  <c r="R1782" s="1"/>
  <c r="CU1782"/>
  <c r="T1782" s="1"/>
  <c r="CV1782"/>
  <c r="U1782" s="1"/>
  <c r="CW1782"/>
  <c r="V1782" s="1"/>
  <c r="FR1782"/>
  <c r="GL1782"/>
  <c r="GN1782"/>
  <c r="GP1782"/>
  <c r="GV1782"/>
  <c r="HC1782"/>
  <c r="GX1782" s="1"/>
  <c r="C1783"/>
  <c r="D1783"/>
  <c r="I1783"/>
  <c r="I1785" s="1"/>
  <c r="K1783"/>
  <c r="AC1783"/>
  <c r="CQ1783" s="1"/>
  <c r="P1783" s="1"/>
  <c r="AE1783"/>
  <c r="AD1783" s="1"/>
  <c r="AF1783"/>
  <c r="CT1783" s="1"/>
  <c r="S1783" s="1"/>
  <c r="AG1783"/>
  <c r="CU1783" s="1"/>
  <c r="T1783" s="1"/>
  <c r="AH1783"/>
  <c r="AI1783"/>
  <c r="AJ1783"/>
  <c r="CX1783" s="1"/>
  <c r="W1783" s="1"/>
  <c r="CS1783"/>
  <c r="R1783" s="1"/>
  <c r="CV1783"/>
  <c r="U1783" s="1"/>
  <c r="CW1783"/>
  <c r="V1783" s="1"/>
  <c r="FR1783"/>
  <c r="GL1783"/>
  <c r="GN1783"/>
  <c r="GP1783"/>
  <c r="GV1783"/>
  <c r="HC1783"/>
  <c r="GX1783" s="1"/>
  <c r="AC1784"/>
  <c r="AE1784"/>
  <c r="AD1784" s="1"/>
  <c r="AF1784"/>
  <c r="CT1784" s="1"/>
  <c r="AG1784"/>
  <c r="AH1784"/>
  <c r="AI1784"/>
  <c r="CW1784" s="1"/>
  <c r="AJ1784"/>
  <c r="CX1784" s="1"/>
  <c r="CQ1784"/>
  <c r="CU1784"/>
  <c r="CV1784"/>
  <c r="FR1784"/>
  <c r="GL1784"/>
  <c r="GN1784"/>
  <c r="GP1784"/>
  <c r="GV1784"/>
  <c r="HC1784" s="1"/>
  <c r="AC1785"/>
  <c r="AB1785" s="1"/>
  <c r="AD1785"/>
  <c r="CR1785" s="1"/>
  <c r="Q1785" s="1"/>
  <c r="AE1785"/>
  <c r="AF1785"/>
  <c r="AG1785"/>
  <c r="AH1785"/>
  <c r="CV1785" s="1"/>
  <c r="U1785" s="1"/>
  <c r="AI1785"/>
  <c r="AJ1785"/>
  <c r="CQ1785"/>
  <c r="P1785" s="1"/>
  <c r="CS1785"/>
  <c r="R1785" s="1"/>
  <c r="CT1785"/>
  <c r="S1785" s="1"/>
  <c r="CU1785"/>
  <c r="T1785" s="1"/>
  <c r="CW1785"/>
  <c r="V1785" s="1"/>
  <c r="CX1785"/>
  <c r="W1785" s="1"/>
  <c r="FR1785"/>
  <c r="GL1785"/>
  <c r="GN1785"/>
  <c r="GP1785"/>
  <c r="GV1785"/>
  <c r="HC1785" s="1"/>
  <c r="GX1785" s="1"/>
  <c r="C1786"/>
  <c r="D1786"/>
  <c r="I1786"/>
  <c r="K1786"/>
  <c r="AC1786"/>
  <c r="AB1786" s="1"/>
  <c r="AD1786"/>
  <c r="CR1786" s="1"/>
  <c r="Q1786" s="1"/>
  <c r="AE1786"/>
  <c r="AF1786"/>
  <c r="AG1786"/>
  <c r="AH1786"/>
  <c r="CV1786" s="1"/>
  <c r="U1786" s="1"/>
  <c r="AI1786"/>
  <c r="AJ1786"/>
  <c r="CQ1786"/>
  <c r="P1786" s="1"/>
  <c r="CS1786"/>
  <c r="R1786" s="1"/>
  <c r="CT1786"/>
  <c r="S1786" s="1"/>
  <c r="CU1786"/>
  <c r="T1786" s="1"/>
  <c r="CW1786"/>
  <c r="V1786" s="1"/>
  <c r="CX1786"/>
  <c r="W1786" s="1"/>
  <c r="FR1786"/>
  <c r="GL1786"/>
  <c r="GO1786"/>
  <c r="GP1786"/>
  <c r="GV1786"/>
  <c r="HC1786" s="1"/>
  <c r="GX1786" s="1"/>
  <c r="AC1787"/>
  <c r="CQ1787" s="1"/>
  <c r="P1787" s="1"/>
  <c r="CP1787" s="1"/>
  <c r="O1787" s="1"/>
  <c r="AD1787"/>
  <c r="CR1787" s="1"/>
  <c r="Q1787" s="1"/>
  <c r="AE1787"/>
  <c r="AF1787"/>
  <c r="AG1787"/>
  <c r="CU1787" s="1"/>
  <c r="T1787" s="1"/>
  <c r="AH1787"/>
  <c r="CV1787" s="1"/>
  <c r="U1787" s="1"/>
  <c r="AI1787"/>
  <c r="AJ1787"/>
  <c r="CS1787"/>
  <c r="R1787" s="1"/>
  <c r="CT1787"/>
  <c r="S1787" s="1"/>
  <c r="CW1787"/>
  <c r="V1787" s="1"/>
  <c r="CX1787"/>
  <c r="W1787" s="1"/>
  <c r="FR1787"/>
  <c r="GL1787"/>
  <c r="GO1787"/>
  <c r="GP1787"/>
  <c r="GV1787"/>
  <c r="HC1787" s="1"/>
  <c r="GX1787" s="1"/>
  <c r="AC1788"/>
  <c r="CQ1788" s="1"/>
  <c r="P1788" s="1"/>
  <c r="AD1788"/>
  <c r="CR1788" s="1"/>
  <c r="Q1788" s="1"/>
  <c r="AE1788"/>
  <c r="AF1788"/>
  <c r="AG1788"/>
  <c r="CU1788" s="1"/>
  <c r="T1788" s="1"/>
  <c r="AH1788"/>
  <c r="CV1788" s="1"/>
  <c r="U1788" s="1"/>
  <c r="AI1788"/>
  <c r="AJ1788"/>
  <c r="CS1788"/>
  <c r="R1788" s="1"/>
  <c r="CT1788"/>
  <c r="S1788" s="1"/>
  <c r="CW1788"/>
  <c r="V1788" s="1"/>
  <c r="CX1788"/>
  <c r="W1788" s="1"/>
  <c r="FR1788"/>
  <c r="GL1788"/>
  <c r="GO1788"/>
  <c r="GP1788"/>
  <c r="GV1788"/>
  <c r="HC1788" s="1"/>
  <c r="GX1788" s="1"/>
  <c r="AC1789"/>
  <c r="CQ1789" s="1"/>
  <c r="P1789" s="1"/>
  <c r="AD1789"/>
  <c r="CR1789" s="1"/>
  <c r="Q1789" s="1"/>
  <c r="AE1789"/>
  <c r="AF1789"/>
  <c r="AG1789"/>
  <c r="CU1789" s="1"/>
  <c r="T1789" s="1"/>
  <c r="AH1789"/>
  <c r="CV1789" s="1"/>
  <c r="U1789" s="1"/>
  <c r="AI1789"/>
  <c r="AJ1789"/>
  <c r="CS1789"/>
  <c r="R1789" s="1"/>
  <c r="CT1789"/>
  <c r="S1789" s="1"/>
  <c r="CW1789"/>
  <c r="V1789" s="1"/>
  <c r="CX1789"/>
  <c r="W1789" s="1"/>
  <c r="FR1789"/>
  <c r="GL1789"/>
  <c r="GO1789"/>
  <c r="GP1789"/>
  <c r="GV1789"/>
  <c r="HC1789" s="1"/>
  <c r="GX1789" s="1"/>
  <c r="I1790"/>
  <c r="K1790"/>
  <c r="AC1790"/>
  <c r="AE1790"/>
  <c r="CS1790" s="1"/>
  <c r="R1790" s="1"/>
  <c r="AF1790"/>
  <c r="CT1790" s="1"/>
  <c r="S1790" s="1"/>
  <c r="AG1790"/>
  <c r="AH1790"/>
  <c r="AI1790"/>
  <c r="CW1790" s="1"/>
  <c r="V1790" s="1"/>
  <c r="AJ1790"/>
  <c r="CX1790" s="1"/>
  <c r="W1790" s="1"/>
  <c r="CQ1790"/>
  <c r="P1790" s="1"/>
  <c r="CU1790"/>
  <c r="T1790" s="1"/>
  <c r="CV1790"/>
  <c r="U1790" s="1"/>
  <c r="FR1790"/>
  <c r="GL1790"/>
  <c r="GO1790"/>
  <c r="GP1790"/>
  <c r="GV1790"/>
  <c r="GX1790"/>
  <c r="HC1790"/>
  <c r="C1791"/>
  <c r="D1791"/>
  <c r="I1791"/>
  <c r="I1793" s="1"/>
  <c r="K1791"/>
  <c r="AC1791"/>
  <c r="AE1791"/>
  <c r="CS1791" s="1"/>
  <c r="R1791" s="1"/>
  <c r="AF1791"/>
  <c r="CT1791" s="1"/>
  <c r="S1791" s="1"/>
  <c r="AG1791"/>
  <c r="AH1791"/>
  <c r="AI1791"/>
  <c r="CW1791" s="1"/>
  <c r="V1791" s="1"/>
  <c r="AJ1791"/>
  <c r="CX1791" s="1"/>
  <c r="W1791" s="1"/>
  <c r="CQ1791"/>
  <c r="P1791" s="1"/>
  <c r="CU1791"/>
  <c r="T1791" s="1"/>
  <c r="CV1791"/>
  <c r="U1791" s="1"/>
  <c r="FR1791"/>
  <c r="GL1791"/>
  <c r="GO1791"/>
  <c r="GP1791"/>
  <c r="GV1791"/>
  <c r="GX1791"/>
  <c r="HC1791"/>
  <c r="AC1792"/>
  <c r="AB1792" s="1"/>
  <c r="AD1792"/>
  <c r="CR1792" s="1"/>
  <c r="AE1792"/>
  <c r="CS1792" s="1"/>
  <c r="AF1792"/>
  <c r="AG1792"/>
  <c r="AH1792"/>
  <c r="CV1792" s="1"/>
  <c r="AI1792"/>
  <c r="CW1792" s="1"/>
  <c r="AJ1792"/>
  <c r="CQ1792"/>
  <c r="CT1792"/>
  <c r="CU1792"/>
  <c r="CX1792"/>
  <c r="FR1792"/>
  <c r="GL1792"/>
  <c r="GO1792"/>
  <c r="GP1792"/>
  <c r="GV1792"/>
  <c r="HC1792" s="1"/>
  <c r="AC1793"/>
  <c r="CQ1793" s="1"/>
  <c r="P1793" s="1"/>
  <c r="AD1793"/>
  <c r="CR1793" s="1"/>
  <c r="AE1793"/>
  <c r="AF1793"/>
  <c r="AG1793"/>
  <c r="CU1793" s="1"/>
  <c r="T1793" s="1"/>
  <c r="AH1793"/>
  <c r="CV1793" s="1"/>
  <c r="AI1793"/>
  <c r="AJ1793"/>
  <c r="CS1793"/>
  <c r="R1793" s="1"/>
  <c r="CT1793"/>
  <c r="CW1793"/>
  <c r="CX1793"/>
  <c r="W1793" s="1"/>
  <c r="FR1793"/>
  <c r="GL1793"/>
  <c r="GO1793"/>
  <c r="GP1793"/>
  <c r="GV1793"/>
  <c r="HC1793" s="1"/>
  <c r="GX1793" s="1"/>
  <c r="C1794"/>
  <c r="D1794"/>
  <c r="I1794"/>
  <c r="K1794"/>
  <c r="AC1794"/>
  <c r="CQ1794" s="1"/>
  <c r="P1794" s="1"/>
  <c r="AD1794"/>
  <c r="CR1794" s="1"/>
  <c r="Q1794" s="1"/>
  <c r="AE1794"/>
  <c r="AF1794"/>
  <c r="AG1794"/>
  <c r="CU1794" s="1"/>
  <c r="T1794" s="1"/>
  <c r="AH1794"/>
  <c r="CV1794" s="1"/>
  <c r="U1794" s="1"/>
  <c r="AI1794"/>
  <c r="AJ1794"/>
  <c r="CS1794"/>
  <c r="R1794" s="1"/>
  <c r="CT1794"/>
  <c r="S1794" s="1"/>
  <c r="CW1794"/>
  <c r="V1794" s="1"/>
  <c r="CX1794"/>
  <c r="W1794" s="1"/>
  <c r="FR1794"/>
  <c r="GL1794"/>
  <c r="BZ1797" s="1"/>
  <c r="GN1794"/>
  <c r="GP1794"/>
  <c r="GV1794"/>
  <c r="HC1794" s="1"/>
  <c r="GX1794" s="1"/>
  <c r="I1795"/>
  <c r="AC1795"/>
  <c r="CQ1795" s="1"/>
  <c r="P1795" s="1"/>
  <c r="AE1795"/>
  <c r="AD1795" s="1"/>
  <c r="AF1795"/>
  <c r="CT1795" s="1"/>
  <c r="S1795" s="1"/>
  <c r="AG1795"/>
  <c r="CU1795" s="1"/>
  <c r="T1795" s="1"/>
  <c r="AH1795"/>
  <c r="AI1795"/>
  <c r="AJ1795"/>
  <c r="CX1795" s="1"/>
  <c r="W1795" s="1"/>
  <c r="CS1795"/>
  <c r="R1795" s="1"/>
  <c r="CV1795"/>
  <c r="U1795" s="1"/>
  <c r="CW1795"/>
  <c r="V1795" s="1"/>
  <c r="FR1795"/>
  <c r="GL1795"/>
  <c r="GN1795"/>
  <c r="GP1795"/>
  <c r="GV1795"/>
  <c r="HC1795"/>
  <c r="GX1795" s="1"/>
  <c r="B1797"/>
  <c r="B1757" s="1"/>
  <c r="C1797"/>
  <c r="C1757" s="1"/>
  <c r="D1797"/>
  <c r="D1757" s="1"/>
  <c r="F1797"/>
  <c r="F1757" s="1"/>
  <c r="G1797"/>
  <c r="G1757" s="1"/>
  <c r="BX1797"/>
  <c r="BX1757" s="1"/>
  <c r="BY1797"/>
  <c r="BY1757" s="1"/>
  <c r="CD1797"/>
  <c r="CD1757" s="1"/>
  <c r="CK1797"/>
  <c r="CK1757" s="1"/>
  <c r="CL1797"/>
  <c r="CL1757" s="1"/>
  <c r="CM1797"/>
  <c r="CM1757" s="1"/>
  <c r="B1829"/>
  <c r="B1705" s="1"/>
  <c r="C1829"/>
  <c r="C1705" s="1"/>
  <c r="D1829"/>
  <c r="D1705" s="1"/>
  <c r="F1829"/>
  <c r="F1705" s="1"/>
  <c r="G1829"/>
  <c r="G1705" s="1"/>
  <c r="F1831"/>
  <c r="F1832"/>
  <c r="F1841"/>
  <c r="F1843"/>
  <c r="F1844"/>
  <c r="F1850"/>
  <c r="F1851"/>
  <c r="F1852"/>
  <c r="F1853"/>
  <c r="F1855"/>
  <c r="F1856"/>
  <c r="D1861"/>
  <c r="E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AE1863"/>
  <c r="AF1863"/>
  <c r="AG1863"/>
  <c r="AH1863"/>
  <c r="AI1863"/>
  <c r="AJ1863"/>
  <c r="AK1863"/>
  <c r="AL1863"/>
  <c r="AM1863"/>
  <c r="AN1863"/>
  <c r="BE1863"/>
  <c r="BF1863"/>
  <c r="BG1863"/>
  <c r="BH1863"/>
  <c r="BI1863"/>
  <c r="BJ1863"/>
  <c r="BK1863"/>
  <c r="BL1863"/>
  <c r="BM1863"/>
  <c r="BN1863"/>
  <c r="BO1863"/>
  <c r="BP1863"/>
  <c r="BQ1863"/>
  <c r="BR1863"/>
  <c r="BS1863"/>
  <c r="BT1863"/>
  <c r="BU1863"/>
  <c r="BV1863"/>
  <c r="BW1863"/>
  <c r="BX1863"/>
  <c r="BY1863"/>
  <c r="BZ1863"/>
  <c r="CA1863"/>
  <c r="CB1863"/>
  <c r="CC1863"/>
  <c r="CD1863"/>
  <c r="CE1863"/>
  <c r="CF1863"/>
  <c r="CG1863"/>
  <c r="CH1863"/>
  <c r="CI1863"/>
  <c r="CJ1863"/>
  <c r="CK1863"/>
  <c r="CL1863"/>
  <c r="CM1863"/>
  <c r="CN1863"/>
  <c r="CO1863"/>
  <c r="CP1863"/>
  <c r="CQ1863"/>
  <c r="CR1863"/>
  <c r="CS1863"/>
  <c r="CT1863"/>
  <c r="CU1863"/>
  <c r="CV1863"/>
  <c r="CW1863"/>
  <c r="CX1863"/>
  <c r="CY1863"/>
  <c r="CZ1863"/>
  <c r="DA1863"/>
  <c r="DB1863"/>
  <c r="DC1863"/>
  <c r="DD1863"/>
  <c r="DE1863"/>
  <c r="DF1863"/>
  <c r="DG1863"/>
  <c r="DH1863"/>
  <c r="DI1863"/>
  <c r="DJ1863"/>
  <c r="DK1863"/>
  <c r="DL1863"/>
  <c r="DM1863"/>
  <c r="DN1863"/>
  <c r="DO1863"/>
  <c r="DP1863"/>
  <c r="DQ1863"/>
  <c r="DR1863"/>
  <c r="DS1863"/>
  <c r="DT1863"/>
  <c r="DU1863"/>
  <c r="DV1863"/>
  <c r="DW1863"/>
  <c r="DX1863"/>
  <c r="DY1863"/>
  <c r="DZ1863"/>
  <c r="EA1863"/>
  <c r="EB1863"/>
  <c r="EC1863"/>
  <c r="ED1863"/>
  <c r="EE1863"/>
  <c r="EF1863"/>
  <c r="EG1863"/>
  <c r="EH1863"/>
  <c r="EI1863"/>
  <c r="EJ1863"/>
  <c r="EK1863"/>
  <c r="EL1863"/>
  <c r="EM1863"/>
  <c r="EN1863"/>
  <c r="EO1863"/>
  <c r="EP1863"/>
  <c r="EQ1863"/>
  <c r="ER1863"/>
  <c r="ES1863"/>
  <c r="ET1863"/>
  <c r="EU1863"/>
  <c r="EV1863"/>
  <c r="EW1863"/>
  <c r="EX1863"/>
  <c r="EY1863"/>
  <c r="EZ1863"/>
  <c r="FA1863"/>
  <c r="FB1863"/>
  <c r="FC1863"/>
  <c r="FD1863"/>
  <c r="FE1863"/>
  <c r="FF1863"/>
  <c r="FG1863"/>
  <c r="FH1863"/>
  <c r="FI1863"/>
  <c r="FJ1863"/>
  <c r="FK1863"/>
  <c r="FL1863"/>
  <c r="FM1863"/>
  <c r="FN1863"/>
  <c r="FO1863"/>
  <c r="FP1863"/>
  <c r="FQ1863"/>
  <c r="FR1863"/>
  <c r="FS1863"/>
  <c r="FT1863"/>
  <c r="FU1863"/>
  <c r="FV1863"/>
  <c r="FW1863"/>
  <c r="FX1863"/>
  <c r="FY1863"/>
  <c r="FZ1863"/>
  <c r="GA1863"/>
  <c r="GB1863"/>
  <c r="GC1863"/>
  <c r="GD1863"/>
  <c r="GE1863"/>
  <c r="GF1863"/>
  <c r="GG1863"/>
  <c r="GH1863"/>
  <c r="GI1863"/>
  <c r="GJ1863"/>
  <c r="GK1863"/>
  <c r="GL1863"/>
  <c r="GM1863"/>
  <c r="GN1863"/>
  <c r="GO1863"/>
  <c r="GP1863"/>
  <c r="GQ1863"/>
  <c r="GR1863"/>
  <c r="GS1863"/>
  <c r="GT1863"/>
  <c r="GU1863"/>
  <c r="GV1863"/>
  <c r="GW1863"/>
  <c r="GX1863"/>
  <c r="D1865"/>
  <c r="E1867"/>
  <c r="Z1867"/>
  <c r="AA1867"/>
  <c r="AM1867"/>
  <c r="AN1867"/>
  <c r="BE1867"/>
  <c r="BF1867"/>
  <c r="BG1867"/>
  <c r="BH1867"/>
  <c r="BI1867"/>
  <c r="BJ1867"/>
  <c r="BK1867"/>
  <c r="BL1867"/>
  <c r="BM1867"/>
  <c r="BN1867"/>
  <c r="BO1867"/>
  <c r="BP1867"/>
  <c r="BQ1867"/>
  <c r="BR1867"/>
  <c r="BS1867"/>
  <c r="BT1867"/>
  <c r="BU1867"/>
  <c r="BV1867"/>
  <c r="BW1867"/>
  <c r="CN1867"/>
  <c r="CO1867"/>
  <c r="CP1867"/>
  <c r="CQ1867"/>
  <c r="CR1867"/>
  <c r="CS1867"/>
  <c r="CT1867"/>
  <c r="CU1867"/>
  <c r="CV1867"/>
  <c r="CW1867"/>
  <c r="CX1867"/>
  <c r="CY1867"/>
  <c r="CZ1867"/>
  <c r="DA1867"/>
  <c r="DB1867"/>
  <c r="DC1867"/>
  <c r="DD1867"/>
  <c r="DE1867"/>
  <c r="DF1867"/>
  <c r="DG1867"/>
  <c r="DH1867"/>
  <c r="DI1867"/>
  <c r="DJ1867"/>
  <c r="DK1867"/>
  <c r="DL1867"/>
  <c r="DM1867"/>
  <c r="DN1867"/>
  <c r="DO1867"/>
  <c r="DP1867"/>
  <c r="DQ1867"/>
  <c r="DR1867"/>
  <c r="DS1867"/>
  <c r="DT1867"/>
  <c r="DU1867"/>
  <c r="DV1867"/>
  <c r="DW1867"/>
  <c r="DX1867"/>
  <c r="DY1867"/>
  <c r="DZ1867"/>
  <c r="EA1867"/>
  <c r="EB1867"/>
  <c r="EC1867"/>
  <c r="ED1867"/>
  <c r="EE1867"/>
  <c r="EF1867"/>
  <c r="EG1867"/>
  <c r="EH1867"/>
  <c r="EI1867"/>
  <c r="EJ1867"/>
  <c r="EK1867"/>
  <c r="EL1867"/>
  <c r="EM1867"/>
  <c r="EN1867"/>
  <c r="EO1867"/>
  <c r="EP1867"/>
  <c r="EQ1867"/>
  <c r="ER1867"/>
  <c r="ES1867"/>
  <c r="ET1867"/>
  <c r="EU1867"/>
  <c r="EV1867"/>
  <c r="EW1867"/>
  <c r="EX1867"/>
  <c r="EY1867"/>
  <c r="EZ1867"/>
  <c r="FA1867"/>
  <c r="FB1867"/>
  <c r="FC1867"/>
  <c r="FD1867"/>
  <c r="FE1867"/>
  <c r="FF1867"/>
  <c r="FG1867"/>
  <c r="FH1867"/>
  <c r="FI1867"/>
  <c r="FJ1867"/>
  <c r="FK1867"/>
  <c r="FL1867"/>
  <c r="FM1867"/>
  <c r="FN1867"/>
  <c r="FO1867"/>
  <c r="FP1867"/>
  <c r="FQ1867"/>
  <c r="FR1867"/>
  <c r="FS1867"/>
  <c r="FT1867"/>
  <c r="FU1867"/>
  <c r="FV1867"/>
  <c r="FW1867"/>
  <c r="FX1867"/>
  <c r="FY1867"/>
  <c r="FZ1867"/>
  <c r="GA1867"/>
  <c r="GB1867"/>
  <c r="GC1867"/>
  <c r="GD1867"/>
  <c r="GE1867"/>
  <c r="GF1867"/>
  <c r="GG1867"/>
  <c r="GH1867"/>
  <c r="GI1867"/>
  <c r="GJ1867"/>
  <c r="GK1867"/>
  <c r="GL1867"/>
  <c r="GM1867"/>
  <c r="GN1867"/>
  <c r="GO1867"/>
  <c r="GP1867"/>
  <c r="GQ1867"/>
  <c r="GR1867"/>
  <c r="GS1867"/>
  <c r="GT1867"/>
  <c r="GU1867"/>
  <c r="GV1867"/>
  <c r="GW1867"/>
  <c r="GX1867"/>
  <c r="C1869"/>
  <c r="D1869"/>
  <c r="I1869"/>
  <c r="K1869"/>
  <c r="AC1869"/>
  <c r="AB1869" s="1"/>
  <c r="AD1869"/>
  <c r="CR1869" s="1"/>
  <c r="Q1869" s="1"/>
  <c r="AE1869"/>
  <c r="AF1869"/>
  <c r="AG1869"/>
  <c r="CU1869" s="1"/>
  <c r="T1869" s="1"/>
  <c r="AH1869"/>
  <c r="CV1869" s="1"/>
  <c r="U1869" s="1"/>
  <c r="AI1869"/>
  <c r="AJ1869"/>
  <c r="CS1869"/>
  <c r="R1869" s="1"/>
  <c r="CT1869"/>
  <c r="S1869" s="1"/>
  <c r="CW1869"/>
  <c r="V1869" s="1"/>
  <c r="CX1869"/>
  <c r="W1869" s="1"/>
  <c r="FR1869"/>
  <c r="GL1869"/>
  <c r="GO1869"/>
  <c r="GP1869"/>
  <c r="GV1869"/>
  <c r="HC1869"/>
  <c r="GX1869" s="1"/>
  <c r="I1870"/>
  <c r="AC1870"/>
  <c r="AE1870"/>
  <c r="AD1870" s="1"/>
  <c r="AF1870"/>
  <c r="CT1870" s="1"/>
  <c r="S1870" s="1"/>
  <c r="AG1870"/>
  <c r="AH1870"/>
  <c r="AI1870"/>
  <c r="AJ1870"/>
  <c r="CX1870" s="1"/>
  <c r="W1870" s="1"/>
  <c r="CQ1870"/>
  <c r="P1870" s="1"/>
  <c r="CS1870"/>
  <c r="R1870" s="1"/>
  <c r="CU1870"/>
  <c r="T1870" s="1"/>
  <c r="CV1870"/>
  <c r="U1870" s="1"/>
  <c r="CW1870"/>
  <c r="V1870" s="1"/>
  <c r="FR1870"/>
  <c r="GL1870"/>
  <c r="GN1870"/>
  <c r="GP1870"/>
  <c r="GV1870"/>
  <c r="HC1870"/>
  <c r="GX1870" s="1"/>
  <c r="C1871"/>
  <c r="D1871"/>
  <c r="I1871"/>
  <c r="I1872" s="1"/>
  <c r="K1871"/>
  <c r="AC1871"/>
  <c r="AE1871"/>
  <c r="AD1871" s="1"/>
  <c r="AF1871"/>
  <c r="CT1871" s="1"/>
  <c r="S1871" s="1"/>
  <c r="AG1871"/>
  <c r="CU1871" s="1"/>
  <c r="T1871" s="1"/>
  <c r="AH1871"/>
  <c r="AI1871"/>
  <c r="AJ1871"/>
  <c r="CX1871" s="1"/>
  <c r="W1871" s="1"/>
  <c r="CQ1871"/>
  <c r="P1871" s="1"/>
  <c r="CS1871"/>
  <c r="R1871" s="1"/>
  <c r="CV1871"/>
  <c r="U1871" s="1"/>
  <c r="CW1871"/>
  <c r="V1871" s="1"/>
  <c r="FR1871"/>
  <c r="GL1871"/>
  <c r="GO1871"/>
  <c r="GP1871"/>
  <c r="GV1871"/>
  <c r="HC1871"/>
  <c r="GX1871" s="1"/>
  <c r="AC1872"/>
  <c r="AE1872"/>
  <c r="AD1872" s="1"/>
  <c r="AF1872"/>
  <c r="CT1872" s="1"/>
  <c r="S1872" s="1"/>
  <c r="AG1872"/>
  <c r="AH1872"/>
  <c r="AI1872"/>
  <c r="CW1872" s="1"/>
  <c r="V1872" s="1"/>
  <c r="AJ1872"/>
  <c r="CX1872" s="1"/>
  <c r="W1872" s="1"/>
  <c r="CQ1872"/>
  <c r="P1872" s="1"/>
  <c r="CU1872"/>
  <c r="CV1872"/>
  <c r="U1872" s="1"/>
  <c r="FR1872"/>
  <c r="GL1872"/>
  <c r="GN1872"/>
  <c r="GP1872"/>
  <c r="GV1872"/>
  <c r="HC1872" s="1"/>
  <c r="GX1872" s="1"/>
  <c r="C1873"/>
  <c r="D1873"/>
  <c r="I1873"/>
  <c r="I1874" s="1"/>
  <c r="K1873"/>
  <c r="AC1873"/>
  <c r="AE1873"/>
  <c r="AD1873" s="1"/>
  <c r="AF1873"/>
  <c r="CT1873" s="1"/>
  <c r="S1873" s="1"/>
  <c r="AG1873"/>
  <c r="AH1873"/>
  <c r="AI1873"/>
  <c r="CW1873" s="1"/>
  <c r="V1873" s="1"/>
  <c r="AJ1873"/>
  <c r="CX1873" s="1"/>
  <c r="W1873" s="1"/>
  <c r="CQ1873"/>
  <c r="P1873" s="1"/>
  <c r="CU1873"/>
  <c r="T1873" s="1"/>
  <c r="CV1873"/>
  <c r="U1873" s="1"/>
  <c r="FR1873"/>
  <c r="GL1873"/>
  <c r="GO1873"/>
  <c r="GP1873"/>
  <c r="GV1873"/>
  <c r="HC1873" s="1"/>
  <c r="GX1873" s="1"/>
  <c r="AC1874"/>
  <c r="AB1874" s="1"/>
  <c r="AD1874"/>
  <c r="CR1874" s="1"/>
  <c r="Q1874" s="1"/>
  <c r="AE1874"/>
  <c r="AF1874"/>
  <c r="AG1874"/>
  <c r="AH1874"/>
  <c r="CV1874" s="1"/>
  <c r="U1874" s="1"/>
  <c r="AI1874"/>
  <c r="AJ1874"/>
  <c r="CQ1874"/>
  <c r="P1874" s="1"/>
  <c r="CS1874"/>
  <c r="R1874" s="1"/>
  <c r="CT1874"/>
  <c r="CU1874"/>
  <c r="T1874" s="1"/>
  <c r="CW1874"/>
  <c r="V1874" s="1"/>
  <c r="CX1874"/>
  <c r="W1874" s="1"/>
  <c r="FR1874"/>
  <c r="GL1874"/>
  <c r="GN1874"/>
  <c r="GP1874"/>
  <c r="GV1874"/>
  <c r="HC1874" s="1"/>
  <c r="C1875"/>
  <c r="D1875"/>
  <c r="I1875"/>
  <c r="CX1982" i="3" s="1"/>
  <c r="K1875" i="1"/>
  <c r="AC1875"/>
  <c r="AB1875" s="1"/>
  <c r="AD1875"/>
  <c r="CR1875" s="1"/>
  <c r="Q1875" s="1"/>
  <c r="AE1875"/>
  <c r="AF1875"/>
  <c r="AG1875"/>
  <c r="AH1875"/>
  <c r="CV1875" s="1"/>
  <c r="U1875" s="1"/>
  <c r="AI1875"/>
  <c r="AJ1875"/>
  <c r="CQ1875"/>
  <c r="P1875" s="1"/>
  <c r="CS1875"/>
  <c r="R1875" s="1"/>
  <c r="CT1875"/>
  <c r="S1875" s="1"/>
  <c r="CU1875"/>
  <c r="T1875" s="1"/>
  <c r="CW1875"/>
  <c r="V1875" s="1"/>
  <c r="CX1875"/>
  <c r="W1875" s="1"/>
  <c r="FR1875"/>
  <c r="GL1875"/>
  <c r="GO1875"/>
  <c r="GP1875"/>
  <c r="GV1875"/>
  <c r="HC1875" s="1"/>
  <c r="GX1875" s="1"/>
  <c r="C1876"/>
  <c r="D1876"/>
  <c r="I1876"/>
  <c r="K1876"/>
  <c r="AC1876"/>
  <c r="AB1876" s="1"/>
  <c r="AD1876"/>
  <c r="CR1876" s="1"/>
  <c r="Q1876" s="1"/>
  <c r="AE1876"/>
  <c r="AF1876"/>
  <c r="AG1876"/>
  <c r="AH1876"/>
  <c r="CV1876" s="1"/>
  <c r="U1876" s="1"/>
  <c r="AI1876"/>
  <c r="AJ1876"/>
  <c r="CQ1876"/>
  <c r="P1876" s="1"/>
  <c r="CS1876"/>
  <c r="R1876" s="1"/>
  <c r="CT1876"/>
  <c r="S1876" s="1"/>
  <c r="CU1876"/>
  <c r="T1876" s="1"/>
  <c r="CW1876"/>
  <c r="V1876" s="1"/>
  <c r="CX1876"/>
  <c r="W1876" s="1"/>
  <c r="FR1876"/>
  <c r="GL1876"/>
  <c r="GO1876"/>
  <c r="GP1876"/>
  <c r="GV1876"/>
  <c r="HC1876" s="1"/>
  <c r="GX1876" s="1"/>
  <c r="C1877"/>
  <c r="D1877"/>
  <c r="I1877"/>
  <c r="K1877"/>
  <c r="AC1877"/>
  <c r="AB1877" s="1"/>
  <c r="AD1877"/>
  <c r="CR1877" s="1"/>
  <c r="Q1877" s="1"/>
  <c r="AE1877"/>
  <c r="AF1877"/>
  <c r="AG1877"/>
  <c r="AH1877"/>
  <c r="CV1877" s="1"/>
  <c r="U1877" s="1"/>
  <c r="AI1877"/>
  <c r="AJ1877"/>
  <c r="CQ1877"/>
  <c r="P1877" s="1"/>
  <c r="CS1877"/>
  <c r="R1877" s="1"/>
  <c r="CT1877"/>
  <c r="S1877" s="1"/>
  <c r="CU1877"/>
  <c r="T1877" s="1"/>
  <c r="CW1877"/>
  <c r="V1877" s="1"/>
  <c r="CX1877"/>
  <c r="W1877" s="1"/>
  <c r="FR1877"/>
  <c r="GL1877"/>
  <c r="GO1877"/>
  <c r="GP1877"/>
  <c r="GV1877"/>
  <c r="HC1877" s="1"/>
  <c r="GX1877" s="1"/>
  <c r="C1878"/>
  <c r="D1878"/>
  <c r="I1878"/>
  <c r="K1878"/>
  <c r="AC1878"/>
  <c r="AB1878" s="1"/>
  <c r="AD1878"/>
  <c r="CR1878" s="1"/>
  <c r="Q1878" s="1"/>
  <c r="AE1878"/>
  <c r="AF1878"/>
  <c r="AG1878"/>
  <c r="AH1878"/>
  <c r="CV1878" s="1"/>
  <c r="U1878" s="1"/>
  <c r="AI1878"/>
  <c r="AJ1878"/>
  <c r="CQ1878"/>
  <c r="P1878" s="1"/>
  <c r="CP1878" s="1"/>
  <c r="O1878" s="1"/>
  <c r="CS1878"/>
  <c r="R1878" s="1"/>
  <c r="CT1878"/>
  <c r="S1878" s="1"/>
  <c r="CU1878"/>
  <c r="T1878" s="1"/>
  <c r="CW1878"/>
  <c r="V1878" s="1"/>
  <c r="CX1878"/>
  <c r="W1878" s="1"/>
  <c r="FR1878"/>
  <c r="GL1878"/>
  <c r="BZ1881" s="1"/>
  <c r="GO1878"/>
  <c r="GP1878"/>
  <c r="CD1881" s="1"/>
  <c r="GV1878"/>
  <c r="HC1878" s="1"/>
  <c r="GX1878" s="1"/>
  <c r="I1879"/>
  <c r="AC1879"/>
  <c r="CQ1879" s="1"/>
  <c r="P1879" s="1"/>
  <c r="AE1879"/>
  <c r="AD1879" s="1"/>
  <c r="AF1879"/>
  <c r="CT1879" s="1"/>
  <c r="S1879" s="1"/>
  <c r="AG1879"/>
  <c r="CU1879" s="1"/>
  <c r="T1879" s="1"/>
  <c r="AH1879"/>
  <c r="AI1879"/>
  <c r="AJ1879"/>
  <c r="CX1879" s="1"/>
  <c r="W1879" s="1"/>
  <c r="CS1879"/>
  <c r="R1879" s="1"/>
  <c r="CV1879"/>
  <c r="U1879" s="1"/>
  <c r="CW1879"/>
  <c r="V1879" s="1"/>
  <c r="FR1879"/>
  <c r="GL1879"/>
  <c r="GN1879"/>
  <c r="GP1879"/>
  <c r="GV1879"/>
  <c r="HC1879"/>
  <c r="GX1879" s="1"/>
  <c r="B1881"/>
  <c r="B1867" s="1"/>
  <c r="C1881"/>
  <c r="C1867" s="1"/>
  <c r="D1881"/>
  <c r="D1867" s="1"/>
  <c r="F1881"/>
  <c r="F1867" s="1"/>
  <c r="G1881"/>
  <c r="G1867" s="1"/>
  <c r="BX1881"/>
  <c r="AO1881" s="1"/>
  <c r="BY1881"/>
  <c r="AP1881" s="1"/>
  <c r="CK1881"/>
  <c r="BB1881" s="1"/>
  <c r="CL1881"/>
  <c r="CL1867" s="1"/>
  <c r="CM1881"/>
  <c r="CM1867" s="1"/>
  <c r="D1913"/>
  <c r="E1915"/>
  <c r="Z1915"/>
  <c r="AA1915"/>
  <c r="AM1915"/>
  <c r="AN1915"/>
  <c r="BE1915"/>
  <c r="BF1915"/>
  <c r="BG1915"/>
  <c r="BH1915"/>
  <c r="BI1915"/>
  <c r="BJ1915"/>
  <c r="BK1915"/>
  <c r="BL1915"/>
  <c r="BM1915"/>
  <c r="BN1915"/>
  <c r="BO1915"/>
  <c r="BP1915"/>
  <c r="BQ1915"/>
  <c r="BR1915"/>
  <c r="BS1915"/>
  <c r="BT1915"/>
  <c r="BU1915"/>
  <c r="BV1915"/>
  <c r="BW1915"/>
  <c r="CN1915"/>
  <c r="CO1915"/>
  <c r="CP1915"/>
  <c r="CQ1915"/>
  <c r="CR1915"/>
  <c r="CS1915"/>
  <c r="CT1915"/>
  <c r="CU1915"/>
  <c r="CV1915"/>
  <c r="CW1915"/>
  <c r="CX1915"/>
  <c r="CY1915"/>
  <c r="CZ1915"/>
  <c r="DA1915"/>
  <c r="DB1915"/>
  <c r="DC1915"/>
  <c r="DD1915"/>
  <c r="DE1915"/>
  <c r="DF1915"/>
  <c r="DG1915"/>
  <c r="DH1915"/>
  <c r="DI1915"/>
  <c r="DJ1915"/>
  <c r="DK1915"/>
  <c r="DL1915"/>
  <c r="DM1915"/>
  <c r="DN1915"/>
  <c r="DO1915"/>
  <c r="DP1915"/>
  <c r="DQ1915"/>
  <c r="DR1915"/>
  <c r="DS1915"/>
  <c r="DT1915"/>
  <c r="DU1915"/>
  <c r="DV1915"/>
  <c r="DW1915"/>
  <c r="DX1915"/>
  <c r="DY1915"/>
  <c r="DZ1915"/>
  <c r="EA1915"/>
  <c r="EB1915"/>
  <c r="EC1915"/>
  <c r="ED1915"/>
  <c r="EE1915"/>
  <c r="EF1915"/>
  <c r="EG1915"/>
  <c r="EH1915"/>
  <c r="EI1915"/>
  <c r="EJ1915"/>
  <c r="EK1915"/>
  <c r="EL1915"/>
  <c r="EM1915"/>
  <c r="EN1915"/>
  <c r="EO1915"/>
  <c r="EP1915"/>
  <c r="EQ1915"/>
  <c r="ER1915"/>
  <c r="ES1915"/>
  <c r="ET1915"/>
  <c r="EU1915"/>
  <c r="EV1915"/>
  <c r="EW1915"/>
  <c r="EX1915"/>
  <c r="EY1915"/>
  <c r="EZ1915"/>
  <c r="FA1915"/>
  <c r="FB1915"/>
  <c r="FC1915"/>
  <c r="FD1915"/>
  <c r="FE1915"/>
  <c r="FF1915"/>
  <c r="FG1915"/>
  <c r="FH1915"/>
  <c r="FI1915"/>
  <c r="FJ1915"/>
  <c r="FK1915"/>
  <c r="FL1915"/>
  <c r="FM1915"/>
  <c r="FN1915"/>
  <c r="FO1915"/>
  <c r="FP1915"/>
  <c r="FQ1915"/>
  <c r="FR1915"/>
  <c r="FS1915"/>
  <c r="FT1915"/>
  <c r="FU1915"/>
  <c r="FV1915"/>
  <c r="FW1915"/>
  <c r="FX1915"/>
  <c r="FY1915"/>
  <c r="FZ1915"/>
  <c r="GA1915"/>
  <c r="GB1915"/>
  <c r="GC1915"/>
  <c r="GD1915"/>
  <c r="GE1915"/>
  <c r="GF1915"/>
  <c r="GG1915"/>
  <c r="GH1915"/>
  <c r="GI1915"/>
  <c r="GJ1915"/>
  <c r="GK1915"/>
  <c r="GL1915"/>
  <c r="GM1915"/>
  <c r="GN1915"/>
  <c r="GO1915"/>
  <c r="GP1915"/>
  <c r="GQ1915"/>
  <c r="GR1915"/>
  <c r="GS1915"/>
  <c r="GT1915"/>
  <c r="GU1915"/>
  <c r="GV1915"/>
  <c r="GW1915"/>
  <c r="GX1915"/>
  <c r="C1917"/>
  <c r="D1917"/>
  <c r="I1917"/>
  <c r="K1917"/>
  <c r="AC1917"/>
  <c r="AB1917" s="1"/>
  <c r="AD1917"/>
  <c r="CR1917" s="1"/>
  <c r="Q1917" s="1"/>
  <c r="AE1917"/>
  <c r="AF1917"/>
  <c r="AG1917"/>
  <c r="AH1917"/>
  <c r="CV1917" s="1"/>
  <c r="U1917" s="1"/>
  <c r="AI1917"/>
  <c r="AJ1917"/>
  <c r="CQ1917"/>
  <c r="P1917" s="1"/>
  <c r="CS1917"/>
  <c r="R1917" s="1"/>
  <c r="CT1917"/>
  <c r="S1917" s="1"/>
  <c r="CU1917"/>
  <c r="T1917" s="1"/>
  <c r="CW1917"/>
  <c r="V1917" s="1"/>
  <c r="CX1917"/>
  <c r="W1917" s="1"/>
  <c r="FR1917"/>
  <c r="GL1917"/>
  <c r="GO1917"/>
  <c r="GP1917"/>
  <c r="GV1917"/>
  <c r="HC1917" s="1"/>
  <c r="GX1917" s="1"/>
  <c r="I1918"/>
  <c r="AC1918"/>
  <c r="AE1918"/>
  <c r="AD1918" s="1"/>
  <c r="CR1918" s="1"/>
  <c r="Q1918" s="1"/>
  <c r="AF1918"/>
  <c r="AG1918"/>
  <c r="CU1918" s="1"/>
  <c r="T1918" s="1"/>
  <c r="AH1918"/>
  <c r="AI1918"/>
  <c r="AJ1918"/>
  <c r="CS1918"/>
  <c r="R1918" s="1"/>
  <c r="CT1918"/>
  <c r="S1918" s="1"/>
  <c r="CV1918"/>
  <c r="U1918" s="1"/>
  <c r="CW1918"/>
  <c r="V1918" s="1"/>
  <c r="CX1918"/>
  <c r="W1918" s="1"/>
  <c r="FR1918"/>
  <c r="GL1918"/>
  <c r="GO1918"/>
  <c r="GP1918"/>
  <c r="GV1918"/>
  <c r="HC1918"/>
  <c r="GX1918" s="1"/>
  <c r="C1919"/>
  <c r="D1919"/>
  <c r="I1919"/>
  <c r="K1919"/>
  <c r="AC1919"/>
  <c r="AE1919"/>
  <c r="AD1919" s="1"/>
  <c r="CR1919" s="1"/>
  <c r="Q1919" s="1"/>
  <c r="AF1919"/>
  <c r="AG1919"/>
  <c r="CU1919" s="1"/>
  <c r="T1919" s="1"/>
  <c r="AH1919"/>
  <c r="AI1919"/>
  <c r="AJ1919"/>
  <c r="CS1919"/>
  <c r="R1919" s="1"/>
  <c r="CT1919"/>
  <c r="S1919" s="1"/>
  <c r="CV1919"/>
  <c r="U1919" s="1"/>
  <c r="CW1919"/>
  <c r="V1919" s="1"/>
  <c r="CX1919"/>
  <c r="W1919" s="1"/>
  <c r="FR1919"/>
  <c r="GL1919"/>
  <c r="GO1919"/>
  <c r="GP1919"/>
  <c r="GV1919"/>
  <c r="HC1919"/>
  <c r="GX1919" s="1"/>
  <c r="I1920"/>
  <c r="AC1920"/>
  <c r="AE1920"/>
  <c r="AD1920" s="1"/>
  <c r="AF1920"/>
  <c r="CT1920" s="1"/>
  <c r="S1920" s="1"/>
  <c r="AG1920"/>
  <c r="AH1920"/>
  <c r="AI1920"/>
  <c r="AJ1920"/>
  <c r="CX1920" s="1"/>
  <c r="W1920" s="1"/>
  <c r="CQ1920"/>
  <c r="P1920" s="1"/>
  <c r="CS1920"/>
  <c r="R1920" s="1"/>
  <c r="CU1920"/>
  <c r="T1920" s="1"/>
  <c r="CV1920"/>
  <c r="U1920" s="1"/>
  <c r="CW1920"/>
  <c r="V1920" s="1"/>
  <c r="FR1920"/>
  <c r="GL1920"/>
  <c r="GO1920"/>
  <c r="GP1920"/>
  <c r="GV1920"/>
  <c r="HC1920"/>
  <c r="GX1920" s="1"/>
  <c r="I1921"/>
  <c r="AC1921"/>
  <c r="AE1921"/>
  <c r="AD1921" s="1"/>
  <c r="AF1921"/>
  <c r="AG1921"/>
  <c r="AH1921"/>
  <c r="AI1921"/>
  <c r="CW1921" s="1"/>
  <c r="V1921" s="1"/>
  <c r="AJ1921"/>
  <c r="CQ1921"/>
  <c r="P1921" s="1"/>
  <c r="CT1921"/>
  <c r="S1921" s="1"/>
  <c r="CU1921"/>
  <c r="T1921" s="1"/>
  <c r="CV1921"/>
  <c r="U1921" s="1"/>
  <c r="CX1921"/>
  <c r="W1921" s="1"/>
  <c r="FR1921"/>
  <c r="GL1921"/>
  <c r="GO1921"/>
  <c r="GP1921"/>
  <c r="GV1921"/>
  <c r="HC1921" s="1"/>
  <c r="GX1921" s="1"/>
  <c r="C1922"/>
  <c r="D1922"/>
  <c r="I1922"/>
  <c r="I1923" s="1"/>
  <c r="K1922"/>
  <c r="AC1922"/>
  <c r="AB1922" s="1"/>
  <c r="AE1922"/>
  <c r="AD1922" s="1"/>
  <c r="CR1922" s="1"/>
  <c r="Q1922" s="1"/>
  <c r="AF1922"/>
  <c r="AG1922"/>
  <c r="AH1922"/>
  <c r="AI1922"/>
  <c r="CW1922" s="1"/>
  <c r="V1922" s="1"/>
  <c r="AJ1922"/>
  <c r="CQ1922"/>
  <c r="P1922" s="1"/>
  <c r="CT1922"/>
  <c r="S1922" s="1"/>
  <c r="CU1922"/>
  <c r="T1922" s="1"/>
  <c r="CV1922"/>
  <c r="U1922" s="1"/>
  <c r="CX1922"/>
  <c r="W1922" s="1"/>
  <c r="FR1922"/>
  <c r="GL1922"/>
  <c r="GO1922"/>
  <c r="GP1922"/>
  <c r="GV1922"/>
  <c r="HC1922" s="1"/>
  <c r="GX1922" s="1"/>
  <c r="AC1923"/>
  <c r="AB1923" s="1"/>
  <c r="AD1923"/>
  <c r="CR1923" s="1"/>
  <c r="Q1923" s="1"/>
  <c r="AE1923"/>
  <c r="AF1923"/>
  <c r="AG1923"/>
  <c r="AH1923"/>
  <c r="CV1923" s="1"/>
  <c r="U1923" s="1"/>
  <c r="AI1923"/>
  <c r="AJ1923"/>
  <c r="CQ1923"/>
  <c r="P1923" s="1"/>
  <c r="CS1923"/>
  <c r="R1923" s="1"/>
  <c r="CT1923"/>
  <c r="CU1923"/>
  <c r="T1923" s="1"/>
  <c r="CW1923"/>
  <c r="V1923" s="1"/>
  <c r="CX1923"/>
  <c r="W1923" s="1"/>
  <c r="FR1923"/>
  <c r="GL1923"/>
  <c r="GO1923"/>
  <c r="GP1923"/>
  <c r="GV1923"/>
  <c r="HC1923" s="1"/>
  <c r="GX1923" s="1"/>
  <c r="I1924"/>
  <c r="AC1924"/>
  <c r="CQ1924" s="1"/>
  <c r="P1924" s="1"/>
  <c r="AE1924"/>
  <c r="AD1924" s="1"/>
  <c r="AF1924"/>
  <c r="AG1924"/>
  <c r="CU1924" s="1"/>
  <c r="T1924" s="1"/>
  <c r="AH1924"/>
  <c r="AI1924"/>
  <c r="AJ1924"/>
  <c r="CS1924"/>
  <c r="R1924" s="1"/>
  <c r="CT1924"/>
  <c r="S1924" s="1"/>
  <c r="CV1924"/>
  <c r="U1924" s="1"/>
  <c r="CW1924"/>
  <c r="V1924" s="1"/>
  <c r="CX1924"/>
  <c r="W1924" s="1"/>
  <c r="FR1924"/>
  <c r="GL1924"/>
  <c r="GO1924"/>
  <c r="GP1924"/>
  <c r="GV1924"/>
  <c r="HC1924"/>
  <c r="GX1924" s="1"/>
  <c r="I1925"/>
  <c r="AC1925"/>
  <c r="AE1925"/>
  <c r="AD1925" s="1"/>
  <c r="AF1925"/>
  <c r="CT1925" s="1"/>
  <c r="S1925" s="1"/>
  <c r="AG1925"/>
  <c r="AH1925"/>
  <c r="AI1925"/>
  <c r="AJ1925"/>
  <c r="CX1925" s="1"/>
  <c r="W1925" s="1"/>
  <c r="CQ1925"/>
  <c r="P1925" s="1"/>
  <c r="CS1925"/>
  <c r="R1925" s="1"/>
  <c r="CU1925"/>
  <c r="T1925" s="1"/>
  <c r="CV1925"/>
  <c r="U1925" s="1"/>
  <c r="CW1925"/>
  <c r="V1925" s="1"/>
  <c r="FR1925"/>
  <c r="GL1925"/>
  <c r="GO1925"/>
  <c r="GP1925"/>
  <c r="GV1925"/>
  <c r="HC1925"/>
  <c r="GX1925" s="1"/>
  <c r="C1926"/>
  <c r="D1926"/>
  <c r="I1926"/>
  <c r="K1926"/>
  <c r="AC1926"/>
  <c r="CQ1926" s="1"/>
  <c r="P1926" s="1"/>
  <c r="AE1926"/>
  <c r="AD1926" s="1"/>
  <c r="AF1926"/>
  <c r="CT1926" s="1"/>
  <c r="S1926" s="1"/>
  <c r="AG1926"/>
  <c r="CU1926" s="1"/>
  <c r="T1926" s="1"/>
  <c r="AH1926"/>
  <c r="AI1926"/>
  <c r="AJ1926"/>
  <c r="CX1926" s="1"/>
  <c r="W1926" s="1"/>
  <c r="CS1926"/>
  <c r="R1926" s="1"/>
  <c r="CV1926"/>
  <c r="U1926" s="1"/>
  <c r="CW1926"/>
  <c r="V1926" s="1"/>
  <c r="FR1926"/>
  <c r="GL1926"/>
  <c r="GO1926"/>
  <c r="GP1926"/>
  <c r="GV1926"/>
  <c r="HC1926"/>
  <c r="GX1926" s="1"/>
  <c r="C1927"/>
  <c r="D1927"/>
  <c r="I1927"/>
  <c r="K1927"/>
  <c r="AC1927"/>
  <c r="CQ1927" s="1"/>
  <c r="P1927" s="1"/>
  <c r="AE1927"/>
  <c r="AD1927" s="1"/>
  <c r="AF1927"/>
  <c r="CT1927" s="1"/>
  <c r="S1927" s="1"/>
  <c r="AG1927"/>
  <c r="CU1927" s="1"/>
  <c r="T1927" s="1"/>
  <c r="AH1927"/>
  <c r="AI1927"/>
  <c r="AJ1927"/>
  <c r="CX1927" s="1"/>
  <c r="W1927" s="1"/>
  <c r="CS1927"/>
  <c r="R1927" s="1"/>
  <c r="CV1927"/>
  <c r="U1927" s="1"/>
  <c r="CW1927"/>
  <c r="V1927" s="1"/>
  <c r="FR1927"/>
  <c r="GL1927"/>
  <c r="GO1927"/>
  <c r="GP1927"/>
  <c r="GV1927"/>
  <c r="HC1927"/>
  <c r="GX1927" s="1"/>
  <c r="C1928"/>
  <c r="D1928"/>
  <c r="I1928"/>
  <c r="K1928"/>
  <c r="AB1928"/>
  <c r="AC1928"/>
  <c r="CQ1928" s="1"/>
  <c r="P1928" s="1"/>
  <c r="CP1928" s="1"/>
  <c r="O1928" s="1"/>
  <c r="AE1928"/>
  <c r="AD1928" s="1"/>
  <c r="CR1928" s="1"/>
  <c r="Q1928" s="1"/>
  <c r="AF1928"/>
  <c r="CT1928" s="1"/>
  <c r="S1928" s="1"/>
  <c r="AG1928"/>
  <c r="CU1928" s="1"/>
  <c r="T1928" s="1"/>
  <c r="AH1928"/>
  <c r="AI1928"/>
  <c r="AJ1928"/>
  <c r="CX1928" s="1"/>
  <c r="W1928" s="1"/>
  <c r="CS1928"/>
  <c r="R1928" s="1"/>
  <c r="CV1928"/>
  <c r="U1928" s="1"/>
  <c r="CW1928"/>
  <c r="V1928" s="1"/>
  <c r="FR1928"/>
  <c r="GL1928"/>
  <c r="GO1928"/>
  <c r="GP1928"/>
  <c r="GV1928"/>
  <c r="HC1928"/>
  <c r="GX1928" s="1"/>
  <c r="C1929"/>
  <c r="D1929"/>
  <c r="I1929"/>
  <c r="K1929"/>
  <c r="R1929"/>
  <c r="AC1929"/>
  <c r="CQ1929" s="1"/>
  <c r="P1929" s="1"/>
  <c r="AE1929"/>
  <c r="AD1929" s="1"/>
  <c r="CR1929" s="1"/>
  <c r="Q1929" s="1"/>
  <c r="AF1929"/>
  <c r="CT1929" s="1"/>
  <c r="S1929" s="1"/>
  <c r="AG1929"/>
  <c r="CU1929" s="1"/>
  <c r="T1929" s="1"/>
  <c r="AH1929"/>
  <c r="AI1929"/>
  <c r="AJ1929"/>
  <c r="CX1929" s="1"/>
  <c r="W1929" s="1"/>
  <c r="CS1929"/>
  <c r="CV1929"/>
  <c r="U1929" s="1"/>
  <c r="CW1929"/>
  <c r="V1929" s="1"/>
  <c r="FR1929"/>
  <c r="GL1929"/>
  <c r="GO1929"/>
  <c r="GP1929"/>
  <c r="GV1929"/>
  <c r="HC1929"/>
  <c r="GX1929" s="1"/>
  <c r="C1930"/>
  <c r="D1930"/>
  <c r="I1930"/>
  <c r="I1932" s="1"/>
  <c r="K1930"/>
  <c r="R1930"/>
  <c r="AC1930"/>
  <c r="CQ1930" s="1"/>
  <c r="P1930" s="1"/>
  <c r="AE1930"/>
  <c r="AD1930" s="1"/>
  <c r="CR1930" s="1"/>
  <c r="Q1930" s="1"/>
  <c r="AF1930"/>
  <c r="CT1930" s="1"/>
  <c r="S1930" s="1"/>
  <c r="AG1930"/>
  <c r="CU1930" s="1"/>
  <c r="T1930" s="1"/>
  <c r="AH1930"/>
  <c r="AI1930"/>
  <c r="AJ1930"/>
  <c r="CX1930" s="1"/>
  <c r="W1930" s="1"/>
  <c r="CS1930"/>
  <c r="CV1930"/>
  <c r="U1930" s="1"/>
  <c r="CW1930"/>
  <c r="V1930" s="1"/>
  <c r="FR1930"/>
  <c r="GL1930"/>
  <c r="GO1930"/>
  <c r="GP1930"/>
  <c r="GV1930"/>
  <c r="HC1930"/>
  <c r="GX1930" s="1"/>
  <c r="AC1931"/>
  <c r="AE1931"/>
  <c r="AF1931"/>
  <c r="CT1931" s="1"/>
  <c r="AG1931"/>
  <c r="AH1931"/>
  <c r="AI1931"/>
  <c r="CW1931" s="1"/>
  <c r="AJ1931"/>
  <c r="CX1931" s="1"/>
  <c r="CQ1931"/>
  <c r="CU1931"/>
  <c r="CV1931"/>
  <c r="FR1931"/>
  <c r="GL1931"/>
  <c r="GO1931"/>
  <c r="GP1931"/>
  <c r="GV1931"/>
  <c r="HC1931" s="1"/>
  <c r="AC1932"/>
  <c r="AD1932"/>
  <c r="CR1932" s="1"/>
  <c r="Q1932" s="1"/>
  <c r="AE1932"/>
  <c r="AF1932"/>
  <c r="AG1932"/>
  <c r="AH1932"/>
  <c r="CV1932" s="1"/>
  <c r="U1932" s="1"/>
  <c r="AI1932"/>
  <c r="AJ1932"/>
  <c r="CQ1932"/>
  <c r="P1932" s="1"/>
  <c r="CP1932" s="1"/>
  <c r="O1932" s="1"/>
  <c r="CS1932"/>
  <c r="R1932" s="1"/>
  <c r="CY1932" s="1"/>
  <c r="X1932" s="1"/>
  <c r="CT1932"/>
  <c r="S1932" s="1"/>
  <c r="CU1932"/>
  <c r="T1932" s="1"/>
  <c r="CW1932"/>
  <c r="V1932" s="1"/>
  <c r="CX1932"/>
  <c r="W1932" s="1"/>
  <c r="FR1932"/>
  <c r="GL1932"/>
  <c r="GO1932"/>
  <c r="GP1932"/>
  <c r="GV1932"/>
  <c r="HC1932" s="1"/>
  <c r="GX1932" s="1"/>
  <c r="C1933"/>
  <c r="D1933"/>
  <c r="I1933"/>
  <c r="K1933"/>
  <c r="T1933"/>
  <c r="AC1933"/>
  <c r="AD1933"/>
  <c r="CR1933" s="1"/>
  <c r="Q1933" s="1"/>
  <c r="AE1933"/>
  <c r="AF1933"/>
  <c r="AG1933"/>
  <c r="AH1933"/>
  <c r="CV1933" s="1"/>
  <c r="U1933" s="1"/>
  <c r="AI1933"/>
  <c r="AJ1933"/>
  <c r="CQ1933"/>
  <c r="P1933" s="1"/>
  <c r="CP1933" s="1"/>
  <c r="O1933" s="1"/>
  <c r="CS1933"/>
  <c r="R1933" s="1"/>
  <c r="CY1933" s="1"/>
  <c r="X1933" s="1"/>
  <c r="CT1933"/>
  <c r="S1933" s="1"/>
  <c r="CU1933"/>
  <c r="CW1933"/>
  <c r="V1933" s="1"/>
  <c r="CX1933"/>
  <c r="W1933" s="1"/>
  <c r="FR1933"/>
  <c r="GL1933"/>
  <c r="GO1933"/>
  <c r="GP1933"/>
  <c r="GV1933"/>
  <c r="HC1933" s="1"/>
  <c r="GX1933" s="1"/>
  <c r="C1934"/>
  <c r="D1934"/>
  <c r="I1934"/>
  <c r="K1934"/>
  <c r="P1934"/>
  <c r="T1934"/>
  <c r="AC1934"/>
  <c r="AD1934"/>
  <c r="CR1934" s="1"/>
  <c r="Q1934" s="1"/>
  <c r="AE1934"/>
  <c r="AF1934"/>
  <c r="AG1934"/>
  <c r="AH1934"/>
  <c r="CV1934" s="1"/>
  <c r="U1934" s="1"/>
  <c r="AI1934"/>
  <c r="AJ1934"/>
  <c r="CQ1934"/>
  <c r="CS1934"/>
  <c r="R1934" s="1"/>
  <c r="CY1934" s="1"/>
  <c r="X1934" s="1"/>
  <c r="CT1934"/>
  <c r="S1934" s="1"/>
  <c r="CU1934"/>
  <c r="CW1934"/>
  <c r="V1934" s="1"/>
  <c r="CX1934"/>
  <c r="W1934" s="1"/>
  <c r="FR1934"/>
  <c r="GL1934"/>
  <c r="GO1934"/>
  <c r="GP1934"/>
  <c r="GV1934"/>
  <c r="HC1934" s="1"/>
  <c r="GX1934" s="1"/>
  <c r="C1935"/>
  <c r="D1935"/>
  <c r="I1935"/>
  <c r="K1935"/>
  <c r="P1935"/>
  <c r="T1935"/>
  <c r="AC1935"/>
  <c r="AD1935"/>
  <c r="CR1935" s="1"/>
  <c r="Q1935" s="1"/>
  <c r="AE1935"/>
  <c r="AF1935"/>
  <c r="AG1935"/>
  <c r="AH1935"/>
  <c r="CV1935" s="1"/>
  <c r="U1935" s="1"/>
  <c r="AI1935"/>
  <c r="AJ1935"/>
  <c r="CQ1935"/>
  <c r="CS1935"/>
  <c r="R1935" s="1"/>
  <c r="CY1935" s="1"/>
  <c r="X1935" s="1"/>
  <c r="CT1935"/>
  <c r="S1935" s="1"/>
  <c r="CU1935"/>
  <c r="CW1935"/>
  <c r="V1935" s="1"/>
  <c r="CX1935"/>
  <c r="W1935" s="1"/>
  <c r="FR1935"/>
  <c r="GL1935"/>
  <c r="GO1935"/>
  <c r="GP1935"/>
  <c r="GV1935"/>
  <c r="HC1935" s="1"/>
  <c r="GX1935" s="1"/>
  <c r="C1936"/>
  <c r="D1936"/>
  <c r="I1936"/>
  <c r="K1936"/>
  <c r="P1936"/>
  <c r="T1936"/>
  <c r="AC1936"/>
  <c r="AD1936"/>
  <c r="CR1936" s="1"/>
  <c r="Q1936" s="1"/>
  <c r="AE1936"/>
  <c r="AF1936"/>
  <c r="AG1936"/>
  <c r="AH1936"/>
  <c r="CV1936" s="1"/>
  <c r="U1936" s="1"/>
  <c r="AI1936"/>
  <c r="AJ1936"/>
  <c r="CQ1936"/>
  <c r="CS1936"/>
  <c r="R1936" s="1"/>
  <c r="CY1936" s="1"/>
  <c r="X1936" s="1"/>
  <c r="CT1936"/>
  <c r="S1936" s="1"/>
  <c r="CU1936"/>
  <c r="CW1936"/>
  <c r="V1936" s="1"/>
  <c r="CX1936"/>
  <c r="W1936" s="1"/>
  <c r="FR1936"/>
  <c r="GL1936"/>
  <c r="GO1936"/>
  <c r="GP1936"/>
  <c r="GV1936"/>
  <c r="HC1936" s="1"/>
  <c r="GX1936" s="1"/>
  <c r="C1937"/>
  <c r="D1937"/>
  <c r="I1937"/>
  <c r="K1937"/>
  <c r="P1937"/>
  <c r="T1937"/>
  <c r="AC1937"/>
  <c r="AD1937"/>
  <c r="CR1937" s="1"/>
  <c r="Q1937" s="1"/>
  <c r="AE1937"/>
  <c r="AF1937"/>
  <c r="AG1937"/>
  <c r="AH1937"/>
  <c r="CV1937" s="1"/>
  <c r="U1937" s="1"/>
  <c r="AI1937"/>
  <c r="AJ1937"/>
  <c r="CQ1937"/>
  <c r="CS1937"/>
  <c r="R1937" s="1"/>
  <c r="CY1937" s="1"/>
  <c r="X1937" s="1"/>
  <c r="CT1937"/>
  <c r="S1937" s="1"/>
  <c r="CU1937"/>
  <c r="CW1937"/>
  <c r="V1937" s="1"/>
  <c r="CX1937"/>
  <c r="W1937" s="1"/>
  <c r="FR1937"/>
  <c r="GL1937"/>
  <c r="GN1937"/>
  <c r="GP1937"/>
  <c r="GV1937"/>
  <c r="HC1937" s="1"/>
  <c r="GX1937" s="1"/>
  <c r="I1938"/>
  <c r="AC1938"/>
  <c r="AD1938"/>
  <c r="CR1938" s="1"/>
  <c r="Q1938" s="1"/>
  <c r="AE1938"/>
  <c r="AF1938"/>
  <c r="AG1938"/>
  <c r="CU1938" s="1"/>
  <c r="T1938" s="1"/>
  <c r="AH1938"/>
  <c r="CV1938" s="1"/>
  <c r="U1938" s="1"/>
  <c r="AI1938"/>
  <c r="AJ1938"/>
  <c r="CS1938"/>
  <c r="R1938" s="1"/>
  <c r="CT1938"/>
  <c r="S1938" s="1"/>
  <c r="CW1938"/>
  <c r="V1938" s="1"/>
  <c r="CX1938"/>
  <c r="W1938" s="1"/>
  <c r="FR1938"/>
  <c r="GL1938"/>
  <c r="GN1938"/>
  <c r="GP1938"/>
  <c r="GV1938"/>
  <c r="HC1938"/>
  <c r="GX1938" s="1"/>
  <c r="I1939"/>
  <c r="R1939"/>
  <c r="AC1939"/>
  <c r="CQ1939" s="1"/>
  <c r="P1939" s="1"/>
  <c r="AE1939"/>
  <c r="AD1939" s="1"/>
  <c r="CR1939" s="1"/>
  <c r="Q1939" s="1"/>
  <c r="AF1939"/>
  <c r="CT1939" s="1"/>
  <c r="AG1939"/>
  <c r="CU1939" s="1"/>
  <c r="AH1939"/>
  <c r="AI1939"/>
  <c r="AJ1939"/>
  <c r="CX1939" s="1"/>
  <c r="CS1939"/>
  <c r="CV1939"/>
  <c r="U1939" s="1"/>
  <c r="CW1939"/>
  <c r="V1939" s="1"/>
  <c r="FR1939"/>
  <c r="GL1939"/>
  <c r="GN1939"/>
  <c r="GP1939"/>
  <c r="GV1939"/>
  <c r="HC1939"/>
  <c r="GX1939" s="1"/>
  <c r="I1940"/>
  <c r="AC1940"/>
  <c r="AE1940"/>
  <c r="AF1940"/>
  <c r="AG1940"/>
  <c r="AH1940"/>
  <c r="AI1940"/>
  <c r="CW1940" s="1"/>
  <c r="V1940" s="1"/>
  <c r="AJ1940"/>
  <c r="CQ1940"/>
  <c r="P1940" s="1"/>
  <c r="CT1940"/>
  <c r="S1940" s="1"/>
  <c r="CU1940"/>
  <c r="T1940" s="1"/>
  <c r="CV1940"/>
  <c r="U1940" s="1"/>
  <c r="CX1940"/>
  <c r="W1940" s="1"/>
  <c r="FR1940"/>
  <c r="GL1940"/>
  <c r="GN1940"/>
  <c r="GP1940"/>
  <c r="GV1940"/>
  <c r="HC1940" s="1"/>
  <c r="GX1940"/>
  <c r="C1941"/>
  <c r="D1941"/>
  <c r="I1941"/>
  <c r="K1941"/>
  <c r="AC1941"/>
  <c r="AE1941"/>
  <c r="AF1941"/>
  <c r="AG1941"/>
  <c r="AH1941"/>
  <c r="AI1941"/>
  <c r="CW1941" s="1"/>
  <c r="V1941" s="1"/>
  <c r="AJ1941"/>
  <c r="CQ1941"/>
  <c r="P1941" s="1"/>
  <c r="CT1941"/>
  <c r="S1941" s="1"/>
  <c r="CU1941"/>
  <c r="T1941" s="1"/>
  <c r="CV1941"/>
  <c r="U1941" s="1"/>
  <c r="CX1941"/>
  <c r="W1941" s="1"/>
  <c r="FR1941"/>
  <c r="GL1941"/>
  <c r="GN1941"/>
  <c r="GP1941"/>
  <c r="GV1941"/>
  <c r="HC1941" s="1"/>
  <c r="GX1941"/>
  <c r="AC1942"/>
  <c r="AD1942"/>
  <c r="CR1942" s="1"/>
  <c r="AE1942"/>
  <c r="AF1942"/>
  <c r="AG1942"/>
  <c r="AH1942"/>
  <c r="CV1942" s="1"/>
  <c r="AI1942"/>
  <c r="AJ1942"/>
  <c r="CQ1942"/>
  <c r="CS1942"/>
  <c r="CT1942"/>
  <c r="CU1942"/>
  <c r="CW1942"/>
  <c r="CX1942"/>
  <c r="FR1942"/>
  <c r="GL1942"/>
  <c r="GN1942"/>
  <c r="GP1942"/>
  <c r="GV1942"/>
  <c r="HC1942" s="1"/>
  <c r="AC1943"/>
  <c r="AE1943"/>
  <c r="AD1943" s="1"/>
  <c r="CR1943" s="1"/>
  <c r="AF1943"/>
  <c r="AG1943"/>
  <c r="CU1943" s="1"/>
  <c r="AH1943"/>
  <c r="AI1943"/>
  <c r="AJ1943"/>
  <c r="CS1943"/>
  <c r="CT1943"/>
  <c r="CV1943"/>
  <c r="CW1943"/>
  <c r="CX1943"/>
  <c r="FR1943"/>
  <c r="GL1943"/>
  <c r="GN1943"/>
  <c r="GP1943"/>
  <c r="GV1943"/>
  <c r="HC1943"/>
  <c r="C1944"/>
  <c r="D1944"/>
  <c r="I1944"/>
  <c r="K1944"/>
  <c r="AC1944"/>
  <c r="AE1944"/>
  <c r="AD1944" s="1"/>
  <c r="CR1944" s="1"/>
  <c r="Q1944" s="1"/>
  <c r="AF1944"/>
  <c r="AG1944"/>
  <c r="CU1944" s="1"/>
  <c r="T1944" s="1"/>
  <c r="AH1944"/>
  <c r="AI1944"/>
  <c r="AJ1944"/>
  <c r="CS1944"/>
  <c r="R1944" s="1"/>
  <c r="CT1944"/>
  <c r="S1944" s="1"/>
  <c r="CV1944"/>
  <c r="U1944" s="1"/>
  <c r="CW1944"/>
  <c r="V1944" s="1"/>
  <c r="CX1944"/>
  <c r="W1944" s="1"/>
  <c r="FR1944"/>
  <c r="GL1944"/>
  <c r="GO1944"/>
  <c r="GP1944"/>
  <c r="GV1944"/>
  <c r="HC1944"/>
  <c r="GX1944" s="1"/>
  <c r="S1945"/>
  <c r="AC1945"/>
  <c r="AE1945"/>
  <c r="AD1945" s="1"/>
  <c r="CR1945" s="1"/>
  <c r="Q1945" s="1"/>
  <c r="AF1945"/>
  <c r="AG1945"/>
  <c r="CU1945" s="1"/>
  <c r="T1945" s="1"/>
  <c r="AH1945"/>
  <c r="AI1945"/>
  <c r="AJ1945"/>
  <c r="CS1945"/>
  <c r="R1945" s="1"/>
  <c r="CT1945"/>
  <c r="CV1945"/>
  <c r="U1945" s="1"/>
  <c r="CW1945"/>
  <c r="V1945" s="1"/>
  <c r="CX1945"/>
  <c r="W1945" s="1"/>
  <c r="FR1945"/>
  <c r="GL1945"/>
  <c r="GO1945"/>
  <c r="GP1945"/>
  <c r="GV1945"/>
  <c r="HC1945"/>
  <c r="GX1945" s="1"/>
  <c r="AC1946"/>
  <c r="AD1946"/>
  <c r="CR1946" s="1"/>
  <c r="Q1946" s="1"/>
  <c r="AE1946"/>
  <c r="AF1946"/>
  <c r="AG1946"/>
  <c r="CU1946" s="1"/>
  <c r="T1946" s="1"/>
  <c r="AH1946"/>
  <c r="CV1946" s="1"/>
  <c r="U1946" s="1"/>
  <c r="AI1946"/>
  <c r="AJ1946"/>
  <c r="CS1946"/>
  <c r="R1946" s="1"/>
  <c r="CT1946"/>
  <c r="S1946" s="1"/>
  <c r="CW1946"/>
  <c r="V1946" s="1"/>
  <c r="CX1946"/>
  <c r="W1946" s="1"/>
  <c r="FR1946"/>
  <c r="GL1946"/>
  <c r="GO1946"/>
  <c r="GP1946"/>
  <c r="GV1946"/>
  <c r="HC1946"/>
  <c r="GX1946" s="1"/>
  <c r="S1947"/>
  <c r="AC1947"/>
  <c r="AE1947"/>
  <c r="AD1947" s="1"/>
  <c r="CR1947" s="1"/>
  <c r="Q1947" s="1"/>
  <c r="AF1947"/>
  <c r="AG1947"/>
  <c r="CU1947" s="1"/>
  <c r="T1947" s="1"/>
  <c r="AH1947"/>
  <c r="AI1947"/>
  <c r="AJ1947"/>
  <c r="CS1947"/>
  <c r="R1947" s="1"/>
  <c r="CT1947"/>
  <c r="CV1947"/>
  <c r="U1947" s="1"/>
  <c r="CW1947"/>
  <c r="V1947" s="1"/>
  <c r="CX1947"/>
  <c r="W1947" s="1"/>
  <c r="FR1947"/>
  <c r="GL1947"/>
  <c r="GO1947"/>
  <c r="GP1947"/>
  <c r="GV1947"/>
  <c r="HC1947"/>
  <c r="GX1947" s="1"/>
  <c r="I1948"/>
  <c r="K1948"/>
  <c r="U1948"/>
  <c r="AC1948"/>
  <c r="AE1948"/>
  <c r="AF1948"/>
  <c r="AG1948"/>
  <c r="AH1948"/>
  <c r="AI1948"/>
  <c r="CW1948" s="1"/>
  <c r="V1948" s="1"/>
  <c r="AJ1948"/>
  <c r="CQ1948"/>
  <c r="P1948" s="1"/>
  <c r="CT1948"/>
  <c r="S1948" s="1"/>
  <c r="CU1948"/>
  <c r="T1948" s="1"/>
  <c r="CV1948"/>
  <c r="CX1948"/>
  <c r="W1948" s="1"/>
  <c r="FR1948"/>
  <c r="GL1948"/>
  <c r="GO1948"/>
  <c r="GP1948"/>
  <c r="GV1948"/>
  <c r="HC1948" s="1"/>
  <c r="GX1948"/>
  <c r="C1949"/>
  <c r="D1949"/>
  <c r="I1949"/>
  <c r="K1949"/>
  <c r="U1949"/>
  <c r="AC1949"/>
  <c r="AE1949"/>
  <c r="AF1949"/>
  <c r="AG1949"/>
  <c r="AH1949"/>
  <c r="AI1949"/>
  <c r="CW1949" s="1"/>
  <c r="V1949" s="1"/>
  <c r="AJ1949"/>
  <c r="CQ1949"/>
  <c r="P1949" s="1"/>
  <c r="CT1949"/>
  <c r="S1949" s="1"/>
  <c r="CU1949"/>
  <c r="T1949" s="1"/>
  <c r="CV1949"/>
  <c r="CX1949"/>
  <c r="W1949" s="1"/>
  <c r="FR1949"/>
  <c r="GL1949"/>
  <c r="GO1949"/>
  <c r="GP1949"/>
  <c r="GV1949"/>
  <c r="HC1949" s="1"/>
  <c r="GX1949"/>
  <c r="AC1950"/>
  <c r="AD1950"/>
  <c r="CR1950" s="1"/>
  <c r="AE1950"/>
  <c r="AF1950"/>
  <c r="AG1950"/>
  <c r="AH1950"/>
  <c r="CV1950" s="1"/>
  <c r="AI1950"/>
  <c r="AJ1950"/>
  <c r="CQ1950"/>
  <c r="CS1950"/>
  <c r="CT1950"/>
  <c r="CU1950"/>
  <c r="CW1950"/>
  <c r="CX1950"/>
  <c r="FR1950"/>
  <c r="GL1950"/>
  <c r="GO1950"/>
  <c r="GP1950"/>
  <c r="GV1950"/>
  <c r="HC1950" s="1"/>
  <c r="AC1951"/>
  <c r="AE1951"/>
  <c r="AD1951" s="1"/>
  <c r="CR1951" s="1"/>
  <c r="AF1951"/>
  <c r="AG1951"/>
  <c r="CU1951" s="1"/>
  <c r="AH1951"/>
  <c r="AI1951"/>
  <c r="AJ1951"/>
  <c r="CS1951"/>
  <c r="CT1951"/>
  <c r="CV1951"/>
  <c r="CW1951"/>
  <c r="CX1951"/>
  <c r="FR1951"/>
  <c r="GL1951"/>
  <c r="GO1951"/>
  <c r="GP1951"/>
  <c r="GV1951"/>
  <c r="HC1951"/>
  <c r="C1952"/>
  <c r="D1952"/>
  <c r="I1952"/>
  <c r="K1952"/>
  <c r="AC1952"/>
  <c r="AE1952"/>
  <c r="AD1952" s="1"/>
  <c r="CR1952" s="1"/>
  <c r="Q1952" s="1"/>
  <c r="AF1952"/>
  <c r="AG1952"/>
  <c r="CU1952" s="1"/>
  <c r="T1952" s="1"/>
  <c r="AH1952"/>
  <c r="AI1952"/>
  <c r="AJ1952"/>
  <c r="CS1952"/>
  <c r="R1952" s="1"/>
  <c r="CT1952"/>
  <c r="S1952" s="1"/>
  <c r="CV1952"/>
  <c r="U1952" s="1"/>
  <c r="CW1952"/>
  <c r="V1952" s="1"/>
  <c r="CX1952"/>
  <c r="W1952" s="1"/>
  <c r="FR1952"/>
  <c r="GL1952"/>
  <c r="GN1952"/>
  <c r="GP1952"/>
  <c r="GV1952"/>
  <c r="HC1952"/>
  <c r="GX1952" s="1"/>
  <c r="I1953"/>
  <c r="R1953"/>
  <c r="AC1953"/>
  <c r="AE1953"/>
  <c r="AD1953" s="1"/>
  <c r="CR1953" s="1"/>
  <c r="Q1953" s="1"/>
  <c r="AF1953"/>
  <c r="CT1953" s="1"/>
  <c r="AG1953"/>
  <c r="AH1953"/>
  <c r="AI1953"/>
  <c r="AJ1953"/>
  <c r="CX1953" s="1"/>
  <c r="CQ1953"/>
  <c r="CS1953"/>
  <c r="CU1953"/>
  <c r="T1953" s="1"/>
  <c r="CV1953"/>
  <c r="CW1953"/>
  <c r="V1953" s="1"/>
  <c r="FR1953"/>
  <c r="GL1953"/>
  <c r="GN1953"/>
  <c r="GP1953"/>
  <c r="GV1953"/>
  <c r="HC1953"/>
  <c r="B1955"/>
  <c r="B1915" s="1"/>
  <c r="C1955"/>
  <c r="C1915" s="1"/>
  <c r="D1955"/>
  <c r="D1915" s="1"/>
  <c r="F1955"/>
  <c r="F1915" s="1"/>
  <c r="G1955"/>
  <c r="G1915" s="1"/>
  <c r="BX1955"/>
  <c r="CK1955"/>
  <c r="CK1915" s="1"/>
  <c r="CL1955"/>
  <c r="CL1915" s="1"/>
  <c r="CM1955"/>
  <c r="CM1915" s="1"/>
  <c r="B1987"/>
  <c r="B1863" s="1"/>
  <c r="C1987"/>
  <c r="C1863" s="1"/>
  <c r="D1987"/>
  <c r="D1863" s="1"/>
  <c r="F1987"/>
  <c r="F1863" s="1"/>
  <c r="G1987"/>
  <c r="G1863" s="1"/>
  <c r="F1989"/>
  <c r="F1990"/>
  <c r="F1999"/>
  <c r="F2001"/>
  <c r="F2002"/>
  <c r="F2008"/>
  <c r="F2009"/>
  <c r="F2010"/>
  <c r="F2011"/>
  <c r="F2013"/>
  <c r="F2014"/>
  <c r="D2019"/>
  <c r="E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AE2021"/>
  <c r="AF2021"/>
  <c r="AG2021"/>
  <c r="AH2021"/>
  <c r="AI2021"/>
  <c r="AJ2021"/>
  <c r="AK2021"/>
  <c r="AL2021"/>
  <c r="AM2021"/>
  <c r="AN2021"/>
  <c r="BE2021"/>
  <c r="BF2021"/>
  <c r="BG2021"/>
  <c r="BH2021"/>
  <c r="BI2021"/>
  <c r="BJ2021"/>
  <c r="BK2021"/>
  <c r="BL2021"/>
  <c r="BM2021"/>
  <c r="BN2021"/>
  <c r="BO2021"/>
  <c r="BP2021"/>
  <c r="BQ2021"/>
  <c r="BR2021"/>
  <c r="BS2021"/>
  <c r="BT2021"/>
  <c r="BU2021"/>
  <c r="BV2021"/>
  <c r="BW2021"/>
  <c r="BX2021"/>
  <c r="BY2021"/>
  <c r="BZ2021"/>
  <c r="CA2021"/>
  <c r="CB2021"/>
  <c r="CC2021"/>
  <c r="CD2021"/>
  <c r="CE2021"/>
  <c r="CF2021"/>
  <c r="CG2021"/>
  <c r="CH2021"/>
  <c r="CI2021"/>
  <c r="CJ2021"/>
  <c r="CK2021"/>
  <c r="CL2021"/>
  <c r="CM2021"/>
  <c r="CN2021"/>
  <c r="CO2021"/>
  <c r="CP2021"/>
  <c r="CQ2021"/>
  <c r="CR2021"/>
  <c r="CS2021"/>
  <c r="CT2021"/>
  <c r="CU2021"/>
  <c r="CV2021"/>
  <c r="CW2021"/>
  <c r="CX2021"/>
  <c r="CY2021"/>
  <c r="CZ2021"/>
  <c r="DA2021"/>
  <c r="DB2021"/>
  <c r="DC2021"/>
  <c r="DD2021"/>
  <c r="DE2021"/>
  <c r="DF2021"/>
  <c r="DG2021"/>
  <c r="DH2021"/>
  <c r="DI2021"/>
  <c r="DJ2021"/>
  <c r="DK2021"/>
  <c r="DL2021"/>
  <c r="DM2021"/>
  <c r="DN2021"/>
  <c r="DO2021"/>
  <c r="DP2021"/>
  <c r="DQ2021"/>
  <c r="DR2021"/>
  <c r="DS2021"/>
  <c r="DT2021"/>
  <c r="DU2021"/>
  <c r="DV2021"/>
  <c r="DW2021"/>
  <c r="DX2021"/>
  <c r="DY2021"/>
  <c r="DZ2021"/>
  <c r="EA2021"/>
  <c r="EB2021"/>
  <c r="EC2021"/>
  <c r="ED2021"/>
  <c r="EE2021"/>
  <c r="EF2021"/>
  <c r="EG2021"/>
  <c r="EH2021"/>
  <c r="EI2021"/>
  <c r="EJ2021"/>
  <c r="EK2021"/>
  <c r="EL2021"/>
  <c r="EM2021"/>
  <c r="EN2021"/>
  <c r="EO2021"/>
  <c r="EP2021"/>
  <c r="EQ2021"/>
  <c r="ER2021"/>
  <c r="ES2021"/>
  <c r="ET2021"/>
  <c r="EU2021"/>
  <c r="EV2021"/>
  <c r="EW2021"/>
  <c r="EX2021"/>
  <c r="EY2021"/>
  <c r="EZ2021"/>
  <c r="FA2021"/>
  <c r="FB2021"/>
  <c r="FC2021"/>
  <c r="FD2021"/>
  <c r="FE2021"/>
  <c r="FF2021"/>
  <c r="FG2021"/>
  <c r="FH2021"/>
  <c r="FI2021"/>
  <c r="FJ2021"/>
  <c r="FK2021"/>
  <c r="FL2021"/>
  <c r="FM2021"/>
  <c r="FN2021"/>
  <c r="FO2021"/>
  <c r="FP2021"/>
  <c r="FQ2021"/>
  <c r="FR2021"/>
  <c r="FS2021"/>
  <c r="FT2021"/>
  <c r="FU2021"/>
  <c r="FV2021"/>
  <c r="FW2021"/>
  <c r="FX2021"/>
  <c r="FY2021"/>
  <c r="FZ2021"/>
  <c r="GA2021"/>
  <c r="GB2021"/>
  <c r="GC2021"/>
  <c r="GD2021"/>
  <c r="GE2021"/>
  <c r="GF2021"/>
  <c r="GG2021"/>
  <c r="GH2021"/>
  <c r="GI2021"/>
  <c r="GJ2021"/>
  <c r="GK2021"/>
  <c r="GL2021"/>
  <c r="GM2021"/>
  <c r="GN2021"/>
  <c r="GO2021"/>
  <c r="GP2021"/>
  <c r="GQ2021"/>
  <c r="GR2021"/>
  <c r="GS2021"/>
  <c r="GT2021"/>
  <c r="GU2021"/>
  <c r="GV2021"/>
  <c r="GW2021"/>
  <c r="GX2021"/>
  <c r="D2023"/>
  <c r="C2025"/>
  <c r="E2025"/>
  <c r="G2025"/>
  <c r="Z2025"/>
  <c r="AA2025"/>
  <c r="AM2025"/>
  <c r="AN2025"/>
  <c r="BE2025"/>
  <c r="BF2025"/>
  <c r="BG2025"/>
  <c r="BH2025"/>
  <c r="BI2025"/>
  <c r="BJ2025"/>
  <c r="BK2025"/>
  <c r="BL2025"/>
  <c r="BM2025"/>
  <c r="BN2025"/>
  <c r="BO2025"/>
  <c r="BP2025"/>
  <c r="BQ2025"/>
  <c r="BR2025"/>
  <c r="BS2025"/>
  <c r="BT2025"/>
  <c r="BU2025"/>
  <c r="BV2025"/>
  <c r="BW2025"/>
  <c r="CL2025"/>
  <c r="CN2025"/>
  <c r="CO2025"/>
  <c r="CP2025"/>
  <c r="CQ2025"/>
  <c r="CR2025"/>
  <c r="CS2025"/>
  <c r="CT2025"/>
  <c r="CU2025"/>
  <c r="CV2025"/>
  <c r="CW2025"/>
  <c r="CX2025"/>
  <c r="CY2025"/>
  <c r="CZ2025"/>
  <c r="DA2025"/>
  <c r="DB2025"/>
  <c r="DC2025"/>
  <c r="DD2025"/>
  <c r="DE2025"/>
  <c r="DF2025"/>
  <c r="DG2025"/>
  <c r="DH2025"/>
  <c r="DI2025"/>
  <c r="DJ2025"/>
  <c r="DK2025"/>
  <c r="DL2025"/>
  <c r="DM2025"/>
  <c r="DN2025"/>
  <c r="DO2025"/>
  <c r="DP2025"/>
  <c r="DQ2025"/>
  <c r="DR2025"/>
  <c r="DS2025"/>
  <c r="DT2025"/>
  <c r="DU2025"/>
  <c r="DV2025"/>
  <c r="DW2025"/>
  <c r="DX2025"/>
  <c r="DY2025"/>
  <c r="DZ2025"/>
  <c r="EA2025"/>
  <c r="EB2025"/>
  <c r="EC2025"/>
  <c r="ED2025"/>
  <c r="EE2025"/>
  <c r="EF2025"/>
  <c r="EG2025"/>
  <c r="EH2025"/>
  <c r="EI2025"/>
  <c r="EJ2025"/>
  <c r="EK2025"/>
  <c r="EL2025"/>
  <c r="EM2025"/>
  <c r="EN2025"/>
  <c r="EO2025"/>
  <c r="EP2025"/>
  <c r="EQ2025"/>
  <c r="ER2025"/>
  <c r="ES2025"/>
  <c r="ET2025"/>
  <c r="EU2025"/>
  <c r="EV2025"/>
  <c r="EW2025"/>
  <c r="EX2025"/>
  <c r="EY2025"/>
  <c r="EZ2025"/>
  <c r="FA2025"/>
  <c r="FB2025"/>
  <c r="FC2025"/>
  <c r="FD2025"/>
  <c r="FE2025"/>
  <c r="FF2025"/>
  <c r="FG2025"/>
  <c r="FH2025"/>
  <c r="FI2025"/>
  <c r="FJ2025"/>
  <c r="FK2025"/>
  <c r="FL2025"/>
  <c r="FM2025"/>
  <c r="FN2025"/>
  <c r="FO2025"/>
  <c r="FP2025"/>
  <c r="FQ2025"/>
  <c r="FR2025"/>
  <c r="FS2025"/>
  <c r="FT2025"/>
  <c r="FU2025"/>
  <c r="FV2025"/>
  <c r="FW2025"/>
  <c r="FX2025"/>
  <c r="FY2025"/>
  <c r="FZ2025"/>
  <c r="GA2025"/>
  <c r="GB2025"/>
  <c r="GC2025"/>
  <c r="GD2025"/>
  <c r="GE2025"/>
  <c r="GF2025"/>
  <c r="GG2025"/>
  <c r="GH2025"/>
  <c r="GI2025"/>
  <c r="GJ2025"/>
  <c r="GK2025"/>
  <c r="GL2025"/>
  <c r="GM2025"/>
  <c r="GN2025"/>
  <c r="GO2025"/>
  <c r="GP2025"/>
  <c r="GQ2025"/>
  <c r="GR2025"/>
  <c r="GS2025"/>
  <c r="GT2025"/>
  <c r="GU2025"/>
  <c r="GV2025"/>
  <c r="GW2025"/>
  <c r="GX2025"/>
  <c r="C2027"/>
  <c r="D2027"/>
  <c r="I2027"/>
  <c r="I2028" s="1"/>
  <c r="K2027"/>
  <c r="V2027"/>
  <c r="AC2027"/>
  <c r="AE2027"/>
  <c r="AD2027" s="1"/>
  <c r="CR2027" s="1"/>
  <c r="Q2027" s="1"/>
  <c r="AF2027"/>
  <c r="CT2027" s="1"/>
  <c r="S2027" s="1"/>
  <c r="AG2027"/>
  <c r="AH2027"/>
  <c r="AI2027"/>
  <c r="AJ2027"/>
  <c r="CX2027" s="1"/>
  <c r="W2027" s="1"/>
  <c r="CQ2027"/>
  <c r="P2027" s="1"/>
  <c r="CS2027"/>
  <c r="R2027" s="1"/>
  <c r="CU2027"/>
  <c r="T2027" s="1"/>
  <c r="CV2027"/>
  <c r="U2027" s="1"/>
  <c r="CW2027"/>
  <c r="FR2027"/>
  <c r="GL2027"/>
  <c r="GO2027"/>
  <c r="GP2027"/>
  <c r="GV2027"/>
  <c r="HC2027"/>
  <c r="GX2027" s="1"/>
  <c r="AC2028"/>
  <c r="AE2028"/>
  <c r="AF2028"/>
  <c r="AG2028"/>
  <c r="AH2028"/>
  <c r="AI2028"/>
  <c r="CW2028" s="1"/>
  <c r="V2028" s="1"/>
  <c r="AJ2028"/>
  <c r="CQ2028"/>
  <c r="P2028" s="1"/>
  <c r="CT2028"/>
  <c r="S2028" s="1"/>
  <c r="CU2028"/>
  <c r="T2028" s="1"/>
  <c r="CV2028"/>
  <c r="U2028" s="1"/>
  <c r="CX2028"/>
  <c r="W2028" s="1"/>
  <c r="FR2028"/>
  <c r="GL2028"/>
  <c r="GN2028"/>
  <c r="GP2028"/>
  <c r="GV2028"/>
  <c r="HC2028" s="1"/>
  <c r="GX2028"/>
  <c r="C2029"/>
  <c r="D2029"/>
  <c r="I2029"/>
  <c r="K2029"/>
  <c r="U2029"/>
  <c r="AC2029"/>
  <c r="AE2029"/>
  <c r="AF2029"/>
  <c r="AG2029"/>
  <c r="AH2029"/>
  <c r="AI2029"/>
  <c r="CW2029" s="1"/>
  <c r="V2029" s="1"/>
  <c r="AJ2029"/>
  <c r="CQ2029"/>
  <c r="P2029" s="1"/>
  <c r="CT2029"/>
  <c r="S2029" s="1"/>
  <c r="CU2029"/>
  <c r="T2029" s="1"/>
  <c r="CV2029"/>
  <c r="CX2029"/>
  <c r="W2029" s="1"/>
  <c r="FR2029"/>
  <c r="GL2029"/>
  <c r="GO2029"/>
  <c r="GP2029"/>
  <c r="GV2029"/>
  <c r="HC2029" s="1"/>
  <c r="GX2029"/>
  <c r="AC2030"/>
  <c r="AD2030"/>
  <c r="CR2030" s="1"/>
  <c r="AE2030"/>
  <c r="AF2030"/>
  <c r="AG2030"/>
  <c r="AH2030"/>
  <c r="CV2030" s="1"/>
  <c r="AI2030"/>
  <c r="AJ2030"/>
  <c r="CQ2030"/>
  <c r="CS2030"/>
  <c r="CT2030"/>
  <c r="CU2030"/>
  <c r="CW2030"/>
  <c r="CX2030"/>
  <c r="FR2030"/>
  <c r="GL2030"/>
  <c r="GN2030"/>
  <c r="GP2030"/>
  <c r="GV2030"/>
  <c r="HC2030" s="1"/>
  <c r="C2031"/>
  <c r="D2031"/>
  <c r="I2031"/>
  <c r="K2031"/>
  <c r="P2031"/>
  <c r="T2031"/>
  <c r="AC2031"/>
  <c r="AD2031"/>
  <c r="CR2031" s="1"/>
  <c r="Q2031" s="1"/>
  <c r="AE2031"/>
  <c r="AF2031"/>
  <c r="AG2031"/>
  <c r="AH2031"/>
  <c r="CV2031" s="1"/>
  <c r="U2031" s="1"/>
  <c r="AI2031"/>
  <c r="AJ2031"/>
  <c r="CQ2031"/>
  <c r="CS2031"/>
  <c r="R2031" s="1"/>
  <c r="CT2031"/>
  <c r="S2031" s="1"/>
  <c r="CZ2031" s="1"/>
  <c r="Y2031" s="1"/>
  <c r="CU2031"/>
  <c r="CW2031"/>
  <c r="V2031" s="1"/>
  <c r="CX2031"/>
  <c r="W2031" s="1"/>
  <c r="CY2031"/>
  <c r="X2031" s="1"/>
  <c r="FR2031"/>
  <c r="GL2031"/>
  <c r="GO2031"/>
  <c r="GP2031"/>
  <c r="GV2031"/>
  <c r="HC2031" s="1"/>
  <c r="GX2031" s="1"/>
  <c r="I2032"/>
  <c r="V2032"/>
  <c r="AC2032"/>
  <c r="CQ2032" s="1"/>
  <c r="AE2032"/>
  <c r="AD2032" s="1"/>
  <c r="CR2032" s="1"/>
  <c r="Q2032" s="1"/>
  <c r="AF2032"/>
  <c r="CT2032" s="1"/>
  <c r="S2032" s="1"/>
  <c r="AG2032"/>
  <c r="CU2032" s="1"/>
  <c r="AH2032"/>
  <c r="AI2032"/>
  <c r="AJ2032"/>
  <c r="CX2032" s="1"/>
  <c r="W2032" s="1"/>
  <c r="CS2032"/>
  <c r="R2032" s="1"/>
  <c r="CV2032"/>
  <c r="U2032" s="1"/>
  <c r="CW2032"/>
  <c r="FR2032"/>
  <c r="GL2032"/>
  <c r="GN2032"/>
  <c r="GP2032"/>
  <c r="GV2032"/>
  <c r="HC2032"/>
  <c r="C2033"/>
  <c r="D2033"/>
  <c r="I2033"/>
  <c r="CX2158" i="3" s="1"/>
  <c r="K2033" i="1"/>
  <c r="AC2033"/>
  <c r="CQ2033" s="1"/>
  <c r="P2033" s="1"/>
  <c r="CP2033" s="1"/>
  <c r="O2033" s="1"/>
  <c r="AE2033"/>
  <c r="AD2033" s="1"/>
  <c r="CR2033" s="1"/>
  <c r="Q2033" s="1"/>
  <c r="AF2033"/>
  <c r="CT2033" s="1"/>
  <c r="S2033" s="1"/>
  <c r="AG2033"/>
  <c r="CU2033" s="1"/>
  <c r="T2033" s="1"/>
  <c r="AH2033"/>
  <c r="AI2033"/>
  <c r="AJ2033"/>
  <c r="CS2033"/>
  <c r="R2033" s="1"/>
  <c r="CV2033"/>
  <c r="U2033" s="1"/>
  <c r="CW2033"/>
  <c r="V2033" s="1"/>
  <c r="CX2033"/>
  <c r="W2033" s="1"/>
  <c r="FR2033"/>
  <c r="GL2033"/>
  <c r="GO2033"/>
  <c r="GP2033"/>
  <c r="GV2033"/>
  <c r="HC2033"/>
  <c r="GX2033" s="1"/>
  <c r="C2034"/>
  <c r="D2034"/>
  <c r="I2034"/>
  <c r="K2034"/>
  <c r="R2034"/>
  <c r="AB2034"/>
  <c r="AC2034"/>
  <c r="CQ2034" s="1"/>
  <c r="P2034" s="1"/>
  <c r="AE2034"/>
  <c r="AD2034" s="1"/>
  <c r="CR2034" s="1"/>
  <c r="Q2034" s="1"/>
  <c r="AF2034"/>
  <c r="CT2034" s="1"/>
  <c r="S2034" s="1"/>
  <c r="AG2034"/>
  <c r="CU2034" s="1"/>
  <c r="T2034" s="1"/>
  <c r="AH2034"/>
  <c r="AI2034"/>
  <c r="AJ2034"/>
  <c r="CX2034" s="1"/>
  <c r="W2034" s="1"/>
  <c r="CS2034"/>
  <c r="CV2034"/>
  <c r="U2034" s="1"/>
  <c r="CW2034"/>
  <c r="V2034" s="1"/>
  <c r="FR2034"/>
  <c r="GL2034"/>
  <c r="GO2034"/>
  <c r="GP2034"/>
  <c r="GV2034"/>
  <c r="HC2034"/>
  <c r="GX2034" s="1"/>
  <c r="I2035"/>
  <c r="U2035" s="1"/>
  <c r="AC2035"/>
  <c r="AE2035"/>
  <c r="AD2035" s="1"/>
  <c r="CR2035" s="1"/>
  <c r="Q2035" s="1"/>
  <c r="AF2035"/>
  <c r="CT2035" s="1"/>
  <c r="AG2035"/>
  <c r="AH2035"/>
  <c r="AI2035"/>
  <c r="CW2035" s="1"/>
  <c r="V2035" s="1"/>
  <c r="AJ2035"/>
  <c r="CX2035" s="1"/>
  <c r="CQ2035"/>
  <c r="CS2035"/>
  <c r="R2035" s="1"/>
  <c r="CU2035"/>
  <c r="CV2035"/>
  <c r="FR2035"/>
  <c r="GL2035"/>
  <c r="GN2035"/>
  <c r="GP2035"/>
  <c r="GV2035"/>
  <c r="HC2035"/>
  <c r="GX2035" s="1"/>
  <c r="B2037"/>
  <c r="B2025" s="1"/>
  <c r="C2037"/>
  <c r="D2037"/>
  <c r="D2025" s="1"/>
  <c r="F2037"/>
  <c r="F2025" s="1"/>
  <c r="G2037"/>
  <c r="BD2037"/>
  <c r="BD2025" s="1"/>
  <c r="BX2037"/>
  <c r="CK2037"/>
  <c r="CK2025" s="1"/>
  <c r="CL2037"/>
  <c r="BC2037" s="1"/>
  <c r="BC2025" s="1"/>
  <c r="CM2037"/>
  <c r="CM2025" s="1"/>
  <c r="F2053"/>
  <c r="F2062"/>
  <c r="D2069"/>
  <c r="E2071"/>
  <c r="Z2071"/>
  <c r="AA2071"/>
  <c r="AM2071"/>
  <c r="AN2071"/>
  <c r="BE2071"/>
  <c r="BF2071"/>
  <c r="BG2071"/>
  <c r="BH2071"/>
  <c r="BI2071"/>
  <c r="BJ2071"/>
  <c r="BK2071"/>
  <c r="BL2071"/>
  <c r="BM2071"/>
  <c r="BN2071"/>
  <c r="BO2071"/>
  <c r="BP2071"/>
  <c r="BQ2071"/>
  <c r="BR2071"/>
  <c r="BS2071"/>
  <c r="BT2071"/>
  <c r="BU2071"/>
  <c r="BV2071"/>
  <c r="BW2071"/>
  <c r="CN2071"/>
  <c r="CO2071"/>
  <c r="CP2071"/>
  <c r="CQ2071"/>
  <c r="CR2071"/>
  <c r="CS2071"/>
  <c r="CT2071"/>
  <c r="CU2071"/>
  <c r="CV2071"/>
  <c r="CW2071"/>
  <c r="CX2071"/>
  <c r="CY2071"/>
  <c r="CZ2071"/>
  <c r="DA2071"/>
  <c r="DB2071"/>
  <c r="DC2071"/>
  <c r="DD2071"/>
  <c r="DE2071"/>
  <c r="DF2071"/>
  <c r="DG2071"/>
  <c r="DH2071"/>
  <c r="DI2071"/>
  <c r="DJ2071"/>
  <c r="DK2071"/>
  <c r="DL2071"/>
  <c r="DM2071"/>
  <c r="DN2071"/>
  <c r="DO2071"/>
  <c r="DP2071"/>
  <c r="DQ2071"/>
  <c r="DR2071"/>
  <c r="DS2071"/>
  <c r="DT2071"/>
  <c r="DU2071"/>
  <c r="DV2071"/>
  <c r="DW2071"/>
  <c r="DX2071"/>
  <c r="DY2071"/>
  <c r="DZ2071"/>
  <c r="EA2071"/>
  <c r="EB2071"/>
  <c r="EC2071"/>
  <c r="ED2071"/>
  <c r="EE2071"/>
  <c r="EF2071"/>
  <c r="EG2071"/>
  <c r="EH2071"/>
  <c r="EI2071"/>
  <c r="EJ2071"/>
  <c r="EK2071"/>
  <c r="EL2071"/>
  <c r="EM2071"/>
  <c r="EN2071"/>
  <c r="EO2071"/>
  <c r="EP2071"/>
  <c r="EQ2071"/>
  <c r="ER2071"/>
  <c r="ES2071"/>
  <c r="ET2071"/>
  <c r="EU2071"/>
  <c r="EV2071"/>
  <c r="EW2071"/>
  <c r="EX2071"/>
  <c r="EY2071"/>
  <c r="EZ2071"/>
  <c r="FA2071"/>
  <c r="FB2071"/>
  <c r="FC2071"/>
  <c r="FD2071"/>
  <c r="FE2071"/>
  <c r="FF2071"/>
  <c r="FG2071"/>
  <c r="FH2071"/>
  <c r="FI2071"/>
  <c r="FJ2071"/>
  <c r="FK2071"/>
  <c r="FL2071"/>
  <c r="FM2071"/>
  <c r="FN2071"/>
  <c r="FO2071"/>
  <c r="FP2071"/>
  <c r="FQ2071"/>
  <c r="FR2071"/>
  <c r="FS2071"/>
  <c r="FT2071"/>
  <c r="FU2071"/>
  <c r="FV2071"/>
  <c r="FW2071"/>
  <c r="FX2071"/>
  <c r="FY2071"/>
  <c r="FZ2071"/>
  <c r="GA2071"/>
  <c r="GB2071"/>
  <c r="GC2071"/>
  <c r="GD2071"/>
  <c r="GE2071"/>
  <c r="GF2071"/>
  <c r="GG2071"/>
  <c r="GH2071"/>
  <c r="GI2071"/>
  <c r="GJ2071"/>
  <c r="GK2071"/>
  <c r="GL2071"/>
  <c r="GM2071"/>
  <c r="GN2071"/>
  <c r="GO2071"/>
  <c r="GP2071"/>
  <c r="GQ2071"/>
  <c r="GR2071"/>
  <c r="GS2071"/>
  <c r="GT2071"/>
  <c r="GU2071"/>
  <c r="GV2071"/>
  <c r="GW2071"/>
  <c r="GX2071"/>
  <c r="C2073"/>
  <c r="D2073"/>
  <c r="I2073"/>
  <c r="I2074" s="1"/>
  <c r="K2073"/>
  <c r="AC2073"/>
  <c r="AE2073"/>
  <c r="AD2073" s="1"/>
  <c r="AF2073"/>
  <c r="CT2073" s="1"/>
  <c r="S2073" s="1"/>
  <c r="AG2073"/>
  <c r="AH2073"/>
  <c r="AI2073"/>
  <c r="AJ2073"/>
  <c r="CX2073" s="1"/>
  <c r="W2073" s="1"/>
  <c r="CQ2073"/>
  <c r="P2073" s="1"/>
  <c r="CS2073"/>
  <c r="R2073" s="1"/>
  <c r="CU2073"/>
  <c r="T2073" s="1"/>
  <c r="CV2073"/>
  <c r="U2073" s="1"/>
  <c r="CW2073"/>
  <c r="V2073" s="1"/>
  <c r="FR2073"/>
  <c r="GL2073"/>
  <c r="GO2073"/>
  <c r="GP2073"/>
  <c r="GV2073"/>
  <c r="HC2073"/>
  <c r="GX2073" s="1"/>
  <c r="AC2074"/>
  <c r="AE2074"/>
  <c r="AD2074" s="1"/>
  <c r="CR2074" s="1"/>
  <c r="Q2074" s="1"/>
  <c r="AF2074"/>
  <c r="AG2074"/>
  <c r="AH2074"/>
  <c r="AI2074"/>
  <c r="CW2074" s="1"/>
  <c r="V2074" s="1"/>
  <c r="AJ2074"/>
  <c r="CQ2074"/>
  <c r="P2074" s="1"/>
  <c r="CP2074" s="1"/>
  <c r="O2074" s="1"/>
  <c r="CT2074"/>
  <c r="S2074" s="1"/>
  <c r="CU2074"/>
  <c r="T2074" s="1"/>
  <c r="CV2074"/>
  <c r="U2074" s="1"/>
  <c r="CX2074"/>
  <c r="W2074" s="1"/>
  <c r="FR2074"/>
  <c r="GL2074"/>
  <c r="GO2074"/>
  <c r="GP2074"/>
  <c r="GV2074"/>
  <c r="HC2074" s="1"/>
  <c r="GX2074" s="1"/>
  <c r="C2075"/>
  <c r="D2075"/>
  <c r="I2075"/>
  <c r="K2075"/>
  <c r="AC2075"/>
  <c r="AB2075" s="1"/>
  <c r="AE2075"/>
  <c r="AD2075" s="1"/>
  <c r="CR2075" s="1"/>
  <c r="Q2075" s="1"/>
  <c r="AF2075"/>
  <c r="AG2075"/>
  <c r="AH2075"/>
  <c r="AI2075"/>
  <c r="CW2075" s="1"/>
  <c r="V2075" s="1"/>
  <c r="AJ2075"/>
  <c r="CQ2075"/>
  <c r="P2075" s="1"/>
  <c r="CT2075"/>
  <c r="S2075" s="1"/>
  <c r="CU2075"/>
  <c r="T2075" s="1"/>
  <c r="CV2075"/>
  <c r="U2075" s="1"/>
  <c r="CX2075"/>
  <c r="W2075" s="1"/>
  <c r="FR2075"/>
  <c r="GL2075"/>
  <c r="GO2075"/>
  <c r="GP2075"/>
  <c r="GV2075"/>
  <c r="HC2075" s="1"/>
  <c r="GX2075" s="1"/>
  <c r="AC2076"/>
  <c r="AB2076" s="1"/>
  <c r="AD2076"/>
  <c r="CR2076" s="1"/>
  <c r="AE2076"/>
  <c r="AF2076"/>
  <c r="AG2076"/>
  <c r="AH2076"/>
  <c r="CV2076" s="1"/>
  <c r="AI2076"/>
  <c r="AJ2076"/>
  <c r="CQ2076"/>
  <c r="CS2076"/>
  <c r="CT2076"/>
  <c r="CU2076"/>
  <c r="CW2076"/>
  <c r="CX2076"/>
  <c r="FR2076"/>
  <c r="GL2076"/>
  <c r="GO2076"/>
  <c r="GP2076"/>
  <c r="GV2076"/>
  <c r="HC2076" s="1"/>
  <c r="AC2077"/>
  <c r="AB2077" s="1"/>
  <c r="AE2077"/>
  <c r="AD2077" s="1"/>
  <c r="CR2077" s="1"/>
  <c r="AF2077"/>
  <c r="AG2077"/>
  <c r="CU2077" s="1"/>
  <c r="AH2077"/>
  <c r="AI2077"/>
  <c r="AJ2077"/>
  <c r="CS2077"/>
  <c r="CT2077"/>
  <c r="CV2077"/>
  <c r="CW2077"/>
  <c r="CX2077"/>
  <c r="FR2077"/>
  <c r="GL2077"/>
  <c r="GO2077"/>
  <c r="GP2077"/>
  <c r="GV2077"/>
  <c r="HC2077"/>
  <c r="C2078"/>
  <c r="D2078"/>
  <c r="I2078"/>
  <c r="K2078"/>
  <c r="AC2078"/>
  <c r="AB2078" s="1"/>
  <c r="AE2078"/>
  <c r="AD2078" s="1"/>
  <c r="CR2078" s="1"/>
  <c r="Q2078" s="1"/>
  <c r="AF2078"/>
  <c r="AG2078"/>
  <c r="CU2078" s="1"/>
  <c r="T2078" s="1"/>
  <c r="AH2078"/>
  <c r="AI2078"/>
  <c r="AJ2078"/>
  <c r="CS2078"/>
  <c r="R2078" s="1"/>
  <c r="CT2078"/>
  <c r="S2078" s="1"/>
  <c r="CV2078"/>
  <c r="U2078" s="1"/>
  <c r="CW2078"/>
  <c r="V2078" s="1"/>
  <c r="CX2078"/>
  <c r="W2078" s="1"/>
  <c r="FR2078"/>
  <c r="GL2078"/>
  <c r="GO2078"/>
  <c r="GP2078"/>
  <c r="GV2078"/>
  <c r="HC2078"/>
  <c r="GX2078" s="1"/>
  <c r="I2079"/>
  <c r="AC2079"/>
  <c r="AE2079"/>
  <c r="AD2079" s="1"/>
  <c r="AF2079"/>
  <c r="CT2079" s="1"/>
  <c r="S2079" s="1"/>
  <c r="AG2079"/>
  <c r="AH2079"/>
  <c r="AI2079"/>
  <c r="AJ2079"/>
  <c r="CX2079" s="1"/>
  <c r="W2079" s="1"/>
  <c r="CQ2079"/>
  <c r="P2079" s="1"/>
  <c r="CS2079"/>
  <c r="R2079" s="1"/>
  <c r="CU2079"/>
  <c r="T2079" s="1"/>
  <c r="CV2079"/>
  <c r="U2079" s="1"/>
  <c r="CW2079"/>
  <c r="V2079" s="1"/>
  <c r="FR2079"/>
  <c r="GL2079"/>
  <c r="GO2079"/>
  <c r="GP2079"/>
  <c r="GV2079"/>
  <c r="HC2079"/>
  <c r="GX2079" s="1"/>
  <c r="I2080"/>
  <c r="AC2080"/>
  <c r="AE2080"/>
  <c r="AD2080" s="1"/>
  <c r="AF2080"/>
  <c r="AG2080"/>
  <c r="AH2080"/>
  <c r="AI2080"/>
  <c r="CW2080" s="1"/>
  <c r="V2080" s="1"/>
  <c r="AJ2080"/>
  <c r="CQ2080"/>
  <c r="P2080" s="1"/>
  <c r="CT2080"/>
  <c r="S2080" s="1"/>
  <c r="CU2080"/>
  <c r="T2080" s="1"/>
  <c r="CV2080"/>
  <c r="U2080" s="1"/>
  <c r="CX2080"/>
  <c r="W2080" s="1"/>
  <c r="FR2080"/>
  <c r="GL2080"/>
  <c r="GO2080"/>
  <c r="GP2080"/>
  <c r="GV2080"/>
  <c r="HC2080" s="1"/>
  <c r="GX2080" s="1"/>
  <c r="I2081"/>
  <c r="AC2081"/>
  <c r="AB2081" s="1"/>
  <c r="AD2081"/>
  <c r="CR2081" s="1"/>
  <c r="Q2081" s="1"/>
  <c r="AE2081"/>
  <c r="AF2081"/>
  <c r="AG2081"/>
  <c r="AH2081"/>
  <c r="CV2081" s="1"/>
  <c r="U2081" s="1"/>
  <c r="AI2081"/>
  <c r="AJ2081"/>
  <c r="CQ2081"/>
  <c r="P2081" s="1"/>
  <c r="CP2081" s="1"/>
  <c r="O2081" s="1"/>
  <c r="CS2081"/>
  <c r="R2081" s="1"/>
  <c r="CT2081"/>
  <c r="S2081" s="1"/>
  <c r="CU2081"/>
  <c r="T2081" s="1"/>
  <c r="CW2081"/>
  <c r="V2081" s="1"/>
  <c r="CX2081"/>
  <c r="W2081" s="1"/>
  <c r="FR2081"/>
  <c r="GL2081"/>
  <c r="GO2081"/>
  <c r="GP2081"/>
  <c r="GV2081"/>
  <c r="HC2081" s="1"/>
  <c r="GX2081" s="1"/>
  <c r="C2082"/>
  <c r="D2082"/>
  <c r="I2082"/>
  <c r="K2082"/>
  <c r="AC2082"/>
  <c r="AB2082" s="1"/>
  <c r="AD2082"/>
  <c r="CR2082" s="1"/>
  <c r="Q2082" s="1"/>
  <c r="AE2082"/>
  <c r="AF2082"/>
  <c r="AG2082"/>
  <c r="AH2082"/>
  <c r="CV2082" s="1"/>
  <c r="U2082" s="1"/>
  <c r="AI2082"/>
  <c r="AJ2082"/>
  <c r="CQ2082"/>
  <c r="P2082" s="1"/>
  <c r="CS2082"/>
  <c r="R2082" s="1"/>
  <c r="CT2082"/>
  <c r="S2082" s="1"/>
  <c r="CU2082"/>
  <c r="T2082" s="1"/>
  <c r="CW2082"/>
  <c r="V2082" s="1"/>
  <c r="CX2082"/>
  <c r="W2082" s="1"/>
  <c r="FR2082"/>
  <c r="GL2082"/>
  <c r="GO2082"/>
  <c r="GP2082"/>
  <c r="GV2082"/>
  <c r="HC2082" s="1"/>
  <c r="GX2082" s="1"/>
  <c r="C2083"/>
  <c r="D2083"/>
  <c r="I2083"/>
  <c r="K2083"/>
  <c r="AC2083"/>
  <c r="AB2083" s="1"/>
  <c r="AD2083"/>
  <c r="CR2083" s="1"/>
  <c r="Q2083" s="1"/>
  <c r="AE2083"/>
  <c r="AF2083"/>
  <c r="AG2083"/>
  <c r="AH2083"/>
  <c r="CV2083" s="1"/>
  <c r="U2083" s="1"/>
  <c r="AI2083"/>
  <c r="AJ2083"/>
  <c r="CQ2083"/>
  <c r="P2083" s="1"/>
  <c r="CS2083"/>
  <c r="R2083" s="1"/>
  <c r="CT2083"/>
  <c r="S2083" s="1"/>
  <c r="CU2083"/>
  <c r="T2083" s="1"/>
  <c r="CW2083"/>
  <c r="V2083" s="1"/>
  <c r="CX2083"/>
  <c r="W2083" s="1"/>
  <c r="FR2083"/>
  <c r="GL2083"/>
  <c r="GO2083"/>
  <c r="GP2083"/>
  <c r="GV2083"/>
  <c r="HC2083" s="1"/>
  <c r="GX2083" s="1"/>
  <c r="C2084"/>
  <c r="D2084"/>
  <c r="I2084"/>
  <c r="K2084"/>
  <c r="AC2084"/>
  <c r="AB2084" s="1"/>
  <c r="AD2084"/>
  <c r="CR2084" s="1"/>
  <c r="Q2084" s="1"/>
  <c r="AE2084"/>
  <c r="AF2084"/>
  <c r="AG2084"/>
  <c r="AH2084"/>
  <c r="CV2084" s="1"/>
  <c r="U2084" s="1"/>
  <c r="AI2084"/>
  <c r="AJ2084"/>
  <c r="CQ2084"/>
  <c r="P2084" s="1"/>
  <c r="CP2084" s="1"/>
  <c r="O2084" s="1"/>
  <c r="CS2084"/>
  <c r="R2084" s="1"/>
  <c r="CT2084"/>
  <c r="S2084" s="1"/>
  <c r="CU2084"/>
  <c r="T2084" s="1"/>
  <c r="CW2084"/>
  <c r="V2084" s="1"/>
  <c r="CX2084"/>
  <c r="W2084" s="1"/>
  <c r="FR2084"/>
  <c r="GL2084"/>
  <c r="GO2084"/>
  <c r="GP2084"/>
  <c r="GV2084"/>
  <c r="HC2084" s="1"/>
  <c r="GX2084" s="1"/>
  <c r="C2085"/>
  <c r="D2085"/>
  <c r="I2085"/>
  <c r="K2085"/>
  <c r="AC2085"/>
  <c r="AB2085" s="1"/>
  <c r="AD2085"/>
  <c r="CR2085" s="1"/>
  <c r="Q2085" s="1"/>
  <c r="AE2085"/>
  <c r="AF2085"/>
  <c r="AG2085"/>
  <c r="AH2085"/>
  <c r="CV2085" s="1"/>
  <c r="U2085" s="1"/>
  <c r="AI2085"/>
  <c r="AJ2085"/>
  <c r="CQ2085"/>
  <c r="P2085" s="1"/>
  <c r="CP2085" s="1"/>
  <c r="O2085" s="1"/>
  <c r="CS2085"/>
  <c r="R2085" s="1"/>
  <c r="CT2085"/>
  <c r="S2085" s="1"/>
  <c r="CU2085"/>
  <c r="T2085" s="1"/>
  <c r="CW2085"/>
  <c r="V2085" s="1"/>
  <c r="CX2085"/>
  <c r="W2085" s="1"/>
  <c r="FR2085"/>
  <c r="GL2085"/>
  <c r="GO2085"/>
  <c r="GP2085"/>
  <c r="GV2085"/>
  <c r="HC2085" s="1"/>
  <c r="GX2085" s="1"/>
  <c r="C2086"/>
  <c r="D2086"/>
  <c r="I2086"/>
  <c r="K2086"/>
  <c r="AC2086"/>
  <c r="AB2086" s="1"/>
  <c r="AD2086"/>
  <c r="CR2086" s="1"/>
  <c r="Q2086" s="1"/>
  <c r="AE2086"/>
  <c r="AF2086"/>
  <c r="AG2086"/>
  <c r="AH2086"/>
  <c r="CV2086" s="1"/>
  <c r="U2086" s="1"/>
  <c r="AI2086"/>
  <c r="AJ2086"/>
  <c r="CQ2086"/>
  <c r="P2086" s="1"/>
  <c r="CS2086"/>
  <c r="R2086" s="1"/>
  <c r="CT2086"/>
  <c r="S2086" s="1"/>
  <c r="CU2086"/>
  <c r="T2086" s="1"/>
  <c r="CW2086"/>
  <c r="V2086" s="1"/>
  <c r="CX2086"/>
  <c r="W2086" s="1"/>
  <c r="FR2086"/>
  <c r="GL2086"/>
  <c r="GO2086"/>
  <c r="GP2086"/>
  <c r="GV2086"/>
  <c r="HC2086" s="1"/>
  <c r="GX2086" s="1"/>
  <c r="I2087"/>
  <c r="AC2087"/>
  <c r="AE2087"/>
  <c r="AD2087" s="1"/>
  <c r="CR2087" s="1"/>
  <c r="Q2087" s="1"/>
  <c r="AF2087"/>
  <c r="AG2087"/>
  <c r="CU2087" s="1"/>
  <c r="T2087" s="1"/>
  <c r="AH2087"/>
  <c r="AI2087"/>
  <c r="AJ2087"/>
  <c r="CS2087"/>
  <c r="R2087" s="1"/>
  <c r="CT2087"/>
  <c r="S2087" s="1"/>
  <c r="CV2087"/>
  <c r="U2087" s="1"/>
  <c r="CW2087"/>
  <c r="V2087" s="1"/>
  <c r="CX2087"/>
  <c r="W2087" s="1"/>
  <c r="FR2087"/>
  <c r="GL2087"/>
  <c r="GO2087"/>
  <c r="GP2087"/>
  <c r="GV2087"/>
  <c r="HC2087"/>
  <c r="GX2087" s="1"/>
  <c r="I2088"/>
  <c r="AC2088"/>
  <c r="AE2088"/>
  <c r="AD2088" s="1"/>
  <c r="AF2088"/>
  <c r="CT2088" s="1"/>
  <c r="S2088" s="1"/>
  <c r="AG2088"/>
  <c r="AH2088"/>
  <c r="AI2088"/>
  <c r="AJ2088"/>
  <c r="CX2088" s="1"/>
  <c r="W2088" s="1"/>
  <c r="CQ2088"/>
  <c r="P2088" s="1"/>
  <c r="CS2088"/>
  <c r="R2088" s="1"/>
  <c r="CU2088"/>
  <c r="T2088" s="1"/>
  <c r="CV2088"/>
  <c r="U2088" s="1"/>
  <c r="CW2088"/>
  <c r="V2088" s="1"/>
  <c r="FR2088"/>
  <c r="GL2088"/>
  <c r="GO2088"/>
  <c r="GP2088"/>
  <c r="GV2088"/>
  <c r="HC2088"/>
  <c r="GX2088" s="1"/>
  <c r="C2089"/>
  <c r="D2089"/>
  <c r="I2089"/>
  <c r="K2089"/>
  <c r="AC2089"/>
  <c r="AE2089"/>
  <c r="AD2089" s="1"/>
  <c r="AF2089"/>
  <c r="CT2089" s="1"/>
  <c r="S2089" s="1"/>
  <c r="AG2089"/>
  <c r="AH2089"/>
  <c r="AI2089"/>
  <c r="AJ2089"/>
  <c r="CX2089" s="1"/>
  <c r="W2089" s="1"/>
  <c r="CQ2089"/>
  <c r="P2089" s="1"/>
  <c r="CS2089"/>
  <c r="R2089" s="1"/>
  <c r="CU2089"/>
  <c r="T2089" s="1"/>
  <c r="CV2089"/>
  <c r="U2089" s="1"/>
  <c r="CW2089"/>
  <c r="V2089" s="1"/>
  <c r="FR2089"/>
  <c r="GL2089"/>
  <c r="GO2089"/>
  <c r="GP2089"/>
  <c r="GV2089"/>
  <c r="HC2089"/>
  <c r="GX2089" s="1"/>
  <c r="C2090"/>
  <c r="D2090"/>
  <c r="I2090"/>
  <c r="K2090"/>
  <c r="AC2090"/>
  <c r="CQ2090" s="1"/>
  <c r="P2090" s="1"/>
  <c r="AE2090"/>
  <c r="AD2090" s="1"/>
  <c r="AF2090"/>
  <c r="CT2090" s="1"/>
  <c r="S2090" s="1"/>
  <c r="AG2090"/>
  <c r="CU2090" s="1"/>
  <c r="T2090" s="1"/>
  <c r="AH2090"/>
  <c r="AI2090"/>
  <c r="AJ2090"/>
  <c r="CX2090" s="1"/>
  <c r="W2090" s="1"/>
  <c r="CS2090"/>
  <c r="R2090" s="1"/>
  <c r="CV2090"/>
  <c r="U2090" s="1"/>
  <c r="CW2090"/>
  <c r="V2090" s="1"/>
  <c r="FR2090"/>
  <c r="GL2090"/>
  <c r="GO2090"/>
  <c r="GP2090"/>
  <c r="GV2090"/>
  <c r="HC2090"/>
  <c r="GX2090" s="1"/>
  <c r="C2091"/>
  <c r="D2091"/>
  <c r="I2091"/>
  <c r="K2091"/>
  <c r="AC2091"/>
  <c r="CQ2091" s="1"/>
  <c r="P2091" s="1"/>
  <c r="AE2091"/>
  <c r="AD2091" s="1"/>
  <c r="AF2091"/>
  <c r="CT2091" s="1"/>
  <c r="S2091" s="1"/>
  <c r="AG2091"/>
  <c r="CU2091" s="1"/>
  <c r="T2091" s="1"/>
  <c r="AH2091"/>
  <c r="AI2091"/>
  <c r="AJ2091"/>
  <c r="CX2091" s="1"/>
  <c r="W2091" s="1"/>
  <c r="CS2091"/>
  <c r="R2091" s="1"/>
  <c r="CV2091"/>
  <c r="U2091" s="1"/>
  <c r="CW2091"/>
  <c r="V2091" s="1"/>
  <c r="FR2091"/>
  <c r="GL2091"/>
  <c r="GO2091"/>
  <c r="GP2091"/>
  <c r="GV2091"/>
  <c r="HC2091"/>
  <c r="GX2091" s="1"/>
  <c r="C2092"/>
  <c r="D2092"/>
  <c r="I2092"/>
  <c r="K2092"/>
  <c r="AC2092"/>
  <c r="CQ2092" s="1"/>
  <c r="P2092" s="1"/>
  <c r="AE2092"/>
  <c r="AD2092" s="1"/>
  <c r="AF2092"/>
  <c r="CT2092" s="1"/>
  <c r="S2092" s="1"/>
  <c r="AG2092"/>
  <c r="CU2092" s="1"/>
  <c r="T2092" s="1"/>
  <c r="AH2092"/>
  <c r="AI2092"/>
  <c r="AJ2092"/>
  <c r="CX2092" s="1"/>
  <c r="W2092" s="1"/>
  <c r="CS2092"/>
  <c r="R2092" s="1"/>
  <c r="CV2092"/>
  <c r="U2092" s="1"/>
  <c r="CW2092"/>
  <c r="V2092" s="1"/>
  <c r="FR2092"/>
  <c r="GL2092"/>
  <c r="GO2092"/>
  <c r="GP2092"/>
  <c r="GV2092"/>
  <c r="HC2092"/>
  <c r="GX2092" s="1"/>
  <c r="C2093"/>
  <c r="D2093"/>
  <c r="I2093"/>
  <c r="I2095" s="1"/>
  <c r="K2093"/>
  <c r="AC2093"/>
  <c r="CQ2093" s="1"/>
  <c r="P2093" s="1"/>
  <c r="AE2093"/>
  <c r="AD2093" s="1"/>
  <c r="AF2093"/>
  <c r="CT2093" s="1"/>
  <c r="S2093" s="1"/>
  <c r="AG2093"/>
  <c r="CU2093" s="1"/>
  <c r="T2093" s="1"/>
  <c r="AH2093"/>
  <c r="AI2093"/>
  <c r="AJ2093"/>
  <c r="CX2093" s="1"/>
  <c r="W2093" s="1"/>
  <c r="CS2093"/>
  <c r="R2093" s="1"/>
  <c r="CV2093"/>
  <c r="U2093" s="1"/>
  <c r="CW2093"/>
  <c r="V2093" s="1"/>
  <c r="FR2093"/>
  <c r="GL2093"/>
  <c r="GN2093"/>
  <c r="GP2093"/>
  <c r="GV2093"/>
  <c r="HC2093"/>
  <c r="GX2093" s="1"/>
  <c r="AC2094"/>
  <c r="AE2094"/>
  <c r="AD2094" s="1"/>
  <c r="AF2094"/>
  <c r="CT2094" s="1"/>
  <c r="AG2094"/>
  <c r="AH2094"/>
  <c r="AI2094"/>
  <c r="CW2094" s="1"/>
  <c r="AJ2094"/>
  <c r="CX2094" s="1"/>
  <c r="CQ2094"/>
  <c r="CU2094"/>
  <c r="CV2094"/>
  <c r="FR2094"/>
  <c r="GL2094"/>
  <c r="GN2094"/>
  <c r="GP2094"/>
  <c r="GV2094"/>
  <c r="HC2094" s="1"/>
  <c r="AC2095"/>
  <c r="AB2095" s="1"/>
  <c r="AD2095"/>
  <c r="CR2095" s="1"/>
  <c r="Q2095" s="1"/>
  <c r="AE2095"/>
  <c r="CS2095" s="1"/>
  <c r="R2095" s="1"/>
  <c r="AF2095"/>
  <c r="AG2095"/>
  <c r="AH2095"/>
  <c r="CV2095" s="1"/>
  <c r="U2095" s="1"/>
  <c r="AI2095"/>
  <c r="CW2095" s="1"/>
  <c r="V2095" s="1"/>
  <c r="AJ2095"/>
  <c r="CQ2095"/>
  <c r="P2095" s="1"/>
  <c r="CP2095" s="1"/>
  <c r="O2095" s="1"/>
  <c r="CT2095"/>
  <c r="S2095" s="1"/>
  <c r="CU2095"/>
  <c r="T2095" s="1"/>
  <c r="CX2095"/>
  <c r="W2095" s="1"/>
  <c r="FR2095"/>
  <c r="GL2095"/>
  <c r="GN2095"/>
  <c r="GP2095"/>
  <c r="GV2095"/>
  <c r="HC2095" s="1"/>
  <c r="GX2095" s="1"/>
  <c r="I2096"/>
  <c r="AC2096"/>
  <c r="AB2096" s="1"/>
  <c r="AD2096"/>
  <c r="CR2096" s="1"/>
  <c r="Q2096" s="1"/>
  <c r="AE2096"/>
  <c r="AF2096"/>
  <c r="AG2096"/>
  <c r="CU2096" s="1"/>
  <c r="T2096" s="1"/>
  <c r="AH2096"/>
  <c r="CV2096" s="1"/>
  <c r="U2096" s="1"/>
  <c r="AI2096"/>
  <c r="AJ2096"/>
  <c r="CS2096"/>
  <c r="R2096" s="1"/>
  <c r="CT2096"/>
  <c r="S2096" s="1"/>
  <c r="CW2096"/>
  <c r="V2096" s="1"/>
  <c r="CX2096"/>
  <c r="W2096" s="1"/>
  <c r="FR2096"/>
  <c r="GL2096"/>
  <c r="GN2096"/>
  <c r="GP2096"/>
  <c r="GV2096"/>
  <c r="HC2096"/>
  <c r="GX2096" s="1"/>
  <c r="C2097"/>
  <c r="D2097"/>
  <c r="I2097"/>
  <c r="K2097"/>
  <c r="AC2097"/>
  <c r="AE2097"/>
  <c r="AD2097" s="1"/>
  <c r="CR2097" s="1"/>
  <c r="Q2097" s="1"/>
  <c r="AF2097"/>
  <c r="AG2097"/>
  <c r="CU2097" s="1"/>
  <c r="T2097" s="1"/>
  <c r="AH2097"/>
  <c r="AI2097"/>
  <c r="AJ2097"/>
  <c r="CS2097"/>
  <c r="R2097" s="1"/>
  <c r="CT2097"/>
  <c r="S2097" s="1"/>
  <c r="CV2097"/>
  <c r="U2097" s="1"/>
  <c r="CW2097"/>
  <c r="V2097" s="1"/>
  <c r="CX2097"/>
  <c r="W2097" s="1"/>
  <c r="FR2097"/>
  <c r="GL2097"/>
  <c r="GN2097"/>
  <c r="GP2097"/>
  <c r="GV2097"/>
  <c r="HC2097"/>
  <c r="GX2097" s="1"/>
  <c r="I2098"/>
  <c r="AC2098"/>
  <c r="AE2098"/>
  <c r="AD2098" s="1"/>
  <c r="AF2098"/>
  <c r="CT2098" s="1"/>
  <c r="S2098" s="1"/>
  <c r="AG2098"/>
  <c r="AH2098"/>
  <c r="AI2098"/>
  <c r="AJ2098"/>
  <c r="CX2098" s="1"/>
  <c r="W2098" s="1"/>
  <c r="CQ2098"/>
  <c r="P2098" s="1"/>
  <c r="CS2098"/>
  <c r="R2098" s="1"/>
  <c r="CU2098"/>
  <c r="T2098" s="1"/>
  <c r="CV2098"/>
  <c r="U2098" s="1"/>
  <c r="CW2098"/>
  <c r="V2098" s="1"/>
  <c r="FR2098"/>
  <c r="GL2098"/>
  <c r="GN2098"/>
  <c r="GP2098"/>
  <c r="GV2098"/>
  <c r="HC2098"/>
  <c r="GX2098" s="1"/>
  <c r="I2099"/>
  <c r="AC2099"/>
  <c r="AE2099"/>
  <c r="AD2099" s="1"/>
  <c r="AF2099"/>
  <c r="AG2099"/>
  <c r="AH2099"/>
  <c r="AI2099"/>
  <c r="CW2099" s="1"/>
  <c r="V2099" s="1"/>
  <c r="AJ2099"/>
  <c r="CQ2099"/>
  <c r="P2099" s="1"/>
  <c r="CT2099"/>
  <c r="S2099" s="1"/>
  <c r="CU2099"/>
  <c r="T2099" s="1"/>
  <c r="CV2099"/>
  <c r="U2099" s="1"/>
  <c r="CX2099"/>
  <c r="W2099" s="1"/>
  <c r="FR2099"/>
  <c r="GL2099"/>
  <c r="GN2099"/>
  <c r="GP2099"/>
  <c r="GV2099"/>
  <c r="HC2099" s="1"/>
  <c r="GX2099" s="1"/>
  <c r="C2100"/>
  <c r="D2100"/>
  <c r="I2100"/>
  <c r="K2100"/>
  <c r="AC2100"/>
  <c r="AB2100" s="1"/>
  <c r="AE2100"/>
  <c r="AD2100" s="1"/>
  <c r="CR2100" s="1"/>
  <c r="Q2100" s="1"/>
  <c r="AF2100"/>
  <c r="AG2100"/>
  <c r="AH2100"/>
  <c r="AI2100"/>
  <c r="CW2100" s="1"/>
  <c r="V2100" s="1"/>
  <c r="AJ2100"/>
  <c r="CQ2100"/>
  <c r="P2100" s="1"/>
  <c r="CT2100"/>
  <c r="S2100" s="1"/>
  <c r="CU2100"/>
  <c r="T2100" s="1"/>
  <c r="CV2100"/>
  <c r="U2100" s="1"/>
  <c r="CX2100"/>
  <c r="W2100" s="1"/>
  <c r="FR2100"/>
  <c r="GL2100"/>
  <c r="GO2100"/>
  <c r="GP2100"/>
  <c r="GV2100"/>
  <c r="HC2100" s="1"/>
  <c r="GX2100" s="1"/>
  <c r="AC2101"/>
  <c r="AB2101" s="1"/>
  <c r="AD2101"/>
  <c r="CR2101" s="1"/>
  <c r="AE2101"/>
  <c r="AF2101"/>
  <c r="AG2101"/>
  <c r="AH2101"/>
  <c r="CV2101" s="1"/>
  <c r="AI2101"/>
  <c r="AJ2101"/>
  <c r="CQ2101"/>
  <c r="CS2101"/>
  <c r="CT2101"/>
  <c r="CU2101"/>
  <c r="CW2101"/>
  <c r="CX2101"/>
  <c r="FR2101"/>
  <c r="GL2101"/>
  <c r="GO2101"/>
  <c r="GP2101"/>
  <c r="GV2101"/>
  <c r="HC2101" s="1"/>
  <c r="AC2102"/>
  <c r="AB2102" s="1"/>
  <c r="AD2102"/>
  <c r="CR2102" s="1"/>
  <c r="Q2102" s="1"/>
  <c r="AE2102"/>
  <c r="AF2102"/>
  <c r="AG2102"/>
  <c r="AH2102"/>
  <c r="CV2102" s="1"/>
  <c r="U2102" s="1"/>
  <c r="AI2102"/>
  <c r="AJ2102"/>
  <c r="CQ2102"/>
  <c r="P2102" s="1"/>
  <c r="CP2102" s="1"/>
  <c r="O2102" s="1"/>
  <c r="CS2102"/>
  <c r="R2102" s="1"/>
  <c r="CT2102"/>
  <c r="S2102" s="1"/>
  <c r="CU2102"/>
  <c r="T2102" s="1"/>
  <c r="CW2102"/>
  <c r="V2102" s="1"/>
  <c r="CX2102"/>
  <c r="W2102" s="1"/>
  <c r="FR2102"/>
  <c r="GL2102"/>
  <c r="GO2102"/>
  <c r="GP2102"/>
  <c r="GV2102"/>
  <c r="HC2102" s="1"/>
  <c r="GX2102" s="1"/>
  <c r="AC2103"/>
  <c r="AB2103" s="1"/>
  <c r="AD2103"/>
  <c r="CR2103" s="1"/>
  <c r="Q2103" s="1"/>
  <c r="AE2103"/>
  <c r="AF2103"/>
  <c r="AG2103"/>
  <c r="CU2103" s="1"/>
  <c r="T2103" s="1"/>
  <c r="AH2103"/>
  <c r="CV2103" s="1"/>
  <c r="U2103" s="1"/>
  <c r="AI2103"/>
  <c r="AJ2103"/>
  <c r="CS2103"/>
  <c r="R2103" s="1"/>
  <c r="CT2103"/>
  <c r="S2103" s="1"/>
  <c r="CW2103"/>
  <c r="V2103" s="1"/>
  <c r="CX2103"/>
  <c r="W2103" s="1"/>
  <c r="FR2103"/>
  <c r="GL2103"/>
  <c r="GO2103"/>
  <c r="GP2103"/>
  <c r="GV2103"/>
  <c r="HC2103" s="1"/>
  <c r="GX2103" s="1"/>
  <c r="AC2104"/>
  <c r="AB2104" s="1"/>
  <c r="AD2104"/>
  <c r="CR2104" s="1"/>
  <c r="Q2104" s="1"/>
  <c r="AE2104"/>
  <c r="AF2104"/>
  <c r="AG2104"/>
  <c r="CU2104" s="1"/>
  <c r="T2104" s="1"/>
  <c r="AH2104"/>
  <c r="CV2104" s="1"/>
  <c r="U2104" s="1"/>
  <c r="AI2104"/>
  <c r="AJ2104"/>
  <c r="CS2104"/>
  <c r="R2104" s="1"/>
  <c r="CT2104"/>
  <c r="S2104" s="1"/>
  <c r="CW2104"/>
  <c r="V2104" s="1"/>
  <c r="CX2104"/>
  <c r="W2104" s="1"/>
  <c r="FR2104"/>
  <c r="GL2104"/>
  <c r="GO2104"/>
  <c r="GP2104"/>
  <c r="GV2104"/>
  <c r="HC2104" s="1"/>
  <c r="GX2104" s="1"/>
  <c r="I2105"/>
  <c r="K2105"/>
  <c r="AC2105"/>
  <c r="AE2105"/>
  <c r="AD2105" s="1"/>
  <c r="AF2105"/>
  <c r="CT2105" s="1"/>
  <c r="S2105" s="1"/>
  <c r="AG2105"/>
  <c r="AH2105"/>
  <c r="AI2105"/>
  <c r="CW2105" s="1"/>
  <c r="V2105" s="1"/>
  <c r="AJ2105"/>
  <c r="CX2105" s="1"/>
  <c r="W2105" s="1"/>
  <c r="CQ2105"/>
  <c r="P2105" s="1"/>
  <c r="CU2105"/>
  <c r="T2105" s="1"/>
  <c r="CV2105"/>
  <c r="U2105" s="1"/>
  <c r="FR2105"/>
  <c r="GL2105"/>
  <c r="GO2105"/>
  <c r="GP2105"/>
  <c r="GV2105"/>
  <c r="GX2105"/>
  <c r="HC2105"/>
  <c r="C2106"/>
  <c r="D2106"/>
  <c r="I2106"/>
  <c r="I2107" s="1"/>
  <c r="K2106"/>
  <c r="AC2106"/>
  <c r="AE2106"/>
  <c r="AD2106" s="1"/>
  <c r="AF2106"/>
  <c r="CT2106" s="1"/>
  <c r="S2106" s="1"/>
  <c r="AG2106"/>
  <c r="AH2106"/>
  <c r="AI2106"/>
  <c r="CW2106" s="1"/>
  <c r="V2106" s="1"/>
  <c r="AJ2106"/>
  <c r="CX2106" s="1"/>
  <c r="W2106" s="1"/>
  <c r="CQ2106"/>
  <c r="P2106" s="1"/>
  <c r="CU2106"/>
  <c r="T2106" s="1"/>
  <c r="CV2106"/>
  <c r="U2106" s="1"/>
  <c r="FR2106"/>
  <c r="GL2106"/>
  <c r="GO2106"/>
  <c r="GP2106"/>
  <c r="GV2106"/>
  <c r="GX2106"/>
  <c r="HC2106"/>
  <c r="AC2107"/>
  <c r="AB2107" s="1"/>
  <c r="AD2107"/>
  <c r="CR2107" s="1"/>
  <c r="Q2107" s="1"/>
  <c r="AE2107"/>
  <c r="CS2107" s="1"/>
  <c r="R2107" s="1"/>
  <c r="AF2107"/>
  <c r="AG2107"/>
  <c r="AH2107"/>
  <c r="CV2107" s="1"/>
  <c r="U2107" s="1"/>
  <c r="AI2107"/>
  <c r="CW2107" s="1"/>
  <c r="V2107" s="1"/>
  <c r="AJ2107"/>
  <c r="CQ2107"/>
  <c r="P2107" s="1"/>
  <c r="CP2107" s="1"/>
  <c r="O2107" s="1"/>
  <c r="CT2107"/>
  <c r="S2107" s="1"/>
  <c r="CU2107"/>
  <c r="T2107" s="1"/>
  <c r="CX2107"/>
  <c r="W2107" s="1"/>
  <c r="FR2107"/>
  <c r="GL2107"/>
  <c r="GO2107"/>
  <c r="GP2107"/>
  <c r="GV2107"/>
  <c r="HC2107" s="1"/>
  <c r="GX2107" s="1"/>
  <c r="AC2108"/>
  <c r="AB2108" s="1"/>
  <c r="AD2108"/>
  <c r="CR2108" s="1"/>
  <c r="Q2108" s="1"/>
  <c r="AE2108"/>
  <c r="CS2108" s="1"/>
  <c r="R2108" s="1"/>
  <c r="AF2108"/>
  <c r="AG2108"/>
  <c r="AH2108"/>
  <c r="CV2108" s="1"/>
  <c r="U2108" s="1"/>
  <c r="AI2108"/>
  <c r="CW2108" s="1"/>
  <c r="V2108" s="1"/>
  <c r="AJ2108"/>
  <c r="CQ2108"/>
  <c r="P2108" s="1"/>
  <c r="CP2108" s="1"/>
  <c r="O2108" s="1"/>
  <c r="CT2108"/>
  <c r="S2108" s="1"/>
  <c r="CU2108"/>
  <c r="T2108" s="1"/>
  <c r="CX2108"/>
  <c r="W2108" s="1"/>
  <c r="FR2108"/>
  <c r="GL2108"/>
  <c r="GO2108"/>
  <c r="GP2108"/>
  <c r="GV2108"/>
  <c r="HC2108" s="1"/>
  <c r="GX2108" s="1"/>
  <c r="C2109"/>
  <c r="D2109"/>
  <c r="I2109"/>
  <c r="K2109"/>
  <c r="AC2109"/>
  <c r="AE2109"/>
  <c r="AD2109" s="1"/>
  <c r="CR2109" s="1"/>
  <c r="Q2109" s="1"/>
  <c r="AF2109"/>
  <c r="AG2109"/>
  <c r="AH2109"/>
  <c r="AI2109"/>
  <c r="CW2109" s="1"/>
  <c r="V2109" s="1"/>
  <c r="AJ2109"/>
  <c r="CQ2109"/>
  <c r="P2109" s="1"/>
  <c r="CP2109" s="1"/>
  <c r="O2109" s="1"/>
  <c r="CT2109"/>
  <c r="S2109" s="1"/>
  <c r="CU2109"/>
  <c r="T2109" s="1"/>
  <c r="CV2109"/>
  <c r="U2109" s="1"/>
  <c r="CX2109"/>
  <c r="W2109" s="1"/>
  <c r="FR2109"/>
  <c r="GL2109"/>
  <c r="GN2109"/>
  <c r="GP2109"/>
  <c r="GV2109"/>
  <c r="HC2109" s="1"/>
  <c r="GX2109" s="1"/>
  <c r="AC2110"/>
  <c r="AB2110" s="1"/>
  <c r="AD2110"/>
  <c r="CR2110" s="1"/>
  <c r="AE2110"/>
  <c r="AF2110"/>
  <c r="AG2110"/>
  <c r="AH2110"/>
  <c r="CV2110" s="1"/>
  <c r="AI2110"/>
  <c r="AJ2110"/>
  <c r="CQ2110"/>
  <c r="CS2110"/>
  <c r="CT2110"/>
  <c r="CU2110"/>
  <c r="CW2110"/>
  <c r="CX2110"/>
  <c r="FR2110"/>
  <c r="GL2110"/>
  <c r="GN2110"/>
  <c r="GP2110"/>
  <c r="GV2110"/>
  <c r="HC2110" s="1"/>
  <c r="B2112"/>
  <c r="B2071" s="1"/>
  <c r="C2112"/>
  <c r="C2071" s="1"/>
  <c r="D2112"/>
  <c r="D2071" s="1"/>
  <c r="F2112"/>
  <c r="F2071" s="1"/>
  <c r="G2112"/>
  <c r="G2071" s="1"/>
  <c r="BX2112"/>
  <c r="BX2071" s="1"/>
  <c r="BY2112"/>
  <c r="BY2071" s="1"/>
  <c r="BZ2112"/>
  <c r="BZ2071" s="1"/>
  <c r="CD2112"/>
  <c r="CD2071" s="1"/>
  <c r="CG2112"/>
  <c r="CG2071" s="1"/>
  <c r="CK2112"/>
  <c r="CK2071" s="1"/>
  <c r="CL2112"/>
  <c r="CL2071" s="1"/>
  <c r="CM2112"/>
  <c r="CM2071" s="1"/>
  <c r="B2144"/>
  <c r="B2021" s="1"/>
  <c r="C2144"/>
  <c r="C2021" s="1"/>
  <c r="D2144"/>
  <c r="D2021" s="1"/>
  <c r="F2144"/>
  <c r="F2021" s="1"/>
  <c r="G2144"/>
  <c r="G2021" s="1"/>
  <c r="F2146"/>
  <c r="F2147"/>
  <c r="F2156"/>
  <c r="F2158"/>
  <c r="F2159"/>
  <c r="F2165"/>
  <c r="F2166"/>
  <c r="F2167"/>
  <c r="F2168"/>
  <c r="F2170"/>
  <c r="F2171"/>
  <c r="D2176"/>
  <c r="E2178"/>
  <c r="Z2178"/>
  <c r="AA2178"/>
  <c r="AB2178"/>
  <c r="AC2178"/>
  <c r="AD2178"/>
  <c r="AE2178"/>
  <c r="AF2178"/>
  <c r="AG2178"/>
  <c r="AH2178"/>
  <c r="AI2178"/>
  <c r="AJ2178"/>
  <c r="AK2178"/>
  <c r="AL2178"/>
  <c r="AM2178"/>
  <c r="AN2178"/>
  <c r="BE2178"/>
  <c r="BF2178"/>
  <c r="BG2178"/>
  <c r="BH2178"/>
  <c r="BI2178"/>
  <c r="BJ2178"/>
  <c r="BK2178"/>
  <c r="BL2178"/>
  <c r="BM2178"/>
  <c r="BN2178"/>
  <c r="BO2178"/>
  <c r="BP2178"/>
  <c r="BQ2178"/>
  <c r="BR2178"/>
  <c r="BS2178"/>
  <c r="BT2178"/>
  <c r="BU2178"/>
  <c r="BV2178"/>
  <c r="BW2178"/>
  <c r="BX2178"/>
  <c r="BY2178"/>
  <c r="BZ2178"/>
  <c r="CA2178"/>
  <c r="CB2178"/>
  <c r="CC2178"/>
  <c r="CD2178"/>
  <c r="CE2178"/>
  <c r="CF2178"/>
  <c r="CG2178"/>
  <c r="CH2178"/>
  <c r="CI2178"/>
  <c r="CJ2178"/>
  <c r="CK2178"/>
  <c r="CL2178"/>
  <c r="CM2178"/>
  <c r="CN2178"/>
  <c r="CO2178"/>
  <c r="CP2178"/>
  <c r="CQ2178"/>
  <c r="CR2178"/>
  <c r="CS2178"/>
  <c r="CT2178"/>
  <c r="CU2178"/>
  <c r="CV2178"/>
  <c r="CW2178"/>
  <c r="CX2178"/>
  <c r="CY2178"/>
  <c r="CZ2178"/>
  <c r="DA2178"/>
  <c r="DB2178"/>
  <c r="DC2178"/>
  <c r="DD2178"/>
  <c r="DE2178"/>
  <c r="DF2178"/>
  <c r="DG2178"/>
  <c r="DH2178"/>
  <c r="DI2178"/>
  <c r="DJ2178"/>
  <c r="DK2178"/>
  <c r="DL2178"/>
  <c r="DM2178"/>
  <c r="DN2178"/>
  <c r="DO2178"/>
  <c r="DP2178"/>
  <c r="DQ2178"/>
  <c r="DR2178"/>
  <c r="DS2178"/>
  <c r="DT2178"/>
  <c r="DU2178"/>
  <c r="DV2178"/>
  <c r="DW2178"/>
  <c r="DX2178"/>
  <c r="DY2178"/>
  <c r="DZ2178"/>
  <c r="EA2178"/>
  <c r="EB2178"/>
  <c r="EC2178"/>
  <c r="ED2178"/>
  <c r="EE2178"/>
  <c r="EF2178"/>
  <c r="EG2178"/>
  <c r="EH2178"/>
  <c r="EI2178"/>
  <c r="EJ2178"/>
  <c r="EK2178"/>
  <c r="EL2178"/>
  <c r="EM2178"/>
  <c r="EN2178"/>
  <c r="EO2178"/>
  <c r="EP2178"/>
  <c r="EQ2178"/>
  <c r="ER2178"/>
  <c r="ES2178"/>
  <c r="ET2178"/>
  <c r="EU2178"/>
  <c r="EV2178"/>
  <c r="EW2178"/>
  <c r="EX2178"/>
  <c r="EY2178"/>
  <c r="EZ2178"/>
  <c r="FA2178"/>
  <c r="FB2178"/>
  <c r="FC2178"/>
  <c r="FD2178"/>
  <c r="FE2178"/>
  <c r="FF2178"/>
  <c r="FG2178"/>
  <c r="FH2178"/>
  <c r="FI2178"/>
  <c r="FJ2178"/>
  <c r="FK2178"/>
  <c r="FL2178"/>
  <c r="FM2178"/>
  <c r="FN2178"/>
  <c r="FO2178"/>
  <c r="FP2178"/>
  <c r="FQ2178"/>
  <c r="FR2178"/>
  <c r="FS2178"/>
  <c r="FT2178"/>
  <c r="FU2178"/>
  <c r="FV2178"/>
  <c r="FW2178"/>
  <c r="FX2178"/>
  <c r="FY2178"/>
  <c r="FZ2178"/>
  <c r="GA2178"/>
  <c r="GB2178"/>
  <c r="GC2178"/>
  <c r="GD2178"/>
  <c r="GE2178"/>
  <c r="GF2178"/>
  <c r="GG2178"/>
  <c r="GH2178"/>
  <c r="GI2178"/>
  <c r="GJ2178"/>
  <c r="GK2178"/>
  <c r="GL2178"/>
  <c r="GM2178"/>
  <c r="GN2178"/>
  <c r="GO2178"/>
  <c r="GP2178"/>
  <c r="GQ2178"/>
  <c r="GR2178"/>
  <c r="GS2178"/>
  <c r="GT2178"/>
  <c r="GU2178"/>
  <c r="GV2178"/>
  <c r="GW2178"/>
  <c r="GX2178"/>
  <c r="D2180"/>
  <c r="E2182"/>
  <c r="Z2182"/>
  <c r="AA2182"/>
  <c r="AM2182"/>
  <c r="AN2182"/>
  <c r="BE2182"/>
  <c r="BF2182"/>
  <c r="BG2182"/>
  <c r="BH2182"/>
  <c r="BI2182"/>
  <c r="BJ2182"/>
  <c r="BK2182"/>
  <c r="BL2182"/>
  <c r="BM2182"/>
  <c r="BN2182"/>
  <c r="BO2182"/>
  <c r="BP2182"/>
  <c r="BQ2182"/>
  <c r="BR2182"/>
  <c r="BS2182"/>
  <c r="BT2182"/>
  <c r="BU2182"/>
  <c r="BV2182"/>
  <c r="BW2182"/>
  <c r="CN2182"/>
  <c r="CO2182"/>
  <c r="CP2182"/>
  <c r="CQ2182"/>
  <c r="CR2182"/>
  <c r="CS2182"/>
  <c r="CT2182"/>
  <c r="CU2182"/>
  <c r="CV2182"/>
  <c r="CW2182"/>
  <c r="CX2182"/>
  <c r="CY2182"/>
  <c r="CZ2182"/>
  <c r="DA2182"/>
  <c r="DB2182"/>
  <c r="DC2182"/>
  <c r="DD2182"/>
  <c r="DE2182"/>
  <c r="DF2182"/>
  <c r="DG2182"/>
  <c r="DH2182"/>
  <c r="DI2182"/>
  <c r="DJ2182"/>
  <c r="DK2182"/>
  <c r="DL2182"/>
  <c r="DM2182"/>
  <c r="DN2182"/>
  <c r="DO2182"/>
  <c r="DP2182"/>
  <c r="DQ2182"/>
  <c r="DR2182"/>
  <c r="DS2182"/>
  <c r="DT2182"/>
  <c r="DU2182"/>
  <c r="DV2182"/>
  <c r="DW2182"/>
  <c r="DX2182"/>
  <c r="DY2182"/>
  <c r="DZ2182"/>
  <c r="EA2182"/>
  <c r="EB2182"/>
  <c r="EC2182"/>
  <c r="ED2182"/>
  <c r="EE2182"/>
  <c r="EF2182"/>
  <c r="EG2182"/>
  <c r="EH2182"/>
  <c r="EI2182"/>
  <c r="EJ2182"/>
  <c r="EK2182"/>
  <c r="EL2182"/>
  <c r="EM2182"/>
  <c r="EN2182"/>
  <c r="EO2182"/>
  <c r="EP2182"/>
  <c r="EQ2182"/>
  <c r="ER2182"/>
  <c r="ES2182"/>
  <c r="ET2182"/>
  <c r="EU2182"/>
  <c r="EV2182"/>
  <c r="EW2182"/>
  <c r="EX2182"/>
  <c r="EY2182"/>
  <c r="EZ2182"/>
  <c r="FA2182"/>
  <c r="FB2182"/>
  <c r="FC2182"/>
  <c r="FD2182"/>
  <c r="FE2182"/>
  <c r="FF2182"/>
  <c r="FG2182"/>
  <c r="FH2182"/>
  <c r="FI2182"/>
  <c r="FJ2182"/>
  <c r="FK2182"/>
  <c r="FL2182"/>
  <c r="FM2182"/>
  <c r="FN2182"/>
  <c r="FO2182"/>
  <c r="FP2182"/>
  <c r="FQ2182"/>
  <c r="FR2182"/>
  <c r="FS2182"/>
  <c r="FT2182"/>
  <c r="FU2182"/>
  <c r="FV2182"/>
  <c r="FW2182"/>
  <c r="FX2182"/>
  <c r="FY2182"/>
  <c r="FZ2182"/>
  <c r="GA2182"/>
  <c r="GB2182"/>
  <c r="GC2182"/>
  <c r="GD2182"/>
  <c r="GE2182"/>
  <c r="GF2182"/>
  <c r="GG2182"/>
  <c r="GH2182"/>
  <c r="GI2182"/>
  <c r="GJ2182"/>
  <c r="GK2182"/>
  <c r="GL2182"/>
  <c r="GM2182"/>
  <c r="GN2182"/>
  <c r="GO2182"/>
  <c r="GP2182"/>
  <c r="GQ2182"/>
  <c r="GR2182"/>
  <c r="GS2182"/>
  <c r="GT2182"/>
  <c r="GU2182"/>
  <c r="GV2182"/>
  <c r="GW2182"/>
  <c r="GX2182"/>
  <c r="C2184"/>
  <c r="D2184"/>
  <c r="I2184"/>
  <c r="K2184"/>
  <c r="AC2184"/>
  <c r="AB2184" s="1"/>
  <c r="AD2184"/>
  <c r="CR2184" s="1"/>
  <c r="Q2184" s="1"/>
  <c r="AE2184"/>
  <c r="AF2184"/>
  <c r="AG2184"/>
  <c r="AH2184"/>
  <c r="CV2184" s="1"/>
  <c r="U2184" s="1"/>
  <c r="AI2184"/>
  <c r="AJ2184"/>
  <c r="CQ2184"/>
  <c r="P2184" s="1"/>
  <c r="CS2184"/>
  <c r="R2184" s="1"/>
  <c r="CT2184"/>
  <c r="S2184" s="1"/>
  <c r="CU2184"/>
  <c r="T2184" s="1"/>
  <c r="CW2184"/>
  <c r="V2184" s="1"/>
  <c r="CX2184"/>
  <c r="W2184" s="1"/>
  <c r="FR2184"/>
  <c r="GL2184"/>
  <c r="GO2184"/>
  <c r="GP2184"/>
  <c r="GV2184"/>
  <c r="HC2184" s="1"/>
  <c r="GX2184" s="1"/>
  <c r="I2185"/>
  <c r="AC2185"/>
  <c r="CQ2185" s="1"/>
  <c r="P2185" s="1"/>
  <c r="AD2185"/>
  <c r="CR2185" s="1"/>
  <c r="Q2185" s="1"/>
  <c r="AE2185"/>
  <c r="AF2185"/>
  <c r="AB2185" s="1"/>
  <c r="AG2185"/>
  <c r="CU2185" s="1"/>
  <c r="T2185" s="1"/>
  <c r="AH2185"/>
  <c r="AI2185"/>
  <c r="AJ2185"/>
  <c r="CX2185" s="1"/>
  <c r="W2185" s="1"/>
  <c r="CS2185"/>
  <c r="R2185" s="1"/>
  <c r="CV2185"/>
  <c r="U2185" s="1"/>
  <c r="CW2185"/>
  <c r="V2185" s="1"/>
  <c r="FR2185"/>
  <c r="GL2185"/>
  <c r="GN2185"/>
  <c r="GP2185"/>
  <c r="GV2185"/>
  <c r="HC2185"/>
  <c r="GX2185" s="1"/>
  <c r="C2186"/>
  <c r="D2186"/>
  <c r="I2186"/>
  <c r="K2186"/>
  <c r="AC2186"/>
  <c r="CQ2186" s="1"/>
  <c r="P2186" s="1"/>
  <c r="AE2186"/>
  <c r="AD2186" s="1"/>
  <c r="AF2186"/>
  <c r="CT2186" s="1"/>
  <c r="S2186" s="1"/>
  <c r="AG2186"/>
  <c r="CU2186" s="1"/>
  <c r="T2186" s="1"/>
  <c r="AH2186"/>
  <c r="AI2186"/>
  <c r="AJ2186"/>
  <c r="CX2186" s="1"/>
  <c r="W2186" s="1"/>
  <c r="CS2186"/>
  <c r="R2186" s="1"/>
  <c r="CV2186"/>
  <c r="U2186" s="1"/>
  <c r="CW2186"/>
  <c r="V2186" s="1"/>
  <c r="FR2186"/>
  <c r="GL2186"/>
  <c r="GO2186"/>
  <c r="GP2186"/>
  <c r="GV2186"/>
  <c r="HC2186"/>
  <c r="GX2186" s="1"/>
  <c r="I2187"/>
  <c r="AC2187"/>
  <c r="AE2187"/>
  <c r="AD2187" s="1"/>
  <c r="AF2187"/>
  <c r="CT2187" s="1"/>
  <c r="S2187" s="1"/>
  <c r="AG2187"/>
  <c r="AH2187"/>
  <c r="AI2187"/>
  <c r="CW2187" s="1"/>
  <c r="V2187" s="1"/>
  <c r="AJ2187"/>
  <c r="CX2187" s="1"/>
  <c r="W2187" s="1"/>
  <c r="CQ2187"/>
  <c r="P2187" s="1"/>
  <c r="CU2187"/>
  <c r="T2187" s="1"/>
  <c r="CV2187"/>
  <c r="U2187" s="1"/>
  <c r="FR2187"/>
  <c r="GL2187"/>
  <c r="GN2187"/>
  <c r="GP2187"/>
  <c r="GV2187"/>
  <c r="GX2187"/>
  <c r="HC2187"/>
  <c r="C2188"/>
  <c r="D2188"/>
  <c r="I2188"/>
  <c r="I2189" s="1"/>
  <c r="K2188"/>
  <c r="AC2188"/>
  <c r="CQ2188" s="1"/>
  <c r="P2188" s="1"/>
  <c r="AE2188"/>
  <c r="AD2188" s="1"/>
  <c r="AF2188"/>
  <c r="CT2188" s="1"/>
  <c r="S2188" s="1"/>
  <c r="AG2188"/>
  <c r="CU2188" s="1"/>
  <c r="T2188" s="1"/>
  <c r="AH2188"/>
  <c r="AI2188"/>
  <c r="CW2188" s="1"/>
  <c r="V2188" s="1"/>
  <c r="AJ2188"/>
  <c r="CX2188" s="1"/>
  <c r="W2188" s="1"/>
  <c r="CV2188"/>
  <c r="U2188" s="1"/>
  <c r="FR2188"/>
  <c r="GL2188"/>
  <c r="GO2188"/>
  <c r="GP2188"/>
  <c r="GV2188"/>
  <c r="HC2188"/>
  <c r="GX2188" s="1"/>
  <c r="AC2189"/>
  <c r="AE2189"/>
  <c r="AD2189" s="1"/>
  <c r="AF2189"/>
  <c r="CT2189" s="1"/>
  <c r="AG2189"/>
  <c r="AH2189"/>
  <c r="AI2189"/>
  <c r="CW2189" s="1"/>
  <c r="AJ2189"/>
  <c r="CX2189" s="1"/>
  <c r="CQ2189"/>
  <c r="CU2189"/>
  <c r="T2189" s="1"/>
  <c r="CV2189"/>
  <c r="FR2189"/>
  <c r="GL2189"/>
  <c r="GN2189"/>
  <c r="GP2189"/>
  <c r="GV2189"/>
  <c r="HC2189" s="1"/>
  <c r="GX2189" s="1"/>
  <c r="C2190"/>
  <c r="D2190"/>
  <c r="I2190"/>
  <c r="K2190"/>
  <c r="AC2190"/>
  <c r="AE2190"/>
  <c r="AD2190" s="1"/>
  <c r="AF2190"/>
  <c r="CT2190" s="1"/>
  <c r="S2190" s="1"/>
  <c r="AG2190"/>
  <c r="AH2190"/>
  <c r="AI2190"/>
  <c r="CW2190" s="1"/>
  <c r="V2190" s="1"/>
  <c r="AJ2190"/>
  <c r="CX2190" s="1"/>
  <c r="W2190" s="1"/>
  <c r="CQ2190"/>
  <c r="P2190" s="1"/>
  <c r="CU2190"/>
  <c r="T2190" s="1"/>
  <c r="CV2190"/>
  <c r="U2190" s="1"/>
  <c r="FR2190"/>
  <c r="GL2190"/>
  <c r="GO2190"/>
  <c r="GP2190"/>
  <c r="GV2190"/>
  <c r="HC2190" s="1"/>
  <c r="GX2190" s="1"/>
  <c r="AC2191"/>
  <c r="AB2191" s="1"/>
  <c r="AD2191"/>
  <c r="CR2191" s="1"/>
  <c r="AE2191"/>
  <c r="AF2191"/>
  <c r="AG2191"/>
  <c r="AH2191"/>
  <c r="CV2191" s="1"/>
  <c r="AI2191"/>
  <c r="AJ2191"/>
  <c r="CQ2191"/>
  <c r="CS2191"/>
  <c r="CT2191"/>
  <c r="CU2191"/>
  <c r="CW2191"/>
  <c r="CX2191"/>
  <c r="FR2191"/>
  <c r="GL2191"/>
  <c r="GN2191"/>
  <c r="GP2191"/>
  <c r="GV2191"/>
  <c r="HC2191" s="1"/>
  <c r="C2192"/>
  <c r="D2192"/>
  <c r="I2192"/>
  <c r="CX2333" i="3" s="1"/>
  <c r="K2192" i="1"/>
  <c r="AC2192"/>
  <c r="AB2192" s="1"/>
  <c r="AD2192"/>
  <c r="CR2192" s="1"/>
  <c r="Q2192" s="1"/>
  <c r="AE2192"/>
  <c r="CS2192" s="1"/>
  <c r="R2192" s="1"/>
  <c r="AF2192"/>
  <c r="AG2192"/>
  <c r="AH2192"/>
  <c r="CV2192" s="1"/>
  <c r="U2192" s="1"/>
  <c r="AI2192"/>
  <c r="CW2192" s="1"/>
  <c r="V2192" s="1"/>
  <c r="AJ2192"/>
  <c r="CQ2192"/>
  <c r="P2192" s="1"/>
  <c r="CT2192"/>
  <c r="S2192" s="1"/>
  <c r="CU2192"/>
  <c r="T2192" s="1"/>
  <c r="CX2192"/>
  <c r="W2192" s="1"/>
  <c r="FR2192"/>
  <c r="GL2192"/>
  <c r="GO2192"/>
  <c r="GP2192"/>
  <c r="GV2192"/>
  <c r="HC2192" s="1"/>
  <c r="GX2192" s="1"/>
  <c r="C2193"/>
  <c r="D2193"/>
  <c r="I2193"/>
  <c r="K2193"/>
  <c r="AC2193"/>
  <c r="AB2193" s="1"/>
  <c r="AD2193"/>
  <c r="CR2193" s="1"/>
  <c r="Q2193" s="1"/>
  <c r="AE2193"/>
  <c r="AF2193"/>
  <c r="AG2193"/>
  <c r="AH2193"/>
  <c r="CV2193" s="1"/>
  <c r="U2193" s="1"/>
  <c r="AI2193"/>
  <c r="AJ2193"/>
  <c r="CQ2193"/>
  <c r="P2193" s="1"/>
  <c r="CP2193" s="1"/>
  <c r="O2193" s="1"/>
  <c r="CS2193"/>
  <c r="R2193" s="1"/>
  <c r="CT2193"/>
  <c r="S2193" s="1"/>
  <c r="CU2193"/>
  <c r="T2193" s="1"/>
  <c r="CW2193"/>
  <c r="V2193" s="1"/>
  <c r="CX2193"/>
  <c r="W2193" s="1"/>
  <c r="FR2193"/>
  <c r="GL2193"/>
  <c r="GO2193"/>
  <c r="GP2193"/>
  <c r="GV2193"/>
  <c r="HC2193" s="1"/>
  <c r="GX2193" s="1"/>
  <c r="C2194"/>
  <c r="D2194"/>
  <c r="I2194"/>
  <c r="K2194"/>
  <c r="AC2194"/>
  <c r="AB2194" s="1"/>
  <c r="AD2194"/>
  <c r="CR2194" s="1"/>
  <c r="Q2194" s="1"/>
  <c r="AE2194"/>
  <c r="AF2194"/>
  <c r="AG2194"/>
  <c r="CU2194" s="1"/>
  <c r="T2194" s="1"/>
  <c r="AH2194"/>
  <c r="CV2194" s="1"/>
  <c r="U2194" s="1"/>
  <c r="AI2194"/>
  <c r="AJ2194"/>
  <c r="CS2194"/>
  <c r="R2194" s="1"/>
  <c r="CT2194"/>
  <c r="S2194" s="1"/>
  <c r="CW2194"/>
  <c r="V2194" s="1"/>
  <c r="CX2194"/>
  <c r="W2194" s="1"/>
  <c r="FR2194"/>
  <c r="GL2194"/>
  <c r="GO2194"/>
  <c r="GP2194"/>
  <c r="GV2194"/>
  <c r="HC2194" s="1"/>
  <c r="GX2194" s="1"/>
  <c r="B2196"/>
  <c r="B2182" s="1"/>
  <c r="C2196"/>
  <c r="C2182" s="1"/>
  <c r="D2196"/>
  <c r="D2182" s="1"/>
  <c r="F2196"/>
  <c r="F2182" s="1"/>
  <c r="G2196"/>
  <c r="G2182" s="1"/>
  <c r="BX2196"/>
  <c r="AO2196" s="1"/>
  <c r="BY2196"/>
  <c r="AP2196" s="1"/>
  <c r="BZ2196"/>
  <c r="BZ2182" s="1"/>
  <c r="CD2196"/>
  <c r="CD2182" s="1"/>
  <c r="CG2196"/>
  <c r="AX2196" s="1"/>
  <c r="CK2196"/>
  <c r="BB2196" s="1"/>
  <c r="CL2196"/>
  <c r="CL2182" s="1"/>
  <c r="CM2196"/>
  <c r="CM2182" s="1"/>
  <c r="D2228"/>
  <c r="E2230"/>
  <c r="Z2230"/>
  <c r="AA2230"/>
  <c r="AM2230"/>
  <c r="AN2230"/>
  <c r="BE2230"/>
  <c r="BF2230"/>
  <c r="BG2230"/>
  <c r="BH2230"/>
  <c r="BI2230"/>
  <c r="BJ2230"/>
  <c r="BK2230"/>
  <c r="BL2230"/>
  <c r="BM2230"/>
  <c r="BN2230"/>
  <c r="BO2230"/>
  <c r="BP2230"/>
  <c r="BQ2230"/>
  <c r="BR2230"/>
  <c r="BS2230"/>
  <c r="BT2230"/>
  <c r="BU2230"/>
  <c r="BV2230"/>
  <c r="BW2230"/>
  <c r="CN2230"/>
  <c r="CO2230"/>
  <c r="CP2230"/>
  <c r="CQ2230"/>
  <c r="CR2230"/>
  <c r="CS2230"/>
  <c r="CT2230"/>
  <c r="CU2230"/>
  <c r="CV2230"/>
  <c r="CW2230"/>
  <c r="CX2230"/>
  <c r="CY2230"/>
  <c r="CZ2230"/>
  <c r="DA2230"/>
  <c r="DB2230"/>
  <c r="DC2230"/>
  <c r="DD2230"/>
  <c r="DE2230"/>
  <c r="DF2230"/>
  <c r="DG2230"/>
  <c r="DH2230"/>
  <c r="DI2230"/>
  <c r="DJ2230"/>
  <c r="DK2230"/>
  <c r="DL2230"/>
  <c r="DM2230"/>
  <c r="DN2230"/>
  <c r="DO2230"/>
  <c r="DP2230"/>
  <c r="DQ2230"/>
  <c r="DR2230"/>
  <c r="DS2230"/>
  <c r="DT2230"/>
  <c r="DU2230"/>
  <c r="DV2230"/>
  <c r="DW2230"/>
  <c r="DX2230"/>
  <c r="DY2230"/>
  <c r="DZ2230"/>
  <c r="EA2230"/>
  <c r="EB2230"/>
  <c r="EC2230"/>
  <c r="ED2230"/>
  <c r="EE2230"/>
  <c r="EF2230"/>
  <c r="EG2230"/>
  <c r="EH2230"/>
  <c r="EI2230"/>
  <c r="EJ2230"/>
  <c r="EK2230"/>
  <c r="EL2230"/>
  <c r="EM2230"/>
  <c r="EN2230"/>
  <c r="EO2230"/>
  <c r="EP2230"/>
  <c r="EQ2230"/>
  <c r="ER2230"/>
  <c r="ES2230"/>
  <c r="ET2230"/>
  <c r="EU2230"/>
  <c r="EV2230"/>
  <c r="EW2230"/>
  <c r="EX2230"/>
  <c r="EY2230"/>
  <c r="EZ2230"/>
  <c r="FA2230"/>
  <c r="FB2230"/>
  <c r="FC2230"/>
  <c r="FD2230"/>
  <c r="FE2230"/>
  <c r="FF2230"/>
  <c r="FG2230"/>
  <c r="FH2230"/>
  <c r="FI2230"/>
  <c r="FJ2230"/>
  <c r="FK2230"/>
  <c r="FL2230"/>
  <c r="FM2230"/>
  <c r="FN2230"/>
  <c r="FO2230"/>
  <c r="FP2230"/>
  <c r="FQ2230"/>
  <c r="FR2230"/>
  <c r="FS2230"/>
  <c r="FT2230"/>
  <c r="FU2230"/>
  <c r="FV2230"/>
  <c r="FW2230"/>
  <c r="FX2230"/>
  <c r="FY2230"/>
  <c r="FZ2230"/>
  <c r="GA2230"/>
  <c r="GB2230"/>
  <c r="GC2230"/>
  <c r="GD2230"/>
  <c r="GE2230"/>
  <c r="GF2230"/>
  <c r="GG2230"/>
  <c r="GH2230"/>
  <c r="GI2230"/>
  <c r="GJ2230"/>
  <c r="GK2230"/>
  <c r="GL2230"/>
  <c r="GM2230"/>
  <c r="GN2230"/>
  <c r="GO2230"/>
  <c r="GP2230"/>
  <c r="GQ2230"/>
  <c r="GR2230"/>
  <c r="GS2230"/>
  <c r="GT2230"/>
  <c r="GU2230"/>
  <c r="GV2230"/>
  <c r="GW2230"/>
  <c r="GX2230"/>
  <c r="C2232"/>
  <c r="D2232"/>
  <c r="I2232"/>
  <c r="K2232"/>
  <c r="AC2232"/>
  <c r="AE2232"/>
  <c r="AD2232" s="1"/>
  <c r="CR2232" s="1"/>
  <c r="Q2232" s="1"/>
  <c r="AF2232"/>
  <c r="AG2232"/>
  <c r="AH2232"/>
  <c r="AI2232"/>
  <c r="CW2232" s="1"/>
  <c r="V2232" s="1"/>
  <c r="AJ2232"/>
  <c r="CQ2232"/>
  <c r="P2232" s="1"/>
  <c r="CT2232"/>
  <c r="S2232" s="1"/>
  <c r="CU2232"/>
  <c r="T2232" s="1"/>
  <c r="CV2232"/>
  <c r="U2232" s="1"/>
  <c r="CX2232"/>
  <c r="W2232" s="1"/>
  <c r="FR2232"/>
  <c r="GL2232"/>
  <c r="GO2232"/>
  <c r="GP2232"/>
  <c r="GV2232"/>
  <c r="HC2232" s="1"/>
  <c r="GX2232" s="1"/>
  <c r="AC2233"/>
  <c r="AB2233" s="1"/>
  <c r="AD2233"/>
  <c r="CR2233" s="1"/>
  <c r="AE2233"/>
  <c r="AF2233"/>
  <c r="AG2233"/>
  <c r="AH2233"/>
  <c r="CV2233" s="1"/>
  <c r="AI2233"/>
  <c r="AJ2233"/>
  <c r="CQ2233"/>
  <c r="CS2233"/>
  <c r="CT2233"/>
  <c r="CU2233"/>
  <c r="CW2233"/>
  <c r="CX2233"/>
  <c r="FR2233"/>
  <c r="GL2233"/>
  <c r="GO2233"/>
  <c r="GP2233"/>
  <c r="GV2233"/>
  <c r="HC2233" s="1"/>
  <c r="I2234"/>
  <c r="AC2234"/>
  <c r="CQ2234" s="1"/>
  <c r="P2234" s="1"/>
  <c r="AE2234"/>
  <c r="AD2234" s="1"/>
  <c r="AF2234"/>
  <c r="CT2234" s="1"/>
  <c r="S2234" s="1"/>
  <c r="AG2234"/>
  <c r="CU2234" s="1"/>
  <c r="T2234" s="1"/>
  <c r="AH2234"/>
  <c r="AI2234"/>
  <c r="AJ2234"/>
  <c r="CX2234" s="1"/>
  <c r="W2234" s="1"/>
  <c r="CS2234"/>
  <c r="R2234" s="1"/>
  <c r="CV2234"/>
  <c r="U2234" s="1"/>
  <c r="CW2234"/>
  <c r="V2234" s="1"/>
  <c r="FR2234"/>
  <c r="GL2234"/>
  <c r="GO2234"/>
  <c r="GP2234"/>
  <c r="GV2234"/>
  <c r="HC2234"/>
  <c r="GX2234" s="1"/>
  <c r="I2235"/>
  <c r="AC2235"/>
  <c r="AE2235"/>
  <c r="AD2235" s="1"/>
  <c r="AF2235"/>
  <c r="CT2235" s="1"/>
  <c r="S2235" s="1"/>
  <c r="AG2235"/>
  <c r="AH2235"/>
  <c r="AI2235"/>
  <c r="CW2235" s="1"/>
  <c r="V2235" s="1"/>
  <c r="AJ2235"/>
  <c r="CX2235" s="1"/>
  <c r="W2235" s="1"/>
  <c r="CQ2235"/>
  <c r="P2235" s="1"/>
  <c r="CU2235"/>
  <c r="T2235" s="1"/>
  <c r="CV2235"/>
  <c r="U2235" s="1"/>
  <c r="FR2235"/>
  <c r="GL2235"/>
  <c r="GO2235"/>
  <c r="GP2235"/>
  <c r="GV2235"/>
  <c r="GX2235"/>
  <c r="HC2235"/>
  <c r="AC2236"/>
  <c r="AB2236" s="1"/>
  <c r="AD2236"/>
  <c r="CR2236" s="1"/>
  <c r="AE2236"/>
  <c r="CS2236" s="1"/>
  <c r="AF2236"/>
  <c r="AG2236"/>
  <c r="AH2236"/>
  <c r="CV2236" s="1"/>
  <c r="AI2236"/>
  <c r="CW2236" s="1"/>
  <c r="AJ2236"/>
  <c r="CQ2236"/>
  <c r="CT2236"/>
  <c r="CU2236"/>
  <c r="CX2236"/>
  <c r="FR2236"/>
  <c r="GL2236"/>
  <c r="GO2236"/>
  <c r="GP2236"/>
  <c r="GV2236"/>
  <c r="HC2236" s="1"/>
  <c r="C2237"/>
  <c r="D2237"/>
  <c r="I2237"/>
  <c r="K2237"/>
  <c r="AC2237"/>
  <c r="AB2237" s="1"/>
  <c r="AE2237"/>
  <c r="AD2237" s="1"/>
  <c r="CR2237" s="1"/>
  <c r="Q2237" s="1"/>
  <c r="AF2237"/>
  <c r="AG2237"/>
  <c r="AH2237"/>
  <c r="AI2237"/>
  <c r="CW2237" s="1"/>
  <c r="V2237" s="1"/>
  <c r="AJ2237"/>
  <c r="CQ2237"/>
  <c r="P2237" s="1"/>
  <c r="CT2237"/>
  <c r="S2237" s="1"/>
  <c r="CU2237"/>
  <c r="T2237" s="1"/>
  <c r="CV2237"/>
  <c r="U2237" s="1"/>
  <c r="CX2237"/>
  <c r="W2237" s="1"/>
  <c r="FR2237"/>
  <c r="GL2237"/>
  <c r="GO2237"/>
  <c r="GP2237"/>
  <c r="GV2237"/>
  <c r="HC2237" s="1"/>
  <c r="GX2237" s="1"/>
  <c r="C2238"/>
  <c r="D2238"/>
  <c r="I2238"/>
  <c r="K2238"/>
  <c r="AC2238"/>
  <c r="AB2238" s="1"/>
  <c r="AE2238"/>
  <c r="AD2238" s="1"/>
  <c r="CR2238" s="1"/>
  <c r="Q2238" s="1"/>
  <c r="AF2238"/>
  <c r="AG2238"/>
  <c r="AH2238"/>
  <c r="AI2238"/>
  <c r="CW2238" s="1"/>
  <c r="V2238" s="1"/>
  <c r="AJ2238"/>
  <c r="CQ2238"/>
  <c r="P2238" s="1"/>
  <c r="CT2238"/>
  <c r="S2238" s="1"/>
  <c r="CU2238"/>
  <c r="T2238" s="1"/>
  <c r="CV2238"/>
  <c r="U2238" s="1"/>
  <c r="CX2238"/>
  <c r="W2238" s="1"/>
  <c r="FR2238"/>
  <c r="GL2238"/>
  <c r="GO2238"/>
  <c r="GP2238"/>
  <c r="GV2238"/>
  <c r="HC2238" s="1"/>
  <c r="GX2238" s="1"/>
  <c r="C2239"/>
  <c r="D2239"/>
  <c r="I2239"/>
  <c r="K2239"/>
  <c r="AC2239"/>
  <c r="AE2239"/>
  <c r="AD2239" s="1"/>
  <c r="CR2239" s="1"/>
  <c r="Q2239" s="1"/>
  <c r="AF2239"/>
  <c r="AG2239"/>
  <c r="AH2239"/>
  <c r="AI2239"/>
  <c r="CW2239" s="1"/>
  <c r="V2239" s="1"/>
  <c r="AJ2239"/>
  <c r="CQ2239"/>
  <c r="P2239" s="1"/>
  <c r="CP2239" s="1"/>
  <c r="O2239" s="1"/>
  <c r="CT2239"/>
  <c r="S2239" s="1"/>
  <c r="CU2239"/>
  <c r="T2239" s="1"/>
  <c r="CV2239"/>
  <c r="U2239" s="1"/>
  <c r="CX2239"/>
  <c r="W2239" s="1"/>
  <c r="FR2239"/>
  <c r="GL2239"/>
  <c r="GO2239"/>
  <c r="GP2239"/>
  <c r="GV2239"/>
  <c r="HC2239" s="1"/>
  <c r="GX2239" s="1"/>
  <c r="C2240"/>
  <c r="D2240"/>
  <c r="I2240"/>
  <c r="K2240"/>
  <c r="AC2240"/>
  <c r="AE2240"/>
  <c r="AD2240" s="1"/>
  <c r="CR2240" s="1"/>
  <c r="Q2240" s="1"/>
  <c r="AF2240"/>
  <c r="AG2240"/>
  <c r="AH2240"/>
  <c r="AI2240"/>
  <c r="CW2240" s="1"/>
  <c r="V2240" s="1"/>
  <c r="AJ2240"/>
  <c r="CQ2240"/>
  <c r="P2240" s="1"/>
  <c r="CT2240"/>
  <c r="S2240" s="1"/>
  <c r="CU2240"/>
  <c r="T2240" s="1"/>
  <c r="CV2240"/>
  <c r="U2240" s="1"/>
  <c r="CX2240"/>
  <c r="W2240" s="1"/>
  <c r="FR2240"/>
  <c r="GL2240"/>
  <c r="GO2240"/>
  <c r="GP2240"/>
  <c r="GV2240"/>
  <c r="HC2240" s="1"/>
  <c r="GX2240" s="1"/>
  <c r="AC2241"/>
  <c r="AB2241" s="1"/>
  <c r="AD2241"/>
  <c r="CR2241" s="1"/>
  <c r="AE2241"/>
  <c r="AF2241"/>
  <c r="AG2241"/>
  <c r="AH2241"/>
  <c r="CV2241" s="1"/>
  <c r="AI2241"/>
  <c r="AJ2241"/>
  <c r="CQ2241"/>
  <c r="CS2241"/>
  <c r="CT2241"/>
  <c r="CU2241"/>
  <c r="CW2241"/>
  <c r="CX2241"/>
  <c r="FR2241"/>
  <c r="GL2241"/>
  <c r="GO2241"/>
  <c r="GP2241"/>
  <c r="GV2241"/>
  <c r="HC2241" s="1"/>
  <c r="I2242"/>
  <c r="AC2242"/>
  <c r="AE2242"/>
  <c r="AD2242" s="1"/>
  <c r="CR2242" s="1"/>
  <c r="Q2242" s="1"/>
  <c r="AF2242"/>
  <c r="AG2242"/>
  <c r="CU2242" s="1"/>
  <c r="T2242" s="1"/>
  <c r="AH2242"/>
  <c r="AI2242"/>
  <c r="AJ2242"/>
  <c r="CS2242"/>
  <c r="R2242" s="1"/>
  <c r="CT2242"/>
  <c r="S2242" s="1"/>
  <c r="CV2242"/>
  <c r="U2242" s="1"/>
  <c r="CW2242"/>
  <c r="V2242" s="1"/>
  <c r="CX2242"/>
  <c r="W2242" s="1"/>
  <c r="FR2242"/>
  <c r="GL2242"/>
  <c r="GN2242"/>
  <c r="GP2242"/>
  <c r="GV2242"/>
  <c r="HC2242"/>
  <c r="GX2242" s="1"/>
  <c r="C2243"/>
  <c r="D2243"/>
  <c r="I2243"/>
  <c r="K2243"/>
  <c r="AC2243"/>
  <c r="AE2243"/>
  <c r="AD2243" s="1"/>
  <c r="CR2243" s="1"/>
  <c r="Q2243" s="1"/>
  <c r="AF2243"/>
  <c r="AG2243"/>
  <c r="CU2243" s="1"/>
  <c r="T2243" s="1"/>
  <c r="AH2243"/>
  <c r="AI2243"/>
  <c r="AJ2243"/>
  <c r="CS2243"/>
  <c r="R2243" s="1"/>
  <c r="CT2243"/>
  <c r="S2243" s="1"/>
  <c r="CV2243"/>
  <c r="U2243" s="1"/>
  <c r="CW2243"/>
  <c r="V2243" s="1"/>
  <c r="CX2243"/>
  <c r="W2243" s="1"/>
  <c r="FR2243"/>
  <c r="GL2243"/>
  <c r="GO2243"/>
  <c r="GP2243"/>
  <c r="GV2243"/>
  <c r="HC2243"/>
  <c r="GX2243" s="1"/>
  <c r="C2244"/>
  <c r="D2244"/>
  <c r="I2244"/>
  <c r="K2244"/>
  <c r="AC2244"/>
  <c r="AE2244"/>
  <c r="AD2244" s="1"/>
  <c r="CR2244" s="1"/>
  <c r="Q2244" s="1"/>
  <c r="AF2244"/>
  <c r="CT2244" s="1"/>
  <c r="S2244" s="1"/>
  <c r="AG2244"/>
  <c r="CU2244" s="1"/>
  <c r="T2244" s="1"/>
  <c r="AH2244"/>
  <c r="AI2244"/>
  <c r="AJ2244"/>
  <c r="CX2244" s="1"/>
  <c r="W2244" s="1"/>
  <c r="CS2244"/>
  <c r="R2244" s="1"/>
  <c r="CV2244"/>
  <c r="U2244" s="1"/>
  <c r="CW2244"/>
  <c r="V2244" s="1"/>
  <c r="FR2244"/>
  <c r="GL2244"/>
  <c r="GO2244"/>
  <c r="GP2244"/>
  <c r="GV2244"/>
  <c r="HC2244"/>
  <c r="GX2244" s="1"/>
  <c r="C2245"/>
  <c r="D2245"/>
  <c r="I2245"/>
  <c r="K2245"/>
  <c r="AC2245"/>
  <c r="CQ2245" s="1"/>
  <c r="P2245" s="1"/>
  <c r="AE2245"/>
  <c r="AD2245" s="1"/>
  <c r="AF2245"/>
  <c r="CT2245" s="1"/>
  <c r="S2245" s="1"/>
  <c r="AG2245"/>
  <c r="CU2245" s="1"/>
  <c r="T2245" s="1"/>
  <c r="AH2245"/>
  <c r="AI2245"/>
  <c r="AJ2245"/>
  <c r="CX2245" s="1"/>
  <c r="W2245" s="1"/>
  <c r="CS2245"/>
  <c r="R2245" s="1"/>
  <c r="CV2245"/>
  <c r="U2245" s="1"/>
  <c r="CW2245"/>
  <c r="V2245" s="1"/>
  <c r="FR2245"/>
  <c r="GL2245"/>
  <c r="GO2245"/>
  <c r="GP2245"/>
  <c r="GV2245"/>
  <c r="HC2245"/>
  <c r="GX2245" s="1"/>
  <c r="C2246"/>
  <c r="D2246"/>
  <c r="I2246"/>
  <c r="K2246"/>
  <c r="AC2246"/>
  <c r="CQ2246" s="1"/>
  <c r="P2246" s="1"/>
  <c r="AE2246"/>
  <c r="AD2246" s="1"/>
  <c r="AF2246"/>
  <c r="CT2246" s="1"/>
  <c r="S2246" s="1"/>
  <c r="AG2246"/>
  <c r="CU2246" s="1"/>
  <c r="T2246" s="1"/>
  <c r="AH2246"/>
  <c r="AI2246"/>
  <c r="AJ2246"/>
  <c r="CX2246" s="1"/>
  <c r="W2246" s="1"/>
  <c r="CS2246"/>
  <c r="R2246" s="1"/>
  <c r="CV2246"/>
  <c r="U2246" s="1"/>
  <c r="CW2246"/>
  <c r="V2246" s="1"/>
  <c r="FR2246"/>
  <c r="GL2246"/>
  <c r="GN2246"/>
  <c r="GP2246"/>
  <c r="GV2246"/>
  <c r="HC2246"/>
  <c r="GX2246" s="1"/>
  <c r="I2247"/>
  <c r="AC2247"/>
  <c r="AE2247"/>
  <c r="AD2247" s="1"/>
  <c r="AF2247"/>
  <c r="CT2247" s="1"/>
  <c r="S2247" s="1"/>
  <c r="AG2247"/>
  <c r="AH2247"/>
  <c r="AI2247"/>
  <c r="CW2247" s="1"/>
  <c r="V2247" s="1"/>
  <c r="AJ2247"/>
  <c r="CX2247" s="1"/>
  <c r="W2247" s="1"/>
  <c r="CQ2247"/>
  <c r="P2247" s="1"/>
  <c r="CU2247"/>
  <c r="T2247" s="1"/>
  <c r="CV2247"/>
  <c r="U2247" s="1"/>
  <c r="FR2247"/>
  <c r="GL2247"/>
  <c r="GN2247"/>
  <c r="GP2247"/>
  <c r="GV2247"/>
  <c r="GX2247"/>
  <c r="HC2247"/>
  <c r="I2248"/>
  <c r="AC2248"/>
  <c r="AB2248" s="1"/>
  <c r="AD2248"/>
  <c r="CR2248" s="1"/>
  <c r="Q2248" s="1"/>
  <c r="AE2248"/>
  <c r="CS2248" s="1"/>
  <c r="R2248" s="1"/>
  <c r="AF2248"/>
  <c r="AG2248"/>
  <c r="AH2248"/>
  <c r="CV2248" s="1"/>
  <c r="U2248" s="1"/>
  <c r="AI2248"/>
  <c r="CW2248" s="1"/>
  <c r="V2248" s="1"/>
  <c r="AJ2248"/>
  <c r="CQ2248"/>
  <c r="P2248" s="1"/>
  <c r="CP2248" s="1"/>
  <c r="O2248" s="1"/>
  <c r="CT2248"/>
  <c r="S2248" s="1"/>
  <c r="CU2248"/>
  <c r="T2248" s="1"/>
  <c r="CX2248"/>
  <c r="W2248" s="1"/>
  <c r="FR2248"/>
  <c r="GL2248"/>
  <c r="GN2248"/>
  <c r="GP2248"/>
  <c r="GV2248"/>
  <c r="HC2248" s="1"/>
  <c r="GX2248" s="1"/>
  <c r="C2249"/>
  <c r="D2249"/>
  <c r="I2249"/>
  <c r="K2249"/>
  <c r="AC2249"/>
  <c r="AB2249" s="1"/>
  <c r="AD2249"/>
  <c r="CR2249" s="1"/>
  <c r="Q2249" s="1"/>
  <c r="AE2249"/>
  <c r="CS2249" s="1"/>
  <c r="R2249" s="1"/>
  <c r="AF2249"/>
  <c r="AG2249"/>
  <c r="AH2249"/>
  <c r="CV2249" s="1"/>
  <c r="U2249" s="1"/>
  <c r="AI2249"/>
  <c r="CW2249" s="1"/>
  <c r="V2249" s="1"/>
  <c r="AJ2249"/>
  <c r="CQ2249"/>
  <c r="P2249" s="1"/>
  <c r="CT2249"/>
  <c r="S2249" s="1"/>
  <c r="CU2249"/>
  <c r="T2249" s="1"/>
  <c r="CX2249"/>
  <c r="W2249" s="1"/>
  <c r="FR2249"/>
  <c r="GL2249"/>
  <c r="GN2249"/>
  <c r="GP2249"/>
  <c r="GV2249"/>
  <c r="HC2249" s="1"/>
  <c r="GX2249" s="1"/>
  <c r="AC2250"/>
  <c r="AB2250" s="1"/>
  <c r="AD2250"/>
  <c r="CR2250" s="1"/>
  <c r="AE2250"/>
  <c r="AF2250"/>
  <c r="AG2250"/>
  <c r="CU2250" s="1"/>
  <c r="AH2250"/>
  <c r="CV2250" s="1"/>
  <c r="AI2250"/>
  <c r="AJ2250"/>
  <c r="CS2250"/>
  <c r="CT2250"/>
  <c r="CW2250"/>
  <c r="CX2250"/>
  <c r="FR2250"/>
  <c r="GL2250"/>
  <c r="GN2250"/>
  <c r="GP2250"/>
  <c r="GV2250"/>
  <c r="HC2250" s="1"/>
  <c r="I2251"/>
  <c r="AC2251"/>
  <c r="CQ2251" s="1"/>
  <c r="P2251" s="1"/>
  <c r="AD2251"/>
  <c r="CR2251" s="1"/>
  <c r="Q2251" s="1"/>
  <c r="AE2251"/>
  <c r="AF2251"/>
  <c r="AB2251" s="1"/>
  <c r="AG2251"/>
  <c r="CU2251" s="1"/>
  <c r="T2251" s="1"/>
  <c r="AH2251"/>
  <c r="CV2251" s="1"/>
  <c r="U2251" s="1"/>
  <c r="AI2251"/>
  <c r="AJ2251"/>
  <c r="CX2251" s="1"/>
  <c r="W2251" s="1"/>
  <c r="CS2251"/>
  <c r="R2251" s="1"/>
  <c r="CW2251"/>
  <c r="V2251" s="1"/>
  <c r="FR2251"/>
  <c r="GL2251"/>
  <c r="GN2251"/>
  <c r="GP2251"/>
  <c r="GV2251"/>
  <c r="HC2251"/>
  <c r="GX2251" s="1"/>
  <c r="C2252"/>
  <c r="D2252"/>
  <c r="I2252"/>
  <c r="K2252"/>
  <c r="AC2252"/>
  <c r="CQ2252" s="1"/>
  <c r="P2252" s="1"/>
  <c r="AE2252"/>
  <c r="AD2252" s="1"/>
  <c r="AF2252"/>
  <c r="CT2252" s="1"/>
  <c r="S2252" s="1"/>
  <c r="AG2252"/>
  <c r="CU2252" s="1"/>
  <c r="T2252" s="1"/>
  <c r="AH2252"/>
  <c r="AI2252"/>
  <c r="AJ2252"/>
  <c r="CX2252" s="1"/>
  <c r="W2252" s="1"/>
  <c r="CS2252"/>
  <c r="R2252" s="1"/>
  <c r="CV2252"/>
  <c r="U2252" s="1"/>
  <c r="CW2252"/>
  <c r="V2252" s="1"/>
  <c r="FR2252"/>
  <c r="GL2252"/>
  <c r="GO2252"/>
  <c r="GP2252"/>
  <c r="GV2252"/>
  <c r="HC2252"/>
  <c r="GX2252" s="1"/>
  <c r="C2253"/>
  <c r="D2253"/>
  <c r="I2253"/>
  <c r="K2253"/>
  <c r="AC2253"/>
  <c r="CQ2253" s="1"/>
  <c r="P2253" s="1"/>
  <c r="AE2253"/>
  <c r="AD2253" s="1"/>
  <c r="AF2253"/>
  <c r="CT2253" s="1"/>
  <c r="S2253" s="1"/>
  <c r="AG2253"/>
  <c r="CU2253" s="1"/>
  <c r="T2253" s="1"/>
  <c r="AH2253"/>
  <c r="AI2253"/>
  <c r="AJ2253"/>
  <c r="CX2253" s="1"/>
  <c r="W2253" s="1"/>
  <c r="CS2253"/>
  <c r="R2253" s="1"/>
  <c r="CV2253"/>
  <c r="U2253" s="1"/>
  <c r="CW2253"/>
  <c r="V2253" s="1"/>
  <c r="FR2253"/>
  <c r="GL2253"/>
  <c r="GN2253"/>
  <c r="GP2253"/>
  <c r="GV2253"/>
  <c r="HC2253"/>
  <c r="GX2253" s="1"/>
  <c r="I2254"/>
  <c r="AC2254"/>
  <c r="AE2254"/>
  <c r="AD2254" s="1"/>
  <c r="AF2254"/>
  <c r="CT2254" s="1"/>
  <c r="S2254" s="1"/>
  <c r="AG2254"/>
  <c r="AH2254"/>
  <c r="AI2254"/>
  <c r="CW2254" s="1"/>
  <c r="V2254" s="1"/>
  <c r="AJ2254"/>
  <c r="CX2254" s="1"/>
  <c r="W2254" s="1"/>
  <c r="CQ2254"/>
  <c r="P2254" s="1"/>
  <c r="CU2254"/>
  <c r="T2254" s="1"/>
  <c r="CV2254"/>
  <c r="U2254" s="1"/>
  <c r="FR2254"/>
  <c r="GL2254"/>
  <c r="GN2254"/>
  <c r="GP2254"/>
  <c r="GV2254"/>
  <c r="GX2254"/>
  <c r="HC2254"/>
  <c r="C2255"/>
  <c r="D2255"/>
  <c r="I2255"/>
  <c r="I2257" s="1"/>
  <c r="K2255"/>
  <c r="AC2255"/>
  <c r="CQ2255" s="1"/>
  <c r="P2255" s="1"/>
  <c r="AE2255"/>
  <c r="AD2255" s="1"/>
  <c r="AF2255"/>
  <c r="CT2255" s="1"/>
  <c r="S2255" s="1"/>
  <c r="AG2255"/>
  <c r="CU2255" s="1"/>
  <c r="T2255" s="1"/>
  <c r="AH2255"/>
  <c r="AI2255"/>
  <c r="CW2255" s="1"/>
  <c r="V2255" s="1"/>
  <c r="AJ2255"/>
  <c r="CX2255" s="1"/>
  <c r="W2255" s="1"/>
  <c r="CV2255"/>
  <c r="U2255" s="1"/>
  <c r="FR2255"/>
  <c r="GL2255"/>
  <c r="GN2255"/>
  <c r="GP2255"/>
  <c r="GV2255"/>
  <c r="GX2255"/>
  <c r="HC2255"/>
  <c r="AC2256"/>
  <c r="AD2256"/>
  <c r="AB2256" s="1"/>
  <c r="AE2256"/>
  <c r="CS2256" s="1"/>
  <c r="AF2256"/>
  <c r="CT2256" s="1"/>
  <c r="AG2256"/>
  <c r="AH2256"/>
  <c r="CV2256" s="1"/>
  <c r="AI2256"/>
  <c r="CW2256" s="1"/>
  <c r="AJ2256"/>
  <c r="CX2256" s="1"/>
  <c r="CQ2256"/>
  <c r="CU2256"/>
  <c r="FR2256"/>
  <c r="GL2256"/>
  <c r="GO2256"/>
  <c r="GP2256"/>
  <c r="GV2256"/>
  <c r="HC2256" s="1"/>
  <c r="AC2257"/>
  <c r="AB2257" s="1"/>
  <c r="AD2257"/>
  <c r="CR2257" s="1"/>
  <c r="AE2257"/>
  <c r="AF2257"/>
  <c r="AG2257"/>
  <c r="CU2257" s="1"/>
  <c r="T2257" s="1"/>
  <c r="AH2257"/>
  <c r="CV2257" s="1"/>
  <c r="AI2257"/>
  <c r="AJ2257"/>
  <c r="CS2257"/>
  <c r="R2257" s="1"/>
  <c r="CT2257"/>
  <c r="CW2257"/>
  <c r="V2257" s="1"/>
  <c r="CX2257"/>
  <c r="FR2257"/>
  <c r="GL2257"/>
  <c r="GN2257"/>
  <c r="GP2257"/>
  <c r="GV2257"/>
  <c r="HC2257" s="1"/>
  <c r="GX2257" s="1"/>
  <c r="B2259"/>
  <c r="B2230" s="1"/>
  <c r="C2259"/>
  <c r="C2230" s="1"/>
  <c r="D2259"/>
  <c r="D2230" s="1"/>
  <c r="F2259"/>
  <c r="F2230" s="1"/>
  <c r="G2259"/>
  <c r="G2230" s="1"/>
  <c r="BX2259"/>
  <c r="BX2230" s="1"/>
  <c r="BY2259"/>
  <c r="AP2259" s="1"/>
  <c r="BZ2259"/>
  <c r="BZ2230" s="1"/>
  <c r="CD2259"/>
  <c r="CD2230" s="1"/>
  <c r="CG2259"/>
  <c r="AX2259" s="1"/>
  <c r="CK2259"/>
  <c r="BB2259" s="1"/>
  <c r="CL2259"/>
  <c r="CL2230" s="1"/>
  <c r="CM2259"/>
  <c r="CM2230" s="1"/>
  <c r="B2291"/>
  <c r="B2178" s="1"/>
  <c r="C2291"/>
  <c r="C2178" s="1"/>
  <c r="D2291"/>
  <c r="D2178" s="1"/>
  <c r="F2291"/>
  <c r="F2178" s="1"/>
  <c r="G2291"/>
  <c r="G2178" s="1"/>
  <c r="D2323"/>
  <c r="E2325"/>
  <c r="Z2325"/>
  <c r="AA2325"/>
  <c r="AB2325"/>
  <c r="AC2325"/>
  <c r="AD2325"/>
  <c r="AE2325"/>
  <c r="AF2325"/>
  <c r="AG2325"/>
  <c r="AH2325"/>
  <c r="AI2325"/>
  <c r="AJ2325"/>
  <c r="AK2325"/>
  <c r="AL2325"/>
  <c r="AM2325"/>
  <c r="AN2325"/>
  <c r="BE2325"/>
  <c r="BF2325"/>
  <c r="BG2325"/>
  <c r="BH2325"/>
  <c r="BI2325"/>
  <c r="BJ2325"/>
  <c r="BK2325"/>
  <c r="BL2325"/>
  <c r="BM2325"/>
  <c r="BN2325"/>
  <c r="BO2325"/>
  <c r="BP2325"/>
  <c r="BQ2325"/>
  <c r="BR2325"/>
  <c r="BS2325"/>
  <c r="BT2325"/>
  <c r="BU2325"/>
  <c r="BV2325"/>
  <c r="BW2325"/>
  <c r="BX2325"/>
  <c r="BY2325"/>
  <c r="BZ2325"/>
  <c r="CA2325"/>
  <c r="CB2325"/>
  <c r="CC2325"/>
  <c r="CD2325"/>
  <c r="CE2325"/>
  <c r="CF2325"/>
  <c r="CG2325"/>
  <c r="CH2325"/>
  <c r="CI2325"/>
  <c r="CJ2325"/>
  <c r="CK2325"/>
  <c r="CL2325"/>
  <c r="CM2325"/>
  <c r="CN2325"/>
  <c r="CO2325"/>
  <c r="CP2325"/>
  <c r="CQ2325"/>
  <c r="CR2325"/>
  <c r="CS2325"/>
  <c r="CT2325"/>
  <c r="CU2325"/>
  <c r="CV2325"/>
  <c r="CW2325"/>
  <c r="CX2325"/>
  <c r="CY2325"/>
  <c r="CZ2325"/>
  <c r="DA2325"/>
  <c r="DB2325"/>
  <c r="DC2325"/>
  <c r="DD2325"/>
  <c r="DE2325"/>
  <c r="DF2325"/>
  <c r="DG2325"/>
  <c r="DH2325"/>
  <c r="DI2325"/>
  <c r="DJ2325"/>
  <c r="DK2325"/>
  <c r="DL2325"/>
  <c r="DM2325"/>
  <c r="DN2325"/>
  <c r="DO2325"/>
  <c r="DP2325"/>
  <c r="DQ2325"/>
  <c r="DR2325"/>
  <c r="DS2325"/>
  <c r="DT2325"/>
  <c r="DU2325"/>
  <c r="DV2325"/>
  <c r="DW2325"/>
  <c r="DX2325"/>
  <c r="DY2325"/>
  <c r="DZ2325"/>
  <c r="EA2325"/>
  <c r="EB2325"/>
  <c r="EC2325"/>
  <c r="ED2325"/>
  <c r="EE2325"/>
  <c r="EF2325"/>
  <c r="EG2325"/>
  <c r="EH2325"/>
  <c r="EI2325"/>
  <c r="EJ2325"/>
  <c r="EK2325"/>
  <c r="EL2325"/>
  <c r="EM2325"/>
  <c r="EN2325"/>
  <c r="EO2325"/>
  <c r="EP2325"/>
  <c r="EQ2325"/>
  <c r="ER2325"/>
  <c r="ES2325"/>
  <c r="ET2325"/>
  <c r="EU2325"/>
  <c r="EV2325"/>
  <c r="EW2325"/>
  <c r="EX2325"/>
  <c r="EY2325"/>
  <c r="EZ2325"/>
  <c r="FA2325"/>
  <c r="FB2325"/>
  <c r="FC2325"/>
  <c r="FD2325"/>
  <c r="FE2325"/>
  <c r="FF2325"/>
  <c r="FG2325"/>
  <c r="FH2325"/>
  <c r="FI2325"/>
  <c r="FJ2325"/>
  <c r="FK2325"/>
  <c r="FL2325"/>
  <c r="FM2325"/>
  <c r="FN2325"/>
  <c r="FO2325"/>
  <c r="FP2325"/>
  <c r="FQ2325"/>
  <c r="FR2325"/>
  <c r="FS2325"/>
  <c r="FT2325"/>
  <c r="FU2325"/>
  <c r="FV2325"/>
  <c r="FW2325"/>
  <c r="FX2325"/>
  <c r="FY2325"/>
  <c r="FZ2325"/>
  <c r="GA2325"/>
  <c r="GB2325"/>
  <c r="GC2325"/>
  <c r="GD2325"/>
  <c r="GE2325"/>
  <c r="GF2325"/>
  <c r="GG2325"/>
  <c r="GH2325"/>
  <c r="GI2325"/>
  <c r="GJ2325"/>
  <c r="GK2325"/>
  <c r="GL2325"/>
  <c r="GM2325"/>
  <c r="GN2325"/>
  <c r="GO2325"/>
  <c r="GP2325"/>
  <c r="GQ2325"/>
  <c r="GR2325"/>
  <c r="GS2325"/>
  <c r="GT2325"/>
  <c r="GU2325"/>
  <c r="GV2325"/>
  <c r="GW2325"/>
  <c r="GX2325"/>
  <c r="D2327"/>
  <c r="E2329"/>
  <c r="Z2329"/>
  <c r="AA2329"/>
  <c r="AM2329"/>
  <c r="AN2329"/>
  <c r="BE2329"/>
  <c r="BF2329"/>
  <c r="BG2329"/>
  <c r="BH2329"/>
  <c r="BI2329"/>
  <c r="BJ2329"/>
  <c r="BK2329"/>
  <c r="BL2329"/>
  <c r="BM2329"/>
  <c r="BN2329"/>
  <c r="BO2329"/>
  <c r="BP2329"/>
  <c r="BQ2329"/>
  <c r="BR2329"/>
  <c r="BS2329"/>
  <c r="BT2329"/>
  <c r="BU2329"/>
  <c r="BV2329"/>
  <c r="BW2329"/>
  <c r="CN2329"/>
  <c r="CO2329"/>
  <c r="CP2329"/>
  <c r="CQ2329"/>
  <c r="CR2329"/>
  <c r="CS2329"/>
  <c r="CT2329"/>
  <c r="CU2329"/>
  <c r="CV2329"/>
  <c r="CW2329"/>
  <c r="CX2329"/>
  <c r="CY2329"/>
  <c r="CZ2329"/>
  <c r="DA2329"/>
  <c r="DB2329"/>
  <c r="DC2329"/>
  <c r="DD2329"/>
  <c r="DE2329"/>
  <c r="DF2329"/>
  <c r="DG2329"/>
  <c r="DH2329"/>
  <c r="DI2329"/>
  <c r="DJ2329"/>
  <c r="DK2329"/>
  <c r="DL2329"/>
  <c r="DM2329"/>
  <c r="DN2329"/>
  <c r="DO2329"/>
  <c r="DP2329"/>
  <c r="DQ2329"/>
  <c r="DR2329"/>
  <c r="DS2329"/>
  <c r="DT2329"/>
  <c r="DU2329"/>
  <c r="DV2329"/>
  <c r="DW2329"/>
  <c r="DX2329"/>
  <c r="DY2329"/>
  <c r="DZ2329"/>
  <c r="EA2329"/>
  <c r="EB2329"/>
  <c r="EC2329"/>
  <c r="ED2329"/>
  <c r="EE2329"/>
  <c r="EF2329"/>
  <c r="EG2329"/>
  <c r="EH2329"/>
  <c r="EI2329"/>
  <c r="EJ2329"/>
  <c r="EK2329"/>
  <c r="EL2329"/>
  <c r="EM2329"/>
  <c r="EN2329"/>
  <c r="EO2329"/>
  <c r="EP2329"/>
  <c r="EQ2329"/>
  <c r="ER2329"/>
  <c r="ES2329"/>
  <c r="ET2329"/>
  <c r="EU2329"/>
  <c r="EV2329"/>
  <c r="EW2329"/>
  <c r="EX2329"/>
  <c r="EY2329"/>
  <c r="EZ2329"/>
  <c r="FA2329"/>
  <c r="FB2329"/>
  <c r="FC2329"/>
  <c r="FD2329"/>
  <c r="FE2329"/>
  <c r="FF2329"/>
  <c r="FG2329"/>
  <c r="FH2329"/>
  <c r="FI2329"/>
  <c r="FJ2329"/>
  <c r="FK2329"/>
  <c r="FL2329"/>
  <c r="FM2329"/>
  <c r="FN2329"/>
  <c r="FO2329"/>
  <c r="FP2329"/>
  <c r="FQ2329"/>
  <c r="FR2329"/>
  <c r="FS2329"/>
  <c r="FT2329"/>
  <c r="FU2329"/>
  <c r="FV2329"/>
  <c r="FW2329"/>
  <c r="FX2329"/>
  <c r="FY2329"/>
  <c r="FZ2329"/>
  <c r="GA2329"/>
  <c r="GB2329"/>
  <c r="GC2329"/>
  <c r="GD2329"/>
  <c r="GE2329"/>
  <c r="GF2329"/>
  <c r="GG2329"/>
  <c r="GH2329"/>
  <c r="GI2329"/>
  <c r="GJ2329"/>
  <c r="GK2329"/>
  <c r="GL2329"/>
  <c r="GM2329"/>
  <c r="GN2329"/>
  <c r="GO2329"/>
  <c r="GP2329"/>
  <c r="GQ2329"/>
  <c r="GR2329"/>
  <c r="GS2329"/>
  <c r="GT2329"/>
  <c r="GU2329"/>
  <c r="GV2329"/>
  <c r="GW2329"/>
  <c r="GX2329"/>
  <c r="C2331"/>
  <c r="D2331"/>
  <c r="I2331"/>
  <c r="CX2465" i="3" s="1"/>
  <c r="K2331" i="1"/>
  <c r="AC2331"/>
  <c r="AB2331" s="1"/>
  <c r="AE2331"/>
  <c r="AD2331" s="1"/>
  <c r="CR2331" s="1"/>
  <c r="Q2331" s="1"/>
  <c r="AF2331"/>
  <c r="AG2331"/>
  <c r="AH2331"/>
  <c r="AI2331"/>
  <c r="CW2331" s="1"/>
  <c r="V2331" s="1"/>
  <c r="AJ2331"/>
  <c r="CQ2331"/>
  <c r="P2331" s="1"/>
  <c r="CT2331"/>
  <c r="S2331" s="1"/>
  <c r="CU2331"/>
  <c r="T2331" s="1"/>
  <c r="CV2331"/>
  <c r="U2331" s="1"/>
  <c r="CX2331"/>
  <c r="W2331" s="1"/>
  <c r="FR2331"/>
  <c r="GL2331"/>
  <c r="GO2331"/>
  <c r="GP2331"/>
  <c r="GV2331"/>
  <c r="HC2331" s="1"/>
  <c r="GX2331" s="1"/>
  <c r="C2332"/>
  <c r="D2332"/>
  <c r="I2332"/>
  <c r="K2332"/>
  <c r="AC2332"/>
  <c r="AE2332"/>
  <c r="AD2332" s="1"/>
  <c r="CR2332" s="1"/>
  <c r="Q2332" s="1"/>
  <c r="AF2332"/>
  <c r="AG2332"/>
  <c r="AH2332"/>
  <c r="AI2332"/>
  <c r="CW2332" s="1"/>
  <c r="V2332" s="1"/>
  <c r="AJ2332"/>
  <c r="CQ2332"/>
  <c r="P2332" s="1"/>
  <c r="CP2332" s="1"/>
  <c r="O2332" s="1"/>
  <c r="CT2332"/>
  <c r="S2332" s="1"/>
  <c r="CU2332"/>
  <c r="T2332" s="1"/>
  <c r="CV2332"/>
  <c r="U2332" s="1"/>
  <c r="CX2332"/>
  <c r="W2332" s="1"/>
  <c r="FR2332"/>
  <c r="GL2332"/>
  <c r="GO2332"/>
  <c r="GP2332"/>
  <c r="GV2332"/>
  <c r="HC2332" s="1"/>
  <c r="GX2332" s="1"/>
  <c r="C2333"/>
  <c r="D2333"/>
  <c r="I2333"/>
  <c r="K2333"/>
  <c r="AC2333"/>
  <c r="AE2333"/>
  <c r="AD2333" s="1"/>
  <c r="AF2333"/>
  <c r="CT2333" s="1"/>
  <c r="S2333" s="1"/>
  <c r="AG2333"/>
  <c r="AH2333"/>
  <c r="AI2333"/>
  <c r="CW2333" s="1"/>
  <c r="V2333" s="1"/>
  <c r="AJ2333"/>
  <c r="CX2333" s="1"/>
  <c r="W2333" s="1"/>
  <c r="CQ2333"/>
  <c r="P2333" s="1"/>
  <c r="CU2333"/>
  <c r="T2333" s="1"/>
  <c r="CV2333"/>
  <c r="U2333" s="1"/>
  <c r="FR2333"/>
  <c r="GL2333"/>
  <c r="GO2333"/>
  <c r="GP2333"/>
  <c r="GV2333"/>
  <c r="HC2333" s="1"/>
  <c r="GX2333" s="1"/>
  <c r="AC2334"/>
  <c r="AB2334" s="1"/>
  <c r="AD2334"/>
  <c r="CR2334" s="1"/>
  <c r="AE2334"/>
  <c r="AF2334"/>
  <c r="AG2334"/>
  <c r="AH2334"/>
  <c r="CV2334" s="1"/>
  <c r="AI2334"/>
  <c r="AJ2334"/>
  <c r="CQ2334"/>
  <c r="CS2334"/>
  <c r="CT2334"/>
  <c r="CU2334"/>
  <c r="CW2334"/>
  <c r="CX2334"/>
  <c r="FR2334"/>
  <c r="GL2334"/>
  <c r="GN2334"/>
  <c r="GP2334"/>
  <c r="GV2334"/>
  <c r="HC2334" s="1"/>
  <c r="C2335"/>
  <c r="D2335"/>
  <c r="I2335"/>
  <c r="K2335"/>
  <c r="AC2335"/>
  <c r="AB2335" s="1"/>
  <c r="AD2335"/>
  <c r="CR2335" s="1"/>
  <c r="Q2335" s="1"/>
  <c r="AE2335"/>
  <c r="AF2335"/>
  <c r="AG2335"/>
  <c r="AH2335"/>
  <c r="CV2335" s="1"/>
  <c r="U2335" s="1"/>
  <c r="AI2335"/>
  <c r="AJ2335"/>
  <c r="CQ2335"/>
  <c r="P2335" s="1"/>
  <c r="CP2335" s="1"/>
  <c r="O2335" s="1"/>
  <c r="CS2335"/>
  <c r="R2335" s="1"/>
  <c r="CT2335"/>
  <c r="S2335" s="1"/>
  <c r="CU2335"/>
  <c r="T2335" s="1"/>
  <c r="CW2335"/>
  <c r="V2335" s="1"/>
  <c r="CX2335"/>
  <c r="W2335" s="1"/>
  <c r="FR2335"/>
  <c r="GL2335"/>
  <c r="GO2335"/>
  <c r="GP2335"/>
  <c r="GV2335"/>
  <c r="HC2335" s="1"/>
  <c r="GX2335" s="1"/>
  <c r="I2336"/>
  <c r="AC2336"/>
  <c r="AB2336" s="1"/>
  <c r="AD2336"/>
  <c r="AE2336"/>
  <c r="AF2336"/>
  <c r="AG2336"/>
  <c r="CU2336" s="1"/>
  <c r="T2336" s="1"/>
  <c r="AH2336"/>
  <c r="AI2336"/>
  <c r="AJ2336"/>
  <c r="CR2336"/>
  <c r="Q2336" s="1"/>
  <c r="CS2336"/>
  <c r="R2336" s="1"/>
  <c r="CT2336"/>
  <c r="S2336" s="1"/>
  <c r="CV2336"/>
  <c r="U2336" s="1"/>
  <c r="CW2336"/>
  <c r="V2336" s="1"/>
  <c r="CX2336"/>
  <c r="W2336" s="1"/>
  <c r="FR2336"/>
  <c r="BY2342" s="1"/>
  <c r="GL2336"/>
  <c r="GN2336"/>
  <c r="GP2336"/>
  <c r="GV2336"/>
  <c r="HC2336"/>
  <c r="GX2336" s="1"/>
  <c r="C2337"/>
  <c r="D2337"/>
  <c r="I2337"/>
  <c r="K2337"/>
  <c r="AC2337"/>
  <c r="AB2337" s="1"/>
  <c r="AE2337"/>
  <c r="AD2337" s="1"/>
  <c r="CR2337" s="1"/>
  <c r="Q2337" s="1"/>
  <c r="AF2337"/>
  <c r="CT2337" s="1"/>
  <c r="S2337" s="1"/>
  <c r="AG2337"/>
  <c r="CU2337" s="1"/>
  <c r="T2337" s="1"/>
  <c r="AH2337"/>
  <c r="AI2337"/>
  <c r="AJ2337"/>
  <c r="CX2337" s="1"/>
  <c r="W2337" s="1"/>
  <c r="CS2337"/>
  <c r="R2337" s="1"/>
  <c r="CV2337"/>
  <c r="U2337" s="1"/>
  <c r="CW2337"/>
  <c r="V2337" s="1"/>
  <c r="FR2337"/>
  <c r="GL2337"/>
  <c r="GO2337"/>
  <c r="GP2337"/>
  <c r="GV2337"/>
  <c r="HC2337"/>
  <c r="GX2337" s="1"/>
  <c r="I2338"/>
  <c r="AC2338"/>
  <c r="AE2338"/>
  <c r="AD2338" s="1"/>
  <c r="AF2338"/>
  <c r="CT2338" s="1"/>
  <c r="S2338" s="1"/>
  <c r="AG2338"/>
  <c r="AH2338"/>
  <c r="AI2338"/>
  <c r="AJ2338"/>
  <c r="CX2338" s="1"/>
  <c r="W2338" s="1"/>
  <c r="CQ2338"/>
  <c r="P2338" s="1"/>
  <c r="CS2338"/>
  <c r="R2338" s="1"/>
  <c r="CU2338"/>
  <c r="T2338" s="1"/>
  <c r="CV2338"/>
  <c r="U2338" s="1"/>
  <c r="CW2338"/>
  <c r="V2338" s="1"/>
  <c r="FR2338"/>
  <c r="GL2338"/>
  <c r="GN2338"/>
  <c r="GP2338"/>
  <c r="GV2338"/>
  <c r="HC2338"/>
  <c r="GX2338" s="1"/>
  <c r="C2339"/>
  <c r="D2339"/>
  <c r="I2339"/>
  <c r="I2340" s="1"/>
  <c r="K2339"/>
  <c r="AC2339"/>
  <c r="AE2339"/>
  <c r="AD2339" s="1"/>
  <c r="AF2339"/>
  <c r="CT2339" s="1"/>
  <c r="S2339" s="1"/>
  <c r="AG2339"/>
  <c r="AH2339"/>
  <c r="AI2339"/>
  <c r="AJ2339"/>
  <c r="CX2339" s="1"/>
  <c r="W2339" s="1"/>
  <c r="CQ2339"/>
  <c r="P2339" s="1"/>
  <c r="CS2339"/>
  <c r="R2339" s="1"/>
  <c r="CU2339"/>
  <c r="T2339" s="1"/>
  <c r="CV2339"/>
  <c r="U2339" s="1"/>
  <c r="CW2339"/>
  <c r="V2339" s="1"/>
  <c r="FR2339"/>
  <c r="GL2339"/>
  <c r="GO2339"/>
  <c r="GP2339"/>
  <c r="GV2339"/>
  <c r="HC2339"/>
  <c r="GX2339" s="1"/>
  <c r="AC2340"/>
  <c r="AE2340"/>
  <c r="AD2340" s="1"/>
  <c r="AF2340"/>
  <c r="AG2340"/>
  <c r="AH2340"/>
  <c r="AI2340"/>
  <c r="CW2340" s="1"/>
  <c r="V2340" s="1"/>
  <c r="AJ2340"/>
  <c r="CQ2340"/>
  <c r="P2340" s="1"/>
  <c r="CT2340"/>
  <c r="S2340" s="1"/>
  <c r="CU2340"/>
  <c r="T2340" s="1"/>
  <c r="CV2340"/>
  <c r="CX2340"/>
  <c r="W2340" s="1"/>
  <c r="FR2340"/>
  <c r="GL2340"/>
  <c r="GN2340"/>
  <c r="GP2340"/>
  <c r="GV2340"/>
  <c r="HC2340" s="1"/>
  <c r="GX2340" s="1"/>
  <c r="B2342"/>
  <c r="B2329" s="1"/>
  <c r="C2342"/>
  <c r="C2329" s="1"/>
  <c r="D2342"/>
  <c r="D2329" s="1"/>
  <c r="F2342"/>
  <c r="F2329" s="1"/>
  <c r="G2342"/>
  <c r="G2329" s="1"/>
  <c r="BX2342"/>
  <c r="BX2329" s="1"/>
  <c r="BZ2342"/>
  <c r="AQ2342" s="1"/>
  <c r="CD2342"/>
  <c r="AU2342" s="1"/>
  <c r="CK2342"/>
  <c r="BB2342" s="1"/>
  <c r="CL2342"/>
  <c r="BC2342" s="1"/>
  <c r="CM2342"/>
  <c r="CM2329" s="1"/>
  <c r="D2372"/>
  <c r="E2374"/>
  <c r="Z2374"/>
  <c r="AA2374"/>
  <c r="AM2374"/>
  <c r="AN2374"/>
  <c r="BE2374"/>
  <c r="BF2374"/>
  <c r="BG2374"/>
  <c r="BH2374"/>
  <c r="BI2374"/>
  <c r="BJ2374"/>
  <c r="BK2374"/>
  <c r="BL2374"/>
  <c r="BM2374"/>
  <c r="BN2374"/>
  <c r="BO2374"/>
  <c r="BP2374"/>
  <c r="BQ2374"/>
  <c r="BR2374"/>
  <c r="BS2374"/>
  <c r="BT2374"/>
  <c r="BU2374"/>
  <c r="BV2374"/>
  <c r="BW2374"/>
  <c r="CN2374"/>
  <c r="CO2374"/>
  <c r="CP2374"/>
  <c r="CQ2374"/>
  <c r="CR2374"/>
  <c r="CS2374"/>
  <c r="CT2374"/>
  <c r="CU2374"/>
  <c r="CV2374"/>
  <c r="CW2374"/>
  <c r="CX2374"/>
  <c r="CY2374"/>
  <c r="CZ2374"/>
  <c r="DA2374"/>
  <c r="DB2374"/>
  <c r="DC2374"/>
  <c r="DD2374"/>
  <c r="DE2374"/>
  <c r="DF2374"/>
  <c r="DG2374"/>
  <c r="DH2374"/>
  <c r="DI2374"/>
  <c r="DJ2374"/>
  <c r="DK2374"/>
  <c r="DL2374"/>
  <c r="DM2374"/>
  <c r="DN2374"/>
  <c r="DO2374"/>
  <c r="DP2374"/>
  <c r="DQ2374"/>
  <c r="DR2374"/>
  <c r="DS2374"/>
  <c r="DT2374"/>
  <c r="DU2374"/>
  <c r="DV2374"/>
  <c r="DW2374"/>
  <c r="DX2374"/>
  <c r="DY2374"/>
  <c r="DZ2374"/>
  <c r="EA2374"/>
  <c r="EB2374"/>
  <c r="EC2374"/>
  <c r="ED2374"/>
  <c r="EE2374"/>
  <c r="EF2374"/>
  <c r="EG2374"/>
  <c r="EH2374"/>
  <c r="EI2374"/>
  <c r="EJ2374"/>
  <c r="EK2374"/>
  <c r="EL2374"/>
  <c r="EM2374"/>
  <c r="EN2374"/>
  <c r="EO2374"/>
  <c r="EP2374"/>
  <c r="EQ2374"/>
  <c r="ER2374"/>
  <c r="ES2374"/>
  <c r="ET2374"/>
  <c r="EU2374"/>
  <c r="EV2374"/>
  <c r="EW2374"/>
  <c r="EX2374"/>
  <c r="EY2374"/>
  <c r="EZ2374"/>
  <c r="FA2374"/>
  <c r="FB2374"/>
  <c r="FC2374"/>
  <c r="FD2374"/>
  <c r="FE2374"/>
  <c r="FF2374"/>
  <c r="FG2374"/>
  <c r="FH2374"/>
  <c r="FI2374"/>
  <c r="FJ2374"/>
  <c r="FK2374"/>
  <c r="FL2374"/>
  <c r="FM2374"/>
  <c r="FN2374"/>
  <c r="FO2374"/>
  <c r="FP2374"/>
  <c r="FQ2374"/>
  <c r="FR2374"/>
  <c r="FS2374"/>
  <c r="FT2374"/>
  <c r="FU2374"/>
  <c r="FV2374"/>
  <c r="FW2374"/>
  <c r="FX2374"/>
  <c r="FY2374"/>
  <c r="FZ2374"/>
  <c r="GA2374"/>
  <c r="GB2374"/>
  <c r="GC2374"/>
  <c r="GD2374"/>
  <c r="GE2374"/>
  <c r="GF2374"/>
  <c r="GG2374"/>
  <c r="GH2374"/>
  <c r="GI2374"/>
  <c r="GJ2374"/>
  <c r="GK2374"/>
  <c r="GL2374"/>
  <c r="GM2374"/>
  <c r="GN2374"/>
  <c r="GO2374"/>
  <c r="GP2374"/>
  <c r="GQ2374"/>
  <c r="GR2374"/>
  <c r="GS2374"/>
  <c r="GT2374"/>
  <c r="GU2374"/>
  <c r="GV2374"/>
  <c r="GW2374"/>
  <c r="GX2374"/>
  <c r="C2376"/>
  <c r="D2376"/>
  <c r="I2376"/>
  <c r="K2376"/>
  <c r="AC2376"/>
  <c r="AB2376" s="1"/>
  <c r="AD2376"/>
  <c r="CR2376" s="1"/>
  <c r="Q2376" s="1"/>
  <c r="AE2376"/>
  <c r="AF2376"/>
  <c r="AG2376"/>
  <c r="AH2376"/>
  <c r="CV2376" s="1"/>
  <c r="U2376" s="1"/>
  <c r="AI2376"/>
  <c r="AJ2376"/>
  <c r="CQ2376"/>
  <c r="P2376" s="1"/>
  <c r="CS2376"/>
  <c r="R2376" s="1"/>
  <c r="CT2376"/>
  <c r="S2376" s="1"/>
  <c r="CU2376"/>
  <c r="T2376" s="1"/>
  <c r="CW2376"/>
  <c r="V2376" s="1"/>
  <c r="CX2376"/>
  <c r="W2376" s="1"/>
  <c r="FR2376"/>
  <c r="GL2376"/>
  <c r="BZ2386" s="1"/>
  <c r="GO2376"/>
  <c r="GP2376"/>
  <c r="CD2386" s="1"/>
  <c r="GV2376"/>
  <c r="HC2376" s="1"/>
  <c r="GX2376" s="1"/>
  <c r="C2377"/>
  <c r="D2377"/>
  <c r="I2377"/>
  <c r="K2377"/>
  <c r="AC2377"/>
  <c r="AB2377" s="1"/>
  <c r="AD2377"/>
  <c r="CR2377" s="1"/>
  <c r="Q2377" s="1"/>
  <c r="AE2377"/>
  <c r="AF2377"/>
  <c r="AG2377"/>
  <c r="AH2377"/>
  <c r="CV2377" s="1"/>
  <c r="U2377" s="1"/>
  <c r="AI2377"/>
  <c r="AJ2377"/>
  <c r="CQ2377"/>
  <c r="P2377" s="1"/>
  <c r="CS2377"/>
  <c r="R2377" s="1"/>
  <c r="CT2377"/>
  <c r="S2377" s="1"/>
  <c r="CU2377"/>
  <c r="T2377" s="1"/>
  <c r="CW2377"/>
  <c r="V2377" s="1"/>
  <c r="CX2377"/>
  <c r="W2377" s="1"/>
  <c r="FR2377"/>
  <c r="GL2377"/>
  <c r="GN2377"/>
  <c r="GP2377"/>
  <c r="GV2377"/>
  <c r="HC2377" s="1"/>
  <c r="GX2377" s="1"/>
  <c r="C2378"/>
  <c r="D2378"/>
  <c r="I2378"/>
  <c r="K2378"/>
  <c r="AC2378"/>
  <c r="AB2378" s="1"/>
  <c r="AD2378"/>
  <c r="CR2378" s="1"/>
  <c r="Q2378" s="1"/>
  <c r="AE2378"/>
  <c r="AF2378"/>
  <c r="AG2378"/>
  <c r="AH2378"/>
  <c r="CV2378" s="1"/>
  <c r="U2378" s="1"/>
  <c r="AI2378"/>
  <c r="AJ2378"/>
  <c r="CQ2378"/>
  <c r="P2378" s="1"/>
  <c r="CS2378"/>
  <c r="R2378" s="1"/>
  <c r="CT2378"/>
  <c r="S2378" s="1"/>
  <c r="CU2378"/>
  <c r="T2378" s="1"/>
  <c r="CW2378"/>
  <c r="V2378" s="1"/>
  <c r="CX2378"/>
  <c r="W2378" s="1"/>
  <c r="FR2378"/>
  <c r="GL2378"/>
  <c r="GO2378"/>
  <c r="GP2378"/>
  <c r="GV2378"/>
  <c r="HC2378" s="1"/>
  <c r="GX2378" s="1"/>
  <c r="I2379"/>
  <c r="AC2379"/>
  <c r="CQ2379" s="1"/>
  <c r="P2379" s="1"/>
  <c r="AE2379"/>
  <c r="AD2379" s="1"/>
  <c r="AF2379"/>
  <c r="CT2379" s="1"/>
  <c r="S2379" s="1"/>
  <c r="AG2379"/>
  <c r="CU2379" s="1"/>
  <c r="T2379" s="1"/>
  <c r="AH2379"/>
  <c r="AI2379"/>
  <c r="AJ2379"/>
  <c r="CX2379" s="1"/>
  <c r="W2379" s="1"/>
  <c r="CS2379"/>
  <c r="R2379" s="1"/>
  <c r="CV2379"/>
  <c r="U2379" s="1"/>
  <c r="CW2379"/>
  <c r="V2379" s="1"/>
  <c r="FR2379"/>
  <c r="BY2386" s="1"/>
  <c r="GL2379"/>
  <c r="GO2379"/>
  <c r="GP2379"/>
  <c r="GV2379"/>
  <c r="HC2379"/>
  <c r="GX2379" s="1"/>
  <c r="C2380"/>
  <c r="D2380"/>
  <c r="I2380"/>
  <c r="K2380"/>
  <c r="AC2380"/>
  <c r="CQ2380" s="1"/>
  <c r="P2380" s="1"/>
  <c r="AE2380"/>
  <c r="AD2380" s="1"/>
  <c r="AF2380"/>
  <c r="CT2380" s="1"/>
  <c r="S2380" s="1"/>
  <c r="AG2380"/>
  <c r="CU2380" s="1"/>
  <c r="T2380" s="1"/>
  <c r="AH2380"/>
  <c r="AI2380"/>
  <c r="AJ2380"/>
  <c r="CX2380" s="1"/>
  <c r="W2380" s="1"/>
  <c r="CS2380"/>
  <c r="R2380" s="1"/>
  <c r="CV2380"/>
  <c r="U2380" s="1"/>
  <c r="CW2380"/>
  <c r="V2380" s="1"/>
  <c r="FR2380"/>
  <c r="GL2380"/>
  <c r="GO2380"/>
  <c r="GP2380"/>
  <c r="GV2380"/>
  <c r="HC2380"/>
  <c r="GX2380" s="1"/>
  <c r="C2381"/>
  <c r="D2381"/>
  <c r="I2381"/>
  <c r="K2381"/>
  <c r="AC2381"/>
  <c r="CQ2381" s="1"/>
  <c r="P2381" s="1"/>
  <c r="AE2381"/>
  <c r="AD2381" s="1"/>
  <c r="AF2381"/>
  <c r="CT2381" s="1"/>
  <c r="S2381" s="1"/>
  <c r="AG2381"/>
  <c r="CU2381" s="1"/>
  <c r="T2381" s="1"/>
  <c r="AH2381"/>
  <c r="AI2381"/>
  <c r="AJ2381"/>
  <c r="CX2381" s="1"/>
  <c r="W2381" s="1"/>
  <c r="CS2381"/>
  <c r="R2381" s="1"/>
  <c r="CV2381"/>
  <c r="U2381" s="1"/>
  <c r="CW2381"/>
  <c r="V2381" s="1"/>
  <c r="FR2381"/>
  <c r="GL2381"/>
  <c r="GN2381"/>
  <c r="GP2381"/>
  <c r="GV2381"/>
  <c r="HC2381"/>
  <c r="GX2381" s="1"/>
  <c r="I2382"/>
  <c r="AC2382"/>
  <c r="AE2382"/>
  <c r="AD2382" s="1"/>
  <c r="AF2382"/>
  <c r="CT2382" s="1"/>
  <c r="S2382" s="1"/>
  <c r="AG2382"/>
  <c r="AH2382"/>
  <c r="AI2382"/>
  <c r="CW2382" s="1"/>
  <c r="V2382" s="1"/>
  <c r="AJ2382"/>
  <c r="CX2382" s="1"/>
  <c r="W2382" s="1"/>
  <c r="CQ2382"/>
  <c r="P2382" s="1"/>
  <c r="CU2382"/>
  <c r="T2382" s="1"/>
  <c r="CV2382"/>
  <c r="U2382" s="1"/>
  <c r="FR2382"/>
  <c r="GL2382"/>
  <c r="GN2382"/>
  <c r="GP2382"/>
  <c r="GV2382"/>
  <c r="GX2382"/>
  <c r="HC2382"/>
  <c r="C2383"/>
  <c r="D2383"/>
  <c r="I2383"/>
  <c r="K2383"/>
  <c r="AC2383"/>
  <c r="AE2383"/>
  <c r="AD2383" s="1"/>
  <c r="AF2383"/>
  <c r="CT2383" s="1"/>
  <c r="S2383" s="1"/>
  <c r="AG2383"/>
  <c r="AH2383"/>
  <c r="AI2383"/>
  <c r="CW2383" s="1"/>
  <c r="V2383" s="1"/>
  <c r="AJ2383"/>
  <c r="CX2383" s="1"/>
  <c r="W2383" s="1"/>
  <c r="CQ2383"/>
  <c r="P2383" s="1"/>
  <c r="CU2383"/>
  <c r="T2383" s="1"/>
  <c r="CV2383"/>
  <c r="U2383" s="1"/>
  <c r="FR2383"/>
  <c r="GL2383"/>
  <c r="GO2383"/>
  <c r="GP2383"/>
  <c r="GV2383"/>
  <c r="GX2383"/>
  <c r="HC2383"/>
  <c r="C2384"/>
  <c r="D2384"/>
  <c r="I2384"/>
  <c r="K2384"/>
  <c r="AC2384"/>
  <c r="CQ2384" s="1"/>
  <c r="P2384" s="1"/>
  <c r="AE2384"/>
  <c r="AD2384" s="1"/>
  <c r="AF2384"/>
  <c r="CT2384" s="1"/>
  <c r="S2384" s="1"/>
  <c r="AG2384"/>
  <c r="CU2384" s="1"/>
  <c r="T2384" s="1"/>
  <c r="AH2384"/>
  <c r="AI2384"/>
  <c r="CW2384" s="1"/>
  <c r="V2384" s="1"/>
  <c r="AJ2384"/>
  <c r="CX2384" s="1"/>
  <c r="W2384" s="1"/>
  <c r="CV2384"/>
  <c r="U2384" s="1"/>
  <c r="FR2384"/>
  <c r="GL2384"/>
  <c r="GO2384"/>
  <c r="GP2384"/>
  <c r="GV2384"/>
  <c r="GX2384"/>
  <c r="HC2384"/>
  <c r="B2386"/>
  <c r="B2374" s="1"/>
  <c r="C2386"/>
  <c r="C2374" s="1"/>
  <c r="D2386"/>
  <c r="D2374" s="1"/>
  <c r="F2386"/>
  <c r="F2374" s="1"/>
  <c r="G2386"/>
  <c r="G2374" s="1"/>
  <c r="BX2386"/>
  <c r="CG2386" s="1"/>
  <c r="CK2386"/>
  <c r="CK2374" s="1"/>
  <c r="CL2386"/>
  <c r="CL2374" s="1"/>
  <c r="CM2386"/>
  <c r="CM2374" s="1"/>
  <c r="B2416"/>
  <c r="B2325" s="1"/>
  <c r="C2416"/>
  <c r="C2325" s="1"/>
  <c r="D2416"/>
  <c r="D2325" s="1"/>
  <c r="F2416"/>
  <c r="F2325" s="1"/>
  <c r="G2416"/>
  <c r="G2325" s="1"/>
  <c r="D2446"/>
  <c r="E2448"/>
  <c r="Z2448"/>
  <c r="AA2448"/>
  <c r="AB2448"/>
  <c r="AC2448"/>
  <c r="AD2448"/>
  <c r="AE2448"/>
  <c r="AF2448"/>
  <c r="AG2448"/>
  <c r="AH2448"/>
  <c r="AI2448"/>
  <c r="AJ2448"/>
  <c r="AK2448"/>
  <c r="AL2448"/>
  <c r="AM2448"/>
  <c r="AN2448"/>
  <c r="BE2448"/>
  <c r="BF2448"/>
  <c r="BG2448"/>
  <c r="BH2448"/>
  <c r="BI2448"/>
  <c r="BJ2448"/>
  <c r="BK2448"/>
  <c r="BL2448"/>
  <c r="BM2448"/>
  <c r="BN2448"/>
  <c r="BO2448"/>
  <c r="BP2448"/>
  <c r="BQ2448"/>
  <c r="BR2448"/>
  <c r="BS2448"/>
  <c r="BT2448"/>
  <c r="BU2448"/>
  <c r="BV2448"/>
  <c r="BW2448"/>
  <c r="BX2448"/>
  <c r="BY2448"/>
  <c r="BZ2448"/>
  <c r="CA2448"/>
  <c r="CB2448"/>
  <c r="CC2448"/>
  <c r="CD2448"/>
  <c r="CE2448"/>
  <c r="CF2448"/>
  <c r="CG2448"/>
  <c r="CH2448"/>
  <c r="CI2448"/>
  <c r="CJ2448"/>
  <c r="CK2448"/>
  <c r="CL2448"/>
  <c r="CM2448"/>
  <c r="CN2448"/>
  <c r="CO2448"/>
  <c r="CP2448"/>
  <c r="CQ2448"/>
  <c r="CR2448"/>
  <c r="CS2448"/>
  <c r="CT2448"/>
  <c r="CU2448"/>
  <c r="CV2448"/>
  <c r="CW2448"/>
  <c r="CX2448"/>
  <c r="CY2448"/>
  <c r="CZ2448"/>
  <c r="DA2448"/>
  <c r="DB2448"/>
  <c r="DC2448"/>
  <c r="DD2448"/>
  <c r="DE2448"/>
  <c r="DF2448"/>
  <c r="DG2448"/>
  <c r="DH2448"/>
  <c r="DI2448"/>
  <c r="DJ2448"/>
  <c r="DK2448"/>
  <c r="DL2448"/>
  <c r="DM2448"/>
  <c r="DN2448"/>
  <c r="DO2448"/>
  <c r="DP2448"/>
  <c r="DQ2448"/>
  <c r="DR2448"/>
  <c r="DS2448"/>
  <c r="DT2448"/>
  <c r="DU2448"/>
  <c r="DV2448"/>
  <c r="DW2448"/>
  <c r="DX2448"/>
  <c r="DY2448"/>
  <c r="DZ2448"/>
  <c r="EA2448"/>
  <c r="EB2448"/>
  <c r="EC2448"/>
  <c r="ED2448"/>
  <c r="EE2448"/>
  <c r="EF2448"/>
  <c r="EG2448"/>
  <c r="EH2448"/>
  <c r="EI2448"/>
  <c r="EJ2448"/>
  <c r="EK2448"/>
  <c r="EL2448"/>
  <c r="EM2448"/>
  <c r="EN2448"/>
  <c r="EO2448"/>
  <c r="EP2448"/>
  <c r="EQ2448"/>
  <c r="ER2448"/>
  <c r="ES2448"/>
  <c r="ET2448"/>
  <c r="EU2448"/>
  <c r="EV2448"/>
  <c r="EW2448"/>
  <c r="EX2448"/>
  <c r="EY2448"/>
  <c r="EZ2448"/>
  <c r="FA2448"/>
  <c r="FB2448"/>
  <c r="FC2448"/>
  <c r="FD2448"/>
  <c r="FE2448"/>
  <c r="FF2448"/>
  <c r="FG2448"/>
  <c r="FH2448"/>
  <c r="FI2448"/>
  <c r="FJ2448"/>
  <c r="FK2448"/>
  <c r="FL2448"/>
  <c r="FM2448"/>
  <c r="FN2448"/>
  <c r="FO2448"/>
  <c r="FP2448"/>
  <c r="FQ2448"/>
  <c r="FR2448"/>
  <c r="FS2448"/>
  <c r="FT2448"/>
  <c r="FU2448"/>
  <c r="FV2448"/>
  <c r="FW2448"/>
  <c r="FX2448"/>
  <c r="FY2448"/>
  <c r="FZ2448"/>
  <c r="GA2448"/>
  <c r="GB2448"/>
  <c r="GC2448"/>
  <c r="GD2448"/>
  <c r="GE2448"/>
  <c r="GF2448"/>
  <c r="GG2448"/>
  <c r="GH2448"/>
  <c r="GI2448"/>
  <c r="GJ2448"/>
  <c r="GK2448"/>
  <c r="GL2448"/>
  <c r="GM2448"/>
  <c r="GN2448"/>
  <c r="GO2448"/>
  <c r="GP2448"/>
  <c r="GQ2448"/>
  <c r="GR2448"/>
  <c r="GS2448"/>
  <c r="GT2448"/>
  <c r="GU2448"/>
  <c r="GV2448"/>
  <c r="GW2448"/>
  <c r="GX2448"/>
  <c r="D2450"/>
  <c r="C2452"/>
  <c r="D2452"/>
  <c r="E2452"/>
  <c r="Z2452"/>
  <c r="AA2452"/>
  <c r="AM2452"/>
  <c r="AN2452"/>
  <c r="BE2452"/>
  <c r="BF2452"/>
  <c r="BG2452"/>
  <c r="BH2452"/>
  <c r="BI2452"/>
  <c r="BJ2452"/>
  <c r="BK2452"/>
  <c r="BL2452"/>
  <c r="BM2452"/>
  <c r="BN2452"/>
  <c r="BO2452"/>
  <c r="BP2452"/>
  <c r="BQ2452"/>
  <c r="BR2452"/>
  <c r="BS2452"/>
  <c r="BT2452"/>
  <c r="BU2452"/>
  <c r="BV2452"/>
  <c r="BW2452"/>
  <c r="CL2452"/>
  <c r="CM2452"/>
  <c r="CN2452"/>
  <c r="CO2452"/>
  <c r="CP2452"/>
  <c r="CQ2452"/>
  <c r="CR2452"/>
  <c r="CS2452"/>
  <c r="CT2452"/>
  <c r="CU2452"/>
  <c r="CV2452"/>
  <c r="CW2452"/>
  <c r="CX2452"/>
  <c r="CY2452"/>
  <c r="CZ2452"/>
  <c r="DA2452"/>
  <c r="DB2452"/>
  <c r="DC2452"/>
  <c r="DD2452"/>
  <c r="DE2452"/>
  <c r="DF2452"/>
  <c r="DG2452"/>
  <c r="DH2452"/>
  <c r="DI2452"/>
  <c r="DJ2452"/>
  <c r="DK2452"/>
  <c r="DL2452"/>
  <c r="DM2452"/>
  <c r="DN2452"/>
  <c r="DO2452"/>
  <c r="DP2452"/>
  <c r="DQ2452"/>
  <c r="DR2452"/>
  <c r="DS2452"/>
  <c r="DT2452"/>
  <c r="DU2452"/>
  <c r="DV2452"/>
  <c r="DW2452"/>
  <c r="DX2452"/>
  <c r="DY2452"/>
  <c r="DZ2452"/>
  <c r="EA2452"/>
  <c r="EB2452"/>
  <c r="EC2452"/>
  <c r="ED2452"/>
  <c r="EE2452"/>
  <c r="EF2452"/>
  <c r="EG2452"/>
  <c r="EH2452"/>
  <c r="EI2452"/>
  <c r="EJ2452"/>
  <c r="EK2452"/>
  <c r="EL2452"/>
  <c r="EM2452"/>
  <c r="EN2452"/>
  <c r="EO2452"/>
  <c r="EP2452"/>
  <c r="EQ2452"/>
  <c r="ER2452"/>
  <c r="ES2452"/>
  <c r="ET2452"/>
  <c r="EU2452"/>
  <c r="EV2452"/>
  <c r="EW2452"/>
  <c r="EX2452"/>
  <c r="EY2452"/>
  <c r="EZ2452"/>
  <c r="FA2452"/>
  <c r="FB2452"/>
  <c r="FC2452"/>
  <c r="FD2452"/>
  <c r="FE2452"/>
  <c r="FF2452"/>
  <c r="FG2452"/>
  <c r="FH2452"/>
  <c r="FI2452"/>
  <c r="FJ2452"/>
  <c r="FK2452"/>
  <c r="FL2452"/>
  <c r="FM2452"/>
  <c r="FN2452"/>
  <c r="FO2452"/>
  <c r="FP2452"/>
  <c r="FQ2452"/>
  <c r="FR2452"/>
  <c r="FS2452"/>
  <c r="FT2452"/>
  <c r="FU2452"/>
  <c r="FV2452"/>
  <c r="FW2452"/>
  <c r="FX2452"/>
  <c r="FY2452"/>
  <c r="FZ2452"/>
  <c r="GA2452"/>
  <c r="GB2452"/>
  <c r="GC2452"/>
  <c r="GD2452"/>
  <c r="GE2452"/>
  <c r="GF2452"/>
  <c r="GG2452"/>
  <c r="GH2452"/>
  <c r="GI2452"/>
  <c r="GJ2452"/>
  <c r="GK2452"/>
  <c r="GL2452"/>
  <c r="GM2452"/>
  <c r="GN2452"/>
  <c r="GO2452"/>
  <c r="GP2452"/>
  <c r="GQ2452"/>
  <c r="GR2452"/>
  <c r="GS2452"/>
  <c r="GT2452"/>
  <c r="GU2452"/>
  <c r="GV2452"/>
  <c r="GW2452"/>
  <c r="GX2452"/>
  <c r="C2454"/>
  <c r="D2454"/>
  <c r="I2454"/>
  <c r="CX2579" i="3" s="1"/>
  <c r="K2454" i="1"/>
  <c r="AC2454"/>
  <c r="CQ2454" s="1"/>
  <c r="P2454" s="1"/>
  <c r="AE2454"/>
  <c r="AD2454" s="1"/>
  <c r="AF2454"/>
  <c r="CT2454" s="1"/>
  <c r="S2454" s="1"/>
  <c r="AG2454"/>
  <c r="CU2454" s="1"/>
  <c r="T2454" s="1"/>
  <c r="AH2454"/>
  <c r="AI2454"/>
  <c r="AJ2454"/>
  <c r="CX2454" s="1"/>
  <c r="W2454" s="1"/>
  <c r="CS2454"/>
  <c r="R2454" s="1"/>
  <c r="CV2454"/>
  <c r="U2454" s="1"/>
  <c r="CW2454"/>
  <c r="V2454" s="1"/>
  <c r="FR2454"/>
  <c r="GL2454"/>
  <c r="BZ2465" s="1"/>
  <c r="GO2454"/>
  <c r="GP2454"/>
  <c r="CD2465" s="1"/>
  <c r="GV2454"/>
  <c r="HC2454"/>
  <c r="GX2454" s="1"/>
  <c r="C2455"/>
  <c r="D2455"/>
  <c r="I2455"/>
  <c r="K2455"/>
  <c r="AC2455"/>
  <c r="CQ2455" s="1"/>
  <c r="P2455" s="1"/>
  <c r="AE2455"/>
  <c r="AD2455" s="1"/>
  <c r="AF2455"/>
  <c r="CT2455" s="1"/>
  <c r="S2455" s="1"/>
  <c r="AG2455"/>
  <c r="CU2455" s="1"/>
  <c r="T2455" s="1"/>
  <c r="AH2455"/>
  <c r="AI2455"/>
  <c r="AJ2455"/>
  <c r="CX2455" s="1"/>
  <c r="W2455" s="1"/>
  <c r="CS2455"/>
  <c r="R2455" s="1"/>
  <c r="CV2455"/>
  <c r="U2455" s="1"/>
  <c r="CW2455"/>
  <c r="V2455" s="1"/>
  <c r="FR2455"/>
  <c r="GL2455"/>
  <c r="GN2455"/>
  <c r="GP2455"/>
  <c r="GV2455"/>
  <c r="HC2455"/>
  <c r="GX2455" s="1"/>
  <c r="C2456"/>
  <c r="D2456"/>
  <c r="I2456"/>
  <c r="K2456"/>
  <c r="AC2456"/>
  <c r="CQ2456" s="1"/>
  <c r="P2456" s="1"/>
  <c r="AE2456"/>
  <c r="AD2456" s="1"/>
  <c r="AF2456"/>
  <c r="CT2456" s="1"/>
  <c r="S2456" s="1"/>
  <c r="AG2456"/>
  <c r="CU2456" s="1"/>
  <c r="T2456" s="1"/>
  <c r="AH2456"/>
  <c r="AI2456"/>
  <c r="AJ2456"/>
  <c r="CX2456" s="1"/>
  <c r="W2456" s="1"/>
  <c r="CS2456"/>
  <c r="R2456" s="1"/>
  <c r="CV2456"/>
  <c r="U2456" s="1"/>
  <c r="CW2456"/>
  <c r="V2456" s="1"/>
  <c r="FR2456"/>
  <c r="GL2456"/>
  <c r="GO2456"/>
  <c r="GP2456"/>
  <c r="GV2456"/>
  <c r="HC2456"/>
  <c r="GX2456" s="1"/>
  <c r="I2457"/>
  <c r="AC2457"/>
  <c r="AE2457"/>
  <c r="AD2457" s="1"/>
  <c r="AF2457"/>
  <c r="CT2457" s="1"/>
  <c r="S2457" s="1"/>
  <c r="AG2457"/>
  <c r="AH2457"/>
  <c r="AI2457"/>
  <c r="CW2457" s="1"/>
  <c r="V2457" s="1"/>
  <c r="AJ2457"/>
  <c r="CX2457" s="1"/>
  <c r="W2457" s="1"/>
  <c r="CQ2457"/>
  <c r="P2457" s="1"/>
  <c r="CU2457"/>
  <c r="T2457" s="1"/>
  <c r="CV2457"/>
  <c r="U2457" s="1"/>
  <c r="FR2457"/>
  <c r="GL2457"/>
  <c r="GN2457"/>
  <c r="GP2457"/>
  <c r="GV2457"/>
  <c r="GX2457"/>
  <c r="HC2457"/>
  <c r="C2458"/>
  <c r="D2458"/>
  <c r="I2458"/>
  <c r="I2459" s="1"/>
  <c r="K2458"/>
  <c r="AC2458"/>
  <c r="CQ2458" s="1"/>
  <c r="P2458" s="1"/>
  <c r="AE2458"/>
  <c r="AD2458" s="1"/>
  <c r="AF2458"/>
  <c r="CT2458" s="1"/>
  <c r="S2458" s="1"/>
  <c r="AG2458"/>
  <c r="CU2458" s="1"/>
  <c r="T2458" s="1"/>
  <c r="AH2458"/>
  <c r="AI2458"/>
  <c r="CW2458" s="1"/>
  <c r="V2458" s="1"/>
  <c r="AJ2458"/>
  <c r="CX2458" s="1"/>
  <c r="W2458" s="1"/>
  <c r="CV2458"/>
  <c r="U2458" s="1"/>
  <c r="FR2458"/>
  <c r="GL2458"/>
  <c r="GO2458"/>
  <c r="GP2458"/>
  <c r="GV2458"/>
  <c r="GX2458"/>
  <c r="HC2458"/>
  <c r="AC2459"/>
  <c r="AD2459"/>
  <c r="AB2459" s="1"/>
  <c r="AE2459"/>
  <c r="CS2459" s="1"/>
  <c r="R2459" s="1"/>
  <c r="AF2459"/>
  <c r="CT2459" s="1"/>
  <c r="S2459" s="1"/>
  <c r="AG2459"/>
  <c r="AH2459"/>
  <c r="CV2459" s="1"/>
  <c r="U2459" s="1"/>
  <c r="AI2459"/>
  <c r="CW2459" s="1"/>
  <c r="V2459" s="1"/>
  <c r="AJ2459"/>
  <c r="CX2459" s="1"/>
  <c r="W2459" s="1"/>
  <c r="CQ2459"/>
  <c r="P2459" s="1"/>
  <c r="CU2459"/>
  <c r="T2459" s="1"/>
  <c r="FR2459"/>
  <c r="GL2459"/>
  <c r="GN2459"/>
  <c r="GP2459"/>
  <c r="GV2459"/>
  <c r="HC2459" s="1"/>
  <c r="GX2459" s="1"/>
  <c r="C2460"/>
  <c r="D2460"/>
  <c r="I2460"/>
  <c r="K2460"/>
  <c r="AC2460"/>
  <c r="AB2460" s="1"/>
  <c r="AE2460"/>
  <c r="AD2460" s="1"/>
  <c r="CR2460" s="1"/>
  <c r="Q2460" s="1"/>
  <c r="AF2460"/>
  <c r="CT2460" s="1"/>
  <c r="S2460" s="1"/>
  <c r="AG2460"/>
  <c r="AH2460"/>
  <c r="AI2460"/>
  <c r="CW2460" s="1"/>
  <c r="V2460" s="1"/>
  <c r="AJ2460"/>
  <c r="CX2460" s="1"/>
  <c r="W2460" s="1"/>
  <c r="CQ2460"/>
  <c r="P2460" s="1"/>
  <c r="CP2460" s="1"/>
  <c r="O2460" s="1"/>
  <c r="CU2460"/>
  <c r="T2460" s="1"/>
  <c r="CV2460"/>
  <c r="U2460" s="1"/>
  <c r="FR2460"/>
  <c r="GL2460"/>
  <c r="GO2460"/>
  <c r="GP2460"/>
  <c r="GV2460"/>
  <c r="HC2460" s="1"/>
  <c r="GX2460" s="1"/>
  <c r="AC2461"/>
  <c r="AB2461" s="1"/>
  <c r="AD2461"/>
  <c r="CR2461" s="1"/>
  <c r="AE2461"/>
  <c r="AF2461"/>
  <c r="AG2461"/>
  <c r="AH2461"/>
  <c r="CV2461" s="1"/>
  <c r="AI2461"/>
  <c r="AJ2461"/>
  <c r="CQ2461"/>
  <c r="CS2461"/>
  <c r="CT2461"/>
  <c r="CU2461"/>
  <c r="CW2461"/>
  <c r="CX2461"/>
  <c r="FR2461"/>
  <c r="GL2461"/>
  <c r="GN2461"/>
  <c r="GP2461"/>
  <c r="GV2461"/>
  <c r="HC2461" s="1"/>
  <c r="C2462"/>
  <c r="D2462"/>
  <c r="I2462"/>
  <c r="K2462"/>
  <c r="AC2462"/>
  <c r="AB2462" s="1"/>
  <c r="AD2462"/>
  <c r="CR2462" s="1"/>
  <c r="Q2462" s="1"/>
  <c r="AE2462"/>
  <c r="AF2462"/>
  <c r="AG2462"/>
  <c r="AH2462"/>
  <c r="CV2462" s="1"/>
  <c r="U2462" s="1"/>
  <c r="AI2462"/>
  <c r="AJ2462"/>
  <c r="CQ2462"/>
  <c r="P2462" s="1"/>
  <c r="CS2462"/>
  <c r="R2462" s="1"/>
  <c r="CT2462"/>
  <c r="S2462" s="1"/>
  <c r="CU2462"/>
  <c r="T2462" s="1"/>
  <c r="CW2462"/>
  <c r="V2462" s="1"/>
  <c r="CX2462"/>
  <c r="W2462" s="1"/>
  <c r="FR2462"/>
  <c r="GL2462"/>
  <c r="GO2462"/>
  <c r="GP2462"/>
  <c r="GV2462"/>
  <c r="HC2462" s="1"/>
  <c r="GX2462" s="1"/>
  <c r="I2463"/>
  <c r="AC2463"/>
  <c r="AE2463"/>
  <c r="AD2463" s="1"/>
  <c r="CR2463" s="1"/>
  <c r="Q2463" s="1"/>
  <c r="AF2463"/>
  <c r="AG2463"/>
  <c r="CU2463" s="1"/>
  <c r="T2463" s="1"/>
  <c r="AH2463"/>
  <c r="AI2463"/>
  <c r="AJ2463"/>
  <c r="CS2463"/>
  <c r="R2463" s="1"/>
  <c r="CT2463"/>
  <c r="S2463" s="1"/>
  <c r="CV2463"/>
  <c r="U2463" s="1"/>
  <c r="CW2463"/>
  <c r="V2463" s="1"/>
  <c r="CX2463"/>
  <c r="W2463" s="1"/>
  <c r="FR2463"/>
  <c r="GL2463"/>
  <c r="GN2463"/>
  <c r="GP2463"/>
  <c r="GV2463"/>
  <c r="HC2463"/>
  <c r="GX2463" s="1"/>
  <c r="B2465"/>
  <c r="B2452" s="1"/>
  <c r="C2465"/>
  <c r="D2465"/>
  <c r="F2465"/>
  <c r="F2452" s="1"/>
  <c r="G2465"/>
  <c r="G2452" s="1"/>
  <c r="BX2465"/>
  <c r="AO2465" s="1"/>
  <c r="BY2465"/>
  <c r="BY2452" s="1"/>
  <c r="CK2465"/>
  <c r="CK2452" s="1"/>
  <c r="CL2465"/>
  <c r="BC2465" s="1"/>
  <c r="CM2465"/>
  <c r="BD2465" s="1"/>
  <c r="D2495"/>
  <c r="E2497"/>
  <c r="Z2497"/>
  <c r="AA2497"/>
  <c r="AM2497"/>
  <c r="AN2497"/>
  <c r="BE2497"/>
  <c r="BF2497"/>
  <c r="BG2497"/>
  <c r="BH2497"/>
  <c r="BI2497"/>
  <c r="BJ2497"/>
  <c r="BK2497"/>
  <c r="BL2497"/>
  <c r="BM2497"/>
  <c r="BN2497"/>
  <c r="BO2497"/>
  <c r="BP2497"/>
  <c r="BQ2497"/>
  <c r="BR2497"/>
  <c r="BS2497"/>
  <c r="BT2497"/>
  <c r="BU2497"/>
  <c r="BV2497"/>
  <c r="BW2497"/>
  <c r="CN2497"/>
  <c r="CO2497"/>
  <c r="CP2497"/>
  <c r="CQ2497"/>
  <c r="CR2497"/>
  <c r="CS2497"/>
  <c r="CT2497"/>
  <c r="CU2497"/>
  <c r="CV2497"/>
  <c r="CW2497"/>
  <c r="CX2497"/>
  <c r="CY2497"/>
  <c r="CZ2497"/>
  <c r="DA2497"/>
  <c r="DB2497"/>
  <c r="DC2497"/>
  <c r="DD2497"/>
  <c r="DE2497"/>
  <c r="DF2497"/>
  <c r="DG2497"/>
  <c r="DH2497"/>
  <c r="DI2497"/>
  <c r="DJ2497"/>
  <c r="DK2497"/>
  <c r="DL2497"/>
  <c r="DM2497"/>
  <c r="DN2497"/>
  <c r="DO2497"/>
  <c r="DP2497"/>
  <c r="DQ2497"/>
  <c r="DR2497"/>
  <c r="DS2497"/>
  <c r="DT2497"/>
  <c r="DU2497"/>
  <c r="DV2497"/>
  <c r="DW2497"/>
  <c r="DX2497"/>
  <c r="DY2497"/>
  <c r="DZ2497"/>
  <c r="EA2497"/>
  <c r="EB2497"/>
  <c r="EC2497"/>
  <c r="ED2497"/>
  <c r="EE2497"/>
  <c r="EF2497"/>
  <c r="EG2497"/>
  <c r="EH2497"/>
  <c r="EI2497"/>
  <c r="EJ2497"/>
  <c r="EK2497"/>
  <c r="EL2497"/>
  <c r="EM2497"/>
  <c r="EN2497"/>
  <c r="EO2497"/>
  <c r="EP2497"/>
  <c r="EQ2497"/>
  <c r="ER2497"/>
  <c r="ES2497"/>
  <c r="ET2497"/>
  <c r="EU2497"/>
  <c r="EV2497"/>
  <c r="EW2497"/>
  <c r="EX2497"/>
  <c r="EY2497"/>
  <c r="EZ2497"/>
  <c r="FA2497"/>
  <c r="FB2497"/>
  <c r="FC2497"/>
  <c r="FD2497"/>
  <c r="FE2497"/>
  <c r="FF2497"/>
  <c r="FG2497"/>
  <c r="FH2497"/>
  <c r="FI2497"/>
  <c r="FJ2497"/>
  <c r="FK2497"/>
  <c r="FL2497"/>
  <c r="FM2497"/>
  <c r="FN2497"/>
  <c r="FO2497"/>
  <c r="FP2497"/>
  <c r="FQ2497"/>
  <c r="FR2497"/>
  <c r="FS2497"/>
  <c r="FT2497"/>
  <c r="FU2497"/>
  <c r="FV2497"/>
  <c r="FW2497"/>
  <c r="FX2497"/>
  <c r="FY2497"/>
  <c r="FZ2497"/>
  <c r="GA2497"/>
  <c r="GB2497"/>
  <c r="GC2497"/>
  <c r="GD2497"/>
  <c r="GE2497"/>
  <c r="GF2497"/>
  <c r="GG2497"/>
  <c r="GH2497"/>
  <c r="GI2497"/>
  <c r="GJ2497"/>
  <c r="GK2497"/>
  <c r="GL2497"/>
  <c r="GM2497"/>
  <c r="GN2497"/>
  <c r="GO2497"/>
  <c r="GP2497"/>
  <c r="GQ2497"/>
  <c r="GR2497"/>
  <c r="GS2497"/>
  <c r="GT2497"/>
  <c r="GU2497"/>
  <c r="GV2497"/>
  <c r="GW2497"/>
  <c r="GX2497"/>
  <c r="C2499"/>
  <c r="D2499"/>
  <c r="I2499"/>
  <c r="K2499"/>
  <c r="AC2499"/>
  <c r="AE2499"/>
  <c r="AD2499" s="1"/>
  <c r="AF2499"/>
  <c r="CT2499" s="1"/>
  <c r="S2499" s="1"/>
  <c r="AG2499"/>
  <c r="AH2499"/>
  <c r="AI2499"/>
  <c r="AJ2499"/>
  <c r="CX2499" s="1"/>
  <c r="W2499" s="1"/>
  <c r="CQ2499"/>
  <c r="P2499" s="1"/>
  <c r="CS2499"/>
  <c r="R2499" s="1"/>
  <c r="CU2499"/>
  <c r="T2499" s="1"/>
  <c r="CV2499"/>
  <c r="U2499" s="1"/>
  <c r="CW2499"/>
  <c r="V2499" s="1"/>
  <c r="FR2499"/>
  <c r="GL2499"/>
  <c r="GO2499"/>
  <c r="GP2499"/>
  <c r="GV2499"/>
  <c r="HC2499"/>
  <c r="GX2499" s="1"/>
  <c r="C2500"/>
  <c r="D2500"/>
  <c r="I2500"/>
  <c r="K2500"/>
  <c r="AC2500"/>
  <c r="CQ2500" s="1"/>
  <c r="P2500" s="1"/>
  <c r="AE2500"/>
  <c r="AD2500" s="1"/>
  <c r="AF2500"/>
  <c r="CT2500" s="1"/>
  <c r="S2500" s="1"/>
  <c r="AG2500"/>
  <c r="CU2500" s="1"/>
  <c r="T2500" s="1"/>
  <c r="AH2500"/>
  <c r="AI2500"/>
  <c r="AJ2500"/>
  <c r="CX2500" s="1"/>
  <c r="W2500" s="1"/>
  <c r="CS2500"/>
  <c r="R2500" s="1"/>
  <c r="CV2500"/>
  <c r="U2500" s="1"/>
  <c r="CW2500"/>
  <c r="V2500" s="1"/>
  <c r="FR2500"/>
  <c r="BY2513" s="1"/>
  <c r="GL2500"/>
  <c r="GN2500"/>
  <c r="GP2500"/>
  <c r="GV2500"/>
  <c r="HC2500"/>
  <c r="GX2500" s="1"/>
  <c r="C2501"/>
  <c r="D2501"/>
  <c r="I2501"/>
  <c r="K2501"/>
  <c r="AC2501"/>
  <c r="CQ2501" s="1"/>
  <c r="P2501" s="1"/>
  <c r="AE2501"/>
  <c r="AD2501" s="1"/>
  <c r="AF2501"/>
  <c r="CT2501" s="1"/>
  <c r="S2501" s="1"/>
  <c r="AG2501"/>
  <c r="CU2501" s="1"/>
  <c r="T2501" s="1"/>
  <c r="AH2501"/>
  <c r="AI2501"/>
  <c r="AJ2501"/>
  <c r="CX2501" s="1"/>
  <c r="W2501" s="1"/>
  <c r="CS2501"/>
  <c r="R2501" s="1"/>
  <c r="CV2501"/>
  <c r="U2501" s="1"/>
  <c r="CW2501"/>
  <c r="V2501" s="1"/>
  <c r="FR2501"/>
  <c r="GL2501"/>
  <c r="GO2501"/>
  <c r="GP2501"/>
  <c r="GV2501"/>
  <c r="HC2501"/>
  <c r="GX2501" s="1"/>
  <c r="C2502"/>
  <c r="D2502"/>
  <c r="I2502"/>
  <c r="K2502"/>
  <c r="AC2502"/>
  <c r="CQ2502" s="1"/>
  <c r="P2502" s="1"/>
  <c r="AE2502"/>
  <c r="AD2502" s="1"/>
  <c r="AF2502"/>
  <c r="CT2502" s="1"/>
  <c r="S2502" s="1"/>
  <c r="AG2502"/>
  <c r="CU2502" s="1"/>
  <c r="T2502" s="1"/>
  <c r="AH2502"/>
  <c r="AI2502"/>
  <c r="AJ2502"/>
  <c r="CX2502" s="1"/>
  <c r="W2502" s="1"/>
  <c r="CS2502"/>
  <c r="R2502" s="1"/>
  <c r="CV2502"/>
  <c r="U2502" s="1"/>
  <c r="CW2502"/>
  <c r="V2502" s="1"/>
  <c r="FR2502"/>
  <c r="GL2502"/>
  <c r="GN2502"/>
  <c r="GP2502"/>
  <c r="GV2502"/>
  <c r="HC2502"/>
  <c r="GX2502" s="1"/>
  <c r="C2503"/>
  <c r="D2503"/>
  <c r="I2503"/>
  <c r="K2503"/>
  <c r="AC2503"/>
  <c r="CQ2503" s="1"/>
  <c r="P2503" s="1"/>
  <c r="AE2503"/>
  <c r="AD2503" s="1"/>
  <c r="AF2503"/>
  <c r="CT2503" s="1"/>
  <c r="S2503" s="1"/>
  <c r="AG2503"/>
  <c r="CU2503" s="1"/>
  <c r="T2503" s="1"/>
  <c r="AH2503"/>
  <c r="AI2503"/>
  <c r="AJ2503"/>
  <c r="CX2503" s="1"/>
  <c r="W2503" s="1"/>
  <c r="CS2503"/>
  <c r="R2503" s="1"/>
  <c r="CV2503"/>
  <c r="U2503" s="1"/>
  <c r="CW2503"/>
  <c r="V2503" s="1"/>
  <c r="FR2503"/>
  <c r="GL2503"/>
  <c r="GO2503"/>
  <c r="GP2503"/>
  <c r="GV2503"/>
  <c r="HC2503"/>
  <c r="GX2503" s="1"/>
  <c r="AC2504"/>
  <c r="CQ2504" s="1"/>
  <c r="P2504" s="1"/>
  <c r="AE2504"/>
  <c r="AD2504" s="1"/>
  <c r="AF2504"/>
  <c r="CT2504" s="1"/>
  <c r="S2504" s="1"/>
  <c r="AG2504"/>
  <c r="CU2504" s="1"/>
  <c r="T2504" s="1"/>
  <c r="AH2504"/>
  <c r="AI2504"/>
  <c r="AJ2504"/>
  <c r="CX2504" s="1"/>
  <c r="W2504" s="1"/>
  <c r="CS2504"/>
  <c r="R2504" s="1"/>
  <c r="CV2504"/>
  <c r="U2504" s="1"/>
  <c r="CW2504"/>
  <c r="V2504" s="1"/>
  <c r="FR2504"/>
  <c r="GL2504"/>
  <c r="GO2504"/>
  <c r="GP2504"/>
  <c r="GV2504"/>
  <c r="HC2504"/>
  <c r="GX2504" s="1"/>
  <c r="C2505"/>
  <c r="D2505"/>
  <c r="I2505"/>
  <c r="K2505"/>
  <c r="AC2505"/>
  <c r="AE2505"/>
  <c r="AD2505" s="1"/>
  <c r="AF2505"/>
  <c r="CT2505" s="1"/>
  <c r="S2505" s="1"/>
  <c r="AG2505"/>
  <c r="AH2505"/>
  <c r="AI2505"/>
  <c r="AJ2505"/>
  <c r="CX2505" s="1"/>
  <c r="W2505" s="1"/>
  <c r="CQ2505"/>
  <c r="P2505" s="1"/>
  <c r="CS2505"/>
  <c r="R2505" s="1"/>
  <c r="CU2505"/>
  <c r="T2505" s="1"/>
  <c r="CV2505"/>
  <c r="U2505" s="1"/>
  <c r="CW2505"/>
  <c r="V2505" s="1"/>
  <c r="FR2505"/>
  <c r="GL2505"/>
  <c r="GO2505"/>
  <c r="GP2505"/>
  <c r="GV2505"/>
  <c r="HC2505"/>
  <c r="GX2505" s="1"/>
  <c r="C2506"/>
  <c r="D2506"/>
  <c r="I2506"/>
  <c r="K2506"/>
  <c r="AC2506"/>
  <c r="AE2506"/>
  <c r="AD2506" s="1"/>
  <c r="AF2506"/>
  <c r="CT2506" s="1"/>
  <c r="S2506" s="1"/>
  <c r="AG2506"/>
  <c r="AH2506"/>
  <c r="AI2506"/>
  <c r="AJ2506"/>
  <c r="CX2506" s="1"/>
  <c r="W2506" s="1"/>
  <c r="CQ2506"/>
  <c r="P2506" s="1"/>
  <c r="CS2506"/>
  <c r="R2506" s="1"/>
  <c r="CU2506"/>
  <c r="T2506" s="1"/>
  <c r="CV2506"/>
  <c r="U2506" s="1"/>
  <c r="CW2506"/>
  <c r="V2506" s="1"/>
  <c r="FR2506"/>
  <c r="GL2506"/>
  <c r="GO2506"/>
  <c r="GP2506"/>
  <c r="GV2506"/>
  <c r="HC2506"/>
  <c r="GX2506" s="1"/>
  <c r="C2507"/>
  <c r="D2507"/>
  <c r="I2507"/>
  <c r="I2509" s="1"/>
  <c r="K2507"/>
  <c r="AC2507"/>
  <c r="AE2507"/>
  <c r="AD2507" s="1"/>
  <c r="AF2507"/>
  <c r="CT2507" s="1"/>
  <c r="S2507" s="1"/>
  <c r="AG2507"/>
  <c r="AH2507"/>
  <c r="AI2507"/>
  <c r="AJ2507"/>
  <c r="CX2507" s="1"/>
  <c r="W2507" s="1"/>
  <c r="CQ2507"/>
  <c r="P2507" s="1"/>
  <c r="CS2507"/>
  <c r="R2507" s="1"/>
  <c r="CU2507"/>
  <c r="T2507" s="1"/>
  <c r="CV2507"/>
  <c r="U2507" s="1"/>
  <c r="CW2507"/>
  <c r="V2507" s="1"/>
  <c r="FR2507"/>
  <c r="GL2507"/>
  <c r="GO2507"/>
  <c r="GP2507"/>
  <c r="GV2507"/>
  <c r="HC2507"/>
  <c r="GX2507" s="1"/>
  <c r="AC2508"/>
  <c r="AB2508" s="1"/>
  <c r="AE2508"/>
  <c r="AD2508" s="1"/>
  <c r="CR2508" s="1"/>
  <c r="AF2508"/>
  <c r="AG2508"/>
  <c r="AH2508"/>
  <c r="AI2508"/>
  <c r="CW2508" s="1"/>
  <c r="AJ2508"/>
  <c r="CQ2508"/>
  <c r="CT2508"/>
  <c r="CU2508"/>
  <c r="CV2508"/>
  <c r="CX2508"/>
  <c r="FR2508"/>
  <c r="GL2508"/>
  <c r="GO2508"/>
  <c r="GP2508"/>
  <c r="GV2508"/>
  <c r="HC2508" s="1"/>
  <c r="AC2509"/>
  <c r="AB2509" s="1"/>
  <c r="AD2509"/>
  <c r="CR2509" s="1"/>
  <c r="Q2509" s="1"/>
  <c r="AE2509"/>
  <c r="AF2509"/>
  <c r="AG2509"/>
  <c r="CU2509" s="1"/>
  <c r="T2509" s="1"/>
  <c r="AH2509"/>
  <c r="CV2509" s="1"/>
  <c r="U2509" s="1"/>
  <c r="AI2509"/>
  <c r="AJ2509"/>
  <c r="CQ2509"/>
  <c r="P2509" s="1"/>
  <c r="CP2509" s="1"/>
  <c r="O2509" s="1"/>
  <c r="CS2509"/>
  <c r="R2509" s="1"/>
  <c r="CT2509"/>
  <c r="S2509" s="1"/>
  <c r="CW2509"/>
  <c r="V2509" s="1"/>
  <c r="CX2509"/>
  <c r="W2509" s="1"/>
  <c r="FR2509"/>
  <c r="GL2509"/>
  <c r="BZ2513" s="1"/>
  <c r="GO2509"/>
  <c r="GP2509"/>
  <c r="CD2513" s="1"/>
  <c r="GV2509"/>
  <c r="HC2509" s="1"/>
  <c r="GX2509" s="1"/>
  <c r="AC2510"/>
  <c r="AB2510" s="1"/>
  <c r="AD2510"/>
  <c r="CR2510" s="1"/>
  <c r="Q2510" s="1"/>
  <c r="AE2510"/>
  <c r="AF2510"/>
  <c r="AG2510"/>
  <c r="CU2510" s="1"/>
  <c r="T2510" s="1"/>
  <c r="AH2510"/>
  <c r="CV2510" s="1"/>
  <c r="U2510" s="1"/>
  <c r="AI2510"/>
  <c r="AJ2510"/>
  <c r="CS2510"/>
  <c r="R2510" s="1"/>
  <c r="CT2510"/>
  <c r="S2510" s="1"/>
  <c r="CW2510"/>
  <c r="V2510" s="1"/>
  <c r="CX2510"/>
  <c r="W2510" s="1"/>
  <c r="FR2510"/>
  <c r="GL2510"/>
  <c r="GO2510"/>
  <c r="GP2510"/>
  <c r="GV2510"/>
  <c r="HC2510" s="1"/>
  <c r="GX2510" s="1"/>
  <c r="AC2511"/>
  <c r="CQ2511" s="1"/>
  <c r="P2511" s="1"/>
  <c r="AD2511"/>
  <c r="AE2511"/>
  <c r="AF2511"/>
  <c r="AB2511" s="1"/>
  <c r="AG2511"/>
  <c r="CU2511" s="1"/>
  <c r="T2511" s="1"/>
  <c r="AH2511"/>
  <c r="AI2511"/>
  <c r="AJ2511"/>
  <c r="CX2511" s="1"/>
  <c r="W2511" s="1"/>
  <c r="CR2511"/>
  <c r="Q2511" s="1"/>
  <c r="CS2511"/>
  <c r="R2511" s="1"/>
  <c r="CV2511"/>
  <c r="U2511" s="1"/>
  <c r="CW2511"/>
  <c r="V2511" s="1"/>
  <c r="FR2511"/>
  <c r="GL2511"/>
  <c r="GO2511"/>
  <c r="GP2511"/>
  <c r="GV2511"/>
  <c r="HC2511"/>
  <c r="GX2511" s="1"/>
  <c r="B2513"/>
  <c r="B2497" s="1"/>
  <c r="C2513"/>
  <c r="C2497" s="1"/>
  <c r="D2513"/>
  <c r="D2497" s="1"/>
  <c r="F2513"/>
  <c r="F2497" s="1"/>
  <c r="G2513"/>
  <c r="G2497" s="1"/>
  <c r="BX2513"/>
  <c r="BX2497" s="1"/>
  <c r="CK2513"/>
  <c r="CK2497" s="1"/>
  <c r="CL2513"/>
  <c r="BC2513" s="1"/>
  <c r="B2543"/>
  <c r="B2448" s="1"/>
  <c r="C2543"/>
  <c r="C2448" s="1"/>
  <c r="D2543"/>
  <c r="D2448" s="1"/>
  <c r="F2543"/>
  <c r="F2448" s="1"/>
  <c r="G2543"/>
  <c r="G2448" s="1"/>
  <c r="B2573"/>
  <c r="B22" s="1"/>
  <c r="C2573"/>
  <c r="C22" s="1"/>
  <c r="D2573"/>
  <c r="D22" s="1"/>
  <c r="F2573"/>
  <c r="F22" s="1"/>
  <c r="G2573"/>
  <c r="G22" s="1"/>
  <c r="B2605"/>
  <c r="B18" s="1"/>
  <c r="C2605"/>
  <c r="C18" s="1"/>
  <c r="D2605"/>
  <c r="D18" s="1"/>
  <c r="F2605"/>
  <c r="F18" s="1"/>
  <c r="G2605"/>
  <c r="G18" s="1"/>
  <c r="X243" i="5" l="1"/>
  <c r="G82"/>
  <c r="O82" s="1"/>
  <c r="W82"/>
  <c r="W317"/>
  <c r="G317"/>
  <c r="O317" s="1"/>
  <c r="J82"/>
  <c r="P82" s="1"/>
  <c r="J54"/>
  <c r="P54" s="1"/>
  <c r="G74"/>
  <c r="O74" s="1"/>
  <c r="J98"/>
  <c r="P98" s="1"/>
  <c r="L277"/>
  <c r="J138"/>
  <c r="P138" s="1"/>
  <c r="J151"/>
  <c r="P151" s="1"/>
  <c r="G160"/>
  <c r="O160" s="1"/>
  <c r="J190"/>
  <c r="P190" s="1"/>
  <c r="X255"/>
  <c r="G465"/>
  <c r="O465" s="1"/>
  <c r="X488"/>
  <c r="G299"/>
  <c r="O299" s="1"/>
  <c r="W299"/>
  <c r="G54"/>
  <c r="O54" s="1"/>
  <c r="W54"/>
  <c r="G587"/>
  <c r="O587" s="1"/>
  <c r="W587"/>
  <c r="G255"/>
  <c r="O255" s="1"/>
  <c r="J64"/>
  <c r="P64" s="1"/>
  <c r="J74"/>
  <c r="P74" s="1"/>
  <c r="G107"/>
  <c r="O107" s="1"/>
  <c r="W151"/>
  <c r="J243"/>
  <c r="P243" s="1"/>
  <c r="J415"/>
  <c r="P415" s="1"/>
  <c r="L1802"/>
  <c r="L1796"/>
  <c r="L283"/>
  <c r="L109"/>
  <c r="G569"/>
  <c r="O569" s="1"/>
  <c r="W569"/>
  <c r="G683"/>
  <c r="O683" s="1"/>
  <c r="W683"/>
  <c r="J126"/>
  <c r="P126" s="1"/>
  <c r="G202"/>
  <c r="O202" s="1"/>
  <c r="G98"/>
  <c r="O98" s="1"/>
  <c r="J107"/>
  <c r="P107" s="1"/>
  <c r="G126"/>
  <c r="O126" s="1"/>
  <c r="G138"/>
  <c r="O138" s="1"/>
  <c r="G211"/>
  <c r="O211" s="1"/>
  <c r="G264"/>
  <c r="O264" s="1"/>
  <c r="J309"/>
  <c r="P309" s="1"/>
  <c r="G333"/>
  <c r="O333" s="1"/>
  <c r="J352"/>
  <c r="P352" s="1"/>
  <c r="G865"/>
  <c r="O865" s="1"/>
  <c r="W865"/>
  <c r="R775"/>
  <c r="G780"/>
  <c r="O780" s="1"/>
  <c r="W780"/>
  <c r="G833"/>
  <c r="O833" s="1"/>
  <c r="W833"/>
  <c r="J661"/>
  <c r="P661" s="1"/>
  <c r="J798"/>
  <c r="P798" s="1"/>
  <c r="J835" s="1"/>
  <c r="J1544"/>
  <c r="P1544" s="1"/>
  <c r="G190"/>
  <c r="O190" s="1"/>
  <c r="W202"/>
  <c r="W324"/>
  <c r="G500"/>
  <c r="O500" s="1"/>
  <c r="K495"/>
  <c r="J500" s="1"/>
  <c r="P500" s="1"/>
  <c r="K612"/>
  <c r="G628"/>
  <c r="O628" s="1"/>
  <c r="J692"/>
  <c r="P692" s="1"/>
  <c r="J711"/>
  <c r="P711" s="1"/>
  <c r="J745"/>
  <c r="P745" s="1"/>
  <c r="W745"/>
  <c r="G745"/>
  <c r="O745" s="1"/>
  <c r="G814"/>
  <c r="O814" s="1"/>
  <c r="G851"/>
  <c r="O851" s="1"/>
  <c r="J851"/>
  <c r="P851" s="1"/>
  <c r="L1004"/>
  <c r="J887"/>
  <c r="P887" s="1"/>
  <c r="J907"/>
  <c r="P907" s="1"/>
  <c r="G853"/>
  <c r="O853" s="1"/>
  <c r="W853"/>
  <c r="G917"/>
  <c r="O917" s="1"/>
  <c r="W917"/>
  <c r="G309"/>
  <c r="O309" s="1"/>
  <c r="W309"/>
  <c r="R302"/>
  <c r="G405"/>
  <c r="O405" s="1"/>
  <c r="W405"/>
  <c r="R399"/>
  <c r="G447"/>
  <c r="O447" s="1"/>
  <c r="W447"/>
  <c r="R438"/>
  <c r="G509"/>
  <c r="O509" s="1"/>
  <c r="W509"/>
  <c r="R503"/>
  <c r="R748"/>
  <c r="G756"/>
  <c r="O756" s="1"/>
  <c r="G151"/>
  <c r="O151" s="1"/>
  <c r="W160"/>
  <c r="H238"/>
  <c r="G243" s="1"/>
  <c r="O243" s="1"/>
  <c r="W74"/>
  <c r="R92"/>
  <c r="W170"/>
  <c r="W211"/>
  <c r="W220"/>
  <c r="W264"/>
  <c r="K295"/>
  <c r="J299"/>
  <c r="P299" s="1"/>
  <c r="J324"/>
  <c r="P324" s="1"/>
  <c r="K390"/>
  <c r="J396" s="1"/>
  <c r="P396" s="1"/>
  <c r="W415"/>
  <c r="G415"/>
  <c r="O415" s="1"/>
  <c r="G435"/>
  <c r="O435" s="1"/>
  <c r="J435"/>
  <c r="P435" s="1"/>
  <c r="H482"/>
  <c r="H541"/>
  <c r="W544" s="1"/>
  <c r="W554"/>
  <c r="W578"/>
  <c r="G578"/>
  <c r="O578" s="1"/>
  <c r="W597"/>
  <c r="J616"/>
  <c r="P616" s="1"/>
  <c r="J758" s="1"/>
  <c r="W641"/>
  <c r="J671"/>
  <c r="P671" s="1"/>
  <c r="G701"/>
  <c r="O701" s="1"/>
  <c r="J724"/>
  <c r="P724" s="1"/>
  <c r="X736"/>
  <c r="L764"/>
  <c r="L1010"/>
  <c r="W790"/>
  <c r="J805"/>
  <c r="P805" s="1"/>
  <c r="J814"/>
  <c r="P814" s="1"/>
  <c r="G823"/>
  <c r="O823" s="1"/>
  <c r="G878"/>
  <c r="O878" s="1"/>
  <c r="G475"/>
  <c r="O475" s="1"/>
  <c r="W475"/>
  <c r="R557"/>
  <c r="G562"/>
  <c r="O562" s="1"/>
  <c r="W562"/>
  <c r="G651"/>
  <c r="O651" s="1"/>
  <c r="W651"/>
  <c r="G352"/>
  <c r="O352" s="1"/>
  <c r="W352"/>
  <c r="G342"/>
  <c r="O342" s="1"/>
  <c r="W342"/>
  <c r="R336"/>
  <c r="G425"/>
  <c r="O425" s="1"/>
  <c r="W425"/>
  <c r="G456"/>
  <c r="O456" s="1"/>
  <c r="W456"/>
  <c r="G692"/>
  <c r="O692" s="1"/>
  <c r="W692"/>
  <c r="R686"/>
  <c r="G798"/>
  <c r="O798" s="1"/>
  <c r="W798"/>
  <c r="G887"/>
  <c r="O887" s="1"/>
  <c r="W887"/>
  <c r="R881"/>
  <c r="R890"/>
  <c r="G897"/>
  <c r="O897" s="1"/>
  <c r="W897"/>
  <c r="J170"/>
  <c r="P170" s="1"/>
  <c r="J275"/>
  <c r="P275" s="1"/>
  <c r="G371"/>
  <c r="O371" s="1"/>
  <c r="J447"/>
  <c r="P447" s="1"/>
  <c r="G616"/>
  <c r="O616" s="1"/>
  <c r="J641"/>
  <c r="P641" s="1"/>
  <c r="J683"/>
  <c r="P683" s="1"/>
  <c r="J1098"/>
  <c r="P1098" s="1"/>
  <c r="J1174"/>
  <c r="P1174" s="1"/>
  <c r="J1504"/>
  <c r="P1504" s="1"/>
  <c r="J1546" s="1"/>
  <c r="J1560"/>
  <c r="P1560" s="1"/>
  <c r="G1570"/>
  <c r="O1570" s="1"/>
  <c r="G1623" s="1"/>
  <c r="G1758"/>
  <c r="O1758" s="1"/>
  <c r="K251"/>
  <c r="J255" s="1"/>
  <c r="P255" s="1"/>
  <c r="J333"/>
  <c r="P333" s="1"/>
  <c r="W333"/>
  <c r="J342"/>
  <c r="P342" s="1"/>
  <c r="G30"/>
  <c r="R57"/>
  <c r="W64"/>
  <c r="R85"/>
  <c r="W89"/>
  <c r="W98"/>
  <c r="W107"/>
  <c r="W126"/>
  <c r="R129"/>
  <c r="W138"/>
  <c r="W180"/>
  <c r="G180"/>
  <c r="O180" s="1"/>
  <c r="K198"/>
  <c r="J202" s="1"/>
  <c r="P202" s="1"/>
  <c r="J220"/>
  <c r="P220" s="1"/>
  <c r="W230"/>
  <c r="G230"/>
  <c r="O230" s="1"/>
  <c r="X275"/>
  <c r="G275"/>
  <c r="O275" s="1"/>
  <c r="K379"/>
  <c r="J383" s="1"/>
  <c r="P383" s="1"/>
  <c r="G383"/>
  <c r="O383" s="1"/>
  <c r="H391"/>
  <c r="G396" s="1"/>
  <c r="O396" s="1"/>
  <c r="K442"/>
  <c r="W465"/>
  <c r="R468"/>
  <c r="K483"/>
  <c r="J488" s="1"/>
  <c r="P488" s="1"/>
  <c r="G488"/>
  <c r="O488" s="1"/>
  <c r="J554"/>
  <c r="P554" s="1"/>
  <c r="J599" s="1"/>
  <c r="J597"/>
  <c r="P597" s="1"/>
  <c r="R644"/>
  <c r="G661"/>
  <c r="O661" s="1"/>
  <c r="H718"/>
  <c r="G724" s="1"/>
  <c r="O724" s="1"/>
  <c r="X756"/>
  <c r="J823"/>
  <c r="P823" s="1"/>
  <c r="J878"/>
  <c r="P878" s="1"/>
  <c r="L1692"/>
  <c r="L1792"/>
  <c r="G929"/>
  <c r="O929" s="1"/>
  <c r="J938"/>
  <c r="P938" s="1"/>
  <c r="G947"/>
  <c r="O947" s="1"/>
  <c r="J982"/>
  <c r="P982" s="1"/>
  <c r="G1036"/>
  <c r="O1036" s="1"/>
  <c r="J1044"/>
  <c r="P1044" s="1"/>
  <c r="J1051"/>
  <c r="P1051" s="1"/>
  <c r="J1060"/>
  <c r="P1060" s="1"/>
  <c r="J1079"/>
  <c r="P1079" s="1"/>
  <c r="J1123"/>
  <c r="P1123" s="1"/>
  <c r="J1142"/>
  <c r="P1142" s="1"/>
  <c r="J1152"/>
  <c r="P1152" s="1"/>
  <c r="G1183"/>
  <c r="O1183" s="1"/>
  <c r="J1192"/>
  <c r="P1192" s="1"/>
  <c r="J1202"/>
  <c r="P1202" s="1"/>
  <c r="G1236"/>
  <c r="O1236" s="1"/>
  <c r="G1291"/>
  <c r="O1291" s="1"/>
  <c r="G1326" s="1"/>
  <c r="G1365"/>
  <c r="O1365" s="1"/>
  <c r="J1387"/>
  <c r="P1387" s="1"/>
  <c r="J1405"/>
  <c r="P1405" s="1"/>
  <c r="J1415"/>
  <c r="P1415" s="1"/>
  <c r="G1449"/>
  <c r="O1449" s="1"/>
  <c r="J1460"/>
  <c r="P1460" s="1"/>
  <c r="X1472"/>
  <c r="J1534"/>
  <c r="P1534" s="1"/>
  <c r="W1544"/>
  <c r="X1570"/>
  <c r="J1590"/>
  <c r="P1590" s="1"/>
  <c r="X1601"/>
  <c r="J1611"/>
  <c r="P1611" s="1"/>
  <c r="J1621"/>
  <c r="P1621" s="1"/>
  <c r="G1660"/>
  <c r="O1660" s="1"/>
  <c r="J1670"/>
  <c r="P1670" s="1"/>
  <c r="J1680"/>
  <c r="P1680" s="1"/>
  <c r="G1690"/>
  <c r="O1690" s="1"/>
  <c r="J1706"/>
  <c r="P1706" s="1"/>
  <c r="G1716"/>
  <c r="O1716" s="1"/>
  <c r="J1726"/>
  <c r="P1726" s="1"/>
  <c r="G1736"/>
  <c r="O1736" s="1"/>
  <c r="J1768"/>
  <c r="P1768" s="1"/>
  <c r="J1780"/>
  <c r="P1780" s="1"/>
  <c r="L1255"/>
  <c r="L1081"/>
  <c r="G1162"/>
  <c r="O1162" s="1"/>
  <c r="W1162"/>
  <c r="W371"/>
  <c r="W383"/>
  <c r="X500"/>
  <c r="R608"/>
  <c r="W628"/>
  <c r="R695"/>
  <c r="W701"/>
  <c r="R714"/>
  <c r="X724"/>
  <c r="R727"/>
  <c r="R801"/>
  <c r="W805"/>
  <c r="W814"/>
  <c r="W823"/>
  <c r="W851"/>
  <c r="G907"/>
  <c r="O907" s="1"/>
  <c r="J917"/>
  <c r="P917" s="1"/>
  <c r="J929"/>
  <c r="P929" s="1"/>
  <c r="G957"/>
  <c r="O957" s="1"/>
  <c r="J970"/>
  <c r="P970" s="1"/>
  <c r="G991"/>
  <c r="O991" s="1"/>
  <c r="J1002"/>
  <c r="P1002" s="1"/>
  <c r="G1069"/>
  <c r="O1069" s="1"/>
  <c r="G1110"/>
  <c r="O1110" s="1"/>
  <c r="G1249" s="1"/>
  <c r="J1132"/>
  <c r="P1132" s="1"/>
  <c r="G1215"/>
  <c r="O1215" s="1"/>
  <c r="G1227"/>
  <c r="O1227" s="1"/>
  <c r="X1247"/>
  <c r="J1273"/>
  <c r="P1273" s="1"/>
  <c r="J1281"/>
  <c r="P1281" s="1"/>
  <c r="J1291"/>
  <c r="P1291" s="1"/>
  <c r="J1299"/>
  <c r="P1299" s="1"/>
  <c r="G1306"/>
  <c r="O1306" s="1"/>
  <c r="J1306"/>
  <c r="P1306" s="1"/>
  <c r="G1315"/>
  <c r="O1315" s="1"/>
  <c r="J1365"/>
  <c r="P1365" s="1"/>
  <c r="J1375"/>
  <c r="P1375" s="1"/>
  <c r="G1396"/>
  <c r="O1396" s="1"/>
  <c r="J1427"/>
  <c r="P1427" s="1"/>
  <c r="G1439"/>
  <c r="O1439" s="1"/>
  <c r="J1449"/>
  <c r="P1449" s="1"/>
  <c r="G1495"/>
  <c r="O1495" s="1"/>
  <c r="L1627"/>
  <c r="G1514"/>
  <c r="O1514" s="1"/>
  <c r="J1524"/>
  <c r="P1524" s="1"/>
  <c r="J1627" s="1"/>
  <c r="J1570"/>
  <c r="P1570" s="1"/>
  <c r="G1581"/>
  <c r="O1581" s="1"/>
  <c r="J1640"/>
  <c r="P1640" s="1"/>
  <c r="X1650"/>
  <c r="X1736"/>
  <c r="J1736"/>
  <c r="P1736" s="1"/>
  <c r="G1746"/>
  <c r="O1746" s="1"/>
  <c r="J1746"/>
  <c r="P1746" s="1"/>
  <c r="L1480"/>
  <c r="L1326"/>
  <c r="G1611"/>
  <c r="O1611" s="1"/>
  <c r="W1611"/>
  <c r="W435"/>
  <c r="W616"/>
  <c r="W661"/>
  <c r="W711"/>
  <c r="W878"/>
  <c r="W907"/>
  <c r="G938"/>
  <c r="O938" s="1"/>
  <c r="J947"/>
  <c r="P947" s="1"/>
  <c r="J957"/>
  <c r="P957" s="1"/>
  <c r="G982"/>
  <c r="O982" s="1"/>
  <c r="J1026"/>
  <c r="P1026" s="1"/>
  <c r="G1051"/>
  <c r="O1051" s="1"/>
  <c r="J1069"/>
  <c r="P1069" s="1"/>
  <c r="J1110"/>
  <c r="P1110" s="1"/>
  <c r="G1142"/>
  <c r="O1142" s="1"/>
  <c r="G1174"/>
  <c r="O1174" s="1"/>
  <c r="J1183"/>
  <c r="P1183" s="1"/>
  <c r="G1192"/>
  <c r="O1192" s="1"/>
  <c r="J1236"/>
  <c r="P1236" s="1"/>
  <c r="J1315"/>
  <c r="P1315" s="1"/>
  <c r="G1324"/>
  <c r="O1324" s="1"/>
  <c r="G1345"/>
  <c r="O1345" s="1"/>
  <c r="L1474"/>
  <c r="J1355"/>
  <c r="P1355" s="1"/>
  <c r="J1474" s="1"/>
  <c r="G1405"/>
  <c r="O1405" s="1"/>
  <c r="J1472"/>
  <c r="P1472" s="1"/>
  <c r="G1504"/>
  <c r="O1504" s="1"/>
  <c r="G1534"/>
  <c r="O1534" s="1"/>
  <c r="G1544"/>
  <c r="O1544" s="1"/>
  <c r="J1581"/>
  <c r="P1581" s="1"/>
  <c r="G1590"/>
  <c r="O1590" s="1"/>
  <c r="J1601"/>
  <c r="P1601" s="1"/>
  <c r="J1660"/>
  <c r="P1660" s="1"/>
  <c r="G1680"/>
  <c r="O1680" s="1"/>
  <c r="J1690"/>
  <c r="P1690" s="1"/>
  <c r="G1706"/>
  <c r="O1706" s="1"/>
  <c r="J1716"/>
  <c r="P1716" s="1"/>
  <c r="J1758"/>
  <c r="P1758" s="1"/>
  <c r="G1768"/>
  <c r="O1768" s="1"/>
  <c r="R941"/>
  <c r="W947"/>
  <c r="R960"/>
  <c r="X970"/>
  <c r="R973"/>
  <c r="G1002"/>
  <c r="O1002" s="1"/>
  <c r="W1026"/>
  <c r="G1026"/>
  <c r="O1026" s="1"/>
  <c r="R1047"/>
  <c r="W1051"/>
  <c r="W1060"/>
  <c r="W1069"/>
  <c r="R1186"/>
  <c r="W1192"/>
  <c r="R1205"/>
  <c r="X1215"/>
  <c r="R1218"/>
  <c r="G1247"/>
  <c r="O1247" s="1"/>
  <c r="R1276"/>
  <c r="W1299"/>
  <c r="G1299"/>
  <c r="O1299" s="1"/>
  <c r="R1399"/>
  <c r="W1405"/>
  <c r="R1418"/>
  <c r="G1472"/>
  <c r="O1472" s="1"/>
  <c r="R1507"/>
  <c r="W1514"/>
  <c r="L1546"/>
  <c r="G1601"/>
  <c r="O1601" s="1"/>
  <c r="W1621"/>
  <c r="R1643"/>
  <c r="G1650"/>
  <c r="O1650" s="1"/>
  <c r="G1792" s="1"/>
  <c r="R1683"/>
  <c r="W1690"/>
  <c r="X1716"/>
  <c r="W1746"/>
  <c r="R932"/>
  <c r="W938"/>
  <c r="W957"/>
  <c r="X982"/>
  <c r="R994"/>
  <c r="W1044"/>
  <c r="W1123"/>
  <c r="R1126"/>
  <c r="W1132"/>
  <c r="R1135"/>
  <c r="W1152"/>
  <c r="R1177"/>
  <c r="W1183"/>
  <c r="W1202"/>
  <c r="X1227"/>
  <c r="R1239"/>
  <c r="R1266"/>
  <c r="W1273"/>
  <c r="W1345"/>
  <c r="R1348"/>
  <c r="W1365"/>
  <c r="R1390"/>
  <c r="W1396"/>
  <c r="W1415"/>
  <c r="X1427"/>
  <c r="R1430"/>
  <c r="W1449"/>
  <c r="R1491"/>
  <c r="W1495"/>
  <c r="W1504"/>
  <c r="R1593"/>
  <c r="R1636"/>
  <c r="W1640"/>
  <c r="R1673"/>
  <c r="W1680"/>
  <c r="R1709"/>
  <c r="R1719"/>
  <c r="W1758"/>
  <c r="R1761"/>
  <c r="W929"/>
  <c r="R985"/>
  <c r="W991"/>
  <c r="W1174"/>
  <c r="R1230"/>
  <c r="W1236"/>
  <c r="W1291"/>
  <c r="W1375"/>
  <c r="W1387"/>
  <c r="X1439"/>
  <c r="X1460"/>
  <c r="R1463"/>
  <c r="R1527"/>
  <c r="W1534"/>
  <c r="W1560"/>
  <c r="W1581"/>
  <c r="R1584"/>
  <c r="W1590"/>
  <c r="W1670"/>
  <c r="W1706"/>
  <c r="W1036"/>
  <c r="W1079"/>
  <c r="W1098"/>
  <c r="W1110"/>
  <c r="W1142"/>
  <c r="W1281"/>
  <c r="R1302"/>
  <c r="W1306"/>
  <c r="W1315"/>
  <c r="W1324"/>
  <c r="W1355"/>
  <c r="R1517"/>
  <c r="W1524"/>
  <c r="R1653"/>
  <c r="W1660"/>
  <c r="W1726"/>
  <c r="W1748"/>
  <c r="W1768"/>
  <c r="W1780"/>
  <c r="W1786"/>
  <c r="F1543" i="1"/>
  <c r="AQ2513"/>
  <c r="BZ2497"/>
  <c r="CZ2509"/>
  <c r="Y2509" s="1"/>
  <c r="CY2509"/>
  <c r="X2509" s="1"/>
  <c r="CR2507"/>
  <c r="Q2507" s="1"/>
  <c r="AB2507"/>
  <c r="CR2505"/>
  <c r="Q2505" s="1"/>
  <c r="AB2505"/>
  <c r="CR2504"/>
  <c r="Q2504" s="1"/>
  <c r="AB2504"/>
  <c r="CR2503"/>
  <c r="Q2503" s="1"/>
  <c r="AB2503"/>
  <c r="CR2502"/>
  <c r="Q2502" s="1"/>
  <c r="AB2502"/>
  <c r="CR2501"/>
  <c r="Q2501" s="1"/>
  <c r="AB2501"/>
  <c r="CR2500"/>
  <c r="Q2500" s="1"/>
  <c r="AB2500"/>
  <c r="F2490"/>
  <c r="BD2452"/>
  <c r="AO2452"/>
  <c r="F2469"/>
  <c r="AB2456"/>
  <c r="CR2456"/>
  <c r="Q2456" s="1"/>
  <c r="AB2455"/>
  <c r="CR2455"/>
  <c r="Q2455" s="1"/>
  <c r="CD2452"/>
  <c r="AU2465"/>
  <c r="AB2454"/>
  <c r="CR2454"/>
  <c r="Q2454" s="1"/>
  <c r="CR2384"/>
  <c r="Q2384" s="1"/>
  <c r="AB2384"/>
  <c r="CZ2376"/>
  <c r="Y2376" s="1"/>
  <c r="AF2386"/>
  <c r="CY2376"/>
  <c r="X2376" s="1"/>
  <c r="F2358"/>
  <c r="BC2329"/>
  <c r="CZ2338"/>
  <c r="Y2338" s="1"/>
  <c r="CY2338"/>
  <c r="X2338" s="1"/>
  <c r="AB2333"/>
  <c r="CR2333"/>
  <c r="Q2333" s="1"/>
  <c r="CP2331"/>
  <c r="O2331" s="1"/>
  <c r="AB2253"/>
  <c r="CR2253"/>
  <c r="Q2253" s="1"/>
  <c r="AB2252"/>
  <c r="CR2252"/>
  <c r="Q2252" s="1"/>
  <c r="CY2248"/>
  <c r="X2248" s="1"/>
  <c r="CZ2248"/>
  <c r="Y2248" s="1"/>
  <c r="CZ2242"/>
  <c r="Y2242" s="1"/>
  <c r="CY2242"/>
  <c r="X2242" s="1"/>
  <c r="F2203"/>
  <c r="AX2182"/>
  <c r="AX2291"/>
  <c r="AO2182"/>
  <c r="F2200"/>
  <c r="CR2188"/>
  <c r="Q2188" s="1"/>
  <c r="AB2188"/>
  <c r="CP2184"/>
  <c r="O2184" s="1"/>
  <c r="CY2108"/>
  <c r="X2108" s="1"/>
  <c r="CZ2108"/>
  <c r="Y2108" s="1"/>
  <c r="AB2094"/>
  <c r="CR2094"/>
  <c r="CR2093"/>
  <c r="Q2093" s="1"/>
  <c r="AB2093"/>
  <c r="CR2092"/>
  <c r="Q2092" s="1"/>
  <c r="AB2092"/>
  <c r="CR2091"/>
  <c r="Q2091" s="1"/>
  <c r="AB2091"/>
  <c r="CR2090"/>
  <c r="Q2090" s="1"/>
  <c r="AB2090"/>
  <c r="CR2088"/>
  <c r="Q2088" s="1"/>
  <c r="AB2088"/>
  <c r="CZ2087"/>
  <c r="Y2087" s="1"/>
  <c r="CY2087"/>
  <c r="X2087" s="1"/>
  <c r="CZ2084"/>
  <c r="Y2084" s="1"/>
  <c r="CY2084"/>
  <c r="X2084" s="1"/>
  <c r="AB2080"/>
  <c r="CR2080"/>
  <c r="Q2080" s="1"/>
  <c r="CZ2034"/>
  <c r="Y2034" s="1"/>
  <c r="CY2034"/>
  <c r="X2034" s="1"/>
  <c r="CP2034"/>
  <c r="O2034" s="1"/>
  <c r="CZ1952"/>
  <c r="Y1952" s="1"/>
  <c r="CY1952"/>
  <c r="X1952" s="1"/>
  <c r="CZ1938"/>
  <c r="Y1938" s="1"/>
  <c r="CY1938"/>
  <c r="X1938" s="1"/>
  <c r="CP2378"/>
  <c r="O2378" s="1"/>
  <c r="CJ2386"/>
  <c r="U2340"/>
  <c r="S2257"/>
  <c r="U2257"/>
  <c r="Q2257"/>
  <c r="CP2249"/>
  <c r="O2249" s="1"/>
  <c r="AB2244"/>
  <c r="AB2242"/>
  <c r="CP2238"/>
  <c r="O2238" s="1"/>
  <c r="AB2232"/>
  <c r="P2189"/>
  <c r="AB2109"/>
  <c r="CP2100"/>
  <c r="O2100" s="1"/>
  <c r="AB2087"/>
  <c r="CP2086"/>
  <c r="O2086" s="1"/>
  <c r="CP2082"/>
  <c r="O2082" s="1"/>
  <c r="CZ2510"/>
  <c r="Y2510" s="1"/>
  <c r="CY2510"/>
  <c r="X2510" s="1"/>
  <c r="CZ2507"/>
  <c r="Y2507" s="1"/>
  <c r="CY2507"/>
  <c r="X2507" s="1"/>
  <c r="CZ2505"/>
  <c r="Y2505" s="1"/>
  <c r="CY2505"/>
  <c r="X2505" s="1"/>
  <c r="CZ2504"/>
  <c r="Y2504" s="1"/>
  <c r="CY2504"/>
  <c r="X2504" s="1"/>
  <c r="CZ2503"/>
  <c r="Y2503" s="1"/>
  <c r="CY2503"/>
  <c r="X2503" s="1"/>
  <c r="CZ2502"/>
  <c r="Y2502" s="1"/>
  <c r="CY2502"/>
  <c r="X2502" s="1"/>
  <c r="CZ2501"/>
  <c r="Y2501" s="1"/>
  <c r="CY2501"/>
  <c r="X2501" s="1"/>
  <c r="BY2497"/>
  <c r="CI2513"/>
  <c r="AP2513"/>
  <c r="CZ2500"/>
  <c r="Y2500" s="1"/>
  <c r="CY2500"/>
  <c r="X2500" s="1"/>
  <c r="CZ2463"/>
  <c r="Y2463" s="1"/>
  <c r="CY2463"/>
  <c r="X2463" s="1"/>
  <c r="CR2457"/>
  <c r="Q2457" s="1"/>
  <c r="AB2457"/>
  <c r="CZ2456"/>
  <c r="Y2456" s="1"/>
  <c r="CY2456"/>
  <c r="X2456" s="1"/>
  <c r="CZ2455"/>
  <c r="Y2455" s="1"/>
  <c r="CY2455"/>
  <c r="X2455" s="1"/>
  <c r="CZ2454"/>
  <c r="Y2454" s="1"/>
  <c r="CY2454"/>
  <c r="X2454" s="1"/>
  <c r="AB2381"/>
  <c r="CR2381"/>
  <c r="Q2381" s="1"/>
  <c r="CP2381" s="1"/>
  <c r="O2381" s="1"/>
  <c r="AB2380"/>
  <c r="CR2380"/>
  <c r="Q2380" s="1"/>
  <c r="CP2380" s="1"/>
  <c r="O2380" s="1"/>
  <c r="AB2379"/>
  <c r="CR2379"/>
  <c r="Q2379" s="1"/>
  <c r="CP2379" s="1"/>
  <c r="O2379" s="1"/>
  <c r="BZ2374"/>
  <c r="AQ2386"/>
  <c r="AQ2416" s="1"/>
  <c r="AQ2329"/>
  <c r="F2352"/>
  <c r="CR2339"/>
  <c r="Q2339" s="1"/>
  <c r="AB2339"/>
  <c r="F2266"/>
  <c r="AX2230"/>
  <c r="CR2254"/>
  <c r="Q2254" s="1"/>
  <c r="AB2254"/>
  <c r="CZ2253"/>
  <c r="Y2253" s="1"/>
  <c r="CY2253"/>
  <c r="X2253" s="1"/>
  <c r="CZ2252"/>
  <c r="Y2252" s="1"/>
  <c r="CY2252"/>
  <c r="X2252" s="1"/>
  <c r="CY2249"/>
  <c r="X2249" s="1"/>
  <c r="CZ2249"/>
  <c r="Y2249" s="1"/>
  <c r="AB2246"/>
  <c r="CR2246"/>
  <c r="Q2246" s="1"/>
  <c r="CP2246" s="1"/>
  <c r="O2246" s="1"/>
  <c r="AB2245"/>
  <c r="CR2245"/>
  <c r="Q2245" s="1"/>
  <c r="CP2245" s="1"/>
  <c r="O2245" s="1"/>
  <c r="BB2182"/>
  <c r="F2209"/>
  <c r="BB2291"/>
  <c r="AP2182"/>
  <c r="F2205"/>
  <c r="AP2291"/>
  <c r="CZ2193"/>
  <c r="Y2193" s="1"/>
  <c r="CY2193"/>
  <c r="X2193" s="1"/>
  <c r="AB2190"/>
  <c r="CR2190"/>
  <c r="Q2190" s="1"/>
  <c r="CR2105"/>
  <c r="Q2105" s="1"/>
  <c r="AB2105"/>
  <c r="CZ2103"/>
  <c r="Y2103" s="1"/>
  <c r="CY2103"/>
  <c r="X2103" s="1"/>
  <c r="AB2099"/>
  <c r="CR2099"/>
  <c r="Q2099" s="1"/>
  <c r="CZ2096"/>
  <c r="Y2096" s="1"/>
  <c r="CY2096"/>
  <c r="X2096" s="1"/>
  <c r="CZ2093"/>
  <c r="Y2093" s="1"/>
  <c r="CY2093"/>
  <c r="X2093" s="1"/>
  <c r="CZ2092"/>
  <c r="Y2092" s="1"/>
  <c r="CY2092"/>
  <c r="X2092" s="1"/>
  <c r="CZ2091"/>
  <c r="Y2091" s="1"/>
  <c r="CY2091"/>
  <c r="X2091" s="1"/>
  <c r="CZ2090"/>
  <c r="Y2090" s="1"/>
  <c r="CY2090"/>
  <c r="X2090" s="1"/>
  <c r="CZ2088"/>
  <c r="Y2088" s="1"/>
  <c r="CY2088"/>
  <c r="X2088" s="1"/>
  <c r="CZ2083"/>
  <c r="Y2083" s="1"/>
  <c r="CY2083"/>
  <c r="X2083" s="1"/>
  <c r="CR2079"/>
  <c r="Q2079" s="1"/>
  <c r="AB2079"/>
  <c r="CZ2078"/>
  <c r="Y2078" s="1"/>
  <c r="CY2078"/>
  <c r="X2078" s="1"/>
  <c r="CR2073"/>
  <c r="Q2073" s="1"/>
  <c r="AB2073"/>
  <c r="CZ2033"/>
  <c r="Y2033" s="1"/>
  <c r="CY2033"/>
  <c r="X2033" s="1"/>
  <c r="GM2033" s="1"/>
  <c r="CZ2032"/>
  <c r="Y2032" s="1"/>
  <c r="CY2032"/>
  <c r="X2032" s="1"/>
  <c r="CZ1944"/>
  <c r="Y1944" s="1"/>
  <c r="CY1944"/>
  <c r="X1944" s="1"/>
  <c r="AB2463"/>
  <c r="CP2462"/>
  <c r="O2462" s="1"/>
  <c r="CP2377"/>
  <c r="O2377" s="1"/>
  <c r="AG2386"/>
  <c r="CP2338"/>
  <c r="O2338" s="1"/>
  <c r="F2529"/>
  <c r="BC2497"/>
  <c r="AU2513"/>
  <c r="CD2497"/>
  <c r="GM2509"/>
  <c r="GN2509"/>
  <c r="CR2506"/>
  <c r="Q2506" s="1"/>
  <c r="CP2506" s="1"/>
  <c r="O2506" s="1"/>
  <c r="AB2506"/>
  <c r="CR2499"/>
  <c r="Q2499" s="1"/>
  <c r="AB2499"/>
  <c r="CR2458"/>
  <c r="Q2458" s="1"/>
  <c r="CP2458" s="1"/>
  <c r="O2458" s="1"/>
  <c r="AB2458"/>
  <c r="BZ2452"/>
  <c r="AQ2465"/>
  <c r="CG2465"/>
  <c r="CR2382"/>
  <c r="Q2382" s="1"/>
  <c r="CP2382" s="1"/>
  <c r="O2382" s="1"/>
  <c r="AB2382"/>
  <c r="CZ2381"/>
  <c r="Y2381" s="1"/>
  <c r="CY2381"/>
  <c r="X2381" s="1"/>
  <c r="CZ2380"/>
  <c r="Y2380" s="1"/>
  <c r="CY2380"/>
  <c r="X2380" s="1"/>
  <c r="CI2386"/>
  <c r="BY2374"/>
  <c r="AP2386"/>
  <c r="CZ2379"/>
  <c r="Y2379" s="1"/>
  <c r="CY2379"/>
  <c r="X2379" s="1"/>
  <c r="CZ2378"/>
  <c r="Y2378" s="1"/>
  <c r="CY2378"/>
  <c r="X2378" s="1"/>
  <c r="CP2376"/>
  <c r="O2376" s="1"/>
  <c r="AC2386"/>
  <c r="AU2329"/>
  <c r="F2361"/>
  <c r="AU2416"/>
  <c r="CZ2339"/>
  <c r="Y2339" s="1"/>
  <c r="CY2339"/>
  <c r="X2339" s="1"/>
  <c r="BB2230"/>
  <c r="F2272"/>
  <c r="AP2230"/>
  <c r="F2268"/>
  <c r="CR2255"/>
  <c r="Q2255" s="1"/>
  <c r="CP2255" s="1"/>
  <c r="O2255" s="1"/>
  <c r="AB2255"/>
  <c r="CR2247"/>
  <c r="Q2247" s="1"/>
  <c r="CP2247" s="1"/>
  <c r="O2247" s="1"/>
  <c r="AB2247"/>
  <c r="CZ2246"/>
  <c r="Y2246" s="1"/>
  <c r="CY2246"/>
  <c r="X2246" s="1"/>
  <c r="CZ2245"/>
  <c r="Y2245" s="1"/>
  <c r="CY2245"/>
  <c r="X2245" s="1"/>
  <c r="CZ2244"/>
  <c r="Y2244" s="1"/>
  <c r="CY2244"/>
  <c r="X2244" s="1"/>
  <c r="CZ2243"/>
  <c r="Y2243" s="1"/>
  <c r="CY2243"/>
  <c r="X2243" s="1"/>
  <c r="AB2234"/>
  <c r="CR2234"/>
  <c r="Q2234" s="1"/>
  <c r="CP2234" s="1"/>
  <c r="O2234" s="1"/>
  <c r="AB2189"/>
  <c r="CR2189"/>
  <c r="Q2189" s="1"/>
  <c r="AB2186"/>
  <c r="CR2186"/>
  <c r="Q2186" s="1"/>
  <c r="CP2186" s="1"/>
  <c r="O2186" s="1"/>
  <c r="CZ2184"/>
  <c r="Y2184" s="1"/>
  <c r="CY2184"/>
  <c r="X2184" s="1"/>
  <c r="CR2106"/>
  <c r="Q2106" s="1"/>
  <c r="CP2106" s="1"/>
  <c r="O2106" s="1"/>
  <c r="AB2106"/>
  <c r="CZ2104"/>
  <c r="Y2104" s="1"/>
  <c r="CY2104"/>
  <c r="X2104" s="1"/>
  <c r="CR2098"/>
  <c r="Q2098" s="1"/>
  <c r="CP2098" s="1"/>
  <c r="O2098" s="1"/>
  <c r="AB2098"/>
  <c r="CZ2097"/>
  <c r="Y2097" s="1"/>
  <c r="CY2097"/>
  <c r="X2097" s="1"/>
  <c r="CR2089"/>
  <c r="Q2089" s="1"/>
  <c r="CP2089" s="1"/>
  <c r="O2089" s="1"/>
  <c r="AB2089"/>
  <c r="CZ2086"/>
  <c r="Y2086" s="1"/>
  <c r="CY2086"/>
  <c r="X2086" s="1"/>
  <c r="GN2084"/>
  <c r="GM2084"/>
  <c r="CZ2082"/>
  <c r="Y2082" s="1"/>
  <c r="CY2082"/>
  <c r="X2082" s="1"/>
  <c r="CZ2079"/>
  <c r="Y2079" s="1"/>
  <c r="CY2079"/>
  <c r="X2079" s="1"/>
  <c r="CZ2073"/>
  <c r="Y2073" s="1"/>
  <c r="CY2073"/>
  <c r="X2073" s="1"/>
  <c r="CP2507"/>
  <c r="O2507" s="1"/>
  <c r="CP2505"/>
  <c r="O2505" s="1"/>
  <c r="AI2386"/>
  <c r="CP2333"/>
  <c r="O2333" s="1"/>
  <c r="AB2332"/>
  <c r="W2257"/>
  <c r="AB2243"/>
  <c r="CP2240"/>
  <c r="O2240" s="1"/>
  <c r="AB2239"/>
  <c r="CP2192"/>
  <c r="O2192" s="1"/>
  <c r="U2189"/>
  <c r="V2189"/>
  <c r="AB2097"/>
  <c r="CP2088"/>
  <c r="O2088" s="1"/>
  <c r="CP2080"/>
  <c r="O2080" s="1"/>
  <c r="CP2075"/>
  <c r="O2075" s="1"/>
  <c r="AB2074"/>
  <c r="CZ2506"/>
  <c r="Y2506" s="1"/>
  <c r="CY2506"/>
  <c r="X2506" s="1"/>
  <c r="CZ2499"/>
  <c r="Y2499" s="1"/>
  <c r="CY2499"/>
  <c r="X2499" s="1"/>
  <c r="F2481"/>
  <c r="BC2543"/>
  <c r="BC2452"/>
  <c r="CZ2462"/>
  <c r="Y2462" s="1"/>
  <c r="CY2462"/>
  <c r="X2462" s="1"/>
  <c r="CY2459"/>
  <c r="X2459" s="1"/>
  <c r="CZ2459"/>
  <c r="Y2459" s="1"/>
  <c r="CP2454"/>
  <c r="O2454" s="1"/>
  <c r="CG2374"/>
  <c r="AX2386"/>
  <c r="CR2383"/>
  <c r="Q2383" s="1"/>
  <c r="CP2383" s="1"/>
  <c r="O2383" s="1"/>
  <c r="AB2383"/>
  <c r="CZ2377"/>
  <c r="Y2377" s="1"/>
  <c r="CY2377"/>
  <c r="X2377" s="1"/>
  <c r="CD2374"/>
  <c r="AU2386"/>
  <c r="BB2329"/>
  <c r="F2355"/>
  <c r="AB2340"/>
  <c r="CR2340"/>
  <c r="Q2340" s="1"/>
  <c r="CP2340" s="1"/>
  <c r="O2340" s="1"/>
  <c r="CR2338"/>
  <c r="Q2338" s="1"/>
  <c r="AB2338"/>
  <c r="CZ2337"/>
  <c r="Y2337" s="1"/>
  <c r="CY2337"/>
  <c r="X2337" s="1"/>
  <c r="AP2342"/>
  <c r="BY2329"/>
  <c r="CI2342"/>
  <c r="CZ2336"/>
  <c r="Y2336" s="1"/>
  <c r="CY2336"/>
  <c r="X2336" s="1"/>
  <c r="CZ2335"/>
  <c r="Y2335" s="1"/>
  <c r="CY2335"/>
  <c r="X2335" s="1"/>
  <c r="GN2335" s="1"/>
  <c r="CZ2255"/>
  <c r="Y2255" s="1"/>
  <c r="GM2248"/>
  <c r="GO2248"/>
  <c r="CZ2247"/>
  <c r="Y2247" s="1"/>
  <c r="CR2235"/>
  <c r="Q2235" s="1"/>
  <c r="CP2235" s="1"/>
  <c r="O2235" s="1"/>
  <c r="AB2235"/>
  <c r="CZ2234"/>
  <c r="Y2234" s="1"/>
  <c r="CY2234"/>
  <c r="X2234" s="1"/>
  <c r="CP2232"/>
  <c r="O2232" s="1"/>
  <c r="CZ2194"/>
  <c r="Y2194" s="1"/>
  <c r="CY2194"/>
  <c r="X2194" s="1"/>
  <c r="GN2193"/>
  <c r="GM2193"/>
  <c r="CZ2192"/>
  <c r="Y2192" s="1"/>
  <c r="CY2192"/>
  <c r="X2192" s="1"/>
  <c r="CR2187"/>
  <c r="Q2187" s="1"/>
  <c r="CP2187" s="1"/>
  <c r="O2187" s="1"/>
  <c r="AB2187"/>
  <c r="CZ2186"/>
  <c r="Y2186" s="1"/>
  <c r="CY2186"/>
  <c r="X2186" s="1"/>
  <c r="GM2108"/>
  <c r="GN2108"/>
  <c r="CY2107"/>
  <c r="X2107" s="1"/>
  <c r="GM2107" s="1"/>
  <c r="CZ2107"/>
  <c r="Y2107" s="1"/>
  <c r="CZ2102"/>
  <c r="Y2102" s="1"/>
  <c r="CY2102"/>
  <c r="X2102" s="1"/>
  <c r="GM2102" s="1"/>
  <c r="CZ2098"/>
  <c r="Y2098" s="1"/>
  <c r="CY2098"/>
  <c r="X2098" s="1"/>
  <c r="CZ2095"/>
  <c r="Y2095" s="1"/>
  <c r="GO2095" s="1"/>
  <c r="CY2095"/>
  <c r="X2095" s="1"/>
  <c r="GM2095" s="1"/>
  <c r="CZ2089"/>
  <c r="Y2089" s="1"/>
  <c r="CY2089"/>
  <c r="X2089" s="1"/>
  <c r="CZ2085"/>
  <c r="Y2085" s="1"/>
  <c r="CY2085"/>
  <c r="X2085" s="1"/>
  <c r="GM2085" s="1"/>
  <c r="CZ2081"/>
  <c r="Y2081" s="1"/>
  <c r="CY2081"/>
  <c r="X2081" s="1"/>
  <c r="GM2081" s="1"/>
  <c r="CP2073"/>
  <c r="O2073" s="1"/>
  <c r="GN2033"/>
  <c r="CZ1946"/>
  <c r="Y1946" s="1"/>
  <c r="CY1946"/>
  <c r="X1946" s="1"/>
  <c r="CP2504"/>
  <c r="O2504" s="1"/>
  <c r="CP2503"/>
  <c r="O2503" s="1"/>
  <c r="CP2502"/>
  <c r="O2502" s="1"/>
  <c r="CP2501"/>
  <c r="O2501" s="1"/>
  <c r="CP2500"/>
  <c r="O2500" s="1"/>
  <c r="CP2457"/>
  <c r="O2457" s="1"/>
  <c r="CP2456"/>
  <c r="O2456" s="1"/>
  <c r="CP2455"/>
  <c r="O2455" s="1"/>
  <c r="CP2384"/>
  <c r="O2384" s="1"/>
  <c r="AJ2386"/>
  <c r="AH2386"/>
  <c r="AD2386"/>
  <c r="CP2339"/>
  <c r="O2339" s="1"/>
  <c r="CP2254"/>
  <c r="O2254" s="1"/>
  <c r="CP2253"/>
  <c r="O2253" s="1"/>
  <c r="CP2252"/>
  <c r="O2252" s="1"/>
  <c r="CP2251"/>
  <c r="O2251" s="1"/>
  <c r="AB2240"/>
  <c r="CP2237"/>
  <c r="O2237" s="1"/>
  <c r="CP2190"/>
  <c r="O2190" s="1"/>
  <c r="W2189"/>
  <c r="S2189"/>
  <c r="CP2188"/>
  <c r="O2188" s="1"/>
  <c r="CP2105"/>
  <c r="O2105" s="1"/>
  <c r="CP2099"/>
  <c r="O2099" s="1"/>
  <c r="CP2093"/>
  <c r="O2093" s="1"/>
  <c r="CP2092"/>
  <c r="O2092" s="1"/>
  <c r="CP2091"/>
  <c r="O2091" s="1"/>
  <c r="CP2090"/>
  <c r="O2090" s="1"/>
  <c r="CP2083"/>
  <c r="O2083" s="1"/>
  <c r="CP2079"/>
  <c r="O2079" s="1"/>
  <c r="CX2602" i="3"/>
  <c r="CX2599"/>
  <c r="CX2600"/>
  <c r="CX2601"/>
  <c r="CX2469"/>
  <c r="CX2473"/>
  <c r="CX2472"/>
  <c r="CX2471"/>
  <c r="CX2470"/>
  <c r="CX2468"/>
  <c r="CX2467"/>
  <c r="CX2466"/>
  <c r="CX2429"/>
  <c r="CX2433"/>
  <c r="CX2428"/>
  <c r="CX2432"/>
  <c r="CX2436"/>
  <c r="CX2431"/>
  <c r="CX2435"/>
  <c r="CX2430"/>
  <c r="CX2434"/>
  <c r="CX2373"/>
  <c r="CX2377"/>
  <c r="CX2372"/>
  <c r="CX2376"/>
  <c r="CX2371"/>
  <c r="CX2375"/>
  <c r="CX2379"/>
  <c r="CX2374"/>
  <c r="CX2378"/>
  <c r="CX2365"/>
  <c r="CX2369"/>
  <c r="CX2364"/>
  <c r="CX2368"/>
  <c r="CX2367"/>
  <c r="CX2366"/>
  <c r="CX2370"/>
  <c r="CX2357"/>
  <c r="CX2361"/>
  <c r="CX2356"/>
  <c r="CX2360"/>
  <c r="CX2359"/>
  <c r="CX2363"/>
  <c r="CX2358"/>
  <c r="CX2362"/>
  <c r="CX2349"/>
  <c r="CX2353"/>
  <c r="CX2352"/>
  <c r="CX2351"/>
  <c r="CX2355"/>
  <c r="CX2350"/>
  <c r="CX2354"/>
  <c r="CX2341"/>
  <c r="CX2345"/>
  <c r="CX2340"/>
  <c r="CX2344"/>
  <c r="CX2348"/>
  <c r="CX2343"/>
  <c r="CX2347"/>
  <c r="CX2342"/>
  <c r="CX2346"/>
  <c r="CX2332"/>
  <c r="CX2331"/>
  <c r="CX2313"/>
  <c r="CX2317"/>
  <c r="CX2316"/>
  <c r="CX2315"/>
  <c r="CX2319"/>
  <c r="CX2314"/>
  <c r="CX2318"/>
  <c r="CX2305"/>
  <c r="CX2309"/>
  <c r="CX2308"/>
  <c r="CX2307"/>
  <c r="CX2306"/>
  <c r="CX2310"/>
  <c r="CX2173"/>
  <c r="CX2177"/>
  <c r="CX2174"/>
  <c r="CX2178"/>
  <c r="CX2171"/>
  <c r="CX2175"/>
  <c r="CX2179"/>
  <c r="CX2172"/>
  <c r="CX2176"/>
  <c r="AD2028" i="1"/>
  <c r="CS2028"/>
  <c r="R2028" s="1"/>
  <c r="CZ2028" s="1"/>
  <c r="Y2028" s="1"/>
  <c r="CZ2027"/>
  <c r="Y2027" s="1"/>
  <c r="CY2027"/>
  <c r="X2027" s="1"/>
  <c r="BX1915"/>
  <c r="AB1952"/>
  <c r="CQ1952"/>
  <c r="P1952" s="1"/>
  <c r="CP1952" s="1"/>
  <c r="O1952" s="1"/>
  <c r="CZ1947"/>
  <c r="Y1947" s="1"/>
  <c r="CY1947"/>
  <c r="X1947" s="1"/>
  <c r="AB1946"/>
  <c r="CQ1946"/>
  <c r="P1946" s="1"/>
  <c r="CP1946" s="1"/>
  <c r="O1946" s="1"/>
  <c r="CZ1945"/>
  <c r="Y1945" s="1"/>
  <c r="CY1945"/>
  <c r="X1945" s="1"/>
  <c r="AB1944"/>
  <c r="CQ1944"/>
  <c r="P1944" s="1"/>
  <c r="CP1944" s="1"/>
  <c r="O1944" s="1"/>
  <c r="AD1941"/>
  <c r="CR1941" s="1"/>
  <c r="Q1941" s="1"/>
  <c r="CS1941"/>
  <c r="R1941" s="1"/>
  <c r="CZ1941" s="1"/>
  <c r="Y1941" s="1"/>
  <c r="AB1938"/>
  <c r="CQ1938"/>
  <c r="P1938" s="1"/>
  <c r="CP1938" s="1"/>
  <c r="O1938" s="1"/>
  <c r="CZ1930"/>
  <c r="Y1930" s="1"/>
  <c r="CY1930"/>
  <c r="X1930" s="1"/>
  <c r="AB1925"/>
  <c r="CR1925"/>
  <c r="Q1925" s="1"/>
  <c r="CZ1924"/>
  <c r="Y1924" s="1"/>
  <c r="CY1924"/>
  <c r="X1924" s="1"/>
  <c r="AB1920"/>
  <c r="CR1920"/>
  <c r="Q1920" s="1"/>
  <c r="CZ1919"/>
  <c r="Y1919" s="1"/>
  <c r="CY1919"/>
  <c r="X1919" s="1"/>
  <c r="CY1917"/>
  <c r="X1917" s="1"/>
  <c r="CZ1917"/>
  <c r="Y1917" s="1"/>
  <c r="CY1876"/>
  <c r="X1876" s="1"/>
  <c r="CZ1876"/>
  <c r="Y1876" s="1"/>
  <c r="AB1870"/>
  <c r="CR1870"/>
  <c r="Q1870" s="1"/>
  <c r="AB1795"/>
  <c r="CR1795"/>
  <c r="Q1795" s="1"/>
  <c r="CZ1791"/>
  <c r="Y1791" s="1"/>
  <c r="CY1791"/>
  <c r="X1791" s="1"/>
  <c r="CY1785"/>
  <c r="X1785" s="1"/>
  <c r="CZ1785"/>
  <c r="Y1785" s="1"/>
  <c r="CR1784"/>
  <c r="AB1784"/>
  <c r="AB1783"/>
  <c r="CR1783"/>
  <c r="Q1783" s="1"/>
  <c r="CY1780"/>
  <c r="X1780" s="1"/>
  <c r="CZ1780"/>
  <c r="Y1780" s="1"/>
  <c r="CZ1777"/>
  <c r="Y1777" s="1"/>
  <c r="CY1777"/>
  <c r="X1777" s="1"/>
  <c r="AB1772"/>
  <c r="CR1772"/>
  <c r="Q1772" s="1"/>
  <c r="AB1771"/>
  <c r="CR1771"/>
  <c r="Q1771" s="1"/>
  <c r="AB1770"/>
  <c r="CR1770"/>
  <c r="Q1770" s="1"/>
  <c r="AB1769"/>
  <c r="CR1769"/>
  <c r="Q1769" s="1"/>
  <c r="AB1768"/>
  <c r="CR1768"/>
  <c r="Q1768" s="1"/>
  <c r="AB1767"/>
  <c r="CR1767"/>
  <c r="Q1767" s="1"/>
  <c r="CZ1764"/>
  <c r="Y1764" s="1"/>
  <c r="CY1764"/>
  <c r="X1764" s="1"/>
  <c r="AB1762"/>
  <c r="CR1762"/>
  <c r="Q1762" s="1"/>
  <c r="BB1709"/>
  <c r="F1736"/>
  <c r="AP1709"/>
  <c r="F1732"/>
  <c r="CR1719"/>
  <c r="Q1719" s="1"/>
  <c r="AB1719"/>
  <c r="CL2497"/>
  <c r="BB2465"/>
  <c r="AP2465"/>
  <c r="CR2459"/>
  <c r="Q2459" s="1"/>
  <c r="CP2459" s="1"/>
  <c r="O2459" s="1"/>
  <c r="CS2458"/>
  <c r="R2458" s="1"/>
  <c r="CZ2458" s="1"/>
  <c r="Y2458" s="1"/>
  <c r="CS2457"/>
  <c r="R2457" s="1"/>
  <c r="CZ2457" s="1"/>
  <c r="Y2457" s="1"/>
  <c r="AO2386"/>
  <c r="CS2384"/>
  <c r="R2384" s="1"/>
  <c r="CY2384" s="1"/>
  <c r="X2384" s="1"/>
  <c r="CS2383"/>
  <c r="R2383" s="1"/>
  <c r="CY2383" s="1"/>
  <c r="X2383" s="1"/>
  <c r="CS2382"/>
  <c r="R2382" s="1"/>
  <c r="CZ2382" s="1"/>
  <c r="Y2382" s="1"/>
  <c r="BX2374"/>
  <c r="BD2342"/>
  <c r="CK2329"/>
  <c r="BC2259"/>
  <c r="AU2259"/>
  <c r="AQ2259"/>
  <c r="CQ2257"/>
  <c r="P2257" s="1"/>
  <c r="CP2257" s="1"/>
  <c r="O2257" s="1"/>
  <c r="CR2256"/>
  <c r="CS2255"/>
  <c r="R2255" s="1"/>
  <c r="CY2255" s="1"/>
  <c r="X2255" s="1"/>
  <c r="CS2254"/>
  <c r="R2254" s="1"/>
  <c r="CY2254" s="1"/>
  <c r="X2254" s="1"/>
  <c r="CT2251"/>
  <c r="S2251" s="1"/>
  <c r="CQ2250"/>
  <c r="CS2247"/>
  <c r="R2247" s="1"/>
  <c r="CY2247" s="1"/>
  <c r="X2247" s="1"/>
  <c r="CS2235"/>
  <c r="R2235" s="1"/>
  <c r="CY2235" s="1"/>
  <c r="X2235" s="1"/>
  <c r="CK2230"/>
  <c r="CG2230"/>
  <c r="BY2230"/>
  <c r="BC2196"/>
  <c r="AU2196"/>
  <c r="AQ2196"/>
  <c r="CQ2194"/>
  <c r="P2194" s="1"/>
  <c r="CP2194" s="1"/>
  <c r="O2194" s="1"/>
  <c r="CS2188"/>
  <c r="R2188" s="1"/>
  <c r="CY2188" s="1"/>
  <c r="X2188" s="1"/>
  <c r="CS2187"/>
  <c r="R2187" s="1"/>
  <c r="CY2187" s="1"/>
  <c r="X2187" s="1"/>
  <c r="CT2185"/>
  <c r="S2185" s="1"/>
  <c r="BX2182"/>
  <c r="BC2112"/>
  <c r="AU2112"/>
  <c r="AQ2112"/>
  <c r="CS2106"/>
  <c r="R2106" s="1"/>
  <c r="CZ2106" s="1"/>
  <c r="Y2106" s="1"/>
  <c r="CS2105"/>
  <c r="R2105" s="1"/>
  <c r="CZ2105" s="1"/>
  <c r="Y2105" s="1"/>
  <c r="CQ2104"/>
  <c r="P2104" s="1"/>
  <c r="CP2104" s="1"/>
  <c r="O2104" s="1"/>
  <c r="CQ2103"/>
  <c r="P2103" s="1"/>
  <c r="CP2103" s="1"/>
  <c r="O2103" s="1"/>
  <c r="CY2028"/>
  <c r="X2028" s="1"/>
  <c r="AO1955"/>
  <c r="S1950"/>
  <c r="CY1941"/>
  <c r="X1941" s="1"/>
  <c r="CD1955"/>
  <c r="CP1937"/>
  <c r="O1937" s="1"/>
  <c r="CP1936"/>
  <c r="O1936" s="1"/>
  <c r="CP1935"/>
  <c r="O1935" s="1"/>
  <c r="CP1934"/>
  <c r="O1934" s="1"/>
  <c r="AB1919"/>
  <c r="CP1793"/>
  <c r="O1793" s="1"/>
  <c r="AJ1723"/>
  <c r="CX2606" i="3"/>
  <c r="CX2603"/>
  <c r="CX2604"/>
  <c r="CX2605"/>
  <c r="CX2509"/>
  <c r="CX2513"/>
  <c r="CX2517"/>
  <c r="CX2508"/>
  <c r="CX2512"/>
  <c r="CX2516"/>
  <c r="CX2507"/>
  <c r="CX2511"/>
  <c r="CX2515"/>
  <c r="CX2506"/>
  <c r="CX2510"/>
  <c r="CX2514"/>
  <c r="CX2518"/>
  <c r="CX2501"/>
  <c r="CX2505"/>
  <c r="CX2500"/>
  <c r="CX2504"/>
  <c r="CX2499"/>
  <c r="CX2503"/>
  <c r="CX2502"/>
  <c r="CX2489"/>
  <c r="CX2493"/>
  <c r="CX2497"/>
  <c r="CX2488"/>
  <c r="CX2492"/>
  <c r="CX2496"/>
  <c r="CX2487"/>
  <c r="CX2491"/>
  <c r="CX2495"/>
  <c r="CX2486"/>
  <c r="CX2490"/>
  <c r="CX2494"/>
  <c r="CX2498"/>
  <c r="CX2477"/>
  <c r="CX2476"/>
  <c r="CX2475"/>
  <c r="CX2474"/>
  <c r="CX2337"/>
  <c r="CX2339"/>
  <c r="CX2338"/>
  <c r="CX2336"/>
  <c r="CX2335"/>
  <c r="CX2334"/>
  <c r="CX2321"/>
  <c r="CX2320"/>
  <c r="CX2324"/>
  <c r="CX2323"/>
  <c r="CX2322"/>
  <c r="CX2221"/>
  <c r="CX2225"/>
  <c r="CX2220"/>
  <c r="CX2224"/>
  <c r="CX2223"/>
  <c r="CX2227"/>
  <c r="CX2222"/>
  <c r="CX2226"/>
  <c r="CX2213"/>
  <c r="CX2217"/>
  <c r="CX2216"/>
  <c r="CX2215"/>
  <c r="CX2219"/>
  <c r="CX2214"/>
  <c r="CX2218"/>
  <c r="CX2205"/>
  <c r="CX2209"/>
  <c r="CX2208"/>
  <c r="CX2212"/>
  <c r="CX2207"/>
  <c r="CX2211"/>
  <c r="CX2206"/>
  <c r="CX2210"/>
  <c r="CX2193"/>
  <c r="CX2197"/>
  <c r="CX2201"/>
  <c r="CX2194"/>
  <c r="CX2195"/>
  <c r="CX2192"/>
  <c r="CX2196"/>
  <c r="CX2200"/>
  <c r="CX2204"/>
  <c r="CX2199"/>
  <c r="CX2203"/>
  <c r="CX2198"/>
  <c r="CX2202"/>
  <c r="CX2189"/>
  <c r="CX2190"/>
  <c r="CX2191"/>
  <c r="CX2188"/>
  <c r="BX2025" i="1"/>
  <c r="CX2153" i="3"/>
  <c r="CX2154"/>
  <c r="CX2155"/>
  <c r="CX2152"/>
  <c r="I2030" i="1"/>
  <c r="S2030" s="1"/>
  <c r="CP2027"/>
  <c r="O2027" s="1"/>
  <c r="CX2141" i="3"/>
  <c r="CX2142"/>
  <c r="CX2140"/>
  <c r="I1951" i="1"/>
  <c r="S1951" s="1"/>
  <c r="I1950"/>
  <c r="AD1940"/>
  <c r="CS1940"/>
  <c r="R1940" s="1"/>
  <c r="CZ1940" s="1"/>
  <c r="Y1940" s="1"/>
  <c r="CZ1929"/>
  <c r="Y1929" s="1"/>
  <c r="CY1929"/>
  <c r="X1929" s="1"/>
  <c r="CZ1925"/>
  <c r="Y1925" s="1"/>
  <c r="CY1925"/>
  <c r="X1925" s="1"/>
  <c r="AB1924"/>
  <c r="CR1924"/>
  <c r="Q1924" s="1"/>
  <c r="CP1924" s="1"/>
  <c r="O1924" s="1"/>
  <c r="CZ1920"/>
  <c r="Y1920" s="1"/>
  <c r="CY1920"/>
  <c r="X1920" s="1"/>
  <c r="AO1867"/>
  <c r="AO1987"/>
  <c r="F1885"/>
  <c r="AB1879"/>
  <c r="CR1879"/>
  <c r="Q1879" s="1"/>
  <c r="CP1879" s="1"/>
  <c r="O1879" s="1"/>
  <c r="CD1867"/>
  <c r="AU1881"/>
  <c r="CY1875"/>
  <c r="X1875" s="1"/>
  <c r="CZ1875"/>
  <c r="Y1875" s="1"/>
  <c r="CZ1870"/>
  <c r="Y1870" s="1"/>
  <c r="CY1870"/>
  <c r="X1870" s="1"/>
  <c r="CZ1869"/>
  <c r="Y1869" s="1"/>
  <c r="CY1869"/>
  <c r="X1869" s="1"/>
  <c r="CZ1795"/>
  <c r="Y1795" s="1"/>
  <c r="CY1795"/>
  <c r="X1795" s="1"/>
  <c r="CY1787"/>
  <c r="X1787" s="1"/>
  <c r="GN1787" s="1"/>
  <c r="CZ1787"/>
  <c r="Y1787" s="1"/>
  <c r="CZ1783"/>
  <c r="Y1783" s="1"/>
  <c r="CY1783"/>
  <c r="X1783" s="1"/>
  <c r="CZ1778"/>
  <c r="Y1778" s="1"/>
  <c r="GM1778" s="1"/>
  <c r="CY1778"/>
  <c r="X1778" s="1"/>
  <c r="GN1778" s="1"/>
  <c r="CZ1772"/>
  <c r="Y1772" s="1"/>
  <c r="CY1772"/>
  <c r="X1772" s="1"/>
  <c r="CZ1771"/>
  <c r="Y1771" s="1"/>
  <c r="CY1771"/>
  <c r="X1771" s="1"/>
  <c r="CZ1770"/>
  <c r="Y1770" s="1"/>
  <c r="CY1770"/>
  <c r="X1770" s="1"/>
  <c r="CZ1769"/>
  <c r="Y1769" s="1"/>
  <c r="CY1769"/>
  <c r="X1769" s="1"/>
  <c r="CZ1768"/>
  <c r="Y1768" s="1"/>
  <c r="CY1768"/>
  <c r="X1768" s="1"/>
  <c r="CZ1767"/>
  <c r="Y1767" s="1"/>
  <c r="CY1767"/>
  <c r="X1767" s="1"/>
  <c r="AB1763"/>
  <c r="CR1763"/>
  <c r="Q1763" s="1"/>
  <c r="CZ1762"/>
  <c r="Y1762" s="1"/>
  <c r="CY1762"/>
  <c r="X1762" s="1"/>
  <c r="CY1761"/>
  <c r="X1761" s="1"/>
  <c r="CZ1761"/>
  <c r="Y1761" s="1"/>
  <c r="F1739"/>
  <c r="BC1709"/>
  <c r="AQ1709"/>
  <c r="F1733"/>
  <c r="CR1718"/>
  <c r="Q1718" s="1"/>
  <c r="AB1718"/>
  <c r="CZ1716"/>
  <c r="Y1716" s="1"/>
  <c r="CY1716"/>
  <c r="X1716" s="1"/>
  <c r="CZ1715"/>
  <c r="Y1715" s="1"/>
  <c r="CY1715"/>
  <c r="X1715" s="1"/>
  <c r="AC1723"/>
  <c r="CP1711"/>
  <c r="O1711" s="1"/>
  <c r="CT2511"/>
  <c r="S2511" s="1"/>
  <c r="CP2511" s="1"/>
  <c r="O2511" s="1"/>
  <c r="CQ2510"/>
  <c r="P2510" s="1"/>
  <c r="CP2510" s="1"/>
  <c r="O2510" s="1"/>
  <c r="CG2513"/>
  <c r="BB2513"/>
  <c r="CS2508"/>
  <c r="R2508" s="1"/>
  <c r="AE2513" s="1"/>
  <c r="I2508"/>
  <c r="U2508" s="1"/>
  <c r="AH2513" s="1"/>
  <c r="CQ2463"/>
  <c r="P2463" s="1"/>
  <c r="CP2463" s="1"/>
  <c r="O2463" s="1"/>
  <c r="CS2460"/>
  <c r="R2460" s="1"/>
  <c r="CZ2460" s="1"/>
  <c r="Y2460" s="1"/>
  <c r="BX2452"/>
  <c r="BB2386"/>
  <c r="AO2342"/>
  <c r="CS2340"/>
  <c r="R2340" s="1"/>
  <c r="CZ2340" s="1"/>
  <c r="Y2340" s="1"/>
  <c r="CQ2337"/>
  <c r="P2337" s="1"/>
  <c r="CP2337" s="1"/>
  <c r="O2337" s="1"/>
  <c r="CQ2336"/>
  <c r="P2336" s="1"/>
  <c r="CP2336" s="1"/>
  <c r="O2336" s="1"/>
  <c r="CS2333"/>
  <c r="R2333" s="1"/>
  <c r="CZ2333" s="1"/>
  <c r="Y2333" s="1"/>
  <c r="CS2332"/>
  <c r="R2332" s="1"/>
  <c r="CZ2332" s="1"/>
  <c r="Y2332" s="1"/>
  <c r="CS2331"/>
  <c r="R2331" s="1"/>
  <c r="CY2331" s="1"/>
  <c r="X2331" s="1"/>
  <c r="CL2329"/>
  <c r="CD2329"/>
  <c r="BZ2329"/>
  <c r="CI2259"/>
  <c r="BD2259"/>
  <c r="I2256"/>
  <c r="R2256" s="1"/>
  <c r="CQ2244"/>
  <c r="P2244" s="1"/>
  <c r="CP2244" s="1"/>
  <c r="O2244" s="1"/>
  <c r="CQ2243"/>
  <c r="P2243" s="1"/>
  <c r="CP2243" s="1"/>
  <c r="O2243" s="1"/>
  <c r="CQ2242"/>
  <c r="P2242" s="1"/>
  <c r="CP2242" s="1"/>
  <c r="O2242" s="1"/>
  <c r="CS2240"/>
  <c r="R2240" s="1"/>
  <c r="CY2240" s="1"/>
  <c r="X2240" s="1"/>
  <c r="CS2239"/>
  <c r="R2239" s="1"/>
  <c r="CZ2239" s="1"/>
  <c r="Y2239" s="1"/>
  <c r="CS2238"/>
  <c r="R2238" s="1"/>
  <c r="CZ2238" s="1"/>
  <c r="Y2238" s="1"/>
  <c r="CS2237"/>
  <c r="R2237" s="1"/>
  <c r="CZ2237" s="1"/>
  <c r="Y2237" s="1"/>
  <c r="I2236"/>
  <c r="V2236" s="1"/>
  <c r="CS2232"/>
  <c r="R2232" s="1"/>
  <c r="CZ2232" s="1"/>
  <c r="Y2232" s="1"/>
  <c r="CI2196"/>
  <c r="BD2196"/>
  <c r="CS2190"/>
  <c r="R2190" s="1"/>
  <c r="CZ2190" s="1"/>
  <c r="Y2190" s="1"/>
  <c r="CS2189"/>
  <c r="R2189" s="1"/>
  <c r="CK2182"/>
  <c r="CG2182"/>
  <c r="BY2182"/>
  <c r="CI2112"/>
  <c r="BD2112"/>
  <c r="CS2109"/>
  <c r="R2109" s="1"/>
  <c r="CZ2109" s="1"/>
  <c r="Y2109" s="1"/>
  <c r="CS2100"/>
  <c r="R2100" s="1"/>
  <c r="CZ2100" s="1"/>
  <c r="Y2100" s="1"/>
  <c r="CS2099"/>
  <c r="R2099" s="1"/>
  <c r="CZ2099" s="1"/>
  <c r="Y2099" s="1"/>
  <c r="CQ2097"/>
  <c r="P2097" s="1"/>
  <c r="CP2097" s="1"/>
  <c r="O2097" s="1"/>
  <c r="CQ2096"/>
  <c r="P2096" s="1"/>
  <c r="CP2096" s="1"/>
  <c r="O2096" s="1"/>
  <c r="CS2094"/>
  <c r="R2094" s="1"/>
  <c r="I2094"/>
  <c r="GX2094" s="1"/>
  <c r="CQ2087"/>
  <c r="P2087" s="1"/>
  <c r="CP2087" s="1"/>
  <c r="O2087" s="1"/>
  <c r="CS2080"/>
  <c r="R2080" s="1"/>
  <c r="CZ2080" s="1"/>
  <c r="Y2080" s="1"/>
  <c r="CQ2078"/>
  <c r="P2078" s="1"/>
  <c r="CP2078" s="1"/>
  <c r="O2078" s="1"/>
  <c r="CQ2077"/>
  <c r="CS2075"/>
  <c r="R2075" s="1"/>
  <c r="CY2075" s="1"/>
  <c r="X2075" s="1"/>
  <c r="CS2074"/>
  <c r="R2074" s="1"/>
  <c r="AO2037"/>
  <c r="T2035"/>
  <c r="W2035"/>
  <c r="S2035"/>
  <c r="GX2032"/>
  <c r="T2032"/>
  <c r="AB2032"/>
  <c r="CD2037"/>
  <c r="AB2027"/>
  <c r="GX1953"/>
  <c r="U1953"/>
  <c r="W1953"/>
  <c r="S1953"/>
  <c r="V1951"/>
  <c r="CY1940"/>
  <c r="X1940" s="1"/>
  <c r="W1939"/>
  <c r="S1939"/>
  <c r="CZ1937"/>
  <c r="Y1937" s="1"/>
  <c r="CZ1936"/>
  <c r="Y1936" s="1"/>
  <c r="CZ1935"/>
  <c r="Y1935" s="1"/>
  <c r="CZ1934"/>
  <c r="Y1934" s="1"/>
  <c r="CZ1933"/>
  <c r="Y1933" s="1"/>
  <c r="GN1933" s="1"/>
  <c r="CZ1932"/>
  <c r="Y1932" s="1"/>
  <c r="GM1932" s="1"/>
  <c r="AB1930"/>
  <c r="CP1926"/>
  <c r="O1926" s="1"/>
  <c r="CP1877"/>
  <c r="O1877" s="1"/>
  <c r="AH1881"/>
  <c r="CP1794"/>
  <c r="O1794" s="1"/>
  <c r="S1793"/>
  <c r="U1793"/>
  <c r="Q1793"/>
  <c r="CP1788"/>
  <c r="O1788" s="1"/>
  <c r="CP1786"/>
  <c r="O1786" s="1"/>
  <c r="T1780"/>
  <c r="AB1779"/>
  <c r="GX1766"/>
  <c r="S1766"/>
  <c r="GX1721"/>
  <c r="CJ1723" s="1"/>
  <c r="P1721"/>
  <c r="CX2590" i="3"/>
  <c r="CX2594"/>
  <c r="CX2591"/>
  <c r="CX2592"/>
  <c r="CX2593"/>
  <c r="CX2582"/>
  <c r="CX2586"/>
  <c r="CX2583"/>
  <c r="CX2587"/>
  <c r="CX2580"/>
  <c r="CX2584"/>
  <c r="CX2588"/>
  <c r="CX2581"/>
  <c r="CX2585"/>
  <c r="CX2589"/>
  <c r="CX2542"/>
  <c r="CX2546"/>
  <c r="CX2539"/>
  <c r="CX2543"/>
  <c r="CX2547"/>
  <c r="CX2540"/>
  <c r="CX2544"/>
  <c r="CX2548"/>
  <c r="CX2541"/>
  <c r="CX2545"/>
  <c r="CX2549"/>
  <c r="CX2521"/>
  <c r="CX2525"/>
  <c r="CX2529"/>
  <c r="CX2533"/>
  <c r="CX2520"/>
  <c r="CX2524"/>
  <c r="CX2528"/>
  <c r="CX2532"/>
  <c r="CX2536"/>
  <c r="CX2519"/>
  <c r="CX2523"/>
  <c r="CX2527"/>
  <c r="CX2531"/>
  <c r="CX2538"/>
  <c r="CX2534"/>
  <c r="CX2522"/>
  <c r="CX2526"/>
  <c r="CX2530"/>
  <c r="CX2535"/>
  <c r="CX2537"/>
  <c r="CX2481"/>
  <c r="CX2480"/>
  <c r="CX2479"/>
  <c r="CX2478"/>
  <c r="CX2445"/>
  <c r="CX2449"/>
  <c r="CX2444"/>
  <c r="CX2448"/>
  <c r="CX2443"/>
  <c r="CX2447"/>
  <c r="CX2446"/>
  <c r="CX2450"/>
  <c r="CX2437"/>
  <c r="CX2441"/>
  <c r="CX2440"/>
  <c r="CX2439"/>
  <c r="CX2438"/>
  <c r="CX2442"/>
  <c r="CX2417"/>
  <c r="CX2421"/>
  <c r="CX2425"/>
  <c r="CX2420"/>
  <c r="CX2424"/>
  <c r="CX2419"/>
  <c r="CX2423"/>
  <c r="CX2427"/>
  <c r="CX2418"/>
  <c r="CX2422"/>
  <c r="CX2426"/>
  <c r="CX2413"/>
  <c r="CX2412"/>
  <c r="CX2416"/>
  <c r="CX2411"/>
  <c r="CX2415"/>
  <c r="CX2410"/>
  <c r="CX2414"/>
  <c r="CX2393"/>
  <c r="CX2397"/>
  <c r="CX2401"/>
  <c r="CX2405"/>
  <c r="CX2409"/>
  <c r="CX2392"/>
  <c r="CX2396"/>
  <c r="CX2400"/>
  <c r="CX2404"/>
  <c r="CX2408"/>
  <c r="CX2395"/>
  <c r="CX2399"/>
  <c r="CX2403"/>
  <c r="CX2407"/>
  <c r="CX2394"/>
  <c r="CX2398"/>
  <c r="CX2402"/>
  <c r="CX2406"/>
  <c r="CX2381"/>
  <c r="CX2385"/>
  <c r="CX2389"/>
  <c r="CX2380"/>
  <c r="CX2384"/>
  <c r="CX2388"/>
  <c r="CX2383"/>
  <c r="CX2387"/>
  <c r="CX2391"/>
  <c r="CX2382"/>
  <c r="CX2386"/>
  <c r="CX2390"/>
  <c r="CX2325"/>
  <c r="CX2326"/>
  <c r="CX2297"/>
  <c r="CX2301"/>
  <c r="CX2296"/>
  <c r="CX2300"/>
  <c r="CX2304"/>
  <c r="CX2299"/>
  <c r="CX2303"/>
  <c r="CX2298"/>
  <c r="CX2302"/>
  <c r="CX2181"/>
  <c r="CX2185"/>
  <c r="CX2182"/>
  <c r="CX2186"/>
  <c r="CX2183"/>
  <c r="CX2187"/>
  <c r="CX2180"/>
  <c r="CX2184"/>
  <c r="AB1951" i="1"/>
  <c r="CQ1951"/>
  <c r="P1951" s="1"/>
  <c r="AB1947"/>
  <c r="CQ1947"/>
  <c r="P1947" s="1"/>
  <c r="CP1947" s="1"/>
  <c r="O1947" s="1"/>
  <c r="AB1945"/>
  <c r="CQ1945"/>
  <c r="P1945" s="1"/>
  <c r="CP1945" s="1"/>
  <c r="O1945" s="1"/>
  <c r="AB1943"/>
  <c r="CQ1943"/>
  <c r="P1943" s="1"/>
  <c r="CX2129" i="3"/>
  <c r="CX2133"/>
  <c r="CX2126"/>
  <c r="CX2130"/>
  <c r="CX2134"/>
  <c r="CX2127"/>
  <c r="CX2131"/>
  <c r="CX2128"/>
  <c r="CX2132"/>
  <c r="I1943" i="1"/>
  <c r="S1943" s="1"/>
  <c r="I1942"/>
  <c r="S1942" s="1"/>
  <c r="AD1931"/>
  <c r="CS1931"/>
  <c r="CZ1928"/>
  <c r="Y1928" s="1"/>
  <c r="CY1928"/>
  <c r="X1928" s="1"/>
  <c r="GN1928" s="1"/>
  <c r="AB1927"/>
  <c r="CR1927"/>
  <c r="Q1927" s="1"/>
  <c r="CP1927" s="1"/>
  <c r="O1927" s="1"/>
  <c r="AB1926"/>
  <c r="CR1926"/>
  <c r="Q1926" s="1"/>
  <c r="CZ1918"/>
  <c r="Y1918" s="1"/>
  <c r="CY1918"/>
  <c r="X1918" s="1"/>
  <c r="CP1917"/>
  <c r="O1917" s="1"/>
  <c r="AP1867"/>
  <c r="F1890"/>
  <c r="CZ1879"/>
  <c r="Y1879" s="1"/>
  <c r="CY1879"/>
  <c r="X1879" s="1"/>
  <c r="CY1878"/>
  <c r="X1878" s="1"/>
  <c r="GN1878" s="1"/>
  <c r="CZ1878"/>
  <c r="Y1878" s="1"/>
  <c r="CR1873"/>
  <c r="Q1873" s="1"/>
  <c r="CP1873" s="1"/>
  <c r="O1873" s="1"/>
  <c r="AB1873"/>
  <c r="AB1871"/>
  <c r="CR1871"/>
  <c r="Q1871" s="1"/>
  <c r="CP1871" s="1"/>
  <c r="O1871" s="1"/>
  <c r="CG1797"/>
  <c r="BZ1757"/>
  <c r="AQ1797"/>
  <c r="CY1794"/>
  <c r="X1794" s="1"/>
  <c r="CZ1794"/>
  <c r="Y1794" s="1"/>
  <c r="CY1788"/>
  <c r="X1788" s="1"/>
  <c r="CZ1788"/>
  <c r="Y1788" s="1"/>
  <c r="AB1782"/>
  <c r="CR1782"/>
  <c r="Q1782" s="1"/>
  <c r="CP1782" s="1"/>
  <c r="O1782" s="1"/>
  <c r="CZ1781"/>
  <c r="Y1781" s="1"/>
  <c r="CY1781"/>
  <c r="X1781" s="1"/>
  <c r="CZ1775"/>
  <c r="Y1775" s="1"/>
  <c r="CY1775"/>
  <c r="X1775" s="1"/>
  <c r="CZ1773"/>
  <c r="Y1773" s="1"/>
  <c r="CY1773"/>
  <c r="X1773" s="1"/>
  <c r="CZ1763"/>
  <c r="Y1763" s="1"/>
  <c r="CY1763"/>
  <c r="X1763" s="1"/>
  <c r="CY1760"/>
  <c r="X1760" s="1"/>
  <c r="GN1760" s="1"/>
  <c r="CZ1760"/>
  <c r="Y1760" s="1"/>
  <c r="CP1759"/>
  <c r="O1759" s="1"/>
  <c r="AU1709"/>
  <c r="F1742"/>
  <c r="CR1717"/>
  <c r="Q1717" s="1"/>
  <c r="CP1717" s="1"/>
  <c r="O1717" s="1"/>
  <c r="AB1717"/>
  <c r="CZ1714"/>
  <c r="Y1714" s="1"/>
  <c r="CY1714"/>
  <c r="X1714" s="1"/>
  <c r="CZ1713"/>
  <c r="Y1713" s="1"/>
  <c r="CY1713"/>
  <c r="X1713" s="1"/>
  <c r="CZ1712"/>
  <c r="Y1712" s="1"/>
  <c r="CY1712"/>
  <c r="X1712" s="1"/>
  <c r="CY1711"/>
  <c r="X1711" s="1"/>
  <c r="CZ1711"/>
  <c r="Y1711" s="1"/>
  <c r="AO2513"/>
  <c r="AO2543" s="1"/>
  <c r="CI2465"/>
  <c r="I2461"/>
  <c r="V2461" s="1"/>
  <c r="AI2465" s="1"/>
  <c r="BC2386"/>
  <c r="CG2342"/>
  <c r="I2334"/>
  <c r="GX2334" s="1"/>
  <c r="CJ2342" s="1"/>
  <c r="AO2259"/>
  <c r="AO2291" s="1"/>
  <c r="I2250"/>
  <c r="GX2250" s="1"/>
  <c r="I2241"/>
  <c r="R2241" s="1"/>
  <c r="I2233"/>
  <c r="T2233" s="1"/>
  <c r="I2191"/>
  <c r="R2191" s="1"/>
  <c r="AO2112"/>
  <c r="I2110"/>
  <c r="W2110" s="1"/>
  <c r="I2101"/>
  <c r="V2101" s="1"/>
  <c r="I2076"/>
  <c r="W2076" s="1"/>
  <c r="P2035"/>
  <c r="CP2035" s="1"/>
  <c r="O2035" s="1"/>
  <c r="AB2035"/>
  <c r="P2032"/>
  <c r="CP2032" s="1"/>
  <c r="O2032" s="1"/>
  <c r="BZ2037"/>
  <c r="CG2037" s="1"/>
  <c r="AB2031"/>
  <c r="GX2030"/>
  <c r="CJ2037" s="1"/>
  <c r="V2030"/>
  <c r="AI2037" s="1"/>
  <c r="AB2030"/>
  <c r="BY2037"/>
  <c r="P1953"/>
  <c r="CP1953" s="1"/>
  <c r="O1953" s="1"/>
  <c r="AB1953"/>
  <c r="R1951"/>
  <c r="GX1950"/>
  <c r="V1950"/>
  <c r="AB1950"/>
  <c r="GX1942"/>
  <c r="V1942"/>
  <c r="AB1942"/>
  <c r="CP1941"/>
  <c r="O1941" s="1"/>
  <c r="T1939"/>
  <c r="AB1939"/>
  <c r="BZ1955"/>
  <c r="CP1930"/>
  <c r="O1930" s="1"/>
  <c r="AB1929"/>
  <c r="BY1955"/>
  <c r="CP1925"/>
  <c r="O1925" s="1"/>
  <c r="S1923"/>
  <c r="CP1922"/>
  <c r="O1922" s="1"/>
  <c r="CP1920"/>
  <c r="O1920" s="1"/>
  <c r="AB1918"/>
  <c r="CP1876"/>
  <c r="O1876" s="1"/>
  <c r="GX1874"/>
  <c r="CJ1881" s="1"/>
  <c r="S1874"/>
  <c r="CP1874" s="1"/>
  <c r="O1874" s="1"/>
  <c r="T1872"/>
  <c r="AG1881" s="1"/>
  <c r="CP1870"/>
  <c r="O1870" s="1"/>
  <c r="AI1881"/>
  <c r="V1793"/>
  <c r="CP1789"/>
  <c r="O1789" s="1"/>
  <c r="CP1785"/>
  <c r="O1785" s="1"/>
  <c r="CP1781"/>
  <c r="O1781" s="1"/>
  <c r="V1780"/>
  <c r="P1780"/>
  <c r="CP1780" s="1"/>
  <c r="O1780" s="1"/>
  <c r="CP1776"/>
  <c r="O1776" s="1"/>
  <c r="CP1774"/>
  <c r="O1774" s="1"/>
  <c r="T1766"/>
  <c r="CP1764"/>
  <c r="O1764" s="1"/>
  <c r="S1721"/>
  <c r="U1721"/>
  <c r="Q1721"/>
  <c r="CP1719"/>
  <c r="O1719" s="1"/>
  <c r="CP1716"/>
  <c r="O1716" s="1"/>
  <c r="AH1723"/>
  <c r="CX2690" i="3"/>
  <c r="CX2694"/>
  <c r="CX2698"/>
  <c r="CX2691"/>
  <c r="CX2695"/>
  <c r="CX2699"/>
  <c r="CX2688"/>
  <c r="CX2692"/>
  <c r="CX2696"/>
  <c r="CX2700"/>
  <c r="CX2689"/>
  <c r="CX2693"/>
  <c r="CX2697"/>
  <c r="CX2701"/>
  <c r="CX2678"/>
  <c r="CX2682"/>
  <c r="CX2686"/>
  <c r="CX2679"/>
  <c r="CX2683"/>
  <c r="CX2687"/>
  <c r="CX2680"/>
  <c r="CX2684"/>
  <c r="CX2677"/>
  <c r="CX2681"/>
  <c r="CX2685"/>
  <c r="CX2662"/>
  <c r="CX2666"/>
  <c r="CX2670"/>
  <c r="CX2674"/>
  <c r="CX2663"/>
  <c r="CX2667"/>
  <c r="CX2671"/>
  <c r="CX2675"/>
  <c r="CX2664"/>
  <c r="CX2668"/>
  <c r="CX2672"/>
  <c r="CX2676"/>
  <c r="CX2661"/>
  <c r="CX2665"/>
  <c r="CX2669"/>
  <c r="CX2673"/>
  <c r="CX2650"/>
  <c r="CX2654"/>
  <c r="CX2658"/>
  <c r="CX2651"/>
  <c r="CX2655"/>
  <c r="CX2659"/>
  <c r="CX2652"/>
  <c r="CX2656"/>
  <c r="CX2660"/>
  <c r="CX2649"/>
  <c r="CX2653"/>
  <c r="CX2657"/>
  <c r="CX2642"/>
  <c r="CX2646"/>
  <c r="CX2643"/>
  <c r="CX2647"/>
  <c r="CX2644"/>
  <c r="CX2648"/>
  <c r="CX2645"/>
  <c r="CX2630"/>
  <c r="CX2634"/>
  <c r="CX2638"/>
  <c r="CX2631"/>
  <c r="CX2635"/>
  <c r="CX2639"/>
  <c r="CX2632"/>
  <c r="CX2636"/>
  <c r="CX2640"/>
  <c r="CX2629"/>
  <c r="CX2633"/>
  <c r="CX2637"/>
  <c r="CX2641"/>
  <c r="CX2622"/>
  <c r="CX2626"/>
  <c r="CX2619"/>
  <c r="CX2623"/>
  <c r="CX2627"/>
  <c r="CX2620"/>
  <c r="CX2624"/>
  <c r="CX2628"/>
  <c r="CX2621"/>
  <c r="CX2625"/>
  <c r="CX2610"/>
  <c r="CX2614"/>
  <c r="CX2618"/>
  <c r="CX2607"/>
  <c r="CX2611"/>
  <c r="CX2615"/>
  <c r="CX2608"/>
  <c r="CX2612"/>
  <c r="CX2616"/>
  <c r="CX2609"/>
  <c r="CX2613"/>
  <c r="CX2617"/>
  <c r="CX2598"/>
  <c r="CX2595"/>
  <c r="CX2596"/>
  <c r="CX2597"/>
  <c r="CX2566"/>
  <c r="CX2570"/>
  <c r="CX2574"/>
  <c r="CX2578"/>
  <c r="CX2567"/>
  <c r="CX2571"/>
  <c r="CX2575"/>
  <c r="CX2568"/>
  <c r="CX2572"/>
  <c r="CX2576"/>
  <c r="CX2569"/>
  <c r="CX2573"/>
  <c r="CX2577"/>
  <c r="CX2550"/>
  <c r="CX2554"/>
  <c r="CX2558"/>
  <c r="CX2562"/>
  <c r="CX2551"/>
  <c r="CX2555"/>
  <c r="CX2559"/>
  <c r="CX2563"/>
  <c r="CX2552"/>
  <c r="CX2556"/>
  <c r="CX2560"/>
  <c r="CX2564"/>
  <c r="CX2553"/>
  <c r="CX2557"/>
  <c r="CX2561"/>
  <c r="CX2565"/>
  <c r="CX2485"/>
  <c r="CX2484"/>
  <c r="CX2483"/>
  <c r="CX2482"/>
  <c r="CX2453"/>
  <c r="CX2457"/>
  <c r="CX2461"/>
  <c r="CX2452"/>
  <c r="CX2456"/>
  <c r="CX2460"/>
  <c r="CX2464"/>
  <c r="CX2451"/>
  <c r="CX2455"/>
  <c r="CX2459"/>
  <c r="CX2463"/>
  <c r="CX2454"/>
  <c r="CX2458"/>
  <c r="CX2462"/>
  <c r="CX2329"/>
  <c r="CX2328"/>
  <c r="CX2327"/>
  <c r="CX2330"/>
  <c r="CX2312"/>
  <c r="CX2311"/>
  <c r="CX2285"/>
  <c r="CX2289"/>
  <c r="CX2293"/>
  <c r="CX2284"/>
  <c r="CX2288"/>
  <c r="CX2292"/>
  <c r="CX2287"/>
  <c r="CX2291"/>
  <c r="CX2295"/>
  <c r="CX2286"/>
  <c r="CX2290"/>
  <c r="CX2294"/>
  <c r="CX2277"/>
  <c r="CX2281"/>
  <c r="CX2280"/>
  <c r="CX2279"/>
  <c r="CX2283"/>
  <c r="CX2278"/>
  <c r="CX2282"/>
  <c r="CX2261"/>
  <c r="CX2265"/>
  <c r="CX2269"/>
  <c r="CX2273"/>
  <c r="CX2260"/>
  <c r="CX2264"/>
  <c r="CX2268"/>
  <c r="CX2272"/>
  <c r="CX2276"/>
  <c r="CX2259"/>
  <c r="CX2263"/>
  <c r="CX2267"/>
  <c r="CX2271"/>
  <c r="CX2275"/>
  <c r="CX2262"/>
  <c r="CX2266"/>
  <c r="CX2270"/>
  <c r="CX2274"/>
  <c r="CX2241"/>
  <c r="CX2245"/>
  <c r="CX2249"/>
  <c r="CX2253"/>
  <c r="CX2257"/>
  <c r="CX2240"/>
  <c r="CX2244"/>
  <c r="CX2248"/>
  <c r="CX2252"/>
  <c r="CX2256"/>
  <c r="CX2243"/>
  <c r="CX2247"/>
  <c r="CX2251"/>
  <c r="CX2255"/>
  <c r="CX2242"/>
  <c r="CX2246"/>
  <c r="CX2250"/>
  <c r="CX2254"/>
  <c r="CX2258"/>
  <c r="CX2229"/>
  <c r="CX2233"/>
  <c r="CX2237"/>
  <c r="CX2228"/>
  <c r="CX2232"/>
  <c r="CX2236"/>
  <c r="CX2231"/>
  <c r="CX2235"/>
  <c r="CX2239"/>
  <c r="CX2230"/>
  <c r="CX2234"/>
  <c r="CX2238"/>
  <c r="CX2165"/>
  <c r="CX2169"/>
  <c r="CX2166"/>
  <c r="CX2170"/>
  <c r="CX2167"/>
  <c r="CX2164"/>
  <c r="CX2168"/>
  <c r="AD2029" i="1"/>
  <c r="CR2029" s="1"/>
  <c r="Q2029" s="1"/>
  <c r="CP2029" s="1"/>
  <c r="O2029" s="1"/>
  <c r="CS2029"/>
  <c r="R2029" s="1"/>
  <c r="CZ2029" s="1"/>
  <c r="Y2029" s="1"/>
  <c r="AD1949"/>
  <c r="CR1949" s="1"/>
  <c r="Q1949" s="1"/>
  <c r="CP1949" s="1"/>
  <c r="O1949" s="1"/>
  <c r="CS1949"/>
  <c r="R1949" s="1"/>
  <c r="CZ1949" s="1"/>
  <c r="Y1949" s="1"/>
  <c r="AD1948"/>
  <c r="CS1948"/>
  <c r="R1948" s="1"/>
  <c r="CZ1948" s="1"/>
  <c r="Y1948" s="1"/>
  <c r="CZ1927"/>
  <c r="Y1927" s="1"/>
  <c r="CY1927"/>
  <c r="X1927" s="1"/>
  <c r="CZ1926"/>
  <c r="Y1926" s="1"/>
  <c r="CY1926"/>
  <c r="X1926" s="1"/>
  <c r="CR1921"/>
  <c r="Q1921" s="1"/>
  <c r="CP1921" s="1"/>
  <c r="O1921" s="1"/>
  <c r="AB1921"/>
  <c r="BB1867"/>
  <c r="F1894"/>
  <c r="CG1881"/>
  <c r="BZ1867"/>
  <c r="AQ1881"/>
  <c r="CY1877"/>
  <c r="X1877" s="1"/>
  <c r="CZ1877"/>
  <c r="Y1877" s="1"/>
  <c r="CR1872"/>
  <c r="Q1872" s="1"/>
  <c r="CP1872" s="1"/>
  <c r="O1872" s="1"/>
  <c r="AB1872"/>
  <c r="CZ1871"/>
  <c r="Y1871" s="1"/>
  <c r="CY1871"/>
  <c r="X1871" s="1"/>
  <c r="CZ1790"/>
  <c r="Y1790" s="1"/>
  <c r="CY1790"/>
  <c r="X1790" s="1"/>
  <c r="CY1789"/>
  <c r="X1789" s="1"/>
  <c r="CZ1789"/>
  <c r="Y1789" s="1"/>
  <c r="CY1786"/>
  <c r="X1786" s="1"/>
  <c r="CZ1786"/>
  <c r="Y1786" s="1"/>
  <c r="CZ1782"/>
  <c r="Y1782" s="1"/>
  <c r="CY1782"/>
  <c r="X1782" s="1"/>
  <c r="AB1781"/>
  <c r="CR1781"/>
  <c r="Q1781" s="1"/>
  <c r="CZ1776"/>
  <c r="Y1776" s="1"/>
  <c r="CY1776"/>
  <c r="X1776" s="1"/>
  <c r="CZ1774"/>
  <c r="Y1774" s="1"/>
  <c r="CY1774"/>
  <c r="X1774" s="1"/>
  <c r="CR1765"/>
  <c r="AB1765"/>
  <c r="AB1764"/>
  <c r="CR1764"/>
  <c r="Q1764" s="1"/>
  <c r="F1730"/>
  <c r="AX1709"/>
  <c r="CR1720"/>
  <c r="Q1720" s="1"/>
  <c r="CP1720" s="1"/>
  <c r="O1720" s="1"/>
  <c r="AB1720"/>
  <c r="CG1599"/>
  <c r="AX1639"/>
  <c r="BD2386"/>
  <c r="BB2112"/>
  <c r="AX2112"/>
  <c r="AP2112"/>
  <c r="I2077"/>
  <c r="U2077" s="1"/>
  <c r="AB2033"/>
  <c r="CP2031"/>
  <c r="O2031" s="1"/>
  <c r="W2030"/>
  <c r="AJ2037" s="1"/>
  <c r="R2030"/>
  <c r="U2030"/>
  <c r="AH2037" s="1"/>
  <c r="Q2030"/>
  <c r="CY2029"/>
  <c r="X2029" s="1"/>
  <c r="Q1951"/>
  <c r="W1950"/>
  <c r="R1950"/>
  <c r="U1950"/>
  <c r="Q1950"/>
  <c r="CY1949"/>
  <c r="X1949" s="1"/>
  <c r="CY1948"/>
  <c r="X1948" s="1"/>
  <c r="Q1943"/>
  <c r="W1942"/>
  <c r="R1942"/>
  <c r="U1942"/>
  <c r="Q1942"/>
  <c r="AB1941"/>
  <c r="CP1939"/>
  <c r="O1939" s="1"/>
  <c r="AB1937"/>
  <c r="AB1936"/>
  <c r="AB1935"/>
  <c r="AB1934"/>
  <c r="AB1933"/>
  <c r="AB1932"/>
  <c r="CP1929"/>
  <c r="O1929" s="1"/>
  <c r="CP1875"/>
  <c r="O1875" s="1"/>
  <c r="AJ1881"/>
  <c r="CP1795"/>
  <c r="O1795" s="1"/>
  <c r="CP1783"/>
  <c r="O1783" s="1"/>
  <c r="CP1777"/>
  <c r="O1777" s="1"/>
  <c r="CP1775"/>
  <c r="O1775" s="1"/>
  <c r="CP1772"/>
  <c r="O1772" s="1"/>
  <c r="CP1771"/>
  <c r="O1771" s="1"/>
  <c r="CP1770"/>
  <c r="O1770" s="1"/>
  <c r="CP1769"/>
  <c r="O1769" s="1"/>
  <c r="CP1768"/>
  <c r="O1768" s="1"/>
  <c r="CP1767"/>
  <c r="O1767" s="1"/>
  <c r="V1766"/>
  <c r="P1766"/>
  <c r="CP1766" s="1"/>
  <c r="O1766" s="1"/>
  <c r="T1765"/>
  <c r="CP1763"/>
  <c r="O1763" s="1"/>
  <c r="CP1762"/>
  <c r="O1762" s="1"/>
  <c r="CP1761"/>
  <c r="O1761" s="1"/>
  <c r="AB1759"/>
  <c r="T1721"/>
  <c r="V1721"/>
  <c r="AI1723" s="1"/>
  <c r="R1721"/>
  <c r="CP1718"/>
  <c r="O1718" s="1"/>
  <c r="CP1713"/>
  <c r="O1713" s="1"/>
  <c r="CP1712"/>
  <c r="O1712" s="1"/>
  <c r="AG1723"/>
  <c r="CX2157" i="3"/>
  <c r="CX2156"/>
  <c r="CX2117"/>
  <c r="CX2121"/>
  <c r="CX2125"/>
  <c r="CX2114"/>
  <c r="CX2118"/>
  <c r="CX2122"/>
  <c r="CX2115"/>
  <c r="CX2119"/>
  <c r="CX2123"/>
  <c r="CX2116"/>
  <c r="CX2120"/>
  <c r="CX2124"/>
  <c r="CX2109"/>
  <c r="CX2113"/>
  <c r="CX2110"/>
  <c r="CX2107"/>
  <c r="CX2111"/>
  <c r="CX2108"/>
  <c r="CX2112"/>
  <c r="CX2089"/>
  <c r="CX2093"/>
  <c r="CX2097"/>
  <c r="CX2101"/>
  <c r="CX2105"/>
  <c r="CX2090"/>
  <c r="CX2094"/>
  <c r="CX2098"/>
  <c r="CX2102"/>
  <c r="CX2106"/>
  <c r="CX2091"/>
  <c r="CX2095"/>
  <c r="CX2099"/>
  <c r="CX2103"/>
  <c r="CX2092"/>
  <c r="CX2096"/>
  <c r="CX2100"/>
  <c r="CX2104"/>
  <c r="CX2073"/>
  <c r="CX2077"/>
  <c r="CX2081"/>
  <c r="CX2085"/>
  <c r="CX2070"/>
  <c r="CX2074"/>
  <c r="CX2078"/>
  <c r="CX2082"/>
  <c r="CX2086"/>
  <c r="CX2071"/>
  <c r="CX2075"/>
  <c r="CX2079"/>
  <c r="CX2083"/>
  <c r="CX2087"/>
  <c r="CX2072"/>
  <c r="CX2076"/>
  <c r="CX2080"/>
  <c r="CX2084"/>
  <c r="CX2088"/>
  <c r="CX2061"/>
  <c r="CX2065"/>
  <c r="CX2069"/>
  <c r="CX2058"/>
  <c r="CX2062"/>
  <c r="CX2066"/>
  <c r="CX2059"/>
  <c r="CX2063"/>
  <c r="CX2067"/>
  <c r="CX2060"/>
  <c r="CX2064"/>
  <c r="CX2068"/>
  <c r="CX1994"/>
  <c r="CX1998"/>
  <c r="CX1995"/>
  <c r="CX1999"/>
  <c r="CX1996"/>
  <c r="CX2000"/>
  <c r="CX1997"/>
  <c r="CX1990"/>
  <c r="CX1991"/>
  <c r="CX1992"/>
  <c r="CX1989"/>
  <c r="CX1993"/>
  <c r="CX1986"/>
  <c r="CX1987"/>
  <c r="CX1988"/>
  <c r="CX1983"/>
  <c r="CX1984"/>
  <c r="CX1985"/>
  <c r="CX1970"/>
  <c r="CX1967"/>
  <c r="CX1971"/>
  <c r="CX1968"/>
  <c r="CX1972"/>
  <c r="CX1969"/>
  <c r="CX1973"/>
  <c r="CX1962"/>
  <c r="CX1959"/>
  <c r="CX1963"/>
  <c r="CX1960"/>
  <c r="CX1961"/>
  <c r="CX1826"/>
  <c r="CX1830"/>
  <c r="CX1827"/>
  <c r="CX1831"/>
  <c r="CX1828"/>
  <c r="CX1832"/>
  <c r="CX1825"/>
  <c r="CX1829"/>
  <c r="CX1833"/>
  <c r="CX1798"/>
  <c r="CX1799"/>
  <c r="CL1599" i="1"/>
  <c r="BC1639"/>
  <c r="CD1599"/>
  <c r="AU1639"/>
  <c r="CQ1637"/>
  <c r="CZ1632"/>
  <c r="Y1632" s="1"/>
  <c r="CY1632"/>
  <c r="X1632" s="1"/>
  <c r="CZ1630"/>
  <c r="Y1630" s="1"/>
  <c r="CY1630"/>
  <c r="X1630" s="1"/>
  <c r="CZ1625"/>
  <c r="Y1625" s="1"/>
  <c r="CY1625"/>
  <c r="X1625" s="1"/>
  <c r="CZ1622"/>
  <c r="Y1622" s="1"/>
  <c r="CY1622"/>
  <c r="X1622" s="1"/>
  <c r="CZ1615"/>
  <c r="Y1615" s="1"/>
  <c r="CY1615"/>
  <c r="X1615" s="1"/>
  <c r="CZ1612"/>
  <c r="Y1612" s="1"/>
  <c r="CY1612"/>
  <c r="X1612" s="1"/>
  <c r="CZ1605"/>
  <c r="Y1605" s="1"/>
  <c r="CY1605"/>
  <c r="X1605" s="1"/>
  <c r="CZ1603"/>
  <c r="Y1603" s="1"/>
  <c r="CY1603"/>
  <c r="X1603" s="1"/>
  <c r="BB1551"/>
  <c r="F1578"/>
  <c r="CZ1556"/>
  <c r="Y1556" s="1"/>
  <c r="CY1556"/>
  <c r="X1556" s="1"/>
  <c r="CZ1476"/>
  <c r="Y1476" s="1"/>
  <c r="CY1476"/>
  <c r="X1476" s="1"/>
  <c r="CZ1472"/>
  <c r="Y1472" s="1"/>
  <c r="CY1472"/>
  <c r="X1472" s="1"/>
  <c r="CZ1466"/>
  <c r="Y1466" s="1"/>
  <c r="CY1466"/>
  <c r="X1466" s="1"/>
  <c r="F1447"/>
  <c r="F1446"/>
  <c r="CZ1335"/>
  <c r="Y1335" s="1"/>
  <c r="CY1335"/>
  <c r="X1335" s="1"/>
  <c r="CZ1328"/>
  <c r="Y1328" s="1"/>
  <c r="CY1328"/>
  <c r="X1328" s="1"/>
  <c r="CZ1319"/>
  <c r="Y1319" s="1"/>
  <c r="CY1319"/>
  <c r="X1319" s="1"/>
  <c r="CZ1315"/>
  <c r="Y1315" s="1"/>
  <c r="CY1315"/>
  <c r="X1315" s="1"/>
  <c r="CZ1309"/>
  <c r="Y1309" s="1"/>
  <c r="CY1309"/>
  <c r="X1309" s="1"/>
  <c r="CZ1308"/>
  <c r="Y1308" s="1"/>
  <c r="CY1308"/>
  <c r="X1308" s="1"/>
  <c r="AB1305"/>
  <c r="CR1305"/>
  <c r="Q1305" s="1"/>
  <c r="CZ1304"/>
  <c r="Y1304" s="1"/>
  <c r="CY1304"/>
  <c r="X1304" s="1"/>
  <c r="CZ1302"/>
  <c r="Y1302" s="1"/>
  <c r="CY1302"/>
  <c r="X1302" s="1"/>
  <c r="CZ1261"/>
  <c r="Y1261" s="1"/>
  <c r="CY1261"/>
  <c r="X1261" s="1"/>
  <c r="BB2037"/>
  <c r="BB1955"/>
  <c r="I1931"/>
  <c r="GX1931" s="1"/>
  <c r="CS1922"/>
  <c r="R1922" s="1"/>
  <c r="CY1922" s="1"/>
  <c r="X1922" s="1"/>
  <c r="CS1921"/>
  <c r="R1921" s="1"/>
  <c r="CY1921" s="1"/>
  <c r="X1921" s="1"/>
  <c r="CQ1919"/>
  <c r="P1919" s="1"/>
  <c r="CP1919" s="1"/>
  <c r="O1919" s="1"/>
  <c r="CQ1918"/>
  <c r="P1918" s="1"/>
  <c r="CP1918" s="1"/>
  <c r="O1918" s="1"/>
  <c r="BC1881"/>
  <c r="CS1873"/>
  <c r="R1873" s="1"/>
  <c r="CY1873" s="1"/>
  <c r="X1873" s="1"/>
  <c r="CS1872"/>
  <c r="R1872" s="1"/>
  <c r="AE1881" s="1"/>
  <c r="CQ1869"/>
  <c r="P1869" s="1"/>
  <c r="BX1867"/>
  <c r="BC1797"/>
  <c r="AU1797"/>
  <c r="I1792"/>
  <c r="U1792" s="1"/>
  <c r="CS1784"/>
  <c r="I1784"/>
  <c r="V1784" s="1"/>
  <c r="CS1779"/>
  <c r="R1779" s="1"/>
  <c r="CY1779" s="1"/>
  <c r="X1779" s="1"/>
  <c r="CS1765"/>
  <c r="R1765" s="1"/>
  <c r="I1765"/>
  <c r="P1765" s="1"/>
  <c r="CS1759"/>
  <c r="R1759" s="1"/>
  <c r="CI1723"/>
  <c r="BD1723"/>
  <c r="CS1720"/>
  <c r="R1720" s="1"/>
  <c r="CY1720" s="1"/>
  <c r="X1720" s="1"/>
  <c r="CS1719"/>
  <c r="R1719" s="1"/>
  <c r="CY1719" s="1"/>
  <c r="X1719" s="1"/>
  <c r="CS1718"/>
  <c r="R1718" s="1"/>
  <c r="CY1718" s="1"/>
  <c r="X1718" s="1"/>
  <c r="CS1717"/>
  <c r="R1717" s="1"/>
  <c r="AE1723" s="1"/>
  <c r="AB1716"/>
  <c r="CK1709"/>
  <c r="CG1709"/>
  <c r="BY1709"/>
  <c r="AZ1639"/>
  <c r="CZ1636"/>
  <c r="Y1636" s="1"/>
  <c r="AB1636"/>
  <c r="CY1635"/>
  <c r="X1635" s="1"/>
  <c r="CP1626"/>
  <c r="O1626" s="1"/>
  <c r="CP1618"/>
  <c r="O1618" s="1"/>
  <c r="CP1560"/>
  <c r="O1560" s="1"/>
  <c r="CP1468"/>
  <c r="O1468" s="1"/>
  <c r="CP1462"/>
  <c r="O1462" s="1"/>
  <c r="CP1460"/>
  <c r="O1460" s="1"/>
  <c r="CP1455"/>
  <c r="O1455" s="1"/>
  <c r="CP1453"/>
  <c r="O1453" s="1"/>
  <c r="CP1412"/>
  <c r="O1412" s="1"/>
  <c r="CP1410"/>
  <c r="O1410" s="1"/>
  <c r="CX2161" i="3"/>
  <c r="CX2162"/>
  <c r="CX2159"/>
  <c r="CX2163"/>
  <c r="CX2160"/>
  <c r="CX2145"/>
  <c r="CX2149"/>
  <c r="CX2146"/>
  <c r="CX2143"/>
  <c r="CX2147"/>
  <c r="CX2144"/>
  <c r="CX2148"/>
  <c r="CX2137"/>
  <c r="CX2138"/>
  <c r="CX2135"/>
  <c r="CX2139"/>
  <c r="CX2136"/>
  <c r="CX2002"/>
  <c r="CX2006"/>
  <c r="CX2003"/>
  <c r="CX2007"/>
  <c r="CX2004"/>
  <c r="CX2008"/>
  <c r="CX2001"/>
  <c r="CX2005"/>
  <c r="CX2009"/>
  <c r="CX1974"/>
  <c r="CX1975"/>
  <c r="CX1874"/>
  <c r="CX1878"/>
  <c r="CX1875"/>
  <c r="CX1879"/>
  <c r="CX1876"/>
  <c r="CX1880"/>
  <c r="CX1877"/>
  <c r="CX1881"/>
  <c r="CX1870"/>
  <c r="CX1867"/>
  <c r="CX1871"/>
  <c r="CX1868"/>
  <c r="CX1872"/>
  <c r="CX1869"/>
  <c r="CX1873"/>
  <c r="CX1862"/>
  <c r="CX1866"/>
  <c r="CX1859"/>
  <c r="CX1863"/>
  <c r="CX1860"/>
  <c r="CX1864"/>
  <c r="CX1861"/>
  <c r="CX1865"/>
  <c r="CX1846"/>
  <c r="CX1850"/>
  <c r="CX1854"/>
  <c r="CX1858"/>
  <c r="CX1847"/>
  <c r="CX1851"/>
  <c r="CX1855"/>
  <c r="CX1848"/>
  <c r="CX1852"/>
  <c r="CX1856"/>
  <c r="CX1849"/>
  <c r="CX1853"/>
  <c r="CX1857"/>
  <c r="CX1842"/>
  <c r="CX1843"/>
  <c r="CX1844"/>
  <c r="CX1845"/>
  <c r="CX1802"/>
  <c r="CX1803"/>
  <c r="CX1800"/>
  <c r="CX1801"/>
  <c r="CS1637" i="1"/>
  <c r="AD1637"/>
  <c r="CR1637" s="1"/>
  <c r="CZ1631"/>
  <c r="Y1631" s="1"/>
  <c r="CY1631"/>
  <c r="X1631" s="1"/>
  <c r="CZ1627"/>
  <c r="Y1627" s="1"/>
  <c r="CY1627"/>
  <c r="X1627" s="1"/>
  <c r="CZ1613"/>
  <c r="Y1613" s="1"/>
  <c r="CY1613"/>
  <c r="X1613" s="1"/>
  <c r="CZ1609"/>
  <c r="Y1609" s="1"/>
  <c r="CY1609"/>
  <c r="X1609" s="1"/>
  <c r="AX1565"/>
  <c r="CG1551"/>
  <c r="GM1556"/>
  <c r="GO1556"/>
  <c r="CZ1554"/>
  <c r="Y1554" s="1"/>
  <c r="CY1554"/>
  <c r="X1554" s="1"/>
  <c r="CZ1479"/>
  <c r="Y1479" s="1"/>
  <c r="CY1479"/>
  <c r="X1479" s="1"/>
  <c r="GN1472"/>
  <c r="GM1472"/>
  <c r="CZ1467"/>
  <c r="Y1467" s="1"/>
  <c r="CY1467"/>
  <c r="X1467" s="1"/>
  <c r="CZ1463"/>
  <c r="Y1463" s="1"/>
  <c r="CY1463"/>
  <c r="X1463" s="1"/>
  <c r="CZ1461"/>
  <c r="Y1461" s="1"/>
  <c r="CY1461"/>
  <c r="X1461" s="1"/>
  <c r="CZ1459"/>
  <c r="Y1459" s="1"/>
  <c r="CY1459"/>
  <c r="X1459" s="1"/>
  <c r="CZ1456"/>
  <c r="Y1456" s="1"/>
  <c r="CY1456"/>
  <c r="X1456" s="1"/>
  <c r="CZ1413"/>
  <c r="Y1413" s="1"/>
  <c r="CY1413"/>
  <c r="X1413" s="1"/>
  <c r="CZ1329"/>
  <c r="Y1329" s="1"/>
  <c r="CY1329"/>
  <c r="X1329" s="1"/>
  <c r="CZ1322"/>
  <c r="Y1322" s="1"/>
  <c r="CY1322"/>
  <c r="X1322" s="1"/>
  <c r="CZ1320"/>
  <c r="Y1320" s="1"/>
  <c r="CY1320"/>
  <c r="X1320" s="1"/>
  <c r="CZ1316"/>
  <c r="Y1316" s="1"/>
  <c r="CY1316"/>
  <c r="X1316" s="1"/>
  <c r="GM1316" s="1"/>
  <c r="CR1313"/>
  <c r="Q1313" s="1"/>
  <c r="CP1313" s="1"/>
  <c r="O1313" s="1"/>
  <c r="AB1313"/>
  <c r="CR1312"/>
  <c r="Q1312" s="1"/>
  <c r="CP1312" s="1"/>
  <c r="O1312" s="1"/>
  <c r="AB1312"/>
  <c r="CR1311"/>
  <c r="Q1311" s="1"/>
  <c r="CP1311" s="1"/>
  <c r="O1311" s="1"/>
  <c r="AB1311"/>
  <c r="CR1310"/>
  <c r="Q1310" s="1"/>
  <c r="CP1310" s="1"/>
  <c r="O1310" s="1"/>
  <c r="AB1310"/>
  <c r="AB1306"/>
  <c r="CR1306"/>
  <c r="Q1306" s="1"/>
  <c r="CZ1303"/>
  <c r="Y1303" s="1"/>
  <c r="CY1303"/>
  <c r="X1303" s="1"/>
  <c r="CZ1260"/>
  <c r="Y1260" s="1"/>
  <c r="CY1260"/>
  <c r="X1260" s="1"/>
  <c r="BC1955"/>
  <c r="CI1881"/>
  <c r="BD1881"/>
  <c r="CK1867"/>
  <c r="BY1867"/>
  <c r="CI1797"/>
  <c r="BD1797"/>
  <c r="AB1794"/>
  <c r="AB1793"/>
  <c r="AD1791"/>
  <c r="AD1790"/>
  <c r="AB1789"/>
  <c r="AB1788"/>
  <c r="AB1787"/>
  <c r="AD1773"/>
  <c r="AO1723"/>
  <c r="AD1715"/>
  <c r="AD1714"/>
  <c r="CL1709"/>
  <c r="CD1709"/>
  <c r="BZ1709"/>
  <c r="BB1639"/>
  <c r="CY1636"/>
  <c r="X1636" s="1"/>
  <c r="CP1632"/>
  <c r="O1632" s="1"/>
  <c r="CP1625"/>
  <c r="O1625" s="1"/>
  <c r="CP1619"/>
  <c r="O1619" s="1"/>
  <c r="CP1615"/>
  <c r="O1615" s="1"/>
  <c r="CP1605"/>
  <c r="O1605" s="1"/>
  <c r="CP1561"/>
  <c r="O1561" s="1"/>
  <c r="CP1317"/>
  <c r="O1317" s="1"/>
  <c r="CX2150" i="3"/>
  <c r="CX2151"/>
  <c r="CX2053"/>
  <c r="CX2057"/>
  <c r="CX2050"/>
  <c r="CX2054"/>
  <c r="CX2051"/>
  <c r="CX2055"/>
  <c r="CX2052"/>
  <c r="CX2056"/>
  <c r="CX2045"/>
  <c r="CX2049"/>
  <c r="CX2046"/>
  <c r="CX2043"/>
  <c r="CX2047"/>
  <c r="CX2044"/>
  <c r="CX2048"/>
  <c r="CX2037"/>
  <c r="CX2041"/>
  <c r="CX2038"/>
  <c r="CX2042"/>
  <c r="CX2035"/>
  <c r="CX2039"/>
  <c r="CX2036"/>
  <c r="CX2040"/>
  <c r="CX2022"/>
  <c r="CX2026"/>
  <c r="CX2030"/>
  <c r="CX2023"/>
  <c r="CX2027"/>
  <c r="CX2031"/>
  <c r="CX2033"/>
  <c r="CX2024"/>
  <c r="CX2028"/>
  <c r="CX2034"/>
  <c r="CX2025"/>
  <c r="CX2029"/>
  <c r="CX2032"/>
  <c r="CX2018"/>
  <c r="CX2019"/>
  <c r="CX2020"/>
  <c r="CX2021"/>
  <c r="CX1978"/>
  <c r="CX1979"/>
  <c r="CX1976"/>
  <c r="CX1977"/>
  <c r="CX1966"/>
  <c r="CX1964"/>
  <c r="CX1965"/>
  <c r="CX1950"/>
  <c r="CX1954"/>
  <c r="CX1958"/>
  <c r="CX1951"/>
  <c r="CX1955"/>
  <c r="CX1952"/>
  <c r="CX1956"/>
  <c r="CX1953"/>
  <c r="CX1957"/>
  <c r="CX1834"/>
  <c r="CX1838"/>
  <c r="CX1835"/>
  <c r="CX1839"/>
  <c r="CX1836"/>
  <c r="CX1840"/>
  <c r="CX1837"/>
  <c r="CX1841"/>
  <c r="CX1804"/>
  <c r="CX1805"/>
  <c r="BZ1599" i="1"/>
  <c r="AQ1639"/>
  <c r="CZ1633"/>
  <c r="Y1633" s="1"/>
  <c r="CY1633"/>
  <c r="X1633" s="1"/>
  <c r="CZ1628"/>
  <c r="Y1628" s="1"/>
  <c r="CY1628"/>
  <c r="X1628" s="1"/>
  <c r="CZ1624"/>
  <c r="Y1624" s="1"/>
  <c r="CY1624"/>
  <c r="X1624" s="1"/>
  <c r="GO1624" s="1"/>
  <c r="CZ1614"/>
  <c r="Y1614" s="1"/>
  <c r="CY1614"/>
  <c r="X1614" s="1"/>
  <c r="CZ1610"/>
  <c r="Y1610" s="1"/>
  <c r="CY1610"/>
  <c r="X1610" s="1"/>
  <c r="CZ1606"/>
  <c r="Y1606" s="1"/>
  <c r="CY1606"/>
  <c r="X1606" s="1"/>
  <c r="GM1606" s="1"/>
  <c r="CZ1604"/>
  <c r="Y1604" s="1"/>
  <c r="CY1604"/>
  <c r="X1604" s="1"/>
  <c r="CZ1557"/>
  <c r="Y1557" s="1"/>
  <c r="CY1557"/>
  <c r="X1557" s="1"/>
  <c r="GN1557" s="1"/>
  <c r="CZ1555"/>
  <c r="Y1555" s="1"/>
  <c r="CY1555"/>
  <c r="X1555" s="1"/>
  <c r="CZ1477"/>
  <c r="Y1477" s="1"/>
  <c r="CY1477"/>
  <c r="X1477" s="1"/>
  <c r="CZ1473"/>
  <c r="Y1473" s="1"/>
  <c r="CY1473"/>
  <c r="X1473" s="1"/>
  <c r="CZ1470"/>
  <c r="Y1470" s="1"/>
  <c r="CY1470"/>
  <c r="X1470" s="1"/>
  <c r="CZ1465"/>
  <c r="Y1465" s="1"/>
  <c r="CY1465"/>
  <c r="X1465" s="1"/>
  <c r="CZ1415"/>
  <c r="Y1415" s="1"/>
  <c r="CY1415"/>
  <c r="X1415" s="1"/>
  <c r="CG1299"/>
  <c r="AX1338"/>
  <c r="CZ1336"/>
  <c r="Y1336" s="1"/>
  <c r="CY1336"/>
  <c r="X1336" s="1"/>
  <c r="CZ1330"/>
  <c r="Y1330" s="1"/>
  <c r="CY1330"/>
  <c r="X1330" s="1"/>
  <c r="AB1314"/>
  <c r="CR1314"/>
  <c r="Q1314" s="1"/>
  <c r="CP1314" s="1"/>
  <c r="O1314" s="1"/>
  <c r="CZ1313"/>
  <c r="Y1313" s="1"/>
  <c r="CY1313"/>
  <c r="X1313" s="1"/>
  <c r="CZ1312"/>
  <c r="Y1312" s="1"/>
  <c r="CY1312"/>
  <c r="X1312" s="1"/>
  <c r="CZ1311"/>
  <c r="Y1311" s="1"/>
  <c r="CY1311"/>
  <c r="X1311" s="1"/>
  <c r="CZ1310"/>
  <c r="Y1310" s="1"/>
  <c r="CY1310"/>
  <c r="X1310" s="1"/>
  <c r="CZ1301"/>
  <c r="Y1301" s="1"/>
  <c r="CY1301"/>
  <c r="X1301" s="1"/>
  <c r="CZ1259"/>
  <c r="Y1259" s="1"/>
  <c r="CY1259"/>
  <c r="X1259" s="1"/>
  <c r="BD1955"/>
  <c r="AO1797"/>
  <c r="AB1713"/>
  <c r="AB1712"/>
  <c r="CP1620"/>
  <c r="O1620" s="1"/>
  <c r="CP1607"/>
  <c r="O1607" s="1"/>
  <c r="CP1562"/>
  <c r="O1562" s="1"/>
  <c r="CP1558"/>
  <c r="O1558" s="1"/>
  <c r="CP1479"/>
  <c r="O1479" s="1"/>
  <c r="CP1474"/>
  <c r="O1474" s="1"/>
  <c r="CP1469"/>
  <c r="O1469" s="1"/>
  <c r="CP1463"/>
  <c r="O1463" s="1"/>
  <c r="CP1461"/>
  <c r="O1461" s="1"/>
  <c r="CP1459"/>
  <c r="O1459" s="1"/>
  <c r="CP1331"/>
  <c r="O1331" s="1"/>
  <c r="CP1324"/>
  <c r="O1324" s="1"/>
  <c r="CP1322"/>
  <c r="O1322" s="1"/>
  <c r="CP1305"/>
  <c r="O1305" s="1"/>
  <c r="CP1304"/>
  <c r="O1304" s="1"/>
  <c r="CX2010" i="3"/>
  <c r="CX2014"/>
  <c r="CX2011"/>
  <c r="CX2015"/>
  <c r="CX2012"/>
  <c r="CX2016"/>
  <c r="CX2013"/>
  <c r="CX2017"/>
  <c r="CX1980"/>
  <c r="CX1981"/>
  <c r="CX1938"/>
  <c r="CX1942"/>
  <c r="CX1946"/>
  <c r="CX1939"/>
  <c r="CX1943"/>
  <c r="CX1947"/>
  <c r="CX1940"/>
  <c r="CX1944"/>
  <c r="CX1948"/>
  <c r="CX1941"/>
  <c r="CX1945"/>
  <c r="CX1949"/>
  <c r="CX1934"/>
  <c r="CX1931"/>
  <c r="CX1935"/>
  <c r="CX1932"/>
  <c r="CX1936"/>
  <c r="CX1933"/>
  <c r="CX1937"/>
  <c r="CX1914"/>
  <c r="CX1918"/>
  <c r="CX1922"/>
  <c r="CX1926"/>
  <c r="CX1930"/>
  <c r="CX1915"/>
  <c r="CX1919"/>
  <c r="CX1923"/>
  <c r="CX1927"/>
  <c r="CX1916"/>
  <c r="CX1920"/>
  <c r="CX1924"/>
  <c r="CX1928"/>
  <c r="CX1913"/>
  <c r="CX1917"/>
  <c r="CX1921"/>
  <c r="CX1925"/>
  <c r="CX1929"/>
  <c r="CX1894"/>
  <c r="CX1898"/>
  <c r="CX1902"/>
  <c r="CX1906"/>
  <c r="CX1910"/>
  <c r="CX1895"/>
  <c r="CX1899"/>
  <c r="CX1903"/>
  <c r="CX1907"/>
  <c r="CX1911"/>
  <c r="CX1896"/>
  <c r="CX1900"/>
  <c r="CX1904"/>
  <c r="CX1908"/>
  <c r="CX1912"/>
  <c r="CX1897"/>
  <c r="CX1901"/>
  <c r="CX1905"/>
  <c r="CX1909"/>
  <c r="CX1882"/>
  <c r="CX1886"/>
  <c r="CX1890"/>
  <c r="CX1883"/>
  <c r="CX1887"/>
  <c r="CX1891"/>
  <c r="CX1884"/>
  <c r="CX1888"/>
  <c r="CX1892"/>
  <c r="CX1885"/>
  <c r="CX1889"/>
  <c r="CX1893"/>
  <c r="CX1818"/>
  <c r="CX1822"/>
  <c r="CX1819"/>
  <c r="CX1823"/>
  <c r="CX1820"/>
  <c r="CX1824"/>
  <c r="CX1821"/>
  <c r="CX1814"/>
  <c r="CX1815"/>
  <c r="CX1816"/>
  <c r="CX1813"/>
  <c r="CX1817"/>
  <c r="CX1810"/>
  <c r="CX1811"/>
  <c r="CX1812"/>
  <c r="CX1807"/>
  <c r="CX1808"/>
  <c r="CX1809"/>
  <c r="CZ1629" i="1"/>
  <c r="Y1629" s="1"/>
  <c r="CY1629"/>
  <c r="X1629" s="1"/>
  <c r="GM1624"/>
  <c r="CZ1611"/>
  <c r="Y1611" s="1"/>
  <c r="CY1611"/>
  <c r="X1611" s="1"/>
  <c r="CZ1608"/>
  <c r="Y1608" s="1"/>
  <c r="CY1608"/>
  <c r="X1608" s="1"/>
  <c r="GN1606"/>
  <c r="CP1601"/>
  <c r="O1601" s="1"/>
  <c r="AP1565"/>
  <c r="BY1551"/>
  <c r="CI1565"/>
  <c r="GM1557"/>
  <c r="CZ1553"/>
  <c r="Y1553" s="1"/>
  <c r="CY1553"/>
  <c r="X1553" s="1"/>
  <c r="CZ1478"/>
  <c r="Y1478" s="1"/>
  <c r="CY1478"/>
  <c r="X1478" s="1"/>
  <c r="CZ1475"/>
  <c r="Y1475" s="1"/>
  <c r="CY1475"/>
  <c r="X1475" s="1"/>
  <c r="GN1473"/>
  <c r="GM1473"/>
  <c r="CZ1468"/>
  <c r="Y1468" s="1"/>
  <c r="CY1468"/>
  <c r="X1468" s="1"/>
  <c r="CZ1462"/>
  <c r="Y1462" s="1"/>
  <c r="CY1462"/>
  <c r="X1462" s="1"/>
  <c r="CZ1460"/>
  <c r="Y1460" s="1"/>
  <c r="CY1460"/>
  <c r="X1460" s="1"/>
  <c r="CZ1458"/>
  <c r="Y1458" s="1"/>
  <c r="CY1458"/>
  <c r="X1458" s="1"/>
  <c r="CZ1453"/>
  <c r="Y1453" s="1"/>
  <c r="CY1453"/>
  <c r="X1453" s="1"/>
  <c r="CZ1414"/>
  <c r="Y1414" s="1"/>
  <c r="CY1414"/>
  <c r="X1414" s="1"/>
  <c r="CZ1410"/>
  <c r="Y1410" s="1"/>
  <c r="CY1410"/>
  <c r="X1410" s="1"/>
  <c r="CI1338"/>
  <c r="BY1299"/>
  <c r="AP1338"/>
  <c r="GM1336"/>
  <c r="GO1336"/>
  <c r="CZ1327"/>
  <c r="Y1327" s="1"/>
  <c r="CY1327"/>
  <c r="X1327" s="1"/>
  <c r="CZ1321"/>
  <c r="Y1321" s="1"/>
  <c r="CY1321"/>
  <c r="X1321" s="1"/>
  <c r="CZ1318"/>
  <c r="Y1318" s="1"/>
  <c r="CY1318"/>
  <c r="X1318" s="1"/>
  <c r="CZ1317"/>
  <c r="Y1317" s="1"/>
  <c r="CY1317"/>
  <c r="X1317" s="1"/>
  <c r="GN1315"/>
  <c r="GM1315"/>
  <c r="CR1309"/>
  <c r="Q1309" s="1"/>
  <c r="CP1309" s="1"/>
  <c r="O1309" s="1"/>
  <c r="AB1309"/>
  <c r="CR1304"/>
  <c r="Q1304" s="1"/>
  <c r="AB1304"/>
  <c r="CZ1262"/>
  <c r="Y1262" s="1"/>
  <c r="CY1262"/>
  <c r="X1262" s="1"/>
  <c r="CZ1258"/>
  <c r="Y1258" s="1"/>
  <c r="CY1258"/>
  <c r="X1258" s="1"/>
  <c r="BB1797"/>
  <c r="AP1797"/>
  <c r="AP1829" s="1"/>
  <c r="F1664"/>
  <c r="AP1639"/>
  <c r="CP1636"/>
  <c r="O1636" s="1"/>
  <c r="CP1633"/>
  <c r="O1633" s="1"/>
  <c r="CP1306"/>
  <c r="O1306" s="1"/>
  <c r="CX1762" i="3"/>
  <c r="CX1766"/>
  <c r="CX1770"/>
  <c r="CX1763"/>
  <c r="CX1767"/>
  <c r="CX1771"/>
  <c r="CX1764"/>
  <c r="CX1768"/>
  <c r="CX1772"/>
  <c r="CX1765"/>
  <c r="CX1769"/>
  <c r="CX1773"/>
  <c r="CX1757"/>
  <c r="CX1758"/>
  <c r="CX1755"/>
  <c r="CX1759"/>
  <c r="CX1756"/>
  <c r="CX1760"/>
  <c r="CX1761"/>
  <c r="CX1737"/>
  <c r="CX1741"/>
  <c r="CX1745"/>
  <c r="CX1749"/>
  <c r="CX1753"/>
  <c r="CX1738"/>
  <c r="CX1742"/>
  <c r="CX1746"/>
  <c r="CX1750"/>
  <c r="CX1754"/>
  <c r="CX1739"/>
  <c r="CX1743"/>
  <c r="CX1747"/>
  <c r="CX1751"/>
  <c r="CX1740"/>
  <c r="CX1744"/>
  <c r="CX1748"/>
  <c r="CX1752"/>
  <c r="CX1721"/>
  <c r="CX1725"/>
  <c r="CX1729"/>
  <c r="CX1733"/>
  <c r="CX1718"/>
  <c r="CX1722"/>
  <c r="CX1726"/>
  <c r="CX1730"/>
  <c r="CX1734"/>
  <c r="CX1719"/>
  <c r="CX1723"/>
  <c r="CX1727"/>
  <c r="CX1731"/>
  <c r="CX1735"/>
  <c r="CX1724"/>
  <c r="CX1728"/>
  <c r="CX1732"/>
  <c r="CX1720"/>
  <c r="CX1736"/>
  <c r="CX1709"/>
  <c r="CX1713"/>
  <c r="CX1717"/>
  <c r="CX1706"/>
  <c r="CX1710"/>
  <c r="CX1714"/>
  <c r="CX1707"/>
  <c r="CX1711"/>
  <c r="CX1715"/>
  <c r="CX1708"/>
  <c r="CX1712"/>
  <c r="CX1716"/>
  <c r="CX1644"/>
  <c r="CX1648"/>
  <c r="CX1645"/>
  <c r="CX1642"/>
  <c r="CX1646"/>
  <c r="CX1643"/>
  <c r="CX1647"/>
  <c r="CX1640"/>
  <c r="CX1637"/>
  <c r="CX1641"/>
  <c r="CX1638"/>
  <c r="CX1639"/>
  <c r="CX1636"/>
  <c r="CX1634"/>
  <c r="CX1635"/>
  <c r="CX1632"/>
  <c r="CX1633"/>
  <c r="CX1631"/>
  <c r="CX1556"/>
  <c r="CX1560"/>
  <c r="CX1553"/>
  <c r="CX1557"/>
  <c r="CX1561"/>
  <c r="CX1554"/>
  <c r="CX1558"/>
  <c r="CX1555"/>
  <c r="CX1559"/>
  <c r="CX1540"/>
  <c r="CX1539"/>
  <c r="CX1525"/>
  <c r="CX1526"/>
  <c r="CX1527"/>
  <c r="CX1512"/>
  <c r="CX1516"/>
  <c r="CX1513"/>
  <c r="CX1517"/>
  <c r="CX1514"/>
  <c r="CX1518"/>
  <c r="CX1511"/>
  <c r="CX1515"/>
  <c r="CX1519"/>
  <c r="CX1400"/>
  <c r="CX1404"/>
  <c r="CX1401"/>
  <c r="CX1405"/>
  <c r="CX1402"/>
  <c r="CX1406"/>
  <c r="CX1399"/>
  <c r="CX1403"/>
  <c r="AB1179" i="1"/>
  <c r="CR1179"/>
  <c r="Q1179" s="1"/>
  <c r="BY1141"/>
  <c r="AP1181"/>
  <c r="CI1181"/>
  <c r="CZ1178"/>
  <c r="Y1178" s="1"/>
  <c r="CY1178"/>
  <c r="X1178" s="1"/>
  <c r="CZ1177"/>
  <c r="Y1177" s="1"/>
  <c r="CY1177"/>
  <c r="X1177" s="1"/>
  <c r="CZ1174"/>
  <c r="Y1174" s="1"/>
  <c r="CY1174"/>
  <c r="X1174" s="1"/>
  <c r="CZ1173"/>
  <c r="Y1173" s="1"/>
  <c r="CY1173"/>
  <c r="X1173" s="1"/>
  <c r="CZ1163"/>
  <c r="Y1163" s="1"/>
  <c r="CY1163"/>
  <c r="X1163" s="1"/>
  <c r="CZ1159"/>
  <c r="Y1159" s="1"/>
  <c r="CY1159"/>
  <c r="X1159" s="1"/>
  <c r="CR1150"/>
  <c r="Q1150" s="1"/>
  <c r="AB1150"/>
  <c r="AB1146"/>
  <c r="CR1146"/>
  <c r="Q1146" s="1"/>
  <c r="CZ1145"/>
  <c r="Y1145" s="1"/>
  <c r="CY1145"/>
  <c r="X1145" s="1"/>
  <c r="CZ1144"/>
  <c r="Y1144" s="1"/>
  <c r="CY1144"/>
  <c r="X1144" s="1"/>
  <c r="CZ1143"/>
  <c r="Y1143" s="1"/>
  <c r="CY1143"/>
  <c r="X1143" s="1"/>
  <c r="F1123"/>
  <c r="BC1095"/>
  <c r="CR1105"/>
  <c r="Q1105" s="1"/>
  <c r="AB1105"/>
  <c r="CZ1101"/>
  <c r="Y1101" s="1"/>
  <c r="CY1101"/>
  <c r="X1101" s="1"/>
  <c r="AB1098"/>
  <c r="CR1098"/>
  <c r="Q1098" s="1"/>
  <c r="CZ1097"/>
  <c r="Y1097" s="1"/>
  <c r="CY1097"/>
  <c r="X1097" s="1"/>
  <c r="CR1023"/>
  <c r="Q1023" s="1"/>
  <c r="AB1023"/>
  <c r="CZ1013"/>
  <c r="Y1013" s="1"/>
  <c r="CY1013"/>
  <c r="X1013" s="1"/>
  <c r="CY1011"/>
  <c r="X1011" s="1"/>
  <c r="CZ1011"/>
  <c r="Y1011" s="1"/>
  <c r="CZ1004"/>
  <c r="Y1004" s="1"/>
  <c r="CY1004"/>
  <c r="X1004" s="1"/>
  <c r="AB1001"/>
  <c r="CR1001"/>
  <c r="Q1001" s="1"/>
  <c r="CZ1000"/>
  <c r="Y1000" s="1"/>
  <c r="CY1000"/>
  <c r="X1000" s="1"/>
  <c r="CZ999"/>
  <c r="Y999" s="1"/>
  <c r="CY999"/>
  <c r="X999" s="1"/>
  <c r="CZ998"/>
  <c r="Y998" s="1"/>
  <c r="CY998"/>
  <c r="X998" s="1"/>
  <c r="CZ997"/>
  <c r="Y997" s="1"/>
  <c r="CY997"/>
  <c r="X997" s="1"/>
  <c r="CZ996"/>
  <c r="Y996" s="1"/>
  <c r="CY996"/>
  <c r="X996" s="1"/>
  <c r="CZ988"/>
  <c r="Y988" s="1"/>
  <c r="CY988"/>
  <c r="X988" s="1"/>
  <c r="CZ949"/>
  <c r="Y949" s="1"/>
  <c r="CY949"/>
  <c r="X949" s="1"/>
  <c r="CY943"/>
  <c r="X943" s="1"/>
  <c r="CZ943"/>
  <c r="Y943" s="1"/>
  <c r="CZ862"/>
  <c r="Y862" s="1"/>
  <c r="CY862"/>
  <c r="X862" s="1"/>
  <c r="CP862"/>
  <c r="O862" s="1"/>
  <c r="GO852"/>
  <c r="GM852"/>
  <c r="CZ829"/>
  <c r="Y829" s="1"/>
  <c r="CY829"/>
  <c r="X829" s="1"/>
  <c r="CZ789"/>
  <c r="Y789" s="1"/>
  <c r="CY789"/>
  <c r="X789" s="1"/>
  <c r="CZ786"/>
  <c r="Y786" s="1"/>
  <c r="CY786"/>
  <c r="X786" s="1"/>
  <c r="AB1633"/>
  <c r="AB1632"/>
  <c r="AB1625"/>
  <c r="AB1624"/>
  <c r="AB1615"/>
  <c r="AB1606"/>
  <c r="AB1605"/>
  <c r="BC1565"/>
  <c r="AU1565"/>
  <c r="AQ1565"/>
  <c r="AB1557"/>
  <c r="AB1556"/>
  <c r="BX1551"/>
  <c r="AB1479"/>
  <c r="AB1473"/>
  <c r="AB1472"/>
  <c r="AB1468"/>
  <c r="AB1463"/>
  <c r="AB1462"/>
  <c r="AB1461"/>
  <c r="AB1460"/>
  <c r="AB1459"/>
  <c r="AB1453"/>
  <c r="AB1410"/>
  <c r="AT1408"/>
  <c r="BA1404"/>
  <c r="AS1404"/>
  <c r="AO1404"/>
  <c r="AO1338"/>
  <c r="AB1336"/>
  <c r="AB1322"/>
  <c r="BX1299"/>
  <c r="BB1265"/>
  <c r="AX1265"/>
  <c r="AP1265"/>
  <c r="CX1794" i="3"/>
  <c r="CX1791"/>
  <c r="CX1795"/>
  <c r="CX1792"/>
  <c r="CX1796"/>
  <c r="CX1793"/>
  <c r="CX1797"/>
  <c r="CX1786"/>
  <c r="CX1783"/>
  <c r="CX1787"/>
  <c r="CX1784"/>
  <c r="CX1785"/>
  <c r="CX1652"/>
  <c r="CX1656"/>
  <c r="CX1649"/>
  <c r="CX1653"/>
  <c r="CX1657"/>
  <c r="CX1650"/>
  <c r="CX1654"/>
  <c r="CX1651"/>
  <c r="CX1655"/>
  <c r="CX1622"/>
  <c r="CX1623"/>
  <c r="CX1616"/>
  <c r="CX1613"/>
  <c r="CX1617"/>
  <c r="CX1614"/>
  <c r="CX1618"/>
  <c r="CX1615"/>
  <c r="CX1619"/>
  <c r="CX1544"/>
  <c r="CX1541"/>
  <c r="CX1545"/>
  <c r="CX1542"/>
  <c r="CX1543"/>
  <c r="CX1500"/>
  <c r="CX1504"/>
  <c r="CX1508"/>
  <c r="CX1501"/>
  <c r="CX1505"/>
  <c r="CX1509"/>
  <c r="CX1502"/>
  <c r="CX1506"/>
  <c r="CX1510"/>
  <c r="CX1499"/>
  <c r="CX1503"/>
  <c r="CX1507"/>
  <c r="CX1492"/>
  <c r="CX1496"/>
  <c r="CX1493"/>
  <c r="CX1497"/>
  <c r="CX1494"/>
  <c r="CX1498"/>
  <c r="CX1495"/>
  <c r="CX1476"/>
  <c r="CX1480"/>
  <c r="CX1484"/>
  <c r="CX1488"/>
  <c r="CX1477"/>
  <c r="CX1481"/>
  <c r="CX1485"/>
  <c r="CX1489"/>
  <c r="CX1474"/>
  <c r="CX1478"/>
  <c r="CX1482"/>
  <c r="CX1486"/>
  <c r="CX1490"/>
  <c r="CX1475"/>
  <c r="CX1479"/>
  <c r="CX1483"/>
  <c r="CX1487"/>
  <c r="CX1491"/>
  <c r="CX1456"/>
  <c r="CX1460"/>
  <c r="CX1464"/>
  <c r="CX1468"/>
  <c r="CX1472"/>
  <c r="CX1457"/>
  <c r="CX1461"/>
  <c r="CX1465"/>
  <c r="CX1469"/>
  <c r="CX1473"/>
  <c r="CX1458"/>
  <c r="CX1462"/>
  <c r="CX1466"/>
  <c r="CX1470"/>
  <c r="CX1455"/>
  <c r="CX1459"/>
  <c r="CX1463"/>
  <c r="CX1467"/>
  <c r="CX1471"/>
  <c r="CX1444"/>
  <c r="CX1448"/>
  <c r="CX1452"/>
  <c r="CX1445"/>
  <c r="CX1449"/>
  <c r="CX1453"/>
  <c r="CX1446"/>
  <c r="CX1450"/>
  <c r="CX1454"/>
  <c r="CX1443"/>
  <c r="CX1447"/>
  <c r="CX1451"/>
  <c r="CX1384"/>
  <c r="CX1388"/>
  <c r="CX1385"/>
  <c r="CX1389"/>
  <c r="CX1386"/>
  <c r="CX1383"/>
  <c r="CX1387"/>
  <c r="CX1380"/>
  <c r="CX1381"/>
  <c r="CX1378"/>
  <c r="CX1382"/>
  <c r="CX1379"/>
  <c r="CX1376"/>
  <c r="CX1377"/>
  <c r="CX1375"/>
  <c r="CX1372"/>
  <c r="CX1373"/>
  <c r="CX1374"/>
  <c r="AB1253" i="1"/>
  <c r="CR1253"/>
  <c r="Q1253" s="1"/>
  <c r="CG1141"/>
  <c r="AX1181"/>
  <c r="BZ1141"/>
  <c r="AQ1181"/>
  <c r="CZ1175"/>
  <c r="Y1175" s="1"/>
  <c r="CY1175"/>
  <c r="X1175" s="1"/>
  <c r="CR1173"/>
  <c r="Q1173" s="1"/>
  <c r="CP1173" s="1"/>
  <c r="O1173" s="1"/>
  <c r="AB1173"/>
  <c r="CR1172"/>
  <c r="Q1172" s="1"/>
  <c r="CP1172" s="1"/>
  <c r="O1172" s="1"/>
  <c r="AB1172"/>
  <c r="CR1170"/>
  <c r="Q1170" s="1"/>
  <c r="CP1170" s="1"/>
  <c r="O1170" s="1"/>
  <c r="AB1170"/>
  <c r="CZ1169"/>
  <c r="Y1169" s="1"/>
  <c r="CY1169"/>
  <c r="X1169" s="1"/>
  <c r="CZ1167"/>
  <c r="Y1167" s="1"/>
  <c r="CY1167"/>
  <c r="X1167" s="1"/>
  <c r="CZ1166"/>
  <c r="Y1166" s="1"/>
  <c r="CY1166"/>
  <c r="X1166" s="1"/>
  <c r="CZ1160"/>
  <c r="Y1160" s="1"/>
  <c r="CY1160"/>
  <c r="X1160" s="1"/>
  <c r="AB1156"/>
  <c r="CR1156"/>
  <c r="Q1156" s="1"/>
  <c r="CP1156" s="1"/>
  <c r="O1156" s="1"/>
  <c r="AB1155"/>
  <c r="CR1155"/>
  <c r="Q1155" s="1"/>
  <c r="CP1155" s="1"/>
  <c r="O1155" s="1"/>
  <c r="AB1154"/>
  <c r="CR1154"/>
  <c r="Q1154" s="1"/>
  <c r="CP1154" s="1"/>
  <c r="O1154" s="1"/>
  <c r="AB1153"/>
  <c r="CR1153"/>
  <c r="Q1153" s="1"/>
  <c r="CP1153" s="1"/>
  <c r="O1153" s="1"/>
  <c r="AB1151"/>
  <c r="CR1151"/>
  <c r="Q1151" s="1"/>
  <c r="CZ1150"/>
  <c r="Y1150" s="1"/>
  <c r="CY1150"/>
  <c r="X1150" s="1"/>
  <c r="F1132"/>
  <c r="BD1095"/>
  <c r="CZ1105"/>
  <c r="Y1105" s="1"/>
  <c r="CY1105"/>
  <c r="X1105" s="1"/>
  <c r="CZ1103"/>
  <c r="Y1103" s="1"/>
  <c r="CY1103"/>
  <c r="X1103" s="1"/>
  <c r="CY1098"/>
  <c r="X1098" s="1"/>
  <c r="CZ1098"/>
  <c r="Y1098" s="1"/>
  <c r="CI985"/>
  <c r="AZ1025"/>
  <c r="CZ1023"/>
  <c r="Y1023" s="1"/>
  <c r="CY1023"/>
  <c r="X1023" s="1"/>
  <c r="CZ1015"/>
  <c r="Y1015" s="1"/>
  <c r="CY1015"/>
  <c r="X1015" s="1"/>
  <c r="AB1010"/>
  <c r="CR1010"/>
  <c r="Q1010" s="1"/>
  <c r="CZ1009"/>
  <c r="Y1009" s="1"/>
  <c r="CY1009"/>
  <c r="X1009" s="1"/>
  <c r="CZ1005"/>
  <c r="Y1005" s="1"/>
  <c r="CY1005"/>
  <c r="X1005" s="1"/>
  <c r="GM1005" s="1"/>
  <c r="CR995"/>
  <c r="Q995" s="1"/>
  <c r="AB995"/>
  <c r="CZ994"/>
  <c r="Y994" s="1"/>
  <c r="CY994"/>
  <c r="X994" s="1"/>
  <c r="AB988"/>
  <c r="CR988"/>
  <c r="Q988" s="1"/>
  <c r="CP988" s="1"/>
  <c r="O988" s="1"/>
  <c r="CZ987"/>
  <c r="Y987" s="1"/>
  <c r="CY987"/>
  <c r="X987" s="1"/>
  <c r="AO937"/>
  <c r="F955"/>
  <c r="CZ947"/>
  <c r="Y947" s="1"/>
  <c r="CY947"/>
  <c r="X947" s="1"/>
  <c r="CZ945"/>
  <c r="Y945" s="1"/>
  <c r="CY945"/>
  <c r="X945" s="1"/>
  <c r="CZ854"/>
  <c r="Y854" s="1"/>
  <c r="CY854"/>
  <c r="X854" s="1"/>
  <c r="GO853"/>
  <c r="GM853"/>
  <c r="CZ788"/>
  <c r="Y788" s="1"/>
  <c r="CY788"/>
  <c r="X788" s="1"/>
  <c r="GN785"/>
  <c r="GM785"/>
  <c r="CR1635"/>
  <c r="Q1635" s="1"/>
  <c r="CP1635" s="1"/>
  <c r="O1635" s="1"/>
  <c r="CS1634"/>
  <c r="R1634" s="1"/>
  <c r="CY1634" s="1"/>
  <c r="X1634" s="1"/>
  <c r="AB1634"/>
  <c r="CR1631"/>
  <c r="Q1631" s="1"/>
  <c r="CP1631" s="1"/>
  <c r="O1631" s="1"/>
  <c r="CR1630"/>
  <c r="Q1630" s="1"/>
  <c r="CP1630" s="1"/>
  <c r="O1630" s="1"/>
  <c r="CR1629"/>
  <c r="Q1629" s="1"/>
  <c r="CP1629" s="1"/>
  <c r="O1629" s="1"/>
  <c r="CR1628"/>
  <c r="Q1628" s="1"/>
  <c r="CP1628" s="1"/>
  <c r="O1628" s="1"/>
  <c r="CR1627"/>
  <c r="Q1627" s="1"/>
  <c r="CP1627" s="1"/>
  <c r="O1627" s="1"/>
  <c r="CS1626"/>
  <c r="R1626" s="1"/>
  <c r="CZ1626" s="1"/>
  <c r="Y1626" s="1"/>
  <c r="AB1626"/>
  <c r="CQ1623"/>
  <c r="AD1623"/>
  <c r="CR1623" s="1"/>
  <c r="CR1622"/>
  <c r="Q1622" s="1"/>
  <c r="CP1622" s="1"/>
  <c r="O1622" s="1"/>
  <c r="CS1621"/>
  <c r="R1621" s="1"/>
  <c r="CZ1621" s="1"/>
  <c r="Y1621" s="1"/>
  <c r="AB1621"/>
  <c r="CS1620"/>
  <c r="R1620" s="1"/>
  <c r="CZ1620" s="1"/>
  <c r="Y1620" s="1"/>
  <c r="AB1620"/>
  <c r="CS1619"/>
  <c r="R1619" s="1"/>
  <c r="CZ1619" s="1"/>
  <c r="Y1619" s="1"/>
  <c r="AB1619"/>
  <c r="CS1618"/>
  <c r="R1618" s="1"/>
  <c r="CY1618" s="1"/>
  <c r="X1618" s="1"/>
  <c r="AB1618"/>
  <c r="CS1617"/>
  <c r="R1617" s="1"/>
  <c r="CZ1617" s="1"/>
  <c r="Y1617" s="1"/>
  <c r="AB1617"/>
  <c r="CS1616"/>
  <c r="R1616" s="1"/>
  <c r="CZ1616" s="1"/>
  <c r="Y1616" s="1"/>
  <c r="AB1616"/>
  <c r="CQ1614"/>
  <c r="P1614" s="1"/>
  <c r="AD1614"/>
  <c r="CR1614" s="1"/>
  <c r="Q1614" s="1"/>
  <c r="CQ1613"/>
  <c r="P1613" s="1"/>
  <c r="AD1613"/>
  <c r="CR1613" s="1"/>
  <c r="Q1613" s="1"/>
  <c r="CQ1612"/>
  <c r="P1612" s="1"/>
  <c r="AD1612"/>
  <c r="CR1612" s="1"/>
  <c r="Q1612" s="1"/>
  <c r="CQ1611"/>
  <c r="P1611" s="1"/>
  <c r="AD1611"/>
  <c r="CR1611" s="1"/>
  <c r="Q1611" s="1"/>
  <c r="CQ1610"/>
  <c r="P1610" s="1"/>
  <c r="AD1610"/>
  <c r="CR1610" s="1"/>
  <c r="Q1610" s="1"/>
  <c r="CQ1609"/>
  <c r="P1609" s="1"/>
  <c r="AD1609"/>
  <c r="CR1609" s="1"/>
  <c r="Q1609" s="1"/>
  <c r="CR1608"/>
  <c r="Q1608" s="1"/>
  <c r="CP1608" s="1"/>
  <c r="O1608" s="1"/>
  <c r="CS1607"/>
  <c r="R1607" s="1"/>
  <c r="CY1607" s="1"/>
  <c r="X1607" s="1"/>
  <c r="AB1607"/>
  <c r="CQ1604"/>
  <c r="P1604" s="1"/>
  <c r="CP1604" s="1"/>
  <c r="O1604" s="1"/>
  <c r="AD1604"/>
  <c r="CR1604" s="1"/>
  <c r="Q1604" s="1"/>
  <c r="CR1603"/>
  <c r="Q1603" s="1"/>
  <c r="CP1603" s="1"/>
  <c r="O1603" s="1"/>
  <c r="CR1602"/>
  <c r="CS1601"/>
  <c r="R1601" s="1"/>
  <c r="CY1601" s="1"/>
  <c r="X1601" s="1"/>
  <c r="AB1601"/>
  <c r="BD1565"/>
  <c r="CR1563"/>
  <c r="CS1562"/>
  <c r="R1562" s="1"/>
  <c r="CY1562" s="1"/>
  <c r="X1562" s="1"/>
  <c r="AB1562"/>
  <c r="CS1561"/>
  <c r="R1561" s="1"/>
  <c r="CZ1561" s="1"/>
  <c r="Y1561" s="1"/>
  <c r="AB1561"/>
  <c r="CS1560"/>
  <c r="R1560" s="1"/>
  <c r="CZ1560" s="1"/>
  <c r="Y1560" s="1"/>
  <c r="AB1560"/>
  <c r="CS1559"/>
  <c r="R1559" s="1"/>
  <c r="CZ1559" s="1"/>
  <c r="Y1559" s="1"/>
  <c r="AB1559"/>
  <c r="CS1558"/>
  <c r="R1558" s="1"/>
  <c r="CZ1558" s="1"/>
  <c r="Y1558" s="1"/>
  <c r="AB1558"/>
  <c r="CQ1555"/>
  <c r="P1555" s="1"/>
  <c r="CP1555" s="1"/>
  <c r="O1555" s="1"/>
  <c r="AD1555"/>
  <c r="CR1555" s="1"/>
  <c r="Q1555" s="1"/>
  <c r="CQ1554"/>
  <c r="P1554" s="1"/>
  <c r="CP1554" s="1"/>
  <c r="O1554" s="1"/>
  <c r="AD1554"/>
  <c r="CR1554" s="1"/>
  <c r="Q1554" s="1"/>
  <c r="CR1553"/>
  <c r="Q1553" s="1"/>
  <c r="CK1551"/>
  <c r="F1532"/>
  <c r="F1510"/>
  <c r="F1498"/>
  <c r="CQ1478"/>
  <c r="P1478" s="1"/>
  <c r="AD1478"/>
  <c r="CR1478" s="1"/>
  <c r="Q1478" s="1"/>
  <c r="CQ1477"/>
  <c r="P1477" s="1"/>
  <c r="AD1477"/>
  <c r="CR1477" s="1"/>
  <c r="Q1477" s="1"/>
  <c r="CR1476"/>
  <c r="Q1476" s="1"/>
  <c r="CP1476" s="1"/>
  <c r="O1476" s="1"/>
  <c r="CR1475"/>
  <c r="Q1475" s="1"/>
  <c r="CP1475" s="1"/>
  <c r="O1475" s="1"/>
  <c r="CS1474"/>
  <c r="R1474" s="1"/>
  <c r="CZ1474" s="1"/>
  <c r="Y1474" s="1"/>
  <c r="AB1474"/>
  <c r="CQ1471"/>
  <c r="AD1471"/>
  <c r="CR1471" s="1"/>
  <c r="CR1470"/>
  <c r="Q1470" s="1"/>
  <c r="CP1470" s="1"/>
  <c r="O1470" s="1"/>
  <c r="CS1469"/>
  <c r="R1469" s="1"/>
  <c r="CZ1469" s="1"/>
  <c r="Y1469" s="1"/>
  <c r="AB1469"/>
  <c r="CQ1467"/>
  <c r="P1467" s="1"/>
  <c r="CP1467" s="1"/>
  <c r="O1467" s="1"/>
  <c r="AD1467"/>
  <c r="CR1467" s="1"/>
  <c r="Q1467" s="1"/>
  <c r="CQ1466"/>
  <c r="P1466" s="1"/>
  <c r="CP1466" s="1"/>
  <c r="O1466" s="1"/>
  <c r="AD1466"/>
  <c r="CR1466" s="1"/>
  <c r="Q1466" s="1"/>
  <c r="CR1465"/>
  <c r="Q1465" s="1"/>
  <c r="CP1465" s="1"/>
  <c r="O1465" s="1"/>
  <c r="CS1464"/>
  <c r="R1464" s="1"/>
  <c r="CZ1464" s="1"/>
  <c r="Y1464" s="1"/>
  <c r="AB1464"/>
  <c r="CQ1458"/>
  <c r="P1458" s="1"/>
  <c r="AD1458"/>
  <c r="CR1458" s="1"/>
  <c r="Q1458" s="1"/>
  <c r="CQ1457"/>
  <c r="AD1457"/>
  <c r="CR1457" s="1"/>
  <c r="CR1456"/>
  <c r="Q1456" s="1"/>
  <c r="CP1456" s="1"/>
  <c r="O1456" s="1"/>
  <c r="CS1455"/>
  <c r="R1455" s="1"/>
  <c r="CY1455" s="1"/>
  <c r="X1455" s="1"/>
  <c r="AB1455"/>
  <c r="CS1454"/>
  <c r="R1454" s="1"/>
  <c r="CZ1454" s="1"/>
  <c r="Y1454" s="1"/>
  <c r="AB1454"/>
  <c r="AU1451"/>
  <c r="AQ1451"/>
  <c r="CQ1415"/>
  <c r="P1415" s="1"/>
  <c r="CP1415" s="1"/>
  <c r="O1415" s="1"/>
  <c r="AD1415"/>
  <c r="CR1415" s="1"/>
  <c r="Q1415" s="1"/>
  <c r="CR1414"/>
  <c r="Q1414" s="1"/>
  <c r="CP1414" s="1"/>
  <c r="O1414" s="1"/>
  <c r="CR1413"/>
  <c r="Q1413" s="1"/>
  <c r="CP1413" s="1"/>
  <c r="O1413" s="1"/>
  <c r="CS1412"/>
  <c r="R1412" s="1"/>
  <c r="CY1412" s="1"/>
  <c r="X1412" s="1"/>
  <c r="AB1412"/>
  <c r="CS1411"/>
  <c r="R1411" s="1"/>
  <c r="CZ1411" s="1"/>
  <c r="Y1411" s="1"/>
  <c r="AB1411"/>
  <c r="BB1338"/>
  <c r="CQ1335"/>
  <c r="P1335" s="1"/>
  <c r="AD1335"/>
  <c r="CR1335" s="1"/>
  <c r="Q1335" s="1"/>
  <c r="CQ1334"/>
  <c r="AD1334"/>
  <c r="CR1334" s="1"/>
  <c r="CR1333"/>
  <c r="CS1332"/>
  <c r="R1332" s="1"/>
  <c r="CZ1332" s="1"/>
  <c r="Y1332" s="1"/>
  <c r="AB1332"/>
  <c r="CS1331"/>
  <c r="R1331" s="1"/>
  <c r="CZ1331" s="1"/>
  <c r="Y1331" s="1"/>
  <c r="AB1331"/>
  <c r="CQ1330"/>
  <c r="P1330" s="1"/>
  <c r="CP1330" s="1"/>
  <c r="O1330" s="1"/>
  <c r="AD1330"/>
  <c r="CR1330" s="1"/>
  <c r="Q1330" s="1"/>
  <c r="CQ1329"/>
  <c r="P1329" s="1"/>
  <c r="CP1329" s="1"/>
  <c r="O1329" s="1"/>
  <c r="AD1329"/>
  <c r="CR1329" s="1"/>
  <c r="Q1329" s="1"/>
  <c r="CQ1328"/>
  <c r="P1328" s="1"/>
  <c r="CP1328" s="1"/>
  <c r="O1328" s="1"/>
  <c r="AD1328"/>
  <c r="CR1328" s="1"/>
  <c r="Q1328" s="1"/>
  <c r="CQ1327"/>
  <c r="P1327" s="1"/>
  <c r="CP1327" s="1"/>
  <c r="O1327" s="1"/>
  <c r="AD1327"/>
  <c r="CR1327" s="1"/>
  <c r="Q1327" s="1"/>
  <c r="CQ1326"/>
  <c r="AD1326"/>
  <c r="CR1326" s="1"/>
  <c r="CR1325"/>
  <c r="CS1324"/>
  <c r="R1324" s="1"/>
  <c r="CZ1324" s="1"/>
  <c r="Y1324" s="1"/>
  <c r="AB1324"/>
  <c r="CS1323"/>
  <c r="R1323" s="1"/>
  <c r="CZ1323" s="1"/>
  <c r="Y1323" s="1"/>
  <c r="AB1323"/>
  <c r="CQ1321"/>
  <c r="P1321" s="1"/>
  <c r="AD1321"/>
  <c r="CR1321" s="1"/>
  <c r="Q1321" s="1"/>
  <c r="CR1320"/>
  <c r="Q1320" s="1"/>
  <c r="CP1320" s="1"/>
  <c r="O1320" s="1"/>
  <c r="CR1319"/>
  <c r="Q1319" s="1"/>
  <c r="CP1319" s="1"/>
  <c r="O1319" s="1"/>
  <c r="CR1318"/>
  <c r="Q1318" s="1"/>
  <c r="CP1318" s="1"/>
  <c r="O1318" s="1"/>
  <c r="CS1314"/>
  <c r="R1314" s="1"/>
  <c r="CZ1314" s="1"/>
  <c r="Y1314" s="1"/>
  <c r="CQ1308"/>
  <c r="P1308" s="1"/>
  <c r="CP1308" s="1"/>
  <c r="O1308" s="1"/>
  <c r="CS1306"/>
  <c r="R1306" s="1"/>
  <c r="CZ1306" s="1"/>
  <c r="Y1306" s="1"/>
  <c r="CS1305"/>
  <c r="R1305" s="1"/>
  <c r="CZ1305" s="1"/>
  <c r="Y1305" s="1"/>
  <c r="CQ1303"/>
  <c r="P1303" s="1"/>
  <c r="CP1303" s="1"/>
  <c r="O1303" s="1"/>
  <c r="CQ1302"/>
  <c r="P1302" s="1"/>
  <c r="CP1302" s="1"/>
  <c r="O1302" s="1"/>
  <c r="CR1301"/>
  <c r="Q1301" s="1"/>
  <c r="CP1301" s="1"/>
  <c r="O1301" s="1"/>
  <c r="BC1265"/>
  <c r="AU1265"/>
  <c r="AQ1265"/>
  <c r="CQ1263"/>
  <c r="CR1262"/>
  <c r="Q1262" s="1"/>
  <c r="CP1262" s="1"/>
  <c r="O1262" s="1"/>
  <c r="CR1261"/>
  <c r="Q1261" s="1"/>
  <c r="CP1261" s="1"/>
  <c r="O1261" s="1"/>
  <c r="CR1260"/>
  <c r="Q1260" s="1"/>
  <c r="CP1260" s="1"/>
  <c r="O1260" s="1"/>
  <c r="CR1259"/>
  <c r="Q1259" s="1"/>
  <c r="CP1259" s="1"/>
  <c r="O1259" s="1"/>
  <c r="CR1258"/>
  <c r="Q1258" s="1"/>
  <c r="CP1258" s="1"/>
  <c r="O1258" s="1"/>
  <c r="CQ1257"/>
  <c r="P1257" s="1"/>
  <c r="CP1257" s="1"/>
  <c r="O1257" s="1"/>
  <c r="CQ1256"/>
  <c r="CP1164"/>
  <c r="O1164" s="1"/>
  <c r="CP1014"/>
  <c r="O1014" s="1"/>
  <c r="CP1006"/>
  <c r="O1006" s="1"/>
  <c r="CP1002"/>
  <c r="O1002" s="1"/>
  <c r="AB994"/>
  <c r="CP992"/>
  <c r="O992" s="1"/>
  <c r="AB987"/>
  <c r="AB947"/>
  <c r="CZ863"/>
  <c r="Y863" s="1"/>
  <c r="CX1701" i="3"/>
  <c r="CX1705"/>
  <c r="CX1698"/>
  <c r="CX1702"/>
  <c r="CX1699"/>
  <c r="CX1703"/>
  <c r="CX1700"/>
  <c r="CX1704"/>
  <c r="CX1692"/>
  <c r="CX1696"/>
  <c r="CX1693"/>
  <c r="CX1697"/>
  <c r="CX1694"/>
  <c r="CX1691"/>
  <c r="CX1695"/>
  <c r="CX1684"/>
  <c r="CX1688"/>
  <c r="CX1685"/>
  <c r="CX1689"/>
  <c r="CX1686"/>
  <c r="CX1690"/>
  <c r="CX1683"/>
  <c r="CX1687"/>
  <c r="CX1672"/>
  <c r="CX1676"/>
  <c r="CX1680"/>
  <c r="CX1673"/>
  <c r="CX1677"/>
  <c r="CX1681"/>
  <c r="CX1670"/>
  <c r="CX1674"/>
  <c r="CX1678"/>
  <c r="CX1682"/>
  <c r="CX1671"/>
  <c r="CX1675"/>
  <c r="CX1679"/>
  <c r="CX1668"/>
  <c r="CX1669"/>
  <c r="CX1666"/>
  <c r="CX1667"/>
  <c r="CX1624"/>
  <c r="CX1625"/>
  <c r="CX1626"/>
  <c r="CX1627"/>
  <c r="CX1620"/>
  <c r="CX1621"/>
  <c r="CX1600"/>
  <c r="CX1604"/>
  <c r="CX1608"/>
  <c r="CX1601"/>
  <c r="CX1605"/>
  <c r="CX1609"/>
  <c r="CX1602"/>
  <c r="CX1606"/>
  <c r="CX1603"/>
  <c r="CX1607"/>
  <c r="CX1562"/>
  <c r="CX1563"/>
  <c r="CX1528"/>
  <c r="CX1532"/>
  <c r="CX1529"/>
  <c r="CX1533"/>
  <c r="CX1530"/>
  <c r="CX1534"/>
  <c r="CX1531"/>
  <c r="CX1520"/>
  <c r="CX1524"/>
  <c r="CX1521"/>
  <c r="CX1522"/>
  <c r="CX1523"/>
  <c r="CX1392"/>
  <c r="CX1396"/>
  <c r="CX1393"/>
  <c r="CX1397"/>
  <c r="CX1390"/>
  <c r="CX1394"/>
  <c r="CX1398"/>
  <c r="CX1391"/>
  <c r="CX1395"/>
  <c r="CY1253" i="1"/>
  <c r="X1253" s="1"/>
  <c r="CZ1253"/>
  <c r="Y1253" s="1"/>
  <c r="CZ1172"/>
  <c r="Y1172" s="1"/>
  <c r="CY1172"/>
  <c r="X1172" s="1"/>
  <c r="CZ1170"/>
  <c r="Y1170" s="1"/>
  <c r="CY1170"/>
  <c r="X1170" s="1"/>
  <c r="CR1164"/>
  <c r="Q1164" s="1"/>
  <c r="AB1164"/>
  <c r="CZ1161"/>
  <c r="Y1161" s="1"/>
  <c r="CY1161"/>
  <c r="X1161" s="1"/>
  <c r="CY1156"/>
  <c r="X1156" s="1"/>
  <c r="CZ1156"/>
  <c r="Y1156" s="1"/>
  <c r="CY1155"/>
  <c r="X1155" s="1"/>
  <c r="CZ1155"/>
  <c r="Y1155" s="1"/>
  <c r="CY1154"/>
  <c r="X1154" s="1"/>
  <c r="CZ1154"/>
  <c r="Y1154" s="1"/>
  <c r="CY1153"/>
  <c r="X1153" s="1"/>
  <c r="CZ1153"/>
  <c r="Y1153" s="1"/>
  <c r="AB1152"/>
  <c r="CR1152"/>
  <c r="Q1152" s="1"/>
  <c r="CP1152" s="1"/>
  <c r="O1152" s="1"/>
  <c r="CZ1148"/>
  <c r="Y1148" s="1"/>
  <c r="CY1148"/>
  <c r="X1148" s="1"/>
  <c r="CZ1147"/>
  <c r="Y1147" s="1"/>
  <c r="CY1147"/>
  <c r="X1147" s="1"/>
  <c r="CP1143"/>
  <c r="O1143" s="1"/>
  <c r="AU1095"/>
  <c r="F1126"/>
  <c r="AQ1107"/>
  <c r="CG1107"/>
  <c r="BZ1095"/>
  <c r="CZ1104"/>
  <c r="Y1104" s="1"/>
  <c r="CY1104"/>
  <c r="X1104" s="1"/>
  <c r="AB1099"/>
  <c r="CR1099"/>
  <c r="Q1099" s="1"/>
  <c r="CP1099" s="1"/>
  <c r="O1099" s="1"/>
  <c r="CP1097"/>
  <c r="O1097" s="1"/>
  <c r="CZ1022"/>
  <c r="Y1022" s="1"/>
  <c r="CY1022"/>
  <c r="X1022" s="1"/>
  <c r="AB1018"/>
  <c r="CR1018"/>
  <c r="Q1018" s="1"/>
  <c r="CP1018" s="1"/>
  <c r="O1018" s="1"/>
  <c r="CZ1016"/>
  <c r="Y1016" s="1"/>
  <c r="CY1016"/>
  <c r="X1016" s="1"/>
  <c r="GO1013"/>
  <c r="GM1013"/>
  <c r="CY1010"/>
  <c r="X1010" s="1"/>
  <c r="CZ1010"/>
  <c r="Y1010" s="1"/>
  <c r="CZ1007"/>
  <c r="Y1007" s="1"/>
  <c r="CY1007"/>
  <c r="X1007" s="1"/>
  <c r="CZ1006"/>
  <c r="Y1006" s="1"/>
  <c r="CY1006"/>
  <c r="X1006" s="1"/>
  <c r="CZ1002"/>
  <c r="Y1002" s="1"/>
  <c r="CY1002"/>
  <c r="X1002" s="1"/>
  <c r="CZ995"/>
  <c r="Y995" s="1"/>
  <c r="CY995"/>
  <c r="X995" s="1"/>
  <c r="CZ993"/>
  <c r="Y993" s="1"/>
  <c r="CY993"/>
  <c r="X993" s="1"/>
  <c r="CR990"/>
  <c r="Q990" s="1"/>
  <c r="CP990" s="1"/>
  <c r="O990" s="1"/>
  <c r="AB990"/>
  <c r="CZ989"/>
  <c r="Y989" s="1"/>
  <c r="CY989"/>
  <c r="X989" s="1"/>
  <c r="CZ944"/>
  <c r="Y944" s="1"/>
  <c r="CY944"/>
  <c r="X944" s="1"/>
  <c r="CD827"/>
  <c r="AU867"/>
  <c r="CZ787"/>
  <c r="Y787" s="1"/>
  <c r="CY787"/>
  <c r="X787" s="1"/>
  <c r="I1602"/>
  <c r="P1602" s="1"/>
  <c r="AO1565"/>
  <c r="I1563"/>
  <c r="V1563" s="1"/>
  <c r="AI1565" s="1"/>
  <c r="AR1408"/>
  <c r="BC1338"/>
  <c r="AU1338"/>
  <c r="AQ1338"/>
  <c r="I1333"/>
  <c r="P1333" s="1"/>
  <c r="I1325"/>
  <c r="R1325" s="1"/>
  <c r="I1307"/>
  <c r="S1307" s="1"/>
  <c r="CI1265"/>
  <c r="BD1265"/>
  <c r="CP1179"/>
  <c r="O1179" s="1"/>
  <c r="CP1169"/>
  <c r="O1169" s="1"/>
  <c r="CP1146"/>
  <c r="O1146" s="1"/>
  <c r="CP1098"/>
  <c r="O1098" s="1"/>
  <c r="CP1001"/>
  <c r="O1001" s="1"/>
  <c r="CX1790" i="3"/>
  <c r="CX1788"/>
  <c r="CX1789"/>
  <c r="CX1774"/>
  <c r="CX1778"/>
  <c r="CX1782"/>
  <c r="CX1775"/>
  <c r="CX1779"/>
  <c r="CX1776"/>
  <c r="CX1780"/>
  <c r="CX1777"/>
  <c r="CX1781"/>
  <c r="CX1660"/>
  <c r="CX1664"/>
  <c r="CX1661"/>
  <c r="CX1665"/>
  <c r="CX1658"/>
  <c r="CX1662"/>
  <c r="CX1659"/>
  <c r="CX1663"/>
  <c r="CX1628"/>
  <c r="CX1629"/>
  <c r="CX1612"/>
  <c r="CX1610"/>
  <c r="CX1611"/>
  <c r="CX1592"/>
  <c r="CX1596"/>
  <c r="CX1593"/>
  <c r="CX1597"/>
  <c r="CX1594"/>
  <c r="CX1598"/>
  <c r="CX1595"/>
  <c r="CX1599"/>
  <c r="CX1588"/>
  <c r="CX1585"/>
  <c r="CX1589"/>
  <c r="CX1586"/>
  <c r="CX1590"/>
  <c r="CX1587"/>
  <c r="CX1591"/>
  <c r="CX1580"/>
  <c r="CX1584"/>
  <c r="CX1577"/>
  <c r="CX1581"/>
  <c r="CX1578"/>
  <c r="CX1582"/>
  <c r="CX1579"/>
  <c r="CX1583"/>
  <c r="CX1564"/>
  <c r="CX1568"/>
  <c r="CX1572"/>
  <c r="CX1576"/>
  <c r="CX1565"/>
  <c r="CX1569"/>
  <c r="CX1573"/>
  <c r="CX1566"/>
  <c r="CX1570"/>
  <c r="CX1574"/>
  <c r="CX1567"/>
  <c r="CX1571"/>
  <c r="CX1575"/>
  <c r="CX1548"/>
  <c r="CX1552"/>
  <c r="CX1549"/>
  <c r="CX1546"/>
  <c r="CX1550"/>
  <c r="CX1547"/>
  <c r="CX1551"/>
  <c r="CX1536"/>
  <c r="CX1537"/>
  <c r="CX1538"/>
  <c r="CX1535"/>
  <c r="CX1436"/>
  <c r="CX1440"/>
  <c r="CX1437"/>
  <c r="CX1441"/>
  <c r="CX1438"/>
  <c r="CX1442"/>
  <c r="CX1435"/>
  <c r="CX1439"/>
  <c r="CX1428"/>
  <c r="CX1432"/>
  <c r="CX1429"/>
  <c r="CX1433"/>
  <c r="CX1430"/>
  <c r="CX1434"/>
  <c r="CX1431"/>
  <c r="CX1420"/>
  <c r="CX1424"/>
  <c r="CX1421"/>
  <c r="CX1425"/>
  <c r="CX1422"/>
  <c r="CX1426"/>
  <c r="CX1423"/>
  <c r="CX1427"/>
  <c r="CX1408"/>
  <c r="CX1412"/>
  <c r="CX1416"/>
  <c r="CX1409"/>
  <c r="CX1413"/>
  <c r="CX1417"/>
  <c r="CX1410"/>
  <c r="CX1414"/>
  <c r="CX1418"/>
  <c r="CX1407"/>
  <c r="CX1411"/>
  <c r="CX1415"/>
  <c r="CX1419"/>
  <c r="CR1178" i="1"/>
  <c r="Q1178" s="1"/>
  <c r="CP1178" s="1"/>
  <c r="O1178" s="1"/>
  <c r="AB1178"/>
  <c r="CR1177"/>
  <c r="Q1177" s="1"/>
  <c r="CP1177" s="1"/>
  <c r="O1177" s="1"/>
  <c r="AB1177"/>
  <c r="CZ1171"/>
  <c r="Y1171" s="1"/>
  <c r="CY1171"/>
  <c r="X1171" s="1"/>
  <c r="GM1171" s="1"/>
  <c r="AB1165"/>
  <c r="CR1165"/>
  <c r="Q1165" s="1"/>
  <c r="CP1165" s="1"/>
  <c r="O1165" s="1"/>
  <c r="CZ1164"/>
  <c r="Y1164" s="1"/>
  <c r="CY1164"/>
  <c r="X1164" s="1"/>
  <c r="CZ1162"/>
  <c r="Y1162" s="1"/>
  <c r="CY1162"/>
  <c r="X1162" s="1"/>
  <c r="CR1145"/>
  <c r="Q1145" s="1"/>
  <c r="CP1145" s="1"/>
  <c r="O1145" s="1"/>
  <c r="AB1145"/>
  <c r="CR1144"/>
  <c r="Q1144" s="1"/>
  <c r="CP1144" s="1"/>
  <c r="O1144" s="1"/>
  <c r="AB1144"/>
  <c r="CY1099"/>
  <c r="X1099" s="1"/>
  <c r="CZ1099"/>
  <c r="Y1099" s="1"/>
  <c r="AB1019"/>
  <c r="CR1019"/>
  <c r="Q1019" s="1"/>
  <c r="CP1019" s="1"/>
  <c r="O1019" s="1"/>
  <c r="CZ1017"/>
  <c r="Y1017" s="1"/>
  <c r="CY1017"/>
  <c r="X1017" s="1"/>
  <c r="CZ1014"/>
  <c r="Y1014" s="1"/>
  <c r="CY1014"/>
  <c r="X1014" s="1"/>
  <c r="AB1011"/>
  <c r="CR1011"/>
  <c r="Q1011" s="1"/>
  <c r="CP1011" s="1"/>
  <c r="O1011" s="1"/>
  <c r="CZ1003"/>
  <c r="Y1003" s="1"/>
  <c r="CY1003"/>
  <c r="X1003" s="1"/>
  <c r="GM1003" s="1"/>
  <c r="CR1000"/>
  <c r="Q1000" s="1"/>
  <c r="CP1000" s="1"/>
  <c r="O1000" s="1"/>
  <c r="AB1000"/>
  <c r="CR999"/>
  <c r="Q999" s="1"/>
  <c r="CP999" s="1"/>
  <c r="O999" s="1"/>
  <c r="AB999"/>
  <c r="CR998"/>
  <c r="Q998" s="1"/>
  <c r="CP998" s="1"/>
  <c r="O998" s="1"/>
  <c r="AB998"/>
  <c r="CR997"/>
  <c r="Q997" s="1"/>
  <c r="CP997" s="1"/>
  <c r="O997" s="1"/>
  <c r="AB997"/>
  <c r="CR996"/>
  <c r="Q996" s="1"/>
  <c r="CP996" s="1"/>
  <c r="O996" s="1"/>
  <c r="AB996"/>
  <c r="CZ990"/>
  <c r="Y990" s="1"/>
  <c r="CY990"/>
  <c r="X990" s="1"/>
  <c r="AB949"/>
  <c r="CR949"/>
  <c r="Q949" s="1"/>
  <c r="CP949" s="1"/>
  <c r="O949" s="1"/>
  <c r="CZ948"/>
  <c r="Y948" s="1"/>
  <c r="CY948"/>
  <c r="X948" s="1"/>
  <c r="CZ946"/>
  <c r="Y946" s="1"/>
  <c r="CY946"/>
  <c r="X946" s="1"/>
  <c r="CY942"/>
  <c r="X942" s="1"/>
  <c r="CZ942"/>
  <c r="Y942" s="1"/>
  <c r="CZ835"/>
  <c r="Y835" s="1"/>
  <c r="CY835"/>
  <c r="X835" s="1"/>
  <c r="CZ790"/>
  <c r="Y790" s="1"/>
  <c r="CY790"/>
  <c r="X790" s="1"/>
  <c r="AO1639"/>
  <c r="I1637"/>
  <c r="V1637" s="1"/>
  <c r="I1623"/>
  <c r="GX1623" s="1"/>
  <c r="I1471"/>
  <c r="GX1471" s="1"/>
  <c r="I1457"/>
  <c r="GX1457" s="1"/>
  <c r="BD1338"/>
  <c r="I1334"/>
  <c r="GX1334" s="1"/>
  <c r="I1326"/>
  <c r="GX1326" s="1"/>
  <c r="AO1265"/>
  <c r="I1263"/>
  <c r="W1263" s="1"/>
  <c r="CY1257"/>
  <c r="X1257" s="1"/>
  <c r="CP1253"/>
  <c r="O1253" s="1"/>
  <c r="CP1151"/>
  <c r="O1151" s="1"/>
  <c r="CP1150"/>
  <c r="O1150" s="1"/>
  <c r="CP1105"/>
  <c r="O1105" s="1"/>
  <c r="CP1023"/>
  <c r="O1023" s="1"/>
  <c r="CP1010"/>
  <c r="O1010" s="1"/>
  <c r="CP1009"/>
  <c r="O1009" s="1"/>
  <c r="CP1004"/>
  <c r="O1004" s="1"/>
  <c r="CP995"/>
  <c r="O995" s="1"/>
  <c r="CP991"/>
  <c r="O991" s="1"/>
  <c r="AB948"/>
  <c r="AB946"/>
  <c r="CP941"/>
  <c r="O941" s="1"/>
  <c r="CX1364" i="3"/>
  <c r="CX1363"/>
  <c r="CX1264"/>
  <c r="CX1268"/>
  <c r="CX1265"/>
  <c r="CX1269"/>
  <c r="CX1266"/>
  <c r="CX1270"/>
  <c r="CX1263"/>
  <c r="CX1267"/>
  <c r="CX1256"/>
  <c r="CX1260"/>
  <c r="CX1257"/>
  <c r="CX1261"/>
  <c r="CX1258"/>
  <c r="CX1262"/>
  <c r="CX1259"/>
  <c r="CX1248"/>
  <c r="CX1252"/>
  <c r="CX1249"/>
  <c r="CX1253"/>
  <c r="CX1250"/>
  <c r="CX1254"/>
  <c r="CX1251"/>
  <c r="CX1255"/>
  <c r="CX1236"/>
  <c r="CX1240"/>
  <c r="CX1244"/>
  <c r="CX1237"/>
  <c r="CX1241"/>
  <c r="CX1245"/>
  <c r="CX1238"/>
  <c r="CX1242"/>
  <c r="CX1246"/>
  <c r="CX1235"/>
  <c r="CX1239"/>
  <c r="CX1243"/>
  <c r="CX1247"/>
  <c r="CX1232"/>
  <c r="CX1233"/>
  <c r="CX1234"/>
  <c r="CX1231"/>
  <c r="CX1196"/>
  <c r="CX1197"/>
  <c r="CX1198"/>
  <c r="CX1195"/>
  <c r="CX1184"/>
  <c r="CX1185"/>
  <c r="CX1183"/>
  <c r="CX1172"/>
  <c r="CX1176"/>
  <c r="CX1169"/>
  <c r="CX1173"/>
  <c r="CX1177"/>
  <c r="CX1170"/>
  <c r="CX1174"/>
  <c r="CX1171"/>
  <c r="CX1175"/>
  <c r="CX1056"/>
  <c r="CX1060"/>
  <c r="CX1053"/>
  <c r="CX1057"/>
  <c r="CX1054"/>
  <c r="CX1058"/>
  <c r="CX1055"/>
  <c r="CX1059"/>
  <c r="CX1024"/>
  <c r="CX1023"/>
  <c r="CZ857" i="1"/>
  <c r="Y857" s="1"/>
  <c r="CY857"/>
  <c r="X857" s="1"/>
  <c r="CZ850"/>
  <c r="Y850" s="1"/>
  <c r="CY850"/>
  <c r="X850" s="1"/>
  <c r="CX918" i="3"/>
  <c r="CX922"/>
  <c r="CX917"/>
  <c r="CX921"/>
  <c r="CX919"/>
  <c r="CX923"/>
  <c r="CX920"/>
  <c r="CX924"/>
  <c r="I844" i="1"/>
  <c r="S844" s="1"/>
  <c r="I843"/>
  <c r="T843" s="1"/>
  <c r="CX910" i="3"/>
  <c r="CX914"/>
  <c r="CX913"/>
  <c r="CX911"/>
  <c r="CX915"/>
  <c r="CX912"/>
  <c r="CX916"/>
  <c r="CX902"/>
  <c r="CX906"/>
  <c r="CX905"/>
  <c r="CX909"/>
  <c r="CX903"/>
  <c r="CX907"/>
  <c r="CX904"/>
  <c r="CX908"/>
  <c r="AD839" i="1"/>
  <c r="CR839" s="1"/>
  <c r="Q839" s="1"/>
  <c r="CS839"/>
  <c r="R839" s="1"/>
  <c r="CX886" i="3"/>
  <c r="CX885"/>
  <c r="CX887"/>
  <c r="CX888"/>
  <c r="AD837" i="1"/>
  <c r="CS837"/>
  <c r="R837" s="1"/>
  <c r="AB835"/>
  <c r="CQ835"/>
  <c r="P835" s="1"/>
  <c r="CP835" s="1"/>
  <c r="O835" s="1"/>
  <c r="CZ831"/>
  <c r="Y831" s="1"/>
  <c r="CY831"/>
  <c r="X831" s="1"/>
  <c r="F818"/>
  <c r="BD779"/>
  <c r="AB789"/>
  <c r="CQ789"/>
  <c r="P789" s="1"/>
  <c r="CP789" s="1"/>
  <c r="O789" s="1"/>
  <c r="AB787"/>
  <c r="CQ787"/>
  <c r="P787" s="1"/>
  <c r="CP787" s="1"/>
  <c r="O787" s="1"/>
  <c r="CX846" i="3"/>
  <c r="CX845"/>
  <c r="CX843"/>
  <c r="CX844"/>
  <c r="I784" i="1"/>
  <c r="T784" s="1"/>
  <c r="AG793" s="1"/>
  <c r="CP781"/>
  <c r="O781" s="1"/>
  <c r="CZ703"/>
  <c r="Y703" s="1"/>
  <c r="CY703"/>
  <c r="X703" s="1"/>
  <c r="CR699"/>
  <c r="Q699" s="1"/>
  <c r="AB699"/>
  <c r="CZ698"/>
  <c r="Y698" s="1"/>
  <c r="CY698"/>
  <c r="X698" s="1"/>
  <c r="CZ696"/>
  <c r="Y696" s="1"/>
  <c r="CY696"/>
  <c r="X696" s="1"/>
  <c r="AB689"/>
  <c r="CR689"/>
  <c r="Q689" s="1"/>
  <c r="F659"/>
  <c r="BC629"/>
  <c r="CR641"/>
  <c r="Q641" s="1"/>
  <c r="AB641"/>
  <c r="CZ640"/>
  <c r="Y640" s="1"/>
  <c r="CY640"/>
  <c r="X640" s="1"/>
  <c r="CZ638"/>
  <c r="Y638" s="1"/>
  <c r="CY638"/>
  <c r="X638" s="1"/>
  <c r="CZ636"/>
  <c r="Y636" s="1"/>
  <c r="CY636"/>
  <c r="X636" s="1"/>
  <c r="AQ643"/>
  <c r="BZ629"/>
  <c r="CR631"/>
  <c r="Q631" s="1"/>
  <c r="AB631"/>
  <c r="CZ556"/>
  <c r="Y556" s="1"/>
  <c r="CY556"/>
  <c r="X556" s="1"/>
  <c r="CZ555"/>
  <c r="Y555" s="1"/>
  <c r="CY555"/>
  <c r="X555" s="1"/>
  <c r="CZ554"/>
  <c r="Y554" s="1"/>
  <c r="CY554"/>
  <c r="X554" s="1"/>
  <c r="CR549"/>
  <c r="Q549" s="1"/>
  <c r="AB549"/>
  <c r="CZ548"/>
  <c r="Y548" s="1"/>
  <c r="CY548"/>
  <c r="X548" s="1"/>
  <c r="CZ546"/>
  <c r="Y546" s="1"/>
  <c r="CY546"/>
  <c r="X546" s="1"/>
  <c r="AB539"/>
  <c r="CR539"/>
  <c r="Q539" s="1"/>
  <c r="AD1255"/>
  <c r="CR1255" s="1"/>
  <c r="Q1255" s="1"/>
  <c r="CP1255" s="1"/>
  <c r="O1255" s="1"/>
  <c r="BD1181"/>
  <c r="BD1213" s="1"/>
  <c r="AD1175"/>
  <c r="CR1175" s="1"/>
  <c r="Q1175" s="1"/>
  <c r="CP1175" s="1"/>
  <c r="O1175" s="1"/>
  <c r="AD1174"/>
  <c r="CR1174" s="1"/>
  <c r="Q1174" s="1"/>
  <c r="CP1174" s="1"/>
  <c r="O1174" s="1"/>
  <c r="AB1171"/>
  <c r="AB1169"/>
  <c r="AD1167"/>
  <c r="CR1167" s="1"/>
  <c r="Q1167" s="1"/>
  <c r="CP1167" s="1"/>
  <c r="O1167" s="1"/>
  <c r="AD1157"/>
  <c r="AD1148"/>
  <c r="CR1148" s="1"/>
  <c r="Q1148" s="1"/>
  <c r="CP1148" s="1"/>
  <c r="O1148" s="1"/>
  <c r="AO1107"/>
  <c r="AD1101"/>
  <c r="AD1100"/>
  <c r="AB1097"/>
  <c r="CL1095"/>
  <c r="CD1095"/>
  <c r="AO1025"/>
  <c r="AO1057" s="1"/>
  <c r="AD1012"/>
  <c r="CR1012" s="1"/>
  <c r="AD1007"/>
  <c r="CR1007" s="1"/>
  <c r="Q1007" s="1"/>
  <c r="CP1007" s="1"/>
  <c r="O1007" s="1"/>
  <c r="CQ987"/>
  <c r="P987" s="1"/>
  <c r="CG951"/>
  <c r="BB951"/>
  <c r="AP951"/>
  <c r="CQ948"/>
  <c r="P948" s="1"/>
  <c r="CP948" s="1"/>
  <c r="O948" s="1"/>
  <c r="CQ947"/>
  <c r="P947" s="1"/>
  <c r="CP947" s="1"/>
  <c r="O947" s="1"/>
  <c r="CQ946"/>
  <c r="P946" s="1"/>
  <c r="CP946" s="1"/>
  <c r="O946" s="1"/>
  <c r="CQ945"/>
  <c r="P945" s="1"/>
  <c r="AD945"/>
  <c r="CR945" s="1"/>
  <c r="Q945" s="1"/>
  <c r="CQ944"/>
  <c r="P944" s="1"/>
  <c r="AD944"/>
  <c r="CR944" s="1"/>
  <c r="Q944" s="1"/>
  <c r="CR943"/>
  <c r="Q943" s="1"/>
  <c r="CP943" s="1"/>
  <c r="O943" s="1"/>
  <c r="CR942"/>
  <c r="Q942" s="1"/>
  <c r="CP942" s="1"/>
  <c r="O942" s="1"/>
  <c r="CS941"/>
  <c r="R941" s="1"/>
  <c r="CY941" s="1"/>
  <c r="X941" s="1"/>
  <c r="AB941"/>
  <c r="CQ940"/>
  <c r="BX937"/>
  <c r="CR863"/>
  <c r="Q863" s="1"/>
  <c r="T863"/>
  <c r="CZ861"/>
  <c r="Y861" s="1"/>
  <c r="GM861" s="1"/>
  <c r="CP859"/>
  <c r="O859" s="1"/>
  <c r="AB858"/>
  <c r="CP856"/>
  <c r="O856" s="1"/>
  <c r="AB856"/>
  <c r="T855"/>
  <c r="Q855"/>
  <c r="V844"/>
  <c r="T844"/>
  <c r="Q836"/>
  <c r="R836"/>
  <c r="S833"/>
  <c r="U833"/>
  <c r="Q833"/>
  <c r="CP833" s="1"/>
  <c r="O833" s="1"/>
  <c r="P830"/>
  <c r="AB830"/>
  <c r="P791"/>
  <c r="AB791"/>
  <c r="CD793"/>
  <c r="S784"/>
  <c r="U784"/>
  <c r="Q784"/>
  <c r="AB781"/>
  <c r="BD709"/>
  <c r="CP706"/>
  <c r="O706" s="1"/>
  <c r="AB705"/>
  <c r="T704"/>
  <c r="AB704"/>
  <c r="CP701"/>
  <c r="O701" s="1"/>
  <c r="AB698"/>
  <c r="AB696"/>
  <c r="AB694"/>
  <c r="AB688"/>
  <c r="GX683"/>
  <c r="P683"/>
  <c r="AB640"/>
  <c r="AB638"/>
  <c r="AB636"/>
  <c r="CP635"/>
  <c r="O635" s="1"/>
  <c r="CP551"/>
  <c r="O551" s="1"/>
  <c r="AB548"/>
  <c r="AB546"/>
  <c r="AB544"/>
  <c r="CX1368" i="3"/>
  <c r="CX1365"/>
  <c r="CX1366"/>
  <c r="CX1367"/>
  <c r="CX1353"/>
  <c r="CX1354"/>
  <c r="CX1355"/>
  <c r="CX1340"/>
  <c r="CX1344"/>
  <c r="CX1341"/>
  <c r="CX1345"/>
  <c r="CX1342"/>
  <c r="CX1346"/>
  <c r="CX1339"/>
  <c r="CX1343"/>
  <c r="CX1347"/>
  <c r="CX1224"/>
  <c r="CX1228"/>
  <c r="CX1225"/>
  <c r="CX1229"/>
  <c r="CX1226"/>
  <c r="CX1230"/>
  <c r="CX1223"/>
  <c r="CX1227"/>
  <c r="CX1200"/>
  <c r="CX1199"/>
  <c r="CX1160"/>
  <c r="CX1164"/>
  <c r="CX1168"/>
  <c r="CX1157"/>
  <c r="CX1161"/>
  <c r="CX1165"/>
  <c r="CX1158"/>
  <c r="CX1162"/>
  <c r="CX1166"/>
  <c r="CX1159"/>
  <c r="CX1163"/>
  <c r="CX1167"/>
  <c r="CX1152"/>
  <c r="CX1156"/>
  <c r="CX1153"/>
  <c r="CX1150"/>
  <c r="CX1154"/>
  <c r="CX1151"/>
  <c r="CX1155"/>
  <c r="CX1132"/>
  <c r="CX1136"/>
  <c r="CX1140"/>
  <c r="CX1144"/>
  <c r="CX1148"/>
  <c r="CX1133"/>
  <c r="CX1137"/>
  <c r="CX1141"/>
  <c r="CX1145"/>
  <c r="CX1149"/>
  <c r="CX1134"/>
  <c r="CX1138"/>
  <c r="CX1142"/>
  <c r="CX1146"/>
  <c r="CX1135"/>
  <c r="CX1139"/>
  <c r="CX1143"/>
  <c r="CX1147"/>
  <c r="CX1116"/>
  <c r="CX1120"/>
  <c r="CX1124"/>
  <c r="CX1128"/>
  <c r="CX1113"/>
  <c r="CX1117"/>
  <c r="CX1121"/>
  <c r="CX1125"/>
  <c r="CX1129"/>
  <c r="CX1114"/>
  <c r="CX1118"/>
  <c r="CX1122"/>
  <c r="CX1126"/>
  <c r="CX1130"/>
  <c r="CX1115"/>
  <c r="CX1119"/>
  <c r="CX1123"/>
  <c r="CX1127"/>
  <c r="CX1131"/>
  <c r="CX1104"/>
  <c r="CX1108"/>
  <c r="CX1112"/>
  <c r="CX1101"/>
  <c r="CX1105"/>
  <c r="CX1109"/>
  <c r="CX1102"/>
  <c r="CX1106"/>
  <c r="CX1110"/>
  <c r="CX1103"/>
  <c r="CX1107"/>
  <c r="CX1111"/>
  <c r="CX1040"/>
  <c r="CX1037"/>
  <c r="CX1041"/>
  <c r="CX1038"/>
  <c r="CX1042"/>
  <c r="CX1039"/>
  <c r="CX1043"/>
  <c r="CX1032"/>
  <c r="CX1036"/>
  <c r="CX1033"/>
  <c r="CX1034"/>
  <c r="CX1035"/>
  <c r="CX1029"/>
  <c r="CX1030"/>
  <c r="CX1031"/>
  <c r="CX1028"/>
  <c r="CX1026"/>
  <c r="CX1027"/>
  <c r="CX1017"/>
  <c r="CX1018"/>
  <c r="I940" i="1"/>
  <c r="S940" s="1"/>
  <c r="CZ849"/>
  <c r="Y849" s="1"/>
  <c r="CY849"/>
  <c r="X849" s="1"/>
  <c r="AB848"/>
  <c r="CQ848"/>
  <c r="P848" s="1"/>
  <c r="CP848" s="1"/>
  <c r="O848" s="1"/>
  <c r="CZ847"/>
  <c r="Y847" s="1"/>
  <c r="CY847"/>
  <c r="X847" s="1"/>
  <c r="AB846"/>
  <c r="CQ846"/>
  <c r="P846" s="1"/>
  <c r="CP846" s="1"/>
  <c r="O846" s="1"/>
  <c r="CZ845"/>
  <c r="Y845" s="1"/>
  <c r="CY845"/>
  <c r="X845" s="1"/>
  <c r="AB844"/>
  <c r="CQ844"/>
  <c r="P844" s="1"/>
  <c r="AQ779"/>
  <c r="AQ899"/>
  <c r="CG677"/>
  <c r="AX709"/>
  <c r="AD707"/>
  <c r="CS707"/>
  <c r="R707" s="1"/>
  <c r="CZ702"/>
  <c r="Y702" s="1"/>
  <c r="CY702"/>
  <c r="X702" s="1"/>
  <c r="CZ699"/>
  <c r="Y699" s="1"/>
  <c r="CY699"/>
  <c r="X699" s="1"/>
  <c r="CR686"/>
  <c r="Q686" s="1"/>
  <c r="CP686" s="1"/>
  <c r="O686" s="1"/>
  <c r="AB686"/>
  <c r="CZ685"/>
  <c r="Y685" s="1"/>
  <c r="CY685"/>
  <c r="X685" s="1"/>
  <c r="F668"/>
  <c r="BD629"/>
  <c r="BD741"/>
  <c r="CZ641"/>
  <c r="Y641" s="1"/>
  <c r="CY641"/>
  <c r="X641" s="1"/>
  <c r="AB633"/>
  <c r="CR633"/>
  <c r="Q633" s="1"/>
  <c r="CZ631"/>
  <c r="Y631" s="1"/>
  <c r="CY631"/>
  <c r="X631" s="1"/>
  <c r="CZ552"/>
  <c r="Y552" s="1"/>
  <c r="CY552"/>
  <c r="X552" s="1"/>
  <c r="CZ549"/>
  <c r="Y549" s="1"/>
  <c r="CY549"/>
  <c r="X549" s="1"/>
  <c r="AB538"/>
  <c r="CR538"/>
  <c r="Q538" s="1"/>
  <c r="AO1181"/>
  <c r="CS1179"/>
  <c r="R1179" s="1"/>
  <c r="CZ1179" s="1"/>
  <c r="Y1179" s="1"/>
  <c r="CR1166"/>
  <c r="Q1166" s="1"/>
  <c r="CP1166" s="1"/>
  <c r="O1166" s="1"/>
  <c r="CS1165"/>
  <c r="R1165" s="1"/>
  <c r="CY1165" s="1"/>
  <c r="X1165" s="1"/>
  <c r="CQ1163"/>
  <c r="P1163" s="1"/>
  <c r="CP1163" s="1"/>
  <c r="O1163" s="1"/>
  <c r="CQ1162"/>
  <c r="P1162" s="1"/>
  <c r="CP1162" s="1"/>
  <c r="O1162" s="1"/>
  <c r="CQ1161"/>
  <c r="P1161" s="1"/>
  <c r="CP1161" s="1"/>
  <c r="O1161" s="1"/>
  <c r="CQ1160"/>
  <c r="P1160" s="1"/>
  <c r="CP1160" s="1"/>
  <c r="O1160" s="1"/>
  <c r="CQ1159"/>
  <c r="P1159" s="1"/>
  <c r="CP1159" s="1"/>
  <c r="O1159" s="1"/>
  <c r="CS1152"/>
  <c r="R1152" s="1"/>
  <c r="CZ1152" s="1"/>
  <c r="Y1152" s="1"/>
  <c r="CS1151"/>
  <c r="R1151" s="1"/>
  <c r="CZ1151" s="1"/>
  <c r="Y1151" s="1"/>
  <c r="CR1147"/>
  <c r="Q1147" s="1"/>
  <c r="CS1146"/>
  <c r="R1146" s="1"/>
  <c r="CZ1146" s="1"/>
  <c r="Y1146" s="1"/>
  <c r="BX1141"/>
  <c r="BB1107"/>
  <c r="AP1107"/>
  <c r="CQ1104"/>
  <c r="P1104" s="1"/>
  <c r="CP1104" s="1"/>
  <c r="O1104" s="1"/>
  <c r="CQ1103"/>
  <c r="P1103" s="1"/>
  <c r="CP1103" s="1"/>
  <c r="O1103" s="1"/>
  <c r="CM1095"/>
  <c r="BB1025"/>
  <c r="AX1025"/>
  <c r="AP1025"/>
  <c r="CQ1022"/>
  <c r="P1022" s="1"/>
  <c r="CP1022" s="1"/>
  <c r="O1022" s="1"/>
  <c r="CQ1021"/>
  <c r="CS1019"/>
  <c r="R1019" s="1"/>
  <c r="CZ1019" s="1"/>
  <c r="Y1019" s="1"/>
  <c r="CS1018"/>
  <c r="R1018" s="1"/>
  <c r="CY1018" s="1"/>
  <c r="X1018" s="1"/>
  <c r="CQ1017"/>
  <c r="P1017" s="1"/>
  <c r="CP1017" s="1"/>
  <c r="O1017" s="1"/>
  <c r="CQ1016"/>
  <c r="P1016" s="1"/>
  <c r="CP1016" s="1"/>
  <c r="O1016" s="1"/>
  <c r="CQ1015"/>
  <c r="P1015" s="1"/>
  <c r="CP1015" s="1"/>
  <c r="O1015" s="1"/>
  <c r="CS1001"/>
  <c r="R1001" s="1"/>
  <c r="CZ1001" s="1"/>
  <c r="Y1001" s="1"/>
  <c r="CQ994"/>
  <c r="P994" s="1"/>
  <c r="CP994" s="1"/>
  <c r="O994" s="1"/>
  <c r="CR993"/>
  <c r="Q993" s="1"/>
  <c r="CP993" s="1"/>
  <c r="O993" s="1"/>
  <c r="CS992"/>
  <c r="R992" s="1"/>
  <c r="CZ992" s="1"/>
  <c r="Y992" s="1"/>
  <c r="AB992"/>
  <c r="CS991"/>
  <c r="R991" s="1"/>
  <c r="CZ991" s="1"/>
  <c r="Y991" s="1"/>
  <c r="CQ989"/>
  <c r="P989" s="1"/>
  <c r="CP989" s="1"/>
  <c r="O989" s="1"/>
  <c r="BY985"/>
  <c r="BC951"/>
  <c r="AU951"/>
  <c r="AQ951"/>
  <c r="R940"/>
  <c r="AE951" s="1"/>
  <c r="BC867"/>
  <c r="GX864"/>
  <c r="W864"/>
  <c r="S864"/>
  <c r="CP863"/>
  <c r="O863" s="1"/>
  <c r="CP858"/>
  <c r="O858" s="1"/>
  <c r="AB857"/>
  <c r="GX855"/>
  <c r="U855"/>
  <c r="W855"/>
  <c r="S855"/>
  <c r="CP850"/>
  <c r="O850" s="1"/>
  <c r="AB850"/>
  <c r="R844"/>
  <c r="GX843"/>
  <c r="V843"/>
  <c r="CY839"/>
  <c r="X839" s="1"/>
  <c r="CY837"/>
  <c r="X837" s="1"/>
  <c r="W836"/>
  <c r="S836"/>
  <c r="AB831"/>
  <c r="BY867"/>
  <c r="AQ827"/>
  <c r="GX784"/>
  <c r="CJ793" s="1"/>
  <c r="V784"/>
  <c r="R784"/>
  <c r="BY793"/>
  <c r="T707"/>
  <c r="V707"/>
  <c r="CP705"/>
  <c r="O705" s="1"/>
  <c r="CP700"/>
  <c r="O700" s="1"/>
  <c r="CP692"/>
  <c r="O692" s="1"/>
  <c r="CP690"/>
  <c r="O690" s="1"/>
  <c r="CP684"/>
  <c r="O684" s="1"/>
  <c r="S683"/>
  <c r="U683"/>
  <c r="Q683"/>
  <c r="CD709"/>
  <c r="CP550"/>
  <c r="O550" s="1"/>
  <c r="CP542"/>
  <c r="O542" s="1"/>
  <c r="CX1369" i="3"/>
  <c r="CX1370"/>
  <c r="CX1328"/>
  <c r="CX1332"/>
  <c r="CX1336"/>
  <c r="CX1329"/>
  <c r="CX1333"/>
  <c r="CX1337"/>
  <c r="CX1330"/>
  <c r="CX1334"/>
  <c r="CX1338"/>
  <c r="CX1327"/>
  <c r="CX1331"/>
  <c r="CX1335"/>
  <c r="CX1320"/>
  <c r="CX1324"/>
  <c r="CX1321"/>
  <c r="CX1325"/>
  <c r="CX1322"/>
  <c r="CX1326"/>
  <c r="CX1323"/>
  <c r="CX1304"/>
  <c r="CX1308"/>
  <c r="CX1312"/>
  <c r="CX1316"/>
  <c r="CX1305"/>
  <c r="CX1309"/>
  <c r="CX1313"/>
  <c r="CX1317"/>
  <c r="CX1302"/>
  <c r="CX1306"/>
  <c r="CX1310"/>
  <c r="CX1314"/>
  <c r="CX1318"/>
  <c r="CX1303"/>
  <c r="CX1307"/>
  <c r="CX1311"/>
  <c r="CX1315"/>
  <c r="CX1319"/>
  <c r="CX1284"/>
  <c r="CX1288"/>
  <c r="CX1292"/>
  <c r="CX1296"/>
  <c r="CX1300"/>
  <c r="CX1285"/>
  <c r="CX1289"/>
  <c r="CX1293"/>
  <c r="CX1297"/>
  <c r="CX1301"/>
  <c r="CX1286"/>
  <c r="CX1290"/>
  <c r="CX1294"/>
  <c r="CX1298"/>
  <c r="CX1283"/>
  <c r="CX1287"/>
  <c r="CX1291"/>
  <c r="CX1295"/>
  <c r="CX1299"/>
  <c r="CX1272"/>
  <c r="CX1276"/>
  <c r="CX1280"/>
  <c r="CX1273"/>
  <c r="CX1277"/>
  <c r="CX1281"/>
  <c r="CX1274"/>
  <c r="CX1278"/>
  <c r="CX1282"/>
  <c r="CX1271"/>
  <c r="CX1275"/>
  <c r="CX1279"/>
  <c r="CX1208"/>
  <c r="CX1212"/>
  <c r="CX1209"/>
  <c r="CX1213"/>
  <c r="CX1210"/>
  <c r="CX1207"/>
  <c r="CX1211"/>
  <c r="CX1204"/>
  <c r="CX1205"/>
  <c r="CX1202"/>
  <c r="CX1206"/>
  <c r="CX1203"/>
  <c r="CX1188"/>
  <c r="CX1192"/>
  <c r="CX1189"/>
  <c r="CX1186"/>
  <c r="CX1190"/>
  <c r="CX1187"/>
  <c r="CX1191"/>
  <c r="CX1180"/>
  <c r="CX1181"/>
  <c r="CX1178"/>
  <c r="CX1182"/>
  <c r="CX1179"/>
  <c r="CX1044"/>
  <c r="CX1048"/>
  <c r="CX1052"/>
  <c r="CX1045"/>
  <c r="CX1049"/>
  <c r="CX1046"/>
  <c r="CX1050"/>
  <c r="CX1047"/>
  <c r="CX1051"/>
  <c r="CZ859" i="1"/>
  <c r="Y859" s="1"/>
  <c r="CY859"/>
  <c r="X859" s="1"/>
  <c r="AB854"/>
  <c r="CQ854"/>
  <c r="P854" s="1"/>
  <c r="CP854" s="1"/>
  <c r="O854" s="1"/>
  <c r="AD851"/>
  <c r="CR851" s="1"/>
  <c r="Q851" s="1"/>
  <c r="CP851" s="1"/>
  <c r="O851" s="1"/>
  <c r="CS851"/>
  <c r="R851" s="1"/>
  <c r="CZ851" s="1"/>
  <c r="Y851" s="1"/>
  <c r="AD842"/>
  <c r="CR842" s="1"/>
  <c r="Q842" s="1"/>
  <c r="CP842" s="1"/>
  <c r="O842" s="1"/>
  <c r="CS842"/>
  <c r="R842" s="1"/>
  <c r="AD841"/>
  <c r="CR841" s="1"/>
  <c r="Q841" s="1"/>
  <c r="CP841" s="1"/>
  <c r="O841" s="1"/>
  <c r="CS841"/>
  <c r="R841" s="1"/>
  <c r="AD840"/>
  <c r="CR840" s="1"/>
  <c r="Q840" s="1"/>
  <c r="CP840" s="1"/>
  <c r="O840" s="1"/>
  <c r="CS840"/>
  <c r="R840" s="1"/>
  <c r="CX890" i="3"/>
  <c r="CX894"/>
  <c r="CX898"/>
  <c r="CX889"/>
  <c r="CX893"/>
  <c r="CX897"/>
  <c r="CX901"/>
  <c r="CX891"/>
  <c r="CX895"/>
  <c r="CX899"/>
  <c r="CX892"/>
  <c r="CX896"/>
  <c r="CX900"/>
  <c r="AD838" i="1"/>
  <c r="CS838"/>
  <c r="R838" s="1"/>
  <c r="CZ838" s="1"/>
  <c r="Y838" s="1"/>
  <c r="AD832"/>
  <c r="CS832"/>
  <c r="AB829"/>
  <c r="CQ829"/>
  <c r="P829" s="1"/>
  <c r="BX779"/>
  <c r="CG793"/>
  <c r="AB790"/>
  <c r="CQ790"/>
  <c r="P790" s="1"/>
  <c r="CP790" s="1"/>
  <c r="O790" s="1"/>
  <c r="AB788"/>
  <c r="CQ788"/>
  <c r="P788" s="1"/>
  <c r="CP788" s="1"/>
  <c r="O788" s="1"/>
  <c r="AB786"/>
  <c r="CQ786"/>
  <c r="P786" s="1"/>
  <c r="CP786" s="1"/>
  <c r="O786" s="1"/>
  <c r="AD783"/>
  <c r="CS783"/>
  <c r="R783" s="1"/>
  <c r="CZ783" s="1"/>
  <c r="Y783" s="1"/>
  <c r="CZ706"/>
  <c r="Y706" s="1"/>
  <c r="CY706"/>
  <c r="X706" s="1"/>
  <c r="CZ701"/>
  <c r="Y701" s="1"/>
  <c r="CY701"/>
  <c r="X701" s="1"/>
  <c r="CZ697"/>
  <c r="Y697" s="1"/>
  <c r="CY697"/>
  <c r="X697" s="1"/>
  <c r="CZ695"/>
  <c r="Y695" s="1"/>
  <c r="CY695"/>
  <c r="X695" s="1"/>
  <c r="AB691"/>
  <c r="CR691"/>
  <c r="Q691" s="1"/>
  <c r="CP691" s="1"/>
  <c r="O691" s="1"/>
  <c r="AB687"/>
  <c r="CR687"/>
  <c r="Q687" s="1"/>
  <c r="CP687" s="1"/>
  <c r="O687" s="1"/>
  <c r="CZ686"/>
  <c r="Y686" s="1"/>
  <c r="CY686"/>
  <c r="X686" s="1"/>
  <c r="AB682"/>
  <c r="CR682"/>
  <c r="CR681"/>
  <c r="Q681" s="1"/>
  <c r="CP681" s="1"/>
  <c r="O681" s="1"/>
  <c r="AB681"/>
  <c r="CR680"/>
  <c r="Q680" s="1"/>
  <c r="AB680"/>
  <c r="CZ679"/>
  <c r="Y679" s="1"/>
  <c r="CY679"/>
  <c r="X679" s="1"/>
  <c r="CZ639"/>
  <c r="Y639" s="1"/>
  <c r="CY639"/>
  <c r="X639" s="1"/>
  <c r="CZ637"/>
  <c r="Y637" s="1"/>
  <c r="CY637"/>
  <c r="X637" s="1"/>
  <c r="CZ635"/>
  <c r="Y635" s="1"/>
  <c r="CY635"/>
  <c r="X635" s="1"/>
  <c r="AU643"/>
  <c r="CD629"/>
  <c r="AB632"/>
  <c r="CR632"/>
  <c r="Q632" s="1"/>
  <c r="CP632" s="1"/>
  <c r="O632" s="1"/>
  <c r="CP631"/>
  <c r="O631" s="1"/>
  <c r="CZ551"/>
  <c r="Y551" s="1"/>
  <c r="CY551"/>
  <c r="X551" s="1"/>
  <c r="CZ547"/>
  <c r="Y547" s="1"/>
  <c r="CY547"/>
  <c r="X547" s="1"/>
  <c r="CZ545"/>
  <c r="Y545" s="1"/>
  <c r="CY545"/>
  <c r="X545" s="1"/>
  <c r="AB541"/>
  <c r="CR541"/>
  <c r="Q541" s="1"/>
  <c r="CP541" s="1"/>
  <c r="O541" s="1"/>
  <c r="I1254"/>
  <c r="R1254" s="1"/>
  <c r="BB1181"/>
  <c r="I1157"/>
  <c r="R1157" s="1"/>
  <c r="I1100"/>
  <c r="U1100" s="1"/>
  <c r="BC1025"/>
  <c r="AU1025"/>
  <c r="AQ1025"/>
  <c r="I1020"/>
  <c r="Q1020" s="1"/>
  <c r="I1012"/>
  <c r="V1012" s="1"/>
  <c r="BD951"/>
  <c r="AZ951"/>
  <c r="W939"/>
  <c r="AD939"/>
  <c r="CR939" s="1"/>
  <c r="Q939" s="1"/>
  <c r="BD867"/>
  <c r="AD865"/>
  <c r="T864"/>
  <c r="AB864"/>
  <c r="AB862"/>
  <c r="CZ860"/>
  <c r="Y860" s="1"/>
  <c r="GM860" s="1"/>
  <c r="CP857"/>
  <c r="O857" s="1"/>
  <c r="P855"/>
  <c r="CP855" s="1"/>
  <c r="O855" s="1"/>
  <c r="AB855"/>
  <c r="CY851"/>
  <c r="X851" s="1"/>
  <c r="Q844"/>
  <c r="W843"/>
  <c r="R843"/>
  <c r="U843"/>
  <c r="Q843"/>
  <c r="S842"/>
  <c r="V842"/>
  <c r="S841"/>
  <c r="V841"/>
  <c r="S840"/>
  <c r="V840"/>
  <c r="CZ839"/>
  <c r="Y839" s="1"/>
  <c r="CP839"/>
  <c r="O839" s="1"/>
  <c r="T838"/>
  <c r="V838"/>
  <c r="CZ837"/>
  <c r="Y837" s="1"/>
  <c r="GX836"/>
  <c r="T836"/>
  <c r="AB836"/>
  <c r="CZ834"/>
  <c r="Y834" s="1"/>
  <c r="GM834" s="1"/>
  <c r="W833"/>
  <c r="CP831"/>
  <c r="O831" s="1"/>
  <c r="GX830"/>
  <c r="T830"/>
  <c r="Q830"/>
  <c r="AO793"/>
  <c r="T791"/>
  <c r="Q791"/>
  <c r="W784"/>
  <c r="T783"/>
  <c r="V783"/>
  <c r="AI793" s="1"/>
  <c r="W782"/>
  <c r="W707"/>
  <c r="S707"/>
  <c r="Q704"/>
  <c r="CP704" s="1"/>
  <c r="O704" s="1"/>
  <c r="AB700"/>
  <c r="CP699"/>
  <c r="O699" s="1"/>
  <c r="AB697"/>
  <c r="AB695"/>
  <c r="AB692"/>
  <c r="AB690"/>
  <c r="CP689"/>
  <c r="O689" s="1"/>
  <c r="T683"/>
  <c r="V683"/>
  <c r="R683"/>
  <c r="AB679"/>
  <c r="CP641"/>
  <c r="O641" s="1"/>
  <c r="AB639"/>
  <c r="AB637"/>
  <c r="U632"/>
  <c r="V632"/>
  <c r="T557"/>
  <c r="AB550"/>
  <c r="CP549"/>
  <c r="O549" s="1"/>
  <c r="AB547"/>
  <c r="AB545"/>
  <c r="AB542"/>
  <c r="CP539"/>
  <c r="O539" s="1"/>
  <c r="CX1356" i="3"/>
  <c r="CX1360"/>
  <c r="CX1357"/>
  <c r="CX1361"/>
  <c r="CX1358"/>
  <c r="CX1362"/>
  <c r="CX1359"/>
  <c r="CX1348"/>
  <c r="CX1352"/>
  <c r="CX1349"/>
  <c r="CX1350"/>
  <c r="CX1351"/>
  <c r="CX1216"/>
  <c r="CX1220"/>
  <c r="CX1217"/>
  <c r="CX1221"/>
  <c r="CX1214"/>
  <c r="CX1218"/>
  <c r="CX1222"/>
  <c r="CX1215"/>
  <c r="CX1219"/>
  <c r="CX1193"/>
  <c r="CX1194"/>
  <c r="CX1096"/>
  <c r="CX1100"/>
  <c r="CX1093"/>
  <c r="CX1097"/>
  <c r="CX1094"/>
  <c r="CX1098"/>
  <c r="CX1095"/>
  <c r="CX1099"/>
  <c r="CX1088"/>
  <c r="CX1092"/>
  <c r="CX1089"/>
  <c r="CX1086"/>
  <c r="CX1090"/>
  <c r="CX1087"/>
  <c r="CX1091"/>
  <c r="CX1080"/>
  <c r="CX1084"/>
  <c r="CX1081"/>
  <c r="CX1085"/>
  <c r="CX1078"/>
  <c r="CX1082"/>
  <c r="CX1079"/>
  <c r="CX1083"/>
  <c r="CX1068"/>
  <c r="CX1072"/>
  <c r="CX1076"/>
  <c r="CX1065"/>
  <c r="CX1069"/>
  <c r="CX1073"/>
  <c r="CX1077"/>
  <c r="CX1066"/>
  <c r="CX1070"/>
  <c r="CX1074"/>
  <c r="CX1067"/>
  <c r="CX1071"/>
  <c r="CX1075"/>
  <c r="CX1064"/>
  <c r="CX1061"/>
  <c r="CX1062"/>
  <c r="CX1063"/>
  <c r="CX1020"/>
  <c r="CX1021"/>
  <c r="CX1022"/>
  <c r="CX1019"/>
  <c r="CG827" i="1"/>
  <c r="AX867"/>
  <c r="CX1010" i="3"/>
  <c r="CX1013"/>
  <c r="CX1012"/>
  <c r="CX1014"/>
  <c r="CX1015"/>
  <c r="CX1016"/>
  <c r="CX1011"/>
  <c r="I865" i="1"/>
  <c r="CZ858"/>
  <c r="Y858" s="1"/>
  <c r="CY858"/>
  <c r="X858" s="1"/>
  <c r="CZ856"/>
  <c r="Y856" s="1"/>
  <c r="CY856"/>
  <c r="X856" s="1"/>
  <c r="AB849"/>
  <c r="CQ849"/>
  <c r="P849" s="1"/>
  <c r="CP849" s="1"/>
  <c r="O849" s="1"/>
  <c r="CZ848"/>
  <c r="Y848" s="1"/>
  <c r="CY848"/>
  <c r="X848" s="1"/>
  <c r="AB847"/>
  <c r="CQ847"/>
  <c r="P847" s="1"/>
  <c r="CP847" s="1"/>
  <c r="O847" s="1"/>
  <c r="CZ846"/>
  <c r="Y846" s="1"/>
  <c r="CY846"/>
  <c r="X846" s="1"/>
  <c r="AB845"/>
  <c r="CQ845"/>
  <c r="P845" s="1"/>
  <c r="CP845" s="1"/>
  <c r="O845" s="1"/>
  <c r="CZ830"/>
  <c r="Y830" s="1"/>
  <c r="CY830"/>
  <c r="X830" s="1"/>
  <c r="F809"/>
  <c r="BC779"/>
  <c r="BC899"/>
  <c r="CZ791"/>
  <c r="Y791" s="1"/>
  <c r="CY791"/>
  <c r="X791" s="1"/>
  <c r="AD782"/>
  <c r="CR782" s="1"/>
  <c r="Q782" s="1"/>
  <c r="CP782" s="1"/>
  <c r="O782" s="1"/>
  <c r="CS782"/>
  <c r="R782" s="1"/>
  <c r="CZ782" s="1"/>
  <c r="Y782" s="1"/>
  <c r="CZ781"/>
  <c r="Y781" s="1"/>
  <c r="CY781"/>
  <c r="X781" s="1"/>
  <c r="AF793"/>
  <c r="CZ705"/>
  <c r="Y705" s="1"/>
  <c r="CY705"/>
  <c r="X705" s="1"/>
  <c r="CZ704"/>
  <c r="Y704" s="1"/>
  <c r="CY704"/>
  <c r="X704" s="1"/>
  <c r="GO702"/>
  <c r="GM702"/>
  <c r="CZ684"/>
  <c r="Y684" s="1"/>
  <c r="CY684"/>
  <c r="X684" s="1"/>
  <c r="CZ681"/>
  <c r="Y681" s="1"/>
  <c r="CY681"/>
  <c r="X681" s="1"/>
  <c r="CZ680"/>
  <c r="Y680" s="1"/>
  <c r="CY680"/>
  <c r="X680" s="1"/>
  <c r="BZ677"/>
  <c r="AQ709"/>
  <c r="BY629"/>
  <c r="CI643"/>
  <c r="AP643"/>
  <c r="AB557"/>
  <c r="CR557"/>
  <c r="Q557" s="1"/>
  <c r="CP557" s="1"/>
  <c r="O557" s="1"/>
  <c r="CR556"/>
  <c r="Q556" s="1"/>
  <c r="CP556" s="1"/>
  <c r="O556" s="1"/>
  <c r="AB556"/>
  <c r="CR555"/>
  <c r="Q555" s="1"/>
  <c r="CP555" s="1"/>
  <c r="O555" s="1"/>
  <c r="AB555"/>
  <c r="CR554"/>
  <c r="Q554" s="1"/>
  <c r="CP554" s="1"/>
  <c r="O554" s="1"/>
  <c r="AB554"/>
  <c r="CZ553"/>
  <c r="Y553" s="1"/>
  <c r="CY553"/>
  <c r="X553" s="1"/>
  <c r="GO552"/>
  <c r="GM552"/>
  <c r="BY527"/>
  <c r="AP559"/>
  <c r="CI559"/>
  <c r="CD527"/>
  <c r="AU559"/>
  <c r="AB540"/>
  <c r="CR540"/>
  <c r="Q540" s="1"/>
  <c r="CP540" s="1"/>
  <c r="O540" s="1"/>
  <c r="BZ527"/>
  <c r="AQ559"/>
  <c r="CG559"/>
  <c r="I1256"/>
  <c r="S1256" s="1"/>
  <c r="BC1181"/>
  <c r="BC1213" s="1"/>
  <c r="AU1181"/>
  <c r="I1176"/>
  <c r="GX1176" s="1"/>
  <c r="I1168"/>
  <c r="S1168" s="1"/>
  <c r="I1158"/>
  <c r="U1158" s="1"/>
  <c r="I1149"/>
  <c r="R1149" s="1"/>
  <c r="CI1107"/>
  <c r="I1102"/>
  <c r="T1102" s="1"/>
  <c r="BD1025"/>
  <c r="I1021"/>
  <c r="R1021" s="1"/>
  <c r="I1008"/>
  <c r="Q1008" s="1"/>
  <c r="CP939"/>
  <c r="O939" s="1"/>
  <c r="V865"/>
  <c r="R865"/>
  <c r="CP864"/>
  <c r="O864" s="1"/>
  <c r="CY863"/>
  <c r="X863" s="1"/>
  <c r="GX844"/>
  <c r="U844"/>
  <c r="S843"/>
  <c r="AB839"/>
  <c r="CY838"/>
  <c r="X838" s="1"/>
  <c r="CP836"/>
  <c r="O836" s="1"/>
  <c r="CY783"/>
  <c r="X783" s="1"/>
  <c r="CY782"/>
  <c r="X782" s="1"/>
  <c r="AH793"/>
  <c r="AJ793"/>
  <c r="BZ779"/>
  <c r="BY709"/>
  <c r="CP633"/>
  <c r="O633" s="1"/>
  <c r="CP538"/>
  <c r="O538" s="1"/>
  <c r="CX742" i="3"/>
  <c r="CX746"/>
  <c r="CX750"/>
  <c r="CX743"/>
  <c r="CX747"/>
  <c r="CX744"/>
  <c r="CX748"/>
  <c r="CX745"/>
  <c r="CX749"/>
  <c r="CX738"/>
  <c r="CX735"/>
  <c r="CX739"/>
  <c r="CX736"/>
  <c r="CX740"/>
  <c r="CX737"/>
  <c r="CX741"/>
  <c r="CX730"/>
  <c r="CX734"/>
  <c r="CX727"/>
  <c r="CX731"/>
  <c r="CX728"/>
  <c r="CX732"/>
  <c r="CX729"/>
  <c r="CX733"/>
  <c r="CX722"/>
  <c r="CX726"/>
  <c r="CX723"/>
  <c r="CX720"/>
  <c r="CX724"/>
  <c r="CX721"/>
  <c r="CX725"/>
  <c r="CX718"/>
  <c r="CX719"/>
  <c r="CX716"/>
  <c r="CX717"/>
  <c r="CX674"/>
  <c r="CX675"/>
  <c r="CX676"/>
  <c r="CX677"/>
  <c r="CX574"/>
  <c r="CX578"/>
  <c r="CX575"/>
  <c r="CX579"/>
  <c r="CX576"/>
  <c r="CX580"/>
  <c r="CX573"/>
  <c r="CX577"/>
  <c r="CX581"/>
  <c r="CX566"/>
  <c r="CX570"/>
  <c r="CX567"/>
  <c r="CX571"/>
  <c r="CX568"/>
  <c r="CX572"/>
  <c r="CX569"/>
  <c r="CX558"/>
  <c r="CX562"/>
  <c r="CX559"/>
  <c r="CX563"/>
  <c r="CX560"/>
  <c r="CX564"/>
  <c r="CX561"/>
  <c r="CX565"/>
  <c r="CX554"/>
  <c r="CX551"/>
  <c r="CX555"/>
  <c r="CX552"/>
  <c r="CX556"/>
  <c r="CX553"/>
  <c r="CX557"/>
  <c r="CX550"/>
  <c r="CX547"/>
  <c r="CX548"/>
  <c r="CX549"/>
  <c r="AU479" i="1"/>
  <c r="F512"/>
  <c r="CZ482"/>
  <c r="Y482" s="1"/>
  <c r="CY482"/>
  <c r="X482" s="1"/>
  <c r="CZ401"/>
  <c r="Y401" s="1"/>
  <c r="CY401"/>
  <c r="X401" s="1"/>
  <c r="CZ391"/>
  <c r="Y391" s="1"/>
  <c r="CY391"/>
  <c r="X391" s="1"/>
  <c r="CY381"/>
  <c r="X381" s="1"/>
  <c r="CZ381"/>
  <c r="Y381" s="1"/>
  <c r="CZ340"/>
  <c r="Y340" s="1"/>
  <c r="CY340"/>
  <c r="X340" s="1"/>
  <c r="CZ339"/>
  <c r="Y339" s="1"/>
  <c r="CY339"/>
  <c r="X339" s="1"/>
  <c r="CZ338"/>
  <c r="Y338" s="1"/>
  <c r="CY338"/>
  <c r="X338" s="1"/>
  <c r="AO643"/>
  <c r="BD559"/>
  <c r="AH493"/>
  <c r="CX1009" i="3"/>
  <c r="CX1007"/>
  <c r="CX1008"/>
  <c r="CX994"/>
  <c r="CX998"/>
  <c r="CX993"/>
  <c r="CX997"/>
  <c r="CX1001"/>
  <c r="CX995"/>
  <c r="CX999"/>
  <c r="CX996"/>
  <c r="CX1000"/>
  <c r="CX878"/>
  <c r="CX882"/>
  <c r="CX877"/>
  <c r="CX881"/>
  <c r="CX879"/>
  <c r="CX883"/>
  <c r="CX880"/>
  <c r="CX884"/>
  <c r="CX847"/>
  <c r="CX848"/>
  <c r="CX802"/>
  <c r="CX806"/>
  <c r="CX801"/>
  <c r="CX805"/>
  <c r="CX809"/>
  <c r="CX803"/>
  <c r="CX807"/>
  <c r="CX804"/>
  <c r="CX808"/>
  <c r="CX710"/>
  <c r="CX714"/>
  <c r="CX711"/>
  <c r="CX715"/>
  <c r="CX708"/>
  <c r="CX712"/>
  <c r="CX709"/>
  <c r="CX713"/>
  <c r="CX678"/>
  <c r="CX679"/>
  <c r="CX634"/>
  <c r="CX638"/>
  <c r="CX635"/>
  <c r="CX639"/>
  <c r="CX632"/>
  <c r="CX636"/>
  <c r="CX640"/>
  <c r="CX633"/>
  <c r="CX637"/>
  <c r="CZ534" i="1"/>
  <c r="Y534" s="1"/>
  <c r="CY534"/>
  <c r="X534" s="1"/>
  <c r="BB479"/>
  <c r="F506"/>
  <c r="CZ483"/>
  <c r="Y483" s="1"/>
  <c r="CY483"/>
  <c r="X483" s="1"/>
  <c r="CY405"/>
  <c r="X405" s="1"/>
  <c r="CZ405"/>
  <c r="Y405" s="1"/>
  <c r="CZ392"/>
  <c r="Y392" s="1"/>
  <c r="CY392"/>
  <c r="X392" s="1"/>
  <c r="CZ388"/>
  <c r="Y388" s="1"/>
  <c r="CY388"/>
  <c r="X388" s="1"/>
  <c r="CZ383"/>
  <c r="Y383" s="1"/>
  <c r="CY383"/>
  <c r="X383" s="1"/>
  <c r="AO867"/>
  <c r="I832"/>
  <c r="GX832" s="1"/>
  <c r="BX827"/>
  <c r="BB793"/>
  <c r="CM779"/>
  <c r="AO709"/>
  <c r="CQ703"/>
  <c r="P703" s="1"/>
  <c r="CP703" s="1"/>
  <c r="O703" s="1"/>
  <c r="CS700"/>
  <c r="R700" s="1"/>
  <c r="CZ700" s="1"/>
  <c r="Y700" s="1"/>
  <c r="CQ698"/>
  <c r="P698" s="1"/>
  <c r="CP698" s="1"/>
  <c r="O698" s="1"/>
  <c r="CQ697"/>
  <c r="P697" s="1"/>
  <c r="CP697" s="1"/>
  <c r="O697" s="1"/>
  <c r="CQ696"/>
  <c r="P696" s="1"/>
  <c r="CP696" s="1"/>
  <c r="O696" s="1"/>
  <c r="CQ695"/>
  <c r="P695" s="1"/>
  <c r="CP695" s="1"/>
  <c r="O695" s="1"/>
  <c r="CQ694"/>
  <c r="CS692"/>
  <c r="R692" s="1"/>
  <c r="CZ692" s="1"/>
  <c r="Y692" s="1"/>
  <c r="CS691"/>
  <c r="R691" s="1"/>
  <c r="CY691" s="1"/>
  <c r="X691" s="1"/>
  <c r="CS690"/>
  <c r="R690" s="1"/>
  <c r="CZ690" s="1"/>
  <c r="Y690" s="1"/>
  <c r="CS689"/>
  <c r="R689" s="1"/>
  <c r="CZ689" s="1"/>
  <c r="Y689" s="1"/>
  <c r="CS688"/>
  <c r="R688" s="1"/>
  <c r="CZ688" s="1"/>
  <c r="Y688" s="1"/>
  <c r="CS687"/>
  <c r="R687" s="1"/>
  <c r="CY687" s="1"/>
  <c r="X687" s="1"/>
  <c r="CQ685"/>
  <c r="P685" s="1"/>
  <c r="CP685" s="1"/>
  <c r="O685" s="1"/>
  <c r="CS682"/>
  <c r="I682"/>
  <c r="T682" s="1"/>
  <c r="CQ679"/>
  <c r="P679" s="1"/>
  <c r="BX677"/>
  <c r="CG643"/>
  <c r="BB643"/>
  <c r="CQ640"/>
  <c r="P640" s="1"/>
  <c r="CP640" s="1"/>
  <c r="O640" s="1"/>
  <c r="CQ639"/>
  <c r="P639" s="1"/>
  <c r="CP639" s="1"/>
  <c r="O639" s="1"/>
  <c r="CQ638"/>
  <c r="P638" s="1"/>
  <c r="CP638" s="1"/>
  <c r="O638" s="1"/>
  <c r="CQ637"/>
  <c r="P637" s="1"/>
  <c r="CP637" s="1"/>
  <c r="O637" s="1"/>
  <c r="CQ636"/>
  <c r="P636" s="1"/>
  <c r="CP636" s="1"/>
  <c r="O636" s="1"/>
  <c r="CS633"/>
  <c r="R633" s="1"/>
  <c r="CZ633" s="1"/>
  <c r="Y633" s="1"/>
  <c r="CS632"/>
  <c r="R632" s="1"/>
  <c r="CZ632" s="1"/>
  <c r="Y632" s="1"/>
  <c r="CM629"/>
  <c r="AO559"/>
  <c r="CS557"/>
  <c r="R557" s="1"/>
  <c r="CZ557" s="1"/>
  <c r="Y557" s="1"/>
  <c r="CQ553"/>
  <c r="P553" s="1"/>
  <c r="CP553" s="1"/>
  <c r="O553" s="1"/>
  <c r="CS550"/>
  <c r="R550" s="1"/>
  <c r="CZ550" s="1"/>
  <c r="Y550" s="1"/>
  <c r="CQ548"/>
  <c r="P548" s="1"/>
  <c r="CP548" s="1"/>
  <c r="O548" s="1"/>
  <c r="CQ547"/>
  <c r="P547" s="1"/>
  <c r="CP547" s="1"/>
  <c r="O547" s="1"/>
  <c r="CQ546"/>
  <c r="P546" s="1"/>
  <c r="CP546" s="1"/>
  <c r="O546" s="1"/>
  <c r="CQ545"/>
  <c r="P545" s="1"/>
  <c r="CP545" s="1"/>
  <c r="O545" s="1"/>
  <c r="CQ544"/>
  <c r="CS542"/>
  <c r="R542" s="1"/>
  <c r="CZ542" s="1"/>
  <c r="Y542" s="1"/>
  <c r="CS541"/>
  <c r="R541" s="1"/>
  <c r="CZ541" s="1"/>
  <c r="Y541" s="1"/>
  <c r="CS540"/>
  <c r="R540" s="1"/>
  <c r="CZ540" s="1"/>
  <c r="Y540" s="1"/>
  <c r="CS539"/>
  <c r="R539" s="1"/>
  <c r="CY539" s="1"/>
  <c r="X539" s="1"/>
  <c r="CS538"/>
  <c r="R538" s="1"/>
  <c r="CZ538" s="1"/>
  <c r="Y538" s="1"/>
  <c r="W537"/>
  <c r="S537"/>
  <c r="AB537"/>
  <c r="T536"/>
  <c r="S533"/>
  <c r="T533"/>
  <c r="CP530"/>
  <c r="O530" s="1"/>
  <c r="CP490"/>
  <c r="O490" s="1"/>
  <c r="CP486"/>
  <c r="O486" s="1"/>
  <c r="AG493"/>
  <c r="U400"/>
  <c r="CP398"/>
  <c r="O398" s="1"/>
  <c r="S394"/>
  <c r="T394"/>
  <c r="CP386"/>
  <c r="O386" s="1"/>
  <c r="CX982" i="3"/>
  <c r="CX986"/>
  <c r="CX990"/>
  <c r="CX981"/>
  <c r="CX985"/>
  <c r="CX989"/>
  <c r="CX983"/>
  <c r="CX987"/>
  <c r="CX991"/>
  <c r="CX984"/>
  <c r="CX988"/>
  <c r="CX992"/>
  <c r="CX974"/>
  <c r="CX978"/>
  <c r="CX977"/>
  <c r="CX975"/>
  <c r="CX979"/>
  <c r="CX976"/>
  <c r="CX980"/>
  <c r="CX958"/>
  <c r="CX962"/>
  <c r="CX966"/>
  <c r="CX970"/>
  <c r="CX957"/>
  <c r="CX961"/>
  <c r="CX965"/>
  <c r="CX969"/>
  <c r="CX973"/>
  <c r="CX959"/>
  <c r="CX963"/>
  <c r="CX967"/>
  <c r="CX971"/>
  <c r="CX956"/>
  <c r="CX960"/>
  <c r="CX964"/>
  <c r="CX968"/>
  <c r="CX972"/>
  <c r="CX938"/>
  <c r="CX942"/>
  <c r="CX946"/>
  <c r="CX950"/>
  <c r="CX954"/>
  <c r="CX937"/>
  <c r="CX941"/>
  <c r="CX945"/>
  <c r="CX949"/>
  <c r="CX953"/>
  <c r="CX939"/>
  <c r="CX943"/>
  <c r="CX947"/>
  <c r="CX951"/>
  <c r="CX955"/>
  <c r="CX940"/>
  <c r="CX944"/>
  <c r="CX948"/>
  <c r="CX952"/>
  <c r="CX926"/>
  <c r="CX930"/>
  <c r="CX934"/>
  <c r="CX925"/>
  <c r="CX929"/>
  <c r="CX933"/>
  <c r="CX927"/>
  <c r="CX931"/>
  <c r="CX935"/>
  <c r="CX928"/>
  <c r="CX932"/>
  <c r="CX936"/>
  <c r="CX862"/>
  <c r="CX866"/>
  <c r="CX861"/>
  <c r="CX865"/>
  <c r="CX863"/>
  <c r="CX867"/>
  <c r="CX864"/>
  <c r="CX858"/>
  <c r="CX857"/>
  <c r="CX859"/>
  <c r="CX856"/>
  <c r="CX860"/>
  <c r="CX854"/>
  <c r="CX853"/>
  <c r="CX855"/>
  <c r="CX850"/>
  <c r="CX851"/>
  <c r="CX852"/>
  <c r="CX790"/>
  <c r="CX794"/>
  <c r="CX798"/>
  <c r="CX791"/>
  <c r="CX789"/>
  <c r="CX793"/>
  <c r="CX797"/>
  <c r="CX795"/>
  <c r="CX799"/>
  <c r="CX792"/>
  <c r="CX796"/>
  <c r="CX800"/>
  <c r="CX782"/>
  <c r="CX786"/>
  <c r="CX783"/>
  <c r="CX787"/>
  <c r="CX785"/>
  <c r="CX788"/>
  <c r="CX784"/>
  <c r="CX766"/>
  <c r="CX770"/>
  <c r="CX774"/>
  <c r="CX778"/>
  <c r="CX763"/>
  <c r="CX767"/>
  <c r="CX771"/>
  <c r="CX775"/>
  <c r="CX779"/>
  <c r="CX765"/>
  <c r="CX769"/>
  <c r="CX773"/>
  <c r="CX777"/>
  <c r="CX781"/>
  <c r="CX772"/>
  <c r="CX776"/>
  <c r="CX764"/>
  <c r="CX780"/>
  <c r="CX768"/>
  <c r="CX754"/>
  <c r="CX758"/>
  <c r="CX762"/>
  <c r="CX751"/>
  <c r="CX755"/>
  <c r="CX759"/>
  <c r="CX753"/>
  <c r="CX757"/>
  <c r="CX761"/>
  <c r="CX756"/>
  <c r="CX760"/>
  <c r="CX752"/>
  <c r="CX694"/>
  <c r="CX698"/>
  <c r="CX695"/>
  <c r="CX692"/>
  <c r="CX696"/>
  <c r="CX693"/>
  <c r="CX697"/>
  <c r="CX690"/>
  <c r="CX687"/>
  <c r="CX691"/>
  <c r="CX688"/>
  <c r="CX689"/>
  <c r="CX686"/>
  <c r="CX684"/>
  <c r="CX685"/>
  <c r="CX682"/>
  <c r="CX683"/>
  <c r="CX681"/>
  <c r="CX622"/>
  <c r="CX626"/>
  <c r="CX630"/>
  <c r="CX623"/>
  <c r="CX627"/>
  <c r="CX631"/>
  <c r="CX620"/>
  <c r="CX624"/>
  <c r="CX628"/>
  <c r="CX621"/>
  <c r="CX625"/>
  <c r="CX629"/>
  <c r="CX614"/>
  <c r="CX618"/>
  <c r="CX615"/>
  <c r="CX619"/>
  <c r="CX616"/>
  <c r="CX613"/>
  <c r="CX617"/>
  <c r="CX594"/>
  <c r="CX598"/>
  <c r="CX602"/>
  <c r="CX606"/>
  <c r="CX610"/>
  <c r="CX595"/>
  <c r="CX599"/>
  <c r="CX603"/>
  <c r="CX607"/>
  <c r="CX611"/>
  <c r="CX596"/>
  <c r="CX600"/>
  <c r="CX604"/>
  <c r="CX608"/>
  <c r="CX612"/>
  <c r="CX597"/>
  <c r="CX601"/>
  <c r="CX605"/>
  <c r="CX609"/>
  <c r="CX582"/>
  <c r="CX586"/>
  <c r="CX590"/>
  <c r="CX583"/>
  <c r="CX587"/>
  <c r="CX591"/>
  <c r="CX584"/>
  <c r="CX588"/>
  <c r="CX592"/>
  <c r="CX585"/>
  <c r="CX589"/>
  <c r="CX593"/>
  <c r="CQ536" i="1"/>
  <c r="P536" s="1"/>
  <c r="F509"/>
  <c r="BC479"/>
  <c r="CY491"/>
  <c r="X491" s="1"/>
  <c r="CZ491"/>
  <c r="Y491" s="1"/>
  <c r="CY481"/>
  <c r="X481" s="1"/>
  <c r="CZ481"/>
  <c r="Y481" s="1"/>
  <c r="CG409"/>
  <c r="BZ378"/>
  <c r="AQ409"/>
  <c r="CZ407"/>
  <c r="Y407" s="1"/>
  <c r="CY407"/>
  <c r="X407" s="1"/>
  <c r="CZ402"/>
  <c r="Y402" s="1"/>
  <c r="CY402"/>
  <c r="X402" s="1"/>
  <c r="CY399"/>
  <c r="X399" s="1"/>
  <c r="CZ399"/>
  <c r="Y399" s="1"/>
  <c r="CZ389"/>
  <c r="Y389" s="1"/>
  <c r="CY389"/>
  <c r="X389" s="1"/>
  <c r="CY387"/>
  <c r="X387" s="1"/>
  <c r="CZ387"/>
  <c r="Y387" s="1"/>
  <c r="CY382"/>
  <c r="X382" s="1"/>
  <c r="CZ382"/>
  <c r="Y382" s="1"/>
  <c r="CY342"/>
  <c r="X342" s="1"/>
  <c r="CZ342"/>
  <c r="Y342" s="1"/>
  <c r="BB867"/>
  <c r="BB709"/>
  <c r="I693"/>
  <c r="V693" s="1"/>
  <c r="I634"/>
  <c r="S634" s="1"/>
  <c r="BB559"/>
  <c r="I543"/>
  <c r="P543" s="1"/>
  <c r="U533"/>
  <c r="CP531"/>
  <c r="O531" s="1"/>
  <c r="CP487"/>
  <c r="O487" s="1"/>
  <c r="AI493"/>
  <c r="AJ493"/>
  <c r="CP403"/>
  <c r="O403" s="1"/>
  <c r="W400"/>
  <c r="V400"/>
  <c r="R400"/>
  <c r="CY400" s="1"/>
  <c r="X400" s="1"/>
  <c r="CP395"/>
  <c r="O395" s="1"/>
  <c r="U394"/>
  <c r="P394"/>
  <c r="CJ409"/>
  <c r="AG409"/>
  <c r="CP340"/>
  <c r="O340" s="1"/>
  <c r="CP339"/>
  <c r="O339" s="1"/>
  <c r="CP338"/>
  <c r="O338" s="1"/>
  <c r="CX1002" i="3"/>
  <c r="CX1006"/>
  <c r="CX1005"/>
  <c r="CX1003"/>
  <c r="CX1004"/>
  <c r="CX870"/>
  <c r="CX874"/>
  <c r="CX869"/>
  <c r="CX873"/>
  <c r="CX871"/>
  <c r="CX875"/>
  <c r="CX868"/>
  <c r="CX872"/>
  <c r="CX876"/>
  <c r="CX842"/>
  <c r="CX841"/>
  <c r="CX830"/>
  <c r="CX834"/>
  <c r="CX838"/>
  <c r="CX833"/>
  <c r="CX837"/>
  <c r="CX831"/>
  <c r="CX835"/>
  <c r="CX839"/>
  <c r="CX832"/>
  <c r="CX836"/>
  <c r="CX840"/>
  <c r="CX810"/>
  <c r="CX814"/>
  <c r="CX818"/>
  <c r="CX822"/>
  <c r="CX826"/>
  <c r="CX813"/>
  <c r="CX817"/>
  <c r="CX821"/>
  <c r="CX825"/>
  <c r="CX829"/>
  <c r="CX811"/>
  <c r="CX815"/>
  <c r="CX819"/>
  <c r="CX823"/>
  <c r="CX827"/>
  <c r="CX812"/>
  <c r="CX816"/>
  <c r="CX820"/>
  <c r="CX824"/>
  <c r="CX828"/>
  <c r="CX702"/>
  <c r="CX706"/>
  <c r="CX699"/>
  <c r="CX703"/>
  <c r="CX707"/>
  <c r="CX700"/>
  <c r="CX704"/>
  <c r="CX701"/>
  <c r="CX705"/>
  <c r="CX672"/>
  <c r="CX673"/>
  <c r="CX662"/>
  <c r="CX666"/>
  <c r="CX670"/>
  <c r="CX663"/>
  <c r="CX667"/>
  <c r="CX671"/>
  <c r="CX664"/>
  <c r="CX668"/>
  <c r="CX661"/>
  <c r="CX665"/>
  <c r="CX669"/>
  <c r="CX642"/>
  <c r="CX646"/>
  <c r="CX650"/>
  <c r="CX654"/>
  <c r="CX658"/>
  <c r="CX643"/>
  <c r="CX647"/>
  <c r="CX651"/>
  <c r="CX655"/>
  <c r="CX659"/>
  <c r="CX644"/>
  <c r="CX648"/>
  <c r="CX652"/>
  <c r="CX656"/>
  <c r="CX660"/>
  <c r="CX641"/>
  <c r="CX645"/>
  <c r="CX649"/>
  <c r="CX653"/>
  <c r="CX657"/>
  <c r="AD536" i="1"/>
  <c r="CR536" s="1"/>
  <c r="Q536" s="1"/>
  <c r="CS536"/>
  <c r="R536" s="1"/>
  <c r="CZ536" s="1"/>
  <c r="Y536" s="1"/>
  <c r="CY532"/>
  <c r="X532" s="1"/>
  <c r="CZ532"/>
  <c r="Y532" s="1"/>
  <c r="AQ479"/>
  <c r="F503"/>
  <c r="AP493"/>
  <c r="BY479"/>
  <c r="CI493"/>
  <c r="CZ484"/>
  <c r="Y484" s="1"/>
  <c r="CY484"/>
  <c r="X484" s="1"/>
  <c r="CY406"/>
  <c r="X406" s="1"/>
  <c r="GO406" s="1"/>
  <c r="CZ406"/>
  <c r="Y406" s="1"/>
  <c r="CY404"/>
  <c r="X404" s="1"/>
  <c r="CZ404"/>
  <c r="Y404" s="1"/>
  <c r="CZ393"/>
  <c r="Y393" s="1"/>
  <c r="CY393"/>
  <c r="X393" s="1"/>
  <c r="CZ390"/>
  <c r="Y390" s="1"/>
  <c r="CY390"/>
  <c r="X390" s="1"/>
  <c r="CP380"/>
  <c r="O380" s="1"/>
  <c r="BY330"/>
  <c r="AP344"/>
  <c r="CI344"/>
  <c r="BC709"/>
  <c r="I694"/>
  <c r="W694" s="1"/>
  <c r="BC559"/>
  <c r="I544"/>
  <c r="GX544" s="1"/>
  <c r="V536"/>
  <c r="W533"/>
  <c r="V533"/>
  <c r="R533"/>
  <c r="CP488"/>
  <c r="O488" s="1"/>
  <c r="CJ493"/>
  <c r="CP396"/>
  <c r="O396" s="1"/>
  <c r="W394"/>
  <c r="AJ409" s="1"/>
  <c r="V394"/>
  <c r="AI409" s="1"/>
  <c r="Q394"/>
  <c r="AH409"/>
  <c r="CX505" i="3"/>
  <c r="CX504"/>
  <c r="CX493"/>
  <c r="CX497"/>
  <c r="CX501"/>
  <c r="CX494"/>
  <c r="CX498"/>
  <c r="CX502"/>
  <c r="CX495"/>
  <c r="CX499"/>
  <c r="CX503"/>
  <c r="CX496"/>
  <c r="CX500"/>
  <c r="CX473"/>
  <c r="CX477"/>
  <c r="CX481"/>
  <c r="CX485"/>
  <c r="CX489"/>
  <c r="CX474"/>
  <c r="CX478"/>
  <c r="CX482"/>
  <c r="CX486"/>
  <c r="CX490"/>
  <c r="CX475"/>
  <c r="CX479"/>
  <c r="CX483"/>
  <c r="CX487"/>
  <c r="CX491"/>
  <c r="CX476"/>
  <c r="CX480"/>
  <c r="CX484"/>
  <c r="CX488"/>
  <c r="CX492"/>
  <c r="CX369"/>
  <c r="CX373"/>
  <c r="CX366"/>
  <c r="CX370"/>
  <c r="CX374"/>
  <c r="CX367"/>
  <c r="CX371"/>
  <c r="CX368"/>
  <c r="CX372"/>
  <c r="CX345"/>
  <c r="CX346"/>
  <c r="CY256" i="1"/>
  <c r="X256" s="1"/>
  <c r="CZ256"/>
  <c r="Y256" s="1"/>
  <c r="CZ251"/>
  <c r="Y251" s="1"/>
  <c r="CY251"/>
  <c r="X251" s="1"/>
  <c r="CZ246"/>
  <c r="Y246" s="1"/>
  <c r="CY246"/>
  <c r="X246" s="1"/>
  <c r="CZ242"/>
  <c r="Y242" s="1"/>
  <c r="CY242"/>
  <c r="X242" s="1"/>
  <c r="CZ240"/>
  <c r="Y240" s="1"/>
  <c r="CY240"/>
  <c r="X240" s="1"/>
  <c r="CZ238"/>
  <c r="Y238" s="1"/>
  <c r="CY238"/>
  <c r="X238" s="1"/>
  <c r="BY78"/>
  <c r="CI110"/>
  <c r="AP110"/>
  <c r="CQ534"/>
  <c r="P534" s="1"/>
  <c r="AD534"/>
  <c r="CR534" s="1"/>
  <c r="Q534" s="1"/>
  <c r="CQ533"/>
  <c r="P533" s="1"/>
  <c r="AD533"/>
  <c r="CR533" s="1"/>
  <c r="Q533" s="1"/>
  <c r="CR532"/>
  <c r="Q532" s="1"/>
  <c r="CP532" s="1"/>
  <c r="O532" s="1"/>
  <c r="CS531"/>
  <c r="R531" s="1"/>
  <c r="CZ531" s="1"/>
  <c r="Y531" s="1"/>
  <c r="AB531"/>
  <c r="CS530"/>
  <c r="R530" s="1"/>
  <c r="CY530" s="1"/>
  <c r="X530" s="1"/>
  <c r="AB530"/>
  <c r="CS529"/>
  <c r="R529" s="1"/>
  <c r="CY529" s="1"/>
  <c r="X529" s="1"/>
  <c r="AB529"/>
  <c r="BD493"/>
  <c r="CR491"/>
  <c r="Q491" s="1"/>
  <c r="CP491" s="1"/>
  <c r="O491" s="1"/>
  <c r="CS490"/>
  <c r="R490" s="1"/>
  <c r="CY490" s="1"/>
  <c r="X490" s="1"/>
  <c r="AB490"/>
  <c r="CS489"/>
  <c r="R489" s="1"/>
  <c r="CY489" s="1"/>
  <c r="X489" s="1"/>
  <c r="AB489"/>
  <c r="CS488"/>
  <c r="R488" s="1"/>
  <c r="CY488" s="1"/>
  <c r="X488" s="1"/>
  <c r="AB488"/>
  <c r="CS487"/>
  <c r="R487" s="1"/>
  <c r="CZ487" s="1"/>
  <c r="Y487" s="1"/>
  <c r="AB487"/>
  <c r="CS486"/>
  <c r="R486" s="1"/>
  <c r="AE493" s="1"/>
  <c r="AB486"/>
  <c r="CT485"/>
  <c r="S485" s="1"/>
  <c r="CQ483"/>
  <c r="P483" s="1"/>
  <c r="AD483"/>
  <c r="CR483" s="1"/>
  <c r="Q483" s="1"/>
  <c r="CQ482"/>
  <c r="P482" s="1"/>
  <c r="AC493" s="1"/>
  <c r="AD482"/>
  <c r="CR482" s="1"/>
  <c r="Q482" s="1"/>
  <c r="CR481"/>
  <c r="Q481" s="1"/>
  <c r="CK479"/>
  <c r="BC409"/>
  <c r="AU409"/>
  <c r="CQ407"/>
  <c r="P407" s="1"/>
  <c r="AD407"/>
  <c r="CR407" s="1"/>
  <c r="Q407" s="1"/>
  <c r="CR405"/>
  <c r="Q405" s="1"/>
  <c r="CP405" s="1"/>
  <c r="O405" s="1"/>
  <c r="CR404"/>
  <c r="Q404" s="1"/>
  <c r="CP404" s="1"/>
  <c r="O404" s="1"/>
  <c r="CS403"/>
  <c r="R403" s="1"/>
  <c r="CY403" s="1"/>
  <c r="X403" s="1"/>
  <c r="AB403"/>
  <c r="CQ400"/>
  <c r="P400" s="1"/>
  <c r="AD400"/>
  <c r="CR400" s="1"/>
  <c r="Q400" s="1"/>
  <c r="CR399"/>
  <c r="Q399" s="1"/>
  <c r="CP399" s="1"/>
  <c r="O399" s="1"/>
  <c r="CS398"/>
  <c r="R398" s="1"/>
  <c r="CY398" s="1"/>
  <c r="X398" s="1"/>
  <c r="AB398"/>
  <c r="CS397"/>
  <c r="R397" s="1"/>
  <c r="CY397" s="1"/>
  <c r="X397" s="1"/>
  <c r="AB397"/>
  <c r="CS396"/>
  <c r="R396" s="1"/>
  <c r="CY396" s="1"/>
  <c r="X396" s="1"/>
  <c r="AB396"/>
  <c r="CS395"/>
  <c r="R395" s="1"/>
  <c r="CZ395" s="1"/>
  <c r="Y395" s="1"/>
  <c r="AB395"/>
  <c r="CS394"/>
  <c r="R394" s="1"/>
  <c r="AB394"/>
  <c r="CQ392"/>
  <c r="P392" s="1"/>
  <c r="CP392" s="1"/>
  <c r="O392" s="1"/>
  <c r="AD392"/>
  <c r="CR392" s="1"/>
  <c r="Q392" s="1"/>
  <c r="CQ391"/>
  <c r="P391" s="1"/>
  <c r="CP391" s="1"/>
  <c r="O391" s="1"/>
  <c r="AD391"/>
  <c r="CR391" s="1"/>
  <c r="Q391" s="1"/>
  <c r="CQ390"/>
  <c r="P390" s="1"/>
  <c r="CP390" s="1"/>
  <c r="O390" s="1"/>
  <c r="AD390"/>
  <c r="CR390" s="1"/>
  <c r="Q390" s="1"/>
  <c r="CQ389"/>
  <c r="P389" s="1"/>
  <c r="CP389" s="1"/>
  <c r="O389" s="1"/>
  <c r="AD389"/>
  <c r="CR389" s="1"/>
  <c r="Q389" s="1"/>
  <c r="CQ388"/>
  <c r="P388" s="1"/>
  <c r="CP388" s="1"/>
  <c r="O388" s="1"/>
  <c r="AD388"/>
  <c r="CR388" s="1"/>
  <c r="Q388" s="1"/>
  <c r="CR387"/>
  <c r="Q387" s="1"/>
  <c r="CP387" s="1"/>
  <c r="O387" s="1"/>
  <c r="CS386"/>
  <c r="R386" s="1"/>
  <c r="CY386" s="1"/>
  <c r="X386" s="1"/>
  <c r="AB386"/>
  <c r="CT385"/>
  <c r="S385" s="1"/>
  <c r="CT384"/>
  <c r="S384" s="1"/>
  <c r="AF409" s="1"/>
  <c r="CQ383"/>
  <c r="P383" s="1"/>
  <c r="AD383"/>
  <c r="CR383" s="1"/>
  <c r="Q383" s="1"/>
  <c r="CR382"/>
  <c r="Q382" s="1"/>
  <c r="CP382" s="1"/>
  <c r="O382" s="1"/>
  <c r="CR381"/>
  <c r="Q381" s="1"/>
  <c r="AD409" s="1"/>
  <c r="CS380"/>
  <c r="R380" s="1"/>
  <c r="AE409" s="1"/>
  <c r="AB380"/>
  <c r="BD344"/>
  <c r="CR342"/>
  <c r="Q342" s="1"/>
  <c r="CP342" s="1"/>
  <c r="O342" s="1"/>
  <c r="CS341"/>
  <c r="R341" s="1"/>
  <c r="CZ341" s="1"/>
  <c r="Y341" s="1"/>
  <c r="AB341"/>
  <c r="CY337"/>
  <c r="X337" s="1"/>
  <c r="GO337" s="1"/>
  <c r="W333"/>
  <c r="S333"/>
  <c r="AB333"/>
  <c r="CP332"/>
  <c r="O332" s="1"/>
  <c r="CG260"/>
  <c r="CP256"/>
  <c r="O256" s="1"/>
  <c r="CP248"/>
  <c r="O248" s="1"/>
  <c r="GX237"/>
  <c r="U237"/>
  <c r="Q237"/>
  <c r="CX542" i="3"/>
  <c r="CX546"/>
  <c r="CX539"/>
  <c r="CX543"/>
  <c r="CX540"/>
  <c r="CX544"/>
  <c r="CX541"/>
  <c r="CX545"/>
  <c r="CX509"/>
  <c r="CX506"/>
  <c r="CX507"/>
  <c r="CX508"/>
  <c r="CX405"/>
  <c r="CX409"/>
  <c r="CX413"/>
  <c r="CX406"/>
  <c r="CX410"/>
  <c r="CX407"/>
  <c r="CX411"/>
  <c r="CX408"/>
  <c r="CX412"/>
  <c r="CX401"/>
  <c r="CX398"/>
  <c r="CX402"/>
  <c r="CX399"/>
  <c r="CX403"/>
  <c r="CX400"/>
  <c r="CX404"/>
  <c r="CX393"/>
  <c r="CX397"/>
  <c r="CX390"/>
  <c r="CX394"/>
  <c r="CX391"/>
  <c r="CX395"/>
  <c r="CX392"/>
  <c r="CX396"/>
  <c r="CX385"/>
  <c r="CX389"/>
  <c r="CX386"/>
  <c r="CX383"/>
  <c r="CX387"/>
  <c r="CX384"/>
  <c r="CX388"/>
  <c r="CS335" i="1"/>
  <c r="AD335"/>
  <c r="CR335" s="1"/>
  <c r="CD228"/>
  <c r="AU260"/>
  <c r="CZ252"/>
  <c r="Y252" s="1"/>
  <c r="CY252"/>
  <c r="X252" s="1"/>
  <c r="CZ249"/>
  <c r="Y249" s="1"/>
  <c r="CY249"/>
  <c r="X249" s="1"/>
  <c r="CZ245"/>
  <c r="Y245" s="1"/>
  <c r="CY245"/>
  <c r="X245" s="1"/>
  <c r="AB243"/>
  <c r="CR243"/>
  <c r="Q243" s="1"/>
  <c r="AB241"/>
  <c r="CR241"/>
  <c r="Q241" s="1"/>
  <c r="AB239"/>
  <c r="CR239"/>
  <c r="Q239" s="1"/>
  <c r="AB233"/>
  <c r="CR233"/>
  <c r="Q233" s="1"/>
  <c r="CY232"/>
  <c r="X232" s="1"/>
  <c r="CZ232"/>
  <c r="Y232" s="1"/>
  <c r="CZ230"/>
  <c r="Y230" s="1"/>
  <c r="CY230"/>
  <c r="X230" s="1"/>
  <c r="CD180"/>
  <c r="AU194"/>
  <c r="CZ184"/>
  <c r="Y184" s="1"/>
  <c r="CY184"/>
  <c r="X184" s="1"/>
  <c r="CZ103"/>
  <c r="Y103" s="1"/>
  <c r="CY103"/>
  <c r="X103" s="1"/>
  <c r="BZ78"/>
  <c r="AQ110"/>
  <c r="CG110"/>
  <c r="AO493"/>
  <c r="CL479"/>
  <c r="CD479"/>
  <c r="BZ479"/>
  <c r="CI409"/>
  <c r="BD409"/>
  <c r="AB406"/>
  <c r="AO344"/>
  <c r="AB340"/>
  <c r="AB339"/>
  <c r="AB338"/>
  <c r="CP232"/>
  <c r="O232" s="1"/>
  <c r="CP184"/>
  <c r="O184" s="1"/>
  <c r="CZ98"/>
  <c r="Y98" s="1"/>
  <c r="CZ96"/>
  <c r="Y96" s="1"/>
  <c r="CP93"/>
  <c r="O93" s="1"/>
  <c r="CP92"/>
  <c r="O92" s="1"/>
  <c r="CP91"/>
  <c r="O91" s="1"/>
  <c r="CP90"/>
  <c r="O90" s="1"/>
  <c r="CX510" i="3"/>
  <c r="CX511"/>
  <c r="CX465"/>
  <c r="CX469"/>
  <c r="CX466"/>
  <c r="CX470"/>
  <c r="CX467"/>
  <c r="CX471"/>
  <c r="CX464"/>
  <c r="CX468"/>
  <c r="CX472"/>
  <c r="CX377"/>
  <c r="CX381"/>
  <c r="CX378"/>
  <c r="CX382"/>
  <c r="CX375"/>
  <c r="CX379"/>
  <c r="CX376"/>
  <c r="CX380"/>
  <c r="CS336" i="1"/>
  <c r="R336" s="1"/>
  <c r="CZ336" s="1"/>
  <c r="Y336" s="1"/>
  <c r="AD336"/>
  <c r="CR336" s="1"/>
  <c r="Q336" s="1"/>
  <c r="CZ334"/>
  <c r="Y334" s="1"/>
  <c r="CY334"/>
  <c r="X334" s="1"/>
  <c r="AB258"/>
  <c r="CR258"/>
  <c r="Q258" s="1"/>
  <c r="CP258" s="1"/>
  <c r="O258" s="1"/>
  <c r="CY257"/>
  <c r="X257" s="1"/>
  <c r="CZ257"/>
  <c r="Y257" s="1"/>
  <c r="CY255"/>
  <c r="X255" s="1"/>
  <c r="CZ255"/>
  <c r="Y255" s="1"/>
  <c r="CZ253"/>
  <c r="Y253" s="1"/>
  <c r="CY253"/>
  <c r="X253" s="1"/>
  <c r="BY228"/>
  <c r="AP260"/>
  <c r="CI260"/>
  <c r="CZ248"/>
  <c r="Y248" s="1"/>
  <c r="CY248"/>
  <c r="X248" s="1"/>
  <c r="CZ243"/>
  <c r="Y243" s="1"/>
  <c r="CY243"/>
  <c r="X243" s="1"/>
  <c r="CZ241"/>
  <c r="Y241" s="1"/>
  <c r="CY241"/>
  <c r="X241" s="1"/>
  <c r="CZ239"/>
  <c r="Y239" s="1"/>
  <c r="CY239"/>
  <c r="X239" s="1"/>
  <c r="CZ233"/>
  <c r="Y233" s="1"/>
  <c r="CY233"/>
  <c r="X233" s="1"/>
  <c r="CZ186"/>
  <c r="Y186" s="1"/>
  <c r="CY186"/>
  <c r="X186" s="1"/>
  <c r="GM186" s="1"/>
  <c r="CZ185"/>
  <c r="Y185" s="1"/>
  <c r="CY185"/>
  <c r="X185" s="1"/>
  <c r="CR535"/>
  <c r="Q535" s="1"/>
  <c r="CP535" s="1"/>
  <c r="O535" s="1"/>
  <c r="CG493"/>
  <c r="CR484"/>
  <c r="Q484" s="1"/>
  <c r="CP484" s="1"/>
  <c r="O484" s="1"/>
  <c r="AO409"/>
  <c r="CR402"/>
  <c r="Q402" s="1"/>
  <c r="CP402" s="1"/>
  <c r="O402" s="1"/>
  <c r="CR401"/>
  <c r="Q401" s="1"/>
  <c r="CP401" s="1"/>
  <c r="O401" s="1"/>
  <c r="CR393"/>
  <c r="Q393" s="1"/>
  <c r="CP393" s="1"/>
  <c r="O393" s="1"/>
  <c r="CG344"/>
  <c r="BB344"/>
  <c r="AB337"/>
  <c r="AB334"/>
  <c r="U333"/>
  <c r="Q333"/>
  <c r="CP333" s="1"/>
  <c r="O333" s="1"/>
  <c r="CP257"/>
  <c r="O257" s="1"/>
  <c r="CP255"/>
  <c r="O255" s="1"/>
  <c r="CP246"/>
  <c r="O246" s="1"/>
  <c r="W237"/>
  <c r="R237"/>
  <c r="T237"/>
  <c r="CZ188"/>
  <c r="Y188" s="1"/>
  <c r="CX530" i="3"/>
  <c r="CX534"/>
  <c r="CX538"/>
  <c r="CX531"/>
  <c r="CX535"/>
  <c r="CX532"/>
  <c r="CX536"/>
  <c r="CX533"/>
  <c r="CX537"/>
  <c r="CX526"/>
  <c r="CX527"/>
  <c r="CX524"/>
  <c r="CX528"/>
  <c r="CX525"/>
  <c r="CX529"/>
  <c r="CX522"/>
  <c r="CX519"/>
  <c r="CX523"/>
  <c r="CX520"/>
  <c r="CX521"/>
  <c r="CX518"/>
  <c r="CX516"/>
  <c r="CX517"/>
  <c r="CX514"/>
  <c r="CX515"/>
  <c r="CX513"/>
  <c r="CX453"/>
  <c r="CX457"/>
  <c r="CX461"/>
  <c r="CX454"/>
  <c r="CX458"/>
  <c r="CX462"/>
  <c r="CX455"/>
  <c r="CX459"/>
  <c r="CX463"/>
  <c r="CX452"/>
  <c r="CX456"/>
  <c r="CX460"/>
  <c r="CX445"/>
  <c r="CX449"/>
  <c r="CX446"/>
  <c r="CX450"/>
  <c r="CX447"/>
  <c r="CX451"/>
  <c r="CX448"/>
  <c r="CX429"/>
  <c r="CX433"/>
  <c r="CX437"/>
  <c r="CX441"/>
  <c r="CX426"/>
  <c r="CX430"/>
  <c r="CX434"/>
  <c r="CX438"/>
  <c r="CX442"/>
  <c r="CX427"/>
  <c r="CX431"/>
  <c r="CX435"/>
  <c r="CX439"/>
  <c r="CX443"/>
  <c r="CX428"/>
  <c r="CX432"/>
  <c r="CX436"/>
  <c r="CX440"/>
  <c r="CX444"/>
  <c r="CX417"/>
  <c r="CX421"/>
  <c r="CX425"/>
  <c r="CX414"/>
  <c r="CX418"/>
  <c r="CX422"/>
  <c r="CX415"/>
  <c r="CX419"/>
  <c r="CX423"/>
  <c r="CX416"/>
  <c r="CX420"/>
  <c r="CX424"/>
  <c r="CX361"/>
  <c r="CX365"/>
  <c r="CX362"/>
  <c r="CX359"/>
  <c r="CX363"/>
  <c r="CX360"/>
  <c r="CX364"/>
  <c r="CX357"/>
  <c r="CX354"/>
  <c r="CX358"/>
  <c r="CX355"/>
  <c r="CX356"/>
  <c r="GN334" i="1"/>
  <c r="GM334"/>
  <c r="CZ258"/>
  <c r="Y258" s="1"/>
  <c r="CY258"/>
  <c r="X258" s="1"/>
  <c r="BZ228"/>
  <c r="AQ260"/>
  <c r="AB251"/>
  <c r="CR251"/>
  <c r="Q251" s="1"/>
  <c r="CP251" s="1"/>
  <c r="O251" s="1"/>
  <c r="CY250"/>
  <c r="X250" s="1"/>
  <c r="CZ250"/>
  <c r="Y250" s="1"/>
  <c r="CZ247"/>
  <c r="Y247" s="1"/>
  <c r="CY247"/>
  <c r="X247" s="1"/>
  <c r="GM247" s="1"/>
  <c r="AB242"/>
  <c r="CR242"/>
  <c r="Q242" s="1"/>
  <c r="CP242" s="1"/>
  <c r="O242" s="1"/>
  <c r="AB240"/>
  <c r="CR240"/>
  <c r="Q240" s="1"/>
  <c r="CP240" s="1"/>
  <c r="O240" s="1"/>
  <c r="AB238"/>
  <c r="CR238"/>
  <c r="Q238" s="1"/>
  <c r="CP238" s="1"/>
  <c r="O238" s="1"/>
  <c r="CZ235"/>
  <c r="Y235" s="1"/>
  <c r="CY235"/>
  <c r="X235" s="1"/>
  <c r="CY231"/>
  <c r="X231" s="1"/>
  <c r="CZ231"/>
  <c r="Y231" s="1"/>
  <c r="CP230"/>
  <c r="O230" s="1"/>
  <c r="BZ180"/>
  <c r="AQ194"/>
  <c r="CG194"/>
  <c r="CZ93"/>
  <c r="Y93" s="1"/>
  <c r="CY93"/>
  <c r="X93" s="1"/>
  <c r="CZ92"/>
  <c r="Y92" s="1"/>
  <c r="CY92"/>
  <c r="X92" s="1"/>
  <c r="CZ91"/>
  <c r="Y91" s="1"/>
  <c r="CY91"/>
  <c r="X91" s="1"/>
  <c r="CZ90"/>
  <c r="Y90" s="1"/>
  <c r="CY90"/>
  <c r="X90" s="1"/>
  <c r="BB409"/>
  <c r="AP409"/>
  <c r="BC344"/>
  <c r="AU344"/>
  <c r="AQ344"/>
  <c r="CP250"/>
  <c r="O250" s="1"/>
  <c r="CP249"/>
  <c r="O249" s="1"/>
  <c r="CP245"/>
  <c r="O245" s="1"/>
  <c r="CP243"/>
  <c r="O243" s="1"/>
  <c r="CP241"/>
  <c r="O241" s="1"/>
  <c r="CP239"/>
  <c r="O239" s="1"/>
  <c r="S237"/>
  <c r="P237"/>
  <c r="CP237" s="1"/>
  <c r="O237" s="1"/>
  <c r="CP233"/>
  <c r="O233" s="1"/>
  <c r="CP231"/>
  <c r="O231" s="1"/>
  <c r="CP103"/>
  <c r="O103" s="1"/>
  <c r="CX340" i="3"/>
  <c r="CX339"/>
  <c r="CX328"/>
  <c r="CX332"/>
  <c r="CX336"/>
  <c r="CX329"/>
  <c r="CX333"/>
  <c r="CX337"/>
  <c r="CX330"/>
  <c r="CX334"/>
  <c r="CX338"/>
  <c r="CX335"/>
  <c r="CX331"/>
  <c r="CX308"/>
  <c r="CX312"/>
  <c r="CX316"/>
  <c r="CX320"/>
  <c r="CX324"/>
  <c r="CX309"/>
  <c r="CX313"/>
  <c r="CX317"/>
  <c r="CX321"/>
  <c r="CX325"/>
  <c r="CX310"/>
  <c r="CX314"/>
  <c r="CX318"/>
  <c r="CX322"/>
  <c r="CX326"/>
  <c r="CX311"/>
  <c r="CX315"/>
  <c r="CX319"/>
  <c r="CX323"/>
  <c r="CX327"/>
  <c r="CX200"/>
  <c r="CX204"/>
  <c r="CX197"/>
  <c r="CX201"/>
  <c r="CX205"/>
  <c r="CX198"/>
  <c r="CX202"/>
  <c r="CX199"/>
  <c r="CX203"/>
  <c r="CX184"/>
  <c r="CX182"/>
  <c r="CX183"/>
  <c r="CX180"/>
  <c r="CX181"/>
  <c r="CX179"/>
  <c r="CX120"/>
  <c r="CX124"/>
  <c r="CX128"/>
  <c r="CX121"/>
  <c r="CX125"/>
  <c r="CX129"/>
  <c r="CX118"/>
  <c r="CX122"/>
  <c r="CX126"/>
  <c r="CX119"/>
  <c r="CX123"/>
  <c r="CX127"/>
  <c r="I101" i="1"/>
  <c r="P101" s="1"/>
  <c r="I100"/>
  <c r="U100" s="1"/>
  <c r="CX112" i="3"/>
  <c r="CX116"/>
  <c r="CX113"/>
  <c r="CX117"/>
  <c r="CX114"/>
  <c r="CX111"/>
  <c r="CX115"/>
  <c r="CX92"/>
  <c r="CX96"/>
  <c r="CX100"/>
  <c r="CX104"/>
  <c r="CX108"/>
  <c r="CX93"/>
  <c r="CX97"/>
  <c r="CX101"/>
  <c r="CX105"/>
  <c r="CX109"/>
  <c r="CX94"/>
  <c r="CX98"/>
  <c r="CX102"/>
  <c r="CX106"/>
  <c r="CX110"/>
  <c r="CX95"/>
  <c r="CX99"/>
  <c r="CX103"/>
  <c r="CX107"/>
  <c r="CX80"/>
  <c r="CX84"/>
  <c r="CX88"/>
  <c r="CX81"/>
  <c r="CX85"/>
  <c r="CX89"/>
  <c r="CX82"/>
  <c r="CX86"/>
  <c r="CX90"/>
  <c r="CX83"/>
  <c r="CX87"/>
  <c r="CX91"/>
  <c r="AB85" i="1"/>
  <c r="CQ85"/>
  <c r="P85" s="1"/>
  <c r="CP85" s="1"/>
  <c r="O85" s="1"/>
  <c r="BB30"/>
  <c r="F57"/>
  <c r="AB40"/>
  <c r="CR40"/>
  <c r="Q40" s="1"/>
  <c r="CZ35"/>
  <c r="Y35" s="1"/>
  <c r="CY35"/>
  <c r="X35" s="1"/>
  <c r="BC260"/>
  <c r="I254"/>
  <c r="W254" s="1"/>
  <c r="I236"/>
  <c r="W236" s="1"/>
  <c r="F219"/>
  <c r="F207"/>
  <c r="W191"/>
  <c r="S191"/>
  <c r="CS190"/>
  <c r="R190" s="1"/>
  <c r="CR189"/>
  <c r="Q189" s="1"/>
  <c r="CR188"/>
  <c r="Q188" s="1"/>
  <c r="CR187"/>
  <c r="Q187" s="1"/>
  <c r="P185"/>
  <c r="CP185" s="1"/>
  <c r="O185" s="1"/>
  <c r="BB110"/>
  <c r="AB108"/>
  <c r="AD107"/>
  <c r="CR107" s="1"/>
  <c r="Q107" s="1"/>
  <c r="CR99"/>
  <c r="Q99" s="1"/>
  <c r="CR98"/>
  <c r="Q98" s="1"/>
  <c r="CR97"/>
  <c r="Q97" s="1"/>
  <c r="CR96"/>
  <c r="Q96" s="1"/>
  <c r="CR95"/>
  <c r="Q95" s="1"/>
  <c r="CZ89"/>
  <c r="Y89" s="1"/>
  <c r="GM89" s="1"/>
  <c r="CZ88"/>
  <c r="Y88" s="1"/>
  <c r="GM88" s="1"/>
  <c r="U81"/>
  <c r="T39"/>
  <c r="CX344" i="3"/>
  <c r="CX341"/>
  <c r="CX342"/>
  <c r="CX343"/>
  <c r="CX240"/>
  <c r="CX244"/>
  <c r="CX248"/>
  <c r="CX241"/>
  <c r="CX245"/>
  <c r="CX242"/>
  <c r="CX246"/>
  <c r="CX243"/>
  <c r="CX247"/>
  <c r="CX236"/>
  <c r="CX233"/>
  <c r="CX237"/>
  <c r="CX234"/>
  <c r="CX238"/>
  <c r="CX235"/>
  <c r="CX239"/>
  <c r="CX228"/>
  <c r="CX232"/>
  <c r="CX225"/>
  <c r="CX229"/>
  <c r="CX226"/>
  <c r="CX230"/>
  <c r="CX227"/>
  <c r="CX231"/>
  <c r="CX220"/>
  <c r="CX224"/>
  <c r="CX221"/>
  <c r="CX218"/>
  <c r="CX222"/>
  <c r="CX219"/>
  <c r="CX223"/>
  <c r="CX216"/>
  <c r="CX217"/>
  <c r="CX214"/>
  <c r="CX215"/>
  <c r="CX170"/>
  <c r="CX171"/>
  <c r="I183" i="1"/>
  <c r="S183" s="1"/>
  <c r="CX140" i="3"/>
  <c r="CX144"/>
  <c r="CX148"/>
  <c r="CX152"/>
  <c r="CX156"/>
  <c r="CX141"/>
  <c r="CX145"/>
  <c r="CX149"/>
  <c r="CX153"/>
  <c r="CX157"/>
  <c r="CX142"/>
  <c r="CX146"/>
  <c r="CX150"/>
  <c r="CX154"/>
  <c r="CX158"/>
  <c r="CX139"/>
  <c r="CX143"/>
  <c r="CX147"/>
  <c r="CX151"/>
  <c r="CX155"/>
  <c r="CZ86" i="1"/>
  <c r="Y86" s="1"/>
  <c r="CY86"/>
  <c r="X86" s="1"/>
  <c r="CR80"/>
  <c r="Q80" s="1"/>
  <c r="AB80"/>
  <c r="F60"/>
  <c r="BC30"/>
  <c r="AX44"/>
  <c r="CG30"/>
  <c r="AB39"/>
  <c r="CR39"/>
  <c r="Q39" s="1"/>
  <c r="CR38"/>
  <c r="Q38" s="1"/>
  <c r="CP38" s="1"/>
  <c r="O38" s="1"/>
  <c r="AB38"/>
  <c r="CR37"/>
  <c r="Q37" s="1"/>
  <c r="CP37" s="1"/>
  <c r="O37" s="1"/>
  <c r="AB37"/>
  <c r="CQ336"/>
  <c r="P336" s="1"/>
  <c r="CP336" s="1"/>
  <c r="O336" s="1"/>
  <c r="CQ335"/>
  <c r="CS332"/>
  <c r="R332" s="1"/>
  <c r="AB332"/>
  <c r="BD260"/>
  <c r="AB257"/>
  <c r="AB256"/>
  <c r="AB255"/>
  <c r="AD253"/>
  <c r="CR253" s="1"/>
  <c r="Q253" s="1"/>
  <c r="CP253" s="1"/>
  <c r="O253" s="1"/>
  <c r="AD252"/>
  <c r="CR252" s="1"/>
  <c r="Q252" s="1"/>
  <c r="CP252" s="1"/>
  <c r="O252" s="1"/>
  <c r="AB250"/>
  <c r="AD244"/>
  <c r="CR244" s="1"/>
  <c r="AB237"/>
  <c r="AD235"/>
  <c r="CR235" s="1"/>
  <c r="Q235" s="1"/>
  <c r="CP235" s="1"/>
  <c r="O235" s="1"/>
  <c r="AD234"/>
  <c r="CR234" s="1"/>
  <c r="AB232"/>
  <c r="AB231"/>
  <c r="AD192"/>
  <c r="T191"/>
  <c r="AB186"/>
  <c r="BY194"/>
  <c r="R183"/>
  <c r="AB182"/>
  <c r="AO180"/>
  <c r="BC110"/>
  <c r="BC142" s="1"/>
  <c r="AU110"/>
  <c r="CP107"/>
  <c r="O107" s="1"/>
  <c r="AB106"/>
  <c r="AD105"/>
  <c r="CR105" s="1"/>
  <c r="Q105" s="1"/>
  <c r="CY104"/>
  <c r="X104" s="1"/>
  <c r="AB102"/>
  <c r="AB101"/>
  <c r="W100"/>
  <c r="AD100"/>
  <c r="CR100" s="1"/>
  <c r="Q100" s="1"/>
  <c r="AB94"/>
  <c r="AB93"/>
  <c r="AB92"/>
  <c r="AB91"/>
  <c r="AB90"/>
  <c r="W81"/>
  <c r="P81"/>
  <c r="U39"/>
  <c r="V39"/>
  <c r="CP34"/>
  <c r="O34" s="1"/>
  <c r="CX300" i="3"/>
  <c r="CX304"/>
  <c r="CX301"/>
  <c r="CX305"/>
  <c r="CX302"/>
  <c r="CX306"/>
  <c r="CX299"/>
  <c r="CX303"/>
  <c r="CX307"/>
  <c r="CX208"/>
  <c r="CX212"/>
  <c r="CX209"/>
  <c r="CX213"/>
  <c r="CX206"/>
  <c r="CX210"/>
  <c r="CX207"/>
  <c r="CX211"/>
  <c r="CX188"/>
  <c r="CX185"/>
  <c r="CX189"/>
  <c r="CX186"/>
  <c r="CX187"/>
  <c r="I192" i="1"/>
  <c r="CZ94"/>
  <c r="Y94" s="1"/>
  <c r="CY94"/>
  <c r="X94" s="1"/>
  <c r="GN94" s="1"/>
  <c r="AD87"/>
  <c r="CR87" s="1"/>
  <c r="Q87" s="1"/>
  <c r="CP87" s="1"/>
  <c r="O87" s="1"/>
  <c r="CS87"/>
  <c r="R87" s="1"/>
  <c r="CZ87" s="1"/>
  <c r="Y87" s="1"/>
  <c r="GN86"/>
  <c r="GM86"/>
  <c r="CZ85"/>
  <c r="Y85" s="1"/>
  <c r="CY85"/>
  <c r="X85" s="1"/>
  <c r="AB84"/>
  <c r="CQ84"/>
  <c r="CZ80"/>
  <c r="Y80" s="1"/>
  <c r="CY80"/>
  <c r="X80" s="1"/>
  <c r="AQ30"/>
  <c r="F54"/>
  <c r="AQ142"/>
  <c r="AB42"/>
  <c r="CR42"/>
  <c r="Q42" s="1"/>
  <c r="CP42" s="1"/>
  <c r="O42" s="1"/>
  <c r="CZ38"/>
  <c r="Y38" s="1"/>
  <c r="CY38"/>
  <c r="X38" s="1"/>
  <c r="CZ37"/>
  <c r="Y37" s="1"/>
  <c r="CY37"/>
  <c r="X37" s="1"/>
  <c r="CZ36"/>
  <c r="Y36" s="1"/>
  <c r="CY36"/>
  <c r="X36" s="1"/>
  <c r="CZ34"/>
  <c r="Y34" s="1"/>
  <c r="CY34"/>
  <c r="X34" s="1"/>
  <c r="AB32"/>
  <c r="CR32"/>
  <c r="Q32" s="1"/>
  <c r="AO260"/>
  <c r="BX228"/>
  <c r="V192"/>
  <c r="R192"/>
  <c r="CP191"/>
  <c r="O191" s="1"/>
  <c r="CY190"/>
  <c r="X190" s="1"/>
  <c r="CY189"/>
  <c r="X189" s="1"/>
  <c r="CY188"/>
  <c r="X188" s="1"/>
  <c r="CY187"/>
  <c r="X187" s="1"/>
  <c r="CP105"/>
  <c r="O105" s="1"/>
  <c r="CP104"/>
  <c r="O104" s="1"/>
  <c r="GX101"/>
  <c r="V101"/>
  <c r="U101"/>
  <c r="Q101"/>
  <c r="S100"/>
  <c r="V100"/>
  <c r="R100"/>
  <c r="CY99"/>
  <c r="X99" s="1"/>
  <c r="CY98"/>
  <c r="X98" s="1"/>
  <c r="CY97"/>
  <c r="X97" s="1"/>
  <c r="CY96"/>
  <c r="X96" s="1"/>
  <c r="CY95"/>
  <c r="X95" s="1"/>
  <c r="CY87"/>
  <c r="X87" s="1"/>
  <c r="CP40"/>
  <c r="O40" s="1"/>
  <c r="CX352" i="3"/>
  <c r="CX353"/>
  <c r="CX351"/>
  <c r="CX348"/>
  <c r="CX349"/>
  <c r="CX350"/>
  <c r="CX288"/>
  <c r="CX292"/>
  <c r="CX296"/>
  <c r="CX289"/>
  <c r="CX293"/>
  <c r="CX297"/>
  <c r="CX290"/>
  <c r="CX294"/>
  <c r="CX298"/>
  <c r="CX287"/>
  <c r="CX291"/>
  <c r="CX295"/>
  <c r="CX280"/>
  <c r="CX284"/>
  <c r="CX281"/>
  <c r="CX285"/>
  <c r="CX282"/>
  <c r="CX286"/>
  <c r="CX283"/>
  <c r="CX264"/>
  <c r="CX268"/>
  <c r="CX272"/>
  <c r="CX276"/>
  <c r="CX261"/>
  <c r="CX265"/>
  <c r="CX269"/>
  <c r="CX273"/>
  <c r="CX277"/>
  <c r="CX262"/>
  <c r="CX266"/>
  <c r="CX270"/>
  <c r="CX274"/>
  <c r="CX278"/>
  <c r="CX263"/>
  <c r="CX267"/>
  <c r="CX271"/>
  <c r="CX275"/>
  <c r="CX279"/>
  <c r="CX252"/>
  <c r="CX256"/>
  <c r="CX260"/>
  <c r="CX249"/>
  <c r="CX253"/>
  <c r="CX257"/>
  <c r="CX250"/>
  <c r="CX254"/>
  <c r="CX258"/>
  <c r="CX251"/>
  <c r="CX255"/>
  <c r="CX259"/>
  <c r="CX192"/>
  <c r="CX196"/>
  <c r="CX193"/>
  <c r="CX190"/>
  <c r="CX194"/>
  <c r="CX191"/>
  <c r="CX195"/>
  <c r="CX160"/>
  <c r="CX164"/>
  <c r="CX168"/>
  <c r="CX161"/>
  <c r="CX165"/>
  <c r="CX169"/>
  <c r="CX162"/>
  <c r="CX166"/>
  <c r="CX159"/>
  <c r="CX163"/>
  <c r="CX167"/>
  <c r="I108" i="1"/>
  <c r="P108" s="1"/>
  <c r="AD82"/>
  <c r="CR82" s="1"/>
  <c r="Q82" s="1"/>
  <c r="CP82" s="1"/>
  <c r="O82" s="1"/>
  <c r="CS82"/>
  <c r="R82" s="1"/>
  <c r="CZ82" s="1"/>
  <c r="Y82" s="1"/>
  <c r="AU30"/>
  <c r="F63"/>
  <c r="AU142"/>
  <c r="AB41"/>
  <c r="CR41"/>
  <c r="Q41" s="1"/>
  <c r="CP41" s="1"/>
  <c r="O41" s="1"/>
  <c r="AP44"/>
  <c r="BY30"/>
  <c r="CI44"/>
  <c r="I335"/>
  <c r="GX335" s="1"/>
  <c r="CJ344" s="1"/>
  <c r="BB260"/>
  <c r="I244"/>
  <c r="P244" s="1"/>
  <c r="I234"/>
  <c r="U234" s="1"/>
  <c r="F210"/>
  <c r="W192"/>
  <c r="S192"/>
  <c r="CZ190"/>
  <c r="Y190" s="1"/>
  <c r="CR190"/>
  <c r="Q190" s="1"/>
  <c r="CP190" s="1"/>
  <c r="O190" s="1"/>
  <c r="T190"/>
  <c r="P189"/>
  <c r="CP189" s="1"/>
  <c r="O189" s="1"/>
  <c r="P188"/>
  <c r="CP188" s="1"/>
  <c r="O188" s="1"/>
  <c r="P187"/>
  <c r="CP187" s="1"/>
  <c r="O187" s="1"/>
  <c r="GX185"/>
  <c r="T185"/>
  <c r="AB185"/>
  <c r="AB184"/>
  <c r="AB183"/>
  <c r="S182"/>
  <c r="CP182" s="1"/>
  <c r="O182" s="1"/>
  <c r="V182"/>
  <c r="R182"/>
  <c r="AE194" s="1"/>
  <c r="CK180"/>
  <c r="AB107"/>
  <c r="S106"/>
  <c r="V106"/>
  <c r="R106"/>
  <c r="AB103"/>
  <c r="I102"/>
  <c r="S102" s="1"/>
  <c r="R101"/>
  <c r="P99"/>
  <c r="CP99" s="1"/>
  <c r="O99" s="1"/>
  <c r="P98"/>
  <c r="CP98" s="1"/>
  <c r="O98" s="1"/>
  <c r="P97"/>
  <c r="CP97" s="1"/>
  <c r="O97" s="1"/>
  <c r="P96"/>
  <c r="CP96" s="1"/>
  <c r="O96" s="1"/>
  <c r="CP95"/>
  <c r="O95" s="1"/>
  <c r="CY82"/>
  <c r="X82" s="1"/>
  <c r="T81"/>
  <c r="V81"/>
  <c r="Q81"/>
  <c r="CP80"/>
  <c r="O80" s="1"/>
  <c r="P39"/>
  <c r="CP39" s="1"/>
  <c r="O39" s="1"/>
  <c r="CX28" i="3"/>
  <c r="CX32"/>
  <c r="CX36"/>
  <c r="CX29"/>
  <c r="CX33"/>
  <c r="CX30"/>
  <c r="CX34"/>
  <c r="CX31"/>
  <c r="CX35"/>
  <c r="CX20"/>
  <c r="CX18"/>
  <c r="CX19"/>
  <c r="CX16"/>
  <c r="CX17"/>
  <c r="CX15"/>
  <c r="CX1"/>
  <c r="CX2"/>
  <c r="BD44" i="1"/>
  <c r="CX172" i="3"/>
  <c r="CX173"/>
  <c r="CX174"/>
  <c r="CX175"/>
  <c r="CX72"/>
  <c r="CX76"/>
  <c r="CX73"/>
  <c r="CX77"/>
  <c r="CX74"/>
  <c r="CX78"/>
  <c r="CX71"/>
  <c r="CX75"/>
  <c r="CX79"/>
  <c r="CX64"/>
  <c r="CX68"/>
  <c r="CX65"/>
  <c r="CX69"/>
  <c r="CX66"/>
  <c r="CX70"/>
  <c r="CX67"/>
  <c r="CX56"/>
  <c r="CX60"/>
  <c r="CX57"/>
  <c r="CX61"/>
  <c r="CX58"/>
  <c r="CX62"/>
  <c r="CX59"/>
  <c r="CX63"/>
  <c r="CX52"/>
  <c r="CX49"/>
  <c r="CX53"/>
  <c r="CX50"/>
  <c r="CX54"/>
  <c r="CX51"/>
  <c r="CX55"/>
  <c r="CX48"/>
  <c r="CX45"/>
  <c r="CX46"/>
  <c r="CX47"/>
  <c r="CX4"/>
  <c r="CX5"/>
  <c r="CX6"/>
  <c r="CX3"/>
  <c r="BD110" i="1"/>
  <c r="CS81"/>
  <c r="R81" s="1"/>
  <c r="AO44"/>
  <c r="CS42"/>
  <c r="R42" s="1"/>
  <c r="CY42" s="1"/>
  <c r="X42" s="1"/>
  <c r="CS41"/>
  <c r="R41" s="1"/>
  <c r="CZ41" s="1"/>
  <c r="Y41" s="1"/>
  <c r="CS40"/>
  <c r="R40" s="1"/>
  <c r="CY40" s="1"/>
  <c r="X40" s="1"/>
  <c r="CS39"/>
  <c r="R39" s="1"/>
  <c r="CZ39" s="1"/>
  <c r="Y39" s="1"/>
  <c r="CQ36"/>
  <c r="P36" s="1"/>
  <c r="CP36" s="1"/>
  <c r="O36" s="1"/>
  <c r="CQ35"/>
  <c r="P35" s="1"/>
  <c r="CP35" s="1"/>
  <c r="O35" s="1"/>
  <c r="CS32"/>
  <c r="R32" s="1"/>
  <c r="CZ32" s="1"/>
  <c r="Y32" s="1"/>
  <c r="CL30"/>
  <c r="CD30"/>
  <c r="BZ30"/>
  <c r="CX176" i="3"/>
  <c r="CX177"/>
  <c r="CX132"/>
  <c r="CX136"/>
  <c r="CX133"/>
  <c r="CX137"/>
  <c r="CX130"/>
  <c r="CX134"/>
  <c r="CX138"/>
  <c r="CX131"/>
  <c r="CX135"/>
  <c r="CX40"/>
  <c r="CX44"/>
  <c r="CX37"/>
  <c r="CX41"/>
  <c r="CX38"/>
  <c r="CX42"/>
  <c r="CX39"/>
  <c r="CX43"/>
  <c r="CX8"/>
  <c r="CX9"/>
  <c r="CX10"/>
  <c r="CX7"/>
  <c r="CX11"/>
  <c r="AO110" i="1"/>
  <c r="I83"/>
  <c r="S83" s="1"/>
  <c r="I33"/>
  <c r="P33" s="1"/>
  <c r="CX24" i="3"/>
  <c r="CX21"/>
  <c r="CX25"/>
  <c r="CX22"/>
  <c r="CX26"/>
  <c r="CX23"/>
  <c r="CX27"/>
  <c r="CX12"/>
  <c r="CX13"/>
  <c r="I84" i="1"/>
  <c r="S84" s="1"/>
  <c r="J522" i="5" l="1"/>
  <c r="G1255"/>
  <c r="G1081"/>
  <c r="J1081"/>
  <c r="J1255"/>
  <c r="J1792"/>
  <c r="J1692"/>
  <c r="J1326"/>
  <c r="J1480"/>
  <c r="G354"/>
  <c r="G528"/>
  <c r="J1802"/>
  <c r="J1796"/>
  <c r="J109"/>
  <c r="J283"/>
  <c r="G758"/>
  <c r="G1480"/>
  <c r="G1788"/>
  <c r="G1692"/>
  <c r="J1004"/>
  <c r="J1010"/>
  <c r="W396"/>
  <c r="G544"/>
  <c r="O544" s="1"/>
  <c r="G1796" s="1"/>
  <c r="G1546"/>
  <c r="G1627"/>
  <c r="J354"/>
  <c r="J528"/>
  <c r="G1010"/>
  <c r="G835"/>
  <c r="J1249"/>
  <c r="G1004"/>
  <c r="G277"/>
  <c r="G522"/>
  <c r="J764"/>
  <c r="G1802"/>
  <c r="G283"/>
  <c r="G109"/>
  <c r="G1474"/>
  <c r="J1788"/>
  <c r="J1623"/>
  <c r="J277"/>
  <c r="GN238" i="1"/>
  <c r="GM238"/>
  <c r="Q409"/>
  <c r="AD378"/>
  <c r="AE479"/>
  <c r="R493"/>
  <c r="AC44"/>
  <c r="GM190"/>
  <c r="GN190"/>
  <c r="BC26"/>
  <c r="F158"/>
  <c r="GO253"/>
  <c r="GM253"/>
  <c r="GN38"/>
  <c r="GM38"/>
  <c r="GN393"/>
  <c r="GM393"/>
  <c r="GO484"/>
  <c r="GM484"/>
  <c r="GM405"/>
  <c r="GN405"/>
  <c r="CH493"/>
  <c r="CF493"/>
  <c r="AC479"/>
  <c r="P493"/>
  <c r="CE493"/>
  <c r="V409"/>
  <c r="AI378"/>
  <c r="AF643"/>
  <c r="GN555"/>
  <c r="GM555"/>
  <c r="GM704"/>
  <c r="GO704"/>
  <c r="GN993"/>
  <c r="GM993"/>
  <c r="AO933"/>
  <c r="F1061"/>
  <c r="GN1174"/>
  <c r="GM1174"/>
  <c r="GN997"/>
  <c r="GM997"/>
  <c r="GN999"/>
  <c r="GM999"/>
  <c r="GN1144"/>
  <c r="GM1144"/>
  <c r="GN1177"/>
  <c r="GM1177"/>
  <c r="GN1259"/>
  <c r="GM1259"/>
  <c r="GN1301"/>
  <c r="GM1301"/>
  <c r="GN1319"/>
  <c r="GM1319"/>
  <c r="GN1603"/>
  <c r="GM1603"/>
  <c r="GN1628"/>
  <c r="GM1628"/>
  <c r="GN1172"/>
  <c r="GM1172"/>
  <c r="GN1309"/>
  <c r="GM1309"/>
  <c r="AJ2025"/>
  <c r="W2037"/>
  <c r="GM1949"/>
  <c r="GN1949"/>
  <c r="AG1867"/>
  <c r="T1881"/>
  <c r="AO2448"/>
  <c r="F2547"/>
  <c r="GO1782"/>
  <c r="GM1782"/>
  <c r="GN1927"/>
  <c r="GM1927"/>
  <c r="AE2497"/>
  <c r="R2513"/>
  <c r="CZ2030"/>
  <c r="Y2030" s="1"/>
  <c r="CY2030"/>
  <c r="X2030" s="1"/>
  <c r="AF2037"/>
  <c r="GM2459"/>
  <c r="GO2459"/>
  <c r="GN2186"/>
  <c r="GM2186"/>
  <c r="GN2234"/>
  <c r="GM2234"/>
  <c r="GN2245"/>
  <c r="GM2245"/>
  <c r="GN2379"/>
  <c r="GM2379"/>
  <c r="GO2381"/>
  <c r="GM2381"/>
  <c r="GN242"/>
  <c r="GM242"/>
  <c r="AF378"/>
  <c r="S409"/>
  <c r="AJ378"/>
  <c r="W409"/>
  <c r="GM87"/>
  <c r="GN87"/>
  <c r="GN235"/>
  <c r="GM235"/>
  <c r="GO252"/>
  <c r="GM252"/>
  <c r="CZ183"/>
  <c r="Y183" s="1"/>
  <c r="CY183"/>
  <c r="X183" s="1"/>
  <c r="GN240"/>
  <c r="GM240"/>
  <c r="GO251"/>
  <c r="GM251"/>
  <c r="GM404"/>
  <c r="GO404"/>
  <c r="GM851"/>
  <c r="GO851"/>
  <c r="GN1148"/>
  <c r="GM1148"/>
  <c r="GN1255"/>
  <c r="GM1255"/>
  <c r="AG779"/>
  <c r="T793"/>
  <c r="GM1099"/>
  <c r="GN1099"/>
  <c r="GO1258"/>
  <c r="GM1258"/>
  <c r="GN1262"/>
  <c r="GM1262"/>
  <c r="GN1318"/>
  <c r="GM1318"/>
  <c r="GN1456"/>
  <c r="GM1456"/>
  <c r="GO1476"/>
  <c r="GM1476"/>
  <c r="GO1627"/>
  <c r="GM1627"/>
  <c r="GN1631"/>
  <c r="GM1631"/>
  <c r="GN988"/>
  <c r="GM988"/>
  <c r="GM1154"/>
  <c r="GN1154"/>
  <c r="GM1156"/>
  <c r="GN1156"/>
  <c r="F1838"/>
  <c r="AP1705"/>
  <c r="GN1311"/>
  <c r="GM1311"/>
  <c r="GN1313"/>
  <c r="GM1313"/>
  <c r="AE1867"/>
  <c r="R1881"/>
  <c r="CJ2329"/>
  <c r="BA2342"/>
  <c r="U2513"/>
  <c r="AH2497"/>
  <c r="GO1879"/>
  <c r="GM1879"/>
  <c r="GM2247"/>
  <c r="GO2247"/>
  <c r="GM82"/>
  <c r="GN82"/>
  <c r="GM37"/>
  <c r="GO37"/>
  <c r="GO402"/>
  <c r="GM402"/>
  <c r="GN535"/>
  <c r="GM535"/>
  <c r="GO258"/>
  <c r="GM258"/>
  <c r="GM382"/>
  <c r="GN382"/>
  <c r="GM399"/>
  <c r="GO399"/>
  <c r="GM491"/>
  <c r="GO491"/>
  <c r="GM532"/>
  <c r="GN532"/>
  <c r="GM554"/>
  <c r="GO554"/>
  <c r="GM556"/>
  <c r="GO556"/>
  <c r="GM782"/>
  <c r="GO782"/>
  <c r="GN681"/>
  <c r="GM681"/>
  <c r="GN686"/>
  <c r="GM686"/>
  <c r="GM943"/>
  <c r="GN943"/>
  <c r="GO1007"/>
  <c r="GM1007"/>
  <c r="BD1091"/>
  <c r="F1238"/>
  <c r="GN996"/>
  <c r="GM996"/>
  <c r="GN998"/>
  <c r="GM998"/>
  <c r="GN1000"/>
  <c r="GM1000"/>
  <c r="GN1145"/>
  <c r="GM1145"/>
  <c r="GM1178"/>
  <c r="GO1178"/>
  <c r="GN1261"/>
  <c r="GM1261"/>
  <c r="GN1414"/>
  <c r="GM1414"/>
  <c r="GN1465"/>
  <c r="GM1465"/>
  <c r="GN1475"/>
  <c r="GM1475"/>
  <c r="GO1622"/>
  <c r="GM1622"/>
  <c r="GN1630"/>
  <c r="GM1630"/>
  <c r="GN1635"/>
  <c r="GM1635"/>
  <c r="GN1170"/>
  <c r="GM1170"/>
  <c r="GN1173"/>
  <c r="GM1173"/>
  <c r="AE1709"/>
  <c r="R1723"/>
  <c r="AI1709"/>
  <c r="V1723"/>
  <c r="AH2025"/>
  <c r="U2037"/>
  <c r="GM2029"/>
  <c r="GN2029"/>
  <c r="BA1881"/>
  <c r="CJ1867"/>
  <c r="CG2025"/>
  <c r="AX2037"/>
  <c r="AO2178"/>
  <c r="F2295"/>
  <c r="AI2452"/>
  <c r="V2465"/>
  <c r="CZ1942"/>
  <c r="Y1942" s="1"/>
  <c r="CY1942"/>
  <c r="X1942" s="1"/>
  <c r="GN1924"/>
  <c r="GM1924"/>
  <c r="GN2506"/>
  <c r="GM2506"/>
  <c r="GO2246"/>
  <c r="GM2246"/>
  <c r="AQ2325"/>
  <c r="F2426"/>
  <c r="GN2380"/>
  <c r="GM2380"/>
  <c r="GO401"/>
  <c r="GM401"/>
  <c r="GM342"/>
  <c r="GO342"/>
  <c r="GM387"/>
  <c r="GN387"/>
  <c r="BC1091"/>
  <c r="F1229"/>
  <c r="GO1166"/>
  <c r="GM1166"/>
  <c r="GM942"/>
  <c r="GO942"/>
  <c r="GO1167"/>
  <c r="GM1167"/>
  <c r="GN1175"/>
  <c r="GM1175"/>
  <c r="GO949"/>
  <c r="GM949"/>
  <c r="GM1011"/>
  <c r="GO1011"/>
  <c r="AI1551"/>
  <c r="V1565"/>
  <c r="GN990"/>
  <c r="GM990"/>
  <c r="GN1260"/>
  <c r="GM1260"/>
  <c r="GO1320"/>
  <c r="GM1320"/>
  <c r="GO1413"/>
  <c r="GM1413"/>
  <c r="GN1470"/>
  <c r="GM1470"/>
  <c r="GN1608"/>
  <c r="GM1608"/>
  <c r="GN1629"/>
  <c r="GM1629"/>
  <c r="GM1153"/>
  <c r="GN1153"/>
  <c r="GM1155"/>
  <c r="GN1155"/>
  <c r="GN1310"/>
  <c r="GM1310"/>
  <c r="GN1312"/>
  <c r="GM1312"/>
  <c r="GN1871"/>
  <c r="GM1871"/>
  <c r="CJ1709"/>
  <c r="BA1723"/>
  <c r="GN2089"/>
  <c r="GM2089"/>
  <c r="GM2098"/>
  <c r="GO2098"/>
  <c r="GM2255"/>
  <c r="GO2255"/>
  <c r="GO35"/>
  <c r="GM35"/>
  <c r="BD78"/>
  <c r="F135"/>
  <c r="BD30"/>
  <c r="BD142"/>
  <c r="F69"/>
  <c r="GM98"/>
  <c r="GN98"/>
  <c r="CY106"/>
  <c r="X106" s="1"/>
  <c r="CZ106"/>
  <c r="Y106" s="1"/>
  <c r="GM188"/>
  <c r="GN188"/>
  <c r="GO105"/>
  <c r="GM105"/>
  <c r="AU78"/>
  <c r="F129"/>
  <c r="AB192"/>
  <c r="CR192"/>
  <c r="Q192" s="1"/>
  <c r="CY191"/>
  <c r="X191" s="1"/>
  <c r="CZ191"/>
  <c r="Y191" s="1"/>
  <c r="GN233"/>
  <c r="GM233"/>
  <c r="GN239"/>
  <c r="GM239"/>
  <c r="GM250"/>
  <c r="GO250"/>
  <c r="AQ330"/>
  <c r="F354"/>
  <c r="AQ441"/>
  <c r="F422"/>
  <c r="BB378"/>
  <c r="GM255"/>
  <c r="GO255"/>
  <c r="CG330"/>
  <c r="AX344"/>
  <c r="AO378"/>
  <c r="F413"/>
  <c r="CI228"/>
  <c r="AZ260"/>
  <c r="GN91"/>
  <c r="GM91"/>
  <c r="F120"/>
  <c r="AQ78"/>
  <c r="GN248"/>
  <c r="GM248"/>
  <c r="CG228"/>
  <c r="AX260"/>
  <c r="GN388"/>
  <c r="GM388"/>
  <c r="GN390"/>
  <c r="GM390"/>
  <c r="GN392"/>
  <c r="GM392"/>
  <c r="F428"/>
  <c r="AU378"/>
  <c r="CZ485"/>
  <c r="Y485" s="1"/>
  <c r="CY485"/>
  <c r="X485" s="1"/>
  <c r="BD479"/>
  <c r="F518"/>
  <c r="BD591"/>
  <c r="F119"/>
  <c r="AP78"/>
  <c r="CJ479"/>
  <c r="BA493"/>
  <c r="GN338"/>
  <c r="GM338"/>
  <c r="CJ378"/>
  <c r="BA409"/>
  <c r="BB677"/>
  <c r="F722"/>
  <c r="CZ537"/>
  <c r="Y537" s="1"/>
  <c r="CY537"/>
  <c r="X537" s="1"/>
  <c r="GN545"/>
  <c r="GM545"/>
  <c r="GN637"/>
  <c r="GM637"/>
  <c r="F656"/>
  <c r="BB741"/>
  <c r="BB629"/>
  <c r="GN697"/>
  <c r="GM697"/>
  <c r="F713"/>
  <c r="AO677"/>
  <c r="AO629"/>
  <c r="F647"/>
  <c r="AO741"/>
  <c r="AJ779"/>
  <c r="W793"/>
  <c r="GM836"/>
  <c r="F1200"/>
  <c r="AU1141"/>
  <c r="CI527"/>
  <c r="AZ559"/>
  <c r="AZ643"/>
  <c r="CI629"/>
  <c r="F719"/>
  <c r="AQ677"/>
  <c r="P865"/>
  <c r="GX865"/>
  <c r="CJ867" s="1"/>
  <c r="AX827"/>
  <c r="F874"/>
  <c r="AI779"/>
  <c r="V793"/>
  <c r="BD827"/>
  <c r="F892"/>
  <c r="F976"/>
  <c r="BD1057"/>
  <c r="BD937"/>
  <c r="AU985"/>
  <c r="F1044"/>
  <c r="BB1141"/>
  <c r="F1194"/>
  <c r="AB783"/>
  <c r="CR783"/>
  <c r="Q783" s="1"/>
  <c r="CP783" s="1"/>
  <c r="O783" s="1"/>
  <c r="AB832"/>
  <c r="CR832"/>
  <c r="Q832" s="1"/>
  <c r="GO854"/>
  <c r="GM854"/>
  <c r="CZ683"/>
  <c r="Y683" s="1"/>
  <c r="CY683"/>
  <c r="X683" s="1"/>
  <c r="CZ836"/>
  <c r="Y836" s="1"/>
  <c r="CY836"/>
  <c r="X836" s="1"/>
  <c r="GN836" s="1"/>
  <c r="CY864"/>
  <c r="X864" s="1"/>
  <c r="CZ864"/>
  <c r="Y864" s="1"/>
  <c r="BC937"/>
  <c r="F967"/>
  <c r="BC1057"/>
  <c r="F1034"/>
  <c r="AP985"/>
  <c r="GN1103"/>
  <c r="GM1103"/>
  <c r="GN1162"/>
  <c r="GM1162"/>
  <c r="AX677"/>
  <c r="F716"/>
  <c r="GN846"/>
  <c r="GM846"/>
  <c r="GN848"/>
  <c r="GM848"/>
  <c r="CZ940"/>
  <c r="Y940" s="1"/>
  <c r="CY940"/>
  <c r="X940" s="1"/>
  <c r="AK951" s="1"/>
  <c r="AF951"/>
  <c r="BD677"/>
  <c r="F734"/>
  <c r="GN856"/>
  <c r="GM856"/>
  <c r="GN948"/>
  <c r="GM948"/>
  <c r="CP987"/>
  <c r="O987" s="1"/>
  <c r="AB1101"/>
  <c r="CR1101"/>
  <c r="Q1101" s="1"/>
  <c r="CP1101" s="1"/>
  <c r="O1101" s="1"/>
  <c r="GN789"/>
  <c r="GM789"/>
  <c r="GN1004"/>
  <c r="GM1004"/>
  <c r="GM1010"/>
  <c r="GO1010"/>
  <c r="GM1105"/>
  <c r="GO1105"/>
  <c r="BC1299"/>
  <c r="F1354"/>
  <c r="AQ1251"/>
  <c r="F1275"/>
  <c r="AQ1370"/>
  <c r="GN1302"/>
  <c r="GM1302"/>
  <c r="GN1308"/>
  <c r="GM1308"/>
  <c r="BB1251"/>
  <c r="BB1370"/>
  <c r="F1278"/>
  <c r="F1342"/>
  <c r="AO1299"/>
  <c r="AU1551"/>
  <c r="F1584"/>
  <c r="AU1671"/>
  <c r="GN862"/>
  <c r="GM862"/>
  <c r="CI1141"/>
  <c r="AZ1181"/>
  <c r="GN1633"/>
  <c r="GM1633"/>
  <c r="GM1459"/>
  <c r="GO1459"/>
  <c r="GN1605"/>
  <c r="GM1605"/>
  <c r="BB1599"/>
  <c r="F1652"/>
  <c r="BB1671"/>
  <c r="AB1714"/>
  <c r="CR1714"/>
  <c r="Q1714" s="1"/>
  <c r="AB1791"/>
  <c r="CR1791"/>
  <c r="Q1791" s="1"/>
  <c r="CP1791" s="1"/>
  <c r="O1791" s="1"/>
  <c r="CI1757"/>
  <c r="AZ1797"/>
  <c r="CI1867"/>
  <c r="AZ1881"/>
  <c r="GN1453"/>
  <c r="GM1453"/>
  <c r="AZ1599"/>
  <c r="F1650"/>
  <c r="BC1867"/>
  <c r="F1897"/>
  <c r="BC1987"/>
  <c r="BC1599"/>
  <c r="F1655"/>
  <c r="GO1712"/>
  <c r="GM1712"/>
  <c r="GN1767"/>
  <c r="GM1767"/>
  <c r="GN1771"/>
  <c r="GM1771"/>
  <c r="GN1777"/>
  <c r="GM1777"/>
  <c r="F2121"/>
  <c r="AP2071"/>
  <c r="AX1599"/>
  <c r="F1646"/>
  <c r="AX1881"/>
  <c r="CG1867"/>
  <c r="GM1789"/>
  <c r="GN1789"/>
  <c r="GO1870"/>
  <c r="GM1870"/>
  <c r="GM1876"/>
  <c r="GN1876"/>
  <c r="CY1923"/>
  <c r="X1923" s="1"/>
  <c r="CZ1923"/>
  <c r="Y1923" s="1"/>
  <c r="GN1930"/>
  <c r="GM1930"/>
  <c r="AO2071"/>
  <c r="F2116"/>
  <c r="BC2374"/>
  <c r="F2402"/>
  <c r="CG1757"/>
  <c r="AX1797"/>
  <c r="GM1877"/>
  <c r="GN1877"/>
  <c r="AU2037"/>
  <c r="CD2025"/>
  <c r="CY2035"/>
  <c r="X2035" s="1"/>
  <c r="GM2035" s="1"/>
  <c r="CZ2035"/>
  <c r="Y2035" s="1"/>
  <c r="GO2096"/>
  <c r="GM2096"/>
  <c r="BD2291"/>
  <c r="F2221"/>
  <c r="BD2182"/>
  <c r="GO2242"/>
  <c r="GM2242"/>
  <c r="BD2230"/>
  <c r="F2284"/>
  <c r="GO2336"/>
  <c r="GM2336"/>
  <c r="F2399"/>
  <c r="BB2374"/>
  <c r="GN2510"/>
  <c r="GM2510"/>
  <c r="HD2510" s="1"/>
  <c r="GN1936"/>
  <c r="GM1936"/>
  <c r="GN2104"/>
  <c r="GM2104"/>
  <c r="F2131"/>
  <c r="AU2071"/>
  <c r="AU2182"/>
  <c r="F2215"/>
  <c r="AU2291"/>
  <c r="CZ2251"/>
  <c r="Y2251" s="1"/>
  <c r="CY2251"/>
  <c r="X2251" s="1"/>
  <c r="GO1938"/>
  <c r="GM1938"/>
  <c r="GN1944"/>
  <c r="GM1944"/>
  <c r="GN1946"/>
  <c r="GM1946"/>
  <c r="GO1952"/>
  <c r="GM1952"/>
  <c r="AB2028"/>
  <c r="CR2028"/>
  <c r="Q2028" s="1"/>
  <c r="GN2090"/>
  <c r="GM2090"/>
  <c r="GN2339"/>
  <c r="GM2339"/>
  <c r="W2386"/>
  <c r="AJ2374"/>
  <c r="GN2456"/>
  <c r="GM2456"/>
  <c r="GM2500"/>
  <c r="GO2500"/>
  <c r="GN2504"/>
  <c r="GM2504"/>
  <c r="CI2329"/>
  <c r="AZ2342"/>
  <c r="AU2374"/>
  <c r="F2405"/>
  <c r="AX2374"/>
  <c r="F2393"/>
  <c r="AI2374"/>
  <c r="V2386"/>
  <c r="GN2505"/>
  <c r="GM2505"/>
  <c r="F2395"/>
  <c r="AP2374"/>
  <c r="BB2178"/>
  <c r="F2304"/>
  <c r="F2522"/>
  <c r="AP2497"/>
  <c r="GN2086"/>
  <c r="GM2086"/>
  <c r="GN2378"/>
  <c r="GM2378"/>
  <c r="AQ2497"/>
  <c r="F2523"/>
  <c r="W33"/>
  <c r="AJ44" s="1"/>
  <c r="Q83"/>
  <c r="AD110" s="1"/>
  <c r="Q84"/>
  <c r="Q102"/>
  <c r="CZ42"/>
  <c r="Y42" s="1"/>
  <c r="GN42" s="1"/>
  <c r="R33"/>
  <c r="R84"/>
  <c r="CY84" s="1"/>
  <c r="X84" s="1"/>
  <c r="CY81"/>
  <c r="X81" s="1"/>
  <c r="U33"/>
  <c r="AH44" s="1"/>
  <c r="AB87"/>
  <c r="Q108"/>
  <c r="CP108" s="1"/>
  <c r="O108" s="1"/>
  <c r="P335"/>
  <c r="CZ40"/>
  <c r="Y40" s="1"/>
  <c r="AB100"/>
  <c r="V183"/>
  <c r="AI194" s="1"/>
  <c r="W101"/>
  <c r="AB235"/>
  <c r="V244"/>
  <c r="V102"/>
  <c r="GX244"/>
  <c r="GM94"/>
  <c r="P234"/>
  <c r="R236"/>
  <c r="AB252"/>
  <c r="GN88"/>
  <c r="GN247"/>
  <c r="R335"/>
  <c r="T83"/>
  <c r="R254"/>
  <c r="AB389"/>
  <c r="CY341"/>
  <c r="X341" s="1"/>
  <c r="CZ397"/>
  <c r="Y397" s="1"/>
  <c r="GN397" s="1"/>
  <c r="AB392"/>
  <c r="CP485"/>
  <c r="O485" s="1"/>
  <c r="CZ380"/>
  <c r="Y380" s="1"/>
  <c r="CZ396"/>
  <c r="Y396" s="1"/>
  <c r="GM396" s="1"/>
  <c r="CP536"/>
  <c r="O536" s="1"/>
  <c r="AB391"/>
  <c r="AB400"/>
  <c r="AB482"/>
  <c r="CY395"/>
  <c r="X395" s="1"/>
  <c r="CY487"/>
  <c r="X487" s="1"/>
  <c r="CY531"/>
  <c r="X531" s="1"/>
  <c r="CZ386"/>
  <c r="Y386" s="1"/>
  <c r="CZ400"/>
  <c r="Y400" s="1"/>
  <c r="GM406"/>
  <c r="CZ486"/>
  <c r="Y486" s="1"/>
  <c r="CZ490"/>
  <c r="Y490" s="1"/>
  <c r="GX543"/>
  <c r="CJ559" s="1"/>
  <c r="GX682"/>
  <c r="R694"/>
  <c r="CY536"/>
  <c r="X536" s="1"/>
  <c r="CZ687"/>
  <c r="Y687" s="1"/>
  <c r="GM687" s="1"/>
  <c r="U543"/>
  <c r="V682"/>
  <c r="AI709" s="1"/>
  <c r="Q693"/>
  <c r="V694"/>
  <c r="AD793"/>
  <c r="T832"/>
  <c r="U544"/>
  <c r="AH559" s="1"/>
  <c r="V634"/>
  <c r="AI643" s="1"/>
  <c r="P693"/>
  <c r="GX694"/>
  <c r="AB840"/>
  <c r="AB851"/>
  <c r="AB939"/>
  <c r="CZ539"/>
  <c r="Y539" s="1"/>
  <c r="CZ691"/>
  <c r="Y691" s="1"/>
  <c r="GN691" s="1"/>
  <c r="CP844"/>
  <c r="O844" s="1"/>
  <c r="S544"/>
  <c r="U634"/>
  <c r="AH643" s="1"/>
  <c r="CP683"/>
  <c r="O683" s="1"/>
  <c r="S694"/>
  <c r="CP791"/>
  <c r="O791" s="1"/>
  <c r="P832"/>
  <c r="V940"/>
  <c r="AI951" s="1"/>
  <c r="CY542"/>
  <c r="X542" s="1"/>
  <c r="GN542" s="1"/>
  <c r="CY690"/>
  <c r="X690" s="1"/>
  <c r="P843"/>
  <c r="CP843" s="1"/>
  <c r="O843" s="1"/>
  <c r="GX1020"/>
  <c r="Q1168"/>
  <c r="W1176"/>
  <c r="CZ1018"/>
  <c r="Y1018" s="1"/>
  <c r="GM1018" s="1"/>
  <c r="W1020"/>
  <c r="T1100"/>
  <c r="AG1107" s="1"/>
  <c r="W1102"/>
  <c r="W1157"/>
  <c r="V1168"/>
  <c r="R1256"/>
  <c r="AE1265" s="1"/>
  <c r="GN1003"/>
  <c r="AU1213"/>
  <c r="W844"/>
  <c r="R1012"/>
  <c r="Q1021"/>
  <c r="CP1147"/>
  <c r="O1147" s="1"/>
  <c r="R1158"/>
  <c r="T1176"/>
  <c r="Q1256"/>
  <c r="GX1256"/>
  <c r="Q1326"/>
  <c r="P1334"/>
  <c r="P1457"/>
  <c r="CP1477"/>
  <c r="O1477" s="1"/>
  <c r="CP1610"/>
  <c r="O1610" s="1"/>
  <c r="CP1612"/>
  <c r="O1612" s="1"/>
  <c r="CP1614"/>
  <c r="O1614" s="1"/>
  <c r="U832"/>
  <c r="W1008"/>
  <c r="T1021"/>
  <c r="W1100"/>
  <c r="AJ1107" s="1"/>
  <c r="U1149"/>
  <c r="Q1158"/>
  <c r="S1176"/>
  <c r="S1254"/>
  <c r="CY992"/>
  <c r="X992" s="1"/>
  <c r="GN992" s="1"/>
  <c r="GN1005"/>
  <c r="CZ1165"/>
  <c r="Y1165" s="1"/>
  <c r="GO1165" s="1"/>
  <c r="S1263"/>
  <c r="T1307"/>
  <c r="S1326"/>
  <c r="V1333"/>
  <c r="AB1477"/>
  <c r="P1563"/>
  <c r="V1602"/>
  <c r="R1623"/>
  <c r="CZ1412"/>
  <c r="Y1412" s="1"/>
  <c r="CZ1455"/>
  <c r="Y1455" s="1"/>
  <c r="CY1560"/>
  <c r="X1560" s="1"/>
  <c r="CZ1618"/>
  <c r="Y1618" s="1"/>
  <c r="U1307"/>
  <c r="AB1329"/>
  <c r="V1334"/>
  <c r="AB1554"/>
  <c r="W1563"/>
  <c r="AJ1565" s="1"/>
  <c r="AB1623"/>
  <c r="CY1332"/>
  <c r="X1332" s="1"/>
  <c r="CY1559"/>
  <c r="X1559" s="1"/>
  <c r="CY1616"/>
  <c r="X1616" s="1"/>
  <c r="CY1621"/>
  <c r="X1621" s="1"/>
  <c r="R1263"/>
  <c r="R1326"/>
  <c r="U1333"/>
  <c r="AB1335"/>
  <c r="AB1466"/>
  <c r="T1563"/>
  <c r="AG1565" s="1"/>
  <c r="CZ1562"/>
  <c r="Y1562" s="1"/>
  <c r="CZ1607"/>
  <c r="Y1607" s="1"/>
  <c r="GM1607" s="1"/>
  <c r="CZ1634"/>
  <c r="Y1634" s="1"/>
  <c r="GM1634" s="1"/>
  <c r="T1256"/>
  <c r="U1263"/>
  <c r="W1307"/>
  <c r="U1325"/>
  <c r="AB1327"/>
  <c r="S1334"/>
  <c r="AB1458"/>
  <c r="AB1471"/>
  <c r="AB1611"/>
  <c r="R1784"/>
  <c r="P1637"/>
  <c r="V1765"/>
  <c r="GX1792"/>
  <c r="S1931"/>
  <c r="AB2029"/>
  <c r="CZ1718"/>
  <c r="Y1718" s="1"/>
  <c r="R1931"/>
  <c r="W1784"/>
  <c r="AD1881"/>
  <c r="T1943"/>
  <c r="T1951"/>
  <c r="AF1881"/>
  <c r="U1637"/>
  <c r="Q1792"/>
  <c r="U1951"/>
  <c r="CZ1720"/>
  <c r="Y1720" s="1"/>
  <c r="GM1720" s="1"/>
  <c r="GM1760"/>
  <c r="Q1784"/>
  <c r="GM1787"/>
  <c r="CZ1872"/>
  <c r="Y1872" s="1"/>
  <c r="GM1878"/>
  <c r="GM1928"/>
  <c r="T2076"/>
  <c r="T2094"/>
  <c r="R2101"/>
  <c r="GX2110"/>
  <c r="GX2236"/>
  <c r="V2250"/>
  <c r="Q2334"/>
  <c r="AD2342" s="1"/>
  <c r="R2461"/>
  <c r="GM1933"/>
  <c r="CZ2075"/>
  <c r="Y2075" s="1"/>
  <c r="CY2106"/>
  <c r="X2106" s="1"/>
  <c r="GM2106" s="1"/>
  <c r="CZ2240"/>
  <c r="Y2240" s="1"/>
  <c r="CY2382"/>
  <c r="X2382" s="1"/>
  <c r="GO2382" s="1"/>
  <c r="CY2458"/>
  <c r="X2458" s="1"/>
  <c r="GN2458" s="1"/>
  <c r="GX2076"/>
  <c r="P2101"/>
  <c r="R2110"/>
  <c r="Q2233"/>
  <c r="W2236"/>
  <c r="GX2241"/>
  <c r="S2250"/>
  <c r="P2461"/>
  <c r="T2508"/>
  <c r="AG2513" s="1"/>
  <c r="CZ2074"/>
  <c r="Y2074" s="1"/>
  <c r="CY2105"/>
  <c r="X2105" s="1"/>
  <c r="GN2107"/>
  <c r="CY2457"/>
  <c r="X2457" s="1"/>
  <c r="U1931"/>
  <c r="R2076"/>
  <c r="AE2112" s="1"/>
  <c r="W2094"/>
  <c r="V2110"/>
  <c r="GX2191"/>
  <c r="CJ2196" s="1"/>
  <c r="P2233"/>
  <c r="R2236"/>
  <c r="U2241"/>
  <c r="R2250"/>
  <c r="T2256"/>
  <c r="GN2081"/>
  <c r="GN2085"/>
  <c r="CY2100"/>
  <c r="X2100" s="1"/>
  <c r="CZ2188"/>
  <c r="Y2188" s="1"/>
  <c r="CY2238"/>
  <c r="X2238" s="1"/>
  <c r="GM2335"/>
  <c r="CZ2384"/>
  <c r="Y2384" s="1"/>
  <c r="Q2077"/>
  <c r="U2094"/>
  <c r="GX2101"/>
  <c r="U2191"/>
  <c r="AH2196" s="1"/>
  <c r="S2236"/>
  <c r="S2334"/>
  <c r="GX2461"/>
  <c r="CJ2465" s="1"/>
  <c r="W2508"/>
  <c r="AJ2513" s="1"/>
  <c r="Q2094"/>
  <c r="CZ2235"/>
  <c r="Y2235" s="1"/>
  <c r="GM2235" s="1"/>
  <c r="CZ2383"/>
  <c r="Y2383" s="1"/>
  <c r="GM2383" s="1"/>
  <c r="GM97"/>
  <c r="GN97"/>
  <c r="AE180"/>
  <c r="R194"/>
  <c r="GM187"/>
  <c r="GO187"/>
  <c r="CJ330"/>
  <c r="BA344"/>
  <c r="CI30"/>
  <c r="AZ44"/>
  <c r="T108"/>
  <c r="S108"/>
  <c r="GM40"/>
  <c r="GN40"/>
  <c r="GM104"/>
  <c r="GO104"/>
  <c r="GM191"/>
  <c r="GN191"/>
  <c r="AO228"/>
  <c r="AO292"/>
  <c r="F264"/>
  <c r="P192"/>
  <c r="CP192" s="1"/>
  <c r="O192" s="1"/>
  <c r="GX192"/>
  <c r="CP81"/>
  <c r="O81" s="1"/>
  <c r="GO107"/>
  <c r="GM107"/>
  <c r="F51"/>
  <c r="AX30"/>
  <c r="P183"/>
  <c r="T183"/>
  <c r="GM103"/>
  <c r="GO103"/>
  <c r="GM231"/>
  <c r="GN231"/>
  <c r="CY237"/>
  <c r="X237" s="1"/>
  <c r="CZ237"/>
  <c r="Y237" s="1"/>
  <c r="GM249"/>
  <c r="GO249"/>
  <c r="F418"/>
  <c r="AP378"/>
  <c r="BB330"/>
  <c r="F357"/>
  <c r="BB441"/>
  <c r="GN90"/>
  <c r="GM90"/>
  <c r="GM232"/>
  <c r="GN232"/>
  <c r="AO330"/>
  <c r="F348"/>
  <c r="AO441"/>
  <c r="CG78"/>
  <c r="AX110"/>
  <c r="CZ333"/>
  <c r="Y333" s="1"/>
  <c r="CY333"/>
  <c r="X333" s="1"/>
  <c r="GM333" s="1"/>
  <c r="BD330"/>
  <c r="BD441"/>
  <c r="F369"/>
  <c r="CZ385"/>
  <c r="Y385" s="1"/>
  <c r="CY385"/>
  <c r="X385" s="1"/>
  <c r="F725"/>
  <c r="BC677"/>
  <c r="BC741"/>
  <c r="AP330"/>
  <c r="F353"/>
  <c r="AP441"/>
  <c r="CI479"/>
  <c r="AZ493"/>
  <c r="AG378"/>
  <c r="T409"/>
  <c r="GN395"/>
  <c r="GM395"/>
  <c r="F419"/>
  <c r="AQ378"/>
  <c r="GN386"/>
  <c r="GM386"/>
  <c r="AG479"/>
  <c r="T493"/>
  <c r="GO548"/>
  <c r="GM548"/>
  <c r="AO527"/>
  <c r="F563"/>
  <c r="GO636"/>
  <c r="GM636"/>
  <c r="GN640"/>
  <c r="GM640"/>
  <c r="CP679"/>
  <c r="O679" s="1"/>
  <c r="GN696"/>
  <c r="GM696"/>
  <c r="GO703"/>
  <c r="GM703"/>
  <c r="BD527"/>
  <c r="F584"/>
  <c r="CZ843"/>
  <c r="Y843" s="1"/>
  <c r="CY843"/>
  <c r="X843" s="1"/>
  <c r="GM864"/>
  <c r="GO864"/>
  <c r="AZ1107"/>
  <c r="CI1095"/>
  <c r="F652"/>
  <c r="AP629"/>
  <c r="GM699"/>
  <c r="GO699"/>
  <c r="CY841"/>
  <c r="X841" s="1"/>
  <c r="GN841" s="1"/>
  <c r="CZ841"/>
  <c r="Y841" s="1"/>
  <c r="AB865"/>
  <c r="CR865"/>
  <c r="Q865" s="1"/>
  <c r="AZ937"/>
  <c r="AZ1057"/>
  <c r="F962"/>
  <c r="AQ985"/>
  <c r="F1035"/>
  <c r="GN788"/>
  <c r="GM788"/>
  <c r="CG779"/>
  <c r="AX793"/>
  <c r="GN705"/>
  <c r="GM705"/>
  <c r="GM850"/>
  <c r="GO850"/>
  <c r="GM863"/>
  <c r="GN863"/>
  <c r="F883"/>
  <c r="BC827"/>
  <c r="AU937"/>
  <c r="F970"/>
  <c r="AU1057"/>
  <c r="GN994"/>
  <c r="GM994"/>
  <c r="GN1017"/>
  <c r="GM1017"/>
  <c r="GO1022"/>
  <c r="GM1022"/>
  <c r="F1120"/>
  <c r="BB1095"/>
  <c r="BB1213"/>
  <c r="GN1161"/>
  <c r="GM1161"/>
  <c r="BD625"/>
  <c r="F766"/>
  <c r="AB707"/>
  <c r="CR707"/>
  <c r="Q707" s="1"/>
  <c r="CP707" s="1"/>
  <c r="O707" s="1"/>
  <c r="GO551"/>
  <c r="GM551"/>
  <c r="GO701"/>
  <c r="GM701"/>
  <c r="GM706"/>
  <c r="GO706"/>
  <c r="CZ833"/>
  <c r="Y833" s="1"/>
  <c r="CY833"/>
  <c r="X833" s="1"/>
  <c r="GM833" s="1"/>
  <c r="GN947"/>
  <c r="GM947"/>
  <c r="CG937"/>
  <c r="AX951"/>
  <c r="F1029"/>
  <c r="AO985"/>
  <c r="AB1100"/>
  <c r="CR1100"/>
  <c r="Q1100" s="1"/>
  <c r="AB1157"/>
  <c r="CR1157"/>
  <c r="Q1157" s="1"/>
  <c r="GN781"/>
  <c r="GM781"/>
  <c r="GN835"/>
  <c r="GM835"/>
  <c r="GN995"/>
  <c r="GM995"/>
  <c r="GM1009"/>
  <c r="GO1009"/>
  <c r="GN1150"/>
  <c r="GM1150"/>
  <c r="AO1251"/>
  <c r="AO1370"/>
  <c r="F1269"/>
  <c r="AO1599"/>
  <c r="F1643"/>
  <c r="AU1299"/>
  <c r="F1357"/>
  <c r="AO1551"/>
  <c r="F1569"/>
  <c r="AO1671"/>
  <c r="F886"/>
  <c r="AU827"/>
  <c r="GN1097"/>
  <c r="GM1097"/>
  <c r="AQ1095"/>
  <c r="AQ1213"/>
  <c r="F1117"/>
  <c r="GN1143"/>
  <c r="GM1143"/>
  <c r="GN1006"/>
  <c r="GM1006"/>
  <c r="GN1014"/>
  <c r="GM1014"/>
  <c r="GM1164"/>
  <c r="GO1164"/>
  <c r="GN1327"/>
  <c r="GM1327"/>
  <c r="GN1329"/>
  <c r="GM1329"/>
  <c r="F1351"/>
  <c r="BB1299"/>
  <c r="GO1415"/>
  <c r="GM1415"/>
  <c r="GN1466"/>
  <c r="GM1466"/>
  <c r="GN1555"/>
  <c r="GM1555"/>
  <c r="F1590"/>
  <c r="BD1551"/>
  <c r="BD1671"/>
  <c r="F1191"/>
  <c r="AQ1141"/>
  <c r="AX1141"/>
  <c r="F1188"/>
  <c r="AX1251"/>
  <c r="AX1370"/>
  <c r="F1272"/>
  <c r="AQ1551"/>
  <c r="AQ1671"/>
  <c r="F1575"/>
  <c r="AP1599"/>
  <c r="F1648"/>
  <c r="CI1299"/>
  <c r="AZ1338"/>
  <c r="AP1551"/>
  <c r="F1574"/>
  <c r="AP1671"/>
  <c r="GM1322"/>
  <c r="GO1322"/>
  <c r="BD1915"/>
  <c r="F1980"/>
  <c r="AX1299"/>
  <c r="F1345"/>
  <c r="GM1625"/>
  <c r="GO1625"/>
  <c r="AB1773"/>
  <c r="CR1773"/>
  <c r="Q1773" s="1"/>
  <c r="CP1773" s="1"/>
  <c r="O1773" s="1"/>
  <c r="AB1790"/>
  <c r="CR1790"/>
  <c r="Q1790" s="1"/>
  <c r="CP1790" s="1"/>
  <c r="O1790" s="1"/>
  <c r="BD1757"/>
  <c r="F1822"/>
  <c r="F1906"/>
  <c r="BD1867"/>
  <c r="BD1987"/>
  <c r="F1572"/>
  <c r="AX1551"/>
  <c r="AX1671"/>
  <c r="GN1468"/>
  <c r="GM1468"/>
  <c r="BC1757"/>
  <c r="F1813"/>
  <c r="BB2144"/>
  <c r="BB2025"/>
  <c r="F2050"/>
  <c r="AG1709"/>
  <c r="T1723"/>
  <c r="GN1718"/>
  <c r="GM1718"/>
  <c r="GN1763"/>
  <c r="GM1763"/>
  <c r="GN1770"/>
  <c r="GM1770"/>
  <c r="GN1775"/>
  <c r="GM1775"/>
  <c r="GM1875"/>
  <c r="GN1875"/>
  <c r="GN1929"/>
  <c r="GM1929"/>
  <c r="F2411"/>
  <c r="BD2374"/>
  <c r="GM1716"/>
  <c r="GO1716"/>
  <c r="CY1721"/>
  <c r="X1721" s="1"/>
  <c r="CZ1721"/>
  <c r="Y1721" s="1"/>
  <c r="GM1780"/>
  <c r="GO1780"/>
  <c r="GM1785"/>
  <c r="GO1785"/>
  <c r="AI1867"/>
  <c r="V1881"/>
  <c r="BZ1915"/>
  <c r="AQ1955"/>
  <c r="CJ2025"/>
  <c r="BA2037"/>
  <c r="AX2342"/>
  <c r="CG2329"/>
  <c r="AO2497"/>
  <c r="F2517"/>
  <c r="GN1945"/>
  <c r="GM1945"/>
  <c r="CY1766"/>
  <c r="X1766" s="1"/>
  <c r="CZ1766"/>
  <c r="Y1766" s="1"/>
  <c r="GM1788"/>
  <c r="GN1788"/>
  <c r="GM1794"/>
  <c r="GO1794"/>
  <c r="GN1926"/>
  <c r="GM1926"/>
  <c r="AO2025"/>
  <c r="F2041"/>
  <c r="AO2144"/>
  <c r="GN2078"/>
  <c r="GM2078"/>
  <c r="F2346"/>
  <c r="AO2416"/>
  <c r="AO2329"/>
  <c r="GO2463"/>
  <c r="GM2463"/>
  <c r="CG2497"/>
  <c r="AX2513"/>
  <c r="CH1723"/>
  <c r="CF1723"/>
  <c r="AC1709"/>
  <c r="P1723"/>
  <c r="CE1723"/>
  <c r="CZ1951"/>
  <c r="Y1951" s="1"/>
  <c r="CY1951"/>
  <c r="X1951" s="1"/>
  <c r="GN2027"/>
  <c r="GM2027"/>
  <c r="GN1935"/>
  <c r="GM1935"/>
  <c r="CZ1950"/>
  <c r="Y1950" s="1"/>
  <c r="CY1950"/>
  <c r="X1950" s="1"/>
  <c r="GN2103"/>
  <c r="GM2103"/>
  <c r="F2122"/>
  <c r="AQ2071"/>
  <c r="CZ2185"/>
  <c r="Y2185" s="1"/>
  <c r="CY2185"/>
  <c r="X2185" s="1"/>
  <c r="AQ2182"/>
  <c r="F2206"/>
  <c r="AQ2291"/>
  <c r="BC2230"/>
  <c r="F2275"/>
  <c r="BB2452"/>
  <c r="F2478"/>
  <c r="BB2543"/>
  <c r="GN2083"/>
  <c r="GM2083"/>
  <c r="GM2093"/>
  <c r="GO2093"/>
  <c r="CY2189"/>
  <c r="X2189" s="1"/>
  <c r="CZ2189"/>
  <c r="Y2189" s="1"/>
  <c r="GO2253"/>
  <c r="GM2253"/>
  <c r="GO2455"/>
  <c r="GM2455"/>
  <c r="GN2503"/>
  <c r="GM2503"/>
  <c r="GN2073"/>
  <c r="GM2073"/>
  <c r="BC2448"/>
  <c r="F2559"/>
  <c r="AU2325"/>
  <c r="F2435"/>
  <c r="GN2376"/>
  <c r="AB2386"/>
  <c r="GM2376"/>
  <c r="GM2338"/>
  <c r="GO2338"/>
  <c r="GN2462"/>
  <c r="GM2462"/>
  <c r="AQ2374"/>
  <c r="F2396"/>
  <c r="GN2082"/>
  <c r="GM2082"/>
  <c r="CJ2374"/>
  <c r="BA2386"/>
  <c r="AE44"/>
  <c r="W83"/>
  <c r="AJ110" s="1"/>
  <c r="GX83"/>
  <c r="CY39"/>
  <c r="X39" s="1"/>
  <c r="CZ81"/>
  <c r="Y81" s="1"/>
  <c r="Q33"/>
  <c r="AD44" s="1"/>
  <c r="V84"/>
  <c r="GX102"/>
  <c r="GX108"/>
  <c r="Q234"/>
  <c r="AD260" s="1"/>
  <c r="AE344"/>
  <c r="GX84"/>
  <c r="U183"/>
  <c r="CP32"/>
  <c r="O32" s="1"/>
  <c r="W84"/>
  <c r="T234"/>
  <c r="R244"/>
  <c r="T335"/>
  <c r="AG344" s="1"/>
  <c r="CY332"/>
  <c r="X332" s="1"/>
  <c r="T192"/>
  <c r="GX234"/>
  <c r="S244"/>
  <c r="T254"/>
  <c r="U236"/>
  <c r="AH260" s="1"/>
  <c r="GX254"/>
  <c r="CY336"/>
  <c r="X336" s="1"/>
  <c r="Q335"/>
  <c r="W108"/>
  <c r="V236"/>
  <c r="U244"/>
  <c r="U254"/>
  <c r="CP407"/>
  <c r="O407" s="1"/>
  <c r="AD493"/>
  <c r="CP483"/>
  <c r="O483" s="1"/>
  <c r="CP534"/>
  <c r="O534" s="1"/>
  <c r="U335"/>
  <c r="AH344" s="1"/>
  <c r="AB407"/>
  <c r="AB388"/>
  <c r="AB483"/>
  <c r="AB533"/>
  <c r="GM337"/>
  <c r="AF493"/>
  <c r="AB536"/>
  <c r="P544"/>
  <c r="CP544" s="1"/>
  <c r="O544" s="1"/>
  <c r="CZ403"/>
  <c r="Y403" s="1"/>
  <c r="GO403" s="1"/>
  <c r="CY486"/>
  <c r="X486" s="1"/>
  <c r="AK493" s="1"/>
  <c r="S543"/>
  <c r="W544"/>
  <c r="GX634"/>
  <c r="CJ643" s="1"/>
  <c r="W682"/>
  <c r="T694"/>
  <c r="W832"/>
  <c r="AJ867" s="1"/>
  <c r="CY632"/>
  <c r="X632" s="1"/>
  <c r="GO632" s="1"/>
  <c r="Q543"/>
  <c r="CP543" s="1"/>
  <c r="O543" s="1"/>
  <c r="V544"/>
  <c r="W634"/>
  <c r="AJ643" s="1"/>
  <c r="W693"/>
  <c r="V832"/>
  <c r="AI867" s="1"/>
  <c r="CY538"/>
  <c r="X538" s="1"/>
  <c r="CY550"/>
  <c r="X550" s="1"/>
  <c r="CY633"/>
  <c r="X633" s="1"/>
  <c r="Q682"/>
  <c r="AD709" s="1"/>
  <c r="R832"/>
  <c r="AE867" s="1"/>
  <c r="Q544"/>
  <c r="R634"/>
  <c r="CY634" s="1"/>
  <c r="X634" s="1"/>
  <c r="AK643" s="1"/>
  <c r="U694"/>
  <c r="CY541"/>
  <c r="X541" s="1"/>
  <c r="GN541" s="1"/>
  <c r="CY689"/>
  <c r="X689" s="1"/>
  <c r="Q634"/>
  <c r="AD643" s="1"/>
  <c r="P682"/>
  <c r="AC709" s="1"/>
  <c r="CP830"/>
  <c r="O830" s="1"/>
  <c r="W865"/>
  <c r="P940"/>
  <c r="CP944"/>
  <c r="O944" s="1"/>
  <c r="P784"/>
  <c r="T940"/>
  <c r="AG951" s="1"/>
  <c r="P1020"/>
  <c r="GX1102"/>
  <c r="P1158"/>
  <c r="W1168"/>
  <c r="R1176"/>
  <c r="GX1254"/>
  <c r="GN834"/>
  <c r="GN860"/>
  <c r="CY1152"/>
  <c r="X1152" s="1"/>
  <c r="GN1152" s="1"/>
  <c r="AB945"/>
  <c r="U1012"/>
  <c r="V1100"/>
  <c r="R1102"/>
  <c r="S1157"/>
  <c r="P1168"/>
  <c r="CP1168" s="1"/>
  <c r="O1168" s="1"/>
  <c r="V1176"/>
  <c r="W1254"/>
  <c r="W940"/>
  <c r="T1020"/>
  <c r="GX1100"/>
  <c r="CJ1107" s="1"/>
  <c r="GX1149"/>
  <c r="U1157"/>
  <c r="AB1175"/>
  <c r="T1254"/>
  <c r="AG1265" s="1"/>
  <c r="V1256"/>
  <c r="P1263"/>
  <c r="Q1325"/>
  <c r="Q1334"/>
  <c r="Q1457"/>
  <c r="P1623"/>
  <c r="AC1639" s="1"/>
  <c r="CY1001"/>
  <c r="X1001" s="1"/>
  <c r="GN1001" s="1"/>
  <c r="R1008"/>
  <c r="GX1012"/>
  <c r="S1020"/>
  <c r="P1100"/>
  <c r="Q1149"/>
  <c r="AD1181" s="1"/>
  <c r="T1157"/>
  <c r="U1254"/>
  <c r="GN861"/>
  <c r="GN1171"/>
  <c r="T1263"/>
  <c r="V1307"/>
  <c r="T1326"/>
  <c r="W1333"/>
  <c r="S1457"/>
  <c r="S1471"/>
  <c r="AB1555"/>
  <c r="W1602"/>
  <c r="AB1614"/>
  <c r="CY1626"/>
  <c r="X1626" s="1"/>
  <c r="Q1307"/>
  <c r="AD1338" s="1"/>
  <c r="V1325"/>
  <c r="R1334"/>
  <c r="AB1467"/>
  <c r="S1563"/>
  <c r="T1602"/>
  <c r="GX1307"/>
  <c r="T1325"/>
  <c r="AB1328"/>
  <c r="U1334"/>
  <c r="W1457"/>
  <c r="W1471"/>
  <c r="CY1305"/>
  <c r="X1305" s="1"/>
  <c r="CY1324"/>
  <c r="X1324" s="1"/>
  <c r="GO1324" s="1"/>
  <c r="CY1331"/>
  <c r="X1331" s="1"/>
  <c r="CY1469"/>
  <c r="X1469" s="1"/>
  <c r="GN1469" s="1"/>
  <c r="CY1474"/>
  <c r="X1474" s="1"/>
  <c r="CY1558"/>
  <c r="X1558" s="1"/>
  <c r="CY1620"/>
  <c r="X1620" s="1"/>
  <c r="GM1620" s="1"/>
  <c r="R1637"/>
  <c r="Q1263"/>
  <c r="AB1321"/>
  <c r="U1326"/>
  <c r="T1334"/>
  <c r="U1457"/>
  <c r="AB1478"/>
  <c r="R1563"/>
  <c r="GN1316"/>
  <c r="CY1323"/>
  <c r="X1323" s="1"/>
  <c r="CY1464"/>
  <c r="X1464" s="1"/>
  <c r="CP1553"/>
  <c r="O1553" s="1"/>
  <c r="CY1561"/>
  <c r="X1561" s="1"/>
  <c r="GN1561" s="1"/>
  <c r="CY1619"/>
  <c r="X1619" s="1"/>
  <c r="GM1619" s="1"/>
  <c r="P1792"/>
  <c r="CZ1717"/>
  <c r="Y1717" s="1"/>
  <c r="AL1723" s="1"/>
  <c r="CZ1759"/>
  <c r="Y1759" s="1"/>
  <c r="Q1765"/>
  <c r="AD1797" s="1"/>
  <c r="CZ1873"/>
  <c r="Y1873" s="1"/>
  <c r="GM1873" s="1"/>
  <c r="CZ1922"/>
  <c r="Y1922" s="1"/>
  <c r="GM1922" s="1"/>
  <c r="GX1765"/>
  <c r="AB1949"/>
  <c r="CP1951"/>
  <c r="O1951" s="1"/>
  <c r="S1784"/>
  <c r="T1792"/>
  <c r="CZ1719"/>
  <c r="Y1719" s="1"/>
  <c r="GN1719" s="1"/>
  <c r="BC1829"/>
  <c r="CZ1779"/>
  <c r="Y1779" s="1"/>
  <c r="GM1779" s="1"/>
  <c r="U1765"/>
  <c r="CP1923"/>
  <c r="O1923" s="1"/>
  <c r="P2250"/>
  <c r="Q2256"/>
  <c r="CY1872"/>
  <c r="X1872" s="1"/>
  <c r="GM1872" s="1"/>
  <c r="U2101"/>
  <c r="S2110"/>
  <c r="V2191"/>
  <c r="AI2196" s="1"/>
  <c r="P2236"/>
  <c r="T2241"/>
  <c r="W2334"/>
  <c r="AJ2342" s="1"/>
  <c r="AE2386"/>
  <c r="U2461"/>
  <c r="AH2465" s="1"/>
  <c r="GN1932"/>
  <c r="CY2080"/>
  <c r="X2080" s="1"/>
  <c r="GM2080" s="1"/>
  <c r="S2076"/>
  <c r="W2077"/>
  <c r="AJ2112" s="1"/>
  <c r="U2110"/>
  <c r="W2233"/>
  <c r="S2241"/>
  <c r="U2250"/>
  <c r="GX2256"/>
  <c r="V2334"/>
  <c r="AI2342" s="1"/>
  <c r="V2508"/>
  <c r="AI2513" s="1"/>
  <c r="U2076"/>
  <c r="S2094"/>
  <c r="P2110"/>
  <c r="AE2196"/>
  <c r="S2191"/>
  <c r="Q2241"/>
  <c r="T2250"/>
  <c r="U2256"/>
  <c r="GX2508"/>
  <c r="CJ2513" s="1"/>
  <c r="CY2333"/>
  <c r="X2333" s="1"/>
  <c r="CY2460"/>
  <c r="X2460" s="1"/>
  <c r="V2076"/>
  <c r="V2094"/>
  <c r="S2101"/>
  <c r="T2110"/>
  <c r="Q2191"/>
  <c r="U2236"/>
  <c r="V2241"/>
  <c r="P2256"/>
  <c r="S2461"/>
  <c r="P2508"/>
  <c r="CY2099"/>
  <c r="X2099" s="1"/>
  <c r="CY2109"/>
  <c r="X2109" s="1"/>
  <c r="CZ2187"/>
  <c r="Y2187" s="1"/>
  <c r="GM2187" s="1"/>
  <c r="F48"/>
  <c r="AO30"/>
  <c r="AO142"/>
  <c r="GN80"/>
  <c r="GM80"/>
  <c r="GM96"/>
  <c r="GN96"/>
  <c r="F273"/>
  <c r="BB228"/>
  <c r="BB292"/>
  <c r="AU26"/>
  <c r="F161"/>
  <c r="AQ26"/>
  <c r="F152"/>
  <c r="GN34"/>
  <c r="GM34"/>
  <c r="GM185"/>
  <c r="GO185"/>
  <c r="BC228"/>
  <c r="BC292"/>
  <c r="F276"/>
  <c r="T101"/>
  <c r="S101"/>
  <c r="CP101" s="1"/>
  <c r="O101" s="1"/>
  <c r="GM237"/>
  <c r="GN237"/>
  <c r="GN243"/>
  <c r="GM243"/>
  <c r="GM245"/>
  <c r="GO245"/>
  <c r="BC330"/>
  <c r="F360"/>
  <c r="BC441"/>
  <c r="AQ180"/>
  <c r="F204"/>
  <c r="AQ292"/>
  <c r="F270"/>
  <c r="AQ228"/>
  <c r="AX493"/>
  <c r="CG479"/>
  <c r="GN93"/>
  <c r="GM93"/>
  <c r="CI378"/>
  <c r="AZ409"/>
  <c r="F497"/>
  <c r="AO479"/>
  <c r="AO591"/>
  <c r="AU180"/>
  <c r="F213"/>
  <c r="AU292"/>
  <c r="GM256"/>
  <c r="GN256"/>
  <c r="CZ384"/>
  <c r="Y384" s="1"/>
  <c r="CY384"/>
  <c r="X384" s="1"/>
  <c r="GN389"/>
  <c r="GM389"/>
  <c r="GN391"/>
  <c r="GM391"/>
  <c r="CI330"/>
  <c r="AZ344"/>
  <c r="GN340"/>
  <c r="GM340"/>
  <c r="AI479"/>
  <c r="V493"/>
  <c r="GN531"/>
  <c r="GM531"/>
  <c r="CZ394"/>
  <c r="Y394" s="1"/>
  <c r="CY394"/>
  <c r="X394" s="1"/>
  <c r="GN490"/>
  <c r="GM490"/>
  <c r="GN547"/>
  <c r="GM547"/>
  <c r="GN639"/>
  <c r="GM639"/>
  <c r="GN685"/>
  <c r="GM685"/>
  <c r="GN695"/>
  <c r="GM695"/>
  <c r="F806"/>
  <c r="BB779"/>
  <c r="BB899"/>
  <c r="GM538"/>
  <c r="GN538"/>
  <c r="GM939"/>
  <c r="GN939"/>
  <c r="CZ1256"/>
  <c r="Y1256" s="1"/>
  <c r="CY1256"/>
  <c r="X1256" s="1"/>
  <c r="AQ527"/>
  <c r="F569"/>
  <c r="AQ591"/>
  <c r="AU527"/>
  <c r="F578"/>
  <c r="AU591"/>
  <c r="AF779"/>
  <c r="S793"/>
  <c r="GN845"/>
  <c r="GM845"/>
  <c r="GN847"/>
  <c r="GM847"/>
  <c r="GO849"/>
  <c r="GM849"/>
  <c r="GM549"/>
  <c r="GO549"/>
  <c r="GM641"/>
  <c r="GO641"/>
  <c r="CY707"/>
  <c r="X707" s="1"/>
  <c r="CZ707"/>
  <c r="Y707" s="1"/>
  <c r="GN831"/>
  <c r="GM831"/>
  <c r="GM839"/>
  <c r="GN839"/>
  <c r="GN857"/>
  <c r="GM857"/>
  <c r="GN631"/>
  <c r="GM631"/>
  <c r="AB838"/>
  <c r="CR838"/>
  <c r="Q838" s="1"/>
  <c r="CP838" s="1"/>
  <c r="O838" s="1"/>
  <c r="GM550"/>
  <c r="GO550"/>
  <c r="GM690"/>
  <c r="GN690"/>
  <c r="BY779"/>
  <c r="CI793"/>
  <c r="AP793"/>
  <c r="CJ779"/>
  <c r="BA793"/>
  <c r="BY827"/>
  <c r="AP867"/>
  <c r="CI867"/>
  <c r="GN858"/>
  <c r="GM858"/>
  <c r="AQ937"/>
  <c r="F961"/>
  <c r="AQ1057"/>
  <c r="GN989"/>
  <c r="GM989"/>
  <c r="GN1016"/>
  <c r="GM1016"/>
  <c r="F1038"/>
  <c r="BB985"/>
  <c r="F1116"/>
  <c r="AP1095"/>
  <c r="AP1213"/>
  <c r="GN1160"/>
  <c r="GM1160"/>
  <c r="AQ775"/>
  <c r="F909"/>
  <c r="GN635"/>
  <c r="GM635"/>
  <c r="AU793"/>
  <c r="CD779"/>
  <c r="GN859"/>
  <c r="GM859"/>
  <c r="GN946"/>
  <c r="GM946"/>
  <c r="BB937"/>
  <c r="BB1057"/>
  <c r="F964"/>
  <c r="AQ629"/>
  <c r="F653"/>
  <c r="AQ741"/>
  <c r="GN787"/>
  <c r="GM787"/>
  <c r="AB837"/>
  <c r="CR837"/>
  <c r="Q837" s="1"/>
  <c r="CP837" s="1"/>
  <c r="O837" s="1"/>
  <c r="GM1023"/>
  <c r="GO1023"/>
  <c r="F1363"/>
  <c r="BD1299"/>
  <c r="W1637"/>
  <c r="GX1637"/>
  <c r="S1637"/>
  <c r="CI1251"/>
  <c r="AZ1265"/>
  <c r="AQ1299"/>
  <c r="F1348"/>
  <c r="CG1095"/>
  <c r="AX1107"/>
  <c r="GN1002"/>
  <c r="GM1002"/>
  <c r="BC1251"/>
  <c r="F1281"/>
  <c r="BC1370"/>
  <c r="F1036"/>
  <c r="AZ985"/>
  <c r="AP1251"/>
  <c r="AP1370"/>
  <c r="F1274"/>
  <c r="F1810"/>
  <c r="BB1757"/>
  <c r="GM1305"/>
  <c r="GN1305"/>
  <c r="GN1463"/>
  <c r="GM1463"/>
  <c r="GN1479"/>
  <c r="GM1479"/>
  <c r="GM1562"/>
  <c r="GN1562"/>
  <c r="AO1757"/>
  <c r="F1801"/>
  <c r="GN1615"/>
  <c r="GM1615"/>
  <c r="F1727"/>
  <c r="AO1709"/>
  <c r="AO1829"/>
  <c r="GM1412"/>
  <c r="GN1412"/>
  <c r="GN1462"/>
  <c r="GM1462"/>
  <c r="GM1626"/>
  <c r="GO1626"/>
  <c r="CI1709"/>
  <c r="AZ1723"/>
  <c r="F1816"/>
  <c r="AU1757"/>
  <c r="GN1919"/>
  <c r="GM1919"/>
  <c r="F1968"/>
  <c r="BB1915"/>
  <c r="AU1599"/>
  <c r="F1658"/>
  <c r="GN1762"/>
  <c r="GM1762"/>
  <c r="GM1766"/>
  <c r="GN1766"/>
  <c r="GN1769"/>
  <c r="GM1769"/>
  <c r="AJ1867"/>
  <c r="W1881"/>
  <c r="F2125"/>
  <c r="BB2071"/>
  <c r="AQ1867"/>
  <c r="F1891"/>
  <c r="AQ1987"/>
  <c r="AH1709"/>
  <c r="U1723"/>
  <c r="GN1776"/>
  <c r="GM1776"/>
  <c r="CY1874"/>
  <c r="X1874" s="1"/>
  <c r="GO1874" s="1"/>
  <c r="CZ1874"/>
  <c r="Y1874" s="1"/>
  <c r="AL1881" s="1"/>
  <c r="GN1920"/>
  <c r="GM1920"/>
  <c r="CI1955"/>
  <c r="BY1915"/>
  <c r="AP1955"/>
  <c r="GM1941"/>
  <c r="GO1941"/>
  <c r="BY2025"/>
  <c r="AP2037"/>
  <c r="CI2037"/>
  <c r="AI2025"/>
  <c r="V2037"/>
  <c r="GM2032"/>
  <c r="GO2032"/>
  <c r="AZ2465"/>
  <c r="CI2452"/>
  <c r="F1807"/>
  <c r="AQ1757"/>
  <c r="P1942"/>
  <c r="CP1942" s="1"/>
  <c r="O1942" s="1"/>
  <c r="T1942"/>
  <c r="GM1786"/>
  <c r="GN1786"/>
  <c r="CY1793"/>
  <c r="X1793" s="1"/>
  <c r="GN1793" s="1"/>
  <c r="CZ1793"/>
  <c r="Y1793" s="1"/>
  <c r="CZ1953"/>
  <c r="Y1953" s="1"/>
  <c r="CY1953"/>
  <c r="X1953" s="1"/>
  <c r="CI2071"/>
  <c r="AZ2112"/>
  <c r="GN2244"/>
  <c r="GM2244"/>
  <c r="F2526"/>
  <c r="BB2497"/>
  <c r="GM1711"/>
  <c r="GN1711"/>
  <c r="AO1863"/>
  <c r="F1991"/>
  <c r="P1950"/>
  <c r="CP1950" s="1"/>
  <c r="O1950" s="1"/>
  <c r="T1950"/>
  <c r="GN1934"/>
  <c r="GM1934"/>
  <c r="CD1915"/>
  <c r="AU1955"/>
  <c r="F1959"/>
  <c r="AO1915"/>
  <c r="GN2194"/>
  <c r="GM2194"/>
  <c r="F2278"/>
  <c r="AU2230"/>
  <c r="F2390"/>
  <c r="AO2374"/>
  <c r="AP2452"/>
  <c r="F2474"/>
  <c r="AP2543"/>
  <c r="GN2079"/>
  <c r="GM2079"/>
  <c r="GN2092"/>
  <c r="GM2092"/>
  <c r="GN2105"/>
  <c r="GM2105"/>
  <c r="GN2188"/>
  <c r="GM2188"/>
  <c r="GN2252"/>
  <c r="GM2252"/>
  <c r="AH2374"/>
  <c r="U2386"/>
  <c r="GM2502"/>
  <c r="GO2502"/>
  <c r="AP2329"/>
  <c r="F2351"/>
  <c r="AP2416"/>
  <c r="GN2454"/>
  <c r="GM2454"/>
  <c r="GM2075"/>
  <c r="GN2075"/>
  <c r="GN2192"/>
  <c r="GM2192"/>
  <c r="GM2240"/>
  <c r="GN2240"/>
  <c r="P2386"/>
  <c r="CE2386"/>
  <c r="CH2386"/>
  <c r="AC2374"/>
  <c r="CF2386"/>
  <c r="CI2374"/>
  <c r="AZ2386"/>
  <c r="F2475"/>
  <c r="AQ2543"/>
  <c r="AQ2452"/>
  <c r="GO2377"/>
  <c r="GM2377"/>
  <c r="GM2100"/>
  <c r="GN2100"/>
  <c r="CZ2257"/>
  <c r="Y2257" s="1"/>
  <c r="CY2257"/>
  <c r="X2257" s="1"/>
  <c r="GO2257" s="1"/>
  <c r="R83"/>
  <c r="CZ83" s="1"/>
  <c r="Y83" s="1"/>
  <c r="CY32"/>
  <c r="X32" s="1"/>
  <c r="T33"/>
  <c r="AG44" s="1"/>
  <c r="V83"/>
  <c r="AI110" s="1"/>
  <c r="P102"/>
  <c r="CP102" s="1"/>
  <c r="O102" s="1"/>
  <c r="T84"/>
  <c r="T102"/>
  <c r="V108"/>
  <c r="Q244"/>
  <c r="CP244" s="1"/>
  <c r="O244" s="1"/>
  <c r="GX33"/>
  <c r="CJ44" s="1"/>
  <c r="U84"/>
  <c r="AB105"/>
  <c r="Q183"/>
  <c r="AD194" s="1"/>
  <c r="CY41"/>
  <c r="X41" s="1"/>
  <c r="GN41" s="1"/>
  <c r="W102"/>
  <c r="V234"/>
  <c r="V254"/>
  <c r="CZ332"/>
  <c r="Y332" s="1"/>
  <c r="U192"/>
  <c r="S234"/>
  <c r="GX236"/>
  <c r="AB244"/>
  <c r="AB253"/>
  <c r="AD344"/>
  <c r="P83"/>
  <c r="CP83" s="1"/>
  <c r="O83" s="1"/>
  <c r="Q236"/>
  <c r="W244"/>
  <c r="S254"/>
  <c r="AB336"/>
  <c r="GN89"/>
  <c r="R102"/>
  <c r="CY102" s="1"/>
  <c r="X102" s="1"/>
  <c r="P236"/>
  <c r="Q254"/>
  <c r="S335"/>
  <c r="GN186"/>
  <c r="CZ489"/>
  <c r="Y489" s="1"/>
  <c r="GN489" s="1"/>
  <c r="CP385"/>
  <c r="O385" s="1"/>
  <c r="CY380"/>
  <c r="X380" s="1"/>
  <c r="AK409" s="1"/>
  <c r="CZ488"/>
  <c r="Y488" s="1"/>
  <c r="AL493" s="1"/>
  <c r="CP381"/>
  <c r="O381" s="1"/>
  <c r="AB409" s="1"/>
  <c r="AB390"/>
  <c r="CP537"/>
  <c r="O537" s="1"/>
  <c r="CZ398"/>
  <c r="Y398" s="1"/>
  <c r="GM398" s="1"/>
  <c r="CZ530"/>
  <c r="Y530" s="1"/>
  <c r="GN530" s="1"/>
  <c r="R544"/>
  <c r="P634"/>
  <c r="S682"/>
  <c r="GX693"/>
  <c r="S832"/>
  <c r="W543"/>
  <c r="R693"/>
  <c r="AB782"/>
  <c r="AJ951"/>
  <c r="CY688"/>
  <c r="X688" s="1"/>
  <c r="CY700"/>
  <c r="X700" s="1"/>
  <c r="V543"/>
  <c r="AI559" s="1"/>
  <c r="CP680"/>
  <c r="O680" s="1"/>
  <c r="Q694"/>
  <c r="AB842"/>
  <c r="P1021"/>
  <c r="T543"/>
  <c r="AG559" s="1"/>
  <c r="T693"/>
  <c r="AG709" s="1"/>
  <c r="S865"/>
  <c r="U940"/>
  <c r="AH951" s="1"/>
  <c r="Q1012"/>
  <c r="AD1025" s="1"/>
  <c r="CY540"/>
  <c r="X540" s="1"/>
  <c r="GN540" s="1"/>
  <c r="CY557"/>
  <c r="X557" s="1"/>
  <c r="GM557" s="1"/>
  <c r="CY692"/>
  <c r="X692" s="1"/>
  <c r="GN692" s="1"/>
  <c r="BD899"/>
  <c r="AE793"/>
  <c r="V1008"/>
  <c r="W1012"/>
  <c r="S1102"/>
  <c r="V1149"/>
  <c r="T1158"/>
  <c r="R1168"/>
  <c r="CY1168" s="1"/>
  <c r="X1168" s="1"/>
  <c r="U1176"/>
  <c r="P1254"/>
  <c r="T865"/>
  <c r="AG867" s="1"/>
  <c r="T1008"/>
  <c r="R1100"/>
  <c r="AE1107" s="1"/>
  <c r="U1102"/>
  <c r="AH1107" s="1"/>
  <c r="T1149"/>
  <c r="GX1158"/>
  <c r="P1176"/>
  <c r="CZ941"/>
  <c r="Y941" s="1"/>
  <c r="GM941" s="1"/>
  <c r="CY1151"/>
  <c r="X1151" s="1"/>
  <c r="GN1151" s="1"/>
  <c r="GX1008"/>
  <c r="T1012"/>
  <c r="V1020"/>
  <c r="S1021"/>
  <c r="S1100"/>
  <c r="V1102"/>
  <c r="S1149"/>
  <c r="V1157"/>
  <c r="W1158"/>
  <c r="T1168"/>
  <c r="V1254"/>
  <c r="P1256"/>
  <c r="CP1256" s="1"/>
  <c r="O1256" s="1"/>
  <c r="CP1321"/>
  <c r="O1321" s="1"/>
  <c r="Q1333"/>
  <c r="CP1333" s="1"/>
  <c r="O1333" s="1"/>
  <c r="CP1335"/>
  <c r="O1335" s="1"/>
  <c r="CP1458"/>
  <c r="O1458" s="1"/>
  <c r="P1471"/>
  <c r="CP1478"/>
  <c r="O1478" s="1"/>
  <c r="Q1563"/>
  <c r="AD1565" s="1"/>
  <c r="Q1602"/>
  <c r="CP1609"/>
  <c r="O1609" s="1"/>
  <c r="CP1611"/>
  <c r="O1611" s="1"/>
  <c r="CP1613"/>
  <c r="O1613" s="1"/>
  <c r="Q1623"/>
  <c r="CY1146"/>
  <c r="X1146" s="1"/>
  <c r="GN1146" s="1"/>
  <c r="CY1179"/>
  <c r="X1179" s="1"/>
  <c r="GO1179" s="1"/>
  <c r="U1008"/>
  <c r="S1012"/>
  <c r="U1020"/>
  <c r="GX1021"/>
  <c r="W1149"/>
  <c r="S1158"/>
  <c r="GX1168"/>
  <c r="AB1174"/>
  <c r="Q1254"/>
  <c r="CY991"/>
  <c r="X991" s="1"/>
  <c r="CY1019"/>
  <c r="X1019" s="1"/>
  <c r="GM1019" s="1"/>
  <c r="R1307"/>
  <c r="AE1338" s="1"/>
  <c r="GX1325"/>
  <c r="S1333"/>
  <c r="T1457"/>
  <c r="T1471"/>
  <c r="S1602"/>
  <c r="AB1610"/>
  <c r="W1623"/>
  <c r="T1637"/>
  <c r="CY1314"/>
  <c r="X1314" s="1"/>
  <c r="GM1314" s="1"/>
  <c r="W1256"/>
  <c r="W1325"/>
  <c r="T1333"/>
  <c r="AB1613"/>
  <c r="CY1306"/>
  <c r="X1306" s="1"/>
  <c r="CY1411"/>
  <c r="X1411" s="1"/>
  <c r="CY1454"/>
  <c r="X1454" s="1"/>
  <c r="CY1617"/>
  <c r="X1617" s="1"/>
  <c r="GX1263"/>
  <c r="P1307"/>
  <c r="CP1307" s="1"/>
  <c r="O1307" s="1"/>
  <c r="W1326"/>
  <c r="AB1334"/>
  <c r="V1457"/>
  <c r="V1471"/>
  <c r="AE1565"/>
  <c r="R1602"/>
  <c r="S1623"/>
  <c r="Q1637"/>
  <c r="AB1326"/>
  <c r="GX1333"/>
  <c r="AB1457"/>
  <c r="U1563"/>
  <c r="AH1565" s="1"/>
  <c r="GX1602"/>
  <c r="CJ1639" s="1"/>
  <c r="AC1565"/>
  <c r="T1784"/>
  <c r="AG1797" s="1"/>
  <c r="CY1717"/>
  <c r="X1717" s="1"/>
  <c r="GM1717" s="1"/>
  <c r="BB1987"/>
  <c r="S1765"/>
  <c r="P1784"/>
  <c r="CP1784" s="1"/>
  <c r="O1784" s="1"/>
  <c r="T1931"/>
  <c r="AG1955" s="1"/>
  <c r="R1943"/>
  <c r="CY1943" s="1"/>
  <c r="X1943" s="1"/>
  <c r="AK1723"/>
  <c r="CP1721"/>
  <c r="O1721" s="1"/>
  <c r="W1765"/>
  <c r="V1792"/>
  <c r="P2077"/>
  <c r="AK1881"/>
  <c r="U1784"/>
  <c r="S1792"/>
  <c r="GX1943"/>
  <c r="CG1955"/>
  <c r="AL2037"/>
  <c r="Q2101"/>
  <c r="P2191"/>
  <c r="CP2191" s="1"/>
  <c r="O2191" s="1"/>
  <c r="GX2233"/>
  <c r="CJ2259" s="1"/>
  <c r="W2256"/>
  <c r="R2334"/>
  <c r="Q2461"/>
  <c r="AD2465" s="1"/>
  <c r="W1943"/>
  <c r="R2077"/>
  <c r="P2094"/>
  <c r="CP2094" s="1"/>
  <c r="O2094" s="1"/>
  <c r="Q2110"/>
  <c r="R2233"/>
  <c r="AE2259" s="1"/>
  <c r="Q2250"/>
  <c r="V2256"/>
  <c r="P2334"/>
  <c r="AE2465"/>
  <c r="Q2508"/>
  <c r="AD2513" s="1"/>
  <c r="CY2190"/>
  <c r="X2190" s="1"/>
  <c r="CY2239"/>
  <c r="X2239" s="1"/>
  <c r="CZ2254"/>
  <c r="Y2254" s="1"/>
  <c r="GO2254" s="1"/>
  <c r="CY2332"/>
  <c r="X2332" s="1"/>
  <c r="CY2340"/>
  <c r="X2340" s="1"/>
  <c r="GO2340" s="1"/>
  <c r="AE2037"/>
  <c r="Q2076"/>
  <c r="AD2112" s="1"/>
  <c r="V2077"/>
  <c r="T2101"/>
  <c r="T2236"/>
  <c r="AG2259" s="1"/>
  <c r="W2241"/>
  <c r="T2334"/>
  <c r="AG2342" s="1"/>
  <c r="T2461"/>
  <c r="AG2465" s="1"/>
  <c r="S2508"/>
  <c r="GN2102"/>
  <c r="P2076"/>
  <c r="GX2077"/>
  <c r="CP2189"/>
  <c r="O2189" s="1"/>
  <c r="W2191"/>
  <c r="AJ2196" s="1"/>
  <c r="Q2236"/>
  <c r="P2241"/>
  <c r="CP2241" s="1"/>
  <c r="O2241" s="1"/>
  <c r="W2250"/>
  <c r="CY2232"/>
  <c r="X2232" s="1"/>
  <c r="CY2237"/>
  <c r="X2237" s="1"/>
  <c r="AL2386"/>
  <c r="AO78"/>
  <c r="F114"/>
  <c r="GN36"/>
  <c r="GM36"/>
  <c r="GM39"/>
  <c r="GO39"/>
  <c r="GM95"/>
  <c r="GO95"/>
  <c r="GM99"/>
  <c r="GO99"/>
  <c r="AF194"/>
  <c r="CY182"/>
  <c r="X182" s="1"/>
  <c r="AK194" s="1"/>
  <c r="CZ182"/>
  <c r="Y182" s="1"/>
  <c r="GM189"/>
  <c r="GN189"/>
  <c r="CZ192"/>
  <c r="Y192" s="1"/>
  <c r="CY192"/>
  <c r="X192" s="1"/>
  <c r="AP30"/>
  <c r="F53"/>
  <c r="AP142"/>
  <c r="CZ100"/>
  <c r="Y100" s="1"/>
  <c r="CY100"/>
  <c r="X100" s="1"/>
  <c r="BC78"/>
  <c r="F126"/>
  <c r="AP194"/>
  <c r="BY180"/>
  <c r="CI194"/>
  <c r="BD228"/>
  <c r="BD292"/>
  <c r="F285"/>
  <c r="GM336"/>
  <c r="GN336"/>
  <c r="F123"/>
  <c r="BB78"/>
  <c r="BB142"/>
  <c r="GN85"/>
  <c r="GM85"/>
  <c r="P100"/>
  <c r="CP100" s="1"/>
  <c r="O100" s="1"/>
  <c r="GX100"/>
  <c r="T100"/>
  <c r="AG110" s="1"/>
  <c r="GN241"/>
  <c r="GM241"/>
  <c r="AU330"/>
  <c r="F363"/>
  <c r="AU441"/>
  <c r="AX194"/>
  <c r="CG180"/>
  <c r="GN230"/>
  <c r="GM230"/>
  <c r="GN246"/>
  <c r="GM246"/>
  <c r="GM257"/>
  <c r="GO257"/>
  <c r="F269"/>
  <c r="AP228"/>
  <c r="GN92"/>
  <c r="GM92"/>
  <c r="GN184"/>
  <c r="GM184"/>
  <c r="BD378"/>
  <c r="F434"/>
  <c r="F279"/>
  <c r="AU228"/>
  <c r="GM332"/>
  <c r="GN332"/>
  <c r="R409"/>
  <c r="AE378"/>
  <c r="BC378"/>
  <c r="F425"/>
  <c r="CI78"/>
  <c r="AZ110"/>
  <c r="U409"/>
  <c r="AH378"/>
  <c r="GN488"/>
  <c r="GM488"/>
  <c r="BC527"/>
  <c r="F575"/>
  <c r="BC591"/>
  <c r="AP479"/>
  <c r="F502"/>
  <c r="AP591"/>
  <c r="GN339"/>
  <c r="GM339"/>
  <c r="AJ479"/>
  <c r="W493"/>
  <c r="GN487"/>
  <c r="GM487"/>
  <c r="BB527"/>
  <c r="BB591"/>
  <c r="F572"/>
  <c r="BB827"/>
  <c r="F880"/>
  <c r="CG378"/>
  <c r="AX409"/>
  <c r="GM486"/>
  <c r="GO486"/>
  <c r="CZ533"/>
  <c r="Y533" s="1"/>
  <c r="CY533"/>
  <c r="X533" s="1"/>
  <c r="GN546"/>
  <c r="GM546"/>
  <c r="GO553"/>
  <c r="GM553"/>
  <c r="GN638"/>
  <c r="GM638"/>
  <c r="CG629"/>
  <c r="AX643"/>
  <c r="GO698"/>
  <c r="GM698"/>
  <c r="AO827"/>
  <c r="F871"/>
  <c r="AH479"/>
  <c r="U493"/>
  <c r="GM633"/>
  <c r="GN633"/>
  <c r="BY677"/>
  <c r="AP709"/>
  <c r="CI709"/>
  <c r="U793"/>
  <c r="AH779"/>
  <c r="F1050"/>
  <c r="BD985"/>
  <c r="F1197"/>
  <c r="BC1141"/>
  <c r="CG527"/>
  <c r="AX559"/>
  <c r="AP527"/>
  <c r="F568"/>
  <c r="BC775"/>
  <c r="F915"/>
  <c r="GM539"/>
  <c r="GN539"/>
  <c r="GM689"/>
  <c r="GN689"/>
  <c r="AO779"/>
  <c r="F797"/>
  <c r="AO899"/>
  <c r="CY840"/>
  <c r="X840" s="1"/>
  <c r="GN840" s="1"/>
  <c r="CZ840"/>
  <c r="Y840" s="1"/>
  <c r="CY842"/>
  <c r="X842" s="1"/>
  <c r="GN842" s="1"/>
  <c r="CZ842"/>
  <c r="Y842" s="1"/>
  <c r="GO855"/>
  <c r="BC985"/>
  <c r="F1041"/>
  <c r="AU629"/>
  <c r="F662"/>
  <c r="GO786"/>
  <c r="GM786"/>
  <c r="GN790"/>
  <c r="GM790"/>
  <c r="CP829"/>
  <c r="O829" s="1"/>
  <c r="AC867"/>
  <c r="CD677"/>
  <c r="AU709"/>
  <c r="GN684"/>
  <c r="GM684"/>
  <c r="GM700"/>
  <c r="GO700"/>
  <c r="CZ855"/>
  <c r="Y855" s="1"/>
  <c r="CY855"/>
  <c r="X855" s="1"/>
  <c r="GM855" s="1"/>
  <c r="AE937"/>
  <c r="R951"/>
  <c r="GN1015"/>
  <c r="GM1015"/>
  <c r="AX985"/>
  <c r="F1032"/>
  <c r="GN1104"/>
  <c r="GM1104"/>
  <c r="GN1159"/>
  <c r="GM1159"/>
  <c r="GO1163"/>
  <c r="GM1163"/>
  <c r="F1185"/>
  <c r="AO1141"/>
  <c r="CZ784"/>
  <c r="Y784" s="1"/>
  <c r="AL793" s="1"/>
  <c r="CY784"/>
  <c r="X784" s="1"/>
  <c r="AK793" s="1"/>
  <c r="AP937"/>
  <c r="AP1057"/>
  <c r="F960"/>
  <c r="AO1095"/>
  <c r="AO1213"/>
  <c r="F1111"/>
  <c r="BD1141"/>
  <c r="F1206"/>
  <c r="CZ844"/>
  <c r="Y844" s="1"/>
  <c r="CY844"/>
  <c r="X844" s="1"/>
  <c r="GM991"/>
  <c r="GN991"/>
  <c r="GM1253"/>
  <c r="GN1253"/>
  <c r="CB1265" s="1"/>
  <c r="GM1098"/>
  <c r="GO1098"/>
  <c r="GM1169"/>
  <c r="GO1169"/>
  <c r="BD1251"/>
  <c r="F1290"/>
  <c r="BD1370"/>
  <c r="GN1257"/>
  <c r="GM1257"/>
  <c r="AU1251"/>
  <c r="F1284"/>
  <c r="AU1370"/>
  <c r="GN1303"/>
  <c r="GM1303"/>
  <c r="GN1328"/>
  <c r="GM1328"/>
  <c r="GN1330"/>
  <c r="GM1330"/>
  <c r="GN1467"/>
  <c r="GM1467"/>
  <c r="GO1554"/>
  <c r="GM1554"/>
  <c r="GN1604"/>
  <c r="GM1604"/>
  <c r="BC1551"/>
  <c r="F1581"/>
  <c r="BC1671"/>
  <c r="AP1141"/>
  <c r="F1190"/>
  <c r="GM1306"/>
  <c r="GN1306"/>
  <c r="GO1636"/>
  <c r="GM1636"/>
  <c r="F1806"/>
  <c r="AP1757"/>
  <c r="F1347"/>
  <c r="AP1299"/>
  <c r="CI1551"/>
  <c r="AZ1565"/>
  <c r="GN1304"/>
  <c r="GM1304"/>
  <c r="GM1331"/>
  <c r="GN1331"/>
  <c r="GN1461"/>
  <c r="GM1461"/>
  <c r="GM1474"/>
  <c r="GN1474"/>
  <c r="GM1558"/>
  <c r="GO1558"/>
  <c r="F1649"/>
  <c r="AQ1599"/>
  <c r="GN1317"/>
  <c r="GM1317"/>
  <c r="GN1632"/>
  <c r="GM1632"/>
  <c r="AB1715"/>
  <c r="CR1715"/>
  <c r="Q1715" s="1"/>
  <c r="CP1715" s="1"/>
  <c r="O1715" s="1"/>
  <c r="BC1915"/>
  <c r="F1971"/>
  <c r="GN1410"/>
  <c r="GM1410"/>
  <c r="GM1455"/>
  <c r="GN1455"/>
  <c r="GN1460"/>
  <c r="GM1460"/>
  <c r="GM1560"/>
  <c r="GN1560"/>
  <c r="GM1618"/>
  <c r="GN1618"/>
  <c r="BD1709"/>
  <c r="BD1829"/>
  <c r="F1748"/>
  <c r="CP1869"/>
  <c r="O1869" s="1"/>
  <c r="AC1881"/>
  <c r="GN1918"/>
  <c r="GM1918"/>
  <c r="GN1713"/>
  <c r="GM1713"/>
  <c r="GM1761"/>
  <c r="GN1761"/>
  <c r="GN1768"/>
  <c r="GM1768"/>
  <c r="GN1772"/>
  <c r="GM1772"/>
  <c r="GO1783"/>
  <c r="GM1783"/>
  <c r="GO1795"/>
  <c r="GM1795"/>
  <c r="GN2031"/>
  <c r="GM2031"/>
  <c r="F2119"/>
  <c r="AX2071"/>
  <c r="AB1948"/>
  <c r="CR1948"/>
  <c r="Q1948" s="1"/>
  <c r="CP1948" s="1"/>
  <c r="O1948" s="1"/>
  <c r="GN1764"/>
  <c r="GM1764"/>
  <c r="GN1774"/>
  <c r="GM1774"/>
  <c r="GO1781"/>
  <c r="GM1781"/>
  <c r="GN1925"/>
  <c r="GM1925"/>
  <c r="GM1953"/>
  <c r="GO1953"/>
  <c r="AQ2037"/>
  <c r="BZ2025"/>
  <c r="AO2230"/>
  <c r="F2263"/>
  <c r="GM1917"/>
  <c r="GN1917"/>
  <c r="AB1931"/>
  <c r="CR1931"/>
  <c r="Q1931" s="1"/>
  <c r="AD1955" s="1"/>
  <c r="GN1947"/>
  <c r="GM1947"/>
  <c r="AH1867"/>
  <c r="U1881"/>
  <c r="CZ1939"/>
  <c r="Y1939" s="1"/>
  <c r="CY1939"/>
  <c r="X1939" s="1"/>
  <c r="GM1939" s="1"/>
  <c r="GN2087"/>
  <c r="GM2087"/>
  <c r="GO2097"/>
  <c r="GM2097"/>
  <c r="BD2144"/>
  <c r="BD2071"/>
  <c r="F2137"/>
  <c r="CI2182"/>
  <c r="AZ2196"/>
  <c r="GN2243"/>
  <c r="GM2243"/>
  <c r="CI2230"/>
  <c r="AZ2259"/>
  <c r="GN2337"/>
  <c r="GM2337"/>
  <c r="CZ2511"/>
  <c r="Y2511" s="1"/>
  <c r="CY2511"/>
  <c r="X2511" s="1"/>
  <c r="GM2511" s="1"/>
  <c r="HD2511" s="1"/>
  <c r="AU1867"/>
  <c r="F1900"/>
  <c r="AU1987"/>
  <c r="AB1940"/>
  <c r="CR1940"/>
  <c r="Q1940" s="1"/>
  <c r="CP1940" s="1"/>
  <c r="O1940" s="1"/>
  <c r="P2030"/>
  <c r="T2030"/>
  <c r="AG2037" s="1"/>
  <c r="AJ1709"/>
  <c r="W1723"/>
  <c r="GO1937"/>
  <c r="GM1937"/>
  <c r="BC2144"/>
  <c r="BC2071"/>
  <c r="F2128"/>
  <c r="BC2182"/>
  <c r="BC2291"/>
  <c r="F2212"/>
  <c r="AQ2230"/>
  <c r="F2269"/>
  <c r="BD2329"/>
  <c r="BD2416"/>
  <c r="F2367"/>
  <c r="GN2091"/>
  <c r="GM2091"/>
  <c r="GM2099"/>
  <c r="GO2099"/>
  <c r="GM2190"/>
  <c r="GN2190"/>
  <c r="GM2237"/>
  <c r="GN2237"/>
  <c r="GO2251"/>
  <c r="GM2251"/>
  <c r="AD2374"/>
  <c r="Q2386"/>
  <c r="GN2384"/>
  <c r="GM2384"/>
  <c r="GM2457"/>
  <c r="GO2457"/>
  <c r="GN2501"/>
  <c r="GM2501"/>
  <c r="GN2088"/>
  <c r="GM2088"/>
  <c r="GM2333"/>
  <c r="GN2333"/>
  <c r="GN2507"/>
  <c r="GM2507"/>
  <c r="CG2452"/>
  <c r="AX2465"/>
  <c r="AU2497"/>
  <c r="F2532"/>
  <c r="T2386"/>
  <c r="AG2374"/>
  <c r="AP2178"/>
  <c r="F2300"/>
  <c r="CI2497"/>
  <c r="AZ2513"/>
  <c r="GM2238"/>
  <c r="GN2238"/>
  <c r="GM2249"/>
  <c r="GO2249"/>
  <c r="GN2034"/>
  <c r="GM2034"/>
  <c r="GN2184"/>
  <c r="CB2196" s="1"/>
  <c r="GM2184"/>
  <c r="AX2178"/>
  <c r="F2298"/>
  <c r="S2386"/>
  <c r="AF2374"/>
  <c r="AU2543"/>
  <c r="AU2452"/>
  <c r="F2484"/>
  <c r="U83"/>
  <c r="V33"/>
  <c r="AI44" s="1"/>
  <c r="AB82"/>
  <c r="R108"/>
  <c r="P84"/>
  <c r="CP84" s="1"/>
  <c r="O84" s="1"/>
  <c r="S33"/>
  <c r="U108"/>
  <c r="U102"/>
  <c r="GX183"/>
  <c r="CJ194" s="1"/>
  <c r="W183"/>
  <c r="AJ194" s="1"/>
  <c r="R234"/>
  <c r="AE260" s="1"/>
  <c r="T236"/>
  <c r="T244"/>
  <c r="P254"/>
  <c r="CP254" s="1"/>
  <c r="O254" s="1"/>
  <c r="AB234"/>
  <c r="S236"/>
  <c r="W335"/>
  <c r="AJ344" s="1"/>
  <c r="CP106"/>
  <c r="O106" s="1"/>
  <c r="W234"/>
  <c r="AJ260" s="1"/>
  <c r="V335"/>
  <c r="AI344" s="1"/>
  <c r="AB335"/>
  <c r="CP383"/>
  <c r="O383" s="1"/>
  <c r="CP400"/>
  <c r="O400" s="1"/>
  <c r="CP482"/>
  <c r="O482" s="1"/>
  <c r="CP533"/>
  <c r="O533" s="1"/>
  <c r="AJ559"/>
  <c r="AC409"/>
  <c r="CP481"/>
  <c r="O481" s="1"/>
  <c r="CZ529"/>
  <c r="Y529" s="1"/>
  <c r="AB383"/>
  <c r="CP394"/>
  <c r="O394" s="1"/>
  <c r="AB534"/>
  <c r="R682"/>
  <c r="AE709" s="1"/>
  <c r="P694"/>
  <c r="CP694" s="1"/>
  <c r="O694" s="1"/>
  <c r="CP384"/>
  <c r="O384" s="1"/>
  <c r="T544"/>
  <c r="S693"/>
  <c r="R543"/>
  <c r="AE559" s="1"/>
  <c r="U682"/>
  <c r="AH709" s="1"/>
  <c r="U693"/>
  <c r="T634"/>
  <c r="AG643" s="1"/>
  <c r="AB841"/>
  <c r="Q940"/>
  <c r="AD951" s="1"/>
  <c r="GX940"/>
  <c r="CJ951" s="1"/>
  <c r="CP945"/>
  <c r="O945" s="1"/>
  <c r="AB944"/>
  <c r="P1008"/>
  <c r="P1012"/>
  <c r="CP1012" s="1"/>
  <c r="O1012" s="1"/>
  <c r="W1021"/>
  <c r="P1149"/>
  <c r="P1157"/>
  <c r="CP1157" s="1"/>
  <c r="O1157" s="1"/>
  <c r="U1168"/>
  <c r="Q1176"/>
  <c r="U865"/>
  <c r="AB1007"/>
  <c r="V1021"/>
  <c r="Q1102"/>
  <c r="AB1148"/>
  <c r="GX1157"/>
  <c r="S1008"/>
  <c r="R1020"/>
  <c r="U1021"/>
  <c r="P1102"/>
  <c r="V1158"/>
  <c r="AB1167"/>
  <c r="U1256"/>
  <c r="P1326"/>
  <c r="CP1326" s="1"/>
  <c r="O1326" s="1"/>
  <c r="Q1471"/>
  <c r="AE1639"/>
  <c r="AD1265"/>
  <c r="AE1025"/>
  <c r="AB1012"/>
  <c r="AB1255"/>
  <c r="P1325"/>
  <c r="AB1330"/>
  <c r="AB1415"/>
  <c r="GX1563"/>
  <c r="CJ1565" s="1"/>
  <c r="AB1604"/>
  <c r="V1623"/>
  <c r="S1325"/>
  <c r="AF1338" s="1"/>
  <c r="W1334"/>
  <c r="AB1609"/>
  <c r="U1623"/>
  <c r="CZ1601"/>
  <c r="Y1601" s="1"/>
  <c r="V1263"/>
  <c r="V1326"/>
  <c r="R1333"/>
  <c r="R1457"/>
  <c r="R1471"/>
  <c r="U1602"/>
  <c r="AB1612"/>
  <c r="T1623"/>
  <c r="U1471"/>
  <c r="AB1637"/>
  <c r="W1931"/>
  <c r="AJ1955" s="1"/>
  <c r="CY1759"/>
  <c r="X1759" s="1"/>
  <c r="W1792"/>
  <c r="V1931"/>
  <c r="AF1723"/>
  <c r="AU1829"/>
  <c r="CZ1921"/>
  <c r="Y1921" s="1"/>
  <c r="GM1921" s="1"/>
  <c r="CP1943"/>
  <c r="O1943" s="1"/>
  <c r="GX1784"/>
  <c r="R1792"/>
  <c r="AE1797" s="1"/>
  <c r="V1943"/>
  <c r="AE2342"/>
  <c r="AQ1829"/>
  <c r="P1931"/>
  <c r="CP1931" s="1"/>
  <c r="O1931" s="1"/>
  <c r="U1943"/>
  <c r="GX1951"/>
  <c r="CJ1955" s="1"/>
  <c r="BB1829"/>
  <c r="AF1955"/>
  <c r="AK2037"/>
  <c r="S2077"/>
  <c r="W2101"/>
  <c r="S2233"/>
  <c r="S2256"/>
  <c r="U2334"/>
  <c r="AH2342" s="1"/>
  <c r="W2461"/>
  <c r="AJ2465" s="1"/>
  <c r="BB2416"/>
  <c r="T2077"/>
  <c r="T2191"/>
  <c r="AG2196" s="1"/>
  <c r="U2233"/>
  <c r="AH2259" s="1"/>
  <c r="CY2074"/>
  <c r="X2074" s="1"/>
  <c r="W1951"/>
  <c r="AD2196"/>
  <c r="V2233"/>
  <c r="AI2259" s="1"/>
  <c r="CZ2331"/>
  <c r="Y2331" s="1"/>
  <c r="CP2185"/>
  <c r="O2185" s="1"/>
  <c r="BC2416"/>
  <c r="CP2499"/>
  <c r="O2499" s="1"/>
  <c r="G764" i="5" l="1"/>
  <c r="G599"/>
  <c r="AE527" i="1"/>
  <c r="R559"/>
  <c r="AD937"/>
  <c r="Q951"/>
  <c r="AJ2182"/>
  <c r="W2196"/>
  <c r="R2259"/>
  <c r="AE2230"/>
  <c r="S1338"/>
  <c r="AF1299"/>
  <c r="AK779"/>
  <c r="X793"/>
  <c r="AD2497"/>
  <c r="Q2513"/>
  <c r="AI527"/>
  <c r="V559"/>
  <c r="AB378"/>
  <c r="O409"/>
  <c r="AJ2071"/>
  <c r="W2112"/>
  <c r="CF1639"/>
  <c r="AC1599"/>
  <c r="CE1639"/>
  <c r="CH1639"/>
  <c r="P1639"/>
  <c r="CH709"/>
  <c r="AC677"/>
  <c r="CF709"/>
  <c r="P709"/>
  <c r="CE709"/>
  <c r="AD677"/>
  <c r="Q709"/>
  <c r="AK479"/>
  <c r="X493"/>
  <c r="Q260"/>
  <c r="AD228"/>
  <c r="AD30"/>
  <c r="Q44"/>
  <c r="AJ78"/>
  <c r="W110"/>
  <c r="AH2182"/>
  <c r="U2196"/>
  <c r="AH527"/>
  <c r="U559"/>
  <c r="CJ1915"/>
  <c r="BA1955"/>
  <c r="Y793"/>
  <c r="AL779"/>
  <c r="Q2112"/>
  <c r="AD2071"/>
  <c r="AG827"/>
  <c r="T867"/>
  <c r="R1797"/>
  <c r="AE1757"/>
  <c r="AJ330"/>
  <c r="W344"/>
  <c r="AG78"/>
  <c r="T110"/>
  <c r="AE1299"/>
  <c r="R1338"/>
  <c r="AD985"/>
  <c r="Q1025"/>
  <c r="AG527"/>
  <c r="T559"/>
  <c r="Q1797"/>
  <c r="AD1757"/>
  <c r="AD1299"/>
  <c r="Q1338"/>
  <c r="R2112"/>
  <c r="AE2071"/>
  <c r="AE1251"/>
  <c r="R1265"/>
  <c r="AD1915"/>
  <c r="Q1955"/>
  <c r="T2259"/>
  <c r="AG2230"/>
  <c r="AD2452"/>
  <c r="Q2465"/>
  <c r="AD1551"/>
  <c r="Q1565"/>
  <c r="AH1095"/>
  <c r="U1107"/>
  <c r="AG677"/>
  <c r="T709"/>
  <c r="AL1867"/>
  <c r="Y1881"/>
  <c r="AD1141"/>
  <c r="Q1181"/>
  <c r="AH330"/>
  <c r="U344"/>
  <c r="U260"/>
  <c r="AH228"/>
  <c r="Q110"/>
  <c r="AD78"/>
  <c r="AG1757"/>
  <c r="T1797"/>
  <c r="AL479"/>
  <c r="Y493"/>
  <c r="AI2182"/>
  <c r="V2196"/>
  <c r="AL1709"/>
  <c r="Y1723"/>
  <c r="AD629"/>
  <c r="Q643"/>
  <c r="AK629"/>
  <c r="X643"/>
  <c r="AH629"/>
  <c r="U643"/>
  <c r="AI180"/>
  <c r="V194"/>
  <c r="CJ827"/>
  <c r="BA867"/>
  <c r="BC2325"/>
  <c r="F2432"/>
  <c r="AJ2452"/>
  <c r="W2465"/>
  <c r="F1842"/>
  <c r="BB1705"/>
  <c r="V2259"/>
  <c r="AI2230"/>
  <c r="BB2325"/>
  <c r="F2429"/>
  <c r="GN2074"/>
  <c r="GM2074"/>
  <c r="CY2256"/>
  <c r="X2256" s="1"/>
  <c r="CZ2256"/>
  <c r="Y2256" s="1"/>
  <c r="AK2025"/>
  <c r="X2037"/>
  <c r="CZ693"/>
  <c r="Y693" s="1"/>
  <c r="CY693"/>
  <c r="X693" s="1"/>
  <c r="R709"/>
  <c r="AE677"/>
  <c r="GN533"/>
  <c r="GM533"/>
  <c r="BA194"/>
  <c r="CJ180"/>
  <c r="AI30"/>
  <c r="V44"/>
  <c r="AU2448"/>
  <c r="F2562"/>
  <c r="F2398"/>
  <c r="Q2374"/>
  <c r="CP2030"/>
  <c r="O2030" s="1"/>
  <c r="AC2037"/>
  <c r="AQ2025"/>
  <c r="AQ2144"/>
  <c r="AQ2573" s="1"/>
  <c r="F2047"/>
  <c r="AB1881"/>
  <c r="GN1869"/>
  <c r="GM1869"/>
  <c r="GN1715"/>
  <c r="GM1715"/>
  <c r="AU1247"/>
  <c r="F1389"/>
  <c r="GN829"/>
  <c r="GM829"/>
  <c r="F903"/>
  <c r="AO775"/>
  <c r="AP677"/>
  <c r="F718"/>
  <c r="F515"/>
  <c r="U479"/>
  <c r="U591"/>
  <c r="U378"/>
  <c r="F431"/>
  <c r="AX180"/>
  <c r="F201"/>
  <c r="AX292"/>
  <c r="GO100"/>
  <c r="GM100"/>
  <c r="AG2329"/>
  <c r="T2342"/>
  <c r="GM2332"/>
  <c r="GN2332"/>
  <c r="AK1867"/>
  <c r="X1881"/>
  <c r="T1955"/>
  <c r="AG1915"/>
  <c r="AH1551"/>
  <c r="U1565"/>
  <c r="GO1411"/>
  <c r="GM1411"/>
  <c r="GN1613"/>
  <c r="GM1613"/>
  <c r="GO1335"/>
  <c r="GM1335"/>
  <c r="CZ1149"/>
  <c r="Y1149" s="1"/>
  <c r="CY1149"/>
  <c r="X1149" s="1"/>
  <c r="AF1181"/>
  <c r="CZ865"/>
  <c r="Y865" s="1"/>
  <c r="CY865"/>
  <c r="X865" s="1"/>
  <c r="AJ937"/>
  <c r="W951"/>
  <c r="CY832"/>
  <c r="X832" s="1"/>
  <c r="CZ832"/>
  <c r="Y832" s="1"/>
  <c r="AL867" s="1"/>
  <c r="AF867"/>
  <c r="AK378"/>
  <c r="X409"/>
  <c r="CZ254"/>
  <c r="Y254" s="1"/>
  <c r="CY254"/>
  <c r="X254" s="1"/>
  <c r="AD330"/>
  <c r="Q344"/>
  <c r="CZ234"/>
  <c r="Y234" s="1"/>
  <c r="CY234"/>
  <c r="X234" s="1"/>
  <c r="AF260"/>
  <c r="CE2374"/>
  <c r="AV2386"/>
  <c r="U2374"/>
  <c r="F2408"/>
  <c r="F2552"/>
  <c r="AP2448"/>
  <c r="GN1950"/>
  <c r="GM1950"/>
  <c r="CI2025"/>
  <c r="AZ2037"/>
  <c r="F1997"/>
  <c r="AQ1863"/>
  <c r="F1114"/>
  <c r="AX1095"/>
  <c r="AX1213"/>
  <c r="AZ1251"/>
  <c r="AZ1370"/>
  <c r="F1276"/>
  <c r="CY1637"/>
  <c r="X1637" s="1"/>
  <c r="CZ1637"/>
  <c r="Y1637" s="1"/>
  <c r="AP827"/>
  <c r="F876"/>
  <c r="F802"/>
  <c r="AP899"/>
  <c r="AP779"/>
  <c r="AU475"/>
  <c r="F610"/>
  <c r="BC326"/>
  <c r="F457"/>
  <c r="BC176"/>
  <c r="F308"/>
  <c r="BB176"/>
  <c r="F305"/>
  <c r="AO26"/>
  <c r="F146"/>
  <c r="AO2573"/>
  <c r="CZ2461"/>
  <c r="Y2461" s="1"/>
  <c r="AL2465" s="1"/>
  <c r="CY2461"/>
  <c r="X2461" s="1"/>
  <c r="AK2465" s="1"/>
  <c r="AF2465"/>
  <c r="CJ2497"/>
  <c r="BA2513"/>
  <c r="CZ2191"/>
  <c r="Y2191" s="1"/>
  <c r="AL2196" s="1"/>
  <c r="CY2191"/>
  <c r="X2191" s="1"/>
  <c r="AK2196" s="1"/>
  <c r="AI2497"/>
  <c r="V2513"/>
  <c r="CZ2241"/>
  <c r="Y2241" s="1"/>
  <c r="CY2241"/>
  <c r="X2241" s="1"/>
  <c r="CZ2076"/>
  <c r="Y2076" s="1"/>
  <c r="CY2076"/>
  <c r="X2076" s="1"/>
  <c r="AF2112"/>
  <c r="AH2452"/>
  <c r="U2465"/>
  <c r="GM1923"/>
  <c r="GN1923"/>
  <c r="BC1705"/>
  <c r="F1845"/>
  <c r="GN1951"/>
  <c r="GM1951"/>
  <c r="GN1464"/>
  <c r="GM1464"/>
  <c r="CZ1563"/>
  <c r="Y1563" s="1"/>
  <c r="AL1565" s="1"/>
  <c r="CY1563"/>
  <c r="X1563" s="1"/>
  <c r="AK1565" s="1"/>
  <c r="AF1565"/>
  <c r="CP1100"/>
  <c r="O1100" s="1"/>
  <c r="AC1107"/>
  <c r="CZ1157"/>
  <c r="Y1157" s="1"/>
  <c r="CY1157"/>
  <c r="X1157" s="1"/>
  <c r="GM1157" s="1"/>
  <c r="CP784"/>
  <c r="O784" s="1"/>
  <c r="AC793"/>
  <c r="GN830"/>
  <c r="GM830"/>
  <c r="R867"/>
  <c r="AE827"/>
  <c r="AJ629"/>
  <c r="W643"/>
  <c r="CJ629"/>
  <c r="BA643"/>
  <c r="GN483"/>
  <c r="GM483"/>
  <c r="AE330"/>
  <c r="R344"/>
  <c r="AO2325"/>
  <c r="F2420"/>
  <c r="AO2021"/>
  <c r="F2148"/>
  <c r="GN1773"/>
  <c r="GM1773"/>
  <c r="AP1547"/>
  <c r="F1680"/>
  <c r="AQ1547"/>
  <c r="F1681"/>
  <c r="AX937"/>
  <c r="AX1057"/>
  <c r="F958"/>
  <c r="GM707"/>
  <c r="GO707"/>
  <c r="F800"/>
  <c r="AX779"/>
  <c r="AX899"/>
  <c r="AZ479"/>
  <c r="F504"/>
  <c r="AZ591"/>
  <c r="AX78"/>
  <c r="F117"/>
  <c r="GO192"/>
  <c r="GM192"/>
  <c r="AZ30"/>
  <c r="F55"/>
  <c r="AZ142"/>
  <c r="CZ2334"/>
  <c r="Y2334" s="1"/>
  <c r="AL2342" s="1"/>
  <c r="CY2334"/>
  <c r="X2334" s="1"/>
  <c r="AF2342"/>
  <c r="AG2497"/>
  <c r="T2513"/>
  <c r="AD2329"/>
  <c r="Q2342"/>
  <c r="AD1867"/>
  <c r="Q1881"/>
  <c r="CZ1334"/>
  <c r="Y1334" s="1"/>
  <c r="CY1334"/>
  <c r="X1334" s="1"/>
  <c r="GM1616"/>
  <c r="GN1616"/>
  <c r="CZ1326"/>
  <c r="Y1326" s="1"/>
  <c r="CY1326"/>
  <c r="X1326" s="1"/>
  <c r="GN1610"/>
  <c r="GM1610"/>
  <c r="GM791"/>
  <c r="GO791"/>
  <c r="CZ544"/>
  <c r="Y544" s="1"/>
  <c r="CY544"/>
  <c r="X544" s="1"/>
  <c r="AU2178"/>
  <c r="F2310"/>
  <c r="BC1863"/>
  <c r="F2003"/>
  <c r="BB1247"/>
  <c r="F1383"/>
  <c r="GN987"/>
  <c r="GM987"/>
  <c r="AK937"/>
  <c r="X951"/>
  <c r="BD933"/>
  <c r="F1082"/>
  <c r="F816"/>
  <c r="V779"/>
  <c r="F817"/>
  <c r="W779"/>
  <c r="BA378"/>
  <c r="F429"/>
  <c r="F513"/>
  <c r="BA479"/>
  <c r="V2452"/>
  <c r="V2543"/>
  <c r="F2488"/>
  <c r="F2044"/>
  <c r="AX2025"/>
  <c r="AX2144"/>
  <c r="F1746"/>
  <c r="V1709"/>
  <c r="R1867"/>
  <c r="F1895"/>
  <c r="W378"/>
  <c r="F433"/>
  <c r="AF2025"/>
  <c r="S2037"/>
  <c r="AF629"/>
  <c r="S643"/>
  <c r="F432"/>
  <c r="V378"/>
  <c r="CF479"/>
  <c r="AW493"/>
  <c r="R479"/>
  <c r="F507"/>
  <c r="R591"/>
  <c r="CP1325"/>
  <c r="O1325" s="1"/>
  <c r="AH1639"/>
  <c r="CP1008"/>
  <c r="O1008" s="1"/>
  <c r="GN1759"/>
  <c r="GM1601"/>
  <c r="AJ1797"/>
  <c r="AJ1181"/>
  <c r="AH1025"/>
  <c r="AI1265"/>
  <c r="AG1181"/>
  <c r="AI1025"/>
  <c r="CP1021"/>
  <c r="O1021" s="1"/>
  <c r="AI260"/>
  <c r="GN380"/>
  <c r="AI2112"/>
  <c r="AH2112"/>
  <c r="CP2236"/>
  <c r="O2236" s="1"/>
  <c r="CP1792"/>
  <c r="O1792" s="1"/>
  <c r="AJ1639"/>
  <c r="CP1263"/>
  <c r="O1263" s="1"/>
  <c r="CJ1265"/>
  <c r="AE1181"/>
  <c r="CJ110"/>
  <c r="GM1793"/>
  <c r="GN1922"/>
  <c r="GN1619"/>
  <c r="GN1620"/>
  <c r="AD1107"/>
  <c r="AP741"/>
  <c r="GM530"/>
  <c r="GO398"/>
  <c r="AX142"/>
  <c r="CJ2112"/>
  <c r="AI1639"/>
  <c r="AJ1025"/>
  <c r="CP693"/>
  <c r="O693" s="1"/>
  <c r="CJ709"/>
  <c r="GN2080"/>
  <c r="GM2257"/>
  <c r="GO2035"/>
  <c r="GM1719"/>
  <c r="GO1939"/>
  <c r="GN1607"/>
  <c r="GM1001"/>
  <c r="GM542"/>
  <c r="AE110"/>
  <c r="GM2340"/>
  <c r="GM1874"/>
  <c r="GN1634"/>
  <c r="GM840"/>
  <c r="GM2458"/>
  <c r="GO2187"/>
  <c r="GN1314"/>
  <c r="GN1018"/>
  <c r="CZ1307"/>
  <c r="Y1307" s="1"/>
  <c r="CZ1168"/>
  <c r="Y1168" s="1"/>
  <c r="GO333"/>
  <c r="GO1872"/>
  <c r="GN1019"/>
  <c r="GN687"/>
  <c r="GO557"/>
  <c r="CY83"/>
  <c r="X83" s="1"/>
  <c r="AK2342"/>
  <c r="GN2511"/>
  <c r="GN1921"/>
  <c r="BC2573"/>
  <c r="GM41"/>
  <c r="CP33"/>
  <c r="O33" s="1"/>
  <c r="GN182"/>
  <c r="CB194" s="1"/>
  <c r="CZ84"/>
  <c r="Y84" s="1"/>
  <c r="AL110" s="1"/>
  <c r="AJ1915"/>
  <c r="W1955"/>
  <c r="GN2499"/>
  <c r="GM2499"/>
  <c r="CZ2233"/>
  <c r="Y2233" s="1"/>
  <c r="CY2233"/>
  <c r="X2233" s="1"/>
  <c r="AK2259" s="1"/>
  <c r="AF2259"/>
  <c r="AU1705"/>
  <c r="F1848"/>
  <c r="GO2185"/>
  <c r="GM2185"/>
  <c r="AG2182"/>
  <c r="T2196"/>
  <c r="AH2329"/>
  <c r="U2342"/>
  <c r="CZ2077"/>
  <c r="Y2077" s="1"/>
  <c r="CY2077"/>
  <c r="X2077" s="1"/>
  <c r="AE2329"/>
  <c r="R2342"/>
  <c r="AD1251"/>
  <c r="Q1265"/>
  <c r="GO1326"/>
  <c r="GM1326"/>
  <c r="BA951"/>
  <c r="CJ937"/>
  <c r="AG629"/>
  <c r="T643"/>
  <c r="AJ527"/>
  <c r="W559"/>
  <c r="GN383"/>
  <c r="GM383"/>
  <c r="GM106"/>
  <c r="GN106"/>
  <c r="GM254"/>
  <c r="GO254"/>
  <c r="W194"/>
  <c r="AJ180"/>
  <c r="CZ33"/>
  <c r="Y33" s="1"/>
  <c r="AL44" s="1"/>
  <c r="CY33"/>
  <c r="X33" s="1"/>
  <c r="AF44"/>
  <c r="F2407"/>
  <c r="T2374"/>
  <c r="AG2025"/>
  <c r="T2037"/>
  <c r="F2006"/>
  <c r="AU1863"/>
  <c r="GM1948"/>
  <c r="GN1948"/>
  <c r="CF1881"/>
  <c r="AC1867"/>
  <c r="P1881"/>
  <c r="CE1881"/>
  <c r="CH1881"/>
  <c r="AC827"/>
  <c r="CF867"/>
  <c r="CE867"/>
  <c r="P867"/>
  <c r="CH867"/>
  <c r="AX527"/>
  <c r="F566"/>
  <c r="CI677"/>
  <c r="AZ709"/>
  <c r="BB475"/>
  <c r="F604"/>
  <c r="F517"/>
  <c r="W479"/>
  <c r="W591"/>
  <c r="AP475"/>
  <c r="F600"/>
  <c r="BB26"/>
  <c r="F155"/>
  <c r="BB2573"/>
  <c r="CI180"/>
  <c r="AZ194"/>
  <c r="AF180"/>
  <c r="S194"/>
  <c r="CP2076"/>
  <c r="O2076" s="1"/>
  <c r="AC2112"/>
  <c r="AG2452"/>
  <c r="T2465"/>
  <c r="CP2334"/>
  <c r="O2334" s="1"/>
  <c r="AC2342"/>
  <c r="CJ2230"/>
  <c r="BA2259"/>
  <c r="CG1915"/>
  <c r="AX1955"/>
  <c r="BB1863"/>
  <c r="F2000"/>
  <c r="CJ1599"/>
  <c r="BA1639"/>
  <c r="AE1551"/>
  <c r="R1565"/>
  <c r="GN1454"/>
  <c r="GM1454"/>
  <c r="CZ1602"/>
  <c r="Y1602" s="1"/>
  <c r="AL1639" s="1"/>
  <c r="CY1602"/>
  <c r="X1602" s="1"/>
  <c r="AF1639"/>
  <c r="CZ1158"/>
  <c r="Y1158" s="1"/>
  <c r="CY1158"/>
  <c r="X1158" s="1"/>
  <c r="CZ1012"/>
  <c r="Y1012" s="1"/>
  <c r="CY1012"/>
  <c r="X1012" s="1"/>
  <c r="GM1012" s="1"/>
  <c r="GN1458"/>
  <c r="GM1458"/>
  <c r="GO1256"/>
  <c r="GM1256"/>
  <c r="CZ1021"/>
  <c r="Y1021" s="1"/>
  <c r="CY1021"/>
  <c r="X1021" s="1"/>
  <c r="AH937"/>
  <c r="U951"/>
  <c r="GN680"/>
  <c r="GM680"/>
  <c r="CP634"/>
  <c r="O634" s="1"/>
  <c r="AC643"/>
  <c r="GN537"/>
  <c r="GM537"/>
  <c r="GN83"/>
  <c r="GM83"/>
  <c r="AD180"/>
  <c r="Q194"/>
  <c r="F2397"/>
  <c r="AZ2374"/>
  <c r="CH2374"/>
  <c r="AY2386"/>
  <c r="AP2325"/>
  <c r="F2425"/>
  <c r="AU1915"/>
  <c r="F1974"/>
  <c r="GO1942"/>
  <c r="GM1942"/>
  <c r="AZ2543"/>
  <c r="AZ2452"/>
  <c r="F2476"/>
  <c r="CI1915"/>
  <c r="AZ1955"/>
  <c r="AP1247"/>
  <c r="F1379"/>
  <c r="BC1247"/>
  <c r="F1386"/>
  <c r="GM837"/>
  <c r="GN837"/>
  <c r="AQ625"/>
  <c r="F751"/>
  <c r="BB933"/>
  <c r="F1070"/>
  <c r="CI827"/>
  <c r="AZ867"/>
  <c r="GM838"/>
  <c r="GN838"/>
  <c r="AQ475"/>
  <c r="F601"/>
  <c r="AU176"/>
  <c r="F311"/>
  <c r="CP2508"/>
  <c r="O2508" s="1"/>
  <c r="AB2513" s="1"/>
  <c r="AC2513"/>
  <c r="CY2094"/>
  <c r="X2094" s="1"/>
  <c r="GM2094" s="1"/>
  <c r="CZ2094"/>
  <c r="Y2094" s="1"/>
  <c r="CZ1784"/>
  <c r="Y1784" s="1"/>
  <c r="CY1784"/>
  <c r="X1784" s="1"/>
  <c r="GN1553"/>
  <c r="GM1553"/>
  <c r="CZ1457"/>
  <c r="Y1457" s="1"/>
  <c r="CY1457"/>
  <c r="X1457" s="1"/>
  <c r="GO1168"/>
  <c r="CC1181" s="1"/>
  <c r="GM1168"/>
  <c r="T951"/>
  <c r="AG937"/>
  <c r="AF479"/>
  <c r="S493"/>
  <c r="P1709"/>
  <c r="F1726"/>
  <c r="F2520"/>
  <c r="AX2497"/>
  <c r="BA2025"/>
  <c r="F2057"/>
  <c r="F1349"/>
  <c r="AZ1299"/>
  <c r="AX1247"/>
  <c r="F1377"/>
  <c r="F1076"/>
  <c r="AU933"/>
  <c r="F1068"/>
  <c r="AZ933"/>
  <c r="AZ1095"/>
  <c r="AZ1213"/>
  <c r="F1118"/>
  <c r="BD326"/>
  <c r="F466"/>
  <c r="CP183"/>
  <c r="O183" s="1"/>
  <c r="AC194"/>
  <c r="BA2465"/>
  <c r="CJ2452"/>
  <c r="BA2196"/>
  <c r="CJ2182"/>
  <c r="CY1931"/>
  <c r="X1931" s="1"/>
  <c r="AK1955" s="1"/>
  <c r="CZ1931"/>
  <c r="Y1931" s="1"/>
  <c r="AL1955" s="1"/>
  <c r="GO1621"/>
  <c r="GM1621"/>
  <c r="CZ1176"/>
  <c r="Y1176" s="1"/>
  <c r="CY1176"/>
  <c r="X1176" s="1"/>
  <c r="GN1612"/>
  <c r="GM1612"/>
  <c r="AG1095"/>
  <c r="T1107"/>
  <c r="AD779"/>
  <c r="Q793"/>
  <c r="GN485"/>
  <c r="GM485"/>
  <c r="AJ30"/>
  <c r="W44"/>
  <c r="W2374"/>
  <c r="F2410"/>
  <c r="AU2025"/>
  <c r="F2056"/>
  <c r="AU2144"/>
  <c r="F1888"/>
  <c r="AX1867"/>
  <c r="AX1987"/>
  <c r="F1892"/>
  <c r="AZ1867"/>
  <c r="AZ1987"/>
  <c r="GN1791"/>
  <c r="GM1791"/>
  <c r="BB1547"/>
  <c r="F1684"/>
  <c r="AF937"/>
  <c r="S951"/>
  <c r="F267"/>
  <c r="AX228"/>
  <c r="F271"/>
  <c r="AZ228"/>
  <c r="AX330"/>
  <c r="F351"/>
  <c r="AX441"/>
  <c r="F1743"/>
  <c r="BA1709"/>
  <c r="BA1867"/>
  <c r="BA1987"/>
  <c r="F1901"/>
  <c r="F1902"/>
  <c r="T1867"/>
  <c r="CH44"/>
  <c r="CF44"/>
  <c r="AC30"/>
  <c r="P44"/>
  <c r="CE44"/>
  <c r="Q378"/>
  <c r="F421"/>
  <c r="AI1955"/>
  <c r="CP1102"/>
  <c r="O1102" s="1"/>
  <c r="AB2196"/>
  <c r="AB1955"/>
  <c r="GN1601"/>
  <c r="AD1639"/>
  <c r="AG1025"/>
  <c r="CP236"/>
  <c r="O236" s="1"/>
  <c r="AK44"/>
  <c r="CC2386"/>
  <c r="GM1179"/>
  <c r="CB643"/>
  <c r="CC260"/>
  <c r="CP2250"/>
  <c r="O2250" s="1"/>
  <c r="AE1955"/>
  <c r="AG1639"/>
  <c r="CP1158"/>
  <c r="O1158" s="1"/>
  <c r="AJ709"/>
  <c r="AD559"/>
  <c r="AG260"/>
  <c r="GN2331"/>
  <c r="CB2342" s="1"/>
  <c r="GN2232"/>
  <c r="CB2037"/>
  <c r="GM1561"/>
  <c r="GM692"/>
  <c r="GM403"/>
  <c r="AK2386"/>
  <c r="AH1955"/>
  <c r="CP2101"/>
  <c r="O2101" s="1"/>
  <c r="AC1955"/>
  <c r="CP1637"/>
  <c r="O1637" s="1"/>
  <c r="AJ1338"/>
  <c r="CP1334"/>
  <c r="O1334" s="1"/>
  <c r="CP832"/>
  <c r="O832" s="1"/>
  <c r="GM2254"/>
  <c r="GM1469"/>
  <c r="GM1324"/>
  <c r="AC1025"/>
  <c r="GN396"/>
  <c r="GN2383"/>
  <c r="GN1717"/>
  <c r="CB1723" s="1"/>
  <c r="CY1307"/>
  <c r="X1307" s="1"/>
  <c r="AK1338" s="1"/>
  <c r="GN1720"/>
  <c r="GO1779"/>
  <c r="GM1165"/>
  <c r="GM841"/>
  <c r="GM632"/>
  <c r="GM489"/>
  <c r="GM397"/>
  <c r="CZ102"/>
  <c r="Y102" s="1"/>
  <c r="GO102" s="1"/>
  <c r="AC2196"/>
  <c r="GM42"/>
  <c r="U2259"/>
  <c r="AH2230"/>
  <c r="AQ1705"/>
  <c r="F1839"/>
  <c r="BA1565"/>
  <c r="CJ1551"/>
  <c r="AE985"/>
  <c r="R1025"/>
  <c r="CZ1008"/>
  <c r="Y1008" s="1"/>
  <c r="CY1008"/>
  <c r="X1008" s="1"/>
  <c r="AF1025"/>
  <c r="GN945"/>
  <c r="GM945"/>
  <c r="AH677"/>
  <c r="U709"/>
  <c r="GN384"/>
  <c r="GM384"/>
  <c r="GM394"/>
  <c r="GO394"/>
  <c r="AC378"/>
  <c r="CF409"/>
  <c r="P409"/>
  <c r="CE409"/>
  <c r="CH409"/>
  <c r="GO400"/>
  <c r="GM400"/>
  <c r="AJ228"/>
  <c r="W260"/>
  <c r="R260"/>
  <c r="AE228"/>
  <c r="S2374"/>
  <c r="F2401"/>
  <c r="AS2196"/>
  <c r="CB2182"/>
  <c r="AZ2497"/>
  <c r="F2524"/>
  <c r="AX2452"/>
  <c r="AX2543"/>
  <c r="F2472"/>
  <c r="F2307"/>
  <c r="BC2178"/>
  <c r="BC2021"/>
  <c r="F2160"/>
  <c r="AZ2230"/>
  <c r="F2270"/>
  <c r="F2207"/>
  <c r="AZ2291"/>
  <c r="AZ2182"/>
  <c r="BD2021"/>
  <c r="F2169"/>
  <c r="F1854"/>
  <c r="BD1705"/>
  <c r="F1217"/>
  <c r="AO1091"/>
  <c r="U779"/>
  <c r="F815"/>
  <c r="AX741"/>
  <c r="F650"/>
  <c r="AX629"/>
  <c r="F416"/>
  <c r="AX378"/>
  <c r="BC475"/>
  <c r="F607"/>
  <c r="F423"/>
  <c r="R378"/>
  <c r="AP26"/>
  <c r="F151"/>
  <c r="X194"/>
  <c r="AK180"/>
  <c r="AL2374"/>
  <c r="Y2386"/>
  <c r="GN2241"/>
  <c r="GM2241"/>
  <c r="CY2508"/>
  <c r="X2508" s="1"/>
  <c r="AK2513" s="1"/>
  <c r="CZ2508"/>
  <c r="Y2508" s="1"/>
  <c r="AL2513" s="1"/>
  <c r="AF2513"/>
  <c r="AE2025"/>
  <c r="R2037"/>
  <c r="GN2239"/>
  <c r="GM2239"/>
  <c r="AE2452"/>
  <c r="R2465"/>
  <c r="Y2037"/>
  <c r="AL2025"/>
  <c r="CZ1792"/>
  <c r="Y1792" s="1"/>
  <c r="CY1792"/>
  <c r="X1792" s="1"/>
  <c r="AK1709"/>
  <c r="X1723"/>
  <c r="CZ1765"/>
  <c r="Y1765" s="1"/>
  <c r="CY1765"/>
  <c r="X1765" s="1"/>
  <c r="AK1797" s="1"/>
  <c r="AF1797"/>
  <c r="CF1565"/>
  <c r="AC1551"/>
  <c r="P1565"/>
  <c r="CE1565"/>
  <c r="CH1565"/>
  <c r="GN1617"/>
  <c r="GM1617"/>
  <c r="CZ1333"/>
  <c r="Y1333" s="1"/>
  <c r="CY1333"/>
  <c r="X1333" s="1"/>
  <c r="GN1333" s="1"/>
  <c r="GN1609"/>
  <c r="GM1609"/>
  <c r="GO1321"/>
  <c r="GM1321"/>
  <c r="CZ1100"/>
  <c r="Y1100" s="1"/>
  <c r="AL1107" s="1"/>
  <c r="CY1100"/>
  <c r="X1100" s="1"/>
  <c r="AF1107"/>
  <c r="AE1095"/>
  <c r="R1107"/>
  <c r="CZ1102"/>
  <c r="Y1102" s="1"/>
  <c r="CY1102"/>
  <c r="X1102" s="1"/>
  <c r="BD775"/>
  <c r="F924"/>
  <c r="GN688"/>
  <c r="GM688"/>
  <c r="CY682"/>
  <c r="X682" s="1"/>
  <c r="CZ682"/>
  <c r="Y682" s="1"/>
  <c r="AF709"/>
  <c r="CJ30"/>
  <c r="BA44"/>
  <c r="AG30"/>
  <c r="T44"/>
  <c r="F2123"/>
  <c r="AZ2071"/>
  <c r="F2060"/>
  <c r="V2025"/>
  <c r="F1745"/>
  <c r="U1709"/>
  <c r="AU779"/>
  <c r="F812"/>
  <c r="AU899"/>
  <c r="AQ933"/>
  <c r="F1067"/>
  <c r="BA779"/>
  <c r="F813"/>
  <c r="BA899"/>
  <c r="S779"/>
  <c r="F808"/>
  <c r="F516"/>
  <c r="V479"/>
  <c r="V591"/>
  <c r="AO475"/>
  <c r="F595"/>
  <c r="F500"/>
  <c r="AX479"/>
  <c r="AX591"/>
  <c r="CZ2101"/>
  <c r="Y2101" s="1"/>
  <c r="CY2101"/>
  <c r="X2101" s="1"/>
  <c r="AJ2329"/>
  <c r="W2342"/>
  <c r="CZ2110"/>
  <c r="Y2110" s="1"/>
  <c r="CY2110"/>
  <c r="X2110" s="1"/>
  <c r="CZ1471"/>
  <c r="Y1471" s="1"/>
  <c r="CY1471"/>
  <c r="X1471" s="1"/>
  <c r="AG1251"/>
  <c r="T1265"/>
  <c r="CJ1095"/>
  <c r="BA1107"/>
  <c r="CP940"/>
  <c r="O940" s="1"/>
  <c r="AC951"/>
  <c r="CZ543"/>
  <c r="Y543" s="1"/>
  <c r="AL559" s="1"/>
  <c r="CY543"/>
  <c r="X543" s="1"/>
  <c r="AK559" s="1"/>
  <c r="AF559"/>
  <c r="GN534"/>
  <c r="GM534"/>
  <c r="GO407"/>
  <c r="GM407"/>
  <c r="AE30"/>
  <c r="R44"/>
  <c r="F2406"/>
  <c r="BA2374"/>
  <c r="F2301"/>
  <c r="AQ2178"/>
  <c r="CE1709"/>
  <c r="AV1723"/>
  <c r="AY1723"/>
  <c r="CH1709"/>
  <c r="F2349"/>
  <c r="AX2329"/>
  <c r="AX2416"/>
  <c r="AX1547"/>
  <c r="F1678"/>
  <c r="GN1790"/>
  <c r="GM1790"/>
  <c r="F1223"/>
  <c r="AQ1091"/>
  <c r="F1226"/>
  <c r="BB1091"/>
  <c r="GN679"/>
  <c r="GM679"/>
  <c r="T479"/>
  <c r="F514"/>
  <c r="T591"/>
  <c r="T378"/>
  <c r="F430"/>
  <c r="AP326"/>
  <c r="F450"/>
  <c r="AO326"/>
  <c r="F445"/>
  <c r="GM81"/>
  <c r="GN81"/>
  <c r="AO176"/>
  <c r="F296"/>
  <c r="CZ108"/>
  <c r="Y108" s="1"/>
  <c r="CY108"/>
  <c r="X108" s="1"/>
  <c r="GM108" s="1"/>
  <c r="BA330"/>
  <c r="F364"/>
  <c r="BA441"/>
  <c r="R180"/>
  <c r="R292"/>
  <c r="F208"/>
  <c r="AJ2497"/>
  <c r="W2513"/>
  <c r="CP2233"/>
  <c r="O2233" s="1"/>
  <c r="AC2259"/>
  <c r="CZ2250"/>
  <c r="Y2250" s="1"/>
  <c r="CY2250"/>
  <c r="X2250" s="1"/>
  <c r="GN1332"/>
  <c r="GM1332"/>
  <c r="CZ1263"/>
  <c r="Y1263" s="1"/>
  <c r="CY1263"/>
  <c r="X1263" s="1"/>
  <c r="CZ1254"/>
  <c r="Y1254" s="1"/>
  <c r="AL1265" s="1"/>
  <c r="CY1254"/>
  <c r="X1254" s="1"/>
  <c r="AF1265"/>
  <c r="AJ1095"/>
  <c r="W1107"/>
  <c r="GN1614"/>
  <c r="GM1614"/>
  <c r="GN843"/>
  <c r="GM843"/>
  <c r="AI937"/>
  <c r="V951"/>
  <c r="GN683"/>
  <c r="GM683"/>
  <c r="V709"/>
  <c r="AI677"/>
  <c r="CJ527"/>
  <c r="BA559"/>
  <c r="BA591" s="1"/>
  <c r="GM536"/>
  <c r="GN536"/>
  <c r="GM341"/>
  <c r="GN341"/>
  <c r="CB344" s="1"/>
  <c r="CP234"/>
  <c r="O234" s="1"/>
  <c r="AC260"/>
  <c r="V2374"/>
  <c r="F2409"/>
  <c r="AZ2329"/>
  <c r="F2353"/>
  <c r="AZ2416"/>
  <c r="AD2037"/>
  <c r="CP2028"/>
  <c r="O2028" s="1"/>
  <c r="F1804"/>
  <c r="AX1757"/>
  <c r="AX1829"/>
  <c r="F1192"/>
  <c r="AZ1141"/>
  <c r="AU1547"/>
  <c r="F1690"/>
  <c r="AQ1247"/>
  <c r="F1380"/>
  <c r="BC933"/>
  <c r="F1073"/>
  <c r="AZ527"/>
  <c r="F570"/>
  <c r="AO625"/>
  <c r="F745"/>
  <c r="BB625"/>
  <c r="F754"/>
  <c r="BD475"/>
  <c r="F616"/>
  <c r="U2025"/>
  <c r="F2059"/>
  <c r="R1709"/>
  <c r="F1737"/>
  <c r="F2362"/>
  <c r="BA2416"/>
  <c r="BA2329"/>
  <c r="F814"/>
  <c r="T779"/>
  <c r="F424"/>
  <c r="S378"/>
  <c r="P479"/>
  <c r="F496"/>
  <c r="GM1759"/>
  <c r="CP2077"/>
  <c r="O2077" s="1"/>
  <c r="CP1471"/>
  <c r="O1471" s="1"/>
  <c r="CJ1025"/>
  <c r="CP1176"/>
  <c r="O1176" s="1"/>
  <c r="GM380"/>
  <c r="CP2110"/>
  <c r="O2110" s="1"/>
  <c r="CJ1797"/>
  <c r="AL1797"/>
  <c r="AC1338"/>
  <c r="AI1338"/>
  <c r="CP1623"/>
  <c r="O1623" s="1"/>
  <c r="AI1107"/>
  <c r="CP1020"/>
  <c r="O1020" s="1"/>
  <c r="AD867"/>
  <c r="CJ260"/>
  <c r="AH194"/>
  <c r="CB2386"/>
  <c r="CZ1943"/>
  <c r="Y1943" s="1"/>
  <c r="GM1943" s="1"/>
  <c r="AG194"/>
  <c r="AG2112"/>
  <c r="AI1797"/>
  <c r="CP1457"/>
  <c r="O1457" s="1"/>
  <c r="CC2513"/>
  <c r="GM992"/>
  <c r="GM1146"/>
  <c r="GM1151"/>
  <c r="GN941"/>
  <c r="GM2382"/>
  <c r="CA2386" s="1"/>
  <c r="GN2106"/>
  <c r="GN2235"/>
  <c r="CP1765"/>
  <c r="O1765" s="1"/>
  <c r="GM1152"/>
  <c r="GN833"/>
  <c r="GM842"/>
  <c r="GM691"/>
  <c r="AF2196"/>
  <c r="GM541"/>
  <c r="GM540"/>
  <c r="GN1873"/>
  <c r="AB1338"/>
  <c r="CZ634"/>
  <c r="Y634" s="1"/>
  <c r="AL643" s="1"/>
  <c r="GM529"/>
  <c r="AD2182"/>
  <c r="Q2196"/>
  <c r="AF1709"/>
  <c r="S1723"/>
  <c r="CZ1325"/>
  <c r="Y1325" s="1"/>
  <c r="CY1325"/>
  <c r="X1325" s="1"/>
  <c r="AF1915"/>
  <c r="S1955"/>
  <c r="AE1599"/>
  <c r="R1639"/>
  <c r="CP1149"/>
  <c r="O1149" s="1"/>
  <c r="AC1181"/>
  <c r="GM481"/>
  <c r="AB493"/>
  <c r="GN481"/>
  <c r="CB493" s="1"/>
  <c r="GO482"/>
  <c r="CC493" s="1"/>
  <c r="GM482"/>
  <c r="AI330"/>
  <c r="V344"/>
  <c r="CZ236"/>
  <c r="Y236" s="1"/>
  <c r="CY236"/>
  <c r="X236" s="1"/>
  <c r="F2441"/>
  <c r="BD2325"/>
  <c r="F1747"/>
  <c r="W1709"/>
  <c r="GM1940"/>
  <c r="GO1940"/>
  <c r="F1903"/>
  <c r="U1867"/>
  <c r="F1576"/>
  <c r="AZ1551"/>
  <c r="AZ1671"/>
  <c r="BC1547"/>
  <c r="F1687"/>
  <c r="BD1247"/>
  <c r="F1395"/>
  <c r="CB1251"/>
  <c r="AS1265"/>
  <c r="AP933"/>
  <c r="F1066"/>
  <c r="R937"/>
  <c r="F965"/>
  <c r="F728"/>
  <c r="AU677"/>
  <c r="AZ78"/>
  <c r="F121"/>
  <c r="AU326"/>
  <c r="F460"/>
  <c r="BD176"/>
  <c r="F317"/>
  <c r="AP180"/>
  <c r="F203"/>
  <c r="AP292"/>
  <c r="GM2189"/>
  <c r="GO2189"/>
  <c r="GM1721"/>
  <c r="GO1721"/>
  <c r="GM1784"/>
  <c r="GO1784"/>
  <c r="CZ1623"/>
  <c r="Y1623" s="1"/>
  <c r="CY1623"/>
  <c r="X1623" s="1"/>
  <c r="GN1611"/>
  <c r="GM1611"/>
  <c r="GN1478"/>
  <c r="GM1478"/>
  <c r="CP1254"/>
  <c r="O1254" s="1"/>
  <c r="AC1265"/>
  <c r="AE779"/>
  <c r="R793"/>
  <c r="GM381"/>
  <c r="GN381"/>
  <c r="GN385"/>
  <c r="GM385"/>
  <c r="CY335"/>
  <c r="X335" s="1"/>
  <c r="AK344" s="1"/>
  <c r="CZ335"/>
  <c r="Y335" s="1"/>
  <c r="AL344" s="1"/>
  <c r="AI78"/>
  <c r="V110"/>
  <c r="AQ2448"/>
  <c r="F2553"/>
  <c r="CF2374"/>
  <c r="AW2386"/>
  <c r="F2389"/>
  <c r="P2374"/>
  <c r="AP2025"/>
  <c r="AP2144"/>
  <c r="F2046"/>
  <c r="F1964"/>
  <c r="AP1915"/>
  <c r="AP1987"/>
  <c r="W1867"/>
  <c r="F1905"/>
  <c r="AZ1709"/>
  <c r="AZ1829"/>
  <c r="F1734"/>
  <c r="F1833"/>
  <c r="AO1705"/>
  <c r="F1222"/>
  <c r="AP1091"/>
  <c r="AZ793"/>
  <c r="CI779"/>
  <c r="F912"/>
  <c r="BB775"/>
  <c r="AZ330"/>
  <c r="F355"/>
  <c r="AZ441"/>
  <c r="F420"/>
  <c r="AZ378"/>
  <c r="AQ176"/>
  <c r="F302"/>
  <c r="CZ101"/>
  <c r="Y101" s="1"/>
  <c r="CY101"/>
  <c r="X101" s="1"/>
  <c r="GM101" s="1"/>
  <c r="GO2109"/>
  <c r="GM2109"/>
  <c r="GM2460"/>
  <c r="GN2460"/>
  <c r="CB2465" s="1"/>
  <c r="AE2182"/>
  <c r="R2196"/>
  <c r="AI2329"/>
  <c r="V2342"/>
  <c r="AE2374"/>
  <c r="R2386"/>
  <c r="GM1323"/>
  <c r="GO1323"/>
  <c r="CZ1020"/>
  <c r="Y1020" s="1"/>
  <c r="CY1020"/>
  <c r="X1020" s="1"/>
  <c r="GO944"/>
  <c r="GM944"/>
  <c r="V867"/>
  <c r="AI827"/>
  <c r="AJ827"/>
  <c r="W867"/>
  <c r="GO544"/>
  <c r="CC559" s="1"/>
  <c r="GM544"/>
  <c r="AD479"/>
  <c r="Q493"/>
  <c r="CZ244"/>
  <c r="Y244" s="1"/>
  <c r="CY244"/>
  <c r="X244" s="1"/>
  <c r="GM244" s="1"/>
  <c r="AG330"/>
  <c r="T344"/>
  <c r="GM32"/>
  <c r="AB44"/>
  <c r="GN32"/>
  <c r="CB44" s="1"/>
  <c r="O2386"/>
  <c r="AB2374"/>
  <c r="F2556"/>
  <c r="BB2448"/>
  <c r="CF1709"/>
  <c r="AW1723"/>
  <c r="AQ1915"/>
  <c r="F1965"/>
  <c r="F1904"/>
  <c r="V1867"/>
  <c r="T1709"/>
  <c r="F1744"/>
  <c r="BB2021"/>
  <c r="F2157"/>
  <c r="BD1863"/>
  <c r="F2012"/>
  <c r="BD1547"/>
  <c r="F1696"/>
  <c r="AO1547"/>
  <c r="F1675"/>
  <c r="AO1247"/>
  <c r="F1374"/>
  <c r="BC625"/>
  <c r="F757"/>
  <c r="BB326"/>
  <c r="F454"/>
  <c r="CY2236"/>
  <c r="X2236" s="1"/>
  <c r="CZ2236"/>
  <c r="Y2236" s="1"/>
  <c r="CP2461"/>
  <c r="O2461" s="1"/>
  <c r="AC2465"/>
  <c r="AF1867"/>
  <c r="S1881"/>
  <c r="AG1551"/>
  <c r="T1565"/>
  <c r="GN1559"/>
  <c r="GM1559"/>
  <c r="AJ1551"/>
  <c r="W1565"/>
  <c r="GO1477"/>
  <c r="GM1477"/>
  <c r="GN1147"/>
  <c r="GM1147"/>
  <c r="AU1091"/>
  <c r="F1232"/>
  <c r="CZ694"/>
  <c r="Y694" s="1"/>
  <c r="CY694"/>
  <c r="X694" s="1"/>
  <c r="GM694" s="1"/>
  <c r="GN844"/>
  <c r="GM844"/>
  <c r="AI629"/>
  <c r="V643"/>
  <c r="CP335"/>
  <c r="O335" s="1"/>
  <c r="AC344"/>
  <c r="AH30"/>
  <c r="U44"/>
  <c r="F2316"/>
  <c r="BD2178"/>
  <c r="F1808"/>
  <c r="AZ1757"/>
  <c r="AD1723"/>
  <c r="CP1714"/>
  <c r="O1714" s="1"/>
  <c r="GN1101"/>
  <c r="CB1107" s="1"/>
  <c r="GM1101"/>
  <c r="GM783"/>
  <c r="GN783"/>
  <c r="AZ629"/>
  <c r="F654"/>
  <c r="AZ741"/>
  <c r="AQ326"/>
  <c r="F451"/>
  <c r="F167"/>
  <c r="BD26"/>
  <c r="F1588"/>
  <c r="V1551"/>
  <c r="U2497"/>
  <c r="F2535"/>
  <c r="F2527"/>
  <c r="R2497"/>
  <c r="W2025"/>
  <c r="F2061"/>
  <c r="CE479"/>
  <c r="AV493"/>
  <c r="AY493"/>
  <c r="CH479"/>
  <c r="AH110"/>
  <c r="AU741"/>
  <c r="AL194"/>
  <c r="AI1181"/>
  <c r="CB951"/>
  <c r="AU2573"/>
  <c r="AB110"/>
  <c r="CP2256"/>
  <c r="O2256" s="1"/>
  <c r="AJ2259"/>
  <c r="AH1797"/>
  <c r="CJ1338"/>
  <c r="AH1265"/>
  <c r="CJ1181"/>
  <c r="AJ1265"/>
  <c r="CP682"/>
  <c r="O682" s="1"/>
  <c r="AB709" s="1"/>
  <c r="GM2331"/>
  <c r="GM2232"/>
  <c r="CB793"/>
  <c r="AF344"/>
  <c r="AC110"/>
  <c r="AD2259"/>
  <c r="AH1338"/>
  <c r="CP1563"/>
  <c r="O1563" s="1"/>
  <c r="AG1338"/>
  <c r="AH1181"/>
  <c r="AH867"/>
  <c r="AE643"/>
  <c r="AL409"/>
  <c r="CM2513"/>
  <c r="CC1881"/>
  <c r="AL951"/>
  <c r="CP865"/>
  <c r="O865" s="1"/>
  <c r="AC1797"/>
  <c r="AB559"/>
  <c r="CP1602"/>
  <c r="O1602" s="1"/>
  <c r="AF110"/>
  <c r="AC559"/>
  <c r="GN529"/>
  <c r="GM182"/>
  <c r="AL330" l="1"/>
  <c r="Y344"/>
  <c r="CB1709"/>
  <c r="AS1723"/>
  <c r="O709"/>
  <c r="AB677"/>
  <c r="CB330"/>
  <c r="AS344"/>
  <c r="BA475"/>
  <c r="F611"/>
  <c r="AK527"/>
  <c r="X559"/>
  <c r="AK1757"/>
  <c r="X1797"/>
  <c r="X1338"/>
  <c r="AK1299"/>
  <c r="AB2497"/>
  <c r="O2513"/>
  <c r="CB1095"/>
  <c r="AS1107"/>
  <c r="X2259"/>
  <c r="AK2230"/>
  <c r="AQ22"/>
  <c r="F2583"/>
  <c r="AQ2605"/>
  <c r="AK330"/>
  <c r="X344"/>
  <c r="CA2374"/>
  <c r="AR2386"/>
  <c r="AL1915"/>
  <c r="Y1955"/>
  <c r="CC1141"/>
  <c r="AT1181"/>
  <c r="Y1639"/>
  <c r="AL1599"/>
  <c r="AL2329"/>
  <c r="Y2342"/>
  <c r="AK1551"/>
  <c r="X1565"/>
  <c r="AS2465"/>
  <c r="CB2452"/>
  <c r="AL527"/>
  <c r="Y559"/>
  <c r="Y110"/>
  <c r="AL78"/>
  <c r="CM2497"/>
  <c r="BD2513"/>
  <c r="Q2259"/>
  <c r="AD2230"/>
  <c r="AC527"/>
  <c r="CH559"/>
  <c r="CF559"/>
  <c r="P559"/>
  <c r="CE559"/>
  <c r="AC1757"/>
  <c r="CF1797"/>
  <c r="P1797"/>
  <c r="CE1797"/>
  <c r="CH1797"/>
  <c r="AT1881"/>
  <c r="CC1867"/>
  <c r="AH827"/>
  <c r="U867"/>
  <c r="AH1299"/>
  <c r="U1338"/>
  <c r="CB779"/>
  <c r="AS793"/>
  <c r="AH1251"/>
  <c r="U1265"/>
  <c r="GM2256"/>
  <c r="GN2256"/>
  <c r="AL180"/>
  <c r="Y194"/>
  <c r="AV479"/>
  <c r="F498"/>
  <c r="F66"/>
  <c r="U30"/>
  <c r="V741"/>
  <c r="F666"/>
  <c r="V629"/>
  <c r="W1551"/>
  <c r="F1589"/>
  <c r="F1586"/>
  <c r="T1551"/>
  <c r="CF2465"/>
  <c r="AC2452"/>
  <c r="P2465"/>
  <c r="CE2465"/>
  <c r="CH2465"/>
  <c r="F1729"/>
  <c r="AW1709"/>
  <c r="CC527"/>
  <c r="AT559"/>
  <c r="V827"/>
  <c r="F890"/>
  <c r="AZ1547"/>
  <c r="F1682"/>
  <c r="AT493"/>
  <c r="CC479"/>
  <c r="CH1181"/>
  <c r="AC1141"/>
  <c r="CF1181"/>
  <c r="P1181"/>
  <c r="CE1181"/>
  <c r="S1915"/>
  <c r="F1970"/>
  <c r="S1709"/>
  <c r="F1738"/>
  <c r="V1797"/>
  <c r="AI1757"/>
  <c r="CB2374"/>
  <c r="AS2386"/>
  <c r="GN1020"/>
  <c r="GM1020"/>
  <c r="P1338"/>
  <c r="CE1338"/>
  <c r="CH1338"/>
  <c r="AC1299"/>
  <c r="CF1338"/>
  <c r="GN1471"/>
  <c r="GM1471"/>
  <c r="GM2028"/>
  <c r="GO2028"/>
  <c r="AB2037"/>
  <c r="GN234"/>
  <c r="GM234"/>
  <c r="AB260"/>
  <c r="V677"/>
  <c r="F732"/>
  <c r="CF2259"/>
  <c r="P2259"/>
  <c r="CE2259"/>
  <c r="AC2230"/>
  <c r="CH2259"/>
  <c r="AX2325"/>
  <c r="F2423"/>
  <c r="F1731"/>
  <c r="AY1709"/>
  <c r="CF951"/>
  <c r="AC937"/>
  <c r="P951"/>
  <c r="CE951"/>
  <c r="CH951"/>
  <c r="T1251"/>
  <c r="F1286"/>
  <c r="F919"/>
  <c r="BA775"/>
  <c r="F64"/>
  <c r="BA30"/>
  <c r="CH1551"/>
  <c r="AY1565"/>
  <c r="AW1565"/>
  <c r="CF1551"/>
  <c r="X1709"/>
  <c r="F1749"/>
  <c r="AF2497"/>
  <c r="S2513"/>
  <c r="X180"/>
  <c r="F220"/>
  <c r="F748"/>
  <c r="AX625"/>
  <c r="AS2182"/>
  <c r="F2213"/>
  <c r="F274"/>
  <c r="R228"/>
  <c r="CF378"/>
  <c r="AW409"/>
  <c r="BA1551"/>
  <c r="F1585"/>
  <c r="BA1671"/>
  <c r="F2281"/>
  <c r="U2230"/>
  <c r="GO1637"/>
  <c r="GM1637"/>
  <c r="X2386"/>
  <c r="AK2374"/>
  <c r="CB2025"/>
  <c r="AS2037"/>
  <c r="AD527"/>
  <c r="Q559"/>
  <c r="AE1915"/>
  <c r="R1955"/>
  <c r="CB629"/>
  <c r="AS643"/>
  <c r="AK30"/>
  <c r="X44"/>
  <c r="GO1102"/>
  <c r="GM1102"/>
  <c r="CE30"/>
  <c r="AV44"/>
  <c r="AY44"/>
  <c r="CH30"/>
  <c r="BA1863"/>
  <c r="F2007"/>
  <c r="S937"/>
  <c r="F966"/>
  <c r="AU2021"/>
  <c r="F2163"/>
  <c r="X1955"/>
  <c r="AK1915"/>
  <c r="BA2452"/>
  <c r="F2485"/>
  <c r="BA2543"/>
  <c r="GO634"/>
  <c r="CC643" s="1"/>
  <c r="GM634"/>
  <c r="CA643" s="1"/>
  <c r="AB643"/>
  <c r="R1551"/>
  <c r="F1579"/>
  <c r="BA2230"/>
  <c r="F2279"/>
  <c r="F2486"/>
  <c r="T2452"/>
  <c r="T2543"/>
  <c r="S180"/>
  <c r="F209"/>
  <c r="BB22"/>
  <c r="BB2605"/>
  <c r="F2586"/>
  <c r="AV867"/>
  <c r="CE827"/>
  <c r="CE1867"/>
  <c r="AV1881"/>
  <c r="T2025"/>
  <c r="F2058"/>
  <c r="AF30"/>
  <c r="S44"/>
  <c r="W180"/>
  <c r="F218"/>
  <c r="W292"/>
  <c r="AK2329"/>
  <c r="X2342"/>
  <c r="W1025"/>
  <c r="AJ985"/>
  <c r="CJ1251"/>
  <c r="BA1265"/>
  <c r="GM2236"/>
  <c r="GN2236"/>
  <c r="V260"/>
  <c r="AI228"/>
  <c r="AI1251"/>
  <c r="V1265"/>
  <c r="R475"/>
  <c r="F605"/>
  <c r="AX775"/>
  <c r="F906"/>
  <c r="F667"/>
  <c r="W629"/>
  <c r="AF1551"/>
  <c r="S1565"/>
  <c r="AK2182"/>
  <c r="X2196"/>
  <c r="AF2452"/>
  <c r="S2465"/>
  <c r="AX1091"/>
  <c r="F1220"/>
  <c r="Q330"/>
  <c r="F356"/>
  <c r="Q441"/>
  <c r="X378"/>
  <c r="F435"/>
  <c r="F1587"/>
  <c r="U1551"/>
  <c r="F1907"/>
  <c r="X1867"/>
  <c r="T2329"/>
  <c r="T2416"/>
  <c r="F2363"/>
  <c r="AX176"/>
  <c r="F299"/>
  <c r="BA180"/>
  <c r="F214"/>
  <c r="R677"/>
  <c r="F723"/>
  <c r="U228"/>
  <c r="F282"/>
  <c r="T527"/>
  <c r="F580"/>
  <c r="T78"/>
  <c r="F131"/>
  <c r="F1975"/>
  <c r="BA1915"/>
  <c r="Q228"/>
  <c r="F272"/>
  <c r="F712"/>
  <c r="P677"/>
  <c r="P1599"/>
  <c r="F1642"/>
  <c r="CF1599"/>
  <c r="AW1639"/>
  <c r="S1299"/>
  <c r="F1353"/>
  <c r="AK1265"/>
  <c r="AK709"/>
  <c r="AL1025"/>
  <c r="CB1565"/>
  <c r="AK1639"/>
  <c r="GO1012"/>
  <c r="GM1931"/>
  <c r="CA1955" s="1"/>
  <c r="AL1338"/>
  <c r="GM102"/>
  <c r="AK867"/>
  <c r="GO2094"/>
  <c r="CC2112" s="1"/>
  <c r="CB1881"/>
  <c r="GN1157"/>
  <c r="GM1333"/>
  <c r="GN543"/>
  <c r="AF330"/>
  <c r="S344"/>
  <c r="CJ1141"/>
  <c r="BA1181"/>
  <c r="AJ2230"/>
  <c r="W2259"/>
  <c r="AS951"/>
  <c r="CB937"/>
  <c r="V1181"/>
  <c r="AI1141"/>
  <c r="F501"/>
  <c r="AY479"/>
  <c r="AZ625"/>
  <c r="F752"/>
  <c r="AD1709"/>
  <c r="Q1723"/>
  <c r="GO335"/>
  <c r="GM335"/>
  <c r="CA344" s="1"/>
  <c r="AB344"/>
  <c r="AB30"/>
  <c r="O44"/>
  <c r="R2374"/>
  <c r="F2400"/>
  <c r="R2291"/>
  <c r="R2182"/>
  <c r="F2210"/>
  <c r="AZ326"/>
  <c r="F452"/>
  <c r="F1840"/>
  <c r="AZ1705"/>
  <c r="AP1863"/>
  <c r="F1996"/>
  <c r="AP2021"/>
  <c r="F2153"/>
  <c r="AW2374"/>
  <c r="F2392"/>
  <c r="V78"/>
  <c r="F133"/>
  <c r="R779"/>
  <c r="F807"/>
  <c r="AP176"/>
  <c r="F301"/>
  <c r="AF2182"/>
  <c r="S2196"/>
  <c r="GN1457"/>
  <c r="GM1457"/>
  <c r="AD827"/>
  <c r="Q867"/>
  <c r="AI1299"/>
  <c r="V1338"/>
  <c r="GO2110"/>
  <c r="GM2110"/>
  <c r="CJ985"/>
  <c r="BA1025"/>
  <c r="BA2325"/>
  <c r="F2436"/>
  <c r="AC228"/>
  <c r="CF260"/>
  <c r="P260"/>
  <c r="CE260"/>
  <c r="CH260"/>
  <c r="V937"/>
  <c r="F974"/>
  <c r="AF1251"/>
  <c r="S1265"/>
  <c r="BA326"/>
  <c r="F461"/>
  <c r="R30"/>
  <c r="F58"/>
  <c r="V475"/>
  <c r="F614"/>
  <c r="R1095"/>
  <c r="F1121"/>
  <c r="AL1095"/>
  <c r="Y1107"/>
  <c r="F2550"/>
  <c r="AX2448"/>
  <c r="F412"/>
  <c r="P378"/>
  <c r="CF2196"/>
  <c r="AC2182"/>
  <c r="P2196"/>
  <c r="CE2196"/>
  <c r="CH2196"/>
  <c r="W1338"/>
  <c r="AJ1299"/>
  <c r="AH1915"/>
  <c r="U1955"/>
  <c r="AG228"/>
  <c r="T260"/>
  <c r="AG1599"/>
  <c r="T1639"/>
  <c r="CC228"/>
  <c r="AT260"/>
  <c r="CC2374"/>
  <c r="AT2386"/>
  <c r="Q1639"/>
  <c r="AD1599"/>
  <c r="AB2182"/>
  <c r="O2196"/>
  <c r="CF30"/>
  <c r="AW44"/>
  <c r="F1128"/>
  <c r="T1095"/>
  <c r="S479"/>
  <c r="F508"/>
  <c r="GM2508"/>
  <c r="GN2508"/>
  <c r="AC629"/>
  <c r="P643"/>
  <c r="CE643"/>
  <c r="CH643"/>
  <c r="CF643"/>
  <c r="F973"/>
  <c r="U937"/>
  <c r="AF1599"/>
  <c r="S1639"/>
  <c r="GO2334"/>
  <c r="CC2342" s="1"/>
  <c r="GM2334"/>
  <c r="CA2342" s="1"/>
  <c r="AB2342"/>
  <c r="GN2076"/>
  <c r="GM2076"/>
  <c r="AB2112"/>
  <c r="F870"/>
  <c r="P827"/>
  <c r="CH1867"/>
  <c r="AY1881"/>
  <c r="AW1881"/>
  <c r="CF1867"/>
  <c r="W527"/>
  <c r="F583"/>
  <c r="F664"/>
  <c r="T629"/>
  <c r="T741"/>
  <c r="Q1251"/>
  <c r="F1277"/>
  <c r="R2416"/>
  <c r="R2329"/>
  <c r="F2356"/>
  <c r="U2416"/>
  <c r="F2364"/>
  <c r="U2329"/>
  <c r="W1915"/>
  <c r="F1979"/>
  <c r="GO33"/>
  <c r="CC44" s="1"/>
  <c r="GM33"/>
  <c r="CA44" s="1"/>
  <c r="GN693"/>
  <c r="GM693"/>
  <c r="AX26"/>
  <c r="F149"/>
  <c r="AX2573"/>
  <c r="AD1095"/>
  <c r="Q1107"/>
  <c r="R1181"/>
  <c r="AE1141"/>
  <c r="GN1792"/>
  <c r="GM1792"/>
  <c r="AG1141"/>
  <c r="T1181"/>
  <c r="AJ1757"/>
  <c r="W1797"/>
  <c r="U1639"/>
  <c r="AH1599"/>
  <c r="F499"/>
  <c r="AW479"/>
  <c r="S629"/>
  <c r="F658"/>
  <c r="F2354"/>
  <c r="Q2416"/>
  <c r="Q2329"/>
  <c r="AF2329"/>
  <c r="S2342"/>
  <c r="R827"/>
  <c r="F881"/>
  <c r="GO784"/>
  <c r="CC793" s="1"/>
  <c r="GM784"/>
  <c r="CA793" s="1"/>
  <c r="AB793"/>
  <c r="GO1100"/>
  <c r="CC1107" s="1"/>
  <c r="GM1100"/>
  <c r="CA1107" s="1"/>
  <c r="AB1107"/>
  <c r="F2487"/>
  <c r="U2452"/>
  <c r="U2543"/>
  <c r="AO22"/>
  <c r="F2577"/>
  <c r="AO2605"/>
  <c r="F908"/>
  <c r="AP775"/>
  <c r="AL827"/>
  <c r="Y867"/>
  <c r="T1915"/>
  <c r="F1976"/>
  <c r="AQ2021"/>
  <c r="F2154"/>
  <c r="F67"/>
  <c r="V30"/>
  <c r="V142"/>
  <c r="BA827"/>
  <c r="F887"/>
  <c r="V180"/>
  <c r="V292"/>
  <c r="F217"/>
  <c r="X629"/>
  <c r="F669"/>
  <c r="F1750"/>
  <c r="Y1709"/>
  <c r="F520"/>
  <c r="Y479"/>
  <c r="Y591"/>
  <c r="F1193"/>
  <c r="Q1141"/>
  <c r="F1908"/>
  <c r="Y1867"/>
  <c r="U1095"/>
  <c r="F1129"/>
  <c r="Q2452"/>
  <c r="Q2543"/>
  <c r="F2477"/>
  <c r="F1967"/>
  <c r="Q1915"/>
  <c r="Y779"/>
  <c r="F820"/>
  <c r="U527"/>
  <c r="F581"/>
  <c r="W78"/>
  <c r="F134"/>
  <c r="CE677"/>
  <c r="AV709"/>
  <c r="CH677"/>
  <c r="AY709"/>
  <c r="F411"/>
  <c r="O378"/>
  <c r="Q2497"/>
  <c r="F2525"/>
  <c r="W2182"/>
  <c r="F2220"/>
  <c r="W2291"/>
  <c r="R527"/>
  <c r="F573"/>
  <c r="CA493"/>
  <c r="AL709"/>
  <c r="AK1025"/>
  <c r="GN1931"/>
  <c r="CB1955" s="1"/>
  <c r="AL2259"/>
  <c r="CB409"/>
  <c r="AL2112"/>
  <c r="AL260"/>
  <c r="AL1181"/>
  <c r="GN1307"/>
  <c r="GO2191"/>
  <c r="CC2196" s="1"/>
  <c r="CA1881"/>
  <c r="GN244"/>
  <c r="GM543"/>
  <c r="CA559" s="1"/>
  <c r="AB527"/>
  <c r="O559"/>
  <c r="AE629"/>
  <c r="R643"/>
  <c r="GO1563"/>
  <c r="CC1565" s="1"/>
  <c r="GM1563"/>
  <c r="CA1565" s="1"/>
  <c r="GN1602"/>
  <c r="GM1602"/>
  <c r="AB1639"/>
  <c r="AL937"/>
  <c r="Y951"/>
  <c r="Y409"/>
  <c r="AL378"/>
  <c r="T1338"/>
  <c r="AG1299"/>
  <c r="AC78"/>
  <c r="CF110"/>
  <c r="P110"/>
  <c r="CE110"/>
  <c r="CH110"/>
  <c r="AJ1251"/>
  <c r="W1265"/>
  <c r="U1797"/>
  <c r="AH1757"/>
  <c r="AU22"/>
  <c r="F2592"/>
  <c r="AU2605"/>
  <c r="F760"/>
  <c r="AU625"/>
  <c r="GO1714"/>
  <c r="CC1723" s="1"/>
  <c r="GM1714"/>
  <c r="CA1723" s="1"/>
  <c r="AB1723"/>
  <c r="AC330"/>
  <c r="CH344"/>
  <c r="CF344"/>
  <c r="P344"/>
  <c r="CE344"/>
  <c r="S1867"/>
  <c r="F1896"/>
  <c r="CB30"/>
  <c r="AS44"/>
  <c r="GO1254"/>
  <c r="GM1254"/>
  <c r="AB1265"/>
  <c r="AS1251"/>
  <c r="F1282"/>
  <c r="AB479"/>
  <c r="O493"/>
  <c r="F1653"/>
  <c r="R1599"/>
  <c r="Q2291"/>
  <c r="Q2182"/>
  <c r="F2208"/>
  <c r="O1338"/>
  <c r="AB1299"/>
  <c r="CC2497"/>
  <c r="AT2513"/>
  <c r="T194"/>
  <c r="AG180"/>
  <c r="CJ228"/>
  <c r="BA260"/>
  <c r="BA292" s="1"/>
  <c r="GO1623"/>
  <c r="GM1623"/>
  <c r="CJ1757"/>
  <c r="BA1797"/>
  <c r="GN1176"/>
  <c r="GM1176"/>
  <c r="AZ2325"/>
  <c r="F2427"/>
  <c r="F2537"/>
  <c r="W2497"/>
  <c r="T475"/>
  <c r="F612"/>
  <c r="BA1095"/>
  <c r="BA1213"/>
  <c r="F1127"/>
  <c r="F2366"/>
  <c r="W2329"/>
  <c r="W2416"/>
  <c r="AX475"/>
  <c r="F598"/>
  <c r="T30"/>
  <c r="T142"/>
  <c r="F65"/>
  <c r="S709"/>
  <c r="S741" s="1"/>
  <c r="AF677"/>
  <c r="F1568"/>
  <c r="P1551"/>
  <c r="R2452"/>
  <c r="F2479"/>
  <c r="R2543"/>
  <c r="F2051"/>
  <c r="R2025"/>
  <c r="AK2497"/>
  <c r="X2513"/>
  <c r="AZ2178"/>
  <c r="F2302"/>
  <c r="CE378"/>
  <c r="AV409"/>
  <c r="U677"/>
  <c r="F731"/>
  <c r="S1025"/>
  <c r="AF985"/>
  <c r="GN1334"/>
  <c r="GM1334"/>
  <c r="GN2101"/>
  <c r="GM2101"/>
  <c r="CB2329"/>
  <c r="AS2342"/>
  <c r="GN1158"/>
  <c r="GM1158"/>
  <c r="T1025"/>
  <c r="AG985"/>
  <c r="AB1915"/>
  <c r="O1955"/>
  <c r="F1998"/>
  <c r="AZ1863"/>
  <c r="BA2291"/>
  <c r="BA2182"/>
  <c r="F2216"/>
  <c r="GO183"/>
  <c r="CC194" s="1"/>
  <c r="GM183"/>
  <c r="CA194" s="1"/>
  <c r="AB194"/>
  <c r="AZ1091"/>
  <c r="F1224"/>
  <c r="T937"/>
  <c r="F972"/>
  <c r="AC2497"/>
  <c r="P2513"/>
  <c r="CH2513"/>
  <c r="CE2513"/>
  <c r="CF2513"/>
  <c r="F878"/>
  <c r="AZ827"/>
  <c r="AZ1915"/>
  <c r="F1966"/>
  <c r="AZ2448"/>
  <c r="F2554"/>
  <c r="BA1599"/>
  <c r="F1659"/>
  <c r="AX1915"/>
  <c r="F1962"/>
  <c r="CH2342"/>
  <c r="CF2342"/>
  <c r="AC2329"/>
  <c r="P2342"/>
  <c r="CE2342"/>
  <c r="AC2071"/>
  <c r="CF2112"/>
  <c r="P2112"/>
  <c r="CE2112"/>
  <c r="CH2112"/>
  <c r="AZ180"/>
  <c r="F205"/>
  <c r="AZ292"/>
  <c r="F720"/>
  <c r="AZ677"/>
  <c r="CH827"/>
  <c r="AY867"/>
  <c r="AL30"/>
  <c r="Y44"/>
  <c r="BA937"/>
  <c r="BA1057"/>
  <c r="F971"/>
  <c r="AS194"/>
  <c r="CB180"/>
  <c r="CJ677"/>
  <c r="BA709"/>
  <c r="CJ2071"/>
  <c r="BA2112"/>
  <c r="AP625"/>
  <c r="F750"/>
  <c r="AJ1599"/>
  <c r="W1639"/>
  <c r="V2112"/>
  <c r="AI2071"/>
  <c r="AI985"/>
  <c r="V1025"/>
  <c r="W1181"/>
  <c r="AJ1141"/>
  <c r="GO1008"/>
  <c r="CC1025" s="1"/>
  <c r="GM1008"/>
  <c r="CA1025" s="1"/>
  <c r="F977"/>
  <c r="X937"/>
  <c r="AZ26"/>
  <c r="F153"/>
  <c r="AX933"/>
  <c r="F1064"/>
  <c r="R330"/>
  <c r="R441"/>
  <c r="F358"/>
  <c r="BA629"/>
  <c r="F663"/>
  <c r="AC779"/>
  <c r="P793"/>
  <c r="CE793"/>
  <c r="CH793"/>
  <c r="CF793"/>
  <c r="AC1095"/>
  <c r="P1107"/>
  <c r="CE1107"/>
  <c r="CH1107"/>
  <c r="CF1107"/>
  <c r="AL1551"/>
  <c r="Y1565"/>
  <c r="F2536"/>
  <c r="V2497"/>
  <c r="BA2497"/>
  <c r="F2533"/>
  <c r="AL2452"/>
  <c r="Y2465"/>
  <c r="AZ1247"/>
  <c r="F1381"/>
  <c r="AF827"/>
  <c r="S867"/>
  <c r="GO2030"/>
  <c r="GM2030"/>
  <c r="F2282"/>
  <c r="V2230"/>
  <c r="Q78"/>
  <c r="F122"/>
  <c r="T2230"/>
  <c r="F2280"/>
  <c r="R1251"/>
  <c r="F1279"/>
  <c r="F1350"/>
  <c r="Q1299"/>
  <c r="F1037"/>
  <c r="Q985"/>
  <c r="R1299"/>
  <c r="F1352"/>
  <c r="W330"/>
  <c r="F368"/>
  <c r="W441"/>
  <c r="T827"/>
  <c r="F888"/>
  <c r="CE1599"/>
  <c r="AV1639"/>
  <c r="F2273"/>
  <c r="R2230"/>
  <c r="CB559"/>
  <c r="AK1107"/>
  <c r="CC409"/>
  <c r="CC1797"/>
  <c r="CC1639"/>
  <c r="GO694"/>
  <c r="CC709" s="1"/>
  <c r="GO1943"/>
  <c r="CC1955" s="1"/>
  <c r="CB2513"/>
  <c r="CC344"/>
  <c r="AK2112"/>
  <c r="AK260"/>
  <c r="AK1181"/>
  <c r="GM1307"/>
  <c r="GM2191"/>
  <c r="CA2196" s="1"/>
  <c r="GN84"/>
  <c r="CB110" s="1"/>
  <c r="GO108"/>
  <c r="GO101"/>
  <c r="CC110" s="1"/>
  <c r="AF78"/>
  <c r="S110"/>
  <c r="GO865"/>
  <c r="CC867" s="1"/>
  <c r="GM865"/>
  <c r="AH1141"/>
  <c r="U1181"/>
  <c r="GM682"/>
  <c r="GN682"/>
  <c r="CB709" s="1"/>
  <c r="CJ1299"/>
  <c r="BA1338"/>
  <c r="AB78"/>
  <c r="O110"/>
  <c r="U110"/>
  <c r="U142" s="1"/>
  <c r="AH78"/>
  <c r="GO2461"/>
  <c r="CC2465" s="1"/>
  <c r="GM2461"/>
  <c r="CA2465" s="1"/>
  <c r="AB2465"/>
  <c r="O2374"/>
  <c r="F2388"/>
  <c r="T330"/>
  <c r="T441"/>
  <c r="F365"/>
  <c r="F505"/>
  <c r="Q479"/>
  <c r="Q591"/>
  <c r="F891"/>
  <c r="W827"/>
  <c r="V2416"/>
  <c r="F2365"/>
  <c r="V2329"/>
  <c r="AZ779"/>
  <c r="AZ899"/>
  <c r="F804"/>
  <c r="AC1251"/>
  <c r="CF1265"/>
  <c r="P1265"/>
  <c r="CE1265"/>
  <c r="CH1265"/>
  <c r="V330"/>
  <c r="V441"/>
  <c r="F367"/>
  <c r="CB479"/>
  <c r="AS493"/>
  <c r="GN1149"/>
  <c r="CB1181" s="1"/>
  <c r="GM1149"/>
  <c r="CA1181" s="1"/>
  <c r="AB1181"/>
  <c r="AL629"/>
  <c r="Y643"/>
  <c r="GN1765"/>
  <c r="CB1797" s="1"/>
  <c r="GM1765"/>
  <c r="CA1797" s="1"/>
  <c r="AB1797"/>
  <c r="AG2071"/>
  <c r="T2112"/>
  <c r="AH180"/>
  <c r="U194"/>
  <c r="AI1095"/>
  <c r="V1107"/>
  <c r="Y1797"/>
  <c r="AL1757"/>
  <c r="GN2077"/>
  <c r="GM2077"/>
  <c r="AX1705"/>
  <c r="F1836"/>
  <c r="Q2037"/>
  <c r="AD2025"/>
  <c r="BA527"/>
  <c r="F579"/>
  <c r="F1131"/>
  <c r="W1095"/>
  <c r="AL1251"/>
  <c r="Y1265"/>
  <c r="GN2233"/>
  <c r="GM2233"/>
  <c r="CA2259" s="1"/>
  <c r="AB2259"/>
  <c r="R176"/>
  <c r="F306"/>
  <c r="AV1709"/>
  <c r="F1728"/>
  <c r="AF527"/>
  <c r="S559"/>
  <c r="GO940"/>
  <c r="CC951" s="1"/>
  <c r="GM940"/>
  <c r="CA951" s="1"/>
  <c r="AB951"/>
  <c r="AU775"/>
  <c r="F918"/>
  <c r="AF1095"/>
  <c r="S1107"/>
  <c r="CE1551"/>
  <c r="AV1565"/>
  <c r="AF1757"/>
  <c r="S1797"/>
  <c r="Y2025"/>
  <c r="F2064"/>
  <c r="AL2497"/>
  <c r="Y2513"/>
  <c r="Y2374"/>
  <c r="F2413"/>
  <c r="W228"/>
  <c r="F284"/>
  <c r="CH378"/>
  <c r="AY409"/>
  <c r="R985"/>
  <c r="F1039"/>
  <c r="P1025"/>
  <c r="CE1025"/>
  <c r="CH1025"/>
  <c r="AC985"/>
  <c r="CF1025"/>
  <c r="GM832"/>
  <c r="CA867" s="1"/>
  <c r="GN832"/>
  <c r="CB867" s="1"/>
  <c r="P1955"/>
  <c r="CE1955"/>
  <c r="CH1955"/>
  <c r="AC1915"/>
  <c r="CF1955"/>
  <c r="W709"/>
  <c r="AJ677"/>
  <c r="GO2250"/>
  <c r="CC2259" s="1"/>
  <c r="GM2250"/>
  <c r="GN236"/>
  <c r="GM236"/>
  <c r="AI1915"/>
  <c r="V1955"/>
  <c r="P30"/>
  <c r="F47"/>
  <c r="P142"/>
  <c r="AX326"/>
  <c r="F448"/>
  <c r="AX1863"/>
  <c r="F1994"/>
  <c r="F68"/>
  <c r="W30"/>
  <c r="W142"/>
  <c r="Q779"/>
  <c r="F805"/>
  <c r="P194"/>
  <c r="CH194"/>
  <c r="AC180"/>
  <c r="CF194"/>
  <c r="CE194"/>
  <c r="AY2374"/>
  <c r="F2394"/>
  <c r="F206"/>
  <c r="Q180"/>
  <c r="Q292"/>
  <c r="W475"/>
  <c r="F615"/>
  <c r="CF827"/>
  <c r="AW867"/>
  <c r="F1884"/>
  <c r="P1867"/>
  <c r="F2217"/>
  <c r="T2291"/>
  <c r="T2182"/>
  <c r="AF2230"/>
  <c r="S2259"/>
  <c r="BC22"/>
  <c r="BC2605"/>
  <c r="F2589"/>
  <c r="AE78"/>
  <c r="R110"/>
  <c r="R142" s="1"/>
  <c r="AI1599"/>
  <c r="V1639"/>
  <c r="CJ78"/>
  <c r="BA110"/>
  <c r="BA142" s="1"/>
  <c r="GO1263"/>
  <c r="GM1263"/>
  <c r="U2112"/>
  <c r="AH2071"/>
  <c r="GN1021"/>
  <c r="CB1025" s="1"/>
  <c r="GM1021"/>
  <c r="AH985"/>
  <c r="U1025"/>
  <c r="GO1325"/>
  <c r="CC1338" s="1"/>
  <c r="GM1325"/>
  <c r="S2025"/>
  <c r="F2052"/>
  <c r="AX2021"/>
  <c r="F2151"/>
  <c r="F2566"/>
  <c r="V2448"/>
  <c r="Q1867"/>
  <c r="F1893"/>
  <c r="T2497"/>
  <c r="F2534"/>
  <c r="AZ475"/>
  <c r="F602"/>
  <c r="AF2071"/>
  <c r="S2112"/>
  <c r="AL2182"/>
  <c r="Y2196"/>
  <c r="AK2452"/>
  <c r="X2465"/>
  <c r="AZ2025"/>
  <c r="AZ2144"/>
  <c r="F2048"/>
  <c r="F2391"/>
  <c r="AV2374"/>
  <c r="AF228"/>
  <c r="S260"/>
  <c r="W937"/>
  <c r="F975"/>
  <c r="S1181"/>
  <c r="AF1141"/>
  <c r="U475"/>
  <c r="F613"/>
  <c r="AB1867"/>
  <c r="O1881"/>
  <c r="AC2025"/>
  <c r="CH2037"/>
  <c r="P2037"/>
  <c r="CF2037"/>
  <c r="CE2037"/>
  <c r="X2025"/>
  <c r="F2063"/>
  <c r="F2489"/>
  <c r="W2452"/>
  <c r="W2543"/>
  <c r="U629"/>
  <c r="U741"/>
  <c r="F665"/>
  <c r="Q629"/>
  <c r="F655"/>
  <c r="Q741"/>
  <c r="F2219"/>
  <c r="V2291"/>
  <c r="V2182"/>
  <c r="T1757"/>
  <c r="F1818"/>
  <c r="U330"/>
  <c r="U441"/>
  <c r="F366"/>
  <c r="T677"/>
  <c r="F730"/>
  <c r="Q1551"/>
  <c r="F1577"/>
  <c r="F2126"/>
  <c r="R2071"/>
  <c r="Q1757"/>
  <c r="F1809"/>
  <c r="F1811"/>
  <c r="R1757"/>
  <c r="Q2071"/>
  <c r="F2124"/>
  <c r="F2218"/>
  <c r="U2291"/>
  <c r="U2182"/>
  <c r="F56"/>
  <c r="Q142"/>
  <c r="Q30"/>
  <c r="X479"/>
  <c r="F519"/>
  <c r="X591"/>
  <c r="F721"/>
  <c r="Q677"/>
  <c r="CF677"/>
  <c r="AW709"/>
  <c r="CH1599"/>
  <c r="AY1639"/>
  <c r="W2071"/>
  <c r="F2136"/>
  <c r="V527"/>
  <c r="F582"/>
  <c r="X779"/>
  <c r="F819"/>
  <c r="Q937"/>
  <c r="F963"/>
  <c r="CA409"/>
  <c r="CA709"/>
  <c r="AP2573"/>
  <c r="CB2259"/>
  <c r="CB1639"/>
  <c r="AB1565"/>
  <c r="CA2513"/>
  <c r="AK110"/>
  <c r="CA1639"/>
  <c r="AB1025"/>
  <c r="AB867"/>
  <c r="GM84"/>
  <c r="CA110" s="1"/>
  <c r="CB677" l="1"/>
  <c r="AS709"/>
  <c r="BA26"/>
  <c r="F162"/>
  <c r="R26"/>
  <c r="F156"/>
  <c r="CA827"/>
  <c r="AR867"/>
  <c r="CA2230"/>
  <c r="AR2259"/>
  <c r="CB1757"/>
  <c r="AS1797"/>
  <c r="CA1141"/>
  <c r="AR1181"/>
  <c r="U26"/>
  <c r="F164"/>
  <c r="CA985"/>
  <c r="AR1025"/>
  <c r="CA180"/>
  <c r="AR194"/>
  <c r="CA1551"/>
  <c r="AR1565"/>
  <c r="CB1915"/>
  <c r="AS1955"/>
  <c r="CA2329"/>
  <c r="AR2342"/>
  <c r="CB985"/>
  <c r="AS1025"/>
  <c r="CB78"/>
  <c r="AS110"/>
  <c r="CC1299"/>
  <c r="AT1338"/>
  <c r="CB827"/>
  <c r="AS867"/>
  <c r="CA1757"/>
  <c r="AR1797"/>
  <c r="CC1915"/>
  <c r="AT1955"/>
  <c r="AR793"/>
  <c r="CA779"/>
  <c r="CA78"/>
  <c r="AR110"/>
  <c r="CA527"/>
  <c r="AR559"/>
  <c r="CB1141"/>
  <c r="AS1181"/>
  <c r="F756"/>
  <c r="S625"/>
  <c r="BA176"/>
  <c r="F312"/>
  <c r="AT2196"/>
  <c r="CC2182"/>
  <c r="CA30"/>
  <c r="AR44"/>
  <c r="CB2230"/>
  <c r="AS2259"/>
  <c r="P2025"/>
  <c r="F2040"/>
  <c r="F1196"/>
  <c r="S1141"/>
  <c r="AZ2021"/>
  <c r="F2155"/>
  <c r="F2223"/>
  <c r="Y2182"/>
  <c r="V1599"/>
  <c r="F1662"/>
  <c r="AW194"/>
  <c r="CF180"/>
  <c r="V1915"/>
  <c r="F1978"/>
  <c r="CF1915"/>
  <c r="AW1955"/>
  <c r="AW1987" s="1"/>
  <c r="P1915"/>
  <c r="F1958"/>
  <c r="Y2497"/>
  <c r="F2540"/>
  <c r="F1812"/>
  <c r="S1757"/>
  <c r="S1095"/>
  <c r="F1122"/>
  <c r="AB937"/>
  <c r="O951"/>
  <c r="Q2025"/>
  <c r="F2049"/>
  <c r="Y629"/>
  <c r="F670"/>
  <c r="V326"/>
  <c r="F464"/>
  <c r="P1251"/>
  <c r="F1268"/>
  <c r="AZ775"/>
  <c r="F910"/>
  <c r="V2325"/>
  <c r="F2439"/>
  <c r="AR2465"/>
  <c r="CA2452"/>
  <c r="F112"/>
  <c r="O78"/>
  <c r="CC78"/>
  <c r="AT110"/>
  <c r="CA2182"/>
  <c r="AR2196"/>
  <c r="AK2071"/>
  <c r="X2112"/>
  <c r="CB2497"/>
  <c r="AS2513"/>
  <c r="AS2543" s="1"/>
  <c r="CC1757"/>
  <c r="AT1797"/>
  <c r="CB527"/>
  <c r="AS559"/>
  <c r="AV1599"/>
  <c r="F1644"/>
  <c r="W326"/>
  <c r="F465"/>
  <c r="AY1107"/>
  <c r="CH1095"/>
  <c r="CF779"/>
  <c r="AW793"/>
  <c r="F729"/>
  <c r="BA677"/>
  <c r="CH2071"/>
  <c r="AY2112"/>
  <c r="CF2329"/>
  <c r="AW2342"/>
  <c r="CF2497"/>
  <c r="AW2513"/>
  <c r="F1046"/>
  <c r="T985"/>
  <c r="O479"/>
  <c r="F495"/>
  <c r="O591"/>
  <c r="AS30"/>
  <c r="F61"/>
  <c r="AS142"/>
  <c r="CE330"/>
  <c r="AV344"/>
  <c r="CF78"/>
  <c r="AW110"/>
  <c r="AB1599"/>
  <c r="O1639"/>
  <c r="AT1565"/>
  <c r="CC1551"/>
  <c r="Y2112"/>
  <c r="AL2071"/>
  <c r="CA479"/>
  <c r="AR493"/>
  <c r="AV677"/>
  <c r="F714"/>
  <c r="V176"/>
  <c r="F315"/>
  <c r="V26"/>
  <c r="F165"/>
  <c r="V2573"/>
  <c r="AB779"/>
  <c r="O793"/>
  <c r="Q2325"/>
  <c r="F2428"/>
  <c r="T1141"/>
  <c r="F1202"/>
  <c r="AX22"/>
  <c r="AX2605"/>
  <c r="F2580"/>
  <c r="AY1867"/>
  <c r="F1889"/>
  <c r="AB2071"/>
  <c r="O2112"/>
  <c r="AV643"/>
  <c r="CE629"/>
  <c r="O2182"/>
  <c r="F2198"/>
  <c r="AT2374"/>
  <c r="F2404"/>
  <c r="T1599"/>
  <c r="F1660"/>
  <c r="U1915"/>
  <c r="F1977"/>
  <c r="CH2182"/>
  <c r="AY2196"/>
  <c r="AW2196"/>
  <c r="CF2182"/>
  <c r="S1251"/>
  <c r="F1280"/>
  <c r="CH228"/>
  <c r="AY260"/>
  <c r="O30"/>
  <c r="F46"/>
  <c r="O142"/>
  <c r="W2230"/>
  <c r="F2283"/>
  <c r="S330"/>
  <c r="F359"/>
  <c r="S441"/>
  <c r="AK827"/>
  <c r="X867"/>
  <c r="CA1915"/>
  <c r="AR1955"/>
  <c r="AS1565"/>
  <c r="CB1551"/>
  <c r="V1251"/>
  <c r="F1288"/>
  <c r="W176"/>
  <c r="F316"/>
  <c r="BB18"/>
  <c r="F2618"/>
  <c r="AB629"/>
  <c r="O643"/>
  <c r="AV30"/>
  <c r="F49"/>
  <c r="X30"/>
  <c r="F70"/>
  <c r="X142"/>
  <c r="R1915"/>
  <c r="F1969"/>
  <c r="AS2025"/>
  <c r="F2054"/>
  <c r="BA1547"/>
  <c r="F1691"/>
  <c r="F1571"/>
  <c r="AW1551"/>
  <c r="AW1671"/>
  <c r="P937"/>
  <c r="F954"/>
  <c r="CH2230"/>
  <c r="AY2259"/>
  <c r="CF2230"/>
  <c r="AW2259"/>
  <c r="CF1141"/>
  <c r="AW1181"/>
  <c r="AT479"/>
  <c r="F511"/>
  <c r="AT591"/>
  <c r="P2452"/>
  <c r="P2543"/>
  <c r="F2468"/>
  <c r="Y180"/>
  <c r="F221"/>
  <c r="U1251"/>
  <c r="F1287"/>
  <c r="U1299"/>
  <c r="F1360"/>
  <c r="F1800"/>
  <c r="P1757"/>
  <c r="P527"/>
  <c r="F562"/>
  <c r="P591"/>
  <c r="Y527"/>
  <c r="F586"/>
  <c r="F1591"/>
  <c r="X1551"/>
  <c r="Y1915"/>
  <c r="F1982"/>
  <c r="X330"/>
  <c r="F370"/>
  <c r="X441"/>
  <c r="F711"/>
  <c r="O677"/>
  <c r="CA260"/>
  <c r="CA2037"/>
  <c r="AY1599"/>
  <c r="F1647"/>
  <c r="CA1599"/>
  <c r="AR1639"/>
  <c r="Q625"/>
  <c r="F753"/>
  <c r="F763"/>
  <c r="U625"/>
  <c r="CF2025"/>
  <c r="AW2037"/>
  <c r="O1867"/>
  <c r="F1883"/>
  <c r="F275"/>
  <c r="S228"/>
  <c r="U2071"/>
  <c r="F2134"/>
  <c r="F2274"/>
  <c r="S2230"/>
  <c r="CE180"/>
  <c r="AV194"/>
  <c r="F197"/>
  <c r="P180"/>
  <c r="P292"/>
  <c r="F733"/>
  <c r="W677"/>
  <c r="CE1915"/>
  <c r="AV1955"/>
  <c r="AV1987" s="1"/>
  <c r="CF985"/>
  <c r="AW1025"/>
  <c r="F1028"/>
  <c r="P985"/>
  <c r="S527"/>
  <c r="F574"/>
  <c r="F1130"/>
  <c r="V1095"/>
  <c r="T2071"/>
  <c r="F2133"/>
  <c r="CE1251"/>
  <c r="AV1265"/>
  <c r="Q475"/>
  <c r="F603"/>
  <c r="T326"/>
  <c r="F462"/>
  <c r="AB2452"/>
  <c r="O2465"/>
  <c r="U78"/>
  <c r="F132"/>
  <c r="AK228"/>
  <c r="X260"/>
  <c r="CC330"/>
  <c r="AT344"/>
  <c r="CC1599"/>
  <c r="AT1639"/>
  <c r="F882"/>
  <c r="S827"/>
  <c r="Y2452"/>
  <c r="Y2543"/>
  <c r="F2492"/>
  <c r="CF1095"/>
  <c r="AW1107"/>
  <c r="P779"/>
  <c r="F796"/>
  <c r="CC985"/>
  <c r="AT1025"/>
  <c r="AS180"/>
  <c r="F211"/>
  <c r="F71"/>
  <c r="Y142"/>
  <c r="Y30"/>
  <c r="CF2071"/>
  <c r="AW2112"/>
  <c r="P2497"/>
  <c r="F2516"/>
  <c r="AT194"/>
  <c r="CC180"/>
  <c r="AS2416"/>
  <c r="AS2329"/>
  <c r="F2359"/>
  <c r="F724"/>
  <c r="S677"/>
  <c r="BA1757"/>
  <c r="F1817"/>
  <c r="BA1829"/>
  <c r="BA228"/>
  <c r="F280"/>
  <c r="AT2497"/>
  <c r="F2531"/>
  <c r="CH330"/>
  <c r="AY344"/>
  <c r="AT1723"/>
  <c r="CC1709"/>
  <c r="W1251"/>
  <c r="F1289"/>
  <c r="P78"/>
  <c r="F113"/>
  <c r="F1359"/>
  <c r="T1299"/>
  <c r="O527"/>
  <c r="F561"/>
  <c r="CA1867"/>
  <c r="AR1881"/>
  <c r="Y260"/>
  <c r="Y292" s="1"/>
  <c r="AL228"/>
  <c r="F2315"/>
  <c r="W2178"/>
  <c r="Q2448"/>
  <c r="F2555"/>
  <c r="Y475"/>
  <c r="F618"/>
  <c r="Y827"/>
  <c r="F894"/>
  <c r="AO18"/>
  <c r="F2609"/>
  <c r="CC1095"/>
  <c r="AT1107"/>
  <c r="F2438"/>
  <c r="U2325"/>
  <c r="F1887"/>
  <c r="AW1867"/>
  <c r="AB2329"/>
  <c r="O2342"/>
  <c r="AY643"/>
  <c r="CH629"/>
  <c r="Q1599"/>
  <c r="F1651"/>
  <c r="W1299"/>
  <c r="F1362"/>
  <c r="CF228"/>
  <c r="AW260"/>
  <c r="F1045"/>
  <c r="BA985"/>
  <c r="V1299"/>
  <c r="F1361"/>
  <c r="CA330"/>
  <c r="AR344"/>
  <c r="AS937"/>
  <c r="F968"/>
  <c r="AS1057"/>
  <c r="CC2071"/>
  <c r="AT2112"/>
  <c r="AL1299"/>
  <c r="Y1338"/>
  <c r="AK1599"/>
  <c r="X1639"/>
  <c r="AK1251"/>
  <c r="X1265"/>
  <c r="S2543"/>
  <c r="S2452"/>
  <c r="F2480"/>
  <c r="S1551"/>
  <c r="F1580"/>
  <c r="F283"/>
  <c r="V228"/>
  <c r="S30"/>
  <c r="F59"/>
  <c r="S142"/>
  <c r="F1886"/>
  <c r="AV1867"/>
  <c r="BA2448"/>
  <c r="F2563"/>
  <c r="X1915"/>
  <c r="F1981"/>
  <c r="F52"/>
  <c r="AY30"/>
  <c r="AY142"/>
  <c r="X2374"/>
  <c r="F2412"/>
  <c r="AW378"/>
  <c r="F415"/>
  <c r="S2497"/>
  <c r="F2528"/>
  <c r="CE937"/>
  <c r="AV951"/>
  <c r="P2230"/>
  <c r="F2262"/>
  <c r="AB228"/>
  <c r="O260"/>
  <c r="CF1299"/>
  <c r="AW1338"/>
  <c r="F1341"/>
  <c r="P1299"/>
  <c r="F1184"/>
  <c r="P1141"/>
  <c r="AV2465"/>
  <c r="CE2452"/>
  <c r="CE1757"/>
  <c r="AV1797"/>
  <c r="CE527"/>
  <c r="AV559"/>
  <c r="Y78"/>
  <c r="F137"/>
  <c r="AS2452"/>
  <c r="F2482"/>
  <c r="AS1095"/>
  <c r="F1124"/>
  <c r="AS1213"/>
  <c r="O2497"/>
  <c r="F2515"/>
  <c r="X1757"/>
  <c r="F1823"/>
  <c r="Y330"/>
  <c r="F371"/>
  <c r="Y441"/>
  <c r="CC1265"/>
  <c r="W741"/>
  <c r="CC2037"/>
  <c r="AK78"/>
  <c r="X110"/>
  <c r="CB1599"/>
  <c r="AS1639"/>
  <c r="O1025"/>
  <c r="AB985"/>
  <c r="AB1551"/>
  <c r="O1565"/>
  <c r="CA677"/>
  <c r="AR709"/>
  <c r="AW677"/>
  <c r="F715"/>
  <c r="X475"/>
  <c r="F617"/>
  <c r="Q26"/>
  <c r="F154"/>
  <c r="Q2573"/>
  <c r="CE2025"/>
  <c r="AV2037"/>
  <c r="F2491"/>
  <c r="X2452"/>
  <c r="X2543"/>
  <c r="F2127"/>
  <c r="S2071"/>
  <c r="U985"/>
  <c r="F1047"/>
  <c r="BA78"/>
  <c r="F130"/>
  <c r="F124"/>
  <c r="R78"/>
  <c r="F2312"/>
  <c r="T2178"/>
  <c r="AW827"/>
  <c r="F873"/>
  <c r="Q176"/>
  <c r="F304"/>
  <c r="CH180"/>
  <c r="AY194"/>
  <c r="W26"/>
  <c r="F166"/>
  <c r="W2573"/>
  <c r="CH1915"/>
  <c r="AY1955"/>
  <c r="CE985"/>
  <c r="AV1025"/>
  <c r="AY378"/>
  <c r="F417"/>
  <c r="F1570"/>
  <c r="AV1551"/>
  <c r="AV1671"/>
  <c r="CC937"/>
  <c r="AT951"/>
  <c r="AB2230"/>
  <c r="O2259"/>
  <c r="Y1757"/>
  <c r="F1824"/>
  <c r="O1181"/>
  <c r="AB1141"/>
  <c r="CH1251"/>
  <c r="AY1265"/>
  <c r="F1358"/>
  <c r="BA1299"/>
  <c r="U1141"/>
  <c r="F1203"/>
  <c r="S78"/>
  <c r="F125"/>
  <c r="AK1141"/>
  <c r="X1181"/>
  <c r="CC677"/>
  <c r="AT709"/>
  <c r="AK1095"/>
  <c r="X1107"/>
  <c r="P1095"/>
  <c r="F1110"/>
  <c r="AV793"/>
  <c r="CE779"/>
  <c r="V985"/>
  <c r="F1048"/>
  <c r="W1599"/>
  <c r="F1663"/>
  <c r="BA2071"/>
  <c r="F2132"/>
  <c r="BA2144"/>
  <c r="F2115"/>
  <c r="P2071"/>
  <c r="P2329"/>
  <c r="F2345"/>
  <c r="P2416"/>
  <c r="AY2513"/>
  <c r="CH2497"/>
  <c r="BA2178"/>
  <c r="F2311"/>
  <c r="S985"/>
  <c r="F1040"/>
  <c r="T180"/>
  <c r="T292"/>
  <c r="T2573" s="1"/>
  <c r="F215"/>
  <c r="O1299"/>
  <c r="F1340"/>
  <c r="CF330"/>
  <c r="AW344"/>
  <c r="CA1709"/>
  <c r="AR1723"/>
  <c r="AU18"/>
  <c r="F2624"/>
  <c r="U1757"/>
  <c r="F1819"/>
  <c r="CE78"/>
  <c r="AV110"/>
  <c r="Y937"/>
  <c r="F978"/>
  <c r="AL1141"/>
  <c r="Y1181"/>
  <c r="Y2259"/>
  <c r="AL2230"/>
  <c r="AL677"/>
  <c r="Y709"/>
  <c r="F717"/>
  <c r="AY677"/>
  <c r="U2448"/>
  <c r="F2565"/>
  <c r="AR1107"/>
  <c r="CA1095"/>
  <c r="CC779"/>
  <c r="AT793"/>
  <c r="W1757"/>
  <c r="F1821"/>
  <c r="Q1095"/>
  <c r="F1119"/>
  <c r="AT44"/>
  <c r="CC30"/>
  <c r="F2430"/>
  <c r="R2325"/>
  <c r="S1599"/>
  <c r="F1654"/>
  <c r="CF629"/>
  <c r="AW643"/>
  <c r="F50"/>
  <c r="AW30"/>
  <c r="AW142"/>
  <c r="F278"/>
  <c r="AT228"/>
  <c r="T228"/>
  <c r="F281"/>
  <c r="F2199"/>
  <c r="P2291"/>
  <c r="P2182"/>
  <c r="F263"/>
  <c r="P228"/>
  <c r="AB330"/>
  <c r="O344"/>
  <c r="F1201"/>
  <c r="BA1141"/>
  <c r="AK677"/>
  <c r="X709"/>
  <c r="F1645"/>
  <c r="AW1599"/>
  <c r="F2437"/>
  <c r="T2325"/>
  <c r="Q326"/>
  <c r="F453"/>
  <c r="BA1251"/>
  <c r="BA1370"/>
  <c r="F1285"/>
  <c r="X2329"/>
  <c r="F2368"/>
  <c r="X2416"/>
  <c r="AV827"/>
  <c r="F872"/>
  <c r="CC629"/>
  <c r="AT643"/>
  <c r="AS629"/>
  <c r="F660"/>
  <c r="AS741"/>
  <c r="Q527"/>
  <c r="F571"/>
  <c r="CH937"/>
  <c r="AY951"/>
  <c r="AW951"/>
  <c r="CF937"/>
  <c r="CE2230"/>
  <c r="AV2259"/>
  <c r="AB2025"/>
  <c r="O2037"/>
  <c r="CE1299"/>
  <c r="AV1338"/>
  <c r="F2403"/>
  <c r="AS2374"/>
  <c r="CE1141"/>
  <c r="AV1181"/>
  <c r="CH1141"/>
  <c r="AY1181"/>
  <c r="CH2452"/>
  <c r="AY2465"/>
  <c r="AW2465"/>
  <c r="CF2452"/>
  <c r="AS779"/>
  <c r="F810"/>
  <c r="AS899"/>
  <c r="U827"/>
  <c r="F889"/>
  <c r="CH1757"/>
  <c r="AY1797"/>
  <c r="CH527"/>
  <c r="AY559"/>
  <c r="BD2497"/>
  <c r="F2538"/>
  <c r="BD2543"/>
  <c r="F2369"/>
  <c r="Y2416"/>
  <c r="Y2329"/>
  <c r="AT1141"/>
  <c r="F1199"/>
  <c r="F2414"/>
  <c r="AR2374"/>
  <c r="AQ18"/>
  <c r="F2615"/>
  <c r="X2230"/>
  <c r="F2285"/>
  <c r="X1299"/>
  <c r="F1364"/>
  <c r="CA1265"/>
  <c r="CB2112"/>
  <c r="S292"/>
  <c r="U326"/>
  <c r="F463"/>
  <c r="CA378"/>
  <c r="AR409"/>
  <c r="AB827"/>
  <c r="O867"/>
  <c r="AR2513"/>
  <c r="CA2497"/>
  <c r="AP22"/>
  <c r="F2582"/>
  <c r="G16" i="2" s="1"/>
  <c r="G18" s="1"/>
  <c r="AP2605" i="1"/>
  <c r="F2313"/>
  <c r="U2178"/>
  <c r="V2178"/>
  <c r="F2314"/>
  <c r="W2448"/>
  <c r="F2567"/>
  <c r="AY2037"/>
  <c r="CH2025"/>
  <c r="BC18"/>
  <c r="F2621"/>
  <c r="P26"/>
  <c r="F145"/>
  <c r="P2573"/>
  <c r="AT2259"/>
  <c r="CC2230"/>
  <c r="CH985"/>
  <c r="AY1025"/>
  <c r="CA937"/>
  <c r="AR951"/>
  <c r="Y1251"/>
  <c r="F1292"/>
  <c r="U292"/>
  <c r="F216"/>
  <c r="U180"/>
  <c r="AB1757"/>
  <c r="O1797"/>
  <c r="AS479"/>
  <c r="F510"/>
  <c r="AS591"/>
  <c r="CF1251"/>
  <c r="AW1265"/>
  <c r="CC2452"/>
  <c r="AT2465"/>
  <c r="CC827"/>
  <c r="AT867"/>
  <c r="CC378"/>
  <c r="AT409"/>
  <c r="F1592"/>
  <c r="Y1551"/>
  <c r="AV1107"/>
  <c r="CE1095"/>
  <c r="AY793"/>
  <c r="CH779"/>
  <c r="R326"/>
  <c r="F455"/>
  <c r="F1205"/>
  <c r="W1141"/>
  <c r="F2135"/>
  <c r="V2071"/>
  <c r="BA933"/>
  <c r="F1077"/>
  <c r="AY827"/>
  <c r="F875"/>
  <c r="AZ176"/>
  <c r="F303"/>
  <c r="CE2071"/>
  <c r="AV2112"/>
  <c r="CE2329"/>
  <c r="AV2342"/>
  <c r="AY2342"/>
  <c r="CH2329"/>
  <c r="AV2513"/>
  <c r="CE2497"/>
  <c r="O194"/>
  <c r="AB180"/>
  <c r="O1915"/>
  <c r="F1957"/>
  <c r="AV378"/>
  <c r="F414"/>
  <c r="X2497"/>
  <c r="F2539"/>
  <c r="F2557"/>
  <c r="R2448"/>
  <c r="F163"/>
  <c r="T26"/>
  <c r="W2325"/>
  <c r="F2440"/>
  <c r="F1233"/>
  <c r="BA1091"/>
  <c r="Q2178"/>
  <c r="F2303"/>
  <c r="AB1251"/>
  <c r="O1265"/>
  <c r="P330"/>
  <c r="F347"/>
  <c r="P441"/>
  <c r="AB1709"/>
  <c r="O1723"/>
  <c r="CH78"/>
  <c r="AY110"/>
  <c r="Y378"/>
  <c r="F436"/>
  <c r="R741"/>
  <c r="R629"/>
  <c r="F657"/>
  <c r="CB378"/>
  <c r="AS409"/>
  <c r="X1025"/>
  <c r="AK985"/>
  <c r="AB1095"/>
  <c r="O1107"/>
  <c r="S2329"/>
  <c r="F2357"/>
  <c r="S2416"/>
  <c r="F1661"/>
  <c r="U1599"/>
  <c r="R1141"/>
  <c r="F1195"/>
  <c r="T625"/>
  <c r="F762"/>
  <c r="AT2342"/>
  <c r="CC2329"/>
  <c r="P629"/>
  <c r="F646"/>
  <c r="P741"/>
  <c r="CE2182"/>
  <c r="AV2196"/>
  <c r="Y1095"/>
  <c r="F1134"/>
  <c r="CE228"/>
  <c r="AV260"/>
  <c r="Q827"/>
  <c r="F879"/>
  <c r="S2182"/>
  <c r="F2211"/>
  <c r="S2291"/>
  <c r="R2178"/>
  <c r="F2305"/>
  <c r="F1735"/>
  <c r="Q1709"/>
  <c r="V1141"/>
  <c r="F1204"/>
  <c r="AS1881"/>
  <c r="CB1867"/>
  <c r="AL985"/>
  <c r="Y1025"/>
  <c r="F2222"/>
  <c r="X2291"/>
  <c r="X2182"/>
  <c r="W985"/>
  <c r="F1049"/>
  <c r="T2448"/>
  <c r="F2564"/>
  <c r="AR643"/>
  <c r="CA629"/>
  <c r="AY1551"/>
  <c r="F1573"/>
  <c r="AY1671"/>
  <c r="CH1299"/>
  <c r="AY1338"/>
  <c r="F1820"/>
  <c r="V1757"/>
  <c r="AT527"/>
  <c r="F577"/>
  <c r="F764"/>
  <c r="V625"/>
  <c r="AT1867"/>
  <c r="F1899"/>
  <c r="AT1987"/>
  <c r="CF1757"/>
  <c r="AW1797"/>
  <c r="CF527"/>
  <c r="AW559"/>
  <c r="Q2230"/>
  <c r="F2271"/>
  <c r="Y1599"/>
  <c r="F1666"/>
  <c r="X527"/>
  <c r="F585"/>
  <c r="AS330"/>
  <c r="F361"/>
  <c r="AS1709"/>
  <c r="F1740"/>
  <c r="AS1829"/>
  <c r="CA1338"/>
  <c r="BA741"/>
  <c r="AZ2573"/>
  <c r="CB1338"/>
  <c r="CA2112"/>
  <c r="S591"/>
  <c r="CB260"/>
  <c r="Y176" l="1"/>
  <c r="F319"/>
  <c r="AV1863"/>
  <c r="F1992"/>
  <c r="T22"/>
  <c r="F2594"/>
  <c r="T2605"/>
  <c r="AW1863"/>
  <c r="F1993"/>
  <c r="AS2448"/>
  <c r="F2560"/>
  <c r="F427"/>
  <c r="AT378"/>
  <c r="BA625"/>
  <c r="F761"/>
  <c r="AW1757"/>
  <c r="F1803"/>
  <c r="AW1829"/>
  <c r="AV2291"/>
  <c r="F2201"/>
  <c r="AV2182"/>
  <c r="AS378"/>
  <c r="F426"/>
  <c r="AV2497"/>
  <c r="F2518"/>
  <c r="U176"/>
  <c r="F314"/>
  <c r="F2277"/>
  <c r="AT2230"/>
  <c r="Y677"/>
  <c r="F736"/>
  <c r="AV78"/>
  <c r="F115"/>
  <c r="AW330"/>
  <c r="AW441"/>
  <c r="F350"/>
  <c r="W22"/>
  <c r="F2597"/>
  <c r="W2605"/>
  <c r="F262"/>
  <c r="O228"/>
  <c r="CB228"/>
  <c r="AS260"/>
  <c r="AZ22"/>
  <c r="AZ2605"/>
  <c r="F2584"/>
  <c r="AY1299"/>
  <c r="F1346"/>
  <c r="F2317"/>
  <c r="X2178"/>
  <c r="S2178"/>
  <c r="F2306"/>
  <c r="X985"/>
  <c r="F1051"/>
  <c r="AY78"/>
  <c r="F118"/>
  <c r="P326"/>
  <c r="F444"/>
  <c r="AV2329"/>
  <c r="AV2416"/>
  <c r="F2347"/>
  <c r="AT827"/>
  <c r="F885"/>
  <c r="AW1251"/>
  <c r="F1271"/>
  <c r="AW1370"/>
  <c r="AR937"/>
  <c r="F979"/>
  <c r="AR1057"/>
  <c r="AY2025"/>
  <c r="F2045"/>
  <c r="AY2144"/>
  <c r="F869"/>
  <c r="O827"/>
  <c r="CA1251"/>
  <c r="AR1265"/>
  <c r="Y2325"/>
  <c r="F2443"/>
  <c r="F2473"/>
  <c r="AY2543"/>
  <c r="AY2452"/>
  <c r="AV1141"/>
  <c r="F1186"/>
  <c r="F1343"/>
  <c r="AV1299"/>
  <c r="AV2230"/>
  <c r="F2264"/>
  <c r="AY937"/>
  <c r="F959"/>
  <c r="AY1057"/>
  <c r="F758"/>
  <c r="AS625"/>
  <c r="P2178"/>
  <c r="F2294"/>
  <c r="AT30"/>
  <c r="F62"/>
  <c r="AT142"/>
  <c r="AR1095"/>
  <c r="F1135"/>
  <c r="AR1213"/>
  <c r="F2286"/>
  <c r="Y2230"/>
  <c r="AT677"/>
  <c r="F727"/>
  <c r="O2230"/>
  <c r="F2261"/>
  <c r="AV1547"/>
  <c r="F1676"/>
  <c r="AY180"/>
  <c r="F202"/>
  <c r="AY292"/>
  <c r="X2448"/>
  <c r="F2569"/>
  <c r="F737"/>
  <c r="AR677"/>
  <c r="X78"/>
  <c r="F136"/>
  <c r="S2448"/>
  <c r="F2558"/>
  <c r="AR330"/>
  <c r="F372"/>
  <c r="AR441"/>
  <c r="F2433"/>
  <c r="AS2325"/>
  <c r="Y26"/>
  <c r="F169"/>
  <c r="Y2448"/>
  <c r="F2570"/>
  <c r="F1657"/>
  <c r="AT1599"/>
  <c r="X228"/>
  <c r="F286"/>
  <c r="X292"/>
  <c r="F2467"/>
  <c r="O2543"/>
  <c r="O2452"/>
  <c r="AW985"/>
  <c r="F1031"/>
  <c r="AW1141"/>
  <c r="F1187"/>
  <c r="AY2230"/>
  <c r="F2267"/>
  <c r="AW1547"/>
  <c r="F1677"/>
  <c r="O741"/>
  <c r="O629"/>
  <c r="F645"/>
  <c r="X827"/>
  <c r="F893"/>
  <c r="AY2182"/>
  <c r="AY2291"/>
  <c r="F2204"/>
  <c r="F648"/>
  <c r="AV629"/>
  <c r="AV741"/>
  <c r="F1641"/>
  <c r="O1599"/>
  <c r="AV330"/>
  <c r="AV441"/>
  <c r="F349"/>
  <c r="AW2416"/>
  <c r="F2348"/>
  <c r="AW2329"/>
  <c r="F1815"/>
  <c r="AT1757"/>
  <c r="X2071"/>
  <c r="F2138"/>
  <c r="F128"/>
  <c r="AT78"/>
  <c r="AR30"/>
  <c r="F72"/>
  <c r="AR142"/>
  <c r="AS1141"/>
  <c r="F1198"/>
  <c r="AR78"/>
  <c r="F138"/>
  <c r="AT1915"/>
  <c r="F1973"/>
  <c r="AS827"/>
  <c r="F884"/>
  <c r="AS78"/>
  <c r="F127"/>
  <c r="AR2329"/>
  <c r="F2370"/>
  <c r="AR2416"/>
  <c r="AR1551"/>
  <c r="F1593"/>
  <c r="AR1671"/>
  <c r="F1053"/>
  <c r="AR985"/>
  <c r="O2291"/>
  <c r="BA2573"/>
  <c r="CA1299"/>
  <c r="AR1338"/>
  <c r="AR629"/>
  <c r="F671"/>
  <c r="AR741"/>
  <c r="AV2071"/>
  <c r="F2117"/>
  <c r="AT2452"/>
  <c r="F2483"/>
  <c r="AT2543"/>
  <c r="AY985"/>
  <c r="F1033"/>
  <c r="AR378"/>
  <c r="F437"/>
  <c r="S475"/>
  <c r="F606"/>
  <c r="AV228"/>
  <c r="F265"/>
  <c r="F755"/>
  <c r="R625"/>
  <c r="F801"/>
  <c r="AY779"/>
  <c r="AY899"/>
  <c r="F1799"/>
  <c r="O1757"/>
  <c r="AY527"/>
  <c r="F567"/>
  <c r="AY591"/>
  <c r="AT899"/>
  <c r="AT779"/>
  <c r="F811"/>
  <c r="Y1141"/>
  <c r="F1208"/>
  <c r="F2521"/>
  <c r="AY2497"/>
  <c r="F1183"/>
  <c r="O1141"/>
  <c r="F1030"/>
  <c r="AV985"/>
  <c r="CB1299"/>
  <c r="AS1338"/>
  <c r="F1846"/>
  <c r="AS1705"/>
  <c r="AW527"/>
  <c r="F565"/>
  <c r="AW591"/>
  <c r="AT1863"/>
  <c r="F2005"/>
  <c r="P625"/>
  <c r="F744"/>
  <c r="AT2329"/>
  <c r="F2360"/>
  <c r="AT2416"/>
  <c r="O1251"/>
  <c r="F1267"/>
  <c r="O180"/>
  <c r="F196"/>
  <c r="O292"/>
  <c r="O2573" s="1"/>
  <c r="F2350"/>
  <c r="AY2329"/>
  <c r="AY2416"/>
  <c r="F1112"/>
  <c r="AV1095"/>
  <c r="AV1213"/>
  <c r="AP18"/>
  <c r="F2614"/>
  <c r="AR2497"/>
  <c r="F2541"/>
  <c r="CB2071"/>
  <c r="AS2112"/>
  <c r="AY1757"/>
  <c r="F1805"/>
  <c r="AY1829"/>
  <c r="F916"/>
  <c r="AS775"/>
  <c r="F2471"/>
  <c r="AW2452"/>
  <c r="AW2543"/>
  <c r="F957"/>
  <c r="AW1057"/>
  <c r="AW937"/>
  <c r="AT741"/>
  <c r="AT629"/>
  <c r="F661"/>
  <c r="F2442"/>
  <c r="X2325"/>
  <c r="BA1247"/>
  <c r="F1390"/>
  <c r="X677"/>
  <c r="F735"/>
  <c r="X741"/>
  <c r="O330"/>
  <c r="F346"/>
  <c r="O441"/>
  <c r="AR1709"/>
  <c r="F1751"/>
  <c r="AR1829"/>
  <c r="F2164"/>
  <c r="BA2021"/>
  <c r="F798"/>
  <c r="AV779"/>
  <c r="AV899"/>
  <c r="AY1915"/>
  <c r="F1963"/>
  <c r="AV2025"/>
  <c r="AV2144"/>
  <c r="F2042"/>
  <c r="W625"/>
  <c r="F765"/>
  <c r="AV1757"/>
  <c r="F1802"/>
  <c r="AV1829"/>
  <c r="AW1299"/>
  <c r="F1344"/>
  <c r="S26"/>
  <c r="F157"/>
  <c r="S2573"/>
  <c r="X1599"/>
  <c r="F1665"/>
  <c r="F2130"/>
  <c r="AT2071"/>
  <c r="AR1867"/>
  <c r="F1909"/>
  <c r="AR1987"/>
  <c r="AY330"/>
  <c r="F352"/>
  <c r="AY441"/>
  <c r="AW2025"/>
  <c r="F2043"/>
  <c r="AW2144"/>
  <c r="P2448"/>
  <c r="F2546"/>
  <c r="O26"/>
  <c r="F144"/>
  <c r="AW2291"/>
  <c r="F2202"/>
  <c r="AW2182"/>
  <c r="AX18"/>
  <c r="F2612"/>
  <c r="V22"/>
  <c r="F2596"/>
  <c r="V2605"/>
  <c r="AT1551"/>
  <c r="F1583"/>
  <c r="AT1671"/>
  <c r="O937"/>
  <c r="F953"/>
  <c r="AT2182"/>
  <c r="F2214"/>
  <c r="AT2291"/>
  <c r="AR779"/>
  <c r="F821"/>
  <c r="AR899"/>
  <c r="AS1757"/>
  <c r="F1814"/>
  <c r="AR827"/>
  <c r="F895"/>
  <c r="AS677"/>
  <c r="F726"/>
  <c r="AS441"/>
  <c r="AY1987"/>
  <c r="AY1547"/>
  <c r="F1679"/>
  <c r="S2325"/>
  <c r="F2431"/>
  <c r="AS475"/>
  <c r="F608"/>
  <c r="S176"/>
  <c r="F307"/>
  <c r="BD2448"/>
  <c r="F2568"/>
  <c r="BD2573"/>
  <c r="F1189"/>
  <c r="AY1141"/>
  <c r="O2025"/>
  <c r="F2039"/>
  <c r="AW26"/>
  <c r="F148"/>
  <c r="F313"/>
  <c r="T176"/>
  <c r="P2325"/>
  <c r="F2419"/>
  <c r="X1095"/>
  <c r="F1133"/>
  <c r="X1141"/>
  <c r="F1207"/>
  <c r="AY1251"/>
  <c r="F1273"/>
  <c r="AY1370"/>
  <c r="AT937"/>
  <c r="F969"/>
  <c r="AT1057"/>
  <c r="O1551"/>
  <c r="F1567"/>
  <c r="AS1599"/>
  <c r="F1656"/>
  <c r="CC2025"/>
  <c r="AT2037"/>
  <c r="Y326"/>
  <c r="F468"/>
  <c r="F2470"/>
  <c r="AV2543"/>
  <c r="AV2452"/>
  <c r="AW228"/>
  <c r="F266"/>
  <c r="O2329"/>
  <c r="F2344"/>
  <c r="O2416"/>
  <c r="Y228"/>
  <c r="F287"/>
  <c r="AT1709"/>
  <c r="F1741"/>
  <c r="AT1829"/>
  <c r="AT180"/>
  <c r="F212"/>
  <c r="AT292"/>
  <c r="AT330"/>
  <c r="F362"/>
  <c r="AT441"/>
  <c r="AV1251"/>
  <c r="F1270"/>
  <c r="AV1370"/>
  <c r="AV1915"/>
  <c r="F1960"/>
  <c r="P176"/>
  <c r="F295"/>
  <c r="CA228"/>
  <c r="AR260"/>
  <c r="AR292" s="1"/>
  <c r="P475"/>
  <c r="F594"/>
  <c r="F2265"/>
  <c r="AW2230"/>
  <c r="X26"/>
  <c r="F168"/>
  <c r="AR1915"/>
  <c r="F1983"/>
  <c r="S326"/>
  <c r="F456"/>
  <c r="AY228"/>
  <c r="F268"/>
  <c r="AR479"/>
  <c r="F521"/>
  <c r="AR591"/>
  <c r="AW78"/>
  <c r="F116"/>
  <c r="F159"/>
  <c r="AS26"/>
  <c r="AW2497"/>
  <c r="F2519"/>
  <c r="AY2071"/>
  <c r="F2120"/>
  <c r="AW779"/>
  <c r="F799"/>
  <c r="AW899"/>
  <c r="AS527"/>
  <c r="F576"/>
  <c r="AS2497"/>
  <c r="F2530"/>
  <c r="AR2291"/>
  <c r="AR2182"/>
  <c r="F2224"/>
  <c r="AW292"/>
  <c r="AW2573" s="1"/>
  <c r="AW180"/>
  <c r="F200"/>
  <c r="F2276"/>
  <c r="AS2230"/>
  <c r="AS2291"/>
  <c r="AR527"/>
  <c r="F587"/>
  <c r="AR1757"/>
  <c r="F1825"/>
  <c r="AT1299"/>
  <c r="F1356"/>
  <c r="F1042"/>
  <c r="AS985"/>
  <c r="F1972"/>
  <c r="AS1915"/>
  <c r="F222"/>
  <c r="AR180"/>
  <c r="AV142"/>
  <c r="Y741"/>
  <c r="Y2291"/>
  <c r="U2573"/>
  <c r="CA2071"/>
  <c r="AR2112"/>
  <c r="Y985"/>
  <c r="F1052"/>
  <c r="O1709"/>
  <c r="F1725"/>
  <c r="P22"/>
  <c r="F2576"/>
  <c r="P2605"/>
  <c r="AS1867"/>
  <c r="F1898"/>
  <c r="AS1987"/>
  <c r="O1095"/>
  <c r="F1109"/>
  <c r="AW629"/>
  <c r="AW741"/>
  <c r="F649"/>
  <c r="Q22"/>
  <c r="Q2605"/>
  <c r="F2585"/>
  <c r="O985"/>
  <c r="F1027"/>
  <c r="CC1251"/>
  <c r="AT1265"/>
  <c r="F1230"/>
  <c r="AS1091"/>
  <c r="AV527"/>
  <c r="F564"/>
  <c r="AV591"/>
  <c r="F956"/>
  <c r="AV1057"/>
  <c r="AV937"/>
  <c r="AY26"/>
  <c r="F150"/>
  <c r="X1251"/>
  <c r="F1291"/>
  <c r="Y1299"/>
  <c r="F1365"/>
  <c r="AS933"/>
  <c r="F1074"/>
  <c r="F651"/>
  <c r="AY629"/>
  <c r="AY741"/>
  <c r="AT1095"/>
  <c r="F1125"/>
  <c r="AT1213"/>
  <c r="F1849"/>
  <c r="BA1705"/>
  <c r="AW2071"/>
  <c r="F2118"/>
  <c r="AT985"/>
  <c r="F1043"/>
  <c r="AW1095"/>
  <c r="AW1213"/>
  <c r="F1113"/>
  <c r="AV292"/>
  <c r="AV180"/>
  <c r="F199"/>
  <c r="AR1599"/>
  <c r="F1667"/>
  <c r="CA2025"/>
  <c r="AR2037"/>
  <c r="X326"/>
  <c r="F467"/>
  <c r="AT475"/>
  <c r="F609"/>
  <c r="AS1551"/>
  <c r="F1582"/>
  <c r="AS1671"/>
  <c r="F2114"/>
  <c r="O2071"/>
  <c r="O779"/>
  <c r="F795"/>
  <c r="Y2071"/>
  <c r="F2139"/>
  <c r="O475"/>
  <c r="F593"/>
  <c r="F1115"/>
  <c r="AY1095"/>
  <c r="AY1213"/>
  <c r="AR2543"/>
  <c r="AR2452"/>
  <c r="F2493"/>
  <c r="AW1915"/>
  <c r="F1961"/>
  <c r="F1209"/>
  <c r="AR1141"/>
  <c r="AR2230"/>
  <c r="F2287"/>
  <c r="R2573"/>
  <c r="F320" l="1"/>
  <c r="AR176"/>
  <c r="AW22"/>
  <c r="AW2605"/>
  <c r="F2579"/>
  <c r="O22"/>
  <c r="F2575"/>
  <c r="O2605"/>
  <c r="F2289"/>
  <c r="F2288"/>
  <c r="AR475"/>
  <c r="F619"/>
  <c r="R22"/>
  <c r="F2587"/>
  <c r="R2605"/>
  <c r="AR2025"/>
  <c r="F2065"/>
  <c r="AR2144"/>
  <c r="Q18"/>
  <c r="F2617"/>
  <c r="Y2178"/>
  <c r="F2318"/>
  <c r="AR2178"/>
  <c r="F2319"/>
  <c r="AY1247"/>
  <c r="F1378"/>
  <c r="AT2178"/>
  <c r="F2309"/>
  <c r="F1911"/>
  <c r="F1910"/>
  <c r="X625"/>
  <c r="F767"/>
  <c r="F2293"/>
  <c r="O2178"/>
  <c r="AY625"/>
  <c r="F749"/>
  <c r="AT1251"/>
  <c r="F1283"/>
  <c r="AT1370"/>
  <c r="F747"/>
  <c r="AW625"/>
  <c r="AS1863"/>
  <c r="F2004"/>
  <c r="U22"/>
  <c r="F2595"/>
  <c r="U2605"/>
  <c r="AV1247"/>
  <c r="F1375"/>
  <c r="AV2448"/>
  <c r="F2548"/>
  <c r="AT2025"/>
  <c r="F2055"/>
  <c r="AT2144"/>
  <c r="F2297"/>
  <c r="AW2178"/>
  <c r="AR1863"/>
  <c r="F2015"/>
  <c r="F1834"/>
  <c r="AV1705"/>
  <c r="F1753"/>
  <c r="F1752"/>
  <c r="AW933"/>
  <c r="F1063"/>
  <c r="AV1091"/>
  <c r="F1218"/>
  <c r="AY475"/>
  <c r="F599"/>
  <c r="F672"/>
  <c r="F673"/>
  <c r="BA22"/>
  <c r="F2593"/>
  <c r="H16" i="2" s="1"/>
  <c r="H18" s="1"/>
  <c r="BA2605" i="1"/>
  <c r="AR1547"/>
  <c r="F1699"/>
  <c r="F140"/>
  <c r="F139"/>
  <c r="F170"/>
  <c r="AR26"/>
  <c r="F374"/>
  <c r="F373"/>
  <c r="AT26"/>
  <c r="F160"/>
  <c r="AT2573"/>
  <c r="AR933"/>
  <c r="F1085"/>
  <c r="AZ18"/>
  <c r="F2616"/>
  <c r="AS1547"/>
  <c r="F1688"/>
  <c r="F224"/>
  <c r="F223"/>
  <c r="AT176"/>
  <c r="F310"/>
  <c r="F1231"/>
  <c r="AT1091"/>
  <c r="AV933"/>
  <c r="F1062"/>
  <c r="AS2178"/>
  <c r="F2308"/>
  <c r="F1984"/>
  <c r="F1985"/>
  <c r="AT1705"/>
  <c r="F1847"/>
  <c r="V18"/>
  <c r="F2628"/>
  <c r="AY326"/>
  <c r="F449"/>
  <c r="AY1091"/>
  <c r="F1221"/>
  <c r="F1669"/>
  <c r="F1668"/>
  <c r="AV176"/>
  <c r="F297"/>
  <c r="AV475"/>
  <c r="F596"/>
  <c r="P18"/>
  <c r="F2608"/>
  <c r="F147"/>
  <c r="AV26"/>
  <c r="AV2573"/>
  <c r="F589"/>
  <c r="F588"/>
  <c r="F2226"/>
  <c r="F2225"/>
  <c r="F523"/>
  <c r="F522"/>
  <c r="AT326"/>
  <c r="F459"/>
  <c r="BD22"/>
  <c r="BD2605"/>
  <c r="F2598"/>
  <c r="AS326"/>
  <c r="F458"/>
  <c r="F822"/>
  <c r="F823"/>
  <c r="S22"/>
  <c r="F2588"/>
  <c r="J16" i="2" s="1"/>
  <c r="J18" s="1"/>
  <c r="S2605" i="1"/>
  <c r="F1857"/>
  <c r="AR1705"/>
  <c r="AY1705"/>
  <c r="F1837"/>
  <c r="AY2325"/>
  <c r="F2424"/>
  <c r="F2434"/>
  <c r="AT2325"/>
  <c r="F1355"/>
  <c r="AS1299"/>
  <c r="AS1370"/>
  <c r="AT775"/>
  <c r="F917"/>
  <c r="AR625"/>
  <c r="F769"/>
  <c r="F1054"/>
  <c r="F1055"/>
  <c r="F2444"/>
  <c r="AR2325"/>
  <c r="F2422"/>
  <c r="AW2325"/>
  <c r="O625"/>
  <c r="F743"/>
  <c r="X176"/>
  <c r="F318"/>
  <c r="AR326"/>
  <c r="F469"/>
  <c r="F739"/>
  <c r="F738"/>
  <c r="AY933"/>
  <c r="F1065"/>
  <c r="AW1247"/>
  <c r="F1376"/>
  <c r="AW1705"/>
  <c r="F1835"/>
  <c r="X2573"/>
  <c r="AR2448"/>
  <c r="F2571"/>
  <c r="F768"/>
  <c r="Y625"/>
  <c r="AW775"/>
  <c r="F905"/>
  <c r="AR228"/>
  <c r="F288"/>
  <c r="O2325"/>
  <c r="F2418"/>
  <c r="AY1863"/>
  <c r="F1995"/>
  <c r="AR775"/>
  <c r="F927"/>
  <c r="AT1547"/>
  <c r="F1689"/>
  <c r="AW2021"/>
  <c r="F2150"/>
  <c r="AV2021"/>
  <c r="F2149"/>
  <c r="AV775"/>
  <c r="F904"/>
  <c r="O326"/>
  <c r="F443"/>
  <c r="F759"/>
  <c r="AT625"/>
  <c r="AW2448"/>
  <c r="F2549"/>
  <c r="AS2071"/>
  <c r="F2129"/>
  <c r="AS2144"/>
  <c r="F294"/>
  <c r="O176"/>
  <c r="AW475"/>
  <c r="F597"/>
  <c r="F439"/>
  <c r="F438"/>
  <c r="F2561"/>
  <c r="AT2448"/>
  <c r="F1366"/>
  <c r="AR1299"/>
  <c r="AY176"/>
  <c r="F300"/>
  <c r="F1136"/>
  <c r="F1137"/>
  <c r="AS228"/>
  <c r="F277"/>
  <c r="AS292"/>
  <c r="W18"/>
  <c r="F2629"/>
  <c r="AW326"/>
  <c r="F447"/>
  <c r="F2296"/>
  <c r="AV2178"/>
  <c r="T18"/>
  <c r="F2626"/>
  <c r="Y2573"/>
  <c r="AR2071"/>
  <c r="F2140"/>
  <c r="AW176"/>
  <c r="F298"/>
  <c r="AT933"/>
  <c r="F1075"/>
  <c r="F897"/>
  <c r="F896"/>
  <c r="F1211"/>
  <c r="F1210"/>
  <c r="F1219"/>
  <c r="AW1091"/>
  <c r="F1827"/>
  <c r="F1826"/>
  <c r="AY775"/>
  <c r="F907"/>
  <c r="F1595"/>
  <c r="F1594"/>
  <c r="F74"/>
  <c r="F73"/>
  <c r="AV326"/>
  <c r="F446"/>
  <c r="AV625"/>
  <c r="F746"/>
  <c r="F2299"/>
  <c r="AY2178"/>
  <c r="F2545"/>
  <c r="O2448"/>
  <c r="AR1091"/>
  <c r="F1241"/>
  <c r="AY2448"/>
  <c r="F2551"/>
  <c r="AR1251"/>
  <c r="F1293"/>
  <c r="AR1370"/>
  <c r="AY2021"/>
  <c r="F2152"/>
  <c r="F981"/>
  <c r="F980"/>
  <c r="F2421"/>
  <c r="AV2325"/>
  <c r="AY2573"/>
  <c r="AT22" l="1"/>
  <c r="F2591"/>
  <c r="F16" i="2" s="1"/>
  <c r="F18" s="1"/>
  <c r="AT2605" i="1"/>
  <c r="F2321"/>
  <c r="F2320"/>
  <c r="O18"/>
  <c r="F2607"/>
  <c r="F928"/>
  <c r="F929"/>
  <c r="AV22"/>
  <c r="AV2605"/>
  <c r="F2578"/>
  <c r="F171"/>
  <c r="F172"/>
  <c r="F2017"/>
  <c r="F2016"/>
  <c r="AT2021"/>
  <c r="F2162"/>
  <c r="F2067"/>
  <c r="F2066"/>
  <c r="F322"/>
  <c r="F321"/>
  <c r="F1701"/>
  <c r="F1700"/>
  <c r="U18"/>
  <c r="F2627"/>
  <c r="AR2021"/>
  <c r="F2172"/>
  <c r="AY22"/>
  <c r="F2581"/>
  <c r="AY2605"/>
  <c r="F1295"/>
  <c r="F1294"/>
  <c r="F1243"/>
  <c r="F1242"/>
  <c r="F2142"/>
  <c r="F2141"/>
  <c r="AS2021"/>
  <c r="F2161"/>
  <c r="F471"/>
  <c r="F470"/>
  <c r="F771"/>
  <c r="F770"/>
  <c r="AS1247"/>
  <c r="F1387"/>
  <c r="F1087"/>
  <c r="F1086"/>
  <c r="AR1247"/>
  <c r="F1398"/>
  <c r="AS176"/>
  <c r="F309"/>
  <c r="AS2573"/>
  <c r="F1367"/>
  <c r="F1368"/>
  <c r="F290"/>
  <c r="F289"/>
  <c r="X22"/>
  <c r="F2599"/>
  <c r="X2605"/>
  <c r="S18"/>
  <c r="F2620"/>
  <c r="BD18"/>
  <c r="F2630"/>
  <c r="AT1247"/>
  <c r="F1388"/>
  <c r="R18"/>
  <c r="F2619"/>
  <c r="AR2573"/>
  <c r="Y22"/>
  <c r="Y2605"/>
  <c r="F2600"/>
  <c r="F1858"/>
  <c r="F1859"/>
  <c r="BA18"/>
  <c r="F2625"/>
  <c r="F621"/>
  <c r="F620"/>
  <c r="AW18"/>
  <c r="F2611"/>
  <c r="AY18" l="1"/>
  <c r="F2613"/>
  <c r="AV18"/>
  <c r="F2610"/>
  <c r="AT18"/>
  <c r="F2623"/>
  <c r="AS22"/>
  <c r="F2590"/>
  <c r="E16" i="2" s="1"/>
  <c r="AS2605" i="1"/>
  <c r="F1400"/>
  <c r="F1399"/>
  <c r="X18"/>
  <c r="F2631"/>
  <c r="AR22"/>
  <c r="AR2605"/>
  <c r="F2601"/>
  <c r="F2173"/>
  <c r="F2174"/>
  <c r="Y18"/>
  <c r="F2632"/>
  <c r="F2603" l="1"/>
  <c r="F2602"/>
  <c r="AS18"/>
  <c r="F2622"/>
  <c r="AR18"/>
  <c r="F2633"/>
  <c r="E18" i="2"/>
  <c r="I16"/>
  <c r="I18" s="1"/>
  <c r="F2634" i="1" l="1"/>
  <c r="F2635"/>
</calcChain>
</file>

<file path=xl/sharedStrings.xml><?xml version="1.0" encoding="utf-8"?>
<sst xmlns="http://schemas.openxmlformats.org/spreadsheetml/2006/main" count="71844" uniqueCount="1061">
  <si>
    <t>Smeta.RU  (495) 974-1589</t>
  </si>
  <si>
    <t>_PS_</t>
  </si>
  <si>
    <t>Smeta.RU</t>
  </si>
  <si>
    <t/>
  </si>
  <si>
    <t>Ильинский Погост 1этаж карантин ОВП 2021</t>
  </si>
  <si>
    <t>Ильинский Погост 1 этаж карантин ОВП 2021</t>
  </si>
  <si>
    <t>Сметные нормы списания</t>
  </si>
  <si>
    <t>Коды ценников</t>
  </si>
  <si>
    <t>ТСНБ-2001 Московской области (Версия 15.0)</t>
  </si>
  <si>
    <t>ТР для Версии 8: Центральные регионы (с учетом п-ма 2536-ИП/12/ГС от 27.11.12)</t>
  </si>
  <si>
    <t>ТСНБ-2001 Московской области (редакция 2014 г версия 15.0)</t>
  </si>
  <si>
    <t>Поправки для НБ 2014 года от 02.12.2020</t>
  </si>
  <si>
    <t>Новая локальная смета</t>
  </si>
  <si>
    <t>Новый раздел</t>
  </si>
  <si>
    <t>комната 1-25 карантин</t>
  </si>
  <si>
    <t>Новый подраздел</t>
  </si>
  <si>
    <t>демонтаж</t>
  </si>
  <si>
    <t>1</t>
  </si>
  <si>
    <t>57-1-2</t>
  </si>
  <si>
    <t>Разборка оснований покрытия полов лаг из досок и брусков</t>
  </si>
  <si>
    <t>100 м2 основания</t>
  </si>
  <si>
    <t>ТЕРр Московской обл., 57-1-2, приказ Минстроя России №675/пр от 21.09.2015 г.</t>
  </si>
  <si>
    <t>Ремонтно-строительные работы</t>
  </si>
  <si>
    <t>Полы</t>
  </si>
  <si>
    <t>рФЕР-57</t>
  </si>
  <si>
    <t>*0,85</t>
  </si>
  <si>
    <t>*0,8</t>
  </si>
  <si>
    <t>1,1</t>
  </si>
  <si>
    <t>509-9900</t>
  </si>
  <si>
    <t>Строительный мусор</t>
  </si>
  <si>
    <t>т</t>
  </si>
  <si>
    <t>ТССЦ Московской обл., 509-9900, приказ Минстроя России №675/пр от 21.09.2015 г.</t>
  </si>
  <si>
    <t>Материалы монтажные</t>
  </si>
  <si>
    <t>Материалы и конструкции ( монтажные )  по ценникам и каталогам</t>
  </si>
  <si>
    <t>ФССЦм</t>
  </si>
  <si>
    <t>2</t>
  </si>
  <si>
    <t>57-2-1</t>
  </si>
  <si>
    <t>Разборка покрытий полов из линолеума и релина</t>
  </si>
  <si>
    <t>100 м2 покрытия</t>
  </si>
  <si>
    <t>ТЕРр Московской обл., 57-2-1, приказ Минстроя России №675/пр от 21.09.2015 г.</t>
  </si>
  <si>
    <t>2,1</t>
  </si>
  <si>
    <t>3</t>
  </si>
  <si>
    <t>56-9-1</t>
  </si>
  <si>
    <t>Демонтаж дверных коробок в каменных стенах с отбивкой штукатурки в откосах</t>
  </si>
  <si>
    <t>100 коробок</t>
  </si>
  <si>
    <t>ТЕРр Московской обл., 56-9-1, приказ Минстроя России №675/пр от 21.09.2015 г.</t>
  </si>
  <si>
    <t>Проемы</t>
  </si>
  <si>
    <t>рФЕР-56</t>
  </si>
  <si>
    <t>3,1</t>
  </si>
  <si>
    <t>4</t>
  </si>
  <si>
    <t>57-3-1</t>
  </si>
  <si>
    <t>Разборка плинтусов деревянных и из пластмассовых материалов</t>
  </si>
  <si>
    <t>100 М ПЛИНТУСА</t>
  </si>
  <si>
    <t>ТЕРр Московской обл., 57-3-1, приказ Минстроя России №675/пр от 21.09.2015 г.</t>
  </si>
  <si>
    <t>4,1</t>
  </si>
  <si>
    <t>5</t>
  </si>
  <si>
    <t>67-4-1</t>
  </si>
  <si>
    <t>Демонтаж выключателей, розеток</t>
  </si>
  <si>
    <t>100 шт.</t>
  </si>
  <si>
    <t>ТЕРр Московской обл., 67-4-1, приказ Минстроя России №675/пр от 21.09.2015 г.</t>
  </si>
  <si>
    <t>Электромонтажные работы</t>
  </si>
  <si>
    <t>рФЕР-67</t>
  </si>
  <si>
    <t>6</t>
  </si>
  <si>
    <t>67-3-1</t>
  </si>
  <si>
    <t>Демонтаж кабеля</t>
  </si>
  <si>
    <t>100 м</t>
  </si>
  <si>
    <t>ТЕРр Московской обл., 67-3-1, приказ Минстроя России №675/пр от 21.09.2015 г.</t>
  </si>
  <si>
    <t>7</t>
  </si>
  <si>
    <t>67-4-5</t>
  </si>
  <si>
    <t>Демонтаж светильников для люминесцентных ламп</t>
  </si>
  <si>
    <t>ТЕРр Московской обл., 67-4-5, приказ Минстроя России №675/пр от 21.09.2015 г.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</si>
  <si>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</si>
  <si>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</si>
  <si>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</si>
  <si>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</si>
  <si>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</si>
  <si>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</si>
  <si>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</si>
  <si>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</si>
  <si>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</si>
  <si>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</si>
  <si>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</si>
  <si>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</si>
  <si>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</si>
  <si>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</si>
  <si>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</si>
  <si>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</si>
  <si>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</si>
  <si>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</si>
  <si>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</si>
  <si>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</si>
  <si>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</si>
  <si>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</si>
  <si>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</si>
  <si>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</si>
  <si>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</si>
  <si>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</si>
  <si>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</si>
  <si>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</si>
  <si>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</si>
  <si>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</si>
  <si>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</si>
  <si>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</si>
  <si>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</si>
  <si>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</si>
  <si>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</si>
  <si>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</si>
  <si>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</si>
  <si>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</si>
  <si>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</si>
  <si>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</si>
  <si>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</si>
  <si>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</si>
  <si>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</si>
  <si>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</si>
  <si>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</si>
  <si>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</si>
  <si>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</si>
  <si>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</si>
  <si>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</si>
  <si>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</si>
  <si>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</si>
  <si>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</si>
  <si>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</si>
  <si>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</si>
  <si>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Ндс</t>
  </si>
  <si>
    <t>всего с Ндс</t>
  </si>
  <si>
    <t>всего с НДС</t>
  </si>
  <si>
    <t>ремонт</t>
  </si>
  <si>
    <t>10-01-035-1</t>
  </si>
  <si>
    <t>Установка подоконных досок из ПВХ в каменных стенах толщиной до 0,51 м</t>
  </si>
  <si>
    <t>100 п. м</t>
  </si>
  <si>
    <t>ТЕР Московской обл., 10-01-035-1, приказ Минстроя России №675/пр от 21.09.2015 г.</t>
  </si>
  <si>
    <t>)*1,25</t>
  </si>
  <si>
    <t>)*1,15</t>
  </si>
  <si>
    <t>Общестроительные работы</t>
  </si>
  <si>
    <t>Деревянные конструкции</t>
  </si>
  <si>
    <t>ФЕР-10</t>
  </si>
  <si>
    <t>Поправка: МДС 81-35.2004, п.4.7</t>
  </si>
  <si>
    <t>*0,9</t>
  </si>
  <si>
    <t>101-2904</t>
  </si>
  <si>
    <t>Доски подоконные ПВХ, шириной 200 мм</t>
  </si>
  <si>
    <t>м</t>
  </si>
  <si>
    <t>ТССЦ Московской обл., 101-2904, приказ Минстроя России №675/пр от 21.09.2015 г.</t>
  </si>
  <si>
    <t>Материалы строительные</t>
  </si>
  <si>
    <t>Материалы и конструкции ( строительные ) по ценникам и каталогом</t>
  </si>
  <si>
    <t>ФССЦст</t>
  </si>
  <si>
    <t>15-01-050-4</t>
  </si>
  <si>
    <t>Облицовка оконных и дверных откосов декоративным бумажно-слоистым пластиком или листами из синтетических материалов на клее</t>
  </si>
  <si>
    <t>100 м2 облицовки</t>
  </si>
  <si>
    <t>ТЕР Московской обл., 15-01-050-4, приказ Минстроя России №675/пр от 21.09.2015 г.</t>
  </si>
  <si>
    <t>Отделочные работы</t>
  </si>
  <si>
    <t>ФЕР-15</t>
  </si>
  <si>
    <t>101-6871</t>
  </si>
  <si>
    <t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t>
  </si>
  <si>
    <t>м2</t>
  </si>
  <si>
    <t>ТССЦ Московской обл., 101-6871, приказ Минстроя России №675/пр от 21.09.2015 г.</t>
  </si>
  <si>
    <t>2,2</t>
  </si>
  <si>
    <t>101-2416</t>
  </si>
  <si>
    <t>Грунтовка «Бетоконтакт», КНАУФ</t>
  </si>
  <si>
    <t>кг</t>
  </si>
  <si>
    <t>ТССЦ Московской обл., 101-2416, приказ Минстроя России №675/пр от 21.09.2015 г.</t>
  </si>
  <si>
    <t>10-04-013-1</t>
  </si>
  <si>
    <t>Установка деревянных дверных блоков</t>
  </si>
  <si>
    <t>100 м2 проемов</t>
  </si>
  <si>
    <t>ТЕР Московской обл., 10-04-013-1, приказ Минстроя России №675/пр от 21.09.2015 г.</t>
  </si>
  <si>
    <t>*1,25</t>
  </si>
  <si>
    <t>*1,15</t>
  </si>
  <si>
    <t>101-0882</t>
  </si>
  <si>
    <t>Скобяные изделия для дверных балконных блоков со спаренными полотнами жилых и общественных зданий однопольных</t>
  </si>
  <si>
    <t>компл.</t>
  </si>
  <si>
    <t>ТССЦ Московской обл., 101-0882, приказ Минстроя России №675/пр от 21.09.2015 г.</t>
  </si>
  <si>
    <t>3,2</t>
  </si>
  <si>
    <t>203-8142</t>
  </si>
  <si>
    <t>Блоки дверные из натурального массива дуба (коробка, полотно глухое, наличники, фурнитура)</t>
  </si>
  <si>
    <t>ТССЦ Московской обл., 203-8142, приказ Минстроя России №675/пр от 21.09.2015 г.</t>
  </si>
  <si>
    <t>3,3</t>
  </si>
  <si>
    <t>203-0223</t>
  </si>
  <si>
    <t>Блоки дверные с рамочными полотнами однопольные ДН 21-10, площадь 2,05 м2; ДН 24-10, площадь 2,35 м2</t>
  </si>
  <si>
    <t>ТССЦ Московской обл., 203-0223, приказ Минстроя России №675/пр от 21.09.2015 г.</t>
  </si>
  <si>
    <t>10-01-060-1</t>
  </si>
  <si>
    <t>Установка и крепление наличников</t>
  </si>
  <si>
    <t>100 м коробок блоков</t>
  </si>
  <si>
    <t>ТЕР Московской обл., 10-01-060-1, приказ Минстроя России №675/пр от 21.09.2015 г.</t>
  </si>
  <si>
    <t>11-01-012-3</t>
  </si>
  <si>
    <t>Укладка лаг по плитам перекрытий</t>
  </si>
  <si>
    <t>100 м2 пола</t>
  </si>
  <si>
    <t>ТЕР Московской обл., 11-01-012-3, приказ Минстроя России №675/пр от 21.09.2015 г.</t>
  </si>
  <si>
    <t>ФЕР-11</t>
  </si>
  <si>
    <t>11-01-033-1</t>
  </si>
  <si>
    <t>Устройство покрытий дощатых толщиной 28 мм</t>
  </si>
  <si>
    <t>ТЕР Московской обл., 11-01-033-1, приказ Минстроя России №675/пр от 21.09.2015 г.</t>
  </si>
  <si>
    <t>11-01-053-2</t>
  </si>
  <si>
    <t>Устройство оснований полов из фанеры в один слой площадью свыше 20 м2</t>
  </si>
  <si>
    <t>ТЕР Московской обл., 11-01-053-2, приказ Минстроя России №675/пр от 21.09.2015 г.</t>
  </si>
  <si>
    <t>8</t>
  </si>
  <si>
    <t>11-01-057-1</t>
  </si>
  <si>
    <t>Устройство гетерогенного и гомогенного покрытия на клее со свариванием полотнищ в стыках</t>
  </si>
  <si>
    <t>100 м2</t>
  </si>
  <si>
    <t>ТСНБ-2001 Московской области, 11-01-057-1, протокол от 29.07.2020 г. № 07</t>
  </si>
  <si>
    <t>8,1</t>
  </si>
  <si>
    <t>101-4216</t>
  </si>
  <si>
    <t>Линолеум полукоммерческий гетерогенный "TARKETT ИДИЛЛИЯ" (толщина 3,2 мм, толщина защитного слоя 0,5 мм, класс 23/32)</t>
  </si>
  <si>
    <t>ТССЦ Московской обл., 101-4216, приказ Минстроя России №675/пр от 21.09.2015 г.</t>
  </si>
  <si>
    <t>8,2</t>
  </si>
  <si>
    <t>101-9877</t>
  </si>
  <si>
    <t>Линолеум без подосновы</t>
  </si>
  <si>
    <t>ТСНБ-2001 Московской области, 101-9877, протокол от 29.07.2020 г. № 07</t>
  </si>
  <si>
    <t>11</t>
  </si>
  <si>
    <t>11-01-040-3</t>
  </si>
  <si>
    <t>Устройство плинтусов поливинилхлоридных на винтах самонарезающих</t>
  </si>
  <si>
    <t>ТЕР Московской обл., 11-01-040-3, приказ Минстроя России №675/пр от 21.09.2015 г.</t>
  </si>
  <si>
    <t>12</t>
  </si>
  <si>
    <t>10-05-010-1</t>
  </si>
  <si>
    <t>Облицовка стен по системе «КНАУФ» по одинарному металлическому каркасу из ПН и ПС профилей гипсокартонными листами в два слоя (С 626) с оконным проемом</t>
  </si>
  <si>
    <t>100 м2 стен (за вычетом проемов)</t>
  </si>
  <si>
    <t>ТЕР Московской обл., 10-05-010-1, приказ Минстроя России №675/пр от 21.09.2015 г.</t>
  </si>
  <si>
    <t>14</t>
  </si>
  <si>
    <t>15-06-002-6</t>
  </si>
  <si>
    <t>Оклейка стен моющимися обоями на тканевой основе по листовым материалам</t>
  </si>
  <si>
    <t>100 м2 оклеиваемой поверхности</t>
  </si>
  <si>
    <t>ТЕР Московской обл., 15-06-002-6, приказ Минстроя России №675/пр от 21.09.2015 г.</t>
  </si>
  <si>
    <t>15</t>
  </si>
  <si>
    <t>м08-03-591-9</t>
  </si>
  <si>
    <t>Розетка штепсельная утопленного типа при скрытой проводке</t>
  </si>
  <si>
    <t>ТЕРм Московской обл., м08-03-591-9, приказ Минстроя России №675/пр от 21.09.2015 г.</t>
  </si>
  <si>
    <t>Монтажные работы</t>
  </si>
  <si>
    <t>Электромонтажные работы ,  отдел 01-03 : ( на АЭС  НР = 110% ) - (работы по упр. авиа.- движением:  СП=55% (  {АВИА}=1; обычные работы : СП=65 - {AВИА}=0), при работе на АЭС СП= 68% )</t>
  </si>
  <si>
    <t>мФЕР-08</t>
  </si>
  <si>
    <t>15,1</t>
  </si>
  <si>
    <t>503-0606</t>
  </si>
  <si>
    <t>Коробка для установки розеток и выключателей скрытой проводки</t>
  </si>
  <si>
    <t>1000 шт.</t>
  </si>
  <si>
    <t>ТССЦ Московской обл., 503-0606, приказ Минстроя России №675/пр от 21.09.2015 г.</t>
  </si>
  <si>
    <t>15,2</t>
  </si>
  <si>
    <t>503-0475</t>
  </si>
  <si>
    <t>Розетка скрытой проводки с заземлением</t>
  </si>
  <si>
    <t>шт.</t>
  </si>
  <si>
    <t>ТССЦ Московской обл., 503-0475, приказ Минстроя России №675/пр от 21.09.2015 г.</t>
  </si>
  <si>
    <t>15,3</t>
  </si>
  <si>
    <t>503-0597</t>
  </si>
  <si>
    <t>Розетка телевизионная для скрытой проводки, марка САТ-Г, белая</t>
  </si>
  <si>
    <t>ТССЦ Московской обл., 503-0597, приказ Минстроя России №675/пр от 21.09.2015 г.</t>
  </si>
  <si>
    <t>16</t>
  </si>
  <si>
    <t>м08-03-591-5</t>
  </si>
  <si>
    <t>Выключатель двухклавишный утопленного типа при скрытой проводке</t>
  </si>
  <si>
    <t>ТЕРм Московской обл., м08-03-591-5, приказ Минстроя России №675/пр от 21.09.2015 г.</t>
  </si>
  <si>
    <t>16,1</t>
  </si>
  <si>
    <t>16,2</t>
  </si>
  <si>
    <t>509-4600</t>
  </si>
  <si>
    <t>Выключатель двухклавишный для скрытой проводки серии "Прима", марка С56-039 с подсветкой, цвет бежевый</t>
  </si>
  <si>
    <t>ТССЦ Московской обл., 509-4600, приказ Минстроя России №675/пр от 21.09.2015 г.</t>
  </si>
  <si>
    <t>17</t>
  </si>
  <si>
    <t>10-05-011-2</t>
  </si>
  <si>
    <t>Устройство подвесных потолков из гипсокартонных листов (ГКЛ) по системе «КНАУФ» одноуровневых (П 113)</t>
  </si>
  <si>
    <t>100 м2 потолка</t>
  </si>
  <si>
    <t>ТЕР Московской обл., 10-05-011-2, приказ Минстроя России №675/пр от 21.09.2015 г.</t>
  </si>
  <si>
    <t>18</t>
  </si>
  <si>
    <t>м08-03-593-6</t>
  </si>
  <si>
    <t>Светильник потолочный или настенный с креплением винтами или болтами для помещений с нормальными условиями среды, одноламповый</t>
  </si>
  <si>
    <t>ТЕРм Московской обл., м08-03-593-6, приказ Минстроя России №675/пр от 21.09.2015 г.</t>
  </si>
  <si>
    <t>18,1</t>
  </si>
  <si>
    <t>509-1338</t>
  </si>
  <si>
    <t>Светильник точечный марки AMBER 50 2 05 R50, неповоротный, с накладным стеклом, хром</t>
  </si>
  <si>
    <t>ТССЦ Московской обл., 509-1338, приказ Минстроя России №675/пр от 21.09.2015 г.</t>
  </si>
  <si>
    <t>комната 1-27 карантин</t>
  </si>
  <si>
    <t>7,1</t>
  </si>
  <si>
    <t>9</t>
  </si>
  <si>
    <t>9,1</t>
  </si>
  <si>
    <t>9,2</t>
  </si>
  <si>
    <t>13</t>
  </si>
  <si>
    <t>16,3</t>
  </si>
  <si>
    <t>17,1</t>
  </si>
  <si>
    <t>17,2</t>
  </si>
  <si>
    <t>19</t>
  </si>
  <si>
    <t>19,1</t>
  </si>
  <si>
    <t>комната 1-41 карантин</t>
  </si>
  <si>
    <t>7,2</t>
  </si>
  <si>
    <t>10</t>
  </si>
  <si>
    <t>14,1</t>
  </si>
  <si>
    <t>14,2</t>
  </si>
  <si>
    <t>14,3</t>
  </si>
  <si>
    <t>комната 1-32 карантин</t>
  </si>
  <si>
    <t>4,2</t>
  </si>
  <si>
    <t>4,3</t>
  </si>
  <si>
    <t>комната 1-33 карантин</t>
  </si>
  <si>
    <t>комната 2-4</t>
  </si>
  <si>
    <t>101-9155</t>
  </si>
  <si>
    <t>Листы облицовочные декоративные</t>
  </si>
  <si>
    <t>ТССЦ Московской обл., 101-9155, приказ Минстроя России №675/пр от 21.09.2015 г.</t>
  </si>
  <si>
    <t>101-9732</t>
  </si>
  <si>
    <t>Грунтовка</t>
  </si>
  <si>
    <t>ТССЦ Московской обл., 101-9732, приказ Минстроя России №675/пр от 21.09.2015 г.</t>
  </si>
  <si>
    <t>11-01-012-1</t>
  </si>
  <si>
    <t>Укладка лаг по кирпичным столбикам</t>
  </si>
  <si>
    <t>ТЕР Московской обл., 11-01-012-1, приказ Минстроя России №675/пр от 21.09.2015 г.</t>
  </si>
  <si>
    <t>11-01-036-4</t>
  </si>
  <si>
    <t>Устройство покрытий из линолеума насухо со свариванием полотнищ в стыках</t>
  </si>
  <si>
    <t>ТЕР Московской обл., 11-01-036-4, приказ Минстроя России №675/пр от 21.09.2015 г.</t>
  </si>
  <si>
    <t>101-0562</t>
  </si>
  <si>
    <t>Линолеум поливинилхлоридный на теплоизолирующей подоснове марок ПР-ВТ, ВК-ВТ, ЭК-ВТ</t>
  </si>
  <si>
    <t>ТССЦ Московской обл., 101-0562, приказ Минстроя России №675/пр от 21.09.2015 г.</t>
  </si>
  <si>
    <t>10-05-010-2</t>
  </si>
  <si>
    <t>Облицовка стен по системе «КНАУФ» по одинарному металлическому каркасу из ПН и ПС профилей гипсокартонными листами в два слоя (С 626) с дверным проемом</t>
  </si>
  <si>
    <t>ТЕР Московской обл., 10-05-010-2, приказ Минстроя России №675/пр от 21.09.2015 г.</t>
  </si>
  <si>
    <t>Поправка: МДС 81-35.2004, п.4.9</t>
  </si>
  <si>
    <t>15-01-051-2</t>
  </si>
  <si>
    <t>Устройство натяжных потолков из поливинилхлоридной пленки (ПВХ) гарпунным способом в помещениях площадью от 10 до 50 м2</t>
  </si>
  <si>
    <t>ТЕР Московской обл., 15-01-051-2, приказ Минстроя России №675/пр от 21.09.2015 г.</t>
  </si>
  <si>
    <t>201-1581</t>
  </si>
  <si>
    <t>Полотно натяжного потолка Standart лаковое белое с бортиком из ПВХ (гарпун)</t>
  </si>
  <si>
    <t>ТССЦ Московской обл., 201-1581, приказ Минстроя России №675/пр от 21.09.2015 г.</t>
  </si>
  <si>
    <t>201-1583</t>
  </si>
  <si>
    <t>Багет (фиксирующий профиль) стеновой невидимый для натяжного потолка</t>
  </si>
  <si>
    <t>ТССЦ Московской обл., 201-1583, приказ Минстроя России №675/пр от 21.09.2015 г.</t>
  </si>
  <si>
    <t>201-1582</t>
  </si>
  <si>
    <t>Вставка L и Т-образная декоративная стеновая для натяжного потолка</t>
  </si>
  <si>
    <t>ТССЦ Московской обл., 201-1582, приказ Минстроя России №675/пр от 21.09.2015 г.</t>
  </si>
  <si>
    <t>20</t>
  </si>
  <si>
    <t>101-3914</t>
  </si>
  <si>
    <t>Дюбели распорные полипропиленовые</t>
  </si>
  <si>
    <t>ТССЦ Московской обл., 101-3914, приказ Минстроя России №675/пр от 21.09.2015 г.</t>
  </si>
  <si>
    <t>21</t>
  </si>
  <si>
    <t>15-01-052-1</t>
  </si>
  <si>
    <t>Устройство в натяжном потолке монтажных отверстий</t>
  </si>
  <si>
    <t>100 отверстий</t>
  </si>
  <si>
    <t>ТЕР Московской обл., 15-01-052-1, приказ Минстроя России №675/пр от 21.09.2015 г.</t>
  </si>
  <si>
    <t>21,1</t>
  </si>
  <si>
    <t>101-2885</t>
  </si>
  <si>
    <t>Клей цианакрилатный Permabond С791</t>
  </si>
  <si>
    <t>ТССЦ Московской обл., 101-2885, приказ Минстроя России №675/пр от 21.09.2015 г.</t>
  </si>
  <si>
    <t>21,2</t>
  </si>
  <si>
    <t>101-4169</t>
  </si>
  <si>
    <t>Пластик поливинилхлоридный листовой толщиной 3-4 мм</t>
  </si>
  <si>
    <t>ТССЦ Московской обл., 101-4169, приказ Минстроя России №675/пр от 21.09.2015 г.</t>
  </si>
  <si>
    <t>22</t>
  </si>
  <si>
    <t>м08-03-593-19</t>
  </si>
  <si>
    <t>Светильник в подвесных потолках</t>
  </si>
  <si>
    <t>ТЕРм Московской обл., м08-03-593-19, приказ Минстроя России №675/пр от 21.09.2015 г.</t>
  </si>
  <si>
    <t>22,1</t>
  </si>
  <si>
    <t>комната 2-17</t>
  </si>
  <si>
    <t>комната 2-18</t>
  </si>
  <si>
    <t>5,1</t>
  </si>
  <si>
    <t>)*1,25)*1,25</t>
  </si>
  <si>
    <t>*1,15)*1,15</t>
  </si>
  <si>
    <t>комната 2-23</t>
  </si>
  <si>
    <t>13,1</t>
  </si>
  <si>
    <t>13,2</t>
  </si>
  <si>
    <t>13,3</t>
  </si>
  <si>
    <t>20,1</t>
  </si>
  <si>
    <t>20,2</t>
  </si>
  <si>
    <t>комната 2-24</t>
  </si>
  <si>
    <t>7,3</t>
  </si>
  <si>
    <t>101-2064</t>
  </si>
  <si>
    <t>Шуруп строительный с потайной головкой</t>
  </si>
  <si>
    <t>ТССЦ Московской обл., 101-2064, приказ Минстроя России №675/пр от 21.09.2015 г.</t>
  </si>
  <si>
    <t>8,3</t>
  </si>
  <si>
    <t>8,4</t>
  </si>
  <si>
    <t>8,5</t>
  </si>
  <si>
    <t>10,1</t>
  </si>
  <si>
    <t>15-06-004-1</t>
  </si>
  <si>
    <t>Вторая окраска стен, оклееных стеклообоями, красками</t>
  </si>
  <si>
    <t>100 м2 поверхности стен</t>
  </si>
  <si>
    <t>ТЕР Московской обл., 15-06-004-1, приказ Минстроя России №675/пр от 21.09.2015 г.</t>
  </si>
  <si>
    <t>11,1</t>
  </si>
  <si>
    <t>101-9851</t>
  </si>
  <si>
    <t>Краска</t>
  </si>
  <si>
    <t>ТССЦ Московской обл., 101-9851, приказ Минстроя России №675/пр от 21.09.2015 г.</t>
  </si>
  <si>
    <t>комната 2-25</t>
  </si>
  <si>
    <t>комната 2-27</t>
  </si>
  <si>
    <t>комната 2-26</t>
  </si>
  <si>
    <t>комната 2-28</t>
  </si>
  <si>
    <t>23</t>
  </si>
  <si>
    <t>23,1</t>
  </si>
  <si>
    <t>коридор 1-28 карантин</t>
  </si>
  <si>
    <t>1,2</t>
  </si>
  <si>
    <t>1,3</t>
  </si>
  <si>
    <t>101-9411</t>
  </si>
  <si>
    <t>Скобяные изделия</t>
  </si>
  <si>
    <t>ТССЦ Московской обл., 101-9411, приказ Минстроя России №675/пр от 21.09.2015 г.</t>
  </si>
  <si>
    <t>1,4</t>
  </si>
  <si>
    <t>15-06-002-4</t>
  </si>
  <si>
    <t>Оклейка стен моющимися обоями на тканевой основе по гипсобетонным и гипсолитовым поверхностям</t>
  </si>
  <si>
    <t>ТЕР Московской обл., 15-06-002-4, приказ Минстроя России №675/пр от 21.09.2015 г.</t>
  </si>
  <si>
    <t>15-01-047-15</t>
  </si>
  <si>
    <t>Устройство подвесных потолков типа &lt;Армстронг&gt; по каркасу из оцинкованного профиля</t>
  </si>
  <si>
    <t>100 м2 поверхности облицовки</t>
  </si>
  <si>
    <t>ТЕР Московской обл., 15-01-047-15, приказ Минстроя России №675/пр от 21.09.2015 г.</t>
  </si>
  <si>
    <t>м08-03-594-17</t>
  </si>
  <si>
    <t>Светильник в подвесных потолках, устанавливаемый на закладных деталях, количество ламп в светильнике до 4</t>
  </si>
  <si>
    <t>ТЕРм Московской обл., м08-03-594-17, приказ Минстроя России №675/пр от 21.09.2015 г.</t>
  </si>
  <si>
    <t>509-5121</t>
  </si>
  <si>
    <t>Светильник встраиваемый растровый с белым параболическим отражателем (5 перемычек) ЛВО 13-4х18-731/5</t>
  </si>
  <si>
    <t>ТССЦ Московской обл., 509-5121, приказ Минстроя России №675/пр от 21.09.2015 г.</t>
  </si>
  <si>
    <t>м08-02-413-1</t>
  </si>
  <si>
    <t>Провод, количество проводов в резинобитумной трубке до 2, сечение провода до 6 мм2</t>
  </si>
  <si>
    <t>100 М ТРУБОК</t>
  </si>
  <si>
    <t>ТЕРм Московской обл., м08-02-413-1, приказ Минстроя России №675/пр от 21.09.2015 г.</t>
  </si>
  <si>
    <t>103-2412</t>
  </si>
  <si>
    <t>Трубы гибкие гофрированные легкие из самозатухающего ПВХ (IP55) серии FL, с зондом, диаметром 16 мм</t>
  </si>
  <si>
    <t>10 м</t>
  </si>
  <si>
    <t>ТССЦ Московской обл., 103-2412, приказ Минстроя России №675/пр от 21.09.2015 г.</t>
  </si>
  <si>
    <t>501-8442</t>
  </si>
  <si>
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t>
  </si>
  <si>
    <t>1000 м</t>
  </si>
  <si>
    <t>ТССЦ Московской обл., 501-8442, приказ Минстроя России №675/пр от 21.09.2015 г.</t>
  </si>
  <si>
    <t>1000 М</t>
  </si>
  <si>
    <t>Туалет -тамбур 1-30 31 карантин</t>
  </si>
  <si>
    <t>67-4-3</t>
  </si>
  <si>
    <t>Демонтаж светильников с лампами накаливания</t>
  </si>
  <si>
    <t>ТЕРр Московской обл., 67-4-3, приказ Минстроя России №675/пр от 21.09.2015 г.</t>
  </si>
  <si>
    <t>65-4-2</t>
  </si>
  <si>
    <t>Демонтаж унитазов и писсуаров</t>
  </si>
  <si>
    <t>100 приборов</t>
  </si>
  <si>
    <t>ТЕРр Московской обл., 65-4-2, приказ Минстроя России №675/пр от 21.09.2015 г.</t>
  </si>
  <si>
    <t>Внтуренниие с/техработы:  демонтаж, разборка, промывка</t>
  </si>
  <si>
    <t>рФЕР-65</t>
  </si>
  <si>
    <t>509-9899</t>
  </si>
  <si>
    <t>Строительный мусор и масса возвратных материалов</t>
  </si>
  <si>
    <t>ТССЦ Московской обл., 509-9899, приказ Минстроя России №675/пр от 21.09.2015 г.</t>
  </si>
  <si>
    <t>65-4-1</t>
  </si>
  <si>
    <t>Демонтаж умывальников и раковин</t>
  </si>
  <si>
    <t>ТЕРр Московской обл., 65-4-1, приказ Минстроя России №675/пр от 21.09.2015 г.</t>
  </si>
  <si>
    <t>57-2-3</t>
  </si>
  <si>
    <t>Разборка покрытий полов из керамических плиток</t>
  </si>
  <si>
    <t>ТЕРр Московской обл., 57-2-3, приказ Минстроя России №675/пр от 21.09.2015 г.</t>
  </si>
  <si>
    <t>6,1</t>
  </si>
  <si>
    <t>15-01-020-11</t>
  </si>
  <si>
    <t>Облицовка стен на клее из сухих смесей с карнизными, плинтусными и угловыми плитками в общественных зданиях по кирпичу и бетону</t>
  </si>
  <si>
    <t>ТЕР Московской обл., 15-01-020-11, приказ Минстроя России №675/пр от 21.09.2015 г.</t>
  </si>
  <si>
    <t>м08-03-591-2</t>
  </si>
  <si>
    <t>Выключатель одноклавишный утопленного типа при скрытой проводке</t>
  </si>
  <si>
    <t>ТЕРм Московской обл., м08-03-591-2, приказ Минстроя России №675/пр от 21.09.2015 г.</t>
  </si>
  <si>
    <t>11-01-300-1</t>
  </si>
  <si>
    <t>Устройство покрытий из керамогранитных плиток размером 30х30 см</t>
  </si>
  <si>
    <t>ТСНБ-2001 Московской области, 11-01-300-1, протокол от 26.08.2020 г. № 08</t>
  </si>
  <si>
    <t>101-1741</t>
  </si>
  <si>
    <t>Плитки керамические для полов гладкие неглазурованные многоцветные квадратные и прямоугольные</t>
  </si>
  <si>
    <t>ТССЦ Московской обл., 101-1741, приказ Минстроя России №675/пр от 21.09.2015 г.</t>
  </si>
  <si>
    <t>17-01-003-1</t>
  </si>
  <si>
    <t>Установка унитазов с бачком непосредственно присоединенным</t>
  </si>
  <si>
    <t>10 компл.</t>
  </si>
  <si>
    <t>ТЕР Московской обл., 17-01-003-1, приказ Минстроя России №675/пр от 21.09.2015 г.</t>
  </si>
  <si>
    <t>Водопровод и канализация - внутренние устройства</t>
  </si>
  <si>
    <t>ФЕР-17</t>
  </si>
  <si>
    <t>17-01-001-14</t>
  </si>
  <si>
    <t>Установка умывальников одиночных с подводкой холодной и горячей воды</t>
  </si>
  <si>
    <t>ТЕР Московской обл., 17-01-001-14, приказ Минстроя России №675/пр от 21.09.2015 г.</t>
  </si>
  <si>
    <t>туалет 1-26</t>
  </si>
  <si>
    <t>м08-03-593-5</t>
  </si>
  <si>
    <t>Светильник потолочный или настенный с креплением винтами или болтами для помещений с тяжелыми условиями среды, уплотненный</t>
  </si>
  <si>
    <t>ТЕРм Московской обл., м08-03-593-5, приказ Минстроя России №675/пр от 21.09.2015 г.</t>
  </si>
  <si>
    <t>62-17-3</t>
  </si>
  <si>
    <t>Окрашивание водоэмульсионными составами поверхностей потолков, ранее окрашенных водоэмульсионной краской, с расчисткой старой краски до 35%</t>
  </si>
  <si>
    <t>100 м2 окрашиваемой поверхности</t>
  </si>
  <si>
    <t>ТЕРр Московской обл., 62-17-3, приказ Минстроя России №675/пр от 21.09.2015 г.</t>
  </si>
  <si>
    <t>Малярные работы</t>
  </si>
  <si>
    <t>рФЕР-62</t>
  </si>
  <si>
    <t>17-01-001-15</t>
  </si>
  <si>
    <t>Установка умывальников групповых с подводкой холодной и горячей воды</t>
  </si>
  <si>
    <t>ТЕР Московской обл., 17-01-001-15, приказ Минстроя России №675/пр от 21.09.2015 г.</t>
  </si>
  <si>
    <t>17-01-001-18</t>
  </si>
  <si>
    <t>Установка поддонов душевых чугунных и стальных мелких</t>
  </si>
  <si>
    <t>ТЕР Московской обл., 17-01-001-18, приказ Минстроя России №675/пр от 21.09.2015 г.</t>
  </si>
  <si>
    <t>301-1599</t>
  </si>
  <si>
    <t>Поддоны душевые эмалированные стальные, размером 900х900х150 мм (без обвязки)</t>
  </si>
  <si>
    <t>ТССЦ Московской обл., 301-1599, приказ Минстроя России №675/пр от 21.09.2015 г.</t>
  </si>
  <si>
    <t>301-0624</t>
  </si>
  <si>
    <t>Смесители для душевых установок СМ-Д-ШЛ с душевой сеткой на гибком шланге</t>
  </si>
  <si>
    <t>ТССЦ Московской обл., 301-0624, приказ Минстроя России №675/пр от 21.09.2015 г.</t>
  </si>
  <si>
    <t>т01-01-01-041</t>
  </si>
  <si>
    <t>Погрузка при автомобильных перевозках мусора строительного с погрузкой вручную</t>
  </si>
  <si>
    <t>1 Т ГРУЗА</t>
  </si>
  <si>
    <t>ТССЦпг Московской обл., т01-01-001-41, приказ Минстроя России №675/пр от 21.09.2015 г.</t>
  </si>
  <si>
    <t>Погрузочно-разгрузочные работы</t>
  </si>
  <si>
    <t>Перевозка грузов , (ФССЦпр 2011-изм. № 4-6, раздел 1):  погрузочно-разгрузочные работы  (НР и СП в прям. затратах )</t>
  </si>
  <si>
    <t>ФССЦпр  пог. а/п (2011,изм. 4-6)</t>
  </si>
  <si>
    <t>т03-01-01-040</t>
  </si>
  <si>
    <t>Перевозка грузов I класса автомобилями бортовыми грузоподъемностью до 15 т на расстояние до 40 км</t>
  </si>
  <si>
    <t>ТССЦпг Московской обл., т03-01-001-40, приказ Минстроя России №675/пр от 21.09.2015 г.</t>
  </si>
  <si>
    <t>Перевозка грузов авто/транспортом</t>
  </si>
  <si>
    <t>Перевозка грузов. Автомобильные перевозки  ( 2003 г., ч.1;  ФССЦпр-2011-изм. № 4-6 , раздел 3; )</t>
  </si>
  <si>
    <t>ФССЦ а/п (2003/2011 изм. 4-6)</t>
  </si>
  <si>
    <t>СТР_РЕК</t>
  </si>
  <si>
    <t>СТРОИТЕЛЬСТВО и РЕКОНСТРУКЦИЯ  зданий и сооружений всех назначений</t>
  </si>
  <si>
    <t>Строительство и реконструкция</t>
  </si>
  <si>
    <t>РЕМ_ЖИЛ</t>
  </si>
  <si>
    <t>КАП. РЕМ. ЖИЛЫХ И ОБЩЕСТВЕННЫХ ЗДАНИЙ</t>
  </si>
  <si>
    <t>Капитальный ремонт жилых и общественных зданий</t>
  </si>
  <si>
    <t>РЕМ_ПР</t>
  </si>
  <si>
    <t>КАП. РЕМ. ПРОИЗВОДСТВЕННЫХ ЗД, и СООРУЖЕНИЙ,  НАРУЖНЫХ ИНЖЕНЕРНЫХ СЕТЕЙ, УЛИЦ И ДОРОГ МЕСТНОГО ЗНАЧЕНИЯ, МОСТОВ И ПУТЕПРОВОДОВ</t>
  </si>
  <si>
    <t>Капитальный ремонт прозводственных зданий</t>
  </si>
  <si>
    <t>УПР</t>
  </si>
  <si>
    <t>{вкл} - УПРОЩЕННОЕ НАЛОГООБЛОЖЕНИЕ</t>
  </si>
  <si>
    <t>Для всех  расценок. (  при применении упрощенной системы налогообложения)  · {УПР} - ( вкл.)    -  при упрощенной системе   ;  к = 0,9 к СП ( к= 0,7 к НР отменен с 1.01.11)  · {УПР} - ( выкл.) -  при  обычной системе налогообложения</t>
  </si>
  <si>
    <t>Упрощенное налогообложение</t>
  </si>
  <si>
    <t>ХОЗ</t>
  </si>
  <si>
    <t>{вкл} - ХОЗЯЙСТВЕННЫЙ СПОСОБ</t>
  </si>
  <si>
    <t>Для всех  расценок. (  при хозяйственном способе производства работ):  · {ХОЗ} - ( вкл.)    -  при  хоз. способе (к=0,6 к НР )  · {ХОЗ} - ( выкл.) -  при обычном способе производства работ</t>
  </si>
  <si>
    <t>Хозяйственный способ</t>
  </si>
  <si>
    <t>СЛЖ</t>
  </si>
  <si>
    <t>{вкл} -  При  РЕКОНСТРУКЦИИ сложных объектов, РЕКОНСТРУКЦИИ и КАП. РЕМОНТЕ объектов с дейст. яд. реакторами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</si>
  <si>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</si>
  <si>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"Сложные объекты "</t>
  </si>
  <si>
    <t>М/Т/Я</t>
  </si>
  <si>
    <t>Работы по строительству мостов, тоннелей, метрополитенов, атомных станций, объектов с ядерным топливом и радиокативными отходами ( письмо Госстроя РФ № 2536-ИП/12/ГС от 27.11.12), коэффициенты к НР =0,85 и к СП-0,8 не назначаются</t>
  </si>
  <si>
    <t>Работы по мостам, тоннелям, АЭС</t>
  </si>
  <si>
    <t>ОПТ/В</t>
  </si>
  <si>
    <t>{вкл}    - Прокладка  МЕЖДУГОРОДНИХ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</si>
  <si>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</si>
  <si>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Прокладка городских в/опт. линий связи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</si>
  <si>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</si>
  <si>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                       (ФЕР-29, разд.04 )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</si>
  <si>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</si>
  <si>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Производство работ закрытым способом ( обслуживающие процессы )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</si>
  <si>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</si>
  <si>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</si>
  <si>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</si>
  <si>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Диспетчеризация авитранспорта</t>
  </si>
  <si>
    <t>АЭС</t>
  </si>
  <si>
    <t>(вкл)  -  Производство эл./монт. работ на АЭС ( ФЕРм -08 , отдел 01-03 ),  и контроль свар. швов  на АЭС {вкл}  (ФЕРм-39, отд. 02 и 03 )  (вык) -  Произовдство эл./монт. работ  и и контроль свар. швов на ОБЫЧНЫХ СООРУЖ,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</si>
  <si>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</si>
  <si>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Э/монтаж и контроль сварки на АЭС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</si>
  <si>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</si>
  <si>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</si>
  <si>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</si>
  <si>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</si>
  <si>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</si>
  <si>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</si>
  <si>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К_НР_05</t>
  </si>
  <si>
    <t>К нормам НР  с 1.01.2005 по 1.01.2011</t>
  </si>
  <si>
    <t>Для норм НР с 1.01.2011 года:  · {_ТЕК_НР} = 0.85  -  Коэффициент   учитывающий изменение нормы страховых взносов с  1.01.1 - (при расчете в текущем уровне цен  индексами по статьям затрат )  · {_ТЕК_НР} = 1,00  -  при расчет в текущем уровне цен и при уп</t>
  </si>
  <si>
    <t>К_НР_11</t>
  </si>
  <si>
    <t>Коэфф.  к НР для текущего уровня цен с 01.01.2011  при обычном и упрощенном налогообложении  при постатейной индексации</t>
  </si>
  <si>
    <t>К_СП_11</t>
  </si>
  <si>
    <t>Коэф. к  СП в текущем уровне цен  с 01.01.2011</t>
  </si>
  <si>
    <t>Для норм СП с 1.01.2011 года:  · {_ТЕК_СП} = 0.80  -  Коэффициент   учитывающий изменение нормы страховых взносов с  1.01.11 - (при расчете в текущем уровне цен  индексами по статьям затрат )  · {_ТЕК_СП} = 1,00  -  без учета</t>
  </si>
  <si>
    <t>К_НР_12</t>
  </si>
  <si>
    <t>Корректировка НР с 03.12.12   если (М/Т/Я) = {выкл.}</t>
  </si>
  <si>
    <t>К_СП_12</t>
  </si>
  <si>
    <t>Корректировка СП с 03.12.12  в текущем уровне цен по письму  2536-ИП/12/ГС от 27.11.12  ( если (М/Т/Я) = {выкл.} )</t>
  </si>
  <si>
    <t>К_НР_УПР</t>
  </si>
  <si>
    <t>Коэф. к  НР при упрощенном налогообложении    ( если {УПР} = [вкл] )</t>
  </si>
  <si>
    <t>К_СП_УПР</t>
  </si>
  <si>
    <t>Коэф. к СП при упрощенном налогообложении    ( если {УПР} = [вкл] )</t>
  </si>
  <si>
    <t>К_НР_ХОЗ</t>
  </si>
  <si>
    <t>Коэф. к НР при хозяйственном способе производства работ   ( если {ХОЗ}= {вкл} )</t>
  </si>
  <si>
    <t>К_НР_СЛЖ</t>
  </si>
  <si>
    <t>Коэф.  при реконструкции сложных объектов  и  кап. ремонте объектов с яд. реакторами   ( если {СЛЖ} = [вкл] )</t>
  </si>
  <si>
    <t>Р_ОКР</t>
  </si>
  <si>
    <t>Разрядность округления результата расчета НР и СП  ( с 01.01.2011 - до целых )</t>
  </si>
  <si>
    <t>К_НР_УПР_ПУ</t>
  </si>
  <si>
    <t>Коэф. к НР при упрощенном налогообложении ( если {УПР} = [вкл] ) для расценок на изготовление материалов, полуфабрикатов, а также металлических и трубопроводных заготовок, изготовляемых в построечных условиях</t>
  </si>
  <si>
    <t>Уровень цен</t>
  </si>
  <si>
    <t>Сборник индексов</t>
  </si>
  <si>
    <t>ТСНБ-2001 МО (редакция 2014 г)</t>
  </si>
  <si>
    <t>Вид цен</t>
  </si>
  <si>
    <t>Московская область Каталог текущих цен на материалы, сентябрь 2020 г</t>
  </si>
  <si>
    <t>_OBSM_</t>
  </si>
  <si>
    <t>1-1020-90</t>
  </si>
  <si>
    <t>Рабочий строитель среднего разряда 2</t>
  </si>
  <si>
    <t>чел.-ч</t>
  </si>
  <si>
    <t>Затраты труда машинистов</t>
  </si>
  <si>
    <t>чел.час</t>
  </si>
  <si>
    <t>030954</t>
  </si>
  <si>
    <t>ТСЭМ Московской обл., 030954, приказ Минстроя России №675/пр от 21.09.2015 г.</t>
  </si>
  <si>
    <t>Подъемники грузоподъемностью до 500 кг одномачтовые, высота подъема 45 м</t>
  </si>
  <si>
    <t>маш.-ч</t>
  </si>
  <si>
    <t>1-1023-90</t>
  </si>
  <si>
    <t>Рабочий строитель среднего разряда 2,3</t>
  </si>
  <si>
    <t>050101</t>
  </si>
  <si>
    <t>ТСЭМ Московской обл., 050101, приказ Минстроя России №675/пр от 21.09.2015 г.</t>
  </si>
  <si>
    <t>Компрессоры передвижные с двигателем внутреннего сгорания давлением до 686 кПа (7 ат), производительность  до 5 м3/мин</t>
  </si>
  <si>
    <t>330804</t>
  </si>
  <si>
    <t>ТСЭМ Московской обл., 330804, приказ Минстроя России №675/пр от 21.09.2015 г.</t>
  </si>
  <si>
    <t>Молотки при работе от передвижных компрессорных станций отбойные пневматические</t>
  </si>
  <si>
    <t>1-1030-90</t>
  </si>
  <si>
    <t>Рабочий строитель среднего разряда 3</t>
  </si>
  <si>
    <t>400001</t>
  </si>
  <si>
    <t>ТСЭМ Московской обл., 400001, приказ Минстроя России №675/пр от 21.09.2015 г.</t>
  </si>
  <si>
    <t>Автомобили бортовые, грузоподъемность до 5 т</t>
  </si>
  <si>
    <t>101-2388</t>
  </si>
  <si>
    <t>ТССЦ Московской обл., 101-2388, приказ Минстроя России №675/пр от 21.09.2015 г.</t>
  </si>
  <si>
    <t>Герметик пенополиуретановый (пена монтажная) типа Makrofleks, Soudal в баллонах по 750 мл</t>
  </si>
  <si>
    <t>102-0303</t>
  </si>
  <si>
    <t>ТССЦ Московской обл., 102-0303, приказ Минстроя России №675/пр от 21.09.2015 г.</t>
  </si>
  <si>
    <t>Клинья пластиковые монтажные</t>
  </si>
  <si>
    <t>1-1036-90</t>
  </si>
  <si>
    <t>Рабочий строитель среднего разряда 3,6</t>
  </si>
  <si>
    <t>331531</t>
  </si>
  <si>
    <t>ТСЭМ Московской обл., 331531, приказ Минстроя России №675/пр от 21.09.2015 г.</t>
  </si>
  <si>
    <t>Пила дисковая электрическая</t>
  </si>
  <si>
    <t>101-1757</t>
  </si>
  <si>
    <t>ТССЦ Московской обл., 101-1757, приказ Минстроя России №675/пр от 21.09.2015 г.</t>
  </si>
  <si>
    <t>Ветошь</t>
  </si>
  <si>
    <t>101-2434</t>
  </si>
  <si>
    <t>ТССЦ Московской обл., 101-2434, приказ Минстроя России №675/пр от 21.09.2015 г.</t>
  </si>
  <si>
    <t>Клей ПВА</t>
  </si>
  <si>
    <t>1-1032-90</t>
  </si>
  <si>
    <t>Рабочий строитель среднего разряда 3,2</t>
  </si>
  <si>
    <t>021141</t>
  </si>
  <si>
    <t>ТСЭМ Московской обл., 021141, приказ Минстроя России №675/пр от 21.09.2015 г.</t>
  </si>
  <si>
    <t>Краны на автомобильном ходу при работе на других видах строительства 10 т</t>
  </si>
  <si>
    <t>101-1805</t>
  </si>
  <si>
    <t>ТССЦ Московской обл., 101-1805, приказ Минстроя России №675/пр от 21.09.2015 г.</t>
  </si>
  <si>
    <t>Гвозди строительные</t>
  </si>
  <si>
    <t>1-1025-90</t>
  </si>
  <si>
    <t>Рабочий строитель среднего разряда 2,5</t>
  </si>
  <si>
    <t>203-0359</t>
  </si>
  <si>
    <t>ТССЦ Московской обл., 203-0359, приказ Минстроя России №675/пр от 21.09.2015 г.</t>
  </si>
  <si>
    <t>Наличники из древесины типа Н-1, Н-2 размером 13х54 мм</t>
  </si>
  <si>
    <t>101-1742</t>
  </si>
  <si>
    <t>ТССЦ Московской обл., 101-1742, приказ Минстроя России №675/пр от 21.09.2015 г.</t>
  </si>
  <si>
    <t>Толь с крупнозернистой посыпкой гидроизоляционный марки ТГ-350</t>
  </si>
  <si>
    <t>203-0399</t>
  </si>
  <si>
    <t>ТССЦ Московской обл., 203-0399, приказ Минстроя России №675/пр от 21.09.2015 г.</t>
  </si>
  <si>
    <t>Лаги половые антисептированные, применяемые в строительстве жилых, общественных и производственных зданий при производстве деревянных полов тип II, сечением 100х40; 100х60; 120х60; 100-150х40-60 мм</t>
  </si>
  <si>
    <t>м3</t>
  </si>
  <si>
    <t>340311</t>
  </si>
  <si>
    <t>ТСЭМ Московской обл., 340311, приказ Минстроя России №675/пр от 21.09.2015 г.</t>
  </si>
  <si>
    <t>Машина для острожки деревянных полов</t>
  </si>
  <si>
    <t>203-0344</t>
  </si>
  <si>
    <t>ТССЦ Московской обл., 203-0344, приказ Минстроя России №675/пр от 21.09.2015 г.</t>
  </si>
  <si>
    <t>Доски для покрытия полов со шпунтом и гребнем из древесины антисептированные тип ДП-27 толщиной 27 мм, шириной без гребня от 100 до 140 мм</t>
  </si>
  <si>
    <t>134041</t>
  </si>
  <si>
    <t>ТСЭМ Московской обл., 134041, приказ Минстроя России №675/пр от 21.09.2015 г.</t>
  </si>
  <si>
    <t>Шуруповерт</t>
  </si>
  <si>
    <t>101-1480</t>
  </si>
  <si>
    <t>ТССЦ Московской обл., 101-1480, приказ Минстроя России №675/пр от 21.09.2015 г.</t>
  </si>
  <si>
    <t>Шурупы с полукруглой головкой 3,5х35 мм</t>
  </si>
  <si>
    <t>102-0443</t>
  </si>
  <si>
    <t>ТССЦ Московской обл., 102-0443, приказ Минстроя России №675/пр от 21.09.2015 г.</t>
  </si>
  <si>
    <t>Фанера общего назначения из шпона лиственных пород водостойкая марки ФК, сорт 2/4, толщина 12 мм</t>
  </si>
  <si>
    <t>1-100-30-90</t>
  </si>
  <si>
    <t>Рабочий среднего разряда 3,0</t>
  </si>
  <si>
    <t>ТСНБ-2001 Московской области, 030954, протокол от 29.07.2020 г. № 07</t>
  </si>
  <si>
    <t>331305</t>
  </si>
  <si>
    <t>ТСНБ-2001 Московской области, 331305, протокол от 29.07.2020 г. № 07</t>
  </si>
  <si>
    <t>Пылесосы промышленные</t>
  </si>
  <si>
    <t>ТСНБ-2001 Московской области, 400001, протокол от 29.07.2020 г. № 07</t>
  </si>
  <si>
    <t>101-2025</t>
  </si>
  <si>
    <t>ТСНБ-2001 Московской области, 101-2025, протокол от 29.07.2020 г. № 07</t>
  </si>
  <si>
    <t>Лента полимерная (фторопластовая) для сварки линолеума</t>
  </si>
  <si>
    <t>113-0626</t>
  </si>
  <si>
    <t>ТСНБ-2001 Московской области, 113-0626, протокол от 29.07.2020 г. № 07</t>
  </si>
  <si>
    <t>Клей Forbo 522, для укладки ПВХ-покрытий</t>
  </si>
  <si>
    <t>330206</t>
  </si>
  <si>
    <t>ТСЭМ Московской обл., 330206, приказ Минстроя России №675/пр от 21.09.2015 г.</t>
  </si>
  <si>
    <t>Дрели электрические</t>
  </si>
  <si>
    <t>101-2201</t>
  </si>
  <si>
    <t>ТССЦ Московской обл., 101-2201, приказ Минстроя России №675/пр от 21.09.2015 г.</t>
  </si>
  <si>
    <t>Дюбели распорные полиэтиленовые 6х30 мм</t>
  </si>
  <si>
    <t>10 шт.</t>
  </si>
  <si>
    <t>101-4282</t>
  </si>
  <si>
    <t>ТССЦ Московской обл., 101-4282, приказ Минстроя России №675/пр от 21.09.2015 г.</t>
  </si>
  <si>
    <t>Винты самонарезающие остроконечные длиной 35 мм</t>
  </si>
  <si>
    <t>101-4847</t>
  </si>
  <si>
    <t>ТССЦ Московской обл., 101-4847, приказ Минстроя России №675/пр от 21.09.2015 г.</t>
  </si>
  <si>
    <t>Уголок наружный для пластикового плинтуса, высота 48 мм</t>
  </si>
  <si>
    <t>101-4848</t>
  </si>
  <si>
    <t>ТССЦ Московской обл., 101-4848, приказ Минстроя России №675/пр от 21.09.2015 г.</t>
  </si>
  <si>
    <t>Уголок внутренний для пластикового плинтуса, высота 48 мм</t>
  </si>
  <si>
    <t>101-4849</t>
  </si>
  <si>
    <t>ТССЦ Московской обл., 101-4849, приказ Минстроя России №675/пр от 21.09.2015 г.</t>
  </si>
  <si>
    <t>Соединитель для пластикового плинтуса, высота 48 мм</t>
  </si>
  <si>
    <t>101-4850</t>
  </si>
  <si>
    <t>ТССЦ Московской обл., 101-4850, приказ Минстроя России №675/пр от 21.09.2015 г.</t>
  </si>
  <si>
    <t>Заглушка торцевая для пластикового плинтуса левая, высота 48 мм</t>
  </si>
  <si>
    <t>101-4851</t>
  </si>
  <si>
    <t>ТССЦ Московской обл., 101-4851, приказ Минстроя России №675/пр от 21.09.2015 г.</t>
  </si>
  <si>
    <t>Заглушки торцевая для пластикового плинтуса правая, высота 48 мм</t>
  </si>
  <si>
    <t>101-4852</t>
  </si>
  <si>
    <t>ТССЦ Московской обл., 101-4852, приказ Минстроя России №675/пр от 21.09.2015 г.</t>
  </si>
  <si>
    <t>Плинтуса для полов пластиковые, 19х48 мм</t>
  </si>
  <si>
    <t>1-1035-90</t>
  </si>
  <si>
    <t>Рабочий строитель среднего разряда 3,5</t>
  </si>
  <si>
    <t>330901</t>
  </si>
  <si>
    <t>ТСЭМ Московской обл., 330901, приказ Минстроя России №675/пр от 21.09.2015 г.</t>
  </si>
  <si>
    <t>Ножницы электрические</t>
  </si>
  <si>
    <t>331451</t>
  </si>
  <si>
    <t>ТСЭМ Московской обл., 331451, приказ Минстроя России №675/пр от 21.09.2015 г.</t>
  </si>
  <si>
    <t>Перфораторы электрические</t>
  </si>
  <si>
    <t>101-2387</t>
  </si>
  <si>
    <t>ТССЦ Московской обл., 101-2387, приказ Минстроя России №675/пр от 21.09.2015 г.</t>
  </si>
  <si>
    <t>Герметик строительный «RDPRO», 300 мл</t>
  </si>
  <si>
    <t>101-2430</t>
  </si>
  <si>
    <t>ТССЦ Московской обл., 101-2430, приказ Минстроя России №675/пр от 21.09.2015 г.</t>
  </si>
  <si>
    <t>Грунтовка «Тифенгрунд», КНАУФ</t>
  </si>
  <si>
    <t>101-2435</t>
  </si>
  <si>
    <t>ТССЦ Московской обл., 101-2435, приказ Минстроя России №675/пр от 21.09.2015 г.</t>
  </si>
  <si>
    <t>Клей «Перлфикс», КНАУФ</t>
  </si>
  <si>
    <t>101-2437</t>
  </si>
  <si>
    <t>ТССЦ Московской обл., 101-2437, приказ Минстроя России №675/пр от 21.09.2015 г.</t>
  </si>
  <si>
    <t>Шпаклевка «Унифлот», КНАУФ</t>
  </si>
  <si>
    <t>101-2438</t>
  </si>
  <si>
    <t>ТССЦ Московской обл., 101-2438, приказ Минстроя России №675/пр от 21.09.2015 г.</t>
  </si>
  <si>
    <t>Шпаклевка «Фугенфюллер», КНАУФ</t>
  </si>
  <si>
    <t>101-2474</t>
  </si>
  <si>
    <t>ТССЦ Московской обл., 101-2474, приказ Минстроя России №675/пр от 21.09.2015 г.</t>
  </si>
  <si>
    <t>Лента бумажная для повышения трещиностойкости стыков ГКЛ и ГВЛ</t>
  </si>
  <si>
    <t>101-2480</t>
  </si>
  <si>
    <t>ТССЦ Московской обл., 101-2480, приказ Минстроя России №675/пр от 21.09.2015 г.</t>
  </si>
  <si>
    <t>Лента разделительная для сопряжения потолка из ЛГК со стеной</t>
  </si>
  <si>
    <t>101-2486</t>
  </si>
  <si>
    <t>ТССЦ Московской обл., 101-2486, приказ Минстроя России №675/пр от 21.09.2015 г.</t>
  </si>
  <si>
    <t>Лента эластичная самоклеящаяся для профилей направляющих «Дихтунгсбанд» 70/30000 мм</t>
  </si>
  <si>
    <t>101-2509</t>
  </si>
  <si>
    <t>ТССЦ Московской обл., 101-2509, приказ Минстроя России №675/пр от 21.09.2015 г.</t>
  </si>
  <si>
    <t>Листы гипсокартонные ГКЛ 12,5 мм</t>
  </si>
  <si>
    <t>101-2583</t>
  </si>
  <si>
    <t>ТССЦ Московской обл., 101-2583, приказ Минстроя России №675/пр от 21.09.2015 г.</t>
  </si>
  <si>
    <t>Шуруп самонарезающий (TN) 3,5/25 мм</t>
  </si>
  <si>
    <t>101-2584</t>
  </si>
  <si>
    <t>ТССЦ Московской обл., 101-2584, приказ Минстроя России №675/пр от 21.09.2015 г.</t>
  </si>
  <si>
    <t>Шуруп самонарезающий (TN) 3,5/35 мм</t>
  </si>
  <si>
    <t>101-2590</t>
  </si>
  <si>
    <t>ТССЦ Московской обл., 101-2590, приказ Минстроя России №675/пр от 21.09.2015 г.</t>
  </si>
  <si>
    <t>Дюбель с шурупом 6/35 мм</t>
  </si>
  <si>
    <t>201-0793</t>
  </si>
  <si>
    <t>ТССЦ Московской обл., 201-0793, приказ Минстроя России №675/пр от 21.09.2015 г.</t>
  </si>
  <si>
    <t>Профиль направляющий ПН-4 75/40/0,6</t>
  </si>
  <si>
    <t>201-0807</t>
  </si>
  <si>
    <t>ТССЦ Московской обл., 201-0807, приказ Минстроя России №675/пр от 21.09.2015 г.</t>
  </si>
  <si>
    <t>Профиль стоечный ПС-4 75/50/0,6</t>
  </si>
  <si>
    <t>201-0811</t>
  </si>
  <si>
    <t>ТССЦ Московской обл., 201-0811, приказ Минстроя России №675/пр от 21.09.2015 г.</t>
  </si>
  <si>
    <t>Профиль угловой ПУ 31/31 для защиты углов</t>
  </si>
  <si>
    <t>1-1037-90</t>
  </si>
  <si>
    <t>Рабочий строитель среднего разряда 3,7</t>
  </si>
  <si>
    <t>101-1743</t>
  </si>
  <si>
    <t>ТССЦ Московской обл., 101-1743, приказ Минстроя России №675/пр от 21.09.2015 г.</t>
  </si>
  <si>
    <t>Клей «Бустилат»</t>
  </si>
  <si>
    <t>101-3920</t>
  </si>
  <si>
    <t>ТССЦ Московской обл., 101-3920, приказ Минстроя России №675/пр от 21.09.2015 г.</t>
  </si>
  <si>
    <t>Обои на тканевой основе моющиеся пленочные (отечественного производства)</t>
  </si>
  <si>
    <t>1-2042-90</t>
  </si>
  <si>
    <t>Рабочий монтажник среднего разряда 4,2</t>
  </si>
  <si>
    <t>021102</t>
  </si>
  <si>
    <t>ТСЭМ Московской обл., 021102, приказ Минстроя России №675/пр от 21.09.2015 г.</t>
  </si>
  <si>
    <t>Краны на автомобильном ходу при работе на монтаже технологического оборудования 10 т</t>
  </si>
  <si>
    <t>101-1977</t>
  </si>
  <si>
    <t>ТССЦ Московской обл., 101-1977, приказ Минстроя России №675/пр от 21.09.2015 г.</t>
  </si>
  <si>
    <t>Болты с гайками и шайбами строительные</t>
  </si>
  <si>
    <t>101-2499</t>
  </si>
  <si>
    <t>ТССЦ Московской обл., 101-2499, приказ Минстроя России №675/пр от 21.09.2015 г.</t>
  </si>
  <si>
    <t>Лента изоляционная прорезиненная односторонняя ширина 20 мм, толщина 0,25-0,35 мм</t>
  </si>
  <si>
    <t>405-0219</t>
  </si>
  <si>
    <t>ТССЦ Московской обл., 405-0219, приказ Минстроя России №675/пр от 21.09.2015 г.</t>
  </si>
  <si>
    <t>Гипсовые вяжущие, марка Г3</t>
  </si>
  <si>
    <t>509-0783</t>
  </si>
  <si>
    <t>ТССЦ Московской обл., 509-0783, приказ Минстроя России №675/пр от 21.09.2015 г.</t>
  </si>
  <si>
    <t>Втулки изолирующие</t>
  </si>
  <si>
    <t>999-9950</t>
  </si>
  <si>
    <t>ТССЦ Московской обл., 999-9950, приказ Минстроя России №675/пр от 21.09.2015 г.</t>
  </si>
  <si>
    <t>Вспомогательные ненормируемые материалы (2% от ОЗП)</t>
  </si>
  <si>
    <t>РУБ</t>
  </si>
  <si>
    <t>101-2484</t>
  </si>
  <si>
    <t>ТССЦ Московской обл., 101-2484, приказ Минстроя России №675/пр от 21.09.2015 г.</t>
  </si>
  <si>
    <t>Лента эластичная самоклеящаяся для профилей направляющих «Дихтунгсбанд» 30/30000 мм</t>
  </si>
  <si>
    <t>101-2582</t>
  </si>
  <si>
    <t>ТССЦ Московской обл., 101-2582, приказ Минстроя России №675/пр от 21.09.2015 г.</t>
  </si>
  <si>
    <t>Шуруп самонарезающий (LN) 3,5/9,5 мм</t>
  </si>
  <si>
    <t>101-2589</t>
  </si>
  <si>
    <t>ТССЦ Московской обл., 101-2589, приказ Минстроя России №675/пр от 21.09.2015 г.</t>
  </si>
  <si>
    <t>Дюбель-гвоздь 6/39 мм</t>
  </si>
  <si>
    <t>201-0797</t>
  </si>
  <si>
    <t>ТССЦ Московской обл., 201-0797, приказ Минстроя России №675/пр от 21.09.2015 г.</t>
  </si>
  <si>
    <t>Профиль направляющий ПН 28/27/0,6</t>
  </si>
  <si>
    <t>201-0802</t>
  </si>
  <si>
    <t>ТССЦ Московской обл., 201-0802, приказ Минстроя России №675/пр от 21.09.2015 г.</t>
  </si>
  <si>
    <t>Профиль потолочный ПП 60/27/0,6</t>
  </si>
  <si>
    <t>201-0816</t>
  </si>
  <si>
    <t>ТССЦ Московской обл., 201-0816, приказ Минстроя России №675/пр от 21.09.2015 г.</t>
  </si>
  <si>
    <t>Подвес с зажимом для ПП-профиля 60*27 мм</t>
  </si>
  <si>
    <t>201-0823</t>
  </si>
  <si>
    <t>ТССЦ Московской обл., 201-0823, приказ Минстроя России №675/пр от 21.09.2015 г.</t>
  </si>
  <si>
    <t>Соединители профилей одноуровневые ПП</t>
  </si>
  <si>
    <t>201-0831</t>
  </si>
  <si>
    <t>ТССЦ Московской обл., 201-0831, приказ Минстроя России №675/пр от 21.09.2015 г.</t>
  </si>
  <si>
    <t>ПП- удлинитель профилей 60*27</t>
  </si>
  <si>
    <t>101-0115</t>
  </si>
  <si>
    <t>ТССЦ Московской обл., 101-0115, приказ Минстроя России №675/пр от 21.09.2015 г.</t>
  </si>
  <si>
    <t>Винты с полукруглой головкой длиной 50 мм</t>
  </si>
  <si>
    <t>509-0167</t>
  </si>
  <si>
    <t>ТССЦ Московской обл., 509-0167, приказ Минстроя России №675/пр от 21.09.2015 г.</t>
  </si>
  <si>
    <t>Сжимы соединительные</t>
  </si>
  <si>
    <t>030101</t>
  </si>
  <si>
    <t>ТСЭМ Московской обл., 030101, приказ Минстроя России №675/пр от 21.09.2015 г.</t>
  </si>
  <si>
    <t>Автопогрузчики 5 т</t>
  </si>
  <si>
    <t>101-0181</t>
  </si>
  <si>
    <t>ТССЦ Московской обл., 101-0181, приказ Минстроя России №675/пр от 21.09.2015 г.</t>
  </si>
  <si>
    <t>Гвозди строительные с плоской головкой 1,8х60 мм</t>
  </si>
  <si>
    <t>101-2317</t>
  </si>
  <si>
    <t>ТССЦ Московской обл., 101-2317, приказ Минстроя России №675/пр от 21.09.2015 г.</t>
  </si>
  <si>
    <t>Натрий фтористый технический, марка А, сорт I</t>
  </si>
  <si>
    <t>102-0113</t>
  </si>
  <si>
    <t>ТССЦ Московской обл., 102-0113, приказ Минстроя России №675/пр от 21.09.2015 г.</t>
  </si>
  <si>
    <t>Доски обрезные хвойных пород длиной 2-3,75 м, шириной 75-150 мм, толщиной 25 мм, III сорта</t>
  </si>
  <si>
    <t>402-0061</t>
  </si>
  <si>
    <t>ТССЦ Московской обл., 402-0061, приказ Минстроя России №675/пр от 21.09.2015 г.</t>
  </si>
  <si>
    <t>Раствор готовый кладочный тяжелый цементный</t>
  </si>
  <si>
    <t>404-0005</t>
  </si>
  <si>
    <t>ТССЦ Московской обл., 404-0005, приказ Минстроя России №675/пр от 21.09.2015 г.</t>
  </si>
  <si>
    <t>Кирпич керамический одинарный, размером 250х120х65 мм, марка 100</t>
  </si>
  <si>
    <t>411-0001</t>
  </si>
  <si>
    <t>ТССЦ Московской обл., 411-0001, приказ Минстроя России №675/пр от 21.09.2015 г.</t>
  </si>
  <si>
    <t>Вода</t>
  </si>
  <si>
    <t>1-1027-90</t>
  </si>
  <si>
    <t>Рабочий строитель среднего разряда 2,7</t>
  </si>
  <si>
    <t>340321</t>
  </si>
  <si>
    <t>ТСЭМ Московской обл., 340321, приказ Минстроя России №675/пр от 21.09.2015 г.</t>
  </si>
  <si>
    <t>Машины для сварки линолеума</t>
  </si>
  <si>
    <t>ТССЦ Московской обл., 101-2025, приказ Минстроя России №675/пр от 21.09.2015 г.</t>
  </si>
  <si>
    <t>201-0834</t>
  </si>
  <si>
    <t>ТССЦ Московской обл., 201-0834, приказ Минстроя России №675/пр от 21.09.2015 г.</t>
  </si>
  <si>
    <t>Бруски деревянные 75*50 мм</t>
  </si>
  <si>
    <t>1-1050-90</t>
  </si>
  <si>
    <t>Рабочий строитель среднего разряда 5</t>
  </si>
  <si>
    <t>332203</t>
  </si>
  <si>
    <t>ТСЭМ Московской обл., 332203, приказ Минстроя России №675/пр от 21.09.2015 г.</t>
  </si>
  <si>
    <t>Пушка тепловая мощностью 26-44 кВт-ч</t>
  </si>
  <si>
    <t>1-1040-90</t>
  </si>
  <si>
    <t>Рабочий строитель среднего разряда 4</t>
  </si>
  <si>
    <t>1-1038-90</t>
  </si>
  <si>
    <t>Рабочий строитель среднего разряда 3,8</t>
  </si>
  <si>
    <t>101-2414</t>
  </si>
  <si>
    <t>ТССЦ Московской обл., 101-2414, приказ Минстроя России №675/пр от 21.09.2015 г.</t>
  </si>
  <si>
    <t>Панели потолочные с комплектующими «Армстронг»</t>
  </si>
  <si>
    <t>101-2478</t>
  </si>
  <si>
    <t>ТССЦ Московской обл., 101-2478, приказ Минстроя России №675/пр от 21.09.2015 г.</t>
  </si>
  <si>
    <t>Лента К226</t>
  </si>
  <si>
    <t>1-2038-90</t>
  </si>
  <si>
    <t>Рабочий монтажник среднего разряда 3,8</t>
  </si>
  <si>
    <t>101-0319</t>
  </si>
  <si>
    <t>ТССЦ Московской обл., 101-0319, приказ Минстроя России №675/пр от 21.09.2015 г.</t>
  </si>
  <si>
    <t>Картон строительный прокладочный марки Б</t>
  </si>
  <si>
    <t>101-0612</t>
  </si>
  <si>
    <t>ТССЦ Московской обл., 101-0612, приказ Минстроя России №675/пр от 21.09.2015 г.</t>
  </si>
  <si>
    <t>Мастика клеящая морозостойкая битумно-масляная МБ-50</t>
  </si>
  <si>
    <t>101-1764</t>
  </si>
  <si>
    <t>ТССЦ Московской обл., 101-1764, приказ Минстроя России №675/пр от 21.09.2015 г.</t>
  </si>
  <si>
    <t>Тальк молотый, сорт I</t>
  </si>
  <si>
    <t>101-2143</t>
  </si>
  <si>
    <t>ТССЦ Московской обл., 101-2143, приказ Минстроя России №675/пр от 21.09.2015 г.</t>
  </si>
  <si>
    <t>110901</t>
  </si>
  <si>
    <t>ТСЭМ Московской обл., 110901, приказ Минстроя России №675/пр от 21.09.2015 г.</t>
  </si>
  <si>
    <t>Растворосмесители передвижные 65 л</t>
  </si>
  <si>
    <t>101-0256</t>
  </si>
  <si>
    <t>ТССЦ Московской обл., 101-0256, приказ Минстроя России №675/пр от 21.09.2015 г.</t>
  </si>
  <si>
    <t>Плитки керамические глазурованные для внутренней облицовки стен гладкие без завала белые</t>
  </si>
  <si>
    <t>101-1686</t>
  </si>
  <si>
    <t>ТССЦ Московской обл., 101-1686, приказ Минстроя России №675/пр от 21.09.2015 г.</t>
  </si>
  <si>
    <t>Плитки керамические угловые</t>
  </si>
  <si>
    <t>101-1776</t>
  </si>
  <si>
    <t>ТССЦ Московской обл., 101-1776, приказ Минстроя России №675/пр от 21.09.2015 г.</t>
  </si>
  <si>
    <t>Клей для облицовочных работ водостойкий «Плюс» (сухая смесь)</t>
  </si>
  <si>
    <t>101-1947</t>
  </si>
  <si>
    <t>ТССЦ Московской обл., 101-1947, приказ Минстроя России №675/пр от 21.09.2015 г.</t>
  </si>
  <si>
    <t>Плитки керамические плинтусные прямые</t>
  </si>
  <si>
    <t>101-1948</t>
  </si>
  <si>
    <t>ТССЦ Московской обл., 101-1948, приказ Минстроя России №675/пр от 21.09.2015 г.</t>
  </si>
  <si>
    <t>Плитки керамические фасонные карнизные прямые</t>
  </si>
  <si>
    <t>402-0071</t>
  </si>
  <si>
    <t>ТССЦ Московской обл., 402-0071, приказ Минстроя России №675/пр от 21.09.2015 г.</t>
  </si>
  <si>
    <t>Смесь сухая (фуга) АТЛАС разных цветов для заделки швов водостойкая</t>
  </si>
  <si>
    <t>1-100-32-90</t>
  </si>
  <si>
    <t>Рабочий среднего разряда 3,2</t>
  </si>
  <si>
    <t>ТСНБ-2001 Московской области, 030101, протокол от 29.07.2020 г. № 07</t>
  </si>
  <si>
    <t>030953</t>
  </si>
  <si>
    <t>ТСНБ-2001 Московской области, 030953, протокол от 29.07.2020 г. № 07</t>
  </si>
  <si>
    <t>Подъемники грузоподъемностью до 500 кг одномачтовые, высота подъема 35 м</t>
  </si>
  <si>
    <t>ТСНБ-2001 Московской области, 110901, протокол от 29.07.2020 г. № 07</t>
  </si>
  <si>
    <t>339904</t>
  </si>
  <si>
    <t>ТСНБ-2001 Московской области, 339904, протокол от 29.07.2020 г. № 07</t>
  </si>
  <si>
    <t>Плиткорез MAKITA RH 4101</t>
  </si>
  <si>
    <t>ТСНБ-2001 Московской области, 101-1757, протокол от 29.07.2020 г. № 07</t>
  </si>
  <si>
    <t>101-1971</t>
  </si>
  <si>
    <t>ТСНБ-2001 Московской области, 101-1971, протокол от 29.07.2020 г. № 07</t>
  </si>
  <si>
    <t>Затирка «Старатели» (разной цветности)</t>
  </si>
  <si>
    <t>101-4368</t>
  </si>
  <si>
    <t>ТСНБ-2001 Московской области, 101-4368, протокол от 26.08.2020 г. № 08</t>
  </si>
  <si>
    <t>Клей плиточный «Юнис Гранит»</t>
  </si>
  <si>
    <t>101-5566</t>
  </si>
  <si>
    <t>ТСНБ-2001 Московской области, 101-5566, протокол от 29.07.2020 г. № 07</t>
  </si>
  <si>
    <t>Плитки керамогранитные размером 300х300х8 мм, бежевые</t>
  </si>
  <si>
    <t>ТСНБ-2001 Московской области, 411-0001, протокол от 29.07.2020 г. № 07</t>
  </si>
  <si>
    <t>1-1039-90</t>
  </si>
  <si>
    <t>Рабочий строитель среднего разряда 3,9</t>
  </si>
  <si>
    <t>101-0311</t>
  </si>
  <si>
    <t>ТССЦ Московской обл., 101-0311, приказ Минстроя России №675/пр от 21.09.2015 г.</t>
  </si>
  <si>
    <t>Каболка</t>
  </si>
  <si>
    <t>101-0388</t>
  </si>
  <si>
    <t>ТССЦ Московской обл., 101-0388, приказ Минстроя России №675/пр от 21.09.2015 г.</t>
  </si>
  <si>
    <t>Краски масляные земляные марки МА-0115 мумия, сурик железный</t>
  </si>
  <si>
    <t>101-0628</t>
  </si>
  <si>
    <t>ТССЦ Московской обл., 101-0628, приказ Минстроя России №675/пр от 21.09.2015 г.</t>
  </si>
  <si>
    <t>Олифа комбинированная, марки К-3</t>
  </si>
  <si>
    <t>101-0849</t>
  </si>
  <si>
    <t>ТССЦ Московской обл., 101-0849, приказ Минстроя России №675/пр от 21.09.2015 г.</t>
  </si>
  <si>
    <t>Пластина резиновая рулонная вулканизированная</t>
  </si>
  <si>
    <t>101-1669</t>
  </si>
  <si>
    <t>ТССЦ Московской обл., 101-1669, приказ Минстроя России №675/пр от 21.09.2015 г.</t>
  </si>
  <si>
    <t>Очес льняной</t>
  </si>
  <si>
    <t>101-1847</t>
  </si>
  <si>
    <t>ТССЦ Московской обл., 101-1847, приказ Минстроя России №675/пр от 21.09.2015 г.</t>
  </si>
  <si>
    <t>Замазка защитная</t>
  </si>
  <si>
    <t>101-2184</t>
  </si>
  <si>
    <t>ТССЦ Московской обл., 101-2184, приказ Минстроя России №675/пр от 21.09.2015 г.</t>
  </si>
  <si>
    <t>Шурупы с полукруглой головкой 6х60 мм</t>
  </si>
  <si>
    <t>101-2203</t>
  </si>
  <si>
    <t>ТССЦ Московской обл., 101-2203, приказ Минстроя России №675/пр от 21.09.2015 г.</t>
  </si>
  <si>
    <t>Дюбели распорные полиэтиленовые 8х30 мм</t>
  </si>
  <si>
    <t>113-0074</t>
  </si>
  <si>
    <t>ТССЦ Московской обл., 113-0074, приказ Минстроя России №675/пр от 21.09.2015 г.</t>
  </si>
  <si>
    <t>Клей фенолполивинилацетатный марки БФ-2, сорт I</t>
  </si>
  <si>
    <t>301-1521</t>
  </si>
  <si>
    <t>ТССЦ Московской обл., 301-1521, приказ Минстроя России №675/пр от 21.09.2015 г.</t>
  </si>
  <si>
    <t>Унитаз-компакт «Комфорт»</t>
  </si>
  <si>
    <t>509-1792</t>
  </si>
  <si>
    <t>ТССЦ Московской обл., 509-1792, приказ Минстроя России №675/пр от 21.09.2015 г.</t>
  </si>
  <si>
    <t>Скобы скрепляющие и для подвеса</t>
  </si>
  <si>
    <t>101-0782</t>
  </si>
  <si>
    <t>ТССЦ Московской обл., 101-0782, приказ Минстроя России №675/пр от 21.09.2015 г.</t>
  </si>
  <si>
    <t>Поковки из квадратных заготовок, масса 1,8 кг</t>
  </si>
  <si>
    <t>101-2186</t>
  </si>
  <si>
    <t>ТССЦ Московской обл., 101-2186, приказ Минстроя России №675/пр от 21.09.2015 г.</t>
  </si>
  <si>
    <t>Шурупы с полукруглой головкой 6х90 мм</t>
  </si>
  <si>
    <t>101-2204</t>
  </si>
  <si>
    <t>ТССЦ Московской обл., 101-2204, приказ Минстроя России №675/пр от 21.09.2015 г.</t>
  </si>
  <si>
    <t>Дюбели распорные полиэтиленовые 8х40 мм</t>
  </si>
  <si>
    <t>301-0825</t>
  </si>
  <si>
    <t>ТССЦ Московской обл., 301-0825, приказ Минстроя России №675/пр от 21.09.2015 г.</t>
  </si>
  <si>
    <t>Умывальники полуфарфоровые и фарфоровые с кронштейнами, сифоном бутылочным латунным и выпуском, овальные со скрытыми установочными поверхностями без спинки размером 550х480х150 мм</t>
  </si>
  <si>
    <t>1-1031-90</t>
  </si>
  <si>
    <t>Рабочий строитель среднего разряда 3,1</t>
  </si>
  <si>
    <t>101-0620</t>
  </si>
  <si>
    <t>ТССЦ Московской обл., 101-0620, приказ Минстроя России №675/пр от 21.09.2015 г.</t>
  </si>
  <si>
    <t>Мел природный молотый</t>
  </si>
  <si>
    <t>101-0623</t>
  </si>
  <si>
    <t>ТССЦ Московской обл., 101-0623, приказ Минстроя России №675/пр от 21.09.2015 г.</t>
  </si>
  <si>
    <t>Мыло твердое хозяйственное 72%</t>
  </si>
  <si>
    <t>101-1596</t>
  </si>
  <si>
    <t>ТССЦ Московской обл., 101-1596, приказ Минстроя России №675/пр от 21.09.2015 г.</t>
  </si>
  <si>
    <t>Шкурка шлифовальная двухслойная с зернистостью 40-25</t>
  </si>
  <si>
    <t>101-1712</t>
  </si>
  <si>
    <t>ТССЦ Московской обл., 101-1712, приказ Минстроя России №675/пр от 21.09.2015 г.</t>
  </si>
  <si>
    <t>Шпатлевка клеевая</t>
  </si>
  <si>
    <t>101-1840</t>
  </si>
  <si>
    <t>ТССЦ Московской обл., 101-1840, приказ Минстроя России №675/пр от 21.09.2015 г.</t>
  </si>
  <si>
    <t>Клей малярный жидкий</t>
  </si>
  <si>
    <t>101-1959</t>
  </si>
  <si>
    <t>ТССЦ Московской обл., 101-1959, приказ Минстроя России №675/пр от 21.09.2015 г.</t>
  </si>
  <si>
    <t>Краска водоэмульсионная ВЭАК-1180</t>
  </si>
  <si>
    <t>409-0639</t>
  </si>
  <si>
    <t>ТССЦ Московской обл., 409-0639, приказ Минстроя России №675/пр от 21.09.2015 г.</t>
  </si>
  <si>
    <t>Пемза шлаковая (щебень пористый из металлургического шлака), марка 600, фракция 5-10 мм</t>
  </si>
  <si>
    <t>101-1355</t>
  </si>
  <si>
    <t>ТССЦ Московской обл., 101-1355, приказ Минстроя России №675/пр от 21.09.2015 г.</t>
  </si>
  <si>
    <t>Цемент гипсоглиноземистый расширяющийся</t>
  </si>
  <si>
    <t>402-0004</t>
  </si>
  <si>
    <t>ТССЦ Московской обл., 402-0004, приказ Минстроя России №675/пр от 21.09.2015 г.</t>
  </si>
  <si>
    <t>Раствор готовый кладочный цементный марки 100</t>
  </si>
  <si>
    <t>101-1522</t>
  </si>
  <si>
    <t>ТССЦ Московской обл., 101-1522, приказ Минстроя России №675/пр от 21.09.2015 г.</t>
  </si>
  <si>
    <t>Электроды диаметром 5 мм Э42А</t>
  </si>
  <si>
    <t>101-2574</t>
  </si>
  <si>
    <t>ТССЦ Московской обл., 101-2574, приказ Минстроя России №675/пр от 21.09.2015 г.</t>
  </si>
  <si>
    <t>Болты с гайками и шайбами для санитарно-технических работ диаметром 10 мм</t>
  </si>
  <si>
    <t>301-0539</t>
  </si>
  <si>
    <t>ТССЦ Московской обл., 301-0539, приказ Минстроя России №675/пр от 21.09.2015 г.</t>
  </si>
  <si>
    <t>Поддоны душевые</t>
  </si>
  <si>
    <t>101-9138</t>
  </si>
  <si>
    <t>ТССЦ Московской обл., 101-9138, приказ Минстроя России №675/пр от 21.09.2015 г.</t>
  </si>
  <si>
    <t>Доски подоконные ПВХ</t>
  </si>
  <si>
    <t>201-9010</t>
  </si>
  <si>
    <t>ТССЦ Московской обл., 201-9010, приказ Минстроя России №675/пр от 21.09.2015 г.</t>
  </si>
  <si>
    <t>Тяга подвесов</t>
  </si>
  <si>
    <t>101-9102</t>
  </si>
  <si>
    <t>ТССЦ Московской обл., 101-9102, приказ Минстроя России №675/пр от 21.09.2015 г.</t>
  </si>
  <si>
    <t>Дюбели распорные полиэтиленовые</t>
  </si>
  <si>
    <t>201-9019</t>
  </si>
  <si>
    <t>ТССЦ Московской обл., 201-9019, приказ Минстроя России №675/пр от 21.09.2015 г.</t>
  </si>
  <si>
    <t>Багет (фиксирующий профиль) стеновой для натяжного потолка</t>
  </si>
  <si>
    <t>201-9022</t>
  </si>
  <si>
    <t>ТССЦ Московской обл., 201-9022, приказ Минстроя России №675/пр от 21.09.2015 г.</t>
  </si>
  <si>
    <t>Вставка декоративная, стеновая для натяжного потолка</t>
  </si>
  <si>
    <t>201-9039</t>
  </si>
  <si>
    <t>ТССЦ Московской обл., 201-9039, приказ Минстроя России №675/пр от 21.09.2015 г.</t>
  </si>
  <si>
    <t>Полотно натяжного потолка с бортиком из ПВХ (гарпун)</t>
  </si>
  <si>
    <t>301-1550</t>
  </si>
  <si>
    <t>ТССЦ Московской обл., 301-1550, приказ Минстроя России №675/пр от 21.09.2015 г.</t>
  </si>
  <si>
    <t>Умывальник групповой чугунный, эмалированный с педальным пуском, диаметром 1000 мм</t>
  </si>
  <si>
    <t>Поправка: МДС 81-35.2004, п.4.7  Наименование: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</t>
  </si>
  <si>
    <t>Поправка: МДС 81-35.2004, п.4.9  Наименование: По работам, в технологии производства которых предусмотрена сварка металлоконструкций, металлопроката, стальных труб, листового металла, закладных деталей и др. металлоизделий, элементные сметные нормы и единичные расценки разработаны из условия применения углеродистой стали.При применении нержавеющей стали</t>
  </si>
  <si>
    <t>"СОГЛАСОВАНО"</t>
  </si>
  <si>
    <t>"УТВЕРЖДАЮ"</t>
  </si>
  <si>
    <t>"_____"________________ 2021 г.</t>
  </si>
  <si>
    <t>(наименование стройки)</t>
  </si>
  <si>
    <t xml:space="preserve">Номер заказа   </t>
  </si>
  <si>
    <t>(наименование работ и затрат, наименование объекта)</t>
  </si>
  <si>
    <t>базовая цена</t>
  </si>
  <si>
    <t>текущая цена</t>
  </si>
  <si>
    <t>Сметная стоимость</t>
  </si>
  <si>
    <t>тыс. руб.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</si>
  <si>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</si>
  <si>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</si>
  <si>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</si>
  <si>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</si>
  <si>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</si>
  <si>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чел. -ч.</t>
  </si>
  <si>
    <t>Средства на оплату труда</t>
  </si>
  <si>
    <t>Строительный объем:</t>
  </si>
  <si>
    <t>Стоимость ед.стр.объема: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</si>
  <si>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</si>
  <si>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</si>
  <si>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</si>
  <si>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</si>
  <si>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</si>
  <si>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</t>
  </si>
  <si>
    <t>Попра-вочные коэфф.</t>
  </si>
  <si>
    <t>Стоимость в ценах 2001г.</t>
  </si>
  <si>
    <t>Пункт коэфф. пересчета</t>
  </si>
  <si>
    <t>Коэфф. пересчета</t>
  </si>
  <si>
    <t>Стоимость в текущих ценах</t>
  </si>
  <si>
    <t>ЗТР всего чел.-час</t>
  </si>
  <si>
    <t>Составлена в ценах ТСНБ-2001 МО (редакция 2014 г) февраль 2021 года и Московская область Каталог текущих цен на материалы, сентябрь 2020 г</t>
  </si>
  <si>
    <t>Зарплата</t>
  </si>
  <si>
    <t>НР от ФОТ</t>
  </si>
  <si>
    <t>%</t>
  </si>
  <si>
    <t>СП от ФОТ</t>
  </si>
  <si>
    <t>Затраты труда</t>
  </si>
  <si>
    <t>чел-ч</t>
  </si>
  <si>
    <t>в т.ч. зарплата машинистов</t>
  </si>
  <si>
    <r>
      <t>10-01-035-1</t>
    </r>
    <r>
      <rPr>
        <i/>
        <sz val="10"/>
        <rFont val="Arial"/>
        <family val="2"/>
        <charset val="204"/>
      </rPr>
      <t xml:space="preserve">
Поправка: МДС 81-35.2004, п.4.7</t>
    </r>
  </si>
  <si>
    <t>Материальные ресурсы</t>
  </si>
  <si>
    <r>
      <t>15-01-050-4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</si>
  <si>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11-01-012-3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</si>
  <si>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11-01-057-1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</si>
  <si>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10-05-011-2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</si>
  <si>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10-01-060-1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</si>
  <si>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11-01-033-1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</si>
  <si>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10-04-013-1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</si>
  <si>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15-01-047-15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</si>
  <si>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15-01-020-11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</si>
  <si>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11-01-300-1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</si>
  <si>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17-01-003-1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</si>
  <si>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17-01-001-14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</si>
  <si>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17-01-001-15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</si>
  <si>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17-01-001-18</t>
    </r>
    <r>
      <rPr>
        <i/>
        <sz val="10"/>
        <rFont val="Arial"/>
        <family val="2"/>
        <charset val="204"/>
      </rPr>
      <t xml:space="preserve">
Поправка: МДС 81-35.2004, п.4.7</t>
    </r>
  </si>
  <si>
    <t xml:space="preserve">   </t>
  </si>
  <si>
    <t xml:space="preserve">Объемы согласовал  </t>
  </si>
  <si>
    <t>[должность,подпись(инициалы,фамилия)]</t>
  </si>
  <si>
    <t xml:space="preserve">Составил  </t>
  </si>
  <si>
    <t xml:space="preserve">Проверил  </t>
  </si>
  <si>
    <t xml:space="preserve">Мы, нижеподписавшиеся, произвели осмотр объекта </t>
  </si>
  <si>
    <t xml:space="preserve">и постановили произвести ремонт объекта в </t>
  </si>
  <si>
    <t>следующем объеме:</t>
  </si>
  <si>
    <t>Единица измерения</t>
  </si>
  <si>
    <t>Количество</t>
  </si>
  <si>
    <t>Заказчик _________________</t>
  </si>
  <si>
    <t>Подрядчик _________________</t>
  </si>
</sst>
</file>

<file path=xl/styles.xml><?xml version="1.0" encoding="utf-8"?>
<styleSheet xmlns="http://schemas.openxmlformats.org/spreadsheetml/2006/main">
  <numFmts count="2">
    <numFmt numFmtId="164" formatCode="#,##0.00;[Red]\-\ #,##0.00"/>
    <numFmt numFmtId="165" formatCode="#,##0.0;[Red]\-\ #,##0.0"/>
  </numFmts>
  <fonts count="20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0" fontId="11" fillId="0" borderId="0" xfId="0" applyFont="1"/>
    <xf numFmtId="0" fontId="12" fillId="0" borderId="0" xfId="0" applyFont="1" applyAlignment="1"/>
    <xf numFmtId="0" fontId="11" fillId="0" borderId="0" xfId="0" applyFont="1" applyAlignment="1"/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wrapText="1"/>
    </xf>
    <xf numFmtId="0" fontId="11" fillId="0" borderId="0" xfId="0" applyFont="1" applyBorder="1"/>
    <xf numFmtId="0" fontId="11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13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top"/>
    </xf>
    <xf numFmtId="0" fontId="14" fillId="0" borderId="0" xfId="0" applyFont="1" applyAlignment="1">
      <alignment horizontal="right"/>
    </xf>
    <xf numFmtId="0" fontId="11" fillId="0" borderId="0" xfId="0" applyFont="1" applyAlignment="1">
      <alignment horizontal="right" vertical="top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left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0" xfId="0" applyFont="1" applyAlignment="1">
      <alignment vertical="top" wrapText="1"/>
    </xf>
    <xf numFmtId="164" fontId="0" fillId="0" borderId="0" xfId="0" applyNumberFormat="1"/>
    <xf numFmtId="0" fontId="11" fillId="0" borderId="2" xfId="0" applyFont="1" applyBorder="1"/>
    <xf numFmtId="0" fontId="11" fillId="0" borderId="0" xfId="0" applyFont="1" applyAlignment="1">
      <alignment vertical="center"/>
    </xf>
    <xf numFmtId="0" fontId="14" fillId="0" borderId="0" xfId="0" applyFont="1"/>
    <xf numFmtId="0" fontId="11" fillId="0" borderId="0" xfId="0" applyFont="1" applyAlignment="1">
      <alignment horizontal="left" wrapText="1"/>
    </xf>
    <xf numFmtId="0" fontId="17" fillId="0" borderId="0" xfId="0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164" fontId="10" fillId="0" borderId="0" xfId="0" applyNumberFormat="1" applyFont="1" applyAlignment="1">
      <alignment horizontal="right"/>
    </xf>
    <xf numFmtId="0" fontId="17" fillId="0" borderId="2" xfId="0" applyFont="1" applyBorder="1" applyAlignment="1">
      <alignment horizontal="right" wrapText="1"/>
    </xf>
    <xf numFmtId="0" fontId="11" fillId="0" borderId="2" xfId="0" applyFont="1" applyBorder="1" applyAlignment="1">
      <alignment horizontal="right"/>
    </xf>
    <xf numFmtId="164" fontId="11" fillId="0" borderId="2" xfId="0" applyNumberFormat="1" applyFont="1" applyBorder="1" applyAlignment="1">
      <alignment horizontal="right"/>
    </xf>
    <xf numFmtId="0" fontId="11" fillId="0" borderId="2" xfId="0" quotePrefix="1" applyFont="1" applyBorder="1" applyAlignment="1">
      <alignment horizontal="right" wrapText="1"/>
    </xf>
    <xf numFmtId="0" fontId="11" fillId="0" borderId="2" xfId="0" applyFont="1" applyBorder="1" applyAlignment="1">
      <alignment horizontal="right" wrapText="1"/>
    </xf>
    <xf numFmtId="0" fontId="10" fillId="0" borderId="2" xfId="0" applyFont="1" applyBorder="1" applyAlignment="1">
      <alignment horizontal="right"/>
    </xf>
    <xf numFmtId="164" fontId="19" fillId="0" borderId="0" xfId="0" applyNumberFormat="1" applyFont="1" applyAlignment="1">
      <alignment horizontal="right"/>
    </xf>
    <xf numFmtId="164" fontId="17" fillId="0" borderId="0" xfId="0" applyNumberFormat="1" applyFont="1" applyAlignment="1">
      <alignment horizontal="right"/>
    </xf>
    <xf numFmtId="164" fontId="10" fillId="0" borderId="2" xfId="0" applyNumberFormat="1" applyFont="1" applyBorder="1" applyAlignment="1">
      <alignment horizontal="right"/>
    </xf>
    <xf numFmtId="0" fontId="11" fillId="0" borderId="0" xfId="0" quotePrefix="1" applyFont="1" applyAlignment="1">
      <alignment horizontal="right" wrapText="1"/>
    </xf>
    <xf numFmtId="0" fontId="11" fillId="0" borderId="0" xfId="0" applyFont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center" wrapText="1"/>
    </xf>
    <xf numFmtId="0" fontId="11" fillId="0" borderId="5" xfId="0" applyFont="1" applyBorder="1" applyAlignment="1">
      <alignment horizontal="center"/>
    </xf>
    <xf numFmtId="0" fontId="11" fillId="0" borderId="3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wrapText="1"/>
    </xf>
    <xf numFmtId="0" fontId="11" fillId="0" borderId="3" xfId="0" applyFont="1" applyBorder="1" applyAlignment="1">
      <alignment horizontal="right" wrapText="1"/>
    </xf>
    <xf numFmtId="0" fontId="11" fillId="0" borderId="3" xfId="0" applyFont="1" applyBorder="1" applyAlignment="1">
      <alignment horizontal="right"/>
    </xf>
    <xf numFmtId="0" fontId="11" fillId="0" borderId="5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left" wrapText="1"/>
    </xf>
    <xf numFmtId="0" fontId="11" fillId="0" borderId="5" xfId="0" applyFont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 wrapText="1"/>
    </xf>
    <xf numFmtId="164" fontId="14" fillId="0" borderId="1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165" fontId="11" fillId="0" borderId="0" xfId="0" applyNumberFormat="1" applyFont="1" applyAlignment="1">
      <alignment horizontal="right"/>
    </xf>
    <xf numFmtId="0" fontId="10" fillId="0" borderId="1" xfId="0" applyFont="1" applyBorder="1" applyAlignment="1">
      <alignment horizontal="center" vertical="top"/>
    </xf>
    <xf numFmtId="0" fontId="11" fillId="0" borderId="2" xfId="0" applyFont="1" applyBorder="1" applyAlignment="1">
      <alignment horizontal="left"/>
    </xf>
    <xf numFmtId="0" fontId="14" fillId="0" borderId="0" xfId="0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13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0" fontId="10" fillId="0" borderId="0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1" fillId="0" borderId="0" xfId="0" applyFont="1" applyBorder="1" applyAlignment="1">
      <alignment horizontal="left" wrapText="1"/>
    </xf>
    <xf numFmtId="0" fontId="10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left"/>
    </xf>
    <xf numFmtId="0" fontId="12" fillId="0" borderId="5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815"/>
  <sheetViews>
    <sheetView topLeftCell="A1001" zoomScaleNormal="100" workbookViewId="0">
      <selection activeCell="K28" sqref="K28:L28"/>
    </sheetView>
  </sheetViews>
  <sheetFormatPr defaultRowHeight="12.75"/>
  <cols>
    <col min="1" max="1" width="5.7109375" customWidth="1"/>
    <col min="2" max="2" width="11.7109375" customWidth="1"/>
    <col min="3" max="3" width="40.7109375" customWidth="1"/>
    <col min="4" max="5" width="10.7109375" customWidth="1"/>
    <col min="6" max="8" width="12.7109375" customWidth="1"/>
    <col min="9" max="9" width="17.7109375" customWidth="1"/>
    <col min="10" max="10" width="8.7109375" customWidth="1"/>
    <col min="11" max="11" width="12.7109375" customWidth="1"/>
    <col min="12" max="12" width="9.7109375" customWidth="1"/>
    <col min="15" max="31" width="0" hidden="1" customWidth="1"/>
    <col min="32" max="32" width="91.7109375" hidden="1" customWidth="1"/>
    <col min="33" max="36" width="0" hidden="1" customWidth="1"/>
  </cols>
  <sheetData>
    <row r="1" spans="1:12">
      <c r="A1" s="9" t="str">
        <f>Source!B1</f>
        <v>Smeta.RU  (495) 974-1589</v>
      </c>
    </row>
    <row r="2" spans="1:12" ht="14.25">
      <c r="A2" s="10"/>
      <c r="B2" s="10"/>
      <c r="C2" s="10"/>
      <c r="D2" s="10"/>
      <c r="E2" s="10"/>
      <c r="F2" s="10"/>
      <c r="G2" s="10"/>
      <c r="H2" s="10"/>
      <c r="I2" s="10"/>
      <c r="J2" s="10"/>
      <c r="K2" s="11"/>
      <c r="L2" s="11"/>
    </row>
    <row r="3" spans="1:12" ht="16.5">
      <c r="A3" s="12"/>
      <c r="B3" s="90" t="s">
        <v>994</v>
      </c>
      <c r="C3" s="90"/>
      <c r="D3" s="90"/>
      <c r="E3" s="90"/>
      <c r="F3" s="11"/>
      <c r="G3" s="11"/>
      <c r="H3" s="90" t="s">
        <v>995</v>
      </c>
      <c r="I3" s="90"/>
      <c r="J3" s="90"/>
      <c r="K3" s="90"/>
      <c r="L3" s="90"/>
    </row>
    <row r="4" spans="1:12" ht="14.25">
      <c r="A4" s="11"/>
      <c r="B4" s="69"/>
      <c r="C4" s="69"/>
      <c r="D4" s="69"/>
      <c r="E4" s="69"/>
      <c r="F4" s="11"/>
      <c r="G4" s="11"/>
      <c r="H4" s="69"/>
      <c r="I4" s="69"/>
      <c r="J4" s="69"/>
      <c r="K4" s="69"/>
      <c r="L4" s="69"/>
    </row>
    <row r="5" spans="1:12" ht="14.25">
      <c r="A5" s="13"/>
      <c r="B5" s="13"/>
      <c r="C5" s="14"/>
      <c r="D5" s="14"/>
      <c r="E5" s="14"/>
      <c r="F5" s="11"/>
      <c r="G5" s="11"/>
      <c r="H5" s="15"/>
      <c r="I5" s="14"/>
      <c r="J5" s="14"/>
      <c r="K5" s="14"/>
      <c r="L5" s="15"/>
    </row>
    <row r="6" spans="1:12" ht="14.25">
      <c r="A6" s="15"/>
      <c r="B6" s="69" t="str">
        <f>CONCATENATE("______________________ ", IF(Source!AL12&lt;&gt;"", Source!AL12, ""))</f>
        <v xml:space="preserve">______________________ </v>
      </c>
      <c r="C6" s="69"/>
      <c r="D6" s="69"/>
      <c r="E6" s="69"/>
      <c r="F6" s="11"/>
      <c r="G6" s="11"/>
      <c r="H6" s="69" t="str">
        <f>CONCATENATE("______________________ ", IF(Source!AH12&lt;&gt;"", Source!AH12, ""))</f>
        <v xml:space="preserve">______________________ </v>
      </c>
      <c r="I6" s="69"/>
      <c r="J6" s="69"/>
      <c r="K6" s="69"/>
      <c r="L6" s="69"/>
    </row>
    <row r="7" spans="1:12" ht="14.25">
      <c r="A7" s="16"/>
      <c r="B7" s="88" t="s">
        <v>996</v>
      </c>
      <c r="C7" s="88"/>
      <c r="D7" s="88"/>
      <c r="E7" s="88"/>
      <c r="F7" s="11"/>
      <c r="G7" s="11"/>
      <c r="H7" s="88" t="s">
        <v>996</v>
      </c>
      <c r="I7" s="88"/>
      <c r="J7" s="88"/>
      <c r="K7" s="88"/>
      <c r="L7" s="88"/>
    </row>
    <row r="10" spans="1:12" ht="15.75">
      <c r="A10" s="16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16"/>
    </row>
    <row r="11" spans="1:12" ht="14.25">
      <c r="A11" s="17"/>
      <c r="B11" s="89" t="s">
        <v>997</v>
      </c>
      <c r="C11" s="89"/>
      <c r="D11" s="89"/>
      <c r="E11" s="89"/>
      <c r="F11" s="89"/>
      <c r="G11" s="89"/>
      <c r="H11" s="89"/>
      <c r="I11" s="89"/>
      <c r="J11" s="89"/>
      <c r="K11" s="89"/>
      <c r="L11" s="16"/>
    </row>
    <row r="12" spans="1:12" ht="14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</row>
    <row r="13" spans="1:12" ht="14.25">
      <c r="A13" s="11"/>
      <c r="B13" s="11"/>
      <c r="C13" s="11"/>
      <c r="D13" s="11"/>
      <c r="E13" s="11"/>
      <c r="F13" s="70" t="s">
        <v>998</v>
      </c>
      <c r="G13" s="70"/>
      <c r="H13" s="75" t="str">
        <f>IF(Source!F12&lt;&gt;"Новый объект", Source!F12, "")</f>
        <v>Ильинский Погост 1этаж карантин ОВП 2021</v>
      </c>
      <c r="I13" s="75"/>
      <c r="J13" s="75"/>
      <c r="K13" s="75"/>
      <c r="L13" s="18"/>
    </row>
    <row r="14" spans="1:12" ht="14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12" ht="15.75">
      <c r="A15" s="19"/>
      <c r="B15" s="83" t="str">
        <f>CONCATENATE( "ЛОКАЛЬНАЯ СМЕТА № ",IF(Source!F12&lt;&gt;"Новый объект", Source!F12, ""))</f>
        <v>ЛОКАЛЬНАЯ СМЕТА № Ильинский Погост 1этаж карантин ОВП 2021</v>
      </c>
      <c r="C15" s="83"/>
      <c r="D15" s="83"/>
      <c r="E15" s="83"/>
      <c r="F15" s="83"/>
      <c r="G15" s="83"/>
      <c r="H15" s="83"/>
      <c r="I15" s="83"/>
      <c r="J15" s="83"/>
      <c r="K15" s="83"/>
      <c r="L15" s="19"/>
    </row>
    <row r="16" spans="1:12" ht="15.75">
      <c r="A16" s="19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19"/>
    </row>
    <row r="17" spans="1:12" ht="18" hidden="1">
      <c r="A17" s="19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19"/>
    </row>
    <row r="18" spans="1:12" ht="14.25" hidden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</row>
    <row r="19" spans="1:12" ht="18">
      <c r="A19" s="11"/>
      <c r="B19" s="85" t="str">
        <f>IF(Source!G12&lt;&gt;"Новый объект", Source!G12, "")</f>
        <v>Ильинский Погост 1 этаж карантин ОВП 2021</v>
      </c>
      <c r="C19" s="85"/>
      <c r="D19" s="85"/>
      <c r="E19" s="85"/>
      <c r="F19" s="85"/>
      <c r="G19" s="85"/>
      <c r="H19" s="85"/>
      <c r="I19" s="85"/>
      <c r="J19" s="85"/>
      <c r="K19" s="85"/>
      <c r="L19" s="21"/>
    </row>
    <row r="20" spans="1:12" ht="14.25">
      <c r="A20" s="11"/>
      <c r="B20" s="86" t="s">
        <v>999</v>
      </c>
      <c r="C20" s="86"/>
      <c r="D20" s="86"/>
      <c r="E20" s="86"/>
      <c r="F20" s="86"/>
      <c r="G20" s="86"/>
      <c r="H20" s="86"/>
      <c r="I20" s="86"/>
      <c r="J20" s="86"/>
      <c r="K20" s="86"/>
      <c r="L20" s="16"/>
    </row>
    <row r="21" spans="1:12" ht="14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</row>
    <row r="22" spans="1:12" ht="14.25">
      <c r="A22" s="75" t="str">
        <f>CONCATENATE("Основание: ", Source!J12)</f>
        <v xml:space="preserve">Основание: 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</row>
    <row r="23" spans="1:12" ht="14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</row>
    <row r="24" spans="1:12" ht="14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</row>
    <row r="25" spans="1:12" ht="14.25">
      <c r="A25" s="11"/>
      <c r="B25" s="11"/>
      <c r="C25" s="11"/>
      <c r="D25" s="11"/>
      <c r="E25" s="22"/>
      <c r="F25" s="22"/>
      <c r="G25" s="87" t="s">
        <v>1000</v>
      </c>
      <c r="H25" s="87"/>
      <c r="I25" s="87" t="s">
        <v>1001</v>
      </c>
      <c r="J25" s="87"/>
      <c r="K25" s="11"/>
      <c r="L25" s="11"/>
    </row>
    <row r="26" spans="1:12" ht="15">
      <c r="A26" s="11"/>
      <c r="B26" s="11"/>
      <c r="C26" s="79" t="s">
        <v>1002</v>
      </c>
      <c r="D26" s="79"/>
      <c r="E26" s="79"/>
      <c r="F26" s="79"/>
      <c r="G26" s="80">
        <v>0</v>
      </c>
      <c r="H26" s="80"/>
      <c r="I26" s="80">
        <v>1432221.54</v>
      </c>
      <c r="J26" s="80"/>
      <c r="K26" s="81" t="s">
        <v>1003</v>
      </c>
      <c r="L26" s="81"/>
    </row>
    <row r="27" spans="1:12" ht="14.25">
      <c r="A27" s="11"/>
      <c r="B27" s="11"/>
      <c r="C27" s="82" t="s">
        <v>1004</v>
      </c>
      <c r="D27" s="82"/>
      <c r="E27" s="82"/>
      <c r="F27" s="82"/>
      <c r="G27" s="80">
        <v>0</v>
      </c>
      <c r="H27" s="80"/>
      <c r="I27" s="80">
        <v>0</v>
      </c>
      <c r="J27" s="80"/>
      <c r="K27" s="81" t="s">
        <v>1003</v>
      </c>
      <c r="L27" s="81"/>
    </row>
    <row r="28" spans="1:12" ht="14.25">
      <c r="A28" s="11"/>
      <c r="B28" s="11"/>
      <c r="C28" s="82" t="s">
        <v>1005</v>
      </c>
      <c r="D28" s="82"/>
      <c r="E28" s="82"/>
      <c r="F28" s="82"/>
      <c r="G28" s="80">
        <v>0</v>
      </c>
      <c r="H28" s="80"/>
      <c r="I28" s="80">
        <v>0</v>
      </c>
      <c r="J28" s="80"/>
      <c r="K28" s="81" t="s">
        <v>1003</v>
      </c>
      <c r="L28" s="81"/>
    </row>
    <row r="29" spans="1:12" ht="14.25">
      <c r="A29" s="11"/>
      <c r="B29" s="11"/>
      <c r="C29" s="82" t="s">
        <v>1006</v>
      </c>
      <c r="D29" s="82"/>
      <c r="E29" s="82"/>
      <c r="F29" s="82"/>
      <c r="G29" s="80">
        <f>SUM(Y1:Y1803)/1000</f>
        <v>0</v>
      </c>
      <c r="H29" s="80"/>
      <c r="I29" s="80">
        <f>(Source!F2614)/1000</f>
        <v>0</v>
      </c>
      <c r="J29" s="80"/>
      <c r="K29" s="81" t="s">
        <v>1003</v>
      </c>
      <c r="L29" s="81"/>
    </row>
    <row r="30" spans="1:12" ht="14.25">
      <c r="A30" s="11"/>
      <c r="B30" s="11"/>
      <c r="C30" s="82" t="s">
        <v>1007</v>
      </c>
      <c r="D30" s="82"/>
      <c r="E30" s="82"/>
      <c r="F30" s="82"/>
      <c r="G30" s="80">
        <f>SUM(Z1:Z1803)/1000</f>
        <v>0</v>
      </c>
      <c r="H30" s="80"/>
      <c r="I30" s="80">
        <f>(Source!F2624+Source!F2625)/1000</f>
        <v>0</v>
      </c>
      <c r="J30" s="80"/>
      <c r="K30" s="81" t="s">
        <v>1003</v>
      </c>
      <c r="L30" s="81"/>
    </row>
    <row r="31" spans="1:12" ht="15">
      <c r="A31" s="11"/>
      <c r="B31" s="11"/>
      <c r="C31" s="79" t="s">
        <v>1008</v>
      </c>
      <c r="D31" s="79"/>
      <c r="E31" s="79"/>
      <c r="F31" s="79"/>
      <c r="G31" s="80">
        <f>I31</f>
        <v>0</v>
      </c>
      <c r="H31" s="80"/>
      <c r="I31" s="80">
        <v>0</v>
      </c>
      <c r="J31" s="80"/>
      <c r="K31" s="81" t="s">
        <v>1009</v>
      </c>
      <c r="L31" s="81"/>
    </row>
    <row r="32" spans="1:12" ht="15">
      <c r="A32" s="11"/>
      <c r="B32" s="11"/>
      <c r="C32" s="79" t="s">
        <v>1010</v>
      </c>
      <c r="D32" s="79"/>
      <c r="E32" s="79"/>
      <c r="F32" s="79"/>
      <c r="G32" s="80">
        <v>0</v>
      </c>
      <c r="H32" s="80"/>
      <c r="I32" s="80">
        <v>0</v>
      </c>
      <c r="J32" s="80"/>
      <c r="K32" s="81" t="s">
        <v>1003</v>
      </c>
      <c r="L32" s="81"/>
    </row>
    <row r="33" spans="1:22" ht="14.25" hidden="1">
      <c r="A33" s="11"/>
      <c r="B33" s="11"/>
      <c r="C33" s="82" t="s">
        <v>110</v>
      </c>
      <c r="D33" s="82"/>
      <c r="E33" s="82"/>
      <c r="F33" s="82"/>
      <c r="G33" s="80"/>
      <c r="H33" s="80"/>
      <c r="I33" s="80"/>
      <c r="J33" s="80"/>
      <c r="K33" s="23" t="s">
        <v>1003</v>
      </c>
      <c r="L33" s="11"/>
    </row>
    <row r="34" spans="1:22" ht="15">
      <c r="A34" s="11"/>
      <c r="B34" s="11"/>
      <c r="C34" s="24"/>
      <c r="D34" s="24"/>
      <c r="E34" s="24"/>
      <c r="F34" s="15"/>
      <c r="G34" s="25"/>
      <c r="H34" s="25"/>
      <c r="I34" s="25"/>
      <c r="J34" s="25"/>
      <c r="K34" s="25"/>
      <c r="L34" s="25"/>
    </row>
    <row r="35" spans="1:22" ht="15" hidden="1">
      <c r="A35" s="15" t="s">
        <v>1011</v>
      </c>
      <c r="B35" s="11"/>
      <c r="C35" s="11"/>
      <c r="D35" s="13"/>
      <c r="E35" s="11"/>
      <c r="F35" s="11"/>
      <c r="G35" s="26"/>
      <c r="H35" s="26"/>
      <c r="I35" s="27"/>
      <c r="J35" s="26"/>
      <c r="K35" s="26"/>
      <c r="L35" s="26"/>
    </row>
    <row r="36" spans="1:22" ht="15" hidden="1">
      <c r="A36" s="15" t="s">
        <v>1012</v>
      </c>
      <c r="B36" s="11"/>
      <c r="C36" s="11"/>
      <c r="D36" s="13"/>
      <c r="E36" s="11"/>
      <c r="F36" s="11"/>
      <c r="G36" s="26"/>
      <c r="H36" s="26"/>
      <c r="I36" s="27"/>
      <c r="J36" s="26"/>
      <c r="K36" s="26"/>
      <c r="L36" s="26"/>
    </row>
    <row r="37" spans="1:22" ht="15" hidden="1">
      <c r="A37" s="11"/>
      <c r="B37" s="11"/>
      <c r="C37" s="10"/>
      <c r="D37" s="10"/>
      <c r="E37" s="10"/>
      <c r="F37" s="10"/>
      <c r="G37" s="26"/>
      <c r="H37" s="26"/>
      <c r="I37" s="27"/>
      <c r="J37" s="26"/>
      <c r="K37" s="26"/>
      <c r="L37" s="26"/>
    </row>
    <row r="38" spans="1:22" ht="14.25">
      <c r="A38" s="78" t="s">
        <v>1025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</row>
    <row r="39" spans="1:22" ht="57">
      <c r="A39" s="28" t="s">
        <v>1013</v>
      </c>
      <c r="B39" s="28" t="s">
        <v>1014</v>
      </c>
      <c r="C39" s="28" t="s">
        <v>1015</v>
      </c>
      <c r="D39" s="28" t="s">
        <v>1016</v>
      </c>
      <c r="E39" s="28" t="s">
        <v>1017</v>
      </c>
      <c r="F39" s="28" t="s">
        <v>1018</v>
      </c>
      <c r="G39" s="28" t="s">
        <v>1019</v>
      </c>
      <c r="H39" s="28" t="s">
        <v>1020</v>
      </c>
      <c r="I39" s="28" t="s">
        <v>1021</v>
      </c>
      <c r="J39" s="28" t="s">
        <v>1022</v>
      </c>
      <c r="K39" s="28" t="s">
        <v>1023</v>
      </c>
      <c r="L39" s="28" t="s">
        <v>1024</v>
      </c>
    </row>
    <row r="40" spans="1:22" ht="14.25">
      <c r="A40" s="29">
        <v>1</v>
      </c>
      <c r="B40" s="29">
        <v>2</v>
      </c>
      <c r="C40" s="29">
        <v>3</v>
      </c>
      <c r="D40" s="29">
        <v>4</v>
      </c>
      <c r="E40" s="29">
        <v>5</v>
      </c>
      <c r="F40" s="29">
        <v>6</v>
      </c>
      <c r="G40" s="29">
        <v>7</v>
      </c>
      <c r="H40" s="29">
        <v>8</v>
      </c>
      <c r="I40" s="29">
        <v>9</v>
      </c>
      <c r="J40" s="29">
        <v>10</v>
      </c>
      <c r="K40" s="29">
        <v>11</v>
      </c>
      <c r="L40" s="30">
        <v>12</v>
      </c>
    </row>
    <row r="42" spans="1:22" ht="16.5">
      <c r="A42" s="74" t="str">
        <f>CONCATENATE("Локальная смета: ",IF(Source!G20&lt;&gt;"Новая локальная смета", Source!G20, ""))</f>
        <v xml:space="preserve">Локальная смета: 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</row>
    <row r="44" spans="1:22" ht="16.5">
      <c r="A44" s="74" t="str">
        <f>CONCATENATE("Раздел: ",IF(Source!G24&lt;&gt;"Новый раздел", Source!G24, ""))</f>
        <v>Раздел: комната 1-25 карантин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</row>
    <row r="46" spans="1:22" ht="16.5">
      <c r="A46" s="74" t="str">
        <f>CONCATENATE("Подраздел: ",IF(Source!G28&lt;&gt;"Новый подраздел", Source!G28, ""))</f>
        <v>Подраздел: демонтаж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</row>
    <row r="47" spans="1:22" ht="42.75">
      <c r="A47" s="23" t="str">
        <f>Source!E32</f>
        <v>1</v>
      </c>
      <c r="B47" s="53" t="str">
        <f>Source!F32</f>
        <v>57-1-2</v>
      </c>
      <c r="C47" s="53" t="str">
        <f>Source!G32</f>
        <v>Разборка оснований покрытия полов лаг из досок и брусков</v>
      </c>
      <c r="D47" s="37" t="str">
        <f>Source!H32</f>
        <v>100 м2 основания</v>
      </c>
      <c r="E47" s="10">
        <f>Source!I32</f>
        <v>0.14000000000000001</v>
      </c>
      <c r="F47" s="38">
        <f>Source!AL32+Source!AM32+Source!AO32</f>
        <v>59.83</v>
      </c>
      <c r="G47" s="39"/>
      <c r="H47" s="38"/>
      <c r="I47" s="39" t="str">
        <f>Source!BO32</f>
        <v>57-1-2</v>
      </c>
      <c r="J47" s="39"/>
      <c r="K47" s="38"/>
      <c r="L47" s="40"/>
      <c r="S47">
        <f>ROUND((Source!FX32/100)*((ROUND(Source!AF32*Source!I32, 2)+ROUND(Source!AE32*Source!I32, 2))), 2)</f>
        <v>6.7</v>
      </c>
      <c r="T47">
        <f>Source!X32</f>
        <v>188.24</v>
      </c>
      <c r="U47">
        <f>ROUND((Source!FY32/100)*((ROUND(Source!AF32*Source!I32, 2)+ROUND(Source!AE32*Source!I32, 2))), 2)</f>
        <v>5.7</v>
      </c>
      <c r="V47">
        <f>Source!Y32</f>
        <v>149.49</v>
      </c>
    </row>
    <row r="48" spans="1:22">
      <c r="C48" s="31" t="str">
        <f>"Объем: "&amp;Source!I32&amp;"=14/"&amp;"100"</f>
        <v>Объем: 0,14=14/100</v>
      </c>
    </row>
    <row r="49" spans="1:26" ht="14.25">
      <c r="A49" s="23"/>
      <c r="B49" s="53"/>
      <c r="C49" s="53" t="s">
        <v>1026</v>
      </c>
      <c r="D49" s="37"/>
      <c r="E49" s="10"/>
      <c r="F49" s="38">
        <f>Source!AO32</f>
        <v>59.83</v>
      </c>
      <c r="G49" s="39" t="str">
        <f>Source!DG32</f>
        <v/>
      </c>
      <c r="H49" s="38">
        <f>ROUND(Source!AF32*Source!I32, 2)</f>
        <v>8.3800000000000008</v>
      </c>
      <c r="I49" s="39"/>
      <c r="J49" s="39">
        <f>IF(Source!BA32&lt;&gt; 0, Source!BA32, 1)</f>
        <v>33.049999999999997</v>
      </c>
      <c r="K49" s="38">
        <f>Source!S32</f>
        <v>276.83</v>
      </c>
      <c r="L49" s="40"/>
      <c r="R49">
        <f>H49</f>
        <v>8.3800000000000008</v>
      </c>
    </row>
    <row r="50" spans="1:26" ht="14.25">
      <c r="A50" s="23"/>
      <c r="B50" s="53"/>
      <c r="C50" s="53" t="s">
        <v>1027</v>
      </c>
      <c r="D50" s="37" t="s">
        <v>1028</v>
      </c>
      <c r="E50" s="10">
        <f>Source!BZ32</f>
        <v>80</v>
      </c>
      <c r="F50" s="56"/>
      <c r="G50" s="39"/>
      <c r="H50" s="38">
        <f>SUM(S47:S53)</f>
        <v>6.7</v>
      </c>
      <c r="I50" s="41" t="str">
        <f>CONCATENATE(Source!FX32, Source!FV32, "=")</f>
        <v>80*0,85=</v>
      </c>
      <c r="J50" s="36">
        <f>Source!AT32</f>
        <v>68</v>
      </c>
      <c r="K50" s="38">
        <f>SUM(T47:T53)</f>
        <v>188.24</v>
      </c>
      <c r="L50" s="40"/>
    </row>
    <row r="51" spans="1:26" ht="14.25">
      <c r="A51" s="23"/>
      <c r="B51" s="53"/>
      <c r="C51" s="53" t="s">
        <v>1029</v>
      </c>
      <c r="D51" s="37" t="s">
        <v>1028</v>
      </c>
      <c r="E51" s="10">
        <f>Source!CA32</f>
        <v>68</v>
      </c>
      <c r="F51" s="56"/>
      <c r="G51" s="39"/>
      <c r="H51" s="38">
        <f>SUM(U47:U53)</f>
        <v>5.7</v>
      </c>
      <c r="I51" s="41" t="str">
        <f>CONCATENATE(Source!FY32, Source!FW32, "=")</f>
        <v>68*0,8=</v>
      </c>
      <c r="J51" s="36">
        <f>Source!AU32</f>
        <v>54</v>
      </c>
      <c r="K51" s="38">
        <f>SUM(V47:V53)</f>
        <v>149.49</v>
      </c>
      <c r="L51" s="40"/>
    </row>
    <row r="52" spans="1:26" ht="14.25">
      <c r="A52" s="23"/>
      <c r="B52" s="53"/>
      <c r="C52" s="53" t="s">
        <v>1030</v>
      </c>
      <c r="D52" s="37" t="s">
        <v>1031</v>
      </c>
      <c r="E52" s="10">
        <f>Source!AQ32</f>
        <v>7.67</v>
      </c>
      <c r="F52" s="38"/>
      <c r="G52" s="39" t="str">
        <f>Source!DI32</f>
        <v/>
      </c>
      <c r="H52" s="38"/>
      <c r="I52" s="39"/>
      <c r="J52" s="39"/>
      <c r="K52" s="38"/>
      <c r="L52" s="42">
        <f>Source!U32</f>
        <v>1.0738000000000001</v>
      </c>
    </row>
    <row r="53" spans="1:26" ht="14.25">
      <c r="A53" s="54" t="str">
        <f>Source!E33</f>
        <v>1,1</v>
      </c>
      <c r="B53" s="55" t="str">
        <f>Source!F33</f>
        <v>509-9900</v>
      </c>
      <c r="C53" s="55" t="str">
        <f>Source!G33</f>
        <v>Строительный мусор</v>
      </c>
      <c r="D53" s="43" t="str">
        <f>Source!H33</f>
        <v>т</v>
      </c>
      <c r="E53" s="44">
        <f>Source!I33</f>
        <v>9.8000000000000004E-2</v>
      </c>
      <c r="F53" s="45">
        <f>Source!AL33+Source!AM33+Source!AO33</f>
        <v>0</v>
      </c>
      <c r="G53" s="46" t="s">
        <v>3</v>
      </c>
      <c r="H53" s="45">
        <f>ROUND(Source!AC33*Source!I33, 2)+ROUND(Source!AD33*Source!I33, 2)+ROUND(Source!AF33*Source!I33, 2)</f>
        <v>0</v>
      </c>
      <c r="I53" s="47"/>
      <c r="J53" s="47">
        <f>IF(Source!BC33&lt;&gt; 0, Source!BC33, 1)</f>
        <v>1</v>
      </c>
      <c r="K53" s="45">
        <f>Source!O33</f>
        <v>0</v>
      </c>
      <c r="L53" s="48"/>
      <c r="S53">
        <f>ROUND((Source!FX33/100)*((ROUND(Source!AF33*Source!I33, 2)+ROUND(Source!AE33*Source!I33, 2))), 2)</f>
        <v>0</v>
      </c>
      <c r="T53">
        <f>Source!X33</f>
        <v>0</v>
      </c>
      <c r="U53">
        <f>ROUND((Source!FY33/100)*((ROUND(Source!AF33*Source!I33, 2)+ROUND(Source!AE33*Source!I33, 2))), 2)</f>
        <v>0</v>
      </c>
      <c r="V53">
        <f>Source!Y33</f>
        <v>0</v>
      </c>
      <c r="W53">
        <f>IF(Source!BI33&lt;=1,H53, 0)</f>
        <v>0</v>
      </c>
      <c r="X53">
        <f>IF(Source!BI33=2,H53, 0)</f>
        <v>0</v>
      </c>
      <c r="Y53">
        <f>IF(Source!BI33=3,H53, 0)</f>
        <v>0</v>
      </c>
      <c r="Z53">
        <f>IF(Source!BI33=4,H53, 0)</f>
        <v>0</v>
      </c>
    </row>
    <row r="54" spans="1:26" ht="15">
      <c r="G54" s="71">
        <f>H49+H50+H51+SUM(H53:H53)</f>
        <v>20.78</v>
      </c>
      <c r="H54" s="71"/>
      <c r="J54" s="71">
        <f>K49+K50+K51+SUM(K53:K53)</f>
        <v>614.55999999999995</v>
      </c>
      <c r="K54" s="71"/>
      <c r="L54" s="49">
        <f>Source!U32</f>
        <v>1.0738000000000001</v>
      </c>
      <c r="O54" s="32">
        <f>G54</f>
        <v>20.78</v>
      </c>
      <c r="P54" s="32">
        <f>J54</f>
        <v>614.55999999999995</v>
      </c>
      <c r="Q54" s="32">
        <f>L54</f>
        <v>1.0738000000000001</v>
      </c>
      <c r="W54">
        <f>IF(Source!BI32&lt;=1,H49+H50+H51, 0)</f>
        <v>20.78</v>
      </c>
      <c r="X54">
        <f>IF(Source!BI32=2,H49+H50+H51, 0)</f>
        <v>0</v>
      </c>
      <c r="Y54">
        <f>IF(Source!BI32=3,H49+H50+H51, 0)</f>
        <v>0</v>
      </c>
      <c r="Z54">
        <f>IF(Source!BI32=4,H49+H50+H51, 0)</f>
        <v>0</v>
      </c>
    </row>
    <row r="55" spans="1:26" ht="42.75">
      <c r="A55" s="23" t="str">
        <f>Source!E34</f>
        <v>2</v>
      </c>
      <c r="B55" s="53" t="str">
        <f>Source!F34</f>
        <v>57-2-1</v>
      </c>
      <c r="C55" s="53" t="str">
        <f>Source!G34</f>
        <v>Разборка покрытий полов из линолеума и релина</v>
      </c>
      <c r="D55" s="37" t="str">
        <f>Source!H34</f>
        <v>100 м2 покрытия</v>
      </c>
      <c r="E55" s="10">
        <f>Source!I34</f>
        <v>0.14000000000000001</v>
      </c>
      <c r="F55" s="38">
        <f>Source!AL34+Source!AM34+Source!AO34</f>
        <v>92.9</v>
      </c>
      <c r="G55" s="39"/>
      <c r="H55" s="38"/>
      <c r="I55" s="39" t="str">
        <f>Source!BO34</f>
        <v>57-2-1</v>
      </c>
      <c r="J55" s="39"/>
      <c r="K55" s="38"/>
      <c r="L55" s="40"/>
      <c r="S55">
        <f>ROUND((Source!FX34/100)*((ROUND(Source!AF34*Source!I34, 2)+ROUND(Source!AE34*Source!I34, 2))), 2)</f>
        <v>10.15</v>
      </c>
      <c r="T55">
        <f>Source!X34</f>
        <v>285.06</v>
      </c>
      <c r="U55">
        <f>ROUND((Source!FY34/100)*((ROUND(Source!AF34*Source!I34, 2)+ROUND(Source!AE34*Source!I34, 2))), 2)</f>
        <v>8.6300000000000008</v>
      </c>
      <c r="V55">
        <f>Source!Y34</f>
        <v>226.37</v>
      </c>
    </row>
    <row r="56" spans="1:26">
      <c r="C56" s="31" t="str">
        <f>"Объем: "&amp;Source!I34&amp;"=14/"&amp;"100"</f>
        <v>Объем: 0,14=14/100</v>
      </c>
    </row>
    <row r="57" spans="1:26" ht="14.25">
      <c r="A57" s="23"/>
      <c r="B57" s="53"/>
      <c r="C57" s="53" t="s">
        <v>1026</v>
      </c>
      <c r="D57" s="37"/>
      <c r="E57" s="10"/>
      <c r="F57" s="38">
        <f>Source!AO34</f>
        <v>88.84</v>
      </c>
      <c r="G57" s="39" t="str">
        <f>Source!DG34</f>
        <v/>
      </c>
      <c r="H57" s="38">
        <f>ROUND(Source!AF34*Source!I34, 2)</f>
        <v>12.44</v>
      </c>
      <c r="I57" s="39"/>
      <c r="J57" s="39">
        <f>IF(Source!BA34&lt;&gt; 0, Source!BA34, 1)</f>
        <v>33.049999999999997</v>
      </c>
      <c r="K57" s="38">
        <f>Source!S34</f>
        <v>411.06</v>
      </c>
      <c r="L57" s="40"/>
      <c r="R57">
        <f>H57</f>
        <v>12.44</v>
      </c>
    </row>
    <row r="58" spans="1:26" ht="14.25">
      <c r="A58" s="23"/>
      <c r="B58" s="53"/>
      <c r="C58" s="53" t="s">
        <v>92</v>
      </c>
      <c r="D58" s="37"/>
      <c r="E58" s="10"/>
      <c r="F58" s="38">
        <f>Source!AM34</f>
        <v>4.0599999999999996</v>
      </c>
      <c r="G58" s="39" t="str">
        <f>Source!DE34</f>
        <v/>
      </c>
      <c r="H58" s="38">
        <f>ROUND(Source!AD34*Source!I34, 2)</f>
        <v>0.56999999999999995</v>
      </c>
      <c r="I58" s="39"/>
      <c r="J58" s="39">
        <f>IF(Source!BB34&lt;&gt; 0, Source!BB34, 1)</f>
        <v>14.94</v>
      </c>
      <c r="K58" s="38">
        <f>Source!Q34</f>
        <v>8.49</v>
      </c>
      <c r="L58" s="40"/>
    </row>
    <row r="59" spans="1:26" ht="14.25">
      <c r="A59" s="23"/>
      <c r="B59" s="53"/>
      <c r="C59" s="53" t="s">
        <v>1032</v>
      </c>
      <c r="D59" s="37"/>
      <c r="E59" s="10"/>
      <c r="F59" s="38">
        <f>Source!AN34</f>
        <v>1.76</v>
      </c>
      <c r="G59" s="39" t="str">
        <f>Source!DF34</f>
        <v/>
      </c>
      <c r="H59" s="50">
        <f>ROUND(Source!AE34*Source!I34, 2)</f>
        <v>0.25</v>
      </c>
      <c r="I59" s="39"/>
      <c r="J59" s="39">
        <f>IF(Source!BS34&lt;&gt; 0, Source!BS34, 1)</f>
        <v>33.049999999999997</v>
      </c>
      <c r="K59" s="50">
        <f>Source!R34</f>
        <v>8.14</v>
      </c>
      <c r="L59" s="40"/>
      <c r="R59">
        <f>H59</f>
        <v>0.25</v>
      </c>
    </row>
    <row r="60" spans="1:26" ht="14.25">
      <c r="A60" s="23"/>
      <c r="B60" s="53"/>
      <c r="C60" s="53" t="s">
        <v>1027</v>
      </c>
      <c r="D60" s="37" t="s">
        <v>1028</v>
      </c>
      <c r="E60" s="10">
        <f>Source!BZ34</f>
        <v>80</v>
      </c>
      <c r="F60" s="56"/>
      <c r="G60" s="39"/>
      <c r="H60" s="38">
        <f>SUM(S55:S63)</f>
        <v>10.15</v>
      </c>
      <c r="I60" s="41" t="str">
        <f>CONCATENATE(Source!FX34, Source!FV34, "=")</f>
        <v>80*0,85=</v>
      </c>
      <c r="J60" s="36">
        <f>Source!AT34</f>
        <v>68</v>
      </c>
      <c r="K60" s="38">
        <f>SUM(T55:T63)</f>
        <v>285.06</v>
      </c>
      <c r="L60" s="40"/>
    </row>
    <row r="61" spans="1:26" ht="14.25">
      <c r="A61" s="23"/>
      <c r="B61" s="53"/>
      <c r="C61" s="53" t="s">
        <v>1029</v>
      </c>
      <c r="D61" s="37" t="s">
        <v>1028</v>
      </c>
      <c r="E61" s="10">
        <f>Source!CA34</f>
        <v>68</v>
      </c>
      <c r="F61" s="56"/>
      <c r="G61" s="39"/>
      <c r="H61" s="38">
        <f>SUM(U55:U63)</f>
        <v>8.6300000000000008</v>
      </c>
      <c r="I61" s="41" t="str">
        <f>CONCATENATE(Source!FY34, Source!FW34, "=")</f>
        <v>68*0,8=</v>
      </c>
      <c r="J61" s="36">
        <f>Source!AU34</f>
        <v>54</v>
      </c>
      <c r="K61" s="38">
        <f>SUM(V55:V63)</f>
        <v>226.37</v>
      </c>
      <c r="L61" s="40"/>
    </row>
    <row r="62" spans="1:26" ht="14.25">
      <c r="A62" s="23"/>
      <c r="B62" s="53"/>
      <c r="C62" s="53" t="s">
        <v>1030</v>
      </c>
      <c r="D62" s="37" t="s">
        <v>1031</v>
      </c>
      <c r="E62" s="10">
        <f>Source!AQ34</f>
        <v>11.39</v>
      </c>
      <c r="F62" s="38"/>
      <c r="G62" s="39" t="str">
        <f>Source!DI34</f>
        <v/>
      </c>
      <c r="H62" s="38"/>
      <c r="I62" s="39"/>
      <c r="J62" s="39"/>
      <c r="K62" s="38"/>
      <c r="L62" s="42">
        <f>Source!U34</f>
        <v>1.5946000000000002</v>
      </c>
    </row>
    <row r="63" spans="1:26" ht="14.25">
      <c r="A63" s="54" t="str">
        <f>Source!E35</f>
        <v>2,1</v>
      </c>
      <c r="B63" s="55" t="str">
        <f>Source!F35</f>
        <v>509-9900</v>
      </c>
      <c r="C63" s="55" t="str">
        <f>Source!G35</f>
        <v>Строительный мусор</v>
      </c>
      <c r="D63" s="43" t="str">
        <f>Source!H35</f>
        <v>т</v>
      </c>
      <c r="E63" s="44">
        <f>Source!I35</f>
        <v>6.5799999999999997E-2</v>
      </c>
      <c r="F63" s="45">
        <f>Source!AL35+Source!AM35+Source!AO35</f>
        <v>0</v>
      </c>
      <c r="G63" s="46" t="s">
        <v>3</v>
      </c>
      <c r="H63" s="45">
        <f>ROUND(Source!AC35*Source!I35, 2)+ROUND(Source!AD35*Source!I35, 2)+ROUND(Source!AF35*Source!I35, 2)</f>
        <v>0</v>
      </c>
      <c r="I63" s="47"/>
      <c r="J63" s="47">
        <f>IF(Source!BC35&lt;&gt; 0, Source!BC35, 1)</f>
        <v>1</v>
      </c>
      <c r="K63" s="45">
        <f>Source!O35</f>
        <v>0</v>
      </c>
      <c r="L63" s="48"/>
      <c r="S63">
        <f>ROUND((Source!FX35/100)*((ROUND(Source!AF35*Source!I35, 2)+ROUND(Source!AE35*Source!I35, 2))), 2)</f>
        <v>0</v>
      </c>
      <c r="T63">
        <f>Source!X35</f>
        <v>0</v>
      </c>
      <c r="U63">
        <f>ROUND((Source!FY35/100)*((ROUND(Source!AF35*Source!I35, 2)+ROUND(Source!AE35*Source!I35, 2))), 2)</f>
        <v>0</v>
      </c>
      <c r="V63">
        <f>Source!Y35</f>
        <v>0</v>
      </c>
      <c r="W63">
        <f>IF(Source!BI35&lt;=1,H63, 0)</f>
        <v>0</v>
      </c>
      <c r="X63">
        <f>IF(Source!BI35=2,H63, 0)</f>
        <v>0</v>
      </c>
      <c r="Y63">
        <f>IF(Source!BI35=3,H63, 0)</f>
        <v>0</v>
      </c>
      <c r="Z63">
        <f>IF(Source!BI35=4,H63, 0)</f>
        <v>0</v>
      </c>
    </row>
    <row r="64" spans="1:26" ht="15">
      <c r="G64" s="71">
        <f>H57+H58+H60+H61+SUM(H63:H63)</f>
        <v>31.79</v>
      </c>
      <c r="H64" s="71"/>
      <c r="J64" s="71">
        <f>K57+K58+K60+K61+SUM(K63:K63)</f>
        <v>930.98</v>
      </c>
      <c r="K64" s="71"/>
      <c r="L64" s="49">
        <f>Source!U34</f>
        <v>1.5946000000000002</v>
      </c>
      <c r="O64" s="32">
        <f>G64</f>
        <v>31.79</v>
      </c>
      <c r="P64" s="32">
        <f>J64</f>
        <v>930.98</v>
      </c>
      <c r="Q64" s="32">
        <f>L64</f>
        <v>1.5946000000000002</v>
      </c>
      <c r="W64">
        <f>IF(Source!BI34&lt;=1,H57+H58+H60+H61, 0)</f>
        <v>31.79</v>
      </c>
      <c r="X64">
        <f>IF(Source!BI34=2,H57+H58+H60+H61, 0)</f>
        <v>0</v>
      </c>
      <c r="Y64">
        <f>IF(Source!BI34=3,H57+H58+H60+H61, 0)</f>
        <v>0</v>
      </c>
      <c r="Z64">
        <f>IF(Source!BI34=4,H57+H58+H60+H61, 0)</f>
        <v>0</v>
      </c>
    </row>
    <row r="65" spans="1:26" ht="42.75">
      <c r="A65" s="23" t="str">
        <f>Source!E36</f>
        <v>3</v>
      </c>
      <c r="B65" s="53" t="str">
        <f>Source!F36</f>
        <v>56-9-1</v>
      </c>
      <c r="C65" s="53" t="str">
        <f>Source!G36</f>
        <v>Демонтаж дверных коробок в каменных стенах с отбивкой штукатурки в откосах</v>
      </c>
      <c r="D65" s="37" t="str">
        <f>Source!H36</f>
        <v>100 коробок</v>
      </c>
      <c r="E65" s="10">
        <f>Source!I36</f>
        <v>0.02</v>
      </c>
      <c r="F65" s="38">
        <f>Source!AL36+Source!AM36+Source!AO36</f>
        <v>1634.97</v>
      </c>
      <c r="G65" s="39"/>
      <c r="H65" s="38"/>
      <c r="I65" s="39" t="str">
        <f>Source!BO36</f>
        <v>56-9-1</v>
      </c>
      <c r="J65" s="39"/>
      <c r="K65" s="38"/>
      <c r="L65" s="40"/>
      <c r="S65">
        <f>ROUND((Source!FX36/100)*((ROUND(Source!AF36*Source!I36, 2)+ROUND(Source!AE36*Source!I36, 2))), 2)</f>
        <v>24.24</v>
      </c>
      <c r="T65">
        <f>Source!X36</f>
        <v>683.84</v>
      </c>
      <c r="U65">
        <f>ROUND((Source!FY36/100)*((ROUND(Source!AF36*Source!I36, 2)+ROUND(Source!AE36*Source!I36, 2))), 2)</f>
        <v>18.329999999999998</v>
      </c>
      <c r="V65">
        <f>Source!Y36</f>
        <v>488.46</v>
      </c>
    </row>
    <row r="66" spans="1:26">
      <c r="C66" s="31" t="str">
        <f>"Объем: "&amp;Source!I36&amp;"=2/"&amp;"100"</f>
        <v>Объем: 0,02=2/100</v>
      </c>
    </row>
    <row r="67" spans="1:26" ht="14.25">
      <c r="A67" s="23"/>
      <c r="B67" s="53"/>
      <c r="C67" s="53" t="s">
        <v>1026</v>
      </c>
      <c r="D67" s="37"/>
      <c r="E67" s="10"/>
      <c r="F67" s="38">
        <f>Source!AO36</f>
        <v>1437.99</v>
      </c>
      <c r="G67" s="39" t="str">
        <f>Source!DG36</f>
        <v/>
      </c>
      <c r="H67" s="38">
        <f>ROUND(Source!AF36*Source!I36, 2)</f>
        <v>28.76</v>
      </c>
      <c r="I67" s="39"/>
      <c r="J67" s="39">
        <f>IF(Source!BA36&lt;&gt; 0, Source!BA36, 1)</f>
        <v>33.049999999999997</v>
      </c>
      <c r="K67" s="38">
        <f>Source!S36</f>
        <v>950.51</v>
      </c>
      <c r="L67" s="40"/>
      <c r="R67">
        <f>H67</f>
        <v>28.76</v>
      </c>
    </row>
    <row r="68" spans="1:26" ht="14.25">
      <c r="A68" s="23"/>
      <c r="B68" s="53"/>
      <c r="C68" s="53" t="s">
        <v>92</v>
      </c>
      <c r="D68" s="37"/>
      <c r="E68" s="10"/>
      <c r="F68" s="38">
        <f>Source!AM36</f>
        <v>196.98</v>
      </c>
      <c r="G68" s="39" t="str">
        <f>Source!DE36</f>
        <v/>
      </c>
      <c r="H68" s="38">
        <f>ROUND(Source!AD36*Source!I36, 2)</f>
        <v>3.94</v>
      </c>
      <c r="I68" s="39"/>
      <c r="J68" s="39">
        <f>IF(Source!BB36&lt;&gt; 0, Source!BB36, 1)</f>
        <v>11.07</v>
      </c>
      <c r="K68" s="38">
        <f>Source!Q36</f>
        <v>43.61</v>
      </c>
      <c r="L68" s="40"/>
    </row>
    <row r="69" spans="1:26" ht="14.25">
      <c r="A69" s="23"/>
      <c r="B69" s="53"/>
      <c r="C69" s="53" t="s">
        <v>1032</v>
      </c>
      <c r="D69" s="37"/>
      <c r="E69" s="10"/>
      <c r="F69" s="38">
        <f>Source!AN36</f>
        <v>39.94</v>
      </c>
      <c r="G69" s="39" t="str">
        <f>Source!DF36</f>
        <v/>
      </c>
      <c r="H69" s="50">
        <f>ROUND(Source!AE36*Source!I36, 2)</f>
        <v>0.8</v>
      </c>
      <c r="I69" s="39"/>
      <c r="J69" s="39">
        <f>IF(Source!BS36&lt;&gt; 0, Source!BS36, 1)</f>
        <v>33.049999999999997</v>
      </c>
      <c r="K69" s="50">
        <f>Source!R36</f>
        <v>26.4</v>
      </c>
      <c r="L69" s="40"/>
      <c r="R69">
        <f>H69</f>
        <v>0.8</v>
      </c>
    </row>
    <row r="70" spans="1:26" ht="14.25">
      <c r="A70" s="23"/>
      <c r="B70" s="53"/>
      <c r="C70" s="53" t="s">
        <v>1027</v>
      </c>
      <c r="D70" s="37" t="s">
        <v>1028</v>
      </c>
      <c r="E70" s="10">
        <f>Source!BZ36</f>
        <v>82</v>
      </c>
      <c r="F70" s="56"/>
      <c r="G70" s="39"/>
      <c r="H70" s="38">
        <f>SUM(S65:S73)</f>
        <v>24.24</v>
      </c>
      <c r="I70" s="41" t="str">
        <f>CONCATENATE(Source!FX36, Source!FV36, "=")</f>
        <v>82*0,85=</v>
      </c>
      <c r="J70" s="36">
        <f>Source!AT36</f>
        <v>70</v>
      </c>
      <c r="K70" s="38">
        <f>SUM(T65:T73)</f>
        <v>683.84</v>
      </c>
      <c r="L70" s="40"/>
    </row>
    <row r="71" spans="1:26" ht="14.25">
      <c r="A71" s="23"/>
      <c r="B71" s="53"/>
      <c r="C71" s="53" t="s">
        <v>1029</v>
      </c>
      <c r="D71" s="37" t="s">
        <v>1028</v>
      </c>
      <c r="E71" s="10">
        <f>Source!CA36</f>
        <v>62</v>
      </c>
      <c r="F71" s="56"/>
      <c r="G71" s="39"/>
      <c r="H71" s="38">
        <f>SUM(U65:U73)</f>
        <v>18.329999999999998</v>
      </c>
      <c r="I71" s="41" t="str">
        <f>CONCATENATE(Source!FY36, Source!FW36, "=")</f>
        <v>62*0,8=</v>
      </c>
      <c r="J71" s="36">
        <f>Source!AU36</f>
        <v>50</v>
      </c>
      <c r="K71" s="38">
        <f>SUM(V65:V73)</f>
        <v>488.46</v>
      </c>
      <c r="L71" s="40"/>
    </row>
    <row r="72" spans="1:26" ht="14.25">
      <c r="A72" s="23"/>
      <c r="B72" s="53"/>
      <c r="C72" s="53" t="s">
        <v>1030</v>
      </c>
      <c r="D72" s="37" t="s">
        <v>1031</v>
      </c>
      <c r="E72" s="10">
        <f>Source!AQ36</f>
        <v>179.3</v>
      </c>
      <c r="F72" s="38"/>
      <c r="G72" s="39" t="str">
        <f>Source!DI36</f>
        <v/>
      </c>
      <c r="H72" s="38"/>
      <c r="I72" s="39"/>
      <c r="J72" s="39"/>
      <c r="K72" s="38"/>
      <c r="L72" s="42">
        <f>Source!U36</f>
        <v>3.5860000000000003</v>
      </c>
    </row>
    <row r="73" spans="1:26" ht="14.25">
      <c r="A73" s="54" t="str">
        <f>Source!E37</f>
        <v>3,1</v>
      </c>
      <c r="B73" s="55" t="str">
        <f>Source!F37</f>
        <v>509-9900</v>
      </c>
      <c r="C73" s="55" t="str">
        <f>Source!G37</f>
        <v>Строительный мусор</v>
      </c>
      <c r="D73" s="43" t="str">
        <f>Source!H37</f>
        <v>т</v>
      </c>
      <c r="E73" s="44">
        <f>Source!I37</f>
        <v>0.21</v>
      </c>
      <c r="F73" s="45">
        <f>Source!AL37+Source!AM37+Source!AO37</f>
        <v>0</v>
      </c>
      <c r="G73" s="46" t="s">
        <v>3</v>
      </c>
      <c r="H73" s="45">
        <f>ROUND(Source!AC37*Source!I37, 2)+ROUND(Source!AD37*Source!I37, 2)+ROUND(Source!AF37*Source!I37, 2)</f>
        <v>0</v>
      </c>
      <c r="I73" s="47"/>
      <c r="J73" s="47">
        <f>IF(Source!BC37&lt;&gt; 0, Source!BC37, 1)</f>
        <v>1</v>
      </c>
      <c r="K73" s="45">
        <f>Source!O37</f>
        <v>0</v>
      </c>
      <c r="L73" s="48"/>
      <c r="S73">
        <f>ROUND((Source!FX37/100)*((ROUND(Source!AF37*Source!I37, 2)+ROUND(Source!AE37*Source!I37, 2))), 2)</f>
        <v>0</v>
      </c>
      <c r="T73">
        <f>Source!X37</f>
        <v>0</v>
      </c>
      <c r="U73">
        <f>ROUND((Source!FY37/100)*((ROUND(Source!AF37*Source!I37, 2)+ROUND(Source!AE37*Source!I37, 2))), 2)</f>
        <v>0</v>
      </c>
      <c r="V73">
        <f>Source!Y37</f>
        <v>0</v>
      </c>
      <c r="W73">
        <f>IF(Source!BI37&lt;=1,H73, 0)</f>
        <v>0</v>
      </c>
      <c r="X73">
        <f>IF(Source!BI37=2,H73, 0)</f>
        <v>0</v>
      </c>
      <c r="Y73">
        <f>IF(Source!BI37=3,H73, 0)</f>
        <v>0</v>
      </c>
      <c r="Z73">
        <f>IF(Source!BI37=4,H73, 0)</f>
        <v>0</v>
      </c>
    </row>
    <row r="74" spans="1:26" ht="15">
      <c r="G74" s="71">
        <f>H67+H68+H70+H71+SUM(H73:H73)</f>
        <v>75.27</v>
      </c>
      <c r="H74" s="71"/>
      <c r="J74" s="71">
        <f>K67+K68+K70+K71+SUM(K73:K73)</f>
        <v>2166.42</v>
      </c>
      <c r="K74" s="71"/>
      <c r="L74" s="49">
        <f>Source!U36</f>
        <v>3.5860000000000003</v>
      </c>
      <c r="O74" s="32">
        <f>G74</f>
        <v>75.27</v>
      </c>
      <c r="P74" s="32">
        <f>J74</f>
        <v>2166.42</v>
      </c>
      <c r="Q74" s="32">
        <f>L74</f>
        <v>3.5860000000000003</v>
      </c>
      <c r="W74">
        <f>IF(Source!BI36&lt;=1,H67+H68+H70+H71, 0)</f>
        <v>75.27</v>
      </c>
      <c r="X74">
        <f>IF(Source!BI36=2,H67+H68+H70+H71, 0)</f>
        <v>0</v>
      </c>
      <c r="Y74">
        <f>IF(Source!BI36=3,H67+H68+H70+H71, 0)</f>
        <v>0</v>
      </c>
      <c r="Z74">
        <f>IF(Source!BI36=4,H67+H68+H70+H71, 0)</f>
        <v>0</v>
      </c>
    </row>
    <row r="75" spans="1:26" ht="42.75">
      <c r="A75" s="23" t="str">
        <f>Source!E38</f>
        <v>4</v>
      </c>
      <c r="B75" s="53" t="str">
        <f>Source!F38</f>
        <v>57-3-1</v>
      </c>
      <c r="C75" s="53" t="str">
        <f>Source!G38</f>
        <v>Разборка плинтусов деревянных и из пластмассовых материалов</v>
      </c>
      <c r="D75" s="37" t="str">
        <f>Source!H38</f>
        <v>100 М ПЛИНТУСА</v>
      </c>
      <c r="E75" s="10">
        <f>Source!I38</f>
        <v>0.21379999999999999</v>
      </c>
      <c r="F75" s="38">
        <f>Source!AL38+Source!AM38+Source!AO38</f>
        <v>29.41</v>
      </c>
      <c r="G75" s="39"/>
      <c r="H75" s="38"/>
      <c r="I75" s="39" t="str">
        <f>Source!BO38</f>
        <v>57-3-1</v>
      </c>
      <c r="J75" s="39"/>
      <c r="K75" s="38"/>
      <c r="L75" s="40"/>
      <c r="S75">
        <f>ROUND((Source!FX38/100)*((ROUND(Source!AF38*Source!I38, 2)+ROUND(Source!AE38*Source!I38, 2))), 2)</f>
        <v>5.03</v>
      </c>
      <c r="T75">
        <f>Source!X38</f>
        <v>141.31</v>
      </c>
      <c r="U75">
        <f>ROUND((Source!FY38/100)*((ROUND(Source!AF38*Source!I38, 2)+ROUND(Source!AE38*Source!I38, 2))), 2)</f>
        <v>4.28</v>
      </c>
      <c r="V75">
        <f>Source!Y38</f>
        <v>112.22</v>
      </c>
    </row>
    <row r="76" spans="1:26">
      <c r="C76" s="31" t="str">
        <f>"Объем: "&amp;Source!I38&amp;"=21,38/"&amp;"100"</f>
        <v>Объем: 0,2138=21,38/100</v>
      </c>
    </row>
    <row r="77" spans="1:26" ht="14.25">
      <c r="A77" s="23"/>
      <c r="B77" s="53"/>
      <c r="C77" s="53" t="s">
        <v>1026</v>
      </c>
      <c r="D77" s="37"/>
      <c r="E77" s="10"/>
      <c r="F77" s="38">
        <f>Source!AO38</f>
        <v>29.41</v>
      </c>
      <c r="G77" s="39" t="str">
        <f>Source!DG38</f>
        <v/>
      </c>
      <c r="H77" s="38">
        <f>ROUND(Source!AF38*Source!I38, 2)</f>
        <v>6.29</v>
      </c>
      <c r="I77" s="39"/>
      <c r="J77" s="39">
        <f>IF(Source!BA38&lt;&gt; 0, Source!BA38, 1)</f>
        <v>33.049999999999997</v>
      </c>
      <c r="K77" s="38">
        <f>Source!S38</f>
        <v>207.81</v>
      </c>
      <c r="L77" s="40"/>
      <c r="R77">
        <f>H77</f>
        <v>6.29</v>
      </c>
    </row>
    <row r="78" spans="1:26" ht="14.25">
      <c r="A78" s="23"/>
      <c r="B78" s="53"/>
      <c r="C78" s="53" t="s">
        <v>1027</v>
      </c>
      <c r="D78" s="37" t="s">
        <v>1028</v>
      </c>
      <c r="E78" s="10">
        <f>Source!BZ38</f>
        <v>80</v>
      </c>
      <c r="F78" s="56"/>
      <c r="G78" s="39"/>
      <c r="H78" s="38">
        <f>SUM(S75:S81)</f>
        <v>5.03</v>
      </c>
      <c r="I78" s="41" t="str">
        <f>CONCATENATE(Source!FX38, Source!FV38, "=")</f>
        <v>80*0,85=</v>
      </c>
      <c r="J78" s="36">
        <f>Source!AT38</f>
        <v>68</v>
      </c>
      <c r="K78" s="38">
        <f>SUM(T75:T81)</f>
        <v>141.31</v>
      </c>
      <c r="L78" s="40"/>
    </row>
    <row r="79" spans="1:26" ht="14.25">
      <c r="A79" s="23"/>
      <c r="B79" s="53"/>
      <c r="C79" s="53" t="s">
        <v>1029</v>
      </c>
      <c r="D79" s="37" t="s">
        <v>1028</v>
      </c>
      <c r="E79" s="10">
        <f>Source!CA38</f>
        <v>68</v>
      </c>
      <c r="F79" s="56"/>
      <c r="G79" s="39"/>
      <c r="H79" s="38">
        <f>SUM(U75:U81)</f>
        <v>4.28</v>
      </c>
      <c r="I79" s="41" t="str">
        <f>CONCATENATE(Source!FY38, Source!FW38, "=")</f>
        <v>68*0,8=</v>
      </c>
      <c r="J79" s="36">
        <f>Source!AU38</f>
        <v>54</v>
      </c>
      <c r="K79" s="38">
        <f>SUM(V75:V81)</f>
        <v>112.22</v>
      </c>
      <c r="L79" s="40"/>
    </row>
    <row r="80" spans="1:26" ht="14.25">
      <c r="A80" s="23"/>
      <c r="B80" s="53"/>
      <c r="C80" s="53" t="s">
        <v>1030</v>
      </c>
      <c r="D80" s="37" t="s">
        <v>1031</v>
      </c>
      <c r="E80" s="10">
        <f>Source!AQ38</f>
        <v>3.77</v>
      </c>
      <c r="F80" s="38"/>
      <c r="G80" s="39" t="str">
        <f>Source!DI38</f>
        <v/>
      </c>
      <c r="H80" s="38"/>
      <c r="I80" s="39"/>
      <c r="J80" s="39"/>
      <c r="K80" s="38"/>
      <c r="L80" s="42">
        <f>Source!U38</f>
        <v>0.80602600000000002</v>
      </c>
    </row>
    <row r="81" spans="1:26" ht="14.25">
      <c r="A81" s="54" t="str">
        <f>Source!E39</f>
        <v>4,1</v>
      </c>
      <c r="B81" s="55" t="str">
        <f>Source!F39</f>
        <v>509-9900</v>
      </c>
      <c r="C81" s="55" t="str">
        <f>Source!G39</f>
        <v>Строительный мусор</v>
      </c>
      <c r="D81" s="43" t="str">
        <f>Source!H39</f>
        <v>т</v>
      </c>
      <c r="E81" s="44">
        <f>Source!I39</f>
        <v>15</v>
      </c>
      <c r="F81" s="45">
        <f>Source!AL39+Source!AM39+Source!AO39</f>
        <v>0</v>
      </c>
      <c r="G81" s="46" t="s">
        <v>3</v>
      </c>
      <c r="H81" s="45">
        <f>ROUND(Source!AC39*Source!I39, 2)+ROUND(Source!AD39*Source!I39, 2)+ROUND(Source!AF39*Source!I39, 2)</f>
        <v>0</v>
      </c>
      <c r="I81" s="47"/>
      <c r="J81" s="47">
        <f>IF(Source!BC39&lt;&gt; 0, Source!BC39, 1)</f>
        <v>1</v>
      </c>
      <c r="K81" s="45">
        <f>Source!O39</f>
        <v>0</v>
      </c>
      <c r="L81" s="48"/>
      <c r="S81">
        <f>ROUND((Source!FX39/100)*((ROUND(Source!AF39*Source!I39, 2)+ROUND(Source!AE39*Source!I39, 2))), 2)</f>
        <v>0</v>
      </c>
      <c r="T81">
        <f>Source!X39</f>
        <v>0</v>
      </c>
      <c r="U81">
        <f>ROUND((Source!FY39/100)*((ROUND(Source!AF39*Source!I39, 2)+ROUND(Source!AE39*Source!I39, 2))), 2)</f>
        <v>0</v>
      </c>
      <c r="V81">
        <f>Source!Y39</f>
        <v>0</v>
      </c>
      <c r="W81">
        <f>IF(Source!BI39&lt;=1,H81, 0)</f>
        <v>0</v>
      </c>
      <c r="X81">
        <f>IF(Source!BI39=2,H81, 0)</f>
        <v>0</v>
      </c>
      <c r="Y81">
        <f>IF(Source!BI39=3,H81, 0)</f>
        <v>0</v>
      </c>
      <c r="Z81">
        <f>IF(Source!BI39=4,H81, 0)</f>
        <v>0</v>
      </c>
    </row>
    <row r="82" spans="1:26" ht="15">
      <c r="G82" s="71">
        <f>H77+H78+H79+SUM(H81:H81)</f>
        <v>15.600000000000001</v>
      </c>
      <c r="H82" s="71"/>
      <c r="J82" s="71">
        <f>K77+K78+K79+SUM(K81:K81)</f>
        <v>461.34000000000003</v>
      </c>
      <c r="K82" s="71"/>
      <c r="L82" s="49">
        <f>Source!U38</f>
        <v>0.80602600000000002</v>
      </c>
      <c r="O82" s="32">
        <f>G82</f>
        <v>15.600000000000001</v>
      </c>
      <c r="P82" s="32">
        <f>J82</f>
        <v>461.34000000000003</v>
      </c>
      <c r="Q82" s="32">
        <f>L82</f>
        <v>0.80602600000000002</v>
      </c>
      <c r="W82">
        <f>IF(Source!BI38&lt;=1,H77+H78+H79, 0)</f>
        <v>15.600000000000001</v>
      </c>
      <c r="X82">
        <f>IF(Source!BI38=2,H77+H78+H79, 0)</f>
        <v>0</v>
      </c>
      <c r="Y82">
        <f>IF(Source!BI38=3,H77+H78+H79, 0)</f>
        <v>0</v>
      </c>
      <c r="Z82">
        <f>IF(Source!BI38=4,H77+H78+H79, 0)</f>
        <v>0</v>
      </c>
    </row>
    <row r="83" spans="1:26" ht="14.25">
      <c r="A83" s="23" t="str">
        <f>Source!E40</f>
        <v>5</v>
      </c>
      <c r="B83" s="53" t="str">
        <f>Source!F40</f>
        <v>67-4-1</v>
      </c>
      <c r="C83" s="53" t="str">
        <f>Source!G40</f>
        <v>Демонтаж выключателей, розеток</v>
      </c>
      <c r="D83" s="37" t="str">
        <f>Source!H40</f>
        <v>100 шт.</v>
      </c>
      <c r="E83" s="10">
        <f>Source!I40</f>
        <v>0.04</v>
      </c>
      <c r="F83" s="38">
        <f>Source!AL40+Source!AM40+Source!AO40</f>
        <v>45.55</v>
      </c>
      <c r="G83" s="39"/>
      <c r="H83" s="38"/>
      <c r="I83" s="39" t="str">
        <f>Source!BO40</f>
        <v>67-4-1</v>
      </c>
      <c r="J83" s="39"/>
      <c r="K83" s="38"/>
      <c r="L83" s="40"/>
      <c r="S83">
        <f>ROUND((Source!FX40/100)*((ROUND(Source!AF40*Source!I40, 2)+ROUND(Source!AE40*Source!I40, 2))), 2)</f>
        <v>1.55</v>
      </c>
      <c r="T83">
        <f>Source!X40</f>
        <v>43.36</v>
      </c>
      <c r="U83">
        <f>ROUND((Source!FY40/100)*((ROUND(Source!AF40*Source!I40, 2)+ROUND(Source!AE40*Source!I40, 2))), 2)</f>
        <v>1.18</v>
      </c>
      <c r="V83">
        <f>Source!Y40</f>
        <v>31.31</v>
      </c>
    </row>
    <row r="84" spans="1:26">
      <c r="C84" s="31" t="str">
        <f>"Объем: "&amp;Source!I40&amp;"=4/"&amp;"100"</f>
        <v>Объем: 0,04=4/100</v>
      </c>
    </row>
    <row r="85" spans="1:26" ht="14.25">
      <c r="A85" s="23"/>
      <c r="B85" s="53"/>
      <c r="C85" s="53" t="s">
        <v>1026</v>
      </c>
      <c r="D85" s="37"/>
      <c r="E85" s="10"/>
      <c r="F85" s="38">
        <f>Source!AO40</f>
        <v>45.55</v>
      </c>
      <c r="G85" s="39" t="str">
        <f>Source!DG40</f>
        <v/>
      </c>
      <c r="H85" s="38">
        <f>ROUND(Source!AF40*Source!I40, 2)</f>
        <v>1.82</v>
      </c>
      <c r="I85" s="39"/>
      <c r="J85" s="39">
        <f>IF(Source!BA40&lt;&gt; 0, Source!BA40, 1)</f>
        <v>33.049999999999997</v>
      </c>
      <c r="K85" s="38">
        <f>Source!S40</f>
        <v>60.22</v>
      </c>
      <c r="L85" s="40"/>
      <c r="R85">
        <f>H85</f>
        <v>1.82</v>
      </c>
    </row>
    <row r="86" spans="1:26" ht="14.25">
      <c r="A86" s="23"/>
      <c r="B86" s="53"/>
      <c r="C86" s="53" t="s">
        <v>1027</v>
      </c>
      <c r="D86" s="37" t="s">
        <v>1028</v>
      </c>
      <c r="E86" s="10">
        <f>Source!BZ40</f>
        <v>85</v>
      </c>
      <c r="F86" s="56"/>
      <c r="G86" s="39"/>
      <c r="H86" s="38">
        <f>SUM(S83:S88)</f>
        <v>1.55</v>
      </c>
      <c r="I86" s="41" t="str">
        <f>CONCATENATE(Source!FX40, Source!FV40, "=")</f>
        <v>85*0,85=</v>
      </c>
      <c r="J86" s="36">
        <f>Source!AT40</f>
        <v>72</v>
      </c>
      <c r="K86" s="38">
        <f>SUM(T83:T88)</f>
        <v>43.36</v>
      </c>
      <c r="L86" s="40"/>
    </row>
    <row r="87" spans="1:26" ht="14.25">
      <c r="A87" s="23"/>
      <c r="B87" s="53"/>
      <c r="C87" s="53" t="s">
        <v>1029</v>
      </c>
      <c r="D87" s="37" t="s">
        <v>1028</v>
      </c>
      <c r="E87" s="10">
        <f>Source!CA40</f>
        <v>65</v>
      </c>
      <c r="F87" s="56"/>
      <c r="G87" s="39"/>
      <c r="H87" s="38">
        <f>SUM(U83:U88)</f>
        <v>1.18</v>
      </c>
      <c r="I87" s="41" t="str">
        <f>CONCATENATE(Source!FY40, Source!FW40, "=")</f>
        <v>65*0,8=</v>
      </c>
      <c r="J87" s="36">
        <f>Source!AU40</f>
        <v>52</v>
      </c>
      <c r="K87" s="38">
        <f>SUM(V83:V88)</f>
        <v>31.31</v>
      </c>
      <c r="L87" s="40"/>
    </row>
    <row r="88" spans="1:26" ht="14.25">
      <c r="A88" s="54"/>
      <c r="B88" s="55"/>
      <c r="C88" s="55" t="s">
        <v>1030</v>
      </c>
      <c r="D88" s="43" t="s">
        <v>1031</v>
      </c>
      <c r="E88" s="44">
        <f>Source!AQ40</f>
        <v>5.84</v>
      </c>
      <c r="F88" s="45"/>
      <c r="G88" s="47" t="str">
        <f>Source!DI40</f>
        <v/>
      </c>
      <c r="H88" s="45"/>
      <c r="I88" s="47"/>
      <c r="J88" s="47"/>
      <c r="K88" s="45"/>
      <c r="L88" s="51">
        <f>Source!U40</f>
        <v>0.2336</v>
      </c>
    </row>
    <row r="89" spans="1:26" ht="15">
      <c r="G89" s="71">
        <f>H85+H86+H87</f>
        <v>4.55</v>
      </c>
      <c r="H89" s="71"/>
      <c r="J89" s="71">
        <f>K85+K86+K87</f>
        <v>134.88999999999999</v>
      </c>
      <c r="K89" s="71"/>
      <c r="L89" s="49">
        <f>Source!U40</f>
        <v>0.2336</v>
      </c>
      <c r="O89" s="32">
        <f>G89</f>
        <v>4.55</v>
      </c>
      <c r="P89" s="32">
        <f>J89</f>
        <v>134.88999999999999</v>
      </c>
      <c r="Q89" s="32">
        <f>L89</f>
        <v>0.2336</v>
      </c>
      <c r="W89">
        <f>IF(Source!BI40&lt;=1,H85+H86+H87, 0)</f>
        <v>4.55</v>
      </c>
      <c r="X89">
        <f>IF(Source!BI40=2,H85+H86+H87, 0)</f>
        <v>0</v>
      </c>
      <c r="Y89">
        <f>IF(Source!BI40=3,H85+H86+H87, 0)</f>
        <v>0</v>
      </c>
      <c r="Z89">
        <f>IF(Source!BI40=4,H85+H86+H87, 0)</f>
        <v>0</v>
      </c>
    </row>
    <row r="90" spans="1:26" ht="14.25">
      <c r="A90" s="23" t="str">
        <f>Source!E41</f>
        <v>6</v>
      </c>
      <c r="B90" s="53" t="str">
        <f>Source!F41</f>
        <v>67-3-1</v>
      </c>
      <c r="C90" s="53" t="str">
        <f>Source!G41</f>
        <v>Демонтаж кабеля</v>
      </c>
      <c r="D90" s="37" t="str">
        <f>Source!H41</f>
        <v>100 м</v>
      </c>
      <c r="E90" s="10">
        <f>Source!I41</f>
        <v>0.1</v>
      </c>
      <c r="F90" s="38">
        <f>Source!AL41+Source!AM41+Source!AO41</f>
        <v>75.5</v>
      </c>
      <c r="G90" s="39"/>
      <c r="H90" s="38"/>
      <c r="I90" s="39" t="str">
        <f>Source!BO41</f>
        <v>67-3-1</v>
      </c>
      <c r="J90" s="39"/>
      <c r="K90" s="38"/>
      <c r="L90" s="40"/>
      <c r="S90">
        <f>ROUND((Source!FX41/100)*((ROUND(Source!AF41*Source!I41, 2)+ROUND(Source!AE41*Source!I41, 2))), 2)</f>
        <v>6.4</v>
      </c>
      <c r="T90">
        <f>Source!X41</f>
        <v>179.25</v>
      </c>
      <c r="U90">
        <f>ROUND((Source!FY41/100)*((ROUND(Source!AF41*Source!I41, 2)+ROUND(Source!AE41*Source!I41, 2))), 2)</f>
        <v>4.8899999999999997</v>
      </c>
      <c r="V90">
        <f>Source!Y41</f>
        <v>129.46</v>
      </c>
    </row>
    <row r="91" spans="1:26">
      <c r="C91" s="31" t="str">
        <f>"Объем: "&amp;Source!I41&amp;"=10/"&amp;"100"</f>
        <v>Объем: 0,1=10/100</v>
      </c>
    </row>
    <row r="92" spans="1:26" ht="14.25">
      <c r="A92" s="23"/>
      <c r="B92" s="53"/>
      <c r="C92" s="53" t="s">
        <v>1026</v>
      </c>
      <c r="D92" s="37"/>
      <c r="E92" s="10"/>
      <c r="F92" s="38">
        <f>Source!AO41</f>
        <v>75.19</v>
      </c>
      <c r="G92" s="39" t="str">
        <f>Source!DG41</f>
        <v/>
      </c>
      <c r="H92" s="38">
        <f>ROUND(Source!AF41*Source!I41, 2)</f>
        <v>7.52</v>
      </c>
      <c r="I92" s="39"/>
      <c r="J92" s="39">
        <f>IF(Source!BA41&lt;&gt; 0, Source!BA41, 1)</f>
        <v>33.049999999999997</v>
      </c>
      <c r="K92" s="38">
        <f>Source!S41</f>
        <v>248.5</v>
      </c>
      <c r="L92" s="40"/>
      <c r="R92">
        <f>H92</f>
        <v>7.52</v>
      </c>
    </row>
    <row r="93" spans="1:26" ht="14.25">
      <c r="A93" s="23"/>
      <c r="B93" s="53"/>
      <c r="C93" s="53" t="s">
        <v>92</v>
      </c>
      <c r="D93" s="37"/>
      <c r="E93" s="10"/>
      <c r="F93" s="38">
        <f>Source!AM41</f>
        <v>0.31</v>
      </c>
      <c r="G93" s="39" t="str">
        <f>Source!DE41</f>
        <v/>
      </c>
      <c r="H93" s="38">
        <f>ROUND(Source!AD41*Source!I41, 2)</f>
        <v>0.03</v>
      </c>
      <c r="I93" s="39"/>
      <c r="J93" s="39">
        <f>IF(Source!BB41&lt;&gt; 0, Source!BB41, 1)</f>
        <v>15.06</v>
      </c>
      <c r="K93" s="38">
        <f>Source!Q41</f>
        <v>0.47</v>
      </c>
      <c r="L93" s="40"/>
    </row>
    <row r="94" spans="1:26" ht="14.25">
      <c r="A94" s="23"/>
      <c r="B94" s="53"/>
      <c r="C94" s="53" t="s">
        <v>1032</v>
      </c>
      <c r="D94" s="37"/>
      <c r="E94" s="10"/>
      <c r="F94" s="38">
        <f>Source!AN41</f>
        <v>0.14000000000000001</v>
      </c>
      <c r="G94" s="39" t="str">
        <f>Source!DF41</f>
        <v/>
      </c>
      <c r="H94" s="50">
        <f>ROUND(Source!AE41*Source!I41, 2)</f>
        <v>0.01</v>
      </c>
      <c r="I94" s="39"/>
      <c r="J94" s="39">
        <f>IF(Source!BS41&lt;&gt; 0, Source!BS41, 1)</f>
        <v>33.049999999999997</v>
      </c>
      <c r="K94" s="50">
        <f>Source!R41</f>
        <v>0.46</v>
      </c>
      <c r="L94" s="40"/>
      <c r="R94">
        <f>H94</f>
        <v>0.01</v>
      </c>
    </row>
    <row r="95" spans="1:26" ht="14.25">
      <c r="A95" s="23"/>
      <c r="B95" s="53"/>
      <c r="C95" s="53" t="s">
        <v>1027</v>
      </c>
      <c r="D95" s="37" t="s">
        <v>1028</v>
      </c>
      <c r="E95" s="10">
        <f>Source!BZ41</f>
        <v>85</v>
      </c>
      <c r="F95" s="56"/>
      <c r="G95" s="39"/>
      <c r="H95" s="38">
        <f>SUM(S90:S97)</f>
        <v>6.4</v>
      </c>
      <c r="I95" s="41" t="str">
        <f>CONCATENATE(Source!FX41, Source!FV41, "=")</f>
        <v>85*0,85=</v>
      </c>
      <c r="J95" s="36">
        <f>Source!AT41</f>
        <v>72</v>
      </c>
      <c r="K95" s="38">
        <f>SUM(T90:T97)</f>
        <v>179.25</v>
      </c>
      <c r="L95" s="40"/>
    </row>
    <row r="96" spans="1:26" ht="14.25">
      <c r="A96" s="23"/>
      <c r="B96" s="53"/>
      <c r="C96" s="53" t="s">
        <v>1029</v>
      </c>
      <c r="D96" s="37" t="s">
        <v>1028</v>
      </c>
      <c r="E96" s="10">
        <f>Source!CA41</f>
        <v>65</v>
      </c>
      <c r="F96" s="56"/>
      <c r="G96" s="39"/>
      <c r="H96" s="38">
        <f>SUM(U90:U97)</f>
        <v>4.8899999999999997</v>
      </c>
      <c r="I96" s="41" t="str">
        <f>CONCATENATE(Source!FY41, Source!FW41, "=")</f>
        <v>65*0,8=</v>
      </c>
      <c r="J96" s="36">
        <f>Source!AU41</f>
        <v>52</v>
      </c>
      <c r="K96" s="38">
        <f>SUM(V90:V97)</f>
        <v>129.46</v>
      </c>
      <c r="L96" s="40"/>
    </row>
    <row r="97" spans="1:26" ht="14.25">
      <c r="A97" s="54"/>
      <c r="B97" s="55"/>
      <c r="C97" s="55" t="s">
        <v>1030</v>
      </c>
      <c r="D97" s="43" t="s">
        <v>1031</v>
      </c>
      <c r="E97" s="44">
        <f>Source!AQ41</f>
        <v>9.64</v>
      </c>
      <c r="F97" s="45"/>
      <c r="G97" s="47" t="str">
        <f>Source!DI41</f>
        <v/>
      </c>
      <c r="H97" s="45"/>
      <c r="I97" s="47"/>
      <c r="J97" s="47"/>
      <c r="K97" s="45"/>
      <c r="L97" s="51">
        <f>Source!U41</f>
        <v>0.96400000000000008</v>
      </c>
    </row>
    <row r="98" spans="1:26" ht="15">
      <c r="G98" s="71">
        <f>H92+H93+H95+H96</f>
        <v>18.84</v>
      </c>
      <c r="H98" s="71"/>
      <c r="J98" s="71">
        <f>K92+K93+K95+K96</f>
        <v>557.68000000000006</v>
      </c>
      <c r="K98" s="71"/>
      <c r="L98" s="49">
        <f>Source!U41</f>
        <v>0.96400000000000008</v>
      </c>
      <c r="O98" s="32">
        <f>G98</f>
        <v>18.84</v>
      </c>
      <c r="P98" s="32">
        <f>J98</f>
        <v>557.68000000000006</v>
      </c>
      <c r="Q98" s="32">
        <f>L98</f>
        <v>0.96400000000000008</v>
      </c>
      <c r="W98">
        <f>IF(Source!BI41&lt;=1,H92+H93+H95+H96, 0)</f>
        <v>18.84</v>
      </c>
      <c r="X98">
        <f>IF(Source!BI41=2,H92+H93+H95+H96, 0)</f>
        <v>0</v>
      </c>
      <c r="Y98">
        <f>IF(Source!BI41=3,H92+H93+H95+H96, 0)</f>
        <v>0</v>
      </c>
      <c r="Z98">
        <f>IF(Source!BI41=4,H92+H93+H95+H96, 0)</f>
        <v>0</v>
      </c>
    </row>
    <row r="99" spans="1:26" ht="28.5">
      <c r="A99" s="23" t="str">
        <f>Source!E42</f>
        <v>7</v>
      </c>
      <c r="B99" s="53" t="str">
        <f>Source!F42</f>
        <v>67-4-5</v>
      </c>
      <c r="C99" s="53" t="str">
        <f>Source!G42</f>
        <v>Демонтаж светильников для люминесцентных ламп</v>
      </c>
      <c r="D99" s="37" t="str">
        <f>Source!H42</f>
        <v>100 шт.</v>
      </c>
      <c r="E99" s="10">
        <f>Source!I42</f>
        <v>0.02</v>
      </c>
      <c r="F99" s="38">
        <f>Source!AL42+Source!AM42+Source!AO42</f>
        <v>145.97999999999999</v>
      </c>
      <c r="G99" s="39"/>
      <c r="H99" s="38"/>
      <c r="I99" s="39" t="str">
        <f>Source!BO42</f>
        <v>67-4-5</v>
      </c>
      <c r="J99" s="39"/>
      <c r="K99" s="38"/>
      <c r="L99" s="40"/>
      <c r="S99">
        <f>ROUND((Source!FX42/100)*((ROUND(Source!AF42*Source!I42, 2)+ROUND(Source!AE42*Source!I42, 2))), 2)</f>
        <v>2.46</v>
      </c>
      <c r="T99">
        <f>Source!X42</f>
        <v>68.8</v>
      </c>
      <c r="U99">
        <f>ROUND((Source!FY42/100)*((ROUND(Source!AF42*Source!I42, 2)+ROUND(Source!AE42*Source!I42, 2))), 2)</f>
        <v>1.88</v>
      </c>
      <c r="V99">
        <f>Source!Y42</f>
        <v>49.69</v>
      </c>
    </row>
    <row r="100" spans="1:26">
      <c r="C100" s="31" t="str">
        <f>"Объем: "&amp;Source!I42&amp;"=2/"&amp;"100"</f>
        <v>Объем: 0,02=2/100</v>
      </c>
    </row>
    <row r="101" spans="1:26" ht="14.25">
      <c r="A101" s="23"/>
      <c r="B101" s="53"/>
      <c r="C101" s="53" t="s">
        <v>1026</v>
      </c>
      <c r="D101" s="37"/>
      <c r="E101" s="10"/>
      <c r="F101" s="38">
        <f>Source!AO42</f>
        <v>143.47999999999999</v>
      </c>
      <c r="G101" s="39" t="str">
        <f>Source!DG42</f>
        <v/>
      </c>
      <c r="H101" s="38">
        <f>ROUND(Source!AF42*Source!I42, 2)</f>
        <v>2.87</v>
      </c>
      <c r="I101" s="39"/>
      <c r="J101" s="39">
        <f>IF(Source!BA42&lt;&gt; 0, Source!BA42, 1)</f>
        <v>33.049999999999997</v>
      </c>
      <c r="K101" s="38">
        <f>Source!S42</f>
        <v>94.84</v>
      </c>
      <c r="L101" s="40"/>
      <c r="R101">
        <f>H101</f>
        <v>2.87</v>
      </c>
    </row>
    <row r="102" spans="1:26" ht="14.25">
      <c r="A102" s="23"/>
      <c r="B102" s="53"/>
      <c r="C102" s="53" t="s">
        <v>92</v>
      </c>
      <c r="D102" s="37"/>
      <c r="E102" s="10"/>
      <c r="F102" s="38">
        <f>Source!AM42</f>
        <v>2.5</v>
      </c>
      <c r="G102" s="39" t="str">
        <f>Source!DE42</f>
        <v/>
      </c>
      <c r="H102" s="38">
        <f>ROUND(Source!AD42*Source!I42, 2)</f>
        <v>0.05</v>
      </c>
      <c r="I102" s="39"/>
      <c r="J102" s="39">
        <f>IF(Source!BB42&lt;&gt; 0, Source!BB42, 1)</f>
        <v>14.94</v>
      </c>
      <c r="K102" s="38">
        <f>Source!Q42</f>
        <v>0.75</v>
      </c>
      <c r="L102" s="40"/>
    </row>
    <row r="103" spans="1:26" ht="14.25">
      <c r="A103" s="23"/>
      <c r="B103" s="53"/>
      <c r="C103" s="53" t="s">
        <v>1032</v>
      </c>
      <c r="D103" s="37"/>
      <c r="E103" s="10"/>
      <c r="F103" s="38">
        <f>Source!AN42</f>
        <v>1.08</v>
      </c>
      <c r="G103" s="39" t="str">
        <f>Source!DF42</f>
        <v/>
      </c>
      <c r="H103" s="50">
        <f>ROUND(Source!AE42*Source!I42, 2)</f>
        <v>0.02</v>
      </c>
      <c r="I103" s="39"/>
      <c r="J103" s="39">
        <f>IF(Source!BS42&lt;&gt; 0, Source!BS42, 1)</f>
        <v>33.049999999999997</v>
      </c>
      <c r="K103" s="50">
        <f>Source!R42</f>
        <v>0.71</v>
      </c>
      <c r="L103" s="40"/>
      <c r="R103">
        <f>H103</f>
        <v>0.02</v>
      </c>
    </row>
    <row r="104" spans="1:26" ht="14.25">
      <c r="A104" s="23"/>
      <c r="B104" s="53"/>
      <c r="C104" s="53" t="s">
        <v>1027</v>
      </c>
      <c r="D104" s="37" t="s">
        <v>1028</v>
      </c>
      <c r="E104" s="10">
        <f>Source!BZ42</f>
        <v>85</v>
      </c>
      <c r="F104" s="56"/>
      <c r="G104" s="39"/>
      <c r="H104" s="38">
        <f>SUM(S99:S106)</f>
        <v>2.46</v>
      </c>
      <c r="I104" s="41" t="str">
        <f>CONCATENATE(Source!FX42, Source!FV42, "=")</f>
        <v>85*0,85=</v>
      </c>
      <c r="J104" s="36">
        <f>Source!AT42</f>
        <v>72</v>
      </c>
      <c r="K104" s="38">
        <f>SUM(T99:T106)</f>
        <v>68.8</v>
      </c>
      <c r="L104" s="40"/>
    </row>
    <row r="105" spans="1:26" ht="14.25">
      <c r="A105" s="23"/>
      <c r="B105" s="53"/>
      <c r="C105" s="53" t="s">
        <v>1029</v>
      </c>
      <c r="D105" s="37" t="s">
        <v>1028</v>
      </c>
      <c r="E105" s="10">
        <f>Source!CA42</f>
        <v>65</v>
      </c>
      <c r="F105" s="56"/>
      <c r="G105" s="39"/>
      <c r="H105" s="38">
        <f>SUM(U99:U106)</f>
        <v>1.88</v>
      </c>
      <c r="I105" s="41" t="str">
        <f>CONCATENATE(Source!FY42, Source!FW42, "=")</f>
        <v>65*0,8=</v>
      </c>
      <c r="J105" s="36">
        <f>Source!AU42</f>
        <v>52</v>
      </c>
      <c r="K105" s="38">
        <f>SUM(V99:V106)</f>
        <v>49.69</v>
      </c>
      <c r="L105" s="40"/>
    </row>
    <row r="106" spans="1:26" ht="14.25">
      <c r="A106" s="54"/>
      <c r="B106" s="55"/>
      <c r="C106" s="55" t="s">
        <v>1030</v>
      </c>
      <c r="D106" s="43" t="s">
        <v>1031</v>
      </c>
      <c r="E106" s="44">
        <f>Source!AQ42</f>
        <v>17.89</v>
      </c>
      <c r="F106" s="45"/>
      <c r="G106" s="47" t="str">
        <f>Source!DI42</f>
        <v/>
      </c>
      <c r="H106" s="45"/>
      <c r="I106" s="47"/>
      <c r="J106" s="47"/>
      <c r="K106" s="45"/>
      <c r="L106" s="51">
        <f>Source!U42</f>
        <v>0.35780000000000001</v>
      </c>
    </row>
    <row r="107" spans="1:26" ht="15">
      <c r="G107" s="71">
        <f>H101+H102+H104+H105</f>
        <v>7.26</v>
      </c>
      <c r="H107" s="71"/>
      <c r="J107" s="71">
        <f>K101+K102+K104+K105</f>
        <v>214.07999999999998</v>
      </c>
      <c r="K107" s="71"/>
      <c r="L107" s="49">
        <f>Source!U42</f>
        <v>0.35780000000000001</v>
      </c>
      <c r="O107" s="32">
        <f>G107</f>
        <v>7.26</v>
      </c>
      <c r="P107" s="32">
        <f>J107</f>
        <v>214.07999999999998</v>
      </c>
      <c r="Q107" s="32">
        <f>L107</f>
        <v>0.35780000000000001</v>
      </c>
      <c r="W107">
        <f>IF(Source!BI42&lt;=1,H101+H102+H104+H105, 0)</f>
        <v>7.26</v>
      </c>
      <c r="X107">
        <f>IF(Source!BI42=2,H101+H102+H104+H105, 0)</f>
        <v>0</v>
      </c>
      <c r="Y107">
        <f>IF(Source!BI42=3,H101+H102+H104+H105, 0)</f>
        <v>0</v>
      </c>
      <c r="Z107">
        <f>IF(Source!BI42=4,H101+H102+H104+H105, 0)</f>
        <v>0</v>
      </c>
    </row>
    <row r="109" spans="1:26" ht="15">
      <c r="A109" s="73" t="str">
        <f>CONCATENATE("Итого по подразделу: ",IF(Source!G44&lt;&gt;"Новый подраздел", Source!G44, ""))</f>
        <v>Итого по подразделу: демонтаж</v>
      </c>
      <c r="B109" s="73"/>
      <c r="C109" s="73"/>
      <c r="D109" s="73"/>
      <c r="E109" s="73"/>
      <c r="F109" s="73"/>
      <c r="G109" s="72">
        <f>SUM(O46:O108)</f>
        <v>174.09</v>
      </c>
      <c r="H109" s="72"/>
      <c r="I109" s="35"/>
      <c r="J109" s="72">
        <f>SUM(P46:P108)</f>
        <v>5079.9500000000007</v>
      </c>
      <c r="K109" s="72"/>
      <c r="L109" s="49">
        <f>SUM(Q46:Q108)</f>
        <v>8.6158260000000002</v>
      </c>
    </row>
    <row r="112" spans="1:26" ht="14.25">
      <c r="C112" s="75" t="str">
        <f>Source!H73</f>
        <v>Ндс</v>
      </c>
      <c r="D112" s="75"/>
      <c r="E112" s="75"/>
      <c r="F112" s="75"/>
      <c r="G112" s="75"/>
      <c r="H112" s="75"/>
      <c r="I112" s="75"/>
      <c r="J112" s="76">
        <f>IF(Source!F73=0, "", Source!F73)</f>
        <v>914.4</v>
      </c>
      <c r="K112" s="76"/>
    </row>
    <row r="113" spans="1:26" ht="14.25">
      <c r="C113" s="75" t="str">
        <f>Source!H74</f>
        <v>всего с НДС</v>
      </c>
      <c r="D113" s="75"/>
      <c r="E113" s="75"/>
      <c r="F113" s="75"/>
      <c r="G113" s="75"/>
      <c r="H113" s="75"/>
      <c r="I113" s="75"/>
      <c r="J113" s="76">
        <f>IF(Source!F74=0, "", Source!F74)</f>
        <v>5994.3</v>
      </c>
      <c r="K113" s="76"/>
    </row>
    <row r="115" spans="1:26" ht="16.5">
      <c r="A115" s="74" t="str">
        <f>CONCATENATE("Подраздел: ",IF(Source!G76&lt;&gt;"Новый подраздел", Source!G76, ""))</f>
        <v>Подраздел: ремонт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</row>
    <row r="116" spans="1:26" ht="79.5">
      <c r="A116" s="23" t="str">
        <f>Source!E80</f>
        <v>1</v>
      </c>
      <c r="B116" s="53" t="s">
        <v>1033</v>
      </c>
      <c r="C116" s="53" t="str">
        <f>Source!G80</f>
        <v>Установка подоконных досок из ПВХ в каменных стенах толщиной до 0,51 м</v>
      </c>
      <c r="D116" s="37" t="str">
        <f>Source!H80</f>
        <v>100 п. м</v>
      </c>
      <c r="E116" s="10">
        <f>Source!I80</f>
        <v>2.3E-2</v>
      </c>
      <c r="F116" s="38">
        <f>Source!AL80+Source!AM80+Source!AO80</f>
        <v>4199.17</v>
      </c>
      <c r="G116" s="39"/>
      <c r="H116" s="38"/>
      <c r="I116" s="39" t="str">
        <f>Source!BO80</f>
        <v>10-01-035-1</v>
      </c>
      <c r="J116" s="39"/>
      <c r="K116" s="38"/>
      <c r="L116" s="40"/>
      <c r="S116">
        <f>ROUND((Source!FX80/100)*((ROUND(Source!AF80*Source!I80, 2)+ROUND(Source!AE80*Source!I80, 2))), 2)</f>
        <v>5.0999999999999996</v>
      </c>
      <c r="T116">
        <f>Source!X80</f>
        <v>142.66999999999999</v>
      </c>
      <c r="U116">
        <f>ROUND((Source!FY80/100)*((ROUND(Source!AF80*Source!I80, 2)+ROUND(Source!AE80*Source!I80, 2))), 2)</f>
        <v>2.57</v>
      </c>
      <c r="V116">
        <f>Source!Y80</f>
        <v>68.16</v>
      </c>
    </row>
    <row r="117" spans="1:26">
      <c r="C117" s="31" t="str">
        <f>"Объем: "&amp;Source!I80&amp;"=2,3/"&amp;"100"</f>
        <v>Объем: 0,023=2,3/100</v>
      </c>
    </row>
    <row r="118" spans="1:26" ht="14.25">
      <c r="A118" s="23"/>
      <c r="B118" s="53"/>
      <c r="C118" s="53" t="s">
        <v>1026</v>
      </c>
      <c r="D118" s="37"/>
      <c r="E118" s="10"/>
      <c r="F118" s="38">
        <f>Source!AO80</f>
        <v>180.75</v>
      </c>
      <c r="G118" s="39" t="str">
        <f>Source!DG80</f>
        <v>)*1,15</v>
      </c>
      <c r="H118" s="38">
        <f>ROUND(Source!AF80*Source!I80, 2)</f>
        <v>4.78</v>
      </c>
      <c r="I118" s="39"/>
      <c r="J118" s="39">
        <f>IF(Source!BA80&lt;&gt; 0, Source!BA80, 1)</f>
        <v>33.049999999999997</v>
      </c>
      <c r="K118" s="38">
        <f>Source!S80</f>
        <v>158</v>
      </c>
      <c r="L118" s="40"/>
      <c r="R118">
        <f>H118</f>
        <v>4.78</v>
      </c>
    </row>
    <row r="119" spans="1:26" ht="14.25">
      <c r="A119" s="23"/>
      <c r="B119" s="53"/>
      <c r="C119" s="53" t="s">
        <v>92</v>
      </c>
      <c r="D119" s="37"/>
      <c r="E119" s="10"/>
      <c r="F119" s="38">
        <f>Source!AM80</f>
        <v>14.33</v>
      </c>
      <c r="G119" s="39" t="str">
        <f>Source!DE80</f>
        <v>)*1,25</v>
      </c>
      <c r="H119" s="38">
        <f>ROUND(Source!AD80*Source!I80, 2)</f>
        <v>0.41</v>
      </c>
      <c r="I119" s="39"/>
      <c r="J119" s="39">
        <f>IF(Source!BB80&lt;&gt; 0, Source!BB80, 1)</f>
        <v>11.06</v>
      </c>
      <c r="K119" s="38">
        <f>Source!Q80</f>
        <v>4.5599999999999996</v>
      </c>
      <c r="L119" s="40"/>
    </row>
    <row r="120" spans="1:26" ht="14.25">
      <c r="A120" s="23"/>
      <c r="B120" s="53"/>
      <c r="C120" s="53" t="s">
        <v>1032</v>
      </c>
      <c r="D120" s="37"/>
      <c r="E120" s="10"/>
      <c r="F120" s="38">
        <f>Source!AN80</f>
        <v>0.54</v>
      </c>
      <c r="G120" s="39" t="str">
        <f>Source!DF80</f>
        <v>)*1,25</v>
      </c>
      <c r="H120" s="50">
        <f>ROUND(Source!AE80*Source!I80, 2)</f>
        <v>0.02</v>
      </c>
      <c r="I120" s="39"/>
      <c r="J120" s="39">
        <f>IF(Source!BS80&lt;&gt; 0, Source!BS80, 1)</f>
        <v>33.049999999999997</v>
      </c>
      <c r="K120" s="50">
        <f>Source!R80</f>
        <v>0.52</v>
      </c>
      <c r="L120" s="40"/>
      <c r="R120">
        <f>H120</f>
        <v>0.02</v>
      </c>
    </row>
    <row r="121" spans="1:26" ht="14.25">
      <c r="A121" s="23"/>
      <c r="B121" s="53"/>
      <c r="C121" s="53" t="s">
        <v>1034</v>
      </c>
      <c r="D121" s="37"/>
      <c r="E121" s="10"/>
      <c r="F121" s="38">
        <f>Source!AL80</f>
        <v>4004.09</v>
      </c>
      <c r="G121" s="39" t="str">
        <f>Source!DD80</f>
        <v/>
      </c>
      <c r="H121" s="38">
        <f>ROUND(Source!AC80*Source!I80, 2)</f>
        <v>92.09</v>
      </c>
      <c r="I121" s="39"/>
      <c r="J121" s="39">
        <f>IF(Source!BC80&lt;&gt; 0, Source!BC80, 1)</f>
        <v>4.76</v>
      </c>
      <c r="K121" s="38">
        <f>Source!P80</f>
        <v>438.37</v>
      </c>
      <c r="L121" s="40"/>
    </row>
    <row r="122" spans="1:26" ht="14.25">
      <c r="A122" s="23"/>
      <c r="B122" s="53"/>
      <c r="C122" s="53" t="s">
        <v>1027</v>
      </c>
      <c r="D122" s="37" t="s">
        <v>1028</v>
      </c>
      <c r="E122" s="10">
        <f>Source!BZ80</f>
        <v>118</v>
      </c>
      <c r="F122" s="69" t="str">
        <f>CONCATENATE(" )", Source!DL80, Source!FT80, "=", Source!FX80)</f>
        <v xml:space="preserve"> )*0,9=106,2</v>
      </c>
      <c r="G122" s="70"/>
      <c r="H122" s="38">
        <f>SUM(S116:S125)</f>
        <v>5.0999999999999996</v>
      </c>
      <c r="I122" s="41" t="str">
        <f>CONCATENATE(Source!FX80, Source!FV80, "=")</f>
        <v>106,2*0,85=</v>
      </c>
      <c r="J122" s="36">
        <f>Source!AT80</f>
        <v>90</v>
      </c>
      <c r="K122" s="38">
        <f>SUM(T116:T125)</f>
        <v>142.66999999999999</v>
      </c>
      <c r="L122" s="40"/>
    </row>
    <row r="123" spans="1:26" ht="14.25">
      <c r="A123" s="23"/>
      <c r="B123" s="53"/>
      <c r="C123" s="53" t="s">
        <v>1029</v>
      </c>
      <c r="D123" s="37" t="s">
        <v>1028</v>
      </c>
      <c r="E123" s="10">
        <f>Source!CA80</f>
        <v>63</v>
      </c>
      <c r="F123" s="69" t="str">
        <f>CONCATENATE(" )", Source!DM80, Source!FU80, "=", Source!FY80)</f>
        <v xml:space="preserve"> )*0,85=53,55</v>
      </c>
      <c r="G123" s="70"/>
      <c r="H123" s="38">
        <f>SUM(U116:U125)</f>
        <v>2.57</v>
      </c>
      <c r="I123" s="41" t="str">
        <f>CONCATENATE(Source!FY80, Source!FW80, "=")</f>
        <v>53,55*0,8=</v>
      </c>
      <c r="J123" s="36">
        <f>Source!AU80</f>
        <v>43</v>
      </c>
      <c r="K123" s="38">
        <f>SUM(V116:V125)</f>
        <v>68.16</v>
      </c>
      <c r="L123" s="40"/>
    </row>
    <row r="124" spans="1:26" ht="14.25">
      <c r="A124" s="23"/>
      <c r="B124" s="53"/>
      <c r="C124" s="53" t="s">
        <v>1030</v>
      </c>
      <c r="D124" s="37" t="s">
        <v>1031</v>
      </c>
      <c r="E124" s="10">
        <f>Source!AQ80</f>
        <v>21.19</v>
      </c>
      <c r="F124" s="38"/>
      <c r="G124" s="39" t="str">
        <f>Source!DI80</f>
        <v>)*1,15</v>
      </c>
      <c r="H124" s="38"/>
      <c r="I124" s="39"/>
      <c r="J124" s="39"/>
      <c r="K124" s="38"/>
      <c r="L124" s="42">
        <f>Source!U80</f>
        <v>0.56047550000000002</v>
      </c>
    </row>
    <row r="125" spans="1:26" ht="28.5">
      <c r="A125" s="54" t="str">
        <f>Source!E81</f>
        <v>1,1</v>
      </c>
      <c r="B125" s="55" t="str">
        <f>Source!F81</f>
        <v>101-2904</v>
      </c>
      <c r="C125" s="55" t="str">
        <f>Source!G81</f>
        <v>Доски подоконные ПВХ, шириной 200 мм</v>
      </c>
      <c r="D125" s="43" t="str">
        <f>Source!H81</f>
        <v>м</v>
      </c>
      <c r="E125" s="44">
        <f>Source!I81</f>
        <v>2.2999999999999998</v>
      </c>
      <c r="F125" s="45">
        <f>Source!AL81+Source!AM81+Source!AO81</f>
        <v>131.99</v>
      </c>
      <c r="G125" s="46" t="s">
        <v>3</v>
      </c>
      <c r="H125" s="45">
        <f>ROUND(Source!AC81*Source!I81, 2)+ROUND(Source!AD81*Source!I81, 2)+ROUND(Source!AF81*Source!I81, 2)</f>
        <v>303.58</v>
      </c>
      <c r="I125" s="47"/>
      <c r="J125" s="47">
        <f>IF(Source!BC81&lt;&gt; 0, Source!BC81, 1)</f>
        <v>0.82</v>
      </c>
      <c r="K125" s="45">
        <f>Source!O81</f>
        <v>248.93</v>
      </c>
      <c r="L125" s="48"/>
      <c r="S125">
        <f>ROUND((Source!FX81/100)*((ROUND(Source!AF81*Source!I81, 2)+ROUND(Source!AE81*Source!I81, 2))), 2)</f>
        <v>0</v>
      </c>
      <c r="T125">
        <f>Source!X81</f>
        <v>0</v>
      </c>
      <c r="U125">
        <f>ROUND((Source!FY81/100)*((ROUND(Source!AF81*Source!I81, 2)+ROUND(Source!AE81*Source!I81, 2))), 2)</f>
        <v>0</v>
      </c>
      <c r="V125">
        <f>Source!Y81</f>
        <v>0</v>
      </c>
      <c r="W125">
        <f>IF(Source!BI81&lt;=1,H125, 0)</f>
        <v>303.58</v>
      </c>
      <c r="X125">
        <f>IF(Source!BI81=2,H125, 0)</f>
        <v>0</v>
      </c>
      <c r="Y125">
        <f>IF(Source!BI81=3,H125, 0)</f>
        <v>0</v>
      </c>
      <c r="Z125">
        <f>IF(Source!BI81=4,H125, 0)</f>
        <v>0</v>
      </c>
    </row>
    <row r="126" spans="1:26" ht="15">
      <c r="G126" s="71">
        <f>H118+H119+H121+H122+H123+SUM(H125:H125)</f>
        <v>408.53</v>
      </c>
      <c r="H126" s="71"/>
      <c r="J126" s="71">
        <f>K118+K119+K121+K122+K123+SUM(K125:K125)</f>
        <v>1060.69</v>
      </c>
      <c r="K126" s="71"/>
      <c r="L126" s="49">
        <f>Source!U80</f>
        <v>0.56047550000000002</v>
      </c>
      <c r="O126" s="32">
        <f>G126</f>
        <v>408.53</v>
      </c>
      <c r="P126" s="32">
        <f>J126</f>
        <v>1060.69</v>
      </c>
      <c r="Q126" s="32">
        <f>L126</f>
        <v>0.56047550000000002</v>
      </c>
      <c r="W126">
        <f>IF(Source!BI80&lt;=1,H118+H119+H121+H122+H123, 0)</f>
        <v>104.94999999999999</v>
      </c>
      <c r="X126">
        <f>IF(Source!BI80=2,H118+H119+H121+H122+H123, 0)</f>
        <v>0</v>
      </c>
      <c r="Y126">
        <f>IF(Source!BI80=3,H118+H119+H121+H122+H123, 0)</f>
        <v>0</v>
      </c>
      <c r="Z126">
        <f>IF(Source!BI80=4,H118+H119+H121+H122+H123, 0)</f>
        <v>0</v>
      </c>
    </row>
    <row r="127" spans="1:26" ht="79.5">
      <c r="A127" s="23" t="str">
        <f>Source!E82</f>
        <v>2</v>
      </c>
      <c r="B127" s="53" t="s">
        <v>1035</v>
      </c>
      <c r="C127" s="53" t="str">
        <f>Source!G82</f>
        <v>Облицовка оконных и дверных откосов декоративным бумажно-слоистым пластиком или листами из синтетических материалов на клее</v>
      </c>
      <c r="D127" s="37" t="str">
        <f>Source!H82</f>
        <v>100 м2 облицовки</v>
      </c>
      <c r="E127" s="10">
        <f>Source!I82</f>
        <v>1.2E-2</v>
      </c>
      <c r="F127" s="38">
        <f>Source!AL82+Source!AM82+Source!AO82</f>
        <v>2053.38</v>
      </c>
      <c r="G127" s="39"/>
      <c r="H127" s="38"/>
      <c r="I127" s="39" t="str">
        <f>Source!BO82</f>
        <v>15-01-050-4</v>
      </c>
      <c r="J127" s="39"/>
      <c r="K127" s="38"/>
      <c r="L127" s="40"/>
      <c r="S127">
        <f>ROUND((Source!FX82/100)*((ROUND(Source!AF82*Source!I82, 2)+ROUND(Source!AE82*Source!I82, 2))), 2)</f>
        <v>19.95</v>
      </c>
      <c r="T127">
        <f>Source!X82</f>
        <v>558.02</v>
      </c>
      <c r="U127">
        <f>ROUND((Source!FY82/100)*((ROUND(Source!AF82*Source!I82, 2)+ROUND(Source!AE82*Source!I82, 2))), 2)</f>
        <v>9.8699999999999992</v>
      </c>
      <c r="V127">
        <f>Source!Y82</f>
        <v>258.08999999999997</v>
      </c>
    </row>
    <row r="128" spans="1:26">
      <c r="C128" s="31" t="str">
        <f>"Объем: "&amp;Source!I82&amp;"=1,2/"&amp;"100"</f>
        <v>Объем: 0,012=1,2/100</v>
      </c>
    </row>
    <row r="129" spans="1:26" ht="14.25">
      <c r="A129" s="23"/>
      <c r="B129" s="53"/>
      <c r="C129" s="53" t="s">
        <v>1026</v>
      </c>
      <c r="D129" s="37"/>
      <c r="E129" s="10"/>
      <c r="F129" s="38">
        <f>Source!AO82</f>
        <v>1528.19</v>
      </c>
      <c r="G129" s="39" t="str">
        <f>Source!DG82</f>
        <v>)*1,15</v>
      </c>
      <c r="H129" s="38">
        <f>ROUND(Source!AF82*Source!I82, 2)</f>
        <v>21.09</v>
      </c>
      <c r="I129" s="39"/>
      <c r="J129" s="39">
        <f>IF(Source!BA82&lt;&gt; 0, Source!BA82, 1)</f>
        <v>33.049999999999997</v>
      </c>
      <c r="K129" s="38">
        <f>Source!S82</f>
        <v>696.99</v>
      </c>
      <c r="L129" s="40"/>
      <c r="R129">
        <f>H129</f>
        <v>21.09</v>
      </c>
    </row>
    <row r="130" spans="1:26" ht="14.25">
      <c r="A130" s="23"/>
      <c r="B130" s="53"/>
      <c r="C130" s="53" t="s">
        <v>92</v>
      </c>
      <c r="D130" s="37"/>
      <c r="E130" s="10"/>
      <c r="F130" s="38">
        <f>Source!AM82</f>
        <v>46.33</v>
      </c>
      <c r="G130" s="39" t="str">
        <f>Source!DE82</f>
        <v>)*1,25</v>
      </c>
      <c r="H130" s="38">
        <f>ROUND(Source!AD82*Source!I82, 2)</f>
        <v>0.69</v>
      </c>
      <c r="I130" s="39"/>
      <c r="J130" s="39">
        <f>IF(Source!BB82&lt;&gt; 0, Source!BB82, 1)</f>
        <v>10.92</v>
      </c>
      <c r="K130" s="38">
        <f>Source!Q82</f>
        <v>7.59</v>
      </c>
      <c r="L130" s="40"/>
    </row>
    <row r="131" spans="1:26" ht="14.25">
      <c r="A131" s="23"/>
      <c r="B131" s="53"/>
      <c r="C131" s="53" t="s">
        <v>1032</v>
      </c>
      <c r="D131" s="37"/>
      <c r="E131" s="10"/>
      <c r="F131" s="38">
        <f>Source!AN82</f>
        <v>1.08</v>
      </c>
      <c r="G131" s="39" t="str">
        <f>Source!DF82</f>
        <v>)*1,25</v>
      </c>
      <c r="H131" s="50">
        <f>ROUND(Source!AE82*Source!I82, 2)</f>
        <v>0.02</v>
      </c>
      <c r="I131" s="39"/>
      <c r="J131" s="39">
        <f>IF(Source!BS82&lt;&gt; 0, Source!BS82, 1)</f>
        <v>33.049999999999997</v>
      </c>
      <c r="K131" s="50">
        <f>Source!R82</f>
        <v>0.54</v>
      </c>
      <c r="L131" s="40"/>
      <c r="R131">
        <f>H131</f>
        <v>0.02</v>
      </c>
    </row>
    <row r="132" spans="1:26" ht="14.25">
      <c r="A132" s="23"/>
      <c r="B132" s="53"/>
      <c r="C132" s="53" t="s">
        <v>1034</v>
      </c>
      <c r="D132" s="37"/>
      <c r="E132" s="10"/>
      <c r="F132" s="38">
        <f>Source!AL82</f>
        <v>478.86</v>
      </c>
      <c r="G132" s="39" t="str">
        <f>Source!DD82</f>
        <v/>
      </c>
      <c r="H132" s="38">
        <f>ROUND(Source!AC82*Source!I82, 2)</f>
        <v>5.75</v>
      </c>
      <c r="I132" s="39"/>
      <c r="J132" s="39">
        <f>IF(Source!BC82&lt;&gt; 0, Source!BC82, 1)</f>
        <v>3.4</v>
      </c>
      <c r="K132" s="38">
        <f>Source!P82</f>
        <v>19.54</v>
      </c>
      <c r="L132" s="40"/>
    </row>
    <row r="133" spans="1:26" ht="14.25">
      <c r="A133" s="23"/>
      <c r="B133" s="53"/>
      <c r="C133" s="53" t="s">
        <v>1027</v>
      </c>
      <c r="D133" s="37" t="s">
        <v>1028</v>
      </c>
      <c r="E133" s="10">
        <f>Source!BZ82</f>
        <v>105</v>
      </c>
      <c r="F133" s="69" t="str">
        <f>CONCATENATE(" )", Source!DL82, Source!FT82, "=", Source!FX82)</f>
        <v xml:space="preserve"> )*0,9=94,5</v>
      </c>
      <c r="G133" s="70"/>
      <c r="H133" s="38">
        <f>SUM(S127:S137)</f>
        <v>19.95</v>
      </c>
      <c r="I133" s="41" t="str">
        <f>CONCATENATE(Source!FX82, Source!FV82, "=")</f>
        <v>94,5*0,85=</v>
      </c>
      <c r="J133" s="36">
        <f>Source!AT82</f>
        <v>80</v>
      </c>
      <c r="K133" s="38">
        <f>SUM(T127:T137)</f>
        <v>558.02</v>
      </c>
      <c r="L133" s="40"/>
    </row>
    <row r="134" spans="1:26" ht="14.25">
      <c r="A134" s="23"/>
      <c r="B134" s="53"/>
      <c r="C134" s="53" t="s">
        <v>1029</v>
      </c>
      <c r="D134" s="37" t="s">
        <v>1028</v>
      </c>
      <c r="E134" s="10">
        <f>Source!CA82</f>
        <v>55</v>
      </c>
      <c r="F134" s="69" t="str">
        <f>CONCATENATE(" )", Source!DM82, Source!FU82, "=", Source!FY82)</f>
        <v xml:space="preserve"> )*0,85=46,75</v>
      </c>
      <c r="G134" s="70"/>
      <c r="H134" s="38">
        <f>SUM(U127:U137)</f>
        <v>9.8699999999999992</v>
      </c>
      <c r="I134" s="41" t="str">
        <f>CONCATENATE(Source!FY82, Source!FW82, "=")</f>
        <v>46,75*0,8=</v>
      </c>
      <c r="J134" s="36">
        <f>Source!AU82</f>
        <v>37</v>
      </c>
      <c r="K134" s="38">
        <f>SUM(V127:V137)</f>
        <v>258.08999999999997</v>
      </c>
      <c r="L134" s="40"/>
    </row>
    <row r="135" spans="1:26" ht="14.25">
      <c r="A135" s="23"/>
      <c r="B135" s="53"/>
      <c r="C135" s="53" t="s">
        <v>1030</v>
      </c>
      <c r="D135" s="37" t="s">
        <v>1031</v>
      </c>
      <c r="E135" s="10">
        <f>Source!AQ82</f>
        <v>166.47</v>
      </c>
      <c r="F135" s="38"/>
      <c r="G135" s="39" t="str">
        <f>Source!DI82</f>
        <v>)*1,15</v>
      </c>
      <c r="H135" s="38"/>
      <c r="I135" s="39"/>
      <c r="J135" s="39"/>
      <c r="K135" s="38"/>
      <c r="L135" s="42">
        <f>Source!U82</f>
        <v>2.2972859999999997</v>
      </c>
    </row>
    <row r="136" spans="1:26" ht="85.5">
      <c r="A136" s="23" t="str">
        <f>Source!E83</f>
        <v>2,1</v>
      </c>
      <c r="B136" s="53" t="str">
        <f>Source!F83</f>
        <v>101-6871</v>
      </c>
      <c r="C136" s="53" t="str">
        <f>Source!G83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136" s="37" t="str">
        <f>Source!H83</f>
        <v>м2</v>
      </c>
      <c r="E136" s="10">
        <f>Source!I83</f>
        <v>1.26</v>
      </c>
      <c r="F136" s="38">
        <f>Source!AL83+Source!AM83+Source!AO83</f>
        <v>377.87</v>
      </c>
      <c r="G136" s="52" t="s">
        <v>3</v>
      </c>
      <c r="H136" s="38">
        <f>ROUND(Source!AC83*Source!I83, 2)+ROUND(Source!AD83*Source!I83, 2)+ROUND(Source!AF83*Source!I83, 2)</f>
        <v>476.12</v>
      </c>
      <c r="I136" s="39"/>
      <c r="J136" s="39">
        <f>IF(Source!BC83&lt;&gt; 0, Source!BC83, 1)</f>
        <v>0.6</v>
      </c>
      <c r="K136" s="38">
        <f>Source!O83</f>
        <v>285.67</v>
      </c>
      <c r="L136" s="40"/>
      <c r="S136">
        <f>ROUND((Source!FX83/100)*((ROUND(Source!AF83*Source!I83, 2)+ROUND(Source!AE83*Source!I83, 2))), 2)</f>
        <v>0</v>
      </c>
      <c r="T136">
        <f>Source!X83</f>
        <v>0</v>
      </c>
      <c r="U136">
        <f>ROUND((Source!FY83/100)*((ROUND(Source!AF83*Source!I83, 2)+ROUND(Source!AE83*Source!I83, 2))), 2)</f>
        <v>0</v>
      </c>
      <c r="V136">
        <f>Source!Y83</f>
        <v>0</v>
      </c>
      <c r="W136">
        <f>IF(Source!BI83&lt;=1,H136, 0)</f>
        <v>476.12</v>
      </c>
      <c r="X136">
        <f>IF(Source!BI83=2,H136, 0)</f>
        <v>0</v>
      </c>
      <c r="Y136">
        <f>IF(Source!BI83=3,H136, 0)</f>
        <v>0</v>
      </c>
      <c r="Z136">
        <f>IF(Source!BI83=4,H136, 0)</f>
        <v>0</v>
      </c>
    </row>
    <row r="137" spans="1:26" ht="14.25">
      <c r="A137" s="54" t="str">
        <f>Source!E84</f>
        <v>2,2</v>
      </c>
      <c r="B137" s="55" t="str">
        <f>Source!F84</f>
        <v>101-2416</v>
      </c>
      <c r="C137" s="55" t="str">
        <f>Source!G84</f>
        <v>Грунтовка «Бетоконтакт», КНАУФ</v>
      </c>
      <c r="D137" s="43" t="str">
        <f>Source!H84</f>
        <v>кг</v>
      </c>
      <c r="E137" s="44">
        <f>Source!I84</f>
        <v>0.107</v>
      </c>
      <c r="F137" s="45">
        <f>Source!AL84+Source!AM84+Source!AO84</f>
        <v>22.91</v>
      </c>
      <c r="G137" s="46" t="s">
        <v>3</v>
      </c>
      <c r="H137" s="45">
        <f>ROUND(Source!AC84*Source!I84, 2)+ROUND(Source!AD84*Source!I84, 2)+ROUND(Source!AF84*Source!I84, 2)</f>
        <v>2.4500000000000002</v>
      </c>
      <c r="I137" s="47"/>
      <c r="J137" s="47">
        <f>IF(Source!BC84&lt;&gt; 0, Source!BC84, 1)</f>
        <v>5.85</v>
      </c>
      <c r="K137" s="45">
        <f>Source!O84</f>
        <v>14.34</v>
      </c>
      <c r="L137" s="48"/>
      <c r="S137">
        <f>ROUND((Source!FX84/100)*((ROUND(Source!AF84*Source!I84, 2)+ROUND(Source!AE84*Source!I84, 2))), 2)</f>
        <v>0</v>
      </c>
      <c r="T137">
        <f>Source!X84</f>
        <v>0</v>
      </c>
      <c r="U137">
        <f>ROUND((Source!FY84/100)*((ROUND(Source!AF84*Source!I84, 2)+ROUND(Source!AE84*Source!I84, 2))), 2)</f>
        <v>0</v>
      </c>
      <c r="V137">
        <f>Source!Y84</f>
        <v>0</v>
      </c>
      <c r="W137">
        <f>IF(Source!BI84&lt;=1,H137, 0)</f>
        <v>2.4500000000000002</v>
      </c>
      <c r="X137">
        <f>IF(Source!BI84=2,H137, 0)</f>
        <v>0</v>
      </c>
      <c r="Y137">
        <f>IF(Source!BI84=3,H137, 0)</f>
        <v>0</v>
      </c>
      <c r="Z137">
        <f>IF(Source!BI84=4,H137, 0)</f>
        <v>0</v>
      </c>
    </row>
    <row r="138" spans="1:26" ht="15">
      <c r="G138" s="71">
        <f>H129+H130+H132+H133+H134+SUM(H136:H137)</f>
        <v>535.91999999999996</v>
      </c>
      <c r="H138" s="71"/>
      <c r="J138" s="71">
        <f>K129+K130+K132+K133+K134+SUM(K136:K137)</f>
        <v>1840.2399999999998</v>
      </c>
      <c r="K138" s="71"/>
      <c r="L138" s="49">
        <f>Source!U82</f>
        <v>2.2972859999999997</v>
      </c>
      <c r="O138" s="32">
        <f>G138</f>
        <v>535.91999999999996</v>
      </c>
      <c r="P138" s="32">
        <f>J138</f>
        <v>1840.2399999999998</v>
      </c>
      <c r="Q138" s="32">
        <f>L138</f>
        <v>2.2972859999999997</v>
      </c>
      <c r="W138">
        <f>IF(Source!BI82&lt;=1,H129+H130+H132+H133+H134, 0)</f>
        <v>57.35</v>
      </c>
      <c r="X138">
        <f>IF(Source!BI82=2,H129+H130+H132+H133+H134, 0)</f>
        <v>0</v>
      </c>
      <c r="Y138">
        <f>IF(Source!BI82=3,H129+H130+H132+H133+H134, 0)</f>
        <v>0</v>
      </c>
      <c r="Z138">
        <f>IF(Source!BI82=4,H129+H130+H132+H133+H134, 0)</f>
        <v>0</v>
      </c>
    </row>
    <row r="139" spans="1:26" ht="28.5">
      <c r="A139" s="23" t="str">
        <f>Source!E85</f>
        <v>3</v>
      </c>
      <c r="B139" s="53" t="str">
        <f>Source!F85</f>
        <v>10-04-013-1</v>
      </c>
      <c r="C139" s="53" t="str">
        <f>Source!G85</f>
        <v>Установка деревянных дверных блоков</v>
      </c>
      <c r="D139" s="37" t="str">
        <f>Source!H85</f>
        <v>100 м2 проемов</v>
      </c>
      <c r="E139" s="10">
        <f>Source!I85</f>
        <v>0.02</v>
      </c>
      <c r="F139" s="38">
        <f>Source!AL85+Source!AM85+Source!AO85</f>
        <v>21712.98</v>
      </c>
      <c r="G139" s="39"/>
      <c r="H139" s="38"/>
      <c r="I139" s="39" t="str">
        <f>Source!BO85</f>
        <v>10-04-013-1</v>
      </c>
      <c r="J139" s="39"/>
      <c r="K139" s="38"/>
      <c r="L139" s="40"/>
      <c r="S139">
        <f>ROUND((Source!FX85/100)*((ROUND(Source!AF85*Source!I85, 2)+ROUND(Source!AE85*Source!I85, 2))), 2)</f>
        <v>16.100000000000001</v>
      </c>
      <c r="T139">
        <f>Source!X85</f>
        <v>451.09</v>
      </c>
      <c r="U139">
        <f>ROUND((Source!FY85/100)*((ROUND(Source!AF85*Source!I85, 2)+ROUND(Source!AE85*Source!I85, 2))), 2)</f>
        <v>8.1199999999999992</v>
      </c>
      <c r="V139">
        <f>Source!Y85</f>
        <v>215.52</v>
      </c>
    </row>
    <row r="140" spans="1:26">
      <c r="C140" s="31" t="str">
        <f>"Объем: "&amp;Source!I85&amp;"=2/"&amp;"100"</f>
        <v>Объем: 0,02=2/100</v>
      </c>
    </row>
    <row r="141" spans="1:26" ht="14.25">
      <c r="A141" s="23"/>
      <c r="B141" s="53"/>
      <c r="C141" s="53" t="s">
        <v>1026</v>
      </c>
      <c r="D141" s="37"/>
      <c r="E141" s="10"/>
      <c r="F141" s="38">
        <f>Source!AO85</f>
        <v>639.24</v>
      </c>
      <c r="G141" s="39" t="str">
        <f>Source!DG85</f>
        <v>*1,15</v>
      </c>
      <c r="H141" s="38">
        <f>ROUND(Source!AF85*Source!I85, 2)</f>
        <v>14.7</v>
      </c>
      <c r="I141" s="39"/>
      <c r="J141" s="39">
        <f>IF(Source!BA85&lt;&gt; 0, Source!BA85, 1)</f>
        <v>33.049999999999997</v>
      </c>
      <c r="K141" s="38">
        <f>Source!S85</f>
        <v>485.92</v>
      </c>
      <c r="L141" s="40"/>
      <c r="R141">
        <f>H141</f>
        <v>14.7</v>
      </c>
    </row>
    <row r="142" spans="1:26" ht="14.25">
      <c r="A142" s="23"/>
      <c r="B142" s="53"/>
      <c r="C142" s="53" t="s">
        <v>92</v>
      </c>
      <c r="D142" s="37"/>
      <c r="E142" s="10"/>
      <c r="F142" s="38">
        <f>Source!AM85</f>
        <v>333.01</v>
      </c>
      <c r="G142" s="39" t="str">
        <f>Source!DE85</f>
        <v>*1,25</v>
      </c>
      <c r="H142" s="38">
        <f>ROUND(Source!AD85*Source!I85, 2)</f>
        <v>8.33</v>
      </c>
      <c r="I142" s="39"/>
      <c r="J142" s="39">
        <f>IF(Source!BB85&lt;&gt; 0, Source!BB85, 1)</f>
        <v>10.3</v>
      </c>
      <c r="K142" s="38">
        <f>Source!Q85</f>
        <v>85.75</v>
      </c>
      <c r="L142" s="40"/>
    </row>
    <row r="143" spans="1:26" ht="14.25">
      <c r="A143" s="23"/>
      <c r="B143" s="53"/>
      <c r="C143" s="53" t="s">
        <v>1032</v>
      </c>
      <c r="D143" s="37"/>
      <c r="E143" s="10"/>
      <c r="F143" s="38">
        <f>Source!AN85</f>
        <v>18.5</v>
      </c>
      <c r="G143" s="39" t="str">
        <f>Source!DF85</f>
        <v>*1,25</v>
      </c>
      <c r="H143" s="50">
        <f>ROUND(Source!AE85*Source!I85, 2)</f>
        <v>0.46</v>
      </c>
      <c r="I143" s="39"/>
      <c r="J143" s="39">
        <f>IF(Source!BS85&lt;&gt; 0, Source!BS85, 1)</f>
        <v>33.049999999999997</v>
      </c>
      <c r="K143" s="50">
        <f>Source!R85</f>
        <v>15.29</v>
      </c>
      <c r="L143" s="40"/>
      <c r="R143">
        <f>H143</f>
        <v>0.46</v>
      </c>
    </row>
    <row r="144" spans="1:26" ht="14.25">
      <c r="A144" s="23"/>
      <c r="B144" s="53"/>
      <c r="C144" s="53" t="s">
        <v>1034</v>
      </c>
      <c r="D144" s="37"/>
      <c r="E144" s="10"/>
      <c r="F144" s="38">
        <f>Source!AL85</f>
        <v>20740.73</v>
      </c>
      <c r="G144" s="39" t="str">
        <f>Source!DD85</f>
        <v/>
      </c>
      <c r="H144" s="38">
        <f>ROUND(Source!AC85*Source!I85, 2)</f>
        <v>414.81</v>
      </c>
      <c r="I144" s="39"/>
      <c r="J144" s="39">
        <f>IF(Source!BC85&lt;&gt; 0, Source!BC85, 1)</f>
        <v>5.0199999999999996</v>
      </c>
      <c r="K144" s="38">
        <f>Source!P85</f>
        <v>2082.37</v>
      </c>
      <c r="L144" s="40"/>
    </row>
    <row r="145" spans="1:26" ht="14.25">
      <c r="A145" s="23"/>
      <c r="B145" s="53"/>
      <c r="C145" s="53" t="s">
        <v>1027</v>
      </c>
      <c r="D145" s="37" t="s">
        <v>1028</v>
      </c>
      <c r="E145" s="10">
        <f>Source!BZ85</f>
        <v>118</v>
      </c>
      <c r="F145" s="69" t="str">
        <f>CONCATENATE(" )", Source!DL85, Source!FT85, "=", Source!FX85)</f>
        <v xml:space="preserve"> )*0,9=106,2</v>
      </c>
      <c r="G145" s="70"/>
      <c r="H145" s="38">
        <f>SUM(S139:S150)</f>
        <v>16.100000000000001</v>
      </c>
      <c r="I145" s="41" t="str">
        <f>CONCATENATE(Source!FX85, Source!FV85, "=")</f>
        <v>106,2*0,85=</v>
      </c>
      <c r="J145" s="36">
        <f>Source!AT85</f>
        <v>90</v>
      </c>
      <c r="K145" s="38">
        <f>SUM(T139:T150)</f>
        <v>451.09</v>
      </c>
      <c r="L145" s="40"/>
    </row>
    <row r="146" spans="1:26" ht="14.25">
      <c r="A146" s="23"/>
      <c r="B146" s="53"/>
      <c r="C146" s="53" t="s">
        <v>1029</v>
      </c>
      <c r="D146" s="37" t="s">
        <v>1028</v>
      </c>
      <c r="E146" s="10">
        <f>Source!CA85</f>
        <v>63</v>
      </c>
      <c r="F146" s="69" t="str">
        <f>CONCATENATE(" )", Source!DM85, Source!FU85, "=", Source!FY85)</f>
        <v xml:space="preserve"> )*0,85=53,55</v>
      </c>
      <c r="G146" s="70"/>
      <c r="H146" s="38">
        <f>SUM(U139:U150)</f>
        <v>8.1199999999999992</v>
      </c>
      <c r="I146" s="41" t="str">
        <f>CONCATENATE(Source!FY85, Source!FW85, "=")</f>
        <v>53,55*0,8=</v>
      </c>
      <c r="J146" s="36">
        <f>Source!AU85</f>
        <v>43</v>
      </c>
      <c r="K146" s="38">
        <f>SUM(V139:V150)</f>
        <v>215.52</v>
      </c>
      <c r="L146" s="40"/>
    </row>
    <row r="147" spans="1:26" ht="14.25">
      <c r="A147" s="23"/>
      <c r="B147" s="53"/>
      <c r="C147" s="53" t="s">
        <v>1030</v>
      </c>
      <c r="D147" s="37" t="s">
        <v>1031</v>
      </c>
      <c r="E147" s="10">
        <f>Source!AQ85</f>
        <v>73.14</v>
      </c>
      <c r="F147" s="38"/>
      <c r="G147" s="39" t="str">
        <f>Source!DI85</f>
        <v>*1,15</v>
      </c>
      <c r="H147" s="38"/>
      <c r="I147" s="39"/>
      <c r="J147" s="39"/>
      <c r="K147" s="38"/>
      <c r="L147" s="42">
        <f>Source!U85</f>
        <v>1.6822199999999998</v>
      </c>
    </row>
    <row r="148" spans="1:26" ht="57">
      <c r="A148" s="23" t="str">
        <f>Source!E86</f>
        <v>3,1</v>
      </c>
      <c r="B148" s="53" t="str">
        <f>Source!F86</f>
        <v>101-0882</v>
      </c>
      <c r="C148" s="53" t="str">
        <f>Source!G86</f>
        <v>Скобяные изделия для дверных балконных блоков со спаренными полотнами жилых и общественных зданий однопольных</v>
      </c>
      <c r="D148" s="37" t="str">
        <f>Source!H86</f>
        <v>компл.</v>
      </c>
      <c r="E148" s="10">
        <f>Source!I86</f>
        <v>1</v>
      </c>
      <c r="F148" s="38">
        <f>Source!AL86+Source!AM86+Source!AO86</f>
        <v>94.69</v>
      </c>
      <c r="G148" s="52" t="s">
        <v>3</v>
      </c>
      <c r="H148" s="38">
        <f>ROUND(Source!AC86*Source!I86, 2)+ROUND(Source!AD86*Source!I86, 2)+ROUND(Source!AF86*Source!I86, 2)</f>
        <v>94.69</v>
      </c>
      <c r="I148" s="39"/>
      <c r="J148" s="39">
        <f>IF(Source!BC86&lt;&gt; 0, Source!BC86, 1)</f>
        <v>2.0699999999999998</v>
      </c>
      <c r="K148" s="38">
        <f>Source!O86</f>
        <v>196.01</v>
      </c>
      <c r="L148" s="40"/>
      <c r="S148">
        <f>ROUND((Source!FX86/100)*((ROUND(Source!AF86*Source!I86, 2)+ROUND(Source!AE86*Source!I86, 2))), 2)</f>
        <v>0</v>
      </c>
      <c r="T148">
        <f>Source!X86</f>
        <v>0</v>
      </c>
      <c r="U148">
        <f>ROUND((Source!FY86/100)*((ROUND(Source!AF86*Source!I86, 2)+ROUND(Source!AE86*Source!I86, 2))), 2)</f>
        <v>0</v>
      </c>
      <c r="V148">
        <f>Source!Y86</f>
        <v>0</v>
      </c>
      <c r="W148">
        <f>IF(Source!BI86&lt;=1,H148, 0)</f>
        <v>94.69</v>
      </c>
      <c r="X148">
        <f>IF(Source!BI86=2,H148, 0)</f>
        <v>0</v>
      </c>
      <c r="Y148">
        <f>IF(Source!BI86=3,H148, 0)</f>
        <v>0</v>
      </c>
      <c r="Z148">
        <f>IF(Source!BI86=4,H148, 0)</f>
        <v>0</v>
      </c>
    </row>
    <row r="149" spans="1:26" ht="42.75">
      <c r="A149" s="23" t="str">
        <f>Source!E87</f>
        <v>3,2</v>
      </c>
      <c r="B149" s="53" t="str">
        <f>Source!F87</f>
        <v>203-8142</v>
      </c>
      <c r="C149" s="53" t="str">
        <f>Source!G87</f>
        <v>Блоки дверные из натурального массива дуба (коробка, полотно глухое, наличники, фурнитура)</v>
      </c>
      <c r="D149" s="37" t="str">
        <f>Source!H87</f>
        <v>м2</v>
      </c>
      <c r="E149" s="10">
        <f>Source!I87</f>
        <v>2</v>
      </c>
      <c r="F149" s="38">
        <f>Source!AL87+Source!AM87+Source!AO87</f>
        <v>4535.87</v>
      </c>
      <c r="G149" s="52" t="s">
        <v>3</v>
      </c>
      <c r="H149" s="38">
        <f>ROUND(Source!AC87*Source!I87, 2)+ROUND(Source!AD87*Source!I87, 2)+ROUND(Source!AF87*Source!I87, 2)</f>
        <v>9071.74</v>
      </c>
      <c r="I149" s="39"/>
      <c r="J149" s="39">
        <f>IF(Source!BC87&lt;&gt; 0, Source!BC87, 1)</f>
        <v>2.44</v>
      </c>
      <c r="K149" s="38">
        <f>Source!O87</f>
        <v>22135.05</v>
      </c>
      <c r="L149" s="40"/>
      <c r="S149">
        <f>ROUND((Source!FX87/100)*((ROUND(Source!AF87*Source!I87, 2)+ROUND(Source!AE87*Source!I87, 2))), 2)</f>
        <v>0</v>
      </c>
      <c r="T149">
        <f>Source!X87</f>
        <v>0</v>
      </c>
      <c r="U149">
        <f>ROUND((Source!FY87/100)*((ROUND(Source!AF87*Source!I87, 2)+ROUND(Source!AE87*Source!I87, 2))), 2)</f>
        <v>0</v>
      </c>
      <c r="V149">
        <f>Source!Y87</f>
        <v>0</v>
      </c>
      <c r="W149">
        <f>IF(Source!BI87&lt;=1,H149, 0)</f>
        <v>9071.74</v>
      </c>
      <c r="X149">
        <f>IF(Source!BI87=2,H149, 0)</f>
        <v>0</v>
      </c>
      <c r="Y149">
        <f>IF(Source!BI87=3,H149, 0)</f>
        <v>0</v>
      </c>
      <c r="Z149">
        <f>IF(Source!BI87=4,H149, 0)</f>
        <v>0</v>
      </c>
    </row>
    <row r="150" spans="1:26" ht="57">
      <c r="A150" s="54" t="str">
        <f>Source!E88</f>
        <v>3,3</v>
      </c>
      <c r="B150" s="55" t="str">
        <f>Source!F88</f>
        <v>203-0223</v>
      </c>
      <c r="C150" s="55" t="str">
        <f>Source!G88</f>
        <v>Блоки дверные с рамочными полотнами однопольные ДН 21-10, площадь 2,05 м2; ДН 24-10, площадь 2,35 м2</v>
      </c>
      <c r="D150" s="43" t="str">
        <f>Source!H88</f>
        <v>м2</v>
      </c>
      <c r="E150" s="44">
        <f>Source!I88</f>
        <v>-2</v>
      </c>
      <c r="F150" s="45">
        <f>Source!AL88+Source!AM88+Source!AO88</f>
        <v>207</v>
      </c>
      <c r="G150" s="46" t="s">
        <v>3</v>
      </c>
      <c r="H150" s="45">
        <f>ROUND(Source!AC88*Source!I88, 2)+ROUND(Source!AD88*Source!I88, 2)+ROUND(Source!AF88*Source!I88, 2)</f>
        <v>-414</v>
      </c>
      <c r="I150" s="47"/>
      <c r="J150" s="47">
        <f>IF(Source!BC88&lt;&gt; 0, Source!BC88, 1)</f>
        <v>5.0199999999999996</v>
      </c>
      <c r="K150" s="45">
        <f>Source!O88</f>
        <v>-2078.2800000000002</v>
      </c>
      <c r="L150" s="48"/>
      <c r="S150">
        <f>ROUND((Source!FX88/100)*((ROUND(Source!AF88*Source!I88, 2)+ROUND(Source!AE88*Source!I88, 2))), 2)</f>
        <v>0</v>
      </c>
      <c r="T150">
        <f>Source!X88</f>
        <v>0</v>
      </c>
      <c r="U150">
        <f>ROUND((Source!FY88/100)*((ROUND(Source!AF88*Source!I88, 2)+ROUND(Source!AE88*Source!I88, 2))), 2)</f>
        <v>0</v>
      </c>
      <c r="V150">
        <f>Source!Y88</f>
        <v>0</v>
      </c>
      <c r="W150">
        <f>IF(Source!BI88&lt;=1,H150, 0)</f>
        <v>-414</v>
      </c>
      <c r="X150">
        <f>IF(Source!BI88=2,H150, 0)</f>
        <v>0</v>
      </c>
      <c r="Y150">
        <f>IF(Source!BI88=3,H150, 0)</f>
        <v>0</v>
      </c>
      <c r="Z150">
        <f>IF(Source!BI88=4,H150, 0)</f>
        <v>0</v>
      </c>
    </row>
    <row r="151" spans="1:26" ht="15">
      <c r="G151" s="71">
        <f>H141+H142+H144+H145+H146+SUM(H148:H150)</f>
        <v>9214.49</v>
      </c>
      <c r="H151" s="71"/>
      <c r="J151" s="71">
        <f>K141+K142+K144+K145+K146+SUM(K148:K150)</f>
        <v>23573.43</v>
      </c>
      <c r="K151" s="71"/>
      <c r="L151" s="49">
        <f>Source!U85</f>
        <v>1.6822199999999998</v>
      </c>
      <c r="O151" s="32">
        <f>G151</f>
        <v>9214.49</v>
      </c>
      <c r="P151" s="32">
        <f>J151</f>
        <v>23573.43</v>
      </c>
      <c r="Q151" s="32">
        <f>L151</f>
        <v>1.6822199999999998</v>
      </c>
      <c r="W151">
        <f>IF(Source!BI85&lt;=1,H141+H142+H144+H145+H146, 0)</f>
        <v>462.06000000000006</v>
      </c>
      <c r="X151">
        <f>IF(Source!BI85=2,H141+H142+H144+H145+H146, 0)</f>
        <v>0</v>
      </c>
      <c r="Y151">
        <f>IF(Source!BI85=3,H141+H142+H144+H145+H146, 0)</f>
        <v>0</v>
      </c>
      <c r="Z151">
        <f>IF(Source!BI85=4,H141+H142+H144+H145+H146, 0)</f>
        <v>0</v>
      </c>
    </row>
    <row r="152" spans="1:26" ht="42.75">
      <c r="A152" s="23" t="str">
        <f>Source!E89</f>
        <v>4</v>
      </c>
      <c r="B152" s="53" t="str">
        <f>Source!F89</f>
        <v>10-01-060-1</v>
      </c>
      <c r="C152" s="53" t="str">
        <f>Source!G89</f>
        <v>Установка и крепление наличников</v>
      </c>
      <c r="D152" s="37" t="str">
        <f>Source!H89</f>
        <v>100 м коробок блоков</v>
      </c>
      <c r="E152" s="10">
        <f>Source!I89</f>
        <v>0.05</v>
      </c>
      <c r="F152" s="38">
        <f>Source!AL89+Source!AM89+Source!AO89</f>
        <v>516.04000000000008</v>
      </c>
      <c r="G152" s="39"/>
      <c r="H152" s="38"/>
      <c r="I152" s="39" t="str">
        <f>Source!BO89</f>
        <v>10-01-060-1</v>
      </c>
      <c r="J152" s="39"/>
      <c r="K152" s="38"/>
      <c r="L152" s="40"/>
      <c r="S152">
        <f>ROUND((Source!FX89/100)*((ROUND(Source!AF89*Source!I89, 2)+ROUND(Source!AE89*Source!I89, 2))), 2)</f>
        <v>3.39</v>
      </c>
      <c r="T152">
        <f>Source!X89</f>
        <v>95.02</v>
      </c>
      <c r="U152">
        <f>ROUND((Source!FY89/100)*((ROUND(Source!AF89*Source!I89, 2)+ROUND(Source!AE89*Source!I89, 2))), 2)</f>
        <v>1.71</v>
      </c>
      <c r="V152">
        <f>Source!Y89</f>
        <v>45.4</v>
      </c>
    </row>
    <row r="153" spans="1:26">
      <c r="C153" s="31" t="str">
        <f>"Объем: "&amp;Source!I89&amp;"=5/"&amp;"100"</f>
        <v>Объем: 0,05=5/100</v>
      </c>
    </row>
    <row r="154" spans="1:26" ht="14.25">
      <c r="A154" s="23"/>
      <c r="B154" s="53"/>
      <c r="C154" s="53" t="s">
        <v>1026</v>
      </c>
      <c r="D154" s="37"/>
      <c r="E154" s="10"/>
      <c r="F154" s="38">
        <f>Source!AO89</f>
        <v>63.89</v>
      </c>
      <c r="G154" s="39" t="str">
        <f>Source!DG89</f>
        <v/>
      </c>
      <c r="H154" s="38">
        <f>ROUND(Source!AF89*Source!I89, 2)</f>
        <v>3.19</v>
      </c>
      <c r="I154" s="39"/>
      <c r="J154" s="39">
        <f>IF(Source!BA89&lt;&gt; 0, Source!BA89, 1)</f>
        <v>33.049999999999997</v>
      </c>
      <c r="K154" s="38">
        <f>Source!S89</f>
        <v>105.58</v>
      </c>
      <c r="L154" s="40"/>
      <c r="R154">
        <f>H154</f>
        <v>3.19</v>
      </c>
    </row>
    <row r="155" spans="1:26" ht="14.25">
      <c r="A155" s="23"/>
      <c r="B155" s="53"/>
      <c r="C155" s="53" t="s">
        <v>92</v>
      </c>
      <c r="D155" s="37"/>
      <c r="E155" s="10"/>
      <c r="F155" s="38">
        <f>Source!AM89</f>
        <v>3.49</v>
      </c>
      <c r="G155" s="39" t="str">
        <f>Source!DE89</f>
        <v/>
      </c>
      <c r="H155" s="38">
        <f>ROUND(Source!AD89*Source!I89, 2)</f>
        <v>0.17</v>
      </c>
      <c r="I155" s="39"/>
      <c r="J155" s="39">
        <f>IF(Source!BB89&lt;&gt; 0, Source!BB89, 1)</f>
        <v>10.69</v>
      </c>
      <c r="K155" s="38">
        <f>Source!Q89</f>
        <v>1.87</v>
      </c>
      <c r="L155" s="40"/>
    </row>
    <row r="156" spans="1:26" ht="14.25">
      <c r="A156" s="23"/>
      <c r="B156" s="53"/>
      <c r="C156" s="53" t="s">
        <v>1034</v>
      </c>
      <c r="D156" s="37"/>
      <c r="E156" s="10"/>
      <c r="F156" s="38">
        <f>Source!AL89</f>
        <v>448.66</v>
      </c>
      <c r="G156" s="39" t="str">
        <f>Source!DD89</f>
        <v/>
      </c>
      <c r="H156" s="38">
        <f>ROUND(Source!AC89*Source!I89, 2)</f>
        <v>22.43</v>
      </c>
      <c r="I156" s="39"/>
      <c r="J156" s="39">
        <f>IF(Source!BC89&lt;&gt; 0, Source!BC89, 1)</f>
        <v>8.08</v>
      </c>
      <c r="K156" s="38">
        <f>Source!P89</f>
        <v>181.26</v>
      </c>
      <c r="L156" s="40"/>
    </row>
    <row r="157" spans="1:26" ht="14.25">
      <c r="A157" s="23"/>
      <c r="B157" s="53"/>
      <c r="C157" s="53" t="s">
        <v>1027</v>
      </c>
      <c r="D157" s="37" t="s">
        <v>1028</v>
      </c>
      <c r="E157" s="10">
        <f>Source!BZ89</f>
        <v>118</v>
      </c>
      <c r="F157" s="69" t="str">
        <f>CONCATENATE(" )", Source!DL89, Source!FT89, "=", Source!FX89)</f>
        <v xml:space="preserve"> )*0,9=106,2</v>
      </c>
      <c r="G157" s="70"/>
      <c r="H157" s="38">
        <f>SUM(S152:S159)</f>
        <v>3.39</v>
      </c>
      <c r="I157" s="41" t="str">
        <f>CONCATENATE(Source!FX89, Source!FV89, "=")</f>
        <v>106,2*0,85=</v>
      </c>
      <c r="J157" s="36">
        <f>Source!AT89</f>
        <v>90</v>
      </c>
      <c r="K157" s="38">
        <f>SUM(T152:T159)</f>
        <v>95.02</v>
      </c>
      <c r="L157" s="40"/>
    </row>
    <row r="158" spans="1:26" ht="14.25">
      <c r="A158" s="23"/>
      <c r="B158" s="53"/>
      <c r="C158" s="53" t="s">
        <v>1029</v>
      </c>
      <c r="D158" s="37" t="s">
        <v>1028</v>
      </c>
      <c r="E158" s="10">
        <f>Source!CA89</f>
        <v>63</v>
      </c>
      <c r="F158" s="69" t="str">
        <f>CONCATENATE(" )", Source!DM89, Source!FU89, "=", Source!FY89)</f>
        <v xml:space="preserve"> )*0,85=53,55</v>
      </c>
      <c r="G158" s="70"/>
      <c r="H158" s="38">
        <f>SUM(U152:U159)</f>
        <v>1.71</v>
      </c>
      <c r="I158" s="41" t="str">
        <f>CONCATENATE(Source!FY89, Source!FW89, "=")</f>
        <v>53,55*0,8=</v>
      </c>
      <c r="J158" s="36">
        <f>Source!AU89</f>
        <v>43</v>
      </c>
      <c r="K158" s="38">
        <f>SUM(V152:V159)</f>
        <v>45.4</v>
      </c>
      <c r="L158" s="40"/>
    </row>
    <row r="159" spans="1:26" ht="14.25">
      <c r="A159" s="54"/>
      <c r="B159" s="55"/>
      <c r="C159" s="55" t="s">
        <v>1030</v>
      </c>
      <c r="D159" s="43" t="s">
        <v>1031</v>
      </c>
      <c r="E159" s="44">
        <f>Source!AQ89</f>
        <v>7.82</v>
      </c>
      <c r="F159" s="45"/>
      <c r="G159" s="47" t="str">
        <f>Source!DI89</f>
        <v/>
      </c>
      <c r="H159" s="45"/>
      <c r="I159" s="47"/>
      <c r="J159" s="47"/>
      <c r="K159" s="45"/>
      <c r="L159" s="51">
        <f>Source!U89</f>
        <v>0.39100000000000001</v>
      </c>
    </row>
    <row r="160" spans="1:26" ht="15">
      <c r="G160" s="71">
        <f>H154+H155+H156+H157+H158</f>
        <v>30.89</v>
      </c>
      <c r="H160" s="71"/>
      <c r="J160" s="71">
        <f>K154+K155+K156+K157+K158</f>
        <v>429.12999999999994</v>
      </c>
      <c r="K160" s="71"/>
      <c r="L160" s="49">
        <f>Source!U89</f>
        <v>0.39100000000000001</v>
      </c>
      <c r="O160" s="32">
        <f>G160</f>
        <v>30.89</v>
      </c>
      <c r="P160" s="32">
        <f>J160</f>
        <v>429.12999999999994</v>
      </c>
      <c r="Q160" s="32">
        <f>L160</f>
        <v>0.39100000000000001</v>
      </c>
      <c r="W160">
        <f>IF(Source!BI89&lt;=1,H154+H155+H156+H157+H158, 0)</f>
        <v>30.89</v>
      </c>
      <c r="X160">
        <f>IF(Source!BI89=2,H154+H155+H156+H157+H158, 0)</f>
        <v>0</v>
      </c>
      <c r="Y160">
        <f>IF(Source!BI89=3,H154+H155+H156+H157+H158, 0)</f>
        <v>0</v>
      </c>
      <c r="Z160">
        <f>IF(Source!BI89=4,H154+H155+H156+H157+H158, 0)</f>
        <v>0</v>
      </c>
    </row>
    <row r="161" spans="1:26" ht="79.5">
      <c r="A161" s="23" t="str">
        <f>Source!E90</f>
        <v>5</v>
      </c>
      <c r="B161" s="53" t="s">
        <v>1036</v>
      </c>
      <c r="C161" s="53" t="str">
        <f>Source!G90</f>
        <v>Укладка лаг по плитам перекрытий</v>
      </c>
      <c r="D161" s="37" t="str">
        <f>Source!H90</f>
        <v>100 м2 пола</v>
      </c>
      <c r="E161" s="10">
        <f>Source!I90</f>
        <v>0.14000000000000001</v>
      </c>
      <c r="F161" s="38">
        <f>Source!AL90+Source!AM90+Source!AO90</f>
        <v>2068.7799999999997</v>
      </c>
      <c r="G161" s="39"/>
      <c r="H161" s="38"/>
      <c r="I161" s="39" t="str">
        <f>Source!BO90</f>
        <v>11-01-012-3</v>
      </c>
      <c r="J161" s="39"/>
      <c r="K161" s="38"/>
      <c r="L161" s="40"/>
      <c r="S161">
        <f>ROUND((Source!FX90/100)*((ROUND(Source!AF90*Source!I90, 2)+ROUND(Source!AE90*Source!I90, 2))), 2)</f>
        <v>54.81</v>
      </c>
      <c r="T161">
        <f>Source!X90</f>
        <v>1538.08</v>
      </c>
      <c r="U161">
        <f>ROUND((Source!FY90/100)*((ROUND(Source!AF90*Source!I90, 2)+ROUND(Source!AE90*Source!I90, 2))), 2)</f>
        <v>31.56</v>
      </c>
      <c r="V161">
        <f>Source!Y90</f>
        <v>834.49</v>
      </c>
    </row>
    <row r="162" spans="1:26">
      <c r="C162" s="31" t="str">
        <f>"Объем: "&amp;Source!I90&amp;"=14/"&amp;"100"</f>
        <v>Объем: 0,14=14/100</v>
      </c>
    </row>
    <row r="163" spans="1:26" ht="14.25">
      <c r="A163" s="23"/>
      <c r="B163" s="53"/>
      <c r="C163" s="53" t="s">
        <v>1026</v>
      </c>
      <c r="D163" s="37"/>
      <c r="E163" s="10"/>
      <c r="F163" s="38">
        <f>Source!AO90</f>
        <v>304.86</v>
      </c>
      <c r="G163" s="39" t="str">
        <f>Source!DG90</f>
        <v>)*1,15</v>
      </c>
      <c r="H163" s="38">
        <f>ROUND(Source!AF90*Source!I90, 2)</f>
        <v>49.08</v>
      </c>
      <c r="I163" s="39"/>
      <c r="J163" s="39">
        <f>IF(Source!BA90&lt;&gt; 0, Source!BA90, 1)</f>
        <v>33.049999999999997</v>
      </c>
      <c r="K163" s="38">
        <f>Source!S90</f>
        <v>1622.18</v>
      </c>
      <c r="L163" s="40"/>
      <c r="R163">
        <f>H163</f>
        <v>49.08</v>
      </c>
    </row>
    <row r="164" spans="1:26" ht="14.25">
      <c r="A164" s="23"/>
      <c r="B164" s="53"/>
      <c r="C164" s="53" t="s">
        <v>92</v>
      </c>
      <c r="D164" s="37"/>
      <c r="E164" s="10"/>
      <c r="F164" s="38">
        <f>Source!AM90</f>
        <v>28.6</v>
      </c>
      <c r="G164" s="39" t="str">
        <f>Source!DE90</f>
        <v>)*1,25</v>
      </c>
      <c r="H164" s="38">
        <f>ROUND(Source!AD90*Source!I90, 2)</f>
        <v>5.01</v>
      </c>
      <c r="I164" s="39"/>
      <c r="J164" s="39">
        <f>IF(Source!BB90&lt;&gt; 0, Source!BB90, 1)</f>
        <v>11.52</v>
      </c>
      <c r="K164" s="38">
        <f>Source!Q90</f>
        <v>57.66</v>
      </c>
      <c r="L164" s="40"/>
    </row>
    <row r="165" spans="1:26" ht="14.25">
      <c r="A165" s="23"/>
      <c r="B165" s="53"/>
      <c r="C165" s="53" t="s">
        <v>1032</v>
      </c>
      <c r="D165" s="37"/>
      <c r="E165" s="10"/>
      <c r="F165" s="38">
        <f>Source!AN90</f>
        <v>2.4300000000000002</v>
      </c>
      <c r="G165" s="39" t="str">
        <f>Source!DF90</f>
        <v>)*1,25</v>
      </c>
      <c r="H165" s="50">
        <f>ROUND(Source!AE90*Source!I90, 2)</f>
        <v>0.43</v>
      </c>
      <c r="I165" s="39"/>
      <c r="J165" s="39">
        <f>IF(Source!BS90&lt;&gt; 0, Source!BS90, 1)</f>
        <v>33.049999999999997</v>
      </c>
      <c r="K165" s="50">
        <f>Source!R90</f>
        <v>14.07</v>
      </c>
      <c r="L165" s="40"/>
      <c r="R165">
        <f>H165</f>
        <v>0.43</v>
      </c>
    </row>
    <row r="166" spans="1:26" ht="14.25">
      <c r="A166" s="23"/>
      <c r="B166" s="53"/>
      <c r="C166" s="53" t="s">
        <v>1034</v>
      </c>
      <c r="D166" s="37"/>
      <c r="E166" s="10"/>
      <c r="F166" s="38">
        <f>Source!AL90</f>
        <v>1735.32</v>
      </c>
      <c r="G166" s="39" t="str">
        <f>Source!DD90</f>
        <v/>
      </c>
      <c r="H166" s="38">
        <f>ROUND(Source!AC90*Source!I90, 2)</f>
        <v>242.94</v>
      </c>
      <c r="I166" s="39"/>
      <c r="J166" s="39">
        <f>IF(Source!BC90&lt;&gt; 0, Source!BC90, 1)</f>
        <v>3.5</v>
      </c>
      <c r="K166" s="38">
        <f>Source!P90</f>
        <v>850.31</v>
      </c>
      <c r="L166" s="40"/>
    </row>
    <row r="167" spans="1:26" ht="14.25">
      <c r="A167" s="23"/>
      <c r="B167" s="53"/>
      <c r="C167" s="53" t="s">
        <v>1027</v>
      </c>
      <c r="D167" s="37" t="s">
        <v>1028</v>
      </c>
      <c r="E167" s="10">
        <f>Source!BZ90</f>
        <v>123</v>
      </c>
      <c r="F167" s="69" t="str">
        <f>CONCATENATE(" )", Source!DL90, Source!FT90, "=", Source!FX90)</f>
        <v xml:space="preserve"> )*0,9=110,7</v>
      </c>
      <c r="G167" s="70"/>
      <c r="H167" s="38">
        <f>SUM(S161:S169)</f>
        <v>54.81</v>
      </c>
      <c r="I167" s="41" t="str">
        <f>CONCATENATE(Source!FX90, Source!FV90, "=")</f>
        <v>110,7*0,85=</v>
      </c>
      <c r="J167" s="36">
        <f>Source!AT90</f>
        <v>94</v>
      </c>
      <c r="K167" s="38">
        <f>SUM(T161:T169)</f>
        <v>1538.08</v>
      </c>
      <c r="L167" s="40"/>
    </row>
    <row r="168" spans="1:26" ht="14.25">
      <c r="A168" s="23"/>
      <c r="B168" s="53"/>
      <c r="C168" s="53" t="s">
        <v>1029</v>
      </c>
      <c r="D168" s="37" t="s">
        <v>1028</v>
      </c>
      <c r="E168" s="10">
        <f>Source!CA90</f>
        <v>75</v>
      </c>
      <c r="F168" s="69" t="str">
        <f>CONCATENATE(" )", Source!DM90, Source!FU90, "=", Source!FY90)</f>
        <v xml:space="preserve"> )*0,85=63,75</v>
      </c>
      <c r="G168" s="70"/>
      <c r="H168" s="38">
        <f>SUM(U161:U169)</f>
        <v>31.56</v>
      </c>
      <c r="I168" s="41" t="str">
        <f>CONCATENATE(Source!FY90, Source!FW90, "=")</f>
        <v>63,75*0,8=</v>
      </c>
      <c r="J168" s="36">
        <f>Source!AU90</f>
        <v>51</v>
      </c>
      <c r="K168" s="38">
        <f>SUM(V161:V169)</f>
        <v>834.49</v>
      </c>
      <c r="L168" s="40"/>
    </row>
    <row r="169" spans="1:26" ht="14.25">
      <c r="A169" s="54"/>
      <c r="B169" s="55"/>
      <c r="C169" s="55" t="s">
        <v>1030</v>
      </c>
      <c r="D169" s="43" t="s">
        <v>1031</v>
      </c>
      <c r="E169" s="44">
        <f>Source!AQ90</f>
        <v>35.74</v>
      </c>
      <c r="F169" s="45"/>
      <c r="G169" s="47" t="str">
        <f>Source!DI90</f>
        <v>)*1,15</v>
      </c>
      <c r="H169" s="45"/>
      <c r="I169" s="47"/>
      <c r="J169" s="47"/>
      <c r="K169" s="45"/>
      <c r="L169" s="51">
        <f>Source!U90</f>
        <v>5.7541400000000005</v>
      </c>
    </row>
    <row r="170" spans="1:26" ht="15">
      <c r="G170" s="71">
        <f>H163+H164+H166+H167+H168</f>
        <v>383.4</v>
      </c>
      <c r="H170" s="71"/>
      <c r="J170" s="71">
        <f>K163+K164+K166+K167+K168</f>
        <v>4902.72</v>
      </c>
      <c r="K170" s="71"/>
      <c r="L170" s="49">
        <f>Source!U90</f>
        <v>5.7541400000000005</v>
      </c>
      <c r="O170" s="32">
        <f>G170</f>
        <v>383.4</v>
      </c>
      <c r="P170" s="32">
        <f>J170</f>
        <v>4902.72</v>
      </c>
      <c r="Q170" s="32">
        <f>L170</f>
        <v>5.7541400000000005</v>
      </c>
      <c r="W170">
        <f>IF(Source!BI90&lt;=1,H163+H164+H166+H167+H168, 0)</f>
        <v>383.4</v>
      </c>
      <c r="X170">
        <f>IF(Source!BI90=2,H163+H164+H166+H167+H168, 0)</f>
        <v>0</v>
      </c>
      <c r="Y170">
        <f>IF(Source!BI90=3,H163+H164+H166+H167+H168, 0)</f>
        <v>0</v>
      </c>
      <c r="Z170">
        <f>IF(Source!BI90=4,H163+H164+H166+H167+H168, 0)</f>
        <v>0</v>
      </c>
    </row>
    <row r="171" spans="1:26" ht="42.75">
      <c r="A171" s="23" t="str">
        <f>Source!E91</f>
        <v>6</v>
      </c>
      <c r="B171" s="53" t="str">
        <f>Source!F91</f>
        <v>11-01-033-1</v>
      </c>
      <c r="C171" s="53" t="str">
        <f>Source!G91</f>
        <v>Устройство покрытий дощатых толщиной 28 мм</v>
      </c>
      <c r="D171" s="37" t="str">
        <f>Source!H91</f>
        <v>100 м2 покрытия</v>
      </c>
      <c r="E171" s="10">
        <f>Source!I91</f>
        <v>0.14000000000000001</v>
      </c>
      <c r="F171" s="38">
        <f>Source!AL91+Source!AM91+Source!AO91</f>
        <v>6972.3600000000006</v>
      </c>
      <c r="G171" s="39"/>
      <c r="H171" s="38"/>
      <c r="I171" s="39" t="str">
        <f>Source!BO91</f>
        <v>11-01-033-1</v>
      </c>
      <c r="J171" s="39"/>
      <c r="K171" s="38"/>
      <c r="L171" s="40"/>
      <c r="S171">
        <f>ROUND((Source!FX91/100)*((ROUND(Source!AF91*Source!I91, 2)+ROUND(Source!AE91*Source!I91, 2))), 2)</f>
        <v>93.83</v>
      </c>
      <c r="T171">
        <f>Source!X91</f>
        <v>2633.2</v>
      </c>
      <c r="U171">
        <f>ROUND((Source!FY91/100)*((ROUND(Source!AF91*Source!I91, 2)+ROUND(Source!AE91*Source!I91, 2))), 2)</f>
        <v>54.03</v>
      </c>
      <c r="V171">
        <f>Source!Y91</f>
        <v>1428.65</v>
      </c>
    </row>
    <row r="172" spans="1:26">
      <c r="C172" s="31" t="str">
        <f>"Объем: "&amp;Source!I91&amp;"=14/"&amp;"100"</f>
        <v>Объем: 0,14=14/100</v>
      </c>
    </row>
    <row r="173" spans="1:26" ht="14.25">
      <c r="A173" s="23"/>
      <c r="B173" s="53"/>
      <c r="C173" s="53" t="s">
        <v>1026</v>
      </c>
      <c r="D173" s="37"/>
      <c r="E173" s="10"/>
      <c r="F173" s="38">
        <f>Source!AO91</f>
        <v>517.94000000000005</v>
      </c>
      <c r="G173" s="39" t="str">
        <f>Source!DG91</f>
        <v>)*1,15</v>
      </c>
      <c r="H173" s="38">
        <f>ROUND(Source!AF91*Source!I91, 2)</f>
        <v>83.39</v>
      </c>
      <c r="I173" s="39"/>
      <c r="J173" s="39">
        <f>IF(Source!BA91&lt;&gt; 0, Source!BA91, 1)</f>
        <v>33.049999999999997</v>
      </c>
      <c r="K173" s="38">
        <f>Source!S91</f>
        <v>2755.98</v>
      </c>
      <c r="L173" s="40"/>
      <c r="R173">
        <f>H173</f>
        <v>83.39</v>
      </c>
    </row>
    <row r="174" spans="1:26" ht="14.25">
      <c r="A174" s="23"/>
      <c r="B174" s="53"/>
      <c r="C174" s="53" t="s">
        <v>92</v>
      </c>
      <c r="D174" s="37"/>
      <c r="E174" s="10"/>
      <c r="F174" s="38">
        <f>Source!AM91</f>
        <v>97.78</v>
      </c>
      <c r="G174" s="39" t="str">
        <f>Source!DE91</f>
        <v>)*1,25</v>
      </c>
      <c r="H174" s="38">
        <f>ROUND(Source!AD91*Source!I91, 2)</f>
        <v>17.11</v>
      </c>
      <c r="I174" s="39"/>
      <c r="J174" s="39">
        <f>IF(Source!BB91&lt;&gt; 0, Source!BB91, 1)</f>
        <v>11.56</v>
      </c>
      <c r="K174" s="38">
        <f>Source!Q91</f>
        <v>197.82</v>
      </c>
      <c r="L174" s="40"/>
    </row>
    <row r="175" spans="1:26" ht="14.25">
      <c r="A175" s="23"/>
      <c r="B175" s="53"/>
      <c r="C175" s="53" t="s">
        <v>1032</v>
      </c>
      <c r="D175" s="37"/>
      <c r="E175" s="10"/>
      <c r="F175" s="38">
        <f>Source!AN91</f>
        <v>7.83</v>
      </c>
      <c r="G175" s="39" t="str">
        <f>Source!DF91</f>
        <v>)*1,25</v>
      </c>
      <c r="H175" s="50">
        <f>ROUND(Source!AE91*Source!I91, 2)</f>
        <v>1.37</v>
      </c>
      <c r="I175" s="39"/>
      <c r="J175" s="39">
        <f>IF(Source!BS91&lt;&gt; 0, Source!BS91, 1)</f>
        <v>33.049999999999997</v>
      </c>
      <c r="K175" s="50">
        <f>Source!R91</f>
        <v>45.3</v>
      </c>
      <c r="L175" s="40"/>
      <c r="R175">
        <f>H175</f>
        <v>1.37</v>
      </c>
    </row>
    <row r="176" spans="1:26" ht="14.25">
      <c r="A176" s="23"/>
      <c r="B176" s="53"/>
      <c r="C176" s="53" t="s">
        <v>1034</v>
      </c>
      <c r="D176" s="37"/>
      <c r="E176" s="10"/>
      <c r="F176" s="38">
        <f>Source!AL91</f>
        <v>6356.64</v>
      </c>
      <c r="G176" s="39" t="str">
        <f>Source!DD91</f>
        <v/>
      </c>
      <c r="H176" s="38">
        <f>ROUND(Source!AC91*Source!I91, 2)</f>
        <v>889.93</v>
      </c>
      <c r="I176" s="39"/>
      <c r="J176" s="39">
        <f>IF(Source!BC91&lt;&gt; 0, Source!BC91, 1)</f>
        <v>6.54</v>
      </c>
      <c r="K176" s="38">
        <f>Source!P91</f>
        <v>5820.14</v>
      </c>
      <c r="L176" s="40"/>
    </row>
    <row r="177" spans="1:26" ht="14.25">
      <c r="A177" s="23"/>
      <c r="B177" s="53"/>
      <c r="C177" s="53" t="s">
        <v>1027</v>
      </c>
      <c r="D177" s="37" t="s">
        <v>1028</v>
      </c>
      <c r="E177" s="10">
        <f>Source!BZ91</f>
        <v>123</v>
      </c>
      <c r="F177" s="69" t="str">
        <f>CONCATENATE(" )", Source!DL91, Source!FT91, "=", Source!FX91)</f>
        <v xml:space="preserve"> )*0,9=110,7</v>
      </c>
      <c r="G177" s="70"/>
      <c r="H177" s="38">
        <f>SUM(S171:S179)</f>
        <v>93.83</v>
      </c>
      <c r="I177" s="41" t="str">
        <f>CONCATENATE(Source!FX91, Source!FV91, "=")</f>
        <v>110,7*0,85=</v>
      </c>
      <c r="J177" s="36">
        <f>Source!AT91</f>
        <v>94</v>
      </c>
      <c r="K177" s="38">
        <f>SUM(T171:T179)</f>
        <v>2633.2</v>
      </c>
      <c r="L177" s="40"/>
    </row>
    <row r="178" spans="1:26" ht="14.25">
      <c r="A178" s="23"/>
      <c r="B178" s="53"/>
      <c r="C178" s="53" t="s">
        <v>1029</v>
      </c>
      <c r="D178" s="37" t="s">
        <v>1028</v>
      </c>
      <c r="E178" s="10">
        <f>Source!CA91</f>
        <v>75</v>
      </c>
      <c r="F178" s="69" t="str">
        <f>CONCATENATE(" )", Source!DM91, Source!FU91, "=", Source!FY91)</f>
        <v xml:space="preserve"> )*0,85=63,75</v>
      </c>
      <c r="G178" s="70"/>
      <c r="H178" s="38">
        <f>SUM(U171:U179)</f>
        <v>54.03</v>
      </c>
      <c r="I178" s="41" t="str">
        <f>CONCATENATE(Source!FY91, Source!FW91, "=")</f>
        <v>63,75*0,8=</v>
      </c>
      <c r="J178" s="36">
        <f>Source!AU91</f>
        <v>51</v>
      </c>
      <c r="K178" s="38">
        <f>SUM(V171:V179)</f>
        <v>1428.65</v>
      </c>
      <c r="L178" s="40"/>
    </row>
    <row r="179" spans="1:26" ht="14.25">
      <c r="A179" s="54"/>
      <c r="B179" s="55"/>
      <c r="C179" s="55" t="s">
        <v>1030</v>
      </c>
      <c r="D179" s="43" t="s">
        <v>1031</v>
      </c>
      <c r="E179" s="44">
        <f>Source!AQ91</f>
        <v>60.72</v>
      </c>
      <c r="F179" s="45"/>
      <c r="G179" s="47" t="str">
        <f>Source!DI91</f>
        <v>)*1,15</v>
      </c>
      <c r="H179" s="45"/>
      <c r="I179" s="47"/>
      <c r="J179" s="47"/>
      <c r="K179" s="45"/>
      <c r="L179" s="51">
        <f>Source!U91</f>
        <v>9.7759199999999993</v>
      </c>
    </row>
    <row r="180" spans="1:26" ht="15">
      <c r="G180" s="71">
        <f>H173+H174+H176+H177+H178</f>
        <v>1138.29</v>
      </c>
      <c r="H180" s="71"/>
      <c r="J180" s="71">
        <f>K173+K174+K176+K177+K178</f>
        <v>12835.789999999999</v>
      </c>
      <c r="K180" s="71"/>
      <c r="L180" s="49">
        <f>Source!U91</f>
        <v>9.7759199999999993</v>
      </c>
      <c r="O180" s="32">
        <f>G180</f>
        <v>1138.29</v>
      </c>
      <c r="P180" s="32">
        <f>J180</f>
        <v>12835.789999999999</v>
      </c>
      <c r="Q180" s="32">
        <f>L180</f>
        <v>9.7759199999999993</v>
      </c>
      <c r="W180">
        <f>IF(Source!BI91&lt;=1,H173+H174+H176+H177+H178, 0)</f>
        <v>1138.29</v>
      </c>
      <c r="X180">
        <f>IF(Source!BI91=2,H173+H174+H176+H177+H178, 0)</f>
        <v>0</v>
      </c>
      <c r="Y180">
        <f>IF(Source!BI91=3,H173+H174+H176+H177+H178, 0)</f>
        <v>0</v>
      </c>
      <c r="Z180">
        <f>IF(Source!BI91=4,H173+H174+H176+H177+H178, 0)</f>
        <v>0</v>
      </c>
    </row>
    <row r="181" spans="1:26" ht="42.75">
      <c r="A181" s="23" t="str">
        <f>Source!E92</f>
        <v>7</v>
      </c>
      <c r="B181" s="53" t="str">
        <f>Source!F92</f>
        <v>11-01-053-2</v>
      </c>
      <c r="C181" s="53" t="str">
        <f>Source!G92</f>
        <v>Устройство оснований полов из фанеры в один слой площадью свыше 20 м2</v>
      </c>
      <c r="D181" s="37" t="str">
        <f>Source!H92</f>
        <v>100 м2 пола</v>
      </c>
      <c r="E181" s="10">
        <f>Source!I92</f>
        <v>0.14000000000000001</v>
      </c>
      <c r="F181" s="38">
        <f>Source!AL92+Source!AM92+Source!AO92</f>
        <v>6214.5300000000007</v>
      </c>
      <c r="G181" s="39"/>
      <c r="H181" s="38"/>
      <c r="I181" s="39" t="str">
        <f>Source!BO92</f>
        <v>11-01-053-2</v>
      </c>
      <c r="J181" s="39"/>
      <c r="K181" s="38"/>
      <c r="L181" s="40"/>
      <c r="S181">
        <f>ROUND((Source!FX92/100)*((ROUND(Source!AF92*Source!I92, 2)+ROUND(Source!AE92*Source!I92, 2))), 2)</f>
        <v>58.58</v>
      </c>
      <c r="T181">
        <f>Source!X92</f>
        <v>1643.84</v>
      </c>
      <c r="U181">
        <f>ROUND((Source!FY92/100)*((ROUND(Source!AF92*Source!I92, 2)+ROUND(Source!AE92*Source!I92, 2))), 2)</f>
        <v>33.74</v>
      </c>
      <c r="V181">
        <f>Source!Y92</f>
        <v>891.87</v>
      </c>
    </row>
    <row r="182" spans="1:26">
      <c r="C182" s="31" t="str">
        <f>"Объем: "&amp;Source!I92&amp;"=14/"&amp;"100"</f>
        <v>Объем: 0,14=14/100</v>
      </c>
    </row>
    <row r="183" spans="1:26" ht="14.25">
      <c r="A183" s="23"/>
      <c r="B183" s="53"/>
      <c r="C183" s="53" t="s">
        <v>1026</v>
      </c>
      <c r="D183" s="37"/>
      <c r="E183" s="10"/>
      <c r="F183" s="38">
        <f>Source!AO92</f>
        <v>255.39</v>
      </c>
      <c r="G183" s="39" t="str">
        <f>Source!DG92</f>
        <v>)*1,15</v>
      </c>
      <c r="H183" s="38">
        <f>ROUND(Source!AF92*Source!I92, 2)</f>
        <v>41.12</v>
      </c>
      <c r="I183" s="39"/>
      <c r="J183" s="39">
        <f>IF(Source!BA92&lt;&gt; 0, Source!BA92, 1)</f>
        <v>33.049999999999997</v>
      </c>
      <c r="K183" s="38">
        <f>Source!S92</f>
        <v>1358.95</v>
      </c>
      <c r="L183" s="40"/>
      <c r="R183">
        <f>H183</f>
        <v>41.12</v>
      </c>
    </row>
    <row r="184" spans="1:26" ht="14.25">
      <c r="A184" s="23"/>
      <c r="B184" s="53"/>
      <c r="C184" s="53" t="s">
        <v>92</v>
      </c>
      <c r="D184" s="37"/>
      <c r="E184" s="10"/>
      <c r="F184" s="38">
        <f>Source!AM92</f>
        <v>375.46</v>
      </c>
      <c r="G184" s="39" t="str">
        <f>Source!DE92</f>
        <v>)*1,25</v>
      </c>
      <c r="H184" s="38">
        <f>ROUND(Source!AD92*Source!I92, 2)</f>
        <v>65.709999999999994</v>
      </c>
      <c r="I184" s="39"/>
      <c r="J184" s="39">
        <f>IF(Source!BB92&lt;&gt; 0, Source!BB92, 1)</f>
        <v>10.86</v>
      </c>
      <c r="K184" s="38">
        <f>Source!Q92</f>
        <v>713.57</v>
      </c>
      <c r="L184" s="40"/>
    </row>
    <row r="185" spans="1:26" ht="14.25">
      <c r="A185" s="23"/>
      <c r="B185" s="53"/>
      <c r="C185" s="53" t="s">
        <v>1032</v>
      </c>
      <c r="D185" s="37"/>
      <c r="E185" s="10"/>
      <c r="F185" s="38">
        <f>Source!AN92</f>
        <v>67.400000000000006</v>
      </c>
      <c r="G185" s="39" t="str">
        <f>Source!DF92</f>
        <v>)*1,25</v>
      </c>
      <c r="H185" s="50">
        <f>ROUND(Source!AE92*Source!I92, 2)</f>
        <v>11.8</v>
      </c>
      <c r="I185" s="39"/>
      <c r="J185" s="39">
        <f>IF(Source!BS92&lt;&gt; 0, Source!BS92, 1)</f>
        <v>33.049999999999997</v>
      </c>
      <c r="K185" s="50">
        <f>Source!R92</f>
        <v>389.82</v>
      </c>
      <c r="L185" s="40"/>
      <c r="R185">
        <f>H185</f>
        <v>11.8</v>
      </c>
    </row>
    <row r="186" spans="1:26" ht="14.25">
      <c r="A186" s="23"/>
      <c r="B186" s="53"/>
      <c r="C186" s="53" t="s">
        <v>1034</v>
      </c>
      <c r="D186" s="37"/>
      <c r="E186" s="10"/>
      <c r="F186" s="38">
        <f>Source!AL92</f>
        <v>5583.68</v>
      </c>
      <c r="G186" s="39" t="str">
        <f>Source!DD92</f>
        <v/>
      </c>
      <c r="H186" s="38">
        <f>ROUND(Source!AC92*Source!I92, 2)</f>
        <v>781.72</v>
      </c>
      <c r="I186" s="39"/>
      <c r="J186" s="39">
        <f>IF(Source!BC92&lt;&gt; 0, Source!BC92, 1)</f>
        <v>5.87</v>
      </c>
      <c r="K186" s="38">
        <f>Source!P92</f>
        <v>4588.67</v>
      </c>
      <c r="L186" s="40"/>
    </row>
    <row r="187" spans="1:26" ht="14.25">
      <c r="A187" s="23"/>
      <c r="B187" s="53"/>
      <c r="C187" s="53" t="s">
        <v>1027</v>
      </c>
      <c r="D187" s="37" t="s">
        <v>1028</v>
      </c>
      <c r="E187" s="10">
        <f>Source!BZ92</f>
        <v>123</v>
      </c>
      <c r="F187" s="69" t="str">
        <f>CONCATENATE(" )", Source!DL92, Source!FT92, "=", Source!FX92)</f>
        <v xml:space="preserve"> )*0,9=110,7</v>
      </c>
      <c r="G187" s="70"/>
      <c r="H187" s="38">
        <f>SUM(S181:S189)</f>
        <v>58.58</v>
      </c>
      <c r="I187" s="41" t="str">
        <f>CONCATENATE(Source!FX92, Source!FV92, "=")</f>
        <v>110,7*0,85=</v>
      </c>
      <c r="J187" s="36">
        <f>Source!AT92</f>
        <v>94</v>
      </c>
      <c r="K187" s="38">
        <f>SUM(T181:T189)</f>
        <v>1643.84</v>
      </c>
      <c r="L187" s="40"/>
    </row>
    <row r="188" spans="1:26" ht="14.25">
      <c r="A188" s="23"/>
      <c r="B188" s="53"/>
      <c r="C188" s="53" t="s">
        <v>1029</v>
      </c>
      <c r="D188" s="37" t="s">
        <v>1028</v>
      </c>
      <c r="E188" s="10">
        <f>Source!CA92</f>
        <v>75</v>
      </c>
      <c r="F188" s="69" t="str">
        <f>CONCATENATE(" )", Source!DM92, Source!FU92, "=", Source!FY92)</f>
        <v xml:space="preserve"> )*0,85=63,75</v>
      </c>
      <c r="G188" s="70"/>
      <c r="H188" s="38">
        <f>SUM(U181:U189)</f>
        <v>33.74</v>
      </c>
      <c r="I188" s="41" t="str">
        <f>CONCATENATE(Source!FY92, Source!FW92, "=")</f>
        <v>63,75*0,8=</v>
      </c>
      <c r="J188" s="36">
        <f>Source!AU92</f>
        <v>51</v>
      </c>
      <c r="K188" s="38">
        <f>SUM(V181:V189)</f>
        <v>891.87</v>
      </c>
      <c r="L188" s="40"/>
    </row>
    <row r="189" spans="1:26" ht="14.25">
      <c r="A189" s="54"/>
      <c r="B189" s="55"/>
      <c r="C189" s="55" t="s">
        <v>1030</v>
      </c>
      <c r="D189" s="43" t="s">
        <v>1031</v>
      </c>
      <c r="E189" s="44">
        <f>Source!AQ92</f>
        <v>31.26</v>
      </c>
      <c r="F189" s="45"/>
      <c r="G189" s="47" t="str">
        <f>Source!DI92</f>
        <v>)*1,15</v>
      </c>
      <c r="H189" s="45"/>
      <c r="I189" s="47"/>
      <c r="J189" s="47"/>
      <c r="K189" s="45"/>
      <c r="L189" s="51">
        <f>Source!U92</f>
        <v>5.0328600000000003</v>
      </c>
    </row>
    <row r="190" spans="1:26" ht="15">
      <c r="G190" s="71">
        <f>H183+H184+H186+H187+H188</f>
        <v>980.87</v>
      </c>
      <c r="H190" s="71"/>
      <c r="J190" s="71">
        <f>K183+K184+K186+K187+K188</f>
        <v>9196.9000000000015</v>
      </c>
      <c r="K190" s="71"/>
      <c r="L190" s="49">
        <f>Source!U92</f>
        <v>5.0328600000000003</v>
      </c>
      <c r="O190" s="32">
        <f>G190</f>
        <v>980.87</v>
      </c>
      <c r="P190" s="32">
        <f>J190</f>
        <v>9196.9000000000015</v>
      </c>
      <c r="Q190" s="32">
        <f>L190</f>
        <v>5.0328600000000003</v>
      </c>
      <c r="W190">
        <f>IF(Source!BI92&lt;=1,H183+H184+H186+H187+H188, 0)</f>
        <v>980.87</v>
      </c>
      <c r="X190">
        <f>IF(Source!BI92=2,H183+H184+H186+H187+H188, 0)</f>
        <v>0</v>
      </c>
      <c r="Y190">
        <f>IF(Source!BI92=3,H183+H184+H186+H187+H188, 0)</f>
        <v>0</v>
      </c>
      <c r="Z190">
        <f>IF(Source!BI92=4,H183+H184+H186+H187+H188, 0)</f>
        <v>0</v>
      </c>
    </row>
    <row r="191" spans="1:26" ht="79.5">
      <c r="A191" s="23" t="str">
        <f>Source!E93</f>
        <v>8</v>
      </c>
      <c r="B191" s="53" t="s">
        <v>1037</v>
      </c>
      <c r="C191" s="53" t="str">
        <f>Source!G93</f>
        <v>Устройство гетерогенного и гомогенного покрытия на клее со свариванием полотнищ в стыках</v>
      </c>
      <c r="D191" s="37" t="str">
        <f>Source!H93</f>
        <v>100 м2</v>
      </c>
      <c r="E191" s="10">
        <f>Source!I93</f>
        <v>0.14000000000000001</v>
      </c>
      <c r="F191" s="38">
        <f>Source!AL93+Source!AM93+Source!AO93</f>
        <v>1180.5999999999999</v>
      </c>
      <c r="G191" s="39"/>
      <c r="H191" s="38"/>
      <c r="I191" s="39" t="str">
        <f>Source!BO93</f>
        <v>11-01-057-1</v>
      </c>
      <c r="J191" s="39"/>
      <c r="K191" s="38"/>
      <c r="L191" s="40"/>
      <c r="S191">
        <f>ROUND((Source!FX93/100)*((ROUND(Source!AF93*Source!I93, 2)+ROUND(Source!AE93*Source!I93, 2))), 2)</f>
        <v>68.92</v>
      </c>
      <c r="T191">
        <f>Source!X93</f>
        <v>1934</v>
      </c>
      <c r="U191">
        <f>ROUND((Source!FY93/100)*((ROUND(Source!AF93*Source!I93, 2)+ROUND(Source!AE93*Source!I93, 2))), 2)</f>
        <v>39.69</v>
      </c>
      <c r="V191">
        <f>Source!Y93</f>
        <v>1049.3</v>
      </c>
    </row>
    <row r="192" spans="1:26">
      <c r="C192" s="31" t="str">
        <f>"Объем: "&amp;Source!I93&amp;"=14/"&amp;"100"</f>
        <v>Объем: 0,14=14/100</v>
      </c>
    </row>
    <row r="193" spans="1:26" ht="14.25">
      <c r="A193" s="23"/>
      <c r="B193" s="53"/>
      <c r="C193" s="53" t="s">
        <v>1026</v>
      </c>
      <c r="D193" s="37"/>
      <c r="E193" s="10"/>
      <c r="F193" s="38">
        <f>Source!AO93</f>
        <v>386.07</v>
      </c>
      <c r="G193" s="39" t="str">
        <f>Source!DG93</f>
        <v>)*1,15</v>
      </c>
      <c r="H193" s="38">
        <f>ROUND(Source!AF93*Source!I93, 2)</f>
        <v>62.16</v>
      </c>
      <c r="I193" s="39"/>
      <c r="J193" s="39">
        <f>IF(Source!BA93&lt;&gt; 0, Source!BA93, 1)</f>
        <v>33.049999999999997</v>
      </c>
      <c r="K193" s="38">
        <f>Source!S93</f>
        <v>2054.3000000000002</v>
      </c>
      <c r="L193" s="40"/>
      <c r="R193">
        <f>H193</f>
        <v>62.16</v>
      </c>
    </row>
    <row r="194" spans="1:26" ht="14.25">
      <c r="A194" s="23"/>
      <c r="B194" s="53"/>
      <c r="C194" s="53" t="s">
        <v>92</v>
      </c>
      <c r="D194" s="37"/>
      <c r="E194" s="10"/>
      <c r="F194" s="38">
        <f>Source!AM93</f>
        <v>5.77</v>
      </c>
      <c r="G194" s="39" t="str">
        <f>Source!DE93</f>
        <v>)*1,25</v>
      </c>
      <c r="H194" s="38">
        <f>ROUND(Source!AD93*Source!I93, 2)</f>
        <v>1.01</v>
      </c>
      <c r="I194" s="39"/>
      <c r="J194" s="39">
        <f>IF(Source!BB93&lt;&gt; 0, Source!BB93, 1)</f>
        <v>9.84</v>
      </c>
      <c r="K194" s="38">
        <f>Source!Q93</f>
        <v>9.9499999999999993</v>
      </c>
      <c r="L194" s="40"/>
    </row>
    <row r="195" spans="1:26" ht="14.25">
      <c r="A195" s="23"/>
      <c r="B195" s="53"/>
      <c r="C195" s="53" t="s">
        <v>1032</v>
      </c>
      <c r="D195" s="37"/>
      <c r="E195" s="10"/>
      <c r="F195" s="38">
        <f>Source!AN93</f>
        <v>0.54</v>
      </c>
      <c r="G195" s="39" t="str">
        <f>Source!DF93</f>
        <v>)*1,25</v>
      </c>
      <c r="H195" s="50">
        <f>ROUND(Source!AE93*Source!I93, 2)</f>
        <v>0.1</v>
      </c>
      <c r="I195" s="39"/>
      <c r="J195" s="39">
        <f>IF(Source!BS93&lt;&gt; 0, Source!BS93, 1)</f>
        <v>33.049999999999997</v>
      </c>
      <c r="K195" s="50">
        <f>Source!R93</f>
        <v>3.15</v>
      </c>
      <c r="L195" s="40"/>
      <c r="R195">
        <f>H195</f>
        <v>0.1</v>
      </c>
    </row>
    <row r="196" spans="1:26" ht="14.25">
      <c r="A196" s="23"/>
      <c r="B196" s="53"/>
      <c r="C196" s="53" t="s">
        <v>1034</v>
      </c>
      <c r="D196" s="37"/>
      <c r="E196" s="10"/>
      <c r="F196" s="38">
        <f>Source!AL93</f>
        <v>788.76</v>
      </c>
      <c r="G196" s="39" t="str">
        <f>Source!DD93</f>
        <v/>
      </c>
      <c r="H196" s="38">
        <f>ROUND(Source!AC93*Source!I93, 2)</f>
        <v>110.43</v>
      </c>
      <c r="I196" s="39"/>
      <c r="J196" s="39">
        <f>IF(Source!BC93&lt;&gt; 0, Source!BC93, 1)</f>
        <v>7.57</v>
      </c>
      <c r="K196" s="38">
        <f>Source!P93</f>
        <v>835.93</v>
      </c>
      <c r="L196" s="40"/>
    </row>
    <row r="197" spans="1:26" ht="14.25">
      <c r="A197" s="23"/>
      <c r="B197" s="53"/>
      <c r="C197" s="53" t="s">
        <v>1027</v>
      </c>
      <c r="D197" s="37" t="s">
        <v>1028</v>
      </c>
      <c r="E197" s="10">
        <f>Source!BZ93</f>
        <v>123</v>
      </c>
      <c r="F197" s="69" t="str">
        <f>CONCATENATE(" )", Source!DL93, Source!FT93, "=", Source!FX93)</f>
        <v xml:space="preserve"> )*0,9=110,7</v>
      </c>
      <c r="G197" s="70"/>
      <c r="H197" s="38">
        <f>SUM(S191:S201)</f>
        <v>68.92</v>
      </c>
      <c r="I197" s="41" t="str">
        <f>CONCATENATE(Source!FX93, Source!FV93, "=")</f>
        <v>110,7*0,85=</v>
      </c>
      <c r="J197" s="36">
        <f>Source!AT93</f>
        <v>94</v>
      </c>
      <c r="K197" s="38">
        <f>SUM(T191:T201)</f>
        <v>1934</v>
      </c>
      <c r="L197" s="40"/>
    </row>
    <row r="198" spans="1:26" ht="14.25">
      <c r="A198" s="23"/>
      <c r="B198" s="53"/>
      <c r="C198" s="53" t="s">
        <v>1029</v>
      </c>
      <c r="D198" s="37" t="s">
        <v>1028</v>
      </c>
      <c r="E198" s="10">
        <f>Source!CA93</f>
        <v>75</v>
      </c>
      <c r="F198" s="69" t="str">
        <f>CONCATENATE(" )", Source!DM93, Source!FU93, "=", Source!FY93)</f>
        <v xml:space="preserve"> )*0,85=63,75</v>
      </c>
      <c r="G198" s="70"/>
      <c r="H198" s="38">
        <f>SUM(U191:U201)</f>
        <v>39.69</v>
      </c>
      <c r="I198" s="41" t="str">
        <f>CONCATENATE(Source!FY93, Source!FW93, "=")</f>
        <v>63,75*0,8=</v>
      </c>
      <c r="J198" s="36">
        <f>Source!AU93</f>
        <v>51</v>
      </c>
      <c r="K198" s="38">
        <f>SUM(V191:V201)</f>
        <v>1049.3</v>
      </c>
      <c r="L198" s="40"/>
    </row>
    <row r="199" spans="1:26" ht="14.25">
      <c r="A199" s="23"/>
      <c r="B199" s="53"/>
      <c r="C199" s="53" t="s">
        <v>1030</v>
      </c>
      <c r="D199" s="37" t="s">
        <v>1031</v>
      </c>
      <c r="E199" s="10">
        <f>Source!AQ93</f>
        <v>45.26</v>
      </c>
      <c r="F199" s="38"/>
      <c r="G199" s="39" t="str">
        <f>Source!DI93</f>
        <v>)*1,15</v>
      </c>
      <c r="H199" s="38"/>
      <c r="I199" s="39"/>
      <c r="J199" s="39"/>
      <c r="K199" s="38"/>
      <c r="L199" s="42">
        <f>Source!U93</f>
        <v>7.2868599999999999</v>
      </c>
    </row>
    <row r="200" spans="1:26" ht="57">
      <c r="A200" s="23" t="str">
        <f>Source!E94</f>
        <v>8,1</v>
      </c>
      <c r="B200" s="53" t="str">
        <f>Source!F94</f>
        <v>101-4216</v>
      </c>
      <c r="C200" s="53" t="str">
        <f>Source!G94</f>
        <v>Линолеум полукоммерческий гетерогенный "TARKETT ИДИЛЛИЯ" (толщина 3,2 мм, толщина защитного слоя 0,5 мм, класс 23/32)</v>
      </c>
      <c r="D200" s="37" t="str">
        <f>Source!H94</f>
        <v>м2</v>
      </c>
      <c r="E200" s="10">
        <f>Source!I94</f>
        <v>14.28</v>
      </c>
      <c r="F200" s="38">
        <f>Source!AL94+Source!AM94+Source!AO94</f>
        <v>82.19</v>
      </c>
      <c r="G200" s="52" t="s">
        <v>3</v>
      </c>
      <c r="H200" s="38">
        <f>ROUND(Source!AC94*Source!I94, 2)+ROUND(Source!AD94*Source!I94, 2)+ROUND(Source!AF94*Source!I94, 2)</f>
        <v>1173.67</v>
      </c>
      <c r="I200" s="39"/>
      <c r="J200" s="39">
        <f>IF(Source!BC94&lt;&gt; 0, Source!BC94, 1)</f>
        <v>6.28</v>
      </c>
      <c r="K200" s="38">
        <f>Source!O94</f>
        <v>7370.67</v>
      </c>
      <c r="L200" s="40"/>
      <c r="S200">
        <f>ROUND((Source!FX94/100)*((ROUND(Source!AF94*Source!I94, 2)+ROUND(Source!AE94*Source!I94, 2))), 2)</f>
        <v>0</v>
      </c>
      <c r="T200">
        <f>Source!X94</f>
        <v>0</v>
      </c>
      <c r="U200">
        <f>ROUND((Source!FY94/100)*((ROUND(Source!AF94*Source!I94, 2)+ROUND(Source!AE94*Source!I94, 2))), 2)</f>
        <v>0</v>
      </c>
      <c r="V200">
        <f>Source!Y94</f>
        <v>0</v>
      </c>
      <c r="W200">
        <f>IF(Source!BI94&lt;=1,H200, 0)</f>
        <v>1173.67</v>
      </c>
      <c r="X200">
        <f>IF(Source!BI94=2,H200, 0)</f>
        <v>0</v>
      </c>
      <c r="Y200">
        <f>IF(Source!BI94=3,H200, 0)</f>
        <v>0</v>
      </c>
      <c r="Z200">
        <f>IF(Source!BI94=4,H200, 0)</f>
        <v>0</v>
      </c>
    </row>
    <row r="201" spans="1:26" ht="14.25">
      <c r="A201" s="54" t="str">
        <f>Source!E95</f>
        <v>8,2</v>
      </c>
      <c r="B201" s="55" t="str">
        <f>Source!F95</f>
        <v>101-9877</v>
      </c>
      <c r="C201" s="55" t="str">
        <f>Source!G95</f>
        <v>Линолеум без подосновы</v>
      </c>
      <c r="D201" s="43" t="str">
        <f>Source!H95</f>
        <v>м2</v>
      </c>
      <c r="E201" s="44">
        <f>Source!I95</f>
        <v>14.28</v>
      </c>
      <c r="F201" s="45">
        <f>Source!AL95+Source!AM95+Source!AO95</f>
        <v>0</v>
      </c>
      <c r="G201" s="46" t="s">
        <v>3</v>
      </c>
      <c r="H201" s="45">
        <f>ROUND(Source!AC95*Source!I95, 2)+ROUND(Source!AD95*Source!I95, 2)+ROUND(Source!AF95*Source!I95, 2)</f>
        <v>0</v>
      </c>
      <c r="I201" s="47"/>
      <c r="J201" s="47">
        <f>IF(Source!BC95&lt;&gt; 0, Source!BC95, 1)</f>
        <v>1</v>
      </c>
      <c r="K201" s="45">
        <f>Source!O95</f>
        <v>0</v>
      </c>
      <c r="L201" s="48"/>
      <c r="S201">
        <f>ROUND((Source!FX95/100)*((ROUND(Source!AF95*Source!I95, 2)+ROUND(Source!AE95*Source!I95, 2))), 2)</f>
        <v>0</v>
      </c>
      <c r="T201">
        <f>Source!X95</f>
        <v>0</v>
      </c>
      <c r="U201">
        <f>ROUND((Source!FY95/100)*((ROUND(Source!AF95*Source!I95, 2)+ROUND(Source!AE95*Source!I95, 2))), 2)</f>
        <v>0</v>
      </c>
      <c r="V201">
        <f>Source!Y95</f>
        <v>0</v>
      </c>
      <c r="W201">
        <f>IF(Source!BI95&lt;=1,H201, 0)</f>
        <v>0</v>
      </c>
      <c r="X201">
        <f>IF(Source!BI95=2,H201, 0)</f>
        <v>0</v>
      </c>
      <c r="Y201">
        <f>IF(Source!BI95=3,H201, 0)</f>
        <v>0</v>
      </c>
      <c r="Z201">
        <f>IF(Source!BI95=4,H201, 0)</f>
        <v>0</v>
      </c>
    </row>
    <row r="202" spans="1:26" ht="15">
      <c r="G202" s="71">
        <f>H193+H194+H196+H197+H198+SUM(H200:H201)</f>
        <v>1455.88</v>
      </c>
      <c r="H202" s="71"/>
      <c r="J202" s="71">
        <f>K193+K194+K196+K197+K198+SUM(K200:K201)</f>
        <v>13254.150000000001</v>
      </c>
      <c r="K202" s="71"/>
      <c r="L202" s="49">
        <f>Source!U93</f>
        <v>7.2868599999999999</v>
      </c>
      <c r="O202" s="32">
        <f>G202</f>
        <v>1455.88</v>
      </c>
      <c r="P202" s="32">
        <f>J202</f>
        <v>13254.150000000001</v>
      </c>
      <c r="Q202" s="32">
        <f>L202</f>
        <v>7.2868599999999999</v>
      </c>
      <c r="W202">
        <f>IF(Source!BI93&lt;=1,H193+H194+H196+H197+H198, 0)</f>
        <v>282.20999999999998</v>
      </c>
      <c r="X202">
        <f>IF(Source!BI93=2,H193+H194+H196+H197+H198, 0)</f>
        <v>0</v>
      </c>
      <c r="Y202">
        <f>IF(Source!BI93=3,H193+H194+H196+H197+H198, 0)</f>
        <v>0</v>
      </c>
      <c r="Z202">
        <f>IF(Source!BI93=4,H193+H194+H196+H197+H198, 0)</f>
        <v>0</v>
      </c>
    </row>
    <row r="203" spans="1:26" ht="42.75">
      <c r="A203" s="23" t="str">
        <f>Source!E96</f>
        <v>11</v>
      </c>
      <c r="B203" s="53" t="str">
        <f>Source!F96</f>
        <v>11-01-040-3</v>
      </c>
      <c r="C203" s="53" t="str">
        <f>Source!G96</f>
        <v>Устройство плинтусов поливинилхлоридных на винтах самонарезающих</v>
      </c>
      <c r="D203" s="37" t="str">
        <f>Source!H96</f>
        <v>100 М ПЛИНТУСА</v>
      </c>
      <c r="E203" s="10">
        <f>Source!I96</f>
        <v>0.15</v>
      </c>
      <c r="F203" s="38">
        <f>Source!AL96+Source!AM96+Source!AO96</f>
        <v>1468.0600000000002</v>
      </c>
      <c r="G203" s="39"/>
      <c r="H203" s="38"/>
      <c r="I203" s="39" t="str">
        <f>Source!BO96</f>
        <v>11-01-040-3</v>
      </c>
      <c r="J203" s="39"/>
      <c r="K203" s="38"/>
      <c r="L203" s="40"/>
      <c r="S203">
        <f>ROUND((Source!FX96/100)*((ROUND(Source!AF96*Source!I96, 2)+ROUND(Source!AE96*Source!I96, 2))), 2)</f>
        <v>11.68</v>
      </c>
      <c r="T203">
        <f>Source!X96</f>
        <v>327.64999999999998</v>
      </c>
      <c r="U203">
        <f>ROUND((Source!FY96/100)*((ROUND(Source!AF96*Source!I96, 2)+ROUND(Source!AE96*Source!I96, 2))), 2)</f>
        <v>6.73</v>
      </c>
      <c r="V203">
        <f>Source!Y96</f>
        <v>177.77</v>
      </c>
    </row>
    <row r="204" spans="1:26">
      <c r="C204" s="31" t="str">
        <f>"Объем: "&amp;Source!I96&amp;"=15/"&amp;"100"</f>
        <v>Объем: 0,15=15/100</v>
      </c>
    </row>
    <row r="205" spans="1:26" ht="14.25">
      <c r="A205" s="23"/>
      <c r="B205" s="53"/>
      <c r="C205" s="53" t="s">
        <v>1026</v>
      </c>
      <c r="D205" s="37"/>
      <c r="E205" s="10"/>
      <c r="F205" s="38">
        <f>Source!AO96</f>
        <v>61.14</v>
      </c>
      <c r="G205" s="39" t="str">
        <f>Source!DG96</f>
        <v>)*1,15</v>
      </c>
      <c r="H205" s="38">
        <f>ROUND(Source!AF96*Source!I96, 2)</f>
        <v>10.55</v>
      </c>
      <c r="I205" s="39"/>
      <c r="J205" s="39">
        <f>IF(Source!BA96&lt;&gt; 0, Source!BA96, 1)</f>
        <v>33.049999999999997</v>
      </c>
      <c r="K205" s="38">
        <f>Source!S96</f>
        <v>348.56</v>
      </c>
      <c r="L205" s="40"/>
      <c r="R205">
        <f>H205</f>
        <v>10.55</v>
      </c>
    </row>
    <row r="206" spans="1:26" ht="14.25">
      <c r="A206" s="23"/>
      <c r="B206" s="53"/>
      <c r="C206" s="53" t="s">
        <v>92</v>
      </c>
      <c r="D206" s="37"/>
      <c r="E206" s="10"/>
      <c r="F206" s="38">
        <f>Source!AM96</f>
        <v>11.24</v>
      </c>
      <c r="G206" s="39" t="str">
        <f>Source!DE96</f>
        <v>)*1,25</v>
      </c>
      <c r="H206" s="38">
        <f>ROUND(Source!AD96*Source!I96, 2)</f>
        <v>2.11</v>
      </c>
      <c r="I206" s="39"/>
      <c r="J206" s="39">
        <f>IF(Source!BB96&lt;&gt; 0, Source!BB96, 1)</f>
        <v>5.63</v>
      </c>
      <c r="K206" s="38">
        <f>Source!Q96</f>
        <v>11.87</v>
      </c>
      <c r="L206" s="40"/>
    </row>
    <row r="207" spans="1:26" ht="14.25">
      <c r="A207" s="23"/>
      <c r="B207" s="53"/>
      <c r="C207" s="53" t="s">
        <v>1034</v>
      </c>
      <c r="D207" s="37"/>
      <c r="E207" s="10"/>
      <c r="F207" s="38">
        <f>Source!AL96</f>
        <v>1395.68</v>
      </c>
      <c r="G207" s="39" t="str">
        <f>Source!DD96</f>
        <v/>
      </c>
      <c r="H207" s="38">
        <f>ROUND(Source!AC96*Source!I96, 2)</f>
        <v>209.35</v>
      </c>
      <c r="I207" s="39"/>
      <c r="J207" s="39">
        <f>IF(Source!BC96&lt;&gt; 0, Source!BC96, 1)</f>
        <v>2.68</v>
      </c>
      <c r="K207" s="38">
        <f>Source!P96</f>
        <v>561.05999999999995</v>
      </c>
      <c r="L207" s="40"/>
    </row>
    <row r="208" spans="1:26" ht="14.25">
      <c r="A208" s="23"/>
      <c r="B208" s="53"/>
      <c r="C208" s="53" t="s">
        <v>1027</v>
      </c>
      <c r="D208" s="37" t="s">
        <v>1028</v>
      </c>
      <c r="E208" s="10">
        <f>Source!BZ96</f>
        <v>123</v>
      </c>
      <c r="F208" s="69" t="str">
        <f>CONCATENATE(" )", Source!DL96, Source!FT96, "=", Source!FX96)</f>
        <v xml:space="preserve"> )*0,9=110,7</v>
      </c>
      <c r="G208" s="70"/>
      <c r="H208" s="38">
        <f>SUM(S203:S210)</f>
        <v>11.68</v>
      </c>
      <c r="I208" s="41" t="str">
        <f>CONCATENATE(Source!FX96, Source!FV96, "=")</f>
        <v>110,7*0,85=</v>
      </c>
      <c r="J208" s="36">
        <f>Source!AT96</f>
        <v>94</v>
      </c>
      <c r="K208" s="38">
        <f>SUM(T203:T210)</f>
        <v>327.64999999999998</v>
      </c>
      <c r="L208" s="40"/>
    </row>
    <row r="209" spans="1:26" ht="14.25">
      <c r="A209" s="23"/>
      <c r="B209" s="53"/>
      <c r="C209" s="53" t="s">
        <v>1029</v>
      </c>
      <c r="D209" s="37" t="s">
        <v>1028</v>
      </c>
      <c r="E209" s="10">
        <f>Source!CA96</f>
        <v>75</v>
      </c>
      <c r="F209" s="69" t="str">
        <f>CONCATENATE(" )", Source!DM96, Source!FU96, "=", Source!FY96)</f>
        <v xml:space="preserve"> )*0,85=63,75</v>
      </c>
      <c r="G209" s="70"/>
      <c r="H209" s="38">
        <f>SUM(U203:U210)</f>
        <v>6.73</v>
      </c>
      <c r="I209" s="41" t="str">
        <f>CONCATENATE(Source!FY96, Source!FW96, "=")</f>
        <v>63,75*0,8=</v>
      </c>
      <c r="J209" s="36">
        <f>Source!AU96</f>
        <v>51</v>
      </c>
      <c r="K209" s="38">
        <f>SUM(V203:V210)</f>
        <v>177.77</v>
      </c>
      <c r="L209" s="40"/>
    </row>
    <row r="210" spans="1:26" ht="14.25">
      <c r="A210" s="54"/>
      <c r="B210" s="55"/>
      <c r="C210" s="55" t="s">
        <v>1030</v>
      </c>
      <c r="D210" s="43" t="s">
        <v>1031</v>
      </c>
      <c r="E210" s="44">
        <f>Source!AQ96</f>
        <v>6.66</v>
      </c>
      <c r="F210" s="45"/>
      <c r="G210" s="47" t="str">
        <f>Source!DI96</f>
        <v>)*1,15</v>
      </c>
      <c r="H210" s="45"/>
      <c r="I210" s="47"/>
      <c r="J210" s="47"/>
      <c r="K210" s="45"/>
      <c r="L210" s="51">
        <f>Source!U96</f>
        <v>1.1488499999999999</v>
      </c>
    </row>
    <row r="211" spans="1:26" ht="15">
      <c r="G211" s="71">
        <f>H205+H206+H207+H208+H209</f>
        <v>240.42</v>
      </c>
      <c r="H211" s="71"/>
      <c r="J211" s="71">
        <f>K205+K206+K207+K208+K209</f>
        <v>1426.9099999999999</v>
      </c>
      <c r="K211" s="71"/>
      <c r="L211" s="49">
        <f>Source!U96</f>
        <v>1.1488499999999999</v>
      </c>
      <c r="O211" s="32">
        <f>G211</f>
        <v>240.42</v>
      </c>
      <c r="P211" s="32">
        <f>J211</f>
        <v>1426.9099999999999</v>
      </c>
      <c r="Q211" s="32">
        <f>L211</f>
        <v>1.1488499999999999</v>
      </c>
      <c r="W211">
        <f>IF(Source!BI96&lt;=1,H205+H206+H207+H208+H209, 0)</f>
        <v>240.42</v>
      </c>
      <c r="X211">
        <f>IF(Source!BI96=2,H205+H206+H207+H208+H209, 0)</f>
        <v>0</v>
      </c>
      <c r="Y211">
        <f>IF(Source!BI96=3,H205+H206+H207+H208+H209, 0)</f>
        <v>0</v>
      </c>
      <c r="Z211">
        <f>IF(Source!BI96=4,H205+H206+H207+H208+H209, 0)</f>
        <v>0</v>
      </c>
    </row>
    <row r="212" spans="1:26" ht="71.25">
      <c r="A212" s="23" t="str">
        <f>Source!E97</f>
        <v>12</v>
      </c>
      <c r="B212" s="53" t="str">
        <f>Source!F97</f>
        <v>10-05-010-1</v>
      </c>
      <c r="C212" s="53" t="str">
        <f>Source!G97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212" s="37" t="str">
        <f>Source!H97</f>
        <v>100 м2 стен (за вычетом проемов)</v>
      </c>
      <c r="E212" s="10">
        <f>Source!I97</f>
        <v>0.38</v>
      </c>
      <c r="F212" s="38">
        <f>Source!AL97+Source!AM97+Source!AO97</f>
        <v>8276.1299999999992</v>
      </c>
      <c r="G212" s="39"/>
      <c r="H212" s="38"/>
      <c r="I212" s="39" t="str">
        <f>Source!BO97</f>
        <v>10-05-010-1</v>
      </c>
      <c r="J212" s="39"/>
      <c r="K212" s="38"/>
      <c r="L212" s="40"/>
      <c r="S212">
        <f>ROUND((Source!FX97/100)*((ROUND(Source!AF97*Source!I97, 2)+ROUND(Source!AE97*Source!I97, 2))), 2)</f>
        <v>374.63</v>
      </c>
      <c r="T212">
        <f>Source!X97</f>
        <v>10492.79</v>
      </c>
      <c r="U212">
        <f>ROUND((Source!FY97/100)*((ROUND(Source!AF97*Source!I97, 2)+ROUND(Source!AE97*Source!I97, 2))), 2)</f>
        <v>188.9</v>
      </c>
      <c r="V212">
        <f>Source!Y97</f>
        <v>5013.22</v>
      </c>
    </row>
    <row r="213" spans="1:26">
      <c r="C213" s="31" t="str">
        <f>"Объем: "&amp;Source!I97&amp;"=38/"&amp;"100"</f>
        <v>Объем: 0,38=38/100</v>
      </c>
    </row>
    <row r="214" spans="1:26" ht="14.25">
      <c r="A214" s="23"/>
      <c r="B214" s="53"/>
      <c r="C214" s="53" t="s">
        <v>1026</v>
      </c>
      <c r="D214" s="37"/>
      <c r="E214" s="10"/>
      <c r="F214" s="38">
        <f>Source!AO97</f>
        <v>807.23</v>
      </c>
      <c r="G214" s="39" t="str">
        <f>Source!DG97</f>
        <v>)*1,15</v>
      </c>
      <c r="H214" s="38">
        <f>ROUND(Source!AF97*Source!I97, 2)</f>
        <v>352.76</v>
      </c>
      <c r="I214" s="39"/>
      <c r="J214" s="39">
        <f>IF(Source!BA97&lt;&gt; 0, Source!BA97, 1)</f>
        <v>33.049999999999997</v>
      </c>
      <c r="K214" s="38">
        <f>Source!S97</f>
        <v>11658.65</v>
      </c>
      <c r="L214" s="40"/>
      <c r="R214">
        <f>H214</f>
        <v>352.76</v>
      </c>
    </row>
    <row r="215" spans="1:26" ht="14.25">
      <c r="A215" s="23"/>
      <c r="B215" s="53"/>
      <c r="C215" s="53" t="s">
        <v>92</v>
      </c>
      <c r="D215" s="37"/>
      <c r="E215" s="10"/>
      <c r="F215" s="38">
        <f>Source!AM97</f>
        <v>23.37</v>
      </c>
      <c r="G215" s="39" t="str">
        <f>Source!DE97</f>
        <v>)*1,25</v>
      </c>
      <c r="H215" s="38">
        <f>ROUND(Source!AD97*Source!I97, 2)</f>
        <v>11.1</v>
      </c>
      <c r="I215" s="39"/>
      <c r="J215" s="39">
        <f>IF(Source!BB97&lt;&gt; 0, Source!BB97, 1)</f>
        <v>5.66</v>
      </c>
      <c r="K215" s="38">
        <f>Source!Q97</f>
        <v>62.82</v>
      </c>
      <c r="L215" s="40"/>
    </row>
    <row r="216" spans="1:26" ht="14.25">
      <c r="A216" s="23"/>
      <c r="B216" s="53"/>
      <c r="C216" s="53" t="s">
        <v>1034</v>
      </c>
      <c r="D216" s="37"/>
      <c r="E216" s="10"/>
      <c r="F216" s="38">
        <f>Source!AL97</f>
        <v>7445.53</v>
      </c>
      <c r="G216" s="39" t="str">
        <f>Source!DD97</f>
        <v/>
      </c>
      <c r="H216" s="38">
        <f>ROUND(Source!AC97*Source!I97, 2)</f>
        <v>2829.3</v>
      </c>
      <c r="I216" s="39"/>
      <c r="J216" s="39">
        <f>IF(Source!BC97&lt;&gt; 0, Source!BC97, 1)</f>
        <v>5.84</v>
      </c>
      <c r="K216" s="38">
        <f>Source!P97</f>
        <v>16523.12</v>
      </c>
      <c r="L216" s="40"/>
    </row>
    <row r="217" spans="1:26" ht="14.25">
      <c r="A217" s="23"/>
      <c r="B217" s="53"/>
      <c r="C217" s="53" t="s">
        <v>1027</v>
      </c>
      <c r="D217" s="37" t="s">
        <v>1028</v>
      </c>
      <c r="E217" s="10">
        <f>Source!BZ97</f>
        <v>118</v>
      </c>
      <c r="F217" s="69" t="str">
        <f>CONCATENATE(" )", Source!DL97, Source!FT97, "=", Source!FX97)</f>
        <v xml:space="preserve"> )*0,9=106,2</v>
      </c>
      <c r="G217" s="70"/>
      <c r="H217" s="38">
        <f>SUM(S212:S219)</f>
        <v>374.63</v>
      </c>
      <c r="I217" s="41" t="str">
        <f>CONCATENATE(Source!FX97, Source!FV97, "=")</f>
        <v>106,2*0,85=</v>
      </c>
      <c r="J217" s="36">
        <f>Source!AT97</f>
        <v>90</v>
      </c>
      <c r="K217" s="38">
        <f>SUM(T212:T219)</f>
        <v>10492.79</v>
      </c>
      <c r="L217" s="40"/>
    </row>
    <row r="218" spans="1:26" ht="14.25">
      <c r="A218" s="23"/>
      <c r="B218" s="53"/>
      <c r="C218" s="53" t="s">
        <v>1029</v>
      </c>
      <c r="D218" s="37" t="s">
        <v>1028</v>
      </c>
      <c r="E218" s="10">
        <f>Source!CA97</f>
        <v>63</v>
      </c>
      <c r="F218" s="69" t="str">
        <f>CONCATENATE(" )", Source!DM97, Source!FU97, "=", Source!FY97)</f>
        <v xml:space="preserve"> )*0,85=53,55</v>
      </c>
      <c r="G218" s="70"/>
      <c r="H218" s="38">
        <f>SUM(U212:U219)</f>
        <v>188.9</v>
      </c>
      <c r="I218" s="41" t="str">
        <f>CONCATENATE(Source!FY97, Source!FW97, "=")</f>
        <v>53,55*0,8=</v>
      </c>
      <c r="J218" s="36">
        <f>Source!AU97</f>
        <v>43</v>
      </c>
      <c r="K218" s="38">
        <f>SUM(V212:V219)</f>
        <v>5013.22</v>
      </c>
      <c r="L218" s="40"/>
    </row>
    <row r="219" spans="1:26" ht="14.25">
      <c r="A219" s="54"/>
      <c r="B219" s="55"/>
      <c r="C219" s="55" t="s">
        <v>1030</v>
      </c>
      <c r="D219" s="43" t="s">
        <v>1031</v>
      </c>
      <c r="E219" s="44">
        <f>Source!AQ97</f>
        <v>89</v>
      </c>
      <c r="F219" s="45"/>
      <c r="G219" s="47" t="str">
        <f>Source!DI97</f>
        <v>)*1,15</v>
      </c>
      <c r="H219" s="45"/>
      <c r="I219" s="47"/>
      <c r="J219" s="47"/>
      <c r="K219" s="45"/>
      <c r="L219" s="51">
        <f>Source!U97</f>
        <v>38.893000000000001</v>
      </c>
    </row>
    <row r="220" spans="1:26" ht="15">
      <c r="G220" s="71">
        <f>H214+H215+H216+H217+H218</f>
        <v>3756.6900000000005</v>
      </c>
      <c r="H220" s="71"/>
      <c r="J220" s="71">
        <f>K214+K215+K216+K217+K218</f>
        <v>43750.6</v>
      </c>
      <c r="K220" s="71"/>
      <c r="L220" s="49">
        <f>Source!U97</f>
        <v>38.893000000000001</v>
      </c>
      <c r="O220" s="32">
        <f>G220</f>
        <v>3756.6900000000005</v>
      </c>
      <c r="P220" s="32">
        <f>J220</f>
        <v>43750.6</v>
      </c>
      <c r="Q220" s="32">
        <f>L220</f>
        <v>38.893000000000001</v>
      </c>
      <c r="W220">
        <f>IF(Source!BI97&lt;=1,H214+H215+H216+H217+H218, 0)</f>
        <v>3756.6900000000005</v>
      </c>
      <c r="X220">
        <f>IF(Source!BI97=2,H214+H215+H216+H217+H218, 0)</f>
        <v>0</v>
      </c>
      <c r="Y220">
        <f>IF(Source!BI97=3,H214+H215+H216+H217+H218, 0)</f>
        <v>0</v>
      </c>
      <c r="Z220">
        <f>IF(Source!BI97=4,H214+H215+H216+H217+H218, 0)</f>
        <v>0</v>
      </c>
    </row>
    <row r="221" spans="1:26" ht="71.25">
      <c r="A221" s="23" t="str">
        <f>Source!E98</f>
        <v>14</v>
      </c>
      <c r="B221" s="53" t="str">
        <f>Source!F98</f>
        <v>15-06-002-6</v>
      </c>
      <c r="C221" s="53" t="str">
        <f>Source!G98</f>
        <v>Оклейка стен моющимися обоями на тканевой основе по листовым материалам</v>
      </c>
      <c r="D221" s="37" t="str">
        <f>Source!H98</f>
        <v>100 м2 оклеиваемой поверхности</v>
      </c>
      <c r="E221" s="10">
        <f>Source!I98</f>
        <v>0.38</v>
      </c>
      <c r="F221" s="38">
        <f>Source!AL98+Source!AM98+Source!AO98</f>
        <v>7084.130000000001</v>
      </c>
      <c r="G221" s="39"/>
      <c r="H221" s="38"/>
      <c r="I221" s="39" t="str">
        <f>Source!BO98</f>
        <v>15-06-002-6</v>
      </c>
      <c r="J221" s="39"/>
      <c r="K221" s="38"/>
      <c r="L221" s="40"/>
      <c r="S221">
        <f>ROUND((Source!FX98/100)*((ROUND(Source!AF98*Source!I98, 2)+ROUND(Source!AE98*Source!I98, 2))), 2)</f>
        <v>214.68</v>
      </c>
      <c r="T221">
        <f>Source!X98</f>
        <v>6006.32</v>
      </c>
      <c r="U221">
        <f>ROUND((Source!FY98/100)*((ROUND(Source!AF98*Source!I98, 2)+ROUND(Source!AE98*Source!I98, 2))), 2)</f>
        <v>106.2</v>
      </c>
      <c r="V221">
        <f>Source!Y98</f>
        <v>2777.92</v>
      </c>
    </row>
    <row r="222" spans="1:26">
      <c r="C222" s="31" t="str">
        <f>"Объем: "&amp;Source!I98&amp;"=38/"&amp;"100"</f>
        <v>Объем: 0,38=38/100</v>
      </c>
    </row>
    <row r="223" spans="1:26" ht="14.25">
      <c r="A223" s="23"/>
      <c r="B223" s="53"/>
      <c r="C223" s="53" t="s">
        <v>1026</v>
      </c>
      <c r="D223" s="37"/>
      <c r="E223" s="10"/>
      <c r="F223" s="38">
        <f>Source!AO98</f>
        <v>519.67999999999995</v>
      </c>
      <c r="G223" s="39" t="str">
        <f>Source!DG98</f>
        <v>)*1,15</v>
      </c>
      <c r="H223" s="38">
        <f>ROUND(Source!AF98*Source!I98, 2)</f>
        <v>227.1</v>
      </c>
      <c r="I223" s="39"/>
      <c r="J223" s="39">
        <f>IF(Source!BA98&lt;&gt; 0, Source!BA98, 1)</f>
        <v>33.049999999999997</v>
      </c>
      <c r="K223" s="38">
        <f>Source!S98</f>
        <v>7505.64</v>
      </c>
      <c r="L223" s="40"/>
      <c r="R223">
        <f>H223</f>
        <v>227.1</v>
      </c>
    </row>
    <row r="224" spans="1:26" ht="14.25">
      <c r="A224" s="23"/>
      <c r="B224" s="53"/>
      <c r="C224" s="53" t="s">
        <v>92</v>
      </c>
      <c r="D224" s="37"/>
      <c r="E224" s="10"/>
      <c r="F224" s="38">
        <f>Source!AM98</f>
        <v>1.18</v>
      </c>
      <c r="G224" s="39" t="str">
        <f>Source!DE98</f>
        <v>)*1,25</v>
      </c>
      <c r="H224" s="38">
        <f>ROUND(Source!AD98*Source!I98, 2)</f>
        <v>0.56000000000000005</v>
      </c>
      <c r="I224" s="39"/>
      <c r="J224" s="39">
        <f>IF(Source!BB98&lt;&gt; 0, Source!BB98, 1)</f>
        <v>11.86</v>
      </c>
      <c r="K224" s="38">
        <f>Source!Q98</f>
        <v>6.67</v>
      </c>
      <c r="L224" s="40"/>
    </row>
    <row r="225" spans="1:26" ht="14.25">
      <c r="A225" s="23"/>
      <c r="B225" s="53"/>
      <c r="C225" s="53" t="s">
        <v>1032</v>
      </c>
      <c r="D225" s="37"/>
      <c r="E225" s="10"/>
      <c r="F225" s="38">
        <f>Source!AN98</f>
        <v>0.14000000000000001</v>
      </c>
      <c r="G225" s="39" t="str">
        <f>Source!DF98</f>
        <v>)*1,25</v>
      </c>
      <c r="H225" s="50">
        <f>ROUND(Source!AE98*Source!I98, 2)</f>
        <v>7.0000000000000007E-2</v>
      </c>
      <c r="I225" s="39"/>
      <c r="J225" s="39">
        <f>IF(Source!BS98&lt;&gt; 0, Source!BS98, 1)</f>
        <v>33.049999999999997</v>
      </c>
      <c r="K225" s="50">
        <f>Source!R98</f>
        <v>2.2599999999999998</v>
      </c>
      <c r="L225" s="40"/>
      <c r="R225">
        <f>H225</f>
        <v>7.0000000000000007E-2</v>
      </c>
    </row>
    <row r="226" spans="1:26" ht="14.25">
      <c r="A226" s="23"/>
      <c r="B226" s="53"/>
      <c r="C226" s="53" t="s">
        <v>1034</v>
      </c>
      <c r="D226" s="37"/>
      <c r="E226" s="10"/>
      <c r="F226" s="38">
        <f>Source!AL98</f>
        <v>6563.27</v>
      </c>
      <c r="G226" s="39" t="str">
        <f>Source!DD98</f>
        <v/>
      </c>
      <c r="H226" s="38">
        <f>ROUND(Source!AC98*Source!I98, 2)</f>
        <v>2494.04</v>
      </c>
      <c r="I226" s="39"/>
      <c r="J226" s="39">
        <f>IF(Source!BC98&lt;&gt; 0, Source!BC98, 1)</f>
        <v>1.21</v>
      </c>
      <c r="K226" s="38">
        <f>Source!P98</f>
        <v>3017.79</v>
      </c>
      <c r="L226" s="40"/>
    </row>
    <row r="227" spans="1:26" ht="14.25">
      <c r="A227" s="23"/>
      <c r="B227" s="53"/>
      <c r="C227" s="53" t="s">
        <v>1027</v>
      </c>
      <c r="D227" s="37" t="s">
        <v>1028</v>
      </c>
      <c r="E227" s="10">
        <f>Source!BZ98</f>
        <v>105</v>
      </c>
      <c r="F227" s="69" t="str">
        <f>CONCATENATE(" )", Source!DL98, Source!FT98, "=", Source!FX98)</f>
        <v xml:space="preserve"> )*0,9=94,5</v>
      </c>
      <c r="G227" s="70"/>
      <c r="H227" s="38">
        <f>SUM(S221:S229)</f>
        <v>214.68</v>
      </c>
      <c r="I227" s="41" t="str">
        <f>CONCATENATE(Source!FX98, Source!FV98, "=")</f>
        <v>94,5*0,85=</v>
      </c>
      <c r="J227" s="36">
        <f>Source!AT98</f>
        <v>80</v>
      </c>
      <c r="K227" s="38">
        <f>SUM(T221:T229)</f>
        <v>6006.32</v>
      </c>
      <c r="L227" s="40"/>
    </row>
    <row r="228" spans="1:26" ht="14.25">
      <c r="A228" s="23"/>
      <c r="B228" s="53"/>
      <c r="C228" s="53" t="s">
        <v>1029</v>
      </c>
      <c r="D228" s="37" t="s">
        <v>1028</v>
      </c>
      <c r="E228" s="10">
        <f>Source!CA98</f>
        <v>55</v>
      </c>
      <c r="F228" s="69" t="str">
        <f>CONCATENATE(" )", Source!DM98, Source!FU98, "=", Source!FY98)</f>
        <v xml:space="preserve"> )*0,85=46,75</v>
      </c>
      <c r="G228" s="70"/>
      <c r="H228" s="38">
        <f>SUM(U221:U229)</f>
        <v>106.2</v>
      </c>
      <c r="I228" s="41" t="str">
        <f>CONCATENATE(Source!FY98, Source!FW98, "=")</f>
        <v>46,75*0,8=</v>
      </c>
      <c r="J228" s="36">
        <f>Source!AU98</f>
        <v>37</v>
      </c>
      <c r="K228" s="38">
        <f>SUM(V221:V229)</f>
        <v>2777.92</v>
      </c>
      <c r="L228" s="40"/>
    </row>
    <row r="229" spans="1:26" ht="14.25">
      <c r="A229" s="54"/>
      <c r="B229" s="55"/>
      <c r="C229" s="55" t="s">
        <v>1030</v>
      </c>
      <c r="D229" s="43" t="s">
        <v>1031</v>
      </c>
      <c r="E229" s="44">
        <f>Source!AQ98</f>
        <v>55.94</v>
      </c>
      <c r="F229" s="45"/>
      <c r="G229" s="47" t="str">
        <f>Source!DI98</f>
        <v>)*1,15</v>
      </c>
      <c r="H229" s="45"/>
      <c r="I229" s="47"/>
      <c r="J229" s="47"/>
      <c r="K229" s="45"/>
      <c r="L229" s="51">
        <f>Source!U98</f>
        <v>24.445779999999996</v>
      </c>
    </row>
    <row r="230" spans="1:26" ht="15">
      <c r="G230" s="71">
        <f>H223+H224+H226+H227+H228</f>
        <v>3042.5799999999995</v>
      </c>
      <c r="H230" s="71"/>
      <c r="J230" s="71">
        <f>K223+K224+K226+K227+K228</f>
        <v>19314.339999999997</v>
      </c>
      <c r="K230" s="71"/>
      <c r="L230" s="49">
        <f>Source!U98</f>
        <v>24.445779999999996</v>
      </c>
      <c r="O230" s="32">
        <f>G230</f>
        <v>3042.5799999999995</v>
      </c>
      <c r="P230" s="32">
        <f>J230</f>
        <v>19314.339999999997</v>
      </c>
      <c r="Q230" s="32">
        <f>L230</f>
        <v>24.445779999999996</v>
      </c>
      <c r="W230">
        <f>IF(Source!BI98&lt;=1,H223+H224+H226+H227+H228, 0)</f>
        <v>3042.5799999999995</v>
      </c>
      <c r="X230">
        <f>IF(Source!BI98=2,H223+H224+H226+H227+H228, 0)</f>
        <v>0</v>
      </c>
      <c r="Y230">
        <f>IF(Source!BI98=3,H223+H224+H226+H227+H228, 0)</f>
        <v>0</v>
      </c>
      <c r="Z230">
        <f>IF(Source!BI98=4,H223+H224+H226+H227+H228, 0)</f>
        <v>0</v>
      </c>
    </row>
    <row r="231" spans="1:26" ht="28.5">
      <c r="A231" s="23" t="str">
        <f>Source!E99</f>
        <v>15</v>
      </c>
      <c r="B231" s="53" t="str">
        <f>Source!F99</f>
        <v>м08-03-591-9</v>
      </c>
      <c r="C231" s="53" t="str">
        <f>Source!G99</f>
        <v>Розетка штепсельная утопленного типа при скрытой проводке</v>
      </c>
      <c r="D231" s="37" t="str">
        <f>Source!H99</f>
        <v>100 шт.</v>
      </c>
      <c r="E231" s="10">
        <f>Source!I99</f>
        <v>0.03</v>
      </c>
      <c r="F231" s="38">
        <f>Source!AL99+Source!AM99+Source!AO99</f>
        <v>371.42</v>
      </c>
      <c r="G231" s="39"/>
      <c r="H231" s="38"/>
      <c r="I231" s="39" t="str">
        <f>Source!BO99</f>
        <v>м08-03-591-9</v>
      </c>
      <c r="J231" s="39"/>
      <c r="K231" s="38"/>
      <c r="L231" s="40"/>
      <c r="S231">
        <f>ROUND((Source!FX99/100)*((ROUND(Source!AF99*Source!I99, 2)+ROUND(Source!AE99*Source!I99, 2))), 2)</f>
        <v>8.6300000000000008</v>
      </c>
      <c r="T231">
        <f>Source!X99</f>
        <v>243.16</v>
      </c>
      <c r="U231">
        <f>ROUND((Source!FY99/100)*((ROUND(Source!AF99*Source!I99, 2)+ROUND(Source!AE99*Source!I99, 2))), 2)</f>
        <v>5.9</v>
      </c>
      <c r="V231">
        <f>Source!Y99</f>
        <v>156.1</v>
      </c>
    </row>
    <row r="232" spans="1:26">
      <c r="C232" s="31" t="str">
        <f>"Объем: "&amp;Source!I99&amp;"=3/"&amp;"100"</f>
        <v>Объем: 0,03=3/100</v>
      </c>
    </row>
    <row r="233" spans="1:26" ht="14.25">
      <c r="A233" s="23"/>
      <c r="B233" s="53"/>
      <c r="C233" s="53" t="s">
        <v>1026</v>
      </c>
      <c r="D233" s="37"/>
      <c r="E233" s="10"/>
      <c r="F233" s="38">
        <f>Source!AO99</f>
        <v>302.36</v>
      </c>
      <c r="G233" s="39" t="str">
        <f>Source!DG99</f>
        <v/>
      </c>
      <c r="H233" s="38">
        <f>ROUND(Source!AF99*Source!I99, 2)</f>
        <v>9.07</v>
      </c>
      <c r="I233" s="39"/>
      <c r="J233" s="39">
        <f>IF(Source!BA99&lt;&gt; 0, Source!BA99, 1)</f>
        <v>33.049999999999997</v>
      </c>
      <c r="K233" s="38">
        <f>Source!S99</f>
        <v>299.79000000000002</v>
      </c>
      <c r="L233" s="40"/>
      <c r="R233">
        <f>H233</f>
        <v>9.07</v>
      </c>
    </row>
    <row r="234" spans="1:26" ht="14.25">
      <c r="A234" s="23"/>
      <c r="B234" s="53"/>
      <c r="C234" s="53" t="s">
        <v>92</v>
      </c>
      <c r="D234" s="37"/>
      <c r="E234" s="10"/>
      <c r="F234" s="38">
        <f>Source!AM99</f>
        <v>5.78</v>
      </c>
      <c r="G234" s="39" t="str">
        <f>Source!DE99</f>
        <v/>
      </c>
      <c r="H234" s="38">
        <f>ROUND(Source!AD99*Source!I99, 2)</f>
        <v>0.17</v>
      </c>
      <c r="I234" s="39"/>
      <c r="J234" s="39">
        <f>IF(Source!BB99&lt;&gt; 0, Source!BB99, 1)</f>
        <v>9.01</v>
      </c>
      <c r="K234" s="38">
        <f>Source!Q99</f>
        <v>1.56</v>
      </c>
      <c r="L234" s="40"/>
    </row>
    <row r="235" spans="1:26" ht="14.25">
      <c r="A235" s="23"/>
      <c r="B235" s="53"/>
      <c r="C235" s="53" t="s">
        <v>1032</v>
      </c>
      <c r="D235" s="37"/>
      <c r="E235" s="10"/>
      <c r="F235" s="38">
        <f>Source!AN99</f>
        <v>0.41</v>
      </c>
      <c r="G235" s="39" t="str">
        <f>Source!DF99</f>
        <v/>
      </c>
      <c r="H235" s="50">
        <f>ROUND(Source!AE99*Source!I99, 2)</f>
        <v>0.01</v>
      </c>
      <c r="I235" s="39"/>
      <c r="J235" s="39">
        <f>IF(Source!BS99&lt;&gt; 0, Source!BS99, 1)</f>
        <v>33.049999999999997</v>
      </c>
      <c r="K235" s="50">
        <f>Source!R99</f>
        <v>0.41</v>
      </c>
      <c r="L235" s="40"/>
      <c r="R235">
        <f>H235</f>
        <v>0.01</v>
      </c>
    </row>
    <row r="236" spans="1:26" ht="14.25">
      <c r="A236" s="23"/>
      <c r="B236" s="53"/>
      <c r="C236" s="53" t="s">
        <v>1034</v>
      </c>
      <c r="D236" s="37"/>
      <c r="E236" s="10"/>
      <c r="F236" s="38">
        <f>Source!AL99</f>
        <v>63.28</v>
      </c>
      <c r="G236" s="39" t="str">
        <f>Source!DD99</f>
        <v/>
      </c>
      <c r="H236" s="38">
        <f>ROUND(Source!AC99*Source!I99, 2)</f>
        <v>1.9</v>
      </c>
      <c r="I236" s="39"/>
      <c r="J236" s="39">
        <f>IF(Source!BC99&lt;&gt; 0, Source!BC99, 1)</f>
        <v>7.15</v>
      </c>
      <c r="K236" s="38">
        <f>Source!P99</f>
        <v>13.57</v>
      </c>
      <c r="L236" s="40"/>
    </row>
    <row r="237" spans="1:26" ht="14.25">
      <c r="A237" s="23"/>
      <c r="B237" s="53"/>
      <c r="C237" s="53" t="s">
        <v>1027</v>
      </c>
      <c r="D237" s="37" t="s">
        <v>1028</v>
      </c>
      <c r="E237" s="10">
        <f>Source!BZ99</f>
        <v>95</v>
      </c>
      <c r="F237" s="56"/>
      <c r="G237" s="39"/>
      <c r="H237" s="38">
        <f>SUM(S231:S242)</f>
        <v>8.6300000000000008</v>
      </c>
      <c r="I237" s="41" t="str">
        <f>CONCATENATE(Source!FX99, Source!FV99, "=")</f>
        <v>95*0,85=</v>
      </c>
      <c r="J237" s="36">
        <f>Source!AT99</f>
        <v>81</v>
      </c>
      <c r="K237" s="38">
        <f>SUM(T231:T242)</f>
        <v>243.16</v>
      </c>
      <c r="L237" s="40"/>
    </row>
    <row r="238" spans="1:26" ht="14.25">
      <c r="A238" s="23"/>
      <c r="B238" s="53"/>
      <c r="C238" s="53" t="s">
        <v>1029</v>
      </c>
      <c r="D238" s="37" t="s">
        <v>1028</v>
      </c>
      <c r="E238" s="10">
        <f>Source!CA99</f>
        <v>65</v>
      </c>
      <c r="F238" s="56"/>
      <c r="G238" s="39"/>
      <c r="H238" s="38">
        <f>SUM(U231:U242)</f>
        <v>5.9</v>
      </c>
      <c r="I238" s="41" t="str">
        <f>CONCATENATE(Source!FY99, Source!FW99, "=")</f>
        <v>65*0,8=</v>
      </c>
      <c r="J238" s="36">
        <f>Source!AU99</f>
        <v>52</v>
      </c>
      <c r="K238" s="38">
        <f>SUM(V231:V242)</f>
        <v>156.1</v>
      </c>
      <c r="L238" s="40"/>
    </row>
    <row r="239" spans="1:26" ht="14.25">
      <c r="A239" s="23"/>
      <c r="B239" s="53"/>
      <c r="C239" s="53" t="s">
        <v>1030</v>
      </c>
      <c r="D239" s="37" t="s">
        <v>1031</v>
      </c>
      <c r="E239" s="10">
        <f>Source!AQ99</f>
        <v>30.48</v>
      </c>
      <c r="F239" s="38"/>
      <c r="G239" s="39" t="str">
        <f>Source!DI99</f>
        <v/>
      </c>
      <c r="H239" s="38"/>
      <c r="I239" s="39"/>
      <c r="J239" s="39"/>
      <c r="K239" s="38"/>
      <c r="L239" s="42">
        <f>Source!U99</f>
        <v>0.91439999999999999</v>
      </c>
    </row>
    <row r="240" spans="1:26" ht="28.5">
      <c r="A240" s="23" t="str">
        <f>Source!E100</f>
        <v>15,1</v>
      </c>
      <c r="B240" s="53" t="str">
        <f>Source!F100</f>
        <v>503-0606</v>
      </c>
      <c r="C240" s="53" t="str">
        <f>Source!G100</f>
        <v>Коробка для установки розеток и выключателей скрытой проводки</v>
      </c>
      <c r="D240" s="37" t="str">
        <f>Source!H100</f>
        <v>1000 шт.</v>
      </c>
      <c r="E240" s="10">
        <f>Source!I100</f>
        <v>3.0000000000000001E-3</v>
      </c>
      <c r="F240" s="38">
        <f>Source!AL100+Source!AM100+Source!AO100</f>
        <v>1998.42</v>
      </c>
      <c r="G240" s="52" t="s">
        <v>3</v>
      </c>
      <c r="H240" s="38">
        <f>ROUND(Source!AC100*Source!I100, 2)+ROUND(Source!AD100*Source!I100, 2)+ROUND(Source!AF100*Source!I100, 2)</f>
        <v>6</v>
      </c>
      <c r="I240" s="39"/>
      <c r="J240" s="39">
        <f>IF(Source!BC100&lt;&gt; 0, Source!BC100, 1)</f>
        <v>2.56</v>
      </c>
      <c r="K240" s="38">
        <f>Source!O100</f>
        <v>15.35</v>
      </c>
      <c r="L240" s="40"/>
      <c r="S240">
        <f>ROUND((Source!FX100/100)*((ROUND(Source!AF100*Source!I100, 2)+ROUND(Source!AE100*Source!I100, 2))), 2)</f>
        <v>0</v>
      </c>
      <c r="T240">
        <f>Source!X100</f>
        <v>0</v>
      </c>
      <c r="U240">
        <f>ROUND((Source!FY100/100)*((ROUND(Source!AF100*Source!I100, 2)+ROUND(Source!AE100*Source!I100, 2))), 2)</f>
        <v>0</v>
      </c>
      <c r="V240">
        <f>Source!Y100</f>
        <v>0</v>
      </c>
      <c r="W240">
        <f>IF(Source!BI100&lt;=1,H240, 0)</f>
        <v>0</v>
      </c>
      <c r="X240">
        <f>IF(Source!BI100=2,H240, 0)</f>
        <v>6</v>
      </c>
      <c r="Y240">
        <f>IF(Source!BI100=3,H240, 0)</f>
        <v>0</v>
      </c>
      <c r="Z240">
        <f>IF(Source!BI100=4,H240, 0)</f>
        <v>0</v>
      </c>
    </row>
    <row r="241" spans="1:26" ht="28.5">
      <c r="A241" s="23" t="str">
        <f>Source!E101</f>
        <v>15,2</v>
      </c>
      <c r="B241" s="53" t="str">
        <f>Source!F101</f>
        <v>503-0475</v>
      </c>
      <c r="C241" s="53" t="str">
        <f>Source!G101</f>
        <v>Розетка скрытой проводки с заземлением</v>
      </c>
      <c r="D241" s="37" t="str">
        <f>Source!H101</f>
        <v>шт.</v>
      </c>
      <c r="E241" s="10">
        <f>Source!I101</f>
        <v>3</v>
      </c>
      <c r="F241" s="38">
        <f>Source!AL101+Source!AM101+Source!AO101</f>
        <v>7.62</v>
      </c>
      <c r="G241" s="52" t="s">
        <v>3</v>
      </c>
      <c r="H241" s="38">
        <f>ROUND(Source!AC101*Source!I101, 2)+ROUND(Source!AD101*Source!I101, 2)+ROUND(Source!AF101*Source!I101, 2)</f>
        <v>22.86</v>
      </c>
      <c r="I241" s="39"/>
      <c r="J241" s="39">
        <f>IF(Source!BC101&lt;&gt; 0, Source!BC101, 1)</f>
        <v>6.89</v>
      </c>
      <c r="K241" s="38">
        <f>Source!O101</f>
        <v>157.51</v>
      </c>
      <c r="L241" s="40"/>
      <c r="S241">
        <f>ROUND((Source!FX101/100)*((ROUND(Source!AF101*Source!I101, 2)+ROUND(Source!AE101*Source!I101, 2))), 2)</f>
        <v>0</v>
      </c>
      <c r="T241">
        <f>Source!X101</f>
        <v>0</v>
      </c>
      <c r="U241">
        <f>ROUND((Source!FY101/100)*((ROUND(Source!AF101*Source!I101, 2)+ROUND(Source!AE101*Source!I101, 2))), 2)</f>
        <v>0</v>
      </c>
      <c r="V241">
        <f>Source!Y101</f>
        <v>0</v>
      </c>
      <c r="W241">
        <f>IF(Source!BI101&lt;=1,H241, 0)</f>
        <v>0</v>
      </c>
      <c r="X241">
        <f>IF(Source!BI101=2,H241, 0)</f>
        <v>22.86</v>
      </c>
      <c r="Y241">
        <f>IF(Source!BI101=3,H241, 0)</f>
        <v>0</v>
      </c>
      <c r="Z241">
        <f>IF(Source!BI101=4,H241, 0)</f>
        <v>0</v>
      </c>
    </row>
    <row r="242" spans="1:26" ht="28.5">
      <c r="A242" s="54" t="str">
        <f>Source!E102</f>
        <v>15,3</v>
      </c>
      <c r="B242" s="55" t="str">
        <f>Source!F102</f>
        <v>503-0597</v>
      </c>
      <c r="C242" s="55" t="str">
        <f>Source!G102</f>
        <v>Розетка телевизионная для скрытой проводки, марка САТ-Г, белая</v>
      </c>
      <c r="D242" s="43" t="str">
        <f>Source!H102</f>
        <v>шт.</v>
      </c>
      <c r="E242" s="44">
        <f>Source!I102</f>
        <v>1</v>
      </c>
      <c r="F242" s="45">
        <f>Source!AL102+Source!AM102+Source!AO102</f>
        <v>9.01</v>
      </c>
      <c r="G242" s="46" t="s">
        <v>3</v>
      </c>
      <c r="H242" s="45">
        <f>ROUND(Source!AC102*Source!I102, 2)+ROUND(Source!AD102*Source!I102, 2)+ROUND(Source!AF102*Source!I102, 2)</f>
        <v>9.01</v>
      </c>
      <c r="I242" s="47"/>
      <c r="J242" s="47">
        <f>IF(Source!BC102&lt;&gt; 0, Source!BC102, 1)</f>
        <v>8.5</v>
      </c>
      <c r="K242" s="45">
        <f>Source!O102</f>
        <v>76.59</v>
      </c>
      <c r="L242" s="48"/>
      <c r="S242">
        <f>ROUND((Source!FX102/100)*((ROUND(Source!AF102*Source!I102, 2)+ROUND(Source!AE102*Source!I102, 2))), 2)</f>
        <v>0</v>
      </c>
      <c r="T242">
        <f>Source!X102</f>
        <v>0</v>
      </c>
      <c r="U242">
        <f>ROUND((Source!FY102/100)*((ROUND(Source!AF102*Source!I102, 2)+ROUND(Source!AE102*Source!I102, 2))), 2)</f>
        <v>0</v>
      </c>
      <c r="V242">
        <f>Source!Y102</f>
        <v>0</v>
      </c>
      <c r="W242">
        <f>IF(Source!BI102&lt;=1,H242, 0)</f>
        <v>0</v>
      </c>
      <c r="X242">
        <f>IF(Source!BI102=2,H242, 0)</f>
        <v>9.01</v>
      </c>
      <c r="Y242">
        <f>IF(Source!BI102=3,H242, 0)</f>
        <v>0</v>
      </c>
      <c r="Z242">
        <f>IF(Source!BI102=4,H242, 0)</f>
        <v>0</v>
      </c>
    </row>
    <row r="243" spans="1:26" ht="15">
      <c r="G243" s="71">
        <f>H233+H234+H236+H237+H238+SUM(H240:H242)</f>
        <v>63.54</v>
      </c>
      <c r="H243" s="71"/>
      <c r="J243" s="71">
        <f>K233+K234+K236+K237+K238+SUM(K240:K242)</f>
        <v>963.63000000000011</v>
      </c>
      <c r="K243" s="71"/>
      <c r="L243" s="49">
        <f>Source!U99</f>
        <v>0.91439999999999999</v>
      </c>
      <c r="O243" s="32">
        <f>G243</f>
        <v>63.54</v>
      </c>
      <c r="P243" s="32">
        <f>J243</f>
        <v>963.63000000000011</v>
      </c>
      <c r="Q243" s="32">
        <f>L243</f>
        <v>0.91439999999999999</v>
      </c>
      <c r="W243">
        <f>IF(Source!BI99&lt;=1,H233+H234+H236+H237+H238, 0)</f>
        <v>0</v>
      </c>
      <c r="X243">
        <f>IF(Source!BI99=2,H233+H234+H236+H237+H238, 0)</f>
        <v>25.67</v>
      </c>
      <c r="Y243">
        <f>IF(Source!BI99=3,H233+H234+H236+H237+H238, 0)</f>
        <v>0</v>
      </c>
      <c r="Z243">
        <f>IF(Source!BI99=4,H233+H234+H236+H237+H238, 0)</f>
        <v>0</v>
      </c>
    </row>
    <row r="244" spans="1:26" ht="42.75">
      <c r="A244" s="23" t="str">
        <f>Source!E103</f>
        <v>16</v>
      </c>
      <c r="B244" s="53" t="str">
        <f>Source!F103</f>
        <v>м08-03-591-5</v>
      </c>
      <c r="C244" s="53" t="str">
        <f>Source!G103</f>
        <v>Выключатель двухклавишный утопленного типа при скрытой проводке</v>
      </c>
      <c r="D244" s="37" t="str">
        <f>Source!H103</f>
        <v>100 шт.</v>
      </c>
      <c r="E244" s="10">
        <f>Source!I103</f>
        <v>0.01</v>
      </c>
      <c r="F244" s="38">
        <f>Source!AL103+Source!AM103+Source!AO103</f>
        <v>302.15000000000003</v>
      </c>
      <c r="G244" s="39"/>
      <c r="H244" s="38"/>
      <c r="I244" s="39" t="str">
        <f>Source!BO103</f>
        <v>м08-03-591-5</v>
      </c>
      <c r="J244" s="39"/>
      <c r="K244" s="38"/>
      <c r="L244" s="40"/>
      <c r="S244">
        <f>ROUND((Source!FX103/100)*((ROUND(Source!AF103*Source!I103, 2)+ROUND(Source!AE103*Source!I103, 2))), 2)</f>
        <v>2.4700000000000002</v>
      </c>
      <c r="T244">
        <f>Source!X103</f>
        <v>69.8</v>
      </c>
      <c r="U244">
        <f>ROUND((Source!FY103/100)*((ROUND(Source!AF103*Source!I103, 2)+ROUND(Source!AE103*Source!I103, 2))), 2)</f>
        <v>1.69</v>
      </c>
      <c r="V244">
        <f>Source!Y103</f>
        <v>44.81</v>
      </c>
    </row>
    <row r="245" spans="1:26">
      <c r="C245" s="31" t="str">
        <f>"Объем: "&amp;Source!I103&amp;"=1/"&amp;"100"</f>
        <v>Объем: 0,01=1/100</v>
      </c>
    </row>
    <row r="246" spans="1:26" ht="14.25">
      <c r="A246" s="23"/>
      <c r="B246" s="53"/>
      <c r="C246" s="53" t="s">
        <v>1026</v>
      </c>
      <c r="D246" s="37"/>
      <c r="E246" s="10"/>
      <c r="F246" s="38">
        <f>Source!AO103</f>
        <v>260.3</v>
      </c>
      <c r="G246" s="39" t="str">
        <f>Source!DG103</f>
        <v/>
      </c>
      <c r="H246" s="38">
        <f>ROUND(Source!AF103*Source!I103, 2)</f>
        <v>2.6</v>
      </c>
      <c r="I246" s="39"/>
      <c r="J246" s="39">
        <f>IF(Source!BA103&lt;&gt; 0, Source!BA103, 1)</f>
        <v>33.049999999999997</v>
      </c>
      <c r="K246" s="38">
        <f>Source!S103</f>
        <v>86.03</v>
      </c>
      <c r="L246" s="40"/>
      <c r="R246">
        <f>H246</f>
        <v>2.6</v>
      </c>
    </row>
    <row r="247" spans="1:26" ht="14.25">
      <c r="A247" s="23"/>
      <c r="B247" s="53"/>
      <c r="C247" s="53" t="s">
        <v>92</v>
      </c>
      <c r="D247" s="37"/>
      <c r="E247" s="10"/>
      <c r="F247" s="38">
        <f>Source!AM103</f>
        <v>5.78</v>
      </c>
      <c r="G247" s="39" t="str">
        <f>Source!DE103</f>
        <v/>
      </c>
      <c r="H247" s="38">
        <f>ROUND(Source!AD103*Source!I103, 2)</f>
        <v>0.06</v>
      </c>
      <c r="I247" s="39"/>
      <c r="J247" s="39">
        <f>IF(Source!BB103&lt;&gt; 0, Source!BB103, 1)</f>
        <v>9.01</v>
      </c>
      <c r="K247" s="38">
        <f>Source!Q103</f>
        <v>0.52</v>
      </c>
      <c r="L247" s="40"/>
    </row>
    <row r="248" spans="1:26" ht="14.25">
      <c r="A248" s="23"/>
      <c r="B248" s="53"/>
      <c r="C248" s="53" t="s">
        <v>1032</v>
      </c>
      <c r="D248" s="37"/>
      <c r="E248" s="10"/>
      <c r="F248" s="38">
        <f>Source!AN103</f>
        <v>0.41</v>
      </c>
      <c r="G248" s="39" t="str">
        <f>Source!DF103</f>
        <v/>
      </c>
      <c r="H248" s="50">
        <f>ROUND(Source!AE103*Source!I103, 2)</f>
        <v>0</v>
      </c>
      <c r="I248" s="39"/>
      <c r="J248" s="39">
        <f>IF(Source!BS103&lt;&gt; 0, Source!BS103, 1)</f>
        <v>33.049999999999997</v>
      </c>
      <c r="K248" s="50">
        <f>Source!R103</f>
        <v>0.14000000000000001</v>
      </c>
      <c r="L248" s="40"/>
      <c r="R248">
        <f>H248</f>
        <v>0</v>
      </c>
    </row>
    <row r="249" spans="1:26" ht="14.25">
      <c r="A249" s="23"/>
      <c r="B249" s="53"/>
      <c r="C249" s="53" t="s">
        <v>1034</v>
      </c>
      <c r="D249" s="37"/>
      <c r="E249" s="10"/>
      <c r="F249" s="38">
        <f>Source!AL103</f>
        <v>36.07</v>
      </c>
      <c r="G249" s="39" t="str">
        <f>Source!DD103</f>
        <v/>
      </c>
      <c r="H249" s="38">
        <f>ROUND(Source!AC103*Source!I103, 2)</f>
        <v>0.36</v>
      </c>
      <c r="I249" s="39"/>
      <c r="J249" s="39">
        <f>IF(Source!BC103&lt;&gt; 0, Source!BC103, 1)</f>
        <v>7.15</v>
      </c>
      <c r="K249" s="38">
        <f>Source!P103</f>
        <v>2.58</v>
      </c>
      <c r="L249" s="40"/>
    </row>
    <row r="250" spans="1:26" ht="14.25">
      <c r="A250" s="23"/>
      <c r="B250" s="53"/>
      <c r="C250" s="53" t="s">
        <v>1027</v>
      </c>
      <c r="D250" s="37" t="s">
        <v>1028</v>
      </c>
      <c r="E250" s="10">
        <f>Source!BZ103</f>
        <v>95</v>
      </c>
      <c r="F250" s="56"/>
      <c r="G250" s="39"/>
      <c r="H250" s="38">
        <f>SUM(S244:S254)</f>
        <v>2.4700000000000002</v>
      </c>
      <c r="I250" s="41" t="str">
        <f>CONCATENATE(Source!FX103, Source!FV103, "=")</f>
        <v>95*0,85=</v>
      </c>
      <c r="J250" s="36">
        <f>Source!AT103</f>
        <v>81</v>
      </c>
      <c r="K250" s="38">
        <f>SUM(T244:T254)</f>
        <v>69.8</v>
      </c>
      <c r="L250" s="40"/>
    </row>
    <row r="251" spans="1:26" ht="14.25">
      <c r="A251" s="23"/>
      <c r="B251" s="53"/>
      <c r="C251" s="53" t="s">
        <v>1029</v>
      </c>
      <c r="D251" s="37" t="s">
        <v>1028</v>
      </c>
      <c r="E251" s="10">
        <f>Source!CA103</f>
        <v>65</v>
      </c>
      <c r="F251" s="56"/>
      <c r="G251" s="39"/>
      <c r="H251" s="38">
        <f>SUM(U244:U254)</f>
        <v>1.69</v>
      </c>
      <c r="I251" s="41" t="str">
        <f>CONCATENATE(Source!FY103, Source!FW103, "=")</f>
        <v>65*0,8=</v>
      </c>
      <c r="J251" s="36">
        <f>Source!AU103</f>
        <v>52</v>
      </c>
      <c r="K251" s="38">
        <f>SUM(V244:V254)</f>
        <v>44.81</v>
      </c>
      <c r="L251" s="40"/>
    </row>
    <row r="252" spans="1:26" ht="14.25">
      <c r="A252" s="23"/>
      <c r="B252" s="53"/>
      <c r="C252" s="53" t="s">
        <v>1030</v>
      </c>
      <c r="D252" s="37" t="s">
        <v>1031</v>
      </c>
      <c r="E252" s="10">
        <f>Source!AQ103</f>
        <v>26.24</v>
      </c>
      <c r="F252" s="38"/>
      <c r="G252" s="39" t="str">
        <f>Source!DI103</f>
        <v/>
      </c>
      <c r="H252" s="38"/>
      <c r="I252" s="39"/>
      <c r="J252" s="39"/>
      <c r="K252" s="38"/>
      <c r="L252" s="42">
        <f>Source!U103</f>
        <v>0.26239999999999997</v>
      </c>
    </row>
    <row r="253" spans="1:26" ht="28.5">
      <c r="A253" s="23" t="str">
        <f>Source!E104</f>
        <v>16,1</v>
      </c>
      <c r="B253" s="53" t="str">
        <f>Source!F104</f>
        <v>503-0606</v>
      </c>
      <c r="C253" s="53" t="str">
        <f>Source!G104</f>
        <v>Коробка для установки розеток и выключателей скрытой проводки</v>
      </c>
      <c r="D253" s="37" t="str">
        <f>Source!H104</f>
        <v>1000 шт.</v>
      </c>
      <c r="E253" s="10">
        <f>Source!I104</f>
        <v>1E-3</v>
      </c>
      <c r="F253" s="38">
        <f>Source!AL104+Source!AM104+Source!AO104</f>
        <v>1998.42</v>
      </c>
      <c r="G253" s="52" t="s">
        <v>3</v>
      </c>
      <c r="H253" s="38">
        <f>ROUND(Source!AC104*Source!I104, 2)+ROUND(Source!AD104*Source!I104, 2)+ROUND(Source!AF104*Source!I104, 2)</f>
        <v>2</v>
      </c>
      <c r="I253" s="39"/>
      <c r="J253" s="39">
        <f>IF(Source!BC104&lt;&gt; 0, Source!BC104, 1)</f>
        <v>2.56</v>
      </c>
      <c r="K253" s="38">
        <f>Source!O104</f>
        <v>5.12</v>
      </c>
      <c r="L253" s="40"/>
      <c r="S253">
        <f>ROUND((Source!FX104/100)*((ROUND(Source!AF104*Source!I104, 2)+ROUND(Source!AE104*Source!I104, 2))), 2)</f>
        <v>0</v>
      </c>
      <c r="T253">
        <f>Source!X104</f>
        <v>0</v>
      </c>
      <c r="U253">
        <f>ROUND((Source!FY104/100)*((ROUND(Source!AF104*Source!I104, 2)+ROUND(Source!AE104*Source!I104, 2))), 2)</f>
        <v>0</v>
      </c>
      <c r="V253">
        <f>Source!Y104</f>
        <v>0</v>
      </c>
      <c r="W253">
        <f>IF(Source!BI104&lt;=1,H253, 0)</f>
        <v>0</v>
      </c>
      <c r="X253">
        <f>IF(Source!BI104=2,H253, 0)</f>
        <v>2</v>
      </c>
      <c r="Y253">
        <f>IF(Source!BI104=3,H253, 0)</f>
        <v>0</v>
      </c>
      <c r="Z253">
        <f>IF(Source!BI104=4,H253, 0)</f>
        <v>0</v>
      </c>
    </row>
    <row r="254" spans="1:26" ht="57">
      <c r="A254" s="54" t="str">
        <f>Source!E105</f>
        <v>16,2</v>
      </c>
      <c r="B254" s="55" t="str">
        <f>Source!F105</f>
        <v>509-4600</v>
      </c>
      <c r="C254" s="55" t="str">
        <f>Source!G105</f>
        <v>Выключатель двухклавишный для скрытой проводки серии "Прима", марка С56-039 с подсветкой, цвет бежевый</v>
      </c>
      <c r="D254" s="43" t="str">
        <f>Source!H105</f>
        <v>шт.</v>
      </c>
      <c r="E254" s="44">
        <f>Source!I105</f>
        <v>1</v>
      </c>
      <c r="F254" s="45">
        <f>Source!AL105+Source!AM105+Source!AO105</f>
        <v>8.81</v>
      </c>
      <c r="G254" s="46" t="s">
        <v>3</v>
      </c>
      <c r="H254" s="45">
        <f>ROUND(Source!AC105*Source!I105, 2)+ROUND(Source!AD105*Source!I105, 2)+ROUND(Source!AF105*Source!I105, 2)</f>
        <v>8.81</v>
      </c>
      <c r="I254" s="47"/>
      <c r="J254" s="47">
        <f>IF(Source!BC105&lt;&gt; 0, Source!BC105, 1)</f>
        <v>8.68</v>
      </c>
      <c r="K254" s="45">
        <f>Source!O105</f>
        <v>76.47</v>
      </c>
      <c r="L254" s="48"/>
      <c r="S254">
        <f>ROUND((Source!FX105/100)*((ROUND(Source!AF105*Source!I105, 2)+ROUND(Source!AE105*Source!I105, 2))), 2)</f>
        <v>0</v>
      </c>
      <c r="T254">
        <f>Source!X105</f>
        <v>0</v>
      </c>
      <c r="U254">
        <f>ROUND((Source!FY105/100)*((ROUND(Source!AF105*Source!I105, 2)+ROUND(Source!AE105*Source!I105, 2))), 2)</f>
        <v>0</v>
      </c>
      <c r="V254">
        <f>Source!Y105</f>
        <v>0</v>
      </c>
      <c r="W254">
        <f>IF(Source!BI105&lt;=1,H254, 0)</f>
        <v>0</v>
      </c>
      <c r="X254">
        <f>IF(Source!BI105=2,H254, 0)</f>
        <v>8.81</v>
      </c>
      <c r="Y254">
        <f>IF(Source!BI105=3,H254, 0)</f>
        <v>0</v>
      </c>
      <c r="Z254">
        <f>IF(Source!BI105=4,H254, 0)</f>
        <v>0</v>
      </c>
    </row>
    <row r="255" spans="1:26" ht="15">
      <c r="G255" s="71">
        <f>H246+H247+H249+H250+H251+SUM(H253:H254)</f>
        <v>17.990000000000002</v>
      </c>
      <c r="H255" s="71"/>
      <c r="J255" s="71">
        <f>K246+K247+K249+K250+K251+SUM(K253:K254)</f>
        <v>285.33000000000004</v>
      </c>
      <c r="K255" s="71"/>
      <c r="L255" s="49">
        <f>Source!U103</f>
        <v>0.26239999999999997</v>
      </c>
      <c r="O255" s="32">
        <f>G255</f>
        <v>17.990000000000002</v>
      </c>
      <c r="P255" s="32">
        <f>J255</f>
        <v>285.33000000000004</v>
      </c>
      <c r="Q255" s="32">
        <f>L255</f>
        <v>0.26239999999999997</v>
      </c>
      <c r="W255">
        <f>IF(Source!BI103&lt;=1,H246+H247+H249+H250+H251, 0)</f>
        <v>0</v>
      </c>
      <c r="X255">
        <f>IF(Source!BI103=2,H246+H247+H249+H250+H251, 0)</f>
        <v>7.18</v>
      </c>
      <c r="Y255">
        <f>IF(Source!BI103=3,H246+H247+H249+H250+H251, 0)</f>
        <v>0</v>
      </c>
      <c r="Z255">
        <f>IF(Source!BI103=4,H246+H247+H249+H250+H251, 0)</f>
        <v>0</v>
      </c>
    </row>
    <row r="256" spans="1:26" ht="79.5">
      <c r="A256" s="23" t="str">
        <f>Source!E106</f>
        <v>17</v>
      </c>
      <c r="B256" s="53" t="s">
        <v>1038</v>
      </c>
      <c r="C256" s="53" t="str">
        <f>Source!G106</f>
        <v>Устройство подвесных потолков из гипсокартонных листов (ГКЛ) по системе «КНАУФ» одноуровневых (П 113)</v>
      </c>
      <c r="D256" s="37" t="str">
        <f>Source!H106</f>
        <v>100 м2 потолка</v>
      </c>
      <c r="E256" s="10">
        <f>Source!I106</f>
        <v>0.14000000000000001</v>
      </c>
      <c r="F256" s="38">
        <f>Source!AL106+Source!AM106+Source!AO106</f>
        <v>6484.31</v>
      </c>
      <c r="G256" s="39"/>
      <c r="H256" s="38"/>
      <c r="I256" s="39" t="str">
        <f>Source!BO106</f>
        <v>10-05-011-2</v>
      </c>
      <c r="J256" s="39"/>
      <c r="K256" s="38"/>
      <c r="L256" s="40"/>
      <c r="S256">
        <f>ROUND((Source!FX106/100)*((ROUND(Source!AF106*Source!I106, 2)+ROUND(Source!AE106*Source!I106, 2))), 2)</f>
        <v>150.43</v>
      </c>
      <c r="T256">
        <f>Source!X106</f>
        <v>4213.2700000000004</v>
      </c>
      <c r="U256">
        <f>ROUND((Source!FY106/100)*((ROUND(Source!AF106*Source!I106, 2)+ROUND(Source!AE106*Source!I106, 2))), 2)</f>
        <v>75.849999999999994</v>
      </c>
      <c r="V256">
        <f>Source!Y106</f>
        <v>2013.01</v>
      </c>
    </row>
    <row r="257" spans="1:26">
      <c r="C257" s="31" t="str">
        <f>"Объем: "&amp;Source!I106&amp;"=14/"&amp;"100"</f>
        <v>Объем: 0,14=14/100</v>
      </c>
    </row>
    <row r="258" spans="1:26" ht="14.25">
      <c r="A258" s="23"/>
      <c r="B258" s="53"/>
      <c r="C258" s="53" t="s">
        <v>1026</v>
      </c>
      <c r="D258" s="37"/>
      <c r="E258" s="10"/>
      <c r="F258" s="38">
        <f>Source!AO106</f>
        <v>879.79</v>
      </c>
      <c r="G258" s="39" t="str">
        <f>Source!DG106</f>
        <v>)*1,15</v>
      </c>
      <c r="H258" s="38">
        <f>ROUND(Source!AF106*Source!I106, 2)</f>
        <v>141.65</v>
      </c>
      <c r="I258" s="39"/>
      <c r="J258" s="39">
        <f>IF(Source!BA106&lt;&gt; 0, Source!BA106, 1)</f>
        <v>33.049999999999997</v>
      </c>
      <c r="K258" s="38">
        <f>Source!S106</f>
        <v>4681.41</v>
      </c>
      <c r="L258" s="40"/>
      <c r="R258">
        <f>H258</f>
        <v>141.65</v>
      </c>
    </row>
    <row r="259" spans="1:26" ht="14.25">
      <c r="A259" s="23"/>
      <c r="B259" s="53"/>
      <c r="C259" s="53" t="s">
        <v>92</v>
      </c>
      <c r="D259" s="37"/>
      <c r="E259" s="10"/>
      <c r="F259" s="38">
        <f>Source!AM106</f>
        <v>20.05</v>
      </c>
      <c r="G259" s="39" t="str">
        <f>Source!DE106</f>
        <v>)*1,25</v>
      </c>
      <c r="H259" s="38">
        <f>ROUND(Source!AD106*Source!I106, 2)</f>
        <v>3.51</v>
      </c>
      <c r="I259" s="39"/>
      <c r="J259" s="39">
        <f>IF(Source!BB106&lt;&gt; 0, Source!BB106, 1)</f>
        <v>6.45</v>
      </c>
      <c r="K259" s="38">
        <f>Source!Q106</f>
        <v>22.63</v>
      </c>
      <c r="L259" s="40"/>
    </row>
    <row r="260" spans="1:26" ht="14.25">
      <c r="A260" s="23"/>
      <c r="B260" s="53"/>
      <c r="C260" s="53" t="s">
        <v>1034</v>
      </c>
      <c r="D260" s="37"/>
      <c r="E260" s="10"/>
      <c r="F260" s="38">
        <f>Source!AL106</f>
        <v>5584.47</v>
      </c>
      <c r="G260" s="39" t="str">
        <f>Source!DD106</f>
        <v/>
      </c>
      <c r="H260" s="38">
        <f>ROUND(Source!AC106*Source!I106, 2)</f>
        <v>781.83</v>
      </c>
      <c r="I260" s="39"/>
      <c r="J260" s="39">
        <f>IF(Source!BC106&lt;&gt; 0, Source!BC106, 1)</f>
        <v>6.17</v>
      </c>
      <c r="K260" s="38">
        <f>Source!P106</f>
        <v>4823.87</v>
      </c>
      <c r="L260" s="40"/>
    </row>
    <row r="261" spans="1:26" ht="14.25">
      <c r="A261" s="23"/>
      <c r="B261" s="53"/>
      <c r="C261" s="53" t="s">
        <v>1027</v>
      </c>
      <c r="D261" s="37" t="s">
        <v>1028</v>
      </c>
      <c r="E261" s="10">
        <f>Source!BZ106</f>
        <v>118</v>
      </c>
      <c r="F261" s="69" t="str">
        <f>CONCATENATE(" )", Source!DL106, Source!FT106, "=", Source!FX106)</f>
        <v xml:space="preserve"> )*0,9=106,2</v>
      </c>
      <c r="G261" s="70"/>
      <c r="H261" s="38">
        <f>SUM(S256:S263)</f>
        <v>150.43</v>
      </c>
      <c r="I261" s="41" t="str">
        <f>CONCATENATE(Source!FX106, Source!FV106, "=")</f>
        <v>106,2*0,85=</v>
      </c>
      <c r="J261" s="36">
        <f>Source!AT106</f>
        <v>90</v>
      </c>
      <c r="K261" s="38">
        <f>SUM(T256:T263)</f>
        <v>4213.2700000000004</v>
      </c>
      <c r="L261" s="40"/>
    </row>
    <row r="262" spans="1:26" ht="14.25">
      <c r="A262" s="23"/>
      <c r="B262" s="53"/>
      <c r="C262" s="53" t="s">
        <v>1029</v>
      </c>
      <c r="D262" s="37" t="s">
        <v>1028</v>
      </c>
      <c r="E262" s="10">
        <f>Source!CA106</f>
        <v>63</v>
      </c>
      <c r="F262" s="69" t="str">
        <f>CONCATENATE(" )", Source!DM106, Source!FU106, "=", Source!FY106)</f>
        <v xml:space="preserve"> )*0,85=53,55</v>
      </c>
      <c r="G262" s="70"/>
      <c r="H262" s="38">
        <f>SUM(U256:U263)</f>
        <v>75.849999999999994</v>
      </c>
      <c r="I262" s="41" t="str">
        <f>CONCATENATE(Source!FY106, Source!FW106, "=")</f>
        <v>53,55*0,8=</v>
      </c>
      <c r="J262" s="36">
        <f>Source!AU106</f>
        <v>43</v>
      </c>
      <c r="K262" s="38">
        <f>SUM(V256:V263)</f>
        <v>2013.01</v>
      </c>
      <c r="L262" s="40"/>
    </row>
    <row r="263" spans="1:26" ht="14.25">
      <c r="A263" s="54"/>
      <c r="B263" s="55"/>
      <c r="C263" s="55" t="s">
        <v>1030</v>
      </c>
      <c r="D263" s="43" t="s">
        <v>1031</v>
      </c>
      <c r="E263" s="44">
        <f>Source!AQ106</f>
        <v>97</v>
      </c>
      <c r="F263" s="45"/>
      <c r="G263" s="47" t="str">
        <f>Source!DI106</f>
        <v>)*1,15</v>
      </c>
      <c r="H263" s="45"/>
      <c r="I263" s="47"/>
      <c r="J263" s="47"/>
      <c r="K263" s="45"/>
      <c r="L263" s="51">
        <f>Source!U106</f>
        <v>15.617000000000001</v>
      </c>
    </row>
    <row r="264" spans="1:26" ht="15">
      <c r="G264" s="71">
        <f>H258+H259+H260+H261+H262</f>
        <v>1153.27</v>
      </c>
      <c r="H264" s="71"/>
      <c r="J264" s="71">
        <f>K258+K259+K260+K261+K262</f>
        <v>15754.19</v>
      </c>
      <c r="K264" s="71"/>
      <c r="L264" s="49">
        <f>Source!U106</f>
        <v>15.617000000000001</v>
      </c>
      <c r="O264" s="32">
        <f>G264</f>
        <v>1153.27</v>
      </c>
      <c r="P264" s="32">
        <f>J264</f>
        <v>15754.19</v>
      </c>
      <c r="Q264" s="32">
        <f>L264</f>
        <v>15.617000000000001</v>
      </c>
      <c r="W264">
        <f>IF(Source!BI106&lt;=1,H258+H259+H260+H261+H262, 0)</f>
        <v>1153.27</v>
      </c>
      <c r="X264">
        <f>IF(Source!BI106=2,H258+H259+H260+H261+H262, 0)</f>
        <v>0</v>
      </c>
      <c r="Y264">
        <f>IF(Source!BI106=3,H258+H259+H260+H261+H262, 0)</f>
        <v>0</v>
      </c>
      <c r="Z264">
        <f>IF(Source!BI106=4,H258+H259+H260+H261+H262, 0)</f>
        <v>0</v>
      </c>
    </row>
    <row r="265" spans="1:26" ht="71.25">
      <c r="A265" s="23" t="str">
        <f>Source!E107</f>
        <v>18</v>
      </c>
      <c r="B265" s="53" t="str">
        <f>Source!F107</f>
        <v>м08-03-593-6</v>
      </c>
      <c r="C265" s="53" t="str">
        <f>Source!G107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265" s="37" t="str">
        <f>Source!H107</f>
        <v>100 шт.</v>
      </c>
      <c r="E265" s="10">
        <f>Source!I107</f>
        <v>0.06</v>
      </c>
      <c r="F265" s="38">
        <f>Source!AL107+Source!AM107+Source!AO107</f>
        <v>1442.38</v>
      </c>
      <c r="G265" s="39"/>
      <c r="H265" s="38"/>
      <c r="I265" s="39" t="str">
        <f>Source!BO107</f>
        <v>м08-03-593-6</v>
      </c>
      <c r="J265" s="39"/>
      <c r="K265" s="38"/>
      <c r="L265" s="40"/>
      <c r="S265">
        <f>ROUND((Source!FX107/100)*((ROUND(Source!AF107*Source!I107, 2)+ROUND(Source!AE107*Source!I107, 2))), 2)</f>
        <v>40.619999999999997</v>
      </c>
      <c r="T265">
        <f>Source!X107</f>
        <v>1144.6500000000001</v>
      </c>
      <c r="U265">
        <f>ROUND((Source!FY107/100)*((ROUND(Source!AF107*Source!I107, 2)+ROUND(Source!AE107*Source!I107, 2))), 2)</f>
        <v>27.79</v>
      </c>
      <c r="V265">
        <f>Source!Y107</f>
        <v>734.84</v>
      </c>
    </row>
    <row r="266" spans="1:26">
      <c r="C266" s="31" t="str">
        <f>"Объем: "&amp;Source!I107&amp;"=6/"&amp;"100"</f>
        <v>Объем: 0,06=6/100</v>
      </c>
    </row>
    <row r="267" spans="1:26" ht="14.25">
      <c r="A267" s="23"/>
      <c r="B267" s="53"/>
      <c r="C267" s="53" t="s">
        <v>1026</v>
      </c>
      <c r="D267" s="37"/>
      <c r="E267" s="10"/>
      <c r="F267" s="38">
        <f>Source!AO107</f>
        <v>700.75</v>
      </c>
      <c r="G267" s="39" t="str">
        <f>Source!DG107</f>
        <v/>
      </c>
      <c r="H267" s="38">
        <f>ROUND(Source!AF107*Source!I107, 2)</f>
        <v>42.05</v>
      </c>
      <c r="I267" s="39"/>
      <c r="J267" s="39">
        <f>IF(Source!BA107&lt;&gt; 0, Source!BA107, 1)</f>
        <v>33.049999999999997</v>
      </c>
      <c r="K267" s="38">
        <f>Source!S107</f>
        <v>1389.59</v>
      </c>
      <c r="L267" s="40"/>
      <c r="R267">
        <f>H267</f>
        <v>42.05</v>
      </c>
    </row>
    <row r="268" spans="1:26" ht="14.25">
      <c r="A268" s="23"/>
      <c r="B268" s="53"/>
      <c r="C268" s="53" t="s">
        <v>92</v>
      </c>
      <c r="D268" s="37"/>
      <c r="E268" s="10"/>
      <c r="F268" s="38">
        <f>Source!AM107</f>
        <v>226.27</v>
      </c>
      <c r="G268" s="39" t="str">
        <f>Source!DE107</f>
        <v/>
      </c>
      <c r="H268" s="38">
        <f>ROUND(Source!AD107*Source!I107, 2)</f>
        <v>13.58</v>
      </c>
      <c r="I268" s="39"/>
      <c r="J268" s="39">
        <f>IF(Source!BB107&lt;&gt; 0, Source!BB107, 1)</f>
        <v>8.4499999999999993</v>
      </c>
      <c r="K268" s="38">
        <f>Source!Q107</f>
        <v>114.72</v>
      </c>
      <c r="L268" s="40"/>
    </row>
    <row r="269" spans="1:26" ht="14.25">
      <c r="A269" s="23"/>
      <c r="B269" s="53"/>
      <c r="C269" s="53" t="s">
        <v>1032</v>
      </c>
      <c r="D269" s="37"/>
      <c r="E269" s="10"/>
      <c r="F269" s="38">
        <f>Source!AN107</f>
        <v>11.88</v>
      </c>
      <c r="G269" s="39" t="str">
        <f>Source!DF107</f>
        <v/>
      </c>
      <c r="H269" s="50">
        <f>ROUND(Source!AE107*Source!I107, 2)</f>
        <v>0.71</v>
      </c>
      <c r="I269" s="39"/>
      <c r="J269" s="39">
        <f>IF(Source!BS107&lt;&gt; 0, Source!BS107, 1)</f>
        <v>33.049999999999997</v>
      </c>
      <c r="K269" s="50">
        <f>Source!R107</f>
        <v>23.56</v>
      </c>
      <c r="L269" s="40"/>
      <c r="R269">
        <f>H269</f>
        <v>0.71</v>
      </c>
    </row>
    <row r="270" spans="1:26" ht="14.25">
      <c r="A270" s="23"/>
      <c r="B270" s="53"/>
      <c r="C270" s="53" t="s">
        <v>1034</v>
      </c>
      <c r="D270" s="37"/>
      <c r="E270" s="10"/>
      <c r="F270" s="38">
        <f>Source!AL107</f>
        <v>515.36</v>
      </c>
      <c r="G270" s="39" t="str">
        <f>Source!DD107</f>
        <v/>
      </c>
      <c r="H270" s="38">
        <f>ROUND(Source!AC107*Source!I107, 2)</f>
        <v>30.92</v>
      </c>
      <c r="I270" s="39"/>
      <c r="J270" s="39">
        <f>IF(Source!BC107&lt;&gt; 0, Source!BC107, 1)</f>
        <v>3.62</v>
      </c>
      <c r="K270" s="38">
        <f>Source!P107</f>
        <v>111.94</v>
      </c>
      <c r="L270" s="40"/>
    </row>
    <row r="271" spans="1:26" ht="14.25">
      <c r="A271" s="23"/>
      <c r="B271" s="53"/>
      <c r="C271" s="53" t="s">
        <v>1027</v>
      </c>
      <c r="D271" s="37" t="s">
        <v>1028</v>
      </c>
      <c r="E271" s="10">
        <f>Source!BZ107</f>
        <v>95</v>
      </c>
      <c r="F271" s="56"/>
      <c r="G271" s="39"/>
      <c r="H271" s="38">
        <f>SUM(S265:S274)</f>
        <v>40.619999999999997</v>
      </c>
      <c r="I271" s="41" t="str">
        <f>CONCATENATE(Source!FX107, Source!FV107, "=")</f>
        <v>95*0,85=</v>
      </c>
      <c r="J271" s="36">
        <f>Source!AT107</f>
        <v>81</v>
      </c>
      <c r="K271" s="38">
        <f>SUM(T265:T274)</f>
        <v>1144.6500000000001</v>
      </c>
      <c r="L271" s="40"/>
    </row>
    <row r="272" spans="1:26" ht="14.25">
      <c r="A272" s="23"/>
      <c r="B272" s="53"/>
      <c r="C272" s="53" t="s">
        <v>1029</v>
      </c>
      <c r="D272" s="37" t="s">
        <v>1028</v>
      </c>
      <c r="E272" s="10">
        <f>Source!CA107</f>
        <v>65</v>
      </c>
      <c r="F272" s="56"/>
      <c r="G272" s="39"/>
      <c r="H272" s="38">
        <f>SUM(U265:U274)</f>
        <v>27.79</v>
      </c>
      <c r="I272" s="41" t="str">
        <f>CONCATENATE(Source!FY107, Source!FW107, "=")</f>
        <v>65*0,8=</v>
      </c>
      <c r="J272" s="36">
        <f>Source!AU107</f>
        <v>52</v>
      </c>
      <c r="K272" s="38">
        <f>SUM(V265:V274)</f>
        <v>734.84</v>
      </c>
      <c r="L272" s="40"/>
    </row>
    <row r="273" spans="1:26" ht="14.25">
      <c r="A273" s="23"/>
      <c r="B273" s="53"/>
      <c r="C273" s="53" t="s">
        <v>1030</v>
      </c>
      <c r="D273" s="37" t="s">
        <v>1031</v>
      </c>
      <c r="E273" s="10">
        <f>Source!AQ107</f>
        <v>70.64</v>
      </c>
      <c r="F273" s="38"/>
      <c r="G273" s="39" t="str">
        <f>Source!DI107</f>
        <v/>
      </c>
      <c r="H273" s="38"/>
      <c r="I273" s="39"/>
      <c r="J273" s="39"/>
      <c r="K273" s="38"/>
      <c r="L273" s="42">
        <f>Source!U107</f>
        <v>4.2383999999999995</v>
      </c>
    </row>
    <row r="274" spans="1:26" ht="42.75">
      <c r="A274" s="54" t="str">
        <f>Source!E108</f>
        <v>18,1</v>
      </c>
      <c r="B274" s="55" t="str">
        <f>Source!F108</f>
        <v>509-1338</v>
      </c>
      <c r="C274" s="55" t="str">
        <f>Source!G108</f>
        <v>Светильник точечный марки AMBER 50 2 05 R50, неповоротный, с накладным стеклом, хром</v>
      </c>
      <c r="D274" s="43" t="str">
        <f>Source!H108</f>
        <v>шт.</v>
      </c>
      <c r="E274" s="44">
        <f>Source!I108</f>
        <v>6</v>
      </c>
      <c r="F274" s="45">
        <f>Source!AL108+Source!AM108+Source!AO108</f>
        <v>15.27</v>
      </c>
      <c r="G274" s="46" t="s">
        <v>3</v>
      </c>
      <c r="H274" s="45">
        <f>ROUND(Source!AC108*Source!I108, 2)+ROUND(Source!AD108*Source!I108, 2)+ROUND(Source!AF108*Source!I108, 2)</f>
        <v>91.62</v>
      </c>
      <c r="I274" s="47"/>
      <c r="J274" s="47">
        <f>IF(Source!BC108&lt;&gt; 0, Source!BC108, 1)</f>
        <v>3.56</v>
      </c>
      <c r="K274" s="45">
        <f>Source!O108</f>
        <v>326.17</v>
      </c>
      <c r="L274" s="48"/>
      <c r="S274">
        <f>ROUND((Source!FX108/100)*((ROUND(Source!AF108*Source!I108, 2)+ROUND(Source!AE108*Source!I108, 2))), 2)</f>
        <v>0</v>
      </c>
      <c r="T274">
        <f>Source!X108</f>
        <v>0</v>
      </c>
      <c r="U274">
        <f>ROUND((Source!FY108/100)*((ROUND(Source!AF108*Source!I108, 2)+ROUND(Source!AE108*Source!I108, 2))), 2)</f>
        <v>0</v>
      </c>
      <c r="V274">
        <f>Source!Y108</f>
        <v>0</v>
      </c>
      <c r="W274">
        <f>IF(Source!BI108&lt;=1,H274, 0)</f>
        <v>0</v>
      </c>
      <c r="X274">
        <f>IF(Source!BI108=2,H274, 0)</f>
        <v>91.62</v>
      </c>
      <c r="Y274">
        <f>IF(Source!BI108=3,H274, 0)</f>
        <v>0</v>
      </c>
      <c r="Z274">
        <f>IF(Source!BI108=4,H274, 0)</f>
        <v>0</v>
      </c>
    </row>
    <row r="275" spans="1:26" ht="15">
      <c r="G275" s="71">
        <f>H267+H268+H270+H271+H272+SUM(H274:H274)</f>
        <v>246.57999999999998</v>
      </c>
      <c r="H275" s="71"/>
      <c r="J275" s="71">
        <f>K267+K268+K270+K271+K272+SUM(K274:K274)</f>
        <v>3821.9100000000003</v>
      </c>
      <c r="K275" s="71"/>
      <c r="L275" s="49">
        <f>Source!U107</f>
        <v>4.2383999999999995</v>
      </c>
      <c r="O275" s="32">
        <f>G275</f>
        <v>246.57999999999998</v>
      </c>
      <c r="P275" s="32">
        <f>J275</f>
        <v>3821.9100000000003</v>
      </c>
      <c r="Q275" s="32">
        <f>L275</f>
        <v>4.2383999999999995</v>
      </c>
      <c r="W275">
        <f>IF(Source!BI107&lt;=1,H267+H268+H270+H271+H272, 0)</f>
        <v>0</v>
      </c>
      <c r="X275">
        <f>IF(Source!BI107=2,H267+H268+H270+H271+H272, 0)</f>
        <v>154.95999999999998</v>
      </c>
      <c r="Y275">
        <f>IF(Source!BI107=3,H267+H268+H270+H271+H272, 0)</f>
        <v>0</v>
      </c>
      <c r="Z275">
        <f>IF(Source!BI107=4,H267+H268+H270+H271+H272, 0)</f>
        <v>0</v>
      </c>
    </row>
    <row r="277" spans="1:26" ht="15">
      <c r="A277" s="73" t="str">
        <f>CONCATENATE("Итого по подразделу: ",IF(Source!G110&lt;&gt;"Новый подраздел", Source!G110, ""))</f>
        <v>Итого по подразделу: ремонт</v>
      </c>
      <c r="B277" s="73"/>
      <c r="C277" s="73"/>
      <c r="D277" s="73"/>
      <c r="E277" s="73"/>
      <c r="F277" s="73"/>
      <c r="G277" s="72">
        <f>SUM(O115:O276)</f>
        <v>22669.340000000004</v>
      </c>
      <c r="H277" s="72"/>
      <c r="I277" s="35"/>
      <c r="J277" s="72">
        <f>SUM(P115:P276)</f>
        <v>152409.96</v>
      </c>
      <c r="K277" s="72"/>
      <c r="L277" s="49">
        <f>SUM(Q115:Q276)</f>
        <v>118.3005915</v>
      </c>
    </row>
    <row r="280" spans="1:26" ht="14.25">
      <c r="C280" s="75" t="str">
        <f>Source!H139</f>
        <v>Ндс</v>
      </c>
      <c r="D280" s="75"/>
      <c r="E280" s="75"/>
      <c r="F280" s="75"/>
      <c r="G280" s="75"/>
      <c r="H280" s="75"/>
      <c r="I280" s="75"/>
      <c r="J280" s="76">
        <f>IF(Source!F139=0, "", Source!F139)</f>
        <v>27433.8</v>
      </c>
      <c r="K280" s="76"/>
    </row>
    <row r="281" spans="1:26" ht="14.25">
      <c r="C281" s="75" t="str">
        <f>Source!H140</f>
        <v>всего с НДС</v>
      </c>
      <c r="D281" s="75"/>
      <c r="E281" s="75"/>
      <c r="F281" s="75"/>
      <c r="G281" s="75"/>
      <c r="H281" s="75"/>
      <c r="I281" s="75"/>
      <c r="J281" s="76">
        <f>IF(Source!F140=0, "", Source!F140)</f>
        <v>179843.8</v>
      </c>
      <c r="K281" s="76"/>
    </row>
    <row r="283" spans="1:26" ht="15">
      <c r="A283" s="73" t="str">
        <f>CONCATENATE("Итого по разделу: ",IF(Source!G142&lt;&gt;"Новый раздел", Source!G142, ""))</f>
        <v>Итого по разделу: комната 1-25 карантин</v>
      </c>
      <c r="B283" s="73"/>
      <c r="C283" s="73"/>
      <c r="D283" s="73"/>
      <c r="E283" s="73"/>
      <c r="F283" s="73"/>
      <c r="G283" s="72">
        <f>SUM(O44:O282)</f>
        <v>22843.43</v>
      </c>
      <c r="H283" s="72"/>
      <c r="I283" s="35"/>
      <c r="J283" s="72">
        <f>SUM(P44:P282)</f>
        <v>157489.91</v>
      </c>
      <c r="K283" s="72"/>
      <c r="L283" s="49">
        <f>SUM(Q44:Q282)</f>
        <v>126.91641749999999</v>
      </c>
    </row>
    <row r="286" spans="1:26" ht="14.25">
      <c r="C286" s="75" t="str">
        <f>Source!H171</f>
        <v>Ндс</v>
      </c>
      <c r="D286" s="75"/>
      <c r="E286" s="75"/>
      <c r="F286" s="75"/>
      <c r="G286" s="75"/>
      <c r="H286" s="75"/>
      <c r="I286" s="75"/>
      <c r="J286" s="76">
        <f>IF(Source!F171=0, "", Source!F171)</f>
        <v>28348.2</v>
      </c>
      <c r="K286" s="76"/>
    </row>
    <row r="287" spans="1:26" ht="14.25">
      <c r="C287" s="75" t="str">
        <f>Source!H172</f>
        <v>всего с НДС</v>
      </c>
      <c r="D287" s="75"/>
      <c r="E287" s="75"/>
      <c r="F287" s="75"/>
      <c r="G287" s="75"/>
      <c r="H287" s="75"/>
      <c r="I287" s="75"/>
      <c r="J287" s="76">
        <f>IF(Source!F172=0, "", Source!F172)</f>
        <v>185838.1</v>
      </c>
      <c r="K287" s="76"/>
    </row>
    <row r="289" spans="1:26" ht="16.5">
      <c r="A289" s="74" t="str">
        <f>CONCATENATE("Раздел: ",IF(Source!G174&lt;&gt;"Новый раздел", Source!G174, ""))</f>
        <v>Раздел: комната 1-27 карантин</v>
      </c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</row>
    <row r="291" spans="1:26" ht="16.5">
      <c r="A291" s="74" t="str">
        <f>CONCATENATE("Подраздел: ",IF(Source!G178&lt;&gt;"Новый подраздел", Source!G178, ""))</f>
        <v>Подраздел: демонтаж</v>
      </c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</row>
    <row r="292" spans="1:26" ht="42.75">
      <c r="A292" s="23" t="str">
        <f>Source!E182</f>
        <v>1</v>
      </c>
      <c r="B292" s="53" t="str">
        <f>Source!F182</f>
        <v>57-1-2</v>
      </c>
      <c r="C292" s="53" t="str">
        <f>Source!G182</f>
        <v>Разборка оснований покрытия полов лаг из досок и брусков</v>
      </c>
      <c r="D292" s="37" t="str">
        <f>Source!H182</f>
        <v>100 м2 основания</v>
      </c>
      <c r="E292" s="10">
        <f>Source!I182</f>
        <v>9.4E-2</v>
      </c>
      <c r="F292" s="38">
        <f>Source!AL182+Source!AM182+Source!AO182</f>
        <v>59.83</v>
      </c>
      <c r="G292" s="39"/>
      <c r="H292" s="38"/>
      <c r="I292" s="39" t="str">
        <f>Source!BO182</f>
        <v>57-1-2</v>
      </c>
      <c r="J292" s="39"/>
      <c r="K292" s="38"/>
      <c r="L292" s="40"/>
      <c r="S292">
        <f>ROUND((Source!FX182/100)*((ROUND(Source!AF182*Source!I182, 2)+ROUND(Source!AE182*Source!I182, 2))), 2)</f>
        <v>4.5</v>
      </c>
      <c r="T292">
        <f>Source!X182</f>
        <v>126.39</v>
      </c>
      <c r="U292">
        <f>ROUND((Source!FY182/100)*((ROUND(Source!AF182*Source!I182, 2)+ROUND(Source!AE182*Source!I182, 2))), 2)</f>
        <v>3.82</v>
      </c>
      <c r="V292">
        <f>Source!Y182</f>
        <v>100.37</v>
      </c>
    </row>
    <row r="293" spans="1:26">
      <c r="C293" s="31" t="str">
        <f>"Объем: "&amp;Source!I182&amp;"=9,4/"&amp;"100"</f>
        <v>Объем: 0,094=9,4/100</v>
      </c>
    </row>
    <row r="294" spans="1:26" ht="14.25">
      <c r="A294" s="23"/>
      <c r="B294" s="53"/>
      <c r="C294" s="53" t="s">
        <v>1026</v>
      </c>
      <c r="D294" s="37"/>
      <c r="E294" s="10"/>
      <c r="F294" s="38">
        <f>Source!AO182</f>
        <v>59.83</v>
      </c>
      <c r="G294" s="39" t="str">
        <f>Source!DG182</f>
        <v/>
      </c>
      <c r="H294" s="38">
        <f>ROUND(Source!AF182*Source!I182, 2)</f>
        <v>5.62</v>
      </c>
      <c r="I294" s="39"/>
      <c r="J294" s="39">
        <f>IF(Source!BA182&lt;&gt; 0, Source!BA182, 1)</f>
        <v>33.049999999999997</v>
      </c>
      <c r="K294" s="38">
        <f>Source!S182</f>
        <v>185.87</v>
      </c>
      <c r="L294" s="40"/>
      <c r="R294">
        <f>H294</f>
        <v>5.62</v>
      </c>
    </row>
    <row r="295" spans="1:26" ht="14.25">
      <c r="A295" s="23"/>
      <c r="B295" s="53"/>
      <c r="C295" s="53" t="s">
        <v>1027</v>
      </c>
      <c r="D295" s="37" t="s">
        <v>1028</v>
      </c>
      <c r="E295" s="10">
        <f>Source!BZ182</f>
        <v>80</v>
      </c>
      <c r="F295" s="56"/>
      <c r="G295" s="39"/>
      <c r="H295" s="38">
        <f>SUM(S292:S298)</f>
        <v>4.5</v>
      </c>
      <c r="I295" s="41" t="str">
        <f>CONCATENATE(Source!FX182, Source!FV182, "=")</f>
        <v>80*0,85=</v>
      </c>
      <c r="J295" s="36">
        <f>Source!AT182</f>
        <v>68</v>
      </c>
      <c r="K295" s="38">
        <f>SUM(T292:T298)</f>
        <v>126.39</v>
      </c>
      <c r="L295" s="40"/>
    </row>
    <row r="296" spans="1:26" ht="14.25">
      <c r="A296" s="23"/>
      <c r="B296" s="53"/>
      <c r="C296" s="53" t="s">
        <v>1029</v>
      </c>
      <c r="D296" s="37" t="s">
        <v>1028</v>
      </c>
      <c r="E296" s="10">
        <f>Source!CA182</f>
        <v>68</v>
      </c>
      <c r="F296" s="56"/>
      <c r="G296" s="39"/>
      <c r="H296" s="38">
        <f>SUM(U292:U298)</f>
        <v>3.82</v>
      </c>
      <c r="I296" s="41" t="str">
        <f>CONCATENATE(Source!FY182, Source!FW182, "=")</f>
        <v>68*0,8=</v>
      </c>
      <c r="J296" s="36">
        <f>Source!AU182</f>
        <v>54</v>
      </c>
      <c r="K296" s="38">
        <f>SUM(V292:V298)</f>
        <v>100.37</v>
      </c>
      <c r="L296" s="40"/>
    </row>
    <row r="297" spans="1:26" ht="14.25">
      <c r="A297" s="23"/>
      <c r="B297" s="53"/>
      <c r="C297" s="53" t="s">
        <v>1030</v>
      </c>
      <c r="D297" s="37" t="s">
        <v>1031</v>
      </c>
      <c r="E297" s="10">
        <f>Source!AQ182</f>
        <v>7.67</v>
      </c>
      <c r="F297" s="38"/>
      <c r="G297" s="39" t="str">
        <f>Source!DI182</f>
        <v/>
      </c>
      <c r="H297" s="38"/>
      <c r="I297" s="39"/>
      <c r="J297" s="39"/>
      <c r="K297" s="38"/>
      <c r="L297" s="42">
        <f>Source!U182</f>
        <v>0.72097999999999995</v>
      </c>
    </row>
    <row r="298" spans="1:26" ht="14.25">
      <c r="A298" s="54" t="str">
        <f>Source!E183</f>
        <v>1,1</v>
      </c>
      <c r="B298" s="55" t="str">
        <f>Source!F183</f>
        <v>509-9900</v>
      </c>
      <c r="C298" s="55" t="str">
        <f>Source!G183</f>
        <v>Строительный мусор</v>
      </c>
      <c r="D298" s="43" t="str">
        <f>Source!H183</f>
        <v>т</v>
      </c>
      <c r="E298" s="44">
        <f>Source!I183</f>
        <v>6.5799999999999997E-2</v>
      </c>
      <c r="F298" s="45">
        <f>Source!AL183+Source!AM183+Source!AO183</f>
        <v>0</v>
      </c>
      <c r="G298" s="46" t="s">
        <v>3</v>
      </c>
      <c r="H298" s="45">
        <f>ROUND(Source!AC183*Source!I183, 2)+ROUND(Source!AD183*Source!I183, 2)+ROUND(Source!AF183*Source!I183, 2)</f>
        <v>0</v>
      </c>
      <c r="I298" s="47"/>
      <c r="J298" s="47">
        <f>IF(Source!BC183&lt;&gt; 0, Source!BC183, 1)</f>
        <v>1</v>
      </c>
      <c r="K298" s="45">
        <f>Source!O183</f>
        <v>0</v>
      </c>
      <c r="L298" s="48"/>
      <c r="S298">
        <f>ROUND((Source!FX183/100)*((ROUND(Source!AF183*Source!I183, 2)+ROUND(Source!AE183*Source!I183, 2))), 2)</f>
        <v>0</v>
      </c>
      <c r="T298">
        <f>Source!X183</f>
        <v>0</v>
      </c>
      <c r="U298">
        <f>ROUND((Source!FY183/100)*((ROUND(Source!AF183*Source!I183, 2)+ROUND(Source!AE183*Source!I183, 2))), 2)</f>
        <v>0</v>
      </c>
      <c r="V298">
        <f>Source!Y183</f>
        <v>0</v>
      </c>
      <c r="W298">
        <f>IF(Source!BI183&lt;=1,H298, 0)</f>
        <v>0</v>
      </c>
      <c r="X298">
        <f>IF(Source!BI183=2,H298, 0)</f>
        <v>0</v>
      </c>
      <c r="Y298">
        <f>IF(Source!BI183=3,H298, 0)</f>
        <v>0</v>
      </c>
      <c r="Z298">
        <f>IF(Source!BI183=4,H298, 0)</f>
        <v>0</v>
      </c>
    </row>
    <row r="299" spans="1:26" ht="15">
      <c r="G299" s="71">
        <f>H294+H295+H296+SUM(H298:H298)</f>
        <v>13.940000000000001</v>
      </c>
      <c r="H299" s="71"/>
      <c r="J299" s="71">
        <f>K294+K295+K296+SUM(K298:K298)</f>
        <v>412.63</v>
      </c>
      <c r="K299" s="71"/>
      <c r="L299" s="49">
        <f>Source!U182</f>
        <v>0.72097999999999995</v>
      </c>
      <c r="O299" s="32">
        <f>G299</f>
        <v>13.940000000000001</v>
      </c>
      <c r="P299" s="32">
        <f>J299</f>
        <v>412.63</v>
      </c>
      <c r="Q299" s="32">
        <f>L299</f>
        <v>0.72097999999999995</v>
      </c>
      <c r="W299">
        <f>IF(Source!BI182&lt;=1,H294+H295+H296, 0)</f>
        <v>13.940000000000001</v>
      </c>
      <c r="X299">
        <f>IF(Source!BI182=2,H294+H295+H296, 0)</f>
        <v>0</v>
      </c>
      <c r="Y299">
        <f>IF(Source!BI182=3,H294+H295+H296, 0)</f>
        <v>0</v>
      </c>
      <c r="Z299">
        <f>IF(Source!BI182=4,H294+H295+H296, 0)</f>
        <v>0</v>
      </c>
    </row>
    <row r="300" spans="1:26" ht="42.75">
      <c r="A300" s="23" t="str">
        <f>Source!E184</f>
        <v>2</v>
      </c>
      <c r="B300" s="53" t="str">
        <f>Source!F184</f>
        <v>57-2-1</v>
      </c>
      <c r="C300" s="53" t="str">
        <f>Source!G184</f>
        <v>Разборка покрытий полов из линолеума и релина</v>
      </c>
      <c r="D300" s="37" t="str">
        <f>Source!H184</f>
        <v>100 м2 покрытия</v>
      </c>
      <c r="E300" s="10">
        <f>Source!I184</f>
        <v>9.4E-2</v>
      </c>
      <c r="F300" s="38">
        <f>Source!AL184+Source!AM184+Source!AO184</f>
        <v>92.9</v>
      </c>
      <c r="G300" s="39"/>
      <c r="H300" s="38"/>
      <c r="I300" s="39" t="str">
        <f>Source!BO184</f>
        <v>57-2-1</v>
      </c>
      <c r="J300" s="39"/>
      <c r="K300" s="38"/>
      <c r="L300" s="40"/>
      <c r="S300">
        <f>ROUND((Source!FX184/100)*((ROUND(Source!AF184*Source!I184, 2)+ROUND(Source!AE184*Source!I184, 2))), 2)</f>
        <v>6.82</v>
      </c>
      <c r="T300">
        <f>Source!X184</f>
        <v>191.4</v>
      </c>
      <c r="U300">
        <f>ROUND((Source!FY184/100)*((ROUND(Source!AF184*Source!I184, 2)+ROUND(Source!AE184*Source!I184, 2))), 2)</f>
        <v>5.79</v>
      </c>
      <c r="V300">
        <f>Source!Y184</f>
        <v>151.99</v>
      </c>
    </row>
    <row r="301" spans="1:26">
      <c r="C301" s="31" t="str">
        <f>"Объем: "&amp;Source!I184&amp;"=9,4/"&amp;"100"</f>
        <v>Объем: 0,094=9,4/100</v>
      </c>
    </row>
    <row r="302" spans="1:26" ht="14.25">
      <c r="A302" s="23"/>
      <c r="B302" s="53"/>
      <c r="C302" s="53" t="s">
        <v>1026</v>
      </c>
      <c r="D302" s="37"/>
      <c r="E302" s="10"/>
      <c r="F302" s="38">
        <f>Source!AO184</f>
        <v>88.84</v>
      </c>
      <c r="G302" s="39" t="str">
        <f>Source!DG184</f>
        <v/>
      </c>
      <c r="H302" s="38">
        <f>ROUND(Source!AF184*Source!I184, 2)</f>
        <v>8.35</v>
      </c>
      <c r="I302" s="39"/>
      <c r="J302" s="39">
        <f>IF(Source!BA184&lt;&gt; 0, Source!BA184, 1)</f>
        <v>33.049999999999997</v>
      </c>
      <c r="K302" s="38">
        <f>Source!S184</f>
        <v>276</v>
      </c>
      <c r="L302" s="40"/>
      <c r="R302">
        <f>H302</f>
        <v>8.35</v>
      </c>
    </row>
    <row r="303" spans="1:26" ht="14.25">
      <c r="A303" s="23"/>
      <c r="B303" s="53"/>
      <c r="C303" s="53" t="s">
        <v>92</v>
      </c>
      <c r="D303" s="37"/>
      <c r="E303" s="10"/>
      <c r="F303" s="38">
        <f>Source!AM184</f>
        <v>4.0599999999999996</v>
      </c>
      <c r="G303" s="39" t="str">
        <f>Source!DE184</f>
        <v/>
      </c>
      <c r="H303" s="38">
        <f>ROUND(Source!AD184*Source!I184, 2)</f>
        <v>0.38</v>
      </c>
      <c r="I303" s="39"/>
      <c r="J303" s="39">
        <f>IF(Source!BB184&lt;&gt; 0, Source!BB184, 1)</f>
        <v>14.94</v>
      </c>
      <c r="K303" s="38">
        <f>Source!Q184</f>
        <v>5.7</v>
      </c>
      <c r="L303" s="40"/>
    </row>
    <row r="304" spans="1:26" ht="14.25">
      <c r="A304" s="23"/>
      <c r="B304" s="53"/>
      <c r="C304" s="53" t="s">
        <v>1032</v>
      </c>
      <c r="D304" s="37"/>
      <c r="E304" s="10"/>
      <c r="F304" s="38">
        <f>Source!AN184</f>
        <v>1.76</v>
      </c>
      <c r="G304" s="39" t="str">
        <f>Source!DF184</f>
        <v/>
      </c>
      <c r="H304" s="50">
        <f>ROUND(Source!AE184*Source!I184, 2)</f>
        <v>0.17</v>
      </c>
      <c r="I304" s="39"/>
      <c r="J304" s="39">
        <f>IF(Source!BS184&lt;&gt; 0, Source!BS184, 1)</f>
        <v>33.049999999999997</v>
      </c>
      <c r="K304" s="50">
        <f>Source!R184</f>
        <v>5.47</v>
      </c>
      <c r="L304" s="40"/>
      <c r="R304">
        <f>H304</f>
        <v>0.17</v>
      </c>
    </row>
    <row r="305" spans="1:26" ht="14.25">
      <c r="A305" s="23"/>
      <c r="B305" s="53"/>
      <c r="C305" s="53" t="s">
        <v>1027</v>
      </c>
      <c r="D305" s="37" t="s">
        <v>1028</v>
      </c>
      <c r="E305" s="10">
        <f>Source!BZ184</f>
        <v>80</v>
      </c>
      <c r="F305" s="56"/>
      <c r="G305" s="39"/>
      <c r="H305" s="38">
        <f>SUM(S300:S308)</f>
        <v>6.82</v>
      </c>
      <c r="I305" s="41" t="str">
        <f>CONCATENATE(Source!FX184, Source!FV184, "=")</f>
        <v>80*0,85=</v>
      </c>
      <c r="J305" s="36">
        <f>Source!AT184</f>
        <v>68</v>
      </c>
      <c r="K305" s="38">
        <f>SUM(T300:T308)</f>
        <v>191.4</v>
      </c>
      <c r="L305" s="40"/>
    </row>
    <row r="306" spans="1:26" ht="14.25">
      <c r="A306" s="23"/>
      <c r="B306" s="53"/>
      <c r="C306" s="53" t="s">
        <v>1029</v>
      </c>
      <c r="D306" s="37" t="s">
        <v>1028</v>
      </c>
      <c r="E306" s="10">
        <f>Source!CA184</f>
        <v>68</v>
      </c>
      <c r="F306" s="56"/>
      <c r="G306" s="39"/>
      <c r="H306" s="38">
        <f>SUM(U300:U308)</f>
        <v>5.79</v>
      </c>
      <c r="I306" s="41" t="str">
        <f>CONCATENATE(Source!FY184, Source!FW184, "=")</f>
        <v>68*0,8=</v>
      </c>
      <c r="J306" s="36">
        <f>Source!AU184</f>
        <v>54</v>
      </c>
      <c r="K306" s="38">
        <f>SUM(V300:V308)</f>
        <v>151.99</v>
      </c>
      <c r="L306" s="40"/>
    </row>
    <row r="307" spans="1:26" ht="14.25">
      <c r="A307" s="23"/>
      <c r="B307" s="53"/>
      <c r="C307" s="53" t="s">
        <v>1030</v>
      </c>
      <c r="D307" s="37" t="s">
        <v>1031</v>
      </c>
      <c r="E307" s="10">
        <f>Source!AQ184</f>
        <v>11.39</v>
      </c>
      <c r="F307" s="38"/>
      <c r="G307" s="39" t="str">
        <f>Source!DI184</f>
        <v/>
      </c>
      <c r="H307" s="38"/>
      <c r="I307" s="39"/>
      <c r="J307" s="39"/>
      <c r="K307" s="38"/>
      <c r="L307" s="42">
        <f>Source!U184</f>
        <v>1.0706599999999999</v>
      </c>
    </row>
    <row r="308" spans="1:26" ht="14.25">
      <c r="A308" s="54" t="str">
        <f>Source!E185</f>
        <v>2,1</v>
      </c>
      <c r="B308" s="55" t="str">
        <f>Source!F185</f>
        <v>509-9900</v>
      </c>
      <c r="C308" s="55" t="str">
        <f>Source!G185</f>
        <v>Строительный мусор</v>
      </c>
      <c r="D308" s="43" t="str">
        <f>Source!H185</f>
        <v>т</v>
      </c>
      <c r="E308" s="44">
        <f>Source!I185</f>
        <v>4.4179999999999997E-2</v>
      </c>
      <c r="F308" s="45">
        <f>Source!AL185+Source!AM185+Source!AO185</f>
        <v>0</v>
      </c>
      <c r="G308" s="46" t="s">
        <v>3</v>
      </c>
      <c r="H308" s="45">
        <f>ROUND(Source!AC185*Source!I185, 2)+ROUND(Source!AD185*Source!I185, 2)+ROUND(Source!AF185*Source!I185, 2)</f>
        <v>0</v>
      </c>
      <c r="I308" s="47"/>
      <c r="J308" s="47">
        <f>IF(Source!BC185&lt;&gt; 0, Source!BC185, 1)</f>
        <v>1</v>
      </c>
      <c r="K308" s="45">
        <f>Source!O185</f>
        <v>0</v>
      </c>
      <c r="L308" s="48"/>
      <c r="S308">
        <f>ROUND((Source!FX185/100)*((ROUND(Source!AF185*Source!I185, 2)+ROUND(Source!AE185*Source!I185, 2))), 2)</f>
        <v>0</v>
      </c>
      <c r="T308">
        <f>Source!X185</f>
        <v>0</v>
      </c>
      <c r="U308">
        <f>ROUND((Source!FY185/100)*((ROUND(Source!AF185*Source!I185, 2)+ROUND(Source!AE185*Source!I185, 2))), 2)</f>
        <v>0</v>
      </c>
      <c r="V308">
        <f>Source!Y185</f>
        <v>0</v>
      </c>
      <c r="W308">
        <f>IF(Source!BI185&lt;=1,H308, 0)</f>
        <v>0</v>
      </c>
      <c r="X308">
        <f>IF(Source!BI185=2,H308, 0)</f>
        <v>0</v>
      </c>
      <c r="Y308">
        <f>IF(Source!BI185=3,H308, 0)</f>
        <v>0</v>
      </c>
      <c r="Z308">
        <f>IF(Source!BI185=4,H308, 0)</f>
        <v>0</v>
      </c>
    </row>
    <row r="309" spans="1:26" ht="15">
      <c r="G309" s="71">
        <f>H302+H303+H305+H306+SUM(H308:H308)</f>
        <v>21.34</v>
      </c>
      <c r="H309" s="71"/>
      <c r="J309" s="71">
        <f>K302+K303+K305+K306+SUM(K308:K308)</f>
        <v>625.09</v>
      </c>
      <c r="K309" s="71"/>
      <c r="L309" s="49">
        <f>Source!U184</f>
        <v>1.0706599999999999</v>
      </c>
      <c r="O309" s="32">
        <f>G309</f>
        <v>21.34</v>
      </c>
      <c r="P309" s="32">
        <f>J309</f>
        <v>625.09</v>
      </c>
      <c r="Q309" s="32">
        <f>L309</f>
        <v>1.0706599999999999</v>
      </c>
      <c r="W309">
        <f>IF(Source!BI184&lt;=1,H302+H303+H305+H306, 0)</f>
        <v>21.34</v>
      </c>
      <c r="X309">
        <f>IF(Source!BI184=2,H302+H303+H305+H306, 0)</f>
        <v>0</v>
      </c>
      <c r="Y309">
        <f>IF(Source!BI184=3,H302+H303+H305+H306, 0)</f>
        <v>0</v>
      </c>
      <c r="Z309">
        <f>IF(Source!BI184=4,H302+H303+H305+H306, 0)</f>
        <v>0</v>
      </c>
    </row>
    <row r="310" spans="1:26" ht="42.75">
      <c r="A310" s="23" t="str">
        <f>Source!E186</f>
        <v>3</v>
      </c>
      <c r="B310" s="53" t="str">
        <f>Source!F186</f>
        <v>57-3-1</v>
      </c>
      <c r="C310" s="53" t="str">
        <f>Source!G186</f>
        <v>Разборка плинтусов деревянных и из пластмассовых материалов</v>
      </c>
      <c r="D310" s="37" t="str">
        <f>Source!H186</f>
        <v>100 М ПЛИНТУСА</v>
      </c>
      <c r="E310" s="10">
        <f>Source!I186</f>
        <v>0.23860000000000001</v>
      </c>
      <c r="F310" s="38">
        <f>Source!AL186+Source!AM186+Source!AO186</f>
        <v>29.41</v>
      </c>
      <c r="G310" s="39"/>
      <c r="H310" s="38"/>
      <c r="I310" s="39" t="str">
        <f>Source!BO186</f>
        <v>57-3-1</v>
      </c>
      <c r="J310" s="39"/>
      <c r="K310" s="38"/>
      <c r="L310" s="40"/>
      <c r="S310">
        <f>ROUND((Source!FX186/100)*((ROUND(Source!AF186*Source!I186, 2)+ROUND(Source!AE186*Source!I186, 2))), 2)</f>
        <v>5.62</v>
      </c>
      <c r="T310">
        <f>Source!X186</f>
        <v>157.71</v>
      </c>
      <c r="U310">
        <f>ROUND((Source!FY186/100)*((ROUND(Source!AF186*Source!I186, 2)+ROUND(Source!AE186*Source!I186, 2))), 2)</f>
        <v>4.7699999999999996</v>
      </c>
      <c r="V310">
        <f>Source!Y186</f>
        <v>125.24</v>
      </c>
    </row>
    <row r="311" spans="1:26">
      <c r="C311" s="31" t="str">
        <f>"Объем: "&amp;Source!I186&amp;"=23,86/"&amp;"100"</f>
        <v>Объем: 0,2386=23,86/100</v>
      </c>
    </row>
    <row r="312" spans="1:26" ht="14.25">
      <c r="A312" s="23"/>
      <c r="B312" s="53"/>
      <c r="C312" s="53" t="s">
        <v>1026</v>
      </c>
      <c r="D312" s="37"/>
      <c r="E312" s="10"/>
      <c r="F312" s="38">
        <f>Source!AO186</f>
        <v>29.41</v>
      </c>
      <c r="G312" s="39" t="str">
        <f>Source!DG186</f>
        <v/>
      </c>
      <c r="H312" s="38">
        <f>ROUND(Source!AF186*Source!I186, 2)</f>
        <v>7.02</v>
      </c>
      <c r="I312" s="39"/>
      <c r="J312" s="39">
        <f>IF(Source!BA186&lt;&gt; 0, Source!BA186, 1)</f>
        <v>33.049999999999997</v>
      </c>
      <c r="K312" s="38">
        <f>Source!S186</f>
        <v>231.92</v>
      </c>
      <c r="L312" s="40"/>
      <c r="R312">
        <f>H312</f>
        <v>7.02</v>
      </c>
    </row>
    <row r="313" spans="1:26" ht="14.25">
      <c r="A313" s="23"/>
      <c r="B313" s="53"/>
      <c r="C313" s="53" t="s">
        <v>1027</v>
      </c>
      <c r="D313" s="37" t="s">
        <v>1028</v>
      </c>
      <c r="E313" s="10">
        <f>Source!BZ186</f>
        <v>80</v>
      </c>
      <c r="F313" s="56"/>
      <c r="G313" s="39"/>
      <c r="H313" s="38">
        <f>SUM(S310:S316)</f>
        <v>5.62</v>
      </c>
      <c r="I313" s="41" t="str">
        <f>CONCATENATE(Source!FX186, Source!FV186, "=")</f>
        <v>80*0,85=</v>
      </c>
      <c r="J313" s="36">
        <f>Source!AT186</f>
        <v>68</v>
      </c>
      <c r="K313" s="38">
        <f>SUM(T310:T316)</f>
        <v>157.71</v>
      </c>
      <c r="L313" s="40"/>
    </row>
    <row r="314" spans="1:26" ht="14.25">
      <c r="A314" s="23"/>
      <c r="B314" s="53"/>
      <c r="C314" s="53" t="s">
        <v>1029</v>
      </c>
      <c r="D314" s="37" t="s">
        <v>1028</v>
      </c>
      <c r="E314" s="10">
        <f>Source!CA186</f>
        <v>68</v>
      </c>
      <c r="F314" s="56"/>
      <c r="G314" s="39"/>
      <c r="H314" s="38">
        <f>SUM(U310:U316)</f>
        <v>4.7699999999999996</v>
      </c>
      <c r="I314" s="41" t="str">
        <f>CONCATENATE(Source!FY186, Source!FW186, "=")</f>
        <v>68*0,8=</v>
      </c>
      <c r="J314" s="36">
        <f>Source!AU186</f>
        <v>54</v>
      </c>
      <c r="K314" s="38">
        <f>SUM(V310:V316)</f>
        <v>125.24</v>
      </c>
      <c r="L314" s="40"/>
    </row>
    <row r="315" spans="1:26" ht="14.25">
      <c r="A315" s="23"/>
      <c r="B315" s="53"/>
      <c r="C315" s="53" t="s">
        <v>1030</v>
      </c>
      <c r="D315" s="37" t="s">
        <v>1031</v>
      </c>
      <c r="E315" s="10">
        <f>Source!AQ186</f>
        <v>3.77</v>
      </c>
      <c r="F315" s="38"/>
      <c r="G315" s="39" t="str">
        <f>Source!DI186</f>
        <v/>
      </c>
      <c r="H315" s="38"/>
      <c r="I315" s="39"/>
      <c r="J315" s="39"/>
      <c r="K315" s="38"/>
      <c r="L315" s="42">
        <f>Source!U186</f>
        <v>0.89952200000000004</v>
      </c>
    </row>
    <row r="316" spans="1:26" ht="14.25">
      <c r="A316" s="54" t="str">
        <f>Source!E187</f>
        <v>3,1</v>
      </c>
      <c r="B316" s="55" t="str">
        <f>Source!F187</f>
        <v>509-9900</v>
      </c>
      <c r="C316" s="55" t="str">
        <f>Source!G187</f>
        <v>Строительный мусор</v>
      </c>
      <c r="D316" s="43" t="str">
        <f>Source!H187</f>
        <v>т</v>
      </c>
      <c r="E316" s="44">
        <f>Source!I187</f>
        <v>2.6245999999999998E-2</v>
      </c>
      <c r="F316" s="45">
        <f>Source!AL187+Source!AM187+Source!AO187</f>
        <v>0</v>
      </c>
      <c r="G316" s="46" t="s">
        <v>3</v>
      </c>
      <c r="H316" s="45">
        <f>ROUND(Source!AC187*Source!I187, 2)+ROUND(Source!AD187*Source!I187, 2)+ROUND(Source!AF187*Source!I187, 2)</f>
        <v>0</v>
      </c>
      <c r="I316" s="47"/>
      <c r="J316" s="47">
        <f>IF(Source!BC187&lt;&gt; 0, Source!BC187, 1)</f>
        <v>1</v>
      </c>
      <c r="K316" s="45">
        <f>Source!O187</f>
        <v>0</v>
      </c>
      <c r="L316" s="48"/>
      <c r="S316">
        <f>ROUND((Source!FX187/100)*((ROUND(Source!AF187*Source!I187, 2)+ROUND(Source!AE187*Source!I187, 2))), 2)</f>
        <v>0</v>
      </c>
      <c r="T316">
        <f>Source!X187</f>
        <v>0</v>
      </c>
      <c r="U316">
        <f>ROUND((Source!FY187/100)*((ROUND(Source!AF187*Source!I187, 2)+ROUND(Source!AE187*Source!I187, 2))), 2)</f>
        <v>0</v>
      </c>
      <c r="V316">
        <f>Source!Y187</f>
        <v>0</v>
      </c>
      <c r="W316">
        <f>IF(Source!BI187&lt;=1,H316, 0)</f>
        <v>0</v>
      </c>
      <c r="X316">
        <f>IF(Source!BI187=2,H316, 0)</f>
        <v>0</v>
      </c>
      <c r="Y316">
        <f>IF(Source!BI187=3,H316, 0)</f>
        <v>0</v>
      </c>
      <c r="Z316">
        <f>IF(Source!BI187=4,H316, 0)</f>
        <v>0</v>
      </c>
    </row>
    <row r="317" spans="1:26" ht="15">
      <c r="G317" s="71">
        <f>H312+H313+H314+SUM(H316:H316)</f>
        <v>17.41</v>
      </c>
      <c r="H317" s="71"/>
      <c r="J317" s="71">
        <f>K312+K313+K314+SUM(K316:K316)</f>
        <v>514.87</v>
      </c>
      <c r="K317" s="71"/>
      <c r="L317" s="49">
        <f>Source!U186</f>
        <v>0.89952200000000004</v>
      </c>
      <c r="O317" s="32">
        <f>G317</f>
        <v>17.41</v>
      </c>
      <c r="P317" s="32">
        <f>J317</f>
        <v>514.87</v>
      </c>
      <c r="Q317" s="32">
        <f>L317</f>
        <v>0.89952200000000004</v>
      </c>
      <c r="W317">
        <f>IF(Source!BI186&lt;=1,H312+H313+H314, 0)</f>
        <v>17.41</v>
      </c>
      <c r="X317">
        <f>IF(Source!BI186=2,H312+H313+H314, 0)</f>
        <v>0</v>
      </c>
      <c r="Y317">
        <f>IF(Source!BI186=3,H312+H313+H314, 0)</f>
        <v>0</v>
      </c>
      <c r="Z317">
        <f>IF(Source!BI186=4,H312+H313+H314, 0)</f>
        <v>0</v>
      </c>
    </row>
    <row r="318" spans="1:26" ht="14.25">
      <c r="A318" s="23" t="str">
        <f>Source!E188</f>
        <v>4</v>
      </c>
      <c r="B318" s="53" t="str">
        <f>Source!F188</f>
        <v>67-4-1</v>
      </c>
      <c r="C318" s="53" t="str">
        <f>Source!G188</f>
        <v>Демонтаж выключателей, розеток</v>
      </c>
      <c r="D318" s="37" t="str">
        <f>Source!H188</f>
        <v>100 шт.</v>
      </c>
      <c r="E318" s="10">
        <f>Source!I188</f>
        <v>0.04</v>
      </c>
      <c r="F318" s="38">
        <f>Source!AL188+Source!AM188+Source!AO188</f>
        <v>45.55</v>
      </c>
      <c r="G318" s="39"/>
      <c r="H318" s="38"/>
      <c r="I318" s="39" t="str">
        <f>Source!BO188</f>
        <v>67-4-1</v>
      </c>
      <c r="J318" s="39"/>
      <c r="K318" s="38"/>
      <c r="L318" s="40"/>
      <c r="S318">
        <f>ROUND((Source!FX188/100)*((ROUND(Source!AF188*Source!I188, 2)+ROUND(Source!AE188*Source!I188, 2))), 2)</f>
        <v>1.55</v>
      </c>
      <c r="T318">
        <f>Source!X188</f>
        <v>43.36</v>
      </c>
      <c r="U318">
        <f>ROUND((Source!FY188/100)*((ROUND(Source!AF188*Source!I188, 2)+ROUND(Source!AE188*Source!I188, 2))), 2)</f>
        <v>1.18</v>
      </c>
      <c r="V318">
        <f>Source!Y188</f>
        <v>31.31</v>
      </c>
    </row>
    <row r="319" spans="1:26">
      <c r="C319" s="31" t="str">
        <f>"Объем: "&amp;Source!I188&amp;"=4/"&amp;"100"</f>
        <v>Объем: 0,04=4/100</v>
      </c>
    </row>
    <row r="320" spans="1:26" ht="14.25">
      <c r="A320" s="23"/>
      <c r="B320" s="53"/>
      <c r="C320" s="53" t="s">
        <v>1026</v>
      </c>
      <c r="D320" s="37"/>
      <c r="E320" s="10"/>
      <c r="F320" s="38">
        <f>Source!AO188</f>
        <v>45.55</v>
      </c>
      <c r="G320" s="39" t="str">
        <f>Source!DG188</f>
        <v/>
      </c>
      <c r="H320" s="38">
        <f>ROUND(Source!AF188*Source!I188, 2)</f>
        <v>1.82</v>
      </c>
      <c r="I320" s="39"/>
      <c r="J320" s="39">
        <f>IF(Source!BA188&lt;&gt; 0, Source!BA188, 1)</f>
        <v>33.049999999999997</v>
      </c>
      <c r="K320" s="38">
        <f>Source!S188</f>
        <v>60.22</v>
      </c>
      <c r="L320" s="40"/>
      <c r="R320">
        <f>H320</f>
        <v>1.82</v>
      </c>
    </row>
    <row r="321" spans="1:26" ht="14.25">
      <c r="A321" s="23"/>
      <c r="B321" s="53"/>
      <c r="C321" s="53" t="s">
        <v>1027</v>
      </c>
      <c r="D321" s="37" t="s">
        <v>1028</v>
      </c>
      <c r="E321" s="10">
        <f>Source!BZ188</f>
        <v>85</v>
      </c>
      <c r="F321" s="56"/>
      <c r="G321" s="39"/>
      <c r="H321" s="38">
        <f>SUM(S318:S323)</f>
        <v>1.55</v>
      </c>
      <c r="I321" s="41" t="str">
        <f>CONCATENATE(Source!FX188, Source!FV188, "=")</f>
        <v>85*0,85=</v>
      </c>
      <c r="J321" s="36">
        <f>Source!AT188</f>
        <v>72</v>
      </c>
      <c r="K321" s="38">
        <f>SUM(T318:T323)</f>
        <v>43.36</v>
      </c>
      <c r="L321" s="40"/>
    </row>
    <row r="322" spans="1:26" ht="14.25">
      <c r="A322" s="23"/>
      <c r="B322" s="53"/>
      <c r="C322" s="53" t="s">
        <v>1029</v>
      </c>
      <c r="D322" s="37" t="s">
        <v>1028</v>
      </c>
      <c r="E322" s="10">
        <f>Source!CA188</f>
        <v>65</v>
      </c>
      <c r="F322" s="56"/>
      <c r="G322" s="39"/>
      <c r="H322" s="38">
        <f>SUM(U318:U323)</f>
        <v>1.18</v>
      </c>
      <c r="I322" s="41" t="str">
        <f>CONCATENATE(Source!FY188, Source!FW188, "=")</f>
        <v>65*0,8=</v>
      </c>
      <c r="J322" s="36">
        <f>Source!AU188</f>
        <v>52</v>
      </c>
      <c r="K322" s="38">
        <f>SUM(V318:V323)</f>
        <v>31.31</v>
      </c>
      <c r="L322" s="40"/>
    </row>
    <row r="323" spans="1:26" ht="14.25">
      <c r="A323" s="54"/>
      <c r="B323" s="55"/>
      <c r="C323" s="55" t="s">
        <v>1030</v>
      </c>
      <c r="D323" s="43" t="s">
        <v>1031</v>
      </c>
      <c r="E323" s="44">
        <f>Source!AQ188</f>
        <v>5.84</v>
      </c>
      <c r="F323" s="45"/>
      <c r="G323" s="47" t="str">
        <f>Source!DI188</f>
        <v/>
      </c>
      <c r="H323" s="45"/>
      <c r="I323" s="47"/>
      <c r="J323" s="47"/>
      <c r="K323" s="45"/>
      <c r="L323" s="51">
        <f>Source!U188</f>
        <v>0.2336</v>
      </c>
    </row>
    <row r="324" spans="1:26" ht="15">
      <c r="G324" s="71">
        <f>H320+H321+H322</f>
        <v>4.55</v>
      </c>
      <c r="H324" s="71"/>
      <c r="J324" s="71">
        <f>K320+K321+K322</f>
        <v>134.88999999999999</v>
      </c>
      <c r="K324" s="71"/>
      <c r="L324" s="49">
        <f>Source!U188</f>
        <v>0.2336</v>
      </c>
      <c r="O324" s="32">
        <f>G324</f>
        <v>4.55</v>
      </c>
      <c r="P324" s="32">
        <f>J324</f>
        <v>134.88999999999999</v>
      </c>
      <c r="Q324" s="32">
        <f>L324</f>
        <v>0.2336</v>
      </c>
      <c r="W324">
        <f>IF(Source!BI188&lt;=1,H320+H321+H322, 0)</f>
        <v>4.55</v>
      </c>
      <c r="X324">
        <f>IF(Source!BI188=2,H320+H321+H322, 0)</f>
        <v>0</v>
      </c>
      <c r="Y324">
        <f>IF(Source!BI188=3,H320+H321+H322, 0)</f>
        <v>0</v>
      </c>
      <c r="Z324">
        <f>IF(Source!BI188=4,H320+H321+H322, 0)</f>
        <v>0</v>
      </c>
    </row>
    <row r="325" spans="1:26" ht="14.25">
      <c r="A325" s="23" t="str">
        <f>Source!E189</f>
        <v>5</v>
      </c>
      <c r="B325" s="53" t="str">
        <f>Source!F189</f>
        <v>67-3-1</v>
      </c>
      <c r="C325" s="53" t="str">
        <f>Source!G189</f>
        <v>Демонтаж кабеля</v>
      </c>
      <c r="D325" s="37" t="str">
        <f>Source!H189</f>
        <v>100 м</v>
      </c>
      <c r="E325" s="10">
        <f>Source!I189</f>
        <v>0.15</v>
      </c>
      <c r="F325" s="38">
        <f>Source!AL189+Source!AM189+Source!AO189</f>
        <v>75.5</v>
      </c>
      <c r="G325" s="39"/>
      <c r="H325" s="38"/>
      <c r="I325" s="39" t="str">
        <f>Source!BO189</f>
        <v>67-3-1</v>
      </c>
      <c r="J325" s="39"/>
      <c r="K325" s="38"/>
      <c r="L325" s="40"/>
      <c r="S325">
        <f>ROUND((Source!FX189/100)*((ROUND(Source!AF189*Source!I189, 2)+ROUND(Source!AE189*Source!I189, 2))), 2)</f>
        <v>9.61</v>
      </c>
      <c r="T325">
        <f>Source!X189</f>
        <v>268.88</v>
      </c>
      <c r="U325">
        <f>ROUND((Source!FY189/100)*((ROUND(Source!AF189*Source!I189, 2)+ROUND(Source!AE189*Source!I189, 2))), 2)</f>
        <v>7.35</v>
      </c>
      <c r="V325">
        <f>Source!Y189</f>
        <v>194.19</v>
      </c>
    </row>
    <row r="326" spans="1:26">
      <c r="C326" s="31" t="str">
        <f>"Объем: "&amp;Source!I189&amp;"=15/"&amp;"100"</f>
        <v>Объем: 0,15=15/100</v>
      </c>
    </row>
    <row r="327" spans="1:26" ht="14.25">
      <c r="A327" s="23"/>
      <c r="B327" s="53"/>
      <c r="C327" s="53" t="s">
        <v>1026</v>
      </c>
      <c r="D327" s="37"/>
      <c r="E327" s="10"/>
      <c r="F327" s="38">
        <f>Source!AO189</f>
        <v>75.19</v>
      </c>
      <c r="G327" s="39" t="str">
        <f>Source!DG189</f>
        <v/>
      </c>
      <c r="H327" s="38">
        <f>ROUND(Source!AF189*Source!I189, 2)</f>
        <v>11.28</v>
      </c>
      <c r="I327" s="39"/>
      <c r="J327" s="39">
        <f>IF(Source!BA189&lt;&gt; 0, Source!BA189, 1)</f>
        <v>33.049999999999997</v>
      </c>
      <c r="K327" s="38">
        <f>Source!S189</f>
        <v>372.75</v>
      </c>
      <c r="L327" s="40"/>
      <c r="R327">
        <f>H327</f>
        <v>11.28</v>
      </c>
    </row>
    <row r="328" spans="1:26" ht="14.25">
      <c r="A328" s="23"/>
      <c r="B328" s="53"/>
      <c r="C328" s="53" t="s">
        <v>92</v>
      </c>
      <c r="D328" s="37"/>
      <c r="E328" s="10"/>
      <c r="F328" s="38">
        <f>Source!AM189</f>
        <v>0.31</v>
      </c>
      <c r="G328" s="39" t="str">
        <f>Source!DE189</f>
        <v/>
      </c>
      <c r="H328" s="38">
        <f>ROUND(Source!AD189*Source!I189, 2)</f>
        <v>0.05</v>
      </c>
      <c r="I328" s="39"/>
      <c r="J328" s="39">
        <f>IF(Source!BB189&lt;&gt; 0, Source!BB189, 1)</f>
        <v>15.06</v>
      </c>
      <c r="K328" s="38">
        <f>Source!Q189</f>
        <v>0.7</v>
      </c>
      <c r="L328" s="40"/>
    </row>
    <row r="329" spans="1:26" ht="14.25">
      <c r="A329" s="23"/>
      <c r="B329" s="53"/>
      <c r="C329" s="53" t="s">
        <v>1032</v>
      </c>
      <c r="D329" s="37"/>
      <c r="E329" s="10"/>
      <c r="F329" s="38">
        <f>Source!AN189</f>
        <v>0.14000000000000001</v>
      </c>
      <c r="G329" s="39" t="str">
        <f>Source!DF189</f>
        <v/>
      </c>
      <c r="H329" s="50">
        <f>ROUND(Source!AE189*Source!I189, 2)</f>
        <v>0.02</v>
      </c>
      <c r="I329" s="39"/>
      <c r="J329" s="39">
        <f>IF(Source!BS189&lt;&gt; 0, Source!BS189, 1)</f>
        <v>33.049999999999997</v>
      </c>
      <c r="K329" s="50">
        <f>Source!R189</f>
        <v>0.69</v>
      </c>
      <c r="L329" s="40"/>
      <c r="R329">
        <f>H329</f>
        <v>0.02</v>
      </c>
    </row>
    <row r="330" spans="1:26" ht="14.25">
      <c r="A330" s="23"/>
      <c r="B330" s="53"/>
      <c r="C330" s="53" t="s">
        <v>1027</v>
      </c>
      <c r="D330" s="37" t="s">
        <v>1028</v>
      </c>
      <c r="E330" s="10">
        <f>Source!BZ189</f>
        <v>85</v>
      </c>
      <c r="F330" s="56"/>
      <c r="G330" s="39"/>
      <c r="H330" s="38">
        <f>SUM(S325:S332)</f>
        <v>9.61</v>
      </c>
      <c r="I330" s="41" t="str">
        <f>CONCATENATE(Source!FX189, Source!FV189, "=")</f>
        <v>85*0,85=</v>
      </c>
      <c r="J330" s="36">
        <f>Source!AT189</f>
        <v>72</v>
      </c>
      <c r="K330" s="38">
        <f>SUM(T325:T332)</f>
        <v>268.88</v>
      </c>
      <c r="L330" s="40"/>
    </row>
    <row r="331" spans="1:26" ht="14.25">
      <c r="A331" s="23"/>
      <c r="B331" s="53"/>
      <c r="C331" s="53" t="s">
        <v>1029</v>
      </c>
      <c r="D331" s="37" t="s">
        <v>1028</v>
      </c>
      <c r="E331" s="10">
        <f>Source!CA189</f>
        <v>65</v>
      </c>
      <c r="F331" s="56"/>
      <c r="G331" s="39"/>
      <c r="H331" s="38">
        <f>SUM(U325:U332)</f>
        <v>7.35</v>
      </c>
      <c r="I331" s="41" t="str">
        <f>CONCATENATE(Source!FY189, Source!FW189, "=")</f>
        <v>65*0,8=</v>
      </c>
      <c r="J331" s="36">
        <f>Source!AU189</f>
        <v>52</v>
      </c>
      <c r="K331" s="38">
        <f>SUM(V325:V332)</f>
        <v>194.19</v>
      </c>
      <c r="L331" s="40"/>
    </row>
    <row r="332" spans="1:26" ht="14.25">
      <c r="A332" s="54"/>
      <c r="B332" s="55"/>
      <c r="C332" s="55" t="s">
        <v>1030</v>
      </c>
      <c r="D332" s="43" t="s">
        <v>1031</v>
      </c>
      <c r="E332" s="44">
        <f>Source!AQ189</f>
        <v>9.64</v>
      </c>
      <c r="F332" s="45"/>
      <c r="G332" s="47" t="str">
        <f>Source!DI189</f>
        <v/>
      </c>
      <c r="H332" s="45"/>
      <c r="I332" s="47"/>
      <c r="J332" s="47"/>
      <c r="K332" s="45"/>
      <c r="L332" s="51">
        <f>Source!U189</f>
        <v>1.446</v>
      </c>
    </row>
    <row r="333" spans="1:26" ht="15">
      <c r="G333" s="71">
        <f>H327+H328+H330+H331</f>
        <v>28.29</v>
      </c>
      <c r="H333" s="71"/>
      <c r="J333" s="71">
        <f>K327+K328+K330+K331</f>
        <v>836.52</v>
      </c>
      <c r="K333" s="71"/>
      <c r="L333" s="49">
        <f>Source!U189</f>
        <v>1.446</v>
      </c>
      <c r="O333" s="32">
        <f>G333</f>
        <v>28.29</v>
      </c>
      <c r="P333" s="32">
        <f>J333</f>
        <v>836.52</v>
      </c>
      <c r="Q333" s="32">
        <f>L333</f>
        <v>1.446</v>
      </c>
      <c r="W333">
        <f>IF(Source!BI189&lt;=1,H327+H328+H330+H331, 0)</f>
        <v>28.29</v>
      </c>
      <c r="X333">
        <f>IF(Source!BI189=2,H327+H328+H330+H331, 0)</f>
        <v>0</v>
      </c>
      <c r="Y333">
        <f>IF(Source!BI189=3,H327+H328+H330+H331, 0)</f>
        <v>0</v>
      </c>
      <c r="Z333">
        <f>IF(Source!BI189=4,H327+H328+H330+H331, 0)</f>
        <v>0</v>
      </c>
    </row>
    <row r="334" spans="1:26" ht="28.5">
      <c r="A334" s="23" t="str">
        <f>Source!E190</f>
        <v>6</v>
      </c>
      <c r="B334" s="53" t="str">
        <f>Source!F190</f>
        <v>67-4-5</v>
      </c>
      <c r="C334" s="53" t="str">
        <f>Source!G190</f>
        <v>Демонтаж светильников для люминесцентных ламп</v>
      </c>
      <c r="D334" s="37" t="str">
        <f>Source!H190</f>
        <v>100 шт.</v>
      </c>
      <c r="E334" s="10">
        <f>Source!I190</f>
        <v>0.02</v>
      </c>
      <c r="F334" s="38">
        <f>Source!AL190+Source!AM190+Source!AO190</f>
        <v>145.97999999999999</v>
      </c>
      <c r="G334" s="39"/>
      <c r="H334" s="38"/>
      <c r="I334" s="39" t="str">
        <f>Source!BO190</f>
        <v>67-4-5</v>
      </c>
      <c r="J334" s="39"/>
      <c r="K334" s="38"/>
      <c r="L334" s="40"/>
      <c r="S334">
        <f>ROUND((Source!FX190/100)*((ROUND(Source!AF190*Source!I190, 2)+ROUND(Source!AE190*Source!I190, 2))), 2)</f>
        <v>2.46</v>
      </c>
      <c r="T334">
        <f>Source!X190</f>
        <v>68.8</v>
      </c>
      <c r="U334">
        <f>ROUND((Source!FY190/100)*((ROUND(Source!AF190*Source!I190, 2)+ROUND(Source!AE190*Source!I190, 2))), 2)</f>
        <v>1.88</v>
      </c>
      <c r="V334">
        <f>Source!Y190</f>
        <v>49.69</v>
      </c>
    </row>
    <row r="335" spans="1:26">
      <c r="C335" s="31" t="str">
        <f>"Объем: "&amp;Source!I190&amp;"=2/"&amp;"100"</f>
        <v>Объем: 0,02=2/100</v>
      </c>
    </row>
    <row r="336" spans="1:26" ht="14.25">
      <c r="A336" s="23"/>
      <c r="B336" s="53"/>
      <c r="C336" s="53" t="s">
        <v>1026</v>
      </c>
      <c r="D336" s="37"/>
      <c r="E336" s="10"/>
      <c r="F336" s="38">
        <f>Source!AO190</f>
        <v>143.47999999999999</v>
      </c>
      <c r="G336" s="39" t="str">
        <f>Source!DG190</f>
        <v/>
      </c>
      <c r="H336" s="38">
        <f>ROUND(Source!AF190*Source!I190, 2)</f>
        <v>2.87</v>
      </c>
      <c r="I336" s="39"/>
      <c r="J336" s="39">
        <f>IF(Source!BA190&lt;&gt; 0, Source!BA190, 1)</f>
        <v>33.049999999999997</v>
      </c>
      <c r="K336" s="38">
        <f>Source!S190</f>
        <v>94.84</v>
      </c>
      <c r="L336" s="40"/>
      <c r="R336">
        <f>H336</f>
        <v>2.87</v>
      </c>
    </row>
    <row r="337" spans="1:26" ht="14.25">
      <c r="A337" s="23"/>
      <c r="B337" s="53"/>
      <c r="C337" s="53" t="s">
        <v>92</v>
      </c>
      <c r="D337" s="37"/>
      <c r="E337" s="10"/>
      <c r="F337" s="38">
        <f>Source!AM190</f>
        <v>2.5</v>
      </c>
      <c r="G337" s="39" t="str">
        <f>Source!DE190</f>
        <v/>
      </c>
      <c r="H337" s="38">
        <f>ROUND(Source!AD190*Source!I190, 2)</f>
        <v>0.05</v>
      </c>
      <c r="I337" s="39"/>
      <c r="J337" s="39">
        <f>IF(Source!BB190&lt;&gt; 0, Source!BB190, 1)</f>
        <v>14.94</v>
      </c>
      <c r="K337" s="38">
        <f>Source!Q190</f>
        <v>0.75</v>
      </c>
      <c r="L337" s="40"/>
    </row>
    <row r="338" spans="1:26" ht="14.25">
      <c r="A338" s="23"/>
      <c r="B338" s="53"/>
      <c r="C338" s="53" t="s">
        <v>1032</v>
      </c>
      <c r="D338" s="37"/>
      <c r="E338" s="10"/>
      <c r="F338" s="38">
        <f>Source!AN190</f>
        <v>1.08</v>
      </c>
      <c r="G338" s="39" t="str">
        <f>Source!DF190</f>
        <v/>
      </c>
      <c r="H338" s="50">
        <f>ROUND(Source!AE190*Source!I190, 2)</f>
        <v>0.02</v>
      </c>
      <c r="I338" s="39"/>
      <c r="J338" s="39">
        <f>IF(Source!BS190&lt;&gt; 0, Source!BS190, 1)</f>
        <v>33.049999999999997</v>
      </c>
      <c r="K338" s="50">
        <f>Source!R190</f>
        <v>0.71</v>
      </c>
      <c r="L338" s="40"/>
      <c r="R338">
        <f>H338</f>
        <v>0.02</v>
      </c>
    </row>
    <row r="339" spans="1:26" ht="14.25">
      <c r="A339" s="23"/>
      <c r="B339" s="53"/>
      <c r="C339" s="53" t="s">
        <v>1027</v>
      </c>
      <c r="D339" s="37" t="s">
        <v>1028</v>
      </c>
      <c r="E339" s="10">
        <f>Source!BZ190</f>
        <v>85</v>
      </c>
      <c r="F339" s="56"/>
      <c r="G339" s="39"/>
      <c r="H339" s="38">
        <f>SUM(S334:S341)</f>
        <v>2.46</v>
      </c>
      <c r="I339" s="41" t="str">
        <f>CONCATENATE(Source!FX190, Source!FV190, "=")</f>
        <v>85*0,85=</v>
      </c>
      <c r="J339" s="36">
        <f>Source!AT190</f>
        <v>72</v>
      </c>
      <c r="K339" s="38">
        <f>SUM(T334:T341)</f>
        <v>68.8</v>
      </c>
      <c r="L339" s="40"/>
    </row>
    <row r="340" spans="1:26" ht="14.25">
      <c r="A340" s="23"/>
      <c r="B340" s="53"/>
      <c r="C340" s="53" t="s">
        <v>1029</v>
      </c>
      <c r="D340" s="37" t="s">
        <v>1028</v>
      </c>
      <c r="E340" s="10">
        <f>Source!CA190</f>
        <v>65</v>
      </c>
      <c r="F340" s="56"/>
      <c r="G340" s="39"/>
      <c r="H340" s="38">
        <f>SUM(U334:U341)</f>
        <v>1.88</v>
      </c>
      <c r="I340" s="41" t="str">
        <f>CONCATENATE(Source!FY190, Source!FW190, "=")</f>
        <v>65*0,8=</v>
      </c>
      <c r="J340" s="36">
        <f>Source!AU190</f>
        <v>52</v>
      </c>
      <c r="K340" s="38">
        <f>SUM(V334:V341)</f>
        <v>49.69</v>
      </c>
      <c r="L340" s="40"/>
    </row>
    <row r="341" spans="1:26" ht="14.25">
      <c r="A341" s="54"/>
      <c r="B341" s="55"/>
      <c r="C341" s="55" t="s">
        <v>1030</v>
      </c>
      <c r="D341" s="43" t="s">
        <v>1031</v>
      </c>
      <c r="E341" s="44">
        <f>Source!AQ190</f>
        <v>17.89</v>
      </c>
      <c r="F341" s="45"/>
      <c r="G341" s="47" t="str">
        <f>Source!DI190</f>
        <v/>
      </c>
      <c r="H341" s="45"/>
      <c r="I341" s="47"/>
      <c r="J341" s="47"/>
      <c r="K341" s="45"/>
      <c r="L341" s="51">
        <f>Source!U190</f>
        <v>0.35780000000000001</v>
      </c>
    </row>
    <row r="342" spans="1:26" ht="15">
      <c r="G342" s="71">
        <f>H336+H337+H339+H340</f>
        <v>7.26</v>
      </c>
      <c r="H342" s="71"/>
      <c r="J342" s="71">
        <f>K336+K337+K339+K340</f>
        <v>214.07999999999998</v>
      </c>
      <c r="K342" s="71"/>
      <c r="L342" s="49">
        <f>Source!U190</f>
        <v>0.35780000000000001</v>
      </c>
      <c r="O342" s="32">
        <f>G342</f>
        <v>7.26</v>
      </c>
      <c r="P342" s="32">
        <f>J342</f>
        <v>214.07999999999998</v>
      </c>
      <c r="Q342" s="32">
        <f>L342</f>
        <v>0.35780000000000001</v>
      </c>
      <c r="W342">
        <f>IF(Source!BI190&lt;=1,H336+H337+H339+H340, 0)</f>
        <v>7.26</v>
      </c>
      <c r="X342">
        <f>IF(Source!BI190=2,H336+H337+H339+H340, 0)</f>
        <v>0</v>
      </c>
      <c r="Y342">
        <f>IF(Source!BI190=3,H336+H337+H339+H340, 0)</f>
        <v>0</v>
      </c>
      <c r="Z342">
        <f>IF(Source!BI190=4,H336+H337+H339+H340, 0)</f>
        <v>0</v>
      </c>
    </row>
    <row r="343" spans="1:26" ht="42.75">
      <c r="A343" s="23" t="str">
        <f>Source!E191</f>
        <v>7</v>
      </c>
      <c r="B343" s="53" t="str">
        <f>Source!F191</f>
        <v>56-9-1</v>
      </c>
      <c r="C343" s="53" t="str">
        <f>Source!G191</f>
        <v>Демонтаж дверных коробок в каменных стенах с отбивкой штукатурки в откосах</v>
      </c>
      <c r="D343" s="37" t="str">
        <f>Source!H191</f>
        <v>100 коробок</v>
      </c>
      <c r="E343" s="10">
        <f>Source!I191</f>
        <v>0.02</v>
      </c>
      <c r="F343" s="38">
        <f>Source!AL191+Source!AM191+Source!AO191</f>
        <v>1634.97</v>
      </c>
      <c r="G343" s="39"/>
      <c r="H343" s="38"/>
      <c r="I343" s="39" t="str">
        <f>Source!BO191</f>
        <v>56-9-1</v>
      </c>
      <c r="J343" s="39"/>
      <c r="K343" s="38"/>
      <c r="L343" s="40"/>
      <c r="S343">
        <f>ROUND((Source!FX191/100)*((ROUND(Source!AF191*Source!I191, 2)+ROUND(Source!AE191*Source!I191, 2))), 2)</f>
        <v>24.24</v>
      </c>
      <c r="T343">
        <f>Source!X191</f>
        <v>683.84</v>
      </c>
      <c r="U343">
        <f>ROUND((Source!FY191/100)*((ROUND(Source!AF191*Source!I191, 2)+ROUND(Source!AE191*Source!I191, 2))), 2)</f>
        <v>18.329999999999998</v>
      </c>
      <c r="V343">
        <f>Source!Y191</f>
        <v>488.46</v>
      </c>
    </row>
    <row r="344" spans="1:26">
      <c r="C344" s="31" t="str">
        <f>"Объем: "&amp;Source!I191&amp;"=2/"&amp;"100"</f>
        <v>Объем: 0,02=2/100</v>
      </c>
    </row>
    <row r="345" spans="1:26" ht="14.25">
      <c r="A345" s="23"/>
      <c r="B345" s="53"/>
      <c r="C345" s="53" t="s">
        <v>1026</v>
      </c>
      <c r="D345" s="37"/>
      <c r="E345" s="10"/>
      <c r="F345" s="38">
        <f>Source!AO191</f>
        <v>1437.99</v>
      </c>
      <c r="G345" s="39" t="str">
        <f>Source!DG191</f>
        <v/>
      </c>
      <c r="H345" s="38">
        <f>ROUND(Source!AF191*Source!I191, 2)</f>
        <v>28.76</v>
      </c>
      <c r="I345" s="39"/>
      <c r="J345" s="39">
        <f>IF(Source!BA191&lt;&gt; 0, Source!BA191, 1)</f>
        <v>33.049999999999997</v>
      </c>
      <c r="K345" s="38">
        <f>Source!S191</f>
        <v>950.51</v>
      </c>
      <c r="L345" s="40"/>
      <c r="R345">
        <f>H345</f>
        <v>28.76</v>
      </c>
    </row>
    <row r="346" spans="1:26" ht="14.25">
      <c r="A346" s="23"/>
      <c r="B346" s="53"/>
      <c r="C346" s="53" t="s">
        <v>92</v>
      </c>
      <c r="D346" s="37"/>
      <c r="E346" s="10"/>
      <c r="F346" s="38">
        <f>Source!AM191</f>
        <v>196.98</v>
      </c>
      <c r="G346" s="39" t="str">
        <f>Source!DE191</f>
        <v/>
      </c>
      <c r="H346" s="38">
        <f>ROUND(Source!AD191*Source!I191, 2)</f>
        <v>3.94</v>
      </c>
      <c r="I346" s="39"/>
      <c r="J346" s="39">
        <f>IF(Source!BB191&lt;&gt; 0, Source!BB191, 1)</f>
        <v>11.07</v>
      </c>
      <c r="K346" s="38">
        <f>Source!Q191</f>
        <v>43.61</v>
      </c>
      <c r="L346" s="40"/>
    </row>
    <row r="347" spans="1:26" ht="14.25">
      <c r="A347" s="23"/>
      <c r="B347" s="53"/>
      <c r="C347" s="53" t="s">
        <v>1032</v>
      </c>
      <c r="D347" s="37"/>
      <c r="E347" s="10"/>
      <c r="F347" s="38">
        <f>Source!AN191</f>
        <v>39.94</v>
      </c>
      <c r="G347" s="39" t="str">
        <f>Source!DF191</f>
        <v/>
      </c>
      <c r="H347" s="50">
        <f>ROUND(Source!AE191*Source!I191, 2)</f>
        <v>0.8</v>
      </c>
      <c r="I347" s="39"/>
      <c r="J347" s="39">
        <f>IF(Source!BS191&lt;&gt; 0, Source!BS191, 1)</f>
        <v>33.049999999999997</v>
      </c>
      <c r="K347" s="50">
        <f>Source!R191</f>
        <v>26.4</v>
      </c>
      <c r="L347" s="40"/>
      <c r="R347">
        <f>H347</f>
        <v>0.8</v>
      </c>
    </row>
    <row r="348" spans="1:26" ht="14.25">
      <c r="A348" s="23"/>
      <c r="B348" s="53"/>
      <c r="C348" s="53" t="s">
        <v>1027</v>
      </c>
      <c r="D348" s="37" t="s">
        <v>1028</v>
      </c>
      <c r="E348" s="10">
        <f>Source!BZ191</f>
        <v>82</v>
      </c>
      <c r="F348" s="56"/>
      <c r="G348" s="39"/>
      <c r="H348" s="38">
        <f>SUM(S343:S351)</f>
        <v>24.24</v>
      </c>
      <c r="I348" s="41" t="str">
        <f>CONCATENATE(Source!FX191, Source!FV191, "=")</f>
        <v>82*0,85=</v>
      </c>
      <c r="J348" s="36">
        <f>Source!AT191</f>
        <v>70</v>
      </c>
      <c r="K348" s="38">
        <f>SUM(T343:T351)</f>
        <v>683.84</v>
      </c>
      <c r="L348" s="40"/>
    </row>
    <row r="349" spans="1:26" ht="14.25">
      <c r="A349" s="23"/>
      <c r="B349" s="53"/>
      <c r="C349" s="53" t="s">
        <v>1029</v>
      </c>
      <c r="D349" s="37" t="s">
        <v>1028</v>
      </c>
      <c r="E349" s="10">
        <f>Source!CA191</f>
        <v>62</v>
      </c>
      <c r="F349" s="56"/>
      <c r="G349" s="39"/>
      <c r="H349" s="38">
        <f>SUM(U343:U351)</f>
        <v>18.329999999999998</v>
      </c>
      <c r="I349" s="41" t="str">
        <f>CONCATENATE(Source!FY191, Source!FW191, "=")</f>
        <v>62*0,8=</v>
      </c>
      <c r="J349" s="36">
        <f>Source!AU191</f>
        <v>50</v>
      </c>
      <c r="K349" s="38">
        <f>SUM(V343:V351)</f>
        <v>488.46</v>
      </c>
      <c r="L349" s="40"/>
    </row>
    <row r="350" spans="1:26" ht="14.25">
      <c r="A350" s="23"/>
      <c r="B350" s="53"/>
      <c r="C350" s="53" t="s">
        <v>1030</v>
      </c>
      <c r="D350" s="37" t="s">
        <v>1031</v>
      </c>
      <c r="E350" s="10">
        <f>Source!AQ191</f>
        <v>179.3</v>
      </c>
      <c r="F350" s="38"/>
      <c r="G350" s="39" t="str">
        <f>Source!DI191</f>
        <v/>
      </c>
      <c r="H350" s="38"/>
      <c r="I350" s="39"/>
      <c r="J350" s="39"/>
      <c r="K350" s="38"/>
      <c r="L350" s="42">
        <f>Source!U191</f>
        <v>3.5860000000000003</v>
      </c>
    </row>
    <row r="351" spans="1:26" ht="14.25">
      <c r="A351" s="54" t="str">
        <f>Source!E192</f>
        <v>7,1</v>
      </c>
      <c r="B351" s="55" t="str">
        <f>Source!F192</f>
        <v>509-9900</v>
      </c>
      <c r="C351" s="55" t="str">
        <f>Source!G192</f>
        <v>Строительный мусор</v>
      </c>
      <c r="D351" s="43" t="str">
        <f>Source!H192</f>
        <v>т</v>
      </c>
      <c r="E351" s="44">
        <f>Source!I192</f>
        <v>0.21</v>
      </c>
      <c r="F351" s="45">
        <f>Source!AL192+Source!AM192+Source!AO192</f>
        <v>0</v>
      </c>
      <c r="G351" s="46" t="s">
        <v>3</v>
      </c>
      <c r="H351" s="45">
        <f>ROUND(Source!AC192*Source!I192, 2)+ROUND(Source!AD192*Source!I192, 2)+ROUND(Source!AF192*Source!I192, 2)</f>
        <v>0</v>
      </c>
      <c r="I351" s="47"/>
      <c r="J351" s="47">
        <f>IF(Source!BC192&lt;&gt; 0, Source!BC192, 1)</f>
        <v>1</v>
      </c>
      <c r="K351" s="45">
        <f>Source!O192</f>
        <v>0</v>
      </c>
      <c r="L351" s="48"/>
      <c r="S351">
        <f>ROUND((Source!FX192/100)*((ROUND(Source!AF192*Source!I192, 2)+ROUND(Source!AE192*Source!I192, 2))), 2)</f>
        <v>0</v>
      </c>
      <c r="T351">
        <f>Source!X192</f>
        <v>0</v>
      </c>
      <c r="U351">
        <f>ROUND((Source!FY192/100)*((ROUND(Source!AF192*Source!I192, 2)+ROUND(Source!AE192*Source!I192, 2))), 2)</f>
        <v>0</v>
      </c>
      <c r="V351">
        <f>Source!Y192</f>
        <v>0</v>
      </c>
      <c r="W351">
        <f>IF(Source!BI192&lt;=1,H351, 0)</f>
        <v>0</v>
      </c>
      <c r="X351">
        <f>IF(Source!BI192=2,H351, 0)</f>
        <v>0</v>
      </c>
      <c r="Y351">
        <f>IF(Source!BI192=3,H351, 0)</f>
        <v>0</v>
      </c>
      <c r="Z351">
        <f>IF(Source!BI192=4,H351, 0)</f>
        <v>0</v>
      </c>
    </row>
    <row r="352" spans="1:26" ht="15">
      <c r="G352" s="71">
        <f>H345+H346+H348+H349+SUM(H351:H351)</f>
        <v>75.27</v>
      </c>
      <c r="H352" s="71"/>
      <c r="J352" s="71">
        <f>K345+K346+K348+K349+SUM(K351:K351)</f>
        <v>2166.42</v>
      </c>
      <c r="K352" s="71"/>
      <c r="L352" s="49">
        <f>Source!U191</f>
        <v>3.5860000000000003</v>
      </c>
      <c r="O352" s="32">
        <f>G352</f>
        <v>75.27</v>
      </c>
      <c r="P352" s="32">
        <f>J352</f>
        <v>2166.42</v>
      </c>
      <c r="Q352" s="32">
        <f>L352</f>
        <v>3.5860000000000003</v>
      </c>
      <c r="W352">
        <f>IF(Source!BI191&lt;=1,H345+H346+H348+H349, 0)</f>
        <v>75.27</v>
      </c>
      <c r="X352">
        <f>IF(Source!BI191=2,H345+H346+H348+H349, 0)</f>
        <v>0</v>
      </c>
      <c r="Y352">
        <f>IF(Source!BI191=3,H345+H346+H348+H349, 0)</f>
        <v>0</v>
      </c>
      <c r="Z352">
        <f>IF(Source!BI191=4,H345+H346+H348+H349, 0)</f>
        <v>0</v>
      </c>
    </row>
    <row r="354" spans="1:22" ht="15">
      <c r="A354" s="73" t="str">
        <f>CONCATENATE("Итого по подразделу: ",IF(Source!G194&lt;&gt;"Новый подраздел", Source!G194, ""))</f>
        <v>Итого по подразделу: демонтаж</v>
      </c>
      <c r="B354" s="73"/>
      <c r="C354" s="73"/>
      <c r="D354" s="73"/>
      <c r="E354" s="73"/>
      <c r="F354" s="73"/>
      <c r="G354" s="72">
        <f>SUM(O291:O353)</f>
        <v>168.06</v>
      </c>
      <c r="H354" s="72"/>
      <c r="I354" s="35"/>
      <c r="J354" s="72">
        <f>SUM(P291:P353)</f>
        <v>4904.5</v>
      </c>
      <c r="K354" s="72"/>
      <c r="L354" s="49">
        <f>SUM(Q291:Q353)</f>
        <v>8.3145620000000005</v>
      </c>
    </row>
    <row r="357" spans="1:22" ht="14.25">
      <c r="C357" s="75" t="str">
        <f>Source!H223</f>
        <v>Ндс</v>
      </c>
      <c r="D357" s="75"/>
      <c r="E357" s="75"/>
      <c r="F357" s="75"/>
      <c r="G357" s="75"/>
      <c r="H357" s="75"/>
      <c r="I357" s="75"/>
      <c r="J357" s="76">
        <f>IF(Source!F223=0, "", Source!F223)</f>
        <v>882.8</v>
      </c>
      <c r="K357" s="76"/>
    </row>
    <row r="358" spans="1:22" ht="14.25">
      <c r="C358" s="75" t="str">
        <f>Source!H224</f>
        <v>всего с НДС</v>
      </c>
      <c r="D358" s="75"/>
      <c r="E358" s="75"/>
      <c r="F358" s="75"/>
      <c r="G358" s="75"/>
      <c r="H358" s="75"/>
      <c r="I358" s="75"/>
      <c r="J358" s="76">
        <f>IF(Source!F224=0, "", Source!F224)</f>
        <v>5787.3</v>
      </c>
      <c r="K358" s="76"/>
    </row>
    <row r="360" spans="1:22" ht="16.5">
      <c r="A360" s="74" t="str">
        <f>CONCATENATE("Подраздел: ",IF(Source!G226&lt;&gt;"Новый подраздел", Source!G226, ""))</f>
        <v>Подраздел: ремонт</v>
      </c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</row>
    <row r="361" spans="1:22" ht="79.5">
      <c r="A361" s="23" t="str">
        <f>Source!E230</f>
        <v>1</v>
      </c>
      <c r="B361" s="53" t="s">
        <v>1033</v>
      </c>
      <c r="C361" s="53" t="str">
        <f>Source!G230</f>
        <v>Установка подоконных досок из ПВХ в каменных стенах толщиной до 0,51 м</v>
      </c>
      <c r="D361" s="37" t="str">
        <f>Source!H230</f>
        <v>100 п. м</v>
      </c>
      <c r="E361" s="10">
        <f>Source!I230</f>
        <v>2.3E-2</v>
      </c>
      <c r="F361" s="38">
        <f>Source!AL230+Source!AM230+Source!AO230</f>
        <v>4199.17</v>
      </c>
      <c r="G361" s="39"/>
      <c r="H361" s="38"/>
      <c r="I361" s="39" t="str">
        <f>Source!BO230</f>
        <v>10-01-035-1</v>
      </c>
      <c r="J361" s="39"/>
      <c r="K361" s="38"/>
      <c r="L361" s="40"/>
      <c r="S361">
        <f>ROUND((Source!FX230/100)*((ROUND(Source!AF230*Source!I230, 2)+ROUND(Source!AE230*Source!I230, 2))), 2)</f>
        <v>5.0999999999999996</v>
      </c>
      <c r="T361">
        <f>Source!X230</f>
        <v>142.66999999999999</v>
      </c>
      <c r="U361">
        <f>ROUND((Source!FY230/100)*((ROUND(Source!AF230*Source!I230, 2)+ROUND(Source!AE230*Source!I230, 2))), 2)</f>
        <v>2.57</v>
      </c>
      <c r="V361">
        <f>Source!Y230</f>
        <v>68.16</v>
      </c>
    </row>
    <row r="362" spans="1:22">
      <c r="C362" s="31" t="str">
        <f>"Объем: "&amp;Source!I230&amp;"=2,3/"&amp;"100"</f>
        <v>Объем: 0,023=2,3/100</v>
      </c>
    </row>
    <row r="363" spans="1:22" ht="14.25">
      <c r="A363" s="23"/>
      <c r="B363" s="53"/>
      <c r="C363" s="53" t="s">
        <v>1026</v>
      </c>
      <c r="D363" s="37"/>
      <c r="E363" s="10"/>
      <c r="F363" s="38">
        <f>Source!AO230</f>
        <v>180.75</v>
      </c>
      <c r="G363" s="39" t="str">
        <f>Source!DG230</f>
        <v>)*1,15</v>
      </c>
      <c r="H363" s="38">
        <f>ROUND(Source!AF230*Source!I230, 2)</f>
        <v>4.78</v>
      </c>
      <c r="I363" s="39"/>
      <c r="J363" s="39">
        <f>IF(Source!BA230&lt;&gt; 0, Source!BA230, 1)</f>
        <v>33.049999999999997</v>
      </c>
      <c r="K363" s="38">
        <f>Source!S230</f>
        <v>158</v>
      </c>
      <c r="L363" s="40"/>
      <c r="R363">
        <f>H363</f>
        <v>4.78</v>
      </c>
    </row>
    <row r="364" spans="1:22" ht="14.25">
      <c r="A364" s="23"/>
      <c r="B364" s="53"/>
      <c r="C364" s="53" t="s">
        <v>92</v>
      </c>
      <c r="D364" s="37"/>
      <c r="E364" s="10"/>
      <c r="F364" s="38">
        <f>Source!AM230</f>
        <v>14.33</v>
      </c>
      <c r="G364" s="39" t="str">
        <f>Source!DE230</f>
        <v>)*1,25</v>
      </c>
      <c r="H364" s="38">
        <f>ROUND(Source!AD230*Source!I230, 2)</f>
        <v>0.41</v>
      </c>
      <c r="I364" s="39"/>
      <c r="J364" s="39">
        <f>IF(Source!BB230&lt;&gt; 0, Source!BB230, 1)</f>
        <v>11.06</v>
      </c>
      <c r="K364" s="38">
        <f>Source!Q230</f>
        <v>4.5599999999999996</v>
      </c>
      <c r="L364" s="40"/>
    </row>
    <row r="365" spans="1:22" ht="14.25">
      <c r="A365" s="23"/>
      <c r="B365" s="53"/>
      <c r="C365" s="53" t="s">
        <v>1032</v>
      </c>
      <c r="D365" s="37"/>
      <c r="E365" s="10"/>
      <c r="F365" s="38">
        <f>Source!AN230</f>
        <v>0.54</v>
      </c>
      <c r="G365" s="39" t="str">
        <f>Source!DF230</f>
        <v>)*1,25</v>
      </c>
      <c r="H365" s="50">
        <f>ROUND(Source!AE230*Source!I230, 2)</f>
        <v>0.02</v>
      </c>
      <c r="I365" s="39"/>
      <c r="J365" s="39">
        <f>IF(Source!BS230&lt;&gt; 0, Source!BS230, 1)</f>
        <v>33.049999999999997</v>
      </c>
      <c r="K365" s="50">
        <f>Source!R230</f>
        <v>0.52</v>
      </c>
      <c r="L365" s="40"/>
      <c r="R365">
        <f>H365</f>
        <v>0.02</v>
      </c>
    </row>
    <row r="366" spans="1:22" ht="14.25">
      <c r="A366" s="23"/>
      <c r="B366" s="53"/>
      <c r="C366" s="53" t="s">
        <v>1034</v>
      </c>
      <c r="D366" s="37"/>
      <c r="E366" s="10"/>
      <c r="F366" s="38">
        <f>Source!AL230</f>
        <v>4004.09</v>
      </c>
      <c r="G366" s="39" t="str">
        <f>Source!DD230</f>
        <v/>
      </c>
      <c r="H366" s="38">
        <f>ROUND(Source!AC230*Source!I230, 2)</f>
        <v>92.09</v>
      </c>
      <c r="I366" s="39"/>
      <c r="J366" s="39">
        <f>IF(Source!BC230&lt;&gt; 0, Source!BC230, 1)</f>
        <v>4.76</v>
      </c>
      <c r="K366" s="38">
        <f>Source!P230</f>
        <v>438.37</v>
      </c>
      <c r="L366" s="40"/>
    </row>
    <row r="367" spans="1:22" ht="14.25">
      <c r="A367" s="23"/>
      <c r="B367" s="53"/>
      <c r="C367" s="53" t="s">
        <v>1027</v>
      </c>
      <c r="D367" s="37" t="s">
        <v>1028</v>
      </c>
      <c r="E367" s="10">
        <f>Source!BZ230</f>
        <v>118</v>
      </c>
      <c r="F367" s="69" t="str">
        <f>CONCATENATE(" )", Source!DL230, Source!FT230, "=", Source!FX230)</f>
        <v xml:space="preserve"> )*0,9=106,2</v>
      </c>
      <c r="G367" s="70"/>
      <c r="H367" s="38">
        <f>SUM(S361:S370)</f>
        <v>5.0999999999999996</v>
      </c>
      <c r="I367" s="41" t="str">
        <f>CONCATENATE(Source!FX230, Source!FV230, "=")</f>
        <v>106,2*0,85=</v>
      </c>
      <c r="J367" s="36">
        <f>Source!AT230</f>
        <v>90</v>
      </c>
      <c r="K367" s="38">
        <f>SUM(T361:T370)</f>
        <v>142.66999999999999</v>
      </c>
      <c r="L367" s="40"/>
    </row>
    <row r="368" spans="1:22" ht="14.25">
      <c r="A368" s="23"/>
      <c r="B368" s="53"/>
      <c r="C368" s="53" t="s">
        <v>1029</v>
      </c>
      <c r="D368" s="37" t="s">
        <v>1028</v>
      </c>
      <c r="E368" s="10">
        <f>Source!CA230</f>
        <v>63</v>
      </c>
      <c r="F368" s="69" t="str">
        <f>CONCATENATE(" )", Source!DM230, Source!FU230, "=", Source!FY230)</f>
        <v xml:space="preserve"> )*0,85=53,55</v>
      </c>
      <c r="G368" s="70"/>
      <c r="H368" s="38">
        <f>SUM(U361:U370)</f>
        <v>2.57</v>
      </c>
      <c r="I368" s="41" t="str">
        <f>CONCATENATE(Source!FY230, Source!FW230, "=")</f>
        <v>53,55*0,8=</v>
      </c>
      <c r="J368" s="36">
        <f>Source!AU230</f>
        <v>43</v>
      </c>
      <c r="K368" s="38">
        <f>SUM(V361:V370)</f>
        <v>68.16</v>
      </c>
      <c r="L368" s="40"/>
    </row>
    <row r="369" spans="1:26" ht="14.25">
      <c r="A369" s="23"/>
      <c r="B369" s="53"/>
      <c r="C369" s="53" t="s">
        <v>1030</v>
      </c>
      <c r="D369" s="37" t="s">
        <v>1031</v>
      </c>
      <c r="E369" s="10">
        <f>Source!AQ230</f>
        <v>21.19</v>
      </c>
      <c r="F369" s="38"/>
      <c r="G369" s="39" t="str">
        <f>Source!DI230</f>
        <v>)*1,15</v>
      </c>
      <c r="H369" s="38"/>
      <c r="I369" s="39"/>
      <c r="J369" s="39"/>
      <c r="K369" s="38"/>
      <c r="L369" s="42">
        <f>Source!U230</f>
        <v>0.56047550000000002</v>
      </c>
    </row>
    <row r="370" spans="1:26" ht="28.5">
      <c r="A370" s="54" t="str">
        <f>Source!E231</f>
        <v>1,1</v>
      </c>
      <c r="B370" s="55" t="str">
        <f>Source!F231</f>
        <v>101-2904</v>
      </c>
      <c r="C370" s="55" t="str">
        <f>Source!G231</f>
        <v>Доски подоконные ПВХ, шириной 200 мм</v>
      </c>
      <c r="D370" s="43" t="str">
        <f>Source!H231</f>
        <v>м</v>
      </c>
      <c r="E370" s="44">
        <f>Source!I231</f>
        <v>2.2999999999999998</v>
      </c>
      <c r="F370" s="45">
        <f>Source!AL231+Source!AM231+Source!AO231</f>
        <v>131.99</v>
      </c>
      <c r="G370" s="46" t="s">
        <v>3</v>
      </c>
      <c r="H370" s="45">
        <f>ROUND(Source!AC231*Source!I231, 2)+ROUND(Source!AD231*Source!I231, 2)+ROUND(Source!AF231*Source!I231, 2)</f>
        <v>303.58</v>
      </c>
      <c r="I370" s="47"/>
      <c r="J370" s="47">
        <f>IF(Source!BC231&lt;&gt; 0, Source!BC231, 1)</f>
        <v>0.82</v>
      </c>
      <c r="K370" s="45">
        <f>Source!O231</f>
        <v>248.93</v>
      </c>
      <c r="L370" s="48"/>
      <c r="S370">
        <f>ROUND((Source!FX231/100)*((ROUND(Source!AF231*Source!I231, 2)+ROUND(Source!AE231*Source!I231, 2))), 2)</f>
        <v>0</v>
      </c>
      <c r="T370">
        <f>Source!X231</f>
        <v>0</v>
      </c>
      <c r="U370">
        <f>ROUND((Source!FY231/100)*((ROUND(Source!AF231*Source!I231, 2)+ROUND(Source!AE231*Source!I231, 2))), 2)</f>
        <v>0</v>
      </c>
      <c r="V370">
        <f>Source!Y231</f>
        <v>0</v>
      </c>
      <c r="W370">
        <f>IF(Source!BI231&lt;=1,H370, 0)</f>
        <v>303.58</v>
      </c>
      <c r="X370">
        <f>IF(Source!BI231=2,H370, 0)</f>
        <v>0</v>
      </c>
      <c r="Y370">
        <f>IF(Source!BI231=3,H370, 0)</f>
        <v>0</v>
      </c>
      <c r="Z370">
        <f>IF(Source!BI231=4,H370, 0)</f>
        <v>0</v>
      </c>
    </row>
    <row r="371" spans="1:26" ht="15">
      <c r="G371" s="71">
        <f>H363+H364+H366+H367+H368+SUM(H370:H370)</f>
        <v>408.53</v>
      </c>
      <c r="H371" s="71"/>
      <c r="J371" s="71">
        <f>K363+K364+K366+K367+K368+SUM(K370:K370)</f>
        <v>1060.69</v>
      </c>
      <c r="K371" s="71"/>
      <c r="L371" s="49">
        <f>Source!U230</f>
        <v>0.56047550000000002</v>
      </c>
      <c r="O371" s="32">
        <f>G371</f>
        <v>408.53</v>
      </c>
      <c r="P371" s="32">
        <f>J371</f>
        <v>1060.69</v>
      </c>
      <c r="Q371" s="32">
        <f>L371</f>
        <v>0.56047550000000002</v>
      </c>
      <c r="W371">
        <f>IF(Source!BI230&lt;=1,H363+H364+H366+H367+H368, 0)</f>
        <v>104.94999999999999</v>
      </c>
      <c r="X371">
        <f>IF(Source!BI230=2,H363+H364+H366+H367+H368, 0)</f>
        <v>0</v>
      </c>
      <c r="Y371">
        <f>IF(Source!BI230=3,H363+H364+H366+H367+H368, 0)</f>
        <v>0</v>
      </c>
      <c r="Z371">
        <f>IF(Source!BI230=4,H363+H364+H366+H367+H368, 0)</f>
        <v>0</v>
      </c>
    </row>
    <row r="372" spans="1:26" ht="79.5">
      <c r="A372" s="23" t="str">
        <f>Source!E232</f>
        <v>2</v>
      </c>
      <c r="B372" s="53" t="s">
        <v>1035</v>
      </c>
      <c r="C372" s="53" t="str">
        <f>Source!G232</f>
        <v>Облицовка оконных и дверных откосов декоративным бумажно-слоистым пластиком или листами из синтетических материалов на клее</v>
      </c>
      <c r="D372" s="37" t="str">
        <f>Source!H232</f>
        <v>100 м2 облицовки</v>
      </c>
      <c r="E372" s="10">
        <f>Source!I232</f>
        <v>1.2E-2</v>
      </c>
      <c r="F372" s="38">
        <f>Source!AL232+Source!AM232+Source!AO232</f>
        <v>2053.38</v>
      </c>
      <c r="G372" s="39"/>
      <c r="H372" s="38"/>
      <c r="I372" s="39" t="str">
        <f>Source!BO232</f>
        <v>15-01-050-4</v>
      </c>
      <c r="J372" s="39"/>
      <c r="K372" s="38"/>
      <c r="L372" s="40"/>
      <c r="S372">
        <f>ROUND((Source!FX232/100)*((ROUND(Source!AF232*Source!I232, 2)+ROUND(Source!AE232*Source!I232, 2))), 2)</f>
        <v>19.95</v>
      </c>
      <c r="T372">
        <f>Source!X232</f>
        <v>558.02</v>
      </c>
      <c r="U372">
        <f>ROUND((Source!FY232/100)*((ROUND(Source!AF232*Source!I232, 2)+ROUND(Source!AE232*Source!I232, 2))), 2)</f>
        <v>9.8699999999999992</v>
      </c>
      <c r="V372">
        <f>Source!Y232</f>
        <v>258.08999999999997</v>
      </c>
    </row>
    <row r="373" spans="1:26">
      <c r="C373" s="31" t="str">
        <f>"Объем: "&amp;Source!I232&amp;"=1,2/"&amp;"100"</f>
        <v>Объем: 0,012=1,2/100</v>
      </c>
    </row>
    <row r="374" spans="1:26" ht="14.25">
      <c r="A374" s="23"/>
      <c r="B374" s="53"/>
      <c r="C374" s="53" t="s">
        <v>1026</v>
      </c>
      <c r="D374" s="37"/>
      <c r="E374" s="10"/>
      <c r="F374" s="38">
        <f>Source!AO232</f>
        <v>1528.19</v>
      </c>
      <c r="G374" s="39" t="str">
        <f>Source!DG232</f>
        <v>)*1,15</v>
      </c>
      <c r="H374" s="38">
        <f>ROUND(Source!AF232*Source!I232, 2)</f>
        <v>21.09</v>
      </c>
      <c r="I374" s="39"/>
      <c r="J374" s="39">
        <f>IF(Source!BA232&lt;&gt; 0, Source!BA232, 1)</f>
        <v>33.049999999999997</v>
      </c>
      <c r="K374" s="38">
        <f>Source!S232</f>
        <v>696.99</v>
      </c>
      <c r="L374" s="40"/>
      <c r="R374">
        <f>H374</f>
        <v>21.09</v>
      </c>
    </row>
    <row r="375" spans="1:26" ht="14.25">
      <c r="A375" s="23"/>
      <c r="B375" s="53"/>
      <c r="C375" s="53" t="s">
        <v>92</v>
      </c>
      <c r="D375" s="37"/>
      <c r="E375" s="10"/>
      <c r="F375" s="38">
        <f>Source!AM232</f>
        <v>46.33</v>
      </c>
      <c r="G375" s="39" t="str">
        <f>Source!DE232</f>
        <v>)*1,25</v>
      </c>
      <c r="H375" s="38">
        <f>ROUND(Source!AD232*Source!I232, 2)</f>
        <v>0.69</v>
      </c>
      <c r="I375" s="39"/>
      <c r="J375" s="39">
        <f>IF(Source!BB232&lt;&gt; 0, Source!BB232, 1)</f>
        <v>10.92</v>
      </c>
      <c r="K375" s="38">
        <f>Source!Q232</f>
        <v>7.59</v>
      </c>
      <c r="L375" s="40"/>
    </row>
    <row r="376" spans="1:26" ht="14.25">
      <c r="A376" s="23"/>
      <c r="B376" s="53"/>
      <c r="C376" s="53" t="s">
        <v>1032</v>
      </c>
      <c r="D376" s="37"/>
      <c r="E376" s="10"/>
      <c r="F376" s="38">
        <f>Source!AN232</f>
        <v>1.08</v>
      </c>
      <c r="G376" s="39" t="str">
        <f>Source!DF232</f>
        <v>)*1,25</v>
      </c>
      <c r="H376" s="50">
        <f>ROUND(Source!AE232*Source!I232, 2)</f>
        <v>0.02</v>
      </c>
      <c r="I376" s="39"/>
      <c r="J376" s="39">
        <f>IF(Source!BS232&lt;&gt; 0, Source!BS232, 1)</f>
        <v>33.049999999999997</v>
      </c>
      <c r="K376" s="50">
        <f>Source!R232</f>
        <v>0.54</v>
      </c>
      <c r="L376" s="40"/>
      <c r="R376">
        <f>H376</f>
        <v>0.02</v>
      </c>
    </row>
    <row r="377" spans="1:26" ht="14.25">
      <c r="A377" s="23"/>
      <c r="B377" s="53"/>
      <c r="C377" s="53" t="s">
        <v>1034</v>
      </c>
      <c r="D377" s="37"/>
      <c r="E377" s="10"/>
      <c r="F377" s="38">
        <f>Source!AL232</f>
        <v>478.86</v>
      </c>
      <c r="G377" s="39" t="str">
        <f>Source!DD232</f>
        <v/>
      </c>
      <c r="H377" s="38">
        <f>ROUND(Source!AC232*Source!I232, 2)</f>
        <v>5.75</v>
      </c>
      <c r="I377" s="39"/>
      <c r="J377" s="39">
        <f>IF(Source!BC232&lt;&gt; 0, Source!BC232, 1)</f>
        <v>3.4</v>
      </c>
      <c r="K377" s="38">
        <f>Source!P232</f>
        <v>19.54</v>
      </c>
      <c r="L377" s="40"/>
    </row>
    <row r="378" spans="1:26" ht="14.25">
      <c r="A378" s="23"/>
      <c r="B378" s="53"/>
      <c r="C378" s="53" t="s">
        <v>1027</v>
      </c>
      <c r="D378" s="37" t="s">
        <v>1028</v>
      </c>
      <c r="E378" s="10">
        <f>Source!BZ232</f>
        <v>105</v>
      </c>
      <c r="F378" s="69" t="str">
        <f>CONCATENATE(" )", Source!DL232, Source!FT232, "=", Source!FX232)</f>
        <v xml:space="preserve"> )*0,9=94,5</v>
      </c>
      <c r="G378" s="70"/>
      <c r="H378" s="38">
        <f>SUM(S372:S382)</f>
        <v>19.95</v>
      </c>
      <c r="I378" s="41" t="str">
        <f>CONCATENATE(Source!FX232, Source!FV232, "=")</f>
        <v>94,5*0,85=</v>
      </c>
      <c r="J378" s="36">
        <f>Source!AT232</f>
        <v>80</v>
      </c>
      <c r="K378" s="38">
        <f>SUM(T372:T382)</f>
        <v>558.02</v>
      </c>
      <c r="L378" s="40"/>
    </row>
    <row r="379" spans="1:26" ht="14.25">
      <c r="A379" s="23"/>
      <c r="B379" s="53"/>
      <c r="C379" s="53" t="s">
        <v>1029</v>
      </c>
      <c r="D379" s="37" t="s">
        <v>1028</v>
      </c>
      <c r="E379" s="10">
        <f>Source!CA232</f>
        <v>55</v>
      </c>
      <c r="F379" s="69" t="str">
        <f>CONCATENATE(" )", Source!DM232, Source!FU232, "=", Source!FY232)</f>
        <v xml:space="preserve"> )*0,85=46,75</v>
      </c>
      <c r="G379" s="70"/>
      <c r="H379" s="38">
        <f>SUM(U372:U382)</f>
        <v>9.8699999999999992</v>
      </c>
      <c r="I379" s="41" t="str">
        <f>CONCATENATE(Source!FY232, Source!FW232, "=")</f>
        <v>46,75*0,8=</v>
      </c>
      <c r="J379" s="36">
        <f>Source!AU232</f>
        <v>37</v>
      </c>
      <c r="K379" s="38">
        <f>SUM(V372:V382)</f>
        <v>258.08999999999997</v>
      </c>
      <c r="L379" s="40"/>
    </row>
    <row r="380" spans="1:26" ht="14.25">
      <c r="A380" s="23"/>
      <c r="B380" s="53"/>
      <c r="C380" s="53" t="s">
        <v>1030</v>
      </c>
      <c r="D380" s="37" t="s">
        <v>1031</v>
      </c>
      <c r="E380" s="10">
        <f>Source!AQ232</f>
        <v>166.47</v>
      </c>
      <c r="F380" s="38"/>
      <c r="G380" s="39" t="str">
        <f>Source!DI232</f>
        <v>)*1,15</v>
      </c>
      <c r="H380" s="38"/>
      <c r="I380" s="39"/>
      <c r="J380" s="39"/>
      <c r="K380" s="38"/>
      <c r="L380" s="42">
        <f>Source!U232</f>
        <v>2.2972859999999997</v>
      </c>
    </row>
    <row r="381" spans="1:26" ht="85.5">
      <c r="A381" s="23" t="str">
        <f>Source!E233</f>
        <v>2,1</v>
      </c>
      <c r="B381" s="53" t="str">
        <f>Source!F233</f>
        <v>101-6871</v>
      </c>
      <c r="C381" s="53" t="str">
        <f>Source!G233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381" s="37" t="str">
        <f>Source!H233</f>
        <v>м2</v>
      </c>
      <c r="E381" s="10">
        <f>Source!I233</f>
        <v>1.26</v>
      </c>
      <c r="F381" s="38">
        <f>Source!AL233+Source!AM233+Source!AO233</f>
        <v>377.87</v>
      </c>
      <c r="G381" s="52" t="s">
        <v>3</v>
      </c>
      <c r="H381" s="38">
        <f>ROUND(Source!AC233*Source!I233, 2)+ROUND(Source!AD233*Source!I233, 2)+ROUND(Source!AF233*Source!I233, 2)</f>
        <v>476.12</v>
      </c>
      <c r="I381" s="39"/>
      <c r="J381" s="39">
        <f>IF(Source!BC233&lt;&gt; 0, Source!BC233, 1)</f>
        <v>0.6</v>
      </c>
      <c r="K381" s="38">
        <f>Source!O233</f>
        <v>285.67</v>
      </c>
      <c r="L381" s="40"/>
      <c r="S381">
        <f>ROUND((Source!FX233/100)*((ROUND(Source!AF233*Source!I233, 2)+ROUND(Source!AE233*Source!I233, 2))), 2)</f>
        <v>0</v>
      </c>
      <c r="T381">
        <f>Source!X233</f>
        <v>0</v>
      </c>
      <c r="U381">
        <f>ROUND((Source!FY233/100)*((ROUND(Source!AF233*Source!I233, 2)+ROUND(Source!AE233*Source!I233, 2))), 2)</f>
        <v>0</v>
      </c>
      <c r="V381">
        <f>Source!Y233</f>
        <v>0</v>
      </c>
      <c r="W381">
        <f>IF(Source!BI233&lt;=1,H381, 0)</f>
        <v>476.12</v>
      </c>
      <c r="X381">
        <f>IF(Source!BI233=2,H381, 0)</f>
        <v>0</v>
      </c>
      <c r="Y381">
        <f>IF(Source!BI233=3,H381, 0)</f>
        <v>0</v>
      </c>
      <c r="Z381">
        <f>IF(Source!BI233=4,H381, 0)</f>
        <v>0</v>
      </c>
    </row>
    <row r="382" spans="1:26" ht="14.25">
      <c r="A382" s="54" t="str">
        <f>Source!E234</f>
        <v>2,2</v>
      </c>
      <c r="B382" s="55" t="str">
        <f>Source!F234</f>
        <v>101-2416</v>
      </c>
      <c r="C382" s="55" t="str">
        <f>Source!G234</f>
        <v>Грунтовка «Бетоконтакт», КНАУФ</v>
      </c>
      <c r="D382" s="43" t="str">
        <f>Source!H234</f>
        <v>кг</v>
      </c>
      <c r="E382" s="44">
        <f>Source!I234</f>
        <v>0.107</v>
      </c>
      <c r="F382" s="45">
        <f>Source!AL234+Source!AM234+Source!AO234</f>
        <v>22.91</v>
      </c>
      <c r="G382" s="46" t="s">
        <v>3</v>
      </c>
      <c r="H382" s="45">
        <f>ROUND(Source!AC234*Source!I234, 2)+ROUND(Source!AD234*Source!I234, 2)+ROUND(Source!AF234*Source!I234, 2)</f>
        <v>2.4500000000000002</v>
      </c>
      <c r="I382" s="47"/>
      <c r="J382" s="47">
        <f>IF(Source!BC234&lt;&gt; 0, Source!BC234, 1)</f>
        <v>5.85</v>
      </c>
      <c r="K382" s="45">
        <f>Source!O234</f>
        <v>14.34</v>
      </c>
      <c r="L382" s="48"/>
      <c r="S382">
        <f>ROUND((Source!FX234/100)*((ROUND(Source!AF234*Source!I234, 2)+ROUND(Source!AE234*Source!I234, 2))), 2)</f>
        <v>0</v>
      </c>
      <c r="T382">
        <f>Source!X234</f>
        <v>0</v>
      </c>
      <c r="U382">
        <f>ROUND((Source!FY234/100)*((ROUND(Source!AF234*Source!I234, 2)+ROUND(Source!AE234*Source!I234, 2))), 2)</f>
        <v>0</v>
      </c>
      <c r="V382">
        <f>Source!Y234</f>
        <v>0</v>
      </c>
      <c r="W382">
        <f>IF(Source!BI234&lt;=1,H382, 0)</f>
        <v>2.4500000000000002</v>
      </c>
      <c r="X382">
        <f>IF(Source!BI234=2,H382, 0)</f>
        <v>0</v>
      </c>
      <c r="Y382">
        <f>IF(Source!BI234=3,H382, 0)</f>
        <v>0</v>
      </c>
      <c r="Z382">
        <f>IF(Source!BI234=4,H382, 0)</f>
        <v>0</v>
      </c>
    </row>
    <row r="383" spans="1:26" ht="15">
      <c r="G383" s="71">
        <f>H374+H375+H377+H378+H379+SUM(H381:H382)</f>
        <v>535.91999999999996</v>
      </c>
      <c r="H383" s="71"/>
      <c r="J383" s="71">
        <f>K374+K375+K377+K378+K379+SUM(K381:K382)</f>
        <v>1840.2399999999998</v>
      </c>
      <c r="K383" s="71"/>
      <c r="L383" s="49">
        <f>Source!U232</f>
        <v>2.2972859999999997</v>
      </c>
      <c r="O383" s="32">
        <f>G383</f>
        <v>535.91999999999996</v>
      </c>
      <c r="P383" s="32">
        <f>J383</f>
        <v>1840.2399999999998</v>
      </c>
      <c r="Q383" s="32">
        <f>L383</f>
        <v>2.2972859999999997</v>
      </c>
      <c r="W383">
        <f>IF(Source!BI232&lt;=1,H374+H375+H377+H378+H379, 0)</f>
        <v>57.35</v>
      </c>
      <c r="X383">
        <f>IF(Source!BI232=2,H374+H375+H377+H378+H379, 0)</f>
        <v>0</v>
      </c>
      <c r="Y383">
        <f>IF(Source!BI232=3,H374+H375+H377+H378+H379, 0)</f>
        <v>0</v>
      </c>
      <c r="Z383">
        <f>IF(Source!BI232=4,H374+H375+H377+H378+H379, 0)</f>
        <v>0</v>
      </c>
    </row>
    <row r="384" spans="1:26" ht="28.5">
      <c r="A384" s="23" t="str">
        <f>Source!E235</f>
        <v>3</v>
      </c>
      <c r="B384" s="53" t="str">
        <f>Source!F235</f>
        <v>10-04-013-1</v>
      </c>
      <c r="C384" s="53" t="str">
        <f>Source!G235</f>
        <v>Установка деревянных дверных блоков</v>
      </c>
      <c r="D384" s="37" t="str">
        <f>Source!H235</f>
        <v>100 м2 проемов</v>
      </c>
      <c r="E384" s="10">
        <f>Source!I235</f>
        <v>0.02</v>
      </c>
      <c r="F384" s="38">
        <f>Source!AL235+Source!AM235+Source!AO235</f>
        <v>21712.98</v>
      </c>
      <c r="G384" s="39"/>
      <c r="H384" s="38"/>
      <c r="I384" s="39" t="str">
        <f>Source!BO235</f>
        <v>10-04-013-1</v>
      </c>
      <c r="J384" s="39"/>
      <c r="K384" s="38"/>
      <c r="L384" s="40"/>
      <c r="S384">
        <f>ROUND((Source!FX235/100)*((ROUND(Source!AF235*Source!I235, 2)+ROUND(Source!AE235*Source!I235, 2))), 2)</f>
        <v>16.100000000000001</v>
      </c>
      <c r="T384">
        <f>Source!X235</f>
        <v>451.09</v>
      </c>
      <c r="U384">
        <f>ROUND((Source!FY235/100)*((ROUND(Source!AF235*Source!I235, 2)+ROUND(Source!AE235*Source!I235, 2))), 2)</f>
        <v>8.1199999999999992</v>
      </c>
      <c r="V384">
        <f>Source!Y235</f>
        <v>215.52</v>
      </c>
    </row>
    <row r="385" spans="1:26">
      <c r="C385" s="31" t="str">
        <f>"Объем: "&amp;Source!I235&amp;"=2/"&amp;"100"</f>
        <v>Объем: 0,02=2/100</v>
      </c>
    </row>
    <row r="386" spans="1:26" ht="14.25">
      <c r="A386" s="23"/>
      <c r="B386" s="53"/>
      <c r="C386" s="53" t="s">
        <v>1026</v>
      </c>
      <c r="D386" s="37"/>
      <c r="E386" s="10"/>
      <c r="F386" s="38">
        <f>Source!AO235</f>
        <v>639.24</v>
      </c>
      <c r="G386" s="39" t="str">
        <f>Source!DG235</f>
        <v>*1,15</v>
      </c>
      <c r="H386" s="38">
        <f>ROUND(Source!AF235*Source!I235, 2)</f>
        <v>14.7</v>
      </c>
      <c r="I386" s="39"/>
      <c r="J386" s="39">
        <f>IF(Source!BA235&lt;&gt; 0, Source!BA235, 1)</f>
        <v>33.049999999999997</v>
      </c>
      <c r="K386" s="38">
        <f>Source!S235</f>
        <v>485.92</v>
      </c>
      <c r="L386" s="40"/>
      <c r="R386">
        <f>H386</f>
        <v>14.7</v>
      </c>
    </row>
    <row r="387" spans="1:26" ht="14.25">
      <c r="A387" s="23"/>
      <c r="B387" s="53"/>
      <c r="C387" s="53" t="s">
        <v>92</v>
      </c>
      <c r="D387" s="37"/>
      <c r="E387" s="10"/>
      <c r="F387" s="38">
        <f>Source!AM235</f>
        <v>333.01</v>
      </c>
      <c r="G387" s="39" t="str">
        <f>Source!DE235</f>
        <v>)*1,25</v>
      </c>
      <c r="H387" s="38">
        <f>ROUND(Source!AD235*Source!I235, 2)</f>
        <v>8.33</v>
      </c>
      <c r="I387" s="39"/>
      <c r="J387" s="39">
        <f>IF(Source!BB235&lt;&gt; 0, Source!BB235, 1)</f>
        <v>10.3</v>
      </c>
      <c r="K387" s="38">
        <f>Source!Q235</f>
        <v>85.75</v>
      </c>
      <c r="L387" s="40"/>
    </row>
    <row r="388" spans="1:26" ht="14.25">
      <c r="A388" s="23"/>
      <c r="B388" s="53"/>
      <c r="C388" s="53" t="s">
        <v>1032</v>
      </c>
      <c r="D388" s="37"/>
      <c r="E388" s="10"/>
      <c r="F388" s="38">
        <f>Source!AN235</f>
        <v>18.5</v>
      </c>
      <c r="G388" s="39" t="str">
        <f>Source!DF235</f>
        <v>)*1,25</v>
      </c>
      <c r="H388" s="50">
        <f>ROUND(Source!AE235*Source!I235, 2)</f>
        <v>0.46</v>
      </c>
      <c r="I388" s="39"/>
      <c r="J388" s="39">
        <f>IF(Source!BS235&lt;&gt; 0, Source!BS235, 1)</f>
        <v>33.049999999999997</v>
      </c>
      <c r="K388" s="50">
        <f>Source!R235</f>
        <v>15.29</v>
      </c>
      <c r="L388" s="40"/>
      <c r="R388">
        <f>H388</f>
        <v>0.46</v>
      </c>
    </row>
    <row r="389" spans="1:26" ht="14.25">
      <c r="A389" s="23"/>
      <c r="B389" s="53"/>
      <c r="C389" s="53" t="s">
        <v>1034</v>
      </c>
      <c r="D389" s="37"/>
      <c r="E389" s="10"/>
      <c r="F389" s="38">
        <f>Source!AL235</f>
        <v>20740.73</v>
      </c>
      <c r="G389" s="39" t="str">
        <f>Source!DD235</f>
        <v/>
      </c>
      <c r="H389" s="38">
        <f>ROUND(Source!AC235*Source!I235, 2)</f>
        <v>414.81</v>
      </c>
      <c r="I389" s="39"/>
      <c r="J389" s="39">
        <f>IF(Source!BC235&lt;&gt; 0, Source!BC235, 1)</f>
        <v>5.0199999999999996</v>
      </c>
      <c r="K389" s="38">
        <f>Source!P235</f>
        <v>2082.37</v>
      </c>
      <c r="L389" s="40"/>
    </row>
    <row r="390" spans="1:26" ht="14.25">
      <c r="A390" s="23"/>
      <c r="B390" s="53"/>
      <c r="C390" s="53" t="s">
        <v>1027</v>
      </c>
      <c r="D390" s="37" t="s">
        <v>1028</v>
      </c>
      <c r="E390" s="10">
        <f>Source!BZ235</f>
        <v>118</v>
      </c>
      <c r="F390" s="69" t="str">
        <f>CONCATENATE(" )", Source!DL235, Source!FT235, "=", Source!FX235)</f>
        <v xml:space="preserve"> )*0,9=106,2</v>
      </c>
      <c r="G390" s="70"/>
      <c r="H390" s="38">
        <f>SUM(S384:S395)</f>
        <v>16.100000000000001</v>
      </c>
      <c r="I390" s="41" t="str">
        <f>CONCATENATE(Source!FX235, Source!FV235, "=")</f>
        <v>106,2*0,85=</v>
      </c>
      <c r="J390" s="36">
        <f>Source!AT235</f>
        <v>90</v>
      </c>
      <c r="K390" s="38">
        <f>SUM(T384:T395)</f>
        <v>451.09</v>
      </c>
      <c r="L390" s="40"/>
    </row>
    <row r="391" spans="1:26" ht="14.25">
      <c r="A391" s="23"/>
      <c r="B391" s="53"/>
      <c r="C391" s="53" t="s">
        <v>1029</v>
      </c>
      <c r="D391" s="37" t="s">
        <v>1028</v>
      </c>
      <c r="E391" s="10">
        <f>Source!CA235</f>
        <v>63</v>
      </c>
      <c r="F391" s="69" t="str">
        <f>CONCATENATE(" )", Source!DM235, Source!FU235, "=", Source!FY235)</f>
        <v xml:space="preserve"> )*0,85=53,55</v>
      </c>
      <c r="G391" s="70"/>
      <c r="H391" s="38">
        <f>SUM(U384:U395)</f>
        <v>8.1199999999999992</v>
      </c>
      <c r="I391" s="41" t="str">
        <f>CONCATENATE(Source!FY235, Source!FW235, "=")</f>
        <v>53,55*0,8=</v>
      </c>
      <c r="J391" s="36">
        <f>Source!AU235</f>
        <v>43</v>
      </c>
      <c r="K391" s="38">
        <f>SUM(V384:V395)</f>
        <v>215.52</v>
      </c>
      <c r="L391" s="40"/>
    </row>
    <row r="392" spans="1:26" ht="14.25">
      <c r="A392" s="23"/>
      <c r="B392" s="53"/>
      <c r="C392" s="53" t="s">
        <v>1030</v>
      </c>
      <c r="D392" s="37" t="s">
        <v>1031</v>
      </c>
      <c r="E392" s="10">
        <f>Source!AQ235</f>
        <v>73.14</v>
      </c>
      <c r="F392" s="38"/>
      <c r="G392" s="39" t="str">
        <f>Source!DI235</f>
        <v>*1,15</v>
      </c>
      <c r="H392" s="38"/>
      <c r="I392" s="39"/>
      <c r="J392" s="39"/>
      <c r="K392" s="38"/>
      <c r="L392" s="42">
        <f>Source!U235</f>
        <v>1.6822199999999998</v>
      </c>
    </row>
    <row r="393" spans="1:26" ht="57">
      <c r="A393" s="23" t="str">
        <f>Source!E236</f>
        <v>3,1</v>
      </c>
      <c r="B393" s="53" t="str">
        <f>Source!F236</f>
        <v>101-0882</v>
      </c>
      <c r="C393" s="53" t="str">
        <f>Source!G236</f>
        <v>Скобяные изделия для дверных балконных блоков со спаренными полотнами жилых и общественных зданий однопольных</v>
      </c>
      <c r="D393" s="37" t="str">
        <f>Source!H236</f>
        <v>компл.</v>
      </c>
      <c r="E393" s="10">
        <f>Source!I236</f>
        <v>1</v>
      </c>
      <c r="F393" s="38">
        <f>Source!AL236+Source!AM236+Source!AO236</f>
        <v>94.69</v>
      </c>
      <c r="G393" s="52" t="s">
        <v>3</v>
      </c>
      <c r="H393" s="38">
        <f>ROUND(Source!AC236*Source!I236, 2)+ROUND(Source!AD236*Source!I236, 2)+ROUND(Source!AF236*Source!I236, 2)</f>
        <v>94.69</v>
      </c>
      <c r="I393" s="39"/>
      <c r="J393" s="39">
        <f>IF(Source!BC236&lt;&gt; 0, Source!BC236, 1)</f>
        <v>2.0699999999999998</v>
      </c>
      <c r="K393" s="38">
        <f>Source!O236</f>
        <v>196.01</v>
      </c>
      <c r="L393" s="40"/>
      <c r="S393">
        <f>ROUND((Source!FX236/100)*((ROUND(Source!AF236*Source!I236, 2)+ROUND(Source!AE236*Source!I236, 2))), 2)</f>
        <v>0</v>
      </c>
      <c r="T393">
        <f>Source!X236</f>
        <v>0</v>
      </c>
      <c r="U393">
        <f>ROUND((Source!FY236/100)*((ROUND(Source!AF236*Source!I236, 2)+ROUND(Source!AE236*Source!I236, 2))), 2)</f>
        <v>0</v>
      </c>
      <c r="V393">
        <f>Source!Y236</f>
        <v>0</v>
      </c>
      <c r="W393">
        <f>IF(Source!BI236&lt;=1,H393, 0)</f>
        <v>94.69</v>
      </c>
      <c r="X393">
        <f>IF(Source!BI236=2,H393, 0)</f>
        <v>0</v>
      </c>
      <c r="Y393">
        <f>IF(Source!BI236=3,H393, 0)</f>
        <v>0</v>
      </c>
      <c r="Z393">
        <f>IF(Source!BI236=4,H393, 0)</f>
        <v>0</v>
      </c>
    </row>
    <row r="394" spans="1:26" ht="42.75">
      <c r="A394" s="23" t="str">
        <f>Source!E237</f>
        <v>3,2</v>
      </c>
      <c r="B394" s="53" t="str">
        <f>Source!F237</f>
        <v>203-8142</v>
      </c>
      <c r="C394" s="53" t="str">
        <f>Source!G237</f>
        <v>Блоки дверные из натурального массива дуба (коробка, полотно глухое, наличники, фурнитура)</v>
      </c>
      <c r="D394" s="37" t="str">
        <f>Source!H237</f>
        <v>м2</v>
      </c>
      <c r="E394" s="10">
        <f>Source!I237</f>
        <v>2</v>
      </c>
      <c r="F394" s="38">
        <f>Source!AL237+Source!AM237+Source!AO237</f>
        <v>4535.87</v>
      </c>
      <c r="G394" s="52" t="s">
        <v>3</v>
      </c>
      <c r="H394" s="38">
        <f>ROUND(Source!AC237*Source!I237, 2)+ROUND(Source!AD237*Source!I237, 2)+ROUND(Source!AF237*Source!I237, 2)</f>
        <v>9071.74</v>
      </c>
      <c r="I394" s="39"/>
      <c r="J394" s="39">
        <f>IF(Source!BC237&lt;&gt; 0, Source!BC237, 1)</f>
        <v>2.44</v>
      </c>
      <c r="K394" s="38">
        <f>Source!O237</f>
        <v>22135.05</v>
      </c>
      <c r="L394" s="40"/>
      <c r="S394">
        <f>ROUND((Source!FX237/100)*((ROUND(Source!AF237*Source!I237, 2)+ROUND(Source!AE237*Source!I237, 2))), 2)</f>
        <v>0</v>
      </c>
      <c r="T394">
        <f>Source!X237</f>
        <v>0</v>
      </c>
      <c r="U394">
        <f>ROUND((Source!FY237/100)*((ROUND(Source!AF237*Source!I237, 2)+ROUND(Source!AE237*Source!I237, 2))), 2)</f>
        <v>0</v>
      </c>
      <c r="V394">
        <f>Source!Y237</f>
        <v>0</v>
      </c>
      <c r="W394">
        <f>IF(Source!BI237&lt;=1,H394, 0)</f>
        <v>9071.74</v>
      </c>
      <c r="X394">
        <f>IF(Source!BI237=2,H394, 0)</f>
        <v>0</v>
      </c>
      <c r="Y394">
        <f>IF(Source!BI237=3,H394, 0)</f>
        <v>0</v>
      </c>
      <c r="Z394">
        <f>IF(Source!BI237=4,H394, 0)</f>
        <v>0</v>
      </c>
    </row>
    <row r="395" spans="1:26" ht="57">
      <c r="A395" s="54" t="str">
        <f>Source!E238</f>
        <v>3,3</v>
      </c>
      <c r="B395" s="55" t="str">
        <f>Source!F238</f>
        <v>203-0223</v>
      </c>
      <c r="C395" s="55" t="str">
        <f>Source!G238</f>
        <v>Блоки дверные с рамочными полотнами однопольные ДН 21-10, площадь 2,05 м2; ДН 24-10, площадь 2,35 м2</v>
      </c>
      <c r="D395" s="43" t="str">
        <f>Source!H238</f>
        <v>м2</v>
      </c>
      <c r="E395" s="44">
        <f>Source!I238</f>
        <v>-2</v>
      </c>
      <c r="F395" s="45">
        <f>Source!AL238+Source!AM238+Source!AO238</f>
        <v>207</v>
      </c>
      <c r="G395" s="46" t="s">
        <v>3</v>
      </c>
      <c r="H395" s="45">
        <f>ROUND(Source!AC238*Source!I238, 2)+ROUND(Source!AD238*Source!I238, 2)+ROUND(Source!AF238*Source!I238, 2)</f>
        <v>-414</v>
      </c>
      <c r="I395" s="47"/>
      <c r="J395" s="47">
        <f>IF(Source!BC238&lt;&gt; 0, Source!BC238, 1)</f>
        <v>5.0199999999999996</v>
      </c>
      <c r="K395" s="45">
        <f>Source!O238</f>
        <v>-2078.2800000000002</v>
      </c>
      <c r="L395" s="48"/>
      <c r="S395">
        <f>ROUND((Source!FX238/100)*((ROUND(Source!AF238*Source!I238, 2)+ROUND(Source!AE238*Source!I238, 2))), 2)</f>
        <v>0</v>
      </c>
      <c r="T395">
        <f>Source!X238</f>
        <v>0</v>
      </c>
      <c r="U395">
        <f>ROUND((Source!FY238/100)*((ROUND(Source!AF238*Source!I238, 2)+ROUND(Source!AE238*Source!I238, 2))), 2)</f>
        <v>0</v>
      </c>
      <c r="V395">
        <f>Source!Y238</f>
        <v>0</v>
      </c>
      <c r="W395">
        <f>IF(Source!BI238&lt;=1,H395, 0)</f>
        <v>-414</v>
      </c>
      <c r="X395">
        <f>IF(Source!BI238=2,H395, 0)</f>
        <v>0</v>
      </c>
      <c r="Y395">
        <f>IF(Source!BI238=3,H395, 0)</f>
        <v>0</v>
      </c>
      <c r="Z395">
        <f>IF(Source!BI238=4,H395, 0)</f>
        <v>0</v>
      </c>
    </row>
    <row r="396" spans="1:26" ht="15">
      <c r="G396" s="71">
        <f>H386+H387+H389+H390+H391+SUM(H393:H395)</f>
        <v>9214.49</v>
      </c>
      <c r="H396" s="71"/>
      <c r="J396" s="71">
        <f>K386+K387+K389+K390+K391+SUM(K393:K395)</f>
        <v>23573.43</v>
      </c>
      <c r="K396" s="71"/>
      <c r="L396" s="49">
        <f>Source!U235</f>
        <v>1.6822199999999998</v>
      </c>
      <c r="O396" s="32">
        <f>G396</f>
        <v>9214.49</v>
      </c>
      <c r="P396" s="32">
        <f>J396</f>
        <v>23573.43</v>
      </c>
      <c r="Q396" s="32">
        <f>L396</f>
        <v>1.6822199999999998</v>
      </c>
      <c r="W396">
        <f>IF(Source!BI235&lt;=1,H386+H387+H389+H390+H391, 0)</f>
        <v>462.06000000000006</v>
      </c>
      <c r="X396">
        <f>IF(Source!BI235=2,H386+H387+H389+H390+H391, 0)</f>
        <v>0</v>
      </c>
      <c r="Y396">
        <f>IF(Source!BI235=3,H386+H387+H389+H390+H391, 0)</f>
        <v>0</v>
      </c>
      <c r="Z396">
        <f>IF(Source!BI235=4,H386+H387+H389+H390+H391, 0)</f>
        <v>0</v>
      </c>
    </row>
    <row r="397" spans="1:26" ht="42.75">
      <c r="A397" s="23" t="str">
        <f>Source!E239</f>
        <v>4</v>
      </c>
      <c r="B397" s="53" t="str">
        <f>Source!F239</f>
        <v>10-01-060-1</v>
      </c>
      <c r="C397" s="53" t="str">
        <f>Source!G239</f>
        <v>Установка и крепление наличников</v>
      </c>
      <c r="D397" s="37" t="str">
        <f>Source!H239</f>
        <v>100 м коробок блоков</v>
      </c>
      <c r="E397" s="10">
        <f>Source!I239</f>
        <v>0.05</v>
      </c>
      <c r="F397" s="38">
        <f>Source!AL239+Source!AM239+Source!AO239</f>
        <v>516.04000000000008</v>
      </c>
      <c r="G397" s="39"/>
      <c r="H397" s="38"/>
      <c r="I397" s="39" t="str">
        <f>Source!BO239</f>
        <v>10-01-060-1</v>
      </c>
      <c r="J397" s="39"/>
      <c r="K397" s="38"/>
      <c r="L397" s="40"/>
      <c r="S397">
        <f>ROUND((Source!FX239/100)*((ROUND(Source!AF239*Source!I239, 2)+ROUND(Source!AE239*Source!I239, 2))), 2)</f>
        <v>3.39</v>
      </c>
      <c r="T397">
        <f>Source!X239</f>
        <v>95.02</v>
      </c>
      <c r="U397">
        <f>ROUND((Source!FY239/100)*((ROUND(Source!AF239*Source!I239, 2)+ROUND(Source!AE239*Source!I239, 2))), 2)</f>
        <v>1.71</v>
      </c>
      <c r="V397">
        <f>Source!Y239</f>
        <v>45.4</v>
      </c>
    </row>
    <row r="398" spans="1:26">
      <c r="C398" s="31" t="str">
        <f>"Объем: "&amp;Source!I239&amp;"=5/"&amp;"100"</f>
        <v>Объем: 0,05=5/100</v>
      </c>
    </row>
    <row r="399" spans="1:26" ht="14.25">
      <c r="A399" s="23"/>
      <c r="B399" s="53"/>
      <c r="C399" s="53" t="s">
        <v>1026</v>
      </c>
      <c r="D399" s="37"/>
      <c r="E399" s="10"/>
      <c r="F399" s="38">
        <f>Source!AO239</f>
        <v>63.89</v>
      </c>
      <c r="G399" s="39" t="str">
        <f>Source!DG239</f>
        <v/>
      </c>
      <c r="H399" s="38">
        <f>ROUND(Source!AF239*Source!I239, 2)</f>
        <v>3.19</v>
      </c>
      <c r="I399" s="39"/>
      <c r="J399" s="39">
        <f>IF(Source!BA239&lt;&gt; 0, Source!BA239, 1)</f>
        <v>33.049999999999997</v>
      </c>
      <c r="K399" s="38">
        <f>Source!S239</f>
        <v>105.58</v>
      </c>
      <c r="L399" s="40"/>
      <c r="R399">
        <f>H399</f>
        <v>3.19</v>
      </c>
    </row>
    <row r="400" spans="1:26" ht="14.25">
      <c r="A400" s="23"/>
      <c r="B400" s="53"/>
      <c r="C400" s="53" t="s">
        <v>92</v>
      </c>
      <c r="D400" s="37"/>
      <c r="E400" s="10"/>
      <c r="F400" s="38">
        <f>Source!AM239</f>
        <v>3.49</v>
      </c>
      <c r="G400" s="39" t="str">
        <f>Source!DE239</f>
        <v/>
      </c>
      <c r="H400" s="38">
        <f>ROUND(Source!AD239*Source!I239, 2)</f>
        <v>0.17</v>
      </c>
      <c r="I400" s="39"/>
      <c r="J400" s="39">
        <f>IF(Source!BB239&lt;&gt; 0, Source!BB239, 1)</f>
        <v>10.69</v>
      </c>
      <c r="K400" s="38">
        <f>Source!Q239</f>
        <v>1.87</v>
      </c>
      <c r="L400" s="40"/>
    </row>
    <row r="401" spans="1:26" ht="14.25">
      <c r="A401" s="23"/>
      <c r="B401" s="53"/>
      <c r="C401" s="53" t="s">
        <v>1034</v>
      </c>
      <c r="D401" s="37"/>
      <c r="E401" s="10"/>
      <c r="F401" s="38">
        <f>Source!AL239</f>
        <v>448.66</v>
      </c>
      <c r="G401" s="39" t="str">
        <f>Source!DD239</f>
        <v/>
      </c>
      <c r="H401" s="38">
        <f>ROUND(Source!AC239*Source!I239, 2)</f>
        <v>22.43</v>
      </c>
      <c r="I401" s="39"/>
      <c r="J401" s="39">
        <f>IF(Source!BC239&lt;&gt; 0, Source!BC239, 1)</f>
        <v>8.08</v>
      </c>
      <c r="K401" s="38">
        <f>Source!P239</f>
        <v>181.26</v>
      </c>
      <c r="L401" s="40"/>
    </row>
    <row r="402" spans="1:26" ht="14.25">
      <c r="A402" s="23"/>
      <c r="B402" s="53"/>
      <c r="C402" s="53" t="s">
        <v>1027</v>
      </c>
      <c r="D402" s="37" t="s">
        <v>1028</v>
      </c>
      <c r="E402" s="10">
        <f>Source!BZ239</f>
        <v>118</v>
      </c>
      <c r="F402" s="69" t="str">
        <f>CONCATENATE(" )", Source!DL239, Source!FT239, "=", Source!FX239)</f>
        <v xml:space="preserve"> )*0,9=106,2</v>
      </c>
      <c r="G402" s="70"/>
      <c r="H402" s="38">
        <f>SUM(S397:S404)</f>
        <v>3.39</v>
      </c>
      <c r="I402" s="41" t="str">
        <f>CONCATENATE(Source!FX239, Source!FV239, "=")</f>
        <v>106,2*0,85=</v>
      </c>
      <c r="J402" s="36">
        <f>Source!AT239</f>
        <v>90</v>
      </c>
      <c r="K402" s="38">
        <f>SUM(T397:T404)</f>
        <v>95.02</v>
      </c>
      <c r="L402" s="40"/>
    </row>
    <row r="403" spans="1:26" ht="14.25">
      <c r="A403" s="23"/>
      <c r="B403" s="53"/>
      <c r="C403" s="53" t="s">
        <v>1029</v>
      </c>
      <c r="D403" s="37" t="s">
        <v>1028</v>
      </c>
      <c r="E403" s="10">
        <f>Source!CA239</f>
        <v>63</v>
      </c>
      <c r="F403" s="69" t="str">
        <f>CONCATENATE(" )", Source!DM239, Source!FU239, "=", Source!FY239)</f>
        <v xml:space="preserve"> )*0,85=53,55</v>
      </c>
      <c r="G403" s="70"/>
      <c r="H403" s="38">
        <f>SUM(U397:U404)</f>
        <v>1.71</v>
      </c>
      <c r="I403" s="41" t="str">
        <f>CONCATENATE(Source!FY239, Source!FW239, "=")</f>
        <v>53,55*0,8=</v>
      </c>
      <c r="J403" s="36">
        <f>Source!AU239</f>
        <v>43</v>
      </c>
      <c r="K403" s="38">
        <f>SUM(V397:V404)</f>
        <v>45.4</v>
      </c>
      <c r="L403" s="40"/>
    </row>
    <row r="404" spans="1:26" ht="14.25">
      <c r="A404" s="54"/>
      <c r="B404" s="55"/>
      <c r="C404" s="55" t="s">
        <v>1030</v>
      </c>
      <c r="D404" s="43" t="s">
        <v>1031</v>
      </c>
      <c r="E404" s="44">
        <f>Source!AQ239</f>
        <v>7.82</v>
      </c>
      <c r="F404" s="45"/>
      <c r="G404" s="47" t="str">
        <f>Source!DI239</f>
        <v/>
      </c>
      <c r="H404" s="45"/>
      <c r="I404" s="47"/>
      <c r="J404" s="47"/>
      <c r="K404" s="45"/>
      <c r="L404" s="51">
        <f>Source!U239</f>
        <v>0.39100000000000001</v>
      </c>
    </row>
    <row r="405" spans="1:26" ht="15">
      <c r="G405" s="71">
        <f>H399+H400+H401+H402+H403</f>
        <v>30.89</v>
      </c>
      <c r="H405" s="71"/>
      <c r="J405" s="71">
        <f>K399+K400+K401+K402+K403</f>
        <v>429.12999999999994</v>
      </c>
      <c r="K405" s="71"/>
      <c r="L405" s="49">
        <f>Source!U239</f>
        <v>0.39100000000000001</v>
      </c>
      <c r="O405" s="32">
        <f>G405</f>
        <v>30.89</v>
      </c>
      <c r="P405" s="32">
        <f>J405</f>
        <v>429.12999999999994</v>
      </c>
      <c r="Q405" s="32">
        <f>L405</f>
        <v>0.39100000000000001</v>
      </c>
      <c r="W405">
        <f>IF(Source!BI239&lt;=1,H399+H400+H401+H402+H403, 0)</f>
        <v>30.89</v>
      </c>
      <c r="X405">
        <f>IF(Source!BI239=2,H399+H400+H401+H402+H403, 0)</f>
        <v>0</v>
      </c>
      <c r="Y405">
        <f>IF(Source!BI239=3,H399+H400+H401+H402+H403, 0)</f>
        <v>0</v>
      </c>
      <c r="Z405">
        <f>IF(Source!BI239=4,H399+H400+H401+H402+H403, 0)</f>
        <v>0</v>
      </c>
    </row>
    <row r="406" spans="1:26" ht="79.5">
      <c r="A406" s="23" t="str">
        <f>Source!E240</f>
        <v>6</v>
      </c>
      <c r="B406" s="53" t="s">
        <v>1036</v>
      </c>
      <c r="C406" s="53" t="str">
        <f>Source!G240</f>
        <v>Укладка лаг по плитам перекрытий</v>
      </c>
      <c r="D406" s="37" t="str">
        <f>Source!H240</f>
        <v>100 м2 пола</v>
      </c>
      <c r="E406" s="10">
        <f>Source!I240</f>
        <v>9.4E-2</v>
      </c>
      <c r="F406" s="38">
        <f>Source!AL240+Source!AM240+Source!AO240</f>
        <v>2068.7799999999997</v>
      </c>
      <c r="G406" s="39"/>
      <c r="H406" s="38"/>
      <c r="I406" s="39" t="str">
        <f>Source!BO240</f>
        <v>11-01-012-3</v>
      </c>
      <c r="J406" s="39"/>
      <c r="K406" s="38"/>
      <c r="L406" s="40"/>
      <c r="S406">
        <f>ROUND((Source!FX240/100)*((ROUND(Source!AF240*Source!I240, 2)+ROUND(Source!AE240*Source!I240, 2))), 2)</f>
        <v>36.81</v>
      </c>
      <c r="T406">
        <f>Source!X240</f>
        <v>1032.7</v>
      </c>
      <c r="U406">
        <f>ROUND((Source!FY240/100)*((ROUND(Source!AF240*Source!I240, 2)+ROUND(Source!AE240*Source!I240, 2))), 2)</f>
        <v>21.2</v>
      </c>
      <c r="V406">
        <f>Source!Y240</f>
        <v>560.29999999999995</v>
      </c>
    </row>
    <row r="407" spans="1:26">
      <c r="C407" s="31" t="str">
        <f>"Объем: "&amp;Source!I240&amp;"=9,4/"&amp;"100"</f>
        <v>Объем: 0,094=9,4/100</v>
      </c>
    </row>
    <row r="408" spans="1:26" ht="14.25">
      <c r="A408" s="23"/>
      <c r="B408" s="53"/>
      <c r="C408" s="53" t="s">
        <v>1026</v>
      </c>
      <c r="D408" s="37"/>
      <c r="E408" s="10"/>
      <c r="F408" s="38">
        <f>Source!AO240</f>
        <v>304.86</v>
      </c>
      <c r="G408" s="39" t="str">
        <f>Source!DG240</f>
        <v>)*1,15</v>
      </c>
      <c r="H408" s="38">
        <f>ROUND(Source!AF240*Source!I240, 2)</f>
        <v>32.96</v>
      </c>
      <c r="I408" s="39"/>
      <c r="J408" s="39">
        <f>IF(Source!BA240&lt;&gt; 0, Source!BA240, 1)</f>
        <v>33.049999999999997</v>
      </c>
      <c r="K408" s="38">
        <f>Source!S240</f>
        <v>1089.18</v>
      </c>
      <c r="L408" s="40"/>
      <c r="R408">
        <f>H408</f>
        <v>32.96</v>
      </c>
    </row>
    <row r="409" spans="1:26" ht="14.25">
      <c r="A409" s="23"/>
      <c r="B409" s="53"/>
      <c r="C409" s="53" t="s">
        <v>92</v>
      </c>
      <c r="D409" s="37"/>
      <c r="E409" s="10"/>
      <c r="F409" s="38">
        <f>Source!AM240</f>
        <v>28.6</v>
      </c>
      <c r="G409" s="39" t="str">
        <f>Source!DE240</f>
        <v>)*1,25</v>
      </c>
      <c r="H409" s="38">
        <f>ROUND(Source!AD240*Source!I240, 2)</f>
        <v>3.36</v>
      </c>
      <c r="I409" s="39"/>
      <c r="J409" s="39">
        <f>IF(Source!BB240&lt;&gt; 0, Source!BB240, 1)</f>
        <v>11.52</v>
      </c>
      <c r="K409" s="38">
        <f>Source!Q240</f>
        <v>38.71</v>
      </c>
      <c r="L409" s="40"/>
    </row>
    <row r="410" spans="1:26" ht="14.25">
      <c r="A410" s="23"/>
      <c r="B410" s="53"/>
      <c r="C410" s="53" t="s">
        <v>1032</v>
      </c>
      <c r="D410" s="37"/>
      <c r="E410" s="10"/>
      <c r="F410" s="38">
        <f>Source!AN240</f>
        <v>2.4300000000000002</v>
      </c>
      <c r="G410" s="39" t="str">
        <f>Source!DF240</f>
        <v>)*1,25</v>
      </c>
      <c r="H410" s="50">
        <f>ROUND(Source!AE240*Source!I240, 2)</f>
        <v>0.28999999999999998</v>
      </c>
      <c r="I410" s="39"/>
      <c r="J410" s="39">
        <f>IF(Source!BS240&lt;&gt; 0, Source!BS240, 1)</f>
        <v>33.049999999999997</v>
      </c>
      <c r="K410" s="50">
        <f>Source!R240</f>
        <v>9.44</v>
      </c>
      <c r="L410" s="40"/>
      <c r="R410">
        <f>H410</f>
        <v>0.28999999999999998</v>
      </c>
    </row>
    <row r="411" spans="1:26" ht="14.25">
      <c r="A411" s="23"/>
      <c r="B411" s="53"/>
      <c r="C411" s="53" t="s">
        <v>1034</v>
      </c>
      <c r="D411" s="37"/>
      <c r="E411" s="10"/>
      <c r="F411" s="38">
        <f>Source!AL240</f>
        <v>1735.32</v>
      </c>
      <c r="G411" s="39" t="str">
        <f>Source!DD240</f>
        <v/>
      </c>
      <c r="H411" s="38">
        <f>ROUND(Source!AC240*Source!I240, 2)</f>
        <v>163.12</v>
      </c>
      <c r="I411" s="39"/>
      <c r="J411" s="39">
        <f>IF(Source!BC240&lt;&gt; 0, Source!BC240, 1)</f>
        <v>3.5</v>
      </c>
      <c r="K411" s="38">
        <f>Source!P240</f>
        <v>570.91999999999996</v>
      </c>
      <c r="L411" s="40"/>
    </row>
    <row r="412" spans="1:26" ht="14.25">
      <c r="A412" s="23"/>
      <c r="B412" s="53"/>
      <c r="C412" s="53" t="s">
        <v>1027</v>
      </c>
      <c r="D412" s="37" t="s">
        <v>1028</v>
      </c>
      <c r="E412" s="10">
        <f>Source!BZ240</f>
        <v>123</v>
      </c>
      <c r="F412" s="69" t="str">
        <f>CONCATENATE(" )", Source!DL240, Source!FT240, "=", Source!FX240)</f>
        <v xml:space="preserve"> )*0,9=110,7</v>
      </c>
      <c r="G412" s="70"/>
      <c r="H412" s="38">
        <f>SUM(S406:S414)</f>
        <v>36.81</v>
      </c>
      <c r="I412" s="41" t="str">
        <f>CONCATENATE(Source!FX240, Source!FV240, "=")</f>
        <v>110,7*0,85=</v>
      </c>
      <c r="J412" s="36">
        <f>Source!AT240</f>
        <v>94</v>
      </c>
      <c r="K412" s="38">
        <f>SUM(T406:T414)</f>
        <v>1032.7</v>
      </c>
      <c r="L412" s="40"/>
    </row>
    <row r="413" spans="1:26" ht="14.25">
      <c r="A413" s="23"/>
      <c r="B413" s="53"/>
      <c r="C413" s="53" t="s">
        <v>1029</v>
      </c>
      <c r="D413" s="37" t="s">
        <v>1028</v>
      </c>
      <c r="E413" s="10">
        <f>Source!CA240</f>
        <v>75</v>
      </c>
      <c r="F413" s="69" t="str">
        <f>CONCATENATE(" )", Source!DM240, Source!FU240, "=", Source!FY240)</f>
        <v xml:space="preserve"> )*0,85=63,75</v>
      </c>
      <c r="G413" s="70"/>
      <c r="H413" s="38">
        <f>SUM(U406:U414)</f>
        <v>21.2</v>
      </c>
      <c r="I413" s="41" t="str">
        <f>CONCATENATE(Source!FY240, Source!FW240, "=")</f>
        <v>63,75*0,8=</v>
      </c>
      <c r="J413" s="36">
        <f>Source!AU240</f>
        <v>51</v>
      </c>
      <c r="K413" s="38">
        <f>SUM(V406:V414)</f>
        <v>560.29999999999995</v>
      </c>
      <c r="L413" s="40"/>
    </row>
    <row r="414" spans="1:26" ht="14.25">
      <c r="A414" s="54"/>
      <c r="B414" s="55"/>
      <c r="C414" s="55" t="s">
        <v>1030</v>
      </c>
      <c r="D414" s="43" t="s">
        <v>1031</v>
      </c>
      <c r="E414" s="44">
        <f>Source!AQ240</f>
        <v>35.74</v>
      </c>
      <c r="F414" s="45"/>
      <c r="G414" s="47" t="str">
        <f>Source!DI240</f>
        <v>)*1,15</v>
      </c>
      <c r="H414" s="45"/>
      <c r="I414" s="47"/>
      <c r="J414" s="47"/>
      <c r="K414" s="45"/>
      <c r="L414" s="51">
        <f>Source!U240</f>
        <v>3.8634939999999998</v>
      </c>
    </row>
    <row r="415" spans="1:26" ht="15">
      <c r="G415" s="71">
        <f>H408+H409+H411+H412+H413</f>
        <v>257.45</v>
      </c>
      <c r="H415" s="71"/>
      <c r="J415" s="71">
        <f>K408+K409+K411+K412+K413</f>
        <v>3291.8100000000004</v>
      </c>
      <c r="K415" s="71"/>
      <c r="L415" s="49">
        <f>Source!U240</f>
        <v>3.8634939999999998</v>
      </c>
      <c r="O415" s="32">
        <f>G415</f>
        <v>257.45</v>
      </c>
      <c r="P415" s="32">
        <f>J415</f>
        <v>3291.8100000000004</v>
      </c>
      <c r="Q415" s="32">
        <f>L415</f>
        <v>3.8634939999999998</v>
      </c>
      <c r="W415">
        <f>IF(Source!BI240&lt;=1,H408+H409+H411+H412+H413, 0)</f>
        <v>257.45</v>
      </c>
      <c r="X415">
        <f>IF(Source!BI240=2,H408+H409+H411+H412+H413, 0)</f>
        <v>0</v>
      </c>
      <c r="Y415">
        <f>IF(Source!BI240=3,H408+H409+H411+H412+H413, 0)</f>
        <v>0</v>
      </c>
      <c r="Z415">
        <f>IF(Source!BI240=4,H408+H409+H411+H412+H413, 0)</f>
        <v>0</v>
      </c>
    </row>
    <row r="416" spans="1:26" ht="42.75">
      <c r="A416" s="23" t="str">
        <f>Source!E241</f>
        <v>7</v>
      </c>
      <c r="B416" s="53" t="str">
        <f>Source!F241</f>
        <v>11-01-033-1</v>
      </c>
      <c r="C416" s="53" t="str">
        <f>Source!G241</f>
        <v>Устройство покрытий дощатых толщиной 28 мм</v>
      </c>
      <c r="D416" s="37" t="str">
        <f>Source!H241</f>
        <v>100 м2 покрытия</v>
      </c>
      <c r="E416" s="10">
        <f>Source!I241</f>
        <v>9.4E-2</v>
      </c>
      <c r="F416" s="38">
        <f>Source!AL241+Source!AM241+Source!AO241</f>
        <v>6972.3600000000006</v>
      </c>
      <c r="G416" s="39"/>
      <c r="H416" s="38"/>
      <c r="I416" s="39" t="str">
        <f>Source!BO241</f>
        <v>11-01-033-1</v>
      </c>
      <c r="J416" s="39"/>
      <c r="K416" s="38"/>
      <c r="L416" s="40"/>
      <c r="S416">
        <f>ROUND((Source!FX241/100)*((ROUND(Source!AF241*Source!I241, 2)+ROUND(Source!AE241*Source!I241, 2))), 2)</f>
        <v>63</v>
      </c>
      <c r="T416">
        <f>Source!X241</f>
        <v>1768</v>
      </c>
      <c r="U416">
        <f>ROUND((Source!FY241/100)*((ROUND(Source!AF241*Source!I241, 2)+ROUND(Source!AE241*Source!I241, 2))), 2)</f>
        <v>36.28</v>
      </c>
      <c r="V416">
        <f>Source!Y241</f>
        <v>959.23</v>
      </c>
    </row>
    <row r="417" spans="1:26">
      <c r="C417" s="31" t="str">
        <f>"Объем: "&amp;Source!I241&amp;"=9,4/"&amp;"100"</f>
        <v>Объем: 0,094=9,4/100</v>
      </c>
    </row>
    <row r="418" spans="1:26" ht="14.25">
      <c r="A418" s="23"/>
      <c r="B418" s="53"/>
      <c r="C418" s="53" t="s">
        <v>1026</v>
      </c>
      <c r="D418" s="37"/>
      <c r="E418" s="10"/>
      <c r="F418" s="38">
        <f>Source!AO241</f>
        <v>517.94000000000005</v>
      </c>
      <c r="G418" s="39" t="str">
        <f>Source!DG241</f>
        <v>)*1,15</v>
      </c>
      <c r="H418" s="38">
        <f>ROUND(Source!AF241*Source!I241, 2)</f>
        <v>55.99</v>
      </c>
      <c r="I418" s="39"/>
      <c r="J418" s="39">
        <f>IF(Source!BA241&lt;&gt; 0, Source!BA241, 1)</f>
        <v>33.049999999999997</v>
      </c>
      <c r="K418" s="38">
        <f>Source!S241</f>
        <v>1850.44</v>
      </c>
      <c r="L418" s="40"/>
      <c r="R418">
        <f>H418</f>
        <v>55.99</v>
      </c>
    </row>
    <row r="419" spans="1:26" ht="14.25">
      <c r="A419" s="23"/>
      <c r="B419" s="53"/>
      <c r="C419" s="53" t="s">
        <v>92</v>
      </c>
      <c r="D419" s="37"/>
      <c r="E419" s="10"/>
      <c r="F419" s="38">
        <f>Source!AM241</f>
        <v>97.78</v>
      </c>
      <c r="G419" s="39" t="str">
        <f>Source!DE241</f>
        <v>)*1,25</v>
      </c>
      <c r="H419" s="38">
        <f>ROUND(Source!AD241*Source!I241, 2)</f>
        <v>11.49</v>
      </c>
      <c r="I419" s="39"/>
      <c r="J419" s="39">
        <f>IF(Source!BB241&lt;&gt; 0, Source!BB241, 1)</f>
        <v>11.56</v>
      </c>
      <c r="K419" s="38">
        <f>Source!Q241</f>
        <v>132.82</v>
      </c>
      <c r="L419" s="40"/>
    </row>
    <row r="420" spans="1:26" ht="14.25">
      <c r="A420" s="23"/>
      <c r="B420" s="53"/>
      <c r="C420" s="53" t="s">
        <v>1032</v>
      </c>
      <c r="D420" s="37"/>
      <c r="E420" s="10"/>
      <c r="F420" s="38">
        <f>Source!AN241</f>
        <v>7.83</v>
      </c>
      <c r="G420" s="39" t="str">
        <f>Source!DF241</f>
        <v>)*1,25</v>
      </c>
      <c r="H420" s="50">
        <f>ROUND(Source!AE241*Source!I241, 2)</f>
        <v>0.92</v>
      </c>
      <c r="I420" s="39"/>
      <c r="J420" s="39">
        <f>IF(Source!BS241&lt;&gt; 0, Source!BS241, 1)</f>
        <v>33.049999999999997</v>
      </c>
      <c r="K420" s="50">
        <f>Source!R241</f>
        <v>30.41</v>
      </c>
      <c r="L420" s="40"/>
      <c r="R420">
        <f>H420</f>
        <v>0.92</v>
      </c>
    </row>
    <row r="421" spans="1:26" ht="14.25">
      <c r="A421" s="23"/>
      <c r="B421" s="53"/>
      <c r="C421" s="53" t="s">
        <v>1034</v>
      </c>
      <c r="D421" s="37"/>
      <c r="E421" s="10"/>
      <c r="F421" s="38">
        <f>Source!AL241</f>
        <v>6356.64</v>
      </c>
      <c r="G421" s="39" t="str">
        <f>Source!DD241</f>
        <v/>
      </c>
      <c r="H421" s="38">
        <f>ROUND(Source!AC241*Source!I241, 2)</f>
        <v>597.52</v>
      </c>
      <c r="I421" s="39"/>
      <c r="J421" s="39">
        <f>IF(Source!BC241&lt;&gt; 0, Source!BC241, 1)</f>
        <v>6.54</v>
      </c>
      <c r="K421" s="38">
        <f>Source!P241</f>
        <v>3907.81</v>
      </c>
      <c r="L421" s="40"/>
    </row>
    <row r="422" spans="1:26" ht="14.25">
      <c r="A422" s="23"/>
      <c r="B422" s="53"/>
      <c r="C422" s="53" t="s">
        <v>1027</v>
      </c>
      <c r="D422" s="37" t="s">
        <v>1028</v>
      </c>
      <c r="E422" s="10">
        <f>Source!BZ241</f>
        <v>123</v>
      </c>
      <c r="F422" s="69" t="str">
        <f>CONCATENATE(" )", Source!DL241, Source!FT241, "=", Source!FX241)</f>
        <v xml:space="preserve"> )*0,9=110,7</v>
      </c>
      <c r="G422" s="70"/>
      <c r="H422" s="38">
        <f>SUM(S416:S424)</f>
        <v>63</v>
      </c>
      <c r="I422" s="41" t="str">
        <f>CONCATENATE(Source!FX241, Source!FV241, "=")</f>
        <v>110,7*0,85=</v>
      </c>
      <c r="J422" s="36">
        <f>Source!AT241</f>
        <v>94</v>
      </c>
      <c r="K422" s="38">
        <f>SUM(T416:T424)</f>
        <v>1768</v>
      </c>
      <c r="L422" s="40"/>
    </row>
    <row r="423" spans="1:26" ht="14.25">
      <c r="A423" s="23"/>
      <c r="B423" s="53"/>
      <c r="C423" s="53" t="s">
        <v>1029</v>
      </c>
      <c r="D423" s="37" t="s">
        <v>1028</v>
      </c>
      <c r="E423" s="10">
        <f>Source!CA241</f>
        <v>75</v>
      </c>
      <c r="F423" s="69" t="str">
        <f>CONCATENATE(" )", Source!DM241, Source!FU241, "=", Source!FY241)</f>
        <v xml:space="preserve"> )*0,85=63,75</v>
      </c>
      <c r="G423" s="70"/>
      <c r="H423" s="38">
        <f>SUM(U416:U424)</f>
        <v>36.28</v>
      </c>
      <c r="I423" s="41" t="str">
        <f>CONCATENATE(Source!FY241, Source!FW241, "=")</f>
        <v>63,75*0,8=</v>
      </c>
      <c r="J423" s="36">
        <f>Source!AU241</f>
        <v>51</v>
      </c>
      <c r="K423" s="38">
        <f>SUM(V416:V424)</f>
        <v>959.23</v>
      </c>
      <c r="L423" s="40"/>
    </row>
    <row r="424" spans="1:26" ht="14.25">
      <c r="A424" s="54"/>
      <c r="B424" s="55"/>
      <c r="C424" s="55" t="s">
        <v>1030</v>
      </c>
      <c r="D424" s="43" t="s">
        <v>1031</v>
      </c>
      <c r="E424" s="44">
        <f>Source!AQ241</f>
        <v>60.72</v>
      </c>
      <c r="F424" s="45"/>
      <c r="G424" s="47" t="str">
        <f>Source!DI241</f>
        <v>)*1,15</v>
      </c>
      <c r="H424" s="45"/>
      <c r="I424" s="47"/>
      <c r="J424" s="47"/>
      <c r="K424" s="45"/>
      <c r="L424" s="51">
        <f>Source!U241</f>
        <v>6.5638319999999988</v>
      </c>
    </row>
    <row r="425" spans="1:26" ht="15">
      <c r="G425" s="71">
        <f>H418+H419+H421+H422+H423</f>
        <v>764.28</v>
      </c>
      <c r="H425" s="71"/>
      <c r="J425" s="71">
        <f>K418+K419+K421+K422+K423</f>
        <v>8618.2999999999993</v>
      </c>
      <c r="K425" s="71"/>
      <c r="L425" s="49">
        <f>Source!U241</f>
        <v>6.5638319999999988</v>
      </c>
      <c r="O425" s="32">
        <f>G425</f>
        <v>764.28</v>
      </c>
      <c r="P425" s="32">
        <f>J425</f>
        <v>8618.2999999999993</v>
      </c>
      <c r="Q425" s="32">
        <f>L425</f>
        <v>6.5638319999999988</v>
      </c>
      <c r="W425">
        <f>IF(Source!BI241&lt;=1,H418+H419+H421+H422+H423, 0)</f>
        <v>764.28</v>
      </c>
      <c r="X425">
        <f>IF(Source!BI241=2,H418+H419+H421+H422+H423, 0)</f>
        <v>0</v>
      </c>
      <c r="Y425">
        <f>IF(Source!BI241=3,H418+H419+H421+H422+H423, 0)</f>
        <v>0</v>
      </c>
      <c r="Z425">
        <f>IF(Source!BI241=4,H418+H419+H421+H422+H423, 0)</f>
        <v>0</v>
      </c>
    </row>
    <row r="426" spans="1:26" ht="42.75">
      <c r="A426" s="23" t="str">
        <f>Source!E242</f>
        <v>8</v>
      </c>
      <c r="B426" s="53" t="str">
        <f>Source!F242</f>
        <v>11-01-053-2</v>
      </c>
      <c r="C426" s="53" t="str">
        <f>Source!G242</f>
        <v>Устройство оснований полов из фанеры в один слой площадью свыше 20 м2</v>
      </c>
      <c r="D426" s="37" t="str">
        <f>Source!H242</f>
        <v>100 м2 пола</v>
      </c>
      <c r="E426" s="10">
        <f>Source!I242</f>
        <v>9.4E-2</v>
      </c>
      <c r="F426" s="38">
        <f>Source!AL242+Source!AM242+Source!AO242</f>
        <v>6214.5300000000007</v>
      </c>
      <c r="G426" s="39"/>
      <c r="H426" s="38"/>
      <c r="I426" s="39" t="str">
        <f>Source!BO242</f>
        <v>11-01-053-2</v>
      </c>
      <c r="J426" s="39"/>
      <c r="K426" s="38"/>
      <c r="L426" s="40"/>
      <c r="S426">
        <f>ROUND((Source!FX242/100)*((ROUND(Source!AF242*Source!I242, 2)+ROUND(Source!AE242*Source!I242, 2))), 2)</f>
        <v>39.33</v>
      </c>
      <c r="T426">
        <f>Source!X242</f>
        <v>1103.73</v>
      </c>
      <c r="U426">
        <f>ROUND((Source!FY242/100)*((ROUND(Source!AF242*Source!I242, 2)+ROUND(Source!AE242*Source!I242, 2))), 2)</f>
        <v>22.65</v>
      </c>
      <c r="V426">
        <f>Source!Y242</f>
        <v>598.83000000000004</v>
      </c>
    </row>
    <row r="427" spans="1:26">
      <c r="C427" s="31" t="str">
        <f>"Объем: "&amp;Source!I242&amp;"=9,4/"&amp;"100"</f>
        <v>Объем: 0,094=9,4/100</v>
      </c>
    </row>
    <row r="428" spans="1:26" ht="14.25">
      <c r="A428" s="23"/>
      <c r="B428" s="53"/>
      <c r="C428" s="53" t="s">
        <v>1026</v>
      </c>
      <c r="D428" s="37"/>
      <c r="E428" s="10"/>
      <c r="F428" s="38">
        <f>Source!AO242</f>
        <v>255.39</v>
      </c>
      <c r="G428" s="39" t="str">
        <f>Source!DG242</f>
        <v>)*1,15</v>
      </c>
      <c r="H428" s="38">
        <f>ROUND(Source!AF242*Source!I242, 2)</f>
        <v>27.61</v>
      </c>
      <c r="I428" s="39"/>
      <c r="J428" s="39">
        <f>IF(Source!BA242&lt;&gt; 0, Source!BA242, 1)</f>
        <v>33.049999999999997</v>
      </c>
      <c r="K428" s="38">
        <f>Source!S242</f>
        <v>912.44</v>
      </c>
      <c r="L428" s="40"/>
      <c r="R428">
        <f>H428</f>
        <v>27.61</v>
      </c>
    </row>
    <row r="429" spans="1:26" ht="14.25">
      <c r="A429" s="23"/>
      <c r="B429" s="53"/>
      <c r="C429" s="53" t="s">
        <v>92</v>
      </c>
      <c r="D429" s="37"/>
      <c r="E429" s="10"/>
      <c r="F429" s="38">
        <f>Source!AM242</f>
        <v>375.46</v>
      </c>
      <c r="G429" s="39" t="str">
        <f>Source!DE242</f>
        <v>)*1,25</v>
      </c>
      <c r="H429" s="38">
        <f>ROUND(Source!AD242*Source!I242, 2)</f>
        <v>44.12</v>
      </c>
      <c r="I429" s="39"/>
      <c r="J429" s="39">
        <f>IF(Source!BB242&lt;&gt; 0, Source!BB242, 1)</f>
        <v>10.86</v>
      </c>
      <c r="K429" s="38">
        <f>Source!Q242</f>
        <v>479.11</v>
      </c>
      <c r="L429" s="40"/>
    </row>
    <row r="430" spans="1:26" ht="14.25">
      <c r="A430" s="23"/>
      <c r="B430" s="53"/>
      <c r="C430" s="53" t="s">
        <v>1032</v>
      </c>
      <c r="D430" s="37"/>
      <c r="E430" s="10"/>
      <c r="F430" s="38">
        <f>Source!AN242</f>
        <v>67.400000000000006</v>
      </c>
      <c r="G430" s="39" t="str">
        <f>Source!DF242</f>
        <v>)*1,25</v>
      </c>
      <c r="H430" s="50">
        <f>ROUND(Source!AE242*Source!I242, 2)</f>
        <v>7.92</v>
      </c>
      <c r="I430" s="39"/>
      <c r="J430" s="39">
        <f>IF(Source!BS242&lt;&gt; 0, Source!BS242, 1)</f>
        <v>33.049999999999997</v>
      </c>
      <c r="K430" s="50">
        <f>Source!R242</f>
        <v>261.74</v>
      </c>
      <c r="L430" s="40"/>
      <c r="R430">
        <f>H430</f>
        <v>7.92</v>
      </c>
    </row>
    <row r="431" spans="1:26" ht="14.25">
      <c r="A431" s="23"/>
      <c r="B431" s="53"/>
      <c r="C431" s="53" t="s">
        <v>1034</v>
      </c>
      <c r="D431" s="37"/>
      <c r="E431" s="10"/>
      <c r="F431" s="38">
        <f>Source!AL242</f>
        <v>5583.68</v>
      </c>
      <c r="G431" s="39" t="str">
        <f>Source!DD242</f>
        <v/>
      </c>
      <c r="H431" s="38">
        <f>ROUND(Source!AC242*Source!I242, 2)</f>
        <v>524.87</v>
      </c>
      <c r="I431" s="39"/>
      <c r="J431" s="39">
        <f>IF(Source!BC242&lt;&gt; 0, Source!BC242, 1)</f>
        <v>5.87</v>
      </c>
      <c r="K431" s="38">
        <f>Source!P242</f>
        <v>3080.96</v>
      </c>
      <c r="L431" s="40"/>
    </row>
    <row r="432" spans="1:26" ht="14.25">
      <c r="A432" s="23"/>
      <c r="B432" s="53"/>
      <c r="C432" s="53" t="s">
        <v>1027</v>
      </c>
      <c r="D432" s="37" t="s">
        <v>1028</v>
      </c>
      <c r="E432" s="10">
        <f>Source!BZ242</f>
        <v>123</v>
      </c>
      <c r="F432" s="69" t="str">
        <f>CONCATENATE(" )", Source!DL242, Source!FT242, "=", Source!FX242)</f>
        <v xml:space="preserve"> )*0,9=110,7</v>
      </c>
      <c r="G432" s="70"/>
      <c r="H432" s="38">
        <f>SUM(S426:S434)</f>
        <v>39.33</v>
      </c>
      <c r="I432" s="41" t="str">
        <f>CONCATENATE(Source!FX242, Source!FV242, "=")</f>
        <v>110,7*0,85=</v>
      </c>
      <c r="J432" s="36">
        <f>Source!AT242</f>
        <v>94</v>
      </c>
      <c r="K432" s="38">
        <f>SUM(T426:T434)</f>
        <v>1103.73</v>
      </c>
      <c r="L432" s="40"/>
    </row>
    <row r="433" spans="1:26" ht="14.25">
      <c r="A433" s="23"/>
      <c r="B433" s="53"/>
      <c r="C433" s="53" t="s">
        <v>1029</v>
      </c>
      <c r="D433" s="37" t="s">
        <v>1028</v>
      </c>
      <c r="E433" s="10">
        <f>Source!CA242</f>
        <v>75</v>
      </c>
      <c r="F433" s="69" t="str">
        <f>CONCATENATE(" )", Source!DM242, Source!FU242, "=", Source!FY242)</f>
        <v xml:space="preserve"> )*0,85=63,75</v>
      </c>
      <c r="G433" s="70"/>
      <c r="H433" s="38">
        <f>SUM(U426:U434)</f>
        <v>22.65</v>
      </c>
      <c r="I433" s="41" t="str">
        <f>CONCATENATE(Source!FY242, Source!FW242, "=")</f>
        <v>63,75*0,8=</v>
      </c>
      <c r="J433" s="36">
        <f>Source!AU242</f>
        <v>51</v>
      </c>
      <c r="K433" s="38">
        <f>SUM(V426:V434)</f>
        <v>598.83000000000004</v>
      </c>
      <c r="L433" s="40"/>
    </row>
    <row r="434" spans="1:26" ht="14.25">
      <c r="A434" s="54"/>
      <c r="B434" s="55"/>
      <c r="C434" s="55" t="s">
        <v>1030</v>
      </c>
      <c r="D434" s="43" t="s">
        <v>1031</v>
      </c>
      <c r="E434" s="44">
        <f>Source!AQ242</f>
        <v>31.26</v>
      </c>
      <c r="F434" s="45"/>
      <c r="G434" s="47" t="str">
        <f>Source!DI242</f>
        <v>)*1,15</v>
      </c>
      <c r="H434" s="45"/>
      <c r="I434" s="47"/>
      <c r="J434" s="47"/>
      <c r="K434" s="45"/>
      <c r="L434" s="51">
        <f>Source!U242</f>
        <v>3.3792059999999999</v>
      </c>
    </row>
    <row r="435" spans="1:26" ht="15">
      <c r="G435" s="71">
        <f>H428+H429+H431+H432+H433</f>
        <v>658.58</v>
      </c>
      <c r="H435" s="71"/>
      <c r="J435" s="71">
        <f>K428+K429+K431+K432+K433</f>
        <v>6175.07</v>
      </c>
      <c r="K435" s="71"/>
      <c r="L435" s="49">
        <f>Source!U242</f>
        <v>3.3792059999999999</v>
      </c>
      <c r="O435" s="32">
        <f>G435</f>
        <v>658.58</v>
      </c>
      <c r="P435" s="32">
        <f>J435</f>
        <v>6175.07</v>
      </c>
      <c r="Q435" s="32">
        <f>L435</f>
        <v>3.3792059999999999</v>
      </c>
      <c r="W435">
        <f>IF(Source!BI242&lt;=1,H428+H429+H431+H432+H433, 0)</f>
        <v>658.58</v>
      </c>
      <c r="X435">
        <f>IF(Source!BI242=2,H428+H429+H431+H432+H433, 0)</f>
        <v>0</v>
      </c>
      <c r="Y435">
        <f>IF(Source!BI242=3,H428+H429+H431+H432+H433, 0)</f>
        <v>0</v>
      </c>
      <c r="Z435">
        <f>IF(Source!BI242=4,H428+H429+H431+H432+H433, 0)</f>
        <v>0</v>
      </c>
    </row>
    <row r="436" spans="1:26" ht="79.5">
      <c r="A436" s="23" t="str">
        <f>Source!E243</f>
        <v>9</v>
      </c>
      <c r="B436" s="53" t="s">
        <v>1037</v>
      </c>
      <c r="C436" s="53" t="str">
        <f>Source!G243</f>
        <v>Устройство гетерогенного и гомогенного покрытия на клее со свариванием полотнищ в стыках</v>
      </c>
      <c r="D436" s="37" t="str">
        <f>Source!H243</f>
        <v>100 м2</v>
      </c>
      <c r="E436" s="10">
        <f>Source!I243</f>
        <v>9.4E-2</v>
      </c>
      <c r="F436" s="38">
        <f>Source!AL243+Source!AM243+Source!AO243</f>
        <v>1180.5999999999999</v>
      </c>
      <c r="G436" s="39"/>
      <c r="H436" s="38"/>
      <c r="I436" s="39" t="str">
        <f>Source!BO243</f>
        <v>11-01-057-1</v>
      </c>
      <c r="J436" s="39"/>
      <c r="K436" s="38"/>
      <c r="L436" s="40"/>
      <c r="S436">
        <f>ROUND((Source!FX243/100)*((ROUND(Source!AF243*Source!I243, 2)+ROUND(Source!AE243*Source!I243, 2))), 2)</f>
        <v>46.26</v>
      </c>
      <c r="T436">
        <f>Source!X243</f>
        <v>1298.53</v>
      </c>
      <c r="U436">
        <f>ROUND((Source!FY243/100)*((ROUND(Source!AF243*Source!I243, 2)+ROUND(Source!AE243*Source!I243, 2))), 2)</f>
        <v>26.64</v>
      </c>
      <c r="V436">
        <f>Source!Y243</f>
        <v>704.52</v>
      </c>
    </row>
    <row r="437" spans="1:26">
      <c r="C437" s="31" t="str">
        <f>"Объем: "&amp;Source!I243&amp;"=9,4/"&amp;"100"</f>
        <v>Объем: 0,094=9,4/100</v>
      </c>
    </row>
    <row r="438" spans="1:26" ht="14.25">
      <c r="A438" s="23"/>
      <c r="B438" s="53"/>
      <c r="C438" s="53" t="s">
        <v>1026</v>
      </c>
      <c r="D438" s="37"/>
      <c r="E438" s="10"/>
      <c r="F438" s="38">
        <f>Source!AO243</f>
        <v>386.07</v>
      </c>
      <c r="G438" s="39" t="str">
        <f>Source!DG243</f>
        <v>)*1,15</v>
      </c>
      <c r="H438" s="38">
        <f>ROUND(Source!AF243*Source!I243, 2)</f>
        <v>41.73</v>
      </c>
      <c r="I438" s="39"/>
      <c r="J438" s="39">
        <f>IF(Source!BA243&lt;&gt; 0, Source!BA243, 1)</f>
        <v>33.049999999999997</v>
      </c>
      <c r="K438" s="38">
        <f>Source!S243</f>
        <v>1379.31</v>
      </c>
      <c r="L438" s="40"/>
      <c r="R438">
        <f>H438</f>
        <v>41.73</v>
      </c>
    </row>
    <row r="439" spans="1:26" ht="14.25">
      <c r="A439" s="23"/>
      <c r="B439" s="53"/>
      <c r="C439" s="53" t="s">
        <v>92</v>
      </c>
      <c r="D439" s="37"/>
      <c r="E439" s="10"/>
      <c r="F439" s="38">
        <f>Source!AM243</f>
        <v>5.77</v>
      </c>
      <c r="G439" s="39" t="str">
        <f>Source!DE243</f>
        <v>)*1,25</v>
      </c>
      <c r="H439" s="38">
        <f>ROUND(Source!AD243*Source!I243, 2)</f>
        <v>0.68</v>
      </c>
      <c r="I439" s="39"/>
      <c r="J439" s="39">
        <f>IF(Source!BB243&lt;&gt; 0, Source!BB243, 1)</f>
        <v>9.84</v>
      </c>
      <c r="K439" s="38">
        <f>Source!Q243</f>
        <v>6.68</v>
      </c>
      <c r="L439" s="40"/>
    </row>
    <row r="440" spans="1:26" ht="14.25">
      <c r="A440" s="23"/>
      <c r="B440" s="53"/>
      <c r="C440" s="53" t="s">
        <v>1032</v>
      </c>
      <c r="D440" s="37"/>
      <c r="E440" s="10"/>
      <c r="F440" s="38">
        <f>Source!AN243</f>
        <v>0.54</v>
      </c>
      <c r="G440" s="39" t="str">
        <f>Source!DF243</f>
        <v>)*1,25</v>
      </c>
      <c r="H440" s="50">
        <f>ROUND(Source!AE243*Source!I243, 2)</f>
        <v>0.06</v>
      </c>
      <c r="I440" s="39"/>
      <c r="J440" s="39">
        <f>IF(Source!BS243&lt;&gt; 0, Source!BS243, 1)</f>
        <v>33.049999999999997</v>
      </c>
      <c r="K440" s="50">
        <f>Source!R243</f>
        <v>2.11</v>
      </c>
      <c r="L440" s="40"/>
      <c r="R440">
        <f>H440</f>
        <v>0.06</v>
      </c>
    </row>
    <row r="441" spans="1:26" ht="14.25">
      <c r="A441" s="23"/>
      <c r="B441" s="53"/>
      <c r="C441" s="53" t="s">
        <v>1034</v>
      </c>
      <c r="D441" s="37"/>
      <c r="E441" s="10"/>
      <c r="F441" s="38">
        <f>Source!AL243</f>
        <v>788.76</v>
      </c>
      <c r="G441" s="39" t="str">
        <f>Source!DD243</f>
        <v/>
      </c>
      <c r="H441" s="38">
        <f>ROUND(Source!AC243*Source!I243, 2)</f>
        <v>74.14</v>
      </c>
      <c r="I441" s="39"/>
      <c r="J441" s="39">
        <f>IF(Source!BC243&lt;&gt; 0, Source!BC243, 1)</f>
        <v>7.57</v>
      </c>
      <c r="K441" s="38">
        <f>Source!P243</f>
        <v>561.27</v>
      </c>
      <c r="L441" s="40"/>
    </row>
    <row r="442" spans="1:26" ht="14.25">
      <c r="A442" s="23"/>
      <c r="B442" s="53"/>
      <c r="C442" s="53" t="s">
        <v>1027</v>
      </c>
      <c r="D442" s="37" t="s">
        <v>1028</v>
      </c>
      <c r="E442" s="10">
        <f>Source!BZ243</f>
        <v>123</v>
      </c>
      <c r="F442" s="69" t="str">
        <f>CONCATENATE(" )", Source!DL243, Source!FT243, "=", Source!FX243)</f>
        <v xml:space="preserve"> )*0,9=110,7</v>
      </c>
      <c r="G442" s="70"/>
      <c r="H442" s="38">
        <f>SUM(S436:S446)</f>
        <v>46.26</v>
      </c>
      <c r="I442" s="41" t="str">
        <f>CONCATENATE(Source!FX243, Source!FV243, "=")</f>
        <v>110,7*0,85=</v>
      </c>
      <c r="J442" s="36">
        <f>Source!AT243</f>
        <v>94</v>
      </c>
      <c r="K442" s="38">
        <f>SUM(T436:T446)</f>
        <v>1298.53</v>
      </c>
      <c r="L442" s="40"/>
    </row>
    <row r="443" spans="1:26" ht="14.25">
      <c r="A443" s="23"/>
      <c r="B443" s="53"/>
      <c r="C443" s="53" t="s">
        <v>1029</v>
      </c>
      <c r="D443" s="37" t="s">
        <v>1028</v>
      </c>
      <c r="E443" s="10">
        <f>Source!CA243</f>
        <v>75</v>
      </c>
      <c r="F443" s="69" t="str">
        <f>CONCATENATE(" )", Source!DM243, Source!FU243, "=", Source!FY243)</f>
        <v xml:space="preserve"> )*0,85=63,75</v>
      </c>
      <c r="G443" s="70"/>
      <c r="H443" s="38">
        <f>SUM(U436:U446)</f>
        <v>26.64</v>
      </c>
      <c r="I443" s="41" t="str">
        <f>CONCATENATE(Source!FY243, Source!FW243, "=")</f>
        <v>63,75*0,8=</v>
      </c>
      <c r="J443" s="36">
        <f>Source!AU243</f>
        <v>51</v>
      </c>
      <c r="K443" s="38">
        <f>SUM(V436:V446)</f>
        <v>704.52</v>
      </c>
      <c r="L443" s="40"/>
    </row>
    <row r="444" spans="1:26" ht="14.25">
      <c r="A444" s="23"/>
      <c r="B444" s="53"/>
      <c r="C444" s="53" t="s">
        <v>1030</v>
      </c>
      <c r="D444" s="37" t="s">
        <v>1031</v>
      </c>
      <c r="E444" s="10">
        <f>Source!AQ243</f>
        <v>45.26</v>
      </c>
      <c r="F444" s="38"/>
      <c r="G444" s="39" t="str">
        <f>Source!DI243</f>
        <v>)*1,15</v>
      </c>
      <c r="H444" s="38"/>
      <c r="I444" s="39"/>
      <c r="J444" s="39"/>
      <c r="K444" s="38"/>
      <c r="L444" s="42">
        <f>Source!U243</f>
        <v>4.8926059999999989</v>
      </c>
    </row>
    <row r="445" spans="1:26" ht="57">
      <c r="A445" s="23" t="str">
        <f>Source!E244</f>
        <v>9,1</v>
      </c>
      <c r="B445" s="53" t="str">
        <f>Source!F244</f>
        <v>101-4216</v>
      </c>
      <c r="C445" s="53" t="str">
        <f>Source!G244</f>
        <v>Линолеум полукоммерческий гетерогенный "TARKETT ИДИЛЛИЯ" (толщина 3,2 мм, толщина защитного слоя 0,5 мм, класс 23/32)</v>
      </c>
      <c r="D445" s="37" t="str">
        <f>Source!H244</f>
        <v>м2</v>
      </c>
      <c r="E445" s="10">
        <f>Source!I244</f>
        <v>9.5879999999999992</v>
      </c>
      <c r="F445" s="38">
        <f>Source!AL244+Source!AM244+Source!AO244</f>
        <v>82.19</v>
      </c>
      <c r="G445" s="52" t="s">
        <v>3</v>
      </c>
      <c r="H445" s="38">
        <f>ROUND(Source!AC244*Source!I244, 2)+ROUND(Source!AD244*Source!I244, 2)+ROUND(Source!AF244*Source!I244, 2)</f>
        <v>788.04</v>
      </c>
      <c r="I445" s="39"/>
      <c r="J445" s="39">
        <f>IF(Source!BC244&lt;&gt; 0, Source!BC244, 1)</f>
        <v>6.28</v>
      </c>
      <c r="K445" s="38">
        <f>Source!O244</f>
        <v>4948.88</v>
      </c>
      <c r="L445" s="40"/>
      <c r="S445">
        <f>ROUND((Source!FX244/100)*((ROUND(Source!AF244*Source!I244, 2)+ROUND(Source!AE244*Source!I244, 2))), 2)</f>
        <v>0</v>
      </c>
      <c r="T445">
        <f>Source!X244</f>
        <v>0</v>
      </c>
      <c r="U445">
        <f>ROUND((Source!FY244/100)*((ROUND(Source!AF244*Source!I244, 2)+ROUND(Source!AE244*Source!I244, 2))), 2)</f>
        <v>0</v>
      </c>
      <c r="V445">
        <f>Source!Y244</f>
        <v>0</v>
      </c>
      <c r="W445">
        <f>IF(Source!BI244&lt;=1,H445, 0)</f>
        <v>788.04</v>
      </c>
      <c r="X445">
        <f>IF(Source!BI244=2,H445, 0)</f>
        <v>0</v>
      </c>
      <c r="Y445">
        <f>IF(Source!BI244=3,H445, 0)</f>
        <v>0</v>
      </c>
      <c r="Z445">
        <f>IF(Source!BI244=4,H445, 0)</f>
        <v>0</v>
      </c>
    </row>
    <row r="446" spans="1:26" ht="14.25">
      <c r="A446" s="54" t="str">
        <f>Source!E245</f>
        <v>9,2</v>
      </c>
      <c r="B446" s="55" t="str">
        <f>Source!F245</f>
        <v>101-9877</v>
      </c>
      <c r="C446" s="55" t="str">
        <f>Source!G245</f>
        <v>Линолеум без подосновы</v>
      </c>
      <c r="D446" s="43" t="str">
        <f>Source!H245</f>
        <v>м2</v>
      </c>
      <c r="E446" s="44">
        <f>Source!I245</f>
        <v>9.5879999999999992</v>
      </c>
      <c r="F446" s="45">
        <f>Source!AL245+Source!AM245+Source!AO245</f>
        <v>0</v>
      </c>
      <c r="G446" s="46" t="s">
        <v>3</v>
      </c>
      <c r="H446" s="45">
        <f>ROUND(Source!AC245*Source!I245, 2)+ROUND(Source!AD245*Source!I245, 2)+ROUND(Source!AF245*Source!I245, 2)</f>
        <v>0</v>
      </c>
      <c r="I446" s="47"/>
      <c r="J446" s="47">
        <f>IF(Source!BC245&lt;&gt; 0, Source!BC245, 1)</f>
        <v>1</v>
      </c>
      <c r="K446" s="45">
        <f>Source!O245</f>
        <v>0</v>
      </c>
      <c r="L446" s="48"/>
      <c r="S446">
        <f>ROUND((Source!FX245/100)*((ROUND(Source!AF245*Source!I245, 2)+ROUND(Source!AE245*Source!I245, 2))), 2)</f>
        <v>0</v>
      </c>
      <c r="T446">
        <f>Source!X245</f>
        <v>0</v>
      </c>
      <c r="U446">
        <f>ROUND((Source!FY245/100)*((ROUND(Source!AF245*Source!I245, 2)+ROUND(Source!AE245*Source!I245, 2))), 2)</f>
        <v>0</v>
      </c>
      <c r="V446">
        <f>Source!Y245</f>
        <v>0</v>
      </c>
      <c r="W446">
        <f>IF(Source!BI245&lt;=1,H446, 0)</f>
        <v>0</v>
      </c>
      <c r="X446">
        <f>IF(Source!BI245=2,H446, 0)</f>
        <v>0</v>
      </c>
      <c r="Y446">
        <f>IF(Source!BI245=3,H446, 0)</f>
        <v>0</v>
      </c>
      <c r="Z446">
        <f>IF(Source!BI245=4,H446, 0)</f>
        <v>0</v>
      </c>
    </row>
    <row r="447" spans="1:26" ht="15">
      <c r="G447" s="71">
        <f>H438+H439+H441+H442+H443+SUM(H445:H446)</f>
        <v>977.49</v>
      </c>
      <c r="H447" s="71"/>
      <c r="J447" s="71">
        <f>K438+K439+K441+K442+K443+SUM(K445:K446)</f>
        <v>8899.19</v>
      </c>
      <c r="K447" s="71"/>
      <c r="L447" s="49">
        <f>Source!U243</f>
        <v>4.8926059999999989</v>
      </c>
      <c r="O447" s="32">
        <f>G447</f>
        <v>977.49</v>
      </c>
      <c r="P447" s="32">
        <f>J447</f>
        <v>8899.19</v>
      </c>
      <c r="Q447" s="32">
        <f>L447</f>
        <v>4.8926059999999989</v>
      </c>
      <c r="W447">
        <f>IF(Source!BI243&lt;=1,H438+H439+H441+H442+H443, 0)</f>
        <v>189.45</v>
      </c>
      <c r="X447">
        <f>IF(Source!BI243=2,H438+H439+H441+H442+H443, 0)</f>
        <v>0</v>
      </c>
      <c r="Y447">
        <f>IF(Source!BI243=3,H438+H439+H441+H442+H443, 0)</f>
        <v>0</v>
      </c>
      <c r="Z447">
        <f>IF(Source!BI243=4,H438+H439+H441+H442+H443, 0)</f>
        <v>0</v>
      </c>
    </row>
    <row r="448" spans="1:26" ht="42.75">
      <c r="A448" s="23" t="str">
        <f>Source!E246</f>
        <v>12</v>
      </c>
      <c r="B448" s="53" t="str">
        <f>Source!F246</f>
        <v>11-01-040-3</v>
      </c>
      <c r="C448" s="53" t="str">
        <f>Source!G246</f>
        <v>Устройство плинтусов поливинилхлоридных на винтах самонарезающих</v>
      </c>
      <c r="D448" s="37" t="str">
        <f>Source!H246</f>
        <v>100 М ПЛИНТУСА</v>
      </c>
      <c r="E448" s="10">
        <f>Source!I246</f>
        <v>0.15</v>
      </c>
      <c r="F448" s="38">
        <f>Source!AL246+Source!AM246+Source!AO246</f>
        <v>1468.0600000000002</v>
      </c>
      <c r="G448" s="39"/>
      <c r="H448" s="38"/>
      <c r="I448" s="39" t="str">
        <f>Source!BO246</f>
        <v>11-01-040-3</v>
      </c>
      <c r="J448" s="39"/>
      <c r="K448" s="38"/>
      <c r="L448" s="40"/>
      <c r="S448">
        <f>ROUND((Source!FX246/100)*((ROUND(Source!AF246*Source!I246, 2)+ROUND(Source!AE246*Source!I246, 2))), 2)</f>
        <v>11.68</v>
      </c>
      <c r="T448">
        <f>Source!X246</f>
        <v>327.64999999999998</v>
      </c>
      <c r="U448">
        <f>ROUND((Source!FY246/100)*((ROUND(Source!AF246*Source!I246, 2)+ROUND(Source!AE246*Source!I246, 2))), 2)</f>
        <v>6.73</v>
      </c>
      <c r="V448">
        <f>Source!Y246</f>
        <v>177.77</v>
      </c>
    </row>
    <row r="449" spans="1:26">
      <c r="C449" s="31" t="str">
        <f>"Объем: "&amp;Source!I246&amp;"=15/"&amp;"100"</f>
        <v>Объем: 0,15=15/100</v>
      </c>
    </row>
    <row r="450" spans="1:26" ht="14.25">
      <c r="A450" s="23"/>
      <c r="B450" s="53"/>
      <c r="C450" s="53" t="s">
        <v>1026</v>
      </c>
      <c r="D450" s="37"/>
      <c r="E450" s="10"/>
      <c r="F450" s="38">
        <f>Source!AO246</f>
        <v>61.14</v>
      </c>
      <c r="G450" s="39" t="str">
        <f>Source!DG246</f>
        <v>)*1,15</v>
      </c>
      <c r="H450" s="38">
        <f>ROUND(Source!AF246*Source!I246, 2)</f>
        <v>10.55</v>
      </c>
      <c r="I450" s="39"/>
      <c r="J450" s="39">
        <f>IF(Source!BA246&lt;&gt; 0, Source!BA246, 1)</f>
        <v>33.049999999999997</v>
      </c>
      <c r="K450" s="38">
        <f>Source!S246</f>
        <v>348.56</v>
      </c>
      <c r="L450" s="40"/>
      <c r="R450">
        <f>H450</f>
        <v>10.55</v>
      </c>
    </row>
    <row r="451" spans="1:26" ht="14.25">
      <c r="A451" s="23"/>
      <c r="B451" s="53"/>
      <c r="C451" s="53" t="s">
        <v>92</v>
      </c>
      <c r="D451" s="37"/>
      <c r="E451" s="10"/>
      <c r="F451" s="38">
        <f>Source!AM246</f>
        <v>11.24</v>
      </c>
      <c r="G451" s="39" t="str">
        <f>Source!DE246</f>
        <v>)*1,25</v>
      </c>
      <c r="H451" s="38">
        <f>ROUND(Source!AD246*Source!I246, 2)</f>
        <v>2.11</v>
      </c>
      <c r="I451" s="39"/>
      <c r="J451" s="39">
        <f>IF(Source!BB246&lt;&gt; 0, Source!BB246, 1)</f>
        <v>5.63</v>
      </c>
      <c r="K451" s="38">
        <f>Source!Q246</f>
        <v>11.87</v>
      </c>
      <c r="L451" s="40"/>
    </row>
    <row r="452" spans="1:26" ht="14.25">
      <c r="A452" s="23"/>
      <c r="B452" s="53"/>
      <c r="C452" s="53" t="s">
        <v>1034</v>
      </c>
      <c r="D452" s="37"/>
      <c r="E452" s="10"/>
      <c r="F452" s="38">
        <f>Source!AL246</f>
        <v>1395.68</v>
      </c>
      <c r="G452" s="39" t="str">
        <f>Source!DD246</f>
        <v/>
      </c>
      <c r="H452" s="38">
        <f>ROUND(Source!AC246*Source!I246, 2)</f>
        <v>209.35</v>
      </c>
      <c r="I452" s="39"/>
      <c r="J452" s="39">
        <f>IF(Source!BC246&lt;&gt; 0, Source!BC246, 1)</f>
        <v>2.68</v>
      </c>
      <c r="K452" s="38">
        <f>Source!P246</f>
        <v>561.05999999999995</v>
      </c>
      <c r="L452" s="40"/>
    </row>
    <row r="453" spans="1:26" ht="14.25">
      <c r="A453" s="23"/>
      <c r="B453" s="53"/>
      <c r="C453" s="53" t="s">
        <v>1027</v>
      </c>
      <c r="D453" s="37" t="s">
        <v>1028</v>
      </c>
      <c r="E453" s="10">
        <f>Source!BZ246</f>
        <v>123</v>
      </c>
      <c r="F453" s="69" t="str">
        <f>CONCATENATE(" )", Source!DL246, Source!FT246, "=", Source!FX246)</f>
        <v xml:space="preserve"> )*0,9=110,7</v>
      </c>
      <c r="G453" s="70"/>
      <c r="H453" s="38">
        <f>SUM(S448:S455)</f>
        <v>11.68</v>
      </c>
      <c r="I453" s="41" t="str">
        <f>CONCATENATE(Source!FX246, Source!FV246, "=")</f>
        <v>110,7*0,85=</v>
      </c>
      <c r="J453" s="36">
        <f>Source!AT246</f>
        <v>94</v>
      </c>
      <c r="K453" s="38">
        <f>SUM(T448:T455)</f>
        <v>327.64999999999998</v>
      </c>
      <c r="L453" s="40"/>
    </row>
    <row r="454" spans="1:26" ht="14.25">
      <c r="A454" s="23"/>
      <c r="B454" s="53"/>
      <c r="C454" s="53" t="s">
        <v>1029</v>
      </c>
      <c r="D454" s="37" t="s">
        <v>1028</v>
      </c>
      <c r="E454" s="10">
        <f>Source!CA246</f>
        <v>75</v>
      </c>
      <c r="F454" s="69" t="str">
        <f>CONCATENATE(" )", Source!DM246, Source!FU246, "=", Source!FY246)</f>
        <v xml:space="preserve"> )*0,85=63,75</v>
      </c>
      <c r="G454" s="70"/>
      <c r="H454" s="38">
        <f>SUM(U448:U455)</f>
        <v>6.73</v>
      </c>
      <c r="I454" s="41" t="str">
        <f>CONCATENATE(Source!FY246, Source!FW246, "=")</f>
        <v>63,75*0,8=</v>
      </c>
      <c r="J454" s="36">
        <f>Source!AU246</f>
        <v>51</v>
      </c>
      <c r="K454" s="38">
        <f>SUM(V448:V455)</f>
        <v>177.77</v>
      </c>
      <c r="L454" s="40"/>
    </row>
    <row r="455" spans="1:26" ht="14.25">
      <c r="A455" s="54"/>
      <c r="B455" s="55"/>
      <c r="C455" s="55" t="s">
        <v>1030</v>
      </c>
      <c r="D455" s="43" t="s">
        <v>1031</v>
      </c>
      <c r="E455" s="44">
        <f>Source!AQ246</f>
        <v>6.66</v>
      </c>
      <c r="F455" s="45"/>
      <c r="G455" s="47" t="str">
        <f>Source!DI246</f>
        <v>)*1,15</v>
      </c>
      <c r="H455" s="45"/>
      <c r="I455" s="47"/>
      <c r="J455" s="47"/>
      <c r="K455" s="45"/>
      <c r="L455" s="51">
        <f>Source!U246</f>
        <v>1.1488499999999999</v>
      </c>
    </row>
    <row r="456" spans="1:26" ht="15">
      <c r="G456" s="71">
        <f>H450+H451+H452+H453+H454</f>
        <v>240.42</v>
      </c>
      <c r="H456" s="71"/>
      <c r="J456" s="71">
        <f>K450+K451+K452+K453+K454</f>
        <v>1426.9099999999999</v>
      </c>
      <c r="K456" s="71"/>
      <c r="L456" s="49">
        <f>Source!U246</f>
        <v>1.1488499999999999</v>
      </c>
      <c r="O456" s="32">
        <f>G456</f>
        <v>240.42</v>
      </c>
      <c r="P456" s="32">
        <f>J456</f>
        <v>1426.9099999999999</v>
      </c>
      <c r="Q456" s="32">
        <f>L456</f>
        <v>1.1488499999999999</v>
      </c>
      <c r="W456">
        <f>IF(Source!BI246&lt;=1,H450+H451+H452+H453+H454, 0)</f>
        <v>240.42</v>
      </c>
      <c r="X456">
        <f>IF(Source!BI246=2,H450+H451+H452+H453+H454, 0)</f>
        <v>0</v>
      </c>
      <c r="Y456">
        <f>IF(Source!BI246=3,H450+H451+H452+H453+H454, 0)</f>
        <v>0</v>
      </c>
      <c r="Z456">
        <f>IF(Source!BI246=4,H450+H451+H452+H453+H454, 0)</f>
        <v>0</v>
      </c>
    </row>
    <row r="457" spans="1:26" ht="71.25">
      <c r="A457" s="23" t="str">
        <f>Source!E247</f>
        <v>13</v>
      </c>
      <c r="B457" s="53" t="str">
        <f>Source!F247</f>
        <v>10-05-010-1</v>
      </c>
      <c r="C457" s="53" t="str">
        <f>Source!G247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457" s="37" t="str">
        <f>Source!H247</f>
        <v>100 м2 стен (за вычетом проемов)</v>
      </c>
      <c r="E457" s="10">
        <f>Source!I247</f>
        <v>0.378</v>
      </c>
      <c r="F457" s="38">
        <f>Source!AL247+Source!AM247+Source!AO247</f>
        <v>8276.1299999999992</v>
      </c>
      <c r="G457" s="39"/>
      <c r="H457" s="38"/>
      <c r="I457" s="39" t="str">
        <f>Source!BO247</f>
        <v>10-05-010-1</v>
      </c>
      <c r="J457" s="39"/>
      <c r="K457" s="38"/>
      <c r="L457" s="40"/>
      <c r="S457">
        <f>ROUND((Source!FX247/100)*((ROUND(Source!AF247*Source!I247, 2)+ROUND(Source!AE247*Source!I247, 2))), 2)</f>
        <v>372.66</v>
      </c>
      <c r="T457">
        <f>Source!X247</f>
        <v>10437.549999999999</v>
      </c>
      <c r="U457">
        <f>ROUND((Source!FY247/100)*((ROUND(Source!AF247*Source!I247, 2)+ROUND(Source!AE247*Source!I247, 2))), 2)</f>
        <v>187.91</v>
      </c>
      <c r="V457">
        <f>Source!Y247</f>
        <v>4986.83</v>
      </c>
    </row>
    <row r="458" spans="1:26">
      <c r="C458" s="31" t="str">
        <f>"Объем: "&amp;Source!I247&amp;"=37,8/"&amp;"100"</f>
        <v>Объем: 0,378=37,8/100</v>
      </c>
    </row>
    <row r="459" spans="1:26" ht="14.25">
      <c r="A459" s="23"/>
      <c r="B459" s="53"/>
      <c r="C459" s="53" t="s">
        <v>1026</v>
      </c>
      <c r="D459" s="37"/>
      <c r="E459" s="10"/>
      <c r="F459" s="38">
        <f>Source!AO247</f>
        <v>807.23</v>
      </c>
      <c r="G459" s="39" t="str">
        <f>Source!DG247</f>
        <v>)*1,15</v>
      </c>
      <c r="H459" s="38">
        <f>ROUND(Source!AF247*Source!I247, 2)</f>
        <v>350.9</v>
      </c>
      <c r="I459" s="39"/>
      <c r="J459" s="39">
        <f>IF(Source!BA247&lt;&gt; 0, Source!BA247, 1)</f>
        <v>33.049999999999997</v>
      </c>
      <c r="K459" s="38">
        <f>Source!S247</f>
        <v>11597.28</v>
      </c>
      <c r="L459" s="40"/>
      <c r="R459">
        <f>H459</f>
        <v>350.9</v>
      </c>
    </row>
    <row r="460" spans="1:26" ht="14.25">
      <c r="A460" s="23"/>
      <c r="B460" s="53"/>
      <c r="C460" s="53" t="s">
        <v>92</v>
      </c>
      <c r="D460" s="37"/>
      <c r="E460" s="10"/>
      <c r="F460" s="38">
        <f>Source!AM247</f>
        <v>23.37</v>
      </c>
      <c r="G460" s="39" t="str">
        <f>Source!DE247</f>
        <v>)*1,25</v>
      </c>
      <c r="H460" s="38">
        <f>ROUND(Source!AD247*Source!I247, 2)</f>
        <v>11.04</v>
      </c>
      <c r="I460" s="39"/>
      <c r="J460" s="39">
        <f>IF(Source!BB247&lt;&gt; 0, Source!BB247, 1)</f>
        <v>5.66</v>
      </c>
      <c r="K460" s="38">
        <f>Source!Q247</f>
        <v>62.49</v>
      </c>
      <c r="L460" s="40"/>
    </row>
    <row r="461" spans="1:26" ht="14.25">
      <c r="A461" s="23"/>
      <c r="B461" s="53"/>
      <c r="C461" s="53" t="s">
        <v>1034</v>
      </c>
      <c r="D461" s="37"/>
      <c r="E461" s="10"/>
      <c r="F461" s="38">
        <f>Source!AL247</f>
        <v>7445.53</v>
      </c>
      <c r="G461" s="39" t="str">
        <f>Source!DD247</f>
        <v/>
      </c>
      <c r="H461" s="38">
        <f>ROUND(Source!AC247*Source!I247, 2)</f>
        <v>2814.41</v>
      </c>
      <c r="I461" s="39"/>
      <c r="J461" s="39">
        <f>IF(Source!BC247&lt;&gt; 0, Source!BC247, 1)</f>
        <v>5.84</v>
      </c>
      <c r="K461" s="38">
        <f>Source!P247</f>
        <v>16436.16</v>
      </c>
      <c r="L461" s="40"/>
    </row>
    <row r="462" spans="1:26" ht="14.25">
      <c r="A462" s="23"/>
      <c r="B462" s="53"/>
      <c r="C462" s="53" t="s">
        <v>1027</v>
      </c>
      <c r="D462" s="37" t="s">
        <v>1028</v>
      </c>
      <c r="E462" s="10">
        <f>Source!BZ247</f>
        <v>118</v>
      </c>
      <c r="F462" s="69" t="str">
        <f>CONCATENATE(" )", Source!DL247, Source!FT247, "=", Source!FX247)</f>
        <v xml:space="preserve"> )*0,9=106,2</v>
      </c>
      <c r="G462" s="70"/>
      <c r="H462" s="38">
        <f>SUM(S457:S464)</f>
        <v>372.66</v>
      </c>
      <c r="I462" s="41" t="str">
        <f>CONCATENATE(Source!FX247, Source!FV247, "=")</f>
        <v>106,2*0,85=</v>
      </c>
      <c r="J462" s="36">
        <f>Source!AT247</f>
        <v>90</v>
      </c>
      <c r="K462" s="38">
        <f>SUM(T457:T464)</f>
        <v>10437.549999999999</v>
      </c>
      <c r="L462" s="40"/>
    </row>
    <row r="463" spans="1:26" ht="14.25">
      <c r="A463" s="23"/>
      <c r="B463" s="53"/>
      <c r="C463" s="53" t="s">
        <v>1029</v>
      </c>
      <c r="D463" s="37" t="s">
        <v>1028</v>
      </c>
      <c r="E463" s="10">
        <f>Source!CA247</f>
        <v>63</v>
      </c>
      <c r="F463" s="69" t="str">
        <f>CONCATENATE(" )", Source!DM247, Source!FU247, "=", Source!FY247)</f>
        <v xml:space="preserve"> )*0,85=53,55</v>
      </c>
      <c r="G463" s="70"/>
      <c r="H463" s="38">
        <f>SUM(U457:U464)</f>
        <v>187.91</v>
      </c>
      <c r="I463" s="41" t="str">
        <f>CONCATENATE(Source!FY247, Source!FW247, "=")</f>
        <v>53,55*0,8=</v>
      </c>
      <c r="J463" s="36">
        <f>Source!AU247</f>
        <v>43</v>
      </c>
      <c r="K463" s="38">
        <f>SUM(V457:V464)</f>
        <v>4986.83</v>
      </c>
      <c r="L463" s="40"/>
    </row>
    <row r="464" spans="1:26" ht="14.25">
      <c r="A464" s="54"/>
      <c r="B464" s="55"/>
      <c r="C464" s="55" t="s">
        <v>1030</v>
      </c>
      <c r="D464" s="43" t="s">
        <v>1031</v>
      </c>
      <c r="E464" s="44">
        <f>Source!AQ247</f>
        <v>89</v>
      </c>
      <c r="F464" s="45"/>
      <c r="G464" s="47" t="str">
        <f>Source!DI247</f>
        <v>)*1,15</v>
      </c>
      <c r="H464" s="45"/>
      <c r="I464" s="47"/>
      <c r="J464" s="47"/>
      <c r="K464" s="45"/>
      <c r="L464" s="51">
        <f>Source!U247</f>
        <v>38.688299999999998</v>
      </c>
    </row>
    <row r="465" spans="1:26" ht="15">
      <c r="G465" s="71">
        <f>H459+H460+H461+H462+H463</f>
        <v>3736.9199999999996</v>
      </c>
      <c r="H465" s="71"/>
      <c r="J465" s="71">
        <f>K459+K460+K461+K462+K463</f>
        <v>43520.31</v>
      </c>
      <c r="K465" s="71"/>
      <c r="L465" s="49">
        <f>Source!U247</f>
        <v>38.688299999999998</v>
      </c>
      <c r="O465" s="32">
        <f>G465</f>
        <v>3736.9199999999996</v>
      </c>
      <c r="P465" s="32">
        <f>J465</f>
        <v>43520.31</v>
      </c>
      <c r="Q465" s="32">
        <f>L465</f>
        <v>38.688299999999998</v>
      </c>
      <c r="W465">
        <f>IF(Source!BI247&lt;=1,H459+H460+H461+H462+H463, 0)</f>
        <v>3736.9199999999996</v>
      </c>
      <c r="X465">
        <f>IF(Source!BI247=2,H459+H460+H461+H462+H463, 0)</f>
        <v>0</v>
      </c>
      <c r="Y465">
        <f>IF(Source!BI247=3,H459+H460+H461+H462+H463, 0)</f>
        <v>0</v>
      </c>
      <c r="Z465">
        <f>IF(Source!BI247=4,H459+H460+H461+H462+H463, 0)</f>
        <v>0</v>
      </c>
    </row>
    <row r="466" spans="1:26" ht="71.25">
      <c r="A466" s="23" t="str">
        <f>Source!E248</f>
        <v>15</v>
      </c>
      <c r="B466" s="53" t="str">
        <f>Source!F248</f>
        <v>15-06-002-6</v>
      </c>
      <c r="C466" s="53" t="str">
        <f>Source!G248</f>
        <v>Оклейка стен моющимися обоями на тканевой основе по листовым материалам</v>
      </c>
      <c r="D466" s="37" t="str">
        <f>Source!H248</f>
        <v>100 м2 оклеиваемой поверхности</v>
      </c>
      <c r="E466" s="10">
        <f>Source!I248</f>
        <v>0.378</v>
      </c>
      <c r="F466" s="38">
        <f>Source!AL248+Source!AM248+Source!AO248</f>
        <v>7084.130000000001</v>
      </c>
      <c r="G466" s="39"/>
      <c r="H466" s="38"/>
      <c r="I466" s="39" t="str">
        <f>Source!BO248</f>
        <v>15-06-002-6</v>
      </c>
      <c r="J466" s="39"/>
      <c r="K466" s="38"/>
      <c r="L466" s="40"/>
      <c r="S466">
        <f>ROUND((Source!FX248/100)*((ROUND(Source!AF248*Source!I248, 2)+ROUND(Source!AE248*Source!I248, 2))), 2)</f>
        <v>213.54</v>
      </c>
      <c r="T466">
        <f>Source!X248</f>
        <v>5974.7</v>
      </c>
      <c r="U466">
        <f>ROUND((Source!FY248/100)*((ROUND(Source!AF248*Source!I248, 2)+ROUND(Source!AE248*Source!I248, 2))), 2)</f>
        <v>105.64</v>
      </c>
      <c r="V466">
        <f>Source!Y248</f>
        <v>2763.3</v>
      </c>
    </row>
    <row r="467" spans="1:26">
      <c r="C467" s="31" t="str">
        <f>"Объем: "&amp;Source!I248&amp;"=37,8/"&amp;"100"</f>
        <v>Объем: 0,378=37,8/100</v>
      </c>
    </row>
    <row r="468" spans="1:26" ht="14.25">
      <c r="A468" s="23"/>
      <c r="B468" s="53"/>
      <c r="C468" s="53" t="s">
        <v>1026</v>
      </c>
      <c r="D468" s="37"/>
      <c r="E468" s="10"/>
      <c r="F468" s="38">
        <f>Source!AO248</f>
        <v>519.67999999999995</v>
      </c>
      <c r="G468" s="39" t="str">
        <f>Source!DG248</f>
        <v>)*1,15</v>
      </c>
      <c r="H468" s="38">
        <f>ROUND(Source!AF248*Source!I248, 2)</f>
        <v>225.9</v>
      </c>
      <c r="I468" s="39"/>
      <c r="J468" s="39">
        <f>IF(Source!BA248&lt;&gt; 0, Source!BA248, 1)</f>
        <v>33.049999999999997</v>
      </c>
      <c r="K468" s="38">
        <f>Source!S248</f>
        <v>7466.13</v>
      </c>
      <c r="L468" s="40"/>
      <c r="R468">
        <f>H468</f>
        <v>225.9</v>
      </c>
    </row>
    <row r="469" spans="1:26" ht="14.25">
      <c r="A469" s="23"/>
      <c r="B469" s="53"/>
      <c r="C469" s="53" t="s">
        <v>92</v>
      </c>
      <c r="D469" s="37"/>
      <c r="E469" s="10"/>
      <c r="F469" s="38">
        <f>Source!AM248</f>
        <v>1.18</v>
      </c>
      <c r="G469" s="39" t="str">
        <f>Source!DE248</f>
        <v>)*1,25</v>
      </c>
      <c r="H469" s="38">
        <f>ROUND(Source!AD248*Source!I248, 2)</f>
        <v>0.56000000000000005</v>
      </c>
      <c r="I469" s="39"/>
      <c r="J469" s="39">
        <f>IF(Source!BB248&lt;&gt; 0, Source!BB248, 1)</f>
        <v>11.86</v>
      </c>
      <c r="K469" s="38">
        <f>Source!Q248</f>
        <v>6.63</v>
      </c>
      <c r="L469" s="40"/>
    </row>
    <row r="470" spans="1:26" ht="14.25">
      <c r="A470" s="23"/>
      <c r="B470" s="53"/>
      <c r="C470" s="53" t="s">
        <v>1032</v>
      </c>
      <c r="D470" s="37"/>
      <c r="E470" s="10"/>
      <c r="F470" s="38">
        <f>Source!AN248</f>
        <v>0.14000000000000001</v>
      </c>
      <c r="G470" s="39" t="str">
        <f>Source!DF248</f>
        <v>)*1,25</v>
      </c>
      <c r="H470" s="50">
        <f>ROUND(Source!AE248*Source!I248, 2)</f>
        <v>7.0000000000000007E-2</v>
      </c>
      <c r="I470" s="39"/>
      <c r="J470" s="39">
        <f>IF(Source!BS248&lt;&gt; 0, Source!BS248, 1)</f>
        <v>33.049999999999997</v>
      </c>
      <c r="K470" s="50">
        <f>Source!R248</f>
        <v>2.25</v>
      </c>
      <c r="L470" s="40"/>
      <c r="R470">
        <f>H470</f>
        <v>7.0000000000000007E-2</v>
      </c>
    </row>
    <row r="471" spans="1:26" ht="14.25">
      <c r="A471" s="23"/>
      <c r="B471" s="53"/>
      <c r="C471" s="53" t="s">
        <v>1034</v>
      </c>
      <c r="D471" s="37"/>
      <c r="E471" s="10"/>
      <c r="F471" s="38">
        <f>Source!AL248</f>
        <v>6563.27</v>
      </c>
      <c r="G471" s="39" t="str">
        <f>Source!DD248</f>
        <v/>
      </c>
      <c r="H471" s="38">
        <f>ROUND(Source!AC248*Source!I248, 2)</f>
        <v>2480.92</v>
      </c>
      <c r="I471" s="39"/>
      <c r="J471" s="39">
        <f>IF(Source!BC248&lt;&gt; 0, Source!BC248, 1)</f>
        <v>1.21</v>
      </c>
      <c r="K471" s="38">
        <f>Source!P248</f>
        <v>3001.91</v>
      </c>
      <c r="L471" s="40"/>
    </row>
    <row r="472" spans="1:26" ht="14.25">
      <c r="A472" s="23"/>
      <c r="B472" s="53"/>
      <c r="C472" s="53" t="s">
        <v>1027</v>
      </c>
      <c r="D472" s="37" t="s">
        <v>1028</v>
      </c>
      <c r="E472" s="10">
        <f>Source!BZ248</f>
        <v>105</v>
      </c>
      <c r="F472" s="69" t="str">
        <f>CONCATENATE(" )", Source!DL248, Source!FT248, "=", Source!FX248)</f>
        <v xml:space="preserve"> )*0,9=94,5</v>
      </c>
      <c r="G472" s="70"/>
      <c r="H472" s="38">
        <f>SUM(S466:S474)</f>
        <v>213.54</v>
      </c>
      <c r="I472" s="41" t="str">
        <f>CONCATENATE(Source!FX248, Source!FV248, "=")</f>
        <v>94,5*0,85=</v>
      </c>
      <c r="J472" s="36">
        <f>Source!AT248</f>
        <v>80</v>
      </c>
      <c r="K472" s="38">
        <f>SUM(T466:T474)</f>
        <v>5974.7</v>
      </c>
      <c r="L472" s="40"/>
    </row>
    <row r="473" spans="1:26" ht="14.25">
      <c r="A473" s="23"/>
      <c r="B473" s="53"/>
      <c r="C473" s="53" t="s">
        <v>1029</v>
      </c>
      <c r="D473" s="37" t="s">
        <v>1028</v>
      </c>
      <c r="E473" s="10">
        <f>Source!CA248</f>
        <v>55</v>
      </c>
      <c r="F473" s="69" t="str">
        <f>CONCATENATE(" )", Source!DM248, Source!FU248, "=", Source!FY248)</f>
        <v xml:space="preserve"> )*0,85=46,75</v>
      </c>
      <c r="G473" s="70"/>
      <c r="H473" s="38">
        <f>SUM(U466:U474)</f>
        <v>105.64</v>
      </c>
      <c r="I473" s="41" t="str">
        <f>CONCATENATE(Source!FY248, Source!FW248, "=")</f>
        <v>46,75*0,8=</v>
      </c>
      <c r="J473" s="36">
        <f>Source!AU248</f>
        <v>37</v>
      </c>
      <c r="K473" s="38">
        <f>SUM(V466:V474)</f>
        <v>2763.3</v>
      </c>
      <c r="L473" s="40"/>
    </row>
    <row r="474" spans="1:26" ht="14.25">
      <c r="A474" s="54"/>
      <c r="B474" s="55"/>
      <c r="C474" s="55" t="s">
        <v>1030</v>
      </c>
      <c r="D474" s="43" t="s">
        <v>1031</v>
      </c>
      <c r="E474" s="44">
        <f>Source!AQ248</f>
        <v>55.94</v>
      </c>
      <c r="F474" s="45"/>
      <c r="G474" s="47" t="str">
        <f>Source!DI248</f>
        <v>)*1,15</v>
      </c>
      <c r="H474" s="45"/>
      <c r="I474" s="47"/>
      <c r="J474" s="47"/>
      <c r="K474" s="45"/>
      <c r="L474" s="51">
        <f>Source!U248</f>
        <v>24.317117999999997</v>
      </c>
    </row>
    <row r="475" spans="1:26" ht="15">
      <c r="G475" s="71">
        <f>H468+H469+H471+H472+H473</f>
        <v>3026.56</v>
      </c>
      <c r="H475" s="71"/>
      <c r="J475" s="71">
        <f>K468+K469+K471+K472+K473</f>
        <v>19212.669999999998</v>
      </c>
      <c r="K475" s="71"/>
      <c r="L475" s="49">
        <f>Source!U248</f>
        <v>24.317117999999997</v>
      </c>
      <c r="O475" s="32">
        <f>G475</f>
        <v>3026.56</v>
      </c>
      <c r="P475" s="32">
        <f>J475</f>
        <v>19212.669999999998</v>
      </c>
      <c r="Q475" s="32">
        <f>L475</f>
        <v>24.317117999999997</v>
      </c>
      <c r="W475">
        <f>IF(Source!BI248&lt;=1,H468+H469+H471+H472+H473, 0)</f>
        <v>3026.56</v>
      </c>
      <c r="X475">
        <f>IF(Source!BI248=2,H468+H469+H471+H472+H473, 0)</f>
        <v>0</v>
      </c>
      <c r="Y475">
        <f>IF(Source!BI248=3,H468+H469+H471+H472+H473, 0)</f>
        <v>0</v>
      </c>
      <c r="Z475">
        <f>IF(Source!BI248=4,H468+H469+H471+H472+H473, 0)</f>
        <v>0</v>
      </c>
    </row>
    <row r="476" spans="1:26" ht="28.5">
      <c r="A476" s="23" t="str">
        <f>Source!E249</f>
        <v>16</v>
      </c>
      <c r="B476" s="53" t="str">
        <f>Source!F249</f>
        <v>м08-03-591-9</v>
      </c>
      <c r="C476" s="53" t="str">
        <f>Source!G249</f>
        <v>Розетка штепсельная утопленного типа при скрытой проводке</v>
      </c>
      <c r="D476" s="37" t="str">
        <f>Source!H249</f>
        <v>100 шт.</v>
      </c>
      <c r="E476" s="10">
        <f>Source!I249</f>
        <v>0.02</v>
      </c>
      <c r="F476" s="38">
        <f>Source!AL249+Source!AM249+Source!AO249</f>
        <v>371.42</v>
      </c>
      <c r="G476" s="39"/>
      <c r="H476" s="38"/>
      <c r="I476" s="39" t="str">
        <f>Source!BO249</f>
        <v>м08-03-591-9</v>
      </c>
      <c r="J476" s="39"/>
      <c r="K476" s="38"/>
      <c r="L476" s="40"/>
      <c r="S476">
        <f>ROUND((Source!FX249/100)*((ROUND(Source!AF249*Source!I249, 2)+ROUND(Source!AE249*Source!I249, 2))), 2)</f>
        <v>5.76</v>
      </c>
      <c r="T476">
        <f>Source!X249</f>
        <v>162.11000000000001</v>
      </c>
      <c r="U476">
        <f>ROUND((Source!FY249/100)*((ROUND(Source!AF249*Source!I249, 2)+ROUND(Source!AE249*Source!I249, 2))), 2)</f>
        <v>3.94</v>
      </c>
      <c r="V476">
        <f>Source!Y249</f>
        <v>104.07</v>
      </c>
    </row>
    <row r="477" spans="1:26">
      <c r="C477" s="31" t="str">
        <f>"Объем: "&amp;Source!I249&amp;"=2/"&amp;"100"</f>
        <v>Объем: 0,02=2/100</v>
      </c>
    </row>
    <row r="478" spans="1:26" ht="14.25">
      <c r="A478" s="23"/>
      <c r="B478" s="53"/>
      <c r="C478" s="53" t="s">
        <v>1026</v>
      </c>
      <c r="D478" s="37"/>
      <c r="E478" s="10"/>
      <c r="F478" s="38">
        <f>Source!AO249</f>
        <v>302.36</v>
      </c>
      <c r="G478" s="39" t="str">
        <f>Source!DG249</f>
        <v/>
      </c>
      <c r="H478" s="38">
        <f>ROUND(Source!AF249*Source!I249, 2)</f>
        <v>6.05</v>
      </c>
      <c r="I478" s="39"/>
      <c r="J478" s="39">
        <f>IF(Source!BA249&lt;&gt; 0, Source!BA249, 1)</f>
        <v>33.049999999999997</v>
      </c>
      <c r="K478" s="38">
        <f>Source!S249</f>
        <v>199.86</v>
      </c>
      <c r="L478" s="40"/>
      <c r="R478">
        <f>H478</f>
        <v>6.05</v>
      </c>
    </row>
    <row r="479" spans="1:26" ht="14.25">
      <c r="A479" s="23"/>
      <c r="B479" s="53"/>
      <c r="C479" s="53" t="s">
        <v>92</v>
      </c>
      <c r="D479" s="37"/>
      <c r="E479" s="10"/>
      <c r="F479" s="38">
        <f>Source!AM249</f>
        <v>5.78</v>
      </c>
      <c r="G479" s="39" t="str">
        <f>Source!DE249</f>
        <v/>
      </c>
      <c r="H479" s="38">
        <f>ROUND(Source!AD249*Source!I249, 2)</f>
        <v>0.12</v>
      </c>
      <c r="I479" s="39"/>
      <c r="J479" s="39">
        <f>IF(Source!BB249&lt;&gt; 0, Source!BB249, 1)</f>
        <v>9.01</v>
      </c>
      <c r="K479" s="38">
        <f>Source!Q249</f>
        <v>1.04</v>
      </c>
      <c r="L479" s="40"/>
    </row>
    <row r="480" spans="1:26" ht="14.25">
      <c r="A480" s="23"/>
      <c r="B480" s="53"/>
      <c r="C480" s="53" t="s">
        <v>1032</v>
      </c>
      <c r="D480" s="37"/>
      <c r="E480" s="10"/>
      <c r="F480" s="38">
        <f>Source!AN249</f>
        <v>0.41</v>
      </c>
      <c r="G480" s="39" t="str">
        <f>Source!DF249</f>
        <v/>
      </c>
      <c r="H480" s="50">
        <f>ROUND(Source!AE249*Source!I249, 2)</f>
        <v>0.01</v>
      </c>
      <c r="I480" s="39"/>
      <c r="J480" s="39">
        <f>IF(Source!BS249&lt;&gt; 0, Source!BS249, 1)</f>
        <v>33.049999999999997</v>
      </c>
      <c r="K480" s="50">
        <f>Source!R249</f>
        <v>0.27</v>
      </c>
      <c r="L480" s="40"/>
      <c r="R480">
        <f>H480</f>
        <v>0.01</v>
      </c>
    </row>
    <row r="481" spans="1:26" ht="14.25">
      <c r="A481" s="23"/>
      <c r="B481" s="53"/>
      <c r="C481" s="53" t="s">
        <v>1034</v>
      </c>
      <c r="D481" s="37"/>
      <c r="E481" s="10"/>
      <c r="F481" s="38">
        <f>Source!AL249</f>
        <v>63.28</v>
      </c>
      <c r="G481" s="39" t="str">
        <f>Source!DD249</f>
        <v/>
      </c>
      <c r="H481" s="38">
        <f>ROUND(Source!AC249*Source!I249, 2)</f>
        <v>1.27</v>
      </c>
      <c r="I481" s="39"/>
      <c r="J481" s="39">
        <f>IF(Source!BC249&lt;&gt; 0, Source!BC249, 1)</f>
        <v>7.15</v>
      </c>
      <c r="K481" s="38">
        <f>Source!P249</f>
        <v>9.0500000000000007</v>
      </c>
      <c r="L481" s="40"/>
    </row>
    <row r="482" spans="1:26" ht="14.25">
      <c r="A482" s="23"/>
      <c r="B482" s="53"/>
      <c r="C482" s="53" t="s">
        <v>1027</v>
      </c>
      <c r="D482" s="37" t="s">
        <v>1028</v>
      </c>
      <c r="E482" s="10">
        <f>Source!BZ249</f>
        <v>95</v>
      </c>
      <c r="F482" s="56"/>
      <c r="G482" s="39"/>
      <c r="H482" s="38">
        <f>SUM(S476:S487)</f>
        <v>5.76</v>
      </c>
      <c r="I482" s="41" t="str">
        <f>CONCATENATE(Source!FX249, Source!FV249, "=")</f>
        <v>95*0,85=</v>
      </c>
      <c r="J482" s="36">
        <f>Source!AT249</f>
        <v>81</v>
      </c>
      <c r="K482" s="38">
        <f>SUM(T476:T487)</f>
        <v>162.11000000000001</v>
      </c>
      <c r="L482" s="40"/>
    </row>
    <row r="483" spans="1:26" ht="14.25">
      <c r="A483" s="23"/>
      <c r="B483" s="53"/>
      <c r="C483" s="53" t="s">
        <v>1029</v>
      </c>
      <c r="D483" s="37" t="s">
        <v>1028</v>
      </c>
      <c r="E483" s="10">
        <f>Source!CA249</f>
        <v>65</v>
      </c>
      <c r="F483" s="56"/>
      <c r="G483" s="39"/>
      <c r="H483" s="38">
        <f>SUM(U476:U487)</f>
        <v>3.94</v>
      </c>
      <c r="I483" s="41" t="str">
        <f>CONCATENATE(Source!FY249, Source!FW249, "=")</f>
        <v>65*0,8=</v>
      </c>
      <c r="J483" s="36">
        <f>Source!AU249</f>
        <v>52</v>
      </c>
      <c r="K483" s="38">
        <f>SUM(V476:V487)</f>
        <v>104.07</v>
      </c>
      <c r="L483" s="40"/>
    </row>
    <row r="484" spans="1:26" ht="14.25">
      <c r="A484" s="23"/>
      <c r="B484" s="53"/>
      <c r="C484" s="53" t="s">
        <v>1030</v>
      </c>
      <c r="D484" s="37" t="s">
        <v>1031</v>
      </c>
      <c r="E484" s="10">
        <f>Source!AQ249</f>
        <v>30.48</v>
      </c>
      <c r="F484" s="38"/>
      <c r="G484" s="39" t="str">
        <f>Source!DI249</f>
        <v/>
      </c>
      <c r="H484" s="38"/>
      <c r="I484" s="39"/>
      <c r="J484" s="39"/>
      <c r="K484" s="38"/>
      <c r="L484" s="42">
        <f>Source!U249</f>
        <v>0.60960000000000003</v>
      </c>
    </row>
    <row r="485" spans="1:26" ht="28.5">
      <c r="A485" s="23" t="str">
        <f>Source!E250</f>
        <v>16,1</v>
      </c>
      <c r="B485" s="53" t="str">
        <f>Source!F250</f>
        <v>503-0606</v>
      </c>
      <c r="C485" s="53" t="str">
        <f>Source!G250</f>
        <v>Коробка для установки розеток и выключателей скрытой проводки</v>
      </c>
      <c r="D485" s="37" t="str">
        <f>Source!H250</f>
        <v>1000 шт.</v>
      </c>
      <c r="E485" s="10">
        <f>Source!I250</f>
        <v>2E-3</v>
      </c>
      <c r="F485" s="38">
        <f>Source!AL250+Source!AM250+Source!AO250</f>
        <v>1998.42</v>
      </c>
      <c r="G485" s="52" t="s">
        <v>3</v>
      </c>
      <c r="H485" s="38">
        <f>ROUND(Source!AC250*Source!I250, 2)+ROUND(Source!AD250*Source!I250, 2)+ROUND(Source!AF250*Source!I250, 2)</f>
        <v>4</v>
      </c>
      <c r="I485" s="39"/>
      <c r="J485" s="39">
        <f>IF(Source!BC250&lt;&gt; 0, Source!BC250, 1)</f>
        <v>2.56</v>
      </c>
      <c r="K485" s="38">
        <f>Source!O250</f>
        <v>10.23</v>
      </c>
      <c r="L485" s="40"/>
      <c r="S485">
        <f>ROUND((Source!FX250/100)*((ROUND(Source!AF250*Source!I250, 2)+ROUND(Source!AE250*Source!I250, 2))), 2)</f>
        <v>0</v>
      </c>
      <c r="T485">
        <f>Source!X250</f>
        <v>0</v>
      </c>
      <c r="U485">
        <f>ROUND((Source!FY250/100)*((ROUND(Source!AF250*Source!I250, 2)+ROUND(Source!AE250*Source!I250, 2))), 2)</f>
        <v>0</v>
      </c>
      <c r="V485">
        <f>Source!Y250</f>
        <v>0</v>
      </c>
      <c r="W485">
        <f>IF(Source!BI250&lt;=1,H485, 0)</f>
        <v>0</v>
      </c>
      <c r="X485">
        <f>IF(Source!BI250=2,H485, 0)</f>
        <v>4</v>
      </c>
      <c r="Y485">
        <f>IF(Source!BI250=3,H485, 0)</f>
        <v>0</v>
      </c>
      <c r="Z485">
        <f>IF(Source!BI250=4,H485, 0)</f>
        <v>0</v>
      </c>
    </row>
    <row r="486" spans="1:26" ht="28.5">
      <c r="A486" s="23" t="str">
        <f>Source!E251</f>
        <v>16,2</v>
      </c>
      <c r="B486" s="53" t="str">
        <f>Source!F251</f>
        <v>503-0475</v>
      </c>
      <c r="C486" s="53" t="str">
        <f>Source!G251</f>
        <v>Розетка скрытой проводки с заземлением</v>
      </c>
      <c r="D486" s="37" t="str">
        <f>Source!H251</f>
        <v>шт.</v>
      </c>
      <c r="E486" s="10">
        <f>Source!I251</f>
        <v>2</v>
      </c>
      <c r="F486" s="38">
        <f>Source!AL251+Source!AM251+Source!AO251</f>
        <v>7.62</v>
      </c>
      <c r="G486" s="52" t="s">
        <v>3</v>
      </c>
      <c r="H486" s="38">
        <f>ROUND(Source!AC251*Source!I251, 2)+ROUND(Source!AD251*Source!I251, 2)+ROUND(Source!AF251*Source!I251, 2)</f>
        <v>15.24</v>
      </c>
      <c r="I486" s="39"/>
      <c r="J486" s="39">
        <f>IF(Source!BC251&lt;&gt; 0, Source!BC251, 1)</f>
        <v>6.89</v>
      </c>
      <c r="K486" s="38">
        <f>Source!O251</f>
        <v>105</v>
      </c>
      <c r="L486" s="40"/>
      <c r="S486">
        <f>ROUND((Source!FX251/100)*((ROUND(Source!AF251*Source!I251, 2)+ROUND(Source!AE251*Source!I251, 2))), 2)</f>
        <v>0</v>
      </c>
      <c r="T486">
        <f>Source!X251</f>
        <v>0</v>
      </c>
      <c r="U486">
        <f>ROUND((Source!FY251/100)*((ROUND(Source!AF251*Source!I251, 2)+ROUND(Source!AE251*Source!I251, 2))), 2)</f>
        <v>0</v>
      </c>
      <c r="V486">
        <f>Source!Y251</f>
        <v>0</v>
      </c>
      <c r="W486">
        <f>IF(Source!BI251&lt;=1,H486, 0)</f>
        <v>0</v>
      </c>
      <c r="X486">
        <f>IF(Source!BI251=2,H486, 0)</f>
        <v>15.24</v>
      </c>
      <c r="Y486">
        <f>IF(Source!BI251=3,H486, 0)</f>
        <v>0</v>
      </c>
      <c r="Z486">
        <f>IF(Source!BI251=4,H486, 0)</f>
        <v>0</v>
      </c>
    </row>
    <row r="487" spans="1:26" ht="28.5">
      <c r="A487" s="54" t="str">
        <f>Source!E252</f>
        <v>16,3</v>
      </c>
      <c r="B487" s="55" t="str">
        <f>Source!F252</f>
        <v>503-0597</v>
      </c>
      <c r="C487" s="55" t="str">
        <f>Source!G252</f>
        <v>Розетка телевизионная для скрытой проводки, марка САТ-Г, белая</v>
      </c>
      <c r="D487" s="43" t="str">
        <f>Source!H252</f>
        <v>шт.</v>
      </c>
      <c r="E487" s="44">
        <f>Source!I252</f>
        <v>1</v>
      </c>
      <c r="F487" s="45">
        <f>Source!AL252+Source!AM252+Source!AO252</f>
        <v>9.01</v>
      </c>
      <c r="G487" s="46" t="s">
        <v>3</v>
      </c>
      <c r="H487" s="45">
        <f>ROUND(Source!AC252*Source!I252, 2)+ROUND(Source!AD252*Source!I252, 2)+ROUND(Source!AF252*Source!I252, 2)</f>
        <v>9.01</v>
      </c>
      <c r="I487" s="47"/>
      <c r="J487" s="47">
        <f>IF(Source!BC252&lt;&gt; 0, Source!BC252, 1)</f>
        <v>8.5</v>
      </c>
      <c r="K487" s="45">
        <f>Source!O252</f>
        <v>76.59</v>
      </c>
      <c r="L487" s="48"/>
      <c r="S487">
        <f>ROUND((Source!FX252/100)*((ROUND(Source!AF252*Source!I252, 2)+ROUND(Source!AE252*Source!I252, 2))), 2)</f>
        <v>0</v>
      </c>
      <c r="T487">
        <f>Source!X252</f>
        <v>0</v>
      </c>
      <c r="U487">
        <f>ROUND((Source!FY252/100)*((ROUND(Source!AF252*Source!I252, 2)+ROUND(Source!AE252*Source!I252, 2))), 2)</f>
        <v>0</v>
      </c>
      <c r="V487">
        <f>Source!Y252</f>
        <v>0</v>
      </c>
      <c r="W487">
        <f>IF(Source!BI252&lt;=1,H487, 0)</f>
        <v>0</v>
      </c>
      <c r="X487">
        <f>IF(Source!BI252=2,H487, 0)</f>
        <v>9.01</v>
      </c>
      <c r="Y487">
        <f>IF(Source!BI252=3,H487, 0)</f>
        <v>0</v>
      </c>
      <c r="Z487">
        <f>IF(Source!BI252=4,H487, 0)</f>
        <v>0</v>
      </c>
    </row>
    <row r="488" spans="1:26" ht="15">
      <c r="G488" s="71">
        <f>H478+H479+H481+H482+H483+SUM(H485:H487)</f>
        <v>45.39</v>
      </c>
      <c r="H488" s="71"/>
      <c r="J488" s="71">
        <f>K478+K479+K481+K482+K483+SUM(K485:K487)</f>
        <v>667.95</v>
      </c>
      <c r="K488" s="71"/>
      <c r="L488" s="49">
        <f>Source!U249</f>
        <v>0.60960000000000003</v>
      </c>
      <c r="O488" s="32">
        <f>G488</f>
        <v>45.39</v>
      </c>
      <c r="P488" s="32">
        <f>J488</f>
        <v>667.95</v>
      </c>
      <c r="Q488" s="32">
        <f>L488</f>
        <v>0.60960000000000003</v>
      </c>
      <c r="W488">
        <f>IF(Source!BI249&lt;=1,H478+H479+H481+H482+H483, 0)</f>
        <v>0</v>
      </c>
      <c r="X488">
        <f>IF(Source!BI249=2,H478+H479+H481+H482+H483, 0)</f>
        <v>17.14</v>
      </c>
      <c r="Y488">
        <f>IF(Source!BI249=3,H478+H479+H481+H482+H483, 0)</f>
        <v>0</v>
      </c>
      <c r="Z488">
        <f>IF(Source!BI249=4,H478+H479+H481+H482+H483, 0)</f>
        <v>0</v>
      </c>
    </row>
    <row r="489" spans="1:26" ht="42.75">
      <c r="A489" s="23" t="str">
        <f>Source!E253</f>
        <v>17</v>
      </c>
      <c r="B489" s="53" t="str">
        <f>Source!F253</f>
        <v>м08-03-591-5</v>
      </c>
      <c r="C489" s="53" t="str">
        <f>Source!G253</f>
        <v>Выключатель двухклавишный утопленного типа при скрытой проводке</v>
      </c>
      <c r="D489" s="37" t="str">
        <f>Source!H253</f>
        <v>100 шт.</v>
      </c>
      <c r="E489" s="10">
        <f>Source!I253</f>
        <v>0.01</v>
      </c>
      <c r="F489" s="38">
        <f>Source!AL253+Source!AM253+Source!AO253</f>
        <v>302.15000000000003</v>
      </c>
      <c r="G489" s="39"/>
      <c r="H489" s="38"/>
      <c r="I489" s="39" t="str">
        <f>Source!BO253</f>
        <v>м08-03-591-5</v>
      </c>
      <c r="J489" s="39"/>
      <c r="K489" s="38"/>
      <c r="L489" s="40"/>
      <c r="S489">
        <f>ROUND((Source!FX253/100)*((ROUND(Source!AF253*Source!I253, 2)+ROUND(Source!AE253*Source!I253, 2))), 2)</f>
        <v>2.4700000000000002</v>
      </c>
      <c r="T489">
        <f>Source!X253</f>
        <v>69.8</v>
      </c>
      <c r="U489">
        <f>ROUND((Source!FY253/100)*((ROUND(Source!AF253*Source!I253, 2)+ROUND(Source!AE253*Source!I253, 2))), 2)</f>
        <v>1.69</v>
      </c>
      <c r="V489">
        <f>Source!Y253</f>
        <v>44.81</v>
      </c>
    </row>
    <row r="490" spans="1:26">
      <c r="C490" s="31" t="str">
        <f>"Объем: "&amp;Source!I253&amp;"=1/"&amp;"100"</f>
        <v>Объем: 0,01=1/100</v>
      </c>
    </row>
    <row r="491" spans="1:26" ht="14.25">
      <c r="A491" s="23"/>
      <c r="B491" s="53"/>
      <c r="C491" s="53" t="s">
        <v>1026</v>
      </c>
      <c r="D491" s="37"/>
      <c r="E491" s="10"/>
      <c r="F491" s="38">
        <f>Source!AO253</f>
        <v>260.3</v>
      </c>
      <c r="G491" s="39" t="str">
        <f>Source!DG253</f>
        <v/>
      </c>
      <c r="H491" s="38">
        <f>ROUND(Source!AF253*Source!I253, 2)</f>
        <v>2.6</v>
      </c>
      <c r="I491" s="39"/>
      <c r="J491" s="39">
        <f>IF(Source!BA253&lt;&gt; 0, Source!BA253, 1)</f>
        <v>33.049999999999997</v>
      </c>
      <c r="K491" s="38">
        <f>Source!S253</f>
        <v>86.03</v>
      </c>
      <c r="L491" s="40"/>
      <c r="R491">
        <f>H491</f>
        <v>2.6</v>
      </c>
    </row>
    <row r="492" spans="1:26" ht="14.25">
      <c r="A492" s="23"/>
      <c r="B492" s="53"/>
      <c r="C492" s="53" t="s">
        <v>92</v>
      </c>
      <c r="D492" s="37"/>
      <c r="E492" s="10"/>
      <c r="F492" s="38">
        <f>Source!AM253</f>
        <v>5.78</v>
      </c>
      <c r="G492" s="39" t="str">
        <f>Source!DE253</f>
        <v/>
      </c>
      <c r="H492" s="38">
        <f>ROUND(Source!AD253*Source!I253, 2)</f>
        <v>0.06</v>
      </c>
      <c r="I492" s="39"/>
      <c r="J492" s="39">
        <f>IF(Source!BB253&lt;&gt; 0, Source!BB253, 1)</f>
        <v>9.01</v>
      </c>
      <c r="K492" s="38">
        <f>Source!Q253</f>
        <v>0.52</v>
      </c>
      <c r="L492" s="40"/>
    </row>
    <row r="493" spans="1:26" ht="14.25">
      <c r="A493" s="23"/>
      <c r="B493" s="53"/>
      <c r="C493" s="53" t="s">
        <v>1032</v>
      </c>
      <c r="D493" s="37"/>
      <c r="E493" s="10"/>
      <c r="F493" s="38">
        <f>Source!AN253</f>
        <v>0.41</v>
      </c>
      <c r="G493" s="39" t="str">
        <f>Source!DF253</f>
        <v/>
      </c>
      <c r="H493" s="50">
        <f>ROUND(Source!AE253*Source!I253, 2)</f>
        <v>0</v>
      </c>
      <c r="I493" s="39"/>
      <c r="J493" s="39">
        <f>IF(Source!BS253&lt;&gt; 0, Source!BS253, 1)</f>
        <v>33.049999999999997</v>
      </c>
      <c r="K493" s="50">
        <f>Source!R253</f>
        <v>0.14000000000000001</v>
      </c>
      <c r="L493" s="40"/>
      <c r="R493">
        <f>H493</f>
        <v>0</v>
      </c>
    </row>
    <row r="494" spans="1:26" ht="14.25">
      <c r="A494" s="23"/>
      <c r="B494" s="53"/>
      <c r="C494" s="53" t="s">
        <v>1034</v>
      </c>
      <c r="D494" s="37"/>
      <c r="E494" s="10"/>
      <c r="F494" s="38">
        <f>Source!AL253</f>
        <v>36.07</v>
      </c>
      <c r="G494" s="39" t="str">
        <f>Source!DD253</f>
        <v/>
      </c>
      <c r="H494" s="38">
        <f>ROUND(Source!AC253*Source!I253, 2)</f>
        <v>0.36</v>
      </c>
      <c r="I494" s="39"/>
      <c r="J494" s="39">
        <f>IF(Source!BC253&lt;&gt; 0, Source!BC253, 1)</f>
        <v>7.15</v>
      </c>
      <c r="K494" s="38">
        <f>Source!P253</f>
        <v>2.58</v>
      </c>
      <c r="L494" s="40"/>
    </row>
    <row r="495" spans="1:26" ht="14.25">
      <c r="A495" s="23"/>
      <c r="B495" s="53"/>
      <c r="C495" s="53" t="s">
        <v>1027</v>
      </c>
      <c r="D495" s="37" t="s">
        <v>1028</v>
      </c>
      <c r="E495" s="10">
        <f>Source!BZ253</f>
        <v>95</v>
      </c>
      <c r="F495" s="56"/>
      <c r="G495" s="39"/>
      <c r="H495" s="38">
        <f>SUM(S489:S499)</f>
        <v>2.4700000000000002</v>
      </c>
      <c r="I495" s="41" t="str">
        <f>CONCATENATE(Source!FX253, Source!FV253, "=")</f>
        <v>95*0,85=</v>
      </c>
      <c r="J495" s="36">
        <f>Source!AT253</f>
        <v>81</v>
      </c>
      <c r="K495" s="38">
        <f>SUM(T489:T499)</f>
        <v>69.8</v>
      </c>
      <c r="L495" s="40"/>
    </row>
    <row r="496" spans="1:26" ht="14.25">
      <c r="A496" s="23"/>
      <c r="B496" s="53"/>
      <c r="C496" s="53" t="s">
        <v>1029</v>
      </c>
      <c r="D496" s="37" t="s">
        <v>1028</v>
      </c>
      <c r="E496" s="10">
        <f>Source!CA253</f>
        <v>65</v>
      </c>
      <c r="F496" s="56"/>
      <c r="G496" s="39"/>
      <c r="H496" s="38">
        <f>SUM(U489:U499)</f>
        <v>1.69</v>
      </c>
      <c r="I496" s="41" t="str">
        <f>CONCATENATE(Source!FY253, Source!FW253, "=")</f>
        <v>65*0,8=</v>
      </c>
      <c r="J496" s="36">
        <f>Source!AU253</f>
        <v>52</v>
      </c>
      <c r="K496" s="38">
        <f>SUM(V489:V499)</f>
        <v>44.81</v>
      </c>
      <c r="L496" s="40"/>
    </row>
    <row r="497" spans="1:26" ht="14.25">
      <c r="A497" s="23"/>
      <c r="B497" s="53"/>
      <c r="C497" s="53" t="s">
        <v>1030</v>
      </c>
      <c r="D497" s="37" t="s">
        <v>1031</v>
      </c>
      <c r="E497" s="10">
        <f>Source!AQ253</f>
        <v>26.24</v>
      </c>
      <c r="F497" s="38"/>
      <c r="G497" s="39" t="str">
        <f>Source!DI253</f>
        <v/>
      </c>
      <c r="H497" s="38"/>
      <c r="I497" s="39"/>
      <c r="J497" s="39"/>
      <c r="K497" s="38"/>
      <c r="L497" s="42">
        <f>Source!U253</f>
        <v>0.26239999999999997</v>
      </c>
    </row>
    <row r="498" spans="1:26" ht="28.5">
      <c r="A498" s="23" t="str">
        <f>Source!E254</f>
        <v>17,1</v>
      </c>
      <c r="B498" s="53" t="str">
        <f>Source!F254</f>
        <v>503-0606</v>
      </c>
      <c r="C498" s="53" t="str">
        <f>Source!G254</f>
        <v>Коробка для установки розеток и выключателей скрытой проводки</v>
      </c>
      <c r="D498" s="37" t="str">
        <f>Source!H254</f>
        <v>1000 шт.</v>
      </c>
      <c r="E498" s="10">
        <f>Source!I254</f>
        <v>1E-3</v>
      </c>
      <c r="F498" s="38">
        <f>Source!AL254+Source!AM254+Source!AO254</f>
        <v>1998.42</v>
      </c>
      <c r="G498" s="52" t="s">
        <v>3</v>
      </c>
      <c r="H498" s="38">
        <f>ROUND(Source!AC254*Source!I254, 2)+ROUND(Source!AD254*Source!I254, 2)+ROUND(Source!AF254*Source!I254, 2)</f>
        <v>2</v>
      </c>
      <c r="I498" s="39"/>
      <c r="J498" s="39">
        <f>IF(Source!BC254&lt;&gt; 0, Source!BC254, 1)</f>
        <v>2.56</v>
      </c>
      <c r="K498" s="38">
        <f>Source!O254</f>
        <v>5.12</v>
      </c>
      <c r="L498" s="40"/>
      <c r="S498">
        <f>ROUND((Source!FX254/100)*((ROUND(Source!AF254*Source!I254, 2)+ROUND(Source!AE254*Source!I254, 2))), 2)</f>
        <v>0</v>
      </c>
      <c r="T498">
        <f>Source!X254</f>
        <v>0</v>
      </c>
      <c r="U498">
        <f>ROUND((Source!FY254/100)*((ROUND(Source!AF254*Source!I254, 2)+ROUND(Source!AE254*Source!I254, 2))), 2)</f>
        <v>0</v>
      </c>
      <c r="V498">
        <f>Source!Y254</f>
        <v>0</v>
      </c>
      <c r="W498">
        <f>IF(Source!BI254&lt;=1,H498, 0)</f>
        <v>0</v>
      </c>
      <c r="X498">
        <f>IF(Source!BI254=2,H498, 0)</f>
        <v>2</v>
      </c>
      <c r="Y498">
        <f>IF(Source!BI254=3,H498, 0)</f>
        <v>0</v>
      </c>
      <c r="Z498">
        <f>IF(Source!BI254=4,H498, 0)</f>
        <v>0</v>
      </c>
    </row>
    <row r="499" spans="1:26" ht="57">
      <c r="A499" s="54" t="str">
        <f>Source!E255</f>
        <v>17,2</v>
      </c>
      <c r="B499" s="55" t="str">
        <f>Source!F255</f>
        <v>509-4600</v>
      </c>
      <c r="C499" s="55" t="str">
        <f>Source!G255</f>
        <v>Выключатель двухклавишный для скрытой проводки серии "Прима", марка С56-039 с подсветкой, цвет бежевый</v>
      </c>
      <c r="D499" s="43" t="str">
        <f>Source!H255</f>
        <v>шт.</v>
      </c>
      <c r="E499" s="44">
        <f>Source!I255</f>
        <v>1</v>
      </c>
      <c r="F499" s="45">
        <f>Source!AL255+Source!AM255+Source!AO255</f>
        <v>8.81</v>
      </c>
      <c r="G499" s="46" t="s">
        <v>3</v>
      </c>
      <c r="H499" s="45">
        <f>ROUND(Source!AC255*Source!I255, 2)+ROUND(Source!AD255*Source!I255, 2)+ROUND(Source!AF255*Source!I255, 2)</f>
        <v>8.81</v>
      </c>
      <c r="I499" s="47"/>
      <c r="J499" s="47">
        <f>IF(Source!BC255&lt;&gt; 0, Source!BC255, 1)</f>
        <v>8.68</v>
      </c>
      <c r="K499" s="45">
        <f>Source!O255</f>
        <v>76.47</v>
      </c>
      <c r="L499" s="48"/>
      <c r="S499">
        <f>ROUND((Source!FX255/100)*((ROUND(Source!AF255*Source!I255, 2)+ROUND(Source!AE255*Source!I255, 2))), 2)</f>
        <v>0</v>
      </c>
      <c r="T499">
        <f>Source!X255</f>
        <v>0</v>
      </c>
      <c r="U499">
        <f>ROUND((Source!FY255/100)*((ROUND(Source!AF255*Source!I255, 2)+ROUND(Source!AE255*Source!I255, 2))), 2)</f>
        <v>0</v>
      </c>
      <c r="V499">
        <f>Source!Y255</f>
        <v>0</v>
      </c>
      <c r="W499">
        <f>IF(Source!BI255&lt;=1,H499, 0)</f>
        <v>0</v>
      </c>
      <c r="X499">
        <f>IF(Source!BI255=2,H499, 0)</f>
        <v>8.81</v>
      </c>
      <c r="Y499">
        <f>IF(Source!BI255=3,H499, 0)</f>
        <v>0</v>
      </c>
      <c r="Z499">
        <f>IF(Source!BI255=4,H499, 0)</f>
        <v>0</v>
      </c>
    </row>
    <row r="500" spans="1:26" ht="15">
      <c r="G500" s="71">
        <f>H491+H492+H494+H495+H496+SUM(H498:H499)</f>
        <v>17.990000000000002</v>
      </c>
      <c r="H500" s="71"/>
      <c r="J500" s="71">
        <f>K491+K492+K494+K495+K496+SUM(K498:K499)</f>
        <v>285.33000000000004</v>
      </c>
      <c r="K500" s="71"/>
      <c r="L500" s="49">
        <f>Source!U253</f>
        <v>0.26239999999999997</v>
      </c>
      <c r="O500" s="32">
        <f>G500</f>
        <v>17.990000000000002</v>
      </c>
      <c r="P500" s="32">
        <f>J500</f>
        <v>285.33000000000004</v>
      </c>
      <c r="Q500" s="32">
        <f>L500</f>
        <v>0.26239999999999997</v>
      </c>
      <c r="W500">
        <f>IF(Source!BI253&lt;=1,H491+H492+H494+H495+H496, 0)</f>
        <v>0</v>
      </c>
      <c r="X500">
        <f>IF(Source!BI253=2,H491+H492+H494+H495+H496, 0)</f>
        <v>7.18</v>
      </c>
      <c r="Y500">
        <f>IF(Source!BI253=3,H491+H492+H494+H495+H496, 0)</f>
        <v>0</v>
      </c>
      <c r="Z500">
        <f>IF(Source!BI253=4,H491+H492+H494+H495+H496, 0)</f>
        <v>0</v>
      </c>
    </row>
    <row r="501" spans="1:26" ht="79.5">
      <c r="A501" s="23" t="str">
        <f>Source!E256</f>
        <v>18</v>
      </c>
      <c r="B501" s="53" t="s">
        <v>1038</v>
      </c>
      <c r="C501" s="53" t="str">
        <f>Source!G256</f>
        <v>Устройство подвесных потолков из гипсокартонных листов (ГКЛ) по системе «КНАУФ» одноуровневых (П 113)</v>
      </c>
      <c r="D501" s="37" t="str">
        <f>Source!H256</f>
        <v>100 м2 потолка</v>
      </c>
      <c r="E501" s="10">
        <f>Source!I256</f>
        <v>9.4E-2</v>
      </c>
      <c r="F501" s="38">
        <f>Source!AL256+Source!AM256+Source!AO256</f>
        <v>6484.31</v>
      </c>
      <c r="G501" s="39"/>
      <c r="H501" s="38"/>
      <c r="I501" s="39" t="str">
        <f>Source!BO256</f>
        <v>10-05-011-2</v>
      </c>
      <c r="J501" s="39"/>
      <c r="K501" s="38"/>
      <c r="L501" s="40"/>
      <c r="S501">
        <f>ROUND((Source!FX256/100)*((ROUND(Source!AF256*Source!I256, 2)+ROUND(Source!AE256*Source!I256, 2))), 2)</f>
        <v>101.01</v>
      </c>
      <c r="T501">
        <f>Source!X256</f>
        <v>2828.91</v>
      </c>
      <c r="U501">
        <f>ROUND((Source!FY256/100)*((ROUND(Source!AF256*Source!I256, 2)+ROUND(Source!AE256*Source!I256, 2))), 2)</f>
        <v>50.93</v>
      </c>
      <c r="V501">
        <f>Source!Y256</f>
        <v>1351.59</v>
      </c>
    </row>
    <row r="502" spans="1:26">
      <c r="C502" s="31" t="str">
        <f>"Объем: "&amp;Source!I256&amp;"=9,4/"&amp;"100"</f>
        <v>Объем: 0,094=9,4/100</v>
      </c>
    </row>
    <row r="503" spans="1:26" ht="14.25">
      <c r="A503" s="23"/>
      <c r="B503" s="53"/>
      <c r="C503" s="53" t="s">
        <v>1026</v>
      </c>
      <c r="D503" s="37"/>
      <c r="E503" s="10"/>
      <c r="F503" s="38">
        <f>Source!AO256</f>
        <v>879.79</v>
      </c>
      <c r="G503" s="39" t="str">
        <f>Source!DG256</f>
        <v>)*1,15</v>
      </c>
      <c r="H503" s="38">
        <f>ROUND(Source!AF256*Source!I256, 2)</f>
        <v>95.11</v>
      </c>
      <c r="I503" s="39"/>
      <c r="J503" s="39">
        <f>IF(Source!BA256&lt;&gt; 0, Source!BA256, 1)</f>
        <v>33.049999999999997</v>
      </c>
      <c r="K503" s="38">
        <f>Source!S256</f>
        <v>3143.23</v>
      </c>
      <c r="L503" s="40"/>
      <c r="R503">
        <f>H503</f>
        <v>95.11</v>
      </c>
    </row>
    <row r="504" spans="1:26" ht="14.25">
      <c r="A504" s="23"/>
      <c r="B504" s="53"/>
      <c r="C504" s="53" t="s">
        <v>92</v>
      </c>
      <c r="D504" s="37"/>
      <c r="E504" s="10"/>
      <c r="F504" s="38">
        <f>Source!AM256</f>
        <v>20.05</v>
      </c>
      <c r="G504" s="39" t="str">
        <f>Source!DE256</f>
        <v>)*1,25</v>
      </c>
      <c r="H504" s="38">
        <f>ROUND(Source!AD256*Source!I256, 2)</f>
        <v>2.36</v>
      </c>
      <c r="I504" s="39"/>
      <c r="J504" s="39">
        <f>IF(Source!BB256&lt;&gt; 0, Source!BB256, 1)</f>
        <v>6.45</v>
      </c>
      <c r="K504" s="38">
        <f>Source!Q256</f>
        <v>15.19</v>
      </c>
      <c r="L504" s="40"/>
    </row>
    <row r="505" spans="1:26" ht="14.25">
      <c r="A505" s="23"/>
      <c r="B505" s="53"/>
      <c r="C505" s="53" t="s">
        <v>1034</v>
      </c>
      <c r="D505" s="37"/>
      <c r="E505" s="10"/>
      <c r="F505" s="38">
        <f>Source!AL256</f>
        <v>5584.47</v>
      </c>
      <c r="G505" s="39" t="str">
        <f>Source!DD256</f>
        <v/>
      </c>
      <c r="H505" s="38">
        <f>ROUND(Source!AC256*Source!I256, 2)</f>
        <v>524.94000000000005</v>
      </c>
      <c r="I505" s="39"/>
      <c r="J505" s="39">
        <f>IF(Source!BC256&lt;&gt; 0, Source!BC256, 1)</f>
        <v>6.17</v>
      </c>
      <c r="K505" s="38">
        <f>Source!P256</f>
        <v>3238.88</v>
      </c>
      <c r="L505" s="40"/>
    </row>
    <row r="506" spans="1:26" ht="14.25">
      <c r="A506" s="23"/>
      <c r="B506" s="53"/>
      <c r="C506" s="53" t="s">
        <v>1027</v>
      </c>
      <c r="D506" s="37" t="s">
        <v>1028</v>
      </c>
      <c r="E506" s="10">
        <f>Source!BZ256</f>
        <v>118</v>
      </c>
      <c r="F506" s="69" t="str">
        <f>CONCATENATE(" )", Source!DL256, Source!FT256, "=", Source!FX256)</f>
        <v xml:space="preserve"> )*0,9=106,2</v>
      </c>
      <c r="G506" s="70"/>
      <c r="H506" s="38">
        <f>SUM(S501:S508)</f>
        <v>101.01</v>
      </c>
      <c r="I506" s="41" t="str">
        <f>CONCATENATE(Source!FX256, Source!FV256, "=")</f>
        <v>106,2*0,85=</v>
      </c>
      <c r="J506" s="36">
        <f>Source!AT256</f>
        <v>90</v>
      </c>
      <c r="K506" s="38">
        <f>SUM(T501:T508)</f>
        <v>2828.91</v>
      </c>
      <c r="L506" s="40"/>
    </row>
    <row r="507" spans="1:26" ht="14.25">
      <c r="A507" s="23"/>
      <c r="B507" s="53"/>
      <c r="C507" s="53" t="s">
        <v>1029</v>
      </c>
      <c r="D507" s="37" t="s">
        <v>1028</v>
      </c>
      <c r="E507" s="10">
        <f>Source!CA256</f>
        <v>63</v>
      </c>
      <c r="F507" s="69" t="str">
        <f>CONCATENATE(" )", Source!DM256, Source!FU256, "=", Source!FY256)</f>
        <v xml:space="preserve"> )*0,85=53,55</v>
      </c>
      <c r="G507" s="70"/>
      <c r="H507" s="38">
        <f>SUM(U501:U508)</f>
        <v>50.93</v>
      </c>
      <c r="I507" s="41" t="str">
        <f>CONCATENATE(Source!FY256, Source!FW256, "=")</f>
        <v>53,55*0,8=</v>
      </c>
      <c r="J507" s="36">
        <f>Source!AU256</f>
        <v>43</v>
      </c>
      <c r="K507" s="38">
        <f>SUM(V501:V508)</f>
        <v>1351.59</v>
      </c>
      <c r="L507" s="40"/>
    </row>
    <row r="508" spans="1:26" ht="14.25">
      <c r="A508" s="54"/>
      <c r="B508" s="55"/>
      <c r="C508" s="55" t="s">
        <v>1030</v>
      </c>
      <c r="D508" s="43" t="s">
        <v>1031</v>
      </c>
      <c r="E508" s="44">
        <f>Source!AQ256</f>
        <v>97</v>
      </c>
      <c r="F508" s="45"/>
      <c r="G508" s="47" t="str">
        <f>Source!DI256</f>
        <v>)*1,15</v>
      </c>
      <c r="H508" s="45"/>
      <c r="I508" s="47"/>
      <c r="J508" s="47"/>
      <c r="K508" s="45"/>
      <c r="L508" s="51">
        <f>Source!U256</f>
        <v>10.4857</v>
      </c>
    </row>
    <row r="509" spans="1:26" ht="15">
      <c r="G509" s="71">
        <f>H503+H504+H505+H506+H507</f>
        <v>774.35</v>
      </c>
      <c r="H509" s="71"/>
      <c r="J509" s="71">
        <f>K503+K504+K505+K506+K507</f>
        <v>10577.8</v>
      </c>
      <c r="K509" s="71"/>
      <c r="L509" s="49">
        <f>Source!U256</f>
        <v>10.4857</v>
      </c>
      <c r="O509" s="32">
        <f>G509</f>
        <v>774.35</v>
      </c>
      <c r="P509" s="32">
        <f>J509</f>
        <v>10577.8</v>
      </c>
      <c r="Q509" s="32">
        <f>L509</f>
        <v>10.4857</v>
      </c>
      <c r="W509">
        <f>IF(Source!BI256&lt;=1,H503+H504+H505+H506+H507, 0)</f>
        <v>774.35</v>
      </c>
      <c r="X509">
        <f>IF(Source!BI256=2,H503+H504+H505+H506+H507, 0)</f>
        <v>0</v>
      </c>
      <c r="Y509">
        <f>IF(Source!BI256=3,H503+H504+H505+H506+H507, 0)</f>
        <v>0</v>
      </c>
      <c r="Z509">
        <f>IF(Source!BI256=4,H503+H504+H505+H506+H507, 0)</f>
        <v>0</v>
      </c>
    </row>
    <row r="510" spans="1:26" ht="71.25">
      <c r="A510" s="23" t="str">
        <f>Source!E257</f>
        <v>19</v>
      </c>
      <c r="B510" s="53" t="str">
        <f>Source!F257</f>
        <v>м08-03-593-6</v>
      </c>
      <c r="C510" s="53" t="str">
        <f>Source!G257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510" s="37" t="str">
        <f>Source!H257</f>
        <v>100 шт.</v>
      </c>
      <c r="E510" s="10">
        <f>Source!I257</f>
        <v>0.06</v>
      </c>
      <c r="F510" s="38">
        <f>Source!AL257+Source!AM257+Source!AO257</f>
        <v>1442.38</v>
      </c>
      <c r="G510" s="39"/>
      <c r="H510" s="38"/>
      <c r="I510" s="39" t="str">
        <f>Source!BO257</f>
        <v>м08-03-593-6</v>
      </c>
      <c r="J510" s="39"/>
      <c r="K510" s="38"/>
      <c r="L510" s="40"/>
      <c r="S510">
        <f>ROUND((Source!FX257/100)*((ROUND(Source!AF257*Source!I257, 2)+ROUND(Source!AE257*Source!I257, 2))), 2)</f>
        <v>40.619999999999997</v>
      </c>
      <c r="T510">
        <f>Source!X257</f>
        <v>1144.6500000000001</v>
      </c>
      <c r="U510">
        <f>ROUND((Source!FY257/100)*((ROUND(Source!AF257*Source!I257, 2)+ROUND(Source!AE257*Source!I257, 2))), 2)</f>
        <v>27.79</v>
      </c>
      <c r="V510">
        <f>Source!Y257</f>
        <v>734.84</v>
      </c>
    </row>
    <row r="511" spans="1:26">
      <c r="C511" s="31" t="str">
        <f>"Объем: "&amp;Source!I257&amp;"=6/"&amp;"100"</f>
        <v>Объем: 0,06=6/100</v>
      </c>
    </row>
    <row r="512" spans="1:26" ht="14.25">
      <c r="A512" s="23"/>
      <c r="B512" s="53"/>
      <c r="C512" s="53" t="s">
        <v>1026</v>
      </c>
      <c r="D512" s="37"/>
      <c r="E512" s="10"/>
      <c r="F512" s="38">
        <f>Source!AO257</f>
        <v>700.75</v>
      </c>
      <c r="G512" s="39" t="str">
        <f>Source!DG257</f>
        <v/>
      </c>
      <c r="H512" s="38">
        <f>ROUND(Source!AF257*Source!I257, 2)</f>
        <v>42.05</v>
      </c>
      <c r="I512" s="39"/>
      <c r="J512" s="39">
        <f>IF(Source!BA257&lt;&gt; 0, Source!BA257, 1)</f>
        <v>33.049999999999997</v>
      </c>
      <c r="K512" s="38">
        <f>Source!S257</f>
        <v>1389.59</v>
      </c>
      <c r="L512" s="40"/>
      <c r="R512">
        <f>H512</f>
        <v>42.05</v>
      </c>
    </row>
    <row r="513" spans="1:26" ht="14.25">
      <c r="A513" s="23"/>
      <c r="B513" s="53"/>
      <c r="C513" s="53" t="s">
        <v>92</v>
      </c>
      <c r="D513" s="37"/>
      <c r="E513" s="10"/>
      <c r="F513" s="38">
        <f>Source!AM257</f>
        <v>226.27</v>
      </c>
      <c r="G513" s="39" t="str">
        <f>Source!DE257</f>
        <v/>
      </c>
      <c r="H513" s="38">
        <f>ROUND(Source!AD257*Source!I257, 2)</f>
        <v>13.58</v>
      </c>
      <c r="I513" s="39"/>
      <c r="J513" s="39">
        <f>IF(Source!BB257&lt;&gt; 0, Source!BB257, 1)</f>
        <v>8.4499999999999993</v>
      </c>
      <c r="K513" s="38">
        <f>Source!Q257</f>
        <v>114.72</v>
      </c>
      <c r="L513" s="40"/>
    </row>
    <row r="514" spans="1:26" ht="14.25">
      <c r="A514" s="23"/>
      <c r="B514" s="53"/>
      <c r="C514" s="53" t="s">
        <v>1032</v>
      </c>
      <c r="D514" s="37"/>
      <c r="E514" s="10"/>
      <c r="F514" s="38">
        <f>Source!AN257</f>
        <v>11.88</v>
      </c>
      <c r="G514" s="39" t="str">
        <f>Source!DF257</f>
        <v/>
      </c>
      <c r="H514" s="50">
        <f>ROUND(Source!AE257*Source!I257, 2)</f>
        <v>0.71</v>
      </c>
      <c r="I514" s="39"/>
      <c r="J514" s="39">
        <f>IF(Source!BS257&lt;&gt; 0, Source!BS257, 1)</f>
        <v>33.049999999999997</v>
      </c>
      <c r="K514" s="50">
        <f>Source!R257</f>
        <v>23.56</v>
      </c>
      <c r="L514" s="40"/>
      <c r="R514">
        <f>H514</f>
        <v>0.71</v>
      </c>
    </row>
    <row r="515" spans="1:26" ht="14.25">
      <c r="A515" s="23"/>
      <c r="B515" s="53"/>
      <c r="C515" s="53" t="s">
        <v>1034</v>
      </c>
      <c r="D515" s="37"/>
      <c r="E515" s="10"/>
      <c r="F515" s="38">
        <f>Source!AL257</f>
        <v>515.36</v>
      </c>
      <c r="G515" s="39" t="str">
        <f>Source!DD257</f>
        <v/>
      </c>
      <c r="H515" s="38">
        <f>ROUND(Source!AC257*Source!I257, 2)</f>
        <v>30.92</v>
      </c>
      <c r="I515" s="39"/>
      <c r="J515" s="39">
        <f>IF(Source!BC257&lt;&gt; 0, Source!BC257, 1)</f>
        <v>3.62</v>
      </c>
      <c r="K515" s="38">
        <f>Source!P257</f>
        <v>111.94</v>
      </c>
      <c r="L515" s="40"/>
    </row>
    <row r="516" spans="1:26" ht="14.25">
      <c r="A516" s="23"/>
      <c r="B516" s="53"/>
      <c r="C516" s="53" t="s">
        <v>1027</v>
      </c>
      <c r="D516" s="37" t="s">
        <v>1028</v>
      </c>
      <c r="E516" s="10">
        <f>Source!BZ257</f>
        <v>95</v>
      </c>
      <c r="F516" s="56"/>
      <c r="G516" s="39"/>
      <c r="H516" s="38">
        <f>SUM(S510:S519)</f>
        <v>40.619999999999997</v>
      </c>
      <c r="I516" s="41" t="str">
        <f>CONCATENATE(Source!FX257, Source!FV257, "=")</f>
        <v>95*0,85=</v>
      </c>
      <c r="J516" s="36">
        <f>Source!AT257</f>
        <v>81</v>
      </c>
      <c r="K516" s="38">
        <f>SUM(T510:T519)</f>
        <v>1144.6500000000001</v>
      </c>
      <c r="L516" s="40"/>
    </row>
    <row r="517" spans="1:26" ht="14.25">
      <c r="A517" s="23"/>
      <c r="B517" s="53"/>
      <c r="C517" s="53" t="s">
        <v>1029</v>
      </c>
      <c r="D517" s="37" t="s">
        <v>1028</v>
      </c>
      <c r="E517" s="10">
        <f>Source!CA257</f>
        <v>65</v>
      </c>
      <c r="F517" s="56"/>
      <c r="G517" s="39"/>
      <c r="H517" s="38">
        <f>SUM(U510:U519)</f>
        <v>27.79</v>
      </c>
      <c r="I517" s="41" t="str">
        <f>CONCATENATE(Source!FY257, Source!FW257, "=")</f>
        <v>65*0,8=</v>
      </c>
      <c r="J517" s="36">
        <f>Source!AU257</f>
        <v>52</v>
      </c>
      <c r="K517" s="38">
        <f>SUM(V510:V519)</f>
        <v>734.84</v>
      </c>
      <c r="L517" s="40"/>
    </row>
    <row r="518" spans="1:26" ht="14.25">
      <c r="A518" s="23"/>
      <c r="B518" s="53"/>
      <c r="C518" s="53" t="s">
        <v>1030</v>
      </c>
      <c r="D518" s="37" t="s">
        <v>1031</v>
      </c>
      <c r="E518" s="10">
        <f>Source!AQ257</f>
        <v>70.64</v>
      </c>
      <c r="F518" s="38"/>
      <c r="G518" s="39" t="str">
        <f>Source!DI257</f>
        <v/>
      </c>
      <c r="H518" s="38"/>
      <c r="I518" s="39"/>
      <c r="J518" s="39"/>
      <c r="K518" s="38"/>
      <c r="L518" s="42">
        <f>Source!U257</f>
        <v>4.2383999999999995</v>
      </c>
    </row>
    <row r="519" spans="1:26" ht="42.75">
      <c r="A519" s="54" t="str">
        <f>Source!E258</f>
        <v>19,1</v>
      </c>
      <c r="B519" s="55" t="str">
        <f>Source!F258</f>
        <v>509-1338</v>
      </c>
      <c r="C519" s="55" t="str">
        <f>Source!G258</f>
        <v>Светильник точечный марки AMBER 50 2 05 R50, неповоротный, с накладным стеклом, хром</v>
      </c>
      <c r="D519" s="43" t="str">
        <f>Source!H258</f>
        <v>шт.</v>
      </c>
      <c r="E519" s="44">
        <f>Source!I258</f>
        <v>6</v>
      </c>
      <c r="F519" s="45">
        <f>Source!AL258+Source!AM258+Source!AO258</f>
        <v>15.27</v>
      </c>
      <c r="G519" s="46" t="s">
        <v>3</v>
      </c>
      <c r="H519" s="45">
        <f>ROUND(Source!AC258*Source!I258, 2)+ROUND(Source!AD258*Source!I258, 2)+ROUND(Source!AF258*Source!I258, 2)</f>
        <v>91.62</v>
      </c>
      <c r="I519" s="47"/>
      <c r="J519" s="47">
        <f>IF(Source!BC258&lt;&gt; 0, Source!BC258, 1)</f>
        <v>3.56</v>
      </c>
      <c r="K519" s="45">
        <f>Source!O258</f>
        <v>326.17</v>
      </c>
      <c r="L519" s="48"/>
      <c r="S519">
        <f>ROUND((Source!FX258/100)*((ROUND(Source!AF258*Source!I258, 2)+ROUND(Source!AE258*Source!I258, 2))), 2)</f>
        <v>0</v>
      </c>
      <c r="T519">
        <f>Source!X258</f>
        <v>0</v>
      </c>
      <c r="U519">
        <f>ROUND((Source!FY258/100)*((ROUND(Source!AF258*Source!I258, 2)+ROUND(Source!AE258*Source!I258, 2))), 2)</f>
        <v>0</v>
      </c>
      <c r="V519">
        <f>Source!Y258</f>
        <v>0</v>
      </c>
      <c r="W519">
        <f>IF(Source!BI258&lt;=1,H519, 0)</f>
        <v>0</v>
      </c>
      <c r="X519">
        <f>IF(Source!BI258=2,H519, 0)</f>
        <v>91.62</v>
      </c>
      <c r="Y519">
        <f>IF(Source!BI258=3,H519, 0)</f>
        <v>0</v>
      </c>
      <c r="Z519">
        <f>IF(Source!BI258=4,H519, 0)</f>
        <v>0</v>
      </c>
    </row>
    <row r="520" spans="1:26" ht="15">
      <c r="G520" s="71">
        <f>H512+H513+H515+H516+H517+SUM(H519:H519)</f>
        <v>246.57999999999998</v>
      </c>
      <c r="H520" s="71"/>
      <c r="J520" s="71">
        <f>K512+K513+K515+K516+K517+SUM(K519:K519)</f>
        <v>3821.9100000000003</v>
      </c>
      <c r="K520" s="71"/>
      <c r="L520" s="49">
        <f>Source!U257</f>
        <v>4.2383999999999995</v>
      </c>
      <c r="O520" s="32">
        <f>G520</f>
        <v>246.57999999999998</v>
      </c>
      <c r="P520" s="32">
        <f>J520</f>
        <v>3821.9100000000003</v>
      </c>
      <c r="Q520" s="32">
        <f>L520</f>
        <v>4.2383999999999995</v>
      </c>
      <c r="W520">
        <f>IF(Source!BI257&lt;=1,H512+H513+H515+H516+H517, 0)</f>
        <v>0</v>
      </c>
      <c r="X520">
        <f>IF(Source!BI257=2,H512+H513+H515+H516+H517, 0)</f>
        <v>154.95999999999998</v>
      </c>
      <c r="Y520">
        <f>IF(Source!BI257=3,H512+H513+H515+H516+H517, 0)</f>
        <v>0</v>
      </c>
      <c r="Z520">
        <f>IF(Source!BI257=4,H512+H513+H515+H516+H517, 0)</f>
        <v>0</v>
      </c>
    </row>
    <row r="522" spans="1:26" ht="15">
      <c r="A522" s="73" t="str">
        <f>CONCATENATE("Итого по подразделу: ",IF(Source!G260&lt;&gt;"Новый подраздел", Source!G260, ""))</f>
        <v>Итого по подразделу: ремонт</v>
      </c>
      <c r="B522" s="73"/>
      <c r="C522" s="73"/>
      <c r="D522" s="73"/>
      <c r="E522" s="73"/>
      <c r="F522" s="73"/>
      <c r="G522" s="72">
        <f>SUM(O360:O521)</f>
        <v>20935.840000000004</v>
      </c>
      <c r="H522" s="72"/>
      <c r="I522" s="35"/>
      <c r="J522" s="72">
        <f>SUM(P360:P521)</f>
        <v>133400.74</v>
      </c>
      <c r="K522" s="72"/>
      <c r="L522" s="49">
        <f>SUM(Q360:Q521)</f>
        <v>103.38048749999999</v>
      </c>
    </row>
    <row r="525" spans="1:26" ht="14.25">
      <c r="C525" s="75" t="str">
        <f>Source!H289</f>
        <v>Ндс</v>
      </c>
      <c r="D525" s="75"/>
      <c r="E525" s="75"/>
      <c r="F525" s="75"/>
      <c r="G525" s="75"/>
      <c r="H525" s="75"/>
      <c r="I525" s="75"/>
      <c r="J525" s="76">
        <f>IF(Source!F289=0, "", Source!F289)</f>
        <v>24012.1</v>
      </c>
      <c r="K525" s="76"/>
    </row>
    <row r="526" spans="1:26" ht="14.25">
      <c r="C526" s="75" t="str">
        <f>Source!H290</f>
        <v>всего с НДС</v>
      </c>
      <c r="D526" s="75"/>
      <c r="E526" s="75"/>
      <c r="F526" s="75"/>
      <c r="G526" s="75"/>
      <c r="H526" s="75"/>
      <c r="I526" s="75"/>
      <c r="J526" s="76">
        <f>IF(Source!F290=0, "", Source!F290)</f>
        <v>157412.9</v>
      </c>
      <c r="K526" s="76"/>
    </row>
    <row r="528" spans="1:26" ht="15">
      <c r="A528" s="73" t="str">
        <f>CONCATENATE("Итого по разделу: ",IF(Source!G292&lt;&gt;"Новый раздел", Source!G292, ""))</f>
        <v>Итого по разделу: комната 1-27 карантин</v>
      </c>
      <c r="B528" s="73"/>
      <c r="C528" s="73"/>
      <c r="D528" s="73"/>
      <c r="E528" s="73"/>
      <c r="F528" s="73"/>
      <c r="G528" s="72">
        <f>SUM(O289:O527)</f>
        <v>21103.9</v>
      </c>
      <c r="H528" s="72"/>
      <c r="I528" s="35"/>
      <c r="J528" s="72">
        <f>SUM(P289:P527)</f>
        <v>138305.24</v>
      </c>
      <c r="K528" s="72"/>
      <c r="L528" s="49">
        <f>SUM(Q289:Q527)</f>
        <v>111.69504949999998</v>
      </c>
    </row>
    <row r="531" spans="1:26" ht="14.25">
      <c r="C531" s="75" t="str">
        <f>Source!H321</f>
        <v>Ндс</v>
      </c>
      <c r="D531" s="75"/>
      <c r="E531" s="75"/>
      <c r="F531" s="75"/>
      <c r="G531" s="75"/>
      <c r="H531" s="75"/>
      <c r="I531" s="75"/>
      <c r="J531" s="76">
        <f>IF(Source!F321=0, "", Source!F321)</f>
        <v>24894.9</v>
      </c>
      <c r="K531" s="76"/>
    </row>
    <row r="532" spans="1:26" ht="14.25">
      <c r="C532" s="75" t="str">
        <f>Source!H322</f>
        <v>всего с НДС</v>
      </c>
      <c r="D532" s="75"/>
      <c r="E532" s="75"/>
      <c r="F532" s="75"/>
      <c r="G532" s="75"/>
      <c r="H532" s="75"/>
      <c r="I532" s="75"/>
      <c r="J532" s="76">
        <f>IF(Source!F322=0, "", Source!F322)</f>
        <v>163200.20000000001</v>
      </c>
      <c r="K532" s="76"/>
    </row>
    <row r="534" spans="1:26" ht="16.5">
      <c r="A534" s="74" t="str">
        <f>CONCATENATE("Раздел: ",IF(Source!G324&lt;&gt;"Новый раздел", Source!G324, ""))</f>
        <v>Раздел: комната 1-41 карантин</v>
      </c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</row>
    <row r="536" spans="1:26" ht="16.5">
      <c r="A536" s="74" t="str">
        <f>CONCATENATE("Подраздел: ",IF(Source!G328&lt;&gt;"Новый подраздел", Source!G328, ""))</f>
        <v>Подраздел: демонтаж</v>
      </c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</row>
    <row r="537" spans="1:26" ht="42.75">
      <c r="A537" s="23" t="str">
        <f>Source!E332</f>
        <v>1</v>
      </c>
      <c r="B537" s="53" t="str">
        <f>Source!F332</f>
        <v>57-1-2</v>
      </c>
      <c r="C537" s="53" t="str">
        <f>Source!G332</f>
        <v>Разборка оснований покрытия полов лаг из досок и брусков</v>
      </c>
      <c r="D537" s="37" t="str">
        <f>Source!H332</f>
        <v>100 м2 основания</v>
      </c>
      <c r="E537" s="10">
        <f>Source!I332</f>
        <v>0.17799999999999999</v>
      </c>
      <c r="F537" s="38">
        <f>Source!AL332+Source!AM332+Source!AO332</f>
        <v>59.83</v>
      </c>
      <c r="G537" s="39"/>
      <c r="H537" s="38"/>
      <c r="I537" s="39" t="str">
        <f>Source!BO332</f>
        <v>57-1-2</v>
      </c>
      <c r="J537" s="39"/>
      <c r="K537" s="38"/>
      <c r="L537" s="40"/>
      <c r="S537">
        <f>ROUND((Source!FX332/100)*((ROUND(Source!AF332*Source!I332, 2)+ROUND(Source!AE332*Source!I332, 2))), 2)</f>
        <v>8.52</v>
      </c>
      <c r="T537">
        <f>Source!X332</f>
        <v>239.34</v>
      </c>
      <c r="U537">
        <f>ROUND((Source!FY332/100)*((ROUND(Source!AF332*Source!I332, 2)+ROUND(Source!AE332*Source!I332, 2))), 2)</f>
        <v>7.24</v>
      </c>
      <c r="V537">
        <f>Source!Y332</f>
        <v>190.06</v>
      </c>
    </row>
    <row r="538" spans="1:26">
      <c r="C538" s="31" t="str">
        <f>"Объем: "&amp;Source!I332&amp;"=17,8/"&amp;"100"</f>
        <v>Объем: 0,178=17,8/100</v>
      </c>
    </row>
    <row r="539" spans="1:26" ht="14.25">
      <c r="A539" s="23"/>
      <c r="B539" s="53"/>
      <c r="C539" s="53" t="s">
        <v>1026</v>
      </c>
      <c r="D539" s="37"/>
      <c r="E539" s="10"/>
      <c r="F539" s="38">
        <f>Source!AO332</f>
        <v>59.83</v>
      </c>
      <c r="G539" s="39" t="str">
        <f>Source!DG332</f>
        <v/>
      </c>
      <c r="H539" s="38">
        <f>ROUND(Source!AF332*Source!I332, 2)</f>
        <v>10.65</v>
      </c>
      <c r="I539" s="39"/>
      <c r="J539" s="39">
        <f>IF(Source!BA332&lt;&gt; 0, Source!BA332, 1)</f>
        <v>33.049999999999997</v>
      </c>
      <c r="K539" s="38">
        <f>Source!S332</f>
        <v>351.97</v>
      </c>
      <c r="L539" s="40"/>
      <c r="R539">
        <f>H539</f>
        <v>10.65</v>
      </c>
    </row>
    <row r="540" spans="1:26" ht="14.25">
      <c r="A540" s="23"/>
      <c r="B540" s="53"/>
      <c r="C540" s="53" t="s">
        <v>1027</v>
      </c>
      <c r="D540" s="37" t="s">
        <v>1028</v>
      </c>
      <c r="E540" s="10">
        <f>Source!BZ332</f>
        <v>80</v>
      </c>
      <c r="F540" s="56"/>
      <c r="G540" s="39"/>
      <c r="H540" s="38">
        <f>SUM(S537:S543)</f>
        <v>8.52</v>
      </c>
      <c r="I540" s="41" t="str">
        <f>CONCATENATE(Source!FX332, Source!FV332, "=")</f>
        <v>80*0,85=</v>
      </c>
      <c r="J540" s="36">
        <f>Source!AT332</f>
        <v>68</v>
      </c>
      <c r="K540" s="38">
        <f>SUM(T537:T543)</f>
        <v>239.34</v>
      </c>
      <c r="L540" s="40"/>
    </row>
    <row r="541" spans="1:26" ht="14.25">
      <c r="A541" s="23"/>
      <c r="B541" s="53"/>
      <c r="C541" s="53" t="s">
        <v>1029</v>
      </c>
      <c r="D541" s="37" t="s">
        <v>1028</v>
      </c>
      <c r="E541" s="10">
        <f>Source!CA332</f>
        <v>68</v>
      </c>
      <c r="F541" s="56"/>
      <c r="G541" s="39"/>
      <c r="H541" s="38">
        <f>SUM(U537:U543)</f>
        <v>7.24</v>
      </c>
      <c r="I541" s="41" t="str">
        <f>CONCATENATE(Source!FY332, Source!FW332, "=")</f>
        <v>68*0,8=</v>
      </c>
      <c r="J541" s="36">
        <f>Source!AU332</f>
        <v>54</v>
      </c>
      <c r="K541" s="38">
        <f>SUM(V537:V543)</f>
        <v>190.06</v>
      </c>
      <c r="L541" s="40"/>
    </row>
    <row r="542" spans="1:26" ht="14.25">
      <c r="A542" s="23"/>
      <c r="B542" s="53"/>
      <c r="C542" s="53" t="s">
        <v>1030</v>
      </c>
      <c r="D542" s="37" t="s">
        <v>1031</v>
      </c>
      <c r="E542" s="10">
        <f>Source!AQ332</f>
        <v>7.67</v>
      </c>
      <c r="F542" s="38"/>
      <c r="G542" s="39" t="str">
        <f>Source!DI332</f>
        <v/>
      </c>
      <c r="H542" s="38"/>
      <c r="I542" s="39"/>
      <c r="J542" s="39"/>
      <c r="K542" s="38"/>
      <c r="L542" s="42">
        <f>Source!U332</f>
        <v>1.3652599999999999</v>
      </c>
    </row>
    <row r="543" spans="1:26" ht="14.25">
      <c r="A543" s="54" t="str">
        <f>Source!E333</f>
        <v>1,1</v>
      </c>
      <c r="B543" s="55" t="str">
        <f>Source!F333</f>
        <v>509-9900</v>
      </c>
      <c r="C543" s="55" t="str">
        <f>Source!G333</f>
        <v>Строительный мусор</v>
      </c>
      <c r="D543" s="43" t="str">
        <f>Source!H333</f>
        <v>т</v>
      </c>
      <c r="E543" s="44">
        <f>Source!I333</f>
        <v>0.12459999999999999</v>
      </c>
      <c r="F543" s="45">
        <f>Source!AL333+Source!AM333+Source!AO333</f>
        <v>0</v>
      </c>
      <c r="G543" s="46" t="s">
        <v>3</v>
      </c>
      <c r="H543" s="45">
        <f>ROUND(Source!AC333*Source!I333, 2)+ROUND(Source!AD333*Source!I333, 2)+ROUND(Source!AF333*Source!I333, 2)</f>
        <v>0</v>
      </c>
      <c r="I543" s="47"/>
      <c r="J543" s="47">
        <f>IF(Source!BC333&lt;&gt; 0, Source!BC333, 1)</f>
        <v>1</v>
      </c>
      <c r="K543" s="45">
        <f>Source!O333</f>
        <v>0</v>
      </c>
      <c r="L543" s="48"/>
      <c r="S543">
        <f>ROUND((Source!FX333/100)*((ROUND(Source!AF333*Source!I333, 2)+ROUND(Source!AE333*Source!I333, 2))), 2)</f>
        <v>0</v>
      </c>
      <c r="T543">
        <f>Source!X333</f>
        <v>0</v>
      </c>
      <c r="U543">
        <f>ROUND((Source!FY333/100)*((ROUND(Source!AF333*Source!I333, 2)+ROUND(Source!AE333*Source!I333, 2))), 2)</f>
        <v>0</v>
      </c>
      <c r="V543">
        <f>Source!Y333</f>
        <v>0</v>
      </c>
      <c r="W543">
        <f>IF(Source!BI333&lt;=1,H543, 0)</f>
        <v>0</v>
      </c>
      <c r="X543">
        <f>IF(Source!BI333=2,H543, 0)</f>
        <v>0</v>
      </c>
      <c r="Y543">
        <f>IF(Source!BI333=3,H543, 0)</f>
        <v>0</v>
      </c>
      <c r="Z543">
        <f>IF(Source!BI333=4,H543, 0)</f>
        <v>0</v>
      </c>
    </row>
    <row r="544" spans="1:26" ht="15">
      <c r="G544" s="71">
        <f>H539+H540+H541+SUM(H543:H543)</f>
        <v>26.410000000000004</v>
      </c>
      <c r="H544" s="71"/>
      <c r="J544" s="71">
        <f>K539+K540+K541+SUM(K543:K543)</f>
        <v>781.37000000000012</v>
      </c>
      <c r="K544" s="71"/>
      <c r="L544" s="49">
        <f>Source!U332</f>
        <v>1.3652599999999999</v>
      </c>
      <c r="O544" s="32">
        <f>G544</f>
        <v>26.410000000000004</v>
      </c>
      <c r="P544" s="32">
        <f>J544</f>
        <v>781.37000000000012</v>
      </c>
      <c r="Q544" s="32">
        <f>L544</f>
        <v>1.3652599999999999</v>
      </c>
      <c r="W544">
        <f>IF(Source!BI332&lt;=1,H539+H540+H541, 0)</f>
        <v>26.410000000000004</v>
      </c>
      <c r="X544">
        <f>IF(Source!BI332=2,H539+H540+H541, 0)</f>
        <v>0</v>
      </c>
      <c r="Y544">
        <f>IF(Source!BI332=3,H539+H540+H541, 0)</f>
        <v>0</v>
      </c>
      <c r="Z544">
        <f>IF(Source!BI332=4,H539+H540+H541, 0)</f>
        <v>0</v>
      </c>
    </row>
    <row r="545" spans="1:26" ht="42.75">
      <c r="A545" s="23" t="str">
        <f>Source!E334</f>
        <v>2</v>
      </c>
      <c r="B545" s="53" t="str">
        <f>Source!F334</f>
        <v>57-2-1</v>
      </c>
      <c r="C545" s="53" t="str">
        <f>Source!G334</f>
        <v>Разборка покрытий полов из линолеума и релина</v>
      </c>
      <c r="D545" s="37" t="str">
        <f>Source!H334</f>
        <v>100 м2 покрытия</v>
      </c>
      <c r="E545" s="10">
        <f>Source!I334</f>
        <v>0.17799999999999999</v>
      </c>
      <c r="F545" s="38">
        <f>Source!AL334+Source!AM334+Source!AO334</f>
        <v>92.9</v>
      </c>
      <c r="G545" s="39"/>
      <c r="H545" s="38"/>
      <c r="I545" s="39" t="str">
        <f>Source!BO334</f>
        <v>57-2-1</v>
      </c>
      <c r="J545" s="39"/>
      <c r="K545" s="38"/>
      <c r="L545" s="40"/>
      <c r="S545">
        <f>ROUND((Source!FX334/100)*((ROUND(Source!AF334*Source!I334, 2)+ROUND(Source!AE334*Source!I334, 2))), 2)</f>
        <v>12.9</v>
      </c>
      <c r="T545">
        <f>Source!X334</f>
        <v>362.43</v>
      </c>
      <c r="U545">
        <f>ROUND((Source!FY334/100)*((ROUND(Source!AF334*Source!I334, 2)+ROUND(Source!AE334*Source!I334, 2))), 2)</f>
        <v>10.96</v>
      </c>
      <c r="V545">
        <f>Source!Y334</f>
        <v>287.81</v>
      </c>
    </row>
    <row r="546" spans="1:26">
      <c r="C546" s="31" t="str">
        <f>"Объем: "&amp;Source!I334&amp;"=17,8/"&amp;"100"</f>
        <v>Объем: 0,178=17,8/100</v>
      </c>
    </row>
    <row r="547" spans="1:26" ht="14.25">
      <c r="A547" s="23"/>
      <c r="B547" s="53"/>
      <c r="C547" s="53" t="s">
        <v>1026</v>
      </c>
      <c r="D547" s="37"/>
      <c r="E547" s="10"/>
      <c r="F547" s="38">
        <f>Source!AO334</f>
        <v>88.84</v>
      </c>
      <c r="G547" s="39" t="str">
        <f>Source!DG334</f>
        <v/>
      </c>
      <c r="H547" s="38">
        <f>ROUND(Source!AF334*Source!I334, 2)</f>
        <v>15.81</v>
      </c>
      <c r="I547" s="39"/>
      <c r="J547" s="39">
        <f>IF(Source!BA334&lt;&gt; 0, Source!BA334, 1)</f>
        <v>33.049999999999997</v>
      </c>
      <c r="K547" s="38">
        <f>Source!S334</f>
        <v>522.64</v>
      </c>
      <c r="L547" s="40"/>
      <c r="R547">
        <f>H547</f>
        <v>15.81</v>
      </c>
    </row>
    <row r="548" spans="1:26" ht="14.25">
      <c r="A548" s="23"/>
      <c r="B548" s="53"/>
      <c r="C548" s="53" t="s">
        <v>92</v>
      </c>
      <c r="D548" s="37"/>
      <c r="E548" s="10"/>
      <c r="F548" s="38">
        <f>Source!AM334</f>
        <v>4.0599999999999996</v>
      </c>
      <c r="G548" s="39" t="str">
        <f>Source!DE334</f>
        <v/>
      </c>
      <c r="H548" s="38">
        <f>ROUND(Source!AD334*Source!I334, 2)</f>
        <v>0.72</v>
      </c>
      <c r="I548" s="39"/>
      <c r="J548" s="39">
        <f>IF(Source!BB334&lt;&gt; 0, Source!BB334, 1)</f>
        <v>14.94</v>
      </c>
      <c r="K548" s="38">
        <f>Source!Q334</f>
        <v>10.8</v>
      </c>
      <c r="L548" s="40"/>
    </row>
    <row r="549" spans="1:26" ht="14.25">
      <c r="A549" s="23"/>
      <c r="B549" s="53"/>
      <c r="C549" s="53" t="s">
        <v>1032</v>
      </c>
      <c r="D549" s="37"/>
      <c r="E549" s="10"/>
      <c r="F549" s="38">
        <f>Source!AN334</f>
        <v>1.76</v>
      </c>
      <c r="G549" s="39" t="str">
        <f>Source!DF334</f>
        <v/>
      </c>
      <c r="H549" s="50">
        <f>ROUND(Source!AE334*Source!I334, 2)</f>
        <v>0.31</v>
      </c>
      <c r="I549" s="39"/>
      <c r="J549" s="39">
        <f>IF(Source!BS334&lt;&gt; 0, Source!BS334, 1)</f>
        <v>33.049999999999997</v>
      </c>
      <c r="K549" s="50">
        <f>Source!R334</f>
        <v>10.35</v>
      </c>
      <c r="L549" s="40"/>
      <c r="R549">
        <f>H549</f>
        <v>0.31</v>
      </c>
    </row>
    <row r="550" spans="1:26" ht="14.25">
      <c r="A550" s="23"/>
      <c r="B550" s="53"/>
      <c r="C550" s="53" t="s">
        <v>1027</v>
      </c>
      <c r="D550" s="37" t="s">
        <v>1028</v>
      </c>
      <c r="E550" s="10">
        <f>Source!BZ334</f>
        <v>80</v>
      </c>
      <c r="F550" s="56"/>
      <c r="G550" s="39"/>
      <c r="H550" s="38">
        <f>SUM(S545:S553)</f>
        <v>12.9</v>
      </c>
      <c r="I550" s="41" t="str">
        <f>CONCATENATE(Source!FX334, Source!FV334, "=")</f>
        <v>80*0,85=</v>
      </c>
      <c r="J550" s="36">
        <f>Source!AT334</f>
        <v>68</v>
      </c>
      <c r="K550" s="38">
        <f>SUM(T545:T553)</f>
        <v>362.43</v>
      </c>
      <c r="L550" s="40"/>
    </row>
    <row r="551" spans="1:26" ht="14.25">
      <c r="A551" s="23"/>
      <c r="B551" s="53"/>
      <c r="C551" s="53" t="s">
        <v>1029</v>
      </c>
      <c r="D551" s="37" t="s">
        <v>1028</v>
      </c>
      <c r="E551" s="10">
        <f>Source!CA334</f>
        <v>68</v>
      </c>
      <c r="F551" s="56"/>
      <c r="G551" s="39"/>
      <c r="H551" s="38">
        <f>SUM(U545:U553)</f>
        <v>10.96</v>
      </c>
      <c r="I551" s="41" t="str">
        <f>CONCATENATE(Source!FY334, Source!FW334, "=")</f>
        <v>68*0,8=</v>
      </c>
      <c r="J551" s="36">
        <f>Source!AU334</f>
        <v>54</v>
      </c>
      <c r="K551" s="38">
        <f>SUM(V545:V553)</f>
        <v>287.81</v>
      </c>
      <c r="L551" s="40"/>
    </row>
    <row r="552" spans="1:26" ht="14.25">
      <c r="A552" s="23"/>
      <c r="B552" s="53"/>
      <c r="C552" s="53" t="s">
        <v>1030</v>
      </c>
      <c r="D552" s="37" t="s">
        <v>1031</v>
      </c>
      <c r="E552" s="10">
        <f>Source!AQ334</f>
        <v>11.39</v>
      </c>
      <c r="F552" s="38"/>
      <c r="G552" s="39" t="str">
        <f>Source!DI334</f>
        <v/>
      </c>
      <c r="H552" s="38"/>
      <c r="I552" s="39"/>
      <c r="J552" s="39"/>
      <c r="K552" s="38"/>
      <c r="L552" s="42">
        <f>Source!U334</f>
        <v>2.0274200000000002</v>
      </c>
    </row>
    <row r="553" spans="1:26" ht="14.25">
      <c r="A553" s="54" t="str">
        <f>Source!E335</f>
        <v>2,1</v>
      </c>
      <c r="B553" s="55" t="str">
        <f>Source!F335</f>
        <v>509-9900</v>
      </c>
      <c r="C553" s="55" t="str">
        <f>Source!G335</f>
        <v>Строительный мусор</v>
      </c>
      <c r="D553" s="43" t="str">
        <f>Source!H335</f>
        <v>т</v>
      </c>
      <c r="E553" s="44">
        <f>Source!I335</f>
        <v>8.3659999999999998E-2</v>
      </c>
      <c r="F553" s="45">
        <f>Source!AL335+Source!AM335+Source!AO335</f>
        <v>0</v>
      </c>
      <c r="G553" s="46" t="s">
        <v>3</v>
      </c>
      <c r="H553" s="45">
        <f>ROUND(Source!AC335*Source!I335, 2)+ROUND(Source!AD335*Source!I335, 2)+ROUND(Source!AF335*Source!I335, 2)</f>
        <v>0</v>
      </c>
      <c r="I553" s="47"/>
      <c r="J553" s="47">
        <f>IF(Source!BC335&lt;&gt; 0, Source!BC335, 1)</f>
        <v>1</v>
      </c>
      <c r="K553" s="45">
        <f>Source!O335</f>
        <v>0</v>
      </c>
      <c r="L553" s="48"/>
      <c r="S553">
        <f>ROUND((Source!FX335/100)*((ROUND(Source!AF335*Source!I335, 2)+ROUND(Source!AE335*Source!I335, 2))), 2)</f>
        <v>0</v>
      </c>
      <c r="T553">
        <f>Source!X335</f>
        <v>0</v>
      </c>
      <c r="U553">
        <f>ROUND((Source!FY335/100)*((ROUND(Source!AF335*Source!I335, 2)+ROUND(Source!AE335*Source!I335, 2))), 2)</f>
        <v>0</v>
      </c>
      <c r="V553">
        <f>Source!Y335</f>
        <v>0</v>
      </c>
      <c r="W553">
        <f>IF(Source!BI335&lt;=1,H553, 0)</f>
        <v>0</v>
      </c>
      <c r="X553">
        <f>IF(Source!BI335=2,H553, 0)</f>
        <v>0</v>
      </c>
      <c r="Y553">
        <f>IF(Source!BI335=3,H553, 0)</f>
        <v>0</v>
      </c>
      <c r="Z553">
        <f>IF(Source!BI335=4,H553, 0)</f>
        <v>0</v>
      </c>
    </row>
    <row r="554" spans="1:26" ht="15">
      <c r="G554" s="71">
        <f>H547+H548+H550+H551+SUM(H553:H553)</f>
        <v>40.39</v>
      </c>
      <c r="H554" s="71"/>
      <c r="J554" s="71">
        <f>K547+K548+K550+K551+SUM(K553:K553)</f>
        <v>1183.6799999999998</v>
      </c>
      <c r="K554" s="71"/>
      <c r="L554" s="49">
        <f>Source!U334</f>
        <v>2.0274200000000002</v>
      </c>
      <c r="O554" s="32">
        <f>G554</f>
        <v>40.39</v>
      </c>
      <c r="P554" s="32">
        <f>J554</f>
        <v>1183.6799999999998</v>
      </c>
      <c r="Q554" s="32">
        <f>L554</f>
        <v>2.0274200000000002</v>
      </c>
      <c r="W554">
        <f>IF(Source!BI334&lt;=1,H547+H548+H550+H551, 0)</f>
        <v>40.39</v>
      </c>
      <c r="X554">
        <f>IF(Source!BI334=2,H547+H548+H550+H551, 0)</f>
        <v>0</v>
      </c>
      <c r="Y554">
        <f>IF(Source!BI334=3,H547+H548+H550+H551, 0)</f>
        <v>0</v>
      </c>
      <c r="Z554">
        <f>IF(Source!BI334=4,H547+H548+H550+H551, 0)</f>
        <v>0</v>
      </c>
    </row>
    <row r="555" spans="1:26" ht="42.75">
      <c r="A555" s="23" t="str">
        <f>Source!E336</f>
        <v>3</v>
      </c>
      <c r="B555" s="53" t="str">
        <f>Source!F336</f>
        <v>57-3-1</v>
      </c>
      <c r="C555" s="53" t="str">
        <f>Source!G336</f>
        <v>Разборка плинтусов деревянных и из пластмассовых материалов</v>
      </c>
      <c r="D555" s="37" t="str">
        <f>Source!H336</f>
        <v>100 М ПЛИНТУСА</v>
      </c>
      <c r="E555" s="10">
        <f>Source!I336</f>
        <v>0.17</v>
      </c>
      <c r="F555" s="38">
        <f>Source!AL336+Source!AM336+Source!AO336</f>
        <v>29.41</v>
      </c>
      <c r="G555" s="39"/>
      <c r="H555" s="38"/>
      <c r="I555" s="39" t="str">
        <f>Source!BO336</f>
        <v>57-3-1</v>
      </c>
      <c r="J555" s="39"/>
      <c r="K555" s="38"/>
      <c r="L555" s="40"/>
      <c r="S555">
        <f>ROUND((Source!FX336/100)*((ROUND(Source!AF336*Source!I336, 2)+ROUND(Source!AE336*Source!I336, 2))), 2)</f>
        <v>4</v>
      </c>
      <c r="T555">
        <f>Source!X336</f>
        <v>112.36</v>
      </c>
      <c r="U555">
        <f>ROUND((Source!FY336/100)*((ROUND(Source!AF336*Source!I336, 2)+ROUND(Source!AE336*Source!I336, 2))), 2)</f>
        <v>3.4</v>
      </c>
      <c r="V555">
        <f>Source!Y336</f>
        <v>89.23</v>
      </c>
    </row>
    <row r="556" spans="1:26">
      <c r="C556" s="31" t="str">
        <f>"Объем: "&amp;Source!I336&amp;"=17/"&amp;"100"</f>
        <v>Объем: 0,17=17/100</v>
      </c>
    </row>
    <row r="557" spans="1:26" ht="14.25">
      <c r="A557" s="23"/>
      <c r="B557" s="53"/>
      <c r="C557" s="53" t="s">
        <v>1026</v>
      </c>
      <c r="D557" s="37"/>
      <c r="E557" s="10"/>
      <c r="F557" s="38">
        <f>Source!AO336</f>
        <v>29.41</v>
      </c>
      <c r="G557" s="39" t="str">
        <f>Source!DG336</f>
        <v/>
      </c>
      <c r="H557" s="38">
        <f>ROUND(Source!AF336*Source!I336, 2)</f>
        <v>5</v>
      </c>
      <c r="I557" s="39"/>
      <c r="J557" s="39">
        <f>IF(Source!BA336&lt;&gt; 0, Source!BA336, 1)</f>
        <v>33.049999999999997</v>
      </c>
      <c r="K557" s="38">
        <f>Source!S336</f>
        <v>165.24</v>
      </c>
      <c r="L557" s="40"/>
      <c r="R557">
        <f>H557</f>
        <v>5</v>
      </c>
    </row>
    <row r="558" spans="1:26" ht="14.25">
      <c r="A558" s="23"/>
      <c r="B558" s="53"/>
      <c r="C558" s="53" t="s">
        <v>1027</v>
      </c>
      <c r="D558" s="37" t="s">
        <v>1028</v>
      </c>
      <c r="E558" s="10">
        <f>Source!BZ336</f>
        <v>80</v>
      </c>
      <c r="F558" s="56"/>
      <c r="G558" s="39"/>
      <c r="H558" s="38">
        <f>SUM(S555:S561)</f>
        <v>4</v>
      </c>
      <c r="I558" s="41" t="str">
        <f>CONCATENATE(Source!FX336, Source!FV336, "=")</f>
        <v>80*0,85=</v>
      </c>
      <c r="J558" s="36">
        <f>Source!AT336</f>
        <v>68</v>
      </c>
      <c r="K558" s="38">
        <f>SUM(T555:T561)</f>
        <v>112.36</v>
      </c>
      <c r="L558" s="40"/>
    </row>
    <row r="559" spans="1:26" ht="14.25">
      <c r="A559" s="23"/>
      <c r="B559" s="53"/>
      <c r="C559" s="53" t="s">
        <v>1029</v>
      </c>
      <c r="D559" s="37" t="s">
        <v>1028</v>
      </c>
      <c r="E559" s="10">
        <f>Source!CA336</f>
        <v>68</v>
      </c>
      <c r="F559" s="56"/>
      <c r="G559" s="39"/>
      <c r="H559" s="38">
        <f>SUM(U555:U561)</f>
        <v>3.4</v>
      </c>
      <c r="I559" s="41" t="str">
        <f>CONCATENATE(Source!FY336, Source!FW336, "=")</f>
        <v>68*0,8=</v>
      </c>
      <c r="J559" s="36">
        <f>Source!AU336</f>
        <v>54</v>
      </c>
      <c r="K559" s="38">
        <f>SUM(V555:V561)</f>
        <v>89.23</v>
      </c>
      <c r="L559" s="40"/>
    </row>
    <row r="560" spans="1:26" ht="14.25">
      <c r="A560" s="23"/>
      <c r="B560" s="53"/>
      <c r="C560" s="53" t="s">
        <v>1030</v>
      </c>
      <c r="D560" s="37" t="s">
        <v>1031</v>
      </c>
      <c r="E560" s="10">
        <f>Source!AQ336</f>
        <v>3.77</v>
      </c>
      <c r="F560" s="38"/>
      <c r="G560" s="39" t="str">
        <f>Source!DI336</f>
        <v/>
      </c>
      <c r="H560" s="38"/>
      <c r="I560" s="39"/>
      <c r="J560" s="39"/>
      <c r="K560" s="38"/>
      <c r="L560" s="42">
        <f>Source!U336</f>
        <v>0.64090000000000003</v>
      </c>
    </row>
    <row r="561" spans="1:26" ht="14.25">
      <c r="A561" s="54" t="str">
        <f>Source!E337</f>
        <v>3,1</v>
      </c>
      <c r="B561" s="55" t="str">
        <f>Source!F337</f>
        <v>509-9900</v>
      </c>
      <c r="C561" s="55" t="str">
        <f>Source!G337</f>
        <v>Строительный мусор</v>
      </c>
      <c r="D561" s="43" t="str">
        <f>Source!H337</f>
        <v>т</v>
      </c>
      <c r="E561" s="44">
        <f>Source!I337</f>
        <v>1.8700000000000001E-2</v>
      </c>
      <c r="F561" s="45">
        <f>Source!AL337+Source!AM337+Source!AO337</f>
        <v>0</v>
      </c>
      <c r="G561" s="46" t="s">
        <v>3</v>
      </c>
      <c r="H561" s="45">
        <f>ROUND(Source!AC337*Source!I337, 2)+ROUND(Source!AD337*Source!I337, 2)+ROUND(Source!AF337*Source!I337, 2)</f>
        <v>0</v>
      </c>
      <c r="I561" s="47"/>
      <c r="J561" s="47">
        <f>IF(Source!BC337&lt;&gt; 0, Source!BC337, 1)</f>
        <v>1</v>
      </c>
      <c r="K561" s="45">
        <f>Source!O337</f>
        <v>0</v>
      </c>
      <c r="L561" s="48"/>
      <c r="S561">
        <f>ROUND((Source!FX337/100)*((ROUND(Source!AF337*Source!I337, 2)+ROUND(Source!AE337*Source!I337, 2))), 2)</f>
        <v>0</v>
      </c>
      <c r="T561">
        <f>Source!X337</f>
        <v>0</v>
      </c>
      <c r="U561">
        <f>ROUND((Source!FY337/100)*((ROUND(Source!AF337*Source!I337, 2)+ROUND(Source!AE337*Source!I337, 2))), 2)</f>
        <v>0</v>
      </c>
      <c r="V561">
        <f>Source!Y337</f>
        <v>0</v>
      </c>
      <c r="W561">
        <f>IF(Source!BI337&lt;=1,H561, 0)</f>
        <v>0</v>
      </c>
      <c r="X561">
        <f>IF(Source!BI337=2,H561, 0)</f>
        <v>0</v>
      </c>
      <c r="Y561">
        <f>IF(Source!BI337=3,H561, 0)</f>
        <v>0</v>
      </c>
      <c r="Z561">
        <f>IF(Source!BI337=4,H561, 0)</f>
        <v>0</v>
      </c>
    </row>
    <row r="562" spans="1:26" ht="15">
      <c r="G562" s="71">
        <f>H557+H558+H559+SUM(H561:H561)</f>
        <v>12.4</v>
      </c>
      <c r="H562" s="71"/>
      <c r="J562" s="71">
        <f>K557+K558+K559+SUM(K561:K561)</f>
        <v>366.83000000000004</v>
      </c>
      <c r="K562" s="71"/>
      <c r="L562" s="49">
        <f>Source!U336</f>
        <v>0.64090000000000003</v>
      </c>
      <c r="O562" s="32">
        <f>G562</f>
        <v>12.4</v>
      </c>
      <c r="P562" s="32">
        <f>J562</f>
        <v>366.83000000000004</v>
      </c>
      <c r="Q562" s="32">
        <f>L562</f>
        <v>0.64090000000000003</v>
      </c>
      <c r="W562">
        <f>IF(Source!BI336&lt;=1,H557+H558+H559, 0)</f>
        <v>12.4</v>
      </c>
      <c r="X562">
        <f>IF(Source!BI336=2,H557+H558+H559, 0)</f>
        <v>0</v>
      </c>
      <c r="Y562">
        <f>IF(Source!BI336=3,H557+H558+H559, 0)</f>
        <v>0</v>
      </c>
      <c r="Z562">
        <f>IF(Source!BI336=4,H557+H558+H559, 0)</f>
        <v>0</v>
      </c>
    </row>
    <row r="563" spans="1:26" ht="14.25">
      <c r="A563" s="23" t="str">
        <f>Source!E338</f>
        <v>4</v>
      </c>
      <c r="B563" s="53" t="str">
        <f>Source!F338</f>
        <v>67-4-1</v>
      </c>
      <c r="C563" s="53" t="str">
        <f>Source!G338</f>
        <v>Демонтаж выключателей, розеток</v>
      </c>
      <c r="D563" s="37" t="str">
        <f>Source!H338</f>
        <v>100 шт.</v>
      </c>
      <c r="E563" s="10">
        <f>Source!I338</f>
        <v>0.04</v>
      </c>
      <c r="F563" s="38">
        <f>Source!AL338+Source!AM338+Source!AO338</f>
        <v>45.55</v>
      </c>
      <c r="G563" s="39"/>
      <c r="H563" s="38"/>
      <c r="I563" s="39" t="str">
        <f>Source!BO338</f>
        <v>67-4-1</v>
      </c>
      <c r="J563" s="39"/>
      <c r="K563" s="38"/>
      <c r="L563" s="40"/>
      <c r="S563">
        <f>ROUND((Source!FX338/100)*((ROUND(Source!AF338*Source!I338, 2)+ROUND(Source!AE338*Source!I338, 2))), 2)</f>
        <v>1.55</v>
      </c>
      <c r="T563">
        <f>Source!X338</f>
        <v>43.36</v>
      </c>
      <c r="U563">
        <f>ROUND((Source!FY338/100)*((ROUND(Source!AF338*Source!I338, 2)+ROUND(Source!AE338*Source!I338, 2))), 2)</f>
        <v>1.18</v>
      </c>
      <c r="V563">
        <f>Source!Y338</f>
        <v>31.31</v>
      </c>
    </row>
    <row r="564" spans="1:26">
      <c r="C564" s="31" t="str">
        <f>"Объем: "&amp;Source!I338&amp;"=4/"&amp;"100"</f>
        <v>Объем: 0,04=4/100</v>
      </c>
    </row>
    <row r="565" spans="1:26" ht="14.25">
      <c r="A565" s="23"/>
      <c r="B565" s="53"/>
      <c r="C565" s="53" t="s">
        <v>1026</v>
      </c>
      <c r="D565" s="37"/>
      <c r="E565" s="10"/>
      <c r="F565" s="38">
        <f>Source!AO338</f>
        <v>45.55</v>
      </c>
      <c r="G565" s="39" t="str">
        <f>Source!DG338</f>
        <v/>
      </c>
      <c r="H565" s="38">
        <f>ROUND(Source!AF338*Source!I338, 2)</f>
        <v>1.82</v>
      </c>
      <c r="I565" s="39"/>
      <c r="J565" s="39">
        <f>IF(Source!BA338&lt;&gt; 0, Source!BA338, 1)</f>
        <v>33.049999999999997</v>
      </c>
      <c r="K565" s="38">
        <f>Source!S338</f>
        <v>60.22</v>
      </c>
      <c r="L565" s="40"/>
      <c r="R565">
        <f>H565</f>
        <v>1.82</v>
      </c>
    </row>
    <row r="566" spans="1:26" ht="14.25">
      <c r="A566" s="23"/>
      <c r="B566" s="53"/>
      <c r="C566" s="53" t="s">
        <v>1027</v>
      </c>
      <c r="D566" s="37" t="s">
        <v>1028</v>
      </c>
      <c r="E566" s="10">
        <f>Source!BZ338</f>
        <v>85</v>
      </c>
      <c r="F566" s="56"/>
      <c r="G566" s="39"/>
      <c r="H566" s="38">
        <f>SUM(S563:S568)</f>
        <v>1.55</v>
      </c>
      <c r="I566" s="41" t="str">
        <f>CONCATENATE(Source!FX338, Source!FV338, "=")</f>
        <v>85*0,85=</v>
      </c>
      <c r="J566" s="36">
        <f>Source!AT338</f>
        <v>72</v>
      </c>
      <c r="K566" s="38">
        <f>SUM(T563:T568)</f>
        <v>43.36</v>
      </c>
      <c r="L566" s="40"/>
    </row>
    <row r="567" spans="1:26" ht="14.25">
      <c r="A567" s="23"/>
      <c r="B567" s="53"/>
      <c r="C567" s="53" t="s">
        <v>1029</v>
      </c>
      <c r="D567" s="37" t="s">
        <v>1028</v>
      </c>
      <c r="E567" s="10">
        <f>Source!CA338</f>
        <v>65</v>
      </c>
      <c r="F567" s="56"/>
      <c r="G567" s="39"/>
      <c r="H567" s="38">
        <f>SUM(U563:U568)</f>
        <v>1.18</v>
      </c>
      <c r="I567" s="41" t="str">
        <f>CONCATENATE(Source!FY338, Source!FW338, "=")</f>
        <v>65*0,8=</v>
      </c>
      <c r="J567" s="36">
        <f>Source!AU338</f>
        <v>52</v>
      </c>
      <c r="K567" s="38">
        <f>SUM(V563:V568)</f>
        <v>31.31</v>
      </c>
      <c r="L567" s="40"/>
    </row>
    <row r="568" spans="1:26" ht="14.25">
      <c r="A568" s="54"/>
      <c r="B568" s="55"/>
      <c r="C568" s="55" t="s">
        <v>1030</v>
      </c>
      <c r="D568" s="43" t="s">
        <v>1031</v>
      </c>
      <c r="E568" s="44">
        <f>Source!AQ338</f>
        <v>5.84</v>
      </c>
      <c r="F568" s="45"/>
      <c r="G568" s="47" t="str">
        <f>Source!DI338</f>
        <v/>
      </c>
      <c r="H568" s="45"/>
      <c r="I568" s="47"/>
      <c r="J568" s="47"/>
      <c r="K568" s="45"/>
      <c r="L568" s="51">
        <f>Source!U338</f>
        <v>0.2336</v>
      </c>
    </row>
    <row r="569" spans="1:26" ht="15">
      <c r="G569" s="71">
        <f>H565+H566+H567</f>
        <v>4.55</v>
      </c>
      <c r="H569" s="71"/>
      <c r="J569" s="71">
        <f>K565+K566+K567</f>
        <v>134.88999999999999</v>
      </c>
      <c r="K569" s="71"/>
      <c r="L569" s="49">
        <f>Source!U338</f>
        <v>0.2336</v>
      </c>
      <c r="O569" s="32">
        <f>G569</f>
        <v>4.55</v>
      </c>
      <c r="P569" s="32">
        <f>J569</f>
        <v>134.88999999999999</v>
      </c>
      <c r="Q569" s="32">
        <f>L569</f>
        <v>0.2336</v>
      </c>
      <c r="W569">
        <f>IF(Source!BI338&lt;=1,H565+H566+H567, 0)</f>
        <v>4.55</v>
      </c>
      <c r="X569">
        <f>IF(Source!BI338=2,H565+H566+H567, 0)</f>
        <v>0</v>
      </c>
      <c r="Y569">
        <f>IF(Source!BI338=3,H565+H566+H567, 0)</f>
        <v>0</v>
      </c>
      <c r="Z569">
        <f>IF(Source!BI338=4,H565+H566+H567, 0)</f>
        <v>0</v>
      </c>
    </row>
    <row r="570" spans="1:26" ht="14.25">
      <c r="A570" s="23" t="str">
        <f>Source!E339</f>
        <v>5</v>
      </c>
      <c r="B570" s="53" t="str">
        <f>Source!F339</f>
        <v>67-3-1</v>
      </c>
      <c r="C570" s="53" t="str">
        <f>Source!G339</f>
        <v>Демонтаж кабеля</v>
      </c>
      <c r="D570" s="37" t="str">
        <f>Source!H339</f>
        <v>100 м</v>
      </c>
      <c r="E570" s="10">
        <f>Source!I339</f>
        <v>0.2</v>
      </c>
      <c r="F570" s="38">
        <f>Source!AL339+Source!AM339+Source!AO339</f>
        <v>75.5</v>
      </c>
      <c r="G570" s="39"/>
      <c r="H570" s="38"/>
      <c r="I570" s="39" t="str">
        <f>Source!BO339</f>
        <v>67-3-1</v>
      </c>
      <c r="J570" s="39"/>
      <c r="K570" s="38"/>
      <c r="L570" s="40"/>
      <c r="S570">
        <f>ROUND((Source!FX339/100)*((ROUND(Source!AF339*Source!I339, 2)+ROUND(Source!AE339*Source!I339, 2))), 2)</f>
        <v>12.81</v>
      </c>
      <c r="T570">
        <f>Source!X339</f>
        <v>358.52</v>
      </c>
      <c r="U570">
        <f>ROUND((Source!FY339/100)*((ROUND(Source!AF339*Source!I339, 2)+ROUND(Source!AE339*Source!I339, 2))), 2)</f>
        <v>9.8000000000000007</v>
      </c>
      <c r="V570">
        <f>Source!Y339</f>
        <v>258.93</v>
      </c>
    </row>
    <row r="571" spans="1:26">
      <c r="C571" s="31" t="str">
        <f>"Объем: "&amp;Source!I339&amp;"=20/"&amp;"100"</f>
        <v>Объем: 0,2=20/100</v>
      </c>
    </row>
    <row r="572" spans="1:26" ht="14.25">
      <c r="A572" s="23"/>
      <c r="B572" s="53"/>
      <c r="C572" s="53" t="s">
        <v>1026</v>
      </c>
      <c r="D572" s="37"/>
      <c r="E572" s="10"/>
      <c r="F572" s="38">
        <f>Source!AO339</f>
        <v>75.19</v>
      </c>
      <c r="G572" s="39" t="str">
        <f>Source!DG339</f>
        <v/>
      </c>
      <c r="H572" s="38">
        <f>ROUND(Source!AF339*Source!I339, 2)</f>
        <v>15.04</v>
      </c>
      <c r="I572" s="39"/>
      <c r="J572" s="39">
        <f>IF(Source!BA339&lt;&gt; 0, Source!BA339, 1)</f>
        <v>33.049999999999997</v>
      </c>
      <c r="K572" s="38">
        <f>Source!S339</f>
        <v>497.01</v>
      </c>
      <c r="L572" s="40"/>
      <c r="R572">
        <f>H572</f>
        <v>15.04</v>
      </c>
    </row>
    <row r="573" spans="1:26" ht="14.25">
      <c r="A573" s="23"/>
      <c r="B573" s="53"/>
      <c r="C573" s="53" t="s">
        <v>92</v>
      </c>
      <c r="D573" s="37"/>
      <c r="E573" s="10"/>
      <c r="F573" s="38">
        <f>Source!AM339</f>
        <v>0.31</v>
      </c>
      <c r="G573" s="39" t="str">
        <f>Source!DE339</f>
        <v/>
      </c>
      <c r="H573" s="38">
        <f>ROUND(Source!AD339*Source!I339, 2)</f>
        <v>0.06</v>
      </c>
      <c r="I573" s="39"/>
      <c r="J573" s="39">
        <f>IF(Source!BB339&lt;&gt; 0, Source!BB339, 1)</f>
        <v>15.06</v>
      </c>
      <c r="K573" s="38">
        <f>Source!Q339</f>
        <v>0.93</v>
      </c>
      <c r="L573" s="40"/>
    </row>
    <row r="574" spans="1:26" ht="14.25">
      <c r="A574" s="23"/>
      <c r="B574" s="53"/>
      <c r="C574" s="53" t="s">
        <v>1032</v>
      </c>
      <c r="D574" s="37"/>
      <c r="E574" s="10"/>
      <c r="F574" s="38">
        <f>Source!AN339</f>
        <v>0.14000000000000001</v>
      </c>
      <c r="G574" s="39" t="str">
        <f>Source!DF339</f>
        <v/>
      </c>
      <c r="H574" s="50">
        <f>ROUND(Source!AE339*Source!I339, 2)</f>
        <v>0.03</v>
      </c>
      <c r="I574" s="39"/>
      <c r="J574" s="39">
        <f>IF(Source!BS339&lt;&gt; 0, Source!BS339, 1)</f>
        <v>33.049999999999997</v>
      </c>
      <c r="K574" s="50">
        <f>Source!R339</f>
        <v>0.93</v>
      </c>
      <c r="L574" s="40"/>
      <c r="R574">
        <f>H574</f>
        <v>0.03</v>
      </c>
    </row>
    <row r="575" spans="1:26" ht="14.25">
      <c r="A575" s="23"/>
      <c r="B575" s="53"/>
      <c r="C575" s="53" t="s">
        <v>1027</v>
      </c>
      <c r="D575" s="37" t="s">
        <v>1028</v>
      </c>
      <c r="E575" s="10">
        <f>Source!BZ339</f>
        <v>85</v>
      </c>
      <c r="F575" s="56"/>
      <c r="G575" s="39"/>
      <c r="H575" s="38">
        <f>SUM(S570:S577)</f>
        <v>12.81</v>
      </c>
      <c r="I575" s="41" t="str">
        <f>CONCATENATE(Source!FX339, Source!FV339, "=")</f>
        <v>85*0,85=</v>
      </c>
      <c r="J575" s="36">
        <f>Source!AT339</f>
        <v>72</v>
      </c>
      <c r="K575" s="38">
        <f>SUM(T570:T577)</f>
        <v>358.52</v>
      </c>
      <c r="L575" s="40"/>
    </row>
    <row r="576" spans="1:26" ht="14.25">
      <c r="A576" s="23"/>
      <c r="B576" s="53"/>
      <c r="C576" s="53" t="s">
        <v>1029</v>
      </c>
      <c r="D576" s="37" t="s">
        <v>1028</v>
      </c>
      <c r="E576" s="10">
        <f>Source!CA339</f>
        <v>65</v>
      </c>
      <c r="F576" s="56"/>
      <c r="G576" s="39"/>
      <c r="H576" s="38">
        <f>SUM(U570:U577)</f>
        <v>9.8000000000000007</v>
      </c>
      <c r="I576" s="41" t="str">
        <f>CONCATENATE(Source!FY339, Source!FW339, "=")</f>
        <v>65*0,8=</v>
      </c>
      <c r="J576" s="36">
        <f>Source!AU339</f>
        <v>52</v>
      </c>
      <c r="K576" s="38">
        <f>SUM(V570:V577)</f>
        <v>258.93</v>
      </c>
      <c r="L576" s="40"/>
    </row>
    <row r="577" spans="1:26" ht="14.25">
      <c r="A577" s="54"/>
      <c r="B577" s="55"/>
      <c r="C577" s="55" t="s">
        <v>1030</v>
      </c>
      <c r="D577" s="43" t="s">
        <v>1031</v>
      </c>
      <c r="E577" s="44">
        <f>Source!AQ339</f>
        <v>9.64</v>
      </c>
      <c r="F577" s="45"/>
      <c r="G577" s="47" t="str">
        <f>Source!DI339</f>
        <v/>
      </c>
      <c r="H577" s="45"/>
      <c r="I577" s="47"/>
      <c r="J577" s="47"/>
      <c r="K577" s="45"/>
      <c r="L577" s="51">
        <f>Source!U339</f>
        <v>1.9280000000000002</v>
      </c>
    </row>
    <row r="578" spans="1:26" ht="15">
      <c r="G578" s="71">
        <f>H572+H573+H575+H576</f>
        <v>37.71</v>
      </c>
      <c r="H578" s="71"/>
      <c r="J578" s="71">
        <f>K572+K573+K575+K576</f>
        <v>1115.3900000000001</v>
      </c>
      <c r="K578" s="71"/>
      <c r="L578" s="49">
        <f>Source!U339</f>
        <v>1.9280000000000002</v>
      </c>
      <c r="O578" s="32">
        <f>G578</f>
        <v>37.71</v>
      </c>
      <c r="P578" s="32">
        <f>J578</f>
        <v>1115.3900000000001</v>
      </c>
      <c r="Q578" s="32">
        <f>L578</f>
        <v>1.9280000000000002</v>
      </c>
      <c r="W578">
        <f>IF(Source!BI339&lt;=1,H572+H573+H575+H576, 0)</f>
        <v>37.71</v>
      </c>
      <c r="X578">
        <f>IF(Source!BI339=2,H572+H573+H575+H576, 0)</f>
        <v>0</v>
      </c>
      <c r="Y578">
        <f>IF(Source!BI339=3,H572+H573+H575+H576, 0)</f>
        <v>0</v>
      </c>
      <c r="Z578">
        <f>IF(Source!BI339=4,H572+H573+H575+H576, 0)</f>
        <v>0</v>
      </c>
    </row>
    <row r="579" spans="1:26" ht="28.5">
      <c r="A579" s="23" t="str">
        <f>Source!E340</f>
        <v>6</v>
      </c>
      <c r="B579" s="53" t="str">
        <f>Source!F340</f>
        <v>67-4-5</v>
      </c>
      <c r="C579" s="53" t="str">
        <f>Source!G340</f>
        <v>Демонтаж светильников для люминесцентных ламп</v>
      </c>
      <c r="D579" s="37" t="str">
        <f>Source!H340</f>
        <v>100 шт.</v>
      </c>
      <c r="E579" s="10">
        <f>Source!I340</f>
        <v>0.02</v>
      </c>
      <c r="F579" s="38">
        <f>Source!AL340+Source!AM340+Source!AO340</f>
        <v>145.97999999999999</v>
      </c>
      <c r="G579" s="39"/>
      <c r="H579" s="38"/>
      <c r="I579" s="39" t="str">
        <f>Source!BO340</f>
        <v>67-4-5</v>
      </c>
      <c r="J579" s="39"/>
      <c r="K579" s="38"/>
      <c r="L579" s="40"/>
      <c r="S579">
        <f>ROUND((Source!FX340/100)*((ROUND(Source!AF340*Source!I340, 2)+ROUND(Source!AE340*Source!I340, 2))), 2)</f>
        <v>2.46</v>
      </c>
      <c r="T579">
        <f>Source!X340</f>
        <v>68.8</v>
      </c>
      <c r="U579">
        <f>ROUND((Source!FY340/100)*((ROUND(Source!AF340*Source!I340, 2)+ROUND(Source!AE340*Source!I340, 2))), 2)</f>
        <v>1.88</v>
      </c>
      <c r="V579">
        <f>Source!Y340</f>
        <v>49.69</v>
      </c>
    </row>
    <row r="580" spans="1:26">
      <c r="C580" s="31" t="str">
        <f>"Объем: "&amp;Source!I340&amp;"=2/"&amp;"100"</f>
        <v>Объем: 0,02=2/100</v>
      </c>
    </row>
    <row r="581" spans="1:26" ht="14.25">
      <c r="A581" s="23"/>
      <c r="B581" s="53"/>
      <c r="C581" s="53" t="s">
        <v>1026</v>
      </c>
      <c r="D581" s="37"/>
      <c r="E581" s="10"/>
      <c r="F581" s="38">
        <f>Source!AO340</f>
        <v>143.47999999999999</v>
      </c>
      <c r="G581" s="39" t="str">
        <f>Source!DG340</f>
        <v/>
      </c>
      <c r="H581" s="38">
        <f>ROUND(Source!AF340*Source!I340, 2)</f>
        <v>2.87</v>
      </c>
      <c r="I581" s="39"/>
      <c r="J581" s="39">
        <f>IF(Source!BA340&lt;&gt; 0, Source!BA340, 1)</f>
        <v>33.049999999999997</v>
      </c>
      <c r="K581" s="38">
        <f>Source!S340</f>
        <v>94.84</v>
      </c>
      <c r="L581" s="40"/>
      <c r="R581">
        <f>H581</f>
        <v>2.87</v>
      </c>
    </row>
    <row r="582" spans="1:26" ht="14.25">
      <c r="A582" s="23"/>
      <c r="B582" s="53"/>
      <c r="C582" s="53" t="s">
        <v>92</v>
      </c>
      <c r="D582" s="37"/>
      <c r="E582" s="10"/>
      <c r="F582" s="38">
        <f>Source!AM340</f>
        <v>2.5</v>
      </c>
      <c r="G582" s="39" t="str">
        <f>Source!DE340</f>
        <v/>
      </c>
      <c r="H582" s="38">
        <f>ROUND(Source!AD340*Source!I340, 2)</f>
        <v>0.05</v>
      </c>
      <c r="I582" s="39"/>
      <c r="J582" s="39">
        <f>IF(Source!BB340&lt;&gt; 0, Source!BB340, 1)</f>
        <v>14.94</v>
      </c>
      <c r="K582" s="38">
        <f>Source!Q340</f>
        <v>0.75</v>
      </c>
      <c r="L582" s="40"/>
    </row>
    <row r="583" spans="1:26" ht="14.25">
      <c r="A583" s="23"/>
      <c r="B583" s="53"/>
      <c r="C583" s="53" t="s">
        <v>1032</v>
      </c>
      <c r="D583" s="37"/>
      <c r="E583" s="10"/>
      <c r="F583" s="38">
        <f>Source!AN340</f>
        <v>1.08</v>
      </c>
      <c r="G583" s="39" t="str">
        <f>Source!DF340</f>
        <v/>
      </c>
      <c r="H583" s="50">
        <f>ROUND(Source!AE340*Source!I340, 2)</f>
        <v>0.02</v>
      </c>
      <c r="I583" s="39"/>
      <c r="J583" s="39">
        <f>IF(Source!BS340&lt;&gt; 0, Source!BS340, 1)</f>
        <v>33.049999999999997</v>
      </c>
      <c r="K583" s="50">
        <f>Source!R340</f>
        <v>0.71</v>
      </c>
      <c r="L583" s="40"/>
      <c r="R583">
        <f>H583</f>
        <v>0.02</v>
      </c>
    </row>
    <row r="584" spans="1:26" ht="14.25">
      <c r="A584" s="23"/>
      <c r="B584" s="53"/>
      <c r="C584" s="53" t="s">
        <v>1027</v>
      </c>
      <c r="D584" s="37" t="s">
        <v>1028</v>
      </c>
      <c r="E584" s="10">
        <f>Source!BZ340</f>
        <v>85</v>
      </c>
      <c r="F584" s="56"/>
      <c r="G584" s="39"/>
      <c r="H584" s="38">
        <f>SUM(S579:S586)</f>
        <v>2.46</v>
      </c>
      <c r="I584" s="41" t="str">
        <f>CONCATENATE(Source!FX340, Source!FV340, "=")</f>
        <v>85*0,85=</v>
      </c>
      <c r="J584" s="36">
        <f>Source!AT340</f>
        <v>72</v>
      </c>
      <c r="K584" s="38">
        <f>SUM(T579:T586)</f>
        <v>68.8</v>
      </c>
      <c r="L584" s="40"/>
    </row>
    <row r="585" spans="1:26" ht="14.25">
      <c r="A585" s="23"/>
      <c r="B585" s="53"/>
      <c r="C585" s="53" t="s">
        <v>1029</v>
      </c>
      <c r="D585" s="37" t="s">
        <v>1028</v>
      </c>
      <c r="E585" s="10">
        <f>Source!CA340</f>
        <v>65</v>
      </c>
      <c r="F585" s="56"/>
      <c r="G585" s="39"/>
      <c r="H585" s="38">
        <f>SUM(U579:U586)</f>
        <v>1.88</v>
      </c>
      <c r="I585" s="41" t="str">
        <f>CONCATENATE(Source!FY340, Source!FW340, "=")</f>
        <v>65*0,8=</v>
      </c>
      <c r="J585" s="36">
        <f>Source!AU340</f>
        <v>52</v>
      </c>
      <c r="K585" s="38">
        <f>SUM(V579:V586)</f>
        <v>49.69</v>
      </c>
      <c r="L585" s="40"/>
    </row>
    <row r="586" spans="1:26" ht="14.25">
      <c r="A586" s="54"/>
      <c r="B586" s="55"/>
      <c r="C586" s="55" t="s">
        <v>1030</v>
      </c>
      <c r="D586" s="43" t="s">
        <v>1031</v>
      </c>
      <c r="E586" s="44">
        <f>Source!AQ340</f>
        <v>17.89</v>
      </c>
      <c r="F586" s="45"/>
      <c r="G586" s="47" t="str">
        <f>Source!DI340</f>
        <v/>
      </c>
      <c r="H586" s="45"/>
      <c r="I586" s="47"/>
      <c r="J586" s="47"/>
      <c r="K586" s="45"/>
      <c r="L586" s="51">
        <f>Source!U340</f>
        <v>0.35780000000000001</v>
      </c>
    </row>
    <row r="587" spans="1:26" ht="15">
      <c r="G587" s="71">
        <f>H581+H582+H584+H585</f>
        <v>7.26</v>
      </c>
      <c r="H587" s="71"/>
      <c r="J587" s="71">
        <f>K581+K582+K584+K585</f>
        <v>214.07999999999998</v>
      </c>
      <c r="K587" s="71"/>
      <c r="L587" s="49">
        <f>Source!U340</f>
        <v>0.35780000000000001</v>
      </c>
      <c r="O587" s="32">
        <f>G587</f>
        <v>7.26</v>
      </c>
      <c r="P587" s="32">
        <f>J587</f>
        <v>214.07999999999998</v>
      </c>
      <c r="Q587" s="32">
        <f>L587</f>
        <v>0.35780000000000001</v>
      </c>
      <c r="W587">
        <f>IF(Source!BI340&lt;=1,H581+H582+H584+H585, 0)</f>
        <v>7.26</v>
      </c>
      <c r="X587">
        <f>IF(Source!BI340=2,H581+H582+H584+H585, 0)</f>
        <v>0</v>
      </c>
      <c r="Y587">
        <f>IF(Source!BI340=3,H581+H582+H584+H585, 0)</f>
        <v>0</v>
      </c>
      <c r="Z587">
        <f>IF(Source!BI340=4,H581+H582+H584+H585, 0)</f>
        <v>0</v>
      </c>
    </row>
    <row r="588" spans="1:26" ht="42.75">
      <c r="A588" s="23" t="str">
        <f>Source!E341</f>
        <v>7</v>
      </c>
      <c r="B588" s="53" t="str">
        <f>Source!F341</f>
        <v>56-9-1</v>
      </c>
      <c r="C588" s="53" t="str">
        <f>Source!G341</f>
        <v>Демонтаж дверных коробок в каменных стенах с отбивкой штукатурки в откосах</v>
      </c>
      <c r="D588" s="37" t="str">
        <f>Source!H341</f>
        <v>100 коробок</v>
      </c>
      <c r="E588" s="10">
        <f>Source!I341</f>
        <v>0.02</v>
      </c>
      <c r="F588" s="38">
        <f>Source!AL341+Source!AM341+Source!AO341</f>
        <v>1634.97</v>
      </c>
      <c r="G588" s="39"/>
      <c r="H588" s="38"/>
      <c r="I588" s="39" t="str">
        <f>Source!BO341</f>
        <v>56-9-1</v>
      </c>
      <c r="J588" s="39"/>
      <c r="K588" s="38"/>
      <c r="L588" s="40"/>
      <c r="S588">
        <f>ROUND((Source!FX341/100)*((ROUND(Source!AF341*Source!I341, 2)+ROUND(Source!AE341*Source!I341, 2))), 2)</f>
        <v>24.24</v>
      </c>
      <c r="T588">
        <f>Source!X341</f>
        <v>683.84</v>
      </c>
      <c r="U588">
        <f>ROUND((Source!FY341/100)*((ROUND(Source!AF341*Source!I341, 2)+ROUND(Source!AE341*Source!I341, 2))), 2)</f>
        <v>18.329999999999998</v>
      </c>
      <c r="V588">
        <f>Source!Y341</f>
        <v>488.46</v>
      </c>
    </row>
    <row r="589" spans="1:26">
      <c r="C589" s="31" t="str">
        <f>"Объем: "&amp;Source!I341&amp;"=2/"&amp;"100"</f>
        <v>Объем: 0,02=2/100</v>
      </c>
    </row>
    <row r="590" spans="1:26" ht="14.25">
      <c r="A590" s="23"/>
      <c r="B590" s="53"/>
      <c r="C590" s="53" t="s">
        <v>1026</v>
      </c>
      <c r="D590" s="37"/>
      <c r="E590" s="10"/>
      <c r="F590" s="38">
        <f>Source!AO341</f>
        <v>1437.99</v>
      </c>
      <c r="G590" s="39" t="str">
        <f>Source!DG341</f>
        <v/>
      </c>
      <c r="H590" s="38">
        <f>ROUND(Source!AF341*Source!I341, 2)</f>
        <v>28.76</v>
      </c>
      <c r="I590" s="39"/>
      <c r="J590" s="39">
        <f>IF(Source!BA341&lt;&gt; 0, Source!BA341, 1)</f>
        <v>33.049999999999997</v>
      </c>
      <c r="K590" s="38">
        <f>Source!S341</f>
        <v>950.51</v>
      </c>
      <c r="L590" s="40"/>
      <c r="R590">
        <f>H590</f>
        <v>28.76</v>
      </c>
    </row>
    <row r="591" spans="1:26" ht="14.25">
      <c r="A591" s="23"/>
      <c r="B591" s="53"/>
      <c r="C591" s="53" t="s">
        <v>92</v>
      </c>
      <c r="D591" s="37"/>
      <c r="E591" s="10"/>
      <c r="F591" s="38">
        <f>Source!AM341</f>
        <v>196.98</v>
      </c>
      <c r="G591" s="39" t="str">
        <f>Source!DE341</f>
        <v/>
      </c>
      <c r="H591" s="38">
        <f>ROUND(Source!AD341*Source!I341, 2)</f>
        <v>3.94</v>
      </c>
      <c r="I591" s="39"/>
      <c r="J591" s="39">
        <f>IF(Source!BB341&lt;&gt; 0, Source!BB341, 1)</f>
        <v>11.07</v>
      </c>
      <c r="K591" s="38">
        <f>Source!Q341</f>
        <v>43.61</v>
      </c>
      <c r="L591" s="40"/>
    </row>
    <row r="592" spans="1:26" ht="14.25">
      <c r="A592" s="23"/>
      <c r="B592" s="53"/>
      <c r="C592" s="53" t="s">
        <v>1032</v>
      </c>
      <c r="D592" s="37"/>
      <c r="E592" s="10"/>
      <c r="F592" s="38">
        <f>Source!AN341</f>
        <v>39.94</v>
      </c>
      <c r="G592" s="39" t="str">
        <f>Source!DF341</f>
        <v/>
      </c>
      <c r="H592" s="50">
        <f>ROUND(Source!AE341*Source!I341, 2)</f>
        <v>0.8</v>
      </c>
      <c r="I592" s="39"/>
      <c r="J592" s="39">
        <f>IF(Source!BS341&lt;&gt; 0, Source!BS341, 1)</f>
        <v>33.049999999999997</v>
      </c>
      <c r="K592" s="50">
        <f>Source!R341</f>
        <v>26.4</v>
      </c>
      <c r="L592" s="40"/>
      <c r="R592">
        <f>H592</f>
        <v>0.8</v>
      </c>
    </row>
    <row r="593" spans="1:26" ht="14.25">
      <c r="A593" s="23"/>
      <c r="B593" s="53"/>
      <c r="C593" s="53" t="s">
        <v>1027</v>
      </c>
      <c r="D593" s="37" t="s">
        <v>1028</v>
      </c>
      <c r="E593" s="10">
        <f>Source!BZ341</f>
        <v>82</v>
      </c>
      <c r="F593" s="56"/>
      <c r="G593" s="39"/>
      <c r="H593" s="38">
        <f>SUM(S588:S596)</f>
        <v>24.24</v>
      </c>
      <c r="I593" s="41" t="str">
        <f>CONCATENATE(Source!FX341, Source!FV341, "=")</f>
        <v>82*0,85=</v>
      </c>
      <c r="J593" s="36">
        <f>Source!AT341</f>
        <v>70</v>
      </c>
      <c r="K593" s="38">
        <f>SUM(T588:T596)</f>
        <v>683.84</v>
      </c>
      <c r="L593" s="40"/>
    </row>
    <row r="594" spans="1:26" ht="14.25">
      <c r="A594" s="23"/>
      <c r="B594" s="53"/>
      <c r="C594" s="53" t="s">
        <v>1029</v>
      </c>
      <c r="D594" s="37" t="s">
        <v>1028</v>
      </c>
      <c r="E594" s="10">
        <f>Source!CA341</f>
        <v>62</v>
      </c>
      <c r="F594" s="56"/>
      <c r="G594" s="39"/>
      <c r="H594" s="38">
        <f>SUM(U588:U596)</f>
        <v>18.329999999999998</v>
      </c>
      <c r="I594" s="41" t="str">
        <f>CONCATENATE(Source!FY341, Source!FW341, "=")</f>
        <v>62*0,8=</v>
      </c>
      <c r="J594" s="36">
        <f>Source!AU341</f>
        <v>50</v>
      </c>
      <c r="K594" s="38">
        <f>SUM(V588:V596)</f>
        <v>488.46</v>
      </c>
      <c r="L594" s="40"/>
    </row>
    <row r="595" spans="1:26" ht="14.25">
      <c r="A595" s="23"/>
      <c r="B595" s="53"/>
      <c r="C595" s="53" t="s">
        <v>1030</v>
      </c>
      <c r="D595" s="37" t="s">
        <v>1031</v>
      </c>
      <c r="E595" s="10">
        <f>Source!AQ341</f>
        <v>179.3</v>
      </c>
      <c r="F595" s="38"/>
      <c r="G595" s="39" t="str">
        <f>Source!DI341</f>
        <v/>
      </c>
      <c r="H595" s="38"/>
      <c r="I595" s="39"/>
      <c r="J595" s="39"/>
      <c r="K595" s="38"/>
      <c r="L595" s="42">
        <f>Source!U341</f>
        <v>3.5860000000000003</v>
      </c>
    </row>
    <row r="596" spans="1:26" ht="14.25">
      <c r="A596" s="54" t="str">
        <f>Source!E342</f>
        <v>7,1</v>
      </c>
      <c r="B596" s="55" t="str">
        <f>Source!F342</f>
        <v>509-9900</v>
      </c>
      <c r="C596" s="55" t="str">
        <f>Source!G342</f>
        <v>Строительный мусор</v>
      </c>
      <c r="D596" s="43" t="str">
        <f>Source!H342</f>
        <v>т</v>
      </c>
      <c r="E596" s="44">
        <f>Source!I342</f>
        <v>0.21</v>
      </c>
      <c r="F596" s="45">
        <f>Source!AL342+Source!AM342+Source!AO342</f>
        <v>0</v>
      </c>
      <c r="G596" s="46" t="s">
        <v>3</v>
      </c>
      <c r="H596" s="45">
        <f>ROUND(Source!AC342*Source!I342, 2)+ROUND(Source!AD342*Source!I342, 2)+ROUND(Source!AF342*Source!I342, 2)</f>
        <v>0</v>
      </c>
      <c r="I596" s="47"/>
      <c r="J596" s="47">
        <f>IF(Source!BC342&lt;&gt; 0, Source!BC342, 1)</f>
        <v>1</v>
      </c>
      <c r="K596" s="45">
        <f>Source!O342</f>
        <v>0</v>
      </c>
      <c r="L596" s="48"/>
      <c r="S596">
        <f>ROUND((Source!FX342/100)*((ROUND(Source!AF342*Source!I342, 2)+ROUND(Source!AE342*Source!I342, 2))), 2)</f>
        <v>0</v>
      </c>
      <c r="T596">
        <f>Source!X342</f>
        <v>0</v>
      </c>
      <c r="U596">
        <f>ROUND((Source!FY342/100)*((ROUND(Source!AF342*Source!I342, 2)+ROUND(Source!AE342*Source!I342, 2))), 2)</f>
        <v>0</v>
      </c>
      <c r="V596">
        <f>Source!Y342</f>
        <v>0</v>
      </c>
      <c r="W596">
        <f>IF(Source!BI342&lt;=1,H596, 0)</f>
        <v>0</v>
      </c>
      <c r="X596">
        <f>IF(Source!BI342=2,H596, 0)</f>
        <v>0</v>
      </c>
      <c r="Y596">
        <f>IF(Source!BI342=3,H596, 0)</f>
        <v>0</v>
      </c>
      <c r="Z596">
        <f>IF(Source!BI342=4,H596, 0)</f>
        <v>0</v>
      </c>
    </row>
    <row r="597" spans="1:26" ht="15">
      <c r="G597" s="71">
        <f>H590+H591+H593+H594+SUM(H596:H596)</f>
        <v>75.27</v>
      </c>
      <c r="H597" s="71"/>
      <c r="J597" s="71">
        <f>K590+K591+K593+K594+SUM(K596:K596)</f>
        <v>2166.42</v>
      </c>
      <c r="K597" s="71"/>
      <c r="L597" s="49">
        <f>Source!U341</f>
        <v>3.5860000000000003</v>
      </c>
      <c r="O597" s="32">
        <f>G597</f>
        <v>75.27</v>
      </c>
      <c r="P597" s="32">
        <f>J597</f>
        <v>2166.42</v>
      </c>
      <c r="Q597" s="32">
        <f>L597</f>
        <v>3.5860000000000003</v>
      </c>
      <c r="W597">
        <f>IF(Source!BI341&lt;=1,H590+H591+H593+H594, 0)</f>
        <v>75.27</v>
      </c>
      <c r="X597">
        <f>IF(Source!BI341=2,H590+H591+H593+H594, 0)</f>
        <v>0</v>
      </c>
      <c r="Y597">
        <f>IF(Source!BI341=3,H590+H591+H593+H594, 0)</f>
        <v>0</v>
      </c>
      <c r="Z597">
        <f>IF(Source!BI341=4,H590+H591+H593+H594, 0)</f>
        <v>0</v>
      </c>
    </row>
    <row r="599" spans="1:26" ht="15">
      <c r="A599" s="73" t="str">
        <f>CONCATENATE("Итого по подразделу: ",IF(Source!G344&lt;&gt;"Новый подраздел", Source!G344, ""))</f>
        <v>Итого по подразделу: демонтаж</v>
      </c>
      <c r="B599" s="73"/>
      <c r="C599" s="73"/>
      <c r="D599" s="73"/>
      <c r="E599" s="73"/>
      <c r="F599" s="73"/>
      <c r="G599" s="72">
        <f>SUM(O536:O598)</f>
        <v>203.99</v>
      </c>
      <c r="H599" s="72"/>
      <c r="I599" s="35"/>
      <c r="J599" s="72">
        <f>SUM(P536:P598)</f>
        <v>5962.66</v>
      </c>
      <c r="K599" s="72"/>
      <c r="L599" s="49">
        <f>SUM(Q536:Q598)</f>
        <v>10.13898</v>
      </c>
    </row>
    <row r="602" spans="1:26" ht="14.25">
      <c r="C602" s="75" t="str">
        <f>Source!H373</f>
        <v>Ндс</v>
      </c>
      <c r="D602" s="75"/>
      <c r="E602" s="75"/>
      <c r="F602" s="75"/>
      <c r="G602" s="75"/>
      <c r="H602" s="75"/>
      <c r="I602" s="75"/>
      <c r="J602" s="76">
        <f>IF(Source!F373=0, "", Source!F373)</f>
        <v>1073.3</v>
      </c>
      <c r="K602" s="76"/>
    </row>
    <row r="603" spans="1:26" ht="14.25">
      <c r="C603" s="75" t="str">
        <f>Source!H374</f>
        <v>всего с НДС</v>
      </c>
      <c r="D603" s="75"/>
      <c r="E603" s="75"/>
      <c r="F603" s="75"/>
      <c r="G603" s="75"/>
      <c r="H603" s="75"/>
      <c r="I603" s="75"/>
      <c r="J603" s="76">
        <f>IF(Source!F374=0, "", Source!F374)</f>
        <v>7035.9</v>
      </c>
      <c r="K603" s="76"/>
    </row>
    <row r="605" spans="1:26" ht="16.5">
      <c r="A605" s="74" t="str">
        <f>CONCATENATE("Подраздел: ",IF(Source!G376&lt;&gt;"Новый подраздел", Source!G376, ""))</f>
        <v>Подраздел: ремонт</v>
      </c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</row>
    <row r="606" spans="1:26" ht="28.5">
      <c r="A606" s="23" t="str">
        <f>Source!E380</f>
        <v>1</v>
      </c>
      <c r="B606" s="53" t="str">
        <f>Source!F380</f>
        <v>10-01-035-1</v>
      </c>
      <c r="C606" s="53" t="str">
        <f>Source!G380</f>
        <v>Установка подоконных досок из ПВХ в каменных стенах толщиной до 0,51 м</v>
      </c>
      <c r="D606" s="37" t="str">
        <f>Source!H380</f>
        <v>100 п. м</v>
      </c>
      <c r="E606" s="10">
        <f>Source!I380</f>
        <v>2.3E-2</v>
      </c>
      <c r="F606" s="38">
        <f>Source!AL380+Source!AM380+Source!AO380</f>
        <v>4199.17</v>
      </c>
      <c r="G606" s="39"/>
      <c r="H606" s="38"/>
      <c r="I606" s="39" t="str">
        <f>Source!BO380</f>
        <v>10-01-035-1</v>
      </c>
      <c r="J606" s="39"/>
      <c r="K606" s="38"/>
      <c r="L606" s="40"/>
      <c r="S606">
        <f>ROUND((Source!FX380/100)*((ROUND(Source!AF380*Source!I380, 2)+ROUND(Source!AE380*Source!I380, 2))), 2)</f>
        <v>4.43</v>
      </c>
      <c r="T606">
        <f>Source!X380</f>
        <v>124.03</v>
      </c>
      <c r="U606">
        <f>ROUND((Source!FY380/100)*((ROUND(Source!AF380*Source!I380, 2)+ROUND(Source!AE380*Source!I380, 2))), 2)</f>
        <v>2.23</v>
      </c>
      <c r="V606">
        <f>Source!Y380</f>
        <v>59.26</v>
      </c>
    </row>
    <row r="607" spans="1:26">
      <c r="C607" s="31" t="str">
        <f>"Объем: "&amp;Source!I380&amp;"=2,3/"&amp;"100"</f>
        <v>Объем: 0,023=2,3/100</v>
      </c>
    </row>
    <row r="608" spans="1:26" ht="14.25">
      <c r="A608" s="23"/>
      <c r="B608" s="53"/>
      <c r="C608" s="53" t="s">
        <v>1026</v>
      </c>
      <c r="D608" s="37"/>
      <c r="E608" s="10"/>
      <c r="F608" s="38">
        <f>Source!AO380</f>
        <v>180.75</v>
      </c>
      <c r="G608" s="39" t="str">
        <f>Source!DG380</f>
        <v/>
      </c>
      <c r="H608" s="38">
        <f>ROUND(Source!AF380*Source!I380, 2)</f>
        <v>4.16</v>
      </c>
      <c r="I608" s="39"/>
      <c r="J608" s="39">
        <f>IF(Source!BA380&lt;&gt; 0, Source!BA380, 1)</f>
        <v>33.049999999999997</v>
      </c>
      <c r="K608" s="38">
        <f>Source!S380</f>
        <v>137.4</v>
      </c>
      <c r="L608" s="40"/>
      <c r="R608">
        <f>H608</f>
        <v>4.16</v>
      </c>
    </row>
    <row r="609" spans="1:26" ht="14.25">
      <c r="A609" s="23"/>
      <c r="B609" s="53"/>
      <c r="C609" s="53" t="s">
        <v>92</v>
      </c>
      <c r="D609" s="37"/>
      <c r="E609" s="10"/>
      <c r="F609" s="38">
        <f>Source!AM380</f>
        <v>14.33</v>
      </c>
      <c r="G609" s="39" t="str">
        <f>Source!DE380</f>
        <v/>
      </c>
      <c r="H609" s="38">
        <f>ROUND(Source!AD380*Source!I380, 2)</f>
        <v>0.33</v>
      </c>
      <c r="I609" s="39"/>
      <c r="J609" s="39">
        <f>IF(Source!BB380&lt;&gt; 0, Source!BB380, 1)</f>
        <v>11.06</v>
      </c>
      <c r="K609" s="38">
        <f>Source!Q380</f>
        <v>3.65</v>
      </c>
      <c r="L609" s="40"/>
    </row>
    <row r="610" spans="1:26" ht="14.25">
      <c r="A610" s="23"/>
      <c r="B610" s="53"/>
      <c r="C610" s="53" t="s">
        <v>1032</v>
      </c>
      <c r="D610" s="37"/>
      <c r="E610" s="10"/>
      <c r="F610" s="38">
        <f>Source!AN380</f>
        <v>0.54</v>
      </c>
      <c r="G610" s="39" t="str">
        <f>Source!DF380</f>
        <v/>
      </c>
      <c r="H610" s="50">
        <f>ROUND(Source!AE380*Source!I380, 2)</f>
        <v>0.01</v>
      </c>
      <c r="I610" s="39"/>
      <c r="J610" s="39">
        <f>IF(Source!BS380&lt;&gt; 0, Source!BS380, 1)</f>
        <v>33.049999999999997</v>
      </c>
      <c r="K610" s="50">
        <f>Source!R380</f>
        <v>0.41</v>
      </c>
      <c r="L610" s="40"/>
      <c r="R610">
        <f>H610</f>
        <v>0.01</v>
      </c>
    </row>
    <row r="611" spans="1:26" ht="14.25">
      <c r="A611" s="23"/>
      <c r="B611" s="53"/>
      <c r="C611" s="53" t="s">
        <v>1034</v>
      </c>
      <c r="D611" s="37"/>
      <c r="E611" s="10"/>
      <c r="F611" s="38">
        <f>Source!AL380</f>
        <v>4004.09</v>
      </c>
      <c r="G611" s="39" t="str">
        <f>Source!DD380</f>
        <v/>
      </c>
      <c r="H611" s="38">
        <f>ROUND(Source!AC380*Source!I380, 2)</f>
        <v>92.09</v>
      </c>
      <c r="I611" s="39"/>
      <c r="J611" s="39">
        <f>IF(Source!BC380&lt;&gt; 0, Source!BC380, 1)</f>
        <v>4.76</v>
      </c>
      <c r="K611" s="38">
        <f>Source!P380</f>
        <v>438.37</v>
      </c>
      <c r="L611" s="40"/>
    </row>
    <row r="612" spans="1:26" ht="14.25">
      <c r="A612" s="23"/>
      <c r="B612" s="53"/>
      <c r="C612" s="53" t="s">
        <v>1027</v>
      </c>
      <c r="D612" s="37" t="s">
        <v>1028</v>
      </c>
      <c r="E612" s="10">
        <f>Source!BZ380</f>
        <v>118</v>
      </c>
      <c r="F612" s="69" t="str">
        <f>CONCATENATE(" )", Source!DL380, Source!FT380, "=", Source!FX380)</f>
        <v xml:space="preserve"> )*0,9=106,2</v>
      </c>
      <c r="G612" s="70"/>
      <c r="H612" s="38">
        <f>SUM(S606:S615)</f>
        <v>4.43</v>
      </c>
      <c r="I612" s="41" t="str">
        <f>CONCATENATE(Source!FX380, Source!FV380, "=")</f>
        <v>106,2*0,85=</v>
      </c>
      <c r="J612" s="36">
        <f>Source!AT380</f>
        <v>90</v>
      </c>
      <c r="K612" s="38">
        <f>SUM(T606:T615)</f>
        <v>124.03</v>
      </c>
      <c r="L612" s="40"/>
    </row>
    <row r="613" spans="1:26" ht="14.25">
      <c r="A613" s="23"/>
      <c r="B613" s="53"/>
      <c r="C613" s="53" t="s">
        <v>1029</v>
      </c>
      <c r="D613" s="37" t="s">
        <v>1028</v>
      </c>
      <c r="E613" s="10">
        <f>Source!CA380</f>
        <v>63</v>
      </c>
      <c r="F613" s="69" t="str">
        <f>CONCATENATE(" )", Source!DM380, Source!FU380, "=", Source!FY380)</f>
        <v xml:space="preserve"> )*0,85=53,55</v>
      </c>
      <c r="G613" s="70"/>
      <c r="H613" s="38">
        <f>SUM(U606:U615)</f>
        <v>2.23</v>
      </c>
      <c r="I613" s="41" t="str">
        <f>CONCATENATE(Source!FY380, Source!FW380, "=")</f>
        <v>53,55*0,8=</v>
      </c>
      <c r="J613" s="36">
        <f>Source!AU380</f>
        <v>43</v>
      </c>
      <c r="K613" s="38">
        <f>SUM(V606:V615)</f>
        <v>59.26</v>
      </c>
      <c r="L613" s="40"/>
    </row>
    <row r="614" spans="1:26" ht="14.25">
      <c r="A614" s="23"/>
      <c r="B614" s="53"/>
      <c r="C614" s="53" t="s">
        <v>1030</v>
      </c>
      <c r="D614" s="37" t="s">
        <v>1031</v>
      </c>
      <c r="E614" s="10">
        <f>Source!AQ380</f>
        <v>21.19</v>
      </c>
      <c r="F614" s="38"/>
      <c r="G614" s="39" t="str">
        <f>Source!DI380</f>
        <v/>
      </c>
      <c r="H614" s="38"/>
      <c r="I614" s="39"/>
      <c r="J614" s="39"/>
      <c r="K614" s="38"/>
      <c r="L614" s="42">
        <f>Source!U380</f>
        <v>0.48737000000000003</v>
      </c>
    </row>
    <row r="615" spans="1:26" ht="28.5">
      <c r="A615" s="54" t="str">
        <f>Source!E381</f>
        <v>1,1</v>
      </c>
      <c r="B615" s="55" t="str">
        <f>Source!F381</f>
        <v>101-2904</v>
      </c>
      <c r="C615" s="55" t="str">
        <f>Source!G381</f>
        <v>Доски подоконные ПВХ, шириной 200 мм</v>
      </c>
      <c r="D615" s="43" t="str">
        <f>Source!H381</f>
        <v>м</v>
      </c>
      <c r="E615" s="44">
        <f>Source!I381</f>
        <v>2.2999999999999998</v>
      </c>
      <c r="F615" s="45">
        <f>Source!AL381+Source!AM381+Source!AO381</f>
        <v>131.99</v>
      </c>
      <c r="G615" s="46" t="s">
        <v>3</v>
      </c>
      <c r="H615" s="45">
        <f>ROUND(Source!AC381*Source!I381, 2)+ROUND(Source!AD381*Source!I381, 2)+ROUND(Source!AF381*Source!I381, 2)</f>
        <v>303.58</v>
      </c>
      <c r="I615" s="47"/>
      <c r="J615" s="47">
        <f>IF(Source!BC381&lt;&gt; 0, Source!BC381, 1)</f>
        <v>0.82</v>
      </c>
      <c r="K615" s="45">
        <f>Source!O381</f>
        <v>248.93</v>
      </c>
      <c r="L615" s="48"/>
      <c r="S615">
        <f>ROUND((Source!FX381/100)*((ROUND(Source!AF381*Source!I381, 2)+ROUND(Source!AE381*Source!I381, 2))), 2)</f>
        <v>0</v>
      </c>
      <c r="T615">
        <f>Source!X381</f>
        <v>0</v>
      </c>
      <c r="U615">
        <f>ROUND((Source!FY381/100)*((ROUND(Source!AF381*Source!I381, 2)+ROUND(Source!AE381*Source!I381, 2))), 2)</f>
        <v>0</v>
      </c>
      <c r="V615">
        <f>Source!Y381</f>
        <v>0</v>
      </c>
      <c r="W615">
        <f>IF(Source!BI381&lt;=1,H615, 0)</f>
        <v>303.58</v>
      </c>
      <c r="X615">
        <f>IF(Source!BI381=2,H615, 0)</f>
        <v>0</v>
      </c>
      <c r="Y615">
        <f>IF(Source!BI381=3,H615, 0)</f>
        <v>0</v>
      </c>
      <c r="Z615">
        <f>IF(Source!BI381=4,H615, 0)</f>
        <v>0</v>
      </c>
    </row>
    <row r="616" spans="1:26" ht="15">
      <c r="G616" s="71">
        <f>H608+H609+H611+H612+H613+SUM(H615:H615)</f>
        <v>406.82</v>
      </c>
      <c r="H616" s="71"/>
      <c r="J616" s="71">
        <f>K608+K609+K611+K612+K613+SUM(K615:K615)</f>
        <v>1011.6400000000001</v>
      </c>
      <c r="K616" s="71"/>
      <c r="L616" s="49">
        <f>Source!U380</f>
        <v>0.48737000000000003</v>
      </c>
      <c r="O616" s="32">
        <f>G616</f>
        <v>406.82</v>
      </c>
      <c r="P616" s="32">
        <f>J616</f>
        <v>1011.6400000000001</v>
      </c>
      <c r="Q616" s="32">
        <f>L616</f>
        <v>0.48737000000000003</v>
      </c>
      <c r="W616">
        <f>IF(Source!BI380&lt;=1,H608+H609+H611+H612+H613, 0)</f>
        <v>103.24</v>
      </c>
      <c r="X616">
        <f>IF(Source!BI380=2,H608+H609+H611+H612+H613, 0)</f>
        <v>0</v>
      </c>
      <c r="Y616">
        <f>IF(Source!BI380=3,H608+H609+H611+H612+H613, 0)</f>
        <v>0</v>
      </c>
      <c r="Z616">
        <f>IF(Source!BI380=4,H608+H609+H611+H612+H613, 0)</f>
        <v>0</v>
      </c>
    </row>
    <row r="617" spans="1:26" ht="57">
      <c r="A617" s="23" t="str">
        <f>Source!E382</f>
        <v>2</v>
      </c>
      <c r="B617" s="53" t="str">
        <f>Source!F382</f>
        <v>15-01-050-4</v>
      </c>
      <c r="C617" s="53" t="str">
        <f>Source!G382</f>
        <v>Облицовка оконных и дверных откосов декоративным бумажно-слоистым пластиком или листами из синтетических материалов на клее</v>
      </c>
      <c r="D617" s="37" t="str">
        <f>Source!H382</f>
        <v>100 м2 облицовки</v>
      </c>
      <c r="E617" s="10">
        <f>Source!I382</f>
        <v>1.2E-2</v>
      </c>
      <c r="F617" s="38">
        <f>Source!AL382+Source!AM382+Source!AO382</f>
        <v>2053.38</v>
      </c>
      <c r="G617" s="39"/>
      <c r="H617" s="38"/>
      <c r="I617" s="39" t="str">
        <f>Source!BO382</f>
        <v>15-01-050-4</v>
      </c>
      <c r="J617" s="39"/>
      <c r="K617" s="38"/>
      <c r="L617" s="40"/>
      <c r="S617">
        <f>ROUND((Source!FX382/100)*((ROUND(Source!AF382*Source!I382, 2)+ROUND(Source!AE382*Source!I382, 2))), 2)</f>
        <v>17.34</v>
      </c>
      <c r="T617">
        <f>Source!X382</f>
        <v>485.21</v>
      </c>
      <c r="U617">
        <f>ROUND((Source!FY382/100)*((ROUND(Source!AF382*Source!I382, 2)+ROUND(Source!AE382*Source!I382, 2))), 2)</f>
        <v>8.58</v>
      </c>
      <c r="V617">
        <f>Source!Y382</f>
        <v>224.41</v>
      </c>
    </row>
    <row r="618" spans="1:26">
      <c r="C618" s="31" t="str">
        <f>"Объем: "&amp;Source!I382&amp;"=1,2/"&amp;"100"</f>
        <v>Объем: 0,012=1,2/100</v>
      </c>
    </row>
    <row r="619" spans="1:26" ht="14.25">
      <c r="A619" s="23"/>
      <c r="B619" s="53"/>
      <c r="C619" s="53" t="s">
        <v>1026</v>
      </c>
      <c r="D619" s="37"/>
      <c r="E619" s="10"/>
      <c r="F619" s="38">
        <f>Source!AO382</f>
        <v>1528.19</v>
      </c>
      <c r="G619" s="39" t="str">
        <f>Source!DG382</f>
        <v/>
      </c>
      <c r="H619" s="38">
        <f>ROUND(Source!AF382*Source!I382, 2)</f>
        <v>18.34</v>
      </c>
      <c r="I619" s="39"/>
      <c r="J619" s="39">
        <f>IF(Source!BA382&lt;&gt; 0, Source!BA382, 1)</f>
        <v>33.049999999999997</v>
      </c>
      <c r="K619" s="38">
        <f>Source!S382</f>
        <v>606.08000000000004</v>
      </c>
      <c r="L619" s="40"/>
      <c r="R619">
        <f>H619</f>
        <v>18.34</v>
      </c>
    </row>
    <row r="620" spans="1:26" ht="14.25">
      <c r="A620" s="23"/>
      <c r="B620" s="53"/>
      <c r="C620" s="53" t="s">
        <v>92</v>
      </c>
      <c r="D620" s="37"/>
      <c r="E620" s="10"/>
      <c r="F620" s="38">
        <f>Source!AM382</f>
        <v>46.33</v>
      </c>
      <c r="G620" s="39" t="str">
        <f>Source!DE382</f>
        <v/>
      </c>
      <c r="H620" s="38">
        <f>ROUND(Source!AD382*Source!I382, 2)</f>
        <v>0.56000000000000005</v>
      </c>
      <c r="I620" s="39"/>
      <c r="J620" s="39">
        <f>IF(Source!BB382&lt;&gt; 0, Source!BB382, 1)</f>
        <v>10.92</v>
      </c>
      <c r="K620" s="38">
        <f>Source!Q382</f>
        <v>6.07</v>
      </c>
      <c r="L620" s="40"/>
    </row>
    <row r="621" spans="1:26" ht="14.25">
      <c r="A621" s="23"/>
      <c r="B621" s="53"/>
      <c r="C621" s="53" t="s">
        <v>1032</v>
      </c>
      <c r="D621" s="37"/>
      <c r="E621" s="10"/>
      <c r="F621" s="38">
        <f>Source!AN382</f>
        <v>1.08</v>
      </c>
      <c r="G621" s="39" t="str">
        <f>Source!DF382</f>
        <v/>
      </c>
      <c r="H621" s="50">
        <f>ROUND(Source!AE382*Source!I382, 2)</f>
        <v>0.01</v>
      </c>
      <c r="I621" s="39"/>
      <c r="J621" s="39">
        <f>IF(Source!BS382&lt;&gt; 0, Source!BS382, 1)</f>
        <v>33.049999999999997</v>
      </c>
      <c r="K621" s="50">
        <f>Source!R382</f>
        <v>0.43</v>
      </c>
      <c r="L621" s="40"/>
      <c r="R621">
        <f>H621</f>
        <v>0.01</v>
      </c>
    </row>
    <row r="622" spans="1:26" ht="14.25">
      <c r="A622" s="23"/>
      <c r="B622" s="53"/>
      <c r="C622" s="53" t="s">
        <v>1034</v>
      </c>
      <c r="D622" s="37"/>
      <c r="E622" s="10"/>
      <c r="F622" s="38">
        <f>Source!AL382</f>
        <v>478.86</v>
      </c>
      <c r="G622" s="39" t="str">
        <f>Source!DD382</f>
        <v/>
      </c>
      <c r="H622" s="38">
        <f>ROUND(Source!AC382*Source!I382, 2)</f>
        <v>5.75</v>
      </c>
      <c r="I622" s="39"/>
      <c r="J622" s="39">
        <f>IF(Source!BC382&lt;&gt; 0, Source!BC382, 1)</f>
        <v>3.4</v>
      </c>
      <c r="K622" s="38">
        <f>Source!P382</f>
        <v>19.54</v>
      </c>
      <c r="L622" s="40"/>
    </row>
    <row r="623" spans="1:26" ht="14.25">
      <c r="A623" s="23"/>
      <c r="B623" s="53"/>
      <c r="C623" s="53" t="s">
        <v>1027</v>
      </c>
      <c r="D623" s="37" t="s">
        <v>1028</v>
      </c>
      <c r="E623" s="10">
        <f>Source!BZ382</f>
        <v>105</v>
      </c>
      <c r="F623" s="69" t="str">
        <f>CONCATENATE(" )", Source!DL382, Source!FT382, "=", Source!FX382)</f>
        <v xml:space="preserve"> )*0,9=94,5</v>
      </c>
      <c r="G623" s="70"/>
      <c r="H623" s="38">
        <f>SUM(S617:S627)</f>
        <v>17.34</v>
      </c>
      <c r="I623" s="41" t="str">
        <f>CONCATENATE(Source!FX382, Source!FV382, "=")</f>
        <v>94,5*0,85=</v>
      </c>
      <c r="J623" s="36">
        <f>Source!AT382</f>
        <v>80</v>
      </c>
      <c r="K623" s="38">
        <f>SUM(T617:T627)</f>
        <v>485.21</v>
      </c>
      <c r="L623" s="40"/>
    </row>
    <row r="624" spans="1:26" ht="14.25">
      <c r="A624" s="23"/>
      <c r="B624" s="53"/>
      <c r="C624" s="53" t="s">
        <v>1029</v>
      </c>
      <c r="D624" s="37" t="s">
        <v>1028</v>
      </c>
      <c r="E624" s="10">
        <f>Source!CA382</f>
        <v>55</v>
      </c>
      <c r="F624" s="69" t="str">
        <f>CONCATENATE(" )", Source!DM382, Source!FU382, "=", Source!FY382)</f>
        <v xml:space="preserve"> )*0,85=46,75</v>
      </c>
      <c r="G624" s="70"/>
      <c r="H624" s="38">
        <f>SUM(U617:U627)</f>
        <v>8.58</v>
      </c>
      <c r="I624" s="41" t="str">
        <f>CONCATENATE(Source!FY382, Source!FW382, "=")</f>
        <v>46,75*0,8=</v>
      </c>
      <c r="J624" s="36">
        <f>Source!AU382</f>
        <v>37</v>
      </c>
      <c r="K624" s="38">
        <f>SUM(V617:V627)</f>
        <v>224.41</v>
      </c>
      <c r="L624" s="40"/>
    </row>
    <row r="625" spans="1:26" ht="14.25">
      <c r="A625" s="23"/>
      <c r="B625" s="53"/>
      <c r="C625" s="53" t="s">
        <v>1030</v>
      </c>
      <c r="D625" s="37" t="s">
        <v>1031</v>
      </c>
      <c r="E625" s="10">
        <f>Source!AQ382</f>
        <v>166.47</v>
      </c>
      <c r="F625" s="38"/>
      <c r="G625" s="39" t="str">
        <f>Source!DI382</f>
        <v/>
      </c>
      <c r="H625" s="38"/>
      <c r="I625" s="39"/>
      <c r="J625" s="39"/>
      <c r="K625" s="38"/>
      <c r="L625" s="42">
        <f>Source!U382</f>
        <v>1.9976400000000001</v>
      </c>
    </row>
    <row r="626" spans="1:26" ht="85.5">
      <c r="A626" s="23" t="str">
        <f>Source!E383</f>
        <v>2,1</v>
      </c>
      <c r="B626" s="53" t="str">
        <f>Source!F383</f>
        <v>101-6871</v>
      </c>
      <c r="C626" s="53" t="str">
        <f>Source!G383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626" s="37" t="str">
        <f>Source!H383</f>
        <v>м2</v>
      </c>
      <c r="E626" s="10">
        <f>Source!I383</f>
        <v>1.26</v>
      </c>
      <c r="F626" s="38">
        <f>Source!AL383+Source!AM383+Source!AO383</f>
        <v>377.87</v>
      </c>
      <c r="G626" s="52" t="s">
        <v>3</v>
      </c>
      <c r="H626" s="38">
        <f>ROUND(Source!AC383*Source!I383, 2)+ROUND(Source!AD383*Source!I383, 2)+ROUND(Source!AF383*Source!I383, 2)</f>
        <v>476.12</v>
      </c>
      <c r="I626" s="39"/>
      <c r="J626" s="39">
        <f>IF(Source!BC383&lt;&gt; 0, Source!BC383, 1)</f>
        <v>0.6</v>
      </c>
      <c r="K626" s="38">
        <f>Source!O383</f>
        <v>285.67</v>
      </c>
      <c r="L626" s="40"/>
      <c r="S626">
        <f>ROUND((Source!FX383/100)*((ROUND(Source!AF383*Source!I383, 2)+ROUND(Source!AE383*Source!I383, 2))), 2)</f>
        <v>0</v>
      </c>
      <c r="T626">
        <f>Source!X383</f>
        <v>0</v>
      </c>
      <c r="U626">
        <f>ROUND((Source!FY383/100)*((ROUND(Source!AF383*Source!I383, 2)+ROUND(Source!AE383*Source!I383, 2))), 2)</f>
        <v>0</v>
      </c>
      <c r="V626">
        <f>Source!Y383</f>
        <v>0</v>
      </c>
      <c r="W626">
        <f>IF(Source!BI383&lt;=1,H626, 0)</f>
        <v>476.12</v>
      </c>
      <c r="X626">
        <f>IF(Source!BI383=2,H626, 0)</f>
        <v>0</v>
      </c>
      <c r="Y626">
        <f>IF(Source!BI383=3,H626, 0)</f>
        <v>0</v>
      </c>
      <c r="Z626">
        <f>IF(Source!BI383=4,H626, 0)</f>
        <v>0</v>
      </c>
    </row>
    <row r="627" spans="1:26" ht="14.25">
      <c r="A627" s="54" t="str">
        <f>Source!E384</f>
        <v>2,2</v>
      </c>
      <c r="B627" s="55" t="str">
        <f>Source!F384</f>
        <v>101-2416</v>
      </c>
      <c r="C627" s="55" t="str">
        <f>Source!G384</f>
        <v>Грунтовка «Бетоконтакт», КНАУФ</v>
      </c>
      <c r="D627" s="43" t="str">
        <f>Source!H384</f>
        <v>кг</v>
      </c>
      <c r="E627" s="44">
        <f>Source!I384</f>
        <v>0.107</v>
      </c>
      <c r="F627" s="45">
        <f>Source!AL384+Source!AM384+Source!AO384</f>
        <v>22.91</v>
      </c>
      <c r="G627" s="46" t="s">
        <v>3</v>
      </c>
      <c r="H627" s="45">
        <f>ROUND(Source!AC384*Source!I384, 2)+ROUND(Source!AD384*Source!I384, 2)+ROUND(Source!AF384*Source!I384, 2)</f>
        <v>2.4500000000000002</v>
      </c>
      <c r="I627" s="47"/>
      <c r="J627" s="47">
        <f>IF(Source!BC384&lt;&gt; 0, Source!BC384, 1)</f>
        <v>5.85</v>
      </c>
      <c r="K627" s="45">
        <f>Source!O384</f>
        <v>14.34</v>
      </c>
      <c r="L627" s="48"/>
      <c r="S627">
        <f>ROUND((Source!FX384/100)*((ROUND(Source!AF384*Source!I384, 2)+ROUND(Source!AE384*Source!I384, 2))), 2)</f>
        <v>0</v>
      </c>
      <c r="T627">
        <f>Source!X384</f>
        <v>0</v>
      </c>
      <c r="U627">
        <f>ROUND((Source!FY384/100)*((ROUND(Source!AF384*Source!I384, 2)+ROUND(Source!AE384*Source!I384, 2))), 2)</f>
        <v>0</v>
      </c>
      <c r="V627">
        <f>Source!Y384</f>
        <v>0</v>
      </c>
      <c r="W627">
        <f>IF(Source!BI384&lt;=1,H627, 0)</f>
        <v>2.4500000000000002</v>
      </c>
      <c r="X627">
        <f>IF(Source!BI384=2,H627, 0)</f>
        <v>0</v>
      </c>
      <c r="Y627">
        <f>IF(Source!BI384=3,H627, 0)</f>
        <v>0</v>
      </c>
      <c r="Z627">
        <f>IF(Source!BI384=4,H627, 0)</f>
        <v>0</v>
      </c>
    </row>
    <row r="628" spans="1:26" ht="15">
      <c r="G628" s="71">
        <f>H619+H620+H622+H623+H624+SUM(H626:H627)</f>
        <v>529.14</v>
      </c>
      <c r="H628" s="71"/>
      <c r="J628" s="71">
        <f>K619+K620+K622+K623+K624+SUM(K626:K627)</f>
        <v>1641.3200000000002</v>
      </c>
      <c r="K628" s="71"/>
      <c r="L628" s="49">
        <f>Source!U382</f>
        <v>1.9976400000000001</v>
      </c>
      <c r="O628" s="32">
        <f>G628</f>
        <v>529.14</v>
      </c>
      <c r="P628" s="32">
        <f>J628</f>
        <v>1641.3200000000002</v>
      </c>
      <c r="Q628" s="32">
        <f>L628</f>
        <v>1.9976400000000001</v>
      </c>
      <c r="W628">
        <f>IF(Source!BI382&lt;=1,H619+H620+H622+H623+H624, 0)</f>
        <v>50.569999999999993</v>
      </c>
      <c r="X628">
        <f>IF(Source!BI382=2,H619+H620+H622+H623+H624, 0)</f>
        <v>0</v>
      </c>
      <c r="Y628">
        <f>IF(Source!BI382=3,H619+H620+H622+H623+H624, 0)</f>
        <v>0</v>
      </c>
      <c r="Z628">
        <f>IF(Source!BI382=4,H619+H620+H622+H623+H624, 0)</f>
        <v>0</v>
      </c>
    </row>
    <row r="629" spans="1:26" ht="28.5">
      <c r="A629" s="23" t="str">
        <f>Source!E385</f>
        <v>3</v>
      </c>
      <c r="B629" s="53" t="str">
        <f>Source!F385</f>
        <v>10-04-013-1</v>
      </c>
      <c r="C629" s="53" t="str">
        <f>Source!G385</f>
        <v>Установка деревянных дверных блоков</v>
      </c>
      <c r="D629" s="37" t="str">
        <f>Source!H385</f>
        <v>100 м2 проемов</v>
      </c>
      <c r="E629" s="10">
        <f>Source!I385</f>
        <v>0.02</v>
      </c>
      <c r="F629" s="38">
        <f>Source!AL385+Source!AM385+Source!AO385</f>
        <v>21712.98</v>
      </c>
      <c r="G629" s="39"/>
      <c r="H629" s="38"/>
      <c r="I629" s="39" t="str">
        <f>Source!BO385</f>
        <v>10-04-013-1</v>
      </c>
      <c r="J629" s="39"/>
      <c r="K629" s="38"/>
      <c r="L629" s="40"/>
      <c r="S629">
        <f>ROUND((Source!FX385/100)*((ROUND(Source!AF385*Source!I385, 2)+ROUND(Source!AE385*Source!I385, 2))), 2)</f>
        <v>16.100000000000001</v>
      </c>
      <c r="T629">
        <f>Source!X385</f>
        <v>451.09</v>
      </c>
      <c r="U629">
        <f>ROUND((Source!FY385/100)*((ROUND(Source!AF385*Source!I385, 2)+ROUND(Source!AE385*Source!I385, 2))), 2)</f>
        <v>8.1199999999999992</v>
      </c>
      <c r="V629">
        <f>Source!Y385</f>
        <v>215.52</v>
      </c>
    </row>
    <row r="630" spans="1:26">
      <c r="C630" s="31" t="str">
        <f>"Объем: "&amp;Source!I385&amp;"=2/"&amp;"100"</f>
        <v>Объем: 0,02=2/100</v>
      </c>
    </row>
    <row r="631" spans="1:26" ht="14.25">
      <c r="A631" s="23"/>
      <c r="B631" s="53"/>
      <c r="C631" s="53" t="s">
        <v>1026</v>
      </c>
      <c r="D631" s="37"/>
      <c r="E631" s="10"/>
      <c r="F631" s="38">
        <f>Source!AO385</f>
        <v>639.24</v>
      </c>
      <c r="G631" s="39" t="str">
        <f>Source!DG385</f>
        <v>*1,15</v>
      </c>
      <c r="H631" s="38">
        <f>ROUND(Source!AF385*Source!I385, 2)</f>
        <v>14.7</v>
      </c>
      <c r="I631" s="39"/>
      <c r="J631" s="39">
        <f>IF(Source!BA385&lt;&gt; 0, Source!BA385, 1)</f>
        <v>33.049999999999997</v>
      </c>
      <c r="K631" s="38">
        <f>Source!S385</f>
        <v>485.92</v>
      </c>
      <c r="L631" s="40"/>
      <c r="R631">
        <f>H631</f>
        <v>14.7</v>
      </c>
    </row>
    <row r="632" spans="1:26" ht="14.25">
      <c r="A632" s="23"/>
      <c r="B632" s="53"/>
      <c r="C632" s="53" t="s">
        <v>92</v>
      </c>
      <c r="D632" s="37"/>
      <c r="E632" s="10"/>
      <c r="F632" s="38">
        <f>Source!AM385</f>
        <v>333.01</v>
      </c>
      <c r="G632" s="39" t="str">
        <f>Source!DE385</f>
        <v>)*1,25</v>
      </c>
      <c r="H632" s="38">
        <f>ROUND(Source!AD385*Source!I385, 2)</f>
        <v>8.33</v>
      </c>
      <c r="I632" s="39"/>
      <c r="J632" s="39">
        <f>IF(Source!BB385&lt;&gt; 0, Source!BB385, 1)</f>
        <v>10.3</v>
      </c>
      <c r="K632" s="38">
        <f>Source!Q385</f>
        <v>85.75</v>
      </c>
      <c r="L632" s="40"/>
    </row>
    <row r="633" spans="1:26" ht="14.25">
      <c r="A633" s="23"/>
      <c r="B633" s="53"/>
      <c r="C633" s="53" t="s">
        <v>1032</v>
      </c>
      <c r="D633" s="37"/>
      <c r="E633" s="10"/>
      <c r="F633" s="38">
        <f>Source!AN385</f>
        <v>18.5</v>
      </c>
      <c r="G633" s="39" t="str">
        <f>Source!DF385</f>
        <v>)*1,25</v>
      </c>
      <c r="H633" s="50">
        <f>ROUND(Source!AE385*Source!I385, 2)</f>
        <v>0.46</v>
      </c>
      <c r="I633" s="39"/>
      <c r="J633" s="39">
        <f>IF(Source!BS385&lt;&gt; 0, Source!BS385, 1)</f>
        <v>33.049999999999997</v>
      </c>
      <c r="K633" s="50">
        <f>Source!R385</f>
        <v>15.29</v>
      </c>
      <c r="L633" s="40"/>
      <c r="R633">
        <f>H633</f>
        <v>0.46</v>
      </c>
    </row>
    <row r="634" spans="1:26" ht="14.25">
      <c r="A634" s="23"/>
      <c r="B634" s="53"/>
      <c r="C634" s="53" t="s">
        <v>1034</v>
      </c>
      <c r="D634" s="37"/>
      <c r="E634" s="10"/>
      <c r="F634" s="38">
        <f>Source!AL385</f>
        <v>20740.73</v>
      </c>
      <c r="G634" s="39" t="str">
        <f>Source!DD385</f>
        <v/>
      </c>
      <c r="H634" s="38">
        <f>ROUND(Source!AC385*Source!I385, 2)</f>
        <v>414.81</v>
      </c>
      <c r="I634" s="39"/>
      <c r="J634" s="39">
        <f>IF(Source!BC385&lt;&gt; 0, Source!BC385, 1)</f>
        <v>5.0199999999999996</v>
      </c>
      <c r="K634" s="38">
        <f>Source!P385</f>
        <v>2082.37</v>
      </c>
      <c r="L634" s="40"/>
    </row>
    <row r="635" spans="1:26" ht="14.25">
      <c r="A635" s="23"/>
      <c r="B635" s="53"/>
      <c r="C635" s="53" t="s">
        <v>1027</v>
      </c>
      <c r="D635" s="37" t="s">
        <v>1028</v>
      </c>
      <c r="E635" s="10">
        <f>Source!BZ385</f>
        <v>118</v>
      </c>
      <c r="F635" s="69" t="str">
        <f>CONCATENATE(" )", Source!DL385, Source!FT385, "=", Source!FX385)</f>
        <v xml:space="preserve"> )*0,9=106,2</v>
      </c>
      <c r="G635" s="70"/>
      <c r="H635" s="38">
        <f>SUM(S629:S640)</f>
        <v>16.100000000000001</v>
      </c>
      <c r="I635" s="41" t="str">
        <f>CONCATENATE(Source!FX385, Source!FV385, "=")</f>
        <v>106,2*0,85=</v>
      </c>
      <c r="J635" s="36">
        <f>Source!AT385</f>
        <v>90</v>
      </c>
      <c r="K635" s="38">
        <f>SUM(T629:T640)</f>
        <v>451.09</v>
      </c>
      <c r="L635" s="40"/>
    </row>
    <row r="636" spans="1:26" ht="14.25">
      <c r="A636" s="23"/>
      <c r="B636" s="53"/>
      <c r="C636" s="53" t="s">
        <v>1029</v>
      </c>
      <c r="D636" s="37" t="s">
        <v>1028</v>
      </c>
      <c r="E636" s="10">
        <f>Source!CA385</f>
        <v>63</v>
      </c>
      <c r="F636" s="69" t="str">
        <f>CONCATENATE(" )", Source!DM385, Source!FU385, "=", Source!FY385)</f>
        <v xml:space="preserve"> )*0,85=53,55</v>
      </c>
      <c r="G636" s="70"/>
      <c r="H636" s="38">
        <f>SUM(U629:U640)</f>
        <v>8.1199999999999992</v>
      </c>
      <c r="I636" s="41" t="str">
        <f>CONCATENATE(Source!FY385, Source!FW385, "=")</f>
        <v>53,55*0,8=</v>
      </c>
      <c r="J636" s="36">
        <f>Source!AU385</f>
        <v>43</v>
      </c>
      <c r="K636" s="38">
        <f>SUM(V629:V640)</f>
        <v>215.52</v>
      </c>
      <c r="L636" s="40"/>
    </row>
    <row r="637" spans="1:26" ht="14.25">
      <c r="A637" s="23"/>
      <c r="B637" s="53"/>
      <c r="C637" s="53" t="s">
        <v>1030</v>
      </c>
      <c r="D637" s="37" t="s">
        <v>1031</v>
      </c>
      <c r="E637" s="10">
        <f>Source!AQ385</f>
        <v>73.14</v>
      </c>
      <c r="F637" s="38"/>
      <c r="G637" s="39" t="str">
        <f>Source!DI385</f>
        <v>*1,15</v>
      </c>
      <c r="H637" s="38"/>
      <c r="I637" s="39"/>
      <c r="J637" s="39"/>
      <c r="K637" s="38"/>
      <c r="L637" s="42">
        <f>Source!U385</f>
        <v>1.6822199999999998</v>
      </c>
    </row>
    <row r="638" spans="1:26" ht="57">
      <c r="A638" s="23" t="str">
        <f>Source!E386</f>
        <v>3,1</v>
      </c>
      <c r="B638" s="53" t="str">
        <f>Source!F386</f>
        <v>101-0882</v>
      </c>
      <c r="C638" s="53" t="str">
        <f>Source!G386</f>
        <v>Скобяные изделия для дверных балконных блоков со спаренными полотнами жилых и общественных зданий однопольных</v>
      </c>
      <c r="D638" s="37" t="str">
        <f>Source!H386</f>
        <v>компл.</v>
      </c>
      <c r="E638" s="10">
        <f>Source!I386</f>
        <v>1</v>
      </c>
      <c r="F638" s="38">
        <f>Source!AL386+Source!AM386+Source!AO386</f>
        <v>94.69</v>
      </c>
      <c r="G638" s="52" t="s">
        <v>3</v>
      </c>
      <c r="H638" s="38">
        <f>ROUND(Source!AC386*Source!I386, 2)+ROUND(Source!AD386*Source!I386, 2)+ROUND(Source!AF386*Source!I386, 2)</f>
        <v>94.69</v>
      </c>
      <c r="I638" s="39"/>
      <c r="J638" s="39">
        <f>IF(Source!BC386&lt;&gt; 0, Source!BC386, 1)</f>
        <v>2.0699999999999998</v>
      </c>
      <c r="K638" s="38">
        <f>Source!O386</f>
        <v>196.01</v>
      </c>
      <c r="L638" s="40"/>
      <c r="S638">
        <f>ROUND((Source!FX386/100)*((ROUND(Source!AF386*Source!I386, 2)+ROUND(Source!AE386*Source!I386, 2))), 2)</f>
        <v>0</v>
      </c>
      <c r="T638">
        <f>Source!X386</f>
        <v>0</v>
      </c>
      <c r="U638">
        <f>ROUND((Source!FY386/100)*((ROUND(Source!AF386*Source!I386, 2)+ROUND(Source!AE386*Source!I386, 2))), 2)</f>
        <v>0</v>
      </c>
      <c r="V638">
        <f>Source!Y386</f>
        <v>0</v>
      </c>
      <c r="W638">
        <f>IF(Source!BI386&lt;=1,H638, 0)</f>
        <v>94.69</v>
      </c>
      <c r="X638">
        <f>IF(Source!BI386=2,H638, 0)</f>
        <v>0</v>
      </c>
      <c r="Y638">
        <f>IF(Source!BI386=3,H638, 0)</f>
        <v>0</v>
      </c>
      <c r="Z638">
        <f>IF(Source!BI386=4,H638, 0)</f>
        <v>0</v>
      </c>
    </row>
    <row r="639" spans="1:26" ht="42.75">
      <c r="A639" s="23" t="str">
        <f>Source!E387</f>
        <v>3,2</v>
      </c>
      <c r="B639" s="53" t="str">
        <f>Source!F387</f>
        <v>203-8142</v>
      </c>
      <c r="C639" s="53" t="str">
        <f>Source!G387</f>
        <v>Блоки дверные из натурального массива дуба (коробка, полотно глухое, наличники, фурнитура)</v>
      </c>
      <c r="D639" s="37" t="str">
        <f>Source!H387</f>
        <v>м2</v>
      </c>
      <c r="E639" s="10">
        <f>Source!I387</f>
        <v>2</v>
      </c>
      <c r="F639" s="38">
        <f>Source!AL387+Source!AM387+Source!AO387</f>
        <v>4535.87</v>
      </c>
      <c r="G639" s="52" t="s">
        <v>3</v>
      </c>
      <c r="H639" s="38">
        <f>ROUND(Source!AC387*Source!I387, 2)+ROUND(Source!AD387*Source!I387, 2)+ROUND(Source!AF387*Source!I387, 2)</f>
        <v>9071.74</v>
      </c>
      <c r="I639" s="39"/>
      <c r="J639" s="39">
        <f>IF(Source!BC387&lt;&gt; 0, Source!BC387, 1)</f>
        <v>2.44</v>
      </c>
      <c r="K639" s="38">
        <f>Source!O387</f>
        <v>22135.05</v>
      </c>
      <c r="L639" s="40"/>
      <c r="S639">
        <f>ROUND((Source!FX387/100)*((ROUND(Source!AF387*Source!I387, 2)+ROUND(Source!AE387*Source!I387, 2))), 2)</f>
        <v>0</v>
      </c>
      <c r="T639">
        <f>Source!X387</f>
        <v>0</v>
      </c>
      <c r="U639">
        <f>ROUND((Source!FY387/100)*((ROUND(Source!AF387*Source!I387, 2)+ROUND(Source!AE387*Source!I387, 2))), 2)</f>
        <v>0</v>
      </c>
      <c r="V639">
        <f>Source!Y387</f>
        <v>0</v>
      </c>
      <c r="W639">
        <f>IF(Source!BI387&lt;=1,H639, 0)</f>
        <v>9071.74</v>
      </c>
      <c r="X639">
        <f>IF(Source!BI387=2,H639, 0)</f>
        <v>0</v>
      </c>
      <c r="Y639">
        <f>IF(Source!BI387=3,H639, 0)</f>
        <v>0</v>
      </c>
      <c r="Z639">
        <f>IF(Source!BI387=4,H639, 0)</f>
        <v>0</v>
      </c>
    </row>
    <row r="640" spans="1:26" ht="57">
      <c r="A640" s="54" t="str">
        <f>Source!E388</f>
        <v>3,3</v>
      </c>
      <c r="B640" s="55" t="str">
        <f>Source!F388</f>
        <v>203-0223</v>
      </c>
      <c r="C640" s="55" t="str">
        <f>Source!G388</f>
        <v>Блоки дверные с рамочными полотнами однопольные ДН 21-10, площадь 2,05 м2; ДН 24-10, площадь 2,35 м2</v>
      </c>
      <c r="D640" s="43" t="str">
        <f>Source!H388</f>
        <v>м2</v>
      </c>
      <c r="E640" s="44">
        <f>Source!I388</f>
        <v>-2</v>
      </c>
      <c r="F640" s="45">
        <f>Source!AL388+Source!AM388+Source!AO388</f>
        <v>207</v>
      </c>
      <c r="G640" s="46" t="s">
        <v>3</v>
      </c>
      <c r="H640" s="45">
        <f>ROUND(Source!AC388*Source!I388, 2)+ROUND(Source!AD388*Source!I388, 2)+ROUND(Source!AF388*Source!I388, 2)</f>
        <v>-414</v>
      </c>
      <c r="I640" s="47"/>
      <c r="J640" s="47">
        <f>IF(Source!BC388&lt;&gt; 0, Source!BC388, 1)</f>
        <v>5.0199999999999996</v>
      </c>
      <c r="K640" s="45">
        <f>Source!O388</f>
        <v>-2078.2800000000002</v>
      </c>
      <c r="L640" s="48"/>
      <c r="S640">
        <f>ROUND((Source!FX388/100)*((ROUND(Source!AF388*Source!I388, 2)+ROUND(Source!AE388*Source!I388, 2))), 2)</f>
        <v>0</v>
      </c>
      <c r="T640">
        <f>Source!X388</f>
        <v>0</v>
      </c>
      <c r="U640">
        <f>ROUND((Source!FY388/100)*((ROUND(Source!AF388*Source!I388, 2)+ROUND(Source!AE388*Source!I388, 2))), 2)</f>
        <v>0</v>
      </c>
      <c r="V640">
        <f>Source!Y388</f>
        <v>0</v>
      </c>
      <c r="W640">
        <f>IF(Source!BI388&lt;=1,H640, 0)</f>
        <v>-414</v>
      </c>
      <c r="X640">
        <f>IF(Source!BI388=2,H640, 0)</f>
        <v>0</v>
      </c>
      <c r="Y640">
        <f>IF(Source!BI388=3,H640, 0)</f>
        <v>0</v>
      </c>
      <c r="Z640">
        <f>IF(Source!BI388=4,H640, 0)</f>
        <v>0</v>
      </c>
    </row>
    <row r="641" spans="1:26" ht="15">
      <c r="G641" s="71">
        <f>H631+H632+H634+H635+H636+SUM(H638:H640)</f>
        <v>9214.49</v>
      </c>
      <c r="H641" s="71"/>
      <c r="J641" s="71">
        <f>K631+K632+K634+K635+K636+SUM(K638:K640)</f>
        <v>23573.43</v>
      </c>
      <c r="K641" s="71"/>
      <c r="L641" s="49">
        <f>Source!U385</f>
        <v>1.6822199999999998</v>
      </c>
      <c r="O641" s="32">
        <f>G641</f>
        <v>9214.49</v>
      </c>
      <c r="P641" s="32">
        <f>J641</f>
        <v>23573.43</v>
      </c>
      <c r="Q641" s="32">
        <f>L641</f>
        <v>1.6822199999999998</v>
      </c>
      <c r="W641">
        <f>IF(Source!BI385&lt;=1,H631+H632+H634+H635+H636, 0)</f>
        <v>462.06000000000006</v>
      </c>
      <c r="X641">
        <f>IF(Source!BI385=2,H631+H632+H634+H635+H636, 0)</f>
        <v>0</v>
      </c>
      <c r="Y641">
        <f>IF(Source!BI385=3,H631+H632+H634+H635+H636, 0)</f>
        <v>0</v>
      </c>
      <c r="Z641">
        <f>IF(Source!BI385=4,H631+H632+H634+H635+H636, 0)</f>
        <v>0</v>
      </c>
    </row>
    <row r="642" spans="1:26" ht="79.5">
      <c r="A642" s="23" t="str">
        <f>Source!E389</f>
        <v>4</v>
      </c>
      <c r="B642" s="53" t="s">
        <v>1036</v>
      </c>
      <c r="C642" s="53" t="str">
        <f>Source!G389</f>
        <v>Укладка лаг по плитам перекрытий</v>
      </c>
      <c r="D642" s="37" t="str">
        <f>Source!H389</f>
        <v>100 м2 пола</v>
      </c>
      <c r="E642" s="10">
        <f>Source!I389</f>
        <v>0.17799999999999999</v>
      </c>
      <c r="F642" s="38">
        <f>Source!AL389+Source!AM389+Source!AO389</f>
        <v>2068.7799999999997</v>
      </c>
      <c r="G642" s="39"/>
      <c r="H642" s="38"/>
      <c r="I642" s="39" t="str">
        <f>Source!BO389</f>
        <v>11-01-012-3</v>
      </c>
      <c r="J642" s="39"/>
      <c r="K642" s="38"/>
      <c r="L642" s="40"/>
      <c r="S642">
        <f>ROUND((Source!FX389/100)*((ROUND(Source!AF389*Source!I389, 2)+ROUND(Source!AE389*Source!I389, 2))), 2)</f>
        <v>69.69</v>
      </c>
      <c r="T642">
        <f>Source!X389</f>
        <v>1955.55</v>
      </c>
      <c r="U642">
        <f>ROUND((Source!FY389/100)*((ROUND(Source!AF389*Source!I389, 2)+ROUND(Source!AE389*Source!I389, 2))), 2)</f>
        <v>40.130000000000003</v>
      </c>
      <c r="V642">
        <f>Source!Y389</f>
        <v>1060.99</v>
      </c>
    </row>
    <row r="643" spans="1:26">
      <c r="C643" s="31" t="str">
        <f>"Объем: "&amp;Source!I389&amp;"=17,8/"&amp;"100"</f>
        <v>Объем: 0,178=17,8/100</v>
      </c>
    </row>
    <row r="644" spans="1:26" ht="14.25">
      <c r="A644" s="23"/>
      <c r="B644" s="53"/>
      <c r="C644" s="53" t="s">
        <v>1026</v>
      </c>
      <c r="D644" s="37"/>
      <c r="E644" s="10"/>
      <c r="F644" s="38">
        <f>Source!AO389</f>
        <v>304.86</v>
      </c>
      <c r="G644" s="39" t="str">
        <f>Source!DG389</f>
        <v>)*1,15</v>
      </c>
      <c r="H644" s="38">
        <f>ROUND(Source!AF389*Source!I389, 2)</f>
        <v>62.41</v>
      </c>
      <c r="I644" s="39"/>
      <c r="J644" s="39">
        <f>IF(Source!BA389&lt;&gt; 0, Source!BA389, 1)</f>
        <v>33.049999999999997</v>
      </c>
      <c r="K644" s="38">
        <f>Source!S389</f>
        <v>2062.4899999999998</v>
      </c>
      <c r="L644" s="40"/>
      <c r="R644">
        <f>H644</f>
        <v>62.41</v>
      </c>
    </row>
    <row r="645" spans="1:26" ht="14.25">
      <c r="A645" s="23"/>
      <c r="B645" s="53"/>
      <c r="C645" s="53" t="s">
        <v>92</v>
      </c>
      <c r="D645" s="37"/>
      <c r="E645" s="10"/>
      <c r="F645" s="38">
        <f>Source!AM389</f>
        <v>28.6</v>
      </c>
      <c r="G645" s="39" t="str">
        <f>Source!DE389</f>
        <v>)*1,25</v>
      </c>
      <c r="H645" s="38">
        <f>ROUND(Source!AD389*Source!I389, 2)</f>
        <v>6.36</v>
      </c>
      <c r="I645" s="39"/>
      <c r="J645" s="39">
        <f>IF(Source!BB389&lt;&gt; 0, Source!BB389, 1)</f>
        <v>11.52</v>
      </c>
      <c r="K645" s="38">
        <f>Source!Q389</f>
        <v>73.31</v>
      </c>
      <c r="L645" s="40"/>
    </row>
    <row r="646" spans="1:26" ht="14.25">
      <c r="A646" s="23"/>
      <c r="B646" s="53"/>
      <c r="C646" s="53" t="s">
        <v>1032</v>
      </c>
      <c r="D646" s="37"/>
      <c r="E646" s="10"/>
      <c r="F646" s="38">
        <f>Source!AN389</f>
        <v>2.4300000000000002</v>
      </c>
      <c r="G646" s="39" t="str">
        <f>Source!DF389</f>
        <v>)*1,25</v>
      </c>
      <c r="H646" s="50">
        <f>ROUND(Source!AE389*Source!I389, 2)</f>
        <v>0.54</v>
      </c>
      <c r="I646" s="39"/>
      <c r="J646" s="39">
        <f>IF(Source!BS389&lt;&gt; 0, Source!BS389, 1)</f>
        <v>33.049999999999997</v>
      </c>
      <c r="K646" s="50">
        <f>Source!R389</f>
        <v>17.88</v>
      </c>
      <c r="L646" s="40"/>
      <c r="R646">
        <f>H646</f>
        <v>0.54</v>
      </c>
    </row>
    <row r="647" spans="1:26" ht="14.25">
      <c r="A647" s="23"/>
      <c r="B647" s="53"/>
      <c r="C647" s="53" t="s">
        <v>1034</v>
      </c>
      <c r="D647" s="37"/>
      <c r="E647" s="10"/>
      <c r="F647" s="38">
        <f>Source!AL389</f>
        <v>1735.32</v>
      </c>
      <c r="G647" s="39" t="str">
        <f>Source!DD389</f>
        <v/>
      </c>
      <c r="H647" s="38">
        <f>ROUND(Source!AC389*Source!I389, 2)</f>
        <v>308.89</v>
      </c>
      <c r="I647" s="39"/>
      <c r="J647" s="39">
        <f>IF(Source!BC389&lt;&gt; 0, Source!BC389, 1)</f>
        <v>3.5</v>
      </c>
      <c r="K647" s="38">
        <f>Source!P389</f>
        <v>1081.0999999999999</v>
      </c>
      <c r="L647" s="40"/>
    </row>
    <row r="648" spans="1:26" ht="14.25">
      <c r="A648" s="23"/>
      <c r="B648" s="53"/>
      <c r="C648" s="53" t="s">
        <v>1027</v>
      </c>
      <c r="D648" s="37" t="s">
        <v>1028</v>
      </c>
      <c r="E648" s="10">
        <f>Source!BZ389</f>
        <v>123</v>
      </c>
      <c r="F648" s="69" t="str">
        <f>CONCATENATE(" )", Source!DL389, Source!FT389, "=", Source!FX389)</f>
        <v xml:space="preserve"> )*0,9=110,7</v>
      </c>
      <c r="G648" s="70"/>
      <c r="H648" s="38">
        <f>SUM(S642:S650)</f>
        <v>69.69</v>
      </c>
      <c r="I648" s="41" t="str">
        <f>CONCATENATE(Source!FX389, Source!FV389, "=")</f>
        <v>110,7*0,85=</v>
      </c>
      <c r="J648" s="36">
        <f>Source!AT389</f>
        <v>94</v>
      </c>
      <c r="K648" s="38">
        <f>SUM(T642:T650)</f>
        <v>1955.55</v>
      </c>
      <c r="L648" s="40"/>
    </row>
    <row r="649" spans="1:26" ht="14.25">
      <c r="A649" s="23"/>
      <c r="B649" s="53"/>
      <c r="C649" s="53" t="s">
        <v>1029</v>
      </c>
      <c r="D649" s="37" t="s">
        <v>1028</v>
      </c>
      <c r="E649" s="10">
        <f>Source!CA389</f>
        <v>75</v>
      </c>
      <c r="F649" s="69" t="str">
        <f>CONCATENATE(" )", Source!DM389, Source!FU389, "=", Source!FY389)</f>
        <v xml:space="preserve"> )*0,85=63,75</v>
      </c>
      <c r="G649" s="70"/>
      <c r="H649" s="38">
        <f>SUM(U642:U650)</f>
        <v>40.130000000000003</v>
      </c>
      <c r="I649" s="41" t="str">
        <f>CONCATENATE(Source!FY389, Source!FW389, "=")</f>
        <v>63,75*0,8=</v>
      </c>
      <c r="J649" s="36">
        <f>Source!AU389</f>
        <v>51</v>
      </c>
      <c r="K649" s="38">
        <f>SUM(V642:V650)</f>
        <v>1060.99</v>
      </c>
      <c r="L649" s="40"/>
    </row>
    <row r="650" spans="1:26" ht="14.25">
      <c r="A650" s="54"/>
      <c r="B650" s="55"/>
      <c r="C650" s="55" t="s">
        <v>1030</v>
      </c>
      <c r="D650" s="43" t="s">
        <v>1031</v>
      </c>
      <c r="E650" s="44">
        <f>Source!AQ389</f>
        <v>35.74</v>
      </c>
      <c r="F650" s="45"/>
      <c r="G650" s="47" t="str">
        <f>Source!DI389</f>
        <v>)*1,15</v>
      </c>
      <c r="H650" s="45"/>
      <c r="I650" s="47"/>
      <c r="J650" s="47"/>
      <c r="K650" s="45"/>
      <c r="L650" s="51">
        <f>Source!U389</f>
        <v>7.3159779999999994</v>
      </c>
    </row>
    <row r="651" spans="1:26" ht="15">
      <c r="G651" s="71">
        <f>H644+H645+H647+H648+H649</f>
        <v>487.47999999999996</v>
      </c>
      <c r="H651" s="71"/>
      <c r="J651" s="71">
        <f>K644+K645+K647+K648+K649</f>
        <v>6233.44</v>
      </c>
      <c r="K651" s="71"/>
      <c r="L651" s="49">
        <f>Source!U389</f>
        <v>7.3159779999999994</v>
      </c>
      <c r="O651" s="32">
        <f>G651</f>
        <v>487.47999999999996</v>
      </c>
      <c r="P651" s="32">
        <f>J651</f>
        <v>6233.44</v>
      </c>
      <c r="Q651" s="32">
        <f>L651</f>
        <v>7.3159779999999994</v>
      </c>
      <c r="W651">
        <f>IF(Source!BI389&lt;=1,H644+H645+H647+H648+H649, 0)</f>
        <v>487.47999999999996</v>
      </c>
      <c r="X651">
        <f>IF(Source!BI389=2,H644+H645+H647+H648+H649, 0)</f>
        <v>0</v>
      </c>
      <c r="Y651">
        <f>IF(Source!BI389=3,H644+H645+H647+H648+H649, 0)</f>
        <v>0</v>
      </c>
      <c r="Z651">
        <f>IF(Source!BI389=4,H644+H645+H647+H648+H649, 0)</f>
        <v>0</v>
      </c>
    </row>
    <row r="652" spans="1:26" ht="42.75">
      <c r="A652" s="23" t="str">
        <f>Source!E390</f>
        <v>5</v>
      </c>
      <c r="B652" s="53" t="str">
        <f>Source!F390</f>
        <v>11-01-033-1</v>
      </c>
      <c r="C652" s="53" t="str">
        <f>Source!G390</f>
        <v>Устройство покрытий дощатых толщиной 28 мм</v>
      </c>
      <c r="D652" s="37" t="str">
        <f>Source!H390</f>
        <v>100 м2 покрытия</v>
      </c>
      <c r="E652" s="10">
        <f>Source!I390</f>
        <v>0.17799999999999999</v>
      </c>
      <c r="F652" s="38">
        <f>Source!AL390+Source!AM390+Source!AO390</f>
        <v>6972.3600000000006</v>
      </c>
      <c r="G652" s="39"/>
      <c r="H652" s="38"/>
      <c r="I652" s="39" t="str">
        <f>Source!BO390</f>
        <v>11-01-033-1</v>
      </c>
      <c r="J652" s="39"/>
      <c r="K652" s="38"/>
      <c r="L652" s="40"/>
      <c r="S652">
        <f>ROUND((Source!FX390/100)*((ROUND(Source!AF390*Source!I390, 2)+ROUND(Source!AE390*Source!I390, 2))), 2)</f>
        <v>119.29</v>
      </c>
      <c r="T652">
        <f>Source!X390</f>
        <v>3347.92</v>
      </c>
      <c r="U652">
        <f>ROUND((Source!FY390/100)*((ROUND(Source!AF390*Source!I390, 2)+ROUND(Source!AE390*Source!I390, 2))), 2)</f>
        <v>68.7</v>
      </c>
      <c r="V652">
        <f>Source!Y390</f>
        <v>1816.43</v>
      </c>
    </row>
    <row r="653" spans="1:26">
      <c r="C653" s="31" t="str">
        <f>"Объем: "&amp;Source!I390&amp;"=17,8/"&amp;"100"</f>
        <v>Объем: 0,178=17,8/100</v>
      </c>
    </row>
    <row r="654" spans="1:26" ht="14.25">
      <c r="A654" s="23"/>
      <c r="B654" s="53"/>
      <c r="C654" s="53" t="s">
        <v>1026</v>
      </c>
      <c r="D654" s="37"/>
      <c r="E654" s="10"/>
      <c r="F654" s="38">
        <f>Source!AO390</f>
        <v>517.94000000000005</v>
      </c>
      <c r="G654" s="39" t="str">
        <f>Source!DG390</f>
        <v>)*1,15</v>
      </c>
      <c r="H654" s="38">
        <f>ROUND(Source!AF390*Source!I390, 2)</f>
        <v>106.02</v>
      </c>
      <c r="I654" s="39"/>
      <c r="J654" s="39">
        <f>IF(Source!BA390&lt;&gt; 0, Source!BA390, 1)</f>
        <v>33.049999999999997</v>
      </c>
      <c r="K654" s="38">
        <f>Source!S390</f>
        <v>3504.03</v>
      </c>
      <c r="L654" s="40"/>
      <c r="R654">
        <f>H654</f>
        <v>106.02</v>
      </c>
    </row>
    <row r="655" spans="1:26" ht="14.25">
      <c r="A655" s="23"/>
      <c r="B655" s="53"/>
      <c r="C655" s="53" t="s">
        <v>92</v>
      </c>
      <c r="D655" s="37"/>
      <c r="E655" s="10"/>
      <c r="F655" s="38">
        <f>Source!AM390</f>
        <v>97.78</v>
      </c>
      <c r="G655" s="39" t="str">
        <f>Source!DE390</f>
        <v>)*1,25</v>
      </c>
      <c r="H655" s="38">
        <f>ROUND(Source!AD390*Source!I390, 2)</f>
        <v>21.76</v>
      </c>
      <c r="I655" s="39"/>
      <c r="J655" s="39">
        <f>IF(Source!BB390&lt;&gt; 0, Source!BB390, 1)</f>
        <v>11.56</v>
      </c>
      <c r="K655" s="38">
        <f>Source!Q390</f>
        <v>251.51</v>
      </c>
      <c r="L655" s="40"/>
    </row>
    <row r="656" spans="1:26" ht="14.25">
      <c r="A656" s="23"/>
      <c r="B656" s="53"/>
      <c r="C656" s="53" t="s">
        <v>1032</v>
      </c>
      <c r="D656" s="37"/>
      <c r="E656" s="10"/>
      <c r="F656" s="38">
        <f>Source!AN390</f>
        <v>7.83</v>
      </c>
      <c r="G656" s="39" t="str">
        <f>Source!DF390</f>
        <v>)*1,25</v>
      </c>
      <c r="H656" s="50">
        <f>ROUND(Source!AE390*Source!I390, 2)</f>
        <v>1.74</v>
      </c>
      <c r="I656" s="39"/>
      <c r="J656" s="39">
        <f>IF(Source!BS390&lt;&gt; 0, Source!BS390, 1)</f>
        <v>33.049999999999997</v>
      </c>
      <c r="K656" s="50">
        <f>Source!R390</f>
        <v>57.59</v>
      </c>
      <c r="L656" s="40"/>
      <c r="R656">
        <f>H656</f>
        <v>1.74</v>
      </c>
    </row>
    <row r="657" spans="1:26" ht="14.25">
      <c r="A657" s="23"/>
      <c r="B657" s="53"/>
      <c r="C657" s="53" t="s">
        <v>1034</v>
      </c>
      <c r="D657" s="37"/>
      <c r="E657" s="10"/>
      <c r="F657" s="38">
        <f>Source!AL390</f>
        <v>6356.64</v>
      </c>
      <c r="G657" s="39" t="str">
        <f>Source!DD390</f>
        <v/>
      </c>
      <c r="H657" s="38">
        <f>ROUND(Source!AC390*Source!I390, 2)</f>
        <v>1131.48</v>
      </c>
      <c r="I657" s="39"/>
      <c r="J657" s="39">
        <f>IF(Source!BC390&lt;&gt; 0, Source!BC390, 1)</f>
        <v>6.54</v>
      </c>
      <c r="K657" s="38">
        <f>Source!P390</f>
        <v>7399.89</v>
      </c>
      <c r="L657" s="40"/>
    </row>
    <row r="658" spans="1:26" ht="14.25">
      <c r="A658" s="23"/>
      <c r="B658" s="53"/>
      <c r="C658" s="53" t="s">
        <v>1027</v>
      </c>
      <c r="D658" s="37" t="s">
        <v>1028</v>
      </c>
      <c r="E658" s="10">
        <f>Source!BZ390</f>
        <v>123</v>
      </c>
      <c r="F658" s="69" t="str">
        <f>CONCATENATE(" )", Source!DL390, Source!FT390, "=", Source!FX390)</f>
        <v xml:space="preserve"> )*0,9=110,7</v>
      </c>
      <c r="G658" s="70"/>
      <c r="H658" s="38">
        <f>SUM(S652:S660)</f>
        <v>119.29</v>
      </c>
      <c r="I658" s="41" t="str">
        <f>CONCATENATE(Source!FX390, Source!FV390, "=")</f>
        <v>110,7*0,85=</v>
      </c>
      <c r="J658" s="36">
        <f>Source!AT390</f>
        <v>94</v>
      </c>
      <c r="K658" s="38">
        <f>SUM(T652:T660)</f>
        <v>3347.92</v>
      </c>
      <c r="L658" s="40"/>
    </row>
    <row r="659" spans="1:26" ht="14.25">
      <c r="A659" s="23"/>
      <c r="B659" s="53"/>
      <c r="C659" s="53" t="s">
        <v>1029</v>
      </c>
      <c r="D659" s="37" t="s">
        <v>1028</v>
      </c>
      <c r="E659" s="10">
        <f>Source!CA390</f>
        <v>75</v>
      </c>
      <c r="F659" s="69" t="str">
        <f>CONCATENATE(" )", Source!DM390, Source!FU390, "=", Source!FY390)</f>
        <v xml:space="preserve"> )*0,85=63,75</v>
      </c>
      <c r="G659" s="70"/>
      <c r="H659" s="38">
        <f>SUM(U652:U660)</f>
        <v>68.7</v>
      </c>
      <c r="I659" s="41" t="str">
        <f>CONCATENATE(Source!FY390, Source!FW390, "=")</f>
        <v>63,75*0,8=</v>
      </c>
      <c r="J659" s="36">
        <f>Source!AU390</f>
        <v>51</v>
      </c>
      <c r="K659" s="38">
        <f>SUM(V652:V660)</f>
        <v>1816.43</v>
      </c>
      <c r="L659" s="40"/>
    </row>
    <row r="660" spans="1:26" ht="14.25">
      <c r="A660" s="54"/>
      <c r="B660" s="55"/>
      <c r="C660" s="55" t="s">
        <v>1030</v>
      </c>
      <c r="D660" s="43" t="s">
        <v>1031</v>
      </c>
      <c r="E660" s="44">
        <f>Source!AQ390</f>
        <v>60.72</v>
      </c>
      <c r="F660" s="45"/>
      <c r="G660" s="47" t="str">
        <f>Source!DI390</f>
        <v>)*1,15</v>
      </c>
      <c r="H660" s="45"/>
      <c r="I660" s="47"/>
      <c r="J660" s="47"/>
      <c r="K660" s="45"/>
      <c r="L660" s="51">
        <f>Source!U390</f>
        <v>12.429383999999997</v>
      </c>
    </row>
    <row r="661" spans="1:26" ht="15">
      <c r="G661" s="71">
        <f>H654+H655+H657+H658+H659</f>
        <v>1447.25</v>
      </c>
      <c r="H661" s="71"/>
      <c r="J661" s="71">
        <f>K654+K655+K657+K658+K659</f>
        <v>16319.78</v>
      </c>
      <c r="K661" s="71"/>
      <c r="L661" s="49">
        <f>Source!U390</f>
        <v>12.429383999999997</v>
      </c>
      <c r="O661" s="32">
        <f>G661</f>
        <v>1447.25</v>
      </c>
      <c r="P661" s="32">
        <f>J661</f>
        <v>16319.78</v>
      </c>
      <c r="Q661" s="32">
        <f>L661</f>
        <v>12.429383999999997</v>
      </c>
      <c r="W661">
        <f>IF(Source!BI390&lt;=1,H654+H655+H657+H658+H659, 0)</f>
        <v>1447.25</v>
      </c>
      <c r="X661">
        <f>IF(Source!BI390=2,H654+H655+H657+H658+H659, 0)</f>
        <v>0</v>
      </c>
      <c r="Y661">
        <f>IF(Source!BI390=3,H654+H655+H657+H658+H659, 0)</f>
        <v>0</v>
      </c>
      <c r="Z661">
        <f>IF(Source!BI390=4,H654+H655+H657+H658+H659, 0)</f>
        <v>0</v>
      </c>
    </row>
    <row r="662" spans="1:26" ht="42.75">
      <c r="A662" s="23" t="str">
        <f>Source!E391</f>
        <v>6</v>
      </c>
      <c r="B662" s="53" t="str">
        <f>Source!F391</f>
        <v>11-01-053-2</v>
      </c>
      <c r="C662" s="53" t="str">
        <f>Source!G391</f>
        <v>Устройство оснований полов из фанеры в один слой площадью свыше 20 м2</v>
      </c>
      <c r="D662" s="37" t="str">
        <f>Source!H391</f>
        <v>100 м2 пола</v>
      </c>
      <c r="E662" s="10">
        <f>Source!I391</f>
        <v>0.17799999999999999</v>
      </c>
      <c r="F662" s="38">
        <f>Source!AL391+Source!AM391+Source!AO391</f>
        <v>6214.5300000000007</v>
      </c>
      <c r="G662" s="39"/>
      <c r="H662" s="38"/>
      <c r="I662" s="39" t="str">
        <f>Source!BO391</f>
        <v>11-01-053-2</v>
      </c>
      <c r="J662" s="39"/>
      <c r="K662" s="38"/>
      <c r="L662" s="40"/>
      <c r="S662">
        <f>ROUND((Source!FX391/100)*((ROUND(Source!AF391*Source!I391, 2)+ROUND(Source!AE391*Source!I391, 2))), 2)</f>
        <v>74.48</v>
      </c>
      <c r="T662">
        <f>Source!X391</f>
        <v>2090.0300000000002</v>
      </c>
      <c r="U662">
        <f>ROUND((Source!FY391/100)*((ROUND(Source!AF391*Source!I391, 2)+ROUND(Source!AE391*Source!I391, 2))), 2)</f>
        <v>42.89</v>
      </c>
      <c r="V662">
        <f>Source!Y391</f>
        <v>1133.95</v>
      </c>
    </row>
    <row r="663" spans="1:26">
      <c r="C663" s="31" t="str">
        <f>"Объем: "&amp;Source!I391&amp;"=17,8/"&amp;"100"</f>
        <v>Объем: 0,178=17,8/100</v>
      </c>
    </row>
    <row r="664" spans="1:26" ht="14.25">
      <c r="A664" s="23"/>
      <c r="B664" s="53"/>
      <c r="C664" s="53" t="s">
        <v>1026</v>
      </c>
      <c r="D664" s="37"/>
      <c r="E664" s="10"/>
      <c r="F664" s="38">
        <f>Source!AO391</f>
        <v>255.39</v>
      </c>
      <c r="G664" s="39" t="str">
        <f>Source!DG391</f>
        <v>)*1,15</v>
      </c>
      <c r="H664" s="38">
        <f>ROUND(Source!AF391*Source!I391, 2)</f>
        <v>52.28</v>
      </c>
      <c r="I664" s="39"/>
      <c r="J664" s="39">
        <f>IF(Source!BA391&lt;&gt; 0, Source!BA391, 1)</f>
        <v>33.049999999999997</v>
      </c>
      <c r="K664" s="38">
        <f>Source!S391</f>
        <v>1727.81</v>
      </c>
      <c r="L664" s="40"/>
      <c r="R664">
        <f>H664</f>
        <v>52.28</v>
      </c>
    </row>
    <row r="665" spans="1:26" ht="14.25">
      <c r="A665" s="23"/>
      <c r="B665" s="53"/>
      <c r="C665" s="53" t="s">
        <v>92</v>
      </c>
      <c r="D665" s="37"/>
      <c r="E665" s="10"/>
      <c r="F665" s="38">
        <f>Source!AM391</f>
        <v>375.46</v>
      </c>
      <c r="G665" s="39" t="str">
        <f>Source!DE391</f>
        <v>)*1,25</v>
      </c>
      <c r="H665" s="38">
        <f>ROUND(Source!AD391*Source!I391, 2)</f>
        <v>83.54</v>
      </c>
      <c r="I665" s="39"/>
      <c r="J665" s="39">
        <f>IF(Source!BB391&lt;&gt; 0, Source!BB391, 1)</f>
        <v>10.86</v>
      </c>
      <c r="K665" s="38">
        <f>Source!Q391</f>
        <v>907.25</v>
      </c>
      <c r="L665" s="40"/>
    </row>
    <row r="666" spans="1:26" ht="14.25">
      <c r="A666" s="23"/>
      <c r="B666" s="53"/>
      <c r="C666" s="53" t="s">
        <v>1032</v>
      </c>
      <c r="D666" s="37"/>
      <c r="E666" s="10"/>
      <c r="F666" s="38">
        <f>Source!AN391</f>
        <v>67.400000000000006</v>
      </c>
      <c r="G666" s="39" t="str">
        <f>Source!DF391</f>
        <v>)*1,25</v>
      </c>
      <c r="H666" s="50">
        <f>ROUND(Source!AE391*Source!I391, 2)</f>
        <v>15</v>
      </c>
      <c r="I666" s="39"/>
      <c r="J666" s="39">
        <f>IF(Source!BS391&lt;&gt; 0, Source!BS391, 1)</f>
        <v>33.049999999999997</v>
      </c>
      <c r="K666" s="50">
        <f>Source!R391</f>
        <v>495.63</v>
      </c>
      <c r="L666" s="40"/>
      <c r="R666">
        <f>H666</f>
        <v>15</v>
      </c>
    </row>
    <row r="667" spans="1:26" ht="14.25">
      <c r="A667" s="23"/>
      <c r="B667" s="53"/>
      <c r="C667" s="53" t="s">
        <v>1034</v>
      </c>
      <c r="D667" s="37"/>
      <c r="E667" s="10"/>
      <c r="F667" s="38">
        <f>Source!AL391</f>
        <v>5583.68</v>
      </c>
      <c r="G667" s="39" t="str">
        <f>Source!DD391</f>
        <v/>
      </c>
      <c r="H667" s="38">
        <f>ROUND(Source!AC391*Source!I391, 2)</f>
        <v>993.9</v>
      </c>
      <c r="I667" s="39"/>
      <c r="J667" s="39">
        <f>IF(Source!BC391&lt;&gt; 0, Source!BC391, 1)</f>
        <v>5.87</v>
      </c>
      <c r="K667" s="38">
        <f>Source!P391</f>
        <v>5834.16</v>
      </c>
      <c r="L667" s="40"/>
    </row>
    <row r="668" spans="1:26" ht="14.25">
      <c r="A668" s="23"/>
      <c r="B668" s="53"/>
      <c r="C668" s="53" t="s">
        <v>1027</v>
      </c>
      <c r="D668" s="37" t="s">
        <v>1028</v>
      </c>
      <c r="E668" s="10">
        <f>Source!BZ391</f>
        <v>123</v>
      </c>
      <c r="F668" s="69" t="str">
        <f>CONCATENATE(" )", Source!DL391, Source!FT391, "=", Source!FX391)</f>
        <v xml:space="preserve"> )*0,9=110,7</v>
      </c>
      <c r="G668" s="70"/>
      <c r="H668" s="38">
        <f>SUM(S662:S670)</f>
        <v>74.48</v>
      </c>
      <c r="I668" s="41" t="str">
        <f>CONCATENATE(Source!FX391, Source!FV391, "=")</f>
        <v>110,7*0,85=</v>
      </c>
      <c r="J668" s="36">
        <f>Source!AT391</f>
        <v>94</v>
      </c>
      <c r="K668" s="38">
        <f>SUM(T662:T670)</f>
        <v>2090.0300000000002</v>
      </c>
      <c r="L668" s="40"/>
    </row>
    <row r="669" spans="1:26" ht="14.25">
      <c r="A669" s="23"/>
      <c r="B669" s="53"/>
      <c r="C669" s="53" t="s">
        <v>1029</v>
      </c>
      <c r="D669" s="37" t="s">
        <v>1028</v>
      </c>
      <c r="E669" s="10">
        <f>Source!CA391</f>
        <v>75</v>
      </c>
      <c r="F669" s="69" t="str">
        <f>CONCATENATE(" )", Source!DM391, Source!FU391, "=", Source!FY391)</f>
        <v xml:space="preserve"> )*0,85=63,75</v>
      </c>
      <c r="G669" s="70"/>
      <c r="H669" s="38">
        <f>SUM(U662:U670)</f>
        <v>42.89</v>
      </c>
      <c r="I669" s="41" t="str">
        <f>CONCATENATE(Source!FY391, Source!FW391, "=")</f>
        <v>63,75*0,8=</v>
      </c>
      <c r="J669" s="36">
        <f>Source!AU391</f>
        <v>51</v>
      </c>
      <c r="K669" s="38">
        <f>SUM(V662:V670)</f>
        <v>1133.95</v>
      </c>
      <c r="L669" s="40"/>
    </row>
    <row r="670" spans="1:26" ht="14.25">
      <c r="A670" s="54"/>
      <c r="B670" s="55"/>
      <c r="C670" s="55" t="s">
        <v>1030</v>
      </c>
      <c r="D670" s="43" t="s">
        <v>1031</v>
      </c>
      <c r="E670" s="44">
        <f>Source!AQ391</f>
        <v>31.26</v>
      </c>
      <c r="F670" s="45"/>
      <c r="G670" s="47" t="str">
        <f>Source!DI391</f>
        <v>)*1,15</v>
      </c>
      <c r="H670" s="45"/>
      <c r="I670" s="47"/>
      <c r="J670" s="47"/>
      <c r="K670" s="45"/>
      <c r="L670" s="51">
        <f>Source!U391</f>
        <v>6.3989219999999998</v>
      </c>
    </row>
    <row r="671" spans="1:26" ht="15">
      <c r="G671" s="71">
        <f>H664+H665+H667+H668+H669</f>
        <v>1247.0900000000001</v>
      </c>
      <c r="H671" s="71"/>
      <c r="J671" s="71">
        <f>K664+K665+K667+K668+K669</f>
        <v>11693.2</v>
      </c>
      <c r="K671" s="71"/>
      <c r="L671" s="49">
        <f>Source!U391</f>
        <v>6.3989219999999998</v>
      </c>
      <c r="O671" s="32">
        <f>G671</f>
        <v>1247.0900000000001</v>
      </c>
      <c r="P671" s="32">
        <f>J671</f>
        <v>11693.2</v>
      </c>
      <c r="Q671" s="32">
        <f>L671</f>
        <v>6.3989219999999998</v>
      </c>
      <c r="W671">
        <f>IF(Source!BI391&lt;=1,H664+H665+H667+H668+H669, 0)</f>
        <v>1247.0900000000001</v>
      </c>
      <c r="X671">
        <f>IF(Source!BI391=2,H664+H665+H667+H668+H669, 0)</f>
        <v>0</v>
      </c>
      <c r="Y671">
        <f>IF(Source!BI391=3,H664+H665+H667+H668+H669, 0)</f>
        <v>0</v>
      </c>
      <c r="Z671">
        <f>IF(Source!BI391=4,H664+H665+H667+H668+H669, 0)</f>
        <v>0</v>
      </c>
    </row>
    <row r="672" spans="1:26" ht="79.5">
      <c r="A672" s="23" t="str">
        <f>Source!E392</f>
        <v>7</v>
      </c>
      <c r="B672" s="53" t="s">
        <v>1037</v>
      </c>
      <c r="C672" s="53" t="str">
        <f>Source!G392</f>
        <v>Устройство гетерогенного и гомогенного покрытия на клее со свариванием полотнищ в стыках</v>
      </c>
      <c r="D672" s="37" t="str">
        <f>Source!H392</f>
        <v>100 м2</v>
      </c>
      <c r="E672" s="10">
        <f>Source!I392</f>
        <v>0.17799999999999999</v>
      </c>
      <c r="F672" s="38">
        <f>Source!AL392+Source!AM392+Source!AO392</f>
        <v>1180.5999999999999</v>
      </c>
      <c r="G672" s="39"/>
      <c r="H672" s="38"/>
      <c r="I672" s="39" t="str">
        <f>Source!BO392</f>
        <v>11-01-057-1</v>
      </c>
      <c r="J672" s="39"/>
      <c r="K672" s="38"/>
      <c r="L672" s="40"/>
      <c r="S672">
        <f>ROUND((Source!FX392/100)*((ROUND(Source!AF392*Source!I392, 2)+ROUND(Source!AE392*Source!I392, 2))), 2)</f>
        <v>87.62</v>
      </c>
      <c r="T672">
        <f>Source!X392</f>
        <v>2458.94</v>
      </c>
      <c r="U672">
        <f>ROUND((Source!FY392/100)*((ROUND(Source!AF392*Source!I392, 2)+ROUND(Source!AE392*Source!I392, 2))), 2)</f>
        <v>50.46</v>
      </c>
      <c r="V672">
        <f>Source!Y392</f>
        <v>1334.1</v>
      </c>
    </row>
    <row r="673" spans="1:26">
      <c r="C673" s="31" t="str">
        <f>"Объем: "&amp;Source!I392&amp;"=17,8/"&amp;"100"</f>
        <v>Объем: 0,178=17,8/100</v>
      </c>
    </row>
    <row r="674" spans="1:26" ht="14.25">
      <c r="A674" s="23"/>
      <c r="B674" s="53"/>
      <c r="C674" s="53" t="s">
        <v>1026</v>
      </c>
      <c r="D674" s="37"/>
      <c r="E674" s="10"/>
      <c r="F674" s="38">
        <f>Source!AO392</f>
        <v>386.07</v>
      </c>
      <c r="G674" s="39" t="str">
        <f>Source!DG392</f>
        <v>)*1,15</v>
      </c>
      <c r="H674" s="38">
        <f>ROUND(Source!AF392*Source!I392, 2)</f>
        <v>79.03</v>
      </c>
      <c r="I674" s="39"/>
      <c r="J674" s="39">
        <f>IF(Source!BA392&lt;&gt; 0, Source!BA392, 1)</f>
        <v>33.049999999999997</v>
      </c>
      <c r="K674" s="38">
        <f>Source!S392</f>
        <v>2611.89</v>
      </c>
      <c r="L674" s="40"/>
      <c r="R674">
        <f>H674</f>
        <v>79.03</v>
      </c>
    </row>
    <row r="675" spans="1:26" ht="14.25">
      <c r="A675" s="23"/>
      <c r="B675" s="53"/>
      <c r="C675" s="53" t="s">
        <v>92</v>
      </c>
      <c r="D675" s="37"/>
      <c r="E675" s="10"/>
      <c r="F675" s="38">
        <f>Source!AM392</f>
        <v>5.77</v>
      </c>
      <c r="G675" s="39" t="str">
        <f>Source!DE392</f>
        <v>)*1,25</v>
      </c>
      <c r="H675" s="38">
        <f>ROUND(Source!AD392*Source!I392, 2)</f>
        <v>1.29</v>
      </c>
      <c r="I675" s="39"/>
      <c r="J675" s="39">
        <f>IF(Source!BB392&lt;&gt; 0, Source!BB392, 1)</f>
        <v>9.84</v>
      </c>
      <c r="K675" s="38">
        <f>Source!Q392</f>
        <v>12.65</v>
      </c>
      <c r="L675" s="40"/>
    </row>
    <row r="676" spans="1:26" ht="14.25">
      <c r="A676" s="23"/>
      <c r="B676" s="53"/>
      <c r="C676" s="53" t="s">
        <v>1032</v>
      </c>
      <c r="D676" s="37"/>
      <c r="E676" s="10"/>
      <c r="F676" s="38">
        <f>Source!AN392</f>
        <v>0.54</v>
      </c>
      <c r="G676" s="39" t="str">
        <f>Source!DF392</f>
        <v>)*1,25</v>
      </c>
      <c r="H676" s="50">
        <f>ROUND(Source!AE392*Source!I392, 2)</f>
        <v>0.12</v>
      </c>
      <c r="I676" s="39"/>
      <c r="J676" s="39">
        <f>IF(Source!BS392&lt;&gt; 0, Source!BS392, 1)</f>
        <v>33.049999999999997</v>
      </c>
      <c r="K676" s="50">
        <f>Source!R392</f>
        <v>4</v>
      </c>
      <c r="L676" s="40"/>
      <c r="R676">
        <f>H676</f>
        <v>0.12</v>
      </c>
    </row>
    <row r="677" spans="1:26" ht="14.25">
      <c r="A677" s="23"/>
      <c r="B677" s="53"/>
      <c r="C677" s="53" t="s">
        <v>1034</v>
      </c>
      <c r="D677" s="37"/>
      <c r="E677" s="10"/>
      <c r="F677" s="38">
        <f>Source!AL392</f>
        <v>788.76</v>
      </c>
      <c r="G677" s="39" t="str">
        <f>Source!DD392</f>
        <v/>
      </c>
      <c r="H677" s="38">
        <f>ROUND(Source!AC392*Source!I392, 2)</f>
        <v>140.4</v>
      </c>
      <c r="I677" s="39"/>
      <c r="J677" s="39">
        <f>IF(Source!BC392&lt;&gt; 0, Source!BC392, 1)</f>
        <v>7.57</v>
      </c>
      <c r="K677" s="38">
        <f>Source!P392</f>
        <v>1062.82</v>
      </c>
      <c r="L677" s="40"/>
    </row>
    <row r="678" spans="1:26" ht="14.25">
      <c r="A678" s="23"/>
      <c r="B678" s="53"/>
      <c r="C678" s="53" t="s">
        <v>1027</v>
      </c>
      <c r="D678" s="37" t="s">
        <v>1028</v>
      </c>
      <c r="E678" s="10">
        <f>Source!BZ392</f>
        <v>123</v>
      </c>
      <c r="F678" s="69" t="str">
        <f>CONCATENATE(" )", Source!DL392, Source!FT392, "=", Source!FX392)</f>
        <v xml:space="preserve"> )*0,9=110,7</v>
      </c>
      <c r="G678" s="70"/>
      <c r="H678" s="38">
        <f>SUM(S672:S682)</f>
        <v>87.62</v>
      </c>
      <c r="I678" s="41" t="str">
        <f>CONCATENATE(Source!FX392, Source!FV392, "=")</f>
        <v>110,7*0,85=</v>
      </c>
      <c r="J678" s="36">
        <f>Source!AT392</f>
        <v>94</v>
      </c>
      <c r="K678" s="38">
        <f>SUM(T672:T682)</f>
        <v>2458.94</v>
      </c>
      <c r="L678" s="40"/>
    </row>
    <row r="679" spans="1:26" ht="14.25">
      <c r="A679" s="23"/>
      <c r="B679" s="53"/>
      <c r="C679" s="53" t="s">
        <v>1029</v>
      </c>
      <c r="D679" s="37" t="s">
        <v>1028</v>
      </c>
      <c r="E679" s="10">
        <f>Source!CA392</f>
        <v>75</v>
      </c>
      <c r="F679" s="69" t="str">
        <f>CONCATENATE(" )", Source!DM392, Source!FU392, "=", Source!FY392)</f>
        <v xml:space="preserve"> )*0,85=63,75</v>
      </c>
      <c r="G679" s="70"/>
      <c r="H679" s="38">
        <f>SUM(U672:U682)</f>
        <v>50.46</v>
      </c>
      <c r="I679" s="41" t="str">
        <f>CONCATENATE(Source!FY392, Source!FW392, "=")</f>
        <v>63,75*0,8=</v>
      </c>
      <c r="J679" s="36">
        <f>Source!AU392</f>
        <v>51</v>
      </c>
      <c r="K679" s="38">
        <f>SUM(V672:V682)</f>
        <v>1334.1</v>
      </c>
      <c r="L679" s="40"/>
    </row>
    <row r="680" spans="1:26" ht="14.25">
      <c r="A680" s="23"/>
      <c r="B680" s="53"/>
      <c r="C680" s="53" t="s">
        <v>1030</v>
      </c>
      <c r="D680" s="37" t="s">
        <v>1031</v>
      </c>
      <c r="E680" s="10">
        <f>Source!AQ392</f>
        <v>45.26</v>
      </c>
      <c r="F680" s="38"/>
      <c r="G680" s="39" t="str">
        <f>Source!DI392</f>
        <v>)*1,15</v>
      </c>
      <c r="H680" s="38"/>
      <c r="I680" s="39"/>
      <c r="J680" s="39"/>
      <c r="K680" s="38"/>
      <c r="L680" s="42">
        <f>Source!U392</f>
        <v>9.264721999999999</v>
      </c>
    </row>
    <row r="681" spans="1:26" ht="57">
      <c r="A681" s="23" t="str">
        <f>Source!E393</f>
        <v>7,1</v>
      </c>
      <c r="B681" s="53" t="str">
        <f>Source!F393</f>
        <v>101-4216</v>
      </c>
      <c r="C681" s="53" t="str">
        <f>Source!G393</f>
        <v>Линолеум полукоммерческий гетерогенный "TARKETT ИДИЛЛИЯ" (толщина 3,2 мм, толщина защитного слоя 0,5 мм, класс 23/32)</v>
      </c>
      <c r="D681" s="37" t="str">
        <f>Source!H393</f>
        <v>м2</v>
      </c>
      <c r="E681" s="10">
        <f>Source!I393</f>
        <v>18.155999999999999</v>
      </c>
      <c r="F681" s="38">
        <f>Source!AL393+Source!AM393+Source!AO393</f>
        <v>82.19</v>
      </c>
      <c r="G681" s="52" t="s">
        <v>3</v>
      </c>
      <c r="H681" s="38">
        <f>ROUND(Source!AC393*Source!I393, 2)+ROUND(Source!AD393*Source!I393, 2)+ROUND(Source!AF393*Source!I393, 2)</f>
        <v>1492.24</v>
      </c>
      <c r="I681" s="39"/>
      <c r="J681" s="39">
        <f>IF(Source!BC393&lt;&gt; 0, Source!BC393, 1)</f>
        <v>6.28</v>
      </c>
      <c r="K681" s="38">
        <f>Source!O393</f>
        <v>9371.2800000000007</v>
      </c>
      <c r="L681" s="40"/>
      <c r="S681">
        <f>ROUND((Source!FX393/100)*((ROUND(Source!AF393*Source!I393, 2)+ROUND(Source!AE393*Source!I393, 2))), 2)</f>
        <v>0</v>
      </c>
      <c r="T681">
        <f>Source!X393</f>
        <v>0</v>
      </c>
      <c r="U681">
        <f>ROUND((Source!FY393/100)*((ROUND(Source!AF393*Source!I393, 2)+ROUND(Source!AE393*Source!I393, 2))), 2)</f>
        <v>0</v>
      </c>
      <c r="V681">
        <f>Source!Y393</f>
        <v>0</v>
      </c>
      <c r="W681">
        <f>IF(Source!BI393&lt;=1,H681, 0)</f>
        <v>1492.24</v>
      </c>
      <c r="X681">
        <f>IF(Source!BI393=2,H681, 0)</f>
        <v>0</v>
      </c>
      <c r="Y681">
        <f>IF(Source!BI393=3,H681, 0)</f>
        <v>0</v>
      </c>
      <c r="Z681">
        <f>IF(Source!BI393=4,H681, 0)</f>
        <v>0</v>
      </c>
    </row>
    <row r="682" spans="1:26" ht="14.25">
      <c r="A682" s="54" t="str">
        <f>Source!E394</f>
        <v>7,2</v>
      </c>
      <c r="B682" s="55" t="str">
        <f>Source!F394</f>
        <v>101-9877</v>
      </c>
      <c r="C682" s="55" t="str">
        <f>Source!G394</f>
        <v>Линолеум без подосновы</v>
      </c>
      <c r="D682" s="43" t="str">
        <f>Source!H394</f>
        <v>м2</v>
      </c>
      <c r="E682" s="44">
        <f>Source!I394</f>
        <v>18.155999999999999</v>
      </c>
      <c r="F682" s="45">
        <f>Source!AL394+Source!AM394+Source!AO394</f>
        <v>0</v>
      </c>
      <c r="G682" s="46" t="s">
        <v>3</v>
      </c>
      <c r="H682" s="45">
        <f>ROUND(Source!AC394*Source!I394, 2)+ROUND(Source!AD394*Source!I394, 2)+ROUND(Source!AF394*Source!I394, 2)</f>
        <v>0</v>
      </c>
      <c r="I682" s="47"/>
      <c r="J682" s="47">
        <f>IF(Source!BC394&lt;&gt; 0, Source!BC394, 1)</f>
        <v>1</v>
      </c>
      <c r="K682" s="45">
        <f>Source!O394</f>
        <v>0</v>
      </c>
      <c r="L682" s="48"/>
      <c r="S682">
        <f>ROUND((Source!FX394/100)*((ROUND(Source!AF394*Source!I394, 2)+ROUND(Source!AE394*Source!I394, 2))), 2)</f>
        <v>0</v>
      </c>
      <c r="T682">
        <f>Source!X394</f>
        <v>0</v>
      </c>
      <c r="U682">
        <f>ROUND((Source!FY394/100)*((ROUND(Source!AF394*Source!I394, 2)+ROUND(Source!AE394*Source!I394, 2))), 2)</f>
        <v>0</v>
      </c>
      <c r="V682">
        <f>Source!Y394</f>
        <v>0</v>
      </c>
      <c r="W682">
        <f>IF(Source!BI394&lt;=1,H682, 0)</f>
        <v>0</v>
      </c>
      <c r="X682">
        <f>IF(Source!BI394=2,H682, 0)</f>
        <v>0</v>
      </c>
      <c r="Y682">
        <f>IF(Source!BI394=3,H682, 0)</f>
        <v>0</v>
      </c>
      <c r="Z682">
        <f>IF(Source!BI394=4,H682, 0)</f>
        <v>0</v>
      </c>
    </row>
    <row r="683" spans="1:26" ht="15">
      <c r="G683" s="71">
        <f>H674+H675+H677+H678+H679+SUM(H681:H682)</f>
        <v>1851.04</v>
      </c>
      <c r="H683" s="71"/>
      <c r="J683" s="71">
        <f>K674+K675+K677+K678+K679+SUM(K681:K682)</f>
        <v>16851.68</v>
      </c>
      <c r="K683" s="71"/>
      <c r="L683" s="49">
        <f>Source!U392</f>
        <v>9.264721999999999</v>
      </c>
      <c r="O683" s="32">
        <f>G683</f>
        <v>1851.04</v>
      </c>
      <c r="P683" s="32">
        <f>J683</f>
        <v>16851.68</v>
      </c>
      <c r="Q683" s="32">
        <f>L683</f>
        <v>9.264721999999999</v>
      </c>
      <c r="W683">
        <f>IF(Source!BI392&lt;=1,H674+H675+H677+H678+H679, 0)</f>
        <v>358.8</v>
      </c>
      <c r="X683">
        <f>IF(Source!BI392=2,H674+H675+H677+H678+H679, 0)</f>
        <v>0</v>
      </c>
      <c r="Y683">
        <f>IF(Source!BI392=3,H674+H675+H677+H678+H679, 0)</f>
        <v>0</v>
      </c>
      <c r="Z683">
        <f>IF(Source!BI392=4,H674+H675+H677+H678+H679, 0)</f>
        <v>0</v>
      </c>
    </row>
    <row r="684" spans="1:26" ht="42.75">
      <c r="A684" s="23" t="str">
        <f>Source!E395</f>
        <v>10</v>
      </c>
      <c r="B684" s="53" t="str">
        <f>Source!F395</f>
        <v>11-01-040-3</v>
      </c>
      <c r="C684" s="53" t="str">
        <f>Source!G395</f>
        <v>Устройство плинтусов поливинилхлоридных на винтах самонарезающих</v>
      </c>
      <c r="D684" s="37" t="str">
        <f>Source!H395</f>
        <v>100 М ПЛИНТУСА</v>
      </c>
      <c r="E684" s="10">
        <f>Source!I395</f>
        <v>0.17</v>
      </c>
      <c r="F684" s="38">
        <f>Source!AL395+Source!AM395+Source!AO395</f>
        <v>1468.0600000000002</v>
      </c>
      <c r="G684" s="39"/>
      <c r="H684" s="38"/>
      <c r="I684" s="39" t="str">
        <f>Source!BO395</f>
        <v>11-01-040-3</v>
      </c>
      <c r="J684" s="39"/>
      <c r="K684" s="38"/>
      <c r="L684" s="40"/>
      <c r="S684">
        <f>ROUND((Source!FX395/100)*((ROUND(Source!AF395*Source!I395, 2)+ROUND(Source!AE395*Source!I395, 2))), 2)</f>
        <v>13.23</v>
      </c>
      <c r="T684">
        <f>Source!X395</f>
        <v>371.34</v>
      </c>
      <c r="U684">
        <f>ROUND((Source!FY395/100)*((ROUND(Source!AF395*Source!I395, 2)+ROUND(Source!AE395*Source!I395, 2))), 2)</f>
        <v>7.62</v>
      </c>
      <c r="V684">
        <f>Source!Y395</f>
        <v>201.47</v>
      </c>
    </row>
    <row r="685" spans="1:26">
      <c r="C685" s="31" t="str">
        <f>"Объем: "&amp;Source!I395&amp;"=17/"&amp;"100"</f>
        <v>Объем: 0,17=17/100</v>
      </c>
    </row>
    <row r="686" spans="1:26" ht="14.25">
      <c r="A686" s="23"/>
      <c r="B686" s="53"/>
      <c r="C686" s="53" t="s">
        <v>1026</v>
      </c>
      <c r="D686" s="37"/>
      <c r="E686" s="10"/>
      <c r="F686" s="38">
        <f>Source!AO395</f>
        <v>61.14</v>
      </c>
      <c r="G686" s="39" t="str">
        <f>Source!DG395</f>
        <v>)*1,15</v>
      </c>
      <c r="H686" s="38">
        <f>ROUND(Source!AF395*Source!I395, 2)</f>
        <v>11.95</v>
      </c>
      <c r="I686" s="39"/>
      <c r="J686" s="39">
        <f>IF(Source!BA395&lt;&gt; 0, Source!BA395, 1)</f>
        <v>33.049999999999997</v>
      </c>
      <c r="K686" s="38">
        <f>Source!S395</f>
        <v>395.04</v>
      </c>
      <c r="L686" s="40"/>
      <c r="R686">
        <f>H686</f>
        <v>11.95</v>
      </c>
    </row>
    <row r="687" spans="1:26" ht="14.25">
      <c r="A687" s="23"/>
      <c r="B687" s="53"/>
      <c r="C687" s="53" t="s">
        <v>92</v>
      </c>
      <c r="D687" s="37"/>
      <c r="E687" s="10"/>
      <c r="F687" s="38">
        <f>Source!AM395</f>
        <v>11.24</v>
      </c>
      <c r="G687" s="39" t="str">
        <f>Source!DE395</f>
        <v>)*1,25</v>
      </c>
      <c r="H687" s="38">
        <f>ROUND(Source!AD395*Source!I395, 2)</f>
        <v>2.39</v>
      </c>
      <c r="I687" s="39"/>
      <c r="J687" s="39">
        <f>IF(Source!BB395&lt;&gt; 0, Source!BB395, 1)</f>
        <v>5.63</v>
      </c>
      <c r="K687" s="38">
        <f>Source!Q395</f>
        <v>13.45</v>
      </c>
      <c r="L687" s="40"/>
    </row>
    <row r="688" spans="1:26" ht="14.25">
      <c r="A688" s="23"/>
      <c r="B688" s="53"/>
      <c r="C688" s="53" t="s">
        <v>1034</v>
      </c>
      <c r="D688" s="37"/>
      <c r="E688" s="10"/>
      <c r="F688" s="38">
        <f>Source!AL395</f>
        <v>1395.68</v>
      </c>
      <c r="G688" s="39" t="str">
        <f>Source!DD395</f>
        <v/>
      </c>
      <c r="H688" s="38">
        <f>ROUND(Source!AC395*Source!I395, 2)</f>
        <v>237.27</v>
      </c>
      <c r="I688" s="39"/>
      <c r="J688" s="39">
        <f>IF(Source!BC395&lt;&gt; 0, Source!BC395, 1)</f>
        <v>2.68</v>
      </c>
      <c r="K688" s="38">
        <f>Source!P395</f>
        <v>635.87</v>
      </c>
      <c r="L688" s="40"/>
    </row>
    <row r="689" spans="1:26" ht="14.25">
      <c r="A689" s="23"/>
      <c r="B689" s="53"/>
      <c r="C689" s="53" t="s">
        <v>1027</v>
      </c>
      <c r="D689" s="37" t="s">
        <v>1028</v>
      </c>
      <c r="E689" s="10">
        <f>Source!BZ395</f>
        <v>123</v>
      </c>
      <c r="F689" s="69" t="str">
        <f>CONCATENATE(" )", Source!DL395, Source!FT395, "=", Source!FX395)</f>
        <v xml:space="preserve"> )*0,9=110,7</v>
      </c>
      <c r="G689" s="70"/>
      <c r="H689" s="38">
        <f>SUM(S684:S691)</f>
        <v>13.23</v>
      </c>
      <c r="I689" s="41" t="str">
        <f>CONCATENATE(Source!FX395, Source!FV395, "=")</f>
        <v>110,7*0,85=</v>
      </c>
      <c r="J689" s="36">
        <f>Source!AT395</f>
        <v>94</v>
      </c>
      <c r="K689" s="38">
        <f>SUM(T684:T691)</f>
        <v>371.34</v>
      </c>
      <c r="L689" s="40"/>
    </row>
    <row r="690" spans="1:26" ht="14.25">
      <c r="A690" s="23"/>
      <c r="B690" s="53"/>
      <c r="C690" s="53" t="s">
        <v>1029</v>
      </c>
      <c r="D690" s="37" t="s">
        <v>1028</v>
      </c>
      <c r="E690" s="10">
        <f>Source!CA395</f>
        <v>75</v>
      </c>
      <c r="F690" s="69" t="str">
        <f>CONCATENATE(" )", Source!DM395, Source!FU395, "=", Source!FY395)</f>
        <v xml:space="preserve"> )*0,85=63,75</v>
      </c>
      <c r="G690" s="70"/>
      <c r="H690" s="38">
        <f>SUM(U684:U691)</f>
        <v>7.62</v>
      </c>
      <c r="I690" s="41" t="str">
        <f>CONCATENATE(Source!FY395, Source!FW395, "=")</f>
        <v>63,75*0,8=</v>
      </c>
      <c r="J690" s="36">
        <f>Source!AU395</f>
        <v>51</v>
      </c>
      <c r="K690" s="38">
        <f>SUM(V684:V691)</f>
        <v>201.47</v>
      </c>
      <c r="L690" s="40"/>
    </row>
    <row r="691" spans="1:26" ht="14.25">
      <c r="A691" s="54"/>
      <c r="B691" s="55"/>
      <c r="C691" s="55" t="s">
        <v>1030</v>
      </c>
      <c r="D691" s="43" t="s">
        <v>1031</v>
      </c>
      <c r="E691" s="44">
        <f>Source!AQ395</f>
        <v>6.66</v>
      </c>
      <c r="F691" s="45"/>
      <c r="G691" s="47" t="str">
        <f>Source!DI395</f>
        <v>)*1,15</v>
      </c>
      <c r="H691" s="45"/>
      <c r="I691" s="47"/>
      <c r="J691" s="47"/>
      <c r="K691" s="45"/>
      <c r="L691" s="51">
        <f>Source!U395</f>
        <v>1.30203</v>
      </c>
    </row>
    <row r="692" spans="1:26" ht="15">
      <c r="G692" s="71">
        <f>H686+H687+H688+H689+H690</f>
        <v>272.46000000000004</v>
      </c>
      <c r="H692" s="71"/>
      <c r="J692" s="71">
        <f>K686+K687+K688+K689+K690</f>
        <v>1617.17</v>
      </c>
      <c r="K692" s="71"/>
      <c r="L692" s="49">
        <f>Source!U395</f>
        <v>1.30203</v>
      </c>
      <c r="O692" s="32">
        <f>G692</f>
        <v>272.46000000000004</v>
      </c>
      <c r="P692" s="32">
        <f>J692</f>
        <v>1617.17</v>
      </c>
      <c r="Q692" s="32">
        <f>L692</f>
        <v>1.30203</v>
      </c>
      <c r="W692">
        <f>IF(Source!BI395&lt;=1,H686+H687+H688+H689+H690, 0)</f>
        <v>272.46000000000004</v>
      </c>
      <c r="X692">
        <f>IF(Source!BI395=2,H686+H687+H688+H689+H690, 0)</f>
        <v>0</v>
      </c>
      <c r="Y692">
        <f>IF(Source!BI395=3,H686+H687+H688+H689+H690, 0)</f>
        <v>0</v>
      </c>
      <c r="Z692">
        <f>IF(Source!BI395=4,H686+H687+H688+H689+H690, 0)</f>
        <v>0</v>
      </c>
    </row>
    <row r="693" spans="1:26" ht="71.25">
      <c r="A693" s="23" t="str">
        <f>Source!E396</f>
        <v>11</v>
      </c>
      <c r="B693" s="53" t="str">
        <f>Source!F396</f>
        <v>10-05-010-1</v>
      </c>
      <c r="C693" s="53" t="str">
        <f>Source!G396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693" s="37" t="str">
        <f>Source!H396</f>
        <v>100 м2 стен (за вычетом проемов)</v>
      </c>
      <c r="E693" s="10">
        <f>Source!I396</f>
        <v>0.44500000000000001</v>
      </c>
      <c r="F693" s="38">
        <f>Source!AL396+Source!AM396+Source!AO396</f>
        <v>8276.1299999999992</v>
      </c>
      <c r="G693" s="39"/>
      <c r="H693" s="38"/>
      <c r="I693" s="39" t="str">
        <f>Source!BO396</f>
        <v>10-05-010-1</v>
      </c>
      <c r="J693" s="39"/>
      <c r="K693" s="38"/>
      <c r="L693" s="40"/>
      <c r="S693">
        <f>ROUND((Source!FX396/100)*((ROUND(Source!AF396*Source!I396, 2)+ROUND(Source!AE396*Source!I396, 2))), 2)</f>
        <v>438.71</v>
      </c>
      <c r="T693">
        <f>Source!X396</f>
        <v>12287.6</v>
      </c>
      <c r="U693">
        <f>ROUND((Source!FY396/100)*((ROUND(Source!AF396*Source!I396, 2)+ROUND(Source!AE396*Source!I396, 2))), 2)</f>
        <v>221.22</v>
      </c>
      <c r="V693">
        <f>Source!Y396</f>
        <v>5870.74</v>
      </c>
    </row>
    <row r="694" spans="1:26">
      <c r="C694" s="31" t="str">
        <f>"Объем: "&amp;Source!I396&amp;"=44,5/"&amp;"100"</f>
        <v>Объем: 0,445=44,5/100</v>
      </c>
    </row>
    <row r="695" spans="1:26" ht="14.25">
      <c r="A695" s="23"/>
      <c r="B695" s="53"/>
      <c r="C695" s="53" t="s">
        <v>1026</v>
      </c>
      <c r="D695" s="37"/>
      <c r="E695" s="10"/>
      <c r="F695" s="38">
        <f>Source!AO396</f>
        <v>807.23</v>
      </c>
      <c r="G695" s="39" t="str">
        <f>Source!DG396</f>
        <v>)*1,15</v>
      </c>
      <c r="H695" s="38">
        <f>ROUND(Source!AF396*Source!I396, 2)</f>
        <v>413.1</v>
      </c>
      <c r="I695" s="39"/>
      <c r="J695" s="39">
        <f>IF(Source!BA396&lt;&gt; 0, Source!BA396, 1)</f>
        <v>33.049999999999997</v>
      </c>
      <c r="K695" s="38">
        <f>Source!S396</f>
        <v>13652.89</v>
      </c>
      <c r="L695" s="40"/>
      <c r="R695">
        <f>H695</f>
        <v>413.1</v>
      </c>
    </row>
    <row r="696" spans="1:26" ht="14.25">
      <c r="A696" s="23"/>
      <c r="B696" s="53"/>
      <c r="C696" s="53" t="s">
        <v>92</v>
      </c>
      <c r="D696" s="37"/>
      <c r="E696" s="10"/>
      <c r="F696" s="38">
        <f>Source!AM396</f>
        <v>23.37</v>
      </c>
      <c r="G696" s="39" t="str">
        <f>Source!DE396</f>
        <v>)*1,25</v>
      </c>
      <c r="H696" s="38">
        <f>ROUND(Source!AD396*Source!I396, 2)</f>
        <v>13</v>
      </c>
      <c r="I696" s="39"/>
      <c r="J696" s="39">
        <f>IF(Source!BB396&lt;&gt; 0, Source!BB396, 1)</f>
        <v>5.66</v>
      </c>
      <c r="K696" s="38">
        <f>Source!Q396</f>
        <v>73.569999999999993</v>
      </c>
      <c r="L696" s="40"/>
    </row>
    <row r="697" spans="1:26" ht="14.25">
      <c r="A697" s="23"/>
      <c r="B697" s="53"/>
      <c r="C697" s="53" t="s">
        <v>1034</v>
      </c>
      <c r="D697" s="37"/>
      <c r="E697" s="10"/>
      <c r="F697" s="38">
        <f>Source!AL396</f>
        <v>7445.53</v>
      </c>
      <c r="G697" s="39" t="str">
        <f>Source!DD396</f>
        <v/>
      </c>
      <c r="H697" s="38">
        <f>ROUND(Source!AC396*Source!I396, 2)</f>
        <v>3313.26</v>
      </c>
      <c r="I697" s="39"/>
      <c r="J697" s="39">
        <f>IF(Source!BC396&lt;&gt; 0, Source!BC396, 1)</f>
        <v>5.84</v>
      </c>
      <c r="K697" s="38">
        <f>Source!P396</f>
        <v>19349.439999999999</v>
      </c>
      <c r="L697" s="40"/>
    </row>
    <row r="698" spans="1:26" ht="14.25">
      <c r="A698" s="23"/>
      <c r="B698" s="53"/>
      <c r="C698" s="53" t="s">
        <v>1027</v>
      </c>
      <c r="D698" s="37" t="s">
        <v>1028</v>
      </c>
      <c r="E698" s="10">
        <f>Source!BZ396</f>
        <v>118</v>
      </c>
      <c r="F698" s="69" t="str">
        <f>CONCATENATE(" )", Source!DL396, Source!FT396, "=", Source!FX396)</f>
        <v xml:space="preserve"> )*0,9=106,2</v>
      </c>
      <c r="G698" s="70"/>
      <c r="H698" s="38">
        <f>SUM(S693:S700)</f>
        <v>438.71</v>
      </c>
      <c r="I698" s="41" t="str">
        <f>CONCATENATE(Source!FX396, Source!FV396, "=")</f>
        <v>106,2*0,85=</v>
      </c>
      <c r="J698" s="36">
        <f>Source!AT396</f>
        <v>90</v>
      </c>
      <c r="K698" s="38">
        <f>SUM(T693:T700)</f>
        <v>12287.6</v>
      </c>
      <c r="L698" s="40"/>
    </row>
    <row r="699" spans="1:26" ht="14.25">
      <c r="A699" s="23"/>
      <c r="B699" s="53"/>
      <c r="C699" s="53" t="s">
        <v>1029</v>
      </c>
      <c r="D699" s="37" t="s">
        <v>1028</v>
      </c>
      <c r="E699" s="10">
        <f>Source!CA396</f>
        <v>63</v>
      </c>
      <c r="F699" s="69" t="str">
        <f>CONCATENATE(" )", Source!DM396, Source!FU396, "=", Source!FY396)</f>
        <v xml:space="preserve"> )*0,85=53,55</v>
      </c>
      <c r="G699" s="70"/>
      <c r="H699" s="38">
        <f>SUM(U693:U700)</f>
        <v>221.22</v>
      </c>
      <c r="I699" s="41" t="str">
        <f>CONCATENATE(Source!FY396, Source!FW396, "=")</f>
        <v>53,55*0,8=</v>
      </c>
      <c r="J699" s="36">
        <f>Source!AU396</f>
        <v>43</v>
      </c>
      <c r="K699" s="38">
        <f>SUM(V693:V700)</f>
        <v>5870.74</v>
      </c>
      <c r="L699" s="40"/>
    </row>
    <row r="700" spans="1:26" ht="14.25">
      <c r="A700" s="54"/>
      <c r="B700" s="55"/>
      <c r="C700" s="55" t="s">
        <v>1030</v>
      </c>
      <c r="D700" s="43" t="s">
        <v>1031</v>
      </c>
      <c r="E700" s="44">
        <f>Source!AQ396</f>
        <v>89</v>
      </c>
      <c r="F700" s="45"/>
      <c r="G700" s="47" t="str">
        <f>Source!DI396</f>
        <v>)*1,15</v>
      </c>
      <c r="H700" s="45"/>
      <c r="I700" s="47"/>
      <c r="J700" s="47"/>
      <c r="K700" s="45"/>
      <c r="L700" s="51">
        <f>Source!U396</f>
        <v>45.545749999999998</v>
      </c>
    </row>
    <row r="701" spans="1:26" ht="15">
      <c r="G701" s="71">
        <f>H695+H696+H697+H698+H699</f>
        <v>4399.29</v>
      </c>
      <c r="H701" s="71"/>
      <c r="J701" s="71">
        <f>K695+K696+K697+K698+K699</f>
        <v>51234.239999999991</v>
      </c>
      <c r="K701" s="71"/>
      <c r="L701" s="49">
        <f>Source!U396</f>
        <v>45.545749999999998</v>
      </c>
      <c r="O701" s="32">
        <f>G701</f>
        <v>4399.29</v>
      </c>
      <c r="P701" s="32">
        <f>J701</f>
        <v>51234.239999999991</v>
      </c>
      <c r="Q701" s="32">
        <f>L701</f>
        <v>45.545749999999998</v>
      </c>
      <c r="W701">
        <f>IF(Source!BI396&lt;=1,H695+H696+H697+H698+H699, 0)</f>
        <v>4399.29</v>
      </c>
      <c r="X701">
        <f>IF(Source!BI396=2,H695+H696+H697+H698+H699, 0)</f>
        <v>0</v>
      </c>
      <c r="Y701">
        <f>IF(Source!BI396=3,H695+H696+H697+H698+H699, 0)</f>
        <v>0</v>
      </c>
      <c r="Z701">
        <f>IF(Source!BI396=4,H695+H696+H697+H698+H699, 0)</f>
        <v>0</v>
      </c>
    </row>
    <row r="702" spans="1:26" ht="71.25">
      <c r="A702" s="23" t="str">
        <f>Source!E397</f>
        <v>13</v>
      </c>
      <c r="B702" s="53" t="str">
        <f>Source!F397</f>
        <v>15-06-002-6</v>
      </c>
      <c r="C702" s="53" t="str">
        <f>Source!G397</f>
        <v>Оклейка стен моющимися обоями на тканевой основе по листовым материалам</v>
      </c>
      <c r="D702" s="37" t="str">
        <f>Source!H397</f>
        <v>100 м2 оклеиваемой поверхности</v>
      </c>
      <c r="E702" s="10">
        <f>Source!I397</f>
        <v>0.44500000000000001</v>
      </c>
      <c r="F702" s="38">
        <f>Source!AL397+Source!AM397+Source!AO397</f>
        <v>7084.130000000001</v>
      </c>
      <c r="G702" s="39"/>
      <c r="H702" s="38"/>
      <c r="I702" s="39" t="str">
        <f>Source!BO397</f>
        <v>15-06-002-6</v>
      </c>
      <c r="J702" s="39"/>
      <c r="K702" s="38"/>
      <c r="L702" s="40"/>
      <c r="S702">
        <f>ROUND((Source!FX397/100)*((ROUND(Source!AF397*Source!I397, 2)+ROUND(Source!AE397*Source!I397, 2))), 2)</f>
        <v>251.4</v>
      </c>
      <c r="T702">
        <f>Source!X397</f>
        <v>7033.71</v>
      </c>
      <c r="U702">
        <f>ROUND((Source!FY397/100)*((ROUND(Source!AF397*Source!I397, 2)+ROUND(Source!AE397*Source!I397, 2))), 2)</f>
        <v>124.37</v>
      </c>
      <c r="V702">
        <f>Source!Y397</f>
        <v>3253.09</v>
      </c>
    </row>
    <row r="703" spans="1:26">
      <c r="C703" s="31" t="str">
        <f>"Объем: "&amp;Source!I397&amp;"=44,5/"&amp;"100"</f>
        <v>Объем: 0,445=44,5/100</v>
      </c>
    </row>
    <row r="704" spans="1:26" ht="14.25">
      <c r="A704" s="23"/>
      <c r="B704" s="53"/>
      <c r="C704" s="53" t="s">
        <v>1026</v>
      </c>
      <c r="D704" s="37"/>
      <c r="E704" s="10"/>
      <c r="F704" s="38">
        <f>Source!AO397</f>
        <v>519.67999999999995</v>
      </c>
      <c r="G704" s="39" t="str">
        <f>Source!DG397</f>
        <v>)*1,15</v>
      </c>
      <c r="H704" s="38">
        <f>ROUND(Source!AF397*Source!I397, 2)</f>
        <v>265.95</v>
      </c>
      <c r="I704" s="39"/>
      <c r="J704" s="39">
        <f>IF(Source!BA397&lt;&gt; 0, Source!BA397, 1)</f>
        <v>33.049999999999997</v>
      </c>
      <c r="K704" s="38">
        <f>Source!S397</f>
        <v>8789.49</v>
      </c>
      <c r="L704" s="40"/>
      <c r="R704">
        <f>H704</f>
        <v>265.95</v>
      </c>
    </row>
    <row r="705" spans="1:26" ht="14.25">
      <c r="A705" s="23"/>
      <c r="B705" s="53"/>
      <c r="C705" s="53" t="s">
        <v>92</v>
      </c>
      <c r="D705" s="37"/>
      <c r="E705" s="10"/>
      <c r="F705" s="38">
        <f>Source!AM397</f>
        <v>1.18</v>
      </c>
      <c r="G705" s="39" t="str">
        <f>Source!DE397</f>
        <v>)*1,25</v>
      </c>
      <c r="H705" s="38">
        <f>ROUND(Source!AD397*Source!I397, 2)</f>
        <v>0.66</v>
      </c>
      <c r="I705" s="39"/>
      <c r="J705" s="39">
        <f>IF(Source!BB397&lt;&gt; 0, Source!BB397, 1)</f>
        <v>11.86</v>
      </c>
      <c r="K705" s="38">
        <f>Source!Q397</f>
        <v>7.81</v>
      </c>
      <c r="L705" s="40"/>
    </row>
    <row r="706" spans="1:26" ht="14.25">
      <c r="A706" s="23"/>
      <c r="B706" s="53"/>
      <c r="C706" s="53" t="s">
        <v>1032</v>
      </c>
      <c r="D706" s="37"/>
      <c r="E706" s="10"/>
      <c r="F706" s="38">
        <f>Source!AN397</f>
        <v>0.14000000000000001</v>
      </c>
      <c r="G706" s="39" t="str">
        <f>Source!DF397</f>
        <v>)*1,25</v>
      </c>
      <c r="H706" s="50">
        <f>ROUND(Source!AE397*Source!I397, 2)</f>
        <v>0.08</v>
      </c>
      <c r="I706" s="39"/>
      <c r="J706" s="39">
        <f>IF(Source!BS397&lt;&gt; 0, Source!BS397, 1)</f>
        <v>33.049999999999997</v>
      </c>
      <c r="K706" s="50">
        <f>Source!R397</f>
        <v>2.65</v>
      </c>
      <c r="L706" s="40"/>
      <c r="R706">
        <f>H706</f>
        <v>0.08</v>
      </c>
    </row>
    <row r="707" spans="1:26" ht="14.25">
      <c r="A707" s="23"/>
      <c r="B707" s="53"/>
      <c r="C707" s="53" t="s">
        <v>1034</v>
      </c>
      <c r="D707" s="37"/>
      <c r="E707" s="10"/>
      <c r="F707" s="38">
        <f>Source!AL397</f>
        <v>6563.27</v>
      </c>
      <c r="G707" s="39" t="str">
        <f>Source!DD397</f>
        <v/>
      </c>
      <c r="H707" s="38">
        <f>ROUND(Source!AC397*Source!I397, 2)</f>
        <v>2920.66</v>
      </c>
      <c r="I707" s="39"/>
      <c r="J707" s="39">
        <f>IF(Source!BC397&lt;&gt; 0, Source!BC397, 1)</f>
        <v>1.21</v>
      </c>
      <c r="K707" s="38">
        <f>Source!P397</f>
        <v>3533.99</v>
      </c>
      <c r="L707" s="40"/>
    </row>
    <row r="708" spans="1:26" ht="14.25">
      <c r="A708" s="23"/>
      <c r="B708" s="53"/>
      <c r="C708" s="53" t="s">
        <v>1027</v>
      </c>
      <c r="D708" s="37" t="s">
        <v>1028</v>
      </c>
      <c r="E708" s="10">
        <f>Source!BZ397</f>
        <v>105</v>
      </c>
      <c r="F708" s="69" t="str">
        <f>CONCATENATE(" )", Source!DL397, Source!FT397, "=", Source!FX397)</f>
        <v xml:space="preserve"> )*0,9=94,5</v>
      </c>
      <c r="G708" s="70"/>
      <c r="H708" s="38">
        <f>SUM(S702:S710)</f>
        <v>251.4</v>
      </c>
      <c r="I708" s="41" t="str">
        <f>CONCATENATE(Source!FX397, Source!FV397, "=")</f>
        <v>94,5*0,85=</v>
      </c>
      <c r="J708" s="36">
        <f>Source!AT397</f>
        <v>80</v>
      </c>
      <c r="K708" s="38">
        <f>SUM(T702:T710)</f>
        <v>7033.71</v>
      </c>
      <c r="L708" s="40"/>
    </row>
    <row r="709" spans="1:26" ht="14.25">
      <c r="A709" s="23"/>
      <c r="B709" s="53"/>
      <c r="C709" s="53" t="s">
        <v>1029</v>
      </c>
      <c r="D709" s="37" t="s">
        <v>1028</v>
      </c>
      <c r="E709" s="10">
        <f>Source!CA397</f>
        <v>55</v>
      </c>
      <c r="F709" s="69" t="str">
        <f>CONCATENATE(" )", Source!DM397, Source!FU397, "=", Source!FY397)</f>
        <v xml:space="preserve"> )*0,85=46,75</v>
      </c>
      <c r="G709" s="70"/>
      <c r="H709" s="38">
        <f>SUM(U702:U710)</f>
        <v>124.37</v>
      </c>
      <c r="I709" s="41" t="str">
        <f>CONCATENATE(Source!FY397, Source!FW397, "=")</f>
        <v>46,75*0,8=</v>
      </c>
      <c r="J709" s="36">
        <f>Source!AU397</f>
        <v>37</v>
      </c>
      <c r="K709" s="38">
        <f>SUM(V702:V710)</f>
        <v>3253.09</v>
      </c>
      <c r="L709" s="40"/>
    </row>
    <row r="710" spans="1:26" ht="14.25">
      <c r="A710" s="54"/>
      <c r="B710" s="55"/>
      <c r="C710" s="55" t="s">
        <v>1030</v>
      </c>
      <c r="D710" s="43" t="s">
        <v>1031</v>
      </c>
      <c r="E710" s="44">
        <f>Source!AQ397</f>
        <v>55.94</v>
      </c>
      <c r="F710" s="45"/>
      <c r="G710" s="47" t="str">
        <f>Source!DI397</f>
        <v>)*1,15</v>
      </c>
      <c r="H710" s="45"/>
      <c r="I710" s="47"/>
      <c r="J710" s="47"/>
      <c r="K710" s="45"/>
      <c r="L710" s="51">
        <f>Source!U397</f>
        <v>28.627294999999997</v>
      </c>
    </row>
    <row r="711" spans="1:26" ht="15">
      <c r="G711" s="71">
        <f>H704+H705+H707+H708+H709</f>
        <v>3563.04</v>
      </c>
      <c r="H711" s="71"/>
      <c r="J711" s="71">
        <f>K704+K705+K707+K708+K709</f>
        <v>22618.09</v>
      </c>
      <c r="K711" s="71"/>
      <c r="L711" s="49">
        <f>Source!U397</f>
        <v>28.627294999999997</v>
      </c>
      <c r="O711" s="32">
        <f>G711</f>
        <v>3563.04</v>
      </c>
      <c r="P711" s="32">
        <f>J711</f>
        <v>22618.09</v>
      </c>
      <c r="Q711" s="32">
        <f>L711</f>
        <v>28.627294999999997</v>
      </c>
      <c r="W711">
        <f>IF(Source!BI397&lt;=1,H704+H705+H707+H708+H709, 0)</f>
        <v>3563.04</v>
      </c>
      <c r="X711">
        <f>IF(Source!BI397=2,H704+H705+H707+H708+H709, 0)</f>
        <v>0</v>
      </c>
      <c r="Y711">
        <f>IF(Source!BI397=3,H704+H705+H707+H708+H709, 0)</f>
        <v>0</v>
      </c>
      <c r="Z711">
        <f>IF(Source!BI397=4,H704+H705+H707+H708+H709, 0)</f>
        <v>0</v>
      </c>
    </row>
    <row r="712" spans="1:26" ht="28.5">
      <c r="A712" s="23" t="str">
        <f>Source!E398</f>
        <v>14</v>
      </c>
      <c r="B712" s="53" t="str">
        <f>Source!F398</f>
        <v>м08-03-591-9</v>
      </c>
      <c r="C712" s="53" t="str">
        <f>Source!G398</f>
        <v>Розетка штепсельная утопленного типа при скрытой проводке</v>
      </c>
      <c r="D712" s="37" t="str">
        <f>Source!H398</f>
        <v>100 шт.</v>
      </c>
      <c r="E712" s="10">
        <f>Source!I398</f>
        <v>0.03</v>
      </c>
      <c r="F712" s="38">
        <f>Source!AL398+Source!AM398+Source!AO398</f>
        <v>371.42</v>
      </c>
      <c r="G712" s="39"/>
      <c r="H712" s="38"/>
      <c r="I712" s="39" t="str">
        <f>Source!BO398</f>
        <v>м08-03-591-9</v>
      </c>
      <c r="J712" s="39"/>
      <c r="K712" s="38"/>
      <c r="L712" s="40"/>
      <c r="S712">
        <f>ROUND((Source!FX398/100)*((ROUND(Source!AF398*Source!I398, 2)+ROUND(Source!AE398*Source!I398, 2))), 2)</f>
        <v>8.6300000000000008</v>
      </c>
      <c r="T712">
        <f>Source!X398</f>
        <v>243.16</v>
      </c>
      <c r="U712">
        <f>ROUND((Source!FY398/100)*((ROUND(Source!AF398*Source!I398, 2)+ROUND(Source!AE398*Source!I398, 2))), 2)</f>
        <v>5.9</v>
      </c>
      <c r="V712">
        <f>Source!Y398</f>
        <v>156.1</v>
      </c>
    </row>
    <row r="713" spans="1:26">
      <c r="C713" s="31" t="str">
        <f>"Объем: "&amp;Source!I398&amp;"=3/"&amp;"100"</f>
        <v>Объем: 0,03=3/100</v>
      </c>
    </row>
    <row r="714" spans="1:26" ht="14.25">
      <c r="A714" s="23"/>
      <c r="B714" s="53"/>
      <c r="C714" s="53" t="s">
        <v>1026</v>
      </c>
      <c r="D714" s="37"/>
      <c r="E714" s="10"/>
      <c r="F714" s="38">
        <f>Source!AO398</f>
        <v>302.36</v>
      </c>
      <c r="G714" s="39" t="str">
        <f>Source!DG398</f>
        <v/>
      </c>
      <c r="H714" s="38">
        <f>ROUND(Source!AF398*Source!I398, 2)</f>
        <v>9.07</v>
      </c>
      <c r="I714" s="39"/>
      <c r="J714" s="39">
        <f>IF(Source!BA398&lt;&gt; 0, Source!BA398, 1)</f>
        <v>33.049999999999997</v>
      </c>
      <c r="K714" s="38">
        <f>Source!S398</f>
        <v>299.79000000000002</v>
      </c>
      <c r="L714" s="40"/>
      <c r="R714">
        <f>H714</f>
        <v>9.07</v>
      </c>
    </row>
    <row r="715" spans="1:26" ht="14.25">
      <c r="A715" s="23"/>
      <c r="B715" s="53"/>
      <c r="C715" s="53" t="s">
        <v>92</v>
      </c>
      <c r="D715" s="37"/>
      <c r="E715" s="10"/>
      <c r="F715" s="38">
        <f>Source!AM398</f>
        <v>5.78</v>
      </c>
      <c r="G715" s="39" t="str">
        <f>Source!DE398</f>
        <v/>
      </c>
      <c r="H715" s="38">
        <f>ROUND(Source!AD398*Source!I398, 2)</f>
        <v>0.17</v>
      </c>
      <c r="I715" s="39"/>
      <c r="J715" s="39">
        <f>IF(Source!BB398&lt;&gt; 0, Source!BB398, 1)</f>
        <v>9.01</v>
      </c>
      <c r="K715" s="38">
        <f>Source!Q398</f>
        <v>1.56</v>
      </c>
      <c r="L715" s="40"/>
    </row>
    <row r="716" spans="1:26" ht="14.25">
      <c r="A716" s="23"/>
      <c r="B716" s="53"/>
      <c r="C716" s="53" t="s">
        <v>1032</v>
      </c>
      <c r="D716" s="37"/>
      <c r="E716" s="10"/>
      <c r="F716" s="38">
        <f>Source!AN398</f>
        <v>0.41</v>
      </c>
      <c r="G716" s="39" t="str">
        <f>Source!DF398</f>
        <v/>
      </c>
      <c r="H716" s="50">
        <f>ROUND(Source!AE398*Source!I398, 2)</f>
        <v>0.01</v>
      </c>
      <c r="I716" s="39"/>
      <c r="J716" s="39">
        <f>IF(Source!BS398&lt;&gt; 0, Source!BS398, 1)</f>
        <v>33.049999999999997</v>
      </c>
      <c r="K716" s="50">
        <f>Source!R398</f>
        <v>0.41</v>
      </c>
      <c r="L716" s="40"/>
      <c r="R716">
        <f>H716</f>
        <v>0.01</v>
      </c>
    </row>
    <row r="717" spans="1:26" ht="14.25">
      <c r="A717" s="23"/>
      <c r="B717" s="53"/>
      <c r="C717" s="53" t="s">
        <v>1034</v>
      </c>
      <c r="D717" s="37"/>
      <c r="E717" s="10"/>
      <c r="F717" s="38">
        <f>Source!AL398</f>
        <v>63.28</v>
      </c>
      <c r="G717" s="39" t="str">
        <f>Source!DD398</f>
        <v/>
      </c>
      <c r="H717" s="38">
        <f>ROUND(Source!AC398*Source!I398, 2)</f>
        <v>1.9</v>
      </c>
      <c r="I717" s="39"/>
      <c r="J717" s="39">
        <f>IF(Source!BC398&lt;&gt; 0, Source!BC398, 1)</f>
        <v>7.15</v>
      </c>
      <c r="K717" s="38">
        <f>Source!P398</f>
        <v>13.57</v>
      </c>
      <c r="L717" s="40"/>
    </row>
    <row r="718" spans="1:26" ht="14.25">
      <c r="A718" s="23"/>
      <c r="B718" s="53"/>
      <c r="C718" s="53" t="s">
        <v>1027</v>
      </c>
      <c r="D718" s="37" t="s">
        <v>1028</v>
      </c>
      <c r="E718" s="10">
        <f>Source!BZ398</f>
        <v>95</v>
      </c>
      <c r="F718" s="56"/>
      <c r="G718" s="39"/>
      <c r="H718" s="38">
        <f>SUM(S712:S723)</f>
        <v>8.6300000000000008</v>
      </c>
      <c r="I718" s="41" t="str">
        <f>CONCATENATE(Source!FX398, Source!FV398, "=")</f>
        <v>95*0,85=</v>
      </c>
      <c r="J718" s="36">
        <f>Source!AT398</f>
        <v>81</v>
      </c>
      <c r="K718" s="38">
        <f>SUM(T712:T723)</f>
        <v>243.16</v>
      </c>
      <c r="L718" s="40"/>
    </row>
    <row r="719" spans="1:26" ht="14.25">
      <c r="A719" s="23"/>
      <c r="B719" s="53"/>
      <c r="C719" s="53" t="s">
        <v>1029</v>
      </c>
      <c r="D719" s="37" t="s">
        <v>1028</v>
      </c>
      <c r="E719" s="10">
        <f>Source!CA398</f>
        <v>65</v>
      </c>
      <c r="F719" s="56"/>
      <c r="G719" s="39"/>
      <c r="H719" s="38">
        <f>SUM(U712:U723)</f>
        <v>5.9</v>
      </c>
      <c r="I719" s="41" t="str">
        <f>CONCATENATE(Source!FY398, Source!FW398, "=")</f>
        <v>65*0,8=</v>
      </c>
      <c r="J719" s="36">
        <f>Source!AU398</f>
        <v>52</v>
      </c>
      <c r="K719" s="38">
        <f>SUM(V712:V723)</f>
        <v>156.1</v>
      </c>
      <c r="L719" s="40"/>
    </row>
    <row r="720" spans="1:26" ht="14.25">
      <c r="A720" s="23"/>
      <c r="B720" s="53"/>
      <c r="C720" s="53" t="s">
        <v>1030</v>
      </c>
      <c r="D720" s="37" t="s">
        <v>1031</v>
      </c>
      <c r="E720" s="10">
        <f>Source!AQ398</f>
        <v>30.48</v>
      </c>
      <c r="F720" s="38"/>
      <c r="G720" s="39" t="str">
        <f>Source!DI398</f>
        <v/>
      </c>
      <c r="H720" s="38"/>
      <c r="I720" s="39"/>
      <c r="J720" s="39"/>
      <c r="K720" s="38"/>
      <c r="L720" s="42">
        <f>Source!U398</f>
        <v>0.91439999999999999</v>
      </c>
    </row>
    <row r="721" spans="1:26" ht="28.5">
      <c r="A721" s="23" t="str">
        <f>Source!E399</f>
        <v>14,1</v>
      </c>
      <c r="B721" s="53" t="str">
        <f>Source!F399</f>
        <v>503-0606</v>
      </c>
      <c r="C721" s="53" t="str">
        <f>Source!G399</f>
        <v>Коробка для установки розеток и выключателей скрытой проводки</v>
      </c>
      <c r="D721" s="37" t="str">
        <f>Source!H399</f>
        <v>1000 шт.</v>
      </c>
      <c r="E721" s="10">
        <f>Source!I399</f>
        <v>3.0000000000000001E-3</v>
      </c>
      <c r="F721" s="38">
        <f>Source!AL399+Source!AM399+Source!AO399</f>
        <v>1998.42</v>
      </c>
      <c r="G721" s="52" t="s">
        <v>3</v>
      </c>
      <c r="H721" s="38">
        <f>ROUND(Source!AC399*Source!I399, 2)+ROUND(Source!AD399*Source!I399, 2)+ROUND(Source!AF399*Source!I399, 2)</f>
        <v>6</v>
      </c>
      <c r="I721" s="39"/>
      <c r="J721" s="39">
        <f>IF(Source!BC399&lt;&gt; 0, Source!BC399, 1)</f>
        <v>2.56</v>
      </c>
      <c r="K721" s="38">
        <f>Source!O399</f>
        <v>15.35</v>
      </c>
      <c r="L721" s="40"/>
      <c r="S721">
        <f>ROUND((Source!FX399/100)*((ROUND(Source!AF399*Source!I399, 2)+ROUND(Source!AE399*Source!I399, 2))), 2)</f>
        <v>0</v>
      </c>
      <c r="T721">
        <f>Source!X399</f>
        <v>0</v>
      </c>
      <c r="U721">
        <f>ROUND((Source!FY399/100)*((ROUND(Source!AF399*Source!I399, 2)+ROUND(Source!AE399*Source!I399, 2))), 2)</f>
        <v>0</v>
      </c>
      <c r="V721">
        <f>Source!Y399</f>
        <v>0</v>
      </c>
      <c r="W721">
        <f>IF(Source!BI399&lt;=1,H721, 0)</f>
        <v>0</v>
      </c>
      <c r="X721">
        <f>IF(Source!BI399=2,H721, 0)</f>
        <v>6</v>
      </c>
      <c r="Y721">
        <f>IF(Source!BI399=3,H721, 0)</f>
        <v>0</v>
      </c>
      <c r="Z721">
        <f>IF(Source!BI399=4,H721, 0)</f>
        <v>0</v>
      </c>
    </row>
    <row r="722" spans="1:26" ht="28.5">
      <c r="A722" s="23" t="str">
        <f>Source!E400</f>
        <v>14,2</v>
      </c>
      <c r="B722" s="53" t="str">
        <f>Source!F400</f>
        <v>503-0475</v>
      </c>
      <c r="C722" s="53" t="str">
        <f>Source!G400</f>
        <v>Розетка скрытой проводки с заземлением</v>
      </c>
      <c r="D722" s="37" t="str">
        <f>Source!H400</f>
        <v>шт.</v>
      </c>
      <c r="E722" s="10">
        <f>Source!I400</f>
        <v>2</v>
      </c>
      <c r="F722" s="38">
        <f>Source!AL400+Source!AM400+Source!AO400</f>
        <v>7.62</v>
      </c>
      <c r="G722" s="52" t="s">
        <v>3</v>
      </c>
      <c r="H722" s="38">
        <f>ROUND(Source!AC400*Source!I400, 2)+ROUND(Source!AD400*Source!I400, 2)+ROUND(Source!AF400*Source!I400, 2)</f>
        <v>15.24</v>
      </c>
      <c r="I722" s="39"/>
      <c r="J722" s="39">
        <f>IF(Source!BC400&lt;&gt; 0, Source!BC400, 1)</f>
        <v>6.89</v>
      </c>
      <c r="K722" s="38">
        <f>Source!O400</f>
        <v>105</v>
      </c>
      <c r="L722" s="40"/>
      <c r="S722">
        <f>ROUND((Source!FX400/100)*((ROUND(Source!AF400*Source!I400, 2)+ROUND(Source!AE400*Source!I400, 2))), 2)</f>
        <v>0</v>
      </c>
      <c r="T722">
        <f>Source!X400</f>
        <v>0</v>
      </c>
      <c r="U722">
        <f>ROUND((Source!FY400/100)*((ROUND(Source!AF400*Source!I400, 2)+ROUND(Source!AE400*Source!I400, 2))), 2)</f>
        <v>0</v>
      </c>
      <c r="V722">
        <f>Source!Y400</f>
        <v>0</v>
      </c>
      <c r="W722">
        <f>IF(Source!BI400&lt;=1,H722, 0)</f>
        <v>0</v>
      </c>
      <c r="X722">
        <f>IF(Source!BI400=2,H722, 0)</f>
        <v>15.24</v>
      </c>
      <c r="Y722">
        <f>IF(Source!BI400=3,H722, 0)</f>
        <v>0</v>
      </c>
      <c r="Z722">
        <f>IF(Source!BI400=4,H722, 0)</f>
        <v>0</v>
      </c>
    </row>
    <row r="723" spans="1:26" ht="28.5">
      <c r="A723" s="54" t="str">
        <f>Source!E401</f>
        <v>14,3</v>
      </c>
      <c r="B723" s="55" t="str">
        <f>Source!F401</f>
        <v>503-0597</v>
      </c>
      <c r="C723" s="55" t="str">
        <f>Source!G401</f>
        <v>Розетка телевизионная для скрытой проводки, марка САТ-Г, белая</v>
      </c>
      <c r="D723" s="43" t="str">
        <f>Source!H401</f>
        <v>шт.</v>
      </c>
      <c r="E723" s="44">
        <f>Source!I401</f>
        <v>1</v>
      </c>
      <c r="F723" s="45">
        <f>Source!AL401+Source!AM401+Source!AO401</f>
        <v>9.01</v>
      </c>
      <c r="G723" s="46" t="s">
        <v>3</v>
      </c>
      <c r="H723" s="45">
        <f>ROUND(Source!AC401*Source!I401, 2)+ROUND(Source!AD401*Source!I401, 2)+ROUND(Source!AF401*Source!I401, 2)</f>
        <v>9.01</v>
      </c>
      <c r="I723" s="47"/>
      <c r="J723" s="47">
        <f>IF(Source!BC401&lt;&gt; 0, Source!BC401, 1)</f>
        <v>8.5</v>
      </c>
      <c r="K723" s="45">
        <f>Source!O401</f>
        <v>76.59</v>
      </c>
      <c r="L723" s="48"/>
      <c r="S723">
        <f>ROUND((Source!FX401/100)*((ROUND(Source!AF401*Source!I401, 2)+ROUND(Source!AE401*Source!I401, 2))), 2)</f>
        <v>0</v>
      </c>
      <c r="T723">
        <f>Source!X401</f>
        <v>0</v>
      </c>
      <c r="U723">
        <f>ROUND((Source!FY401/100)*((ROUND(Source!AF401*Source!I401, 2)+ROUND(Source!AE401*Source!I401, 2))), 2)</f>
        <v>0</v>
      </c>
      <c r="V723">
        <f>Source!Y401</f>
        <v>0</v>
      </c>
      <c r="W723">
        <f>IF(Source!BI401&lt;=1,H723, 0)</f>
        <v>0</v>
      </c>
      <c r="X723">
        <f>IF(Source!BI401=2,H723, 0)</f>
        <v>9.01</v>
      </c>
      <c r="Y723">
        <f>IF(Source!BI401=3,H723, 0)</f>
        <v>0</v>
      </c>
      <c r="Z723">
        <f>IF(Source!BI401=4,H723, 0)</f>
        <v>0</v>
      </c>
    </row>
    <row r="724" spans="1:26" ht="15">
      <c r="G724" s="71">
        <f>H714+H715+H717+H718+H719+SUM(H721:H723)</f>
        <v>55.92</v>
      </c>
      <c r="H724" s="71"/>
      <c r="J724" s="71">
        <f>K714+K715+K717+K718+K719+SUM(K721:K723)</f>
        <v>911.12000000000012</v>
      </c>
      <c r="K724" s="71"/>
      <c r="L724" s="49">
        <f>Source!U398</f>
        <v>0.91439999999999999</v>
      </c>
      <c r="O724" s="32">
        <f>G724</f>
        <v>55.92</v>
      </c>
      <c r="P724" s="32">
        <f>J724</f>
        <v>911.12000000000012</v>
      </c>
      <c r="Q724" s="32">
        <f>L724</f>
        <v>0.91439999999999999</v>
      </c>
      <c r="W724">
        <f>IF(Source!BI398&lt;=1,H714+H715+H717+H718+H719, 0)</f>
        <v>0</v>
      </c>
      <c r="X724">
        <f>IF(Source!BI398=2,H714+H715+H717+H718+H719, 0)</f>
        <v>25.67</v>
      </c>
      <c r="Y724">
        <f>IF(Source!BI398=3,H714+H715+H717+H718+H719, 0)</f>
        <v>0</v>
      </c>
      <c r="Z724">
        <f>IF(Source!BI398=4,H714+H715+H717+H718+H719, 0)</f>
        <v>0</v>
      </c>
    </row>
    <row r="725" spans="1:26" ht="42.75">
      <c r="A725" s="23" t="str">
        <f>Source!E402</f>
        <v>15</v>
      </c>
      <c r="B725" s="53" t="str">
        <f>Source!F402</f>
        <v>м08-03-591-5</v>
      </c>
      <c r="C725" s="53" t="str">
        <f>Source!G402</f>
        <v>Выключатель двухклавишный утопленного типа при скрытой проводке</v>
      </c>
      <c r="D725" s="37" t="str">
        <f>Source!H402</f>
        <v>100 шт.</v>
      </c>
      <c r="E725" s="10">
        <f>Source!I402</f>
        <v>0.01</v>
      </c>
      <c r="F725" s="38">
        <f>Source!AL402+Source!AM402+Source!AO402</f>
        <v>302.15000000000003</v>
      </c>
      <c r="G725" s="39"/>
      <c r="H725" s="38"/>
      <c r="I725" s="39" t="str">
        <f>Source!BO402</f>
        <v>м08-03-591-5</v>
      </c>
      <c r="J725" s="39"/>
      <c r="K725" s="38"/>
      <c r="L725" s="40"/>
      <c r="S725">
        <f>ROUND((Source!FX402/100)*((ROUND(Source!AF402*Source!I402, 2)+ROUND(Source!AE402*Source!I402, 2))), 2)</f>
        <v>2.4700000000000002</v>
      </c>
      <c r="T725">
        <f>Source!X402</f>
        <v>69.8</v>
      </c>
      <c r="U725">
        <f>ROUND((Source!FY402/100)*((ROUND(Source!AF402*Source!I402, 2)+ROUND(Source!AE402*Source!I402, 2))), 2)</f>
        <v>1.69</v>
      </c>
      <c r="V725">
        <f>Source!Y402</f>
        <v>44.81</v>
      </c>
    </row>
    <row r="726" spans="1:26">
      <c r="C726" s="31" t="str">
        <f>"Объем: "&amp;Source!I402&amp;"=1/"&amp;"100"</f>
        <v>Объем: 0,01=1/100</v>
      </c>
    </row>
    <row r="727" spans="1:26" ht="14.25">
      <c r="A727" s="23"/>
      <c r="B727" s="53"/>
      <c r="C727" s="53" t="s">
        <v>1026</v>
      </c>
      <c r="D727" s="37"/>
      <c r="E727" s="10"/>
      <c r="F727" s="38">
        <f>Source!AO402</f>
        <v>260.3</v>
      </c>
      <c r="G727" s="39" t="str">
        <f>Source!DG402</f>
        <v/>
      </c>
      <c r="H727" s="38">
        <f>ROUND(Source!AF402*Source!I402, 2)</f>
        <v>2.6</v>
      </c>
      <c r="I727" s="39"/>
      <c r="J727" s="39">
        <f>IF(Source!BA402&lt;&gt; 0, Source!BA402, 1)</f>
        <v>33.049999999999997</v>
      </c>
      <c r="K727" s="38">
        <f>Source!S402</f>
        <v>86.03</v>
      </c>
      <c r="L727" s="40"/>
      <c r="R727">
        <f>H727</f>
        <v>2.6</v>
      </c>
    </row>
    <row r="728" spans="1:26" ht="14.25">
      <c r="A728" s="23"/>
      <c r="B728" s="53"/>
      <c r="C728" s="53" t="s">
        <v>92</v>
      </c>
      <c r="D728" s="37"/>
      <c r="E728" s="10"/>
      <c r="F728" s="38">
        <f>Source!AM402</f>
        <v>5.78</v>
      </c>
      <c r="G728" s="39" t="str">
        <f>Source!DE402</f>
        <v/>
      </c>
      <c r="H728" s="38">
        <f>ROUND(Source!AD402*Source!I402, 2)</f>
        <v>0.06</v>
      </c>
      <c r="I728" s="39"/>
      <c r="J728" s="39">
        <f>IF(Source!BB402&lt;&gt; 0, Source!BB402, 1)</f>
        <v>9.01</v>
      </c>
      <c r="K728" s="38">
        <f>Source!Q402</f>
        <v>0.52</v>
      </c>
      <c r="L728" s="40"/>
    </row>
    <row r="729" spans="1:26" ht="14.25">
      <c r="A729" s="23"/>
      <c r="B729" s="53"/>
      <c r="C729" s="53" t="s">
        <v>1032</v>
      </c>
      <c r="D729" s="37"/>
      <c r="E729" s="10"/>
      <c r="F729" s="38">
        <f>Source!AN402</f>
        <v>0.41</v>
      </c>
      <c r="G729" s="39" t="str">
        <f>Source!DF402</f>
        <v/>
      </c>
      <c r="H729" s="50">
        <f>ROUND(Source!AE402*Source!I402, 2)</f>
        <v>0</v>
      </c>
      <c r="I729" s="39"/>
      <c r="J729" s="39">
        <f>IF(Source!BS402&lt;&gt; 0, Source!BS402, 1)</f>
        <v>33.049999999999997</v>
      </c>
      <c r="K729" s="50">
        <f>Source!R402</f>
        <v>0.14000000000000001</v>
      </c>
      <c r="L729" s="40"/>
      <c r="R729">
        <f>H729</f>
        <v>0</v>
      </c>
    </row>
    <row r="730" spans="1:26" ht="14.25">
      <c r="A730" s="23"/>
      <c r="B730" s="53"/>
      <c r="C730" s="53" t="s">
        <v>1034</v>
      </c>
      <c r="D730" s="37"/>
      <c r="E730" s="10"/>
      <c r="F730" s="38">
        <f>Source!AL402</f>
        <v>36.07</v>
      </c>
      <c r="G730" s="39" t="str">
        <f>Source!DD402</f>
        <v/>
      </c>
      <c r="H730" s="38">
        <f>ROUND(Source!AC402*Source!I402, 2)</f>
        <v>0.36</v>
      </c>
      <c r="I730" s="39"/>
      <c r="J730" s="39">
        <f>IF(Source!BC402&lt;&gt; 0, Source!BC402, 1)</f>
        <v>7.15</v>
      </c>
      <c r="K730" s="38">
        <f>Source!P402</f>
        <v>2.58</v>
      </c>
      <c r="L730" s="40"/>
    </row>
    <row r="731" spans="1:26" ht="14.25">
      <c r="A731" s="23"/>
      <c r="B731" s="53"/>
      <c r="C731" s="53" t="s">
        <v>1027</v>
      </c>
      <c r="D731" s="37" t="s">
        <v>1028</v>
      </c>
      <c r="E731" s="10">
        <f>Source!BZ402</f>
        <v>95</v>
      </c>
      <c r="F731" s="56"/>
      <c r="G731" s="39"/>
      <c r="H731" s="38">
        <f>SUM(S725:S735)</f>
        <v>2.4700000000000002</v>
      </c>
      <c r="I731" s="41" t="str">
        <f>CONCATENATE(Source!FX402, Source!FV402, "=")</f>
        <v>95*0,85=</v>
      </c>
      <c r="J731" s="36">
        <f>Source!AT402</f>
        <v>81</v>
      </c>
      <c r="K731" s="38">
        <f>SUM(T725:T735)</f>
        <v>69.8</v>
      </c>
      <c r="L731" s="40"/>
    </row>
    <row r="732" spans="1:26" ht="14.25">
      <c r="A732" s="23"/>
      <c r="B732" s="53"/>
      <c r="C732" s="53" t="s">
        <v>1029</v>
      </c>
      <c r="D732" s="37" t="s">
        <v>1028</v>
      </c>
      <c r="E732" s="10">
        <f>Source!CA402</f>
        <v>65</v>
      </c>
      <c r="F732" s="56"/>
      <c r="G732" s="39"/>
      <c r="H732" s="38">
        <f>SUM(U725:U735)</f>
        <v>1.69</v>
      </c>
      <c r="I732" s="41" t="str">
        <f>CONCATENATE(Source!FY402, Source!FW402, "=")</f>
        <v>65*0,8=</v>
      </c>
      <c r="J732" s="36">
        <f>Source!AU402</f>
        <v>52</v>
      </c>
      <c r="K732" s="38">
        <f>SUM(V725:V735)</f>
        <v>44.81</v>
      </c>
      <c r="L732" s="40"/>
    </row>
    <row r="733" spans="1:26" ht="14.25">
      <c r="A733" s="23"/>
      <c r="B733" s="53"/>
      <c r="C733" s="53" t="s">
        <v>1030</v>
      </c>
      <c r="D733" s="37" t="s">
        <v>1031</v>
      </c>
      <c r="E733" s="10">
        <f>Source!AQ402</f>
        <v>26.24</v>
      </c>
      <c r="F733" s="38"/>
      <c r="G733" s="39" t="str">
        <f>Source!DI402</f>
        <v/>
      </c>
      <c r="H733" s="38"/>
      <c r="I733" s="39"/>
      <c r="J733" s="39"/>
      <c r="K733" s="38"/>
      <c r="L733" s="42">
        <f>Source!U402</f>
        <v>0.26239999999999997</v>
      </c>
    </row>
    <row r="734" spans="1:26" ht="28.5">
      <c r="A734" s="23" t="str">
        <f>Source!E403</f>
        <v>15,1</v>
      </c>
      <c r="B734" s="53" t="str">
        <f>Source!F403</f>
        <v>503-0606</v>
      </c>
      <c r="C734" s="53" t="str">
        <f>Source!G403</f>
        <v>Коробка для установки розеток и выключателей скрытой проводки</v>
      </c>
      <c r="D734" s="37" t="str">
        <f>Source!H403</f>
        <v>1000 шт.</v>
      </c>
      <c r="E734" s="10">
        <f>Source!I403</f>
        <v>1E-3</v>
      </c>
      <c r="F734" s="38">
        <f>Source!AL403+Source!AM403+Source!AO403</f>
        <v>1998.42</v>
      </c>
      <c r="G734" s="52" t="s">
        <v>3</v>
      </c>
      <c r="H734" s="38">
        <f>ROUND(Source!AC403*Source!I403, 2)+ROUND(Source!AD403*Source!I403, 2)+ROUND(Source!AF403*Source!I403, 2)</f>
        <v>2</v>
      </c>
      <c r="I734" s="39"/>
      <c r="J734" s="39">
        <f>IF(Source!BC403&lt;&gt; 0, Source!BC403, 1)</f>
        <v>2.56</v>
      </c>
      <c r="K734" s="38">
        <f>Source!O403</f>
        <v>5.12</v>
      </c>
      <c r="L734" s="40"/>
      <c r="S734">
        <f>ROUND((Source!FX403/100)*((ROUND(Source!AF403*Source!I403, 2)+ROUND(Source!AE403*Source!I403, 2))), 2)</f>
        <v>0</v>
      </c>
      <c r="T734">
        <f>Source!X403</f>
        <v>0</v>
      </c>
      <c r="U734">
        <f>ROUND((Source!FY403/100)*((ROUND(Source!AF403*Source!I403, 2)+ROUND(Source!AE403*Source!I403, 2))), 2)</f>
        <v>0</v>
      </c>
      <c r="V734">
        <f>Source!Y403</f>
        <v>0</v>
      </c>
      <c r="W734">
        <f>IF(Source!BI403&lt;=1,H734, 0)</f>
        <v>0</v>
      </c>
      <c r="X734">
        <f>IF(Source!BI403=2,H734, 0)</f>
        <v>2</v>
      </c>
      <c r="Y734">
        <f>IF(Source!BI403=3,H734, 0)</f>
        <v>0</v>
      </c>
      <c r="Z734">
        <f>IF(Source!BI403=4,H734, 0)</f>
        <v>0</v>
      </c>
    </row>
    <row r="735" spans="1:26" ht="57">
      <c r="A735" s="54" t="str">
        <f>Source!E404</f>
        <v>15,2</v>
      </c>
      <c r="B735" s="55" t="str">
        <f>Source!F404</f>
        <v>509-4600</v>
      </c>
      <c r="C735" s="55" t="str">
        <f>Source!G404</f>
        <v>Выключатель двухклавишный для скрытой проводки серии "Прима", марка С56-039 с подсветкой, цвет бежевый</v>
      </c>
      <c r="D735" s="43" t="str">
        <f>Source!H404</f>
        <v>шт.</v>
      </c>
      <c r="E735" s="44">
        <f>Source!I404</f>
        <v>1</v>
      </c>
      <c r="F735" s="45">
        <f>Source!AL404+Source!AM404+Source!AO404</f>
        <v>8.81</v>
      </c>
      <c r="G735" s="46" t="s">
        <v>3</v>
      </c>
      <c r="H735" s="45">
        <f>ROUND(Source!AC404*Source!I404, 2)+ROUND(Source!AD404*Source!I404, 2)+ROUND(Source!AF404*Source!I404, 2)</f>
        <v>8.81</v>
      </c>
      <c r="I735" s="47"/>
      <c r="J735" s="47">
        <f>IF(Source!BC404&lt;&gt; 0, Source!BC404, 1)</f>
        <v>8.68</v>
      </c>
      <c r="K735" s="45">
        <f>Source!O404</f>
        <v>76.47</v>
      </c>
      <c r="L735" s="48"/>
      <c r="S735">
        <f>ROUND((Source!FX404/100)*((ROUND(Source!AF404*Source!I404, 2)+ROUND(Source!AE404*Source!I404, 2))), 2)</f>
        <v>0</v>
      </c>
      <c r="T735">
        <f>Source!X404</f>
        <v>0</v>
      </c>
      <c r="U735">
        <f>ROUND((Source!FY404/100)*((ROUND(Source!AF404*Source!I404, 2)+ROUND(Source!AE404*Source!I404, 2))), 2)</f>
        <v>0</v>
      </c>
      <c r="V735">
        <f>Source!Y404</f>
        <v>0</v>
      </c>
      <c r="W735">
        <f>IF(Source!BI404&lt;=1,H735, 0)</f>
        <v>0</v>
      </c>
      <c r="X735">
        <f>IF(Source!BI404=2,H735, 0)</f>
        <v>8.81</v>
      </c>
      <c r="Y735">
        <f>IF(Source!BI404=3,H735, 0)</f>
        <v>0</v>
      </c>
      <c r="Z735">
        <f>IF(Source!BI404=4,H735, 0)</f>
        <v>0</v>
      </c>
    </row>
    <row r="736" spans="1:26" ht="15">
      <c r="G736" s="71">
        <f>H727+H728+H730+H731+H732+SUM(H734:H735)</f>
        <v>17.990000000000002</v>
      </c>
      <c r="H736" s="71"/>
      <c r="J736" s="71">
        <f>K727+K728+K730+K731+K732+SUM(K734:K735)</f>
        <v>285.33000000000004</v>
      </c>
      <c r="K736" s="71"/>
      <c r="L736" s="49">
        <f>Source!U402</f>
        <v>0.26239999999999997</v>
      </c>
      <c r="O736" s="32">
        <f>G736</f>
        <v>17.990000000000002</v>
      </c>
      <c r="P736" s="32">
        <f>J736</f>
        <v>285.33000000000004</v>
      </c>
      <c r="Q736" s="32">
        <f>L736</f>
        <v>0.26239999999999997</v>
      </c>
      <c r="W736">
        <f>IF(Source!BI402&lt;=1,H727+H728+H730+H731+H732, 0)</f>
        <v>0</v>
      </c>
      <c r="X736">
        <f>IF(Source!BI402=2,H727+H728+H730+H731+H732, 0)</f>
        <v>7.18</v>
      </c>
      <c r="Y736">
        <f>IF(Source!BI402=3,H727+H728+H730+H731+H732, 0)</f>
        <v>0</v>
      </c>
      <c r="Z736">
        <f>IF(Source!BI402=4,H727+H728+H730+H731+H732, 0)</f>
        <v>0</v>
      </c>
    </row>
    <row r="737" spans="1:26" ht="79.5">
      <c r="A737" s="23" t="str">
        <f>Source!E405</f>
        <v>16</v>
      </c>
      <c r="B737" s="53" t="s">
        <v>1038</v>
      </c>
      <c r="C737" s="53" t="str">
        <f>Source!G405</f>
        <v>Устройство подвесных потолков из гипсокартонных листов (ГКЛ) по системе «КНАУФ» одноуровневых (П 113)</v>
      </c>
      <c r="D737" s="37" t="str">
        <f>Source!H405</f>
        <v>100 м2 потолка</v>
      </c>
      <c r="E737" s="10">
        <f>Source!I405</f>
        <v>0.17799999999999999</v>
      </c>
      <c r="F737" s="38">
        <f>Source!AL405+Source!AM405+Source!AO405</f>
        <v>6484.31</v>
      </c>
      <c r="G737" s="39"/>
      <c r="H737" s="38"/>
      <c r="I737" s="39" t="str">
        <f>Source!BO405</f>
        <v>10-05-011-2</v>
      </c>
      <c r="J737" s="39"/>
      <c r="K737" s="38"/>
      <c r="L737" s="40"/>
      <c r="S737">
        <f>ROUND((Source!FX405/100)*((ROUND(Source!AF405*Source!I405, 2)+ROUND(Source!AE405*Source!I405, 2))), 2)</f>
        <v>191.26</v>
      </c>
      <c r="T737">
        <f>Source!X405</f>
        <v>5356.87</v>
      </c>
      <c r="U737">
        <f>ROUND((Source!FY405/100)*((ROUND(Source!AF405*Source!I405, 2)+ROUND(Source!AE405*Source!I405, 2))), 2)</f>
        <v>96.44</v>
      </c>
      <c r="V737">
        <f>Source!Y405</f>
        <v>2559.39</v>
      </c>
    </row>
    <row r="738" spans="1:26">
      <c r="C738" s="31" t="str">
        <f>"Объем: "&amp;Source!I405&amp;"=17,8/"&amp;"100"</f>
        <v>Объем: 0,178=17,8/100</v>
      </c>
    </row>
    <row r="739" spans="1:26" ht="14.25">
      <c r="A739" s="23"/>
      <c r="B739" s="53"/>
      <c r="C739" s="53" t="s">
        <v>1026</v>
      </c>
      <c r="D739" s="37"/>
      <c r="E739" s="10"/>
      <c r="F739" s="38">
        <f>Source!AO405</f>
        <v>879.79</v>
      </c>
      <c r="G739" s="39" t="str">
        <f>Source!DG405</f>
        <v>)*1,15</v>
      </c>
      <c r="H739" s="38">
        <f>ROUND(Source!AF405*Source!I405, 2)</f>
        <v>180.09</v>
      </c>
      <c r="I739" s="39"/>
      <c r="J739" s="39">
        <f>IF(Source!BA405&lt;&gt; 0, Source!BA405, 1)</f>
        <v>33.049999999999997</v>
      </c>
      <c r="K739" s="38">
        <f>Source!S405</f>
        <v>5952.08</v>
      </c>
      <c r="L739" s="40"/>
      <c r="R739">
        <f>H739</f>
        <v>180.09</v>
      </c>
    </row>
    <row r="740" spans="1:26" ht="14.25">
      <c r="A740" s="23"/>
      <c r="B740" s="53"/>
      <c r="C740" s="53" t="s">
        <v>92</v>
      </c>
      <c r="D740" s="37"/>
      <c r="E740" s="10"/>
      <c r="F740" s="38">
        <f>Source!AM405</f>
        <v>20.05</v>
      </c>
      <c r="G740" s="39" t="str">
        <f>Source!DE405</f>
        <v>)*1,25</v>
      </c>
      <c r="H740" s="38">
        <f>ROUND(Source!AD405*Source!I405, 2)</f>
        <v>4.46</v>
      </c>
      <c r="I740" s="39"/>
      <c r="J740" s="39">
        <f>IF(Source!BB405&lt;&gt; 0, Source!BB405, 1)</f>
        <v>6.45</v>
      </c>
      <c r="K740" s="38">
        <f>Source!Q405</f>
        <v>28.77</v>
      </c>
      <c r="L740" s="40"/>
    </row>
    <row r="741" spans="1:26" ht="14.25">
      <c r="A741" s="23"/>
      <c r="B741" s="53"/>
      <c r="C741" s="53" t="s">
        <v>1034</v>
      </c>
      <c r="D741" s="37"/>
      <c r="E741" s="10"/>
      <c r="F741" s="38">
        <f>Source!AL405</f>
        <v>5584.47</v>
      </c>
      <c r="G741" s="39" t="str">
        <f>Source!DD405</f>
        <v/>
      </c>
      <c r="H741" s="38">
        <f>ROUND(Source!AC405*Source!I405, 2)</f>
        <v>994.04</v>
      </c>
      <c r="I741" s="39"/>
      <c r="J741" s="39">
        <f>IF(Source!BC405&lt;&gt; 0, Source!BC405, 1)</f>
        <v>6.17</v>
      </c>
      <c r="K741" s="38">
        <f>Source!P405</f>
        <v>6133.2</v>
      </c>
      <c r="L741" s="40"/>
    </row>
    <row r="742" spans="1:26" ht="14.25">
      <c r="A742" s="23"/>
      <c r="B742" s="53"/>
      <c r="C742" s="53" t="s">
        <v>1027</v>
      </c>
      <c r="D742" s="37" t="s">
        <v>1028</v>
      </c>
      <c r="E742" s="10">
        <f>Source!BZ405</f>
        <v>118</v>
      </c>
      <c r="F742" s="69" t="str">
        <f>CONCATENATE(" )", Source!DL405, Source!FT405, "=", Source!FX405)</f>
        <v xml:space="preserve"> )*0,9=106,2</v>
      </c>
      <c r="G742" s="70"/>
      <c r="H742" s="38">
        <f>SUM(S737:S744)</f>
        <v>191.26</v>
      </c>
      <c r="I742" s="41" t="str">
        <f>CONCATENATE(Source!FX405, Source!FV405, "=")</f>
        <v>106,2*0,85=</v>
      </c>
      <c r="J742" s="36">
        <f>Source!AT405</f>
        <v>90</v>
      </c>
      <c r="K742" s="38">
        <f>SUM(T737:T744)</f>
        <v>5356.87</v>
      </c>
      <c r="L742" s="40"/>
    </row>
    <row r="743" spans="1:26" ht="14.25">
      <c r="A743" s="23"/>
      <c r="B743" s="53"/>
      <c r="C743" s="53" t="s">
        <v>1029</v>
      </c>
      <c r="D743" s="37" t="s">
        <v>1028</v>
      </c>
      <c r="E743" s="10">
        <f>Source!CA405</f>
        <v>63</v>
      </c>
      <c r="F743" s="69" t="str">
        <f>CONCATENATE(" )", Source!DM405, Source!FU405, "=", Source!FY405)</f>
        <v xml:space="preserve"> )*0,85=53,55</v>
      </c>
      <c r="G743" s="70"/>
      <c r="H743" s="38">
        <f>SUM(U737:U744)</f>
        <v>96.44</v>
      </c>
      <c r="I743" s="41" t="str">
        <f>CONCATENATE(Source!FY405, Source!FW405, "=")</f>
        <v>53,55*0,8=</v>
      </c>
      <c r="J743" s="36">
        <f>Source!AU405</f>
        <v>43</v>
      </c>
      <c r="K743" s="38">
        <f>SUM(V737:V744)</f>
        <v>2559.39</v>
      </c>
      <c r="L743" s="40"/>
    </row>
    <row r="744" spans="1:26" ht="14.25">
      <c r="A744" s="54"/>
      <c r="B744" s="55"/>
      <c r="C744" s="55" t="s">
        <v>1030</v>
      </c>
      <c r="D744" s="43" t="s">
        <v>1031</v>
      </c>
      <c r="E744" s="44">
        <f>Source!AQ405</f>
        <v>97</v>
      </c>
      <c r="F744" s="45"/>
      <c r="G744" s="47" t="str">
        <f>Source!DI405</f>
        <v>)*1,15</v>
      </c>
      <c r="H744" s="45"/>
      <c r="I744" s="47"/>
      <c r="J744" s="47"/>
      <c r="K744" s="45"/>
      <c r="L744" s="51">
        <f>Source!U405</f>
        <v>19.855899999999998</v>
      </c>
    </row>
    <row r="745" spans="1:26" ht="15">
      <c r="G745" s="71">
        <f>H739+H740+H741+H742+H743</f>
        <v>1466.29</v>
      </c>
      <c r="H745" s="71"/>
      <c r="J745" s="71">
        <f>K739+K740+K741+K742+K743</f>
        <v>20030.309999999998</v>
      </c>
      <c r="K745" s="71"/>
      <c r="L745" s="49">
        <f>Source!U405</f>
        <v>19.855899999999998</v>
      </c>
      <c r="O745" s="32">
        <f>G745</f>
        <v>1466.29</v>
      </c>
      <c r="P745" s="32">
        <f>J745</f>
        <v>20030.309999999998</v>
      </c>
      <c r="Q745" s="32">
        <f>L745</f>
        <v>19.855899999999998</v>
      </c>
      <c r="W745">
        <f>IF(Source!BI405&lt;=1,H739+H740+H741+H742+H743, 0)</f>
        <v>1466.29</v>
      </c>
      <c r="X745">
        <f>IF(Source!BI405=2,H739+H740+H741+H742+H743, 0)</f>
        <v>0</v>
      </c>
      <c r="Y745">
        <f>IF(Source!BI405=3,H739+H740+H741+H742+H743, 0)</f>
        <v>0</v>
      </c>
      <c r="Z745">
        <f>IF(Source!BI405=4,H739+H740+H741+H742+H743, 0)</f>
        <v>0</v>
      </c>
    </row>
    <row r="746" spans="1:26" ht="71.25">
      <c r="A746" s="23" t="str">
        <f>Source!E406</f>
        <v>17</v>
      </c>
      <c r="B746" s="53" t="str">
        <f>Source!F406</f>
        <v>м08-03-593-6</v>
      </c>
      <c r="C746" s="53" t="str">
        <f>Source!G406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746" s="37" t="str">
        <f>Source!H406</f>
        <v>100 шт.</v>
      </c>
      <c r="E746" s="10">
        <f>Source!I406</f>
        <v>0.06</v>
      </c>
      <c r="F746" s="38">
        <f>Source!AL406+Source!AM406+Source!AO406</f>
        <v>1442.38</v>
      </c>
      <c r="G746" s="39"/>
      <c r="H746" s="38"/>
      <c r="I746" s="39" t="str">
        <f>Source!BO406</f>
        <v>м08-03-593-6</v>
      </c>
      <c r="J746" s="39"/>
      <c r="K746" s="38"/>
      <c r="L746" s="40"/>
      <c r="S746">
        <f>ROUND((Source!FX406/100)*((ROUND(Source!AF406*Source!I406, 2)+ROUND(Source!AE406*Source!I406, 2))), 2)</f>
        <v>40.619999999999997</v>
      </c>
      <c r="T746">
        <f>Source!X406</f>
        <v>1144.6500000000001</v>
      </c>
      <c r="U746">
        <f>ROUND((Source!FY406/100)*((ROUND(Source!AF406*Source!I406, 2)+ROUND(Source!AE406*Source!I406, 2))), 2)</f>
        <v>27.79</v>
      </c>
      <c r="V746">
        <f>Source!Y406</f>
        <v>734.84</v>
      </c>
    </row>
    <row r="747" spans="1:26">
      <c r="C747" s="31" t="str">
        <f>"Объем: "&amp;Source!I406&amp;"=6/"&amp;"100"</f>
        <v>Объем: 0,06=6/100</v>
      </c>
    </row>
    <row r="748" spans="1:26" ht="14.25">
      <c r="A748" s="23"/>
      <c r="B748" s="53"/>
      <c r="C748" s="53" t="s">
        <v>1026</v>
      </c>
      <c r="D748" s="37"/>
      <c r="E748" s="10"/>
      <c r="F748" s="38">
        <f>Source!AO406</f>
        <v>700.75</v>
      </c>
      <c r="G748" s="39" t="str">
        <f>Source!DG406</f>
        <v/>
      </c>
      <c r="H748" s="38">
        <f>ROUND(Source!AF406*Source!I406, 2)</f>
        <v>42.05</v>
      </c>
      <c r="I748" s="39"/>
      <c r="J748" s="39">
        <f>IF(Source!BA406&lt;&gt; 0, Source!BA406, 1)</f>
        <v>33.049999999999997</v>
      </c>
      <c r="K748" s="38">
        <f>Source!S406</f>
        <v>1389.59</v>
      </c>
      <c r="L748" s="40"/>
      <c r="R748">
        <f>H748</f>
        <v>42.05</v>
      </c>
    </row>
    <row r="749" spans="1:26" ht="14.25">
      <c r="A749" s="23"/>
      <c r="B749" s="53"/>
      <c r="C749" s="53" t="s">
        <v>92</v>
      </c>
      <c r="D749" s="37"/>
      <c r="E749" s="10"/>
      <c r="F749" s="38">
        <f>Source!AM406</f>
        <v>226.27</v>
      </c>
      <c r="G749" s="39" t="str">
        <f>Source!DE406</f>
        <v/>
      </c>
      <c r="H749" s="38">
        <f>ROUND(Source!AD406*Source!I406, 2)</f>
        <v>13.58</v>
      </c>
      <c r="I749" s="39"/>
      <c r="J749" s="39">
        <f>IF(Source!BB406&lt;&gt; 0, Source!BB406, 1)</f>
        <v>8.4499999999999993</v>
      </c>
      <c r="K749" s="38">
        <f>Source!Q406</f>
        <v>114.72</v>
      </c>
      <c r="L749" s="40"/>
    </row>
    <row r="750" spans="1:26" ht="14.25">
      <c r="A750" s="23"/>
      <c r="B750" s="53"/>
      <c r="C750" s="53" t="s">
        <v>1032</v>
      </c>
      <c r="D750" s="37"/>
      <c r="E750" s="10"/>
      <c r="F750" s="38">
        <f>Source!AN406</f>
        <v>11.88</v>
      </c>
      <c r="G750" s="39" t="str">
        <f>Source!DF406</f>
        <v/>
      </c>
      <c r="H750" s="50">
        <f>ROUND(Source!AE406*Source!I406, 2)</f>
        <v>0.71</v>
      </c>
      <c r="I750" s="39"/>
      <c r="J750" s="39">
        <f>IF(Source!BS406&lt;&gt; 0, Source!BS406, 1)</f>
        <v>33.049999999999997</v>
      </c>
      <c r="K750" s="50">
        <f>Source!R406</f>
        <v>23.56</v>
      </c>
      <c r="L750" s="40"/>
      <c r="R750">
        <f>H750</f>
        <v>0.71</v>
      </c>
    </row>
    <row r="751" spans="1:26" ht="14.25">
      <c r="A751" s="23"/>
      <c r="B751" s="53"/>
      <c r="C751" s="53" t="s">
        <v>1034</v>
      </c>
      <c r="D751" s="37"/>
      <c r="E751" s="10"/>
      <c r="F751" s="38">
        <f>Source!AL406</f>
        <v>515.36</v>
      </c>
      <c r="G751" s="39" t="str">
        <f>Source!DD406</f>
        <v/>
      </c>
      <c r="H751" s="38">
        <f>ROUND(Source!AC406*Source!I406, 2)</f>
        <v>30.92</v>
      </c>
      <c r="I751" s="39"/>
      <c r="J751" s="39">
        <f>IF(Source!BC406&lt;&gt; 0, Source!BC406, 1)</f>
        <v>3.62</v>
      </c>
      <c r="K751" s="38">
        <f>Source!P406</f>
        <v>111.94</v>
      </c>
      <c r="L751" s="40"/>
    </row>
    <row r="752" spans="1:26" ht="14.25">
      <c r="A752" s="23"/>
      <c r="B752" s="53"/>
      <c r="C752" s="53" t="s">
        <v>1027</v>
      </c>
      <c r="D752" s="37" t="s">
        <v>1028</v>
      </c>
      <c r="E752" s="10">
        <f>Source!BZ406</f>
        <v>95</v>
      </c>
      <c r="F752" s="56"/>
      <c r="G752" s="39"/>
      <c r="H752" s="38">
        <f>SUM(S746:S755)</f>
        <v>40.619999999999997</v>
      </c>
      <c r="I752" s="41" t="str">
        <f>CONCATENATE(Source!FX406, Source!FV406, "=")</f>
        <v>95*0,85=</v>
      </c>
      <c r="J752" s="36">
        <f>Source!AT406</f>
        <v>81</v>
      </c>
      <c r="K752" s="38">
        <f>SUM(T746:T755)</f>
        <v>1144.6500000000001</v>
      </c>
      <c r="L752" s="40"/>
    </row>
    <row r="753" spans="1:26" ht="14.25">
      <c r="A753" s="23"/>
      <c r="B753" s="53"/>
      <c r="C753" s="53" t="s">
        <v>1029</v>
      </c>
      <c r="D753" s="37" t="s">
        <v>1028</v>
      </c>
      <c r="E753" s="10">
        <f>Source!CA406</f>
        <v>65</v>
      </c>
      <c r="F753" s="56"/>
      <c r="G753" s="39"/>
      <c r="H753" s="38">
        <f>SUM(U746:U755)</f>
        <v>27.79</v>
      </c>
      <c r="I753" s="41" t="str">
        <f>CONCATENATE(Source!FY406, Source!FW406, "=")</f>
        <v>65*0,8=</v>
      </c>
      <c r="J753" s="36">
        <f>Source!AU406</f>
        <v>52</v>
      </c>
      <c r="K753" s="38">
        <f>SUM(V746:V755)</f>
        <v>734.84</v>
      </c>
      <c r="L753" s="40"/>
    </row>
    <row r="754" spans="1:26" ht="14.25">
      <c r="A754" s="23"/>
      <c r="B754" s="53"/>
      <c r="C754" s="53" t="s">
        <v>1030</v>
      </c>
      <c r="D754" s="37" t="s">
        <v>1031</v>
      </c>
      <c r="E754" s="10">
        <f>Source!AQ406</f>
        <v>70.64</v>
      </c>
      <c r="F754" s="38"/>
      <c r="G754" s="39" t="str">
        <f>Source!DI406</f>
        <v/>
      </c>
      <c r="H754" s="38"/>
      <c r="I754" s="39"/>
      <c r="J754" s="39"/>
      <c r="K754" s="38"/>
      <c r="L754" s="42">
        <f>Source!U406</f>
        <v>4.2383999999999995</v>
      </c>
    </row>
    <row r="755" spans="1:26" ht="42.75">
      <c r="A755" s="54" t="str">
        <f>Source!E407</f>
        <v>17,1</v>
      </c>
      <c r="B755" s="55" t="str">
        <f>Source!F407</f>
        <v>509-1338</v>
      </c>
      <c r="C755" s="55" t="str">
        <f>Source!G407</f>
        <v>Светильник точечный марки AMBER 50 2 05 R50, неповоротный, с накладным стеклом, хром</v>
      </c>
      <c r="D755" s="43" t="str">
        <f>Source!H407</f>
        <v>шт.</v>
      </c>
      <c r="E755" s="44">
        <f>Source!I407</f>
        <v>6</v>
      </c>
      <c r="F755" s="45">
        <f>Source!AL407+Source!AM407+Source!AO407</f>
        <v>15.27</v>
      </c>
      <c r="G755" s="46" t="s">
        <v>3</v>
      </c>
      <c r="H755" s="45">
        <f>ROUND(Source!AC407*Source!I407, 2)+ROUND(Source!AD407*Source!I407, 2)+ROUND(Source!AF407*Source!I407, 2)</f>
        <v>91.62</v>
      </c>
      <c r="I755" s="47"/>
      <c r="J755" s="47">
        <f>IF(Source!BC407&lt;&gt; 0, Source!BC407, 1)</f>
        <v>3.56</v>
      </c>
      <c r="K755" s="45">
        <f>Source!O407</f>
        <v>326.17</v>
      </c>
      <c r="L755" s="48"/>
      <c r="S755">
        <f>ROUND((Source!FX407/100)*((ROUND(Source!AF407*Source!I407, 2)+ROUND(Source!AE407*Source!I407, 2))), 2)</f>
        <v>0</v>
      </c>
      <c r="T755">
        <f>Source!X407</f>
        <v>0</v>
      </c>
      <c r="U755">
        <f>ROUND((Source!FY407/100)*((ROUND(Source!AF407*Source!I407, 2)+ROUND(Source!AE407*Source!I407, 2))), 2)</f>
        <v>0</v>
      </c>
      <c r="V755">
        <f>Source!Y407</f>
        <v>0</v>
      </c>
      <c r="W755">
        <f>IF(Source!BI407&lt;=1,H755, 0)</f>
        <v>0</v>
      </c>
      <c r="X755">
        <f>IF(Source!BI407=2,H755, 0)</f>
        <v>91.62</v>
      </c>
      <c r="Y755">
        <f>IF(Source!BI407=3,H755, 0)</f>
        <v>0</v>
      </c>
      <c r="Z755">
        <f>IF(Source!BI407=4,H755, 0)</f>
        <v>0</v>
      </c>
    </row>
    <row r="756" spans="1:26" ht="15">
      <c r="G756" s="71">
        <f>H748+H749+H751+H752+H753+SUM(H755:H755)</f>
        <v>246.57999999999998</v>
      </c>
      <c r="H756" s="71"/>
      <c r="J756" s="71">
        <f>K748+K749+K751+K752+K753+SUM(K755:K755)</f>
        <v>3821.9100000000003</v>
      </c>
      <c r="K756" s="71"/>
      <c r="L756" s="49">
        <f>Source!U406</f>
        <v>4.2383999999999995</v>
      </c>
      <c r="O756" s="32">
        <f>G756</f>
        <v>246.57999999999998</v>
      </c>
      <c r="P756" s="32">
        <f>J756</f>
        <v>3821.9100000000003</v>
      </c>
      <c r="Q756" s="32">
        <f>L756</f>
        <v>4.2383999999999995</v>
      </c>
      <c r="W756">
        <f>IF(Source!BI406&lt;=1,H748+H749+H751+H752+H753, 0)</f>
        <v>0</v>
      </c>
      <c r="X756">
        <f>IF(Source!BI406=2,H748+H749+H751+H752+H753, 0)</f>
        <v>154.95999999999998</v>
      </c>
      <c r="Y756">
        <f>IF(Source!BI406=3,H748+H749+H751+H752+H753, 0)</f>
        <v>0</v>
      </c>
      <c r="Z756">
        <f>IF(Source!BI406=4,H748+H749+H751+H752+H753, 0)</f>
        <v>0</v>
      </c>
    </row>
    <row r="758" spans="1:26" ht="15">
      <c r="A758" s="73" t="str">
        <f>CONCATENATE("Итого по подразделу: ",IF(Source!G409&lt;&gt;"Новый подраздел", Source!G409, ""))</f>
        <v>Итого по подразделу: ремонт</v>
      </c>
      <c r="B758" s="73"/>
      <c r="C758" s="73"/>
      <c r="D758" s="73"/>
      <c r="E758" s="73"/>
      <c r="F758" s="73"/>
      <c r="G758" s="72">
        <f>SUM(O605:O757)</f>
        <v>25204.880000000005</v>
      </c>
      <c r="H758" s="72"/>
      <c r="I758" s="35"/>
      <c r="J758" s="72">
        <f>SUM(P605:P757)</f>
        <v>177842.65999999997</v>
      </c>
      <c r="K758" s="72"/>
      <c r="L758" s="49">
        <f>SUM(Q605:Q757)</f>
        <v>140.32241100000002</v>
      </c>
    </row>
    <row r="761" spans="1:26" ht="14.25">
      <c r="C761" s="75" t="str">
        <f>Source!H438</f>
        <v>Ндс</v>
      </c>
      <c r="D761" s="75"/>
      <c r="E761" s="75"/>
      <c r="F761" s="75"/>
      <c r="G761" s="75"/>
      <c r="H761" s="75"/>
      <c r="I761" s="75"/>
      <c r="J761" s="76">
        <f>IF(Source!F438=0, "", Source!F438)</f>
        <v>32011.7</v>
      </c>
      <c r="K761" s="76"/>
    </row>
    <row r="762" spans="1:26" ht="14.25">
      <c r="C762" s="75" t="str">
        <f>Source!H439</f>
        <v>всего с НДС</v>
      </c>
      <c r="D762" s="75"/>
      <c r="E762" s="75"/>
      <c r="F762" s="75"/>
      <c r="G762" s="75"/>
      <c r="H762" s="75"/>
      <c r="I762" s="75"/>
      <c r="J762" s="76">
        <f>IF(Source!F439=0, "", Source!F439)</f>
        <v>209854.3</v>
      </c>
      <c r="K762" s="76"/>
    </row>
    <row r="764" spans="1:26" ht="15">
      <c r="A764" s="73" t="str">
        <f>CONCATENATE("Итого по разделу: ",IF(Source!G441&lt;&gt;"Новый раздел", Source!G441, ""))</f>
        <v>Итого по разделу: комната 1-41 карантин</v>
      </c>
      <c r="B764" s="73"/>
      <c r="C764" s="73"/>
      <c r="D764" s="73"/>
      <c r="E764" s="73"/>
      <c r="F764" s="73"/>
      <c r="G764" s="72">
        <f>SUM(O534:O763)</f>
        <v>25408.870000000003</v>
      </c>
      <c r="H764" s="72"/>
      <c r="I764" s="35"/>
      <c r="J764" s="72">
        <f>SUM(P534:P763)</f>
        <v>183805.31999999998</v>
      </c>
      <c r="K764" s="72"/>
      <c r="L764" s="49">
        <f>SUM(Q534:Q763)</f>
        <v>150.46139100000002</v>
      </c>
    </row>
    <row r="767" spans="1:26" ht="14.25">
      <c r="C767" s="75" t="str">
        <f>Source!H470</f>
        <v>Ндс</v>
      </c>
      <c r="D767" s="75"/>
      <c r="E767" s="75"/>
      <c r="F767" s="75"/>
      <c r="G767" s="75"/>
      <c r="H767" s="75"/>
      <c r="I767" s="75"/>
      <c r="J767" s="76">
        <f>IF(Source!F470=0, "", Source!F470)</f>
        <v>33085</v>
      </c>
      <c r="K767" s="76"/>
    </row>
    <row r="768" spans="1:26" ht="14.25">
      <c r="C768" s="75" t="str">
        <f>Source!H471</f>
        <v>всего с НДС</v>
      </c>
      <c r="D768" s="75"/>
      <c r="E768" s="75"/>
      <c r="F768" s="75"/>
      <c r="G768" s="75"/>
      <c r="H768" s="75"/>
      <c r="I768" s="75"/>
      <c r="J768" s="76">
        <f>IF(Source!F471=0, "", Source!F471)</f>
        <v>216890.3</v>
      </c>
      <c r="K768" s="76"/>
    </row>
    <row r="770" spans="1:26" ht="16.5">
      <c r="A770" s="74" t="str">
        <f>CONCATENATE("Раздел: ",IF(Source!G473&lt;&gt;"Новый раздел", Source!G473, ""))</f>
        <v>Раздел: комната 1-32 карантин</v>
      </c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</row>
    <row r="772" spans="1:26" ht="16.5">
      <c r="A772" s="74" t="str">
        <f>CONCATENATE("Подраздел: ",IF(Source!G477&lt;&gt;"Новый подраздел", Source!G477, ""))</f>
        <v>Подраздел: демонтаж</v>
      </c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</row>
    <row r="773" spans="1:26" ht="42.75">
      <c r="A773" s="23" t="str">
        <f>Source!E481</f>
        <v>1</v>
      </c>
      <c r="B773" s="53" t="str">
        <f>Source!F481</f>
        <v>57-1-2</v>
      </c>
      <c r="C773" s="53" t="str">
        <f>Source!G481</f>
        <v>Разборка оснований покрытия полов лаг из досок и брусков</v>
      </c>
      <c r="D773" s="37" t="str">
        <f>Source!H481</f>
        <v>100 м2 основания</v>
      </c>
      <c r="E773" s="10">
        <f>Source!I481</f>
        <v>7.3999999999999996E-2</v>
      </c>
      <c r="F773" s="38">
        <f>Source!AL481+Source!AM481+Source!AO481</f>
        <v>59.83</v>
      </c>
      <c r="G773" s="39"/>
      <c r="H773" s="38"/>
      <c r="I773" s="39" t="str">
        <f>Source!BO481</f>
        <v>57-1-2</v>
      </c>
      <c r="J773" s="39"/>
      <c r="K773" s="38"/>
      <c r="L773" s="40"/>
      <c r="S773">
        <f>ROUND((Source!FX481/100)*((ROUND(Source!AF481*Source!I481, 2)+ROUND(Source!AE481*Source!I481, 2))), 2)</f>
        <v>3.54</v>
      </c>
      <c r="T773">
        <f>Source!X481</f>
        <v>99.5</v>
      </c>
      <c r="U773">
        <f>ROUND((Source!FY481/100)*((ROUND(Source!AF481*Source!I481, 2)+ROUND(Source!AE481*Source!I481, 2))), 2)</f>
        <v>3.01</v>
      </c>
      <c r="V773">
        <f>Source!Y481</f>
        <v>79.02</v>
      </c>
    </row>
    <row r="774" spans="1:26">
      <c r="C774" s="31" t="str">
        <f>"Объем: "&amp;Source!I481&amp;"=7,4/"&amp;"100"</f>
        <v>Объем: 0,074=7,4/100</v>
      </c>
    </row>
    <row r="775" spans="1:26" ht="14.25">
      <c r="A775" s="23"/>
      <c r="B775" s="53"/>
      <c r="C775" s="53" t="s">
        <v>1026</v>
      </c>
      <c r="D775" s="37"/>
      <c r="E775" s="10"/>
      <c r="F775" s="38">
        <f>Source!AO481</f>
        <v>59.83</v>
      </c>
      <c r="G775" s="39" t="str">
        <f>Source!DG481</f>
        <v/>
      </c>
      <c r="H775" s="38">
        <f>ROUND(Source!AF481*Source!I481, 2)</f>
        <v>4.43</v>
      </c>
      <c r="I775" s="39"/>
      <c r="J775" s="39">
        <f>IF(Source!BA481&lt;&gt; 0, Source!BA481, 1)</f>
        <v>33.049999999999997</v>
      </c>
      <c r="K775" s="38">
        <f>Source!S481</f>
        <v>146.33000000000001</v>
      </c>
      <c r="L775" s="40"/>
      <c r="R775">
        <f>H775</f>
        <v>4.43</v>
      </c>
    </row>
    <row r="776" spans="1:26" ht="14.25">
      <c r="A776" s="23"/>
      <c r="B776" s="53"/>
      <c r="C776" s="53" t="s">
        <v>1027</v>
      </c>
      <c r="D776" s="37" t="s">
        <v>1028</v>
      </c>
      <c r="E776" s="10">
        <f>Source!BZ481</f>
        <v>80</v>
      </c>
      <c r="F776" s="56"/>
      <c r="G776" s="39"/>
      <c r="H776" s="38">
        <f>SUM(S773:S779)</f>
        <v>3.54</v>
      </c>
      <c r="I776" s="41" t="str">
        <f>CONCATENATE(Source!FX481, Source!FV481, "=")</f>
        <v>80*0,85=</v>
      </c>
      <c r="J776" s="36">
        <f>Source!AT481</f>
        <v>68</v>
      </c>
      <c r="K776" s="38">
        <f>SUM(T773:T779)</f>
        <v>99.5</v>
      </c>
      <c r="L776" s="40"/>
    </row>
    <row r="777" spans="1:26" ht="14.25">
      <c r="A777" s="23"/>
      <c r="B777" s="53"/>
      <c r="C777" s="53" t="s">
        <v>1029</v>
      </c>
      <c r="D777" s="37" t="s">
        <v>1028</v>
      </c>
      <c r="E777" s="10">
        <f>Source!CA481</f>
        <v>68</v>
      </c>
      <c r="F777" s="56"/>
      <c r="G777" s="39"/>
      <c r="H777" s="38">
        <f>SUM(U773:U779)</f>
        <v>3.01</v>
      </c>
      <c r="I777" s="41" t="str">
        <f>CONCATENATE(Source!FY481, Source!FW481, "=")</f>
        <v>68*0,8=</v>
      </c>
      <c r="J777" s="36">
        <f>Source!AU481</f>
        <v>54</v>
      </c>
      <c r="K777" s="38">
        <f>SUM(V773:V779)</f>
        <v>79.02</v>
      </c>
      <c r="L777" s="40"/>
    </row>
    <row r="778" spans="1:26" ht="14.25">
      <c r="A778" s="23"/>
      <c r="B778" s="53"/>
      <c r="C778" s="53" t="s">
        <v>1030</v>
      </c>
      <c r="D778" s="37" t="s">
        <v>1031</v>
      </c>
      <c r="E778" s="10">
        <f>Source!AQ481</f>
        <v>7.67</v>
      </c>
      <c r="F778" s="38"/>
      <c r="G778" s="39" t="str">
        <f>Source!DI481</f>
        <v/>
      </c>
      <c r="H778" s="38"/>
      <c r="I778" s="39"/>
      <c r="J778" s="39"/>
      <c r="K778" s="38"/>
      <c r="L778" s="42">
        <f>Source!U481</f>
        <v>0.56757999999999997</v>
      </c>
    </row>
    <row r="779" spans="1:26" ht="14.25">
      <c r="A779" s="54" t="str">
        <f>Source!E482</f>
        <v>1,1</v>
      </c>
      <c r="B779" s="55" t="str">
        <f>Source!F482</f>
        <v>509-9900</v>
      </c>
      <c r="C779" s="55" t="str">
        <f>Source!G482</f>
        <v>Строительный мусор</v>
      </c>
      <c r="D779" s="43" t="str">
        <f>Source!H482</f>
        <v>т</v>
      </c>
      <c r="E779" s="44">
        <f>Source!I482</f>
        <v>5.1800000000000006E-2</v>
      </c>
      <c r="F779" s="45">
        <f>Source!AL482+Source!AM482+Source!AO482</f>
        <v>0</v>
      </c>
      <c r="G779" s="46" t="s">
        <v>3</v>
      </c>
      <c r="H779" s="45">
        <f>ROUND(Source!AC482*Source!I482, 2)+ROUND(Source!AD482*Source!I482, 2)+ROUND(Source!AF482*Source!I482, 2)</f>
        <v>0</v>
      </c>
      <c r="I779" s="47"/>
      <c r="J779" s="47">
        <f>IF(Source!BC482&lt;&gt; 0, Source!BC482, 1)</f>
        <v>1</v>
      </c>
      <c r="K779" s="45">
        <f>Source!O482</f>
        <v>0</v>
      </c>
      <c r="L779" s="48"/>
      <c r="S779">
        <f>ROUND((Source!FX482/100)*((ROUND(Source!AF482*Source!I482, 2)+ROUND(Source!AE482*Source!I482, 2))), 2)</f>
        <v>0</v>
      </c>
      <c r="T779">
        <f>Source!X482</f>
        <v>0</v>
      </c>
      <c r="U779">
        <f>ROUND((Source!FY482/100)*((ROUND(Source!AF482*Source!I482, 2)+ROUND(Source!AE482*Source!I482, 2))), 2)</f>
        <v>0</v>
      </c>
      <c r="V779">
        <f>Source!Y482</f>
        <v>0</v>
      </c>
      <c r="W779">
        <f>IF(Source!BI482&lt;=1,H779, 0)</f>
        <v>0</v>
      </c>
      <c r="X779">
        <f>IF(Source!BI482=2,H779, 0)</f>
        <v>0</v>
      </c>
      <c r="Y779">
        <f>IF(Source!BI482=3,H779, 0)</f>
        <v>0</v>
      </c>
      <c r="Z779">
        <f>IF(Source!BI482=4,H779, 0)</f>
        <v>0</v>
      </c>
    </row>
    <row r="780" spans="1:26" ht="15">
      <c r="G780" s="71">
        <f>H775+H776+H777+SUM(H779:H779)</f>
        <v>10.98</v>
      </c>
      <c r="H780" s="71"/>
      <c r="J780" s="71">
        <f>K775+K776+K777+SUM(K779:K779)</f>
        <v>324.85000000000002</v>
      </c>
      <c r="K780" s="71"/>
      <c r="L780" s="49">
        <f>Source!U481</f>
        <v>0.56757999999999997</v>
      </c>
      <c r="O780" s="32">
        <f>G780</f>
        <v>10.98</v>
      </c>
      <c r="P780" s="32">
        <f>J780</f>
        <v>324.85000000000002</v>
      </c>
      <c r="Q780" s="32">
        <f>L780</f>
        <v>0.56757999999999997</v>
      </c>
      <c r="W780">
        <f>IF(Source!BI481&lt;=1,H775+H776+H777, 0)</f>
        <v>10.98</v>
      </c>
      <c r="X780">
        <f>IF(Source!BI481=2,H775+H776+H777, 0)</f>
        <v>0</v>
      </c>
      <c r="Y780">
        <f>IF(Source!BI481=3,H775+H776+H777, 0)</f>
        <v>0</v>
      </c>
      <c r="Z780">
        <f>IF(Source!BI481=4,H775+H776+H777, 0)</f>
        <v>0</v>
      </c>
    </row>
    <row r="781" spans="1:26" ht="42.75">
      <c r="A781" s="23" t="str">
        <f>Source!E483</f>
        <v>2</v>
      </c>
      <c r="B781" s="53" t="str">
        <f>Source!F483</f>
        <v>57-2-1</v>
      </c>
      <c r="C781" s="53" t="str">
        <f>Source!G483</f>
        <v>Разборка покрытий полов из линолеума и релина</v>
      </c>
      <c r="D781" s="37" t="str">
        <f>Source!H483</f>
        <v>100 м2 покрытия</v>
      </c>
      <c r="E781" s="10">
        <f>Source!I483</f>
        <v>7.3999999999999996E-2</v>
      </c>
      <c r="F781" s="38">
        <f>Source!AL483+Source!AM483+Source!AO483</f>
        <v>92.9</v>
      </c>
      <c r="G781" s="39"/>
      <c r="H781" s="38"/>
      <c r="I781" s="39" t="str">
        <f>Source!BO483</f>
        <v>57-2-1</v>
      </c>
      <c r="J781" s="39"/>
      <c r="K781" s="38"/>
      <c r="L781" s="40"/>
      <c r="S781">
        <f>ROUND((Source!FX483/100)*((ROUND(Source!AF483*Source!I483, 2)+ROUND(Source!AE483*Source!I483, 2))), 2)</f>
        <v>5.36</v>
      </c>
      <c r="T781">
        <f>Source!X483</f>
        <v>150.66999999999999</v>
      </c>
      <c r="U781">
        <f>ROUND((Source!FY483/100)*((ROUND(Source!AF483*Source!I483, 2)+ROUND(Source!AE483*Source!I483, 2))), 2)</f>
        <v>4.5599999999999996</v>
      </c>
      <c r="V781">
        <f>Source!Y483</f>
        <v>119.65</v>
      </c>
    </row>
    <row r="782" spans="1:26">
      <c r="C782" s="31" t="str">
        <f>"Объем: "&amp;Source!I483&amp;"=7,4/"&amp;"100"</f>
        <v>Объем: 0,074=7,4/100</v>
      </c>
    </row>
    <row r="783" spans="1:26" ht="14.25">
      <c r="A783" s="23"/>
      <c r="B783" s="53"/>
      <c r="C783" s="53" t="s">
        <v>1026</v>
      </c>
      <c r="D783" s="37"/>
      <c r="E783" s="10"/>
      <c r="F783" s="38">
        <f>Source!AO483</f>
        <v>88.84</v>
      </c>
      <c r="G783" s="39" t="str">
        <f>Source!DG483</f>
        <v/>
      </c>
      <c r="H783" s="38">
        <f>ROUND(Source!AF483*Source!I483, 2)</f>
        <v>6.57</v>
      </c>
      <c r="I783" s="39"/>
      <c r="J783" s="39">
        <f>IF(Source!BA483&lt;&gt; 0, Source!BA483, 1)</f>
        <v>33.049999999999997</v>
      </c>
      <c r="K783" s="38">
        <f>Source!S483</f>
        <v>217.28</v>
      </c>
      <c r="L783" s="40"/>
      <c r="R783">
        <f>H783</f>
        <v>6.57</v>
      </c>
    </row>
    <row r="784" spans="1:26" ht="14.25">
      <c r="A784" s="23"/>
      <c r="B784" s="53"/>
      <c r="C784" s="53" t="s">
        <v>92</v>
      </c>
      <c r="D784" s="37"/>
      <c r="E784" s="10"/>
      <c r="F784" s="38">
        <f>Source!AM483</f>
        <v>4.0599999999999996</v>
      </c>
      <c r="G784" s="39" t="str">
        <f>Source!DE483</f>
        <v/>
      </c>
      <c r="H784" s="38">
        <f>ROUND(Source!AD483*Source!I483, 2)</f>
        <v>0.3</v>
      </c>
      <c r="I784" s="39"/>
      <c r="J784" s="39">
        <f>IF(Source!BB483&lt;&gt; 0, Source!BB483, 1)</f>
        <v>14.94</v>
      </c>
      <c r="K784" s="38">
        <f>Source!Q483</f>
        <v>4.49</v>
      </c>
      <c r="L784" s="40"/>
    </row>
    <row r="785" spans="1:26" ht="14.25">
      <c r="A785" s="23"/>
      <c r="B785" s="53"/>
      <c r="C785" s="53" t="s">
        <v>1032</v>
      </c>
      <c r="D785" s="37"/>
      <c r="E785" s="10"/>
      <c r="F785" s="38">
        <f>Source!AN483</f>
        <v>1.76</v>
      </c>
      <c r="G785" s="39" t="str">
        <f>Source!DF483</f>
        <v/>
      </c>
      <c r="H785" s="50">
        <f>ROUND(Source!AE483*Source!I483, 2)</f>
        <v>0.13</v>
      </c>
      <c r="I785" s="39"/>
      <c r="J785" s="39">
        <f>IF(Source!BS483&lt;&gt; 0, Source!BS483, 1)</f>
        <v>33.049999999999997</v>
      </c>
      <c r="K785" s="50">
        <f>Source!R483</f>
        <v>4.3</v>
      </c>
      <c r="L785" s="40"/>
      <c r="R785">
        <f>H785</f>
        <v>0.13</v>
      </c>
    </row>
    <row r="786" spans="1:26" ht="14.25">
      <c r="A786" s="23"/>
      <c r="B786" s="53"/>
      <c r="C786" s="53" t="s">
        <v>1027</v>
      </c>
      <c r="D786" s="37" t="s">
        <v>1028</v>
      </c>
      <c r="E786" s="10">
        <f>Source!BZ483</f>
        <v>80</v>
      </c>
      <c r="F786" s="56"/>
      <c r="G786" s="39"/>
      <c r="H786" s="38">
        <f>SUM(S781:S789)</f>
        <v>5.36</v>
      </c>
      <c r="I786" s="41" t="str">
        <f>CONCATENATE(Source!FX483, Source!FV483, "=")</f>
        <v>80*0,85=</v>
      </c>
      <c r="J786" s="36">
        <f>Source!AT483</f>
        <v>68</v>
      </c>
      <c r="K786" s="38">
        <f>SUM(T781:T789)</f>
        <v>150.66999999999999</v>
      </c>
      <c r="L786" s="40"/>
    </row>
    <row r="787" spans="1:26" ht="14.25">
      <c r="A787" s="23"/>
      <c r="B787" s="53"/>
      <c r="C787" s="53" t="s">
        <v>1029</v>
      </c>
      <c r="D787" s="37" t="s">
        <v>1028</v>
      </c>
      <c r="E787" s="10">
        <f>Source!CA483</f>
        <v>68</v>
      </c>
      <c r="F787" s="56"/>
      <c r="G787" s="39"/>
      <c r="H787" s="38">
        <f>SUM(U781:U789)</f>
        <v>4.5599999999999996</v>
      </c>
      <c r="I787" s="41" t="str">
        <f>CONCATENATE(Source!FY483, Source!FW483, "=")</f>
        <v>68*0,8=</v>
      </c>
      <c r="J787" s="36">
        <f>Source!AU483</f>
        <v>54</v>
      </c>
      <c r="K787" s="38">
        <f>SUM(V781:V789)</f>
        <v>119.65</v>
      </c>
      <c r="L787" s="40"/>
    </row>
    <row r="788" spans="1:26" ht="14.25">
      <c r="A788" s="23"/>
      <c r="B788" s="53"/>
      <c r="C788" s="53" t="s">
        <v>1030</v>
      </c>
      <c r="D788" s="37" t="s">
        <v>1031</v>
      </c>
      <c r="E788" s="10">
        <f>Source!AQ483</f>
        <v>11.39</v>
      </c>
      <c r="F788" s="38"/>
      <c r="G788" s="39" t="str">
        <f>Source!DI483</f>
        <v/>
      </c>
      <c r="H788" s="38"/>
      <c r="I788" s="39"/>
      <c r="J788" s="39"/>
      <c r="K788" s="38"/>
      <c r="L788" s="42">
        <f>Source!U483</f>
        <v>0.84286000000000005</v>
      </c>
    </row>
    <row r="789" spans="1:26" ht="14.25">
      <c r="A789" s="54" t="str">
        <f>Source!E484</f>
        <v>2,1</v>
      </c>
      <c r="B789" s="55" t="str">
        <f>Source!F484</f>
        <v>509-9900</v>
      </c>
      <c r="C789" s="55" t="str">
        <f>Source!G484</f>
        <v>Строительный мусор</v>
      </c>
      <c r="D789" s="43" t="str">
        <f>Source!H484</f>
        <v>т</v>
      </c>
      <c r="E789" s="44">
        <f>Source!I484</f>
        <v>3.4779999999999998E-2</v>
      </c>
      <c r="F789" s="45">
        <f>Source!AL484+Source!AM484+Source!AO484</f>
        <v>0</v>
      </c>
      <c r="G789" s="46" t="s">
        <v>3</v>
      </c>
      <c r="H789" s="45">
        <f>ROUND(Source!AC484*Source!I484, 2)+ROUND(Source!AD484*Source!I484, 2)+ROUND(Source!AF484*Source!I484, 2)</f>
        <v>0</v>
      </c>
      <c r="I789" s="47"/>
      <c r="J789" s="47">
        <f>IF(Source!BC484&lt;&gt; 0, Source!BC484, 1)</f>
        <v>1</v>
      </c>
      <c r="K789" s="45">
        <f>Source!O484</f>
        <v>0</v>
      </c>
      <c r="L789" s="48"/>
      <c r="S789">
        <f>ROUND((Source!FX484/100)*((ROUND(Source!AF484*Source!I484, 2)+ROUND(Source!AE484*Source!I484, 2))), 2)</f>
        <v>0</v>
      </c>
      <c r="T789">
        <f>Source!X484</f>
        <v>0</v>
      </c>
      <c r="U789">
        <f>ROUND((Source!FY484/100)*((ROUND(Source!AF484*Source!I484, 2)+ROUND(Source!AE484*Source!I484, 2))), 2)</f>
        <v>0</v>
      </c>
      <c r="V789">
        <f>Source!Y484</f>
        <v>0</v>
      </c>
      <c r="W789">
        <f>IF(Source!BI484&lt;=1,H789, 0)</f>
        <v>0</v>
      </c>
      <c r="X789">
        <f>IF(Source!BI484=2,H789, 0)</f>
        <v>0</v>
      </c>
      <c r="Y789">
        <f>IF(Source!BI484=3,H789, 0)</f>
        <v>0</v>
      </c>
      <c r="Z789">
        <f>IF(Source!BI484=4,H789, 0)</f>
        <v>0</v>
      </c>
    </row>
    <row r="790" spans="1:26" ht="15">
      <c r="G790" s="71">
        <f>H783+H784+H786+H787+SUM(H789:H789)</f>
        <v>16.79</v>
      </c>
      <c r="H790" s="71"/>
      <c r="J790" s="71">
        <f>K783+K784+K786+K787+SUM(K789:K789)</f>
        <v>492.09000000000003</v>
      </c>
      <c r="K790" s="71"/>
      <c r="L790" s="49">
        <f>Source!U483</f>
        <v>0.84286000000000005</v>
      </c>
      <c r="O790" s="32">
        <f>G790</f>
        <v>16.79</v>
      </c>
      <c r="P790" s="32">
        <f>J790</f>
        <v>492.09000000000003</v>
      </c>
      <c r="Q790" s="32">
        <f>L790</f>
        <v>0.84286000000000005</v>
      </c>
      <c r="W790">
        <f>IF(Source!BI483&lt;=1,H783+H784+H786+H787, 0)</f>
        <v>16.79</v>
      </c>
      <c r="X790">
        <f>IF(Source!BI483=2,H783+H784+H786+H787, 0)</f>
        <v>0</v>
      </c>
      <c r="Y790">
        <f>IF(Source!BI483=3,H783+H784+H786+H787, 0)</f>
        <v>0</v>
      </c>
      <c r="Z790">
        <f>IF(Source!BI483=4,H783+H784+H786+H787, 0)</f>
        <v>0</v>
      </c>
    </row>
    <row r="791" spans="1:26" ht="42.75">
      <c r="A791" s="23" t="str">
        <f>Source!E485</f>
        <v>3</v>
      </c>
      <c r="B791" s="53" t="str">
        <f>Source!F485</f>
        <v>57-3-1</v>
      </c>
      <c r="C791" s="53" t="str">
        <f>Source!G485</f>
        <v>Разборка плинтусов деревянных и из пластмассовых материалов</v>
      </c>
      <c r="D791" s="37" t="str">
        <f>Source!H485</f>
        <v>100 М ПЛИНТУСА</v>
      </c>
      <c r="E791" s="10">
        <f>Source!I485</f>
        <v>0.1</v>
      </c>
      <c r="F791" s="38">
        <f>Source!AL485+Source!AM485+Source!AO485</f>
        <v>29.41</v>
      </c>
      <c r="G791" s="39"/>
      <c r="H791" s="38"/>
      <c r="I791" s="39" t="str">
        <f>Source!BO485</f>
        <v>57-3-1</v>
      </c>
      <c r="J791" s="39"/>
      <c r="K791" s="38"/>
      <c r="L791" s="40"/>
      <c r="S791">
        <f>ROUND((Source!FX485/100)*((ROUND(Source!AF485*Source!I485, 2)+ROUND(Source!AE485*Source!I485, 2))), 2)</f>
        <v>2.35</v>
      </c>
      <c r="T791">
        <f>Source!X485</f>
        <v>66.099999999999994</v>
      </c>
      <c r="U791">
        <f>ROUND((Source!FY485/100)*((ROUND(Source!AF485*Source!I485, 2)+ROUND(Source!AE485*Source!I485, 2))), 2)</f>
        <v>2</v>
      </c>
      <c r="V791">
        <f>Source!Y485</f>
        <v>52.49</v>
      </c>
    </row>
    <row r="792" spans="1:26">
      <c r="C792" s="31" t="str">
        <f>"Объем: "&amp;Source!I485&amp;"=10/"&amp;"100"</f>
        <v>Объем: 0,1=10/100</v>
      </c>
    </row>
    <row r="793" spans="1:26" ht="14.25">
      <c r="A793" s="23"/>
      <c r="B793" s="53"/>
      <c r="C793" s="53" t="s">
        <v>1026</v>
      </c>
      <c r="D793" s="37"/>
      <c r="E793" s="10"/>
      <c r="F793" s="38">
        <f>Source!AO485</f>
        <v>29.41</v>
      </c>
      <c r="G793" s="39" t="str">
        <f>Source!DG485</f>
        <v/>
      </c>
      <c r="H793" s="38">
        <f>ROUND(Source!AF485*Source!I485, 2)</f>
        <v>2.94</v>
      </c>
      <c r="I793" s="39"/>
      <c r="J793" s="39">
        <f>IF(Source!BA485&lt;&gt; 0, Source!BA485, 1)</f>
        <v>33.049999999999997</v>
      </c>
      <c r="K793" s="38">
        <f>Source!S485</f>
        <v>97.2</v>
      </c>
      <c r="L793" s="40"/>
      <c r="R793">
        <f>H793</f>
        <v>2.94</v>
      </c>
    </row>
    <row r="794" spans="1:26" ht="14.25">
      <c r="A794" s="23"/>
      <c r="B794" s="53"/>
      <c r="C794" s="53" t="s">
        <v>1027</v>
      </c>
      <c r="D794" s="37" t="s">
        <v>1028</v>
      </c>
      <c r="E794" s="10">
        <f>Source!BZ485</f>
        <v>80</v>
      </c>
      <c r="F794" s="56"/>
      <c r="G794" s="39"/>
      <c r="H794" s="38">
        <f>SUM(S791:S797)</f>
        <v>2.35</v>
      </c>
      <c r="I794" s="41" t="str">
        <f>CONCATENATE(Source!FX485, Source!FV485, "=")</f>
        <v>80*0,85=</v>
      </c>
      <c r="J794" s="36">
        <f>Source!AT485</f>
        <v>68</v>
      </c>
      <c r="K794" s="38">
        <f>SUM(T791:T797)</f>
        <v>66.099999999999994</v>
      </c>
      <c r="L794" s="40"/>
    </row>
    <row r="795" spans="1:26" ht="14.25">
      <c r="A795" s="23"/>
      <c r="B795" s="53"/>
      <c r="C795" s="53" t="s">
        <v>1029</v>
      </c>
      <c r="D795" s="37" t="s">
        <v>1028</v>
      </c>
      <c r="E795" s="10">
        <f>Source!CA485</f>
        <v>68</v>
      </c>
      <c r="F795" s="56"/>
      <c r="G795" s="39"/>
      <c r="H795" s="38">
        <f>SUM(U791:U797)</f>
        <v>2</v>
      </c>
      <c r="I795" s="41" t="str">
        <f>CONCATENATE(Source!FY485, Source!FW485, "=")</f>
        <v>68*0,8=</v>
      </c>
      <c r="J795" s="36">
        <f>Source!AU485</f>
        <v>54</v>
      </c>
      <c r="K795" s="38">
        <f>SUM(V791:V797)</f>
        <v>52.49</v>
      </c>
      <c r="L795" s="40"/>
    </row>
    <row r="796" spans="1:26" ht="14.25">
      <c r="A796" s="23"/>
      <c r="B796" s="53"/>
      <c r="C796" s="53" t="s">
        <v>1030</v>
      </c>
      <c r="D796" s="37" t="s">
        <v>1031</v>
      </c>
      <c r="E796" s="10">
        <f>Source!AQ485</f>
        <v>3.77</v>
      </c>
      <c r="F796" s="38"/>
      <c r="G796" s="39" t="str">
        <f>Source!DI485</f>
        <v/>
      </c>
      <c r="H796" s="38"/>
      <c r="I796" s="39"/>
      <c r="J796" s="39"/>
      <c r="K796" s="38"/>
      <c r="L796" s="42">
        <f>Source!U485</f>
        <v>0.377</v>
      </c>
    </row>
    <row r="797" spans="1:26" ht="14.25">
      <c r="A797" s="54" t="str">
        <f>Source!E486</f>
        <v>3,1</v>
      </c>
      <c r="B797" s="55" t="str">
        <f>Source!F486</f>
        <v>509-9900</v>
      </c>
      <c r="C797" s="55" t="str">
        <f>Source!G486</f>
        <v>Строительный мусор</v>
      </c>
      <c r="D797" s="43" t="str">
        <f>Source!H486</f>
        <v>т</v>
      </c>
      <c r="E797" s="44">
        <f>Source!I486</f>
        <v>1.0999999999999999E-2</v>
      </c>
      <c r="F797" s="45">
        <f>Source!AL486+Source!AM486+Source!AO486</f>
        <v>0</v>
      </c>
      <c r="G797" s="46" t="s">
        <v>3</v>
      </c>
      <c r="H797" s="45">
        <f>ROUND(Source!AC486*Source!I486, 2)+ROUND(Source!AD486*Source!I486, 2)+ROUND(Source!AF486*Source!I486, 2)</f>
        <v>0</v>
      </c>
      <c r="I797" s="47"/>
      <c r="J797" s="47">
        <f>IF(Source!BC486&lt;&gt; 0, Source!BC486, 1)</f>
        <v>1</v>
      </c>
      <c r="K797" s="45">
        <f>Source!O486</f>
        <v>0</v>
      </c>
      <c r="L797" s="48"/>
      <c r="S797">
        <f>ROUND((Source!FX486/100)*((ROUND(Source!AF486*Source!I486, 2)+ROUND(Source!AE486*Source!I486, 2))), 2)</f>
        <v>0</v>
      </c>
      <c r="T797">
        <f>Source!X486</f>
        <v>0</v>
      </c>
      <c r="U797">
        <f>ROUND((Source!FY486/100)*((ROUND(Source!AF486*Source!I486, 2)+ROUND(Source!AE486*Source!I486, 2))), 2)</f>
        <v>0</v>
      </c>
      <c r="V797">
        <f>Source!Y486</f>
        <v>0</v>
      </c>
      <c r="W797">
        <f>IF(Source!BI486&lt;=1,H797, 0)</f>
        <v>0</v>
      </c>
      <c r="X797">
        <f>IF(Source!BI486=2,H797, 0)</f>
        <v>0</v>
      </c>
      <c r="Y797">
        <f>IF(Source!BI486=3,H797, 0)</f>
        <v>0</v>
      </c>
      <c r="Z797">
        <f>IF(Source!BI486=4,H797, 0)</f>
        <v>0</v>
      </c>
    </row>
    <row r="798" spans="1:26" ht="15">
      <c r="G798" s="71">
        <f>H793+H794+H795+SUM(H797:H797)</f>
        <v>7.29</v>
      </c>
      <c r="H798" s="71"/>
      <c r="J798" s="71">
        <f>K793+K794+K795+SUM(K797:K797)</f>
        <v>215.79000000000002</v>
      </c>
      <c r="K798" s="71"/>
      <c r="L798" s="49">
        <f>Source!U485</f>
        <v>0.377</v>
      </c>
      <c r="O798" s="32">
        <f>G798</f>
        <v>7.29</v>
      </c>
      <c r="P798" s="32">
        <f>J798</f>
        <v>215.79000000000002</v>
      </c>
      <c r="Q798" s="32">
        <f>L798</f>
        <v>0.377</v>
      </c>
      <c r="W798">
        <f>IF(Source!BI485&lt;=1,H793+H794+H795, 0)</f>
        <v>7.29</v>
      </c>
      <c r="X798">
        <f>IF(Source!BI485=2,H793+H794+H795, 0)</f>
        <v>0</v>
      </c>
      <c r="Y798">
        <f>IF(Source!BI485=3,H793+H794+H795, 0)</f>
        <v>0</v>
      </c>
      <c r="Z798">
        <f>IF(Source!BI485=4,H793+H794+H795, 0)</f>
        <v>0</v>
      </c>
    </row>
    <row r="799" spans="1:26" ht="14.25">
      <c r="A799" s="23" t="str">
        <f>Source!E487</f>
        <v>4</v>
      </c>
      <c r="B799" s="53" t="str">
        <f>Source!F487</f>
        <v>67-4-1</v>
      </c>
      <c r="C799" s="53" t="str">
        <f>Source!G487</f>
        <v>Демонтаж выключателей, розеток</v>
      </c>
      <c r="D799" s="37" t="str">
        <f>Source!H487</f>
        <v>100 шт.</v>
      </c>
      <c r="E799" s="10">
        <f>Source!I487</f>
        <v>0.02</v>
      </c>
      <c r="F799" s="38">
        <f>Source!AL487+Source!AM487+Source!AO487</f>
        <v>45.55</v>
      </c>
      <c r="G799" s="39"/>
      <c r="H799" s="38"/>
      <c r="I799" s="39" t="str">
        <f>Source!BO487</f>
        <v>67-4-1</v>
      </c>
      <c r="J799" s="39"/>
      <c r="K799" s="38"/>
      <c r="L799" s="40"/>
      <c r="S799">
        <f>ROUND((Source!FX487/100)*((ROUND(Source!AF487*Source!I487, 2)+ROUND(Source!AE487*Source!I487, 2))), 2)</f>
        <v>0.77</v>
      </c>
      <c r="T799">
        <f>Source!X487</f>
        <v>21.68</v>
      </c>
      <c r="U799">
        <f>ROUND((Source!FY487/100)*((ROUND(Source!AF487*Source!I487, 2)+ROUND(Source!AE487*Source!I487, 2))), 2)</f>
        <v>0.59</v>
      </c>
      <c r="V799">
        <f>Source!Y487</f>
        <v>15.66</v>
      </c>
    </row>
    <row r="800" spans="1:26">
      <c r="C800" s="31" t="str">
        <f>"Объем: "&amp;Source!I487&amp;"=2/"&amp;"100"</f>
        <v>Объем: 0,02=2/100</v>
      </c>
    </row>
    <row r="801" spans="1:26" ht="14.25">
      <c r="A801" s="23"/>
      <c r="B801" s="53"/>
      <c r="C801" s="53" t="s">
        <v>1026</v>
      </c>
      <c r="D801" s="37"/>
      <c r="E801" s="10"/>
      <c r="F801" s="38">
        <f>Source!AO487</f>
        <v>45.55</v>
      </c>
      <c r="G801" s="39" t="str">
        <f>Source!DG487</f>
        <v/>
      </c>
      <c r="H801" s="38">
        <f>ROUND(Source!AF487*Source!I487, 2)</f>
        <v>0.91</v>
      </c>
      <c r="I801" s="39"/>
      <c r="J801" s="39">
        <f>IF(Source!BA487&lt;&gt; 0, Source!BA487, 1)</f>
        <v>33.049999999999997</v>
      </c>
      <c r="K801" s="38">
        <f>Source!S487</f>
        <v>30.11</v>
      </c>
      <c r="L801" s="40"/>
      <c r="R801">
        <f>H801</f>
        <v>0.91</v>
      </c>
    </row>
    <row r="802" spans="1:26" ht="14.25">
      <c r="A802" s="23"/>
      <c r="B802" s="53"/>
      <c r="C802" s="53" t="s">
        <v>1027</v>
      </c>
      <c r="D802" s="37" t="s">
        <v>1028</v>
      </c>
      <c r="E802" s="10">
        <f>Source!BZ487</f>
        <v>85</v>
      </c>
      <c r="F802" s="56"/>
      <c r="G802" s="39"/>
      <c r="H802" s="38">
        <f>SUM(S799:S804)</f>
        <v>0.77</v>
      </c>
      <c r="I802" s="41" t="str">
        <f>CONCATENATE(Source!FX487, Source!FV487, "=")</f>
        <v>85*0,85=</v>
      </c>
      <c r="J802" s="36">
        <f>Source!AT487</f>
        <v>72</v>
      </c>
      <c r="K802" s="38">
        <f>SUM(T799:T804)</f>
        <v>21.68</v>
      </c>
      <c r="L802" s="40"/>
    </row>
    <row r="803" spans="1:26" ht="14.25">
      <c r="A803" s="23"/>
      <c r="B803" s="53"/>
      <c r="C803" s="53" t="s">
        <v>1029</v>
      </c>
      <c r="D803" s="37" t="s">
        <v>1028</v>
      </c>
      <c r="E803" s="10">
        <f>Source!CA487</f>
        <v>65</v>
      </c>
      <c r="F803" s="56"/>
      <c r="G803" s="39"/>
      <c r="H803" s="38">
        <f>SUM(U799:U804)</f>
        <v>0.59</v>
      </c>
      <c r="I803" s="41" t="str">
        <f>CONCATENATE(Source!FY487, Source!FW487, "=")</f>
        <v>65*0,8=</v>
      </c>
      <c r="J803" s="36">
        <f>Source!AU487</f>
        <v>52</v>
      </c>
      <c r="K803" s="38">
        <f>SUM(V799:V804)</f>
        <v>15.66</v>
      </c>
      <c r="L803" s="40"/>
    </row>
    <row r="804" spans="1:26" ht="14.25">
      <c r="A804" s="54"/>
      <c r="B804" s="55"/>
      <c r="C804" s="55" t="s">
        <v>1030</v>
      </c>
      <c r="D804" s="43" t="s">
        <v>1031</v>
      </c>
      <c r="E804" s="44">
        <f>Source!AQ487</f>
        <v>5.84</v>
      </c>
      <c r="F804" s="45"/>
      <c r="G804" s="47" t="str">
        <f>Source!DI487</f>
        <v/>
      </c>
      <c r="H804" s="45"/>
      <c r="I804" s="47"/>
      <c r="J804" s="47"/>
      <c r="K804" s="45"/>
      <c r="L804" s="51">
        <f>Source!U487</f>
        <v>0.1168</v>
      </c>
    </row>
    <row r="805" spans="1:26" ht="15">
      <c r="G805" s="71">
        <f>H801+H802+H803</f>
        <v>2.27</v>
      </c>
      <c r="H805" s="71"/>
      <c r="J805" s="71">
        <f>K801+K802+K803</f>
        <v>67.45</v>
      </c>
      <c r="K805" s="71"/>
      <c r="L805" s="49">
        <f>Source!U487</f>
        <v>0.1168</v>
      </c>
      <c r="O805" s="32">
        <f>G805</f>
        <v>2.27</v>
      </c>
      <c r="P805" s="32">
        <f>J805</f>
        <v>67.45</v>
      </c>
      <c r="Q805" s="32">
        <f>L805</f>
        <v>0.1168</v>
      </c>
      <c r="W805">
        <f>IF(Source!BI487&lt;=1,H801+H802+H803, 0)</f>
        <v>2.27</v>
      </c>
      <c r="X805">
        <f>IF(Source!BI487=2,H801+H802+H803, 0)</f>
        <v>0</v>
      </c>
      <c r="Y805">
        <f>IF(Source!BI487=3,H801+H802+H803, 0)</f>
        <v>0</v>
      </c>
      <c r="Z805">
        <f>IF(Source!BI487=4,H801+H802+H803, 0)</f>
        <v>0</v>
      </c>
    </row>
    <row r="806" spans="1:26" ht="14.25">
      <c r="A806" s="23" t="str">
        <f>Source!E488</f>
        <v>5</v>
      </c>
      <c r="B806" s="53" t="str">
        <f>Source!F488</f>
        <v>67-3-1</v>
      </c>
      <c r="C806" s="53" t="str">
        <f>Source!G488</f>
        <v>Демонтаж кабеля</v>
      </c>
      <c r="D806" s="37" t="str">
        <f>Source!H488</f>
        <v>100 м</v>
      </c>
      <c r="E806" s="10">
        <f>Source!I488</f>
        <v>0.15</v>
      </c>
      <c r="F806" s="38">
        <f>Source!AL488+Source!AM488+Source!AO488</f>
        <v>75.5</v>
      </c>
      <c r="G806" s="39"/>
      <c r="H806" s="38"/>
      <c r="I806" s="39" t="str">
        <f>Source!BO488</f>
        <v>67-3-1</v>
      </c>
      <c r="J806" s="39"/>
      <c r="K806" s="38"/>
      <c r="L806" s="40"/>
      <c r="S806">
        <f>ROUND((Source!FX488/100)*((ROUND(Source!AF488*Source!I488, 2)+ROUND(Source!AE488*Source!I488, 2))), 2)</f>
        <v>9.61</v>
      </c>
      <c r="T806">
        <f>Source!X488</f>
        <v>268.88</v>
      </c>
      <c r="U806">
        <f>ROUND((Source!FY488/100)*((ROUND(Source!AF488*Source!I488, 2)+ROUND(Source!AE488*Source!I488, 2))), 2)</f>
        <v>7.35</v>
      </c>
      <c r="V806">
        <f>Source!Y488</f>
        <v>194.19</v>
      </c>
    </row>
    <row r="807" spans="1:26">
      <c r="C807" s="31" t="str">
        <f>"Объем: "&amp;Source!I488&amp;"=15/"&amp;"100"</f>
        <v>Объем: 0,15=15/100</v>
      </c>
    </row>
    <row r="808" spans="1:26" ht="14.25">
      <c r="A808" s="23"/>
      <c r="B808" s="53"/>
      <c r="C808" s="53" t="s">
        <v>1026</v>
      </c>
      <c r="D808" s="37"/>
      <c r="E808" s="10"/>
      <c r="F808" s="38">
        <f>Source!AO488</f>
        <v>75.19</v>
      </c>
      <c r="G808" s="39" t="str">
        <f>Source!DG488</f>
        <v/>
      </c>
      <c r="H808" s="38">
        <f>ROUND(Source!AF488*Source!I488, 2)</f>
        <v>11.28</v>
      </c>
      <c r="I808" s="39"/>
      <c r="J808" s="39">
        <f>IF(Source!BA488&lt;&gt; 0, Source!BA488, 1)</f>
        <v>33.049999999999997</v>
      </c>
      <c r="K808" s="38">
        <f>Source!S488</f>
        <v>372.75</v>
      </c>
      <c r="L808" s="40"/>
      <c r="R808">
        <f>H808</f>
        <v>11.28</v>
      </c>
    </row>
    <row r="809" spans="1:26" ht="14.25">
      <c r="A809" s="23"/>
      <c r="B809" s="53"/>
      <c r="C809" s="53" t="s">
        <v>92</v>
      </c>
      <c r="D809" s="37"/>
      <c r="E809" s="10"/>
      <c r="F809" s="38">
        <f>Source!AM488</f>
        <v>0.31</v>
      </c>
      <c r="G809" s="39" t="str">
        <f>Source!DE488</f>
        <v/>
      </c>
      <c r="H809" s="38">
        <f>ROUND(Source!AD488*Source!I488, 2)</f>
        <v>0.05</v>
      </c>
      <c r="I809" s="39"/>
      <c r="J809" s="39">
        <f>IF(Source!BB488&lt;&gt; 0, Source!BB488, 1)</f>
        <v>15.06</v>
      </c>
      <c r="K809" s="38">
        <f>Source!Q488</f>
        <v>0.7</v>
      </c>
      <c r="L809" s="40"/>
    </row>
    <row r="810" spans="1:26" ht="14.25">
      <c r="A810" s="23"/>
      <c r="B810" s="53"/>
      <c r="C810" s="53" t="s">
        <v>1032</v>
      </c>
      <c r="D810" s="37"/>
      <c r="E810" s="10"/>
      <c r="F810" s="38">
        <f>Source!AN488</f>
        <v>0.14000000000000001</v>
      </c>
      <c r="G810" s="39" t="str">
        <f>Source!DF488</f>
        <v/>
      </c>
      <c r="H810" s="50">
        <f>ROUND(Source!AE488*Source!I488, 2)</f>
        <v>0.02</v>
      </c>
      <c r="I810" s="39"/>
      <c r="J810" s="39">
        <f>IF(Source!BS488&lt;&gt; 0, Source!BS488, 1)</f>
        <v>33.049999999999997</v>
      </c>
      <c r="K810" s="50">
        <f>Source!R488</f>
        <v>0.69</v>
      </c>
      <c r="L810" s="40"/>
      <c r="R810">
        <f>H810</f>
        <v>0.02</v>
      </c>
    </row>
    <row r="811" spans="1:26" ht="14.25">
      <c r="A811" s="23"/>
      <c r="B811" s="53"/>
      <c r="C811" s="53" t="s">
        <v>1027</v>
      </c>
      <c r="D811" s="37" t="s">
        <v>1028</v>
      </c>
      <c r="E811" s="10">
        <f>Source!BZ488</f>
        <v>85</v>
      </c>
      <c r="F811" s="56"/>
      <c r="G811" s="39"/>
      <c r="H811" s="38">
        <f>SUM(S806:S813)</f>
        <v>9.61</v>
      </c>
      <c r="I811" s="41" t="str">
        <f>CONCATENATE(Source!FX488, Source!FV488, "=")</f>
        <v>85*0,85=</v>
      </c>
      <c r="J811" s="36">
        <f>Source!AT488</f>
        <v>72</v>
      </c>
      <c r="K811" s="38">
        <f>SUM(T806:T813)</f>
        <v>268.88</v>
      </c>
      <c r="L811" s="40"/>
    </row>
    <row r="812" spans="1:26" ht="14.25">
      <c r="A812" s="23"/>
      <c r="B812" s="53"/>
      <c r="C812" s="53" t="s">
        <v>1029</v>
      </c>
      <c r="D812" s="37" t="s">
        <v>1028</v>
      </c>
      <c r="E812" s="10">
        <f>Source!CA488</f>
        <v>65</v>
      </c>
      <c r="F812" s="56"/>
      <c r="G812" s="39"/>
      <c r="H812" s="38">
        <f>SUM(U806:U813)</f>
        <v>7.35</v>
      </c>
      <c r="I812" s="41" t="str">
        <f>CONCATENATE(Source!FY488, Source!FW488, "=")</f>
        <v>65*0,8=</v>
      </c>
      <c r="J812" s="36">
        <f>Source!AU488</f>
        <v>52</v>
      </c>
      <c r="K812" s="38">
        <f>SUM(V806:V813)</f>
        <v>194.19</v>
      </c>
      <c r="L812" s="40"/>
    </row>
    <row r="813" spans="1:26" ht="14.25">
      <c r="A813" s="54"/>
      <c r="B813" s="55"/>
      <c r="C813" s="55" t="s">
        <v>1030</v>
      </c>
      <c r="D813" s="43" t="s">
        <v>1031</v>
      </c>
      <c r="E813" s="44">
        <f>Source!AQ488</f>
        <v>9.64</v>
      </c>
      <c r="F813" s="45"/>
      <c r="G813" s="47" t="str">
        <f>Source!DI488</f>
        <v/>
      </c>
      <c r="H813" s="45"/>
      <c r="I813" s="47"/>
      <c r="J813" s="47"/>
      <c r="K813" s="45"/>
      <c r="L813" s="51">
        <f>Source!U488</f>
        <v>1.446</v>
      </c>
    </row>
    <row r="814" spans="1:26" ht="15">
      <c r="G814" s="71">
        <f>H808+H809+H811+H812</f>
        <v>28.29</v>
      </c>
      <c r="H814" s="71"/>
      <c r="J814" s="71">
        <f>K808+K809+K811+K812</f>
        <v>836.52</v>
      </c>
      <c r="K814" s="71"/>
      <c r="L814" s="49">
        <f>Source!U488</f>
        <v>1.446</v>
      </c>
      <c r="O814" s="32">
        <f>G814</f>
        <v>28.29</v>
      </c>
      <c r="P814" s="32">
        <f>J814</f>
        <v>836.52</v>
      </c>
      <c r="Q814" s="32">
        <f>L814</f>
        <v>1.446</v>
      </c>
      <c r="W814">
        <f>IF(Source!BI488&lt;=1,H808+H809+H811+H812, 0)</f>
        <v>28.29</v>
      </c>
      <c r="X814">
        <f>IF(Source!BI488=2,H808+H809+H811+H812, 0)</f>
        <v>0</v>
      </c>
      <c r="Y814">
        <f>IF(Source!BI488=3,H808+H809+H811+H812, 0)</f>
        <v>0</v>
      </c>
      <c r="Z814">
        <f>IF(Source!BI488=4,H808+H809+H811+H812, 0)</f>
        <v>0</v>
      </c>
    </row>
    <row r="815" spans="1:26" ht="28.5">
      <c r="A815" s="23" t="str">
        <f>Source!E489</f>
        <v>6</v>
      </c>
      <c r="B815" s="53" t="str">
        <f>Source!F489</f>
        <v>67-4-5</v>
      </c>
      <c r="C815" s="53" t="str">
        <f>Source!G489</f>
        <v>Демонтаж светильников для люминесцентных ламп</v>
      </c>
      <c r="D815" s="37" t="str">
        <f>Source!H489</f>
        <v>100 шт.</v>
      </c>
      <c r="E815" s="10">
        <f>Source!I489</f>
        <v>0.02</v>
      </c>
      <c r="F815" s="38">
        <f>Source!AL489+Source!AM489+Source!AO489</f>
        <v>145.97999999999999</v>
      </c>
      <c r="G815" s="39"/>
      <c r="H815" s="38"/>
      <c r="I815" s="39" t="str">
        <f>Source!BO489</f>
        <v>67-4-5</v>
      </c>
      <c r="J815" s="39"/>
      <c r="K815" s="38"/>
      <c r="L815" s="40"/>
      <c r="S815">
        <f>ROUND((Source!FX489/100)*((ROUND(Source!AF489*Source!I489, 2)+ROUND(Source!AE489*Source!I489, 2))), 2)</f>
        <v>2.46</v>
      </c>
      <c r="T815">
        <f>Source!X489</f>
        <v>68.8</v>
      </c>
      <c r="U815">
        <f>ROUND((Source!FY489/100)*((ROUND(Source!AF489*Source!I489, 2)+ROUND(Source!AE489*Source!I489, 2))), 2)</f>
        <v>1.88</v>
      </c>
      <c r="V815">
        <f>Source!Y489</f>
        <v>49.69</v>
      </c>
    </row>
    <row r="816" spans="1:26">
      <c r="C816" s="31" t="str">
        <f>"Объем: "&amp;Source!I489&amp;"=2/"&amp;"100"</f>
        <v>Объем: 0,02=2/100</v>
      </c>
    </row>
    <row r="817" spans="1:26" ht="14.25">
      <c r="A817" s="23"/>
      <c r="B817" s="53"/>
      <c r="C817" s="53" t="s">
        <v>1026</v>
      </c>
      <c r="D817" s="37"/>
      <c r="E817" s="10"/>
      <c r="F817" s="38">
        <f>Source!AO489</f>
        <v>143.47999999999999</v>
      </c>
      <c r="G817" s="39" t="str">
        <f>Source!DG489</f>
        <v/>
      </c>
      <c r="H817" s="38">
        <f>ROUND(Source!AF489*Source!I489, 2)</f>
        <v>2.87</v>
      </c>
      <c r="I817" s="39"/>
      <c r="J817" s="39">
        <f>IF(Source!BA489&lt;&gt; 0, Source!BA489, 1)</f>
        <v>33.049999999999997</v>
      </c>
      <c r="K817" s="38">
        <f>Source!S489</f>
        <v>94.84</v>
      </c>
      <c r="L817" s="40"/>
      <c r="R817">
        <f>H817</f>
        <v>2.87</v>
      </c>
    </row>
    <row r="818" spans="1:26" ht="14.25">
      <c r="A818" s="23"/>
      <c r="B818" s="53"/>
      <c r="C818" s="53" t="s">
        <v>92</v>
      </c>
      <c r="D818" s="37"/>
      <c r="E818" s="10"/>
      <c r="F818" s="38">
        <f>Source!AM489</f>
        <v>2.5</v>
      </c>
      <c r="G818" s="39" t="str">
        <f>Source!DE489</f>
        <v/>
      </c>
      <c r="H818" s="38">
        <f>ROUND(Source!AD489*Source!I489, 2)</f>
        <v>0.05</v>
      </c>
      <c r="I818" s="39"/>
      <c r="J818" s="39">
        <f>IF(Source!BB489&lt;&gt; 0, Source!BB489, 1)</f>
        <v>14.94</v>
      </c>
      <c r="K818" s="38">
        <f>Source!Q489</f>
        <v>0.75</v>
      </c>
      <c r="L818" s="40"/>
    </row>
    <row r="819" spans="1:26" ht="14.25">
      <c r="A819" s="23"/>
      <c r="B819" s="53"/>
      <c r="C819" s="53" t="s">
        <v>1032</v>
      </c>
      <c r="D819" s="37"/>
      <c r="E819" s="10"/>
      <c r="F819" s="38">
        <f>Source!AN489</f>
        <v>1.08</v>
      </c>
      <c r="G819" s="39" t="str">
        <f>Source!DF489</f>
        <v/>
      </c>
      <c r="H819" s="50">
        <f>ROUND(Source!AE489*Source!I489, 2)</f>
        <v>0.02</v>
      </c>
      <c r="I819" s="39"/>
      <c r="J819" s="39">
        <f>IF(Source!BS489&lt;&gt; 0, Source!BS489, 1)</f>
        <v>33.049999999999997</v>
      </c>
      <c r="K819" s="50">
        <f>Source!R489</f>
        <v>0.71</v>
      </c>
      <c r="L819" s="40"/>
      <c r="R819">
        <f>H819</f>
        <v>0.02</v>
      </c>
    </row>
    <row r="820" spans="1:26" ht="14.25">
      <c r="A820" s="23"/>
      <c r="B820" s="53"/>
      <c r="C820" s="53" t="s">
        <v>1027</v>
      </c>
      <c r="D820" s="37" t="s">
        <v>1028</v>
      </c>
      <c r="E820" s="10">
        <f>Source!BZ489</f>
        <v>85</v>
      </c>
      <c r="F820" s="56"/>
      <c r="G820" s="39"/>
      <c r="H820" s="38">
        <f>SUM(S815:S822)</f>
        <v>2.46</v>
      </c>
      <c r="I820" s="41" t="str">
        <f>CONCATENATE(Source!FX489, Source!FV489, "=")</f>
        <v>85*0,85=</v>
      </c>
      <c r="J820" s="36">
        <f>Source!AT489</f>
        <v>72</v>
      </c>
      <c r="K820" s="38">
        <f>SUM(T815:T822)</f>
        <v>68.8</v>
      </c>
      <c r="L820" s="40"/>
    </row>
    <row r="821" spans="1:26" ht="14.25">
      <c r="A821" s="23"/>
      <c r="B821" s="53"/>
      <c r="C821" s="53" t="s">
        <v>1029</v>
      </c>
      <c r="D821" s="37" t="s">
        <v>1028</v>
      </c>
      <c r="E821" s="10">
        <f>Source!CA489</f>
        <v>65</v>
      </c>
      <c r="F821" s="56"/>
      <c r="G821" s="39"/>
      <c r="H821" s="38">
        <f>SUM(U815:U822)</f>
        <v>1.88</v>
      </c>
      <c r="I821" s="41" t="str">
        <f>CONCATENATE(Source!FY489, Source!FW489, "=")</f>
        <v>65*0,8=</v>
      </c>
      <c r="J821" s="36">
        <f>Source!AU489</f>
        <v>52</v>
      </c>
      <c r="K821" s="38">
        <f>SUM(V815:V822)</f>
        <v>49.69</v>
      </c>
      <c r="L821" s="40"/>
    </row>
    <row r="822" spans="1:26" ht="14.25">
      <c r="A822" s="54"/>
      <c r="B822" s="55"/>
      <c r="C822" s="55" t="s">
        <v>1030</v>
      </c>
      <c r="D822" s="43" t="s">
        <v>1031</v>
      </c>
      <c r="E822" s="44">
        <f>Source!AQ489</f>
        <v>17.89</v>
      </c>
      <c r="F822" s="45"/>
      <c r="G822" s="47" t="str">
        <f>Source!DI489</f>
        <v/>
      </c>
      <c r="H822" s="45"/>
      <c r="I822" s="47"/>
      <c r="J822" s="47"/>
      <c r="K822" s="45"/>
      <c r="L822" s="51">
        <f>Source!U489</f>
        <v>0.35780000000000001</v>
      </c>
    </row>
    <row r="823" spans="1:26" ht="15">
      <c r="G823" s="71">
        <f>H817+H818+H820+H821</f>
        <v>7.26</v>
      </c>
      <c r="H823" s="71"/>
      <c r="J823" s="71">
        <f>K817+K818+K820+K821</f>
        <v>214.07999999999998</v>
      </c>
      <c r="K823" s="71"/>
      <c r="L823" s="49">
        <f>Source!U489</f>
        <v>0.35780000000000001</v>
      </c>
      <c r="O823" s="32">
        <f>G823</f>
        <v>7.26</v>
      </c>
      <c r="P823" s="32">
        <f>J823</f>
        <v>214.07999999999998</v>
      </c>
      <c r="Q823" s="32">
        <f>L823</f>
        <v>0.35780000000000001</v>
      </c>
      <c r="W823">
        <f>IF(Source!BI489&lt;=1,H817+H818+H820+H821, 0)</f>
        <v>7.26</v>
      </c>
      <c r="X823">
        <f>IF(Source!BI489=2,H817+H818+H820+H821, 0)</f>
        <v>0</v>
      </c>
      <c r="Y823">
        <f>IF(Source!BI489=3,H817+H818+H820+H821, 0)</f>
        <v>0</v>
      </c>
      <c r="Z823">
        <f>IF(Source!BI489=4,H817+H818+H820+H821, 0)</f>
        <v>0</v>
      </c>
    </row>
    <row r="824" spans="1:26" ht="42.75">
      <c r="A824" s="23" t="str">
        <f>Source!E490</f>
        <v>7</v>
      </c>
      <c r="B824" s="53" t="str">
        <f>Source!F490</f>
        <v>56-9-1</v>
      </c>
      <c r="C824" s="53" t="str">
        <f>Source!G490</f>
        <v>Демонтаж дверных коробок в каменных стенах с отбивкой штукатурки в откосах</v>
      </c>
      <c r="D824" s="37" t="str">
        <f>Source!H490</f>
        <v>100 коробок</v>
      </c>
      <c r="E824" s="10">
        <f>Source!I490</f>
        <v>0.02</v>
      </c>
      <c r="F824" s="38">
        <f>Source!AL490+Source!AM490+Source!AO490</f>
        <v>1634.97</v>
      </c>
      <c r="G824" s="39"/>
      <c r="H824" s="38"/>
      <c r="I824" s="39" t="str">
        <f>Source!BO490</f>
        <v>56-9-1</v>
      </c>
      <c r="J824" s="39"/>
      <c r="K824" s="38"/>
      <c r="L824" s="40"/>
      <c r="S824">
        <f>ROUND((Source!FX490/100)*((ROUND(Source!AF490*Source!I490, 2)+ROUND(Source!AE490*Source!I490, 2))), 2)</f>
        <v>24.24</v>
      </c>
      <c r="T824">
        <f>Source!X490</f>
        <v>683.84</v>
      </c>
      <c r="U824">
        <f>ROUND((Source!FY490/100)*((ROUND(Source!AF490*Source!I490, 2)+ROUND(Source!AE490*Source!I490, 2))), 2)</f>
        <v>18.329999999999998</v>
      </c>
      <c r="V824">
        <f>Source!Y490</f>
        <v>488.46</v>
      </c>
    </row>
    <row r="825" spans="1:26">
      <c r="C825" s="31" t="str">
        <f>"Объем: "&amp;Source!I490&amp;"=2/"&amp;"100"</f>
        <v>Объем: 0,02=2/100</v>
      </c>
    </row>
    <row r="826" spans="1:26" ht="14.25">
      <c r="A826" s="23"/>
      <c r="B826" s="53"/>
      <c r="C826" s="53" t="s">
        <v>1026</v>
      </c>
      <c r="D826" s="37"/>
      <c r="E826" s="10"/>
      <c r="F826" s="38">
        <f>Source!AO490</f>
        <v>1437.99</v>
      </c>
      <c r="G826" s="39" t="str">
        <f>Source!DG490</f>
        <v/>
      </c>
      <c r="H826" s="38">
        <f>ROUND(Source!AF490*Source!I490, 2)</f>
        <v>28.76</v>
      </c>
      <c r="I826" s="39"/>
      <c r="J826" s="39">
        <f>IF(Source!BA490&lt;&gt; 0, Source!BA490, 1)</f>
        <v>33.049999999999997</v>
      </c>
      <c r="K826" s="38">
        <f>Source!S490</f>
        <v>950.51</v>
      </c>
      <c r="L826" s="40"/>
      <c r="R826">
        <f>H826</f>
        <v>28.76</v>
      </c>
    </row>
    <row r="827" spans="1:26" ht="14.25">
      <c r="A827" s="23"/>
      <c r="B827" s="53"/>
      <c r="C827" s="53" t="s">
        <v>92</v>
      </c>
      <c r="D827" s="37"/>
      <c r="E827" s="10"/>
      <c r="F827" s="38">
        <f>Source!AM490</f>
        <v>196.98</v>
      </c>
      <c r="G827" s="39" t="str">
        <f>Source!DE490</f>
        <v/>
      </c>
      <c r="H827" s="38">
        <f>ROUND(Source!AD490*Source!I490, 2)</f>
        <v>3.94</v>
      </c>
      <c r="I827" s="39"/>
      <c r="J827" s="39">
        <f>IF(Source!BB490&lt;&gt; 0, Source!BB490, 1)</f>
        <v>11.07</v>
      </c>
      <c r="K827" s="38">
        <f>Source!Q490</f>
        <v>43.61</v>
      </c>
      <c r="L827" s="40"/>
    </row>
    <row r="828" spans="1:26" ht="14.25">
      <c r="A828" s="23"/>
      <c r="B828" s="53"/>
      <c r="C828" s="53" t="s">
        <v>1032</v>
      </c>
      <c r="D828" s="37"/>
      <c r="E828" s="10"/>
      <c r="F828" s="38">
        <f>Source!AN490</f>
        <v>39.94</v>
      </c>
      <c r="G828" s="39" t="str">
        <f>Source!DF490</f>
        <v/>
      </c>
      <c r="H828" s="50">
        <f>ROUND(Source!AE490*Source!I490, 2)</f>
        <v>0.8</v>
      </c>
      <c r="I828" s="39"/>
      <c r="J828" s="39">
        <f>IF(Source!BS490&lt;&gt; 0, Source!BS490, 1)</f>
        <v>33.049999999999997</v>
      </c>
      <c r="K828" s="50">
        <f>Source!R490</f>
        <v>26.4</v>
      </c>
      <c r="L828" s="40"/>
      <c r="R828">
        <f>H828</f>
        <v>0.8</v>
      </c>
    </row>
    <row r="829" spans="1:26" ht="14.25">
      <c r="A829" s="23"/>
      <c r="B829" s="53"/>
      <c r="C829" s="53" t="s">
        <v>1027</v>
      </c>
      <c r="D829" s="37" t="s">
        <v>1028</v>
      </c>
      <c r="E829" s="10">
        <f>Source!BZ490</f>
        <v>82</v>
      </c>
      <c r="F829" s="56"/>
      <c r="G829" s="39"/>
      <c r="H829" s="38">
        <f>SUM(S824:S832)</f>
        <v>24.24</v>
      </c>
      <c r="I829" s="41" t="str">
        <f>CONCATENATE(Source!FX490, Source!FV490, "=")</f>
        <v>82*0,85=</v>
      </c>
      <c r="J829" s="36">
        <f>Source!AT490</f>
        <v>70</v>
      </c>
      <c r="K829" s="38">
        <f>SUM(T824:T832)</f>
        <v>683.84</v>
      </c>
      <c r="L829" s="40"/>
    </row>
    <row r="830" spans="1:26" ht="14.25">
      <c r="A830" s="23"/>
      <c r="B830" s="53"/>
      <c r="C830" s="53" t="s">
        <v>1029</v>
      </c>
      <c r="D830" s="37" t="s">
        <v>1028</v>
      </c>
      <c r="E830" s="10">
        <f>Source!CA490</f>
        <v>62</v>
      </c>
      <c r="F830" s="56"/>
      <c r="G830" s="39"/>
      <c r="H830" s="38">
        <f>SUM(U824:U832)</f>
        <v>18.329999999999998</v>
      </c>
      <c r="I830" s="41" t="str">
        <f>CONCATENATE(Source!FY490, Source!FW490, "=")</f>
        <v>62*0,8=</v>
      </c>
      <c r="J830" s="36">
        <f>Source!AU490</f>
        <v>50</v>
      </c>
      <c r="K830" s="38">
        <f>SUM(V824:V832)</f>
        <v>488.46</v>
      </c>
      <c r="L830" s="40"/>
    </row>
    <row r="831" spans="1:26" ht="14.25">
      <c r="A831" s="23"/>
      <c r="B831" s="53"/>
      <c r="C831" s="53" t="s">
        <v>1030</v>
      </c>
      <c r="D831" s="37" t="s">
        <v>1031</v>
      </c>
      <c r="E831" s="10">
        <f>Source!AQ490</f>
        <v>179.3</v>
      </c>
      <c r="F831" s="38"/>
      <c r="G831" s="39" t="str">
        <f>Source!DI490</f>
        <v/>
      </c>
      <c r="H831" s="38"/>
      <c r="I831" s="39"/>
      <c r="J831" s="39"/>
      <c r="K831" s="38"/>
      <c r="L831" s="42">
        <f>Source!U490</f>
        <v>3.5860000000000003</v>
      </c>
    </row>
    <row r="832" spans="1:26" ht="14.25">
      <c r="A832" s="54" t="str">
        <f>Source!E491</f>
        <v>7,1</v>
      </c>
      <c r="B832" s="55" t="str">
        <f>Source!F491</f>
        <v>509-9900</v>
      </c>
      <c r="C832" s="55" t="str">
        <f>Source!G491</f>
        <v>Строительный мусор</v>
      </c>
      <c r="D832" s="43" t="str">
        <f>Source!H491</f>
        <v>т</v>
      </c>
      <c r="E832" s="44">
        <f>Source!I491</f>
        <v>0.21</v>
      </c>
      <c r="F832" s="45">
        <f>Source!AL491+Source!AM491+Source!AO491</f>
        <v>0</v>
      </c>
      <c r="G832" s="46" t="s">
        <v>3</v>
      </c>
      <c r="H832" s="45">
        <f>ROUND(Source!AC491*Source!I491, 2)+ROUND(Source!AD491*Source!I491, 2)+ROUND(Source!AF491*Source!I491, 2)</f>
        <v>0</v>
      </c>
      <c r="I832" s="47"/>
      <c r="J832" s="47">
        <f>IF(Source!BC491&lt;&gt; 0, Source!BC491, 1)</f>
        <v>1</v>
      </c>
      <c r="K832" s="45">
        <f>Source!O491</f>
        <v>0</v>
      </c>
      <c r="L832" s="48"/>
      <c r="S832">
        <f>ROUND((Source!FX491/100)*((ROUND(Source!AF491*Source!I491, 2)+ROUND(Source!AE491*Source!I491, 2))), 2)</f>
        <v>0</v>
      </c>
      <c r="T832">
        <f>Source!X491</f>
        <v>0</v>
      </c>
      <c r="U832">
        <f>ROUND((Source!FY491/100)*((ROUND(Source!AF491*Source!I491, 2)+ROUND(Source!AE491*Source!I491, 2))), 2)</f>
        <v>0</v>
      </c>
      <c r="V832">
        <f>Source!Y491</f>
        <v>0</v>
      </c>
      <c r="W832">
        <f>IF(Source!BI491&lt;=1,H832, 0)</f>
        <v>0</v>
      </c>
      <c r="X832">
        <f>IF(Source!BI491=2,H832, 0)</f>
        <v>0</v>
      </c>
      <c r="Y832">
        <f>IF(Source!BI491=3,H832, 0)</f>
        <v>0</v>
      </c>
      <c r="Z832">
        <f>IF(Source!BI491=4,H832, 0)</f>
        <v>0</v>
      </c>
    </row>
    <row r="833" spans="1:26" ht="15">
      <c r="G833" s="71">
        <f>H826+H827+H829+H830+SUM(H832:H832)</f>
        <v>75.27</v>
      </c>
      <c r="H833" s="71"/>
      <c r="J833" s="71">
        <f>K826+K827+K829+K830+SUM(K832:K832)</f>
        <v>2166.42</v>
      </c>
      <c r="K833" s="71"/>
      <c r="L833" s="49">
        <f>Source!U490</f>
        <v>3.5860000000000003</v>
      </c>
      <c r="O833" s="32">
        <f>G833</f>
        <v>75.27</v>
      </c>
      <c r="P833" s="32">
        <f>J833</f>
        <v>2166.42</v>
      </c>
      <c r="Q833" s="32">
        <f>L833</f>
        <v>3.5860000000000003</v>
      </c>
      <c r="W833">
        <f>IF(Source!BI490&lt;=1,H826+H827+H829+H830, 0)</f>
        <v>75.27</v>
      </c>
      <c r="X833">
        <f>IF(Source!BI490=2,H826+H827+H829+H830, 0)</f>
        <v>0</v>
      </c>
      <c r="Y833">
        <f>IF(Source!BI490=3,H826+H827+H829+H830, 0)</f>
        <v>0</v>
      </c>
      <c r="Z833">
        <f>IF(Source!BI490=4,H826+H827+H829+H830, 0)</f>
        <v>0</v>
      </c>
    </row>
    <row r="835" spans="1:26" ht="15">
      <c r="A835" s="73" t="str">
        <f>CONCATENATE("Итого по подразделу: ",IF(Source!G493&lt;&gt;"Новый подраздел", Source!G493, ""))</f>
        <v>Итого по подразделу: демонтаж</v>
      </c>
      <c r="B835" s="73"/>
      <c r="C835" s="73"/>
      <c r="D835" s="73"/>
      <c r="E835" s="73"/>
      <c r="F835" s="73"/>
      <c r="G835" s="72">
        <f>SUM(O772:O834)</f>
        <v>148.15</v>
      </c>
      <c r="H835" s="72"/>
      <c r="I835" s="35"/>
      <c r="J835" s="72">
        <f>SUM(P772:P834)</f>
        <v>4317.2000000000007</v>
      </c>
      <c r="K835" s="72"/>
      <c r="L835" s="49">
        <f>SUM(Q772:Q834)</f>
        <v>7.2940400000000007</v>
      </c>
    </row>
    <row r="838" spans="1:26" ht="14.25">
      <c r="C838" s="75" t="str">
        <f>Source!H522</f>
        <v>Ндс</v>
      </c>
      <c r="D838" s="75"/>
      <c r="E838" s="75"/>
      <c r="F838" s="75"/>
      <c r="G838" s="75"/>
      <c r="H838" s="75"/>
      <c r="I838" s="75"/>
      <c r="J838" s="76">
        <f>IF(Source!F522=0, "", Source!F522)</f>
        <v>777.1</v>
      </c>
      <c r="K838" s="76"/>
    </row>
    <row r="839" spans="1:26" ht="14.25">
      <c r="C839" s="75" t="str">
        <f>Source!H523</f>
        <v>всего с НДС</v>
      </c>
      <c r="D839" s="75"/>
      <c r="E839" s="75"/>
      <c r="F839" s="75"/>
      <c r="G839" s="75"/>
      <c r="H839" s="75"/>
      <c r="I839" s="75"/>
      <c r="J839" s="76">
        <f>IF(Source!F523=0, "", Source!F523)</f>
        <v>5094.3</v>
      </c>
      <c r="K839" s="76"/>
    </row>
    <row r="841" spans="1:26" ht="16.5">
      <c r="A841" s="74" t="str">
        <f>CONCATENATE("Подраздел: ",IF(Source!G525&lt;&gt;"Новый подраздел", Source!G525, ""))</f>
        <v>Подраздел: ремонт</v>
      </c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</row>
    <row r="842" spans="1:26" ht="79.5">
      <c r="A842" s="23" t="str">
        <f>Source!E529</f>
        <v>1</v>
      </c>
      <c r="B842" s="53" t="s">
        <v>1033</v>
      </c>
      <c r="C842" s="53" t="str">
        <f>Source!G529</f>
        <v>Установка подоконных досок из ПВХ в каменных стенах толщиной до 0,51 м</v>
      </c>
      <c r="D842" s="37" t="str">
        <f>Source!H529</f>
        <v>100 п. м</v>
      </c>
      <c r="E842" s="10">
        <f>Source!I529</f>
        <v>2.3E-2</v>
      </c>
      <c r="F842" s="38">
        <f>Source!AL529+Source!AM529+Source!AO529</f>
        <v>4199.17</v>
      </c>
      <c r="G842" s="39"/>
      <c r="H842" s="38"/>
      <c r="I842" s="39" t="str">
        <f>Source!BO529</f>
        <v>10-01-035-1</v>
      </c>
      <c r="J842" s="39"/>
      <c r="K842" s="38"/>
      <c r="L842" s="40"/>
      <c r="S842">
        <f>ROUND((Source!FX529/100)*((ROUND(Source!AF529*Source!I529, 2)+ROUND(Source!AE529*Source!I529, 2))), 2)</f>
        <v>5.0999999999999996</v>
      </c>
      <c r="T842">
        <f>Source!X529</f>
        <v>142.66999999999999</v>
      </c>
      <c r="U842">
        <f>ROUND((Source!FY529/100)*((ROUND(Source!AF529*Source!I529, 2)+ROUND(Source!AE529*Source!I529, 2))), 2)</f>
        <v>2.57</v>
      </c>
      <c r="V842">
        <f>Source!Y529</f>
        <v>68.16</v>
      </c>
    </row>
    <row r="843" spans="1:26">
      <c r="C843" s="31" t="str">
        <f>"Объем: "&amp;Source!I529&amp;"=2,3/"&amp;"100"</f>
        <v>Объем: 0,023=2,3/100</v>
      </c>
    </row>
    <row r="844" spans="1:26" ht="14.25">
      <c r="A844" s="23"/>
      <c r="B844" s="53"/>
      <c r="C844" s="53" t="s">
        <v>1026</v>
      </c>
      <c r="D844" s="37"/>
      <c r="E844" s="10"/>
      <c r="F844" s="38">
        <f>Source!AO529</f>
        <v>180.75</v>
      </c>
      <c r="G844" s="39" t="str">
        <f>Source!DG529</f>
        <v>)*1,15</v>
      </c>
      <c r="H844" s="38">
        <f>ROUND(Source!AF529*Source!I529, 2)</f>
        <v>4.78</v>
      </c>
      <c r="I844" s="39"/>
      <c r="J844" s="39">
        <f>IF(Source!BA529&lt;&gt; 0, Source!BA529, 1)</f>
        <v>33.049999999999997</v>
      </c>
      <c r="K844" s="38">
        <f>Source!S529</f>
        <v>158</v>
      </c>
      <c r="L844" s="40"/>
      <c r="R844">
        <f>H844</f>
        <v>4.78</v>
      </c>
    </row>
    <row r="845" spans="1:26" ht="14.25">
      <c r="A845" s="23"/>
      <c r="B845" s="53"/>
      <c r="C845" s="53" t="s">
        <v>92</v>
      </c>
      <c r="D845" s="37"/>
      <c r="E845" s="10"/>
      <c r="F845" s="38">
        <f>Source!AM529</f>
        <v>14.33</v>
      </c>
      <c r="G845" s="39" t="str">
        <f>Source!DE529</f>
        <v>)*1,25</v>
      </c>
      <c r="H845" s="38">
        <f>ROUND(Source!AD529*Source!I529, 2)</f>
        <v>0.41</v>
      </c>
      <c r="I845" s="39"/>
      <c r="J845" s="39">
        <f>IF(Source!BB529&lt;&gt; 0, Source!BB529, 1)</f>
        <v>11.06</v>
      </c>
      <c r="K845" s="38">
        <f>Source!Q529</f>
        <v>4.5599999999999996</v>
      </c>
      <c r="L845" s="40"/>
    </row>
    <row r="846" spans="1:26" ht="14.25">
      <c r="A846" s="23"/>
      <c r="B846" s="53"/>
      <c r="C846" s="53" t="s">
        <v>1032</v>
      </c>
      <c r="D846" s="37"/>
      <c r="E846" s="10"/>
      <c r="F846" s="38">
        <f>Source!AN529</f>
        <v>0.54</v>
      </c>
      <c r="G846" s="39" t="str">
        <f>Source!DF529</f>
        <v>)*1,25</v>
      </c>
      <c r="H846" s="50">
        <f>ROUND(Source!AE529*Source!I529, 2)</f>
        <v>0.02</v>
      </c>
      <c r="I846" s="39"/>
      <c r="J846" s="39">
        <f>IF(Source!BS529&lt;&gt; 0, Source!BS529, 1)</f>
        <v>33.049999999999997</v>
      </c>
      <c r="K846" s="50">
        <f>Source!R529</f>
        <v>0.52</v>
      </c>
      <c r="L846" s="40"/>
      <c r="R846">
        <f>H846</f>
        <v>0.02</v>
      </c>
    </row>
    <row r="847" spans="1:26" ht="14.25">
      <c r="A847" s="23"/>
      <c r="B847" s="53"/>
      <c r="C847" s="53" t="s">
        <v>1034</v>
      </c>
      <c r="D847" s="37"/>
      <c r="E847" s="10"/>
      <c r="F847" s="38">
        <f>Source!AL529</f>
        <v>4004.09</v>
      </c>
      <c r="G847" s="39" t="str">
        <f>Source!DD529</f>
        <v/>
      </c>
      <c r="H847" s="38">
        <f>ROUND(Source!AC529*Source!I529, 2)</f>
        <v>92.09</v>
      </c>
      <c r="I847" s="39"/>
      <c r="J847" s="39">
        <f>IF(Source!BC529&lt;&gt; 0, Source!BC529, 1)</f>
        <v>4.76</v>
      </c>
      <c r="K847" s="38">
        <f>Source!P529</f>
        <v>438.37</v>
      </c>
      <c r="L847" s="40"/>
    </row>
    <row r="848" spans="1:26" ht="14.25">
      <c r="A848" s="23"/>
      <c r="B848" s="53"/>
      <c r="C848" s="53" t="s">
        <v>1027</v>
      </c>
      <c r="D848" s="37" t="s">
        <v>1028</v>
      </c>
      <c r="E848" s="10">
        <f>Source!BZ529</f>
        <v>118</v>
      </c>
      <c r="F848" s="69" t="str">
        <f>CONCATENATE(" )", Source!DL529, Source!FT529, "=", Source!FX529)</f>
        <v xml:space="preserve"> )*0,9=106,2</v>
      </c>
      <c r="G848" s="70"/>
      <c r="H848" s="38">
        <f>SUM(S842:S850)</f>
        <v>5.0999999999999996</v>
      </c>
      <c r="I848" s="41" t="str">
        <f>CONCATENATE(Source!FX529, Source!FV529, "=")</f>
        <v>106,2*0,85=</v>
      </c>
      <c r="J848" s="36">
        <f>Source!AT529</f>
        <v>90</v>
      </c>
      <c r="K848" s="38">
        <f>SUM(T842:T850)</f>
        <v>142.66999999999999</v>
      </c>
      <c r="L848" s="40"/>
    </row>
    <row r="849" spans="1:26" ht="14.25">
      <c r="A849" s="23"/>
      <c r="B849" s="53"/>
      <c r="C849" s="53" t="s">
        <v>1029</v>
      </c>
      <c r="D849" s="37" t="s">
        <v>1028</v>
      </c>
      <c r="E849" s="10">
        <f>Source!CA529</f>
        <v>63</v>
      </c>
      <c r="F849" s="69" t="str">
        <f>CONCATENATE(" )", Source!DM529, Source!FU529, "=", Source!FY529)</f>
        <v xml:space="preserve"> )*0,85=53,55</v>
      </c>
      <c r="G849" s="70"/>
      <c r="H849" s="38">
        <f>SUM(U842:U850)</f>
        <v>2.57</v>
      </c>
      <c r="I849" s="41" t="str">
        <f>CONCATENATE(Source!FY529, Source!FW529, "=")</f>
        <v>53,55*0,8=</v>
      </c>
      <c r="J849" s="36">
        <f>Source!AU529</f>
        <v>43</v>
      </c>
      <c r="K849" s="38">
        <f>SUM(V842:V850)</f>
        <v>68.16</v>
      </c>
      <c r="L849" s="40"/>
    </row>
    <row r="850" spans="1:26" ht="14.25">
      <c r="A850" s="54"/>
      <c r="B850" s="55"/>
      <c r="C850" s="55" t="s">
        <v>1030</v>
      </c>
      <c r="D850" s="43" t="s">
        <v>1031</v>
      </c>
      <c r="E850" s="44">
        <f>Source!AQ529</f>
        <v>21.19</v>
      </c>
      <c r="F850" s="45"/>
      <c r="G850" s="47" t="str">
        <f>Source!DI529</f>
        <v>)*1,15</v>
      </c>
      <c r="H850" s="45"/>
      <c r="I850" s="47"/>
      <c r="J850" s="47"/>
      <c r="K850" s="45"/>
      <c r="L850" s="51">
        <f>Source!U529</f>
        <v>0.56047550000000002</v>
      </c>
    </row>
    <row r="851" spans="1:26" ht="15">
      <c r="G851" s="71">
        <f>H844+H845+H847+H848+H849</f>
        <v>104.94999999999999</v>
      </c>
      <c r="H851" s="71"/>
      <c r="J851" s="71">
        <f>K844+K845+K847+K848+K849</f>
        <v>811.76</v>
      </c>
      <c r="K851" s="71"/>
      <c r="L851" s="49">
        <f>Source!U529</f>
        <v>0.56047550000000002</v>
      </c>
      <c r="O851" s="32">
        <f>G851</f>
        <v>104.94999999999999</v>
      </c>
      <c r="P851" s="32">
        <f>J851</f>
        <v>811.76</v>
      </c>
      <c r="Q851" s="32">
        <f>L851</f>
        <v>0.56047550000000002</v>
      </c>
      <c r="W851">
        <f>IF(Source!BI529&lt;=1,H844+H845+H847+H848+H849, 0)</f>
        <v>104.94999999999999</v>
      </c>
      <c r="X851">
        <f>IF(Source!BI529=2,H844+H845+H847+H848+H849, 0)</f>
        <v>0</v>
      </c>
      <c r="Y851">
        <f>IF(Source!BI529=3,H844+H845+H847+H848+H849, 0)</f>
        <v>0</v>
      </c>
      <c r="Z851">
        <f>IF(Source!BI529=4,H844+H845+H847+H848+H849, 0)</f>
        <v>0</v>
      </c>
    </row>
    <row r="852" spans="1:26" ht="28.5">
      <c r="A852" s="54" t="str">
        <f>Source!E530</f>
        <v>2</v>
      </c>
      <c r="B852" s="55" t="str">
        <f>Source!F530</f>
        <v>101-2904</v>
      </c>
      <c r="C852" s="55" t="str">
        <f>Source!G530</f>
        <v>Доски подоконные ПВХ, шириной 200 мм</v>
      </c>
      <c r="D852" s="43" t="str">
        <f>Source!H530</f>
        <v>м</v>
      </c>
      <c r="E852" s="44">
        <f>Source!I530</f>
        <v>2.2999999999999998</v>
      </c>
      <c r="F852" s="45">
        <f>Source!AL530</f>
        <v>131.99</v>
      </c>
      <c r="G852" s="47" t="str">
        <f>Source!DD530</f>
        <v/>
      </c>
      <c r="H852" s="45">
        <f>ROUND(Source!AC530*Source!I530, 2)</f>
        <v>303.58</v>
      </c>
      <c r="I852" s="47" t="str">
        <f>Source!BO530</f>
        <v>101-2904</v>
      </c>
      <c r="J852" s="47">
        <f>IF(Source!BC530&lt;&gt; 0, Source!BC530, 1)</f>
        <v>0.82</v>
      </c>
      <c r="K852" s="45">
        <f>Source!P530</f>
        <v>248.93</v>
      </c>
      <c r="L852" s="48"/>
      <c r="S852">
        <f>ROUND((Source!FX530/100)*((ROUND(Source!AF530*Source!I530, 2)+ROUND(Source!AE530*Source!I530, 2))), 2)</f>
        <v>0</v>
      </c>
      <c r="T852">
        <f>Source!X530</f>
        <v>0</v>
      </c>
      <c r="U852">
        <f>ROUND((Source!FY530/100)*((ROUND(Source!AF530*Source!I530, 2)+ROUND(Source!AE530*Source!I530, 2))), 2)</f>
        <v>0</v>
      </c>
      <c r="V852">
        <f>Source!Y530</f>
        <v>0</v>
      </c>
    </row>
    <row r="853" spans="1:26" ht="15">
      <c r="G853" s="71">
        <f>H852</f>
        <v>303.58</v>
      </c>
      <c r="H853" s="71"/>
      <c r="J853" s="71">
        <f>K852</f>
        <v>248.93</v>
      </c>
      <c r="K853" s="71"/>
      <c r="L853" s="49">
        <f>Source!U530</f>
        <v>0</v>
      </c>
      <c r="O853" s="32">
        <f>G853</f>
        <v>303.58</v>
      </c>
      <c r="P853" s="32">
        <f>J853</f>
        <v>248.93</v>
      </c>
      <c r="Q853" s="32">
        <f>L853</f>
        <v>0</v>
      </c>
      <c r="W853">
        <f>IF(Source!BI530&lt;=1,H852, 0)</f>
        <v>303.58</v>
      </c>
      <c r="X853">
        <f>IF(Source!BI530=2,H852, 0)</f>
        <v>0</v>
      </c>
      <c r="Y853">
        <f>IF(Source!BI530=3,H852, 0)</f>
        <v>0</v>
      </c>
      <c r="Z853">
        <f>IF(Source!BI530=4,H852, 0)</f>
        <v>0</v>
      </c>
    </row>
    <row r="854" spans="1:26" ht="79.5">
      <c r="A854" s="23" t="str">
        <f>Source!E531</f>
        <v>3</v>
      </c>
      <c r="B854" s="53" t="s">
        <v>1035</v>
      </c>
      <c r="C854" s="53" t="str">
        <f>Source!G531</f>
        <v>Облицовка оконных и дверных откосов декоративным бумажно-слоистым пластиком или листами из синтетических материалов на клее</v>
      </c>
      <c r="D854" s="37" t="str">
        <f>Source!H531</f>
        <v>100 м2 облицовки</v>
      </c>
      <c r="E854" s="10">
        <f>Source!I531</f>
        <v>1.2E-2</v>
      </c>
      <c r="F854" s="38">
        <f>Source!AL531+Source!AM531+Source!AO531</f>
        <v>2053.38</v>
      </c>
      <c r="G854" s="39"/>
      <c r="H854" s="38"/>
      <c r="I854" s="39" t="str">
        <f>Source!BO531</f>
        <v>15-01-050-4</v>
      </c>
      <c r="J854" s="39"/>
      <c r="K854" s="38"/>
      <c r="L854" s="40"/>
      <c r="S854">
        <f>ROUND((Source!FX531/100)*((ROUND(Source!AF531*Source!I531, 2)+ROUND(Source!AE531*Source!I531, 2))), 2)</f>
        <v>19.95</v>
      </c>
      <c r="T854">
        <f>Source!X531</f>
        <v>558.02</v>
      </c>
      <c r="U854">
        <f>ROUND((Source!FY531/100)*((ROUND(Source!AF531*Source!I531, 2)+ROUND(Source!AE531*Source!I531, 2))), 2)</f>
        <v>9.8699999999999992</v>
      </c>
      <c r="V854">
        <f>Source!Y531</f>
        <v>258.08999999999997</v>
      </c>
    </row>
    <row r="855" spans="1:26">
      <c r="C855" s="31" t="str">
        <f>"Объем: "&amp;Source!I531&amp;"=1,2/"&amp;"100"</f>
        <v>Объем: 0,012=1,2/100</v>
      </c>
    </row>
    <row r="856" spans="1:26" ht="14.25">
      <c r="A856" s="23"/>
      <c r="B856" s="53"/>
      <c r="C856" s="53" t="s">
        <v>1026</v>
      </c>
      <c r="D856" s="37"/>
      <c r="E856" s="10"/>
      <c r="F856" s="38">
        <f>Source!AO531</f>
        <v>1528.19</v>
      </c>
      <c r="G856" s="39" t="str">
        <f>Source!DG531</f>
        <v>)*1,15</v>
      </c>
      <c r="H856" s="38">
        <f>ROUND(Source!AF531*Source!I531, 2)</f>
        <v>21.09</v>
      </c>
      <c r="I856" s="39"/>
      <c r="J856" s="39">
        <f>IF(Source!BA531&lt;&gt; 0, Source!BA531, 1)</f>
        <v>33.049999999999997</v>
      </c>
      <c r="K856" s="38">
        <f>Source!S531</f>
        <v>696.99</v>
      </c>
      <c r="L856" s="40"/>
      <c r="R856">
        <f>H856</f>
        <v>21.09</v>
      </c>
    </row>
    <row r="857" spans="1:26" ht="14.25">
      <c r="A857" s="23"/>
      <c r="B857" s="53"/>
      <c r="C857" s="53" t="s">
        <v>92</v>
      </c>
      <c r="D857" s="37"/>
      <c r="E857" s="10"/>
      <c r="F857" s="38">
        <f>Source!AM531</f>
        <v>46.33</v>
      </c>
      <c r="G857" s="39" t="str">
        <f>Source!DE531</f>
        <v>)*1,25</v>
      </c>
      <c r="H857" s="38">
        <f>ROUND(Source!AD531*Source!I531, 2)</f>
        <v>0.69</v>
      </c>
      <c r="I857" s="39"/>
      <c r="J857" s="39">
        <f>IF(Source!BB531&lt;&gt; 0, Source!BB531, 1)</f>
        <v>10.92</v>
      </c>
      <c r="K857" s="38">
        <f>Source!Q531</f>
        <v>7.59</v>
      </c>
      <c r="L857" s="40"/>
    </row>
    <row r="858" spans="1:26" ht="14.25">
      <c r="A858" s="23"/>
      <c r="B858" s="53"/>
      <c r="C858" s="53" t="s">
        <v>1032</v>
      </c>
      <c r="D858" s="37"/>
      <c r="E858" s="10"/>
      <c r="F858" s="38">
        <f>Source!AN531</f>
        <v>1.08</v>
      </c>
      <c r="G858" s="39" t="str">
        <f>Source!DF531</f>
        <v>)*1,25</v>
      </c>
      <c r="H858" s="50">
        <f>ROUND(Source!AE531*Source!I531, 2)</f>
        <v>0.02</v>
      </c>
      <c r="I858" s="39"/>
      <c r="J858" s="39">
        <f>IF(Source!BS531&lt;&gt; 0, Source!BS531, 1)</f>
        <v>33.049999999999997</v>
      </c>
      <c r="K858" s="50">
        <f>Source!R531</f>
        <v>0.54</v>
      </c>
      <c r="L858" s="40"/>
      <c r="R858">
        <f>H858</f>
        <v>0.02</v>
      </c>
    </row>
    <row r="859" spans="1:26" ht="14.25">
      <c r="A859" s="23"/>
      <c r="B859" s="53"/>
      <c r="C859" s="53" t="s">
        <v>1034</v>
      </c>
      <c r="D859" s="37"/>
      <c r="E859" s="10"/>
      <c r="F859" s="38">
        <f>Source!AL531</f>
        <v>478.86</v>
      </c>
      <c r="G859" s="39" t="str">
        <f>Source!DD531</f>
        <v/>
      </c>
      <c r="H859" s="38">
        <f>ROUND(Source!AC531*Source!I531, 2)</f>
        <v>5.75</v>
      </c>
      <c r="I859" s="39"/>
      <c r="J859" s="39">
        <f>IF(Source!BC531&lt;&gt; 0, Source!BC531, 1)</f>
        <v>3.4</v>
      </c>
      <c r="K859" s="38">
        <f>Source!P531</f>
        <v>19.54</v>
      </c>
      <c r="L859" s="40"/>
    </row>
    <row r="860" spans="1:26" ht="14.25">
      <c r="A860" s="23"/>
      <c r="B860" s="53"/>
      <c r="C860" s="53" t="s">
        <v>1027</v>
      </c>
      <c r="D860" s="37" t="s">
        <v>1028</v>
      </c>
      <c r="E860" s="10">
        <f>Source!BZ531</f>
        <v>105</v>
      </c>
      <c r="F860" s="69" t="str">
        <f>CONCATENATE(" )", Source!DL531, Source!FT531, "=", Source!FX531)</f>
        <v xml:space="preserve"> )*0,9=94,5</v>
      </c>
      <c r="G860" s="70"/>
      <c r="H860" s="38">
        <f>SUM(S854:S864)</f>
        <v>19.95</v>
      </c>
      <c r="I860" s="41" t="str">
        <f>CONCATENATE(Source!FX531, Source!FV531, "=")</f>
        <v>94,5*0,85=</v>
      </c>
      <c r="J860" s="36">
        <f>Source!AT531</f>
        <v>80</v>
      </c>
      <c r="K860" s="38">
        <f>SUM(T854:T864)</f>
        <v>558.02</v>
      </c>
      <c r="L860" s="40"/>
    </row>
    <row r="861" spans="1:26" ht="14.25">
      <c r="A861" s="23"/>
      <c r="B861" s="53"/>
      <c r="C861" s="53" t="s">
        <v>1029</v>
      </c>
      <c r="D861" s="37" t="s">
        <v>1028</v>
      </c>
      <c r="E861" s="10">
        <f>Source!CA531</f>
        <v>55</v>
      </c>
      <c r="F861" s="69" t="str">
        <f>CONCATENATE(" )", Source!DM531, Source!FU531, "=", Source!FY531)</f>
        <v xml:space="preserve"> )*0,85=46,75</v>
      </c>
      <c r="G861" s="70"/>
      <c r="H861" s="38">
        <f>SUM(U854:U864)</f>
        <v>9.8699999999999992</v>
      </c>
      <c r="I861" s="41" t="str">
        <f>CONCATENATE(Source!FY531, Source!FW531, "=")</f>
        <v>46,75*0,8=</v>
      </c>
      <c r="J861" s="36">
        <f>Source!AU531</f>
        <v>37</v>
      </c>
      <c r="K861" s="38">
        <f>SUM(V854:V864)</f>
        <v>258.08999999999997</v>
      </c>
      <c r="L861" s="40"/>
    </row>
    <row r="862" spans="1:26" ht="14.25">
      <c r="A862" s="23"/>
      <c r="B862" s="53"/>
      <c r="C862" s="53" t="s">
        <v>1030</v>
      </c>
      <c r="D862" s="37" t="s">
        <v>1031</v>
      </c>
      <c r="E862" s="10">
        <f>Source!AQ531</f>
        <v>166.47</v>
      </c>
      <c r="F862" s="38"/>
      <c r="G862" s="39" t="str">
        <f>Source!DI531</f>
        <v>)*1,15</v>
      </c>
      <c r="H862" s="38"/>
      <c r="I862" s="39"/>
      <c r="J862" s="39"/>
      <c r="K862" s="38"/>
      <c r="L862" s="42">
        <f>Source!U531</f>
        <v>2.2972859999999997</v>
      </c>
    </row>
    <row r="863" spans="1:26" ht="85.5">
      <c r="A863" s="23" t="str">
        <f>Source!E532</f>
        <v>3,1</v>
      </c>
      <c r="B863" s="53" t="str">
        <f>Source!F532</f>
        <v>101-6871</v>
      </c>
      <c r="C863" s="53" t="str">
        <f>Source!G532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863" s="37" t="str">
        <f>Source!H532</f>
        <v>м2</v>
      </c>
      <c r="E863" s="10">
        <f>Source!I532</f>
        <v>1.26</v>
      </c>
      <c r="F863" s="38">
        <f>Source!AL532+Source!AM532+Source!AO532</f>
        <v>377.87</v>
      </c>
      <c r="G863" s="52" t="s">
        <v>3</v>
      </c>
      <c r="H863" s="38">
        <f>ROUND(Source!AC532*Source!I532, 2)+ROUND(Source!AD532*Source!I532, 2)+ROUND(Source!AF532*Source!I532, 2)</f>
        <v>476.12</v>
      </c>
      <c r="I863" s="39"/>
      <c r="J863" s="39">
        <f>IF(Source!BC532&lt;&gt; 0, Source!BC532, 1)</f>
        <v>0.6</v>
      </c>
      <c r="K863" s="38">
        <f>Source!O532</f>
        <v>285.67</v>
      </c>
      <c r="L863" s="40"/>
      <c r="S863">
        <f>ROUND((Source!FX532/100)*((ROUND(Source!AF532*Source!I532, 2)+ROUND(Source!AE532*Source!I532, 2))), 2)</f>
        <v>0</v>
      </c>
      <c r="T863">
        <f>Source!X532</f>
        <v>0</v>
      </c>
      <c r="U863">
        <f>ROUND((Source!FY532/100)*((ROUND(Source!AF532*Source!I532, 2)+ROUND(Source!AE532*Source!I532, 2))), 2)</f>
        <v>0</v>
      </c>
      <c r="V863">
        <f>Source!Y532</f>
        <v>0</v>
      </c>
      <c r="W863">
        <f>IF(Source!BI532&lt;=1,H863, 0)</f>
        <v>476.12</v>
      </c>
      <c r="X863">
        <f>IF(Source!BI532=2,H863, 0)</f>
        <v>0</v>
      </c>
      <c r="Y863">
        <f>IF(Source!BI532=3,H863, 0)</f>
        <v>0</v>
      </c>
      <c r="Z863">
        <f>IF(Source!BI532=4,H863, 0)</f>
        <v>0</v>
      </c>
    </row>
    <row r="864" spans="1:26" ht="14.25">
      <c r="A864" s="54" t="str">
        <f>Source!E533</f>
        <v>3,2</v>
      </c>
      <c r="B864" s="55" t="str">
        <f>Source!F533</f>
        <v>101-2416</v>
      </c>
      <c r="C864" s="55" t="str">
        <f>Source!G533</f>
        <v>Грунтовка «Бетоконтакт», КНАУФ</v>
      </c>
      <c r="D864" s="43" t="str">
        <f>Source!H533</f>
        <v>кг</v>
      </c>
      <c r="E864" s="44">
        <f>Source!I533</f>
        <v>0.107</v>
      </c>
      <c r="F864" s="45">
        <f>Source!AL533+Source!AM533+Source!AO533</f>
        <v>22.91</v>
      </c>
      <c r="G864" s="46" t="s">
        <v>3</v>
      </c>
      <c r="H864" s="45">
        <f>ROUND(Source!AC533*Source!I533, 2)+ROUND(Source!AD533*Source!I533, 2)+ROUND(Source!AF533*Source!I533, 2)</f>
        <v>2.4500000000000002</v>
      </c>
      <c r="I864" s="47"/>
      <c r="J864" s="47">
        <f>IF(Source!BC533&lt;&gt; 0, Source!BC533, 1)</f>
        <v>5.85</v>
      </c>
      <c r="K864" s="45">
        <f>Source!O533</f>
        <v>14.34</v>
      </c>
      <c r="L864" s="48"/>
      <c r="S864">
        <f>ROUND((Source!FX533/100)*((ROUND(Source!AF533*Source!I533, 2)+ROUND(Source!AE533*Source!I533, 2))), 2)</f>
        <v>0</v>
      </c>
      <c r="T864">
        <f>Source!X533</f>
        <v>0</v>
      </c>
      <c r="U864">
        <f>ROUND((Source!FY533/100)*((ROUND(Source!AF533*Source!I533, 2)+ROUND(Source!AE533*Source!I533, 2))), 2)</f>
        <v>0</v>
      </c>
      <c r="V864">
        <f>Source!Y533</f>
        <v>0</v>
      </c>
      <c r="W864">
        <f>IF(Source!BI533&lt;=1,H864, 0)</f>
        <v>2.4500000000000002</v>
      </c>
      <c r="X864">
        <f>IF(Source!BI533=2,H864, 0)</f>
        <v>0</v>
      </c>
      <c r="Y864">
        <f>IF(Source!BI533=3,H864, 0)</f>
        <v>0</v>
      </c>
      <c r="Z864">
        <f>IF(Source!BI533=4,H864, 0)</f>
        <v>0</v>
      </c>
    </row>
    <row r="865" spans="1:26" ht="15">
      <c r="G865" s="71">
        <f>H856+H857+H859+H860+H861+SUM(H863:H864)</f>
        <v>535.91999999999996</v>
      </c>
      <c r="H865" s="71"/>
      <c r="J865" s="71">
        <f>K856+K857+K859+K860+K861+SUM(K863:K864)</f>
        <v>1840.2399999999998</v>
      </c>
      <c r="K865" s="71"/>
      <c r="L865" s="49">
        <f>Source!U531</f>
        <v>2.2972859999999997</v>
      </c>
      <c r="O865" s="32">
        <f>G865</f>
        <v>535.91999999999996</v>
      </c>
      <c r="P865" s="32">
        <f>J865</f>
        <v>1840.2399999999998</v>
      </c>
      <c r="Q865" s="32">
        <f>L865</f>
        <v>2.2972859999999997</v>
      </c>
      <c r="W865">
        <f>IF(Source!BI531&lt;=1,H856+H857+H859+H860+H861, 0)</f>
        <v>57.35</v>
      </c>
      <c r="X865">
        <f>IF(Source!BI531=2,H856+H857+H859+H860+H861, 0)</f>
        <v>0</v>
      </c>
      <c r="Y865">
        <f>IF(Source!BI531=3,H856+H857+H859+H860+H861, 0)</f>
        <v>0</v>
      </c>
      <c r="Z865">
        <f>IF(Source!BI531=4,H856+H857+H859+H860+H861, 0)</f>
        <v>0</v>
      </c>
    </row>
    <row r="866" spans="1:26" ht="28.5">
      <c r="A866" s="23" t="str">
        <f>Source!E534</f>
        <v>4</v>
      </c>
      <c r="B866" s="53" t="str">
        <f>Source!F534</f>
        <v>10-04-013-1</v>
      </c>
      <c r="C866" s="53" t="str">
        <f>Source!G534</f>
        <v>Установка деревянных дверных блоков</v>
      </c>
      <c r="D866" s="37" t="str">
        <f>Source!H534</f>
        <v>100 м2 проемов</v>
      </c>
      <c r="E866" s="10">
        <f>Source!I534</f>
        <v>0.02</v>
      </c>
      <c r="F866" s="38">
        <f>Source!AL534+Source!AM534+Source!AO534</f>
        <v>21712.98</v>
      </c>
      <c r="G866" s="39"/>
      <c r="H866" s="38"/>
      <c r="I866" s="39" t="str">
        <f>Source!BO534</f>
        <v>10-04-013-1</v>
      </c>
      <c r="J866" s="39"/>
      <c r="K866" s="38"/>
      <c r="L866" s="40"/>
      <c r="S866">
        <f>ROUND((Source!FX534/100)*((ROUND(Source!AF534*Source!I534, 2)+ROUND(Source!AE534*Source!I534, 2))), 2)</f>
        <v>16.100000000000001</v>
      </c>
      <c r="T866">
        <f>Source!X534</f>
        <v>451.09</v>
      </c>
      <c r="U866">
        <f>ROUND((Source!FY534/100)*((ROUND(Source!AF534*Source!I534, 2)+ROUND(Source!AE534*Source!I534, 2))), 2)</f>
        <v>8.1199999999999992</v>
      </c>
      <c r="V866">
        <f>Source!Y534</f>
        <v>215.52</v>
      </c>
    </row>
    <row r="867" spans="1:26">
      <c r="C867" s="31" t="str">
        <f>"Объем: "&amp;Source!I534&amp;"=2/"&amp;"100"</f>
        <v>Объем: 0,02=2/100</v>
      </c>
    </row>
    <row r="868" spans="1:26" ht="14.25">
      <c r="A868" s="23"/>
      <c r="B868" s="53"/>
      <c r="C868" s="53" t="s">
        <v>1026</v>
      </c>
      <c r="D868" s="37"/>
      <c r="E868" s="10"/>
      <c r="F868" s="38">
        <f>Source!AO534</f>
        <v>639.24</v>
      </c>
      <c r="G868" s="39" t="str">
        <f>Source!DG534</f>
        <v>*1,15</v>
      </c>
      <c r="H868" s="38">
        <f>ROUND(Source!AF534*Source!I534, 2)</f>
        <v>14.7</v>
      </c>
      <c r="I868" s="39"/>
      <c r="J868" s="39">
        <f>IF(Source!BA534&lt;&gt; 0, Source!BA534, 1)</f>
        <v>33.049999999999997</v>
      </c>
      <c r="K868" s="38">
        <f>Source!S534</f>
        <v>485.92</v>
      </c>
      <c r="L868" s="40"/>
      <c r="R868">
        <f>H868</f>
        <v>14.7</v>
      </c>
    </row>
    <row r="869" spans="1:26" ht="14.25">
      <c r="A869" s="23"/>
      <c r="B869" s="53"/>
      <c r="C869" s="53" t="s">
        <v>92</v>
      </c>
      <c r="D869" s="37"/>
      <c r="E869" s="10"/>
      <c r="F869" s="38">
        <f>Source!AM534</f>
        <v>333.01</v>
      </c>
      <c r="G869" s="39" t="str">
        <f>Source!DE534</f>
        <v>)*1,25</v>
      </c>
      <c r="H869" s="38">
        <f>ROUND(Source!AD534*Source!I534, 2)</f>
        <v>8.33</v>
      </c>
      <c r="I869" s="39"/>
      <c r="J869" s="39">
        <f>IF(Source!BB534&lt;&gt; 0, Source!BB534, 1)</f>
        <v>10.3</v>
      </c>
      <c r="K869" s="38">
        <f>Source!Q534</f>
        <v>85.75</v>
      </c>
      <c r="L869" s="40"/>
    </row>
    <row r="870" spans="1:26" ht="14.25">
      <c r="A870" s="23"/>
      <c r="B870" s="53"/>
      <c r="C870" s="53" t="s">
        <v>1032</v>
      </c>
      <c r="D870" s="37"/>
      <c r="E870" s="10"/>
      <c r="F870" s="38">
        <f>Source!AN534</f>
        <v>18.5</v>
      </c>
      <c r="G870" s="39" t="str">
        <f>Source!DF534</f>
        <v>)*1,25</v>
      </c>
      <c r="H870" s="50">
        <f>ROUND(Source!AE534*Source!I534, 2)</f>
        <v>0.46</v>
      </c>
      <c r="I870" s="39"/>
      <c r="J870" s="39">
        <f>IF(Source!BS534&lt;&gt; 0, Source!BS534, 1)</f>
        <v>33.049999999999997</v>
      </c>
      <c r="K870" s="50">
        <f>Source!R534</f>
        <v>15.29</v>
      </c>
      <c r="L870" s="40"/>
      <c r="R870">
        <f>H870</f>
        <v>0.46</v>
      </c>
    </row>
    <row r="871" spans="1:26" ht="14.25">
      <c r="A871" s="23"/>
      <c r="B871" s="53"/>
      <c r="C871" s="53" t="s">
        <v>1034</v>
      </c>
      <c r="D871" s="37"/>
      <c r="E871" s="10"/>
      <c r="F871" s="38">
        <f>Source!AL534</f>
        <v>20740.73</v>
      </c>
      <c r="G871" s="39" t="str">
        <f>Source!DD534</f>
        <v/>
      </c>
      <c r="H871" s="38">
        <f>ROUND(Source!AC534*Source!I534, 2)</f>
        <v>414.81</v>
      </c>
      <c r="I871" s="39"/>
      <c r="J871" s="39">
        <f>IF(Source!BC534&lt;&gt; 0, Source!BC534, 1)</f>
        <v>5.0199999999999996</v>
      </c>
      <c r="K871" s="38">
        <f>Source!P534</f>
        <v>2082.37</v>
      </c>
      <c r="L871" s="40"/>
    </row>
    <row r="872" spans="1:26" ht="14.25">
      <c r="A872" s="23"/>
      <c r="B872" s="53"/>
      <c r="C872" s="53" t="s">
        <v>1027</v>
      </c>
      <c r="D872" s="37" t="s">
        <v>1028</v>
      </c>
      <c r="E872" s="10">
        <f>Source!BZ534</f>
        <v>118</v>
      </c>
      <c r="F872" s="69" t="str">
        <f>CONCATENATE(" )", Source!DL534, Source!FT534, "=", Source!FX534)</f>
        <v xml:space="preserve"> )*0,9=106,2</v>
      </c>
      <c r="G872" s="70"/>
      <c r="H872" s="38">
        <f>SUM(S866:S877)</f>
        <v>16.100000000000001</v>
      </c>
      <c r="I872" s="41" t="str">
        <f>CONCATENATE(Source!FX534, Source!FV534, "=")</f>
        <v>106,2*0,85=</v>
      </c>
      <c r="J872" s="36">
        <f>Source!AT534</f>
        <v>90</v>
      </c>
      <c r="K872" s="38">
        <f>SUM(T866:T877)</f>
        <v>451.09</v>
      </c>
      <c r="L872" s="40"/>
    </row>
    <row r="873" spans="1:26" ht="14.25">
      <c r="A873" s="23"/>
      <c r="B873" s="53"/>
      <c r="C873" s="53" t="s">
        <v>1029</v>
      </c>
      <c r="D873" s="37" t="s">
        <v>1028</v>
      </c>
      <c r="E873" s="10">
        <f>Source!CA534</f>
        <v>63</v>
      </c>
      <c r="F873" s="69" t="str">
        <f>CONCATENATE(" )", Source!DM534, Source!FU534, "=", Source!FY534)</f>
        <v xml:space="preserve"> )*0,85=53,55</v>
      </c>
      <c r="G873" s="70"/>
      <c r="H873" s="38">
        <f>SUM(U866:U877)</f>
        <v>8.1199999999999992</v>
      </c>
      <c r="I873" s="41" t="str">
        <f>CONCATENATE(Source!FY534, Source!FW534, "=")</f>
        <v>53,55*0,8=</v>
      </c>
      <c r="J873" s="36">
        <f>Source!AU534</f>
        <v>43</v>
      </c>
      <c r="K873" s="38">
        <f>SUM(V866:V877)</f>
        <v>215.52</v>
      </c>
      <c r="L873" s="40"/>
    </row>
    <row r="874" spans="1:26" ht="14.25">
      <c r="A874" s="23"/>
      <c r="B874" s="53"/>
      <c r="C874" s="53" t="s">
        <v>1030</v>
      </c>
      <c r="D874" s="37" t="s">
        <v>1031</v>
      </c>
      <c r="E874" s="10">
        <f>Source!AQ534</f>
        <v>73.14</v>
      </c>
      <c r="F874" s="38"/>
      <c r="G874" s="39" t="str">
        <f>Source!DI534</f>
        <v>*1,15</v>
      </c>
      <c r="H874" s="38"/>
      <c r="I874" s="39"/>
      <c r="J874" s="39"/>
      <c r="K874" s="38"/>
      <c r="L874" s="42">
        <f>Source!U534</f>
        <v>1.6822199999999998</v>
      </c>
    </row>
    <row r="875" spans="1:26" ht="57">
      <c r="A875" s="23" t="str">
        <f>Source!E535</f>
        <v>4,1</v>
      </c>
      <c r="B875" s="53" t="str">
        <f>Source!F535</f>
        <v>101-0882</v>
      </c>
      <c r="C875" s="53" t="str">
        <f>Source!G535</f>
        <v>Скобяные изделия для дверных балконных блоков со спаренными полотнами жилых и общественных зданий однопольных</v>
      </c>
      <c r="D875" s="37" t="str">
        <f>Source!H535</f>
        <v>компл.</v>
      </c>
      <c r="E875" s="10">
        <f>Source!I535</f>
        <v>1</v>
      </c>
      <c r="F875" s="38">
        <f>Source!AL535+Source!AM535+Source!AO535</f>
        <v>94.69</v>
      </c>
      <c r="G875" s="52" t="s">
        <v>3</v>
      </c>
      <c r="H875" s="38">
        <f>ROUND(Source!AC535*Source!I535, 2)+ROUND(Source!AD535*Source!I535, 2)+ROUND(Source!AF535*Source!I535, 2)</f>
        <v>94.69</v>
      </c>
      <c r="I875" s="39"/>
      <c r="J875" s="39">
        <f>IF(Source!BC535&lt;&gt; 0, Source!BC535, 1)</f>
        <v>2.0699999999999998</v>
      </c>
      <c r="K875" s="38">
        <f>Source!O535</f>
        <v>196.01</v>
      </c>
      <c r="L875" s="40"/>
      <c r="S875">
        <f>ROUND((Source!FX535/100)*((ROUND(Source!AF535*Source!I535, 2)+ROUND(Source!AE535*Source!I535, 2))), 2)</f>
        <v>0</v>
      </c>
      <c r="T875">
        <f>Source!X535</f>
        <v>0</v>
      </c>
      <c r="U875">
        <f>ROUND((Source!FY535/100)*((ROUND(Source!AF535*Source!I535, 2)+ROUND(Source!AE535*Source!I535, 2))), 2)</f>
        <v>0</v>
      </c>
      <c r="V875">
        <f>Source!Y535</f>
        <v>0</v>
      </c>
      <c r="W875">
        <f>IF(Source!BI535&lt;=1,H875, 0)</f>
        <v>94.69</v>
      </c>
      <c r="X875">
        <f>IF(Source!BI535=2,H875, 0)</f>
        <v>0</v>
      </c>
      <c r="Y875">
        <f>IF(Source!BI535=3,H875, 0)</f>
        <v>0</v>
      </c>
      <c r="Z875">
        <f>IF(Source!BI535=4,H875, 0)</f>
        <v>0</v>
      </c>
    </row>
    <row r="876" spans="1:26" ht="42.75">
      <c r="A876" s="23" t="str">
        <f>Source!E536</f>
        <v>4,2</v>
      </c>
      <c r="B876" s="53" t="str">
        <f>Source!F536</f>
        <v>203-8142</v>
      </c>
      <c r="C876" s="53" t="str">
        <f>Source!G536</f>
        <v>Блоки дверные из натурального массива дуба (коробка, полотно глухое, наличники, фурнитура)</v>
      </c>
      <c r="D876" s="37" t="str">
        <f>Source!H536</f>
        <v>м2</v>
      </c>
      <c r="E876" s="10">
        <f>Source!I536</f>
        <v>2</v>
      </c>
      <c r="F876" s="38">
        <f>Source!AL536+Source!AM536+Source!AO536</f>
        <v>4535.87</v>
      </c>
      <c r="G876" s="52" t="s">
        <v>3</v>
      </c>
      <c r="H876" s="38">
        <f>ROUND(Source!AC536*Source!I536, 2)+ROUND(Source!AD536*Source!I536, 2)+ROUND(Source!AF536*Source!I536, 2)</f>
        <v>9071.74</v>
      </c>
      <c r="I876" s="39"/>
      <c r="J876" s="39">
        <f>IF(Source!BC536&lt;&gt; 0, Source!BC536, 1)</f>
        <v>2.44</v>
      </c>
      <c r="K876" s="38">
        <f>Source!O536</f>
        <v>22135.05</v>
      </c>
      <c r="L876" s="40"/>
      <c r="S876">
        <f>ROUND((Source!FX536/100)*((ROUND(Source!AF536*Source!I536, 2)+ROUND(Source!AE536*Source!I536, 2))), 2)</f>
        <v>0</v>
      </c>
      <c r="T876">
        <f>Source!X536</f>
        <v>0</v>
      </c>
      <c r="U876">
        <f>ROUND((Source!FY536/100)*((ROUND(Source!AF536*Source!I536, 2)+ROUND(Source!AE536*Source!I536, 2))), 2)</f>
        <v>0</v>
      </c>
      <c r="V876">
        <f>Source!Y536</f>
        <v>0</v>
      </c>
      <c r="W876">
        <f>IF(Source!BI536&lt;=1,H876, 0)</f>
        <v>9071.74</v>
      </c>
      <c r="X876">
        <f>IF(Source!BI536=2,H876, 0)</f>
        <v>0</v>
      </c>
      <c r="Y876">
        <f>IF(Source!BI536=3,H876, 0)</f>
        <v>0</v>
      </c>
      <c r="Z876">
        <f>IF(Source!BI536=4,H876, 0)</f>
        <v>0</v>
      </c>
    </row>
    <row r="877" spans="1:26" ht="57">
      <c r="A877" s="54" t="str">
        <f>Source!E537</f>
        <v>4,3</v>
      </c>
      <c r="B877" s="55" t="str">
        <f>Source!F537</f>
        <v>203-0223</v>
      </c>
      <c r="C877" s="55" t="str">
        <f>Source!G537</f>
        <v>Блоки дверные с рамочными полотнами однопольные ДН 21-10, площадь 2,05 м2; ДН 24-10, площадь 2,35 м2</v>
      </c>
      <c r="D877" s="43" t="str">
        <f>Source!H537</f>
        <v>м2</v>
      </c>
      <c r="E877" s="44">
        <f>Source!I537</f>
        <v>-2</v>
      </c>
      <c r="F877" s="45">
        <f>Source!AL537+Source!AM537+Source!AO537</f>
        <v>207</v>
      </c>
      <c r="G877" s="46" t="s">
        <v>3</v>
      </c>
      <c r="H877" s="45">
        <f>ROUND(Source!AC537*Source!I537, 2)+ROUND(Source!AD537*Source!I537, 2)+ROUND(Source!AF537*Source!I537, 2)</f>
        <v>-414</v>
      </c>
      <c r="I877" s="47"/>
      <c r="J877" s="47">
        <f>IF(Source!BC537&lt;&gt; 0, Source!BC537, 1)</f>
        <v>5.0199999999999996</v>
      </c>
      <c r="K877" s="45">
        <f>Source!O537</f>
        <v>-2078.2800000000002</v>
      </c>
      <c r="L877" s="48"/>
      <c r="S877">
        <f>ROUND((Source!FX537/100)*((ROUND(Source!AF537*Source!I537, 2)+ROUND(Source!AE537*Source!I537, 2))), 2)</f>
        <v>0</v>
      </c>
      <c r="T877">
        <f>Source!X537</f>
        <v>0</v>
      </c>
      <c r="U877">
        <f>ROUND((Source!FY537/100)*((ROUND(Source!AF537*Source!I537, 2)+ROUND(Source!AE537*Source!I537, 2))), 2)</f>
        <v>0</v>
      </c>
      <c r="V877">
        <f>Source!Y537</f>
        <v>0</v>
      </c>
      <c r="W877">
        <f>IF(Source!BI537&lt;=1,H877, 0)</f>
        <v>-414</v>
      </c>
      <c r="X877">
        <f>IF(Source!BI537=2,H877, 0)</f>
        <v>0</v>
      </c>
      <c r="Y877">
        <f>IF(Source!BI537=3,H877, 0)</f>
        <v>0</v>
      </c>
      <c r="Z877">
        <f>IF(Source!BI537=4,H877, 0)</f>
        <v>0</v>
      </c>
    </row>
    <row r="878" spans="1:26" ht="15">
      <c r="G878" s="71">
        <f>H868+H869+H871+H872+H873+SUM(H875:H877)</f>
        <v>9214.49</v>
      </c>
      <c r="H878" s="71"/>
      <c r="J878" s="71">
        <f>K868+K869+K871+K872+K873+SUM(K875:K877)</f>
        <v>23573.43</v>
      </c>
      <c r="K878" s="71"/>
      <c r="L878" s="49">
        <f>Source!U534</f>
        <v>1.6822199999999998</v>
      </c>
      <c r="O878" s="32">
        <f>G878</f>
        <v>9214.49</v>
      </c>
      <c r="P878" s="32">
        <f>J878</f>
        <v>23573.43</v>
      </c>
      <c r="Q878" s="32">
        <f>L878</f>
        <v>1.6822199999999998</v>
      </c>
      <c r="W878">
        <f>IF(Source!BI534&lt;=1,H868+H869+H871+H872+H873, 0)</f>
        <v>462.06000000000006</v>
      </c>
      <c r="X878">
        <f>IF(Source!BI534=2,H868+H869+H871+H872+H873, 0)</f>
        <v>0</v>
      </c>
      <c r="Y878">
        <f>IF(Source!BI534=3,H868+H869+H871+H872+H873, 0)</f>
        <v>0</v>
      </c>
      <c r="Z878">
        <f>IF(Source!BI534=4,H868+H869+H871+H872+H873, 0)</f>
        <v>0</v>
      </c>
    </row>
    <row r="879" spans="1:26" ht="79.5">
      <c r="A879" s="23" t="str">
        <f>Source!E538</f>
        <v>5</v>
      </c>
      <c r="B879" s="53" t="s">
        <v>1039</v>
      </c>
      <c r="C879" s="53" t="str">
        <f>Source!G538</f>
        <v>Установка и крепление наличников</v>
      </c>
      <c r="D879" s="37" t="str">
        <f>Source!H538</f>
        <v>100 м коробок блоков</v>
      </c>
      <c r="E879" s="10">
        <f>Source!I538</f>
        <v>0.05</v>
      </c>
      <c r="F879" s="38">
        <f>Source!AL538+Source!AM538+Source!AO538</f>
        <v>516.04000000000008</v>
      </c>
      <c r="G879" s="39"/>
      <c r="H879" s="38"/>
      <c r="I879" s="39" t="str">
        <f>Source!BO538</f>
        <v>10-01-060-1</v>
      </c>
      <c r="J879" s="39"/>
      <c r="K879" s="38"/>
      <c r="L879" s="40"/>
      <c r="S879">
        <f>ROUND((Source!FX538/100)*((ROUND(Source!AF538*Source!I538, 2)+ROUND(Source!AE538*Source!I538, 2))), 2)</f>
        <v>3.9</v>
      </c>
      <c r="T879">
        <f>Source!X538</f>
        <v>109.27</v>
      </c>
      <c r="U879">
        <f>ROUND((Source!FY538/100)*((ROUND(Source!AF538*Source!I538, 2)+ROUND(Source!AE538*Source!I538, 2))), 2)</f>
        <v>1.97</v>
      </c>
      <c r="V879">
        <f>Source!Y538</f>
        <v>52.21</v>
      </c>
    </row>
    <row r="880" spans="1:26">
      <c r="C880" s="31" t="str">
        <f>"Объем: "&amp;Source!I538&amp;"=5/"&amp;"100"</f>
        <v>Объем: 0,05=5/100</v>
      </c>
    </row>
    <row r="881" spans="1:26" ht="14.25">
      <c r="A881" s="23"/>
      <c r="B881" s="53"/>
      <c r="C881" s="53" t="s">
        <v>1026</v>
      </c>
      <c r="D881" s="37"/>
      <c r="E881" s="10"/>
      <c r="F881" s="38">
        <f>Source!AO538</f>
        <v>63.89</v>
      </c>
      <c r="G881" s="39" t="str">
        <f>Source!DG538</f>
        <v>)*1,15</v>
      </c>
      <c r="H881" s="38">
        <f>ROUND(Source!AF538*Source!I538, 2)</f>
        <v>3.67</v>
      </c>
      <c r="I881" s="39"/>
      <c r="J881" s="39">
        <f>IF(Source!BA538&lt;&gt; 0, Source!BA538, 1)</f>
        <v>33.049999999999997</v>
      </c>
      <c r="K881" s="38">
        <f>Source!S538</f>
        <v>121.41</v>
      </c>
      <c r="L881" s="40"/>
      <c r="R881">
        <f>H881</f>
        <v>3.67</v>
      </c>
    </row>
    <row r="882" spans="1:26" ht="14.25">
      <c r="A882" s="23"/>
      <c r="B882" s="53"/>
      <c r="C882" s="53" t="s">
        <v>92</v>
      </c>
      <c r="D882" s="37"/>
      <c r="E882" s="10"/>
      <c r="F882" s="38">
        <f>Source!AM538</f>
        <v>3.49</v>
      </c>
      <c r="G882" s="39" t="str">
        <f>Source!DE538</f>
        <v>)*1,25</v>
      </c>
      <c r="H882" s="38">
        <f>ROUND(Source!AD538*Source!I538, 2)</f>
        <v>0.22</v>
      </c>
      <c r="I882" s="39"/>
      <c r="J882" s="39">
        <f>IF(Source!BB538&lt;&gt; 0, Source!BB538, 1)</f>
        <v>10.69</v>
      </c>
      <c r="K882" s="38">
        <f>Source!Q538</f>
        <v>2.33</v>
      </c>
      <c r="L882" s="40"/>
    </row>
    <row r="883" spans="1:26" ht="14.25">
      <c r="A883" s="23"/>
      <c r="B883" s="53"/>
      <c r="C883" s="53" t="s">
        <v>1034</v>
      </c>
      <c r="D883" s="37"/>
      <c r="E883" s="10"/>
      <c r="F883" s="38">
        <f>Source!AL538</f>
        <v>448.66</v>
      </c>
      <c r="G883" s="39" t="str">
        <f>Source!DD538</f>
        <v/>
      </c>
      <c r="H883" s="38">
        <f>ROUND(Source!AC538*Source!I538, 2)</f>
        <v>22.43</v>
      </c>
      <c r="I883" s="39"/>
      <c r="J883" s="39">
        <f>IF(Source!BC538&lt;&gt; 0, Source!BC538, 1)</f>
        <v>8.08</v>
      </c>
      <c r="K883" s="38">
        <f>Source!P538</f>
        <v>181.26</v>
      </c>
      <c r="L883" s="40"/>
    </row>
    <row r="884" spans="1:26" ht="14.25">
      <c r="A884" s="23"/>
      <c r="B884" s="53"/>
      <c r="C884" s="53" t="s">
        <v>1027</v>
      </c>
      <c r="D884" s="37" t="s">
        <v>1028</v>
      </c>
      <c r="E884" s="10">
        <f>Source!BZ538</f>
        <v>118</v>
      </c>
      <c r="F884" s="69" t="str">
        <f>CONCATENATE(" )", Source!DL538, Source!FT538, "=", Source!FX538)</f>
        <v xml:space="preserve"> )*0,9=106,2</v>
      </c>
      <c r="G884" s="70"/>
      <c r="H884" s="38">
        <f>SUM(S879:S886)</f>
        <v>3.9</v>
      </c>
      <c r="I884" s="41" t="str">
        <f>CONCATENATE(Source!FX538, Source!FV538, "=")</f>
        <v>106,2*0,85=</v>
      </c>
      <c r="J884" s="36">
        <f>Source!AT538</f>
        <v>90</v>
      </c>
      <c r="K884" s="38">
        <f>SUM(T879:T886)</f>
        <v>109.27</v>
      </c>
      <c r="L884" s="40"/>
    </row>
    <row r="885" spans="1:26" ht="14.25">
      <c r="A885" s="23"/>
      <c r="B885" s="53"/>
      <c r="C885" s="53" t="s">
        <v>1029</v>
      </c>
      <c r="D885" s="37" t="s">
        <v>1028</v>
      </c>
      <c r="E885" s="10">
        <f>Source!CA538</f>
        <v>63</v>
      </c>
      <c r="F885" s="69" t="str">
        <f>CONCATENATE(" )", Source!DM538, Source!FU538, "=", Source!FY538)</f>
        <v xml:space="preserve"> )*0,85=53,55</v>
      </c>
      <c r="G885" s="70"/>
      <c r="H885" s="38">
        <f>SUM(U879:U886)</f>
        <v>1.97</v>
      </c>
      <c r="I885" s="41" t="str">
        <f>CONCATENATE(Source!FY538, Source!FW538, "=")</f>
        <v>53,55*0,8=</v>
      </c>
      <c r="J885" s="36">
        <f>Source!AU538</f>
        <v>43</v>
      </c>
      <c r="K885" s="38">
        <f>SUM(V879:V886)</f>
        <v>52.21</v>
      </c>
      <c r="L885" s="40"/>
    </row>
    <row r="886" spans="1:26" ht="14.25">
      <c r="A886" s="54"/>
      <c r="B886" s="55"/>
      <c r="C886" s="55" t="s">
        <v>1030</v>
      </c>
      <c r="D886" s="43" t="s">
        <v>1031</v>
      </c>
      <c r="E886" s="44">
        <f>Source!AQ538</f>
        <v>7.82</v>
      </c>
      <c r="F886" s="45"/>
      <c r="G886" s="47" t="str">
        <f>Source!DI538</f>
        <v>)*1,15</v>
      </c>
      <c r="H886" s="45"/>
      <c r="I886" s="47"/>
      <c r="J886" s="47"/>
      <c r="K886" s="45"/>
      <c r="L886" s="51">
        <f>Source!U538</f>
        <v>0.44965000000000005</v>
      </c>
    </row>
    <row r="887" spans="1:26" ht="15">
      <c r="G887" s="71">
        <f>H881+H882+H883+H884+H885</f>
        <v>32.19</v>
      </c>
      <c r="H887" s="71"/>
      <c r="J887" s="71">
        <f>K881+K882+K883+K884+K885</f>
        <v>466.47999999999996</v>
      </c>
      <c r="K887" s="71"/>
      <c r="L887" s="49">
        <f>Source!U538</f>
        <v>0.44965000000000005</v>
      </c>
      <c r="O887" s="32">
        <f>G887</f>
        <v>32.19</v>
      </c>
      <c r="P887" s="32">
        <f>J887</f>
        <v>466.47999999999996</v>
      </c>
      <c r="Q887" s="32">
        <f>L887</f>
        <v>0.44965000000000005</v>
      </c>
      <c r="W887">
        <f>IF(Source!BI538&lt;=1,H881+H882+H883+H884+H885, 0)</f>
        <v>32.19</v>
      </c>
      <c r="X887">
        <f>IF(Source!BI538=2,H881+H882+H883+H884+H885, 0)</f>
        <v>0</v>
      </c>
      <c r="Y887">
        <f>IF(Source!BI538=3,H881+H882+H883+H884+H885, 0)</f>
        <v>0</v>
      </c>
      <c r="Z887">
        <f>IF(Source!BI538=4,H881+H882+H883+H884+H885, 0)</f>
        <v>0</v>
      </c>
    </row>
    <row r="888" spans="1:26" ht="79.5">
      <c r="A888" s="23" t="str">
        <f>Source!E539</f>
        <v>6</v>
      </c>
      <c r="B888" s="53" t="s">
        <v>1036</v>
      </c>
      <c r="C888" s="53" t="str">
        <f>Source!G539</f>
        <v>Укладка лаг по плитам перекрытий</v>
      </c>
      <c r="D888" s="37" t="str">
        <f>Source!H539</f>
        <v>100 м2 пола</v>
      </c>
      <c r="E888" s="10">
        <f>Source!I539</f>
        <v>7.3999999999999996E-2</v>
      </c>
      <c r="F888" s="38">
        <f>Source!AL539+Source!AM539+Source!AO539</f>
        <v>2068.7799999999997</v>
      </c>
      <c r="G888" s="39"/>
      <c r="H888" s="38"/>
      <c r="I888" s="39" t="str">
        <f>Source!BO539</f>
        <v>11-01-012-3</v>
      </c>
      <c r="J888" s="39"/>
      <c r="K888" s="38"/>
      <c r="L888" s="40"/>
      <c r="S888">
        <f>ROUND((Source!FX539/100)*((ROUND(Source!AF539*Source!I539, 2)+ROUND(Source!AE539*Source!I539, 2))), 2)</f>
        <v>28.96</v>
      </c>
      <c r="T888">
        <f>Source!X539</f>
        <v>812.98</v>
      </c>
      <c r="U888">
        <f>ROUND((Source!FY539/100)*((ROUND(Source!AF539*Source!I539, 2)+ROUND(Source!AE539*Source!I539, 2))), 2)</f>
        <v>16.68</v>
      </c>
      <c r="V888">
        <f>Source!Y539</f>
        <v>441.08</v>
      </c>
    </row>
    <row r="889" spans="1:26">
      <c r="C889" s="31" t="str">
        <f>"Объем: "&amp;Source!I539&amp;"=7,4/"&amp;"100"</f>
        <v>Объем: 0,074=7,4/100</v>
      </c>
    </row>
    <row r="890" spans="1:26" ht="14.25">
      <c r="A890" s="23"/>
      <c r="B890" s="53"/>
      <c r="C890" s="53" t="s">
        <v>1026</v>
      </c>
      <c r="D890" s="37"/>
      <c r="E890" s="10"/>
      <c r="F890" s="38">
        <f>Source!AO539</f>
        <v>304.86</v>
      </c>
      <c r="G890" s="39" t="str">
        <f>Source!DG539</f>
        <v>)*1,15</v>
      </c>
      <c r="H890" s="38">
        <f>ROUND(Source!AF539*Source!I539, 2)</f>
        <v>25.94</v>
      </c>
      <c r="I890" s="39"/>
      <c r="J890" s="39">
        <f>IF(Source!BA539&lt;&gt; 0, Source!BA539, 1)</f>
        <v>33.049999999999997</v>
      </c>
      <c r="K890" s="38">
        <f>Source!S539</f>
        <v>857.44</v>
      </c>
      <c r="L890" s="40"/>
      <c r="R890">
        <f>H890</f>
        <v>25.94</v>
      </c>
    </row>
    <row r="891" spans="1:26" ht="14.25">
      <c r="A891" s="23"/>
      <c r="B891" s="53"/>
      <c r="C891" s="53" t="s">
        <v>92</v>
      </c>
      <c r="D891" s="37"/>
      <c r="E891" s="10"/>
      <c r="F891" s="38">
        <f>Source!AM539</f>
        <v>28.6</v>
      </c>
      <c r="G891" s="39" t="str">
        <f>Source!DE539</f>
        <v>)*1,25</v>
      </c>
      <c r="H891" s="38">
        <f>ROUND(Source!AD539*Source!I539, 2)</f>
        <v>2.65</v>
      </c>
      <c r="I891" s="39"/>
      <c r="J891" s="39">
        <f>IF(Source!BB539&lt;&gt; 0, Source!BB539, 1)</f>
        <v>11.52</v>
      </c>
      <c r="K891" s="38">
        <f>Source!Q539</f>
        <v>30.48</v>
      </c>
      <c r="L891" s="40"/>
    </row>
    <row r="892" spans="1:26" ht="14.25">
      <c r="A892" s="23"/>
      <c r="B892" s="53"/>
      <c r="C892" s="53" t="s">
        <v>1032</v>
      </c>
      <c r="D892" s="37"/>
      <c r="E892" s="10"/>
      <c r="F892" s="38">
        <f>Source!AN539</f>
        <v>2.4300000000000002</v>
      </c>
      <c r="G892" s="39" t="str">
        <f>Source!DF539</f>
        <v>)*1,25</v>
      </c>
      <c r="H892" s="50">
        <f>ROUND(Source!AE539*Source!I539, 2)</f>
        <v>0.22</v>
      </c>
      <c r="I892" s="39"/>
      <c r="J892" s="39">
        <f>IF(Source!BS539&lt;&gt; 0, Source!BS539, 1)</f>
        <v>33.049999999999997</v>
      </c>
      <c r="K892" s="50">
        <f>Source!R539</f>
        <v>7.43</v>
      </c>
      <c r="L892" s="40"/>
      <c r="R892">
        <f>H892</f>
        <v>0.22</v>
      </c>
    </row>
    <row r="893" spans="1:26" ht="14.25">
      <c r="A893" s="23"/>
      <c r="B893" s="53"/>
      <c r="C893" s="53" t="s">
        <v>1034</v>
      </c>
      <c r="D893" s="37"/>
      <c r="E893" s="10"/>
      <c r="F893" s="38">
        <f>Source!AL539</f>
        <v>1735.32</v>
      </c>
      <c r="G893" s="39" t="str">
        <f>Source!DD539</f>
        <v/>
      </c>
      <c r="H893" s="38">
        <f>ROUND(Source!AC539*Source!I539, 2)</f>
        <v>128.41</v>
      </c>
      <c r="I893" s="39"/>
      <c r="J893" s="39">
        <f>IF(Source!BC539&lt;&gt; 0, Source!BC539, 1)</f>
        <v>3.5</v>
      </c>
      <c r="K893" s="38">
        <f>Source!P539</f>
        <v>449.45</v>
      </c>
      <c r="L893" s="40"/>
    </row>
    <row r="894" spans="1:26" ht="14.25">
      <c r="A894" s="23"/>
      <c r="B894" s="53"/>
      <c r="C894" s="53" t="s">
        <v>1027</v>
      </c>
      <c r="D894" s="37" t="s">
        <v>1028</v>
      </c>
      <c r="E894" s="10">
        <f>Source!BZ539</f>
        <v>123</v>
      </c>
      <c r="F894" s="69" t="str">
        <f>CONCATENATE(" )", Source!DL539, Source!FT539, "=", Source!FX539)</f>
        <v xml:space="preserve"> )*0,9=110,7</v>
      </c>
      <c r="G894" s="70"/>
      <c r="H894" s="38">
        <f>SUM(S888:S896)</f>
        <v>28.96</v>
      </c>
      <c r="I894" s="41" t="str">
        <f>CONCATENATE(Source!FX539, Source!FV539, "=")</f>
        <v>110,7*0,85=</v>
      </c>
      <c r="J894" s="36">
        <f>Source!AT539</f>
        <v>94</v>
      </c>
      <c r="K894" s="38">
        <f>SUM(T888:T896)</f>
        <v>812.98</v>
      </c>
      <c r="L894" s="40"/>
    </row>
    <row r="895" spans="1:26" ht="14.25">
      <c r="A895" s="23"/>
      <c r="B895" s="53"/>
      <c r="C895" s="53" t="s">
        <v>1029</v>
      </c>
      <c r="D895" s="37" t="s">
        <v>1028</v>
      </c>
      <c r="E895" s="10">
        <f>Source!CA539</f>
        <v>75</v>
      </c>
      <c r="F895" s="69" t="str">
        <f>CONCATENATE(" )", Source!DM539, Source!FU539, "=", Source!FY539)</f>
        <v xml:space="preserve"> )*0,85=63,75</v>
      </c>
      <c r="G895" s="70"/>
      <c r="H895" s="38">
        <f>SUM(U888:U896)</f>
        <v>16.68</v>
      </c>
      <c r="I895" s="41" t="str">
        <f>CONCATENATE(Source!FY539, Source!FW539, "=")</f>
        <v>63,75*0,8=</v>
      </c>
      <c r="J895" s="36">
        <f>Source!AU539</f>
        <v>51</v>
      </c>
      <c r="K895" s="38">
        <f>SUM(V888:V896)</f>
        <v>441.08</v>
      </c>
      <c r="L895" s="40"/>
    </row>
    <row r="896" spans="1:26" ht="14.25">
      <c r="A896" s="54"/>
      <c r="B896" s="55"/>
      <c r="C896" s="55" t="s">
        <v>1030</v>
      </c>
      <c r="D896" s="43" t="s">
        <v>1031</v>
      </c>
      <c r="E896" s="44">
        <f>Source!AQ539</f>
        <v>35.74</v>
      </c>
      <c r="F896" s="45"/>
      <c r="G896" s="47" t="str">
        <f>Source!DI539</f>
        <v>)*1,15</v>
      </c>
      <c r="H896" s="45"/>
      <c r="I896" s="47"/>
      <c r="J896" s="47"/>
      <c r="K896" s="45"/>
      <c r="L896" s="51">
        <f>Source!U539</f>
        <v>3.0414739999999996</v>
      </c>
    </row>
    <row r="897" spans="1:26" ht="15">
      <c r="G897" s="71">
        <f>H890+H891+H893+H894+H895</f>
        <v>202.64000000000001</v>
      </c>
      <c r="H897" s="71"/>
      <c r="J897" s="71">
        <f>K890+K891+K893+K894+K895</f>
        <v>2591.4300000000003</v>
      </c>
      <c r="K897" s="71"/>
      <c r="L897" s="49">
        <f>Source!U539</f>
        <v>3.0414739999999996</v>
      </c>
      <c r="O897" s="32">
        <f>G897</f>
        <v>202.64000000000001</v>
      </c>
      <c r="P897" s="32">
        <f>J897</f>
        <v>2591.4300000000003</v>
      </c>
      <c r="Q897" s="32">
        <f>L897</f>
        <v>3.0414739999999996</v>
      </c>
      <c r="W897">
        <f>IF(Source!BI539&lt;=1,H890+H891+H893+H894+H895, 0)</f>
        <v>202.64000000000001</v>
      </c>
      <c r="X897">
        <f>IF(Source!BI539=2,H890+H891+H893+H894+H895, 0)</f>
        <v>0</v>
      </c>
      <c r="Y897">
        <f>IF(Source!BI539=3,H890+H891+H893+H894+H895, 0)</f>
        <v>0</v>
      </c>
      <c r="Z897">
        <f>IF(Source!BI539=4,H890+H891+H893+H894+H895, 0)</f>
        <v>0</v>
      </c>
    </row>
    <row r="898" spans="1:26" ht="79.5">
      <c r="A898" s="23" t="str">
        <f>Source!E540</f>
        <v>7</v>
      </c>
      <c r="B898" s="53" t="s">
        <v>1040</v>
      </c>
      <c r="C898" s="53" t="str">
        <f>Source!G540</f>
        <v>Устройство покрытий дощатых толщиной 28 мм</v>
      </c>
      <c r="D898" s="37" t="str">
        <f>Source!H540</f>
        <v>100 м2 покрытия</v>
      </c>
      <c r="E898" s="10">
        <f>Source!I540</f>
        <v>7.3999999999999996E-2</v>
      </c>
      <c r="F898" s="38">
        <f>Source!AL540+Source!AM540+Source!AO540</f>
        <v>6972.3600000000006</v>
      </c>
      <c r="G898" s="39"/>
      <c r="H898" s="38"/>
      <c r="I898" s="39" t="str">
        <f>Source!BO540</f>
        <v>11-01-033-1</v>
      </c>
      <c r="J898" s="39"/>
      <c r="K898" s="38"/>
      <c r="L898" s="40"/>
      <c r="S898">
        <f>ROUND((Source!FX540/100)*((ROUND(Source!AF540*Source!I540, 2)+ROUND(Source!AE540*Source!I540, 2))), 2)</f>
        <v>49.59</v>
      </c>
      <c r="T898">
        <f>Source!X540</f>
        <v>1391.83</v>
      </c>
      <c r="U898">
        <f>ROUND((Source!FY540/100)*((ROUND(Source!AF540*Source!I540, 2)+ROUND(Source!AE540*Source!I540, 2))), 2)</f>
        <v>28.56</v>
      </c>
      <c r="V898">
        <f>Source!Y540</f>
        <v>755.14</v>
      </c>
    </row>
    <row r="899" spans="1:26">
      <c r="C899" s="31" t="str">
        <f>"Объем: "&amp;Source!I540&amp;"=7,4/"&amp;"100"</f>
        <v>Объем: 0,074=7,4/100</v>
      </c>
    </row>
    <row r="900" spans="1:26" ht="14.25">
      <c r="A900" s="23"/>
      <c r="B900" s="53"/>
      <c r="C900" s="53" t="s">
        <v>1026</v>
      </c>
      <c r="D900" s="37"/>
      <c r="E900" s="10"/>
      <c r="F900" s="38">
        <f>Source!AO540</f>
        <v>517.94000000000005</v>
      </c>
      <c r="G900" s="39" t="str">
        <f>Source!DG540</f>
        <v>)*1,15</v>
      </c>
      <c r="H900" s="38">
        <f>ROUND(Source!AF540*Source!I540, 2)</f>
        <v>44.08</v>
      </c>
      <c r="I900" s="39"/>
      <c r="J900" s="39">
        <f>IF(Source!BA540&lt;&gt; 0, Source!BA540, 1)</f>
        <v>33.049999999999997</v>
      </c>
      <c r="K900" s="38">
        <f>Source!S540</f>
        <v>1456.73</v>
      </c>
      <c r="L900" s="40"/>
      <c r="R900">
        <f>H900</f>
        <v>44.08</v>
      </c>
    </row>
    <row r="901" spans="1:26" ht="14.25">
      <c r="A901" s="23"/>
      <c r="B901" s="53"/>
      <c r="C901" s="53" t="s">
        <v>92</v>
      </c>
      <c r="D901" s="37"/>
      <c r="E901" s="10"/>
      <c r="F901" s="38">
        <f>Source!AM540</f>
        <v>97.78</v>
      </c>
      <c r="G901" s="39" t="str">
        <f>Source!DE540</f>
        <v>)*1,25</v>
      </c>
      <c r="H901" s="38">
        <f>ROUND(Source!AD540*Source!I540, 2)</f>
        <v>9.0500000000000007</v>
      </c>
      <c r="I901" s="39"/>
      <c r="J901" s="39">
        <f>IF(Source!BB540&lt;&gt; 0, Source!BB540, 1)</f>
        <v>11.56</v>
      </c>
      <c r="K901" s="38">
        <f>Source!Q540</f>
        <v>104.56</v>
      </c>
      <c r="L901" s="40"/>
    </row>
    <row r="902" spans="1:26" ht="14.25">
      <c r="A902" s="23"/>
      <c r="B902" s="53"/>
      <c r="C902" s="53" t="s">
        <v>1032</v>
      </c>
      <c r="D902" s="37"/>
      <c r="E902" s="10"/>
      <c r="F902" s="38">
        <f>Source!AN540</f>
        <v>7.83</v>
      </c>
      <c r="G902" s="39" t="str">
        <f>Source!DF540</f>
        <v>)*1,25</v>
      </c>
      <c r="H902" s="50">
        <f>ROUND(Source!AE540*Source!I540, 2)</f>
        <v>0.72</v>
      </c>
      <c r="I902" s="39"/>
      <c r="J902" s="39">
        <f>IF(Source!BS540&lt;&gt; 0, Source!BS540, 1)</f>
        <v>33.049999999999997</v>
      </c>
      <c r="K902" s="50">
        <f>Source!R540</f>
        <v>23.94</v>
      </c>
      <c r="L902" s="40"/>
      <c r="R902">
        <f>H902</f>
        <v>0.72</v>
      </c>
    </row>
    <row r="903" spans="1:26" ht="14.25">
      <c r="A903" s="23"/>
      <c r="B903" s="53"/>
      <c r="C903" s="53" t="s">
        <v>1034</v>
      </c>
      <c r="D903" s="37"/>
      <c r="E903" s="10"/>
      <c r="F903" s="38">
        <f>Source!AL540</f>
        <v>6356.64</v>
      </c>
      <c r="G903" s="39" t="str">
        <f>Source!DD540</f>
        <v/>
      </c>
      <c r="H903" s="38">
        <f>ROUND(Source!AC540*Source!I540, 2)</f>
        <v>470.39</v>
      </c>
      <c r="I903" s="39"/>
      <c r="J903" s="39">
        <f>IF(Source!BC540&lt;&gt; 0, Source!BC540, 1)</f>
        <v>6.54</v>
      </c>
      <c r="K903" s="38">
        <f>Source!P540</f>
        <v>3076.36</v>
      </c>
      <c r="L903" s="40"/>
    </row>
    <row r="904" spans="1:26" ht="14.25">
      <c r="A904" s="23"/>
      <c r="B904" s="53"/>
      <c r="C904" s="53" t="s">
        <v>1027</v>
      </c>
      <c r="D904" s="37" t="s">
        <v>1028</v>
      </c>
      <c r="E904" s="10">
        <f>Source!BZ540</f>
        <v>123</v>
      </c>
      <c r="F904" s="69" t="str">
        <f>CONCATENATE(" )", Source!DL540, Source!FT540, "=", Source!FX540)</f>
        <v xml:space="preserve"> )*0,9=110,7</v>
      </c>
      <c r="G904" s="70"/>
      <c r="H904" s="38">
        <f>SUM(S898:S906)</f>
        <v>49.59</v>
      </c>
      <c r="I904" s="41" t="str">
        <f>CONCATENATE(Source!FX540, Source!FV540, "=")</f>
        <v>110,7*0,85=</v>
      </c>
      <c r="J904" s="36">
        <f>Source!AT540</f>
        <v>94</v>
      </c>
      <c r="K904" s="38">
        <f>SUM(T898:T906)</f>
        <v>1391.83</v>
      </c>
      <c r="L904" s="40"/>
    </row>
    <row r="905" spans="1:26" ht="14.25">
      <c r="A905" s="23"/>
      <c r="B905" s="53"/>
      <c r="C905" s="53" t="s">
        <v>1029</v>
      </c>
      <c r="D905" s="37" t="s">
        <v>1028</v>
      </c>
      <c r="E905" s="10">
        <f>Source!CA540</f>
        <v>75</v>
      </c>
      <c r="F905" s="69" t="str">
        <f>CONCATENATE(" )", Source!DM540, Source!FU540, "=", Source!FY540)</f>
        <v xml:space="preserve"> )*0,85=63,75</v>
      </c>
      <c r="G905" s="70"/>
      <c r="H905" s="38">
        <f>SUM(U898:U906)</f>
        <v>28.56</v>
      </c>
      <c r="I905" s="41" t="str">
        <f>CONCATENATE(Source!FY540, Source!FW540, "=")</f>
        <v>63,75*0,8=</v>
      </c>
      <c r="J905" s="36">
        <f>Source!AU540</f>
        <v>51</v>
      </c>
      <c r="K905" s="38">
        <f>SUM(V898:V906)</f>
        <v>755.14</v>
      </c>
      <c r="L905" s="40"/>
    </row>
    <row r="906" spans="1:26" ht="14.25">
      <c r="A906" s="54"/>
      <c r="B906" s="55"/>
      <c r="C906" s="55" t="s">
        <v>1030</v>
      </c>
      <c r="D906" s="43" t="s">
        <v>1031</v>
      </c>
      <c r="E906" s="44">
        <f>Source!AQ540</f>
        <v>60.72</v>
      </c>
      <c r="F906" s="45"/>
      <c r="G906" s="47" t="str">
        <f>Source!DI540</f>
        <v>)*1,15</v>
      </c>
      <c r="H906" s="45"/>
      <c r="I906" s="47"/>
      <c r="J906" s="47"/>
      <c r="K906" s="45"/>
      <c r="L906" s="51">
        <f>Source!U540</f>
        <v>5.1672719999999988</v>
      </c>
    </row>
    <row r="907" spans="1:26" ht="15">
      <c r="G907" s="71">
        <f>H900+H901+H903+H904+H905</f>
        <v>601.66999999999996</v>
      </c>
      <c r="H907" s="71"/>
      <c r="J907" s="71">
        <f>K900+K901+K903+K904+K905</f>
        <v>6784.62</v>
      </c>
      <c r="K907" s="71"/>
      <c r="L907" s="49">
        <f>Source!U540</f>
        <v>5.1672719999999988</v>
      </c>
      <c r="O907" s="32">
        <f>G907</f>
        <v>601.66999999999996</v>
      </c>
      <c r="P907" s="32">
        <f>J907</f>
        <v>6784.62</v>
      </c>
      <c r="Q907" s="32">
        <f>L907</f>
        <v>5.1672719999999988</v>
      </c>
      <c r="W907">
        <f>IF(Source!BI540&lt;=1,H900+H901+H903+H904+H905, 0)</f>
        <v>601.66999999999996</v>
      </c>
      <c r="X907">
        <f>IF(Source!BI540=2,H900+H901+H903+H904+H905, 0)</f>
        <v>0</v>
      </c>
      <c r="Y907">
        <f>IF(Source!BI540=3,H900+H901+H903+H904+H905, 0)</f>
        <v>0</v>
      </c>
      <c r="Z907">
        <f>IF(Source!BI540=4,H900+H901+H903+H904+H905, 0)</f>
        <v>0</v>
      </c>
    </row>
    <row r="908" spans="1:26" ht="42.75">
      <c r="A908" s="23" t="str">
        <f>Source!E541</f>
        <v>8</v>
      </c>
      <c r="B908" s="53" t="str">
        <f>Source!F541</f>
        <v>11-01-053-2</v>
      </c>
      <c r="C908" s="53" t="str">
        <f>Source!G541</f>
        <v>Устройство оснований полов из фанеры в один слой площадью свыше 20 м2</v>
      </c>
      <c r="D908" s="37" t="str">
        <f>Source!H541</f>
        <v>100 м2 пола</v>
      </c>
      <c r="E908" s="10">
        <f>Source!I541</f>
        <v>7.3999999999999996E-2</v>
      </c>
      <c r="F908" s="38">
        <f>Source!AL541+Source!AM541+Source!AO541</f>
        <v>6214.5300000000007</v>
      </c>
      <c r="G908" s="39"/>
      <c r="H908" s="38"/>
      <c r="I908" s="39" t="str">
        <f>Source!BO541</f>
        <v>11-01-053-2</v>
      </c>
      <c r="J908" s="39"/>
      <c r="K908" s="38"/>
      <c r="L908" s="40"/>
      <c r="S908">
        <f>ROUND((Source!FX541/100)*((ROUND(Source!AF541*Source!I541, 2)+ROUND(Source!AE541*Source!I541, 2))), 2)</f>
        <v>30.95</v>
      </c>
      <c r="T908">
        <f>Source!X541</f>
        <v>868.89</v>
      </c>
      <c r="U908">
        <f>ROUND((Source!FY541/100)*((ROUND(Source!AF541*Source!I541, 2)+ROUND(Source!AE541*Source!I541, 2))), 2)</f>
        <v>17.82</v>
      </c>
      <c r="V908">
        <f>Source!Y541</f>
        <v>471.42</v>
      </c>
    </row>
    <row r="909" spans="1:26">
      <c r="C909" s="31" t="str">
        <f>"Объем: "&amp;Source!I541&amp;"=7,4/"&amp;"100"</f>
        <v>Объем: 0,074=7,4/100</v>
      </c>
    </row>
    <row r="910" spans="1:26" ht="14.25">
      <c r="A910" s="23"/>
      <c r="B910" s="53"/>
      <c r="C910" s="53" t="s">
        <v>1026</v>
      </c>
      <c r="D910" s="37"/>
      <c r="E910" s="10"/>
      <c r="F910" s="38">
        <f>Source!AO541</f>
        <v>255.39</v>
      </c>
      <c r="G910" s="39" t="str">
        <f>Source!DG541</f>
        <v>)*1,15</v>
      </c>
      <c r="H910" s="38">
        <f>ROUND(Source!AF541*Source!I541, 2)</f>
        <v>21.73</v>
      </c>
      <c r="I910" s="39"/>
      <c r="J910" s="39">
        <f>IF(Source!BA541&lt;&gt; 0, Source!BA541, 1)</f>
        <v>33.049999999999997</v>
      </c>
      <c r="K910" s="38">
        <f>Source!S541</f>
        <v>718.3</v>
      </c>
      <c r="L910" s="40"/>
      <c r="R910">
        <f>H910</f>
        <v>21.73</v>
      </c>
    </row>
    <row r="911" spans="1:26" ht="14.25">
      <c r="A911" s="23"/>
      <c r="B911" s="53"/>
      <c r="C911" s="53" t="s">
        <v>92</v>
      </c>
      <c r="D911" s="37"/>
      <c r="E911" s="10"/>
      <c r="F911" s="38">
        <f>Source!AM541</f>
        <v>375.46</v>
      </c>
      <c r="G911" s="39" t="str">
        <f>Source!DE541</f>
        <v>)*1,25</v>
      </c>
      <c r="H911" s="38">
        <f>ROUND(Source!AD541*Source!I541, 2)</f>
        <v>34.729999999999997</v>
      </c>
      <c r="I911" s="39"/>
      <c r="J911" s="39">
        <f>IF(Source!BB541&lt;&gt; 0, Source!BB541, 1)</f>
        <v>10.86</v>
      </c>
      <c r="K911" s="38">
        <f>Source!Q541</f>
        <v>377.17</v>
      </c>
      <c r="L911" s="40"/>
    </row>
    <row r="912" spans="1:26" ht="14.25">
      <c r="A912" s="23"/>
      <c r="B912" s="53"/>
      <c r="C912" s="53" t="s">
        <v>1032</v>
      </c>
      <c r="D912" s="37"/>
      <c r="E912" s="10"/>
      <c r="F912" s="38">
        <f>Source!AN541</f>
        <v>67.400000000000006</v>
      </c>
      <c r="G912" s="39" t="str">
        <f>Source!DF541</f>
        <v>)*1,25</v>
      </c>
      <c r="H912" s="50">
        <f>ROUND(Source!AE541*Source!I541, 2)</f>
        <v>6.23</v>
      </c>
      <c r="I912" s="39"/>
      <c r="J912" s="39">
        <f>IF(Source!BS541&lt;&gt; 0, Source!BS541, 1)</f>
        <v>33.049999999999997</v>
      </c>
      <c r="K912" s="50">
        <f>Source!R541</f>
        <v>206.05</v>
      </c>
      <c r="L912" s="40"/>
      <c r="R912">
        <f>H912</f>
        <v>6.23</v>
      </c>
    </row>
    <row r="913" spans="1:26" ht="14.25">
      <c r="A913" s="23"/>
      <c r="B913" s="53"/>
      <c r="C913" s="53" t="s">
        <v>1034</v>
      </c>
      <c r="D913" s="37"/>
      <c r="E913" s="10"/>
      <c r="F913" s="38">
        <f>Source!AL541</f>
        <v>5583.68</v>
      </c>
      <c r="G913" s="39" t="str">
        <f>Source!DD541</f>
        <v/>
      </c>
      <c r="H913" s="38">
        <f>ROUND(Source!AC541*Source!I541, 2)</f>
        <v>413.19</v>
      </c>
      <c r="I913" s="39"/>
      <c r="J913" s="39">
        <f>IF(Source!BC541&lt;&gt; 0, Source!BC541, 1)</f>
        <v>5.87</v>
      </c>
      <c r="K913" s="38">
        <f>Source!P541</f>
        <v>2425.44</v>
      </c>
      <c r="L913" s="40"/>
    </row>
    <row r="914" spans="1:26" ht="14.25">
      <c r="A914" s="23"/>
      <c r="B914" s="53"/>
      <c r="C914" s="53" t="s">
        <v>1027</v>
      </c>
      <c r="D914" s="37" t="s">
        <v>1028</v>
      </c>
      <c r="E914" s="10">
        <f>Source!BZ541</f>
        <v>123</v>
      </c>
      <c r="F914" s="69" t="str">
        <f>CONCATENATE(" )", Source!DL541, Source!FT541, "=", Source!FX541)</f>
        <v xml:space="preserve"> )*0,9=110,7</v>
      </c>
      <c r="G914" s="70"/>
      <c r="H914" s="38">
        <f>SUM(S908:S916)</f>
        <v>30.95</v>
      </c>
      <c r="I914" s="41" t="str">
        <f>CONCATENATE(Source!FX541, Source!FV541, "=")</f>
        <v>110,7*0,85=</v>
      </c>
      <c r="J914" s="36">
        <f>Source!AT541</f>
        <v>94</v>
      </c>
      <c r="K914" s="38">
        <f>SUM(T908:T916)</f>
        <v>868.89</v>
      </c>
      <c r="L914" s="40"/>
    </row>
    <row r="915" spans="1:26" ht="14.25">
      <c r="A915" s="23"/>
      <c r="B915" s="53"/>
      <c r="C915" s="53" t="s">
        <v>1029</v>
      </c>
      <c r="D915" s="37" t="s">
        <v>1028</v>
      </c>
      <c r="E915" s="10">
        <f>Source!CA541</f>
        <v>75</v>
      </c>
      <c r="F915" s="69" t="str">
        <f>CONCATENATE(" )", Source!DM541, Source!FU541, "=", Source!FY541)</f>
        <v xml:space="preserve"> )*0,85=63,75</v>
      </c>
      <c r="G915" s="70"/>
      <c r="H915" s="38">
        <f>SUM(U908:U916)</f>
        <v>17.82</v>
      </c>
      <c r="I915" s="41" t="str">
        <f>CONCATENATE(Source!FY541, Source!FW541, "=")</f>
        <v>63,75*0,8=</v>
      </c>
      <c r="J915" s="36">
        <f>Source!AU541</f>
        <v>51</v>
      </c>
      <c r="K915" s="38">
        <f>SUM(V908:V916)</f>
        <v>471.42</v>
      </c>
      <c r="L915" s="40"/>
    </row>
    <row r="916" spans="1:26" ht="14.25">
      <c r="A916" s="54"/>
      <c r="B916" s="55"/>
      <c r="C916" s="55" t="s">
        <v>1030</v>
      </c>
      <c r="D916" s="43" t="s">
        <v>1031</v>
      </c>
      <c r="E916" s="44">
        <f>Source!AQ541</f>
        <v>31.26</v>
      </c>
      <c r="F916" s="45"/>
      <c r="G916" s="47" t="str">
        <f>Source!DI541</f>
        <v>)*1,15</v>
      </c>
      <c r="H916" s="45"/>
      <c r="I916" s="47"/>
      <c r="J916" s="47"/>
      <c r="K916" s="45"/>
      <c r="L916" s="51">
        <f>Source!U541</f>
        <v>2.6602259999999998</v>
      </c>
    </row>
    <row r="917" spans="1:26" ht="15">
      <c r="G917" s="71">
        <f>H910+H911+H913+H914+H915</f>
        <v>518.41999999999996</v>
      </c>
      <c r="H917" s="71"/>
      <c r="J917" s="71">
        <f>K910+K911+K913+K914+K915</f>
        <v>4861.22</v>
      </c>
      <c r="K917" s="71"/>
      <c r="L917" s="49">
        <f>Source!U541</f>
        <v>2.6602259999999998</v>
      </c>
      <c r="O917" s="32">
        <f>G917</f>
        <v>518.41999999999996</v>
      </c>
      <c r="P917" s="32">
        <f>J917</f>
        <v>4861.22</v>
      </c>
      <c r="Q917" s="32">
        <f>L917</f>
        <v>2.6602259999999998</v>
      </c>
      <c r="W917">
        <f>IF(Source!BI541&lt;=1,H910+H911+H913+H914+H915, 0)</f>
        <v>518.41999999999996</v>
      </c>
      <c r="X917">
        <f>IF(Source!BI541=2,H910+H911+H913+H914+H915, 0)</f>
        <v>0</v>
      </c>
      <c r="Y917">
        <f>IF(Source!BI541=3,H910+H911+H913+H914+H915, 0)</f>
        <v>0</v>
      </c>
      <c r="Z917">
        <f>IF(Source!BI541=4,H910+H911+H913+H914+H915, 0)</f>
        <v>0</v>
      </c>
    </row>
    <row r="918" spans="1:26" ht="79.5">
      <c r="A918" s="23" t="str">
        <f>Source!E542</f>
        <v>9</v>
      </c>
      <c r="B918" s="53" t="s">
        <v>1037</v>
      </c>
      <c r="C918" s="53" t="str">
        <f>Source!G542</f>
        <v>Устройство гетерогенного и гомогенного покрытия на клее со свариванием полотнищ в стыках</v>
      </c>
      <c r="D918" s="37" t="str">
        <f>Source!H542</f>
        <v>100 м2</v>
      </c>
      <c r="E918" s="10">
        <f>Source!I542</f>
        <v>7.3999999999999996E-2</v>
      </c>
      <c r="F918" s="38">
        <f>Source!AL542+Source!AM542+Source!AO542</f>
        <v>1180.5999999999999</v>
      </c>
      <c r="G918" s="39"/>
      <c r="H918" s="38"/>
      <c r="I918" s="39" t="str">
        <f>Source!BO542</f>
        <v>11-01-057-1</v>
      </c>
      <c r="J918" s="39"/>
      <c r="K918" s="38"/>
      <c r="L918" s="40"/>
      <c r="S918">
        <f>ROUND((Source!FX542/100)*((ROUND(Source!AF542*Source!I542, 2)+ROUND(Source!AE542*Source!I542, 2))), 2)</f>
        <v>36.42</v>
      </c>
      <c r="T918">
        <f>Source!X542</f>
        <v>1022.25</v>
      </c>
      <c r="U918">
        <f>ROUND((Source!FY542/100)*((ROUND(Source!AF542*Source!I542, 2)+ROUND(Source!AE542*Source!I542, 2))), 2)</f>
        <v>20.97</v>
      </c>
      <c r="V918">
        <f>Source!Y542</f>
        <v>554.63</v>
      </c>
    </row>
    <row r="919" spans="1:26">
      <c r="C919" s="31" t="str">
        <f>"Объем: "&amp;Source!I542&amp;"=7,4/"&amp;"100"</f>
        <v>Объем: 0,074=7,4/100</v>
      </c>
    </row>
    <row r="920" spans="1:26" ht="14.25">
      <c r="A920" s="23"/>
      <c r="B920" s="53"/>
      <c r="C920" s="53" t="s">
        <v>1026</v>
      </c>
      <c r="D920" s="37"/>
      <c r="E920" s="10"/>
      <c r="F920" s="38">
        <f>Source!AO542</f>
        <v>386.07</v>
      </c>
      <c r="G920" s="39" t="str">
        <f>Source!DG542</f>
        <v>)*1,15</v>
      </c>
      <c r="H920" s="38">
        <f>ROUND(Source!AF542*Source!I542, 2)</f>
        <v>32.85</v>
      </c>
      <c r="I920" s="39"/>
      <c r="J920" s="39">
        <f>IF(Source!BA542&lt;&gt; 0, Source!BA542, 1)</f>
        <v>33.049999999999997</v>
      </c>
      <c r="K920" s="38">
        <f>Source!S542</f>
        <v>1085.8399999999999</v>
      </c>
      <c r="L920" s="40"/>
      <c r="R920">
        <f>H920</f>
        <v>32.85</v>
      </c>
    </row>
    <row r="921" spans="1:26" ht="14.25">
      <c r="A921" s="23"/>
      <c r="B921" s="53"/>
      <c r="C921" s="53" t="s">
        <v>92</v>
      </c>
      <c r="D921" s="37"/>
      <c r="E921" s="10"/>
      <c r="F921" s="38">
        <f>Source!AM542</f>
        <v>5.77</v>
      </c>
      <c r="G921" s="39" t="str">
        <f>Source!DE542</f>
        <v>)*1,25</v>
      </c>
      <c r="H921" s="38">
        <f>ROUND(Source!AD542*Source!I542, 2)</f>
        <v>0.53</v>
      </c>
      <c r="I921" s="39"/>
      <c r="J921" s="39">
        <f>IF(Source!BB542&lt;&gt; 0, Source!BB542, 1)</f>
        <v>9.84</v>
      </c>
      <c r="K921" s="38">
        <f>Source!Q542</f>
        <v>5.26</v>
      </c>
      <c r="L921" s="40"/>
    </row>
    <row r="922" spans="1:26" ht="14.25">
      <c r="A922" s="23"/>
      <c r="B922" s="53"/>
      <c r="C922" s="53" t="s">
        <v>1032</v>
      </c>
      <c r="D922" s="37"/>
      <c r="E922" s="10"/>
      <c r="F922" s="38">
        <f>Source!AN542</f>
        <v>0.54</v>
      </c>
      <c r="G922" s="39" t="str">
        <f>Source!DF542</f>
        <v>)*1,25</v>
      </c>
      <c r="H922" s="50">
        <f>ROUND(Source!AE542*Source!I542, 2)</f>
        <v>0.05</v>
      </c>
      <c r="I922" s="39"/>
      <c r="J922" s="39">
        <f>IF(Source!BS542&lt;&gt; 0, Source!BS542, 1)</f>
        <v>33.049999999999997</v>
      </c>
      <c r="K922" s="50">
        <f>Source!R542</f>
        <v>1.66</v>
      </c>
      <c r="L922" s="40"/>
      <c r="R922">
        <f>H922</f>
        <v>0.05</v>
      </c>
    </row>
    <row r="923" spans="1:26" ht="14.25">
      <c r="A923" s="23"/>
      <c r="B923" s="53"/>
      <c r="C923" s="53" t="s">
        <v>1034</v>
      </c>
      <c r="D923" s="37"/>
      <c r="E923" s="10"/>
      <c r="F923" s="38">
        <f>Source!AL542</f>
        <v>788.76</v>
      </c>
      <c r="G923" s="39" t="str">
        <f>Source!DD542</f>
        <v/>
      </c>
      <c r="H923" s="38">
        <f>ROUND(Source!AC542*Source!I542, 2)</f>
        <v>58.37</v>
      </c>
      <c r="I923" s="39"/>
      <c r="J923" s="39">
        <f>IF(Source!BC542&lt;&gt; 0, Source!BC542, 1)</f>
        <v>7.57</v>
      </c>
      <c r="K923" s="38">
        <f>Source!P542</f>
        <v>441.85</v>
      </c>
      <c r="L923" s="40"/>
    </row>
    <row r="924" spans="1:26" ht="14.25">
      <c r="A924" s="23"/>
      <c r="B924" s="53"/>
      <c r="C924" s="53" t="s">
        <v>1027</v>
      </c>
      <c r="D924" s="37" t="s">
        <v>1028</v>
      </c>
      <c r="E924" s="10">
        <f>Source!BZ542</f>
        <v>123</v>
      </c>
      <c r="F924" s="69" t="str">
        <f>CONCATENATE(" )", Source!DL542, Source!FT542, "=", Source!FX542)</f>
        <v xml:space="preserve"> )*0,9=110,7</v>
      </c>
      <c r="G924" s="70"/>
      <c r="H924" s="38">
        <f>SUM(S918:S928)</f>
        <v>36.42</v>
      </c>
      <c r="I924" s="41" t="str">
        <f>CONCATENATE(Source!FX542, Source!FV542, "=")</f>
        <v>110,7*0,85=</v>
      </c>
      <c r="J924" s="36">
        <f>Source!AT542</f>
        <v>94</v>
      </c>
      <c r="K924" s="38">
        <f>SUM(T918:T928)</f>
        <v>1022.25</v>
      </c>
      <c r="L924" s="40"/>
    </row>
    <row r="925" spans="1:26" ht="14.25">
      <c r="A925" s="23"/>
      <c r="B925" s="53"/>
      <c r="C925" s="53" t="s">
        <v>1029</v>
      </c>
      <c r="D925" s="37" t="s">
        <v>1028</v>
      </c>
      <c r="E925" s="10">
        <f>Source!CA542</f>
        <v>75</v>
      </c>
      <c r="F925" s="69" t="str">
        <f>CONCATENATE(" )", Source!DM542, Source!FU542, "=", Source!FY542)</f>
        <v xml:space="preserve"> )*0,85=63,75</v>
      </c>
      <c r="G925" s="70"/>
      <c r="H925" s="38">
        <f>SUM(U918:U928)</f>
        <v>20.97</v>
      </c>
      <c r="I925" s="41" t="str">
        <f>CONCATENATE(Source!FY542, Source!FW542, "=")</f>
        <v>63,75*0,8=</v>
      </c>
      <c r="J925" s="36">
        <f>Source!AU542</f>
        <v>51</v>
      </c>
      <c r="K925" s="38">
        <f>SUM(V918:V928)</f>
        <v>554.63</v>
      </c>
      <c r="L925" s="40"/>
    </row>
    <row r="926" spans="1:26" ht="14.25">
      <c r="A926" s="23"/>
      <c r="B926" s="53"/>
      <c r="C926" s="53" t="s">
        <v>1030</v>
      </c>
      <c r="D926" s="37" t="s">
        <v>1031</v>
      </c>
      <c r="E926" s="10">
        <f>Source!AQ542</f>
        <v>45.26</v>
      </c>
      <c r="F926" s="38"/>
      <c r="G926" s="39" t="str">
        <f>Source!DI542</f>
        <v>)*1,15</v>
      </c>
      <c r="H926" s="38"/>
      <c r="I926" s="39"/>
      <c r="J926" s="39"/>
      <c r="K926" s="38"/>
      <c r="L926" s="42">
        <f>Source!U542</f>
        <v>3.8516259999999991</v>
      </c>
    </row>
    <row r="927" spans="1:26" ht="57">
      <c r="A927" s="23" t="str">
        <f>Source!E543</f>
        <v>9,1</v>
      </c>
      <c r="B927" s="53" t="str">
        <f>Source!F543</f>
        <v>101-4216</v>
      </c>
      <c r="C927" s="53" t="str">
        <f>Source!G543</f>
        <v>Линолеум полукоммерческий гетерогенный "TARKETT ИДИЛЛИЯ" (толщина 3,2 мм, толщина защитного слоя 0,5 мм, класс 23/32)</v>
      </c>
      <c r="D927" s="37" t="str">
        <f>Source!H543</f>
        <v>м2</v>
      </c>
      <c r="E927" s="10">
        <f>Source!I543</f>
        <v>7.548</v>
      </c>
      <c r="F927" s="38">
        <f>Source!AL543+Source!AM543+Source!AO543</f>
        <v>82.19</v>
      </c>
      <c r="G927" s="52" t="s">
        <v>3</v>
      </c>
      <c r="H927" s="38">
        <f>ROUND(Source!AC543*Source!I543, 2)+ROUND(Source!AD543*Source!I543, 2)+ROUND(Source!AF543*Source!I543, 2)</f>
        <v>620.37</v>
      </c>
      <c r="I927" s="39"/>
      <c r="J927" s="39">
        <f>IF(Source!BC543&lt;&gt; 0, Source!BC543, 1)</f>
        <v>6.28</v>
      </c>
      <c r="K927" s="38">
        <f>Source!O543</f>
        <v>3895.92</v>
      </c>
      <c r="L927" s="40"/>
      <c r="S927">
        <f>ROUND((Source!FX543/100)*((ROUND(Source!AF543*Source!I543, 2)+ROUND(Source!AE543*Source!I543, 2))), 2)</f>
        <v>0</v>
      </c>
      <c r="T927">
        <f>Source!X543</f>
        <v>0</v>
      </c>
      <c r="U927">
        <f>ROUND((Source!FY543/100)*((ROUND(Source!AF543*Source!I543, 2)+ROUND(Source!AE543*Source!I543, 2))), 2)</f>
        <v>0</v>
      </c>
      <c r="V927">
        <f>Source!Y543</f>
        <v>0</v>
      </c>
      <c r="W927">
        <f>IF(Source!BI543&lt;=1,H927, 0)</f>
        <v>620.37</v>
      </c>
      <c r="X927">
        <f>IF(Source!BI543=2,H927, 0)</f>
        <v>0</v>
      </c>
      <c r="Y927">
        <f>IF(Source!BI543=3,H927, 0)</f>
        <v>0</v>
      </c>
      <c r="Z927">
        <f>IF(Source!BI543=4,H927, 0)</f>
        <v>0</v>
      </c>
    </row>
    <row r="928" spans="1:26" ht="14.25">
      <c r="A928" s="54" t="str">
        <f>Source!E544</f>
        <v>9,2</v>
      </c>
      <c r="B928" s="55" t="str">
        <f>Source!F544</f>
        <v>101-9877</v>
      </c>
      <c r="C928" s="55" t="str">
        <f>Source!G544</f>
        <v>Линолеум без подосновы</v>
      </c>
      <c r="D928" s="43" t="str">
        <f>Source!H544</f>
        <v>м2</v>
      </c>
      <c r="E928" s="44">
        <f>Source!I544</f>
        <v>7.548</v>
      </c>
      <c r="F928" s="45">
        <f>Source!AL544+Source!AM544+Source!AO544</f>
        <v>0</v>
      </c>
      <c r="G928" s="46" t="s">
        <v>3</v>
      </c>
      <c r="H928" s="45">
        <f>ROUND(Source!AC544*Source!I544, 2)+ROUND(Source!AD544*Source!I544, 2)+ROUND(Source!AF544*Source!I544, 2)</f>
        <v>0</v>
      </c>
      <c r="I928" s="47"/>
      <c r="J928" s="47">
        <f>IF(Source!BC544&lt;&gt; 0, Source!BC544, 1)</f>
        <v>1</v>
      </c>
      <c r="K928" s="45">
        <f>Source!O544</f>
        <v>0</v>
      </c>
      <c r="L928" s="48"/>
      <c r="S928">
        <f>ROUND((Source!FX544/100)*((ROUND(Source!AF544*Source!I544, 2)+ROUND(Source!AE544*Source!I544, 2))), 2)</f>
        <v>0</v>
      </c>
      <c r="T928">
        <f>Source!X544</f>
        <v>0</v>
      </c>
      <c r="U928">
        <f>ROUND((Source!FY544/100)*((ROUND(Source!AF544*Source!I544, 2)+ROUND(Source!AE544*Source!I544, 2))), 2)</f>
        <v>0</v>
      </c>
      <c r="V928">
        <f>Source!Y544</f>
        <v>0</v>
      </c>
      <c r="W928">
        <f>IF(Source!BI544&lt;=1,H928, 0)</f>
        <v>0</v>
      </c>
      <c r="X928">
        <f>IF(Source!BI544=2,H928, 0)</f>
        <v>0</v>
      </c>
      <c r="Y928">
        <f>IF(Source!BI544=3,H928, 0)</f>
        <v>0</v>
      </c>
      <c r="Z928">
        <f>IF(Source!BI544=4,H928, 0)</f>
        <v>0</v>
      </c>
    </row>
    <row r="929" spans="1:26" ht="15">
      <c r="G929" s="71">
        <f>H920+H921+H923+H924+H925+SUM(H927:H928)</f>
        <v>769.51</v>
      </c>
      <c r="H929" s="71"/>
      <c r="J929" s="71">
        <f>K920+K921+K923+K924+K925+SUM(K927:K928)</f>
        <v>7005.75</v>
      </c>
      <c r="K929" s="71"/>
      <c r="L929" s="49">
        <f>Source!U542</f>
        <v>3.8516259999999991</v>
      </c>
      <c r="O929" s="32">
        <f>G929</f>
        <v>769.51</v>
      </c>
      <c r="P929" s="32">
        <f>J929</f>
        <v>7005.75</v>
      </c>
      <c r="Q929" s="32">
        <f>L929</f>
        <v>3.8516259999999991</v>
      </c>
      <c r="W929">
        <f>IF(Source!BI542&lt;=1,H920+H921+H923+H924+H925, 0)</f>
        <v>149.14000000000001</v>
      </c>
      <c r="X929">
        <f>IF(Source!BI542=2,H920+H921+H923+H924+H925, 0)</f>
        <v>0</v>
      </c>
      <c r="Y929">
        <f>IF(Source!BI542=3,H920+H921+H923+H924+H925, 0)</f>
        <v>0</v>
      </c>
      <c r="Z929">
        <f>IF(Source!BI542=4,H920+H921+H923+H924+H925, 0)</f>
        <v>0</v>
      </c>
    </row>
    <row r="930" spans="1:26" ht="42.75">
      <c r="A930" s="23" t="str">
        <f>Source!E545</f>
        <v>12</v>
      </c>
      <c r="B930" s="53" t="str">
        <f>Source!F545</f>
        <v>11-01-040-3</v>
      </c>
      <c r="C930" s="53" t="str">
        <f>Source!G545</f>
        <v>Устройство плинтусов поливинилхлоридных на винтах самонарезающих</v>
      </c>
      <c r="D930" s="37" t="str">
        <f>Source!H545</f>
        <v>100 М ПЛИНТУСА</v>
      </c>
      <c r="E930" s="10">
        <f>Source!I545</f>
        <v>0.1</v>
      </c>
      <c r="F930" s="38">
        <f>Source!AL545+Source!AM545+Source!AO545</f>
        <v>1468.0600000000002</v>
      </c>
      <c r="G930" s="39"/>
      <c r="H930" s="38"/>
      <c r="I930" s="39" t="str">
        <f>Source!BO545</f>
        <v>11-01-040-3</v>
      </c>
      <c r="J930" s="39"/>
      <c r="K930" s="38"/>
      <c r="L930" s="40"/>
      <c r="S930">
        <f>ROUND((Source!FX545/100)*((ROUND(Source!AF545*Source!I545, 2)+ROUND(Source!AE545*Source!I545, 2))), 2)</f>
        <v>7.78</v>
      </c>
      <c r="T930">
        <f>Source!X545</f>
        <v>218.43</v>
      </c>
      <c r="U930">
        <f>ROUND((Source!FY545/100)*((ROUND(Source!AF545*Source!I545, 2)+ROUND(Source!AE545*Source!I545, 2))), 2)</f>
        <v>4.4800000000000004</v>
      </c>
      <c r="V930">
        <f>Source!Y545</f>
        <v>118.51</v>
      </c>
    </row>
    <row r="931" spans="1:26">
      <c r="C931" s="31" t="str">
        <f>"Объем: "&amp;Source!I545&amp;"=10/"&amp;"100"</f>
        <v>Объем: 0,1=10/100</v>
      </c>
    </row>
    <row r="932" spans="1:26" ht="14.25">
      <c r="A932" s="23"/>
      <c r="B932" s="53"/>
      <c r="C932" s="53" t="s">
        <v>1026</v>
      </c>
      <c r="D932" s="37"/>
      <c r="E932" s="10"/>
      <c r="F932" s="38">
        <f>Source!AO545</f>
        <v>61.14</v>
      </c>
      <c r="G932" s="39" t="str">
        <f>Source!DG545</f>
        <v>)*1,15</v>
      </c>
      <c r="H932" s="38">
        <f>ROUND(Source!AF545*Source!I545, 2)</f>
        <v>7.03</v>
      </c>
      <c r="I932" s="39"/>
      <c r="J932" s="39">
        <f>IF(Source!BA545&lt;&gt; 0, Source!BA545, 1)</f>
        <v>33.049999999999997</v>
      </c>
      <c r="K932" s="38">
        <f>Source!S545</f>
        <v>232.37</v>
      </c>
      <c r="L932" s="40"/>
      <c r="R932">
        <f>H932</f>
        <v>7.03</v>
      </c>
    </row>
    <row r="933" spans="1:26" ht="14.25">
      <c r="A933" s="23"/>
      <c r="B933" s="53"/>
      <c r="C933" s="53" t="s">
        <v>92</v>
      </c>
      <c r="D933" s="37"/>
      <c r="E933" s="10"/>
      <c r="F933" s="38">
        <f>Source!AM545</f>
        <v>11.24</v>
      </c>
      <c r="G933" s="39" t="str">
        <f>Source!DE545</f>
        <v>)*1,25</v>
      </c>
      <c r="H933" s="38">
        <f>ROUND(Source!AD545*Source!I545, 2)</f>
        <v>1.41</v>
      </c>
      <c r="I933" s="39"/>
      <c r="J933" s="39">
        <f>IF(Source!BB545&lt;&gt; 0, Source!BB545, 1)</f>
        <v>5.63</v>
      </c>
      <c r="K933" s="38">
        <f>Source!Q545</f>
        <v>7.91</v>
      </c>
      <c r="L933" s="40"/>
    </row>
    <row r="934" spans="1:26" ht="14.25">
      <c r="A934" s="23"/>
      <c r="B934" s="53"/>
      <c r="C934" s="53" t="s">
        <v>1034</v>
      </c>
      <c r="D934" s="37"/>
      <c r="E934" s="10"/>
      <c r="F934" s="38">
        <f>Source!AL545</f>
        <v>1395.68</v>
      </c>
      <c r="G934" s="39" t="str">
        <f>Source!DD545</f>
        <v/>
      </c>
      <c r="H934" s="38">
        <f>ROUND(Source!AC545*Source!I545, 2)</f>
        <v>139.57</v>
      </c>
      <c r="I934" s="39"/>
      <c r="J934" s="39">
        <f>IF(Source!BC545&lt;&gt; 0, Source!BC545, 1)</f>
        <v>2.68</v>
      </c>
      <c r="K934" s="38">
        <f>Source!P545</f>
        <v>374.04</v>
      </c>
      <c r="L934" s="40"/>
    </row>
    <row r="935" spans="1:26" ht="14.25">
      <c r="A935" s="23"/>
      <c r="B935" s="53"/>
      <c r="C935" s="53" t="s">
        <v>1027</v>
      </c>
      <c r="D935" s="37" t="s">
        <v>1028</v>
      </c>
      <c r="E935" s="10">
        <f>Source!BZ545</f>
        <v>123</v>
      </c>
      <c r="F935" s="69" t="str">
        <f>CONCATENATE(" )", Source!DL545, Source!FT545, "=", Source!FX545)</f>
        <v xml:space="preserve"> )*0,9=110,7</v>
      </c>
      <c r="G935" s="70"/>
      <c r="H935" s="38">
        <f>SUM(S930:S937)</f>
        <v>7.78</v>
      </c>
      <c r="I935" s="41" t="str">
        <f>CONCATENATE(Source!FX545, Source!FV545, "=")</f>
        <v>110,7*0,85=</v>
      </c>
      <c r="J935" s="36">
        <f>Source!AT545</f>
        <v>94</v>
      </c>
      <c r="K935" s="38">
        <f>SUM(T930:T937)</f>
        <v>218.43</v>
      </c>
      <c r="L935" s="40"/>
    </row>
    <row r="936" spans="1:26" ht="14.25">
      <c r="A936" s="23"/>
      <c r="B936" s="53"/>
      <c r="C936" s="53" t="s">
        <v>1029</v>
      </c>
      <c r="D936" s="37" t="s">
        <v>1028</v>
      </c>
      <c r="E936" s="10">
        <f>Source!CA545</f>
        <v>75</v>
      </c>
      <c r="F936" s="69" t="str">
        <f>CONCATENATE(" )", Source!DM545, Source!FU545, "=", Source!FY545)</f>
        <v xml:space="preserve"> )*0,85=63,75</v>
      </c>
      <c r="G936" s="70"/>
      <c r="H936" s="38">
        <f>SUM(U930:U937)</f>
        <v>4.4800000000000004</v>
      </c>
      <c r="I936" s="41" t="str">
        <f>CONCATENATE(Source!FY545, Source!FW545, "=")</f>
        <v>63,75*0,8=</v>
      </c>
      <c r="J936" s="36">
        <f>Source!AU545</f>
        <v>51</v>
      </c>
      <c r="K936" s="38">
        <f>SUM(V930:V937)</f>
        <v>118.51</v>
      </c>
      <c r="L936" s="40"/>
    </row>
    <row r="937" spans="1:26" ht="14.25">
      <c r="A937" s="54"/>
      <c r="B937" s="55"/>
      <c r="C937" s="55" t="s">
        <v>1030</v>
      </c>
      <c r="D937" s="43" t="s">
        <v>1031</v>
      </c>
      <c r="E937" s="44">
        <f>Source!AQ545</f>
        <v>6.66</v>
      </c>
      <c r="F937" s="45"/>
      <c r="G937" s="47" t="str">
        <f>Source!DI545</f>
        <v>)*1,15</v>
      </c>
      <c r="H937" s="45"/>
      <c r="I937" s="47"/>
      <c r="J937" s="47"/>
      <c r="K937" s="45"/>
      <c r="L937" s="51">
        <f>Source!U545</f>
        <v>0.76590000000000003</v>
      </c>
    </row>
    <row r="938" spans="1:26" ht="15">
      <c r="G938" s="71">
        <f>H932+H933+H934+H935+H936</f>
        <v>160.26999999999998</v>
      </c>
      <c r="H938" s="71"/>
      <c r="J938" s="71">
        <f>K932+K933+K934+K935+K936</f>
        <v>951.26</v>
      </c>
      <c r="K938" s="71"/>
      <c r="L938" s="49">
        <f>Source!U545</f>
        <v>0.76590000000000003</v>
      </c>
      <c r="O938" s="32">
        <f>G938</f>
        <v>160.26999999999998</v>
      </c>
      <c r="P938" s="32">
        <f>J938</f>
        <v>951.26</v>
      </c>
      <c r="Q938" s="32">
        <f>L938</f>
        <v>0.76590000000000003</v>
      </c>
      <c r="W938">
        <f>IF(Source!BI545&lt;=1,H932+H933+H934+H935+H936, 0)</f>
        <v>160.26999999999998</v>
      </c>
      <c r="X938">
        <f>IF(Source!BI545=2,H932+H933+H934+H935+H936, 0)</f>
        <v>0</v>
      </c>
      <c r="Y938">
        <f>IF(Source!BI545=3,H932+H933+H934+H935+H936, 0)</f>
        <v>0</v>
      </c>
      <c r="Z938">
        <f>IF(Source!BI545=4,H932+H933+H934+H935+H936, 0)</f>
        <v>0</v>
      </c>
    </row>
    <row r="939" spans="1:26" ht="71.25">
      <c r="A939" s="23" t="str">
        <f>Source!E546</f>
        <v>13</v>
      </c>
      <c r="B939" s="53" t="str">
        <f>Source!F546</f>
        <v>10-05-010-1</v>
      </c>
      <c r="C939" s="53" t="str">
        <f>Source!G546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939" s="37" t="str">
        <f>Source!H546</f>
        <v>100 м2 стен (за вычетом проемов)</v>
      </c>
      <c r="E939" s="10">
        <f>Source!I546</f>
        <v>0.27600000000000002</v>
      </c>
      <c r="F939" s="38">
        <f>Source!AL546+Source!AM546+Source!AO546</f>
        <v>8276.1299999999992</v>
      </c>
      <c r="G939" s="39"/>
      <c r="H939" s="38"/>
      <c r="I939" s="39" t="str">
        <f>Source!BO546</f>
        <v>10-05-010-1</v>
      </c>
      <c r="J939" s="39"/>
      <c r="K939" s="38"/>
      <c r="L939" s="40"/>
      <c r="S939">
        <f>ROUND((Source!FX546/100)*((ROUND(Source!AF546*Source!I546, 2)+ROUND(Source!AE546*Source!I546, 2))), 2)</f>
        <v>272.10000000000002</v>
      </c>
      <c r="T939">
        <f>Source!X546</f>
        <v>7621.07</v>
      </c>
      <c r="U939">
        <f>ROUND((Source!FY546/100)*((ROUND(Source!AF546*Source!I546, 2)+ROUND(Source!AE546*Source!I546, 2))), 2)</f>
        <v>137.19999999999999</v>
      </c>
      <c r="V939">
        <f>Source!Y546</f>
        <v>3641.18</v>
      </c>
    </row>
    <row r="940" spans="1:26">
      <c r="C940" s="31" t="str">
        <f>"Объем: "&amp;Source!I546&amp;"=27,6/"&amp;"100"</f>
        <v>Объем: 0,276=27,6/100</v>
      </c>
    </row>
    <row r="941" spans="1:26" ht="14.25">
      <c r="A941" s="23"/>
      <c r="B941" s="53"/>
      <c r="C941" s="53" t="s">
        <v>1026</v>
      </c>
      <c r="D941" s="37"/>
      <c r="E941" s="10"/>
      <c r="F941" s="38">
        <f>Source!AO546</f>
        <v>807.23</v>
      </c>
      <c r="G941" s="39" t="str">
        <f>Source!DG546</f>
        <v>)*1,15</v>
      </c>
      <c r="H941" s="38">
        <f>ROUND(Source!AF546*Source!I546, 2)</f>
        <v>256.20999999999998</v>
      </c>
      <c r="I941" s="39"/>
      <c r="J941" s="39">
        <f>IF(Source!BA546&lt;&gt; 0, Source!BA546, 1)</f>
        <v>33.049999999999997</v>
      </c>
      <c r="K941" s="38">
        <f>Source!S546</f>
        <v>8467.86</v>
      </c>
      <c r="L941" s="40"/>
      <c r="R941">
        <f>H941</f>
        <v>256.20999999999998</v>
      </c>
    </row>
    <row r="942" spans="1:26" ht="14.25">
      <c r="A942" s="23"/>
      <c r="B942" s="53"/>
      <c r="C942" s="53" t="s">
        <v>92</v>
      </c>
      <c r="D942" s="37"/>
      <c r="E942" s="10"/>
      <c r="F942" s="38">
        <f>Source!AM546</f>
        <v>23.37</v>
      </c>
      <c r="G942" s="39" t="str">
        <f>Source!DE546</f>
        <v>)*1,25</v>
      </c>
      <c r="H942" s="38">
        <f>ROUND(Source!AD546*Source!I546, 2)</f>
        <v>8.06</v>
      </c>
      <c r="I942" s="39"/>
      <c r="J942" s="39">
        <f>IF(Source!BB546&lt;&gt; 0, Source!BB546, 1)</f>
        <v>5.66</v>
      </c>
      <c r="K942" s="38">
        <f>Source!Q546</f>
        <v>45.63</v>
      </c>
      <c r="L942" s="40"/>
    </row>
    <row r="943" spans="1:26" ht="14.25">
      <c r="A943" s="23"/>
      <c r="B943" s="53"/>
      <c r="C943" s="53" t="s">
        <v>1034</v>
      </c>
      <c r="D943" s="37"/>
      <c r="E943" s="10"/>
      <c r="F943" s="38">
        <f>Source!AL546</f>
        <v>7445.53</v>
      </c>
      <c r="G943" s="39" t="str">
        <f>Source!DD546</f>
        <v/>
      </c>
      <c r="H943" s="38">
        <f>ROUND(Source!AC546*Source!I546, 2)</f>
        <v>2054.9699999999998</v>
      </c>
      <c r="I943" s="39"/>
      <c r="J943" s="39">
        <f>IF(Source!BC546&lt;&gt; 0, Source!BC546, 1)</f>
        <v>5.84</v>
      </c>
      <c r="K943" s="38">
        <f>Source!P546</f>
        <v>12001</v>
      </c>
      <c r="L943" s="40"/>
    </row>
    <row r="944" spans="1:26" ht="14.25">
      <c r="A944" s="23"/>
      <c r="B944" s="53"/>
      <c r="C944" s="53" t="s">
        <v>1027</v>
      </c>
      <c r="D944" s="37" t="s">
        <v>1028</v>
      </c>
      <c r="E944" s="10">
        <f>Source!BZ546</f>
        <v>118</v>
      </c>
      <c r="F944" s="69" t="str">
        <f>CONCATENATE(" )", Source!DL546, Source!FT546, "=", Source!FX546)</f>
        <v xml:space="preserve"> )*0,9=106,2</v>
      </c>
      <c r="G944" s="70"/>
      <c r="H944" s="38">
        <f>SUM(S939:S946)</f>
        <v>272.10000000000002</v>
      </c>
      <c r="I944" s="41" t="str">
        <f>CONCATENATE(Source!FX546, Source!FV546, "=")</f>
        <v>106,2*0,85=</v>
      </c>
      <c r="J944" s="36">
        <f>Source!AT546</f>
        <v>90</v>
      </c>
      <c r="K944" s="38">
        <f>SUM(T939:T946)</f>
        <v>7621.07</v>
      </c>
      <c r="L944" s="40"/>
    </row>
    <row r="945" spans="1:26" ht="14.25">
      <c r="A945" s="23"/>
      <c r="B945" s="53"/>
      <c r="C945" s="53" t="s">
        <v>1029</v>
      </c>
      <c r="D945" s="37" t="s">
        <v>1028</v>
      </c>
      <c r="E945" s="10">
        <f>Source!CA546</f>
        <v>63</v>
      </c>
      <c r="F945" s="69" t="str">
        <f>CONCATENATE(" )", Source!DM546, Source!FU546, "=", Source!FY546)</f>
        <v xml:space="preserve"> )*0,85=53,55</v>
      </c>
      <c r="G945" s="70"/>
      <c r="H945" s="38">
        <f>SUM(U939:U946)</f>
        <v>137.19999999999999</v>
      </c>
      <c r="I945" s="41" t="str">
        <f>CONCATENATE(Source!FY546, Source!FW546, "=")</f>
        <v>53,55*0,8=</v>
      </c>
      <c r="J945" s="36">
        <f>Source!AU546</f>
        <v>43</v>
      </c>
      <c r="K945" s="38">
        <f>SUM(V939:V946)</f>
        <v>3641.18</v>
      </c>
      <c r="L945" s="40"/>
    </row>
    <row r="946" spans="1:26" ht="14.25">
      <c r="A946" s="54"/>
      <c r="B946" s="55"/>
      <c r="C946" s="55" t="s">
        <v>1030</v>
      </c>
      <c r="D946" s="43" t="s">
        <v>1031</v>
      </c>
      <c r="E946" s="44">
        <f>Source!AQ546</f>
        <v>89</v>
      </c>
      <c r="F946" s="45"/>
      <c r="G946" s="47" t="str">
        <f>Source!DI546</f>
        <v>)*1,15</v>
      </c>
      <c r="H946" s="45"/>
      <c r="I946" s="47"/>
      <c r="J946" s="47"/>
      <c r="K946" s="45"/>
      <c r="L946" s="51">
        <f>Source!U546</f>
        <v>28.2486</v>
      </c>
    </row>
    <row r="947" spans="1:26" ht="15">
      <c r="G947" s="71">
        <f>H941+H942+H943+H944+H945</f>
        <v>2728.5399999999995</v>
      </c>
      <c r="H947" s="71"/>
      <c r="J947" s="71">
        <f>K941+K942+K943+K944+K945</f>
        <v>31776.739999999998</v>
      </c>
      <c r="K947" s="71"/>
      <c r="L947" s="49">
        <f>Source!U546</f>
        <v>28.2486</v>
      </c>
      <c r="O947" s="32">
        <f>G947</f>
        <v>2728.5399999999995</v>
      </c>
      <c r="P947" s="32">
        <f>J947</f>
        <v>31776.739999999998</v>
      </c>
      <c r="Q947" s="32">
        <f>L947</f>
        <v>28.2486</v>
      </c>
      <c r="W947">
        <f>IF(Source!BI546&lt;=1,H941+H942+H943+H944+H945, 0)</f>
        <v>2728.5399999999995</v>
      </c>
      <c r="X947">
        <f>IF(Source!BI546=2,H941+H942+H943+H944+H945, 0)</f>
        <v>0</v>
      </c>
      <c r="Y947">
        <f>IF(Source!BI546=3,H941+H942+H943+H944+H945, 0)</f>
        <v>0</v>
      </c>
      <c r="Z947">
        <f>IF(Source!BI546=4,H941+H942+H943+H944+H945, 0)</f>
        <v>0</v>
      </c>
    </row>
    <row r="948" spans="1:26" ht="71.25">
      <c r="A948" s="23" t="str">
        <f>Source!E547</f>
        <v>15</v>
      </c>
      <c r="B948" s="53" t="str">
        <f>Source!F547</f>
        <v>15-06-002-6</v>
      </c>
      <c r="C948" s="53" t="str">
        <f>Source!G547</f>
        <v>Оклейка стен моющимися обоями на тканевой основе по листовым материалам</v>
      </c>
      <c r="D948" s="37" t="str">
        <f>Source!H547</f>
        <v>100 м2 оклеиваемой поверхности</v>
      </c>
      <c r="E948" s="10">
        <f>Source!I547</f>
        <v>0.27600000000000002</v>
      </c>
      <c r="F948" s="38">
        <f>Source!AL547+Source!AM547+Source!AO547</f>
        <v>7084.130000000001</v>
      </c>
      <c r="G948" s="39"/>
      <c r="H948" s="38"/>
      <c r="I948" s="39" t="str">
        <f>Source!BO547</f>
        <v>15-06-002-6</v>
      </c>
      <c r="J948" s="39"/>
      <c r="K948" s="38"/>
      <c r="L948" s="40"/>
      <c r="S948">
        <f>ROUND((Source!FX547/100)*((ROUND(Source!AF547*Source!I547, 2)+ROUND(Source!AE547*Source!I547, 2))), 2)</f>
        <v>155.93</v>
      </c>
      <c r="T948">
        <f>Source!X547</f>
        <v>4362.4799999999996</v>
      </c>
      <c r="U948">
        <f>ROUND((Source!FY547/100)*((ROUND(Source!AF547*Source!I547, 2)+ROUND(Source!AE547*Source!I547, 2))), 2)</f>
        <v>77.14</v>
      </c>
      <c r="V948">
        <f>Source!Y547</f>
        <v>2017.65</v>
      </c>
    </row>
    <row r="949" spans="1:26">
      <c r="C949" s="31" t="str">
        <f>"Объем: "&amp;Source!I547&amp;"=27,6/"&amp;"100"</f>
        <v>Объем: 0,276=27,6/100</v>
      </c>
    </row>
    <row r="950" spans="1:26" ht="14.25">
      <c r="A950" s="23"/>
      <c r="B950" s="53"/>
      <c r="C950" s="53" t="s">
        <v>1026</v>
      </c>
      <c r="D950" s="37"/>
      <c r="E950" s="10"/>
      <c r="F950" s="38">
        <f>Source!AO547</f>
        <v>519.67999999999995</v>
      </c>
      <c r="G950" s="39" t="str">
        <f>Source!DG547</f>
        <v>)*1,15</v>
      </c>
      <c r="H950" s="38">
        <f>ROUND(Source!AF547*Source!I547, 2)</f>
        <v>164.95</v>
      </c>
      <c r="I950" s="39"/>
      <c r="J950" s="39">
        <f>IF(Source!BA547&lt;&gt; 0, Source!BA547, 1)</f>
        <v>33.049999999999997</v>
      </c>
      <c r="K950" s="38">
        <f>Source!S547</f>
        <v>5451.46</v>
      </c>
      <c r="L950" s="40"/>
      <c r="R950">
        <f>H950</f>
        <v>164.95</v>
      </c>
    </row>
    <row r="951" spans="1:26" ht="14.25">
      <c r="A951" s="23"/>
      <c r="B951" s="53"/>
      <c r="C951" s="53" t="s">
        <v>92</v>
      </c>
      <c r="D951" s="37"/>
      <c r="E951" s="10"/>
      <c r="F951" s="38">
        <f>Source!AM547</f>
        <v>1.18</v>
      </c>
      <c r="G951" s="39" t="str">
        <f>Source!DE547</f>
        <v>)*1,25</v>
      </c>
      <c r="H951" s="38">
        <f>ROUND(Source!AD547*Source!I547, 2)</f>
        <v>0.41</v>
      </c>
      <c r="I951" s="39"/>
      <c r="J951" s="39">
        <f>IF(Source!BB547&lt;&gt; 0, Source!BB547, 1)</f>
        <v>11.86</v>
      </c>
      <c r="K951" s="38">
        <f>Source!Q547</f>
        <v>4.84</v>
      </c>
      <c r="L951" s="40"/>
    </row>
    <row r="952" spans="1:26" ht="14.25">
      <c r="A952" s="23"/>
      <c r="B952" s="53"/>
      <c r="C952" s="53" t="s">
        <v>1032</v>
      </c>
      <c r="D952" s="37"/>
      <c r="E952" s="10"/>
      <c r="F952" s="38">
        <f>Source!AN547</f>
        <v>0.14000000000000001</v>
      </c>
      <c r="G952" s="39" t="str">
        <f>Source!DF547</f>
        <v>)*1,25</v>
      </c>
      <c r="H952" s="50">
        <f>ROUND(Source!AE547*Source!I547, 2)</f>
        <v>0.05</v>
      </c>
      <c r="I952" s="39"/>
      <c r="J952" s="39">
        <f>IF(Source!BS547&lt;&gt; 0, Source!BS547, 1)</f>
        <v>33.049999999999997</v>
      </c>
      <c r="K952" s="50">
        <f>Source!R547</f>
        <v>1.64</v>
      </c>
      <c r="L952" s="40"/>
      <c r="R952">
        <f>H952</f>
        <v>0.05</v>
      </c>
    </row>
    <row r="953" spans="1:26" ht="14.25">
      <c r="A953" s="23"/>
      <c r="B953" s="53"/>
      <c r="C953" s="53" t="s">
        <v>1034</v>
      </c>
      <c r="D953" s="37"/>
      <c r="E953" s="10"/>
      <c r="F953" s="38">
        <f>Source!AL547</f>
        <v>6563.27</v>
      </c>
      <c r="G953" s="39" t="str">
        <f>Source!DD547</f>
        <v/>
      </c>
      <c r="H953" s="38">
        <f>ROUND(Source!AC547*Source!I547, 2)</f>
        <v>1811.46</v>
      </c>
      <c r="I953" s="39"/>
      <c r="J953" s="39">
        <f>IF(Source!BC547&lt;&gt; 0, Source!BC547, 1)</f>
        <v>1.21</v>
      </c>
      <c r="K953" s="38">
        <f>Source!P547</f>
        <v>2191.87</v>
      </c>
      <c r="L953" s="40"/>
    </row>
    <row r="954" spans="1:26" ht="14.25">
      <c r="A954" s="23"/>
      <c r="B954" s="53"/>
      <c r="C954" s="53" t="s">
        <v>1027</v>
      </c>
      <c r="D954" s="37" t="s">
        <v>1028</v>
      </c>
      <c r="E954" s="10">
        <f>Source!BZ547</f>
        <v>105</v>
      </c>
      <c r="F954" s="69" t="str">
        <f>CONCATENATE(" )", Source!DL547, Source!FT547, "=", Source!FX547)</f>
        <v xml:space="preserve"> )*0,9=94,5</v>
      </c>
      <c r="G954" s="70"/>
      <c r="H954" s="38">
        <f>SUM(S948:S956)</f>
        <v>155.93</v>
      </c>
      <c r="I954" s="41" t="str">
        <f>CONCATENATE(Source!FX547, Source!FV547, "=")</f>
        <v>94,5*0,85=</v>
      </c>
      <c r="J954" s="36">
        <f>Source!AT547</f>
        <v>80</v>
      </c>
      <c r="K954" s="38">
        <f>SUM(T948:T956)</f>
        <v>4362.4799999999996</v>
      </c>
      <c r="L954" s="40"/>
    </row>
    <row r="955" spans="1:26" ht="14.25">
      <c r="A955" s="23"/>
      <c r="B955" s="53"/>
      <c r="C955" s="53" t="s">
        <v>1029</v>
      </c>
      <c r="D955" s="37" t="s">
        <v>1028</v>
      </c>
      <c r="E955" s="10">
        <f>Source!CA547</f>
        <v>55</v>
      </c>
      <c r="F955" s="69" t="str">
        <f>CONCATENATE(" )", Source!DM547, Source!FU547, "=", Source!FY547)</f>
        <v xml:space="preserve"> )*0,85=46,75</v>
      </c>
      <c r="G955" s="70"/>
      <c r="H955" s="38">
        <f>SUM(U948:U956)</f>
        <v>77.14</v>
      </c>
      <c r="I955" s="41" t="str">
        <f>CONCATENATE(Source!FY547, Source!FW547, "=")</f>
        <v>46,75*0,8=</v>
      </c>
      <c r="J955" s="36">
        <f>Source!AU547</f>
        <v>37</v>
      </c>
      <c r="K955" s="38">
        <f>SUM(V948:V956)</f>
        <v>2017.65</v>
      </c>
      <c r="L955" s="40"/>
    </row>
    <row r="956" spans="1:26" ht="14.25">
      <c r="A956" s="54"/>
      <c r="B956" s="55"/>
      <c r="C956" s="55" t="s">
        <v>1030</v>
      </c>
      <c r="D956" s="43" t="s">
        <v>1031</v>
      </c>
      <c r="E956" s="44">
        <f>Source!AQ547</f>
        <v>55.94</v>
      </c>
      <c r="F956" s="45"/>
      <c r="G956" s="47" t="str">
        <f>Source!DI547</f>
        <v>)*1,15</v>
      </c>
      <c r="H956" s="45"/>
      <c r="I956" s="47"/>
      <c r="J956" s="47"/>
      <c r="K956" s="45"/>
      <c r="L956" s="51">
        <f>Source!U547</f>
        <v>17.755355999999999</v>
      </c>
    </row>
    <row r="957" spans="1:26" ht="15">
      <c r="G957" s="71">
        <f>H950+H951+H953+H954+H955</f>
        <v>2209.89</v>
      </c>
      <c r="H957" s="71"/>
      <c r="J957" s="71">
        <f>K950+K951+K953+K954+K955</f>
        <v>14028.3</v>
      </c>
      <c r="K957" s="71"/>
      <c r="L957" s="49">
        <f>Source!U547</f>
        <v>17.755355999999999</v>
      </c>
      <c r="O957" s="32">
        <f>G957</f>
        <v>2209.89</v>
      </c>
      <c r="P957" s="32">
        <f>J957</f>
        <v>14028.3</v>
      </c>
      <c r="Q957" s="32">
        <f>L957</f>
        <v>17.755355999999999</v>
      </c>
      <c r="W957">
        <f>IF(Source!BI547&lt;=1,H950+H951+H953+H954+H955, 0)</f>
        <v>2209.89</v>
      </c>
      <c r="X957">
        <f>IF(Source!BI547=2,H950+H951+H953+H954+H955, 0)</f>
        <v>0</v>
      </c>
      <c r="Y957">
        <f>IF(Source!BI547=3,H950+H951+H953+H954+H955, 0)</f>
        <v>0</v>
      </c>
      <c r="Z957">
        <f>IF(Source!BI547=4,H950+H951+H953+H954+H955, 0)</f>
        <v>0</v>
      </c>
    </row>
    <row r="958" spans="1:26" ht="28.5">
      <c r="A958" s="23" t="str">
        <f>Source!E548</f>
        <v>16</v>
      </c>
      <c r="B958" s="53" t="str">
        <f>Source!F548</f>
        <v>м08-03-591-9</v>
      </c>
      <c r="C958" s="53" t="str">
        <f>Source!G548</f>
        <v>Розетка штепсельная утопленного типа при скрытой проводке</v>
      </c>
      <c r="D958" s="37" t="str">
        <f>Source!H548</f>
        <v>100 шт.</v>
      </c>
      <c r="E958" s="10">
        <f>Source!I548</f>
        <v>0.03</v>
      </c>
      <c r="F958" s="38">
        <f>Source!AL548+Source!AM548+Source!AO548</f>
        <v>371.42</v>
      </c>
      <c r="G958" s="39"/>
      <c r="H958" s="38"/>
      <c r="I958" s="39" t="str">
        <f>Source!BO548</f>
        <v>м08-03-591-9</v>
      </c>
      <c r="J958" s="39"/>
      <c r="K958" s="38"/>
      <c r="L958" s="40"/>
      <c r="S958">
        <f>ROUND((Source!FX548/100)*((ROUND(Source!AF548*Source!I548, 2)+ROUND(Source!AE548*Source!I548, 2))), 2)</f>
        <v>8.6300000000000008</v>
      </c>
      <c r="T958">
        <f>Source!X548</f>
        <v>243.16</v>
      </c>
      <c r="U958">
        <f>ROUND((Source!FY548/100)*((ROUND(Source!AF548*Source!I548, 2)+ROUND(Source!AE548*Source!I548, 2))), 2)</f>
        <v>5.9</v>
      </c>
      <c r="V958">
        <f>Source!Y548</f>
        <v>156.1</v>
      </c>
    </row>
    <row r="959" spans="1:26">
      <c r="C959" s="31" t="str">
        <f>"Объем: "&amp;Source!I548&amp;"=3/"&amp;"100"</f>
        <v>Объем: 0,03=3/100</v>
      </c>
    </row>
    <row r="960" spans="1:26" ht="14.25">
      <c r="A960" s="23"/>
      <c r="B960" s="53"/>
      <c r="C960" s="53" t="s">
        <v>1026</v>
      </c>
      <c r="D960" s="37"/>
      <c r="E960" s="10"/>
      <c r="F960" s="38">
        <f>Source!AO548</f>
        <v>302.36</v>
      </c>
      <c r="G960" s="39" t="str">
        <f>Source!DG548</f>
        <v/>
      </c>
      <c r="H960" s="38">
        <f>ROUND(Source!AF548*Source!I548, 2)</f>
        <v>9.07</v>
      </c>
      <c r="I960" s="39"/>
      <c r="J960" s="39">
        <f>IF(Source!BA548&lt;&gt; 0, Source!BA548, 1)</f>
        <v>33.049999999999997</v>
      </c>
      <c r="K960" s="38">
        <f>Source!S548</f>
        <v>299.79000000000002</v>
      </c>
      <c r="L960" s="40"/>
      <c r="R960">
        <f>H960</f>
        <v>9.07</v>
      </c>
    </row>
    <row r="961" spans="1:26" ht="14.25">
      <c r="A961" s="23"/>
      <c r="B961" s="53"/>
      <c r="C961" s="53" t="s">
        <v>92</v>
      </c>
      <c r="D961" s="37"/>
      <c r="E961" s="10"/>
      <c r="F961" s="38">
        <f>Source!AM548</f>
        <v>5.78</v>
      </c>
      <c r="G961" s="39" t="str">
        <f>Source!DE548</f>
        <v/>
      </c>
      <c r="H961" s="38">
        <f>ROUND(Source!AD548*Source!I548, 2)</f>
        <v>0.17</v>
      </c>
      <c r="I961" s="39"/>
      <c r="J961" s="39">
        <f>IF(Source!BB548&lt;&gt; 0, Source!BB548, 1)</f>
        <v>9.01</v>
      </c>
      <c r="K961" s="38">
        <f>Source!Q548</f>
        <v>1.56</v>
      </c>
      <c r="L961" s="40"/>
    </row>
    <row r="962" spans="1:26" ht="14.25">
      <c r="A962" s="23"/>
      <c r="B962" s="53"/>
      <c r="C962" s="53" t="s">
        <v>1032</v>
      </c>
      <c r="D962" s="37"/>
      <c r="E962" s="10"/>
      <c r="F962" s="38">
        <f>Source!AN548</f>
        <v>0.41</v>
      </c>
      <c r="G962" s="39" t="str">
        <f>Source!DF548</f>
        <v/>
      </c>
      <c r="H962" s="50">
        <f>ROUND(Source!AE548*Source!I548, 2)</f>
        <v>0.01</v>
      </c>
      <c r="I962" s="39"/>
      <c r="J962" s="39">
        <f>IF(Source!BS548&lt;&gt; 0, Source!BS548, 1)</f>
        <v>33.049999999999997</v>
      </c>
      <c r="K962" s="50">
        <f>Source!R548</f>
        <v>0.41</v>
      </c>
      <c r="L962" s="40"/>
      <c r="R962">
        <f>H962</f>
        <v>0.01</v>
      </c>
    </row>
    <row r="963" spans="1:26" ht="14.25">
      <c r="A963" s="23"/>
      <c r="B963" s="53"/>
      <c r="C963" s="53" t="s">
        <v>1034</v>
      </c>
      <c r="D963" s="37"/>
      <c r="E963" s="10"/>
      <c r="F963" s="38">
        <f>Source!AL548</f>
        <v>63.28</v>
      </c>
      <c r="G963" s="39" t="str">
        <f>Source!DD548</f>
        <v/>
      </c>
      <c r="H963" s="38">
        <f>ROUND(Source!AC548*Source!I548, 2)</f>
        <v>1.9</v>
      </c>
      <c r="I963" s="39"/>
      <c r="J963" s="39">
        <f>IF(Source!BC548&lt;&gt; 0, Source!BC548, 1)</f>
        <v>7.15</v>
      </c>
      <c r="K963" s="38">
        <f>Source!P548</f>
        <v>13.57</v>
      </c>
      <c r="L963" s="40"/>
    </row>
    <row r="964" spans="1:26" ht="14.25">
      <c r="A964" s="23"/>
      <c r="B964" s="53"/>
      <c r="C964" s="53" t="s">
        <v>1027</v>
      </c>
      <c r="D964" s="37" t="s">
        <v>1028</v>
      </c>
      <c r="E964" s="10">
        <f>Source!BZ548</f>
        <v>95</v>
      </c>
      <c r="F964" s="56"/>
      <c r="G964" s="39"/>
      <c r="H964" s="38">
        <f>SUM(S958:S969)</f>
        <v>8.6300000000000008</v>
      </c>
      <c r="I964" s="41" t="str">
        <f>CONCATENATE(Source!FX548, Source!FV548, "=")</f>
        <v>95*0,85=</v>
      </c>
      <c r="J964" s="36">
        <f>Source!AT548</f>
        <v>81</v>
      </c>
      <c r="K964" s="38">
        <f>SUM(T958:T969)</f>
        <v>243.16</v>
      </c>
      <c r="L964" s="40"/>
    </row>
    <row r="965" spans="1:26" ht="14.25">
      <c r="A965" s="23"/>
      <c r="B965" s="53"/>
      <c r="C965" s="53" t="s">
        <v>1029</v>
      </c>
      <c r="D965" s="37" t="s">
        <v>1028</v>
      </c>
      <c r="E965" s="10">
        <f>Source!CA548</f>
        <v>65</v>
      </c>
      <c r="F965" s="56"/>
      <c r="G965" s="39"/>
      <c r="H965" s="38">
        <f>SUM(U958:U969)</f>
        <v>5.9</v>
      </c>
      <c r="I965" s="41" t="str">
        <f>CONCATENATE(Source!FY548, Source!FW548, "=")</f>
        <v>65*0,8=</v>
      </c>
      <c r="J965" s="36">
        <f>Source!AU548</f>
        <v>52</v>
      </c>
      <c r="K965" s="38">
        <f>SUM(V958:V969)</f>
        <v>156.1</v>
      </c>
      <c r="L965" s="40"/>
    </row>
    <row r="966" spans="1:26" ht="14.25">
      <c r="A966" s="23"/>
      <c r="B966" s="53"/>
      <c r="C966" s="53" t="s">
        <v>1030</v>
      </c>
      <c r="D966" s="37" t="s">
        <v>1031</v>
      </c>
      <c r="E966" s="10">
        <f>Source!AQ548</f>
        <v>30.48</v>
      </c>
      <c r="F966" s="38"/>
      <c r="G966" s="39" t="str">
        <f>Source!DI548</f>
        <v/>
      </c>
      <c r="H966" s="38"/>
      <c r="I966" s="39"/>
      <c r="J966" s="39"/>
      <c r="K966" s="38"/>
      <c r="L966" s="42">
        <f>Source!U548</f>
        <v>0.91439999999999999</v>
      </c>
    </row>
    <row r="967" spans="1:26" ht="28.5">
      <c r="A967" s="23" t="str">
        <f>Source!E549</f>
        <v>16,1</v>
      </c>
      <c r="B967" s="53" t="str">
        <f>Source!F549</f>
        <v>503-0606</v>
      </c>
      <c r="C967" s="53" t="str">
        <f>Source!G549</f>
        <v>Коробка для установки розеток и выключателей скрытой проводки</v>
      </c>
      <c r="D967" s="37" t="str">
        <f>Source!H549</f>
        <v>1000 шт.</v>
      </c>
      <c r="E967" s="10">
        <f>Source!I549</f>
        <v>3.0000000000000001E-3</v>
      </c>
      <c r="F967" s="38">
        <f>Source!AL549+Source!AM549+Source!AO549</f>
        <v>1998.42</v>
      </c>
      <c r="G967" s="52" t="s">
        <v>3</v>
      </c>
      <c r="H967" s="38">
        <f>ROUND(Source!AC549*Source!I549, 2)+ROUND(Source!AD549*Source!I549, 2)+ROUND(Source!AF549*Source!I549, 2)</f>
        <v>6</v>
      </c>
      <c r="I967" s="39"/>
      <c r="J967" s="39">
        <f>IF(Source!BC549&lt;&gt; 0, Source!BC549, 1)</f>
        <v>2.56</v>
      </c>
      <c r="K967" s="38">
        <f>Source!O549</f>
        <v>15.35</v>
      </c>
      <c r="L967" s="40"/>
      <c r="S967">
        <f>ROUND((Source!FX549/100)*((ROUND(Source!AF549*Source!I549, 2)+ROUND(Source!AE549*Source!I549, 2))), 2)</f>
        <v>0</v>
      </c>
      <c r="T967">
        <f>Source!X549</f>
        <v>0</v>
      </c>
      <c r="U967">
        <f>ROUND((Source!FY549/100)*((ROUND(Source!AF549*Source!I549, 2)+ROUND(Source!AE549*Source!I549, 2))), 2)</f>
        <v>0</v>
      </c>
      <c r="V967">
        <f>Source!Y549</f>
        <v>0</v>
      </c>
      <c r="W967">
        <f>IF(Source!BI549&lt;=1,H967, 0)</f>
        <v>0</v>
      </c>
      <c r="X967">
        <f>IF(Source!BI549=2,H967, 0)</f>
        <v>6</v>
      </c>
      <c r="Y967">
        <f>IF(Source!BI549=3,H967, 0)</f>
        <v>0</v>
      </c>
      <c r="Z967">
        <f>IF(Source!BI549=4,H967, 0)</f>
        <v>0</v>
      </c>
    </row>
    <row r="968" spans="1:26" ht="28.5">
      <c r="A968" s="23" t="str">
        <f>Source!E550</f>
        <v>16,2</v>
      </c>
      <c r="B968" s="53" t="str">
        <f>Source!F550</f>
        <v>503-0475</v>
      </c>
      <c r="C968" s="53" t="str">
        <f>Source!G550</f>
        <v>Розетка скрытой проводки с заземлением</v>
      </c>
      <c r="D968" s="37" t="str">
        <f>Source!H550</f>
        <v>шт.</v>
      </c>
      <c r="E968" s="10">
        <f>Source!I550</f>
        <v>3</v>
      </c>
      <c r="F968" s="38">
        <f>Source!AL550+Source!AM550+Source!AO550</f>
        <v>7.62</v>
      </c>
      <c r="G968" s="52" t="s">
        <v>3</v>
      </c>
      <c r="H968" s="38">
        <f>ROUND(Source!AC550*Source!I550, 2)+ROUND(Source!AD550*Source!I550, 2)+ROUND(Source!AF550*Source!I550, 2)</f>
        <v>22.86</v>
      </c>
      <c r="I968" s="39"/>
      <c r="J968" s="39">
        <f>IF(Source!BC550&lt;&gt; 0, Source!BC550, 1)</f>
        <v>6.89</v>
      </c>
      <c r="K968" s="38">
        <f>Source!O550</f>
        <v>157.51</v>
      </c>
      <c r="L968" s="40"/>
      <c r="S968">
        <f>ROUND((Source!FX550/100)*((ROUND(Source!AF550*Source!I550, 2)+ROUND(Source!AE550*Source!I550, 2))), 2)</f>
        <v>0</v>
      </c>
      <c r="T968">
        <f>Source!X550</f>
        <v>0</v>
      </c>
      <c r="U968">
        <f>ROUND((Source!FY550/100)*((ROUND(Source!AF550*Source!I550, 2)+ROUND(Source!AE550*Source!I550, 2))), 2)</f>
        <v>0</v>
      </c>
      <c r="V968">
        <f>Source!Y550</f>
        <v>0</v>
      </c>
      <c r="W968">
        <f>IF(Source!BI550&lt;=1,H968, 0)</f>
        <v>0</v>
      </c>
      <c r="X968">
        <f>IF(Source!BI550=2,H968, 0)</f>
        <v>22.86</v>
      </c>
      <c r="Y968">
        <f>IF(Source!BI550=3,H968, 0)</f>
        <v>0</v>
      </c>
      <c r="Z968">
        <f>IF(Source!BI550=4,H968, 0)</f>
        <v>0</v>
      </c>
    </row>
    <row r="969" spans="1:26" ht="28.5">
      <c r="A969" s="54" t="str">
        <f>Source!E551</f>
        <v>16,3</v>
      </c>
      <c r="B969" s="55" t="str">
        <f>Source!F551</f>
        <v>503-0597</v>
      </c>
      <c r="C969" s="55" t="str">
        <f>Source!G551</f>
        <v>Розетка телевизионная для скрытой проводки, марка САТ-Г, белая</v>
      </c>
      <c r="D969" s="43" t="str">
        <f>Source!H551</f>
        <v>шт.</v>
      </c>
      <c r="E969" s="44">
        <f>Source!I551</f>
        <v>1</v>
      </c>
      <c r="F969" s="45">
        <f>Source!AL551+Source!AM551+Source!AO551</f>
        <v>9.01</v>
      </c>
      <c r="G969" s="46" t="s">
        <v>3</v>
      </c>
      <c r="H969" s="45">
        <f>ROUND(Source!AC551*Source!I551, 2)+ROUND(Source!AD551*Source!I551, 2)+ROUND(Source!AF551*Source!I551, 2)</f>
        <v>9.01</v>
      </c>
      <c r="I969" s="47"/>
      <c r="J969" s="47">
        <f>IF(Source!BC551&lt;&gt; 0, Source!BC551, 1)</f>
        <v>8.5</v>
      </c>
      <c r="K969" s="45">
        <f>Source!O551</f>
        <v>76.59</v>
      </c>
      <c r="L969" s="48"/>
      <c r="S969">
        <f>ROUND((Source!FX551/100)*((ROUND(Source!AF551*Source!I551, 2)+ROUND(Source!AE551*Source!I551, 2))), 2)</f>
        <v>0</v>
      </c>
      <c r="T969">
        <f>Source!X551</f>
        <v>0</v>
      </c>
      <c r="U969">
        <f>ROUND((Source!FY551/100)*((ROUND(Source!AF551*Source!I551, 2)+ROUND(Source!AE551*Source!I551, 2))), 2)</f>
        <v>0</v>
      </c>
      <c r="V969">
        <f>Source!Y551</f>
        <v>0</v>
      </c>
      <c r="W969">
        <f>IF(Source!BI551&lt;=1,H969, 0)</f>
        <v>0</v>
      </c>
      <c r="X969">
        <f>IF(Source!BI551=2,H969, 0)</f>
        <v>9.01</v>
      </c>
      <c r="Y969">
        <f>IF(Source!BI551=3,H969, 0)</f>
        <v>0</v>
      </c>
      <c r="Z969">
        <f>IF(Source!BI551=4,H969, 0)</f>
        <v>0</v>
      </c>
    </row>
    <row r="970" spans="1:26" ht="15">
      <c r="G970" s="71">
        <f>H960+H961+H963+H964+H965+SUM(H967:H969)</f>
        <v>63.54</v>
      </c>
      <c r="H970" s="71"/>
      <c r="J970" s="71">
        <f>K960+K961+K963+K964+K965+SUM(K967:K969)</f>
        <v>963.63000000000011</v>
      </c>
      <c r="K970" s="71"/>
      <c r="L970" s="49">
        <f>Source!U548</f>
        <v>0.91439999999999999</v>
      </c>
      <c r="O970" s="32">
        <f>G970</f>
        <v>63.54</v>
      </c>
      <c r="P970" s="32">
        <f>J970</f>
        <v>963.63000000000011</v>
      </c>
      <c r="Q970" s="32">
        <f>L970</f>
        <v>0.91439999999999999</v>
      </c>
      <c r="W970">
        <f>IF(Source!BI548&lt;=1,H960+H961+H963+H964+H965, 0)</f>
        <v>0</v>
      </c>
      <c r="X970">
        <f>IF(Source!BI548=2,H960+H961+H963+H964+H965, 0)</f>
        <v>25.67</v>
      </c>
      <c r="Y970">
        <f>IF(Source!BI548=3,H960+H961+H963+H964+H965, 0)</f>
        <v>0</v>
      </c>
      <c r="Z970">
        <f>IF(Source!BI548=4,H960+H961+H963+H964+H965, 0)</f>
        <v>0</v>
      </c>
    </row>
    <row r="971" spans="1:26" ht="42.75">
      <c r="A971" s="23" t="str">
        <f>Source!E552</f>
        <v>17</v>
      </c>
      <c r="B971" s="53" t="str">
        <f>Source!F552</f>
        <v>м08-03-591-5</v>
      </c>
      <c r="C971" s="53" t="str">
        <f>Source!G552</f>
        <v>Выключатель двухклавишный утопленного типа при скрытой проводке</v>
      </c>
      <c r="D971" s="37" t="str">
        <f>Source!H552</f>
        <v>100 шт.</v>
      </c>
      <c r="E971" s="10">
        <f>Source!I552</f>
        <v>0.01</v>
      </c>
      <c r="F971" s="38">
        <f>Source!AL552+Source!AM552+Source!AO552</f>
        <v>302.15000000000003</v>
      </c>
      <c r="G971" s="39"/>
      <c r="H971" s="38"/>
      <c r="I971" s="39" t="str">
        <f>Source!BO552</f>
        <v>м08-03-591-5</v>
      </c>
      <c r="J971" s="39"/>
      <c r="K971" s="38"/>
      <c r="L971" s="40"/>
      <c r="S971">
        <f>ROUND((Source!FX552/100)*((ROUND(Source!AF552*Source!I552, 2)+ROUND(Source!AE552*Source!I552, 2))), 2)</f>
        <v>2.4700000000000002</v>
      </c>
      <c r="T971">
        <f>Source!X552</f>
        <v>69.8</v>
      </c>
      <c r="U971">
        <f>ROUND((Source!FY552/100)*((ROUND(Source!AF552*Source!I552, 2)+ROUND(Source!AE552*Source!I552, 2))), 2)</f>
        <v>1.69</v>
      </c>
      <c r="V971">
        <f>Source!Y552</f>
        <v>44.81</v>
      </c>
    </row>
    <row r="972" spans="1:26">
      <c r="C972" s="31" t="str">
        <f>"Объем: "&amp;Source!I552&amp;"=1/"&amp;"100"</f>
        <v>Объем: 0,01=1/100</v>
      </c>
    </row>
    <row r="973" spans="1:26" ht="14.25">
      <c r="A973" s="23"/>
      <c r="B973" s="53"/>
      <c r="C973" s="53" t="s">
        <v>1026</v>
      </c>
      <c r="D973" s="37"/>
      <c r="E973" s="10"/>
      <c r="F973" s="38">
        <f>Source!AO552</f>
        <v>260.3</v>
      </c>
      <c r="G973" s="39" t="str">
        <f>Source!DG552</f>
        <v/>
      </c>
      <c r="H973" s="38">
        <f>ROUND(Source!AF552*Source!I552, 2)</f>
        <v>2.6</v>
      </c>
      <c r="I973" s="39"/>
      <c r="J973" s="39">
        <f>IF(Source!BA552&lt;&gt; 0, Source!BA552, 1)</f>
        <v>33.049999999999997</v>
      </c>
      <c r="K973" s="38">
        <f>Source!S552</f>
        <v>86.03</v>
      </c>
      <c r="L973" s="40"/>
      <c r="R973">
        <f>H973</f>
        <v>2.6</v>
      </c>
    </row>
    <row r="974" spans="1:26" ht="14.25">
      <c r="A974" s="23"/>
      <c r="B974" s="53"/>
      <c r="C974" s="53" t="s">
        <v>92</v>
      </c>
      <c r="D974" s="37"/>
      <c r="E974" s="10"/>
      <c r="F974" s="38">
        <f>Source!AM552</f>
        <v>5.78</v>
      </c>
      <c r="G974" s="39" t="str">
        <f>Source!DE552</f>
        <v/>
      </c>
      <c r="H974" s="38">
        <f>ROUND(Source!AD552*Source!I552, 2)</f>
        <v>0.06</v>
      </c>
      <c r="I974" s="39"/>
      <c r="J974" s="39">
        <f>IF(Source!BB552&lt;&gt; 0, Source!BB552, 1)</f>
        <v>9.01</v>
      </c>
      <c r="K974" s="38">
        <f>Source!Q552</f>
        <v>0.52</v>
      </c>
      <c r="L974" s="40"/>
    </row>
    <row r="975" spans="1:26" ht="14.25">
      <c r="A975" s="23"/>
      <c r="B975" s="53"/>
      <c r="C975" s="53" t="s">
        <v>1032</v>
      </c>
      <c r="D975" s="37"/>
      <c r="E975" s="10"/>
      <c r="F975" s="38">
        <f>Source!AN552</f>
        <v>0.41</v>
      </c>
      <c r="G975" s="39" t="str">
        <f>Source!DF552</f>
        <v/>
      </c>
      <c r="H975" s="50">
        <f>ROUND(Source!AE552*Source!I552, 2)</f>
        <v>0</v>
      </c>
      <c r="I975" s="39"/>
      <c r="J975" s="39">
        <f>IF(Source!BS552&lt;&gt; 0, Source!BS552, 1)</f>
        <v>33.049999999999997</v>
      </c>
      <c r="K975" s="50">
        <f>Source!R552</f>
        <v>0.14000000000000001</v>
      </c>
      <c r="L975" s="40"/>
      <c r="R975">
        <f>H975</f>
        <v>0</v>
      </c>
    </row>
    <row r="976" spans="1:26" ht="14.25">
      <c r="A976" s="23"/>
      <c r="B976" s="53"/>
      <c r="C976" s="53" t="s">
        <v>1034</v>
      </c>
      <c r="D976" s="37"/>
      <c r="E976" s="10"/>
      <c r="F976" s="38">
        <f>Source!AL552</f>
        <v>36.07</v>
      </c>
      <c r="G976" s="39" t="str">
        <f>Source!DD552</f>
        <v/>
      </c>
      <c r="H976" s="38">
        <f>ROUND(Source!AC552*Source!I552, 2)</f>
        <v>0.36</v>
      </c>
      <c r="I976" s="39"/>
      <c r="J976" s="39">
        <f>IF(Source!BC552&lt;&gt; 0, Source!BC552, 1)</f>
        <v>7.15</v>
      </c>
      <c r="K976" s="38">
        <f>Source!P552</f>
        <v>2.58</v>
      </c>
      <c r="L976" s="40"/>
    </row>
    <row r="977" spans="1:26" ht="14.25">
      <c r="A977" s="23"/>
      <c r="B977" s="53"/>
      <c r="C977" s="53" t="s">
        <v>1027</v>
      </c>
      <c r="D977" s="37" t="s">
        <v>1028</v>
      </c>
      <c r="E977" s="10">
        <f>Source!BZ552</f>
        <v>95</v>
      </c>
      <c r="F977" s="56"/>
      <c r="G977" s="39"/>
      <c r="H977" s="38">
        <f>SUM(S971:S981)</f>
        <v>2.4700000000000002</v>
      </c>
      <c r="I977" s="41" t="str">
        <f>CONCATENATE(Source!FX552, Source!FV552, "=")</f>
        <v>95*0,85=</v>
      </c>
      <c r="J977" s="36">
        <f>Source!AT552</f>
        <v>81</v>
      </c>
      <c r="K977" s="38">
        <f>SUM(T971:T981)</f>
        <v>69.8</v>
      </c>
      <c r="L977" s="40"/>
    </row>
    <row r="978" spans="1:26" ht="14.25">
      <c r="A978" s="23"/>
      <c r="B978" s="53"/>
      <c r="C978" s="53" t="s">
        <v>1029</v>
      </c>
      <c r="D978" s="37" t="s">
        <v>1028</v>
      </c>
      <c r="E978" s="10">
        <f>Source!CA552</f>
        <v>65</v>
      </c>
      <c r="F978" s="56"/>
      <c r="G978" s="39"/>
      <c r="H978" s="38">
        <f>SUM(U971:U981)</f>
        <v>1.69</v>
      </c>
      <c r="I978" s="41" t="str">
        <f>CONCATENATE(Source!FY552, Source!FW552, "=")</f>
        <v>65*0,8=</v>
      </c>
      <c r="J978" s="36">
        <f>Source!AU552</f>
        <v>52</v>
      </c>
      <c r="K978" s="38">
        <f>SUM(V971:V981)</f>
        <v>44.81</v>
      </c>
      <c r="L978" s="40"/>
    </row>
    <row r="979" spans="1:26" ht="14.25">
      <c r="A979" s="23"/>
      <c r="B979" s="53"/>
      <c r="C979" s="53" t="s">
        <v>1030</v>
      </c>
      <c r="D979" s="37" t="s">
        <v>1031</v>
      </c>
      <c r="E979" s="10">
        <f>Source!AQ552</f>
        <v>26.24</v>
      </c>
      <c r="F979" s="38"/>
      <c r="G979" s="39" t="str">
        <f>Source!DI552</f>
        <v/>
      </c>
      <c r="H979" s="38"/>
      <c r="I979" s="39"/>
      <c r="J979" s="39"/>
      <c r="K979" s="38"/>
      <c r="L979" s="42">
        <f>Source!U552</f>
        <v>0.26239999999999997</v>
      </c>
    </row>
    <row r="980" spans="1:26" ht="28.5">
      <c r="A980" s="23" t="str">
        <f>Source!E553</f>
        <v>17,1</v>
      </c>
      <c r="B980" s="53" t="str">
        <f>Source!F553</f>
        <v>503-0606</v>
      </c>
      <c r="C980" s="53" t="str">
        <f>Source!G553</f>
        <v>Коробка для установки розеток и выключателей скрытой проводки</v>
      </c>
      <c r="D980" s="37" t="str">
        <f>Source!H553</f>
        <v>1000 шт.</v>
      </c>
      <c r="E980" s="10">
        <f>Source!I553</f>
        <v>1E-3</v>
      </c>
      <c r="F980" s="38">
        <f>Source!AL553+Source!AM553+Source!AO553</f>
        <v>1998.42</v>
      </c>
      <c r="G980" s="52" t="s">
        <v>3</v>
      </c>
      <c r="H980" s="38">
        <f>ROUND(Source!AC553*Source!I553, 2)+ROUND(Source!AD553*Source!I553, 2)+ROUND(Source!AF553*Source!I553, 2)</f>
        <v>2</v>
      </c>
      <c r="I980" s="39"/>
      <c r="J980" s="39">
        <f>IF(Source!BC553&lt;&gt; 0, Source!BC553, 1)</f>
        <v>2.56</v>
      </c>
      <c r="K980" s="38">
        <f>Source!O553</f>
        <v>5.12</v>
      </c>
      <c r="L980" s="40"/>
      <c r="S980">
        <f>ROUND((Source!FX553/100)*((ROUND(Source!AF553*Source!I553, 2)+ROUND(Source!AE553*Source!I553, 2))), 2)</f>
        <v>0</v>
      </c>
      <c r="T980">
        <f>Source!X553</f>
        <v>0</v>
      </c>
      <c r="U980">
        <f>ROUND((Source!FY553/100)*((ROUND(Source!AF553*Source!I553, 2)+ROUND(Source!AE553*Source!I553, 2))), 2)</f>
        <v>0</v>
      </c>
      <c r="V980">
        <f>Source!Y553</f>
        <v>0</v>
      </c>
      <c r="W980">
        <f>IF(Source!BI553&lt;=1,H980, 0)</f>
        <v>0</v>
      </c>
      <c r="X980">
        <f>IF(Source!BI553=2,H980, 0)</f>
        <v>2</v>
      </c>
      <c r="Y980">
        <f>IF(Source!BI553=3,H980, 0)</f>
        <v>0</v>
      </c>
      <c r="Z980">
        <f>IF(Source!BI553=4,H980, 0)</f>
        <v>0</v>
      </c>
    </row>
    <row r="981" spans="1:26" ht="57">
      <c r="A981" s="54" t="str">
        <f>Source!E554</f>
        <v>17,2</v>
      </c>
      <c r="B981" s="55" t="str">
        <f>Source!F554</f>
        <v>509-4600</v>
      </c>
      <c r="C981" s="55" t="str">
        <f>Source!G554</f>
        <v>Выключатель двухклавишный для скрытой проводки серии "Прима", марка С56-039 с подсветкой, цвет бежевый</v>
      </c>
      <c r="D981" s="43" t="str">
        <f>Source!H554</f>
        <v>шт.</v>
      </c>
      <c r="E981" s="44">
        <f>Source!I554</f>
        <v>1</v>
      </c>
      <c r="F981" s="45">
        <f>Source!AL554+Source!AM554+Source!AO554</f>
        <v>8.81</v>
      </c>
      <c r="G981" s="46" t="s">
        <v>3</v>
      </c>
      <c r="H981" s="45">
        <f>ROUND(Source!AC554*Source!I554, 2)+ROUND(Source!AD554*Source!I554, 2)+ROUND(Source!AF554*Source!I554, 2)</f>
        <v>8.81</v>
      </c>
      <c r="I981" s="47"/>
      <c r="J981" s="47">
        <f>IF(Source!BC554&lt;&gt; 0, Source!BC554, 1)</f>
        <v>8.68</v>
      </c>
      <c r="K981" s="45">
        <f>Source!O554</f>
        <v>76.47</v>
      </c>
      <c r="L981" s="48"/>
      <c r="S981">
        <f>ROUND((Source!FX554/100)*((ROUND(Source!AF554*Source!I554, 2)+ROUND(Source!AE554*Source!I554, 2))), 2)</f>
        <v>0</v>
      </c>
      <c r="T981">
        <f>Source!X554</f>
        <v>0</v>
      </c>
      <c r="U981">
        <f>ROUND((Source!FY554/100)*((ROUND(Source!AF554*Source!I554, 2)+ROUND(Source!AE554*Source!I554, 2))), 2)</f>
        <v>0</v>
      </c>
      <c r="V981">
        <f>Source!Y554</f>
        <v>0</v>
      </c>
      <c r="W981">
        <f>IF(Source!BI554&lt;=1,H981, 0)</f>
        <v>0</v>
      </c>
      <c r="X981">
        <f>IF(Source!BI554=2,H981, 0)</f>
        <v>8.81</v>
      </c>
      <c r="Y981">
        <f>IF(Source!BI554=3,H981, 0)</f>
        <v>0</v>
      </c>
      <c r="Z981">
        <f>IF(Source!BI554=4,H981, 0)</f>
        <v>0</v>
      </c>
    </row>
    <row r="982" spans="1:26" ht="15">
      <c r="G982" s="71">
        <f>H973+H974+H976+H977+H978+SUM(H980:H981)</f>
        <v>17.990000000000002</v>
      </c>
      <c r="H982" s="71"/>
      <c r="J982" s="71">
        <f>K973+K974+K976+K977+K978+SUM(K980:K981)</f>
        <v>285.33000000000004</v>
      </c>
      <c r="K982" s="71"/>
      <c r="L982" s="49">
        <f>Source!U552</f>
        <v>0.26239999999999997</v>
      </c>
      <c r="O982" s="32">
        <f>G982</f>
        <v>17.990000000000002</v>
      </c>
      <c r="P982" s="32">
        <f>J982</f>
        <v>285.33000000000004</v>
      </c>
      <c r="Q982" s="32">
        <f>L982</f>
        <v>0.26239999999999997</v>
      </c>
      <c r="W982">
        <f>IF(Source!BI552&lt;=1,H973+H974+H976+H977+H978, 0)</f>
        <v>0</v>
      </c>
      <c r="X982">
        <f>IF(Source!BI552=2,H973+H974+H976+H977+H978, 0)</f>
        <v>7.18</v>
      </c>
      <c r="Y982">
        <f>IF(Source!BI552=3,H973+H974+H976+H977+H978, 0)</f>
        <v>0</v>
      </c>
      <c r="Z982">
        <f>IF(Source!BI552=4,H973+H974+H976+H977+H978, 0)</f>
        <v>0</v>
      </c>
    </row>
    <row r="983" spans="1:26" ht="79.5">
      <c r="A983" s="23" t="str">
        <f>Source!E555</f>
        <v>18</v>
      </c>
      <c r="B983" s="53" t="s">
        <v>1038</v>
      </c>
      <c r="C983" s="53" t="str">
        <f>Source!G555</f>
        <v>Устройство подвесных потолков из гипсокартонных листов (ГКЛ) по системе «КНАУФ» одноуровневых (П 113)</v>
      </c>
      <c r="D983" s="37" t="str">
        <f>Source!H555</f>
        <v>100 м2 потолка</v>
      </c>
      <c r="E983" s="10">
        <f>Source!I555</f>
        <v>7.3999999999999996E-2</v>
      </c>
      <c r="F983" s="38">
        <f>Source!AL555+Source!AM555+Source!AO555</f>
        <v>6484.31</v>
      </c>
      <c r="G983" s="39"/>
      <c r="H983" s="38"/>
      <c r="I983" s="39" t="str">
        <f>Source!BO555</f>
        <v>10-05-011-2</v>
      </c>
      <c r="J983" s="39"/>
      <c r="K983" s="38"/>
      <c r="L983" s="40"/>
      <c r="S983">
        <f>ROUND((Source!FX555/100)*((ROUND(Source!AF555*Source!I555, 2)+ROUND(Source!AE555*Source!I555, 2))), 2)</f>
        <v>79.510000000000005</v>
      </c>
      <c r="T983">
        <f>Source!X555</f>
        <v>2227.0100000000002</v>
      </c>
      <c r="U983">
        <f>ROUND((Source!FY555/100)*((ROUND(Source!AF555*Source!I555, 2)+ROUND(Source!AE555*Source!I555, 2))), 2)</f>
        <v>40.090000000000003</v>
      </c>
      <c r="V983">
        <f>Source!Y555</f>
        <v>1064.02</v>
      </c>
    </row>
    <row r="984" spans="1:26">
      <c r="C984" s="31" t="str">
        <f>"Объем: "&amp;Source!I555&amp;"=7,4/"&amp;"100"</f>
        <v>Объем: 0,074=7,4/100</v>
      </c>
    </row>
    <row r="985" spans="1:26" ht="14.25">
      <c r="A985" s="23"/>
      <c r="B985" s="53"/>
      <c r="C985" s="53" t="s">
        <v>1026</v>
      </c>
      <c r="D985" s="37"/>
      <c r="E985" s="10"/>
      <c r="F985" s="38">
        <f>Source!AO555</f>
        <v>879.79</v>
      </c>
      <c r="G985" s="39" t="str">
        <f>Source!DG555</f>
        <v>)*1,15</v>
      </c>
      <c r="H985" s="38">
        <f>ROUND(Source!AF555*Source!I555, 2)</f>
        <v>74.87</v>
      </c>
      <c r="I985" s="39"/>
      <c r="J985" s="39">
        <f>IF(Source!BA555&lt;&gt; 0, Source!BA555, 1)</f>
        <v>33.049999999999997</v>
      </c>
      <c r="K985" s="38">
        <f>Source!S555</f>
        <v>2474.46</v>
      </c>
      <c r="L985" s="40"/>
      <c r="R985">
        <f>H985</f>
        <v>74.87</v>
      </c>
    </row>
    <row r="986" spans="1:26" ht="14.25">
      <c r="A986" s="23"/>
      <c r="B986" s="53"/>
      <c r="C986" s="53" t="s">
        <v>92</v>
      </c>
      <c r="D986" s="37"/>
      <c r="E986" s="10"/>
      <c r="F986" s="38">
        <f>Source!AM555</f>
        <v>20.05</v>
      </c>
      <c r="G986" s="39" t="str">
        <f>Source!DE555</f>
        <v>)*1,25</v>
      </c>
      <c r="H986" s="38">
        <f>ROUND(Source!AD555*Source!I555, 2)</f>
        <v>1.85</v>
      </c>
      <c r="I986" s="39"/>
      <c r="J986" s="39">
        <f>IF(Source!BB555&lt;&gt; 0, Source!BB555, 1)</f>
        <v>6.45</v>
      </c>
      <c r="K986" s="38">
        <f>Source!Q555</f>
        <v>11.96</v>
      </c>
      <c r="L986" s="40"/>
    </row>
    <row r="987" spans="1:26" ht="14.25">
      <c r="A987" s="23"/>
      <c r="B987" s="53"/>
      <c r="C987" s="53" t="s">
        <v>1034</v>
      </c>
      <c r="D987" s="37"/>
      <c r="E987" s="10"/>
      <c r="F987" s="38">
        <f>Source!AL555</f>
        <v>5584.47</v>
      </c>
      <c r="G987" s="39" t="str">
        <f>Source!DD555</f>
        <v/>
      </c>
      <c r="H987" s="38">
        <f>ROUND(Source!AC555*Source!I555, 2)</f>
        <v>413.25</v>
      </c>
      <c r="I987" s="39"/>
      <c r="J987" s="39">
        <f>IF(Source!BC555&lt;&gt; 0, Source!BC555, 1)</f>
        <v>6.17</v>
      </c>
      <c r="K987" s="38">
        <f>Source!P555</f>
        <v>2549.7600000000002</v>
      </c>
      <c r="L987" s="40"/>
    </row>
    <row r="988" spans="1:26" ht="14.25">
      <c r="A988" s="23"/>
      <c r="B988" s="53"/>
      <c r="C988" s="53" t="s">
        <v>1027</v>
      </c>
      <c r="D988" s="37" t="s">
        <v>1028</v>
      </c>
      <c r="E988" s="10">
        <f>Source!BZ555</f>
        <v>118</v>
      </c>
      <c r="F988" s="69" t="str">
        <f>CONCATENATE(" )", Source!DL555, Source!FT555, "=", Source!FX555)</f>
        <v xml:space="preserve"> )*0,9=106,2</v>
      </c>
      <c r="G988" s="70"/>
      <c r="H988" s="38">
        <f>SUM(S983:S990)</f>
        <v>79.510000000000005</v>
      </c>
      <c r="I988" s="41" t="str">
        <f>CONCATENATE(Source!FX555, Source!FV555, "=")</f>
        <v>106,2*0,85=</v>
      </c>
      <c r="J988" s="36">
        <f>Source!AT555</f>
        <v>90</v>
      </c>
      <c r="K988" s="38">
        <f>SUM(T983:T990)</f>
        <v>2227.0100000000002</v>
      </c>
      <c r="L988" s="40"/>
    </row>
    <row r="989" spans="1:26" ht="14.25">
      <c r="A989" s="23"/>
      <c r="B989" s="53"/>
      <c r="C989" s="53" t="s">
        <v>1029</v>
      </c>
      <c r="D989" s="37" t="s">
        <v>1028</v>
      </c>
      <c r="E989" s="10">
        <f>Source!CA555</f>
        <v>63</v>
      </c>
      <c r="F989" s="69" t="str">
        <f>CONCATENATE(" )", Source!DM555, Source!FU555, "=", Source!FY555)</f>
        <v xml:space="preserve"> )*0,85=53,55</v>
      </c>
      <c r="G989" s="70"/>
      <c r="H989" s="38">
        <f>SUM(U983:U990)</f>
        <v>40.090000000000003</v>
      </c>
      <c r="I989" s="41" t="str">
        <f>CONCATENATE(Source!FY555, Source!FW555, "=")</f>
        <v>53,55*0,8=</v>
      </c>
      <c r="J989" s="36">
        <f>Source!AU555</f>
        <v>43</v>
      </c>
      <c r="K989" s="38">
        <f>SUM(V983:V990)</f>
        <v>1064.02</v>
      </c>
      <c r="L989" s="40"/>
    </row>
    <row r="990" spans="1:26" ht="14.25">
      <c r="A990" s="54"/>
      <c r="B990" s="55"/>
      <c r="C990" s="55" t="s">
        <v>1030</v>
      </c>
      <c r="D990" s="43" t="s">
        <v>1031</v>
      </c>
      <c r="E990" s="44">
        <f>Source!AQ555</f>
        <v>97</v>
      </c>
      <c r="F990" s="45"/>
      <c r="G990" s="47" t="str">
        <f>Source!DI555</f>
        <v>)*1,15</v>
      </c>
      <c r="H990" s="45"/>
      <c r="I990" s="47"/>
      <c r="J990" s="47"/>
      <c r="K990" s="45"/>
      <c r="L990" s="51">
        <f>Source!U555</f>
        <v>8.2546999999999997</v>
      </c>
    </row>
    <row r="991" spans="1:26" ht="15">
      <c r="G991" s="71">
        <f>H985+H986+H987+H988+H989</f>
        <v>609.57000000000005</v>
      </c>
      <c r="H991" s="71"/>
      <c r="J991" s="71">
        <f>K985+K986+K987+K988+K989</f>
        <v>8327.2100000000009</v>
      </c>
      <c r="K991" s="71"/>
      <c r="L991" s="49">
        <f>Source!U555</f>
        <v>8.2546999999999997</v>
      </c>
      <c r="O991" s="32">
        <f>G991</f>
        <v>609.57000000000005</v>
      </c>
      <c r="P991" s="32">
        <f>J991</f>
        <v>8327.2100000000009</v>
      </c>
      <c r="Q991" s="32">
        <f>L991</f>
        <v>8.2546999999999997</v>
      </c>
      <c r="W991">
        <f>IF(Source!BI555&lt;=1,H985+H986+H987+H988+H989, 0)</f>
        <v>609.57000000000005</v>
      </c>
      <c r="X991">
        <f>IF(Source!BI555=2,H985+H986+H987+H988+H989, 0)</f>
        <v>0</v>
      </c>
      <c r="Y991">
        <f>IF(Source!BI555=3,H985+H986+H987+H988+H989, 0)</f>
        <v>0</v>
      </c>
      <c r="Z991">
        <f>IF(Source!BI555=4,H985+H986+H987+H988+H989, 0)</f>
        <v>0</v>
      </c>
    </row>
    <row r="992" spans="1:26" ht="71.25">
      <c r="A992" s="23" t="str">
        <f>Source!E556</f>
        <v>19</v>
      </c>
      <c r="B992" s="53" t="str">
        <f>Source!F556</f>
        <v>м08-03-593-6</v>
      </c>
      <c r="C992" s="53" t="str">
        <f>Source!G556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992" s="37" t="str">
        <f>Source!H556</f>
        <v>100 шт.</v>
      </c>
      <c r="E992" s="10">
        <f>Source!I556</f>
        <v>0.04</v>
      </c>
      <c r="F992" s="38">
        <f>Source!AL556+Source!AM556+Source!AO556</f>
        <v>1442.38</v>
      </c>
      <c r="G992" s="39"/>
      <c r="H992" s="38"/>
      <c r="I992" s="39" t="str">
        <f>Source!BO556</f>
        <v>м08-03-593-6</v>
      </c>
      <c r="J992" s="39"/>
      <c r="K992" s="38"/>
      <c r="L992" s="40"/>
      <c r="S992">
        <f>ROUND((Source!FX556/100)*((ROUND(Source!AF556*Source!I556, 2)+ROUND(Source!AE556*Source!I556, 2))), 2)</f>
        <v>27.08</v>
      </c>
      <c r="T992">
        <f>Source!X556</f>
        <v>763.1</v>
      </c>
      <c r="U992">
        <f>ROUND((Source!FY556/100)*((ROUND(Source!AF556*Source!I556, 2)+ROUND(Source!AE556*Source!I556, 2))), 2)</f>
        <v>18.53</v>
      </c>
      <c r="V992">
        <f>Source!Y556</f>
        <v>489.89</v>
      </c>
    </row>
    <row r="993" spans="1:26">
      <c r="C993" s="31" t="str">
        <f>"Объем: "&amp;Source!I556&amp;"=4/"&amp;"100"</f>
        <v>Объем: 0,04=4/100</v>
      </c>
    </row>
    <row r="994" spans="1:26" ht="14.25">
      <c r="A994" s="23"/>
      <c r="B994" s="53"/>
      <c r="C994" s="53" t="s">
        <v>1026</v>
      </c>
      <c r="D994" s="37"/>
      <c r="E994" s="10"/>
      <c r="F994" s="38">
        <f>Source!AO556</f>
        <v>700.75</v>
      </c>
      <c r="G994" s="39" t="str">
        <f>Source!DG556</f>
        <v/>
      </c>
      <c r="H994" s="38">
        <f>ROUND(Source!AF556*Source!I556, 2)</f>
        <v>28.03</v>
      </c>
      <c r="I994" s="39"/>
      <c r="J994" s="39">
        <f>IF(Source!BA556&lt;&gt; 0, Source!BA556, 1)</f>
        <v>33.049999999999997</v>
      </c>
      <c r="K994" s="38">
        <f>Source!S556</f>
        <v>926.39</v>
      </c>
      <c r="L994" s="40"/>
      <c r="R994">
        <f>H994</f>
        <v>28.03</v>
      </c>
    </row>
    <row r="995" spans="1:26" ht="14.25">
      <c r="A995" s="23"/>
      <c r="B995" s="53"/>
      <c r="C995" s="53" t="s">
        <v>92</v>
      </c>
      <c r="D995" s="37"/>
      <c r="E995" s="10"/>
      <c r="F995" s="38">
        <f>Source!AM556</f>
        <v>226.27</v>
      </c>
      <c r="G995" s="39" t="str">
        <f>Source!DE556</f>
        <v/>
      </c>
      <c r="H995" s="38">
        <f>ROUND(Source!AD556*Source!I556, 2)</f>
        <v>9.0500000000000007</v>
      </c>
      <c r="I995" s="39"/>
      <c r="J995" s="39">
        <f>IF(Source!BB556&lt;&gt; 0, Source!BB556, 1)</f>
        <v>8.4499999999999993</v>
      </c>
      <c r="K995" s="38">
        <f>Source!Q556</f>
        <v>76.48</v>
      </c>
      <c r="L995" s="40"/>
    </row>
    <row r="996" spans="1:26" ht="14.25">
      <c r="A996" s="23"/>
      <c r="B996" s="53"/>
      <c r="C996" s="53" t="s">
        <v>1032</v>
      </c>
      <c r="D996" s="37"/>
      <c r="E996" s="10"/>
      <c r="F996" s="38">
        <f>Source!AN556</f>
        <v>11.88</v>
      </c>
      <c r="G996" s="39" t="str">
        <f>Source!DF556</f>
        <v/>
      </c>
      <c r="H996" s="50">
        <f>ROUND(Source!AE556*Source!I556, 2)</f>
        <v>0.48</v>
      </c>
      <c r="I996" s="39"/>
      <c r="J996" s="39">
        <f>IF(Source!BS556&lt;&gt; 0, Source!BS556, 1)</f>
        <v>33.049999999999997</v>
      </c>
      <c r="K996" s="50">
        <f>Source!R556</f>
        <v>15.71</v>
      </c>
      <c r="L996" s="40"/>
      <c r="R996">
        <f>H996</f>
        <v>0.48</v>
      </c>
    </row>
    <row r="997" spans="1:26" ht="14.25">
      <c r="A997" s="23"/>
      <c r="B997" s="53"/>
      <c r="C997" s="53" t="s">
        <v>1034</v>
      </c>
      <c r="D997" s="37"/>
      <c r="E997" s="10"/>
      <c r="F997" s="38">
        <f>Source!AL556</f>
        <v>515.36</v>
      </c>
      <c r="G997" s="39" t="str">
        <f>Source!DD556</f>
        <v/>
      </c>
      <c r="H997" s="38">
        <f>ROUND(Source!AC556*Source!I556, 2)</f>
        <v>20.61</v>
      </c>
      <c r="I997" s="39"/>
      <c r="J997" s="39">
        <f>IF(Source!BC556&lt;&gt; 0, Source!BC556, 1)</f>
        <v>3.62</v>
      </c>
      <c r="K997" s="38">
        <f>Source!P556</f>
        <v>74.62</v>
      </c>
      <c r="L997" s="40"/>
    </row>
    <row r="998" spans="1:26" ht="14.25">
      <c r="A998" s="23"/>
      <c r="B998" s="53"/>
      <c r="C998" s="53" t="s">
        <v>1027</v>
      </c>
      <c r="D998" s="37" t="s">
        <v>1028</v>
      </c>
      <c r="E998" s="10">
        <f>Source!BZ556</f>
        <v>95</v>
      </c>
      <c r="F998" s="56"/>
      <c r="G998" s="39"/>
      <c r="H998" s="38">
        <f>SUM(S992:S1001)</f>
        <v>27.08</v>
      </c>
      <c r="I998" s="41" t="str">
        <f>CONCATENATE(Source!FX556, Source!FV556, "=")</f>
        <v>95*0,85=</v>
      </c>
      <c r="J998" s="36">
        <f>Source!AT556</f>
        <v>81</v>
      </c>
      <c r="K998" s="38">
        <f>SUM(T992:T1001)</f>
        <v>763.1</v>
      </c>
      <c r="L998" s="40"/>
    </row>
    <row r="999" spans="1:26" ht="14.25">
      <c r="A999" s="23"/>
      <c r="B999" s="53"/>
      <c r="C999" s="53" t="s">
        <v>1029</v>
      </c>
      <c r="D999" s="37" t="s">
        <v>1028</v>
      </c>
      <c r="E999" s="10">
        <f>Source!CA556</f>
        <v>65</v>
      </c>
      <c r="F999" s="56"/>
      <c r="G999" s="39"/>
      <c r="H999" s="38">
        <f>SUM(U992:U1001)</f>
        <v>18.53</v>
      </c>
      <c r="I999" s="41" t="str">
        <f>CONCATENATE(Source!FY556, Source!FW556, "=")</f>
        <v>65*0,8=</v>
      </c>
      <c r="J999" s="36">
        <f>Source!AU556</f>
        <v>52</v>
      </c>
      <c r="K999" s="38">
        <f>SUM(V992:V1001)</f>
        <v>489.89</v>
      </c>
      <c r="L999" s="40"/>
    </row>
    <row r="1000" spans="1:26" ht="14.25">
      <c r="A1000" s="23"/>
      <c r="B1000" s="53"/>
      <c r="C1000" s="53" t="s">
        <v>1030</v>
      </c>
      <c r="D1000" s="37" t="s">
        <v>1031</v>
      </c>
      <c r="E1000" s="10">
        <f>Source!AQ556</f>
        <v>70.64</v>
      </c>
      <c r="F1000" s="38"/>
      <c r="G1000" s="39" t="str">
        <f>Source!DI556</f>
        <v/>
      </c>
      <c r="H1000" s="38"/>
      <c r="I1000" s="39"/>
      <c r="J1000" s="39"/>
      <c r="K1000" s="38"/>
      <c r="L1000" s="42">
        <f>Source!U556</f>
        <v>2.8256000000000001</v>
      </c>
    </row>
    <row r="1001" spans="1:26" ht="42.75">
      <c r="A1001" s="54" t="str">
        <f>Source!E557</f>
        <v>19,1</v>
      </c>
      <c r="B1001" s="55" t="str">
        <f>Source!F557</f>
        <v>509-1338</v>
      </c>
      <c r="C1001" s="55" t="str">
        <f>Source!G557</f>
        <v>Светильник точечный марки AMBER 50 2 05 R50, неповоротный, с накладным стеклом, хром</v>
      </c>
      <c r="D1001" s="43" t="str">
        <f>Source!H557</f>
        <v>шт.</v>
      </c>
      <c r="E1001" s="44">
        <f>Source!I557</f>
        <v>4</v>
      </c>
      <c r="F1001" s="45">
        <f>Source!AL557+Source!AM557+Source!AO557</f>
        <v>15.27</v>
      </c>
      <c r="G1001" s="46" t="s">
        <v>3</v>
      </c>
      <c r="H1001" s="45">
        <f>ROUND(Source!AC557*Source!I557, 2)+ROUND(Source!AD557*Source!I557, 2)+ROUND(Source!AF557*Source!I557, 2)</f>
        <v>61.08</v>
      </c>
      <c r="I1001" s="47"/>
      <c r="J1001" s="47">
        <f>IF(Source!BC557&lt;&gt; 0, Source!BC557, 1)</f>
        <v>3.56</v>
      </c>
      <c r="K1001" s="45">
        <f>Source!O557</f>
        <v>217.44</v>
      </c>
      <c r="L1001" s="48"/>
      <c r="S1001">
        <f>ROUND((Source!FX557/100)*((ROUND(Source!AF557*Source!I557, 2)+ROUND(Source!AE557*Source!I557, 2))), 2)</f>
        <v>0</v>
      </c>
      <c r="T1001">
        <f>Source!X557</f>
        <v>0</v>
      </c>
      <c r="U1001">
        <f>ROUND((Source!FY557/100)*((ROUND(Source!AF557*Source!I557, 2)+ROUND(Source!AE557*Source!I557, 2))), 2)</f>
        <v>0</v>
      </c>
      <c r="V1001">
        <f>Source!Y557</f>
        <v>0</v>
      </c>
      <c r="W1001">
        <f>IF(Source!BI557&lt;=1,H1001, 0)</f>
        <v>0</v>
      </c>
      <c r="X1001">
        <f>IF(Source!BI557=2,H1001, 0)</f>
        <v>61.08</v>
      </c>
      <c r="Y1001">
        <f>IF(Source!BI557=3,H1001, 0)</f>
        <v>0</v>
      </c>
      <c r="Z1001">
        <f>IF(Source!BI557=4,H1001, 0)</f>
        <v>0</v>
      </c>
    </row>
    <row r="1002" spans="1:26" ht="15">
      <c r="G1002" s="71">
        <f>H994+H995+H997+H998+H999+SUM(H1001:H1001)</f>
        <v>164.38</v>
      </c>
      <c r="H1002" s="71"/>
      <c r="J1002" s="71">
        <f>K994+K995+K997+K998+K999+SUM(K1001:K1001)</f>
        <v>2547.92</v>
      </c>
      <c r="K1002" s="71"/>
      <c r="L1002" s="49">
        <f>Source!U556</f>
        <v>2.8256000000000001</v>
      </c>
      <c r="O1002" s="32">
        <f>G1002</f>
        <v>164.38</v>
      </c>
      <c r="P1002" s="32">
        <f>J1002</f>
        <v>2547.92</v>
      </c>
      <c r="Q1002" s="32">
        <f>L1002</f>
        <v>2.8256000000000001</v>
      </c>
      <c r="W1002">
        <f>IF(Source!BI556&lt;=1,H994+H995+H997+H998+H999, 0)</f>
        <v>0</v>
      </c>
      <c r="X1002">
        <f>IF(Source!BI556=2,H994+H995+H997+H998+H999, 0)</f>
        <v>103.3</v>
      </c>
      <c r="Y1002">
        <f>IF(Source!BI556=3,H994+H995+H997+H998+H999, 0)</f>
        <v>0</v>
      </c>
      <c r="Z1002">
        <f>IF(Source!BI556=4,H994+H995+H997+H998+H999, 0)</f>
        <v>0</v>
      </c>
    </row>
    <row r="1004" spans="1:26" ht="15">
      <c r="A1004" s="73" t="str">
        <f>CONCATENATE("Итого по подразделу: ",IF(Source!G559&lt;&gt;"Новый подраздел", Source!G559, ""))</f>
        <v>Итого по подразделу: ремонт</v>
      </c>
      <c r="B1004" s="73"/>
      <c r="C1004" s="73"/>
      <c r="D1004" s="73"/>
      <c r="E1004" s="73"/>
      <c r="F1004" s="73"/>
      <c r="G1004" s="72">
        <f>SUM(O841:O1003)</f>
        <v>18237.550000000003</v>
      </c>
      <c r="H1004" s="72"/>
      <c r="I1004" s="35"/>
      <c r="J1004" s="72">
        <f>SUM(P841:P1003)</f>
        <v>107064.25000000001</v>
      </c>
      <c r="K1004" s="72"/>
      <c r="L1004" s="49">
        <f>SUM(Q841:Q1003)</f>
        <v>78.737185499999995</v>
      </c>
    </row>
    <row r="1007" spans="1:26" ht="14.25">
      <c r="C1007" s="75" t="str">
        <f>Source!H588</f>
        <v>Ндс</v>
      </c>
      <c r="D1007" s="75"/>
      <c r="E1007" s="75"/>
      <c r="F1007" s="75"/>
      <c r="G1007" s="75"/>
      <c r="H1007" s="75"/>
      <c r="I1007" s="75"/>
      <c r="J1007" s="76">
        <f>IF(Source!F588=0, "", Source!F588)</f>
        <v>19271.599999999999</v>
      </c>
      <c r="K1007" s="76"/>
    </row>
    <row r="1008" spans="1:26" ht="14.25">
      <c r="C1008" s="75" t="str">
        <f>Source!H589</f>
        <v>всего с НДС</v>
      </c>
      <c r="D1008" s="75"/>
      <c r="E1008" s="75"/>
      <c r="F1008" s="75"/>
      <c r="G1008" s="75"/>
      <c r="H1008" s="75"/>
      <c r="I1008" s="75"/>
      <c r="J1008" s="76">
        <f>IF(Source!F589=0, "", Source!F589)</f>
        <v>126335.8</v>
      </c>
      <c r="K1008" s="76"/>
    </row>
    <row r="1010" spans="1:22" ht="15">
      <c r="A1010" s="73" t="str">
        <f>CONCATENATE("Итого по разделу: ",IF(Source!G591&lt;&gt;"Новый раздел", Source!G591, ""))</f>
        <v>Итого по разделу: комната 1-32 карантин</v>
      </c>
      <c r="B1010" s="73"/>
      <c r="C1010" s="73"/>
      <c r="D1010" s="73"/>
      <c r="E1010" s="73"/>
      <c r="F1010" s="73"/>
      <c r="G1010" s="72">
        <f>SUM(O770:O1009)</f>
        <v>18385.700000000004</v>
      </c>
      <c r="H1010" s="72"/>
      <c r="I1010" s="35"/>
      <c r="J1010" s="72">
        <f>SUM(P770:P1009)</f>
        <v>111381.45000000001</v>
      </c>
      <c r="K1010" s="72"/>
      <c r="L1010" s="49">
        <f>SUM(Q770:Q1009)</f>
        <v>86.031225499999991</v>
      </c>
    </row>
    <row r="1013" spans="1:22" ht="14.25">
      <c r="C1013" s="75" t="str">
        <f>Source!H620</f>
        <v>Ндс</v>
      </c>
      <c r="D1013" s="75"/>
      <c r="E1013" s="75"/>
      <c r="F1013" s="75"/>
      <c r="G1013" s="75"/>
      <c r="H1013" s="75"/>
      <c r="I1013" s="75"/>
      <c r="J1013" s="76">
        <f>IF(Source!F620=0, "", Source!F620)</f>
        <v>20048.7</v>
      </c>
      <c r="K1013" s="76"/>
    </row>
    <row r="1014" spans="1:22" ht="14.25">
      <c r="C1014" s="75" t="str">
        <f>Source!H621</f>
        <v>всего с НДС</v>
      </c>
      <c r="D1014" s="75"/>
      <c r="E1014" s="75"/>
      <c r="F1014" s="75"/>
      <c r="G1014" s="75"/>
      <c r="H1014" s="75"/>
      <c r="I1014" s="75"/>
      <c r="J1014" s="76">
        <f>IF(Source!F621=0, "", Source!F621)</f>
        <v>131430.1</v>
      </c>
      <c r="K1014" s="76"/>
    </row>
    <row r="1016" spans="1:22" ht="16.5">
      <c r="A1016" s="74" t="str">
        <f>CONCATENATE("Раздел: ",IF(Source!G623&lt;&gt;"Новый раздел", Source!G623, ""))</f>
        <v>Раздел: комната 1-33 карантин</v>
      </c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</row>
    <row r="1018" spans="1:22" ht="16.5">
      <c r="A1018" s="74" t="str">
        <f>CONCATENATE("Подраздел: ",IF(Source!G627&lt;&gt;"Новый подраздел", Source!G627, ""))</f>
        <v>Подраздел: демонтаж</v>
      </c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</row>
    <row r="1019" spans="1:22" ht="42.75">
      <c r="A1019" s="23" t="str">
        <f>Source!E631</f>
        <v>1</v>
      </c>
      <c r="B1019" s="53" t="str">
        <f>Source!F631</f>
        <v>57-1-2</v>
      </c>
      <c r="C1019" s="53" t="str">
        <f>Source!G631</f>
        <v>Разборка оснований покрытия полов лаг из досок и брусков</v>
      </c>
      <c r="D1019" s="37" t="str">
        <f>Source!H631</f>
        <v>100 м2 основания</v>
      </c>
      <c r="E1019" s="10">
        <f>Source!I631</f>
        <v>0.113</v>
      </c>
      <c r="F1019" s="38">
        <f>Source!AL631+Source!AM631+Source!AO631</f>
        <v>59.83</v>
      </c>
      <c r="G1019" s="39"/>
      <c r="H1019" s="38"/>
      <c r="I1019" s="39" t="str">
        <f>Source!BO631</f>
        <v>57-1-2</v>
      </c>
      <c r="J1019" s="39"/>
      <c r="K1019" s="38"/>
      <c r="L1019" s="40"/>
      <c r="S1019">
        <f>ROUND((Source!FX631/100)*((ROUND(Source!AF631*Source!I631, 2)+ROUND(Source!AE631*Source!I631, 2))), 2)</f>
        <v>5.41</v>
      </c>
      <c r="T1019">
        <f>Source!X631</f>
        <v>151.94</v>
      </c>
      <c r="U1019">
        <f>ROUND((Source!FY631/100)*((ROUND(Source!AF631*Source!I631, 2)+ROUND(Source!AE631*Source!I631, 2))), 2)</f>
        <v>4.5999999999999996</v>
      </c>
      <c r="V1019">
        <f>Source!Y631</f>
        <v>120.66</v>
      </c>
    </row>
    <row r="1020" spans="1:22">
      <c r="C1020" s="31" t="str">
        <f>"Объем: "&amp;Source!I631&amp;"=11,3/"&amp;"100"</f>
        <v>Объем: 0,113=11,3/100</v>
      </c>
    </row>
    <row r="1021" spans="1:22" ht="14.25">
      <c r="A1021" s="23"/>
      <c r="B1021" s="53"/>
      <c r="C1021" s="53" t="s">
        <v>1026</v>
      </c>
      <c r="D1021" s="37"/>
      <c r="E1021" s="10"/>
      <c r="F1021" s="38">
        <f>Source!AO631</f>
        <v>59.83</v>
      </c>
      <c r="G1021" s="39" t="str">
        <f>Source!DG631</f>
        <v/>
      </c>
      <c r="H1021" s="38">
        <f>ROUND(Source!AF631*Source!I631, 2)</f>
        <v>6.76</v>
      </c>
      <c r="I1021" s="39"/>
      <c r="J1021" s="39">
        <f>IF(Source!BA631&lt;&gt; 0, Source!BA631, 1)</f>
        <v>33.049999999999997</v>
      </c>
      <c r="K1021" s="38">
        <f>Source!S631</f>
        <v>223.44</v>
      </c>
      <c r="L1021" s="40"/>
      <c r="R1021">
        <f>H1021</f>
        <v>6.76</v>
      </c>
    </row>
    <row r="1022" spans="1:22" ht="14.25">
      <c r="A1022" s="23"/>
      <c r="B1022" s="53"/>
      <c r="C1022" s="53" t="s">
        <v>1027</v>
      </c>
      <c r="D1022" s="37" t="s">
        <v>1028</v>
      </c>
      <c r="E1022" s="10">
        <f>Source!BZ631</f>
        <v>80</v>
      </c>
      <c r="F1022" s="56"/>
      <c r="G1022" s="39"/>
      <c r="H1022" s="38">
        <f>SUM(S1019:S1025)</f>
        <v>5.41</v>
      </c>
      <c r="I1022" s="41" t="str">
        <f>CONCATENATE(Source!FX631, Source!FV631, "=")</f>
        <v>80*0,85=</v>
      </c>
      <c r="J1022" s="36">
        <f>Source!AT631</f>
        <v>68</v>
      </c>
      <c r="K1022" s="38">
        <f>SUM(T1019:T1025)</f>
        <v>151.94</v>
      </c>
      <c r="L1022" s="40"/>
    </row>
    <row r="1023" spans="1:22" ht="14.25">
      <c r="A1023" s="23"/>
      <c r="B1023" s="53"/>
      <c r="C1023" s="53" t="s">
        <v>1029</v>
      </c>
      <c r="D1023" s="37" t="s">
        <v>1028</v>
      </c>
      <c r="E1023" s="10">
        <f>Source!CA631</f>
        <v>68</v>
      </c>
      <c r="F1023" s="56"/>
      <c r="G1023" s="39"/>
      <c r="H1023" s="38">
        <f>SUM(U1019:U1025)</f>
        <v>4.5999999999999996</v>
      </c>
      <c r="I1023" s="41" t="str">
        <f>CONCATENATE(Source!FY631, Source!FW631, "=")</f>
        <v>68*0,8=</v>
      </c>
      <c r="J1023" s="36">
        <f>Source!AU631</f>
        <v>54</v>
      </c>
      <c r="K1023" s="38">
        <f>SUM(V1019:V1025)</f>
        <v>120.66</v>
      </c>
      <c r="L1023" s="40"/>
    </row>
    <row r="1024" spans="1:22" ht="14.25">
      <c r="A1024" s="23"/>
      <c r="B1024" s="53"/>
      <c r="C1024" s="53" t="s">
        <v>1030</v>
      </c>
      <c r="D1024" s="37" t="s">
        <v>1031</v>
      </c>
      <c r="E1024" s="10">
        <f>Source!AQ631</f>
        <v>7.67</v>
      </c>
      <c r="F1024" s="38"/>
      <c r="G1024" s="39" t="str">
        <f>Source!DI631</f>
        <v/>
      </c>
      <c r="H1024" s="38"/>
      <c r="I1024" s="39"/>
      <c r="J1024" s="39"/>
      <c r="K1024" s="38"/>
      <c r="L1024" s="42">
        <f>Source!U631</f>
        <v>0.86670999999999998</v>
      </c>
    </row>
    <row r="1025" spans="1:26" ht="14.25">
      <c r="A1025" s="54" t="str">
        <f>Source!E632</f>
        <v>1,1</v>
      </c>
      <c r="B1025" s="55" t="str">
        <f>Source!F632</f>
        <v>509-9900</v>
      </c>
      <c r="C1025" s="55" t="str">
        <f>Source!G632</f>
        <v>Строительный мусор</v>
      </c>
      <c r="D1025" s="43" t="str">
        <f>Source!H632</f>
        <v>т</v>
      </c>
      <c r="E1025" s="44">
        <f>Source!I632</f>
        <v>7.9100000000000004E-2</v>
      </c>
      <c r="F1025" s="45">
        <f>Source!AL632+Source!AM632+Source!AO632</f>
        <v>0</v>
      </c>
      <c r="G1025" s="46" t="s">
        <v>3</v>
      </c>
      <c r="H1025" s="45">
        <f>ROUND(Source!AC632*Source!I632, 2)+ROUND(Source!AD632*Source!I632, 2)+ROUND(Source!AF632*Source!I632, 2)</f>
        <v>0</v>
      </c>
      <c r="I1025" s="47"/>
      <c r="J1025" s="47">
        <f>IF(Source!BC632&lt;&gt; 0, Source!BC632, 1)</f>
        <v>1</v>
      </c>
      <c r="K1025" s="45">
        <f>Source!O632</f>
        <v>0</v>
      </c>
      <c r="L1025" s="48"/>
      <c r="S1025">
        <f>ROUND((Source!FX632/100)*((ROUND(Source!AF632*Source!I632, 2)+ROUND(Source!AE632*Source!I632, 2))), 2)</f>
        <v>0</v>
      </c>
      <c r="T1025">
        <f>Source!X632</f>
        <v>0</v>
      </c>
      <c r="U1025">
        <f>ROUND((Source!FY632/100)*((ROUND(Source!AF632*Source!I632, 2)+ROUND(Source!AE632*Source!I632, 2))), 2)</f>
        <v>0</v>
      </c>
      <c r="V1025">
        <f>Source!Y632</f>
        <v>0</v>
      </c>
      <c r="W1025">
        <f>IF(Source!BI632&lt;=1,H1025, 0)</f>
        <v>0</v>
      </c>
      <c r="X1025">
        <f>IF(Source!BI632=2,H1025, 0)</f>
        <v>0</v>
      </c>
      <c r="Y1025">
        <f>IF(Source!BI632=3,H1025, 0)</f>
        <v>0</v>
      </c>
      <c r="Z1025">
        <f>IF(Source!BI632=4,H1025, 0)</f>
        <v>0</v>
      </c>
    </row>
    <row r="1026" spans="1:26" ht="15">
      <c r="G1026" s="71">
        <f>H1021+H1022+H1023+SUM(H1025:H1025)</f>
        <v>16.77</v>
      </c>
      <c r="H1026" s="71"/>
      <c r="J1026" s="71">
        <f>K1021+K1022+K1023+SUM(K1025:K1025)</f>
        <v>496.03999999999996</v>
      </c>
      <c r="K1026" s="71"/>
      <c r="L1026" s="49">
        <f>Source!U631</f>
        <v>0.86670999999999998</v>
      </c>
      <c r="O1026" s="32">
        <f>G1026</f>
        <v>16.77</v>
      </c>
      <c r="P1026" s="32">
        <f>J1026</f>
        <v>496.03999999999996</v>
      </c>
      <c r="Q1026" s="32">
        <f>L1026</f>
        <v>0.86670999999999998</v>
      </c>
      <c r="W1026">
        <f>IF(Source!BI631&lt;=1,H1021+H1022+H1023, 0)</f>
        <v>16.77</v>
      </c>
      <c r="X1026">
        <f>IF(Source!BI631=2,H1021+H1022+H1023, 0)</f>
        <v>0</v>
      </c>
      <c r="Y1026">
        <f>IF(Source!BI631=3,H1021+H1022+H1023, 0)</f>
        <v>0</v>
      </c>
      <c r="Z1026">
        <f>IF(Source!BI631=4,H1021+H1022+H1023, 0)</f>
        <v>0</v>
      </c>
    </row>
    <row r="1027" spans="1:26" ht="42.75">
      <c r="A1027" s="23" t="str">
        <f>Source!E633</f>
        <v>2</v>
      </c>
      <c r="B1027" s="53" t="str">
        <f>Source!F633</f>
        <v>57-2-1</v>
      </c>
      <c r="C1027" s="53" t="str">
        <f>Source!G633</f>
        <v>Разборка покрытий полов из линолеума и релина</v>
      </c>
      <c r="D1027" s="37" t="str">
        <f>Source!H633</f>
        <v>100 м2 покрытия</v>
      </c>
      <c r="E1027" s="10">
        <f>Source!I633</f>
        <v>0.113</v>
      </c>
      <c r="F1027" s="38">
        <f>Source!AL633+Source!AM633+Source!AO633</f>
        <v>92.9</v>
      </c>
      <c r="G1027" s="39"/>
      <c r="H1027" s="38"/>
      <c r="I1027" s="39" t="str">
        <f>Source!BO633</f>
        <v>57-2-1</v>
      </c>
      <c r="J1027" s="39"/>
      <c r="K1027" s="38"/>
      <c r="L1027" s="40"/>
      <c r="S1027">
        <f>ROUND((Source!FX633/100)*((ROUND(Source!AF633*Source!I633, 2)+ROUND(Source!AE633*Source!I633, 2))), 2)</f>
        <v>8.19</v>
      </c>
      <c r="T1027">
        <f>Source!X633</f>
        <v>230.08</v>
      </c>
      <c r="U1027">
        <f>ROUND((Source!FY633/100)*((ROUND(Source!AF633*Source!I633, 2)+ROUND(Source!AE633*Source!I633, 2))), 2)</f>
        <v>6.96</v>
      </c>
      <c r="V1027">
        <f>Source!Y633</f>
        <v>182.71</v>
      </c>
    </row>
    <row r="1028" spans="1:26">
      <c r="C1028" s="31" t="str">
        <f>"Объем: "&amp;Source!I633&amp;"=11,3/"&amp;"100"</f>
        <v>Объем: 0,113=11,3/100</v>
      </c>
    </row>
    <row r="1029" spans="1:26" ht="14.25">
      <c r="A1029" s="23"/>
      <c r="B1029" s="53"/>
      <c r="C1029" s="53" t="s">
        <v>1026</v>
      </c>
      <c r="D1029" s="37"/>
      <c r="E1029" s="10"/>
      <c r="F1029" s="38">
        <f>Source!AO633</f>
        <v>88.84</v>
      </c>
      <c r="G1029" s="39" t="str">
        <f>Source!DG633</f>
        <v/>
      </c>
      <c r="H1029" s="38">
        <f>ROUND(Source!AF633*Source!I633, 2)</f>
        <v>10.039999999999999</v>
      </c>
      <c r="I1029" s="39"/>
      <c r="J1029" s="39">
        <f>IF(Source!BA633&lt;&gt; 0, Source!BA633, 1)</f>
        <v>33.049999999999997</v>
      </c>
      <c r="K1029" s="38">
        <f>Source!S633</f>
        <v>331.79</v>
      </c>
      <c r="L1029" s="40"/>
      <c r="R1029">
        <f>H1029</f>
        <v>10.039999999999999</v>
      </c>
    </row>
    <row r="1030" spans="1:26" ht="14.25">
      <c r="A1030" s="23"/>
      <c r="B1030" s="53"/>
      <c r="C1030" s="53" t="s">
        <v>92</v>
      </c>
      <c r="D1030" s="37"/>
      <c r="E1030" s="10"/>
      <c r="F1030" s="38">
        <f>Source!AM633</f>
        <v>4.0599999999999996</v>
      </c>
      <c r="G1030" s="39" t="str">
        <f>Source!DE633</f>
        <v/>
      </c>
      <c r="H1030" s="38">
        <f>ROUND(Source!AD633*Source!I633, 2)</f>
        <v>0.46</v>
      </c>
      <c r="I1030" s="39"/>
      <c r="J1030" s="39">
        <f>IF(Source!BB633&lt;&gt; 0, Source!BB633, 1)</f>
        <v>14.94</v>
      </c>
      <c r="K1030" s="38">
        <f>Source!Q633</f>
        <v>6.85</v>
      </c>
      <c r="L1030" s="40"/>
    </row>
    <row r="1031" spans="1:26" ht="14.25">
      <c r="A1031" s="23"/>
      <c r="B1031" s="53"/>
      <c r="C1031" s="53" t="s">
        <v>1032</v>
      </c>
      <c r="D1031" s="37"/>
      <c r="E1031" s="10"/>
      <c r="F1031" s="38">
        <f>Source!AN633</f>
        <v>1.76</v>
      </c>
      <c r="G1031" s="39" t="str">
        <f>Source!DF633</f>
        <v/>
      </c>
      <c r="H1031" s="50">
        <f>ROUND(Source!AE633*Source!I633, 2)</f>
        <v>0.2</v>
      </c>
      <c r="I1031" s="39"/>
      <c r="J1031" s="39">
        <f>IF(Source!BS633&lt;&gt; 0, Source!BS633, 1)</f>
        <v>33.049999999999997</v>
      </c>
      <c r="K1031" s="50">
        <f>Source!R633</f>
        <v>6.57</v>
      </c>
      <c r="L1031" s="40"/>
      <c r="R1031">
        <f>H1031</f>
        <v>0.2</v>
      </c>
    </row>
    <row r="1032" spans="1:26" ht="14.25">
      <c r="A1032" s="23"/>
      <c r="B1032" s="53"/>
      <c r="C1032" s="53" t="s">
        <v>1027</v>
      </c>
      <c r="D1032" s="37" t="s">
        <v>1028</v>
      </c>
      <c r="E1032" s="10">
        <f>Source!BZ633</f>
        <v>80</v>
      </c>
      <c r="F1032" s="56"/>
      <c r="G1032" s="39"/>
      <c r="H1032" s="38">
        <f>SUM(S1027:S1035)</f>
        <v>8.19</v>
      </c>
      <c r="I1032" s="41" t="str">
        <f>CONCATENATE(Source!FX633, Source!FV633, "=")</f>
        <v>80*0,85=</v>
      </c>
      <c r="J1032" s="36">
        <f>Source!AT633</f>
        <v>68</v>
      </c>
      <c r="K1032" s="38">
        <f>SUM(T1027:T1035)</f>
        <v>230.08</v>
      </c>
      <c r="L1032" s="40"/>
    </row>
    <row r="1033" spans="1:26" ht="14.25">
      <c r="A1033" s="23"/>
      <c r="B1033" s="53"/>
      <c r="C1033" s="53" t="s">
        <v>1029</v>
      </c>
      <c r="D1033" s="37" t="s">
        <v>1028</v>
      </c>
      <c r="E1033" s="10">
        <f>Source!CA633</f>
        <v>68</v>
      </c>
      <c r="F1033" s="56"/>
      <c r="G1033" s="39"/>
      <c r="H1033" s="38">
        <f>SUM(U1027:U1035)</f>
        <v>6.96</v>
      </c>
      <c r="I1033" s="41" t="str">
        <f>CONCATENATE(Source!FY633, Source!FW633, "=")</f>
        <v>68*0,8=</v>
      </c>
      <c r="J1033" s="36">
        <f>Source!AU633</f>
        <v>54</v>
      </c>
      <c r="K1033" s="38">
        <f>SUM(V1027:V1035)</f>
        <v>182.71</v>
      </c>
      <c r="L1033" s="40"/>
    </row>
    <row r="1034" spans="1:26" ht="14.25">
      <c r="A1034" s="23"/>
      <c r="B1034" s="53"/>
      <c r="C1034" s="53" t="s">
        <v>1030</v>
      </c>
      <c r="D1034" s="37" t="s">
        <v>1031</v>
      </c>
      <c r="E1034" s="10">
        <f>Source!AQ633</f>
        <v>11.39</v>
      </c>
      <c r="F1034" s="38"/>
      <c r="G1034" s="39" t="str">
        <f>Source!DI633</f>
        <v/>
      </c>
      <c r="H1034" s="38"/>
      <c r="I1034" s="39"/>
      <c r="J1034" s="39"/>
      <c r="K1034" s="38"/>
      <c r="L1034" s="42">
        <f>Source!U633</f>
        <v>1.2870700000000002</v>
      </c>
    </row>
    <row r="1035" spans="1:26" ht="14.25">
      <c r="A1035" s="54" t="str">
        <f>Source!E634</f>
        <v>2,1</v>
      </c>
      <c r="B1035" s="55" t="str">
        <f>Source!F634</f>
        <v>509-9900</v>
      </c>
      <c r="C1035" s="55" t="str">
        <f>Source!G634</f>
        <v>Строительный мусор</v>
      </c>
      <c r="D1035" s="43" t="str">
        <f>Source!H634</f>
        <v>т</v>
      </c>
      <c r="E1035" s="44">
        <f>Source!I634</f>
        <v>5.3109999999999997E-2</v>
      </c>
      <c r="F1035" s="45">
        <f>Source!AL634+Source!AM634+Source!AO634</f>
        <v>0</v>
      </c>
      <c r="G1035" s="46" t="s">
        <v>3</v>
      </c>
      <c r="H1035" s="45">
        <f>ROUND(Source!AC634*Source!I634, 2)+ROUND(Source!AD634*Source!I634, 2)+ROUND(Source!AF634*Source!I634, 2)</f>
        <v>0</v>
      </c>
      <c r="I1035" s="47"/>
      <c r="J1035" s="47">
        <f>IF(Source!BC634&lt;&gt; 0, Source!BC634, 1)</f>
        <v>1</v>
      </c>
      <c r="K1035" s="45">
        <f>Source!O634</f>
        <v>0</v>
      </c>
      <c r="L1035" s="48"/>
      <c r="S1035">
        <f>ROUND((Source!FX634/100)*((ROUND(Source!AF634*Source!I634, 2)+ROUND(Source!AE634*Source!I634, 2))), 2)</f>
        <v>0</v>
      </c>
      <c r="T1035">
        <f>Source!X634</f>
        <v>0</v>
      </c>
      <c r="U1035">
        <f>ROUND((Source!FY634/100)*((ROUND(Source!AF634*Source!I634, 2)+ROUND(Source!AE634*Source!I634, 2))), 2)</f>
        <v>0</v>
      </c>
      <c r="V1035">
        <f>Source!Y634</f>
        <v>0</v>
      </c>
      <c r="W1035">
        <f>IF(Source!BI634&lt;=1,H1035, 0)</f>
        <v>0</v>
      </c>
      <c r="X1035">
        <f>IF(Source!BI634=2,H1035, 0)</f>
        <v>0</v>
      </c>
      <c r="Y1035">
        <f>IF(Source!BI634=3,H1035, 0)</f>
        <v>0</v>
      </c>
      <c r="Z1035">
        <f>IF(Source!BI634=4,H1035, 0)</f>
        <v>0</v>
      </c>
    </row>
    <row r="1036" spans="1:26" ht="15">
      <c r="G1036" s="71">
        <f>H1029+H1030+H1032+H1033+SUM(H1035:H1035)</f>
        <v>25.65</v>
      </c>
      <c r="H1036" s="71"/>
      <c r="J1036" s="71">
        <f>K1029+K1030+K1032+K1033+SUM(K1035:K1035)</f>
        <v>751.43000000000006</v>
      </c>
      <c r="K1036" s="71"/>
      <c r="L1036" s="49">
        <f>Source!U633</f>
        <v>1.2870700000000002</v>
      </c>
      <c r="O1036" s="32">
        <f>G1036</f>
        <v>25.65</v>
      </c>
      <c r="P1036" s="32">
        <f>J1036</f>
        <v>751.43000000000006</v>
      </c>
      <c r="Q1036" s="32">
        <f>L1036</f>
        <v>1.2870700000000002</v>
      </c>
      <c r="W1036">
        <f>IF(Source!BI633&lt;=1,H1029+H1030+H1032+H1033, 0)</f>
        <v>25.65</v>
      </c>
      <c r="X1036">
        <f>IF(Source!BI633=2,H1029+H1030+H1032+H1033, 0)</f>
        <v>0</v>
      </c>
      <c r="Y1036">
        <f>IF(Source!BI633=3,H1029+H1030+H1032+H1033, 0)</f>
        <v>0</v>
      </c>
      <c r="Z1036">
        <f>IF(Source!BI633=4,H1029+H1030+H1032+H1033, 0)</f>
        <v>0</v>
      </c>
    </row>
    <row r="1037" spans="1:26" ht="42.75">
      <c r="A1037" s="23" t="str">
        <f>Source!E635</f>
        <v>3</v>
      </c>
      <c r="B1037" s="53" t="str">
        <f>Source!F635</f>
        <v>57-3-1</v>
      </c>
      <c r="C1037" s="53" t="str">
        <f>Source!G635</f>
        <v>Разборка плинтусов деревянных и из пластмассовых материалов</v>
      </c>
      <c r="D1037" s="37" t="str">
        <f>Source!H635</f>
        <v>100 М ПЛИНТУСА</v>
      </c>
      <c r="E1037" s="10">
        <f>Source!I635</f>
        <v>0.15</v>
      </c>
      <c r="F1037" s="38">
        <f>Source!AL635+Source!AM635+Source!AO635</f>
        <v>29.41</v>
      </c>
      <c r="G1037" s="39"/>
      <c r="H1037" s="38"/>
      <c r="I1037" s="39" t="str">
        <f>Source!BO635</f>
        <v>57-3-1</v>
      </c>
      <c r="J1037" s="39"/>
      <c r="K1037" s="38"/>
      <c r="L1037" s="40"/>
      <c r="S1037">
        <f>ROUND((Source!FX635/100)*((ROUND(Source!AF635*Source!I635, 2)+ROUND(Source!AE635*Source!I635, 2))), 2)</f>
        <v>3.53</v>
      </c>
      <c r="T1037">
        <f>Source!X635</f>
        <v>99.14</v>
      </c>
      <c r="U1037">
        <f>ROUND((Source!FY635/100)*((ROUND(Source!AF635*Source!I635, 2)+ROUND(Source!AE635*Source!I635, 2))), 2)</f>
        <v>3</v>
      </c>
      <c r="V1037">
        <f>Source!Y635</f>
        <v>78.73</v>
      </c>
    </row>
    <row r="1038" spans="1:26">
      <c r="C1038" s="31" t="str">
        <f>"Объем: "&amp;Source!I635&amp;"=15/"&amp;"100"</f>
        <v>Объем: 0,15=15/100</v>
      </c>
    </row>
    <row r="1039" spans="1:26" ht="14.25">
      <c r="A1039" s="23"/>
      <c r="B1039" s="53"/>
      <c r="C1039" s="53" t="s">
        <v>1026</v>
      </c>
      <c r="D1039" s="37"/>
      <c r="E1039" s="10"/>
      <c r="F1039" s="38">
        <f>Source!AO635</f>
        <v>29.41</v>
      </c>
      <c r="G1039" s="39" t="str">
        <f>Source!DG635</f>
        <v/>
      </c>
      <c r="H1039" s="38">
        <f>ROUND(Source!AF635*Source!I635, 2)</f>
        <v>4.41</v>
      </c>
      <c r="I1039" s="39"/>
      <c r="J1039" s="39">
        <f>IF(Source!BA635&lt;&gt; 0, Source!BA635, 1)</f>
        <v>33.049999999999997</v>
      </c>
      <c r="K1039" s="38">
        <f>Source!S635</f>
        <v>145.80000000000001</v>
      </c>
      <c r="L1039" s="40"/>
      <c r="R1039">
        <f>H1039</f>
        <v>4.41</v>
      </c>
    </row>
    <row r="1040" spans="1:26" ht="14.25">
      <c r="A1040" s="23"/>
      <c r="B1040" s="53"/>
      <c r="C1040" s="53" t="s">
        <v>1027</v>
      </c>
      <c r="D1040" s="37" t="s">
        <v>1028</v>
      </c>
      <c r="E1040" s="10">
        <f>Source!BZ635</f>
        <v>80</v>
      </c>
      <c r="F1040" s="56"/>
      <c r="G1040" s="39"/>
      <c r="H1040" s="38">
        <f>SUM(S1037:S1043)</f>
        <v>3.53</v>
      </c>
      <c r="I1040" s="41" t="str">
        <f>CONCATENATE(Source!FX635, Source!FV635, "=")</f>
        <v>80*0,85=</v>
      </c>
      <c r="J1040" s="36">
        <f>Source!AT635</f>
        <v>68</v>
      </c>
      <c r="K1040" s="38">
        <f>SUM(T1037:T1043)</f>
        <v>99.14</v>
      </c>
      <c r="L1040" s="40"/>
    </row>
    <row r="1041" spans="1:26" ht="14.25">
      <c r="A1041" s="23"/>
      <c r="B1041" s="53"/>
      <c r="C1041" s="53" t="s">
        <v>1029</v>
      </c>
      <c r="D1041" s="37" t="s">
        <v>1028</v>
      </c>
      <c r="E1041" s="10">
        <f>Source!CA635</f>
        <v>68</v>
      </c>
      <c r="F1041" s="56"/>
      <c r="G1041" s="39"/>
      <c r="H1041" s="38">
        <f>SUM(U1037:U1043)</f>
        <v>3</v>
      </c>
      <c r="I1041" s="41" t="str">
        <f>CONCATENATE(Source!FY635, Source!FW635, "=")</f>
        <v>68*0,8=</v>
      </c>
      <c r="J1041" s="36">
        <f>Source!AU635</f>
        <v>54</v>
      </c>
      <c r="K1041" s="38">
        <f>SUM(V1037:V1043)</f>
        <v>78.73</v>
      </c>
      <c r="L1041" s="40"/>
    </row>
    <row r="1042" spans="1:26" ht="14.25">
      <c r="A1042" s="23"/>
      <c r="B1042" s="53"/>
      <c r="C1042" s="53" t="s">
        <v>1030</v>
      </c>
      <c r="D1042" s="37" t="s">
        <v>1031</v>
      </c>
      <c r="E1042" s="10">
        <f>Source!AQ635</f>
        <v>3.77</v>
      </c>
      <c r="F1042" s="38"/>
      <c r="G1042" s="39" t="str">
        <f>Source!DI635</f>
        <v/>
      </c>
      <c r="H1042" s="38"/>
      <c r="I1042" s="39"/>
      <c r="J1042" s="39"/>
      <c r="K1042" s="38"/>
      <c r="L1042" s="42">
        <f>Source!U635</f>
        <v>0.5655</v>
      </c>
    </row>
    <row r="1043" spans="1:26" ht="14.25">
      <c r="A1043" s="54" t="str">
        <f>Source!E636</f>
        <v>3,1</v>
      </c>
      <c r="B1043" s="55" t="str">
        <f>Source!F636</f>
        <v>509-9900</v>
      </c>
      <c r="C1043" s="55" t="str">
        <f>Source!G636</f>
        <v>Строительный мусор</v>
      </c>
      <c r="D1043" s="43" t="str">
        <f>Source!H636</f>
        <v>т</v>
      </c>
      <c r="E1043" s="44">
        <f>Source!I636</f>
        <v>1.6500000000000001E-2</v>
      </c>
      <c r="F1043" s="45">
        <f>Source!AL636+Source!AM636+Source!AO636</f>
        <v>0</v>
      </c>
      <c r="G1043" s="46" t="s">
        <v>3</v>
      </c>
      <c r="H1043" s="45">
        <f>ROUND(Source!AC636*Source!I636, 2)+ROUND(Source!AD636*Source!I636, 2)+ROUND(Source!AF636*Source!I636, 2)</f>
        <v>0</v>
      </c>
      <c r="I1043" s="47"/>
      <c r="J1043" s="47">
        <f>IF(Source!BC636&lt;&gt; 0, Source!BC636, 1)</f>
        <v>1</v>
      </c>
      <c r="K1043" s="45">
        <f>Source!O636</f>
        <v>0</v>
      </c>
      <c r="L1043" s="48"/>
      <c r="S1043">
        <f>ROUND((Source!FX636/100)*((ROUND(Source!AF636*Source!I636, 2)+ROUND(Source!AE636*Source!I636, 2))), 2)</f>
        <v>0</v>
      </c>
      <c r="T1043">
        <f>Source!X636</f>
        <v>0</v>
      </c>
      <c r="U1043">
        <f>ROUND((Source!FY636/100)*((ROUND(Source!AF636*Source!I636, 2)+ROUND(Source!AE636*Source!I636, 2))), 2)</f>
        <v>0</v>
      </c>
      <c r="V1043">
        <f>Source!Y636</f>
        <v>0</v>
      </c>
      <c r="W1043">
        <f>IF(Source!BI636&lt;=1,H1043, 0)</f>
        <v>0</v>
      </c>
      <c r="X1043">
        <f>IF(Source!BI636=2,H1043, 0)</f>
        <v>0</v>
      </c>
      <c r="Y1043">
        <f>IF(Source!BI636=3,H1043, 0)</f>
        <v>0</v>
      </c>
      <c r="Z1043">
        <f>IF(Source!BI636=4,H1043, 0)</f>
        <v>0</v>
      </c>
    </row>
    <row r="1044" spans="1:26" ht="15">
      <c r="G1044" s="71">
        <f>H1039+H1040+H1041+SUM(H1043:H1043)</f>
        <v>10.94</v>
      </c>
      <c r="H1044" s="71"/>
      <c r="J1044" s="71">
        <f>K1039+K1040+K1041+SUM(K1043:K1043)</f>
        <v>323.67</v>
      </c>
      <c r="K1044" s="71"/>
      <c r="L1044" s="49">
        <f>Source!U635</f>
        <v>0.5655</v>
      </c>
      <c r="O1044" s="32">
        <f>G1044</f>
        <v>10.94</v>
      </c>
      <c r="P1044" s="32">
        <f>J1044</f>
        <v>323.67</v>
      </c>
      <c r="Q1044" s="32">
        <f>L1044</f>
        <v>0.5655</v>
      </c>
      <c r="W1044">
        <f>IF(Source!BI635&lt;=1,H1039+H1040+H1041, 0)</f>
        <v>10.94</v>
      </c>
      <c r="X1044">
        <f>IF(Source!BI635=2,H1039+H1040+H1041, 0)</f>
        <v>0</v>
      </c>
      <c r="Y1044">
        <f>IF(Source!BI635=3,H1039+H1040+H1041, 0)</f>
        <v>0</v>
      </c>
      <c r="Z1044">
        <f>IF(Source!BI635=4,H1039+H1040+H1041, 0)</f>
        <v>0</v>
      </c>
    </row>
    <row r="1045" spans="1:26" ht="14.25">
      <c r="A1045" s="23" t="str">
        <f>Source!E637</f>
        <v>4</v>
      </c>
      <c r="B1045" s="53" t="str">
        <f>Source!F637</f>
        <v>67-4-1</v>
      </c>
      <c r="C1045" s="53" t="str">
        <f>Source!G637</f>
        <v>Демонтаж выключателей, розеток</v>
      </c>
      <c r="D1045" s="37" t="str">
        <f>Source!H637</f>
        <v>100 шт.</v>
      </c>
      <c r="E1045" s="10">
        <f>Source!I637</f>
        <v>0.04</v>
      </c>
      <c r="F1045" s="38">
        <f>Source!AL637+Source!AM637+Source!AO637</f>
        <v>45.55</v>
      </c>
      <c r="G1045" s="39"/>
      <c r="H1045" s="38"/>
      <c r="I1045" s="39" t="str">
        <f>Source!BO637</f>
        <v>67-4-1</v>
      </c>
      <c r="J1045" s="39"/>
      <c r="K1045" s="38"/>
      <c r="L1045" s="40"/>
      <c r="S1045">
        <f>ROUND((Source!FX637/100)*((ROUND(Source!AF637*Source!I637, 2)+ROUND(Source!AE637*Source!I637, 2))), 2)</f>
        <v>1.55</v>
      </c>
      <c r="T1045">
        <f>Source!X637</f>
        <v>43.36</v>
      </c>
      <c r="U1045">
        <f>ROUND((Source!FY637/100)*((ROUND(Source!AF637*Source!I637, 2)+ROUND(Source!AE637*Source!I637, 2))), 2)</f>
        <v>1.18</v>
      </c>
      <c r="V1045">
        <f>Source!Y637</f>
        <v>31.31</v>
      </c>
    </row>
    <row r="1046" spans="1:26">
      <c r="C1046" s="31" t="str">
        <f>"Объем: "&amp;Source!I637&amp;"=4/"&amp;"100"</f>
        <v>Объем: 0,04=4/100</v>
      </c>
    </row>
    <row r="1047" spans="1:26" ht="14.25">
      <c r="A1047" s="23"/>
      <c r="B1047" s="53"/>
      <c r="C1047" s="53" t="s">
        <v>1026</v>
      </c>
      <c r="D1047" s="37"/>
      <c r="E1047" s="10"/>
      <c r="F1047" s="38">
        <f>Source!AO637</f>
        <v>45.55</v>
      </c>
      <c r="G1047" s="39" t="str">
        <f>Source!DG637</f>
        <v/>
      </c>
      <c r="H1047" s="38">
        <f>ROUND(Source!AF637*Source!I637, 2)</f>
        <v>1.82</v>
      </c>
      <c r="I1047" s="39"/>
      <c r="J1047" s="39">
        <f>IF(Source!BA637&lt;&gt; 0, Source!BA637, 1)</f>
        <v>33.049999999999997</v>
      </c>
      <c r="K1047" s="38">
        <f>Source!S637</f>
        <v>60.22</v>
      </c>
      <c r="L1047" s="40"/>
      <c r="R1047">
        <f>H1047</f>
        <v>1.82</v>
      </c>
    </row>
    <row r="1048" spans="1:26" ht="14.25">
      <c r="A1048" s="23"/>
      <c r="B1048" s="53"/>
      <c r="C1048" s="53" t="s">
        <v>1027</v>
      </c>
      <c r="D1048" s="37" t="s">
        <v>1028</v>
      </c>
      <c r="E1048" s="10">
        <f>Source!BZ637</f>
        <v>85</v>
      </c>
      <c r="F1048" s="56"/>
      <c r="G1048" s="39"/>
      <c r="H1048" s="38">
        <f>SUM(S1045:S1050)</f>
        <v>1.55</v>
      </c>
      <c r="I1048" s="41" t="str">
        <f>CONCATENATE(Source!FX637, Source!FV637, "=")</f>
        <v>85*0,85=</v>
      </c>
      <c r="J1048" s="36">
        <f>Source!AT637</f>
        <v>72</v>
      </c>
      <c r="K1048" s="38">
        <f>SUM(T1045:T1050)</f>
        <v>43.36</v>
      </c>
      <c r="L1048" s="40"/>
    </row>
    <row r="1049" spans="1:26" ht="14.25">
      <c r="A1049" s="23"/>
      <c r="B1049" s="53"/>
      <c r="C1049" s="53" t="s">
        <v>1029</v>
      </c>
      <c r="D1049" s="37" t="s">
        <v>1028</v>
      </c>
      <c r="E1049" s="10">
        <f>Source!CA637</f>
        <v>65</v>
      </c>
      <c r="F1049" s="56"/>
      <c r="G1049" s="39"/>
      <c r="H1049" s="38">
        <f>SUM(U1045:U1050)</f>
        <v>1.18</v>
      </c>
      <c r="I1049" s="41" t="str">
        <f>CONCATENATE(Source!FY637, Source!FW637, "=")</f>
        <v>65*0,8=</v>
      </c>
      <c r="J1049" s="36">
        <f>Source!AU637</f>
        <v>52</v>
      </c>
      <c r="K1049" s="38">
        <f>SUM(V1045:V1050)</f>
        <v>31.31</v>
      </c>
      <c r="L1049" s="40"/>
    </row>
    <row r="1050" spans="1:26" ht="14.25">
      <c r="A1050" s="54"/>
      <c r="B1050" s="55"/>
      <c r="C1050" s="55" t="s">
        <v>1030</v>
      </c>
      <c r="D1050" s="43" t="s">
        <v>1031</v>
      </c>
      <c r="E1050" s="44">
        <f>Source!AQ637</f>
        <v>5.84</v>
      </c>
      <c r="F1050" s="45"/>
      <c r="G1050" s="47" t="str">
        <f>Source!DI637</f>
        <v/>
      </c>
      <c r="H1050" s="45"/>
      <c r="I1050" s="47"/>
      <c r="J1050" s="47"/>
      <c r="K1050" s="45"/>
      <c r="L1050" s="51">
        <f>Source!U637</f>
        <v>0.2336</v>
      </c>
    </row>
    <row r="1051" spans="1:26" ht="15">
      <c r="G1051" s="71">
        <f>H1047+H1048+H1049</f>
        <v>4.55</v>
      </c>
      <c r="H1051" s="71"/>
      <c r="J1051" s="71">
        <f>K1047+K1048+K1049</f>
        <v>134.88999999999999</v>
      </c>
      <c r="K1051" s="71"/>
      <c r="L1051" s="49">
        <f>Source!U637</f>
        <v>0.2336</v>
      </c>
      <c r="O1051" s="32">
        <f>G1051</f>
        <v>4.55</v>
      </c>
      <c r="P1051" s="32">
        <f>J1051</f>
        <v>134.88999999999999</v>
      </c>
      <c r="Q1051" s="32">
        <f>L1051</f>
        <v>0.2336</v>
      </c>
      <c r="W1051">
        <f>IF(Source!BI637&lt;=1,H1047+H1048+H1049, 0)</f>
        <v>4.55</v>
      </c>
      <c r="X1051">
        <f>IF(Source!BI637=2,H1047+H1048+H1049, 0)</f>
        <v>0</v>
      </c>
      <c r="Y1051">
        <f>IF(Source!BI637=3,H1047+H1048+H1049, 0)</f>
        <v>0</v>
      </c>
      <c r="Z1051">
        <f>IF(Source!BI637=4,H1047+H1048+H1049, 0)</f>
        <v>0</v>
      </c>
    </row>
    <row r="1052" spans="1:26" ht="14.25">
      <c r="A1052" s="23" t="str">
        <f>Source!E638</f>
        <v>5</v>
      </c>
      <c r="B1052" s="53" t="str">
        <f>Source!F638</f>
        <v>67-3-1</v>
      </c>
      <c r="C1052" s="53" t="str">
        <f>Source!G638</f>
        <v>Демонтаж кабеля</v>
      </c>
      <c r="D1052" s="37" t="str">
        <f>Source!H638</f>
        <v>100 м</v>
      </c>
      <c r="E1052" s="10">
        <f>Source!I638</f>
        <v>0.15</v>
      </c>
      <c r="F1052" s="38">
        <f>Source!AL638+Source!AM638+Source!AO638</f>
        <v>75.5</v>
      </c>
      <c r="G1052" s="39"/>
      <c r="H1052" s="38"/>
      <c r="I1052" s="39" t="str">
        <f>Source!BO638</f>
        <v>67-3-1</v>
      </c>
      <c r="J1052" s="39"/>
      <c r="K1052" s="38"/>
      <c r="L1052" s="40"/>
      <c r="S1052">
        <f>ROUND((Source!FX638/100)*((ROUND(Source!AF638*Source!I638, 2)+ROUND(Source!AE638*Source!I638, 2))), 2)</f>
        <v>9.61</v>
      </c>
      <c r="T1052">
        <f>Source!X638</f>
        <v>268.88</v>
      </c>
      <c r="U1052">
        <f>ROUND((Source!FY638/100)*((ROUND(Source!AF638*Source!I638, 2)+ROUND(Source!AE638*Source!I638, 2))), 2)</f>
        <v>7.35</v>
      </c>
      <c r="V1052">
        <f>Source!Y638</f>
        <v>194.19</v>
      </c>
    </row>
    <row r="1053" spans="1:26">
      <c r="C1053" s="31" t="str">
        <f>"Объем: "&amp;Source!I638&amp;"=15/"&amp;"100"</f>
        <v>Объем: 0,15=15/100</v>
      </c>
    </row>
    <row r="1054" spans="1:26" ht="14.25">
      <c r="A1054" s="23"/>
      <c r="B1054" s="53"/>
      <c r="C1054" s="53" t="s">
        <v>1026</v>
      </c>
      <c r="D1054" s="37"/>
      <c r="E1054" s="10"/>
      <c r="F1054" s="38">
        <f>Source!AO638</f>
        <v>75.19</v>
      </c>
      <c r="G1054" s="39" t="str">
        <f>Source!DG638</f>
        <v/>
      </c>
      <c r="H1054" s="38">
        <f>ROUND(Source!AF638*Source!I638, 2)</f>
        <v>11.28</v>
      </c>
      <c r="I1054" s="39"/>
      <c r="J1054" s="39">
        <f>IF(Source!BA638&lt;&gt; 0, Source!BA638, 1)</f>
        <v>33.049999999999997</v>
      </c>
      <c r="K1054" s="38">
        <f>Source!S638</f>
        <v>372.75</v>
      </c>
      <c r="L1054" s="40"/>
      <c r="R1054">
        <f>H1054</f>
        <v>11.28</v>
      </c>
    </row>
    <row r="1055" spans="1:26" ht="14.25">
      <c r="A1055" s="23"/>
      <c r="B1055" s="53"/>
      <c r="C1055" s="53" t="s">
        <v>92</v>
      </c>
      <c r="D1055" s="37"/>
      <c r="E1055" s="10"/>
      <c r="F1055" s="38">
        <f>Source!AM638</f>
        <v>0.31</v>
      </c>
      <c r="G1055" s="39" t="str">
        <f>Source!DE638</f>
        <v/>
      </c>
      <c r="H1055" s="38">
        <f>ROUND(Source!AD638*Source!I638, 2)</f>
        <v>0.05</v>
      </c>
      <c r="I1055" s="39"/>
      <c r="J1055" s="39">
        <f>IF(Source!BB638&lt;&gt; 0, Source!BB638, 1)</f>
        <v>15.06</v>
      </c>
      <c r="K1055" s="38">
        <f>Source!Q638</f>
        <v>0.7</v>
      </c>
      <c r="L1055" s="40"/>
    </row>
    <row r="1056" spans="1:26" ht="14.25">
      <c r="A1056" s="23"/>
      <c r="B1056" s="53"/>
      <c r="C1056" s="53" t="s">
        <v>1032</v>
      </c>
      <c r="D1056" s="37"/>
      <c r="E1056" s="10"/>
      <c r="F1056" s="38">
        <f>Source!AN638</f>
        <v>0.14000000000000001</v>
      </c>
      <c r="G1056" s="39" t="str">
        <f>Source!DF638</f>
        <v/>
      </c>
      <c r="H1056" s="50">
        <f>ROUND(Source!AE638*Source!I638, 2)</f>
        <v>0.02</v>
      </c>
      <c r="I1056" s="39"/>
      <c r="J1056" s="39">
        <f>IF(Source!BS638&lt;&gt; 0, Source!BS638, 1)</f>
        <v>33.049999999999997</v>
      </c>
      <c r="K1056" s="50">
        <f>Source!R638</f>
        <v>0.69</v>
      </c>
      <c r="L1056" s="40"/>
      <c r="R1056">
        <f>H1056</f>
        <v>0.02</v>
      </c>
    </row>
    <row r="1057" spans="1:26" ht="14.25">
      <c r="A1057" s="23"/>
      <c r="B1057" s="53"/>
      <c r="C1057" s="53" t="s">
        <v>1027</v>
      </c>
      <c r="D1057" s="37" t="s">
        <v>1028</v>
      </c>
      <c r="E1057" s="10">
        <f>Source!BZ638</f>
        <v>85</v>
      </c>
      <c r="F1057" s="56"/>
      <c r="G1057" s="39"/>
      <c r="H1057" s="38">
        <f>SUM(S1052:S1059)</f>
        <v>9.61</v>
      </c>
      <c r="I1057" s="41" t="str">
        <f>CONCATENATE(Source!FX638, Source!FV638, "=")</f>
        <v>85*0,85=</v>
      </c>
      <c r="J1057" s="36">
        <f>Source!AT638</f>
        <v>72</v>
      </c>
      <c r="K1057" s="38">
        <f>SUM(T1052:T1059)</f>
        <v>268.88</v>
      </c>
      <c r="L1057" s="40"/>
    </row>
    <row r="1058" spans="1:26" ht="14.25">
      <c r="A1058" s="23"/>
      <c r="B1058" s="53"/>
      <c r="C1058" s="53" t="s">
        <v>1029</v>
      </c>
      <c r="D1058" s="37" t="s">
        <v>1028</v>
      </c>
      <c r="E1058" s="10">
        <f>Source!CA638</f>
        <v>65</v>
      </c>
      <c r="F1058" s="56"/>
      <c r="G1058" s="39"/>
      <c r="H1058" s="38">
        <f>SUM(U1052:U1059)</f>
        <v>7.35</v>
      </c>
      <c r="I1058" s="41" t="str">
        <f>CONCATENATE(Source!FY638, Source!FW638, "=")</f>
        <v>65*0,8=</v>
      </c>
      <c r="J1058" s="36">
        <f>Source!AU638</f>
        <v>52</v>
      </c>
      <c r="K1058" s="38">
        <f>SUM(V1052:V1059)</f>
        <v>194.19</v>
      </c>
      <c r="L1058" s="40"/>
    </row>
    <row r="1059" spans="1:26" ht="14.25">
      <c r="A1059" s="54"/>
      <c r="B1059" s="55"/>
      <c r="C1059" s="55" t="s">
        <v>1030</v>
      </c>
      <c r="D1059" s="43" t="s">
        <v>1031</v>
      </c>
      <c r="E1059" s="44">
        <f>Source!AQ638</f>
        <v>9.64</v>
      </c>
      <c r="F1059" s="45"/>
      <c r="G1059" s="47" t="str">
        <f>Source!DI638</f>
        <v/>
      </c>
      <c r="H1059" s="45"/>
      <c r="I1059" s="47"/>
      <c r="J1059" s="47"/>
      <c r="K1059" s="45"/>
      <c r="L1059" s="51">
        <f>Source!U638</f>
        <v>1.446</v>
      </c>
    </row>
    <row r="1060" spans="1:26" ht="15">
      <c r="G1060" s="71">
        <f>H1054+H1055+H1057+H1058</f>
        <v>28.29</v>
      </c>
      <c r="H1060" s="71"/>
      <c r="J1060" s="71">
        <f>K1054+K1055+K1057+K1058</f>
        <v>836.52</v>
      </c>
      <c r="K1060" s="71"/>
      <c r="L1060" s="49">
        <f>Source!U638</f>
        <v>1.446</v>
      </c>
      <c r="O1060" s="32">
        <f>G1060</f>
        <v>28.29</v>
      </c>
      <c r="P1060" s="32">
        <f>J1060</f>
        <v>836.52</v>
      </c>
      <c r="Q1060" s="32">
        <f>L1060</f>
        <v>1.446</v>
      </c>
      <c r="W1060">
        <f>IF(Source!BI638&lt;=1,H1054+H1055+H1057+H1058, 0)</f>
        <v>28.29</v>
      </c>
      <c r="X1060">
        <f>IF(Source!BI638=2,H1054+H1055+H1057+H1058, 0)</f>
        <v>0</v>
      </c>
      <c r="Y1060">
        <f>IF(Source!BI638=3,H1054+H1055+H1057+H1058, 0)</f>
        <v>0</v>
      </c>
      <c r="Z1060">
        <f>IF(Source!BI638=4,H1054+H1055+H1057+H1058, 0)</f>
        <v>0</v>
      </c>
    </row>
    <row r="1061" spans="1:26" ht="28.5">
      <c r="A1061" s="23" t="str">
        <f>Source!E639</f>
        <v>6</v>
      </c>
      <c r="B1061" s="53" t="str">
        <f>Source!F639</f>
        <v>67-4-5</v>
      </c>
      <c r="C1061" s="53" t="str">
        <f>Source!G639</f>
        <v>Демонтаж светильников для люминесцентных ламп</v>
      </c>
      <c r="D1061" s="37" t="str">
        <f>Source!H639</f>
        <v>100 шт.</v>
      </c>
      <c r="E1061" s="10">
        <f>Source!I639</f>
        <v>0.02</v>
      </c>
      <c r="F1061" s="38">
        <f>Source!AL639+Source!AM639+Source!AO639</f>
        <v>145.97999999999999</v>
      </c>
      <c r="G1061" s="39"/>
      <c r="H1061" s="38"/>
      <c r="I1061" s="39" t="str">
        <f>Source!BO639</f>
        <v>67-4-5</v>
      </c>
      <c r="J1061" s="39"/>
      <c r="K1061" s="38"/>
      <c r="L1061" s="40"/>
      <c r="S1061">
        <f>ROUND((Source!FX639/100)*((ROUND(Source!AF639*Source!I639, 2)+ROUND(Source!AE639*Source!I639, 2))), 2)</f>
        <v>2.46</v>
      </c>
      <c r="T1061">
        <f>Source!X639</f>
        <v>68.8</v>
      </c>
      <c r="U1061">
        <f>ROUND((Source!FY639/100)*((ROUND(Source!AF639*Source!I639, 2)+ROUND(Source!AE639*Source!I639, 2))), 2)</f>
        <v>1.88</v>
      </c>
      <c r="V1061">
        <f>Source!Y639</f>
        <v>49.69</v>
      </c>
    </row>
    <row r="1062" spans="1:26">
      <c r="C1062" s="31" t="str">
        <f>"Объем: "&amp;Source!I639&amp;"=2/"&amp;"100"</f>
        <v>Объем: 0,02=2/100</v>
      </c>
    </row>
    <row r="1063" spans="1:26" ht="14.25">
      <c r="A1063" s="23"/>
      <c r="B1063" s="53"/>
      <c r="C1063" s="53" t="s">
        <v>1026</v>
      </c>
      <c r="D1063" s="37"/>
      <c r="E1063" s="10"/>
      <c r="F1063" s="38">
        <f>Source!AO639</f>
        <v>143.47999999999999</v>
      </c>
      <c r="G1063" s="39" t="str">
        <f>Source!DG639</f>
        <v/>
      </c>
      <c r="H1063" s="38">
        <f>ROUND(Source!AF639*Source!I639, 2)</f>
        <v>2.87</v>
      </c>
      <c r="I1063" s="39"/>
      <c r="J1063" s="39">
        <f>IF(Source!BA639&lt;&gt; 0, Source!BA639, 1)</f>
        <v>33.049999999999997</v>
      </c>
      <c r="K1063" s="38">
        <f>Source!S639</f>
        <v>94.84</v>
      </c>
      <c r="L1063" s="40"/>
      <c r="R1063">
        <f>H1063</f>
        <v>2.87</v>
      </c>
    </row>
    <row r="1064" spans="1:26" ht="14.25">
      <c r="A1064" s="23"/>
      <c r="B1064" s="53"/>
      <c r="C1064" s="53" t="s">
        <v>92</v>
      </c>
      <c r="D1064" s="37"/>
      <c r="E1064" s="10"/>
      <c r="F1064" s="38">
        <f>Source!AM639</f>
        <v>2.5</v>
      </c>
      <c r="G1064" s="39" t="str">
        <f>Source!DE639</f>
        <v/>
      </c>
      <c r="H1064" s="38">
        <f>ROUND(Source!AD639*Source!I639, 2)</f>
        <v>0.05</v>
      </c>
      <c r="I1064" s="39"/>
      <c r="J1064" s="39">
        <f>IF(Source!BB639&lt;&gt; 0, Source!BB639, 1)</f>
        <v>14.94</v>
      </c>
      <c r="K1064" s="38">
        <f>Source!Q639</f>
        <v>0.75</v>
      </c>
      <c r="L1064" s="40"/>
    </row>
    <row r="1065" spans="1:26" ht="14.25">
      <c r="A1065" s="23"/>
      <c r="B1065" s="53"/>
      <c r="C1065" s="53" t="s">
        <v>1032</v>
      </c>
      <c r="D1065" s="37"/>
      <c r="E1065" s="10"/>
      <c r="F1065" s="38">
        <f>Source!AN639</f>
        <v>1.08</v>
      </c>
      <c r="G1065" s="39" t="str">
        <f>Source!DF639</f>
        <v/>
      </c>
      <c r="H1065" s="50">
        <f>ROUND(Source!AE639*Source!I639, 2)</f>
        <v>0.02</v>
      </c>
      <c r="I1065" s="39"/>
      <c r="J1065" s="39">
        <f>IF(Source!BS639&lt;&gt; 0, Source!BS639, 1)</f>
        <v>33.049999999999997</v>
      </c>
      <c r="K1065" s="50">
        <f>Source!R639</f>
        <v>0.71</v>
      </c>
      <c r="L1065" s="40"/>
      <c r="R1065">
        <f>H1065</f>
        <v>0.02</v>
      </c>
    </row>
    <row r="1066" spans="1:26" ht="14.25">
      <c r="A1066" s="23"/>
      <c r="B1066" s="53"/>
      <c r="C1066" s="53" t="s">
        <v>1027</v>
      </c>
      <c r="D1066" s="37" t="s">
        <v>1028</v>
      </c>
      <c r="E1066" s="10">
        <f>Source!BZ639</f>
        <v>85</v>
      </c>
      <c r="F1066" s="56"/>
      <c r="G1066" s="39"/>
      <c r="H1066" s="38">
        <f>SUM(S1061:S1068)</f>
        <v>2.46</v>
      </c>
      <c r="I1066" s="41" t="str">
        <f>CONCATENATE(Source!FX639, Source!FV639, "=")</f>
        <v>85*0,85=</v>
      </c>
      <c r="J1066" s="36">
        <f>Source!AT639</f>
        <v>72</v>
      </c>
      <c r="K1066" s="38">
        <f>SUM(T1061:T1068)</f>
        <v>68.8</v>
      </c>
      <c r="L1066" s="40"/>
    </row>
    <row r="1067" spans="1:26" ht="14.25">
      <c r="A1067" s="23"/>
      <c r="B1067" s="53"/>
      <c r="C1067" s="53" t="s">
        <v>1029</v>
      </c>
      <c r="D1067" s="37" t="s">
        <v>1028</v>
      </c>
      <c r="E1067" s="10">
        <f>Source!CA639</f>
        <v>65</v>
      </c>
      <c r="F1067" s="56"/>
      <c r="G1067" s="39"/>
      <c r="H1067" s="38">
        <f>SUM(U1061:U1068)</f>
        <v>1.88</v>
      </c>
      <c r="I1067" s="41" t="str">
        <f>CONCATENATE(Source!FY639, Source!FW639, "=")</f>
        <v>65*0,8=</v>
      </c>
      <c r="J1067" s="36">
        <f>Source!AU639</f>
        <v>52</v>
      </c>
      <c r="K1067" s="38">
        <f>SUM(V1061:V1068)</f>
        <v>49.69</v>
      </c>
      <c r="L1067" s="40"/>
    </row>
    <row r="1068" spans="1:26" ht="14.25">
      <c r="A1068" s="54"/>
      <c r="B1068" s="55"/>
      <c r="C1068" s="55" t="s">
        <v>1030</v>
      </c>
      <c r="D1068" s="43" t="s">
        <v>1031</v>
      </c>
      <c r="E1068" s="44">
        <f>Source!AQ639</f>
        <v>17.89</v>
      </c>
      <c r="F1068" s="45"/>
      <c r="G1068" s="47" t="str">
        <f>Source!DI639</f>
        <v/>
      </c>
      <c r="H1068" s="45"/>
      <c r="I1068" s="47"/>
      <c r="J1068" s="47"/>
      <c r="K1068" s="45"/>
      <c r="L1068" s="51">
        <f>Source!U639</f>
        <v>0.35780000000000001</v>
      </c>
    </row>
    <row r="1069" spans="1:26" ht="15">
      <c r="G1069" s="71">
        <f>H1063+H1064+H1066+H1067</f>
        <v>7.26</v>
      </c>
      <c r="H1069" s="71"/>
      <c r="J1069" s="71">
        <f>K1063+K1064+K1066+K1067</f>
        <v>214.07999999999998</v>
      </c>
      <c r="K1069" s="71"/>
      <c r="L1069" s="49">
        <f>Source!U639</f>
        <v>0.35780000000000001</v>
      </c>
      <c r="O1069" s="32">
        <f>G1069</f>
        <v>7.26</v>
      </c>
      <c r="P1069" s="32">
        <f>J1069</f>
        <v>214.07999999999998</v>
      </c>
      <c r="Q1069" s="32">
        <f>L1069</f>
        <v>0.35780000000000001</v>
      </c>
      <c r="W1069">
        <f>IF(Source!BI639&lt;=1,H1063+H1064+H1066+H1067, 0)</f>
        <v>7.26</v>
      </c>
      <c r="X1069">
        <f>IF(Source!BI639=2,H1063+H1064+H1066+H1067, 0)</f>
        <v>0</v>
      </c>
      <c r="Y1069">
        <f>IF(Source!BI639=3,H1063+H1064+H1066+H1067, 0)</f>
        <v>0</v>
      </c>
      <c r="Z1069">
        <f>IF(Source!BI639=4,H1063+H1064+H1066+H1067, 0)</f>
        <v>0</v>
      </c>
    </row>
    <row r="1070" spans="1:26" ht="42.75">
      <c r="A1070" s="23" t="str">
        <f>Source!E640</f>
        <v>7</v>
      </c>
      <c r="B1070" s="53" t="str">
        <f>Source!F640</f>
        <v>56-9-1</v>
      </c>
      <c r="C1070" s="53" t="str">
        <f>Source!G640</f>
        <v>Демонтаж дверных коробок в каменных стенах с отбивкой штукатурки в откосах</v>
      </c>
      <c r="D1070" s="37" t="str">
        <f>Source!H640</f>
        <v>100 коробок</v>
      </c>
      <c r="E1070" s="10">
        <f>Source!I640</f>
        <v>0.02</v>
      </c>
      <c r="F1070" s="38">
        <f>Source!AL640+Source!AM640+Source!AO640</f>
        <v>1634.97</v>
      </c>
      <c r="G1070" s="39"/>
      <c r="H1070" s="38"/>
      <c r="I1070" s="39" t="str">
        <f>Source!BO640</f>
        <v>56-9-1</v>
      </c>
      <c r="J1070" s="39"/>
      <c r="K1070" s="38"/>
      <c r="L1070" s="40"/>
      <c r="S1070">
        <f>ROUND((Source!FX640/100)*((ROUND(Source!AF640*Source!I640, 2)+ROUND(Source!AE640*Source!I640, 2))), 2)</f>
        <v>24.24</v>
      </c>
      <c r="T1070">
        <f>Source!X640</f>
        <v>683.84</v>
      </c>
      <c r="U1070">
        <f>ROUND((Source!FY640/100)*((ROUND(Source!AF640*Source!I640, 2)+ROUND(Source!AE640*Source!I640, 2))), 2)</f>
        <v>18.329999999999998</v>
      </c>
      <c r="V1070">
        <f>Source!Y640</f>
        <v>488.46</v>
      </c>
    </row>
    <row r="1071" spans="1:26">
      <c r="C1071" s="31" t="str">
        <f>"Объем: "&amp;Source!I640&amp;"=2/"&amp;"100"</f>
        <v>Объем: 0,02=2/100</v>
      </c>
    </row>
    <row r="1072" spans="1:26" ht="14.25">
      <c r="A1072" s="23"/>
      <c r="B1072" s="53"/>
      <c r="C1072" s="53" t="s">
        <v>1026</v>
      </c>
      <c r="D1072" s="37"/>
      <c r="E1072" s="10"/>
      <c r="F1072" s="38">
        <f>Source!AO640</f>
        <v>1437.99</v>
      </c>
      <c r="G1072" s="39" t="str">
        <f>Source!DG640</f>
        <v/>
      </c>
      <c r="H1072" s="38">
        <f>ROUND(Source!AF640*Source!I640, 2)</f>
        <v>28.76</v>
      </c>
      <c r="I1072" s="39"/>
      <c r="J1072" s="39">
        <f>IF(Source!BA640&lt;&gt; 0, Source!BA640, 1)</f>
        <v>33.049999999999997</v>
      </c>
      <c r="K1072" s="38">
        <f>Source!S640</f>
        <v>950.51</v>
      </c>
      <c r="L1072" s="40"/>
      <c r="R1072">
        <f>H1072</f>
        <v>28.76</v>
      </c>
    </row>
    <row r="1073" spans="1:26" ht="14.25">
      <c r="A1073" s="23"/>
      <c r="B1073" s="53"/>
      <c r="C1073" s="53" t="s">
        <v>92</v>
      </c>
      <c r="D1073" s="37"/>
      <c r="E1073" s="10"/>
      <c r="F1073" s="38">
        <f>Source!AM640</f>
        <v>196.98</v>
      </c>
      <c r="G1073" s="39" t="str">
        <f>Source!DE640</f>
        <v/>
      </c>
      <c r="H1073" s="38">
        <f>ROUND(Source!AD640*Source!I640, 2)</f>
        <v>3.94</v>
      </c>
      <c r="I1073" s="39"/>
      <c r="J1073" s="39">
        <f>IF(Source!BB640&lt;&gt; 0, Source!BB640, 1)</f>
        <v>11.07</v>
      </c>
      <c r="K1073" s="38">
        <f>Source!Q640</f>
        <v>43.61</v>
      </c>
      <c r="L1073" s="40"/>
    </row>
    <row r="1074" spans="1:26" ht="14.25">
      <c r="A1074" s="23"/>
      <c r="B1074" s="53"/>
      <c r="C1074" s="53" t="s">
        <v>1032</v>
      </c>
      <c r="D1074" s="37"/>
      <c r="E1074" s="10"/>
      <c r="F1074" s="38">
        <f>Source!AN640</f>
        <v>39.94</v>
      </c>
      <c r="G1074" s="39" t="str">
        <f>Source!DF640</f>
        <v/>
      </c>
      <c r="H1074" s="50">
        <f>ROUND(Source!AE640*Source!I640, 2)</f>
        <v>0.8</v>
      </c>
      <c r="I1074" s="39"/>
      <c r="J1074" s="39">
        <f>IF(Source!BS640&lt;&gt; 0, Source!BS640, 1)</f>
        <v>33.049999999999997</v>
      </c>
      <c r="K1074" s="50">
        <f>Source!R640</f>
        <v>26.4</v>
      </c>
      <c r="L1074" s="40"/>
      <c r="R1074">
        <f>H1074</f>
        <v>0.8</v>
      </c>
    </row>
    <row r="1075" spans="1:26" ht="14.25">
      <c r="A1075" s="23"/>
      <c r="B1075" s="53"/>
      <c r="C1075" s="53" t="s">
        <v>1027</v>
      </c>
      <c r="D1075" s="37" t="s">
        <v>1028</v>
      </c>
      <c r="E1075" s="10">
        <f>Source!BZ640</f>
        <v>82</v>
      </c>
      <c r="F1075" s="56"/>
      <c r="G1075" s="39"/>
      <c r="H1075" s="38">
        <f>SUM(S1070:S1078)</f>
        <v>24.24</v>
      </c>
      <c r="I1075" s="41" t="str">
        <f>CONCATENATE(Source!FX640, Source!FV640, "=")</f>
        <v>82*0,85=</v>
      </c>
      <c r="J1075" s="36">
        <f>Source!AT640</f>
        <v>70</v>
      </c>
      <c r="K1075" s="38">
        <f>SUM(T1070:T1078)</f>
        <v>683.84</v>
      </c>
      <c r="L1075" s="40"/>
    </row>
    <row r="1076" spans="1:26" ht="14.25">
      <c r="A1076" s="23"/>
      <c r="B1076" s="53"/>
      <c r="C1076" s="53" t="s">
        <v>1029</v>
      </c>
      <c r="D1076" s="37" t="s">
        <v>1028</v>
      </c>
      <c r="E1076" s="10">
        <f>Source!CA640</f>
        <v>62</v>
      </c>
      <c r="F1076" s="56"/>
      <c r="G1076" s="39"/>
      <c r="H1076" s="38">
        <f>SUM(U1070:U1078)</f>
        <v>18.329999999999998</v>
      </c>
      <c r="I1076" s="41" t="str">
        <f>CONCATENATE(Source!FY640, Source!FW640, "=")</f>
        <v>62*0,8=</v>
      </c>
      <c r="J1076" s="36">
        <f>Source!AU640</f>
        <v>50</v>
      </c>
      <c r="K1076" s="38">
        <f>SUM(V1070:V1078)</f>
        <v>488.46</v>
      </c>
      <c r="L1076" s="40"/>
    </row>
    <row r="1077" spans="1:26" ht="14.25">
      <c r="A1077" s="23"/>
      <c r="B1077" s="53"/>
      <c r="C1077" s="53" t="s">
        <v>1030</v>
      </c>
      <c r="D1077" s="37" t="s">
        <v>1031</v>
      </c>
      <c r="E1077" s="10">
        <f>Source!AQ640</f>
        <v>179.3</v>
      </c>
      <c r="F1077" s="38"/>
      <c r="G1077" s="39" t="str">
        <f>Source!DI640</f>
        <v/>
      </c>
      <c r="H1077" s="38"/>
      <c r="I1077" s="39"/>
      <c r="J1077" s="39"/>
      <c r="K1077" s="38"/>
      <c r="L1077" s="42">
        <f>Source!U640</f>
        <v>3.5860000000000003</v>
      </c>
    </row>
    <row r="1078" spans="1:26" ht="14.25">
      <c r="A1078" s="54" t="str">
        <f>Source!E641</f>
        <v>7,1</v>
      </c>
      <c r="B1078" s="55" t="str">
        <f>Source!F641</f>
        <v>509-9900</v>
      </c>
      <c r="C1078" s="55" t="str">
        <f>Source!G641</f>
        <v>Строительный мусор</v>
      </c>
      <c r="D1078" s="43" t="str">
        <f>Source!H641</f>
        <v>т</v>
      </c>
      <c r="E1078" s="44">
        <f>Source!I641</f>
        <v>0.21</v>
      </c>
      <c r="F1078" s="45">
        <f>Source!AL641+Source!AM641+Source!AO641</f>
        <v>0</v>
      </c>
      <c r="G1078" s="46" t="s">
        <v>3</v>
      </c>
      <c r="H1078" s="45">
        <f>ROUND(Source!AC641*Source!I641, 2)+ROUND(Source!AD641*Source!I641, 2)+ROUND(Source!AF641*Source!I641, 2)</f>
        <v>0</v>
      </c>
      <c r="I1078" s="47"/>
      <c r="J1078" s="47">
        <f>IF(Source!BC641&lt;&gt; 0, Source!BC641, 1)</f>
        <v>1</v>
      </c>
      <c r="K1078" s="45">
        <f>Source!O641</f>
        <v>0</v>
      </c>
      <c r="L1078" s="48"/>
      <c r="S1078">
        <f>ROUND((Source!FX641/100)*((ROUND(Source!AF641*Source!I641, 2)+ROUND(Source!AE641*Source!I641, 2))), 2)</f>
        <v>0</v>
      </c>
      <c r="T1078">
        <f>Source!X641</f>
        <v>0</v>
      </c>
      <c r="U1078">
        <f>ROUND((Source!FY641/100)*((ROUND(Source!AF641*Source!I641, 2)+ROUND(Source!AE641*Source!I641, 2))), 2)</f>
        <v>0</v>
      </c>
      <c r="V1078">
        <f>Source!Y641</f>
        <v>0</v>
      </c>
      <c r="W1078">
        <f>IF(Source!BI641&lt;=1,H1078, 0)</f>
        <v>0</v>
      </c>
      <c r="X1078">
        <f>IF(Source!BI641=2,H1078, 0)</f>
        <v>0</v>
      </c>
      <c r="Y1078">
        <f>IF(Source!BI641=3,H1078, 0)</f>
        <v>0</v>
      </c>
      <c r="Z1078">
        <f>IF(Source!BI641=4,H1078, 0)</f>
        <v>0</v>
      </c>
    </row>
    <row r="1079" spans="1:26" ht="15">
      <c r="G1079" s="71">
        <f>H1072+H1073+H1075+H1076+SUM(H1078:H1078)</f>
        <v>75.27</v>
      </c>
      <c r="H1079" s="71"/>
      <c r="J1079" s="71">
        <f>K1072+K1073+K1075+K1076+SUM(K1078:K1078)</f>
        <v>2166.42</v>
      </c>
      <c r="K1079" s="71"/>
      <c r="L1079" s="49">
        <f>Source!U640</f>
        <v>3.5860000000000003</v>
      </c>
      <c r="O1079" s="32">
        <f>G1079</f>
        <v>75.27</v>
      </c>
      <c r="P1079" s="32">
        <f>J1079</f>
        <v>2166.42</v>
      </c>
      <c r="Q1079" s="32">
        <f>L1079</f>
        <v>3.5860000000000003</v>
      </c>
      <c r="W1079">
        <f>IF(Source!BI640&lt;=1,H1072+H1073+H1075+H1076, 0)</f>
        <v>75.27</v>
      </c>
      <c r="X1079">
        <f>IF(Source!BI640=2,H1072+H1073+H1075+H1076, 0)</f>
        <v>0</v>
      </c>
      <c r="Y1079">
        <f>IF(Source!BI640=3,H1072+H1073+H1075+H1076, 0)</f>
        <v>0</v>
      </c>
      <c r="Z1079">
        <f>IF(Source!BI640=4,H1072+H1073+H1075+H1076, 0)</f>
        <v>0</v>
      </c>
    </row>
    <row r="1081" spans="1:26" ht="15">
      <c r="A1081" s="73" t="str">
        <f>CONCATENATE("Итого по подразделу: ",IF(Source!G643&lt;&gt;"Новый подраздел", Source!G643, ""))</f>
        <v>Итого по подразделу: демонтаж</v>
      </c>
      <c r="B1081" s="73"/>
      <c r="C1081" s="73"/>
      <c r="D1081" s="73"/>
      <c r="E1081" s="73"/>
      <c r="F1081" s="73"/>
      <c r="G1081" s="72">
        <f>SUM(O1018:O1080)</f>
        <v>168.73</v>
      </c>
      <c r="H1081" s="72"/>
      <c r="I1081" s="35"/>
      <c r="J1081" s="72">
        <f>SUM(P1018:P1080)</f>
        <v>4923.05</v>
      </c>
      <c r="K1081" s="72"/>
      <c r="L1081" s="49">
        <f>SUM(Q1018:Q1080)</f>
        <v>8.3426800000000014</v>
      </c>
    </row>
    <row r="1084" spans="1:26" ht="14.25">
      <c r="C1084" s="75" t="str">
        <f>Source!H672</f>
        <v>Ндс</v>
      </c>
      <c r="D1084" s="75"/>
      <c r="E1084" s="75"/>
      <c r="F1084" s="75"/>
      <c r="G1084" s="75"/>
      <c r="H1084" s="75"/>
      <c r="I1084" s="75"/>
      <c r="J1084" s="76">
        <f>IF(Source!F672=0, "", Source!F672)</f>
        <v>886.1</v>
      </c>
      <c r="K1084" s="76"/>
    </row>
    <row r="1085" spans="1:26" ht="14.25">
      <c r="C1085" s="75" t="str">
        <f>Source!H673</f>
        <v>всего с НДС</v>
      </c>
      <c r="D1085" s="75"/>
      <c r="E1085" s="75"/>
      <c r="F1085" s="75"/>
      <c r="G1085" s="75"/>
      <c r="H1085" s="75"/>
      <c r="I1085" s="75"/>
      <c r="J1085" s="76">
        <f>IF(Source!F673=0, "", Source!F673)</f>
        <v>5809.2</v>
      </c>
      <c r="K1085" s="76"/>
    </row>
    <row r="1087" spans="1:26" ht="16.5">
      <c r="A1087" s="74" t="str">
        <f>CONCATENATE("Подраздел: ",IF(Source!G675&lt;&gt;"Новый подраздел", Source!G675, ""))</f>
        <v>Подраздел: ремонт</v>
      </c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</row>
    <row r="1088" spans="1:26" ht="79.5">
      <c r="A1088" s="23" t="str">
        <f>Source!E679</f>
        <v>1</v>
      </c>
      <c r="B1088" s="53" t="s">
        <v>1033</v>
      </c>
      <c r="C1088" s="53" t="str">
        <f>Source!G679</f>
        <v>Установка подоконных досок из ПВХ в каменных стенах толщиной до 0,51 м</v>
      </c>
      <c r="D1088" s="37" t="str">
        <f>Source!H679</f>
        <v>100 п. м</v>
      </c>
      <c r="E1088" s="10">
        <f>Source!I679</f>
        <v>2.3E-2</v>
      </c>
      <c r="F1088" s="38">
        <f>Source!AL679+Source!AM679+Source!AO679</f>
        <v>4199.17</v>
      </c>
      <c r="G1088" s="39"/>
      <c r="H1088" s="38"/>
      <c r="I1088" s="39" t="str">
        <f>Source!BO679</f>
        <v>10-01-035-1</v>
      </c>
      <c r="J1088" s="39"/>
      <c r="K1088" s="38"/>
      <c r="L1088" s="40"/>
      <c r="S1088">
        <f>ROUND((Source!FX679/100)*((ROUND(Source!AF679*Source!I679, 2)+ROUND(Source!AE679*Source!I679, 2))), 2)</f>
        <v>5.0999999999999996</v>
      </c>
      <c r="T1088">
        <f>Source!X679</f>
        <v>142.66999999999999</v>
      </c>
      <c r="U1088">
        <f>ROUND((Source!FY679/100)*((ROUND(Source!AF679*Source!I679, 2)+ROUND(Source!AE679*Source!I679, 2))), 2)</f>
        <v>2.57</v>
      </c>
      <c r="V1088">
        <f>Source!Y679</f>
        <v>68.16</v>
      </c>
    </row>
    <row r="1089" spans="1:26">
      <c r="C1089" s="31" t="str">
        <f>"Объем: "&amp;Source!I679&amp;"=2,3/"&amp;"100"</f>
        <v>Объем: 0,023=2,3/100</v>
      </c>
    </row>
    <row r="1090" spans="1:26" ht="14.25">
      <c r="A1090" s="23"/>
      <c r="B1090" s="53"/>
      <c r="C1090" s="53" t="s">
        <v>1026</v>
      </c>
      <c r="D1090" s="37"/>
      <c r="E1090" s="10"/>
      <c r="F1090" s="38">
        <f>Source!AO679</f>
        <v>180.75</v>
      </c>
      <c r="G1090" s="39" t="str">
        <f>Source!DG679</f>
        <v>)*1,15</v>
      </c>
      <c r="H1090" s="38">
        <f>ROUND(Source!AF679*Source!I679, 2)</f>
        <v>4.78</v>
      </c>
      <c r="I1090" s="39"/>
      <c r="J1090" s="39">
        <f>IF(Source!BA679&lt;&gt; 0, Source!BA679, 1)</f>
        <v>33.049999999999997</v>
      </c>
      <c r="K1090" s="38">
        <f>Source!S679</f>
        <v>158</v>
      </c>
      <c r="L1090" s="40"/>
      <c r="R1090">
        <f>H1090</f>
        <v>4.78</v>
      </c>
    </row>
    <row r="1091" spans="1:26" ht="14.25">
      <c r="A1091" s="23"/>
      <c r="B1091" s="53"/>
      <c r="C1091" s="53" t="s">
        <v>92</v>
      </c>
      <c r="D1091" s="37"/>
      <c r="E1091" s="10"/>
      <c r="F1091" s="38">
        <f>Source!AM679</f>
        <v>14.33</v>
      </c>
      <c r="G1091" s="39" t="str">
        <f>Source!DE679</f>
        <v>)*1,25</v>
      </c>
      <c r="H1091" s="38">
        <f>ROUND(Source!AD679*Source!I679, 2)</f>
        <v>0.41</v>
      </c>
      <c r="I1091" s="39"/>
      <c r="J1091" s="39">
        <f>IF(Source!BB679&lt;&gt; 0, Source!BB679, 1)</f>
        <v>11.06</v>
      </c>
      <c r="K1091" s="38">
        <f>Source!Q679</f>
        <v>4.5599999999999996</v>
      </c>
      <c r="L1091" s="40"/>
    </row>
    <row r="1092" spans="1:26" ht="14.25">
      <c r="A1092" s="23"/>
      <c r="B1092" s="53"/>
      <c r="C1092" s="53" t="s">
        <v>1032</v>
      </c>
      <c r="D1092" s="37"/>
      <c r="E1092" s="10"/>
      <c r="F1092" s="38">
        <f>Source!AN679</f>
        <v>0.54</v>
      </c>
      <c r="G1092" s="39" t="str">
        <f>Source!DF679</f>
        <v>)*1,25</v>
      </c>
      <c r="H1092" s="50">
        <f>ROUND(Source!AE679*Source!I679, 2)</f>
        <v>0.02</v>
      </c>
      <c r="I1092" s="39"/>
      <c r="J1092" s="39">
        <f>IF(Source!BS679&lt;&gt; 0, Source!BS679, 1)</f>
        <v>33.049999999999997</v>
      </c>
      <c r="K1092" s="50">
        <f>Source!R679</f>
        <v>0.52</v>
      </c>
      <c r="L1092" s="40"/>
      <c r="R1092">
        <f>H1092</f>
        <v>0.02</v>
      </c>
    </row>
    <row r="1093" spans="1:26" ht="14.25">
      <c r="A1093" s="23"/>
      <c r="B1093" s="53"/>
      <c r="C1093" s="53" t="s">
        <v>1034</v>
      </c>
      <c r="D1093" s="37"/>
      <c r="E1093" s="10"/>
      <c r="F1093" s="38">
        <f>Source!AL679</f>
        <v>4004.09</v>
      </c>
      <c r="G1093" s="39" t="str">
        <f>Source!DD679</f>
        <v/>
      </c>
      <c r="H1093" s="38">
        <f>ROUND(Source!AC679*Source!I679, 2)</f>
        <v>92.09</v>
      </c>
      <c r="I1093" s="39"/>
      <c r="J1093" s="39">
        <f>IF(Source!BC679&lt;&gt; 0, Source!BC679, 1)</f>
        <v>4.76</v>
      </c>
      <c r="K1093" s="38">
        <f>Source!P679</f>
        <v>438.37</v>
      </c>
      <c r="L1093" s="40"/>
    </row>
    <row r="1094" spans="1:26" ht="14.25">
      <c r="A1094" s="23"/>
      <c r="B1094" s="53"/>
      <c r="C1094" s="53" t="s">
        <v>1027</v>
      </c>
      <c r="D1094" s="37" t="s">
        <v>1028</v>
      </c>
      <c r="E1094" s="10">
        <f>Source!BZ679</f>
        <v>118</v>
      </c>
      <c r="F1094" s="69" t="str">
        <f>CONCATENATE(" )", Source!DL679, Source!FT679, "=", Source!FX679)</f>
        <v xml:space="preserve"> )*0,9=106,2</v>
      </c>
      <c r="G1094" s="70"/>
      <c r="H1094" s="38">
        <f>SUM(S1088:S1097)</f>
        <v>5.0999999999999996</v>
      </c>
      <c r="I1094" s="41" t="str">
        <f>CONCATENATE(Source!FX679, Source!FV679, "=")</f>
        <v>106,2*0,85=</v>
      </c>
      <c r="J1094" s="36">
        <f>Source!AT679</f>
        <v>90</v>
      </c>
      <c r="K1094" s="38">
        <f>SUM(T1088:T1097)</f>
        <v>142.66999999999999</v>
      </c>
      <c r="L1094" s="40"/>
    </row>
    <row r="1095" spans="1:26" ht="14.25">
      <c r="A1095" s="23"/>
      <c r="B1095" s="53"/>
      <c r="C1095" s="53" t="s">
        <v>1029</v>
      </c>
      <c r="D1095" s="37" t="s">
        <v>1028</v>
      </c>
      <c r="E1095" s="10">
        <f>Source!CA679</f>
        <v>63</v>
      </c>
      <c r="F1095" s="69" t="str">
        <f>CONCATENATE(" )", Source!DM679, Source!FU679, "=", Source!FY679)</f>
        <v xml:space="preserve"> )*0,85=53,55</v>
      </c>
      <c r="G1095" s="70"/>
      <c r="H1095" s="38">
        <f>SUM(U1088:U1097)</f>
        <v>2.57</v>
      </c>
      <c r="I1095" s="41" t="str">
        <f>CONCATENATE(Source!FY679, Source!FW679, "=")</f>
        <v>53,55*0,8=</v>
      </c>
      <c r="J1095" s="36">
        <f>Source!AU679</f>
        <v>43</v>
      </c>
      <c r="K1095" s="38">
        <f>SUM(V1088:V1097)</f>
        <v>68.16</v>
      </c>
      <c r="L1095" s="40"/>
    </row>
    <row r="1096" spans="1:26" ht="14.25">
      <c r="A1096" s="23"/>
      <c r="B1096" s="53"/>
      <c r="C1096" s="53" t="s">
        <v>1030</v>
      </c>
      <c r="D1096" s="37" t="s">
        <v>1031</v>
      </c>
      <c r="E1096" s="10">
        <f>Source!AQ679</f>
        <v>21.19</v>
      </c>
      <c r="F1096" s="38"/>
      <c r="G1096" s="39" t="str">
        <f>Source!DI679</f>
        <v>)*1,15</v>
      </c>
      <c r="H1096" s="38"/>
      <c r="I1096" s="39"/>
      <c r="J1096" s="39"/>
      <c r="K1096" s="38"/>
      <c r="L1096" s="42">
        <f>Source!U679</f>
        <v>0.56047550000000002</v>
      </c>
    </row>
    <row r="1097" spans="1:26" ht="28.5">
      <c r="A1097" s="54" t="str">
        <f>Source!E680</f>
        <v>1,1</v>
      </c>
      <c r="B1097" s="55" t="str">
        <f>Source!F680</f>
        <v>101-2904</v>
      </c>
      <c r="C1097" s="55" t="str">
        <f>Source!G680</f>
        <v>Доски подоконные ПВХ, шириной 200 мм</v>
      </c>
      <c r="D1097" s="43" t="str">
        <f>Source!H680</f>
        <v>м</v>
      </c>
      <c r="E1097" s="44">
        <f>Source!I680</f>
        <v>2.2999999999999998</v>
      </c>
      <c r="F1097" s="45">
        <f>Source!AL680+Source!AM680+Source!AO680</f>
        <v>131.99</v>
      </c>
      <c r="G1097" s="46" t="s">
        <v>3</v>
      </c>
      <c r="H1097" s="45">
        <f>ROUND(Source!AC680*Source!I680, 2)+ROUND(Source!AD680*Source!I680, 2)+ROUND(Source!AF680*Source!I680, 2)</f>
        <v>303.58</v>
      </c>
      <c r="I1097" s="47"/>
      <c r="J1097" s="47">
        <f>IF(Source!BC680&lt;&gt; 0, Source!BC680, 1)</f>
        <v>0.82</v>
      </c>
      <c r="K1097" s="45">
        <f>Source!O680</f>
        <v>248.93</v>
      </c>
      <c r="L1097" s="48"/>
      <c r="S1097">
        <f>ROUND((Source!FX680/100)*((ROUND(Source!AF680*Source!I680, 2)+ROUND(Source!AE680*Source!I680, 2))), 2)</f>
        <v>0</v>
      </c>
      <c r="T1097">
        <f>Source!X680</f>
        <v>0</v>
      </c>
      <c r="U1097">
        <f>ROUND((Source!FY680/100)*((ROUND(Source!AF680*Source!I680, 2)+ROUND(Source!AE680*Source!I680, 2))), 2)</f>
        <v>0</v>
      </c>
      <c r="V1097">
        <f>Source!Y680</f>
        <v>0</v>
      </c>
      <c r="W1097">
        <f>IF(Source!BI680&lt;=1,H1097, 0)</f>
        <v>303.58</v>
      </c>
      <c r="X1097">
        <f>IF(Source!BI680=2,H1097, 0)</f>
        <v>0</v>
      </c>
      <c r="Y1097">
        <f>IF(Source!BI680=3,H1097, 0)</f>
        <v>0</v>
      </c>
      <c r="Z1097">
        <f>IF(Source!BI680=4,H1097, 0)</f>
        <v>0</v>
      </c>
    </row>
    <row r="1098" spans="1:26" ht="15">
      <c r="G1098" s="71">
        <f>H1090+H1091+H1093+H1094+H1095+SUM(H1097:H1097)</f>
        <v>408.53</v>
      </c>
      <c r="H1098" s="71"/>
      <c r="J1098" s="71">
        <f>K1090+K1091+K1093+K1094+K1095+SUM(K1097:K1097)</f>
        <v>1060.69</v>
      </c>
      <c r="K1098" s="71"/>
      <c r="L1098" s="49">
        <f>Source!U679</f>
        <v>0.56047550000000002</v>
      </c>
      <c r="O1098" s="32">
        <f>G1098</f>
        <v>408.53</v>
      </c>
      <c r="P1098" s="32">
        <f>J1098</f>
        <v>1060.69</v>
      </c>
      <c r="Q1098" s="32">
        <f>L1098</f>
        <v>0.56047550000000002</v>
      </c>
      <c r="W1098">
        <f>IF(Source!BI679&lt;=1,H1090+H1091+H1093+H1094+H1095, 0)</f>
        <v>104.94999999999999</v>
      </c>
      <c r="X1098">
        <f>IF(Source!BI679=2,H1090+H1091+H1093+H1094+H1095, 0)</f>
        <v>0</v>
      </c>
      <c r="Y1098">
        <f>IF(Source!BI679=3,H1090+H1091+H1093+H1094+H1095, 0)</f>
        <v>0</v>
      </c>
      <c r="Z1098">
        <f>IF(Source!BI679=4,H1090+H1091+H1093+H1094+H1095, 0)</f>
        <v>0</v>
      </c>
    </row>
    <row r="1099" spans="1:26" ht="79.5">
      <c r="A1099" s="23" t="str">
        <f>Source!E681</f>
        <v>2</v>
      </c>
      <c r="B1099" s="53" t="s">
        <v>1035</v>
      </c>
      <c r="C1099" s="53" t="str">
        <f>Source!G681</f>
        <v>Облицовка оконных и дверных откосов декоративным бумажно-слоистым пластиком или листами из синтетических материалов на клее</v>
      </c>
      <c r="D1099" s="37" t="str">
        <f>Source!H681</f>
        <v>100 м2 облицовки</v>
      </c>
      <c r="E1099" s="10">
        <f>Source!I681</f>
        <v>1.2E-2</v>
      </c>
      <c r="F1099" s="38">
        <f>Source!AL681+Source!AM681+Source!AO681</f>
        <v>2053.38</v>
      </c>
      <c r="G1099" s="39"/>
      <c r="H1099" s="38"/>
      <c r="I1099" s="39" t="str">
        <f>Source!BO681</f>
        <v>15-01-050-4</v>
      </c>
      <c r="J1099" s="39"/>
      <c r="K1099" s="38"/>
      <c r="L1099" s="40"/>
      <c r="S1099">
        <f>ROUND((Source!FX681/100)*((ROUND(Source!AF681*Source!I681, 2)+ROUND(Source!AE681*Source!I681, 2))), 2)</f>
        <v>19.95</v>
      </c>
      <c r="T1099">
        <f>Source!X681</f>
        <v>558.02</v>
      </c>
      <c r="U1099">
        <f>ROUND((Source!FY681/100)*((ROUND(Source!AF681*Source!I681, 2)+ROUND(Source!AE681*Source!I681, 2))), 2)</f>
        <v>9.8699999999999992</v>
      </c>
      <c r="V1099">
        <f>Source!Y681</f>
        <v>258.08999999999997</v>
      </c>
    </row>
    <row r="1100" spans="1:26">
      <c r="C1100" s="31" t="str">
        <f>"Объем: "&amp;Source!I681&amp;"=1,2/"&amp;"100"</f>
        <v>Объем: 0,012=1,2/100</v>
      </c>
    </row>
    <row r="1101" spans="1:26" ht="14.25">
      <c r="A1101" s="23"/>
      <c r="B1101" s="53"/>
      <c r="C1101" s="53" t="s">
        <v>1026</v>
      </c>
      <c r="D1101" s="37"/>
      <c r="E1101" s="10"/>
      <c r="F1101" s="38">
        <f>Source!AO681</f>
        <v>1528.19</v>
      </c>
      <c r="G1101" s="39" t="str">
        <f>Source!DG681</f>
        <v>)*1,15</v>
      </c>
      <c r="H1101" s="38">
        <f>ROUND(Source!AF681*Source!I681, 2)</f>
        <v>21.09</v>
      </c>
      <c r="I1101" s="39"/>
      <c r="J1101" s="39">
        <f>IF(Source!BA681&lt;&gt; 0, Source!BA681, 1)</f>
        <v>33.049999999999997</v>
      </c>
      <c r="K1101" s="38">
        <f>Source!S681</f>
        <v>696.99</v>
      </c>
      <c r="L1101" s="40"/>
      <c r="R1101">
        <f>H1101</f>
        <v>21.09</v>
      </c>
    </row>
    <row r="1102" spans="1:26" ht="14.25">
      <c r="A1102" s="23"/>
      <c r="B1102" s="53"/>
      <c r="C1102" s="53" t="s">
        <v>92</v>
      </c>
      <c r="D1102" s="37"/>
      <c r="E1102" s="10"/>
      <c r="F1102" s="38">
        <f>Source!AM681</f>
        <v>46.33</v>
      </c>
      <c r="G1102" s="39" t="str">
        <f>Source!DE681</f>
        <v>)*1,25</v>
      </c>
      <c r="H1102" s="38">
        <f>ROUND(Source!AD681*Source!I681, 2)</f>
        <v>0.69</v>
      </c>
      <c r="I1102" s="39"/>
      <c r="J1102" s="39">
        <f>IF(Source!BB681&lt;&gt; 0, Source!BB681, 1)</f>
        <v>10.92</v>
      </c>
      <c r="K1102" s="38">
        <f>Source!Q681</f>
        <v>7.59</v>
      </c>
      <c r="L1102" s="40"/>
    </row>
    <row r="1103" spans="1:26" ht="14.25">
      <c r="A1103" s="23"/>
      <c r="B1103" s="53"/>
      <c r="C1103" s="53" t="s">
        <v>1032</v>
      </c>
      <c r="D1103" s="37"/>
      <c r="E1103" s="10"/>
      <c r="F1103" s="38">
        <f>Source!AN681</f>
        <v>1.08</v>
      </c>
      <c r="G1103" s="39" t="str">
        <f>Source!DF681</f>
        <v>)*1,25</v>
      </c>
      <c r="H1103" s="50">
        <f>ROUND(Source!AE681*Source!I681, 2)</f>
        <v>0.02</v>
      </c>
      <c r="I1103" s="39"/>
      <c r="J1103" s="39">
        <f>IF(Source!BS681&lt;&gt; 0, Source!BS681, 1)</f>
        <v>33.049999999999997</v>
      </c>
      <c r="K1103" s="50">
        <f>Source!R681</f>
        <v>0.54</v>
      </c>
      <c r="L1103" s="40"/>
      <c r="R1103">
        <f>H1103</f>
        <v>0.02</v>
      </c>
    </row>
    <row r="1104" spans="1:26" ht="14.25">
      <c r="A1104" s="23"/>
      <c r="B1104" s="53"/>
      <c r="C1104" s="53" t="s">
        <v>1034</v>
      </c>
      <c r="D1104" s="37"/>
      <c r="E1104" s="10"/>
      <c r="F1104" s="38">
        <f>Source!AL681</f>
        <v>478.86</v>
      </c>
      <c r="G1104" s="39" t="str">
        <f>Source!DD681</f>
        <v/>
      </c>
      <c r="H1104" s="38">
        <f>ROUND(Source!AC681*Source!I681, 2)</f>
        <v>5.75</v>
      </c>
      <c r="I1104" s="39"/>
      <c r="J1104" s="39">
        <f>IF(Source!BC681&lt;&gt; 0, Source!BC681, 1)</f>
        <v>3.4</v>
      </c>
      <c r="K1104" s="38">
        <f>Source!P681</f>
        <v>19.54</v>
      </c>
      <c r="L1104" s="40"/>
    </row>
    <row r="1105" spans="1:26" ht="14.25">
      <c r="A1105" s="23"/>
      <c r="B1105" s="53"/>
      <c r="C1105" s="53" t="s">
        <v>1027</v>
      </c>
      <c r="D1105" s="37" t="s">
        <v>1028</v>
      </c>
      <c r="E1105" s="10">
        <f>Source!BZ681</f>
        <v>105</v>
      </c>
      <c r="F1105" s="69" t="str">
        <f>CONCATENATE(" )", Source!DL681, Source!FT681, "=", Source!FX681)</f>
        <v xml:space="preserve"> )*0,9=94,5</v>
      </c>
      <c r="G1105" s="70"/>
      <c r="H1105" s="38">
        <f>SUM(S1099:S1109)</f>
        <v>19.95</v>
      </c>
      <c r="I1105" s="41" t="str">
        <f>CONCATENATE(Source!FX681, Source!FV681, "=")</f>
        <v>94,5*0,85=</v>
      </c>
      <c r="J1105" s="36">
        <f>Source!AT681</f>
        <v>80</v>
      </c>
      <c r="K1105" s="38">
        <f>SUM(T1099:T1109)</f>
        <v>558.02</v>
      </c>
      <c r="L1105" s="40"/>
    </row>
    <row r="1106" spans="1:26" ht="14.25">
      <c r="A1106" s="23"/>
      <c r="B1106" s="53"/>
      <c r="C1106" s="53" t="s">
        <v>1029</v>
      </c>
      <c r="D1106" s="37" t="s">
        <v>1028</v>
      </c>
      <c r="E1106" s="10">
        <f>Source!CA681</f>
        <v>55</v>
      </c>
      <c r="F1106" s="69" t="str">
        <f>CONCATENATE(" )", Source!DM681, Source!FU681, "=", Source!FY681)</f>
        <v xml:space="preserve"> )*0,85=46,75</v>
      </c>
      <c r="G1106" s="70"/>
      <c r="H1106" s="38">
        <f>SUM(U1099:U1109)</f>
        <v>9.8699999999999992</v>
      </c>
      <c r="I1106" s="41" t="str">
        <f>CONCATENATE(Source!FY681, Source!FW681, "=")</f>
        <v>46,75*0,8=</v>
      </c>
      <c r="J1106" s="36">
        <f>Source!AU681</f>
        <v>37</v>
      </c>
      <c r="K1106" s="38">
        <f>SUM(V1099:V1109)</f>
        <v>258.08999999999997</v>
      </c>
      <c r="L1106" s="40"/>
    </row>
    <row r="1107" spans="1:26" ht="14.25">
      <c r="A1107" s="23"/>
      <c r="B1107" s="53"/>
      <c r="C1107" s="53" t="s">
        <v>1030</v>
      </c>
      <c r="D1107" s="37" t="s">
        <v>1031</v>
      </c>
      <c r="E1107" s="10">
        <f>Source!AQ681</f>
        <v>166.47</v>
      </c>
      <c r="F1107" s="38"/>
      <c r="G1107" s="39" t="str">
        <f>Source!DI681</f>
        <v>)*1,15</v>
      </c>
      <c r="H1107" s="38"/>
      <c r="I1107" s="39"/>
      <c r="J1107" s="39"/>
      <c r="K1107" s="38"/>
      <c r="L1107" s="42">
        <f>Source!U681</f>
        <v>2.2972859999999997</v>
      </c>
    </row>
    <row r="1108" spans="1:26" ht="85.5">
      <c r="A1108" s="23" t="str">
        <f>Source!E682</f>
        <v>2,1</v>
      </c>
      <c r="B1108" s="53" t="str">
        <f>Source!F682</f>
        <v>101-6871</v>
      </c>
      <c r="C1108" s="53" t="str">
        <f>Source!G682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1108" s="37" t="str">
        <f>Source!H682</f>
        <v>м2</v>
      </c>
      <c r="E1108" s="10">
        <f>Source!I682</f>
        <v>1.26</v>
      </c>
      <c r="F1108" s="38">
        <f>Source!AL682+Source!AM682+Source!AO682</f>
        <v>377.87</v>
      </c>
      <c r="G1108" s="52" t="s">
        <v>3</v>
      </c>
      <c r="H1108" s="38">
        <f>ROUND(Source!AC682*Source!I682, 2)+ROUND(Source!AD682*Source!I682, 2)+ROUND(Source!AF682*Source!I682, 2)</f>
        <v>476.12</v>
      </c>
      <c r="I1108" s="39"/>
      <c r="J1108" s="39">
        <f>IF(Source!BC682&lt;&gt; 0, Source!BC682, 1)</f>
        <v>0.6</v>
      </c>
      <c r="K1108" s="38">
        <f>Source!O682</f>
        <v>285.67</v>
      </c>
      <c r="L1108" s="40"/>
      <c r="S1108">
        <f>ROUND((Source!FX682/100)*((ROUND(Source!AF682*Source!I682, 2)+ROUND(Source!AE682*Source!I682, 2))), 2)</f>
        <v>0</v>
      </c>
      <c r="T1108">
        <f>Source!X682</f>
        <v>0</v>
      </c>
      <c r="U1108">
        <f>ROUND((Source!FY682/100)*((ROUND(Source!AF682*Source!I682, 2)+ROUND(Source!AE682*Source!I682, 2))), 2)</f>
        <v>0</v>
      </c>
      <c r="V1108">
        <f>Source!Y682</f>
        <v>0</v>
      </c>
      <c r="W1108">
        <f>IF(Source!BI682&lt;=1,H1108, 0)</f>
        <v>476.12</v>
      </c>
      <c r="X1108">
        <f>IF(Source!BI682=2,H1108, 0)</f>
        <v>0</v>
      </c>
      <c r="Y1108">
        <f>IF(Source!BI682=3,H1108, 0)</f>
        <v>0</v>
      </c>
      <c r="Z1108">
        <f>IF(Source!BI682=4,H1108, 0)</f>
        <v>0</v>
      </c>
    </row>
    <row r="1109" spans="1:26" ht="14.25">
      <c r="A1109" s="54" t="str">
        <f>Source!E683</f>
        <v>2,2</v>
      </c>
      <c r="B1109" s="55" t="str">
        <f>Source!F683</f>
        <v>101-2416</v>
      </c>
      <c r="C1109" s="55" t="str">
        <f>Source!G683</f>
        <v>Грунтовка «Бетоконтакт», КНАУФ</v>
      </c>
      <c r="D1109" s="43" t="str">
        <f>Source!H683</f>
        <v>кг</v>
      </c>
      <c r="E1109" s="44">
        <f>Source!I683</f>
        <v>0.107</v>
      </c>
      <c r="F1109" s="45">
        <f>Source!AL683+Source!AM683+Source!AO683</f>
        <v>22.91</v>
      </c>
      <c r="G1109" s="46" t="s">
        <v>3</v>
      </c>
      <c r="H1109" s="45">
        <f>ROUND(Source!AC683*Source!I683, 2)+ROUND(Source!AD683*Source!I683, 2)+ROUND(Source!AF683*Source!I683, 2)</f>
        <v>2.4500000000000002</v>
      </c>
      <c r="I1109" s="47"/>
      <c r="J1109" s="47">
        <f>IF(Source!BC683&lt;&gt; 0, Source!BC683, 1)</f>
        <v>5.85</v>
      </c>
      <c r="K1109" s="45">
        <f>Source!O683</f>
        <v>14.34</v>
      </c>
      <c r="L1109" s="48"/>
      <c r="S1109">
        <f>ROUND((Source!FX683/100)*((ROUND(Source!AF683*Source!I683, 2)+ROUND(Source!AE683*Source!I683, 2))), 2)</f>
        <v>0</v>
      </c>
      <c r="T1109">
        <f>Source!X683</f>
        <v>0</v>
      </c>
      <c r="U1109">
        <f>ROUND((Source!FY683/100)*((ROUND(Source!AF683*Source!I683, 2)+ROUND(Source!AE683*Source!I683, 2))), 2)</f>
        <v>0</v>
      </c>
      <c r="V1109">
        <f>Source!Y683</f>
        <v>0</v>
      </c>
      <c r="W1109">
        <f>IF(Source!BI683&lt;=1,H1109, 0)</f>
        <v>2.4500000000000002</v>
      </c>
      <c r="X1109">
        <f>IF(Source!BI683=2,H1109, 0)</f>
        <v>0</v>
      </c>
      <c r="Y1109">
        <f>IF(Source!BI683=3,H1109, 0)</f>
        <v>0</v>
      </c>
      <c r="Z1109">
        <f>IF(Source!BI683=4,H1109, 0)</f>
        <v>0</v>
      </c>
    </row>
    <row r="1110" spans="1:26" ht="15">
      <c r="G1110" s="71">
        <f>H1101+H1102+H1104+H1105+H1106+SUM(H1108:H1109)</f>
        <v>535.91999999999996</v>
      </c>
      <c r="H1110" s="71"/>
      <c r="J1110" s="71">
        <f>K1101+K1102+K1104+K1105+K1106+SUM(K1108:K1109)</f>
        <v>1840.2399999999998</v>
      </c>
      <c r="K1110" s="71"/>
      <c r="L1110" s="49">
        <f>Source!U681</f>
        <v>2.2972859999999997</v>
      </c>
      <c r="O1110" s="32">
        <f>G1110</f>
        <v>535.91999999999996</v>
      </c>
      <c r="P1110" s="32">
        <f>J1110</f>
        <v>1840.2399999999998</v>
      </c>
      <c r="Q1110" s="32">
        <f>L1110</f>
        <v>2.2972859999999997</v>
      </c>
      <c r="W1110">
        <f>IF(Source!BI681&lt;=1,H1101+H1102+H1104+H1105+H1106, 0)</f>
        <v>57.35</v>
      </c>
      <c r="X1110">
        <f>IF(Source!BI681=2,H1101+H1102+H1104+H1105+H1106, 0)</f>
        <v>0</v>
      </c>
      <c r="Y1110">
        <f>IF(Source!BI681=3,H1101+H1102+H1104+H1105+H1106, 0)</f>
        <v>0</v>
      </c>
      <c r="Z1110">
        <f>IF(Source!BI681=4,H1101+H1102+H1104+H1105+H1106, 0)</f>
        <v>0</v>
      </c>
    </row>
    <row r="1111" spans="1:26" ht="28.5">
      <c r="A1111" s="23" t="str">
        <f>Source!E684</f>
        <v>3</v>
      </c>
      <c r="B1111" s="53" t="str">
        <f>Source!F684</f>
        <v>10-04-013-1</v>
      </c>
      <c r="C1111" s="53" t="str">
        <f>Source!G684</f>
        <v>Установка деревянных дверных блоков</v>
      </c>
      <c r="D1111" s="37" t="str">
        <f>Source!H684</f>
        <v>100 м2 проемов</v>
      </c>
      <c r="E1111" s="10">
        <f>Source!I684</f>
        <v>0.02</v>
      </c>
      <c r="F1111" s="38">
        <f>Source!AL684+Source!AM684+Source!AO684</f>
        <v>21712.98</v>
      </c>
      <c r="G1111" s="39"/>
      <c r="H1111" s="38"/>
      <c r="I1111" s="39" t="str">
        <f>Source!BO684</f>
        <v>10-04-013-1</v>
      </c>
      <c r="J1111" s="39"/>
      <c r="K1111" s="38"/>
      <c r="L1111" s="40"/>
      <c r="S1111">
        <f>ROUND((Source!FX684/100)*((ROUND(Source!AF684*Source!I684, 2)+ROUND(Source!AE684*Source!I684, 2))), 2)</f>
        <v>16.100000000000001</v>
      </c>
      <c r="T1111">
        <f>Source!X684</f>
        <v>451.09</v>
      </c>
      <c r="U1111">
        <f>ROUND((Source!FY684/100)*((ROUND(Source!AF684*Source!I684, 2)+ROUND(Source!AE684*Source!I684, 2))), 2)</f>
        <v>8.1199999999999992</v>
      </c>
      <c r="V1111">
        <f>Source!Y684</f>
        <v>215.52</v>
      </c>
    </row>
    <row r="1112" spans="1:26">
      <c r="C1112" s="31" t="str">
        <f>"Объем: "&amp;Source!I684&amp;"=2/"&amp;"100"</f>
        <v>Объем: 0,02=2/100</v>
      </c>
    </row>
    <row r="1113" spans="1:26" ht="14.25">
      <c r="A1113" s="23"/>
      <c r="B1113" s="53"/>
      <c r="C1113" s="53" t="s">
        <v>1026</v>
      </c>
      <c r="D1113" s="37"/>
      <c r="E1113" s="10"/>
      <c r="F1113" s="38">
        <f>Source!AO684</f>
        <v>639.24</v>
      </c>
      <c r="G1113" s="39" t="str">
        <f>Source!DG684</f>
        <v>*1,15</v>
      </c>
      <c r="H1113" s="38">
        <f>ROUND(Source!AF684*Source!I684, 2)</f>
        <v>14.7</v>
      </c>
      <c r="I1113" s="39"/>
      <c r="J1113" s="39">
        <f>IF(Source!BA684&lt;&gt; 0, Source!BA684, 1)</f>
        <v>33.049999999999997</v>
      </c>
      <c r="K1113" s="38">
        <f>Source!S684</f>
        <v>485.92</v>
      </c>
      <c r="L1113" s="40"/>
      <c r="R1113">
        <f>H1113</f>
        <v>14.7</v>
      </c>
    </row>
    <row r="1114" spans="1:26" ht="14.25">
      <c r="A1114" s="23"/>
      <c r="B1114" s="53"/>
      <c r="C1114" s="53" t="s">
        <v>92</v>
      </c>
      <c r="D1114" s="37"/>
      <c r="E1114" s="10"/>
      <c r="F1114" s="38">
        <f>Source!AM684</f>
        <v>333.01</v>
      </c>
      <c r="G1114" s="39" t="str">
        <f>Source!DE684</f>
        <v>)*1,25</v>
      </c>
      <c r="H1114" s="38">
        <f>ROUND(Source!AD684*Source!I684, 2)</f>
        <v>8.33</v>
      </c>
      <c r="I1114" s="39"/>
      <c r="J1114" s="39">
        <f>IF(Source!BB684&lt;&gt; 0, Source!BB684, 1)</f>
        <v>10.3</v>
      </c>
      <c r="K1114" s="38">
        <f>Source!Q684</f>
        <v>85.75</v>
      </c>
      <c r="L1114" s="40"/>
    </row>
    <row r="1115" spans="1:26" ht="14.25">
      <c r="A1115" s="23"/>
      <c r="B1115" s="53"/>
      <c r="C1115" s="53" t="s">
        <v>1032</v>
      </c>
      <c r="D1115" s="37"/>
      <c r="E1115" s="10"/>
      <c r="F1115" s="38">
        <f>Source!AN684</f>
        <v>18.5</v>
      </c>
      <c r="G1115" s="39" t="str">
        <f>Source!DF684</f>
        <v>)*1,25</v>
      </c>
      <c r="H1115" s="50">
        <f>ROUND(Source!AE684*Source!I684, 2)</f>
        <v>0.46</v>
      </c>
      <c r="I1115" s="39"/>
      <c r="J1115" s="39">
        <f>IF(Source!BS684&lt;&gt; 0, Source!BS684, 1)</f>
        <v>33.049999999999997</v>
      </c>
      <c r="K1115" s="50">
        <f>Source!R684</f>
        <v>15.29</v>
      </c>
      <c r="L1115" s="40"/>
      <c r="R1115">
        <f>H1115</f>
        <v>0.46</v>
      </c>
    </row>
    <row r="1116" spans="1:26" ht="14.25">
      <c r="A1116" s="23"/>
      <c r="B1116" s="53"/>
      <c r="C1116" s="53" t="s">
        <v>1034</v>
      </c>
      <c r="D1116" s="37"/>
      <c r="E1116" s="10"/>
      <c r="F1116" s="38">
        <f>Source!AL684</f>
        <v>20740.73</v>
      </c>
      <c r="G1116" s="39" t="str">
        <f>Source!DD684</f>
        <v/>
      </c>
      <c r="H1116" s="38">
        <f>ROUND(Source!AC684*Source!I684, 2)</f>
        <v>414.81</v>
      </c>
      <c r="I1116" s="39"/>
      <c r="J1116" s="39">
        <f>IF(Source!BC684&lt;&gt; 0, Source!BC684, 1)</f>
        <v>5.0199999999999996</v>
      </c>
      <c r="K1116" s="38">
        <f>Source!P684</f>
        <v>2082.37</v>
      </c>
      <c r="L1116" s="40"/>
    </row>
    <row r="1117" spans="1:26" ht="14.25">
      <c r="A1117" s="23"/>
      <c r="B1117" s="53"/>
      <c r="C1117" s="53" t="s">
        <v>1027</v>
      </c>
      <c r="D1117" s="37" t="s">
        <v>1028</v>
      </c>
      <c r="E1117" s="10">
        <f>Source!BZ684</f>
        <v>118</v>
      </c>
      <c r="F1117" s="69" t="str">
        <f>CONCATENATE(" )", Source!DL684, Source!FT684, "=", Source!FX684)</f>
        <v xml:space="preserve"> )*0,9=106,2</v>
      </c>
      <c r="G1117" s="70"/>
      <c r="H1117" s="38">
        <f>SUM(S1111:S1122)</f>
        <v>16.100000000000001</v>
      </c>
      <c r="I1117" s="41" t="str">
        <f>CONCATENATE(Source!FX684, Source!FV684, "=")</f>
        <v>106,2*0,85=</v>
      </c>
      <c r="J1117" s="36">
        <f>Source!AT684</f>
        <v>90</v>
      </c>
      <c r="K1117" s="38">
        <f>SUM(T1111:T1122)</f>
        <v>451.09</v>
      </c>
      <c r="L1117" s="40"/>
    </row>
    <row r="1118" spans="1:26" ht="14.25">
      <c r="A1118" s="23"/>
      <c r="B1118" s="53"/>
      <c r="C1118" s="53" t="s">
        <v>1029</v>
      </c>
      <c r="D1118" s="37" t="s">
        <v>1028</v>
      </c>
      <c r="E1118" s="10">
        <f>Source!CA684</f>
        <v>63</v>
      </c>
      <c r="F1118" s="69" t="str">
        <f>CONCATENATE(" )", Source!DM684, Source!FU684, "=", Source!FY684)</f>
        <v xml:space="preserve"> )*0,85=53,55</v>
      </c>
      <c r="G1118" s="70"/>
      <c r="H1118" s="38">
        <f>SUM(U1111:U1122)</f>
        <v>8.1199999999999992</v>
      </c>
      <c r="I1118" s="41" t="str">
        <f>CONCATENATE(Source!FY684, Source!FW684, "=")</f>
        <v>53,55*0,8=</v>
      </c>
      <c r="J1118" s="36">
        <f>Source!AU684</f>
        <v>43</v>
      </c>
      <c r="K1118" s="38">
        <f>SUM(V1111:V1122)</f>
        <v>215.52</v>
      </c>
      <c r="L1118" s="40"/>
    </row>
    <row r="1119" spans="1:26" ht="14.25">
      <c r="A1119" s="23"/>
      <c r="B1119" s="53"/>
      <c r="C1119" s="53" t="s">
        <v>1030</v>
      </c>
      <c r="D1119" s="37" t="s">
        <v>1031</v>
      </c>
      <c r="E1119" s="10">
        <f>Source!AQ684</f>
        <v>73.14</v>
      </c>
      <c r="F1119" s="38"/>
      <c r="G1119" s="39" t="str">
        <f>Source!DI684</f>
        <v>*1,15</v>
      </c>
      <c r="H1119" s="38"/>
      <c r="I1119" s="39"/>
      <c r="J1119" s="39"/>
      <c r="K1119" s="38"/>
      <c r="L1119" s="42">
        <f>Source!U684</f>
        <v>1.6822199999999998</v>
      </c>
    </row>
    <row r="1120" spans="1:26" ht="57">
      <c r="A1120" s="23" t="str">
        <f>Source!E685</f>
        <v>3,1</v>
      </c>
      <c r="B1120" s="53" t="str">
        <f>Source!F685</f>
        <v>101-0882</v>
      </c>
      <c r="C1120" s="53" t="str">
        <f>Source!G685</f>
        <v>Скобяные изделия для дверных балконных блоков со спаренными полотнами жилых и общественных зданий однопольных</v>
      </c>
      <c r="D1120" s="37" t="str">
        <f>Source!H685</f>
        <v>компл.</v>
      </c>
      <c r="E1120" s="10">
        <f>Source!I685</f>
        <v>1</v>
      </c>
      <c r="F1120" s="38">
        <f>Source!AL685+Source!AM685+Source!AO685</f>
        <v>94.69</v>
      </c>
      <c r="G1120" s="52" t="s">
        <v>3</v>
      </c>
      <c r="H1120" s="38">
        <f>ROUND(Source!AC685*Source!I685, 2)+ROUND(Source!AD685*Source!I685, 2)+ROUND(Source!AF685*Source!I685, 2)</f>
        <v>94.69</v>
      </c>
      <c r="I1120" s="39"/>
      <c r="J1120" s="39">
        <f>IF(Source!BC685&lt;&gt; 0, Source!BC685, 1)</f>
        <v>2.0699999999999998</v>
      </c>
      <c r="K1120" s="38">
        <f>Source!O685</f>
        <v>196.01</v>
      </c>
      <c r="L1120" s="40"/>
      <c r="S1120">
        <f>ROUND((Source!FX685/100)*((ROUND(Source!AF685*Source!I685, 2)+ROUND(Source!AE685*Source!I685, 2))), 2)</f>
        <v>0</v>
      </c>
      <c r="T1120">
        <f>Source!X685</f>
        <v>0</v>
      </c>
      <c r="U1120">
        <f>ROUND((Source!FY685/100)*((ROUND(Source!AF685*Source!I685, 2)+ROUND(Source!AE685*Source!I685, 2))), 2)</f>
        <v>0</v>
      </c>
      <c r="V1120">
        <f>Source!Y685</f>
        <v>0</v>
      </c>
      <c r="W1120">
        <f>IF(Source!BI685&lt;=1,H1120, 0)</f>
        <v>94.69</v>
      </c>
      <c r="X1120">
        <f>IF(Source!BI685=2,H1120, 0)</f>
        <v>0</v>
      </c>
      <c r="Y1120">
        <f>IF(Source!BI685=3,H1120, 0)</f>
        <v>0</v>
      </c>
      <c r="Z1120">
        <f>IF(Source!BI685=4,H1120, 0)</f>
        <v>0</v>
      </c>
    </row>
    <row r="1121" spans="1:26" ht="42.75">
      <c r="A1121" s="23" t="str">
        <f>Source!E686</f>
        <v>3,2</v>
      </c>
      <c r="B1121" s="53" t="str">
        <f>Source!F686</f>
        <v>203-8142</v>
      </c>
      <c r="C1121" s="53" t="str">
        <f>Source!G686</f>
        <v>Блоки дверные из натурального массива дуба (коробка, полотно глухое, наличники, фурнитура)</v>
      </c>
      <c r="D1121" s="37" t="str">
        <f>Source!H686</f>
        <v>м2</v>
      </c>
      <c r="E1121" s="10">
        <f>Source!I686</f>
        <v>2</v>
      </c>
      <c r="F1121" s="38">
        <f>Source!AL686+Source!AM686+Source!AO686</f>
        <v>4535.87</v>
      </c>
      <c r="G1121" s="52" t="s">
        <v>3</v>
      </c>
      <c r="H1121" s="38">
        <f>ROUND(Source!AC686*Source!I686, 2)+ROUND(Source!AD686*Source!I686, 2)+ROUND(Source!AF686*Source!I686, 2)</f>
        <v>9071.74</v>
      </c>
      <c r="I1121" s="39"/>
      <c r="J1121" s="39">
        <f>IF(Source!BC686&lt;&gt; 0, Source!BC686, 1)</f>
        <v>2.44</v>
      </c>
      <c r="K1121" s="38">
        <f>Source!O686</f>
        <v>22135.05</v>
      </c>
      <c r="L1121" s="40"/>
      <c r="S1121">
        <f>ROUND((Source!FX686/100)*((ROUND(Source!AF686*Source!I686, 2)+ROUND(Source!AE686*Source!I686, 2))), 2)</f>
        <v>0</v>
      </c>
      <c r="T1121">
        <f>Source!X686</f>
        <v>0</v>
      </c>
      <c r="U1121">
        <f>ROUND((Source!FY686/100)*((ROUND(Source!AF686*Source!I686, 2)+ROUND(Source!AE686*Source!I686, 2))), 2)</f>
        <v>0</v>
      </c>
      <c r="V1121">
        <f>Source!Y686</f>
        <v>0</v>
      </c>
      <c r="W1121">
        <f>IF(Source!BI686&lt;=1,H1121, 0)</f>
        <v>9071.74</v>
      </c>
      <c r="X1121">
        <f>IF(Source!BI686=2,H1121, 0)</f>
        <v>0</v>
      </c>
      <c r="Y1121">
        <f>IF(Source!BI686=3,H1121, 0)</f>
        <v>0</v>
      </c>
      <c r="Z1121">
        <f>IF(Source!BI686=4,H1121, 0)</f>
        <v>0</v>
      </c>
    </row>
    <row r="1122" spans="1:26" ht="57">
      <c r="A1122" s="54" t="str">
        <f>Source!E687</f>
        <v>3,3</v>
      </c>
      <c r="B1122" s="55" t="str">
        <f>Source!F687</f>
        <v>203-0223</v>
      </c>
      <c r="C1122" s="55" t="str">
        <f>Source!G687</f>
        <v>Блоки дверные с рамочными полотнами однопольные ДН 21-10, площадь 2,05 м2; ДН 24-10, площадь 2,35 м2</v>
      </c>
      <c r="D1122" s="43" t="str">
        <f>Source!H687</f>
        <v>м2</v>
      </c>
      <c r="E1122" s="44">
        <f>Source!I687</f>
        <v>-2</v>
      </c>
      <c r="F1122" s="45">
        <f>Source!AL687+Source!AM687+Source!AO687</f>
        <v>207</v>
      </c>
      <c r="G1122" s="46" t="s">
        <v>3</v>
      </c>
      <c r="H1122" s="45">
        <f>ROUND(Source!AC687*Source!I687, 2)+ROUND(Source!AD687*Source!I687, 2)+ROUND(Source!AF687*Source!I687, 2)</f>
        <v>-414</v>
      </c>
      <c r="I1122" s="47"/>
      <c r="J1122" s="47">
        <f>IF(Source!BC687&lt;&gt; 0, Source!BC687, 1)</f>
        <v>5.0199999999999996</v>
      </c>
      <c r="K1122" s="45">
        <f>Source!O687</f>
        <v>-2078.2800000000002</v>
      </c>
      <c r="L1122" s="48"/>
      <c r="S1122">
        <f>ROUND((Source!FX687/100)*((ROUND(Source!AF687*Source!I687, 2)+ROUND(Source!AE687*Source!I687, 2))), 2)</f>
        <v>0</v>
      </c>
      <c r="T1122">
        <f>Source!X687</f>
        <v>0</v>
      </c>
      <c r="U1122">
        <f>ROUND((Source!FY687/100)*((ROUND(Source!AF687*Source!I687, 2)+ROUND(Source!AE687*Source!I687, 2))), 2)</f>
        <v>0</v>
      </c>
      <c r="V1122">
        <f>Source!Y687</f>
        <v>0</v>
      </c>
      <c r="W1122">
        <f>IF(Source!BI687&lt;=1,H1122, 0)</f>
        <v>-414</v>
      </c>
      <c r="X1122">
        <f>IF(Source!BI687=2,H1122, 0)</f>
        <v>0</v>
      </c>
      <c r="Y1122">
        <f>IF(Source!BI687=3,H1122, 0)</f>
        <v>0</v>
      </c>
      <c r="Z1122">
        <f>IF(Source!BI687=4,H1122, 0)</f>
        <v>0</v>
      </c>
    </row>
    <row r="1123" spans="1:26" ht="15">
      <c r="G1123" s="71">
        <f>H1113+H1114+H1116+H1117+H1118+SUM(H1120:H1122)</f>
        <v>9214.49</v>
      </c>
      <c r="H1123" s="71"/>
      <c r="J1123" s="71">
        <f>K1113+K1114+K1116+K1117+K1118+SUM(K1120:K1122)</f>
        <v>23573.43</v>
      </c>
      <c r="K1123" s="71"/>
      <c r="L1123" s="49">
        <f>Source!U684</f>
        <v>1.6822199999999998</v>
      </c>
      <c r="O1123" s="32">
        <f>G1123</f>
        <v>9214.49</v>
      </c>
      <c r="P1123" s="32">
        <f>J1123</f>
        <v>23573.43</v>
      </c>
      <c r="Q1123" s="32">
        <f>L1123</f>
        <v>1.6822199999999998</v>
      </c>
      <c r="W1123">
        <f>IF(Source!BI684&lt;=1,H1113+H1114+H1116+H1117+H1118, 0)</f>
        <v>462.06000000000006</v>
      </c>
      <c r="X1123">
        <f>IF(Source!BI684=2,H1113+H1114+H1116+H1117+H1118, 0)</f>
        <v>0</v>
      </c>
      <c r="Y1123">
        <f>IF(Source!BI684=3,H1113+H1114+H1116+H1117+H1118, 0)</f>
        <v>0</v>
      </c>
      <c r="Z1123">
        <f>IF(Source!BI684=4,H1113+H1114+H1116+H1117+H1118, 0)</f>
        <v>0</v>
      </c>
    </row>
    <row r="1124" spans="1:26" ht="79.5">
      <c r="A1124" s="23" t="str">
        <f>Source!E688</f>
        <v>4</v>
      </c>
      <c r="B1124" s="53" t="s">
        <v>1039</v>
      </c>
      <c r="C1124" s="53" t="str">
        <f>Source!G688</f>
        <v>Установка и крепление наличников</v>
      </c>
      <c r="D1124" s="37" t="str">
        <f>Source!H688</f>
        <v>100 м коробок блоков</v>
      </c>
      <c r="E1124" s="10">
        <f>Source!I688</f>
        <v>0.05</v>
      </c>
      <c r="F1124" s="38">
        <f>Source!AL688+Source!AM688+Source!AO688</f>
        <v>516.04000000000008</v>
      </c>
      <c r="G1124" s="39"/>
      <c r="H1124" s="38"/>
      <c r="I1124" s="39" t="str">
        <f>Source!BO688</f>
        <v>10-01-060-1</v>
      </c>
      <c r="J1124" s="39"/>
      <c r="K1124" s="38"/>
      <c r="L1124" s="40"/>
      <c r="S1124">
        <f>ROUND((Source!FX688/100)*((ROUND(Source!AF688*Source!I688, 2)+ROUND(Source!AE688*Source!I688, 2))), 2)</f>
        <v>3.9</v>
      </c>
      <c r="T1124">
        <f>Source!X688</f>
        <v>109.27</v>
      </c>
      <c r="U1124">
        <f>ROUND((Source!FY688/100)*((ROUND(Source!AF688*Source!I688, 2)+ROUND(Source!AE688*Source!I688, 2))), 2)</f>
        <v>1.97</v>
      </c>
      <c r="V1124">
        <f>Source!Y688</f>
        <v>52.21</v>
      </c>
    </row>
    <row r="1125" spans="1:26">
      <c r="C1125" s="31" t="str">
        <f>"Объем: "&amp;Source!I688&amp;"=5/"&amp;"100"</f>
        <v>Объем: 0,05=5/100</v>
      </c>
    </row>
    <row r="1126" spans="1:26" ht="14.25">
      <c r="A1126" s="23"/>
      <c r="B1126" s="53"/>
      <c r="C1126" s="53" t="s">
        <v>1026</v>
      </c>
      <c r="D1126" s="37"/>
      <c r="E1126" s="10"/>
      <c r="F1126" s="38">
        <f>Source!AO688</f>
        <v>63.89</v>
      </c>
      <c r="G1126" s="39" t="str">
        <f>Source!DG688</f>
        <v>)*1,15</v>
      </c>
      <c r="H1126" s="38">
        <f>ROUND(Source!AF688*Source!I688, 2)</f>
        <v>3.67</v>
      </c>
      <c r="I1126" s="39"/>
      <c r="J1126" s="39">
        <f>IF(Source!BA688&lt;&gt; 0, Source!BA688, 1)</f>
        <v>33.049999999999997</v>
      </c>
      <c r="K1126" s="38">
        <f>Source!S688</f>
        <v>121.41</v>
      </c>
      <c r="L1126" s="40"/>
      <c r="R1126">
        <f>H1126</f>
        <v>3.67</v>
      </c>
    </row>
    <row r="1127" spans="1:26" ht="14.25">
      <c r="A1127" s="23"/>
      <c r="B1127" s="53"/>
      <c r="C1127" s="53" t="s">
        <v>92</v>
      </c>
      <c r="D1127" s="37"/>
      <c r="E1127" s="10"/>
      <c r="F1127" s="38">
        <f>Source!AM688</f>
        <v>3.49</v>
      </c>
      <c r="G1127" s="39" t="str">
        <f>Source!DE688</f>
        <v>)*1,25</v>
      </c>
      <c r="H1127" s="38">
        <f>ROUND(Source!AD688*Source!I688, 2)</f>
        <v>0.22</v>
      </c>
      <c r="I1127" s="39"/>
      <c r="J1127" s="39">
        <f>IF(Source!BB688&lt;&gt; 0, Source!BB688, 1)</f>
        <v>10.69</v>
      </c>
      <c r="K1127" s="38">
        <f>Source!Q688</f>
        <v>2.33</v>
      </c>
      <c r="L1127" s="40"/>
    </row>
    <row r="1128" spans="1:26" ht="14.25">
      <c r="A1128" s="23"/>
      <c r="B1128" s="53"/>
      <c r="C1128" s="53" t="s">
        <v>1034</v>
      </c>
      <c r="D1128" s="37"/>
      <c r="E1128" s="10"/>
      <c r="F1128" s="38">
        <f>Source!AL688</f>
        <v>448.66</v>
      </c>
      <c r="G1128" s="39" t="str">
        <f>Source!DD688</f>
        <v/>
      </c>
      <c r="H1128" s="38">
        <f>ROUND(Source!AC688*Source!I688, 2)</f>
        <v>22.43</v>
      </c>
      <c r="I1128" s="39"/>
      <c r="J1128" s="39">
        <f>IF(Source!BC688&lt;&gt; 0, Source!BC688, 1)</f>
        <v>8.08</v>
      </c>
      <c r="K1128" s="38">
        <f>Source!P688</f>
        <v>181.26</v>
      </c>
      <c r="L1128" s="40"/>
    </row>
    <row r="1129" spans="1:26" ht="14.25">
      <c r="A1129" s="23"/>
      <c r="B1129" s="53"/>
      <c r="C1129" s="53" t="s">
        <v>1027</v>
      </c>
      <c r="D1129" s="37" t="s">
        <v>1028</v>
      </c>
      <c r="E1129" s="10">
        <f>Source!BZ688</f>
        <v>118</v>
      </c>
      <c r="F1129" s="69" t="str">
        <f>CONCATENATE(" )", Source!DL688, Source!FT688, "=", Source!FX688)</f>
        <v xml:space="preserve"> )*0,9=106,2</v>
      </c>
      <c r="G1129" s="70"/>
      <c r="H1129" s="38">
        <f>SUM(S1124:S1131)</f>
        <v>3.9</v>
      </c>
      <c r="I1129" s="41" t="str">
        <f>CONCATENATE(Source!FX688, Source!FV688, "=")</f>
        <v>106,2*0,85=</v>
      </c>
      <c r="J1129" s="36">
        <f>Source!AT688</f>
        <v>90</v>
      </c>
      <c r="K1129" s="38">
        <f>SUM(T1124:T1131)</f>
        <v>109.27</v>
      </c>
      <c r="L1129" s="40"/>
    </row>
    <row r="1130" spans="1:26" ht="14.25">
      <c r="A1130" s="23"/>
      <c r="B1130" s="53"/>
      <c r="C1130" s="53" t="s">
        <v>1029</v>
      </c>
      <c r="D1130" s="37" t="s">
        <v>1028</v>
      </c>
      <c r="E1130" s="10">
        <f>Source!CA688</f>
        <v>63</v>
      </c>
      <c r="F1130" s="69" t="str">
        <f>CONCATENATE(" )", Source!DM688, Source!FU688, "=", Source!FY688)</f>
        <v xml:space="preserve"> )*0,85=53,55</v>
      </c>
      <c r="G1130" s="70"/>
      <c r="H1130" s="38">
        <f>SUM(U1124:U1131)</f>
        <v>1.97</v>
      </c>
      <c r="I1130" s="41" t="str">
        <f>CONCATENATE(Source!FY688, Source!FW688, "=")</f>
        <v>53,55*0,8=</v>
      </c>
      <c r="J1130" s="36">
        <f>Source!AU688</f>
        <v>43</v>
      </c>
      <c r="K1130" s="38">
        <f>SUM(V1124:V1131)</f>
        <v>52.21</v>
      </c>
      <c r="L1130" s="40"/>
    </row>
    <row r="1131" spans="1:26" ht="14.25">
      <c r="A1131" s="54"/>
      <c r="B1131" s="55"/>
      <c r="C1131" s="55" t="s">
        <v>1030</v>
      </c>
      <c r="D1131" s="43" t="s">
        <v>1031</v>
      </c>
      <c r="E1131" s="44">
        <f>Source!AQ688</f>
        <v>7.82</v>
      </c>
      <c r="F1131" s="45"/>
      <c r="G1131" s="47" t="str">
        <f>Source!DI688</f>
        <v>)*1,15</v>
      </c>
      <c r="H1131" s="45"/>
      <c r="I1131" s="47"/>
      <c r="J1131" s="47"/>
      <c r="K1131" s="45"/>
      <c r="L1131" s="51">
        <f>Source!U688</f>
        <v>0.44965000000000005</v>
      </c>
    </row>
    <row r="1132" spans="1:26" ht="15">
      <c r="G1132" s="71">
        <f>H1126+H1127+H1128+H1129+H1130</f>
        <v>32.19</v>
      </c>
      <c r="H1132" s="71"/>
      <c r="J1132" s="71">
        <f>K1126+K1127+K1128+K1129+K1130</f>
        <v>466.47999999999996</v>
      </c>
      <c r="K1132" s="71"/>
      <c r="L1132" s="49">
        <f>Source!U688</f>
        <v>0.44965000000000005</v>
      </c>
      <c r="O1132" s="32">
        <f>G1132</f>
        <v>32.19</v>
      </c>
      <c r="P1132" s="32">
        <f>J1132</f>
        <v>466.47999999999996</v>
      </c>
      <c r="Q1132" s="32">
        <f>L1132</f>
        <v>0.44965000000000005</v>
      </c>
      <c r="W1132">
        <f>IF(Source!BI688&lt;=1,H1126+H1127+H1128+H1129+H1130, 0)</f>
        <v>32.19</v>
      </c>
      <c r="X1132">
        <f>IF(Source!BI688=2,H1126+H1127+H1128+H1129+H1130, 0)</f>
        <v>0</v>
      </c>
      <c r="Y1132">
        <f>IF(Source!BI688=3,H1126+H1127+H1128+H1129+H1130, 0)</f>
        <v>0</v>
      </c>
      <c r="Z1132">
        <f>IF(Source!BI688=4,H1126+H1127+H1128+H1129+H1130, 0)</f>
        <v>0</v>
      </c>
    </row>
    <row r="1133" spans="1:26" ht="79.5">
      <c r="A1133" s="23" t="str">
        <f>Source!E689</f>
        <v>5</v>
      </c>
      <c r="B1133" s="53" t="s">
        <v>1036</v>
      </c>
      <c r="C1133" s="53" t="str">
        <f>Source!G689</f>
        <v>Укладка лаг по плитам перекрытий</v>
      </c>
      <c r="D1133" s="37" t="str">
        <f>Source!H689</f>
        <v>100 м2 пола</v>
      </c>
      <c r="E1133" s="10">
        <f>Source!I689</f>
        <v>0.113</v>
      </c>
      <c r="F1133" s="38">
        <f>Source!AL689+Source!AM689+Source!AO689</f>
        <v>2068.7799999999997</v>
      </c>
      <c r="G1133" s="39"/>
      <c r="H1133" s="38"/>
      <c r="I1133" s="39" t="str">
        <f>Source!BO689</f>
        <v>11-01-012-3</v>
      </c>
      <c r="J1133" s="39"/>
      <c r="K1133" s="38"/>
      <c r="L1133" s="40"/>
      <c r="S1133">
        <f>ROUND((Source!FX689/100)*((ROUND(Source!AF689*Source!I689, 2)+ROUND(Source!AE689*Source!I689, 2))), 2)</f>
        <v>44.24</v>
      </c>
      <c r="T1133">
        <f>Source!X689</f>
        <v>1241.44</v>
      </c>
      <c r="U1133">
        <f>ROUND((Source!FY689/100)*((ROUND(Source!AF689*Source!I689, 2)+ROUND(Source!AE689*Source!I689, 2))), 2)</f>
        <v>25.47</v>
      </c>
      <c r="V1133">
        <f>Source!Y689</f>
        <v>673.55</v>
      </c>
    </row>
    <row r="1134" spans="1:26">
      <c r="C1134" s="31" t="str">
        <f>"Объем: "&amp;Source!I689&amp;"=11,3/"&amp;"100"</f>
        <v>Объем: 0,113=11,3/100</v>
      </c>
    </row>
    <row r="1135" spans="1:26" ht="14.25">
      <c r="A1135" s="23"/>
      <c r="B1135" s="53"/>
      <c r="C1135" s="53" t="s">
        <v>1026</v>
      </c>
      <c r="D1135" s="37"/>
      <c r="E1135" s="10"/>
      <c r="F1135" s="38">
        <f>Source!AO689</f>
        <v>304.86</v>
      </c>
      <c r="G1135" s="39" t="str">
        <f>Source!DG689</f>
        <v>)*1,15</v>
      </c>
      <c r="H1135" s="38">
        <f>ROUND(Source!AF689*Source!I689, 2)</f>
        <v>39.619999999999997</v>
      </c>
      <c r="I1135" s="39"/>
      <c r="J1135" s="39">
        <f>IF(Source!BA689&lt;&gt; 0, Source!BA689, 1)</f>
        <v>33.049999999999997</v>
      </c>
      <c r="K1135" s="38">
        <f>Source!S689</f>
        <v>1309.33</v>
      </c>
      <c r="L1135" s="40"/>
      <c r="R1135">
        <f>H1135</f>
        <v>39.619999999999997</v>
      </c>
    </row>
    <row r="1136" spans="1:26" ht="14.25">
      <c r="A1136" s="23"/>
      <c r="B1136" s="53"/>
      <c r="C1136" s="53" t="s">
        <v>92</v>
      </c>
      <c r="D1136" s="37"/>
      <c r="E1136" s="10"/>
      <c r="F1136" s="38">
        <f>Source!AM689</f>
        <v>28.6</v>
      </c>
      <c r="G1136" s="39" t="str">
        <f>Source!DE689</f>
        <v>)*1,25</v>
      </c>
      <c r="H1136" s="38">
        <f>ROUND(Source!AD689*Source!I689, 2)</f>
        <v>4.04</v>
      </c>
      <c r="I1136" s="39"/>
      <c r="J1136" s="39">
        <f>IF(Source!BB689&lt;&gt; 0, Source!BB689, 1)</f>
        <v>11.52</v>
      </c>
      <c r="K1136" s="38">
        <f>Source!Q689</f>
        <v>46.54</v>
      </c>
      <c r="L1136" s="40"/>
    </row>
    <row r="1137" spans="1:26" ht="14.25">
      <c r="A1137" s="23"/>
      <c r="B1137" s="53"/>
      <c r="C1137" s="53" t="s">
        <v>1032</v>
      </c>
      <c r="D1137" s="37"/>
      <c r="E1137" s="10"/>
      <c r="F1137" s="38">
        <f>Source!AN689</f>
        <v>2.4300000000000002</v>
      </c>
      <c r="G1137" s="39" t="str">
        <f>Source!DF689</f>
        <v>)*1,25</v>
      </c>
      <c r="H1137" s="50">
        <f>ROUND(Source!AE689*Source!I689, 2)</f>
        <v>0.34</v>
      </c>
      <c r="I1137" s="39"/>
      <c r="J1137" s="39">
        <f>IF(Source!BS689&lt;&gt; 0, Source!BS689, 1)</f>
        <v>33.049999999999997</v>
      </c>
      <c r="K1137" s="50">
        <f>Source!R689</f>
        <v>11.35</v>
      </c>
      <c r="L1137" s="40"/>
      <c r="R1137">
        <f>H1137</f>
        <v>0.34</v>
      </c>
    </row>
    <row r="1138" spans="1:26" ht="14.25">
      <c r="A1138" s="23"/>
      <c r="B1138" s="53"/>
      <c r="C1138" s="53" t="s">
        <v>1034</v>
      </c>
      <c r="D1138" s="37"/>
      <c r="E1138" s="10"/>
      <c r="F1138" s="38">
        <f>Source!AL689</f>
        <v>1735.32</v>
      </c>
      <c r="G1138" s="39" t="str">
        <f>Source!DD689</f>
        <v/>
      </c>
      <c r="H1138" s="38">
        <f>ROUND(Source!AC689*Source!I689, 2)</f>
        <v>196.09</v>
      </c>
      <c r="I1138" s="39"/>
      <c r="J1138" s="39">
        <f>IF(Source!BC689&lt;&gt; 0, Source!BC689, 1)</f>
        <v>3.5</v>
      </c>
      <c r="K1138" s="38">
        <f>Source!P689</f>
        <v>686.32</v>
      </c>
      <c r="L1138" s="40"/>
    </row>
    <row r="1139" spans="1:26" ht="14.25">
      <c r="A1139" s="23"/>
      <c r="B1139" s="53"/>
      <c r="C1139" s="53" t="s">
        <v>1027</v>
      </c>
      <c r="D1139" s="37" t="s">
        <v>1028</v>
      </c>
      <c r="E1139" s="10">
        <f>Source!BZ689</f>
        <v>123</v>
      </c>
      <c r="F1139" s="69" t="str">
        <f>CONCATENATE(" )", Source!DL689, Source!FT689, "=", Source!FX689)</f>
        <v xml:space="preserve"> )*0,9=110,7</v>
      </c>
      <c r="G1139" s="70"/>
      <c r="H1139" s="38">
        <f>SUM(S1133:S1141)</f>
        <v>44.24</v>
      </c>
      <c r="I1139" s="41" t="str">
        <f>CONCATENATE(Source!FX689, Source!FV689, "=")</f>
        <v>110,7*0,85=</v>
      </c>
      <c r="J1139" s="36">
        <f>Source!AT689</f>
        <v>94</v>
      </c>
      <c r="K1139" s="38">
        <f>SUM(T1133:T1141)</f>
        <v>1241.44</v>
      </c>
      <c r="L1139" s="40"/>
    </row>
    <row r="1140" spans="1:26" ht="14.25">
      <c r="A1140" s="23"/>
      <c r="B1140" s="53"/>
      <c r="C1140" s="53" t="s">
        <v>1029</v>
      </c>
      <c r="D1140" s="37" t="s">
        <v>1028</v>
      </c>
      <c r="E1140" s="10">
        <f>Source!CA689</f>
        <v>75</v>
      </c>
      <c r="F1140" s="69" t="str">
        <f>CONCATENATE(" )", Source!DM689, Source!FU689, "=", Source!FY689)</f>
        <v xml:space="preserve"> )*0,85=63,75</v>
      </c>
      <c r="G1140" s="70"/>
      <c r="H1140" s="38">
        <f>SUM(U1133:U1141)</f>
        <v>25.47</v>
      </c>
      <c r="I1140" s="41" t="str">
        <f>CONCATENATE(Source!FY689, Source!FW689, "=")</f>
        <v>63,75*0,8=</v>
      </c>
      <c r="J1140" s="36">
        <f>Source!AU689</f>
        <v>51</v>
      </c>
      <c r="K1140" s="38">
        <f>SUM(V1133:V1141)</f>
        <v>673.55</v>
      </c>
      <c r="L1140" s="40"/>
    </row>
    <row r="1141" spans="1:26" ht="14.25">
      <c r="A1141" s="54"/>
      <c r="B1141" s="55"/>
      <c r="C1141" s="55" t="s">
        <v>1030</v>
      </c>
      <c r="D1141" s="43" t="s">
        <v>1031</v>
      </c>
      <c r="E1141" s="44">
        <f>Source!AQ689</f>
        <v>35.74</v>
      </c>
      <c r="F1141" s="45"/>
      <c r="G1141" s="47" t="str">
        <f>Source!DI689</f>
        <v>)*1,15</v>
      </c>
      <c r="H1141" s="45"/>
      <c r="I1141" s="47"/>
      <c r="J1141" s="47"/>
      <c r="K1141" s="45"/>
      <c r="L1141" s="51">
        <f>Source!U689</f>
        <v>4.6444130000000001</v>
      </c>
    </row>
    <row r="1142" spans="1:26" ht="15">
      <c r="G1142" s="71">
        <f>H1135+H1136+H1138+H1139+H1140</f>
        <v>309.46000000000004</v>
      </c>
      <c r="H1142" s="71"/>
      <c r="J1142" s="71">
        <f>K1135+K1136+K1138+K1139+K1140</f>
        <v>3957.1800000000003</v>
      </c>
      <c r="K1142" s="71"/>
      <c r="L1142" s="49">
        <f>Source!U689</f>
        <v>4.6444130000000001</v>
      </c>
      <c r="O1142" s="32">
        <f>G1142</f>
        <v>309.46000000000004</v>
      </c>
      <c r="P1142" s="32">
        <f>J1142</f>
        <v>3957.1800000000003</v>
      </c>
      <c r="Q1142" s="32">
        <f>L1142</f>
        <v>4.6444130000000001</v>
      </c>
      <c r="W1142">
        <f>IF(Source!BI689&lt;=1,H1135+H1136+H1138+H1139+H1140, 0)</f>
        <v>309.46000000000004</v>
      </c>
      <c r="X1142">
        <f>IF(Source!BI689=2,H1135+H1136+H1138+H1139+H1140, 0)</f>
        <v>0</v>
      </c>
      <c r="Y1142">
        <f>IF(Source!BI689=3,H1135+H1136+H1138+H1139+H1140, 0)</f>
        <v>0</v>
      </c>
      <c r="Z1142">
        <f>IF(Source!BI689=4,H1135+H1136+H1138+H1139+H1140, 0)</f>
        <v>0</v>
      </c>
    </row>
    <row r="1143" spans="1:26" ht="79.5">
      <c r="A1143" s="23" t="str">
        <f>Source!E690</f>
        <v>6</v>
      </c>
      <c r="B1143" s="53" t="s">
        <v>1040</v>
      </c>
      <c r="C1143" s="53" t="str">
        <f>Source!G690</f>
        <v>Устройство покрытий дощатых толщиной 28 мм</v>
      </c>
      <c r="D1143" s="37" t="str">
        <f>Source!H690</f>
        <v>100 м2 покрытия</v>
      </c>
      <c r="E1143" s="10">
        <f>Source!I690</f>
        <v>0.113</v>
      </c>
      <c r="F1143" s="38">
        <f>Source!AL690+Source!AM690+Source!AO690</f>
        <v>6972.3600000000006</v>
      </c>
      <c r="G1143" s="39"/>
      <c r="H1143" s="38"/>
      <c r="I1143" s="39" t="str">
        <f>Source!BO690</f>
        <v>11-01-033-1</v>
      </c>
      <c r="J1143" s="39"/>
      <c r="K1143" s="38"/>
      <c r="L1143" s="40"/>
      <c r="S1143">
        <f>ROUND((Source!FX690/100)*((ROUND(Source!AF690*Source!I690, 2)+ROUND(Source!AE690*Source!I690, 2))), 2)</f>
        <v>75.739999999999995</v>
      </c>
      <c r="T1143">
        <f>Source!X690</f>
        <v>2125.37</v>
      </c>
      <c r="U1143">
        <f>ROUND((Source!FY690/100)*((ROUND(Source!AF690*Source!I690, 2)+ROUND(Source!AE690*Source!I690, 2))), 2)</f>
        <v>43.62</v>
      </c>
      <c r="V1143">
        <f>Source!Y690</f>
        <v>1153.1300000000001</v>
      </c>
    </row>
    <row r="1144" spans="1:26">
      <c r="C1144" s="31" t="str">
        <f>"Объем: "&amp;Source!I690&amp;"=11,3/"&amp;"100"</f>
        <v>Объем: 0,113=11,3/100</v>
      </c>
    </row>
    <row r="1145" spans="1:26" ht="14.25">
      <c r="A1145" s="23"/>
      <c r="B1145" s="53"/>
      <c r="C1145" s="53" t="s">
        <v>1026</v>
      </c>
      <c r="D1145" s="37"/>
      <c r="E1145" s="10"/>
      <c r="F1145" s="38">
        <f>Source!AO690</f>
        <v>517.94000000000005</v>
      </c>
      <c r="G1145" s="39" t="str">
        <f>Source!DG690</f>
        <v>)*1,15</v>
      </c>
      <c r="H1145" s="38">
        <f>ROUND(Source!AF690*Source!I690, 2)</f>
        <v>67.31</v>
      </c>
      <c r="I1145" s="39"/>
      <c r="J1145" s="39">
        <f>IF(Source!BA690&lt;&gt; 0, Source!BA690, 1)</f>
        <v>33.049999999999997</v>
      </c>
      <c r="K1145" s="38">
        <f>Source!S690</f>
        <v>2224.4699999999998</v>
      </c>
      <c r="L1145" s="40"/>
      <c r="R1145">
        <f>H1145</f>
        <v>67.31</v>
      </c>
    </row>
    <row r="1146" spans="1:26" ht="14.25">
      <c r="A1146" s="23"/>
      <c r="B1146" s="53"/>
      <c r="C1146" s="53" t="s">
        <v>92</v>
      </c>
      <c r="D1146" s="37"/>
      <c r="E1146" s="10"/>
      <c r="F1146" s="38">
        <f>Source!AM690</f>
        <v>97.78</v>
      </c>
      <c r="G1146" s="39" t="str">
        <f>Source!DE690</f>
        <v>)*1,25</v>
      </c>
      <c r="H1146" s="38">
        <f>ROUND(Source!AD690*Source!I690, 2)</f>
        <v>13.81</v>
      </c>
      <c r="I1146" s="39"/>
      <c r="J1146" s="39">
        <f>IF(Source!BB690&lt;&gt; 0, Source!BB690, 1)</f>
        <v>11.56</v>
      </c>
      <c r="K1146" s="38">
        <f>Source!Q690</f>
        <v>159.66999999999999</v>
      </c>
      <c r="L1146" s="40"/>
    </row>
    <row r="1147" spans="1:26" ht="14.25">
      <c r="A1147" s="23"/>
      <c r="B1147" s="53"/>
      <c r="C1147" s="53" t="s">
        <v>1032</v>
      </c>
      <c r="D1147" s="37"/>
      <c r="E1147" s="10"/>
      <c r="F1147" s="38">
        <f>Source!AN690</f>
        <v>7.83</v>
      </c>
      <c r="G1147" s="39" t="str">
        <f>Source!DF690</f>
        <v>)*1,25</v>
      </c>
      <c r="H1147" s="50">
        <f>ROUND(Source!AE690*Source!I690, 2)</f>
        <v>1.1100000000000001</v>
      </c>
      <c r="I1147" s="39"/>
      <c r="J1147" s="39">
        <f>IF(Source!BS690&lt;&gt; 0, Source!BS690, 1)</f>
        <v>33.049999999999997</v>
      </c>
      <c r="K1147" s="50">
        <f>Source!R690</f>
        <v>36.56</v>
      </c>
      <c r="L1147" s="40"/>
      <c r="R1147">
        <f>H1147</f>
        <v>1.1100000000000001</v>
      </c>
    </row>
    <row r="1148" spans="1:26" ht="14.25">
      <c r="A1148" s="23"/>
      <c r="B1148" s="53"/>
      <c r="C1148" s="53" t="s">
        <v>1034</v>
      </c>
      <c r="D1148" s="37"/>
      <c r="E1148" s="10"/>
      <c r="F1148" s="38">
        <f>Source!AL690</f>
        <v>6356.64</v>
      </c>
      <c r="G1148" s="39" t="str">
        <f>Source!DD690</f>
        <v/>
      </c>
      <c r="H1148" s="38">
        <f>ROUND(Source!AC690*Source!I690, 2)</f>
        <v>718.3</v>
      </c>
      <c r="I1148" s="39"/>
      <c r="J1148" s="39">
        <f>IF(Source!BC690&lt;&gt; 0, Source!BC690, 1)</f>
        <v>6.54</v>
      </c>
      <c r="K1148" s="38">
        <f>Source!P690</f>
        <v>4697.68</v>
      </c>
      <c r="L1148" s="40"/>
    </row>
    <row r="1149" spans="1:26" ht="14.25">
      <c r="A1149" s="23"/>
      <c r="B1149" s="53"/>
      <c r="C1149" s="53" t="s">
        <v>1027</v>
      </c>
      <c r="D1149" s="37" t="s">
        <v>1028</v>
      </c>
      <c r="E1149" s="10">
        <f>Source!BZ690</f>
        <v>123</v>
      </c>
      <c r="F1149" s="69" t="str">
        <f>CONCATENATE(" )", Source!DL690, Source!FT690, "=", Source!FX690)</f>
        <v xml:space="preserve"> )*0,9=110,7</v>
      </c>
      <c r="G1149" s="70"/>
      <c r="H1149" s="38">
        <f>SUM(S1143:S1151)</f>
        <v>75.739999999999995</v>
      </c>
      <c r="I1149" s="41" t="str">
        <f>CONCATENATE(Source!FX690, Source!FV690, "=")</f>
        <v>110,7*0,85=</v>
      </c>
      <c r="J1149" s="36">
        <f>Source!AT690</f>
        <v>94</v>
      </c>
      <c r="K1149" s="38">
        <f>SUM(T1143:T1151)</f>
        <v>2125.37</v>
      </c>
      <c r="L1149" s="40"/>
    </row>
    <row r="1150" spans="1:26" ht="14.25">
      <c r="A1150" s="23"/>
      <c r="B1150" s="53"/>
      <c r="C1150" s="53" t="s">
        <v>1029</v>
      </c>
      <c r="D1150" s="37" t="s">
        <v>1028</v>
      </c>
      <c r="E1150" s="10">
        <f>Source!CA690</f>
        <v>75</v>
      </c>
      <c r="F1150" s="69" t="str">
        <f>CONCATENATE(" )", Source!DM690, Source!FU690, "=", Source!FY690)</f>
        <v xml:space="preserve"> )*0,85=63,75</v>
      </c>
      <c r="G1150" s="70"/>
      <c r="H1150" s="38">
        <f>SUM(U1143:U1151)</f>
        <v>43.62</v>
      </c>
      <c r="I1150" s="41" t="str">
        <f>CONCATENATE(Source!FY690, Source!FW690, "=")</f>
        <v>63,75*0,8=</v>
      </c>
      <c r="J1150" s="36">
        <f>Source!AU690</f>
        <v>51</v>
      </c>
      <c r="K1150" s="38">
        <f>SUM(V1143:V1151)</f>
        <v>1153.1300000000001</v>
      </c>
      <c r="L1150" s="40"/>
    </row>
    <row r="1151" spans="1:26" ht="14.25">
      <c r="A1151" s="54"/>
      <c r="B1151" s="55"/>
      <c r="C1151" s="55" t="s">
        <v>1030</v>
      </c>
      <c r="D1151" s="43" t="s">
        <v>1031</v>
      </c>
      <c r="E1151" s="44">
        <f>Source!AQ690</f>
        <v>60.72</v>
      </c>
      <c r="F1151" s="45"/>
      <c r="G1151" s="47" t="str">
        <f>Source!DI690</f>
        <v>)*1,15</v>
      </c>
      <c r="H1151" s="45"/>
      <c r="I1151" s="47"/>
      <c r="J1151" s="47"/>
      <c r="K1151" s="45"/>
      <c r="L1151" s="51">
        <f>Source!U690</f>
        <v>7.8905639999999986</v>
      </c>
    </row>
    <row r="1152" spans="1:26" ht="15">
      <c r="G1152" s="71">
        <f>H1145+H1146+H1148+H1149+H1150</f>
        <v>918.78</v>
      </c>
      <c r="H1152" s="71"/>
      <c r="J1152" s="71">
        <f>K1145+K1146+K1148+K1149+K1150</f>
        <v>10360.32</v>
      </c>
      <c r="K1152" s="71"/>
      <c r="L1152" s="49">
        <f>Source!U690</f>
        <v>7.8905639999999986</v>
      </c>
      <c r="O1152" s="32">
        <f>G1152</f>
        <v>918.78</v>
      </c>
      <c r="P1152" s="32">
        <f>J1152</f>
        <v>10360.32</v>
      </c>
      <c r="Q1152" s="32">
        <f>L1152</f>
        <v>7.8905639999999986</v>
      </c>
      <c r="W1152">
        <f>IF(Source!BI690&lt;=1,H1145+H1146+H1148+H1149+H1150, 0)</f>
        <v>918.78</v>
      </c>
      <c r="X1152">
        <f>IF(Source!BI690=2,H1145+H1146+H1148+H1149+H1150, 0)</f>
        <v>0</v>
      </c>
      <c r="Y1152">
        <f>IF(Source!BI690=3,H1145+H1146+H1148+H1149+H1150, 0)</f>
        <v>0</v>
      </c>
      <c r="Z1152">
        <f>IF(Source!BI690=4,H1145+H1146+H1148+H1149+H1150, 0)</f>
        <v>0</v>
      </c>
    </row>
    <row r="1153" spans="1:26" ht="42.75">
      <c r="A1153" s="23" t="str">
        <f>Source!E691</f>
        <v>7</v>
      </c>
      <c r="B1153" s="53" t="str">
        <f>Source!F691</f>
        <v>11-01-053-2</v>
      </c>
      <c r="C1153" s="53" t="str">
        <f>Source!G691</f>
        <v>Устройство оснований полов из фанеры в один слой площадью свыше 20 м2</v>
      </c>
      <c r="D1153" s="37" t="str">
        <f>Source!H691</f>
        <v>100 м2 пола</v>
      </c>
      <c r="E1153" s="10">
        <f>Source!I691</f>
        <v>0.113</v>
      </c>
      <c r="F1153" s="38">
        <f>Source!AL691+Source!AM691+Source!AO691</f>
        <v>6214.5300000000007</v>
      </c>
      <c r="G1153" s="39"/>
      <c r="H1153" s="38"/>
      <c r="I1153" s="39" t="str">
        <f>Source!BO691</f>
        <v>11-01-053-2</v>
      </c>
      <c r="J1153" s="39"/>
      <c r="K1153" s="38"/>
      <c r="L1153" s="40"/>
      <c r="S1153">
        <f>ROUND((Source!FX691/100)*((ROUND(Source!AF691*Source!I691, 2)+ROUND(Source!AE691*Source!I691, 2))), 2)</f>
        <v>47.28</v>
      </c>
      <c r="T1153">
        <f>Source!X691</f>
        <v>1326.82</v>
      </c>
      <c r="U1153">
        <f>ROUND((Source!FY691/100)*((ROUND(Source!AF691*Source!I691, 2)+ROUND(Source!AE691*Source!I691, 2))), 2)</f>
        <v>27.23</v>
      </c>
      <c r="V1153">
        <f>Source!Y691</f>
        <v>719.87</v>
      </c>
    </row>
    <row r="1154" spans="1:26">
      <c r="C1154" s="31" t="str">
        <f>"Объем: "&amp;Source!I691&amp;"=11,3/"&amp;"100"</f>
        <v>Объем: 0,113=11,3/100</v>
      </c>
    </row>
    <row r="1155" spans="1:26" ht="14.25">
      <c r="A1155" s="23"/>
      <c r="B1155" s="53"/>
      <c r="C1155" s="53" t="s">
        <v>1026</v>
      </c>
      <c r="D1155" s="37"/>
      <c r="E1155" s="10"/>
      <c r="F1155" s="38">
        <f>Source!AO691</f>
        <v>255.39</v>
      </c>
      <c r="G1155" s="39" t="str">
        <f>Source!DG691</f>
        <v>)*1,15</v>
      </c>
      <c r="H1155" s="38">
        <f>ROUND(Source!AF691*Source!I691, 2)</f>
        <v>33.19</v>
      </c>
      <c r="I1155" s="39"/>
      <c r="J1155" s="39">
        <f>IF(Source!BA691&lt;&gt; 0, Source!BA691, 1)</f>
        <v>33.049999999999997</v>
      </c>
      <c r="K1155" s="38">
        <f>Source!S691</f>
        <v>1096.8699999999999</v>
      </c>
      <c r="L1155" s="40"/>
      <c r="R1155">
        <f>H1155</f>
        <v>33.19</v>
      </c>
    </row>
    <row r="1156" spans="1:26" ht="14.25">
      <c r="A1156" s="23"/>
      <c r="B1156" s="53"/>
      <c r="C1156" s="53" t="s">
        <v>92</v>
      </c>
      <c r="D1156" s="37"/>
      <c r="E1156" s="10"/>
      <c r="F1156" s="38">
        <f>Source!AM691</f>
        <v>375.46</v>
      </c>
      <c r="G1156" s="39" t="str">
        <f>Source!DE691</f>
        <v>)*1,25</v>
      </c>
      <c r="H1156" s="38">
        <f>ROUND(Source!AD691*Source!I691, 2)</f>
        <v>53.03</v>
      </c>
      <c r="I1156" s="39"/>
      <c r="J1156" s="39">
        <f>IF(Source!BB691&lt;&gt; 0, Source!BB691, 1)</f>
        <v>10.86</v>
      </c>
      <c r="K1156" s="38">
        <f>Source!Q691</f>
        <v>575.95000000000005</v>
      </c>
      <c r="L1156" s="40"/>
    </row>
    <row r="1157" spans="1:26" ht="14.25">
      <c r="A1157" s="23"/>
      <c r="B1157" s="53"/>
      <c r="C1157" s="53" t="s">
        <v>1032</v>
      </c>
      <c r="D1157" s="37"/>
      <c r="E1157" s="10"/>
      <c r="F1157" s="38">
        <f>Source!AN691</f>
        <v>67.400000000000006</v>
      </c>
      <c r="G1157" s="39" t="str">
        <f>Source!DF691</f>
        <v>)*1,25</v>
      </c>
      <c r="H1157" s="50">
        <f>ROUND(Source!AE691*Source!I691, 2)</f>
        <v>9.52</v>
      </c>
      <c r="I1157" s="39"/>
      <c r="J1157" s="39">
        <f>IF(Source!BS691&lt;&gt; 0, Source!BS691, 1)</f>
        <v>33.049999999999997</v>
      </c>
      <c r="K1157" s="50">
        <f>Source!R691</f>
        <v>314.64</v>
      </c>
      <c r="L1157" s="40"/>
      <c r="R1157">
        <f>H1157</f>
        <v>9.52</v>
      </c>
    </row>
    <row r="1158" spans="1:26" ht="14.25">
      <c r="A1158" s="23"/>
      <c r="B1158" s="53"/>
      <c r="C1158" s="53" t="s">
        <v>1034</v>
      </c>
      <c r="D1158" s="37"/>
      <c r="E1158" s="10"/>
      <c r="F1158" s="38">
        <f>Source!AL691</f>
        <v>5583.68</v>
      </c>
      <c r="G1158" s="39" t="str">
        <f>Source!DD691</f>
        <v/>
      </c>
      <c r="H1158" s="38">
        <f>ROUND(Source!AC691*Source!I691, 2)</f>
        <v>630.96</v>
      </c>
      <c r="I1158" s="39"/>
      <c r="J1158" s="39">
        <f>IF(Source!BC691&lt;&gt; 0, Source!BC691, 1)</f>
        <v>5.87</v>
      </c>
      <c r="K1158" s="38">
        <f>Source!P691</f>
        <v>3703.71</v>
      </c>
      <c r="L1158" s="40"/>
    </row>
    <row r="1159" spans="1:26" ht="14.25">
      <c r="A1159" s="23"/>
      <c r="B1159" s="53"/>
      <c r="C1159" s="53" t="s">
        <v>1027</v>
      </c>
      <c r="D1159" s="37" t="s">
        <v>1028</v>
      </c>
      <c r="E1159" s="10">
        <f>Source!BZ691</f>
        <v>123</v>
      </c>
      <c r="F1159" s="69" t="str">
        <f>CONCATENATE(" )", Source!DL691, Source!FT691, "=", Source!FX691)</f>
        <v xml:space="preserve"> )*0,9=110,7</v>
      </c>
      <c r="G1159" s="70"/>
      <c r="H1159" s="38">
        <f>SUM(S1153:S1161)</f>
        <v>47.28</v>
      </c>
      <c r="I1159" s="41" t="str">
        <f>CONCATENATE(Source!FX691, Source!FV691, "=")</f>
        <v>110,7*0,85=</v>
      </c>
      <c r="J1159" s="36">
        <f>Source!AT691</f>
        <v>94</v>
      </c>
      <c r="K1159" s="38">
        <f>SUM(T1153:T1161)</f>
        <v>1326.82</v>
      </c>
      <c r="L1159" s="40"/>
    </row>
    <row r="1160" spans="1:26" ht="14.25">
      <c r="A1160" s="23"/>
      <c r="B1160" s="53"/>
      <c r="C1160" s="53" t="s">
        <v>1029</v>
      </c>
      <c r="D1160" s="37" t="s">
        <v>1028</v>
      </c>
      <c r="E1160" s="10">
        <f>Source!CA691</f>
        <v>75</v>
      </c>
      <c r="F1160" s="69" t="str">
        <f>CONCATENATE(" )", Source!DM691, Source!FU691, "=", Source!FY691)</f>
        <v xml:space="preserve"> )*0,85=63,75</v>
      </c>
      <c r="G1160" s="70"/>
      <c r="H1160" s="38">
        <f>SUM(U1153:U1161)</f>
        <v>27.23</v>
      </c>
      <c r="I1160" s="41" t="str">
        <f>CONCATENATE(Source!FY691, Source!FW691, "=")</f>
        <v>63,75*0,8=</v>
      </c>
      <c r="J1160" s="36">
        <f>Source!AU691</f>
        <v>51</v>
      </c>
      <c r="K1160" s="38">
        <f>SUM(V1153:V1161)</f>
        <v>719.87</v>
      </c>
      <c r="L1160" s="40"/>
    </row>
    <row r="1161" spans="1:26" ht="14.25">
      <c r="A1161" s="54"/>
      <c r="B1161" s="55"/>
      <c r="C1161" s="55" t="s">
        <v>1030</v>
      </c>
      <c r="D1161" s="43" t="s">
        <v>1031</v>
      </c>
      <c r="E1161" s="44">
        <f>Source!AQ691</f>
        <v>31.26</v>
      </c>
      <c r="F1161" s="45"/>
      <c r="G1161" s="47" t="str">
        <f>Source!DI691</f>
        <v>)*1,15</v>
      </c>
      <c r="H1161" s="45"/>
      <c r="I1161" s="47"/>
      <c r="J1161" s="47"/>
      <c r="K1161" s="45"/>
      <c r="L1161" s="51">
        <f>Source!U691</f>
        <v>4.0622369999999997</v>
      </c>
    </row>
    <row r="1162" spans="1:26" ht="15">
      <c r="G1162" s="71">
        <f>H1155+H1156+H1158+H1159+H1160</f>
        <v>791.69</v>
      </c>
      <c r="H1162" s="71"/>
      <c r="J1162" s="71">
        <f>K1155+K1156+K1158+K1159+K1160</f>
        <v>7423.2199999999993</v>
      </c>
      <c r="K1162" s="71"/>
      <c r="L1162" s="49">
        <f>Source!U691</f>
        <v>4.0622369999999997</v>
      </c>
      <c r="O1162" s="32">
        <f>G1162</f>
        <v>791.69</v>
      </c>
      <c r="P1162" s="32">
        <f>J1162</f>
        <v>7423.2199999999993</v>
      </c>
      <c r="Q1162" s="32">
        <f>L1162</f>
        <v>4.0622369999999997</v>
      </c>
      <c r="W1162">
        <f>IF(Source!BI691&lt;=1,H1155+H1156+H1158+H1159+H1160, 0)</f>
        <v>791.69</v>
      </c>
      <c r="X1162">
        <f>IF(Source!BI691=2,H1155+H1156+H1158+H1159+H1160, 0)</f>
        <v>0</v>
      </c>
      <c r="Y1162">
        <f>IF(Source!BI691=3,H1155+H1156+H1158+H1159+H1160, 0)</f>
        <v>0</v>
      </c>
      <c r="Z1162">
        <f>IF(Source!BI691=4,H1155+H1156+H1158+H1159+H1160, 0)</f>
        <v>0</v>
      </c>
    </row>
    <row r="1163" spans="1:26" ht="79.5">
      <c r="A1163" s="23" t="str">
        <f>Source!E692</f>
        <v>8</v>
      </c>
      <c r="B1163" s="53" t="s">
        <v>1037</v>
      </c>
      <c r="C1163" s="53" t="str">
        <f>Source!G692</f>
        <v>Устройство гетерогенного и гомогенного покрытия на клее со свариванием полотнищ в стыках</v>
      </c>
      <c r="D1163" s="37" t="str">
        <f>Source!H692</f>
        <v>100 м2</v>
      </c>
      <c r="E1163" s="10">
        <f>Source!I692</f>
        <v>0.113</v>
      </c>
      <c r="F1163" s="38">
        <f>Source!AL692+Source!AM692+Source!AO692</f>
        <v>1180.5999999999999</v>
      </c>
      <c r="G1163" s="39"/>
      <c r="H1163" s="38"/>
      <c r="I1163" s="39" t="str">
        <f>Source!BO692</f>
        <v>11-01-057-1</v>
      </c>
      <c r="J1163" s="39"/>
      <c r="K1163" s="38"/>
      <c r="L1163" s="40"/>
      <c r="S1163">
        <f>ROUND((Source!FX692/100)*((ROUND(Source!AF692*Source!I692, 2)+ROUND(Source!AE692*Source!I692, 2))), 2)</f>
        <v>55.63</v>
      </c>
      <c r="T1163">
        <f>Source!X692</f>
        <v>1561.01</v>
      </c>
      <c r="U1163">
        <f>ROUND((Source!FY692/100)*((ROUND(Source!AF692*Source!I692, 2)+ROUND(Source!AE692*Source!I692, 2))), 2)</f>
        <v>32.03</v>
      </c>
      <c r="V1163">
        <f>Source!Y692</f>
        <v>846.93</v>
      </c>
    </row>
    <row r="1164" spans="1:26">
      <c r="C1164" s="31" t="str">
        <f>"Объем: "&amp;Source!I692&amp;"=11,3/"&amp;"100"</f>
        <v>Объем: 0,113=11,3/100</v>
      </c>
    </row>
    <row r="1165" spans="1:26" ht="14.25">
      <c r="A1165" s="23"/>
      <c r="B1165" s="53"/>
      <c r="C1165" s="53" t="s">
        <v>1026</v>
      </c>
      <c r="D1165" s="37"/>
      <c r="E1165" s="10"/>
      <c r="F1165" s="38">
        <f>Source!AO692</f>
        <v>386.07</v>
      </c>
      <c r="G1165" s="39" t="str">
        <f>Source!DG692</f>
        <v>)*1,15</v>
      </c>
      <c r="H1165" s="38">
        <f>ROUND(Source!AF692*Source!I692, 2)</f>
        <v>50.17</v>
      </c>
      <c r="I1165" s="39"/>
      <c r="J1165" s="39">
        <f>IF(Source!BA692&lt;&gt; 0, Source!BA692, 1)</f>
        <v>33.049999999999997</v>
      </c>
      <c r="K1165" s="38">
        <f>Source!S692</f>
        <v>1658.11</v>
      </c>
      <c r="L1165" s="40"/>
      <c r="R1165">
        <f>H1165</f>
        <v>50.17</v>
      </c>
    </row>
    <row r="1166" spans="1:26" ht="14.25">
      <c r="A1166" s="23"/>
      <c r="B1166" s="53"/>
      <c r="C1166" s="53" t="s">
        <v>92</v>
      </c>
      <c r="D1166" s="37"/>
      <c r="E1166" s="10"/>
      <c r="F1166" s="38">
        <f>Source!AM692</f>
        <v>5.77</v>
      </c>
      <c r="G1166" s="39" t="str">
        <f>Source!DE692</f>
        <v>)*1,25</v>
      </c>
      <c r="H1166" s="38">
        <f>ROUND(Source!AD692*Source!I692, 2)</f>
        <v>0.82</v>
      </c>
      <c r="I1166" s="39"/>
      <c r="J1166" s="39">
        <f>IF(Source!BB692&lt;&gt; 0, Source!BB692, 1)</f>
        <v>9.84</v>
      </c>
      <c r="K1166" s="38">
        <f>Source!Q692</f>
        <v>8.0299999999999994</v>
      </c>
      <c r="L1166" s="40"/>
    </row>
    <row r="1167" spans="1:26" ht="14.25">
      <c r="A1167" s="23"/>
      <c r="B1167" s="53"/>
      <c r="C1167" s="53" t="s">
        <v>1032</v>
      </c>
      <c r="D1167" s="37"/>
      <c r="E1167" s="10"/>
      <c r="F1167" s="38">
        <f>Source!AN692</f>
        <v>0.54</v>
      </c>
      <c r="G1167" s="39" t="str">
        <f>Source!DF692</f>
        <v>)*1,25</v>
      </c>
      <c r="H1167" s="50">
        <f>ROUND(Source!AE692*Source!I692, 2)</f>
        <v>0.08</v>
      </c>
      <c r="I1167" s="39"/>
      <c r="J1167" s="39">
        <f>IF(Source!BS692&lt;&gt; 0, Source!BS692, 1)</f>
        <v>33.049999999999997</v>
      </c>
      <c r="K1167" s="50">
        <f>Source!R692</f>
        <v>2.54</v>
      </c>
      <c r="L1167" s="40"/>
      <c r="R1167">
        <f>H1167</f>
        <v>0.08</v>
      </c>
    </row>
    <row r="1168" spans="1:26" ht="14.25">
      <c r="A1168" s="23"/>
      <c r="B1168" s="53"/>
      <c r="C1168" s="53" t="s">
        <v>1034</v>
      </c>
      <c r="D1168" s="37"/>
      <c r="E1168" s="10"/>
      <c r="F1168" s="38">
        <f>Source!AL692</f>
        <v>788.76</v>
      </c>
      <c r="G1168" s="39" t="str">
        <f>Source!DD692</f>
        <v/>
      </c>
      <c r="H1168" s="38">
        <f>ROUND(Source!AC692*Source!I692, 2)</f>
        <v>89.13</v>
      </c>
      <c r="I1168" s="39"/>
      <c r="J1168" s="39">
        <f>IF(Source!BC692&lt;&gt; 0, Source!BC692, 1)</f>
        <v>7.57</v>
      </c>
      <c r="K1168" s="38">
        <f>Source!P692</f>
        <v>674.71</v>
      </c>
      <c r="L1168" s="40"/>
    </row>
    <row r="1169" spans="1:26" ht="14.25">
      <c r="A1169" s="23"/>
      <c r="B1169" s="53"/>
      <c r="C1169" s="53" t="s">
        <v>1027</v>
      </c>
      <c r="D1169" s="37" t="s">
        <v>1028</v>
      </c>
      <c r="E1169" s="10">
        <f>Source!BZ692</f>
        <v>123</v>
      </c>
      <c r="F1169" s="69" t="str">
        <f>CONCATENATE(" )", Source!DL692, Source!FT692, "=", Source!FX692)</f>
        <v xml:space="preserve"> )*0,9=110,7</v>
      </c>
      <c r="G1169" s="70"/>
      <c r="H1169" s="38">
        <f>SUM(S1163:S1173)</f>
        <v>55.63</v>
      </c>
      <c r="I1169" s="41" t="str">
        <f>CONCATENATE(Source!FX692, Source!FV692, "=")</f>
        <v>110,7*0,85=</v>
      </c>
      <c r="J1169" s="36">
        <f>Source!AT692</f>
        <v>94</v>
      </c>
      <c r="K1169" s="38">
        <f>SUM(T1163:T1173)</f>
        <v>1561.01</v>
      </c>
      <c r="L1169" s="40"/>
    </row>
    <row r="1170" spans="1:26" ht="14.25">
      <c r="A1170" s="23"/>
      <c r="B1170" s="53"/>
      <c r="C1170" s="53" t="s">
        <v>1029</v>
      </c>
      <c r="D1170" s="37" t="s">
        <v>1028</v>
      </c>
      <c r="E1170" s="10">
        <f>Source!CA692</f>
        <v>75</v>
      </c>
      <c r="F1170" s="69" t="str">
        <f>CONCATENATE(" )", Source!DM692, Source!FU692, "=", Source!FY692)</f>
        <v xml:space="preserve"> )*0,85=63,75</v>
      </c>
      <c r="G1170" s="70"/>
      <c r="H1170" s="38">
        <f>SUM(U1163:U1173)</f>
        <v>32.03</v>
      </c>
      <c r="I1170" s="41" t="str">
        <f>CONCATENATE(Source!FY692, Source!FW692, "=")</f>
        <v>63,75*0,8=</v>
      </c>
      <c r="J1170" s="36">
        <f>Source!AU692</f>
        <v>51</v>
      </c>
      <c r="K1170" s="38">
        <f>SUM(V1163:V1173)</f>
        <v>846.93</v>
      </c>
      <c r="L1170" s="40"/>
    </row>
    <row r="1171" spans="1:26" ht="14.25">
      <c r="A1171" s="23"/>
      <c r="B1171" s="53"/>
      <c r="C1171" s="53" t="s">
        <v>1030</v>
      </c>
      <c r="D1171" s="37" t="s">
        <v>1031</v>
      </c>
      <c r="E1171" s="10">
        <f>Source!AQ692</f>
        <v>45.26</v>
      </c>
      <c r="F1171" s="38"/>
      <c r="G1171" s="39" t="str">
        <f>Source!DI692</f>
        <v>)*1,15</v>
      </c>
      <c r="H1171" s="38"/>
      <c r="I1171" s="39"/>
      <c r="J1171" s="39"/>
      <c r="K1171" s="38"/>
      <c r="L1171" s="42">
        <f>Source!U692</f>
        <v>5.8815369999999989</v>
      </c>
    </row>
    <row r="1172" spans="1:26" ht="57">
      <c r="A1172" s="23" t="str">
        <f>Source!E693</f>
        <v>8,1</v>
      </c>
      <c r="B1172" s="53" t="str">
        <f>Source!F693</f>
        <v>101-4216</v>
      </c>
      <c r="C1172" s="53" t="str">
        <f>Source!G693</f>
        <v>Линолеум полукоммерческий гетерогенный "TARKETT ИДИЛЛИЯ" (толщина 3,2 мм, толщина защитного слоя 0,5 мм, класс 23/32)</v>
      </c>
      <c r="D1172" s="37" t="str">
        <f>Source!H693</f>
        <v>м2</v>
      </c>
      <c r="E1172" s="10">
        <f>Source!I693</f>
        <v>11.526</v>
      </c>
      <c r="F1172" s="38">
        <f>Source!AL693+Source!AM693+Source!AO693</f>
        <v>82.19</v>
      </c>
      <c r="G1172" s="52" t="s">
        <v>3</v>
      </c>
      <c r="H1172" s="38">
        <f>ROUND(Source!AC693*Source!I693, 2)+ROUND(Source!AD693*Source!I693, 2)+ROUND(Source!AF693*Source!I693, 2)</f>
        <v>947.32</v>
      </c>
      <c r="I1172" s="39"/>
      <c r="J1172" s="39">
        <f>IF(Source!BC693&lt;&gt; 0, Source!BC693, 1)</f>
        <v>6.28</v>
      </c>
      <c r="K1172" s="38">
        <f>Source!O693</f>
        <v>5949.18</v>
      </c>
      <c r="L1172" s="40"/>
      <c r="S1172">
        <f>ROUND((Source!FX693/100)*((ROUND(Source!AF693*Source!I693, 2)+ROUND(Source!AE693*Source!I693, 2))), 2)</f>
        <v>0</v>
      </c>
      <c r="T1172">
        <f>Source!X693</f>
        <v>0</v>
      </c>
      <c r="U1172">
        <f>ROUND((Source!FY693/100)*((ROUND(Source!AF693*Source!I693, 2)+ROUND(Source!AE693*Source!I693, 2))), 2)</f>
        <v>0</v>
      </c>
      <c r="V1172">
        <f>Source!Y693</f>
        <v>0</v>
      </c>
      <c r="W1172">
        <f>IF(Source!BI693&lt;=1,H1172, 0)</f>
        <v>947.32</v>
      </c>
      <c r="X1172">
        <f>IF(Source!BI693=2,H1172, 0)</f>
        <v>0</v>
      </c>
      <c r="Y1172">
        <f>IF(Source!BI693=3,H1172, 0)</f>
        <v>0</v>
      </c>
      <c r="Z1172">
        <f>IF(Source!BI693=4,H1172, 0)</f>
        <v>0</v>
      </c>
    </row>
    <row r="1173" spans="1:26" ht="14.25">
      <c r="A1173" s="54" t="str">
        <f>Source!E694</f>
        <v>8,2</v>
      </c>
      <c r="B1173" s="55" t="str">
        <f>Source!F694</f>
        <v>101-9877</v>
      </c>
      <c r="C1173" s="55" t="str">
        <f>Source!G694</f>
        <v>Линолеум без подосновы</v>
      </c>
      <c r="D1173" s="43" t="str">
        <f>Source!H694</f>
        <v>м2</v>
      </c>
      <c r="E1173" s="44">
        <f>Source!I694</f>
        <v>11.526</v>
      </c>
      <c r="F1173" s="45">
        <f>Source!AL694+Source!AM694+Source!AO694</f>
        <v>0</v>
      </c>
      <c r="G1173" s="46" t="s">
        <v>3</v>
      </c>
      <c r="H1173" s="45">
        <f>ROUND(Source!AC694*Source!I694, 2)+ROUND(Source!AD694*Source!I694, 2)+ROUND(Source!AF694*Source!I694, 2)</f>
        <v>0</v>
      </c>
      <c r="I1173" s="47"/>
      <c r="J1173" s="47">
        <f>IF(Source!BC694&lt;&gt; 0, Source!BC694, 1)</f>
        <v>1</v>
      </c>
      <c r="K1173" s="45">
        <f>Source!O694</f>
        <v>0</v>
      </c>
      <c r="L1173" s="48"/>
      <c r="S1173">
        <f>ROUND((Source!FX694/100)*((ROUND(Source!AF694*Source!I694, 2)+ROUND(Source!AE694*Source!I694, 2))), 2)</f>
        <v>0</v>
      </c>
      <c r="T1173">
        <f>Source!X694</f>
        <v>0</v>
      </c>
      <c r="U1173">
        <f>ROUND((Source!FY694/100)*((ROUND(Source!AF694*Source!I694, 2)+ROUND(Source!AE694*Source!I694, 2))), 2)</f>
        <v>0</v>
      </c>
      <c r="V1173">
        <f>Source!Y694</f>
        <v>0</v>
      </c>
      <c r="W1173">
        <f>IF(Source!BI694&lt;=1,H1173, 0)</f>
        <v>0</v>
      </c>
      <c r="X1173">
        <f>IF(Source!BI694=2,H1173, 0)</f>
        <v>0</v>
      </c>
      <c r="Y1173">
        <f>IF(Source!BI694=3,H1173, 0)</f>
        <v>0</v>
      </c>
      <c r="Z1173">
        <f>IF(Source!BI694=4,H1173, 0)</f>
        <v>0</v>
      </c>
    </row>
    <row r="1174" spans="1:26" ht="15">
      <c r="G1174" s="71">
        <f>H1165+H1166+H1168+H1169+H1170+SUM(H1172:H1173)</f>
        <v>1175.1000000000001</v>
      </c>
      <c r="H1174" s="71"/>
      <c r="J1174" s="71">
        <f>K1165+K1166+K1168+K1169+K1170+SUM(K1172:K1173)</f>
        <v>10697.970000000001</v>
      </c>
      <c r="K1174" s="71"/>
      <c r="L1174" s="49">
        <f>Source!U692</f>
        <v>5.8815369999999989</v>
      </c>
      <c r="O1174" s="32">
        <f>G1174</f>
        <v>1175.1000000000001</v>
      </c>
      <c r="P1174" s="32">
        <f>J1174</f>
        <v>10697.970000000001</v>
      </c>
      <c r="Q1174" s="32">
        <f>L1174</f>
        <v>5.8815369999999989</v>
      </c>
      <c r="W1174">
        <f>IF(Source!BI692&lt;=1,H1165+H1166+H1168+H1169+H1170, 0)</f>
        <v>227.78</v>
      </c>
      <c r="X1174">
        <f>IF(Source!BI692=2,H1165+H1166+H1168+H1169+H1170, 0)</f>
        <v>0</v>
      </c>
      <c r="Y1174">
        <f>IF(Source!BI692=3,H1165+H1166+H1168+H1169+H1170, 0)</f>
        <v>0</v>
      </c>
      <c r="Z1174">
        <f>IF(Source!BI692=4,H1165+H1166+H1168+H1169+H1170, 0)</f>
        <v>0</v>
      </c>
    </row>
    <row r="1175" spans="1:26" ht="42.75">
      <c r="A1175" s="23" t="str">
        <f>Source!E695</f>
        <v>11</v>
      </c>
      <c r="B1175" s="53" t="str">
        <f>Source!F695</f>
        <v>11-01-040-3</v>
      </c>
      <c r="C1175" s="53" t="str">
        <f>Source!G695</f>
        <v>Устройство плинтусов поливинилхлоридных на винтах самонарезающих</v>
      </c>
      <c r="D1175" s="37" t="str">
        <f>Source!H695</f>
        <v>100 М ПЛИНТУСА</v>
      </c>
      <c r="E1175" s="10">
        <f>Source!I695</f>
        <v>0.15</v>
      </c>
      <c r="F1175" s="38">
        <f>Source!AL695+Source!AM695+Source!AO695</f>
        <v>1468.0600000000002</v>
      </c>
      <c r="G1175" s="39"/>
      <c r="H1175" s="38"/>
      <c r="I1175" s="39" t="str">
        <f>Source!BO695</f>
        <v>11-01-040-3</v>
      </c>
      <c r="J1175" s="39"/>
      <c r="K1175" s="38"/>
      <c r="L1175" s="40"/>
      <c r="S1175">
        <f>ROUND((Source!FX695/100)*((ROUND(Source!AF695*Source!I695, 2)+ROUND(Source!AE695*Source!I695, 2))), 2)</f>
        <v>11.68</v>
      </c>
      <c r="T1175">
        <f>Source!X695</f>
        <v>327.64999999999998</v>
      </c>
      <c r="U1175">
        <f>ROUND((Source!FY695/100)*((ROUND(Source!AF695*Source!I695, 2)+ROUND(Source!AE695*Source!I695, 2))), 2)</f>
        <v>6.73</v>
      </c>
      <c r="V1175">
        <f>Source!Y695</f>
        <v>177.77</v>
      </c>
    </row>
    <row r="1176" spans="1:26">
      <c r="C1176" s="31" t="str">
        <f>"Объем: "&amp;Source!I695&amp;"=15/"&amp;"100"</f>
        <v>Объем: 0,15=15/100</v>
      </c>
    </row>
    <row r="1177" spans="1:26" ht="14.25">
      <c r="A1177" s="23"/>
      <c r="B1177" s="53"/>
      <c r="C1177" s="53" t="s">
        <v>1026</v>
      </c>
      <c r="D1177" s="37"/>
      <c r="E1177" s="10"/>
      <c r="F1177" s="38">
        <f>Source!AO695</f>
        <v>61.14</v>
      </c>
      <c r="G1177" s="39" t="str">
        <f>Source!DG695</f>
        <v>)*1,15</v>
      </c>
      <c r="H1177" s="38">
        <f>ROUND(Source!AF695*Source!I695, 2)</f>
        <v>10.55</v>
      </c>
      <c r="I1177" s="39"/>
      <c r="J1177" s="39">
        <f>IF(Source!BA695&lt;&gt; 0, Source!BA695, 1)</f>
        <v>33.049999999999997</v>
      </c>
      <c r="K1177" s="38">
        <f>Source!S695</f>
        <v>348.56</v>
      </c>
      <c r="L1177" s="40"/>
      <c r="R1177">
        <f>H1177</f>
        <v>10.55</v>
      </c>
    </row>
    <row r="1178" spans="1:26" ht="14.25">
      <c r="A1178" s="23"/>
      <c r="B1178" s="53"/>
      <c r="C1178" s="53" t="s">
        <v>92</v>
      </c>
      <c r="D1178" s="37"/>
      <c r="E1178" s="10"/>
      <c r="F1178" s="38">
        <f>Source!AM695</f>
        <v>11.24</v>
      </c>
      <c r="G1178" s="39" t="str">
        <f>Source!DE695</f>
        <v>)*1,25</v>
      </c>
      <c r="H1178" s="38">
        <f>ROUND(Source!AD695*Source!I695, 2)</f>
        <v>2.11</v>
      </c>
      <c r="I1178" s="39"/>
      <c r="J1178" s="39">
        <f>IF(Source!BB695&lt;&gt; 0, Source!BB695, 1)</f>
        <v>5.63</v>
      </c>
      <c r="K1178" s="38">
        <f>Source!Q695</f>
        <v>11.87</v>
      </c>
      <c r="L1178" s="40"/>
    </row>
    <row r="1179" spans="1:26" ht="14.25">
      <c r="A1179" s="23"/>
      <c r="B1179" s="53"/>
      <c r="C1179" s="53" t="s">
        <v>1034</v>
      </c>
      <c r="D1179" s="37"/>
      <c r="E1179" s="10"/>
      <c r="F1179" s="38">
        <f>Source!AL695</f>
        <v>1395.68</v>
      </c>
      <c r="G1179" s="39" t="str">
        <f>Source!DD695</f>
        <v/>
      </c>
      <c r="H1179" s="38">
        <f>ROUND(Source!AC695*Source!I695, 2)</f>
        <v>209.35</v>
      </c>
      <c r="I1179" s="39"/>
      <c r="J1179" s="39">
        <f>IF(Source!BC695&lt;&gt; 0, Source!BC695, 1)</f>
        <v>2.68</v>
      </c>
      <c r="K1179" s="38">
        <f>Source!P695</f>
        <v>561.05999999999995</v>
      </c>
      <c r="L1179" s="40"/>
    </row>
    <row r="1180" spans="1:26" ht="14.25">
      <c r="A1180" s="23"/>
      <c r="B1180" s="53"/>
      <c r="C1180" s="53" t="s">
        <v>1027</v>
      </c>
      <c r="D1180" s="37" t="s">
        <v>1028</v>
      </c>
      <c r="E1180" s="10">
        <f>Source!BZ695</f>
        <v>123</v>
      </c>
      <c r="F1180" s="69" t="str">
        <f>CONCATENATE(" )", Source!DL695, Source!FT695, "=", Source!FX695)</f>
        <v xml:space="preserve"> )*0,9=110,7</v>
      </c>
      <c r="G1180" s="70"/>
      <c r="H1180" s="38">
        <f>SUM(S1175:S1182)</f>
        <v>11.68</v>
      </c>
      <c r="I1180" s="41" t="str">
        <f>CONCATENATE(Source!FX695, Source!FV695, "=")</f>
        <v>110,7*0,85=</v>
      </c>
      <c r="J1180" s="36">
        <f>Source!AT695</f>
        <v>94</v>
      </c>
      <c r="K1180" s="38">
        <f>SUM(T1175:T1182)</f>
        <v>327.64999999999998</v>
      </c>
      <c r="L1180" s="40"/>
    </row>
    <row r="1181" spans="1:26" ht="14.25">
      <c r="A1181" s="23"/>
      <c r="B1181" s="53"/>
      <c r="C1181" s="53" t="s">
        <v>1029</v>
      </c>
      <c r="D1181" s="37" t="s">
        <v>1028</v>
      </c>
      <c r="E1181" s="10">
        <f>Source!CA695</f>
        <v>75</v>
      </c>
      <c r="F1181" s="69" t="str">
        <f>CONCATENATE(" )", Source!DM695, Source!FU695, "=", Source!FY695)</f>
        <v xml:space="preserve"> )*0,85=63,75</v>
      </c>
      <c r="G1181" s="70"/>
      <c r="H1181" s="38">
        <f>SUM(U1175:U1182)</f>
        <v>6.73</v>
      </c>
      <c r="I1181" s="41" t="str">
        <f>CONCATENATE(Source!FY695, Source!FW695, "=")</f>
        <v>63,75*0,8=</v>
      </c>
      <c r="J1181" s="36">
        <f>Source!AU695</f>
        <v>51</v>
      </c>
      <c r="K1181" s="38">
        <f>SUM(V1175:V1182)</f>
        <v>177.77</v>
      </c>
      <c r="L1181" s="40"/>
    </row>
    <row r="1182" spans="1:26" ht="14.25">
      <c r="A1182" s="54"/>
      <c r="B1182" s="55"/>
      <c r="C1182" s="55" t="s">
        <v>1030</v>
      </c>
      <c r="D1182" s="43" t="s">
        <v>1031</v>
      </c>
      <c r="E1182" s="44">
        <f>Source!AQ695</f>
        <v>6.66</v>
      </c>
      <c r="F1182" s="45"/>
      <c r="G1182" s="47" t="str">
        <f>Source!DI695</f>
        <v>)*1,15</v>
      </c>
      <c r="H1182" s="45"/>
      <c r="I1182" s="47"/>
      <c r="J1182" s="47"/>
      <c r="K1182" s="45"/>
      <c r="L1182" s="51">
        <f>Source!U695</f>
        <v>1.1488499999999999</v>
      </c>
    </row>
    <row r="1183" spans="1:26" ht="15">
      <c r="G1183" s="71">
        <f>H1177+H1178+H1179+H1180+H1181</f>
        <v>240.42</v>
      </c>
      <c r="H1183" s="71"/>
      <c r="J1183" s="71">
        <f>K1177+K1178+K1179+K1180+K1181</f>
        <v>1426.9099999999999</v>
      </c>
      <c r="K1183" s="71"/>
      <c r="L1183" s="49">
        <f>Source!U695</f>
        <v>1.1488499999999999</v>
      </c>
      <c r="O1183" s="32">
        <f>G1183</f>
        <v>240.42</v>
      </c>
      <c r="P1183" s="32">
        <f>J1183</f>
        <v>1426.9099999999999</v>
      </c>
      <c r="Q1183" s="32">
        <f>L1183</f>
        <v>1.1488499999999999</v>
      </c>
      <c r="W1183">
        <f>IF(Source!BI695&lt;=1,H1177+H1178+H1179+H1180+H1181, 0)</f>
        <v>240.42</v>
      </c>
      <c r="X1183">
        <f>IF(Source!BI695=2,H1177+H1178+H1179+H1180+H1181, 0)</f>
        <v>0</v>
      </c>
      <c r="Y1183">
        <f>IF(Source!BI695=3,H1177+H1178+H1179+H1180+H1181, 0)</f>
        <v>0</v>
      </c>
      <c r="Z1183">
        <f>IF(Source!BI695=4,H1177+H1178+H1179+H1180+H1181, 0)</f>
        <v>0</v>
      </c>
    </row>
    <row r="1184" spans="1:26" ht="71.25">
      <c r="A1184" s="23" t="str">
        <f>Source!E696</f>
        <v>12</v>
      </c>
      <c r="B1184" s="53" t="str">
        <f>Source!F696</f>
        <v>10-05-010-1</v>
      </c>
      <c r="C1184" s="53" t="str">
        <f>Source!G696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1184" s="37" t="str">
        <f>Source!H696</f>
        <v>100 м2 стен (за вычетом проемов)</v>
      </c>
      <c r="E1184" s="10">
        <f>Source!I696</f>
        <v>0.34100000000000003</v>
      </c>
      <c r="F1184" s="38">
        <f>Source!AL696+Source!AM696+Source!AO696</f>
        <v>8276.1299999999992</v>
      </c>
      <c r="G1184" s="39"/>
      <c r="H1184" s="38"/>
      <c r="I1184" s="39" t="str">
        <f>Source!BO696</f>
        <v>10-05-010-1</v>
      </c>
      <c r="J1184" s="39"/>
      <c r="K1184" s="38"/>
      <c r="L1184" s="40"/>
      <c r="S1184">
        <f>ROUND((Source!FX696/100)*((ROUND(Source!AF696*Source!I696, 2)+ROUND(Source!AE696*Source!I696, 2))), 2)</f>
        <v>336.18</v>
      </c>
      <c r="T1184">
        <f>Source!X696</f>
        <v>9415.89</v>
      </c>
      <c r="U1184">
        <f>ROUND((Source!FY696/100)*((ROUND(Source!AF696*Source!I696, 2)+ROUND(Source!AE696*Source!I696, 2))), 2)</f>
        <v>169.51</v>
      </c>
      <c r="V1184">
        <f>Source!Y696</f>
        <v>4498.7</v>
      </c>
    </row>
    <row r="1185" spans="1:26">
      <c r="C1185" s="31" t="str">
        <f>"Объем: "&amp;Source!I696&amp;"=34,1/"&amp;"100"</f>
        <v>Объем: 0,341=34,1/100</v>
      </c>
    </row>
    <row r="1186" spans="1:26" ht="14.25">
      <c r="A1186" s="23"/>
      <c r="B1186" s="53"/>
      <c r="C1186" s="53" t="s">
        <v>1026</v>
      </c>
      <c r="D1186" s="37"/>
      <c r="E1186" s="10"/>
      <c r="F1186" s="38">
        <f>Source!AO696</f>
        <v>807.23</v>
      </c>
      <c r="G1186" s="39" t="str">
        <f>Source!DG696</f>
        <v>)*1,15</v>
      </c>
      <c r="H1186" s="38">
        <f>ROUND(Source!AF696*Source!I696, 2)</f>
        <v>316.55</v>
      </c>
      <c r="I1186" s="39"/>
      <c r="J1186" s="39">
        <f>IF(Source!BA696&lt;&gt; 0, Source!BA696, 1)</f>
        <v>33.049999999999997</v>
      </c>
      <c r="K1186" s="38">
        <f>Source!S696</f>
        <v>10462.1</v>
      </c>
      <c r="L1186" s="40"/>
      <c r="R1186">
        <f>H1186</f>
        <v>316.55</v>
      </c>
    </row>
    <row r="1187" spans="1:26" ht="14.25">
      <c r="A1187" s="23"/>
      <c r="B1187" s="53"/>
      <c r="C1187" s="53" t="s">
        <v>92</v>
      </c>
      <c r="D1187" s="37"/>
      <c r="E1187" s="10"/>
      <c r="F1187" s="38">
        <f>Source!AM696</f>
        <v>23.37</v>
      </c>
      <c r="G1187" s="39" t="str">
        <f>Source!DE696</f>
        <v>)*1,25</v>
      </c>
      <c r="H1187" s="38">
        <f>ROUND(Source!AD696*Source!I696, 2)</f>
        <v>9.9600000000000009</v>
      </c>
      <c r="I1187" s="39"/>
      <c r="J1187" s="39">
        <f>IF(Source!BB696&lt;&gt; 0, Source!BB696, 1)</f>
        <v>5.66</v>
      </c>
      <c r="K1187" s="38">
        <f>Source!Q696</f>
        <v>56.38</v>
      </c>
      <c r="L1187" s="40"/>
    </row>
    <row r="1188" spans="1:26" ht="14.25">
      <c r="A1188" s="23"/>
      <c r="B1188" s="53"/>
      <c r="C1188" s="53" t="s">
        <v>1034</v>
      </c>
      <c r="D1188" s="37"/>
      <c r="E1188" s="10"/>
      <c r="F1188" s="38">
        <f>Source!AL696</f>
        <v>7445.53</v>
      </c>
      <c r="G1188" s="39" t="str">
        <f>Source!DD696</f>
        <v/>
      </c>
      <c r="H1188" s="38">
        <f>ROUND(Source!AC696*Source!I696, 2)</f>
        <v>2538.9299999999998</v>
      </c>
      <c r="I1188" s="39"/>
      <c r="J1188" s="39">
        <f>IF(Source!BC696&lt;&gt; 0, Source!BC696, 1)</f>
        <v>5.84</v>
      </c>
      <c r="K1188" s="38">
        <f>Source!P696</f>
        <v>14827.33</v>
      </c>
      <c r="L1188" s="40"/>
    </row>
    <row r="1189" spans="1:26" ht="14.25">
      <c r="A1189" s="23"/>
      <c r="B1189" s="53"/>
      <c r="C1189" s="53" t="s">
        <v>1027</v>
      </c>
      <c r="D1189" s="37" t="s">
        <v>1028</v>
      </c>
      <c r="E1189" s="10">
        <f>Source!BZ696</f>
        <v>118</v>
      </c>
      <c r="F1189" s="69" t="str">
        <f>CONCATENATE(" )", Source!DL696, Source!FT696, "=", Source!FX696)</f>
        <v xml:space="preserve"> )*0,9=106,2</v>
      </c>
      <c r="G1189" s="70"/>
      <c r="H1189" s="38">
        <f>SUM(S1184:S1191)</f>
        <v>336.18</v>
      </c>
      <c r="I1189" s="41" t="str">
        <f>CONCATENATE(Source!FX696, Source!FV696, "=")</f>
        <v>106,2*0,85=</v>
      </c>
      <c r="J1189" s="36">
        <f>Source!AT696</f>
        <v>90</v>
      </c>
      <c r="K1189" s="38">
        <f>SUM(T1184:T1191)</f>
        <v>9415.89</v>
      </c>
      <c r="L1189" s="40"/>
    </row>
    <row r="1190" spans="1:26" ht="14.25">
      <c r="A1190" s="23"/>
      <c r="B1190" s="53"/>
      <c r="C1190" s="53" t="s">
        <v>1029</v>
      </c>
      <c r="D1190" s="37" t="s">
        <v>1028</v>
      </c>
      <c r="E1190" s="10">
        <f>Source!CA696</f>
        <v>63</v>
      </c>
      <c r="F1190" s="69" t="str">
        <f>CONCATENATE(" )", Source!DM696, Source!FU696, "=", Source!FY696)</f>
        <v xml:space="preserve"> )*0,85=53,55</v>
      </c>
      <c r="G1190" s="70"/>
      <c r="H1190" s="38">
        <f>SUM(U1184:U1191)</f>
        <v>169.51</v>
      </c>
      <c r="I1190" s="41" t="str">
        <f>CONCATENATE(Source!FY696, Source!FW696, "=")</f>
        <v>53,55*0,8=</v>
      </c>
      <c r="J1190" s="36">
        <f>Source!AU696</f>
        <v>43</v>
      </c>
      <c r="K1190" s="38">
        <f>SUM(V1184:V1191)</f>
        <v>4498.7</v>
      </c>
      <c r="L1190" s="40"/>
    </row>
    <row r="1191" spans="1:26" ht="14.25">
      <c r="A1191" s="54"/>
      <c r="B1191" s="55"/>
      <c r="C1191" s="55" t="s">
        <v>1030</v>
      </c>
      <c r="D1191" s="43" t="s">
        <v>1031</v>
      </c>
      <c r="E1191" s="44">
        <f>Source!AQ696</f>
        <v>89</v>
      </c>
      <c r="F1191" s="45"/>
      <c r="G1191" s="47" t="str">
        <f>Source!DI696</f>
        <v>)*1,15</v>
      </c>
      <c r="H1191" s="45"/>
      <c r="I1191" s="47"/>
      <c r="J1191" s="47"/>
      <c r="K1191" s="45"/>
      <c r="L1191" s="51">
        <f>Source!U696</f>
        <v>34.901350000000001</v>
      </c>
    </row>
    <row r="1192" spans="1:26" ht="15">
      <c r="G1192" s="71">
        <f>H1186+H1187+H1188+H1189+H1190</f>
        <v>3371.1299999999992</v>
      </c>
      <c r="H1192" s="71"/>
      <c r="J1192" s="71">
        <f>K1186+K1187+K1188+K1189+K1190</f>
        <v>39260.399999999994</v>
      </c>
      <c r="K1192" s="71"/>
      <c r="L1192" s="49">
        <f>Source!U696</f>
        <v>34.901350000000001</v>
      </c>
      <c r="O1192" s="32">
        <f>G1192</f>
        <v>3371.1299999999992</v>
      </c>
      <c r="P1192" s="32">
        <f>J1192</f>
        <v>39260.399999999994</v>
      </c>
      <c r="Q1192" s="32">
        <f>L1192</f>
        <v>34.901350000000001</v>
      </c>
      <c r="W1192">
        <f>IF(Source!BI696&lt;=1,H1186+H1187+H1188+H1189+H1190, 0)</f>
        <v>3371.1299999999992</v>
      </c>
      <c r="X1192">
        <f>IF(Source!BI696=2,H1186+H1187+H1188+H1189+H1190, 0)</f>
        <v>0</v>
      </c>
      <c r="Y1192">
        <f>IF(Source!BI696=3,H1186+H1187+H1188+H1189+H1190, 0)</f>
        <v>0</v>
      </c>
      <c r="Z1192">
        <f>IF(Source!BI696=4,H1186+H1187+H1188+H1189+H1190, 0)</f>
        <v>0</v>
      </c>
    </row>
    <row r="1193" spans="1:26" ht="71.25">
      <c r="A1193" s="23" t="str">
        <f>Source!E697</f>
        <v>14</v>
      </c>
      <c r="B1193" s="53" t="str">
        <f>Source!F697</f>
        <v>15-06-002-6</v>
      </c>
      <c r="C1193" s="53" t="str">
        <f>Source!G697</f>
        <v>Оклейка стен моющимися обоями на тканевой основе по листовым материалам</v>
      </c>
      <c r="D1193" s="37" t="str">
        <f>Source!H697</f>
        <v>100 м2 оклеиваемой поверхности</v>
      </c>
      <c r="E1193" s="10">
        <f>Source!I697</f>
        <v>0.34100000000000003</v>
      </c>
      <c r="F1193" s="38">
        <f>Source!AL697+Source!AM697+Source!AO697</f>
        <v>7084.130000000001</v>
      </c>
      <c r="G1193" s="39"/>
      <c r="H1193" s="38"/>
      <c r="I1193" s="39" t="str">
        <f>Source!BO697</f>
        <v>15-06-002-6</v>
      </c>
      <c r="J1193" s="39"/>
      <c r="K1193" s="38"/>
      <c r="L1193" s="40"/>
      <c r="S1193">
        <f>ROUND((Source!FX697/100)*((ROUND(Source!AF697*Source!I697, 2)+ROUND(Source!AE697*Source!I697, 2))), 2)</f>
        <v>192.64</v>
      </c>
      <c r="T1193">
        <f>Source!X697</f>
        <v>5389.88</v>
      </c>
      <c r="U1193">
        <f>ROUND((Source!FY697/100)*((ROUND(Source!AF697*Source!I697, 2)+ROUND(Source!AE697*Source!I697, 2))), 2)</f>
        <v>95.3</v>
      </c>
      <c r="V1193">
        <f>Source!Y697</f>
        <v>2492.8200000000002</v>
      </c>
    </row>
    <row r="1194" spans="1:26">
      <c r="C1194" s="31" t="str">
        <f>"Объем: "&amp;Source!I697&amp;"=34,1/"&amp;"100"</f>
        <v>Объем: 0,341=34,1/100</v>
      </c>
    </row>
    <row r="1195" spans="1:26" ht="14.25">
      <c r="A1195" s="23"/>
      <c r="B1195" s="53"/>
      <c r="C1195" s="53" t="s">
        <v>1026</v>
      </c>
      <c r="D1195" s="37"/>
      <c r="E1195" s="10"/>
      <c r="F1195" s="38">
        <f>Source!AO697</f>
        <v>519.67999999999995</v>
      </c>
      <c r="G1195" s="39" t="str">
        <f>Source!DG697</f>
        <v>)*1,15</v>
      </c>
      <c r="H1195" s="38">
        <f>ROUND(Source!AF697*Source!I697, 2)</f>
        <v>203.79</v>
      </c>
      <c r="I1195" s="39"/>
      <c r="J1195" s="39">
        <f>IF(Source!BA697&lt;&gt; 0, Source!BA697, 1)</f>
        <v>33.049999999999997</v>
      </c>
      <c r="K1195" s="38">
        <f>Source!S697</f>
        <v>6735.32</v>
      </c>
      <c r="L1195" s="40"/>
      <c r="R1195">
        <f>H1195</f>
        <v>203.79</v>
      </c>
    </row>
    <row r="1196" spans="1:26" ht="14.25">
      <c r="A1196" s="23"/>
      <c r="B1196" s="53"/>
      <c r="C1196" s="53" t="s">
        <v>92</v>
      </c>
      <c r="D1196" s="37"/>
      <c r="E1196" s="10"/>
      <c r="F1196" s="38">
        <f>Source!AM697</f>
        <v>1.18</v>
      </c>
      <c r="G1196" s="39" t="str">
        <f>Source!DE697</f>
        <v>)*1,25</v>
      </c>
      <c r="H1196" s="38">
        <f>ROUND(Source!AD697*Source!I697, 2)</f>
        <v>0.5</v>
      </c>
      <c r="I1196" s="39"/>
      <c r="J1196" s="39">
        <f>IF(Source!BB697&lt;&gt; 0, Source!BB697, 1)</f>
        <v>11.86</v>
      </c>
      <c r="K1196" s="38">
        <f>Source!Q697</f>
        <v>5.99</v>
      </c>
      <c r="L1196" s="40"/>
    </row>
    <row r="1197" spans="1:26" ht="14.25">
      <c r="A1197" s="23"/>
      <c r="B1197" s="53"/>
      <c r="C1197" s="53" t="s">
        <v>1032</v>
      </c>
      <c r="D1197" s="37"/>
      <c r="E1197" s="10"/>
      <c r="F1197" s="38">
        <f>Source!AN697</f>
        <v>0.14000000000000001</v>
      </c>
      <c r="G1197" s="39" t="str">
        <f>Source!DF697</f>
        <v>)*1,25</v>
      </c>
      <c r="H1197" s="50">
        <f>ROUND(Source!AE697*Source!I697, 2)</f>
        <v>0.06</v>
      </c>
      <c r="I1197" s="39"/>
      <c r="J1197" s="39">
        <f>IF(Source!BS697&lt;&gt; 0, Source!BS697, 1)</f>
        <v>33.049999999999997</v>
      </c>
      <c r="K1197" s="50">
        <f>Source!R697</f>
        <v>2.0299999999999998</v>
      </c>
      <c r="L1197" s="40"/>
      <c r="R1197">
        <f>H1197</f>
        <v>0.06</v>
      </c>
    </row>
    <row r="1198" spans="1:26" ht="14.25">
      <c r="A1198" s="23"/>
      <c r="B1198" s="53"/>
      <c r="C1198" s="53" t="s">
        <v>1034</v>
      </c>
      <c r="D1198" s="37"/>
      <c r="E1198" s="10"/>
      <c r="F1198" s="38">
        <f>Source!AL697</f>
        <v>6563.27</v>
      </c>
      <c r="G1198" s="39" t="str">
        <f>Source!DD697</f>
        <v/>
      </c>
      <c r="H1198" s="38">
        <f>ROUND(Source!AC697*Source!I697, 2)</f>
        <v>2238.08</v>
      </c>
      <c r="I1198" s="39"/>
      <c r="J1198" s="39">
        <f>IF(Source!BC697&lt;&gt; 0, Source!BC697, 1)</f>
        <v>1.21</v>
      </c>
      <c r="K1198" s="38">
        <f>Source!P697</f>
        <v>2708.07</v>
      </c>
      <c r="L1198" s="40"/>
    </row>
    <row r="1199" spans="1:26" ht="14.25">
      <c r="A1199" s="23"/>
      <c r="B1199" s="53"/>
      <c r="C1199" s="53" t="s">
        <v>1027</v>
      </c>
      <c r="D1199" s="37" t="s">
        <v>1028</v>
      </c>
      <c r="E1199" s="10">
        <f>Source!BZ697</f>
        <v>105</v>
      </c>
      <c r="F1199" s="69" t="str">
        <f>CONCATENATE(" )", Source!DL697, Source!FT697, "=", Source!FX697)</f>
        <v xml:space="preserve"> )*0,9=94,5</v>
      </c>
      <c r="G1199" s="70"/>
      <c r="H1199" s="38">
        <f>SUM(S1193:S1201)</f>
        <v>192.64</v>
      </c>
      <c r="I1199" s="41" t="str">
        <f>CONCATENATE(Source!FX697, Source!FV697, "=")</f>
        <v>94,5*0,85=</v>
      </c>
      <c r="J1199" s="36">
        <f>Source!AT697</f>
        <v>80</v>
      </c>
      <c r="K1199" s="38">
        <f>SUM(T1193:T1201)</f>
        <v>5389.88</v>
      </c>
      <c r="L1199" s="40"/>
    </row>
    <row r="1200" spans="1:26" ht="14.25">
      <c r="A1200" s="23"/>
      <c r="B1200" s="53"/>
      <c r="C1200" s="53" t="s">
        <v>1029</v>
      </c>
      <c r="D1200" s="37" t="s">
        <v>1028</v>
      </c>
      <c r="E1200" s="10">
        <f>Source!CA697</f>
        <v>55</v>
      </c>
      <c r="F1200" s="69" t="str">
        <f>CONCATENATE(" )", Source!DM697, Source!FU697, "=", Source!FY697)</f>
        <v xml:space="preserve"> )*0,85=46,75</v>
      </c>
      <c r="G1200" s="70"/>
      <c r="H1200" s="38">
        <f>SUM(U1193:U1201)</f>
        <v>95.3</v>
      </c>
      <c r="I1200" s="41" t="str">
        <f>CONCATENATE(Source!FY697, Source!FW697, "=")</f>
        <v>46,75*0,8=</v>
      </c>
      <c r="J1200" s="36">
        <f>Source!AU697</f>
        <v>37</v>
      </c>
      <c r="K1200" s="38">
        <f>SUM(V1193:V1201)</f>
        <v>2492.8200000000002</v>
      </c>
      <c r="L1200" s="40"/>
    </row>
    <row r="1201" spans="1:26" ht="14.25">
      <c r="A1201" s="54"/>
      <c r="B1201" s="55"/>
      <c r="C1201" s="55" t="s">
        <v>1030</v>
      </c>
      <c r="D1201" s="43" t="s">
        <v>1031</v>
      </c>
      <c r="E1201" s="44">
        <f>Source!AQ697</f>
        <v>55.94</v>
      </c>
      <c r="F1201" s="45"/>
      <c r="G1201" s="47" t="str">
        <f>Source!DI697</f>
        <v>)*1,15</v>
      </c>
      <c r="H1201" s="45"/>
      <c r="I1201" s="47"/>
      <c r="J1201" s="47"/>
      <c r="K1201" s="45"/>
      <c r="L1201" s="51">
        <f>Source!U697</f>
        <v>21.936870999999996</v>
      </c>
    </row>
    <row r="1202" spans="1:26" ht="15">
      <c r="G1202" s="71">
        <f>H1195+H1196+H1198+H1199+H1200</f>
        <v>2730.31</v>
      </c>
      <c r="H1202" s="71"/>
      <c r="J1202" s="71">
        <f>K1195+K1196+K1198+K1199+K1200</f>
        <v>17332.079999999998</v>
      </c>
      <c r="K1202" s="71"/>
      <c r="L1202" s="49">
        <f>Source!U697</f>
        <v>21.936870999999996</v>
      </c>
      <c r="O1202" s="32">
        <f>G1202</f>
        <v>2730.31</v>
      </c>
      <c r="P1202" s="32">
        <f>J1202</f>
        <v>17332.079999999998</v>
      </c>
      <c r="Q1202" s="32">
        <f>L1202</f>
        <v>21.936870999999996</v>
      </c>
      <c r="W1202">
        <f>IF(Source!BI697&lt;=1,H1195+H1196+H1198+H1199+H1200, 0)</f>
        <v>2730.31</v>
      </c>
      <c r="X1202">
        <f>IF(Source!BI697=2,H1195+H1196+H1198+H1199+H1200, 0)</f>
        <v>0</v>
      </c>
      <c r="Y1202">
        <f>IF(Source!BI697=3,H1195+H1196+H1198+H1199+H1200, 0)</f>
        <v>0</v>
      </c>
      <c r="Z1202">
        <f>IF(Source!BI697=4,H1195+H1196+H1198+H1199+H1200, 0)</f>
        <v>0</v>
      </c>
    </row>
    <row r="1203" spans="1:26" ht="28.5">
      <c r="A1203" s="23" t="str">
        <f>Source!E698</f>
        <v>15</v>
      </c>
      <c r="B1203" s="53" t="str">
        <f>Source!F698</f>
        <v>м08-03-591-9</v>
      </c>
      <c r="C1203" s="53" t="str">
        <f>Source!G698</f>
        <v>Розетка штепсельная утопленного типа при скрытой проводке</v>
      </c>
      <c r="D1203" s="37" t="str">
        <f>Source!H698</f>
        <v>100 шт.</v>
      </c>
      <c r="E1203" s="10">
        <f>Source!I698</f>
        <v>0.03</v>
      </c>
      <c r="F1203" s="38">
        <f>Source!AL698+Source!AM698+Source!AO698</f>
        <v>371.42</v>
      </c>
      <c r="G1203" s="39"/>
      <c r="H1203" s="38"/>
      <c r="I1203" s="39" t="str">
        <f>Source!BO698</f>
        <v>м08-03-591-9</v>
      </c>
      <c r="J1203" s="39"/>
      <c r="K1203" s="38"/>
      <c r="L1203" s="40"/>
      <c r="S1203">
        <f>ROUND((Source!FX698/100)*((ROUND(Source!AF698*Source!I698, 2)+ROUND(Source!AE698*Source!I698, 2))), 2)</f>
        <v>8.6300000000000008</v>
      </c>
      <c r="T1203">
        <f>Source!X698</f>
        <v>243.16</v>
      </c>
      <c r="U1203">
        <f>ROUND((Source!FY698/100)*((ROUND(Source!AF698*Source!I698, 2)+ROUND(Source!AE698*Source!I698, 2))), 2)</f>
        <v>5.9</v>
      </c>
      <c r="V1203">
        <f>Source!Y698</f>
        <v>156.1</v>
      </c>
    </row>
    <row r="1204" spans="1:26">
      <c r="C1204" s="31" t="str">
        <f>"Объем: "&amp;Source!I698&amp;"=3/"&amp;"100"</f>
        <v>Объем: 0,03=3/100</v>
      </c>
    </row>
    <row r="1205" spans="1:26" ht="14.25">
      <c r="A1205" s="23"/>
      <c r="B1205" s="53"/>
      <c r="C1205" s="53" t="s">
        <v>1026</v>
      </c>
      <c r="D1205" s="37"/>
      <c r="E1205" s="10"/>
      <c r="F1205" s="38">
        <f>Source!AO698</f>
        <v>302.36</v>
      </c>
      <c r="G1205" s="39" t="str">
        <f>Source!DG698</f>
        <v/>
      </c>
      <c r="H1205" s="38">
        <f>ROUND(Source!AF698*Source!I698, 2)</f>
        <v>9.07</v>
      </c>
      <c r="I1205" s="39"/>
      <c r="J1205" s="39">
        <f>IF(Source!BA698&lt;&gt; 0, Source!BA698, 1)</f>
        <v>33.049999999999997</v>
      </c>
      <c r="K1205" s="38">
        <f>Source!S698</f>
        <v>299.79000000000002</v>
      </c>
      <c r="L1205" s="40"/>
      <c r="R1205">
        <f>H1205</f>
        <v>9.07</v>
      </c>
    </row>
    <row r="1206" spans="1:26" ht="14.25">
      <c r="A1206" s="23"/>
      <c r="B1206" s="53"/>
      <c r="C1206" s="53" t="s">
        <v>92</v>
      </c>
      <c r="D1206" s="37"/>
      <c r="E1206" s="10"/>
      <c r="F1206" s="38">
        <f>Source!AM698</f>
        <v>5.78</v>
      </c>
      <c r="G1206" s="39" t="str">
        <f>Source!DE698</f>
        <v/>
      </c>
      <c r="H1206" s="38">
        <f>ROUND(Source!AD698*Source!I698, 2)</f>
        <v>0.17</v>
      </c>
      <c r="I1206" s="39"/>
      <c r="J1206" s="39">
        <f>IF(Source!BB698&lt;&gt; 0, Source!BB698, 1)</f>
        <v>9.01</v>
      </c>
      <c r="K1206" s="38">
        <f>Source!Q698</f>
        <v>1.56</v>
      </c>
      <c r="L1206" s="40"/>
    </row>
    <row r="1207" spans="1:26" ht="14.25">
      <c r="A1207" s="23"/>
      <c r="B1207" s="53"/>
      <c r="C1207" s="53" t="s">
        <v>1032</v>
      </c>
      <c r="D1207" s="37"/>
      <c r="E1207" s="10"/>
      <c r="F1207" s="38">
        <f>Source!AN698</f>
        <v>0.41</v>
      </c>
      <c r="G1207" s="39" t="str">
        <f>Source!DF698</f>
        <v/>
      </c>
      <c r="H1207" s="50">
        <f>ROUND(Source!AE698*Source!I698, 2)</f>
        <v>0.01</v>
      </c>
      <c r="I1207" s="39"/>
      <c r="J1207" s="39">
        <f>IF(Source!BS698&lt;&gt; 0, Source!BS698, 1)</f>
        <v>33.049999999999997</v>
      </c>
      <c r="K1207" s="50">
        <f>Source!R698</f>
        <v>0.41</v>
      </c>
      <c r="L1207" s="40"/>
      <c r="R1207">
        <f>H1207</f>
        <v>0.01</v>
      </c>
    </row>
    <row r="1208" spans="1:26" ht="14.25">
      <c r="A1208" s="23"/>
      <c r="B1208" s="53"/>
      <c r="C1208" s="53" t="s">
        <v>1034</v>
      </c>
      <c r="D1208" s="37"/>
      <c r="E1208" s="10"/>
      <c r="F1208" s="38">
        <f>Source!AL698</f>
        <v>63.28</v>
      </c>
      <c r="G1208" s="39" t="str">
        <f>Source!DD698</f>
        <v/>
      </c>
      <c r="H1208" s="38">
        <f>ROUND(Source!AC698*Source!I698, 2)</f>
        <v>1.9</v>
      </c>
      <c r="I1208" s="39"/>
      <c r="J1208" s="39">
        <f>IF(Source!BC698&lt;&gt; 0, Source!BC698, 1)</f>
        <v>7.15</v>
      </c>
      <c r="K1208" s="38">
        <f>Source!P698</f>
        <v>13.57</v>
      </c>
      <c r="L1208" s="40"/>
    </row>
    <row r="1209" spans="1:26" ht="14.25">
      <c r="A1209" s="23"/>
      <c r="B1209" s="53"/>
      <c r="C1209" s="53" t="s">
        <v>1027</v>
      </c>
      <c r="D1209" s="37" t="s">
        <v>1028</v>
      </c>
      <c r="E1209" s="10">
        <f>Source!BZ698</f>
        <v>95</v>
      </c>
      <c r="F1209" s="56"/>
      <c r="G1209" s="39"/>
      <c r="H1209" s="38">
        <f>SUM(S1203:S1214)</f>
        <v>8.6300000000000008</v>
      </c>
      <c r="I1209" s="41" t="str">
        <f>CONCATENATE(Source!FX698, Source!FV698, "=")</f>
        <v>95*0,85=</v>
      </c>
      <c r="J1209" s="36">
        <f>Source!AT698</f>
        <v>81</v>
      </c>
      <c r="K1209" s="38">
        <f>SUM(T1203:T1214)</f>
        <v>243.16</v>
      </c>
      <c r="L1209" s="40"/>
    </row>
    <row r="1210" spans="1:26" ht="14.25">
      <c r="A1210" s="23"/>
      <c r="B1210" s="53"/>
      <c r="C1210" s="53" t="s">
        <v>1029</v>
      </c>
      <c r="D1210" s="37" t="s">
        <v>1028</v>
      </c>
      <c r="E1210" s="10">
        <f>Source!CA698</f>
        <v>65</v>
      </c>
      <c r="F1210" s="56"/>
      <c r="G1210" s="39"/>
      <c r="H1210" s="38">
        <f>SUM(U1203:U1214)</f>
        <v>5.9</v>
      </c>
      <c r="I1210" s="41" t="str">
        <f>CONCATENATE(Source!FY698, Source!FW698, "=")</f>
        <v>65*0,8=</v>
      </c>
      <c r="J1210" s="36">
        <f>Source!AU698</f>
        <v>52</v>
      </c>
      <c r="K1210" s="38">
        <f>SUM(V1203:V1214)</f>
        <v>156.1</v>
      </c>
      <c r="L1210" s="40"/>
    </row>
    <row r="1211" spans="1:26" ht="14.25">
      <c r="A1211" s="23"/>
      <c r="B1211" s="53"/>
      <c r="C1211" s="53" t="s">
        <v>1030</v>
      </c>
      <c r="D1211" s="37" t="s">
        <v>1031</v>
      </c>
      <c r="E1211" s="10">
        <f>Source!AQ698</f>
        <v>30.48</v>
      </c>
      <c r="F1211" s="38"/>
      <c r="G1211" s="39" t="str">
        <f>Source!DI698</f>
        <v/>
      </c>
      <c r="H1211" s="38"/>
      <c r="I1211" s="39"/>
      <c r="J1211" s="39"/>
      <c r="K1211" s="38"/>
      <c r="L1211" s="42">
        <f>Source!U698</f>
        <v>0.91439999999999999</v>
      </c>
    </row>
    <row r="1212" spans="1:26" ht="28.5">
      <c r="A1212" s="23" t="str">
        <f>Source!E699</f>
        <v>15,1</v>
      </c>
      <c r="B1212" s="53" t="str">
        <f>Source!F699</f>
        <v>503-0606</v>
      </c>
      <c r="C1212" s="53" t="str">
        <f>Source!G699</f>
        <v>Коробка для установки розеток и выключателей скрытой проводки</v>
      </c>
      <c r="D1212" s="37" t="str">
        <f>Source!H699</f>
        <v>1000 шт.</v>
      </c>
      <c r="E1212" s="10">
        <f>Source!I699</f>
        <v>3.0000000000000001E-3</v>
      </c>
      <c r="F1212" s="38">
        <f>Source!AL699+Source!AM699+Source!AO699</f>
        <v>1998.42</v>
      </c>
      <c r="G1212" s="52" t="s">
        <v>3</v>
      </c>
      <c r="H1212" s="38">
        <f>ROUND(Source!AC699*Source!I699, 2)+ROUND(Source!AD699*Source!I699, 2)+ROUND(Source!AF699*Source!I699, 2)</f>
        <v>6</v>
      </c>
      <c r="I1212" s="39"/>
      <c r="J1212" s="39">
        <f>IF(Source!BC699&lt;&gt; 0, Source!BC699, 1)</f>
        <v>2.56</v>
      </c>
      <c r="K1212" s="38">
        <f>Source!O699</f>
        <v>15.35</v>
      </c>
      <c r="L1212" s="40"/>
      <c r="S1212">
        <f>ROUND((Source!FX699/100)*((ROUND(Source!AF699*Source!I699, 2)+ROUND(Source!AE699*Source!I699, 2))), 2)</f>
        <v>0</v>
      </c>
      <c r="T1212">
        <f>Source!X699</f>
        <v>0</v>
      </c>
      <c r="U1212">
        <f>ROUND((Source!FY699/100)*((ROUND(Source!AF699*Source!I699, 2)+ROUND(Source!AE699*Source!I699, 2))), 2)</f>
        <v>0</v>
      </c>
      <c r="V1212">
        <f>Source!Y699</f>
        <v>0</v>
      </c>
      <c r="W1212">
        <f>IF(Source!BI699&lt;=1,H1212, 0)</f>
        <v>0</v>
      </c>
      <c r="X1212">
        <f>IF(Source!BI699=2,H1212, 0)</f>
        <v>6</v>
      </c>
      <c r="Y1212">
        <f>IF(Source!BI699=3,H1212, 0)</f>
        <v>0</v>
      </c>
      <c r="Z1212">
        <f>IF(Source!BI699=4,H1212, 0)</f>
        <v>0</v>
      </c>
    </row>
    <row r="1213" spans="1:26" ht="28.5">
      <c r="A1213" s="23" t="str">
        <f>Source!E700</f>
        <v>15,2</v>
      </c>
      <c r="B1213" s="53" t="str">
        <f>Source!F700</f>
        <v>503-0475</v>
      </c>
      <c r="C1213" s="53" t="str">
        <f>Source!G700</f>
        <v>Розетка скрытой проводки с заземлением</v>
      </c>
      <c r="D1213" s="37" t="str">
        <f>Source!H700</f>
        <v>шт.</v>
      </c>
      <c r="E1213" s="10">
        <f>Source!I700</f>
        <v>3</v>
      </c>
      <c r="F1213" s="38">
        <f>Source!AL700+Source!AM700+Source!AO700</f>
        <v>7.62</v>
      </c>
      <c r="G1213" s="52" t="s">
        <v>3</v>
      </c>
      <c r="H1213" s="38">
        <f>ROUND(Source!AC700*Source!I700, 2)+ROUND(Source!AD700*Source!I700, 2)+ROUND(Source!AF700*Source!I700, 2)</f>
        <v>22.86</v>
      </c>
      <c r="I1213" s="39"/>
      <c r="J1213" s="39">
        <f>IF(Source!BC700&lt;&gt; 0, Source!BC700, 1)</f>
        <v>6.89</v>
      </c>
      <c r="K1213" s="38">
        <f>Source!O700</f>
        <v>157.51</v>
      </c>
      <c r="L1213" s="40"/>
      <c r="S1213">
        <f>ROUND((Source!FX700/100)*((ROUND(Source!AF700*Source!I700, 2)+ROUND(Source!AE700*Source!I700, 2))), 2)</f>
        <v>0</v>
      </c>
      <c r="T1213">
        <f>Source!X700</f>
        <v>0</v>
      </c>
      <c r="U1213">
        <f>ROUND((Source!FY700/100)*((ROUND(Source!AF700*Source!I700, 2)+ROUND(Source!AE700*Source!I700, 2))), 2)</f>
        <v>0</v>
      </c>
      <c r="V1213">
        <f>Source!Y700</f>
        <v>0</v>
      </c>
      <c r="W1213">
        <f>IF(Source!BI700&lt;=1,H1213, 0)</f>
        <v>0</v>
      </c>
      <c r="X1213">
        <f>IF(Source!BI700=2,H1213, 0)</f>
        <v>22.86</v>
      </c>
      <c r="Y1213">
        <f>IF(Source!BI700=3,H1213, 0)</f>
        <v>0</v>
      </c>
      <c r="Z1213">
        <f>IF(Source!BI700=4,H1213, 0)</f>
        <v>0</v>
      </c>
    </row>
    <row r="1214" spans="1:26" ht="28.5">
      <c r="A1214" s="54" t="str">
        <f>Source!E701</f>
        <v>15,3</v>
      </c>
      <c r="B1214" s="55" t="str">
        <f>Source!F701</f>
        <v>503-0597</v>
      </c>
      <c r="C1214" s="55" t="str">
        <f>Source!G701</f>
        <v>Розетка телевизионная для скрытой проводки, марка САТ-Г, белая</v>
      </c>
      <c r="D1214" s="43" t="str">
        <f>Source!H701</f>
        <v>шт.</v>
      </c>
      <c r="E1214" s="44">
        <f>Source!I701</f>
        <v>1</v>
      </c>
      <c r="F1214" s="45">
        <f>Source!AL701+Source!AM701+Source!AO701</f>
        <v>9.01</v>
      </c>
      <c r="G1214" s="46" t="s">
        <v>3</v>
      </c>
      <c r="H1214" s="45">
        <f>ROUND(Source!AC701*Source!I701, 2)+ROUND(Source!AD701*Source!I701, 2)+ROUND(Source!AF701*Source!I701, 2)</f>
        <v>9.01</v>
      </c>
      <c r="I1214" s="47"/>
      <c r="J1214" s="47">
        <f>IF(Source!BC701&lt;&gt; 0, Source!BC701, 1)</f>
        <v>8.5</v>
      </c>
      <c r="K1214" s="45">
        <f>Source!O701</f>
        <v>76.59</v>
      </c>
      <c r="L1214" s="48"/>
      <c r="S1214">
        <f>ROUND((Source!FX701/100)*((ROUND(Source!AF701*Source!I701, 2)+ROUND(Source!AE701*Source!I701, 2))), 2)</f>
        <v>0</v>
      </c>
      <c r="T1214">
        <f>Source!X701</f>
        <v>0</v>
      </c>
      <c r="U1214">
        <f>ROUND((Source!FY701/100)*((ROUND(Source!AF701*Source!I701, 2)+ROUND(Source!AE701*Source!I701, 2))), 2)</f>
        <v>0</v>
      </c>
      <c r="V1214">
        <f>Source!Y701</f>
        <v>0</v>
      </c>
      <c r="W1214">
        <f>IF(Source!BI701&lt;=1,H1214, 0)</f>
        <v>0</v>
      </c>
      <c r="X1214">
        <f>IF(Source!BI701=2,H1214, 0)</f>
        <v>9.01</v>
      </c>
      <c r="Y1214">
        <f>IF(Source!BI701=3,H1214, 0)</f>
        <v>0</v>
      </c>
      <c r="Z1214">
        <f>IF(Source!BI701=4,H1214, 0)</f>
        <v>0</v>
      </c>
    </row>
    <row r="1215" spans="1:26" ht="15">
      <c r="G1215" s="71">
        <f>H1205+H1206+H1208+H1209+H1210+SUM(H1212:H1214)</f>
        <v>63.54</v>
      </c>
      <c r="H1215" s="71"/>
      <c r="J1215" s="71">
        <f>K1205+K1206+K1208+K1209+K1210+SUM(K1212:K1214)</f>
        <v>963.63000000000011</v>
      </c>
      <c r="K1215" s="71"/>
      <c r="L1215" s="49">
        <f>Source!U698</f>
        <v>0.91439999999999999</v>
      </c>
      <c r="O1215" s="32">
        <f>G1215</f>
        <v>63.54</v>
      </c>
      <c r="P1215" s="32">
        <f>J1215</f>
        <v>963.63000000000011</v>
      </c>
      <c r="Q1215" s="32">
        <f>L1215</f>
        <v>0.91439999999999999</v>
      </c>
      <c r="W1215">
        <f>IF(Source!BI698&lt;=1,H1205+H1206+H1208+H1209+H1210, 0)</f>
        <v>0</v>
      </c>
      <c r="X1215">
        <f>IF(Source!BI698=2,H1205+H1206+H1208+H1209+H1210, 0)</f>
        <v>25.67</v>
      </c>
      <c r="Y1215">
        <f>IF(Source!BI698=3,H1205+H1206+H1208+H1209+H1210, 0)</f>
        <v>0</v>
      </c>
      <c r="Z1215">
        <f>IF(Source!BI698=4,H1205+H1206+H1208+H1209+H1210, 0)</f>
        <v>0</v>
      </c>
    </row>
    <row r="1216" spans="1:26" ht="42.75">
      <c r="A1216" s="23" t="str">
        <f>Source!E702</f>
        <v>16</v>
      </c>
      <c r="B1216" s="53" t="str">
        <f>Source!F702</f>
        <v>м08-03-591-5</v>
      </c>
      <c r="C1216" s="53" t="str">
        <f>Source!G702</f>
        <v>Выключатель двухклавишный утопленного типа при скрытой проводке</v>
      </c>
      <c r="D1216" s="37" t="str">
        <f>Source!H702</f>
        <v>100 шт.</v>
      </c>
      <c r="E1216" s="10">
        <f>Source!I702</f>
        <v>0.01</v>
      </c>
      <c r="F1216" s="38">
        <f>Source!AL702+Source!AM702+Source!AO702</f>
        <v>302.15000000000003</v>
      </c>
      <c r="G1216" s="39"/>
      <c r="H1216" s="38"/>
      <c r="I1216" s="39" t="str">
        <f>Source!BO702</f>
        <v>м08-03-591-5</v>
      </c>
      <c r="J1216" s="39"/>
      <c r="K1216" s="38"/>
      <c r="L1216" s="40"/>
      <c r="S1216">
        <f>ROUND((Source!FX702/100)*((ROUND(Source!AF702*Source!I702, 2)+ROUND(Source!AE702*Source!I702, 2))), 2)</f>
        <v>2.4700000000000002</v>
      </c>
      <c r="T1216">
        <f>Source!X702</f>
        <v>69.8</v>
      </c>
      <c r="U1216">
        <f>ROUND((Source!FY702/100)*((ROUND(Source!AF702*Source!I702, 2)+ROUND(Source!AE702*Source!I702, 2))), 2)</f>
        <v>1.69</v>
      </c>
      <c r="V1216">
        <f>Source!Y702</f>
        <v>44.81</v>
      </c>
    </row>
    <row r="1217" spans="1:26">
      <c r="C1217" s="31" t="str">
        <f>"Объем: "&amp;Source!I702&amp;"=1/"&amp;"100"</f>
        <v>Объем: 0,01=1/100</v>
      </c>
    </row>
    <row r="1218" spans="1:26" ht="14.25">
      <c r="A1218" s="23"/>
      <c r="B1218" s="53"/>
      <c r="C1218" s="53" t="s">
        <v>1026</v>
      </c>
      <c r="D1218" s="37"/>
      <c r="E1218" s="10"/>
      <c r="F1218" s="38">
        <f>Source!AO702</f>
        <v>260.3</v>
      </c>
      <c r="G1218" s="39" t="str">
        <f>Source!DG702</f>
        <v/>
      </c>
      <c r="H1218" s="38">
        <f>ROUND(Source!AF702*Source!I702, 2)</f>
        <v>2.6</v>
      </c>
      <c r="I1218" s="39"/>
      <c r="J1218" s="39">
        <f>IF(Source!BA702&lt;&gt; 0, Source!BA702, 1)</f>
        <v>33.049999999999997</v>
      </c>
      <c r="K1218" s="38">
        <f>Source!S702</f>
        <v>86.03</v>
      </c>
      <c r="L1218" s="40"/>
      <c r="R1218">
        <f>H1218</f>
        <v>2.6</v>
      </c>
    </row>
    <row r="1219" spans="1:26" ht="14.25">
      <c r="A1219" s="23"/>
      <c r="B1219" s="53"/>
      <c r="C1219" s="53" t="s">
        <v>92</v>
      </c>
      <c r="D1219" s="37"/>
      <c r="E1219" s="10"/>
      <c r="F1219" s="38">
        <f>Source!AM702</f>
        <v>5.78</v>
      </c>
      <c r="G1219" s="39" t="str">
        <f>Source!DE702</f>
        <v/>
      </c>
      <c r="H1219" s="38">
        <f>ROUND(Source!AD702*Source!I702, 2)</f>
        <v>0.06</v>
      </c>
      <c r="I1219" s="39"/>
      <c r="J1219" s="39">
        <f>IF(Source!BB702&lt;&gt; 0, Source!BB702, 1)</f>
        <v>9.01</v>
      </c>
      <c r="K1219" s="38">
        <f>Source!Q702</f>
        <v>0.52</v>
      </c>
      <c r="L1219" s="40"/>
    </row>
    <row r="1220" spans="1:26" ht="14.25">
      <c r="A1220" s="23"/>
      <c r="B1220" s="53"/>
      <c r="C1220" s="53" t="s">
        <v>1032</v>
      </c>
      <c r="D1220" s="37"/>
      <c r="E1220" s="10"/>
      <c r="F1220" s="38">
        <f>Source!AN702</f>
        <v>0.41</v>
      </c>
      <c r="G1220" s="39" t="str">
        <f>Source!DF702</f>
        <v/>
      </c>
      <c r="H1220" s="50">
        <f>ROUND(Source!AE702*Source!I702, 2)</f>
        <v>0</v>
      </c>
      <c r="I1220" s="39"/>
      <c r="J1220" s="39">
        <f>IF(Source!BS702&lt;&gt; 0, Source!BS702, 1)</f>
        <v>33.049999999999997</v>
      </c>
      <c r="K1220" s="50">
        <f>Source!R702</f>
        <v>0.14000000000000001</v>
      </c>
      <c r="L1220" s="40"/>
      <c r="R1220">
        <f>H1220</f>
        <v>0</v>
      </c>
    </row>
    <row r="1221" spans="1:26" ht="14.25">
      <c r="A1221" s="23"/>
      <c r="B1221" s="53"/>
      <c r="C1221" s="53" t="s">
        <v>1034</v>
      </c>
      <c r="D1221" s="37"/>
      <c r="E1221" s="10"/>
      <c r="F1221" s="38">
        <f>Source!AL702</f>
        <v>36.07</v>
      </c>
      <c r="G1221" s="39" t="str">
        <f>Source!DD702</f>
        <v/>
      </c>
      <c r="H1221" s="38">
        <f>ROUND(Source!AC702*Source!I702, 2)</f>
        <v>0.36</v>
      </c>
      <c r="I1221" s="39"/>
      <c r="J1221" s="39">
        <f>IF(Source!BC702&lt;&gt; 0, Source!BC702, 1)</f>
        <v>7.15</v>
      </c>
      <c r="K1221" s="38">
        <f>Source!P702</f>
        <v>2.58</v>
      </c>
      <c r="L1221" s="40"/>
    </row>
    <row r="1222" spans="1:26" ht="14.25">
      <c r="A1222" s="23"/>
      <c r="B1222" s="53"/>
      <c r="C1222" s="53" t="s">
        <v>1027</v>
      </c>
      <c r="D1222" s="37" t="s">
        <v>1028</v>
      </c>
      <c r="E1222" s="10">
        <f>Source!BZ702</f>
        <v>95</v>
      </c>
      <c r="F1222" s="56"/>
      <c r="G1222" s="39"/>
      <c r="H1222" s="38">
        <f>SUM(S1216:S1226)</f>
        <v>2.4700000000000002</v>
      </c>
      <c r="I1222" s="41" t="str">
        <f>CONCATENATE(Source!FX702, Source!FV702, "=")</f>
        <v>95*0,85=</v>
      </c>
      <c r="J1222" s="36">
        <f>Source!AT702</f>
        <v>81</v>
      </c>
      <c r="K1222" s="38">
        <f>SUM(T1216:T1226)</f>
        <v>69.8</v>
      </c>
      <c r="L1222" s="40"/>
    </row>
    <row r="1223" spans="1:26" ht="14.25">
      <c r="A1223" s="23"/>
      <c r="B1223" s="53"/>
      <c r="C1223" s="53" t="s">
        <v>1029</v>
      </c>
      <c r="D1223" s="37" t="s">
        <v>1028</v>
      </c>
      <c r="E1223" s="10">
        <f>Source!CA702</f>
        <v>65</v>
      </c>
      <c r="F1223" s="56"/>
      <c r="G1223" s="39"/>
      <c r="H1223" s="38">
        <f>SUM(U1216:U1226)</f>
        <v>1.69</v>
      </c>
      <c r="I1223" s="41" t="str">
        <f>CONCATENATE(Source!FY702, Source!FW702, "=")</f>
        <v>65*0,8=</v>
      </c>
      <c r="J1223" s="36">
        <f>Source!AU702</f>
        <v>52</v>
      </c>
      <c r="K1223" s="38">
        <f>SUM(V1216:V1226)</f>
        <v>44.81</v>
      </c>
      <c r="L1223" s="40"/>
    </row>
    <row r="1224" spans="1:26" ht="14.25">
      <c r="A1224" s="23"/>
      <c r="B1224" s="53"/>
      <c r="C1224" s="53" t="s">
        <v>1030</v>
      </c>
      <c r="D1224" s="37" t="s">
        <v>1031</v>
      </c>
      <c r="E1224" s="10">
        <f>Source!AQ702</f>
        <v>26.24</v>
      </c>
      <c r="F1224" s="38"/>
      <c r="G1224" s="39" t="str">
        <f>Source!DI702</f>
        <v/>
      </c>
      <c r="H1224" s="38"/>
      <c r="I1224" s="39"/>
      <c r="J1224" s="39"/>
      <c r="K1224" s="38"/>
      <c r="L1224" s="42">
        <f>Source!U702</f>
        <v>0.26239999999999997</v>
      </c>
    </row>
    <row r="1225" spans="1:26" ht="28.5">
      <c r="A1225" s="23" t="str">
        <f>Source!E703</f>
        <v>16,1</v>
      </c>
      <c r="B1225" s="53" t="str">
        <f>Source!F703</f>
        <v>503-0606</v>
      </c>
      <c r="C1225" s="53" t="str">
        <f>Source!G703</f>
        <v>Коробка для установки розеток и выключателей скрытой проводки</v>
      </c>
      <c r="D1225" s="37" t="str">
        <f>Source!H703</f>
        <v>1000 шт.</v>
      </c>
      <c r="E1225" s="10">
        <f>Source!I703</f>
        <v>1E-3</v>
      </c>
      <c r="F1225" s="38">
        <f>Source!AL703+Source!AM703+Source!AO703</f>
        <v>1998.42</v>
      </c>
      <c r="G1225" s="52" t="s">
        <v>3</v>
      </c>
      <c r="H1225" s="38">
        <f>ROUND(Source!AC703*Source!I703, 2)+ROUND(Source!AD703*Source!I703, 2)+ROUND(Source!AF703*Source!I703, 2)</f>
        <v>2</v>
      </c>
      <c r="I1225" s="39"/>
      <c r="J1225" s="39">
        <f>IF(Source!BC703&lt;&gt; 0, Source!BC703, 1)</f>
        <v>2.56</v>
      </c>
      <c r="K1225" s="38">
        <f>Source!O703</f>
        <v>5.12</v>
      </c>
      <c r="L1225" s="40"/>
      <c r="S1225">
        <f>ROUND((Source!FX703/100)*((ROUND(Source!AF703*Source!I703, 2)+ROUND(Source!AE703*Source!I703, 2))), 2)</f>
        <v>0</v>
      </c>
      <c r="T1225">
        <f>Source!X703</f>
        <v>0</v>
      </c>
      <c r="U1225">
        <f>ROUND((Source!FY703/100)*((ROUND(Source!AF703*Source!I703, 2)+ROUND(Source!AE703*Source!I703, 2))), 2)</f>
        <v>0</v>
      </c>
      <c r="V1225">
        <f>Source!Y703</f>
        <v>0</v>
      </c>
      <c r="W1225">
        <f>IF(Source!BI703&lt;=1,H1225, 0)</f>
        <v>0</v>
      </c>
      <c r="X1225">
        <f>IF(Source!BI703=2,H1225, 0)</f>
        <v>2</v>
      </c>
      <c r="Y1225">
        <f>IF(Source!BI703=3,H1225, 0)</f>
        <v>0</v>
      </c>
      <c r="Z1225">
        <f>IF(Source!BI703=4,H1225, 0)</f>
        <v>0</v>
      </c>
    </row>
    <row r="1226" spans="1:26" ht="57">
      <c r="A1226" s="54" t="str">
        <f>Source!E704</f>
        <v>16,2</v>
      </c>
      <c r="B1226" s="55" t="str">
        <f>Source!F704</f>
        <v>509-4600</v>
      </c>
      <c r="C1226" s="55" t="str">
        <f>Source!G704</f>
        <v>Выключатель двухклавишный для скрытой проводки серии "Прима", марка С56-039 с подсветкой, цвет бежевый</v>
      </c>
      <c r="D1226" s="43" t="str">
        <f>Source!H704</f>
        <v>шт.</v>
      </c>
      <c r="E1226" s="44">
        <f>Source!I704</f>
        <v>1</v>
      </c>
      <c r="F1226" s="45">
        <f>Source!AL704+Source!AM704+Source!AO704</f>
        <v>8.81</v>
      </c>
      <c r="G1226" s="46" t="s">
        <v>3</v>
      </c>
      <c r="H1226" s="45">
        <f>ROUND(Source!AC704*Source!I704, 2)+ROUND(Source!AD704*Source!I704, 2)+ROUND(Source!AF704*Source!I704, 2)</f>
        <v>8.81</v>
      </c>
      <c r="I1226" s="47"/>
      <c r="J1226" s="47">
        <f>IF(Source!BC704&lt;&gt; 0, Source!BC704, 1)</f>
        <v>8.68</v>
      </c>
      <c r="K1226" s="45">
        <f>Source!O704</f>
        <v>76.47</v>
      </c>
      <c r="L1226" s="48"/>
      <c r="S1226">
        <f>ROUND((Source!FX704/100)*((ROUND(Source!AF704*Source!I704, 2)+ROUND(Source!AE704*Source!I704, 2))), 2)</f>
        <v>0</v>
      </c>
      <c r="T1226">
        <f>Source!X704</f>
        <v>0</v>
      </c>
      <c r="U1226">
        <f>ROUND((Source!FY704/100)*((ROUND(Source!AF704*Source!I704, 2)+ROUND(Source!AE704*Source!I704, 2))), 2)</f>
        <v>0</v>
      </c>
      <c r="V1226">
        <f>Source!Y704</f>
        <v>0</v>
      </c>
      <c r="W1226">
        <f>IF(Source!BI704&lt;=1,H1226, 0)</f>
        <v>0</v>
      </c>
      <c r="X1226">
        <f>IF(Source!BI704=2,H1226, 0)</f>
        <v>8.81</v>
      </c>
      <c r="Y1226">
        <f>IF(Source!BI704=3,H1226, 0)</f>
        <v>0</v>
      </c>
      <c r="Z1226">
        <f>IF(Source!BI704=4,H1226, 0)</f>
        <v>0</v>
      </c>
    </row>
    <row r="1227" spans="1:26" ht="15">
      <c r="G1227" s="71">
        <f>H1218+H1219+H1221+H1222+H1223+SUM(H1225:H1226)</f>
        <v>17.990000000000002</v>
      </c>
      <c r="H1227" s="71"/>
      <c r="J1227" s="71">
        <f>K1218+K1219+K1221+K1222+K1223+SUM(K1225:K1226)</f>
        <v>285.33000000000004</v>
      </c>
      <c r="K1227" s="71"/>
      <c r="L1227" s="49">
        <f>Source!U702</f>
        <v>0.26239999999999997</v>
      </c>
      <c r="O1227" s="32">
        <f>G1227</f>
        <v>17.990000000000002</v>
      </c>
      <c r="P1227" s="32">
        <f>J1227</f>
        <v>285.33000000000004</v>
      </c>
      <c r="Q1227" s="32">
        <f>L1227</f>
        <v>0.26239999999999997</v>
      </c>
      <c r="W1227">
        <f>IF(Source!BI702&lt;=1,H1218+H1219+H1221+H1222+H1223, 0)</f>
        <v>0</v>
      </c>
      <c r="X1227">
        <f>IF(Source!BI702=2,H1218+H1219+H1221+H1222+H1223, 0)</f>
        <v>7.18</v>
      </c>
      <c r="Y1227">
        <f>IF(Source!BI702=3,H1218+H1219+H1221+H1222+H1223, 0)</f>
        <v>0</v>
      </c>
      <c r="Z1227">
        <f>IF(Source!BI702=4,H1218+H1219+H1221+H1222+H1223, 0)</f>
        <v>0</v>
      </c>
    </row>
    <row r="1228" spans="1:26" ht="79.5">
      <c r="A1228" s="23" t="str">
        <f>Source!E705</f>
        <v>17</v>
      </c>
      <c r="B1228" s="53" t="s">
        <v>1038</v>
      </c>
      <c r="C1228" s="53" t="str">
        <f>Source!G705</f>
        <v>Устройство подвесных потолков из гипсокартонных листов (ГКЛ) по системе «КНАУФ» одноуровневых (П 113)</v>
      </c>
      <c r="D1228" s="37" t="str">
        <f>Source!H705</f>
        <v>100 м2 потолка</v>
      </c>
      <c r="E1228" s="10">
        <f>Source!I705</f>
        <v>0.113</v>
      </c>
      <c r="F1228" s="38">
        <f>Source!AL705+Source!AM705+Source!AO705</f>
        <v>6484.31</v>
      </c>
      <c r="G1228" s="39"/>
      <c r="H1228" s="38"/>
      <c r="I1228" s="39" t="str">
        <f>Source!BO705</f>
        <v>10-05-011-2</v>
      </c>
      <c r="J1228" s="39"/>
      <c r="K1228" s="38"/>
      <c r="L1228" s="40"/>
      <c r="S1228">
        <f>ROUND((Source!FX705/100)*((ROUND(Source!AF705*Source!I705, 2)+ROUND(Source!AE705*Source!I705, 2))), 2)</f>
        <v>121.42</v>
      </c>
      <c r="T1228">
        <f>Source!X705</f>
        <v>3400.71</v>
      </c>
      <c r="U1228">
        <f>ROUND((Source!FY705/100)*((ROUND(Source!AF705*Source!I705, 2)+ROUND(Source!AE705*Source!I705, 2))), 2)</f>
        <v>61.22</v>
      </c>
      <c r="V1228">
        <f>Source!Y705</f>
        <v>1624.79</v>
      </c>
    </row>
    <row r="1229" spans="1:26">
      <c r="C1229" s="31" t="str">
        <f>"Объем: "&amp;Source!I705&amp;"=11,3/"&amp;"100"</f>
        <v>Объем: 0,113=11,3/100</v>
      </c>
    </row>
    <row r="1230" spans="1:26" ht="14.25">
      <c r="A1230" s="23"/>
      <c r="B1230" s="53"/>
      <c r="C1230" s="53" t="s">
        <v>1026</v>
      </c>
      <c r="D1230" s="37"/>
      <c r="E1230" s="10"/>
      <c r="F1230" s="38">
        <f>Source!AO705</f>
        <v>879.79</v>
      </c>
      <c r="G1230" s="39" t="str">
        <f>Source!DG705</f>
        <v>)*1,15</v>
      </c>
      <c r="H1230" s="38">
        <f>ROUND(Source!AF705*Source!I705, 2)</f>
        <v>114.33</v>
      </c>
      <c r="I1230" s="39"/>
      <c r="J1230" s="39">
        <f>IF(Source!BA705&lt;&gt; 0, Source!BA705, 1)</f>
        <v>33.049999999999997</v>
      </c>
      <c r="K1230" s="38">
        <f>Source!S705</f>
        <v>3778.57</v>
      </c>
      <c r="L1230" s="40"/>
      <c r="R1230">
        <f>H1230</f>
        <v>114.33</v>
      </c>
    </row>
    <row r="1231" spans="1:26" ht="14.25">
      <c r="A1231" s="23"/>
      <c r="B1231" s="53"/>
      <c r="C1231" s="53" t="s">
        <v>92</v>
      </c>
      <c r="D1231" s="37"/>
      <c r="E1231" s="10"/>
      <c r="F1231" s="38">
        <f>Source!AM705</f>
        <v>20.05</v>
      </c>
      <c r="G1231" s="39" t="str">
        <f>Source!DE705</f>
        <v>)*1,25</v>
      </c>
      <c r="H1231" s="38">
        <f>ROUND(Source!AD705*Source!I705, 2)</f>
        <v>2.83</v>
      </c>
      <c r="I1231" s="39"/>
      <c r="J1231" s="39">
        <f>IF(Source!BB705&lt;&gt; 0, Source!BB705, 1)</f>
        <v>6.45</v>
      </c>
      <c r="K1231" s="38">
        <f>Source!Q705</f>
        <v>18.260000000000002</v>
      </c>
      <c r="L1231" s="40"/>
    </row>
    <row r="1232" spans="1:26" ht="14.25">
      <c r="A1232" s="23"/>
      <c r="B1232" s="53"/>
      <c r="C1232" s="53" t="s">
        <v>1034</v>
      </c>
      <c r="D1232" s="37"/>
      <c r="E1232" s="10"/>
      <c r="F1232" s="38">
        <f>Source!AL705</f>
        <v>5584.47</v>
      </c>
      <c r="G1232" s="39" t="str">
        <f>Source!DD705</f>
        <v/>
      </c>
      <c r="H1232" s="38">
        <f>ROUND(Source!AC705*Source!I705, 2)</f>
        <v>631.04999999999995</v>
      </c>
      <c r="I1232" s="39"/>
      <c r="J1232" s="39">
        <f>IF(Source!BC705&lt;&gt; 0, Source!BC705, 1)</f>
        <v>6.17</v>
      </c>
      <c r="K1232" s="38">
        <f>Source!P705</f>
        <v>3893.55</v>
      </c>
      <c r="L1232" s="40"/>
    </row>
    <row r="1233" spans="1:26" ht="14.25">
      <c r="A1233" s="23"/>
      <c r="B1233" s="53"/>
      <c r="C1233" s="53" t="s">
        <v>1027</v>
      </c>
      <c r="D1233" s="37" t="s">
        <v>1028</v>
      </c>
      <c r="E1233" s="10">
        <f>Source!BZ705</f>
        <v>118</v>
      </c>
      <c r="F1233" s="69" t="str">
        <f>CONCATENATE(" )", Source!DL705, Source!FT705, "=", Source!FX705)</f>
        <v xml:space="preserve"> )*0,9=106,2</v>
      </c>
      <c r="G1233" s="70"/>
      <c r="H1233" s="38">
        <f>SUM(S1228:S1235)</f>
        <v>121.42</v>
      </c>
      <c r="I1233" s="41" t="str">
        <f>CONCATENATE(Source!FX705, Source!FV705, "=")</f>
        <v>106,2*0,85=</v>
      </c>
      <c r="J1233" s="36">
        <f>Source!AT705</f>
        <v>90</v>
      </c>
      <c r="K1233" s="38">
        <f>SUM(T1228:T1235)</f>
        <v>3400.71</v>
      </c>
      <c r="L1233" s="40"/>
    </row>
    <row r="1234" spans="1:26" ht="14.25">
      <c r="A1234" s="23"/>
      <c r="B1234" s="53"/>
      <c r="C1234" s="53" t="s">
        <v>1029</v>
      </c>
      <c r="D1234" s="37" t="s">
        <v>1028</v>
      </c>
      <c r="E1234" s="10">
        <f>Source!CA705</f>
        <v>63</v>
      </c>
      <c r="F1234" s="69" t="str">
        <f>CONCATENATE(" )", Source!DM705, Source!FU705, "=", Source!FY705)</f>
        <v xml:space="preserve"> )*0,85=53,55</v>
      </c>
      <c r="G1234" s="70"/>
      <c r="H1234" s="38">
        <f>SUM(U1228:U1235)</f>
        <v>61.22</v>
      </c>
      <c r="I1234" s="41" t="str">
        <f>CONCATENATE(Source!FY705, Source!FW705, "=")</f>
        <v>53,55*0,8=</v>
      </c>
      <c r="J1234" s="36">
        <f>Source!AU705</f>
        <v>43</v>
      </c>
      <c r="K1234" s="38">
        <f>SUM(V1228:V1235)</f>
        <v>1624.79</v>
      </c>
      <c r="L1234" s="40"/>
    </row>
    <row r="1235" spans="1:26" ht="14.25">
      <c r="A1235" s="54"/>
      <c r="B1235" s="55"/>
      <c r="C1235" s="55" t="s">
        <v>1030</v>
      </c>
      <c r="D1235" s="43" t="s">
        <v>1031</v>
      </c>
      <c r="E1235" s="44">
        <f>Source!AQ705</f>
        <v>97</v>
      </c>
      <c r="F1235" s="45"/>
      <c r="G1235" s="47" t="str">
        <f>Source!DI705</f>
        <v>)*1,15</v>
      </c>
      <c r="H1235" s="45"/>
      <c r="I1235" s="47"/>
      <c r="J1235" s="47"/>
      <c r="K1235" s="45"/>
      <c r="L1235" s="51">
        <f>Source!U705</f>
        <v>12.60515</v>
      </c>
    </row>
    <row r="1236" spans="1:26" ht="15">
      <c r="G1236" s="71">
        <f>H1230+H1231+H1232+H1233+H1234</f>
        <v>930.84999999999991</v>
      </c>
      <c r="H1236" s="71"/>
      <c r="J1236" s="71">
        <f>K1230+K1231+K1232+K1233+K1234</f>
        <v>12715.880000000001</v>
      </c>
      <c r="K1236" s="71"/>
      <c r="L1236" s="49">
        <f>Source!U705</f>
        <v>12.60515</v>
      </c>
      <c r="O1236" s="32">
        <f>G1236</f>
        <v>930.84999999999991</v>
      </c>
      <c r="P1236" s="32">
        <f>J1236</f>
        <v>12715.880000000001</v>
      </c>
      <c r="Q1236" s="32">
        <f>L1236</f>
        <v>12.60515</v>
      </c>
      <c r="W1236">
        <f>IF(Source!BI705&lt;=1,H1230+H1231+H1232+H1233+H1234, 0)</f>
        <v>930.84999999999991</v>
      </c>
      <c r="X1236">
        <f>IF(Source!BI705=2,H1230+H1231+H1232+H1233+H1234, 0)</f>
        <v>0</v>
      </c>
      <c r="Y1236">
        <f>IF(Source!BI705=3,H1230+H1231+H1232+H1233+H1234, 0)</f>
        <v>0</v>
      </c>
      <c r="Z1236">
        <f>IF(Source!BI705=4,H1230+H1231+H1232+H1233+H1234, 0)</f>
        <v>0</v>
      </c>
    </row>
    <row r="1237" spans="1:26" ht="71.25">
      <c r="A1237" s="23" t="str">
        <f>Source!E706</f>
        <v>18</v>
      </c>
      <c r="B1237" s="53" t="str">
        <f>Source!F706</f>
        <v>м08-03-593-6</v>
      </c>
      <c r="C1237" s="53" t="str">
        <f>Source!G706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1237" s="37" t="str">
        <f>Source!H706</f>
        <v>100 шт.</v>
      </c>
      <c r="E1237" s="10">
        <f>Source!I706</f>
        <v>0.06</v>
      </c>
      <c r="F1237" s="38">
        <f>Source!AL706+Source!AM706+Source!AO706</f>
        <v>1442.38</v>
      </c>
      <c r="G1237" s="39"/>
      <c r="H1237" s="38"/>
      <c r="I1237" s="39" t="str">
        <f>Source!BO706</f>
        <v>м08-03-593-6</v>
      </c>
      <c r="J1237" s="39"/>
      <c r="K1237" s="38"/>
      <c r="L1237" s="40"/>
      <c r="S1237">
        <f>ROUND((Source!FX706/100)*((ROUND(Source!AF706*Source!I706, 2)+ROUND(Source!AE706*Source!I706, 2))), 2)</f>
        <v>40.619999999999997</v>
      </c>
      <c r="T1237">
        <f>Source!X706</f>
        <v>1144.6500000000001</v>
      </c>
      <c r="U1237">
        <f>ROUND((Source!FY706/100)*((ROUND(Source!AF706*Source!I706, 2)+ROUND(Source!AE706*Source!I706, 2))), 2)</f>
        <v>27.79</v>
      </c>
      <c r="V1237">
        <f>Source!Y706</f>
        <v>734.84</v>
      </c>
    </row>
    <row r="1238" spans="1:26">
      <c r="C1238" s="31" t="str">
        <f>"Объем: "&amp;Source!I706&amp;"=6/"&amp;"100"</f>
        <v>Объем: 0,06=6/100</v>
      </c>
    </row>
    <row r="1239" spans="1:26" ht="14.25">
      <c r="A1239" s="23"/>
      <c r="B1239" s="53"/>
      <c r="C1239" s="53" t="s">
        <v>1026</v>
      </c>
      <c r="D1239" s="37"/>
      <c r="E1239" s="10"/>
      <c r="F1239" s="38">
        <f>Source!AO706</f>
        <v>700.75</v>
      </c>
      <c r="G1239" s="39" t="str">
        <f>Source!DG706</f>
        <v/>
      </c>
      <c r="H1239" s="38">
        <f>ROUND(Source!AF706*Source!I706, 2)</f>
        <v>42.05</v>
      </c>
      <c r="I1239" s="39"/>
      <c r="J1239" s="39">
        <f>IF(Source!BA706&lt;&gt; 0, Source!BA706, 1)</f>
        <v>33.049999999999997</v>
      </c>
      <c r="K1239" s="38">
        <f>Source!S706</f>
        <v>1389.59</v>
      </c>
      <c r="L1239" s="40"/>
      <c r="R1239">
        <f>H1239</f>
        <v>42.05</v>
      </c>
    </row>
    <row r="1240" spans="1:26" ht="14.25">
      <c r="A1240" s="23"/>
      <c r="B1240" s="53"/>
      <c r="C1240" s="53" t="s">
        <v>92</v>
      </c>
      <c r="D1240" s="37"/>
      <c r="E1240" s="10"/>
      <c r="F1240" s="38">
        <f>Source!AM706</f>
        <v>226.27</v>
      </c>
      <c r="G1240" s="39" t="str">
        <f>Source!DE706</f>
        <v/>
      </c>
      <c r="H1240" s="38">
        <f>ROUND(Source!AD706*Source!I706, 2)</f>
        <v>13.58</v>
      </c>
      <c r="I1240" s="39"/>
      <c r="J1240" s="39">
        <f>IF(Source!BB706&lt;&gt; 0, Source!BB706, 1)</f>
        <v>8.4499999999999993</v>
      </c>
      <c r="K1240" s="38">
        <f>Source!Q706</f>
        <v>114.72</v>
      </c>
      <c r="L1240" s="40"/>
    </row>
    <row r="1241" spans="1:26" ht="14.25">
      <c r="A1241" s="23"/>
      <c r="B1241" s="53"/>
      <c r="C1241" s="53" t="s">
        <v>1032</v>
      </c>
      <c r="D1241" s="37"/>
      <c r="E1241" s="10"/>
      <c r="F1241" s="38">
        <f>Source!AN706</f>
        <v>11.88</v>
      </c>
      <c r="G1241" s="39" t="str">
        <f>Source!DF706</f>
        <v/>
      </c>
      <c r="H1241" s="50">
        <f>ROUND(Source!AE706*Source!I706, 2)</f>
        <v>0.71</v>
      </c>
      <c r="I1241" s="39"/>
      <c r="J1241" s="39">
        <f>IF(Source!BS706&lt;&gt; 0, Source!BS706, 1)</f>
        <v>33.049999999999997</v>
      </c>
      <c r="K1241" s="50">
        <f>Source!R706</f>
        <v>23.56</v>
      </c>
      <c r="L1241" s="40"/>
      <c r="R1241">
        <f>H1241</f>
        <v>0.71</v>
      </c>
    </row>
    <row r="1242" spans="1:26" ht="14.25">
      <c r="A1242" s="23"/>
      <c r="B1242" s="53"/>
      <c r="C1242" s="53" t="s">
        <v>1034</v>
      </c>
      <c r="D1242" s="37"/>
      <c r="E1242" s="10"/>
      <c r="F1242" s="38">
        <f>Source!AL706</f>
        <v>515.36</v>
      </c>
      <c r="G1242" s="39" t="str">
        <f>Source!DD706</f>
        <v/>
      </c>
      <c r="H1242" s="38">
        <f>ROUND(Source!AC706*Source!I706, 2)</f>
        <v>30.92</v>
      </c>
      <c r="I1242" s="39"/>
      <c r="J1242" s="39">
        <f>IF(Source!BC706&lt;&gt; 0, Source!BC706, 1)</f>
        <v>3.62</v>
      </c>
      <c r="K1242" s="38">
        <f>Source!P706</f>
        <v>111.94</v>
      </c>
      <c r="L1242" s="40"/>
    </row>
    <row r="1243" spans="1:26" ht="14.25">
      <c r="A1243" s="23"/>
      <c r="B1243" s="53"/>
      <c r="C1243" s="53" t="s">
        <v>1027</v>
      </c>
      <c r="D1243" s="37" t="s">
        <v>1028</v>
      </c>
      <c r="E1243" s="10">
        <f>Source!BZ706</f>
        <v>95</v>
      </c>
      <c r="F1243" s="56"/>
      <c r="G1243" s="39"/>
      <c r="H1243" s="38">
        <f>SUM(S1237:S1246)</f>
        <v>40.619999999999997</v>
      </c>
      <c r="I1243" s="41" t="str">
        <f>CONCATENATE(Source!FX706, Source!FV706, "=")</f>
        <v>95*0,85=</v>
      </c>
      <c r="J1243" s="36">
        <f>Source!AT706</f>
        <v>81</v>
      </c>
      <c r="K1243" s="38">
        <f>SUM(T1237:T1246)</f>
        <v>1144.6500000000001</v>
      </c>
      <c r="L1243" s="40"/>
    </row>
    <row r="1244" spans="1:26" ht="14.25">
      <c r="A1244" s="23"/>
      <c r="B1244" s="53"/>
      <c r="C1244" s="53" t="s">
        <v>1029</v>
      </c>
      <c r="D1244" s="37" t="s">
        <v>1028</v>
      </c>
      <c r="E1244" s="10">
        <f>Source!CA706</f>
        <v>65</v>
      </c>
      <c r="F1244" s="56"/>
      <c r="G1244" s="39"/>
      <c r="H1244" s="38">
        <f>SUM(U1237:U1246)</f>
        <v>27.79</v>
      </c>
      <c r="I1244" s="41" t="str">
        <f>CONCATENATE(Source!FY706, Source!FW706, "=")</f>
        <v>65*0,8=</v>
      </c>
      <c r="J1244" s="36">
        <f>Source!AU706</f>
        <v>52</v>
      </c>
      <c r="K1244" s="38">
        <f>SUM(V1237:V1246)</f>
        <v>734.84</v>
      </c>
      <c r="L1244" s="40"/>
    </row>
    <row r="1245" spans="1:26" ht="14.25">
      <c r="A1245" s="23"/>
      <c r="B1245" s="53"/>
      <c r="C1245" s="53" t="s">
        <v>1030</v>
      </c>
      <c r="D1245" s="37" t="s">
        <v>1031</v>
      </c>
      <c r="E1245" s="10">
        <f>Source!AQ706</f>
        <v>70.64</v>
      </c>
      <c r="F1245" s="38"/>
      <c r="G1245" s="39" t="str">
        <f>Source!DI706</f>
        <v/>
      </c>
      <c r="H1245" s="38"/>
      <c r="I1245" s="39"/>
      <c r="J1245" s="39"/>
      <c r="K1245" s="38"/>
      <c r="L1245" s="42">
        <f>Source!U706</f>
        <v>4.2383999999999995</v>
      </c>
    </row>
    <row r="1246" spans="1:26" ht="42.75">
      <c r="A1246" s="54" t="str">
        <f>Source!E707</f>
        <v>18,1</v>
      </c>
      <c r="B1246" s="55" t="str">
        <f>Source!F707</f>
        <v>509-1338</v>
      </c>
      <c r="C1246" s="55" t="str">
        <f>Source!G707</f>
        <v>Светильник точечный марки AMBER 50 2 05 R50, неповоротный, с накладным стеклом, хром</v>
      </c>
      <c r="D1246" s="43" t="str">
        <f>Source!H707</f>
        <v>шт.</v>
      </c>
      <c r="E1246" s="44">
        <f>Source!I707</f>
        <v>6</v>
      </c>
      <c r="F1246" s="45">
        <f>Source!AL707+Source!AM707+Source!AO707</f>
        <v>15.27</v>
      </c>
      <c r="G1246" s="46" t="s">
        <v>3</v>
      </c>
      <c r="H1246" s="45">
        <f>ROUND(Source!AC707*Source!I707, 2)+ROUND(Source!AD707*Source!I707, 2)+ROUND(Source!AF707*Source!I707, 2)</f>
        <v>91.62</v>
      </c>
      <c r="I1246" s="47"/>
      <c r="J1246" s="47">
        <f>IF(Source!BC707&lt;&gt; 0, Source!BC707, 1)</f>
        <v>3.56</v>
      </c>
      <c r="K1246" s="45">
        <f>Source!O707</f>
        <v>326.17</v>
      </c>
      <c r="L1246" s="48"/>
      <c r="S1246">
        <f>ROUND((Source!FX707/100)*((ROUND(Source!AF707*Source!I707, 2)+ROUND(Source!AE707*Source!I707, 2))), 2)</f>
        <v>0</v>
      </c>
      <c r="T1246">
        <f>Source!X707</f>
        <v>0</v>
      </c>
      <c r="U1246">
        <f>ROUND((Source!FY707/100)*((ROUND(Source!AF707*Source!I707, 2)+ROUND(Source!AE707*Source!I707, 2))), 2)</f>
        <v>0</v>
      </c>
      <c r="V1246">
        <f>Source!Y707</f>
        <v>0</v>
      </c>
      <c r="W1246">
        <f>IF(Source!BI707&lt;=1,H1246, 0)</f>
        <v>0</v>
      </c>
      <c r="X1246">
        <f>IF(Source!BI707=2,H1246, 0)</f>
        <v>91.62</v>
      </c>
      <c r="Y1246">
        <f>IF(Source!BI707=3,H1246, 0)</f>
        <v>0</v>
      </c>
      <c r="Z1246">
        <f>IF(Source!BI707=4,H1246, 0)</f>
        <v>0</v>
      </c>
    </row>
    <row r="1247" spans="1:26" ht="15">
      <c r="G1247" s="71">
        <f>H1239+H1240+H1242+H1243+H1244+SUM(H1246:H1246)</f>
        <v>246.57999999999998</v>
      </c>
      <c r="H1247" s="71"/>
      <c r="J1247" s="71">
        <f>K1239+K1240+K1242+K1243+K1244+SUM(K1246:K1246)</f>
        <v>3821.9100000000003</v>
      </c>
      <c r="K1247" s="71"/>
      <c r="L1247" s="49">
        <f>Source!U706</f>
        <v>4.2383999999999995</v>
      </c>
      <c r="O1247" s="32">
        <f>G1247</f>
        <v>246.57999999999998</v>
      </c>
      <c r="P1247" s="32">
        <f>J1247</f>
        <v>3821.9100000000003</v>
      </c>
      <c r="Q1247" s="32">
        <f>L1247</f>
        <v>4.2383999999999995</v>
      </c>
      <c r="W1247">
        <f>IF(Source!BI706&lt;=1,H1239+H1240+H1242+H1243+H1244, 0)</f>
        <v>0</v>
      </c>
      <c r="X1247">
        <f>IF(Source!BI706=2,H1239+H1240+H1242+H1243+H1244, 0)</f>
        <v>154.95999999999998</v>
      </c>
      <c r="Y1247">
        <f>IF(Source!BI706=3,H1239+H1240+H1242+H1243+H1244, 0)</f>
        <v>0</v>
      </c>
      <c r="Z1247">
        <f>IF(Source!BI706=4,H1239+H1240+H1242+H1243+H1244, 0)</f>
        <v>0</v>
      </c>
    </row>
    <row r="1249" spans="1:22" ht="15">
      <c r="A1249" s="73" t="str">
        <f>CONCATENATE("Итого по подразделу: ",IF(Source!G709&lt;&gt;"Новый подраздел", Source!G709, ""))</f>
        <v>Итого по подразделу: ремонт</v>
      </c>
      <c r="B1249" s="73"/>
      <c r="C1249" s="73"/>
      <c r="D1249" s="73"/>
      <c r="E1249" s="73"/>
      <c r="F1249" s="73"/>
      <c r="G1249" s="72">
        <f>SUM(O1087:O1248)</f>
        <v>20986.980000000003</v>
      </c>
      <c r="H1249" s="72"/>
      <c r="I1249" s="35"/>
      <c r="J1249" s="72">
        <f>SUM(P1087:P1248)</f>
        <v>135185.67000000001</v>
      </c>
      <c r="K1249" s="72"/>
      <c r="L1249" s="49">
        <f>SUM(Q1087:Q1248)</f>
        <v>103.47580349999998</v>
      </c>
    </row>
    <row r="1252" spans="1:22" ht="14.25">
      <c r="C1252" s="75" t="str">
        <f>Source!H738</f>
        <v>Ндс</v>
      </c>
      <c r="D1252" s="75"/>
      <c r="E1252" s="75"/>
      <c r="F1252" s="75"/>
      <c r="G1252" s="75"/>
      <c r="H1252" s="75"/>
      <c r="I1252" s="75"/>
      <c r="J1252" s="76">
        <f>IF(Source!F738=0, "", Source!F738)</f>
        <v>24333.4</v>
      </c>
      <c r="K1252" s="76"/>
    </row>
    <row r="1253" spans="1:22" ht="14.25">
      <c r="C1253" s="75" t="str">
        <f>Source!H739</f>
        <v>всего с НДС</v>
      </c>
      <c r="D1253" s="75"/>
      <c r="E1253" s="75"/>
      <c r="F1253" s="75"/>
      <c r="G1253" s="75"/>
      <c r="H1253" s="75"/>
      <c r="I1253" s="75"/>
      <c r="J1253" s="76">
        <f>IF(Source!F739=0, "", Source!F739)</f>
        <v>159519.1</v>
      </c>
      <c r="K1253" s="76"/>
    </row>
    <row r="1255" spans="1:22" ht="15">
      <c r="A1255" s="73" t="str">
        <f>CONCATENATE("Итого по разделу: ",IF(Source!G741&lt;&gt;"Новый раздел", Source!G741, ""))</f>
        <v>Итого по разделу: комната 1-33 карантин</v>
      </c>
      <c r="B1255" s="73"/>
      <c r="C1255" s="73"/>
      <c r="D1255" s="73"/>
      <c r="E1255" s="73"/>
      <c r="F1255" s="73"/>
      <c r="G1255" s="72">
        <f>SUM(O1016:O1254)</f>
        <v>21155.710000000006</v>
      </c>
      <c r="H1255" s="72"/>
      <c r="I1255" s="35"/>
      <c r="J1255" s="72">
        <f>SUM(P1016:P1254)</f>
        <v>140108.72</v>
      </c>
      <c r="K1255" s="72"/>
      <c r="L1255" s="49">
        <f>SUM(Q1016:Q1254)</f>
        <v>111.8184835</v>
      </c>
    </row>
    <row r="1258" spans="1:22" ht="14.25">
      <c r="C1258" s="75" t="str">
        <f>Source!H770</f>
        <v>Ндс</v>
      </c>
      <c r="D1258" s="75"/>
      <c r="E1258" s="75"/>
      <c r="F1258" s="75"/>
      <c r="G1258" s="75"/>
      <c r="H1258" s="75"/>
      <c r="I1258" s="75"/>
      <c r="J1258" s="76">
        <f>IF(Source!F770=0, "", Source!F770)</f>
        <v>25219.599999999999</v>
      </c>
      <c r="K1258" s="76"/>
    </row>
    <row r="1259" spans="1:22" ht="14.25">
      <c r="C1259" s="75" t="str">
        <f>Source!H771</f>
        <v>всего с НДС</v>
      </c>
      <c r="D1259" s="75"/>
      <c r="E1259" s="75"/>
      <c r="F1259" s="75"/>
      <c r="G1259" s="75"/>
      <c r="H1259" s="75"/>
      <c r="I1259" s="75"/>
      <c r="J1259" s="76">
        <f>IF(Source!F771=0, "", Source!F771)</f>
        <v>165328.29999999999</v>
      </c>
      <c r="K1259" s="76"/>
    </row>
    <row r="1261" spans="1:22" ht="16.5">
      <c r="A1261" s="74" t="str">
        <f>CONCATENATE("Раздел: ",IF(Source!G2176&lt;&gt;"Новый раздел", Source!G2176, ""))</f>
        <v>Раздел: коридор 1-28 карантин</v>
      </c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</row>
    <row r="1263" spans="1:22" ht="16.5">
      <c r="A1263" s="74" t="str">
        <f>CONCATENATE("Подраздел: ",IF(Source!G2180&lt;&gt;"Новый подраздел", Source!G2180, ""))</f>
        <v>Подраздел: демонтаж</v>
      </c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</row>
    <row r="1264" spans="1:22" ht="42.75">
      <c r="A1264" s="23" t="str">
        <f>Source!E2184</f>
        <v>1</v>
      </c>
      <c r="B1264" s="53" t="str">
        <f>Source!F2184</f>
        <v>56-9-1</v>
      </c>
      <c r="C1264" s="53" t="str">
        <f>Source!G2184</f>
        <v>Демонтаж дверных коробок в каменных стенах с отбивкой штукатурки в откосах</v>
      </c>
      <c r="D1264" s="37" t="str">
        <f>Source!H2184</f>
        <v>100 коробок</v>
      </c>
      <c r="E1264" s="10">
        <f>Source!I2184</f>
        <v>0.02</v>
      </c>
      <c r="F1264" s="38">
        <f>Source!AL2184+Source!AM2184+Source!AO2184</f>
        <v>1634.97</v>
      </c>
      <c r="G1264" s="39"/>
      <c r="H1264" s="38"/>
      <c r="I1264" s="39" t="str">
        <f>Source!BO2184</f>
        <v>56-9-1</v>
      </c>
      <c r="J1264" s="39"/>
      <c r="K1264" s="38"/>
      <c r="L1264" s="40"/>
      <c r="S1264">
        <f>ROUND((Source!FX2184/100)*((ROUND(Source!AF2184*Source!I2184, 2)+ROUND(Source!AE2184*Source!I2184, 2))), 2)</f>
        <v>24.24</v>
      </c>
      <c r="T1264">
        <f>Source!X2184</f>
        <v>683.84</v>
      </c>
      <c r="U1264">
        <f>ROUND((Source!FY2184/100)*((ROUND(Source!AF2184*Source!I2184, 2)+ROUND(Source!AE2184*Source!I2184, 2))), 2)</f>
        <v>18.329999999999998</v>
      </c>
      <c r="V1264">
        <f>Source!Y2184</f>
        <v>488.46</v>
      </c>
    </row>
    <row r="1265" spans="1:26">
      <c r="C1265" s="31" t="str">
        <f>"Объем: "&amp;Source!I2184&amp;"=2/"&amp;"100"</f>
        <v>Объем: 0,02=2/100</v>
      </c>
    </row>
    <row r="1266" spans="1:26" ht="14.25">
      <c r="A1266" s="23"/>
      <c r="B1266" s="53"/>
      <c r="C1266" s="53" t="s">
        <v>1026</v>
      </c>
      <c r="D1266" s="37"/>
      <c r="E1266" s="10"/>
      <c r="F1266" s="38">
        <f>Source!AO2184</f>
        <v>1437.99</v>
      </c>
      <c r="G1266" s="39" t="str">
        <f>Source!DG2184</f>
        <v/>
      </c>
      <c r="H1266" s="38">
        <f>ROUND(Source!AF2184*Source!I2184, 2)</f>
        <v>28.76</v>
      </c>
      <c r="I1266" s="39"/>
      <c r="J1266" s="39">
        <f>IF(Source!BA2184&lt;&gt; 0, Source!BA2184, 1)</f>
        <v>33.049999999999997</v>
      </c>
      <c r="K1266" s="38">
        <f>Source!S2184</f>
        <v>950.51</v>
      </c>
      <c r="L1266" s="40"/>
      <c r="R1266">
        <f>H1266</f>
        <v>28.76</v>
      </c>
    </row>
    <row r="1267" spans="1:26" ht="14.25">
      <c r="A1267" s="23"/>
      <c r="B1267" s="53"/>
      <c r="C1267" s="53" t="s">
        <v>92</v>
      </c>
      <c r="D1267" s="37"/>
      <c r="E1267" s="10"/>
      <c r="F1267" s="38">
        <f>Source!AM2184</f>
        <v>196.98</v>
      </c>
      <c r="G1267" s="39" t="str">
        <f>Source!DE2184</f>
        <v/>
      </c>
      <c r="H1267" s="38">
        <f>ROUND(Source!AD2184*Source!I2184, 2)</f>
        <v>3.94</v>
      </c>
      <c r="I1267" s="39"/>
      <c r="J1267" s="39">
        <f>IF(Source!BB2184&lt;&gt; 0, Source!BB2184, 1)</f>
        <v>11.07</v>
      </c>
      <c r="K1267" s="38">
        <f>Source!Q2184</f>
        <v>43.61</v>
      </c>
      <c r="L1267" s="40"/>
    </row>
    <row r="1268" spans="1:26" ht="14.25">
      <c r="A1268" s="23"/>
      <c r="B1268" s="53"/>
      <c r="C1268" s="53" t="s">
        <v>1032</v>
      </c>
      <c r="D1268" s="37"/>
      <c r="E1268" s="10"/>
      <c r="F1268" s="38">
        <f>Source!AN2184</f>
        <v>39.94</v>
      </c>
      <c r="G1268" s="39" t="str">
        <f>Source!DF2184</f>
        <v/>
      </c>
      <c r="H1268" s="50">
        <f>ROUND(Source!AE2184*Source!I2184, 2)</f>
        <v>0.8</v>
      </c>
      <c r="I1268" s="39"/>
      <c r="J1268" s="39">
        <f>IF(Source!BS2184&lt;&gt; 0, Source!BS2184, 1)</f>
        <v>33.049999999999997</v>
      </c>
      <c r="K1268" s="50">
        <f>Source!R2184</f>
        <v>26.4</v>
      </c>
      <c r="L1268" s="40"/>
      <c r="R1268">
        <f>H1268</f>
        <v>0.8</v>
      </c>
    </row>
    <row r="1269" spans="1:26" ht="14.25">
      <c r="A1269" s="23"/>
      <c r="B1269" s="53"/>
      <c r="C1269" s="53" t="s">
        <v>1027</v>
      </c>
      <c r="D1269" s="37" t="s">
        <v>1028</v>
      </c>
      <c r="E1269" s="10">
        <f>Source!BZ2184</f>
        <v>82</v>
      </c>
      <c r="F1269" s="56"/>
      <c r="G1269" s="39"/>
      <c r="H1269" s="38">
        <f>SUM(S1264:S1272)</f>
        <v>24.24</v>
      </c>
      <c r="I1269" s="41" t="str">
        <f>CONCATENATE(Source!FX2184, Source!FV2184, "=")</f>
        <v>82*0,85=</v>
      </c>
      <c r="J1269" s="36">
        <f>Source!AT2184</f>
        <v>70</v>
      </c>
      <c r="K1269" s="38">
        <f>SUM(T1264:T1272)</f>
        <v>683.84</v>
      </c>
      <c r="L1269" s="40"/>
    </row>
    <row r="1270" spans="1:26" ht="14.25">
      <c r="A1270" s="23"/>
      <c r="B1270" s="53"/>
      <c r="C1270" s="53" t="s">
        <v>1029</v>
      </c>
      <c r="D1270" s="37" t="s">
        <v>1028</v>
      </c>
      <c r="E1270" s="10">
        <f>Source!CA2184</f>
        <v>62</v>
      </c>
      <c r="F1270" s="56"/>
      <c r="G1270" s="39"/>
      <c r="H1270" s="38">
        <f>SUM(U1264:U1272)</f>
        <v>18.329999999999998</v>
      </c>
      <c r="I1270" s="41" t="str">
        <f>CONCATENATE(Source!FY2184, Source!FW2184, "=")</f>
        <v>62*0,8=</v>
      </c>
      <c r="J1270" s="36">
        <f>Source!AU2184</f>
        <v>50</v>
      </c>
      <c r="K1270" s="38">
        <f>SUM(V1264:V1272)</f>
        <v>488.46</v>
      </c>
      <c r="L1270" s="40"/>
    </row>
    <row r="1271" spans="1:26" ht="14.25">
      <c r="A1271" s="23"/>
      <c r="B1271" s="53"/>
      <c r="C1271" s="53" t="s">
        <v>1030</v>
      </c>
      <c r="D1271" s="37" t="s">
        <v>1031</v>
      </c>
      <c r="E1271" s="10">
        <f>Source!AQ2184</f>
        <v>179.3</v>
      </c>
      <c r="F1271" s="38"/>
      <c r="G1271" s="39" t="str">
        <f>Source!DI2184</f>
        <v/>
      </c>
      <c r="H1271" s="38"/>
      <c r="I1271" s="39"/>
      <c r="J1271" s="39"/>
      <c r="K1271" s="38"/>
      <c r="L1271" s="42">
        <f>Source!U2184</f>
        <v>3.5860000000000003</v>
      </c>
    </row>
    <row r="1272" spans="1:26" ht="14.25">
      <c r="A1272" s="54" t="str">
        <f>Source!E2185</f>
        <v>1,1</v>
      </c>
      <c r="B1272" s="55" t="str">
        <f>Source!F2185</f>
        <v>509-9900</v>
      </c>
      <c r="C1272" s="55" t="str">
        <f>Source!G2185</f>
        <v>Строительный мусор</v>
      </c>
      <c r="D1272" s="43" t="str">
        <f>Source!H2185</f>
        <v>т</v>
      </c>
      <c r="E1272" s="44">
        <f>Source!I2185</f>
        <v>0.21</v>
      </c>
      <c r="F1272" s="45">
        <f>Source!AL2185+Source!AM2185+Source!AO2185</f>
        <v>0</v>
      </c>
      <c r="G1272" s="46" t="s">
        <v>3</v>
      </c>
      <c r="H1272" s="45">
        <f>ROUND(Source!AC2185*Source!I2185, 2)+ROUND(Source!AD2185*Source!I2185, 2)+ROUND(Source!AF2185*Source!I2185, 2)</f>
        <v>0</v>
      </c>
      <c r="I1272" s="47"/>
      <c r="J1272" s="47">
        <f>IF(Source!BC2185&lt;&gt; 0, Source!BC2185, 1)</f>
        <v>1</v>
      </c>
      <c r="K1272" s="45">
        <f>Source!O2185</f>
        <v>0</v>
      </c>
      <c r="L1272" s="48"/>
      <c r="S1272">
        <f>ROUND((Source!FX2185/100)*((ROUND(Source!AF2185*Source!I2185, 2)+ROUND(Source!AE2185*Source!I2185, 2))), 2)</f>
        <v>0</v>
      </c>
      <c r="T1272">
        <f>Source!X2185</f>
        <v>0</v>
      </c>
      <c r="U1272">
        <f>ROUND((Source!FY2185/100)*((ROUND(Source!AF2185*Source!I2185, 2)+ROUND(Source!AE2185*Source!I2185, 2))), 2)</f>
        <v>0</v>
      </c>
      <c r="V1272">
        <f>Source!Y2185</f>
        <v>0</v>
      </c>
      <c r="W1272">
        <f>IF(Source!BI2185&lt;=1,H1272, 0)</f>
        <v>0</v>
      </c>
      <c r="X1272">
        <f>IF(Source!BI2185=2,H1272, 0)</f>
        <v>0</v>
      </c>
      <c r="Y1272">
        <f>IF(Source!BI2185=3,H1272, 0)</f>
        <v>0</v>
      </c>
      <c r="Z1272">
        <f>IF(Source!BI2185=4,H1272, 0)</f>
        <v>0</v>
      </c>
    </row>
    <row r="1273" spans="1:26" ht="15">
      <c r="G1273" s="71">
        <f>H1266+H1267+H1269+H1270+SUM(H1272:H1272)</f>
        <v>75.27</v>
      </c>
      <c r="H1273" s="71"/>
      <c r="J1273" s="71">
        <f>K1266+K1267+K1269+K1270+SUM(K1272:K1272)</f>
        <v>2166.42</v>
      </c>
      <c r="K1273" s="71"/>
      <c r="L1273" s="49">
        <f>Source!U2184</f>
        <v>3.5860000000000003</v>
      </c>
      <c r="O1273" s="32">
        <f>G1273</f>
        <v>75.27</v>
      </c>
      <c r="P1273" s="32">
        <f>J1273</f>
        <v>2166.42</v>
      </c>
      <c r="Q1273" s="32">
        <f>L1273</f>
        <v>3.5860000000000003</v>
      </c>
      <c r="W1273">
        <f>IF(Source!BI2184&lt;=1,H1266+H1267+H1269+H1270, 0)</f>
        <v>75.27</v>
      </c>
      <c r="X1273">
        <f>IF(Source!BI2184=2,H1266+H1267+H1269+H1270, 0)</f>
        <v>0</v>
      </c>
      <c r="Y1273">
        <f>IF(Source!BI2184=3,H1266+H1267+H1269+H1270, 0)</f>
        <v>0</v>
      </c>
      <c r="Z1273">
        <f>IF(Source!BI2184=4,H1266+H1267+H1269+H1270, 0)</f>
        <v>0</v>
      </c>
    </row>
    <row r="1274" spans="1:26" ht="42.75">
      <c r="A1274" s="23" t="str">
        <f>Source!E2186</f>
        <v>2</v>
      </c>
      <c r="B1274" s="53" t="str">
        <f>Source!F2186</f>
        <v>57-1-2</v>
      </c>
      <c r="C1274" s="53" t="str">
        <f>Source!G2186</f>
        <v>Разборка оснований покрытия полов лаг из досок и брусков</v>
      </c>
      <c r="D1274" s="37" t="str">
        <f>Source!H2186</f>
        <v>100 м2 основания</v>
      </c>
      <c r="E1274" s="10">
        <f>Source!I2186</f>
        <v>0.184</v>
      </c>
      <c r="F1274" s="38">
        <f>Source!AL2186+Source!AM2186+Source!AO2186</f>
        <v>59.83</v>
      </c>
      <c r="G1274" s="39"/>
      <c r="H1274" s="38"/>
      <c r="I1274" s="39" t="str">
        <f>Source!BO2186</f>
        <v>57-1-2</v>
      </c>
      <c r="J1274" s="39"/>
      <c r="K1274" s="38"/>
      <c r="L1274" s="40"/>
      <c r="S1274">
        <f>ROUND((Source!FX2186/100)*((ROUND(Source!AF2186*Source!I2186, 2)+ROUND(Source!AE2186*Source!I2186, 2))), 2)</f>
        <v>8.81</v>
      </c>
      <c r="T1274">
        <f>Source!X2186</f>
        <v>247.41</v>
      </c>
      <c r="U1274">
        <f>ROUND((Source!FY2186/100)*((ROUND(Source!AF2186*Source!I2186, 2)+ROUND(Source!AE2186*Source!I2186, 2))), 2)</f>
        <v>7.49</v>
      </c>
      <c r="V1274">
        <f>Source!Y2186</f>
        <v>196.47</v>
      </c>
    </row>
    <row r="1275" spans="1:26">
      <c r="C1275" s="31" t="str">
        <f>"Объем: "&amp;Source!I2186&amp;"=18,4/"&amp;"100"</f>
        <v>Объем: 0,184=18,4/100</v>
      </c>
    </row>
    <row r="1276" spans="1:26" ht="14.25">
      <c r="A1276" s="23"/>
      <c r="B1276" s="53"/>
      <c r="C1276" s="53" t="s">
        <v>1026</v>
      </c>
      <c r="D1276" s="37"/>
      <c r="E1276" s="10"/>
      <c r="F1276" s="38">
        <f>Source!AO2186</f>
        <v>59.83</v>
      </c>
      <c r="G1276" s="39" t="str">
        <f>Source!DG2186</f>
        <v/>
      </c>
      <c r="H1276" s="38">
        <f>ROUND(Source!AF2186*Source!I2186, 2)</f>
        <v>11.01</v>
      </c>
      <c r="I1276" s="39"/>
      <c r="J1276" s="39">
        <f>IF(Source!BA2186&lt;&gt; 0, Source!BA2186, 1)</f>
        <v>33.049999999999997</v>
      </c>
      <c r="K1276" s="38">
        <f>Source!S2186</f>
        <v>363.84</v>
      </c>
      <c r="L1276" s="40"/>
      <c r="R1276">
        <f>H1276</f>
        <v>11.01</v>
      </c>
    </row>
    <row r="1277" spans="1:26" ht="14.25">
      <c r="A1277" s="23"/>
      <c r="B1277" s="53"/>
      <c r="C1277" s="53" t="s">
        <v>1027</v>
      </c>
      <c r="D1277" s="37" t="s">
        <v>1028</v>
      </c>
      <c r="E1277" s="10">
        <f>Source!BZ2186</f>
        <v>80</v>
      </c>
      <c r="F1277" s="56"/>
      <c r="G1277" s="39"/>
      <c r="H1277" s="38">
        <f>SUM(S1274:S1280)</f>
        <v>8.81</v>
      </c>
      <c r="I1277" s="41" t="str">
        <f>CONCATENATE(Source!FX2186, Source!FV2186, "=")</f>
        <v>80*0,85=</v>
      </c>
      <c r="J1277" s="36">
        <f>Source!AT2186</f>
        <v>68</v>
      </c>
      <c r="K1277" s="38">
        <f>SUM(T1274:T1280)</f>
        <v>247.41</v>
      </c>
      <c r="L1277" s="40"/>
    </row>
    <row r="1278" spans="1:26" ht="14.25">
      <c r="A1278" s="23"/>
      <c r="B1278" s="53"/>
      <c r="C1278" s="53" t="s">
        <v>1029</v>
      </c>
      <c r="D1278" s="37" t="s">
        <v>1028</v>
      </c>
      <c r="E1278" s="10">
        <f>Source!CA2186</f>
        <v>68</v>
      </c>
      <c r="F1278" s="56"/>
      <c r="G1278" s="39"/>
      <c r="H1278" s="38">
        <f>SUM(U1274:U1280)</f>
        <v>7.49</v>
      </c>
      <c r="I1278" s="41" t="str">
        <f>CONCATENATE(Source!FY2186, Source!FW2186, "=")</f>
        <v>68*0,8=</v>
      </c>
      <c r="J1278" s="36">
        <f>Source!AU2186</f>
        <v>54</v>
      </c>
      <c r="K1278" s="38">
        <f>SUM(V1274:V1280)</f>
        <v>196.47</v>
      </c>
      <c r="L1278" s="40"/>
    </row>
    <row r="1279" spans="1:26" ht="14.25">
      <c r="A1279" s="23"/>
      <c r="B1279" s="53"/>
      <c r="C1279" s="53" t="s">
        <v>1030</v>
      </c>
      <c r="D1279" s="37" t="s">
        <v>1031</v>
      </c>
      <c r="E1279" s="10">
        <f>Source!AQ2186</f>
        <v>7.67</v>
      </c>
      <c r="F1279" s="38"/>
      <c r="G1279" s="39" t="str">
        <f>Source!DI2186</f>
        <v/>
      </c>
      <c r="H1279" s="38"/>
      <c r="I1279" s="39"/>
      <c r="J1279" s="39"/>
      <c r="K1279" s="38"/>
      <c r="L1279" s="42">
        <f>Source!U2186</f>
        <v>1.4112799999999999</v>
      </c>
    </row>
    <row r="1280" spans="1:26" ht="14.25">
      <c r="A1280" s="54" t="str">
        <f>Source!E2187</f>
        <v>2,2</v>
      </c>
      <c r="B1280" s="55" t="str">
        <f>Source!F2187</f>
        <v>509-9900</v>
      </c>
      <c r="C1280" s="55" t="str">
        <f>Source!G2187</f>
        <v>Строительный мусор</v>
      </c>
      <c r="D1280" s="43" t="str">
        <f>Source!H2187</f>
        <v>т</v>
      </c>
      <c r="E1280" s="44">
        <f>Source!I2187</f>
        <v>0.1288</v>
      </c>
      <c r="F1280" s="45">
        <f>Source!AL2187+Source!AM2187+Source!AO2187</f>
        <v>0</v>
      </c>
      <c r="G1280" s="46" t="s">
        <v>3</v>
      </c>
      <c r="H1280" s="45">
        <f>ROUND(Source!AC2187*Source!I2187, 2)+ROUND(Source!AD2187*Source!I2187, 2)+ROUND(Source!AF2187*Source!I2187, 2)</f>
        <v>0</v>
      </c>
      <c r="I1280" s="47"/>
      <c r="J1280" s="47">
        <f>IF(Source!BC2187&lt;&gt; 0, Source!BC2187, 1)</f>
        <v>1</v>
      </c>
      <c r="K1280" s="45">
        <f>Source!O2187</f>
        <v>0</v>
      </c>
      <c r="L1280" s="48"/>
      <c r="S1280">
        <f>ROUND((Source!FX2187/100)*((ROUND(Source!AF2187*Source!I2187, 2)+ROUND(Source!AE2187*Source!I2187, 2))), 2)</f>
        <v>0</v>
      </c>
      <c r="T1280">
        <f>Source!X2187</f>
        <v>0</v>
      </c>
      <c r="U1280">
        <f>ROUND((Source!FY2187/100)*((ROUND(Source!AF2187*Source!I2187, 2)+ROUND(Source!AE2187*Source!I2187, 2))), 2)</f>
        <v>0</v>
      </c>
      <c r="V1280">
        <f>Source!Y2187</f>
        <v>0</v>
      </c>
      <c r="W1280">
        <f>IF(Source!BI2187&lt;=1,H1280, 0)</f>
        <v>0</v>
      </c>
      <c r="X1280">
        <f>IF(Source!BI2187=2,H1280, 0)</f>
        <v>0</v>
      </c>
      <c r="Y1280">
        <f>IF(Source!BI2187=3,H1280, 0)</f>
        <v>0</v>
      </c>
      <c r="Z1280">
        <f>IF(Source!BI2187=4,H1280, 0)</f>
        <v>0</v>
      </c>
    </row>
    <row r="1281" spans="1:26" ht="15">
      <c r="G1281" s="71">
        <f>H1276+H1277+H1278+SUM(H1280:H1280)</f>
        <v>27.310000000000002</v>
      </c>
      <c r="H1281" s="71"/>
      <c r="J1281" s="71">
        <f>K1276+K1277+K1278+SUM(K1280:K1280)</f>
        <v>807.72</v>
      </c>
      <c r="K1281" s="71"/>
      <c r="L1281" s="49">
        <f>Source!U2186</f>
        <v>1.4112799999999999</v>
      </c>
      <c r="O1281" s="32">
        <f>G1281</f>
        <v>27.310000000000002</v>
      </c>
      <c r="P1281" s="32">
        <f>J1281</f>
        <v>807.72</v>
      </c>
      <c r="Q1281" s="32">
        <f>L1281</f>
        <v>1.4112799999999999</v>
      </c>
      <c r="W1281">
        <f>IF(Source!BI2186&lt;=1,H1276+H1277+H1278, 0)</f>
        <v>27.310000000000002</v>
      </c>
      <c r="X1281">
        <f>IF(Source!BI2186=2,H1276+H1277+H1278, 0)</f>
        <v>0</v>
      </c>
      <c r="Y1281">
        <f>IF(Source!BI2186=3,H1276+H1277+H1278, 0)</f>
        <v>0</v>
      </c>
      <c r="Z1281">
        <f>IF(Source!BI2186=4,H1276+H1277+H1278, 0)</f>
        <v>0</v>
      </c>
    </row>
    <row r="1282" spans="1:26" ht="42.75">
      <c r="A1282" s="23" t="str">
        <f>Source!E2188</f>
        <v>3</v>
      </c>
      <c r="B1282" s="53" t="str">
        <f>Source!F2188</f>
        <v>57-2-1</v>
      </c>
      <c r="C1282" s="53" t="str">
        <f>Source!G2188</f>
        <v>Разборка покрытий полов из линолеума и релина</v>
      </c>
      <c r="D1282" s="37" t="str">
        <f>Source!H2188</f>
        <v>100 м2 покрытия</v>
      </c>
      <c r="E1282" s="10">
        <f>Source!I2188</f>
        <v>0.184</v>
      </c>
      <c r="F1282" s="38">
        <f>Source!AL2188+Source!AM2188+Source!AO2188</f>
        <v>92.9</v>
      </c>
      <c r="G1282" s="39"/>
      <c r="H1282" s="38"/>
      <c r="I1282" s="39" t="str">
        <f>Source!BO2188</f>
        <v>57-2-1</v>
      </c>
      <c r="J1282" s="39"/>
      <c r="K1282" s="38"/>
      <c r="L1282" s="40"/>
      <c r="S1282">
        <f>ROUND((Source!FX2188/100)*((ROUND(Source!AF2188*Source!I2188, 2)+ROUND(Source!AE2188*Source!I2188, 2))), 2)</f>
        <v>13.34</v>
      </c>
      <c r="T1282">
        <f>Source!X2188</f>
        <v>374.65</v>
      </c>
      <c r="U1282">
        <f>ROUND((Source!FY2188/100)*((ROUND(Source!AF2188*Source!I2188, 2)+ROUND(Source!AE2188*Source!I2188, 2))), 2)</f>
        <v>11.34</v>
      </c>
      <c r="V1282">
        <f>Source!Y2188</f>
        <v>297.51</v>
      </c>
    </row>
    <row r="1283" spans="1:26">
      <c r="C1283" s="31" t="str">
        <f>"Объем: "&amp;Source!I2188&amp;"=18,4/"&amp;"100"</f>
        <v>Объем: 0,184=18,4/100</v>
      </c>
    </row>
    <row r="1284" spans="1:26" ht="14.25">
      <c r="A1284" s="23"/>
      <c r="B1284" s="53"/>
      <c r="C1284" s="53" t="s">
        <v>1026</v>
      </c>
      <c r="D1284" s="37"/>
      <c r="E1284" s="10"/>
      <c r="F1284" s="38">
        <f>Source!AO2188</f>
        <v>88.84</v>
      </c>
      <c r="G1284" s="39" t="str">
        <f>Source!DG2188</f>
        <v/>
      </c>
      <c r="H1284" s="38">
        <f>ROUND(Source!AF2188*Source!I2188, 2)</f>
        <v>16.350000000000001</v>
      </c>
      <c r="I1284" s="39"/>
      <c r="J1284" s="39">
        <f>IF(Source!BA2188&lt;&gt; 0, Source!BA2188, 1)</f>
        <v>33.049999999999997</v>
      </c>
      <c r="K1284" s="38">
        <f>Source!S2188</f>
        <v>540.25</v>
      </c>
      <c r="L1284" s="40"/>
      <c r="R1284">
        <f>H1284</f>
        <v>16.350000000000001</v>
      </c>
    </row>
    <row r="1285" spans="1:26" ht="14.25">
      <c r="A1285" s="23"/>
      <c r="B1285" s="53"/>
      <c r="C1285" s="53" t="s">
        <v>92</v>
      </c>
      <c r="D1285" s="37"/>
      <c r="E1285" s="10"/>
      <c r="F1285" s="38">
        <f>Source!AM2188</f>
        <v>4.0599999999999996</v>
      </c>
      <c r="G1285" s="39" t="str">
        <f>Source!DE2188</f>
        <v/>
      </c>
      <c r="H1285" s="38">
        <f>ROUND(Source!AD2188*Source!I2188, 2)</f>
        <v>0.75</v>
      </c>
      <c r="I1285" s="39"/>
      <c r="J1285" s="39">
        <f>IF(Source!BB2188&lt;&gt; 0, Source!BB2188, 1)</f>
        <v>14.94</v>
      </c>
      <c r="K1285" s="38">
        <f>Source!Q2188</f>
        <v>11.16</v>
      </c>
      <c r="L1285" s="40"/>
    </row>
    <row r="1286" spans="1:26" ht="14.25">
      <c r="A1286" s="23"/>
      <c r="B1286" s="53"/>
      <c r="C1286" s="53" t="s">
        <v>1032</v>
      </c>
      <c r="D1286" s="37"/>
      <c r="E1286" s="10"/>
      <c r="F1286" s="38">
        <f>Source!AN2188</f>
        <v>1.76</v>
      </c>
      <c r="G1286" s="39" t="str">
        <f>Source!DF2188</f>
        <v/>
      </c>
      <c r="H1286" s="50">
        <f>ROUND(Source!AE2188*Source!I2188, 2)</f>
        <v>0.32</v>
      </c>
      <c r="I1286" s="39"/>
      <c r="J1286" s="39">
        <f>IF(Source!BS2188&lt;&gt; 0, Source!BS2188, 1)</f>
        <v>33.049999999999997</v>
      </c>
      <c r="K1286" s="50">
        <f>Source!R2188</f>
        <v>10.7</v>
      </c>
      <c r="L1286" s="40"/>
      <c r="R1286">
        <f>H1286</f>
        <v>0.32</v>
      </c>
    </row>
    <row r="1287" spans="1:26" ht="14.25">
      <c r="A1287" s="23"/>
      <c r="B1287" s="53"/>
      <c r="C1287" s="53" t="s">
        <v>1027</v>
      </c>
      <c r="D1287" s="37" t="s">
        <v>1028</v>
      </c>
      <c r="E1287" s="10">
        <f>Source!BZ2188</f>
        <v>80</v>
      </c>
      <c r="F1287" s="56"/>
      <c r="G1287" s="39"/>
      <c r="H1287" s="38">
        <f>SUM(S1282:S1290)</f>
        <v>13.34</v>
      </c>
      <c r="I1287" s="41" t="str">
        <f>CONCATENATE(Source!FX2188, Source!FV2188, "=")</f>
        <v>80*0,85=</v>
      </c>
      <c r="J1287" s="36">
        <f>Source!AT2188</f>
        <v>68</v>
      </c>
      <c r="K1287" s="38">
        <f>SUM(T1282:T1290)</f>
        <v>374.65</v>
      </c>
      <c r="L1287" s="40"/>
    </row>
    <row r="1288" spans="1:26" ht="14.25">
      <c r="A1288" s="23"/>
      <c r="B1288" s="53"/>
      <c r="C1288" s="53" t="s">
        <v>1029</v>
      </c>
      <c r="D1288" s="37" t="s">
        <v>1028</v>
      </c>
      <c r="E1288" s="10">
        <f>Source!CA2188</f>
        <v>68</v>
      </c>
      <c r="F1288" s="56"/>
      <c r="G1288" s="39"/>
      <c r="H1288" s="38">
        <f>SUM(U1282:U1290)</f>
        <v>11.34</v>
      </c>
      <c r="I1288" s="41" t="str">
        <f>CONCATENATE(Source!FY2188, Source!FW2188, "=")</f>
        <v>68*0,8=</v>
      </c>
      <c r="J1288" s="36">
        <f>Source!AU2188</f>
        <v>54</v>
      </c>
      <c r="K1288" s="38">
        <f>SUM(V1282:V1290)</f>
        <v>297.51</v>
      </c>
      <c r="L1288" s="40"/>
    </row>
    <row r="1289" spans="1:26" ht="14.25">
      <c r="A1289" s="23"/>
      <c r="B1289" s="53"/>
      <c r="C1289" s="53" t="s">
        <v>1030</v>
      </c>
      <c r="D1289" s="37" t="s">
        <v>1031</v>
      </c>
      <c r="E1289" s="10">
        <f>Source!AQ2188</f>
        <v>11.39</v>
      </c>
      <c r="F1289" s="38"/>
      <c r="G1289" s="39" t="str">
        <f>Source!DI2188</f>
        <v/>
      </c>
      <c r="H1289" s="38"/>
      <c r="I1289" s="39"/>
      <c r="J1289" s="39"/>
      <c r="K1289" s="38"/>
      <c r="L1289" s="42">
        <f>Source!U2188</f>
        <v>2.0957600000000003</v>
      </c>
    </row>
    <row r="1290" spans="1:26" ht="14.25">
      <c r="A1290" s="54" t="str">
        <f>Source!E2189</f>
        <v>3,1</v>
      </c>
      <c r="B1290" s="55" t="str">
        <f>Source!F2189</f>
        <v>509-9900</v>
      </c>
      <c r="C1290" s="55" t="str">
        <f>Source!G2189</f>
        <v>Строительный мусор</v>
      </c>
      <c r="D1290" s="43" t="str">
        <f>Source!H2189</f>
        <v>т</v>
      </c>
      <c r="E1290" s="44">
        <f>Source!I2189</f>
        <v>8.6480000000000001E-2</v>
      </c>
      <c r="F1290" s="45">
        <f>Source!AL2189+Source!AM2189+Source!AO2189</f>
        <v>0</v>
      </c>
      <c r="G1290" s="46" t="s">
        <v>3</v>
      </c>
      <c r="H1290" s="45">
        <f>ROUND(Source!AC2189*Source!I2189, 2)+ROUND(Source!AD2189*Source!I2189, 2)+ROUND(Source!AF2189*Source!I2189, 2)</f>
        <v>0</v>
      </c>
      <c r="I1290" s="47"/>
      <c r="J1290" s="47">
        <f>IF(Source!BC2189&lt;&gt; 0, Source!BC2189, 1)</f>
        <v>1</v>
      </c>
      <c r="K1290" s="45">
        <f>Source!O2189</f>
        <v>0</v>
      </c>
      <c r="L1290" s="48"/>
      <c r="S1290">
        <f>ROUND((Source!FX2189/100)*((ROUND(Source!AF2189*Source!I2189, 2)+ROUND(Source!AE2189*Source!I2189, 2))), 2)</f>
        <v>0</v>
      </c>
      <c r="T1290">
        <f>Source!X2189</f>
        <v>0</v>
      </c>
      <c r="U1290">
        <f>ROUND((Source!FY2189/100)*((ROUND(Source!AF2189*Source!I2189, 2)+ROUND(Source!AE2189*Source!I2189, 2))), 2)</f>
        <v>0</v>
      </c>
      <c r="V1290">
        <f>Source!Y2189</f>
        <v>0</v>
      </c>
      <c r="W1290">
        <f>IF(Source!BI2189&lt;=1,H1290, 0)</f>
        <v>0</v>
      </c>
      <c r="X1290">
        <f>IF(Source!BI2189=2,H1290, 0)</f>
        <v>0</v>
      </c>
      <c r="Y1290">
        <f>IF(Source!BI2189=3,H1290, 0)</f>
        <v>0</v>
      </c>
      <c r="Z1290">
        <f>IF(Source!BI2189=4,H1290, 0)</f>
        <v>0</v>
      </c>
    </row>
    <row r="1291" spans="1:26" ht="15">
      <c r="G1291" s="71">
        <f>H1284+H1285+H1287+H1288+SUM(H1290:H1290)</f>
        <v>41.78</v>
      </c>
      <c r="H1291" s="71"/>
      <c r="J1291" s="71">
        <f>K1284+K1285+K1287+K1288+SUM(K1290:K1290)</f>
        <v>1223.57</v>
      </c>
      <c r="K1291" s="71"/>
      <c r="L1291" s="49">
        <f>Source!U2188</f>
        <v>2.0957600000000003</v>
      </c>
      <c r="O1291" s="32">
        <f>G1291</f>
        <v>41.78</v>
      </c>
      <c r="P1291" s="32">
        <f>J1291</f>
        <v>1223.57</v>
      </c>
      <c r="Q1291" s="32">
        <f>L1291</f>
        <v>2.0957600000000003</v>
      </c>
      <c r="W1291">
        <f>IF(Source!BI2188&lt;=1,H1284+H1285+H1287+H1288, 0)</f>
        <v>41.78</v>
      </c>
      <c r="X1291">
        <f>IF(Source!BI2188=2,H1284+H1285+H1287+H1288, 0)</f>
        <v>0</v>
      </c>
      <c r="Y1291">
        <f>IF(Source!BI2188=3,H1284+H1285+H1287+H1288, 0)</f>
        <v>0</v>
      </c>
      <c r="Z1291">
        <f>IF(Source!BI2188=4,H1284+H1285+H1287+H1288, 0)</f>
        <v>0</v>
      </c>
    </row>
    <row r="1292" spans="1:26" ht="42.75">
      <c r="A1292" s="23" t="str">
        <f>Source!E2190</f>
        <v>4</v>
      </c>
      <c r="B1292" s="53" t="str">
        <f>Source!F2190</f>
        <v>57-3-1</v>
      </c>
      <c r="C1292" s="53" t="str">
        <f>Source!G2190</f>
        <v>Разборка плинтусов деревянных и из пластмассовых материалов</v>
      </c>
      <c r="D1292" s="37" t="str">
        <f>Source!H2190</f>
        <v>100 М ПЛИНТУСА</v>
      </c>
      <c r="E1292" s="10">
        <f>Source!I2190</f>
        <v>0.3</v>
      </c>
      <c r="F1292" s="38">
        <f>Source!AL2190+Source!AM2190+Source!AO2190</f>
        <v>29.41</v>
      </c>
      <c r="G1292" s="39"/>
      <c r="H1292" s="38"/>
      <c r="I1292" s="39" t="str">
        <f>Source!BO2190</f>
        <v>57-3-1</v>
      </c>
      <c r="J1292" s="39"/>
      <c r="K1292" s="38"/>
      <c r="L1292" s="40"/>
      <c r="S1292">
        <f>ROUND((Source!FX2190/100)*((ROUND(Source!AF2190*Source!I2190, 2)+ROUND(Source!AE2190*Source!I2190, 2))), 2)</f>
        <v>7.06</v>
      </c>
      <c r="T1292">
        <f>Source!X2190</f>
        <v>198.29</v>
      </c>
      <c r="U1292">
        <f>ROUND((Source!FY2190/100)*((ROUND(Source!AF2190*Source!I2190, 2)+ROUND(Source!AE2190*Source!I2190, 2))), 2)</f>
        <v>6</v>
      </c>
      <c r="V1292">
        <f>Source!Y2190</f>
        <v>157.46</v>
      </c>
    </row>
    <row r="1293" spans="1:26">
      <c r="C1293" s="31" t="str">
        <f>"Объем: "&amp;Source!I2190&amp;"=30/"&amp;"100"</f>
        <v>Объем: 0,3=30/100</v>
      </c>
    </row>
    <row r="1294" spans="1:26" ht="14.25">
      <c r="A1294" s="23"/>
      <c r="B1294" s="53"/>
      <c r="C1294" s="53" t="s">
        <v>1026</v>
      </c>
      <c r="D1294" s="37"/>
      <c r="E1294" s="10"/>
      <c r="F1294" s="38">
        <f>Source!AO2190</f>
        <v>29.41</v>
      </c>
      <c r="G1294" s="39" t="str">
        <f>Source!DG2190</f>
        <v/>
      </c>
      <c r="H1294" s="38">
        <f>ROUND(Source!AF2190*Source!I2190, 2)</f>
        <v>8.82</v>
      </c>
      <c r="I1294" s="39"/>
      <c r="J1294" s="39">
        <f>IF(Source!BA2190&lt;&gt; 0, Source!BA2190, 1)</f>
        <v>33.049999999999997</v>
      </c>
      <c r="K1294" s="38">
        <f>Source!S2190</f>
        <v>291.60000000000002</v>
      </c>
      <c r="L1294" s="40"/>
      <c r="R1294">
        <f>H1294</f>
        <v>8.82</v>
      </c>
    </row>
    <row r="1295" spans="1:26" ht="14.25">
      <c r="A1295" s="23"/>
      <c r="B1295" s="53"/>
      <c r="C1295" s="53" t="s">
        <v>1027</v>
      </c>
      <c r="D1295" s="37" t="s">
        <v>1028</v>
      </c>
      <c r="E1295" s="10">
        <f>Source!BZ2190</f>
        <v>80</v>
      </c>
      <c r="F1295" s="56"/>
      <c r="G1295" s="39"/>
      <c r="H1295" s="38">
        <f>SUM(S1292:S1298)</f>
        <v>7.06</v>
      </c>
      <c r="I1295" s="41" t="str">
        <f>CONCATENATE(Source!FX2190, Source!FV2190, "=")</f>
        <v>80*0,85=</v>
      </c>
      <c r="J1295" s="36">
        <f>Source!AT2190</f>
        <v>68</v>
      </c>
      <c r="K1295" s="38">
        <f>SUM(T1292:T1298)</f>
        <v>198.29</v>
      </c>
      <c r="L1295" s="40"/>
    </row>
    <row r="1296" spans="1:26" ht="14.25">
      <c r="A1296" s="23"/>
      <c r="B1296" s="53"/>
      <c r="C1296" s="53" t="s">
        <v>1029</v>
      </c>
      <c r="D1296" s="37" t="s">
        <v>1028</v>
      </c>
      <c r="E1296" s="10">
        <f>Source!CA2190</f>
        <v>68</v>
      </c>
      <c r="F1296" s="56"/>
      <c r="G1296" s="39"/>
      <c r="H1296" s="38">
        <f>SUM(U1292:U1298)</f>
        <v>6</v>
      </c>
      <c r="I1296" s="41" t="str">
        <f>CONCATENATE(Source!FY2190, Source!FW2190, "=")</f>
        <v>68*0,8=</v>
      </c>
      <c r="J1296" s="36">
        <f>Source!AU2190</f>
        <v>54</v>
      </c>
      <c r="K1296" s="38">
        <f>SUM(V1292:V1298)</f>
        <v>157.46</v>
      </c>
      <c r="L1296" s="40"/>
    </row>
    <row r="1297" spans="1:26" ht="14.25">
      <c r="A1297" s="23"/>
      <c r="B1297" s="53"/>
      <c r="C1297" s="53" t="s">
        <v>1030</v>
      </c>
      <c r="D1297" s="37" t="s">
        <v>1031</v>
      </c>
      <c r="E1297" s="10">
        <f>Source!AQ2190</f>
        <v>3.77</v>
      </c>
      <c r="F1297" s="38"/>
      <c r="G1297" s="39" t="str">
        <f>Source!DI2190</f>
        <v/>
      </c>
      <c r="H1297" s="38"/>
      <c r="I1297" s="39"/>
      <c r="J1297" s="39"/>
      <c r="K1297" s="38"/>
      <c r="L1297" s="42">
        <f>Source!U2190</f>
        <v>1.131</v>
      </c>
    </row>
    <row r="1298" spans="1:26" ht="14.25">
      <c r="A1298" s="54" t="str">
        <f>Source!E2191</f>
        <v>4,1</v>
      </c>
      <c r="B1298" s="55" t="str">
        <f>Source!F2191</f>
        <v>509-9900</v>
      </c>
      <c r="C1298" s="55" t="str">
        <f>Source!G2191</f>
        <v>Строительный мусор</v>
      </c>
      <c r="D1298" s="43" t="str">
        <f>Source!H2191</f>
        <v>т</v>
      </c>
      <c r="E1298" s="44">
        <f>Source!I2191</f>
        <v>3.3000000000000002E-2</v>
      </c>
      <c r="F1298" s="45">
        <f>Source!AL2191+Source!AM2191+Source!AO2191</f>
        <v>0</v>
      </c>
      <c r="G1298" s="46" t="s">
        <v>3</v>
      </c>
      <c r="H1298" s="45">
        <f>ROUND(Source!AC2191*Source!I2191, 2)+ROUND(Source!AD2191*Source!I2191, 2)+ROUND(Source!AF2191*Source!I2191, 2)</f>
        <v>0</v>
      </c>
      <c r="I1298" s="47"/>
      <c r="J1298" s="47">
        <f>IF(Source!BC2191&lt;&gt; 0, Source!BC2191, 1)</f>
        <v>1</v>
      </c>
      <c r="K1298" s="45">
        <f>Source!O2191</f>
        <v>0</v>
      </c>
      <c r="L1298" s="48"/>
      <c r="S1298">
        <f>ROUND((Source!FX2191/100)*((ROUND(Source!AF2191*Source!I2191, 2)+ROUND(Source!AE2191*Source!I2191, 2))), 2)</f>
        <v>0</v>
      </c>
      <c r="T1298">
        <f>Source!X2191</f>
        <v>0</v>
      </c>
      <c r="U1298">
        <f>ROUND((Source!FY2191/100)*((ROUND(Source!AF2191*Source!I2191, 2)+ROUND(Source!AE2191*Source!I2191, 2))), 2)</f>
        <v>0</v>
      </c>
      <c r="V1298">
        <f>Source!Y2191</f>
        <v>0</v>
      </c>
      <c r="W1298">
        <f>IF(Source!BI2191&lt;=1,H1298, 0)</f>
        <v>0</v>
      </c>
      <c r="X1298">
        <f>IF(Source!BI2191=2,H1298, 0)</f>
        <v>0</v>
      </c>
      <c r="Y1298">
        <f>IF(Source!BI2191=3,H1298, 0)</f>
        <v>0</v>
      </c>
      <c r="Z1298">
        <f>IF(Source!BI2191=4,H1298, 0)</f>
        <v>0</v>
      </c>
    </row>
    <row r="1299" spans="1:26" ht="15">
      <c r="G1299" s="71">
        <f>H1294+H1295+H1296+SUM(H1298:H1298)</f>
        <v>21.88</v>
      </c>
      <c r="H1299" s="71"/>
      <c r="J1299" s="71">
        <f>K1294+K1295+K1296+SUM(K1298:K1298)</f>
        <v>647.35</v>
      </c>
      <c r="K1299" s="71"/>
      <c r="L1299" s="49">
        <f>Source!U2190</f>
        <v>1.131</v>
      </c>
      <c r="O1299" s="32">
        <f>G1299</f>
        <v>21.88</v>
      </c>
      <c r="P1299" s="32">
        <f>J1299</f>
        <v>647.35</v>
      </c>
      <c r="Q1299" s="32">
        <f>L1299</f>
        <v>1.131</v>
      </c>
      <c r="W1299">
        <f>IF(Source!BI2190&lt;=1,H1294+H1295+H1296, 0)</f>
        <v>21.88</v>
      </c>
      <c r="X1299">
        <f>IF(Source!BI2190=2,H1294+H1295+H1296, 0)</f>
        <v>0</v>
      </c>
      <c r="Y1299">
        <f>IF(Source!BI2190=3,H1294+H1295+H1296, 0)</f>
        <v>0</v>
      </c>
      <c r="Z1299">
        <f>IF(Source!BI2190=4,H1294+H1295+H1296, 0)</f>
        <v>0</v>
      </c>
    </row>
    <row r="1300" spans="1:26" ht="14.25">
      <c r="A1300" s="23" t="str">
        <f>Source!E2192</f>
        <v>5</v>
      </c>
      <c r="B1300" s="53" t="str">
        <f>Source!F2192</f>
        <v>67-4-1</v>
      </c>
      <c r="C1300" s="53" t="str">
        <f>Source!G2192</f>
        <v>Демонтаж выключателей, розеток</v>
      </c>
      <c r="D1300" s="37" t="str">
        <f>Source!H2192</f>
        <v>100 шт.</v>
      </c>
      <c r="E1300" s="10">
        <f>Source!I2192</f>
        <v>0.02</v>
      </c>
      <c r="F1300" s="38">
        <f>Source!AL2192+Source!AM2192+Source!AO2192</f>
        <v>45.55</v>
      </c>
      <c r="G1300" s="39"/>
      <c r="H1300" s="38"/>
      <c r="I1300" s="39" t="str">
        <f>Source!BO2192</f>
        <v>67-4-1</v>
      </c>
      <c r="J1300" s="39"/>
      <c r="K1300" s="38"/>
      <c r="L1300" s="40"/>
      <c r="S1300">
        <f>ROUND((Source!FX2192/100)*((ROUND(Source!AF2192*Source!I2192, 2)+ROUND(Source!AE2192*Source!I2192, 2))), 2)</f>
        <v>0.77</v>
      </c>
      <c r="T1300">
        <f>Source!X2192</f>
        <v>21.68</v>
      </c>
      <c r="U1300">
        <f>ROUND((Source!FY2192/100)*((ROUND(Source!AF2192*Source!I2192, 2)+ROUND(Source!AE2192*Source!I2192, 2))), 2)</f>
        <v>0.59</v>
      </c>
      <c r="V1300">
        <f>Source!Y2192</f>
        <v>15.66</v>
      </c>
    </row>
    <row r="1301" spans="1:26">
      <c r="C1301" s="31" t="str">
        <f>"Объем: "&amp;Source!I2192&amp;"=2/"&amp;"100"</f>
        <v>Объем: 0,02=2/100</v>
      </c>
    </row>
    <row r="1302" spans="1:26" ht="14.25">
      <c r="A1302" s="23"/>
      <c r="B1302" s="53"/>
      <c r="C1302" s="53" t="s">
        <v>1026</v>
      </c>
      <c r="D1302" s="37"/>
      <c r="E1302" s="10"/>
      <c r="F1302" s="38">
        <f>Source!AO2192</f>
        <v>45.55</v>
      </c>
      <c r="G1302" s="39" t="str">
        <f>Source!DG2192</f>
        <v/>
      </c>
      <c r="H1302" s="38">
        <f>ROUND(Source!AF2192*Source!I2192, 2)</f>
        <v>0.91</v>
      </c>
      <c r="I1302" s="39"/>
      <c r="J1302" s="39">
        <f>IF(Source!BA2192&lt;&gt; 0, Source!BA2192, 1)</f>
        <v>33.049999999999997</v>
      </c>
      <c r="K1302" s="38">
        <f>Source!S2192</f>
        <v>30.11</v>
      </c>
      <c r="L1302" s="40"/>
      <c r="R1302">
        <f>H1302</f>
        <v>0.91</v>
      </c>
    </row>
    <row r="1303" spans="1:26" ht="14.25">
      <c r="A1303" s="23"/>
      <c r="B1303" s="53"/>
      <c r="C1303" s="53" t="s">
        <v>1027</v>
      </c>
      <c r="D1303" s="37" t="s">
        <v>1028</v>
      </c>
      <c r="E1303" s="10">
        <f>Source!BZ2192</f>
        <v>85</v>
      </c>
      <c r="F1303" s="56"/>
      <c r="G1303" s="39"/>
      <c r="H1303" s="38">
        <f>SUM(S1300:S1305)</f>
        <v>0.77</v>
      </c>
      <c r="I1303" s="41" t="str">
        <f>CONCATENATE(Source!FX2192, Source!FV2192, "=")</f>
        <v>85*0,85=</v>
      </c>
      <c r="J1303" s="36">
        <f>Source!AT2192</f>
        <v>72</v>
      </c>
      <c r="K1303" s="38">
        <f>SUM(T1300:T1305)</f>
        <v>21.68</v>
      </c>
      <c r="L1303" s="40"/>
    </row>
    <row r="1304" spans="1:26" ht="14.25">
      <c r="A1304" s="23"/>
      <c r="B1304" s="53"/>
      <c r="C1304" s="53" t="s">
        <v>1029</v>
      </c>
      <c r="D1304" s="37" t="s">
        <v>1028</v>
      </c>
      <c r="E1304" s="10">
        <f>Source!CA2192</f>
        <v>65</v>
      </c>
      <c r="F1304" s="56"/>
      <c r="G1304" s="39"/>
      <c r="H1304" s="38">
        <f>SUM(U1300:U1305)</f>
        <v>0.59</v>
      </c>
      <c r="I1304" s="41" t="str">
        <f>CONCATENATE(Source!FY2192, Source!FW2192, "=")</f>
        <v>65*0,8=</v>
      </c>
      <c r="J1304" s="36">
        <f>Source!AU2192</f>
        <v>52</v>
      </c>
      <c r="K1304" s="38">
        <f>SUM(V1300:V1305)</f>
        <v>15.66</v>
      </c>
      <c r="L1304" s="40"/>
    </row>
    <row r="1305" spans="1:26" ht="14.25">
      <c r="A1305" s="54"/>
      <c r="B1305" s="55"/>
      <c r="C1305" s="55" t="s">
        <v>1030</v>
      </c>
      <c r="D1305" s="43" t="s">
        <v>1031</v>
      </c>
      <c r="E1305" s="44">
        <f>Source!AQ2192</f>
        <v>5.84</v>
      </c>
      <c r="F1305" s="45"/>
      <c r="G1305" s="47" t="str">
        <f>Source!DI2192</f>
        <v/>
      </c>
      <c r="H1305" s="45"/>
      <c r="I1305" s="47"/>
      <c r="J1305" s="47"/>
      <c r="K1305" s="45"/>
      <c r="L1305" s="51">
        <f>Source!U2192</f>
        <v>0.1168</v>
      </c>
    </row>
    <row r="1306" spans="1:26" ht="15">
      <c r="G1306" s="71">
        <f>H1302+H1303+H1304</f>
        <v>2.27</v>
      </c>
      <c r="H1306" s="71"/>
      <c r="J1306" s="71">
        <f>K1302+K1303+K1304</f>
        <v>67.45</v>
      </c>
      <c r="K1306" s="71"/>
      <c r="L1306" s="49">
        <f>Source!U2192</f>
        <v>0.1168</v>
      </c>
      <c r="O1306" s="32">
        <f>G1306</f>
        <v>2.27</v>
      </c>
      <c r="P1306" s="32">
        <f>J1306</f>
        <v>67.45</v>
      </c>
      <c r="Q1306" s="32">
        <f>L1306</f>
        <v>0.1168</v>
      </c>
      <c r="W1306">
        <f>IF(Source!BI2192&lt;=1,H1302+H1303+H1304, 0)</f>
        <v>2.27</v>
      </c>
      <c r="X1306">
        <f>IF(Source!BI2192=2,H1302+H1303+H1304, 0)</f>
        <v>0</v>
      </c>
      <c r="Y1306">
        <f>IF(Source!BI2192=3,H1302+H1303+H1304, 0)</f>
        <v>0</v>
      </c>
      <c r="Z1306">
        <f>IF(Source!BI2192=4,H1302+H1303+H1304, 0)</f>
        <v>0</v>
      </c>
    </row>
    <row r="1307" spans="1:26" ht="14.25">
      <c r="A1307" s="23" t="str">
        <f>Source!E2193</f>
        <v>6</v>
      </c>
      <c r="B1307" s="53" t="str">
        <f>Source!F2193</f>
        <v>67-3-1</v>
      </c>
      <c r="C1307" s="53" t="str">
        <f>Source!G2193</f>
        <v>Демонтаж кабеля</v>
      </c>
      <c r="D1307" s="37" t="str">
        <f>Source!H2193</f>
        <v>100 м</v>
      </c>
      <c r="E1307" s="10">
        <f>Source!I2193</f>
        <v>0.5</v>
      </c>
      <c r="F1307" s="38">
        <f>Source!AL2193+Source!AM2193+Source!AO2193</f>
        <v>75.5</v>
      </c>
      <c r="G1307" s="39"/>
      <c r="H1307" s="38"/>
      <c r="I1307" s="39" t="str">
        <f>Source!BO2193</f>
        <v>67-3-1</v>
      </c>
      <c r="J1307" s="39"/>
      <c r="K1307" s="38"/>
      <c r="L1307" s="40"/>
      <c r="S1307">
        <f>ROUND((Source!FX2193/100)*((ROUND(Source!AF2193*Source!I2193, 2)+ROUND(Source!AE2193*Source!I2193, 2))), 2)</f>
        <v>32.020000000000003</v>
      </c>
      <c r="T1307">
        <f>Source!X2193</f>
        <v>896.27</v>
      </c>
      <c r="U1307">
        <f>ROUND((Source!FY2193/100)*((ROUND(Source!AF2193*Source!I2193, 2)+ROUND(Source!AE2193*Source!I2193, 2))), 2)</f>
        <v>24.49</v>
      </c>
      <c r="V1307">
        <f>Source!Y2193</f>
        <v>647.30999999999995</v>
      </c>
    </row>
    <row r="1308" spans="1:26">
      <c r="C1308" s="31" t="str">
        <f>"Объем: "&amp;Source!I2193&amp;"=50/"&amp;"100"</f>
        <v>Объем: 0,5=50/100</v>
      </c>
    </row>
    <row r="1309" spans="1:26" ht="14.25">
      <c r="A1309" s="23"/>
      <c r="B1309" s="53"/>
      <c r="C1309" s="53" t="s">
        <v>1026</v>
      </c>
      <c r="D1309" s="37"/>
      <c r="E1309" s="10"/>
      <c r="F1309" s="38">
        <f>Source!AO2193</f>
        <v>75.19</v>
      </c>
      <c r="G1309" s="39" t="str">
        <f>Source!DG2193</f>
        <v/>
      </c>
      <c r="H1309" s="38">
        <f>ROUND(Source!AF2193*Source!I2193, 2)</f>
        <v>37.6</v>
      </c>
      <c r="I1309" s="39"/>
      <c r="J1309" s="39">
        <f>IF(Source!BA2193&lt;&gt; 0, Source!BA2193, 1)</f>
        <v>33.049999999999997</v>
      </c>
      <c r="K1309" s="38">
        <f>Source!S2193</f>
        <v>1242.51</v>
      </c>
      <c r="L1309" s="40"/>
      <c r="R1309">
        <f>H1309</f>
        <v>37.6</v>
      </c>
    </row>
    <row r="1310" spans="1:26" ht="14.25">
      <c r="A1310" s="23"/>
      <c r="B1310" s="53"/>
      <c r="C1310" s="53" t="s">
        <v>92</v>
      </c>
      <c r="D1310" s="37"/>
      <c r="E1310" s="10"/>
      <c r="F1310" s="38">
        <f>Source!AM2193</f>
        <v>0.31</v>
      </c>
      <c r="G1310" s="39" t="str">
        <f>Source!DE2193</f>
        <v/>
      </c>
      <c r="H1310" s="38">
        <f>ROUND(Source!AD2193*Source!I2193, 2)</f>
        <v>0.16</v>
      </c>
      <c r="I1310" s="39"/>
      <c r="J1310" s="39">
        <f>IF(Source!BB2193&lt;&gt; 0, Source!BB2193, 1)</f>
        <v>15.06</v>
      </c>
      <c r="K1310" s="38">
        <f>Source!Q2193</f>
        <v>2.33</v>
      </c>
      <c r="L1310" s="40"/>
    </row>
    <row r="1311" spans="1:26" ht="14.25">
      <c r="A1311" s="23"/>
      <c r="B1311" s="53"/>
      <c r="C1311" s="53" t="s">
        <v>1032</v>
      </c>
      <c r="D1311" s="37"/>
      <c r="E1311" s="10"/>
      <c r="F1311" s="38">
        <f>Source!AN2193</f>
        <v>0.14000000000000001</v>
      </c>
      <c r="G1311" s="39" t="str">
        <f>Source!DF2193</f>
        <v/>
      </c>
      <c r="H1311" s="50">
        <f>ROUND(Source!AE2193*Source!I2193, 2)</f>
        <v>7.0000000000000007E-2</v>
      </c>
      <c r="I1311" s="39"/>
      <c r="J1311" s="39">
        <f>IF(Source!BS2193&lt;&gt; 0, Source!BS2193, 1)</f>
        <v>33.049999999999997</v>
      </c>
      <c r="K1311" s="50">
        <f>Source!R2193</f>
        <v>2.31</v>
      </c>
      <c r="L1311" s="40"/>
      <c r="R1311">
        <f>H1311</f>
        <v>7.0000000000000007E-2</v>
      </c>
    </row>
    <row r="1312" spans="1:26" ht="14.25">
      <c r="A1312" s="23"/>
      <c r="B1312" s="53"/>
      <c r="C1312" s="53" t="s">
        <v>1027</v>
      </c>
      <c r="D1312" s="37" t="s">
        <v>1028</v>
      </c>
      <c r="E1312" s="10">
        <f>Source!BZ2193</f>
        <v>85</v>
      </c>
      <c r="F1312" s="56"/>
      <c r="G1312" s="39"/>
      <c r="H1312" s="38">
        <f>SUM(S1307:S1314)</f>
        <v>32.020000000000003</v>
      </c>
      <c r="I1312" s="41" t="str">
        <f>CONCATENATE(Source!FX2193, Source!FV2193, "=")</f>
        <v>85*0,85=</v>
      </c>
      <c r="J1312" s="36">
        <f>Source!AT2193</f>
        <v>72</v>
      </c>
      <c r="K1312" s="38">
        <f>SUM(T1307:T1314)</f>
        <v>896.27</v>
      </c>
      <c r="L1312" s="40"/>
    </row>
    <row r="1313" spans="1:26" ht="14.25">
      <c r="A1313" s="23"/>
      <c r="B1313" s="53"/>
      <c r="C1313" s="53" t="s">
        <v>1029</v>
      </c>
      <c r="D1313" s="37" t="s">
        <v>1028</v>
      </c>
      <c r="E1313" s="10">
        <f>Source!CA2193</f>
        <v>65</v>
      </c>
      <c r="F1313" s="56"/>
      <c r="G1313" s="39"/>
      <c r="H1313" s="38">
        <f>SUM(U1307:U1314)</f>
        <v>24.49</v>
      </c>
      <c r="I1313" s="41" t="str">
        <f>CONCATENATE(Source!FY2193, Source!FW2193, "=")</f>
        <v>65*0,8=</v>
      </c>
      <c r="J1313" s="36">
        <f>Source!AU2193</f>
        <v>52</v>
      </c>
      <c r="K1313" s="38">
        <f>SUM(V1307:V1314)</f>
        <v>647.30999999999995</v>
      </c>
      <c r="L1313" s="40"/>
    </row>
    <row r="1314" spans="1:26" ht="14.25">
      <c r="A1314" s="54"/>
      <c r="B1314" s="55"/>
      <c r="C1314" s="55" t="s">
        <v>1030</v>
      </c>
      <c r="D1314" s="43" t="s">
        <v>1031</v>
      </c>
      <c r="E1314" s="44">
        <f>Source!AQ2193</f>
        <v>9.64</v>
      </c>
      <c r="F1314" s="45"/>
      <c r="G1314" s="47" t="str">
        <f>Source!DI2193</f>
        <v/>
      </c>
      <c r="H1314" s="45"/>
      <c r="I1314" s="47"/>
      <c r="J1314" s="47"/>
      <c r="K1314" s="45"/>
      <c r="L1314" s="51">
        <f>Source!U2193</f>
        <v>4.82</v>
      </c>
    </row>
    <row r="1315" spans="1:26" ht="15">
      <c r="G1315" s="71">
        <f>H1309+H1310+H1312+H1313</f>
        <v>94.27</v>
      </c>
      <c r="H1315" s="71"/>
      <c r="J1315" s="71">
        <f>K1309+K1310+K1312+K1313</f>
        <v>2788.4199999999996</v>
      </c>
      <c r="K1315" s="71"/>
      <c r="L1315" s="49">
        <f>Source!U2193</f>
        <v>4.82</v>
      </c>
      <c r="O1315" s="32">
        <f>G1315</f>
        <v>94.27</v>
      </c>
      <c r="P1315" s="32">
        <f>J1315</f>
        <v>2788.4199999999996</v>
      </c>
      <c r="Q1315" s="32">
        <f>L1315</f>
        <v>4.82</v>
      </c>
      <c r="W1315">
        <f>IF(Source!BI2193&lt;=1,H1309+H1310+H1312+H1313, 0)</f>
        <v>94.27</v>
      </c>
      <c r="X1315">
        <f>IF(Source!BI2193=2,H1309+H1310+H1312+H1313, 0)</f>
        <v>0</v>
      </c>
      <c r="Y1315">
        <f>IF(Source!BI2193=3,H1309+H1310+H1312+H1313, 0)</f>
        <v>0</v>
      </c>
      <c r="Z1315">
        <f>IF(Source!BI2193=4,H1309+H1310+H1312+H1313, 0)</f>
        <v>0</v>
      </c>
    </row>
    <row r="1316" spans="1:26" ht="28.5">
      <c r="A1316" s="23" t="str">
        <f>Source!E2194</f>
        <v>7</v>
      </c>
      <c r="B1316" s="53" t="str">
        <f>Source!F2194</f>
        <v>67-4-5</v>
      </c>
      <c r="C1316" s="53" t="str">
        <f>Source!G2194</f>
        <v>Демонтаж светильников для люминесцентных ламп</v>
      </c>
      <c r="D1316" s="37" t="str">
        <f>Source!H2194</f>
        <v>100 шт.</v>
      </c>
      <c r="E1316" s="10">
        <f>Source!I2194</f>
        <v>0.08</v>
      </c>
      <c r="F1316" s="38">
        <f>Source!AL2194+Source!AM2194+Source!AO2194</f>
        <v>145.97999999999999</v>
      </c>
      <c r="G1316" s="39"/>
      <c r="H1316" s="38"/>
      <c r="I1316" s="39" t="str">
        <f>Source!BO2194</f>
        <v>67-4-5</v>
      </c>
      <c r="J1316" s="39"/>
      <c r="K1316" s="38"/>
      <c r="L1316" s="40"/>
      <c r="S1316">
        <f>ROUND((Source!FX2194/100)*((ROUND(Source!AF2194*Source!I2194, 2)+ROUND(Source!AE2194*Source!I2194, 2))), 2)</f>
        <v>9.83</v>
      </c>
      <c r="T1316">
        <f>Source!X2194</f>
        <v>275.2</v>
      </c>
      <c r="U1316">
        <f>ROUND((Source!FY2194/100)*((ROUND(Source!AF2194*Source!I2194, 2)+ROUND(Source!AE2194*Source!I2194, 2))), 2)</f>
        <v>7.52</v>
      </c>
      <c r="V1316">
        <f>Source!Y2194</f>
        <v>198.75</v>
      </c>
    </row>
    <row r="1317" spans="1:26">
      <c r="C1317" s="31" t="str">
        <f>"Объем: "&amp;Source!I2194&amp;"=8/"&amp;"100"</f>
        <v>Объем: 0,08=8/100</v>
      </c>
    </row>
    <row r="1318" spans="1:26" ht="14.25">
      <c r="A1318" s="23"/>
      <c r="B1318" s="53"/>
      <c r="C1318" s="53" t="s">
        <v>1026</v>
      </c>
      <c r="D1318" s="37"/>
      <c r="E1318" s="10"/>
      <c r="F1318" s="38">
        <f>Source!AO2194</f>
        <v>143.47999999999999</v>
      </c>
      <c r="G1318" s="39" t="str">
        <f>Source!DG2194</f>
        <v/>
      </c>
      <c r="H1318" s="38">
        <f>ROUND(Source!AF2194*Source!I2194, 2)</f>
        <v>11.48</v>
      </c>
      <c r="I1318" s="39"/>
      <c r="J1318" s="39">
        <f>IF(Source!BA2194&lt;&gt; 0, Source!BA2194, 1)</f>
        <v>33.049999999999997</v>
      </c>
      <c r="K1318" s="38">
        <f>Source!S2194</f>
        <v>379.36</v>
      </c>
      <c r="L1318" s="40"/>
      <c r="R1318">
        <f>H1318</f>
        <v>11.48</v>
      </c>
    </row>
    <row r="1319" spans="1:26" ht="14.25">
      <c r="A1319" s="23"/>
      <c r="B1319" s="53"/>
      <c r="C1319" s="53" t="s">
        <v>92</v>
      </c>
      <c r="D1319" s="37"/>
      <c r="E1319" s="10"/>
      <c r="F1319" s="38">
        <f>Source!AM2194</f>
        <v>2.5</v>
      </c>
      <c r="G1319" s="39" t="str">
        <f>Source!DE2194</f>
        <v/>
      </c>
      <c r="H1319" s="38">
        <f>ROUND(Source!AD2194*Source!I2194, 2)</f>
        <v>0.2</v>
      </c>
      <c r="I1319" s="39"/>
      <c r="J1319" s="39">
        <f>IF(Source!BB2194&lt;&gt; 0, Source!BB2194, 1)</f>
        <v>14.94</v>
      </c>
      <c r="K1319" s="38">
        <f>Source!Q2194</f>
        <v>2.99</v>
      </c>
      <c r="L1319" s="40"/>
    </row>
    <row r="1320" spans="1:26" ht="14.25">
      <c r="A1320" s="23"/>
      <c r="B1320" s="53"/>
      <c r="C1320" s="53" t="s">
        <v>1032</v>
      </c>
      <c r="D1320" s="37"/>
      <c r="E1320" s="10"/>
      <c r="F1320" s="38">
        <f>Source!AN2194</f>
        <v>1.08</v>
      </c>
      <c r="G1320" s="39" t="str">
        <f>Source!DF2194</f>
        <v/>
      </c>
      <c r="H1320" s="50">
        <f>ROUND(Source!AE2194*Source!I2194, 2)</f>
        <v>0.09</v>
      </c>
      <c r="I1320" s="39"/>
      <c r="J1320" s="39">
        <f>IF(Source!BS2194&lt;&gt; 0, Source!BS2194, 1)</f>
        <v>33.049999999999997</v>
      </c>
      <c r="K1320" s="50">
        <f>Source!R2194</f>
        <v>2.86</v>
      </c>
      <c r="L1320" s="40"/>
      <c r="R1320">
        <f>H1320</f>
        <v>0.09</v>
      </c>
    </row>
    <row r="1321" spans="1:26" ht="14.25">
      <c r="A1321" s="23"/>
      <c r="B1321" s="53"/>
      <c r="C1321" s="53" t="s">
        <v>1027</v>
      </c>
      <c r="D1321" s="37" t="s">
        <v>1028</v>
      </c>
      <c r="E1321" s="10">
        <f>Source!BZ2194</f>
        <v>85</v>
      </c>
      <c r="F1321" s="56"/>
      <c r="G1321" s="39"/>
      <c r="H1321" s="38">
        <f>SUM(S1316:S1323)</f>
        <v>9.83</v>
      </c>
      <c r="I1321" s="41" t="str">
        <f>CONCATENATE(Source!FX2194, Source!FV2194, "=")</f>
        <v>85*0,85=</v>
      </c>
      <c r="J1321" s="36">
        <f>Source!AT2194</f>
        <v>72</v>
      </c>
      <c r="K1321" s="38">
        <f>SUM(T1316:T1323)</f>
        <v>275.2</v>
      </c>
      <c r="L1321" s="40"/>
    </row>
    <row r="1322" spans="1:26" ht="14.25">
      <c r="A1322" s="23"/>
      <c r="B1322" s="53"/>
      <c r="C1322" s="53" t="s">
        <v>1029</v>
      </c>
      <c r="D1322" s="37" t="s">
        <v>1028</v>
      </c>
      <c r="E1322" s="10">
        <f>Source!CA2194</f>
        <v>65</v>
      </c>
      <c r="F1322" s="56"/>
      <c r="G1322" s="39"/>
      <c r="H1322" s="38">
        <f>SUM(U1316:U1323)</f>
        <v>7.52</v>
      </c>
      <c r="I1322" s="41" t="str">
        <f>CONCATENATE(Source!FY2194, Source!FW2194, "=")</f>
        <v>65*0,8=</v>
      </c>
      <c r="J1322" s="36">
        <f>Source!AU2194</f>
        <v>52</v>
      </c>
      <c r="K1322" s="38">
        <f>SUM(V1316:V1323)</f>
        <v>198.75</v>
      </c>
      <c r="L1322" s="40"/>
    </row>
    <row r="1323" spans="1:26" ht="14.25">
      <c r="A1323" s="54"/>
      <c r="B1323" s="55"/>
      <c r="C1323" s="55" t="s">
        <v>1030</v>
      </c>
      <c r="D1323" s="43" t="s">
        <v>1031</v>
      </c>
      <c r="E1323" s="44">
        <f>Source!AQ2194</f>
        <v>17.89</v>
      </c>
      <c r="F1323" s="45"/>
      <c r="G1323" s="47" t="str">
        <f>Source!DI2194</f>
        <v/>
      </c>
      <c r="H1323" s="45"/>
      <c r="I1323" s="47"/>
      <c r="J1323" s="47"/>
      <c r="K1323" s="45"/>
      <c r="L1323" s="51">
        <f>Source!U2194</f>
        <v>1.4312</v>
      </c>
    </row>
    <row r="1324" spans="1:26" ht="15">
      <c r="G1324" s="71">
        <f>H1318+H1319+H1321+H1322</f>
        <v>29.029999999999998</v>
      </c>
      <c r="H1324" s="71"/>
      <c r="J1324" s="71">
        <f>K1318+K1319+K1321+K1322</f>
        <v>856.3</v>
      </c>
      <c r="K1324" s="71"/>
      <c r="L1324" s="49">
        <f>Source!U2194</f>
        <v>1.4312</v>
      </c>
      <c r="O1324" s="32">
        <f>G1324</f>
        <v>29.029999999999998</v>
      </c>
      <c r="P1324" s="32">
        <f>J1324</f>
        <v>856.3</v>
      </c>
      <c r="Q1324" s="32">
        <f>L1324</f>
        <v>1.4312</v>
      </c>
      <c r="W1324">
        <f>IF(Source!BI2194&lt;=1,H1318+H1319+H1321+H1322, 0)</f>
        <v>29.029999999999998</v>
      </c>
      <c r="X1324">
        <f>IF(Source!BI2194=2,H1318+H1319+H1321+H1322, 0)</f>
        <v>0</v>
      </c>
      <c r="Y1324">
        <f>IF(Source!BI2194=3,H1318+H1319+H1321+H1322, 0)</f>
        <v>0</v>
      </c>
      <c r="Z1324">
        <f>IF(Source!BI2194=4,H1318+H1319+H1321+H1322, 0)</f>
        <v>0</v>
      </c>
    </row>
    <row r="1326" spans="1:26" ht="15">
      <c r="A1326" s="73" t="str">
        <f>CONCATENATE("Итого по подразделу: ",IF(Source!G2196&lt;&gt;"Новый подраздел", Source!G2196, ""))</f>
        <v>Итого по подразделу: демонтаж</v>
      </c>
      <c r="B1326" s="73"/>
      <c r="C1326" s="73"/>
      <c r="D1326" s="73"/>
      <c r="E1326" s="73"/>
      <c r="F1326" s="73"/>
      <c r="G1326" s="72">
        <f>SUM(O1263:O1325)</f>
        <v>291.81</v>
      </c>
      <c r="H1326" s="72"/>
      <c r="I1326" s="35"/>
      <c r="J1326" s="72">
        <f>SUM(P1263:P1325)</f>
        <v>8557.23</v>
      </c>
      <c r="K1326" s="72"/>
      <c r="L1326" s="49">
        <f>SUM(Q1263:Q1325)</f>
        <v>14.592040000000001</v>
      </c>
    </row>
    <row r="1329" spans="1:26" ht="14.25">
      <c r="C1329" s="75" t="str">
        <f>Source!H2225</f>
        <v>Ндс</v>
      </c>
      <c r="D1329" s="75"/>
      <c r="E1329" s="75"/>
      <c r="F1329" s="75"/>
      <c r="G1329" s="75"/>
      <c r="H1329" s="75"/>
      <c r="I1329" s="75"/>
      <c r="J1329" s="76">
        <f>IF(Source!F2225=0, "", Source!F2225)</f>
        <v>1540.3</v>
      </c>
      <c r="K1329" s="76"/>
    </row>
    <row r="1330" spans="1:26" ht="14.25">
      <c r="C1330" s="75" t="str">
        <f>Source!H2226</f>
        <v>всего с НДС</v>
      </c>
      <c r="D1330" s="75"/>
      <c r="E1330" s="75"/>
      <c r="F1330" s="75"/>
      <c r="G1330" s="75"/>
      <c r="H1330" s="75"/>
      <c r="I1330" s="75"/>
      <c r="J1330" s="76">
        <f>IF(Source!F2226=0, "", Source!F2226)</f>
        <v>10097.5</v>
      </c>
      <c r="K1330" s="76"/>
    </row>
    <row r="1332" spans="1:26" ht="16.5">
      <c r="A1332" s="74" t="str">
        <f>CONCATENATE("Подраздел: ",IF(Source!G2228&lt;&gt;"Новый подраздел", Source!G2228, ""))</f>
        <v>Подраздел: ремонт</v>
      </c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</row>
    <row r="1333" spans="1:26" ht="79.5">
      <c r="A1333" s="23" t="str">
        <f>Source!E2232</f>
        <v>1</v>
      </c>
      <c r="B1333" s="53" t="s">
        <v>1041</v>
      </c>
      <c r="C1333" s="53" t="str">
        <f>Source!G2232</f>
        <v>Установка деревянных дверных блоков</v>
      </c>
      <c r="D1333" s="37" t="str">
        <f>Source!H2232</f>
        <v>100 м2 проемов</v>
      </c>
      <c r="E1333" s="10">
        <f>Source!I2232</f>
        <v>0.02</v>
      </c>
      <c r="F1333" s="38">
        <f>Source!AL2232+Source!AM2232+Source!AO2232</f>
        <v>21712.98</v>
      </c>
      <c r="G1333" s="39"/>
      <c r="H1333" s="38"/>
      <c r="I1333" s="39" t="str">
        <f>Source!BO2232</f>
        <v>10-04-013-1</v>
      </c>
      <c r="J1333" s="39"/>
      <c r="K1333" s="38"/>
      <c r="L1333" s="40"/>
      <c r="S1333">
        <f>ROUND((Source!FX2232/100)*((ROUND(Source!AF2232*Source!I2232, 2)+ROUND(Source!AE2232*Source!I2232, 2))), 2)</f>
        <v>16.100000000000001</v>
      </c>
      <c r="T1333">
        <f>Source!X2232</f>
        <v>451.09</v>
      </c>
      <c r="U1333">
        <f>ROUND((Source!FY2232/100)*((ROUND(Source!AF2232*Source!I2232, 2)+ROUND(Source!AE2232*Source!I2232, 2))), 2)</f>
        <v>8.1199999999999992</v>
      </c>
      <c r="V1333">
        <f>Source!Y2232</f>
        <v>215.52</v>
      </c>
    </row>
    <row r="1334" spans="1:26">
      <c r="C1334" s="31" t="str">
        <f>"Объем: "&amp;Source!I2232&amp;"=2/"&amp;"100"</f>
        <v>Объем: 0,02=2/100</v>
      </c>
    </row>
    <row r="1335" spans="1:26" ht="14.25">
      <c r="A1335" s="23"/>
      <c r="B1335" s="53"/>
      <c r="C1335" s="53" t="s">
        <v>1026</v>
      </c>
      <c r="D1335" s="37"/>
      <c r="E1335" s="10"/>
      <c r="F1335" s="38">
        <f>Source!AO2232</f>
        <v>639.24</v>
      </c>
      <c r="G1335" s="39" t="str">
        <f>Source!DG2232</f>
        <v>)*1,15</v>
      </c>
      <c r="H1335" s="38">
        <f>ROUND(Source!AF2232*Source!I2232, 2)</f>
        <v>14.7</v>
      </c>
      <c r="I1335" s="39"/>
      <c r="J1335" s="39">
        <f>IF(Source!BA2232&lt;&gt; 0, Source!BA2232, 1)</f>
        <v>33.049999999999997</v>
      </c>
      <c r="K1335" s="38">
        <f>Source!S2232</f>
        <v>485.92</v>
      </c>
      <c r="L1335" s="40"/>
      <c r="R1335">
        <f>H1335</f>
        <v>14.7</v>
      </c>
    </row>
    <row r="1336" spans="1:26" ht="14.25">
      <c r="A1336" s="23"/>
      <c r="B1336" s="53"/>
      <c r="C1336" s="53" t="s">
        <v>92</v>
      </c>
      <c r="D1336" s="37"/>
      <c r="E1336" s="10"/>
      <c r="F1336" s="38">
        <f>Source!AM2232</f>
        <v>333.01</v>
      </c>
      <c r="G1336" s="39" t="str">
        <f>Source!DE2232</f>
        <v>)*1,25</v>
      </c>
      <c r="H1336" s="38">
        <f>ROUND(Source!AD2232*Source!I2232, 2)</f>
        <v>8.33</v>
      </c>
      <c r="I1336" s="39"/>
      <c r="J1336" s="39">
        <f>IF(Source!BB2232&lt;&gt; 0, Source!BB2232, 1)</f>
        <v>10.3</v>
      </c>
      <c r="K1336" s="38">
        <f>Source!Q2232</f>
        <v>85.75</v>
      </c>
      <c r="L1336" s="40"/>
    </row>
    <row r="1337" spans="1:26" ht="14.25">
      <c r="A1337" s="23"/>
      <c r="B1337" s="53"/>
      <c r="C1337" s="53" t="s">
        <v>1032</v>
      </c>
      <c r="D1337" s="37"/>
      <c r="E1337" s="10"/>
      <c r="F1337" s="38">
        <f>Source!AN2232</f>
        <v>18.5</v>
      </c>
      <c r="G1337" s="39" t="str">
        <f>Source!DF2232</f>
        <v>)*1,25</v>
      </c>
      <c r="H1337" s="50">
        <f>ROUND(Source!AE2232*Source!I2232, 2)</f>
        <v>0.46</v>
      </c>
      <c r="I1337" s="39"/>
      <c r="J1337" s="39">
        <f>IF(Source!BS2232&lt;&gt; 0, Source!BS2232, 1)</f>
        <v>33.049999999999997</v>
      </c>
      <c r="K1337" s="50">
        <f>Source!R2232</f>
        <v>15.29</v>
      </c>
      <c r="L1337" s="40"/>
      <c r="R1337">
        <f>H1337</f>
        <v>0.46</v>
      </c>
    </row>
    <row r="1338" spans="1:26" ht="14.25">
      <c r="A1338" s="23"/>
      <c r="B1338" s="53"/>
      <c r="C1338" s="53" t="s">
        <v>1034</v>
      </c>
      <c r="D1338" s="37"/>
      <c r="E1338" s="10"/>
      <c r="F1338" s="38">
        <f>Source!AL2232</f>
        <v>20740.73</v>
      </c>
      <c r="G1338" s="39" t="str">
        <f>Source!DD2232</f>
        <v/>
      </c>
      <c r="H1338" s="38">
        <f>ROUND(Source!AC2232*Source!I2232, 2)</f>
        <v>414.81</v>
      </c>
      <c r="I1338" s="39"/>
      <c r="J1338" s="39">
        <f>IF(Source!BC2232&lt;&gt; 0, Source!BC2232, 1)</f>
        <v>5.0199999999999996</v>
      </c>
      <c r="K1338" s="38">
        <f>Source!P2232</f>
        <v>2082.37</v>
      </c>
      <c r="L1338" s="40"/>
    </row>
    <row r="1339" spans="1:26" ht="14.25">
      <c r="A1339" s="23"/>
      <c r="B1339" s="53"/>
      <c r="C1339" s="53" t="s">
        <v>1027</v>
      </c>
      <c r="D1339" s="37" t="s">
        <v>1028</v>
      </c>
      <c r="E1339" s="10">
        <f>Source!BZ2232</f>
        <v>118</v>
      </c>
      <c r="F1339" s="69" t="str">
        <f>CONCATENATE(" )", Source!DL2232, Source!FT2232, "=", Source!FX2232)</f>
        <v xml:space="preserve"> )*0,9=106,2</v>
      </c>
      <c r="G1339" s="70"/>
      <c r="H1339" s="38">
        <f>SUM(S1333:S1344)</f>
        <v>16.100000000000001</v>
      </c>
      <c r="I1339" s="41" t="str">
        <f>CONCATENATE(Source!FX2232, Source!FV2232, "=")</f>
        <v>106,2*0,85=</v>
      </c>
      <c r="J1339" s="36">
        <f>Source!AT2232</f>
        <v>90</v>
      </c>
      <c r="K1339" s="38">
        <f>SUM(T1333:T1344)</f>
        <v>451.09</v>
      </c>
      <c r="L1339" s="40"/>
    </row>
    <row r="1340" spans="1:26" ht="14.25">
      <c r="A1340" s="23"/>
      <c r="B1340" s="53"/>
      <c r="C1340" s="53" t="s">
        <v>1029</v>
      </c>
      <c r="D1340" s="37" t="s">
        <v>1028</v>
      </c>
      <c r="E1340" s="10">
        <f>Source!CA2232</f>
        <v>63</v>
      </c>
      <c r="F1340" s="69" t="str">
        <f>CONCATENATE(" )", Source!DM2232, Source!FU2232, "=", Source!FY2232)</f>
        <v xml:space="preserve"> )*0,85=53,55</v>
      </c>
      <c r="G1340" s="70"/>
      <c r="H1340" s="38">
        <f>SUM(U1333:U1344)</f>
        <v>8.1199999999999992</v>
      </c>
      <c r="I1340" s="41" t="str">
        <f>CONCATENATE(Source!FY2232, Source!FW2232, "=")</f>
        <v>53,55*0,8=</v>
      </c>
      <c r="J1340" s="36">
        <f>Source!AU2232</f>
        <v>43</v>
      </c>
      <c r="K1340" s="38">
        <f>SUM(V1333:V1344)</f>
        <v>215.52</v>
      </c>
      <c r="L1340" s="40"/>
    </row>
    <row r="1341" spans="1:26" ht="14.25">
      <c r="A1341" s="23"/>
      <c r="B1341" s="53"/>
      <c r="C1341" s="53" t="s">
        <v>1030</v>
      </c>
      <c r="D1341" s="37" t="s">
        <v>1031</v>
      </c>
      <c r="E1341" s="10">
        <f>Source!AQ2232</f>
        <v>73.14</v>
      </c>
      <c r="F1341" s="38"/>
      <c r="G1341" s="39" t="str">
        <f>Source!DI2232</f>
        <v>)*1,15</v>
      </c>
      <c r="H1341" s="38"/>
      <c r="I1341" s="39"/>
      <c r="J1341" s="39"/>
      <c r="K1341" s="38"/>
      <c r="L1341" s="42">
        <f>Source!U2232</f>
        <v>1.6822199999999998</v>
      </c>
    </row>
    <row r="1342" spans="1:26" ht="57">
      <c r="A1342" s="23" t="str">
        <f>Source!E2233</f>
        <v>1,1</v>
      </c>
      <c r="B1342" s="53" t="str">
        <f>Source!F2233</f>
        <v>101-0882</v>
      </c>
      <c r="C1342" s="53" t="str">
        <f>Source!G2233</f>
        <v>Скобяные изделия для дверных балконных блоков со спаренными полотнами жилых и общественных зданий однопольных</v>
      </c>
      <c r="D1342" s="37" t="str">
        <f>Source!H2233</f>
        <v>компл.</v>
      </c>
      <c r="E1342" s="10">
        <f>Source!I2233</f>
        <v>1</v>
      </c>
      <c r="F1342" s="38">
        <f>Source!AL2233+Source!AM2233+Source!AO2233</f>
        <v>94.69</v>
      </c>
      <c r="G1342" s="52" t="s">
        <v>3</v>
      </c>
      <c r="H1342" s="38">
        <f>ROUND(Source!AC2233*Source!I2233, 2)+ROUND(Source!AD2233*Source!I2233, 2)+ROUND(Source!AF2233*Source!I2233, 2)</f>
        <v>94.69</v>
      </c>
      <c r="I1342" s="39"/>
      <c r="J1342" s="39">
        <f>IF(Source!BC2233&lt;&gt; 0, Source!BC2233, 1)</f>
        <v>2.0699999999999998</v>
      </c>
      <c r="K1342" s="38">
        <f>Source!O2233</f>
        <v>196.01</v>
      </c>
      <c r="L1342" s="40"/>
      <c r="S1342">
        <f>ROUND((Source!FX2233/100)*((ROUND(Source!AF2233*Source!I2233, 2)+ROUND(Source!AE2233*Source!I2233, 2))), 2)</f>
        <v>0</v>
      </c>
      <c r="T1342">
        <f>Source!X2233</f>
        <v>0</v>
      </c>
      <c r="U1342">
        <f>ROUND((Source!FY2233/100)*((ROUND(Source!AF2233*Source!I2233, 2)+ROUND(Source!AE2233*Source!I2233, 2))), 2)</f>
        <v>0</v>
      </c>
      <c r="V1342">
        <f>Source!Y2233</f>
        <v>0</v>
      </c>
      <c r="W1342">
        <f>IF(Source!BI2233&lt;=1,H1342, 0)</f>
        <v>94.69</v>
      </c>
      <c r="X1342">
        <f>IF(Source!BI2233=2,H1342, 0)</f>
        <v>0</v>
      </c>
      <c r="Y1342">
        <f>IF(Source!BI2233=3,H1342, 0)</f>
        <v>0</v>
      </c>
      <c r="Z1342">
        <f>IF(Source!BI2233=4,H1342, 0)</f>
        <v>0</v>
      </c>
    </row>
    <row r="1343" spans="1:26" ht="42.75">
      <c r="A1343" s="23" t="str">
        <f>Source!E2234</f>
        <v>1,2</v>
      </c>
      <c r="B1343" s="53" t="str">
        <f>Source!F2234</f>
        <v>203-8142</v>
      </c>
      <c r="C1343" s="53" t="str">
        <f>Source!G2234</f>
        <v>Блоки дверные из натурального массива дуба (коробка, полотно глухое, наличники, фурнитура)</v>
      </c>
      <c r="D1343" s="37" t="str">
        <f>Source!H2234</f>
        <v>м2</v>
      </c>
      <c r="E1343" s="10">
        <f>Source!I2234</f>
        <v>2</v>
      </c>
      <c r="F1343" s="38">
        <f>Source!AL2234+Source!AM2234+Source!AO2234</f>
        <v>4535.87</v>
      </c>
      <c r="G1343" s="52" t="s">
        <v>3</v>
      </c>
      <c r="H1343" s="38">
        <f>ROUND(Source!AC2234*Source!I2234, 2)+ROUND(Source!AD2234*Source!I2234, 2)+ROUND(Source!AF2234*Source!I2234, 2)</f>
        <v>9071.74</v>
      </c>
      <c r="I1343" s="39"/>
      <c r="J1343" s="39">
        <f>IF(Source!BC2234&lt;&gt; 0, Source!BC2234, 1)</f>
        <v>2.44</v>
      </c>
      <c r="K1343" s="38">
        <f>Source!O2234</f>
        <v>22135.05</v>
      </c>
      <c r="L1343" s="40"/>
      <c r="S1343">
        <f>ROUND((Source!FX2234/100)*((ROUND(Source!AF2234*Source!I2234, 2)+ROUND(Source!AE2234*Source!I2234, 2))), 2)</f>
        <v>0</v>
      </c>
      <c r="T1343">
        <f>Source!X2234</f>
        <v>0</v>
      </c>
      <c r="U1343">
        <f>ROUND((Source!FY2234/100)*((ROUND(Source!AF2234*Source!I2234, 2)+ROUND(Source!AE2234*Source!I2234, 2))), 2)</f>
        <v>0</v>
      </c>
      <c r="V1343">
        <f>Source!Y2234</f>
        <v>0</v>
      </c>
      <c r="W1343">
        <f>IF(Source!BI2234&lt;=1,H1343, 0)</f>
        <v>9071.74</v>
      </c>
      <c r="X1343">
        <f>IF(Source!BI2234=2,H1343, 0)</f>
        <v>0</v>
      </c>
      <c r="Y1343">
        <f>IF(Source!BI2234=3,H1343, 0)</f>
        <v>0</v>
      </c>
      <c r="Z1343">
        <f>IF(Source!BI2234=4,H1343, 0)</f>
        <v>0</v>
      </c>
    </row>
    <row r="1344" spans="1:26" ht="57">
      <c r="A1344" s="54" t="str">
        <f>Source!E2236</f>
        <v>1,4</v>
      </c>
      <c r="B1344" s="55" t="str">
        <f>Source!F2236</f>
        <v>203-0223</v>
      </c>
      <c r="C1344" s="55" t="str">
        <f>Source!G2236</f>
        <v>Блоки дверные с рамочными полотнами однопольные ДН 21-10, площадь 2,05 м2; ДН 24-10, площадь 2,35 м2</v>
      </c>
      <c r="D1344" s="43" t="str">
        <f>Source!H2236</f>
        <v>м2</v>
      </c>
      <c r="E1344" s="44">
        <f>Source!I2236</f>
        <v>-2</v>
      </c>
      <c r="F1344" s="45">
        <f>Source!AL2236+Source!AM2236+Source!AO2236</f>
        <v>207</v>
      </c>
      <c r="G1344" s="46" t="s">
        <v>3</v>
      </c>
      <c r="H1344" s="45">
        <f>ROUND(Source!AC2236*Source!I2236, 2)+ROUND(Source!AD2236*Source!I2236, 2)+ROUND(Source!AF2236*Source!I2236, 2)</f>
        <v>-414</v>
      </c>
      <c r="I1344" s="47"/>
      <c r="J1344" s="47">
        <f>IF(Source!BC2236&lt;&gt; 0, Source!BC2236, 1)</f>
        <v>5.0199999999999996</v>
      </c>
      <c r="K1344" s="45">
        <f>Source!O2236</f>
        <v>-2078.2800000000002</v>
      </c>
      <c r="L1344" s="48"/>
      <c r="S1344">
        <f>ROUND((Source!FX2236/100)*((ROUND(Source!AF2236*Source!I2236, 2)+ROUND(Source!AE2236*Source!I2236, 2))), 2)</f>
        <v>0</v>
      </c>
      <c r="T1344">
        <f>Source!X2236</f>
        <v>0</v>
      </c>
      <c r="U1344">
        <f>ROUND((Source!FY2236/100)*((ROUND(Source!AF2236*Source!I2236, 2)+ROUND(Source!AE2236*Source!I2236, 2))), 2)</f>
        <v>0</v>
      </c>
      <c r="V1344">
        <f>Source!Y2236</f>
        <v>0</v>
      </c>
      <c r="W1344">
        <f>IF(Source!BI2236&lt;=1,H1344, 0)</f>
        <v>-414</v>
      </c>
      <c r="X1344">
        <f>IF(Source!BI2236=2,H1344, 0)</f>
        <v>0</v>
      </c>
      <c r="Y1344">
        <f>IF(Source!BI2236=3,H1344, 0)</f>
        <v>0</v>
      </c>
      <c r="Z1344">
        <f>IF(Source!BI2236=4,H1344, 0)</f>
        <v>0</v>
      </c>
    </row>
    <row r="1345" spans="1:26" ht="15">
      <c r="G1345" s="71">
        <f>H1335+H1336+H1338+H1339+H1340+SUM(H1342:H1344)</f>
        <v>9214.49</v>
      </c>
      <c r="H1345" s="71"/>
      <c r="J1345" s="71">
        <f>K1335+K1336+K1338+K1339+K1340+SUM(K1342:K1344)</f>
        <v>23573.43</v>
      </c>
      <c r="K1345" s="71"/>
      <c r="L1345" s="49">
        <f>Source!U2232</f>
        <v>1.6822199999999998</v>
      </c>
      <c r="O1345" s="32">
        <f>G1345</f>
        <v>9214.49</v>
      </c>
      <c r="P1345" s="32">
        <f>J1345</f>
        <v>23573.43</v>
      </c>
      <c r="Q1345" s="32">
        <f>L1345</f>
        <v>1.6822199999999998</v>
      </c>
      <c r="W1345">
        <f>IF(Source!BI2232&lt;=1,H1335+H1336+H1338+H1339+H1340, 0)</f>
        <v>462.06000000000006</v>
      </c>
      <c r="X1345">
        <f>IF(Source!BI2232=2,H1335+H1336+H1338+H1339+H1340, 0)</f>
        <v>0</v>
      </c>
      <c r="Y1345">
        <f>IF(Source!BI2232=3,H1335+H1336+H1338+H1339+H1340, 0)</f>
        <v>0</v>
      </c>
      <c r="Z1345">
        <f>IF(Source!BI2232=4,H1335+H1336+H1338+H1339+H1340, 0)</f>
        <v>0</v>
      </c>
    </row>
    <row r="1346" spans="1:26" ht="79.5">
      <c r="A1346" s="23" t="str">
        <f>Source!E2237</f>
        <v>4</v>
      </c>
      <c r="B1346" s="53" t="s">
        <v>1036</v>
      </c>
      <c r="C1346" s="53" t="str">
        <f>Source!G2237</f>
        <v>Укладка лаг по плитам перекрытий</v>
      </c>
      <c r="D1346" s="37" t="str">
        <f>Source!H2237</f>
        <v>100 м2 пола</v>
      </c>
      <c r="E1346" s="10">
        <f>Source!I2237</f>
        <v>0.184</v>
      </c>
      <c r="F1346" s="38">
        <f>Source!AL2237+Source!AM2237+Source!AO2237</f>
        <v>2068.7799999999997</v>
      </c>
      <c r="G1346" s="39"/>
      <c r="H1346" s="38"/>
      <c r="I1346" s="39" t="str">
        <f>Source!BO2237</f>
        <v>11-01-012-3</v>
      </c>
      <c r="J1346" s="39"/>
      <c r="K1346" s="38"/>
      <c r="L1346" s="40"/>
      <c r="S1346">
        <f>ROUND((Source!FX2237/100)*((ROUND(Source!AF2237*Source!I2237, 2)+ROUND(Source!AE2237*Source!I2237, 2))), 2)</f>
        <v>72.03</v>
      </c>
      <c r="T1346">
        <f>Source!X2237</f>
        <v>2021.47</v>
      </c>
      <c r="U1346">
        <f>ROUND((Source!FY2237/100)*((ROUND(Source!AF2237*Source!I2237, 2)+ROUND(Source!AE2237*Source!I2237, 2))), 2)</f>
        <v>41.48</v>
      </c>
      <c r="V1346">
        <f>Source!Y2237</f>
        <v>1096.76</v>
      </c>
    </row>
    <row r="1347" spans="1:26">
      <c r="C1347" s="31" t="str">
        <f>"Объем: "&amp;Source!I2237&amp;"=18,4/"&amp;"100"</f>
        <v>Объем: 0,184=18,4/100</v>
      </c>
    </row>
    <row r="1348" spans="1:26" ht="14.25">
      <c r="A1348" s="23"/>
      <c r="B1348" s="53"/>
      <c r="C1348" s="53" t="s">
        <v>1026</v>
      </c>
      <c r="D1348" s="37"/>
      <c r="E1348" s="10"/>
      <c r="F1348" s="38">
        <f>Source!AO2237</f>
        <v>304.86</v>
      </c>
      <c r="G1348" s="39" t="str">
        <f>Source!DG2237</f>
        <v>)*1,15</v>
      </c>
      <c r="H1348" s="38">
        <f>ROUND(Source!AF2237*Source!I2237, 2)</f>
        <v>64.510000000000005</v>
      </c>
      <c r="I1348" s="39"/>
      <c r="J1348" s="39">
        <f>IF(Source!BA2237&lt;&gt; 0, Source!BA2237, 1)</f>
        <v>33.049999999999997</v>
      </c>
      <c r="K1348" s="38">
        <f>Source!S2237</f>
        <v>2132.0100000000002</v>
      </c>
      <c r="L1348" s="40"/>
      <c r="R1348">
        <f>H1348</f>
        <v>64.510000000000005</v>
      </c>
    </row>
    <row r="1349" spans="1:26" ht="14.25">
      <c r="A1349" s="23"/>
      <c r="B1349" s="53"/>
      <c r="C1349" s="53" t="s">
        <v>92</v>
      </c>
      <c r="D1349" s="37"/>
      <c r="E1349" s="10"/>
      <c r="F1349" s="38">
        <f>Source!AM2237</f>
        <v>28.6</v>
      </c>
      <c r="G1349" s="39" t="str">
        <f>Source!DE2237</f>
        <v>)*1,25</v>
      </c>
      <c r="H1349" s="38">
        <f>ROUND(Source!AD2237*Source!I2237, 2)</f>
        <v>6.58</v>
      </c>
      <c r="I1349" s="39"/>
      <c r="J1349" s="39">
        <f>IF(Source!BB2237&lt;&gt; 0, Source!BB2237, 1)</f>
        <v>11.52</v>
      </c>
      <c r="K1349" s="38">
        <f>Source!Q2237</f>
        <v>75.78</v>
      </c>
      <c r="L1349" s="40"/>
    </row>
    <row r="1350" spans="1:26" ht="14.25">
      <c r="A1350" s="23"/>
      <c r="B1350" s="53"/>
      <c r="C1350" s="53" t="s">
        <v>1032</v>
      </c>
      <c r="D1350" s="37"/>
      <c r="E1350" s="10"/>
      <c r="F1350" s="38">
        <f>Source!AN2237</f>
        <v>2.4300000000000002</v>
      </c>
      <c r="G1350" s="39" t="str">
        <f>Source!DF2237</f>
        <v>)*1,25</v>
      </c>
      <c r="H1350" s="50">
        <f>ROUND(Source!AE2237*Source!I2237, 2)</f>
        <v>0.56000000000000005</v>
      </c>
      <c r="I1350" s="39"/>
      <c r="J1350" s="39">
        <f>IF(Source!BS2237&lt;&gt; 0, Source!BS2237, 1)</f>
        <v>33.049999999999997</v>
      </c>
      <c r="K1350" s="50">
        <f>Source!R2237</f>
        <v>18.489999999999998</v>
      </c>
      <c r="L1350" s="40"/>
      <c r="R1350">
        <f>H1350</f>
        <v>0.56000000000000005</v>
      </c>
    </row>
    <row r="1351" spans="1:26" ht="14.25">
      <c r="A1351" s="23"/>
      <c r="B1351" s="53"/>
      <c r="C1351" s="53" t="s">
        <v>1034</v>
      </c>
      <c r="D1351" s="37"/>
      <c r="E1351" s="10"/>
      <c r="F1351" s="38">
        <f>Source!AL2237</f>
        <v>1735.32</v>
      </c>
      <c r="G1351" s="39" t="str">
        <f>Source!DD2237</f>
        <v/>
      </c>
      <c r="H1351" s="38">
        <f>ROUND(Source!AC2237*Source!I2237, 2)</f>
        <v>319.3</v>
      </c>
      <c r="I1351" s="39"/>
      <c r="J1351" s="39">
        <f>IF(Source!BC2237&lt;&gt; 0, Source!BC2237, 1)</f>
        <v>3.5</v>
      </c>
      <c r="K1351" s="38">
        <f>Source!P2237</f>
        <v>1117.55</v>
      </c>
      <c r="L1351" s="40"/>
    </row>
    <row r="1352" spans="1:26" ht="14.25">
      <c r="A1352" s="23"/>
      <c r="B1352" s="53"/>
      <c r="C1352" s="53" t="s">
        <v>1027</v>
      </c>
      <c r="D1352" s="37" t="s">
        <v>1028</v>
      </c>
      <c r="E1352" s="10">
        <f>Source!BZ2237</f>
        <v>123</v>
      </c>
      <c r="F1352" s="69" t="str">
        <f>CONCATENATE(" )", Source!DL2237, Source!FT2237, "=", Source!FX2237)</f>
        <v xml:space="preserve"> )*0,9=110,7</v>
      </c>
      <c r="G1352" s="70"/>
      <c r="H1352" s="38">
        <f>SUM(S1346:S1354)</f>
        <v>72.03</v>
      </c>
      <c r="I1352" s="41" t="str">
        <f>CONCATENATE(Source!FX2237, Source!FV2237, "=")</f>
        <v>110,7*0,85=</v>
      </c>
      <c r="J1352" s="36">
        <f>Source!AT2237</f>
        <v>94</v>
      </c>
      <c r="K1352" s="38">
        <f>SUM(T1346:T1354)</f>
        <v>2021.47</v>
      </c>
      <c r="L1352" s="40"/>
    </row>
    <row r="1353" spans="1:26" ht="14.25">
      <c r="A1353" s="23"/>
      <c r="B1353" s="53"/>
      <c r="C1353" s="53" t="s">
        <v>1029</v>
      </c>
      <c r="D1353" s="37" t="s">
        <v>1028</v>
      </c>
      <c r="E1353" s="10">
        <f>Source!CA2237</f>
        <v>75</v>
      </c>
      <c r="F1353" s="69" t="str">
        <f>CONCATENATE(" )", Source!DM2237, Source!FU2237, "=", Source!FY2237)</f>
        <v xml:space="preserve"> )*0,85=63,75</v>
      </c>
      <c r="G1353" s="70"/>
      <c r="H1353" s="38">
        <f>SUM(U1346:U1354)</f>
        <v>41.48</v>
      </c>
      <c r="I1353" s="41" t="str">
        <f>CONCATENATE(Source!FY2237, Source!FW2237, "=")</f>
        <v>63,75*0,8=</v>
      </c>
      <c r="J1353" s="36">
        <f>Source!AU2237</f>
        <v>51</v>
      </c>
      <c r="K1353" s="38">
        <f>SUM(V1346:V1354)</f>
        <v>1096.76</v>
      </c>
      <c r="L1353" s="40"/>
    </row>
    <row r="1354" spans="1:26" ht="14.25">
      <c r="A1354" s="54"/>
      <c r="B1354" s="55"/>
      <c r="C1354" s="55" t="s">
        <v>1030</v>
      </c>
      <c r="D1354" s="43" t="s">
        <v>1031</v>
      </c>
      <c r="E1354" s="44">
        <f>Source!AQ2237</f>
        <v>35.74</v>
      </c>
      <c r="F1354" s="45"/>
      <c r="G1354" s="47" t="str">
        <f>Source!DI2237</f>
        <v>)*1,15</v>
      </c>
      <c r="H1354" s="45"/>
      <c r="I1354" s="47"/>
      <c r="J1354" s="47"/>
      <c r="K1354" s="45"/>
      <c r="L1354" s="51">
        <f>Source!U2237</f>
        <v>7.5625839999999993</v>
      </c>
    </row>
    <row r="1355" spans="1:26" ht="15">
      <c r="G1355" s="71">
        <f>H1348+H1349+H1351+H1352+H1353</f>
        <v>503.9</v>
      </c>
      <c r="H1355" s="71"/>
      <c r="J1355" s="71">
        <f>K1348+K1349+K1351+K1352+K1353</f>
        <v>6443.5700000000006</v>
      </c>
      <c r="K1355" s="71"/>
      <c r="L1355" s="49">
        <f>Source!U2237</f>
        <v>7.5625839999999993</v>
      </c>
      <c r="O1355" s="32">
        <f>G1355</f>
        <v>503.9</v>
      </c>
      <c r="P1355" s="32">
        <f>J1355</f>
        <v>6443.5700000000006</v>
      </c>
      <c r="Q1355" s="32">
        <f>L1355</f>
        <v>7.5625839999999993</v>
      </c>
      <c r="W1355">
        <f>IF(Source!BI2237&lt;=1,H1348+H1349+H1351+H1352+H1353, 0)</f>
        <v>503.9</v>
      </c>
      <c r="X1355">
        <f>IF(Source!BI2237=2,H1348+H1349+H1351+H1352+H1353, 0)</f>
        <v>0</v>
      </c>
      <c r="Y1355">
        <f>IF(Source!BI2237=3,H1348+H1349+H1351+H1352+H1353, 0)</f>
        <v>0</v>
      </c>
      <c r="Z1355">
        <f>IF(Source!BI2237=4,H1348+H1349+H1351+H1352+H1353, 0)</f>
        <v>0</v>
      </c>
    </row>
    <row r="1356" spans="1:26" ht="79.5">
      <c r="A1356" s="23" t="str">
        <f>Source!E2238</f>
        <v>5</v>
      </c>
      <c r="B1356" s="53" t="s">
        <v>1040</v>
      </c>
      <c r="C1356" s="53" t="str">
        <f>Source!G2238</f>
        <v>Устройство покрытий дощатых толщиной 28 мм</v>
      </c>
      <c r="D1356" s="37" t="str">
        <f>Source!H2238</f>
        <v>100 м2 покрытия</v>
      </c>
      <c r="E1356" s="10">
        <f>Source!I2238</f>
        <v>0.184</v>
      </c>
      <c r="F1356" s="38">
        <f>Source!AL2238+Source!AM2238+Source!AO2238</f>
        <v>6972.3600000000006</v>
      </c>
      <c r="G1356" s="39"/>
      <c r="H1356" s="38"/>
      <c r="I1356" s="39" t="str">
        <f>Source!BO2238</f>
        <v>11-01-033-1</v>
      </c>
      <c r="J1356" s="39"/>
      <c r="K1356" s="38"/>
      <c r="L1356" s="40"/>
      <c r="S1356">
        <f>ROUND((Source!FX2238/100)*((ROUND(Source!AF2238*Source!I2238, 2)+ROUND(Source!AE2238*Source!I2238, 2))), 2)</f>
        <v>123.32</v>
      </c>
      <c r="T1356">
        <f>Source!X2238</f>
        <v>3460.78</v>
      </c>
      <c r="U1356">
        <f>ROUND((Source!FY2238/100)*((ROUND(Source!AF2238*Source!I2238, 2)+ROUND(Source!AE2238*Source!I2238, 2))), 2)</f>
        <v>71.02</v>
      </c>
      <c r="V1356">
        <f>Source!Y2238</f>
        <v>1877.66</v>
      </c>
    </row>
    <row r="1357" spans="1:26">
      <c r="C1357" s="31" t="str">
        <f>"Объем: "&amp;Source!I2238&amp;"=18,4/"&amp;"100"</f>
        <v>Объем: 0,184=18,4/100</v>
      </c>
    </row>
    <row r="1358" spans="1:26" ht="14.25">
      <c r="A1358" s="23"/>
      <c r="B1358" s="53"/>
      <c r="C1358" s="53" t="s">
        <v>1026</v>
      </c>
      <c r="D1358" s="37"/>
      <c r="E1358" s="10"/>
      <c r="F1358" s="38">
        <f>Source!AO2238</f>
        <v>517.94000000000005</v>
      </c>
      <c r="G1358" s="39" t="str">
        <f>Source!DG2238</f>
        <v>)*1,15</v>
      </c>
      <c r="H1358" s="38">
        <f>ROUND(Source!AF2238*Source!I2238, 2)</f>
        <v>109.6</v>
      </c>
      <c r="I1358" s="39"/>
      <c r="J1358" s="39">
        <f>IF(Source!BA2238&lt;&gt; 0, Source!BA2238, 1)</f>
        <v>33.049999999999997</v>
      </c>
      <c r="K1358" s="38">
        <f>Source!S2238</f>
        <v>3622.15</v>
      </c>
      <c r="L1358" s="40"/>
      <c r="R1358">
        <f>H1358</f>
        <v>109.6</v>
      </c>
    </row>
    <row r="1359" spans="1:26" ht="14.25">
      <c r="A1359" s="23"/>
      <c r="B1359" s="53"/>
      <c r="C1359" s="53" t="s">
        <v>92</v>
      </c>
      <c r="D1359" s="37"/>
      <c r="E1359" s="10"/>
      <c r="F1359" s="38">
        <f>Source!AM2238</f>
        <v>97.78</v>
      </c>
      <c r="G1359" s="39" t="str">
        <f>Source!DE2238</f>
        <v>)*1,25</v>
      </c>
      <c r="H1359" s="38">
        <f>ROUND(Source!AD2238*Source!I2238, 2)</f>
        <v>22.49</v>
      </c>
      <c r="I1359" s="39"/>
      <c r="J1359" s="39">
        <f>IF(Source!BB2238&lt;&gt; 0, Source!BB2238, 1)</f>
        <v>11.56</v>
      </c>
      <c r="K1359" s="38">
        <f>Source!Q2238</f>
        <v>259.99</v>
      </c>
      <c r="L1359" s="40"/>
    </row>
    <row r="1360" spans="1:26" ht="14.25">
      <c r="A1360" s="23"/>
      <c r="B1360" s="53"/>
      <c r="C1360" s="53" t="s">
        <v>1032</v>
      </c>
      <c r="D1360" s="37"/>
      <c r="E1360" s="10"/>
      <c r="F1360" s="38">
        <f>Source!AN2238</f>
        <v>7.83</v>
      </c>
      <c r="G1360" s="39" t="str">
        <f>Source!DF2238</f>
        <v>)*1,25</v>
      </c>
      <c r="H1360" s="50">
        <f>ROUND(Source!AE2238*Source!I2238, 2)</f>
        <v>1.8</v>
      </c>
      <c r="I1360" s="39"/>
      <c r="J1360" s="39">
        <f>IF(Source!BS2238&lt;&gt; 0, Source!BS2238, 1)</f>
        <v>33.049999999999997</v>
      </c>
      <c r="K1360" s="50">
        <f>Source!R2238</f>
        <v>59.53</v>
      </c>
      <c r="L1360" s="40"/>
      <c r="R1360">
        <f>H1360</f>
        <v>1.8</v>
      </c>
    </row>
    <row r="1361" spans="1:26" ht="14.25">
      <c r="A1361" s="23"/>
      <c r="B1361" s="53"/>
      <c r="C1361" s="53" t="s">
        <v>1034</v>
      </c>
      <c r="D1361" s="37"/>
      <c r="E1361" s="10"/>
      <c r="F1361" s="38">
        <f>Source!AL2238</f>
        <v>6356.64</v>
      </c>
      <c r="G1361" s="39" t="str">
        <f>Source!DD2238</f>
        <v/>
      </c>
      <c r="H1361" s="38">
        <f>ROUND(Source!AC2238*Source!I2238, 2)</f>
        <v>1169.6199999999999</v>
      </c>
      <c r="I1361" s="39"/>
      <c r="J1361" s="39">
        <f>IF(Source!BC2238&lt;&gt; 0, Source!BC2238, 1)</f>
        <v>6.54</v>
      </c>
      <c r="K1361" s="38">
        <f>Source!P2238</f>
        <v>7649.33</v>
      </c>
      <c r="L1361" s="40"/>
    </row>
    <row r="1362" spans="1:26" ht="14.25">
      <c r="A1362" s="23"/>
      <c r="B1362" s="53"/>
      <c r="C1362" s="53" t="s">
        <v>1027</v>
      </c>
      <c r="D1362" s="37" t="s">
        <v>1028</v>
      </c>
      <c r="E1362" s="10">
        <f>Source!BZ2238</f>
        <v>123</v>
      </c>
      <c r="F1362" s="69" t="str">
        <f>CONCATENATE(" )", Source!DL2238, Source!FT2238, "=", Source!FX2238)</f>
        <v xml:space="preserve"> )*0,9=110,7</v>
      </c>
      <c r="G1362" s="70"/>
      <c r="H1362" s="38">
        <f>SUM(S1356:S1364)</f>
        <v>123.32</v>
      </c>
      <c r="I1362" s="41" t="str">
        <f>CONCATENATE(Source!FX2238, Source!FV2238, "=")</f>
        <v>110,7*0,85=</v>
      </c>
      <c r="J1362" s="36">
        <f>Source!AT2238</f>
        <v>94</v>
      </c>
      <c r="K1362" s="38">
        <f>SUM(T1356:T1364)</f>
        <v>3460.78</v>
      </c>
      <c r="L1362" s="40"/>
    </row>
    <row r="1363" spans="1:26" ht="14.25">
      <c r="A1363" s="23"/>
      <c r="B1363" s="53"/>
      <c r="C1363" s="53" t="s">
        <v>1029</v>
      </c>
      <c r="D1363" s="37" t="s">
        <v>1028</v>
      </c>
      <c r="E1363" s="10">
        <f>Source!CA2238</f>
        <v>75</v>
      </c>
      <c r="F1363" s="69" t="str">
        <f>CONCATENATE(" )", Source!DM2238, Source!FU2238, "=", Source!FY2238)</f>
        <v xml:space="preserve"> )*0,85=63,75</v>
      </c>
      <c r="G1363" s="70"/>
      <c r="H1363" s="38">
        <f>SUM(U1356:U1364)</f>
        <v>71.02</v>
      </c>
      <c r="I1363" s="41" t="str">
        <f>CONCATENATE(Source!FY2238, Source!FW2238, "=")</f>
        <v>63,75*0,8=</v>
      </c>
      <c r="J1363" s="36">
        <f>Source!AU2238</f>
        <v>51</v>
      </c>
      <c r="K1363" s="38">
        <f>SUM(V1356:V1364)</f>
        <v>1877.66</v>
      </c>
      <c r="L1363" s="40"/>
    </row>
    <row r="1364" spans="1:26" ht="14.25">
      <c r="A1364" s="54"/>
      <c r="B1364" s="55"/>
      <c r="C1364" s="55" t="s">
        <v>1030</v>
      </c>
      <c r="D1364" s="43" t="s">
        <v>1031</v>
      </c>
      <c r="E1364" s="44">
        <f>Source!AQ2238</f>
        <v>60.72</v>
      </c>
      <c r="F1364" s="45"/>
      <c r="G1364" s="47" t="str">
        <f>Source!DI2238</f>
        <v>)*1,15</v>
      </c>
      <c r="H1364" s="45"/>
      <c r="I1364" s="47"/>
      <c r="J1364" s="47"/>
      <c r="K1364" s="45"/>
      <c r="L1364" s="51">
        <f>Source!U2238</f>
        <v>12.848351999999998</v>
      </c>
    </row>
    <row r="1365" spans="1:26" ht="15">
      <c r="G1365" s="71">
        <f>H1358+H1359+H1361+H1362+H1363</f>
        <v>1496.0499999999997</v>
      </c>
      <c r="H1365" s="71"/>
      <c r="J1365" s="71">
        <f>K1358+K1359+K1361+K1362+K1363</f>
        <v>16869.910000000003</v>
      </c>
      <c r="K1365" s="71"/>
      <c r="L1365" s="49">
        <f>Source!U2238</f>
        <v>12.848351999999998</v>
      </c>
      <c r="O1365" s="32">
        <f>G1365</f>
        <v>1496.0499999999997</v>
      </c>
      <c r="P1365" s="32">
        <f>J1365</f>
        <v>16869.910000000003</v>
      </c>
      <c r="Q1365" s="32">
        <f>L1365</f>
        <v>12.848351999999998</v>
      </c>
      <c r="W1365">
        <f>IF(Source!BI2238&lt;=1,H1358+H1359+H1361+H1362+H1363, 0)</f>
        <v>1496.0499999999997</v>
      </c>
      <c r="X1365">
        <f>IF(Source!BI2238=2,H1358+H1359+H1361+H1362+H1363, 0)</f>
        <v>0</v>
      </c>
      <c r="Y1365">
        <f>IF(Source!BI2238=3,H1358+H1359+H1361+H1362+H1363, 0)</f>
        <v>0</v>
      </c>
      <c r="Z1365">
        <f>IF(Source!BI2238=4,H1358+H1359+H1361+H1362+H1363, 0)</f>
        <v>0</v>
      </c>
    </row>
    <row r="1366" spans="1:26" ht="42.75">
      <c r="A1366" s="23" t="str">
        <f>Source!E2239</f>
        <v>6</v>
      </c>
      <c r="B1366" s="53" t="str">
        <f>Source!F2239</f>
        <v>11-01-053-2</v>
      </c>
      <c r="C1366" s="53" t="str">
        <f>Source!G2239</f>
        <v>Устройство оснований полов из фанеры в один слой площадью свыше 20 м2</v>
      </c>
      <c r="D1366" s="37" t="str">
        <f>Source!H2239</f>
        <v>100 м2 пола</v>
      </c>
      <c r="E1366" s="10">
        <f>Source!I2239</f>
        <v>0.184</v>
      </c>
      <c r="F1366" s="38">
        <f>Source!AL2239+Source!AM2239+Source!AO2239</f>
        <v>6214.5300000000007</v>
      </c>
      <c r="G1366" s="39"/>
      <c r="H1366" s="38"/>
      <c r="I1366" s="39" t="str">
        <f>Source!BO2239</f>
        <v>11-01-053-2</v>
      </c>
      <c r="J1366" s="39"/>
      <c r="K1366" s="38"/>
      <c r="L1366" s="40"/>
      <c r="S1366">
        <f>ROUND((Source!FX2239/100)*((ROUND(Source!AF2239*Source!I2239, 2)+ROUND(Source!AE2239*Source!I2239, 2))), 2)</f>
        <v>76.98</v>
      </c>
      <c r="T1366">
        <f>Source!X2239</f>
        <v>2160.4899999999998</v>
      </c>
      <c r="U1366">
        <f>ROUND((Source!FY2239/100)*((ROUND(Source!AF2239*Source!I2239, 2)+ROUND(Source!AE2239*Source!I2239, 2))), 2)</f>
        <v>44.33</v>
      </c>
      <c r="V1366">
        <f>Source!Y2239</f>
        <v>1172.18</v>
      </c>
    </row>
    <row r="1367" spans="1:26">
      <c r="C1367" s="31" t="str">
        <f>"Объем: "&amp;Source!I2239&amp;"=18,4/"&amp;"100"</f>
        <v>Объем: 0,184=18,4/100</v>
      </c>
    </row>
    <row r="1368" spans="1:26" ht="14.25">
      <c r="A1368" s="23"/>
      <c r="B1368" s="53"/>
      <c r="C1368" s="53" t="s">
        <v>1026</v>
      </c>
      <c r="D1368" s="37"/>
      <c r="E1368" s="10"/>
      <c r="F1368" s="38">
        <f>Source!AO2239</f>
        <v>255.39</v>
      </c>
      <c r="G1368" s="39" t="str">
        <f>Source!DG2239</f>
        <v>)*1,15</v>
      </c>
      <c r="H1368" s="38">
        <f>ROUND(Source!AF2239*Source!I2239, 2)</f>
        <v>54.04</v>
      </c>
      <c r="I1368" s="39"/>
      <c r="J1368" s="39">
        <f>IF(Source!BA2239&lt;&gt; 0, Source!BA2239, 1)</f>
        <v>33.049999999999997</v>
      </c>
      <c r="K1368" s="38">
        <f>Source!S2239</f>
        <v>1786.05</v>
      </c>
      <c r="L1368" s="40"/>
      <c r="R1368">
        <f>H1368</f>
        <v>54.04</v>
      </c>
    </row>
    <row r="1369" spans="1:26" ht="14.25">
      <c r="A1369" s="23"/>
      <c r="B1369" s="53"/>
      <c r="C1369" s="53" t="s">
        <v>92</v>
      </c>
      <c r="D1369" s="37"/>
      <c r="E1369" s="10"/>
      <c r="F1369" s="38">
        <f>Source!AM2239</f>
        <v>375.46</v>
      </c>
      <c r="G1369" s="39" t="str">
        <f>Source!DE2239</f>
        <v>)*1,25</v>
      </c>
      <c r="H1369" s="38">
        <f>ROUND(Source!AD2239*Source!I2239, 2)</f>
        <v>86.36</v>
      </c>
      <c r="I1369" s="39"/>
      <c r="J1369" s="39">
        <f>IF(Source!BB2239&lt;&gt; 0, Source!BB2239, 1)</f>
        <v>10.86</v>
      </c>
      <c r="K1369" s="38">
        <f>Source!Q2239</f>
        <v>937.83</v>
      </c>
      <c r="L1369" s="40"/>
    </row>
    <row r="1370" spans="1:26" ht="14.25">
      <c r="A1370" s="23"/>
      <c r="B1370" s="53"/>
      <c r="C1370" s="53" t="s">
        <v>1032</v>
      </c>
      <c r="D1370" s="37"/>
      <c r="E1370" s="10"/>
      <c r="F1370" s="38">
        <f>Source!AN2239</f>
        <v>67.400000000000006</v>
      </c>
      <c r="G1370" s="39" t="str">
        <f>Source!DF2239</f>
        <v>)*1,25</v>
      </c>
      <c r="H1370" s="50">
        <f>ROUND(Source!AE2239*Source!I2239, 2)</f>
        <v>15.5</v>
      </c>
      <c r="I1370" s="39"/>
      <c r="J1370" s="39">
        <f>IF(Source!BS2239&lt;&gt; 0, Source!BS2239, 1)</f>
        <v>33.049999999999997</v>
      </c>
      <c r="K1370" s="50">
        <f>Source!R2239</f>
        <v>512.34</v>
      </c>
      <c r="L1370" s="40"/>
      <c r="R1370">
        <f>H1370</f>
        <v>15.5</v>
      </c>
    </row>
    <row r="1371" spans="1:26" ht="14.25">
      <c r="A1371" s="23"/>
      <c r="B1371" s="53"/>
      <c r="C1371" s="53" t="s">
        <v>1034</v>
      </c>
      <c r="D1371" s="37"/>
      <c r="E1371" s="10"/>
      <c r="F1371" s="38">
        <f>Source!AL2239</f>
        <v>5583.68</v>
      </c>
      <c r="G1371" s="39" t="str">
        <f>Source!DD2239</f>
        <v/>
      </c>
      <c r="H1371" s="38">
        <f>ROUND(Source!AC2239*Source!I2239, 2)</f>
        <v>1027.4000000000001</v>
      </c>
      <c r="I1371" s="39"/>
      <c r="J1371" s="39">
        <f>IF(Source!BC2239&lt;&gt; 0, Source!BC2239, 1)</f>
        <v>5.87</v>
      </c>
      <c r="K1371" s="38">
        <f>Source!P2239</f>
        <v>6030.82</v>
      </c>
      <c r="L1371" s="40"/>
    </row>
    <row r="1372" spans="1:26" ht="14.25">
      <c r="A1372" s="23"/>
      <c r="B1372" s="53"/>
      <c r="C1372" s="53" t="s">
        <v>1027</v>
      </c>
      <c r="D1372" s="37" t="s">
        <v>1028</v>
      </c>
      <c r="E1372" s="10">
        <f>Source!BZ2239</f>
        <v>123</v>
      </c>
      <c r="F1372" s="69" t="str">
        <f>CONCATENATE(" )", Source!DL2239, Source!FT2239, "=", Source!FX2239)</f>
        <v xml:space="preserve"> )*0,9=110,7</v>
      </c>
      <c r="G1372" s="70"/>
      <c r="H1372" s="38">
        <f>SUM(S1366:S1374)</f>
        <v>76.98</v>
      </c>
      <c r="I1372" s="41" t="str">
        <f>CONCATENATE(Source!FX2239, Source!FV2239, "=")</f>
        <v>110,7*0,85=</v>
      </c>
      <c r="J1372" s="36">
        <f>Source!AT2239</f>
        <v>94</v>
      </c>
      <c r="K1372" s="38">
        <f>SUM(T1366:T1374)</f>
        <v>2160.4899999999998</v>
      </c>
      <c r="L1372" s="40"/>
    </row>
    <row r="1373" spans="1:26" ht="14.25">
      <c r="A1373" s="23"/>
      <c r="B1373" s="53"/>
      <c r="C1373" s="53" t="s">
        <v>1029</v>
      </c>
      <c r="D1373" s="37" t="s">
        <v>1028</v>
      </c>
      <c r="E1373" s="10">
        <f>Source!CA2239</f>
        <v>75</v>
      </c>
      <c r="F1373" s="69" t="str">
        <f>CONCATENATE(" )", Source!DM2239, Source!FU2239, "=", Source!FY2239)</f>
        <v xml:space="preserve"> )*0,85=63,75</v>
      </c>
      <c r="G1373" s="70"/>
      <c r="H1373" s="38">
        <f>SUM(U1366:U1374)</f>
        <v>44.33</v>
      </c>
      <c r="I1373" s="41" t="str">
        <f>CONCATENATE(Source!FY2239, Source!FW2239, "=")</f>
        <v>63,75*0,8=</v>
      </c>
      <c r="J1373" s="36">
        <f>Source!AU2239</f>
        <v>51</v>
      </c>
      <c r="K1373" s="38">
        <f>SUM(V1366:V1374)</f>
        <v>1172.18</v>
      </c>
      <c r="L1373" s="40"/>
    </row>
    <row r="1374" spans="1:26" ht="14.25">
      <c r="A1374" s="54"/>
      <c r="B1374" s="55"/>
      <c r="C1374" s="55" t="s">
        <v>1030</v>
      </c>
      <c r="D1374" s="43" t="s">
        <v>1031</v>
      </c>
      <c r="E1374" s="44">
        <f>Source!AQ2239</f>
        <v>31.26</v>
      </c>
      <c r="F1374" s="45"/>
      <c r="G1374" s="47" t="str">
        <f>Source!DI2239</f>
        <v>)*1,15</v>
      </c>
      <c r="H1374" s="45"/>
      <c r="I1374" s="47"/>
      <c r="J1374" s="47"/>
      <c r="K1374" s="45"/>
      <c r="L1374" s="51">
        <f>Source!U2239</f>
        <v>6.6146159999999998</v>
      </c>
    </row>
    <row r="1375" spans="1:26" ht="15">
      <c r="G1375" s="71">
        <f>H1368+H1369+H1371+H1372+H1373</f>
        <v>1289.1100000000001</v>
      </c>
      <c r="H1375" s="71"/>
      <c r="J1375" s="71">
        <f>K1368+K1369+K1371+K1372+K1373</f>
        <v>12087.37</v>
      </c>
      <c r="K1375" s="71"/>
      <c r="L1375" s="49">
        <f>Source!U2239</f>
        <v>6.6146159999999998</v>
      </c>
      <c r="O1375" s="32">
        <f>G1375</f>
        <v>1289.1100000000001</v>
      </c>
      <c r="P1375" s="32">
        <f>J1375</f>
        <v>12087.37</v>
      </c>
      <c r="Q1375" s="32">
        <f>L1375</f>
        <v>6.6146159999999998</v>
      </c>
      <c r="W1375">
        <f>IF(Source!BI2239&lt;=1,H1368+H1369+H1371+H1372+H1373, 0)</f>
        <v>1289.1100000000001</v>
      </c>
      <c r="X1375">
        <f>IF(Source!BI2239=2,H1368+H1369+H1371+H1372+H1373, 0)</f>
        <v>0</v>
      </c>
      <c r="Y1375">
        <f>IF(Source!BI2239=3,H1368+H1369+H1371+H1372+H1373, 0)</f>
        <v>0</v>
      </c>
      <c r="Z1375">
        <f>IF(Source!BI2239=4,H1368+H1369+H1371+H1372+H1373, 0)</f>
        <v>0</v>
      </c>
    </row>
    <row r="1376" spans="1:26" ht="79.5">
      <c r="A1376" s="23" t="str">
        <f>Source!E2240</f>
        <v>7</v>
      </c>
      <c r="B1376" s="53" t="s">
        <v>1037</v>
      </c>
      <c r="C1376" s="53" t="str">
        <f>Source!G2240</f>
        <v>Устройство гетерогенного и гомогенного покрытия на клее со свариванием полотнищ в стыках</v>
      </c>
      <c r="D1376" s="37" t="str">
        <f>Source!H2240</f>
        <v>100 м2</v>
      </c>
      <c r="E1376" s="10">
        <f>Source!I2240</f>
        <v>0.184</v>
      </c>
      <c r="F1376" s="38">
        <f>Source!AL2240+Source!AM2240+Source!AO2240</f>
        <v>1180.5999999999999</v>
      </c>
      <c r="G1376" s="39"/>
      <c r="H1376" s="38"/>
      <c r="I1376" s="39" t="str">
        <f>Source!BO2240</f>
        <v>11-01-057-1</v>
      </c>
      <c r="J1376" s="39"/>
      <c r="K1376" s="38"/>
      <c r="L1376" s="40"/>
      <c r="S1376">
        <f>ROUND((Source!FX2240/100)*((ROUND(Source!AF2240*Source!I2240, 2)+ROUND(Source!AE2240*Source!I2240, 2))), 2)</f>
        <v>90.57</v>
      </c>
      <c r="T1376">
        <f>Source!X2240</f>
        <v>2541.83</v>
      </c>
      <c r="U1376">
        <f>ROUND((Source!FY2240/100)*((ROUND(Source!AF2240*Source!I2240, 2)+ROUND(Source!AE2240*Source!I2240, 2))), 2)</f>
        <v>52.16</v>
      </c>
      <c r="V1376">
        <f>Source!Y2240</f>
        <v>1379.08</v>
      </c>
    </row>
    <row r="1377" spans="1:26">
      <c r="C1377" s="31" t="str">
        <f>"Объем: "&amp;Source!I2240&amp;"=18,4/"&amp;"100"</f>
        <v>Объем: 0,184=18,4/100</v>
      </c>
    </row>
    <row r="1378" spans="1:26" ht="14.25">
      <c r="A1378" s="23"/>
      <c r="B1378" s="53"/>
      <c r="C1378" s="53" t="s">
        <v>1026</v>
      </c>
      <c r="D1378" s="37"/>
      <c r="E1378" s="10"/>
      <c r="F1378" s="38">
        <f>Source!AO2240</f>
        <v>386.07</v>
      </c>
      <c r="G1378" s="39" t="str">
        <f>Source!DG2240</f>
        <v>)*1,15</v>
      </c>
      <c r="H1378" s="38">
        <f>ROUND(Source!AF2240*Source!I2240, 2)</f>
        <v>81.69</v>
      </c>
      <c r="I1378" s="39"/>
      <c r="J1378" s="39">
        <f>IF(Source!BA2240&lt;&gt; 0, Source!BA2240, 1)</f>
        <v>33.049999999999997</v>
      </c>
      <c r="K1378" s="38">
        <f>Source!S2240</f>
        <v>2699.93</v>
      </c>
      <c r="L1378" s="40"/>
      <c r="R1378">
        <f>H1378</f>
        <v>81.69</v>
      </c>
    </row>
    <row r="1379" spans="1:26" ht="14.25">
      <c r="A1379" s="23"/>
      <c r="B1379" s="53"/>
      <c r="C1379" s="53" t="s">
        <v>92</v>
      </c>
      <c r="D1379" s="37"/>
      <c r="E1379" s="10"/>
      <c r="F1379" s="38">
        <f>Source!AM2240</f>
        <v>5.77</v>
      </c>
      <c r="G1379" s="39" t="str">
        <f>Source!DE2240</f>
        <v>)*1,25</v>
      </c>
      <c r="H1379" s="38">
        <f>ROUND(Source!AD2240*Source!I2240, 2)</f>
        <v>1.33</v>
      </c>
      <c r="I1379" s="39"/>
      <c r="J1379" s="39">
        <f>IF(Source!BB2240&lt;&gt; 0, Source!BB2240, 1)</f>
        <v>9.84</v>
      </c>
      <c r="K1379" s="38">
        <f>Source!Q2240</f>
        <v>13.07</v>
      </c>
      <c r="L1379" s="40"/>
    </row>
    <row r="1380" spans="1:26" ht="14.25">
      <c r="A1380" s="23"/>
      <c r="B1380" s="53"/>
      <c r="C1380" s="53" t="s">
        <v>1032</v>
      </c>
      <c r="D1380" s="37"/>
      <c r="E1380" s="10"/>
      <c r="F1380" s="38">
        <f>Source!AN2240</f>
        <v>0.54</v>
      </c>
      <c r="G1380" s="39" t="str">
        <f>Source!DF2240</f>
        <v>)*1,25</v>
      </c>
      <c r="H1380" s="50">
        <f>ROUND(Source!AE2240*Source!I2240, 2)</f>
        <v>0.13</v>
      </c>
      <c r="I1380" s="39"/>
      <c r="J1380" s="39">
        <f>IF(Source!BS2240&lt;&gt; 0, Source!BS2240, 1)</f>
        <v>33.049999999999997</v>
      </c>
      <c r="K1380" s="50">
        <f>Source!R2240</f>
        <v>4.1399999999999997</v>
      </c>
      <c r="L1380" s="40"/>
      <c r="R1380">
        <f>H1380</f>
        <v>0.13</v>
      </c>
    </row>
    <row r="1381" spans="1:26" ht="14.25">
      <c r="A1381" s="23"/>
      <c r="B1381" s="53"/>
      <c r="C1381" s="53" t="s">
        <v>1034</v>
      </c>
      <c r="D1381" s="37"/>
      <c r="E1381" s="10"/>
      <c r="F1381" s="38">
        <f>Source!AL2240</f>
        <v>788.76</v>
      </c>
      <c r="G1381" s="39" t="str">
        <f>Source!DD2240</f>
        <v/>
      </c>
      <c r="H1381" s="38">
        <f>ROUND(Source!AC2240*Source!I2240, 2)</f>
        <v>145.13</v>
      </c>
      <c r="I1381" s="39"/>
      <c r="J1381" s="39">
        <f>IF(Source!BC2240&lt;&gt; 0, Source!BC2240, 1)</f>
        <v>7.57</v>
      </c>
      <c r="K1381" s="38">
        <f>Source!P2240</f>
        <v>1098.6500000000001</v>
      </c>
      <c r="L1381" s="40"/>
    </row>
    <row r="1382" spans="1:26" ht="14.25">
      <c r="A1382" s="23"/>
      <c r="B1382" s="53"/>
      <c r="C1382" s="53" t="s">
        <v>1027</v>
      </c>
      <c r="D1382" s="37" t="s">
        <v>1028</v>
      </c>
      <c r="E1382" s="10">
        <f>Source!BZ2240</f>
        <v>123</v>
      </c>
      <c r="F1382" s="69" t="str">
        <f>CONCATENATE(" )", Source!DL2240, Source!FT2240, "=", Source!FX2240)</f>
        <v xml:space="preserve"> )*0,9=110,7</v>
      </c>
      <c r="G1382" s="70"/>
      <c r="H1382" s="38">
        <f>SUM(S1376:S1386)</f>
        <v>90.57</v>
      </c>
      <c r="I1382" s="41" t="str">
        <f>CONCATENATE(Source!FX2240, Source!FV2240, "=")</f>
        <v>110,7*0,85=</v>
      </c>
      <c r="J1382" s="36">
        <f>Source!AT2240</f>
        <v>94</v>
      </c>
      <c r="K1382" s="38">
        <f>SUM(T1376:T1386)</f>
        <v>2541.83</v>
      </c>
      <c r="L1382" s="40"/>
    </row>
    <row r="1383" spans="1:26" ht="14.25">
      <c r="A1383" s="23"/>
      <c r="B1383" s="53"/>
      <c r="C1383" s="53" t="s">
        <v>1029</v>
      </c>
      <c r="D1383" s="37" t="s">
        <v>1028</v>
      </c>
      <c r="E1383" s="10">
        <f>Source!CA2240</f>
        <v>75</v>
      </c>
      <c r="F1383" s="69" t="str">
        <f>CONCATENATE(" )", Source!DM2240, Source!FU2240, "=", Source!FY2240)</f>
        <v xml:space="preserve"> )*0,85=63,75</v>
      </c>
      <c r="G1383" s="70"/>
      <c r="H1383" s="38">
        <f>SUM(U1376:U1386)</f>
        <v>52.16</v>
      </c>
      <c r="I1383" s="41" t="str">
        <f>CONCATENATE(Source!FY2240, Source!FW2240, "=")</f>
        <v>63,75*0,8=</v>
      </c>
      <c r="J1383" s="36">
        <f>Source!AU2240</f>
        <v>51</v>
      </c>
      <c r="K1383" s="38">
        <f>SUM(V1376:V1386)</f>
        <v>1379.08</v>
      </c>
      <c r="L1383" s="40"/>
    </row>
    <row r="1384" spans="1:26" ht="14.25">
      <c r="A1384" s="23"/>
      <c r="B1384" s="53"/>
      <c r="C1384" s="53" t="s">
        <v>1030</v>
      </c>
      <c r="D1384" s="37" t="s">
        <v>1031</v>
      </c>
      <c r="E1384" s="10">
        <f>Source!AQ2240</f>
        <v>45.26</v>
      </c>
      <c r="F1384" s="38"/>
      <c r="G1384" s="39" t="str">
        <f>Source!DI2240</f>
        <v>)*1,15</v>
      </c>
      <c r="H1384" s="38"/>
      <c r="I1384" s="39"/>
      <c r="J1384" s="39"/>
      <c r="K1384" s="38"/>
      <c r="L1384" s="42">
        <f>Source!U2240</f>
        <v>9.5770159999999986</v>
      </c>
    </row>
    <row r="1385" spans="1:26" ht="57">
      <c r="A1385" s="23" t="str">
        <f>Source!E2241</f>
        <v>7,1</v>
      </c>
      <c r="B1385" s="53" t="str">
        <f>Source!F2241</f>
        <v>101-4216</v>
      </c>
      <c r="C1385" s="53" t="str">
        <f>Source!G2241</f>
        <v>Линолеум полукоммерческий гетерогенный "TARKETT ИДИЛЛИЯ" (толщина 3,2 мм, толщина защитного слоя 0,5 мм, класс 23/32)</v>
      </c>
      <c r="D1385" s="37" t="str">
        <f>Source!H2241</f>
        <v>м2</v>
      </c>
      <c r="E1385" s="10">
        <f>Source!I2241</f>
        <v>18.768000000000001</v>
      </c>
      <c r="F1385" s="38">
        <f>Source!AL2241+Source!AM2241+Source!AO2241</f>
        <v>82.19</v>
      </c>
      <c r="G1385" s="52" t="s">
        <v>3</v>
      </c>
      <c r="H1385" s="38">
        <f>ROUND(Source!AC2241*Source!I2241, 2)+ROUND(Source!AD2241*Source!I2241, 2)+ROUND(Source!AF2241*Source!I2241, 2)</f>
        <v>1542.54</v>
      </c>
      <c r="I1385" s="39"/>
      <c r="J1385" s="39">
        <f>IF(Source!BC2241&lt;&gt; 0, Source!BC2241, 1)</f>
        <v>6.28</v>
      </c>
      <c r="K1385" s="38">
        <f>Source!O2241</f>
        <v>9687.16</v>
      </c>
      <c r="L1385" s="40"/>
      <c r="S1385">
        <f>ROUND((Source!FX2241/100)*((ROUND(Source!AF2241*Source!I2241, 2)+ROUND(Source!AE2241*Source!I2241, 2))), 2)</f>
        <v>0</v>
      </c>
      <c r="T1385">
        <f>Source!X2241</f>
        <v>0</v>
      </c>
      <c r="U1385">
        <f>ROUND((Source!FY2241/100)*((ROUND(Source!AF2241*Source!I2241, 2)+ROUND(Source!AE2241*Source!I2241, 2))), 2)</f>
        <v>0</v>
      </c>
      <c r="V1385">
        <f>Source!Y2241</f>
        <v>0</v>
      </c>
      <c r="W1385">
        <f>IF(Source!BI2241&lt;=1,H1385, 0)</f>
        <v>1542.54</v>
      </c>
      <c r="X1385">
        <f>IF(Source!BI2241=2,H1385, 0)</f>
        <v>0</v>
      </c>
      <c r="Y1385">
        <f>IF(Source!BI2241=3,H1385, 0)</f>
        <v>0</v>
      </c>
      <c r="Z1385">
        <f>IF(Source!BI2241=4,H1385, 0)</f>
        <v>0</v>
      </c>
    </row>
    <row r="1386" spans="1:26" ht="14.25">
      <c r="A1386" s="54" t="str">
        <f>Source!E2242</f>
        <v>7,2</v>
      </c>
      <c r="B1386" s="55" t="str">
        <f>Source!F2242</f>
        <v>101-9877</v>
      </c>
      <c r="C1386" s="55" t="str">
        <f>Source!G2242</f>
        <v>Линолеум без подосновы</v>
      </c>
      <c r="D1386" s="43" t="str">
        <f>Source!H2242</f>
        <v>м2</v>
      </c>
      <c r="E1386" s="44">
        <f>Source!I2242</f>
        <v>18.768000000000001</v>
      </c>
      <c r="F1386" s="45">
        <f>Source!AL2242+Source!AM2242+Source!AO2242</f>
        <v>0</v>
      </c>
      <c r="G1386" s="46" t="s">
        <v>3</v>
      </c>
      <c r="H1386" s="45">
        <f>ROUND(Source!AC2242*Source!I2242, 2)+ROUND(Source!AD2242*Source!I2242, 2)+ROUND(Source!AF2242*Source!I2242, 2)</f>
        <v>0</v>
      </c>
      <c r="I1386" s="47"/>
      <c r="J1386" s="47">
        <f>IF(Source!BC2242&lt;&gt; 0, Source!BC2242, 1)</f>
        <v>1</v>
      </c>
      <c r="K1386" s="45">
        <f>Source!O2242</f>
        <v>0</v>
      </c>
      <c r="L1386" s="48"/>
      <c r="S1386">
        <f>ROUND((Source!FX2242/100)*((ROUND(Source!AF2242*Source!I2242, 2)+ROUND(Source!AE2242*Source!I2242, 2))), 2)</f>
        <v>0</v>
      </c>
      <c r="T1386">
        <f>Source!X2242</f>
        <v>0</v>
      </c>
      <c r="U1386">
        <f>ROUND((Source!FY2242/100)*((ROUND(Source!AF2242*Source!I2242, 2)+ROUND(Source!AE2242*Source!I2242, 2))), 2)</f>
        <v>0</v>
      </c>
      <c r="V1386">
        <f>Source!Y2242</f>
        <v>0</v>
      </c>
      <c r="W1386">
        <f>IF(Source!BI2242&lt;=1,H1386, 0)</f>
        <v>0</v>
      </c>
      <c r="X1386">
        <f>IF(Source!BI2242=2,H1386, 0)</f>
        <v>0</v>
      </c>
      <c r="Y1386">
        <f>IF(Source!BI2242=3,H1386, 0)</f>
        <v>0</v>
      </c>
      <c r="Z1386">
        <f>IF(Source!BI2242=4,H1386, 0)</f>
        <v>0</v>
      </c>
    </row>
    <row r="1387" spans="1:26" ht="15">
      <c r="G1387" s="71">
        <f>H1378+H1379+H1381+H1382+H1383+SUM(H1385:H1386)</f>
        <v>1913.42</v>
      </c>
      <c r="H1387" s="71"/>
      <c r="J1387" s="71">
        <f>K1378+K1379+K1381+K1382+K1383+SUM(K1385:K1386)</f>
        <v>17419.72</v>
      </c>
      <c r="K1387" s="71"/>
      <c r="L1387" s="49">
        <f>Source!U2240</f>
        <v>9.5770159999999986</v>
      </c>
      <c r="O1387" s="32">
        <f>G1387</f>
        <v>1913.42</v>
      </c>
      <c r="P1387" s="32">
        <f>J1387</f>
        <v>17419.72</v>
      </c>
      <c r="Q1387" s="32">
        <f>L1387</f>
        <v>9.5770159999999986</v>
      </c>
      <c r="W1387">
        <f>IF(Source!BI2240&lt;=1,H1378+H1379+H1381+H1382+H1383, 0)</f>
        <v>370.88</v>
      </c>
      <c r="X1387">
        <f>IF(Source!BI2240=2,H1378+H1379+H1381+H1382+H1383, 0)</f>
        <v>0</v>
      </c>
      <c r="Y1387">
        <f>IF(Source!BI2240=3,H1378+H1379+H1381+H1382+H1383, 0)</f>
        <v>0</v>
      </c>
      <c r="Z1387">
        <f>IF(Source!BI2240=4,H1378+H1379+H1381+H1382+H1383, 0)</f>
        <v>0</v>
      </c>
    </row>
    <row r="1388" spans="1:26" ht="42.75">
      <c r="A1388" s="23" t="str">
        <f>Source!E2243</f>
        <v>10</v>
      </c>
      <c r="B1388" s="53" t="str">
        <f>Source!F2243</f>
        <v>11-01-040-3</v>
      </c>
      <c r="C1388" s="53" t="str">
        <f>Source!G2243</f>
        <v>Устройство плинтусов поливинилхлоридных на винтах самонарезающих</v>
      </c>
      <c r="D1388" s="37" t="str">
        <f>Source!H2243</f>
        <v>100 М ПЛИНТУСА</v>
      </c>
      <c r="E1388" s="10">
        <f>Source!I2243</f>
        <v>0.3</v>
      </c>
      <c r="F1388" s="38">
        <f>Source!AL2243+Source!AM2243+Source!AO2243</f>
        <v>1468.0600000000002</v>
      </c>
      <c r="G1388" s="39"/>
      <c r="H1388" s="38"/>
      <c r="I1388" s="39" t="str">
        <f>Source!BO2243</f>
        <v>11-01-040-3</v>
      </c>
      <c r="J1388" s="39"/>
      <c r="K1388" s="38"/>
      <c r="L1388" s="40"/>
      <c r="S1388">
        <f>ROUND((Source!FX2243/100)*((ROUND(Source!AF2243*Source!I2243, 2)+ROUND(Source!AE2243*Source!I2243, 2))), 2)</f>
        <v>23.35</v>
      </c>
      <c r="T1388">
        <f>Source!X2243</f>
        <v>655.29</v>
      </c>
      <c r="U1388">
        <f>ROUND((Source!FY2243/100)*((ROUND(Source!AF2243*Source!I2243, 2)+ROUND(Source!AE2243*Source!I2243, 2))), 2)</f>
        <v>13.44</v>
      </c>
      <c r="V1388">
        <f>Source!Y2243</f>
        <v>355.53</v>
      </c>
    </row>
    <row r="1389" spans="1:26">
      <c r="C1389" s="31" t="str">
        <f>"Объем: "&amp;Source!I2243&amp;"=30/"&amp;"100"</f>
        <v>Объем: 0,3=30/100</v>
      </c>
    </row>
    <row r="1390" spans="1:26" ht="14.25">
      <c r="A1390" s="23"/>
      <c r="B1390" s="53"/>
      <c r="C1390" s="53" t="s">
        <v>1026</v>
      </c>
      <c r="D1390" s="37"/>
      <c r="E1390" s="10"/>
      <c r="F1390" s="38">
        <f>Source!AO2243</f>
        <v>61.14</v>
      </c>
      <c r="G1390" s="39" t="str">
        <f>Source!DG2243</f>
        <v>)*1,15</v>
      </c>
      <c r="H1390" s="38">
        <f>ROUND(Source!AF2243*Source!I2243, 2)</f>
        <v>21.09</v>
      </c>
      <c r="I1390" s="39"/>
      <c r="J1390" s="39">
        <f>IF(Source!BA2243&lt;&gt; 0, Source!BA2243, 1)</f>
        <v>33.049999999999997</v>
      </c>
      <c r="K1390" s="38">
        <f>Source!S2243</f>
        <v>697.12</v>
      </c>
      <c r="L1390" s="40"/>
      <c r="R1390">
        <f>H1390</f>
        <v>21.09</v>
      </c>
    </row>
    <row r="1391" spans="1:26" ht="14.25">
      <c r="A1391" s="23"/>
      <c r="B1391" s="53"/>
      <c r="C1391" s="53" t="s">
        <v>92</v>
      </c>
      <c r="D1391" s="37"/>
      <c r="E1391" s="10"/>
      <c r="F1391" s="38">
        <f>Source!AM2243</f>
        <v>11.24</v>
      </c>
      <c r="G1391" s="39" t="str">
        <f>Source!DE2243</f>
        <v>)*1,25</v>
      </c>
      <c r="H1391" s="38">
        <f>ROUND(Source!AD2243*Source!I2243, 2)</f>
        <v>4.22</v>
      </c>
      <c r="I1391" s="39"/>
      <c r="J1391" s="39">
        <f>IF(Source!BB2243&lt;&gt; 0, Source!BB2243, 1)</f>
        <v>5.63</v>
      </c>
      <c r="K1391" s="38">
        <f>Source!Q2243</f>
        <v>23.73</v>
      </c>
      <c r="L1391" s="40"/>
    </row>
    <row r="1392" spans="1:26" ht="14.25">
      <c r="A1392" s="23"/>
      <c r="B1392" s="53"/>
      <c r="C1392" s="53" t="s">
        <v>1034</v>
      </c>
      <c r="D1392" s="37"/>
      <c r="E1392" s="10"/>
      <c r="F1392" s="38">
        <f>Source!AL2243</f>
        <v>1395.68</v>
      </c>
      <c r="G1392" s="39" t="str">
        <f>Source!DD2243</f>
        <v/>
      </c>
      <c r="H1392" s="38">
        <f>ROUND(Source!AC2243*Source!I2243, 2)</f>
        <v>418.7</v>
      </c>
      <c r="I1392" s="39"/>
      <c r="J1392" s="39">
        <f>IF(Source!BC2243&lt;&gt; 0, Source!BC2243, 1)</f>
        <v>2.68</v>
      </c>
      <c r="K1392" s="38">
        <f>Source!P2243</f>
        <v>1122.1300000000001</v>
      </c>
      <c r="L1392" s="40"/>
    </row>
    <row r="1393" spans="1:26" ht="14.25">
      <c r="A1393" s="23"/>
      <c r="B1393" s="53"/>
      <c r="C1393" s="53" t="s">
        <v>1027</v>
      </c>
      <c r="D1393" s="37" t="s">
        <v>1028</v>
      </c>
      <c r="E1393" s="10">
        <f>Source!BZ2243</f>
        <v>123</v>
      </c>
      <c r="F1393" s="69" t="str">
        <f>CONCATENATE(" )", Source!DL2243, Source!FT2243, "=", Source!FX2243)</f>
        <v xml:space="preserve"> )*0,9=110,7</v>
      </c>
      <c r="G1393" s="70"/>
      <c r="H1393" s="38">
        <f>SUM(S1388:S1395)</f>
        <v>23.35</v>
      </c>
      <c r="I1393" s="41" t="str">
        <f>CONCATENATE(Source!FX2243, Source!FV2243, "=")</f>
        <v>110,7*0,85=</v>
      </c>
      <c r="J1393" s="36">
        <f>Source!AT2243</f>
        <v>94</v>
      </c>
      <c r="K1393" s="38">
        <f>SUM(T1388:T1395)</f>
        <v>655.29</v>
      </c>
      <c r="L1393" s="40"/>
    </row>
    <row r="1394" spans="1:26" ht="14.25">
      <c r="A1394" s="23"/>
      <c r="B1394" s="53"/>
      <c r="C1394" s="53" t="s">
        <v>1029</v>
      </c>
      <c r="D1394" s="37" t="s">
        <v>1028</v>
      </c>
      <c r="E1394" s="10">
        <f>Source!CA2243</f>
        <v>75</v>
      </c>
      <c r="F1394" s="69" t="str">
        <f>CONCATENATE(" )", Source!DM2243, Source!FU2243, "=", Source!FY2243)</f>
        <v xml:space="preserve"> )*0,85=63,75</v>
      </c>
      <c r="G1394" s="70"/>
      <c r="H1394" s="38">
        <f>SUM(U1388:U1395)</f>
        <v>13.44</v>
      </c>
      <c r="I1394" s="41" t="str">
        <f>CONCATENATE(Source!FY2243, Source!FW2243, "=")</f>
        <v>63,75*0,8=</v>
      </c>
      <c r="J1394" s="36">
        <f>Source!AU2243</f>
        <v>51</v>
      </c>
      <c r="K1394" s="38">
        <f>SUM(V1388:V1395)</f>
        <v>355.53</v>
      </c>
      <c r="L1394" s="40"/>
    </row>
    <row r="1395" spans="1:26" ht="14.25">
      <c r="A1395" s="54"/>
      <c r="B1395" s="55"/>
      <c r="C1395" s="55" t="s">
        <v>1030</v>
      </c>
      <c r="D1395" s="43" t="s">
        <v>1031</v>
      </c>
      <c r="E1395" s="44">
        <f>Source!AQ2243</f>
        <v>6.66</v>
      </c>
      <c r="F1395" s="45"/>
      <c r="G1395" s="47" t="str">
        <f>Source!DI2243</f>
        <v>)*1,15</v>
      </c>
      <c r="H1395" s="45"/>
      <c r="I1395" s="47"/>
      <c r="J1395" s="47"/>
      <c r="K1395" s="45"/>
      <c r="L1395" s="51">
        <f>Source!U2243</f>
        <v>2.2976999999999999</v>
      </c>
    </row>
    <row r="1396" spans="1:26" ht="15">
      <c r="G1396" s="71">
        <f>H1390+H1391+H1392+H1393+H1394</f>
        <v>480.8</v>
      </c>
      <c r="H1396" s="71"/>
      <c r="J1396" s="71">
        <f>K1390+K1391+K1392+K1393+K1394</f>
        <v>2853.8</v>
      </c>
      <c r="K1396" s="71"/>
      <c r="L1396" s="49">
        <f>Source!U2243</f>
        <v>2.2976999999999999</v>
      </c>
      <c r="O1396" s="32">
        <f>G1396</f>
        <v>480.8</v>
      </c>
      <c r="P1396" s="32">
        <f>J1396</f>
        <v>2853.8</v>
      </c>
      <c r="Q1396" s="32">
        <f>L1396</f>
        <v>2.2976999999999999</v>
      </c>
      <c r="W1396">
        <f>IF(Source!BI2243&lt;=1,H1390+H1391+H1392+H1393+H1394, 0)</f>
        <v>480.8</v>
      </c>
      <c r="X1396">
        <f>IF(Source!BI2243=2,H1390+H1391+H1392+H1393+H1394, 0)</f>
        <v>0</v>
      </c>
      <c r="Y1396">
        <f>IF(Source!BI2243=3,H1390+H1391+H1392+H1393+H1394, 0)</f>
        <v>0</v>
      </c>
      <c r="Z1396">
        <f>IF(Source!BI2243=4,H1390+H1391+H1392+H1393+H1394, 0)</f>
        <v>0</v>
      </c>
    </row>
    <row r="1397" spans="1:26" ht="71.25">
      <c r="A1397" s="23" t="str">
        <f>Source!E2244</f>
        <v>11</v>
      </c>
      <c r="B1397" s="53" t="str">
        <f>Source!F2244</f>
        <v>10-05-010-2</v>
      </c>
      <c r="C1397" s="53" t="str">
        <f>Source!G2244</f>
        <v>Облицовка стен по системе «КНАУФ» по одинарному металлическому каркасу из ПН и ПС профилей гипсокартонными листами в два слоя (С 626) с дверным проемом</v>
      </c>
      <c r="D1397" s="37" t="str">
        <f>Source!H2244</f>
        <v>100 м2 стен (за вычетом проемов)</v>
      </c>
      <c r="E1397" s="10">
        <f>Source!I2244</f>
        <v>0.65</v>
      </c>
      <c r="F1397" s="38">
        <f>Source!AL2244+Source!AM2244+Source!AO2244</f>
        <v>8430.5499999999993</v>
      </c>
      <c r="G1397" s="39"/>
      <c r="H1397" s="38"/>
      <c r="I1397" s="39" t="str">
        <f>Source!BO2244</f>
        <v>10-05-010-2</v>
      </c>
      <c r="J1397" s="39"/>
      <c r="K1397" s="38"/>
      <c r="L1397" s="40"/>
      <c r="S1397">
        <f>ROUND((Source!FX2244/100)*((ROUND(Source!AF2244*Source!I2244, 2)+ROUND(Source!AE2244*Source!I2244, 2))), 2)</f>
        <v>604.80999999999995</v>
      </c>
      <c r="T1397">
        <f>Source!X2244</f>
        <v>16939.900000000001</v>
      </c>
      <c r="U1397">
        <f>ROUND((Source!FY2244/100)*((ROUND(Source!AF2244*Source!I2244, 2)+ROUND(Source!AE2244*Source!I2244, 2))), 2)</f>
        <v>304.97000000000003</v>
      </c>
      <c r="V1397">
        <f>Source!Y2244</f>
        <v>8093.51</v>
      </c>
    </row>
    <row r="1398" spans="1:26">
      <c r="C1398" s="31" t="str">
        <f>"Объем: "&amp;Source!I2244&amp;"=65/"&amp;"100"</f>
        <v>Объем: 0,65=65/100</v>
      </c>
    </row>
    <row r="1399" spans="1:26" ht="14.25">
      <c r="A1399" s="23"/>
      <c r="B1399" s="53"/>
      <c r="C1399" s="53" t="s">
        <v>1026</v>
      </c>
      <c r="D1399" s="37"/>
      <c r="E1399" s="10"/>
      <c r="F1399" s="38">
        <f>Source!AO2244</f>
        <v>761.88</v>
      </c>
      <c r="G1399" s="39" t="str">
        <f>Source!DG2244</f>
        <v>)*1,15</v>
      </c>
      <c r="H1399" s="38">
        <f>ROUND(Source!AF2244*Source!I2244, 2)</f>
        <v>569.5</v>
      </c>
      <c r="I1399" s="39"/>
      <c r="J1399" s="39">
        <f>IF(Source!BA2244&lt;&gt; 0, Source!BA2244, 1)</f>
        <v>33.049999999999997</v>
      </c>
      <c r="K1399" s="38">
        <f>Source!S2244</f>
        <v>18822.11</v>
      </c>
      <c r="L1399" s="40"/>
      <c r="R1399">
        <f>H1399</f>
        <v>569.5</v>
      </c>
    </row>
    <row r="1400" spans="1:26" ht="14.25">
      <c r="A1400" s="23"/>
      <c r="B1400" s="53"/>
      <c r="C1400" s="53" t="s">
        <v>92</v>
      </c>
      <c r="D1400" s="37"/>
      <c r="E1400" s="10"/>
      <c r="F1400" s="38">
        <f>Source!AM2244</f>
        <v>14.12</v>
      </c>
      <c r="G1400" s="39" t="str">
        <f>Source!DE2244</f>
        <v>)*1,25</v>
      </c>
      <c r="H1400" s="38">
        <f>ROUND(Source!AD2244*Source!I2244, 2)</f>
        <v>11.47</v>
      </c>
      <c r="I1400" s="39"/>
      <c r="J1400" s="39">
        <f>IF(Source!BB2244&lt;&gt; 0, Source!BB2244, 1)</f>
        <v>6.2</v>
      </c>
      <c r="K1400" s="38">
        <f>Source!Q2244</f>
        <v>71.13</v>
      </c>
      <c r="L1400" s="40"/>
    </row>
    <row r="1401" spans="1:26" ht="14.25">
      <c r="A1401" s="23"/>
      <c r="B1401" s="53"/>
      <c r="C1401" s="53" t="s">
        <v>1034</v>
      </c>
      <c r="D1401" s="37"/>
      <c r="E1401" s="10"/>
      <c r="F1401" s="38">
        <f>Source!AL2244</f>
        <v>7654.55</v>
      </c>
      <c r="G1401" s="39" t="str">
        <f>Source!DD2244</f>
        <v/>
      </c>
      <c r="H1401" s="38">
        <f>ROUND(Source!AC2244*Source!I2244, 2)</f>
        <v>4975.46</v>
      </c>
      <c r="I1401" s="39"/>
      <c r="J1401" s="39">
        <f>IF(Source!BC2244&lt;&gt; 0, Source!BC2244, 1)</f>
        <v>5.7</v>
      </c>
      <c r="K1401" s="38">
        <f>Source!P2244</f>
        <v>28360.11</v>
      </c>
      <c r="L1401" s="40"/>
    </row>
    <row r="1402" spans="1:26" ht="14.25">
      <c r="A1402" s="23"/>
      <c r="B1402" s="53"/>
      <c r="C1402" s="53" t="s">
        <v>1027</v>
      </c>
      <c r="D1402" s="37" t="s">
        <v>1028</v>
      </c>
      <c r="E1402" s="10">
        <f>Source!BZ2244</f>
        <v>118</v>
      </c>
      <c r="F1402" s="69" t="str">
        <f>CONCATENATE(" )", Source!DL2244, Source!FT2244, "=", Source!FX2244)</f>
        <v xml:space="preserve"> )*0,9=106,2</v>
      </c>
      <c r="G1402" s="70"/>
      <c r="H1402" s="38">
        <f>SUM(S1397:S1404)</f>
        <v>604.80999999999995</v>
      </c>
      <c r="I1402" s="41" t="str">
        <f>CONCATENATE(Source!FX2244, Source!FV2244, "=")</f>
        <v>106,2*0,85=</v>
      </c>
      <c r="J1402" s="36">
        <f>Source!AT2244</f>
        <v>90</v>
      </c>
      <c r="K1402" s="38">
        <f>SUM(T1397:T1404)</f>
        <v>16939.900000000001</v>
      </c>
      <c r="L1402" s="40"/>
    </row>
    <row r="1403" spans="1:26" ht="14.25">
      <c r="A1403" s="23"/>
      <c r="B1403" s="53"/>
      <c r="C1403" s="53" t="s">
        <v>1029</v>
      </c>
      <c r="D1403" s="37" t="s">
        <v>1028</v>
      </c>
      <c r="E1403" s="10">
        <f>Source!CA2244</f>
        <v>63</v>
      </c>
      <c r="F1403" s="69" t="str">
        <f>CONCATENATE(" )", Source!DM2244, Source!FU2244, "=", Source!FY2244)</f>
        <v xml:space="preserve"> )*0,85=53,55</v>
      </c>
      <c r="G1403" s="70"/>
      <c r="H1403" s="38">
        <f>SUM(U1397:U1404)</f>
        <v>304.97000000000003</v>
      </c>
      <c r="I1403" s="41" t="str">
        <f>CONCATENATE(Source!FY2244, Source!FW2244, "=")</f>
        <v>53,55*0,8=</v>
      </c>
      <c r="J1403" s="36">
        <f>Source!AU2244</f>
        <v>43</v>
      </c>
      <c r="K1403" s="38">
        <f>SUM(V1397:V1404)</f>
        <v>8093.51</v>
      </c>
      <c r="L1403" s="40"/>
    </row>
    <row r="1404" spans="1:26" ht="14.25">
      <c r="A1404" s="54"/>
      <c r="B1404" s="55"/>
      <c r="C1404" s="55" t="s">
        <v>1030</v>
      </c>
      <c r="D1404" s="43" t="s">
        <v>1031</v>
      </c>
      <c r="E1404" s="44">
        <f>Source!AQ2244</f>
        <v>84</v>
      </c>
      <c r="F1404" s="45"/>
      <c r="G1404" s="47" t="str">
        <f>Source!DI2244</f>
        <v>)*1,15</v>
      </c>
      <c r="H1404" s="45"/>
      <c r="I1404" s="47"/>
      <c r="J1404" s="47"/>
      <c r="K1404" s="45"/>
      <c r="L1404" s="51">
        <f>Source!U2244</f>
        <v>62.79</v>
      </c>
    </row>
    <row r="1405" spans="1:26" ht="15">
      <c r="G1405" s="71">
        <f>H1399+H1400+H1401+H1402+H1403</f>
        <v>6466.21</v>
      </c>
      <c r="H1405" s="71"/>
      <c r="J1405" s="71">
        <f>K1399+K1400+K1401+K1402+K1403</f>
        <v>72286.760000000009</v>
      </c>
      <c r="K1405" s="71"/>
      <c r="L1405" s="49">
        <f>Source!U2244</f>
        <v>62.79</v>
      </c>
      <c r="O1405" s="32">
        <f>G1405</f>
        <v>6466.21</v>
      </c>
      <c r="P1405" s="32">
        <f>J1405</f>
        <v>72286.760000000009</v>
      </c>
      <c r="Q1405" s="32">
        <f>L1405</f>
        <v>62.79</v>
      </c>
      <c r="W1405">
        <f>IF(Source!BI2244&lt;=1,H1399+H1400+H1401+H1402+H1403, 0)</f>
        <v>6466.21</v>
      </c>
      <c r="X1405">
        <f>IF(Source!BI2244=2,H1399+H1400+H1401+H1402+H1403, 0)</f>
        <v>0</v>
      </c>
      <c r="Y1405">
        <f>IF(Source!BI2244=3,H1399+H1400+H1401+H1402+H1403, 0)</f>
        <v>0</v>
      </c>
      <c r="Z1405">
        <f>IF(Source!BI2244=4,H1399+H1400+H1401+H1402+H1403, 0)</f>
        <v>0</v>
      </c>
    </row>
    <row r="1406" spans="1:26" ht="71.25">
      <c r="A1406" s="23" t="str">
        <f>Source!E2245</f>
        <v>12</v>
      </c>
      <c r="B1406" s="53" t="str">
        <f>Source!F2245</f>
        <v>15-06-002-4</v>
      </c>
      <c r="C1406" s="53" t="str">
        <f>Source!G2245</f>
        <v>Оклейка стен моющимися обоями на тканевой основе по гипсобетонным и гипсолитовым поверхностям</v>
      </c>
      <c r="D1406" s="37" t="str">
        <f>Source!H2245</f>
        <v>100 м2 оклеиваемой поверхности</v>
      </c>
      <c r="E1406" s="10">
        <f>Source!I2245</f>
        <v>0.65</v>
      </c>
      <c r="F1406" s="38">
        <f>Source!AL2245+Source!AM2245+Source!AO2245</f>
        <v>7235.7500000000009</v>
      </c>
      <c r="G1406" s="39"/>
      <c r="H1406" s="38"/>
      <c r="I1406" s="39" t="str">
        <f>Source!BO2245</f>
        <v>15-06-002-4</v>
      </c>
      <c r="J1406" s="39"/>
      <c r="K1406" s="38"/>
      <c r="L1406" s="40"/>
      <c r="S1406">
        <f>ROUND((Source!FX2245/100)*((ROUND(Source!AF2245*Source!I2245, 2)+ROUND(Source!AE2245*Source!I2245, 2))), 2)</f>
        <v>474.31</v>
      </c>
      <c r="T1406">
        <f>Source!X2245</f>
        <v>13270.69</v>
      </c>
      <c r="U1406">
        <f>ROUND((Source!FY2245/100)*((ROUND(Source!AF2245*Source!I2245, 2)+ROUND(Source!AE2245*Source!I2245, 2))), 2)</f>
        <v>234.65</v>
      </c>
      <c r="V1406">
        <f>Source!Y2245</f>
        <v>6137.69</v>
      </c>
    </row>
    <row r="1407" spans="1:26">
      <c r="C1407" s="31" t="str">
        <f>"Объем: "&amp;Source!I2245&amp;"=65/"&amp;"100"</f>
        <v>Объем: 0,65=65/100</v>
      </c>
    </row>
    <row r="1408" spans="1:26" ht="14.25">
      <c r="A1408" s="23"/>
      <c r="B1408" s="53"/>
      <c r="C1408" s="53" t="s">
        <v>1026</v>
      </c>
      <c r="D1408" s="37"/>
      <c r="E1408" s="10"/>
      <c r="F1408" s="38">
        <f>Source!AO2245</f>
        <v>671.3</v>
      </c>
      <c r="G1408" s="39" t="str">
        <f>Source!DG2245</f>
        <v>)*1,15</v>
      </c>
      <c r="H1408" s="38">
        <f>ROUND(Source!AF2245*Source!I2245, 2)</f>
        <v>501.8</v>
      </c>
      <c r="I1408" s="39"/>
      <c r="J1408" s="39">
        <f>IF(Source!BA2245&lt;&gt; 0, Source!BA2245, 1)</f>
        <v>33.049999999999997</v>
      </c>
      <c r="K1408" s="38">
        <f>Source!S2245</f>
        <v>16584.490000000002</v>
      </c>
      <c r="L1408" s="40"/>
      <c r="R1408">
        <f>H1408</f>
        <v>501.8</v>
      </c>
    </row>
    <row r="1409" spans="1:26" ht="14.25">
      <c r="A1409" s="23"/>
      <c r="B1409" s="53"/>
      <c r="C1409" s="53" t="s">
        <v>92</v>
      </c>
      <c r="D1409" s="37"/>
      <c r="E1409" s="10"/>
      <c r="F1409" s="38">
        <f>Source!AM2245</f>
        <v>1.18</v>
      </c>
      <c r="G1409" s="39" t="str">
        <f>Source!DE2245</f>
        <v>)*1,25</v>
      </c>
      <c r="H1409" s="38">
        <f>ROUND(Source!AD2245*Source!I2245, 2)</f>
        <v>0.96</v>
      </c>
      <c r="I1409" s="39"/>
      <c r="J1409" s="39">
        <f>IF(Source!BB2245&lt;&gt; 0, Source!BB2245, 1)</f>
        <v>11.86</v>
      </c>
      <c r="K1409" s="38">
        <f>Source!Q2245</f>
        <v>11.41</v>
      </c>
      <c r="L1409" s="40"/>
    </row>
    <row r="1410" spans="1:26" ht="14.25">
      <c r="A1410" s="23"/>
      <c r="B1410" s="53"/>
      <c r="C1410" s="53" t="s">
        <v>1032</v>
      </c>
      <c r="D1410" s="37"/>
      <c r="E1410" s="10"/>
      <c r="F1410" s="38">
        <f>Source!AN2245</f>
        <v>0.14000000000000001</v>
      </c>
      <c r="G1410" s="39" t="str">
        <f>Source!DF2245</f>
        <v>)*1,25</v>
      </c>
      <c r="H1410" s="50">
        <f>ROUND(Source!AE2245*Source!I2245, 2)</f>
        <v>0.12</v>
      </c>
      <c r="I1410" s="39"/>
      <c r="J1410" s="39">
        <f>IF(Source!BS2245&lt;&gt; 0, Source!BS2245, 1)</f>
        <v>33.049999999999997</v>
      </c>
      <c r="K1410" s="50">
        <f>Source!R2245</f>
        <v>3.87</v>
      </c>
      <c r="L1410" s="40"/>
      <c r="R1410">
        <f>H1410</f>
        <v>0.12</v>
      </c>
    </row>
    <row r="1411" spans="1:26" ht="14.25">
      <c r="A1411" s="23"/>
      <c r="B1411" s="53"/>
      <c r="C1411" s="53" t="s">
        <v>1034</v>
      </c>
      <c r="D1411" s="37"/>
      <c r="E1411" s="10"/>
      <c r="F1411" s="38">
        <f>Source!AL2245</f>
        <v>6563.27</v>
      </c>
      <c r="G1411" s="39" t="str">
        <f>Source!DD2245</f>
        <v/>
      </c>
      <c r="H1411" s="38">
        <f>ROUND(Source!AC2245*Source!I2245, 2)</f>
        <v>4266.13</v>
      </c>
      <c r="I1411" s="39"/>
      <c r="J1411" s="39">
        <f>IF(Source!BC2245&lt;&gt; 0, Source!BC2245, 1)</f>
        <v>1.21</v>
      </c>
      <c r="K1411" s="38">
        <f>Source!P2245</f>
        <v>5162.01</v>
      </c>
      <c r="L1411" s="40"/>
    </row>
    <row r="1412" spans="1:26" ht="14.25">
      <c r="A1412" s="23"/>
      <c r="B1412" s="53"/>
      <c r="C1412" s="53" t="s">
        <v>1027</v>
      </c>
      <c r="D1412" s="37" t="s">
        <v>1028</v>
      </c>
      <c r="E1412" s="10">
        <f>Source!BZ2245</f>
        <v>105</v>
      </c>
      <c r="F1412" s="69" t="str">
        <f>CONCATENATE(" )", Source!DL2245, Source!FT2245, "=", Source!FX2245)</f>
        <v xml:space="preserve"> )*0,9=94,5</v>
      </c>
      <c r="G1412" s="70"/>
      <c r="H1412" s="38">
        <f>SUM(S1406:S1414)</f>
        <v>474.31</v>
      </c>
      <c r="I1412" s="41" t="str">
        <f>CONCATENATE(Source!FX2245, Source!FV2245, "=")</f>
        <v>94,5*0,85=</v>
      </c>
      <c r="J1412" s="36">
        <f>Source!AT2245</f>
        <v>80</v>
      </c>
      <c r="K1412" s="38">
        <f>SUM(T1406:T1414)</f>
        <v>13270.69</v>
      </c>
      <c r="L1412" s="40"/>
    </row>
    <row r="1413" spans="1:26" ht="14.25">
      <c r="A1413" s="23"/>
      <c r="B1413" s="53"/>
      <c r="C1413" s="53" t="s">
        <v>1029</v>
      </c>
      <c r="D1413" s="37" t="s">
        <v>1028</v>
      </c>
      <c r="E1413" s="10">
        <f>Source!CA2245</f>
        <v>55</v>
      </c>
      <c r="F1413" s="69" t="str">
        <f>CONCATENATE(" )", Source!DM2245, Source!FU2245, "=", Source!FY2245)</f>
        <v xml:space="preserve"> )*0,85=46,75</v>
      </c>
      <c r="G1413" s="70"/>
      <c r="H1413" s="38">
        <f>SUM(U1406:U1414)</f>
        <v>234.65</v>
      </c>
      <c r="I1413" s="41" t="str">
        <f>CONCATENATE(Source!FY2245, Source!FW2245, "=")</f>
        <v>46,75*0,8=</v>
      </c>
      <c r="J1413" s="36">
        <f>Source!AU2245</f>
        <v>37</v>
      </c>
      <c r="K1413" s="38">
        <f>SUM(V1406:V1414)</f>
        <v>6137.69</v>
      </c>
      <c r="L1413" s="40"/>
    </row>
    <row r="1414" spans="1:26" ht="14.25">
      <c r="A1414" s="54"/>
      <c r="B1414" s="55"/>
      <c r="C1414" s="55" t="s">
        <v>1030</v>
      </c>
      <c r="D1414" s="43" t="s">
        <v>1031</v>
      </c>
      <c r="E1414" s="44">
        <f>Source!AQ2245</f>
        <v>72.260000000000005</v>
      </c>
      <c r="F1414" s="45"/>
      <c r="G1414" s="47" t="str">
        <f>Source!DI2245</f>
        <v>)*1,15</v>
      </c>
      <c r="H1414" s="45"/>
      <c r="I1414" s="47"/>
      <c r="J1414" s="47"/>
      <c r="K1414" s="45"/>
      <c r="L1414" s="51">
        <f>Source!U2245</f>
        <v>54.014350000000007</v>
      </c>
    </row>
    <row r="1415" spans="1:26" ht="15">
      <c r="G1415" s="71">
        <f>H1408+H1409+H1411+H1412+H1413</f>
        <v>5477.85</v>
      </c>
      <c r="H1415" s="71"/>
      <c r="J1415" s="71">
        <f>K1408+K1409+K1411+K1412+K1413</f>
        <v>41166.290000000008</v>
      </c>
      <c r="K1415" s="71"/>
      <c r="L1415" s="49">
        <f>Source!U2245</f>
        <v>54.014350000000007</v>
      </c>
      <c r="O1415" s="32">
        <f>G1415</f>
        <v>5477.85</v>
      </c>
      <c r="P1415" s="32">
        <f>J1415</f>
        <v>41166.290000000008</v>
      </c>
      <c r="Q1415" s="32">
        <f>L1415</f>
        <v>54.014350000000007</v>
      </c>
      <c r="W1415">
        <f>IF(Source!BI2245&lt;=1,H1408+H1409+H1411+H1412+H1413, 0)</f>
        <v>5477.85</v>
      </c>
      <c r="X1415">
        <f>IF(Source!BI2245=2,H1408+H1409+H1411+H1412+H1413, 0)</f>
        <v>0</v>
      </c>
      <c r="Y1415">
        <f>IF(Source!BI2245=3,H1408+H1409+H1411+H1412+H1413, 0)</f>
        <v>0</v>
      </c>
      <c r="Z1415">
        <f>IF(Source!BI2245=4,H1408+H1409+H1411+H1412+H1413, 0)</f>
        <v>0</v>
      </c>
    </row>
    <row r="1416" spans="1:26" ht="28.5">
      <c r="A1416" s="23" t="str">
        <f>Source!E2246</f>
        <v>15</v>
      </c>
      <c r="B1416" s="53" t="str">
        <f>Source!F2246</f>
        <v>м08-03-591-9</v>
      </c>
      <c r="C1416" s="53" t="str">
        <f>Source!G2246</f>
        <v>Розетка штепсельная утопленного типа при скрытой проводке</v>
      </c>
      <c r="D1416" s="37" t="str">
        <f>Source!H2246</f>
        <v>100 шт.</v>
      </c>
      <c r="E1416" s="10">
        <f>Source!I2246</f>
        <v>0.02</v>
      </c>
      <c r="F1416" s="38">
        <f>Source!AL2246+Source!AM2246+Source!AO2246</f>
        <v>371.42</v>
      </c>
      <c r="G1416" s="39"/>
      <c r="H1416" s="38"/>
      <c r="I1416" s="39" t="str">
        <f>Source!BO2246</f>
        <v>м08-03-591-9</v>
      </c>
      <c r="J1416" s="39"/>
      <c r="K1416" s="38"/>
      <c r="L1416" s="40"/>
      <c r="S1416">
        <f>ROUND((Source!FX2246/100)*((ROUND(Source!AF2246*Source!I2246, 2)+ROUND(Source!AE2246*Source!I2246, 2))), 2)</f>
        <v>5.76</v>
      </c>
      <c r="T1416">
        <f>Source!X2246</f>
        <v>162.11000000000001</v>
      </c>
      <c r="U1416">
        <f>ROUND((Source!FY2246/100)*((ROUND(Source!AF2246*Source!I2246, 2)+ROUND(Source!AE2246*Source!I2246, 2))), 2)</f>
        <v>3.94</v>
      </c>
      <c r="V1416">
        <f>Source!Y2246</f>
        <v>104.07</v>
      </c>
    </row>
    <row r="1417" spans="1:26">
      <c r="C1417" s="31" t="str">
        <f>"Объем: "&amp;Source!I2246&amp;"=2/"&amp;"100"</f>
        <v>Объем: 0,02=2/100</v>
      </c>
    </row>
    <row r="1418" spans="1:26" ht="14.25">
      <c r="A1418" s="23"/>
      <c r="B1418" s="53"/>
      <c r="C1418" s="53" t="s">
        <v>1026</v>
      </c>
      <c r="D1418" s="37"/>
      <c r="E1418" s="10"/>
      <c r="F1418" s="38">
        <f>Source!AO2246</f>
        <v>302.36</v>
      </c>
      <c r="G1418" s="39" t="str">
        <f>Source!DG2246</f>
        <v/>
      </c>
      <c r="H1418" s="38">
        <f>ROUND(Source!AF2246*Source!I2246, 2)</f>
        <v>6.05</v>
      </c>
      <c r="I1418" s="39"/>
      <c r="J1418" s="39">
        <f>IF(Source!BA2246&lt;&gt; 0, Source!BA2246, 1)</f>
        <v>33.049999999999997</v>
      </c>
      <c r="K1418" s="38">
        <f>Source!S2246</f>
        <v>199.86</v>
      </c>
      <c r="L1418" s="40"/>
      <c r="R1418">
        <f>H1418</f>
        <v>6.05</v>
      </c>
    </row>
    <row r="1419" spans="1:26" ht="14.25">
      <c r="A1419" s="23"/>
      <c r="B1419" s="53"/>
      <c r="C1419" s="53" t="s">
        <v>92</v>
      </c>
      <c r="D1419" s="37"/>
      <c r="E1419" s="10"/>
      <c r="F1419" s="38">
        <f>Source!AM2246</f>
        <v>5.78</v>
      </c>
      <c r="G1419" s="39" t="str">
        <f>Source!DE2246</f>
        <v/>
      </c>
      <c r="H1419" s="38">
        <f>ROUND(Source!AD2246*Source!I2246, 2)</f>
        <v>0.12</v>
      </c>
      <c r="I1419" s="39"/>
      <c r="J1419" s="39">
        <f>IF(Source!BB2246&lt;&gt; 0, Source!BB2246, 1)</f>
        <v>9.01</v>
      </c>
      <c r="K1419" s="38">
        <f>Source!Q2246</f>
        <v>1.04</v>
      </c>
      <c r="L1419" s="40"/>
    </row>
    <row r="1420" spans="1:26" ht="14.25">
      <c r="A1420" s="23"/>
      <c r="B1420" s="53"/>
      <c r="C1420" s="53" t="s">
        <v>1032</v>
      </c>
      <c r="D1420" s="37"/>
      <c r="E1420" s="10"/>
      <c r="F1420" s="38">
        <f>Source!AN2246</f>
        <v>0.41</v>
      </c>
      <c r="G1420" s="39" t="str">
        <f>Source!DF2246</f>
        <v/>
      </c>
      <c r="H1420" s="50">
        <f>ROUND(Source!AE2246*Source!I2246, 2)</f>
        <v>0.01</v>
      </c>
      <c r="I1420" s="39"/>
      <c r="J1420" s="39">
        <f>IF(Source!BS2246&lt;&gt; 0, Source!BS2246, 1)</f>
        <v>33.049999999999997</v>
      </c>
      <c r="K1420" s="50">
        <f>Source!R2246</f>
        <v>0.27</v>
      </c>
      <c r="L1420" s="40"/>
      <c r="R1420">
        <f>H1420</f>
        <v>0.01</v>
      </c>
    </row>
    <row r="1421" spans="1:26" ht="14.25">
      <c r="A1421" s="23"/>
      <c r="B1421" s="53"/>
      <c r="C1421" s="53" t="s">
        <v>1034</v>
      </c>
      <c r="D1421" s="37"/>
      <c r="E1421" s="10"/>
      <c r="F1421" s="38">
        <f>Source!AL2246</f>
        <v>63.28</v>
      </c>
      <c r="G1421" s="39" t="str">
        <f>Source!DD2246</f>
        <v/>
      </c>
      <c r="H1421" s="38">
        <f>ROUND(Source!AC2246*Source!I2246, 2)</f>
        <v>1.27</v>
      </c>
      <c r="I1421" s="39"/>
      <c r="J1421" s="39">
        <f>IF(Source!BC2246&lt;&gt; 0, Source!BC2246, 1)</f>
        <v>7.15</v>
      </c>
      <c r="K1421" s="38">
        <f>Source!P2246</f>
        <v>9.0500000000000007</v>
      </c>
      <c r="L1421" s="40"/>
    </row>
    <row r="1422" spans="1:26" ht="14.25">
      <c r="A1422" s="23"/>
      <c r="B1422" s="53"/>
      <c r="C1422" s="53" t="s">
        <v>1027</v>
      </c>
      <c r="D1422" s="37" t="s">
        <v>1028</v>
      </c>
      <c r="E1422" s="10">
        <f>Source!BZ2246</f>
        <v>95</v>
      </c>
      <c r="F1422" s="56"/>
      <c r="G1422" s="39"/>
      <c r="H1422" s="38">
        <f>SUM(S1416:S1426)</f>
        <v>5.76</v>
      </c>
      <c r="I1422" s="41" t="str">
        <f>CONCATENATE(Source!FX2246, Source!FV2246, "=")</f>
        <v>95*0,85=</v>
      </c>
      <c r="J1422" s="36">
        <f>Source!AT2246</f>
        <v>81</v>
      </c>
      <c r="K1422" s="38">
        <f>SUM(T1416:T1426)</f>
        <v>162.11000000000001</v>
      </c>
      <c r="L1422" s="40"/>
    </row>
    <row r="1423" spans="1:26" ht="14.25">
      <c r="A1423" s="23"/>
      <c r="B1423" s="53"/>
      <c r="C1423" s="53" t="s">
        <v>1029</v>
      </c>
      <c r="D1423" s="37" t="s">
        <v>1028</v>
      </c>
      <c r="E1423" s="10">
        <f>Source!CA2246</f>
        <v>65</v>
      </c>
      <c r="F1423" s="56"/>
      <c r="G1423" s="39"/>
      <c r="H1423" s="38">
        <f>SUM(U1416:U1426)</f>
        <v>3.94</v>
      </c>
      <c r="I1423" s="41" t="str">
        <f>CONCATENATE(Source!FY2246, Source!FW2246, "=")</f>
        <v>65*0,8=</v>
      </c>
      <c r="J1423" s="36">
        <f>Source!AU2246</f>
        <v>52</v>
      </c>
      <c r="K1423" s="38">
        <f>SUM(V1416:V1426)</f>
        <v>104.07</v>
      </c>
      <c r="L1423" s="40"/>
    </row>
    <row r="1424" spans="1:26" ht="14.25">
      <c r="A1424" s="23"/>
      <c r="B1424" s="53"/>
      <c r="C1424" s="53" t="s">
        <v>1030</v>
      </c>
      <c r="D1424" s="37" t="s">
        <v>1031</v>
      </c>
      <c r="E1424" s="10">
        <f>Source!AQ2246</f>
        <v>30.48</v>
      </c>
      <c r="F1424" s="38"/>
      <c r="G1424" s="39" t="str">
        <f>Source!DI2246</f>
        <v/>
      </c>
      <c r="H1424" s="38"/>
      <c r="I1424" s="39"/>
      <c r="J1424" s="39"/>
      <c r="K1424" s="38"/>
      <c r="L1424" s="42">
        <f>Source!U2246</f>
        <v>0.60960000000000003</v>
      </c>
    </row>
    <row r="1425" spans="1:26" ht="28.5">
      <c r="A1425" s="23" t="str">
        <f>Source!E2247</f>
        <v>15,1</v>
      </c>
      <c r="B1425" s="53" t="str">
        <f>Source!F2247</f>
        <v>503-0475</v>
      </c>
      <c r="C1425" s="53" t="str">
        <f>Source!G2247</f>
        <v>Розетка скрытой проводки с заземлением</v>
      </c>
      <c r="D1425" s="37" t="str">
        <f>Source!H2247</f>
        <v>шт.</v>
      </c>
      <c r="E1425" s="10">
        <f>Source!I2247</f>
        <v>2</v>
      </c>
      <c r="F1425" s="38">
        <f>Source!AL2247+Source!AM2247+Source!AO2247</f>
        <v>7.62</v>
      </c>
      <c r="G1425" s="52" t="s">
        <v>3</v>
      </c>
      <c r="H1425" s="38">
        <f>ROUND(Source!AC2247*Source!I2247, 2)+ROUND(Source!AD2247*Source!I2247, 2)+ROUND(Source!AF2247*Source!I2247, 2)</f>
        <v>15.24</v>
      </c>
      <c r="I1425" s="39"/>
      <c r="J1425" s="39">
        <f>IF(Source!BC2247&lt;&gt; 0, Source!BC2247, 1)</f>
        <v>6.89</v>
      </c>
      <c r="K1425" s="38">
        <f>Source!O2247</f>
        <v>105</v>
      </c>
      <c r="L1425" s="40"/>
      <c r="S1425">
        <f>ROUND((Source!FX2247/100)*((ROUND(Source!AF2247*Source!I2247, 2)+ROUND(Source!AE2247*Source!I2247, 2))), 2)</f>
        <v>0</v>
      </c>
      <c r="T1425">
        <f>Source!X2247</f>
        <v>0</v>
      </c>
      <c r="U1425">
        <f>ROUND((Source!FY2247/100)*((ROUND(Source!AF2247*Source!I2247, 2)+ROUND(Source!AE2247*Source!I2247, 2))), 2)</f>
        <v>0</v>
      </c>
      <c r="V1425">
        <f>Source!Y2247</f>
        <v>0</v>
      </c>
      <c r="W1425">
        <f>IF(Source!BI2247&lt;=1,H1425, 0)</f>
        <v>0</v>
      </c>
      <c r="X1425">
        <f>IF(Source!BI2247=2,H1425, 0)</f>
        <v>15.24</v>
      </c>
      <c r="Y1425">
        <f>IF(Source!BI2247=3,H1425, 0)</f>
        <v>0</v>
      </c>
      <c r="Z1425">
        <f>IF(Source!BI2247=4,H1425, 0)</f>
        <v>0</v>
      </c>
    </row>
    <row r="1426" spans="1:26" ht="28.5">
      <c r="A1426" s="54" t="str">
        <f>Source!E2248</f>
        <v>15,3</v>
      </c>
      <c r="B1426" s="55" t="str">
        <f>Source!F2248</f>
        <v>503-0606</v>
      </c>
      <c r="C1426" s="55" t="str">
        <f>Source!G2248</f>
        <v>Коробка для установки розеток и выключателей скрытой проводки</v>
      </c>
      <c r="D1426" s="43" t="str">
        <f>Source!H2248</f>
        <v>1000 шт.</v>
      </c>
      <c r="E1426" s="44">
        <f>Source!I2248</f>
        <v>2E-3</v>
      </c>
      <c r="F1426" s="45">
        <f>Source!AL2248+Source!AM2248+Source!AO2248</f>
        <v>1998.42</v>
      </c>
      <c r="G1426" s="46" t="s">
        <v>3</v>
      </c>
      <c r="H1426" s="45">
        <f>ROUND(Source!AC2248*Source!I2248, 2)+ROUND(Source!AD2248*Source!I2248, 2)+ROUND(Source!AF2248*Source!I2248, 2)</f>
        <v>4</v>
      </c>
      <c r="I1426" s="47"/>
      <c r="J1426" s="47">
        <f>IF(Source!BC2248&lt;&gt; 0, Source!BC2248, 1)</f>
        <v>2.56</v>
      </c>
      <c r="K1426" s="45">
        <f>Source!O2248</f>
        <v>10.23</v>
      </c>
      <c r="L1426" s="48"/>
      <c r="S1426">
        <f>ROUND((Source!FX2248/100)*((ROUND(Source!AF2248*Source!I2248, 2)+ROUND(Source!AE2248*Source!I2248, 2))), 2)</f>
        <v>0</v>
      </c>
      <c r="T1426">
        <f>Source!X2248</f>
        <v>0</v>
      </c>
      <c r="U1426">
        <f>ROUND((Source!FY2248/100)*((ROUND(Source!AF2248*Source!I2248, 2)+ROUND(Source!AE2248*Source!I2248, 2))), 2)</f>
        <v>0</v>
      </c>
      <c r="V1426">
        <f>Source!Y2248</f>
        <v>0</v>
      </c>
      <c r="W1426">
        <f>IF(Source!BI2248&lt;=1,H1426, 0)</f>
        <v>0</v>
      </c>
      <c r="X1426">
        <f>IF(Source!BI2248=2,H1426, 0)</f>
        <v>4</v>
      </c>
      <c r="Y1426">
        <f>IF(Source!BI2248=3,H1426, 0)</f>
        <v>0</v>
      </c>
      <c r="Z1426">
        <f>IF(Source!BI2248=4,H1426, 0)</f>
        <v>0</v>
      </c>
    </row>
    <row r="1427" spans="1:26" ht="15">
      <c r="G1427" s="71">
        <f>H1418+H1419+H1421+H1422+H1423+SUM(H1425:H1426)</f>
        <v>36.380000000000003</v>
      </c>
      <c r="H1427" s="71"/>
      <c r="J1427" s="71">
        <f>K1418+K1419+K1421+K1422+K1423+SUM(K1425:K1426)</f>
        <v>591.36</v>
      </c>
      <c r="K1427" s="71"/>
      <c r="L1427" s="49">
        <f>Source!U2246</f>
        <v>0.60960000000000003</v>
      </c>
      <c r="O1427" s="32">
        <f>G1427</f>
        <v>36.380000000000003</v>
      </c>
      <c r="P1427" s="32">
        <f>J1427</f>
        <v>591.36</v>
      </c>
      <c r="Q1427" s="32">
        <f>L1427</f>
        <v>0.60960000000000003</v>
      </c>
      <c r="W1427">
        <f>IF(Source!BI2246&lt;=1,H1418+H1419+H1421+H1422+H1423, 0)</f>
        <v>0</v>
      </c>
      <c r="X1427">
        <f>IF(Source!BI2246=2,H1418+H1419+H1421+H1422+H1423, 0)</f>
        <v>17.14</v>
      </c>
      <c r="Y1427">
        <f>IF(Source!BI2246=3,H1418+H1419+H1421+H1422+H1423, 0)</f>
        <v>0</v>
      </c>
      <c r="Z1427">
        <f>IF(Source!BI2246=4,H1418+H1419+H1421+H1422+H1423, 0)</f>
        <v>0</v>
      </c>
    </row>
    <row r="1428" spans="1:26" ht="42.75">
      <c r="A1428" s="23" t="str">
        <f>Source!E2249</f>
        <v>17</v>
      </c>
      <c r="B1428" s="53" t="str">
        <f>Source!F2249</f>
        <v>м08-03-591-5</v>
      </c>
      <c r="C1428" s="53" t="str">
        <f>Source!G2249</f>
        <v>Выключатель двухклавишный утопленного типа при скрытой проводке</v>
      </c>
      <c r="D1428" s="37" t="str">
        <f>Source!H2249</f>
        <v>100 шт.</v>
      </c>
      <c r="E1428" s="10">
        <f>Source!I2249</f>
        <v>0.01</v>
      </c>
      <c r="F1428" s="38">
        <f>Source!AL2249+Source!AM2249+Source!AO2249</f>
        <v>302.15000000000003</v>
      </c>
      <c r="G1428" s="39"/>
      <c r="H1428" s="38"/>
      <c r="I1428" s="39" t="str">
        <f>Source!BO2249</f>
        <v>м08-03-591-5</v>
      </c>
      <c r="J1428" s="39"/>
      <c r="K1428" s="38"/>
      <c r="L1428" s="40"/>
      <c r="S1428">
        <f>ROUND((Source!FX2249/100)*((ROUND(Source!AF2249*Source!I2249, 2)+ROUND(Source!AE2249*Source!I2249, 2))), 2)</f>
        <v>2.4700000000000002</v>
      </c>
      <c r="T1428">
        <f>Source!X2249</f>
        <v>69.8</v>
      </c>
      <c r="U1428">
        <f>ROUND((Source!FY2249/100)*((ROUND(Source!AF2249*Source!I2249, 2)+ROUND(Source!AE2249*Source!I2249, 2))), 2)</f>
        <v>1.69</v>
      </c>
      <c r="V1428">
        <f>Source!Y2249</f>
        <v>44.81</v>
      </c>
    </row>
    <row r="1429" spans="1:26">
      <c r="C1429" s="31" t="str">
        <f>"Объем: "&amp;Source!I2249&amp;"=1/"&amp;"100"</f>
        <v>Объем: 0,01=1/100</v>
      </c>
    </row>
    <row r="1430" spans="1:26" ht="14.25">
      <c r="A1430" s="23"/>
      <c r="B1430" s="53"/>
      <c r="C1430" s="53" t="s">
        <v>1026</v>
      </c>
      <c r="D1430" s="37"/>
      <c r="E1430" s="10"/>
      <c r="F1430" s="38">
        <f>Source!AO2249</f>
        <v>260.3</v>
      </c>
      <c r="G1430" s="39" t="str">
        <f>Source!DG2249</f>
        <v/>
      </c>
      <c r="H1430" s="38">
        <f>ROUND(Source!AF2249*Source!I2249, 2)</f>
        <v>2.6</v>
      </c>
      <c r="I1430" s="39"/>
      <c r="J1430" s="39">
        <f>IF(Source!BA2249&lt;&gt; 0, Source!BA2249, 1)</f>
        <v>33.049999999999997</v>
      </c>
      <c r="K1430" s="38">
        <f>Source!S2249</f>
        <v>86.03</v>
      </c>
      <c r="L1430" s="40"/>
      <c r="R1430">
        <f>H1430</f>
        <v>2.6</v>
      </c>
    </row>
    <row r="1431" spans="1:26" ht="14.25">
      <c r="A1431" s="23"/>
      <c r="B1431" s="53"/>
      <c r="C1431" s="53" t="s">
        <v>92</v>
      </c>
      <c r="D1431" s="37"/>
      <c r="E1431" s="10"/>
      <c r="F1431" s="38">
        <f>Source!AM2249</f>
        <v>5.78</v>
      </c>
      <c r="G1431" s="39" t="str">
        <f>Source!DE2249</f>
        <v/>
      </c>
      <c r="H1431" s="38">
        <f>ROUND(Source!AD2249*Source!I2249, 2)</f>
        <v>0.06</v>
      </c>
      <c r="I1431" s="39"/>
      <c r="J1431" s="39">
        <f>IF(Source!BB2249&lt;&gt; 0, Source!BB2249, 1)</f>
        <v>9.01</v>
      </c>
      <c r="K1431" s="38">
        <f>Source!Q2249</f>
        <v>0.52</v>
      </c>
      <c r="L1431" s="40"/>
    </row>
    <row r="1432" spans="1:26" ht="14.25">
      <c r="A1432" s="23"/>
      <c r="B1432" s="53"/>
      <c r="C1432" s="53" t="s">
        <v>1032</v>
      </c>
      <c r="D1432" s="37"/>
      <c r="E1432" s="10"/>
      <c r="F1432" s="38">
        <f>Source!AN2249</f>
        <v>0.41</v>
      </c>
      <c r="G1432" s="39" t="str">
        <f>Source!DF2249</f>
        <v/>
      </c>
      <c r="H1432" s="50">
        <f>ROUND(Source!AE2249*Source!I2249, 2)</f>
        <v>0</v>
      </c>
      <c r="I1432" s="39"/>
      <c r="J1432" s="39">
        <f>IF(Source!BS2249&lt;&gt; 0, Source!BS2249, 1)</f>
        <v>33.049999999999997</v>
      </c>
      <c r="K1432" s="50">
        <f>Source!R2249</f>
        <v>0.14000000000000001</v>
      </c>
      <c r="L1432" s="40"/>
      <c r="R1432">
        <f>H1432</f>
        <v>0</v>
      </c>
    </row>
    <row r="1433" spans="1:26" ht="14.25">
      <c r="A1433" s="23"/>
      <c r="B1433" s="53"/>
      <c r="C1433" s="53" t="s">
        <v>1034</v>
      </c>
      <c r="D1433" s="37"/>
      <c r="E1433" s="10"/>
      <c r="F1433" s="38">
        <f>Source!AL2249</f>
        <v>36.07</v>
      </c>
      <c r="G1433" s="39" t="str">
        <f>Source!DD2249</f>
        <v/>
      </c>
      <c r="H1433" s="38">
        <f>ROUND(Source!AC2249*Source!I2249, 2)</f>
        <v>0.36</v>
      </c>
      <c r="I1433" s="39"/>
      <c r="J1433" s="39">
        <f>IF(Source!BC2249&lt;&gt; 0, Source!BC2249, 1)</f>
        <v>7.15</v>
      </c>
      <c r="K1433" s="38">
        <f>Source!P2249</f>
        <v>2.58</v>
      </c>
      <c r="L1433" s="40"/>
    </row>
    <row r="1434" spans="1:26" ht="14.25">
      <c r="A1434" s="23"/>
      <c r="B1434" s="53"/>
      <c r="C1434" s="53" t="s">
        <v>1027</v>
      </c>
      <c r="D1434" s="37" t="s">
        <v>1028</v>
      </c>
      <c r="E1434" s="10">
        <f>Source!BZ2249</f>
        <v>95</v>
      </c>
      <c r="F1434" s="56"/>
      <c r="G1434" s="39"/>
      <c r="H1434" s="38">
        <f>SUM(S1428:S1438)</f>
        <v>2.4700000000000002</v>
      </c>
      <c r="I1434" s="41" t="str">
        <f>CONCATENATE(Source!FX2249, Source!FV2249, "=")</f>
        <v>95*0,85=</v>
      </c>
      <c r="J1434" s="36">
        <f>Source!AT2249</f>
        <v>81</v>
      </c>
      <c r="K1434" s="38">
        <f>SUM(T1428:T1438)</f>
        <v>69.8</v>
      </c>
      <c r="L1434" s="40"/>
    </row>
    <row r="1435" spans="1:26" ht="14.25">
      <c r="A1435" s="23"/>
      <c r="B1435" s="53"/>
      <c r="C1435" s="53" t="s">
        <v>1029</v>
      </c>
      <c r="D1435" s="37" t="s">
        <v>1028</v>
      </c>
      <c r="E1435" s="10">
        <f>Source!CA2249</f>
        <v>65</v>
      </c>
      <c r="F1435" s="56"/>
      <c r="G1435" s="39"/>
      <c r="H1435" s="38">
        <f>SUM(U1428:U1438)</f>
        <v>1.69</v>
      </c>
      <c r="I1435" s="41" t="str">
        <f>CONCATENATE(Source!FY2249, Source!FW2249, "=")</f>
        <v>65*0,8=</v>
      </c>
      <c r="J1435" s="36">
        <f>Source!AU2249</f>
        <v>52</v>
      </c>
      <c r="K1435" s="38">
        <f>SUM(V1428:V1438)</f>
        <v>44.81</v>
      </c>
      <c r="L1435" s="40"/>
    </row>
    <row r="1436" spans="1:26" ht="14.25">
      <c r="A1436" s="23"/>
      <c r="B1436" s="53"/>
      <c r="C1436" s="53" t="s">
        <v>1030</v>
      </c>
      <c r="D1436" s="37" t="s">
        <v>1031</v>
      </c>
      <c r="E1436" s="10">
        <f>Source!AQ2249</f>
        <v>26.24</v>
      </c>
      <c r="F1436" s="38"/>
      <c r="G1436" s="39" t="str">
        <f>Source!DI2249</f>
        <v/>
      </c>
      <c r="H1436" s="38"/>
      <c r="I1436" s="39"/>
      <c r="J1436" s="39"/>
      <c r="K1436" s="38"/>
      <c r="L1436" s="42">
        <f>Source!U2249</f>
        <v>0.26239999999999997</v>
      </c>
    </row>
    <row r="1437" spans="1:26" ht="28.5">
      <c r="A1437" s="23" t="str">
        <f>Source!E2250</f>
        <v>17,1</v>
      </c>
      <c r="B1437" s="53" t="str">
        <f>Source!F2250</f>
        <v>503-0606</v>
      </c>
      <c r="C1437" s="53" t="str">
        <f>Source!G2250</f>
        <v>Коробка для установки розеток и выключателей скрытой проводки</v>
      </c>
      <c r="D1437" s="37" t="str">
        <f>Source!H2250</f>
        <v>1000 шт.</v>
      </c>
      <c r="E1437" s="10">
        <f>Source!I2250</f>
        <v>1E-3</v>
      </c>
      <c r="F1437" s="38">
        <f>Source!AL2250+Source!AM2250+Source!AO2250</f>
        <v>1998.42</v>
      </c>
      <c r="G1437" s="52" t="s">
        <v>3</v>
      </c>
      <c r="H1437" s="38">
        <f>ROUND(Source!AC2250*Source!I2250, 2)+ROUND(Source!AD2250*Source!I2250, 2)+ROUND(Source!AF2250*Source!I2250, 2)</f>
        <v>2</v>
      </c>
      <c r="I1437" s="39"/>
      <c r="J1437" s="39">
        <f>IF(Source!BC2250&lt;&gt; 0, Source!BC2250, 1)</f>
        <v>2.56</v>
      </c>
      <c r="K1437" s="38">
        <f>Source!O2250</f>
        <v>5.12</v>
      </c>
      <c r="L1437" s="40"/>
      <c r="S1437">
        <f>ROUND((Source!FX2250/100)*((ROUND(Source!AF2250*Source!I2250, 2)+ROUND(Source!AE2250*Source!I2250, 2))), 2)</f>
        <v>0</v>
      </c>
      <c r="T1437">
        <f>Source!X2250</f>
        <v>0</v>
      </c>
      <c r="U1437">
        <f>ROUND((Source!FY2250/100)*((ROUND(Source!AF2250*Source!I2250, 2)+ROUND(Source!AE2250*Source!I2250, 2))), 2)</f>
        <v>0</v>
      </c>
      <c r="V1437">
        <f>Source!Y2250</f>
        <v>0</v>
      </c>
      <c r="W1437">
        <f>IF(Source!BI2250&lt;=1,H1437, 0)</f>
        <v>0</v>
      </c>
      <c r="X1437">
        <f>IF(Source!BI2250=2,H1437, 0)</f>
        <v>2</v>
      </c>
      <c r="Y1437">
        <f>IF(Source!BI2250=3,H1437, 0)</f>
        <v>0</v>
      </c>
      <c r="Z1437">
        <f>IF(Source!BI2250=4,H1437, 0)</f>
        <v>0</v>
      </c>
    </row>
    <row r="1438" spans="1:26" ht="57">
      <c r="A1438" s="54" t="str">
        <f>Source!E2251</f>
        <v>17,2</v>
      </c>
      <c r="B1438" s="55" t="str">
        <f>Source!F2251</f>
        <v>509-4600</v>
      </c>
      <c r="C1438" s="55" t="str">
        <f>Source!G2251</f>
        <v>Выключатель двухклавишный для скрытой проводки серии "Прима", марка С56-039 с подсветкой, цвет бежевый</v>
      </c>
      <c r="D1438" s="43" t="str">
        <f>Source!H2251</f>
        <v>шт.</v>
      </c>
      <c r="E1438" s="44">
        <f>Source!I2251</f>
        <v>1</v>
      </c>
      <c r="F1438" s="45">
        <f>Source!AL2251+Source!AM2251+Source!AO2251</f>
        <v>8.81</v>
      </c>
      <c r="G1438" s="46" t="s">
        <v>3</v>
      </c>
      <c r="H1438" s="45">
        <f>ROUND(Source!AC2251*Source!I2251, 2)+ROUND(Source!AD2251*Source!I2251, 2)+ROUND(Source!AF2251*Source!I2251, 2)</f>
        <v>8.81</v>
      </c>
      <c r="I1438" s="47"/>
      <c r="J1438" s="47">
        <f>IF(Source!BC2251&lt;&gt; 0, Source!BC2251, 1)</f>
        <v>8.68</v>
      </c>
      <c r="K1438" s="45">
        <f>Source!O2251</f>
        <v>76.47</v>
      </c>
      <c r="L1438" s="48"/>
      <c r="S1438">
        <f>ROUND((Source!FX2251/100)*((ROUND(Source!AF2251*Source!I2251, 2)+ROUND(Source!AE2251*Source!I2251, 2))), 2)</f>
        <v>0</v>
      </c>
      <c r="T1438">
        <f>Source!X2251</f>
        <v>0</v>
      </c>
      <c r="U1438">
        <f>ROUND((Source!FY2251/100)*((ROUND(Source!AF2251*Source!I2251, 2)+ROUND(Source!AE2251*Source!I2251, 2))), 2)</f>
        <v>0</v>
      </c>
      <c r="V1438">
        <f>Source!Y2251</f>
        <v>0</v>
      </c>
      <c r="W1438">
        <f>IF(Source!BI2251&lt;=1,H1438, 0)</f>
        <v>0</v>
      </c>
      <c r="X1438">
        <f>IF(Source!BI2251=2,H1438, 0)</f>
        <v>8.81</v>
      </c>
      <c r="Y1438">
        <f>IF(Source!BI2251=3,H1438, 0)</f>
        <v>0</v>
      </c>
      <c r="Z1438">
        <f>IF(Source!BI2251=4,H1438, 0)</f>
        <v>0</v>
      </c>
    </row>
    <row r="1439" spans="1:26" ht="15">
      <c r="G1439" s="71">
        <f>H1430+H1431+H1433+H1434+H1435+SUM(H1437:H1438)</f>
        <v>17.990000000000002</v>
      </c>
      <c r="H1439" s="71"/>
      <c r="J1439" s="71">
        <f>K1430+K1431+K1433+K1434+K1435+SUM(K1437:K1438)</f>
        <v>285.33000000000004</v>
      </c>
      <c r="K1439" s="71"/>
      <c r="L1439" s="49">
        <f>Source!U2249</f>
        <v>0.26239999999999997</v>
      </c>
      <c r="O1439" s="32">
        <f>G1439</f>
        <v>17.990000000000002</v>
      </c>
      <c r="P1439" s="32">
        <f>J1439</f>
        <v>285.33000000000004</v>
      </c>
      <c r="Q1439" s="32">
        <f>L1439</f>
        <v>0.26239999999999997</v>
      </c>
      <c r="W1439">
        <f>IF(Source!BI2249&lt;=1,H1430+H1431+H1433+H1434+H1435, 0)</f>
        <v>0</v>
      </c>
      <c r="X1439">
        <f>IF(Source!BI2249=2,H1430+H1431+H1433+H1434+H1435, 0)</f>
        <v>7.18</v>
      </c>
      <c r="Y1439">
        <f>IF(Source!BI2249=3,H1430+H1431+H1433+H1434+H1435, 0)</f>
        <v>0</v>
      </c>
      <c r="Z1439">
        <f>IF(Source!BI2249=4,H1430+H1431+H1433+H1434+H1435, 0)</f>
        <v>0</v>
      </c>
    </row>
    <row r="1440" spans="1:26" ht="79.5">
      <c r="A1440" s="23" t="str">
        <f>Source!E2252</f>
        <v>19</v>
      </c>
      <c r="B1440" s="53" t="s">
        <v>1042</v>
      </c>
      <c r="C1440" s="53" t="str">
        <f>Source!G2252</f>
        <v>Устройство подвесных потолков типа &lt;Армстронг&gt; по каркасу из оцинкованного профиля</v>
      </c>
      <c r="D1440" s="37" t="str">
        <f>Source!H2252</f>
        <v>100 м2 поверхности облицовки</v>
      </c>
      <c r="E1440" s="10">
        <f>Source!I2252</f>
        <v>0.184</v>
      </c>
      <c r="F1440" s="38">
        <f>Source!AL2252+Source!AM2252+Source!AO2252</f>
        <v>6747.4000000000005</v>
      </c>
      <c r="G1440" s="39"/>
      <c r="H1440" s="38"/>
      <c r="I1440" s="39" t="str">
        <f>Source!BO2252</f>
        <v>15-01-047-15</v>
      </c>
      <c r="J1440" s="39"/>
      <c r="K1440" s="38"/>
      <c r="L1440" s="40"/>
      <c r="S1440">
        <f>ROUND((Source!FX2252/100)*((ROUND(Source!AF2252*Source!I2252, 2)+ROUND(Source!AE2252*Source!I2252, 2))), 2)</f>
        <v>194.82</v>
      </c>
      <c r="T1440">
        <f>Source!X2252</f>
        <v>5450.8</v>
      </c>
      <c r="U1440">
        <f>ROUND((Source!FY2252/100)*((ROUND(Source!AF2252*Source!I2252, 2)+ROUND(Source!AE2252*Source!I2252, 2))), 2)</f>
        <v>96.38</v>
      </c>
      <c r="V1440">
        <f>Source!Y2252</f>
        <v>2521</v>
      </c>
    </row>
    <row r="1441" spans="1:26">
      <c r="C1441" s="31" t="str">
        <f>"Объем: "&amp;Source!I2252&amp;"=18,4/"&amp;"100"</f>
        <v>Объем: 0,184=18,4/100</v>
      </c>
    </row>
    <row r="1442" spans="1:26" ht="14.25">
      <c r="A1442" s="23"/>
      <c r="B1442" s="53"/>
      <c r="C1442" s="53" t="s">
        <v>1026</v>
      </c>
      <c r="D1442" s="37"/>
      <c r="E1442" s="10"/>
      <c r="F1442" s="38">
        <f>Source!AO2252</f>
        <v>963.12</v>
      </c>
      <c r="G1442" s="39" t="str">
        <f>Source!DG2252</f>
        <v>)*1,15</v>
      </c>
      <c r="H1442" s="38">
        <f>ROUND(Source!AF2252*Source!I2252, 2)</f>
        <v>203.8</v>
      </c>
      <c r="I1442" s="39"/>
      <c r="J1442" s="39">
        <f>IF(Source!BA2252&lt;&gt; 0, Source!BA2252, 1)</f>
        <v>33.049999999999997</v>
      </c>
      <c r="K1442" s="38">
        <f>Source!S2252</f>
        <v>6735.48</v>
      </c>
      <c r="L1442" s="40"/>
      <c r="R1442">
        <f>H1442</f>
        <v>203.8</v>
      </c>
    </row>
    <row r="1443" spans="1:26" ht="14.25">
      <c r="A1443" s="23"/>
      <c r="B1443" s="53"/>
      <c r="C1443" s="53" t="s">
        <v>92</v>
      </c>
      <c r="D1443" s="37"/>
      <c r="E1443" s="10"/>
      <c r="F1443" s="38">
        <f>Source!AM2252</f>
        <v>433.43</v>
      </c>
      <c r="G1443" s="39" t="str">
        <f>Source!DE2252</f>
        <v>)*1,25</v>
      </c>
      <c r="H1443" s="38">
        <f>ROUND(Source!AD2252*Source!I2252, 2)</f>
        <v>99.69</v>
      </c>
      <c r="I1443" s="39"/>
      <c r="J1443" s="39">
        <f>IF(Source!BB2252&lt;&gt; 0, Source!BB2252, 1)</f>
        <v>10.76</v>
      </c>
      <c r="K1443" s="38">
        <f>Source!Q2252</f>
        <v>1072.6600000000001</v>
      </c>
      <c r="L1443" s="40"/>
    </row>
    <row r="1444" spans="1:26" ht="14.25">
      <c r="A1444" s="23"/>
      <c r="B1444" s="53"/>
      <c r="C1444" s="53" t="s">
        <v>1032</v>
      </c>
      <c r="D1444" s="37"/>
      <c r="E1444" s="10"/>
      <c r="F1444" s="38">
        <f>Source!AN2252</f>
        <v>10.26</v>
      </c>
      <c r="G1444" s="39" t="str">
        <f>Source!DF2252</f>
        <v>)*1,25</v>
      </c>
      <c r="H1444" s="50">
        <f>ROUND(Source!AE2252*Source!I2252, 2)</f>
        <v>2.36</v>
      </c>
      <c r="I1444" s="39"/>
      <c r="J1444" s="39">
        <f>IF(Source!BS2252&lt;&gt; 0, Source!BS2252, 1)</f>
        <v>33.049999999999997</v>
      </c>
      <c r="K1444" s="50">
        <f>Source!R2252</f>
        <v>78.02</v>
      </c>
      <c r="L1444" s="40"/>
      <c r="R1444">
        <f>H1444</f>
        <v>2.36</v>
      </c>
    </row>
    <row r="1445" spans="1:26" ht="14.25">
      <c r="A1445" s="23"/>
      <c r="B1445" s="53"/>
      <c r="C1445" s="53" t="s">
        <v>1034</v>
      </c>
      <c r="D1445" s="37"/>
      <c r="E1445" s="10"/>
      <c r="F1445" s="38">
        <f>Source!AL2252</f>
        <v>5350.85</v>
      </c>
      <c r="G1445" s="39" t="str">
        <f>Source!DD2252</f>
        <v/>
      </c>
      <c r="H1445" s="38">
        <f>ROUND(Source!AC2252*Source!I2252, 2)</f>
        <v>984.56</v>
      </c>
      <c r="I1445" s="39"/>
      <c r="J1445" s="39">
        <f>IF(Source!BC2252&lt;&gt; 0, Source!BC2252, 1)</f>
        <v>4.75</v>
      </c>
      <c r="K1445" s="38">
        <f>Source!P2252</f>
        <v>4676.6400000000003</v>
      </c>
      <c r="L1445" s="40"/>
    </row>
    <row r="1446" spans="1:26" ht="14.25">
      <c r="A1446" s="23"/>
      <c r="B1446" s="53"/>
      <c r="C1446" s="53" t="s">
        <v>1027</v>
      </c>
      <c r="D1446" s="37" t="s">
        <v>1028</v>
      </c>
      <c r="E1446" s="10">
        <f>Source!BZ2252</f>
        <v>105</v>
      </c>
      <c r="F1446" s="69" t="str">
        <f>CONCATENATE(" )", Source!DL2252, Source!FT2252, "=", Source!FX2252)</f>
        <v xml:space="preserve"> )*0,9=94,5</v>
      </c>
      <c r="G1446" s="70"/>
      <c r="H1446" s="38">
        <f>SUM(S1440:S1448)</f>
        <v>194.82</v>
      </c>
      <c r="I1446" s="41" t="str">
        <f>CONCATENATE(Source!FX2252, Source!FV2252, "=")</f>
        <v>94,5*0,85=</v>
      </c>
      <c r="J1446" s="36">
        <f>Source!AT2252</f>
        <v>80</v>
      </c>
      <c r="K1446" s="38">
        <f>SUM(T1440:T1448)</f>
        <v>5450.8</v>
      </c>
      <c r="L1446" s="40"/>
    </row>
    <row r="1447" spans="1:26" ht="14.25">
      <c r="A1447" s="23"/>
      <c r="B1447" s="53"/>
      <c r="C1447" s="53" t="s">
        <v>1029</v>
      </c>
      <c r="D1447" s="37" t="s">
        <v>1028</v>
      </c>
      <c r="E1447" s="10">
        <f>Source!CA2252</f>
        <v>55</v>
      </c>
      <c r="F1447" s="69" t="str">
        <f>CONCATENATE(" )", Source!DM2252, Source!FU2252, "=", Source!FY2252)</f>
        <v xml:space="preserve"> )*0,85=46,75</v>
      </c>
      <c r="G1447" s="70"/>
      <c r="H1447" s="38">
        <f>SUM(U1440:U1448)</f>
        <v>96.38</v>
      </c>
      <c r="I1447" s="41" t="str">
        <f>CONCATENATE(Source!FY2252, Source!FW2252, "=")</f>
        <v>46,75*0,8=</v>
      </c>
      <c r="J1447" s="36">
        <f>Source!AU2252</f>
        <v>37</v>
      </c>
      <c r="K1447" s="38">
        <f>SUM(V1440:V1448)</f>
        <v>2521</v>
      </c>
      <c r="L1447" s="40"/>
    </row>
    <row r="1448" spans="1:26" ht="14.25">
      <c r="A1448" s="54"/>
      <c r="B1448" s="55"/>
      <c r="C1448" s="55" t="s">
        <v>1030</v>
      </c>
      <c r="D1448" s="43" t="s">
        <v>1031</v>
      </c>
      <c r="E1448" s="44">
        <f>Source!AQ2252</f>
        <v>102.46</v>
      </c>
      <c r="F1448" s="45"/>
      <c r="G1448" s="47" t="str">
        <f>Source!DI2252</f>
        <v>)*1,15</v>
      </c>
      <c r="H1448" s="45"/>
      <c r="I1448" s="47"/>
      <c r="J1448" s="47"/>
      <c r="K1448" s="45"/>
      <c r="L1448" s="51">
        <f>Source!U2252</f>
        <v>21.680535999999996</v>
      </c>
    </row>
    <row r="1449" spans="1:26" ht="15">
      <c r="G1449" s="71">
        <f>H1442+H1443+H1445+H1446+H1447</f>
        <v>1579.25</v>
      </c>
      <c r="H1449" s="71"/>
      <c r="J1449" s="71">
        <f>K1442+K1443+K1445+K1446+K1447</f>
        <v>20456.579999999998</v>
      </c>
      <c r="K1449" s="71"/>
      <c r="L1449" s="49">
        <f>Source!U2252</f>
        <v>21.680535999999996</v>
      </c>
      <c r="O1449" s="32">
        <f>G1449</f>
        <v>1579.25</v>
      </c>
      <c r="P1449" s="32">
        <f>J1449</f>
        <v>20456.579999999998</v>
      </c>
      <c r="Q1449" s="32">
        <f>L1449</f>
        <v>21.680535999999996</v>
      </c>
      <c r="W1449">
        <f>IF(Source!BI2252&lt;=1,H1442+H1443+H1445+H1446+H1447, 0)</f>
        <v>1579.25</v>
      </c>
      <c r="X1449">
        <f>IF(Source!BI2252=2,H1442+H1443+H1445+H1446+H1447, 0)</f>
        <v>0</v>
      </c>
      <c r="Y1449">
        <f>IF(Source!BI2252=3,H1442+H1443+H1445+H1446+H1447, 0)</f>
        <v>0</v>
      </c>
      <c r="Z1449">
        <f>IF(Source!BI2252=4,H1442+H1443+H1445+H1446+H1447, 0)</f>
        <v>0</v>
      </c>
    </row>
    <row r="1450" spans="1:26" ht="57">
      <c r="A1450" s="23" t="str">
        <f>Source!E2253</f>
        <v>20</v>
      </c>
      <c r="B1450" s="53" t="str">
        <f>Source!F2253</f>
        <v>м08-03-594-17</v>
      </c>
      <c r="C1450" s="53" t="str">
        <f>Source!G2253</f>
        <v>Светильник в подвесных потолках, устанавливаемый на закладных деталях, количество ламп в светильнике до 4</v>
      </c>
      <c r="D1450" s="37" t="str">
        <f>Source!H2253</f>
        <v>100 шт.</v>
      </c>
      <c r="E1450" s="10">
        <f>Source!I2253</f>
        <v>0.06</v>
      </c>
      <c r="F1450" s="38">
        <f>Source!AL2253+Source!AM2253+Source!AO2253</f>
        <v>1571.98</v>
      </c>
      <c r="G1450" s="39"/>
      <c r="H1450" s="38"/>
      <c r="I1450" s="39" t="str">
        <f>Source!BO2253</f>
        <v>м08-03-594-17</v>
      </c>
      <c r="J1450" s="39"/>
      <c r="K1450" s="38"/>
      <c r="L1450" s="40"/>
      <c r="S1450">
        <f>ROUND((Source!FX2253/100)*((ROUND(Source!AF2253*Source!I2253, 2)+ROUND(Source!AE2253*Source!I2253, 2))), 2)</f>
        <v>74.95</v>
      </c>
      <c r="T1450">
        <f>Source!X2253</f>
        <v>2111.98</v>
      </c>
      <c r="U1450">
        <f>ROUND((Source!FY2253/100)*((ROUND(Source!AF2253*Source!I2253, 2)+ROUND(Source!AE2253*Source!I2253, 2))), 2)</f>
        <v>51.28</v>
      </c>
      <c r="V1450">
        <f>Source!Y2253</f>
        <v>1355.84</v>
      </c>
    </row>
    <row r="1451" spans="1:26">
      <c r="C1451" s="31" t="str">
        <f>"Объем: "&amp;Source!I2253&amp;"=6/"&amp;"100"</f>
        <v>Объем: 0,06=6/100</v>
      </c>
    </row>
    <row r="1452" spans="1:26" ht="14.25">
      <c r="A1452" s="23"/>
      <c r="B1452" s="53"/>
      <c r="C1452" s="53" t="s">
        <v>1026</v>
      </c>
      <c r="D1452" s="37"/>
      <c r="E1452" s="10"/>
      <c r="F1452" s="38">
        <f>Source!AO2253</f>
        <v>1301.5</v>
      </c>
      <c r="G1452" s="39" t="str">
        <f>Source!DG2253</f>
        <v/>
      </c>
      <c r="H1452" s="38">
        <f>ROUND(Source!AF2253*Source!I2253, 2)</f>
        <v>78.09</v>
      </c>
      <c r="I1452" s="39"/>
      <c r="J1452" s="39">
        <f>IF(Source!BA2253&lt;&gt; 0, Source!BA2253, 1)</f>
        <v>33.049999999999997</v>
      </c>
      <c r="K1452" s="38">
        <f>Source!S2253</f>
        <v>2580.87</v>
      </c>
      <c r="L1452" s="40"/>
      <c r="R1452">
        <f>H1452</f>
        <v>78.09</v>
      </c>
    </row>
    <row r="1453" spans="1:26" ht="14.25">
      <c r="A1453" s="23"/>
      <c r="B1453" s="53"/>
      <c r="C1453" s="53" t="s">
        <v>92</v>
      </c>
      <c r="D1453" s="37"/>
      <c r="E1453" s="10"/>
      <c r="F1453" s="38">
        <f>Source!AM2253</f>
        <v>219.6</v>
      </c>
      <c r="G1453" s="39" t="str">
        <f>Source!DE2253</f>
        <v/>
      </c>
      <c r="H1453" s="38">
        <f>ROUND(Source!AD2253*Source!I2253, 2)</f>
        <v>13.18</v>
      </c>
      <c r="I1453" s="39"/>
      <c r="J1453" s="39">
        <f>IF(Source!BB2253&lt;&gt; 0, Source!BB2253, 1)</f>
        <v>9.23</v>
      </c>
      <c r="K1453" s="38">
        <f>Source!Q2253</f>
        <v>121.61</v>
      </c>
      <c r="L1453" s="40"/>
    </row>
    <row r="1454" spans="1:26" ht="14.25">
      <c r="A1454" s="23"/>
      <c r="B1454" s="53"/>
      <c r="C1454" s="53" t="s">
        <v>1032</v>
      </c>
      <c r="D1454" s="37"/>
      <c r="E1454" s="10"/>
      <c r="F1454" s="38">
        <f>Source!AN2253</f>
        <v>13.37</v>
      </c>
      <c r="G1454" s="39" t="str">
        <f>Source!DF2253</f>
        <v/>
      </c>
      <c r="H1454" s="50">
        <f>ROUND(Source!AE2253*Source!I2253, 2)</f>
        <v>0.8</v>
      </c>
      <c r="I1454" s="39"/>
      <c r="J1454" s="39">
        <f>IF(Source!BS2253&lt;&gt; 0, Source!BS2253, 1)</f>
        <v>33.049999999999997</v>
      </c>
      <c r="K1454" s="50">
        <f>Source!R2253</f>
        <v>26.51</v>
      </c>
      <c r="L1454" s="40"/>
      <c r="R1454">
        <f>H1454</f>
        <v>0.8</v>
      </c>
    </row>
    <row r="1455" spans="1:26" ht="14.25">
      <c r="A1455" s="23"/>
      <c r="B1455" s="53"/>
      <c r="C1455" s="53" t="s">
        <v>1034</v>
      </c>
      <c r="D1455" s="37"/>
      <c r="E1455" s="10"/>
      <c r="F1455" s="38">
        <f>Source!AL2253</f>
        <v>50.88</v>
      </c>
      <c r="G1455" s="39" t="str">
        <f>Source!DD2253</f>
        <v/>
      </c>
      <c r="H1455" s="38">
        <f>ROUND(Source!AC2253*Source!I2253, 2)</f>
        <v>3.05</v>
      </c>
      <c r="I1455" s="39"/>
      <c r="J1455" s="39">
        <f>IF(Source!BC2253&lt;&gt; 0, Source!BC2253, 1)</f>
        <v>18.850000000000001</v>
      </c>
      <c r="K1455" s="38">
        <f>Source!P2253</f>
        <v>57.55</v>
      </c>
      <c r="L1455" s="40"/>
    </row>
    <row r="1456" spans="1:26" ht="14.25">
      <c r="A1456" s="23"/>
      <c r="B1456" s="53"/>
      <c r="C1456" s="53" t="s">
        <v>1027</v>
      </c>
      <c r="D1456" s="37" t="s">
        <v>1028</v>
      </c>
      <c r="E1456" s="10">
        <f>Source!BZ2253</f>
        <v>95</v>
      </c>
      <c r="F1456" s="56"/>
      <c r="G1456" s="39"/>
      <c r="H1456" s="38">
        <f>SUM(S1450:S1459)</f>
        <v>74.95</v>
      </c>
      <c r="I1456" s="41" t="str">
        <f>CONCATENATE(Source!FX2253, Source!FV2253, "=")</f>
        <v>95*0,85=</v>
      </c>
      <c r="J1456" s="36">
        <f>Source!AT2253</f>
        <v>81</v>
      </c>
      <c r="K1456" s="38">
        <f>SUM(T1450:T1459)</f>
        <v>2111.98</v>
      </c>
      <c r="L1456" s="40"/>
    </row>
    <row r="1457" spans="1:26" ht="14.25">
      <c r="A1457" s="23"/>
      <c r="B1457" s="53"/>
      <c r="C1457" s="53" t="s">
        <v>1029</v>
      </c>
      <c r="D1457" s="37" t="s">
        <v>1028</v>
      </c>
      <c r="E1457" s="10">
        <f>Source!CA2253</f>
        <v>65</v>
      </c>
      <c r="F1457" s="56"/>
      <c r="G1457" s="39"/>
      <c r="H1457" s="38">
        <f>SUM(U1450:U1459)</f>
        <v>51.28</v>
      </c>
      <c r="I1457" s="41" t="str">
        <f>CONCATENATE(Source!FY2253, Source!FW2253, "=")</f>
        <v>65*0,8=</v>
      </c>
      <c r="J1457" s="36">
        <f>Source!AU2253</f>
        <v>52</v>
      </c>
      <c r="K1457" s="38">
        <f>SUM(V1450:V1459)</f>
        <v>1355.84</v>
      </c>
      <c r="L1457" s="40"/>
    </row>
    <row r="1458" spans="1:26" ht="14.25">
      <c r="A1458" s="23"/>
      <c r="B1458" s="53"/>
      <c r="C1458" s="53" t="s">
        <v>1030</v>
      </c>
      <c r="D1458" s="37" t="s">
        <v>1031</v>
      </c>
      <c r="E1458" s="10">
        <f>Source!AQ2253</f>
        <v>131.19999999999999</v>
      </c>
      <c r="F1458" s="38"/>
      <c r="G1458" s="39" t="str">
        <f>Source!DI2253</f>
        <v/>
      </c>
      <c r="H1458" s="38"/>
      <c r="I1458" s="39"/>
      <c r="J1458" s="39"/>
      <c r="K1458" s="38"/>
      <c r="L1458" s="42">
        <f>Source!U2253</f>
        <v>7.871999999999999</v>
      </c>
    </row>
    <row r="1459" spans="1:26" ht="42.75">
      <c r="A1459" s="54" t="str">
        <f>Source!E2254</f>
        <v>20,1</v>
      </c>
      <c r="B1459" s="55" t="str">
        <f>Source!F2254</f>
        <v>509-5121</v>
      </c>
      <c r="C1459" s="55" t="str">
        <f>Source!G2254</f>
        <v>Светильник встраиваемый растровый с белым параболическим отражателем (5 перемычек) ЛВО 13-4х18-731/5</v>
      </c>
      <c r="D1459" s="43" t="str">
        <f>Source!H2254</f>
        <v>шт.</v>
      </c>
      <c r="E1459" s="44">
        <f>Source!I2254</f>
        <v>6</v>
      </c>
      <c r="F1459" s="45">
        <f>Source!AL2254+Source!AM2254+Source!AO2254</f>
        <v>162.18</v>
      </c>
      <c r="G1459" s="46" t="s">
        <v>3</v>
      </c>
      <c r="H1459" s="45">
        <f>ROUND(Source!AC2254*Source!I2254, 2)+ROUND(Source!AD2254*Source!I2254, 2)+ROUND(Source!AF2254*Source!I2254, 2)</f>
        <v>973.08</v>
      </c>
      <c r="I1459" s="47"/>
      <c r="J1459" s="47">
        <f>IF(Source!BC2254&lt;&gt; 0, Source!BC2254, 1)</f>
        <v>2.42</v>
      </c>
      <c r="K1459" s="45">
        <f>Source!O2254</f>
        <v>2354.85</v>
      </c>
      <c r="L1459" s="48"/>
      <c r="S1459">
        <f>ROUND((Source!FX2254/100)*((ROUND(Source!AF2254*Source!I2254, 2)+ROUND(Source!AE2254*Source!I2254, 2))), 2)</f>
        <v>0</v>
      </c>
      <c r="T1459">
        <f>Source!X2254</f>
        <v>0</v>
      </c>
      <c r="U1459">
        <f>ROUND((Source!FY2254/100)*((ROUND(Source!AF2254*Source!I2254, 2)+ROUND(Source!AE2254*Source!I2254, 2))), 2)</f>
        <v>0</v>
      </c>
      <c r="V1459">
        <f>Source!Y2254</f>
        <v>0</v>
      </c>
      <c r="W1459">
        <f>IF(Source!BI2254&lt;=1,H1459, 0)</f>
        <v>0</v>
      </c>
      <c r="X1459">
        <f>IF(Source!BI2254=2,H1459, 0)</f>
        <v>973.08</v>
      </c>
      <c r="Y1459">
        <f>IF(Source!BI2254=3,H1459, 0)</f>
        <v>0</v>
      </c>
      <c r="Z1459">
        <f>IF(Source!BI2254=4,H1459, 0)</f>
        <v>0</v>
      </c>
    </row>
    <row r="1460" spans="1:26" ht="15">
      <c r="G1460" s="71">
        <f>H1452+H1453+H1455+H1456+H1457+SUM(H1459:H1459)</f>
        <v>1193.6300000000001</v>
      </c>
      <c r="H1460" s="71"/>
      <c r="J1460" s="71">
        <f>K1452+K1453+K1455+K1456+K1457+SUM(K1459:K1459)</f>
        <v>8582.7000000000007</v>
      </c>
      <c r="K1460" s="71"/>
      <c r="L1460" s="49">
        <f>Source!U2253</f>
        <v>7.871999999999999</v>
      </c>
      <c r="O1460" s="32">
        <f>G1460</f>
        <v>1193.6300000000001</v>
      </c>
      <c r="P1460" s="32">
        <f>J1460</f>
        <v>8582.7000000000007</v>
      </c>
      <c r="Q1460" s="32">
        <f>L1460</f>
        <v>7.871999999999999</v>
      </c>
      <c r="W1460">
        <f>IF(Source!BI2253&lt;=1,H1452+H1453+H1455+H1456+H1457, 0)</f>
        <v>0</v>
      </c>
      <c r="X1460">
        <f>IF(Source!BI2253=2,H1452+H1453+H1455+H1456+H1457, 0)</f>
        <v>220.55</v>
      </c>
      <c r="Y1460">
        <f>IF(Source!BI2253=3,H1452+H1453+H1455+H1456+H1457, 0)</f>
        <v>0</v>
      </c>
      <c r="Z1460">
        <f>IF(Source!BI2253=4,H1452+H1453+H1455+H1456+H1457, 0)</f>
        <v>0</v>
      </c>
    </row>
    <row r="1461" spans="1:26" ht="42.75">
      <c r="A1461" s="23" t="str">
        <f>Source!E2255</f>
        <v>21</v>
      </c>
      <c r="B1461" s="53" t="str">
        <f>Source!F2255</f>
        <v>м08-02-413-1</v>
      </c>
      <c r="C1461" s="53" t="str">
        <f>Source!G2255</f>
        <v>Провод, количество проводов в резинобитумной трубке до 2, сечение провода до 6 мм2</v>
      </c>
      <c r="D1461" s="37" t="str">
        <f>Source!H2255</f>
        <v>100 М ТРУБОК</v>
      </c>
      <c r="E1461" s="10">
        <f>Source!I2255</f>
        <v>4</v>
      </c>
      <c r="F1461" s="38">
        <f>Source!AL2255+Source!AM2255+Source!AO2255</f>
        <v>256.45000000000005</v>
      </c>
      <c r="G1461" s="39"/>
      <c r="H1461" s="38"/>
      <c r="I1461" s="39" t="str">
        <f>Source!BO2255</f>
        <v>м08-02-413-1</v>
      </c>
      <c r="J1461" s="39"/>
      <c r="K1461" s="38"/>
      <c r="L1461" s="40"/>
      <c r="S1461">
        <f>ROUND((Source!FX2255/100)*((ROUND(Source!AF2255*Source!I2255, 2)+ROUND(Source!AE2255*Source!I2255, 2))), 2)</f>
        <v>586.45000000000005</v>
      </c>
      <c r="T1461">
        <f>Source!X2255</f>
        <v>16525.97</v>
      </c>
      <c r="U1461">
        <f>ROUND((Source!FY2255/100)*((ROUND(Source!AF2255*Source!I2255, 2)+ROUND(Source!AE2255*Source!I2255, 2))), 2)</f>
        <v>401.26</v>
      </c>
      <c r="V1461">
        <f>Source!Y2255</f>
        <v>10609.26</v>
      </c>
    </row>
    <row r="1462" spans="1:26">
      <c r="C1462" s="31" t="str">
        <f>"Объем: "&amp;Source!I2255&amp;"=400/"&amp;"100"</f>
        <v>Объем: 4=400/100</v>
      </c>
    </row>
    <row r="1463" spans="1:26" ht="14.25">
      <c r="A1463" s="23"/>
      <c r="B1463" s="53"/>
      <c r="C1463" s="53" t="s">
        <v>1026</v>
      </c>
      <c r="D1463" s="37"/>
      <c r="E1463" s="10"/>
      <c r="F1463" s="38">
        <f>Source!AO2255</f>
        <v>151.9</v>
      </c>
      <c r="G1463" s="39" t="str">
        <f>Source!DG2255</f>
        <v/>
      </c>
      <c r="H1463" s="38">
        <f>ROUND(Source!AF2255*Source!I2255, 2)</f>
        <v>607.6</v>
      </c>
      <c r="I1463" s="39"/>
      <c r="J1463" s="39">
        <f>IF(Source!BA2255&lt;&gt; 0, Source!BA2255, 1)</f>
        <v>33.049999999999997</v>
      </c>
      <c r="K1463" s="38">
        <f>Source!S2255</f>
        <v>20081.18</v>
      </c>
      <c r="L1463" s="40"/>
      <c r="R1463">
        <f>H1463</f>
        <v>607.6</v>
      </c>
    </row>
    <row r="1464" spans="1:26" ht="14.25">
      <c r="A1464" s="23"/>
      <c r="B1464" s="53"/>
      <c r="C1464" s="53" t="s">
        <v>92</v>
      </c>
      <c r="D1464" s="37"/>
      <c r="E1464" s="10"/>
      <c r="F1464" s="38">
        <f>Source!AM2255</f>
        <v>39.93</v>
      </c>
      <c r="G1464" s="39" t="str">
        <f>Source!DE2255</f>
        <v/>
      </c>
      <c r="H1464" s="38">
        <f>ROUND(Source!AD2255*Source!I2255, 2)</f>
        <v>159.72</v>
      </c>
      <c r="I1464" s="39"/>
      <c r="J1464" s="39">
        <f>IF(Source!BB2255&lt;&gt; 0, Source!BB2255, 1)</f>
        <v>9.23</v>
      </c>
      <c r="K1464" s="38">
        <f>Source!Q2255</f>
        <v>1474.22</v>
      </c>
      <c r="L1464" s="40"/>
    </row>
    <row r="1465" spans="1:26" ht="14.25">
      <c r="A1465" s="23"/>
      <c r="B1465" s="53"/>
      <c r="C1465" s="53" t="s">
        <v>1032</v>
      </c>
      <c r="D1465" s="37"/>
      <c r="E1465" s="10"/>
      <c r="F1465" s="38">
        <f>Source!AN2255</f>
        <v>2.4300000000000002</v>
      </c>
      <c r="G1465" s="39" t="str">
        <f>Source!DF2255</f>
        <v/>
      </c>
      <c r="H1465" s="50">
        <f>ROUND(Source!AE2255*Source!I2255, 2)</f>
        <v>9.7200000000000006</v>
      </c>
      <c r="I1465" s="39"/>
      <c r="J1465" s="39">
        <f>IF(Source!BS2255&lt;&gt; 0, Source!BS2255, 1)</f>
        <v>33.049999999999997</v>
      </c>
      <c r="K1465" s="50">
        <f>Source!R2255</f>
        <v>321.25</v>
      </c>
      <c r="L1465" s="40"/>
      <c r="R1465">
        <f>H1465</f>
        <v>9.7200000000000006</v>
      </c>
    </row>
    <row r="1466" spans="1:26" ht="14.25">
      <c r="A1466" s="23"/>
      <c r="B1466" s="53"/>
      <c r="C1466" s="53" t="s">
        <v>1034</v>
      </c>
      <c r="D1466" s="37"/>
      <c r="E1466" s="10"/>
      <c r="F1466" s="38">
        <f>Source!AL2255</f>
        <v>64.62</v>
      </c>
      <c r="G1466" s="39" t="str">
        <f>Source!DD2255</f>
        <v/>
      </c>
      <c r="H1466" s="38">
        <f>ROUND(Source!AC2255*Source!I2255, 2)</f>
        <v>258.48</v>
      </c>
      <c r="I1466" s="39"/>
      <c r="J1466" s="39">
        <f>IF(Source!BC2255&lt;&gt; 0, Source!BC2255, 1)</f>
        <v>5.34</v>
      </c>
      <c r="K1466" s="38">
        <f>Source!P2255</f>
        <v>1380.28</v>
      </c>
      <c r="L1466" s="40"/>
    </row>
    <row r="1467" spans="1:26" ht="14.25">
      <c r="A1467" s="23"/>
      <c r="B1467" s="53"/>
      <c r="C1467" s="53" t="s">
        <v>1027</v>
      </c>
      <c r="D1467" s="37" t="s">
        <v>1028</v>
      </c>
      <c r="E1467" s="10">
        <f>Source!BZ2255</f>
        <v>95</v>
      </c>
      <c r="F1467" s="56"/>
      <c r="G1467" s="39"/>
      <c r="H1467" s="38">
        <f>SUM(S1461:S1471)</f>
        <v>586.45000000000005</v>
      </c>
      <c r="I1467" s="41" t="str">
        <f>CONCATENATE(Source!FX2255, Source!FV2255, "=")</f>
        <v>95*0,85=</v>
      </c>
      <c r="J1467" s="36">
        <f>Source!AT2255</f>
        <v>81</v>
      </c>
      <c r="K1467" s="38">
        <f>SUM(T1461:T1471)</f>
        <v>16525.97</v>
      </c>
      <c r="L1467" s="40"/>
    </row>
    <row r="1468" spans="1:26" ht="14.25">
      <c r="A1468" s="23"/>
      <c r="B1468" s="53"/>
      <c r="C1468" s="53" t="s">
        <v>1029</v>
      </c>
      <c r="D1468" s="37" t="s">
        <v>1028</v>
      </c>
      <c r="E1468" s="10">
        <f>Source!CA2255</f>
        <v>65</v>
      </c>
      <c r="F1468" s="56"/>
      <c r="G1468" s="39"/>
      <c r="H1468" s="38">
        <f>SUM(U1461:U1471)</f>
        <v>401.26</v>
      </c>
      <c r="I1468" s="41" t="str">
        <f>CONCATENATE(Source!FY2255, Source!FW2255, "=")</f>
        <v>65*0,8=</v>
      </c>
      <c r="J1468" s="36">
        <f>Source!AU2255</f>
        <v>52</v>
      </c>
      <c r="K1468" s="38">
        <f>SUM(V1461:V1471)</f>
        <v>10609.26</v>
      </c>
      <c r="L1468" s="40"/>
    </row>
    <row r="1469" spans="1:26" ht="14.25">
      <c r="A1469" s="23"/>
      <c r="B1469" s="53"/>
      <c r="C1469" s="53" t="s">
        <v>1030</v>
      </c>
      <c r="D1469" s="37" t="s">
        <v>1031</v>
      </c>
      <c r="E1469" s="10">
        <f>Source!AQ2255</f>
        <v>16.16</v>
      </c>
      <c r="F1469" s="38"/>
      <c r="G1469" s="39" t="str">
        <f>Source!DI2255</f>
        <v/>
      </c>
      <c r="H1469" s="38"/>
      <c r="I1469" s="39"/>
      <c r="J1469" s="39"/>
      <c r="K1469" s="38"/>
      <c r="L1469" s="42">
        <f>Source!U2255</f>
        <v>64.64</v>
      </c>
    </row>
    <row r="1470" spans="1:26" ht="42.75">
      <c r="A1470" s="23" t="str">
        <f>Source!E2256</f>
        <v>21,1</v>
      </c>
      <c r="B1470" s="53" t="str">
        <f>Source!F2256</f>
        <v>103-2412</v>
      </c>
      <c r="C1470" s="53" t="str">
        <f>Source!G2256</f>
        <v>Трубы гибкие гофрированные легкие из самозатухающего ПВХ (IP55) серии FL, с зондом, диаметром 16 мм</v>
      </c>
      <c r="D1470" s="37" t="str">
        <f>Source!H2256</f>
        <v>10 м</v>
      </c>
      <c r="E1470" s="10">
        <f>Source!I2256</f>
        <v>40</v>
      </c>
      <c r="F1470" s="38">
        <f>Source!AL2256+Source!AM2256+Source!AO2256</f>
        <v>16.82</v>
      </c>
      <c r="G1470" s="52" t="s">
        <v>3</v>
      </c>
      <c r="H1470" s="38">
        <f>ROUND(Source!AC2256*Source!I2256, 2)+ROUND(Source!AD2256*Source!I2256, 2)+ROUND(Source!AF2256*Source!I2256, 2)</f>
        <v>672.8</v>
      </c>
      <c r="I1470" s="39"/>
      <c r="J1470" s="39">
        <f>IF(Source!BC2256&lt;&gt; 0, Source!BC2256, 1)</f>
        <v>3.73</v>
      </c>
      <c r="K1470" s="38">
        <f>Source!O2256</f>
        <v>2509.54</v>
      </c>
      <c r="L1470" s="40"/>
      <c r="S1470">
        <f>ROUND((Source!FX2256/100)*((ROUND(Source!AF2256*Source!I2256, 2)+ROUND(Source!AE2256*Source!I2256, 2))), 2)</f>
        <v>0</v>
      </c>
      <c r="T1470">
        <f>Source!X2256</f>
        <v>0</v>
      </c>
      <c r="U1470">
        <f>ROUND((Source!FY2256/100)*((ROUND(Source!AF2256*Source!I2256, 2)+ROUND(Source!AE2256*Source!I2256, 2))), 2)</f>
        <v>0</v>
      </c>
      <c r="V1470">
        <f>Source!Y2256</f>
        <v>0</v>
      </c>
      <c r="W1470">
        <f>IF(Source!BI2256&lt;=1,H1470, 0)</f>
        <v>672.8</v>
      </c>
      <c r="X1470">
        <f>IF(Source!BI2256=2,H1470, 0)</f>
        <v>0</v>
      </c>
      <c r="Y1470">
        <f>IF(Source!BI2256=3,H1470, 0)</f>
        <v>0</v>
      </c>
      <c r="Z1470">
        <f>IF(Source!BI2256=4,H1470, 0)</f>
        <v>0</v>
      </c>
    </row>
    <row r="1471" spans="1:26" ht="85.5">
      <c r="A1471" s="54" t="str">
        <f>Source!E2257</f>
        <v>21,2</v>
      </c>
      <c r="B1471" s="55" t="str">
        <f>Source!F2257</f>
        <v>501-8442</v>
      </c>
      <c r="C1471" s="55" t="str">
        <f>Source!G2257</f>
        <v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v>
      </c>
      <c r="D1471" s="43" t="str">
        <f>Source!H2257</f>
        <v>1000 м</v>
      </c>
      <c r="E1471" s="44">
        <f>Source!I2257</f>
        <v>0.4</v>
      </c>
      <c r="F1471" s="45">
        <f>Source!AL2257+Source!AM2257+Source!AO2257</f>
        <v>3090.95</v>
      </c>
      <c r="G1471" s="46" t="s">
        <v>3</v>
      </c>
      <c r="H1471" s="45">
        <f>ROUND(Source!AC2257*Source!I2257, 2)+ROUND(Source!AD2257*Source!I2257, 2)+ROUND(Source!AF2257*Source!I2257, 2)</f>
        <v>1236.3800000000001</v>
      </c>
      <c r="I1471" s="47"/>
      <c r="J1471" s="47">
        <f>IF(Source!BC2257&lt;&gt; 0, Source!BC2257, 1)</f>
        <v>10.35</v>
      </c>
      <c r="K1471" s="45">
        <f>Source!O2257</f>
        <v>12796.53</v>
      </c>
      <c r="L1471" s="48"/>
      <c r="S1471">
        <f>ROUND((Source!FX2257/100)*((ROUND(Source!AF2257*Source!I2257, 2)+ROUND(Source!AE2257*Source!I2257, 2))), 2)</f>
        <v>0</v>
      </c>
      <c r="T1471">
        <f>Source!X2257</f>
        <v>0</v>
      </c>
      <c r="U1471">
        <f>ROUND((Source!FY2257/100)*((ROUND(Source!AF2257*Source!I2257, 2)+ROUND(Source!AE2257*Source!I2257, 2))), 2)</f>
        <v>0</v>
      </c>
      <c r="V1471">
        <f>Source!Y2257</f>
        <v>0</v>
      </c>
      <c r="W1471">
        <f>IF(Source!BI2257&lt;=1,H1471, 0)</f>
        <v>0</v>
      </c>
      <c r="X1471">
        <f>IF(Source!BI2257=2,H1471, 0)</f>
        <v>1236.3800000000001</v>
      </c>
      <c r="Y1471">
        <f>IF(Source!BI2257=3,H1471, 0)</f>
        <v>0</v>
      </c>
      <c r="Z1471">
        <f>IF(Source!BI2257=4,H1471, 0)</f>
        <v>0</v>
      </c>
    </row>
    <row r="1472" spans="1:26" ht="15">
      <c r="G1472" s="71">
        <f>H1463+H1464+H1466+H1467+H1468+SUM(H1470:H1471)</f>
        <v>3922.6900000000005</v>
      </c>
      <c r="H1472" s="71"/>
      <c r="J1472" s="71">
        <f>K1463+K1464+K1466+K1467+K1468+SUM(K1470:K1471)</f>
        <v>65376.98</v>
      </c>
      <c r="K1472" s="71"/>
      <c r="L1472" s="49">
        <f>Source!U2255</f>
        <v>64.64</v>
      </c>
      <c r="O1472" s="32">
        <f>G1472</f>
        <v>3922.6900000000005</v>
      </c>
      <c r="P1472" s="32">
        <f>J1472</f>
        <v>65376.98</v>
      </c>
      <c r="Q1472" s="32">
        <f>L1472</f>
        <v>64.64</v>
      </c>
      <c r="W1472">
        <f>IF(Source!BI2255&lt;=1,H1463+H1464+H1466+H1467+H1468, 0)</f>
        <v>0</v>
      </c>
      <c r="X1472">
        <f>IF(Source!BI2255=2,H1463+H1464+H1466+H1467+H1468, 0)</f>
        <v>2013.5100000000002</v>
      </c>
      <c r="Y1472">
        <f>IF(Source!BI2255=3,H1463+H1464+H1466+H1467+H1468, 0)</f>
        <v>0</v>
      </c>
      <c r="Z1472">
        <f>IF(Source!BI2255=4,H1463+H1464+H1466+H1467+H1468, 0)</f>
        <v>0</v>
      </c>
    </row>
    <row r="1474" spans="1:12" ht="15">
      <c r="A1474" s="73" t="str">
        <f>CONCATENATE("Итого по подразделу: ",IF(Source!G2259&lt;&gt;"Новый подраздел", Source!G2259, ""))</f>
        <v>Итого по подразделу: ремонт</v>
      </c>
      <c r="B1474" s="73"/>
      <c r="C1474" s="73"/>
      <c r="D1474" s="73"/>
      <c r="E1474" s="73"/>
      <c r="F1474" s="73"/>
      <c r="G1474" s="72">
        <f>SUM(O1332:O1473)</f>
        <v>33591.770000000004</v>
      </c>
      <c r="H1474" s="72"/>
      <c r="I1474" s="35"/>
      <c r="J1474" s="72">
        <f>SUM(P1332:P1473)</f>
        <v>287993.8</v>
      </c>
      <c r="K1474" s="72"/>
      <c r="L1474" s="49">
        <f>SUM(Q1332:Q1473)</f>
        <v>252.45137399999999</v>
      </c>
    </row>
    <row r="1477" spans="1:12" ht="14.25">
      <c r="C1477" s="75" t="str">
        <f>Source!H2288</f>
        <v>Ндс</v>
      </c>
      <c r="D1477" s="75"/>
      <c r="E1477" s="75"/>
      <c r="F1477" s="75"/>
      <c r="G1477" s="75"/>
      <c r="H1477" s="75"/>
      <c r="I1477" s="75"/>
      <c r="J1477" s="76">
        <f>IF(Source!F2288=0, "", Source!F2288)</f>
        <v>51838.9</v>
      </c>
      <c r="K1477" s="76"/>
    </row>
    <row r="1478" spans="1:12" ht="14.25">
      <c r="C1478" s="75" t="str">
        <f>Source!H2289</f>
        <v>всего с НДС</v>
      </c>
      <c r="D1478" s="75"/>
      <c r="E1478" s="75"/>
      <c r="F1478" s="75"/>
      <c r="G1478" s="75"/>
      <c r="H1478" s="75"/>
      <c r="I1478" s="75"/>
      <c r="J1478" s="76">
        <f>IF(Source!F2289=0, "", Source!F2289)</f>
        <v>339832.7</v>
      </c>
      <c r="K1478" s="76"/>
    </row>
    <row r="1480" spans="1:12" ht="15">
      <c r="A1480" s="73" t="str">
        <f>CONCATENATE("Итого по разделу: ",IF(Source!G2291&lt;&gt;"Новый раздел", Source!G2291, ""))</f>
        <v>Итого по разделу: коридор 1-28 карантин</v>
      </c>
      <c r="B1480" s="73"/>
      <c r="C1480" s="73"/>
      <c r="D1480" s="73"/>
      <c r="E1480" s="73"/>
      <c r="F1480" s="73"/>
      <c r="G1480" s="72">
        <f>SUM(O1261:O1479)</f>
        <v>33883.58</v>
      </c>
      <c r="H1480" s="72"/>
      <c r="I1480" s="35"/>
      <c r="J1480" s="72">
        <f>SUM(P1261:P1479)</f>
        <v>296551.03000000003</v>
      </c>
      <c r="K1480" s="72"/>
      <c r="L1480" s="49">
        <f>SUM(Q1261:Q1479)</f>
        <v>267.04341399999998</v>
      </c>
    </row>
    <row r="1483" spans="1:12" ht="14.25">
      <c r="C1483" s="75" t="str">
        <f>Source!H2320</f>
        <v>Ндс</v>
      </c>
      <c r="D1483" s="75"/>
      <c r="E1483" s="75"/>
      <c r="F1483" s="75"/>
      <c r="G1483" s="75"/>
      <c r="H1483" s="75"/>
      <c r="I1483" s="75"/>
      <c r="J1483" s="76">
        <f>IF(Source!F2320=0, "", Source!F2320)</f>
        <v>53379.199999999997</v>
      </c>
      <c r="K1483" s="76"/>
    </row>
    <row r="1484" spans="1:12" ht="14.25">
      <c r="C1484" s="75" t="str">
        <f>Source!H2321</f>
        <v>всего с НДС</v>
      </c>
      <c r="D1484" s="75"/>
      <c r="E1484" s="75"/>
      <c r="F1484" s="75"/>
      <c r="G1484" s="75"/>
      <c r="H1484" s="75"/>
      <c r="I1484" s="75"/>
      <c r="J1484" s="76">
        <f>IF(Source!F2321=0, "", Source!F2321)</f>
        <v>349930.2</v>
      </c>
      <c r="K1484" s="76"/>
    </row>
    <row r="1486" spans="1:12" ht="16.5">
      <c r="A1486" s="74" t="str">
        <f>CONCATENATE("Раздел: ",IF(Source!G2323&lt;&gt;"Новый раздел", Source!G2323, ""))</f>
        <v>Раздел: Туалет -тамбур 1-30 31 карантин</v>
      </c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</row>
    <row r="1488" spans="1:12" ht="16.5">
      <c r="A1488" s="74" t="str">
        <f>CONCATENATE("Подраздел: ",IF(Source!G2327&lt;&gt;"Новый подраздел", Source!G2327, ""))</f>
        <v>Подраздел: демонтаж</v>
      </c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</row>
    <row r="1489" spans="1:26" ht="14.25">
      <c r="A1489" s="23" t="str">
        <f>Source!E2331</f>
        <v>1</v>
      </c>
      <c r="B1489" s="53" t="str">
        <f>Source!F2331</f>
        <v>67-4-1</v>
      </c>
      <c r="C1489" s="53" t="str">
        <f>Source!G2331</f>
        <v>Демонтаж выключателей, розеток</v>
      </c>
      <c r="D1489" s="37" t="str">
        <f>Source!H2331</f>
        <v>100 шт.</v>
      </c>
      <c r="E1489" s="10">
        <f>Source!I2331</f>
        <v>0.02</v>
      </c>
      <c r="F1489" s="38">
        <f>Source!AL2331+Source!AM2331+Source!AO2331</f>
        <v>45.55</v>
      </c>
      <c r="G1489" s="39"/>
      <c r="H1489" s="38"/>
      <c r="I1489" s="39" t="str">
        <f>Source!BO2331</f>
        <v>67-4-1</v>
      </c>
      <c r="J1489" s="39"/>
      <c r="K1489" s="38"/>
      <c r="L1489" s="40"/>
      <c r="S1489">
        <f>ROUND((Source!FX2331/100)*((ROUND(Source!AF2331*Source!I2331, 2)+ROUND(Source!AE2331*Source!I2331, 2))), 2)</f>
        <v>0.77</v>
      </c>
      <c r="T1489">
        <f>Source!X2331</f>
        <v>21.68</v>
      </c>
      <c r="U1489">
        <f>ROUND((Source!FY2331/100)*((ROUND(Source!AF2331*Source!I2331, 2)+ROUND(Source!AE2331*Source!I2331, 2))), 2)</f>
        <v>0.59</v>
      </c>
      <c r="V1489">
        <f>Source!Y2331</f>
        <v>15.66</v>
      </c>
    </row>
    <row r="1490" spans="1:26">
      <c r="C1490" s="31" t="str">
        <f>"Объем: "&amp;Source!I2331&amp;"=2/"&amp;"100"</f>
        <v>Объем: 0,02=2/100</v>
      </c>
    </row>
    <row r="1491" spans="1:26" ht="14.25">
      <c r="A1491" s="23"/>
      <c r="B1491" s="53"/>
      <c r="C1491" s="53" t="s">
        <v>1026</v>
      </c>
      <c r="D1491" s="37"/>
      <c r="E1491" s="10"/>
      <c r="F1491" s="38">
        <f>Source!AO2331</f>
        <v>45.55</v>
      </c>
      <c r="G1491" s="39" t="str">
        <f>Source!DG2331</f>
        <v/>
      </c>
      <c r="H1491" s="38">
        <f>ROUND(Source!AF2331*Source!I2331, 2)</f>
        <v>0.91</v>
      </c>
      <c r="I1491" s="39"/>
      <c r="J1491" s="39">
        <f>IF(Source!BA2331&lt;&gt; 0, Source!BA2331, 1)</f>
        <v>33.049999999999997</v>
      </c>
      <c r="K1491" s="38">
        <f>Source!S2331</f>
        <v>30.11</v>
      </c>
      <c r="L1491" s="40"/>
      <c r="R1491">
        <f>H1491</f>
        <v>0.91</v>
      </c>
    </row>
    <row r="1492" spans="1:26" ht="14.25">
      <c r="A1492" s="23"/>
      <c r="B1492" s="53"/>
      <c r="C1492" s="53" t="s">
        <v>1027</v>
      </c>
      <c r="D1492" s="37" t="s">
        <v>1028</v>
      </c>
      <c r="E1492" s="10">
        <f>Source!BZ2331</f>
        <v>85</v>
      </c>
      <c r="F1492" s="56"/>
      <c r="G1492" s="39"/>
      <c r="H1492" s="38">
        <f>SUM(S1489:S1494)</f>
        <v>0.77</v>
      </c>
      <c r="I1492" s="41" t="str">
        <f>CONCATENATE(Source!FX2331, Source!FV2331, "=")</f>
        <v>85*0,85=</v>
      </c>
      <c r="J1492" s="36">
        <f>Source!AT2331</f>
        <v>72</v>
      </c>
      <c r="K1492" s="38">
        <f>SUM(T1489:T1494)</f>
        <v>21.68</v>
      </c>
      <c r="L1492" s="40"/>
    </row>
    <row r="1493" spans="1:26" ht="14.25">
      <c r="A1493" s="23"/>
      <c r="B1493" s="53"/>
      <c r="C1493" s="53" t="s">
        <v>1029</v>
      </c>
      <c r="D1493" s="37" t="s">
        <v>1028</v>
      </c>
      <c r="E1493" s="10">
        <f>Source!CA2331</f>
        <v>65</v>
      </c>
      <c r="F1493" s="56"/>
      <c r="G1493" s="39"/>
      <c r="H1493" s="38">
        <f>SUM(U1489:U1494)</f>
        <v>0.59</v>
      </c>
      <c r="I1493" s="41" t="str">
        <f>CONCATENATE(Source!FY2331, Source!FW2331, "=")</f>
        <v>65*0,8=</v>
      </c>
      <c r="J1493" s="36">
        <f>Source!AU2331</f>
        <v>52</v>
      </c>
      <c r="K1493" s="38">
        <f>SUM(V1489:V1494)</f>
        <v>15.66</v>
      </c>
      <c r="L1493" s="40"/>
    </row>
    <row r="1494" spans="1:26" ht="14.25">
      <c r="A1494" s="54"/>
      <c r="B1494" s="55"/>
      <c r="C1494" s="55" t="s">
        <v>1030</v>
      </c>
      <c r="D1494" s="43" t="s">
        <v>1031</v>
      </c>
      <c r="E1494" s="44">
        <f>Source!AQ2331</f>
        <v>5.84</v>
      </c>
      <c r="F1494" s="45"/>
      <c r="G1494" s="47" t="str">
        <f>Source!DI2331</f>
        <v/>
      </c>
      <c r="H1494" s="45"/>
      <c r="I1494" s="47"/>
      <c r="J1494" s="47"/>
      <c r="K1494" s="45"/>
      <c r="L1494" s="51">
        <f>Source!U2331</f>
        <v>0.1168</v>
      </c>
    </row>
    <row r="1495" spans="1:26" ht="15">
      <c r="G1495" s="71">
        <f>H1491+H1492+H1493</f>
        <v>2.27</v>
      </c>
      <c r="H1495" s="71"/>
      <c r="J1495" s="71">
        <f>K1491+K1492+K1493</f>
        <v>67.45</v>
      </c>
      <c r="K1495" s="71"/>
      <c r="L1495" s="49">
        <f>Source!U2331</f>
        <v>0.1168</v>
      </c>
      <c r="O1495" s="32">
        <f>G1495</f>
        <v>2.27</v>
      </c>
      <c r="P1495" s="32">
        <f>J1495</f>
        <v>67.45</v>
      </c>
      <c r="Q1495" s="32">
        <f>L1495</f>
        <v>0.1168</v>
      </c>
      <c r="W1495">
        <f>IF(Source!BI2331&lt;=1,H1491+H1492+H1493, 0)</f>
        <v>2.27</v>
      </c>
      <c r="X1495">
        <f>IF(Source!BI2331=2,H1491+H1492+H1493, 0)</f>
        <v>0</v>
      </c>
      <c r="Y1495">
        <f>IF(Source!BI2331=3,H1491+H1492+H1493, 0)</f>
        <v>0</v>
      </c>
      <c r="Z1495">
        <f>IF(Source!BI2331=4,H1491+H1492+H1493, 0)</f>
        <v>0</v>
      </c>
    </row>
    <row r="1496" spans="1:26" ht="28.5">
      <c r="A1496" s="23" t="str">
        <f>Source!E2332</f>
        <v>2</v>
      </c>
      <c r="B1496" s="53" t="str">
        <f>Source!F2332</f>
        <v>67-4-3</v>
      </c>
      <c r="C1496" s="53" t="str">
        <f>Source!G2332</f>
        <v>Демонтаж светильников с лампами накаливания</v>
      </c>
      <c r="D1496" s="37" t="str">
        <f>Source!H2332</f>
        <v>100 шт.</v>
      </c>
      <c r="E1496" s="10">
        <f>Source!I2332</f>
        <v>0.02</v>
      </c>
      <c r="F1496" s="38">
        <f>Source!AL2332+Source!AM2332+Source!AO2332</f>
        <v>50.239999999999995</v>
      </c>
      <c r="G1496" s="39"/>
      <c r="H1496" s="38"/>
      <c r="I1496" s="39" t="str">
        <f>Source!BO2332</f>
        <v>67-4-3</v>
      </c>
      <c r="J1496" s="39"/>
      <c r="K1496" s="38"/>
      <c r="L1496" s="40"/>
      <c r="S1496">
        <f>ROUND((Source!FX2332/100)*((ROUND(Source!AF2332*Source!I2332, 2)+ROUND(Source!AE2332*Source!I2332, 2))), 2)</f>
        <v>0.85</v>
      </c>
      <c r="T1496">
        <f>Source!X2332</f>
        <v>23.66</v>
      </c>
      <c r="U1496">
        <f>ROUND((Source!FY2332/100)*((ROUND(Source!AF2332*Source!I2332, 2)+ROUND(Source!AE2332*Source!I2332, 2))), 2)</f>
        <v>0.65</v>
      </c>
      <c r="V1496">
        <f>Source!Y2332</f>
        <v>17.09</v>
      </c>
    </row>
    <row r="1497" spans="1:26">
      <c r="C1497" s="31" t="str">
        <f>"Объем: "&amp;Source!I2332&amp;"=2/"&amp;"100"</f>
        <v>Объем: 0,02=2/100</v>
      </c>
    </row>
    <row r="1498" spans="1:26" ht="14.25">
      <c r="A1498" s="23"/>
      <c r="B1498" s="53"/>
      <c r="C1498" s="53" t="s">
        <v>1026</v>
      </c>
      <c r="D1498" s="37"/>
      <c r="E1498" s="10"/>
      <c r="F1498" s="38">
        <f>Source!AO2332</f>
        <v>49.3</v>
      </c>
      <c r="G1498" s="39" t="str">
        <f>Source!DG2332</f>
        <v/>
      </c>
      <c r="H1498" s="38">
        <f>ROUND(Source!AF2332*Source!I2332, 2)</f>
        <v>0.99</v>
      </c>
      <c r="I1498" s="39"/>
      <c r="J1498" s="39">
        <f>IF(Source!BA2332&lt;&gt; 0, Source!BA2332, 1)</f>
        <v>33.049999999999997</v>
      </c>
      <c r="K1498" s="38">
        <f>Source!S2332</f>
        <v>32.590000000000003</v>
      </c>
      <c r="L1498" s="40"/>
      <c r="R1498">
        <f>H1498</f>
        <v>0.99</v>
      </c>
    </row>
    <row r="1499" spans="1:26" ht="14.25">
      <c r="A1499" s="23"/>
      <c r="B1499" s="53"/>
      <c r="C1499" s="53" t="s">
        <v>92</v>
      </c>
      <c r="D1499" s="37"/>
      <c r="E1499" s="10"/>
      <c r="F1499" s="38">
        <f>Source!AM2332</f>
        <v>0.94</v>
      </c>
      <c r="G1499" s="39" t="str">
        <f>Source!DE2332</f>
        <v/>
      </c>
      <c r="H1499" s="38">
        <f>ROUND(Source!AD2332*Source!I2332, 2)</f>
        <v>0.02</v>
      </c>
      <c r="I1499" s="39"/>
      <c r="J1499" s="39">
        <f>IF(Source!BB2332&lt;&gt; 0, Source!BB2332, 1)</f>
        <v>14.89</v>
      </c>
      <c r="K1499" s="38">
        <f>Source!Q2332</f>
        <v>0.28000000000000003</v>
      </c>
      <c r="L1499" s="40"/>
    </row>
    <row r="1500" spans="1:26" ht="14.25">
      <c r="A1500" s="23"/>
      <c r="B1500" s="53"/>
      <c r="C1500" s="53" t="s">
        <v>1032</v>
      </c>
      <c r="D1500" s="37"/>
      <c r="E1500" s="10"/>
      <c r="F1500" s="38">
        <f>Source!AN2332</f>
        <v>0.41</v>
      </c>
      <c r="G1500" s="39" t="str">
        <f>Source!DF2332</f>
        <v/>
      </c>
      <c r="H1500" s="50">
        <f>ROUND(Source!AE2332*Source!I2332, 2)</f>
        <v>0.01</v>
      </c>
      <c r="I1500" s="39"/>
      <c r="J1500" s="39">
        <f>IF(Source!BS2332&lt;&gt; 0, Source!BS2332, 1)</f>
        <v>33.049999999999997</v>
      </c>
      <c r="K1500" s="50">
        <f>Source!R2332</f>
        <v>0.27</v>
      </c>
      <c r="L1500" s="40"/>
      <c r="R1500">
        <f>H1500</f>
        <v>0.01</v>
      </c>
    </row>
    <row r="1501" spans="1:26" ht="14.25">
      <c r="A1501" s="23"/>
      <c r="B1501" s="53"/>
      <c r="C1501" s="53" t="s">
        <v>1027</v>
      </c>
      <c r="D1501" s="37" t="s">
        <v>1028</v>
      </c>
      <c r="E1501" s="10">
        <f>Source!BZ2332</f>
        <v>85</v>
      </c>
      <c r="F1501" s="56"/>
      <c r="G1501" s="39"/>
      <c r="H1501" s="38">
        <f>SUM(S1496:S1503)</f>
        <v>0.85</v>
      </c>
      <c r="I1501" s="41" t="str">
        <f>CONCATENATE(Source!FX2332, Source!FV2332, "=")</f>
        <v>85*0,85=</v>
      </c>
      <c r="J1501" s="36">
        <f>Source!AT2332</f>
        <v>72</v>
      </c>
      <c r="K1501" s="38">
        <f>SUM(T1496:T1503)</f>
        <v>23.66</v>
      </c>
      <c r="L1501" s="40"/>
    </row>
    <row r="1502" spans="1:26" ht="14.25">
      <c r="A1502" s="23"/>
      <c r="B1502" s="53"/>
      <c r="C1502" s="53" t="s">
        <v>1029</v>
      </c>
      <c r="D1502" s="37" t="s">
        <v>1028</v>
      </c>
      <c r="E1502" s="10">
        <f>Source!CA2332</f>
        <v>65</v>
      </c>
      <c r="F1502" s="56"/>
      <c r="G1502" s="39"/>
      <c r="H1502" s="38">
        <f>SUM(U1496:U1503)</f>
        <v>0.65</v>
      </c>
      <c r="I1502" s="41" t="str">
        <f>CONCATENATE(Source!FY2332, Source!FW2332, "=")</f>
        <v>65*0,8=</v>
      </c>
      <c r="J1502" s="36">
        <f>Source!AU2332</f>
        <v>52</v>
      </c>
      <c r="K1502" s="38">
        <f>SUM(V1496:V1503)</f>
        <v>17.09</v>
      </c>
      <c r="L1502" s="40"/>
    </row>
    <row r="1503" spans="1:26" ht="14.25">
      <c r="A1503" s="54"/>
      <c r="B1503" s="55"/>
      <c r="C1503" s="55" t="s">
        <v>1030</v>
      </c>
      <c r="D1503" s="43" t="s">
        <v>1031</v>
      </c>
      <c r="E1503" s="44">
        <f>Source!AQ2332</f>
        <v>6.32</v>
      </c>
      <c r="F1503" s="45"/>
      <c r="G1503" s="47" t="str">
        <f>Source!DI2332</f>
        <v/>
      </c>
      <c r="H1503" s="45"/>
      <c r="I1503" s="47"/>
      <c r="J1503" s="47"/>
      <c r="K1503" s="45"/>
      <c r="L1503" s="51">
        <f>Source!U2332</f>
        <v>0.12640000000000001</v>
      </c>
    </row>
    <row r="1504" spans="1:26" ht="15">
      <c r="G1504" s="71">
        <f>H1498+H1499+H1501+H1502</f>
        <v>2.5099999999999998</v>
      </c>
      <c r="H1504" s="71"/>
      <c r="J1504" s="71">
        <f>K1498+K1499+K1501+K1502</f>
        <v>73.62</v>
      </c>
      <c r="K1504" s="71"/>
      <c r="L1504" s="49">
        <f>Source!U2332</f>
        <v>0.12640000000000001</v>
      </c>
      <c r="O1504" s="32">
        <f>G1504</f>
        <v>2.5099999999999998</v>
      </c>
      <c r="P1504" s="32">
        <f>J1504</f>
        <v>73.62</v>
      </c>
      <c r="Q1504" s="32">
        <f>L1504</f>
        <v>0.12640000000000001</v>
      </c>
      <c r="W1504">
        <f>IF(Source!BI2332&lt;=1,H1498+H1499+H1501+H1502, 0)</f>
        <v>2.5099999999999998</v>
      </c>
      <c r="X1504">
        <f>IF(Source!BI2332=2,H1498+H1499+H1501+H1502, 0)</f>
        <v>0</v>
      </c>
      <c r="Y1504">
        <f>IF(Source!BI2332=3,H1498+H1499+H1501+H1502, 0)</f>
        <v>0</v>
      </c>
      <c r="Z1504">
        <f>IF(Source!BI2332=4,H1498+H1499+H1501+H1502, 0)</f>
        <v>0</v>
      </c>
    </row>
    <row r="1505" spans="1:26" ht="42.75">
      <c r="A1505" s="23" t="str">
        <f>Source!E2333</f>
        <v>3</v>
      </c>
      <c r="B1505" s="53" t="str">
        <f>Source!F2333</f>
        <v>56-9-1</v>
      </c>
      <c r="C1505" s="53" t="str">
        <f>Source!G2333</f>
        <v>Демонтаж дверных коробок в каменных стенах с отбивкой штукатурки в откосах</v>
      </c>
      <c r="D1505" s="37" t="str">
        <f>Source!H2333</f>
        <v>100 коробок</v>
      </c>
      <c r="E1505" s="10">
        <f>Source!I2333</f>
        <v>0.04</v>
      </c>
      <c r="F1505" s="38">
        <f>Source!AL2333+Source!AM2333+Source!AO2333</f>
        <v>1634.97</v>
      </c>
      <c r="G1505" s="39"/>
      <c r="H1505" s="38"/>
      <c r="I1505" s="39" t="str">
        <f>Source!BO2333</f>
        <v>56-9-1</v>
      </c>
      <c r="J1505" s="39"/>
      <c r="K1505" s="38"/>
      <c r="L1505" s="40"/>
      <c r="S1505">
        <f>ROUND((Source!FX2333/100)*((ROUND(Source!AF2333*Source!I2333, 2)+ROUND(Source!AE2333*Source!I2333, 2))), 2)</f>
        <v>48.48</v>
      </c>
      <c r="T1505">
        <f>Source!X2333</f>
        <v>1367.67</v>
      </c>
      <c r="U1505">
        <f>ROUND((Source!FY2333/100)*((ROUND(Source!AF2333*Source!I2333, 2)+ROUND(Source!AE2333*Source!I2333, 2))), 2)</f>
        <v>36.65</v>
      </c>
      <c r="V1505">
        <f>Source!Y2333</f>
        <v>976.91</v>
      </c>
    </row>
    <row r="1506" spans="1:26">
      <c r="C1506" s="31" t="str">
        <f>"Объем: "&amp;Source!I2333&amp;"=4/"&amp;"100"</f>
        <v>Объем: 0,04=4/100</v>
      </c>
    </row>
    <row r="1507" spans="1:26" ht="14.25">
      <c r="A1507" s="23"/>
      <c r="B1507" s="53"/>
      <c r="C1507" s="53" t="s">
        <v>1026</v>
      </c>
      <c r="D1507" s="37"/>
      <c r="E1507" s="10"/>
      <c r="F1507" s="38">
        <f>Source!AO2333</f>
        <v>1437.99</v>
      </c>
      <c r="G1507" s="39" t="str">
        <f>Source!DG2333</f>
        <v/>
      </c>
      <c r="H1507" s="38">
        <f>ROUND(Source!AF2333*Source!I2333, 2)</f>
        <v>57.52</v>
      </c>
      <c r="I1507" s="39"/>
      <c r="J1507" s="39">
        <f>IF(Source!BA2333&lt;&gt; 0, Source!BA2333, 1)</f>
        <v>33.049999999999997</v>
      </c>
      <c r="K1507" s="38">
        <f>Source!S2333</f>
        <v>1901.02</v>
      </c>
      <c r="L1507" s="40"/>
      <c r="R1507">
        <f>H1507</f>
        <v>57.52</v>
      </c>
    </row>
    <row r="1508" spans="1:26" ht="14.25">
      <c r="A1508" s="23"/>
      <c r="B1508" s="53"/>
      <c r="C1508" s="53" t="s">
        <v>92</v>
      </c>
      <c r="D1508" s="37"/>
      <c r="E1508" s="10"/>
      <c r="F1508" s="38">
        <f>Source!AM2333</f>
        <v>196.98</v>
      </c>
      <c r="G1508" s="39" t="str">
        <f>Source!DE2333</f>
        <v/>
      </c>
      <c r="H1508" s="38">
        <f>ROUND(Source!AD2333*Source!I2333, 2)</f>
        <v>7.88</v>
      </c>
      <c r="I1508" s="39"/>
      <c r="J1508" s="39">
        <f>IF(Source!BB2333&lt;&gt; 0, Source!BB2333, 1)</f>
        <v>11.07</v>
      </c>
      <c r="K1508" s="38">
        <f>Source!Q2333</f>
        <v>87.22</v>
      </c>
      <c r="L1508" s="40"/>
    </row>
    <row r="1509" spans="1:26" ht="14.25">
      <c r="A1509" s="23"/>
      <c r="B1509" s="53"/>
      <c r="C1509" s="53" t="s">
        <v>1032</v>
      </c>
      <c r="D1509" s="37"/>
      <c r="E1509" s="10"/>
      <c r="F1509" s="38">
        <f>Source!AN2333</f>
        <v>39.94</v>
      </c>
      <c r="G1509" s="39" t="str">
        <f>Source!DF2333</f>
        <v/>
      </c>
      <c r="H1509" s="50">
        <f>ROUND(Source!AE2333*Source!I2333, 2)</f>
        <v>1.6</v>
      </c>
      <c r="I1509" s="39"/>
      <c r="J1509" s="39">
        <f>IF(Source!BS2333&lt;&gt; 0, Source!BS2333, 1)</f>
        <v>33.049999999999997</v>
      </c>
      <c r="K1509" s="50">
        <f>Source!R2333</f>
        <v>52.8</v>
      </c>
      <c r="L1509" s="40"/>
      <c r="R1509">
        <f>H1509</f>
        <v>1.6</v>
      </c>
    </row>
    <row r="1510" spans="1:26" ht="14.25">
      <c r="A1510" s="23"/>
      <c r="B1510" s="53"/>
      <c r="C1510" s="53" t="s">
        <v>1027</v>
      </c>
      <c r="D1510" s="37" t="s">
        <v>1028</v>
      </c>
      <c r="E1510" s="10">
        <f>Source!BZ2333</f>
        <v>82</v>
      </c>
      <c r="F1510" s="56"/>
      <c r="G1510" s="39"/>
      <c r="H1510" s="38">
        <f>SUM(S1505:S1513)</f>
        <v>48.48</v>
      </c>
      <c r="I1510" s="41" t="str">
        <f>CONCATENATE(Source!FX2333, Source!FV2333, "=")</f>
        <v>82*0,85=</v>
      </c>
      <c r="J1510" s="36">
        <f>Source!AT2333</f>
        <v>70</v>
      </c>
      <c r="K1510" s="38">
        <f>SUM(T1505:T1513)</f>
        <v>1367.67</v>
      </c>
      <c r="L1510" s="40"/>
    </row>
    <row r="1511" spans="1:26" ht="14.25">
      <c r="A1511" s="23"/>
      <c r="B1511" s="53"/>
      <c r="C1511" s="53" t="s">
        <v>1029</v>
      </c>
      <c r="D1511" s="37" t="s">
        <v>1028</v>
      </c>
      <c r="E1511" s="10">
        <f>Source!CA2333</f>
        <v>62</v>
      </c>
      <c r="F1511" s="56"/>
      <c r="G1511" s="39"/>
      <c r="H1511" s="38">
        <f>SUM(U1505:U1513)</f>
        <v>36.65</v>
      </c>
      <c r="I1511" s="41" t="str">
        <f>CONCATENATE(Source!FY2333, Source!FW2333, "=")</f>
        <v>62*0,8=</v>
      </c>
      <c r="J1511" s="36">
        <f>Source!AU2333</f>
        <v>50</v>
      </c>
      <c r="K1511" s="38">
        <f>SUM(V1505:V1513)</f>
        <v>976.91</v>
      </c>
      <c r="L1511" s="40"/>
    </row>
    <row r="1512" spans="1:26" ht="14.25">
      <c r="A1512" s="23"/>
      <c r="B1512" s="53"/>
      <c r="C1512" s="53" t="s">
        <v>1030</v>
      </c>
      <c r="D1512" s="37" t="s">
        <v>1031</v>
      </c>
      <c r="E1512" s="10">
        <f>Source!AQ2333</f>
        <v>179.3</v>
      </c>
      <c r="F1512" s="38"/>
      <c r="G1512" s="39" t="str">
        <f>Source!DI2333</f>
        <v/>
      </c>
      <c r="H1512" s="38"/>
      <c r="I1512" s="39"/>
      <c r="J1512" s="39"/>
      <c r="K1512" s="38"/>
      <c r="L1512" s="42">
        <f>Source!U2333</f>
        <v>7.1720000000000006</v>
      </c>
    </row>
    <row r="1513" spans="1:26" ht="14.25">
      <c r="A1513" s="54" t="str">
        <f>Source!E2334</f>
        <v>3,1</v>
      </c>
      <c r="B1513" s="55" t="str">
        <f>Source!F2334</f>
        <v>509-9900</v>
      </c>
      <c r="C1513" s="55" t="str">
        <f>Source!G2334</f>
        <v>Строительный мусор</v>
      </c>
      <c r="D1513" s="43" t="str">
        <f>Source!H2334</f>
        <v>т</v>
      </c>
      <c r="E1513" s="44">
        <f>Source!I2334</f>
        <v>0.42</v>
      </c>
      <c r="F1513" s="45">
        <f>Source!AL2334+Source!AM2334+Source!AO2334</f>
        <v>0</v>
      </c>
      <c r="G1513" s="46" t="s">
        <v>3</v>
      </c>
      <c r="H1513" s="45">
        <f>ROUND(Source!AC2334*Source!I2334, 2)+ROUND(Source!AD2334*Source!I2334, 2)+ROUND(Source!AF2334*Source!I2334, 2)</f>
        <v>0</v>
      </c>
      <c r="I1513" s="47"/>
      <c r="J1513" s="47">
        <f>IF(Source!BC2334&lt;&gt; 0, Source!BC2334, 1)</f>
        <v>1</v>
      </c>
      <c r="K1513" s="45">
        <f>Source!O2334</f>
        <v>0</v>
      </c>
      <c r="L1513" s="48"/>
      <c r="S1513">
        <f>ROUND((Source!FX2334/100)*((ROUND(Source!AF2334*Source!I2334, 2)+ROUND(Source!AE2334*Source!I2334, 2))), 2)</f>
        <v>0</v>
      </c>
      <c r="T1513">
        <f>Source!X2334</f>
        <v>0</v>
      </c>
      <c r="U1513">
        <f>ROUND((Source!FY2334/100)*((ROUND(Source!AF2334*Source!I2334, 2)+ROUND(Source!AE2334*Source!I2334, 2))), 2)</f>
        <v>0</v>
      </c>
      <c r="V1513">
        <f>Source!Y2334</f>
        <v>0</v>
      </c>
      <c r="W1513">
        <f>IF(Source!BI2334&lt;=1,H1513, 0)</f>
        <v>0</v>
      </c>
      <c r="X1513">
        <f>IF(Source!BI2334=2,H1513, 0)</f>
        <v>0</v>
      </c>
      <c r="Y1513">
        <f>IF(Source!BI2334=3,H1513, 0)</f>
        <v>0</v>
      </c>
      <c r="Z1513">
        <f>IF(Source!BI2334=4,H1513, 0)</f>
        <v>0</v>
      </c>
    </row>
    <row r="1514" spans="1:26" ht="15">
      <c r="G1514" s="71">
        <f>H1507+H1508+H1510+H1511+SUM(H1513:H1513)</f>
        <v>150.53</v>
      </c>
      <c r="H1514" s="71"/>
      <c r="J1514" s="71">
        <f>K1507+K1508+K1510+K1511+SUM(K1513:K1513)</f>
        <v>4332.82</v>
      </c>
      <c r="K1514" s="71"/>
      <c r="L1514" s="49">
        <f>Source!U2333</f>
        <v>7.1720000000000006</v>
      </c>
      <c r="O1514" s="32">
        <f>G1514</f>
        <v>150.53</v>
      </c>
      <c r="P1514" s="32">
        <f>J1514</f>
        <v>4332.82</v>
      </c>
      <c r="Q1514" s="32">
        <f>L1514</f>
        <v>7.1720000000000006</v>
      </c>
      <c r="W1514">
        <f>IF(Source!BI2333&lt;=1,H1507+H1508+H1510+H1511, 0)</f>
        <v>150.53</v>
      </c>
      <c r="X1514">
        <f>IF(Source!BI2333=2,H1507+H1508+H1510+H1511, 0)</f>
        <v>0</v>
      </c>
      <c r="Y1514">
        <f>IF(Source!BI2333=3,H1507+H1508+H1510+H1511, 0)</f>
        <v>0</v>
      </c>
      <c r="Z1514">
        <f>IF(Source!BI2333=4,H1507+H1508+H1510+H1511, 0)</f>
        <v>0</v>
      </c>
    </row>
    <row r="1515" spans="1:26" ht="28.5">
      <c r="A1515" s="23" t="str">
        <f>Source!E2335</f>
        <v>4</v>
      </c>
      <c r="B1515" s="53" t="str">
        <f>Source!F2335</f>
        <v>65-4-2</v>
      </c>
      <c r="C1515" s="53" t="str">
        <f>Source!G2335</f>
        <v>Демонтаж унитазов и писсуаров</v>
      </c>
      <c r="D1515" s="37" t="str">
        <f>Source!H2335</f>
        <v>100 приборов</v>
      </c>
      <c r="E1515" s="10">
        <f>Source!I2335</f>
        <v>0.01</v>
      </c>
      <c r="F1515" s="38">
        <f>Source!AL2335+Source!AM2335+Source!AO2335</f>
        <v>553.63</v>
      </c>
      <c r="G1515" s="39"/>
      <c r="H1515" s="38"/>
      <c r="I1515" s="39" t="str">
        <f>Source!BO2335</f>
        <v>65-4-2</v>
      </c>
      <c r="J1515" s="39"/>
      <c r="K1515" s="38"/>
      <c r="L1515" s="40"/>
      <c r="S1515">
        <f>ROUND((Source!FX2335/100)*((ROUND(Source!AF2335*Source!I2335, 2)+ROUND(Source!AE2335*Source!I2335, 2))), 2)</f>
        <v>4.0599999999999996</v>
      </c>
      <c r="T1515">
        <f>Source!X2335</f>
        <v>114.21</v>
      </c>
      <c r="U1515">
        <f>ROUND((Source!FY2335/100)*((ROUND(Source!AF2335*Source!I2335, 2)+ROUND(Source!AE2335*Source!I2335, 2))), 2)</f>
        <v>2.75</v>
      </c>
      <c r="V1515">
        <f>Source!Y2335</f>
        <v>72.510000000000005</v>
      </c>
    </row>
    <row r="1516" spans="1:26">
      <c r="C1516" s="31" t="str">
        <f>"Объем: "&amp;Source!I2335&amp;"=1/"&amp;"100"</f>
        <v>Объем: 0,01=1/100</v>
      </c>
    </row>
    <row r="1517" spans="1:26" ht="14.25">
      <c r="A1517" s="23"/>
      <c r="B1517" s="53"/>
      <c r="C1517" s="53" t="s">
        <v>1026</v>
      </c>
      <c r="D1517" s="37"/>
      <c r="E1517" s="10"/>
      <c r="F1517" s="38">
        <f>Source!AO2335</f>
        <v>544.55999999999995</v>
      </c>
      <c r="G1517" s="39" t="str">
        <f>Source!DG2335</f>
        <v/>
      </c>
      <c r="H1517" s="38">
        <f>ROUND(Source!AF2335*Source!I2335, 2)</f>
        <v>5.45</v>
      </c>
      <c r="I1517" s="39"/>
      <c r="J1517" s="39">
        <f>IF(Source!BA2335&lt;&gt; 0, Source!BA2335, 1)</f>
        <v>33.049999999999997</v>
      </c>
      <c r="K1517" s="38">
        <f>Source!S2335</f>
        <v>179.98</v>
      </c>
      <c r="L1517" s="40"/>
      <c r="R1517">
        <f>H1517</f>
        <v>5.45</v>
      </c>
    </row>
    <row r="1518" spans="1:26" ht="14.25">
      <c r="A1518" s="23"/>
      <c r="B1518" s="53"/>
      <c r="C1518" s="53" t="s">
        <v>92</v>
      </c>
      <c r="D1518" s="37"/>
      <c r="E1518" s="10"/>
      <c r="F1518" s="38">
        <f>Source!AM2335</f>
        <v>9.07</v>
      </c>
      <c r="G1518" s="39" t="str">
        <f>Source!DE2335</f>
        <v/>
      </c>
      <c r="H1518" s="38">
        <f>ROUND(Source!AD2335*Source!I2335, 2)</f>
        <v>0.09</v>
      </c>
      <c r="I1518" s="39"/>
      <c r="J1518" s="39">
        <f>IF(Source!BB2335&lt;&gt; 0, Source!BB2335, 1)</f>
        <v>14.92</v>
      </c>
      <c r="K1518" s="38">
        <f>Source!Q2335</f>
        <v>1.35</v>
      </c>
      <c r="L1518" s="40"/>
    </row>
    <row r="1519" spans="1:26" ht="14.25">
      <c r="A1519" s="23"/>
      <c r="B1519" s="53"/>
      <c r="C1519" s="53" t="s">
        <v>1032</v>
      </c>
      <c r="D1519" s="37"/>
      <c r="E1519" s="10"/>
      <c r="F1519" s="38">
        <f>Source!AN2335</f>
        <v>3.92</v>
      </c>
      <c r="G1519" s="39" t="str">
        <f>Source!DF2335</f>
        <v/>
      </c>
      <c r="H1519" s="50">
        <f>ROUND(Source!AE2335*Source!I2335, 2)</f>
        <v>0.04</v>
      </c>
      <c r="I1519" s="39"/>
      <c r="J1519" s="39">
        <f>IF(Source!BS2335&lt;&gt; 0, Source!BS2335, 1)</f>
        <v>33.049999999999997</v>
      </c>
      <c r="K1519" s="50">
        <f>Source!R2335</f>
        <v>1.3</v>
      </c>
      <c r="L1519" s="40"/>
      <c r="R1519">
        <f>H1519</f>
        <v>0.04</v>
      </c>
    </row>
    <row r="1520" spans="1:26" ht="14.25">
      <c r="A1520" s="23"/>
      <c r="B1520" s="53"/>
      <c r="C1520" s="53" t="s">
        <v>1027</v>
      </c>
      <c r="D1520" s="37" t="s">
        <v>1028</v>
      </c>
      <c r="E1520" s="10">
        <f>Source!BZ2335</f>
        <v>74</v>
      </c>
      <c r="F1520" s="56"/>
      <c r="G1520" s="39"/>
      <c r="H1520" s="38">
        <f>SUM(S1515:S1523)</f>
        <v>4.0599999999999996</v>
      </c>
      <c r="I1520" s="41" t="str">
        <f>CONCATENATE(Source!FX2335, Source!FV2335, "=")</f>
        <v>74*0,85=</v>
      </c>
      <c r="J1520" s="36">
        <f>Source!AT2335</f>
        <v>63</v>
      </c>
      <c r="K1520" s="38">
        <f>SUM(T1515:T1523)</f>
        <v>114.21</v>
      </c>
      <c r="L1520" s="40"/>
    </row>
    <row r="1521" spans="1:26" ht="14.25">
      <c r="A1521" s="23"/>
      <c r="B1521" s="53"/>
      <c r="C1521" s="53" t="s">
        <v>1029</v>
      </c>
      <c r="D1521" s="37" t="s">
        <v>1028</v>
      </c>
      <c r="E1521" s="10">
        <f>Source!CA2335</f>
        <v>50</v>
      </c>
      <c r="F1521" s="56"/>
      <c r="G1521" s="39"/>
      <c r="H1521" s="38">
        <f>SUM(U1515:U1523)</f>
        <v>2.75</v>
      </c>
      <c r="I1521" s="41" t="str">
        <f>CONCATENATE(Source!FY2335, Source!FW2335, "=")</f>
        <v>50*0,8=</v>
      </c>
      <c r="J1521" s="36">
        <f>Source!AU2335</f>
        <v>40</v>
      </c>
      <c r="K1521" s="38">
        <f>SUM(V1515:V1523)</f>
        <v>72.510000000000005</v>
      </c>
      <c r="L1521" s="40"/>
    </row>
    <row r="1522" spans="1:26" ht="14.25">
      <c r="A1522" s="23"/>
      <c r="B1522" s="53"/>
      <c r="C1522" s="53" t="s">
        <v>1030</v>
      </c>
      <c r="D1522" s="37" t="s">
        <v>1031</v>
      </c>
      <c r="E1522" s="10">
        <f>Source!AQ2335</f>
        <v>63.84</v>
      </c>
      <c r="F1522" s="38"/>
      <c r="G1522" s="39" t="str">
        <f>Source!DI2335</f>
        <v/>
      </c>
      <c r="H1522" s="38"/>
      <c r="I1522" s="39"/>
      <c r="J1522" s="39"/>
      <c r="K1522" s="38"/>
      <c r="L1522" s="42">
        <f>Source!U2335</f>
        <v>0.63840000000000008</v>
      </c>
    </row>
    <row r="1523" spans="1:26" ht="28.5">
      <c r="A1523" s="54" t="str">
        <f>Source!E2336</f>
        <v>4,1</v>
      </c>
      <c r="B1523" s="55" t="str">
        <f>Source!F2336</f>
        <v>509-9899</v>
      </c>
      <c r="C1523" s="55" t="str">
        <f>Source!G2336</f>
        <v>Строительный мусор и масса возвратных материалов</v>
      </c>
      <c r="D1523" s="43" t="str">
        <f>Source!H2336</f>
        <v>т</v>
      </c>
      <c r="E1523" s="44">
        <f>Source!I2336</f>
        <v>2.6499999999999999E-2</v>
      </c>
      <c r="F1523" s="45">
        <f>Source!AL2336+Source!AM2336+Source!AO2336</f>
        <v>0</v>
      </c>
      <c r="G1523" s="46" t="s">
        <v>3</v>
      </c>
      <c r="H1523" s="45">
        <f>ROUND(Source!AC2336*Source!I2336, 2)+ROUND(Source!AD2336*Source!I2336, 2)+ROUND(Source!AF2336*Source!I2336, 2)</f>
        <v>0</v>
      </c>
      <c r="I1523" s="47"/>
      <c r="J1523" s="47">
        <f>IF(Source!BC2336&lt;&gt; 0, Source!BC2336, 1)</f>
        <v>1</v>
      </c>
      <c r="K1523" s="45">
        <f>Source!O2336</f>
        <v>0</v>
      </c>
      <c r="L1523" s="48"/>
      <c r="S1523">
        <f>ROUND((Source!FX2336/100)*((ROUND(Source!AF2336*Source!I2336, 2)+ROUND(Source!AE2336*Source!I2336, 2))), 2)</f>
        <v>0</v>
      </c>
      <c r="T1523">
        <f>Source!X2336</f>
        <v>0</v>
      </c>
      <c r="U1523">
        <f>ROUND((Source!FY2336/100)*((ROUND(Source!AF2336*Source!I2336, 2)+ROUND(Source!AE2336*Source!I2336, 2))), 2)</f>
        <v>0</v>
      </c>
      <c r="V1523">
        <f>Source!Y2336</f>
        <v>0</v>
      </c>
      <c r="W1523">
        <f>IF(Source!BI2336&lt;=1,H1523, 0)</f>
        <v>0</v>
      </c>
      <c r="X1523">
        <f>IF(Source!BI2336=2,H1523, 0)</f>
        <v>0</v>
      </c>
      <c r="Y1523">
        <f>IF(Source!BI2336=3,H1523, 0)</f>
        <v>0</v>
      </c>
      <c r="Z1523">
        <f>IF(Source!BI2336=4,H1523, 0)</f>
        <v>0</v>
      </c>
    </row>
    <row r="1524" spans="1:26" ht="15">
      <c r="G1524" s="71">
        <f>H1517+H1518+H1520+H1521+SUM(H1523:H1523)</f>
        <v>12.35</v>
      </c>
      <c r="H1524" s="71"/>
      <c r="J1524" s="71">
        <f>K1517+K1518+K1520+K1521+SUM(K1523:K1523)</f>
        <v>368.04999999999995</v>
      </c>
      <c r="K1524" s="71"/>
      <c r="L1524" s="49">
        <f>Source!U2335</f>
        <v>0.63840000000000008</v>
      </c>
      <c r="O1524" s="32">
        <f>G1524</f>
        <v>12.35</v>
      </c>
      <c r="P1524" s="32">
        <f>J1524</f>
        <v>368.04999999999995</v>
      </c>
      <c r="Q1524" s="32">
        <f>L1524</f>
        <v>0.63840000000000008</v>
      </c>
      <c r="W1524">
        <f>IF(Source!BI2335&lt;=1,H1517+H1518+H1520+H1521, 0)</f>
        <v>12.35</v>
      </c>
      <c r="X1524">
        <f>IF(Source!BI2335=2,H1517+H1518+H1520+H1521, 0)</f>
        <v>0</v>
      </c>
      <c r="Y1524">
        <f>IF(Source!BI2335=3,H1517+H1518+H1520+H1521, 0)</f>
        <v>0</v>
      </c>
      <c r="Z1524">
        <f>IF(Source!BI2335=4,H1517+H1518+H1520+H1521, 0)</f>
        <v>0</v>
      </c>
    </row>
    <row r="1525" spans="1:26" ht="28.5">
      <c r="A1525" s="23" t="str">
        <f>Source!E2337</f>
        <v>5</v>
      </c>
      <c r="B1525" s="53" t="str">
        <f>Source!F2337</f>
        <v>65-4-1</v>
      </c>
      <c r="C1525" s="53" t="str">
        <f>Source!G2337</f>
        <v>Демонтаж умывальников и раковин</v>
      </c>
      <c r="D1525" s="37" t="str">
        <f>Source!H2337</f>
        <v>100 приборов</v>
      </c>
      <c r="E1525" s="10">
        <f>Source!I2337</f>
        <v>0.01</v>
      </c>
      <c r="F1525" s="38">
        <f>Source!AL2337+Source!AM2337+Source!AO2337</f>
        <v>445.71999999999997</v>
      </c>
      <c r="G1525" s="39"/>
      <c r="H1525" s="38"/>
      <c r="I1525" s="39" t="str">
        <f>Source!BO2337</f>
        <v>65-4-1</v>
      </c>
      <c r="J1525" s="39"/>
      <c r="K1525" s="38"/>
      <c r="L1525" s="40"/>
      <c r="S1525">
        <f>ROUND((Source!FX2337/100)*((ROUND(Source!AF2337*Source!I2337, 2)+ROUND(Source!AE2337*Source!I2337, 2))), 2)</f>
        <v>3.27</v>
      </c>
      <c r="T1525">
        <f>Source!X2337</f>
        <v>91.84</v>
      </c>
      <c r="U1525">
        <f>ROUND((Source!FY2337/100)*((ROUND(Source!AF2337*Source!I2337, 2)+ROUND(Source!AE2337*Source!I2337, 2))), 2)</f>
        <v>2.21</v>
      </c>
      <c r="V1525">
        <f>Source!Y2337</f>
        <v>58.31</v>
      </c>
    </row>
    <row r="1526" spans="1:26">
      <c r="C1526" s="31" t="str">
        <f>"Объем: "&amp;Source!I2337&amp;"=1/"&amp;"100"</f>
        <v>Объем: 0,01=1/100</v>
      </c>
    </row>
    <row r="1527" spans="1:26" ht="14.25">
      <c r="A1527" s="23"/>
      <c r="B1527" s="53"/>
      <c r="C1527" s="53" t="s">
        <v>1026</v>
      </c>
      <c r="D1527" s="37"/>
      <c r="E1527" s="10"/>
      <c r="F1527" s="38">
        <f>Source!AO2337</f>
        <v>437.59</v>
      </c>
      <c r="G1527" s="39" t="str">
        <f>Source!DG2337</f>
        <v/>
      </c>
      <c r="H1527" s="38">
        <f>ROUND(Source!AF2337*Source!I2337, 2)</f>
        <v>4.38</v>
      </c>
      <c r="I1527" s="39"/>
      <c r="J1527" s="39">
        <f>IF(Source!BA2337&lt;&gt; 0, Source!BA2337, 1)</f>
        <v>33.049999999999997</v>
      </c>
      <c r="K1527" s="38">
        <f>Source!S2337</f>
        <v>144.62</v>
      </c>
      <c r="L1527" s="40"/>
      <c r="R1527">
        <f>H1527</f>
        <v>4.38</v>
      </c>
    </row>
    <row r="1528" spans="1:26" ht="14.25">
      <c r="A1528" s="23"/>
      <c r="B1528" s="53"/>
      <c r="C1528" s="53" t="s">
        <v>92</v>
      </c>
      <c r="D1528" s="37"/>
      <c r="E1528" s="10"/>
      <c r="F1528" s="38">
        <f>Source!AM2337</f>
        <v>8.1300000000000008</v>
      </c>
      <c r="G1528" s="39" t="str">
        <f>Source!DE2337</f>
        <v/>
      </c>
      <c r="H1528" s="38">
        <f>ROUND(Source!AD2337*Source!I2337, 2)</f>
        <v>0.08</v>
      </c>
      <c r="I1528" s="39"/>
      <c r="J1528" s="39">
        <f>IF(Source!BB2337&lt;&gt; 0, Source!BB2337, 1)</f>
        <v>14.93</v>
      </c>
      <c r="K1528" s="38">
        <f>Source!Q2337</f>
        <v>1.21</v>
      </c>
      <c r="L1528" s="40"/>
    </row>
    <row r="1529" spans="1:26" ht="14.25">
      <c r="A1529" s="23"/>
      <c r="B1529" s="53"/>
      <c r="C1529" s="53" t="s">
        <v>1032</v>
      </c>
      <c r="D1529" s="37"/>
      <c r="E1529" s="10"/>
      <c r="F1529" s="38">
        <f>Source!AN2337</f>
        <v>3.51</v>
      </c>
      <c r="G1529" s="39" t="str">
        <f>Source!DF2337</f>
        <v/>
      </c>
      <c r="H1529" s="50">
        <f>ROUND(Source!AE2337*Source!I2337, 2)</f>
        <v>0.04</v>
      </c>
      <c r="I1529" s="39"/>
      <c r="J1529" s="39">
        <f>IF(Source!BS2337&lt;&gt; 0, Source!BS2337, 1)</f>
        <v>33.049999999999997</v>
      </c>
      <c r="K1529" s="50">
        <f>Source!R2337</f>
        <v>1.1599999999999999</v>
      </c>
      <c r="L1529" s="40"/>
      <c r="R1529">
        <f>H1529</f>
        <v>0.04</v>
      </c>
    </row>
    <row r="1530" spans="1:26" ht="14.25">
      <c r="A1530" s="23"/>
      <c r="B1530" s="53"/>
      <c r="C1530" s="53" t="s">
        <v>1027</v>
      </c>
      <c r="D1530" s="37" t="s">
        <v>1028</v>
      </c>
      <c r="E1530" s="10">
        <f>Source!BZ2337</f>
        <v>74</v>
      </c>
      <c r="F1530" s="56"/>
      <c r="G1530" s="39"/>
      <c r="H1530" s="38">
        <f>SUM(S1525:S1533)</f>
        <v>3.27</v>
      </c>
      <c r="I1530" s="41" t="str">
        <f>CONCATENATE(Source!FX2337, Source!FV2337, "=")</f>
        <v>74*0,85=</v>
      </c>
      <c r="J1530" s="36">
        <f>Source!AT2337</f>
        <v>63</v>
      </c>
      <c r="K1530" s="38">
        <f>SUM(T1525:T1533)</f>
        <v>91.84</v>
      </c>
      <c r="L1530" s="40"/>
    </row>
    <row r="1531" spans="1:26" ht="14.25">
      <c r="A1531" s="23"/>
      <c r="B1531" s="53"/>
      <c r="C1531" s="53" t="s">
        <v>1029</v>
      </c>
      <c r="D1531" s="37" t="s">
        <v>1028</v>
      </c>
      <c r="E1531" s="10">
        <f>Source!CA2337</f>
        <v>50</v>
      </c>
      <c r="F1531" s="56"/>
      <c r="G1531" s="39"/>
      <c r="H1531" s="38">
        <f>SUM(U1525:U1533)</f>
        <v>2.21</v>
      </c>
      <c r="I1531" s="41" t="str">
        <f>CONCATENATE(Source!FY2337, Source!FW2337, "=")</f>
        <v>50*0,8=</v>
      </c>
      <c r="J1531" s="36">
        <f>Source!AU2337</f>
        <v>40</v>
      </c>
      <c r="K1531" s="38">
        <f>SUM(V1525:V1533)</f>
        <v>58.31</v>
      </c>
      <c r="L1531" s="40"/>
    </row>
    <row r="1532" spans="1:26" ht="14.25">
      <c r="A1532" s="23"/>
      <c r="B1532" s="53"/>
      <c r="C1532" s="53" t="s">
        <v>1030</v>
      </c>
      <c r="D1532" s="37" t="s">
        <v>1031</v>
      </c>
      <c r="E1532" s="10">
        <f>Source!AQ2337</f>
        <v>51.3</v>
      </c>
      <c r="F1532" s="38"/>
      <c r="G1532" s="39" t="str">
        <f>Source!DI2337</f>
        <v/>
      </c>
      <c r="H1532" s="38"/>
      <c r="I1532" s="39"/>
      <c r="J1532" s="39"/>
      <c r="K1532" s="38"/>
      <c r="L1532" s="42">
        <f>Source!U2337</f>
        <v>0.51300000000000001</v>
      </c>
    </row>
    <row r="1533" spans="1:26" ht="28.5">
      <c r="A1533" s="54" t="str">
        <f>Source!E2338</f>
        <v>5,1</v>
      </c>
      <c r="B1533" s="55" t="str">
        <f>Source!F2338</f>
        <v>509-9899</v>
      </c>
      <c r="C1533" s="55" t="str">
        <f>Source!G2338</f>
        <v>Строительный мусор и масса возвратных материалов</v>
      </c>
      <c r="D1533" s="43" t="str">
        <f>Source!H2338</f>
        <v>т</v>
      </c>
      <c r="E1533" s="44">
        <f>Source!I2338</f>
        <v>1.8200000000000001E-2</v>
      </c>
      <c r="F1533" s="45">
        <f>Source!AL2338+Source!AM2338+Source!AO2338</f>
        <v>0</v>
      </c>
      <c r="G1533" s="46" t="s">
        <v>3</v>
      </c>
      <c r="H1533" s="45">
        <f>ROUND(Source!AC2338*Source!I2338, 2)+ROUND(Source!AD2338*Source!I2338, 2)+ROUND(Source!AF2338*Source!I2338, 2)</f>
        <v>0</v>
      </c>
      <c r="I1533" s="47"/>
      <c r="J1533" s="47">
        <f>IF(Source!BC2338&lt;&gt; 0, Source!BC2338, 1)</f>
        <v>1</v>
      </c>
      <c r="K1533" s="45">
        <f>Source!O2338</f>
        <v>0</v>
      </c>
      <c r="L1533" s="48"/>
      <c r="S1533">
        <f>ROUND((Source!FX2338/100)*((ROUND(Source!AF2338*Source!I2338, 2)+ROUND(Source!AE2338*Source!I2338, 2))), 2)</f>
        <v>0</v>
      </c>
      <c r="T1533">
        <f>Source!X2338</f>
        <v>0</v>
      </c>
      <c r="U1533">
        <f>ROUND((Source!FY2338/100)*((ROUND(Source!AF2338*Source!I2338, 2)+ROUND(Source!AE2338*Source!I2338, 2))), 2)</f>
        <v>0</v>
      </c>
      <c r="V1533">
        <f>Source!Y2338</f>
        <v>0</v>
      </c>
      <c r="W1533">
        <f>IF(Source!BI2338&lt;=1,H1533, 0)</f>
        <v>0</v>
      </c>
      <c r="X1533">
        <f>IF(Source!BI2338=2,H1533, 0)</f>
        <v>0</v>
      </c>
      <c r="Y1533">
        <f>IF(Source!BI2338=3,H1533, 0)</f>
        <v>0</v>
      </c>
      <c r="Z1533">
        <f>IF(Source!BI2338=4,H1533, 0)</f>
        <v>0</v>
      </c>
    </row>
    <row r="1534" spans="1:26" ht="15">
      <c r="G1534" s="71">
        <f>H1527+H1528+H1530+H1531+SUM(H1533:H1533)</f>
        <v>9.9400000000000013</v>
      </c>
      <c r="H1534" s="71"/>
      <c r="J1534" s="71">
        <f>K1527+K1528+K1530+K1531+SUM(K1533:K1533)</f>
        <v>295.98</v>
      </c>
      <c r="K1534" s="71"/>
      <c r="L1534" s="49">
        <f>Source!U2337</f>
        <v>0.51300000000000001</v>
      </c>
      <c r="O1534" s="32">
        <f>G1534</f>
        <v>9.9400000000000013</v>
      </c>
      <c r="P1534" s="32">
        <f>J1534</f>
        <v>295.98</v>
      </c>
      <c r="Q1534" s="32">
        <f>L1534</f>
        <v>0.51300000000000001</v>
      </c>
      <c r="W1534">
        <f>IF(Source!BI2337&lt;=1,H1527+H1528+H1530+H1531, 0)</f>
        <v>9.9400000000000013</v>
      </c>
      <c r="X1534">
        <f>IF(Source!BI2337=2,H1527+H1528+H1530+H1531, 0)</f>
        <v>0</v>
      </c>
      <c r="Y1534">
        <f>IF(Source!BI2337=3,H1527+H1528+H1530+H1531, 0)</f>
        <v>0</v>
      </c>
      <c r="Z1534">
        <f>IF(Source!BI2337=4,H1527+H1528+H1530+H1531, 0)</f>
        <v>0</v>
      </c>
    </row>
    <row r="1535" spans="1:26" ht="42.75">
      <c r="A1535" s="23" t="str">
        <f>Source!E2339</f>
        <v>6</v>
      </c>
      <c r="B1535" s="53" t="str">
        <f>Source!F2339</f>
        <v>57-2-3</v>
      </c>
      <c r="C1535" s="53" t="str">
        <f>Source!G2339</f>
        <v>Разборка покрытий полов из керамических плиток</v>
      </c>
      <c r="D1535" s="37" t="str">
        <f>Source!H2339</f>
        <v>100 м2 покрытия</v>
      </c>
      <c r="E1535" s="10">
        <f>Source!I2339</f>
        <v>5.1999999999999998E-2</v>
      </c>
      <c r="F1535" s="38">
        <f>Source!AL2339+Source!AM2339+Source!AO2339</f>
        <v>641</v>
      </c>
      <c r="G1535" s="39"/>
      <c r="H1535" s="38"/>
      <c r="I1535" s="39" t="str">
        <f>Source!BO2339</f>
        <v>57-2-3</v>
      </c>
      <c r="J1535" s="39"/>
      <c r="K1535" s="38"/>
      <c r="L1535" s="40"/>
      <c r="S1535">
        <f>ROUND((Source!FX2339/100)*((ROUND(Source!AF2339*Source!I2339, 2)+ROUND(Source!AE2339*Source!I2339, 2))), 2)</f>
        <v>25.6</v>
      </c>
      <c r="T1535">
        <f>Source!X2339</f>
        <v>719.22</v>
      </c>
      <c r="U1535">
        <f>ROUND((Source!FY2339/100)*((ROUND(Source!AF2339*Source!I2339, 2)+ROUND(Source!AE2339*Source!I2339, 2))), 2)</f>
        <v>21.76</v>
      </c>
      <c r="V1535">
        <f>Source!Y2339</f>
        <v>571.15</v>
      </c>
    </row>
    <row r="1536" spans="1:26">
      <c r="C1536" s="31" t="str">
        <f>"Объем: "&amp;Source!I2339&amp;"=5,2/"&amp;"100"</f>
        <v>Объем: 0,052=5,2/100</v>
      </c>
    </row>
    <row r="1537" spans="1:26" ht="14.25">
      <c r="A1537" s="23"/>
      <c r="B1537" s="53"/>
      <c r="C1537" s="53" t="s">
        <v>1026</v>
      </c>
      <c r="D1537" s="37"/>
      <c r="E1537" s="10"/>
      <c r="F1537" s="38">
        <f>Source!AO2339</f>
        <v>595.99</v>
      </c>
      <c r="G1537" s="39" t="str">
        <f>Source!DG2339</f>
        <v/>
      </c>
      <c r="H1537" s="38">
        <f>ROUND(Source!AF2339*Source!I2339, 2)</f>
        <v>30.99</v>
      </c>
      <c r="I1537" s="39"/>
      <c r="J1537" s="39">
        <f>IF(Source!BA2339&lt;&gt; 0, Source!BA2339, 1)</f>
        <v>33.049999999999997</v>
      </c>
      <c r="K1537" s="38">
        <f>Source!S2339</f>
        <v>1024.27</v>
      </c>
      <c r="L1537" s="40"/>
      <c r="R1537">
        <f>H1537</f>
        <v>30.99</v>
      </c>
    </row>
    <row r="1538" spans="1:26" ht="14.25">
      <c r="A1538" s="23"/>
      <c r="B1538" s="53"/>
      <c r="C1538" s="53" t="s">
        <v>92</v>
      </c>
      <c r="D1538" s="37"/>
      <c r="E1538" s="10"/>
      <c r="F1538" s="38">
        <f>Source!AM2339</f>
        <v>45.01</v>
      </c>
      <c r="G1538" s="39" t="str">
        <f>Source!DE2339</f>
        <v/>
      </c>
      <c r="H1538" s="38">
        <f>ROUND(Source!AD2339*Source!I2339, 2)</f>
        <v>2.34</v>
      </c>
      <c r="I1538" s="39"/>
      <c r="J1538" s="39">
        <f>IF(Source!BB2339&lt;&gt; 0, Source!BB2339, 1)</f>
        <v>14.93</v>
      </c>
      <c r="K1538" s="38">
        <f>Source!Q2339</f>
        <v>34.94</v>
      </c>
      <c r="L1538" s="40"/>
    </row>
    <row r="1539" spans="1:26" ht="14.25">
      <c r="A1539" s="23"/>
      <c r="B1539" s="53"/>
      <c r="C1539" s="53" t="s">
        <v>1032</v>
      </c>
      <c r="D1539" s="37"/>
      <c r="E1539" s="10"/>
      <c r="F1539" s="38">
        <f>Source!AN2339</f>
        <v>19.440000000000001</v>
      </c>
      <c r="G1539" s="39" t="str">
        <f>Source!DF2339</f>
        <v/>
      </c>
      <c r="H1539" s="50">
        <f>ROUND(Source!AE2339*Source!I2339, 2)</f>
        <v>1.01</v>
      </c>
      <c r="I1539" s="39"/>
      <c r="J1539" s="39">
        <f>IF(Source!BS2339&lt;&gt; 0, Source!BS2339, 1)</f>
        <v>33.049999999999997</v>
      </c>
      <c r="K1539" s="50">
        <f>Source!R2339</f>
        <v>33.409999999999997</v>
      </c>
      <c r="L1539" s="40"/>
      <c r="R1539">
        <f>H1539</f>
        <v>1.01</v>
      </c>
    </row>
    <row r="1540" spans="1:26" ht="14.25">
      <c r="A1540" s="23"/>
      <c r="B1540" s="53"/>
      <c r="C1540" s="53" t="s">
        <v>1027</v>
      </c>
      <c r="D1540" s="37" t="s">
        <v>1028</v>
      </c>
      <c r="E1540" s="10">
        <f>Source!BZ2339</f>
        <v>80</v>
      </c>
      <c r="F1540" s="56"/>
      <c r="G1540" s="39"/>
      <c r="H1540" s="38">
        <f>SUM(S1535:S1543)</f>
        <v>25.6</v>
      </c>
      <c r="I1540" s="41" t="str">
        <f>CONCATENATE(Source!FX2339, Source!FV2339, "=")</f>
        <v>80*0,85=</v>
      </c>
      <c r="J1540" s="36">
        <f>Source!AT2339</f>
        <v>68</v>
      </c>
      <c r="K1540" s="38">
        <f>SUM(T1535:T1543)</f>
        <v>719.22</v>
      </c>
      <c r="L1540" s="40"/>
    </row>
    <row r="1541" spans="1:26" ht="14.25">
      <c r="A1541" s="23"/>
      <c r="B1541" s="53"/>
      <c r="C1541" s="53" t="s">
        <v>1029</v>
      </c>
      <c r="D1541" s="37" t="s">
        <v>1028</v>
      </c>
      <c r="E1541" s="10">
        <f>Source!CA2339</f>
        <v>68</v>
      </c>
      <c r="F1541" s="56"/>
      <c r="G1541" s="39"/>
      <c r="H1541" s="38">
        <f>SUM(U1535:U1543)</f>
        <v>21.76</v>
      </c>
      <c r="I1541" s="41" t="str">
        <f>CONCATENATE(Source!FY2339, Source!FW2339, "=")</f>
        <v>68*0,8=</v>
      </c>
      <c r="J1541" s="36">
        <f>Source!AU2339</f>
        <v>54</v>
      </c>
      <c r="K1541" s="38">
        <f>SUM(V1535:V1543)</f>
        <v>571.15</v>
      </c>
      <c r="L1541" s="40"/>
    </row>
    <row r="1542" spans="1:26" ht="14.25">
      <c r="A1542" s="23"/>
      <c r="B1542" s="53"/>
      <c r="C1542" s="53" t="s">
        <v>1030</v>
      </c>
      <c r="D1542" s="37" t="s">
        <v>1031</v>
      </c>
      <c r="E1542" s="10">
        <f>Source!AQ2339</f>
        <v>69.87</v>
      </c>
      <c r="F1542" s="38"/>
      <c r="G1542" s="39" t="str">
        <f>Source!DI2339</f>
        <v/>
      </c>
      <c r="H1542" s="38"/>
      <c r="I1542" s="39"/>
      <c r="J1542" s="39"/>
      <c r="K1542" s="38"/>
      <c r="L1542" s="42">
        <f>Source!U2339</f>
        <v>3.6332400000000002</v>
      </c>
    </row>
    <row r="1543" spans="1:26" ht="14.25">
      <c r="A1543" s="54" t="str">
        <f>Source!E2340</f>
        <v>6,1</v>
      </c>
      <c r="B1543" s="55" t="str">
        <f>Source!F2340</f>
        <v>509-9900</v>
      </c>
      <c r="C1543" s="55" t="str">
        <f>Source!G2340</f>
        <v>Строительный мусор</v>
      </c>
      <c r="D1543" s="43" t="str">
        <f>Source!H2340</f>
        <v>т</v>
      </c>
      <c r="E1543" s="44">
        <f>Source!I2340</f>
        <v>0.27039999999999997</v>
      </c>
      <c r="F1543" s="45">
        <f>Source!AL2340+Source!AM2340+Source!AO2340</f>
        <v>0</v>
      </c>
      <c r="G1543" s="46" t="s">
        <v>3</v>
      </c>
      <c r="H1543" s="45">
        <f>ROUND(Source!AC2340*Source!I2340, 2)+ROUND(Source!AD2340*Source!I2340, 2)+ROUND(Source!AF2340*Source!I2340, 2)</f>
        <v>0</v>
      </c>
      <c r="I1543" s="47"/>
      <c r="J1543" s="47">
        <f>IF(Source!BC2340&lt;&gt; 0, Source!BC2340, 1)</f>
        <v>1</v>
      </c>
      <c r="K1543" s="45">
        <f>Source!O2340</f>
        <v>0</v>
      </c>
      <c r="L1543" s="48"/>
      <c r="S1543">
        <f>ROUND((Source!FX2340/100)*((ROUND(Source!AF2340*Source!I2340, 2)+ROUND(Source!AE2340*Source!I2340, 2))), 2)</f>
        <v>0</v>
      </c>
      <c r="T1543">
        <f>Source!X2340</f>
        <v>0</v>
      </c>
      <c r="U1543">
        <f>ROUND((Source!FY2340/100)*((ROUND(Source!AF2340*Source!I2340, 2)+ROUND(Source!AE2340*Source!I2340, 2))), 2)</f>
        <v>0</v>
      </c>
      <c r="V1543">
        <f>Source!Y2340</f>
        <v>0</v>
      </c>
      <c r="W1543">
        <f>IF(Source!BI2340&lt;=1,H1543, 0)</f>
        <v>0</v>
      </c>
      <c r="X1543">
        <f>IF(Source!BI2340=2,H1543, 0)</f>
        <v>0</v>
      </c>
      <c r="Y1543">
        <f>IF(Source!BI2340=3,H1543, 0)</f>
        <v>0</v>
      </c>
      <c r="Z1543">
        <f>IF(Source!BI2340=4,H1543, 0)</f>
        <v>0</v>
      </c>
    </row>
    <row r="1544" spans="1:26" ht="15">
      <c r="G1544" s="71">
        <f>H1537+H1538+H1540+H1541+SUM(H1543:H1543)</f>
        <v>80.69</v>
      </c>
      <c r="H1544" s="71"/>
      <c r="J1544" s="71">
        <f>K1537+K1538+K1540+K1541+SUM(K1543:K1543)</f>
        <v>2349.58</v>
      </c>
      <c r="K1544" s="71"/>
      <c r="L1544" s="49">
        <f>Source!U2339</f>
        <v>3.6332400000000002</v>
      </c>
      <c r="O1544" s="32">
        <f>G1544</f>
        <v>80.69</v>
      </c>
      <c r="P1544" s="32">
        <f>J1544</f>
        <v>2349.58</v>
      </c>
      <c r="Q1544" s="32">
        <f>L1544</f>
        <v>3.6332400000000002</v>
      </c>
      <c r="W1544">
        <f>IF(Source!BI2339&lt;=1,H1537+H1538+H1540+H1541, 0)</f>
        <v>80.69</v>
      </c>
      <c r="X1544">
        <f>IF(Source!BI2339=2,H1537+H1538+H1540+H1541, 0)</f>
        <v>0</v>
      </c>
      <c r="Y1544">
        <f>IF(Source!BI2339=3,H1537+H1538+H1540+H1541, 0)</f>
        <v>0</v>
      </c>
      <c r="Z1544">
        <f>IF(Source!BI2339=4,H1537+H1538+H1540+H1541, 0)</f>
        <v>0</v>
      </c>
    </row>
    <row r="1546" spans="1:26" ht="15">
      <c r="A1546" s="73" t="str">
        <f>CONCATENATE("Итого по подразделу: ",IF(Source!G2342&lt;&gt;"Новый подраздел", Source!G2342, ""))</f>
        <v>Итого по подразделу: демонтаж</v>
      </c>
      <c r="B1546" s="73"/>
      <c r="C1546" s="73"/>
      <c r="D1546" s="73"/>
      <c r="E1546" s="73"/>
      <c r="F1546" s="73"/>
      <c r="G1546" s="72">
        <f>SUM(O1488:O1545)</f>
        <v>258.28999999999996</v>
      </c>
      <c r="H1546" s="72"/>
      <c r="I1546" s="35"/>
      <c r="J1546" s="72">
        <f>SUM(P1488:P1545)</f>
        <v>7487.5</v>
      </c>
      <c r="K1546" s="72"/>
      <c r="L1546" s="49">
        <f>SUM(Q1488:Q1545)</f>
        <v>12.199840000000002</v>
      </c>
    </row>
    <row r="1550" spans="1:26" ht="16.5">
      <c r="A1550" s="74" t="str">
        <f>CONCATENATE("Подраздел: ",IF(Source!G2372&lt;&gt;"Новый подраздел", Source!G2372, ""))</f>
        <v>Подраздел: ремонт</v>
      </c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</row>
    <row r="1551" spans="1:26" ht="79.5">
      <c r="A1551" s="23" t="str">
        <f>Source!E2376</f>
        <v>10</v>
      </c>
      <c r="B1551" s="53" t="s">
        <v>1043</v>
      </c>
      <c r="C1551" s="53" t="str">
        <f>Source!G2376</f>
        <v>Облицовка стен на клее из сухих смесей с карнизными, плинтусными и угловыми плитками в общественных зданиях по кирпичу и бетону</v>
      </c>
      <c r="D1551" s="37" t="str">
        <f>Source!H2376</f>
        <v>100 м2 поверхности облицовки</v>
      </c>
      <c r="E1551" s="10">
        <f>Source!I2376</f>
        <v>0.26</v>
      </c>
      <c r="F1551" s="38">
        <f>Source!AL2376+Source!AM2376+Source!AO2376</f>
        <v>13752.14</v>
      </c>
      <c r="G1551" s="39"/>
      <c r="H1551" s="38"/>
      <c r="I1551" s="39" t="str">
        <f>Source!BO2376</f>
        <v>15-01-020-11</v>
      </c>
      <c r="J1551" s="39"/>
      <c r="K1551" s="38"/>
      <c r="L1551" s="40"/>
      <c r="S1551">
        <f>ROUND((Source!FX2376/100)*((ROUND(Source!AF2376*Source!I2376, 2)+ROUND(Source!AE2376*Source!I2376, 2))), 2)</f>
        <v>471.57</v>
      </c>
      <c r="T1551">
        <f>Source!X2376</f>
        <v>13194.1</v>
      </c>
      <c r="U1551">
        <f>ROUND((Source!FY2376/100)*((ROUND(Source!AF2376*Source!I2376, 2)+ROUND(Source!AE2376*Source!I2376, 2))), 2)</f>
        <v>233.29</v>
      </c>
      <c r="V1551">
        <f>Source!Y2376</f>
        <v>6102.27</v>
      </c>
    </row>
    <row r="1552" spans="1:26">
      <c r="C1552" s="31" t="str">
        <f>"Объем: "&amp;Source!I2376&amp;"=26/"&amp;"100"</f>
        <v>Объем: 0,26=26/100</v>
      </c>
    </row>
    <row r="1553" spans="1:26" ht="14.25">
      <c r="A1553" s="23"/>
      <c r="B1553" s="53"/>
      <c r="C1553" s="53" t="s">
        <v>1026</v>
      </c>
      <c r="D1553" s="37"/>
      <c r="E1553" s="10"/>
      <c r="F1553" s="38">
        <f>Source!AO2376</f>
        <v>1649.92</v>
      </c>
      <c r="G1553" s="39" t="str">
        <f>Source!DG2376</f>
        <v>)*1,15</v>
      </c>
      <c r="H1553" s="38">
        <f>ROUND(Source!AF2376*Source!I2376, 2)</f>
        <v>493.33</v>
      </c>
      <c r="I1553" s="39"/>
      <c r="J1553" s="39">
        <f>IF(Source!BA2376&lt;&gt; 0, Source!BA2376, 1)</f>
        <v>33.049999999999997</v>
      </c>
      <c r="K1553" s="38">
        <f>Source!S2376</f>
        <v>16304.44</v>
      </c>
      <c r="L1553" s="40"/>
      <c r="R1553">
        <f>H1553</f>
        <v>493.33</v>
      </c>
    </row>
    <row r="1554" spans="1:26" ht="14.25">
      <c r="A1554" s="23"/>
      <c r="B1554" s="53"/>
      <c r="C1554" s="53" t="s">
        <v>92</v>
      </c>
      <c r="D1554" s="37"/>
      <c r="E1554" s="10"/>
      <c r="F1554" s="38">
        <f>Source!AM2376</f>
        <v>32.549999999999997</v>
      </c>
      <c r="G1554" s="39" t="str">
        <f>Source!DE2376</f>
        <v>)*1,25</v>
      </c>
      <c r="H1554" s="38">
        <f>ROUND(Source!AD2376*Source!I2376, 2)</f>
        <v>10.58</v>
      </c>
      <c r="I1554" s="39"/>
      <c r="J1554" s="39">
        <f>IF(Source!BB2376&lt;&gt; 0, Source!BB2376, 1)</f>
        <v>20.65</v>
      </c>
      <c r="K1554" s="38">
        <f>Source!Q2376</f>
        <v>218.46</v>
      </c>
      <c r="L1554" s="40"/>
    </row>
    <row r="1555" spans="1:26" ht="14.25">
      <c r="A1555" s="23"/>
      <c r="B1555" s="53"/>
      <c r="C1555" s="53" t="s">
        <v>1032</v>
      </c>
      <c r="D1555" s="37"/>
      <c r="E1555" s="10"/>
      <c r="F1555" s="38">
        <f>Source!AN2376</f>
        <v>17.52</v>
      </c>
      <c r="G1555" s="39" t="str">
        <f>Source!DF2376</f>
        <v>)*1,25</v>
      </c>
      <c r="H1555" s="50">
        <f>ROUND(Source!AE2376*Source!I2376, 2)</f>
        <v>5.69</v>
      </c>
      <c r="I1555" s="39"/>
      <c r="J1555" s="39">
        <f>IF(Source!BS2376&lt;&gt; 0, Source!BS2376, 1)</f>
        <v>33.049999999999997</v>
      </c>
      <c r="K1555" s="50">
        <f>Source!R2376</f>
        <v>188.19</v>
      </c>
      <c r="L1555" s="40"/>
      <c r="R1555">
        <f>H1555</f>
        <v>5.69</v>
      </c>
    </row>
    <row r="1556" spans="1:26" ht="14.25">
      <c r="A1556" s="23"/>
      <c r="B1556" s="53"/>
      <c r="C1556" s="53" t="s">
        <v>1034</v>
      </c>
      <c r="D1556" s="37"/>
      <c r="E1556" s="10"/>
      <c r="F1556" s="38">
        <f>Source!AL2376</f>
        <v>12069.67</v>
      </c>
      <c r="G1556" s="39" t="str">
        <f>Source!DD2376</f>
        <v/>
      </c>
      <c r="H1556" s="38">
        <f>ROUND(Source!AC2376*Source!I2376, 2)</f>
        <v>3138.11</v>
      </c>
      <c r="I1556" s="39"/>
      <c r="J1556" s="39">
        <f>IF(Source!BC2376&lt;&gt; 0, Source!BC2376, 1)</f>
        <v>5.47</v>
      </c>
      <c r="K1556" s="38">
        <f>Source!P2376</f>
        <v>17165.48</v>
      </c>
      <c r="L1556" s="40"/>
    </row>
    <row r="1557" spans="1:26" ht="14.25">
      <c r="A1557" s="23"/>
      <c r="B1557" s="53"/>
      <c r="C1557" s="53" t="s">
        <v>1027</v>
      </c>
      <c r="D1557" s="37" t="s">
        <v>1028</v>
      </c>
      <c r="E1557" s="10">
        <f>Source!BZ2376</f>
        <v>105</v>
      </c>
      <c r="F1557" s="69" t="str">
        <f>CONCATENATE(" )", Source!DL2376, Source!FT2376, "=", Source!FX2376)</f>
        <v xml:space="preserve"> )*0,9=94,5</v>
      </c>
      <c r="G1557" s="70"/>
      <c r="H1557" s="38">
        <f>SUM(S1551:S1559)</f>
        <v>471.57</v>
      </c>
      <c r="I1557" s="41" t="str">
        <f>CONCATENATE(Source!FX2376, Source!FV2376, "=")</f>
        <v>94,5*0,85=</v>
      </c>
      <c r="J1557" s="36">
        <f>Source!AT2376</f>
        <v>80</v>
      </c>
      <c r="K1557" s="38">
        <f>SUM(T1551:T1559)</f>
        <v>13194.1</v>
      </c>
      <c r="L1557" s="40"/>
    </row>
    <row r="1558" spans="1:26" ht="14.25">
      <c r="A1558" s="23"/>
      <c r="B1558" s="53"/>
      <c r="C1558" s="53" t="s">
        <v>1029</v>
      </c>
      <c r="D1558" s="37" t="s">
        <v>1028</v>
      </c>
      <c r="E1558" s="10">
        <f>Source!CA2376</f>
        <v>55</v>
      </c>
      <c r="F1558" s="69" t="str">
        <f>CONCATENATE(" )", Source!DM2376, Source!FU2376, "=", Source!FY2376)</f>
        <v xml:space="preserve"> )*0,85=46,75</v>
      </c>
      <c r="G1558" s="70"/>
      <c r="H1558" s="38">
        <f>SUM(U1551:U1559)</f>
        <v>233.29</v>
      </c>
      <c r="I1558" s="41" t="str">
        <f>CONCATENATE(Source!FY2376, Source!FW2376, "=")</f>
        <v>46,75*0,8=</v>
      </c>
      <c r="J1558" s="36">
        <f>Source!AU2376</f>
        <v>37</v>
      </c>
      <c r="K1558" s="38">
        <f>SUM(V1551:V1559)</f>
        <v>6102.27</v>
      </c>
      <c r="L1558" s="40"/>
    </row>
    <row r="1559" spans="1:26" ht="14.25">
      <c r="A1559" s="54"/>
      <c r="B1559" s="55"/>
      <c r="C1559" s="55" t="s">
        <v>1030</v>
      </c>
      <c r="D1559" s="43" t="s">
        <v>1031</v>
      </c>
      <c r="E1559" s="44">
        <f>Source!AQ2376</f>
        <v>179.73</v>
      </c>
      <c r="F1559" s="45"/>
      <c r="G1559" s="47" t="str">
        <f>Source!DI2376</f>
        <v>)*1,15</v>
      </c>
      <c r="H1559" s="45"/>
      <c r="I1559" s="47"/>
      <c r="J1559" s="47"/>
      <c r="K1559" s="45"/>
      <c r="L1559" s="51">
        <f>Source!U2376</f>
        <v>53.739269999999998</v>
      </c>
    </row>
    <row r="1560" spans="1:26" ht="15">
      <c r="G1560" s="71">
        <f>H1553+H1554+H1556+H1557+H1558</f>
        <v>4346.88</v>
      </c>
      <c r="H1560" s="71"/>
      <c r="J1560" s="71">
        <f>K1553+K1554+K1556+K1557+K1558</f>
        <v>52984.75</v>
      </c>
      <c r="K1560" s="71"/>
      <c r="L1560" s="49">
        <f>Source!U2376</f>
        <v>53.739269999999998</v>
      </c>
      <c r="O1560" s="32">
        <f>G1560</f>
        <v>4346.88</v>
      </c>
      <c r="P1560" s="32">
        <f>J1560</f>
        <v>52984.75</v>
      </c>
      <c r="Q1560" s="32">
        <f>L1560</f>
        <v>53.739269999999998</v>
      </c>
      <c r="W1560">
        <f>IF(Source!BI2376&lt;=1,H1553+H1554+H1556+H1557+H1558, 0)</f>
        <v>4346.88</v>
      </c>
      <c r="X1560">
        <f>IF(Source!BI2376=2,H1553+H1554+H1556+H1557+H1558, 0)</f>
        <v>0</v>
      </c>
      <c r="Y1560">
        <f>IF(Source!BI2376=3,H1553+H1554+H1556+H1557+H1558, 0)</f>
        <v>0</v>
      </c>
      <c r="Z1560">
        <f>IF(Source!BI2376=4,H1553+H1554+H1556+H1557+H1558, 0)</f>
        <v>0</v>
      </c>
    </row>
    <row r="1561" spans="1:26" ht="42.75">
      <c r="A1561" s="23" t="str">
        <f>Source!E2377</f>
        <v>11</v>
      </c>
      <c r="B1561" s="53" t="str">
        <f>Source!F2377</f>
        <v>м08-03-591-2</v>
      </c>
      <c r="C1561" s="53" t="str">
        <f>Source!G2377</f>
        <v>Выключатель одноклавишный утопленного типа при скрытой проводке</v>
      </c>
      <c r="D1561" s="37" t="str">
        <f>Source!H2377</f>
        <v>100 шт.</v>
      </c>
      <c r="E1561" s="10">
        <f>Source!I2377</f>
        <v>0.01</v>
      </c>
      <c r="F1561" s="38">
        <f>Source!AL2377+Source!AM2377+Source!AO2377</f>
        <v>297.28999999999996</v>
      </c>
      <c r="G1561" s="39"/>
      <c r="H1561" s="38"/>
      <c r="I1561" s="39" t="str">
        <f>Source!BO2377</f>
        <v>м08-03-591-2</v>
      </c>
      <c r="J1561" s="39"/>
      <c r="K1561" s="38"/>
      <c r="L1561" s="40"/>
      <c r="S1561">
        <f>ROUND((Source!FX2377/100)*((ROUND(Source!AF2377*Source!I2377, 2)+ROUND(Source!AE2377*Source!I2377, 2))), 2)</f>
        <v>2.4300000000000002</v>
      </c>
      <c r="T1561">
        <f>Source!X2377</f>
        <v>68.53</v>
      </c>
      <c r="U1561">
        <f>ROUND((Source!FY2377/100)*((ROUND(Source!AF2377*Source!I2377, 2)+ROUND(Source!AE2377*Source!I2377, 2))), 2)</f>
        <v>1.66</v>
      </c>
      <c r="V1561">
        <f>Source!Y2377</f>
        <v>43.99</v>
      </c>
    </row>
    <row r="1562" spans="1:26">
      <c r="C1562" s="31" t="str">
        <f>"Объем: "&amp;Source!I2377&amp;"=1/"&amp;"100"</f>
        <v>Объем: 0,01=1/100</v>
      </c>
    </row>
    <row r="1563" spans="1:26" ht="14.25">
      <c r="A1563" s="23"/>
      <c r="B1563" s="53"/>
      <c r="C1563" s="53" t="s">
        <v>1026</v>
      </c>
      <c r="D1563" s="37"/>
      <c r="E1563" s="10"/>
      <c r="F1563" s="38">
        <f>Source!AO2377</f>
        <v>255.54</v>
      </c>
      <c r="G1563" s="39" t="str">
        <f>Source!DG2377</f>
        <v/>
      </c>
      <c r="H1563" s="38">
        <f>ROUND(Source!AF2377*Source!I2377, 2)</f>
        <v>2.56</v>
      </c>
      <c r="I1563" s="39"/>
      <c r="J1563" s="39">
        <f>IF(Source!BA2377&lt;&gt; 0, Source!BA2377, 1)</f>
        <v>33.049999999999997</v>
      </c>
      <c r="K1563" s="38">
        <f>Source!S2377</f>
        <v>84.46</v>
      </c>
      <c r="L1563" s="40"/>
      <c r="R1563">
        <f>H1563</f>
        <v>2.56</v>
      </c>
    </row>
    <row r="1564" spans="1:26" ht="14.25">
      <c r="A1564" s="23"/>
      <c r="B1564" s="53"/>
      <c r="C1564" s="53" t="s">
        <v>92</v>
      </c>
      <c r="D1564" s="37"/>
      <c r="E1564" s="10"/>
      <c r="F1564" s="38">
        <f>Source!AM2377</f>
        <v>5.78</v>
      </c>
      <c r="G1564" s="39" t="str">
        <f>Source!DE2377</f>
        <v/>
      </c>
      <c r="H1564" s="38">
        <f>ROUND(Source!AD2377*Source!I2377, 2)</f>
        <v>0.06</v>
      </c>
      <c r="I1564" s="39"/>
      <c r="J1564" s="39">
        <f>IF(Source!BB2377&lt;&gt; 0, Source!BB2377, 1)</f>
        <v>9.01</v>
      </c>
      <c r="K1564" s="38">
        <f>Source!Q2377</f>
        <v>0.52</v>
      </c>
      <c r="L1564" s="40"/>
    </row>
    <row r="1565" spans="1:26" ht="14.25">
      <c r="A1565" s="23"/>
      <c r="B1565" s="53"/>
      <c r="C1565" s="53" t="s">
        <v>1032</v>
      </c>
      <c r="D1565" s="37"/>
      <c r="E1565" s="10"/>
      <c r="F1565" s="38">
        <f>Source!AN2377</f>
        <v>0.41</v>
      </c>
      <c r="G1565" s="39" t="str">
        <f>Source!DF2377</f>
        <v/>
      </c>
      <c r="H1565" s="50">
        <f>ROUND(Source!AE2377*Source!I2377, 2)</f>
        <v>0</v>
      </c>
      <c r="I1565" s="39"/>
      <c r="J1565" s="39">
        <f>IF(Source!BS2377&lt;&gt; 0, Source!BS2377, 1)</f>
        <v>33.049999999999997</v>
      </c>
      <c r="K1565" s="50">
        <f>Source!R2377</f>
        <v>0.14000000000000001</v>
      </c>
      <c r="L1565" s="40"/>
      <c r="R1565">
        <f>H1565</f>
        <v>0</v>
      </c>
    </row>
    <row r="1566" spans="1:26" ht="14.25">
      <c r="A1566" s="23"/>
      <c r="B1566" s="53"/>
      <c r="C1566" s="53" t="s">
        <v>1034</v>
      </c>
      <c r="D1566" s="37"/>
      <c r="E1566" s="10"/>
      <c r="F1566" s="38">
        <f>Source!AL2377</f>
        <v>35.97</v>
      </c>
      <c r="G1566" s="39" t="str">
        <f>Source!DD2377</f>
        <v/>
      </c>
      <c r="H1566" s="38">
        <f>ROUND(Source!AC2377*Source!I2377, 2)</f>
        <v>0.36</v>
      </c>
      <c r="I1566" s="39"/>
      <c r="J1566" s="39">
        <f>IF(Source!BC2377&lt;&gt; 0, Source!BC2377, 1)</f>
        <v>7.08</v>
      </c>
      <c r="K1566" s="38">
        <f>Source!P2377</f>
        <v>2.5499999999999998</v>
      </c>
      <c r="L1566" s="40"/>
    </row>
    <row r="1567" spans="1:26" ht="14.25">
      <c r="A1567" s="23"/>
      <c r="B1567" s="53"/>
      <c r="C1567" s="53" t="s">
        <v>1027</v>
      </c>
      <c r="D1567" s="37" t="s">
        <v>1028</v>
      </c>
      <c r="E1567" s="10">
        <f>Source!BZ2377</f>
        <v>95</v>
      </c>
      <c r="F1567" s="56"/>
      <c r="G1567" s="39"/>
      <c r="H1567" s="38">
        <f>SUM(S1561:S1569)</f>
        <v>2.4300000000000002</v>
      </c>
      <c r="I1567" s="41" t="str">
        <f>CONCATENATE(Source!FX2377, Source!FV2377, "=")</f>
        <v>95*0,85=</v>
      </c>
      <c r="J1567" s="36">
        <f>Source!AT2377</f>
        <v>81</v>
      </c>
      <c r="K1567" s="38">
        <f>SUM(T1561:T1569)</f>
        <v>68.53</v>
      </c>
      <c r="L1567" s="40"/>
    </row>
    <row r="1568" spans="1:26" ht="14.25">
      <c r="A1568" s="23"/>
      <c r="B1568" s="53"/>
      <c r="C1568" s="53" t="s">
        <v>1029</v>
      </c>
      <c r="D1568" s="37" t="s">
        <v>1028</v>
      </c>
      <c r="E1568" s="10">
        <f>Source!CA2377</f>
        <v>65</v>
      </c>
      <c r="F1568" s="56"/>
      <c r="G1568" s="39"/>
      <c r="H1568" s="38">
        <f>SUM(U1561:U1569)</f>
        <v>1.66</v>
      </c>
      <c r="I1568" s="41" t="str">
        <f>CONCATENATE(Source!FY2377, Source!FW2377, "=")</f>
        <v>65*0,8=</v>
      </c>
      <c r="J1568" s="36">
        <f>Source!AU2377</f>
        <v>52</v>
      </c>
      <c r="K1568" s="38">
        <f>SUM(V1561:V1569)</f>
        <v>43.99</v>
      </c>
      <c r="L1568" s="40"/>
    </row>
    <row r="1569" spans="1:26" ht="14.25">
      <c r="A1569" s="54"/>
      <c r="B1569" s="55"/>
      <c r="C1569" s="55" t="s">
        <v>1030</v>
      </c>
      <c r="D1569" s="43" t="s">
        <v>1031</v>
      </c>
      <c r="E1569" s="44">
        <f>Source!AQ2377</f>
        <v>25.76</v>
      </c>
      <c r="F1569" s="45"/>
      <c r="G1569" s="47" t="str">
        <f>Source!DI2377</f>
        <v/>
      </c>
      <c r="H1569" s="45"/>
      <c r="I1569" s="47"/>
      <c r="J1569" s="47"/>
      <c r="K1569" s="45"/>
      <c r="L1569" s="51">
        <f>Source!U2377</f>
        <v>0.2576</v>
      </c>
    </row>
    <row r="1570" spans="1:26" ht="15">
      <c r="G1570" s="71">
        <f>H1563+H1564+H1566+H1567+H1568</f>
        <v>7.07</v>
      </c>
      <c r="H1570" s="71"/>
      <c r="J1570" s="71">
        <f>K1563+K1564+K1566+K1567+K1568</f>
        <v>200.05</v>
      </c>
      <c r="K1570" s="71"/>
      <c r="L1570" s="49">
        <f>Source!U2377</f>
        <v>0.2576</v>
      </c>
      <c r="O1570" s="32">
        <f>G1570</f>
        <v>7.07</v>
      </c>
      <c r="P1570" s="32">
        <f>J1570</f>
        <v>200.05</v>
      </c>
      <c r="Q1570" s="32">
        <f>L1570</f>
        <v>0.2576</v>
      </c>
      <c r="W1570">
        <f>IF(Source!BI2377&lt;=1,H1563+H1564+H1566+H1567+H1568, 0)</f>
        <v>0</v>
      </c>
      <c r="X1570">
        <f>IF(Source!BI2377=2,H1563+H1564+H1566+H1567+H1568, 0)</f>
        <v>7.07</v>
      </c>
      <c r="Y1570">
        <f>IF(Source!BI2377=3,H1563+H1564+H1566+H1567+H1568, 0)</f>
        <v>0</v>
      </c>
      <c r="Z1570">
        <f>IF(Source!BI2377=4,H1563+H1564+H1566+H1567+H1568, 0)</f>
        <v>0</v>
      </c>
    </row>
    <row r="1571" spans="1:26" ht="79.5">
      <c r="A1571" s="23" t="str">
        <f>Source!E2378</f>
        <v>14</v>
      </c>
      <c r="B1571" s="53" t="s">
        <v>1044</v>
      </c>
      <c r="C1571" s="53" t="str">
        <f>Source!G2378</f>
        <v>Устройство покрытий из керамогранитных плиток размером 30х30 см</v>
      </c>
      <c r="D1571" s="37" t="str">
        <f>Source!H2378</f>
        <v>100 м2</v>
      </c>
      <c r="E1571" s="10">
        <f>Source!I2378</f>
        <v>5.1999999999999998E-2</v>
      </c>
      <c r="F1571" s="38">
        <f>Source!AL2378+Source!AM2378+Source!AO2378</f>
        <v>9873.0199999999986</v>
      </c>
      <c r="G1571" s="39"/>
      <c r="H1571" s="38"/>
      <c r="I1571" s="39" t="str">
        <f>Source!BO2378</f>
        <v>11-01-300-1</v>
      </c>
      <c r="J1571" s="39"/>
      <c r="K1571" s="38"/>
      <c r="L1571" s="40"/>
      <c r="S1571">
        <f>ROUND((Source!FX2378/100)*((ROUND(Source!AF2378*Source!I2378, 2)+ROUND(Source!AE2378*Source!I2378, 2))), 2)</f>
        <v>47.65</v>
      </c>
      <c r="T1571">
        <f>Source!X2378</f>
        <v>1337.13</v>
      </c>
      <c r="U1571">
        <f>ROUND((Source!FY2378/100)*((ROUND(Source!AF2378*Source!I2378, 2)+ROUND(Source!AE2378*Source!I2378, 2))), 2)</f>
        <v>27.44</v>
      </c>
      <c r="V1571">
        <f>Source!Y2378</f>
        <v>725.46</v>
      </c>
    </row>
    <row r="1572" spans="1:26">
      <c r="C1572" s="31" t="str">
        <f>"Объем: "&amp;Source!I2378&amp;"=5,2/"&amp;"100"</f>
        <v>Объем: 0,052=5,2/100</v>
      </c>
    </row>
    <row r="1573" spans="1:26" ht="14.25">
      <c r="A1573" s="23"/>
      <c r="B1573" s="53"/>
      <c r="C1573" s="53" t="s">
        <v>1026</v>
      </c>
      <c r="D1573" s="37"/>
      <c r="E1573" s="10"/>
      <c r="F1573" s="38">
        <f>Source!AO2378</f>
        <v>669.75</v>
      </c>
      <c r="G1573" s="39" t="str">
        <f>Source!DG2378</f>
        <v>)*1,15</v>
      </c>
      <c r="H1573" s="38">
        <f>ROUND(Source!AF2378*Source!I2378, 2)</f>
        <v>40.049999999999997</v>
      </c>
      <c r="I1573" s="39"/>
      <c r="J1573" s="39">
        <f>IF(Source!BA2378&lt;&gt; 0, Source!BA2378, 1)</f>
        <v>33.049999999999997</v>
      </c>
      <c r="K1573" s="38">
        <f>Source!S2378</f>
        <v>1323.68</v>
      </c>
      <c r="L1573" s="40"/>
      <c r="R1573">
        <f>H1573</f>
        <v>40.049999999999997</v>
      </c>
    </row>
    <row r="1574" spans="1:26" ht="14.25">
      <c r="A1574" s="23"/>
      <c r="B1574" s="53"/>
      <c r="C1574" s="53" t="s">
        <v>92</v>
      </c>
      <c r="D1574" s="37"/>
      <c r="E1574" s="10"/>
      <c r="F1574" s="38">
        <f>Source!AM2378</f>
        <v>147.97</v>
      </c>
      <c r="G1574" s="39" t="str">
        <f>Source!DE2378</f>
        <v>)*1,25</v>
      </c>
      <c r="H1574" s="38">
        <f>ROUND(Source!AD2378*Source!I2378, 2)</f>
        <v>9.6199999999999992</v>
      </c>
      <c r="I1574" s="39"/>
      <c r="J1574" s="39">
        <f>IF(Source!BB2378&lt;&gt; 0, Source!BB2378, 1)</f>
        <v>14.59</v>
      </c>
      <c r="K1574" s="38">
        <f>Source!Q2378</f>
        <v>140.33000000000001</v>
      </c>
      <c r="L1574" s="40"/>
    </row>
    <row r="1575" spans="1:26" ht="14.25">
      <c r="A1575" s="23"/>
      <c r="B1575" s="53"/>
      <c r="C1575" s="53" t="s">
        <v>1032</v>
      </c>
      <c r="D1575" s="37"/>
      <c r="E1575" s="10"/>
      <c r="F1575" s="38">
        <f>Source!AN2378</f>
        <v>45.99</v>
      </c>
      <c r="G1575" s="39" t="str">
        <f>Source!DF2378</f>
        <v>)*1,25</v>
      </c>
      <c r="H1575" s="50">
        <f>ROUND(Source!AE2378*Source!I2378, 2)</f>
        <v>2.99</v>
      </c>
      <c r="I1575" s="39"/>
      <c r="J1575" s="39">
        <f>IF(Source!BS2378&lt;&gt; 0, Source!BS2378, 1)</f>
        <v>33.049999999999997</v>
      </c>
      <c r="K1575" s="50">
        <f>Source!R2378</f>
        <v>98.8</v>
      </c>
      <c r="L1575" s="40"/>
      <c r="R1575">
        <f>H1575</f>
        <v>2.99</v>
      </c>
    </row>
    <row r="1576" spans="1:26" ht="14.25">
      <c r="A1576" s="23"/>
      <c r="B1576" s="53"/>
      <c r="C1576" s="53" t="s">
        <v>1034</v>
      </c>
      <c r="D1576" s="37"/>
      <c r="E1576" s="10"/>
      <c r="F1576" s="38">
        <f>Source!AL2378</f>
        <v>9055.2999999999993</v>
      </c>
      <c r="G1576" s="39" t="str">
        <f>Source!DD2378</f>
        <v/>
      </c>
      <c r="H1576" s="38">
        <f>ROUND(Source!AC2378*Source!I2378, 2)</f>
        <v>470.88</v>
      </c>
      <c r="I1576" s="39"/>
      <c r="J1576" s="39">
        <f>IF(Source!BC2378&lt;&gt; 0, Source!BC2378, 1)</f>
        <v>4.6100000000000003</v>
      </c>
      <c r="K1576" s="38">
        <f>Source!P2378</f>
        <v>2170.7399999999998</v>
      </c>
      <c r="L1576" s="40"/>
    </row>
    <row r="1577" spans="1:26" ht="14.25">
      <c r="A1577" s="23"/>
      <c r="B1577" s="53"/>
      <c r="C1577" s="53" t="s">
        <v>1027</v>
      </c>
      <c r="D1577" s="37" t="s">
        <v>1028</v>
      </c>
      <c r="E1577" s="10">
        <f>Source!BZ2378</f>
        <v>123</v>
      </c>
      <c r="F1577" s="69" t="str">
        <f>CONCATENATE(" )", Source!DL2378, Source!FT2378, "=", Source!FX2378)</f>
        <v xml:space="preserve"> )*0,9=110,7</v>
      </c>
      <c r="G1577" s="70"/>
      <c r="H1577" s="38">
        <f>SUM(S1571:S1580)</f>
        <v>47.65</v>
      </c>
      <c r="I1577" s="41" t="str">
        <f>CONCATENATE(Source!FX2378, Source!FV2378, "=")</f>
        <v>110,7*0,85=</v>
      </c>
      <c r="J1577" s="36">
        <f>Source!AT2378</f>
        <v>94</v>
      </c>
      <c r="K1577" s="38">
        <f>SUM(T1571:T1580)</f>
        <v>1337.13</v>
      </c>
      <c r="L1577" s="40"/>
    </row>
    <row r="1578" spans="1:26" ht="14.25">
      <c r="A1578" s="23"/>
      <c r="B1578" s="53"/>
      <c r="C1578" s="53" t="s">
        <v>1029</v>
      </c>
      <c r="D1578" s="37" t="s">
        <v>1028</v>
      </c>
      <c r="E1578" s="10">
        <f>Source!CA2378</f>
        <v>75</v>
      </c>
      <c r="F1578" s="69" t="str">
        <f>CONCATENATE(" )", Source!DM2378, Source!FU2378, "=", Source!FY2378)</f>
        <v xml:space="preserve"> )*0,85=63,75</v>
      </c>
      <c r="G1578" s="70"/>
      <c r="H1578" s="38">
        <f>SUM(U1571:U1580)</f>
        <v>27.44</v>
      </c>
      <c r="I1578" s="41" t="str">
        <f>CONCATENATE(Source!FY2378, Source!FW2378, "=")</f>
        <v>63,75*0,8=</v>
      </c>
      <c r="J1578" s="36">
        <f>Source!AU2378</f>
        <v>51</v>
      </c>
      <c r="K1578" s="38">
        <f>SUM(V1571:V1580)</f>
        <v>725.46</v>
      </c>
      <c r="L1578" s="40"/>
    </row>
    <row r="1579" spans="1:26" ht="14.25">
      <c r="A1579" s="23"/>
      <c r="B1579" s="53"/>
      <c r="C1579" s="53" t="s">
        <v>1030</v>
      </c>
      <c r="D1579" s="37" t="s">
        <v>1031</v>
      </c>
      <c r="E1579" s="10">
        <f>Source!AQ2378</f>
        <v>76.63</v>
      </c>
      <c r="F1579" s="38"/>
      <c r="G1579" s="39" t="str">
        <f>Source!DI2378</f>
        <v>)*1,15</v>
      </c>
      <c r="H1579" s="38"/>
      <c r="I1579" s="39"/>
      <c r="J1579" s="39"/>
      <c r="K1579" s="38"/>
      <c r="L1579" s="42">
        <f>Source!U2378</f>
        <v>4.5824739999999986</v>
      </c>
    </row>
    <row r="1580" spans="1:26" ht="57">
      <c r="A1580" s="54" t="str">
        <f>Source!E2379</f>
        <v>14,1</v>
      </c>
      <c r="B1580" s="55" t="str">
        <f>Source!F2379</f>
        <v>101-1741</v>
      </c>
      <c r="C1580" s="55" t="str">
        <f>Source!G2379</f>
        <v>Плитки керамические для полов гладкие неглазурованные многоцветные квадратные и прямоугольные</v>
      </c>
      <c r="D1580" s="43" t="str">
        <f>Source!H2379</f>
        <v>м2</v>
      </c>
      <c r="E1580" s="44">
        <f>Source!I2379</f>
        <v>5.2</v>
      </c>
      <c r="F1580" s="45">
        <f>Source!AL2379+Source!AM2379+Source!AO2379</f>
        <v>67.8</v>
      </c>
      <c r="G1580" s="46" t="s">
        <v>3</v>
      </c>
      <c r="H1580" s="45">
        <f>ROUND(Source!AC2379*Source!I2379, 2)+ROUND(Source!AD2379*Source!I2379, 2)+ROUND(Source!AF2379*Source!I2379, 2)</f>
        <v>352.56</v>
      </c>
      <c r="I1580" s="47"/>
      <c r="J1580" s="47">
        <f>IF(Source!BC2379&lt;&gt; 0, Source!BC2379, 1)</f>
        <v>7.87</v>
      </c>
      <c r="K1580" s="45">
        <f>Source!O2379</f>
        <v>2774.65</v>
      </c>
      <c r="L1580" s="48"/>
      <c r="S1580">
        <f>ROUND((Source!FX2379/100)*((ROUND(Source!AF2379*Source!I2379, 2)+ROUND(Source!AE2379*Source!I2379, 2))), 2)</f>
        <v>0</v>
      </c>
      <c r="T1580">
        <f>Source!X2379</f>
        <v>0</v>
      </c>
      <c r="U1580">
        <f>ROUND((Source!FY2379/100)*((ROUND(Source!AF2379*Source!I2379, 2)+ROUND(Source!AE2379*Source!I2379, 2))), 2)</f>
        <v>0</v>
      </c>
      <c r="V1580">
        <f>Source!Y2379</f>
        <v>0</v>
      </c>
      <c r="W1580">
        <f>IF(Source!BI2379&lt;=1,H1580, 0)</f>
        <v>352.56</v>
      </c>
      <c r="X1580">
        <f>IF(Source!BI2379=2,H1580, 0)</f>
        <v>0</v>
      </c>
      <c r="Y1580">
        <f>IF(Source!BI2379=3,H1580, 0)</f>
        <v>0</v>
      </c>
      <c r="Z1580">
        <f>IF(Source!BI2379=4,H1580, 0)</f>
        <v>0</v>
      </c>
    </row>
    <row r="1581" spans="1:26" ht="15">
      <c r="G1581" s="71">
        <f>H1573+H1574+H1576+H1577+H1578+SUM(H1580:H1580)</f>
        <v>948.2</v>
      </c>
      <c r="H1581" s="71"/>
      <c r="J1581" s="71">
        <f>K1573+K1574+K1576+K1577+K1578+SUM(K1580:K1580)</f>
        <v>8471.99</v>
      </c>
      <c r="K1581" s="71"/>
      <c r="L1581" s="49">
        <f>Source!U2378</f>
        <v>4.5824739999999986</v>
      </c>
      <c r="O1581" s="32">
        <f>G1581</f>
        <v>948.2</v>
      </c>
      <c r="P1581" s="32">
        <f>J1581</f>
        <v>8471.99</v>
      </c>
      <c r="Q1581" s="32">
        <f>L1581</f>
        <v>4.5824739999999986</v>
      </c>
      <c r="W1581">
        <f>IF(Source!BI2378&lt;=1,H1573+H1574+H1576+H1577+H1578, 0)</f>
        <v>595.64</v>
      </c>
      <c r="X1581">
        <f>IF(Source!BI2378=2,H1573+H1574+H1576+H1577+H1578, 0)</f>
        <v>0</v>
      </c>
      <c r="Y1581">
        <f>IF(Source!BI2378=3,H1573+H1574+H1576+H1577+H1578, 0)</f>
        <v>0</v>
      </c>
      <c r="Z1581">
        <f>IF(Source!BI2378=4,H1573+H1574+H1576+H1577+H1578, 0)</f>
        <v>0</v>
      </c>
    </row>
    <row r="1582" spans="1:26" ht="79.5">
      <c r="A1582" s="23" t="str">
        <f>Source!E2380</f>
        <v>15</v>
      </c>
      <c r="B1582" s="53" t="s">
        <v>1038</v>
      </c>
      <c r="C1582" s="53" t="str">
        <f>Source!G2380</f>
        <v>Устройство подвесных потолков из гипсокартонных листов (ГКЛ) по системе «КНАУФ» одноуровневых (П 113)</v>
      </c>
      <c r="D1582" s="37" t="str">
        <f>Source!H2380</f>
        <v>100 м2 потолка</v>
      </c>
      <c r="E1582" s="10">
        <f>Source!I2380</f>
        <v>5.1999999999999998E-2</v>
      </c>
      <c r="F1582" s="38">
        <f>Source!AL2380+Source!AM2380+Source!AO2380</f>
        <v>6484.31</v>
      </c>
      <c r="G1582" s="39"/>
      <c r="H1582" s="38"/>
      <c r="I1582" s="39" t="str">
        <f>Source!BO2380</f>
        <v>10-05-011-2</v>
      </c>
      <c r="J1582" s="39"/>
      <c r="K1582" s="38"/>
      <c r="L1582" s="40"/>
      <c r="S1582">
        <f>ROUND((Source!FX2380/100)*((ROUND(Source!AF2380*Source!I2380, 2)+ROUND(Source!AE2380*Source!I2380, 2))), 2)</f>
        <v>55.87</v>
      </c>
      <c r="T1582">
        <f>Source!X2380</f>
        <v>1564.93</v>
      </c>
      <c r="U1582">
        <f>ROUND((Source!FY2380/100)*((ROUND(Source!AF2380*Source!I2380, 2)+ROUND(Source!AE2380*Source!I2380, 2))), 2)</f>
        <v>28.17</v>
      </c>
      <c r="V1582">
        <f>Source!Y2380</f>
        <v>747.69</v>
      </c>
    </row>
    <row r="1583" spans="1:26">
      <c r="C1583" s="31" t="str">
        <f>"Объем: "&amp;Source!I2380&amp;"=5,2/"&amp;"100"</f>
        <v>Объем: 0,052=5,2/100</v>
      </c>
    </row>
    <row r="1584" spans="1:26" ht="14.25">
      <c r="A1584" s="23"/>
      <c r="B1584" s="53"/>
      <c r="C1584" s="53" t="s">
        <v>1026</v>
      </c>
      <c r="D1584" s="37"/>
      <c r="E1584" s="10"/>
      <c r="F1584" s="38">
        <f>Source!AO2380</f>
        <v>879.79</v>
      </c>
      <c r="G1584" s="39" t="str">
        <f>Source!DG2380</f>
        <v>)*1,15</v>
      </c>
      <c r="H1584" s="38">
        <f>ROUND(Source!AF2380*Source!I2380, 2)</f>
        <v>52.61</v>
      </c>
      <c r="I1584" s="39"/>
      <c r="J1584" s="39">
        <f>IF(Source!BA2380&lt;&gt; 0, Source!BA2380, 1)</f>
        <v>33.049999999999997</v>
      </c>
      <c r="K1584" s="38">
        <f>Source!S2380</f>
        <v>1738.81</v>
      </c>
      <c r="L1584" s="40"/>
      <c r="R1584">
        <f>H1584</f>
        <v>52.61</v>
      </c>
    </row>
    <row r="1585" spans="1:26" ht="14.25">
      <c r="A1585" s="23"/>
      <c r="B1585" s="53"/>
      <c r="C1585" s="53" t="s">
        <v>92</v>
      </c>
      <c r="D1585" s="37"/>
      <c r="E1585" s="10"/>
      <c r="F1585" s="38">
        <f>Source!AM2380</f>
        <v>20.05</v>
      </c>
      <c r="G1585" s="39" t="str">
        <f>Source!DE2380</f>
        <v>)*1,25</v>
      </c>
      <c r="H1585" s="38">
        <f>ROUND(Source!AD2380*Source!I2380, 2)</f>
        <v>1.3</v>
      </c>
      <c r="I1585" s="39"/>
      <c r="J1585" s="39">
        <f>IF(Source!BB2380&lt;&gt; 0, Source!BB2380, 1)</f>
        <v>6.45</v>
      </c>
      <c r="K1585" s="38">
        <f>Source!Q2380</f>
        <v>8.41</v>
      </c>
      <c r="L1585" s="40"/>
    </row>
    <row r="1586" spans="1:26" ht="14.25">
      <c r="A1586" s="23"/>
      <c r="B1586" s="53"/>
      <c r="C1586" s="53" t="s">
        <v>1034</v>
      </c>
      <c r="D1586" s="37"/>
      <c r="E1586" s="10"/>
      <c r="F1586" s="38">
        <f>Source!AL2380</f>
        <v>5584.47</v>
      </c>
      <c r="G1586" s="39" t="str">
        <f>Source!DD2380</f>
        <v/>
      </c>
      <c r="H1586" s="38">
        <f>ROUND(Source!AC2380*Source!I2380, 2)</f>
        <v>290.39</v>
      </c>
      <c r="I1586" s="39"/>
      <c r="J1586" s="39">
        <f>IF(Source!BC2380&lt;&gt; 0, Source!BC2380, 1)</f>
        <v>6.17</v>
      </c>
      <c r="K1586" s="38">
        <f>Source!P2380</f>
        <v>1791.72</v>
      </c>
      <c r="L1586" s="40"/>
    </row>
    <row r="1587" spans="1:26" ht="14.25">
      <c r="A1587" s="23"/>
      <c r="B1587" s="53"/>
      <c r="C1587" s="53" t="s">
        <v>1027</v>
      </c>
      <c r="D1587" s="37" t="s">
        <v>1028</v>
      </c>
      <c r="E1587" s="10">
        <f>Source!BZ2380</f>
        <v>118</v>
      </c>
      <c r="F1587" s="69" t="str">
        <f>CONCATENATE(" )", Source!DL2380, Source!FT2380, "=", Source!FX2380)</f>
        <v xml:space="preserve"> )*0,9=106,2</v>
      </c>
      <c r="G1587" s="70"/>
      <c r="H1587" s="38">
        <f>SUM(S1582:S1589)</f>
        <v>55.87</v>
      </c>
      <c r="I1587" s="41" t="str">
        <f>CONCATENATE(Source!FX2380, Source!FV2380, "=")</f>
        <v>106,2*0,85=</v>
      </c>
      <c r="J1587" s="36">
        <f>Source!AT2380</f>
        <v>90</v>
      </c>
      <c r="K1587" s="38">
        <f>SUM(T1582:T1589)</f>
        <v>1564.93</v>
      </c>
      <c r="L1587" s="40"/>
    </row>
    <row r="1588" spans="1:26" ht="14.25">
      <c r="A1588" s="23"/>
      <c r="B1588" s="53"/>
      <c r="C1588" s="53" t="s">
        <v>1029</v>
      </c>
      <c r="D1588" s="37" t="s">
        <v>1028</v>
      </c>
      <c r="E1588" s="10">
        <f>Source!CA2380</f>
        <v>63</v>
      </c>
      <c r="F1588" s="69" t="str">
        <f>CONCATENATE(" )", Source!DM2380, Source!FU2380, "=", Source!FY2380)</f>
        <v xml:space="preserve"> )*0,85=53,55</v>
      </c>
      <c r="G1588" s="70"/>
      <c r="H1588" s="38">
        <f>SUM(U1582:U1589)</f>
        <v>28.17</v>
      </c>
      <c r="I1588" s="41" t="str">
        <f>CONCATENATE(Source!FY2380, Source!FW2380, "=")</f>
        <v>53,55*0,8=</v>
      </c>
      <c r="J1588" s="36">
        <f>Source!AU2380</f>
        <v>43</v>
      </c>
      <c r="K1588" s="38">
        <f>SUM(V1582:V1589)</f>
        <v>747.69</v>
      </c>
      <c r="L1588" s="40"/>
    </row>
    <row r="1589" spans="1:26" ht="14.25">
      <c r="A1589" s="54"/>
      <c r="B1589" s="55"/>
      <c r="C1589" s="55" t="s">
        <v>1030</v>
      </c>
      <c r="D1589" s="43" t="s">
        <v>1031</v>
      </c>
      <c r="E1589" s="44">
        <f>Source!AQ2380</f>
        <v>97</v>
      </c>
      <c r="F1589" s="45"/>
      <c r="G1589" s="47" t="str">
        <f>Source!DI2380</f>
        <v>)*1,15</v>
      </c>
      <c r="H1589" s="45"/>
      <c r="I1589" s="47"/>
      <c r="J1589" s="47"/>
      <c r="K1589" s="45"/>
      <c r="L1589" s="51">
        <f>Source!U2380</f>
        <v>5.8005999999999993</v>
      </c>
    </row>
    <row r="1590" spans="1:26" ht="15">
      <c r="G1590" s="71">
        <f>H1584+H1585+H1586+H1587+H1588</f>
        <v>428.34</v>
      </c>
      <c r="H1590" s="71"/>
      <c r="J1590" s="71">
        <f>K1584+K1585+K1586+K1587+K1588</f>
        <v>5851.5599999999995</v>
      </c>
      <c r="K1590" s="71"/>
      <c r="L1590" s="49">
        <f>Source!U2380</f>
        <v>5.8005999999999993</v>
      </c>
      <c r="O1590" s="32">
        <f>G1590</f>
        <v>428.34</v>
      </c>
      <c r="P1590" s="32">
        <f>J1590</f>
        <v>5851.5599999999995</v>
      </c>
      <c r="Q1590" s="32">
        <f>L1590</f>
        <v>5.8005999999999993</v>
      </c>
      <c r="W1590">
        <f>IF(Source!BI2380&lt;=1,H1584+H1585+H1586+H1587+H1588, 0)</f>
        <v>428.34</v>
      </c>
      <c r="X1590">
        <f>IF(Source!BI2380=2,H1584+H1585+H1586+H1587+H1588, 0)</f>
        <v>0</v>
      </c>
      <c r="Y1590">
        <f>IF(Source!BI2380=3,H1584+H1585+H1586+H1587+H1588, 0)</f>
        <v>0</v>
      </c>
      <c r="Z1590">
        <f>IF(Source!BI2380=4,H1584+H1585+H1586+H1587+H1588, 0)</f>
        <v>0</v>
      </c>
    </row>
    <row r="1591" spans="1:26" ht="71.25">
      <c r="A1591" s="23" t="str">
        <f>Source!E2381</f>
        <v>16</v>
      </c>
      <c r="B1591" s="53" t="str">
        <f>Source!F2381</f>
        <v>м08-03-593-6</v>
      </c>
      <c r="C1591" s="53" t="str">
        <f>Source!G2381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1591" s="37" t="str">
        <f>Source!H2381</f>
        <v>100 шт.</v>
      </c>
      <c r="E1591" s="10">
        <f>Source!I2381</f>
        <v>0.02</v>
      </c>
      <c r="F1591" s="38">
        <f>Source!AL2381+Source!AM2381+Source!AO2381</f>
        <v>1442.38</v>
      </c>
      <c r="G1591" s="39"/>
      <c r="H1591" s="38"/>
      <c r="I1591" s="39" t="str">
        <f>Source!BO2381</f>
        <v>м08-03-593-6</v>
      </c>
      <c r="J1591" s="39"/>
      <c r="K1591" s="38"/>
      <c r="L1591" s="40"/>
      <c r="S1591">
        <f>ROUND((Source!FX2381/100)*((ROUND(Source!AF2381*Source!I2381, 2)+ROUND(Source!AE2381*Source!I2381, 2))), 2)</f>
        <v>13.55</v>
      </c>
      <c r="T1591">
        <f>Source!X2381</f>
        <v>381.55</v>
      </c>
      <c r="U1591">
        <f>ROUND((Source!FY2381/100)*((ROUND(Source!AF2381*Source!I2381, 2)+ROUND(Source!AE2381*Source!I2381, 2))), 2)</f>
        <v>9.27</v>
      </c>
      <c r="V1591">
        <f>Source!Y2381</f>
        <v>244.95</v>
      </c>
    </row>
    <row r="1592" spans="1:26">
      <c r="C1592" s="31" t="str">
        <f>"Объем: "&amp;Source!I2381&amp;"=2/"&amp;"100"</f>
        <v>Объем: 0,02=2/100</v>
      </c>
    </row>
    <row r="1593" spans="1:26" ht="14.25">
      <c r="A1593" s="23"/>
      <c r="B1593" s="53"/>
      <c r="C1593" s="53" t="s">
        <v>1026</v>
      </c>
      <c r="D1593" s="37"/>
      <c r="E1593" s="10"/>
      <c r="F1593" s="38">
        <f>Source!AO2381</f>
        <v>700.75</v>
      </c>
      <c r="G1593" s="39" t="str">
        <f>Source!DG2381</f>
        <v/>
      </c>
      <c r="H1593" s="38">
        <f>ROUND(Source!AF2381*Source!I2381, 2)</f>
        <v>14.02</v>
      </c>
      <c r="I1593" s="39"/>
      <c r="J1593" s="39">
        <f>IF(Source!BA2381&lt;&gt; 0, Source!BA2381, 1)</f>
        <v>33.049999999999997</v>
      </c>
      <c r="K1593" s="38">
        <f>Source!S2381</f>
        <v>463.2</v>
      </c>
      <c r="L1593" s="40"/>
      <c r="R1593">
        <f>H1593</f>
        <v>14.02</v>
      </c>
    </row>
    <row r="1594" spans="1:26" ht="14.25">
      <c r="A1594" s="23"/>
      <c r="B1594" s="53"/>
      <c r="C1594" s="53" t="s">
        <v>92</v>
      </c>
      <c r="D1594" s="37"/>
      <c r="E1594" s="10"/>
      <c r="F1594" s="38">
        <f>Source!AM2381</f>
        <v>226.27</v>
      </c>
      <c r="G1594" s="39" t="str">
        <f>Source!DE2381</f>
        <v/>
      </c>
      <c r="H1594" s="38">
        <f>ROUND(Source!AD2381*Source!I2381, 2)</f>
        <v>4.53</v>
      </c>
      <c r="I1594" s="39"/>
      <c r="J1594" s="39">
        <f>IF(Source!BB2381&lt;&gt; 0, Source!BB2381, 1)</f>
        <v>8.4499999999999993</v>
      </c>
      <c r="K1594" s="38">
        <f>Source!Q2381</f>
        <v>38.24</v>
      </c>
      <c r="L1594" s="40"/>
    </row>
    <row r="1595" spans="1:26" ht="14.25">
      <c r="A1595" s="23"/>
      <c r="B1595" s="53"/>
      <c r="C1595" s="53" t="s">
        <v>1032</v>
      </c>
      <c r="D1595" s="37"/>
      <c r="E1595" s="10"/>
      <c r="F1595" s="38">
        <f>Source!AN2381</f>
        <v>11.88</v>
      </c>
      <c r="G1595" s="39" t="str">
        <f>Source!DF2381</f>
        <v/>
      </c>
      <c r="H1595" s="50">
        <f>ROUND(Source!AE2381*Source!I2381, 2)</f>
        <v>0.24</v>
      </c>
      <c r="I1595" s="39"/>
      <c r="J1595" s="39">
        <f>IF(Source!BS2381&lt;&gt; 0, Source!BS2381, 1)</f>
        <v>33.049999999999997</v>
      </c>
      <c r="K1595" s="50">
        <f>Source!R2381</f>
        <v>7.85</v>
      </c>
      <c r="L1595" s="40"/>
      <c r="R1595">
        <f>H1595</f>
        <v>0.24</v>
      </c>
    </row>
    <row r="1596" spans="1:26" ht="14.25">
      <c r="A1596" s="23"/>
      <c r="B1596" s="53"/>
      <c r="C1596" s="53" t="s">
        <v>1034</v>
      </c>
      <c r="D1596" s="37"/>
      <c r="E1596" s="10"/>
      <c r="F1596" s="38">
        <f>Source!AL2381</f>
        <v>515.36</v>
      </c>
      <c r="G1596" s="39" t="str">
        <f>Source!DD2381</f>
        <v/>
      </c>
      <c r="H1596" s="38">
        <f>ROUND(Source!AC2381*Source!I2381, 2)</f>
        <v>10.31</v>
      </c>
      <c r="I1596" s="39"/>
      <c r="J1596" s="39">
        <f>IF(Source!BC2381&lt;&gt; 0, Source!BC2381, 1)</f>
        <v>3.62</v>
      </c>
      <c r="K1596" s="38">
        <f>Source!P2381</f>
        <v>37.31</v>
      </c>
      <c r="L1596" s="40"/>
    </row>
    <row r="1597" spans="1:26" ht="14.25">
      <c r="A1597" s="23"/>
      <c r="B1597" s="53"/>
      <c r="C1597" s="53" t="s">
        <v>1027</v>
      </c>
      <c r="D1597" s="37" t="s">
        <v>1028</v>
      </c>
      <c r="E1597" s="10">
        <f>Source!BZ2381</f>
        <v>95</v>
      </c>
      <c r="F1597" s="56"/>
      <c r="G1597" s="39"/>
      <c r="H1597" s="38">
        <f>SUM(S1591:S1600)</f>
        <v>13.55</v>
      </c>
      <c r="I1597" s="41" t="str">
        <f>CONCATENATE(Source!FX2381, Source!FV2381, "=")</f>
        <v>95*0,85=</v>
      </c>
      <c r="J1597" s="36">
        <f>Source!AT2381</f>
        <v>81</v>
      </c>
      <c r="K1597" s="38">
        <f>SUM(T1591:T1600)</f>
        <v>381.55</v>
      </c>
      <c r="L1597" s="40"/>
    </row>
    <row r="1598" spans="1:26" ht="14.25">
      <c r="A1598" s="23"/>
      <c r="B1598" s="53"/>
      <c r="C1598" s="53" t="s">
        <v>1029</v>
      </c>
      <c r="D1598" s="37" t="s">
        <v>1028</v>
      </c>
      <c r="E1598" s="10">
        <f>Source!CA2381</f>
        <v>65</v>
      </c>
      <c r="F1598" s="56"/>
      <c r="G1598" s="39"/>
      <c r="H1598" s="38">
        <f>SUM(U1591:U1600)</f>
        <v>9.27</v>
      </c>
      <c r="I1598" s="41" t="str">
        <f>CONCATENATE(Source!FY2381, Source!FW2381, "=")</f>
        <v>65*0,8=</v>
      </c>
      <c r="J1598" s="36">
        <f>Source!AU2381</f>
        <v>52</v>
      </c>
      <c r="K1598" s="38">
        <f>SUM(V1591:V1600)</f>
        <v>244.95</v>
      </c>
      <c r="L1598" s="40"/>
    </row>
    <row r="1599" spans="1:26" ht="14.25">
      <c r="A1599" s="23"/>
      <c r="B1599" s="53"/>
      <c r="C1599" s="53" t="s">
        <v>1030</v>
      </c>
      <c r="D1599" s="37" t="s">
        <v>1031</v>
      </c>
      <c r="E1599" s="10">
        <f>Source!AQ2381</f>
        <v>70.64</v>
      </c>
      <c r="F1599" s="38"/>
      <c r="G1599" s="39" t="str">
        <f>Source!DI2381</f>
        <v/>
      </c>
      <c r="H1599" s="38"/>
      <c r="I1599" s="39"/>
      <c r="J1599" s="39"/>
      <c r="K1599" s="38"/>
      <c r="L1599" s="42">
        <f>Source!U2381</f>
        <v>1.4128000000000001</v>
      </c>
    </row>
    <row r="1600" spans="1:26" ht="42.75">
      <c r="A1600" s="54" t="str">
        <f>Source!E2382</f>
        <v>16,1</v>
      </c>
      <c r="B1600" s="55" t="str">
        <f>Source!F2382</f>
        <v>509-1338</v>
      </c>
      <c r="C1600" s="55" t="str">
        <f>Source!G2382</f>
        <v>Светильник точечный марки AMBER 50 2 05 R50, неповоротный, с накладным стеклом, хром</v>
      </c>
      <c r="D1600" s="43" t="str">
        <f>Source!H2382</f>
        <v>шт.</v>
      </c>
      <c r="E1600" s="44">
        <f>Source!I2382</f>
        <v>2</v>
      </c>
      <c r="F1600" s="45">
        <f>Source!AL2382+Source!AM2382+Source!AO2382</f>
        <v>15.27</v>
      </c>
      <c r="G1600" s="46" t="s">
        <v>3</v>
      </c>
      <c r="H1600" s="45">
        <f>ROUND(Source!AC2382*Source!I2382, 2)+ROUND(Source!AD2382*Source!I2382, 2)+ROUND(Source!AF2382*Source!I2382, 2)</f>
        <v>30.54</v>
      </c>
      <c r="I1600" s="47"/>
      <c r="J1600" s="47">
        <f>IF(Source!BC2382&lt;&gt; 0, Source!BC2382, 1)</f>
        <v>3.56</v>
      </c>
      <c r="K1600" s="45">
        <f>Source!O2382</f>
        <v>108.72</v>
      </c>
      <c r="L1600" s="48"/>
      <c r="S1600">
        <f>ROUND((Source!FX2382/100)*((ROUND(Source!AF2382*Source!I2382, 2)+ROUND(Source!AE2382*Source!I2382, 2))), 2)</f>
        <v>0</v>
      </c>
      <c r="T1600">
        <f>Source!X2382</f>
        <v>0</v>
      </c>
      <c r="U1600">
        <f>ROUND((Source!FY2382/100)*((ROUND(Source!AF2382*Source!I2382, 2)+ROUND(Source!AE2382*Source!I2382, 2))), 2)</f>
        <v>0</v>
      </c>
      <c r="V1600">
        <f>Source!Y2382</f>
        <v>0</v>
      </c>
      <c r="W1600">
        <f>IF(Source!BI2382&lt;=1,H1600, 0)</f>
        <v>0</v>
      </c>
      <c r="X1600">
        <f>IF(Source!BI2382=2,H1600, 0)</f>
        <v>30.54</v>
      </c>
      <c r="Y1600">
        <f>IF(Source!BI2382=3,H1600, 0)</f>
        <v>0</v>
      </c>
      <c r="Z1600">
        <f>IF(Source!BI2382=4,H1600, 0)</f>
        <v>0</v>
      </c>
    </row>
    <row r="1601" spans="1:26" ht="15">
      <c r="G1601" s="71">
        <f>H1593+H1594+H1596+H1597+H1598+SUM(H1600:H1600)</f>
        <v>82.22</v>
      </c>
      <c r="H1601" s="71"/>
      <c r="J1601" s="71">
        <f>K1593+K1594+K1596+K1597+K1598+SUM(K1600:K1600)</f>
        <v>1273.97</v>
      </c>
      <c r="K1601" s="71"/>
      <c r="L1601" s="49">
        <f>Source!U2381</f>
        <v>1.4128000000000001</v>
      </c>
      <c r="O1601" s="32">
        <f>G1601</f>
        <v>82.22</v>
      </c>
      <c r="P1601" s="32">
        <f>J1601</f>
        <v>1273.97</v>
      </c>
      <c r="Q1601" s="32">
        <f>L1601</f>
        <v>1.4128000000000001</v>
      </c>
      <c r="W1601">
        <f>IF(Source!BI2381&lt;=1,H1593+H1594+H1596+H1597+H1598, 0)</f>
        <v>0</v>
      </c>
      <c r="X1601">
        <f>IF(Source!BI2381=2,H1593+H1594+H1596+H1597+H1598, 0)</f>
        <v>51.679999999999993</v>
      </c>
      <c r="Y1601">
        <f>IF(Source!BI2381=3,H1593+H1594+H1596+H1597+H1598, 0)</f>
        <v>0</v>
      </c>
      <c r="Z1601">
        <f>IF(Source!BI2381=4,H1593+H1594+H1596+H1597+H1598, 0)</f>
        <v>0</v>
      </c>
    </row>
    <row r="1602" spans="1:26" ht="79.5">
      <c r="A1602" s="23" t="str">
        <f>Source!E2383</f>
        <v>20</v>
      </c>
      <c r="B1602" s="53" t="s">
        <v>1045</v>
      </c>
      <c r="C1602" s="53" t="str">
        <f>Source!G2383</f>
        <v>Установка унитазов с бачком непосредственно присоединенным</v>
      </c>
      <c r="D1602" s="37" t="str">
        <f>Source!H2383</f>
        <v>10 компл.</v>
      </c>
      <c r="E1602" s="10">
        <f>Source!I2383</f>
        <v>0.1</v>
      </c>
      <c r="F1602" s="38">
        <f>Source!AL2383+Source!AM2383+Source!AO2383</f>
        <v>3708</v>
      </c>
      <c r="G1602" s="39"/>
      <c r="H1602" s="38"/>
      <c r="I1602" s="39" t="str">
        <f>Source!BO2383</f>
        <v>17-01-003-1</v>
      </c>
      <c r="J1602" s="39"/>
      <c r="K1602" s="38"/>
      <c r="L1602" s="40"/>
      <c r="S1602">
        <f>ROUND((Source!FX2383/100)*((ROUND(Source!AF2383*Source!I2383, 2)+ROUND(Source!AE2383*Source!I2383, 2))), 2)</f>
        <v>31.67</v>
      </c>
      <c r="T1602">
        <f>Source!X2383</f>
        <v>890.31</v>
      </c>
      <c r="U1602">
        <f>ROUND((Source!FY2383/100)*((ROUND(Source!AF2383*Source!I2383, 2)+ROUND(Source!AE2383*Source!I2383, 2))), 2)</f>
        <v>19.39</v>
      </c>
      <c r="V1602">
        <f>Source!Y2383</f>
        <v>508.75</v>
      </c>
    </row>
    <row r="1603" spans="1:26">
      <c r="C1603" s="31" t="str">
        <f>"Объем: "&amp;Source!I2383&amp;"=1/"&amp;"10"</f>
        <v>Объем: 0,1=1/10</v>
      </c>
    </row>
    <row r="1604" spans="1:26" ht="14.25">
      <c r="A1604" s="23"/>
      <c r="B1604" s="53"/>
      <c r="C1604" s="53" t="s">
        <v>1026</v>
      </c>
      <c r="D1604" s="37"/>
      <c r="E1604" s="10"/>
      <c r="F1604" s="38">
        <f>Source!AO2383</f>
        <v>234.33</v>
      </c>
      <c r="G1604" s="39" t="str">
        <f>Source!DG2383</f>
        <v>)*1,15</v>
      </c>
      <c r="H1604" s="38">
        <f>ROUND(Source!AF2383*Source!I2383, 2)</f>
        <v>26.95</v>
      </c>
      <c r="I1604" s="39"/>
      <c r="J1604" s="39">
        <f>IF(Source!BA2383&lt;&gt; 0, Source!BA2383, 1)</f>
        <v>33.049999999999997</v>
      </c>
      <c r="K1604" s="38">
        <f>Source!S2383</f>
        <v>890.63</v>
      </c>
      <c r="L1604" s="40"/>
      <c r="R1604">
        <f>H1604</f>
        <v>26.95</v>
      </c>
    </row>
    <row r="1605" spans="1:26" ht="14.25">
      <c r="A1605" s="23"/>
      <c r="B1605" s="53"/>
      <c r="C1605" s="53" t="s">
        <v>92</v>
      </c>
      <c r="D1605" s="37"/>
      <c r="E1605" s="10"/>
      <c r="F1605" s="38">
        <f>Source!AM2383</f>
        <v>44.39</v>
      </c>
      <c r="G1605" s="39" t="str">
        <f>Source!DE2383</f>
        <v>)*1,25</v>
      </c>
      <c r="H1605" s="38">
        <f>ROUND(Source!AD2383*Source!I2383, 2)</f>
        <v>5.55</v>
      </c>
      <c r="I1605" s="39"/>
      <c r="J1605" s="39">
        <f>IF(Source!BB2383&lt;&gt; 0, Source!BB2383, 1)</f>
        <v>11.59</v>
      </c>
      <c r="K1605" s="38">
        <f>Source!Q2383</f>
        <v>64.31</v>
      </c>
      <c r="L1605" s="40"/>
    </row>
    <row r="1606" spans="1:26" ht="14.25">
      <c r="A1606" s="23"/>
      <c r="B1606" s="53"/>
      <c r="C1606" s="53" t="s">
        <v>1032</v>
      </c>
      <c r="D1606" s="37"/>
      <c r="E1606" s="10"/>
      <c r="F1606" s="38">
        <f>Source!AN2383</f>
        <v>4.32</v>
      </c>
      <c r="G1606" s="39" t="str">
        <f>Source!DF2383</f>
        <v>)*1,25</v>
      </c>
      <c r="H1606" s="50">
        <f>ROUND(Source!AE2383*Source!I2383, 2)</f>
        <v>0.54</v>
      </c>
      <c r="I1606" s="39"/>
      <c r="J1606" s="39">
        <f>IF(Source!BS2383&lt;&gt; 0, Source!BS2383, 1)</f>
        <v>33.049999999999997</v>
      </c>
      <c r="K1606" s="50">
        <f>Source!R2383</f>
        <v>17.850000000000001</v>
      </c>
      <c r="L1606" s="40"/>
      <c r="R1606">
        <f>H1606</f>
        <v>0.54</v>
      </c>
    </row>
    <row r="1607" spans="1:26" ht="14.25">
      <c r="A1607" s="23"/>
      <c r="B1607" s="53"/>
      <c r="C1607" s="53" t="s">
        <v>1034</v>
      </c>
      <c r="D1607" s="37"/>
      <c r="E1607" s="10"/>
      <c r="F1607" s="38">
        <f>Source!AL2383</f>
        <v>3429.28</v>
      </c>
      <c r="G1607" s="39" t="str">
        <f>Source!DD2383</f>
        <v/>
      </c>
      <c r="H1607" s="38">
        <f>ROUND(Source!AC2383*Source!I2383, 2)</f>
        <v>342.93</v>
      </c>
      <c r="I1607" s="39"/>
      <c r="J1607" s="39">
        <f>IF(Source!BC2383&lt;&gt; 0, Source!BC2383, 1)</f>
        <v>10.25</v>
      </c>
      <c r="K1607" s="38">
        <f>Source!P2383</f>
        <v>3515.01</v>
      </c>
      <c r="L1607" s="40"/>
    </row>
    <row r="1608" spans="1:26" ht="14.25">
      <c r="A1608" s="23"/>
      <c r="B1608" s="53"/>
      <c r="C1608" s="53" t="s">
        <v>1027</v>
      </c>
      <c r="D1608" s="37" t="s">
        <v>1028</v>
      </c>
      <c r="E1608" s="10">
        <f>Source!BZ2383</f>
        <v>128</v>
      </c>
      <c r="F1608" s="69" t="str">
        <f>CONCATENATE(" )", Source!DL2383, Source!FT2383, "=", Source!FX2383)</f>
        <v xml:space="preserve"> )*0,9=115,2</v>
      </c>
      <c r="G1608" s="70"/>
      <c r="H1608" s="38">
        <f>SUM(S1602:S1610)</f>
        <v>31.67</v>
      </c>
      <c r="I1608" s="41" t="str">
        <f>CONCATENATE(Source!FX2383, Source!FV2383, "=")</f>
        <v>115,2*0,85=</v>
      </c>
      <c r="J1608" s="36">
        <f>Source!AT2383</f>
        <v>98</v>
      </c>
      <c r="K1608" s="38">
        <f>SUM(T1602:T1610)</f>
        <v>890.31</v>
      </c>
      <c r="L1608" s="40"/>
    </row>
    <row r="1609" spans="1:26" ht="14.25">
      <c r="A1609" s="23"/>
      <c r="B1609" s="53"/>
      <c r="C1609" s="53" t="s">
        <v>1029</v>
      </c>
      <c r="D1609" s="37" t="s">
        <v>1028</v>
      </c>
      <c r="E1609" s="10">
        <f>Source!CA2383</f>
        <v>83</v>
      </c>
      <c r="F1609" s="69" t="str">
        <f>CONCATENATE(" )", Source!DM2383, Source!FU2383, "=", Source!FY2383)</f>
        <v xml:space="preserve"> )*0,85=70,55</v>
      </c>
      <c r="G1609" s="70"/>
      <c r="H1609" s="38">
        <f>SUM(U1602:U1610)</f>
        <v>19.39</v>
      </c>
      <c r="I1609" s="41" t="str">
        <f>CONCATENATE(Source!FY2383, Source!FW2383, "=")</f>
        <v>70,55*0,8=</v>
      </c>
      <c r="J1609" s="36">
        <f>Source!AU2383</f>
        <v>56</v>
      </c>
      <c r="K1609" s="38">
        <f>SUM(V1602:V1610)</f>
        <v>508.75</v>
      </c>
      <c r="L1609" s="40"/>
    </row>
    <row r="1610" spans="1:26" ht="14.25">
      <c r="A1610" s="54"/>
      <c r="B1610" s="55"/>
      <c r="C1610" s="55" t="s">
        <v>1030</v>
      </c>
      <c r="D1610" s="43" t="s">
        <v>1031</v>
      </c>
      <c r="E1610" s="44">
        <f>Source!AQ2383</f>
        <v>24.64</v>
      </c>
      <c r="F1610" s="45"/>
      <c r="G1610" s="47" t="str">
        <f>Source!DI2383</f>
        <v>)*1,15</v>
      </c>
      <c r="H1610" s="45"/>
      <c r="I1610" s="47"/>
      <c r="J1610" s="47"/>
      <c r="K1610" s="45"/>
      <c r="L1610" s="51">
        <f>Source!U2383</f>
        <v>2.8336000000000001</v>
      </c>
    </row>
    <row r="1611" spans="1:26" ht="15">
      <c r="G1611" s="71">
        <f>H1604+H1605+H1607+H1608+H1609</f>
        <v>426.49</v>
      </c>
      <c r="H1611" s="71"/>
      <c r="J1611" s="71">
        <f>K1604+K1605+K1607+K1608+K1609</f>
        <v>5869.01</v>
      </c>
      <c r="K1611" s="71"/>
      <c r="L1611" s="49">
        <f>Source!U2383</f>
        <v>2.8336000000000001</v>
      </c>
      <c r="O1611" s="32">
        <f>G1611</f>
        <v>426.49</v>
      </c>
      <c r="P1611" s="32">
        <f>J1611</f>
        <v>5869.01</v>
      </c>
      <c r="Q1611" s="32">
        <f>L1611</f>
        <v>2.8336000000000001</v>
      </c>
      <c r="W1611">
        <f>IF(Source!BI2383&lt;=1,H1604+H1605+H1607+H1608+H1609, 0)</f>
        <v>426.49</v>
      </c>
      <c r="X1611">
        <f>IF(Source!BI2383=2,H1604+H1605+H1607+H1608+H1609, 0)</f>
        <v>0</v>
      </c>
      <c r="Y1611">
        <f>IF(Source!BI2383=3,H1604+H1605+H1607+H1608+H1609, 0)</f>
        <v>0</v>
      </c>
      <c r="Z1611">
        <f>IF(Source!BI2383=4,H1604+H1605+H1607+H1608+H1609, 0)</f>
        <v>0</v>
      </c>
    </row>
    <row r="1612" spans="1:26" ht="79.5">
      <c r="A1612" s="23" t="str">
        <f>Source!E2384</f>
        <v>21</v>
      </c>
      <c r="B1612" s="53" t="s">
        <v>1046</v>
      </c>
      <c r="C1612" s="53" t="str">
        <f>Source!G2384</f>
        <v>Установка умывальников одиночных с подводкой холодной и горячей воды</v>
      </c>
      <c r="D1612" s="37" t="str">
        <f>Source!H2384</f>
        <v>10 компл.</v>
      </c>
      <c r="E1612" s="10">
        <f>Source!I2384</f>
        <v>0.1</v>
      </c>
      <c r="F1612" s="38">
        <f>Source!AL2384+Source!AM2384+Source!AO2384</f>
        <v>1609.25</v>
      </c>
      <c r="G1612" s="39"/>
      <c r="H1612" s="38"/>
      <c r="I1612" s="39" t="str">
        <f>Source!BO2384</f>
        <v>17-01-001-14</v>
      </c>
      <c r="J1612" s="39"/>
      <c r="K1612" s="38"/>
      <c r="L1612" s="40"/>
      <c r="S1612">
        <f>ROUND((Source!FX2384/100)*((ROUND(Source!AF2384*Source!I2384, 2)+ROUND(Source!AE2384*Source!I2384, 2))), 2)</f>
        <v>27.84</v>
      </c>
      <c r="T1612">
        <f>Source!X2384</f>
        <v>782.87</v>
      </c>
      <c r="U1612">
        <f>ROUND((Source!FY2384/100)*((ROUND(Source!AF2384*Source!I2384, 2)+ROUND(Source!AE2384*Source!I2384, 2))), 2)</f>
        <v>17.05</v>
      </c>
      <c r="V1612">
        <f>Source!Y2384</f>
        <v>447.36</v>
      </c>
    </row>
    <row r="1613" spans="1:26">
      <c r="C1613" s="31" t="str">
        <f>"Объем: "&amp;Source!I2384&amp;"=1/"&amp;"10"</f>
        <v>Объем: 0,1=1/10</v>
      </c>
    </row>
    <row r="1614" spans="1:26" ht="14.25">
      <c r="A1614" s="23"/>
      <c r="B1614" s="53"/>
      <c r="C1614" s="53" t="s">
        <v>1026</v>
      </c>
      <c r="D1614" s="37"/>
      <c r="E1614" s="10"/>
      <c r="F1614" s="38">
        <f>Source!AO2384</f>
        <v>208.27</v>
      </c>
      <c r="G1614" s="39" t="str">
        <f>Source!DG2384</f>
        <v>)*1,15</v>
      </c>
      <c r="H1614" s="38">
        <f>ROUND(Source!AF2384*Source!I2384, 2)</f>
        <v>23.95</v>
      </c>
      <c r="I1614" s="39"/>
      <c r="J1614" s="39">
        <f>IF(Source!BA2384&lt;&gt; 0, Source!BA2384, 1)</f>
        <v>33.049999999999997</v>
      </c>
      <c r="K1614" s="38">
        <f>Source!S2384</f>
        <v>791.58</v>
      </c>
      <c r="L1614" s="40"/>
      <c r="R1614">
        <f>H1614</f>
        <v>23.95</v>
      </c>
    </row>
    <row r="1615" spans="1:26" ht="14.25">
      <c r="A1615" s="23"/>
      <c r="B1615" s="53"/>
      <c r="C1615" s="53" t="s">
        <v>92</v>
      </c>
      <c r="D1615" s="37"/>
      <c r="E1615" s="10"/>
      <c r="F1615" s="38">
        <f>Source!AM2384</f>
        <v>23.63</v>
      </c>
      <c r="G1615" s="39" t="str">
        <f>Source!DE2384</f>
        <v>)*1,25</v>
      </c>
      <c r="H1615" s="38">
        <f>ROUND(Source!AD2384*Source!I2384, 2)</f>
        <v>2.95</v>
      </c>
      <c r="I1615" s="39"/>
      <c r="J1615" s="39">
        <f>IF(Source!BB2384&lt;&gt; 0, Source!BB2384, 1)</f>
        <v>11.31</v>
      </c>
      <c r="K1615" s="38">
        <f>Source!Q2384</f>
        <v>33.409999999999997</v>
      </c>
      <c r="L1615" s="40"/>
    </row>
    <row r="1616" spans="1:26" ht="14.25">
      <c r="A1616" s="23"/>
      <c r="B1616" s="53"/>
      <c r="C1616" s="53" t="s">
        <v>1032</v>
      </c>
      <c r="D1616" s="37"/>
      <c r="E1616" s="10"/>
      <c r="F1616" s="38">
        <f>Source!AN2384</f>
        <v>1.76</v>
      </c>
      <c r="G1616" s="39" t="str">
        <f>Source!DF2384</f>
        <v>)*1,25</v>
      </c>
      <c r="H1616" s="50">
        <f>ROUND(Source!AE2384*Source!I2384, 2)</f>
        <v>0.22</v>
      </c>
      <c r="I1616" s="39"/>
      <c r="J1616" s="39">
        <f>IF(Source!BS2384&lt;&gt; 0, Source!BS2384, 1)</f>
        <v>33.049999999999997</v>
      </c>
      <c r="K1616" s="50">
        <f>Source!R2384</f>
        <v>7.27</v>
      </c>
      <c r="L1616" s="40"/>
      <c r="R1616">
        <f>H1616</f>
        <v>0.22</v>
      </c>
    </row>
    <row r="1617" spans="1:32" ht="14.25">
      <c r="A1617" s="23"/>
      <c r="B1617" s="53"/>
      <c r="C1617" s="53" t="s">
        <v>1034</v>
      </c>
      <c r="D1617" s="37"/>
      <c r="E1617" s="10"/>
      <c r="F1617" s="38">
        <f>Source!AL2384</f>
        <v>1377.35</v>
      </c>
      <c r="G1617" s="39" t="str">
        <f>Source!DD2384</f>
        <v/>
      </c>
      <c r="H1617" s="38">
        <f>ROUND(Source!AC2384*Source!I2384, 2)</f>
        <v>137.74</v>
      </c>
      <c r="I1617" s="39"/>
      <c r="J1617" s="39">
        <f>IF(Source!BC2384&lt;&gt; 0, Source!BC2384, 1)</f>
        <v>11.05</v>
      </c>
      <c r="K1617" s="38">
        <f>Source!P2384</f>
        <v>1521.97</v>
      </c>
      <c r="L1617" s="40"/>
    </row>
    <row r="1618" spans="1:32" ht="14.25">
      <c r="A1618" s="23"/>
      <c r="B1618" s="53"/>
      <c r="C1618" s="53" t="s">
        <v>1027</v>
      </c>
      <c r="D1618" s="37" t="s">
        <v>1028</v>
      </c>
      <c r="E1618" s="10">
        <f>Source!BZ2384</f>
        <v>128</v>
      </c>
      <c r="F1618" s="69" t="str">
        <f>CONCATENATE(" )", Source!DL2384, Source!FT2384, "=", Source!FX2384)</f>
        <v xml:space="preserve"> )*0,9=115,2</v>
      </c>
      <c r="G1618" s="70"/>
      <c r="H1618" s="38">
        <f>SUM(S1612:S1620)</f>
        <v>27.84</v>
      </c>
      <c r="I1618" s="41" t="str">
        <f>CONCATENATE(Source!FX2384, Source!FV2384, "=")</f>
        <v>115,2*0,85=</v>
      </c>
      <c r="J1618" s="36">
        <f>Source!AT2384</f>
        <v>98</v>
      </c>
      <c r="K1618" s="38">
        <f>SUM(T1612:T1620)</f>
        <v>782.87</v>
      </c>
      <c r="L1618" s="40"/>
    </row>
    <row r="1619" spans="1:32" ht="14.25">
      <c r="A1619" s="23"/>
      <c r="B1619" s="53"/>
      <c r="C1619" s="53" t="s">
        <v>1029</v>
      </c>
      <c r="D1619" s="37" t="s">
        <v>1028</v>
      </c>
      <c r="E1619" s="10">
        <f>Source!CA2384</f>
        <v>83</v>
      </c>
      <c r="F1619" s="69" t="str">
        <f>CONCATENATE(" )", Source!DM2384, Source!FU2384, "=", Source!FY2384)</f>
        <v xml:space="preserve"> )*0,85=70,55</v>
      </c>
      <c r="G1619" s="70"/>
      <c r="H1619" s="38">
        <f>SUM(U1612:U1620)</f>
        <v>17.05</v>
      </c>
      <c r="I1619" s="41" t="str">
        <f>CONCATENATE(Source!FY2384, Source!FW2384, "=")</f>
        <v>70,55*0,8=</v>
      </c>
      <c r="J1619" s="36">
        <f>Source!AU2384</f>
        <v>56</v>
      </c>
      <c r="K1619" s="38">
        <f>SUM(V1612:V1620)</f>
        <v>447.36</v>
      </c>
      <c r="L1619" s="40"/>
    </row>
    <row r="1620" spans="1:32" ht="14.25">
      <c r="A1620" s="54"/>
      <c r="B1620" s="55"/>
      <c r="C1620" s="55" t="s">
        <v>1030</v>
      </c>
      <c r="D1620" s="43" t="s">
        <v>1031</v>
      </c>
      <c r="E1620" s="44">
        <f>Source!AQ2384</f>
        <v>21.65</v>
      </c>
      <c r="F1620" s="45"/>
      <c r="G1620" s="47" t="str">
        <f>Source!DI2384</f>
        <v>)*1,15</v>
      </c>
      <c r="H1620" s="45"/>
      <c r="I1620" s="47"/>
      <c r="J1620" s="47"/>
      <c r="K1620" s="45"/>
      <c r="L1620" s="51">
        <f>Source!U2384</f>
        <v>2.4897499999999999</v>
      </c>
    </row>
    <row r="1621" spans="1:32" ht="15">
      <c r="G1621" s="71">
        <f>H1614+H1615+H1617+H1618+H1619</f>
        <v>209.53000000000003</v>
      </c>
      <c r="H1621" s="71"/>
      <c r="J1621" s="71">
        <f>K1614+K1615+K1617+K1618+K1619</f>
        <v>3577.19</v>
      </c>
      <c r="K1621" s="71"/>
      <c r="L1621" s="49">
        <f>Source!U2384</f>
        <v>2.4897499999999999</v>
      </c>
      <c r="O1621" s="32">
        <f>G1621</f>
        <v>209.53000000000003</v>
      </c>
      <c r="P1621" s="32">
        <f>J1621</f>
        <v>3577.19</v>
      </c>
      <c r="Q1621" s="32">
        <f>L1621</f>
        <v>2.4897499999999999</v>
      </c>
      <c r="W1621">
        <f>IF(Source!BI2384&lt;=1,H1614+H1615+H1617+H1618+H1619, 0)</f>
        <v>209.53000000000003</v>
      </c>
      <c r="X1621">
        <f>IF(Source!BI2384=2,H1614+H1615+H1617+H1618+H1619, 0)</f>
        <v>0</v>
      </c>
      <c r="Y1621">
        <f>IF(Source!BI2384=3,H1614+H1615+H1617+H1618+H1619, 0)</f>
        <v>0</v>
      </c>
      <c r="Z1621">
        <f>IF(Source!BI2384=4,H1614+H1615+H1617+H1618+H1619, 0)</f>
        <v>0</v>
      </c>
    </row>
    <row r="1623" spans="1:32" ht="15">
      <c r="A1623" s="73" t="str">
        <f>CONCATENATE("Итого по подразделу: ",IF(Source!G2386&lt;&gt;"Новый подраздел", Source!G2386, ""))</f>
        <v>Итого по подразделу: ремонт</v>
      </c>
      <c r="B1623" s="73"/>
      <c r="C1623" s="73"/>
      <c r="D1623" s="73"/>
      <c r="E1623" s="73"/>
      <c r="F1623" s="73"/>
      <c r="G1623" s="72">
        <f>SUM(O1550:O1622)</f>
        <v>6448.73</v>
      </c>
      <c r="H1623" s="72"/>
      <c r="I1623" s="35"/>
      <c r="J1623" s="72">
        <f>SUM(P1550:P1622)</f>
        <v>78228.52</v>
      </c>
      <c r="K1623" s="72"/>
      <c r="L1623" s="49">
        <f>SUM(Q1550:Q1622)</f>
        <v>71.116094000000004</v>
      </c>
    </row>
    <row r="1627" spans="1:32" ht="15">
      <c r="A1627" s="73" t="str">
        <f>CONCATENATE("Итого по разделу: ",IF(Source!G2416&lt;&gt;"Новый раздел", Source!G2416, ""))</f>
        <v>Итого по разделу: Туалет -тамбур 1-30 31 карантин</v>
      </c>
      <c r="B1627" s="73"/>
      <c r="C1627" s="73"/>
      <c r="D1627" s="73"/>
      <c r="E1627" s="73"/>
      <c r="F1627" s="73"/>
      <c r="G1627" s="72">
        <f>SUM(O1486:O1626)</f>
        <v>6707.0199999999995</v>
      </c>
      <c r="H1627" s="72"/>
      <c r="I1627" s="35"/>
      <c r="J1627" s="72">
        <f>SUM(P1486:P1626)</f>
        <v>85716.02</v>
      </c>
      <c r="K1627" s="72"/>
      <c r="L1627" s="49">
        <f>SUM(Q1486:Q1626)</f>
        <v>83.315934000000013</v>
      </c>
      <c r="AF1627" s="57" t="str">
        <f>CONCATENATE("Итого по разделу: ",IF(Source!G2416&lt;&gt;"Новый раздел", Source!G2416, ""))</f>
        <v>Итого по разделу: Туалет -тамбур 1-30 31 карантин</v>
      </c>
    </row>
    <row r="1631" spans="1:32" ht="16.5">
      <c r="A1631" s="74" t="str">
        <f>CONCATENATE("Раздел: ",IF(Source!G2446&lt;&gt;"Новый раздел", Source!G2446, ""))</f>
        <v>Раздел: туалет 1-26</v>
      </c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</row>
    <row r="1633" spans="1:26" ht="16.5">
      <c r="A1633" s="74" t="str">
        <f>CONCATENATE("Подраздел: ",IF(Source!G2450&lt;&gt;"Новый подраздел", Source!G2450, ""))</f>
        <v>Подраздел: демонтаж</v>
      </c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</row>
    <row r="1634" spans="1:26" ht="14.25">
      <c r="A1634" s="23" t="str">
        <f>Source!E2454</f>
        <v>1</v>
      </c>
      <c r="B1634" s="53" t="str">
        <f>Source!F2454</f>
        <v>67-4-1</v>
      </c>
      <c r="C1634" s="53" t="str">
        <f>Source!G2454</f>
        <v>Демонтаж выключателей, розеток</v>
      </c>
      <c r="D1634" s="37" t="str">
        <f>Source!H2454</f>
        <v>100 шт.</v>
      </c>
      <c r="E1634" s="10">
        <f>Source!I2454</f>
        <v>0.02</v>
      </c>
      <c r="F1634" s="38">
        <f>Source!AL2454+Source!AM2454+Source!AO2454</f>
        <v>45.55</v>
      </c>
      <c r="G1634" s="39"/>
      <c r="H1634" s="38"/>
      <c r="I1634" s="39" t="str">
        <f>Source!BO2454</f>
        <v>67-4-1</v>
      </c>
      <c r="J1634" s="39"/>
      <c r="K1634" s="38"/>
      <c r="L1634" s="40"/>
      <c r="S1634">
        <f>ROUND((Source!FX2454/100)*((ROUND(Source!AF2454*Source!I2454, 2)+ROUND(Source!AE2454*Source!I2454, 2))), 2)</f>
        <v>0.77</v>
      </c>
      <c r="T1634">
        <f>Source!X2454</f>
        <v>21.68</v>
      </c>
      <c r="U1634">
        <f>ROUND((Source!FY2454/100)*((ROUND(Source!AF2454*Source!I2454, 2)+ROUND(Source!AE2454*Source!I2454, 2))), 2)</f>
        <v>0.59</v>
      </c>
      <c r="V1634">
        <f>Source!Y2454</f>
        <v>15.66</v>
      </c>
    </row>
    <row r="1635" spans="1:26">
      <c r="C1635" s="31" t="str">
        <f>"Объем: "&amp;Source!I2454&amp;"=2/"&amp;"100"</f>
        <v>Объем: 0,02=2/100</v>
      </c>
    </row>
    <row r="1636" spans="1:26" ht="14.25">
      <c r="A1636" s="23"/>
      <c r="B1636" s="53"/>
      <c r="C1636" s="53" t="s">
        <v>1026</v>
      </c>
      <c r="D1636" s="37"/>
      <c r="E1636" s="10"/>
      <c r="F1636" s="38">
        <f>Source!AO2454</f>
        <v>45.55</v>
      </c>
      <c r="G1636" s="39" t="str">
        <f>Source!DG2454</f>
        <v/>
      </c>
      <c r="H1636" s="38">
        <f>ROUND(Source!AF2454*Source!I2454, 2)</f>
        <v>0.91</v>
      </c>
      <c r="I1636" s="39"/>
      <c r="J1636" s="39">
        <f>IF(Source!BA2454&lt;&gt; 0, Source!BA2454, 1)</f>
        <v>33.049999999999997</v>
      </c>
      <c r="K1636" s="38">
        <f>Source!S2454</f>
        <v>30.11</v>
      </c>
      <c r="L1636" s="40"/>
      <c r="R1636">
        <f>H1636</f>
        <v>0.91</v>
      </c>
    </row>
    <row r="1637" spans="1:26" ht="14.25">
      <c r="A1637" s="23"/>
      <c r="B1637" s="53"/>
      <c r="C1637" s="53" t="s">
        <v>1027</v>
      </c>
      <c r="D1637" s="37" t="s">
        <v>1028</v>
      </c>
      <c r="E1637" s="10">
        <f>Source!BZ2454</f>
        <v>85</v>
      </c>
      <c r="F1637" s="56"/>
      <c r="G1637" s="39"/>
      <c r="H1637" s="38">
        <f>SUM(S1634:S1639)</f>
        <v>0.77</v>
      </c>
      <c r="I1637" s="41" t="str">
        <f>CONCATENATE(Source!FX2454, Source!FV2454, "=")</f>
        <v>85*0,85=</v>
      </c>
      <c r="J1637" s="36">
        <f>Source!AT2454</f>
        <v>72</v>
      </c>
      <c r="K1637" s="38">
        <f>SUM(T1634:T1639)</f>
        <v>21.68</v>
      </c>
      <c r="L1637" s="40"/>
    </row>
    <row r="1638" spans="1:26" ht="14.25">
      <c r="A1638" s="23"/>
      <c r="B1638" s="53"/>
      <c r="C1638" s="53" t="s">
        <v>1029</v>
      </c>
      <c r="D1638" s="37" t="s">
        <v>1028</v>
      </c>
      <c r="E1638" s="10">
        <f>Source!CA2454</f>
        <v>65</v>
      </c>
      <c r="F1638" s="56"/>
      <c r="G1638" s="39"/>
      <c r="H1638" s="38">
        <f>SUM(U1634:U1639)</f>
        <v>0.59</v>
      </c>
      <c r="I1638" s="41" t="str">
        <f>CONCATENATE(Source!FY2454, Source!FW2454, "=")</f>
        <v>65*0,8=</v>
      </c>
      <c r="J1638" s="36">
        <f>Source!AU2454</f>
        <v>52</v>
      </c>
      <c r="K1638" s="38">
        <f>SUM(V1634:V1639)</f>
        <v>15.66</v>
      </c>
      <c r="L1638" s="40"/>
    </row>
    <row r="1639" spans="1:26" ht="14.25">
      <c r="A1639" s="54"/>
      <c r="B1639" s="55"/>
      <c r="C1639" s="55" t="s">
        <v>1030</v>
      </c>
      <c r="D1639" s="43" t="s">
        <v>1031</v>
      </c>
      <c r="E1639" s="44">
        <f>Source!AQ2454</f>
        <v>5.84</v>
      </c>
      <c r="F1639" s="45"/>
      <c r="G1639" s="47" t="str">
        <f>Source!DI2454</f>
        <v/>
      </c>
      <c r="H1639" s="45"/>
      <c r="I1639" s="47"/>
      <c r="J1639" s="47"/>
      <c r="K1639" s="45"/>
      <c r="L1639" s="51">
        <f>Source!U2454</f>
        <v>0.1168</v>
      </c>
    </row>
    <row r="1640" spans="1:26" ht="15">
      <c r="G1640" s="71">
        <f>H1636+H1637+H1638</f>
        <v>2.27</v>
      </c>
      <c r="H1640" s="71"/>
      <c r="J1640" s="71">
        <f>K1636+K1637+K1638</f>
        <v>67.45</v>
      </c>
      <c r="K1640" s="71"/>
      <c r="L1640" s="49">
        <f>Source!U2454</f>
        <v>0.1168</v>
      </c>
      <c r="O1640" s="32">
        <f>G1640</f>
        <v>2.27</v>
      </c>
      <c r="P1640" s="32">
        <f>J1640</f>
        <v>67.45</v>
      </c>
      <c r="Q1640" s="32">
        <f>L1640</f>
        <v>0.1168</v>
      </c>
      <c r="W1640">
        <f>IF(Source!BI2454&lt;=1,H1636+H1637+H1638, 0)</f>
        <v>2.27</v>
      </c>
      <c r="X1640">
        <f>IF(Source!BI2454=2,H1636+H1637+H1638, 0)</f>
        <v>0</v>
      </c>
      <c r="Y1640">
        <f>IF(Source!BI2454=3,H1636+H1637+H1638, 0)</f>
        <v>0</v>
      </c>
      <c r="Z1640">
        <f>IF(Source!BI2454=4,H1636+H1637+H1638, 0)</f>
        <v>0</v>
      </c>
    </row>
    <row r="1641" spans="1:26" ht="57">
      <c r="A1641" s="23" t="str">
        <f>Source!E2455</f>
        <v>2</v>
      </c>
      <c r="B1641" s="53" t="str">
        <f>Source!F2455</f>
        <v>м08-03-593-5</v>
      </c>
      <c r="C1641" s="53" t="str">
        <f>Source!G2455</f>
        <v>Светильник потолочный или настенный с креплением винтами или болтами для помещений с тяжелыми условиями среды, уплотненный</v>
      </c>
      <c r="D1641" s="37" t="str">
        <f>Source!H2455</f>
        <v>100 шт.</v>
      </c>
      <c r="E1641" s="10">
        <f>Source!I2455</f>
        <v>0.02</v>
      </c>
      <c r="F1641" s="38">
        <f>Source!AL2455+Source!AM2455+Source!AO2455</f>
        <v>1402.5700000000002</v>
      </c>
      <c r="G1641" s="39"/>
      <c r="H1641" s="38"/>
      <c r="I1641" s="39" t="str">
        <f>Source!BO2455</f>
        <v>м08-03-593-5</v>
      </c>
      <c r="J1641" s="39"/>
      <c r="K1641" s="38"/>
      <c r="L1641" s="40"/>
      <c r="S1641">
        <f>ROUND((Source!FX2455/100)*((ROUND(Source!AF2455*Source!I2455, 2)+ROUND(Source!AE2455*Source!I2455, 2))), 2)</f>
        <v>14.22</v>
      </c>
      <c r="T1641">
        <f>Source!X2455</f>
        <v>400.59</v>
      </c>
      <c r="U1641">
        <f>ROUND((Source!FY2455/100)*((ROUND(Source!AF2455*Source!I2455, 2)+ROUND(Source!AE2455*Source!I2455, 2))), 2)</f>
        <v>9.73</v>
      </c>
      <c r="V1641">
        <f>Source!Y2455</f>
        <v>257.17</v>
      </c>
    </row>
    <row r="1642" spans="1:26">
      <c r="C1642" s="31" t="str">
        <f>"Объем: "&amp;Source!I2455&amp;"=2/"&amp;"100"</f>
        <v>Объем: 0,02=2/100</v>
      </c>
    </row>
    <row r="1643" spans="1:26" ht="14.25">
      <c r="A1643" s="23"/>
      <c r="B1643" s="53"/>
      <c r="C1643" s="53" t="s">
        <v>1026</v>
      </c>
      <c r="D1643" s="37"/>
      <c r="E1643" s="10"/>
      <c r="F1643" s="38">
        <f>Source!AO2455</f>
        <v>741.32</v>
      </c>
      <c r="G1643" s="39" t="str">
        <f>Source!DG2455</f>
        <v/>
      </c>
      <c r="H1643" s="38">
        <f>ROUND(Source!AF2455*Source!I2455, 2)</f>
        <v>14.83</v>
      </c>
      <c r="I1643" s="39"/>
      <c r="J1643" s="39">
        <f>IF(Source!BA2455&lt;&gt; 0, Source!BA2455, 1)</f>
        <v>33.049999999999997</v>
      </c>
      <c r="K1643" s="38">
        <f>Source!S2455</f>
        <v>490.01</v>
      </c>
      <c r="L1643" s="40"/>
      <c r="R1643">
        <f>H1643</f>
        <v>14.83</v>
      </c>
    </row>
    <row r="1644" spans="1:26" ht="14.25">
      <c r="A1644" s="23"/>
      <c r="B1644" s="53"/>
      <c r="C1644" s="53" t="s">
        <v>92</v>
      </c>
      <c r="D1644" s="37"/>
      <c r="E1644" s="10"/>
      <c r="F1644" s="38">
        <f>Source!AM2455</f>
        <v>145.07</v>
      </c>
      <c r="G1644" s="39" t="str">
        <f>Source!DE2455</f>
        <v/>
      </c>
      <c r="H1644" s="38">
        <f>ROUND(Source!AD2455*Source!I2455, 2)</f>
        <v>2.9</v>
      </c>
      <c r="I1644" s="39"/>
      <c r="J1644" s="39">
        <f>IF(Source!BB2455&lt;&gt; 0, Source!BB2455, 1)</f>
        <v>8.02</v>
      </c>
      <c r="K1644" s="38">
        <f>Source!Q2455</f>
        <v>23.27</v>
      </c>
      <c r="L1644" s="40"/>
    </row>
    <row r="1645" spans="1:26" ht="14.25">
      <c r="A1645" s="23"/>
      <c r="B1645" s="53"/>
      <c r="C1645" s="53" t="s">
        <v>1032</v>
      </c>
      <c r="D1645" s="37"/>
      <c r="E1645" s="10"/>
      <c r="F1645" s="38">
        <f>Source!AN2455</f>
        <v>6.89</v>
      </c>
      <c r="G1645" s="39" t="str">
        <f>Source!DF2455</f>
        <v/>
      </c>
      <c r="H1645" s="50">
        <f>ROUND(Source!AE2455*Source!I2455, 2)</f>
        <v>0.14000000000000001</v>
      </c>
      <c r="I1645" s="39"/>
      <c r="J1645" s="39">
        <f>IF(Source!BS2455&lt;&gt; 0, Source!BS2455, 1)</f>
        <v>33.049999999999997</v>
      </c>
      <c r="K1645" s="50">
        <f>Source!R2455</f>
        <v>4.55</v>
      </c>
      <c r="L1645" s="40"/>
      <c r="R1645">
        <f>H1645</f>
        <v>0.14000000000000001</v>
      </c>
    </row>
    <row r="1646" spans="1:26" ht="14.25">
      <c r="A1646" s="23"/>
      <c r="B1646" s="53"/>
      <c r="C1646" s="53" t="s">
        <v>1034</v>
      </c>
      <c r="D1646" s="37"/>
      <c r="E1646" s="10"/>
      <c r="F1646" s="38">
        <f>Source!AL2455</f>
        <v>516.17999999999995</v>
      </c>
      <c r="G1646" s="39" t="str">
        <f>Source!DD2455</f>
        <v/>
      </c>
      <c r="H1646" s="38">
        <f>ROUND(Source!AC2455*Source!I2455, 2)</f>
        <v>10.32</v>
      </c>
      <c r="I1646" s="39"/>
      <c r="J1646" s="39">
        <f>IF(Source!BC2455&lt;&gt; 0, Source!BC2455, 1)</f>
        <v>3.67</v>
      </c>
      <c r="K1646" s="38">
        <f>Source!P2455</f>
        <v>37.89</v>
      </c>
      <c r="L1646" s="40"/>
    </row>
    <row r="1647" spans="1:26" ht="14.25">
      <c r="A1647" s="23"/>
      <c r="B1647" s="53"/>
      <c r="C1647" s="53" t="s">
        <v>1027</v>
      </c>
      <c r="D1647" s="37" t="s">
        <v>1028</v>
      </c>
      <c r="E1647" s="10">
        <f>Source!BZ2455</f>
        <v>95</v>
      </c>
      <c r="F1647" s="56"/>
      <c r="G1647" s="39"/>
      <c r="H1647" s="38">
        <f>SUM(S1641:S1649)</f>
        <v>14.22</v>
      </c>
      <c r="I1647" s="41" t="str">
        <f>CONCATENATE(Source!FX2455, Source!FV2455, "=")</f>
        <v>95*0,85=</v>
      </c>
      <c r="J1647" s="36">
        <f>Source!AT2455</f>
        <v>81</v>
      </c>
      <c r="K1647" s="38">
        <f>SUM(T1641:T1649)</f>
        <v>400.59</v>
      </c>
      <c r="L1647" s="40"/>
    </row>
    <row r="1648" spans="1:26" ht="14.25">
      <c r="A1648" s="23"/>
      <c r="B1648" s="53"/>
      <c r="C1648" s="53" t="s">
        <v>1029</v>
      </c>
      <c r="D1648" s="37" t="s">
        <v>1028</v>
      </c>
      <c r="E1648" s="10">
        <f>Source!CA2455</f>
        <v>65</v>
      </c>
      <c r="F1648" s="56"/>
      <c r="G1648" s="39"/>
      <c r="H1648" s="38">
        <f>SUM(U1641:U1649)</f>
        <v>9.73</v>
      </c>
      <c r="I1648" s="41" t="str">
        <f>CONCATENATE(Source!FY2455, Source!FW2455, "=")</f>
        <v>65*0,8=</v>
      </c>
      <c r="J1648" s="36">
        <f>Source!AU2455</f>
        <v>52</v>
      </c>
      <c r="K1648" s="38">
        <f>SUM(V1641:V1649)</f>
        <v>257.17</v>
      </c>
      <c r="L1648" s="40"/>
    </row>
    <row r="1649" spans="1:26" ht="14.25">
      <c r="A1649" s="54"/>
      <c r="B1649" s="55"/>
      <c r="C1649" s="55" t="s">
        <v>1030</v>
      </c>
      <c r="D1649" s="43" t="s">
        <v>1031</v>
      </c>
      <c r="E1649" s="44">
        <f>Source!AQ2455</f>
        <v>74.73</v>
      </c>
      <c r="F1649" s="45"/>
      <c r="G1649" s="47" t="str">
        <f>Source!DI2455</f>
        <v/>
      </c>
      <c r="H1649" s="45"/>
      <c r="I1649" s="47"/>
      <c r="J1649" s="47"/>
      <c r="K1649" s="45"/>
      <c r="L1649" s="51">
        <f>Source!U2455</f>
        <v>1.4946000000000002</v>
      </c>
    </row>
    <row r="1650" spans="1:26" ht="15">
      <c r="G1650" s="71">
        <f>H1643+H1644+H1646+H1647+H1648</f>
        <v>52</v>
      </c>
      <c r="H1650" s="71"/>
      <c r="J1650" s="71">
        <f>K1643+K1644+K1646+K1647+K1648</f>
        <v>1208.93</v>
      </c>
      <c r="K1650" s="71"/>
      <c r="L1650" s="49">
        <f>Source!U2455</f>
        <v>1.4946000000000002</v>
      </c>
      <c r="O1650" s="32">
        <f>G1650</f>
        <v>52</v>
      </c>
      <c r="P1650" s="32">
        <f>J1650</f>
        <v>1208.93</v>
      </c>
      <c r="Q1650" s="32">
        <f>L1650</f>
        <v>1.4946000000000002</v>
      </c>
      <c r="W1650">
        <f>IF(Source!BI2455&lt;=1,H1643+H1644+H1646+H1647+H1648, 0)</f>
        <v>0</v>
      </c>
      <c r="X1650">
        <f>IF(Source!BI2455=2,H1643+H1644+H1646+H1647+H1648, 0)</f>
        <v>52</v>
      </c>
      <c r="Y1650">
        <f>IF(Source!BI2455=3,H1643+H1644+H1646+H1647+H1648, 0)</f>
        <v>0</v>
      </c>
      <c r="Z1650">
        <f>IF(Source!BI2455=4,H1643+H1644+H1646+H1647+H1648, 0)</f>
        <v>0</v>
      </c>
    </row>
    <row r="1651" spans="1:26" ht="42.75">
      <c r="A1651" s="23" t="str">
        <f>Source!E2456</f>
        <v>3</v>
      </c>
      <c r="B1651" s="53" t="str">
        <f>Source!F2456</f>
        <v>56-9-1</v>
      </c>
      <c r="C1651" s="53" t="str">
        <f>Source!G2456</f>
        <v>Демонтаж дверных коробок в каменных стенах с отбивкой штукатурки в откосах</v>
      </c>
      <c r="D1651" s="37" t="str">
        <f>Source!H2456</f>
        <v>100 коробок</v>
      </c>
      <c r="E1651" s="10">
        <f>Source!I2456</f>
        <v>0.02</v>
      </c>
      <c r="F1651" s="38">
        <f>Source!AL2456+Source!AM2456+Source!AO2456</f>
        <v>1634.97</v>
      </c>
      <c r="G1651" s="39"/>
      <c r="H1651" s="38"/>
      <c r="I1651" s="39" t="str">
        <f>Source!BO2456</f>
        <v>56-9-1</v>
      </c>
      <c r="J1651" s="39"/>
      <c r="K1651" s="38"/>
      <c r="L1651" s="40"/>
      <c r="S1651">
        <f>ROUND((Source!FX2456/100)*((ROUND(Source!AF2456*Source!I2456, 2)+ROUND(Source!AE2456*Source!I2456, 2))), 2)</f>
        <v>24.24</v>
      </c>
      <c r="T1651">
        <f>Source!X2456</f>
        <v>683.84</v>
      </c>
      <c r="U1651">
        <f>ROUND((Source!FY2456/100)*((ROUND(Source!AF2456*Source!I2456, 2)+ROUND(Source!AE2456*Source!I2456, 2))), 2)</f>
        <v>18.329999999999998</v>
      </c>
      <c r="V1651">
        <f>Source!Y2456</f>
        <v>488.46</v>
      </c>
    </row>
    <row r="1652" spans="1:26">
      <c r="C1652" s="31" t="str">
        <f>"Объем: "&amp;Source!I2456&amp;"=2/"&amp;"100"</f>
        <v>Объем: 0,02=2/100</v>
      </c>
    </row>
    <row r="1653" spans="1:26" ht="14.25">
      <c r="A1653" s="23"/>
      <c r="B1653" s="53"/>
      <c r="C1653" s="53" t="s">
        <v>1026</v>
      </c>
      <c r="D1653" s="37"/>
      <c r="E1653" s="10"/>
      <c r="F1653" s="38">
        <f>Source!AO2456</f>
        <v>1437.99</v>
      </c>
      <c r="G1653" s="39" t="str">
        <f>Source!DG2456</f>
        <v/>
      </c>
      <c r="H1653" s="38">
        <f>ROUND(Source!AF2456*Source!I2456, 2)</f>
        <v>28.76</v>
      </c>
      <c r="I1653" s="39"/>
      <c r="J1653" s="39">
        <f>IF(Source!BA2456&lt;&gt; 0, Source!BA2456, 1)</f>
        <v>33.049999999999997</v>
      </c>
      <c r="K1653" s="38">
        <f>Source!S2456</f>
        <v>950.51</v>
      </c>
      <c r="L1653" s="40"/>
      <c r="R1653">
        <f>H1653</f>
        <v>28.76</v>
      </c>
    </row>
    <row r="1654" spans="1:26" ht="14.25">
      <c r="A1654" s="23"/>
      <c r="B1654" s="53"/>
      <c r="C1654" s="53" t="s">
        <v>92</v>
      </c>
      <c r="D1654" s="37"/>
      <c r="E1654" s="10"/>
      <c r="F1654" s="38">
        <f>Source!AM2456</f>
        <v>196.98</v>
      </c>
      <c r="G1654" s="39" t="str">
        <f>Source!DE2456</f>
        <v/>
      </c>
      <c r="H1654" s="38">
        <f>ROUND(Source!AD2456*Source!I2456, 2)</f>
        <v>3.94</v>
      </c>
      <c r="I1654" s="39"/>
      <c r="J1654" s="39">
        <f>IF(Source!BB2456&lt;&gt; 0, Source!BB2456, 1)</f>
        <v>11.07</v>
      </c>
      <c r="K1654" s="38">
        <f>Source!Q2456</f>
        <v>43.61</v>
      </c>
      <c r="L1654" s="40"/>
    </row>
    <row r="1655" spans="1:26" ht="14.25">
      <c r="A1655" s="23"/>
      <c r="B1655" s="53"/>
      <c r="C1655" s="53" t="s">
        <v>1032</v>
      </c>
      <c r="D1655" s="37"/>
      <c r="E1655" s="10"/>
      <c r="F1655" s="38">
        <f>Source!AN2456</f>
        <v>39.94</v>
      </c>
      <c r="G1655" s="39" t="str">
        <f>Source!DF2456</f>
        <v/>
      </c>
      <c r="H1655" s="50">
        <f>ROUND(Source!AE2456*Source!I2456, 2)</f>
        <v>0.8</v>
      </c>
      <c r="I1655" s="39"/>
      <c r="J1655" s="39">
        <f>IF(Source!BS2456&lt;&gt; 0, Source!BS2456, 1)</f>
        <v>33.049999999999997</v>
      </c>
      <c r="K1655" s="50">
        <f>Source!R2456</f>
        <v>26.4</v>
      </c>
      <c r="L1655" s="40"/>
      <c r="R1655">
        <f>H1655</f>
        <v>0.8</v>
      </c>
    </row>
    <row r="1656" spans="1:26" ht="14.25">
      <c r="A1656" s="23"/>
      <c r="B1656" s="53"/>
      <c r="C1656" s="53" t="s">
        <v>1027</v>
      </c>
      <c r="D1656" s="37" t="s">
        <v>1028</v>
      </c>
      <c r="E1656" s="10">
        <f>Source!BZ2456</f>
        <v>82</v>
      </c>
      <c r="F1656" s="56"/>
      <c r="G1656" s="39"/>
      <c r="H1656" s="38">
        <f>SUM(S1651:S1659)</f>
        <v>24.24</v>
      </c>
      <c r="I1656" s="41" t="str">
        <f>CONCATENATE(Source!FX2456, Source!FV2456, "=")</f>
        <v>82*0,85=</v>
      </c>
      <c r="J1656" s="36">
        <f>Source!AT2456</f>
        <v>70</v>
      </c>
      <c r="K1656" s="38">
        <f>SUM(T1651:T1659)</f>
        <v>683.84</v>
      </c>
      <c r="L1656" s="40"/>
    </row>
    <row r="1657" spans="1:26" ht="14.25">
      <c r="A1657" s="23"/>
      <c r="B1657" s="53"/>
      <c r="C1657" s="53" t="s">
        <v>1029</v>
      </c>
      <c r="D1657" s="37" t="s">
        <v>1028</v>
      </c>
      <c r="E1657" s="10">
        <f>Source!CA2456</f>
        <v>62</v>
      </c>
      <c r="F1657" s="56"/>
      <c r="G1657" s="39"/>
      <c r="H1657" s="38">
        <f>SUM(U1651:U1659)</f>
        <v>18.329999999999998</v>
      </c>
      <c r="I1657" s="41" t="str">
        <f>CONCATENATE(Source!FY2456, Source!FW2456, "=")</f>
        <v>62*0,8=</v>
      </c>
      <c r="J1657" s="36">
        <f>Source!AU2456</f>
        <v>50</v>
      </c>
      <c r="K1657" s="38">
        <f>SUM(V1651:V1659)</f>
        <v>488.46</v>
      </c>
      <c r="L1657" s="40"/>
    </row>
    <row r="1658" spans="1:26" ht="14.25">
      <c r="A1658" s="23"/>
      <c r="B1658" s="53"/>
      <c r="C1658" s="53" t="s">
        <v>1030</v>
      </c>
      <c r="D1658" s="37" t="s">
        <v>1031</v>
      </c>
      <c r="E1658" s="10">
        <f>Source!AQ2456</f>
        <v>179.3</v>
      </c>
      <c r="F1658" s="38"/>
      <c r="G1658" s="39" t="str">
        <f>Source!DI2456</f>
        <v/>
      </c>
      <c r="H1658" s="38"/>
      <c r="I1658" s="39"/>
      <c r="J1658" s="39"/>
      <c r="K1658" s="38"/>
      <c r="L1658" s="42">
        <f>Source!U2456</f>
        <v>3.5860000000000003</v>
      </c>
    </row>
    <row r="1659" spans="1:26" ht="14.25">
      <c r="A1659" s="54" t="str">
        <f>Source!E2457</f>
        <v>3,1</v>
      </c>
      <c r="B1659" s="55" t="str">
        <f>Source!F2457</f>
        <v>509-9900</v>
      </c>
      <c r="C1659" s="55" t="str">
        <f>Source!G2457</f>
        <v>Строительный мусор</v>
      </c>
      <c r="D1659" s="43" t="str">
        <f>Source!H2457</f>
        <v>т</v>
      </c>
      <c r="E1659" s="44">
        <f>Source!I2457</f>
        <v>0.21</v>
      </c>
      <c r="F1659" s="45">
        <f>Source!AL2457+Source!AM2457+Source!AO2457</f>
        <v>0</v>
      </c>
      <c r="G1659" s="46" t="s">
        <v>3</v>
      </c>
      <c r="H1659" s="45">
        <f>ROUND(Source!AC2457*Source!I2457, 2)+ROUND(Source!AD2457*Source!I2457, 2)+ROUND(Source!AF2457*Source!I2457, 2)</f>
        <v>0</v>
      </c>
      <c r="I1659" s="47"/>
      <c r="J1659" s="47">
        <f>IF(Source!BC2457&lt;&gt; 0, Source!BC2457, 1)</f>
        <v>1</v>
      </c>
      <c r="K1659" s="45">
        <f>Source!O2457</f>
        <v>0</v>
      </c>
      <c r="L1659" s="48"/>
      <c r="S1659">
        <f>ROUND((Source!FX2457/100)*((ROUND(Source!AF2457*Source!I2457, 2)+ROUND(Source!AE2457*Source!I2457, 2))), 2)</f>
        <v>0</v>
      </c>
      <c r="T1659">
        <f>Source!X2457</f>
        <v>0</v>
      </c>
      <c r="U1659">
        <f>ROUND((Source!FY2457/100)*((ROUND(Source!AF2457*Source!I2457, 2)+ROUND(Source!AE2457*Source!I2457, 2))), 2)</f>
        <v>0</v>
      </c>
      <c r="V1659">
        <f>Source!Y2457</f>
        <v>0</v>
      </c>
      <c r="W1659">
        <f>IF(Source!BI2457&lt;=1,H1659, 0)</f>
        <v>0</v>
      </c>
      <c r="X1659">
        <f>IF(Source!BI2457=2,H1659, 0)</f>
        <v>0</v>
      </c>
      <c r="Y1659">
        <f>IF(Source!BI2457=3,H1659, 0)</f>
        <v>0</v>
      </c>
      <c r="Z1659">
        <f>IF(Source!BI2457=4,H1659, 0)</f>
        <v>0</v>
      </c>
    </row>
    <row r="1660" spans="1:26" ht="15">
      <c r="G1660" s="71">
        <f>H1653+H1654+H1656+H1657+SUM(H1659:H1659)</f>
        <v>75.27</v>
      </c>
      <c r="H1660" s="71"/>
      <c r="J1660" s="71">
        <f>K1653+K1654+K1656+K1657+SUM(K1659:K1659)</f>
        <v>2166.42</v>
      </c>
      <c r="K1660" s="71"/>
      <c r="L1660" s="49">
        <f>Source!U2456</f>
        <v>3.5860000000000003</v>
      </c>
      <c r="O1660" s="32">
        <f>G1660</f>
        <v>75.27</v>
      </c>
      <c r="P1660" s="32">
        <f>J1660</f>
        <v>2166.42</v>
      </c>
      <c r="Q1660" s="32">
        <f>L1660</f>
        <v>3.5860000000000003</v>
      </c>
      <c r="W1660">
        <f>IF(Source!BI2456&lt;=1,H1653+H1654+H1656+H1657, 0)</f>
        <v>75.27</v>
      </c>
      <c r="X1660">
        <f>IF(Source!BI2456=2,H1653+H1654+H1656+H1657, 0)</f>
        <v>0</v>
      </c>
      <c r="Y1660">
        <f>IF(Source!BI2456=3,H1653+H1654+H1656+H1657, 0)</f>
        <v>0</v>
      </c>
      <c r="Z1660">
        <f>IF(Source!BI2456=4,H1653+H1654+H1656+H1657, 0)</f>
        <v>0</v>
      </c>
    </row>
    <row r="1661" spans="1:26" ht="28.5">
      <c r="A1661" s="23" t="str">
        <f>Source!E2458</f>
        <v>4</v>
      </c>
      <c r="B1661" s="53" t="str">
        <f>Source!F2458</f>
        <v>65-4-2</v>
      </c>
      <c r="C1661" s="53" t="str">
        <f>Source!G2458</f>
        <v>Демонтаж унитазов и писсуаров</v>
      </c>
      <c r="D1661" s="37" t="str">
        <f>Source!H2458</f>
        <v>100 приборов</v>
      </c>
      <c r="E1661" s="10">
        <f>Source!I2458</f>
        <v>0.01</v>
      </c>
      <c r="F1661" s="38">
        <f>Source!AL2458+Source!AM2458+Source!AO2458</f>
        <v>553.63</v>
      </c>
      <c r="G1661" s="39"/>
      <c r="H1661" s="38"/>
      <c r="I1661" s="39" t="str">
        <f>Source!BO2458</f>
        <v>65-4-2</v>
      </c>
      <c r="J1661" s="39"/>
      <c r="K1661" s="38"/>
      <c r="L1661" s="40"/>
      <c r="S1661">
        <f>ROUND((Source!FX2458/100)*((ROUND(Source!AF2458*Source!I2458, 2)+ROUND(Source!AE2458*Source!I2458, 2))), 2)</f>
        <v>4.0599999999999996</v>
      </c>
      <c r="T1661">
        <f>Source!X2458</f>
        <v>114.21</v>
      </c>
      <c r="U1661">
        <f>ROUND((Source!FY2458/100)*((ROUND(Source!AF2458*Source!I2458, 2)+ROUND(Source!AE2458*Source!I2458, 2))), 2)</f>
        <v>2.75</v>
      </c>
      <c r="V1661">
        <f>Source!Y2458</f>
        <v>72.510000000000005</v>
      </c>
    </row>
    <row r="1662" spans="1:26">
      <c r="C1662" s="31" t="str">
        <f>"Объем: "&amp;Source!I2458&amp;"=1/"&amp;"100"</f>
        <v>Объем: 0,01=1/100</v>
      </c>
    </row>
    <row r="1663" spans="1:26" ht="14.25">
      <c r="A1663" s="23"/>
      <c r="B1663" s="53"/>
      <c r="C1663" s="53" t="s">
        <v>1026</v>
      </c>
      <c r="D1663" s="37"/>
      <c r="E1663" s="10"/>
      <c r="F1663" s="38">
        <f>Source!AO2458</f>
        <v>544.55999999999995</v>
      </c>
      <c r="G1663" s="39" t="str">
        <f>Source!DG2458</f>
        <v/>
      </c>
      <c r="H1663" s="38">
        <f>ROUND(Source!AF2458*Source!I2458, 2)</f>
        <v>5.45</v>
      </c>
      <c r="I1663" s="39"/>
      <c r="J1663" s="39">
        <f>IF(Source!BA2458&lt;&gt; 0, Source!BA2458, 1)</f>
        <v>33.049999999999997</v>
      </c>
      <c r="K1663" s="38">
        <f>Source!S2458</f>
        <v>179.98</v>
      </c>
      <c r="L1663" s="40"/>
      <c r="R1663">
        <f>H1663</f>
        <v>5.45</v>
      </c>
    </row>
    <row r="1664" spans="1:26" ht="14.25">
      <c r="A1664" s="23"/>
      <c r="B1664" s="53"/>
      <c r="C1664" s="53" t="s">
        <v>92</v>
      </c>
      <c r="D1664" s="37"/>
      <c r="E1664" s="10"/>
      <c r="F1664" s="38">
        <f>Source!AM2458</f>
        <v>9.07</v>
      </c>
      <c r="G1664" s="39" t="str">
        <f>Source!DE2458</f>
        <v/>
      </c>
      <c r="H1664" s="38">
        <f>ROUND(Source!AD2458*Source!I2458, 2)</f>
        <v>0.09</v>
      </c>
      <c r="I1664" s="39"/>
      <c r="J1664" s="39">
        <f>IF(Source!BB2458&lt;&gt; 0, Source!BB2458, 1)</f>
        <v>14.92</v>
      </c>
      <c r="K1664" s="38">
        <f>Source!Q2458</f>
        <v>1.35</v>
      </c>
      <c r="L1664" s="40"/>
    </row>
    <row r="1665" spans="1:26" ht="14.25">
      <c r="A1665" s="23"/>
      <c r="B1665" s="53"/>
      <c r="C1665" s="53" t="s">
        <v>1032</v>
      </c>
      <c r="D1665" s="37"/>
      <c r="E1665" s="10"/>
      <c r="F1665" s="38">
        <f>Source!AN2458</f>
        <v>3.92</v>
      </c>
      <c r="G1665" s="39" t="str">
        <f>Source!DF2458</f>
        <v/>
      </c>
      <c r="H1665" s="50">
        <f>ROUND(Source!AE2458*Source!I2458, 2)</f>
        <v>0.04</v>
      </c>
      <c r="I1665" s="39"/>
      <c r="J1665" s="39">
        <f>IF(Source!BS2458&lt;&gt; 0, Source!BS2458, 1)</f>
        <v>33.049999999999997</v>
      </c>
      <c r="K1665" s="50">
        <f>Source!R2458</f>
        <v>1.3</v>
      </c>
      <c r="L1665" s="40"/>
      <c r="R1665">
        <f>H1665</f>
        <v>0.04</v>
      </c>
    </row>
    <row r="1666" spans="1:26" ht="14.25">
      <c r="A1666" s="23"/>
      <c r="B1666" s="53"/>
      <c r="C1666" s="53" t="s">
        <v>1027</v>
      </c>
      <c r="D1666" s="37" t="s">
        <v>1028</v>
      </c>
      <c r="E1666" s="10">
        <f>Source!BZ2458</f>
        <v>74</v>
      </c>
      <c r="F1666" s="56"/>
      <c r="G1666" s="39"/>
      <c r="H1666" s="38">
        <f>SUM(S1661:S1669)</f>
        <v>4.0599999999999996</v>
      </c>
      <c r="I1666" s="41" t="str">
        <f>CONCATENATE(Source!FX2458, Source!FV2458, "=")</f>
        <v>74*0,85=</v>
      </c>
      <c r="J1666" s="36">
        <f>Source!AT2458</f>
        <v>63</v>
      </c>
      <c r="K1666" s="38">
        <f>SUM(T1661:T1669)</f>
        <v>114.21</v>
      </c>
      <c r="L1666" s="40"/>
    </row>
    <row r="1667" spans="1:26" ht="14.25">
      <c r="A1667" s="23"/>
      <c r="B1667" s="53"/>
      <c r="C1667" s="53" t="s">
        <v>1029</v>
      </c>
      <c r="D1667" s="37" t="s">
        <v>1028</v>
      </c>
      <c r="E1667" s="10">
        <f>Source!CA2458</f>
        <v>50</v>
      </c>
      <c r="F1667" s="56"/>
      <c r="G1667" s="39"/>
      <c r="H1667" s="38">
        <f>SUM(U1661:U1669)</f>
        <v>2.75</v>
      </c>
      <c r="I1667" s="41" t="str">
        <f>CONCATENATE(Source!FY2458, Source!FW2458, "=")</f>
        <v>50*0,8=</v>
      </c>
      <c r="J1667" s="36">
        <f>Source!AU2458</f>
        <v>40</v>
      </c>
      <c r="K1667" s="38">
        <f>SUM(V1661:V1669)</f>
        <v>72.510000000000005</v>
      </c>
      <c r="L1667" s="40"/>
    </row>
    <row r="1668" spans="1:26" ht="14.25">
      <c r="A1668" s="23"/>
      <c r="B1668" s="53"/>
      <c r="C1668" s="53" t="s">
        <v>1030</v>
      </c>
      <c r="D1668" s="37" t="s">
        <v>1031</v>
      </c>
      <c r="E1668" s="10">
        <f>Source!AQ2458</f>
        <v>63.84</v>
      </c>
      <c r="F1668" s="38"/>
      <c r="G1668" s="39" t="str">
        <f>Source!DI2458</f>
        <v/>
      </c>
      <c r="H1668" s="38"/>
      <c r="I1668" s="39"/>
      <c r="J1668" s="39"/>
      <c r="K1668" s="38"/>
      <c r="L1668" s="42">
        <f>Source!U2458</f>
        <v>0.63840000000000008</v>
      </c>
    </row>
    <row r="1669" spans="1:26" ht="28.5">
      <c r="A1669" s="54" t="str">
        <f>Source!E2459</f>
        <v>4,1</v>
      </c>
      <c r="B1669" s="55" t="str">
        <f>Source!F2459</f>
        <v>509-9899</v>
      </c>
      <c r="C1669" s="55" t="str">
        <f>Source!G2459</f>
        <v>Строительный мусор и масса возвратных материалов</v>
      </c>
      <c r="D1669" s="43" t="str">
        <f>Source!H2459</f>
        <v>т</v>
      </c>
      <c r="E1669" s="44">
        <f>Source!I2459</f>
        <v>2.6499999999999999E-2</v>
      </c>
      <c r="F1669" s="45">
        <f>Source!AL2459+Source!AM2459+Source!AO2459</f>
        <v>0</v>
      </c>
      <c r="G1669" s="46" t="s">
        <v>3</v>
      </c>
      <c r="H1669" s="45">
        <f>ROUND(Source!AC2459*Source!I2459, 2)+ROUND(Source!AD2459*Source!I2459, 2)+ROUND(Source!AF2459*Source!I2459, 2)</f>
        <v>0</v>
      </c>
      <c r="I1669" s="47"/>
      <c r="J1669" s="47">
        <f>IF(Source!BC2459&lt;&gt; 0, Source!BC2459, 1)</f>
        <v>1</v>
      </c>
      <c r="K1669" s="45">
        <f>Source!O2459</f>
        <v>0</v>
      </c>
      <c r="L1669" s="48"/>
      <c r="S1669">
        <f>ROUND((Source!FX2459/100)*((ROUND(Source!AF2459*Source!I2459, 2)+ROUND(Source!AE2459*Source!I2459, 2))), 2)</f>
        <v>0</v>
      </c>
      <c r="T1669">
        <f>Source!X2459</f>
        <v>0</v>
      </c>
      <c r="U1669">
        <f>ROUND((Source!FY2459/100)*((ROUND(Source!AF2459*Source!I2459, 2)+ROUND(Source!AE2459*Source!I2459, 2))), 2)</f>
        <v>0</v>
      </c>
      <c r="V1669">
        <f>Source!Y2459</f>
        <v>0</v>
      </c>
      <c r="W1669">
        <f>IF(Source!BI2459&lt;=1,H1669, 0)</f>
        <v>0</v>
      </c>
      <c r="X1669">
        <f>IF(Source!BI2459=2,H1669, 0)</f>
        <v>0</v>
      </c>
      <c r="Y1669">
        <f>IF(Source!BI2459=3,H1669, 0)</f>
        <v>0</v>
      </c>
      <c r="Z1669">
        <f>IF(Source!BI2459=4,H1669, 0)</f>
        <v>0</v>
      </c>
    </row>
    <row r="1670" spans="1:26" ht="15">
      <c r="G1670" s="71">
        <f>H1663+H1664+H1666+H1667+SUM(H1669:H1669)</f>
        <v>12.35</v>
      </c>
      <c r="H1670" s="71"/>
      <c r="J1670" s="71">
        <f>K1663+K1664+K1666+K1667+SUM(K1669:K1669)</f>
        <v>368.04999999999995</v>
      </c>
      <c r="K1670" s="71"/>
      <c r="L1670" s="49">
        <f>Source!U2458</f>
        <v>0.63840000000000008</v>
      </c>
      <c r="O1670" s="32">
        <f>G1670</f>
        <v>12.35</v>
      </c>
      <c r="P1670" s="32">
        <f>J1670</f>
        <v>368.04999999999995</v>
      </c>
      <c r="Q1670" s="32">
        <f>L1670</f>
        <v>0.63840000000000008</v>
      </c>
      <c r="W1670">
        <f>IF(Source!BI2458&lt;=1,H1663+H1664+H1666+H1667, 0)</f>
        <v>12.35</v>
      </c>
      <c r="X1670">
        <f>IF(Source!BI2458=2,H1663+H1664+H1666+H1667, 0)</f>
        <v>0</v>
      </c>
      <c r="Y1670">
        <f>IF(Source!BI2458=3,H1663+H1664+H1666+H1667, 0)</f>
        <v>0</v>
      </c>
      <c r="Z1670">
        <f>IF(Source!BI2458=4,H1663+H1664+H1666+H1667, 0)</f>
        <v>0</v>
      </c>
    </row>
    <row r="1671" spans="1:26" ht="28.5">
      <c r="A1671" s="23" t="str">
        <f>Source!E2460</f>
        <v>5</v>
      </c>
      <c r="B1671" s="53" t="str">
        <f>Source!F2460</f>
        <v>65-4-1</v>
      </c>
      <c r="C1671" s="53" t="str">
        <f>Source!G2460</f>
        <v>Демонтаж умывальников и раковин</v>
      </c>
      <c r="D1671" s="37" t="str">
        <f>Source!H2460</f>
        <v>100 приборов</v>
      </c>
      <c r="E1671" s="10">
        <f>Source!I2460</f>
        <v>0.01</v>
      </c>
      <c r="F1671" s="38">
        <f>Source!AL2460+Source!AM2460+Source!AO2460</f>
        <v>445.71999999999997</v>
      </c>
      <c r="G1671" s="39"/>
      <c r="H1671" s="38"/>
      <c r="I1671" s="39" t="str">
        <f>Source!BO2460</f>
        <v>65-4-1</v>
      </c>
      <c r="J1671" s="39"/>
      <c r="K1671" s="38"/>
      <c r="L1671" s="40"/>
      <c r="S1671">
        <f>ROUND((Source!FX2460/100)*((ROUND(Source!AF2460*Source!I2460, 2)+ROUND(Source!AE2460*Source!I2460, 2))), 2)</f>
        <v>3.27</v>
      </c>
      <c r="T1671">
        <f>Source!X2460</f>
        <v>91.84</v>
      </c>
      <c r="U1671">
        <f>ROUND((Source!FY2460/100)*((ROUND(Source!AF2460*Source!I2460, 2)+ROUND(Source!AE2460*Source!I2460, 2))), 2)</f>
        <v>2.21</v>
      </c>
      <c r="V1671">
        <f>Source!Y2460</f>
        <v>58.31</v>
      </c>
    </row>
    <row r="1672" spans="1:26">
      <c r="C1672" s="31" t="str">
        <f>"Объем: "&amp;Source!I2460&amp;"=1/"&amp;"100"</f>
        <v>Объем: 0,01=1/100</v>
      </c>
    </row>
    <row r="1673" spans="1:26" ht="14.25">
      <c r="A1673" s="23"/>
      <c r="B1673" s="53"/>
      <c r="C1673" s="53" t="s">
        <v>1026</v>
      </c>
      <c r="D1673" s="37"/>
      <c r="E1673" s="10"/>
      <c r="F1673" s="38">
        <f>Source!AO2460</f>
        <v>437.59</v>
      </c>
      <c r="G1673" s="39" t="str">
        <f>Source!DG2460</f>
        <v/>
      </c>
      <c r="H1673" s="38">
        <f>ROUND(Source!AF2460*Source!I2460, 2)</f>
        <v>4.38</v>
      </c>
      <c r="I1673" s="39"/>
      <c r="J1673" s="39">
        <f>IF(Source!BA2460&lt;&gt; 0, Source!BA2460, 1)</f>
        <v>33.049999999999997</v>
      </c>
      <c r="K1673" s="38">
        <f>Source!S2460</f>
        <v>144.62</v>
      </c>
      <c r="L1673" s="40"/>
      <c r="R1673">
        <f>H1673</f>
        <v>4.38</v>
      </c>
    </row>
    <row r="1674" spans="1:26" ht="14.25">
      <c r="A1674" s="23"/>
      <c r="B1674" s="53"/>
      <c r="C1674" s="53" t="s">
        <v>92</v>
      </c>
      <c r="D1674" s="37"/>
      <c r="E1674" s="10"/>
      <c r="F1674" s="38">
        <f>Source!AM2460</f>
        <v>8.1300000000000008</v>
      </c>
      <c r="G1674" s="39" t="str">
        <f>Source!DE2460</f>
        <v/>
      </c>
      <c r="H1674" s="38">
        <f>ROUND(Source!AD2460*Source!I2460, 2)</f>
        <v>0.08</v>
      </c>
      <c r="I1674" s="39"/>
      <c r="J1674" s="39">
        <f>IF(Source!BB2460&lt;&gt; 0, Source!BB2460, 1)</f>
        <v>14.93</v>
      </c>
      <c r="K1674" s="38">
        <f>Source!Q2460</f>
        <v>1.21</v>
      </c>
      <c r="L1674" s="40"/>
    </row>
    <row r="1675" spans="1:26" ht="14.25">
      <c r="A1675" s="23"/>
      <c r="B1675" s="53"/>
      <c r="C1675" s="53" t="s">
        <v>1032</v>
      </c>
      <c r="D1675" s="37"/>
      <c r="E1675" s="10"/>
      <c r="F1675" s="38">
        <f>Source!AN2460</f>
        <v>3.51</v>
      </c>
      <c r="G1675" s="39" t="str">
        <f>Source!DF2460</f>
        <v/>
      </c>
      <c r="H1675" s="50">
        <f>ROUND(Source!AE2460*Source!I2460, 2)</f>
        <v>0.04</v>
      </c>
      <c r="I1675" s="39"/>
      <c r="J1675" s="39">
        <f>IF(Source!BS2460&lt;&gt; 0, Source!BS2460, 1)</f>
        <v>33.049999999999997</v>
      </c>
      <c r="K1675" s="50">
        <f>Source!R2460</f>
        <v>1.1599999999999999</v>
      </c>
      <c r="L1675" s="40"/>
      <c r="R1675">
        <f>H1675</f>
        <v>0.04</v>
      </c>
    </row>
    <row r="1676" spans="1:26" ht="14.25">
      <c r="A1676" s="23"/>
      <c r="B1676" s="53"/>
      <c r="C1676" s="53" t="s">
        <v>1027</v>
      </c>
      <c r="D1676" s="37" t="s">
        <v>1028</v>
      </c>
      <c r="E1676" s="10">
        <f>Source!BZ2460</f>
        <v>74</v>
      </c>
      <c r="F1676" s="56"/>
      <c r="G1676" s="39"/>
      <c r="H1676" s="38">
        <f>SUM(S1671:S1679)</f>
        <v>3.27</v>
      </c>
      <c r="I1676" s="41" t="str">
        <f>CONCATENATE(Source!FX2460, Source!FV2460, "=")</f>
        <v>74*0,85=</v>
      </c>
      <c r="J1676" s="36">
        <f>Source!AT2460</f>
        <v>63</v>
      </c>
      <c r="K1676" s="38">
        <f>SUM(T1671:T1679)</f>
        <v>91.84</v>
      </c>
      <c r="L1676" s="40"/>
    </row>
    <row r="1677" spans="1:26" ht="14.25">
      <c r="A1677" s="23"/>
      <c r="B1677" s="53"/>
      <c r="C1677" s="53" t="s">
        <v>1029</v>
      </c>
      <c r="D1677" s="37" t="s">
        <v>1028</v>
      </c>
      <c r="E1677" s="10">
        <f>Source!CA2460</f>
        <v>50</v>
      </c>
      <c r="F1677" s="56"/>
      <c r="G1677" s="39"/>
      <c r="H1677" s="38">
        <f>SUM(U1671:U1679)</f>
        <v>2.21</v>
      </c>
      <c r="I1677" s="41" t="str">
        <f>CONCATENATE(Source!FY2460, Source!FW2460, "=")</f>
        <v>50*0,8=</v>
      </c>
      <c r="J1677" s="36">
        <f>Source!AU2460</f>
        <v>40</v>
      </c>
      <c r="K1677" s="38">
        <f>SUM(V1671:V1679)</f>
        <v>58.31</v>
      </c>
      <c r="L1677" s="40"/>
    </row>
    <row r="1678" spans="1:26" ht="14.25">
      <c r="A1678" s="23"/>
      <c r="B1678" s="53"/>
      <c r="C1678" s="53" t="s">
        <v>1030</v>
      </c>
      <c r="D1678" s="37" t="s">
        <v>1031</v>
      </c>
      <c r="E1678" s="10">
        <f>Source!AQ2460</f>
        <v>51.3</v>
      </c>
      <c r="F1678" s="38"/>
      <c r="G1678" s="39" t="str">
        <f>Source!DI2460</f>
        <v/>
      </c>
      <c r="H1678" s="38"/>
      <c r="I1678" s="39"/>
      <c r="J1678" s="39"/>
      <c r="K1678" s="38"/>
      <c r="L1678" s="42">
        <f>Source!U2460</f>
        <v>0.51300000000000001</v>
      </c>
    </row>
    <row r="1679" spans="1:26" ht="28.5">
      <c r="A1679" s="54" t="str">
        <f>Source!E2461</f>
        <v>5,1</v>
      </c>
      <c r="B1679" s="55" t="str">
        <f>Source!F2461</f>
        <v>509-9899</v>
      </c>
      <c r="C1679" s="55" t="str">
        <f>Source!G2461</f>
        <v>Строительный мусор и масса возвратных материалов</v>
      </c>
      <c r="D1679" s="43" t="str">
        <f>Source!H2461</f>
        <v>т</v>
      </c>
      <c r="E1679" s="44">
        <f>Source!I2461</f>
        <v>1.8200000000000001E-2</v>
      </c>
      <c r="F1679" s="45">
        <f>Source!AL2461+Source!AM2461+Source!AO2461</f>
        <v>0</v>
      </c>
      <c r="G1679" s="46" t="s">
        <v>3</v>
      </c>
      <c r="H1679" s="45">
        <f>ROUND(Source!AC2461*Source!I2461, 2)+ROUND(Source!AD2461*Source!I2461, 2)+ROUND(Source!AF2461*Source!I2461, 2)</f>
        <v>0</v>
      </c>
      <c r="I1679" s="47"/>
      <c r="J1679" s="47">
        <f>IF(Source!BC2461&lt;&gt; 0, Source!BC2461, 1)</f>
        <v>1</v>
      </c>
      <c r="K1679" s="45">
        <f>Source!O2461</f>
        <v>0</v>
      </c>
      <c r="L1679" s="48"/>
      <c r="S1679">
        <f>ROUND((Source!FX2461/100)*((ROUND(Source!AF2461*Source!I2461, 2)+ROUND(Source!AE2461*Source!I2461, 2))), 2)</f>
        <v>0</v>
      </c>
      <c r="T1679">
        <f>Source!X2461</f>
        <v>0</v>
      </c>
      <c r="U1679">
        <f>ROUND((Source!FY2461/100)*((ROUND(Source!AF2461*Source!I2461, 2)+ROUND(Source!AE2461*Source!I2461, 2))), 2)</f>
        <v>0</v>
      </c>
      <c r="V1679">
        <f>Source!Y2461</f>
        <v>0</v>
      </c>
      <c r="W1679">
        <f>IF(Source!BI2461&lt;=1,H1679, 0)</f>
        <v>0</v>
      </c>
      <c r="X1679">
        <f>IF(Source!BI2461=2,H1679, 0)</f>
        <v>0</v>
      </c>
      <c r="Y1679">
        <f>IF(Source!BI2461=3,H1679, 0)</f>
        <v>0</v>
      </c>
      <c r="Z1679">
        <f>IF(Source!BI2461=4,H1679, 0)</f>
        <v>0</v>
      </c>
    </row>
    <row r="1680" spans="1:26" ht="15">
      <c r="G1680" s="71">
        <f>H1673+H1674+H1676+H1677+SUM(H1679:H1679)</f>
        <v>9.9400000000000013</v>
      </c>
      <c r="H1680" s="71"/>
      <c r="J1680" s="71">
        <f>K1673+K1674+K1676+K1677+SUM(K1679:K1679)</f>
        <v>295.98</v>
      </c>
      <c r="K1680" s="71"/>
      <c r="L1680" s="49">
        <f>Source!U2460</f>
        <v>0.51300000000000001</v>
      </c>
      <c r="O1680" s="32">
        <f>G1680</f>
        <v>9.9400000000000013</v>
      </c>
      <c r="P1680" s="32">
        <f>J1680</f>
        <v>295.98</v>
      </c>
      <c r="Q1680" s="32">
        <f>L1680</f>
        <v>0.51300000000000001</v>
      </c>
      <c r="W1680">
        <f>IF(Source!BI2460&lt;=1,H1673+H1674+H1676+H1677, 0)</f>
        <v>9.9400000000000013</v>
      </c>
      <c r="X1680">
        <f>IF(Source!BI2460=2,H1673+H1674+H1676+H1677, 0)</f>
        <v>0</v>
      </c>
      <c r="Y1680">
        <f>IF(Source!BI2460=3,H1673+H1674+H1676+H1677, 0)</f>
        <v>0</v>
      </c>
      <c r="Z1680">
        <f>IF(Source!BI2460=4,H1673+H1674+H1676+H1677, 0)</f>
        <v>0</v>
      </c>
    </row>
    <row r="1681" spans="1:26" ht="42.75">
      <c r="A1681" s="23" t="str">
        <f>Source!E2462</f>
        <v>6</v>
      </c>
      <c r="B1681" s="53" t="str">
        <f>Source!F2462</f>
        <v>57-2-3</v>
      </c>
      <c r="C1681" s="53" t="str">
        <f>Source!G2462</f>
        <v>Разборка покрытий полов из керамических плиток</v>
      </c>
      <c r="D1681" s="37" t="str">
        <f>Source!H2462</f>
        <v>100 м2 покрытия</v>
      </c>
      <c r="E1681" s="10">
        <f>Source!I2462</f>
        <v>0.15</v>
      </c>
      <c r="F1681" s="38">
        <f>Source!AL2462+Source!AM2462+Source!AO2462</f>
        <v>641</v>
      </c>
      <c r="G1681" s="39"/>
      <c r="H1681" s="38"/>
      <c r="I1681" s="39" t="str">
        <f>Source!BO2462</f>
        <v>57-2-3</v>
      </c>
      <c r="J1681" s="39"/>
      <c r="K1681" s="38"/>
      <c r="L1681" s="40"/>
      <c r="S1681">
        <f>ROUND((Source!FX2462/100)*((ROUND(Source!AF2462*Source!I2462, 2)+ROUND(Source!AE2462*Source!I2462, 2))), 2)</f>
        <v>73.86</v>
      </c>
      <c r="T1681">
        <f>Source!X2462</f>
        <v>2074.67</v>
      </c>
      <c r="U1681">
        <f>ROUND((Source!FY2462/100)*((ROUND(Source!AF2462*Source!I2462, 2)+ROUND(Source!AE2462*Source!I2462, 2))), 2)</f>
        <v>62.78</v>
      </c>
      <c r="V1681">
        <f>Source!Y2462</f>
        <v>1647.53</v>
      </c>
    </row>
    <row r="1682" spans="1:26">
      <c r="C1682" s="31" t="str">
        <f>"Объем: "&amp;Source!I2462&amp;"=15/"&amp;"100"</f>
        <v>Объем: 0,15=15/100</v>
      </c>
    </row>
    <row r="1683" spans="1:26" ht="14.25">
      <c r="A1683" s="23"/>
      <c r="B1683" s="53"/>
      <c r="C1683" s="53" t="s">
        <v>1026</v>
      </c>
      <c r="D1683" s="37"/>
      <c r="E1683" s="10"/>
      <c r="F1683" s="38">
        <f>Source!AO2462</f>
        <v>595.99</v>
      </c>
      <c r="G1683" s="39" t="str">
        <f>Source!DG2462</f>
        <v/>
      </c>
      <c r="H1683" s="38">
        <f>ROUND(Source!AF2462*Source!I2462, 2)</f>
        <v>89.4</v>
      </c>
      <c r="I1683" s="39"/>
      <c r="J1683" s="39">
        <f>IF(Source!BA2462&lt;&gt; 0, Source!BA2462, 1)</f>
        <v>33.049999999999997</v>
      </c>
      <c r="K1683" s="38">
        <f>Source!S2462</f>
        <v>2954.62</v>
      </c>
      <c r="L1683" s="40"/>
      <c r="R1683">
        <f>H1683</f>
        <v>89.4</v>
      </c>
    </row>
    <row r="1684" spans="1:26" ht="14.25">
      <c r="A1684" s="23"/>
      <c r="B1684" s="53"/>
      <c r="C1684" s="53" t="s">
        <v>92</v>
      </c>
      <c r="D1684" s="37"/>
      <c r="E1684" s="10"/>
      <c r="F1684" s="38">
        <f>Source!AM2462</f>
        <v>45.01</v>
      </c>
      <c r="G1684" s="39" t="str">
        <f>Source!DE2462</f>
        <v/>
      </c>
      <c r="H1684" s="38">
        <f>ROUND(Source!AD2462*Source!I2462, 2)</f>
        <v>6.75</v>
      </c>
      <c r="I1684" s="39"/>
      <c r="J1684" s="39">
        <f>IF(Source!BB2462&lt;&gt; 0, Source!BB2462, 1)</f>
        <v>14.93</v>
      </c>
      <c r="K1684" s="38">
        <f>Source!Q2462</f>
        <v>100.8</v>
      </c>
      <c r="L1684" s="40"/>
    </row>
    <row r="1685" spans="1:26" ht="14.25">
      <c r="A1685" s="23"/>
      <c r="B1685" s="53"/>
      <c r="C1685" s="53" t="s">
        <v>1032</v>
      </c>
      <c r="D1685" s="37"/>
      <c r="E1685" s="10"/>
      <c r="F1685" s="38">
        <f>Source!AN2462</f>
        <v>19.440000000000001</v>
      </c>
      <c r="G1685" s="39" t="str">
        <f>Source!DF2462</f>
        <v/>
      </c>
      <c r="H1685" s="50">
        <f>ROUND(Source!AE2462*Source!I2462, 2)</f>
        <v>2.92</v>
      </c>
      <c r="I1685" s="39"/>
      <c r="J1685" s="39">
        <f>IF(Source!BS2462&lt;&gt; 0, Source!BS2462, 1)</f>
        <v>33.049999999999997</v>
      </c>
      <c r="K1685" s="50">
        <f>Source!R2462</f>
        <v>96.37</v>
      </c>
      <c r="L1685" s="40"/>
      <c r="R1685">
        <f>H1685</f>
        <v>2.92</v>
      </c>
    </row>
    <row r="1686" spans="1:26" ht="14.25">
      <c r="A1686" s="23"/>
      <c r="B1686" s="53"/>
      <c r="C1686" s="53" t="s">
        <v>1027</v>
      </c>
      <c r="D1686" s="37" t="s">
        <v>1028</v>
      </c>
      <c r="E1686" s="10">
        <f>Source!BZ2462</f>
        <v>80</v>
      </c>
      <c r="F1686" s="56"/>
      <c r="G1686" s="39"/>
      <c r="H1686" s="38">
        <f>SUM(S1681:S1689)</f>
        <v>73.86</v>
      </c>
      <c r="I1686" s="41" t="str">
        <f>CONCATENATE(Source!FX2462, Source!FV2462, "=")</f>
        <v>80*0,85=</v>
      </c>
      <c r="J1686" s="36">
        <f>Source!AT2462</f>
        <v>68</v>
      </c>
      <c r="K1686" s="38">
        <f>SUM(T1681:T1689)</f>
        <v>2074.67</v>
      </c>
      <c r="L1686" s="40"/>
    </row>
    <row r="1687" spans="1:26" ht="14.25">
      <c r="A1687" s="23"/>
      <c r="B1687" s="53"/>
      <c r="C1687" s="53" t="s">
        <v>1029</v>
      </c>
      <c r="D1687" s="37" t="s">
        <v>1028</v>
      </c>
      <c r="E1687" s="10">
        <f>Source!CA2462</f>
        <v>68</v>
      </c>
      <c r="F1687" s="56"/>
      <c r="G1687" s="39"/>
      <c r="H1687" s="38">
        <f>SUM(U1681:U1689)</f>
        <v>62.78</v>
      </c>
      <c r="I1687" s="41" t="str">
        <f>CONCATENATE(Source!FY2462, Source!FW2462, "=")</f>
        <v>68*0,8=</v>
      </c>
      <c r="J1687" s="36">
        <f>Source!AU2462</f>
        <v>54</v>
      </c>
      <c r="K1687" s="38">
        <f>SUM(V1681:V1689)</f>
        <v>1647.53</v>
      </c>
      <c r="L1687" s="40"/>
    </row>
    <row r="1688" spans="1:26" ht="14.25">
      <c r="A1688" s="23"/>
      <c r="B1688" s="53"/>
      <c r="C1688" s="53" t="s">
        <v>1030</v>
      </c>
      <c r="D1688" s="37" t="s">
        <v>1031</v>
      </c>
      <c r="E1688" s="10">
        <f>Source!AQ2462</f>
        <v>69.87</v>
      </c>
      <c r="F1688" s="38"/>
      <c r="G1688" s="39" t="str">
        <f>Source!DI2462</f>
        <v/>
      </c>
      <c r="H1688" s="38"/>
      <c r="I1688" s="39"/>
      <c r="J1688" s="39"/>
      <c r="K1688" s="38"/>
      <c r="L1688" s="42">
        <f>Source!U2462</f>
        <v>10.480500000000001</v>
      </c>
    </row>
    <row r="1689" spans="1:26" ht="14.25">
      <c r="A1689" s="54" t="str">
        <f>Source!E2463</f>
        <v>6,1</v>
      </c>
      <c r="B1689" s="55" t="str">
        <f>Source!F2463</f>
        <v>509-9900</v>
      </c>
      <c r="C1689" s="55" t="str">
        <f>Source!G2463</f>
        <v>Строительный мусор</v>
      </c>
      <c r="D1689" s="43" t="str">
        <f>Source!H2463</f>
        <v>т</v>
      </c>
      <c r="E1689" s="44">
        <f>Source!I2463</f>
        <v>0.78</v>
      </c>
      <c r="F1689" s="45">
        <f>Source!AL2463+Source!AM2463+Source!AO2463</f>
        <v>0</v>
      </c>
      <c r="G1689" s="46" t="s">
        <v>3</v>
      </c>
      <c r="H1689" s="45">
        <f>ROUND(Source!AC2463*Source!I2463, 2)+ROUND(Source!AD2463*Source!I2463, 2)+ROUND(Source!AF2463*Source!I2463, 2)</f>
        <v>0</v>
      </c>
      <c r="I1689" s="47"/>
      <c r="J1689" s="47">
        <f>IF(Source!BC2463&lt;&gt; 0, Source!BC2463, 1)</f>
        <v>1</v>
      </c>
      <c r="K1689" s="45">
        <f>Source!O2463</f>
        <v>0</v>
      </c>
      <c r="L1689" s="48"/>
      <c r="S1689">
        <f>ROUND((Source!FX2463/100)*((ROUND(Source!AF2463*Source!I2463, 2)+ROUND(Source!AE2463*Source!I2463, 2))), 2)</f>
        <v>0</v>
      </c>
      <c r="T1689">
        <f>Source!X2463</f>
        <v>0</v>
      </c>
      <c r="U1689">
        <f>ROUND((Source!FY2463/100)*((ROUND(Source!AF2463*Source!I2463, 2)+ROUND(Source!AE2463*Source!I2463, 2))), 2)</f>
        <v>0</v>
      </c>
      <c r="V1689">
        <f>Source!Y2463</f>
        <v>0</v>
      </c>
      <c r="W1689">
        <f>IF(Source!BI2463&lt;=1,H1689, 0)</f>
        <v>0</v>
      </c>
      <c r="X1689">
        <f>IF(Source!BI2463=2,H1689, 0)</f>
        <v>0</v>
      </c>
      <c r="Y1689">
        <f>IF(Source!BI2463=3,H1689, 0)</f>
        <v>0</v>
      </c>
      <c r="Z1689">
        <f>IF(Source!BI2463=4,H1689, 0)</f>
        <v>0</v>
      </c>
    </row>
    <row r="1690" spans="1:26" ht="15">
      <c r="G1690" s="71">
        <f>H1683+H1684+H1686+H1687+SUM(H1689:H1689)</f>
        <v>232.79</v>
      </c>
      <c r="H1690" s="71"/>
      <c r="J1690" s="71">
        <f>K1683+K1684+K1686+K1687+SUM(K1689:K1689)</f>
        <v>6777.62</v>
      </c>
      <c r="K1690" s="71"/>
      <c r="L1690" s="49">
        <f>Source!U2462</f>
        <v>10.480500000000001</v>
      </c>
      <c r="O1690" s="32">
        <f>G1690</f>
        <v>232.79</v>
      </c>
      <c r="P1690" s="32">
        <f>J1690</f>
        <v>6777.62</v>
      </c>
      <c r="Q1690" s="32">
        <f>L1690</f>
        <v>10.480500000000001</v>
      </c>
      <c r="W1690">
        <f>IF(Source!BI2462&lt;=1,H1683+H1684+H1686+H1687, 0)</f>
        <v>232.79</v>
      </c>
      <c r="X1690">
        <f>IF(Source!BI2462=2,H1683+H1684+H1686+H1687, 0)</f>
        <v>0</v>
      </c>
      <c r="Y1690">
        <f>IF(Source!BI2462=3,H1683+H1684+H1686+H1687, 0)</f>
        <v>0</v>
      </c>
      <c r="Z1690">
        <f>IF(Source!BI2462=4,H1683+H1684+H1686+H1687, 0)</f>
        <v>0</v>
      </c>
    </row>
    <row r="1692" spans="1:26" ht="15">
      <c r="A1692" s="73" t="str">
        <f>CONCATENATE("Итого по подразделу: ",IF(Source!G2465&lt;&gt;"Новый подраздел", Source!G2465, ""))</f>
        <v>Итого по подразделу: демонтаж</v>
      </c>
      <c r="B1692" s="73"/>
      <c r="C1692" s="73"/>
      <c r="D1692" s="73"/>
      <c r="E1692" s="73"/>
      <c r="F1692" s="73"/>
      <c r="G1692" s="72">
        <f>SUM(O1633:O1691)</f>
        <v>384.62</v>
      </c>
      <c r="H1692" s="72"/>
      <c r="I1692" s="35"/>
      <c r="J1692" s="72">
        <f>SUM(P1633:P1691)</f>
        <v>10884.45</v>
      </c>
      <c r="K1692" s="72"/>
      <c r="L1692" s="49">
        <f>SUM(Q1633:Q1691)</f>
        <v>16.8293</v>
      </c>
    </row>
    <row r="1696" spans="1:26" ht="16.5">
      <c r="A1696" s="74" t="str">
        <f>CONCATENATE("Подраздел: ",IF(Source!G2495&lt;&gt;"Новый подраздел", Source!G2495, ""))</f>
        <v>Подраздел: ремонт</v>
      </c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</row>
    <row r="1697" spans="1:26" ht="71.25">
      <c r="A1697" s="23" t="str">
        <f>Source!E2499</f>
        <v>1</v>
      </c>
      <c r="B1697" s="53" t="str">
        <f>Source!F2499</f>
        <v>62-17-3</v>
      </c>
      <c r="C1697" s="53" t="str">
        <f>Source!G2499</f>
        <v>Окрашивание водоэмульсионными составами поверхностей потолков, ранее окрашенных водоэмульсионной краской, с расчисткой старой краски до 35%</v>
      </c>
      <c r="D1697" s="37" t="str">
        <f>Source!H2499</f>
        <v>100 м2 окрашиваемой поверхности</v>
      </c>
      <c r="E1697" s="10">
        <f>Source!I2499</f>
        <v>3.1E-2</v>
      </c>
      <c r="F1697" s="38">
        <f>Source!AL2499+Source!AM2499+Source!AO2499</f>
        <v>1808.52</v>
      </c>
      <c r="G1697" s="39"/>
      <c r="H1697" s="38"/>
      <c r="I1697" s="39" t="str">
        <f>Source!BO2499</f>
        <v>62-17-3</v>
      </c>
      <c r="J1697" s="39"/>
      <c r="K1697" s="38"/>
      <c r="L1697" s="40"/>
      <c r="S1697">
        <f>ROUND((Source!FX2499/100)*((ROUND(Source!AF2499*Source!I2499, 2)+ROUND(Source!AE2499*Source!I2499, 2))), 2)</f>
        <v>7.8</v>
      </c>
      <c r="T1697">
        <f>Source!X2499</f>
        <v>219.14</v>
      </c>
      <c r="U1697">
        <f>ROUND((Source!FY2499/100)*((ROUND(Source!AF2499*Source!I2499, 2)+ROUND(Source!AE2499*Source!I2499, 2))), 2)</f>
        <v>4.88</v>
      </c>
      <c r="V1697">
        <f>Source!Y2499</f>
        <v>128.91</v>
      </c>
    </row>
    <row r="1698" spans="1:26">
      <c r="C1698" s="31" t="str">
        <f>"Объем: "&amp;Source!I2499&amp;"=3,1/"&amp;"100"</f>
        <v>Объем: 0,031=3,1/100</v>
      </c>
    </row>
    <row r="1699" spans="1:26" ht="14.25">
      <c r="A1699" s="23"/>
      <c r="B1699" s="53"/>
      <c r="C1699" s="53" t="s">
        <v>1026</v>
      </c>
      <c r="D1699" s="37"/>
      <c r="E1699" s="10"/>
      <c r="F1699" s="38">
        <f>Source!AO2499</f>
        <v>313.2</v>
      </c>
      <c r="G1699" s="39" t="str">
        <f>Source!DG2499</f>
        <v/>
      </c>
      <c r="H1699" s="38">
        <f>ROUND(Source!AF2499*Source!I2499, 2)</f>
        <v>9.7100000000000009</v>
      </c>
      <c r="I1699" s="39"/>
      <c r="J1699" s="39">
        <f>IF(Source!BA2499&lt;&gt; 0, Source!BA2499, 1)</f>
        <v>33.049999999999997</v>
      </c>
      <c r="K1699" s="38">
        <f>Source!S2499</f>
        <v>320.89</v>
      </c>
      <c r="L1699" s="40"/>
      <c r="R1699">
        <f>H1699</f>
        <v>9.7100000000000009</v>
      </c>
    </row>
    <row r="1700" spans="1:26" ht="14.25">
      <c r="A1700" s="23"/>
      <c r="B1700" s="53"/>
      <c r="C1700" s="53" t="s">
        <v>92</v>
      </c>
      <c r="D1700" s="37"/>
      <c r="E1700" s="10"/>
      <c r="F1700" s="38">
        <f>Source!AM2499</f>
        <v>8.36</v>
      </c>
      <c r="G1700" s="39" t="str">
        <f>Source!DE2499</f>
        <v/>
      </c>
      <c r="H1700" s="38">
        <f>ROUND(Source!AD2499*Source!I2499, 2)</f>
        <v>0.26</v>
      </c>
      <c r="I1700" s="39"/>
      <c r="J1700" s="39">
        <f>IF(Source!BB2499&lt;&gt; 0, Source!BB2499, 1)</f>
        <v>12.28</v>
      </c>
      <c r="K1700" s="38">
        <f>Source!Q2499</f>
        <v>3.18</v>
      </c>
      <c r="L1700" s="40"/>
    </row>
    <row r="1701" spans="1:26" ht="14.25">
      <c r="A1701" s="23"/>
      <c r="B1701" s="53"/>
      <c r="C1701" s="53" t="s">
        <v>1032</v>
      </c>
      <c r="D1701" s="37"/>
      <c r="E1701" s="10"/>
      <c r="F1701" s="38">
        <f>Source!AN2499</f>
        <v>1.35</v>
      </c>
      <c r="G1701" s="39" t="str">
        <f>Source!DF2499</f>
        <v/>
      </c>
      <c r="H1701" s="50">
        <f>ROUND(Source!AE2499*Source!I2499, 2)</f>
        <v>0.04</v>
      </c>
      <c r="I1701" s="39"/>
      <c r="J1701" s="39">
        <f>IF(Source!BS2499&lt;&gt; 0, Source!BS2499, 1)</f>
        <v>33.049999999999997</v>
      </c>
      <c r="K1701" s="50">
        <f>Source!R2499</f>
        <v>1.38</v>
      </c>
      <c r="L1701" s="40"/>
      <c r="R1701">
        <f>H1701</f>
        <v>0.04</v>
      </c>
    </row>
    <row r="1702" spans="1:26" ht="14.25">
      <c r="A1702" s="23"/>
      <c r="B1702" s="53"/>
      <c r="C1702" s="53" t="s">
        <v>1034</v>
      </c>
      <c r="D1702" s="37"/>
      <c r="E1702" s="10"/>
      <c r="F1702" s="38">
        <f>Source!AL2499</f>
        <v>1486.96</v>
      </c>
      <c r="G1702" s="39" t="str">
        <f>Source!DD2499</f>
        <v/>
      </c>
      <c r="H1702" s="38">
        <f>ROUND(Source!AC2499*Source!I2499, 2)</f>
        <v>46.1</v>
      </c>
      <c r="I1702" s="39"/>
      <c r="J1702" s="39">
        <f>IF(Source!BC2499&lt;&gt; 0, Source!BC2499, 1)</f>
        <v>3.95</v>
      </c>
      <c r="K1702" s="38">
        <f>Source!P2499</f>
        <v>182.08</v>
      </c>
      <c r="L1702" s="40"/>
    </row>
    <row r="1703" spans="1:26" ht="14.25">
      <c r="A1703" s="23"/>
      <c r="B1703" s="53"/>
      <c r="C1703" s="53" t="s">
        <v>1027</v>
      </c>
      <c r="D1703" s="37" t="s">
        <v>1028</v>
      </c>
      <c r="E1703" s="10">
        <f>Source!BZ2499</f>
        <v>80</v>
      </c>
      <c r="F1703" s="56"/>
      <c r="G1703" s="39"/>
      <c r="H1703" s="38">
        <f>SUM(S1697:S1705)</f>
        <v>7.8</v>
      </c>
      <c r="I1703" s="41" t="str">
        <f>CONCATENATE(Source!FX2499, Source!FV2499, "=")</f>
        <v>80*0,85=</v>
      </c>
      <c r="J1703" s="36">
        <f>Source!AT2499</f>
        <v>68</v>
      </c>
      <c r="K1703" s="38">
        <f>SUM(T1697:T1705)</f>
        <v>219.14</v>
      </c>
      <c r="L1703" s="40"/>
    </row>
    <row r="1704" spans="1:26" ht="14.25">
      <c r="A1704" s="23"/>
      <c r="B1704" s="53"/>
      <c r="C1704" s="53" t="s">
        <v>1029</v>
      </c>
      <c r="D1704" s="37" t="s">
        <v>1028</v>
      </c>
      <c r="E1704" s="10">
        <f>Source!CA2499</f>
        <v>50</v>
      </c>
      <c r="F1704" s="56"/>
      <c r="G1704" s="39"/>
      <c r="H1704" s="38">
        <f>SUM(U1697:U1705)</f>
        <v>4.88</v>
      </c>
      <c r="I1704" s="41" t="str">
        <f>CONCATENATE(Source!FY2499, Source!FW2499, "=")</f>
        <v>50*0,8=</v>
      </c>
      <c r="J1704" s="36">
        <f>Source!AU2499</f>
        <v>40</v>
      </c>
      <c r="K1704" s="38">
        <f>SUM(V1697:V1705)</f>
        <v>128.91</v>
      </c>
      <c r="L1704" s="40"/>
    </row>
    <row r="1705" spans="1:26" ht="14.25">
      <c r="A1705" s="54"/>
      <c r="B1705" s="55"/>
      <c r="C1705" s="55" t="s">
        <v>1030</v>
      </c>
      <c r="D1705" s="43" t="s">
        <v>1031</v>
      </c>
      <c r="E1705" s="44">
        <f>Source!AQ2499</f>
        <v>36.25</v>
      </c>
      <c r="F1705" s="45"/>
      <c r="G1705" s="47" t="str">
        <f>Source!DI2499</f>
        <v/>
      </c>
      <c r="H1705" s="45"/>
      <c r="I1705" s="47"/>
      <c r="J1705" s="47"/>
      <c r="K1705" s="45"/>
      <c r="L1705" s="51">
        <f>Source!U2499</f>
        <v>1.12375</v>
      </c>
    </row>
    <row r="1706" spans="1:26" ht="15">
      <c r="G1706" s="71">
        <f>H1699+H1700+H1702+H1703+H1704</f>
        <v>68.75</v>
      </c>
      <c r="H1706" s="71"/>
      <c r="J1706" s="71">
        <f>K1699+K1700+K1702+K1703+K1704</f>
        <v>854.19999999999993</v>
      </c>
      <c r="K1706" s="71"/>
      <c r="L1706" s="49">
        <f>Source!U2499</f>
        <v>1.12375</v>
      </c>
      <c r="O1706" s="32">
        <f>G1706</f>
        <v>68.75</v>
      </c>
      <c r="P1706" s="32">
        <f>J1706</f>
        <v>854.19999999999993</v>
      </c>
      <c r="Q1706" s="32">
        <f>L1706</f>
        <v>1.12375</v>
      </c>
      <c r="W1706">
        <f>IF(Source!BI2499&lt;=1,H1699+H1700+H1702+H1703+H1704, 0)</f>
        <v>68.75</v>
      </c>
      <c r="X1706">
        <f>IF(Source!BI2499=2,H1699+H1700+H1702+H1703+H1704, 0)</f>
        <v>0</v>
      </c>
      <c r="Y1706">
        <f>IF(Source!BI2499=3,H1699+H1700+H1702+H1703+H1704, 0)</f>
        <v>0</v>
      </c>
      <c r="Z1706">
        <f>IF(Source!BI2499=4,H1699+H1700+H1702+H1703+H1704, 0)</f>
        <v>0</v>
      </c>
    </row>
    <row r="1707" spans="1:26" ht="57">
      <c r="A1707" s="23" t="str">
        <f>Source!E2500</f>
        <v>2</v>
      </c>
      <c r="B1707" s="53" t="str">
        <f>Source!F2500</f>
        <v>м08-03-593-5</v>
      </c>
      <c r="C1707" s="53" t="str">
        <f>Source!G2500</f>
        <v>Светильник потолочный или настенный с креплением винтами или болтами для помещений с тяжелыми условиями среды, уплотненный</v>
      </c>
      <c r="D1707" s="37" t="str">
        <f>Source!H2500</f>
        <v>100 шт.</v>
      </c>
      <c r="E1707" s="10">
        <f>Source!I2500</f>
        <v>0.02</v>
      </c>
      <c r="F1707" s="38">
        <f>Source!AL2500+Source!AM2500+Source!AO2500</f>
        <v>1402.5700000000002</v>
      </c>
      <c r="G1707" s="39"/>
      <c r="H1707" s="38"/>
      <c r="I1707" s="39" t="str">
        <f>Source!BO2500</f>
        <v>м08-03-593-5</v>
      </c>
      <c r="J1707" s="39"/>
      <c r="K1707" s="38"/>
      <c r="L1707" s="40"/>
      <c r="S1707">
        <f>ROUND((Source!FX2500/100)*((ROUND(Source!AF2500*Source!I2500, 2)+ROUND(Source!AE2500*Source!I2500, 2))), 2)</f>
        <v>14.22</v>
      </c>
      <c r="T1707">
        <f>Source!X2500</f>
        <v>400.59</v>
      </c>
      <c r="U1707">
        <f>ROUND((Source!FY2500/100)*((ROUND(Source!AF2500*Source!I2500, 2)+ROUND(Source!AE2500*Source!I2500, 2))), 2)</f>
        <v>9.73</v>
      </c>
      <c r="V1707">
        <f>Source!Y2500</f>
        <v>257.17</v>
      </c>
    </row>
    <row r="1708" spans="1:26">
      <c r="C1708" s="31" t="str">
        <f>"Объем: "&amp;Source!I2500&amp;"=2/"&amp;"100"</f>
        <v>Объем: 0,02=2/100</v>
      </c>
    </row>
    <row r="1709" spans="1:26" ht="14.25">
      <c r="A1709" s="23"/>
      <c r="B1709" s="53"/>
      <c r="C1709" s="53" t="s">
        <v>1026</v>
      </c>
      <c r="D1709" s="37"/>
      <c r="E1709" s="10"/>
      <c r="F1709" s="38">
        <f>Source!AO2500</f>
        <v>741.32</v>
      </c>
      <c r="G1709" s="39" t="str">
        <f>Source!DG2500</f>
        <v/>
      </c>
      <c r="H1709" s="38">
        <f>ROUND(Source!AF2500*Source!I2500, 2)</f>
        <v>14.83</v>
      </c>
      <c r="I1709" s="39"/>
      <c r="J1709" s="39">
        <f>IF(Source!BA2500&lt;&gt; 0, Source!BA2500, 1)</f>
        <v>33.049999999999997</v>
      </c>
      <c r="K1709" s="38">
        <f>Source!S2500</f>
        <v>490.01</v>
      </c>
      <c r="L1709" s="40"/>
      <c r="R1709">
        <f>H1709</f>
        <v>14.83</v>
      </c>
    </row>
    <row r="1710" spans="1:26" ht="14.25">
      <c r="A1710" s="23"/>
      <c r="B1710" s="53"/>
      <c r="C1710" s="53" t="s">
        <v>92</v>
      </c>
      <c r="D1710" s="37"/>
      <c r="E1710" s="10"/>
      <c r="F1710" s="38">
        <f>Source!AM2500</f>
        <v>145.07</v>
      </c>
      <c r="G1710" s="39" t="str">
        <f>Source!DE2500</f>
        <v/>
      </c>
      <c r="H1710" s="38">
        <f>ROUND(Source!AD2500*Source!I2500, 2)</f>
        <v>2.9</v>
      </c>
      <c r="I1710" s="39"/>
      <c r="J1710" s="39">
        <f>IF(Source!BB2500&lt;&gt; 0, Source!BB2500, 1)</f>
        <v>8.02</v>
      </c>
      <c r="K1710" s="38">
        <f>Source!Q2500</f>
        <v>23.27</v>
      </c>
      <c r="L1710" s="40"/>
    </row>
    <row r="1711" spans="1:26" ht="14.25">
      <c r="A1711" s="23"/>
      <c r="B1711" s="53"/>
      <c r="C1711" s="53" t="s">
        <v>1032</v>
      </c>
      <c r="D1711" s="37"/>
      <c r="E1711" s="10"/>
      <c r="F1711" s="38">
        <f>Source!AN2500</f>
        <v>6.89</v>
      </c>
      <c r="G1711" s="39" t="str">
        <f>Source!DF2500</f>
        <v/>
      </c>
      <c r="H1711" s="50">
        <f>ROUND(Source!AE2500*Source!I2500, 2)</f>
        <v>0.14000000000000001</v>
      </c>
      <c r="I1711" s="39"/>
      <c r="J1711" s="39">
        <f>IF(Source!BS2500&lt;&gt; 0, Source!BS2500, 1)</f>
        <v>33.049999999999997</v>
      </c>
      <c r="K1711" s="50">
        <f>Source!R2500</f>
        <v>4.55</v>
      </c>
      <c r="L1711" s="40"/>
      <c r="R1711">
        <f>H1711</f>
        <v>0.14000000000000001</v>
      </c>
    </row>
    <row r="1712" spans="1:26" ht="14.25">
      <c r="A1712" s="23"/>
      <c r="B1712" s="53"/>
      <c r="C1712" s="53" t="s">
        <v>1034</v>
      </c>
      <c r="D1712" s="37"/>
      <c r="E1712" s="10"/>
      <c r="F1712" s="38">
        <f>Source!AL2500</f>
        <v>516.17999999999995</v>
      </c>
      <c r="G1712" s="39" t="str">
        <f>Source!DD2500</f>
        <v/>
      </c>
      <c r="H1712" s="38">
        <f>ROUND(Source!AC2500*Source!I2500, 2)</f>
        <v>10.32</v>
      </c>
      <c r="I1712" s="39"/>
      <c r="J1712" s="39">
        <f>IF(Source!BC2500&lt;&gt; 0, Source!BC2500, 1)</f>
        <v>3.67</v>
      </c>
      <c r="K1712" s="38">
        <f>Source!P2500</f>
        <v>37.89</v>
      </c>
      <c r="L1712" s="40"/>
    </row>
    <row r="1713" spans="1:26" ht="14.25">
      <c r="A1713" s="23"/>
      <c r="B1713" s="53"/>
      <c r="C1713" s="53" t="s">
        <v>1027</v>
      </c>
      <c r="D1713" s="37" t="s">
        <v>1028</v>
      </c>
      <c r="E1713" s="10">
        <f>Source!BZ2500</f>
        <v>95</v>
      </c>
      <c r="F1713" s="56"/>
      <c r="G1713" s="39"/>
      <c r="H1713" s="38">
        <f>SUM(S1707:S1715)</f>
        <v>14.22</v>
      </c>
      <c r="I1713" s="41" t="str">
        <f>CONCATENATE(Source!FX2500, Source!FV2500, "=")</f>
        <v>95*0,85=</v>
      </c>
      <c r="J1713" s="36">
        <f>Source!AT2500</f>
        <v>81</v>
      </c>
      <c r="K1713" s="38">
        <f>SUM(T1707:T1715)</f>
        <v>400.59</v>
      </c>
      <c r="L1713" s="40"/>
    </row>
    <row r="1714" spans="1:26" ht="14.25">
      <c r="A1714" s="23"/>
      <c r="B1714" s="53"/>
      <c r="C1714" s="53" t="s">
        <v>1029</v>
      </c>
      <c r="D1714" s="37" t="s">
        <v>1028</v>
      </c>
      <c r="E1714" s="10">
        <f>Source!CA2500</f>
        <v>65</v>
      </c>
      <c r="F1714" s="56"/>
      <c r="G1714" s="39"/>
      <c r="H1714" s="38">
        <f>SUM(U1707:U1715)</f>
        <v>9.73</v>
      </c>
      <c r="I1714" s="41" t="str">
        <f>CONCATENATE(Source!FY2500, Source!FW2500, "=")</f>
        <v>65*0,8=</v>
      </c>
      <c r="J1714" s="36">
        <f>Source!AU2500</f>
        <v>52</v>
      </c>
      <c r="K1714" s="38">
        <f>SUM(V1707:V1715)</f>
        <v>257.17</v>
      </c>
      <c r="L1714" s="40"/>
    </row>
    <row r="1715" spans="1:26" ht="14.25">
      <c r="A1715" s="54"/>
      <c r="B1715" s="55"/>
      <c r="C1715" s="55" t="s">
        <v>1030</v>
      </c>
      <c r="D1715" s="43" t="s">
        <v>1031</v>
      </c>
      <c r="E1715" s="44">
        <f>Source!AQ2500</f>
        <v>74.73</v>
      </c>
      <c r="F1715" s="45"/>
      <c r="G1715" s="47" t="str">
        <f>Source!DI2500</f>
        <v/>
      </c>
      <c r="H1715" s="45"/>
      <c r="I1715" s="47"/>
      <c r="J1715" s="47"/>
      <c r="K1715" s="45"/>
      <c r="L1715" s="51">
        <f>Source!U2500</f>
        <v>1.4946000000000002</v>
      </c>
    </row>
    <row r="1716" spans="1:26" ht="15">
      <c r="G1716" s="71">
        <f>H1709+H1710+H1712+H1713+H1714</f>
        <v>52</v>
      </c>
      <c r="H1716" s="71"/>
      <c r="J1716" s="71">
        <f>K1709+K1710+K1712+K1713+K1714</f>
        <v>1208.93</v>
      </c>
      <c r="K1716" s="71"/>
      <c r="L1716" s="49">
        <f>Source!U2500</f>
        <v>1.4946000000000002</v>
      </c>
      <c r="O1716" s="32">
        <f>G1716</f>
        <v>52</v>
      </c>
      <c r="P1716" s="32">
        <f>J1716</f>
        <v>1208.93</v>
      </c>
      <c r="Q1716" s="32">
        <f>L1716</f>
        <v>1.4946000000000002</v>
      </c>
      <c r="W1716">
        <f>IF(Source!BI2500&lt;=1,H1709+H1710+H1712+H1713+H1714, 0)</f>
        <v>0</v>
      </c>
      <c r="X1716">
        <f>IF(Source!BI2500=2,H1709+H1710+H1712+H1713+H1714, 0)</f>
        <v>52</v>
      </c>
      <c r="Y1716">
        <f>IF(Source!BI2500=3,H1709+H1710+H1712+H1713+H1714, 0)</f>
        <v>0</v>
      </c>
      <c r="Z1716">
        <f>IF(Source!BI2500=4,H1709+H1710+H1712+H1713+H1714, 0)</f>
        <v>0</v>
      </c>
    </row>
    <row r="1717" spans="1:26" ht="79.5">
      <c r="A1717" s="23" t="str">
        <f>Source!E2501</f>
        <v>6</v>
      </c>
      <c r="B1717" s="53" t="s">
        <v>1043</v>
      </c>
      <c r="C1717" s="53" t="str">
        <f>Source!G2501</f>
        <v>Облицовка стен на клее из сухих смесей с карнизными, плинтусными и угловыми плитками в общественных зданиях по кирпичу и бетону</v>
      </c>
      <c r="D1717" s="37" t="str">
        <f>Source!H2501</f>
        <v>100 м2 поверхности облицовки</v>
      </c>
      <c r="E1717" s="10">
        <f>Source!I2501</f>
        <v>0.17799999999999999</v>
      </c>
      <c r="F1717" s="38">
        <f>Source!AL2501+Source!AM2501+Source!AO2501</f>
        <v>13752.14</v>
      </c>
      <c r="G1717" s="39"/>
      <c r="H1717" s="38"/>
      <c r="I1717" s="39" t="str">
        <f>Source!BO2501</f>
        <v>15-01-020-11</v>
      </c>
      <c r="J1717" s="39"/>
      <c r="K1717" s="38"/>
      <c r="L1717" s="40"/>
      <c r="S1717">
        <f>ROUND((Source!FX2501/100)*((ROUND(Source!AF2501*Source!I2501, 2)+ROUND(Source!AE2501*Source!I2501, 2))), 2)</f>
        <v>322.85000000000002</v>
      </c>
      <c r="T1717">
        <f>Source!X2501</f>
        <v>9032.89</v>
      </c>
      <c r="U1717">
        <f>ROUND((Source!FY2501/100)*((ROUND(Source!AF2501*Source!I2501, 2)+ROUND(Source!AE2501*Source!I2501, 2))), 2)</f>
        <v>159.72</v>
      </c>
      <c r="V1717">
        <f>Source!Y2501</f>
        <v>4177.71</v>
      </c>
    </row>
    <row r="1718" spans="1:26">
      <c r="C1718" s="31" t="str">
        <f>"Объем: "&amp;Source!I2501&amp;"=17,8/"&amp;"100"</f>
        <v>Объем: 0,178=17,8/100</v>
      </c>
    </row>
    <row r="1719" spans="1:26" ht="14.25">
      <c r="A1719" s="23"/>
      <c r="B1719" s="53"/>
      <c r="C1719" s="53" t="s">
        <v>1026</v>
      </c>
      <c r="D1719" s="37"/>
      <c r="E1719" s="10"/>
      <c r="F1719" s="38">
        <f>Source!AO2501</f>
        <v>1649.92</v>
      </c>
      <c r="G1719" s="39" t="str">
        <f>Source!DG2501</f>
        <v>)*1,15</v>
      </c>
      <c r="H1719" s="38">
        <f>ROUND(Source!AF2501*Source!I2501, 2)</f>
        <v>337.74</v>
      </c>
      <c r="I1719" s="39"/>
      <c r="J1719" s="39">
        <f>IF(Source!BA2501&lt;&gt; 0, Source!BA2501, 1)</f>
        <v>33.049999999999997</v>
      </c>
      <c r="K1719" s="38">
        <f>Source!S2501</f>
        <v>11162.27</v>
      </c>
      <c r="L1719" s="40"/>
      <c r="R1719">
        <f>H1719</f>
        <v>337.74</v>
      </c>
    </row>
    <row r="1720" spans="1:26" ht="14.25">
      <c r="A1720" s="23"/>
      <c r="B1720" s="53"/>
      <c r="C1720" s="53" t="s">
        <v>92</v>
      </c>
      <c r="D1720" s="37"/>
      <c r="E1720" s="10"/>
      <c r="F1720" s="38">
        <f>Source!AM2501</f>
        <v>32.549999999999997</v>
      </c>
      <c r="G1720" s="39" t="str">
        <f>Source!DE2501</f>
        <v>)*1,25</v>
      </c>
      <c r="H1720" s="38">
        <f>ROUND(Source!AD2501*Source!I2501, 2)</f>
        <v>7.24</v>
      </c>
      <c r="I1720" s="39"/>
      <c r="J1720" s="39">
        <f>IF(Source!BB2501&lt;&gt; 0, Source!BB2501, 1)</f>
        <v>20.65</v>
      </c>
      <c r="K1720" s="38">
        <f>Source!Q2501</f>
        <v>149.56</v>
      </c>
      <c r="L1720" s="40"/>
    </row>
    <row r="1721" spans="1:26" ht="14.25">
      <c r="A1721" s="23"/>
      <c r="B1721" s="53"/>
      <c r="C1721" s="53" t="s">
        <v>1032</v>
      </c>
      <c r="D1721" s="37"/>
      <c r="E1721" s="10"/>
      <c r="F1721" s="38">
        <f>Source!AN2501</f>
        <v>17.52</v>
      </c>
      <c r="G1721" s="39" t="str">
        <f>Source!DF2501</f>
        <v>)*1,25</v>
      </c>
      <c r="H1721" s="50">
        <f>ROUND(Source!AE2501*Source!I2501, 2)</f>
        <v>3.9</v>
      </c>
      <c r="I1721" s="39"/>
      <c r="J1721" s="39">
        <f>IF(Source!BS2501&lt;&gt; 0, Source!BS2501, 1)</f>
        <v>33.049999999999997</v>
      </c>
      <c r="K1721" s="50">
        <f>Source!R2501</f>
        <v>128.84</v>
      </c>
      <c r="L1721" s="40"/>
      <c r="R1721">
        <f>H1721</f>
        <v>3.9</v>
      </c>
    </row>
    <row r="1722" spans="1:26" ht="14.25">
      <c r="A1722" s="23"/>
      <c r="B1722" s="53"/>
      <c r="C1722" s="53" t="s">
        <v>1034</v>
      </c>
      <c r="D1722" s="37"/>
      <c r="E1722" s="10"/>
      <c r="F1722" s="38">
        <f>Source!AL2501</f>
        <v>12069.67</v>
      </c>
      <c r="G1722" s="39" t="str">
        <f>Source!DD2501</f>
        <v/>
      </c>
      <c r="H1722" s="38">
        <f>ROUND(Source!AC2501*Source!I2501, 2)</f>
        <v>2148.4</v>
      </c>
      <c r="I1722" s="39"/>
      <c r="J1722" s="39">
        <f>IF(Source!BC2501&lt;&gt; 0, Source!BC2501, 1)</f>
        <v>5.47</v>
      </c>
      <c r="K1722" s="38">
        <f>Source!P2501</f>
        <v>11751.75</v>
      </c>
      <c r="L1722" s="40"/>
    </row>
    <row r="1723" spans="1:26" ht="14.25">
      <c r="A1723" s="23"/>
      <c r="B1723" s="53"/>
      <c r="C1723" s="53" t="s">
        <v>1027</v>
      </c>
      <c r="D1723" s="37" t="s">
        <v>1028</v>
      </c>
      <c r="E1723" s="10">
        <f>Source!BZ2501</f>
        <v>105</v>
      </c>
      <c r="F1723" s="69" t="str">
        <f>CONCATENATE(" )", Source!DL2501, Source!FT2501, "=", Source!FX2501)</f>
        <v xml:space="preserve"> )*0,9=94,5</v>
      </c>
      <c r="G1723" s="70"/>
      <c r="H1723" s="38">
        <f>SUM(S1717:S1725)</f>
        <v>322.85000000000002</v>
      </c>
      <c r="I1723" s="41" t="str">
        <f>CONCATENATE(Source!FX2501, Source!FV2501, "=")</f>
        <v>94,5*0,85=</v>
      </c>
      <c r="J1723" s="36">
        <f>Source!AT2501</f>
        <v>80</v>
      </c>
      <c r="K1723" s="38">
        <f>SUM(T1717:T1725)</f>
        <v>9032.89</v>
      </c>
      <c r="L1723" s="40"/>
    </row>
    <row r="1724" spans="1:26" ht="14.25">
      <c r="A1724" s="23"/>
      <c r="B1724" s="53"/>
      <c r="C1724" s="53" t="s">
        <v>1029</v>
      </c>
      <c r="D1724" s="37" t="s">
        <v>1028</v>
      </c>
      <c r="E1724" s="10">
        <f>Source!CA2501</f>
        <v>55</v>
      </c>
      <c r="F1724" s="69" t="str">
        <f>CONCATENATE(" )", Source!DM2501, Source!FU2501, "=", Source!FY2501)</f>
        <v xml:space="preserve"> )*0,85=46,75</v>
      </c>
      <c r="G1724" s="70"/>
      <c r="H1724" s="38">
        <f>SUM(U1717:U1725)</f>
        <v>159.72</v>
      </c>
      <c r="I1724" s="41" t="str">
        <f>CONCATENATE(Source!FY2501, Source!FW2501, "=")</f>
        <v>46,75*0,8=</v>
      </c>
      <c r="J1724" s="36">
        <f>Source!AU2501</f>
        <v>37</v>
      </c>
      <c r="K1724" s="38">
        <f>SUM(V1717:V1725)</f>
        <v>4177.71</v>
      </c>
      <c r="L1724" s="40"/>
    </row>
    <row r="1725" spans="1:26" ht="14.25">
      <c r="A1725" s="54"/>
      <c r="B1725" s="55"/>
      <c r="C1725" s="55" t="s">
        <v>1030</v>
      </c>
      <c r="D1725" s="43" t="s">
        <v>1031</v>
      </c>
      <c r="E1725" s="44">
        <f>Source!AQ2501</f>
        <v>179.73</v>
      </c>
      <c r="F1725" s="45"/>
      <c r="G1725" s="47" t="str">
        <f>Source!DI2501</f>
        <v>)*1,15</v>
      </c>
      <c r="H1725" s="45"/>
      <c r="I1725" s="47"/>
      <c r="J1725" s="47"/>
      <c r="K1725" s="45"/>
      <c r="L1725" s="51">
        <f>Source!U2501</f>
        <v>36.790730999999994</v>
      </c>
    </row>
    <row r="1726" spans="1:26" ht="15">
      <c r="G1726" s="71">
        <f>H1719+H1720+H1722+H1723+H1724</f>
        <v>2975.95</v>
      </c>
      <c r="H1726" s="71"/>
      <c r="J1726" s="71">
        <f>K1719+K1720+K1722+K1723+K1724</f>
        <v>36274.18</v>
      </c>
      <c r="K1726" s="71"/>
      <c r="L1726" s="49">
        <f>Source!U2501</f>
        <v>36.790730999999994</v>
      </c>
      <c r="O1726" s="32">
        <f>G1726</f>
        <v>2975.95</v>
      </c>
      <c r="P1726" s="32">
        <f>J1726</f>
        <v>36274.18</v>
      </c>
      <c r="Q1726" s="32">
        <f>L1726</f>
        <v>36.790730999999994</v>
      </c>
      <c r="W1726">
        <f>IF(Source!BI2501&lt;=1,H1719+H1720+H1722+H1723+H1724, 0)</f>
        <v>2975.95</v>
      </c>
      <c r="X1726">
        <f>IF(Source!BI2501=2,H1719+H1720+H1722+H1723+H1724, 0)</f>
        <v>0</v>
      </c>
      <c r="Y1726">
        <f>IF(Source!BI2501=3,H1719+H1720+H1722+H1723+H1724, 0)</f>
        <v>0</v>
      </c>
      <c r="Z1726">
        <f>IF(Source!BI2501=4,H1719+H1720+H1722+H1723+H1724, 0)</f>
        <v>0</v>
      </c>
    </row>
    <row r="1727" spans="1:26" ht="42.75">
      <c r="A1727" s="23" t="str">
        <f>Source!E2502</f>
        <v>7</v>
      </c>
      <c r="B1727" s="53" t="str">
        <f>Source!F2502</f>
        <v>м08-03-591-2</v>
      </c>
      <c r="C1727" s="53" t="str">
        <f>Source!G2502</f>
        <v>Выключатель одноклавишный утопленного типа при скрытой проводке</v>
      </c>
      <c r="D1727" s="37" t="str">
        <f>Source!H2502</f>
        <v>100 шт.</v>
      </c>
      <c r="E1727" s="10">
        <f>Source!I2502</f>
        <v>0.01</v>
      </c>
      <c r="F1727" s="38">
        <f>Source!AL2502+Source!AM2502+Source!AO2502</f>
        <v>297.28999999999996</v>
      </c>
      <c r="G1727" s="39"/>
      <c r="H1727" s="38"/>
      <c r="I1727" s="39" t="str">
        <f>Source!BO2502</f>
        <v>м08-03-591-2</v>
      </c>
      <c r="J1727" s="39"/>
      <c r="K1727" s="38"/>
      <c r="L1727" s="40"/>
      <c r="S1727">
        <f>ROUND((Source!FX2502/100)*((ROUND(Source!AF2502*Source!I2502, 2)+ROUND(Source!AE2502*Source!I2502, 2))), 2)</f>
        <v>2.4300000000000002</v>
      </c>
      <c r="T1727">
        <f>Source!X2502</f>
        <v>68.53</v>
      </c>
      <c r="U1727">
        <f>ROUND((Source!FY2502/100)*((ROUND(Source!AF2502*Source!I2502, 2)+ROUND(Source!AE2502*Source!I2502, 2))), 2)</f>
        <v>1.66</v>
      </c>
      <c r="V1727">
        <f>Source!Y2502</f>
        <v>43.99</v>
      </c>
    </row>
    <row r="1728" spans="1:26">
      <c r="C1728" s="31" t="str">
        <f>"Объем: "&amp;Source!I2502&amp;"=1/"&amp;"100"</f>
        <v>Объем: 0,01=1/100</v>
      </c>
    </row>
    <row r="1729" spans="1:26" ht="14.25">
      <c r="A1729" s="23"/>
      <c r="B1729" s="53"/>
      <c r="C1729" s="53" t="s">
        <v>1026</v>
      </c>
      <c r="D1729" s="37"/>
      <c r="E1729" s="10"/>
      <c r="F1729" s="38">
        <f>Source!AO2502</f>
        <v>255.54</v>
      </c>
      <c r="G1729" s="39" t="str">
        <f>Source!DG2502</f>
        <v/>
      </c>
      <c r="H1729" s="38">
        <f>ROUND(Source!AF2502*Source!I2502, 2)</f>
        <v>2.56</v>
      </c>
      <c r="I1729" s="39"/>
      <c r="J1729" s="39">
        <f>IF(Source!BA2502&lt;&gt; 0, Source!BA2502, 1)</f>
        <v>33.049999999999997</v>
      </c>
      <c r="K1729" s="38">
        <f>Source!S2502</f>
        <v>84.46</v>
      </c>
      <c r="L1729" s="40"/>
      <c r="R1729">
        <f>H1729</f>
        <v>2.56</v>
      </c>
    </row>
    <row r="1730" spans="1:26" ht="14.25">
      <c r="A1730" s="23"/>
      <c r="B1730" s="53"/>
      <c r="C1730" s="53" t="s">
        <v>92</v>
      </c>
      <c r="D1730" s="37"/>
      <c r="E1730" s="10"/>
      <c r="F1730" s="38">
        <f>Source!AM2502</f>
        <v>5.78</v>
      </c>
      <c r="G1730" s="39" t="str">
        <f>Source!DE2502</f>
        <v/>
      </c>
      <c r="H1730" s="38">
        <f>ROUND(Source!AD2502*Source!I2502, 2)</f>
        <v>0.06</v>
      </c>
      <c r="I1730" s="39"/>
      <c r="J1730" s="39">
        <f>IF(Source!BB2502&lt;&gt; 0, Source!BB2502, 1)</f>
        <v>9.01</v>
      </c>
      <c r="K1730" s="38">
        <f>Source!Q2502</f>
        <v>0.52</v>
      </c>
      <c r="L1730" s="40"/>
    </row>
    <row r="1731" spans="1:26" ht="14.25">
      <c r="A1731" s="23"/>
      <c r="B1731" s="53"/>
      <c r="C1731" s="53" t="s">
        <v>1032</v>
      </c>
      <c r="D1731" s="37"/>
      <c r="E1731" s="10"/>
      <c r="F1731" s="38">
        <f>Source!AN2502</f>
        <v>0.41</v>
      </c>
      <c r="G1731" s="39" t="str">
        <f>Source!DF2502</f>
        <v/>
      </c>
      <c r="H1731" s="50">
        <f>ROUND(Source!AE2502*Source!I2502, 2)</f>
        <v>0</v>
      </c>
      <c r="I1731" s="39"/>
      <c r="J1731" s="39">
        <f>IF(Source!BS2502&lt;&gt; 0, Source!BS2502, 1)</f>
        <v>33.049999999999997</v>
      </c>
      <c r="K1731" s="50">
        <f>Source!R2502</f>
        <v>0.14000000000000001</v>
      </c>
      <c r="L1731" s="40"/>
      <c r="R1731">
        <f>H1731</f>
        <v>0</v>
      </c>
    </row>
    <row r="1732" spans="1:26" ht="14.25">
      <c r="A1732" s="23"/>
      <c r="B1732" s="53"/>
      <c r="C1732" s="53" t="s">
        <v>1034</v>
      </c>
      <c r="D1732" s="37"/>
      <c r="E1732" s="10"/>
      <c r="F1732" s="38">
        <f>Source!AL2502</f>
        <v>35.97</v>
      </c>
      <c r="G1732" s="39" t="str">
        <f>Source!DD2502</f>
        <v/>
      </c>
      <c r="H1732" s="38">
        <f>ROUND(Source!AC2502*Source!I2502, 2)</f>
        <v>0.36</v>
      </c>
      <c r="I1732" s="39"/>
      <c r="J1732" s="39">
        <f>IF(Source!BC2502&lt;&gt; 0, Source!BC2502, 1)</f>
        <v>7.08</v>
      </c>
      <c r="K1732" s="38">
        <f>Source!P2502</f>
        <v>2.5499999999999998</v>
      </c>
      <c r="L1732" s="40"/>
    </row>
    <row r="1733" spans="1:26" ht="14.25">
      <c r="A1733" s="23"/>
      <c r="B1733" s="53"/>
      <c r="C1733" s="53" t="s">
        <v>1027</v>
      </c>
      <c r="D1733" s="37" t="s">
        <v>1028</v>
      </c>
      <c r="E1733" s="10">
        <f>Source!BZ2502</f>
        <v>95</v>
      </c>
      <c r="F1733" s="56"/>
      <c r="G1733" s="39"/>
      <c r="H1733" s="38">
        <f>SUM(S1727:S1735)</f>
        <v>2.4300000000000002</v>
      </c>
      <c r="I1733" s="41" t="str">
        <f>CONCATENATE(Source!FX2502, Source!FV2502, "=")</f>
        <v>95*0,85=</v>
      </c>
      <c r="J1733" s="36">
        <f>Source!AT2502</f>
        <v>81</v>
      </c>
      <c r="K1733" s="38">
        <f>SUM(T1727:T1735)</f>
        <v>68.53</v>
      </c>
      <c r="L1733" s="40"/>
    </row>
    <row r="1734" spans="1:26" ht="14.25">
      <c r="A1734" s="23"/>
      <c r="B1734" s="53"/>
      <c r="C1734" s="53" t="s">
        <v>1029</v>
      </c>
      <c r="D1734" s="37" t="s">
        <v>1028</v>
      </c>
      <c r="E1734" s="10">
        <f>Source!CA2502</f>
        <v>65</v>
      </c>
      <c r="F1734" s="56"/>
      <c r="G1734" s="39"/>
      <c r="H1734" s="38">
        <f>SUM(U1727:U1735)</f>
        <v>1.66</v>
      </c>
      <c r="I1734" s="41" t="str">
        <f>CONCATENATE(Source!FY2502, Source!FW2502, "=")</f>
        <v>65*0,8=</v>
      </c>
      <c r="J1734" s="36">
        <f>Source!AU2502</f>
        <v>52</v>
      </c>
      <c r="K1734" s="38">
        <f>SUM(V1727:V1735)</f>
        <v>43.99</v>
      </c>
      <c r="L1734" s="40"/>
    </row>
    <row r="1735" spans="1:26" ht="14.25">
      <c r="A1735" s="54"/>
      <c r="B1735" s="55"/>
      <c r="C1735" s="55" t="s">
        <v>1030</v>
      </c>
      <c r="D1735" s="43" t="s">
        <v>1031</v>
      </c>
      <c r="E1735" s="44">
        <f>Source!AQ2502</f>
        <v>25.76</v>
      </c>
      <c r="F1735" s="45"/>
      <c r="G1735" s="47" t="str">
        <f>Source!DI2502</f>
        <v/>
      </c>
      <c r="H1735" s="45"/>
      <c r="I1735" s="47"/>
      <c r="J1735" s="47"/>
      <c r="K1735" s="45"/>
      <c r="L1735" s="51">
        <f>Source!U2502</f>
        <v>0.2576</v>
      </c>
    </row>
    <row r="1736" spans="1:26" ht="15">
      <c r="G1736" s="71">
        <f>H1729+H1730+H1732+H1733+H1734</f>
        <v>7.07</v>
      </c>
      <c r="H1736" s="71"/>
      <c r="J1736" s="71">
        <f>K1729+K1730+K1732+K1733+K1734</f>
        <v>200.05</v>
      </c>
      <c r="K1736" s="71"/>
      <c r="L1736" s="49">
        <f>Source!U2502</f>
        <v>0.2576</v>
      </c>
      <c r="O1736" s="32">
        <f>G1736</f>
        <v>7.07</v>
      </c>
      <c r="P1736" s="32">
        <f>J1736</f>
        <v>200.05</v>
      </c>
      <c r="Q1736" s="32">
        <f>L1736</f>
        <v>0.2576</v>
      </c>
      <c r="W1736">
        <f>IF(Source!BI2502&lt;=1,H1729+H1730+H1732+H1733+H1734, 0)</f>
        <v>0</v>
      </c>
      <c r="X1736">
        <f>IF(Source!BI2502=2,H1729+H1730+H1732+H1733+H1734, 0)</f>
        <v>7.07</v>
      </c>
      <c r="Y1736">
        <f>IF(Source!BI2502=3,H1729+H1730+H1732+H1733+H1734, 0)</f>
        <v>0</v>
      </c>
      <c r="Z1736">
        <f>IF(Source!BI2502=4,H1729+H1730+H1732+H1733+H1734, 0)</f>
        <v>0</v>
      </c>
    </row>
    <row r="1737" spans="1:26" ht="79.5">
      <c r="A1737" s="23" t="str">
        <f>Source!E2503</f>
        <v>10</v>
      </c>
      <c r="B1737" s="53" t="s">
        <v>1044</v>
      </c>
      <c r="C1737" s="53" t="str">
        <f>Source!G2503</f>
        <v>Устройство покрытий из керамогранитных плиток размером 30х30 см</v>
      </c>
      <c r="D1737" s="37" t="str">
        <f>Source!H2503</f>
        <v>100 м2</v>
      </c>
      <c r="E1737" s="10">
        <f>Source!I2503</f>
        <v>3.1E-2</v>
      </c>
      <c r="F1737" s="38">
        <f>Source!AL2503+Source!AM2503+Source!AO2503</f>
        <v>9873.0199999999986</v>
      </c>
      <c r="G1737" s="39"/>
      <c r="H1737" s="38"/>
      <c r="I1737" s="39" t="str">
        <f>Source!BO2503</f>
        <v>11-01-300-1</v>
      </c>
      <c r="J1737" s="39"/>
      <c r="K1737" s="38"/>
      <c r="L1737" s="40"/>
      <c r="S1737">
        <f>ROUND((Source!FX2503/100)*((ROUND(Source!AF2503*Source!I2503, 2)+ROUND(Source!AE2503*Source!I2503, 2))), 2)</f>
        <v>28.41</v>
      </c>
      <c r="T1737">
        <f>Source!X2503</f>
        <v>797.14</v>
      </c>
      <c r="U1737">
        <f>ROUND((Source!FY2503/100)*((ROUND(Source!AF2503*Source!I2503, 2)+ROUND(Source!AE2503*Source!I2503, 2))), 2)</f>
        <v>16.36</v>
      </c>
      <c r="V1737">
        <f>Source!Y2503</f>
        <v>432.49</v>
      </c>
    </row>
    <row r="1738" spans="1:26">
      <c r="C1738" s="31" t="str">
        <f>"Объем: "&amp;Source!I2503&amp;"=3,1/"&amp;"100"</f>
        <v>Объем: 0,031=3,1/100</v>
      </c>
    </row>
    <row r="1739" spans="1:26" ht="14.25">
      <c r="A1739" s="23"/>
      <c r="B1739" s="53"/>
      <c r="C1739" s="53" t="s">
        <v>1026</v>
      </c>
      <c r="D1739" s="37"/>
      <c r="E1739" s="10"/>
      <c r="F1739" s="38">
        <f>Source!AO2503</f>
        <v>669.75</v>
      </c>
      <c r="G1739" s="39" t="str">
        <f>Source!DG2503</f>
        <v>)*1,15</v>
      </c>
      <c r="H1739" s="38">
        <f>ROUND(Source!AF2503*Source!I2503, 2)</f>
        <v>23.88</v>
      </c>
      <c r="I1739" s="39"/>
      <c r="J1739" s="39">
        <f>IF(Source!BA2503&lt;&gt; 0, Source!BA2503, 1)</f>
        <v>33.049999999999997</v>
      </c>
      <c r="K1739" s="38">
        <f>Source!S2503</f>
        <v>789.12</v>
      </c>
      <c r="L1739" s="40"/>
      <c r="R1739">
        <f>H1739</f>
        <v>23.88</v>
      </c>
    </row>
    <row r="1740" spans="1:26" ht="14.25">
      <c r="A1740" s="23"/>
      <c r="B1740" s="53"/>
      <c r="C1740" s="53" t="s">
        <v>92</v>
      </c>
      <c r="D1740" s="37"/>
      <c r="E1740" s="10"/>
      <c r="F1740" s="38">
        <f>Source!AM2503</f>
        <v>147.97</v>
      </c>
      <c r="G1740" s="39" t="str">
        <f>Source!DE2503</f>
        <v>)*1,25</v>
      </c>
      <c r="H1740" s="38">
        <f>ROUND(Source!AD2503*Source!I2503, 2)</f>
        <v>5.73</v>
      </c>
      <c r="I1740" s="39"/>
      <c r="J1740" s="39">
        <f>IF(Source!BB2503&lt;&gt; 0, Source!BB2503, 1)</f>
        <v>14.59</v>
      </c>
      <c r="K1740" s="38">
        <f>Source!Q2503</f>
        <v>83.66</v>
      </c>
      <c r="L1740" s="40"/>
    </row>
    <row r="1741" spans="1:26" ht="14.25">
      <c r="A1741" s="23"/>
      <c r="B1741" s="53"/>
      <c r="C1741" s="53" t="s">
        <v>1032</v>
      </c>
      <c r="D1741" s="37"/>
      <c r="E1741" s="10"/>
      <c r="F1741" s="38">
        <f>Source!AN2503</f>
        <v>45.99</v>
      </c>
      <c r="G1741" s="39" t="str">
        <f>Source!DF2503</f>
        <v>)*1,25</v>
      </c>
      <c r="H1741" s="50">
        <f>ROUND(Source!AE2503*Source!I2503, 2)</f>
        <v>1.78</v>
      </c>
      <c r="I1741" s="39"/>
      <c r="J1741" s="39">
        <f>IF(Source!BS2503&lt;&gt; 0, Source!BS2503, 1)</f>
        <v>33.049999999999997</v>
      </c>
      <c r="K1741" s="50">
        <f>Source!R2503</f>
        <v>58.9</v>
      </c>
      <c r="L1741" s="40"/>
      <c r="R1741">
        <f>H1741</f>
        <v>1.78</v>
      </c>
    </row>
    <row r="1742" spans="1:26" ht="14.25">
      <c r="A1742" s="23"/>
      <c r="B1742" s="53"/>
      <c r="C1742" s="53" t="s">
        <v>1034</v>
      </c>
      <c r="D1742" s="37"/>
      <c r="E1742" s="10"/>
      <c r="F1742" s="38">
        <f>Source!AL2503</f>
        <v>9055.2999999999993</v>
      </c>
      <c r="G1742" s="39" t="str">
        <f>Source!DD2503</f>
        <v/>
      </c>
      <c r="H1742" s="38">
        <f>ROUND(Source!AC2503*Source!I2503, 2)</f>
        <v>280.70999999999998</v>
      </c>
      <c r="I1742" s="39"/>
      <c r="J1742" s="39">
        <f>IF(Source!BC2503&lt;&gt; 0, Source!BC2503, 1)</f>
        <v>4.6100000000000003</v>
      </c>
      <c r="K1742" s="38">
        <f>Source!P2503</f>
        <v>1294.0899999999999</v>
      </c>
      <c r="L1742" s="40"/>
    </row>
    <row r="1743" spans="1:26" ht="14.25">
      <c r="A1743" s="23"/>
      <c r="B1743" s="53"/>
      <c r="C1743" s="53" t="s">
        <v>1027</v>
      </c>
      <c r="D1743" s="37" t="s">
        <v>1028</v>
      </c>
      <c r="E1743" s="10">
        <f>Source!BZ2503</f>
        <v>123</v>
      </c>
      <c r="F1743" s="69" t="str">
        <f>CONCATENATE(" )", Source!DL2503, Source!FT2503, "=", Source!FX2503)</f>
        <v xml:space="preserve"> )*0,9=110,7</v>
      </c>
      <c r="G1743" s="70"/>
      <c r="H1743" s="38">
        <f>SUM(S1737:S1745)</f>
        <v>28.41</v>
      </c>
      <c r="I1743" s="41" t="str">
        <f>CONCATENATE(Source!FX2503, Source!FV2503, "=")</f>
        <v>110,7*0,85=</v>
      </c>
      <c r="J1743" s="36">
        <f>Source!AT2503</f>
        <v>94</v>
      </c>
      <c r="K1743" s="38">
        <f>SUM(T1737:T1745)</f>
        <v>797.14</v>
      </c>
      <c r="L1743" s="40"/>
    </row>
    <row r="1744" spans="1:26" ht="14.25">
      <c r="A1744" s="23"/>
      <c r="B1744" s="53"/>
      <c r="C1744" s="53" t="s">
        <v>1029</v>
      </c>
      <c r="D1744" s="37" t="s">
        <v>1028</v>
      </c>
      <c r="E1744" s="10">
        <f>Source!CA2503</f>
        <v>75</v>
      </c>
      <c r="F1744" s="69" t="str">
        <f>CONCATENATE(" )", Source!DM2503, Source!FU2503, "=", Source!FY2503)</f>
        <v xml:space="preserve"> )*0,85=63,75</v>
      </c>
      <c r="G1744" s="70"/>
      <c r="H1744" s="38">
        <f>SUM(U1737:U1745)</f>
        <v>16.36</v>
      </c>
      <c r="I1744" s="41" t="str">
        <f>CONCATENATE(Source!FY2503, Source!FW2503, "=")</f>
        <v>63,75*0,8=</v>
      </c>
      <c r="J1744" s="36">
        <f>Source!AU2503</f>
        <v>51</v>
      </c>
      <c r="K1744" s="38">
        <f>SUM(V1737:V1745)</f>
        <v>432.49</v>
      </c>
      <c r="L1744" s="40"/>
    </row>
    <row r="1745" spans="1:26" ht="14.25">
      <c r="A1745" s="54"/>
      <c r="B1745" s="55"/>
      <c r="C1745" s="55" t="s">
        <v>1030</v>
      </c>
      <c r="D1745" s="43" t="s">
        <v>1031</v>
      </c>
      <c r="E1745" s="44">
        <f>Source!AQ2503</f>
        <v>76.63</v>
      </c>
      <c r="F1745" s="45"/>
      <c r="G1745" s="47" t="str">
        <f>Source!DI2503</f>
        <v>)*1,15</v>
      </c>
      <c r="H1745" s="45"/>
      <c r="I1745" s="47"/>
      <c r="J1745" s="47"/>
      <c r="K1745" s="45"/>
      <c r="L1745" s="51">
        <f>Source!U2503</f>
        <v>2.7318594999999997</v>
      </c>
    </row>
    <row r="1746" spans="1:26" ht="15">
      <c r="G1746" s="71">
        <f>H1739+H1740+H1742+H1743+H1744</f>
        <v>355.09000000000003</v>
      </c>
      <c r="H1746" s="71"/>
      <c r="J1746" s="71">
        <f>K1739+K1740+K1742+K1743+K1744</f>
        <v>3396.5</v>
      </c>
      <c r="K1746" s="71"/>
      <c r="L1746" s="49">
        <f>Source!U2503</f>
        <v>2.7318594999999997</v>
      </c>
      <c r="O1746" s="32">
        <f>G1746</f>
        <v>355.09000000000003</v>
      </c>
      <c r="P1746" s="32">
        <f>J1746</f>
        <v>3396.5</v>
      </c>
      <c r="Q1746" s="32">
        <f>L1746</f>
        <v>2.7318594999999997</v>
      </c>
      <c r="W1746">
        <f>IF(Source!BI2503&lt;=1,H1739+H1740+H1742+H1743+H1744, 0)</f>
        <v>355.09000000000003</v>
      </c>
      <c r="X1746">
        <f>IF(Source!BI2503=2,H1739+H1740+H1742+H1743+H1744, 0)</f>
        <v>0</v>
      </c>
      <c r="Y1746">
        <f>IF(Source!BI2503=3,H1739+H1740+H1742+H1743+H1744, 0)</f>
        <v>0</v>
      </c>
      <c r="Z1746">
        <f>IF(Source!BI2503=4,H1739+H1740+H1742+H1743+H1744, 0)</f>
        <v>0</v>
      </c>
    </row>
    <row r="1747" spans="1:26" ht="57">
      <c r="A1747" s="54" t="str">
        <f>Source!E2504</f>
        <v>11</v>
      </c>
      <c r="B1747" s="55" t="str">
        <f>Source!F2504</f>
        <v>101-1741</v>
      </c>
      <c r="C1747" s="55" t="str">
        <f>Source!G2504</f>
        <v>Плитки керамические для полов гладкие неглазурованные многоцветные квадратные и прямоугольные</v>
      </c>
      <c r="D1747" s="43" t="str">
        <f>Source!H2504</f>
        <v>м2</v>
      </c>
      <c r="E1747" s="44">
        <f>Source!I2504</f>
        <v>3.1</v>
      </c>
      <c r="F1747" s="45">
        <f>Source!AL2504</f>
        <v>67.8</v>
      </c>
      <c r="G1747" s="47" t="str">
        <f>Source!DD2504</f>
        <v/>
      </c>
      <c r="H1747" s="45">
        <f>ROUND(Source!AC2504*Source!I2504, 2)</f>
        <v>210.18</v>
      </c>
      <c r="I1747" s="47" t="str">
        <f>Source!BO2504</f>
        <v>101-1741</v>
      </c>
      <c r="J1747" s="47">
        <f>IF(Source!BC2504&lt;&gt; 0, Source!BC2504, 1)</f>
        <v>7.87</v>
      </c>
      <c r="K1747" s="45">
        <f>Source!P2504</f>
        <v>1654.12</v>
      </c>
      <c r="L1747" s="48"/>
      <c r="S1747">
        <f>ROUND((Source!FX2504/100)*((ROUND(Source!AF2504*Source!I2504, 2)+ROUND(Source!AE2504*Source!I2504, 2))), 2)</f>
        <v>0</v>
      </c>
      <c r="T1747">
        <f>Source!X2504</f>
        <v>0</v>
      </c>
      <c r="U1747">
        <f>ROUND((Source!FY2504/100)*((ROUND(Source!AF2504*Source!I2504, 2)+ROUND(Source!AE2504*Source!I2504, 2))), 2)</f>
        <v>0</v>
      </c>
      <c r="V1747">
        <f>Source!Y2504</f>
        <v>0</v>
      </c>
    </row>
    <row r="1748" spans="1:26" ht="15">
      <c r="G1748" s="71">
        <f>H1747</f>
        <v>210.18</v>
      </c>
      <c r="H1748" s="71"/>
      <c r="J1748" s="71">
        <f>K1747</f>
        <v>1654.12</v>
      </c>
      <c r="K1748" s="71"/>
      <c r="L1748" s="49">
        <f>Source!U2504</f>
        <v>0</v>
      </c>
      <c r="O1748" s="32">
        <f>G1748</f>
        <v>210.18</v>
      </c>
      <c r="P1748" s="32">
        <f>J1748</f>
        <v>1654.12</v>
      </c>
      <c r="Q1748" s="32">
        <f>L1748</f>
        <v>0</v>
      </c>
      <c r="W1748">
        <f>IF(Source!BI2504&lt;=1,H1747, 0)</f>
        <v>210.18</v>
      </c>
      <c r="X1748">
        <f>IF(Source!BI2504=2,H1747, 0)</f>
        <v>0</v>
      </c>
      <c r="Y1748">
        <f>IF(Source!BI2504=3,H1747, 0)</f>
        <v>0</v>
      </c>
      <c r="Z1748">
        <f>IF(Source!BI2504=4,H1747, 0)</f>
        <v>0</v>
      </c>
    </row>
    <row r="1749" spans="1:26" ht="79.5">
      <c r="A1749" s="23" t="str">
        <f>Source!E2505</f>
        <v>12</v>
      </c>
      <c r="B1749" s="53" t="s">
        <v>1045</v>
      </c>
      <c r="C1749" s="53" t="str">
        <f>Source!G2505</f>
        <v>Установка унитазов с бачком непосредственно присоединенным</v>
      </c>
      <c r="D1749" s="37" t="str">
        <f>Source!H2505</f>
        <v>10 компл.</v>
      </c>
      <c r="E1749" s="10">
        <f>Source!I2505</f>
        <v>0.1</v>
      </c>
      <c r="F1749" s="38">
        <f>Source!AL2505+Source!AM2505+Source!AO2505</f>
        <v>3708</v>
      </c>
      <c r="G1749" s="39"/>
      <c r="H1749" s="38"/>
      <c r="I1749" s="39" t="str">
        <f>Source!BO2505</f>
        <v>17-01-003-1</v>
      </c>
      <c r="J1749" s="39"/>
      <c r="K1749" s="38"/>
      <c r="L1749" s="40"/>
      <c r="S1749">
        <f>ROUND((Source!FX2505/100)*((ROUND(Source!AF2505*Source!I2505, 2)+ROUND(Source!AE2505*Source!I2505, 2))), 2)</f>
        <v>31.67</v>
      </c>
      <c r="T1749">
        <f>Source!X2505</f>
        <v>890.31</v>
      </c>
      <c r="U1749">
        <f>ROUND((Source!FY2505/100)*((ROUND(Source!AF2505*Source!I2505, 2)+ROUND(Source!AE2505*Source!I2505, 2))), 2)</f>
        <v>19.39</v>
      </c>
      <c r="V1749">
        <f>Source!Y2505</f>
        <v>508.75</v>
      </c>
    </row>
    <row r="1750" spans="1:26">
      <c r="C1750" s="31" t="str">
        <f>"Объем: "&amp;Source!I2505&amp;"=1/"&amp;"10"</f>
        <v>Объем: 0,1=1/10</v>
      </c>
    </row>
    <row r="1751" spans="1:26" ht="14.25">
      <c r="A1751" s="23"/>
      <c r="B1751" s="53"/>
      <c r="C1751" s="53" t="s">
        <v>1026</v>
      </c>
      <c r="D1751" s="37"/>
      <c r="E1751" s="10"/>
      <c r="F1751" s="38">
        <f>Source!AO2505</f>
        <v>234.33</v>
      </c>
      <c r="G1751" s="39" t="str">
        <f>Source!DG2505</f>
        <v>)*1,15</v>
      </c>
      <c r="H1751" s="38">
        <f>ROUND(Source!AF2505*Source!I2505, 2)</f>
        <v>26.95</v>
      </c>
      <c r="I1751" s="39"/>
      <c r="J1751" s="39">
        <f>IF(Source!BA2505&lt;&gt; 0, Source!BA2505, 1)</f>
        <v>33.049999999999997</v>
      </c>
      <c r="K1751" s="38">
        <f>Source!S2505</f>
        <v>890.63</v>
      </c>
      <c r="L1751" s="40"/>
      <c r="R1751">
        <f>H1751</f>
        <v>26.95</v>
      </c>
    </row>
    <row r="1752" spans="1:26" ht="14.25">
      <c r="A1752" s="23"/>
      <c r="B1752" s="53"/>
      <c r="C1752" s="53" t="s">
        <v>92</v>
      </c>
      <c r="D1752" s="37"/>
      <c r="E1752" s="10"/>
      <c r="F1752" s="38">
        <f>Source!AM2505</f>
        <v>44.39</v>
      </c>
      <c r="G1752" s="39" t="str">
        <f>Source!DE2505</f>
        <v>)*1,25</v>
      </c>
      <c r="H1752" s="38">
        <f>ROUND(Source!AD2505*Source!I2505, 2)</f>
        <v>5.55</v>
      </c>
      <c r="I1752" s="39"/>
      <c r="J1752" s="39">
        <f>IF(Source!BB2505&lt;&gt; 0, Source!BB2505, 1)</f>
        <v>11.59</v>
      </c>
      <c r="K1752" s="38">
        <f>Source!Q2505</f>
        <v>64.31</v>
      </c>
      <c r="L1752" s="40"/>
    </row>
    <row r="1753" spans="1:26" ht="14.25">
      <c r="A1753" s="23"/>
      <c r="B1753" s="53"/>
      <c r="C1753" s="53" t="s">
        <v>1032</v>
      </c>
      <c r="D1753" s="37"/>
      <c r="E1753" s="10"/>
      <c r="F1753" s="38">
        <f>Source!AN2505</f>
        <v>4.32</v>
      </c>
      <c r="G1753" s="39" t="str">
        <f>Source!DF2505</f>
        <v>)*1,25</v>
      </c>
      <c r="H1753" s="50">
        <f>ROUND(Source!AE2505*Source!I2505, 2)</f>
        <v>0.54</v>
      </c>
      <c r="I1753" s="39"/>
      <c r="J1753" s="39">
        <f>IF(Source!BS2505&lt;&gt; 0, Source!BS2505, 1)</f>
        <v>33.049999999999997</v>
      </c>
      <c r="K1753" s="50">
        <f>Source!R2505</f>
        <v>17.850000000000001</v>
      </c>
      <c r="L1753" s="40"/>
      <c r="R1753">
        <f>H1753</f>
        <v>0.54</v>
      </c>
    </row>
    <row r="1754" spans="1:26" ht="14.25">
      <c r="A1754" s="23"/>
      <c r="B1754" s="53"/>
      <c r="C1754" s="53" t="s">
        <v>1034</v>
      </c>
      <c r="D1754" s="37"/>
      <c r="E1754" s="10"/>
      <c r="F1754" s="38">
        <f>Source!AL2505</f>
        <v>3429.28</v>
      </c>
      <c r="G1754" s="39" t="str">
        <f>Source!DD2505</f>
        <v/>
      </c>
      <c r="H1754" s="38">
        <f>ROUND(Source!AC2505*Source!I2505, 2)</f>
        <v>342.93</v>
      </c>
      <c r="I1754" s="39"/>
      <c r="J1754" s="39">
        <f>IF(Source!BC2505&lt;&gt; 0, Source!BC2505, 1)</f>
        <v>10.25</v>
      </c>
      <c r="K1754" s="38">
        <f>Source!P2505</f>
        <v>3515.01</v>
      </c>
      <c r="L1754" s="40"/>
    </row>
    <row r="1755" spans="1:26" ht="14.25">
      <c r="A1755" s="23"/>
      <c r="B1755" s="53"/>
      <c r="C1755" s="53" t="s">
        <v>1027</v>
      </c>
      <c r="D1755" s="37" t="s">
        <v>1028</v>
      </c>
      <c r="E1755" s="10">
        <f>Source!BZ2505</f>
        <v>128</v>
      </c>
      <c r="F1755" s="69" t="str">
        <f>CONCATENATE(" )", Source!DL2505, Source!FT2505, "=", Source!FX2505)</f>
        <v xml:space="preserve"> )*0,9=115,2</v>
      </c>
      <c r="G1755" s="70"/>
      <c r="H1755" s="38">
        <f>SUM(S1749:S1757)</f>
        <v>31.67</v>
      </c>
      <c r="I1755" s="41" t="str">
        <f>CONCATENATE(Source!FX2505, Source!FV2505, "=")</f>
        <v>115,2*0,85=</v>
      </c>
      <c r="J1755" s="36">
        <f>Source!AT2505</f>
        <v>98</v>
      </c>
      <c r="K1755" s="38">
        <f>SUM(T1749:T1757)</f>
        <v>890.31</v>
      </c>
      <c r="L1755" s="40"/>
    </row>
    <row r="1756" spans="1:26" ht="14.25">
      <c r="A1756" s="23"/>
      <c r="B1756" s="53"/>
      <c r="C1756" s="53" t="s">
        <v>1029</v>
      </c>
      <c r="D1756" s="37" t="s">
        <v>1028</v>
      </c>
      <c r="E1756" s="10">
        <f>Source!CA2505</f>
        <v>83</v>
      </c>
      <c r="F1756" s="69" t="str">
        <f>CONCATENATE(" )", Source!DM2505, Source!FU2505, "=", Source!FY2505)</f>
        <v xml:space="preserve"> )*0,85=70,55</v>
      </c>
      <c r="G1756" s="70"/>
      <c r="H1756" s="38">
        <f>SUM(U1749:U1757)</f>
        <v>19.39</v>
      </c>
      <c r="I1756" s="41" t="str">
        <f>CONCATENATE(Source!FY2505, Source!FW2505, "=")</f>
        <v>70,55*0,8=</v>
      </c>
      <c r="J1756" s="36">
        <f>Source!AU2505</f>
        <v>56</v>
      </c>
      <c r="K1756" s="38">
        <f>SUM(V1749:V1757)</f>
        <v>508.75</v>
      </c>
      <c r="L1756" s="40"/>
    </row>
    <row r="1757" spans="1:26" ht="14.25">
      <c r="A1757" s="54"/>
      <c r="B1757" s="55"/>
      <c r="C1757" s="55" t="s">
        <v>1030</v>
      </c>
      <c r="D1757" s="43" t="s">
        <v>1031</v>
      </c>
      <c r="E1757" s="44">
        <f>Source!AQ2505</f>
        <v>24.64</v>
      </c>
      <c r="F1757" s="45"/>
      <c r="G1757" s="47" t="str">
        <f>Source!DI2505</f>
        <v>)*1,15</v>
      </c>
      <c r="H1757" s="45"/>
      <c r="I1757" s="47"/>
      <c r="J1757" s="47"/>
      <c r="K1757" s="45"/>
      <c r="L1757" s="51">
        <f>Source!U2505</f>
        <v>2.8336000000000001</v>
      </c>
    </row>
    <row r="1758" spans="1:26" ht="15">
      <c r="G1758" s="71">
        <f>H1751+H1752+H1754+H1755+H1756</f>
        <v>426.49</v>
      </c>
      <c r="H1758" s="71"/>
      <c r="J1758" s="71">
        <f>K1751+K1752+K1754+K1755+K1756</f>
        <v>5869.01</v>
      </c>
      <c r="K1758" s="71"/>
      <c r="L1758" s="49">
        <f>Source!U2505</f>
        <v>2.8336000000000001</v>
      </c>
      <c r="O1758" s="32">
        <f>G1758</f>
        <v>426.49</v>
      </c>
      <c r="P1758" s="32">
        <f>J1758</f>
        <v>5869.01</v>
      </c>
      <c r="Q1758" s="32">
        <f>L1758</f>
        <v>2.8336000000000001</v>
      </c>
      <c r="W1758">
        <f>IF(Source!BI2505&lt;=1,H1751+H1752+H1754+H1755+H1756, 0)</f>
        <v>426.49</v>
      </c>
      <c r="X1758">
        <f>IF(Source!BI2505=2,H1751+H1752+H1754+H1755+H1756, 0)</f>
        <v>0</v>
      </c>
      <c r="Y1758">
        <f>IF(Source!BI2505=3,H1751+H1752+H1754+H1755+H1756, 0)</f>
        <v>0</v>
      </c>
      <c r="Z1758">
        <f>IF(Source!BI2505=4,H1751+H1752+H1754+H1755+H1756, 0)</f>
        <v>0</v>
      </c>
    </row>
    <row r="1759" spans="1:26" ht="79.5">
      <c r="A1759" s="23" t="str">
        <f>Source!E2506</f>
        <v>14</v>
      </c>
      <c r="B1759" s="53" t="s">
        <v>1047</v>
      </c>
      <c r="C1759" s="53" t="str">
        <f>Source!G2506</f>
        <v>Установка умывальников групповых с подводкой холодной и горячей воды</v>
      </c>
      <c r="D1759" s="37" t="str">
        <f>Source!H2506</f>
        <v>10 компл.</v>
      </c>
      <c r="E1759" s="10">
        <f>Source!I2506</f>
        <v>0.1</v>
      </c>
      <c r="F1759" s="38">
        <f>Source!AL2506+Source!AM2506+Source!AO2506</f>
        <v>7360.1299999999992</v>
      </c>
      <c r="G1759" s="39"/>
      <c r="H1759" s="38"/>
      <c r="I1759" s="39" t="str">
        <f>Source!BO2506</f>
        <v>17-01-001-15</v>
      </c>
      <c r="J1759" s="39"/>
      <c r="K1759" s="38"/>
      <c r="L1759" s="40"/>
      <c r="S1759">
        <f>ROUND((Source!FX2506/100)*((ROUND(Source!AF2506*Source!I2506, 2)+ROUND(Source!AE2506*Source!I2506, 2))), 2)</f>
        <v>99.43</v>
      </c>
      <c r="T1759">
        <f>Source!X2506</f>
        <v>2795.72</v>
      </c>
      <c r="U1759">
        <f>ROUND((Source!FY2506/100)*((ROUND(Source!AF2506*Source!I2506, 2)+ROUND(Source!AE2506*Source!I2506, 2))), 2)</f>
        <v>60.89</v>
      </c>
      <c r="V1759">
        <f>Source!Y2506</f>
        <v>1597.56</v>
      </c>
    </row>
    <row r="1760" spans="1:26">
      <c r="C1760" s="31" t="str">
        <f>"Объем: "&amp;Source!I2506&amp;"=1/"&amp;"10"</f>
        <v>Объем: 0,1=1/10</v>
      </c>
    </row>
    <row r="1761" spans="1:26" ht="14.25">
      <c r="A1761" s="23"/>
      <c r="B1761" s="53"/>
      <c r="C1761" s="53" t="s">
        <v>1026</v>
      </c>
      <c r="D1761" s="37"/>
      <c r="E1761" s="10"/>
      <c r="F1761" s="38">
        <f>Source!AO2506</f>
        <v>731.5</v>
      </c>
      <c r="G1761" s="39" t="str">
        <f>Source!DG2506</f>
        <v>)*1,15</v>
      </c>
      <c r="H1761" s="38">
        <f>ROUND(Source!AF2506*Source!I2506, 2)</f>
        <v>84.12</v>
      </c>
      <c r="I1761" s="39"/>
      <c r="J1761" s="39">
        <f>IF(Source!BA2506&lt;&gt; 0, Source!BA2506, 1)</f>
        <v>33.049999999999997</v>
      </c>
      <c r="K1761" s="38">
        <f>Source!S2506</f>
        <v>2780.27</v>
      </c>
      <c r="L1761" s="40"/>
      <c r="R1761">
        <f>H1761</f>
        <v>84.12</v>
      </c>
    </row>
    <row r="1762" spans="1:26" ht="14.25">
      <c r="A1762" s="23"/>
      <c r="B1762" s="53"/>
      <c r="C1762" s="53" t="s">
        <v>92</v>
      </c>
      <c r="D1762" s="37"/>
      <c r="E1762" s="10"/>
      <c r="F1762" s="38">
        <f>Source!AM2506</f>
        <v>134.4</v>
      </c>
      <c r="G1762" s="39" t="str">
        <f>Source!DE2506</f>
        <v>)*1,25</v>
      </c>
      <c r="H1762" s="38">
        <f>ROUND(Source!AD2506*Source!I2506, 2)</f>
        <v>16.8</v>
      </c>
      <c r="I1762" s="39"/>
      <c r="J1762" s="39">
        <f>IF(Source!BB2506&lt;&gt; 0, Source!BB2506, 1)</f>
        <v>11.42</v>
      </c>
      <c r="K1762" s="38">
        <f>Source!Q2506</f>
        <v>191.86</v>
      </c>
      <c r="L1762" s="40"/>
    </row>
    <row r="1763" spans="1:26" ht="14.25">
      <c r="A1763" s="23"/>
      <c r="B1763" s="53"/>
      <c r="C1763" s="53" t="s">
        <v>1032</v>
      </c>
      <c r="D1763" s="37"/>
      <c r="E1763" s="10"/>
      <c r="F1763" s="38">
        <f>Source!AN2506</f>
        <v>17.55</v>
      </c>
      <c r="G1763" s="39" t="str">
        <f>Source!DF2506</f>
        <v>)*1,25</v>
      </c>
      <c r="H1763" s="50">
        <f>ROUND(Source!AE2506*Source!I2506, 2)</f>
        <v>2.19</v>
      </c>
      <c r="I1763" s="39"/>
      <c r="J1763" s="39">
        <f>IF(Source!BS2506&lt;&gt; 0, Source!BS2506, 1)</f>
        <v>33.049999999999997</v>
      </c>
      <c r="K1763" s="50">
        <f>Source!R2506</f>
        <v>72.510000000000005</v>
      </c>
      <c r="L1763" s="40"/>
      <c r="R1763">
        <f>H1763</f>
        <v>2.19</v>
      </c>
    </row>
    <row r="1764" spans="1:26" ht="14.25">
      <c r="A1764" s="23"/>
      <c r="B1764" s="53"/>
      <c r="C1764" s="53" t="s">
        <v>1034</v>
      </c>
      <c r="D1764" s="37"/>
      <c r="E1764" s="10"/>
      <c r="F1764" s="38">
        <f>Source!AL2506</f>
        <v>6494.23</v>
      </c>
      <c r="G1764" s="39" t="str">
        <f>Source!DD2506</f>
        <v/>
      </c>
      <c r="H1764" s="38">
        <f>ROUND(Source!AC2506*Source!I2506, 2)</f>
        <v>649.41999999999996</v>
      </c>
      <c r="I1764" s="39"/>
      <c r="J1764" s="39">
        <f>IF(Source!BC2506&lt;&gt; 0, Source!BC2506, 1)</f>
        <v>11.72</v>
      </c>
      <c r="K1764" s="38">
        <f>Source!P2506</f>
        <v>7611.24</v>
      </c>
      <c r="L1764" s="40"/>
    </row>
    <row r="1765" spans="1:26" ht="14.25">
      <c r="A1765" s="23"/>
      <c r="B1765" s="53"/>
      <c r="C1765" s="53" t="s">
        <v>1027</v>
      </c>
      <c r="D1765" s="37" t="s">
        <v>1028</v>
      </c>
      <c r="E1765" s="10">
        <f>Source!BZ2506</f>
        <v>128</v>
      </c>
      <c r="F1765" s="69" t="str">
        <f>CONCATENATE(" )", Source!DL2506, Source!FT2506, "=", Source!FX2506)</f>
        <v xml:space="preserve"> )*0,9=115,2</v>
      </c>
      <c r="G1765" s="70"/>
      <c r="H1765" s="38">
        <f>SUM(S1759:S1767)</f>
        <v>99.43</v>
      </c>
      <c r="I1765" s="41" t="str">
        <f>CONCATENATE(Source!FX2506, Source!FV2506, "=")</f>
        <v>115,2*0,85=</v>
      </c>
      <c r="J1765" s="36">
        <f>Source!AT2506</f>
        <v>98</v>
      </c>
      <c r="K1765" s="38">
        <f>SUM(T1759:T1767)</f>
        <v>2795.72</v>
      </c>
      <c r="L1765" s="40"/>
    </row>
    <row r="1766" spans="1:26" ht="14.25">
      <c r="A1766" s="23"/>
      <c r="B1766" s="53"/>
      <c r="C1766" s="53" t="s">
        <v>1029</v>
      </c>
      <c r="D1766" s="37" t="s">
        <v>1028</v>
      </c>
      <c r="E1766" s="10">
        <f>Source!CA2506</f>
        <v>83</v>
      </c>
      <c r="F1766" s="69" t="str">
        <f>CONCATENATE(" )", Source!DM2506, Source!FU2506, "=", Source!FY2506)</f>
        <v xml:space="preserve"> )*0,85=70,55</v>
      </c>
      <c r="G1766" s="70"/>
      <c r="H1766" s="38">
        <f>SUM(U1759:U1767)</f>
        <v>60.89</v>
      </c>
      <c r="I1766" s="41" t="str">
        <f>CONCATENATE(Source!FY2506, Source!FW2506, "=")</f>
        <v>70,55*0,8=</v>
      </c>
      <c r="J1766" s="36">
        <f>Source!AU2506</f>
        <v>56</v>
      </c>
      <c r="K1766" s="38">
        <f>SUM(V1759:V1767)</f>
        <v>1597.56</v>
      </c>
      <c r="L1766" s="40"/>
    </row>
    <row r="1767" spans="1:26" ht="14.25">
      <c r="A1767" s="54"/>
      <c r="B1767" s="55"/>
      <c r="C1767" s="55" t="s">
        <v>1030</v>
      </c>
      <c r="D1767" s="43" t="s">
        <v>1031</v>
      </c>
      <c r="E1767" s="44">
        <f>Source!AQ2506</f>
        <v>76.040000000000006</v>
      </c>
      <c r="F1767" s="45"/>
      <c r="G1767" s="47" t="str">
        <f>Source!DI2506</f>
        <v>)*1,15</v>
      </c>
      <c r="H1767" s="45"/>
      <c r="I1767" s="47"/>
      <c r="J1767" s="47"/>
      <c r="K1767" s="45"/>
      <c r="L1767" s="51">
        <f>Source!U2506</f>
        <v>8.7446000000000002</v>
      </c>
    </row>
    <row r="1768" spans="1:26" ht="15">
      <c r="G1768" s="71">
        <f>H1761+H1762+H1764+H1765+H1766</f>
        <v>910.66</v>
      </c>
      <c r="H1768" s="71"/>
      <c r="J1768" s="71">
        <f>K1761+K1762+K1764+K1765+K1766</f>
        <v>14976.649999999998</v>
      </c>
      <c r="K1768" s="71"/>
      <c r="L1768" s="49">
        <f>Source!U2506</f>
        <v>8.7446000000000002</v>
      </c>
      <c r="O1768" s="32">
        <f>G1768</f>
        <v>910.66</v>
      </c>
      <c r="P1768" s="32">
        <f>J1768</f>
        <v>14976.649999999998</v>
      </c>
      <c r="Q1768" s="32">
        <f>L1768</f>
        <v>8.7446000000000002</v>
      </c>
      <c r="W1768">
        <f>IF(Source!BI2506&lt;=1,H1761+H1762+H1764+H1765+H1766, 0)</f>
        <v>910.66</v>
      </c>
      <c r="X1768">
        <f>IF(Source!BI2506=2,H1761+H1762+H1764+H1765+H1766, 0)</f>
        <v>0</v>
      </c>
      <c r="Y1768">
        <f>IF(Source!BI2506=3,H1761+H1762+H1764+H1765+H1766, 0)</f>
        <v>0</v>
      </c>
      <c r="Z1768">
        <f>IF(Source!BI2506=4,H1761+H1762+H1764+H1765+H1766, 0)</f>
        <v>0</v>
      </c>
    </row>
    <row r="1769" spans="1:26" ht="79.5">
      <c r="A1769" s="23" t="str">
        <f>Source!E2507</f>
        <v>15</v>
      </c>
      <c r="B1769" s="53" t="s">
        <v>1048</v>
      </c>
      <c r="C1769" s="53" t="str">
        <f>Source!G2507</f>
        <v>Установка поддонов душевых чугунных и стальных мелких</v>
      </c>
      <c r="D1769" s="37" t="str">
        <f>Source!H2507</f>
        <v>10 компл.</v>
      </c>
      <c r="E1769" s="10">
        <f>Source!I2507</f>
        <v>0.1</v>
      </c>
      <c r="F1769" s="38">
        <f>Source!AL2507+Source!AM2507+Source!AO2507</f>
        <v>3662.92</v>
      </c>
      <c r="G1769" s="39"/>
      <c r="H1769" s="38"/>
      <c r="I1769" s="39" t="str">
        <f>Source!BO2507</f>
        <v>17-01-001-18</v>
      </c>
      <c r="J1769" s="39"/>
      <c r="K1769" s="38"/>
      <c r="L1769" s="40"/>
      <c r="S1769">
        <f>ROUND((Source!FX2507/100)*((ROUND(Source!AF2507*Source!I2507, 2)+ROUND(Source!AE2507*Source!I2507, 2))), 2)</f>
        <v>14.33</v>
      </c>
      <c r="T1769">
        <f>Source!X2507</f>
        <v>402.79</v>
      </c>
      <c r="U1769">
        <f>ROUND((Source!FY2507/100)*((ROUND(Source!AF2507*Source!I2507, 2)+ROUND(Source!AE2507*Source!I2507, 2))), 2)</f>
        <v>8.7799999999999994</v>
      </c>
      <c r="V1769">
        <f>Source!Y2507</f>
        <v>230.17</v>
      </c>
    </row>
    <row r="1770" spans="1:26">
      <c r="C1770" s="31" t="str">
        <f>"Объем: "&amp;Source!I2507&amp;"=1/"&amp;"10"</f>
        <v>Объем: 0,1=1/10</v>
      </c>
    </row>
    <row r="1771" spans="1:26" ht="14.25">
      <c r="A1771" s="23"/>
      <c r="B1771" s="53"/>
      <c r="C1771" s="53" t="s">
        <v>1026</v>
      </c>
      <c r="D1771" s="37"/>
      <c r="E1771" s="10"/>
      <c r="F1771" s="38">
        <f>Source!AO2507</f>
        <v>104.76</v>
      </c>
      <c r="G1771" s="39" t="str">
        <f>Source!DG2507</f>
        <v>)*1,15</v>
      </c>
      <c r="H1771" s="38">
        <f>ROUND(Source!AF2507*Source!I2507, 2)</f>
        <v>12.05</v>
      </c>
      <c r="I1771" s="39"/>
      <c r="J1771" s="39">
        <f>IF(Source!BA2507&lt;&gt; 0, Source!BA2507, 1)</f>
        <v>33.049999999999997</v>
      </c>
      <c r="K1771" s="38">
        <f>Source!S2507</f>
        <v>398.15</v>
      </c>
      <c r="L1771" s="40"/>
      <c r="R1771">
        <f>H1771</f>
        <v>12.05</v>
      </c>
    </row>
    <row r="1772" spans="1:26" ht="14.25">
      <c r="A1772" s="23"/>
      <c r="B1772" s="53"/>
      <c r="C1772" s="53" t="s">
        <v>92</v>
      </c>
      <c r="D1772" s="37"/>
      <c r="E1772" s="10"/>
      <c r="F1772" s="38">
        <f>Source!AM2507</f>
        <v>61.24</v>
      </c>
      <c r="G1772" s="39" t="str">
        <f>Source!DE2507</f>
        <v>)*1,25</v>
      </c>
      <c r="H1772" s="38">
        <f>ROUND(Source!AD2507*Source!I2507, 2)</f>
        <v>7.66</v>
      </c>
      <c r="I1772" s="39"/>
      <c r="J1772" s="39">
        <f>IF(Source!BB2507&lt;&gt; 0, Source!BB2507, 1)</f>
        <v>11.19</v>
      </c>
      <c r="K1772" s="38">
        <f>Source!Q2507</f>
        <v>85.66</v>
      </c>
      <c r="L1772" s="40"/>
    </row>
    <row r="1773" spans="1:26" ht="14.25">
      <c r="A1773" s="23"/>
      <c r="B1773" s="53"/>
      <c r="C1773" s="53" t="s">
        <v>1032</v>
      </c>
      <c r="D1773" s="37"/>
      <c r="E1773" s="10"/>
      <c r="F1773" s="38">
        <f>Source!AN2507</f>
        <v>3.11</v>
      </c>
      <c r="G1773" s="39" t="str">
        <f>Source!DF2507</f>
        <v>)*1,25</v>
      </c>
      <c r="H1773" s="50">
        <f>ROUND(Source!AE2507*Source!I2507, 2)</f>
        <v>0.39</v>
      </c>
      <c r="I1773" s="39"/>
      <c r="J1773" s="39">
        <f>IF(Source!BS2507&lt;&gt; 0, Source!BS2507, 1)</f>
        <v>33.049999999999997</v>
      </c>
      <c r="K1773" s="50">
        <f>Source!R2507</f>
        <v>12.86</v>
      </c>
      <c r="L1773" s="40"/>
      <c r="R1773">
        <f>H1773</f>
        <v>0.39</v>
      </c>
    </row>
    <row r="1774" spans="1:26" ht="14.25">
      <c r="A1774" s="23"/>
      <c r="B1774" s="53"/>
      <c r="C1774" s="53" t="s">
        <v>1034</v>
      </c>
      <c r="D1774" s="37"/>
      <c r="E1774" s="10"/>
      <c r="F1774" s="38">
        <f>Source!AL2507</f>
        <v>3496.92</v>
      </c>
      <c r="G1774" s="39" t="str">
        <f>Source!DD2507</f>
        <v/>
      </c>
      <c r="H1774" s="38">
        <f>ROUND(Source!AC2507*Source!I2507, 2)</f>
        <v>349.69</v>
      </c>
      <c r="I1774" s="39"/>
      <c r="J1774" s="39">
        <f>IF(Source!BC2507&lt;&gt; 0, Source!BC2507, 1)</f>
        <v>4.1900000000000004</v>
      </c>
      <c r="K1774" s="38">
        <f>Source!P2507</f>
        <v>1465.21</v>
      </c>
      <c r="L1774" s="40"/>
    </row>
    <row r="1775" spans="1:26" ht="14.25">
      <c r="A1775" s="23"/>
      <c r="B1775" s="53"/>
      <c r="C1775" s="53" t="s">
        <v>1027</v>
      </c>
      <c r="D1775" s="37" t="s">
        <v>1028</v>
      </c>
      <c r="E1775" s="10">
        <f>Source!BZ2507</f>
        <v>128</v>
      </c>
      <c r="F1775" s="69" t="str">
        <f>CONCATENATE(" )", Source!DL2507, Source!FT2507, "=", Source!FX2507)</f>
        <v xml:space="preserve"> )*0,9=115,2</v>
      </c>
      <c r="G1775" s="70"/>
      <c r="H1775" s="38">
        <f>SUM(S1769:S1779)</f>
        <v>14.33</v>
      </c>
      <c r="I1775" s="41" t="str">
        <f>CONCATENATE(Source!FX2507, Source!FV2507, "=")</f>
        <v>115,2*0,85=</v>
      </c>
      <c r="J1775" s="36">
        <f>Source!AT2507</f>
        <v>98</v>
      </c>
      <c r="K1775" s="38">
        <f>SUM(T1769:T1779)</f>
        <v>402.79</v>
      </c>
      <c r="L1775" s="40"/>
    </row>
    <row r="1776" spans="1:26" ht="14.25">
      <c r="A1776" s="23"/>
      <c r="B1776" s="53"/>
      <c r="C1776" s="53" t="s">
        <v>1029</v>
      </c>
      <c r="D1776" s="37" t="s">
        <v>1028</v>
      </c>
      <c r="E1776" s="10">
        <f>Source!CA2507</f>
        <v>83</v>
      </c>
      <c r="F1776" s="69" t="str">
        <f>CONCATENATE(" )", Source!DM2507, Source!FU2507, "=", Source!FY2507)</f>
        <v xml:space="preserve"> )*0,85=70,55</v>
      </c>
      <c r="G1776" s="70"/>
      <c r="H1776" s="38">
        <f>SUM(U1769:U1779)</f>
        <v>8.7799999999999994</v>
      </c>
      <c r="I1776" s="41" t="str">
        <f>CONCATENATE(Source!FY2507, Source!FW2507, "=")</f>
        <v>70,55*0,8=</v>
      </c>
      <c r="J1776" s="36">
        <f>Source!AU2507</f>
        <v>56</v>
      </c>
      <c r="K1776" s="38">
        <f>SUM(V1769:V1779)</f>
        <v>230.17</v>
      </c>
      <c r="L1776" s="40"/>
    </row>
    <row r="1777" spans="1:26" ht="14.25">
      <c r="A1777" s="23"/>
      <c r="B1777" s="53"/>
      <c r="C1777" s="53" t="s">
        <v>1030</v>
      </c>
      <c r="D1777" s="37" t="s">
        <v>1031</v>
      </c>
      <c r="E1777" s="10">
        <f>Source!AQ2507</f>
        <v>10.89</v>
      </c>
      <c r="F1777" s="38"/>
      <c r="G1777" s="39" t="str">
        <f>Source!DI2507</f>
        <v>)*1,15</v>
      </c>
      <c r="H1777" s="38"/>
      <c r="I1777" s="39"/>
      <c r="J1777" s="39"/>
      <c r="K1777" s="38"/>
      <c r="L1777" s="42">
        <f>Source!U2507</f>
        <v>1.2523500000000001</v>
      </c>
    </row>
    <row r="1778" spans="1:26" ht="42.75">
      <c r="A1778" s="23" t="str">
        <f>Source!E2508</f>
        <v>15,1</v>
      </c>
      <c r="B1778" s="53" t="str">
        <f>Source!F2508</f>
        <v>301-1599</v>
      </c>
      <c r="C1778" s="53" t="str">
        <f>Source!G2508</f>
        <v>Поддоны душевые эмалированные стальные, размером 900х900х150 мм (без обвязки)</v>
      </c>
      <c r="D1778" s="37" t="str">
        <f>Source!H2508</f>
        <v>шт.</v>
      </c>
      <c r="E1778" s="10">
        <f>Source!I2508</f>
        <v>1</v>
      </c>
      <c r="F1778" s="38">
        <f>Source!AL2508+Source!AM2508+Source!AO2508</f>
        <v>816.29</v>
      </c>
      <c r="G1778" s="52" t="s">
        <v>3</v>
      </c>
      <c r="H1778" s="38">
        <f>ROUND(Source!AC2508*Source!I2508, 2)+ROUND(Source!AD2508*Source!I2508, 2)+ROUND(Source!AF2508*Source!I2508, 2)</f>
        <v>816.29</v>
      </c>
      <c r="I1778" s="39"/>
      <c r="J1778" s="39">
        <f>IF(Source!BC2508&lt;&gt; 0, Source!BC2508, 1)</f>
        <v>2.31</v>
      </c>
      <c r="K1778" s="38">
        <f>Source!O2508</f>
        <v>1885.63</v>
      </c>
      <c r="L1778" s="40"/>
      <c r="S1778">
        <f>ROUND((Source!FX2508/100)*((ROUND(Source!AF2508*Source!I2508, 2)+ROUND(Source!AE2508*Source!I2508, 2))), 2)</f>
        <v>0</v>
      </c>
      <c r="T1778">
        <f>Source!X2508</f>
        <v>0</v>
      </c>
      <c r="U1778">
        <f>ROUND((Source!FY2508/100)*((ROUND(Source!AF2508*Source!I2508, 2)+ROUND(Source!AE2508*Source!I2508, 2))), 2)</f>
        <v>0</v>
      </c>
      <c r="V1778">
        <f>Source!Y2508</f>
        <v>0</v>
      </c>
      <c r="W1778">
        <f>IF(Source!BI2508&lt;=1,H1778, 0)</f>
        <v>816.29</v>
      </c>
      <c r="X1778">
        <f>IF(Source!BI2508=2,H1778, 0)</f>
        <v>0</v>
      </c>
      <c r="Y1778">
        <f>IF(Source!BI2508=3,H1778, 0)</f>
        <v>0</v>
      </c>
      <c r="Z1778">
        <f>IF(Source!BI2508=4,H1778, 0)</f>
        <v>0</v>
      </c>
    </row>
    <row r="1779" spans="1:26" ht="42.75">
      <c r="A1779" s="54" t="str">
        <f>Source!E2509</f>
        <v>15,2</v>
      </c>
      <c r="B1779" s="55" t="str">
        <f>Source!F2509</f>
        <v>301-0624</v>
      </c>
      <c r="C1779" s="55" t="str">
        <f>Source!G2509</f>
        <v>Смесители для душевых установок СМ-Д-ШЛ с душевой сеткой на гибком шланге</v>
      </c>
      <c r="D1779" s="43" t="str">
        <f>Source!H2509</f>
        <v>компл.</v>
      </c>
      <c r="E1779" s="44">
        <f>Source!I2509</f>
        <v>1</v>
      </c>
      <c r="F1779" s="45">
        <f>Source!AL2509+Source!AM2509+Source!AO2509</f>
        <v>126.46</v>
      </c>
      <c r="G1779" s="46" t="s">
        <v>3</v>
      </c>
      <c r="H1779" s="45">
        <f>ROUND(Source!AC2509*Source!I2509, 2)+ROUND(Source!AD2509*Source!I2509, 2)+ROUND(Source!AF2509*Source!I2509, 2)</f>
        <v>126.46</v>
      </c>
      <c r="I1779" s="47"/>
      <c r="J1779" s="47">
        <f>IF(Source!BC2509&lt;&gt; 0, Source!BC2509, 1)</f>
        <v>1</v>
      </c>
      <c r="K1779" s="45">
        <f>Source!O2509</f>
        <v>126.46</v>
      </c>
      <c r="L1779" s="48"/>
      <c r="S1779">
        <f>ROUND((Source!FX2509/100)*((ROUND(Source!AF2509*Source!I2509, 2)+ROUND(Source!AE2509*Source!I2509, 2))), 2)</f>
        <v>0</v>
      </c>
      <c r="T1779">
        <f>Source!X2509</f>
        <v>0</v>
      </c>
      <c r="U1779">
        <f>ROUND((Source!FY2509/100)*((ROUND(Source!AF2509*Source!I2509, 2)+ROUND(Source!AE2509*Source!I2509, 2))), 2)</f>
        <v>0</v>
      </c>
      <c r="V1779">
        <f>Source!Y2509</f>
        <v>0</v>
      </c>
      <c r="W1779">
        <f>IF(Source!BI2509&lt;=1,H1779, 0)</f>
        <v>126.46</v>
      </c>
      <c r="X1779">
        <f>IF(Source!BI2509=2,H1779, 0)</f>
        <v>0</v>
      </c>
      <c r="Y1779">
        <f>IF(Source!BI2509=3,H1779, 0)</f>
        <v>0</v>
      </c>
      <c r="Z1779">
        <f>IF(Source!BI2509=4,H1779, 0)</f>
        <v>0</v>
      </c>
    </row>
    <row r="1780" spans="1:26" ht="15">
      <c r="G1780" s="71">
        <f>H1771+H1772+H1774+H1775+H1776+SUM(H1778:H1779)</f>
        <v>1335.26</v>
      </c>
      <c r="H1780" s="71"/>
      <c r="J1780" s="71">
        <f>K1771+K1772+K1774+K1775+K1776+SUM(K1778:K1779)</f>
        <v>4594.07</v>
      </c>
      <c r="K1780" s="71"/>
      <c r="L1780" s="49">
        <f>Source!U2507</f>
        <v>1.2523500000000001</v>
      </c>
      <c r="O1780" s="32">
        <f>G1780</f>
        <v>1335.26</v>
      </c>
      <c r="P1780" s="32">
        <f>J1780</f>
        <v>4594.07</v>
      </c>
      <c r="Q1780" s="32">
        <f>L1780</f>
        <v>1.2523500000000001</v>
      </c>
      <c r="W1780">
        <f>IF(Source!BI2507&lt;=1,H1771+H1772+H1774+H1775+H1776, 0)</f>
        <v>392.50999999999993</v>
      </c>
      <c r="X1780">
        <f>IF(Source!BI2507=2,H1771+H1772+H1774+H1775+H1776, 0)</f>
        <v>0</v>
      </c>
      <c r="Y1780">
        <f>IF(Source!BI2507=3,H1771+H1772+H1774+H1775+H1776, 0)</f>
        <v>0</v>
      </c>
      <c r="Z1780">
        <f>IF(Source!BI2507=4,H1771+H1772+H1774+H1775+H1776, 0)</f>
        <v>0</v>
      </c>
    </row>
    <row r="1781" spans="1:26" ht="42.75">
      <c r="A1781" s="23" t="str">
        <f>Source!E2510</f>
        <v>16</v>
      </c>
      <c r="B1781" s="53" t="str">
        <f>Source!F2510</f>
        <v>т01-01-01-041</v>
      </c>
      <c r="C1781" s="53" t="str">
        <f>Source!G2510</f>
        <v>Погрузка при автомобильных перевозках мусора строительного с погрузкой вручную</v>
      </c>
      <c r="D1781" s="37" t="str">
        <f>Source!H2510</f>
        <v>1 Т ГРУЗА</v>
      </c>
      <c r="E1781" s="10">
        <f>Source!I2510</f>
        <v>0.3</v>
      </c>
      <c r="F1781" s="38">
        <f>Source!AL2510+Source!AM2510+Source!AO2510</f>
        <v>42.98</v>
      </c>
      <c r="G1781" s="39"/>
      <c r="H1781" s="38"/>
      <c r="I1781" s="39" t="str">
        <f>Source!BO2510</f>
        <v/>
      </c>
      <c r="J1781" s="39"/>
      <c r="K1781" s="38"/>
      <c r="L1781" s="40"/>
      <c r="S1781">
        <f>ROUND((Source!FX2510/100)*((ROUND(Source!AF2510*Source!I2510, 2)+ROUND(Source!AE2510*Source!I2510, 2))), 2)</f>
        <v>0</v>
      </c>
      <c r="T1781">
        <f>Source!X2510</f>
        <v>0</v>
      </c>
      <c r="U1781">
        <f>ROUND((Source!FY2510/100)*((ROUND(Source!AF2510*Source!I2510, 2)+ROUND(Source!AE2510*Source!I2510, 2))), 2)</f>
        <v>0</v>
      </c>
      <c r="V1781">
        <f>Source!Y2510</f>
        <v>0</v>
      </c>
    </row>
    <row r="1782" spans="1:26" ht="14.25">
      <c r="A1782" s="54"/>
      <c r="B1782" s="55"/>
      <c r="C1782" s="55" t="s">
        <v>92</v>
      </c>
      <c r="D1782" s="43"/>
      <c r="E1782" s="44"/>
      <c r="F1782" s="45">
        <f>Source!AM2510</f>
        <v>42.98</v>
      </c>
      <c r="G1782" s="47" t="str">
        <f>Source!DE2510</f>
        <v/>
      </c>
      <c r="H1782" s="45">
        <f>ROUND(Source!AD2510*Source!I2510, 2)</f>
        <v>12.89</v>
      </c>
      <c r="I1782" s="47"/>
      <c r="J1782" s="47">
        <f>IF(Source!BB2510&lt;&gt; 0, Source!BB2510, 1)</f>
        <v>14.43</v>
      </c>
      <c r="K1782" s="45">
        <f>Source!Q2510</f>
        <v>186.06</v>
      </c>
      <c r="L1782" s="48"/>
    </row>
    <row r="1783" spans="1:26" ht="15">
      <c r="G1783" s="71">
        <f>H1782</f>
        <v>12.89</v>
      </c>
      <c r="H1783" s="71"/>
      <c r="J1783" s="71">
        <f>K1782</f>
        <v>186.06</v>
      </c>
      <c r="K1783" s="71"/>
      <c r="L1783" s="49">
        <f>Source!U2510</f>
        <v>0</v>
      </c>
      <c r="O1783" s="32">
        <f>G1783</f>
        <v>12.89</v>
      </c>
      <c r="P1783" s="32">
        <f>J1783</f>
        <v>186.06</v>
      </c>
      <c r="Q1783" s="32">
        <f>L1783</f>
        <v>0</v>
      </c>
      <c r="W1783">
        <f>IF(Source!BI2510&lt;=1,H1782, 0)</f>
        <v>12.89</v>
      </c>
      <c r="X1783">
        <f>IF(Source!BI2510=2,H1782, 0)</f>
        <v>0</v>
      </c>
      <c r="Y1783">
        <f>IF(Source!BI2510=3,H1782, 0)</f>
        <v>0</v>
      </c>
      <c r="Z1783">
        <f>IF(Source!BI2510=4,H1782, 0)</f>
        <v>0</v>
      </c>
    </row>
    <row r="1784" spans="1:26" ht="57">
      <c r="A1784" s="23" t="str">
        <f>Source!E2511</f>
        <v>17</v>
      </c>
      <c r="B1784" s="53" t="str">
        <f>Source!F2511</f>
        <v>т03-01-01-040</v>
      </c>
      <c r="C1784" s="53" t="str">
        <f>Source!G2511</f>
        <v>Перевозка грузов I класса автомобилями бортовыми грузоподъемностью до 15 т на расстояние до 40 км</v>
      </c>
      <c r="D1784" s="37" t="str">
        <f>Source!H2511</f>
        <v>1 Т ГРУЗА</v>
      </c>
      <c r="E1784" s="10">
        <f>Source!I2511</f>
        <v>0.3</v>
      </c>
      <c r="F1784" s="38">
        <f>Source!AL2511+Source!AM2511+Source!AO2511</f>
        <v>20.91</v>
      </c>
      <c r="G1784" s="39"/>
      <c r="H1784" s="38"/>
      <c r="I1784" s="39" t="str">
        <f>Source!BO2511</f>
        <v/>
      </c>
      <c r="J1784" s="39"/>
      <c r="K1784" s="38"/>
      <c r="L1784" s="40"/>
      <c r="S1784">
        <f>ROUND((Source!FX2511/100)*((ROUND(Source!AF2511*Source!I2511, 2)+ROUND(Source!AE2511*Source!I2511, 2))), 2)</f>
        <v>0</v>
      </c>
      <c r="T1784">
        <f>Source!X2511</f>
        <v>0</v>
      </c>
      <c r="U1784">
        <f>ROUND((Source!FY2511/100)*((ROUND(Source!AF2511*Source!I2511, 2)+ROUND(Source!AE2511*Source!I2511, 2))), 2)</f>
        <v>0</v>
      </c>
      <c r="V1784">
        <f>Source!Y2511</f>
        <v>0</v>
      </c>
    </row>
    <row r="1785" spans="1:26" ht="14.25">
      <c r="A1785" s="54"/>
      <c r="B1785" s="55"/>
      <c r="C1785" s="55" t="s">
        <v>92</v>
      </c>
      <c r="D1785" s="43"/>
      <c r="E1785" s="44"/>
      <c r="F1785" s="45">
        <f>Source!AM2511</f>
        <v>20.91</v>
      </c>
      <c r="G1785" s="47" t="str">
        <f>Source!DE2511</f>
        <v/>
      </c>
      <c r="H1785" s="45">
        <f>ROUND(Source!AD2511*Source!I2511, 2)</f>
        <v>6.27</v>
      </c>
      <c r="I1785" s="47"/>
      <c r="J1785" s="47">
        <f>IF(Source!BB2511&lt;&gt; 0, Source!BB2511, 1)</f>
        <v>9.89</v>
      </c>
      <c r="K1785" s="45">
        <f>Source!Q2511</f>
        <v>62.04</v>
      </c>
      <c r="L1785" s="48"/>
    </row>
    <row r="1786" spans="1:26" ht="15">
      <c r="G1786" s="71">
        <f>H1785</f>
        <v>6.27</v>
      </c>
      <c r="H1786" s="71"/>
      <c r="J1786" s="71">
        <f>K1785</f>
        <v>62.04</v>
      </c>
      <c r="K1786" s="71"/>
      <c r="L1786" s="49">
        <f>Source!U2511</f>
        <v>0</v>
      </c>
      <c r="O1786" s="32">
        <f>G1786</f>
        <v>6.27</v>
      </c>
      <c r="P1786" s="32">
        <f>J1786</f>
        <v>62.04</v>
      </c>
      <c r="Q1786" s="32">
        <f>L1786</f>
        <v>0</v>
      </c>
      <c r="W1786">
        <f>IF(Source!BI2511&lt;=1,H1785, 0)</f>
        <v>6.27</v>
      </c>
      <c r="X1786">
        <f>IF(Source!BI2511=2,H1785, 0)</f>
        <v>0</v>
      </c>
      <c r="Y1786">
        <f>IF(Source!BI2511=3,H1785, 0)</f>
        <v>0</v>
      </c>
      <c r="Z1786">
        <f>IF(Source!BI2511=4,H1785, 0)</f>
        <v>0</v>
      </c>
    </row>
    <row r="1788" spans="1:26" ht="15">
      <c r="A1788" s="73" t="str">
        <f>CONCATENATE("Итого по подразделу: ",IF(Source!G2513&lt;&gt;"Новый подраздел", Source!G2513, ""))</f>
        <v>Итого по подразделу: ремонт</v>
      </c>
      <c r="B1788" s="73"/>
      <c r="C1788" s="73"/>
      <c r="D1788" s="73"/>
      <c r="E1788" s="73"/>
      <c r="F1788" s="73"/>
      <c r="G1788" s="72">
        <f>SUM(O1696:O1787)</f>
        <v>6360.6100000000006</v>
      </c>
      <c r="H1788" s="72"/>
      <c r="I1788" s="35"/>
      <c r="J1788" s="72">
        <f>SUM(P1696:P1787)</f>
        <v>69275.809999999983</v>
      </c>
      <c r="K1788" s="72"/>
      <c r="L1788" s="49">
        <f>SUM(Q1696:Q1787)</f>
        <v>55.229090499999984</v>
      </c>
    </row>
    <row r="1792" spans="1:26" ht="15">
      <c r="A1792" s="73" t="str">
        <f>CONCATENATE("Итого по разделу: ",IF(Source!G2543&lt;&gt;"Новый раздел", Source!G2543, ""))</f>
        <v>Итого по разделу: туалет 1-26</v>
      </c>
      <c r="B1792" s="73"/>
      <c r="C1792" s="73"/>
      <c r="D1792" s="73"/>
      <c r="E1792" s="73"/>
      <c r="F1792" s="73"/>
      <c r="G1792" s="72">
        <f>SUM(O1631:O1791)</f>
        <v>6745.2300000000005</v>
      </c>
      <c r="H1792" s="72"/>
      <c r="I1792" s="35"/>
      <c r="J1792" s="72">
        <f>SUM(P1631:P1791)</f>
        <v>80160.259999999995</v>
      </c>
      <c r="K1792" s="72"/>
      <c r="L1792" s="49">
        <f>SUM(Q1631:Q1791)</f>
        <v>72.058390500000002</v>
      </c>
    </row>
    <row r="1796" spans="1:32" ht="15">
      <c r="A1796" s="73" t="str">
        <f>CONCATENATE("Итого по локальной смете: ",IF(Source!G2573&lt;&gt;"Новая локальная смета", Source!G2573, ""))</f>
        <v xml:space="preserve">Итого по локальной смете: </v>
      </c>
      <c r="B1796" s="73"/>
      <c r="C1796" s="73"/>
      <c r="D1796" s="73"/>
      <c r="E1796" s="73"/>
      <c r="F1796" s="73"/>
      <c r="G1796" s="72">
        <f>SUM(O42:O1795)</f>
        <v>156233.44000000003</v>
      </c>
      <c r="H1796" s="72"/>
      <c r="I1796" s="35"/>
      <c r="J1796" s="72">
        <f>SUM(P42:P1795)</f>
        <v>1193517.95</v>
      </c>
      <c r="K1796" s="72"/>
      <c r="L1796" s="49">
        <f>SUM(Q42:Q1795)</f>
        <v>1009.3403055000002</v>
      </c>
    </row>
    <row r="1799" spans="1:32" ht="14.25">
      <c r="C1799" s="75"/>
      <c r="D1799" s="75"/>
      <c r="E1799" s="75"/>
      <c r="F1799" s="75"/>
      <c r="G1799" s="75"/>
      <c r="H1799" s="75"/>
      <c r="I1799" s="75"/>
      <c r="J1799" s="76"/>
      <c r="K1799" s="76"/>
    </row>
    <row r="1800" spans="1:32" ht="14.25">
      <c r="C1800" s="75"/>
      <c r="D1800" s="75"/>
      <c r="E1800" s="75"/>
      <c r="F1800" s="75"/>
      <c r="G1800" s="75"/>
      <c r="H1800" s="75"/>
      <c r="I1800" s="75"/>
      <c r="J1800" s="76"/>
      <c r="K1800" s="76"/>
    </row>
    <row r="1802" spans="1:32" ht="15">
      <c r="A1802" s="73" t="str">
        <f>CONCATENATE("Итого по смете: ",IF(Source!G2605&lt;&gt;"Новый объект", Source!G2605, ""))</f>
        <v>Итого по смете: Ильинский Погост 1 этаж карантин ОВП 2021</v>
      </c>
      <c r="B1802" s="73"/>
      <c r="C1802" s="73"/>
      <c r="D1802" s="73"/>
      <c r="E1802" s="73"/>
      <c r="F1802" s="73"/>
      <c r="G1802" s="72">
        <f>SUM(O1:O1801)</f>
        <v>156233.44000000003</v>
      </c>
      <c r="H1802" s="72"/>
      <c r="I1802" s="35"/>
      <c r="J1802" s="72">
        <f>SUM(P1:P1801)</f>
        <v>1193517.95</v>
      </c>
      <c r="K1802" s="72"/>
      <c r="L1802" s="49">
        <f>SUM(Q1:Q1801)</f>
        <v>1009.3403055000002</v>
      </c>
      <c r="AF1802" s="57" t="str">
        <f>CONCATENATE("Итого по смете: ",IF(Source!G2605&lt;&gt;"Новый объект", Source!G2605, ""))</f>
        <v>Итого по смете: Ильинский Погост 1 этаж карантин ОВП 2021</v>
      </c>
    </row>
    <row r="1804" spans="1:32" ht="14.25">
      <c r="C1804" s="75"/>
      <c r="D1804" s="75"/>
      <c r="E1804" s="75"/>
      <c r="F1804" s="75"/>
      <c r="G1804" s="75"/>
      <c r="H1804" s="75"/>
      <c r="I1804" s="75"/>
      <c r="J1804" s="76"/>
      <c r="K1804" s="76"/>
    </row>
    <row r="1805" spans="1:32" ht="14.25">
      <c r="C1805" s="75" t="str">
        <f>Source!H2635</f>
        <v>всего с НДС</v>
      </c>
      <c r="D1805" s="75"/>
      <c r="E1805" s="75"/>
      <c r="F1805" s="75"/>
      <c r="G1805" s="75"/>
      <c r="H1805" s="75"/>
      <c r="I1805" s="75"/>
      <c r="J1805" s="76">
        <v>1432221.54</v>
      </c>
      <c r="K1805" s="76"/>
    </row>
    <row r="1808" spans="1:32" ht="14.25">
      <c r="A1808" s="34" t="s">
        <v>1049</v>
      </c>
      <c r="B1808" s="34"/>
      <c r="C1808" s="10" t="s">
        <v>1050</v>
      </c>
      <c r="D1808" s="33" t="str">
        <f>IF(Source!CP12&lt;&gt;"", Source!CP12," ")</f>
        <v xml:space="preserve"> </v>
      </c>
      <c r="E1808" s="33"/>
      <c r="F1808" s="33"/>
      <c r="G1808" s="33"/>
      <c r="H1808" s="33"/>
      <c r="I1808" s="11" t="str">
        <f>IF(Source!CO12&lt;&gt;"", Source!CO12," ")</f>
        <v xml:space="preserve"> </v>
      </c>
      <c r="J1808" s="10"/>
      <c r="K1808" s="11"/>
      <c r="L1808" s="11"/>
    </row>
    <row r="1809" spans="1:12" ht="14.25">
      <c r="A1809" s="11"/>
      <c r="B1809" s="11"/>
      <c r="C1809" s="10"/>
      <c r="D1809" s="77" t="s">
        <v>1051</v>
      </c>
      <c r="E1809" s="77"/>
      <c r="F1809" s="77"/>
      <c r="G1809" s="77"/>
      <c r="H1809" s="77"/>
      <c r="I1809" s="11"/>
      <c r="J1809" s="10"/>
      <c r="K1809" s="11"/>
      <c r="L1809" s="11"/>
    </row>
    <row r="1810" spans="1:12" ht="14.25">
      <c r="A1810" s="11"/>
      <c r="B1810" s="11"/>
      <c r="C1810" s="10"/>
      <c r="D1810" s="11"/>
      <c r="E1810" s="11"/>
      <c r="F1810" s="11"/>
      <c r="G1810" s="11"/>
      <c r="H1810" s="11"/>
      <c r="I1810" s="11"/>
      <c r="J1810" s="10"/>
      <c r="K1810" s="11"/>
      <c r="L1810" s="11"/>
    </row>
    <row r="1811" spans="1:12" ht="14.25">
      <c r="A1811" s="34" t="s">
        <v>1049</v>
      </c>
      <c r="B1811" s="34"/>
      <c r="C1811" s="10" t="s">
        <v>1052</v>
      </c>
      <c r="D1811" s="33" t="str">
        <f>IF(Source!AC12&lt;&gt;"", Source!AC12," ")</f>
        <v xml:space="preserve"> </v>
      </c>
      <c r="E1811" s="33"/>
      <c r="F1811" s="33"/>
      <c r="G1811" s="33"/>
      <c r="H1811" s="33"/>
      <c r="I1811" s="11" t="str">
        <f>IF(Source!AB12&lt;&gt;"", Source!AB12," ")</f>
        <v xml:space="preserve"> </v>
      </c>
      <c r="J1811" s="10"/>
      <c r="K1811" s="11"/>
      <c r="L1811" s="11"/>
    </row>
    <row r="1812" spans="1:12" ht="14.25">
      <c r="A1812" s="11"/>
      <c r="B1812" s="11"/>
      <c r="C1812" s="11"/>
      <c r="D1812" s="77" t="s">
        <v>1051</v>
      </c>
      <c r="E1812" s="77"/>
      <c r="F1812" s="77"/>
      <c r="G1812" s="77"/>
      <c r="H1812" s="77"/>
      <c r="I1812" s="11"/>
      <c r="J1812" s="11"/>
      <c r="K1812" s="11"/>
      <c r="L1812" s="11"/>
    </row>
    <row r="1813" spans="1:12" ht="14.25">
      <c r="A1813" s="11"/>
      <c r="B1813" s="11"/>
      <c r="C1813" s="11"/>
      <c r="D1813" s="11"/>
      <c r="E1813" s="11"/>
      <c r="F1813" s="11"/>
      <c r="G1813" s="11"/>
      <c r="H1813" s="11"/>
      <c r="I1813" s="11"/>
      <c r="J1813" s="11"/>
      <c r="K1813" s="11"/>
      <c r="L1813" s="11"/>
    </row>
    <row r="1814" spans="1:12" ht="14.25">
      <c r="A1814" s="11"/>
      <c r="B1814" s="11"/>
      <c r="C1814" s="10" t="s">
        <v>1053</v>
      </c>
      <c r="D1814" s="33" t="str">
        <f>IF(Source!AE12&lt;&gt;"", Source!AE12," ")</f>
        <v xml:space="preserve"> </v>
      </c>
      <c r="E1814" s="33"/>
      <c r="F1814" s="33"/>
      <c r="G1814" s="33"/>
      <c r="H1814" s="33"/>
      <c r="I1814" s="11" t="str">
        <f>IF(Source!AD12&lt;&gt;"", Source!AD12," ")</f>
        <v xml:space="preserve"> </v>
      </c>
      <c r="J1814" s="10"/>
      <c r="K1814" s="11"/>
      <c r="L1814" s="11"/>
    </row>
    <row r="1815" spans="1:12" ht="14.25">
      <c r="A1815" s="11"/>
      <c r="B1815" s="11"/>
      <c r="C1815" s="11"/>
      <c r="D1815" s="77" t="s">
        <v>1051</v>
      </c>
      <c r="E1815" s="77"/>
      <c r="F1815" s="77"/>
      <c r="G1815" s="77"/>
      <c r="H1815" s="77"/>
      <c r="I1815" s="11"/>
      <c r="J1815" s="11"/>
      <c r="K1815" s="11"/>
      <c r="L1815" s="11"/>
    </row>
  </sheetData>
  <mergeCells count="713">
    <mergeCell ref="B3:E3"/>
    <mergeCell ref="H3:L3"/>
    <mergeCell ref="B4:E4"/>
    <mergeCell ref="H4:L4"/>
    <mergeCell ref="B6:E6"/>
    <mergeCell ref="H6:L6"/>
    <mergeCell ref="B15:K15"/>
    <mergeCell ref="B17:K17"/>
    <mergeCell ref="B19:K19"/>
    <mergeCell ref="B20:K20"/>
    <mergeCell ref="A22:L22"/>
    <mergeCell ref="G25:H25"/>
    <mergeCell ref="I25:J25"/>
    <mergeCell ref="B7:E7"/>
    <mergeCell ref="H7:L7"/>
    <mergeCell ref="B10:K10"/>
    <mergeCell ref="B11:K11"/>
    <mergeCell ref="F13:G13"/>
    <mergeCell ref="H13:K13"/>
    <mergeCell ref="C28:F28"/>
    <mergeCell ref="G28:H28"/>
    <mergeCell ref="I28:J28"/>
    <mergeCell ref="K28:L28"/>
    <mergeCell ref="C29:F29"/>
    <mergeCell ref="G29:H29"/>
    <mergeCell ref="I29:J29"/>
    <mergeCell ref="K29:L29"/>
    <mergeCell ref="C26:F26"/>
    <mergeCell ref="G26:H26"/>
    <mergeCell ref="I26:J26"/>
    <mergeCell ref="K26:L26"/>
    <mergeCell ref="C27:F27"/>
    <mergeCell ref="G27:H27"/>
    <mergeCell ref="I27:J27"/>
    <mergeCell ref="K27:L27"/>
    <mergeCell ref="C32:F32"/>
    <mergeCell ref="G32:H32"/>
    <mergeCell ref="I32:J32"/>
    <mergeCell ref="K32:L32"/>
    <mergeCell ref="C33:F33"/>
    <mergeCell ref="G33:H33"/>
    <mergeCell ref="I33:J33"/>
    <mergeCell ref="C30:F30"/>
    <mergeCell ref="G30:H30"/>
    <mergeCell ref="I30:J30"/>
    <mergeCell ref="K30:L30"/>
    <mergeCell ref="C31:F31"/>
    <mergeCell ref="G31:H31"/>
    <mergeCell ref="I31:J31"/>
    <mergeCell ref="K31:L31"/>
    <mergeCell ref="A38:L38"/>
    <mergeCell ref="C112:I112"/>
    <mergeCell ref="J112:K112"/>
    <mergeCell ref="C113:I113"/>
    <mergeCell ref="J113:K113"/>
    <mergeCell ref="C280:I280"/>
    <mergeCell ref="J280:K280"/>
    <mergeCell ref="F123:G123"/>
    <mergeCell ref="F122:G122"/>
    <mergeCell ref="A115:L115"/>
    <mergeCell ref="C281:I281"/>
    <mergeCell ref="J281:K281"/>
    <mergeCell ref="C286:I286"/>
    <mergeCell ref="J286:K286"/>
    <mergeCell ref="C287:I287"/>
    <mergeCell ref="J287:K287"/>
    <mergeCell ref="G283:H283"/>
    <mergeCell ref="J283:K283"/>
    <mergeCell ref="A283:F283"/>
    <mergeCell ref="J357:K357"/>
    <mergeCell ref="C358:I358"/>
    <mergeCell ref="J358:K358"/>
    <mergeCell ref="C525:I525"/>
    <mergeCell ref="J525:K525"/>
    <mergeCell ref="F367:G367"/>
    <mergeCell ref="A360:L360"/>
    <mergeCell ref="G435:H435"/>
    <mergeCell ref="F433:G433"/>
    <mergeCell ref="C603:I603"/>
    <mergeCell ref="J603:K603"/>
    <mergeCell ref="C761:I761"/>
    <mergeCell ref="J761:K761"/>
    <mergeCell ref="F636:G636"/>
    <mergeCell ref="F635:G635"/>
    <mergeCell ref="J628:K628"/>
    <mergeCell ref="G628:H628"/>
    <mergeCell ref="C526:I526"/>
    <mergeCell ref="J526:K526"/>
    <mergeCell ref="C531:I531"/>
    <mergeCell ref="J531:K531"/>
    <mergeCell ref="C532:I532"/>
    <mergeCell ref="J532:K532"/>
    <mergeCell ref="C839:I839"/>
    <mergeCell ref="J839:K839"/>
    <mergeCell ref="C1007:I1007"/>
    <mergeCell ref="J1007:K1007"/>
    <mergeCell ref="G887:H887"/>
    <mergeCell ref="F885:G885"/>
    <mergeCell ref="F884:G884"/>
    <mergeCell ref="J878:K878"/>
    <mergeCell ref="C762:I762"/>
    <mergeCell ref="J762:K762"/>
    <mergeCell ref="C767:I767"/>
    <mergeCell ref="J767:K767"/>
    <mergeCell ref="C768:I768"/>
    <mergeCell ref="J768:K768"/>
    <mergeCell ref="D1815:H1815"/>
    <mergeCell ref="G126:H126"/>
    <mergeCell ref="G160:H160"/>
    <mergeCell ref="F158:G158"/>
    <mergeCell ref="F157:G157"/>
    <mergeCell ref="J151:K151"/>
    <mergeCell ref="C1799:I1799"/>
    <mergeCell ref="J1799:K1799"/>
    <mergeCell ref="C1800:I1800"/>
    <mergeCell ref="J1800:K1800"/>
    <mergeCell ref="C1804:I1804"/>
    <mergeCell ref="J1804:K1804"/>
    <mergeCell ref="C1478:I1478"/>
    <mergeCell ref="J1478:K1478"/>
    <mergeCell ref="C1483:I1483"/>
    <mergeCell ref="J1483:K1483"/>
    <mergeCell ref="C1484:I1484"/>
    <mergeCell ref="J1484:K1484"/>
    <mergeCell ref="C1329:I1329"/>
    <mergeCell ref="J1329:K1329"/>
    <mergeCell ref="C1330:I1330"/>
    <mergeCell ref="J1330:K1330"/>
    <mergeCell ref="C1477:I1477"/>
    <mergeCell ref="J1477:K1477"/>
    <mergeCell ref="A109:F109"/>
    <mergeCell ref="J107:K107"/>
    <mergeCell ref="G107:H107"/>
    <mergeCell ref="J98:K98"/>
    <mergeCell ref="G98:H98"/>
    <mergeCell ref="C1805:I1805"/>
    <mergeCell ref="J1805:K1805"/>
    <mergeCell ref="D1809:H1809"/>
    <mergeCell ref="D1812:H1812"/>
    <mergeCell ref="J1365:K1365"/>
    <mergeCell ref="G1365:H1365"/>
    <mergeCell ref="F1363:G1363"/>
    <mergeCell ref="F1362:G1362"/>
    <mergeCell ref="C1253:I1253"/>
    <mergeCell ref="J1253:K1253"/>
    <mergeCell ref="C1258:I1258"/>
    <mergeCell ref="J1258:K1258"/>
    <mergeCell ref="C1259:I1259"/>
    <mergeCell ref="J1259:K1259"/>
    <mergeCell ref="A1255:F1255"/>
    <mergeCell ref="C1084:I1084"/>
    <mergeCell ref="J1084:K1084"/>
    <mergeCell ref="C1085:I1085"/>
    <mergeCell ref="J1085:K1085"/>
    <mergeCell ref="A42:L42"/>
    <mergeCell ref="J180:K180"/>
    <mergeCell ref="G180:H180"/>
    <mergeCell ref="F178:G178"/>
    <mergeCell ref="F177:G177"/>
    <mergeCell ref="J170:K170"/>
    <mergeCell ref="G170:H170"/>
    <mergeCell ref="F168:G168"/>
    <mergeCell ref="F167:G167"/>
    <mergeCell ref="J160:K160"/>
    <mergeCell ref="J64:K64"/>
    <mergeCell ref="G64:H64"/>
    <mergeCell ref="J54:K54"/>
    <mergeCell ref="G54:H54"/>
    <mergeCell ref="A46:L46"/>
    <mergeCell ref="A44:L44"/>
    <mergeCell ref="J89:K89"/>
    <mergeCell ref="G89:H89"/>
    <mergeCell ref="J82:K82"/>
    <mergeCell ref="G82:H82"/>
    <mergeCell ref="J74:K74"/>
    <mergeCell ref="G74:H74"/>
    <mergeCell ref="G109:H109"/>
    <mergeCell ref="J109:K109"/>
    <mergeCell ref="F133:G133"/>
    <mergeCell ref="J126:K126"/>
    <mergeCell ref="G243:H243"/>
    <mergeCell ref="J230:K230"/>
    <mergeCell ref="G230:H230"/>
    <mergeCell ref="F228:G228"/>
    <mergeCell ref="F227:G227"/>
    <mergeCell ref="J220:K220"/>
    <mergeCell ref="G220:H220"/>
    <mergeCell ref="F218:G218"/>
    <mergeCell ref="G151:H151"/>
    <mergeCell ref="F146:G146"/>
    <mergeCell ref="F145:G145"/>
    <mergeCell ref="J138:K138"/>
    <mergeCell ref="G138:H138"/>
    <mergeCell ref="F134:G134"/>
    <mergeCell ref="F198:G198"/>
    <mergeCell ref="F197:G197"/>
    <mergeCell ref="J190:K190"/>
    <mergeCell ref="G190:H190"/>
    <mergeCell ref="F188:G188"/>
    <mergeCell ref="F187:G187"/>
    <mergeCell ref="F217:G217"/>
    <mergeCell ref="J211:K211"/>
    <mergeCell ref="G211:H211"/>
    <mergeCell ref="F209:G209"/>
    <mergeCell ref="F208:G208"/>
    <mergeCell ref="J202:K202"/>
    <mergeCell ref="G202:H202"/>
    <mergeCell ref="F262:G262"/>
    <mergeCell ref="F261:G261"/>
    <mergeCell ref="J255:K255"/>
    <mergeCell ref="G255:H255"/>
    <mergeCell ref="J243:K243"/>
    <mergeCell ref="F379:G379"/>
    <mergeCell ref="F378:G378"/>
    <mergeCell ref="J371:K371"/>
    <mergeCell ref="G371:H371"/>
    <mergeCell ref="F368:G368"/>
    <mergeCell ref="G277:H277"/>
    <mergeCell ref="J277:K277"/>
    <mergeCell ref="A277:F277"/>
    <mergeCell ref="J275:K275"/>
    <mergeCell ref="G275:H275"/>
    <mergeCell ref="J264:K264"/>
    <mergeCell ref="G264:H264"/>
    <mergeCell ref="J309:K309"/>
    <mergeCell ref="G309:H309"/>
    <mergeCell ref="J299:K299"/>
    <mergeCell ref="G299:H299"/>
    <mergeCell ref="A291:L291"/>
    <mergeCell ref="A289:L289"/>
    <mergeCell ref="C357:I357"/>
    <mergeCell ref="J333:K333"/>
    <mergeCell ref="G333:H333"/>
    <mergeCell ref="J324:K324"/>
    <mergeCell ref="G324:H324"/>
    <mergeCell ref="J317:K317"/>
    <mergeCell ref="G317:H317"/>
    <mergeCell ref="G354:H354"/>
    <mergeCell ref="J354:K354"/>
    <mergeCell ref="A354:F354"/>
    <mergeCell ref="J352:K352"/>
    <mergeCell ref="G352:H352"/>
    <mergeCell ref="J342:K342"/>
    <mergeCell ref="G342:H342"/>
    <mergeCell ref="J488:K488"/>
    <mergeCell ref="G488:H488"/>
    <mergeCell ref="J475:K475"/>
    <mergeCell ref="G475:H475"/>
    <mergeCell ref="J396:K396"/>
    <mergeCell ref="G396:H396"/>
    <mergeCell ref="F391:G391"/>
    <mergeCell ref="F390:G390"/>
    <mergeCell ref="J383:K383"/>
    <mergeCell ref="G383:H383"/>
    <mergeCell ref="F413:G413"/>
    <mergeCell ref="F412:G412"/>
    <mergeCell ref="J405:K405"/>
    <mergeCell ref="G405:H405"/>
    <mergeCell ref="F403:G403"/>
    <mergeCell ref="F402:G402"/>
    <mergeCell ref="F432:G432"/>
    <mergeCell ref="J425:K425"/>
    <mergeCell ref="G425:H425"/>
    <mergeCell ref="F423:G423"/>
    <mergeCell ref="F422:G422"/>
    <mergeCell ref="J415:K415"/>
    <mergeCell ref="G415:H415"/>
    <mergeCell ref="F443:G443"/>
    <mergeCell ref="F442:G442"/>
    <mergeCell ref="J435:K435"/>
    <mergeCell ref="G569:H569"/>
    <mergeCell ref="J562:K562"/>
    <mergeCell ref="G562:H562"/>
    <mergeCell ref="J554:K554"/>
    <mergeCell ref="G554:H554"/>
    <mergeCell ref="J544:K544"/>
    <mergeCell ref="G544:H544"/>
    <mergeCell ref="J456:K456"/>
    <mergeCell ref="G456:H456"/>
    <mergeCell ref="F454:G454"/>
    <mergeCell ref="F453:G453"/>
    <mergeCell ref="J447:K447"/>
    <mergeCell ref="G447:H447"/>
    <mergeCell ref="F473:G473"/>
    <mergeCell ref="F472:G472"/>
    <mergeCell ref="J465:K465"/>
    <mergeCell ref="G465:H465"/>
    <mergeCell ref="F463:G463"/>
    <mergeCell ref="F462:G462"/>
    <mergeCell ref="J500:K500"/>
    <mergeCell ref="G500:H500"/>
    <mergeCell ref="J520:K520"/>
    <mergeCell ref="G520:H520"/>
    <mergeCell ref="J509:K509"/>
    <mergeCell ref="G509:H509"/>
    <mergeCell ref="F507:G507"/>
    <mergeCell ref="F506:G506"/>
    <mergeCell ref="A536:L536"/>
    <mergeCell ref="A534:L534"/>
    <mergeCell ref="G528:H528"/>
    <mergeCell ref="J528:K528"/>
    <mergeCell ref="A528:F528"/>
    <mergeCell ref="G522:H522"/>
    <mergeCell ref="J522:K522"/>
    <mergeCell ref="A522:F522"/>
    <mergeCell ref="J587:K587"/>
    <mergeCell ref="G587:H587"/>
    <mergeCell ref="J578:K578"/>
    <mergeCell ref="G578:H578"/>
    <mergeCell ref="J569:K569"/>
    <mergeCell ref="G692:H692"/>
    <mergeCell ref="F690:G690"/>
    <mergeCell ref="F689:G689"/>
    <mergeCell ref="J683:K683"/>
    <mergeCell ref="G683:H683"/>
    <mergeCell ref="A605:L605"/>
    <mergeCell ref="G599:H599"/>
    <mergeCell ref="J599:K599"/>
    <mergeCell ref="A599:F599"/>
    <mergeCell ref="J597:K597"/>
    <mergeCell ref="G597:H597"/>
    <mergeCell ref="F624:G624"/>
    <mergeCell ref="F623:G623"/>
    <mergeCell ref="J616:K616"/>
    <mergeCell ref="G616:H616"/>
    <mergeCell ref="F613:G613"/>
    <mergeCell ref="F612:G612"/>
    <mergeCell ref="C602:I602"/>
    <mergeCell ref="J602:K602"/>
    <mergeCell ref="F649:G649"/>
    <mergeCell ref="F648:G648"/>
    <mergeCell ref="J641:K641"/>
    <mergeCell ref="G641:H641"/>
    <mergeCell ref="A758:F758"/>
    <mergeCell ref="J756:K756"/>
    <mergeCell ref="G756:H756"/>
    <mergeCell ref="J745:K745"/>
    <mergeCell ref="G745:H745"/>
    <mergeCell ref="F743:G743"/>
    <mergeCell ref="J661:K661"/>
    <mergeCell ref="G661:H661"/>
    <mergeCell ref="F659:G659"/>
    <mergeCell ref="F658:G658"/>
    <mergeCell ref="J651:K651"/>
    <mergeCell ref="G651:H651"/>
    <mergeCell ref="F679:G679"/>
    <mergeCell ref="F678:G678"/>
    <mergeCell ref="J671:K671"/>
    <mergeCell ref="G671:H671"/>
    <mergeCell ref="F669:G669"/>
    <mergeCell ref="F668:G668"/>
    <mergeCell ref="J692:K692"/>
    <mergeCell ref="J833:K833"/>
    <mergeCell ref="G833:H833"/>
    <mergeCell ref="J823:K823"/>
    <mergeCell ref="G823:H823"/>
    <mergeCell ref="J814:K814"/>
    <mergeCell ref="G814:H814"/>
    <mergeCell ref="J805:K805"/>
    <mergeCell ref="G805:H805"/>
    <mergeCell ref="J798:K798"/>
    <mergeCell ref="F709:G709"/>
    <mergeCell ref="F708:G708"/>
    <mergeCell ref="J701:K701"/>
    <mergeCell ref="G701:H701"/>
    <mergeCell ref="F699:G699"/>
    <mergeCell ref="F698:G698"/>
    <mergeCell ref="F742:G742"/>
    <mergeCell ref="J736:K736"/>
    <mergeCell ref="G736:H736"/>
    <mergeCell ref="J724:K724"/>
    <mergeCell ref="G724:H724"/>
    <mergeCell ref="J711:K711"/>
    <mergeCell ref="G711:H711"/>
    <mergeCell ref="A770:L770"/>
    <mergeCell ref="G764:H764"/>
    <mergeCell ref="J764:K764"/>
    <mergeCell ref="A764:F764"/>
    <mergeCell ref="G758:H758"/>
    <mergeCell ref="J758:K758"/>
    <mergeCell ref="G798:H798"/>
    <mergeCell ref="J790:K790"/>
    <mergeCell ref="G790:H790"/>
    <mergeCell ref="J780:K780"/>
    <mergeCell ref="G780:H780"/>
    <mergeCell ref="A772:L772"/>
    <mergeCell ref="F848:G848"/>
    <mergeCell ref="A841:L841"/>
    <mergeCell ref="G835:H835"/>
    <mergeCell ref="J835:K835"/>
    <mergeCell ref="A835:F835"/>
    <mergeCell ref="J938:K938"/>
    <mergeCell ref="G938:H938"/>
    <mergeCell ref="F936:G936"/>
    <mergeCell ref="F935:G935"/>
    <mergeCell ref="J929:K929"/>
    <mergeCell ref="F860:G860"/>
    <mergeCell ref="J853:K853"/>
    <mergeCell ref="G853:H853"/>
    <mergeCell ref="J851:K851"/>
    <mergeCell ref="G851:H851"/>
    <mergeCell ref="F849:G849"/>
    <mergeCell ref="G878:H878"/>
    <mergeCell ref="F873:G873"/>
    <mergeCell ref="F872:G872"/>
    <mergeCell ref="J865:K865"/>
    <mergeCell ref="G865:H865"/>
    <mergeCell ref="F861:G861"/>
    <mergeCell ref="C838:I838"/>
    <mergeCell ref="J838:K838"/>
    <mergeCell ref="F895:G895"/>
    <mergeCell ref="F894:G894"/>
    <mergeCell ref="J887:K887"/>
    <mergeCell ref="A1004:F1004"/>
    <mergeCell ref="J1002:K1002"/>
    <mergeCell ref="G1002:H1002"/>
    <mergeCell ref="J991:K991"/>
    <mergeCell ref="G991:H991"/>
    <mergeCell ref="F989:G989"/>
    <mergeCell ref="F988:G988"/>
    <mergeCell ref="F914:G914"/>
    <mergeCell ref="J907:K907"/>
    <mergeCell ref="G907:H907"/>
    <mergeCell ref="F905:G905"/>
    <mergeCell ref="F904:G904"/>
    <mergeCell ref="J897:K897"/>
    <mergeCell ref="G897:H897"/>
    <mergeCell ref="G929:H929"/>
    <mergeCell ref="F925:G925"/>
    <mergeCell ref="F924:G924"/>
    <mergeCell ref="J917:K917"/>
    <mergeCell ref="G917:H917"/>
    <mergeCell ref="F915:G915"/>
    <mergeCell ref="F955:G955"/>
    <mergeCell ref="F954:G954"/>
    <mergeCell ref="J947:K947"/>
    <mergeCell ref="G947:H947"/>
    <mergeCell ref="F945:G945"/>
    <mergeCell ref="F944:G944"/>
    <mergeCell ref="J982:K982"/>
    <mergeCell ref="G982:H982"/>
    <mergeCell ref="J970:K970"/>
    <mergeCell ref="G970:H970"/>
    <mergeCell ref="J957:K957"/>
    <mergeCell ref="G957:H957"/>
    <mergeCell ref="F1118:G1118"/>
    <mergeCell ref="F1117:G1117"/>
    <mergeCell ref="J1110:K1110"/>
    <mergeCell ref="G1110:H1110"/>
    <mergeCell ref="F1106:G1106"/>
    <mergeCell ref="F1105:G1105"/>
    <mergeCell ref="J1098:K1098"/>
    <mergeCell ref="G1098:H1098"/>
    <mergeCell ref="J1036:K1036"/>
    <mergeCell ref="G1036:H1036"/>
    <mergeCell ref="J1060:K1060"/>
    <mergeCell ref="G1060:H1060"/>
    <mergeCell ref="J1051:K1051"/>
    <mergeCell ref="G1051:H1051"/>
    <mergeCell ref="J1044:K1044"/>
    <mergeCell ref="G1044:H1044"/>
    <mergeCell ref="F1095:G1095"/>
    <mergeCell ref="F1094:G1094"/>
    <mergeCell ref="A1087:L1087"/>
    <mergeCell ref="G1081:H1081"/>
    <mergeCell ref="J1081:K1081"/>
    <mergeCell ref="A1081:F1081"/>
    <mergeCell ref="J1079:K1079"/>
    <mergeCell ref="G1079:H1079"/>
    <mergeCell ref="J1069:K1069"/>
    <mergeCell ref="G1069:H1069"/>
    <mergeCell ref="G1004:H1004"/>
    <mergeCell ref="J1004:K1004"/>
    <mergeCell ref="J1026:K1026"/>
    <mergeCell ref="G1026:H1026"/>
    <mergeCell ref="A1018:L1018"/>
    <mergeCell ref="A1016:L1016"/>
    <mergeCell ref="C1008:I1008"/>
    <mergeCell ref="J1008:K1008"/>
    <mergeCell ref="C1013:I1013"/>
    <mergeCell ref="J1013:K1013"/>
    <mergeCell ref="C1014:I1014"/>
    <mergeCell ref="J1014:K1014"/>
    <mergeCell ref="G1010:H1010"/>
    <mergeCell ref="J1010:K1010"/>
    <mergeCell ref="A1010:F1010"/>
    <mergeCell ref="F1130:G1130"/>
    <mergeCell ref="F1129:G1129"/>
    <mergeCell ref="J1123:K1123"/>
    <mergeCell ref="G1123:H1123"/>
    <mergeCell ref="G1215:H1215"/>
    <mergeCell ref="J1202:K1202"/>
    <mergeCell ref="G1202:H1202"/>
    <mergeCell ref="F1200:G1200"/>
    <mergeCell ref="F1199:G1199"/>
    <mergeCell ref="J1192:K1192"/>
    <mergeCell ref="F1149:G1149"/>
    <mergeCell ref="J1142:K1142"/>
    <mergeCell ref="G1142:H1142"/>
    <mergeCell ref="F1140:G1140"/>
    <mergeCell ref="F1139:G1139"/>
    <mergeCell ref="J1132:K1132"/>
    <mergeCell ref="G1132:H1132"/>
    <mergeCell ref="G1162:H1162"/>
    <mergeCell ref="F1160:G1160"/>
    <mergeCell ref="F1159:G1159"/>
    <mergeCell ref="J1152:K1152"/>
    <mergeCell ref="G1152:H1152"/>
    <mergeCell ref="F1150:G1150"/>
    <mergeCell ref="J1162:K1162"/>
    <mergeCell ref="F1180:G1180"/>
    <mergeCell ref="J1174:K1174"/>
    <mergeCell ref="G1174:H1174"/>
    <mergeCell ref="F1170:G1170"/>
    <mergeCell ref="F1169:G1169"/>
    <mergeCell ref="G1273:H1273"/>
    <mergeCell ref="A1263:L1263"/>
    <mergeCell ref="A1261:L1261"/>
    <mergeCell ref="G1255:H1255"/>
    <mergeCell ref="J1255:K1255"/>
    <mergeCell ref="G1192:H1192"/>
    <mergeCell ref="F1190:G1190"/>
    <mergeCell ref="F1189:G1189"/>
    <mergeCell ref="J1183:K1183"/>
    <mergeCell ref="G1183:H1183"/>
    <mergeCell ref="F1181:G1181"/>
    <mergeCell ref="C1252:I1252"/>
    <mergeCell ref="J1252:K1252"/>
    <mergeCell ref="F1234:G1234"/>
    <mergeCell ref="F1233:G1233"/>
    <mergeCell ref="J1227:K1227"/>
    <mergeCell ref="G1227:H1227"/>
    <mergeCell ref="J1215:K1215"/>
    <mergeCell ref="G1326:H1326"/>
    <mergeCell ref="J1326:K1326"/>
    <mergeCell ref="A1326:F1326"/>
    <mergeCell ref="J1324:K1324"/>
    <mergeCell ref="G1324:H1324"/>
    <mergeCell ref="G1249:H1249"/>
    <mergeCell ref="J1249:K1249"/>
    <mergeCell ref="A1249:F1249"/>
    <mergeCell ref="J1247:K1247"/>
    <mergeCell ref="G1247:H1247"/>
    <mergeCell ref="J1236:K1236"/>
    <mergeCell ref="G1236:H1236"/>
    <mergeCell ref="J1291:K1291"/>
    <mergeCell ref="G1291:H1291"/>
    <mergeCell ref="J1281:K1281"/>
    <mergeCell ref="G1281:H1281"/>
    <mergeCell ref="J1273:K1273"/>
    <mergeCell ref="F1382:G1382"/>
    <mergeCell ref="J1375:K1375"/>
    <mergeCell ref="G1375:H1375"/>
    <mergeCell ref="F1373:G1373"/>
    <mergeCell ref="F1372:G1372"/>
    <mergeCell ref="J1315:K1315"/>
    <mergeCell ref="G1315:H1315"/>
    <mergeCell ref="J1306:K1306"/>
    <mergeCell ref="G1306:H1306"/>
    <mergeCell ref="J1299:K1299"/>
    <mergeCell ref="G1299:H1299"/>
    <mergeCell ref="F1340:G1340"/>
    <mergeCell ref="F1339:G1339"/>
    <mergeCell ref="A1332:L1332"/>
    <mergeCell ref="J1427:K1427"/>
    <mergeCell ref="G1427:H1427"/>
    <mergeCell ref="J1415:K1415"/>
    <mergeCell ref="G1415:H1415"/>
    <mergeCell ref="F1413:G1413"/>
    <mergeCell ref="F1412:G1412"/>
    <mergeCell ref="J1405:K1405"/>
    <mergeCell ref="J1355:K1355"/>
    <mergeCell ref="G1355:H1355"/>
    <mergeCell ref="F1353:G1353"/>
    <mergeCell ref="F1352:G1352"/>
    <mergeCell ref="J1345:K1345"/>
    <mergeCell ref="G1345:H1345"/>
    <mergeCell ref="F1393:G1393"/>
    <mergeCell ref="J1387:K1387"/>
    <mergeCell ref="G1387:H1387"/>
    <mergeCell ref="F1383:G1383"/>
    <mergeCell ref="A1488:L1488"/>
    <mergeCell ref="A1486:L1486"/>
    <mergeCell ref="G1480:H1480"/>
    <mergeCell ref="J1480:K1480"/>
    <mergeCell ref="A1480:F1480"/>
    <mergeCell ref="G1474:H1474"/>
    <mergeCell ref="G1405:H1405"/>
    <mergeCell ref="F1403:G1403"/>
    <mergeCell ref="F1402:G1402"/>
    <mergeCell ref="J1396:K1396"/>
    <mergeCell ref="G1396:H1396"/>
    <mergeCell ref="F1394:G1394"/>
    <mergeCell ref="J1449:K1449"/>
    <mergeCell ref="G1449:H1449"/>
    <mergeCell ref="F1447:G1447"/>
    <mergeCell ref="F1446:G1446"/>
    <mergeCell ref="J1439:K1439"/>
    <mergeCell ref="G1439:H1439"/>
    <mergeCell ref="J1474:K1474"/>
    <mergeCell ref="A1474:F1474"/>
    <mergeCell ref="J1472:K1472"/>
    <mergeCell ref="G1472:H1472"/>
    <mergeCell ref="J1460:K1460"/>
    <mergeCell ref="G1460:H1460"/>
    <mergeCell ref="J1504:K1504"/>
    <mergeCell ref="G1504:H1504"/>
    <mergeCell ref="J1495:K1495"/>
    <mergeCell ref="G1495:H1495"/>
    <mergeCell ref="F1609:G1609"/>
    <mergeCell ref="F1608:G1608"/>
    <mergeCell ref="J1601:K1601"/>
    <mergeCell ref="G1601:H1601"/>
    <mergeCell ref="J1590:K1590"/>
    <mergeCell ref="G1590:H1590"/>
    <mergeCell ref="J1534:K1534"/>
    <mergeCell ref="G1534:H1534"/>
    <mergeCell ref="J1524:K1524"/>
    <mergeCell ref="G1524:H1524"/>
    <mergeCell ref="J1514:K1514"/>
    <mergeCell ref="G1514:H1514"/>
    <mergeCell ref="F1557:G1557"/>
    <mergeCell ref="A1550:L1550"/>
    <mergeCell ref="G1546:H1546"/>
    <mergeCell ref="J1546:K1546"/>
    <mergeCell ref="A1546:F1546"/>
    <mergeCell ref="J1544:K1544"/>
    <mergeCell ref="G1544:H1544"/>
    <mergeCell ref="J1570:K1570"/>
    <mergeCell ref="G1570:H1570"/>
    <mergeCell ref="J1560:K1560"/>
    <mergeCell ref="G1560:H1560"/>
    <mergeCell ref="F1558:G1558"/>
    <mergeCell ref="J1650:K1650"/>
    <mergeCell ref="G1650:H1650"/>
    <mergeCell ref="J1640:K1640"/>
    <mergeCell ref="G1640:H1640"/>
    <mergeCell ref="A1633:L1633"/>
    <mergeCell ref="F1588:G1588"/>
    <mergeCell ref="F1587:G1587"/>
    <mergeCell ref="J1581:K1581"/>
    <mergeCell ref="G1581:H1581"/>
    <mergeCell ref="F1578:G1578"/>
    <mergeCell ref="F1577:G1577"/>
    <mergeCell ref="J1621:K1621"/>
    <mergeCell ref="G1621:H1621"/>
    <mergeCell ref="F1619:G1619"/>
    <mergeCell ref="F1618:G1618"/>
    <mergeCell ref="J1611:K1611"/>
    <mergeCell ref="G1611:H1611"/>
    <mergeCell ref="A1631:L1631"/>
    <mergeCell ref="G1627:H1627"/>
    <mergeCell ref="J1627:K1627"/>
    <mergeCell ref="A1627:F1627"/>
    <mergeCell ref="G1623:H1623"/>
    <mergeCell ref="J1623:K1623"/>
    <mergeCell ref="A1623:F1623"/>
    <mergeCell ref="J1660:K1660"/>
    <mergeCell ref="G1660:H1660"/>
    <mergeCell ref="F1765:G1765"/>
    <mergeCell ref="J1758:K1758"/>
    <mergeCell ref="G1758:H1758"/>
    <mergeCell ref="F1756:G1756"/>
    <mergeCell ref="F1755:G1755"/>
    <mergeCell ref="J1748:K1748"/>
    <mergeCell ref="G1748:H1748"/>
    <mergeCell ref="J1746:K1746"/>
    <mergeCell ref="J1690:K1690"/>
    <mergeCell ref="G1690:H1690"/>
    <mergeCell ref="J1680:K1680"/>
    <mergeCell ref="G1680:H1680"/>
    <mergeCell ref="J1670:K1670"/>
    <mergeCell ref="G1670:H1670"/>
    <mergeCell ref="J1716:K1716"/>
    <mergeCell ref="G1716:H1716"/>
    <mergeCell ref="J1706:K1706"/>
    <mergeCell ref="G1706:H1706"/>
    <mergeCell ref="A1696:L1696"/>
    <mergeCell ref="G1692:H1692"/>
    <mergeCell ref="J1692:K1692"/>
    <mergeCell ref="A1692:F1692"/>
    <mergeCell ref="F1724:G1724"/>
    <mergeCell ref="F1723:G1723"/>
    <mergeCell ref="A1796:F1796"/>
    <mergeCell ref="G1792:H1792"/>
    <mergeCell ref="J1792:K1792"/>
    <mergeCell ref="A1792:F1792"/>
    <mergeCell ref="G1788:H1788"/>
    <mergeCell ref="J1788:K1788"/>
    <mergeCell ref="A1788:F1788"/>
    <mergeCell ref="J1786:K1786"/>
    <mergeCell ref="G1746:H1746"/>
    <mergeCell ref="F1744:G1744"/>
    <mergeCell ref="F1743:G1743"/>
    <mergeCell ref="J1736:K1736"/>
    <mergeCell ref="G1736:H1736"/>
    <mergeCell ref="J1726:K1726"/>
    <mergeCell ref="G1726:H1726"/>
    <mergeCell ref="F1775:G1775"/>
    <mergeCell ref="J1768:K1768"/>
    <mergeCell ref="G1768:H1768"/>
    <mergeCell ref="F1766:G1766"/>
    <mergeCell ref="G1802:H1802"/>
    <mergeCell ref="J1802:K1802"/>
    <mergeCell ref="A1802:F1802"/>
    <mergeCell ref="G1796:H1796"/>
    <mergeCell ref="J1796:K1796"/>
    <mergeCell ref="G1786:H1786"/>
    <mergeCell ref="J1783:K1783"/>
    <mergeCell ref="G1783:H1783"/>
    <mergeCell ref="J1780:K1780"/>
    <mergeCell ref="G1780:H1780"/>
    <mergeCell ref="F1776:G1776"/>
  </mergeCells>
  <pageMargins left="0.4" right="0.2" top="0.2" bottom="0.4" header="0.2" footer="0.2"/>
  <pageSetup paperSize="9" scale="58" fitToHeight="0" orientation="portrait" horizontalDpi="360" verticalDpi="360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14"/>
  <sheetViews>
    <sheetView tabSelected="1" topLeftCell="A260" zoomScaleNormal="100" workbookViewId="0">
      <selection activeCell="A264" sqref="A264:D264"/>
    </sheetView>
  </sheetViews>
  <sheetFormatPr defaultRowHeight="12.75"/>
  <cols>
    <col min="1" max="1" width="6.7109375" customWidth="1"/>
    <col min="2" max="2" width="75.7109375" customWidth="1"/>
    <col min="3" max="4" width="15.7109375" customWidth="1"/>
    <col min="29" max="29" width="114.7109375" hidden="1" customWidth="1"/>
    <col min="30" max="30" width="0" hidden="1" customWidth="1"/>
  </cols>
  <sheetData>
    <row r="1" spans="1:29" ht="14.25">
      <c r="A1" s="11"/>
      <c r="B1" s="11"/>
      <c r="C1" s="11"/>
      <c r="D1" s="11"/>
    </row>
    <row r="2" spans="1:29" ht="15.75">
      <c r="A2" s="92" t="str">
        <f>CONCATENATE("Дефектный акт ", IF(Source!AN15&lt;&gt;"", Source!AN15," "))</f>
        <v xml:space="preserve">Дефектный акт  </v>
      </c>
      <c r="B2" s="92"/>
      <c r="C2" s="92"/>
      <c r="D2" s="92"/>
    </row>
    <row r="3" spans="1:29" ht="30">
      <c r="A3" s="93" t="str">
        <f>CONCATENATE("На капитальный ремонт ", Source!F12, " ", Source!G12)</f>
        <v>На капитальный ремонт Ильинский Погост 1этаж карантин ОВП 2021 Ильинский Погост 1 этаж карантин ОВП 2021</v>
      </c>
      <c r="B3" s="93"/>
      <c r="C3" s="93"/>
      <c r="D3" s="93"/>
      <c r="AC3" s="59" t="str">
        <f>CONCATENATE("На капитальный ремонт ", Source!F12, " ", Source!G12)</f>
        <v>На капитальный ремонт Ильинский Погост 1этаж карантин ОВП 2021 Ильинский Погост 1 этаж карантин ОВП 2021</v>
      </c>
    </row>
    <row r="4" spans="1:29" ht="14.25">
      <c r="A4" s="11"/>
      <c r="B4" s="11"/>
      <c r="C4" s="11"/>
      <c r="D4" s="11"/>
    </row>
    <row r="5" spans="1:29" ht="15">
      <c r="A5" s="11"/>
      <c r="B5" s="58" t="s">
        <v>1054</v>
      </c>
      <c r="C5" s="11"/>
      <c r="D5" s="11"/>
    </row>
    <row r="6" spans="1:29" ht="15">
      <c r="A6" s="11"/>
      <c r="B6" s="58" t="s">
        <v>1055</v>
      </c>
      <c r="C6" s="11"/>
      <c r="D6" s="11"/>
    </row>
    <row r="7" spans="1:29" ht="15">
      <c r="A7" s="11"/>
      <c r="B7" s="58" t="s">
        <v>1056</v>
      </c>
      <c r="C7" s="11"/>
      <c r="D7" s="11"/>
    </row>
    <row r="8" spans="1:29" ht="28.5">
      <c r="A8" s="28" t="s">
        <v>1013</v>
      </c>
      <c r="B8" s="28" t="s">
        <v>1015</v>
      </c>
      <c r="C8" s="28" t="s">
        <v>1057</v>
      </c>
      <c r="D8" s="28" t="s">
        <v>1058</v>
      </c>
    </row>
    <row r="9" spans="1:29" ht="14.25">
      <c r="A9" s="60">
        <v>1</v>
      </c>
      <c r="B9" s="60">
        <v>2</v>
      </c>
      <c r="C9" s="60">
        <v>3</v>
      </c>
      <c r="D9" s="60">
        <v>4</v>
      </c>
    </row>
    <row r="10" spans="1:29" ht="16.5">
      <c r="A10" s="91" t="str">
        <f>CONCATENATE("Локальная смета: ", Source!G20)</f>
        <v>Локальная смета: Новая локальная смета</v>
      </c>
      <c r="B10" s="91"/>
      <c r="C10" s="91"/>
      <c r="D10" s="91"/>
    </row>
    <row r="11" spans="1:29" ht="16.5">
      <c r="A11" s="91" t="str">
        <f>CONCATENATE("Раздел: ", Source!G24)</f>
        <v>Раздел: комната 1-25 карантин</v>
      </c>
      <c r="B11" s="91"/>
      <c r="C11" s="91"/>
      <c r="D11" s="91"/>
    </row>
    <row r="12" spans="1:29" ht="16.5">
      <c r="A12" s="91" t="str">
        <f>CONCATENATE("Подраздел: ", Source!G28)</f>
        <v>Подраздел: демонтаж</v>
      </c>
      <c r="B12" s="91"/>
      <c r="C12" s="91"/>
      <c r="D12" s="91"/>
    </row>
    <row r="13" spans="1:29" ht="28.5">
      <c r="A13" s="65" t="str">
        <f>Source!E32</f>
        <v>1</v>
      </c>
      <c r="B13" s="66" t="str">
        <f>Source!G32</f>
        <v>Разборка оснований покрытия полов лаг из досок и брусков</v>
      </c>
      <c r="C13" s="67" t="str">
        <f>Source!H32</f>
        <v>100 м2 основания</v>
      </c>
      <c r="D13" s="68">
        <f>Source!I32</f>
        <v>0.14000000000000001</v>
      </c>
    </row>
    <row r="14" spans="1:29" ht="14.25">
      <c r="A14" s="65" t="str">
        <f>Source!E33</f>
        <v>1,1</v>
      </c>
      <c r="B14" s="66" t="str">
        <f>Source!G33</f>
        <v>Строительный мусор</v>
      </c>
      <c r="C14" s="67" t="str">
        <f>Source!H33</f>
        <v>т</v>
      </c>
      <c r="D14" s="68">
        <f>Source!I33</f>
        <v>9.8000000000000004E-2</v>
      </c>
    </row>
    <row r="15" spans="1:29" ht="28.5">
      <c r="A15" s="65" t="str">
        <f>Source!E34</f>
        <v>2</v>
      </c>
      <c r="B15" s="66" t="str">
        <f>Source!G34</f>
        <v>Разборка покрытий полов из линолеума и релина</v>
      </c>
      <c r="C15" s="67" t="str">
        <f>Source!H34</f>
        <v>100 м2 покрытия</v>
      </c>
      <c r="D15" s="68">
        <f>Source!I34</f>
        <v>0.14000000000000001</v>
      </c>
    </row>
    <row r="16" spans="1:29" ht="14.25">
      <c r="A16" s="65" t="str">
        <f>Source!E35</f>
        <v>2,1</v>
      </c>
      <c r="B16" s="66" t="str">
        <f>Source!G35</f>
        <v>Строительный мусор</v>
      </c>
      <c r="C16" s="67" t="str">
        <f>Source!H35</f>
        <v>т</v>
      </c>
      <c r="D16" s="68">
        <f>Source!I35</f>
        <v>6.5799999999999997E-2</v>
      </c>
    </row>
    <row r="17" spans="1:4" ht="28.5">
      <c r="A17" s="65" t="str">
        <f>Source!E36</f>
        <v>3</v>
      </c>
      <c r="B17" s="66" t="str">
        <f>Source!G36</f>
        <v>Демонтаж дверных коробок в каменных стенах с отбивкой штукатурки в откосах</v>
      </c>
      <c r="C17" s="67" t="str">
        <f>Source!H36</f>
        <v>100 коробок</v>
      </c>
      <c r="D17" s="68">
        <f>Source!I36</f>
        <v>0.02</v>
      </c>
    </row>
    <row r="18" spans="1:4" ht="14.25">
      <c r="A18" s="65" t="str">
        <f>Source!E37</f>
        <v>3,1</v>
      </c>
      <c r="B18" s="66" t="str">
        <f>Source!G37</f>
        <v>Строительный мусор</v>
      </c>
      <c r="C18" s="67" t="str">
        <f>Source!H37</f>
        <v>т</v>
      </c>
      <c r="D18" s="68">
        <f>Source!I37</f>
        <v>0.21</v>
      </c>
    </row>
    <row r="19" spans="1:4" ht="28.5">
      <c r="A19" s="65" t="str">
        <f>Source!E38</f>
        <v>4</v>
      </c>
      <c r="B19" s="66" t="str">
        <f>Source!G38</f>
        <v>Разборка плинтусов деревянных и из пластмассовых материалов</v>
      </c>
      <c r="C19" s="67" t="str">
        <f>Source!H38</f>
        <v>100 М ПЛИНТУСА</v>
      </c>
      <c r="D19" s="68">
        <f>Source!I38</f>
        <v>0.21379999999999999</v>
      </c>
    </row>
    <row r="20" spans="1:4" ht="14.25">
      <c r="A20" s="65" t="str">
        <f>Source!E39</f>
        <v>4,1</v>
      </c>
      <c r="B20" s="66" t="str">
        <f>Source!G39</f>
        <v>Строительный мусор</v>
      </c>
      <c r="C20" s="67" t="str">
        <f>Source!H39</f>
        <v>т</v>
      </c>
      <c r="D20" s="68">
        <f>Source!I39</f>
        <v>15</v>
      </c>
    </row>
    <row r="21" spans="1:4" ht="14.25">
      <c r="A21" s="65" t="str">
        <f>Source!E40</f>
        <v>5</v>
      </c>
      <c r="B21" s="66" t="str">
        <f>Source!G40</f>
        <v>Демонтаж выключателей, розеток</v>
      </c>
      <c r="C21" s="67" t="str">
        <f>Source!H40</f>
        <v>100 шт.</v>
      </c>
      <c r="D21" s="68">
        <f>Source!I40</f>
        <v>0.04</v>
      </c>
    </row>
    <row r="22" spans="1:4" ht="14.25">
      <c r="A22" s="65" t="str">
        <f>Source!E41</f>
        <v>6</v>
      </c>
      <c r="B22" s="66" t="str">
        <f>Source!G41</f>
        <v>Демонтаж кабеля</v>
      </c>
      <c r="C22" s="67" t="str">
        <f>Source!H41</f>
        <v>100 м</v>
      </c>
      <c r="D22" s="68">
        <f>Source!I41</f>
        <v>0.1</v>
      </c>
    </row>
    <row r="23" spans="1:4" ht="14.25">
      <c r="A23" s="65" t="str">
        <f>Source!E42</f>
        <v>7</v>
      </c>
      <c r="B23" s="66" t="str">
        <f>Source!G42</f>
        <v>Демонтаж светильников для люминесцентных ламп</v>
      </c>
      <c r="C23" s="67" t="str">
        <f>Source!H42</f>
        <v>100 шт.</v>
      </c>
      <c r="D23" s="68">
        <f>Source!I42</f>
        <v>0.02</v>
      </c>
    </row>
    <row r="24" spans="1:4" ht="16.5">
      <c r="A24" s="91" t="str">
        <f>CONCATENATE("Подраздел: ", Source!G76)</f>
        <v>Подраздел: ремонт</v>
      </c>
      <c r="B24" s="91"/>
      <c r="C24" s="91"/>
      <c r="D24" s="91"/>
    </row>
    <row r="25" spans="1:4" ht="28.5">
      <c r="A25" s="65" t="str">
        <f>Source!E80</f>
        <v>1</v>
      </c>
      <c r="B25" s="66" t="str">
        <f>Source!G80</f>
        <v>Установка подоконных досок из ПВХ в каменных стенах толщиной до 0,51 м</v>
      </c>
      <c r="C25" s="67" t="str">
        <f>Source!H80</f>
        <v>100 п. м</v>
      </c>
      <c r="D25" s="68">
        <f>Source!I80</f>
        <v>2.3E-2</v>
      </c>
    </row>
    <row r="26" spans="1:4" ht="14.25">
      <c r="A26" s="65" t="str">
        <f>Source!E81</f>
        <v>1,1</v>
      </c>
      <c r="B26" s="66" t="str">
        <f>Source!G81</f>
        <v>Доски подоконные ПВХ, шириной 200 мм</v>
      </c>
      <c r="C26" s="67" t="str">
        <f>Source!H81</f>
        <v>м</v>
      </c>
      <c r="D26" s="68">
        <f>Source!I81</f>
        <v>2.2999999999999998</v>
      </c>
    </row>
    <row r="27" spans="1:4" ht="28.5">
      <c r="A27" s="65" t="str">
        <f>Source!E82</f>
        <v>2</v>
      </c>
      <c r="B27" s="66" t="str">
        <f>Source!G82</f>
        <v>Облицовка оконных и дверных откосов декоративным бумажно-слоистым пластиком или листами из синтетических материалов на клее</v>
      </c>
      <c r="C27" s="67" t="str">
        <f>Source!H82</f>
        <v>100 м2 облицовки</v>
      </c>
      <c r="D27" s="68">
        <f>Source!I82</f>
        <v>1.2E-2</v>
      </c>
    </row>
    <row r="28" spans="1:4" ht="42.75">
      <c r="A28" s="65" t="str">
        <f>Source!E83</f>
        <v>2,1</v>
      </c>
      <c r="B28" s="66" t="str">
        <f>Source!G83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C28" s="67" t="str">
        <f>Source!H83</f>
        <v>м2</v>
      </c>
      <c r="D28" s="68">
        <f>Source!I83</f>
        <v>1.26</v>
      </c>
    </row>
    <row r="29" spans="1:4" ht="14.25">
      <c r="A29" s="65" t="str">
        <f>Source!E84</f>
        <v>2,2</v>
      </c>
      <c r="B29" s="66" t="str">
        <f>Source!G84</f>
        <v>Грунтовка «Бетоконтакт», КНАУФ</v>
      </c>
      <c r="C29" s="67" t="str">
        <f>Source!H84</f>
        <v>кг</v>
      </c>
      <c r="D29" s="68">
        <f>Source!I84</f>
        <v>0.107</v>
      </c>
    </row>
    <row r="30" spans="1:4" ht="28.5">
      <c r="A30" s="65" t="str">
        <f>Source!E85</f>
        <v>3</v>
      </c>
      <c r="B30" s="66" t="str">
        <f>Source!G85</f>
        <v>Установка деревянных дверных блоков</v>
      </c>
      <c r="C30" s="67" t="str">
        <f>Source!H85</f>
        <v>100 м2 проемов</v>
      </c>
      <c r="D30" s="68">
        <f>Source!I85</f>
        <v>0.02</v>
      </c>
    </row>
    <row r="31" spans="1:4" ht="28.5">
      <c r="A31" s="65" t="str">
        <f>Source!E86</f>
        <v>3,1</v>
      </c>
      <c r="B31" s="66" t="str">
        <f>Source!G86</f>
        <v>Скобяные изделия для дверных балконных блоков со спаренными полотнами жилых и общественных зданий однопольных</v>
      </c>
      <c r="C31" s="67" t="str">
        <f>Source!H86</f>
        <v>компл.</v>
      </c>
      <c r="D31" s="68">
        <f>Source!I86</f>
        <v>1</v>
      </c>
    </row>
    <row r="32" spans="1:4" ht="28.5">
      <c r="A32" s="65" t="str">
        <f>Source!E87</f>
        <v>3,2</v>
      </c>
      <c r="B32" s="66" t="str">
        <f>Source!G87</f>
        <v>Блоки дверные из натурального массива дуба (коробка, полотно глухое, наличники, фурнитура)</v>
      </c>
      <c r="C32" s="67" t="str">
        <f>Source!H87</f>
        <v>м2</v>
      </c>
      <c r="D32" s="68">
        <f>Source!I87</f>
        <v>2</v>
      </c>
    </row>
    <row r="33" spans="1:4" ht="28.5">
      <c r="A33" s="65" t="str">
        <f>Source!E88</f>
        <v>3,3</v>
      </c>
      <c r="B33" s="66" t="str">
        <f>Source!G88</f>
        <v>Блоки дверные с рамочными полотнами однопольные ДН 21-10, площадь 2,05 м2; ДН 24-10, площадь 2,35 м2</v>
      </c>
      <c r="C33" s="67" t="str">
        <f>Source!H88</f>
        <v>м2</v>
      </c>
      <c r="D33" s="68">
        <f>Source!I88</f>
        <v>-2</v>
      </c>
    </row>
    <row r="34" spans="1:4" ht="28.5">
      <c r="A34" s="65" t="str">
        <f>Source!E89</f>
        <v>4</v>
      </c>
      <c r="B34" s="66" t="str">
        <f>Source!G89</f>
        <v>Установка и крепление наличников</v>
      </c>
      <c r="C34" s="67" t="str">
        <f>Source!H89</f>
        <v>100 м коробок блоков</v>
      </c>
      <c r="D34" s="68">
        <f>Source!I89</f>
        <v>0.05</v>
      </c>
    </row>
    <row r="35" spans="1:4" ht="14.25">
      <c r="A35" s="65" t="str">
        <f>Source!E90</f>
        <v>5</v>
      </c>
      <c r="B35" s="66" t="str">
        <f>Source!G90</f>
        <v>Укладка лаг по плитам перекрытий</v>
      </c>
      <c r="C35" s="67" t="str">
        <f>Source!H90</f>
        <v>100 м2 пола</v>
      </c>
      <c r="D35" s="68">
        <f>Source!I90</f>
        <v>0.14000000000000001</v>
      </c>
    </row>
    <row r="36" spans="1:4" ht="28.5">
      <c r="A36" s="65" t="str">
        <f>Source!E91</f>
        <v>6</v>
      </c>
      <c r="B36" s="66" t="str">
        <f>Source!G91</f>
        <v>Устройство покрытий дощатых толщиной 28 мм</v>
      </c>
      <c r="C36" s="67" t="str">
        <f>Source!H91</f>
        <v>100 м2 покрытия</v>
      </c>
      <c r="D36" s="68">
        <f>Source!I91</f>
        <v>0.14000000000000001</v>
      </c>
    </row>
    <row r="37" spans="1:4" ht="28.5">
      <c r="A37" s="65" t="str">
        <f>Source!E92</f>
        <v>7</v>
      </c>
      <c r="B37" s="66" t="str">
        <f>Source!G92</f>
        <v>Устройство оснований полов из фанеры в один слой площадью свыше 20 м2</v>
      </c>
      <c r="C37" s="67" t="str">
        <f>Source!H92</f>
        <v>100 м2 пола</v>
      </c>
      <c r="D37" s="68">
        <f>Source!I92</f>
        <v>0.14000000000000001</v>
      </c>
    </row>
    <row r="38" spans="1:4" ht="28.5">
      <c r="A38" s="65" t="str">
        <f>Source!E93</f>
        <v>8</v>
      </c>
      <c r="B38" s="66" t="str">
        <f>Source!G93</f>
        <v>Устройство гетерогенного и гомогенного покрытия на клее со свариванием полотнищ в стыках</v>
      </c>
      <c r="C38" s="67" t="str">
        <f>Source!H93</f>
        <v>100 м2</v>
      </c>
      <c r="D38" s="68">
        <f>Source!I93</f>
        <v>0.14000000000000001</v>
      </c>
    </row>
    <row r="39" spans="1:4" ht="28.5">
      <c r="A39" s="65" t="str">
        <f>Source!E94</f>
        <v>8,1</v>
      </c>
      <c r="B39" s="66" t="str">
        <f>Source!G94</f>
        <v>Линолеум полукоммерческий гетерогенный "TARKETT ИДИЛЛИЯ" (толщина 3,2 мм, толщина защитного слоя 0,5 мм, класс 23/32)</v>
      </c>
      <c r="C39" s="67" t="str">
        <f>Source!H94</f>
        <v>м2</v>
      </c>
      <c r="D39" s="68">
        <f>Source!I94</f>
        <v>14.28</v>
      </c>
    </row>
    <row r="40" spans="1:4" ht="14.25">
      <c r="A40" s="65" t="str">
        <f>Source!E95</f>
        <v>8,2</v>
      </c>
      <c r="B40" s="66" t="str">
        <f>Source!G95</f>
        <v>Линолеум без подосновы</v>
      </c>
      <c r="C40" s="67" t="str">
        <f>Source!H95</f>
        <v>м2</v>
      </c>
      <c r="D40" s="68">
        <f>Source!I95</f>
        <v>14.28</v>
      </c>
    </row>
    <row r="41" spans="1:4" ht="28.5">
      <c r="A41" s="65" t="str">
        <f>Source!E96</f>
        <v>11</v>
      </c>
      <c r="B41" s="66" t="str">
        <f>Source!G96</f>
        <v>Устройство плинтусов поливинилхлоридных на винтах самонарезающих</v>
      </c>
      <c r="C41" s="67" t="str">
        <f>Source!H96</f>
        <v>100 М ПЛИНТУСА</v>
      </c>
      <c r="D41" s="68">
        <f>Source!I96</f>
        <v>0.15</v>
      </c>
    </row>
    <row r="42" spans="1:4" ht="42.75">
      <c r="A42" s="65" t="str">
        <f>Source!E97</f>
        <v>12</v>
      </c>
      <c r="B42" s="66" t="str">
        <f>Source!G97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C42" s="67" t="str">
        <f>Source!H97</f>
        <v>100 м2 стен (за вычетом проемов)</v>
      </c>
      <c r="D42" s="68">
        <f>Source!I97</f>
        <v>0.38</v>
      </c>
    </row>
    <row r="43" spans="1:4" ht="42.75">
      <c r="A43" s="65" t="str">
        <f>Source!E98</f>
        <v>14</v>
      </c>
      <c r="B43" s="66" t="str">
        <f>Source!G98</f>
        <v>Оклейка стен моющимися обоями на тканевой основе по листовым материалам</v>
      </c>
      <c r="C43" s="67" t="str">
        <f>Source!H98</f>
        <v>100 м2 оклеиваемой поверхности</v>
      </c>
      <c r="D43" s="68">
        <f>Source!I98</f>
        <v>0.38</v>
      </c>
    </row>
    <row r="44" spans="1:4" ht="14.25">
      <c r="A44" s="65" t="str">
        <f>Source!E99</f>
        <v>15</v>
      </c>
      <c r="B44" s="66" t="str">
        <f>Source!G99</f>
        <v>Розетка штепсельная утопленного типа при скрытой проводке</v>
      </c>
      <c r="C44" s="67" t="str">
        <f>Source!H99</f>
        <v>100 шт.</v>
      </c>
      <c r="D44" s="68">
        <f>Source!I99</f>
        <v>0.03</v>
      </c>
    </row>
    <row r="45" spans="1:4" ht="14.25">
      <c r="A45" s="65" t="str">
        <f>Source!E100</f>
        <v>15,1</v>
      </c>
      <c r="B45" s="66" t="str">
        <f>Source!G100</f>
        <v>Коробка для установки розеток и выключателей скрытой проводки</v>
      </c>
      <c r="C45" s="67" t="str">
        <f>Source!H100</f>
        <v>1000 шт.</v>
      </c>
      <c r="D45" s="68">
        <f>Source!I100</f>
        <v>3.0000000000000001E-3</v>
      </c>
    </row>
    <row r="46" spans="1:4" ht="14.25">
      <c r="A46" s="65" t="str">
        <f>Source!E101</f>
        <v>15,2</v>
      </c>
      <c r="B46" s="66" t="str">
        <f>Source!G101</f>
        <v>Розетка скрытой проводки с заземлением</v>
      </c>
      <c r="C46" s="67" t="str">
        <f>Source!H101</f>
        <v>шт.</v>
      </c>
      <c r="D46" s="68">
        <f>Source!I101</f>
        <v>3</v>
      </c>
    </row>
    <row r="47" spans="1:4" ht="14.25">
      <c r="A47" s="65" t="str">
        <f>Source!E102</f>
        <v>15,3</v>
      </c>
      <c r="B47" s="66" t="str">
        <f>Source!G102</f>
        <v>Розетка телевизионная для скрытой проводки, марка САТ-Г, белая</v>
      </c>
      <c r="C47" s="67" t="str">
        <f>Source!H102</f>
        <v>шт.</v>
      </c>
      <c r="D47" s="68">
        <f>Source!I102</f>
        <v>1</v>
      </c>
    </row>
    <row r="48" spans="1:4" ht="14.25">
      <c r="A48" s="65" t="str">
        <f>Source!E103</f>
        <v>16</v>
      </c>
      <c r="B48" s="66" t="str">
        <f>Source!G103</f>
        <v>Выключатель двухклавишный утопленного типа при скрытой проводке</v>
      </c>
      <c r="C48" s="67" t="str">
        <f>Source!H103</f>
        <v>100 шт.</v>
      </c>
      <c r="D48" s="68">
        <f>Source!I103</f>
        <v>0.01</v>
      </c>
    </row>
    <row r="49" spans="1:4" ht="14.25">
      <c r="A49" s="65" t="str">
        <f>Source!E104</f>
        <v>16,1</v>
      </c>
      <c r="B49" s="66" t="str">
        <f>Source!G104</f>
        <v>Коробка для установки розеток и выключателей скрытой проводки</v>
      </c>
      <c r="C49" s="67" t="str">
        <f>Source!H104</f>
        <v>1000 шт.</v>
      </c>
      <c r="D49" s="68">
        <f>Source!I104</f>
        <v>1E-3</v>
      </c>
    </row>
    <row r="50" spans="1:4" ht="28.5">
      <c r="A50" s="65" t="str">
        <f>Source!E105</f>
        <v>16,2</v>
      </c>
      <c r="B50" s="66" t="str">
        <f>Source!G105</f>
        <v>Выключатель двухклавишный для скрытой проводки серии "Прима", марка С56-039 с подсветкой, цвет бежевый</v>
      </c>
      <c r="C50" s="67" t="str">
        <f>Source!H105</f>
        <v>шт.</v>
      </c>
      <c r="D50" s="68">
        <f>Source!I105</f>
        <v>1</v>
      </c>
    </row>
    <row r="51" spans="1:4" ht="28.5">
      <c r="A51" s="65" t="str">
        <f>Source!E106</f>
        <v>17</v>
      </c>
      <c r="B51" s="66" t="str">
        <f>Source!G106</f>
        <v>Устройство подвесных потолков из гипсокартонных листов (ГКЛ) по системе «КНАУФ» одноуровневых (П 113)</v>
      </c>
      <c r="C51" s="67" t="str">
        <f>Source!H106</f>
        <v>100 м2 потолка</v>
      </c>
      <c r="D51" s="68">
        <f>Source!I106</f>
        <v>0.14000000000000001</v>
      </c>
    </row>
    <row r="52" spans="1:4" ht="42.75">
      <c r="A52" s="65" t="str">
        <f>Source!E107</f>
        <v>18</v>
      </c>
      <c r="B52" s="66" t="str">
        <f>Source!G107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C52" s="67" t="str">
        <f>Source!H107</f>
        <v>100 шт.</v>
      </c>
      <c r="D52" s="68">
        <f>Source!I107</f>
        <v>0.06</v>
      </c>
    </row>
    <row r="53" spans="1:4" ht="28.5">
      <c r="A53" s="65" t="str">
        <f>Source!E108</f>
        <v>18,1</v>
      </c>
      <c r="B53" s="66" t="str">
        <f>Source!G108</f>
        <v>Светильник точечный марки AMBER 50 2 05 R50, неповоротный, с накладным стеклом, хром</v>
      </c>
      <c r="C53" s="67" t="str">
        <f>Source!H108</f>
        <v>шт.</v>
      </c>
      <c r="D53" s="68">
        <f>Source!I108</f>
        <v>6</v>
      </c>
    </row>
    <row r="54" spans="1:4" ht="16.5">
      <c r="A54" s="91" t="str">
        <f>CONCATENATE("Раздел: ", Source!G174)</f>
        <v>Раздел: комната 1-27 карантин</v>
      </c>
      <c r="B54" s="91"/>
      <c r="C54" s="91"/>
      <c r="D54" s="91"/>
    </row>
    <row r="55" spans="1:4" ht="16.5">
      <c r="A55" s="91" t="str">
        <f>CONCATENATE("Подраздел: ", Source!G178)</f>
        <v>Подраздел: демонтаж</v>
      </c>
      <c r="B55" s="91"/>
      <c r="C55" s="91"/>
      <c r="D55" s="91"/>
    </row>
    <row r="56" spans="1:4" ht="28.5">
      <c r="A56" s="65" t="str">
        <f>Source!E182</f>
        <v>1</v>
      </c>
      <c r="B56" s="66" t="str">
        <f>Source!G182</f>
        <v>Разборка оснований покрытия полов лаг из досок и брусков</v>
      </c>
      <c r="C56" s="67" t="str">
        <f>Source!H182</f>
        <v>100 м2 основания</v>
      </c>
      <c r="D56" s="68">
        <f>Source!I182</f>
        <v>9.4E-2</v>
      </c>
    </row>
    <row r="57" spans="1:4" ht="14.25">
      <c r="A57" s="65" t="str">
        <f>Source!E183</f>
        <v>1,1</v>
      </c>
      <c r="B57" s="66" t="str">
        <f>Source!G183</f>
        <v>Строительный мусор</v>
      </c>
      <c r="C57" s="67" t="str">
        <f>Source!H183</f>
        <v>т</v>
      </c>
      <c r="D57" s="68">
        <f>Source!I183</f>
        <v>6.5799999999999997E-2</v>
      </c>
    </row>
    <row r="58" spans="1:4" ht="28.5">
      <c r="A58" s="65" t="str">
        <f>Source!E184</f>
        <v>2</v>
      </c>
      <c r="B58" s="66" t="str">
        <f>Source!G184</f>
        <v>Разборка покрытий полов из линолеума и релина</v>
      </c>
      <c r="C58" s="67" t="str">
        <f>Source!H184</f>
        <v>100 м2 покрытия</v>
      </c>
      <c r="D58" s="68">
        <f>Source!I184</f>
        <v>9.4E-2</v>
      </c>
    </row>
    <row r="59" spans="1:4" ht="14.25">
      <c r="A59" s="65" t="str">
        <f>Source!E185</f>
        <v>2,1</v>
      </c>
      <c r="B59" s="66" t="str">
        <f>Source!G185</f>
        <v>Строительный мусор</v>
      </c>
      <c r="C59" s="67" t="str">
        <f>Source!H185</f>
        <v>т</v>
      </c>
      <c r="D59" s="68">
        <f>Source!I185</f>
        <v>4.4179999999999997E-2</v>
      </c>
    </row>
    <row r="60" spans="1:4" ht="28.5">
      <c r="A60" s="65" t="str">
        <f>Source!E186</f>
        <v>3</v>
      </c>
      <c r="B60" s="66" t="str">
        <f>Source!G186</f>
        <v>Разборка плинтусов деревянных и из пластмассовых материалов</v>
      </c>
      <c r="C60" s="67" t="str">
        <f>Source!H186</f>
        <v>100 М ПЛИНТУСА</v>
      </c>
      <c r="D60" s="68">
        <f>Source!I186</f>
        <v>0.23860000000000001</v>
      </c>
    </row>
    <row r="61" spans="1:4" ht="14.25">
      <c r="A61" s="65" t="str">
        <f>Source!E187</f>
        <v>3,1</v>
      </c>
      <c r="B61" s="66" t="str">
        <f>Source!G187</f>
        <v>Строительный мусор</v>
      </c>
      <c r="C61" s="67" t="str">
        <f>Source!H187</f>
        <v>т</v>
      </c>
      <c r="D61" s="68">
        <f>Source!I187</f>
        <v>2.6245999999999998E-2</v>
      </c>
    </row>
    <row r="62" spans="1:4" ht="14.25">
      <c r="A62" s="65" t="str">
        <f>Source!E188</f>
        <v>4</v>
      </c>
      <c r="B62" s="66" t="str">
        <f>Source!G188</f>
        <v>Демонтаж выключателей, розеток</v>
      </c>
      <c r="C62" s="67" t="str">
        <f>Source!H188</f>
        <v>100 шт.</v>
      </c>
      <c r="D62" s="68">
        <f>Source!I188</f>
        <v>0.04</v>
      </c>
    </row>
    <row r="63" spans="1:4" ht="14.25">
      <c r="A63" s="65" t="str">
        <f>Source!E189</f>
        <v>5</v>
      </c>
      <c r="B63" s="66" t="str">
        <f>Source!G189</f>
        <v>Демонтаж кабеля</v>
      </c>
      <c r="C63" s="67" t="str">
        <f>Source!H189</f>
        <v>100 м</v>
      </c>
      <c r="D63" s="68">
        <f>Source!I189</f>
        <v>0.15</v>
      </c>
    </row>
    <row r="64" spans="1:4" ht="14.25">
      <c r="A64" s="65" t="str">
        <f>Source!E190</f>
        <v>6</v>
      </c>
      <c r="B64" s="66" t="str">
        <f>Source!G190</f>
        <v>Демонтаж светильников для люминесцентных ламп</v>
      </c>
      <c r="C64" s="67" t="str">
        <f>Source!H190</f>
        <v>100 шт.</v>
      </c>
      <c r="D64" s="68">
        <f>Source!I190</f>
        <v>0.02</v>
      </c>
    </row>
    <row r="65" spans="1:4" ht="28.5">
      <c r="A65" s="65" t="str">
        <f>Source!E191</f>
        <v>7</v>
      </c>
      <c r="B65" s="66" t="str">
        <f>Source!G191</f>
        <v>Демонтаж дверных коробок в каменных стенах с отбивкой штукатурки в откосах</v>
      </c>
      <c r="C65" s="67" t="str">
        <f>Source!H191</f>
        <v>100 коробок</v>
      </c>
      <c r="D65" s="68">
        <f>Source!I191</f>
        <v>0.02</v>
      </c>
    </row>
    <row r="66" spans="1:4" ht="14.25">
      <c r="A66" s="65" t="str">
        <f>Source!E192</f>
        <v>7,1</v>
      </c>
      <c r="B66" s="66" t="str">
        <f>Source!G192</f>
        <v>Строительный мусор</v>
      </c>
      <c r="C66" s="67" t="str">
        <f>Source!H192</f>
        <v>т</v>
      </c>
      <c r="D66" s="68">
        <f>Source!I192</f>
        <v>0.21</v>
      </c>
    </row>
    <row r="67" spans="1:4" ht="16.5">
      <c r="A67" s="91" t="str">
        <f>CONCATENATE("Подраздел: ", Source!G226)</f>
        <v>Подраздел: ремонт</v>
      </c>
      <c r="B67" s="91"/>
      <c r="C67" s="91"/>
      <c r="D67" s="91"/>
    </row>
    <row r="68" spans="1:4" ht="28.5">
      <c r="A68" s="65" t="str">
        <f>Source!E230</f>
        <v>1</v>
      </c>
      <c r="B68" s="66" t="str">
        <f>Source!G230</f>
        <v>Установка подоконных досок из ПВХ в каменных стенах толщиной до 0,51 м</v>
      </c>
      <c r="C68" s="67" t="str">
        <f>Source!H230</f>
        <v>100 п. м</v>
      </c>
      <c r="D68" s="68">
        <f>Source!I230</f>
        <v>2.3E-2</v>
      </c>
    </row>
    <row r="69" spans="1:4" ht="14.25">
      <c r="A69" s="65" t="str">
        <f>Source!E231</f>
        <v>1,1</v>
      </c>
      <c r="B69" s="66" t="str">
        <f>Source!G231</f>
        <v>Доски подоконные ПВХ, шириной 200 мм</v>
      </c>
      <c r="C69" s="67" t="str">
        <f>Source!H231</f>
        <v>м</v>
      </c>
      <c r="D69" s="68">
        <f>Source!I231</f>
        <v>2.2999999999999998</v>
      </c>
    </row>
    <row r="70" spans="1:4" ht="28.5">
      <c r="A70" s="65" t="str">
        <f>Source!E232</f>
        <v>2</v>
      </c>
      <c r="B70" s="66" t="str">
        <f>Source!G232</f>
        <v>Облицовка оконных и дверных откосов декоративным бумажно-слоистым пластиком или листами из синтетических материалов на клее</v>
      </c>
      <c r="C70" s="67" t="str">
        <f>Source!H232</f>
        <v>100 м2 облицовки</v>
      </c>
      <c r="D70" s="68">
        <f>Source!I232</f>
        <v>1.2E-2</v>
      </c>
    </row>
    <row r="71" spans="1:4" ht="42.75">
      <c r="A71" s="65" t="str">
        <f>Source!E233</f>
        <v>2,1</v>
      </c>
      <c r="B71" s="66" t="str">
        <f>Source!G233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C71" s="67" t="str">
        <f>Source!H233</f>
        <v>м2</v>
      </c>
      <c r="D71" s="68">
        <f>Source!I233</f>
        <v>1.26</v>
      </c>
    </row>
    <row r="72" spans="1:4" ht="14.25">
      <c r="A72" s="65" t="str">
        <f>Source!E234</f>
        <v>2,2</v>
      </c>
      <c r="B72" s="66" t="str">
        <f>Source!G234</f>
        <v>Грунтовка «Бетоконтакт», КНАУФ</v>
      </c>
      <c r="C72" s="67" t="str">
        <f>Source!H234</f>
        <v>кг</v>
      </c>
      <c r="D72" s="68">
        <f>Source!I234</f>
        <v>0.107</v>
      </c>
    </row>
    <row r="73" spans="1:4" ht="28.5">
      <c r="A73" s="65" t="str">
        <f>Source!E235</f>
        <v>3</v>
      </c>
      <c r="B73" s="66" t="str">
        <f>Source!G235</f>
        <v>Установка деревянных дверных блоков</v>
      </c>
      <c r="C73" s="67" t="str">
        <f>Source!H235</f>
        <v>100 м2 проемов</v>
      </c>
      <c r="D73" s="68">
        <f>Source!I235</f>
        <v>0.02</v>
      </c>
    </row>
    <row r="74" spans="1:4" ht="28.5">
      <c r="A74" s="65" t="str">
        <f>Source!E236</f>
        <v>3,1</v>
      </c>
      <c r="B74" s="66" t="str">
        <f>Source!G236</f>
        <v>Скобяные изделия для дверных балконных блоков со спаренными полотнами жилых и общественных зданий однопольных</v>
      </c>
      <c r="C74" s="67" t="str">
        <f>Source!H236</f>
        <v>компл.</v>
      </c>
      <c r="D74" s="68">
        <f>Source!I236</f>
        <v>1</v>
      </c>
    </row>
    <row r="75" spans="1:4" ht="28.5">
      <c r="A75" s="65" t="str">
        <f>Source!E237</f>
        <v>3,2</v>
      </c>
      <c r="B75" s="66" t="str">
        <f>Source!G237</f>
        <v>Блоки дверные из натурального массива дуба (коробка, полотно глухое, наличники, фурнитура)</v>
      </c>
      <c r="C75" s="67" t="str">
        <f>Source!H237</f>
        <v>м2</v>
      </c>
      <c r="D75" s="68">
        <f>Source!I237</f>
        <v>2</v>
      </c>
    </row>
    <row r="76" spans="1:4" ht="28.5">
      <c r="A76" s="65" t="str">
        <f>Source!E238</f>
        <v>3,3</v>
      </c>
      <c r="B76" s="66" t="str">
        <f>Source!G238</f>
        <v>Блоки дверные с рамочными полотнами однопольные ДН 21-10, площадь 2,05 м2; ДН 24-10, площадь 2,35 м2</v>
      </c>
      <c r="C76" s="67" t="str">
        <f>Source!H238</f>
        <v>м2</v>
      </c>
      <c r="D76" s="68">
        <f>Source!I238</f>
        <v>-2</v>
      </c>
    </row>
    <row r="77" spans="1:4" ht="28.5">
      <c r="A77" s="65" t="str">
        <f>Source!E239</f>
        <v>4</v>
      </c>
      <c r="B77" s="66" t="str">
        <f>Source!G239</f>
        <v>Установка и крепление наличников</v>
      </c>
      <c r="C77" s="67" t="str">
        <f>Source!H239</f>
        <v>100 м коробок блоков</v>
      </c>
      <c r="D77" s="68">
        <f>Source!I239</f>
        <v>0.05</v>
      </c>
    </row>
    <row r="78" spans="1:4" ht="14.25">
      <c r="A78" s="65" t="str">
        <f>Source!E240</f>
        <v>6</v>
      </c>
      <c r="B78" s="66" t="str">
        <f>Source!G240</f>
        <v>Укладка лаг по плитам перекрытий</v>
      </c>
      <c r="C78" s="67" t="str">
        <f>Source!H240</f>
        <v>100 м2 пола</v>
      </c>
      <c r="D78" s="68">
        <f>Source!I240</f>
        <v>9.4E-2</v>
      </c>
    </row>
    <row r="79" spans="1:4" ht="28.5">
      <c r="A79" s="65" t="str">
        <f>Source!E241</f>
        <v>7</v>
      </c>
      <c r="B79" s="66" t="str">
        <f>Source!G241</f>
        <v>Устройство покрытий дощатых толщиной 28 мм</v>
      </c>
      <c r="C79" s="67" t="str">
        <f>Source!H241</f>
        <v>100 м2 покрытия</v>
      </c>
      <c r="D79" s="68">
        <f>Source!I241</f>
        <v>9.4E-2</v>
      </c>
    </row>
    <row r="80" spans="1:4" ht="28.5">
      <c r="A80" s="65" t="str">
        <f>Source!E242</f>
        <v>8</v>
      </c>
      <c r="B80" s="66" t="str">
        <f>Source!G242</f>
        <v>Устройство оснований полов из фанеры в один слой площадью свыше 20 м2</v>
      </c>
      <c r="C80" s="67" t="str">
        <f>Source!H242</f>
        <v>100 м2 пола</v>
      </c>
      <c r="D80" s="68">
        <f>Source!I242</f>
        <v>9.4E-2</v>
      </c>
    </row>
    <row r="81" spans="1:4" ht="28.5">
      <c r="A81" s="65" t="str">
        <f>Source!E243</f>
        <v>9</v>
      </c>
      <c r="B81" s="66" t="str">
        <f>Source!G243</f>
        <v>Устройство гетерогенного и гомогенного покрытия на клее со свариванием полотнищ в стыках</v>
      </c>
      <c r="C81" s="67" t="str">
        <f>Source!H243</f>
        <v>100 м2</v>
      </c>
      <c r="D81" s="68">
        <f>Source!I243</f>
        <v>9.4E-2</v>
      </c>
    </row>
    <row r="82" spans="1:4" ht="28.5">
      <c r="A82" s="65" t="str">
        <f>Source!E244</f>
        <v>9,1</v>
      </c>
      <c r="B82" s="66" t="str">
        <f>Source!G244</f>
        <v>Линолеум полукоммерческий гетерогенный "TARKETT ИДИЛЛИЯ" (толщина 3,2 мм, толщина защитного слоя 0,5 мм, класс 23/32)</v>
      </c>
      <c r="C82" s="67" t="str">
        <f>Source!H244</f>
        <v>м2</v>
      </c>
      <c r="D82" s="68">
        <f>Source!I244</f>
        <v>9.5879999999999992</v>
      </c>
    </row>
    <row r="83" spans="1:4" ht="14.25">
      <c r="A83" s="65" t="str">
        <f>Source!E245</f>
        <v>9,2</v>
      </c>
      <c r="B83" s="66" t="str">
        <f>Source!G245</f>
        <v>Линолеум без подосновы</v>
      </c>
      <c r="C83" s="67" t="str">
        <f>Source!H245</f>
        <v>м2</v>
      </c>
      <c r="D83" s="68">
        <f>Source!I245</f>
        <v>9.5879999999999992</v>
      </c>
    </row>
    <row r="84" spans="1:4" ht="28.5">
      <c r="A84" s="65" t="str">
        <f>Source!E246</f>
        <v>12</v>
      </c>
      <c r="B84" s="66" t="str">
        <f>Source!G246</f>
        <v>Устройство плинтусов поливинилхлоридных на винтах самонарезающих</v>
      </c>
      <c r="C84" s="67" t="str">
        <f>Source!H246</f>
        <v>100 М ПЛИНТУСА</v>
      </c>
      <c r="D84" s="68">
        <f>Source!I246</f>
        <v>0.15</v>
      </c>
    </row>
    <row r="85" spans="1:4" ht="42.75">
      <c r="A85" s="65" t="str">
        <f>Source!E247</f>
        <v>13</v>
      </c>
      <c r="B85" s="66" t="str">
        <f>Source!G247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C85" s="67" t="str">
        <f>Source!H247</f>
        <v>100 м2 стен (за вычетом проемов)</v>
      </c>
      <c r="D85" s="68">
        <f>Source!I247</f>
        <v>0.378</v>
      </c>
    </row>
    <row r="86" spans="1:4" ht="42.75">
      <c r="A86" s="65" t="str">
        <f>Source!E248</f>
        <v>15</v>
      </c>
      <c r="B86" s="66" t="str">
        <f>Source!G248</f>
        <v>Оклейка стен моющимися обоями на тканевой основе по листовым материалам</v>
      </c>
      <c r="C86" s="67" t="str">
        <f>Source!H248</f>
        <v>100 м2 оклеиваемой поверхности</v>
      </c>
      <c r="D86" s="68">
        <f>Source!I248</f>
        <v>0.378</v>
      </c>
    </row>
    <row r="87" spans="1:4" ht="14.25">
      <c r="A87" s="65" t="str">
        <f>Source!E249</f>
        <v>16</v>
      </c>
      <c r="B87" s="66" t="str">
        <f>Source!G249</f>
        <v>Розетка штепсельная утопленного типа при скрытой проводке</v>
      </c>
      <c r="C87" s="67" t="str">
        <f>Source!H249</f>
        <v>100 шт.</v>
      </c>
      <c r="D87" s="68">
        <f>Source!I249</f>
        <v>0.02</v>
      </c>
    </row>
    <row r="88" spans="1:4" ht="14.25">
      <c r="A88" s="65" t="str">
        <f>Source!E250</f>
        <v>16,1</v>
      </c>
      <c r="B88" s="66" t="str">
        <f>Source!G250</f>
        <v>Коробка для установки розеток и выключателей скрытой проводки</v>
      </c>
      <c r="C88" s="67" t="str">
        <f>Source!H250</f>
        <v>1000 шт.</v>
      </c>
      <c r="D88" s="68">
        <f>Source!I250</f>
        <v>2E-3</v>
      </c>
    </row>
    <row r="89" spans="1:4" ht="14.25">
      <c r="A89" s="65" t="str">
        <f>Source!E251</f>
        <v>16,2</v>
      </c>
      <c r="B89" s="66" t="str">
        <f>Source!G251</f>
        <v>Розетка скрытой проводки с заземлением</v>
      </c>
      <c r="C89" s="67" t="str">
        <f>Source!H251</f>
        <v>шт.</v>
      </c>
      <c r="D89" s="68">
        <f>Source!I251</f>
        <v>2</v>
      </c>
    </row>
    <row r="90" spans="1:4" ht="14.25">
      <c r="A90" s="65" t="str">
        <f>Source!E252</f>
        <v>16,3</v>
      </c>
      <c r="B90" s="66" t="str">
        <f>Source!G252</f>
        <v>Розетка телевизионная для скрытой проводки, марка САТ-Г, белая</v>
      </c>
      <c r="C90" s="67" t="str">
        <f>Source!H252</f>
        <v>шт.</v>
      </c>
      <c r="D90" s="68">
        <f>Source!I252</f>
        <v>1</v>
      </c>
    </row>
    <row r="91" spans="1:4" ht="14.25">
      <c r="A91" s="65" t="str">
        <f>Source!E253</f>
        <v>17</v>
      </c>
      <c r="B91" s="66" t="str">
        <f>Source!G253</f>
        <v>Выключатель двухклавишный утопленного типа при скрытой проводке</v>
      </c>
      <c r="C91" s="67" t="str">
        <f>Source!H253</f>
        <v>100 шт.</v>
      </c>
      <c r="D91" s="68">
        <f>Source!I253</f>
        <v>0.01</v>
      </c>
    </row>
    <row r="92" spans="1:4" ht="14.25">
      <c r="A92" s="65" t="str">
        <f>Source!E254</f>
        <v>17,1</v>
      </c>
      <c r="B92" s="66" t="str">
        <f>Source!G254</f>
        <v>Коробка для установки розеток и выключателей скрытой проводки</v>
      </c>
      <c r="C92" s="67" t="str">
        <f>Source!H254</f>
        <v>1000 шт.</v>
      </c>
      <c r="D92" s="68">
        <f>Source!I254</f>
        <v>1E-3</v>
      </c>
    </row>
    <row r="93" spans="1:4" ht="28.5">
      <c r="A93" s="65" t="str">
        <f>Source!E255</f>
        <v>17,2</v>
      </c>
      <c r="B93" s="66" t="str">
        <f>Source!G255</f>
        <v>Выключатель двухклавишный для скрытой проводки серии "Прима", марка С56-039 с подсветкой, цвет бежевый</v>
      </c>
      <c r="C93" s="67" t="str">
        <f>Source!H255</f>
        <v>шт.</v>
      </c>
      <c r="D93" s="68">
        <f>Source!I255</f>
        <v>1</v>
      </c>
    </row>
    <row r="94" spans="1:4" ht="28.5">
      <c r="A94" s="65" t="str">
        <f>Source!E256</f>
        <v>18</v>
      </c>
      <c r="B94" s="66" t="str">
        <f>Source!G256</f>
        <v>Устройство подвесных потолков из гипсокартонных листов (ГКЛ) по системе «КНАУФ» одноуровневых (П 113)</v>
      </c>
      <c r="C94" s="67" t="str">
        <f>Source!H256</f>
        <v>100 м2 потолка</v>
      </c>
      <c r="D94" s="68">
        <f>Source!I256</f>
        <v>9.4E-2</v>
      </c>
    </row>
    <row r="95" spans="1:4" ht="42.75">
      <c r="A95" s="65" t="str">
        <f>Source!E257</f>
        <v>19</v>
      </c>
      <c r="B95" s="66" t="str">
        <f>Source!G257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C95" s="67" t="str">
        <f>Source!H257</f>
        <v>100 шт.</v>
      </c>
      <c r="D95" s="68">
        <f>Source!I257</f>
        <v>0.06</v>
      </c>
    </row>
    <row r="96" spans="1:4" ht="28.5">
      <c r="A96" s="65" t="str">
        <f>Source!E258</f>
        <v>19,1</v>
      </c>
      <c r="B96" s="66" t="str">
        <f>Source!G258</f>
        <v>Светильник точечный марки AMBER 50 2 05 R50, неповоротный, с накладным стеклом, хром</v>
      </c>
      <c r="C96" s="67" t="str">
        <f>Source!H258</f>
        <v>шт.</v>
      </c>
      <c r="D96" s="68">
        <f>Source!I258</f>
        <v>6</v>
      </c>
    </row>
    <row r="97" spans="1:4" ht="16.5">
      <c r="A97" s="91" t="str">
        <f>CONCATENATE("Раздел: ", Source!G324)</f>
        <v>Раздел: комната 1-41 карантин</v>
      </c>
      <c r="B97" s="91"/>
      <c r="C97" s="91"/>
      <c r="D97" s="91"/>
    </row>
    <row r="98" spans="1:4" ht="16.5">
      <c r="A98" s="91" t="str">
        <f>CONCATENATE("Подраздел: ", Source!G328)</f>
        <v>Подраздел: демонтаж</v>
      </c>
      <c r="B98" s="91"/>
      <c r="C98" s="91"/>
      <c r="D98" s="91"/>
    </row>
    <row r="99" spans="1:4" ht="28.5">
      <c r="A99" s="65" t="str">
        <f>Source!E332</f>
        <v>1</v>
      </c>
      <c r="B99" s="66" t="str">
        <f>Source!G332</f>
        <v>Разборка оснований покрытия полов лаг из досок и брусков</v>
      </c>
      <c r="C99" s="67" t="str">
        <f>Source!H332</f>
        <v>100 м2 основания</v>
      </c>
      <c r="D99" s="68">
        <f>Source!I332</f>
        <v>0.17799999999999999</v>
      </c>
    </row>
    <row r="100" spans="1:4" ht="14.25">
      <c r="A100" s="65" t="str">
        <f>Source!E333</f>
        <v>1,1</v>
      </c>
      <c r="B100" s="66" t="str">
        <f>Source!G333</f>
        <v>Строительный мусор</v>
      </c>
      <c r="C100" s="67" t="str">
        <f>Source!H333</f>
        <v>т</v>
      </c>
      <c r="D100" s="68">
        <f>Source!I333</f>
        <v>0.12459999999999999</v>
      </c>
    </row>
    <row r="101" spans="1:4" ht="28.5">
      <c r="A101" s="65" t="str">
        <f>Source!E334</f>
        <v>2</v>
      </c>
      <c r="B101" s="66" t="str">
        <f>Source!G334</f>
        <v>Разборка покрытий полов из линолеума и релина</v>
      </c>
      <c r="C101" s="67" t="str">
        <f>Source!H334</f>
        <v>100 м2 покрытия</v>
      </c>
      <c r="D101" s="68">
        <f>Source!I334</f>
        <v>0.17799999999999999</v>
      </c>
    </row>
    <row r="102" spans="1:4" ht="14.25">
      <c r="A102" s="65" t="str">
        <f>Source!E335</f>
        <v>2,1</v>
      </c>
      <c r="B102" s="66" t="str">
        <f>Source!G335</f>
        <v>Строительный мусор</v>
      </c>
      <c r="C102" s="67" t="str">
        <f>Source!H335</f>
        <v>т</v>
      </c>
      <c r="D102" s="68">
        <f>Source!I335</f>
        <v>8.3659999999999998E-2</v>
      </c>
    </row>
    <row r="103" spans="1:4" ht="28.5">
      <c r="A103" s="65" t="str">
        <f>Source!E336</f>
        <v>3</v>
      </c>
      <c r="B103" s="66" t="str">
        <f>Source!G336</f>
        <v>Разборка плинтусов деревянных и из пластмассовых материалов</v>
      </c>
      <c r="C103" s="67" t="str">
        <f>Source!H336</f>
        <v>100 М ПЛИНТУСА</v>
      </c>
      <c r="D103" s="68">
        <f>Source!I336</f>
        <v>0.17</v>
      </c>
    </row>
    <row r="104" spans="1:4" ht="14.25">
      <c r="A104" s="65" t="str">
        <f>Source!E337</f>
        <v>3,1</v>
      </c>
      <c r="B104" s="66" t="str">
        <f>Source!G337</f>
        <v>Строительный мусор</v>
      </c>
      <c r="C104" s="67" t="str">
        <f>Source!H337</f>
        <v>т</v>
      </c>
      <c r="D104" s="68">
        <f>Source!I337</f>
        <v>1.8700000000000001E-2</v>
      </c>
    </row>
    <row r="105" spans="1:4" ht="14.25">
      <c r="A105" s="65" t="str">
        <f>Source!E338</f>
        <v>4</v>
      </c>
      <c r="B105" s="66" t="str">
        <f>Source!G338</f>
        <v>Демонтаж выключателей, розеток</v>
      </c>
      <c r="C105" s="67" t="str">
        <f>Source!H338</f>
        <v>100 шт.</v>
      </c>
      <c r="D105" s="68">
        <f>Source!I338</f>
        <v>0.04</v>
      </c>
    </row>
    <row r="106" spans="1:4" ht="14.25">
      <c r="A106" s="65" t="str">
        <f>Source!E339</f>
        <v>5</v>
      </c>
      <c r="B106" s="66" t="str">
        <f>Source!G339</f>
        <v>Демонтаж кабеля</v>
      </c>
      <c r="C106" s="67" t="str">
        <f>Source!H339</f>
        <v>100 м</v>
      </c>
      <c r="D106" s="68">
        <f>Source!I339</f>
        <v>0.2</v>
      </c>
    </row>
    <row r="107" spans="1:4" ht="14.25">
      <c r="A107" s="65" t="str">
        <f>Source!E340</f>
        <v>6</v>
      </c>
      <c r="B107" s="66" t="str">
        <f>Source!G340</f>
        <v>Демонтаж светильников для люминесцентных ламп</v>
      </c>
      <c r="C107" s="67" t="str">
        <f>Source!H340</f>
        <v>100 шт.</v>
      </c>
      <c r="D107" s="68">
        <f>Source!I340</f>
        <v>0.02</v>
      </c>
    </row>
    <row r="108" spans="1:4" ht="28.5">
      <c r="A108" s="65" t="str">
        <f>Source!E341</f>
        <v>7</v>
      </c>
      <c r="B108" s="66" t="str">
        <f>Source!G341</f>
        <v>Демонтаж дверных коробок в каменных стенах с отбивкой штукатурки в откосах</v>
      </c>
      <c r="C108" s="67" t="str">
        <f>Source!H341</f>
        <v>100 коробок</v>
      </c>
      <c r="D108" s="68">
        <f>Source!I341</f>
        <v>0.02</v>
      </c>
    </row>
    <row r="109" spans="1:4" ht="14.25">
      <c r="A109" s="65" t="str">
        <f>Source!E342</f>
        <v>7,1</v>
      </c>
      <c r="B109" s="66" t="str">
        <f>Source!G342</f>
        <v>Строительный мусор</v>
      </c>
      <c r="C109" s="67" t="str">
        <f>Source!H342</f>
        <v>т</v>
      </c>
      <c r="D109" s="68">
        <f>Source!I342</f>
        <v>0.21</v>
      </c>
    </row>
    <row r="110" spans="1:4" ht="16.5">
      <c r="A110" s="91" t="str">
        <f>CONCATENATE("Подраздел: ", Source!G376)</f>
        <v>Подраздел: ремонт</v>
      </c>
      <c r="B110" s="91"/>
      <c r="C110" s="91"/>
      <c r="D110" s="91"/>
    </row>
    <row r="111" spans="1:4" ht="28.5">
      <c r="A111" s="65" t="str">
        <f>Source!E380</f>
        <v>1</v>
      </c>
      <c r="B111" s="66" t="str">
        <f>Source!G380</f>
        <v>Установка подоконных досок из ПВХ в каменных стенах толщиной до 0,51 м</v>
      </c>
      <c r="C111" s="67" t="str">
        <f>Source!H380</f>
        <v>100 п. м</v>
      </c>
      <c r="D111" s="68">
        <f>Source!I380</f>
        <v>2.3E-2</v>
      </c>
    </row>
    <row r="112" spans="1:4" ht="14.25">
      <c r="A112" s="65" t="str">
        <f>Source!E381</f>
        <v>1,1</v>
      </c>
      <c r="B112" s="66" t="str">
        <f>Source!G381</f>
        <v>Доски подоконные ПВХ, шириной 200 мм</v>
      </c>
      <c r="C112" s="67" t="str">
        <f>Source!H381</f>
        <v>м</v>
      </c>
      <c r="D112" s="68">
        <f>Source!I381</f>
        <v>2.2999999999999998</v>
      </c>
    </row>
    <row r="113" spans="1:4" ht="28.5">
      <c r="A113" s="65" t="str">
        <f>Source!E382</f>
        <v>2</v>
      </c>
      <c r="B113" s="66" t="str">
        <f>Source!G382</f>
        <v>Облицовка оконных и дверных откосов декоративным бумажно-слоистым пластиком или листами из синтетических материалов на клее</v>
      </c>
      <c r="C113" s="67" t="str">
        <f>Source!H382</f>
        <v>100 м2 облицовки</v>
      </c>
      <c r="D113" s="68">
        <f>Source!I382</f>
        <v>1.2E-2</v>
      </c>
    </row>
    <row r="114" spans="1:4" ht="42.75">
      <c r="A114" s="65" t="str">
        <f>Source!E383</f>
        <v>2,1</v>
      </c>
      <c r="B114" s="66" t="str">
        <f>Source!G383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C114" s="67" t="str">
        <f>Source!H383</f>
        <v>м2</v>
      </c>
      <c r="D114" s="68">
        <f>Source!I383</f>
        <v>1.26</v>
      </c>
    </row>
    <row r="115" spans="1:4" ht="14.25">
      <c r="A115" s="65" t="str">
        <f>Source!E384</f>
        <v>2,2</v>
      </c>
      <c r="B115" s="66" t="str">
        <f>Source!G384</f>
        <v>Грунтовка «Бетоконтакт», КНАУФ</v>
      </c>
      <c r="C115" s="67" t="str">
        <f>Source!H384</f>
        <v>кг</v>
      </c>
      <c r="D115" s="68">
        <f>Source!I384</f>
        <v>0.107</v>
      </c>
    </row>
    <row r="116" spans="1:4" ht="28.5">
      <c r="A116" s="65" t="str">
        <f>Source!E385</f>
        <v>3</v>
      </c>
      <c r="B116" s="66" t="str">
        <f>Source!G385</f>
        <v>Установка деревянных дверных блоков</v>
      </c>
      <c r="C116" s="67" t="str">
        <f>Source!H385</f>
        <v>100 м2 проемов</v>
      </c>
      <c r="D116" s="68">
        <f>Source!I385</f>
        <v>0.02</v>
      </c>
    </row>
    <row r="117" spans="1:4" ht="28.5">
      <c r="A117" s="65" t="str">
        <f>Source!E386</f>
        <v>3,1</v>
      </c>
      <c r="B117" s="66" t="str">
        <f>Source!G386</f>
        <v>Скобяные изделия для дверных балконных блоков со спаренными полотнами жилых и общественных зданий однопольных</v>
      </c>
      <c r="C117" s="67" t="str">
        <f>Source!H386</f>
        <v>компл.</v>
      </c>
      <c r="D117" s="68">
        <f>Source!I386</f>
        <v>1</v>
      </c>
    </row>
    <row r="118" spans="1:4" ht="28.5">
      <c r="A118" s="65" t="str">
        <f>Source!E387</f>
        <v>3,2</v>
      </c>
      <c r="B118" s="66" t="str">
        <f>Source!G387</f>
        <v>Блоки дверные из натурального массива дуба (коробка, полотно глухое, наличники, фурнитура)</v>
      </c>
      <c r="C118" s="67" t="str">
        <f>Source!H387</f>
        <v>м2</v>
      </c>
      <c r="D118" s="68">
        <f>Source!I387</f>
        <v>2</v>
      </c>
    </row>
    <row r="119" spans="1:4" ht="28.5">
      <c r="A119" s="65" t="str">
        <f>Source!E388</f>
        <v>3,3</v>
      </c>
      <c r="B119" s="66" t="str">
        <f>Source!G388</f>
        <v>Блоки дверные с рамочными полотнами однопольные ДН 21-10, площадь 2,05 м2; ДН 24-10, площадь 2,35 м2</v>
      </c>
      <c r="C119" s="67" t="str">
        <f>Source!H388</f>
        <v>м2</v>
      </c>
      <c r="D119" s="68">
        <f>Source!I388</f>
        <v>-2</v>
      </c>
    </row>
    <row r="120" spans="1:4" ht="14.25">
      <c r="A120" s="65" t="str">
        <f>Source!E389</f>
        <v>4</v>
      </c>
      <c r="B120" s="66" t="str">
        <f>Source!G389</f>
        <v>Укладка лаг по плитам перекрытий</v>
      </c>
      <c r="C120" s="67" t="str">
        <f>Source!H389</f>
        <v>100 м2 пола</v>
      </c>
      <c r="D120" s="68">
        <f>Source!I389</f>
        <v>0.17799999999999999</v>
      </c>
    </row>
    <row r="121" spans="1:4" ht="28.5">
      <c r="A121" s="65" t="str">
        <f>Source!E390</f>
        <v>5</v>
      </c>
      <c r="B121" s="66" t="str">
        <f>Source!G390</f>
        <v>Устройство покрытий дощатых толщиной 28 мм</v>
      </c>
      <c r="C121" s="67" t="str">
        <f>Source!H390</f>
        <v>100 м2 покрытия</v>
      </c>
      <c r="D121" s="68">
        <f>Source!I390</f>
        <v>0.17799999999999999</v>
      </c>
    </row>
    <row r="122" spans="1:4" ht="28.5">
      <c r="A122" s="65" t="str">
        <f>Source!E391</f>
        <v>6</v>
      </c>
      <c r="B122" s="66" t="str">
        <f>Source!G391</f>
        <v>Устройство оснований полов из фанеры в один слой площадью свыше 20 м2</v>
      </c>
      <c r="C122" s="67" t="str">
        <f>Source!H391</f>
        <v>100 м2 пола</v>
      </c>
      <c r="D122" s="68">
        <f>Source!I391</f>
        <v>0.17799999999999999</v>
      </c>
    </row>
    <row r="123" spans="1:4" ht="28.5">
      <c r="A123" s="65" t="str">
        <f>Source!E392</f>
        <v>7</v>
      </c>
      <c r="B123" s="66" t="str">
        <f>Source!G392</f>
        <v>Устройство гетерогенного и гомогенного покрытия на клее со свариванием полотнищ в стыках</v>
      </c>
      <c r="C123" s="67" t="str">
        <f>Source!H392</f>
        <v>100 м2</v>
      </c>
      <c r="D123" s="68">
        <f>Source!I392</f>
        <v>0.17799999999999999</v>
      </c>
    </row>
    <row r="124" spans="1:4" ht="28.5">
      <c r="A124" s="65" t="str">
        <f>Source!E393</f>
        <v>7,1</v>
      </c>
      <c r="B124" s="66" t="str">
        <f>Source!G393</f>
        <v>Линолеум полукоммерческий гетерогенный "TARKETT ИДИЛЛИЯ" (толщина 3,2 мм, толщина защитного слоя 0,5 мм, класс 23/32)</v>
      </c>
      <c r="C124" s="67" t="str">
        <f>Source!H393</f>
        <v>м2</v>
      </c>
      <c r="D124" s="68">
        <f>Source!I393</f>
        <v>18.155999999999999</v>
      </c>
    </row>
    <row r="125" spans="1:4" ht="14.25">
      <c r="A125" s="65" t="str">
        <f>Source!E394</f>
        <v>7,2</v>
      </c>
      <c r="B125" s="66" t="str">
        <f>Source!G394</f>
        <v>Линолеум без подосновы</v>
      </c>
      <c r="C125" s="67" t="str">
        <f>Source!H394</f>
        <v>м2</v>
      </c>
      <c r="D125" s="68">
        <f>Source!I394</f>
        <v>18.155999999999999</v>
      </c>
    </row>
    <row r="126" spans="1:4" ht="28.5">
      <c r="A126" s="65" t="str">
        <f>Source!E395</f>
        <v>10</v>
      </c>
      <c r="B126" s="66" t="str">
        <f>Source!G395</f>
        <v>Устройство плинтусов поливинилхлоридных на винтах самонарезающих</v>
      </c>
      <c r="C126" s="67" t="str">
        <f>Source!H395</f>
        <v>100 М ПЛИНТУСА</v>
      </c>
      <c r="D126" s="68">
        <f>Source!I395</f>
        <v>0.17</v>
      </c>
    </row>
    <row r="127" spans="1:4" ht="42.75">
      <c r="A127" s="65" t="str">
        <f>Source!E396</f>
        <v>11</v>
      </c>
      <c r="B127" s="66" t="str">
        <f>Source!G396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C127" s="67" t="str">
        <f>Source!H396</f>
        <v>100 м2 стен (за вычетом проемов)</v>
      </c>
      <c r="D127" s="68">
        <f>Source!I396</f>
        <v>0.44500000000000001</v>
      </c>
    </row>
    <row r="128" spans="1:4" ht="42.75">
      <c r="A128" s="65" t="str">
        <f>Source!E397</f>
        <v>13</v>
      </c>
      <c r="B128" s="66" t="str">
        <f>Source!G397</f>
        <v>Оклейка стен моющимися обоями на тканевой основе по листовым материалам</v>
      </c>
      <c r="C128" s="67" t="str">
        <f>Source!H397</f>
        <v>100 м2 оклеиваемой поверхности</v>
      </c>
      <c r="D128" s="68">
        <f>Source!I397</f>
        <v>0.44500000000000001</v>
      </c>
    </row>
    <row r="129" spans="1:4" ht="14.25">
      <c r="A129" s="65" t="str">
        <f>Source!E398</f>
        <v>14</v>
      </c>
      <c r="B129" s="66" t="str">
        <f>Source!G398</f>
        <v>Розетка штепсельная утопленного типа при скрытой проводке</v>
      </c>
      <c r="C129" s="67" t="str">
        <f>Source!H398</f>
        <v>100 шт.</v>
      </c>
      <c r="D129" s="68">
        <f>Source!I398</f>
        <v>0.03</v>
      </c>
    </row>
    <row r="130" spans="1:4" ht="14.25">
      <c r="A130" s="65" t="str">
        <f>Source!E399</f>
        <v>14,1</v>
      </c>
      <c r="B130" s="66" t="str">
        <f>Source!G399</f>
        <v>Коробка для установки розеток и выключателей скрытой проводки</v>
      </c>
      <c r="C130" s="67" t="str">
        <f>Source!H399</f>
        <v>1000 шт.</v>
      </c>
      <c r="D130" s="68">
        <f>Source!I399</f>
        <v>3.0000000000000001E-3</v>
      </c>
    </row>
    <row r="131" spans="1:4" ht="14.25">
      <c r="A131" s="65" t="str">
        <f>Source!E400</f>
        <v>14,2</v>
      </c>
      <c r="B131" s="66" t="str">
        <f>Source!G400</f>
        <v>Розетка скрытой проводки с заземлением</v>
      </c>
      <c r="C131" s="67" t="str">
        <f>Source!H400</f>
        <v>шт.</v>
      </c>
      <c r="D131" s="68">
        <f>Source!I400</f>
        <v>2</v>
      </c>
    </row>
    <row r="132" spans="1:4" ht="14.25">
      <c r="A132" s="65" t="str">
        <f>Source!E401</f>
        <v>14,3</v>
      </c>
      <c r="B132" s="66" t="str">
        <f>Source!G401</f>
        <v>Розетка телевизионная для скрытой проводки, марка САТ-Г, белая</v>
      </c>
      <c r="C132" s="67" t="str">
        <f>Source!H401</f>
        <v>шт.</v>
      </c>
      <c r="D132" s="68">
        <f>Source!I401</f>
        <v>1</v>
      </c>
    </row>
    <row r="133" spans="1:4" ht="14.25">
      <c r="A133" s="65" t="str">
        <f>Source!E402</f>
        <v>15</v>
      </c>
      <c r="B133" s="66" t="str">
        <f>Source!G402</f>
        <v>Выключатель двухклавишный утопленного типа при скрытой проводке</v>
      </c>
      <c r="C133" s="67" t="str">
        <f>Source!H402</f>
        <v>100 шт.</v>
      </c>
      <c r="D133" s="68">
        <f>Source!I402</f>
        <v>0.01</v>
      </c>
    </row>
    <row r="134" spans="1:4" ht="14.25">
      <c r="A134" s="65" t="str">
        <f>Source!E403</f>
        <v>15,1</v>
      </c>
      <c r="B134" s="66" t="str">
        <f>Source!G403</f>
        <v>Коробка для установки розеток и выключателей скрытой проводки</v>
      </c>
      <c r="C134" s="67" t="str">
        <f>Source!H403</f>
        <v>1000 шт.</v>
      </c>
      <c r="D134" s="68">
        <f>Source!I403</f>
        <v>1E-3</v>
      </c>
    </row>
    <row r="135" spans="1:4" ht="28.5">
      <c r="A135" s="65" t="str">
        <f>Source!E404</f>
        <v>15,2</v>
      </c>
      <c r="B135" s="66" t="str">
        <f>Source!G404</f>
        <v>Выключатель двухклавишный для скрытой проводки серии "Прима", марка С56-039 с подсветкой, цвет бежевый</v>
      </c>
      <c r="C135" s="67" t="str">
        <f>Source!H404</f>
        <v>шт.</v>
      </c>
      <c r="D135" s="68">
        <f>Source!I404</f>
        <v>1</v>
      </c>
    </row>
    <row r="136" spans="1:4" ht="28.5">
      <c r="A136" s="65" t="str">
        <f>Source!E405</f>
        <v>16</v>
      </c>
      <c r="B136" s="66" t="str">
        <f>Source!G405</f>
        <v>Устройство подвесных потолков из гипсокартонных листов (ГКЛ) по системе «КНАУФ» одноуровневых (П 113)</v>
      </c>
      <c r="C136" s="67" t="str">
        <f>Source!H405</f>
        <v>100 м2 потолка</v>
      </c>
      <c r="D136" s="68">
        <f>Source!I405</f>
        <v>0.17799999999999999</v>
      </c>
    </row>
    <row r="137" spans="1:4" ht="42.75">
      <c r="A137" s="65" t="str">
        <f>Source!E406</f>
        <v>17</v>
      </c>
      <c r="B137" s="66" t="str">
        <f>Source!G406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C137" s="67" t="str">
        <f>Source!H406</f>
        <v>100 шт.</v>
      </c>
      <c r="D137" s="68">
        <f>Source!I406</f>
        <v>0.06</v>
      </c>
    </row>
    <row r="138" spans="1:4" ht="28.5">
      <c r="A138" s="65" t="str">
        <f>Source!E407</f>
        <v>17,1</v>
      </c>
      <c r="B138" s="66" t="str">
        <f>Source!G407</f>
        <v>Светильник точечный марки AMBER 50 2 05 R50, неповоротный, с накладным стеклом, хром</v>
      </c>
      <c r="C138" s="67" t="str">
        <f>Source!H407</f>
        <v>шт.</v>
      </c>
      <c r="D138" s="68">
        <f>Source!I407</f>
        <v>6</v>
      </c>
    </row>
    <row r="139" spans="1:4" ht="16.5">
      <c r="A139" s="91" t="str">
        <f>CONCATENATE("Раздел: ", Source!G473)</f>
        <v>Раздел: комната 1-32 карантин</v>
      </c>
      <c r="B139" s="91"/>
      <c r="C139" s="91"/>
      <c r="D139" s="91"/>
    </row>
    <row r="140" spans="1:4" ht="16.5">
      <c r="A140" s="91" t="str">
        <f>CONCATENATE("Подраздел: ", Source!G477)</f>
        <v>Подраздел: демонтаж</v>
      </c>
      <c r="B140" s="91"/>
      <c r="C140" s="91"/>
      <c r="D140" s="91"/>
    </row>
    <row r="141" spans="1:4" ht="28.5">
      <c r="A141" s="65" t="str">
        <f>Source!E481</f>
        <v>1</v>
      </c>
      <c r="B141" s="66" t="str">
        <f>Source!G481</f>
        <v>Разборка оснований покрытия полов лаг из досок и брусков</v>
      </c>
      <c r="C141" s="67" t="str">
        <f>Source!H481</f>
        <v>100 м2 основания</v>
      </c>
      <c r="D141" s="68">
        <f>Source!I481</f>
        <v>7.3999999999999996E-2</v>
      </c>
    </row>
    <row r="142" spans="1:4" ht="14.25">
      <c r="A142" s="65" t="str">
        <f>Source!E482</f>
        <v>1,1</v>
      </c>
      <c r="B142" s="66" t="str">
        <f>Source!G482</f>
        <v>Строительный мусор</v>
      </c>
      <c r="C142" s="67" t="str">
        <f>Source!H482</f>
        <v>т</v>
      </c>
      <c r="D142" s="68">
        <f>Source!I482</f>
        <v>5.1800000000000006E-2</v>
      </c>
    </row>
    <row r="143" spans="1:4" ht="28.5">
      <c r="A143" s="65" t="str">
        <f>Source!E483</f>
        <v>2</v>
      </c>
      <c r="B143" s="66" t="str">
        <f>Source!G483</f>
        <v>Разборка покрытий полов из линолеума и релина</v>
      </c>
      <c r="C143" s="67" t="str">
        <f>Source!H483</f>
        <v>100 м2 покрытия</v>
      </c>
      <c r="D143" s="68">
        <f>Source!I483</f>
        <v>7.3999999999999996E-2</v>
      </c>
    </row>
    <row r="144" spans="1:4" ht="14.25">
      <c r="A144" s="65" t="str">
        <f>Source!E484</f>
        <v>2,1</v>
      </c>
      <c r="B144" s="66" t="str">
        <f>Source!G484</f>
        <v>Строительный мусор</v>
      </c>
      <c r="C144" s="67" t="str">
        <f>Source!H484</f>
        <v>т</v>
      </c>
      <c r="D144" s="68">
        <f>Source!I484</f>
        <v>3.4779999999999998E-2</v>
      </c>
    </row>
    <row r="145" spans="1:4" ht="28.5">
      <c r="A145" s="65" t="str">
        <f>Source!E485</f>
        <v>3</v>
      </c>
      <c r="B145" s="66" t="str">
        <f>Source!G485</f>
        <v>Разборка плинтусов деревянных и из пластмассовых материалов</v>
      </c>
      <c r="C145" s="67" t="str">
        <f>Source!H485</f>
        <v>100 М ПЛИНТУСА</v>
      </c>
      <c r="D145" s="68">
        <f>Source!I485</f>
        <v>0.1</v>
      </c>
    </row>
    <row r="146" spans="1:4" ht="14.25">
      <c r="A146" s="65" t="str">
        <f>Source!E486</f>
        <v>3,1</v>
      </c>
      <c r="B146" s="66" t="str">
        <f>Source!G486</f>
        <v>Строительный мусор</v>
      </c>
      <c r="C146" s="67" t="str">
        <f>Source!H486</f>
        <v>т</v>
      </c>
      <c r="D146" s="68">
        <f>Source!I486</f>
        <v>1.0999999999999999E-2</v>
      </c>
    </row>
    <row r="147" spans="1:4" ht="14.25">
      <c r="A147" s="65" t="str">
        <f>Source!E487</f>
        <v>4</v>
      </c>
      <c r="B147" s="66" t="str">
        <f>Source!G487</f>
        <v>Демонтаж выключателей, розеток</v>
      </c>
      <c r="C147" s="67" t="str">
        <f>Source!H487</f>
        <v>100 шт.</v>
      </c>
      <c r="D147" s="68">
        <f>Source!I487</f>
        <v>0.02</v>
      </c>
    </row>
    <row r="148" spans="1:4" ht="14.25">
      <c r="A148" s="65" t="str">
        <f>Source!E488</f>
        <v>5</v>
      </c>
      <c r="B148" s="66" t="str">
        <f>Source!G488</f>
        <v>Демонтаж кабеля</v>
      </c>
      <c r="C148" s="67" t="str">
        <f>Source!H488</f>
        <v>100 м</v>
      </c>
      <c r="D148" s="68">
        <f>Source!I488</f>
        <v>0.15</v>
      </c>
    </row>
    <row r="149" spans="1:4" ht="14.25">
      <c r="A149" s="65" t="str">
        <f>Source!E489</f>
        <v>6</v>
      </c>
      <c r="B149" s="66" t="str">
        <f>Source!G489</f>
        <v>Демонтаж светильников для люминесцентных ламп</v>
      </c>
      <c r="C149" s="67" t="str">
        <f>Source!H489</f>
        <v>100 шт.</v>
      </c>
      <c r="D149" s="68">
        <f>Source!I489</f>
        <v>0.02</v>
      </c>
    </row>
    <row r="150" spans="1:4" ht="28.5">
      <c r="A150" s="65" t="str">
        <f>Source!E490</f>
        <v>7</v>
      </c>
      <c r="B150" s="66" t="str">
        <f>Source!G490</f>
        <v>Демонтаж дверных коробок в каменных стенах с отбивкой штукатурки в откосах</v>
      </c>
      <c r="C150" s="67" t="str">
        <f>Source!H490</f>
        <v>100 коробок</v>
      </c>
      <c r="D150" s="68">
        <f>Source!I490</f>
        <v>0.02</v>
      </c>
    </row>
    <row r="151" spans="1:4" ht="14.25">
      <c r="A151" s="65" t="str">
        <f>Source!E491</f>
        <v>7,1</v>
      </c>
      <c r="B151" s="66" t="str">
        <f>Source!G491</f>
        <v>Строительный мусор</v>
      </c>
      <c r="C151" s="67" t="str">
        <f>Source!H491</f>
        <v>т</v>
      </c>
      <c r="D151" s="68">
        <f>Source!I491</f>
        <v>0.21</v>
      </c>
    </row>
    <row r="152" spans="1:4" ht="16.5">
      <c r="A152" s="91" t="str">
        <f>CONCATENATE("Подраздел: ", Source!G525)</f>
        <v>Подраздел: ремонт</v>
      </c>
      <c r="B152" s="91"/>
      <c r="C152" s="91"/>
      <c r="D152" s="91"/>
    </row>
    <row r="153" spans="1:4" ht="28.5">
      <c r="A153" s="65" t="str">
        <f>Source!E529</f>
        <v>1</v>
      </c>
      <c r="B153" s="66" t="str">
        <f>Source!G529</f>
        <v>Установка подоконных досок из ПВХ в каменных стенах толщиной до 0,51 м</v>
      </c>
      <c r="C153" s="67" t="str">
        <f>Source!H529</f>
        <v>100 п. м</v>
      </c>
      <c r="D153" s="68">
        <f>Source!I529</f>
        <v>2.3E-2</v>
      </c>
    </row>
    <row r="154" spans="1:4" ht="14.25">
      <c r="A154" s="65" t="str">
        <f>Source!E530</f>
        <v>2</v>
      </c>
      <c r="B154" s="66" t="str">
        <f>Source!G530</f>
        <v>Доски подоконные ПВХ, шириной 200 мм</v>
      </c>
      <c r="C154" s="67" t="str">
        <f>Source!H530</f>
        <v>м</v>
      </c>
      <c r="D154" s="68">
        <f>Source!I530</f>
        <v>2.2999999999999998</v>
      </c>
    </row>
    <row r="155" spans="1:4" ht="28.5">
      <c r="A155" s="65" t="str">
        <f>Source!E531</f>
        <v>3</v>
      </c>
      <c r="B155" s="66" t="str">
        <f>Source!G531</f>
        <v>Облицовка оконных и дверных откосов декоративным бумажно-слоистым пластиком или листами из синтетических материалов на клее</v>
      </c>
      <c r="C155" s="67" t="str">
        <f>Source!H531</f>
        <v>100 м2 облицовки</v>
      </c>
      <c r="D155" s="68">
        <f>Source!I531</f>
        <v>1.2E-2</v>
      </c>
    </row>
    <row r="156" spans="1:4" ht="42.75">
      <c r="A156" s="65" t="str">
        <f>Source!E532</f>
        <v>3,1</v>
      </c>
      <c r="B156" s="66" t="str">
        <f>Source!G532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C156" s="67" t="str">
        <f>Source!H532</f>
        <v>м2</v>
      </c>
      <c r="D156" s="68">
        <f>Source!I532</f>
        <v>1.26</v>
      </c>
    </row>
    <row r="157" spans="1:4" ht="14.25">
      <c r="A157" s="65" t="str">
        <f>Source!E533</f>
        <v>3,2</v>
      </c>
      <c r="B157" s="66" t="str">
        <f>Source!G533</f>
        <v>Грунтовка «Бетоконтакт», КНАУФ</v>
      </c>
      <c r="C157" s="67" t="str">
        <f>Source!H533</f>
        <v>кг</v>
      </c>
      <c r="D157" s="68">
        <f>Source!I533</f>
        <v>0.107</v>
      </c>
    </row>
    <row r="158" spans="1:4" ht="28.5">
      <c r="A158" s="65" t="str">
        <f>Source!E534</f>
        <v>4</v>
      </c>
      <c r="B158" s="66" t="str">
        <f>Source!G534</f>
        <v>Установка деревянных дверных блоков</v>
      </c>
      <c r="C158" s="67" t="str">
        <f>Source!H534</f>
        <v>100 м2 проемов</v>
      </c>
      <c r="D158" s="68">
        <f>Source!I534</f>
        <v>0.02</v>
      </c>
    </row>
    <row r="159" spans="1:4" ht="28.5">
      <c r="A159" s="65" t="str">
        <f>Source!E535</f>
        <v>4,1</v>
      </c>
      <c r="B159" s="66" t="str">
        <f>Source!G535</f>
        <v>Скобяные изделия для дверных балконных блоков со спаренными полотнами жилых и общественных зданий однопольных</v>
      </c>
      <c r="C159" s="67" t="str">
        <f>Source!H535</f>
        <v>компл.</v>
      </c>
      <c r="D159" s="68">
        <f>Source!I535</f>
        <v>1</v>
      </c>
    </row>
    <row r="160" spans="1:4" ht="28.5">
      <c r="A160" s="65" t="str">
        <f>Source!E536</f>
        <v>4,2</v>
      </c>
      <c r="B160" s="66" t="str">
        <f>Source!G536</f>
        <v>Блоки дверные из натурального массива дуба (коробка, полотно глухое, наличники, фурнитура)</v>
      </c>
      <c r="C160" s="67" t="str">
        <f>Source!H536</f>
        <v>м2</v>
      </c>
      <c r="D160" s="68">
        <f>Source!I536</f>
        <v>2</v>
      </c>
    </row>
    <row r="161" spans="1:4" ht="28.5">
      <c r="A161" s="65" t="str">
        <f>Source!E537</f>
        <v>4,3</v>
      </c>
      <c r="B161" s="66" t="str">
        <f>Source!G537</f>
        <v>Блоки дверные с рамочными полотнами однопольные ДН 21-10, площадь 2,05 м2; ДН 24-10, площадь 2,35 м2</v>
      </c>
      <c r="C161" s="67" t="str">
        <f>Source!H537</f>
        <v>м2</v>
      </c>
      <c r="D161" s="68">
        <f>Source!I537</f>
        <v>-2</v>
      </c>
    </row>
    <row r="162" spans="1:4" ht="28.5">
      <c r="A162" s="65" t="str">
        <f>Source!E538</f>
        <v>5</v>
      </c>
      <c r="B162" s="66" t="str">
        <f>Source!G538</f>
        <v>Установка и крепление наличников</v>
      </c>
      <c r="C162" s="67" t="str">
        <f>Source!H538</f>
        <v>100 м коробок блоков</v>
      </c>
      <c r="D162" s="68">
        <f>Source!I538</f>
        <v>0.05</v>
      </c>
    </row>
    <row r="163" spans="1:4" ht="14.25">
      <c r="A163" s="65" t="str">
        <f>Source!E539</f>
        <v>6</v>
      </c>
      <c r="B163" s="66" t="str">
        <f>Source!G539</f>
        <v>Укладка лаг по плитам перекрытий</v>
      </c>
      <c r="C163" s="67" t="str">
        <f>Source!H539</f>
        <v>100 м2 пола</v>
      </c>
      <c r="D163" s="68">
        <f>Source!I539</f>
        <v>7.3999999999999996E-2</v>
      </c>
    </row>
    <row r="164" spans="1:4" ht="28.5">
      <c r="A164" s="65" t="str">
        <f>Source!E540</f>
        <v>7</v>
      </c>
      <c r="B164" s="66" t="str">
        <f>Source!G540</f>
        <v>Устройство покрытий дощатых толщиной 28 мм</v>
      </c>
      <c r="C164" s="67" t="str">
        <f>Source!H540</f>
        <v>100 м2 покрытия</v>
      </c>
      <c r="D164" s="68">
        <f>Source!I540</f>
        <v>7.3999999999999996E-2</v>
      </c>
    </row>
    <row r="165" spans="1:4" ht="28.5">
      <c r="A165" s="65" t="str">
        <f>Source!E541</f>
        <v>8</v>
      </c>
      <c r="B165" s="66" t="str">
        <f>Source!G541</f>
        <v>Устройство оснований полов из фанеры в один слой площадью свыше 20 м2</v>
      </c>
      <c r="C165" s="67" t="str">
        <f>Source!H541</f>
        <v>100 м2 пола</v>
      </c>
      <c r="D165" s="68">
        <f>Source!I541</f>
        <v>7.3999999999999996E-2</v>
      </c>
    </row>
    <row r="166" spans="1:4" ht="28.5">
      <c r="A166" s="65" t="str">
        <f>Source!E542</f>
        <v>9</v>
      </c>
      <c r="B166" s="66" t="str">
        <f>Source!G542</f>
        <v>Устройство гетерогенного и гомогенного покрытия на клее со свариванием полотнищ в стыках</v>
      </c>
      <c r="C166" s="67" t="str">
        <f>Source!H542</f>
        <v>100 м2</v>
      </c>
      <c r="D166" s="68">
        <f>Source!I542</f>
        <v>7.3999999999999996E-2</v>
      </c>
    </row>
    <row r="167" spans="1:4" ht="28.5">
      <c r="A167" s="65" t="str">
        <f>Source!E543</f>
        <v>9,1</v>
      </c>
      <c r="B167" s="66" t="str">
        <f>Source!G543</f>
        <v>Линолеум полукоммерческий гетерогенный "TARKETT ИДИЛЛИЯ" (толщина 3,2 мм, толщина защитного слоя 0,5 мм, класс 23/32)</v>
      </c>
      <c r="C167" s="67" t="str">
        <f>Source!H543</f>
        <v>м2</v>
      </c>
      <c r="D167" s="68">
        <f>Source!I543</f>
        <v>7.548</v>
      </c>
    </row>
    <row r="168" spans="1:4" ht="14.25">
      <c r="A168" s="65" t="str">
        <f>Source!E544</f>
        <v>9,2</v>
      </c>
      <c r="B168" s="66" t="str">
        <f>Source!G544</f>
        <v>Линолеум без подосновы</v>
      </c>
      <c r="C168" s="67" t="str">
        <f>Source!H544</f>
        <v>м2</v>
      </c>
      <c r="D168" s="68">
        <f>Source!I544</f>
        <v>7.548</v>
      </c>
    </row>
    <row r="169" spans="1:4" ht="28.5">
      <c r="A169" s="65" t="str">
        <f>Source!E545</f>
        <v>12</v>
      </c>
      <c r="B169" s="66" t="str">
        <f>Source!G545</f>
        <v>Устройство плинтусов поливинилхлоридных на винтах самонарезающих</v>
      </c>
      <c r="C169" s="67" t="str">
        <f>Source!H545</f>
        <v>100 М ПЛИНТУСА</v>
      </c>
      <c r="D169" s="68">
        <f>Source!I545</f>
        <v>0.1</v>
      </c>
    </row>
    <row r="170" spans="1:4" ht="42.75">
      <c r="A170" s="65" t="str">
        <f>Source!E546</f>
        <v>13</v>
      </c>
      <c r="B170" s="66" t="str">
        <f>Source!G546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C170" s="67" t="str">
        <f>Source!H546</f>
        <v>100 м2 стен (за вычетом проемов)</v>
      </c>
      <c r="D170" s="68">
        <f>Source!I546</f>
        <v>0.27600000000000002</v>
      </c>
    </row>
    <row r="171" spans="1:4" ht="42.75">
      <c r="A171" s="65" t="str">
        <f>Source!E547</f>
        <v>15</v>
      </c>
      <c r="B171" s="66" t="str">
        <f>Source!G547</f>
        <v>Оклейка стен моющимися обоями на тканевой основе по листовым материалам</v>
      </c>
      <c r="C171" s="67" t="str">
        <f>Source!H547</f>
        <v>100 м2 оклеиваемой поверхности</v>
      </c>
      <c r="D171" s="68">
        <f>Source!I547</f>
        <v>0.27600000000000002</v>
      </c>
    </row>
    <row r="172" spans="1:4" ht="14.25">
      <c r="A172" s="65" t="str">
        <f>Source!E548</f>
        <v>16</v>
      </c>
      <c r="B172" s="66" t="str">
        <f>Source!G548</f>
        <v>Розетка штепсельная утопленного типа при скрытой проводке</v>
      </c>
      <c r="C172" s="67" t="str">
        <f>Source!H548</f>
        <v>100 шт.</v>
      </c>
      <c r="D172" s="68">
        <f>Source!I548</f>
        <v>0.03</v>
      </c>
    </row>
    <row r="173" spans="1:4" ht="14.25">
      <c r="A173" s="65" t="str">
        <f>Source!E549</f>
        <v>16,1</v>
      </c>
      <c r="B173" s="66" t="str">
        <f>Source!G549</f>
        <v>Коробка для установки розеток и выключателей скрытой проводки</v>
      </c>
      <c r="C173" s="67" t="str">
        <f>Source!H549</f>
        <v>1000 шт.</v>
      </c>
      <c r="D173" s="68">
        <f>Source!I549</f>
        <v>3.0000000000000001E-3</v>
      </c>
    </row>
    <row r="174" spans="1:4" ht="14.25">
      <c r="A174" s="65" t="str">
        <f>Source!E550</f>
        <v>16,2</v>
      </c>
      <c r="B174" s="66" t="str">
        <f>Source!G550</f>
        <v>Розетка скрытой проводки с заземлением</v>
      </c>
      <c r="C174" s="67" t="str">
        <f>Source!H550</f>
        <v>шт.</v>
      </c>
      <c r="D174" s="68">
        <f>Source!I550</f>
        <v>3</v>
      </c>
    </row>
    <row r="175" spans="1:4" ht="14.25">
      <c r="A175" s="65" t="str">
        <f>Source!E551</f>
        <v>16,3</v>
      </c>
      <c r="B175" s="66" t="str">
        <f>Source!G551</f>
        <v>Розетка телевизионная для скрытой проводки, марка САТ-Г, белая</v>
      </c>
      <c r="C175" s="67" t="str">
        <f>Source!H551</f>
        <v>шт.</v>
      </c>
      <c r="D175" s="68">
        <f>Source!I551</f>
        <v>1</v>
      </c>
    </row>
    <row r="176" spans="1:4" ht="14.25">
      <c r="A176" s="65" t="str">
        <f>Source!E552</f>
        <v>17</v>
      </c>
      <c r="B176" s="66" t="str">
        <f>Source!G552</f>
        <v>Выключатель двухклавишный утопленного типа при скрытой проводке</v>
      </c>
      <c r="C176" s="67" t="str">
        <f>Source!H552</f>
        <v>100 шт.</v>
      </c>
      <c r="D176" s="68">
        <f>Source!I552</f>
        <v>0.01</v>
      </c>
    </row>
    <row r="177" spans="1:4" ht="14.25">
      <c r="A177" s="65" t="str">
        <f>Source!E553</f>
        <v>17,1</v>
      </c>
      <c r="B177" s="66" t="str">
        <f>Source!G553</f>
        <v>Коробка для установки розеток и выключателей скрытой проводки</v>
      </c>
      <c r="C177" s="67" t="str">
        <f>Source!H553</f>
        <v>1000 шт.</v>
      </c>
      <c r="D177" s="68">
        <f>Source!I553</f>
        <v>1E-3</v>
      </c>
    </row>
    <row r="178" spans="1:4" ht="28.5">
      <c r="A178" s="65" t="str">
        <f>Source!E554</f>
        <v>17,2</v>
      </c>
      <c r="B178" s="66" t="str">
        <f>Source!G554</f>
        <v>Выключатель двухклавишный для скрытой проводки серии "Прима", марка С56-039 с подсветкой, цвет бежевый</v>
      </c>
      <c r="C178" s="67" t="str">
        <f>Source!H554</f>
        <v>шт.</v>
      </c>
      <c r="D178" s="68">
        <f>Source!I554</f>
        <v>1</v>
      </c>
    </row>
    <row r="179" spans="1:4" ht="28.5">
      <c r="A179" s="65" t="str">
        <f>Source!E555</f>
        <v>18</v>
      </c>
      <c r="B179" s="66" t="str">
        <f>Source!G555</f>
        <v>Устройство подвесных потолков из гипсокартонных листов (ГКЛ) по системе «КНАУФ» одноуровневых (П 113)</v>
      </c>
      <c r="C179" s="67" t="str">
        <f>Source!H555</f>
        <v>100 м2 потолка</v>
      </c>
      <c r="D179" s="68">
        <f>Source!I555</f>
        <v>7.3999999999999996E-2</v>
      </c>
    </row>
    <row r="180" spans="1:4" ht="42.75">
      <c r="A180" s="65" t="str">
        <f>Source!E556</f>
        <v>19</v>
      </c>
      <c r="B180" s="66" t="str">
        <f>Source!G556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C180" s="67" t="str">
        <f>Source!H556</f>
        <v>100 шт.</v>
      </c>
      <c r="D180" s="68">
        <f>Source!I556</f>
        <v>0.04</v>
      </c>
    </row>
    <row r="181" spans="1:4" ht="28.5">
      <c r="A181" s="65" t="str">
        <f>Source!E557</f>
        <v>19,1</v>
      </c>
      <c r="B181" s="66" t="str">
        <f>Source!G557</f>
        <v>Светильник точечный марки AMBER 50 2 05 R50, неповоротный, с накладным стеклом, хром</v>
      </c>
      <c r="C181" s="67" t="str">
        <f>Source!H557</f>
        <v>шт.</v>
      </c>
      <c r="D181" s="68">
        <f>Source!I557</f>
        <v>4</v>
      </c>
    </row>
    <row r="182" spans="1:4" ht="16.5">
      <c r="A182" s="91" t="str">
        <f>CONCATENATE("Раздел: ", Source!G623)</f>
        <v>Раздел: комната 1-33 карантин</v>
      </c>
      <c r="B182" s="91"/>
      <c r="C182" s="91"/>
      <c r="D182" s="91"/>
    </row>
    <row r="183" spans="1:4" ht="16.5">
      <c r="A183" s="91" t="str">
        <f>CONCATENATE("Подраздел: ", Source!G627)</f>
        <v>Подраздел: демонтаж</v>
      </c>
      <c r="B183" s="91"/>
      <c r="C183" s="91"/>
      <c r="D183" s="91"/>
    </row>
    <row r="184" spans="1:4" ht="28.5">
      <c r="A184" s="65" t="str">
        <f>Source!E631</f>
        <v>1</v>
      </c>
      <c r="B184" s="66" t="str">
        <f>Source!G631</f>
        <v>Разборка оснований покрытия полов лаг из досок и брусков</v>
      </c>
      <c r="C184" s="67" t="str">
        <f>Source!H631</f>
        <v>100 м2 основания</v>
      </c>
      <c r="D184" s="68">
        <f>Source!I631</f>
        <v>0.113</v>
      </c>
    </row>
    <row r="185" spans="1:4" ht="14.25">
      <c r="A185" s="65" t="str">
        <f>Source!E632</f>
        <v>1,1</v>
      </c>
      <c r="B185" s="66" t="str">
        <f>Source!G632</f>
        <v>Строительный мусор</v>
      </c>
      <c r="C185" s="67" t="str">
        <f>Source!H632</f>
        <v>т</v>
      </c>
      <c r="D185" s="68">
        <f>Source!I632</f>
        <v>7.9100000000000004E-2</v>
      </c>
    </row>
    <row r="186" spans="1:4" ht="28.5">
      <c r="A186" s="65" t="str">
        <f>Source!E633</f>
        <v>2</v>
      </c>
      <c r="B186" s="66" t="str">
        <f>Source!G633</f>
        <v>Разборка покрытий полов из линолеума и релина</v>
      </c>
      <c r="C186" s="67" t="str">
        <f>Source!H633</f>
        <v>100 м2 покрытия</v>
      </c>
      <c r="D186" s="68">
        <f>Source!I633</f>
        <v>0.113</v>
      </c>
    </row>
    <row r="187" spans="1:4" ht="14.25">
      <c r="A187" s="65" t="str">
        <f>Source!E634</f>
        <v>2,1</v>
      </c>
      <c r="B187" s="66" t="str">
        <f>Source!G634</f>
        <v>Строительный мусор</v>
      </c>
      <c r="C187" s="67" t="str">
        <f>Source!H634</f>
        <v>т</v>
      </c>
      <c r="D187" s="68">
        <f>Source!I634</f>
        <v>5.3109999999999997E-2</v>
      </c>
    </row>
    <row r="188" spans="1:4" ht="28.5">
      <c r="A188" s="65" t="str">
        <f>Source!E635</f>
        <v>3</v>
      </c>
      <c r="B188" s="66" t="str">
        <f>Source!G635</f>
        <v>Разборка плинтусов деревянных и из пластмассовых материалов</v>
      </c>
      <c r="C188" s="67" t="str">
        <f>Source!H635</f>
        <v>100 М ПЛИНТУСА</v>
      </c>
      <c r="D188" s="68">
        <f>Source!I635</f>
        <v>0.15</v>
      </c>
    </row>
    <row r="189" spans="1:4" ht="14.25">
      <c r="A189" s="65" t="str">
        <f>Source!E636</f>
        <v>3,1</v>
      </c>
      <c r="B189" s="66" t="str">
        <f>Source!G636</f>
        <v>Строительный мусор</v>
      </c>
      <c r="C189" s="67" t="str">
        <f>Source!H636</f>
        <v>т</v>
      </c>
      <c r="D189" s="68">
        <f>Source!I636</f>
        <v>1.6500000000000001E-2</v>
      </c>
    </row>
    <row r="190" spans="1:4" ht="14.25">
      <c r="A190" s="65" t="str">
        <f>Source!E637</f>
        <v>4</v>
      </c>
      <c r="B190" s="66" t="str">
        <f>Source!G637</f>
        <v>Демонтаж выключателей, розеток</v>
      </c>
      <c r="C190" s="67" t="str">
        <f>Source!H637</f>
        <v>100 шт.</v>
      </c>
      <c r="D190" s="68">
        <f>Source!I637</f>
        <v>0.04</v>
      </c>
    </row>
    <row r="191" spans="1:4" ht="14.25">
      <c r="A191" s="65" t="str">
        <f>Source!E638</f>
        <v>5</v>
      </c>
      <c r="B191" s="66" t="str">
        <f>Source!G638</f>
        <v>Демонтаж кабеля</v>
      </c>
      <c r="C191" s="67" t="str">
        <f>Source!H638</f>
        <v>100 м</v>
      </c>
      <c r="D191" s="68">
        <f>Source!I638</f>
        <v>0.15</v>
      </c>
    </row>
    <row r="192" spans="1:4" ht="14.25">
      <c r="A192" s="65" t="str">
        <f>Source!E639</f>
        <v>6</v>
      </c>
      <c r="B192" s="66" t="str">
        <f>Source!G639</f>
        <v>Демонтаж светильников для люминесцентных ламп</v>
      </c>
      <c r="C192" s="67" t="str">
        <f>Source!H639</f>
        <v>100 шт.</v>
      </c>
      <c r="D192" s="68">
        <f>Source!I639</f>
        <v>0.02</v>
      </c>
    </row>
    <row r="193" spans="1:4" ht="28.5">
      <c r="A193" s="65" t="str">
        <f>Source!E640</f>
        <v>7</v>
      </c>
      <c r="B193" s="66" t="str">
        <f>Source!G640</f>
        <v>Демонтаж дверных коробок в каменных стенах с отбивкой штукатурки в откосах</v>
      </c>
      <c r="C193" s="67" t="str">
        <f>Source!H640</f>
        <v>100 коробок</v>
      </c>
      <c r="D193" s="68">
        <f>Source!I640</f>
        <v>0.02</v>
      </c>
    </row>
    <row r="194" spans="1:4" ht="14.25">
      <c r="A194" s="65" t="str">
        <f>Source!E641</f>
        <v>7,1</v>
      </c>
      <c r="B194" s="66" t="str">
        <f>Source!G641</f>
        <v>Строительный мусор</v>
      </c>
      <c r="C194" s="67" t="str">
        <f>Source!H641</f>
        <v>т</v>
      </c>
      <c r="D194" s="68">
        <f>Source!I641</f>
        <v>0.21</v>
      </c>
    </row>
    <row r="195" spans="1:4" ht="16.5">
      <c r="A195" s="91" t="str">
        <f>CONCATENATE("Подраздел: ", Source!G675)</f>
        <v>Подраздел: ремонт</v>
      </c>
      <c r="B195" s="91"/>
      <c r="C195" s="91"/>
      <c r="D195" s="91"/>
    </row>
    <row r="196" spans="1:4" ht="28.5">
      <c r="A196" s="65" t="str">
        <f>Source!E679</f>
        <v>1</v>
      </c>
      <c r="B196" s="66" t="str">
        <f>Source!G679</f>
        <v>Установка подоконных досок из ПВХ в каменных стенах толщиной до 0,51 м</v>
      </c>
      <c r="C196" s="67" t="str">
        <f>Source!H679</f>
        <v>100 п. м</v>
      </c>
      <c r="D196" s="68">
        <f>Source!I679</f>
        <v>2.3E-2</v>
      </c>
    </row>
    <row r="197" spans="1:4" ht="14.25">
      <c r="A197" s="65" t="str">
        <f>Source!E680</f>
        <v>1,1</v>
      </c>
      <c r="B197" s="66" t="str">
        <f>Source!G680</f>
        <v>Доски подоконные ПВХ, шириной 200 мм</v>
      </c>
      <c r="C197" s="67" t="str">
        <f>Source!H680</f>
        <v>м</v>
      </c>
      <c r="D197" s="68">
        <f>Source!I680</f>
        <v>2.2999999999999998</v>
      </c>
    </row>
    <row r="198" spans="1:4" ht="28.5">
      <c r="A198" s="65" t="str">
        <f>Source!E681</f>
        <v>2</v>
      </c>
      <c r="B198" s="66" t="str">
        <f>Source!G681</f>
        <v>Облицовка оконных и дверных откосов декоративным бумажно-слоистым пластиком или листами из синтетических материалов на клее</v>
      </c>
      <c r="C198" s="67" t="str">
        <f>Source!H681</f>
        <v>100 м2 облицовки</v>
      </c>
      <c r="D198" s="68">
        <f>Source!I681</f>
        <v>1.2E-2</v>
      </c>
    </row>
    <row r="199" spans="1:4" ht="42.75">
      <c r="A199" s="65" t="str">
        <f>Source!E682</f>
        <v>2,1</v>
      </c>
      <c r="B199" s="66" t="str">
        <f>Source!G682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C199" s="67" t="str">
        <f>Source!H682</f>
        <v>м2</v>
      </c>
      <c r="D199" s="68">
        <f>Source!I682</f>
        <v>1.26</v>
      </c>
    </row>
    <row r="200" spans="1:4" ht="14.25">
      <c r="A200" s="65" t="str">
        <f>Source!E683</f>
        <v>2,2</v>
      </c>
      <c r="B200" s="66" t="str">
        <f>Source!G683</f>
        <v>Грунтовка «Бетоконтакт», КНАУФ</v>
      </c>
      <c r="C200" s="67" t="str">
        <f>Source!H683</f>
        <v>кг</v>
      </c>
      <c r="D200" s="68">
        <f>Source!I683</f>
        <v>0.107</v>
      </c>
    </row>
    <row r="201" spans="1:4" ht="28.5">
      <c r="A201" s="65" t="str">
        <f>Source!E684</f>
        <v>3</v>
      </c>
      <c r="B201" s="66" t="str">
        <f>Source!G684</f>
        <v>Установка деревянных дверных блоков</v>
      </c>
      <c r="C201" s="67" t="str">
        <f>Source!H684</f>
        <v>100 м2 проемов</v>
      </c>
      <c r="D201" s="68">
        <f>Source!I684</f>
        <v>0.02</v>
      </c>
    </row>
    <row r="202" spans="1:4" ht="28.5">
      <c r="A202" s="65" t="str">
        <f>Source!E685</f>
        <v>3,1</v>
      </c>
      <c r="B202" s="66" t="str">
        <f>Source!G685</f>
        <v>Скобяные изделия для дверных балконных блоков со спаренными полотнами жилых и общественных зданий однопольных</v>
      </c>
      <c r="C202" s="67" t="str">
        <f>Source!H685</f>
        <v>компл.</v>
      </c>
      <c r="D202" s="68">
        <f>Source!I685</f>
        <v>1</v>
      </c>
    </row>
    <row r="203" spans="1:4" ht="28.5">
      <c r="A203" s="65" t="str">
        <f>Source!E686</f>
        <v>3,2</v>
      </c>
      <c r="B203" s="66" t="str">
        <f>Source!G686</f>
        <v>Блоки дверные из натурального массива дуба (коробка, полотно глухое, наличники, фурнитура)</v>
      </c>
      <c r="C203" s="67" t="str">
        <f>Source!H686</f>
        <v>м2</v>
      </c>
      <c r="D203" s="68">
        <f>Source!I686</f>
        <v>2</v>
      </c>
    </row>
    <row r="204" spans="1:4" ht="28.5">
      <c r="A204" s="65" t="str">
        <f>Source!E687</f>
        <v>3,3</v>
      </c>
      <c r="B204" s="66" t="str">
        <f>Source!G687</f>
        <v>Блоки дверные с рамочными полотнами однопольные ДН 21-10, площадь 2,05 м2; ДН 24-10, площадь 2,35 м2</v>
      </c>
      <c r="C204" s="67" t="str">
        <f>Source!H687</f>
        <v>м2</v>
      </c>
      <c r="D204" s="68">
        <f>Source!I687</f>
        <v>-2</v>
      </c>
    </row>
    <row r="205" spans="1:4" ht="28.5">
      <c r="A205" s="65" t="str">
        <f>Source!E688</f>
        <v>4</v>
      </c>
      <c r="B205" s="66" t="str">
        <f>Source!G688</f>
        <v>Установка и крепление наличников</v>
      </c>
      <c r="C205" s="67" t="str">
        <f>Source!H688</f>
        <v>100 м коробок блоков</v>
      </c>
      <c r="D205" s="68">
        <f>Source!I688</f>
        <v>0.05</v>
      </c>
    </row>
    <row r="206" spans="1:4" ht="14.25">
      <c r="A206" s="65" t="str">
        <f>Source!E689</f>
        <v>5</v>
      </c>
      <c r="B206" s="66" t="str">
        <f>Source!G689</f>
        <v>Укладка лаг по плитам перекрытий</v>
      </c>
      <c r="C206" s="67" t="str">
        <f>Source!H689</f>
        <v>100 м2 пола</v>
      </c>
      <c r="D206" s="68">
        <f>Source!I689</f>
        <v>0.113</v>
      </c>
    </row>
    <row r="207" spans="1:4" ht="28.5">
      <c r="A207" s="65" t="str">
        <f>Source!E690</f>
        <v>6</v>
      </c>
      <c r="B207" s="66" t="str">
        <f>Source!G690</f>
        <v>Устройство покрытий дощатых толщиной 28 мм</v>
      </c>
      <c r="C207" s="67" t="str">
        <f>Source!H690</f>
        <v>100 м2 покрытия</v>
      </c>
      <c r="D207" s="68">
        <f>Source!I690</f>
        <v>0.113</v>
      </c>
    </row>
    <row r="208" spans="1:4" ht="28.5">
      <c r="A208" s="65" t="str">
        <f>Source!E691</f>
        <v>7</v>
      </c>
      <c r="B208" s="66" t="str">
        <f>Source!G691</f>
        <v>Устройство оснований полов из фанеры в один слой площадью свыше 20 м2</v>
      </c>
      <c r="C208" s="67" t="str">
        <f>Source!H691</f>
        <v>100 м2 пола</v>
      </c>
      <c r="D208" s="68">
        <f>Source!I691</f>
        <v>0.113</v>
      </c>
    </row>
    <row r="209" spans="1:4" ht="28.5">
      <c r="A209" s="65" t="str">
        <f>Source!E692</f>
        <v>8</v>
      </c>
      <c r="B209" s="66" t="str">
        <f>Source!G692</f>
        <v>Устройство гетерогенного и гомогенного покрытия на клее со свариванием полотнищ в стыках</v>
      </c>
      <c r="C209" s="67" t="str">
        <f>Source!H692</f>
        <v>100 м2</v>
      </c>
      <c r="D209" s="68">
        <f>Source!I692</f>
        <v>0.113</v>
      </c>
    </row>
    <row r="210" spans="1:4" ht="28.5">
      <c r="A210" s="65" t="str">
        <f>Source!E693</f>
        <v>8,1</v>
      </c>
      <c r="B210" s="66" t="str">
        <f>Source!G693</f>
        <v>Линолеум полукоммерческий гетерогенный "TARKETT ИДИЛЛИЯ" (толщина 3,2 мм, толщина защитного слоя 0,5 мм, класс 23/32)</v>
      </c>
      <c r="C210" s="67" t="str">
        <f>Source!H693</f>
        <v>м2</v>
      </c>
      <c r="D210" s="68">
        <f>Source!I693</f>
        <v>11.526</v>
      </c>
    </row>
    <row r="211" spans="1:4" ht="14.25">
      <c r="A211" s="65" t="str">
        <f>Source!E694</f>
        <v>8,2</v>
      </c>
      <c r="B211" s="66" t="str">
        <f>Source!G694</f>
        <v>Линолеум без подосновы</v>
      </c>
      <c r="C211" s="67" t="str">
        <f>Source!H694</f>
        <v>м2</v>
      </c>
      <c r="D211" s="68">
        <f>Source!I694</f>
        <v>11.526</v>
      </c>
    </row>
    <row r="212" spans="1:4" ht="28.5">
      <c r="A212" s="65" t="str">
        <f>Source!E695</f>
        <v>11</v>
      </c>
      <c r="B212" s="66" t="str">
        <f>Source!G695</f>
        <v>Устройство плинтусов поливинилхлоридных на винтах самонарезающих</v>
      </c>
      <c r="C212" s="67" t="str">
        <f>Source!H695</f>
        <v>100 М ПЛИНТУСА</v>
      </c>
      <c r="D212" s="68">
        <f>Source!I695</f>
        <v>0.15</v>
      </c>
    </row>
    <row r="213" spans="1:4" ht="42.75">
      <c r="A213" s="65" t="str">
        <f>Source!E696</f>
        <v>12</v>
      </c>
      <c r="B213" s="66" t="str">
        <f>Source!G696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C213" s="67" t="str">
        <f>Source!H696</f>
        <v>100 м2 стен (за вычетом проемов)</v>
      </c>
      <c r="D213" s="68">
        <f>Source!I696</f>
        <v>0.34100000000000003</v>
      </c>
    </row>
    <row r="214" spans="1:4" ht="42.75">
      <c r="A214" s="65" t="str">
        <f>Source!E697</f>
        <v>14</v>
      </c>
      <c r="B214" s="66" t="str">
        <f>Source!G697</f>
        <v>Оклейка стен моющимися обоями на тканевой основе по листовым материалам</v>
      </c>
      <c r="C214" s="67" t="str">
        <f>Source!H697</f>
        <v>100 м2 оклеиваемой поверхности</v>
      </c>
      <c r="D214" s="68">
        <f>Source!I697</f>
        <v>0.34100000000000003</v>
      </c>
    </row>
    <row r="215" spans="1:4" ht="14.25">
      <c r="A215" s="65" t="str">
        <f>Source!E698</f>
        <v>15</v>
      </c>
      <c r="B215" s="66" t="str">
        <f>Source!G698</f>
        <v>Розетка штепсельная утопленного типа при скрытой проводке</v>
      </c>
      <c r="C215" s="67" t="str">
        <f>Source!H698</f>
        <v>100 шт.</v>
      </c>
      <c r="D215" s="68">
        <f>Source!I698</f>
        <v>0.03</v>
      </c>
    </row>
    <row r="216" spans="1:4" ht="14.25">
      <c r="A216" s="65" t="str">
        <f>Source!E699</f>
        <v>15,1</v>
      </c>
      <c r="B216" s="66" t="str">
        <f>Source!G699</f>
        <v>Коробка для установки розеток и выключателей скрытой проводки</v>
      </c>
      <c r="C216" s="67" t="str">
        <f>Source!H699</f>
        <v>1000 шт.</v>
      </c>
      <c r="D216" s="68">
        <f>Source!I699</f>
        <v>3.0000000000000001E-3</v>
      </c>
    </row>
    <row r="217" spans="1:4" ht="14.25">
      <c r="A217" s="65" t="str">
        <f>Source!E700</f>
        <v>15,2</v>
      </c>
      <c r="B217" s="66" t="str">
        <f>Source!G700</f>
        <v>Розетка скрытой проводки с заземлением</v>
      </c>
      <c r="C217" s="67" t="str">
        <f>Source!H700</f>
        <v>шт.</v>
      </c>
      <c r="D217" s="68">
        <f>Source!I700</f>
        <v>3</v>
      </c>
    </row>
    <row r="218" spans="1:4" ht="14.25">
      <c r="A218" s="65" t="str">
        <f>Source!E701</f>
        <v>15,3</v>
      </c>
      <c r="B218" s="66" t="str">
        <f>Source!G701</f>
        <v>Розетка телевизионная для скрытой проводки, марка САТ-Г, белая</v>
      </c>
      <c r="C218" s="67" t="str">
        <f>Source!H701</f>
        <v>шт.</v>
      </c>
      <c r="D218" s="68">
        <f>Source!I701</f>
        <v>1</v>
      </c>
    </row>
    <row r="219" spans="1:4" ht="14.25">
      <c r="A219" s="65" t="str">
        <f>Source!E702</f>
        <v>16</v>
      </c>
      <c r="B219" s="66" t="str">
        <f>Source!G702</f>
        <v>Выключатель двухклавишный утопленного типа при скрытой проводке</v>
      </c>
      <c r="C219" s="67" t="str">
        <f>Source!H702</f>
        <v>100 шт.</v>
      </c>
      <c r="D219" s="68">
        <f>Source!I702</f>
        <v>0.01</v>
      </c>
    </row>
    <row r="220" spans="1:4" ht="14.25">
      <c r="A220" s="65" t="str">
        <f>Source!E703</f>
        <v>16,1</v>
      </c>
      <c r="B220" s="66" t="str">
        <f>Source!G703</f>
        <v>Коробка для установки розеток и выключателей скрытой проводки</v>
      </c>
      <c r="C220" s="67" t="str">
        <f>Source!H703</f>
        <v>1000 шт.</v>
      </c>
      <c r="D220" s="68">
        <f>Source!I703</f>
        <v>1E-3</v>
      </c>
    </row>
    <row r="221" spans="1:4" ht="28.5">
      <c r="A221" s="65" t="str">
        <f>Source!E704</f>
        <v>16,2</v>
      </c>
      <c r="B221" s="66" t="str">
        <f>Source!G704</f>
        <v>Выключатель двухклавишный для скрытой проводки серии "Прима", марка С56-039 с подсветкой, цвет бежевый</v>
      </c>
      <c r="C221" s="67" t="str">
        <f>Source!H704</f>
        <v>шт.</v>
      </c>
      <c r="D221" s="68">
        <f>Source!I704</f>
        <v>1</v>
      </c>
    </row>
    <row r="222" spans="1:4" ht="28.5">
      <c r="A222" s="65" t="str">
        <f>Source!E705</f>
        <v>17</v>
      </c>
      <c r="B222" s="66" t="str">
        <f>Source!G705</f>
        <v>Устройство подвесных потолков из гипсокартонных листов (ГКЛ) по системе «КНАУФ» одноуровневых (П 113)</v>
      </c>
      <c r="C222" s="67" t="str">
        <f>Source!H705</f>
        <v>100 м2 потолка</v>
      </c>
      <c r="D222" s="68">
        <f>Source!I705</f>
        <v>0.113</v>
      </c>
    </row>
    <row r="223" spans="1:4" ht="42.75">
      <c r="A223" s="65" t="str">
        <f>Source!E706</f>
        <v>18</v>
      </c>
      <c r="B223" s="66" t="str">
        <f>Source!G706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C223" s="67" t="str">
        <f>Source!H706</f>
        <v>100 шт.</v>
      </c>
      <c r="D223" s="68">
        <f>Source!I706</f>
        <v>0.06</v>
      </c>
    </row>
    <row r="224" spans="1:4" ht="28.5">
      <c r="A224" s="65" t="str">
        <f>Source!E707</f>
        <v>18,1</v>
      </c>
      <c r="B224" s="66" t="str">
        <f>Source!G707</f>
        <v>Светильник точечный марки AMBER 50 2 05 R50, неповоротный, с накладным стеклом, хром</v>
      </c>
      <c r="C224" s="67" t="str">
        <f>Source!H707</f>
        <v>шт.</v>
      </c>
      <c r="D224" s="68">
        <f>Source!I707</f>
        <v>6</v>
      </c>
    </row>
    <row r="225" spans="1:4" ht="16.5">
      <c r="A225" s="91" t="str">
        <f>CONCATENATE("Раздел: ", Source!G2176)</f>
        <v>Раздел: коридор 1-28 карантин</v>
      </c>
      <c r="B225" s="91"/>
      <c r="C225" s="91"/>
      <c r="D225" s="91"/>
    </row>
    <row r="226" spans="1:4" ht="16.5">
      <c r="A226" s="91" t="str">
        <f>CONCATENATE("Подраздел: ", Source!G2180)</f>
        <v>Подраздел: демонтаж</v>
      </c>
      <c r="B226" s="91"/>
      <c r="C226" s="91"/>
      <c r="D226" s="91"/>
    </row>
    <row r="227" spans="1:4" ht="28.5">
      <c r="A227" s="65" t="str">
        <f>Source!E2184</f>
        <v>1</v>
      </c>
      <c r="B227" s="66" t="str">
        <f>Source!G2184</f>
        <v>Демонтаж дверных коробок в каменных стенах с отбивкой штукатурки в откосах</v>
      </c>
      <c r="C227" s="67" t="str">
        <f>Source!H2184</f>
        <v>100 коробок</v>
      </c>
      <c r="D227" s="68">
        <f>Source!I2184</f>
        <v>0.02</v>
      </c>
    </row>
    <row r="228" spans="1:4" ht="14.25">
      <c r="A228" s="65" t="str">
        <f>Source!E2185</f>
        <v>1,1</v>
      </c>
      <c r="B228" s="66" t="str">
        <f>Source!G2185</f>
        <v>Строительный мусор</v>
      </c>
      <c r="C228" s="67" t="str">
        <f>Source!H2185</f>
        <v>т</v>
      </c>
      <c r="D228" s="68">
        <f>Source!I2185</f>
        <v>0.21</v>
      </c>
    </row>
    <row r="229" spans="1:4" ht="28.5">
      <c r="A229" s="65" t="str">
        <f>Source!E2186</f>
        <v>2</v>
      </c>
      <c r="B229" s="66" t="str">
        <f>Source!G2186</f>
        <v>Разборка оснований покрытия полов лаг из досок и брусков</v>
      </c>
      <c r="C229" s="67" t="str">
        <f>Source!H2186</f>
        <v>100 м2 основания</v>
      </c>
      <c r="D229" s="68">
        <f>Source!I2186</f>
        <v>0.184</v>
      </c>
    </row>
    <row r="230" spans="1:4" ht="14.25">
      <c r="A230" s="65" t="str">
        <f>Source!E2187</f>
        <v>2,2</v>
      </c>
      <c r="B230" s="66" t="str">
        <f>Source!G2187</f>
        <v>Строительный мусор</v>
      </c>
      <c r="C230" s="67" t="str">
        <f>Source!H2187</f>
        <v>т</v>
      </c>
      <c r="D230" s="68">
        <f>Source!I2187</f>
        <v>0.1288</v>
      </c>
    </row>
    <row r="231" spans="1:4" ht="28.5">
      <c r="A231" s="65" t="str">
        <f>Source!E2188</f>
        <v>3</v>
      </c>
      <c r="B231" s="66" t="str">
        <f>Source!G2188</f>
        <v>Разборка покрытий полов из линолеума и релина</v>
      </c>
      <c r="C231" s="67" t="str">
        <f>Source!H2188</f>
        <v>100 м2 покрытия</v>
      </c>
      <c r="D231" s="68">
        <f>Source!I2188</f>
        <v>0.184</v>
      </c>
    </row>
    <row r="232" spans="1:4" ht="14.25">
      <c r="A232" s="65" t="str">
        <f>Source!E2189</f>
        <v>3,1</v>
      </c>
      <c r="B232" s="66" t="str">
        <f>Source!G2189</f>
        <v>Строительный мусор</v>
      </c>
      <c r="C232" s="67" t="str">
        <f>Source!H2189</f>
        <v>т</v>
      </c>
      <c r="D232" s="68">
        <f>Source!I2189</f>
        <v>8.6480000000000001E-2</v>
      </c>
    </row>
    <row r="233" spans="1:4" ht="28.5">
      <c r="A233" s="65" t="str">
        <f>Source!E2190</f>
        <v>4</v>
      </c>
      <c r="B233" s="66" t="str">
        <f>Source!G2190</f>
        <v>Разборка плинтусов деревянных и из пластмассовых материалов</v>
      </c>
      <c r="C233" s="67" t="str">
        <f>Source!H2190</f>
        <v>100 М ПЛИНТУСА</v>
      </c>
      <c r="D233" s="68">
        <f>Source!I2190</f>
        <v>0.3</v>
      </c>
    </row>
    <row r="234" spans="1:4" ht="14.25">
      <c r="A234" s="65" t="str">
        <f>Source!E2191</f>
        <v>4,1</v>
      </c>
      <c r="B234" s="66" t="str">
        <f>Source!G2191</f>
        <v>Строительный мусор</v>
      </c>
      <c r="C234" s="67" t="str">
        <f>Source!H2191</f>
        <v>т</v>
      </c>
      <c r="D234" s="68">
        <f>Source!I2191</f>
        <v>3.3000000000000002E-2</v>
      </c>
    </row>
    <row r="235" spans="1:4" ht="14.25">
      <c r="A235" s="65" t="str">
        <f>Source!E2192</f>
        <v>5</v>
      </c>
      <c r="B235" s="66" t="str">
        <f>Source!G2192</f>
        <v>Демонтаж выключателей, розеток</v>
      </c>
      <c r="C235" s="67" t="str">
        <f>Source!H2192</f>
        <v>100 шт.</v>
      </c>
      <c r="D235" s="68">
        <f>Source!I2192</f>
        <v>0.02</v>
      </c>
    </row>
    <row r="236" spans="1:4" ht="14.25">
      <c r="A236" s="65" t="str">
        <f>Source!E2193</f>
        <v>6</v>
      </c>
      <c r="B236" s="66" t="str">
        <f>Source!G2193</f>
        <v>Демонтаж кабеля</v>
      </c>
      <c r="C236" s="67" t="str">
        <f>Source!H2193</f>
        <v>100 м</v>
      </c>
      <c r="D236" s="68">
        <f>Source!I2193</f>
        <v>0.5</v>
      </c>
    </row>
    <row r="237" spans="1:4" ht="14.25">
      <c r="A237" s="65" t="str">
        <f>Source!E2194</f>
        <v>7</v>
      </c>
      <c r="B237" s="66" t="str">
        <f>Source!G2194</f>
        <v>Демонтаж светильников для люминесцентных ламп</v>
      </c>
      <c r="C237" s="67" t="str">
        <f>Source!H2194</f>
        <v>100 шт.</v>
      </c>
      <c r="D237" s="68">
        <f>Source!I2194</f>
        <v>0.08</v>
      </c>
    </row>
    <row r="238" spans="1:4" ht="16.5">
      <c r="A238" s="91" t="str">
        <f>CONCATENATE("Подраздел: ", Source!G2228)</f>
        <v>Подраздел: ремонт</v>
      </c>
      <c r="B238" s="91"/>
      <c r="C238" s="91"/>
      <c r="D238" s="91"/>
    </row>
    <row r="239" spans="1:4" ht="28.5">
      <c r="A239" s="65" t="str">
        <f>Source!E2232</f>
        <v>1</v>
      </c>
      <c r="B239" s="66" t="str">
        <f>Source!G2232</f>
        <v>Установка деревянных дверных блоков</v>
      </c>
      <c r="C239" s="67" t="str">
        <f>Source!H2232</f>
        <v>100 м2 проемов</v>
      </c>
      <c r="D239" s="68">
        <f>Source!I2232</f>
        <v>0.02</v>
      </c>
    </row>
    <row r="240" spans="1:4" ht="28.5">
      <c r="A240" s="65" t="str">
        <f>Source!E2233</f>
        <v>1,1</v>
      </c>
      <c r="B240" s="66" t="str">
        <f>Source!G2233</f>
        <v>Скобяные изделия для дверных балконных блоков со спаренными полотнами жилых и общественных зданий однопольных</v>
      </c>
      <c r="C240" s="67" t="str">
        <f>Source!H2233</f>
        <v>компл.</v>
      </c>
      <c r="D240" s="68">
        <f>Source!I2233</f>
        <v>1</v>
      </c>
    </row>
    <row r="241" spans="1:4" ht="28.5">
      <c r="A241" s="65" t="str">
        <f>Source!E2234</f>
        <v>1,2</v>
      </c>
      <c r="B241" s="66" t="str">
        <f>Source!G2234</f>
        <v>Блоки дверные из натурального массива дуба (коробка, полотно глухое, наличники, фурнитура)</v>
      </c>
      <c r="C241" s="67" t="str">
        <f>Source!H2234</f>
        <v>м2</v>
      </c>
      <c r="D241" s="68">
        <f>Source!I2234</f>
        <v>2</v>
      </c>
    </row>
    <row r="242" spans="1:4" ht="28.5">
      <c r="A242" s="65" t="str">
        <f>Source!E2236</f>
        <v>1,4</v>
      </c>
      <c r="B242" s="66" t="str">
        <f>Source!G2236</f>
        <v>Блоки дверные с рамочными полотнами однопольные ДН 21-10, площадь 2,05 м2; ДН 24-10, площадь 2,35 м2</v>
      </c>
      <c r="C242" s="67" t="str">
        <f>Source!H2236</f>
        <v>м2</v>
      </c>
      <c r="D242" s="68">
        <f>Source!I2236</f>
        <v>-2</v>
      </c>
    </row>
    <row r="243" spans="1:4" ht="14.25">
      <c r="A243" s="65" t="str">
        <f>Source!E2237</f>
        <v>4</v>
      </c>
      <c r="B243" s="66" t="str">
        <f>Source!G2237</f>
        <v>Укладка лаг по плитам перекрытий</v>
      </c>
      <c r="C243" s="67" t="str">
        <f>Source!H2237</f>
        <v>100 м2 пола</v>
      </c>
      <c r="D243" s="68">
        <f>Source!I2237</f>
        <v>0.184</v>
      </c>
    </row>
    <row r="244" spans="1:4" ht="28.5">
      <c r="A244" s="65" t="str">
        <f>Source!E2238</f>
        <v>5</v>
      </c>
      <c r="B244" s="66" t="str">
        <f>Source!G2238</f>
        <v>Устройство покрытий дощатых толщиной 28 мм</v>
      </c>
      <c r="C244" s="67" t="str">
        <f>Source!H2238</f>
        <v>100 м2 покрытия</v>
      </c>
      <c r="D244" s="68">
        <f>Source!I2238</f>
        <v>0.184</v>
      </c>
    </row>
    <row r="245" spans="1:4" ht="28.5">
      <c r="A245" s="65" t="str">
        <f>Source!E2239</f>
        <v>6</v>
      </c>
      <c r="B245" s="66" t="str">
        <f>Source!G2239</f>
        <v>Устройство оснований полов из фанеры в один слой площадью свыше 20 м2</v>
      </c>
      <c r="C245" s="67" t="str">
        <f>Source!H2239</f>
        <v>100 м2 пола</v>
      </c>
      <c r="D245" s="68">
        <f>Source!I2239</f>
        <v>0.184</v>
      </c>
    </row>
    <row r="246" spans="1:4" ht="28.5">
      <c r="A246" s="65" t="str">
        <f>Source!E2240</f>
        <v>7</v>
      </c>
      <c r="B246" s="66" t="str">
        <f>Source!G2240</f>
        <v>Устройство гетерогенного и гомогенного покрытия на клее со свариванием полотнищ в стыках</v>
      </c>
      <c r="C246" s="67" t="str">
        <f>Source!H2240</f>
        <v>100 м2</v>
      </c>
      <c r="D246" s="68">
        <f>Source!I2240</f>
        <v>0.184</v>
      </c>
    </row>
    <row r="247" spans="1:4" ht="28.5">
      <c r="A247" s="65" t="str">
        <f>Source!E2241</f>
        <v>7,1</v>
      </c>
      <c r="B247" s="66" t="str">
        <f>Source!G2241</f>
        <v>Линолеум полукоммерческий гетерогенный "TARKETT ИДИЛЛИЯ" (толщина 3,2 мм, толщина защитного слоя 0,5 мм, класс 23/32)</v>
      </c>
      <c r="C247" s="67" t="str">
        <f>Source!H2241</f>
        <v>м2</v>
      </c>
      <c r="D247" s="68">
        <f>Source!I2241</f>
        <v>18.768000000000001</v>
      </c>
    </row>
    <row r="248" spans="1:4" ht="14.25">
      <c r="A248" s="65" t="str">
        <f>Source!E2242</f>
        <v>7,2</v>
      </c>
      <c r="B248" s="66" t="str">
        <f>Source!G2242</f>
        <v>Линолеум без подосновы</v>
      </c>
      <c r="C248" s="67" t="str">
        <f>Source!H2242</f>
        <v>м2</v>
      </c>
      <c r="D248" s="68">
        <f>Source!I2242</f>
        <v>18.768000000000001</v>
      </c>
    </row>
    <row r="249" spans="1:4" ht="28.5">
      <c r="A249" s="65" t="str">
        <f>Source!E2243</f>
        <v>10</v>
      </c>
      <c r="B249" s="66" t="str">
        <f>Source!G2243</f>
        <v>Устройство плинтусов поливинилхлоридных на винтах самонарезающих</v>
      </c>
      <c r="C249" s="67" t="str">
        <f>Source!H2243</f>
        <v>100 М ПЛИНТУСА</v>
      </c>
      <c r="D249" s="68">
        <f>Source!I2243</f>
        <v>0.3</v>
      </c>
    </row>
    <row r="250" spans="1:4" ht="42.75">
      <c r="A250" s="65" t="str">
        <f>Source!E2244</f>
        <v>11</v>
      </c>
      <c r="B250" s="66" t="str">
        <f>Source!G2244</f>
        <v>Облицовка стен по системе «КНАУФ» по одинарному металлическому каркасу из ПН и ПС профилей гипсокартонными листами в два слоя (С 626) с дверным проемом</v>
      </c>
      <c r="C250" s="67" t="str">
        <f>Source!H2244</f>
        <v>100 м2 стен (за вычетом проемов)</v>
      </c>
      <c r="D250" s="68">
        <f>Source!I2244</f>
        <v>0.65</v>
      </c>
    </row>
    <row r="251" spans="1:4" ht="42.75">
      <c r="A251" s="65" t="str">
        <f>Source!E2245</f>
        <v>12</v>
      </c>
      <c r="B251" s="66" t="str">
        <f>Source!G2245</f>
        <v>Оклейка стен моющимися обоями на тканевой основе по гипсобетонным и гипсолитовым поверхностям</v>
      </c>
      <c r="C251" s="67" t="str">
        <f>Source!H2245</f>
        <v>100 м2 оклеиваемой поверхности</v>
      </c>
      <c r="D251" s="68">
        <f>Source!I2245</f>
        <v>0.65</v>
      </c>
    </row>
    <row r="252" spans="1:4" ht="14.25">
      <c r="A252" s="65" t="str">
        <f>Source!E2246</f>
        <v>15</v>
      </c>
      <c r="B252" s="66" t="str">
        <f>Source!G2246</f>
        <v>Розетка штепсельная утопленного типа при скрытой проводке</v>
      </c>
      <c r="C252" s="67" t="str">
        <f>Source!H2246</f>
        <v>100 шт.</v>
      </c>
      <c r="D252" s="68">
        <f>Source!I2246</f>
        <v>0.02</v>
      </c>
    </row>
    <row r="253" spans="1:4" ht="14.25">
      <c r="A253" s="65" t="str">
        <f>Source!E2247</f>
        <v>15,1</v>
      </c>
      <c r="B253" s="66" t="str">
        <f>Source!G2247</f>
        <v>Розетка скрытой проводки с заземлением</v>
      </c>
      <c r="C253" s="67" t="str">
        <f>Source!H2247</f>
        <v>шт.</v>
      </c>
      <c r="D253" s="68">
        <f>Source!I2247</f>
        <v>2</v>
      </c>
    </row>
    <row r="254" spans="1:4" ht="14.25">
      <c r="A254" s="65" t="str">
        <f>Source!E2248</f>
        <v>15,3</v>
      </c>
      <c r="B254" s="66" t="str">
        <f>Source!G2248</f>
        <v>Коробка для установки розеток и выключателей скрытой проводки</v>
      </c>
      <c r="C254" s="67" t="str">
        <f>Source!H2248</f>
        <v>1000 шт.</v>
      </c>
      <c r="D254" s="68">
        <f>Source!I2248</f>
        <v>2E-3</v>
      </c>
    </row>
    <row r="255" spans="1:4" ht="14.25">
      <c r="A255" s="65" t="str">
        <f>Source!E2249</f>
        <v>17</v>
      </c>
      <c r="B255" s="66" t="str">
        <f>Source!G2249</f>
        <v>Выключатель двухклавишный утопленного типа при скрытой проводке</v>
      </c>
      <c r="C255" s="67" t="str">
        <f>Source!H2249</f>
        <v>100 шт.</v>
      </c>
      <c r="D255" s="68">
        <f>Source!I2249</f>
        <v>0.01</v>
      </c>
    </row>
    <row r="256" spans="1:4" ht="14.25">
      <c r="A256" s="65" t="str">
        <f>Source!E2250</f>
        <v>17,1</v>
      </c>
      <c r="B256" s="66" t="str">
        <f>Source!G2250</f>
        <v>Коробка для установки розеток и выключателей скрытой проводки</v>
      </c>
      <c r="C256" s="67" t="str">
        <f>Source!H2250</f>
        <v>1000 шт.</v>
      </c>
      <c r="D256" s="68">
        <f>Source!I2250</f>
        <v>1E-3</v>
      </c>
    </row>
    <row r="257" spans="1:4" ht="28.5">
      <c r="A257" s="65" t="str">
        <f>Source!E2251</f>
        <v>17,2</v>
      </c>
      <c r="B257" s="66" t="str">
        <f>Source!G2251</f>
        <v>Выключатель двухклавишный для скрытой проводки серии "Прима", марка С56-039 с подсветкой, цвет бежевый</v>
      </c>
      <c r="C257" s="67" t="str">
        <f>Source!H2251</f>
        <v>шт.</v>
      </c>
      <c r="D257" s="68">
        <f>Source!I2251</f>
        <v>1</v>
      </c>
    </row>
    <row r="258" spans="1:4" ht="42.75">
      <c r="A258" s="65" t="str">
        <f>Source!E2252</f>
        <v>19</v>
      </c>
      <c r="B258" s="66" t="str">
        <f>Source!G2252</f>
        <v>Устройство подвесных потолков типа &lt;Армстронг&gt; по каркасу из оцинкованного профиля</v>
      </c>
      <c r="C258" s="67" t="str">
        <f>Source!H2252</f>
        <v>100 м2 поверхности облицовки</v>
      </c>
      <c r="D258" s="68">
        <f>Source!I2252</f>
        <v>0.184</v>
      </c>
    </row>
    <row r="259" spans="1:4" ht="28.5">
      <c r="A259" s="65" t="str">
        <f>Source!E2253</f>
        <v>20</v>
      </c>
      <c r="B259" s="66" t="str">
        <f>Source!G2253</f>
        <v>Светильник в подвесных потолках, устанавливаемый на закладных деталях, количество ламп в светильнике до 4</v>
      </c>
      <c r="C259" s="67" t="str">
        <f>Source!H2253</f>
        <v>100 шт.</v>
      </c>
      <c r="D259" s="68">
        <f>Source!I2253</f>
        <v>0.06</v>
      </c>
    </row>
    <row r="260" spans="1:4" ht="28.5">
      <c r="A260" s="65" t="str">
        <f>Source!E2254</f>
        <v>20,1</v>
      </c>
      <c r="B260" s="66" t="str">
        <f>Source!G2254</f>
        <v>Светильник встраиваемый растровый с белым параболическим отражателем (5 перемычек) ЛВО 13-4х18-731/5</v>
      </c>
      <c r="C260" s="67" t="str">
        <f>Source!H2254</f>
        <v>шт.</v>
      </c>
      <c r="D260" s="68">
        <f>Source!I2254</f>
        <v>6</v>
      </c>
    </row>
    <row r="261" spans="1:4" ht="28.5">
      <c r="A261" s="65" t="str">
        <f>Source!E2255</f>
        <v>21</v>
      </c>
      <c r="B261" s="66" t="str">
        <f>Source!G2255</f>
        <v>Провод, количество проводов в резинобитумной трубке до 2, сечение провода до 6 мм2</v>
      </c>
      <c r="C261" s="67" t="str">
        <f>Source!H2255</f>
        <v>100 М ТРУБОК</v>
      </c>
      <c r="D261" s="68">
        <f>Source!I2255</f>
        <v>4</v>
      </c>
    </row>
    <row r="262" spans="1:4" ht="28.5">
      <c r="A262" s="65" t="str">
        <f>Source!E2256</f>
        <v>21,1</v>
      </c>
      <c r="B262" s="66" t="str">
        <f>Source!G2256</f>
        <v>Трубы гибкие гофрированные легкие из самозатухающего ПВХ (IP55) серии FL, с зондом, диаметром 16 мм</v>
      </c>
      <c r="C262" s="67" t="str">
        <f>Source!H2256</f>
        <v>10 м</v>
      </c>
      <c r="D262" s="68">
        <f>Source!I2256</f>
        <v>40</v>
      </c>
    </row>
    <row r="263" spans="1:4" ht="42.75">
      <c r="A263" s="65" t="str">
        <f>Source!E2257</f>
        <v>21,2</v>
      </c>
      <c r="B263" s="66" t="str">
        <f>Source!G2257</f>
        <v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v>
      </c>
      <c r="C263" s="67" t="str">
        <f>Source!H2257</f>
        <v>1000 м</v>
      </c>
      <c r="D263" s="68">
        <f>Source!I2257</f>
        <v>0.4</v>
      </c>
    </row>
    <row r="264" spans="1:4" ht="16.5">
      <c r="A264" s="91" t="str">
        <f>CONCATENATE("Раздел: ", Source!G2323)</f>
        <v>Раздел: Туалет -тамбур 1-30 31 карантин</v>
      </c>
      <c r="B264" s="91"/>
      <c r="C264" s="91"/>
      <c r="D264" s="91"/>
    </row>
    <row r="265" spans="1:4" ht="16.5">
      <c r="A265" s="91" t="str">
        <f>CONCATENATE("Подраздел: ", Source!G2327)</f>
        <v>Подраздел: демонтаж</v>
      </c>
      <c r="B265" s="91"/>
      <c r="C265" s="91"/>
      <c r="D265" s="91"/>
    </row>
    <row r="266" spans="1:4" ht="14.25">
      <c r="A266" s="65" t="str">
        <f>Source!E2331</f>
        <v>1</v>
      </c>
      <c r="B266" s="66" t="str">
        <f>Source!G2331</f>
        <v>Демонтаж выключателей, розеток</v>
      </c>
      <c r="C266" s="67" t="str">
        <f>Source!H2331</f>
        <v>100 шт.</v>
      </c>
      <c r="D266" s="68">
        <f>Source!I2331</f>
        <v>0.02</v>
      </c>
    </row>
    <row r="267" spans="1:4" ht="14.25">
      <c r="A267" s="65" t="str">
        <f>Source!E2332</f>
        <v>2</v>
      </c>
      <c r="B267" s="66" t="str">
        <f>Source!G2332</f>
        <v>Демонтаж светильников с лампами накаливания</v>
      </c>
      <c r="C267" s="67" t="str">
        <f>Source!H2332</f>
        <v>100 шт.</v>
      </c>
      <c r="D267" s="68">
        <f>Source!I2332</f>
        <v>0.02</v>
      </c>
    </row>
    <row r="268" spans="1:4" ht="28.5">
      <c r="A268" s="65" t="str">
        <f>Source!E2333</f>
        <v>3</v>
      </c>
      <c r="B268" s="66" t="str">
        <f>Source!G2333</f>
        <v>Демонтаж дверных коробок в каменных стенах с отбивкой штукатурки в откосах</v>
      </c>
      <c r="C268" s="67" t="str">
        <f>Source!H2333</f>
        <v>100 коробок</v>
      </c>
      <c r="D268" s="68">
        <f>Source!I2333</f>
        <v>0.04</v>
      </c>
    </row>
    <row r="269" spans="1:4" ht="14.25">
      <c r="A269" s="65" t="str">
        <f>Source!E2334</f>
        <v>3,1</v>
      </c>
      <c r="B269" s="66" t="str">
        <f>Source!G2334</f>
        <v>Строительный мусор</v>
      </c>
      <c r="C269" s="67" t="str">
        <f>Source!H2334</f>
        <v>т</v>
      </c>
      <c r="D269" s="68">
        <f>Source!I2334</f>
        <v>0.42</v>
      </c>
    </row>
    <row r="270" spans="1:4" ht="14.25">
      <c r="A270" s="65" t="str">
        <f>Source!E2335</f>
        <v>4</v>
      </c>
      <c r="B270" s="66" t="str">
        <f>Source!G2335</f>
        <v>Демонтаж унитазов и писсуаров</v>
      </c>
      <c r="C270" s="67" t="str">
        <f>Source!H2335</f>
        <v>100 приборов</v>
      </c>
      <c r="D270" s="68">
        <f>Source!I2335</f>
        <v>0.01</v>
      </c>
    </row>
    <row r="271" spans="1:4" ht="14.25">
      <c r="A271" s="65" t="str">
        <f>Source!E2336</f>
        <v>4,1</v>
      </c>
      <c r="B271" s="66" t="str">
        <f>Source!G2336</f>
        <v>Строительный мусор и масса возвратных материалов</v>
      </c>
      <c r="C271" s="67" t="str">
        <f>Source!H2336</f>
        <v>т</v>
      </c>
      <c r="D271" s="68">
        <f>Source!I2336</f>
        <v>2.6499999999999999E-2</v>
      </c>
    </row>
    <row r="272" spans="1:4" ht="14.25">
      <c r="A272" s="65" t="str">
        <f>Source!E2337</f>
        <v>5</v>
      </c>
      <c r="B272" s="66" t="str">
        <f>Source!G2337</f>
        <v>Демонтаж умывальников и раковин</v>
      </c>
      <c r="C272" s="67" t="str">
        <f>Source!H2337</f>
        <v>100 приборов</v>
      </c>
      <c r="D272" s="68">
        <f>Source!I2337</f>
        <v>0.01</v>
      </c>
    </row>
    <row r="273" spans="1:4" ht="14.25">
      <c r="A273" s="65" t="str">
        <f>Source!E2338</f>
        <v>5,1</v>
      </c>
      <c r="B273" s="66" t="str">
        <f>Source!G2338</f>
        <v>Строительный мусор и масса возвратных материалов</v>
      </c>
      <c r="C273" s="67" t="str">
        <f>Source!H2338</f>
        <v>т</v>
      </c>
      <c r="D273" s="68">
        <f>Source!I2338</f>
        <v>1.8200000000000001E-2</v>
      </c>
    </row>
    <row r="274" spans="1:4" ht="28.5">
      <c r="A274" s="65" t="str">
        <f>Source!E2339</f>
        <v>6</v>
      </c>
      <c r="B274" s="66" t="str">
        <f>Source!G2339</f>
        <v>Разборка покрытий полов из керамических плиток</v>
      </c>
      <c r="C274" s="67" t="str">
        <f>Source!H2339</f>
        <v>100 м2 покрытия</v>
      </c>
      <c r="D274" s="68">
        <f>Source!I2339</f>
        <v>5.1999999999999998E-2</v>
      </c>
    </row>
    <row r="275" spans="1:4" ht="14.25">
      <c r="A275" s="65" t="str">
        <f>Source!E2340</f>
        <v>6,1</v>
      </c>
      <c r="B275" s="66" t="str">
        <f>Source!G2340</f>
        <v>Строительный мусор</v>
      </c>
      <c r="C275" s="67" t="str">
        <f>Source!H2340</f>
        <v>т</v>
      </c>
      <c r="D275" s="68">
        <f>Source!I2340</f>
        <v>0.27039999999999997</v>
      </c>
    </row>
    <row r="276" spans="1:4" ht="16.5">
      <c r="A276" s="91" t="str">
        <f>CONCATENATE("Подраздел: ", Source!G2372)</f>
        <v>Подраздел: ремонт</v>
      </c>
      <c r="B276" s="91"/>
      <c r="C276" s="91"/>
      <c r="D276" s="91"/>
    </row>
    <row r="277" spans="1:4" ht="42.75">
      <c r="A277" s="65" t="str">
        <f>Source!E2376</f>
        <v>10</v>
      </c>
      <c r="B277" s="66" t="str">
        <f>Source!G2376</f>
        <v>Облицовка стен на клее из сухих смесей с карнизными, плинтусными и угловыми плитками в общественных зданиях по кирпичу и бетону</v>
      </c>
      <c r="C277" s="67" t="str">
        <f>Source!H2376</f>
        <v>100 м2 поверхности облицовки</v>
      </c>
      <c r="D277" s="68">
        <f>Source!I2376</f>
        <v>0.26</v>
      </c>
    </row>
    <row r="278" spans="1:4" ht="14.25">
      <c r="A278" s="65" t="str">
        <f>Source!E2377</f>
        <v>11</v>
      </c>
      <c r="B278" s="66" t="str">
        <f>Source!G2377</f>
        <v>Выключатель одноклавишный утопленного типа при скрытой проводке</v>
      </c>
      <c r="C278" s="67" t="str">
        <f>Source!H2377</f>
        <v>100 шт.</v>
      </c>
      <c r="D278" s="68">
        <f>Source!I2377</f>
        <v>0.01</v>
      </c>
    </row>
    <row r="279" spans="1:4" ht="14.25">
      <c r="A279" s="65" t="str">
        <f>Source!E2378</f>
        <v>14</v>
      </c>
      <c r="B279" s="66" t="str">
        <f>Source!G2378</f>
        <v>Устройство покрытий из керамогранитных плиток размером 30х30 см</v>
      </c>
      <c r="C279" s="67" t="str">
        <f>Source!H2378</f>
        <v>100 м2</v>
      </c>
      <c r="D279" s="68">
        <f>Source!I2378</f>
        <v>5.1999999999999998E-2</v>
      </c>
    </row>
    <row r="280" spans="1:4" ht="28.5">
      <c r="A280" s="65" t="str">
        <f>Source!E2379</f>
        <v>14,1</v>
      </c>
      <c r="B280" s="66" t="str">
        <f>Source!G2379</f>
        <v>Плитки керамические для полов гладкие неглазурованные многоцветные квадратные и прямоугольные</v>
      </c>
      <c r="C280" s="67" t="str">
        <f>Source!H2379</f>
        <v>м2</v>
      </c>
      <c r="D280" s="68">
        <f>Source!I2379</f>
        <v>5.2</v>
      </c>
    </row>
    <row r="281" spans="1:4" ht="28.5">
      <c r="A281" s="65" t="str">
        <f>Source!E2380</f>
        <v>15</v>
      </c>
      <c r="B281" s="66" t="str">
        <f>Source!G2380</f>
        <v>Устройство подвесных потолков из гипсокартонных листов (ГКЛ) по системе «КНАУФ» одноуровневых (П 113)</v>
      </c>
      <c r="C281" s="67" t="str">
        <f>Source!H2380</f>
        <v>100 м2 потолка</v>
      </c>
      <c r="D281" s="68">
        <f>Source!I2380</f>
        <v>5.1999999999999998E-2</v>
      </c>
    </row>
    <row r="282" spans="1:4" ht="42.75">
      <c r="A282" s="65" t="str">
        <f>Source!E2381</f>
        <v>16</v>
      </c>
      <c r="B282" s="66" t="str">
        <f>Source!G2381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C282" s="67" t="str">
        <f>Source!H2381</f>
        <v>100 шт.</v>
      </c>
      <c r="D282" s="68">
        <f>Source!I2381</f>
        <v>0.02</v>
      </c>
    </row>
    <row r="283" spans="1:4" ht="28.5">
      <c r="A283" s="65" t="str">
        <f>Source!E2382</f>
        <v>16,1</v>
      </c>
      <c r="B283" s="66" t="str">
        <f>Source!G2382</f>
        <v>Светильник точечный марки AMBER 50 2 05 R50, неповоротный, с накладным стеклом, хром</v>
      </c>
      <c r="C283" s="67" t="str">
        <f>Source!H2382</f>
        <v>шт.</v>
      </c>
      <c r="D283" s="68">
        <f>Source!I2382</f>
        <v>2</v>
      </c>
    </row>
    <row r="284" spans="1:4" ht="14.25">
      <c r="A284" s="65" t="str">
        <f>Source!E2383</f>
        <v>20</v>
      </c>
      <c r="B284" s="66" t="str">
        <f>Source!G2383</f>
        <v>Установка унитазов с бачком непосредственно присоединенным</v>
      </c>
      <c r="C284" s="67" t="str">
        <f>Source!H2383</f>
        <v>10 компл.</v>
      </c>
      <c r="D284" s="68">
        <f>Source!I2383</f>
        <v>0.1</v>
      </c>
    </row>
    <row r="285" spans="1:4" ht="28.5">
      <c r="A285" s="65" t="str">
        <f>Source!E2384</f>
        <v>21</v>
      </c>
      <c r="B285" s="66" t="str">
        <f>Source!G2384</f>
        <v>Установка умывальников одиночных с подводкой холодной и горячей воды</v>
      </c>
      <c r="C285" s="67" t="str">
        <f>Source!H2384</f>
        <v>10 компл.</v>
      </c>
      <c r="D285" s="68">
        <f>Source!I2384</f>
        <v>0.1</v>
      </c>
    </row>
    <row r="286" spans="1:4" ht="16.5">
      <c r="A286" s="91" t="str">
        <f>CONCATENATE("Раздел: ", Source!G2446)</f>
        <v>Раздел: туалет 1-26</v>
      </c>
      <c r="B286" s="91"/>
      <c r="C286" s="91"/>
      <c r="D286" s="91"/>
    </row>
    <row r="287" spans="1:4" ht="16.5">
      <c r="A287" s="91" t="str">
        <f>CONCATENATE("Подраздел: ", Source!G2450)</f>
        <v>Подраздел: демонтаж</v>
      </c>
      <c r="B287" s="91"/>
      <c r="C287" s="91"/>
      <c r="D287" s="91"/>
    </row>
    <row r="288" spans="1:4" ht="14.25">
      <c r="A288" s="65" t="str">
        <f>Source!E2454</f>
        <v>1</v>
      </c>
      <c r="B288" s="66" t="str">
        <f>Source!G2454</f>
        <v>Демонтаж выключателей, розеток</v>
      </c>
      <c r="C288" s="67" t="str">
        <f>Source!H2454</f>
        <v>100 шт.</v>
      </c>
      <c r="D288" s="68">
        <f>Source!I2454</f>
        <v>0.02</v>
      </c>
    </row>
    <row r="289" spans="1:4" ht="28.5">
      <c r="A289" s="65" t="str">
        <f>Source!E2455</f>
        <v>2</v>
      </c>
      <c r="B289" s="66" t="str">
        <f>Source!G2455</f>
        <v>Светильник потолочный или настенный с креплением винтами или болтами для помещений с тяжелыми условиями среды, уплотненный</v>
      </c>
      <c r="C289" s="67" t="str">
        <f>Source!H2455</f>
        <v>100 шт.</v>
      </c>
      <c r="D289" s="68">
        <f>Source!I2455</f>
        <v>0.02</v>
      </c>
    </row>
    <row r="290" spans="1:4" ht="28.5">
      <c r="A290" s="65" t="str">
        <f>Source!E2456</f>
        <v>3</v>
      </c>
      <c r="B290" s="66" t="str">
        <f>Source!G2456</f>
        <v>Демонтаж дверных коробок в каменных стенах с отбивкой штукатурки в откосах</v>
      </c>
      <c r="C290" s="67" t="str">
        <f>Source!H2456</f>
        <v>100 коробок</v>
      </c>
      <c r="D290" s="68">
        <f>Source!I2456</f>
        <v>0.02</v>
      </c>
    </row>
    <row r="291" spans="1:4" ht="14.25">
      <c r="A291" s="65" t="str">
        <f>Source!E2457</f>
        <v>3,1</v>
      </c>
      <c r="B291" s="66" t="str">
        <f>Source!G2457</f>
        <v>Строительный мусор</v>
      </c>
      <c r="C291" s="67" t="str">
        <f>Source!H2457</f>
        <v>т</v>
      </c>
      <c r="D291" s="68">
        <f>Source!I2457</f>
        <v>0.21</v>
      </c>
    </row>
    <row r="292" spans="1:4" ht="14.25">
      <c r="A292" s="65" t="str">
        <f>Source!E2458</f>
        <v>4</v>
      </c>
      <c r="B292" s="66" t="str">
        <f>Source!G2458</f>
        <v>Демонтаж унитазов и писсуаров</v>
      </c>
      <c r="C292" s="67" t="str">
        <f>Source!H2458</f>
        <v>100 приборов</v>
      </c>
      <c r="D292" s="68">
        <f>Source!I2458</f>
        <v>0.01</v>
      </c>
    </row>
    <row r="293" spans="1:4" ht="14.25">
      <c r="A293" s="65" t="str">
        <f>Source!E2459</f>
        <v>4,1</v>
      </c>
      <c r="B293" s="66" t="str">
        <f>Source!G2459</f>
        <v>Строительный мусор и масса возвратных материалов</v>
      </c>
      <c r="C293" s="67" t="str">
        <f>Source!H2459</f>
        <v>т</v>
      </c>
      <c r="D293" s="68">
        <f>Source!I2459</f>
        <v>2.6499999999999999E-2</v>
      </c>
    </row>
    <row r="294" spans="1:4" ht="14.25">
      <c r="A294" s="65" t="str">
        <f>Source!E2460</f>
        <v>5</v>
      </c>
      <c r="B294" s="66" t="str">
        <f>Source!G2460</f>
        <v>Демонтаж умывальников и раковин</v>
      </c>
      <c r="C294" s="67" t="str">
        <f>Source!H2460</f>
        <v>100 приборов</v>
      </c>
      <c r="D294" s="68">
        <f>Source!I2460</f>
        <v>0.01</v>
      </c>
    </row>
    <row r="295" spans="1:4" ht="14.25">
      <c r="A295" s="65" t="str">
        <f>Source!E2461</f>
        <v>5,1</v>
      </c>
      <c r="B295" s="66" t="str">
        <f>Source!G2461</f>
        <v>Строительный мусор и масса возвратных материалов</v>
      </c>
      <c r="C295" s="67" t="str">
        <f>Source!H2461</f>
        <v>т</v>
      </c>
      <c r="D295" s="68">
        <f>Source!I2461</f>
        <v>1.8200000000000001E-2</v>
      </c>
    </row>
    <row r="296" spans="1:4" ht="28.5">
      <c r="A296" s="65" t="str">
        <f>Source!E2462</f>
        <v>6</v>
      </c>
      <c r="B296" s="66" t="str">
        <f>Source!G2462</f>
        <v>Разборка покрытий полов из керамических плиток</v>
      </c>
      <c r="C296" s="67" t="str">
        <f>Source!H2462</f>
        <v>100 м2 покрытия</v>
      </c>
      <c r="D296" s="68">
        <f>Source!I2462</f>
        <v>0.15</v>
      </c>
    </row>
    <row r="297" spans="1:4" ht="14.25">
      <c r="A297" s="65" t="str">
        <f>Source!E2463</f>
        <v>6,1</v>
      </c>
      <c r="B297" s="66" t="str">
        <f>Source!G2463</f>
        <v>Строительный мусор</v>
      </c>
      <c r="C297" s="67" t="str">
        <f>Source!H2463</f>
        <v>т</v>
      </c>
      <c r="D297" s="68">
        <f>Source!I2463</f>
        <v>0.78</v>
      </c>
    </row>
    <row r="298" spans="1:4" ht="16.5">
      <c r="A298" s="91" t="str">
        <f>CONCATENATE("Подраздел: ", Source!G2495)</f>
        <v>Подраздел: ремонт</v>
      </c>
      <c r="B298" s="91"/>
      <c r="C298" s="91"/>
      <c r="D298" s="91"/>
    </row>
    <row r="299" spans="1:4" ht="42.75">
      <c r="A299" s="65" t="str">
        <f>Source!E2499</f>
        <v>1</v>
      </c>
      <c r="B299" s="66" t="str">
        <f>Source!G2499</f>
        <v>Окрашивание водоэмульсионными составами поверхностей потолков, ранее окрашенных водоэмульсионной краской, с расчисткой старой краски до 35%</v>
      </c>
      <c r="C299" s="67" t="str">
        <f>Source!H2499</f>
        <v>100 м2 окрашиваемой поверхности</v>
      </c>
      <c r="D299" s="68">
        <f>Source!I2499</f>
        <v>3.1E-2</v>
      </c>
    </row>
    <row r="300" spans="1:4" ht="28.5">
      <c r="A300" s="65" t="str">
        <f>Source!E2500</f>
        <v>2</v>
      </c>
      <c r="B300" s="66" t="str">
        <f>Source!G2500</f>
        <v>Светильник потолочный или настенный с креплением винтами или болтами для помещений с тяжелыми условиями среды, уплотненный</v>
      </c>
      <c r="C300" s="67" t="str">
        <f>Source!H2500</f>
        <v>100 шт.</v>
      </c>
      <c r="D300" s="68">
        <f>Source!I2500</f>
        <v>0.02</v>
      </c>
    </row>
    <row r="301" spans="1:4" ht="42.75">
      <c r="A301" s="65" t="str">
        <f>Source!E2501</f>
        <v>6</v>
      </c>
      <c r="B301" s="66" t="str">
        <f>Source!G2501</f>
        <v>Облицовка стен на клее из сухих смесей с карнизными, плинтусными и угловыми плитками в общественных зданиях по кирпичу и бетону</v>
      </c>
      <c r="C301" s="67" t="str">
        <f>Source!H2501</f>
        <v>100 м2 поверхности облицовки</v>
      </c>
      <c r="D301" s="68">
        <f>Source!I2501</f>
        <v>0.17799999999999999</v>
      </c>
    </row>
    <row r="302" spans="1:4" ht="14.25">
      <c r="A302" s="65" t="str">
        <f>Source!E2502</f>
        <v>7</v>
      </c>
      <c r="B302" s="66" t="str">
        <f>Source!G2502</f>
        <v>Выключатель одноклавишный утопленного типа при скрытой проводке</v>
      </c>
      <c r="C302" s="67" t="str">
        <f>Source!H2502</f>
        <v>100 шт.</v>
      </c>
      <c r="D302" s="68">
        <f>Source!I2502</f>
        <v>0.01</v>
      </c>
    </row>
    <row r="303" spans="1:4" ht="14.25">
      <c r="A303" s="65" t="str">
        <f>Source!E2503</f>
        <v>10</v>
      </c>
      <c r="B303" s="66" t="str">
        <f>Source!G2503</f>
        <v>Устройство покрытий из керамогранитных плиток размером 30х30 см</v>
      </c>
      <c r="C303" s="67" t="str">
        <f>Source!H2503</f>
        <v>100 м2</v>
      </c>
      <c r="D303" s="68">
        <f>Source!I2503</f>
        <v>3.1E-2</v>
      </c>
    </row>
    <row r="304" spans="1:4" ht="28.5">
      <c r="A304" s="65" t="str">
        <f>Source!E2504</f>
        <v>11</v>
      </c>
      <c r="B304" s="66" t="str">
        <f>Source!G2504</f>
        <v>Плитки керамические для полов гладкие неглазурованные многоцветные квадратные и прямоугольные</v>
      </c>
      <c r="C304" s="67" t="str">
        <f>Source!H2504</f>
        <v>м2</v>
      </c>
      <c r="D304" s="68">
        <f>Source!I2504</f>
        <v>3.1</v>
      </c>
    </row>
    <row r="305" spans="1:4" ht="14.25">
      <c r="A305" s="65" t="str">
        <f>Source!E2505</f>
        <v>12</v>
      </c>
      <c r="B305" s="66" t="str">
        <f>Source!G2505</f>
        <v>Установка унитазов с бачком непосредственно присоединенным</v>
      </c>
      <c r="C305" s="67" t="str">
        <f>Source!H2505</f>
        <v>10 компл.</v>
      </c>
      <c r="D305" s="68">
        <f>Source!I2505</f>
        <v>0.1</v>
      </c>
    </row>
    <row r="306" spans="1:4" ht="28.5">
      <c r="A306" s="65" t="str">
        <f>Source!E2506</f>
        <v>14</v>
      </c>
      <c r="B306" s="66" t="str">
        <f>Source!G2506</f>
        <v>Установка умывальников групповых с подводкой холодной и горячей воды</v>
      </c>
      <c r="C306" s="67" t="str">
        <f>Source!H2506</f>
        <v>10 компл.</v>
      </c>
      <c r="D306" s="68">
        <f>Source!I2506</f>
        <v>0.1</v>
      </c>
    </row>
    <row r="307" spans="1:4" ht="14.25">
      <c r="A307" s="65" t="str">
        <f>Source!E2507</f>
        <v>15</v>
      </c>
      <c r="B307" s="66" t="str">
        <f>Source!G2507</f>
        <v>Установка поддонов душевых чугунных и стальных мелких</v>
      </c>
      <c r="C307" s="67" t="str">
        <f>Source!H2507</f>
        <v>10 компл.</v>
      </c>
      <c r="D307" s="68">
        <f>Source!I2507</f>
        <v>0.1</v>
      </c>
    </row>
    <row r="308" spans="1:4" ht="28.5">
      <c r="A308" s="65" t="str">
        <f>Source!E2508</f>
        <v>15,1</v>
      </c>
      <c r="B308" s="66" t="str">
        <f>Source!G2508</f>
        <v>Поддоны душевые эмалированные стальные, размером 900х900х150 мм (без обвязки)</v>
      </c>
      <c r="C308" s="67" t="str">
        <f>Source!H2508</f>
        <v>шт.</v>
      </c>
      <c r="D308" s="68">
        <f>Source!I2508</f>
        <v>1</v>
      </c>
    </row>
    <row r="309" spans="1:4" ht="28.5">
      <c r="A309" s="65" t="str">
        <f>Source!E2509</f>
        <v>15,2</v>
      </c>
      <c r="B309" s="66" t="str">
        <f>Source!G2509</f>
        <v>Смесители для душевых установок СМ-Д-ШЛ с душевой сеткой на гибком шланге</v>
      </c>
      <c r="C309" s="67" t="str">
        <f>Source!H2509</f>
        <v>компл.</v>
      </c>
      <c r="D309" s="68">
        <f>Source!I2509</f>
        <v>1</v>
      </c>
    </row>
    <row r="310" spans="1:4" ht="28.5">
      <c r="A310" s="65" t="str">
        <f>Source!E2510</f>
        <v>16</v>
      </c>
      <c r="B310" s="66" t="str">
        <f>Source!G2510</f>
        <v>Погрузка при автомобильных перевозках мусора строительного с погрузкой вручную</v>
      </c>
      <c r="C310" s="67" t="str">
        <f>Source!H2510</f>
        <v>1 Т ГРУЗА</v>
      </c>
      <c r="D310" s="68">
        <f>Source!I2510</f>
        <v>0.3</v>
      </c>
    </row>
    <row r="311" spans="1:4" ht="28.5">
      <c r="A311" s="61" t="str">
        <f>Source!E2511</f>
        <v>17</v>
      </c>
      <c r="B311" s="62" t="str">
        <f>Source!G2511</f>
        <v>Перевозка грузов I класса автомобилями бортовыми грузоподъемностью до 15 т на расстояние до 40 км</v>
      </c>
      <c r="C311" s="63" t="str">
        <f>Source!H2511</f>
        <v>1 Т ГРУЗА</v>
      </c>
      <c r="D311" s="64">
        <f>Source!I2511</f>
        <v>0.3</v>
      </c>
    </row>
    <row r="314" spans="1:4" ht="15">
      <c r="A314" s="35" t="s">
        <v>1059</v>
      </c>
      <c r="B314" s="35"/>
      <c r="C314" s="35" t="s">
        <v>1060</v>
      </c>
      <c r="D314" s="35"/>
    </row>
  </sheetData>
  <mergeCells count="27">
    <mergeCell ref="A24:D24"/>
    <mergeCell ref="A2:D2"/>
    <mergeCell ref="A3:D3"/>
    <mergeCell ref="A10:D10"/>
    <mergeCell ref="A11:D11"/>
    <mergeCell ref="A12:D12"/>
    <mergeCell ref="A195:D195"/>
    <mergeCell ref="A54:D54"/>
    <mergeCell ref="A55:D55"/>
    <mergeCell ref="A67:D67"/>
    <mergeCell ref="A97:D97"/>
    <mergeCell ref="A98:D98"/>
    <mergeCell ref="A110:D110"/>
    <mergeCell ref="A139:D139"/>
    <mergeCell ref="A140:D140"/>
    <mergeCell ref="A152:D152"/>
    <mergeCell ref="A182:D182"/>
    <mergeCell ref="A183:D183"/>
    <mergeCell ref="A286:D286"/>
    <mergeCell ref="A287:D287"/>
    <mergeCell ref="A298:D298"/>
    <mergeCell ref="A225:D225"/>
    <mergeCell ref="A226:D226"/>
    <mergeCell ref="A238:D238"/>
    <mergeCell ref="A264:D264"/>
    <mergeCell ref="A265:D265"/>
    <mergeCell ref="A276:D276"/>
  </mergeCells>
  <pageMargins left="0.4" right="0.2" top="0.2" bottom="0.4" header="0.2" footer="0.2"/>
  <pageSetup paperSize="9" scale="75" fitToHeight="0" orientation="portrait" horizontalDpi="360" verticalDpi="360" r:id="rId1"/>
  <headerFooter>
    <oddHeader>&amp;L&amp;8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IK2671"/>
  <sheetViews>
    <sheetView workbookViewId="0">
      <selection activeCell="A2667" sqref="A2667:AN2667"/>
    </sheetView>
  </sheetViews>
  <sheetFormatPr defaultColWidth="9.140625" defaultRowHeight="12.75"/>
  <cols>
    <col min="1" max="256" width="9.140625" customWidth="1"/>
  </cols>
  <sheetData>
    <row r="1" spans="1:133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58436</v>
      </c>
      <c r="M1">
        <v>10</v>
      </c>
      <c r="N1">
        <v>11</v>
      </c>
      <c r="O1">
        <v>3</v>
      </c>
      <c r="P1">
        <v>1</v>
      </c>
      <c r="Q1">
        <v>0</v>
      </c>
    </row>
    <row r="12" spans="1:133">
      <c r="A12" s="1">
        <v>1</v>
      </c>
      <c r="B12" s="1">
        <v>2665</v>
      </c>
      <c r="C12" s="1">
        <v>0</v>
      </c>
      <c r="D12" s="1">
        <f>ROW(A2605)</f>
        <v>2605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8192</v>
      </c>
      <c r="CI12" s="1" t="s">
        <v>3</v>
      </c>
      <c r="CJ12" s="1" t="s">
        <v>3</v>
      </c>
      <c r="CK12" s="1">
        <v>1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>
      <c r="A18" s="2">
        <v>52</v>
      </c>
      <c r="B18" s="2">
        <f t="shared" ref="B18:G18" si="0">B2605</f>
        <v>2665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Ильинский Погост 1этаж карантин ОВП 2021</v>
      </c>
      <c r="G18" s="2" t="str">
        <f t="shared" si="0"/>
        <v>Ильинский Погост 1 этаж карантин ОВП 2021</v>
      </c>
      <c r="H18" s="2"/>
      <c r="I18" s="2"/>
      <c r="J18" s="2"/>
      <c r="K18" s="2"/>
      <c r="L18" s="2"/>
      <c r="M18" s="2"/>
      <c r="N18" s="2"/>
      <c r="O18" s="2">
        <f t="shared" ref="O18:AT18" si="1">O2605</f>
        <v>2094181.2</v>
      </c>
      <c r="P18" s="2">
        <f t="shared" si="1"/>
        <v>1315292.52</v>
      </c>
      <c r="Q18" s="2">
        <f t="shared" si="1"/>
        <v>34325.269999999997</v>
      </c>
      <c r="R18" s="2">
        <f t="shared" si="1"/>
        <v>12536.12</v>
      </c>
      <c r="S18" s="2">
        <f t="shared" si="1"/>
        <v>744563.41</v>
      </c>
      <c r="T18" s="2">
        <f t="shared" si="1"/>
        <v>0</v>
      </c>
      <c r="U18" s="2">
        <f t="shared" si="1"/>
        <v>2504.1615735999999</v>
      </c>
      <c r="V18" s="2">
        <f t="shared" si="1"/>
        <v>35.399269999999994</v>
      </c>
      <c r="W18" s="2">
        <f t="shared" si="1"/>
        <v>8243.2199999999993</v>
      </c>
      <c r="X18" s="2">
        <f t="shared" si="1"/>
        <v>651929.89</v>
      </c>
      <c r="Y18" s="2">
        <f t="shared" si="1"/>
        <v>336611.75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3082722.84</v>
      </c>
      <c r="AS18" s="2">
        <f t="shared" si="1"/>
        <v>2932720.99</v>
      </c>
      <c r="AT18" s="2">
        <f t="shared" si="1"/>
        <v>150001.85</v>
      </c>
      <c r="AU18" s="2">
        <f t="shared" ref="AU18:BZ18" si="2">AU2605</f>
        <v>0</v>
      </c>
      <c r="AV18" s="2">
        <f t="shared" si="2"/>
        <v>1315292.52</v>
      </c>
      <c r="AW18" s="2">
        <f t="shared" si="2"/>
        <v>1315292.52</v>
      </c>
      <c r="AX18" s="2">
        <f t="shared" si="2"/>
        <v>0</v>
      </c>
      <c r="AY18" s="2">
        <f t="shared" si="2"/>
        <v>1315292.52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248.1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CA2605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DG2605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EM2605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FS2605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>
      <c r="A20" s="1">
        <v>3</v>
      </c>
      <c r="B20" s="1">
        <v>1</v>
      </c>
      <c r="C20" s="1"/>
      <c r="D20" s="1">
        <f>ROW(A2573)</f>
        <v>2573</v>
      </c>
      <c r="E20" s="1"/>
      <c r="F20" s="1" t="s">
        <v>12</v>
      </c>
      <c r="G20" s="1" t="s">
        <v>12</v>
      </c>
      <c r="H20" s="1" t="s">
        <v>3</v>
      </c>
      <c r="I20" s="1">
        <v>0</v>
      </c>
      <c r="J20" s="1" t="s">
        <v>3</v>
      </c>
      <c r="K20" s="1">
        <v>0</v>
      </c>
      <c r="L20" s="1" t="s">
        <v>3</v>
      </c>
      <c r="M20" s="1" t="s">
        <v>3</v>
      </c>
      <c r="N20" s="1"/>
      <c r="O20" s="1"/>
      <c r="P20" s="1"/>
      <c r="Q20" s="1"/>
      <c r="R20" s="1"/>
      <c r="S20" s="1">
        <v>0</v>
      </c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  <c r="CQ20" t="s">
        <v>3</v>
      </c>
    </row>
    <row r="22" spans="1:245">
      <c r="A22" s="2">
        <v>52</v>
      </c>
      <c r="B22" s="2">
        <f t="shared" ref="B22:G22" si="7">B2573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Новая локальная смета</v>
      </c>
      <c r="G22" s="2" t="str">
        <f t="shared" si="7"/>
        <v>Новая локальная смета</v>
      </c>
      <c r="H22" s="2"/>
      <c r="I22" s="2"/>
      <c r="J22" s="2"/>
      <c r="K22" s="2"/>
      <c r="L22" s="2"/>
      <c r="M22" s="2"/>
      <c r="N22" s="2"/>
      <c r="O22" s="2">
        <f t="shared" ref="O22:AT22" si="8">O2573</f>
        <v>2094181.2</v>
      </c>
      <c r="P22" s="2">
        <f t="shared" si="8"/>
        <v>1315292.52</v>
      </c>
      <c r="Q22" s="2">
        <f t="shared" si="8"/>
        <v>34325.269999999997</v>
      </c>
      <c r="R22" s="2">
        <f t="shared" si="8"/>
        <v>12536.12</v>
      </c>
      <c r="S22" s="2">
        <f t="shared" si="8"/>
        <v>744563.41</v>
      </c>
      <c r="T22" s="2">
        <f t="shared" si="8"/>
        <v>0</v>
      </c>
      <c r="U22" s="2">
        <f t="shared" si="8"/>
        <v>2504.1615735999999</v>
      </c>
      <c r="V22" s="2">
        <f t="shared" si="8"/>
        <v>35.399269999999994</v>
      </c>
      <c r="W22" s="2">
        <f t="shared" si="8"/>
        <v>8243.2199999999993</v>
      </c>
      <c r="X22" s="2">
        <f t="shared" si="8"/>
        <v>651929.89</v>
      </c>
      <c r="Y22" s="2">
        <f t="shared" si="8"/>
        <v>336611.75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3082722.84</v>
      </c>
      <c r="AS22" s="2">
        <f t="shared" si="8"/>
        <v>2932720.99</v>
      </c>
      <c r="AT22" s="2">
        <f t="shared" si="8"/>
        <v>150001.85</v>
      </c>
      <c r="AU22" s="2">
        <f t="shared" ref="AU22:BZ22" si="9">AU2573</f>
        <v>0</v>
      </c>
      <c r="AV22" s="2">
        <f t="shared" si="9"/>
        <v>1315292.52</v>
      </c>
      <c r="AW22" s="2">
        <f t="shared" si="9"/>
        <v>1315292.52</v>
      </c>
      <c r="AX22" s="2">
        <f t="shared" si="9"/>
        <v>0</v>
      </c>
      <c r="AY22" s="2">
        <f t="shared" si="9"/>
        <v>1315292.52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248.1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CA2573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DG2573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EM2573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FS2573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>
      <c r="A24" s="1">
        <v>4</v>
      </c>
      <c r="B24" s="1">
        <v>1</v>
      </c>
      <c r="C24" s="1"/>
      <c r="D24" s="1">
        <f>ROW(A142)</f>
        <v>142</v>
      </c>
      <c r="E24" s="1"/>
      <c r="F24" s="1" t="s">
        <v>13</v>
      </c>
      <c r="G24" s="1" t="s">
        <v>14</v>
      </c>
      <c r="H24" s="1" t="s">
        <v>3</v>
      </c>
      <c r="I24" s="1">
        <v>0</v>
      </c>
      <c r="J24" s="1"/>
      <c r="K24" s="1">
        <v>-1</v>
      </c>
      <c r="L24" s="1"/>
      <c r="M24" s="1" t="s">
        <v>3</v>
      </c>
      <c r="N24" s="1"/>
      <c r="O24" s="1"/>
      <c r="P24" s="1"/>
      <c r="Q24" s="1"/>
      <c r="R24" s="1"/>
      <c r="S24" s="1">
        <v>0</v>
      </c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>
      <c r="A26" s="2">
        <v>52</v>
      </c>
      <c r="B26" s="2">
        <f t="shared" ref="B26:G26" si="14">B142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>Новый раздел</v>
      </c>
      <c r="G26" s="2" t="str">
        <f t="shared" si="14"/>
        <v>комната 1-25 карантин</v>
      </c>
      <c r="H26" s="2"/>
      <c r="I26" s="2"/>
      <c r="J26" s="2"/>
      <c r="K26" s="2"/>
      <c r="L26" s="2"/>
      <c r="M26" s="2"/>
      <c r="N26" s="2"/>
      <c r="O26" s="2">
        <f t="shared" ref="O26:AT26" si="15">O142</f>
        <v>107510.34</v>
      </c>
      <c r="P26" s="2">
        <f t="shared" si="15"/>
        <v>68700.12</v>
      </c>
      <c r="Q26" s="2">
        <f t="shared" si="15"/>
        <v>1352.88</v>
      </c>
      <c r="R26" s="2">
        <f t="shared" si="15"/>
        <v>530.77</v>
      </c>
      <c r="S26" s="2">
        <f t="shared" si="15"/>
        <v>37457.339999999997</v>
      </c>
      <c r="T26" s="2">
        <f t="shared" si="15"/>
        <v>0</v>
      </c>
      <c r="U26" s="2">
        <f t="shared" si="15"/>
        <v>126.91641749999999</v>
      </c>
      <c r="V26" s="2">
        <f t="shared" si="15"/>
        <v>1.5080499999999999</v>
      </c>
      <c r="W26" s="2">
        <f t="shared" si="15"/>
        <v>511.48</v>
      </c>
      <c r="X26" s="2">
        <f t="shared" si="15"/>
        <v>33083.42</v>
      </c>
      <c r="Y26" s="2">
        <f t="shared" si="15"/>
        <v>16896.150000000001</v>
      </c>
      <c r="Z26" s="2">
        <f t="shared" si="15"/>
        <v>0</v>
      </c>
      <c r="AA26" s="2">
        <f t="shared" si="15"/>
        <v>0</v>
      </c>
      <c r="AB26" s="2">
        <f t="shared" si="15"/>
        <v>0</v>
      </c>
      <c r="AC26" s="2">
        <f t="shared" si="15"/>
        <v>0</v>
      </c>
      <c r="AD26" s="2">
        <f t="shared" si="15"/>
        <v>0</v>
      </c>
      <c r="AE26" s="2">
        <f t="shared" si="15"/>
        <v>0</v>
      </c>
      <c r="AF26" s="2">
        <f t="shared" si="15"/>
        <v>0</v>
      </c>
      <c r="AG26" s="2">
        <f t="shared" si="15"/>
        <v>0</v>
      </c>
      <c r="AH26" s="2">
        <f t="shared" si="15"/>
        <v>0</v>
      </c>
      <c r="AI26" s="2">
        <f t="shared" si="15"/>
        <v>0</v>
      </c>
      <c r="AJ26" s="2">
        <f t="shared" si="15"/>
        <v>0</v>
      </c>
      <c r="AK26" s="2">
        <f t="shared" si="15"/>
        <v>0</v>
      </c>
      <c r="AL26" s="2">
        <f t="shared" si="15"/>
        <v>0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0</v>
      </c>
      <c r="AQ26" s="2">
        <f t="shared" si="15"/>
        <v>0</v>
      </c>
      <c r="AR26" s="2">
        <f t="shared" si="15"/>
        <v>157489.91</v>
      </c>
      <c r="AS26" s="2">
        <f t="shared" si="15"/>
        <v>152419.04</v>
      </c>
      <c r="AT26" s="2">
        <f t="shared" si="15"/>
        <v>5070.87</v>
      </c>
      <c r="AU26" s="2">
        <f t="shared" ref="AU26:BZ26" si="16">AU142</f>
        <v>0</v>
      </c>
      <c r="AV26" s="2">
        <f t="shared" si="16"/>
        <v>68700.12</v>
      </c>
      <c r="AW26" s="2">
        <f t="shared" si="16"/>
        <v>68700.12</v>
      </c>
      <c r="AX26" s="2">
        <f t="shared" si="16"/>
        <v>0</v>
      </c>
      <c r="AY26" s="2">
        <f t="shared" si="16"/>
        <v>68700.12</v>
      </c>
      <c r="AZ26" s="2">
        <f t="shared" si="16"/>
        <v>0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0</v>
      </c>
      <c r="BZ26" s="2">
        <f t="shared" si="16"/>
        <v>0</v>
      </c>
      <c r="CA26" s="2">
        <f t="shared" ref="CA26:DF26" si="17">CA142</f>
        <v>0</v>
      </c>
      <c r="CB26" s="2">
        <f t="shared" si="17"/>
        <v>0</v>
      </c>
      <c r="CC26" s="2">
        <f t="shared" si="17"/>
        <v>0</v>
      </c>
      <c r="CD26" s="2">
        <f t="shared" si="17"/>
        <v>0</v>
      </c>
      <c r="CE26" s="2">
        <f t="shared" si="17"/>
        <v>0</v>
      </c>
      <c r="CF26" s="2">
        <f t="shared" si="17"/>
        <v>0</v>
      </c>
      <c r="CG26" s="2">
        <f t="shared" si="17"/>
        <v>0</v>
      </c>
      <c r="CH26" s="2">
        <f t="shared" si="17"/>
        <v>0</v>
      </c>
      <c r="CI26" s="2">
        <f t="shared" si="17"/>
        <v>0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DG142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EM142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FS142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8" spans="1:245">
      <c r="A28" s="1">
        <v>5</v>
      </c>
      <c r="B28" s="1">
        <v>1</v>
      </c>
      <c r="C28" s="1"/>
      <c r="D28" s="1">
        <f>ROW(A44)</f>
        <v>44</v>
      </c>
      <c r="E28" s="1"/>
      <c r="F28" s="1" t="s">
        <v>15</v>
      </c>
      <c r="G28" s="1" t="s">
        <v>16</v>
      </c>
      <c r="H28" s="1" t="s">
        <v>3</v>
      </c>
      <c r="I28" s="1">
        <v>0</v>
      </c>
      <c r="J28" s="1"/>
      <c r="K28" s="1">
        <v>0</v>
      </c>
      <c r="L28" s="1"/>
      <c r="M28" s="1" t="s">
        <v>3</v>
      </c>
      <c r="N28" s="1"/>
      <c r="O28" s="1"/>
      <c r="P28" s="1"/>
      <c r="Q28" s="1"/>
      <c r="R28" s="1"/>
      <c r="S28" s="1">
        <v>0</v>
      </c>
      <c r="T28" s="1"/>
      <c r="U28" s="1" t="s">
        <v>3</v>
      </c>
      <c r="V28" s="1">
        <v>0</v>
      </c>
      <c r="W28" s="1"/>
      <c r="X28" s="1"/>
      <c r="Y28" s="1"/>
      <c r="Z28" s="1"/>
      <c r="AA28" s="1"/>
      <c r="AB28" s="1" t="s">
        <v>3</v>
      </c>
      <c r="AC28" s="1" t="s">
        <v>3</v>
      </c>
      <c r="AD28" s="1" t="s">
        <v>3</v>
      </c>
      <c r="AE28" s="1" t="s">
        <v>3</v>
      </c>
      <c r="AF28" s="1" t="s">
        <v>3</v>
      </c>
      <c r="AG28" s="1" t="s">
        <v>3</v>
      </c>
      <c r="AH28" s="1"/>
      <c r="AI28" s="1"/>
      <c r="AJ28" s="1"/>
      <c r="AK28" s="1"/>
      <c r="AL28" s="1"/>
      <c r="AM28" s="1"/>
      <c r="AN28" s="1"/>
      <c r="AO28" s="1"/>
      <c r="AP28" s="1" t="s">
        <v>3</v>
      </c>
      <c r="AQ28" s="1" t="s">
        <v>3</v>
      </c>
      <c r="AR28" s="1" t="s">
        <v>3</v>
      </c>
      <c r="AS28" s="1"/>
      <c r="AT28" s="1"/>
      <c r="AU28" s="1"/>
      <c r="AV28" s="1"/>
      <c r="AW28" s="1"/>
      <c r="AX28" s="1"/>
      <c r="AY28" s="1"/>
      <c r="AZ28" s="1" t="s">
        <v>3</v>
      </c>
      <c r="BA28" s="1"/>
      <c r="BB28" s="1" t="s">
        <v>3</v>
      </c>
      <c r="BC28" s="1" t="s">
        <v>3</v>
      </c>
      <c r="BD28" s="1" t="s">
        <v>3</v>
      </c>
      <c r="BE28" s="1" t="s">
        <v>3</v>
      </c>
      <c r="BF28" s="1" t="s">
        <v>3</v>
      </c>
      <c r="BG28" s="1" t="s">
        <v>3</v>
      </c>
      <c r="BH28" s="1" t="s">
        <v>3</v>
      </c>
      <c r="BI28" s="1" t="s">
        <v>3</v>
      </c>
      <c r="BJ28" s="1" t="s">
        <v>3</v>
      </c>
      <c r="BK28" s="1" t="s">
        <v>3</v>
      </c>
      <c r="BL28" s="1" t="s">
        <v>3</v>
      </c>
      <c r="BM28" s="1" t="s">
        <v>3</v>
      </c>
      <c r="BN28" s="1" t="s">
        <v>3</v>
      </c>
      <c r="BO28" s="1" t="s">
        <v>3</v>
      </c>
      <c r="BP28" s="1" t="s">
        <v>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45">
      <c r="A30" s="2">
        <v>52</v>
      </c>
      <c r="B30" s="2">
        <f t="shared" ref="B30:G30" si="21">B44</f>
        <v>1</v>
      </c>
      <c r="C30" s="2">
        <f t="shared" si="21"/>
        <v>5</v>
      </c>
      <c r="D30" s="2">
        <f t="shared" si="21"/>
        <v>28</v>
      </c>
      <c r="E30" s="2">
        <f t="shared" si="21"/>
        <v>0</v>
      </c>
      <c r="F30" s="2" t="str">
        <f t="shared" si="21"/>
        <v>Новый подраздел</v>
      </c>
      <c r="G30" s="2" t="str">
        <f t="shared" si="21"/>
        <v>демонтаж</v>
      </c>
      <c r="H30" s="2"/>
      <c r="I30" s="2"/>
      <c r="J30" s="2"/>
      <c r="K30" s="2"/>
      <c r="L30" s="2"/>
      <c r="M30" s="2"/>
      <c r="N30" s="2"/>
      <c r="O30" s="2">
        <f t="shared" ref="O30:AT30" si="22">O44</f>
        <v>2303.09</v>
      </c>
      <c r="P30" s="2">
        <f t="shared" si="22"/>
        <v>0</v>
      </c>
      <c r="Q30" s="2">
        <f t="shared" si="22"/>
        <v>53.32</v>
      </c>
      <c r="R30" s="2">
        <f t="shared" si="22"/>
        <v>35.71</v>
      </c>
      <c r="S30" s="2">
        <f t="shared" si="22"/>
        <v>2249.77</v>
      </c>
      <c r="T30" s="2">
        <f t="shared" si="22"/>
        <v>0</v>
      </c>
      <c r="U30" s="2">
        <f t="shared" si="22"/>
        <v>8.6158260000000002</v>
      </c>
      <c r="V30" s="2">
        <f t="shared" si="22"/>
        <v>0.10020000000000003</v>
      </c>
      <c r="W30" s="2">
        <f t="shared" si="22"/>
        <v>0</v>
      </c>
      <c r="X30" s="2">
        <f t="shared" si="22"/>
        <v>1589.86</v>
      </c>
      <c r="Y30" s="2">
        <f t="shared" si="22"/>
        <v>1187</v>
      </c>
      <c r="Z30" s="2">
        <f t="shared" si="22"/>
        <v>0</v>
      </c>
      <c r="AA30" s="2">
        <f t="shared" si="22"/>
        <v>0</v>
      </c>
      <c r="AB30" s="2">
        <f t="shared" si="22"/>
        <v>2303.09</v>
      </c>
      <c r="AC30" s="2">
        <f t="shared" si="22"/>
        <v>0</v>
      </c>
      <c r="AD30" s="2">
        <f t="shared" si="22"/>
        <v>53.32</v>
      </c>
      <c r="AE30" s="2">
        <f t="shared" si="22"/>
        <v>35.71</v>
      </c>
      <c r="AF30" s="2">
        <f t="shared" si="22"/>
        <v>2249.77</v>
      </c>
      <c r="AG30" s="2">
        <f t="shared" si="22"/>
        <v>0</v>
      </c>
      <c r="AH30" s="2">
        <f t="shared" si="22"/>
        <v>8.6158260000000002</v>
      </c>
      <c r="AI30" s="2">
        <f t="shared" si="22"/>
        <v>0.10020000000000003</v>
      </c>
      <c r="AJ30" s="2">
        <f t="shared" si="22"/>
        <v>0</v>
      </c>
      <c r="AK30" s="2">
        <f t="shared" si="22"/>
        <v>1589.86</v>
      </c>
      <c r="AL30" s="2">
        <f t="shared" si="22"/>
        <v>1187</v>
      </c>
      <c r="AM30" s="2">
        <f t="shared" si="22"/>
        <v>0</v>
      </c>
      <c r="AN30" s="2">
        <f t="shared" si="22"/>
        <v>0</v>
      </c>
      <c r="AO30" s="2">
        <f t="shared" si="22"/>
        <v>0</v>
      </c>
      <c r="AP30" s="2">
        <f t="shared" si="22"/>
        <v>0</v>
      </c>
      <c r="AQ30" s="2">
        <f t="shared" si="22"/>
        <v>0</v>
      </c>
      <c r="AR30" s="2">
        <f t="shared" si="22"/>
        <v>5079.95</v>
      </c>
      <c r="AS30" s="2">
        <f t="shared" si="22"/>
        <v>5079.95</v>
      </c>
      <c r="AT30" s="2">
        <f t="shared" si="22"/>
        <v>0</v>
      </c>
      <c r="AU30" s="2">
        <f t="shared" ref="AU30:BZ30" si="23">AU44</f>
        <v>0</v>
      </c>
      <c r="AV30" s="2">
        <f t="shared" si="23"/>
        <v>0</v>
      </c>
      <c r="AW30" s="2">
        <f t="shared" si="23"/>
        <v>0</v>
      </c>
      <c r="AX30" s="2">
        <f t="shared" si="23"/>
        <v>0</v>
      </c>
      <c r="AY30" s="2">
        <f t="shared" si="23"/>
        <v>0</v>
      </c>
      <c r="AZ30" s="2">
        <f t="shared" si="23"/>
        <v>0</v>
      </c>
      <c r="BA30" s="2">
        <f t="shared" si="23"/>
        <v>0</v>
      </c>
      <c r="BB30" s="2">
        <f t="shared" si="23"/>
        <v>0</v>
      </c>
      <c r="BC30" s="2">
        <f t="shared" si="23"/>
        <v>0</v>
      </c>
      <c r="BD30" s="2">
        <f t="shared" si="23"/>
        <v>0</v>
      </c>
      <c r="BE30" s="2">
        <f t="shared" si="23"/>
        <v>0</v>
      </c>
      <c r="BF30" s="2">
        <f t="shared" si="23"/>
        <v>0</v>
      </c>
      <c r="BG30" s="2">
        <f t="shared" si="23"/>
        <v>0</v>
      </c>
      <c r="BH30" s="2">
        <f t="shared" si="23"/>
        <v>0</v>
      </c>
      <c r="BI30" s="2">
        <f t="shared" si="23"/>
        <v>0</v>
      </c>
      <c r="BJ30" s="2">
        <f t="shared" si="23"/>
        <v>0</v>
      </c>
      <c r="BK30" s="2">
        <f t="shared" si="23"/>
        <v>0</v>
      </c>
      <c r="BL30" s="2">
        <f t="shared" si="23"/>
        <v>0</v>
      </c>
      <c r="BM30" s="2">
        <f t="shared" si="23"/>
        <v>0</v>
      </c>
      <c r="BN30" s="2">
        <f t="shared" si="23"/>
        <v>0</v>
      </c>
      <c r="BO30" s="2">
        <f t="shared" si="23"/>
        <v>0</v>
      </c>
      <c r="BP30" s="2">
        <f t="shared" si="23"/>
        <v>0</v>
      </c>
      <c r="BQ30" s="2">
        <f t="shared" si="23"/>
        <v>0</v>
      </c>
      <c r="BR30" s="2">
        <f t="shared" si="23"/>
        <v>0</v>
      </c>
      <c r="BS30" s="2">
        <f t="shared" si="23"/>
        <v>0</v>
      </c>
      <c r="BT30" s="2">
        <f t="shared" si="23"/>
        <v>0</v>
      </c>
      <c r="BU30" s="2">
        <f t="shared" si="23"/>
        <v>0</v>
      </c>
      <c r="BV30" s="2">
        <f t="shared" si="23"/>
        <v>0</v>
      </c>
      <c r="BW30" s="2">
        <f t="shared" si="23"/>
        <v>0</v>
      </c>
      <c r="BX30" s="2">
        <f t="shared" si="23"/>
        <v>0</v>
      </c>
      <c r="BY30" s="2">
        <f t="shared" si="23"/>
        <v>0</v>
      </c>
      <c r="BZ30" s="2">
        <f t="shared" si="23"/>
        <v>0</v>
      </c>
      <c r="CA30" s="2">
        <f t="shared" ref="CA30:DF30" si="24">CA44</f>
        <v>5079.95</v>
      </c>
      <c r="CB30" s="2">
        <f t="shared" si="24"/>
        <v>5079.95</v>
      </c>
      <c r="CC30" s="2">
        <f t="shared" si="24"/>
        <v>0</v>
      </c>
      <c r="CD30" s="2">
        <f t="shared" si="24"/>
        <v>0</v>
      </c>
      <c r="CE30" s="2">
        <f t="shared" si="24"/>
        <v>0</v>
      </c>
      <c r="CF30" s="2">
        <f t="shared" si="24"/>
        <v>0</v>
      </c>
      <c r="CG30" s="2">
        <f t="shared" si="24"/>
        <v>0</v>
      </c>
      <c r="CH30" s="2">
        <f t="shared" si="24"/>
        <v>0</v>
      </c>
      <c r="CI30" s="2">
        <f t="shared" si="24"/>
        <v>0</v>
      </c>
      <c r="CJ30" s="2">
        <f t="shared" si="24"/>
        <v>0</v>
      </c>
      <c r="CK30" s="2">
        <f t="shared" si="24"/>
        <v>0</v>
      </c>
      <c r="CL30" s="2">
        <f t="shared" si="24"/>
        <v>0</v>
      </c>
      <c r="CM30" s="2">
        <f t="shared" si="24"/>
        <v>0</v>
      </c>
      <c r="CN30" s="2">
        <f t="shared" si="24"/>
        <v>0</v>
      </c>
      <c r="CO30" s="2">
        <f t="shared" si="24"/>
        <v>0</v>
      </c>
      <c r="CP30" s="2">
        <f t="shared" si="24"/>
        <v>0</v>
      </c>
      <c r="CQ30" s="2">
        <f t="shared" si="24"/>
        <v>0</v>
      </c>
      <c r="CR30" s="2">
        <f t="shared" si="24"/>
        <v>0</v>
      </c>
      <c r="CS30" s="2">
        <f t="shared" si="24"/>
        <v>0</v>
      </c>
      <c r="CT30" s="2">
        <f t="shared" si="24"/>
        <v>0</v>
      </c>
      <c r="CU30" s="2">
        <f t="shared" si="24"/>
        <v>0</v>
      </c>
      <c r="CV30" s="2">
        <f t="shared" si="24"/>
        <v>0</v>
      </c>
      <c r="CW30" s="2">
        <f t="shared" si="24"/>
        <v>0</v>
      </c>
      <c r="CX30" s="2">
        <f t="shared" si="24"/>
        <v>0</v>
      </c>
      <c r="CY30" s="2">
        <f t="shared" si="24"/>
        <v>0</v>
      </c>
      <c r="CZ30" s="2">
        <f t="shared" si="24"/>
        <v>0</v>
      </c>
      <c r="DA30" s="2">
        <f t="shared" si="24"/>
        <v>0</v>
      </c>
      <c r="DB30" s="2">
        <f t="shared" si="24"/>
        <v>0</v>
      </c>
      <c r="DC30" s="2">
        <f t="shared" si="24"/>
        <v>0</v>
      </c>
      <c r="DD30" s="2">
        <f t="shared" si="24"/>
        <v>0</v>
      </c>
      <c r="DE30" s="2">
        <f t="shared" si="24"/>
        <v>0</v>
      </c>
      <c r="DF30" s="2">
        <f t="shared" si="24"/>
        <v>0</v>
      </c>
      <c r="DG30" s="3">
        <f t="shared" ref="DG30:EL30" si="25">DG44</f>
        <v>0</v>
      </c>
      <c r="DH30" s="3">
        <f t="shared" si="25"/>
        <v>0</v>
      </c>
      <c r="DI30" s="3">
        <f t="shared" si="25"/>
        <v>0</v>
      </c>
      <c r="DJ30" s="3">
        <f t="shared" si="25"/>
        <v>0</v>
      </c>
      <c r="DK30" s="3">
        <f t="shared" si="25"/>
        <v>0</v>
      </c>
      <c r="DL30" s="3">
        <f t="shared" si="25"/>
        <v>0</v>
      </c>
      <c r="DM30" s="3">
        <f t="shared" si="25"/>
        <v>0</v>
      </c>
      <c r="DN30" s="3">
        <f t="shared" si="25"/>
        <v>0</v>
      </c>
      <c r="DO30" s="3">
        <f t="shared" si="25"/>
        <v>0</v>
      </c>
      <c r="DP30" s="3">
        <f t="shared" si="25"/>
        <v>0</v>
      </c>
      <c r="DQ30" s="3">
        <f t="shared" si="25"/>
        <v>0</v>
      </c>
      <c r="DR30" s="3">
        <f t="shared" si="25"/>
        <v>0</v>
      </c>
      <c r="DS30" s="3">
        <f t="shared" si="25"/>
        <v>0</v>
      </c>
      <c r="DT30" s="3">
        <f t="shared" si="25"/>
        <v>0</v>
      </c>
      <c r="DU30" s="3">
        <f t="shared" si="25"/>
        <v>0</v>
      </c>
      <c r="DV30" s="3">
        <f t="shared" si="25"/>
        <v>0</v>
      </c>
      <c r="DW30" s="3">
        <f t="shared" si="25"/>
        <v>0</v>
      </c>
      <c r="DX30" s="3">
        <f t="shared" si="25"/>
        <v>0</v>
      </c>
      <c r="DY30" s="3">
        <f t="shared" si="25"/>
        <v>0</v>
      </c>
      <c r="DZ30" s="3">
        <f t="shared" si="25"/>
        <v>0</v>
      </c>
      <c r="EA30" s="3">
        <f t="shared" si="25"/>
        <v>0</v>
      </c>
      <c r="EB30" s="3">
        <f t="shared" si="25"/>
        <v>0</v>
      </c>
      <c r="EC30" s="3">
        <f t="shared" si="25"/>
        <v>0</v>
      </c>
      <c r="ED30" s="3">
        <f t="shared" si="25"/>
        <v>0</v>
      </c>
      <c r="EE30" s="3">
        <f t="shared" si="25"/>
        <v>0</v>
      </c>
      <c r="EF30" s="3">
        <f t="shared" si="25"/>
        <v>0</v>
      </c>
      <c r="EG30" s="3">
        <f t="shared" si="25"/>
        <v>0</v>
      </c>
      <c r="EH30" s="3">
        <f t="shared" si="25"/>
        <v>0</v>
      </c>
      <c r="EI30" s="3">
        <f t="shared" si="25"/>
        <v>0</v>
      </c>
      <c r="EJ30" s="3">
        <f t="shared" si="25"/>
        <v>0</v>
      </c>
      <c r="EK30" s="3">
        <f t="shared" si="25"/>
        <v>0</v>
      </c>
      <c r="EL30" s="3">
        <f t="shared" si="25"/>
        <v>0</v>
      </c>
      <c r="EM30" s="3">
        <f t="shared" ref="EM30:FR30" si="26">EM44</f>
        <v>0</v>
      </c>
      <c r="EN30" s="3">
        <f t="shared" si="26"/>
        <v>0</v>
      </c>
      <c r="EO30" s="3">
        <f t="shared" si="26"/>
        <v>0</v>
      </c>
      <c r="EP30" s="3">
        <f t="shared" si="26"/>
        <v>0</v>
      </c>
      <c r="EQ30" s="3">
        <f t="shared" si="26"/>
        <v>0</v>
      </c>
      <c r="ER30" s="3">
        <f t="shared" si="26"/>
        <v>0</v>
      </c>
      <c r="ES30" s="3">
        <f t="shared" si="26"/>
        <v>0</v>
      </c>
      <c r="ET30" s="3">
        <f t="shared" si="26"/>
        <v>0</v>
      </c>
      <c r="EU30" s="3">
        <f t="shared" si="26"/>
        <v>0</v>
      </c>
      <c r="EV30" s="3">
        <f t="shared" si="26"/>
        <v>0</v>
      </c>
      <c r="EW30" s="3">
        <f t="shared" si="26"/>
        <v>0</v>
      </c>
      <c r="EX30" s="3">
        <f t="shared" si="26"/>
        <v>0</v>
      </c>
      <c r="EY30" s="3">
        <f t="shared" si="26"/>
        <v>0</v>
      </c>
      <c r="EZ30" s="3">
        <f t="shared" si="26"/>
        <v>0</v>
      </c>
      <c r="FA30" s="3">
        <f t="shared" si="26"/>
        <v>0</v>
      </c>
      <c r="FB30" s="3">
        <f t="shared" si="26"/>
        <v>0</v>
      </c>
      <c r="FC30" s="3">
        <f t="shared" si="26"/>
        <v>0</v>
      </c>
      <c r="FD30" s="3">
        <f t="shared" si="26"/>
        <v>0</v>
      </c>
      <c r="FE30" s="3">
        <f t="shared" si="26"/>
        <v>0</v>
      </c>
      <c r="FF30" s="3">
        <f t="shared" si="26"/>
        <v>0</v>
      </c>
      <c r="FG30" s="3">
        <f t="shared" si="26"/>
        <v>0</v>
      </c>
      <c r="FH30" s="3">
        <f t="shared" si="26"/>
        <v>0</v>
      </c>
      <c r="FI30" s="3">
        <f t="shared" si="26"/>
        <v>0</v>
      </c>
      <c r="FJ30" s="3">
        <f t="shared" si="26"/>
        <v>0</v>
      </c>
      <c r="FK30" s="3">
        <f t="shared" si="26"/>
        <v>0</v>
      </c>
      <c r="FL30" s="3">
        <f t="shared" si="26"/>
        <v>0</v>
      </c>
      <c r="FM30" s="3">
        <f t="shared" si="26"/>
        <v>0</v>
      </c>
      <c r="FN30" s="3">
        <f t="shared" si="26"/>
        <v>0</v>
      </c>
      <c r="FO30" s="3">
        <f t="shared" si="26"/>
        <v>0</v>
      </c>
      <c r="FP30" s="3">
        <f t="shared" si="26"/>
        <v>0</v>
      </c>
      <c r="FQ30" s="3">
        <f t="shared" si="26"/>
        <v>0</v>
      </c>
      <c r="FR30" s="3">
        <f t="shared" si="26"/>
        <v>0</v>
      </c>
      <c r="FS30" s="3">
        <f t="shared" ref="FS30:GX30" si="27">FS44</f>
        <v>0</v>
      </c>
      <c r="FT30" s="3">
        <f t="shared" si="27"/>
        <v>0</v>
      </c>
      <c r="FU30" s="3">
        <f t="shared" si="27"/>
        <v>0</v>
      </c>
      <c r="FV30" s="3">
        <f t="shared" si="27"/>
        <v>0</v>
      </c>
      <c r="FW30" s="3">
        <f t="shared" si="27"/>
        <v>0</v>
      </c>
      <c r="FX30" s="3">
        <f t="shared" si="27"/>
        <v>0</v>
      </c>
      <c r="FY30" s="3">
        <f t="shared" si="27"/>
        <v>0</v>
      </c>
      <c r="FZ30" s="3">
        <f t="shared" si="27"/>
        <v>0</v>
      </c>
      <c r="GA30" s="3">
        <f t="shared" si="27"/>
        <v>0</v>
      </c>
      <c r="GB30" s="3">
        <f t="shared" si="27"/>
        <v>0</v>
      </c>
      <c r="GC30" s="3">
        <f t="shared" si="27"/>
        <v>0</v>
      </c>
      <c r="GD30" s="3">
        <f t="shared" si="27"/>
        <v>0</v>
      </c>
      <c r="GE30" s="3">
        <f t="shared" si="27"/>
        <v>0</v>
      </c>
      <c r="GF30" s="3">
        <f t="shared" si="27"/>
        <v>0</v>
      </c>
      <c r="GG30" s="3">
        <f t="shared" si="27"/>
        <v>0</v>
      </c>
      <c r="GH30" s="3">
        <f t="shared" si="27"/>
        <v>0</v>
      </c>
      <c r="GI30" s="3">
        <f t="shared" si="27"/>
        <v>0</v>
      </c>
      <c r="GJ30" s="3">
        <f t="shared" si="27"/>
        <v>0</v>
      </c>
      <c r="GK30" s="3">
        <f t="shared" si="27"/>
        <v>0</v>
      </c>
      <c r="GL30" s="3">
        <f t="shared" si="27"/>
        <v>0</v>
      </c>
      <c r="GM30" s="3">
        <f t="shared" si="27"/>
        <v>0</v>
      </c>
      <c r="GN30" s="3">
        <f t="shared" si="27"/>
        <v>0</v>
      </c>
      <c r="GO30" s="3">
        <f t="shared" si="27"/>
        <v>0</v>
      </c>
      <c r="GP30" s="3">
        <f t="shared" si="27"/>
        <v>0</v>
      </c>
      <c r="GQ30" s="3">
        <f t="shared" si="27"/>
        <v>0</v>
      </c>
      <c r="GR30" s="3">
        <f t="shared" si="27"/>
        <v>0</v>
      </c>
      <c r="GS30" s="3">
        <f t="shared" si="27"/>
        <v>0</v>
      </c>
      <c r="GT30" s="3">
        <f t="shared" si="27"/>
        <v>0</v>
      </c>
      <c r="GU30" s="3">
        <f t="shared" si="27"/>
        <v>0</v>
      </c>
      <c r="GV30" s="3">
        <f t="shared" si="27"/>
        <v>0</v>
      </c>
      <c r="GW30" s="3">
        <f t="shared" si="27"/>
        <v>0</v>
      </c>
      <c r="GX30" s="3">
        <f t="shared" si="27"/>
        <v>0</v>
      </c>
    </row>
    <row r="32" spans="1:245">
      <c r="A32">
        <v>17</v>
      </c>
      <c r="B32">
        <v>1</v>
      </c>
      <c r="C32">
        <f>ROW(SmtRes!A2)</f>
        <v>2</v>
      </c>
      <c r="D32">
        <f>ROW(EtalonRes!A2)</f>
        <v>2</v>
      </c>
      <c r="E32" t="s">
        <v>17</v>
      </c>
      <c r="F32" t="s">
        <v>18</v>
      </c>
      <c r="G32" t="s">
        <v>19</v>
      </c>
      <c r="H32" t="s">
        <v>20</v>
      </c>
      <c r="I32">
        <f>ROUND(14/100,9)</f>
        <v>0.14000000000000001</v>
      </c>
      <c r="J32">
        <v>0</v>
      </c>
      <c r="K32">
        <f>ROUND(14/100,9)</f>
        <v>0.14000000000000001</v>
      </c>
      <c r="O32">
        <f t="shared" ref="O32:O42" si="28">ROUND(CP32,2)</f>
        <v>276.83</v>
      </c>
      <c r="P32">
        <f t="shared" ref="P32:P42" si="29">ROUND(CQ32*I32,2)</f>
        <v>0</v>
      </c>
      <c r="Q32">
        <f t="shared" ref="Q32:Q42" si="30">ROUND(CR32*I32,2)</f>
        <v>0</v>
      </c>
      <c r="R32">
        <f t="shared" ref="R32:R42" si="31">ROUND(CS32*I32,2)</f>
        <v>0</v>
      </c>
      <c r="S32">
        <f t="shared" ref="S32:S42" si="32">ROUND(CT32*I32,2)</f>
        <v>276.83</v>
      </c>
      <c r="T32">
        <f t="shared" ref="T32:T42" si="33">ROUND(CU32*I32,2)</f>
        <v>0</v>
      </c>
      <c r="U32">
        <f t="shared" ref="U32:U42" si="34">CV32*I32</f>
        <v>1.0738000000000001</v>
      </c>
      <c r="V32">
        <f t="shared" ref="V32:V42" si="35">CW32*I32</f>
        <v>0</v>
      </c>
      <c r="W32">
        <f t="shared" ref="W32:W42" si="36">ROUND(CX32*I32,2)</f>
        <v>0</v>
      </c>
      <c r="X32">
        <f t="shared" ref="X32:X42" si="37">ROUND(CY32,2)</f>
        <v>188.24</v>
      </c>
      <c r="Y32">
        <f t="shared" ref="Y32:Y42" si="38">ROUND(CZ32,2)</f>
        <v>149.49</v>
      </c>
      <c r="AA32">
        <v>35863109</v>
      </c>
      <c r="AB32">
        <f t="shared" ref="AB32:AB42" si="39">ROUND((AC32+AD32+AF32),2)</f>
        <v>59.83</v>
      </c>
      <c r="AC32">
        <f t="shared" ref="AC32:AC42" si="40">ROUND((ES32),2)</f>
        <v>0</v>
      </c>
      <c r="AD32">
        <f t="shared" ref="AD32:AD42" si="41">ROUND((((ET32)-(EU32))+AE32),2)</f>
        <v>0</v>
      </c>
      <c r="AE32">
        <f t="shared" ref="AE32:AE42" si="42">ROUND((EU32),2)</f>
        <v>0</v>
      </c>
      <c r="AF32">
        <f t="shared" ref="AF32:AF42" si="43">ROUND((EV32),2)</f>
        <v>59.83</v>
      </c>
      <c r="AG32">
        <f t="shared" ref="AG32:AG42" si="44">ROUND((AP32),2)</f>
        <v>0</v>
      </c>
      <c r="AH32">
        <f t="shared" ref="AH32:AH42" si="45">(EW32)</f>
        <v>7.67</v>
      </c>
      <c r="AI32">
        <f t="shared" ref="AI32:AI42" si="46">(EX32)</f>
        <v>0</v>
      </c>
      <c r="AJ32">
        <f t="shared" ref="AJ32:AJ42" si="47">(AS32)</f>
        <v>0</v>
      </c>
      <c r="AK32">
        <v>59.83</v>
      </c>
      <c r="AL32">
        <v>0</v>
      </c>
      <c r="AM32">
        <v>0</v>
      </c>
      <c r="AN32">
        <v>0</v>
      </c>
      <c r="AO32">
        <v>59.83</v>
      </c>
      <c r="AP32">
        <v>0</v>
      </c>
      <c r="AQ32">
        <v>7.67</v>
      </c>
      <c r="AR32">
        <v>0</v>
      </c>
      <c r="AS32">
        <v>0</v>
      </c>
      <c r="AT32">
        <v>68</v>
      </c>
      <c r="AU32">
        <v>54</v>
      </c>
      <c r="AV32">
        <v>1</v>
      </c>
      <c r="AW32">
        <v>1</v>
      </c>
      <c r="AZ32">
        <v>1</v>
      </c>
      <c r="BA32">
        <v>33.049999999999997</v>
      </c>
      <c r="BB32">
        <v>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1</v>
      </c>
      <c r="BJ32" t="s">
        <v>21</v>
      </c>
      <c r="BM32">
        <v>57001</v>
      </c>
      <c r="BN32">
        <v>0</v>
      </c>
      <c r="BO32" t="s">
        <v>18</v>
      </c>
      <c r="BP32">
        <v>1</v>
      </c>
      <c r="BQ32">
        <v>6</v>
      </c>
      <c r="BR32">
        <v>0</v>
      </c>
      <c r="BS32">
        <v>33.049999999999997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80</v>
      </c>
      <c r="CA32">
        <v>68</v>
      </c>
      <c r="CB32" t="s">
        <v>3</v>
      </c>
      <c r="CE32">
        <v>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ref="CP32:CP42" si="48">(P32+Q32+S32)</f>
        <v>276.83</v>
      </c>
      <c r="CQ32">
        <f t="shared" ref="CQ32:CQ42" si="49">AC32*BC32</f>
        <v>0</v>
      </c>
      <c r="CR32">
        <f t="shared" ref="CR32:CR42" si="50">AD32*BB32</f>
        <v>0</v>
      </c>
      <c r="CS32">
        <f t="shared" ref="CS32:CS42" si="51">AE32*BS32</f>
        <v>0</v>
      </c>
      <c r="CT32">
        <f t="shared" ref="CT32:CT42" si="52">AF32*BA32</f>
        <v>1977.3814999999997</v>
      </c>
      <c r="CU32">
        <f t="shared" ref="CU32:CU42" si="53">AG32</f>
        <v>0</v>
      </c>
      <c r="CV32">
        <f t="shared" ref="CV32:CV42" si="54">AH32</f>
        <v>7.67</v>
      </c>
      <c r="CW32">
        <f t="shared" ref="CW32:CW42" si="55">AI32</f>
        <v>0</v>
      </c>
      <c r="CX32">
        <f t="shared" ref="CX32:CX42" si="56">AJ32</f>
        <v>0</v>
      </c>
      <c r="CY32">
        <f t="shared" ref="CY32:CY42" si="57">(((S32+R32)*AT32)/100)</f>
        <v>188.24439999999998</v>
      </c>
      <c r="CZ32">
        <f t="shared" ref="CZ32:CZ42" si="58">(((S32+R32)*AU32)/100)</f>
        <v>149.48820000000001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1013</v>
      </c>
      <c r="DV32" t="s">
        <v>20</v>
      </c>
      <c r="DW32" t="s">
        <v>20</v>
      </c>
      <c r="DX32">
        <v>1</v>
      </c>
      <c r="DZ32" t="s">
        <v>3</v>
      </c>
      <c r="EA32" t="s">
        <v>3</v>
      </c>
      <c r="EB32" t="s">
        <v>3</v>
      </c>
      <c r="EC32" t="s">
        <v>3</v>
      </c>
      <c r="EE32">
        <v>29085590</v>
      </c>
      <c r="EF32">
        <v>6</v>
      </c>
      <c r="EG32" t="s">
        <v>22</v>
      </c>
      <c r="EH32">
        <v>0</v>
      </c>
      <c r="EI32" t="s">
        <v>3</v>
      </c>
      <c r="EJ32">
        <v>1</v>
      </c>
      <c r="EK32">
        <v>57001</v>
      </c>
      <c r="EL32" t="s">
        <v>23</v>
      </c>
      <c r="EM32" t="s">
        <v>24</v>
      </c>
      <c r="EO32" t="s">
        <v>3</v>
      </c>
      <c r="EQ32">
        <v>0</v>
      </c>
      <c r="ER32">
        <v>59.83</v>
      </c>
      <c r="ES32">
        <v>0</v>
      </c>
      <c r="ET32">
        <v>0</v>
      </c>
      <c r="EU32">
        <v>0</v>
      </c>
      <c r="EV32">
        <v>59.83</v>
      </c>
      <c r="EW32">
        <v>7.67</v>
      </c>
      <c r="EX32">
        <v>0</v>
      </c>
      <c r="EY32">
        <v>0</v>
      </c>
      <c r="FQ32">
        <v>0</v>
      </c>
      <c r="FR32">
        <f t="shared" ref="FR32:FR42" si="59">ROUND(IF(AND(BH32=3,BI32=3),P32,0),2)</f>
        <v>0</v>
      </c>
      <c r="FS32">
        <v>0</v>
      </c>
      <c r="FV32" t="s">
        <v>25</v>
      </c>
      <c r="FW32" t="s">
        <v>26</v>
      </c>
      <c r="FX32">
        <v>80</v>
      </c>
      <c r="FY32">
        <v>68</v>
      </c>
      <c r="GA32" t="s">
        <v>3</v>
      </c>
      <c r="GD32">
        <v>1</v>
      </c>
      <c r="GF32">
        <v>1095792533</v>
      </c>
      <c r="GG32">
        <v>2</v>
      </c>
      <c r="GH32">
        <v>1</v>
      </c>
      <c r="GI32">
        <v>2</v>
      </c>
      <c r="GJ32">
        <v>0</v>
      </c>
      <c r="GK32">
        <v>0</v>
      </c>
      <c r="GL32">
        <f t="shared" ref="GL32:GL42" si="60">ROUND(IF(AND(BH32=3,BI32=3,FS32&lt;&gt;0),P32,0),2)</f>
        <v>0</v>
      </c>
      <c r="GM32">
        <f t="shared" ref="GM32:GM42" si="61">ROUND(O32+X32+Y32,2)+GX32</f>
        <v>614.55999999999995</v>
      </c>
      <c r="GN32">
        <f t="shared" ref="GN32:GN42" si="62">IF(OR(BI32=0,BI32=1),ROUND(O32+X32+Y32,2),0)</f>
        <v>614.55999999999995</v>
      </c>
      <c r="GO32">
        <f t="shared" ref="GO32:GO42" si="63">IF(BI32=2,ROUND(O32+X32+Y32,2),0)</f>
        <v>0</v>
      </c>
      <c r="GP32">
        <f t="shared" ref="GP32:GP42" si="64">IF(BI32=4,ROUND(O32+X32+Y32,2)+GX32,0)</f>
        <v>0</v>
      </c>
      <c r="GR32">
        <v>0</v>
      </c>
      <c r="GS32">
        <v>3</v>
      </c>
      <c r="GT32">
        <v>0</v>
      </c>
      <c r="GU32" t="s">
        <v>3</v>
      </c>
      <c r="GV32">
        <f t="shared" ref="GV32:GV42" si="65">ROUND((GT32),2)</f>
        <v>0</v>
      </c>
      <c r="GW32">
        <v>1</v>
      </c>
      <c r="GX32">
        <f t="shared" ref="GX32:GX42" si="66">ROUND(HC32*I32,2)</f>
        <v>0</v>
      </c>
      <c r="HA32">
        <v>0</v>
      </c>
      <c r="HB32">
        <v>0</v>
      </c>
      <c r="HC32">
        <f t="shared" ref="HC32:HC42" si="67">GV32*GW32</f>
        <v>0</v>
      </c>
      <c r="HE32" t="s">
        <v>3</v>
      </c>
      <c r="HF32" t="s">
        <v>3</v>
      </c>
      <c r="HM32" t="s">
        <v>3</v>
      </c>
      <c r="IK32">
        <v>0</v>
      </c>
    </row>
    <row r="33" spans="1:245">
      <c r="A33">
        <v>18</v>
      </c>
      <c r="B33">
        <v>1</v>
      </c>
      <c r="C33">
        <v>2</v>
      </c>
      <c r="E33" t="s">
        <v>27</v>
      </c>
      <c r="F33" t="s">
        <v>28</v>
      </c>
      <c r="G33" t="s">
        <v>29</v>
      </c>
      <c r="H33" t="s">
        <v>30</v>
      </c>
      <c r="I33">
        <f>I32*J33</f>
        <v>9.8000000000000004E-2</v>
      </c>
      <c r="J33">
        <v>0.7</v>
      </c>
      <c r="K33">
        <v>0.7</v>
      </c>
      <c r="O33">
        <f t="shared" si="28"/>
        <v>0</v>
      </c>
      <c r="P33">
        <f t="shared" si="29"/>
        <v>0</v>
      </c>
      <c r="Q33">
        <f t="shared" si="30"/>
        <v>0</v>
      </c>
      <c r="R33">
        <f t="shared" si="31"/>
        <v>0</v>
      </c>
      <c r="S33">
        <f t="shared" si="32"/>
        <v>0</v>
      </c>
      <c r="T33">
        <f t="shared" si="33"/>
        <v>0</v>
      </c>
      <c r="U33">
        <f t="shared" si="34"/>
        <v>0</v>
      </c>
      <c r="V33">
        <f t="shared" si="35"/>
        <v>0</v>
      </c>
      <c r="W33">
        <f t="shared" si="36"/>
        <v>0</v>
      </c>
      <c r="X33">
        <f t="shared" si="37"/>
        <v>0</v>
      </c>
      <c r="Y33">
        <f t="shared" si="38"/>
        <v>0</v>
      </c>
      <c r="AA33">
        <v>35863109</v>
      </c>
      <c r="AB33">
        <f t="shared" si="39"/>
        <v>0</v>
      </c>
      <c r="AC33">
        <f t="shared" si="40"/>
        <v>0</v>
      </c>
      <c r="AD33">
        <f t="shared" si="41"/>
        <v>0</v>
      </c>
      <c r="AE33">
        <f t="shared" si="42"/>
        <v>0</v>
      </c>
      <c r="AF33">
        <f t="shared" si="43"/>
        <v>0</v>
      </c>
      <c r="AG33">
        <f t="shared" si="44"/>
        <v>0</v>
      </c>
      <c r="AH33">
        <f t="shared" si="45"/>
        <v>0</v>
      </c>
      <c r="AI33">
        <f t="shared" si="46"/>
        <v>0</v>
      </c>
      <c r="AJ33">
        <f t="shared" si="47"/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2</v>
      </c>
      <c r="BJ33" t="s">
        <v>31</v>
      </c>
      <c r="BM33">
        <v>500002</v>
      </c>
      <c r="BN33">
        <v>0</v>
      </c>
      <c r="BO33" t="s">
        <v>3</v>
      </c>
      <c r="BP33">
        <v>0</v>
      </c>
      <c r="BQ33">
        <v>12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0</v>
      </c>
      <c r="CA33">
        <v>0</v>
      </c>
      <c r="CB33" t="s">
        <v>3</v>
      </c>
      <c r="CE33">
        <v>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48"/>
        <v>0</v>
      </c>
      <c r="CQ33">
        <f t="shared" si="49"/>
        <v>0</v>
      </c>
      <c r="CR33">
        <f t="shared" si="50"/>
        <v>0</v>
      </c>
      <c r="CS33">
        <f t="shared" si="51"/>
        <v>0</v>
      </c>
      <c r="CT33">
        <f t="shared" si="52"/>
        <v>0</v>
      </c>
      <c r="CU33">
        <f t="shared" si="53"/>
        <v>0</v>
      </c>
      <c r="CV33">
        <f t="shared" si="54"/>
        <v>0</v>
      </c>
      <c r="CW33">
        <f t="shared" si="55"/>
        <v>0</v>
      </c>
      <c r="CX33">
        <f t="shared" si="56"/>
        <v>0</v>
      </c>
      <c r="CY33">
        <f t="shared" si="57"/>
        <v>0</v>
      </c>
      <c r="CZ33">
        <f t="shared" si="58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1009</v>
      </c>
      <c r="DV33" t="s">
        <v>30</v>
      </c>
      <c r="DW33" t="s">
        <v>30</v>
      </c>
      <c r="DX33">
        <v>1000</v>
      </c>
      <c r="DZ33" t="s">
        <v>3</v>
      </c>
      <c r="EA33" t="s">
        <v>3</v>
      </c>
      <c r="EB33" t="s">
        <v>3</v>
      </c>
      <c r="EC33" t="s">
        <v>3</v>
      </c>
      <c r="EE33">
        <v>29085444</v>
      </c>
      <c r="EF33">
        <v>12</v>
      </c>
      <c r="EG33" t="s">
        <v>32</v>
      </c>
      <c r="EH33">
        <v>0</v>
      </c>
      <c r="EI33" t="s">
        <v>3</v>
      </c>
      <c r="EJ33">
        <v>2</v>
      </c>
      <c r="EK33">
        <v>500002</v>
      </c>
      <c r="EL33" t="s">
        <v>33</v>
      </c>
      <c r="EM33" t="s">
        <v>34</v>
      </c>
      <c r="EO33" t="s">
        <v>3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FQ33">
        <v>0</v>
      </c>
      <c r="FR33">
        <f t="shared" si="59"/>
        <v>0</v>
      </c>
      <c r="FS33">
        <v>0</v>
      </c>
      <c r="FX33">
        <v>0</v>
      </c>
      <c r="FY33">
        <v>0</v>
      </c>
      <c r="GA33" t="s">
        <v>3</v>
      </c>
      <c r="GD33">
        <v>1</v>
      </c>
      <c r="GF33">
        <v>-304821490</v>
      </c>
      <c r="GG33">
        <v>2</v>
      </c>
      <c r="GH33">
        <v>1</v>
      </c>
      <c r="GI33">
        <v>-2</v>
      </c>
      <c r="GJ33">
        <v>0</v>
      </c>
      <c r="GK33">
        <v>0</v>
      </c>
      <c r="GL33">
        <f t="shared" si="60"/>
        <v>0</v>
      </c>
      <c r="GM33">
        <f t="shared" si="61"/>
        <v>0</v>
      </c>
      <c r="GN33">
        <f t="shared" si="62"/>
        <v>0</v>
      </c>
      <c r="GO33">
        <f t="shared" si="63"/>
        <v>0</v>
      </c>
      <c r="GP33">
        <f t="shared" si="64"/>
        <v>0</v>
      </c>
      <c r="GR33">
        <v>0</v>
      </c>
      <c r="GS33">
        <v>3</v>
      </c>
      <c r="GT33">
        <v>0</v>
      </c>
      <c r="GU33" t="s">
        <v>3</v>
      </c>
      <c r="GV33">
        <f t="shared" si="65"/>
        <v>0</v>
      </c>
      <c r="GW33">
        <v>1</v>
      </c>
      <c r="GX33">
        <f t="shared" si="66"/>
        <v>0</v>
      </c>
      <c r="HA33">
        <v>0</v>
      </c>
      <c r="HB33">
        <v>0</v>
      </c>
      <c r="HC33">
        <f t="shared" si="67"/>
        <v>0</v>
      </c>
      <c r="HE33" t="s">
        <v>3</v>
      </c>
      <c r="HF33" t="s">
        <v>3</v>
      </c>
      <c r="HM33" t="s">
        <v>3</v>
      </c>
      <c r="IK33">
        <v>0</v>
      </c>
    </row>
    <row r="34" spans="1:245">
      <c r="A34">
        <v>17</v>
      </c>
      <c r="B34">
        <v>1</v>
      </c>
      <c r="C34">
        <f>ROW(SmtRes!A6)</f>
        <v>6</v>
      </c>
      <c r="D34">
        <f>ROW(EtalonRes!A6)</f>
        <v>6</v>
      </c>
      <c r="E34" t="s">
        <v>35</v>
      </c>
      <c r="F34" t="s">
        <v>36</v>
      </c>
      <c r="G34" t="s">
        <v>37</v>
      </c>
      <c r="H34" t="s">
        <v>38</v>
      </c>
      <c r="I34">
        <f>ROUND(14/100,9)</f>
        <v>0.14000000000000001</v>
      </c>
      <c r="J34">
        <v>0</v>
      </c>
      <c r="K34">
        <f>ROUND(14/100,9)</f>
        <v>0.14000000000000001</v>
      </c>
      <c r="O34">
        <f t="shared" si="28"/>
        <v>419.55</v>
      </c>
      <c r="P34">
        <f t="shared" si="29"/>
        <v>0</v>
      </c>
      <c r="Q34">
        <f t="shared" si="30"/>
        <v>8.49</v>
      </c>
      <c r="R34">
        <f t="shared" si="31"/>
        <v>8.14</v>
      </c>
      <c r="S34">
        <f t="shared" si="32"/>
        <v>411.06</v>
      </c>
      <c r="T34">
        <f t="shared" si="33"/>
        <v>0</v>
      </c>
      <c r="U34">
        <f t="shared" si="34"/>
        <v>1.5946000000000002</v>
      </c>
      <c r="V34">
        <f t="shared" si="35"/>
        <v>1.8200000000000001E-2</v>
      </c>
      <c r="W34">
        <f t="shared" si="36"/>
        <v>0</v>
      </c>
      <c r="X34">
        <f t="shared" si="37"/>
        <v>285.06</v>
      </c>
      <c r="Y34">
        <f t="shared" si="38"/>
        <v>226.37</v>
      </c>
      <c r="AA34">
        <v>35863109</v>
      </c>
      <c r="AB34">
        <f t="shared" si="39"/>
        <v>92.9</v>
      </c>
      <c r="AC34">
        <f t="shared" si="40"/>
        <v>0</v>
      </c>
      <c r="AD34">
        <f t="shared" si="41"/>
        <v>4.0599999999999996</v>
      </c>
      <c r="AE34">
        <f t="shared" si="42"/>
        <v>1.76</v>
      </c>
      <c r="AF34">
        <f t="shared" si="43"/>
        <v>88.84</v>
      </c>
      <c r="AG34">
        <f t="shared" si="44"/>
        <v>0</v>
      </c>
      <c r="AH34">
        <f t="shared" si="45"/>
        <v>11.39</v>
      </c>
      <c r="AI34">
        <f t="shared" si="46"/>
        <v>0.13</v>
      </c>
      <c r="AJ34">
        <f t="shared" si="47"/>
        <v>0</v>
      </c>
      <c r="AK34">
        <v>92.9</v>
      </c>
      <c r="AL34">
        <v>0</v>
      </c>
      <c r="AM34">
        <v>4.0599999999999996</v>
      </c>
      <c r="AN34">
        <v>1.76</v>
      </c>
      <c r="AO34">
        <v>88.84</v>
      </c>
      <c r="AP34">
        <v>0</v>
      </c>
      <c r="AQ34">
        <v>11.39</v>
      </c>
      <c r="AR34">
        <v>0.13</v>
      </c>
      <c r="AS34">
        <v>0</v>
      </c>
      <c r="AT34">
        <v>68</v>
      </c>
      <c r="AU34">
        <v>54</v>
      </c>
      <c r="AV34">
        <v>1</v>
      </c>
      <c r="AW34">
        <v>1</v>
      </c>
      <c r="AZ34">
        <v>1</v>
      </c>
      <c r="BA34">
        <v>33.049999999999997</v>
      </c>
      <c r="BB34">
        <v>14.94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1</v>
      </c>
      <c r="BJ34" t="s">
        <v>39</v>
      </c>
      <c r="BM34">
        <v>57001</v>
      </c>
      <c r="BN34">
        <v>0</v>
      </c>
      <c r="BO34" t="s">
        <v>36</v>
      </c>
      <c r="BP34">
        <v>1</v>
      </c>
      <c r="BQ34">
        <v>6</v>
      </c>
      <c r="BR34">
        <v>0</v>
      </c>
      <c r="BS34">
        <v>33.049999999999997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80</v>
      </c>
      <c r="CA34">
        <v>68</v>
      </c>
      <c r="CB34" t="s">
        <v>3</v>
      </c>
      <c r="CE34">
        <v>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48"/>
        <v>419.55</v>
      </c>
      <c r="CQ34">
        <f t="shared" si="49"/>
        <v>0</v>
      </c>
      <c r="CR34">
        <f t="shared" si="50"/>
        <v>60.656399999999991</v>
      </c>
      <c r="CS34">
        <f t="shared" si="51"/>
        <v>58.167999999999992</v>
      </c>
      <c r="CT34">
        <f t="shared" si="52"/>
        <v>2936.1619999999998</v>
      </c>
      <c r="CU34">
        <f t="shared" si="53"/>
        <v>0</v>
      </c>
      <c r="CV34">
        <f t="shared" si="54"/>
        <v>11.39</v>
      </c>
      <c r="CW34">
        <f t="shared" si="55"/>
        <v>0.13</v>
      </c>
      <c r="CX34">
        <f t="shared" si="56"/>
        <v>0</v>
      </c>
      <c r="CY34">
        <f t="shared" si="57"/>
        <v>285.05599999999998</v>
      </c>
      <c r="CZ34">
        <f t="shared" si="58"/>
        <v>226.36799999999999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1013</v>
      </c>
      <c r="DV34" t="s">
        <v>38</v>
      </c>
      <c r="DW34" t="s">
        <v>38</v>
      </c>
      <c r="DX34">
        <v>1</v>
      </c>
      <c r="DZ34" t="s">
        <v>3</v>
      </c>
      <c r="EA34" t="s">
        <v>3</v>
      </c>
      <c r="EB34" t="s">
        <v>3</v>
      </c>
      <c r="EC34" t="s">
        <v>3</v>
      </c>
      <c r="EE34">
        <v>29085590</v>
      </c>
      <c r="EF34">
        <v>6</v>
      </c>
      <c r="EG34" t="s">
        <v>22</v>
      </c>
      <c r="EH34">
        <v>0</v>
      </c>
      <c r="EI34" t="s">
        <v>3</v>
      </c>
      <c r="EJ34">
        <v>1</v>
      </c>
      <c r="EK34">
        <v>57001</v>
      </c>
      <c r="EL34" t="s">
        <v>23</v>
      </c>
      <c r="EM34" t="s">
        <v>24</v>
      </c>
      <c r="EO34" t="s">
        <v>3</v>
      </c>
      <c r="EQ34">
        <v>0</v>
      </c>
      <c r="ER34">
        <v>92.9</v>
      </c>
      <c r="ES34">
        <v>0</v>
      </c>
      <c r="ET34">
        <v>4.0599999999999996</v>
      </c>
      <c r="EU34">
        <v>1.76</v>
      </c>
      <c r="EV34">
        <v>88.84</v>
      </c>
      <c r="EW34">
        <v>11.39</v>
      </c>
      <c r="EX34">
        <v>0.13</v>
      </c>
      <c r="EY34">
        <v>0</v>
      </c>
      <c r="FQ34">
        <v>0</v>
      </c>
      <c r="FR34">
        <f t="shared" si="59"/>
        <v>0</v>
      </c>
      <c r="FS34">
        <v>0</v>
      </c>
      <c r="FV34" t="s">
        <v>25</v>
      </c>
      <c r="FW34" t="s">
        <v>26</v>
      </c>
      <c r="FX34">
        <v>80</v>
      </c>
      <c r="FY34">
        <v>68</v>
      </c>
      <c r="GA34" t="s">
        <v>3</v>
      </c>
      <c r="GD34">
        <v>1</v>
      </c>
      <c r="GF34">
        <v>-1629810845</v>
      </c>
      <c r="GG34">
        <v>2</v>
      </c>
      <c r="GH34">
        <v>1</v>
      </c>
      <c r="GI34">
        <v>2</v>
      </c>
      <c r="GJ34">
        <v>0</v>
      </c>
      <c r="GK34">
        <v>0</v>
      </c>
      <c r="GL34">
        <f t="shared" si="60"/>
        <v>0</v>
      </c>
      <c r="GM34">
        <f t="shared" si="61"/>
        <v>930.98</v>
      </c>
      <c r="GN34">
        <f t="shared" si="62"/>
        <v>930.98</v>
      </c>
      <c r="GO34">
        <f t="shared" si="63"/>
        <v>0</v>
      </c>
      <c r="GP34">
        <f t="shared" si="64"/>
        <v>0</v>
      </c>
      <c r="GR34">
        <v>0</v>
      </c>
      <c r="GS34">
        <v>3</v>
      </c>
      <c r="GT34">
        <v>0</v>
      </c>
      <c r="GU34" t="s">
        <v>3</v>
      </c>
      <c r="GV34">
        <f t="shared" si="65"/>
        <v>0</v>
      </c>
      <c r="GW34">
        <v>1</v>
      </c>
      <c r="GX34">
        <f t="shared" si="66"/>
        <v>0</v>
      </c>
      <c r="HA34">
        <v>0</v>
      </c>
      <c r="HB34">
        <v>0</v>
      </c>
      <c r="HC34">
        <f t="shared" si="67"/>
        <v>0</v>
      </c>
      <c r="HE34" t="s">
        <v>3</v>
      </c>
      <c r="HF34" t="s">
        <v>3</v>
      </c>
      <c r="HM34" t="s">
        <v>3</v>
      </c>
      <c r="IK34">
        <v>0</v>
      </c>
    </row>
    <row r="35" spans="1:245">
      <c r="A35">
        <v>18</v>
      </c>
      <c r="B35">
        <v>1</v>
      </c>
      <c r="C35">
        <v>6</v>
      </c>
      <c r="E35" t="s">
        <v>40</v>
      </c>
      <c r="F35" t="s">
        <v>28</v>
      </c>
      <c r="G35" t="s">
        <v>29</v>
      </c>
      <c r="H35" t="s">
        <v>30</v>
      </c>
      <c r="I35">
        <f>I34*J35</f>
        <v>6.5799999999999997E-2</v>
      </c>
      <c r="J35">
        <v>0.46999999999999992</v>
      </c>
      <c r="K35">
        <v>0.47</v>
      </c>
      <c r="O35">
        <f t="shared" si="28"/>
        <v>0</v>
      </c>
      <c r="P35">
        <f t="shared" si="29"/>
        <v>0</v>
      </c>
      <c r="Q35">
        <f t="shared" si="30"/>
        <v>0</v>
      </c>
      <c r="R35">
        <f t="shared" si="31"/>
        <v>0</v>
      </c>
      <c r="S35">
        <f t="shared" si="32"/>
        <v>0</v>
      </c>
      <c r="T35">
        <f t="shared" si="33"/>
        <v>0</v>
      </c>
      <c r="U35">
        <f t="shared" si="34"/>
        <v>0</v>
      </c>
      <c r="V35">
        <f t="shared" si="35"/>
        <v>0</v>
      </c>
      <c r="W35">
        <f t="shared" si="36"/>
        <v>0</v>
      </c>
      <c r="X35">
        <f t="shared" si="37"/>
        <v>0</v>
      </c>
      <c r="Y35">
        <f t="shared" si="38"/>
        <v>0</v>
      </c>
      <c r="AA35">
        <v>35863109</v>
      </c>
      <c r="AB35">
        <f t="shared" si="39"/>
        <v>0</v>
      </c>
      <c r="AC35">
        <f t="shared" si="40"/>
        <v>0</v>
      </c>
      <c r="AD35">
        <f t="shared" si="41"/>
        <v>0</v>
      </c>
      <c r="AE35">
        <f t="shared" si="42"/>
        <v>0</v>
      </c>
      <c r="AF35">
        <f t="shared" si="43"/>
        <v>0</v>
      </c>
      <c r="AG35">
        <f t="shared" si="44"/>
        <v>0</v>
      </c>
      <c r="AH35">
        <f t="shared" si="45"/>
        <v>0</v>
      </c>
      <c r="AI35">
        <f t="shared" si="46"/>
        <v>0</v>
      </c>
      <c r="AJ35">
        <f t="shared" si="47"/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3</v>
      </c>
      <c r="BI35">
        <v>2</v>
      </c>
      <c r="BJ35" t="s">
        <v>31</v>
      </c>
      <c r="BM35">
        <v>500002</v>
      </c>
      <c r="BN35">
        <v>0</v>
      </c>
      <c r="BO35" t="s">
        <v>3</v>
      </c>
      <c r="BP35">
        <v>0</v>
      </c>
      <c r="BQ35">
        <v>12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0</v>
      </c>
      <c r="CA35">
        <v>0</v>
      </c>
      <c r="CB35" t="s">
        <v>3</v>
      </c>
      <c r="CE35">
        <v>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48"/>
        <v>0</v>
      </c>
      <c r="CQ35">
        <f t="shared" si="49"/>
        <v>0</v>
      </c>
      <c r="CR35">
        <f t="shared" si="50"/>
        <v>0</v>
      </c>
      <c r="CS35">
        <f t="shared" si="51"/>
        <v>0</v>
      </c>
      <c r="CT35">
        <f t="shared" si="52"/>
        <v>0</v>
      </c>
      <c r="CU35">
        <f t="shared" si="53"/>
        <v>0</v>
      </c>
      <c r="CV35">
        <f t="shared" si="54"/>
        <v>0</v>
      </c>
      <c r="CW35">
        <f t="shared" si="55"/>
        <v>0</v>
      </c>
      <c r="CX35">
        <f t="shared" si="56"/>
        <v>0</v>
      </c>
      <c r="CY35">
        <f t="shared" si="57"/>
        <v>0</v>
      </c>
      <c r="CZ35">
        <f t="shared" si="58"/>
        <v>0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1009</v>
      </c>
      <c r="DV35" t="s">
        <v>30</v>
      </c>
      <c r="DW35" t="s">
        <v>30</v>
      </c>
      <c r="DX35">
        <v>1000</v>
      </c>
      <c r="DZ35" t="s">
        <v>3</v>
      </c>
      <c r="EA35" t="s">
        <v>3</v>
      </c>
      <c r="EB35" t="s">
        <v>3</v>
      </c>
      <c r="EC35" t="s">
        <v>3</v>
      </c>
      <c r="EE35">
        <v>29085444</v>
      </c>
      <c r="EF35">
        <v>12</v>
      </c>
      <c r="EG35" t="s">
        <v>32</v>
      </c>
      <c r="EH35">
        <v>0</v>
      </c>
      <c r="EI35" t="s">
        <v>3</v>
      </c>
      <c r="EJ35">
        <v>2</v>
      </c>
      <c r="EK35">
        <v>500002</v>
      </c>
      <c r="EL35" t="s">
        <v>33</v>
      </c>
      <c r="EM35" t="s">
        <v>34</v>
      </c>
      <c r="EO35" t="s">
        <v>3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FQ35">
        <v>0</v>
      </c>
      <c r="FR35">
        <f t="shared" si="59"/>
        <v>0</v>
      </c>
      <c r="FS35">
        <v>0</v>
      </c>
      <c r="FX35">
        <v>0</v>
      </c>
      <c r="FY35">
        <v>0</v>
      </c>
      <c r="GA35" t="s">
        <v>3</v>
      </c>
      <c r="GD35">
        <v>1</v>
      </c>
      <c r="GF35">
        <v>-304821490</v>
      </c>
      <c r="GG35">
        <v>2</v>
      </c>
      <c r="GH35">
        <v>1</v>
      </c>
      <c r="GI35">
        <v>-2</v>
      </c>
      <c r="GJ35">
        <v>0</v>
      </c>
      <c r="GK35">
        <v>0</v>
      </c>
      <c r="GL35">
        <f t="shared" si="60"/>
        <v>0</v>
      </c>
      <c r="GM35">
        <f t="shared" si="61"/>
        <v>0</v>
      </c>
      <c r="GN35">
        <f t="shared" si="62"/>
        <v>0</v>
      </c>
      <c r="GO35">
        <f t="shared" si="63"/>
        <v>0</v>
      </c>
      <c r="GP35">
        <f t="shared" si="64"/>
        <v>0</v>
      </c>
      <c r="GR35">
        <v>0</v>
      </c>
      <c r="GS35">
        <v>3</v>
      </c>
      <c r="GT35">
        <v>0</v>
      </c>
      <c r="GU35" t="s">
        <v>3</v>
      </c>
      <c r="GV35">
        <f t="shared" si="65"/>
        <v>0</v>
      </c>
      <c r="GW35">
        <v>1</v>
      </c>
      <c r="GX35">
        <f t="shared" si="66"/>
        <v>0</v>
      </c>
      <c r="HA35">
        <v>0</v>
      </c>
      <c r="HB35">
        <v>0</v>
      </c>
      <c r="HC35">
        <f t="shared" si="67"/>
        <v>0</v>
      </c>
      <c r="HE35" t="s">
        <v>3</v>
      </c>
      <c r="HF35" t="s">
        <v>3</v>
      </c>
      <c r="HM35" t="s">
        <v>3</v>
      </c>
      <c r="IK35">
        <v>0</v>
      </c>
    </row>
    <row r="36" spans="1:245">
      <c r="A36">
        <v>17</v>
      </c>
      <c r="B36">
        <v>1</v>
      </c>
      <c r="C36">
        <f>ROW(SmtRes!A11)</f>
        <v>11</v>
      </c>
      <c r="D36">
        <f>ROW(EtalonRes!A11)</f>
        <v>11</v>
      </c>
      <c r="E36" t="s">
        <v>41</v>
      </c>
      <c r="F36" t="s">
        <v>42</v>
      </c>
      <c r="G36" t="s">
        <v>43</v>
      </c>
      <c r="H36" t="s">
        <v>44</v>
      </c>
      <c r="I36">
        <f>ROUND(2/100,9)</f>
        <v>0.02</v>
      </c>
      <c r="J36">
        <v>0</v>
      </c>
      <c r="K36">
        <f>ROUND(2/100,9)</f>
        <v>0.02</v>
      </c>
      <c r="O36">
        <f t="shared" si="28"/>
        <v>994.12</v>
      </c>
      <c r="P36">
        <f t="shared" si="29"/>
        <v>0</v>
      </c>
      <c r="Q36">
        <f t="shared" si="30"/>
        <v>43.61</v>
      </c>
      <c r="R36">
        <f t="shared" si="31"/>
        <v>26.4</v>
      </c>
      <c r="S36">
        <f t="shared" si="32"/>
        <v>950.51</v>
      </c>
      <c r="T36">
        <f t="shared" si="33"/>
        <v>0</v>
      </c>
      <c r="U36">
        <f t="shared" si="34"/>
        <v>3.5860000000000003</v>
      </c>
      <c r="V36">
        <f t="shared" si="35"/>
        <v>7.9400000000000012E-2</v>
      </c>
      <c r="W36">
        <f t="shared" si="36"/>
        <v>0</v>
      </c>
      <c r="X36">
        <f t="shared" si="37"/>
        <v>683.84</v>
      </c>
      <c r="Y36">
        <f t="shared" si="38"/>
        <v>488.46</v>
      </c>
      <c r="AA36">
        <v>35863109</v>
      </c>
      <c r="AB36">
        <f t="shared" si="39"/>
        <v>1634.97</v>
      </c>
      <c r="AC36">
        <f t="shared" si="40"/>
        <v>0</v>
      </c>
      <c r="AD36">
        <f t="shared" si="41"/>
        <v>196.98</v>
      </c>
      <c r="AE36">
        <f t="shared" si="42"/>
        <v>39.94</v>
      </c>
      <c r="AF36">
        <f t="shared" si="43"/>
        <v>1437.99</v>
      </c>
      <c r="AG36">
        <f t="shared" si="44"/>
        <v>0</v>
      </c>
      <c r="AH36">
        <f t="shared" si="45"/>
        <v>179.3</v>
      </c>
      <c r="AI36">
        <f t="shared" si="46"/>
        <v>3.97</v>
      </c>
      <c r="AJ36">
        <f t="shared" si="47"/>
        <v>0</v>
      </c>
      <c r="AK36">
        <v>1634.97</v>
      </c>
      <c r="AL36">
        <v>0</v>
      </c>
      <c r="AM36">
        <v>196.98</v>
      </c>
      <c r="AN36">
        <v>39.94</v>
      </c>
      <c r="AO36">
        <v>1437.99</v>
      </c>
      <c r="AP36">
        <v>0</v>
      </c>
      <c r="AQ36">
        <v>179.3</v>
      </c>
      <c r="AR36">
        <v>3.97</v>
      </c>
      <c r="AS36">
        <v>0</v>
      </c>
      <c r="AT36">
        <v>70</v>
      </c>
      <c r="AU36">
        <v>50</v>
      </c>
      <c r="AV36">
        <v>1</v>
      </c>
      <c r="AW36">
        <v>1</v>
      </c>
      <c r="AZ36">
        <v>1</v>
      </c>
      <c r="BA36">
        <v>33.049999999999997</v>
      </c>
      <c r="BB36">
        <v>11.07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0</v>
      </c>
      <c r="BI36">
        <v>1</v>
      </c>
      <c r="BJ36" t="s">
        <v>45</v>
      </c>
      <c r="BM36">
        <v>56001</v>
      </c>
      <c r="BN36">
        <v>0</v>
      </c>
      <c r="BO36" t="s">
        <v>42</v>
      </c>
      <c r="BP36">
        <v>1</v>
      </c>
      <c r="BQ36">
        <v>6</v>
      </c>
      <c r="BR36">
        <v>0</v>
      </c>
      <c r="BS36">
        <v>33.049999999999997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82</v>
      </c>
      <c r="CA36">
        <v>62</v>
      </c>
      <c r="CB36" t="s">
        <v>3</v>
      </c>
      <c r="CE36">
        <v>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48"/>
        <v>994.12</v>
      </c>
      <c r="CQ36">
        <f t="shared" si="49"/>
        <v>0</v>
      </c>
      <c r="CR36">
        <f t="shared" si="50"/>
        <v>2180.5686000000001</v>
      </c>
      <c r="CS36">
        <f t="shared" si="51"/>
        <v>1320.0169999999998</v>
      </c>
      <c r="CT36">
        <f t="shared" si="52"/>
        <v>47525.569499999998</v>
      </c>
      <c r="CU36">
        <f t="shared" si="53"/>
        <v>0</v>
      </c>
      <c r="CV36">
        <f t="shared" si="54"/>
        <v>179.3</v>
      </c>
      <c r="CW36">
        <f t="shared" si="55"/>
        <v>3.97</v>
      </c>
      <c r="CX36">
        <f t="shared" si="56"/>
        <v>0</v>
      </c>
      <c r="CY36">
        <f t="shared" si="57"/>
        <v>683.83699999999999</v>
      </c>
      <c r="CZ36">
        <f t="shared" si="58"/>
        <v>488.45499999999998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DU36">
        <v>1013</v>
      </c>
      <c r="DV36" t="s">
        <v>44</v>
      </c>
      <c r="DW36" t="s">
        <v>44</v>
      </c>
      <c r="DX36">
        <v>1</v>
      </c>
      <c r="DZ36" t="s">
        <v>3</v>
      </c>
      <c r="EA36" t="s">
        <v>3</v>
      </c>
      <c r="EB36" t="s">
        <v>3</v>
      </c>
      <c r="EC36" t="s">
        <v>3</v>
      </c>
      <c r="EE36">
        <v>29085589</v>
      </c>
      <c r="EF36">
        <v>6</v>
      </c>
      <c r="EG36" t="s">
        <v>22</v>
      </c>
      <c r="EH36">
        <v>0</v>
      </c>
      <c r="EI36" t="s">
        <v>3</v>
      </c>
      <c r="EJ36">
        <v>1</v>
      </c>
      <c r="EK36">
        <v>56001</v>
      </c>
      <c r="EL36" t="s">
        <v>46</v>
      </c>
      <c r="EM36" t="s">
        <v>47</v>
      </c>
      <c r="EO36" t="s">
        <v>3</v>
      </c>
      <c r="EQ36">
        <v>0</v>
      </c>
      <c r="ER36">
        <v>1634.97</v>
      </c>
      <c r="ES36">
        <v>0</v>
      </c>
      <c r="ET36">
        <v>196.98</v>
      </c>
      <c r="EU36">
        <v>39.94</v>
      </c>
      <c r="EV36">
        <v>1437.99</v>
      </c>
      <c r="EW36">
        <v>179.3</v>
      </c>
      <c r="EX36">
        <v>3.97</v>
      </c>
      <c r="EY36">
        <v>0</v>
      </c>
      <c r="FQ36">
        <v>0</v>
      </c>
      <c r="FR36">
        <f t="shared" si="59"/>
        <v>0</v>
      </c>
      <c r="FS36">
        <v>0</v>
      </c>
      <c r="FV36" t="s">
        <v>25</v>
      </c>
      <c r="FW36" t="s">
        <v>26</v>
      </c>
      <c r="FX36">
        <v>82</v>
      </c>
      <c r="FY36">
        <v>62</v>
      </c>
      <c r="GA36" t="s">
        <v>3</v>
      </c>
      <c r="GD36">
        <v>1</v>
      </c>
      <c r="GF36">
        <v>395004222</v>
      </c>
      <c r="GG36">
        <v>2</v>
      </c>
      <c r="GH36">
        <v>1</v>
      </c>
      <c r="GI36">
        <v>2</v>
      </c>
      <c r="GJ36">
        <v>0</v>
      </c>
      <c r="GK36">
        <v>0</v>
      </c>
      <c r="GL36">
        <f t="shared" si="60"/>
        <v>0</v>
      </c>
      <c r="GM36">
        <f t="shared" si="61"/>
        <v>2166.42</v>
      </c>
      <c r="GN36">
        <f t="shared" si="62"/>
        <v>2166.42</v>
      </c>
      <c r="GO36">
        <f t="shared" si="63"/>
        <v>0</v>
      </c>
      <c r="GP36">
        <f t="shared" si="64"/>
        <v>0</v>
      </c>
      <c r="GR36">
        <v>0</v>
      </c>
      <c r="GS36">
        <v>3</v>
      </c>
      <c r="GT36">
        <v>0</v>
      </c>
      <c r="GU36" t="s">
        <v>3</v>
      </c>
      <c r="GV36">
        <f t="shared" si="65"/>
        <v>0</v>
      </c>
      <c r="GW36">
        <v>1</v>
      </c>
      <c r="GX36">
        <f t="shared" si="66"/>
        <v>0</v>
      </c>
      <c r="HA36">
        <v>0</v>
      </c>
      <c r="HB36">
        <v>0</v>
      </c>
      <c r="HC36">
        <f t="shared" si="67"/>
        <v>0</v>
      </c>
      <c r="HE36" t="s">
        <v>3</v>
      </c>
      <c r="HF36" t="s">
        <v>3</v>
      </c>
      <c r="HM36" t="s">
        <v>3</v>
      </c>
      <c r="IK36">
        <v>0</v>
      </c>
    </row>
    <row r="37" spans="1:245">
      <c r="A37">
        <v>18</v>
      </c>
      <c r="B37">
        <v>1</v>
      </c>
      <c r="C37">
        <v>11</v>
      </c>
      <c r="E37" t="s">
        <v>48</v>
      </c>
      <c r="F37" t="s">
        <v>28</v>
      </c>
      <c r="G37" t="s">
        <v>29</v>
      </c>
      <c r="H37" t="s">
        <v>30</v>
      </c>
      <c r="I37">
        <f>I36*J37</f>
        <v>0.21</v>
      </c>
      <c r="J37">
        <v>10.5</v>
      </c>
      <c r="K37">
        <v>10.5</v>
      </c>
      <c r="O37">
        <f t="shared" si="28"/>
        <v>0</v>
      </c>
      <c r="P37">
        <f t="shared" si="29"/>
        <v>0</v>
      </c>
      <c r="Q37">
        <f t="shared" si="30"/>
        <v>0</v>
      </c>
      <c r="R37">
        <f t="shared" si="31"/>
        <v>0</v>
      </c>
      <c r="S37">
        <f t="shared" si="32"/>
        <v>0</v>
      </c>
      <c r="T37">
        <f t="shared" si="33"/>
        <v>0</v>
      </c>
      <c r="U37">
        <f t="shared" si="34"/>
        <v>0</v>
      </c>
      <c r="V37">
        <f t="shared" si="35"/>
        <v>0</v>
      </c>
      <c r="W37">
        <f t="shared" si="36"/>
        <v>0</v>
      </c>
      <c r="X37">
        <f t="shared" si="37"/>
        <v>0</v>
      </c>
      <c r="Y37">
        <f t="shared" si="38"/>
        <v>0</v>
      </c>
      <c r="AA37">
        <v>35863109</v>
      </c>
      <c r="AB37">
        <f t="shared" si="39"/>
        <v>0</v>
      </c>
      <c r="AC37">
        <f t="shared" si="40"/>
        <v>0</v>
      </c>
      <c r="AD37">
        <f t="shared" si="41"/>
        <v>0</v>
      </c>
      <c r="AE37">
        <f t="shared" si="42"/>
        <v>0</v>
      </c>
      <c r="AF37">
        <f t="shared" si="43"/>
        <v>0</v>
      </c>
      <c r="AG37">
        <f t="shared" si="44"/>
        <v>0</v>
      </c>
      <c r="AH37">
        <f t="shared" si="45"/>
        <v>0</v>
      </c>
      <c r="AI37">
        <f t="shared" si="46"/>
        <v>0</v>
      </c>
      <c r="AJ37">
        <f t="shared" si="47"/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3</v>
      </c>
      <c r="BI37">
        <v>2</v>
      </c>
      <c r="BJ37" t="s">
        <v>31</v>
      </c>
      <c r="BM37">
        <v>500002</v>
      </c>
      <c r="BN37">
        <v>0</v>
      </c>
      <c r="BO37" t="s">
        <v>3</v>
      </c>
      <c r="BP37">
        <v>0</v>
      </c>
      <c r="BQ37">
        <v>12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0</v>
      </c>
      <c r="CA37">
        <v>0</v>
      </c>
      <c r="CB37" t="s">
        <v>3</v>
      </c>
      <c r="CE37">
        <v>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48"/>
        <v>0</v>
      </c>
      <c r="CQ37">
        <f t="shared" si="49"/>
        <v>0</v>
      </c>
      <c r="CR37">
        <f t="shared" si="50"/>
        <v>0</v>
      </c>
      <c r="CS37">
        <f t="shared" si="51"/>
        <v>0</v>
      </c>
      <c r="CT37">
        <f t="shared" si="52"/>
        <v>0</v>
      </c>
      <c r="CU37">
        <f t="shared" si="53"/>
        <v>0</v>
      </c>
      <c r="CV37">
        <f t="shared" si="54"/>
        <v>0</v>
      </c>
      <c r="CW37">
        <f t="shared" si="55"/>
        <v>0</v>
      </c>
      <c r="CX37">
        <f t="shared" si="56"/>
        <v>0</v>
      </c>
      <c r="CY37">
        <f t="shared" si="57"/>
        <v>0</v>
      </c>
      <c r="CZ37">
        <f t="shared" si="58"/>
        <v>0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1009</v>
      </c>
      <c r="DV37" t="s">
        <v>30</v>
      </c>
      <c r="DW37" t="s">
        <v>30</v>
      </c>
      <c r="DX37">
        <v>1000</v>
      </c>
      <c r="DZ37" t="s">
        <v>3</v>
      </c>
      <c r="EA37" t="s">
        <v>3</v>
      </c>
      <c r="EB37" t="s">
        <v>3</v>
      </c>
      <c r="EC37" t="s">
        <v>3</v>
      </c>
      <c r="EE37">
        <v>29085444</v>
      </c>
      <c r="EF37">
        <v>12</v>
      </c>
      <c r="EG37" t="s">
        <v>32</v>
      </c>
      <c r="EH37">
        <v>0</v>
      </c>
      <c r="EI37" t="s">
        <v>3</v>
      </c>
      <c r="EJ37">
        <v>2</v>
      </c>
      <c r="EK37">
        <v>500002</v>
      </c>
      <c r="EL37" t="s">
        <v>33</v>
      </c>
      <c r="EM37" t="s">
        <v>34</v>
      </c>
      <c r="EO37" t="s">
        <v>3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FQ37">
        <v>0</v>
      </c>
      <c r="FR37">
        <f t="shared" si="59"/>
        <v>0</v>
      </c>
      <c r="FS37">
        <v>0</v>
      </c>
      <c r="FX37">
        <v>0</v>
      </c>
      <c r="FY37">
        <v>0</v>
      </c>
      <c r="GA37" t="s">
        <v>3</v>
      </c>
      <c r="GD37">
        <v>1</v>
      </c>
      <c r="GF37">
        <v>-304821490</v>
      </c>
      <c r="GG37">
        <v>2</v>
      </c>
      <c r="GH37">
        <v>1</v>
      </c>
      <c r="GI37">
        <v>-2</v>
      </c>
      <c r="GJ37">
        <v>0</v>
      </c>
      <c r="GK37">
        <v>0</v>
      </c>
      <c r="GL37">
        <f t="shared" si="60"/>
        <v>0</v>
      </c>
      <c r="GM37">
        <f t="shared" si="61"/>
        <v>0</v>
      </c>
      <c r="GN37">
        <f t="shared" si="62"/>
        <v>0</v>
      </c>
      <c r="GO37">
        <f t="shared" si="63"/>
        <v>0</v>
      </c>
      <c r="GP37">
        <f t="shared" si="64"/>
        <v>0</v>
      </c>
      <c r="GR37">
        <v>0</v>
      </c>
      <c r="GS37">
        <v>3</v>
      </c>
      <c r="GT37">
        <v>0</v>
      </c>
      <c r="GU37" t="s">
        <v>3</v>
      </c>
      <c r="GV37">
        <f t="shared" si="65"/>
        <v>0</v>
      </c>
      <c r="GW37">
        <v>1</v>
      </c>
      <c r="GX37">
        <f t="shared" si="66"/>
        <v>0</v>
      </c>
      <c r="HA37">
        <v>0</v>
      </c>
      <c r="HB37">
        <v>0</v>
      </c>
      <c r="HC37">
        <f t="shared" si="67"/>
        <v>0</v>
      </c>
      <c r="HE37" t="s">
        <v>3</v>
      </c>
      <c r="HF37" t="s">
        <v>3</v>
      </c>
      <c r="HM37" t="s">
        <v>3</v>
      </c>
      <c r="IK37">
        <v>0</v>
      </c>
    </row>
    <row r="38" spans="1:245">
      <c r="A38">
        <v>17</v>
      </c>
      <c r="B38">
        <v>1</v>
      </c>
      <c r="C38">
        <f>ROW(SmtRes!A13)</f>
        <v>13</v>
      </c>
      <c r="D38">
        <f>ROW(EtalonRes!A13)</f>
        <v>13</v>
      </c>
      <c r="E38" t="s">
        <v>49</v>
      </c>
      <c r="F38" t="s">
        <v>50</v>
      </c>
      <c r="G38" t="s">
        <v>51</v>
      </c>
      <c r="H38" t="s">
        <v>52</v>
      </c>
      <c r="I38">
        <f>ROUND(21.38/100,9)</f>
        <v>0.21379999999999999</v>
      </c>
      <c r="J38">
        <v>0</v>
      </c>
      <c r="K38">
        <f>ROUND(21.38/100,9)</f>
        <v>0.21379999999999999</v>
      </c>
      <c r="O38">
        <f t="shared" si="28"/>
        <v>207.81</v>
      </c>
      <c r="P38">
        <f t="shared" si="29"/>
        <v>0</v>
      </c>
      <c r="Q38">
        <f t="shared" si="30"/>
        <v>0</v>
      </c>
      <c r="R38">
        <f t="shared" si="31"/>
        <v>0</v>
      </c>
      <c r="S38">
        <f t="shared" si="32"/>
        <v>207.81</v>
      </c>
      <c r="T38">
        <f t="shared" si="33"/>
        <v>0</v>
      </c>
      <c r="U38">
        <f t="shared" si="34"/>
        <v>0.80602600000000002</v>
      </c>
      <c r="V38">
        <f t="shared" si="35"/>
        <v>0</v>
      </c>
      <c r="W38">
        <f t="shared" si="36"/>
        <v>0</v>
      </c>
      <c r="X38">
        <f t="shared" si="37"/>
        <v>141.31</v>
      </c>
      <c r="Y38">
        <f t="shared" si="38"/>
        <v>112.22</v>
      </c>
      <c r="AA38">
        <v>35863109</v>
      </c>
      <c r="AB38">
        <f t="shared" si="39"/>
        <v>29.41</v>
      </c>
      <c r="AC38">
        <f t="shared" si="40"/>
        <v>0</v>
      </c>
      <c r="AD38">
        <f t="shared" si="41"/>
        <v>0</v>
      </c>
      <c r="AE38">
        <f t="shared" si="42"/>
        <v>0</v>
      </c>
      <c r="AF38">
        <f t="shared" si="43"/>
        <v>29.41</v>
      </c>
      <c r="AG38">
        <f t="shared" si="44"/>
        <v>0</v>
      </c>
      <c r="AH38">
        <f t="shared" si="45"/>
        <v>3.77</v>
      </c>
      <c r="AI38">
        <f t="shared" si="46"/>
        <v>0</v>
      </c>
      <c r="AJ38">
        <f t="shared" si="47"/>
        <v>0</v>
      </c>
      <c r="AK38">
        <v>29.41</v>
      </c>
      <c r="AL38">
        <v>0</v>
      </c>
      <c r="AM38">
        <v>0</v>
      </c>
      <c r="AN38">
        <v>0</v>
      </c>
      <c r="AO38">
        <v>29.41</v>
      </c>
      <c r="AP38">
        <v>0</v>
      </c>
      <c r="AQ38">
        <v>3.77</v>
      </c>
      <c r="AR38">
        <v>0</v>
      </c>
      <c r="AS38">
        <v>0</v>
      </c>
      <c r="AT38">
        <v>68</v>
      </c>
      <c r="AU38">
        <v>54</v>
      </c>
      <c r="AV38">
        <v>1</v>
      </c>
      <c r="AW38">
        <v>1</v>
      </c>
      <c r="AZ38">
        <v>1</v>
      </c>
      <c r="BA38">
        <v>33.049999999999997</v>
      </c>
      <c r="BB38">
        <v>1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0</v>
      </c>
      <c r="BI38">
        <v>1</v>
      </c>
      <c r="BJ38" t="s">
        <v>53</v>
      </c>
      <c r="BM38">
        <v>57001</v>
      </c>
      <c r="BN38">
        <v>0</v>
      </c>
      <c r="BO38" t="s">
        <v>50</v>
      </c>
      <c r="BP38">
        <v>1</v>
      </c>
      <c r="BQ38">
        <v>6</v>
      </c>
      <c r="BR38">
        <v>0</v>
      </c>
      <c r="BS38">
        <v>33.049999999999997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80</v>
      </c>
      <c r="CA38">
        <v>68</v>
      </c>
      <c r="CB38" t="s">
        <v>3</v>
      </c>
      <c r="CE38">
        <v>0</v>
      </c>
      <c r="CF38">
        <v>0</v>
      </c>
      <c r="CG38">
        <v>0</v>
      </c>
      <c r="CM38">
        <v>0</v>
      </c>
      <c r="CN38" t="s">
        <v>3</v>
      </c>
      <c r="CO38">
        <v>0</v>
      </c>
      <c r="CP38">
        <f t="shared" si="48"/>
        <v>207.81</v>
      </c>
      <c r="CQ38">
        <f t="shared" si="49"/>
        <v>0</v>
      </c>
      <c r="CR38">
        <f t="shared" si="50"/>
        <v>0</v>
      </c>
      <c r="CS38">
        <f t="shared" si="51"/>
        <v>0</v>
      </c>
      <c r="CT38">
        <f t="shared" si="52"/>
        <v>972.00049999999987</v>
      </c>
      <c r="CU38">
        <f t="shared" si="53"/>
        <v>0</v>
      </c>
      <c r="CV38">
        <f t="shared" si="54"/>
        <v>3.77</v>
      </c>
      <c r="CW38">
        <f t="shared" si="55"/>
        <v>0</v>
      </c>
      <c r="CX38">
        <f t="shared" si="56"/>
        <v>0</v>
      </c>
      <c r="CY38">
        <f t="shared" si="57"/>
        <v>141.3108</v>
      </c>
      <c r="CZ38">
        <f t="shared" si="58"/>
        <v>112.2174</v>
      </c>
      <c r="DC38" t="s">
        <v>3</v>
      </c>
      <c r="DD38" t="s">
        <v>3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1013</v>
      </c>
      <c r="DV38" t="s">
        <v>52</v>
      </c>
      <c r="DW38" t="s">
        <v>52</v>
      </c>
      <c r="DX38">
        <v>1</v>
      </c>
      <c r="DZ38" t="s">
        <v>3</v>
      </c>
      <c r="EA38" t="s">
        <v>3</v>
      </c>
      <c r="EB38" t="s">
        <v>3</v>
      </c>
      <c r="EC38" t="s">
        <v>3</v>
      </c>
      <c r="EE38">
        <v>29085590</v>
      </c>
      <c r="EF38">
        <v>6</v>
      </c>
      <c r="EG38" t="s">
        <v>22</v>
      </c>
      <c r="EH38">
        <v>0</v>
      </c>
      <c r="EI38" t="s">
        <v>3</v>
      </c>
      <c r="EJ38">
        <v>1</v>
      </c>
      <c r="EK38">
        <v>57001</v>
      </c>
      <c r="EL38" t="s">
        <v>23</v>
      </c>
      <c r="EM38" t="s">
        <v>24</v>
      </c>
      <c r="EO38" t="s">
        <v>3</v>
      </c>
      <c r="EQ38">
        <v>0</v>
      </c>
      <c r="ER38">
        <v>29.41</v>
      </c>
      <c r="ES38">
        <v>0</v>
      </c>
      <c r="ET38">
        <v>0</v>
      </c>
      <c r="EU38">
        <v>0</v>
      </c>
      <c r="EV38">
        <v>29.41</v>
      </c>
      <c r="EW38">
        <v>3.77</v>
      </c>
      <c r="EX38">
        <v>0</v>
      </c>
      <c r="EY38">
        <v>0</v>
      </c>
      <c r="FQ38">
        <v>0</v>
      </c>
      <c r="FR38">
        <f t="shared" si="59"/>
        <v>0</v>
      </c>
      <c r="FS38">
        <v>0</v>
      </c>
      <c r="FV38" t="s">
        <v>25</v>
      </c>
      <c r="FW38" t="s">
        <v>26</v>
      </c>
      <c r="FX38">
        <v>80</v>
      </c>
      <c r="FY38">
        <v>68</v>
      </c>
      <c r="GA38" t="s">
        <v>3</v>
      </c>
      <c r="GD38">
        <v>1</v>
      </c>
      <c r="GF38">
        <v>1266291680</v>
      </c>
      <c r="GG38">
        <v>2</v>
      </c>
      <c r="GH38">
        <v>1</v>
      </c>
      <c r="GI38">
        <v>2</v>
      </c>
      <c r="GJ38">
        <v>0</v>
      </c>
      <c r="GK38">
        <v>0</v>
      </c>
      <c r="GL38">
        <f t="shared" si="60"/>
        <v>0</v>
      </c>
      <c r="GM38">
        <f t="shared" si="61"/>
        <v>461.34</v>
      </c>
      <c r="GN38">
        <f t="shared" si="62"/>
        <v>461.34</v>
      </c>
      <c r="GO38">
        <f t="shared" si="63"/>
        <v>0</v>
      </c>
      <c r="GP38">
        <f t="shared" si="64"/>
        <v>0</v>
      </c>
      <c r="GR38">
        <v>0</v>
      </c>
      <c r="GS38">
        <v>3</v>
      </c>
      <c r="GT38">
        <v>0</v>
      </c>
      <c r="GU38" t="s">
        <v>3</v>
      </c>
      <c r="GV38">
        <f t="shared" si="65"/>
        <v>0</v>
      </c>
      <c r="GW38">
        <v>1</v>
      </c>
      <c r="GX38">
        <f t="shared" si="66"/>
        <v>0</v>
      </c>
      <c r="HA38">
        <v>0</v>
      </c>
      <c r="HB38">
        <v>0</v>
      </c>
      <c r="HC38">
        <f t="shared" si="67"/>
        <v>0</v>
      </c>
      <c r="HE38" t="s">
        <v>3</v>
      </c>
      <c r="HF38" t="s">
        <v>3</v>
      </c>
      <c r="HM38" t="s">
        <v>3</v>
      </c>
      <c r="IK38">
        <v>0</v>
      </c>
    </row>
    <row r="39" spans="1:245">
      <c r="A39">
        <v>18</v>
      </c>
      <c r="B39">
        <v>1</v>
      </c>
      <c r="C39">
        <v>13</v>
      </c>
      <c r="E39" t="s">
        <v>54</v>
      </c>
      <c r="F39" t="s">
        <v>28</v>
      </c>
      <c r="G39" t="s">
        <v>29</v>
      </c>
      <c r="H39" t="s">
        <v>30</v>
      </c>
      <c r="I39">
        <f>I38*J39</f>
        <v>15</v>
      </c>
      <c r="J39">
        <v>70.159027128157163</v>
      </c>
      <c r="K39">
        <v>70.159026999999995</v>
      </c>
      <c r="O39">
        <f t="shared" si="28"/>
        <v>0</v>
      </c>
      <c r="P39">
        <f t="shared" si="29"/>
        <v>0</v>
      </c>
      <c r="Q39">
        <f t="shared" si="30"/>
        <v>0</v>
      </c>
      <c r="R39">
        <f t="shared" si="31"/>
        <v>0</v>
      </c>
      <c r="S39">
        <f t="shared" si="32"/>
        <v>0</v>
      </c>
      <c r="T39">
        <f t="shared" si="33"/>
        <v>0</v>
      </c>
      <c r="U39">
        <f t="shared" si="34"/>
        <v>0</v>
      </c>
      <c r="V39">
        <f t="shared" si="35"/>
        <v>0</v>
      </c>
      <c r="W39">
        <f t="shared" si="36"/>
        <v>0</v>
      </c>
      <c r="X39">
        <f t="shared" si="37"/>
        <v>0</v>
      </c>
      <c r="Y39">
        <f t="shared" si="38"/>
        <v>0</v>
      </c>
      <c r="AA39">
        <v>35863109</v>
      </c>
      <c r="AB39">
        <f t="shared" si="39"/>
        <v>0</v>
      </c>
      <c r="AC39">
        <f t="shared" si="40"/>
        <v>0</v>
      </c>
      <c r="AD39">
        <f t="shared" si="41"/>
        <v>0</v>
      </c>
      <c r="AE39">
        <f t="shared" si="42"/>
        <v>0</v>
      </c>
      <c r="AF39">
        <f t="shared" si="43"/>
        <v>0</v>
      </c>
      <c r="AG39">
        <f t="shared" si="44"/>
        <v>0</v>
      </c>
      <c r="AH39">
        <f t="shared" si="45"/>
        <v>0</v>
      </c>
      <c r="AI39">
        <f t="shared" si="46"/>
        <v>0</v>
      </c>
      <c r="AJ39">
        <f t="shared" si="47"/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2</v>
      </c>
      <c r="BJ39" t="s">
        <v>31</v>
      </c>
      <c r="BM39">
        <v>500002</v>
      </c>
      <c r="BN39">
        <v>0</v>
      </c>
      <c r="BO39" t="s">
        <v>3</v>
      </c>
      <c r="BP39">
        <v>0</v>
      </c>
      <c r="BQ39">
        <v>12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0</v>
      </c>
      <c r="CA39">
        <v>0</v>
      </c>
      <c r="CB39" t="s">
        <v>3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48"/>
        <v>0</v>
      </c>
      <c r="CQ39">
        <f t="shared" si="49"/>
        <v>0</v>
      </c>
      <c r="CR39">
        <f t="shared" si="50"/>
        <v>0</v>
      </c>
      <c r="CS39">
        <f t="shared" si="51"/>
        <v>0</v>
      </c>
      <c r="CT39">
        <f t="shared" si="52"/>
        <v>0</v>
      </c>
      <c r="CU39">
        <f t="shared" si="53"/>
        <v>0</v>
      </c>
      <c r="CV39">
        <f t="shared" si="54"/>
        <v>0</v>
      </c>
      <c r="CW39">
        <f t="shared" si="55"/>
        <v>0</v>
      </c>
      <c r="CX39">
        <f t="shared" si="56"/>
        <v>0</v>
      </c>
      <c r="CY39">
        <f t="shared" si="57"/>
        <v>0</v>
      </c>
      <c r="CZ39">
        <f t="shared" si="58"/>
        <v>0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1009</v>
      </c>
      <c r="DV39" t="s">
        <v>30</v>
      </c>
      <c r="DW39" t="s">
        <v>30</v>
      </c>
      <c r="DX39">
        <v>1000</v>
      </c>
      <c r="DZ39" t="s">
        <v>3</v>
      </c>
      <c r="EA39" t="s">
        <v>3</v>
      </c>
      <c r="EB39" t="s">
        <v>3</v>
      </c>
      <c r="EC39" t="s">
        <v>3</v>
      </c>
      <c r="EE39">
        <v>29085444</v>
      </c>
      <c r="EF39">
        <v>12</v>
      </c>
      <c r="EG39" t="s">
        <v>32</v>
      </c>
      <c r="EH39">
        <v>0</v>
      </c>
      <c r="EI39" t="s">
        <v>3</v>
      </c>
      <c r="EJ39">
        <v>2</v>
      </c>
      <c r="EK39">
        <v>500002</v>
      </c>
      <c r="EL39" t="s">
        <v>33</v>
      </c>
      <c r="EM39" t="s">
        <v>34</v>
      </c>
      <c r="EO39" t="s">
        <v>3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FQ39">
        <v>0</v>
      </c>
      <c r="FR39">
        <f t="shared" si="59"/>
        <v>0</v>
      </c>
      <c r="FS39">
        <v>0</v>
      </c>
      <c r="FX39">
        <v>0</v>
      </c>
      <c r="FY39">
        <v>0</v>
      </c>
      <c r="GA39" t="s">
        <v>3</v>
      </c>
      <c r="GD39">
        <v>1</v>
      </c>
      <c r="GF39">
        <v>-304821490</v>
      </c>
      <c r="GG39">
        <v>2</v>
      </c>
      <c r="GH39">
        <v>1</v>
      </c>
      <c r="GI39">
        <v>-2</v>
      </c>
      <c r="GJ39">
        <v>0</v>
      </c>
      <c r="GK39">
        <v>0</v>
      </c>
      <c r="GL39">
        <f t="shared" si="60"/>
        <v>0</v>
      </c>
      <c r="GM39">
        <f t="shared" si="61"/>
        <v>0</v>
      </c>
      <c r="GN39">
        <f t="shared" si="62"/>
        <v>0</v>
      </c>
      <c r="GO39">
        <f t="shared" si="63"/>
        <v>0</v>
      </c>
      <c r="GP39">
        <f t="shared" si="64"/>
        <v>0</v>
      </c>
      <c r="GR39">
        <v>0</v>
      </c>
      <c r="GS39">
        <v>0</v>
      </c>
      <c r="GT39">
        <v>0</v>
      </c>
      <c r="GU39" t="s">
        <v>3</v>
      </c>
      <c r="GV39">
        <f t="shared" si="65"/>
        <v>0</v>
      </c>
      <c r="GW39">
        <v>1</v>
      </c>
      <c r="GX39">
        <f t="shared" si="66"/>
        <v>0</v>
      </c>
      <c r="HA39">
        <v>0</v>
      </c>
      <c r="HB39">
        <v>0</v>
      </c>
      <c r="HC39">
        <f t="shared" si="67"/>
        <v>0</v>
      </c>
      <c r="HE39" t="s">
        <v>3</v>
      </c>
      <c r="HF39" t="s">
        <v>3</v>
      </c>
      <c r="HM39" t="s">
        <v>3</v>
      </c>
      <c r="IK39">
        <v>0</v>
      </c>
    </row>
    <row r="40" spans="1:245">
      <c r="A40">
        <v>17</v>
      </c>
      <c r="B40">
        <v>1</v>
      </c>
      <c r="C40">
        <f>ROW(SmtRes!A14)</f>
        <v>14</v>
      </c>
      <c r="D40">
        <f>ROW(EtalonRes!A14)</f>
        <v>14</v>
      </c>
      <c r="E40" t="s">
        <v>55</v>
      </c>
      <c r="F40" t="s">
        <v>56</v>
      </c>
      <c r="G40" t="s">
        <v>57</v>
      </c>
      <c r="H40" t="s">
        <v>58</v>
      </c>
      <c r="I40">
        <f>ROUND(4/100,9)</f>
        <v>0.04</v>
      </c>
      <c r="J40">
        <v>0</v>
      </c>
      <c r="K40">
        <f>ROUND(4/100,9)</f>
        <v>0.04</v>
      </c>
      <c r="O40">
        <f t="shared" si="28"/>
        <v>60.22</v>
      </c>
      <c r="P40">
        <f t="shared" si="29"/>
        <v>0</v>
      </c>
      <c r="Q40">
        <f t="shared" si="30"/>
        <v>0</v>
      </c>
      <c r="R40">
        <f t="shared" si="31"/>
        <v>0</v>
      </c>
      <c r="S40">
        <f t="shared" si="32"/>
        <v>60.22</v>
      </c>
      <c r="T40">
        <f t="shared" si="33"/>
        <v>0</v>
      </c>
      <c r="U40">
        <f t="shared" si="34"/>
        <v>0.2336</v>
      </c>
      <c r="V40">
        <f t="shared" si="35"/>
        <v>0</v>
      </c>
      <c r="W40">
        <f t="shared" si="36"/>
        <v>0</v>
      </c>
      <c r="X40">
        <f t="shared" si="37"/>
        <v>43.36</v>
      </c>
      <c r="Y40">
        <f t="shared" si="38"/>
        <v>31.31</v>
      </c>
      <c r="AA40">
        <v>35863109</v>
      </c>
      <c r="AB40">
        <f t="shared" si="39"/>
        <v>45.55</v>
      </c>
      <c r="AC40">
        <f t="shared" si="40"/>
        <v>0</v>
      </c>
      <c r="AD40">
        <f t="shared" si="41"/>
        <v>0</v>
      </c>
      <c r="AE40">
        <f t="shared" si="42"/>
        <v>0</v>
      </c>
      <c r="AF40">
        <f t="shared" si="43"/>
        <v>45.55</v>
      </c>
      <c r="AG40">
        <f t="shared" si="44"/>
        <v>0</v>
      </c>
      <c r="AH40">
        <f t="shared" si="45"/>
        <v>5.84</v>
      </c>
      <c r="AI40">
        <f t="shared" si="46"/>
        <v>0</v>
      </c>
      <c r="AJ40">
        <f t="shared" si="47"/>
        <v>0</v>
      </c>
      <c r="AK40">
        <v>45.55</v>
      </c>
      <c r="AL40">
        <v>0</v>
      </c>
      <c r="AM40">
        <v>0</v>
      </c>
      <c r="AN40">
        <v>0</v>
      </c>
      <c r="AO40">
        <v>45.55</v>
      </c>
      <c r="AP40">
        <v>0</v>
      </c>
      <c r="AQ40">
        <v>5.84</v>
      </c>
      <c r="AR40">
        <v>0</v>
      </c>
      <c r="AS40">
        <v>0</v>
      </c>
      <c r="AT40">
        <v>72</v>
      </c>
      <c r="AU40">
        <v>52</v>
      </c>
      <c r="AV40">
        <v>1</v>
      </c>
      <c r="AW40">
        <v>1</v>
      </c>
      <c r="AZ40">
        <v>1</v>
      </c>
      <c r="BA40">
        <v>33.049999999999997</v>
      </c>
      <c r="BB40">
        <v>1</v>
      </c>
      <c r="BC40">
        <v>1</v>
      </c>
      <c r="BD40" t="s">
        <v>3</v>
      </c>
      <c r="BE40" t="s">
        <v>3</v>
      </c>
      <c r="BF40" t="s">
        <v>3</v>
      </c>
      <c r="BG40" t="s">
        <v>3</v>
      </c>
      <c r="BH40">
        <v>0</v>
      </c>
      <c r="BI40">
        <v>1</v>
      </c>
      <c r="BJ40" t="s">
        <v>59</v>
      </c>
      <c r="BM40">
        <v>67001</v>
      </c>
      <c r="BN40">
        <v>0</v>
      </c>
      <c r="BO40" t="s">
        <v>56</v>
      </c>
      <c r="BP40">
        <v>1</v>
      </c>
      <c r="BQ40">
        <v>6</v>
      </c>
      <c r="BR40">
        <v>0</v>
      </c>
      <c r="BS40">
        <v>33.049999999999997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85</v>
      </c>
      <c r="CA40">
        <v>65</v>
      </c>
      <c r="CB40" t="s">
        <v>3</v>
      </c>
      <c r="CE40">
        <v>0</v>
      </c>
      <c r="CF40">
        <v>0</v>
      </c>
      <c r="CG40">
        <v>0</v>
      </c>
      <c r="CM40">
        <v>0</v>
      </c>
      <c r="CN40" t="s">
        <v>3</v>
      </c>
      <c r="CO40">
        <v>0</v>
      </c>
      <c r="CP40">
        <f t="shared" si="48"/>
        <v>60.22</v>
      </c>
      <c r="CQ40">
        <f t="shared" si="49"/>
        <v>0</v>
      </c>
      <c r="CR40">
        <f t="shared" si="50"/>
        <v>0</v>
      </c>
      <c r="CS40">
        <f t="shared" si="51"/>
        <v>0</v>
      </c>
      <c r="CT40">
        <f t="shared" si="52"/>
        <v>1505.4274999999998</v>
      </c>
      <c r="CU40">
        <f t="shared" si="53"/>
        <v>0</v>
      </c>
      <c r="CV40">
        <f t="shared" si="54"/>
        <v>5.84</v>
      </c>
      <c r="CW40">
        <f t="shared" si="55"/>
        <v>0</v>
      </c>
      <c r="CX40">
        <f t="shared" si="56"/>
        <v>0</v>
      </c>
      <c r="CY40">
        <f t="shared" si="57"/>
        <v>43.358400000000003</v>
      </c>
      <c r="CZ40">
        <f t="shared" si="58"/>
        <v>31.314399999999999</v>
      </c>
      <c r="DC40" t="s">
        <v>3</v>
      </c>
      <c r="DD40" t="s">
        <v>3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1010</v>
      </c>
      <c r="DV40" t="s">
        <v>58</v>
      </c>
      <c r="DW40" t="s">
        <v>58</v>
      </c>
      <c r="DX40">
        <v>100</v>
      </c>
      <c r="DZ40" t="s">
        <v>3</v>
      </c>
      <c r="EA40" t="s">
        <v>3</v>
      </c>
      <c r="EB40" t="s">
        <v>3</v>
      </c>
      <c r="EC40" t="s">
        <v>3</v>
      </c>
      <c r="EE40">
        <v>29085636</v>
      </c>
      <c r="EF40">
        <v>6</v>
      </c>
      <c r="EG40" t="s">
        <v>22</v>
      </c>
      <c r="EH40">
        <v>0</v>
      </c>
      <c r="EI40" t="s">
        <v>3</v>
      </c>
      <c r="EJ40">
        <v>1</v>
      </c>
      <c r="EK40">
        <v>67001</v>
      </c>
      <c r="EL40" t="s">
        <v>60</v>
      </c>
      <c r="EM40" t="s">
        <v>61</v>
      </c>
      <c r="EO40" t="s">
        <v>3</v>
      </c>
      <c r="EQ40">
        <v>0</v>
      </c>
      <c r="ER40">
        <v>45.55</v>
      </c>
      <c r="ES40">
        <v>0</v>
      </c>
      <c r="ET40">
        <v>0</v>
      </c>
      <c r="EU40">
        <v>0</v>
      </c>
      <c r="EV40">
        <v>45.55</v>
      </c>
      <c r="EW40">
        <v>5.84</v>
      </c>
      <c r="EX40">
        <v>0</v>
      </c>
      <c r="EY40">
        <v>0</v>
      </c>
      <c r="FQ40">
        <v>0</v>
      </c>
      <c r="FR40">
        <f t="shared" si="59"/>
        <v>0</v>
      </c>
      <c r="FS40">
        <v>0</v>
      </c>
      <c r="FV40" t="s">
        <v>25</v>
      </c>
      <c r="FW40" t="s">
        <v>26</v>
      </c>
      <c r="FX40">
        <v>85</v>
      </c>
      <c r="FY40">
        <v>65</v>
      </c>
      <c r="GA40" t="s">
        <v>3</v>
      </c>
      <c r="GD40">
        <v>1</v>
      </c>
      <c r="GF40">
        <v>-1255865036</v>
      </c>
      <c r="GG40">
        <v>2</v>
      </c>
      <c r="GH40">
        <v>1</v>
      </c>
      <c r="GI40">
        <v>2</v>
      </c>
      <c r="GJ40">
        <v>0</v>
      </c>
      <c r="GK40">
        <v>0</v>
      </c>
      <c r="GL40">
        <f t="shared" si="60"/>
        <v>0</v>
      </c>
      <c r="GM40">
        <f t="shared" si="61"/>
        <v>134.88999999999999</v>
      </c>
      <c r="GN40">
        <f t="shared" si="62"/>
        <v>134.88999999999999</v>
      </c>
      <c r="GO40">
        <f t="shared" si="63"/>
        <v>0</v>
      </c>
      <c r="GP40">
        <f t="shared" si="64"/>
        <v>0</v>
      </c>
      <c r="GR40">
        <v>0</v>
      </c>
      <c r="GS40">
        <v>3</v>
      </c>
      <c r="GT40">
        <v>0</v>
      </c>
      <c r="GU40" t="s">
        <v>3</v>
      </c>
      <c r="GV40">
        <f t="shared" si="65"/>
        <v>0</v>
      </c>
      <c r="GW40">
        <v>1</v>
      </c>
      <c r="GX40">
        <f t="shared" si="66"/>
        <v>0</v>
      </c>
      <c r="HA40">
        <v>0</v>
      </c>
      <c r="HB40">
        <v>0</v>
      </c>
      <c r="HC40">
        <f t="shared" si="67"/>
        <v>0</v>
      </c>
      <c r="HE40" t="s">
        <v>3</v>
      </c>
      <c r="HF40" t="s">
        <v>3</v>
      </c>
      <c r="HM40" t="s">
        <v>3</v>
      </c>
      <c r="IK40">
        <v>0</v>
      </c>
    </row>
    <row r="41" spans="1:245">
      <c r="A41">
        <v>17</v>
      </c>
      <c r="B41">
        <v>1</v>
      </c>
      <c r="C41">
        <f>ROW(SmtRes!A17)</f>
        <v>17</v>
      </c>
      <c r="D41">
        <f>ROW(EtalonRes!A17)</f>
        <v>17</v>
      </c>
      <c r="E41" t="s">
        <v>62</v>
      </c>
      <c r="F41" t="s">
        <v>63</v>
      </c>
      <c r="G41" t="s">
        <v>64</v>
      </c>
      <c r="H41" t="s">
        <v>65</v>
      </c>
      <c r="I41">
        <f>ROUND(10/100,9)</f>
        <v>0.1</v>
      </c>
      <c r="J41">
        <v>0</v>
      </c>
      <c r="K41">
        <f>ROUND(10/100,9)</f>
        <v>0.1</v>
      </c>
      <c r="O41">
        <f t="shared" si="28"/>
        <v>248.97</v>
      </c>
      <c r="P41">
        <f t="shared" si="29"/>
        <v>0</v>
      </c>
      <c r="Q41">
        <f t="shared" si="30"/>
        <v>0.47</v>
      </c>
      <c r="R41">
        <f t="shared" si="31"/>
        <v>0.46</v>
      </c>
      <c r="S41">
        <f t="shared" si="32"/>
        <v>248.5</v>
      </c>
      <c r="T41">
        <f t="shared" si="33"/>
        <v>0</v>
      </c>
      <c r="U41">
        <f t="shared" si="34"/>
        <v>0.96400000000000008</v>
      </c>
      <c r="V41">
        <f t="shared" si="35"/>
        <v>1E-3</v>
      </c>
      <c r="W41">
        <f t="shared" si="36"/>
        <v>0</v>
      </c>
      <c r="X41">
        <f t="shared" si="37"/>
        <v>179.25</v>
      </c>
      <c r="Y41">
        <f t="shared" si="38"/>
        <v>129.46</v>
      </c>
      <c r="AA41">
        <v>35863109</v>
      </c>
      <c r="AB41">
        <f t="shared" si="39"/>
        <v>75.5</v>
      </c>
      <c r="AC41">
        <f t="shared" si="40"/>
        <v>0</v>
      </c>
      <c r="AD41">
        <f t="shared" si="41"/>
        <v>0.31</v>
      </c>
      <c r="AE41">
        <f t="shared" si="42"/>
        <v>0.14000000000000001</v>
      </c>
      <c r="AF41">
        <f t="shared" si="43"/>
        <v>75.19</v>
      </c>
      <c r="AG41">
        <f t="shared" si="44"/>
        <v>0</v>
      </c>
      <c r="AH41">
        <f t="shared" si="45"/>
        <v>9.64</v>
      </c>
      <c r="AI41">
        <f t="shared" si="46"/>
        <v>0.01</v>
      </c>
      <c r="AJ41">
        <f t="shared" si="47"/>
        <v>0</v>
      </c>
      <c r="AK41">
        <v>75.5</v>
      </c>
      <c r="AL41">
        <v>0</v>
      </c>
      <c r="AM41">
        <v>0.31</v>
      </c>
      <c r="AN41">
        <v>0.14000000000000001</v>
      </c>
      <c r="AO41">
        <v>75.19</v>
      </c>
      <c r="AP41">
        <v>0</v>
      </c>
      <c r="AQ41">
        <v>9.64</v>
      </c>
      <c r="AR41">
        <v>0.01</v>
      </c>
      <c r="AS41">
        <v>0</v>
      </c>
      <c r="AT41">
        <v>72</v>
      </c>
      <c r="AU41">
        <v>52</v>
      </c>
      <c r="AV41">
        <v>1</v>
      </c>
      <c r="AW41">
        <v>1</v>
      </c>
      <c r="AZ41">
        <v>1</v>
      </c>
      <c r="BA41">
        <v>33.049999999999997</v>
      </c>
      <c r="BB41">
        <v>15.06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0</v>
      </c>
      <c r="BI41">
        <v>1</v>
      </c>
      <c r="BJ41" t="s">
        <v>66</v>
      </c>
      <c r="BM41">
        <v>67001</v>
      </c>
      <c r="BN41">
        <v>0</v>
      </c>
      <c r="BO41" t="s">
        <v>63</v>
      </c>
      <c r="BP41">
        <v>1</v>
      </c>
      <c r="BQ41">
        <v>6</v>
      </c>
      <c r="BR41">
        <v>0</v>
      </c>
      <c r="BS41">
        <v>33.049999999999997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85</v>
      </c>
      <c r="CA41">
        <v>65</v>
      </c>
      <c r="CB41" t="s">
        <v>3</v>
      </c>
      <c r="CE41">
        <v>0</v>
      </c>
      <c r="CF41">
        <v>0</v>
      </c>
      <c r="CG41">
        <v>0</v>
      </c>
      <c r="CM41">
        <v>0</v>
      </c>
      <c r="CN41" t="s">
        <v>3</v>
      </c>
      <c r="CO41">
        <v>0</v>
      </c>
      <c r="CP41">
        <f t="shared" si="48"/>
        <v>248.97</v>
      </c>
      <c r="CQ41">
        <f t="shared" si="49"/>
        <v>0</v>
      </c>
      <c r="CR41">
        <f t="shared" si="50"/>
        <v>4.6686000000000005</v>
      </c>
      <c r="CS41">
        <f t="shared" si="51"/>
        <v>4.6269999999999998</v>
      </c>
      <c r="CT41">
        <f t="shared" si="52"/>
        <v>2485.0294999999996</v>
      </c>
      <c r="CU41">
        <f t="shared" si="53"/>
        <v>0</v>
      </c>
      <c r="CV41">
        <f t="shared" si="54"/>
        <v>9.64</v>
      </c>
      <c r="CW41">
        <f t="shared" si="55"/>
        <v>0.01</v>
      </c>
      <c r="CX41">
        <f t="shared" si="56"/>
        <v>0</v>
      </c>
      <c r="CY41">
        <f t="shared" si="57"/>
        <v>179.25119999999998</v>
      </c>
      <c r="CZ41">
        <f t="shared" si="58"/>
        <v>129.45920000000001</v>
      </c>
      <c r="DC41" t="s">
        <v>3</v>
      </c>
      <c r="DD41" t="s">
        <v>3</v>
      </c>
      <c r="DE41" t="s">
        <v>3</v>
      </c>
      <c r="DF41" t="s">
        <v>3</v>
      </c>
      <c r="DG41" t="s">
        <v>3</v>
      </c>
      <c r="DH41" t="s">
        <v>3</v>
      </c>
      <c r="DI41" t="s">
        <v>3</v>
      </c>
      <c r="DJ41" t="s">
        <v>3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1003</v>
      </c>
      <c r="DV41" t="s">
        <v>65</v>
      </c>
      <c r="DW41" t="s">
        <v>65</v>
      </c>
      <c r="DX41">
        <v>100</v>
      </c>
      <c r="DZ41" t="s">
        <v>3</v>
      </c>
      <c r="EA41" t="s">
        <v>3</v>
      </c>
      <c r="EB41" t="s">
        <v>3</v>
      </c>
      <c r="EC41" t="s">
        <v>3</v>
      </c>
      <c r="EE41">
        <v>29085636</v>
      </c>
      <c r="EF41">
        <v>6</v>
      </c>
      <c r="EG41" t="s">
        <v>22</v>
      </c>
      <c r="EH41">
        <v>0</v>
      </c>
      <c r="EI41" t="s">
        <v>3</v>
      </c>
      <c r="EJ41">
        <v>1</v>
      </c>
      <c r="EK41">
        <v>67001</v>
      </c>
      <c r="EL41" t="s">
        <v>60</v>
      </c>
      <c r="EM41" t="s">
        <v>61</v>
      </c>
      <c r="EO41" t="s">
        <v>3</v>
      </c>
      <c r="EQ41">
        <v>0</v>
      </c>
      <c r="ER41">
        <v>75.5</v>
      </c>
      <c r="ES41">
        <v>0</v>
      </c>
      <c r="ET41">
        <v>0.31</v>
      </c>
      <c r="EU41">
        <v>0.14000000000000001</v>
      </c>
      <c r="EV41">
        <v>75.19</v>
      </c>
      <c r="EW41">
        <v>9.64</v>
      </c>
      <c r="EX41">
        <v>0.01</v>
      </c>
      <c r="EY41">
        <v>0</v>
      </c>
      <c r="FQ41">
        <v>0</v>
      </c>
      <c r="FR41">
        <f t="shared" si="59"/>
        <v>0</v>
      </c>
      <c r="FS41">
        <v>0</v>
      </c>
      <c r="FV41" t="s">
        <v>25</v>
      </c>
      <c r="FW41" t="s">
        <v>26</v>
      </c>
      <c r="FX41">
        <v>85</v>
      </c>
      <c r="FY41">
        <v>65</v>
      </c>
      <c r="GA41" t="s">
        <v>3</v>
      </c>
      <c r="GD41">
        <v>1</v>
      </c>
      <c r="GF41">
        <v>-1480086875</v>
      </c>
      <c r="GG41">
        <v>2</v>
      </c>
      <c r="GH41">
        <v>1</v>
      </c>
      <c r="GI41">
        <v>2</v>
      </c>
      <c r="GJ41">
        <v>0</v>
      </c>
      <c r="GK41">
        <v>0</v>
      </c>
      <c r="GL41">
        <f t="shared" si="60"/>
        <v>0</v>
      </c>
      <c r="GM41">
        <f t="shared" si="61"/>
        <v>557.67999999999995</v>
      </c>
      <c r="GN41">
        <f t="shared" si="62"/>
        <v>557.67999999999995</v>
      </c>
      <c r="GO41">
        <f t="shared" si="63"/>
        <v>0</v>
      </c>
      <c r="GP41">
        <f t="shared" si="64"/>
        <v>0</v>
      </c>
      <c r="GR41">
        <v>0</v>
      </c>
      <c r="GS41">
        <v>3</v>
      </c>
      <c r="GT41">
        <v>0</v>
      </c>
      <c r="GU41" t="s">
        <v>3</v>
      </c>
      <c r="GV41">
        <f t="shared" si="65"/>
        <v>0</v>
      </c>
      <c r="GW41">
        <v>1</v>
      </c>
      <c r="GX41">
        <f t="shared" si="66"/>
        <v>0</v>
      </c>
      <c r="HA41">
        <v>0</v>
      </c>
      <c r="HB41">
        <v>0</v>
      </c>
      <c r="HC41">
        <f t="shared" si="67"/>
        <v>0</v>
      </c>
      <c r="HE41" t="s">
        <v>3</v>
      </c>
      <c r="HF41" t="s">
        <v>3</v>
      </c>
      <c r="HM41" t="s">
        <v>3</v>
      </c>
      <c r="IK41">
        <v>0</v>
      </c>
    </row>
    <row r="42" spans="1:245">
      <c r="A42">
        <v>17</v>
      </c>
      <c r="B42">
        <v>1</v>
      </c>
      <c r="C42">
        <f>ROW(SmtRes!A20)</f>
        <v>20</v>
      </c>
      <c r="D42">
        <f>ROW(EtalonRes!A20)</f>
        <v>20</v>
      </c>
      <c r="E42" t="s">
        <v>67</v>
      </c>
      <c r="F42" t="s">
        <v>68</v>
      </c>
      <c r="G42" t="s">
        <v>69</v>
      </c>
      <c r="H42" t="s">
        <v>58</v>
      </c>
      <c r="I42">
        <f>ROUND(2/100,9)</f>
        <v>0.02</v>
      </c>
      <c r="J42">
        <v>0</v>
      </c>
      <c r="K42">
        <f>ROUND(2/100,9)</f>
        <v>0.02</v>
      </c>
      <c r="O42">
        <f t="shared" si="28"/>
        <v>95.59</v>
      </c>
      <c r="P42">
        <f t="shared" si="29"/>
        <v>0</v>
      </c>
      <c r="Q42">
        <f t="shared" si="30"/>
        <v>0.75</v>
      </c>
      <c r="R42">
        <f t="shared" si="31"/>
        <v>0.71</v>
      </c>
      <c r="S42">
        <f t="shared" si="32"/>
        <v>94.84</v>
      </c>
      <c r="T42">
        <f t="shared" si="33"/>
        <v>0</v>
      </c>
      <c r="U42">
        <f t="shared" si="34"/>
        <v>0.35780000000000001</v>
      </c>
      <c r="V42">
        <f t="shared" si="35"/>
        <v>1.6000000000000001E-3</v>
      </c>
      <c r="W42">
        <f t="shared" si="36"/>
        <v>0</v>
      </c>
      <c r="X42">
        <f t="shared" si="37"/>
        <v>68.8</v>
      </c>
      <c r="Y42">
        <f t="shared" si="38"/>
        <v>49.69</v>
      </c>
      <c r="AA42">
        <v>35863109</v>
      </c>
      <c r="AB42">
        <f t="shared" si="39"/>
        <v>145.97999999999999</v>
      </c>
      <c r="AC42">
        <f t="shared" si="40"/>
        <v>0</v>
      </c>
      <c r="AD42">
        <f t="shared" si="41"/>
        <v>2.5</v>
      </c>
      <c r="AE42">
        <f t="shared" si="42"/>
        <v>1.08</v>
      </c>
      <c r="AF42">
        <f t="shared" si="43"/>
        <v>143.47999999999999</v>
      </c>
      <c r="AG42">
        <f t="shared" si="44"/>
        <v>0</v>
      </c>
      <c r="AH42">
        <f t="shared" si="45"/>
        <v>17.89</v>
      </c>
      <c r="AI42">
        <f t="shared" si="46"/>
        <v>0.08</v>
      </c>
      <c r="AJ42">
        <f t="shared" si="47"/>
        <v>0</v>
      </c>
      <c r="AK42">
        <v>145.97999999999999</v>
      </c>
      <c r="AL42">
        <v>0</v>
      </c>
      <c r="AM42">
        <v>2.5</v>
      </c>
      <c r="AN42">
        <v>1.08</v>
      </c>
      <c r="AO42">
        <v>143.47999999999999</v>
      </c>
      <c r="AP42">
        <v>0</v>
      </c>
      <c r="AQ42">
        <v>17.89</v>
      </c>
      <c r="AR42">
        <v>0.08</v>
      </c>
      <c r="AS42">
        <v>0</v>
      </c>
      <c r="AT42">
        <v>72</v>
      </c>
      <c r="AU42">
        <v>52</v>
      </c>
      <c r="AV42">
        <v>1</v>
      </c>
      <c r="AW42">
        <v>1</v>
      </c>
      <c r="AZ42">
        <v>1</v>
      </c>
      <c r="BA42">
        <v>33.049999999999997</v>
      </c>
      <c r="BB42">
        <v>14.94</v>
      </c>
      <c r="BC42">
        <v>1</v>
      </c>
      <c r="BD42" t="s">
        <v>3</v>
      </c>
      <c r="BE42" t="s">
        <v>3</v>
      </c>
      <c r="BF42" t="s">
        <v>3</v>
      </c>
      <c r="BG42" t="s">
        <v>3</v>
      </c>
      <c r="BH42">
        <v>0</v>
      </c>
      <c r="BI42">
        <v>1</v>
      </c>
      <c r="BJ42" t="s">
        <v>70</v>
      </c>
      <c r="BM42">
        <v>67001</v>
      </c>
      <c r="BN42">
        <v>0</v>
      </c>
      <c r="BO42" t="s">
        <v>68</v>
      </c>
      <c r="BP42">
        <v>1</v>
      </c>
      <c r="BQ42">
        <v>6</v>
      </c>
      <c r="BR42">
        <v>0</v>
      </c>
      <c r="BS42">
        <v>33.049999999999997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85</v>
      </c>
      <c r="CA42">
        <v>65</v>
      </c>
      <c r="CB42" t="s">
        <v>3</v>
      </c>
      <c r="CE42">
        <v>0</v>
      </c>
      <c r="CF42">
        <v>0</v>
      </c>
      <c r="CG42">
        <v>0</v>
      </c>
      <c r="CM42">
        <v>0</v>
      </c>
      <c r="CN42" t="s">
        <v>3</v>
      </c>
      <c r="CO42">
        <v>0</v>
      </c>
      <c r="CP42">
        <f t="shared" si="48"/>
        <v>95.59</v>
      </c>
      <c r="CQ42">
        <f t="shared" si="49"/>
        <v>0</v>
      </c>
      <c r="CR42">
        <f t="shared" si="50"/>
        <v>37.35</v>
      </c>
      <c r="CS42">
        <f t="shared" si="51"/>
        <v>35.694000000000003</v>
      </c>
      <c r="CT42">
        <f t="shared" si="52"/>
        <v>4742.0139999999992</v>
      </c>
      <c r="CU42">
        <f t="shared" si="53"/>
        <v>0</v>
      </c>
      <c r="CV42">
        <f t="shared" si="54"/>
        <v>17.89</v>
      </c>
      <c r="CW42">
        <f t="shared" si="55"/>
        <v>0.08</v>
      </c>
      <c r="CX42">
        <f t="shared" si="56"/>
        <v>0</v>
      </c>
      <c r="CY42">
        <f t="shared" si="57"/>
        <v>68.795999999999992</v>
      </c>
      <c r="CZ42">
        <f t="shared" si="58"/>
        <v>49.685999999999993</v>
      </c>
      <c r="DC42" t="s">
        <v>3</v>
      </c>
      <c r="DD42" t="s">
        <v>3</v>
      </c>
      <c r="DE42" t="s">
        <v>3</v>
      </c>
      <c r="DF42" t="s">
        <v>3</v>
      </c>
      <c r="DG42" t="s">
        <v>3</v>
      </c>
      <c r="DH42" t="s">
        <v>3</v>
      </c>
      <c r="DI42" t="s">
        <v>3</v>
      </c>
      <c r="DJ42" t="s">
        <v>3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DU42">
        <v>1010</v>
      </c>
      <c r="DV42" t="s">
        <v>58</v>
      </c>
      <c r="DW42" t="s">
        <v>58</v>
      </c>
      <c r="DX42">
        <v>100</v>
      </c>
      <c r="DZ42" t="s">
        <v>3</v>
      </c>
      <c r="EA42" t="s">
        <v>3</v>
      </c>
      <c r="EB42" t="s">
        <v>3</v>
      </c>
      <c r="EC42" t="s">
        <v>3</v>
      </c>
      <c r="EE42">
        <v>29085636</v>
      </c>
      <c r="EF42">
        <v>6</v>
      </c>
      <c r="EG42" t="s">
        <v>22</v>
      </c>
      <c r="EH42">
        <v>0</v>
      </c>
      <c r="EI42" t="s">
        <v>3</v>
      </c>
      <c r="EJ42">
        <v>1</v>
      </c>
      <c r="EK42">
        <v>67001</v>
      </c>
      <c r="EL42" t="s">
        <v>60</v>
      </c>
      <c r="EM42" t="s">
        <v>61</v>
      </c>
      <c r="EO42" t="s">
        <v>3</v>
      </c>
      <c r="EQ42">
        <v>0</v>
      </c>
      <c r="ER42">
        <v>145.97999999999999</v>
      </c>
      <c r="ES42">
        <v>0</v>
      </c>
      <c r="ET42">
        <v>2.5</v>
      </c>
      <c r="EU42">
        <v>1.08</v>
      </c>
      <c r="EV42">
        <v>143.47999999999999</v>
      </c>
      <c r="EW42">
        <v>17.89</v>
      </c>
      <c r="EX42">
        <v>0.08</v>
      </c>
      <c r="EY42">
        <v>0</v>
      </c>
      <c r="FQ42">
        <v>0</v>
      </c>
      <c r="FR42">
        <f t="shared" si="59"/>
        <v>0</v>
      </c>
      <c r="FS42">
        <v>0</v>
      </c>
      <c r="FV42" t="s">
        <v>25</v>
      </c>
      <c r="FW42" t="s">
        <v>26</v>
      </c>
      <c r="FX42">
        <v>85</v>
      </c>
      <c r="FY42">
        <v>65</v>
      </c>
      <c r="GA42" t="s">
        <v>3</v>
      </c>
      <c r="GD42">
        <v>1</v>
      </c>
      <c r="GF42">
        <v>1945260508</v>
      </c>
      <c r="GG42">
        <v>2</v>
      </c>
      <c r="GH42">
        <v>1</v>
      </c>
      <c r="GI42">
        <v>2</v>
      </c>
      <c r="GJ42">
        <v>0</v>
      </c>
      <c r="GK42">
        <v>0</v>
      </c>
      <c r="GL42">
        <f t="shared" si="60"/>
        <v>0</v>
      </c>
      <c r="GM42">
        <f t="shared" si="61"/>
        <v>214.08</v>
      </c>
      <c r="GN42">
        <f t="shared" si="62"/>
        <v>214.08</v>
      </c>
      <c r="GO42">
        <f t="shared" si="63"/>
        <v>0</v>
      </c>
      <c r="GP42">
        <f t="shared" si="64"/>
        <v>0</v>
      </c>
      <c r="GR42">
        <v>0</v>
      </c>
      <c r="GS42">
        <v>3</v>
      </c>
      <c r="GT42">
        <v>0</v>
      </c>
      <c r="GU42" t="s">
        <v>3</v>
      </c>
      <c r="GV42">
        <f t="shared" si="65"/>
        <v>0</v>
      </c>
      <c r="GW42">
        <v>1</v>
      </c>
      <c r="GX42">
        <f t="shared" si="66"/>
        <v>0</v>
      </c>
      <c r="HA42">
        <v>0</v>
      </c>
      <c r="HB42">
        <v>0</v>
      </c>
      <c r="HC42">
        <f t="shared" si="67"/>
        <v>0</v>
      </c>
      <c r="HE42" t="s">
        <v>3</v>
      </c>
      <c r="HF42" t="s">
        <v>3</v>
      </c>
      <c r="HM42" t="s">
        <v>3</v>
      </c>
      <c r="IK42">
        <v>0</v>
      </c>
    </row>
    <row r="44" spans="1:245">
      <c r="A44" s="2">
        <v>51</v>
      </c>
      <c r="B44" s="2">
        <f>B28</f>
        <v>1</v>
      </c>
      <c r="C44" s="2">
        <f>A28</f>
        <v>5</v>
      </c>
      <c r="D44" s="2">
        <f>ROW(A28)</f>
        <v>28</v>
      </c>
      <c r="E44" s="2"/>
      <c r="F44" s="2" t="str">
        <f>IF(F28&lt;&gt;"",F28,"")</f>
        <v>Новый подраздел</v>
      </c>
      <c r="G44" s="2" t="str">
        <f>IF(G28&lt;&gt;"",G28,"")</f>
        <v>демонтаж</v>
      </c>
      <c r="H44" s="2">
        <v>0</v>
      </c>
      <c r="I44" s="2"/>
      <c r="J44" s="2"/>
      <c r="K44" s="2"/>
      <c r="L44" s="2"/>
      <c r="M44" s="2"/>
      <c r="N44" s="2"/>
      <c r="O44" s="2">
        <f t="shared" ref="O44:T44" si="68">ROUND(AB44,2)</f>
        <v>2303.09</v>
      </c>
      <c r="P44" s="2">
        <f t="shared" si="68"/>
        <v>0</v>
      </c>
      <c r="Q44" s="2">
        <f t="shared" si="68"/>
        <v>53.32</v>
      </c>
      <c r="R44" s="2">
        <f t="shared" si="68"/>
        <v>35.71</v>
      </c>
      <c r="S44" s="2">
        <f t="shared" si="68"/>
        <v>2249.77</v>
      </c>
      <c r="T44" s="2">
        <f t="shared" si="68"/>
        <v>0</v>
      </c>
      <c r="U44" s="2">
        <f>AH44</f>
        <v>8.6158260000000002</v>
      </c>
      <c r="V44" s="2">
        <f>AI44</f>
        <v>0.10020000000000003</v>
      </c>
      <c r="W44" s="2">
        <f>ROUND(AJ44,2)</f>
        <v>0</v>
      </c>
      <c r="X44" s="2">
        <f>ROUND(AK44,2)</f>
        <v>1589.86</v>
      </c>
      <c r="Y44" s="2">
        <f>ROUND(AL44,2)</f>
        <v>1187</v>
      </c>
      <c r="Z44" s="2"/>
      <c r="AA44" s="2"/>
      <c r="AB44" s="2">
        <f>ROUND(SUMIF(AA32:AA42,"=35863109",O32:O42),2)</f>
        <v>2303.09</v>
      </c>
      <c r="AC44" s="2">
        <f>ROUND(SUMIF(AA32:AA42,"=35863109",P32:P42),2)</f>
        <v>0</v>
      </c>
      <c r="AD44" s="2">
        <f>ROUND(SUMIF(AA32:AA42,"=35863109",Q32:Q42),2)</f>
        <v>53.32</v>
      </c>
      <c r="AE44" s="2">
        <f>ROUND(SUMIF(AA32:AA42,"=35863109",R32:R42),2)</f>
        <v>35.71</v>
      </c>
      <c r="AF44" s="2">
        <f>ROUND(SUMIF(AA32:AA42,"=35863109",S32:S42),2)</f>
        <v>2249.77</v>
      </c>
      <c r="AG44" s="2">
        <f>ROUND(SUMIF(AA32:AA42,"=35863109",T32:T42),2)</f>
        <v>0</v>
      </c>
      <c r="AH44" s="2">
        <f>SUMIF(AA32:AA42,"=35863109",U32:U42)</f>
        <v>8.6158260000000002</v>
      </c>
      <c r="AI44" s="2">
        <f>SUMIF(AA32:AA42,"=35863109",V32:V42)</f>
        <v>0.10020000000000003</v>
      </c>
      <c r="AJ44" s="2">
        <f>ROUND(SUMIF(AA32:AA42,"=35863109",W32:W42),2)</f>
        <v>0</v>
      </c>
      <c r="AK44" s="2">
        <f>ROUND(SUMIF(AA32:AA42,"=35863109",X32:X42),2)</f>
        <v>1589.86</v>
      </c>
      <c r="AL44" s="2">
        <f>ROUND(SUMIF(AA32:AA42,"=35863109",Y32:Y42),2)</f>
        <v>1187</v>
      </c>
      <c r="AM44" s="2"/>
      <c r="AN44" s="2"/>
      <c r="AO44" s="2">
        <f t="shared" ref="AO44:BD44" si="69">ROUND(BX44,2)</f>
        <v>0</v>
      </c>
      <c r="AP44" s="2">
        <f t="shared" si="69"/>
        <v>0</v>
      </c>
      <c r="AQ44" s="2">
        <f t="shared" si="69"/>
        <v>0</v>
      </c>
      <c r="AR44" s="2">
        <f t="shared" si="69"/>
        <v>5079.95</v>
      </c>
      <c r="AS44" s="2">
        <f t="shared" si="69"/>
        <v>5079.95</v>
      </c>
      <c r="AT44" s="2">
        <f t="shared" si="69"/>
        <v>0</v>
      </c>
      <c r="AU44" s="2">
        <f t="shared" si="69"/>
        <v>0</v>
      </c>
      <c r="AV44" s="2">
        <f t="shared" si="69"/>
        <v>0</v>
      </c>
      <c r="AW44" s="2">
        <f t="shared" si="69"/>
        <v>0</v>
      </c>
      <c r="AX44" s="2">
        <f t="shared" si="69"/>
        <v>0</v>
      </c>
      <c r="AY44" s="2">
        <f t="shared" si="69"/>
        <v>0</v>
      </c>
      <c r="AZ44" s="2">
        <f t="shared" si="69"/>
        <v>0</v>
      </c>
      <c r="BA44" s="2">
        <f t="shared" si="69"/>
        <v>0</v>
      </c>
      <c r="BB44" s="2">
        <f t="shared" si="69"/>
        <v>0</v>
      </c>
      <c r="BC44" s="2">
        <f t="shared" si="69"/>
        <v>0</v>
      </c>
      <c r="BD44" s="2">
        <f t="shared" si="69"/>
        <v>0</v>
      </c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>
        <f>ROUND(SUMIF(AA32:AA42,"=35863109",FQ32:FQ42),2)</f>
        <v>0</v>
      </c>
      <c r="BY44" s="2">
        <f>ROUND(SUMIF(AA32:AA42,"=35863109",FR32:FR42),2)</f>
        <v>0</v>
      </c>
      <c r="BZ44" s="2">
        <f>ROUND(SUMIF(AA32:AA42,"=35863109",GL32:GL42),2)</f>
        <v>0</v>
      </c>
      <c r="CA44" s="2">
        <f>ROUND(SUMIF(AA32:AA42,"=35863109",GM32:GM42),2)</f>
        <v>5079.95</v>
      </c>
      <c r="CB44" s="2">
        <f>ROUND(SUMIF(AA32:AA42,"=35863109",GN32:GN42),2)</f>
        <v>5079.95</v>
      </c>
      <c r="CC44" s="2">
        <f>ROUND(SUMIF(AA32:AA42,"=35863109",GO32:GO42),2)</f>
        <v>0</v>
      </c>
      <c r="CD44" s="2">
        <f>ROUND(SUMIF(AA32:AA42,"=35863109",GP32:GP42),2)</f>
        <v>0</v>
      </c>
      <c r="CE44" s="2">
        <f>AC44-BX44</f>
        <v>0</v>
      </c>
      <c r="CF44" s="2">
        <f>AC44-BY44</f>
        <v>0</v>
      </c>
      <c r="CG44" s="2">
        <f>BX44-BZ44</f>
        <v>0</v>
      </c>
      <c r="CH44" s="2">
        <f>AC44-BX44-BY44+BZ44</f>
        <v>0</v>
      </c>
      <c r="CI44" s="2">
        <f>BY44-BZ44</f>
        <v>0</v>
      </c>
      <c r="CJ44" s="2">
        <f>ROUND(SUMIF(AA32:AA42,"=35863109",GX32:GX42),2)</f>
        <v>0</v>
      </c>
      <c r="CK44" s="2">
        <f>ROUND(SUMIF(AA32:AA42,"=35863109",GY32:GY42),2)</f>
        <v>0</v>
      </c>
      <c r="CL44" s="2">
        <f>ROUND(SUMIF(AA32:AA42,"=35863109",GZ32:GZ42),2)</f>
        <v>0</v>
      </c>
      <c r="CM44" s="2">
        <f>ROUND(SUMIF(AA32:AA42,"=35863109",HD32:HD42),2)</f>
        <v>0</v>
      </c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>
        <v>0</v>
      </c>
    </row>
    <row r="46" spans="1:245">
      <c r="A46" s="4">
        <v>50</v>
      </c>
      <c r="B46" s="4">
        <v>0</v>
      </c>
      <c r="C46" s="4">
        <v>0</v>
      </c>
      <c r="D46" s="4">
        <v>1</v>
      </c>
      <c r="E46" s="4">
        <v>201</v>
      </c>
      <c r="F46" s="4">
        <f>ROUND(Source!O44,O46)</f>
        <v>2303.09</v>
      </c>
      <c r="G46" s="4" t="s">
        <v>71</v>
      </c>
      <c r="H46" s="4" t="s">
        <v>72</v>
      </c>
      <c r="I46" s="4"/>
      <c r="J46" s="4"/>
      <c r="K46" s="4">
        <v>201</v>
      </c>
      <c r="L46" s="4">
        <v>1</v>
      </c>
      <c r="M46" s="4">
        <v>3</v>
      </c>
      <c r="N46" s="4" t="s">
        <v>3</v>
      </c>
      <c r="O46" s="4">
        <v>2</v>
      </c>
      <c r="P46" s="4"/>
      <c r="Q46" s="4"/>
      <c r="R46" s="4"/>
      <c r="S46" s="4"/>
      <c r="T46" s="4"/>
      <c r="U46" s="4"/>
      <c r="V46" s="4"/>
      <c r="W46" s="4"/>
    </row>
    <row r="47" spans="1:245">
      <c r="A47" s="4">
        <v>50</v>
      </c>
      <c r="B47" s="4">
        <v>0</v>
      </c>
      <c r="C47" s="4">
        <v>0</v>
      </c>
      <c r="D47" s="4">
        <v>1</v>
      </c>
      <c r="E47" s="4">
        <v>202</v>
      </c>
      <c r="F47" s="4">
        <f>ROUND(Source!P44,O47)</f>
        <v>0</v>
      </c>
      <c r="G47" s="4" t="s">
        <v>73</v>
      </c>
      <c r="H47" s="4" t="s">
        <v>74</v>
      </c>
      <c r="I47" s="4"/>
      <c r="J47" s="4"/>
      <c r="K47" s="4">
        <v>202</v>
      </c>
      <c r="L47" s="4">
        <v>2</v>
      </c>
      <c r="M47" s="4">
        <v>3</v>
      </c>
      <c r="N47" s="4" t="s">
        <v>3</v>
      </c>
      <c r="O47" s="4">
        <v>2</v>
      </c>
      <c r="P47" s="4"/>
      <c r="Q47" s="4"/>
      <c r="R47" s="4"/>
      <c r="S47" s="4"/>
      <c r="T47" s="4"/>
      <c r="U47" s="4"/>
      <c r="V47" s="4"/>
      <c r="W47" s="4"/>
    </row>
    <row r="48" spans="1:245">
      <c r="A48" s="4">
        <v>50</v>
      </c>
      <c r="B48" s="4">
        <v>0</v>
      </c>
      <c r="C48" s="4">
        <v>0</v>
      </c>
      <c r="D48" s="4">
        <v>1</v>
      </c>
      <c r="E48" s="4">
        <v>222</v>
      </c>
      <c r="F48" s="4">
        <f>ROUND(Source!AO44,O48)</f>
        <v>0</v>
      </c>
      <c r="G48" s="4" t="s">
        <v>75</v>
      </c>
      <c r="H48" s="4" t="s">
        <v>76</v>
      </c>
      <c r="I48" s="4"/>
      <c r="J48" s="4"/>
      <c r="K48" s="4">
        <v>222</v>
      </c>
      <c r="L48" s="4">
        <v>3</v>
      </c>
      <c r="M48" s="4">
        <v>3</v>
      </c>
      <c r="N48" s="4" t="s">
        <v>3</v>
      </c>
      <c r="O48" s="4">
        <v>2</v>
      </c>
      <c r="P48" s="4"/>
      <c r="Q48" s="4"/>
      <c r="R48" s="4"/>
      <c r="S48" s="4"/>
      <c r="T48" s="4"/>
      <c r="U48" s="4"/>
      <c r="V48" s="4"/>
      <c r="W48" s="4"/>
    </row>
    <row r="49" spans="1:23">
      <c r="A49" s="4">
        <v>50</v>
      </c>
      <c r="B49" s="4">
        <v>0</v>
      </c>
      <c r="C49" s="4">
        <v>0</v>
      </c>
      <c r="D49" s="4">
        <v>1</v>
      </c>
      <c r="E49" s="4">
        <v>225</v>
      </c>
      <c r="F49" s="4">
        <f>ROUND(Source!AV44,O49)</f>
        <v>0</v>
      </c>
      <c r="G49" s="4" t="s">
        <v>77</v>
      </c>
      <c r="H49" s="4" t="s">
        <v>78</v>
      </c>
      <c r="I49" s="4"/>
      <c r="J49" s="4"/>
      <c r="K49" s="4">
        <v>225</v>
      </c>
      <c r="L49" s="4">
        <v>4</v>
      </c>
      <c r="M49" s="4">
        <v>3</v>
      </c>
      <c r="N49" s="4" t="s">
        <v>3</v>
      </c>
      <c r="O49" s="4">
        <v>2</v>
      </c>
      <c r="P49" s="4"/>
      <c r="Q49" s="4"/>
      <c r="R49" s="4"/>
      <c r="S49" s="4"/>
      <c r="T49" s="4"/>
      <c r="U49" s="4"/>
      <c r="V49" s="4"/>
      <c r="W49" s="4"/>
    </row>
    <row r="50" spans="1:23">
      <c r="A50" s="4">
        <v>50</v>
      </c>
      <c r="B50" s="4">
        <v>0</v>
      </c>
      <c r="C50" s="4">
        <v>0</v>
      </c>
      <c r="D50" s="4">
        <v>1</v>
      </c>
      <c r="E50" s="4">
        <v>226</v>
      </c>
      <c r="F50" s="4">
        <f>ROUND(Source!AW44,O50)</f>
        <v>0</v>
      </c>
      <c r="G50" s="4" t="s">
        <v>79</v>
      </c>
      <c r="H50" s="4" t="s">
        <v>80</v>
      </c>
      <c r="I50" s="4"/>
      <c r="J50" s="4"/>
      <c r="K50" s="4">
        <v>226</v>
      </c>
      <c r="L50" s="4">
        <v>5</v>
      </c>
      <c r="M50" s="4">
        <v>3</v>
      </c>
      <c r="N50" s="4" t="s">
        <v>3</v>
      </c>
      <c r="O50" s="4">
        <v>2</v>
      </c>
      <c r="P50" s="4"/>
      <c r="Q50" s="4"/>
      <c r="R50" s="4"/>
      <c r="S50" s="4"/>
      <c r="T50" s="4"/>
      <c r="U50" s="4"/>
      <c r="V50" s="4"/>
      <c r="W50" s="4"/>
    </row>
    <row r="51" spans="1:23">
      <c r="A51" s="4">
        <v>50</v>
      </c>
      <c r="B51" s="4">
        <v>0</v>
      </c>
      <c r="C51" s="4">
        <v>0</v>
      </c>
      <c r="D51" s="4">
        <v>1</v>
      </c>
      <c r="E51" s="4">
        <v>227</v>
      </c>
      <c r="F51" s="4">
        <f>ROUND(Source!AX44,O51)</f>
        <v>0</v>
      </c>
      <c r="G51" s="4" t="s">
        <v>81</v>
      </c>
      <c r="H51" s="4" t="s">
        <v>82</v>
      </c>
      <c r="I51" s="4"/>
      <c r="J51" s="4"/>
      <c r="K51" s="4">
        <v>227</v>
      </c>
      <c r="L51" s="4">
        <v>6</v>
      </c>
      <c r="M51" s="4">
        <v>3</v>
      </c>
      <c r="N51" s="4" t="s">
        <v>3</v>
      </c>
      <c r="O51" s="4">
        <v>2</v>
      </c>
      <c r="P51" s="4"/>
      <c r="Q51" s="4"/>
      <c r="R51" s="4"/>
      <c r="S51" s="4"/>
      <c r="T51" s="4"/>
      <c r="U51" s="4"/>
      <c r="V51" s="4"/>
      <c r="W51" s="4"/>
    </row>
    <row r="52" spans="1:23">
      <c r="A52" s="4">
        <v>50</v>
      </c>
      <c r="B52" s="4">
        <v>0</v>
      </c>
      <c r="C52" s="4">
        <v>0</v>
      </c>
      <c r="D52" s="4">
        <v>1</v>
      </c>
      <c r="E52" s="4">
        <v>228</v>
      </c>
      <c r="F52" s="4">
        <f>ROUND(Source!AY44,O52)</f>
        <v>0</v>
      </c>
      <c r="G52" s="4" t="s">
        <v>83</v>
      </c>
      <c r="H52" s="4" t="s">
        <v>84</v>
      </c>
      <c r="I52" s="4"/>
      <c r="J52" s="4"/>
      <c r="K52" s="4">
        <v>228</v>
      </c>
      <c r="L52" s="4">
        <v>7</v>
      </c>
      <c r="M52" s="4">
        <v>3</v>
      </c>
      <c r="N52" s="4" t="s">
        <v>3</v>
      </c>
      <c r="O52" s="4">
        <v>2</v>
      </c>
      <c r="P52" s="4"/>
      <c r="Q52" s="4"/>
      <c r="R52" s="4"/>
      <c r="S52" s="4"/>
      <c r="T52" s="4"/>
      <c r="U52" s="4"/>
      <c r="V52" s="4"/>
      <c r="W52" s="4"/>
    </row>
    <row r="53" spans="1:23">
      <c r="A53" s="4">
        <v>50</v>
      </c>
      <c r="B53" s="4">
        <v>0</v>
      </c>
      <c r="C53" s="4">
        <v>0</v>
      </c>
      <c r="D53" s="4">
        <v>1</v>
      </c>
      <c r="E53" s="4">
        <v>216</v>
      </c>
      <c r="F53" s="4">
        <f>ROUND(Source!AP44,O53)</f>
        <v>0</v>
      </c>
      <c r="G53" s="4" t="s">
        <v>85</v>
      </c>
      <c r="H53" s="4" t="s">
        <v>86</v>
      </c>
      <c r="I53" s="4"/>
      <c r="J53" s="4"/>
      <c r="K53" s="4">
        <v>216</v>
      </c>
      <c r="L53" s="4">
        <v>8</v>
      </c>
      <c r="M53" s="4">
        <v>3</v>
      </c>
      <c r="N53" s="4" t="s">
        <v>3</v>
      </c>
      <c r="O53" s="4">
        <v>2</v>
      </c>
      <c r="P53" s="4"/>
      <c r="Q53" s="4"/>
      <c r="R53" s="4"/>
      <c r="S53" s="4"/>
      <c r="T53" s="4"/>
      <c r="U53" s="4"/>
      <c r="V53" s="4"/>
      <c r="W53" s="4"/>
    </row>
    <row r="54" spans="1:23">
      <c r="A54" s="4">
        <v>50</v>
      </c>
      <c r="B54" s="4">
        <v>0</v>
      </c>
      <c r="C54" s="4">
        <v>0</v>
      </c>
      <c r="D54" s="4">
        <v>1</v>
      </c>
      <c r="E54" s="4">
        <v>223</v>
      </c>
      <c r="F54" s="4">
        <f>ROUND(Source!AQ44,O54)</f>
        <v>0</v>
      </c>
      <c r="G54" s="4" t="s">
        <v>87</v>
      </c>
      <c r="H54" s="4" t="s">
        <v>88</v>
      </c>
      <c r="I54" s="4"/>
      <c r="J54" s="4"/>
      <c r="K54" s="4">
        <v>223</v>
      </c>
      <c r="L54" s="4">
        <v>9</v>
      </c>
      <c r="M54" s="4">
        <v>3</v>
      </c>
      <c r="N54" s="4" t="s">
        <v>3</v>
      </c>
      <c r="O54" s="4">
        <v>2</v>
      </c>
      <c r="P54" s="4"/>
      <c r="Q54" s="4"/>
      <c r="R54" s="4"/>
      <c r="S54" s="4"/>
      <c r="T54" s="4"/>
      <c r="U54" s="4"/>
      <c r="V54" s="4"/>
      <c r="W54" s="4"/>
    </row>
    <row r="55" spans="1:23">
      <c r="A55" s="4">
        <v>50</v>
      </c>
      <c r="B55" s="4">
        <v>0</v>
      </c>
      <c r="C55" s="4">
        <v>0</v>
      </c>
      <c r="D55" s="4">
        <v>1</v>
      </c>
      <c r="E55" s="4">
        <v>229</v>
      </c>
      <c r="F55" s="4">
        <f>ROUND(Source!AZ44,O55)</f>
        <v>0</v>
      </c>
      <c r="G55" s="4" t="s">
        <v>89</v>
      </c>
      <c r="H55" s="4" t="s">
        <v>90</v>
      </c>
      <c r="I55" s="4"/>
      <c r="J55" s="4"/>
      <c r="K55" s="4">
        <v>229</v>
      </c>
      <c r="L55" s="4">
        <v>10</v>
      </c>
      <c r="M55" s="4">
        <v>3</v>
      </c>
      <c r="N55" s="4" t="s">
        <v>3</v>
      </c>
      <c r="O55" s="4">
        <v>2</v>
      </c>
      <c r="P55" s="4"/>
      <c r="Q55" s="4"/>
      <c r="R55" s="4"/>
      <c r="S55" s="4"/>
      <c r="T55" s="4"/>
      <c r="U55" s="4"/>
      <c r="V55" s="4"/>
      <c r="W55" s="4"/>
    </row>
    <row r="56" spans="1:23">
      <c r="A56" s="4">
        <v>50</v>
      </c>
      <c r="B56" s="4">
        <v>0</v>
      </c>
      <c r="C56" s="4">
        <v>0</v>
      </c>
      <c r="D56" s="4">
        <v>1</v>
      </c>
      <c r="E56" s="4">
        <v>203</v>
      </c>
      <c r="F56" s="4">
        <f>ROUND(Source!Q44,O56)</f>
        <v>53.32</v>
      </c>
      <c r="G56" s="4" t="s">
        <v>91</v>
      </c>
      <c r="H56" s="4" t="s">
        <v>92</v>
      </c>
      <c r="I56" s="4"/>
      <c r="J56" s="4"/>
      <c r="K56" s="4">
        <v>203</v>
      </c>
      <c r="L56" s="4">
        <v>11</v>
      </c>
      <c r="M56" s="4">
        <v>3</v>
      </c>
      <c r="N56" s="4" t="s">
        <v>3</v>
      </c>
      <c r="O56" s="4">
        <v>2</v>
      </c>
      <c r="P56" s="4"/>
      <c r="Q56" s="4"/>
      <c r="R56" s="4"/>
      <c r="S56" s="4"/>
      <c r="T56" s="4"/>
      <c r="U56" s="4"/>
      <c r="V56" s="4"/>
      <c r="W56" s="4"/>
    </row>
    <row r="57" spans="1:23">
      <c r="A57" s="4">
        <v>50</v>
      </c>
      <c r="B57" s="4">
        <v>0</v>
      </c>
      <c r="C57" s="4">
        <v>0</v>
      </c>
      <c r="D57" s="4">
        <v>1</v>
      </c>
      <c r="E57" s="4">
        <v>231</v>
      </c>
      <c r="F57" s="4">
        <f>ROUND(Source!BB44,O57)</f>
        <v>0</v>
      </c>
      <c r="G57" s="4" t="s">
        <v>93</v>
      </c>
      <c r="H57" s="4" t="s">
        <v>94</v>
      </c>
      <c r="I57" s="4"/>
      <c r="J57" s="4"/>
      <c r="K57" s="4">
        <v>231</v>
      </c>
      <c r="L57" s="4">
        <v>12</v>
      </c>
      <c r="M57" s="4">
        <v>3</v>
      </c>
      <c r="N57" s="4" t="s">
        <v>3</v>
      </c>
      <c r="O57" s="4">
        <v>2</v>
      </c>
      <c r="P57" s="4"/>
      <c r="Q57" s="4"/>
      <c r="R57" s="4"/>
      <c r="S57" s="4"/>
      <c r="T57" s="4"/>
      <c r="U57" s="4"/>
      <c r="V57" s="4"/>
      <c r="W57" s="4"/>
    </row>
    <row r="58" spans="1:23">
      <c r="A58" s="4">
        <v>50</v>
      </c>
      <c r="B58" s="4">
        <v>0</v>
      </c>
      <c r="C58" s="4">
        <v>0</v>
      </c>
      <c r="D58" s="4">
        <v>1</v>
      </c>
      <c r="E58" s="4">
        <v>204</v>
      </c>
      <c r="F58" s="4">
        <f>ROUND(Source!R44,O58)</f>
        <v>35.71</v>
      </c>
      <c r="G58" s="4" t="s">
        <v>95</v>
      </c>
      <c r="H58" s="4" t="s">
        <v>96</v>
      </c>
      <c r="I58" s="4"/>
      <c r="J58" s="4"/>
      <c r="K58" s="4">
        <v>204</v>
      </c>
      <c r="L58" s="4">
        <v>13</v>
      </c>
      <c r="M58" s="4">
        <v>3</v>
      </c>
      <c r="N58" s="4" t="s">
        <v>3</v>
      </c>
      <c r="O58" s="4">
        <v>2</v>
      </c>
      <c r="P58" s="4"/>
      <c r="Q58" s="4"/>
      <c r="R58" s="4"/>
      <c r="S58" s="4"/>
      <c r="T58" s="4"/>
      <c r="U58" s="4"/>
      <c r="V58" s="4"/>
      <c r="W58" s="4"/>
    </row>
    <row r="59" spans="1:23">
      <c r="A59" s="4">
        <v>50</v>
      </c>
      <c r="B59" s="4">
        <v>0</v>
      </c>
      <c r="C59" s="4">
        <v>0</v>
      </c>
      <c r="D59" s="4">
        <v>1</v>
      </c>
      <c r="E59" s="4">
        <v>205</v>
      </c>
      <c r="F59" s="4">
        <f>ROUND(Source!S44,O59)</f>
        <v>2249.77</v>
      </c>
      <c r="G59" s="4" t="s">
        <v>97</v>
      </c>
      <c r="H59" s="4" t="s">
        <v>98</v>
      </c>
      <c r="I59" s="4"/>
      <c r="J59" s="4"/>
      <c r="K59" s="4">
        <v>205</v>
      </c>
      <c r="L59" s="4">
        <v>14</v>
      </c>
      <c r="M59" s="4">
        <v>3</v>
      </c>
      <c r="N59" s="4" t="s">
        <v>3</v>
      </c>
      <c r="O59" s="4">
        <v>2</v>
      </c>
      <c r="P59" s="4"/>
      <c r="Q59" s="4"/>
      <c r="R59" s="4"/>
      <c r="S59" s="4"/>
      <c r="T59" s="4"/>
      <c r="U59" s="4"/>
      <c r="V59" s="4"/>
      <c r="W59" s="4"/>
    </row>
    <row r="60" spans="1:23">
      <c r="A60" s="4">
        <v>50</v>
      </c>
      <c r="B60" s="4">
        <v>0</v>
      </c>
      <c r="C60" s="4">
        <v>0</v>
      </c>
      <c r="D60" s="4">
        <v>1</v>
      </c>
      <c r="E60" s="4">
        <v>232</v>
      </c>
      <c r="F60" s="4">
        <f>ROUND(Source!BC44,O60)</f>
        <v>0</v>
      </c>
      <c r="G60" s="4" t="s">
        <v>99</v>
      </c>
      <c r="H60" s="4" t="s">
        <v>100</v>
      </c>
      <c r="I60" s="4"/>
      <c r="J60" s="4"/>
      <c r="K60" s="4">
        <v>232</v>
      </c>
      <c r="L60" s="4">
        <v>15</v>
      </c>
      <c r="M60" s="4">
        <v>3</v>
      </c>
      <c r="N60" s="4" t="s">
        <v>3</v>
      </c>
      <c r="O60" s="4">
        <v>2</v>
      </c>
      <c r="P60" s="4"/>
      <c r="Q60" s="4"/>
      <c r="R60" s="4"/>
      <c r="S60" s="4"/>
      <c r="T60" s="4"/>
      <c r="U60" s="4"/>
      <c r="V60" s="4"/>
      <c r="W60" s="4"/>
    </row>
    <row r="61" spans="1:23">
      <c r="A61" s="4">
        <v>50</v>
      </c>
      <c r="B61" s="4">
        <v>0</v>
      </c>
      <c r="C61" s="4">
        <v>0</v>
      </c>
      <c r="D61" s="4">
        <v>1</v>
      </c>
      <c r="E61" s="4">
        <v>214</v>
      </c>
      <c r="F61" s="4">
        <f>ROUND(Source!AS44,O61)</f>
        <v>5079.95</v>
      </c>
      <c r="G61" s="4" t="s">
        <v>101</v>
      </c>
      <c r="H61" s="4" t="s">
        <v>102</v>
      </c>
      <c r="I61" s="4"/>
      <c r="J61" s="4"/>
      <c r="K61" s="4">
        <v>214</v>
      </c>
      <c r="L61" s="4">
        <v>16</v>
      </c>
      <c r="M61" s="4">
        <v>3</v>
      </c>
      <c r="N61" s="4" t="s">
        <v>3</v>
      </c>
      <c r="O61" s="4">
        <v>2</v>
      </c>
      <c r="P61" s="4"/>
      <c r="Q61" s="4"/>
      <c r="R61" s="4"/>
      <c r="S61" s="4"/>
      <c r="T61" s="4"/>
      <c r="U61" s="4"/>
      <c r="V61" s="4"/>
      <c r="W61" s="4"/>
    </row>
    <row r="62" spans="1:23">
      <c r="A62" s="4">
        <v>50</v>
      </c>
      <c r="B62" s="4">
        <v>0</v>
      </c>
      <c r="C62" s="4">
        <v>0</v>
      </c>
      <c r="D62" s="4">
        <v>1</v>
      </c>
      <c r="E62" s="4">
        <v>215</v>
      </c>
      <c r="F62" s="4">
        <f>ROUND(Source!AT44,O62)</f>
        <v>0</v>
      </c>
      <c r="G62" s="4" t="s">
        <v>103</v>
      </c>
      <c r="H62" s="4" t="s">
        <v>104</v>
      </c>
      <c r="I62" s="4"/>
      <c r="J62" s="4"/>
      <c r="K62" s="4">
        <v>215</v>
      </c>
      <c r="L62" s="4">
        <v>17</v>
      </c>
      <c r="M62" s="4">
        <v>3</v>
      </c>
      <c r="N62" s="4" t="s">
        <v>3</v>
      </c>
      <c r="O62" s="4">
        <v>2</v>
      </c>
      <c r="P62" s="4"/>
      <c r="Q62" s="4"/>
      <c r="R62" s="4"/>
      <c r="S62" s="4"/>
      <c r="T62" s="4"/>
      <c r="U62" s="4"/>
      <c r="V62" s="4"/>
      <c r="W62" s="4"/>
    </row>
    <row r="63" spans="1:23">
      <c r="A63" s="4">
        <v>50</v>
      </c>
      <c r="B63" s="4">
        <v>0</v>
      </c>
      <c r="C63" s="4">
        <v>0</v>
      </c>
      <c r="D63" s="4">
        <v>1</v>
      </c>
      <c r="E63" s="4">
        <v>217</v>
      </c>
      <c r="F63" s="4">
        <f>ROUND(Source!AU44,O63)</f>
        <v>0</v>
      </c>
      <c r="G63" s="4" t="s">
        <v>105</v>
      </c>
      <c r="H63" s="4" t="s">
        <v>106</v>
      </c>
      <c r="I63" s="4"/>
      <c r="J63" s="4"/>
      <c r="K63" s="4">
        <v>217</v>
      </c>
      <c r="L63" s="4">
        <v>18</v>
      </c>
      <c r="M63" s="4">
        <v>3</v>
      </c>
      <c r="N63" s="4" t="s">
        <v>3</v>
      </c>
      <c r="O63" s="4">
        <v>2</v>
      </c>
      <c r="P63" s="4"/>
      <c r="Q63" s="4"/>
      <c r="R63" s="4"/>
      <c r="S63" s="4"/>
      <c r="T63" s="4"/>
      <c r="U63" s="4"/>
      <c r="V63" s="4"/>
      <c r="W63" s="4"/>
    </row>
    <row r="64" spans="1:23">
      <c r="A64" s="4">
        <v>50</v>
      </c>
      <c r="B64" s="4">
        <v>0</v>
      </c>
      <c r="C64" s="4">
        <v>0</v>
      </c>
      <c r="D64" s="4">
        <v>1</v>
      </c>
      <c r="E64" s="4">
        <v>230</v>
      </c>
      <c r="F64" s="4">
        <f>ROUND(Source!BA44,O64)</f>
        <v>0</v>
      </c>
      <c r="G64" s="4" t="s">
        <v>107</v>
      </c>
      <c r="H64" s="4" t="s">
        <v>108</v>
      </c>
      <c r="I64" s="4"/>
      <c r="J64" s="4"/>
      <c r="K64" s="4">
        <v>230</v>
      </c>
      <c r="L64" s="4">
        <v>19</v>
      </c>
      <c r="M64" s="4">
        <v>3</v>
      </c>
      <c r="N64" s="4" t="s">
        <v>3</v>
      </c>
      <c r="O64" s="4">
        <v>2</v>
      </c>
      <c r="P64" s="4"/>
      <c r="Q64" s="4"/>
      <c r="R64" s="4"/>
      <c r="S64" s="4"/>
      <c r="T64" s="4"/>
      <c r="U64" s="4"/>
      <c r="V64" s="4"/>
      <c r="W64" s="4"/>
    </row>
    <row r="65" spans="1:245">
      <c r="A65" s="4">
        <v>50</v>
      </c>
      <c r="B65" s="4">
        <v>0</v>
      </c>
      <c r="C65" s="4">
        <v>0</v>
      </c>
      <c r="D65" s="4">
        <v>1</v>
      </c>
      <c r="E65" s="4">
        <v>206</v>
      </c>
      <c r="F65" s="4">
        <f>ROUND(Source!T44,O65)</f>
        <v>0</v>
      </c>
      <c r="G65" s="4" t="s">
        <v>109</v>
      </c>
      <c r="H65" s="4" t="s">
        <v>110</v>
      </c>
      <c r="I65" s="4"/>
      <c r="J65" s="4"/>
      <c r="K65" s="4">
        <v>206</v>
      </c>
      <c r="L65" s="4">
        <v>20</v>
      </c>
      <c r="M65" s="4">
        <v>3</v>
      </c>
      <c r="N65" s="4" t="s">
        <v>3</v>
      </c>
      <c r="O65" s="4">
        <v>2</v>
      </c>
      <c r="P65" s="4"/>
      <c r="Q65" s="4"/>
      <c r="R65" s="4"/>
      <c r="S65" s="4"/>
      <c r="T65" s="4"/>
      <c r="U65" s="4"/>
      <c r="V65" s="4"/>
      <c r="W65" s="4"/>
    </row>
    <row r="66" spans="1:245">
      <c r="A66" s="4">
        <v>50</v>
      </c>
      <c r="B66" s="4">
        <v>0</v>
      </c>
      <c r="C66" s="4">
        <v>0</v>
      </c>
      <c r="D66" s="4">
        <v>1</v>
      </c>
      <c r="E66" s="4">
        <v>207</v>
      </c>
      <c r="F66" s="4">
        <f>Source!U44</f>
        <v>8.6158260000000002</v>
      </c>
      <c r="G66" s="4" t="s">
        <v>111</v>
      </c>
      <c r="H66" s="4" t="s">
        <v>112</v>
      </c>
      <c r="I66" s="4"/>
      <c r="J66" s="4"/>
      <c r="K66" s="4">
        <v>207</v>
      </c>
      <c r="L66" s="4">
        <v>21</v>
      </c>
      <c r="M66" s="4">
        <v>3</v>
      </c>
      <c r="N66" s="4" t="s">
        <v>3</v>
      </c>
      <c r="O66" s="4">
        <v>-1</v>
      </c>
      <c r="P66" s="4"/>
      <c r="Q66" s="4"/>
      <c r="R66" s="4"/>
      <c r="S66" s="4"/>
      <c r="T66" s="4"/>
      <c r="U66" s="4"/>
      <c r="V66" s="4"/>
      <c r="W66" s="4"/>
    </row>
    <row r="67" spans="1:245">
      <c r="A67" s="4">
        <v>50</v>
      </c>
      <c r="B67" s="4">
        <v>0</v>
      </c>
      <c r="C67" s="4">
        <v>0</v>
      </c>
      <c r="D67" s="4">
        <v>1</v>
      </c>
      <c r="E67" s="4">
        <v>208</v>
      </c>
      <c r="F67" s="4">
        <f>Source!V44</f>
        <v>0.10020000000000003</v>
      </c>
      <c r="G67" s="4" t="s">
        <v>113</v>
      </c>
      <c r="H67" s="4" t="s">
        <v>114</v>
      </c>
      <c r="I67" s="4"/>
      <c r="J67" s="4"/>
      <c r="K67" s="4">
        <v>208</v>
      </c>
      <c r="L67" s="4">
        <v>22</v>
      </c>
      <c r="M67" s="4">
        <v>3</v>
      </c>
      <c r="N67" s="4" t="s">
        <v>3</v>
      </c>
      <c r="O67" s="4">
        <v>-1</v>
      </c>
      <c r="P67" s="4"/>
      <c r="Q67" s="4"/>
      <c r="R67" s="4"/>
      <c r="S67" s="4"/>
      <c r="T67" s="4"/>
      <c r="U67" s="4"/>
      <c r="V67" s="4"/>
      <c r="W67" s="4"/>
    </row>
    <row r="68" spans="1:245">
      <c r="A68" s="4">
        <v>50</v>
      </c>
      <c r="B68" s="4">
        <v>0</v>
      </c>
      <c r="C68" s="4">
        <v>0</v>
      </c>
      <c r="D68" s="4">
        <v>1</v>
      </c>
      <c r="E68" s="4">
        <v>209</v>
      </c>
      <c r="F68" s="4">
        <f>ROUND(Source!W44,O68)</f>
        <v>0</v>
      </c>
      <c r="G68" s="4" t="s">
        <v>115</v>
      </c>
      <c r="H68" s="4" t="s">
        <v>116</v>
      </c>
      <c r="I68" s="4"/>
      <c r="J68" s="4"/>
      <c r="K68" s="4">
        <v>209</v>
      </c>
      <c r="L68" s="4">
        <v>23</v>
      </c>
      <c r="M68" s="4">
        <v>3</v>
      </c>
      <c r="N68" s="4" t="s">
        <v>3</v>
      </c>
      <c r="O68" s="4">
        <v>2</v>
      </c>
      <c r="P68" s="4"/>
      <c r="Q68" s="4"/>
      <c r="R68" s="4"/>
      <c r="S68" s="4"/>
      <c r="T68" s="4"/>
      <c r="U68" s="4"/>
      <c r="V68" s="4"/>
      <c r="W68" s="4"/>
    </row>
    <row r="69" spans="1:245">
      <c r="A69" s="4">
        <v>50</v>
      </c>
      <c r="B69" s="4">
        <v>0</v>
      </c>
      <c r="C69" s="4">
        <v>0</v>
      </c>
      <c r="D69" s="4">
        <v>1</v>
      </c>
      <c r="E69" s="4">
        <v>233</v>
      </c>
      <c r="F69" s="4">
        <f>ROUND(Source!BD44,O69)</f>
        <v>0</v>
      </c>
      <c r="G69" s="4" t="s">
        <v>117</v>
      </c>
      <c r="H69" s="4" t="s">
        <v>118</v>
      </c>
      <c r="I69" s="4"/>
      <c r="J69" s="4"/>
      <c r="K69" s="4">
        <v>233</v>
      </c>
      <c r="L69" s="4">
        <v>24</v>
      </c>
      <c r="M69" s="4">
        <v>3</v>
      </c>
      <c r="N69" s="4" t="s">
        <v>3</v>
      </c>
      <c r="O69" s="4">
        <v>2</v>
      </c>
      <c r="P69" s="4"/>
      <c r="Q69" s="4"/>
      <c r="R69" s="4"/>
      <c r="S69" s="4"/>
      <c r="T69" s="4"/>
      <c r="U69" s="4"/>
      <c r="V69" s="4"/>
      <c r="W69" s="4"/>
    </row>
    <row r="70" spans="1:245">
      <c r="A70" s="4">
        <v>50</v>
      </c>
      <c r="B70" s="4">
        <v>0</v>
      </c>
      <c r="C70" s="4">
        <v>0</v>
      </c>
      <c r="D70" s="4">
        <v>1</v>
      </c>
      <c r="E70" s="4">
        <v>210</v>
      </c>
      <c r="F70" s="4">
        <f>ROUND(Source!X44,O70)</f>
        <v>1589.86</v>
      </c>
      <c r="G70" s="4" t="s">
        <v>119</v>
      </c>
      <c r="H70" s="4" t="s">
        <v>120</v>
      </c>
      <c r="I70" s="4"/>
      <c r="J70" s="4"/>
      <c r="K70" s="4">
        <v>210</v>
      </c>
      <c r="L70" s="4">
        <v>25</v>
      </c>
      <c r="M70" s="4">
        <v>3</v>
      </c>
      <c r="N70" s="4" t="s">
        <v>3</v>
      </c>
      <c r="O70" s="4">
        <v>2</v>
      </c>
      <c r="P70" s="4"/>
      <c r="Q70" s="4"/>
      <c r="R70" s="4"/>
      <c r="S70" s="4"/>
      <c r="T70" s="4"/>
      <c r="U70" s="4"/>
      <c r="V70" s="4"/>
      <c r="W70" s="4"/>
    </row>
    <row r="71" spans="1:245">
      <c r="A71" s="4">
        <v>50</v>
      </c>
      <c r="B71" s="4">
        <v>0</v>
      </c>
      <c r="C71" s="4">
        <v>0</v>
      </c>
      <c r="D71" s="4">
        <v>1</v>
      </c>
      <c r="E71" s="4">
        <v>211</v>
      </c>
      <c r="F71" s="4">
        <f>ROUND(Source!Y44,O71)</f>
        <v>1187</v>
      </c>
      <c r="G71" s="4" t="s">
        <v>121</v>
      </c>
      <c r="H71" s="4" t="s">
        <v>122</v>
      </c>
      <c r="I71" s="4"/>
      <c r="J71" s="4"/>
      <c r="K71" s="4">
        <v>211</v>
      </c>
      <c r="L71" s="4">
        <v>26</v>
      </c>
      <c r="M71" s="4">
        <v>3</v>
      </c>
      <c r="N71" s="4" t="s">
        <v>3</v>
      </c>
      <c r="O71" s="4">
        <v>2</v>
      </c>
      <c r="P71" s="4"/>
      <c r="Q71" s="4"/>
      <c r="R71" s="4"/>
      <c r="S71" s="4"/>
      <c r="T71" s="4"/>
      <c r="U71" s="4"/>
      <c r="V71" s="4"/>
      <c r="W71" s="4"/>
    </row>
    <row r="72" spans="1:245">
      <c r="A72" s="4">
        <v>50</v>
      </c>
      <c r="B72" s="4">
        <v>0</v>
      </c>
      <c r="C72" s="4">
        <v>0</v>
      </c>
      <c r="D72" s="4">
        <v>1</v>
      </c>
      <c r="E72" s="4">
        <v>0</v>
      </c>
      <c r="F72" s="4">
        <f>ROUND(Source!AR44,O72)</f>
        <v>5079.95</v>
      </c>
      <c r="G72" s="4" t="s">
        <v>123</v>
      </c>
      <c r="H72" s="4" t="s">
        <v>124</v>
      </c>
      <c r="I72" s="4"/>
      <c r="J72" s="4"/>
      <c r="K72" s="4">
        <v>224</v>
      </c>
      <c r="L72" s="4">
        <v>27</v>
      </c>
      <c r="M72" s="4">
        <v>3</v>
      </c>
      <c r="N72" s="4" t="s">
        <v>3</v>
      </c>
      <c r="O72" s="4">
        <v>2</v>
      </c>
      <c r="P72" s="4"/>
      <c r="Q72" s="4"/>
      <c r="R72" s="4"/>
      <c r="S72" s="4"/>
      <c r="T72" s="4"/>
      <c r="U72" s="4"/>
      <c r="V72" s="4"/>
      <c r="W72" s="4"/>
    </row>
    <row r="73" spans="1:245">
      <c r="A73" s="4">
        <v>50</v>
      </c>
      <c r="B73" s="4">
        <v>1</v>
      </c>
      <c r="C73" s="4">
        <v>0</v>
      </c>
      <c r="D73" s="4">
        <v>2</v>
      </c>
      <c r="E73" s="4">
        <v>0</v>
      </c>
      <c r="F73" s="4">
        <f>ROUND(F72*0.18,O73)</f>
        <v>914.4</v>
      </c>
      <c r="G73" s="4" t="s">
        <v>125</v>
      </c>
      <c r="H73" s="4" t="s">
        <v>125</v>
      </c>
      <c r="I73" s="4"/>
      <c r="J73" s="4"/>
      <c r="K73" s="4">
        <v>212</v>
      </c>
      <c r="L73" s="4">
        <v>28</v>
      </c>
      <c r="M73" s="4">
        <v>0</v>
      </c>
      <c r="N73" s="4" t="s">
        <v>3</v>
      </c>
      <c r="O73" s="4">
        <v>1</v>
      </c>
      <c r="P73" s="4"/>
      <c r="Q73" s="4"/>
      <c r="R73" s="4"/>
      <c r="S73" s="4"/>
      <c r="T73" s="4"/>
      <c r="U73" s="4"/>
      <c r="V73" s="4"/>
      <c r="W73" s="4"/>
    </row>
    <row r="74" spans="1:245">
      <c r="A74" s="4">
        <v>50</v>
      </c>
      <c r="B74" s="4">
        <v>1</v>
      </c>
      <c r="C74" s="4">
        <v>0</v>
      </c>
      <c r="D74" s="4">
        <v>2</v>
      </c>
      <c r="E74" s="4">
        <v>224</v>
      </c>
      <c r="F74" s="4">
        <f>ROUND(F72*1.18,O74)</f>
        <v>5994.3</v>
      </c>
      <c r="G74" s="4" t="s">
        <v>126</v>
      </c>
      <c r="H74" s="4" t="s">
        <v>127</v>
      </c>
      <c r="I74" s="4"/>
      <c r="J74" s="4"/>
      <c r="K74" s="4">
        <v>212</v>
      </c>
      <c r="L74" s="4">
        <v>29</v>
      </c>
      <c r="M74" s="4">
        <v>0</v>
      </c>
      <c r="N74" s="4" t="s">
        <v>3</v>
      </c>
      <c r="O74" s="4">
        <v>1</v>
      </c>
      <c r="P74" s="4"/>
      <c r="Q74" s="4"/>
      <c r="R74" s="4"/>
      <c r="S74" s="4"/>
      <c r="T74" s="4"/>
      <c r="U74" s="4"/>
      <c r="V74" s="4"/>
      <c r="W74" s="4"/>
    </row>
    <row r="76" spans="1:245">
      <c r="A76" s="1">
        <v>5</v>
      </c>
      <c r="B76" s="1">
        <v>1</v>
      </c>
      <c r="C76" s="1"/>
      <c r="D76" s="1">
        <f>ROW(A110)</f>
        <v>110</v>
      </c>
      <c r="E76" s="1"/>
      <c r="F76" s="1" t="s">
        <v>15</v>
      </c>
      <c r="G76" s="1" t="s">
        <v>128</v>
      </c>
      <c r="H76" s="1" t="s">
        <v>3</v>
      </c>
      <c r="I76" s="1">
        <v>0</v>
      </c>
      <c r="J76" s="1"/>
      <c r="K76" s="1">
        <v>0</v>
      </c>
      <c r="L76" s="1"/>
      <c r="M76" s="1" t="s">
        <v>3</v>
      </c>
      <c r="N76" s="1"/>
      <c r="O76" s="1"/>
      <c r="P76" s="1"/>
      <c r="Q76" s="1"/>
      <c r="R76" s="1"/>
      <c r="S76" s="1">
        <v>0</v>
      </c>
      <c r="T76" s="1"/>
      <c r="U76" s="1" t="s">
        <v>3</v>
      </c>
      <c r="V76" s="1">
        <v>0</v>
      </c>
      <c r="W76" s="1"/>
      <c r="X76" s="1"/>
      <c r="Y76" s="1"/>
      <c r="Z76" s="1"/>
      <c r="AA76" s="1"/>
      <c r="AB76" s="1" t="s">
        <v>3</v>
      </c>
      <c r="AC76" s="1" t="s">
        <v>3</v>
      </c>
      <c r="AD76" s="1" t="s">
        <v>3</v>
      </c>
      <c r="AE76" s="1" t="s">
        <v>3</v>
      </c>
      <c r="AF76" s="1" t="s">
        <v>3</v>
      </c>
      <c r="AG76" s="1" t="s">
        <v>3</v>
      </c>
      <c r="AH76" s="1"/>
      <c r="AI76" s="1"/>
      <c r="AJ76" s="1"/>
      <c r="AK76" s="1"/>
      <c r="AL76" s="1"/>
      <c r="AM76" s="1"/>
      <c r="AN76" s="1"/>
      <c r="AO76" s="1"/>
      <c r="AP76" s="1" t="s">
        <v>3</v>
      </c>
      <c r="AQ76" s="1" t="s">
        <v>3</v>
      </c>
      <c r="AR76" s="1" t="s">
        <v>3</v>
      </c>
      <c r="AS76" s="1"/>
      <c r="AT76" s="1"/>
      <c r="AU76" s="1"/>
      <c r="AV76" s="1"/>
      <c r="AW76" s="1"/>
      <c r="AX76" s="1"/>
      <c r="AY76" s="1"/>
      <c r="AZ76" s="1" t="s">
        <v>3</v>
      </c>
      <c r="BA76" s="1"/>
      <c r="BB76" s="1" t="s">
        <v>3</v>
      </c>
      <c r="BC76" s="1" t="s">
        <v>3</v>
      </c>
      <c r="BD76" s="1" t="s">
        <v>3</v>
      </c>
      <c r="BE76" s="1" t="s">
        <v>3</v>
      </c>
      <c r="BF76" s="1" t="s">
        <v>3</v>
      </c>
      <c r="BG76" s="1" t="s">
        <v>3</v>
      </c>
      <c r="BH76" s="1" t="s">
        <v>3</v>
      </c>
      <c r="BI76" s="1" t="s">
        <v>3</v>
      </c>
      <c r="BJ76" s="1" t="s">
        <v>3</v>
      </c>
      <c r="BK76" s="1" t="s">
        <v>3</v>
      </c>
      <c r="BL76" s="1" t="s">
        <v>3</v>
      </c>
      <c r="BM76" s="1" t="s">
        <v>3</v>
      </c>
      <c r="BN76" s="1" t="s">
        <v>3</v>
      </c>
      <c r="BO76" s="1" t="s">
        <v>3</v>
      </c>
      <c r="BP76" s="1" t="s">
        <v>3</v>
      </c>
      <c r="BQ76" s="1"/>
      <c r="BR76" s="1"/>
      <c r="BS76" s="1"/>
      <c r="BT76" s="1"/>
      <c r="BU76" s="1"/>
      <c r="BV76" s="1"/>
      <c r="BW76" s="1"/>
      <c r="BX76" s="1">
        <v>0</v>
      </c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>
        <v>0</v>
      </c>
    </row>
    <row r="78" spans="1:245">
      <c r="A78" s="2">
        <v>52</v>
      </c>
      <c r="B78" s="2">
        <f t="shared" ref="B78:G78" si="70">B110</f>
        <v>1</v>
      </c>
      <c r="C78" s="2">
        <f t="shared" si="70"/>
        <v>5</v>
      </c>
      <c r="D78" s="2">
        <f t="shared" si="70"/>
        <v>76</v>
      </c>
      <c r="E78" s="2">
        <f t="shared" si="70"/>
        <v>0</v>
      </c>
      <c r="F78" s="2" t="str">
        <f t="shared" si="70"/>
        <v>Новый подраздел</v>
      </c>
      <c r="G78" s="2" t="str">
        <f t="shared" si="70"/>
        <v>ремонт</v>
      </c>
      <c r="H78" s="2"/>
      <c r="I78" s="2"/>
      <c r="J78" s="2"/>
      <c r="K78" s="2"/>
      <c r="L78" s="2"/>
      <c r="M78" s="2"/>
      <c r="N78" s="2"/>
      <c r="O78" s="2">
        <f t="shared" ref="O78:AT78" si="71">O110</f>
        <v>105207.25</v>
      </c>
      <c r="P78" s="2">
        <f t="shared" si="71"/>
        <v>68700.12</v>
      </c>
      <c r="Q78" s="2">
        <f t="shared" si="71"/>
        <v>1299.56</v>
      </c>
      <c r="R78" s="2">
        <f t="shared" si="71"/>
        <v>495.06</v>
      </c>
      <c r="S78" s="2">
        <f t="shared" si="71"/>
        <v>35207.57</v>
      </c>
      <c r="T78" s="2">
        <f t="shared" si="71"/>
        <v>0</v>
      </c>
      <c r="U78" s="2">
        <f t="shared" si="71"/>
        <v>118.3005915</v>
      </c>
      <c r="V78" s="2">
        <f t="shared" si="71"/>
        <v>1.4078499999999998</v>
      </c>
      <c r="W78" s="2">
        <f t="shared" si="71"/>
        <v>511.48</v>
      </c>
      <c r="X78" s="2">
        <f t="shared" si="71"/>
        <v>31493.56</v>
      </c>
      <c r="Y78" s="2">
        <f t="shared" si="71"/>
        <v>15709.15</v>
      </c>
      <c r="Z78" s="2">
        <f t="shared" si="71"/>
        <v>0</v>
      </c>
      <c r="AA78" s="2">
        <f t="shared" si="71"/>
        <v>0</v>
      </c>
      <c r="AB78" s="2">
        <f t="shared" si="71"/>
        <v>105207.25</v>
      </c>
      <c r="AC78" s="2">
        <f t="shared" si="71"/>
        <v>68700.12</v>
      </c>
      <c r="AD78" s="2">
        <f t="shared" si="71"/>
        <v>1299.56</v>
      </c>
      <c r="AE78" s="2">
        <f t="shared" si="71"/>
        <v>495.06</v>
      </c>
      <c r="AF78" s="2">
        <f t="shared" si="71"/>
        <v>35207.57</v>
      </c>
      <c r="AG78" s="2">
        <f t="shared" si="71"/>
        <v>0</v>
      </c>
      <c r="AH78" s="2">
        <f t="shared" si="71"/>
        <v>118.3005915</v>
      </c>
      <c r="AI78" s="2">
        <f t="shared" si="71"/>
        <v>1.4078499999999998</v>
      </c>
      <c r="AJ78" s="2">
        <f t="shared" si="71"/>
        <v>511.48</v>
      </c>
      <c r="AK78" s="2">
        <f t="shared" si="71"/>
        <v>31493.56</v>
      </c>
      <c r="AL78" s="2">
        <f t="shared" si="71"/>
        <v>15709.15</v>
      </c>
      <c r="AM78" s="2">
        <f t="shared" si="71"/>
        <v>0</v>
      </c>
      <c r="AN78" s="2">
        <f t="shared" si="71"/>
        <v>0</v>
      </c>
      <c r="AO78" s="2">
        <f t="shared" si="71"/>
        <v>0</v>
      </c>
      <c r="AP78" s="2">
        <f t="shared" si="71"/>
        <v>0</v>
      </c>
      <c r="AQ78" s="2">
        <f t="shared" si="71"/>
        <v>0</v>
      </c>
      <c r="AR78" s="2">
        <f t="shared" si="71"/>
        <v>152409.96</v>
      </c>
      <c r="AS78" s="2">
        <f t="shared" si="71"/>
        <v>147339.09</v>
      </c>
      <c r="AT78" s="2">
        <f t="shared" si="71"/>
        <v>5070.87</v>
      </c>
      <c r="AU78" s="2">
        <f t="shared" ref="AU78:BZ78" si="72">AU110</f>
        <v>0</v>
      </c>
      <c r="AV78" s="2">
        <f t="shared" si="72"/>
        <v>68700.12</v>
      </c>
      <c r="AW78" s="2">
        <f t="shared" si="72"/>
        <v>68700.12</v>
      </c>
      <c r="AX78" s="2">
        <f t="shared" si="72"/>
        <v>0</v>
      </c>
      <c r="AY78" s="2">
        <f t="shared" si="72"/>
        <v>68700.12</v>
      </c>
      <c r="AZ78" s="2">
        <f t="shared" si="72"/>
        <v>0</v>
      </c>
      <c r="BA78" s="2">
        <f t="shared" si="72"/>
        <v>0</v>
      </c>
      <c r="BB78" s="2">
        <f t="shared" si="72"/>
        <v>0</v>
      </c>
      <c r="BC78" s="2">
        <f t="shared" si="72"/>
        <v>0</v>
      </c>
      <c r="BD78" s="2">
        <f t="shared" si="72"/>
        <v>0</v>
      </c>
      <c r="BE78" s="2">
        <f t="shared" si="72"/>
        <v>0</v>
      </c>
      <c r="BF78" s="2">
        <f t="shared" si="72"/>
        <v>0</v>
      </c>
      <c r="BG78" s="2">
        <f t="shared" si="72"/>
        <v>0</v>
      </c>
      <c r="BH78" s="2">
        <f t="shared" si="72"/>
        <v>0</v>
      </c>
      <c r="BI78" s="2">
        <f t="shared" si="72"/>
        <v>0</v>
      </c>
      <c r="BJ78" s="2">
        <f t="shared" si="72"/>
        <v>0</v>
      </c>
      <c r="BK78" s="2">
        <f t="shared" si="72"/>
        <v>0</v>
      </c>
      <c r="BL78" s="2">
        <f t="shared" si="72"/>
        <v>0</v>
      </c>
      <c r="BM78" s="2">
        <f t="shared" si="72"/>
        <v>0</v>
      </c>
      <c r="BN78" s="2">
        <f t="shared" si="72"/>
        <v>0</v>
      </c>
      <c r="BO78" s="2">
        <f t="shared" si="72"/>
        <v>0</v>
      </c>
      <c r="BP78" s="2">
        <f t="shared" si="72"/>
        <v>0</v>
      </c>
      <c r="BQ78" s="2">
        <f t="shared" si="72"/>
        <v>0</v>
      </c>
      <c r="BR78" s="2">
        <f t="shared" si="72"/>
        <v>0</v>
      </c>
      <c r="BS78" s="2">
        <f t="shared" si="72"/>
        <v>0</v>
      </c>
      <c r="BT78" s="2">
        <f t="shared" si="72"/>
        <v>0</v>
      </c>
      <c r="BU78" s="2">
        <f t="shared" si="72"/>
        <v>0</v>
      </c>
      <c r="BV78" s="2">
        <f t="shared" si="72"/>
        <v>0</v>
      </c>
      <c r="BW78" s="2">
        <f t="shared" si="72"/>
        <v>0</v>
      </c>
      <c r="BX78" s="2">
        <f t="shared" si="72"/>
        <v>0</v>
      </c>
      <c r="BY78" s="2">
        <f t="shared" si="72"/>
        <v>0</v>
      </c>
      <c r="BZ78" s="2">
        <f t="shared" si="72"/>
        <v>0</v>
      </c>
      <c r="CA78" s="2">
        <f t="shared" ref="CA78:DF78" si="73">CA110</f>
        <v>152409.96</v>
      </c>
      <c r="CB78" s="2">
        <f t="shared" si="73"/>
        <v>147339.09</v>
      </c>
      <c r="CC78" s="2">
        <f t="shared" si="73"/>
        <v>5070.87</v>
      </c>
      <c r="CD78" s="2">
        <f t="shared" si="73"/>
        <v>0</v>
      </c>
      <c r="CE78" s="2">
        <f t="shared" si="73"/>
        <v>68700.12</v>
      </c>
      <c r="CF78" s="2">
        <f t="shared" si="73"/>
        <v>68700.12</v>
      </c>
      <c r="CG78" s="2">
        <f t="shared" si="73"/>
        <v>0</v>
      </c>
      <c r="CH78" s="2">
        <f t="shared" si="73"/>
        <v>68700.12</v>
      </c>
      <c r="CI78" s="2">
        <f t="shared" si="73"/>
        <v>0</v>
      </c>
      <c r="CJ78" s="2">
        <f t="shared" si="73"/>
        <v>0</v>
      </c>
      <c r="CK78" s="2">
        <f t="shared" si="73"/>
        <v>0</v>
      </c>
      <c r="CL78" s="2">
        <f t="shared" si="73"/>
        <v>0</v>
      </c>
      <c r="CM78" s="2">
        <f t="shared" si="73"/>
        <v>0</v>
      </c>
      <c r="CN78" s="2">
        <f t="shared" si="73"/>
        <v>0</v>
      </c>
      <c r="CO78" s="2">
        <f t="shared" si="73"/>
        <v>0</v>
      </c>
      <c r="CP78" s="2">
        <f t="shared" si="73"/>
        <v>0</v>
      </c>
      <c r="CQ78" s="2">
        <f t="shared" si="73"/>
        <v>0</v>
      </c>
      <c r="CR78" s="2">
        <f t="shared" si="73"/>
        <v>0</v>
      </c>
      <c r="CS78" s="2">
        <f t="shared" si="73"/>
        <v>0</v>
      </c>
      <c r="CT78" s="2">
        <f t="shared" si="73"/>
        <v>0</v>
      </c>
      <c r="CU78" s="2">
        <f t="shared" si="73"/>
        <v>0</v>
      </c>
      <c r="CV78" s="2">
        <f t="shared" si="73"/>
        <v>0</v>
      </c>
      <c r="CW78" s="2">
        <f t="shared" si="73"/>
        <v>0</v>
      </c>
      <c r="CX78" s="2">
        <f t="shared" si="73"/>
        <v>0</v>
      </c>
      <c r="CY78" s="2">
        <f t="shared" si="73"/>
        <v>0</v>
      </c>
      <c r="CZ78" s="2">
        <f t="shared" si="73"/>
        <v>0</v>
      </c>
      <c r="DA78" s="2">
        <f t="shared" si="73"/>
        <v>0</v>
      </c>
      <c r="DB78" s="2">
        <f t="shared" si="73"/>
        <v>0</v>
      </c>
      <c r="DC78" s="2">
        <f t="shared" si="73"/>
        <v>0</v>
      </c>
      <c r="DD78" s="2">
        <f t="shared" si="73"/>
        <v>0</v>
      </c>
      <c r="DE78" s="2">
        <f t="shared" si="73"/>
        <v>0</v>
      </c>
      <c r="DF78" s="2">
        <f t="shared" si="73"/>
        <v>0</v>
      </c>
      <c r="DG78" s="3">
        <f t="shared" ref="DG78:EL78" si="74">DG110</f>
        <v>0</v>
      </c>
      <c r="DH78" s="3">
        <f t="shared" si="74"/>
        <v>0</v>
      </c>
      <c r="DI78" s="3">
        <f t="shared" si="74"/>
        <v>0</v>
      </c>
      <c r="DJ78" s="3">
        <f t="shared" si="74"/>
        <v>0</v>
      </c>
      <c r="DK78" s="3">
        <f t="shared" si="74"/>
        <v>0</v>
      </c>
      <c r="DL78" s="3">
        <f t="shared" si="74"/>
        <v>0</v>
      </c>
      <c r="DM78" s="3">
        <f t="shared" si="74"/>
        <v>0</v>
      </c>
      <c r="DN78" s="3">
        <f t="shared" si="74"/>
        <v>0</v>
      </c>
      <c r="DO78" s="3">
        <f t="shared" si="74"/>
        <v>0</v>
      </c>
      <c r="DP78" s="3">
        <f t="shared" si="74"/>
        <v>0</v>
      </c>
      <c r="DQ78" s="3">
        <f t="shared" si="74"/>
        <v>0</v>
      </c>
      <c r="DR78" s="3">
        <f t="shared" si="74"/>
        <v>0</v>
      </c>
      <c r="DS78" s="3">
        <f t="shared" si="74"/>
        <v>0</v>
      </c>
      <c r="DT78" s="3">
        <f t="shared" si="74"/>
        <v>0</v>
      </c>
      <c r="DU78" s="3">
        <f t="shared" si="74"/>
        <v>0</v>
      </c>
      <c r="DV78" s="3">
        <f t="shared" si="74"/>
        <v>0</v>
      </c>
      <c r="DW78" s="3">
        <f t="shared" si="74"/>
        <v>0</v>
      </c>
      <c r="DX78" s="3">
        <f t="shared" si="74"/>
        <v>0</v>
      </c>
      <c r="DY78" s="3">
        <f t="shared" si="74"/>
        <v>0</v>
      </c>
      <c r="DZ78" s="3">
        <f t="shared" si="74"/>
        <v>0</v>
      </c>
      <c r="EA78" s="3">
        <f t="shared" si="74"/>
        <v>0</v>
      </c>
      <c r="EB78" s="3">
        <f t="shared" si="74"/>
        <v>0</v>
      </c>
      <c r="EC78" s="3">
        <f t="shared" si="74"/>
        <v>0</v>
      </c>
      <c r="ED78" s="3">
        <f t="shared" si="74"/>
        <v>0</v>
      </c>
      <c r="EE78" s="3">
        <f t="shared" si="74"/>
        <v>0</v>
      </c>
      <c r="EF78" s="3">
        <f t="shared" si="74"/>
        <v>0</v>
      </c>
      <c r="EG78" s="3">
        <f t="shared" si="74"/>
        <v>0</v>
      </c>
      <c r="EH78" s="3">
        <f t="shared" si="74"/>
        <v>0</v>
      </c>
      <c r="EI78" s="3">
        <f t="shared" si="74"/>
        <v>0</v>
      </c>
      <c r="EJ78" s="3">
        <f t="shared" si="74"/>
        <v>0</v>
      </c>
      <c r="EK78" s="3">
        <f t="shared" si="74"/>
        <v>0</v>
      </c>
      <c r="EL78" s="3">
        <f t="shared" si="74"/>
        <v>0</v>
      </c>
      <c r="EM78" s="3">
        <f t="shared" ref="EM78:FR78" si="75">EM110</f>
        <v>0</v>
      </c>
      <c r="EN78" s="3">
        <f t="shared" si="75"/>
        <v>0</v>
      </c>
      <c r="EO78" s="3">
        <f t="shared" si="75"/>
        <v>0</v>
      </c>
      <c r="EP78" s="3">
        <f t="shared" si="75"/>
        <v>0</v>
      </c>
      <c r="EQ78" s="3">
        <f t="shared" si="75"/>
        <v>0</v>
      </c>
      <c r="ER78" s="3">
        <f t="shared" si="75"/>
        <v>0</v>
      </c>
      <c r="ES78" s="3">
        <f t="shared" si="75"/>
        <v>0</v>
      </c>
      <c r="ET78" s="3">
        <f t="shared" si="75"/>
        <v>0</v>
      </c>
      <c r="EU78" s="3">
        <f t="shared" si="75"/>
        <v>0</v>
      </c>
      <c r="EV78" s="3">
        <f t="shared" si="75"/>
        <v>0</v>
      </c>
      <c r="EW78" s="3">
        <f t="shared" si="75"/>
        <v>0</v>
      </c>
      <c r="EX78" s="3">
        <f t="shared" si="75"/>
        <v>0</v>
      </c>
      <c r="EY78" s="3">
        <f t="shared" si="75"/>
        <v>0</v>
      </c>
      <c r="EZ78" s="3">
        <f t="shared" si="75"/>
        <v>0</v>
      </c>
      <c r="FA78" s="3">
        <f t="shared" si="75"/>
        <v>0</v>
      </c>
      <c r="FB78" s="3">
        <f t="shared" si="75"/>
        <v>0</v>
      </c>
      <c r="FC78" s="3">
        <f t="shared" si="75"/>
        <v>0</v>
      </c>
      <c r="FD78" s="3">
        <f t="shared" si="75"/>
        <v>0</v>
      </c>
      <c r="FE78" s="3">
        <f t="shared" si="75"/>
        <v>0</v>
      </c>
      <c r="FF78" s="3">
        <f t="shared" si="75"/>
        <v>0</v>
      </c>
      <c r="FG78" s="3">
        <f t="shared" si="75"/>
        <v>0</v>
      </c>
      <c r="FH78" s="3">
        <f t="shared" si="75"/>
        <v>0</v>
      </c>
      <c r="FI78" s="3">
        <f t="shared" si="75"/>
        <v>0</v>
      </c>
      <c r="FJ78" s="3">
        <f t="shared" si="75"/>
        <v>0</v>
      </c>
      <c r="FK78" s="3">
        <f t="shared" si="75"/>
        <v>0</v>
      </c>
      <c r="FL78" s="3">
        <f t="shared" si="75"/>
        <v>0</v>
      </c>
      <c r="FM78" s="3">
        <f t="shared" si="75"/>
        <v>0</v>
      </c>
      <c r="FN78" s="3">
        <f t="shared" si="75"/>
        <v>0</v>
      </c>
      <c r="FO78" s="3">
        <f t="shared" si="75"/>
        <v>0</v>
      </c>
      <c r="FP78" s="3">
        <f t="shared" si="75"/>
        <v>0</v>
      </c>
      <c r="FQ78" s="3">
        <f t="shared" si="75"/>
        <v>0</v>
      </c>
      <c r="FR78" s="3">
        <f t="shared" si="75"/>
        <v>0</v>
      </c>
      <c r="FS78" s="3">
        <f t="shared" ref="FS78:GX78" si="76">FS110</f>
        <v>0</v>
      </c>
      <c r="FT78" s="3">
        <f t="shared" si="76"/>
        <v>0</v>
      </c>
      <c r="FU78" s="3">
        <f t="shared" si="76"/>
        <v>0</v>
      </c>
      <c r="FV78" s="3">
        <f t="shared" si="76"/>
        <v>0</v>
      </c>
      <c r="FW78" s="3">
        <f t="shared" si="76"/>
        <v>0</v>
      </c>
      <c r="FX78" s="3">
        <f t="shared" si="76"/>
        <v>0</v>
      </c>
      <c r="FY78" s="3">
        <f t="shared" si="76"/>
        <v>0</v>
      </c>
      <c r="FZ78" s="3">
        <f t="shared" si="76"/>
        <v>0</v>
      </c>
      <c r="GA78" s="3">
        <f t="shared" si="76"/>
        <v>0</v>
      </c>
      <c r="GB78" s="3">
        <f t="shared" si="76"/>
        <v>0</v>
      </c>
      <c r="GC78" s="3">
        <f t="shared" si="76"/>
        <v>0</v>
      </c>
      <c r="GD78" s="3">
        <f t="shared" si="76"/>
        <v>0</v>
      </c>
      <c r="GE78" s="3">
        <f t="shared" si="76"/>
        <v>0</v>
      </c>
      <c r="GF78" s="3">
        <f t="shared" si="76"/>
        <v>0</v>
      </c>
      <c r="GG78" s="3">
        <f t="shared" si="76"/>
        <v>0</v>
      </c>
      <c r="GH78" s="3">
        <f t="shared" si="76"/>
        <v>0</v>
      </c>
      <c r="GI78" s="3">
        <f t="shared" si="76"/>
        <v>0</v>
      </c>
      <c r="GJ78" s="3">
        <f t="shared" si="76"/>
        <v>0</v>
      </c>
      <c r="GK78" s="3">
        <f t="shared" si="76"/>
        <v>0</v>
      </c>
      <c r="GL78" s="3">
        <f t="shared" si="76"/>
        <v>0</v>
      </c>
      <c r="GM78" s="3">
        <f t="shared" si="76"/>
        <v>0</v>
      </c>
      <c r="GN78" s="3">
        <f t="shared" si="76"/>
        <v>0</v>
      </c>
      <c r="GO78" s="3">
        <f t="shared" si="76"/>
        <v>0</v>
      </c>
      <c r="GP78" s="3">
        <f t="shared" si="76"/>
        <v>0</v>
      </c>
      <c r="GQ78" s="3">
        <f t="shared" si="76"/>
        <v>0</v>
      </c>
      <c r="GR78" s="3">
        <f t="shared" si="76"/>
        <v>0</v>
      </c>
      <c r="GS78" s="3">
        <f t="shared" si="76"/>
        <v>0</v>
      </c>
      <c r="GT78" s="3">
        <f t="shared" si="76"/>
        <v>0</v>
      </c>
      <c r="GU78" s="3">
        <f t="shared" si="76"/>
        <v>0</v>
      </c>
      <c r="GV78" s="3">
        <f t="shared" si="76"/>
        <v>0</v>
      </c>
      <c r="GW78" s="3">
        <f t="shared" si="76"/>
        <v>0</v>
      </c>
      <c r="GX78" s="3">
        <f t="shared" si="76"/>
        <v>0</v>
      </c>
    </row>
    <row r="80" spans="1:245">
      <c r="A80">
        <v>17</v>
      </c>
      <c r="B80">
        <v>1</v>
      </c>
      <c r="C80">
        <f>ROW(SmtRes!A27)</f>
        <v>27</v>
      </c>
      <c r="D80">
        <f>ROW(EtalonRes!A27)</f>
        <v>27</v>
      </c>
      <c r="E80" t="s">
        <v>17</v>
      </c>
      <c r="F80" t="s">
        <v>129</v>
      </c>
      <c r="G80" t="s">
        <v>130</v>
      </c>
      <c r="H80" t="s">
        <v>131</v>
      </c>
      <c r="I80">
        <f>ROUND(2.3/100,9)</f>
        <v>2.3E-2</v>
      </c>
      <c r="J80">
        <v>0</v>
      </c>
      <c r="K80">
        <f>ROUND(2.3/100,9)</f>
        <v>2.3E-2</v>
      </c>
      <c r="O80">
        <f t="shared" ref="O80:O108" si="77">ROUND(CP80,2)</f>
        <v>600.92999999999995</v>
      </c>
      <c r="P80">
        <f t="shared" ref="P80:P108" si="78">ROUND(CQ80*I80,2)</f>
        <v>438.37</v>
      </c>
      <c r="Q80">
        <f t="shared" ref="Q80:Q108" si="79">ROUND(CR80*I80,2)</f>
        <v>4.5599999999999996</v>
      </c>
      <c r="R80">
        <f t="shared" ref="R80:R108" si="80">ROUND(CS80*I80,2)</f>
        <v>0.52</v>
      </c>
      <c r="S80">
        <f t="shared" ref="S80:S108" si="81">ROUND(CT80*I80,2)</f>
        <v>158</v>
      </c>
      <c r="T80">
        <f t="shared" ref="T80:T108" si="82">ROUND(CU80*I80,2)</f>
        <v>0</v>
      </c>
      <c r="U80">
        <f t="shared" ref="U80:U108" si="83">CV80*I80</f>
        <v>0.56047550000000002</v>
      </c>
      <c r="V80">
        <f t="shared" ref="V80:V108" si="84">CW80*I80</f>
        <v>1.15E-3</v>
      </c>
      <c r="W80">
        <f t="shared" ref="W80:W108" si="85">ROUND(CX80*I80,2)</f>
        <v>0</v>
      </c>
      <c r="X80">
        <f t="shared" ref="X80:X108" si="86">ROUND(CY80,2)</f>
        <v>142.66999999999999</v>
      </c>
      <c r="Y80">
        <f t="shared" ref="Y80:Y108" si="87">ROUND(CZ80,2)</f>
        <v>68.16</v>
      </c>
      <c r="AA80">
        <v>35863109</v>
      </c>
      <c r="AB80">
        <f t="shared" ref="AB80:AB108" si="88">ROUND((AC80+AD80+AF80),2)</f>
        <v>4229.87</v>
      </c>
      <c r="AC80">
        <f t="shared" ref="AC80:AC108" si="89">ROUND((ES80),2)</f>
        <v>4004.09</v>
      </c>
      <c r="AD80">
        <f>ROUND(((((ET80*1.25))-((EU80*1.25)))+AE80),2)</f>
        <v>17.920000000000002</v>
      </c>
      <c r="AE80">
        <f>ROUND(((EU80*1.25)),2)</f>
        <v>0.68</v>
      </c>
      <c r="AF80">
        <f>ROUND(((EV80*1.15)),2)</f>
        <v>207.86</v>
      </c>
      <c r="AG80">
        <f t="shared" ref="AG80:AG108" si="90">ROUND((AP80),2)</f>
        <v>0</v>
      </c>
      <c r="AH80">
        <f>((EW80*1.15))</f>
        <v>24.368500000000001</v>
      </c>
      <c r="AI80">
        <f>((EX80*1.25))</f>
        <v>0.05</v>
      </c>
      <c r="AJ80">
        <f t="shared" ref="AJ80:AJ108" si="91">(AS80)</f>
        <v>0</v>
      </c>
      <c r="AK80">
        <v>4199.17</v>
      </c>
      <c r="AL80">
        <v>4004.09</v>
      </c>
      <c r="AM80">
        <v>14.33</v>
      </c>
      <c r="AN80">
        <v>0.54</v>
      </c>
      <c r="AO80">
        <v>180.75</v>
      </c>
      <c r="AP80">
        <v>0</v>
      </c>
      <c r="AQ80">
        <v>21.19</v>
      </c>
      <c r="AR80">
        <v>0.04</v>
      </c>
      <c r="AS80">
        <v>0</v>
      </c>
      <c r="AT80">
        <v>90</v>
      </c>
      <c r="AU80">
        <v>43</v>
      </c>
      <c r="AV80">
        <v>1</v>
      </c>
      <c r="AW80">
        <v>1</v>
      </c>
      <c r="AZ80">
        <v>1</v>
      </c>
      <c r="BA80">
        <v>33.049999999999997</v>
      </c>
      <c r="BB80">
        <v>11.06</v>
      </c>
      <c r="BC80">
        <v>4.76</v>
      </c>
      <c r="BD80" t="s">
        <v>3</v>
      </c>
      <c r="BE80" t="s">
        <v>3</v>
      </c>
      <c r="BF80" t="s">
        <v>3</v>
      </c>
      <c r="BG80" t="s">
        <v>3</v>
      </c>
      <c r="BH80">
        <v>0</v>
      </c>
      <c r="BI80">
        <v>1</v>
      </c>
      <c r="BJ80" t="s">
        <v>132</v>
      </c>
      <c r="BM80">
        <v>10001</v>
      </c>
      <c r="BN80">
        <v>0</v>
      </c>
      <c r="BO80" t="s">
        <v>129</v>
      </c>
      <c r="BP80">
        <v>1</v>
      </c>
      <c r="BQ80">
        <v>2</v>
      </c>
      <c r="BR80">
        <v>0</v>
      </c>
      <c r="BS80">
        <v>33.049999999999997</v>
      </c>
      <c r="BT80">
        <v>1</v>
      </c>
      <c r="BU80">
        <v>1</v>
      </c>
      <c r="BV80">
        <v>1</v>
      </c>
      <c r="BW80">
        <v>1</v>
      </c>
      <c r="BX80">
        <v>1</v>
      </c>
      <c r="BY80" t="s">
        <v>3</v>
      </c>
      <c r="BZ80">
        <v>118</v>
      </c>
      <c r="CA80">
        <v>63</v>
      </c>
      <c r="CB80" t="s">
        <v>3</v>
      </c>
      <c r="CE80">
        <v>0</v>
      </c>
      <c r="CF80">
        <v>0</v>
      </c>
      <c r="CG80">
        <v>0</v>
      </c>
      <c r="CM80">
        <v>0</v>
      </c>
      <c r="CN80" t="s">
        <v>992</v>
      </c>
      <c r="CO80">
        <v>0</v>
      </c>
      <c r="CP80">
        <f t="shared" ref="CP80:CP108" si="92">(P80+Q80+S80)</f>
        <v>600.93000000000006</v>
      </c>
      <c r="CQ80">
        <f t="shared" ref="CQ80:CQ108" si="93">AC80*BC80</f>
        <v>19059.468400000002</v>
      </c>
      <c r="CR80">
        <f t="shared" ref="CR80:CR108" si="94">AD80*BB80</f>
        <v>198.19520000000003</v>
      </c>
      <c r="CS80">
        <f t="shared" ref="CS80:CS108" si="95">AE80*BS80</f>
        <v>22.474</v>
      </c>
      <c r="CT80">
        <f t="shared" ref="CT80:CT108" si="96">AF80*BA80</f>
        <v>6869.7730000000001</v>
      </c>
      <c r="CU80">
        <f t="shared" ref="CU80:CU108" si="97">AG80</f>
        <v>0</v>
      </c>
      <c r="CV80">
        <f t="shared" ref="CV80:CV108" si="98">AH80</f>
        <v>24.368500000000001</v>
      </c>
      <c r="CW80">
        <f t="shared" ref="CW80:CW108" si="99">AI80</f>
        <v>0.05</v>
      </c>
      <c r="CX80">
        <f t="shared" ref="CX80:CX108" si="100">AJ80</f>
        <v>0</v>
      </c>
      <c r="CY80">
        <f t="shared" ref="CY80:CY108" si="101">(((S80+R80)*AT80)/100)</f>
        <v>142.66800000000001</v>
      </c>
      <c r="CZ80">
        <f t="shared" ref="CZ80:CZ108" si="102">(((S80+R80)*AU80)/100)</f>
        <v>68.163600000000002</v>
      </c>
      <c r="DC80" t="s">
        <v>3</v>
      </c>
      <c r="DD80" t="s">
        <v>3</v>
      </c>
      <c r="DE80" t="s">
        <v>133</v>
      </c>
      <c r="DF80" t="s">
        <v>133</v>
      </c>
      <c r="DG80" t="s">
        <v>134</v>
      </c>
      <c r="DH80" t="s">
        <v>3</v>
      </c>
      <c r="DI80" t="s">
        <v>134</v>
      </c>
      <c r="DJ80" t="s">
        <v>133</v>
      </c>
      <c r="DK80" t="s">
        <v>3</v>
      </c>
      <c r="DL80" t="s">
        <v>3</v>
      </c>
      <c r="DM80" t="s">
        <v>3</v>
      </c>
      <c r="DN80">
        <v>0</v>
      </c>
      <c r="DO80">
        <v>0</v>
      </c>
      <c r="DP80">
        <v>1</v>
      </c>
      <c r="DQ80">
        <v>1</v>
      </c>
      <c r="DU80">
        <v>1013</v>
      </c>
      <c r="DV80" t="s">
        <v>131</v>
      </c>
      <c r="DW80" t="s">
        <v>131</v>
      </c>
      <c r="DX80">
        <v>1</v>
      </c>
      <c r="DZ80" t="s">
        <v>3</v>
      </c>
      <c r="EA80" t="s">
        <v>3</v>
      </c>
      <c r="EB80" t="s">
        <v>3</v>
      </c>
      <c r="EC80" t="s">
        <v>3</v>
      </c>
      <c r="EE80">
        <v>29085510</v>
      </c>
      <c r="EF80">
        <v>2</v>
      </c>
      <c r="EG80" t="s">
        <v>135</v>
      </c>
      <c r="EH80">
        <v>0</v>
      </c>
      <c r="EI80" t="s">
        <v>3</v>
      </c>
      <c r="EJ80">
        <v>1</v>
      </c>
      <c r="EK80">
        <v>10001</v>
      </c>
      <c r="EL80" t="s">
        <v>136</v>
      </c>
      <c r="EM80" t="s">
        <v>137</v>
      </c>
      <c r="EO80" t="s">
        <v>138</v>
      </c>
      <c r="EQ80">
        <v>0</v>
      </c>
      <c r="ER80">
        <v>4199.17</v>
      </c>
      <c r="ES80">
        <v>4004.09</v>
      </c>
      <c r="ET80">
        <v>14.33</v>
      </c>
      <c r="EU80">
        <v>0.54</v>
      </c>
      <c r="EV80">
        <v>180.75</v>
      </c>
      <c r="EW80">
        <v>21.19</v>
      </c>
      <c r="EX80">
        <v>0.04</v>
      </c>
      <c r="EY80">
        <v>0</v>
      </c>
      <c r="FQ80">
        <v>0</v>
      </c>
      <c r="FR80">
        <f t="shared" ref="FR80:FR108" si="103">ROUND(IF(AND(BH80=3,BI80=3),P80,0),2)</f>
        <v>0</v>
      </c>
      <c r="FS80">
        <v>0</v>
      </c>
      <c r="FT80" t="s">
        <v>139</v>
      </c>
      <c r="FU80" t="s">
        <v>25</v>
      </c>
      <c r="FV80" t="s">
        <v>25</v>
      </c>
      <c r="FW80" t="s">
        <v>26</v>
      </c>
      <c r="FX80">
        <v>106.2</v>
      </c>
      <c r="FY80">
        <v>53.55</v>
      </c>
      <c r="GA80" t="s">
        <v>3</v>
      </c>
      <c r="GD80">
        <v>1</v>
      </c>
      <c r="GF80">
        <v>-1773683300</v>
      </c>
      <c r="GG80">
        <v>2</v>
      </c>
      <c r="GH80">
        <v>1</v>
      </c>
      <c r="GI80">
        <v>2</v>
      </c>
      <c r="GJ80">
        <v>0</v>
      </c>
      <c r="GK80">
        <v>0</v>
      </c>
      <c r="GL80">
        <f t="shared" ref="GL80:GL108" si="104">ROUND(IF(AND(BH80=3,BI80=3,FS80&lt;&gt;0),P80,0),2)</f>
        <v>0</v>
      </c>
      <c r="GM80">
        <f t="shared" ref="GM80:GM108" si="105">ROUND(O80+X80+Y80,2)+GX80</f>
        <v>811.76</v>
      </c>
      <c r="GN80">
        <f t="shared" ref="GN80:GN108" si="106">IF(OR(BI80=0,BI80=1),ROUND(O80+X80+Y80,2),0)</f>
        <v>811.76</v>
      </c>
      <c r="GO80">
        <f t="shared" ref="GO80:GO108" si="107">IF(BI80=2,ROUND(O80+X80+Y80,2),0)</f>
        <v>0</v>
      </c>
      <c r="GP80">
        <f t="shared" ref="GP80:GP108" si="108">IF(BI80=4,ROUND(O80+X80+Y80,2)+GX80,0)</f>
        <v>0</v>
      </c>
      <c r="GR80">
        <v>0</v>
      </c>
      <c r="GS80">
        <v>3</v>
      </c>
      <c r="GT80">
        <v>0</v>
      </c>
      <c r="GU80" t="s">
        <v>3</v>
      </c>
      <c r="GV80">
        <f t="shared" ref="GV80:GV108" si="109">ROUND((GT80),2)</f>
        <v>0</v>
      </c>
      <c r="GW80">
        <v>1</v>
      </c>
      <c r="GX80">
        <f t="shared" ref="GX80:GX108" si="110">ROUND(HC80*I80,2)</f>
        <v>0</v>
      </c>
      <c r="HA80">
        <v>0</v>
      </c>
      <c r="HB80">
        <v>0</v>
      </c>
      <c r="HC80">
        <f t="shared" ref="HC80:HC108" si="111">GV80*GW80</f>
        <v>0</v>
      </c>
      <c r="HE80" t="s">
        <v>3</v>
      </c>
      <c r="HF80" t="s">
        <v>3</v>
      </c>
      <c r="HM80" t="s">
        <v>3</v>
      </c>
      <c r="IK80">
        <v>0</v>
      </c>
    </row>
    <row r="81" spans="1:245">
      <c r="A81">
        <v>18</v>
      </c>
      <c r="B81">
        <v>1</v>
      </c>
      <c r="C81">
        <v>26</v>
      </c>
      <c r="E81" t="s">
        <v>27</v>
      </c>
      <c r="F81" t="s">
        <v>140</v>
      </c>
      <c r="G81" t="s">
        <v>141</v>
      </c>
      <c r="H81" t="s">
        <v>142</v>
      </c>
      <c r="I81">
        <f>I80*J81</f>
        <v>2.2999999999999998</v>
      </c>
      <c r="J81">
        <v>100</v>
      </c>
      <c r="K81">
        <v>100</v>
      </c>
      <c r="O81">
        <f t="shared" si="77"/>
        <v>248.93</v>
      </c>
      <c r="P81">
        <f t="shared" si="78"/>
        <v>248.93</v>
      </c>
      <c r="Q81">
        <f t="shared" si="79"/>
        <v>0</v>
      </c>
      <c r="R81">
        <f t="shared" si="80"/>
        <v>0</v>
      </c>
      <c r="S81">
        <f t="shared" si="81"/>
        <v>0</v>
      </c>
      <c r="T81">
        <f t="shared" si="82"/>
        <v>0</v>
      </c>
      <c r="U81">
        <f t="shared" si="83"/>
        <v>0</v>
      </c>
      <c r="V81">
        <f t="shared" si="84"/>
        <v>0</v>
      </c>
      <c r="W81">
        <f t="shared" si="85"/>
        <v>13.89</v>
      </c>
      <c r="X81">
        <f t="shared" si="86"/>
        <v>0</v>
      </c>
      <c r="Y81">
        <f t="shared" si="87"/>
        <v>0</v>
      </c>
      <c r="AA81">
        <v>35863109</v>
      </c>
      <c r="AB81">
        <f t="shared" si="88"/>
        <v>131.99</v>
      </c>
      <c r="AC81">
        <f t="shared" si="89"/>
        <v>131.99</v>
      </c>
      <c r="AD81">
        <f>ROUND((((ET81)-(EU81))+AE81),2)</f>
        <v>0</v>
      </c>
      <c r="AE81">
        <f>ROUND((EU81),2)</f>
        <v>0</v>
      </c>
      <c r="AF81">
        <f>ROUND((EV81),2)</f>
        <v>0</v>
      </c>
      <c r="AG81">
        <f t="shared" si="90"/>
        <v>0</v>
      </c>
      <c r="AH81">
        <f>(EW81)</f>
        <v>0</v>
      </c>
      <c r="AI81">
        <f>(EX81)</f>
        <v>0</v>
      </c>
      <c r="AJ81">
        <f t="shared" si="91"/>
        <v>6.04</v>
      </c>
      <c r="AK81">
        <v>131.99</v>
      </c>
      <c r="AL81">
        <v>131.99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6.04</v>
      </c>
      <c r="AT81">
        <v>0</v>
      </c>
      <c r="AU81">
        <v>0</v>
      </c>
      <c r="AV81">
        <v>1</v>
      </c>
      <c r="AW81">
        <v>1</v>
      </c>
      <c r="AZ81">
        <v>1</v>
      </c>
      <c r="BA81">
        <v>1</v>
      </c>
      <c r="BB81">
        <v>1</v>
      </c>
      <c r="BC81">
        <v>0.82</v>
      </c>
      <c r="BD81" t="s">
        <v>3</v>
      </c>
      <c r="BE81" t="s">
        <v>3</v>
      </c>
      <c r="BF81" t="s">
        <v>3</v>
      </c>
      <c r="BG81" t="s">
        <v>3</v>
      </c>
      <c r="BH81">
        <v>3</v>
      </c>
      <c r="BI81">
        <v>1</v>
      </c>
      <c r="BJ81" t="s">
        <v>143</v>
      </c>
      <c r="BM81">
        <v>500001</v>
      </c>
      <c r="BN81">
        <v>0</v>
      </c>
      <c r="BO81" t="s">
        <v>140</v>
      </c>
      <c r="BP81">
        <v>1</v>
      </c>
      <c r="BQ81">
        <v>8</v>
      </c>
      <c r="BR81">
        <v>0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3</v>
      </c>
      <c r="BZ81">
        <v>0</v>
      </c>
      <c r="CA81">
        <v>0</v>
      </c>
      <c r="CB81" t="s">
        <v>3</v>
      </c>
      <c r="CE81">
        <v>0</v>
      </c>
      <c r="CF81">
        <v>0</v>
      </c>
      <c r="CG81">
        <v>0</v>
      </c>
      <c r="CM81">
        <v>0</v>
      </c>
      <c r="CN81" t="s">
        <v>3</v>
      </c>
      <c r="CO81">
        <v>0</v>
      </c>
      <c r="CP81">
        <f t="shared" si="92"/>
        <v>248.93</v>
      </c>
      <c r="CQ81">
        <f t="shared" si="93"/>
        <v>108.23180000000001</v>
      </c>
      <c r="CR81">
        <f t="shared" si="94"/>
        <v>0</v>
      </c>
      <c r="CS81">
        <f t="shared" si="95"/>
        <v>0</v>
      </c>
      <c r="CT81">
        <f t="shared" si="96"/>
        <v>0</v>
      </c>
      <c r="CU81">
        <f t="shared" si="97"/>
        <v>0</v>
      </c>
      <c r="CV81">
        <f t="shared" si="98"/>
        <v>0</v>
      </c>
      <c r="CW81">
        <f t="shared" si="99"/>
        <v>0</v>
      </c>
      <c r="CX81">
        <f t="shared" si="100"/>
        <v>6.04</v>
      </c>
      <c r="CY81">
        <f t="shared" si="101"/>
        <v>0</v>
      </c>
      <c r="CZ81">
        <f t="shared" si="102"/>
        <v>0</v>
      </c>
      <c r="DC81" t="s">
        <v>3</v>
      </c>
      <c r="DD81" t="s">
        <v>3</v>
      </c>
      <c r="DE81" t="s">
        <v>3</v>
      </c>
      <c r="DF81" t="s">
        <v>3</v>
      </c>
      <c r="DG81" t="s">
        <v>3</v>
      </c>
      <c r="DH81" t="s">
        <v>3</v>
      </c>
      <c r="DI81" t="s">
        <v>3</v>
      </c>
      <c r="DJ81" t="s">
        <v>3</v>
      </c>
      <c r="DK81" t="s">
        <v>3</v>
      </c>
      <c r="DL81" t="s">
        <v>3</v>
      </c>
      <c r="DM81" t="s">
        <v>3</v>
      </c>
      <c r="DN81">
        <v>0</v>
      </c>
      <c r="DO81">
        <v>0</v>
      </c>
      <c r="DP81">
        <v>1</v>
      </c>
      <c r="DQ81">
        <v>1</v>
      </c>
      <c r="DU81">
        <v>1003</v>
      </c>
      <c r="DV81" t="s">
        <v>142</v>
      </c>
      <c r="DW81" t="s">
        <v>142</v>
      </c>
      <c r="DX81">
        <v>1</v>
      </c>
      <c r="DZ81" t="s">
        <v>3</v>
      </c>
      <c r="EA81" t="s">
        <v>3</v>
      </c>
      <c r="EB81" t="s">
        <v>3</v>
      </c>
      <c r="EC81" t="s">
        <v>3</v>
      </c>
      <c r="EE81">
        <v>29085443</v>
      </c>
      <c r="EF81">
        <v>8</v>
      </c>
      <c r="EG81" t="s">
        <v>144</v>
      </c>
      <c r="EH81">
        <v>0</v>
      </c>
      <c r="EI81" t="s">
        <v>3</v>
      </c>
      <c r="EJ81">
        <v>1</v>
      </c>
      <c r="EK81">
        <v>500001</v>
      </c>
      <c r="EL81" t="s">
        <v>145</v>
      </c>
      <c r="EM81" t="s">
        <v>146</v>
      </c>
      <c r="EO81" t="s">
        <v>3</v>
      </c>
      <c r="EQ81">
        <v>0</v>
      </c>
      <c r="ER81">
        <v>131.99</v>
      </c>
      <c r="ES81">
        <v>131.99</v>
      </c>
      <c r="ET81">
        <v>0</v>
      </c>
      <c r="EU81">
        <v>0</v>
      </c>
      <c r="EV81">
        <v>0</v>
      </c>
      <c r="EW81">
        <v>0</v>
      </c>
      <c r="EX81">
        <v>0</v>
      </c>
      <c r="FQ81">
        <v>0</v>
      </c>
      <c r="FR81">
        <f t="shared" si="103"/>
        <v>0</v>
      </c>
      <c r="FS81">
        <v>0</v>
      </c>
      <c r="FX81">
        <v>0</v>
      </c>
      <c r="FY81">
        <v>0</v>
      </c>
      <c r="GA81" t="s">
        <v>3</v>
      </c>
      <c r="GD81">
        <v>1</v>
      </c>
      <c r="GF81">
        <v>-716496253</v>
      </c>
      <c r="GG81">
        <v>2</v>
      </c>
      <c r="GH81">
        <v>1</v>
      </c>
      <c r="GI81">
        <v>2</v>
      </c>
      <c r="GJ81">
        <v>0</v>
      </c>
      <c r="GK81">
        <v>0</v>
      </c>
      <c r="GL81">
        <f t="shared" si="104"/>
        <v>0</v>
      </c>
      <c r="GM81">
        <f t="shared" si="105"/>
        <v>248.93</v>
      </c>
      <c r="GN81">
        <f t="shared" si="106"/>
        <v>248.93</v>
      </c>
      <c r="GO81">
        <f t="shared" si="107"/>
        <v>0</v>
      </c>
      <c r="GP81">
        <f t="shared" si="108"/>
        <v>0</v>
      </c>
      <c r="GR81">
        <v>0</v>
      </c>
      <c r="GS81">
        <v>3</v>
      </c>
      <c r="GT81">
        <v>0</v>
      </c>
      <c r="GU81" t="s">
        <v>3</v>
      </c>
      <c r="GV81">
        <f t="shared" si="109"/>
        <v>0</v>
      </c>
      <c r="GW81">
        <v>1</v>
      </c>
      <c r="GX81">
        <f t="shared" si="110"/>
        <v>0</v>
      </c>
      <c r="HA81">
        <v>0</v>
      </c>
      <c r="HB81">
        <v>0</v>
      </c>
      <c r="HC81">
        <f t="shared" si="111"/>
        <v>0</v>
      </c>
      <c r="HE81" t="s">
        <v>3</v>
      </c>
      <c r="HF81" t="s">
        <v>3</v>
      </c>
      <c r="HM81" t="s">
        <v>3</v>
      </c>
      <c r="IK81">
        <v>0</v>
      </c>
    </row>
    <row r="82" spans="1:245">
      <c r="A82">
        <v>17</v>
      </c>
      <c r="B82">
        <v>1</v>
      </c>
      <c r="C82">
        <f>ROW(SmtRes!A36)</f>
        <v>36</v>
      </c>
      <c r="D82">
        <f>ROW(EtalonRes!A36)</f>
        <v>36</v>
      </c>
      <c r="E82" t="s">
        <v>35</v>
      </c>
      <c r="F82" t="s">
        <v>147</v>
      </c>
      <c r="G82" t="s">
        <v>148</v>
      </c>
      <c r="H82" t="s">
        <v>149</v>
      </c>
      <c r="I82">
        <f>ROUND(1.2/100,9)</f>
        <v>1.2E-2</v>
      </c>
      <c r="J82">
        <v>0</v>
      </c>
      <c r="K82">
        <f>ROUND(1.2/100,9)</f>
        <v>1.2E-2</v>
      </c>
      <c r="O82">
        <f t="shared" si="77"/>
        <v>724.12</v>
      </c>
      <c r="P82">
        <f t="shared" si="78"/>
        <v>19.54</v>
      </c>
      <c r="Q82">
        <f t="shared" si="79"/>
        <v>7.59</v>
      </c>
      <c r="R82">
        <f t="shared" si="80"/>
        <v>0.54</v>
      </c>
      <c r="S82">
        <f t="shared" si="81"/>
        <v>696.99</v>
      </c>
      <c r="T82">
        <f t="shared" si="82"/>
        <v>0</v>
      </c>
      <c r="U82">
        <f t="shared" si="83"/>
        <v>2.2972859999999997</v>
      </c>
      <c r="V82">
        <f t="shared" si="84"/>
        <v>1.2000000000000001E-3</v>
      </c>
      <c r="W82">
        <f t="shared" si="85"/>
        <v>0</v>
      </c>
      <c r="X82">
        <f t="shared" si="86"/>
        <v>558.02</v>
      </c>
      <c r="Y82">
        <f t="shared" si="87"/>
        <v>258.08999999999997</v>
      </c>
      <c r="AA82">
        <v>35863109</v>
      </c>
      <c r="AB82">
        <f t="shared" si="88"/>
        <v>2294.19</v>
      </c>
      <c r="AC82">
        <f t="shared" si="89"/>
        <v>478.86</v>
      </c>
      <c r="AD82">
        <f>ROUND(((((ET82*1.25))-((EU82*1.25)))+AE82),2)</f>
        <v>57.91</v>
      </c>
      <c r="AE82">
        <f>ROUND(((EU82*1.25)),2)</f>
        <v>1.35</v>
      </c>
      <c r="AF82">
        <f>ROUND(((EV82*1.15)),2)</f>
        <v>1757.42</v>
      </c>
      <c r="AG82">
        <f t="shared" si="90"/>
        <v>0</v>
      </c>
      <c r="AH82">
        <f>((EW82*1.15))</f>
        <v>191.44049999999999</v>
      </c>
      <c r="AI82">
        <f>((EX82*1.25))</f>
        <v>0.1</v>
      </c>
      <c r="AJ82">
        <f t="shared" si="91"/>
        <v>0</v>
      </c>
      <c r="AK82">
        <v>2053.38</v>
      </c>
      <c r="AL82">
        <v>478.86</v>
      </c>
      <c r="AM82">
        <v>46.33</v>
      </c>
      <c r="AN82">
        <v>1.08</v>
      </c>
      <c r="AO82">
        <v>1528.19</v>
      </c>
      <c r="AP82">
        <v>0</v>
      </c>
      <c r="AQ82">
        <v>166.47</v>
      </c>
      <c r="AR82">
        <v>0.08</v>
      </c>
      <c r="AS82">
        <v>0</v>
      </c>
      <c r="AT82">
        <v>80</v>
      </c>
      <c r="AU82">
        <v>37</v>
      </c>
      <c r="AV82">
        <v>1</v>
      </c>
      <c r="AW82">
        <v>1</v>
      </c>
      <c r="AZ82">
        <v>1</v>
      </c>
      <c r="BA82">
        <v>33.049999999999997</v>
      </c>
      <c r="BB82">
        <v>10.92</v>
      </c>
      <c r="BC82">
        <v>3.4</v>
      </c>
      <c r="BD82" t="s">
        <v>3</v>
      </c>
      <c r="BE82" t="s">
        <v>3</v>
      </c>
      <c r="BF82" t="s">
        <v>3</v>
      </c>
      <c r="BG82" t="s">
        <v>3</v>
      </c>
      <c r="BH82">
        <v>0</v>
      </c>
      <c r="BI82">
        <v>1</v>
      </c>
      <c r="BJ82" t="s">
        <v>150</v>
      </c>
      <c r="BM82">
        <v>15001</v>
      </c>
      <c r="BN82">
        <v>0</v>
      </c>
      <c r="BO82" t="s">
        <v>147</v>
      </c>
      <c r="BP82">
        <v>1</v>
      </c>
      <c r="BQ82">
        <v>2</v>
      </c>
      <c r="BR82">
        <v>0</v>
      </c>
      <c r="BS82">
        <v>33.049999999999997</v>
      </c>
      <c r="BT82">
        <v>1</v>
      </c>
      <c r="BU82">
        <v>1</v>
      </c>
      <c r="BV82">
        <v>1</v>
      </c>
      <c r="BW82">
        <v>1</v>
      </c>
      <c r="BX82">
        <v>1</v>
      </c>
      <c r="BY82" t="s">
        <v>3</v>
      </c>
      <c r="BZ82">
        <v>105</v>
      </c>
      <c r="CA82">
        <v>55</v>
      </c>
      <c r="CB82" t="s">
        <v>3</v>
      </c>
      <c r="CE82">
        <v>0</v>
      </c>
      <c r="CF82">
        <v>0</v>
      </c>
      <c r="CG82">
        <v>0</v>
      </c>
      <c r="CM82">
        <v>0</v>
      </c>
      <c r="CN82" t="s">
        <v>992</v>
      </c>
      <c r="CO82">
        <v>0</v>
      </c>
      <c r="CP82">
        <f t="shared" si="92"/>
        <v>724.12</v>
      </c>
      <c r="CQ82">
        <f t="shared" si="93"/>
        <v>1628.124</v>
      </c>
      <c r="CR82">
        <f t="shared" si="94"/>
        <v>632.3771999999999</v>
      </c>
      <c r="CS82">
        <f t="shared" si="95"/>
        <v>44.6175</v>
      </c>
      <c r="CT82">
        <f t="shared" si="96"/>
        <v>58082.731</v>
      </c>
      <c r="CU82">
        <f t="shared" si="97"/>
        <v>0</v>
      </c>
      <c r="CV82">
        <f t="shared" si="98"/>
        <v>191.44049999999999</v>
      </c>
      <c r="CW82">
        <f t="shared" si="99"/>
        <v>0.1</v>
      </c>
      <c r="CX82">
        <f t="shared" si="100"/>
        <v>0</v>
      </c>
      <c r="CY82">
        <f t="shared" si="101"/>
        <v>558.02399999999989</v>
      </c>
      <c r="CZ82">
        <f t="shared" si="102"/>
        <v>258.08609999999999</v>
      </c>
      <c r="DC82" t="s">
        <v>3</v>
      </c>
      <c r="DD82" t="s">
        <v>3</v>
      </c>
      <c r="DE82" t="s">
        <v>133</v>
      </c>
      <c r="DF82" t="s">
        <v>133</v>
      </c>
      <c r="DG82" t="s">
        <v>134</v>
      </c>
      <c r="DH82" t="s">
        <v>3</v>
      </c>
      <c r="DI82" t="s">
        <v>134</v>
      </c>
      <c r="DJ82" t="s">
        <v>133</v>
      </c>
      <c r="DK82" t="s">
        <v>3</v>
      </c>
      <c r="DL82" t="s">
        <v>3</v>
      </c>
      <c r="DM82" t="s">
        <v>3</v>
      </c>
      <c r="DN82">
        <v>0</v>
      </c>
      <c r="DO82">
        <v>0</v>
      </c>
      <c r="DP82">
        <v>1</v>
      </c>
      <c r="DQ82">
        <v>1</v>
      </c>
      <c r="DU82">
        <v>1013</v>
      </c>
      <c r="DV82" t="s">
        <v>149</v>
      </c>
      <c r="DW82" t="s">
        <v>149</v>
      </c>
      <c r="DX82">
        <v>1</v>
      </c>
      <c r="DZ82" t="s">
        <v>3</v>
      </c>
      <c r="EA82" t="s">
        <v>3</v>
      </c>
      <c r="EB82" t="s">
        <v>3</v>
      </c>
      <c r="EC82" t="s">
        <v>3</v>
      </c>
      <c r="EE82">
        <v>29085536</v>
      </c>
      <c r="EF82">
        <v>2</v>
      </c>
      <c r="EG82" t="s">
        <v>135</v>
      </c>
      <c r="EH82">
        <v>0</v>
      </c>
      <c r="EI82" t="s">
        <v>3</v>
      </c>
      <c r="EJ82">
        <v>1</v>
      </c>
      <c r="EK82">
        <v>15001</v>
      </c>
      <c r="EL82" t="s">
        <v>151</v>
      </c>
      <c r="EM82" t="s">
        <v>152</v>
      </c>
      <c r="EO82" t="s">
        <v>138</v>
      </c>
      <c r="EQ82">
        <v>0</v>
      </c>
      <c r="ER82">
        <v>2053.38</v>
      </c>
      <c r="ES82">
        <v>478.86</v>
      </c>
      <c r="ET82">
        <v>46.33</v>
      </c>
      <c r="EU82">
        <v>1.08</v>
      </c>
      <c r="EV82">
        <v>1528.19</v>
      </c>
      <c r="EW82">
        <v>166.47</v>
      </c>
      <c r="EX82">
        <v>0.08</v>
      </c>
      <c r="EY82">
        <v>0</v>
      </c>
      <c r="FQ82">
        <v>0</v>
      </c>
      <c r="FR82">
        <f t="shared" si="103"/>
        <v>0</v>
      </c>
      <c r="FS82">
        <v>0</v>
      </c>
      <c r="FT82" t="s">
        <v>139</v>
      </c>
      <c r="FU82" t="s">
        <v>25</v>
      </c>
      <c r="FV82" t="s">
        <v>25</v>
      </c>
      <c r="FW82" t="s">
        <v>26</v>
      </c>
      <c r="FX82">
        <v>94.5</v>
      </c>
      <c r="FY82">
        <v>46.75</v>
      </c>
      <c r="GA82" t="s">
        <v>3</v>
      </c>
      <c r="GD82">
        <v>1</v>
      </c>
      <c r="GF82">
        <v>-1841865788</v>
      </c>
      <c r="GG82">
        <v>2</v>
      </c>
      <c r="GH82">
        <v>1</v>
      </c>
      <c r="GI82">
        <v>2</v>
      </c>
      <c r="GJ82">
        <v>0</v>
      </c>
      <c r="GK82">
        <v>0</v>
      </c>
      <c r="GL82">
        <f t="shared" si="104"/>
        <v>0</v>
      </c>
      <c r="GM82">
        <f t="shared" si="105"/>
        <v>1540.23</v>
      </c>
      <c r="GN82">
        <f t="shared" si="106"/>
        <v>1540.23</v>
      </c>
      <c r="GO82">
        <f t="shared" si="107"/>
        <v>0</v>
      </c>
      <c r="GP82">
        <f t="shared" si="108"/>
        <v>0</v>
      </c>
      <c r="GR82">
        <v>0</v>
      </c>
      <c r="GS82">
        <v>3</v>
      </c>
      <c r="GT82">
        <v>0</v>
      </c>
      <c r="GU82" t="s">
        <v>3</v>
      </c>
      <c r="GV82">
        <f t="shared" si="109"/>
        <v>0</v>
      </c>
      <c r="GW82">
        <v>1</v>
      </c>
      <c r="GX82">
        <f t="shared" si="110"/>
        <v>0</v>
      </c>
      <c r="HA82">
        <v>0</v>
      </c>
      <c r="HB82">
        <v>0</v>
      </c>
      <c r="HC82">
        <f t="shared" si="111"/>
        <v>0</v>
      </c>
      <c r="HE82" t="s">
        <v>3</v>
      </c>
      <c r="HF82" t="s">
        <v>3</v>
      </c>
      <c r="HM82" t="s">
        <v>3</v>
      </c>
      <c r="IK82">
        <v>0</v>
      </c>
    </row>
    <row r="83" spans="1:245">
      <c r="A83">
        <v>18</v>
      </c>
      <c r="B83">
        <v>1</v>
      </c>
      <c r="C83">
        <v>36</v>
      </c>
      <c r="E83" t="s">
        <v>40</v>
      </c>
      <c r="F83" t="s">
        <v>153</v>
      </c>
      <c r="G83" t="s">
        <v>154</v>
      </c>
      <c r="H83" t="s">
        <v>155</v>
      </c>
      <c r="I83">
        <f>I82*J83</f>
        <v>1.26</v>
      </c>
      <c r="J83">
        <v>105</v>
      </c>
      <c r="K83">
        <v>105</v>
      </c>
      <c r="O83">
        <f t="shared" si="77"/>
        <v>285.67</v>
      </c>
      <c r="P83">
        <f t="shared" si="78"/>
        <v>285.67</v>
      </c>
      <c r="Q83">
        <f t="shared" si="79"/>
        <v>0</v>
      </c>
      <c r="R83">
        <f t="shared" si="80"/>
        <v>0</v>
      </c>
      <c r="S83">
        <f t="shared" si="81"/>
        <v>0</v>
      </c>
      <c r="T83">
        <f t="shared" si="82"/>
        <v>0</v>
      </c>
      <c r="U83">
        <f t="shared" si="83"/>
        <v>0</v>
      </c>
      <c r="V83">
        <f t="shared" si="84"/>
        <v>0</v>
      </c>
      <c r="W83">
        <f t="shared" si="85"/>
        <v>21.8</v>
      </c>
      <c r="X83">
        <f t="shared" si="86"/>
        <v>0</v>
      </c>
      <c r="Y83">
        <f t="shared" si="87"/>
        <v>0</v>
      </c>
      <c r="AA83">
        <v>35863109</v>
      </c>
      <c r="AB83">
        <f t="shared" si="88"/>
        <v>377.87</v>
      </c>
      <c r="AC83">
        <f t="shared" si="89"/>
        <v>377.87</v>
      </c>
      <c r="AD83">
        <f>ROUND((((ET83)-(EU83))+AE83),2)</f>
        <v>0</v>
      </c>
      <c r="AE83">
        <f>ROUND((EU83),2)</f>
        <v>0</v>
      </c>
      <c r="AF83">
        <f>ROUND((EV83),2)</f>
        <v>0</v>
      </c>
      <c r="AG83">
        <f t="shared" si="90"/>
        <v>0</v>
      </c>
      <c r="AH83">
        <f>(EW83)</f>
        <v>0</v>
      </c>
      <c r="AI83">
        <f>(EX83)</f>
        <v>0</v>
      </c>
      <c r="AJ83">
        <f t="shared" si="91"/>
        <v>17.3</v>
      </c>
      <c r="AK83">
        <v>377.87</v>
      </c>
      <c r="AL83">
        <v>377.87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17.3</v>
      </c>
      <c r="AT83">
        <v>0</v>
      </c>
      <c r="AU83">
        <v>0</v>
      </c>
      <c r="AV83">
        <v>1</v>
      </c>
      <c r="AW83">
        <v>1</v>
      </c>
      <c r="AZ83">
        <v>1</v>
      </c>
      <c r="BA83">
        <v>1</v>
      </c>
      <c r="BB83">
        <v>1</v>
      </c>
      <c r="BC83">
        <v>0.6</v>
      </c>
      <c r="BD83" t="s">
        <v>3</v>
      </c>
      <c r="BE83" t="s">
        <v>3</v>
      </c>
      <c r="BF83" t="s">
        <v>3</v>
      </c>
      <c r="BG83" t="s">
        <v>3</v>
      </c>
      <c r="BH83">
        <v>3</v>
      </c>
      <c r="BI83">
        <v>1</v>
      </c>
      <c r="BJ83" t="s">
        <v>156</v>
      </c>
      <c r="BM83">
        <v>500001</v>
      </c>
      <c r="BN83">
        <v>0</v>
      </c>
      <c r="BO83" t="s">
        <v>153</v>
      </c>
      <c r="BP83">
        <v>1</v>
      </c>
      <c r="BQ83">
        <v>8</v>
      </c>
      <c r="BR83">
        <v>0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0</v>
      </c>
      <c r="CA83">
        <v>0</v>
      </c>
      <c r="CB83" t="s">
        <v>3</v>
      </c>
      <c r="CE83">
        <v>0</v>
      </c>
      <c r="CF83">
        <v>0</v>
      </c>
      <c r="CG83">
        <v>0</v>
      </c>
      <c r="CM83">
        <v>0</v>
      </c>
      <c r="CN83" t="s">
        <v>3</v>
      </c>
      <c r="CO83">
        <v>0</v>
      </c>
      <c r="CP83">
        <f t="shared" si="92"/>
        <v>285.67</v>
      </c>
      <c r="CQ83">
        <f t="shared" si="93"/>
        <v>226.72200000000001</v>
      </c>
      <c r="CR83">
        <f t="shared" si="94"/>
        <v>0</v>
      </c>
      <c r="CS83">
        <f t="shared" si="95"/>
        <v>0</v>
      </c>
      <c r="CT83">
        <f t="shared" si="96"/>
        <v>0</v>
      </c>
      <c r="CU83">
        <f t="shared" si="97"/>
        <v>0</v>
      </c>
      <c r="CV83">
        <f t="shared" si="98"/>
        <v>0</v>
      </c>
      <c r="CW83">
        <f t="shared" si="99"/>
        <v>0</v>
      </c>
      <c r="CX83">
        <f t="shared" si="100"/>
        <v>17.3</v>
      </c>
      <c r="CY83">
        <f t="shared" si="101"/>
        <v>0</v>
      </c>
      <c r="CZ83">
        <f t="shared" si="102"/>
        <v>0</v>
      </c>
      <c r="DC83" t="s">
        <v>3</v>
      </c>
      <c r="DD83" t="s">
        <v>3</v>
      </c>
      <c r="DE83" t="s">
        <v>3</v>
      </c>
      <c r="DF83" t="s">
        <v>3</v>
      </c>
      <c r="DG83" t="s">
        <v>3</v>
      </c>
      <c r="DH83" t="s">
        <v>3</v>
      </c>
      <c r="DI83" t="s">
        <v>3</v>
      </c>
      <c r="DJ83" t="s">
        <v>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DU83">
        <v>1005</v>
      </c>
      <c r="DV83" t="s">
        <v>155</v>
      </c>
      <c r="DW83" t="s">
        <v>155</v>
      </c>
      <c r="DX83">
        <v>1</v>
      </c>
      <c r="DZ83" t="s">
        <v>3</v>
      </c>
      <c r="EA83" t="s">
        <v>3</v>
      </c>
      <c r="EB83" t="s">
        <v>3</v>
      </c>
      <c r="EC83" t="s">
        <v>3</v>
      </c>
      <c r="EE83">
        <v>29085443</v>
      </c>
      <c r="EF83">
        <v>8</v>
      </c>
      <c r="EG83" t="s">
        <v>144</v>
      </c>
      <c r="EH83">
        <v>0</v>
      </c>
      <c r="EI83" t="s">
        <v>3</v>
      </c>
      <c r="EJ83">
        <v>1</v>
      </c>
      <c r="EK83">
        <v>500001</v>
      </c>
      <c r="EL83" t="s">
        <v>145</v>
      </c>
      <c r="EM83" t="s">
        <v>146</v>
      </c>
      <c r="EO83" t="s">
        <v>3</v>
      </c>
      <c r="EQ83">
        <v>0</v>
      </c>
      <c r="ER83">
        <v>377.87</v>
      </c>
      <c r="ES83">
        <v>377.87</v>
      </c>
      <c r="ET83">
        <v>0</v>
      </c>
      <c r="EU83">
        <v>0</v>
      </c>
      <c r="EV83">
        <v>0</v>
      </c>
      <c r="EW83">
        <v>0</v>
      </c>
      <c r="EX83">
        <v>0</v>
      </c>
      <c r="FQ83">
        <v>0</v>
      </c>
      <c r="FR83">
        <f t="shared" si="103"/>
        <v>0</v>
      </c>
      <c r="FS83">
        <v>0</v>
      </c>
      <c r="FX83">
        <v>0</v>
      </c>
      <c r="FY83">
        <v>0</v>
      </c>
      <c r="GA83" t="s">
        <v>3</v>
      </c>
      <c r="GD83">
        <v>1</v>
      </c>
      <c r="GF83">
        <v>-1326923709</v>
      </c>
      <c r="GG83">
        <v>2</v>
      </c>
      <c r="GH83">
        <v>1</v>
      </c>
      <c r="GI83">
        <v>2</v>
      </c>
      <c r="GJ83">
        <v>0</v>
      </c>
      <c r="GK83">
        <v>0</v>
      </c>
      <c r="GL83">
        <f t="shared" si="104"/>
        <v>0</v>
      </c>
      <c r="GM83">
        <f t="shared" si="105"/>
        <v>285.67</v>
      </c>
      <c r="GN83">
        <f t="shared" si="106"/>
        <v>285.67</v>
      </c>
      <c r="GO83">
        <f t="shared" si="107"/>
        <v>0</v>
      </c>
      <c r="GP83">
        <f t="shared" si="108"/>
        <v>0</v>
      </c>
      <c r="GR83">
        <v>0</v>
      </c>
      <c r="GS83">
        <v>3</v>
      </c>
      <c r="GT83">
        <v>0</v>
      </c>
      <c r="GU83" t="s">
        <v>3</v>
      </c>
      <c r="GV83">
        <f t="shared" si="109"/>
        <v>0</v>
      </c>
      <c r="GW83">
        <v>1</v>
      </c>
      <c r="GX83">
        <f t="shared" si="110"/>
        <v>0</v>
      </c>
      <c r="HA83">
        <v>0</v>
      </c>
      <c r="HB83">
        <v>0</v>
      </c>
      <c r="HC83">
        <f t="shared" si="111"/>
        <v>0</v>
      </c>
      <c r="HE83" t="s">
        <v>3</v>
      </c>
      <c r="HF83" t="s">
        <v>3</v>
      </c>
      <c r="HM83" t="s">
        <v>3</v>
      </c>
      <c r="IK83">
        <v>0</v>
      </c>
    </row>
    <row r="84" spans="1:245">
      <c r="A84">
        <v>18</v>
      </c>
      <c r="B84">
        <v>1</v>
      </c>
      <c r="C84">
        <v>34</v>
      </c>
      <c r="E84" t="s">
        <v>157</v>
      </c>
      <c r="F84" t="s">
        <v>158</v>
      </c>
      <c r="G84" t="s">
        <v>159</v>
      </c>
      <c r="H84" t="s">
        <v>160</v>
      </c>
      <c r="I84">
        <f>I82*J84</f>
        <v>0.107</v>
      </c>
      <c r="J84">
        <v>8.9166666666666661</v>
      </c>
      <c r="K84">
        <v>8.9166670000000003</v>
      </c>
      <c r="O84">
        <f t="shared" si="77"/>
        <v>14.34</v>
      </c>
      <c r="P84">
        <f t="shared" si="78"/>
        <v>14.34</v>
      </c>
      <c r="Q84">
        <f t="shared" si="79"/>
        <v>0</v>
      </c>
      <c r="R84">
        <f t="shared" si="80"/>
        <v>0</v>
      </c>
      <c r="S84">
        <f t="shared" si="81"/>
        <v>0</v>
      </c>
      <c r="T84">
        <f t="shared" si="82"/>
        <v>0</v>
      </c>
      <c r="U84">
        <f t="shared" si="83"/>
        <v>0</v>
      </c>
      <c r="V84">
        <f t="shared" si="84"/>
        <v>0</v>
      </c>
      <c r="W84">
        <f t="shared" si="85"/>
        <v>0.11</v>
      </c>
      <c r="X84">
        <f t="shared" si="86"/>
        <v>0</v>
      </c>
      <c r="Y84">
        <f t="shared" si="87"/>
        <v>0</v>
      </c>
      <c r="AA84">
        <v>35863109</v>
      </c>
      <c r="AB84">
        <f t="shared" si="88"/>
        <v>22.91</v>
      </c>
      <c r="AC84">
        <f t="shared" si="89"/>
        <v>22.91</v>
      </c>
      <c r="AD84">
        <f>ROUND((((ET84)-(EU84))+AE84),2)</f>
        <v>0</v>
      </c>
      <c r="AE84">
        <f>ROUND((EU84),2)</f>
        <v>0</v>
      </c>
      <c r="AF84">
        <f>ROUND((EV84),2)</f>
        <v>0</v>
      </c>
      <c r="AG84">
        <f t="shared" si="90"/>
        <v>0</v>
      </c>
      <c r="AH84">
        <f>(EW84)</f>
        <v>0</v>
      </c>
      <c r="AI84">
        <f>(EX84)</f>
        <v>0</v>
      </c>
      <c r="AJ84">
        <f t="shared" si="91"/>
        <v>1.05</v>
      </c>
      <c r="AK84">
        <v>22.91</v>
      </c>
      <c r="AL84">
        <v>22.91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1.05</v>
      </c>
      <c r="AT84">
        <v>0</v>
      </c>
      <c r="AU84">
        <v>0</v>
      </c>
      <c r="AV84">
        <v>1</v>
      </c>
      <c r="AW84">
        <v>1</v>
      </c>
      <c r="AZ84">
        <v>1</v>
      </c>
      <c r="BA84">
        <v>1</v>
      </c>
      <c r="BB84">
        <v>1</v>
      </c>
      <c r="BC84">
        <v>5.85</v>
      </c>
      <c r="BD84" t="s">
        <v>3</v>
      </c>
      <c r="BE84" t="s">
        <v>3</v>
      </c>
      <c r="BF84" t="s">
        <v>3</v>
      </c>
      <c r="BG84" t="s">
        <v>3</v>
      </c>
      <c r="BH84">
        <v>3</v>
      </c>
      <c r="BI84">
        <v>1</v>
      </c>
      <c r="BJ84" t="s">
        <v>161</v>
      </c>
      <c r="BM84">
        <v>500001</v>
      </c>
      <c r="BN84">
        <v>0</v>
      </c>
      <c r="BO84" t="s">
        <v>158</v>
      </c>
      <c r="BP84">
        <v>1</v>
      </c>
      <c r="BQ84">
        <v>8</v>
      </c>
      <c r="BR84">
        <v>0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 t="s">
        <v>3</v>
      </c>
      <c r="BZ84">
        <v>0</v>
      </c>
      <c r="CA84">
        <v>0</v>
      </c>
      <c r="CB84" t="s">
        <v>3</v>
      </c>
      <c r="CE84">
        <v>0</v>
      </c>
      <c r="CF84">
        <v>0</v>
      </c>
      <c r="CG84">
        <v>0</v>
      </c>
      <c r="CM84">
        <v>0</v>
      </c>
      <c r="CN84" t="s">
        <v>3</v>
      </c>
      <c r="CO84">
        <v>0</v>
      </c>
      <c r="CP84">
        <f t="shared" si="92"/>
        <v>14.34</v>
      </c>
      <c r="CQ84">
        <f t="shared" si="93"/>
        <v>134.02349999999998</v>
      </c>
      <c r="CR84">
        <f t="shared" si="94"/>
        <v>0</v>
      </c>
      <c r="CS84">
        <f t="shared" si="95"/>
        <v>0</v>
      </c>
      <c r="CT84">
        <f t="shared" si="96"/>
        <v>0</v>
      </c>
      <c r="CU84">
        <f t="shared" si="97"/>
        <v>0</v>
      </c>
      <c r="CV84">
        <f t="shared" si="98"/>
        <v>0</v>
      </c>
      <c r="CW84">
        <f t="shared" si="99"/>
        <v>0</v>
      </c>
      <c r="CX84">
        <f t="shared" si="100"/>
        <v>1.05</v>
      </c>
      <c r="CY84">
        <f t="shared" si="101"/>
        <v>0</v>
      </c>
      <c r="CZ84">
        <f t="shared" si="102"/>
        <v>0</v>
      </c>
      <c r="DC84" t="s">
        <v>3</v>
      </c>
      <c r="DD84" t="s">
        <v>3</v>
      </c>
      <c r="DE84" t="s">
        <v>3</v>
      </c>
      <c r="DF84" t="s">
        <v>3</v>
      </c>
      <c r="DG84" t="s">
        <v>3</v>
      </c>
      <c r="DH84" t="s">
        <v>3</v>
      </c>
      <c r="DI84" t="s">
        <v>3</v>
      </c>
      <c r="DJ84" t="s">
        <v>3</v>
      </c>
      <c r="DK84" t="s">
        <v>3</v>
      </c>
      <c r="DL84" t="s">
        <v>3</v>
      </c>
      <c r="DM84" t="s">
        <v>3</v>
      </c>
      <c r="DN84">
        <v>0</v>
      </c>
      <c r="DO84">
        <v>0</v>
      </c>
      <c r="DP84">
        <v>1</v>
      </c>
      <c r="DQ84">
        <v>1</v>
      </c>
      <c r="DU84">
        <v>1009</v>
      </c>
      <c r="DV84" t="s">
        <v>160</v>
      </c>
      <c r="DW84" t="s">
        <v>160</v>
      </c>
      <c r="DX84">
        <v>1</v>
      </c>
      <c r="DZ84" t="s">
        <v>3</v>
      </c>
      <c r="EA84" t="s">
        <v>3</v>
      </c>
      <c r="EB84" t="s">
        <v>3</v>
      </c>
      <c r="EC84" t="s">
        <v>3</v>
      </c>
      <c r="EE84">
        <v>29085443</v>
      </c>
      <c r="EF84">
        <v>8</v>
      </c>
      <c r="EG84" t="s">
        <v>144</v>
      </c>
      <c r="EH84">
        <v>0</v>
      </c>
      <c r="EI84" t="s">
        <v>3</v>
      </c>
      <c r="EJ84">
        <v>1</v>
      </c>
      <c r="EK84">
        <v>500001</v>
      </c>
      <c r="EL84" t="s">
        <v>145</v>
      </c>
      <c r="EM84" t="s">
        <v>146</v>
      </c>
      <c r="EO84" t="s">
        <v>3</v>
      </c>
      <c r="EQ84">
        <v>0</v>
      </c>
      <c r="ER84">
        <v>22.91</v>
      </c>
      <c r="ES84">
        <v>22.91</v>
      </c>
      <c r="ET84">
        <v>0</v>
      </c>
      <c r="EU84">
        <v>0</v>
      </c>
      <c r="EV84">
        <v>0</v>
      </c>
      <c r="EW84">
        <v>0</v>
      </c>
      <c r="EX84">
        <v>0</v>
      </c>
      <c r="FQ84">
        <v>0</v>
      </c>
      <c r="FR84">
        <f t="shared" si="103"/>
        <v>0</v>
      </c>
      <c r="FS84">
        <v>0</v>
      </c>
      <c r="FX84">
        <v>0</v>
      </c>
      <c r="FY84">
        <v>0</v>
      </c>
      <c r="GA84" t="s">
        <v>3</v>
      </c>
      <c r="GD84">
        <v>1</v>
      </c>
      <c r="GF84">
        <v>-1686930993</v>
      </c>
      <c r="GG84">
        <v>2</v>
      </c>
      <c r="GH84">
        <v>1</v>
      </c>
      <c r="GI84">
        <v>2</v>
      </c>
      <c r="GJ84">
        <v>0</v>
      </c>
      <c r="GK84">
        <v>0</v>
      </c>
      <c r="GL84">
        <f t="shared" si="104"/>
        <v>0</v>
      </c>
      <c r="GM84">
        <f t="shared" si="105"/>
        <v>14.34</v>
      </c>
      <c r="GN84">
        <f t="shared" si="106"/>
        <v>14.34</v>
      </c>
      <c r="GO84">
        <f t="shared" si="107"/>
        <v>0</v>
      </c>
      <c r="GP84">
        <f t="shared" si="108"/>
        <v>0</v>
      </c>
      <c r="GR84">
        <v>0</v>
      </c>
      <c r="GS84">
        <v>3</v>
      </c>
      <c r="GT84">
        <v>0</v>
      </c>
      <c r="GU84" t="s">
        <v>3</v>
      </c>
      <c r="GV84">
        <f t="shared" si="109"/>
        <v>0</v>
      </c>
      <c r="GW84">
        <v>1</v>
      </c>
      <c r="GX84">
        <f t="shared" si="110"/>
        <v>0</v>
      </c>
      <c r="HA84">
        <v>0</v>
      </c>
      <c r="HB84">
        <v>0</v>
      </c>
      <c r="HC84">
        <f t="shared" si="111"/>
        <v>0</v>
      </c>
      <c r="HE84" t="s">
        <v>3</v>
      </c>
      <c r="HF84" t="s">
        <v>3</v>
      </c>
      <c r="HM84" t="s">
        <v>3</v>
      </c>
      <c r="IK84">
        <v>0</v>
      </c>
    </row>
    <row r="85" spans="1:245">
      <c r="A85">
        <v>17</v>
      </c>
      <c r="B85">
        <v>1</v>
      </c>
      <c r="C85">
        <f>ROW(SmtRes!A44)</f>
        <v>44</v>
      </c>
      <c r="D85">
        <f>ROW(EtalonRes!A43)</f>
        <v>43</v>
      </c>
      <c r="E85" t="s">
        <v>41</v>
      </c>
      <c r="F85" t="s">
        <v>162</v>
      </c>
      <c r="G85" t="s">
        <v>163</v>
      </c>
      <c r="H85" t="s">
        <v>164</v>
      </c>
      <c r="I85">
        <f>ROUND(2/100,9)</f>
        <v>0.02</v>
      </c>
      <c r="J85">
        <v>0</v>
      </c>
      <c r="K85">
        <f>ROUND(2/100,9)</f>
        <v>0.02</v>
      </c>
      <c r="O85">
        <f t="shared" si="77"/>
        <v>2654.04</v>
      </c>
      <c r="P85">
        <f t="shared" si="78"/>
        <v>2082.37</v>
      </c>
      <c r="Q85">
        <f t="shared" si="79"/>
        <v>85.75</v>
      </c>
      <c r="R85">
        <f t="shared" si="80"/>
        <v>15.29</v>
      </c>
      <c r="S85">
        <f t="shared" si="81"/>
        <v>485.92</v>
      </c>
      <c r="T85">
        <f t="shared" si="82"/>
        <v>0</v>
      </c>
      <c r="U85">
        <f t="shared" si="83"/>
        <v>1.6822199999999998</v>
      </c>
      <c r="V85">
        <f t="shared" si="84"/>
        <v>3.4250000000000003E-2</v>
      </c>
      <c r="W85">
        <f t="shared" si="85"/>
        <v>0</v>
      </c>
      <c r="X85">
        <f t="shared" si="86"/>
        <v>451.09</v>
      </c>
      <c r="Y85">
        <f t="shared" si="87"/>
        <v>215.52</v>
      </c>
      <c r="AA85">
        <v>35863109</v>
      </c>
      <c r="AB85">
        <f t="shared" si="88"/>
        <v>21892.13</v>
      </c>
      <c r="AC85">
        <f t="shared" si="89"/>
        <v>20740.73</v>
      </c>
      <c r="AD85">
        <f>ROUND(((((ET85*1.25))-((EU85*1.25)))+AE85),2)</f>
        <v>416.27</v>
      </c>
      <c r="AE85">
        <f>ROUND(((EU85*1.25)),2)</f>
        <v>23.13</v>
      </c>
      <c r="AF85">
        <f>ROUND(((EV85*1.15)),2)</f>
        <v>735.13</v>
      </c>
      <c r="AG85">
        <f t="shared" si="90"/>
        <v>0</v>
      </c>
      <c r="AH85">
        <f>((EW85*1.15))</f>
        <v>84.11099999999999</v>
      </c>
      <c r="AI85">
        <f>((EX85*1.25))</f>
        <v>1.7125000000000001</v>
      </c>
      <c r="AJ85">
        <f t="shared" si="91"/>
        <v>0</v>
      </c>
      <c r="AK85">
        <v>21712.98</v>
      </c>
      <c r="AL85">
        <v>20740.73</v>
      </c>
      <c r="AM85">
        <v>333.01</v>
      </c>
      <c r="AN85">
        <v>18.5</v>
      </c>
      <c r="AO85">
        <v>639.24</v>
      </c>
      <c r="AP85">
        <v>0</v>
      </c>
      <c r="AQ85">
        <v>73.14</v>
      </c>
      <c r="AR85">
        <v>1.37</v>
      </c>
      <c r="AS85">
        <v>0</v>
      </c>
      <c r="AT85">
        <v>90</v>
      </c>
      <c r="AU85">
        <v>43</v>
      </c>
      <c r="AV85">
        <v>1</v>
      </c>
      <c r="AW85">
        <v>1</v>
      </c>
      <c r="AZ85">
        <v>1</v>
      </c>
      <c r="BA85">
        <v>33.049999999999997</v>
      </c>
      <c r="BB85">
        <v>10.3</v>
      </c>
      <c r="BC85">
        <v>5.0199999999999996</v>
      </c>
      <c r="BD85" t="s">
        <v>3</v>
      </c>
      <c r="BE85" t="s">
        <v>3</v>
      </c>
      <c r="BF85" t="s">
        <v>3</v>
      </c>
      <c r="BG85" t="s">
        <v>3</v>
      </c>
      <c r="BH85">
        <v>0</v>
      </c>
      <c r="BI85">
        <v>1</v>
      </c>
      <c r="BJ85" t="s">
        <v>165</v>
      </c>
      <c r="BM85">
        <v>10001</v>
      </c>
      <c r="BN85">
        <v>0</v>
      </c>
      <c r="BO85" t="s">
        <v>162</v>
      </c>
      <c r="BP85">
        <v>1</v>
      </c>
      <c r="BQ85">
        <v>2</v>
      </c>
      <c r="BR85">
        <v>0</v>
      </c>
      <c r="BS85">
        <v>33.049999999999997</v>
      </c>
      <c r="BT85">
        <v>1</v>
      </c>
      <c r="BU85">
        <v>1</v>
      </c>
      <c r="BV85">
        <v>1</v>
      </c>
      <c r="BW85">
        <v>1</v>
      </c>
      <c r="BX85">
        <v>1</v>
      </c>
      <c r="BY85" t="s">
        <v>3</v>
      </c>
      <c r="BZ85">
        <v>118</v>
      </c>
      <c r="CA85">
        <v>63</v>
      </c>
      <c r="CB85" t="s">
        <v>3</v>
      </c>
      <c r="CE85">
        <v>0</v>
      </c>
      <c r="CF85">
        <v>0</v>
      </c>
      <c r="CG85">
        <v>0</v>
      </c>
      <c r="CM85">
        <v>0</v>
      </c>
      <c r="CN85" t="s">
        <v>3</v>
      </c>
      <c r="CO85">
        <v>0</v>
      </c>
      <c r="CP85">
        <f t="shared" si="92"/>
        <v>2654.04</v>
      </c>
      <c r="CQ85">
        <f t="shared" si="93"/>
        <v>104118.46459999999</v>
      </c>
      <c r="CR85">
        <f t="shared" si="94"/>
        <v>4287.5810000000001</v>
      </c>
      <c r="CS85">
        <f t="shared" si="95"/>
        <v>764.4464999999999</v>
      </c>
      <c r="CT85">
        <f t="shared" si="96"/>
        <v>24296.046499999997</v>
      </c>
      <c r="CU85">
        <f t="shared" si="97"/>
        <v>0</v>
      </c>
      <c r="CV85">
        <f t="shared" si="98"/>
        <v>84.11099999999999</v>
      </c>
      <c r="CW85">
        <f t="shared" si="99"/>
        <v>1.7125000000000001</v>
      </c>
      <c r="CX85">
        <f t="shared" si="100"/>
        <v>0</v>
      </c>
      <c r="CY85">
        <f t="shared" si="101"/>
        <v>451.089</v>
      </c>
      <c r="CZ85">
        <f t="shared" si="102"/>
        <v>215.52030000000002</v>
      </c>
      <c r="DC85" t="s">
        <v>3</v>
      </c>
      <c r="DD85" t="s">
        <v>3</v>
      </c>
      <c r="DE85" t="s">
        <v>166</v>
      </c>
      <c r="DF85" t="s">
        <v>166</v>
      </c>
      <c r="DG85" t="s">
        <v>167</v>
      </c>
      <c r="DH85" t="s">
        <v>3</v>
      </c>
      <c r="DI85" t="s">
        <v>167</v>
      </c>
      <c r="DJ85" t="s">
        <v>166</v>
      </c>
      <c r="DK85" t="s">
        <v>3</v>
      </c>
      <c r="DL85" t="s">
        <v>3</v>
      </c>
      <c r="DM85" t="s">
        <v>3</v>
      </c>
      <c r="DN85">
        <v>0</v>
      </c>
      <c r="DO85">
        <v>0</v>
      </c>
      <c r="DP85">
        <v>1</v>
      </c>
      <c r="DQ85">
        <v>1</v>
      </c>
      <c r="DU85">
        <v>1013</v>
      </c>
      <c r="DV85" t="s">
        <v>164</v>
      </c>
      <c r="DW85" t="s">
        <v>164</v>
      </c>
      <c r="DX85">
        <v>1</v>
      </c>
      <c r="DZ85" t="s">
        <v>3</v>
      </c>
      <c r="EA85" t="s">
        <v>3</v>
      </c>
      <c r="EB85" t="s">
        <v>3</v>
      </c>
      <c r="EC85" t="s">
        <v>3</v>
      </c>
      <c r="EE85">
        <v>29085510</v>
      </c>
      <c r="EF85">
        <v>2</v>
      </c>
      <c r="EG85" t="s">
        <v>135</v>
      </c>
      <c r="EH85">
        <v>0</v>
      </c>
      <c r="EI85" t="s">
        <v>3</v>
      </c>
      <c r="EJ85">
        <v>1</v>
      </c>
      <c r="EK85">
        <v>10001</v>
      </c>
      <c r="EL85" t="s">
        <v>136</v>
      </c>
      <c r="EM85" t="s">
        <v>137</v>
      </c>
      <c r="EO85" t="s">
        <v>3</v>
      </c>
      <c r="EQ85">
        <v>0</v>
      </c>
      <c r="ER85">
        <v>21712.98</v>
      </c>
      <c r="ES85">
        <v>20740.73</v>
      </c>
      <c r="ET85">
        <v>333.01</v>
      </c>
      <c r="EU85">
        <v>18.5</v>
      </c>
      <c r="EV85">
        <v>639.24</v>
      </c>
      <c r="EW85">
        <v>73.14</v>
      </c>
      <c r="EX85">
        <v>1.37</v>
      </c>
      <c r="EY85">
        <v>0</v>
      </c>
      <c r="FQ85">
        <v>0</v>
      </c>
      <c r="FR85">
        <f t="shared" si="103"/>
        <v>0</v>
      </c>
      <c r="FS85">
        <v>0</v>
      </c>
      <c r="FT85" t="s">
        <v>139</v>
      </c>
      <c r="FU85" t="s">
        <v>25</v>
      </c>
      <c r="FV85" t="s">
        <v>25</v>
      </c>
      <c r="FW85" t="s">
        <v>26</v>
      </c>
      <c r="FX85">
        <v>106.2</v>
      </c>
      <c r="FY85">
        <v>53.55</v>
      </c>
      <c r="GA85" t="s">
        <v>3</v>
      </c>
      <c r="GD85">
        <v>1</v>
      </c>
      <c r="GF85">
        <v>463398419</v>
      </c>
      <c r="GG85">
        <v>2</v>
      </c>
      <c r="GH85">
        <v>1</v>
      </c>
      <c r="GI85">
        <v>2</v>
      </c>
      <c r="GJ85">
        <v>0</v>
      </c>
      <c r="GK85">
        <v>0</v>
      </c>
      <c r="GL85">
        <f t="shared" si="104"/>
        <v>0</v>
      </c>
      <c r="GM85">
        <f t="shared" si="105"/>
        <v>3320.65</v>
      </c>
      <c r="GN85">
        <f t="shared" si="106"/>
        <v>3320.65</v>
      </c>
      <c r="GO85">
        <f t="shared" si="107"/>
        <v>0</v>
      </c>
      <c r="GP85">
        <f t="shared" si="108"/>
        <v>0</v>
      </c>
      <c r="GR85">
        <v>0</v>
      </c>
      <c r="GS85">
        <v>3</v>
      </c>
      <c r="GT85">
        <v>0</v>
      </c>
      <c r="GU85" t="s">
        <v>3</v>
      </c>
      <c r="GV85">
        <f t="shared" si="109"/>
        <v>0</v>
      </c>
      <c r="GW85">
        <v>1</v>
      </c>
      <c r="GX85">
        <f t="shared" si="110"/>
        <v>0</v>
      </c>
      <c r="HA85">
        <v>0</v>
      </c>
      <c r="HB85">
        <v>0</v>
      </c>
      <c r="HC85">
        <f t="shared" si="111"/>
        <v>0</v>
      </c>
      <c r="HE85" t="s">
        <v>3</v>
      </c>
      <c r="HF85" t="s">
        <v>3</v>
      </c>
      <c r="HM85" t="s">
        <v>3</v>
      </c>
      <c r="IK85">
        <v>0</v>
      </c>
    </row>
    <row r="86" spans="1:245">
      <c r="A86">
        <v>18</v>
      </c>
      <c r="B86">
        <v>1</v>
      </c>
      <c r="C86">
        <v>41</v>
      </c>
      <c r="E86" t="s">
        <v>48</v>
      </c>
      <c r="F86" t="s">
        <v>168</v>
      </c>
      <c r="G86" t="s">
        <v>169</v>
      </c>
      <c r="H86" t="s">
        <v>170</v>
      </c>
      <c r="I86">
        <f>I85*J86</f>
        <v>1</v>
      </c>
      <c r="J86">
        <v>50</v>
      </c>
      <c r="K86">
        <v>50</v>
      </c>
      <c r="O86">
        <f t="shared" si="77"/>
        <v>196.01</v>
      </c>
      <c r="P86">
        <f t="shared" si="78"/>
        <v>196.01</v>
      </c>
      <c r="Q86">
        <f t="shared" si="79"/>
        <v>0</v>
      </c>
      <c r="R86">
        <f t="shared" si="80"/>
        <v>0</v>
      </c>
      <c r="S86">
        <f t="shared" si="81"/>
        <v>0</v>
      </c>
      <c r="T86">
        <f t="shared" si="82"/>
        <v>0</v>
      </c>
      <c r="U86">
        <f t="shared" si="83"/>
        <v>0</v>
      </c>
      <c r="V86">
        <f t="shared" si="84"/>
        <v>0</v>
      </c>
      <c r="W86">
        <f t="shared" si="85"/>
        <v>4.34</v>
      </c>
      <c r="X86">
        <f t="shared" si="86"/>
        <v>0</v>
      </c>
      <c r="Y86">
        <f t="shared" si="87"/>
        <v>0</v>
      </c>
      <c r="AA86">
        <v>35863109</v>
      </c>
      <c r="AB86">
        <f t="shared" si="88"/>
        <v>94.69</v>
      </c>
      <c r="AC86">
        <f t="shared" si="89"/>
        <v>94.69</v>
      </c>
      <c r="AD86">
        <f>ROUND((((ET86)-(EU86))+AE86),2)</f>
        <v>0</v>
      </c>
      <c r="AE86">
        <f t="shared" ref="AE86:AF89" si="112">ROUND((EU86),2)</f>
        <v>0</v>
      </c>
      <c r="AF86">
        <f t="shared" si="112"/>
        <v>0</v>
      </c>
      <c r="AG86">
        <f t="shared" si="90"/>
        <v>0</v>
      </c>
      <c r="AH86">
        <f t="shared" ref="AH86:AI89" si="113">(EW86)</f>
        <v>0</v>
      </c>
      <c r="AI86">
        <f t="shared" si="113"/>
        <v>0</v>
      </c>
      <c r="AJ86">
        <f t="shared" si="91"/>
        <v>4.34</v>
      </c>
      <c r="AK86">
        <v>94.69</v>
      </c>
      <c r="AL86">
        <v>94.69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4.34</v>
      </c>
      <c r="AT86">
        <v>0</v>
      </c>
      <c r="AU86">
        <v>0</v>
      </c>
      <c r="AV86">
        <v>1</v>
      </c>
      <c r="AW86">
        <v>1</v>
      </c>
      <c r="AZ86">
        <v>1</v>
      </c>
      <c r="BA86">
        <v>1</v>
      </c>
      <c r="BB86">
        <v>1</v>
      </c>
      <c r="BC86">
        <v>2.0699999999999998</v>
      </c>
      <c r="BD86" t="s">
        <v>3</v>
      </c>
      <c r="BE86" t="s">
        <v>3</v>
      </c>
      <c r="BF86" t="s">
        <v>3</v>
      </c>
      <c r="BG86" t="s">
        <v>3</v>
      </c>
      <c r="BH86">
        <v>3</v>
      </c>
      <c r="BI86">
        <v>1</v>
      </c>
      <c r="BJ86" t="s">
        <v>171</v>
      </c>
      <c r="BM86">
        <v>500001</v>
      </c>
      <c r="BN86">
        <v>0</v>
      </c>
      <c r="BO86" t="s">
        <v>168</v>
      </c>
      <c r="BP86">
        <v>1</v>
      </c>
      <c r="BQ86">
        <v>8</v>
      </c>
      <c r="BR86">
        <v>0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 t="s">
        <v>3</v>
      </c>
      <c r="BZ86">
        <v>0</v>
      </c>
      <c r="CA86">
        <v>0</v>
      </c>
      <c r="CB86" t="s">
        <v>3</v>
      </c>
      <c r="CE86">
        <v>0</v>
      </c>
      <c r="CF86">
        <v>0</v>
      </c>
      <c r="CG86">
        <v>0</v>
      </c>
      <c r="CM86">
        <v>0</v>
      </c>
      <c r="CN86" t="s">
        <v>3</v>
      </c>
      <c r="CO86">
        <v>0</v>
      </c>
      <c r="CP86">
        <f t="shared" si="92"/>
        <v>196.01</v>
      </c>
      <c r="CQ86">
        <f t="shared" si="93"/>
        <v>196.00829999999999</v>
      </c>
      <c r="CR86">
        <f t="shared" si="94"/>
        <v>0</v>
      </c>
      <c r="CS86">
        <f t="shared" si="95"/>
        <v>0</v>
      </c>
      <c r="CT86">
        <f t="shared" si="96"/>
        <v>0</v>
      </c>
      <c r="CU86">
        <f t="shared" si="97"/>
        <v>0</v>
      </c>
      <c r="CV86">
        <f t="shared" si="98"/>
        <v>0</v>
      </c>
      <c r="CW86">
        <f t="shared" si="99"/>
        <v>0</v>
      </c>
      <c r="CX86">
        <f t="shared" si="100"/>
        <v>4.34</v>
      </c>
      <c r="CY86">
        <f t="shared" si="101"/>
        <v>0</v>
      </c>
      <c r="CZ86">
        <f t="shared" si="102"/>
        <v>0</v>
      </c>
      <c r="DC86" t="s">
        <v>3</v>
      </c>
      <c r="DD86" t="s">
        <v>3</v>
      </c>
      <c r="DE86" t="s">
        <v>3</v>
      </c>
      <c r="DF86" t="s">
        <v>3</v>
      </c>
      <c r="DG86" t="s">
        <v>3</v>
      </c>
      <c r="DH86" t="s">
        <v>3</v>
      </c>
      <c r="DI86" t="s">
        <v>3</v>
      </c>
      <c r="DJ86" t="s">
        <v>3</v>
      </c>
      <c r="DK86" t="s">
        <v>3</v>
      </c>
      <c r="DL86" t="s">
        <v>3</v>
      </c>
      <c r="DM86" t="s">
        <v>3</v>
      </c>
      <c r="DN86">
        <v>0</v>
      </c>
      <c r="DO86">
        <v>0</v>
      </c>
      <c r="DP86">
        <v>1</v>
      </c>
      <c r="DQ86">
        <v>1</v>
      </c>
      <c r="DU86">
        <v>1013</v>
      </c>
      <c r="DV86" t="s">
        <v>170</v>
      </c>
      <c r="DW86" t="s">
        <v>170</v>
      </c>
      <c r="DX86">
        <v>1</v>
      </c>
      <c r="DZ86" t="s">
        <v>3</v>
      </c>
      <c r="EA86" t="s">
        <v>3</v>
      </c>
      <c r="EB86" t="s">
        <v>3</v>
      </c>
      <c r="EC86" t="s">
        <v>3</v>
      </c>
      <c r="EE86">
        <v>29085443</v>
      </c>
      <c r="EF86">
        <v>8</v>
      </c>
      <c r="EG86" t="s">
        <v>144</v>
      </c>
      <c r="EH86">
        <v>0</v>
      </c>
      <c r="EI86" t="s">
        <v>3</v>
      </c>
      <c r="EJ86">
        <v>1</v>
      </c>
      <c r="EK86">
        <v>500001</v>
      </c>
      <c r="EL86" t="s">
        <v>145</v>
      </c>
      <c r="EM86" t="s">
        <v>146</v>
      </c>
      <c r="EO86" t="s">
        <v>3</v>
      </c>
      <c r="EQ86">
        <v>0</v>
      </c>
      <c r="ER86">
        <v>94.69</v>
      </c>
      <c r="ES86">
        <v>94.69</v>
      </c>
      <c r="ET86">
        <v>0</v>
      </c>
      <c r="EU86">
        <v>0</v>
      </c>
      <c r="EV86">
        <v>0</v>
      </c>
      <c r="EW86">
        <v>0</v>
      </c>
      <c r="EX86">
        <v>0</v>
      </c>
      <c r="FQ86">
        <v>0</v>
      </c>
      <c r="FR86">
        <f t="shared" si="103"/>
        <v>0</v>
      </c>
      <c r="FS86">
        <v>0</v>
      </c>
      <c r="FX86">
        <v>0</v>
      </c>
      <c r="FY86">
        <v>0</v>
      </c>
      <c r="GA86" t="s">
        <v>3</v>
      </c>
      <c r="GD86">
        <v>1</v>
      </c>
      <c r="GF86">
        <v>-1252999712</v>
      </c>
      <c r="GG86">
        <v>2</v>
      </c>
      <c r="GH86">
        <v>1</v>
      </c>
      <c r="GI86">
        <v>2</v>
      </c>
      <c r="GJ86">
        <v>0</v>
      </c>
      <c r="GK86">
        <v>0</v>
      </c>
      <c r="GL86">
        <f t="shared" si="104"/>
        <v>0</v>
      </c>
      <c r="GM86">
        <f t="shared" si="105"/>
        <v>196.01</v>
      </c>
      <c r="GN86">
        <f t="shared" si="106"/>
        <v>196.01</v>
      </c>
      <c r="GO86">
        <f t="shared" si="107"/>
        <v>0</v>
      </c>
      <c r="GP86">
        <f t="shared" si="108"/>
        <v>0</v>
      </c>
      <c r="GR86">
        <v>0</v>
      </c>
      <c r="GS86">
        <v>3</v>
      </c>
      <c r="GT86">
        <v>0</v>
      </c>
      <c r="GU86" t="s">
        <v>3</v>
      </c>
      <c r="GV86">
        <f t="shared" si="109"/>
        <v>0</v>
      </c>
      <c r="GW86">
        <v>1</v>
      </c>
      <c r="GX86">
        <f t="shared" si="110"/>
        <v>0</v>
      </c>
      <c r="HA86">
        <v>0</v>
      </c>
      <c r="HB86">
        <v>0</v>
      </c>
      <c r="HC86">
        <f t="shared" si="111"/>
        <v>0</v>
      </c>
      <c r="HE86" t="s">
        <v>3</v>
      </c>
      <c r="HF86" t="s">
        <v>3</v>
      </c>
      <c r="HM86" t="s">
        <v>3</v>
      </c>
      <c r="IK86">
        <v>0</v>
      </c>
    </row>
    <row r="87" spans="1:245">
      <c r="A87">
        <v>18</v>
      </c>
      <c r="B87">
        <v>1</v>
      </c>
      <c r="C87">
        <v>44</v>
      </c>
      <c r="E87" t="s">
        <v>172</v>
      </c>
      <c r="F87" t="s">
        <v>173</v>
      </c>
      <c r="G87" t="s">
        <v>174</v>
      </c>
      <c r="H87" t="s">
        <v>155</v>
      </c>
      <c r="I87">
        <f>I85*J87</f>
        <v>2</v>
      </c>
      <c r="J87">
        <v>100</v>
      </c>
      <c r="K87">
        <v>100</v>
      </c>
      <c r="O87">
        <f t="shared" si="77"/>
        <v>22135.05</v>
      </c>
      <c r="P87">
        <f t="shared" si="78"/>
        <v>22135.05</v>
      </c>
      <c r="Q87">
        <f t="shared" si="79"/>
        <v>0</v>
      </c>
      <c r="R87">
        <f t="shared" si="80"/>
        <v>0</v>
      </c>
      <c r="S87">
        <f t="shared" si="81"/>
        <v>0</v>
      </c>
      <c r="T87">
        <f t="shared" si="82"/>
        <v>0</v>
      </c>
      <c r="U87">
        <f t="shared" si="83"/>
        <v>0</v>
      </c>
      <c r="V87">
        <f t="shared" si="84"/>
        <v>0</v>
      </c>
      <c r="W87">
        <f t="shared" si="85"/>
        <v>415.44</v>
      </c>
      <c r="X87">
        <f t="shared" si="86"/>
        <v>0</v>
      </c>
      <c r="Y87">
        <f t="shared" si="87"/>
        <v>0</v>
      </c>
      <c r="AA87">
        <v>35863109</v>
      </c>
      <c r="AB87">
        <f t="shared" si="88"/>
        <v>4535.87</v>
      </c>
      <c r="AC87">
        <f t="shared" si="89"/>
        <v>4535.87</v>
      </c>
      <c r="AD87">
        <f>ROUND((((ET87)-(EU87))+AE87),2)</f>
        <v>0</v>
      </c>
      <c r="AE87">
        <f t="shared" si="112"/>
        <v>0</v>
      </c>
      <c r="AF87">
        <f t="shared" si="112"/>
        <v>0</v>
      </c>
      <c r="AG87">
        <f t="shared" si="90"/>
        <v>0</v>
      </c>
      <c r="AH87">
        <f t="shared" si="113"/>
        <v>0</v>
      </c>
      <c r="AI87">
        <f t="shared" si="113"/>
        <v>0</v>
      </c>
      <c r="AJ87">
        <f t="shared" si="91"/>
        <v>207.72</v>
      </c>
      <c r="AK87">
        <v>4535.87</v>
      </c>
      <c r="AL87">
        <v>4535.87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207.72</v>
      </c>
      <c r="AT87">
        <v>0</v>
      </c>
      <c r="AU87">
        <v>0</v>
      </c>
      <c r="AV87">
        <v>1</v>
      </c>
      <c r="AW87">
        <v>1</v>
      </c>
      <c r="AZ87">
        <v>1</v>
      </c>
      <c r="BA87">
        <v>1</v>
      </c>
      <c r="BB87">
        <v>1</v>
      </c>
      <c r="BC87">
        <v>2.44</v>
      </c>
      <c r="BD87" t="s">
        <v>3</v>
      </c>
      <c r="BE87" t="s">
        <v>3</v>
      </c>
      <c r="BF87" t="s">
        <v>3</v>
      </c>
      <c r="BG87" t="s">
        <v>3</v>
      </c>
      <c r="BH87">
        <v>3</v>
      </c>
      <c r="BI87">
        <v>1</v>
      </c>
      <c r="BJ87" t="s">
        <v>175</v>
      </c>
      <c r="BM87">
        <v>500001</v>
      </c>
      <c r="BN87">
        <v>0</v>
      </c>
      <c r="BO87" t="s">
        <v>173</v>
      </c>
      <c r="BP87">
        <v>1</v>
      </c>
      <c r="BQ87">
        <v>8</v>
      </c>
      <c r="BR87">
        <v>0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0</v>
      </c>
      <c r="CA87">
        <v>0</v>
      </c>
      <c r="CB87" t="s">
        <v>3</v>
      </c>
      <c r="CE87">
        <v>0</v>
      </c>
      <c r="CF87">
        <v>0</v>
      </c>
      <c r="CG87">
        <v>0</v>
      </c>
      <c r="CM87">
        <v>0</v>
      </c>
      <c r="CN87" t="s">
        <v>3</v>
      </c>
      <c r="CO87">
        <v>0</v>
      </c>
      <c r="CP87">
        <f t="shared" si="92"/>
        <v>22135.05</v>
      </c>
      <c r="CQ87">
        <f t="shared" si="93"/>
        <v>11067.522799999999</v>
      </c>
      <c r="CR87">
        <f t="shared" si="94"/>
        <v>0</v>
      </c>
      <c r="CS87">
        <f t="shared" si="95"/>
        <v>0</v>
      </c>
      <c r="CT87">
        <f t="shared" si="96"/>
        <v>0</v>
      </c>
      <c r="CU87">
        <f t="shared" si="97"/>
        <v>0</v>
      </c>
      <c r="CV87">
        <f t="shared" si="98"/>
        <v>0</v>
      </c>
      <c r="CW87">
        <f t="shared" si="99"/>
        <v>0</v>
      </c>
      <c r="CX87">
        <f t="shared" si="100"/>
        <v>207.72</v>
      </c>
      <c r="CY87">
        <f t="shared" si="101"/>
        <v>0</v>
      </c>
      <c r="CZ87">
        <f t="shared" si="102"/>
        <v>0</v>
      </c>
      <c r="DC87" t="s">
        <v>3</v>
      </c>
      <c r="DD87" t="s">
        <v>3</v>
      </c>
      <c r="DE87" t="s">
        <v>3</v>
      </c>
      <c r="DF87" t="s">
        <v>3</v>
      </c>
      <c r="DG87" t="s">
        <v>3</v>
      </c>
      <c r="DH87" t="s">
        <v>3</v>
      </c>
      <c r="DI87" t="s">
        <v>3</v>
      </c>
      <c r="DJ87" t="s">
        <v>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DU87">
        <v>1005</v>
      </c>
      <c r="DV87" t="s">
        <v>155</v>
      </c>
      <c r="DW87" t="s">
        <v>155</v>
      </c>
      <c r="DX87">
        <v>1</v>
      </c>
      <c r="DZ87" t="s">
        <v>3</v>
      </c>
      <c r="EA87" t="s">
        <v>3</v>
      </c>
      <c r="EB87" t="s">
        <v>3</v>
      </c>
      <c r="EC87" t="s">
        <v>3</v>
      </c>
      <c r="EE87">
        <v>29085443</v>
      </c>
      <c r="EF87">
        <v>8</v>
      </c>
      <c r="EG87" t="s">
        <v>144</v>
      </c>
      <c r="EH87">
        <v>0</v>
      </c>
      <c r="EI87" t="s">
        <v>3</v>
      </c>
      <c r="EJ87">
        <v>1</v>
      </c>
      <c r="EK87">
        <v>500001</v>
      </c>
      <c r="EL87" t="s">
        <v>145</v>
      </c>
      <c r="EM87" t="s">
        <v>146</v>
      </c>
      <c r="EO87" t="s">
        <v>3</v>
      </c>
      <c r="EQ87">
        <v>0</v>
      </c>
      <c r="ER87">
        <v>4535.87</v>
      </c>
      <c r="ES87">
        <v>4535.87</v>
      </c>
      <c r="ET87">
        <v>0</v>
      </c>
      <c r="EU87">
        <v>0</v>
      </c>
      <c r="EV87">
        <v>0</v>
      </c>
      <c r="EW87">
        <v>0</v>
      </c>
      <c r="EX87">
        <v>0</v>
      </c>
      <c r="FQ87">
        <v>0</v>
      </c>
      <c r="FR87">
        <f t="shared" si="103"/>
        <v>0</v>
      </c>
      <c r="FS87">
        <v>0</v>
      </c>
      <c r="FX87">
        <v>0</v>
      </c>
      <c r="FY87">
        <v>0</v>
      </c>
      <c r="GA87" t="s">
        <v>3</v>
      </c>
      <c r="GD87">
        <v>1</v>
      </c>
      <c r="GF87">
        <v>-1775669208</v>
      </c>
      <c r="GG87">
        <v>2</v>
      </c>
      <c r="GH87">
        <v>1</v>
      </c>
      <c r="GI87">
        <v>2</v>
      </c>
      <c r="GJ87">
        <v>0</v>
      </c>
      <c r="GK87">
        <v>0</v>
      </c>
      <c r="GL87">
        <f t="shared" si="104"/>
        <v>0</v>
      </c>
      <c r="GM87">
        <f t="shared" si="105"/>
        <v>22135.05</v>
      </c>
      <c r="GN87">
        <f t="shared" si="106"/>
        <v>22135.05</v>
      </c>
      <c r="GO87">
        <f t="shared" si="107"/>
        <v>0</v>
      </c>
      <c r="GP87">
        <f t="shared" si="108"/>
        <v>0</v>
      </c>
      <c r="GR87">
        <v>0</v>
      </c>
      <c r="GS87">
        <v>3</v>
      </c>
      <c r="GT87">
        <v>0</v>
      </c>
      <c r="GU87" t="s">
        <v>3</v>
      </c>
      <c r="GV87">
        <f t="shared" si="109"/>
        <v>0</v>
      </c>
      <c r="GW87">
        <v>1</v>
      </c>
      <c r="GX87">
        <f t="shared" si="110"/>
        <v>0</v>
      </c>
      <c r="HA87">
        <v>0</v>
      </c>
      <c r="HB87">
        <v>0</v>
      </c>
      <c r="HC87">
        <f t="shared" si="111"/>
        <v>0</v>
      </c>
      <c r="HE87" t="s">
        <v>3</v>
      </c>
      <c r="HF87" t="s">
        <v>3</v>
      </c>
      <c r="HM87" t="s">
        <v>3</v>
      </c>
      <c r="IK87">
        <v>0</v>
      </c>
    </row>
    <row r="88" spans="1:245">
      <c r="A88">
        <v>18</v>
      </c>
      <c r="B88">
        <v>1</v>
      </c>
      <c r="C88">
        <v>43</v>
      </c>
      <c r="E88" t="s">
        <v>176</v>
      </c>
      <c r="F88" t="s">
        <v>177</v>
      </c>
      <c r="G88" t="s">
        <v>178</v>
      </c>
      <c r="H88" t="s">
        <v>155</v>
      </c>
      <c r="I88">
        <f>I85*J88</f>
        <v>-2</v>
      </c>
      <c r="J88">
        <v>-100</v>
      </c>
      <c r="K88">
        <v>-100</v>
      </c>
      <c r="O88">
        <f t="shared" si="77"/>
        <v>-2078.2800000000002</v>
      </c>
      <c r="P88">
        <f t="shared" si="78"/>
        <v>-2078.2800000000002</v>
      </c>
      <c r="Q88">
        <f t="shared" si="79"/>
        <v>0</v>
      </c>
      <c r="R88">
        <f t="shared" si="80"/>
        <v>0</v>
      </c>
      <c r="S88">
        <f t="shared" si="81"/>
        <v>0</v>
      </c>
      <c r="T88">
        <f t="shared" si="82"/>
        <v>0</v>
      </c>
      <c r="U88">
        <f t="shared" si="83"/>
        <v>0</v>
      </c>
      <c r="V88">
        <f t="shared" si="84"/>
        <v>0</v>
      </c>
      <c r="W88">
        <f t="shared" si="85"/>
        <v>0</v>
      </c>
      <c r="X88">
        <f t="shared" si="86"/>
        <v>0</v>
      </c>
      <c r="Y88">
        <f t="shared" si="87"/>
        <v>0</v>
      </c>
      <c r="AA88">
        <v>35863109</v>
      </c>
      <c r="AB88">
        <f t="shared" si="88"/>
        <v>207</v>
      </c>
      <c r="AC88">
        <f t="shared" si="89"/>
        <v>207</v>
      </c>
      <c r="AD88">
        <f>ROUND((((ET88)-(EU88))+AE88),2)</f>
        <v>0</v>
      </c>
      <c r="AE88">
        <f t="shared" si="112"/>
        <v>0</v>
      </c>
      <c r="AF88">
        <f t="shared" si="112"/>
        <v>0</v>
      </c>
      <c r="AG88">
        <f t="shared" si="90"/>
        <v>0</v>
      </c>
      <c r="AH88">
        <f t="shared" si="113"/>
        <v>0</v>
      </c>
      <c r="AI88">
        <f t="shared" si="113"/>
        <v>0</v>
      </c>
      <c r="AJ88">
        <f t="shared" si="91"/>
        <v>0</v>
      </c>
      <c r="AK88">
        <v>207</v>
      </c>
      <c r="AL88">
        <v>207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</v>
      </c>
      <c r="AW88">
        <v>1</v>
      </c>
      <c r="AZ88">
        <v>1</v>
      </c>
      <c r="BA88">
        <v>1</v>
      </c>
      <c r="BB88">
        <v>1</v>
      </c>
      <c r="BC88">
        <v>5.0199999999999996</v>
      </c>
      <c r="BD88" t="s">
        <v>3</v>
      </c>
      <c r="BE88" t="s">
        <v>3</v>
      </c>
      <c r="BF88" t="s">
        <v>3</v>
      </c>
      <c r="BG88" t="s">
        <v>3</v>
      </c>
      <c r="BH88">
        <v>3</v>
      </c>
      <c r="BI88">
        <v>1</v>
      </c>
      <c r="BJ88" t="s">
        <v>179</v>
      </c>
      <c r="BM88">
        <v>500001</v>
      </c>
      <c r="BN88">
        <v>0</v>
      </c>
      <c r="BO88" t="s">
        <v>177</v>
      </c>
      <c r="BP88">
        <v>1</v>
      </c>
      <c r="BQ88">
        <v>8</v>
      </c>
      <c r="BR88">
        <v>1</v>
      </c>
      <c r="BS88">
        <v>1</v>
      </c>
      <c r="BT88">
        <v>1</v>
      </c>
      <c r="BU88">
        <v>1</v>
      </c>
      <c r="BV88">
        <v>1</v>
      </c>
      <c r="BW88">
        <v>1</v>
      </c>
      <c r="BX88">
        <v>1</v>
      </c>
      <c r="BY88" t="s">
        <v>3</v>
      </c>
      <c r="BZ88">
        <v>0</v>
      </c>
      <c r="CA88">
        <v>0</v>
      </c>
      <c r="CB88" t="s">
        <v>3</v>
      </c>
      <c r="CE88">
        <v>0</v>
      </c>
      <c r="CF88">
        <v>0</v>
      </c>
      <c r="CG88">
        <v>0</v>
      </c>
      <c r="CM88">
        <v>0</v>
      </c>
      <c r="CN88" t="s">
        <v>3</v>
      </c>
      <c r="CO88">
        <v>0</v>
      </c>
      <c r="CP88">
        <f t="shared" si="92"/>
        <v>-2078.2800000000002</v>
      </c>
      <c r="CQ88">
        <f t="shared" si="93"/>
        <v>1039.1399999999999</v>
      </c>
      <c r="CR88">
        <f t="shared" si="94"/>
        <v>0</v>
      </c>
      <c r="CS88">
        <f t="shared" si="95"/>
        <v>0</v>
      </c>
      <c r="CT88">
        <f t="shared" si="96"/>
        <v>0</v>
      </c>
      <c r="CU88">
        <f t="shared" si="97"/>
        <v>0</v>
      </c>
      <c r="CV88">
        <f t="shared" si="98"/>
        <v>0</v>
      </c>
      <c r="CW88">
        <f t="shared" si="99"/>
        <v>0</v>
      </c>
      <c r="CX88">
        <f t="shared" si="100"/>
        <v>0</v>
      </c>
      <c r="CY88">
        <f t="shared" si="101"/>
        <v>0</v>
      </c>
      <c r="CZ88">
        <f t="shared" si="102"/>
        <v>0</v>
      </c>
      <c r="DC88" t="s">
        <v>3</v>
      </c>
      <c r="DD88" t="s">
        <v>3</v>
      </c>
      <c r="DE88" t="s">
        <v>3</v>
      </c>
      <c r="DF88" t="s">
        <v>3</v>
      </c>
      <c r="DG88" t="s">
        <v>3</v>
      </c>
      <c r="DH88" t="s">
        <v>3</v>
      </c>
      <c r="DI88" t="s">
        <v>3</v>
      </c>
      <c r="DJ88" t="s">
        <v>3</v>
      </c>
      <c r="DK88" t="s">
        <v>3</v>
      </c>
      <c r="DL88" t="s">
        <v>3</v>
      </c>
      <c r="DM88" t="s">
        <v>3</v>
      </c>
      <c r="DN88">
        <v>0</v>
      </c>
      <c r="DO88">
        <v>0</v>
      </c>
      <c r="DP88">
        <v>1</v>
      </c>
      <c r="DQ88">
        <v>1</v>
      </c>
      <c r="DU88">
        <v>1005</v>
      </c>
      <c r="DV88" t="s">
        <v>155</v>
      </c>
      <c r="DW88" t="s">
        <v>155</v>
      </c>
      <c r="DX88">
        <v>1</v>
      </c>
      <c r="DZ88" t="s">
        <v>3</v>
      </c>
      <c r="EA88" t="s">
        <v>3</v>
      </c>
      <c r="EB88" t="s">
        <v>3</v>
      </c>
      <c r="EC88" t="s">
        <v>3</v>
      </c>
      <c r="EE88">
        <v>29085443</v>
      </c>
      <c r="EF88">
        <v>8</v>
      </c>
      <c r="EG88" t="s">
        <v>144</v>
      </c>
      <c r="EH88">
        <v>0</v>
      </c>
      <c r="EI88" t="s">
        <v>3</v>
      </c>
      <c r="EJ88">
        <v>1</v>
      </c>
      <c r="EK88">
        <v>500001</v>
      </c>
      <c r="EL88" t="s">
        <v>145</v>
      </c>
      <c r="EM88" t="s">
        <v>146</v>
      </c>
      <c r="EO88" t="s">
        <v>3</v>
      </c>
      <c r="EQ88">
        <v>32768</v>
      </c>
      <c r="ER88">
        <v>207</v>
      </c>
      <c r="ES88">
        <v>207</v>
      </c>
      <c r="ET88">
        <v>0</v>
      </c>
      <c r="EU88">
        <v>0</v>
      </c>
      <c r="EV88">
        <v>0</v>
      </c>
      <c r="EW88">
        <v>0</v>
      </c>
      <c r="EX88">
        <v>0</v>
      </c>
      <c r="FQ88">
        <v>0</v>
      </c>
      <c r="FR88">
        <f t="shared" si="103"/>
        <v>0</v>
      </c>
      <c r="FS88">
        <v>0</v>
      </c>
      <c r="FX88">
        <v>0</v>
      </c>
      <c r="FY88">
        <v>0</v>
      </c>
      <c r="GA88" t="s">
        <v>3</v>
      </c>
      <c r="GD88">
        <v>1</v>
      </c>
      <c r="GF88">
        <v>-172969429</v>
      </c>
      <c r="GG88">
        <v>2</v>
      </c>
      <c r="GH88">
        <v>1</v>
      </c>
      <c r="GI88">
        <v>2</v>
      </c>
      <c r="GJ88">
        <v>0</v>
      </c>
      <c r="GK88">
        <v>0</v>
      </c>
      <c r="GL88">
        <f t="shared" si="104"/>
        <v>0</v>
      </c>
      <c r="GM88">
        <f t="shared" si="105"/>
        <v>-2078.2800000000002</v>
      </c>
      <c r="GN88">
        <f t="shared" si="106"/>
        <v>-2078.2800000000002</v>
      </c>
      <c r="GO88">
        <f t="shared" si="107"/>
        <v>0</v>
      </c>
      <c r="GP88">
        <f t="shared" si="108"/>
        <v>0</v>
      </c>
      <c r="GR88">
        <v>0</v>
      </c>
      <c r="GS88">
        <v>0</v>
      </c>
      <c r="GT88">
        <v>0</v>
      </c>
      <c r="GU88" t="s">
        <v>3</v>
      </c>
      <c r="GV88">
        <f t="shared" si="109"/>
        <v>0</v>
      </c>
      <c r="GW88">
        <v>1</v>
      </c>
      <c r="GX88">
        <f t="shared" si="110"/>
        <v>0</v>
      </c>
      <c r="HA88">
        <v>0</v>
      </c>
      <c r="HB88">
        <v>0</v>
      </c>
      <c r="HC88">
        <f t="shared" si="111"/>
        <v>0</v>
      </c>
      <c r="HE88" t="s">
        <v>3</v>
      </c>
      <c r="HF88" t="s">
        <v>3</v>
      </c>
      <c r="HM88" t="s">
        <v>3</v>
      </c>
      <c r="IK88">
        <v>0</v>
      </c>
    </row>
    <row r="89" spans="1:245">
      <c r="A89">
        <v>17</v>
      </c>
      <c r="B89">
        <v>1</v>
      </c>
      <c r="C89">
        <f>ROW(SmtRes!A48)</f>
        <v>48</v>
      </c>
      <c r="D89">
        <f>ROW(EtalonRes!A47)</f>
        <v>47</v>
      </c>
      <c r="E89" t="s">
        <v>49</v>
      </c>
      <c r="F89" t="s">
        <v>180</v>
      </c>
      <c r="G89" t="s">
        <v>181</v>
      </c>
      <c r="H89" t="s">
        <v>182</v>
      </c>
      <c r="I89">
        <f>ROUND(5/100,9)</f>
        <v>0.05</v>
      </c>
      <c r="J89">
        <v>0</v>
      </c>
      <c r="K89">
        <f>ROUND(5/100,9)</f>
        <v>0.05</v>
      </c>
      <c r="O89">
        <f t="shared" si="77"/>
        <v>288.70999999999998</v>
      </c>
      <c r="P89">
        <f t="shared" si="78"/>
        <v>181.26</v>
      </c>
      <c r="Q89">
        <f t="shared" si="79"/>
        <v>1.87</v>
      </c>
      <c r="R89">
        <f t="shared" si="80"/>
        <v>0</v>
      </c>
      <c r="S89">
        <f t="shared" si="81"/>
        <v>105.58</v>
      </c>
      <c r="T89">
        <f t="shared" si="82"/>
        <v>0</v>
      </c>
      <c r="U89">
        <f t="shared" si="83"/>
        <v>0.39100000000000001</v>
      </c>
      <c r="V89">
        <f t="shared" si="84"/>
        <v>0</v>
      </c>
      <c r="W89">
        <f t="shared" si="85"/>
        <v>0</v>
      </c>
      <c r="X89">
        <f t="shared" si="86"/>
        <v>95.02</v>
      </c>
      <c r="Y89">
        <f t="shared" si="87"/>
        <v>45.4</v>
      </c>
      <c r="AA89">
        <v>35863109</v>
      </c>
      <c r="AB89">
        <f t="shared" si="88"/>
        <v>516.04</v>
      </c>
      <c r="AC89">
        <f t="shared" si="89"/>
        <v>448.66</v>
      </c>
      <c r="AD89">
        <f>ROUND((((ET89)-(EU89))+AE89),2)</f>
        <v>3.49</v>
      </c>
      <c r="AE89">
        <f t="shared" si="112"/>
        <v>0</v>
      </c>
      <c r="AF89">
        <f t="shared" si="112"/>
        <v>63.89</v>
      </c>
      <c r="AG89">
        <f t="shared" si="90"/>
        <v>0</v>
      </c>
      <c r="AH89">
        <f t="shared" si="113"/>
        <v>7.82</v>
      </c>
      <c r="AI89">
        <f t="shared" si="113"/>
        <v>0</v>
      </c>
      <c r="AJ89">
        <f t="shared" si="91"/>
        <v>0</v>
      </c>
      <c r="AK89">
        <v>516.04</v>
      </c>
      <c r="AL89">
        <v>448.66</v>
      </c>
      <c r="AM89">
        <v>3.49</v>
      </c>
      <c r="AN89">
        <v>0</v>
      </c>
      <c r="AO89">
        <v>63.89</v>
      </c>
      <c r="AP89">
        <v>0</v>
      </c>
      <c r="AQ89">
        <v>7.82</v>
      </c>
      <c r="AR89">
        <v>0</v>
      </c>
      <c r="AS89">
        <v>0</v>
      </c>
      <c r="AT89">
        <v>90</v>
      </c>
      <c r="AU89">
        <v>43</v>
      </c>
      <c r="AV89">
        <v>1</v>
      </c>
      <c r="AW89">
        <v>1</v>
      </c>
      <c r="AZ89">
        <v>1</v>
      </c>
      <c r="BA89">
        <v>33.049999999999997</v>
      </c>
      <c r="BB89">
        <v>10.69</v>
      </c>
      <c r="BC89">
        <v>8.08</v>
      </c>
      <c r="BD89" t="s">
        <v>3</v>
      </c>
      <c r="BE89" t="s">
        <v>3</v>
      </c>
      <c r="BF89" t="s">
        <v>3</v>
      </c>
      <c r="BG89" t="s">
        <v>3</v>
      </c>
      <c r="BH89">
        <v>0</v>
      </c>
      <c r="BI89">
        <v>1</v>
      </c>
      <c r="BJ89" t="s">
        <v>183</v>
      </c>
      <c r="BM89">
        <v>10001</v>
      </c>
      <c r="BN89">
        <v>0</v>
      </c>
      <c r="BO89" t="s">
        <v>180</v>
      </c>
      <c r="BP89">
        <v>1</v>
      </c>
      <c r="BQ89">
        <v>2</v>
      </c>
      <c r="BR89">
        <v>0</v>
      </c>
      <c r="BS89">
        <v>33.049999999999997</v>
      </c>
      <c r="BT89">
        <v>1</v>
      </c>
      <c r="BU89">
        <v>1</v>
      </c>
      <c r="BV89">
        <v>1</v>
      </c>
      <c r="BW89">
        <v>1</v>
      </c>
      <c r="BX89">
        <v>1</v>
      </c>
      <c r="BY89" t="s">
        <v>3</v>
      </c>
      <c r="BZ89">
        <v>118</v>
      </c>
      <c r="CA89">
        <v>63</v>
      </c>
      <c r="CB89" t="s">
        <v>3</v>
      </c>
      <c r="CE89">
        <v>0</v>
      </c>
      <c r="CF89">
        <v>0</v>
      </c>
      <c r="CG89">
        <v>0</v>
      </c>
      <c r="CM89">
        <v>0</v>
      </c>
      <c r="CN89" t="s">
        <v>3</v>
      </c>
      <c r="CO89">
        <v>0</v>
      </c>
      <c r="CP89">
        <f t="shared" si="92"/>
        <v>288.70999999999998</v>
      </c>
      <c r="CQ89">
        <f t="shared" si="93"/>
        <v>3625.1728000000003</v>
      </c>
      <c r="CR89">
        <f t="shared" si="94"/>
        <v>37.308100000000003</v>
      </c>
      <c r="CS89">
        <f t="shared" si="95"/>
        <v>0</v>
      </c>
      <c r="CT89">
        <f t="shared" si="96"/>
        <v>2111.5645</v>
      </c>
      <c r="CU89">
        <f t="shared" si="97"/>
        <v>0</v>
      </c>
      <c r="CV89">
        <f t="shared" si="98"/>
        <v>7.82</v>
      </c>
      <c r="CW89">
        <f t="shared" si="99"/>
        <v>0</v>
      </c>
      <c r="CX89">
        <f t="shared" si="100"/>
        <v>0</v>
      </c>
      <c r="CY89">
        <f t="shared" si="101"/>
        <v>95.022000000000006</v>
      </c>
      <c r="CZ89">
        <f t="shared" si="102"/>
        <v>45.399399999999993</v>
      </c>
      <c r="DC89" t="s">
        <v>3</v>
      </c>
      <c r="DD89" t="s">
        <v>3</v>
      </c>
      <c r="DE89" t="s">
        <v>3</v>
      </c>
      <c r="DF89" t="s">
        <v>3</v>
      </c>
      <c r="DG89" t="s">
        <v>3</v>
      </c>
      <c r="DH89" t="s">
        <v>3</v>
      </c>
      <c r="DI89" t="s">
        <v>3</v>
      </c>
      <c r="DJ89" t="s">
        <v>3</v>
      </c>
      <c r="DK89" t="s">
        <v>3</v>
      </c>
      <c r="DL89" t="s">
        <v>3</v>
      </c>
      <c r="DM89" t="s">
        <v>3</v>
      </c>
      <c r="DN89">
        <v>0</v>
      </c>
      <c r="DO89">
        <v>0</v>
      </c>
      <c r="DP89">
        <v>1</v>
      </c>
      <c r="DQ89">
        <v>1</v>
      </c>
      <c r="DU89">
        <v>1013</v>
      </c>
      <c r="DV89" t="s">
        <v>182</v>
      </c>
      <c r="DW89" t="s">
        <v>182</v>
      </c>
      <c r="DX89">
        <v>1</v>
      </c>
      <c r="DZ89" t="s">
        <v>3</v>
      </c>
      <c r="EA89" t="s">
        <v>3</v>
      </c>
      <c r="EB89" t="s">
        <v>3</v>
      </c>
      <c r="EC89" t="s">
        <v>3</v>
      </c>
      <c r="EE89">
        <v>29085510</v>
      </c>
      <c r="EF89">
        <v>2</v>
      </c>
      <c r="EG89" t="s">
        <v>135</v>
      </c>
      <c r="EH89">
        <v>0</v>
      </c>
      <c r="EI89" t="s">
        <v>3</v>
      </c>
      <c r="EJ89">
        <v>1</v>
      </c>
      <c r="EK89">
        <v>10001</v>
      </c>
      <c r="EL89" t="s">
        <v>136</v>
      </c>
      <c r="EM89" t="s">
        <v>137</v>
      </c>
      <c r="EO89" t="s">
        <v>3</v>
      </c>
      <c r="EQ89">
        <v>0</v>
      </c>
      <c r="ER89">
        <v>516.04</v>
      </c>
      <c r="ES89">
        <v>448.66</v>
      </c>
      <c r="ET89">
        <v>3.49</v>
      </c>
      <c r="EU89">
        <v>0</v>
      </c>
      <c r="EV89">
        <v>63.89</v>
      </c>
      <c r="EW89">
        <v>7.82</v>
      </c>
      <c r="EX89">
        <v>0</v>
      </c>
      <c r="EY89">
        <v>0</v>
      </c>
      <c r="FQ89">
        <v>0</v>
      </c>
      <c r="FR89">
        <f t="shared" si="103"/>
        <v>0</v>
      </c>
      <c r="FS89">
        <v>0</v>
      </c>
      <c r="FT89" t="s">
        <v>139</v>
      </c>
      <c r="FU89" t="s">
        <v>25</v>
      </c>
      <c r="FV89" t="s">
        <v>25</v>
      </c>
      <c r="FW89" t="s">
        <v>26</v>
      </c>
      <c r="FX89">
        <v>106.2</v>
      </c>
      <c r="FY89">
        <v>53.55</v>
      </c>
      <c r="GA89" t="s">
        <v>3</v>
      </c>
      <c r="GD89">
        <v>1</v>
      </c>
      <c r="GF89">
        <v>-1011738298</v>
      </c>
      <c r="GG89">
        <v>2</v>
      </c>
      <c r="GH89">
        <v>1</v>
      </c>
      <c r="GI89">
        <v>2</v>
      </c>
      <c r="GJ89">
        <v>0</v>
      </c>
      <c r="GK89">
        <v>0</v>
      </c>
      <c r="GL89">
        <f t="shared" si="104"/>
        <v>0</v>
      </c>
      <c r="GM89">
        <f t="shared" si="105"/>
        <v>429.13</v>
      </c>
      <c r="GN89">
        <f t="shared" si="106"/>
        <v>429.13</v>
      </c>
      <c r="GO89">
        <f t="shared" si="107"/>
        <v>0</v>
      </c>
      <c r="GP89">
        <f t="shared" si="108"/>
        <v>0</v>
      </c>
      <c r="GR89">
        <v>0</v>
      </c>
      <c r="GS89">
        <v>3</v>
      </c>
      <c r="GT89">
        <v>0</v>
      </c>
      <c r="GU89" t="s">
        <v>3</v>
      </c>
      <c r="GV89">
        <f t="shared" si="109"/>
        <v>0</v>
      </c>
      <c r="GW89">
        <v>1</v>
      </c>
      <c r="GX89">
        <f t="shared" si="110"/>
        <v>0</v>
      </c>
      <c r="HA89">
        <v>0</v>
      </c>
      <c r="HB89">
        <v>0</v>
      </c>
      <c r="HC89">
        <f t="shared" si="111"/>
        <v>0</v>
      </c>
      <c r="HE89" t="s">
        <v>3</v>
      </c>
      <c r="HF89" t="s">
        <v>3</v>
      </c>
      <c r="HM89" t="s">
        <v>3</v>
      </c>
      <c r="IK89">
        <v>0</v>
      </c>
    </row>
    <row r="90" spans="1:245">
      <c r="A90">
        <v>17</v>
      </c>
      <c r="B90">
        <v>1</v>
      </c>
      <c r="C90">
        <f>ROW(SmtRes!A55)</f>
        <v>55</v>
      </c>
      <c r="D90">
        <f>ROW(EtalonRes!A54)</f>
        <v>54</v>
      </c>
      <c r="E90" t="s">
        <v>55</v>
      </c>
      <c r="F90" t="s">
        <v>184</v>
      </c>
      <c r="G90" t="s">
        <v>185</v>
      </c>
      <c r="H90" t="s">
        <v>186</v>
      </c>
      <c r="I90">
        <f>ROUND(14/100,9)</f>
        <v>0.14000000000000001</v>
      </c>
      <c r="J90">
        <v>0</v>
      </c>
      <c r="K90">
        <f>ROUND(14/100,9)</f>
        <v>0.14000000000000001</v>
      </c>
      <c r="O90">
        <f t="shared" si="77"/>
        <v>2530.15</v>
      </c>
      <c r="P90">
        <f t="shared" si="78"/>
        <v>850.31</v>
      </c>
      <c r="Q90">
        <f t="shared" si="79"/>
        <v>57.66</v>
      </c>
      <c r="R90">
        <f t="shared" si="80"/>
        <v>14.07</v>
      </c>
      <c r="S90">
        <f t="shared" si="81"/>
        <v>1622.18</v>
      </c>
      <c r="T90">
        <f t="shared" si="82"/>
        <v>0</v>
      </c>
      <c r="U90">
        <f t="shared" si="83"/>
        <v>5.7541400000000005</v>
      </c>
      <c r="V90">
        <f t="shared" si="84"/>
        <v>3.15E-2</v>
      </c>
      <c r="W90">
        <f t="shared" si="85"/>
        <v>0</v>
      </c>
      <c r="X90">
        <f t="shared" si="86"/>
        <v>1538.08</v>
      </c>
      <c r="Y90">
        <f t="shared" si="87"/>
        <v>834.49</v>
      </c>
      <c r="AA90">
        <v>35863109</v>
      </c>
      <c r="AB90">
        <f t="shared" si="88"/>
        <v>2121.66</v>
      </c>
      <c r="AC90">
        <f t="shared" si="89"/>
        <v>1735.32</v>
      </c>
      <c r="AD90">
        <f>ROUND(((((ET90*1.25))-((EU90*1.25)))+AE90),2)</f>
        <v>35.75</v>
      </c>
      <c r="AE90">
        <f>ROUND(((EU90*1.25)),2)</f>
        <v>3.04</v>
      </c>
      <c r="AF90">
        <f>ROUND(((EV90*1.15)),2)</f>
        <v>350.59</v>
      </c>
      <c r="AG90">
        <f t="shared" si="90"/>
        <v>0</v>
      </c>
      <c r="AH90">
        <f>((EW90*1.15))</f>
        <v>41.100999999999999</v>
      </c>
      <c r="AI90">
        <f>((EX90*1.25))</f>
        <v>0.22499999999999998</v>
      </c>
      <c r="AJ90">
        <f t="shared" si="91"/>
        <v>0</v>
      </c>
      <c r="AK90">
        <v>2068.7800000000002</v>
      </c>
      <c r="AL90">
        <v>1735.32</v>
      </c>
      <c r="AM90">
        <v>28.6</v>
      </c>
      <c r="AN90">
        <v>2.4300000000000002</v>
      </c>
      <c r="AO90">
        <v>304.86</v>
      </c>
      <c r="AP90">
        <v>0</v>
      </c>
      <c r="AQ90">
        <v>35.74</v>
      </c>
      <c r="AR90">
        <v>0.18</v>
      </c>
      <c r="AS90">
        <v>0</v>
      </c>
      <c r="AT90">
        <v>94</v>
      </c>
      <c r="AU90">
        <v>51</v>
      </c>
      <c r="AV90">
        <v>1</v>
      </c>
      <c r="AW90">
        <v>1</v>
      </c>
      <c r="AZ90">
        <v>1</v>
      </c>
      <c r="BA90">
        <v>33.049999999999997</v>
      </c>
      <c r="BB90">
        <v>11.52</v>
      </c>
      <c r="BC90">
        <v>3.5</v>
      </c>
      <c r="BD90" t="s">
        <v>3</v>
      </c>
      <c r="BE90" t="s">
        <v>3</v>
      </c>
      <c r="BF90" t="s">
        <v>3</v>
      </c>
      <c r="BG90" t="s">
        <v>3</v>
      </c>
      <c r="BH90">
        <v>0</v>
      </c>
      <c r="BI90">
        <v>1</v>
      </c>
      <c r="BJ90" t="s">
        <v>187</v>
      </c>
      <c r="BM90">
        <v>11001</v>
      </c>
      <c r="BN90">
        <v>0</v>
      </c>
      <c r="BO90" t="s">
        <v>184</v>
      </c>
      <c r="BP90">
        <v>1</v>
      </c>
      <c r="BQ90">
        <v>2</v>
      </c>
      <c r="BR90">
        <v>0</v>
      </c>
      <c r="BS90">
        <v>33.049999999999997</v>
      </c>
      <c r="BT90">
        <v>1</v>
      </c>
      <c r="BU90">
        <v>1</v>
      </c>
      <c r="BV90">
        <v>1</v>
      </c>
      <c r="BW90">
        <v>1</v>
      </c>
      <c r="BX90">
        <v>1</v>
      </c>
      <c r="BY90" t="s">
        <v>3</v>
      </c>
      <c r="BZ90">
        <v>123</v>
      </c>
      <c r="CA90">
        <v>75</v>
      </c>
      <c r="CB90" t="s">
        <v>3</v>
      </c>
      <c r="CE90">
        <v>0</v>
      </c>
      <c r="CF90">
        <v>0</v>
      </c>
      <c r="CG90">
        <v>0</v>
      </c>
      <c r="CM90">
        <v>0</v>
      </c>
      <c r="CN90" t="s">
        <v>992</v>
      </c>
      <c r="CO90">
        <v>0</v>
      </c>
      <c r="CP90">
        <f t="shared" si="92"/>
        <v>2530.15</v>
      </c>
      <c r="CQ90">
        <f t="shared" si="93"/>
        <v>6073.62</v>
      </c>
      <c r="CR90">
        <f t="shared" si="94"/>
        <v>411.84</v>
      </c>
      <c r="CS90">
        <f t="shared" si="95"/>
        <v>100.47199999999999</v>
      </c>
      <c r="CT90">
        <f t="shared" si="96"/>
        <v>11586.999499999998</v>
      </c>
      <c r="CU90">
        <f t="shared" si="97"/>
        <v>0</v>
      </c>
      <c r="CV90">
        <f t="shared" si="98"/>
        <v>41.100999999999999</v>
      </c>
      <c r="CW90">
        <f t="shared" si="99"/>
        <v>0.22499999999999998</v>
      </c>
      <c r="CX90">
        <f t="shared" si="100"/>
        <v>0</v>
      </c>
      <c r="CY90">
        <f t="shared" si="101"/>
        <v>1538.075</v>
      </c>
      <c r="CZ90">
        <f t="shared" si="102"/>
        <v>834.48749999999995</v>
      </c>
      <c r="DC90" t="s">
        <v>3</v>
      </c>
      <c r="DD90" t="s">
        <v>3</v>
      </c>
      <c r="DE90" t="s">
        <v>133</v>
      </c>
      <c r="DF90" t="s">
        <v>133</v>
      </c>
      <c r="DG90" t="s">
        <v>134</v>
      </c>
      <c r="DH90" t="s">
        <v>3</v>
      </c>
      <c r="DI90" t="s">
        <v>134</v>
      </c>
      <c r="DJ90" t="s">
        <v>133</v>
      </c>
      <c r="DK90" t="s">
        <v>3</v>
      </c>
      <c r="DL90" t="s">
        <v>3</v>
      </c>
      <c r="DM90" t="s">
        <v>3</v>
      </c>
      <c r="DN90">
        <v>0</v>
      </c>
      <c r="DO90">
        <v>0</v>
      </c>
      <c r="DP90">
        <v>1</v>
      </c>
      <c r="DQ90">
        <v>1</v>
      </c>
      <c r="DU90">
        <v>1013</v>
      </c>
      <c r="DV90" t="s">
        <v>186</v>
      </c>
      <c r="DW90" t="s">
        <v>186</v>
      </c>
      <c r="DX90">
        <v>1</v>
      </c>
      <c r="DZ90" t="s">
        <v>3</v>
      </c>
      <c r="EA90" t="s">
        <v>3</v>
      </c>
      <c r="EB90" t="s">
        <v>3</v>
      </c>
      <c r="EC90" t="s">
        <v>3</v>
      </c>
      <c r="EE90">
        <v>29085511</v>
      </c>
      <c r="EF90">
        <v>2</v>
      </c>
      <c r="EG90" t="s">
        <v>135</v>
      </c>
      <c r="EH90">
        <v>0</v>
      </c>
      <c r="EI90" t="s">
        <v>3</v>
      </c>
      <c r="EJ90">
        <v>1</v>
      </c>
      <c r="EK90">
        <v>11001</v>
      </c>
      <c r="EL90" t="s">
        <v>23</v>
      </c>
      <c r="EM90" t="s">
        <v>188</v>
      </c>
      <c r="EO90" t="s">
        <v>138</v>
      </c>
      <c r="EQ90">
        <v>0</v>
      </c>
      <c r="ER90">
        <v>2068.7800000000002</v>
      </c>
      <c r="ES90">
        <v>1735.32</v>
      </c>
      <c r="ET90">
        <v>28.6</v>
      </c>
      <c r="EU90">
        <v>2.4300000000000002</v>
      </c>
      <c r="EV90">
        <v>304.86</v>
      </c>
      <c r="EW90">
        <v>35.74</v>
      </c>
      <c r="EX90">
        <v>0.18</v>
      </c>
      <c r="EY90">
        <v>0</v>
      </c>
      <c r="FQ90">
        <v>0</v>
      </c>
      <c r="FR90">
        <f t="shared" si="103"/>
        <v>0</v>
      </c>
      <c r="FS90">
        <v>0</v>
      </c>
      <c r="FT90" t="s">
        <v>139</v>
      </c>
      <c r="FU90" t="s">
        <v>25</v>
      </c>
      <c r="FV90" t="s">
        <v>25</v>
      </c>
      <c r="FW90" t="s">
        <v>26</v>
      </c>
      <c r="FX90">
        <v>110.7</v>
      </c>
      <c r="FY90">
        <v>63.75</v>
      </c>
      <c r="GA90" t="s">
        <v>3</v>
      </c>
      <c r="GD90">
        <v>1</v>
      </c>
      <c r="GF90">
        <v>-1478680915</v>
      </c>
      <c r="GG90">
        <v>2</v>
      </c>
      <c r="GH90">
        <v>1</v>
      </c>
      <c r="GI90">
        <v>2</v>
      </c>
      <c r="GJ90">
        <v>0</v>
      </c>
      <c r="GK90">
        <v>0</v>
      </c>
      <c r="GL90">
        <f t="shared" si="104"/>
        <v>0</v>
      </c>
      <c r="GM90">
        <f t="shared" si="105"/>
        <v>4902.72</v>
      </c>
      <c r="GN90">
        <f t="shared" si="106"/>
        <v>4902.72</v>
      </c>
      <c r="GO90">
        <f t="shared" si="107"/>
        <v>0</v>
      </c>
      <c r="GP90">
        <f t="shared" si="108"/>
        <v>0</v>
      </c>
      <c r="GR90">
        <v>0</v>
      </c>
      <c r="GS90">
        <v>3</v>
      </c>
      <c r="GT90">
        <v>0</v>
      </c>
      <c r="GU90" t="s">
        <v>3</v>
      </c>
      <c r="GV90">
        <f t="shared" si="109"/>
        <v>0</v>
      </c>
      <c r="GW90">
        <v>1</v>
      </c>
      <c r="GX90">
        <f t="shared" si="110"/>
        <v>0</v>
      </c>
      <c r="HA90">
        <v>0</v>
      </c>
      <c r="HB90">
        <v>0</v>
      </c>
      <c r="HC90">
        <f t="shared" si="111"/>
        <v>0</v>
      </c>
      <c r="HE90" t="s">
        <v>3</v>
      </c>
      <c r="HF90" t="s">
        <v>3</v>
      </c>
      <c r="HM90" t="s">
        <v>3</v>
      </c>
      <c r="IK90">
        <v>0</v>
      </c>
    </row>
    <row r="91" spans="1:245">
      <c r="A91">
        <v>17</v>
      </c>
      <c r="B91">
        <v>1</v>
      </c>
      <c r="C91">
        <f>ROW(SmtRes!A63)</f>
        <v>63</v>
      </c>
      <c r="D91">
        <f>ROW(EtalonRes!A62)</f>
        <v>62</v>
      </c>
      <c r="E91" t="s">
        <v>62</v>
      </c>
      <c r="F91" t="s">
        <v>189</v>
      </c>
      <c r="G91" t="s">
        <v>190</v>
      </c>
      <c r="H91" t="s">
        <v>38</v>
      </c>
      <c r="I91">
        <f>ROUND(14/100,9)</f>
        <v>0.14000000000000001</v>
      </c>
      <c r="J91">
        <v>0</v>
      </c>
      <c r="K91">
        <f>ROUND(14/100,9)</f>
        <v>0.14000000000000001</v>
      </c>
      <c r="O91">
        <f t="shared" si="77"/>
        <v>8773.94</v>
      </c>
      <c r="P91">
        <f t="shared" si="78"/>
        <v>5820.14</v>
      </c>
      <c r="Q91">
        <f t="shared" si="79"/>
        <v>197.82</v>
      </c>
      <c r="R91">
        <f t="shared" si="80"/>
        <v>45.3</v>
      </c>
      <c r="S91">
        <f t="shared" si="81"/>
        <v>2755.98</v>
      </c>
      <c r="T91">
        <f t="shared" si="82"/>
        <v>0</v>
      </c>
      <c r="U91">
        <f t="shared" si="83"/>
        <v>9.7759199999999993</v>
      </c>
      <c r="V91">
        <f t="shared" si="84"/>
        <v>0.10150000000000001</v>
      </c>
      <c r="W91">
        <f t="shared" si="85"/>
        <v>0</v>
      </c>
      <c r="X91">
        <f t="shared" si="86"/>
        <v>2633.2</v>
      </c>
      <c r="Y91">
        <f t="shared" si="87"/>
        <v>1428.65</v>
      </c>
      <c r="AA91">
        <v>35863109</v>
      </c>
      <c r="AB91">
        <f t="shared" si="88"/>
        <v>7074.5</v>
      </c>
      <c r="AC91">
        <f t="shared" si="89"/>
        <v>6356.64</v>
      </c>
      <c r="AD91">
        <f>ROUND(((((ET91*1.25))-((EU91*1.25)))+AE91),2)</f>
        <v>122.23</v>
      </c>
      <c r="AE91">
        <f>ROUND(((EU91*1.25)),2)</f>
        <v>9.7899999999999991</v>
      </c>
      <c r="AF91">
        <f>ROUND(((EV91*1.15)),2)</f>
        <v>595.63</v>
      </c>
      <c r="AG91">
        <f t="shared" si="90"/>
        <v>0</v>
      </c>
      <c r="AH91">
        <f>((EW91*1.15))</f>
        <v>69.827999999999989</v>
      </c>
      <c r="AI91">
        <f>((EX91*1.25))</f>
        <v>0.72499999999999998</v>
      </c>
      <c r="AJ91">
        <f t="shared" si="91"/>
        <v>0</v>
      </c>
      <c r="AK91">
        <v>6972.36</v>
      </c>
      <c r="AL91">
        <v>6356.64</v>
      </c>
      <c r="AM91">
        <v>97.78</v>
      </c>
      <c r="AN91">
        <v>7.83</v>
      </c>
      <c r="AO91">
        <v>517.94000000000005</v>
      </c>
      <c r="AP91">
        <v>0</v>
      </c>
      <c r="AQ91">
        <v>60.72</v>
      </c>
      <c r="AR91">
        <v>0.57999999999999996</v>
      </c>
      <c r="AS91">
        <v>0</v>
      </c>
      <c r="AT91">
        <v>94</v>
      </c>
      <c r="AU91">
        <v>51</v>
      </c>
      <c r="AV91">
        <v>1</v>
      </c>
      <c r="AW91">
        <v>1</v>
      </c>
      <c r="AZ91">
        <v>1</v>
      </c>
      <c r="BA91">
        <v>33.049999999999997</v>
      </c>
      <c r="BB91">
        <v>11.56</v>
      </c>
      <c r="BC91">
        <v>6.54</v>
      </c>
      <c r="BD91" t="s">
        <v>3</v>
      </c>
      <c r="BE91" t="s">
        <v>3</v>
      </c>
      <c r="BF91" t="s">
        <v>3</v>
      </c>
      <c r="BG91" t="s">
        <v>3</v>
      </c>
      <c r="BH91">
        <v>0</v>
      </c>
      <c r="BI91">
        <v>1</v>
      </c>
      <c r="BJ91" t="s">
        <v>191</v>
      </c>
      <c r="BM91">
        <v>11001</v>
      </c>
      <c r="BN91">
        <v>0</v>
      </c>
      <c r="BO91" t="s">
        <v>189</v>
      </c>
      <c r="BP91">
        <v>1</v>
      </c>
      <c r="BQ91">
        <v>2</v>
      </c>
      <c r="BR91">
        <v>0</v>
      </c>
      <c r="BS91">
        <v>33.049999999999997</v>
      </c>
      <c r="BT91">
        <v>1</v>
      </c>
      <c r="BU91">
        <v>1</v>
      </c>
      <c r="BV91">
        <v>1</v>
      </c>
      <c r="BW91">
        <v>1</v>
      </c>
      <c r="BX91">
        <v>1</v>
      </c>
      <c r="BY91" t="s">
        <v>3</v>
      </c>
      <c r="BZ91">
        <v>123</v>
      </c>
      <c r="CA91">
        <v>75</v>
      </c>
      <c r="CB91" t="s">
        <v>3</v>
      </c>
      <c r="CE91">
        <v>0</v>
      </c>
      <c r="CF91">
        <v>0</v>
      </c>
      <c r="CG91">
        <v>0</v>
      </c>
      <c r="CM91">
        <v>0</v>
      </c>
      <c r="CN91" t="s">
        <v>3</v>
      </c>
      <c r="CO91">
        <v>0</v>
      </c>
      <c r="CP91">
        <f t="shared" si="92"/>
        <v>8773.94</v>
      </c>
      <c r="CQ91">
        <f t="shared" si="93"/>
        <v>41572.425600000002</v>
      </c>
      <c r="CR91">
        <f t="shared" si="94"/>
        <v>1412.9788000000001</v>
      </c>
      <c r="CS91">
        <f t="shared" si="95"/>
        <v>323.55949999999996</v>
      </c>
      <c r="CT91">
        <f t="shared" si="96"/>
        <v>19685.571499999998</v>
      </c>
      <c r="CU91">
        <f t="shared" si="97"/>
        <v>0</v>
      </c>
      <c r="CV91">
        <f t="shared" si="98"/>
        <v>69.827999999999989</v>
      </c>
      <c r="CW91">
        <f t="shared" si="99"/>
        <v>0.72499999999999998</v>
      </c>
      <c r="CX91">
        <f t="shared" si="100"/>
        <v>0</v>
      </c>
      <c r="CY91">
        <f t="shared" si="101"/>
        <v>2633.2031999999999</v>
      </c>
      <c r="CZ91">
        <f t="shared" si="102"/>
        <v>1428.6528000000001</v>
      </c>
      <c r="DC91" t="s">
        <v>3</v>
      </c>
      <c r="DD91" t="s">
        <v>3</v>
      </c>
      <c r="DE91" t="s">
        <v>133</v>
      </c>
      <c r="DF91" t="s">
        <v>133</v>
      </c>
      <c r="DG91" t="s">
        <v>134</v>
      </c>
      <c r="DH91" t="s">
        <v>3</v>
      </c>
      <c r="DI91" t="s">
        <v>134</v>
      </c>
      <c r="DJ91" t="s">
        <v>133</v>
      </c>
      <c r="DK91" t="s">
        <v>3</v>
      </c>
      <c r="DL91" t="s">
        <v>3</v>
      </c>
      <c r="DM91" t="s">
        <v>3</v>
      </c>
      <c r="DN91">
        <v>0</v>
      </c>
      <c r="DO91">
        <v>0</v>
      </c>
      <c r="DP91">
        <v>1</v>
      </c>
      <c r="DQ91">
        <v>1</v>
      </c>
      <c r="DU91">
        <v>1013</v>
      </c>
      <c r="DV91" t="s">
        <v>38</v>
      </c>
      <c r="DW91" t="s">
        <v>38</v>
      </c>
      <c r="DX91">
        <v>1</v>
      </c>
      <c r="DZ91" t="s">
        <v>3</v>
      </c>
      <c r="EA91" t="s">
        <v>3</v>
      </c>
      <c r="EB91" t="s">
        <v>3</v>
      </c>
      <c r="EC91" t="s">
        <v>3</v>
      </c>
      <c r="EE91">
        <v>29085511</v>
      </c>
      <c r="EF91">
        <v>2</v>
      </c>
      <c r="EG91" t="s">
        <v>135</v>
      </c>
      <c r="EH91">
        <v>0</v>
      </c>
      <c r="EI91" t="s">
        <v>3</v>
      </c>
      <c r="EJ91">
        <v>1</v>
      </c>
      <c r="EK91">
        <v>11001</v>
      </c>
      <c r="EL91" t="s">
        <v>23</v>
      </c>
      <c r="EM91" t="s">
        <v>188</v>
      </c>
      <c r="EO91" t="s">
        <v>3</v>
      </c>
      <c r="EQ91">
        <v>0</v>
      </c>
      <c r="ER91">
        <v>6972.36</v>
      </c>
      <c r="ES91">
        <v>6356.64</v>
      </c>
      <c r="ET91">
        <v>97.78</v>
      </c>
      <c r="EU91">
        <v>7.83</v>
      </c>
      <c r="EV91">
        <v>517.94000000000005</v>
      </c>
      <c r="EW91">
        <v>60.72</v>
      </c>
      <c r="EX91">
        <v>0.57999999999999996</v>
      </c>
      <c r="EY91">
        <v>0</v>
      </c>
      <c r="FQ91">
        <v>0</v>
      </c>
      <c r="FR91">
        <f t="shared" si="103"/>
        <v>0</v>
      </c>
      <c r="FS91">
        <v>0</v>
      </c>
      <c r="FT91" t="s">
        <v>139</v>
      </c>
      <c r="FU91" t="s">
        <v>25</v>
      </c>
      <c r="FV91" t="s">
        <v>25</v>
      </c>
      <c r="FW91" t="s">
        <v>26</v>
      </c>
      <c r="FX91">
        <v>110.7</v>
      </c>
      <c r="FY91">
        <v>63.75</v>
      </c>
      <c r="GA91" t="s">
        <v>3</v>
      </c>
      <c r="GD91">
        <v>1</v>
      </c>
      <c r="GF91">
        <v>1837524583</v>
      </c>
      <c r="GG91">
        <v>2</v>
      </c>
      <c r="GH91">
        <v>1</v>
      </c>
      <c r="GI91">
        <v>2</v>
      </c>
      <c r="GJ91">
        <v>0</v>
      </c>
      <c r="GK91">
        <v>0</v>
      </c>
      <c r="GL91">
        <f t="shared" si="104"/>
        <v>0</v>
      </c>
      <c r="GM91">
        <f t="shared" si="105"/>
        <v>12835.79</v>
      </c>
      <c r="GN91">
        <f t="shared" si="106"/>
        <v>12835.79</v>
      </c>
      <c r="GO91">
        <f t="shared" si="107"/>
        <v>0</v>
      </c>
      <c r="GP91">
        <f t="shared" si="108"/>
        <v>0</v>
      </c>
      <c r="GR91">
        <v>0</v>
      </c>
      <c r="GS91">
        <v>3</v>
      </c>
      <c r="GT91">
        <v>0</v>
      </c>
      <c r="GU91" t="s">
        <v>3</v>
      </c>
      <c r="GV91">
        <f t="shared" si="109"/>
        <v>0</v>
      </c>
      <c r="GW91">
        <v>1</v>
      </c>
      <c r="GX91">
        <f t="shared" si="110"/>
        <v>0</v>
      </c>
      <c r="HA91">
        <v>0</v>
      </c>
      <c r="HB91">
        <v>0</v>
      </c>
      <c r="HC91">
        <f t="shared" si="111"/>
        <v>0</v>
      </c>
      <c r="HE91" t="s">
        <v>3</v>
      </c>
      <c r="HF91" t="s">
        <v>3</v>
      </c>
      <c r="HM91" t="s">
        <v>3</v>
      </c>
      <c r="IK91">
        <v>0</v>
      </c>
    </row>
    <row r="92" spans="1:245">
      <c r="A92">
        <v>17</v>
      </c>
      <c r="B92">
        <v>1</v>
      </c>
      <c r="C92">
        <f>ROW(SmtRes!A70)</f>
        <v>70</v>
      </c>
      <c r="D92">
        <f>ROW(EtalonRes!A69)</f>
        <v>69</v>
      </c>
      <c r="E92" t="s">
        <v>67</v>
      </c>
      <c r="F92" t="s">
        <v>192</v>
      </c>
      <c r="G92" t="s">
        <v>193</v>
      </c>
      <c r="H92" t="s">
        <v>186</v>
      </c>
      <c r="I92">
        <f>ROUND(14/100,9)</f>
        <v>0.14000000000000001</v>
      </c>
      <c r="J92">
        <v>0</v>
      </c>
      <c r="K92">
        <f>ROUND(14/100,9)</f>
        <v>0.14000000000000001</v>
      </c>
      <c r="O92">
        <f t="shared" si="77"/>
        <v>6661.19</v>
      </c>
      <c r="P92">
        <f t="shared" si="78"/>
        <v>4588.67</v>
      </c>
      <c r="Q92">
        <f t="shared" si="79"/>
        <v>713.57</v>
      </c>
      <c r="R92">
        <f t="shared" si="80"/>
        <v>389.82</v>
      </c>
      <c r="S92">
        <f t="shared" si="81"/>
        <v>1358.95</v>
      </c>
      <c r="T92">
        <f t="shared" si="82"/>
        <v>0</v>
      </c>
      <c r="U92">
        <f t="shared" si="83"/>
        <v>5.0328600000000003</v>
      </c>
      <c r="V92">
        <f t="shared" si="84"/>
        <v>1.1725000000000001</v>
      </c>
      <c r="W92">
        <f t="shared" si="85"/>
        <v>0</v>
      </c>
      <c r="X92">
        <f t="shared" si="86"/>
        <v>1643.84</v>
      </c>
      <c r="Y92">
        <f t="shared" si="87"/>
        <v>891.87</v>
      </c>
      <c r="AA92">
        <v>35863109</v>
      </c>
      <c r="AB92">
        <f t="shared" si="88"/>
        <v>6346.71</v>
      </c>
      <c r="AC92">
        <f t="shared" si="89"/>
        <v>5583.68</v>
      </c>
      <c r="AD92">
        <f>ROUND(((((ET92*1.25))-((EU92*1.25)))+AE92),2)</f>
        <v>469.33</v>
      </c>
      <c r="AE92">
        <f>ROUND(((EU92*1.25)),2)</f>
        <v>84.25</v>
      </c>
      <c r="AF92">
        <f>ROUND(((EV92*1.15)),2)</f>
        <v>293.7</v>
      </c>
      <c r="AG92">
        <f t="shared" si="90"/>
        <v>0</v>
      </c>
      <c r="AH92">
        <f>((EW92*1.15))</f>
        <v>35.948999999999998</v>
      </c>
      <c r="AI92">
        <f>((EX92*1.25))</f>
        <v>8.375</v>
      </c>
      <c r="AJ92">
        <f t="shared" si="91"/>
        <v>0</v>
      </c>
      <c r="AK92">
        <v>6214.53</v>
      </c>
      <c r="AL92">
        <v>5583.68</v>
      </c>
      <c r="AM92">
        <v>375.46</v>
      </c>
      <c r="AN92">
        <v>67.400000000000006</v>
      </c>
      <c r="AO92">
        <v>255.39</v>
      </c>
      <c r="AP92">
        <v>0</v>
      </c>
      <c r="AQ92">
        <v>31.26</v>
      </c>
      <c r="AR92">
        <v>6.7</v>
      </c>
      <c r="AS92">
        <v>0</v>
      </c>
      <c r="AT92">
        <v>94</v>
      </c>
      <c r="AU92">
        <v>51</v>
      </c>
      <c r="AV92">
        <v>1</v>
      </c>
      <c r="AW92">
        <v>1</v>
      </c>
      <c r="AZ92">
        <v>1</v>
      </c>
      <c r="BA92">
        <v>33.049999999999997</v>
      </c>
      <c r="BB92">
        <v>10.86</v>
      </c>
      <c r="BC92">
        <v>5.87</v>
      </c>
      <c r="BD92" t="s">
        <v>3</v>
      </c>
      <c r="BE92" t="s">
        <v>3</v>
      </c>
      <c r="BF92" t="s">
        <v>3</v>
      </c>
      <c r="BG92" t="s">
        <v>3</v>
      </c>
      <c r="BH92">
        <v>0</v>
      </c>
      <c r="BI92">
        <v>1</v>
      </c>
      <c r="BJ92" t="s">
        <v>194</v>
      </c>
      <c r="BM92">
        <v>11001</v>
      </c>
      <c r="BN92">
        <v>0</v>
      </c>
      <c r="BO92" t="s">
        <v>192</v>
      </c>
      <c r="BP92">
        <v>1</v>
      </c>
      <c r="BQ92">
        <v>2</v>
      </c>
      <c r="BR92">
        <v>0</v>
      </c>
      <c r="BS92">
        <v>33.049999999999997</v>
      </c>
      <c r="BT92">
        <v>1</v>
      </c>
      <c r="BU92">
        <v>1</v>
      </c>
      <c r="BV92">
        <v>1</v>
      </c>
      <c r="BW92">
        <v>1</v>
      </c>
      <c r="BX92">
        <v>1</v>
      </c>
      <c r="BY92" t="s">
        <v>3</v>
      </c>
      <c r="BZ92">
        <v>123</v>
      </c>
      <c r="CA92">
        <v>75</v>
      </c>
      <c r="CB92" t="s">
        <v>3</v>
      </c>
      <c r="CE92">
        <v>0</v>
      </c>
      <c r="CF92">
        <v>0</v>
      </c>
      <c r="CG92">
        <v>0</v>
      </c>
      <c r="CM92">
        <v>0</v>
      </c>
      <c r="CN92" t="s">
        <v>3</v>
      </c>
      <c r="CO92">
        <v>0</v>
      </c>
      <c r="CP92">
        <f t="shared" si="92"/>
        <v>6661.19</v>
      </c>
      <c r="CQ92">
        <f t="shared" si="93"/>
        <v>32776.2016</v>
      </c>
      <c r="CR92">
        <f t="shared" si="94"/>
        <v>5096.9237999999996</v>
      </c>
      <c r="CS92">
        <f t="shared" si="95"/>
        <v>2784.4624999999996</v>
      </c>
      <c r="CT92">
        <f t="shared" si="96"/>
        <v>9706.784999999998</v>
      </c>
      <c r="CU92">
        <f t="shared" si="97"/>
        <v>0</v>
      </c>
      <c r="CV92">
        <f t="shared" si="98"/>
        <v>35.948999999999998</v>
      </c>
      <c r="CW92">
        <f t="shared" si="99"/>
        <v>8.375</v>
      </c>
      <c r="CX92">
        <f t="shared" si="100"/>
        <v>0</v>
      </c>
      <c r="CY92">
        <f t="shared" si="101"/>
        <v>1643.8438000000001</v>
      </c>
      <c r="CZ92">
        <f t="shared" si="102"/>
        <v>891.87270000000001</v>
      </c>
      <c r="DC92" t="s">
        <v>3</v>
      </c>
      <c r="DD92" t="s">
        <v>3</v>
      </c>
      <c r="DE92" t="s">
        <v>133</v>
      </c>
      <c r="DF92" t="s">
        <v>133</v>
      </c>
      <c r="DG92" t="s">
        <v>134</v>
      </c>
      <c r="DH92" t="s">
        <v>3</v>
      </c>
      <c r="DI92" t="s">
        <v>134</v>
      </c>
      <c r="DJ92" t="s">
        <v>133</v>
      </c>
      <c r="DK92" t="s">
        <v>3</v>
      </c>
      <c r="DL92" t="s">
        <v>3</v>
      </c>
      <c r="DM92" t="s">
        <v>3</v>
      </c>
      <c r="DN92">
        <v>0</v>
      </c>
      <c r="DO92">
        <v>0</v>
      </c>
      <c r="DP92">
        <v>1</v>
      </c>
      <c r="DQ92">
        <v>1</v>
      </c>
      <c r="DU92">
        <v>1013</v>
      </c>
      <c r="DV92" t="s">
        <v>186</v>
      </c>
      <c r="DW92" t="s">
        <v>186</v>
      </c>
      <c r="DX92">
        <v>1</v>
      </c>
      <c r="DZ92" t="s">
        <v>3</v>
      </c>
      <c r="EA92" t="s">
        <v>3</v>
      </c>
      <c r="EB92" t="s">
        <v>3</v>
      </c>
      <c r="EC92" t="s">
        <v>3</v>
      </c>
      <c r="EE92">
        <v>29085511</v>
      </c>
      <c r="EF92">
        <v>2</v>
      </c>
      <c r="EG92" t="s">
        <v>135</v>
      </c>
      <c r="EH92">
        <v>0</v>
      </c>
      <c r="EI92" t="s">
        <v>3</v>
      </c>
      <c r="EJ92">
        <v>1</v>
      </c>
      <c r="EK92">
        <v>11001</v>
      </c>
      <c r="EL92" t="s">
        <v>23</v>
      </c>
      <c r="EM92" t="s">
        <v>188</v>
      </c>
      <c r="EO92" t="s">
        <v>3</v>
      </c>
      <c r="EQ92">
        <v>0</v>
      </c>
      <c r="ER92">
        <v>6214.53</v>
      </c>
      <c r="ES92">
        <v>5583.68</v>
      </c>
      <c r="ET92">
        <v>375.46</v>
      </c>
      <c r="EU92">
        <v>67.400000000000006</v>
      </c>
      <c r="EV92">
        <v>255.39</v>
      </c>
      <c r="EW92">
        <v>31.26</v>
      </c>
      <c r="EX92">
        <v>6.7</v>
      </c>
      <c r="EY92">
        <v>0</v>
      </c>
      <c r="FQ92">
        <v>0</v>
      </c>
      <c r="FR92">
        <f t="shared" si="103"/>
        <v>0</v>
      </c>
      <c r="FS92">
        <v>0</v>
      </c>
      <c r="FT92" t="s">
        <v>139</v>
      </c>
      <c r="FU92" t="s">
        <v>25</v>
      </c>
      <c r="FV92" t="s">
        <v>25</v>
      </c>
      <c r="FW92" t="s">
        <v>26</v>
      </c>
      <c r="FX92">
        <v>110.7</v>
      </c>
      <c r="FY92">
        <v>63.75</v>
      </c>
      <c r="GA92" t="s">
        <v>3</v>
      </c>
      <c r="GD92">
        <v>1</v>
      </c>
      <c r="GF92">
        <v>1220877284</v>
      </c>
      <c r="GG92">
        <v>2</v>
      </c>
      <c r="GH92">
        <v>1</v>
      </c>
      <c r="GI92">
        <v>2</v>
      </c>
      <c r="GJ92">
        <v>0</v>
      </c>
      <c r="GK92">
        <v>0</v>
      </c>
      <c r="GL92">
        <f t="shared" si="104"/>
        <v>0</v>
      </c>
      <c r="GM92">
        <f t="shared" si="105"/>
        <v>9196.9</v>
      </c>
      <c r="GN92">
        <f t="shared" si="106"/>
        <v>9196.9</v>
      </c>
      <c r="GO92">
        <f t="shared" si="107"/>
        <v>0</v>
      </c>
      <c r="GP92">
        <f t="shared" si="108"/>
        <v>0</v>
      </c>
      <c r="GR92">
        <v>0</v>
      </c>
      <c r="GS92">
        <v>3</v>
      </c>
      <c r="GT92">
        <v>0</v>
      </c>
      <c r="GU92" t="s">
        <v>3</v>
      </c>
      <c r="GV92">
        <f t="shared" si="109"/>
        <v>0</v>
      </c>
      <c r="GW92">
        <v>1</v>
      </c>
      <c r="GX92">
        <f t="shared" si="110"/>
        <v>0</v>
      </c>
      <c r="HA92">
        <v>0</v>
      </c>
      <c r="HB92">
        <v>0</v>
      </c>
      <c r="HC92">
        <f t="shared" si="111"/>
        <v>0</v>
      </c>
      <c r="HE92" t="s">
        <v>3</v>
      </c>
      <c r="HF92" t="s">
        <v>3</v>
      </c>
      <c r="HM92" t="s">
        <v>3</v>
      </c>
      <c r="IK92">
        <v>0</v>
      </c>
    </row>
    <row r="93" spans="1:245">
      <c r="A93">
        <v>17</v>
      </c>
      <c r="B93">
        <v>1</v>
      </c>
      <c r="C93">
        <f>ROW(SmtRes!A79)</f>
        <v>79</v>
      </c>
      <c r="D93">
        <f>ROW(EtalonRes!A77)</f>
        <v>77</v>
      </c>
      <c r="E93" t="s">
        <v>195</v>
      </c>
      <c r="F93" t="s">
        <v>196</v>
      </c>
      <c r="G93" t="s">
        <v>197</v>
      </c>
      <c r="H93" t="s">
        <v>198</v>
      </c>
      <c r="I93">
        <f>ROUND(14/100,9)</f>
        <v>0.14000000000000001</v>
      </c>
      <c r="J93">
        <v>0</v>
      </c>
      <c r="K93">
        <f>ROUND(14/100,9)</f>
        <v>0.14000000000000001</v>
      </c>
      <c r="O93">
        <f t="shared" si="77"/>
        <v>2900.18</v>
      </c>
      <c r="P93">
        <f t="shared" si="78"/>
        <v>835.93</v>
      </c>
      <c r="Q93">
        <f t="shared" si="79"/>
        <v>9.9499999999999993</v>
      </c>
      <c r="R93">
        <f t="shared" si="80"/>
        <v>3.15</v>
      </c>
      <c r="S93">
        <f t="shared" si="81"/>
        <v>2054.3000000000002</v>
      </c>
      <c r="T93">
        <f t="shared" si="82"/>
        <v>0</v>
      </c>
      <c r="U93">
        <f t="shared" si="83"/>
        <v>7.2868599999999999</v>
      </c>
      <c r="V93">
        <f t="shared" si="84"/>
        <v>7.000000000000001E-3</v>
      </c>
      <c r="W93">
        <f t="shared" si="85"/>
        <v>0</v>
      </c>
      <c r="X93">
        <f t="shared" si="86"/>
        <v>1934</v>
      </c>
      <c r="Y93">
        <f t="shared" si="87"/>
        <v>1049.3</v>
      </c>
      <c r="AA93">
        <v>35863109</v>
      </c>
      <c r="AB93">
        <f t="shared" si="88"/>
        <v>1239.96</v>
      </c>
      <c r="AC93">
        <f t="shared" si="89"/>
        <v>788.76</v>
      </c>
      <c r="AD93">
        <f>ROUND(((((ET93*1.25))-((EU93*1.25)))+AE93),2)</f>
        <v>7.22</v>
      </c>
      <c r="AE93">
        <f>ROUND(((EU93*1.25)),2)</f>
        <v>0.68</v>
      </c>
      <c r="AF93">
        <f>ROUND(((EV93*1.15)),2)</f>
        <v>443.98</v>
      </c>
      <c r="AG93">
        <f t="shared" si="90"/>
        <v>0</v>
      </c>
      <c r="AH93">
        <f>((EW93*1.15))</f>
        <v>52.048999999999992</v>
      </c>
      <c r="AI93">
        <f>((EX93*1.25))</f>
        <v>0.05</v>
      </c>
      <c r="AJ93">
        <f t="shared" si="91"/>
        <v>0</v>
      </c>
      <c r="AK93">
        <v>1180.5999999999999</v>
      </c>
      <c r="AL93">
        <v>788.76</v>
      </c>
      <c r="AM93">
        <v>5.77</v>
      </c>
      <c r="AN93">
        <v>0.54</v>
      </c>
      <c r="AO93">
        <v>386.07</v>
      </c>
      <c r="AP93">
        <v>0</v>
      </c>
      <c r="AQ93">
        <v>45.26</v>
      </c>
      <c r="AR93">
        <v>0.04</v>
      </c>
      <c r="AS93">
        <v>0</v>
      </c>
      <c r="AT93">
        <v>94</v>
      </c>
      <c r="AU93">
        <v>51</v>
      </c>
      <c r="AV93">
        <v>1</v>
      </c>
      <c r="AW93">
        <v>1</v>
      </c>
      <c r="AZ93">
        <v>1</v>
      </c>
      <c r="BA93">
        <v>33.049999999999997</v>
      </c>
      <c r="BB93">
        <v>9.84</v>
      </c>
      <c r="BC93">
        <v>7.57</v>
      </c>
      <c r="BD93" t="s">
        <v>3</v>
      </c>
      <c r="BE93" t="s">
        <v>3</v>
      </c>
      <c r="BF93" t="s">
        <v>3</v>
      </c>
      <c r="BG93" t="s">
        <v>3</v>
      </c>
      <c r="BH93">
        <v>0</v>
      </c>
      <c r="BI93">
        <v>1</v>
      </c>
      <c r="BJ93" t="s">
        <v>199</v>
      </c>
      <c r="BM93">
        <v>11001</v>
      </c>
      <c r="BN93">
        <v>0</v>
      </c>
      <c r="BO93" t="s">
        <v>196</v>
      </c>
      <c r="BP93">
        <v>1</v>
      </c>
      <c r="BQ93">
        <v>2</v>
      </c>
      <c r="BR93">
        <v>0</v>
      </c>
      <c r="BS93">
        <v>33.049999999999997</v>
      </c>
      <c r="BT93">
        <v>1</v>
      </c>
      <c r="BU93">
        <v>1</v>
      </c>
      <c r="BV93">
        <v>1</v>
      </c>
      <c r="BW93">
        <v>1</v>
      </c>
      <c r="BX93">
        <v>1</v>
      </c>
      <c r="BY93" t="s">
        <v>3</v>
      </c>
      <c r="BZ93">
        <v>123</v>
      </c>
      <c r="CA93">
        <v>75</v>
      </c>
      <c r="CB93" t="s">
        <v>3</v>
      </c>
      <c r="CE93">
        <v>0</v>
      </c>
      <c r="CF93">
        <v>0</v>
      </c>
      <c r="CG93">
        <v>0</v>
      </c>
      <c r="CM93">
        <v>0</v>
      </c>
      <c r="CN93" t="s">
        <v>992</v>
      </c>
      <c r="CO93">
        <v>0</v>
      </c>
      <c r="CP93">
        <f t="shared" si="92"/>
        <v>2900.1800000000003</v>
      </c>
      <c r="CQ93">
        <f t="shared" si="93"/>
        <v>5970.9132</v>
      </c>
      <c r="CR93">
        <f t="shared" si="94"/>
        <v>71.044799999999995</v>
      </c>
      <c r="CS93">
        <f t="shared" si="95"/>
        <v>22.474</v>
      </c>
      <c r="CT93">
        <f t="shared" si="96"/>
        <v>14673.538999999999</v>
      </c>
      <c r="CU93">
        <f t="shared" si="97"/>
        <v>0</v>
      </c>
      <c r="CV93">
        <f t="shared" si="98"/>
        <v>52.048999999999992</v>
      </c>
      <c r="CW93">
        <f t="shared" si="99"/>
        <v>0.05</v>
      </c>
      <c r="CX93">
        <f t="shared" si="100"/>
        <v>0</v>
      </c>
      <c r="CY93">
        <f t="shared" si="101"/>
        <v>1934.0030000000002</v>
      </c>
      <c r="CZ93">
        <f t="shared" si="102"/>
        <v>1049.2995000000001</v>
      </c>
      <c r="DC93" t="s">
        <v>3</v>
      </c>
      <c r="DD93" t="s">
        <v>3</v>
      </c>
      <c r="DE93" t="s">
        <v>133</v>
      </c>
      <c r="DF93" t="s">
        <v>133</v>
      </c>
      <c r="DG93" t="s">
        <v>134</v>
      </c>
      <c r="DH93" t="s">
        <v>3</v>
      </c>
      <c r="DI93" t="s">
        <v>134</v>
      </c>
      <c r="DJ93" t="s">
        <v>133</v>
      </c>
      <c r="DK93" t="s">
        <v>3</v>
      </c>
      <c r="DL93" t="s">
        <v>3</v>
      </c>
      <c r="DM93" t="s">
        <v>3</v>
      </c>
      <c r="DN93">
        <v>0</v>
      </c>
      <c r="DO93">
        <v>0</v>
      </c>
      <c r="DP93">
        <v>1</v>
      </c>
      <c r="DQ93">
        <v>1</v>
      </c>
      <c r="DU93">
        <v>1005</v>
      </c>
      <c r="DV93" t="s">
        <v>198</v>
      </c>
      <c r="DW93" t="s">
        <v>198</v>
      </c>
      <c r="DX93">
        <v>100</v>
      </c>
      <c r="DZ93" t="s">
        <v>3</v>
      </c>
      <c r="EA93" t="s">
        <v>3</v>
      </c>
      <c r="EB93" t="s">
        <v>3</v>
      </c>
      <c r="EC93" t="s">
        <v>3</v>
      </c>
      <c r="EE93">
        <v>29085511</v>
      </c>
      <c r="EF93">
        <v>2</v>
      </c>
      <c r="EG93" t="s">
        <v>135</v>
      </c>
      <c r="EH93">
        <v>0</v>
      </c>
      <c r="EI93" t="s">
        <v>3</v>
      </c>
      <c r="EJ93">
        <v>1</v>
      </c>
      <c r="EK93">
        <v>11001</v>
      </c>
      <c r="EL93" t="s">
        <v>23</v>
      </c>
      <c r="EM93" t="s">
        <v>188</v>
      </c>
      <c r="EO93" t="s">
        <v>138</v>
      </c>
      <c r="EQ93">
        <v>0</v>
      </c>
      <c r="ER93">
        <v>1180.5999999999999</v>
      </c>
      <c r="ES93">
        <v>788.76</v>
      </c>
      <c r="ET93">
        <v>5.77</v>
      </c>
      <c r="EU93">
        <v>0.54</v>
      </c>
      <c r="EV93">
        <v>386.07</v>
      </c>
      <c r="EW93">
        <v>45.26</v>
      </c>
      <c r="EX93">
        <v>0.04</v>
      </c>
      <c r="EY93">
        <v>0</v>
      </c>
      <c r="FQ93">
        <v>0</v>
      </c>
      <c r="FR93">
        <f t="shared" si="103"/>
        <v>0</v>
      </c>
      <c r="FS93">
        <v>0</v>
      </c>
      <c r="FT93" t="s">
        <v>139</v>
      </c>
      <c r="FU93" t="s">
        <v>25</v>
      </c>
      <c r="FV93" t="s">
        <v>25</v>
      </c>
      <c r="FW93" t="s">
        <v>26</v>
      </c>
      <c r="FX93">
        <v>110.7</v>
      </c>
      <c r="FY93">
        <v>63.75</v>
      </c>
      <c r="GA93" t="s">
        <v>3</v>
      </c>
      <c r="GD93">
        <v>1</v>
      </c>
      <c r="GF93">
        <v>-295419027</v>
      </c>
      <c r="GG93">
        <v>2</v>
      </c>
      <c r="GH93">
        <v>1</v>
      </c>
      <c r="GI93">
        <v>2</v>
      </c>
      <c r="GJ93">
        <v>0</v>
      </c>
      <c r="GK93">
        <v>0</v>
      </c>
      <c r="GL93">
        <f t="shared" si="104"/>
        <v>0</v>
      </c>
      <c r="GM93">
        <f t="shared" si="105"/>
        <v>5883.48</v>
      </c>
      <c r="GN93">
        <f t="shared" si="106"/>
        <v>5883.48</v>
      </c>
      <c r="GO93">
        <f t="shared" si="107"/>
        <v>0</v>
      </c>
      <c r="GP93">
        <f t="shared" si="108"/>
        <v>0</v>
      </c>
      <c r="GR93">
        <v>0</v>
      </c>
      <c r="GS93">
        <v>3</v>
      </c>
      <c r="GT93">
        <v>0</v>
      </c>
      <c r="GU93" t="s">
        <v>3</v>
      </c>
      <c r="GV93">
        <f t="shared" si="109"/>
        <v>0</v>
      </c>
      <c r="GW93">
        <v>1</v>
      </c>
      <c r="GX93">
        <f t="shared" si="110"/>
        <v>0</v>
      </c>
      <c r="HA93">
        <v>0</v>
      </c>
      <c r="HB93">
        <v>0</v>
      </c>
      <c r="HC93">
        <f t="shared" si="111"/>
        <v>0</v>
      </c>
      <c r="HE93" t="s">
        <v>3</v>
      </c>
      <c r="HF93" t="s">
        <v>3</v>
      </c>
      <c r="HM93" t="s">
        <v>3</v>
      </c>
      <c r="IK93">
        <v>0</v>
      </c>
    </row>
    <row r="94" spans="1:245">
      <c r="A94">
        <v>18</v>
      </c>
      <c r="B94">
        <v>1</v>
      </c>
      <c r="C94">
        <v>77</v>
      </c>
      <c r="E94" t="s">
        <v>200</v>
      </c>
      <c r="F94" t="s">
        <v>201</v>
      </c>
      <c r="G94" t="s">
        <v>202</v>
      </c>
      <c r="H94" t="s">
        <v>155</v>
      </c>
      <c r="I94">
        <f>I93*J94</f>
        <v>14.28</v>
      </c>
      <c r="J94">
        <v>101.99999999999999</v>
      </c>
      <c r="K94">
        <v>102</v>
      </c>
      <c r="O94">
        <f t="shared" si="77"/>
        <v>7370.67</v>
      </c>
      <c r="P94">
        <f t="shared" si="78"/>
        <v>7370.67</v>
      </c>
      <c r="Q94">
        <f t="shared" si="79"/>
        <v>0</v>
      </c>
      <c r="R94">
        <f t="shared" si="80"/>
        <v>0</v>
      </c>
      <c r="S94">
        <f t="shared" si="81"/>
        <v>0</v>
      </c>
      <c r="T94">
        <f t="shared" si="82"/>
        <v>0</v>
      </c>
      <c r="U94">
        <f t="shared" si="83"/>
        <v>0</v>
      </c>
      <c r="V94">
        <f t="shared" si="84"/>
        <v>0</v>
      </c>
      <c r="W94">
        <f t="shared" si="85"/>
        <v>53.69</v>
      </c>
      <c r="X94">
        <f t="shared" si="86"/>
        <v>0</v>
      </c>
      <c r="Y94">
        <f t="shared" si="87"/>
        <v>0</v>
      </c>
      <c r="AA94">
        <v>35863109</v>
      </c>
      <c r="AB94">
        <f t="shared" si="88"/>
        <v>82.19</v>
      </c>
      <c r="AC94">
        <f t="shared" si="89"/>
        <v>82.19</v>
      </c>
      <c r="AD94">
        <f>ROUND((((ET94)-(EU94))+AE94),2)</f>
        <v>0</v>
      </c>
      <c r="AE94">
        <f>ROUND((EU94),2)</f>
        <v>0</v>
      </c>
      <c r="AF94">
        <f>ROUND((EV94),2)</f>
        <v>0</v>
      </c>
      <c r="AG94">
        <f t="shared" si="90"/>
        <v>0</v>
      </c>
      <c r="AH94">
        <f>(EW94)</f>
        <v>0</v>
      </c>
      <c r="AI94">
        <f>(EX94)</f>
        <v>0</v>
      </c>
      <c r="AJ94">
        <f t="shared" si="91"/>
        <v>3.76</v>
      </c>
      <c r="AK94">
        <v>82.19</v>
      </c>
      <c r="AL94">
        <v>82.19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3.76</v>
      </c>
      <c r="AT94">
        <v>0</v>
      </c>
      <c r="AU94">
        <v>0</v>
      </c>
      <c r="AV94">
        <v>1</v>
      </c>
      <c r="AW94">
        <v>1</v>
      </c>
      <c r="AZ94">
        <v>1</v>
      </c>
      <c r="BA94">
        <v>1</v>
      </c>
      <c r="BB94">
        <v>1</v>
      </c>
      <c r="BC94">
        <v>6.28</v>
      </c>
      <c r="BD94" t="s">
        <v>3</v>
      </c>
      <c r="BE94" t="s">
        <v>3</v>
      </c>
      <c r="BF94" t="s">
        <v>3</v>
      </c>
      <c r="BG94" t="s">
        <v>3</v>
      </c>
      <c r="BH94">
        <v>3</v>
      </c>
      <c r="BI94">
        <v>1</v>
      </c>
      <c r="BJ94" t="s">
        <v>203</v>
      </c>
      <c r="BM94">
        <v>500001</v>
      </c>
      <c r="BN94">
        <v>0</v>
      </c>
      <c r="BO94" t="s">
        <v>201</v>
      </c>
      <c r="BP94">
        <v>1</v>
      </c>
      <c r="BQ94">
        <v>8</v>
      </c>
      <c r="BR94">
        <v>0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1</v>
      </c>
      <c r="BY94" t="s">
        <v>3</v>
      </c>
      <c r="BZ94">
        <v>0</v>
      </c>
      <c r="CA94">
        <v>0</v>
      </c>
      <c r="CB94" t="s">
        <v>3</v>
      </c>
      <c r="CE94">
        <v>0</v>
      </c>
      <c r="CF94">
        <v>0</v>
      </c>
      <c r="CG94">
        <v>0</v>
      </c>
      <c r="CM94">
        <v>0</v>
      </c>
      <c r="CN94" t="s">
        <v>3</v>
      </c>
      <c r="CO94">
        <v>0</v>
      </c>
      <c r="CP94">
        <f t="shared" si="92"/>
        <v>7370.67</v>
      </c>
      <c r="CQ94">
        <f t="shared" si="93"/>
        <v>516.15319999999997</v>
      </c>
      <c r="CR94">
        <f t="shared" si="94"/>
        <v>0</v>
      </c>
      <c r="CS94">
        <f t="shared" si="95"/>
        <v>0</v>
      </c>
      <c r="CT94">
        <f t="shared" si="96"/>
        <v>0</v>
      </c>
      <c r="CU94">
        <f t="shared" si="97"/>
        <v>0</v>
      </c>
      <c r="CV94">
        <f t="shared" si="98"/>
        <v>0</v>
      </c>
      <c r="CW94">
        <f t="shared" si="99"/>
        <v>0</v>
      </c>
      <c r="CX94">
        <f t="shared" si="100"/>
        <v>3.76</v>
      </c>
      <c r="CY94">
        <f t="shared" si="101"/>
        <v>0</v>
      </c>
      <c r="CZ94">
        <f t="shared" si="102"/>
        <v>0</v>
      </c>
      <c r="DC94" t="s">
        <v>3</v>
      </c>
      <c r="DD94" t="s">
        <v>3</v>
      </c>
      <c r="DE94" t="s">
        <v>3</v>
      </c>
      <c r="DF94" t="s">
        <v>3</v>
      </c>
      <c r="DG94" t="s">
        <v>3</v>
      </c>
      <c r="DH94" t="s">
        <v>3</v>
      </c>
      <c r="DI94" t="s">
        <v>3</v>
      </c>
      <c r="DJ94" t="s">
        <v>3</v>
      </c>
      <c r="DK94" t="s">
        <v>3</v>
      </c>
      <c r="DL94" t="s">
        <v>3</v>
      </c>
      <c r="DM94" t="s">
        <v>3</v>
      </c>
      <c r="DN94">
        <v>0</v>
      </c>
      <c r="DO94">
        <v>0</v>
      </c>
      <c r="DP94">
        <v>1</v>
      </c>
      <c r="DQ94">
        <v>1</v>
      </c>
      <c r="DU94">
        <v>1005</v>
      </c>
      <c r="DV94" t="s">
        <v>155</v>
      </c>
      <c r="DW94" t="s">
        <v>155</v>
      </c>
      <c r="DX94">
        <v>1</v>
      </c>
      <c r="DZ94" t="s">
        <v>3</v>
      </c>
      <c r="EA94" t="s">
        <v>3</v>
      </c>
      <c r="EB94" t="s">
        <v>3</v>
      </c>
      <c r="EC94" t="s">
        <v>3</v>
      </c>
      <c r="EE94">
        <v>29085443</v>
      </c>
      <c r="EF94">
        <v>8</v>
      </c>
      <c r="EG94" t="s">
        <v>144</v>
      </c>
      <c r="EH94">
        <v>0</v>
      </c>
      <c r="EI94" t="s">
        <v>3</v>
      </c>
      <c r="EJ94">
        <v>1</v>
      </c>
      <c r="EK94">
        <v>500001</v>
      </c>
      <c r="EL94" t="s">
        <v>145</v>
      </c>
      <c r="EM94" t="s">
        <v>146</v>
      </c>
      <c r="EO94" t="s">
        <v>3</v>
      </c>
      <c r="EQ94">
        <v>0</v>
      </c>
      <c r="ER94">
        <v>82.19</v>
      </c>
      <c r="ES94">
        <v>82.19</v>
      </c>
      <c r="ET94">
        <v>0</v>
      </c>
      <c r="EU94">
        <v>0</v>
      </c>
      <c r="EV94">
        <v>0</v>
      </c>
      <c r="EW94">
        <v>0</v>
      </c>
      <c r="EX94">
        <v>0</v>
      </c>
      <c r="FQ94">
        <v>0</v>
      </c>
      <c r="FR94">
        <f t="shared" si="103"/>
        <v>0</v>
      </c>
      <c r="FS94">
        <v>0</v>
      </c>
      <c r="FX94">
        <v>0</v>
      </c>
      <c r="FY94">
        <v>0</v>
      </c>
      <c r="GA94" t="s">
        <v>3</v>
      </c>
      <c r="GD94">
        <v>1</v>
      </c>
      <c r="GF94">
        <v>-100917442</v>
      </c>
      <c r="GG94">
        <v>2</v>
      </c>
      <c r="GH94">
        <v>1</v>
      </c>
      <c r="GI94">
        <v>2</v>
      </c>
      <c r="GJ94">
        <v>0</v>
      </c>
      <c r="GK94">
        <v>0</v>
      </c>
      <c r="GL94">
        <f t="shared" si="104"/>
        <v>0</v>
      </c>
      <c r="GM94">
        <f t="shared" si="105"/>
        <v>7370.67</v>
      </c>
      <c r="GN94">
        <f t="shared" si="106"/>
        <v>7370.67</v>
      </c>
      <c r="GO94">
        <f t="shared" si="107"/>
        <v>0</v>
      </c>
      <c r="GP94">
        <f t="shared" si="108"/>
        <v>0</v>
      </c>
      <c r="GR94">
        <v>0</v>
      </c>
      <c r="GS94">
        <v>3</v>
      </c>
      <c r="GT94">
        <v>0</v>
      </c>
      <c r="GU94" t="s">
        <v>3</v>
      </c>
      <c r="GV94">
        <f t="shared" si="109"/>
        <v>0</v>
      </c>
      <c r="GW94">
        <v>1</v>
      </c>
      <c r="GX94">
        <f t="shared" si="110"/>
        <v>0</v>
      </c>
      <c r="HA94">
        <v>0</v>
      </c>
      <c r="HB94">
        <v>0</v>
      </c>
      <c r="HC94">
        <f t="shared" si="111"/>
        <v>0</v>
      </c>
      <c r="HE94" t="s">
        <v>3</v>
      </c>
      <c r="HF94" t="s">
        <v>3</v>
      </c>
      <c r="HM94" t="s">
        <v>3</v>
      </c>
      <c r="IK94">
        <v>0</v>
      </c>
    </row>
    <row r="95" spans="1:245">
      <c r="A95">
        <v>18</v>
      </c>
      <c r="B95">
        <v>1</v>
      </c>
      <c r="C95">
        <v>78</v>
      </c>
      <c r="E95" t="s">
        <v>204</v>
      </c>
      <c r="F95" t="s">
        <v>205</v>
      </c>
      <c r="G95" t="s">
        <v>206</v>
      </c>
      <c r="H95" t="s">
        <v>155</v>
      </c>
      <c r="I95">
        <f>I93*J95</f>
        <v>14.28</v>
      </c>
      <c r="J95">
        <v>101.99999999999999</v>
      </c>
      <c r="K95">
        <v>102</v>
      </c>
      <c r="O95">
        <f t="shared" si="77"/>
        <v>0</v>
      </c>
      <c r="P95">
        <f t="shared" si="78"/>
        <v>0</v>
      </c>
      <c r="Q95">
        <f t="shared" si="79"/>
        <v>0</v>
      </c>
      <c r="R95">
        <f t="shared" si="80"/>
        <v>0</v>
      </c>
      <c r="S95">
        <f t="shared" si="81"/>
        <v>0</v>
      </c>
      <c r="T95">
        <f t="shared" si="82"/>
        <v>0</v>
      </c>
      <c r="U95">
        <f t="shared" si="83"/>
        <v>0</v>
      </c>
      <c r="V95">
        <f t="shared" si="84"/>
        <v>0</v>
      </c>
      <c r="W95">
        <f t="shared" si="85"/>
        <v>0</v>
      </c>
      <c r="X95">
        <f t="shared" si="86"/>
        <v>0</v>
      </c>
      <c r="Y95">
        <f t="shared" si="87"/>
        <v>0</v>
      </c>
      <c r="AA95">
        <v>35863109</v>
      </c>
      <c r="AB95">
        <f t="shared" si="88"/>
        <v>0</v>
      </c>
      <c r="AC95">
        <f t="shared" si="89"/>
        <v>0</v>
      </c>
      <c r="AD95">
        <f>ROUND((((ET95)-(EU95))+AE95),2)</f>
        <v>0</v>
      </c>
      <c r="AE95">
        <f>ROUND((EU95),2)</f>
        <v>0</v>
      </c>
      <c r="AF95">
        <f>ROUND((EV95),2)</f>
        <v>0</v>
      </c>
      <c r="AG95">
        <f t="shared" si="90"/>
        <v>0</v>
      </c>
      <c r="AH95">
        <f>(EW95)</f>
        <v>0</v>
      </c>
      <c r="AI95">
        <f>(EX95)</f>
        <v>0</v>
      </c>
      <c r="AJ95">
        <f t="shared" si="91"/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1</v>
      </c>
      <c r="AW95">
        <v>1</v>
      </c>
      <c r="AZ95">
        <v>1</v>
      </c>
      <c r="BA95">
        <v>1</v>
      </c>
      <c r="BB95">
        <v>1</v>
      </c>
      <c r="BC95">
        <v>1</v>
      </c>
      <c r="BD95" t="s">
        <v>3</v>
      </c>
      <c r="BE95" t="s">
        <v>3</v>
      </c>
      <c r="BF95" t="s">
        <v>3</v>
      </c>
      <c r="BG95" t="s">
        <v>3</v>
      </c>
      <c r="BH95">
        <v>3</v>
      </c>
      <c r="BI95">
        <v>2</v>
      </c>
      <c r="BJ95" t="s">
        <v>207</v>
      </c>
      <c r="BM95">
        <v>500002</v>
      </c>
      <c r="BN95">
        <v>0</v>
      </c>
      <c r="BO95" t="s">
        <v>3</v>
      </c>
      <c r="BP95">
        <v>0</v>
      </c>
      <c r="BQ95">
        <v>12</v>
      </c>
      <c r="BR95">
        <v>1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 t="s">
        <v>3</v>
      </c>
      <c r="BZ95">
        <v>0</v>
      </c>
      <c r="CA95">
        <v>0</v>
      </c>
      <c r="CB95" t="s">
        <v>3</v>
      </c>
      <c r="CE95">
        <v>0</v>
      </c>
      <c r="CF95">
        <v>0</v>
      </c>
      <c r="CG95">
        <v>0</v>
      </c>
      <c r="CM95">
        <v>0</v>
      </c>
      <c r="CN95" t="s">
        <v>3</v>
      </c>
      <c r="CO95">
        <v>0</v>
      </c>
      <c r="CP95">
        <f t="shared" si="92"/>
        <v>0</v>
      </c>
      <c r="CQ95">
        <f t="shared" si="93"/>
        <v>0</v>
      </c>
      <c r="CR95">
        <f t="shared" si="94"/>
        <v>0</v>
      </c>
      <c r="CS95">
        <f t="shared" si="95"/>
        <v>0</v>
      </c>
      <c r="CT95">
        <f t="shared" si="96"/>
        <v>0</v>
      </c>
      <c r="CU95">
        <f t="shared" si="97"/>
        <v>0</v>
      </c>
      <c r="CV95">
        <f t="shared" si="98"/>
        <v>0</v>
      </c>
      <c r="CW95">
        <f t="shared" si="99"/>
        <v>0</v>
      </c>
      <c r="CX95">
        <f t="shared" si="100"/>
        <v>0</v>
      </c>
      <c r="CY95">
        <f t="shared" si="101"/>
        <v>0</v>
      </c>
      <c r="CZ95">
        <f t="shared" si="102"/>
        <v>0</v>
      </c>
      <c r="DC95" t="s">
        <v>3</v>
      </c>
      <c r="DD95" t="s">
        <v>3</v>
      </c>
      <c r="DE95" t="s">
        <v>3</v>
      </c>
      <c r="DF95" t="s">
        <v>3</v>
      </c>
      <c r="DG95" t="s">
        <v>3</v>
      </c>
      <c r="DH95" t="s">
        <v>3</v>
      </c>
      <c r="DI95" t="s">
        <v>3</v>
      </c>
      <c r="DJ95" t="s">
        <v>3</v>
      </c>
      <c r="DK95" t="s">
        <v>3</v>
      </c>
      <c r="DL95" t="s">
        <v>3</v>
      </c>
      <c r="DM95" t="s">
        <v>3</v>
      </c>
      <c r="DN95">
        <v>0</v>
      </c>
      <c r="DO95">
        <v>0</v>
      </c>
      <c r="DP95">
        <v>1</v>
      </c>
      <c r="DQ95">
        <v>1</v>
      </c>
      <c r="DU95">
        <v>1005</v>
      </c>
      <c r="DV95" t="s">
        <v>155</v>
      </c>
      <c r="DW95" t="s">
        <v>155</v>
      </c>
      <c r="DX95">
        <v>1</v>
      </c>
      <c r="DZ95" t="s">
        <v>3</v>
      </c>
      <c r="EA95" t="s">
        <v>3</v>
      </c>
      <c r="EB95" t="s">
        <v>3</v>
      </c>
      <c r="EC95" t="s">
        <v>3</v>
      </c>
      <c r="EE95">
        <v>29085444</v>
      </c>
      <c r="EF95">
        <v>12</v>
      </c>
      <c r="EG95" t="s">
        <v>32</v>
      </c>
      <c r="EH95">
        <v>0</v>
      </c>
      <c r="EI95" t="s">
        <v>3</v>
      </c>
      <c r="EJ95">
        <v>2</v>
      </c>
      <c r="EK95">
        <v>500002</v>
      </c>
      <c r="EL95" t="s">
        <v>33</v>
      </c>
      <c r="EM95" t="s">
        <v>34</v>
      </c>
      <c r="EO95" t="s">
        <v>3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FQ95">
        <v>0</v>
      </c>
      <c r="FR95">
        <f t="shared" si="103"/>
        <v>0</v>
      </c>
      <c r="FS95">
        <v>0</v>
      </c>
      <c r="FX95">
        <v>0</v>
      </c>
      <c r="FY95">
        <v>0</v>
      </c>
      <c r="GA95" t="s">
        <v>3</v>
      </c>
      <c r="GD95">
        <v>1</v>
      </c>
      <c r="GF95">
        <v>722712840</v>
      </c>
      <c r="GG95">
        <v>2</v>
      </c>
      <c r="GH95">
        <v>1</v>
      </c>
      <c r="GI95">
        <v>-2</v>
      </c>
      <c r="GJ95">
        <v>0</v>
      </c>
      <c r="GK95">
        <v>0</v>
      </c>
      <c r="GL95">
        <f t="shared" si="104"/>
        <v>0</v>
      </c>
      <c r="GM95">
        <f t="shared" si="105"/>
        <v>0</v>
      </c>
      <c r="GN95">
        <f t="shared" si="106"/>
        <v>0</v>
      </c>
      <c r="GO95">
        <f t="shared" si="107"/>
        <v>0</v>
      </c>
      <c r="GP95">
        <f t="shared" si="108"/>
        <v>0</v>
      </c>
      <c r="GR95">
        <v>0</v>
      </c>
      <c r="GS95">
        <v>3</v>
      </c>
      <c r="GT95">
        <v>0</v>
      </c>
      <c r="GU95" t="s">
        <v>3</v>
      </c>
      <c r="GV95">
        <f t="shared" si="109"/>
        <v>0</v>
      </c>
      <c r="GW95">
        <v>1</v>
      </c>
      <c r="GX95">
        <f t="shared" si="110"/>
        <v>0</v>
      </c>
      <c r="HA95">
        <v>0</v>
      </c>
      <c r="HB95">
        <v>0</v>
      </c>
      <c r="HC95">
        <f t="shared" si="111"/>
        <v>0</v>
      </c>
      <c r="HE95" t="s">
        <v>3</v>
      </c>
      <c r="HF95" t="s">
        <v>3</v>
      </c>
      <c r="HM95" t="s">
        <v>3</v>
      </c>
      <c r="IK95">
        <v>0</v>
      </c>
    </row>
    <row r="96" spans="1:245">
      <c r="A96">
        <v>17</v>
      </c>
      <c r="B96">
        <v>1</v>
      </c>
      <c r="C96">
        <f>ROW(SmtRes!A91)</f>
        <v>91</v>
      </c>
      <c r="D96">
        <f>ROW(EtalonRes!A89)</f>
        <v>89</v>
      </c>
      <c r="E96" t="s">
        <v>208</v>
      </c>
      <c r="F96" t="s">
        <v>209</v>
      </c>
      <c r="G96" t="s">
        <v>210</v>
      </c>
      <c r="H96" t="s">
        <v>52</v>
      </c>
      <c r="I96">
        <f>ROUND(15/100,9)</f>
        <v>0.15</v>
      </c>
      <c r="J96">
        <v>0</v>
      </c>
      <c r="K96">
        <f>ROUND(15/100,9)</f>
        <v>0.15</v>
      </c>
      <c r="O96">
        <f t="shared" si="77"/>
        <v>921.49</v>
      </c>
      <c r="P96">
        <f t="shared" si="78"/>
        <v>561.05999999999995</v>
      </c>
      <c r="Q96">
        <f t="shared" si="79"/>
        <v>11.87</v>
      </c>
      <c r="R96">
        <f t="shared" si="80"/>
        <v>0</v>
      </c>
      <c r="S96">
        <f t="shared" si="81"/>
        <v>348.56</v>
      </c>
      <c r="T96">
        <f t="shared" si="82"/>
        <v>0</v>
      </c>
      <c r="U96">
        <f t="shared" si="83"/>
        <v>1.1488499999999999</v>
      </c>
      <c r="V96">
        <f t="shared" si="84"/>
        <v>0</v>
      </c>
      <c r="W96">
        <f t="shared" si="85"/>
        <v>0</v>
      </c>
      <c r="X96">
        <f t="shared" si="86"/>
        <v>327.64999999999998</v>
      </c>
      <c r="Y96">
        <f t="shared" si="87"/>
        <v>177.77</v>
      </c>
      <c r="AA96">
        <v>35863109</v>
      </c>
      <c r="AB96">
        <f t="shared" si="88"/>
        <v>1480.04</v>
      </c>
      <c r="AC96">
        <f t="shared" si="89"/>
        <v>1395.68</v>
      </c>
      <c r="AD96">
        <f>ROUND(((((ET96*1.25))-((EU96*1.25)))+AE96),2)</f>
        <v>14.05</v>
      </c>
      <c r="AE96">
        <f>ROUND(((EU96*1.25)),2)</f>
        <v>0</v>
      </c>
      <c r="AF96">
        <f>ROUND(((EV96*1.15)),2)</f>
        <v>70.31</v>
      </c>
      <c r="AG96">
        <f t="shared" si="90"/>
        <v>0</v>
      </c>
      <c r="AH96">
        <f>((EW96*1.15))</f>
        <v>7.6589999999999998</v>
      </c>
      <c r="AI96">
        <f>((EX96*1.25))</f>
        <v>0</v>
      </c>
      <c r="AJ96">
        <f t="shared" si="91"/>
        <v>0</v>
      </c>
      <c r="AK96">
        <v>1468.06</v>
      </c>
      <c r="AL96">
        <v>1395.68</v>
      </c>
      <c r="AM96">
        <v>11.24</v>
      </c>
      <c r="AN96">
        <v>0</v>
      </c>
      <c r="AO96">
        <v>61.14</v>
      </c>
      <c r="AP96">
        <v>0</v>
      </c>
      <c r="AQ96">
        <v>6.66</v>
      </c>
      <c r="AR96">
        <v>0</v>
      </c>
      <c r="AS96">
        <v>0</v>
      </c>
      <c r="AT96">
        <v>94</v>
      </c>
      <c r="AU96">
        <v>51</v>
      </c>
      <c r="AV96">
        <v>1</v>
      </c>
      <c r="AW96">
        <v>1</v>
      </c>
      <c r="AZ96">
        <v>1</v>
      </c>
      <c r="BA96">
        <v>33.049999999999997</v>
      </c>
      <c r="BB96">
        <v>5.63</v>
      </c>
      <c r="BC96">
        <v>2.68</v>
      </c>
      <c r="BD96" t="s">
        <v>3</v>
      </c>
      <c r="BE96" t="s">
        <v>3</v>
      </c>
      <c r="BF96" t="s">
        <v>3</v>
      </c>
      <c r="BG96" t="s">
        <v>3</v>
      </c>
      <c r="BH96">
        <v>0</v>
      </c>
      <c r="BI96">
        <v>1</v>
      </c>
      <c r="BJ96" t="s">
        <v>211</v>
      </c>
      <c r="BM96">
        <v>11001</v>
      </c>
      <c r="BN96">
        <v>0</v>
      </c>
      <c r="BO96" t="s">
        <v>209</v>
      </c>
      <c r="BP96">
        <v>1</v>
      </c>
      <c r="BQ96">
        <v>2</v>
      </c>
      <c r="BR96">
        <v>0</v>
      </c>
      <c r="BS96">
        <v>33.049999999999997</v>
      </c>
      <c r="BT96">
        <v>1</v>
      </c>
      <c r="BU96">
        <v>1</v>
      </c>
      <c r="BV96">
        <v>1</v>
      </c>
      <c r="BW96">
        <v>1</v>
      </c>
      <c r="BX96">
        <v>1</v>
      </c>
      <c r="BY96" t="s">
        <v>3</v>
      </c>
      <c r="BZ96">
        <v>123</v>
      </c>
      <c r="CA96">
        <v>75</v>
      </c>
      <c r="CB96" t="s">
        <v>3</v>
      </c>
      <c r="CE96">
        <v>0</v>
      </c>
      <c r="CF96">
        <v>0</v>
      </c>
      <c r="CG96">
        <v>0</v>
      </c>
      <c r="CM96">
        <v>0</v>
      </c>
      <c r="CN96" t="s">
        <v>3</v>
      </c>
      <c r="CO96">
        <v>0</v>
      </c>
      <c r="CP96">
        <f t="shared" si="92"/>
        <v>921.49</v>
      </c>
      <c r="CQ96">
        <f t="shared" si="93"/>
        <v>3740.4224000000004</v>
      </c>
      <c r="CR96">
        <f t="shared" si="94"/>
        <v>79.101500000000001</v>
      </c>
      <c r="CS96">
        <f t="shared" si="95"/>
        <v>0</v>
      </c>
      <c r="CT96">
        <f t="shared" si="96"/>
        <v>2323.7455</v>
      </c>
      <c r="CU96">
        <f t="shared" si="97"/>
        <v>0</v>
      </c>
      <c r="CV96">
        <f t="shared" si="98"/>
        <v>7.6589999999999998</v>
      </c>
      <c r="CW96">
        <f t="shared" si="99"/>
        <v>0</v>
      </c>
      <c r="CX96">
        <f t="shared" si="100"/>
        <v>0</v>
      </c>
      <c r="CY96">
        <f t="shared" si="101"/>
        <v>327.64639999999997</v>
      </c>
      <c r="CZ96">
        <f t="shared" si="102"/>
        <v>177.76560000000001</v>
      </c>
      <c r="DC96" t="s">
        <v>3</v>
      </c>
      <c r="DD96" t="s">
        <v>3</v>
      </c>
      <c r="DE96" t="s">
        <v>133</v>
      </c>
      <c r="DF96" t="s">
        <v>133</v>
      </c>
      <c r="DG96" t="s">
        <v>134</v>
      </c>
      <c r="DH96" t="s">
        <v>3</v>
      </c>
      <c r="DI96" t="s">
        <v>134</v>
      </c>
      <c r="DJ96" t="s">
        <v>133</v>
      </c>
      <c r="DK96" t="s">
        <v>3</v>
      </c>
      <c r="DL96" t="s">
        <v>3</v>
      </c>
      <c r="DM96" t="s">
        <v>3</v>
      </c>
      <c r="DN96">
        <v>0</v>
      </c>
      <c r="DO96">
        <v>0</v>
      </c>
      <c r="DP96">
        <v>1</v>
      </c>
      <c r="DQ96">
        <v>1</v>
      </c>
      <c r="DU96">
        <v>1013</v>
      </c>
      <c r="DV96" t="s">
        <v>52</v>
      </c>
      <c r="DW96" t="s">
        <v>52</v>
      </c>
      <c r="DX96">
        <v>1</v>
      </c>
      <c r="DZ96" t="s">
        <v>3</v>
      </c>
      <c r="EA96" t="s">
        <v>3</v>
      </c>
      <c r="EB96" t="s">
        <v>3</v>
      </c>
      <c r="EC96" t="s">
        <v>3</v>
      </c>
      <c r="EE96">
        <v>29085511</v>
      </c>
      <c r="EF96">
        <v>2</v>
      </c>
      <c r="EG96" t="s">
        <v>135</v>
      </c>
      <c r="EH96">
        <v>0</v>
      </c>
      <c r="EI96" t="s">
        <v>3</v>
      </c>
      <c r="EJ96">
        <v>1</v>
      </c>
      <c r="EK96">
        <v>11001</v>
      </c>
      <c r="EL96" t="s">
        <v>23</v>
      </c>
      <c r="EM96" t="s">
        <v>188</v>
      </c>
      <c r="EO96" t="s">
        <v>3</v>
      </c>
      <c r="EQ96">
        <v>0</v>
      </c>
      <c r="ER96">
        <v>1468.06</v>
      </c>
      <c r="ES96">
        <v>1395.68</v>
      </c>
      <c r="ET96">
        <v>11.24</v>
      </c>
      <c r="EU96">
        <v>0</v>
      </c>
      <c r="EV96">
        <v>61.14</v>
      </c>
      <c r="EW96">
        <v>6.66</v>
      </c>
      <c r="EX96">
        <v>0</v>
      </c>
      <c r="EY96">
        <v>0</v>
      </c>
      <c r="FQ96">
        <v>0</v>
      </c>
      <c r="FR96">
        <f t="shared" si="103"/>
        <v>0</v>
      </c>
      <c r="FS96">
        <v>0</v>
      </c>
      <c r="FT96" t="s">
        <v>139</v>
      </c>
      <c r="FU96" t="s">
        <v>25</v>
      </c>
      <c r="FV96" t="s">
        <v>25</v>
      </c>
      <c r="FW96" t="s">
        <v>26</v>
      </c>
      <c r="FX96">
        <v>110.7</v>
      </c>
      <c r="FY96">
        <v>63.75</v>
      </c>
      <c r="GA96" t="s">
        <v>3</v>
      </c>
      <c r="GD96">
        <v>1</v>
      </c>
      <c r="GF96">
        <v>-1131838271</v>
      </c>
      <c r="GG96">
        <v>2</v>
      </c>
      <c r="GH96">
        <v>1</v>
      </c>
      <c r="GI96">
        <v>2</v>
      </c>
      <c r="GJ96">
        <v>0</v>
      </c>
      <c r="GK96">
        <v>0</v>
      </c>
      <c r="GL96">
        <f t="shared" si="104"/>
        <v>0</v>
      </c>
      <c r="GM96">
        <f t="shared" si="105"/>
        <v>1426.91</v>
      </c>
      <c r="GN96">
        <f t="shared" si="106"/>
        <v>1426.91</v>
      </c>
      <c r="GO96">
        <f t="shared" si="107"/>
        <v>0</v>
      </c>
      <c r="GP96">
        <f t="shared" si="108"/>
        <v>0</v>
      </c>
      <c r="GR96">
        <v>0</v>
      </c>
      <c r="GS96">
        <v>3</v>
      </c>
      <c r="GT96">
        <v>0</v>
      </c>
      <c r="GU96" t="s">
        <v>3</v>
      </c>
      <c r="GV96">
        <f t="shared" si="109"/>
        <v>0</v>
      </c>
      <c r="GW96">
        <v>1</v>
      </c>
      <c r="GX96">
        <f t="shared" si="110"/>
        <v>0</v>
      </c>
      <c r="HA96">
        <v>0</v>
      </c>
      <c r="HB96">
        <v>0</v>
      </c>
      <c r="HC96">
        <f t="shared" si="111"/>
        <v>0</v>
      </c>
      <c r="HE96" t="s">
        <v>3</v>
      </c>
      <c r="HF96" t="s">
        <v>3</v>
      </c>
      <c r="HM96" t="s">
        <v>3</v>
      </c>
      <c r="IK96">
        <v>0</v>
      </c>
    </row>
    <row r="97" spans="1:245">
      <c r="A97">
        <v>17</v>
      </c>
      <c r="B97">
        <v>1</v>
      </c>
      <c r="C97">
        <f>ROW(SmtRes!A110)</f>
        <v>110</v>
      </c>
      <c r="D97">
        <f>ROW(EtalonRes!A108)</f>
        <v>108</v>
      </c>
      <c r="E97" t="s">
        <v>212</v>
      </c>
      <c r="F97" t="s">
        <v>213</v>
      </c>
      <c r="G97" t="s">
        <v>214</v>
      </c>
      <c r="H97" t="s">
        <v>215</v>
      </c>
      <c r="I97">
        <f>ROUND(38/100,9)</f>
        <v>0.38</v>
      </c>
      <c r="J97">
        <v>0</v>
      </c>
      <c r="K97">
        <f>ROUND(38/100,9)</f>
        <v>0.38</v>
      </c>
      <c r="O97">
        <f t="shared" si="77"/>
        <v>28244.59</v>
      </c>
      <c r="P97">
        <f t="shared" si="78"/>
        <v>16523.12</v>
      </c>
      <c r="Q97">
        <f t="shared" si="79"/>
        <v>62.82</v>
      </c>
      <c r="R97">
        <f t="shared" si="80"/>
        <v>0</v>
      </c>
      <c r="S97">
        <f t="shared" si="81"/>
        <v>11658.65</v>
      </c>
      <c r="T97">
        <f t="shared" si="82"/>
        <v>0</v>
      </c>
      <c r="U97">
        <f t="shared" si="83"/>
        <v>38.893000000000001</v>
      </c>
      <c r="V97">
        <f t="shared" si="84"/>
        <v>0</v>
      </c>
      <c r="W97">
        <f t="shared" si="85"/>
        <v>0</v>
      </c>
      <c r="X97">
        <f t="shared" si="86"/>
        <v>10492.79</v>
      </c>
      <c r="Y97">
        <f t="shared" si="87"/>
        <v>5013.22</v>
      </c>
      <c r="AA97">
        <v>35863109</v>
      </c>
      <c r="AB97">
        <f t="shared" si="88"/>
        <v>8403.0499999999993</v>
      </c>
      <c r="AC97">
        <f t="shared" si="89"/>
        <v>7445.53</v>
      </c>
      <c r="AD97">
        <f>ROUND(((((ET97*1.25))-((EU97*1.25)))+AE97),2)</f>
        <v>29.21</v>
      </c>
      <c r="AE97">
        <f>ROUND(((EU97*1.25)),2)</f>
        <v>0</v>
      </c>
      <c r="AF97">
        <f>ROUND(((EV97*1.15)),2)</f>
        <v>928.31</v>
      </c>
      <c r="AG97">
        <f t="shared" si="90"/>
        <v>0</v>
      </c>
      <c r="AH97">
        <f>((EW97*1.15))</f>
        <v>102.35</v>
      </c>
      <c r="AI97">
        <f>((EX97*1.25))</f>
        <v>0</v>
      </c>
      <c r="AJ97">
        <f t="shared" si="91"/>
        <v>0</v>
      </c>
      <c r="AK97">
        <v>8276.1299999999992</v>
      </c>
      <c r="AL97">
        <v>7445.53</v>
      </c>
      <c r="AM97">
        <v>23.37</v>
      </c>
      <c r="AN97">
        <v>0</v>
      </c>
      <c r="AO97">
        <v>807.23</v>
      </c>
      <c r="AP97">
        <v>0</v>
      </c>
      <c r="AQ97">
        <v>89</v>
      </c>
      <c r="AR97">
        <v>0</v>
      </c>
      <c r="AS97">
        <v>0</v>
      </c>
      <c r="AT97">
        <v>90</v>
      </c>
      <c r="AU97">
        <v>43</v>
      </c>
      <c r="AV97">
        <v>1</v>
      </c>
      <c r="AW97">
        <v>1</v>
      </c>
      <c r="AZ97">
        <v>1</v>
      </c>
      <c r="BA97">
        <v>33.049999999999997</v>
      </c>
      <c r="BB97">
        <v>5.66</v>
      </c>
      <c r="BC97">
        <v>5.84</v>
      </c>
      <c r="BD97" t="s">
        <v>3</v>
      </c>
      <c r="BE97" t="s">
        <v>3</v>
      </c>
      <c r="BF97" t="s">
        <v>3</v>
      </c>
      <c r="BG97" t="s">
        <v>3</v>
      </c>
      <c r="BH97">
        <v>0</v>
      </c>
      <c r="BI97">
        <v>1</v>
      </c>
      <c r="BJ97" t="s">
        <v>216</v>
      </c>
      <c r="BM97">
        <v>10001</v>
      </c>
      <c r="BN97">
        <v>0</v>
      </c>
      <c r="BO97" t="s">
        <v>213</v>
      </c>
      <c r="BP97">
        <v>1</v>
      </c>
      <c r="BQ97">
        <v>2</v>
      </c>
      <c r="BR97">
        <v>0</v>
      </c>
      <c r="BS97">
        <v>33.049999999999997</v>
      </c>
      <c r="BT97">
        <v>1</v>
      </c>
      <c r="BU97">
        <v>1</v>
      </c>
      <c r="BV97">
        <v>1</v>
      </c>
      <c r="BW97">
        <v>1</v>
      </c>
      <c r="BX97">
        <v>1</v>
      </c>
      <c r="BY97" t="s">
        <v>3</v>
      </c>
      <c r="BZ97">
        <v>118</v>
      </c>
      <c r="CA97">
        <v>63</v>
      </c>
      <c r="CB97" t="s">
        <v>3</v>
      </c>
      <c r="CE97">
        <v>0</v>
      </c>
      <c r="CF97">
        <v>0</v>
      </c>
      <c r="CG97">
        <v>0</v>
      </c>
      <c r="CM97">
        <v>0</v>
      </c>
      <c r="CN97" t="s">
        <v>3</v>
      </c>
      <c r="CO97">
        <v>0</v>
      </c>
      <c r="CP97">
        <f t="shared" si="92"/>
        <v>28244.589999999997</v>
      </c>
      <c r="CQ97">
        <f t="shared" si="93"/>
        <v>43481.895199999999</v>
      </c>
      <c r="CR97">
        <f t="shared" si="94"/>
        <v>165.32860000000002</v>
      </c>
      <c r="CS97">
        <f t="shared" si="95"/>
        <v>0</v>
      </c>
      <c r="CT97">
        <f t="shared" si="96"/>
        <v>30680.645499999995</v>
      </c>
      <c r="CU97">
        <f t="shared" si="97"/>
        <v>0</v>
      </c>
      <c r="CV97">
        <f t="shared" si="98"/>
        <v>102.35</v>
      </c>
      <c r="CW97">
        <f t="shared" si="99"/>
        <v>0</v>
      </c>
      <c r="CX97">
        <f t="shared" si="100"/>
        <v>0</v>
      </c>
      <c r="CY97">
        <f t="shared" si="101"/>
        <v>10492.785</v>
      </c>
      <c r="CZ97">
        <f t="shared" si="102"/>
        <v>5013.2195000000002</v>
      </c>
      <c r="DC97" t="s">
        <v>3</v>
      </c>
      <c r="DD97" t="s">
        <v>3</v>
      </c>
      <c r="DE97" t="s">
        <v>133</v>
      </c>
      <c r="DF97" t="s">
        <v>133</v>
      </c>
      <c r="DG97" t="s">
        <v>134</v>
      </c>
      <c r="DH97" t="s">
        <v>3</v>
      </c>
      <c r="DI97" t="s">
        <v>134</v>
      </c>
      <c r="DJ97" t="s">
        <v>133</v>
      </c>
      <c r="DK97" t="s">
        <v>3</v>
      </c>
      <c r="DL97" t="s">
        <v>3</v>
      </c>
      <c r="DM97" t="s">
        <v>3</v>
      </c>
      <c r="DN97">
        <v>0</v>
      </c>
      <c r="DO97">
        <v>0</v>
      </c>
      <c r="DP97">
        <v>1</v>
      </c>
      <c r="DQ97">
        <v>1</v>
      </c>
      <c r="DU97">
        <v>1005</v>
      </c>
      <c r="DV97" t="s">
        <v>215</v>
      </c>
      <c r="DW97" t="s">
        <v>215</v>
      </c>
      <c r="DX97">
        <v>100</v>
      </c>
      <c r="DZ97" t="s">
        <v>3</v>
      </c>
      <c r="EA97" t="s">
        <v>3</v>
      </c>
      <c r="EB97" t="s">
        <v>3</v>
      </c>
      <c r="EC97" t="s">
        <v>3</v>
      </c>
      <c r="EE97">
        <v>29085510</v>
      </c>
      <c r="EF97">
        <v>2</v>
      </c>
      <c r="EG97" t="s">
        <v>135</v>
      </c>
      <c r="EH97">
        <v>0</v>
      </c>
      <c r="EI97" t="s">
        <v>3</v>
      </c>
      <c r="EJ97">
        <v>1</v>
      </c>
      <c r="EK97">
        <v>10001</v>
      </c>
      <c r="EL97" t="s">
        <v>136</v>
      </c>
      <c r="EM97" t="s">
        <v>137</v>
      </c>
      <c r="EO97" t="s">
        <v>3</v>
      </c>
      <c r="EQ97">
        <v>0</v>
      </c>
      <c r="ER97">
        <v>8276.1299999999992</v>
      </c>
      <c r="ES97">
        <v>7445.53</v>
      </c>
      <c r="ET97">
        <v>23.37</v>
      </c>
      <c r="EU97">
        <v>0</v>
      </c>
      <c r="EV97">
        <v>807.23</v>
      </c>
      <c r="EW97">
        <v>89</v>
      </c>
      <c r="EX97">
        <v>0</v>
      </c>
      <c r="EY97">
        <v>0</v>
      </c>
      <c r="FQ97">
        <v>0</v>
      </c>
      <c r="FR97">
        <f t="shared" si="103"/>
        <v>0</v>
      </c>
      <c r="FS97">
        <v>0</v>
      </c>
      <c r="FT97" t="s">
        <v>139</v>
      </c>
      <c r="FU97" t="s">
        <v>25</v>
      </c>
      <c r="FV97" t="s">
        <v>25</v>
      </c>
      <c r="FW97" t="s">
        <v>26</v>
      </c>
      <c r="FX97">
        <v>106.2</v>
      </c>
      <c r="FY97">
        <v>53.55</v>
      </c>
      <c r="GA97" t="s">
        <v>3</v>
      </c>
      <c r="GD97">
        <v>1</v>
      </c>
      <c r="GF97">
        <v>-978692579</v>
      </c>
      <c r="GG97">
        <v>2</v>
      </c>
      <c r="GH97">
        <v>1</v>
      </c>
      <c r="GI97">
        <v>2</v>
      </c>
      <c r="GJ97">
        <v>0</v>
      </c>
      <c r="GK97">
        <v>0</v>
      </c>
      <c r="GL97">
        <f t="shared" si="104"/>
        <v>0</v>
      </c>
      <c r="GM97">
        <f t="shared" si="105"/>
        <v>43750.6</v>
      </c>
      <c r="GN97">
        <f t="shared" si="106"/>
        <v>43750.6</v>
      </c>
      <c r="GO97">
        <f t="shared" si="107"/>
        <v>0</v>
      </c>
      <c r="GP97">
        <f t="shared" si="108"/>
        <v>0</v>
      </c>
      <c r="GR97">
        <v>0</v>
      </c>
      <c r="GS97">
        <v>3</v>
      </c>
      <c r="GT97">
        <v>0</v>
      </c>
      <c r="GU97" t="s">
        <v>3</v>
      </c>
      <c r="GV97">
        <f t="shared" si="109"/>
        <v>0</v>
      </c>
      <c r="GW97">
        <v>1</v>
      </c>
      <c r="GX97">
        <f t="shared" si="110"/>
        <v>0</v>
      </c>
      <c r="HA97">
        <v>0</v>
      </c>
      <c r="HB97">
        <v>0</v>
      </c>
      <c r="HC97">
        <f t="shared" si="111"/>
        <v>0</v>
      </c>
      <c r="HE97" t="s">
        <v>3</v>
      </c>
      <c r="HF97" t="s">
        <v>3</v>
      </c>
      <c r="HM97" t="s">
        <v>3</v>
      </c>
      <c r="IK97">
        <v>0</v>
      </c>
    </row>
    <row r="98" spans="1:245">
      <c r="A98">
        <v>17</v>
      </c>
      <c r="B98">
        <v>1</v>
      </c>
      <c r="C98">
        <f>ROW(SmtRes!A117)</f>
        <v>117</v>
      </c>
      <c r="D98">
        <f>ROW(EtalonRes!A115)</f>
        <v>115</v>
      </c>
      <c r="E98" t="s">
        <v>217</v>
      </c>
      <c r="F98" t="s">
        <v>218</v>
      </c>
      <c r="G98" t="s">
        <v>219</v>
      </c>
      <c r="H98" t="s">
        <v>220</v>
      </c>
      <c r="I98">
        <f>ROUND(38/100,9)</f>
        <v>0.38</v>
      </c>
      <c r="J98">
        <v>0</v>
      </c>
      <c r="K98">
        <f>ROUND(38/100,9)</f>
        <v>0.38</v>
      </c>
      <c r="O98">
        <f t="shared" si="77"/>
        <v>10530.1</v>
      </c>
      <c r="P98">
        <f t="shared" si="78"/>
        <v>3017.79</v>
      </c>
      <c r="Q98">
        <f t="shared" si="79"/>
        <v>6.67</v>
      </c>
      <c r="R98">
        <f t="shared" si="80"/>
        <v>2.2599999999999998</v>
      </c>
      <c r="S98">
        <f t="shared" si="81"/>
        <v>7505.64</v>
      </c>
      <c r="T98">
        <f t="shared" si="82"/>
        <v>0</v>
      </c>
      <c r="U98">
        <f t="shared" si="83"/>
        <v>24.445779999999996</v>
      </c>
      <c r="V98">
        <f t="shared" si="84"/>
        <v>4.7500000000000007E-3</v>
      </c>
      <c r="W98">
        <f t="shared" si="85"/>
        <v>0</v>
      </c>
      <c r="X98">
        <f t="shared" si="86"/>
        <v>6006.32</v>
      </c>
      <c r="Y98">
        <f t="shared" si="87"/>
        <v>2777.92</v>
      </c>
      <c r="AA98">
        <v>35863109</v>
      </c>
      <c r="AB98">
        <f t="shared" si="88"/>
        <v>7162.38</v>
      </c>
      <c r="AC98">
        <f t="shared" si="89"/>
        <v>6563.27</v>
      </c>
      <c r="AD98">
        <f>ROUND(((((ET98*1.25))-((EU98*1.25)))+AE98),2)</f>
        <v>1.48</v>
      </c>
      <c r="AE98">
        <f>ROUND(((EU98*1.25)),2)</f>
        <v>0.18</v>
      </c>
      <c r="AF98">
        <f>ROUND(((EV98*1.15)),2)</f>
        <v>597.63</v>
      </c>
      <c r="AG98">
        <f t="shared" si="90"/>
        <v>0</v>
      </c>
      <c r="AH98">
        <f>((EW98*1.15))</f>
        <v>64.330999999999989</v>
      </c>
      <c r="AI98">
        <f>((EX98*1.25))</f>
        <v>1.2500000000000001E-2</v>
      </c>
      <c r="AJ98">
        <f t="shared" si="91"/>
        <v>0</v>
      </c>
      <c r="AK98">
        <v>7084.13</v>
      </c>
      <c r="AL98">
        <v>6563.27</v>
      </c>
      <c r="AM98">
        <v>1.18</v>
      </c>
      <c r="AN98">
        <v>0.14000000000000001</v>
      </c>
      <c r="AO98">
        <v>519.67999999999995</v>
      </c>
      <c r="AP98">
        <v>0</v>
      </c>
      <c r="AQ98">
        <v>55.94</v>
      </c>
      <c r="AR98">
        <v>0.01</v>
      </c>
      <c r="AS98">
        <v>0</v>
      </c>
      <c r="AT98">
        <v>80</v>
      </c>
      <c r="AU98">
        <v>37</v>
      </c>
      <c r="AV98">
        <v>1</v>
      </c>
      <c r="AW98">
        <v>1</v>
      </c>
      <c r="AZ98">
        <v>1</v>
      </c>
      <c r="BA98">
        <v>33.049999999999997</v>
      </c>
      <c r="BB98">
        <v>11.86</v>
      </c>
      <c r="BC98">
        <v>1.21</v>
      </c>
      <c r="BD98" t="s">
        <v>3</v>
      </c>
      <c r="BE98" t="s">
        <v>3</v>
      </c>
      <c r="BF98" t="s">
        <v>3</v>
      </c>
      <c r="BG98" t="s">
        <v>3</v>
      </c>
      <c r="BH98">
        <v>0</v>
      </c>
      <c r="BI98">
        <v>1</v>
      </c>
      <c r="BJ98" t="s">
        <v>221</v>
      </c>
      <c r="BM98">
        <v>15001</v>
      </c>
      <c r="BN98">
        <v>0</v>
      </c>
      <c r="BO98" t="s">
        <v>218</v>
      </c>
      <c r="BP98">
        <v>1</v>
      </c>
      <c r="BQ98">
        <v>2</v>
      </c>
      <c r="BR98">
        <v>0</v>
      </c>
      <c r="BS98">
        <v>33.049999999999997</v>
      </c>
      <c r="BT98">
        <v>1</v>
      </c>
      <c r="BU98">
        <v>1</v>
      </c>
      <c r="BV98">
        <v>1</v>
      </c>
      <c r="BW98">
        <v>1</v>
      </c>
      <c r="BX98">
        <v>1</v>
      </c>
      <c r="BY98" t="s">
        <v>3</v>
      </c>
      <c r="BZ98">
        <v>105</v>
      </c>
      <c r="CA98">
        <v>55</v>
      </c>
      <c r="CB98" t="s">
        <v>3</v>
      </c>
      <c r="CE98">
        <v>0</v>
      </c>
      <c r="CF98">
        <v>0</v>
      </c>
      <c r="CG98">
        <v>0</v>
      </c>
      <c r="CM98">
        <v>0</v>
      </c>
      <c r="CN98" t="s">
        <v>3</v>
      </c>
      <c r="CO98">
        <v>0</v>
      </c>
      <c r="CP98">
        <f t="shared" si="92"/>
        <v>10530.1</v>
      </c>
      <c r="CQ98">
        <f t="shared" si="93"/>
        <v>7941.5567000000001</v>
      </c>
      <c r="CR98">
        <f t="shared" si="94"/>
        <v>17.552799999999998</v>
      </c>
      <c r="CS98">
        <f t="shared" si="95"/>
        <v>5.948999999999999</v>
      </c>
      <c r="CT98">
        <f t="shared" si="96"/>
        <v>19751.671499999997</v>
      </c>
      <c r="CU98">
        <f t="shared" si="97"/>
        <v>0</v>
      </c>
      <c r="CV98">
        <f t="shared" si="98"/>
        <v>64.330999999999989</v>
      </c>
      <c r="CW98">
        <f t="shared" si="99"/>
        <v>1.2500000000000001E-2</v>
      </c>
      <c r="CX98">
        <f t="shared" si="100"/>
        <v>0</v>
      </c>
      <c r="CY98">
        <f t="shared" si="101"/>
        <v>6006.32</v>
      </c>
      <c r="CZ98">
        <f t="shared" si="102"/>
        <v>2777.9230000000007</v>
      </c>
      <c r="DC98" t="s">
        <v>3</v>
      </c>
      <c r="DD98" t="s">
        <v>3</v>
      </c>
      <c r="DE98" t="s">
        <v>133</v>
      </c>
      <c r="DF98" t="s">
        <v>133</v>
      </c>
      <c r="DG98" t="s">
        <v>134</v>
      </c>
      <c r="DH98" t="s">
        <v>3</v>
      </c>
      <c r="DI98" t="s">
        <v>134</v>
      </c>
      <c r="DJ98" t="s">
        <v>133</v>
      </c>
      <c r="DK98" t="s">
        <v>3</v>
      </c>
      <c r="DL98" t="s">
        <v>3</v>
      </c>
      <c r="DM98" t="s">
        <v>3</v>
      </c>
      <c r="DN98">
        <v>0</v>
      </c>
      <c r="DO98">
        <v>0</v>
      </c>
      <c r="DP98">
        <v>1</v>
      </c>
      <c r="DQ98">
        <v>1</v>
      </c>
      <c r="DU98">
        <v>1013</v>
      </c>
      <c r="DV98" t="s">
        <v>220</v>
      </c>
      <c r="DW98" t="s">
        <v>220</v>
      </c>
      <c r="DX98">
        <v>1</v>
      </c>
      <c r="DZ98" t="s">
        <v>3</v>
      </c>
      <c r="EA98" t="s">
        <v>3</v>
      </c>
      <c r="EB98" t="s">
        <v>3</v>
      </c>
      <c r="EC98" t="s">
        <v>3</v>
      </c>
      <c r="EE98">
        <v>29085536</v>
      </c>
      <c r="EF98">
        <v>2</v>
      </c>
      <c r="EG98" t="s">
        <v>135</v>
      </c>
      <c r="EH98">
        <v>0</v>
      </c>
      <c r="EI98" t="s">
        <v>3</v>
      </c>
      <c r="EJ98">
        <v>1</v>
      </c>
      <c r="EK98">
        <v>15001</v>
      </c>
      <c r="EL98" t="s">
        <v>151</v>
      </c>
      <c r="EM98" t="s">
        <v>152</v>
      </c>
      <c r="EO98" t="s">
        <v>3</v>
      </c>
      <c r="EQ98">
        <v>0</v>
      </c>
      <c r="ER98">
        <v>7084.13</v>
      </c>
      <c r="ES98">
        <v>6563.27</v>
      </c>
      <c r="ET98">
        <v>1.18</v>
      </c>
      <c r="EU98">
        <v>0.14000000000000001</v>
      </c>
      <c r="EV98">
        <v>519.67999999999995</v>
      </c>
      <c r="EW98">
        <v>55.94</v>
      </c>
      <c r="EX98">
        <v>0.01</v>
      </c>
      <c r="EY98">
        <v>0</v>
      </c>
      <c r="FQ98">
        <v>0</v>
      </c>
      <c r="FR98">
        <f t="shared" si="103"/>
        <v>0</v>
      </c>
      <c r="FS98">
        <v>0</v>
      </c>
      <c r="FT98" t="s">
        <v>139</v>
      </c>
      <c r="FU98" t="s">
        <v>25</v>
      </c>
      <c r="FV98" t="s">
        <v>25</v>
      </c>
      <c r="FW98" t="s">
        <v>26</v>
      </c>
      <c r="FX98">
        <v>94.5</v>
      </c>
      <c r="FY98">
        <v>46.75</v>
      </c>
      <c r="GA98" t="s">
        <v>3</v>
      </c>
      <c r="GD98">
        <v>1</v>
      </c>
      <c r="GF98">
        <v>797186164</v>
      </c>
      <c r="GG98">
        <v>2</v>
      </c>
      <c r="GH98">
        <v>1</v>
      </c>
      <c r="GI98">
        <v>2</v>
      </c>
      <c r="GJ98">
        <v>0</v>
      </c>
      <c r="GK98">
        <v>0</v>
      </c>
      <c r="GL98">
        <f t="shared" si="104"/>
        <v>0</v>
      </c>
      <c r="GM98">
        <f t="shared" si="105"/>
        <v>19314.34</v>
      </c>
      <c r="GN98">
        <f t="shared" si="106"/>
        <v>19314.34</v>
      </c>
      <c r="GO98">
        <f t="shared" si="107"/>
        <v>0</v>
      </c>
      <c r="GP98">
        <f t="shared" si="108"/>
        <v>0</v>
      </c>
      <c r="GR98">
        <v>0</v>
      </c>
      <c r="GS98">
        <v>3</v>
      </c>
      <c r="GT98">
        <v>0</v>
      </c>
      <c r="GU98" t="s">
        <v>3</v>
      </c>
      <c r="GV98">
        <f t="shared" si="109"/>
        <v>0</v>
      </c>
      <c r="GW98">
        <v>1</v>
      </c>
      <c r="GX98">
        <f t="shared" si="110"/>
        <v>0</v>
      </c>
      <c r="HA98">
        <v>0</v>
      </c>
      <c r="HB98">
        <v>0</v>
      </c>
      <c r="HC98">
        <f t="shared" si="111"/>
        <v>0</v>
      </c>
      <c r="HE98" t="s">
        <v>3</v>
      </c>
      <c r="HF98" t="s">
        <v>3</v>
      </c>
      <c r="HM98" t="s">
        <v>3</v>
      </c>
      <c r="IK98">
        <v>0</v>
      </c>
    </row>
    <row r="99" spans="1:245">
      <c r="A99">
        <v>17</v>
      </c>
      <c r="B99">
        <v>1</v>
      </c>
      <c r="C99">
        <f>ROW(SmtRes!A129)</f>
        <v>129</v>
      </c>
      <c r="D99">
        <f>ROW(EtalonRes!A124)</f>
        <v>124</v>
      </c>
      <c r="E99" t="s">
        <v>222</v>
      </c>
      <c r="F99" t="s">
        <v>223</v>
      </c>
      <c r="G99" t="s">
        <v>224</v>
      </c>
      <c r="H99" t="s">
        <v>58</v>
      </c>
      <c r="I99">
        <f>ROUND(3/100,9)</f>
        <v>0.03</v>
      </c>
      <c r="J99">
        <v>0</v>
      </c>
      <c r="K99">
        <f>ROUND(3/100,9)</f>
        <v>0.03</v>
      </c>
      <c r="O99">
        <f t="shared" si="77"/>
        <v>314.92</v>
      </c>
      <c r="P99">
        <f t="shared" si="78"/>
        <v>13.57</v>
      </c>
      <c r="Q99">
        <f t="shared" si="79"/>
        <v>1.56</v>
      </c>
      <c r="R99">
        <f t="shared" si="80"/>
        <v>0.41</v>
      </c>
      <c r="S99">
        <f t="shared" si="81"/>
        <v>299.79000000000002</v>
      </c>
      <c r="T99">
        <f t="shared" si="82"/>
        <v>0</v>
      </c>
      <c r="U99">
        <f t="shared" si="83"/>
        <v>0.91439999999999999</v>
      </c>
      <c r="V99">
        <f t="shared" si="84"/>
        <v>8.9999999999999998E-4</v>
      </c>
      <c r="W99">
        <f t="shared" si="85"/>
        <v>0</v>
      </c>
      <c r="X99">
        <f t="shared" si="86"/>
        <v>243.16</v>
      </c>
      <c r="Y99">
        <f t="shared" si="87"/>
        <v>156.1</v>
      </c>
      <c r="AA99">
        <v>35863109</v>
      </c>
      <c r="AB99">
        <f t="shared" si="88"/>
        <v>371.42</v>
      </c>
      <c r="AC99">
        <f t="shared" si="89"/>
        <v>63.28</v>
      </c>
      <c r="AD99">
        <f t="shared" ref="AD99:AD105" si="114">ROUND((((ET99)-(EU99))+AE99),2)</f>
        <v>5.78</v>
      </c>
      <c r="AE99">
        <f t="shared" ref="AE99:AF105" si="115">ROUND((EU99),2)</f>
        <v>0.41</v>
      </c>
      <c r="AF99">
        <f t="shared" si="115"/>
        <v>302.36</v>
      </c>
      <c r="AG99">
        <f t="shared" si="90"/>
        <v>0</v>
      </c>
      <c r="AH99">
        <f t="shared" ref="AH99:AI105" si="116">(EW99)</f>
        <v>30.48</v>
      </c>
      <c r="AI99">
        <f t="shared" si="116"/>
        <v>0.03</v>
      </c>
      <c r="AJ99">
        <f t="shared" si="91"/>
        <v>0</v>
      </c>
      <c r="AK99">
        <v>371.42</v>
      </c>
      <c r="AL99">
        <v>63.28</v>
      </c>
      <c r="AM99">
        <v>5.78</v>
      </c>
      <c r="AN99">
        <v>0.41</v>
      </c>
      <c r="AO99">
        <v>302.36</v>
      </c>
      <c r="AP99">
        <v>0</v>
      </c>
      <c r="AQ99">
        <v>30.48</v>
      </c>
      <c r="AR99">
        <v>0.03</v>
      </c>
      <c r="AS99">
        <v>0</v>
      </c>
      <c r="AT99">
        <v>81</v>
      </c>
      <c r="AU99">
        <v>52</v>
      </c>
      <c r="AV99">
        <v>1</v>
      </c>
      <c r="AW99">
        <v>1</v>
      </c>
      <c r="AZ99">
        <v>1</v>
      </c>
      <c r="BA99">
        <v>33.049999999999997</v>
      </c>
      <c r="BB99">
        <v>9.01</v>
      </c>
      <c r="BC99">
        <v>7.15</v>
      </c>
      <c r="BD99" t="s">
        <v>3</v>
      </c>
      <c r="BE99" t="s">
        <v>3</v>
      </c>
      <c r="BF99" t="s">
        <v>3</v>
      </c>
      <c r="BG99" t="s">
        <v>3</v>
      </c>
      <c r="BH99">
        <v>0</v>
      </c>
      <c r="BI99">
        <v>2</v>
      </c>
      <c r="BJ99" t="s">
        <v>225</v>
      </c>
      <c r="BM99">
        <v>108001</v>
      </c>
      <c r="BN99">
        <v>0</v>
      </c>
      <c r="BO99" t="s">
        <v>223</v>
      </c>
      <c r="BP99">
        <v>1</v>
      </c>
      <c r="BQ99">
        <v>3</v>
      </c>
      <c r="BR99">
        <v>0</v>
      </c>
      <c r="BS99">
        <v>33.049999999999997</v>
      </c>
      <c r="BT99">
        <v>1</v>
      </c>
      <c r="BU99">
        <v>1</v>
      </c>
      <c r="BV99">
        <v>1</v>
      </c>
      <c r="BW99">
        <v>1</v>
      </c>
      <c r="BX99">
        <v>1</v>
      </c>
      <c r="BY99" t="s">
        <v>3</v>
      </c>
      <c r="BZ99">
        <v>95</v>
      </c>
      <c r="CA99">
        <v>65</v>
      </c>
      <c r="CB99" t="s">
        <v>3</v>
      </c>
      <c r="CE99">
        <v>0</v>
      </c>
      <c r="CF99">
        <v>0</v>
      </c>
      <c r="CG99">
        <v>0</v>
      </c>
      <c r="CM99">
        <v>0</v>
      </c>
      <c r="CN99" t="s">
        <v>3</v>
      </c>
      <c r="CO99">
        <v>0</v>
      </c>
      <c r="CP99">
        <f t="shared" si="92"/>
        <v>314.92</v>
      </c>
      <c r="CQ99">
        <f t="shared" si="93"/>
        <v>452.45200000000006</v>
      </c>
      <c r="CR99">
        <f t="shared" si="94"/>
        <v>52.077800000000003</v>
      </c>
      <c r="CS99">
        <f t="shared" si="95"/>
        <v>13.550499999999998</v>
      </c>
      <c r="CT99">
        <f t="shared" si="96"/>
        <v>9992.9979999999996</v>
      </c>
      <c r="CU99">
        <f t="shared" si="97"/>
        <v>0</v>
      </c>
      <c r="CV99">
        <f t="shared" si="98"/>
        <v>30.48</v>
      </c>
      <c r="CW99">
        <f t="shared" si="99"/>
        <v>0.03</v>
      </c>
      <c r="CX99">
        <f t="shared" si="100"/>
        <v>0</v>
      </c>
      <c r="CY99">
        <f t="shared" si="101"/>
        <v>243.16200000000003</v>
      </c>
      <c r="CZ99">
        <f t="shared" si="102"/>
        <v>156.10400000000001</v>
      </c>
      <c r="DC99" t="s">
        <v>3</v>
      </c>
      <c r="DD99" t="s">
        <v>3</v>
      </c>
      <c r="DE99" t="s">
        <v>3</v>
      </c>
      <c r="DF99" t="s">
        <v>3</v>
      </c>
      <c r="DG99" t="s">
        <v>3</v>
      </c>
      <c r="DH99" t="s">
        <v>3</v>
      </c>
      <c r="DI99" t="s">
        <v>3</v>
      </c>
      <c r="DJ99" t="s">
        <v>3</v>
      </c>
      <c r="DK99" t="s">
        <v>3</v>
      </c>
      <c r="DL99" t="s">
        <v>3</v>
      </c>
      <c r="DM99" t="s">
        <v>3</v>
      </c>
      <c r="DN99">
        <v>0</v>
      </c>
      <c r="DO99">
        <v>0</v>
      </c>
      <c r="DP99">
        <v>1</v>
      </c>
      <c r="DQ99">
        <v>1</v>
      </c>
      <c r="DU99">
        <v>1010</v>
      </c>
      <c r="DV99" t="s">
        <v>58</v>
      </c>
      <c r="DW99" t="s">
        <v>58</v>
      </c>
      <c r="DX99">
        <v>100</v>
      </c>
      <c r="DZ99" t="s">
        <v>3</v>
      </c>
      <c r="EA99" t="s">
        <v>3</v>
      </c>
      <c r="EB99" t="s">
        <v>3</v>
      </c>
      <c r="EC99" t="s">
        <v>3</v>
      </c>
      <c r="EE99">
        <v>29085386</v>
      </c>
      <c r="EF99">
        <v>3</v>
      </c>
      <c r="EG99" t="s">
        <v>226</v>
      </c>
      <c r="EH99">
        <v>0</v>
      </c>
      <c r="EI99" t="s">
        <v>3</v>
      </c>
      <c r="EJ99">
        <v>2</v>
      </c>
      <c r="EK99">
        <v>108001</v>
      </c>
      <c r="EL99" t="s">
        <v>227</v>
      </c>
      <c r="EM99" t="s">
        <v>228</v>
      </c>
      <c r="EO99" t="s">
        <v>3</v>
      </c>
      <c r="EQ99">
        <v>0</v>
      </c>
      <c r="ER99">
        <v>371.42</v>
      </c>
      <c r="ES99">
        <v>63.28</v>
      </c>
      <c r="ET99">
        <v>5.78</v>
      </c>
      <c r="EU99">
        <v>0.41</v>
      </c>
      <c r="EV99">
        <v>302.36</v>
      </c>
      <c r="EW99">
        <v>30.48</v>
      </c>
      <c r="EX99">
        <v>0.03</v>
      </c>
      <c r="EY99">
        <v>0</v>
      </c>
      <c r="FQ99">
        <v>0</v>
      </c>
      <c r="FR99">
        <f t="shared" si="103"/>
        <v>0</v>
      </c>
      <c r="FS99">
        <v>0</v>
      </c>
      <c r="FV99" t="s">
        <v>25</v>
      </c>
      <c r="FW99" t="s">
        <v>26</v>
      </c>
      <c r="FX99">
        <v>95</v>
      </c>
      <c r="FY99">
        <v>65</v>
      </c>
      <c r="GA99" t="s">
        <v>3</v>
      </c>
      <c r="GD99">
        <v>1</v>
      </c>
      <c r="GF99">
        <v>-1627028948</v>
      </c>
      <c r="GG99">
        <v>2</v>
      </c>
      <c r="GH99">
        <v>1</v>
      </c>
      <c r="GI99">
        <v>2</v>
      </c>
      <c r="GJ99">
        <v>0</v>
      </c>
      <c r="GK99">
        <v>0</v>
      </c>
      <c r="GL99">
        <f t="shared" si="104"/>
        <v>0</v>
      </c>
      <c r="GM99">
        <f t="shared" si="105"/>
        <v>714.18</v>
      </c>
      <c r="GN99">
        <f t="shared" si="106"/>
        <v>0</v>
      </c>
      <c r="GO99">
        <f t="shared" si="107"/>
        <v>714.18</v>
      </c>
      <c r="GP99">
        <f t="shared" si="108"/>
        <v>0</v>
      </c>
      <c r="GR99">
        <v>0</v>
      </c>
      <c r="GS99">
        <v>3</v>
      </c>
      <c r="GT99">
        <v>0</v>
      </c>
      <c r="GU99" t="s">
        <v>3</v>
      </c>
      <c r="GV99">
        <f t="shared" si="109"/>
        <v>0</v>
      </c>
      <c r="GW99">
        <v>1</v>
      </c>
      <c r="GX99">
        <f t="shared" si="110"/>
        <v>0</v>
      </c>
      <c r="HA99">
        <v>0</v>
      </c>
      <c r="HB99">
        <v>0</v>
      </c>
      <c r="HC99">
        <f t="shared" si="111"/>
        <v>0</v>
      </c>
      <c r="HE99" t="s">
        <v>3</v>
      </c>
      <c r="HF99" t="s">
        <v>3</v>
      </c>
      <c r="HM99" t="s">
        <v>3</v>
      </c>
      <c r="IK99">
        <v>0</v>
      </c>
    </row>
    <row r="100" spans="1:245">
      <c r="A100">
        <v>18</v>
      </c>
      <c r="B100">
        <v>1</v>
      </c>
      <c r="C100">
        <v>127</v>
      </c>
      <c r="E100" t="s">
        <v>229</v>
      </c>
      <c r="F100" t="s">
        <v>230</v>
      </c>
      <c r="G100" t="s">
        <v>231</v>
      </c>
      <c r="H100" t="s">
        <v>232</v>
      </c>
      <c r="I100">
        <f>I99*J100</f>
        <v>3.0000000000000001E-3</v>
      </c>
      <c r="J100">
        <v>0.1</v>
      </c>
      <c r="K100">
        <v>0.1</v>
      </c>
      <c r="O100">
        <f t="shared" si="77"/>
        <v>15.35</v>
      </c>
      <c r="P100">
        <f t="shared" si="78"/>
        <v>15.35</v>
      </c>
      <c r="Q100">
        <f t="shared" si="79"/>
        <v>0</v>
      </c>
      <c r="R100">
        <f t="shared" si="80"/>
        <v>0</v>
      </c>
      <c r="S100">
        <f t="shared" si="81"/>
        <v>0</v>
      </c>
      <c r="T100">
        <f t="shared" si="82"/>
        <v>0</v>
      </c>
      <c r="U100">
        <f t="shared" si="83"/>
        <v>0</v>
      </c>
      <c r="V100">
        <f t="shared" si="84"/>
        <v>0</v>
      </c>
      <c r="W100">
        <f t="shared" si="85"/>
        <v>0.06</v>
      </c>
      <c r="X100">
        <f t="shared" si="86"/>
        <v>0</v>
      </c>
      <c r="Y100">
        <f t="shared" si="87"/>
        <v>0</v>
      </c>
      <c r="AA100">
        <v>35863109</v>
      </c>
      <c r="AB100">
        <f t="shared" si="88"/>
        <v>1998.42</v>
      </c>
      <c r="AC100">
        <f t="shared" si="89"/>
        <v>1998.42</v>
      </c>
      <c r="AD100">
        <f t="shared" si="114"/>
        <v>0</v>
      </c>
      <c r="AE100">
        <f t="shared" si="115"/>
        <v>0</v>
      </c>
      <c r="AF100">
        <f t="shared" si="115"/>
        <v>0</v>
      </c>
      <c r="AG100">
        <f t="shared" si="90"/>
        <v>0</v>
      </c>
      <c r="AH100">
        <f t="shared" si="116"/>
        <v>0</v>
      </c>
      <c r="AI100">
        <f t="shared" si="116"/>
        <v>0</v>
      </c>
      <c r="AJ100">
        <f t="shared" si="91"/>
        <v>19.399999999999999</v>
      </c>
      <c r="AK100">
        <v>1998.42</v>
      </c>
      <c r="AL100">
        <v>1998.42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19.399999999999999</v>
      </c>
      <c r="AT100">
        <v>0</v>
      </c>
      <c r="AU100">
        <v>0</v>
      </c>
      <c r="AV100">
        <v>1</v>
      </c>
      <c r="AW100">
        <v>1</v>
      </c>
      <c r="AZ100">
        <v>1</v>
      </c>
      <c r="BA100">
        <v>1</v>
      </c>
      <c r="BB100">
        <v>1</v>
      </c>
      <c r="BC100">
        <v>2.56</v>
      </c>
      <c r="BD100" t="s">
        <v>3</v>
      </c>
      <c r="BE100" t="s">
        <v>3</v>
      </c>
      <c r="BF100" t="s">
        <v>3</v>
      </c>
      <c r="BG100" t="s">
        <v>3</v>
      </c>
      <c r="BH100">
        <v>3</v>
      </c>
      <c r="BI100">
        <v>2</v>
      </c>
      <c r="BJ100" t="s">
        <v>233</v>
      </c>
      <c r="BM100">
        <v>500002</v>
      </c>
      <c r="BN100">
        <v>0</v>
      </c>
      <c r="BO100" t="s">
        <v>230</v>
      </c>
      <c r="BP100">
        <v>1</v>
      </c>
      <c r="BQ100">
        <v>12</v>
      </c>
      <c r="BR100">
        <v>0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 t="s">
        <v>3</v>
      </c>
      <c r="BZ100">
        <v>0</v>
      </c>
      <c r="CA100">
        <v>0</v>
      </c>
      <c r="CB100" t="s">
        <v>3</v>
      </c>
      <c r="CE100">
        <v>0</v>
      </c>
      <c r="CF100">
        <v>0</v>
      </c>
      <c r="CG100">
        <v>0</v>
      </c>
      <c r="CM100">
        <v>0</v>
      </c>
      <c r="CN100" t="s">
        <v>3</v>
      </c>
      <c r="CO100">
        <v>0</v>
      </c>
      <c r="CP100">
        <f t="shared" si="92"/>
        <v>15.35</v>
      </c>
      <c r="CQ100">
        <f t="shared" si="93"/>
        <v>5115.9552000000003</v>
      </c>
      <c r="CR100">
        <f t="shared" si="94"/>
        <v>0</v>
      </c>
      <c r="CS100">
        <f t="shared" si="95"/>
        <v>0</v>
      </c>
      <c r="CT100">
        <f t="shared" si="96"/>
        <v>0</v>
      </c>
      <c r="CU100">
        <f t="shared" si="97"/>
        <v>0</v>
      </c>
      <c r="CV100">
        <f t="shared" si="98"/>
        <v>0</v>
      </c>
      <c r="CW100">
        <f t="shared" si="99"/>
        <v>0</v>
      </c>
      <c r="CX100">
        <f t="shared" si="100"/>
        <v>19.399999999999999</v>
      </c>
      <c r="CY100">
        <f t="shared" si="101"/>
        <v>0</v>
      </c>
      <c r="CZ100">
        <f t="shared" si="102"/>
        <v>0</v>
      </c>
      <c r="DC100" t="s">
        <v>3</v>
      </c>
      <c r="DD100" t="s">
        <v>3</v>
      </c>
      <c r="DE100" t="s">
        <v>3</v>
      </c>
      <c r="DF100" t="s">
        <v>3</v>
      </c>
      <c r="DG100" t="s">
        <v>3</v>
      </c>
      <c r="DH100" t="s">
        <v>3</v>
      </c>
      <c r="DI100" t="s">
        <v>3</v>
      </c>
      <c r="DJ100" t="s">
        <v>3</v>
      </c>
      <c r="DK100" t="s">
        <v>3</v>
      </c>
      <c r="DL100" t="s">
        <v>3</v>
      </c>
      <c r="DM100" t="s">
        <v>3</v>
      </c>
      <c r="DN100">
        <v>0</v>
      </c>
      <c r="DO100">
        <v>0</v>
      </c>
      <c r="DP100">
        <v>1</v>
      </c>
      <c r="DQ100">
        <v>1</v>
      </c>
      <c r="DU100">
        <v>1010</v>
      </c>
      <c r="DV100" t="s">
        <v>232</v>
      </c>
      <c r="DW100" t="s">
        <v>232</v>
      </c>
      <c r="DX100">
        <v>1000</v>
      </c>
      <c r="DZ100" t="s">
        <v>3</v>
      </c>
      <c r="EA100" t="s">
        <v>3</v>
      </c>
      <c r="EB100" t="s">
        <v>3</v>
      </c>
      <c r="EC100" t="s">
        <v>3</v>
      </c>
      <c r="EE100">
        <v>29085444</v>
      </c>
      <c r="EF100">
        <v>12</v>
      </c>
      <c r="EG100" t="s">
        <v>32</v>
      </c>
      <c r="EH100">
        <v>0</v>
      </c>
      <c r="EI100" t="s">
        <v>3</v>
      </c>
      <c r="EJ100">
        <v>2</v>
      </c>
      <c r="EK100">
        <v>500002</v>
      </c>
      <c r="EL100" t="s">
        <v>33</v>
      </c>
      <c r="EM100" t="s">
        <v>34</v>
      </c>
      <c r="EO100" t="s">
        <v>3</v>
      </c>
      <c r="EQ100">
        <v>0</v>
      </c>
      <c r="ER100">
        <v>1998.42</v>
      </c>
      <c r="ES100">
        <v>1998.42</v>
      </c>
      <c r="ET100">
        <v>0</v>
      </c>
      <c r="EU100">
        <v>0</v>
      </c>
      <c r="EV100">
        <v>0</v>
      </c>
      <c r="EW100">
        <v>0</v>
      </c>
      <c r="EX100">
        <v>0</v>
      </c>
      <c r="FQ100">
        <v>0</v>
      </c>
      <c r="FR100">
        <f t="shared" si="103"/>
        <v>0</v>
      </c>
      <c r="FS100">
        <v>0</v>
      </c>
      <c r="FX100">
        <v>0</v>
      </c>
      <c r="FY100">
        <v>0</v>
      </c>
      <c r="GA100" t="s">
        <v>3</v>
      </c>
      <c r="GD100">
        <v>1</v>
      </c>
      <c r="GF100">
        <v>-1152774928</v>
      </c>
      <c r="GG100">
        <v>2</v>
      </c>
      <c r="GH100">
        <v>1</v>
      </c>
      <c r="GI100">
        <v>2</v>
      </c>
      <c r="GJ100">
        <v>0</v>
      </c>
      <c r="GK100">
        <v>0</v>
      </c>
      <c r="GL100">
        <f t="shared" si="104"/>
        <v>0</v>
      </c>
      <c r="GM100">
        <f t="shared" si="105"/>
        <v>15.35</v>
      </c>
      <c r="GN100">
        <f t="shared" si="106"/>
        <v>0</v>
      </c>
      <c r="GO100">
        <f t="shared" si="107"/>
        <v>15.35</v>
      </c>
      <c r="GP100">
        <f t="shared" si="108"/>
        <v>0</v>
      </c>
      <c r="GR100">
        <v>0</v>
      </c>
      <c r="GS100">
        <v>3</v>
      </c>
      <c r="GT100">
        <v>0</v>
      </c>
      <c r="GU100" t="s">
        <v>3</v>
      </c>
      <c r="GV100">
        <f t="shared" si="109"/>
        <v>0</v>
      </c>
      <c r="GW100">
        <v>1</v>
      </c>
      <c r="GX100">
        <f t="shared" si="110"/>
        <v>0</v>
      </c>
      <c r="HA100">
        <v>0</v>
      </c>
      <c r="HB100">
        <v>0</v>
      </c>
      <c r="HC100">
        <f t="shared" si="111"/>
        <v>0</v>
      </c>
      <c r="HE100" t="s">
        <v>3</v>
      </c>
      <c r="HF100" t="s">
        <v>3</v>
      </c>
      <c r="HM100" t="s">
        <v>3</v>
      </c>
      <c r="IK100">
        <v>0</v>
      </c>
    </row>
    <row r="101" spans="1:245">
      <c r="A101">
        <v>18</v>
      </c>
      <c r="B101">
        <v>1</v>
      </c>
      <c r="C101">
        <v>125</v>
      </c>
      <c r="E101" t="s">
        <v>234</v>
      </c>
      <c r="F101" t="s">
        <v>235</v>
      </c>
      <c r="G101" t="s">
        <v>236</v>
      </c>
      <c r="H101" t="s">
        <v>237</v>
      </c>
      <c r="I101">
        <f>I99*J101</f>
        <v>3</v>
      </c>
      <c r="J101">
        <v>100</v>
      </c>
      <c r="K101">
        <v>100</v>
      </c>
      <c r="O101">
        <f t="shared" si="77"/>
        <v>157.51</v>
      </c>
      <c r="P101">
        <f t="shared" si="78"/>
        <v>157.51</v>
      </c>
      <c r="Q101">
        <f t="shared" si="79"/>
        <v>0</v>
      </c>
      <c r="R101">
        <f t="shared" si="80"/>
        <v>0</v>
      </c>
      <c r="S101">
        <f t="shared" si="81"/>
        <v>0</v>
      </c>
      <c r="T101">
        <f t="shared" si="82"/>
        <v>0</v>
      </c>
      <c r="U101">
        <f t="shared" si="83"/>
        <v>0</v>
      </c>
      <c r="V101">
        <f t="shared" si="84"/>
        <v>0</v>
      </c>
      <c r="W101">
        <f t="shared" si="85"/>
        <v>0.21</v>
      </c>
      <c r="X101">
        <f t="shared" si="86"/>
        <v>0</v>
      </c>
      <c r="Y101">
        <f t="shared" si="87"/>
        <v>0</v>
      </c>
      <c r="AA101">
        <v>35863109</v>
      </c>
      <c r="AB101">
        <f t="shared" si="88"/>
        <v>7.62</v>
      </c>
      <c r="AC101">
        <f t="shared" si="89"/>
        <v>7.62</v>
      </c>
      <c r="AD101">
        <f t="shared" si="114"/>
        <v>0</v>
      </c>
      <c r="AE101">
        <f t="shared" si="115"/>
        <v>0</v>
      </c>
      <c r="AF101">
        <f t="shared" si="115"/>
        <v>0</v>
      </c>
      <c r="AG101">
        <f t="shared" si="90"/>
        <v>0</v>
      </c>
      <c r="AH101">
        <f t="shared" si="116"/>
        <v>0</v>
      </c>
      <c r="AI101">
        <f t="shared" si="116"/>
        <v>0</v>
      </c>
      <c r="AJ101">
        <f t="shared" si="91"/>
        <v>7.0000000000000007E-2</v>
      </c>
      <c r="AK101">
        <v>7.62</v>
      </c>
      <c r="AL101">
        <v>7.62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7.0000000000000007E-2</v>
      </c>
      <c r="AT101">
        <v>0</v>
      </c>
      <c r="AU101">
        <v>0</v>
      </c>
      <c r="AV101">
        <v>1</v>
      </c>
      <c r="AW101">
        <v>1</v>
      </c>
      <c r="AZ101">
        <v>1</v>
      </c>
      <c r="BA101">
        <v>1</v>
      </c>
      <c r="BB101">
        <v>1</v>
      </c>
      <c r="BC101">
        <v>6.89</v>
      </c>
      <c r="BD101" t="s">
        <v>3</v>
      </c>
      <c r="BE101" t="s">
        <v>3</v>
      </c>
      <c r="BF101" t="s">
        <v>3</v>
      </c>
      <c r="BG101" t="s">
        <v>3</v>
      </c>
      <c r="BH101">
        <v>3</v>
      </c>
      <c r="BI101">
        <v>2</v>
      </c>
      <c r="BJ101" t="s">
        <v>238</v>
      </c>
      <c r="BM101">
        <v>500002</v>
      </c>
      <c r="BN101">
        <v>0</v>
      </c>
      <c r="BO101" t="s">
        <v>235</v>
      </c>
      <c r="BP101">
        <v>1</v>
      </c>
      <c r="BQ101">
        <v>12</v>
      </c>
      <c r="BR101">
        <v>0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 t="s">
        <v>3</v>
      </c>
      <c r="BZ101">
        <v>0</v>
      </c>
      <c r="CA101">
        <v>0</v>
      </c>
      <c r="CB101" t="s">
        <v>3</v>
      </c>
      <c r="CE101">
        <v>0</v>
      </c>
      <c r="CF101">
        <v>0</v>
      </c>
      <c r="CG101">
        <v>0</v>
      </c>
      <c r="CM101">
        <v>0</v>
      </c>
      <c r="CN101" t="s">
        <v>3</v>
      </c>
      <c r="CO101">
        <v>0</v>
      </c>
      <c r="CP101">
        <f t="shared" si="92"/>
        <v>157.51</v>
      </c>
      <c r="CQ101">
        <f t="shared" si="93"/>
        <v>52.501799999999996</v>
      </c>
      <c r="CR101">
        <f t="shared" si="94"/>
        <v>0</v>
      </c>
      <c r="CS101">
        <f t="shared" si="95"/>
        <v>0</v>
      </c>
      <c r="CT101">
        <f t="shared" si="96"/>
        <v>0</v>
      </c>
      <c r="CU101">
        <f t="shared" si="97"/>
        <v>0</v>
      </c>
      <c r="CV101">
        <f t="shared" si="98"/>
        <v>0</v>
      </c>
      <c r="CW101">
        <f t="shared" si="99"/>
        <v>0</v>
      </c>
      <c r="CX101">
        <f t="shared" si="100"/>
        <v>7.0000000000000007E-2</v>
      </c>
      <c r="CY101">
        <f t="shared" si="101"/>
        <v>0</v>
      </c>
      <c r="CZ101">
        <f t="shared" si="102"/>
        <v>0</v>
      </c>
      <c r="DC101" t="s">
        <v>3</v>
      </c>
      <c r="DD101" t="s">
        <v>3</v>
      </c>
      <c r="DE101" t="s">
        <v>3</v>
      </c>
      <c r="DF101" t="s">
        <v>3</v>
      </c>
      <c r="DG101" t="s">
        <v>3</v>
      </c>
      <c r="DH101" t="s">
        <v>3</v>
      </c>
      <c r="DI101" t="s">
        <v>3</v>
      </c>
      <c r="DJ101" t="s">
        <v>3</v>
      </c>
      <c r="DK101" t="s">
        <v>3</v>
      </c>
      <c r="DL101" t="s">
        <v>3</v>
      </c>
      <c r="DM101" t="s">
        <v>3</v>
      </c>
      <c r="DN101">
        <v>0</v>
      </c>
      <c r="DO101">
        <v>0</v>
      </c>
      <c r="DP101">
        <v>1</v>
      </c>
      <c r="DQ101">
        <v>1</v>
      </c>
      <c r="DU101">
        <v>1010</v>
      </c>
      <c r="DV101" t="s">
        <v>237</v>
      </c>
      <c r="DW101" t="s">
        <v>237</v>
      </c>
      <c r="DX101">
        <v>1</v>
      </c>
      <c r="DZ101" t="s">
        <v>3</v>
      </c>
      <c r="EA101" t="s">
        <v>3</v>
      </c>
      <c r="EB101" t="s">
        <v>3</v>
      </c>
      <c r="EC101" t="s">
        <v>3</v>
      </c>
      <c r="EE101">
        <v>29085444</v>
      </c>
      <c r="EF101">
        <v>12</v>
      </c>
      <c r="EG101" t="s">
        <v>32</v>
      </c>
      <c r="EH101">
        <v>0</v>
      </c>
      <c r="EI101" t="s">
        <v>3</v>
      </c>
      <c r="EJ101">
        <v>2</v>
      </c>
      <c r="EK101">
        <v>500002</v>
      </c>
      <c r="EL101" t="s">
        <v>33</v>
      </c>
      <c r="EM101" t="s">
        <v>34</v>
      </c>
      <c r="EO101" t="s">
        <v>3</v>
      </c>
      <c r="EQ101">
        <v>0</v>
      </c>
      <c r="ER101">
        <v>7.62</v>
      </c>
      <c r="ES101">
        <v>7.62</v>
      </c>
      <c r="ET101">
        <v>0</v>
      </c>
      <c r="EU101">
        <v>0</v>
      </c>
      <c r="EV101">
        <v>0</v>
      </c>
      <c r="EW101">
        <v>0</v>
      </c>
      <c r="EX101">
        <v>0</v>
      </c>
      <c r="FQ101">
        <v>0</v>
      </c>
      <c r="FR101">
        <f t="shared" si="103"/>
        <v>0</v>
      </c>
      <c r="FS101">
        <v>0</v>
      </c>
      <c r="FX101">
        <v>0</v>
      </c>
      <c r="FY101">
        <v>0</v>
      </c>
      <c r="GA101" t="s">
        <v>3</v>
      </c>
      <c r="GD101">
        <v>1</v>
      </c>
      <c r="GF101">
        <v>-652224790</v>
      </c>
      <c r="GG101">
        <v>2</v>
      </c>
      <c r="GH101">
        <v>1</v>
      </c>
      <c r="GI101">
        <v>2</v>
      </c>
      <c r="GJ101">
        <v>0</v>
      </c>
      <c r="GK101">
        <v>0</v>
      </c>
      <c r="GL101">
        <f t="shared" si="104"/>
        <v>0</v>
      </c>
      <c r="GM101">
        <f t="shared" si="105"/>
        <v>157.51</v>
      </c>
      <c r="GN101">
        <f t="shared" si="106"/>
        <v>0</v>
      </c>
      <c r="GO101">
        <f t="shared" si="107"/>
        <v>157.51</v>
      </c>
      <c r="GP101">
        <f t="shared" si="108"/>
        <v>0</v>
      </c>
      <c r="GR101">
        <v>0</v>
      </c>
      <c r="GS101">
        <v>3</v>
      </c>
      <c r="GT101">
        <v>0</v>
      </c>
      <c r="GU101" t="s">
        <v>3</v>
      </c>
      <c r="GV101">
        <f t="shared" si="109"/>
        <v>0</v>
      </c>
      <c r="GW101">
        <v>1</v>
      </c>
      <c r="GX101">
        <f t="shared" si="110"/>
        <v>0</v>
      </c>
      <c r="HA101">
        <v>0</v>
      </c>
      <c r="HB101">
        <v>0</v>
      </c>
      <c r="HC101">
        <f t="shared" si="111"/>
        <v>0</v>
      </c>
      <c r="HE101" t="s">
        <v>3</v>
      </c>
      <c r="HF101" t="s">
        <v>3</v>
      </c>
      <c r="HM101" t="s">
        <v>3</v>
      </c>
      <c r="IK101">
        <v>0</v>
      </c>
    </row>
    <row r="102" spans="1:245">
      <c r="A102">
        <v>18</v>
      </c>
      <c r="B102">
        <v>1</v>
      </c>
      <c r="C102">
        <v>126</v>
      </c>
      <c r="E102" t="s">
        <v>239</v>
      </c>
      <c r="F102" t="s">
        <v>240</v>
      </c>
      <c r="G102" t="s">
        <v>241</v>
      </c>
      <c r="H102" t="s">
        <v>237</v>
      </c>
      <c r="I102">
        <f>I99*J102</f>
        <v>1</v>
      </c>
      <c r="J102">
        <v>33.333333333333336</v>
      </c>
      <c r="K102">
        <v>33.333333000000003</v>
      </c>
      <c r="O102">
        <f t="shared" si="77"/>
        <v>76.59</v>
      </c>
      <c r="P102">
        <f t="shared" si="78"/>
        <v>76.59</v>
      </c>
      <c r="Q102">
        <f t="shared" si="79"/>
        <v>0</v>
      </c>
      <c r="R102">
        <f t="shared" si="80"/>
        <v>0</v>
      </c>
      <c r="S102">
        <f t="shared" si="81"/>
        <v>0</v>
      </c>
      <c r="T102">
        <f t="shared" si="82"/>
        <v>0</v>
      </c>
      <c r="U102">
        <f t="shared" si="83"/>
        <v>0</v>
      </c>
      <c r="V102">
        <f t="shared" si="84"/>
        <v>0</v>
      </c>
      <c r="W102">
        <f t="shared" si="85"/>
        <v>0.09</v>
      </c>
      <c r="X102">
        <f t="shared" si="86"/>
        <v>0</v>
      </c>
      <c r="Y102">
        <f t="shared" si="87"/>
        <v>0</v>
      </c>
      <c r="AA102">
        <v>35863109</v>
      </c>
      <c r="AB102">
        <f t="shared" si="88"/>
        <v>9.01</v>
      </c>
      <c r="AC102">
        <f t="shared" si="89"/>
        <v>9.01</v>
      </c>
      <c r="AD102">
        <f t="shared" si="114"/>
        <v>0</v>
      </c>
      <c r="AE102">
        <f t="shared" si="115"/>
        <v>0</v>
      </c>
      <c r="AF102">
        <f t="shared" si="115"/>
        <v>0</v>
      </c>
      <c r="AG102">
        <f t="shared" si="90"/>
        <v>0</v>
      </c>
      <c r="AH102">
        <f t="shared" si="116"/>
        <v>0</v>
      </c>
      <c r="AI102">
        <f t="shared" si="116"/>
        <v>0</v>
      </c>
      <c r="AJ102">
        <f t="shared" si="91"/>
        <v>0.09</v>
      </c>
      <c r="AK102">
        <v>9.01</v>
      </c>
      <c r="AL102">
        <v>9.01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0.09</v>
      </c>
      <c r="AT102">
        <v>0</v>
      </c>
      <c r="AU102">
        <v>0</v>
      </c>
      <c r="AV102">
        <v>1</v>
      </c>
      <c r="AW102">
        <v>1</v>
      </c>
      <c r="AZ102">
        <v>1</v>
      </c>
      <c r="BA102">
        <v>1</v>
      </c>
      <c r="BB102">
        <v>1</v>
      </c>
      <c r="BC102">
        <v>8.5</v>
      </c>
      <c r="BD102" t="s">
        <v>3</v>
      </c>
      <c r="BE102" t="s">
        <v>3</v>
      </c>
      <c r="BF102" t="s">
        <v>3</v>
      </c>
      <c r="BG102" t="s">
        <v>3</v>
      </c>
      <c r="BH102">
        <v>3</v>
      </c>
      <c r="BI102">
        <v>2</v>
      </c>
      <c r="BJ102" t="s">
        <v>242</v>
      </c>
      <c r="BM102">
        <v>500002</v>
      </c>
      <c r="BN102">
        <v>0</v>
      </c>
      <c r="BO102" t="s">
        <v>240</v>
      </c>
      <c r="BP102">
        <v>1</v>
      </c>
      <c r="BQ102">
        <v>12</v>
      </c>
      <c r="BR102">
        <v>0</v>
      </c>
      <c r="BS102">
        <v>1</v>
      </c>
      <c r="BT102">
        <v>1</v>
      </c>
      <c r="BU102">
        <v>1</v>
      </c>
      <c r="BV102">
        <v>1</v>
      </c>
      <c r="BW102">
        <v>1</v>
      </c>
      <c r="BX102">
        <v>1</v>
      </c>
      <c r="BY102" t="s">
        <v>3</v>
      </c>
      <c r="BZ102">
        <v>0</v>
      </c>
      <c r="CA102">
        <v>0</v>
      </c>
      <c r="CB102" t="s">
        <v>3</v>
      </c>
      <c r="CE102">
        <v>0</v>
      </c>
      <c r="CF102">
        <v>0</v>
      </c>
      <c r="CG102">
        <v>0</v>
      </c>
      <c r="CM102">
        <v>0</v>
      </c>
      <c r="CN102" t="s">
        <v>3</v>
      </c>
      <c r="CO102">
        <v>0</v>
      </c>
      <c r="CP102">
        <f t="shared" si="92"/>
        <v>76.59</v>
      </c>
      <c r="CQ102">
        <f t="shared" si="93"/>
        <v>76.584999999999994</v>
      </c>
      <c r="CR102">
        <f t="shared" si="94"/>
        <v>0</v>
      </c>
      <c r="CS102">
        <f t="shared" si="95"/>
        <v>0</v>
      </c>
      <c r="CT102">
        <f t="shared" si="96"/>
        <v>0</v>
      </c>
      <c r="CU102">
        <f t="shared" si="97"/>
        <v>0</v>
      </c>
      <c r="CV102">
        <f t="shared" si="98"/>
        <v>0</v>
      </c>
      <c r="CW102">
        <f t="shared" si="99"/>
        <v>0</v>
      </c>
      <c r="CX102">
        <f t="shared" si="100"/>
        <v>0.09</v>
      </c>
      <c r="CY102">
        <f t="shared" si="101"/>
        <v>0</v>
      </c>
      <c r="CZ102">
        <f t="shared" si="102"/>
        <v>0</v>
      </c>
      <c r="DC102" t="s">
        <v>3</v>
      </c>
      <c r="DD102" t="s">
        <v>3</v>
      </c>
      <c r="DE102" t="s">
        <v>3</v>
      </c>
      <c r="DF102" t="s">
        <v>3</v>
      </c>
      <c r="DG102" t="s">
        <v>3</v>
      </c>
      <c r="DH102" t="s">
        <v>3</v>
      </c>
      <c r="DI102" t="s">
        <v>3</v>
      </c>
      <c r="DJ102" t="s">
        <v>3</v>
      </c>
      <c r="DK102" t="s">
        <v>3</v>
      </c>
      <c r="DL102" t="s">
        <v>3</v>
      </c>
      <c r="DM102" t="s">
        <v>3</v>
      </c>
      <c r="DN102">
        <v>0</v>
      </c>
      <c r="DO102">
        <v>0</v>
      </c>
      <c r="DP102">
        <v>1</v>
      </c>
      <c r="DQ102">
        <v>1</v>
      </c>
      <c r="DU102">
        <v>1010</v>
      </c>
      <c r="DV102" t="s">
        <v>237</v>
      </c>
      <c r="DW102" t="s">
        <v>237</v>
      </c>
      <c r="DX102">
        <v>1</v>
      </c>
      <c r="DZ102" t="s">
        <v>3</v>
      </c>
      <c r="EA102" t="s">
        <v>3</v>
      </c>
      <c r="EB102" t="s">
        <v>3</v>
      </c>
      <c r="EC102" t="s">
        <v>3</v>
      </c>
      <c r="EE102">
        <v>29085444</v>
      </c>
      <c r="EF102">
        <v>12</v>
      </c>
      <c r="EG102" t="s">
        <v>32</v>
      </c>
      <c r="EH102">
        <v>0</v>
      </c>
      <c r="EI102" t="s">
        <v>3</v>
      </c>
      <c r="EJ102">
        <v>2</v>
      </c>
      <c r="EK102">
        <v>500002</v>
      </c>
      <c r="EL102" t="s">
        <v>33</v>
      </c>
      <c r="EM102" t="s">
        <v>34</v>
      </c>
      <c r="EO102" t="s">
        <v>3</v>
      </c>
      <c r="EQ102">
        <v>0</v>
      </c>
      <c r="ER102">
        <v>9.01</v>
      </c>
      <c r="ES102">
        <v>9.01</v>
      </c>
      <c r="ET102">
        <v>0</v>
      </c>
      <c r="EU102">
        <v>0</v>
      </c>
      <c r="EV102">
        <v>0</v>
      </c>
      <c r="EW102">
        <v>0</v>
      </c>
      <c r="EX102">
        <v>0</v>
      </c>
      <c r="FQ102">
        <v>0</v>
      </c>
      <c r="FR102">
        <f t="shared" si="103"/>
        <v>0</v>
      </c>
      <c r="FS102">
        <v>0</v>
      </c>
      <c r="FX102">
        <v>0</v>
      </c>
      <c r="FY102">
        <v>0</v>
      </c>
      <c r="GA102" t="s">
        <v>3</v>
      </c>
      <c r="GD102">
        <v>1</v>
      </c>
      <c r="GF102">
        <v>-1484870884</v>
      </c>
      <c r="GG102">
        <v>2</v>
      </c>
      <c r="GH102">
        <v>1</v>
      </c>
      <c r="GI102">
        <v>2</v>
      </c>
      <c r="GJ102">
        <v>0</v>
      </c>
      <c r="GK102">
        <v>0</v>
      </c>
      <c r="GL102">
        <f t="shared" si="104"/>
        <v>0</v>
      </c>
      <c r="GM102">
        <f t="shared" si="105"/>
        <v>76.59</v>
      </c>
      <c r="GN102">
        <f t="shared" si="106"/>
        <v>0</v>
      </c>
      <c r="GO102">
        <f t="shared" si="107"/>
        <v>76.59</v>
      </c>
      <c r="GP102">
        <f t="shared" si="108"/>
        <v>0</v>
      </c>
      <c r="GR102">
        <v>0</v>
      </c>
      <c r="GS102">
        <v>3</v>
      </c>
      <c r="GT102">
        <v>0</v>
      </c>
      <c r="GU102" t="s">
        <v>3</v>
      </c>
      <c r="GV102">
        <f t="shared" si="109"/>
        <v>0</v>
      </c>
      <c r="GW102">
        <v>1</v>
      </c>
      <c r="GX102">
        <f t="shared" si="110"/>
        <v>0</v>
      </c>
      <c r="HA102">
        <v>0</v>
      </c>
      <c r="HB102">
        <v>0</v>
      </c>
      <c r="HC102">
        <f t="shared" si="111"/>
        <v>0</v>
      </c>
      <c r="HE102" t="s">
        <v>3</v>
      </c>
      <c r="HF102" t="s">
        <v>3</v>
      </c>
      <c r="HM102" t="s">
        <v>3</v>
      </c>
      <c r="IK102">
        <v>0</v>
      </c>
    </row>
    <row r="103" spans="1:245">
      <c r="A103">
        <v>17</v>
      </c>
      <c r="B103">
        <v>1</v>
      </c>
      <c r="C103">
        <f>ROW(SmtRes!A138)</f>
        <v>138</v>
      </c>
      <c r="D103">
        <f>ROW(EtalonRes!A131)</f>
        <v>131</v>
      </c>
      <c r="E103" t="s">
        <v>243</v>
      </c>
      <c r="F103" t="s">
        <v>244</v>
      </c>
      <c r="G103" t="s">
        <v>245</v>
      </c>
      <c r="H103" t="s">
        <v>58</v>
      </c>
      <c r="I103">
        <f>ROUND(1/100,9)</f>
        <v>0.01</v>
      </c>
      <c r="J103">
        <v>0</v>
      </c>
      <c r="K103">
        <f>ROUND(1/100,9)</f>
        <v>0.01</v>
      </c>
      <c r="O103">
        <f t="shared" si="77"/>
        <v>89.13</v>
      </c>
      <c r="P103">
        <f t="shared" si="78"/>
        <v>2.58</v>
      </c>
      <c r="Q103">
        <f t="shared" si="79"/>
        <v>0.52</v>
      </c>
      <c r="R103">
        <f t="shared" si="80"/>
        <v>0.14000000000000001</v>
      </c>
      <c r="S103">
        <f t="shared" si="81"/>
        <v>86.03</v>
      </c>
      <c r="T103">
        <f t="shared" si="82"/>
        <v>0</v>
      </c>
      <c r="U103">
        <f t="shared" si="83"/>
        <v>0.26239999999999997</v>
      </c>
      <c r="V103">
        <f t="shared" si="84"/>
        <v>2.9999999999999997E-4</v>
      </c>
      <c r="W103">
        <f t="shared" si="85"/>
        <v>0</v>
      </c>
      <c r="X103">
        <f t="shared" si="86"/>
        <v>69.8</v>
      </c>
      <c r="Y103">
        <f t="shared" si="87"/>
        <v>44.81</v>
      </c>
      <c r="AA103">
        <v>35863109</v>
      </c>
      <c r="AB103">
        <f t="shared" si="88"/>
        <v>302.14999999999998</v>
      </c>
      <c r="AC103">
        <f t="shared" si="89"/>
        <v>36.07</v>
      </c>
      <c r="AD103">
        <f t="shared" si="114"/>
        <v>5.78</v>
      </c>
      <c r="AE103">
        <f t="shared" si="115"/>
        <v>0.41</v>
      </c>
      <c r="AF103">
        <f t="shared" si="115"/>
        <v>260.3</v>
      </c>
      <c r="AG103">
        <f t="shared" si="90"/>
        <v>0</v>
      </c>
      <c r="AH103">
        <f t="shared" si="116"/>
        <v>26.24</v>
      </c>
      <c r="AI103">
        <f t="shared" si="116"/>
        <v>0.03</v>
      </c>
      <c r="AJ103">
        <f t="shared" si="91"/>
        <v>0</v>
      </c>
      <c r="AK103">
        <v>302.14999999999998</v>
      </c>
      <c r="AL103">
        <v>36.07</v>
      </c>
      <c r="AM103">
        <v>5.78</v>
      </c>
      <c r="AN103">
        <v>0.41</v>
      </c>
      <c r="AO103">
        <v>260.3</v>
      </c>
      <c r="AP103">
        <v>0</v>
      </c>
      <c r="AQ103">
        <v>26.24</v>
      </c>
      <c r="AR103">
        <v>0.03</v>
      </c>
      <c r="AS103">
        <v>0</v>
      </c>
      <c r="AT103">
        <v>81</v>
      </c>
      <c r="AU103">
        <v>52</v>
      </c>
      <c r="AV103">
        <v>1</v>
      </c>
      <c r="AW103">
        <v>1</v>
      </c>
      <c r="AZ103">
        <v>1</v>
      </c>
      <c r="BA103">
        <v>33.049999999999997</v>
      </c>
      <c r="BB103">
        <v>9.01</v>
      </c>
      <c r="BC103">
        <v>7.15</v>
      </c>
      <c r="BD103" t="s">
        <v>3</v>
      </c>
      <c r="BE103" t="s">
        <v>3</v>
      </c>
      <c r="BF103" t="s">
        <v>3</v>
      </c>
      <c r="BG103" t="s">
        <v>3</v>
      </c>
      <c r="BH103">
        <v>0</v>
      </c>
      <c r="BI103">
        <v>2</v>
      </c>
      <c r="BJ103" t="s">
        <v>246</v>
      </c>
      <c r="BM103">
        <v>108001</v>
      </c>
      <c r="BN103">
        <v>0</v>
      </c>
      <c r="BO103" t="s">
        <v>244</v>
      </c>
      <c r="BP103">
        <v>1</v>
      </c>
      <c r="BQ103">
        <v>3</v>
      </c>
      <c r="BR103">
        <v>0</v>
      </c>
      <c r="BS103">
        <v>33.049999999999997</v>
      </c>
      <c r="BT103">
        <v>1</v>
      </c>
      <c r="BU103">
        <v>1</v>
      </c>
      <c r="BV103">
        <v>1</v>
      </c>
      <c r="BW103">
        <v>1</v>
      </c>
      <c r="BX103">
        <v>1</v>
      </c>
      <c r="BY103" t="s">
        <v>3</v>
      </c>
      <c r="BZ103">
        <v>95</v>
      </c>
      <c r="CA103">
        <v>65</v>
      </c>
      <c r="CB103" t="s">
        <v>3</v>
      </c>
      <c r="CE103">
        <v>0</v>
      </c>
      <c r="CF103">
        <v>0</v>
      </c>
      <c r="CG103">
        <v>0</v>
      </c>
      <c r="CM103">
        <v>0</v>
      </c>
      <c r="CN103" t="s">
        <v>3</v>
      </c>
      <c r="CO103">
        <v>0</v>
      </c>
      <c r="CP103">
        <f t="shared" si="92"/>
        <v>89.13</v>
      </c>
      <c r="CQ103">
        <f t="shared" si="93"/>
        <v>257.90050000000002</v>
      </c>
      <c r="CR103">
        <f t="shared" si="94"/>
        <v>52.077800000000003</v>
      </c>
      <c r="CS103">
        <f t="shared" si="95"/>
        <v>13.550499999999998</v>
      </c>
      <c r="CT103">
        <f t="shared" si="96"/>
        <v>8602.9149999999991</v>
      </c>
      <c r="CU103">
        <f t="shared" si="97"/>
        <v>0</v>
      </c>
      <c r="CV103">
        <f t="shared" si="98"/>
        <v>26.24</v>
      </c>
      <c r="CW103">
        <f t="shared" si="99"/>
        <v>0.03</v>
      </c>
      <c r="CX103">
        <f t="shared" si="100"/>
        <v>0</v>
      </c>
      <c r="CY103">
        <f t="shared" si="101"/>
        <v>69.797700000000006</v>
      </c>
      <c r="CZ103">
        <f t="shared" si="102"/>
        <v>44.808399999999999</v>
      </c>
      <c r="DC103" t="s">
        <v>3</v>
      </c>
      <c r="DD103" t="s">
        <v>3</v>
      </c>
      <c r="DE103" t="s">
        <v>3</v>
      </c>
      <c r="DF103" t="s">
        <v>3</v>
      </c>
      <c r="DG103" t="s">
        <v>3</v>
      </c>
      <c r="DH103" t="s">
        <v>3</v>
      </c>
      <c r="DI103" t="s">
        <v>3</v>
      </c>
      <c r="DJ103" t="s">
        <v>3</v>
      </c>
      <c r="DK103" t="s">
        <v>3</v>
      </c>
      <c r="DL103" t="s">
        <v>3</v>
      </c>
      <c r="DM103" t="s">
        <v>3</v>
      </c>
      <c r="DN103">
        <v>0</v>
      </c>
      <c r="DO103">
        <v>0</v>
      </c>
      <c r="DP103">
        <v>1</v>
      </c>
      <c r="DQ103">
        <v>1</v>
      </c>
      <c r="DU103">
        <v>1010</v>
      </c>
      <c r="DV103" t="s">
        <v>58</v>
      </c>
      <c r="DW103" t="s">
        <v>58</v>
      </c>
      <c r="DX103">
        <v>100</v>
      </c>
      <c r="DZ103" t="s">
        <v>3</v>
      </c>
      <c r="EA103" t="s">
        <v>3</v>
      </c>
      <c r="EB103" t="s">
        <v>3</v>
      </c>
      <c r="EC103" t="s">
        <v>3</v>
      </c>
      <c r="EE103">
        <v>29085386</v>
      </c>
      <c r="EF103">
        <v>3</v>
      </c>
      <c r="EG103" t="s">
        <v>226</v>
      </c>
      <c r="EH103">
        <v>0</v>
      </c>
      <c r="EI103" t="s">
        <v>3</v>
      </c>
      <c r="EJ103">
        <v>2</v>
      </c>
      <c r="EK103">
        <v>108001</v>
      </c>
      <c r="EL103" t="s">
        <v>227</v>
      </c>
      <c r="EM103" t="s">
        <v>228</v>
      </c>
      <c r="EO103" t="s">
        <v>3</v>
      </c>
      <c r="EQ103">
        <v>0</v>
      </c>
      <c r="ER103">
        <v>302.14999999999998</v>
      </c>
      <c r="ES103">
        <v>36.07</v>
      </c>
      <c r="ET103">
        <v>5.78</v>
      </c>
      <c r="EU103">
        <v>0.41</v>
      </c>
      <c r="EV103">
        <v>260.3</v>
      </c>
      <c r="EW103">
        <v>26.24</v>
      </c>
      <c r="EX103">
        <v>0.03</v>
      </c>
      <c r="EY103">
        <v>0</v>
      </c>
      <c r="FQ103">
        <v>0</v>
      </c>
      <c r="FR103">
        <f t="shared" si="103"/>
        <v>0</v>
      </c>
      <c r="FS103">
        <v>0</v>
      </c>
      <c r="FV103" t="s">
        <v>25</v>
      </c>
      <c r="FW103" t="s">
        <v>26</v>
      </c>
      <c r="FX103">
        <v>95</v>
      </c>
      <c r="FY103">
        <v>65</v>
      </c>
      <c r="GA103" t="s">
        <v>3</v>
      </c>
      <c r="GD103">
        <v>1</v>
      </c>
      <c r="GF103">
        <v>1949515482</v>
      </c>
      <c r="GG103">
        <v>2</v>
      </c>
      <c r="GH103">
        <v>1</v>
      </c>
      <c r="GI103">
        <v>2</v>
      </c>
      <c r="GJ103">
        <v>0</v>
      </c>
      <c r="GK103">
        <v>0</v>
      </c>
      <c r="GL103">
        <f t="shared" si="104"/>
        <v>0</v>
      </c>
      <c r="GM103">
        <f t="shared" si="105"/>
        <v>203.74</v>
      </c>
      <c r="GN103">
        <f t="shared" si="106"/>
        <v>0</v>
      </c>
      <c r="GO103">
        <f t="shared" si="107"/>
        <v>203.74</v>
      </c>
      <c r="GP103">
        <f t="shared" si="108"/>
        <v>0</v>
      </c>
      <c r="GR103">
        <v>0</v>
      </c>
      <c r="GS103">
        <v>3</v>
      </c>
      <c r="GT103">
        <v>0</v>
      </c>
      <c r="GU103" t="s">
        <v>3</v>
      </c>
      <c r="GV103">
        <f t="shared" si="109"/>
        <v>0</v>
      </c>
      <c r="GW103">
        <v>1</v>
      </c>
      <c r="GX103">
        <f t="shared" si="110"/>
        <v>0</v>
      </c>
      <c r="HA103">
        <v>0</v>
      </c>
      <c r="HB103">
        <v>0</v>
      </c>
      <c r="HC103">
        <f t="shared" si="111"/>
        <v>0</v>
      </c>
      <c r="HE103" t="s">
        <v>3</v>
      </c>
      <c r="HF103" t="s">
        <v>3</v>
      </c>
      <c r="HM103" t="s">
        <v>3</v>
      </c>
      <c r="IK103">
        <v>0</v>
      </c>
    </row>
    <row r="104" spans="1:245">
      <c r="A104">
        <v>18</v>
      </c>
      <c r="B104">
        <v>1</v>
      </c>
      <c r="C104">
        <v>135</v>
      </c>
      <c r="E104" t="s">
        <v>247</v>
      </c>
      <c r="F104" t="s">
        <v>230</v>
      </c>
      <c r="G104" t="s">
        <v>231</v>
      </c>
      <c r="H104" t="s">
        <v>232</v>
      </c>
      <c r="I104">
        <f>I103*J104</f>
        <v>1E-3</v>
      </c>
      <c r="J104">
        <v>0.1</v>
      </c>
      <c r="K104">
        <v>0.1</v>
      </c>
      <c r="O104">
        <f t="shared" si="77"/>
        <v>5.12</v>
      </c>
      <c r="P104">
        <f t="shared" si="78"/>
        <v>5.12</v>
      </c>
      <c r="Q104">
        <f t="shared" si="79"/>
        <v>0</v>
      </c>
      <c r="R104">
        <f t="shared" si="80"/>
        <v>0</v>
      </c>
      <c r="S104">
        <f t="shared" si="81"/>
        <v>0</v>
      </c>
      <c r="T104">
        <f t="shared" si="82"/>
        <v>0</v>
      </c>
      <c r="U104">
        <f t="shared" si="83"/>
        <v>0</v>
      </c>
      <c r="V104">
        <f t="shared" si="84"/>
        <v>0</v>
      </c>
      <c r="W104">
        <f t="shared" si="85"/>
        <v>0.02</v>
      </c>
      <c r="X104">
        <f t="shared" si="86"/>
        <v>0</v>
      </c>
      <c r="Y104">
        <f t="shared" si="87"/>
        <v>0</v>
      </c>
      <c r="AA104">
        <v>35863109</v>
      </c>
      <c r="AB104">
        <f t="shared" si="88"/>
        <v>1998.42</v>
      </c>
      <c r="AC104">
        <f t="shared" si="89"/>
        <v>1998.42</v>
      </c>
      <c r="AD104">
        <f t="shared" si="114"/>
        <v>0</v>
      </c>
      <c r="AE104">
        <f t="shared" si="115"/>
        <v>0</v>
      </c>
      <c r="AF104">
        <f t="shared" si="115"/>
        <v>0</v>
      </c>
      <c r="AG104">
        <f t="shared" si="90"/>
        <v>0</v>
      </c>
      <c r="AH104">
        <f t="shared" si="116"/>
        <v>0</v>
      </c>
      <c r="AI104">
        <f t="shared" si="116"/>
        <v>0</v>
      </c>
      <c r="AJ104">
        <f t="shared" si="91"/>
        <v>19.399999999999999</v>
      </c>
      <c r="AK104">
        <v>1998.42</v>
      </c>
      <c r="AL104">
        <v>1998.42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19.399999999999999</v>
      </c>
      <c r="AT104">
        <v>0</v>
      </c>
      <c r="AU104">
        <v>0</v>
      </c>
      <c r="AV104">
        <v>1</v>
      </c>
      <c r="AW104">
        <v>1</v>
      </c>
      <c r="AZ104">
        <v>1</v>
      </c>
      <c r="BA104">
        <v>1</v>
      </c>
      <c r="BB104">
        <v>1</v>
      </c>
      <c r="BC104">
        <v>2.56</v>
      </c>
      <c r="BD104" t="s">
        <v>3</v>
      </c>
      <c r="BE104" t="s">
        <v>3</v>
      </c>
      <c r="BF104" t="s">
        <v>3</v>
      </c>
      <c r="BG104" t="s">
        <v>3</v>
      </c>
      <c r="BH104">
        <v>3</v>
      </c>
      <c r="BI104">
        <v>2</v>
      </c>
      <c r="BJ104" t="s">
        <v>233</v>
      </c>
      <c r="BM104">
        <v>500002</v>
      </c>
      <c r="BN104">
        <v>0</v>
      </c>
      <c r="BO104" t="s">
        <v>230</v>
      </c>
      <c r="BP104">
        <v>1</v>
      </c>
      <c r="BQ104">
        <v>12</v>
      </c>
      <c r="BR104">
        <v>0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3</v>
      </c>
      <c r="BZ104">
        <v>0</v>
      </c>
      <c r="CA104">
        <v>0</v>
      </c>
      <c r="CB104" t="s">
        <v>3</v>
      </c>
      <c r="CE104">
        <v>0</v>
      </c>
      <c r="CF104">
        <v>0</v>
      </c>
      <c r="CG104">
        <v>0</v>
      </c>
      <c r="CM104">
        <v>0</v>
      </c>
      <c r="CN104" t="s">
        <v>3</v>
      </c>
      <c r="CO104">
        <v>0</v>
      </c>
      <c r="CP104">
        <f t="shared" si="92"/>
        <v>5.12</v>
      </c>
      <c r="CQ104">
        <f t="shared" si="93"/>
        <v>5115.9552000000003</v>
      </c>
      <c r="CR104">
        <f t="shared" si="94"/>
        <v>0</v>
      </c>
      <c r="CS104">
        <f t="shared" si="95"/>
        <v>0</v>
      </c>
      <c r="CT104">
        <f t="shared" si="96"/>
        <v>0</v>
      </c>
      <c r="CU104">
        <f t="shared" si="97"/>
        <v>0</v>
      </c>
      <c r="CV104">
        <f t="shared" si="98"/>
        <v>0</v>
      </c>
      <c r="CW104">
        <f t="shared" si="99"/>
        <v>0</v>
      </c>
      <c r="CX104">
        <f t="shared" si="100"/>
        <v>19.399999999999999</v>
      </c>
      <c r="CY104">
        <f t="shared" si="101"/>
        <v>0</v>
      </c>
      <c r="CZ104">
        <f t="shared" si="102"/>
        <v>0</v>
      </c>
      <c r="DC104" t="s">
        <v>3</v>
      </c>
      <c r="DD104" t="s">
        <v>3</v>
      </c>
      <c r="DE104" t="s">
        <v>3</v>
      </c>
      <c r="DF104" t="s">
        <v>3</v>
      </c>
      <c r="DG104" t="s">
        <v>3</v>
      </c>
      <c r="DH104" t="s">
        <v>3</v>
      </c>
      <c r="DI104" t="s">
        <v>3</v>
      </c>
      <c r="DJ104" t="s">
        <v>3</v>
      </c>
      <c r="DK104" t="s">
        <v>3</v>
      </c>
      <c r="DL104" t="s">
        <v>3</v>
      </c>
      <c r="DM104" t="s">
        <v>3</v>
      </c>
      <c r="DN104">
        <v>0</v>
      </c>
      <c r="DO104">
        <v>0</v>
      </c>
      <c r="DP104">
        <v>1</v>
      </c>
      <c r="DQ104">
        <v>1</v>
      </c>
      <c r="DU104">
        <v>1010</v>
      </c>
      <c r="DV104" t="s">
        <v>232</v>
      </c>
      <c r="DW104" t="s">
        <v>232</v>
      </c>
      <c r="DX104">
        <v>1000</v>
      </c>
      <c r="DZ104" t="s">
        <v>3</v>
      </c>
      <c r="EA104" t="s">
        <v>3</v>
      </c>
      <c r="EB104" t="s">
        <v>3</v>
      </c>
      <c r="EC104" t="s">
        <v>3</v>
      </c>
      <c r="EE104">
        <v>29085444</v>
      </c>
      <c r="EF104">
        <v>12</v>
      </c>
      <c r="EG104" t="s">
        <v>32</v>
      </c>
      <c r="EH104">
        <v>0</v>
      </c>
      <c r="EI104" t="s">
        <v>3</v>
      </c>
      <c r="EJ104">
        <v>2</v>
      </c>
      <c r="EK104">
        <v>500002</v>
      </c>
      <c r="EL104" t="s">
        <v>33</v>
      </c>
      <c r="EM104" t="s">
        <v>34</v>
      </c>
      <c r="EO104" t="s">
        <v>3</v>
      </c>
      <c r="EQ104">
        <v>0</v>
      </c>
      <c r="ER104">
        <v>1998.42</v>
      </c>
      <c r="ES104">
        <v>1998.42</v>
      </c>
      <c r="ET104">
        <v>0</v>
      </c>
      <c r="EU104">
        <v>0</v>
      </c>
      <c r="EV104">
        <v>0</v>
      </c>
      <c r="EW104">
        <v>0</v>
      </c>
      <c r="EX104">
        <v>0</v>
      </c>
      <c r="FQ104">
        <v>0</v>
      </c>
      <c r="FR104">
        <f t="shared" si="103"/>
        <v>0</v>
      </c>
      <c r="FS104">
        <v>0</v>
      </c>
      <c r="FX104">
        <v>0</v>
      </c>
      <c r="FY104">
        <v>0</v>
      </c>
      <c r="GA104" t="s">
        <v>3</v>
      </c>
      <c r="GD104">
        <v>1</v>
      </c>
      <c r="GF104">
        <v>-1152774928</v>
      </c>
      <c r="GG104">
        <v>2</v>
      </c>
      <c r="GH104">
        <v>1</v>
      </c>
      <c r="GI104">
        <v>2</v>
      </c>
      <c r="GJ104">
        <v>0</v>
      </c>
      <c r="GK104">
        <v>0</v>
      </c>
      <c r="GL104">
        <f t="shared" si="104"/>
        <v>0</v>
      </c>
      <c r="GM104">
        <f t="shared" si="105"/>
        <v>5.12</v>
      </c>
      <c r="GN104">
        <f t="shared" si="106"/>
        <v>0</v>
      </c>
      <c r="GO104">
        <f t="shared" si="107"/>
        <v>5.12</v>
      </c>
      <c r="GP104">
        <f t="shared" si="108"/>
        <v>0</v>
      </c>
      <c r="GR104">
        <v>0</v>
      </c>
      <c r="GS104">
        <v>3</v>
      </c>
      <c r="GT104">
        <v>0</v>
      </c>
      <c r="GU104" t="s">
        <v>3</v>
      </c>
      <c r="GV104">
        <f t="shared" si="109"/>
        <v>0</v>
      </c>
      <c r="GW104">
        <v>1</v>
      </c>
      <c r="GX104">
        <f t="shared" si="110"/>
        <v>0</v>
      </c>
      <c r="HA104">
        <v>0</v>
      </c>
      <c r="HB104">
        <v>0</v>
      </c>
      <c r="HC104">
        <f t="shared" si="111"/>
        <v>0</v>
      </c>
      <c r="HE104" t="s">
        <v>3</v>
      </c>
      <c r="HF104" t="s">
        <v>3</v>
      </c>
      <c r="HM104" t="s">
        <v>3</v>
      </c>
      <c r="IK104">
        <v>0</v>
      </c>
    </row>
    <row r="105" spans="1:245">
      <c r="A105">
        <v>18</v>
      </c>
      <c r="B105">
        <v>1</v>
      </c>
      <c r="C105">
        <v>137</v>
      </c>
      <c r="E105" t="s">
        <v>248</v>
      </c>
      <c r="F105" t="s">
        <v>249</v>
      </c>
      <c r="G105" t="s">
        <v>250</v>
      </c>
      <c r="H105" t="s">
        <v>237</v>
      </c>
      <c r="I105">
        <f>I103*J105</f>
        <v>1</v>
      </c>
      <c r="J105">
        <v>100</v>
      </c>
      <c r="K105">
        <v>100</v>
      </c>
      <c r="O105">
        <f t="shared" si="77"/>
        <v>76.47</v>
      </c>
      <c r="P105">
        <f t="shared" si="78"/>
        <v>76.47</v>
      </c>
      <c r="Q105">
        <f t="shared" si="79"/>
        <v>0</v>
      </c>
      <c r="R105">
        <f t="shared" si="80"/>
        <v>0</v>
      </c>
      <c r="S105">
        <f t="shared" si="81"/>
        <v>0</v>
      </c>
      <c r="T105">
        <f t="shared" si="82"/>
        <v>0</v>
      </c>
      <c r="U105">
        <f t="shared" si="83"/>
        <v>0</v>
      </c>
      <c r="V105">
        <f t="shared" si="84"/>
        <v>0</v>
      </c>
      <c r="W105">
        <f t="shared" si="85"/>
        <v>0.09</v>
      </c>
      <c r="X105">
        <f t="shared" si="86"/>
        <v>0</v>
      </c>
      <c r="Y105">
        <f t="shared" si="87"/>
        <v>0</v>
      </c>
      <c r="AA105">
        <v>35863109</v>
      </c>
      <c r="AB105">
        <f t="shared" si="88"/>
        <v>8.81</v>
      </c>
      <c r="AC105">
        <f t="shared" si="89"/>
        <v>8.81</v>
      </c>
      <c r="AD105">
        <f t="shared" si="114"/>
        <v>0</v>
      </c>
      <c r="AE105">
        <f t="shared" si="115"/>
        <v>0</v>
      </c>
      <c r="AF105">
        <f t="shared" si="115"/>
        <v>0</v>
      </c>
      <c r="AG105">
        <f t="shared" si="90"/>
        <v>0</v>
      </c>
      <c r="AH105">
        <f t="shared" si="116"/>
        <v>0</v>
      </c>
      <c r="AI105">
        <f t="shared" si="116"/>
        <v>0</v>
      </c>
      <c r="AJ105">
        <f t="shared" si="91"/>
        <v>0.09</v>
      </c>
      <c r="AK105">
        <v>8.81</v>
      </c>
      <c r="AL105">
        <v>8.81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0.09</v>
      </c>
      <c r="AT105">
        <v>0</v>
      </c>
      <c r="AU105">
        <v>0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v>8.68</v>
      </c>
      <c r="BD105" t="s">
        <v>3</v>
      </c>
      <c r="BE105" t="s">
        <v>3</v>
      </c>
      <c r="BF105" t="s">
        <v>3</v>
      </c>
      <c r="BG105" t="s">
        <v>3</v>
      </c>
      <c r="BH105">
        <v>3</v>
      </c>
      <c r="BI105">
        <v>2</v>
      </c>
      <c r="BJ105" t="s">
        <v>251</v>
      </c>
      <c r="BM105">
        <v>500002</v>
      </c>
      <c r="BN105">
        <v>0</v>
      </c>
      <c r="BO105" t="s">
        <v>249</v>
      </c>
      <c r="BP105">
        <v>1</v>
      </c>
      <c r="BQ105">
        <v>12</v>
      </c>
      <c r="BR105">
        <v>0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3</v>
      </c>
      <c r="BZ105">
        <v>0</v>
      </c>
      <c r="CA105">
        <v>0</v>
      </c>
      <c r="CB105" t="s">
        <v>3</v>
      </c>
      <c r="CE105">
        <v>0</v>
      </c>
      <c r="CF105">
        <v>0</v>
      </c>
      <c r="CG105">
        <v>0</v>
      </c>
      <c r="CM105">
        <v>0</v>
      </c>
      <c r="CN105" t="s">
        <v>3</v>
      </c>
      <c r="CO105">
        <v>0</v>
      </c>
      <c r="CP105">
        <f t="shared" si="92"/>
        <v>76.47</v>
      </c>
      <c r="CQ105">
        <f t="shared" si="93"/>
        <v>76.470799999999997</v>
      </c>
      <c r="CR105">
        <f t="shared" si="94"/>
        <v>0</v>
      </c>
      <c r="CS105">
        <f t="shared" si="95"/>
        <v>0</v>
      </c>
      <c r="CT105">
        <f t="shared" si="96"/>
        <v>0</v>
      </c>
      <c r="CU105">
        <f t="shared" si="97"/>
        <v>0</v>
      </c>
      <c r="CV105">
        <f t="shared" si="98"/>
        <v>0</v>
      </c>
      <c r="CW105">
        <f t="shared" si="99"/>
        <v>0</v>
      </c>
      <c r="CX105">
        <f t="shared" si="100"/>
        <v>0.09</v>
      </c>
      <c r="CY105">
        <f t="shared" si="101"/>
        <v>0</v>
      </c>
      <c r="CZ105">
        <f t="shared" si="102"/>
        <v>0</v>
      </c>
      <c r="DC105" t="s">
        <v>3</v>
      </c>
      <c r="DD105" t="s">
        <v>3</v>
      </c>
      <c r="DE105" t="s">
        <v>3</v>
      </c>
      <c r="DF105" t="s">
        <v>3</v>
      </c>
      <c r="DG105" t="s">
        <v>3</v>
      </c>
      <c r="DH105" t="s">
        <v>3</v>
      </c>
      <c r="DI105" t="s">
        <v>3</v>
      </c>
      <c r="DJ105" t="s">
        <v>3</v>
      </c>
      <c r="DK105" t="s">
        <v>3</v>
      </c>
      <c r="DL105" t="s">
        <v>3</v>
      </c>
      <c r="DM105" t="s">
        <v>3</v>
      </c>
      <c r="DN105">
        <v>0</v>
      </c>
      <c r="DO105">
        <v>0</v>
      </c>
      <c r="DP105">
        <v>1</v>
      </c>
      <c r="DQ105">
        <v>1</v>
      </c>
      <c r="DU105">
        <v>1010</v>
      </c>
      <c r="DV105" t="s">
        <v>237</v>
      </c>
      <c r="DW105" t="s">
        <v>237</v>
      </c>
      <c r="DX105">
        <v>1</v>
      </c>
      <c r="DZ105" t="s">
        <v>3</v>
      </c>
      <c r="EA105" t="s">
        <v>3</v>
      </c>
      <c r="EB105" t="s">
        <v>3</v>
      </c>
      <c r="EC105" t="s">
        <v>3</v>
      </c>
      <c r="EE105">
        <v>29085444</v>
      </c>
      <c r="EF105">
        <v>12</v>
      </c>
      <c r="EG105" t="s">
        <v>32</v>
      </c>
      <c r="EH105">
        <v>0</v>
      </c>
      <c r="EI105" t="s">
        <v>3</v>
      </c>
      <c r="EJ105">
        <v>2</v>
      </c>
      <c r="EK105">
        <v>500002</v>
      </c>
      <c r="EL105" t="s">
        <v>33</v>
      </c>
      <c r="EM105" t="s">
        <v>34</v>
      </c>
      <c r="EO105" t="s">
        <v>3</v>
      </c>
      <c r="EQ105">
        <v>0</v>
      </c>
      <c r="ER105">
        <v>8.81</v>
      </c>
      <c r="ES105">
        <v>8.81</v>
      </c>
      <c r="ET105">
        <v>0</v>
      </c>
      <c r="EU105">
        <v>0</v>
      </c>
      <c r="EV105">
        <v>0</v>
      </c>
      <c r="EW105">
        <v>0</v>
      </c>
      <c r="EX105">
        <v>0</v>
      </c>
      <c r="FQ105">
        <v>0</v>
      </c>
      <c r="FR105">
        <f t="shared" si="103"/>
        <v>0</v>
      </c>
      <c r="FS105">
        <v>0</v>
      </c>
      <c r="FX105">
        <v>0</v>
      </c>
      <c r="FY105">
        <v>0</v>
      </c>
      <c r="GA105" t="s">
        <v>3</v>
      </c>
      <c r="GD105">
        <v>1</v>
      </c>
      <c r="GF105">
        <v>-1190793685</v>
      </c>
      <c r="GG105">
        <v>2</v>
      </c>
      <c r="GH105">
        <v>1</v>
      </c>
      <c r="GI105">
        <v>2</v>
      </c>
      <c r="GJ105">
        <v>0</v>
      </c>
      <c r="GK105">
        <v>0</v>
      </c>
      <c r="GL105">
        <f t="shared" si="104"/>
        <v>0</v>
      </c>
      <c r="GM105">
        <f t="shared" si="105"/>
        <v>76.47</v>
      </c>
      <c r="GN105">
        <f t="shared" si="106"/>
        <v>0</v>
      </c>
      <c r="GO105">
        <f t="shared" si="107"/>
        <v>76.47</v>
      </c>
      <c r="GP105">
        <f t="shared" si="108"/>
        <v>0</v>
      </c>
      <c r="GR105">
        <v>0</v>
      </c>
      <c r="GS105">
        <v>3</v>
      </c>
      <c r="GT105">
        <v>0</v>
      </c>
      <c r="GU105" t="s">
        <v>3</v>
      </c>
      <c r="GV105">
        <f t="shared" si="109"/>
        <v>0</v>
      </c>
      <c r="GW105">
        <v>1</v>
      </c>
      <c r="GX105">
        <f t="shared" si="110"/>
        <v>0</v>
      </c>
      <c r="HA105">
        <v>0</v>
      </c>
      <c r="HB105">
        <v>0</v>
      </c>
      <c r="HC105">
        <f t="shared" si="111"/>
        <v>0</v>
      </c>
      <c r="HE105" t="s">
        <v>3</v>
      </c>
      <c r="HF105" t="s">
        <v>3</v>
      </c>
      <c r="HM105" t="s">
        <v>3</v>
      </c>
      <c r="IK105">
        <v>0</v>
      </c>
    </row>
    <row r="106" spans="1:245">
      <c r="A106">
        <v>17</v>
      </c>
      <c r="B106">
        <v>1</v>
      </c>
      <c r="C106">
        <f>ROW(SmtRes!A158)</f>
        <v>158</v>
      </c>
      <c r="D106">
        <f>ROW(EtalonRes!A152)</f>
        <v>152</v>
      </c>
      <c r="E106" t="s">
        <v>252</v>
      </c>
      <c r="F106" t="s">
        <v>253</v>
      </c>
      <c r="G106" t="s">
        <v>254</v>
      </c>
      <c r="H106" t="s">
        <v>255</v>
      </c>
      <c r="I106">
        <f>ROUND(14/100,9)</f>
        <v>0.14000000000000001</v>
      </c>
      <c r="J106">
        <v>0</v>
      </c>
      <c r="K106">
        <f>ROUND(14/100,9)</f>
        <v>0.14000000000000001</v>
      </c>
      <c r="O106">
        <f t="shared" si="77"/>
        <v>9527.91</v>
      </c>
      <c r="P106">
        <f t="shared" si="78"/>
        <v>4823.87</v>
      </c>
      <c r="Q106">
        <f t="shared" si="79"/>
        <v>22.63</v>
      </c>
      <c r="R106">
        <f t="shared" si="80"/>
        <v>0</v>
      </c>
      <c r="S106">
        <f t="shared" si="81"/>
        <v>4681.41</v>
      </c>
      <c r="T106">
        <f t="shared" si="82"/>
        <v>0</v>
      </c>
      <c r="U106">
        <f t="shared" si="83"/>
        <v>15.617000000000001</v>
      </c>
      <c r="V106">
        <f t="shared" si="84"/>
        <v>0</v>
      </c>
      <c r="W106">
        <f t="shared" si="85"/>
        <v>0</v>
      </c>
      <c r="X106">
        <f t="shared" si="86"/>
        <v>4213.2700000000004</v>
      </c>
      <c r="Y106">
        <f t="shared" si="87"/>
        <v>2013.01</v>
      </c>
      <c r="AA106">
        <v>35863109</v>
      </c>
      <c r="AB106">
        <f t="shared" si="88"/>
        <v>6621.29</v>
      </c>
      <c r="AC106">
        <f t="shared" si="89"/>
        <v>5584.47</v>
      </c>
      <c r="AD106">
        <f>ROUND(((((ET106*1.25))-((EU106*1.25)))+AE106),2)</f>
        <v>25.06</v>
      </c>
      <c r="AE106">
        <f>ROUND(((EU106*1.25)),2)</f>
        <v>0</v>
      </c>
      <c r="AF106">
        <f>ROUND(((EV106*1.15)),2)</f>
        <v>1011.76</v>
      </c>
      <c r="AG106">
        <f t="shared" si="90"/>
        <v>0</v>
      </c>
      <c r="AH106">
        <f>((EW106*1.15))</f>
        <v>111.55</v>
      </c>
      <c r="AI106">
        <f>((EX106*1.25))</f>
        <v>0</v>
      </c>
      <c r="AJ106">
        <f t="shared" si="91"/>
        <v>0</v>
      </c>
      <c r="AK106">
        <v>6484.31</v>
      </c>
      <c r="AL106">
        <v>5584.47</v>
      </c>
      <c r="AM106">
        <v>20.05</v>
      </c>
      <c r="AN106">
        <v>0</v>
      </c>
      <c r="AO106">
        <v>879.79</v>
      </c>
      <c r="AP106">
        <v>0</v>
      </c>
      <c r="AQ106">
        <v>97</v>
      </c>
      <c r="AR106">
        <v>0</v>
      </c>
      <c r="AS106">
        <v>0</v>
      </c>
      <c r="AT106">
        <v>90</v>
      </c>
      <c r="AU106">
        <v>43</v>
      </c>
      <c r="AV106">
        <v>1</v>
      </c>
      <c r="AW106">
        <v>1</v>
      </c>
      <c r="AZ106">
        <v>1</v>
      </c>
      <c r="BA106">
        <v>33.049999999999997</v>
      </c>
      <c r="BB106">
        <v>6.45</v>
      </c>
      <c r="BC106">
        <v>6.17</v>
      </c>
      <c r="BD106" t="s">
        <v>3</v>
      </c>
      <c r="BE106" t="s">
        <v>3</v>
      </c>
      <c r="BF106" t="s">
        <v>3</v>
      </c>
      <c r="BG106" t="s">
        <v>3</v>
      </c>
      <c r="BH106">
        <v>0</v>
      </c>
      <c r="BI106">
        <v>1</v>
      </c>
      <c r="BJ106" t="s">
        <v>256</v>
      </c>
      <c r="BM106">
        <v>10001</v>
      </c>
      <c r="BN106">
        <v>0</v>
      </c>
      <c r="BO106" t="s">
        <v>253</v>
      </c>
      <c r="BP106">
        <v>1</v>
      </c>
      <c r="BQ106">
        <v>2</v>
      </c>
      <c r="BR106">
        <v>0</v>
      </c>
      <c r="BS106">
        <v>33.049999999999997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3</v>
      </c>
      <c r="BZ106">
        <v>118</v>
      </c>
      <c r="CA106">
        <v>63</v>
      </c>
      <c r="CB106" t="s">
        <v>3</v>
      </c>
      <c r="CE106">
        <v>0</v>
      </c>
      <c r="CF106">
        <v>0</v>
      </c>
      <c r="CG106">
        <v>0</v>
      </c>
      <c r="CM106">
        <v>0</v>
      </c>
      <c r="CN106" t="s">
        <v>992</v>
      </c>
      <c r="CO106">
        <v>0</v>
      </c>
      <c r="CP106">
        <f t="shared" si="92"/>
        <v>9527.91</v>
      </c>
      <c r="CQ106">
        <f t="shared" si="93"/>
        <v>34456.179900000003</v>
      </c>
      <c r="CR106">
        <f t="shared" si="94"/>
        <v>161.637</v>
      </c>
      <c r="CS106">
        <f t="shared" si="95"/>
        <v>0</v>
      </c>
      <c r="CT106">
        <f t="shared" si="96"/>
        <v>33438.667999999998</v>
      </c>
      <c r="CU106">
        <f t="shared" si="97"/>
        <v>0</v>
      </c>
      <c r="CV106">
        <f t="shared" si="98"/>
        <v>111.55</v>
      </c>
      <c r="CW106">
        <f t="shared" si="99"/>
        <v>0</v>
      </c>
      <c r="CX106">
        <f t="shared" si="100"/>
        <v>0</v>
      </c>
      <c r="CY106">
        <f t="shared" si="101"/>
        <v>4213.2689999999993</v>
      </c>
      <c r="CZ106">
        <f t="shared" si="102"/>
        <v>2013.0063</v>
      </c>
      <c r="DC106" t="s">
        <v>3</v>
      </c>
      <c r="DD106" t="s">
        <v>3</v>
      </c>
      <c r="DE106" t="s">
        <v>133</v>
      </c>
      <c r="DF106" t="s">
        <v>133</v>
      </c>
      <c r="DG106" t="s">
        <v>134</v>
      </c>
      <c r="DH106" t="s">
        <v>3</v>
      </c>
      <c r="DI106" t="s">
        <v>134</v>
      </c>
      <c r="DJ106" t="s">
        <v>133</v>
      </c>
      <c r="DK106" t="s">
        <v>3</v>
      </c>
      <c r="DL106" t="s">
        <v>3</v>
      </c>
      <c r="DM106" t="s">
        <v>3</v>
      </c>
      <c r="DN106">
        <v>0</v>
      </c>
      <c r="DO106">
        <v>0</v>
      </c>
      <c r="DP106">
        <v>1</v>
      </c>
      <c r="DQ106">
        <v>1</v>
      </c>
      <c r="DU106">
        <v>1005</v>
      </c>
      <c r="DV106" t="s">
        <v>255</v>
      </c>
      <c r="DW106" t="s">
        <v>255</v>
      </c>
      <c r="DX106">
        <v>100</v>
      </c>
      <c r="DZ106" t="s">
        <v>3</v>
      </c>
      <c r="EA106" t="s">
        <v>3</v>
      </c>
      <c r="EB106" t="s">
        <v>3</v>
      </c>
      <c r="EC106" t="s">
        <v>3</v>
      </c>
      <c r="EE106">
        <v>29085510</v>
      </c>
      <c r="EF106">
        <v>2</v>
      </c>
      <c r="EG106" t="s">
        <v>135</v>
      </c>
      <c r="EH106">
        <v>0</v>
      </c>
      <c r="EI106" t="s">
        <v>3</v>
      </c>
      <c r="EJ106">
        <v>1</v>
      </c>
      <c r="EK106">
        <v>10001</v>
      </c>
      <c r="EL106" t="s">
        <v>136</v>
      </c>
      <c r="EM106" t="s">
        <v>137</v>
      </c>
      <c r="EO106" t="s">
        <v>138</v>
      </c>
      <c r="EQ106">
        <v>0</v>
      </c>
      <c r="ER106">
        <v>6484.31</v>
      </c>
      <c r="ES106">
        <v>5584.47</v>
      </c>
      <c r="ET106">
        <v>20.05</v>
      </c>
      <c r="EU106">
        <v>0</v>
      </c>
      <c r="EV106">
        <v>879.79</v>
      </c>
      <c r="EW106">
        <v>97</v>
      </c>
      <c r="EX106">
        <v>0</v>
      </c>
      <c r="EY106">
        <v>0</v>
      </c>
      <c r="FQ106">
        <v>0</v>
      </c>
      <c r="FR106">
        <f t="shared" si="103"/>
        <v>0</v>
      </c>
      <c r="FS106">
        <v>0</v>
      </c>
      <c r="FT106" t="s">
        <v>139</v>
      </c>
      <c r="FU106" t="s">
        <v>25</v>
      </c>
      <c r="FV106" t="s">
        <v>25</v>
      </c>
      <c r="FW106" t="s">
        <v>26</v>
      </c>
      <c r="FX106">
        <v>106.2</v>
      </c>
      <c r="FY106">
        <v>53.55</v>
      </c>
      <c r="GA106" t="s">
        <v>3</v>
      </c>
      <c r="GD106">
        <v>1</v>
      </c>
      <c r="GF106">
        <v>1466030338</v>
      </c>
      <c r="GG106">
        <v>2</v>
      </c>
      <c r="GH106">
        <v>1</v>
      </c>
      <c r="GI106">
        <v>2</v>
      </c>
      <c r="GJ106">
        <v>0</v>
      </c>
      <c r="GK106">
        <v>0</v>
      </c>
      <c r="GL106">
        <f t="shared" si="104"/>
        <v>0</v>
      </c>
      <c r="GM106">
        <f t="shared" si="105"/>
        <v>15754.19</v>
      </c>
      <c r="GN106">
        <f t="shared" si="106"/>
        <v>15754.19</v>
      </c>
      <c r="GO106">
        <f t="shared" si="107"/>
        <v>0</v>
      </c>
      <c r="GP106">
        <f t="shared" si="108"/>
        <v>0</v>
      </c>
      <c r="GR106">
        <v>0</v>
      </c>
      <c r="GS106">
        <v>3</v>
      </c>
      <c r="GT106">
        <v>0</v>
      </c>
      <c r="GU106" t="s">
        <v>3</v>
      </c>
      <c r="GV106">
        <f t="shared" si="109"/>
        <v>0</v>
      </c>
      <c r="GW106">
        <v>1</v>
      </c>
      <c r="GX106">
        <f t="shared" si="110"/>
        <v>0</v>
      </c>
      <c r="HA106">
        <v>0</v>
      </c>
      <c r="HB106">
        <v>0</v>
      </c>
      <c r="HC106">
        <f t="shared" si="111"/>
        <v>0</v>
      </c>
      <c r="HE106" t="s">
        <v>3</v>
      </c>
      <c r="HF106" t="s">
        <v>3</v>
      </c>
      <c r="HM106" t="s">
        <v>3</v>
      </c>
      <c r="IK106">
        <v>0</v>
      </c>
    </row>
    <row r="107" spans="1:245">
      <c r="A107">
        <v>17</v>
      </c>
      <c r="B107">
        <v>1</v>
      </c>
      <c r="C107">
        <f>ROW(SmtRes!A169)</f>
        <v>169</v>
      </c>
      <c r="D107">
        <f>ROW(EtalonRes!A162)</f>
        <v>162</v>
      </c>
      <c r="E107" t="s">
        <v>257</v>
      </c>
      <c r="F107" t="s">
        <v>258</v>
      </c>
      <c r="G107" t="s">
        <v>259</v>
      </c>
      <c r="H107" t="s">
        <v>58</v>
      </c>
      <c r="I107">
        <f>ROUND(6/100,9)</f>
        <v>0.06</v>
      </c>
      <c r="J107">
        <v>0</v>
      </c>
      <c r="K107">
        <f>ROUND(6/100,9)</f>
        <v>0.06</v>
      </c>
      <c r="O107">
        <f t="shared" si="77"/>
        <v>1616.25</v>
      </c>
      <c r="P107">
        <f t="shared" si="78"/>
        <v>111.94</v>
      </c>
      <c r="Q107">
        <f t="shared" si="79"/>
        <v>114.72</v>
      </c>
      <c r="R107">
        <f t="shared" si="80"/>
        <v>23.56</v>
      </c>
      <c r="S107">
        <f t="shared" si="81"/>
        <v>1389.59</v>
      </c>
      <c r="T107">
        <f t="shared" si="82"/>
        <v>0</v>
      </c>
      <c r="U107">
        <f t="shared" si="83"/>
        <v>4.2383999999999995</v>
      </c>
      <c r="V107">
        <f t="shared" si="84"/>
        <v>5.28E-2</v>
      </c>
      <c r="W107">
        <f t="shared" si="85"/>
        <v>0</v>
      </c>
      <c r="X107">
        <f t="shared" si="86"/>
        <v>1144.6500000000001</v>
      </c>
      <c r="Y107">
        <f t="shared" si="87"/>
        <v>734.84</v>
      </c>
      <c r="AA107">
        <v>35863109</v>
      </c>
      <c r="AB107">
        <f t="shared" si="88"/>
        <v>1442.38</v>
      </c>
      <c r="AC107">
        <f t="shared" si="89"/>
        <v>515.36</v>
      </c>
      <c r="AD107">
        <f>ROUND((((ET107)-(EU107))+AE107),2)</f>
        <v>226.27</v>
      </c>
      <c r="AE107">
        <f>ROUND((EU107),2)</f>
        <v>11.88</v>
      </c>
      <c r="AF107">
        <f>ROUND((EV107),2)</f>
        <v>700.75</v>
      </c>
      <c r="AG107">
        <f t="shared" si="90"/>
        <v>0</v>
      </c>
      <c r="AH107">
        <f>(EW107)</f>
        <v>70.64</v>
      </c>
      <c r="AI107">
        <f>(EX107)</f>
        <v>0.88</v>
      </c>
      <c r="AJ107">
        <f t="shared" si="91"/>
        <v>0</v>
      </c>
      <c r="AK107">
        <v>1442.38</v>
      </c>
      <c r="AL107">
        <v>515.36</v>
      </c>
      <c r="AM107">
        <v>226.27</v>
      </c>
      <c r="AN107">
        <v>11.88</v>
      </c>
      <c r="AO107">
        <v>700.75</v>
      </c>
      <c r="AP107">
        <v>0</v>
      </c>
      <c r="AQ107">
        <v>70.64</v>
      </c>
      <c r="AR107">
        <v>0.88</v>
      </c>
      <c r="AS107">
        <v>0</v>
      </c>
      <c r="AT107">
        <v>81</v>
      </c>
      <c r="AU107">
        <v>52</v>
      </c>
      <c r="AV107">
        <v>1</v>
      </c>
      <c r="AW107">
        <v>1</v>
      </c>
      <c r="AZ107">
        <v>1</v>
      </c>
      <c r="BA107">
        <v>33.049999999999997</v>
      </c>
      <c r="BB107">
        <v>8.4499999999999993</v>
      </c>
      <c r="BC107">
        <v>3.62</v>
      </c>
      <c r="BD107" t="s">
        <v>3</v>
      </c>
      <c r="BE107" t="s">
        <v>3</v>
      </c>
      <c r="BF107" t="s">
        <v>3</v>
      </c>
      <c r="BG107" t="s">
        <v>3</v>
      </c>
      <c r="BH107">
        <v>0</v>
      </c>
      <c r="BI107">
        <v>2</v>
      </c>
      <c r="BJ107" t="s">
        <v>260</v>
      </c>
      <c r="BM107">
        <v>108001</v>
      </c>
      <c r="BN107">
        <v>0</v>
      </c>
      <c r="BO107" t="s">
        <v>258</v>
      </c>
      <c r="BP107">
        <v>1</v>
      </c>
      <c r="BQ107">
        <v>3</v>
      </c>
      <c r="BR107">
        <v>0</v>
      </c>
      <c r="BS107">
        <v>33.049999999999997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3</v>
      </c>
      <c r="BZ107">
        <v>95</v>
      </c>
      <c r="CA107">
        <v>65</v>
      </c>
      <c r="CB107" t="s">
        <v>3</v>
      </c>
      <c r="CE107">
        <v>0</v>
      </c>
      <c r="CF107">
        <v>0</v>
      </c>
      <c r="CG107">
        <v>0</v>
      </c>
      <c r="CM107">
        <v>0</v>
      </c>
      <c r="CN107" t="s">
        <v>3</v>
      </c>
      <c r="CO107">
        <v>0</v>
      </c>
      <c r="CP107">
        <f t="shared" si="92"/>
        <v>1616.25</v>
      </c>
      <c r="CQ107">
        <f t="shared" si="93"/>
        <v>1865.6032</v>
      </c>
      <c r="CR107">
        <f t="shared" si="94"/>
        <v>1911.9814999999999</v>
      </c>
      <c r="CS107">
        <f t="shared" si="95"/>
        <v>392.63400000000001</v>
      </c>
      <c r="CT107">
        <f t="shared" si="96"/>
        <v>23159.787499999999</v>
      </c>
      <c r="CU107">
        <f t="shared" si="97"/>
        <v>0</v>
      </c>
      <c r="CV107">
        <f t="shared" si="98"/>
        <v>70.64</v>
      </c>
      <c r="CW107">
        <f t="shared" si="99"/>
        <v>0.88</v>
      </c>
      <c r="CX107">
        <f t="shared" si="100"/>
        <v>0</v>
      </c>
      <c r="CY107">
        <f t="shared" si="101"/>
        <v>1144.6514999999999</v>
      </c>
      <c r="CZ107">
        <f t="shared" si="102"/>
        <v>734.83799999999985</v>
      </c>
      <c r="DC107" t="s">
        <v>3</v>
      </c>
      <c r="DD107" t="s">
        <v>3</v>
      </c>
      <c r="DE107" t="s">
        <v>3</v>
      </c>
      <c r="DF107" t="s">
        <v>3</v>
      </c>
      <c r="DG107" t="s">
        <v>3</v>
      </c>
      <c r="DH107" t="s">
        <v>3</v>
      </c>
      <c r="DI107" t="s">
        <v>3</v>
      </c>
      <c r="DJ107" t="s">
        <v>3</v>
      </c>
      <c r="DK107" t="s">
        <v>3</v>
      </c>
      <c r="DL107" t="s">
        <v>3</v>
      </c>
      <c r="DM107" t="s">
        <v>3</v>
      </c>
      <c r="DN107">
        <v>0</v>
      </c>
      <c r="DO107">
        <v>0</v>
      </c>
      <c r="DP107">
        <v>1</v>
      </c>
      <c r="DQ107">
        <v>1</v>
      </c>
      <c r="DU107">
        <v>1010</v>
      </c>
      <c r="DV107" t="s">
        <v>58</v>
      </c>
      <c r="DW107" t="s">
        <v>58</v>
      </c>
      <c r="DX107">
        <v>100</v>
      </c>
      <c r="DZ107" t="s">
        <v>3</v>
      </c>
      <c r="EA107" t="s">
        <v>3</v>
      </c>
      <c r="EB107" t="s">
        <v>3</v>
      </c>
      <c r="EC107" t="s">
        <v>3</v>
      </c>
      <c r="EE107">
        <v>29085386</v>
      </c>
      <c r="EF107">
        <v>3</v>
      </c>
      <c r="EG107" t="s">
        <v>226</v>
      </c>
      <c r="EH107">
        <v>0</v>
      </c>
      <c r="EI107" t="s">
        <v>3</v>
      </c>
      <c r="EJ107">
        <v>2</v>
      </c>
      <c r="EK107">
        <v>108001</v>
      </c>
      <c r="EL107" t="s">
        <v>227</v>
      </c>
      <c r="EM107" t="s">
        <v>228</v>
      </c>
      <c r="EO107" t="s">
        <v>3</v>
      </c>
      <c r="EQ107">
        <v>0</v>
      </c>
      <c r="ER107">
        <v>1442.38</v>
      </c>
      <c r="ES107">
        <v>515.36</v>
      </c>
      <c r="ET107">
        <v>226.27</v>
      </c>
      <c r="EU107">
        <v>11.88</v>
      </c>
      <c r="EV107">
        <v>700.75</v>
      </c>
      <c r="EW107">
        <v>70.64</v>
      </c>
      <c r="EX107">
        <v>0.88</v>
      </c>
      <c r="EY107">
        <v>0</v>
      </c>
      <c r="FQ107">
        <v>0</v>
      </c>
      <c r="FR107">
        <f t="shared" si="103"/>
        <v>0</v>
      </c>
      <c r="FS107">
        <v>0</v>
      </c>
      <c r="FV107" t="s">
        <v>25</v>
      </c>
      <c r="FW107" t="s">
        <v>26</v>
      </c>
      <c r="FX107">
        <v>95</v>
      </c>
      <c r="FY107">
        <v>65</v>
      </c>
      <c r="GA107" t="s">
        <v>3</v>
      </c>
      <c r="GD107">
        <v>1</v>
      </c>
      <c r="GF107">
        <v>232893932</v>
      </c>
      <c r="GG107">
        <v>2</v>
      </c>
      <c r="GH107">
        <v>1</v>
      </c>
      <c r="GI107">
        <v>2</v>
      </c>
      <c r="GJ107">
        <v>0</v>
      </c>
      <c r="GK107">
        <v>0</v>
      </c>
      <c r="GL107">
        <f t="shared" si="104"/>
        <v>0</v>
      </c>
      <c r="GM107">
        <f t="shared" si="105"/>
        <v>3495.74</v>
      </c>
      <c r="GN107">
        <f t="shared" si="106"/>
        <v>0</v>
      </c>
      <c r="GO107">
        <f t="shared" si="107"/>
        <v>3495.74</v>
      </c>
      <c r="GP107">
        <f t="shared" si="108"/>
        <v>0</v>
      </c>
      <c r="GR107">
        <v>0</v>
      </c>
      <c r="GS107">
        <v>3</v>
      </c>
      <c r="GT107">
        <v>0</v>
      </c>
      <c r="GU107" t="s">
        <v>3</v>
      </c>
      <c r="GV107">
        <f t="shared" si="109"/>
        <v>0</v>
      </c>
      <c r="GW107">
        <v>1</v>
      </c>
      <c r="GX107">
        <f t="shared" si="110"/>
        <v>0</v>
      </c>
      <c r="HA107">
        <v>0</v>
      </c>
      <c r="HB107">
        <v>0</v>
      </c>
      <c r="HC107">
        <f t="shared" si="111"/>
        <v>0</v>
      </c>
      <c r="HE107" t="s">
        <v>3</v>
      </c>
      <c r="HF107" t="s">
        <v>3</v>
      </c>
      <c r="HM107" t="s">
        <v>3</v>
      </c>
      <c r="IK107">
        <v>0</v>
      </c>
    </row>
    <row r="108" spans="1:245">
      <c r="A108">
        <v>18</v>
      </c>
      <c r="B108">
        <v>1</v>
      </c>
      <c r="C108">
        <v>168</v>
      </c>
      <c r="E108" t="s">
        <v>261</v>
      </c>
      <c r="F108" t="s">
        <v>262</v>
      </c>
      <c r="G108" t="s">
        <v>263</v>
      </c>
      <c r="H108" t="s">
        <v>237</v>
      </c>
      <c r="I108">
        <f>I107*J108</f>
        <v>6</v>
      </c>
      <c r="J108">
        <v>100</v>
      </c>
      <c r="K108">
        <v>100</v>
      </c>
      <c r="O108">
        <f t="shared" si="77"/>
        <v>326.17</v>
      </c>
      <c r="P108">
        <f t="shared" si="78"/>
        <v>326.17</v>
      </c>
      <c r="Q108">
        <f t="shared" si="79"/>
        <v>0</v>
      </c>
      <c r="R108">
        <f t="shared" si="80"/>
        <v>0</v>
      </c>
      <c r="S108">
        <f t="shared" si="81"/>
        <v>0</v>
      </c>
      <c r="T108">
        <f t="shared" si="82"/>
        <v>0</v>
      </c>
      <c r="U108">
        <f t="shared" si="83"/>
        <v>0</v>
      </c>
      <c r="V108">
        <f t="shared" si="84"/>
        <v>0</v>
      </c>
      <c r="W108">
        <f t="shared" si="85"/>
        <v>1.74</v>
      </c>
      <c r="X108">
        <f t="shared" si="86"/>
        <v>0</v>
      </c>
      <c r="Y108">
        <f t="shared" si="87"/>
        <v>0</v>
      </c>
      <c r="AA108">
        <v>35863109</v>
      </c>
      <c r="AB108">
        <f t="shared" si="88"/>
        <v>15.27</v>
      </c>
      <c r="AC108">
        <f t="shared" si="89"/>
        <v>15.27</v>
      </c>
      <c r="AD108">
        <f>ROUND((((ET108)-(EU108))+AE108),2)</f>
        <v>0</v>
      </c>
      <c r="AE108">
        <f>ROUND((EU108),2)</f>
        <v>0</v>
      </c>
      <c r="AF108">
        <f>ROUND((EV108),2)</f>
        <v>0</v>
      </c>
      <c r="AG108">
        <f t="shared" si="90"/>
        <v>0</v>
      </c>
      <c r="AH108">
        <f>(EW108)</f>
        <v>0</v>
      </c>
      <c r="AI108">
        <f>(EX108)</f>
        <v>0</v>
      </c>
      <c r="AJ108">
        <f t="shared" si="91"/>
        <v>0.28999999999999998</v>
      </c>
      <c r="AK108">
        <v>15.27</v>
      </c>
      <c r="AL108">
        <v>15.27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0.28999999999999998</v>
      </c>
      <c r="AT108">
        <v>0</v>
      </c>
      <c r="AU108">
        <v>0</v>
      </c>
      <c r="AV108">
        <v>1</v>
      </c>
      <c r="AW108">
        <v>1</v>
      </c>
      <c r="AZ108">
        <v>1</v>
      </c>
      <c r="BA108">
        <v>1</v>
      </c>
      <c r="BB108">
        <v>1</v>
      </c>
      <c r="BC108">
        <v>3.56</v>
      </c>
      <c r="BD108" t="s">
        <v>3</v>
      </c>
      <c r="BE108" t="s">
        <v>3</v>
      </c>
      <c r="BF108" t="s">
        <v>3</v>
      </c>
      <c r="BG108" t="s">
        <v>3</v>
      </c>
      <c r="BH108">
        <v>3</v>
      </c>
      <c r="BI108">
        <v>2</v>
      </c>
      <c r="BJ108" t="s">
        <v>264</v>
      </c>
      <c r="BM108">
        <v>500002</v>
      </c>
      <c r="BN108">
        <v>0</v>
      </c>
      <c r="BO108" t="s">
        <v>262</v>
      </c>
      <c r="BP108">
        <v>1</v>
      </c>
      <c r="BQ108">
        <v>12</v>
      </c>
      <c r="BR108">
        <v>0</v>
      </c>
      <c r="BS108">
        <v>1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3</v>
      </c>
      <c r="BZ108">
        <v>0</v>
      </c>
      <c r="CA108">
        <v>0</v>
      </c>
      <c r="CB108" t="s">
        <v>3</v>
      </c>
      <c r="CE108">
        <v>0</v>
      </c>
      <c r="CF108">
        <v>0</v>
      </c>
      <c r="CG108">
        <v>0</v>
      </c>
      <c r="CM108">
        <v>0</v>
      </c>
      <c r="CN108" t="s">
        <v>3</v>
      </c>
      <c r="CO108">
        <v>0</v>
      </c>
      <c r="CP108">
        <f t="shared" si="92"/>
        <v>326.17</v>
      </c>
      <c r="CQ108">
        <f t="shared" si="93"/>
        <v>54.361199999999997</v>
      </c>
      <c r="CR108">
        <f t="shared" si="94"/>
        <v>0</v>
      </c>
      <c r="CS108">
        <f t="shared" si="95"/>
        <v>0</v>
      </c>
      <c r="CT108">
        <f t="shared" si="96"/>
        <v>0</v>
      </c>
      <c r="CU108">
        <f t="shared" si="97"/>
        <v>0</v>
      </c>
      <c r="CV108">
        <f t="shared" si="98"/>
        <v>0</v>
      </c>
      <c r="CW108">
        <f t="shared" si="99"/>
        <v>0</v>
      </c>
      <c r="CX108">
        <f t="shared" si="100"/>
        <v>0.28999999999999998</v>
      </c>
      <c r="CY108">
        <f t="shared" si="101"/>
        <v>0</v>
      </c>
      <c r="CZ108">
        <f t="shared" si="102"/>
        <v>0</v>
      </c>
      <c r="DC108" t="s">
        <v>3</v>
      </c>
      <c r="DD108" t="s">
        <v>3</v>
      </c>
      <c r="DE108" t="s">
        <v>3</v>
      </c>
      <c r="DF108" t="s">
        <v>3</v>
      </c>
      <c r="DG108" t="s">
        <v>3</v>
      </c>
      <c r="DH108" t="s">
        <v>3</v>
      </c>
      <c r="DI108" t="s">
        <v>3</v>
      </c>
      <c r="DJ108" t="s">
        <v>3</v>
      </c>
      <c r="DK108" t="s">
        <v>3</v>
      </c>
      <c r="DL108" t="s">
        <v>3</v>
      </c>
      <c r="DM108" t="s">
        <v>3</v>
      </c>
      <c r="DN108">
        <v>0</v>
      </c>
      <c r="DO108">
        <v>0</v>
      </c>
      <c r="DP108">
        <v>1</v>
      </c>
      <c r="DQ108">
        <v>1</v>
      </c>
      <c r="DU108">
        <v>1010</v>
      </c>
      <c r="DV108" t="s">
        <v>237</v>
      </c>
      <c r="DW108" t="s">
        <v>237</v>
      </c>
      <c r="DX108">
        <v>1</v>
      </c>
      <c r="DZ108" t="s">
        <v>3</v>
      </c>
      <c r="EA108" t="s">
        <v>3</v>
      </c>
      <c r="EB108" t="s">
        <v>3</v>
      </c>
      <c r="EC108" t="s">
        <v>3</v>
      </c>
      <c r="EE108">
        <v>29085444</v>
      </c>
      <c r="EF108">
        <v>12</v>
      </c>
      <c r="EG108" t="s">
        <v>32</v>
      </c>
      <c r="EH108">
        <v>0</v>
      </c>
      <c r="EI108" t="s">
        <v>3</v>
      </c>
      <c r="EJ108">
        <v>2</v>
      </c>
      <c r="EK108">
        <v>500002</v>
      </c>
      <c r="EL108" t="s">
        <v>33</v>
      </c>
      <c r="EM108" t="s">
        <v>34</v>
      </c>
      <c r="EO108" t="s">
        <v>3</v>
      </c>
      <c r="EQ108">
        <v>0</v>
      </c>
      <c r="ER108">
        <v>15.27</v>
      </c>
      <c r="ES108">
        <v>15.27</v>
      </c>
      <c r="ET108">
        <v>0</v>
      </c>
      <c r="EU108">
        <v>0</v>
      </c>
      <c r="EV108">
        <v>0</v>
      </c>
      <c r="EW108">
        <v>0</v>
      </c>
      <c r="EX108">
        <v>0</v>
      </c>
      <c r="FQ108">
        <v>0</v>
      </c>
      <c r="FR108">
        <f t="shared" si="103"/>
        <v>0</v>
      </c>
      <c r="FS108">
        <v>0</v>
      </c>
      <c r="FX108">
        <v>0</v>
      </c>
      <c r="FY108">
        <v>0</v>
      </c>
      <c r="GA108" t="s">
        <v>3</v>
      </c>
      <c r="GD108">
        <v>1</v>
      </c>
      <c r="GF108">
        <v>-1432988646</v>
      </c>
      <c r="GG108">
        <v>2</v>
      </c>
      <c r="GH108">
        <v>1</v>
      </c>
      <c r="GI108">
        <v>2</v>
      </c>
      <c r="GJ108">
        <v>0</v>
      </c>
      <c r="GK108">
        <v>0</v>
      </c>
      <c r="GL108">
        <f t="shared" si="104"/>
        <v>0</v>
      </c>
      <c r="GM108">
        <f t="shared" si="105"/>
        <v>326.17</v>
      </c>
      <c r="GN108">
        <f t="shared" si="106"/>
        <v>0</v>
      </c>
      <c r="GO108">
        <f t="shared" si="107"/>
        <v>326.17</v>
      </c>
      <c r="GP108">
        <f t="shared" si="108"/>
        <v>0</v>
      </c>
      <c r="GR108">
        <v>0</v>
      </c>
      <c r="GS108">
        <v>3</v>
      </c>
      <c r="GT108">
        <v>0</v>
      </c>
      <c r="GU108" t="s">
        <v>3</v>
      </c>
      <c r="GV108">
        <f t="shared" si="109"/>
        <v>0</v>
      </c>
      <c r="GW108">
        <v>1</v>
      </c>
      <c r="GX108">
        <f t="shared" si="110"/>
        <v>0</v>
      </c>
      <c r="HA108">
        <v>0</v>
      </c>
      <c r="HB108">
        <v>0</v>
      </c>
      <c r="HC108">
        <f t="shared" si="111"/>
        <v>0</v>
      </c>
      <c r="HE108" t="s">
        <v>3</v>
      </c>
      <c r="HF108" t="s">
        <v>3</v>
      </c>
      <c r="HM108" t="s">
        <v>3</v>
      </c>
      <c r="IK108">
        <v>0</v>
      </c>
    </row>
    <row r="110" spans="1:245">
      <c r="A110" s="2">
        <v>51</v>
      </c>
      <c r="B110" s="2">
        <f>B76</f>
        <v>1</v>
      </c>
      <c r="C110" s="2">
        <f>A76</f>
        <v>5</v>
      </c>
      <c r="D110" s="2">
        <f>ROW(A76)</f>
        <v>76</v>
      </c>
      <c r="E110" s="2"/>
      <c r="F110" s="2" t="str">
        <f>IF(F76&lt;&gt;"",F76,"")</f>
        <v>Новый подраздел</v>
      </c>
      <c r="G110" s="2" t="str">
        <f>IF(G76&lt;&gt;"",G76,"")</f>
        <v>ремонт</v>
      </c>
      <c r="H110" s="2">
        <v>0</v>
      </c>
      <c r="I110" s="2"/>
      <c r="J110" s="2"/>
      <c r="K110" s="2"/>
      <c r="L110" s="2"/>
      <c r="M110" s="2"/>
      <c r="N110" s="2"/>
      <c r="O110" s="2">
        <f t="shared" ref="O110:T110" si="117">ROUND(AB110,2)</f>
        <v>105207.25</v>
      </c>
      <c r="P110" s="2">
        <f t="shared" si="117"/>
        <v>68700.12</v>
      </c>
      <c r="Q110" s="2">
        <f t="shared" si="117"/>
        <v>1299.56</v>
      </c>
      <c r="R110" s="2">
        <f t="shared" si="117"/>
        <v>495.06</v>
      </c>
      <c r="S110" s="2">
        <f t="shared" si="117"/>
        <v>35207.57</v>
      </c>
      <c r="T110" s="2">
        <f t="shared" si="117"/>
        <v>0</v>
      </c>
      <c r="U110" s="2">
        <f>AH110</f>
        <v>118.3005915</v>
      </c>
      <c r="V110" s="2">
        <f>AI110</f>
        <v>1.4078499999999998</v>
      </c>
      <c r="W110" s="2">
        <f>ROUND(AJ110,2)</f>
        <v>511.48</v>
      </c>
      <c r="X110" s="2">
        <f>ROUND(AK110,2)</f>
        <v>31493.56</v>
      </c>
      <c r="Y110" s="2">
        <f>ROUND(AL110,2)</f>
        <v>15709.15</v>
      </c>
      <c r="Z110" s="2"/>
      <c r="AA110" s="2"/>
      <c r="AB110" s="2">
        <f>ROUND(SUMIF(AA80:AA108,"=35863109",O80:O108),2)</f>
        <v>105207.25</v>
      </c>
      <c r="AC110" s="2">
        <f>ROUND(SUMIF(AA80:AA108,"=35863109",P80:P108),2)</f>
        <v>68700.12</v>
      </c>
      <c r="AD110" s="2">
        <f>ROUND(SUMIF(AA80:AA108,"=35863109",Q80:Q108),2)</f>
        <v>1299.56</v>
      </c>
      <c r="AE110" s="2">
        <f>ROUND(SUMIF(AA80:AA108,"=35863109",R80:R108),2)</f>
        <v>495.06</v>
      </c>
      <c r="AF110" s="2">
        <f>ROUND(SUMIF(AA80:AA108,"=35863109",S80:S108),2)</f>
        <v>35207.57</v>
      </c>
      <c r="AG110" s="2">
        <f>ROUND(SUMIF(AA80:AA108,"=35863109",T80:T108),2)</f>
        <v>0</v>
      </c>
      <c r="AH110" s="2">
        <f>SUMIF(AA80:AA108,"=35863109",U80:U108)</f>
        <v>118.3005915</v>
      </c>
      <c r="AI110" s="2">
        <f>SUMIF(AA80:AA108,"=35863109",V80:V108)</f>
        <v>1.4078499999999998</v>
      </c>
      <c r="AJ110" s="2">
        <f>ROUND(SUMIF(AA80:AA108,"=35863109",W80:W108),2)</f>
        <v>511.48</v>
      </c>
      <c r="AK110" s="2">
        <f>ROUND(SUMIF(AA80:AA108,"=35863109",X80:X108),2)</f>
        <v>31493.56</v>
      </c>
      <c r="AL110" s="2">
        <f>ROUND(SUMIF(AA80:AA108,"=35863109",Y80:Y108),2)</f>
        <v>15709.15</v>
      </c>
      <c r="AM110" s="2"/>
      <c r="AN110" s="2"/>
      <c r="AO110" s="2">
        <f t="shared" ref="AO110:BD110" si="118">ROUND(BX110,2)</f>
        <v>0</v>
      </c>
      <c r="AP110" s="2">
        <f t="shared" si="118"/>
        <v>0</v>
      </c>
      <c r="AQ110" s="2">
        <f t="shared" si="118"/>
        <v>0</v>
      </c>
      <c r="AR110" s="2">
        <f t="shared" si="118"/>
        <v>152409.96</v>
      </c>
      <c r="AS110" s="2">
        <f t="shared" si="118"/>
        <v>147339.09</v>
      </c>
      <c r="AT110" s="2">
        <f t="shared" si="118"/>
        <v>5070.87</v>
      </c>
      <c r="AU110" s="2">
        <f t="shared" si="118"/>
        <v>0</v>
      </c>
      <c r="AV110" s="2">
        <f t="shared" si="118"/>
        <v>68700.12</v>
      </c>
      <c r="AW110" s="2">
        <f t="shared" si="118"/>
        <v>68700.12</v>
      </c>
      <c r="AX110" s="2">
        <f t="shared" si="118"/>
        <v>0</v>
      </c>
      <c r="AY110" s="2">
        <f t="shared" si="118"/>
        <v>68700.12</v>
      </c>
      <c r="AZ110" s="2">
        <f t="shared" si="118"/>
        <v>0</v>
      </c>
      <c r="BA110" s="2">
        <f t="shared" si="118"/>
        <v>0</v>
      </c>
      <c r="BB110" s="2">
        <f t="shared" si="118"/>
        <v>0</v>
      </c>
      <c r="BC110" s="2">
        <f t="shared" si="118"/>
        <v>0</v>
      </c>
      <c r="BD110" s="2">
        <f t="shared" si="118"/>
        <v>0</v>
      </c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>
        <f>ROUND(SUMIF(AA80:AA108,"=35863109",FQ80:FQ108),2)</f>
        <v>0</v>
      </c>
      <c r="BY110" s="2">
        <f>ROUND(SUMIF(AA80:AA108,"=35863109",FR80:FR108),2)</f>
        <v>0</v>
      </c>
      <c r="BZ110" s="2">
        <f>ROUND(SUMIF(AA80:AA108,"=35863109",GL80:GL108),2)</f>
        <v>0</v>
      </c>
      <c r="CA110" s="2">
        <f>ROUND(SUMIF(AA80:AA108,"=35863109",GM80:GM108),2)</f>
        <v>152409.96</v>
      </c>
      <c r="CB110" s="2">
        <f>ROUND(SUMIF(AA80:AA108,"=35863109",GN80:GN108),2)</f>
        <v>147339.09</v>
      </c>
      <c r="CC110" s="2">
        <f>ROUND(SUMIF(AA80:AA108,"=35863109",GO80:GO108),2)</f>
        <v>5070.87</v>
      </c>
      <c r="CD110" s="2">
        <f>ROUND(SUMIF(AA80:AA108,"=35863109",GP80:GP108),2)</f>
        <v>0</v>
      </c>
      <c r="CE110" s="2">
        <f>AC110-BX110</f>
        <v>68700.12</v>
      </c>
      <c r="CF110" s="2">
        <f>AC110-BY110</f>
        <v>68700.12</v>
      </c>
      <c r="CG110" s="2">
        <f>BX110-BZ110</f>
        <v>0</v>
      </c>
      <c r="CH110" s="2">
        <f>AC110-BX110-BY110+BZ110</f>
        <v>68700.12</v>
      </c>
      <c r="CI110" s="2">
        <f>BY110-BZ110</f>
        <v>0</v>
      </c>
      <c r="CJ110" s="2">
        <f>ROUND(SUMIF(AA80:AA108,"=35863109",GX80:GX108),2)</f>
        <v>0</v>
      </c>
      <c r="CK110" s="2">
        <f>ROUND(SUMIF(AA80:AA108,"=35863109",GY80:GY108),2)</f>
        <v>0</v>
      </c>
      <c r="CL110" s="2">
        <f>ROUND(SUMIF(AA80:AA108,"=35863109",GZ80:GZ108),2)</f>
        <v>0</v>
      </c>
      <c r="CM110" s="2">
        <f>ROUND(SUMIF(AA80:AA108,"=35863109",HD80:HD108),2)</f>
        <v>0</v>
      </c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>
        <v>0</v>
      </c>
    </row>
    <row r="112" spans="1:245">
      <c r="A112" s="4">
        <v>50</v>
      </c>
      <c r="B112" s="4">
        <v>0</v>
      </c>
      <c r="C112" s="4">
        <v>0</v>
      </c>
      <c r="D112" s="4">
        <v>1</v>
      </c>
      <c r="E112" s="4">
        <v>201</v>
      </c>
      <c r="F112" s="4">
        <f>ROUND(Source!O110,O112)</f>
        <v>105207.25</v>
      </c>
      <c r="G112" s="4" t="s">
        <v>71</v>
      </c>
      <c r="H112" s="4" t="s">
        <v>72</v>
      </c>
      <c r="I112" s="4"/>
      <c r="J112" s="4"/>
      <c r="K112" s="4">
        <v>201</v>
      </c>
      <c r="L112" s="4">
        <v>1</v>
      </c>
      <c r="M112" s="4">
        <v>3</v>
      </c>
      <c r="N112" s="4" t="s">
        <v>3</v>
      </c>
      <c r="O112" s="4">
        <v>2</v>
      </c>
      <c r="P112" s="4"/>
      <c r="Q112" s="4"/>
      <c r="R112" s="4"/>
      <c r="S112" s="4"/>
      <c r="T112" s="4"/>
      <c r="U112" s="4"/>
      <c r="V112" s="4"/>
      <c r="W112" s="4"/>
    </row>
    <row r="113" spans="1:23">
      <c r="A113" s="4">
        <v>50</v>
      </c>
      <c r="B113" s="4">
        <v>0</v>
      </c>
      <c r="C113" s="4">
        <v>0</v>
      </c>
      <c r="D113" s="4">
        <v>1</v>
      </c>
      <c r="E113" s="4">
        <v>202</v>
      </c>
      <c r="F113" s="4">
        <f>ROUND(Source!P110,O113)</f>
        <v>68700.12</v>
      </c>
      <c r="G113" s="4" t="s">
        <v>73</v>
      </c>
      <c r="H113" s="4" t="s">
        <v>74</v>
      </c>
      <c r="I113" s="4"/>
      <c r="J113" s="4"/>
      <c r="K113" s="4">
        <v>202</v>
      </c>
      <c r="L113" s="4">
        <v>2</v>
      </c>
      <c r="M113" s="4">
        <v>3</v>
      </c>
      <c r="N113" s="4" t="s">
        <v>3</v>
      </c>
      <c r="O113" s="4">
        <v>2</v>
      </c>
      <c r="P113" s="4"/>
      <c r="Q113" s="4"/>
      <c r="R113" s="4"/>
      <c r="S113" s="4"/>
      <c r="T113" s="4"/>
      <c r="U113" s="4"/>
      <c r="V113" s="4"/>
      <c r="W113" s="4"/>
    </row>
    <row r="114" spans="1:23">
      <c r="A114" s="4">
        <v>50</v>
      </c>
      <c r="B114" s="4">
        <v>0</v>
      </c>
      <c r="C114" s="4">
        <v>0</v>
      </c>
      <c r="D114" s="4">
        <v>1</v>
      </c>
      <c r="E114" s="4">
        <v>222</v>
      </c>
      <c r="F114" s="4">
        <f>ROUND(Source!AO110,O114)</f>
        <v>0</v>
      </c>
      <c r="G114" s="4" t="s">
        <v>75</v>
      </c>
      <c r="H114" s="4" t="s">
        <v>76</v>
      </c>
      <c r="I114" s="4"/>
      <c r="J114" s="4"/>
      <c r="K114" s="4">
        <v>222</v>
      </c>
      <c r="L114" s="4">
        <v>3</v>
      </c>
      <c r="M114" s="4">
        <v>3</v>
      </c>
      <c r="N114" s="4" t="s">
        <v>3</v>
      </c>
      <c r="O114" s="4">
        <v>2</v>
      </c>
      <c r="P114" s="4"/>
      <c r="Q114" s="4"/>
      <c r="R114" s="4"/>
      <c r="S114" s="4"/>
      <c r="T114" s="4"/>
      <c r="U114" s="4"/>
      <c r="V114" s="4"/>
      <c r="W114" s="4"/>
    </row>
    <row r="115" spans="1:23">
      <c r="A115" s="4">
        <v>50</v>
      </c>
      <c r="B115" s="4">
        <v>0</v>
      </c>
      <c r="C115" s="4">
        <v>0</v>
      </c>
      <c r="D115" s="4">
        <v>1</v>
      </c>
      <c r="E115" s="4">
        <v>225</v>
      </c>
      <c r="F115" s="4">
        <f>ROUND(Source!AV110,O115)</f>
        <v>68700.12</v>
      </c>
      <c r="G115" s="4" t="s">
        <v>77</v>
      </c>
      <c r="H115" s="4" t="s">
        <v>78</v>
      </c>
      <c r="I115" s="4"/>
      <c r="J115" s="4"/>
      <c r="K115" s="4">
        <v>225</v>
      </c>
      <c r="L115" s="4">
        <v>4</v>
      </c>
      <c r="M115" s="4">
        <v>3</v>
      </c>
      <c r="N115" s="4" t="s">
        <v>3</v>
      </c>
      <c r="O115" s="4">
        <v>2</v>
      </c>
      <c r="P115" s="4"/>
      <c r="Q115" s="4"/>
      <c r="R115" s="4"/>
      <c r="S115" s="4"/>
      <c r="T115" s="4"/>
      <c r="U115" s="4"/>
      <c r="V115" s="4"/>
      <c r="W115" s="4"/>
    </row>
    <row r="116" spans="1:23">
      <c r="A116" s="4">
        <v>50</v>
      </c>
      <c r="B116" s="4">
        <v>0</v>
      </c>
      <c r="C116" s="4">
        <v>0</v>
      </c>
      <c r="D116" s="4">
        <v>1</v>
      </c>
      <c r="E116" s="4">
        <v>226</v>
      </c>
      <c r="F116" s="4">
        <f>ROUND(Source!AW110,O116)</f>
        <v>68700.12</v>
      </c>
      <c r="G116" s="4" t="s">
        <v>79</v>
      </c>
      <c r="H116" s="4" t="s">
        <v>80</v>
      </c>
      <c r="I116" s="4"/>
      <c r="J116" s="4"/>
      <c r="K116" s="4">
        <v>226</v>
      </c>
      <c r="L116" s="4">
        <v>5</v>
      </c>
      <c r="M116" s="4">
        <v>3</v>
      </c>
      <c r="N116" s="4" t="s">
        <v>3</v>
      </c>
      <c r="O116" s="4">
        <v>2</v>
      </c>
      <c r="P116" s="4"/>
      <c r="Q116" s="4"/>
      <c r="R116" s="4"/>
      <c r="S116" s="4"/>
      <c r="T116" s="4"/>
      <c r="U116" s="4"/>
      <c r="V116" s="4"/>
      <c r="W116" s="4"/>
    </row>
    <row r="117" spans="1:23">
      <c r="A117" s="4">
        <v>50</v>
      </c>
      <c r="B117" s="4">
        <v>0</v>
      </c>
      <c r="C117" s="4">
        <v>0</v>
      </c>
      <c r="D117" s="4">
        <v>1</v>
      </c>
      <c r="E117" s="4">
        <v>227</v>
      </c>
      <c r="F117" s="4">
        <f>ROUND(Source!AX110,O117)</f>
        <v>0</v>
      </c>
      <c r="G117" s="4" t="s">
        <v>81</v>
      </c>
      <c r="H117" s="4" t="s">
        <v>82</v>
      </c>
      <c r="I117" s="4"/>
      <c r="J117" s="4"/>
      <c r="K117" s="4">
        <v>227</v>
      </c>
      <c r="L117" s="4">
        <v>6</v>
      </c>
      <c r="M117" s="4">
        <v>3</v>
      </c>
      <c r="N117" s="4" t="s">
        <v>3</v>
      </c>
      <c r="O117" s="4">
        <v>2</v>
      </c>
      <c r="P117" s="4"/>
      <c r="Q117" s="4"/>
      <c r="R117" s="4"/>
      <c r="S117" s="4"/>
      <c r="T117" s="4"/>
      <c r="U117" s="4"/>
      <c r="V117" s="4"/>
      <c r="W117" s="4"/>
    </row>
    <row r="118" spans="1:23">
      <c r="A118" s="4">
        <v>50</v>
      </c>
      <c r="B118" s="4">
        <v>0</v>
      </c>
      <c r="C118" s="4">
        <v>0</v>
      </c>
      <c r="D118" s="4">
        <v>1</v>
      </c>
      <c r="E118" s="4">
        <v>228</v>
      </c>
      <c r="F118" s="4">
        <f>ROUND(Source!AY110,O118)</f>
        <v>68700.12</v>
      </c>
      <c r="G118" s="4" t="s">
        <v>83</v>
      </c>
      <c r="H118" s="4" t="s">
        <v>84</v>
      </c>
      <c r="I118" s="4"/>
      <c r="J118" s="4"/>
      <c r="K118" s="4">
        <v>228</v>
      </c>
      <c r="L118" s="4">
        <v>7</v>
      </c>
      <c r="M118" s="4">
        <v>3</v>
      </c>
      <c r="N118" s="4" t="s">
        <v>3</v>
      </c>
      <c r="O118" s="4">
        <v>2</v>
      </c>
      <c r="P118" s="4"/>
      <c r="Q118" s="4"/>
      <c r="R118" s="4"/>
      <c r="S118" s="4"/>
      <c r="T118" s="4"/>
      <c r="U118" s="4"/>
      <c r="V118" s="4"/>
      <c r="W118" s="4"/>
    </row>
    <row r="119" spans="1:23">
      <c r="A119" s="4">
        <v>50</v>
      </c>
      <c r="B119" s="4">
        <v>0</v>
      </c>
      <c r="C119" s="4">
        <v>0</v>
      </c>
      <c r="D119" s="4">
        <v>1</v>
      </c>
      <c r="E119" s="4">
        <v>216</v>
      </c>
      <c r="F119" s="4">
        <f>ROUND(Source!AP110,O119)</f>
        <v>0</v>
      </c>
      <c r="G119" s="4" t="s">
        <v>85</v>
      </c>
      <c r="H119" s="4" t="s">
        <v>86</v>
      </c>
      <c r="I119" s="4"/>
      <c r="J119" s="4"/>
      <c r="K119" s="4">
        <v>216</v>
      </c>
      <c r="L119" s="4">
        <v>8</v>
      </c>
      <c r="M119" s="4">
        <v>3</v>
      </c>
      <c r="N119" s="4" t="s">
        <v>3</v>
      </c>
      <c r="O119" s="4">
        <v>2</v>
      </c>
      <c r="P119" s="4"/>
      <c r="Q119" s="4"/>
      <c r="R119" s="4"/>
      <c r="S119" s="4"/>
      <c r="T119" s="4"/>
      <c r="U119" s="4"/>
      <c r="V119" s="4"/>
      <c r="W119" s="4"/>
    </row>
    <row r="120" spans="1:23">
      <c r="A120" s="4">
        <v>50</v>
      </c>
      <c r="B120" s="4">
        <v>0</v>
      </c>
      <c r="C120" s="4">
        <v>0</v>
      </c>
      <c r="D120" s="4">
        <v>1</v>
      </c>
      <c r="E120" s="4">
        <v>223</v>
      </c>
      <c r="F120" s="4">
        <f>ROUND(Source!AQ110,O120)</f>
        <v>0</v>
      </c>
      <c r="G120" s="4" t="s">
        <v>87</v>
      </c>
      <c r="H120" s="4" t="s">
        <v>88</v>
      </c>
      <c r="I120" s="4"/>
      <c r="J120" s="4"/>
      <c r="K120" s="4">
        <v>223</v>
      </c>
      <c r="L120" s="4">
        <v>9</v>
      </c>
      <c r="M120" s="4">
        <v>3</v>
      </c>
      <c r="N120" s="4" t="s">
        <v>3</v>
      </c>
      <c r="O120" s="4">
        <v>2</v>
      </c>
      <c r="P120" s="4"/>
      <c r="Q120" s="4"/>
      <c r="R120" s="4"/>
      <c r="S120" s="4"/>
      <c r="T120" s="4"/>
      <c r="U120" s="4"/>
      <c r="V120" s="4"/>
      <c r="W120" s="4"/>
    </row>
    <row r="121" spans="1:23">
      <c r="A121" s="4">
        <v>50</v>
      </c>
      <c r="B121" s="4">
        <v>0</v>
      </c>
      <c r="C121" s="4">
        <v>0</v>
      </c>
      <c r="D121" s="4">
        <v>1</v>
      </c>
      <c r="E121" s="4">
        <v>229</v>
      </c>
      <c r="F121" s="4">
        <f>ROUND(Source!AZ110,O121)</f>
        <v>0</v>
      </c>
      <c r="G121" s="4" t="s">
        <v>89</v>
      </c>
      <c r="H121" s="4" t="s">
        <v>90</v>
      </c>
      <c r="I121" s="4"/>
      <c r="J121" s="4"/>
      <c r="K121" s="4">
        <v>229</v>
      </c>
      <c r="L121" s="4">
        <v>10</v>
      </c>
      <c r="M121" s="4">
        <v>3</v>
      </c>
      <c r="N121" s="4" t="s">
        <v>3</v>
      </c>
      <c r="O121" s="4">
        <v>2</v>
      </c>
      <c r="P121" s="4"/>
      <c r="Q121" s="4"/>
      <c r="R121" s="4"/>
      <c r="S121" s="4"/>
      <c r="T121" s="4"/>
      <c r="U121" s="4"/>
      <c r="V121" s="4"/>
      <c r="W121" s="4"/>
    </row>
    <row r="122" spans="1:23">
      <c r="A122" s="4">
        <v>50</v>
      </c>
      <c r="B122" s="4">
        <v>0</v>
      </c>
      <c r="C122" s="4">
        <v>0</v>
      </c>
      <c r="D122" s="4">
        <v>1</v>
      </c>
      <c r="E122" s="4">
        <v>203</v>
      </c>
      <c r="F122" s="4">
        <f>ROUND(Source!Q110,O122)</f>
        <v>1299.56</v>
      </c>
      <c r="G122" s="4" t="s">
        <v>91</v>
      </c>
      <c r="H122" s="4" t="s">
        <v>92</v>
      </c>
      <c r="I122" s="4"/>
      <c r="J122" s="4"/>
      <c r="K122" s="4">
        <v>203</v>
      </c>
      <c r="L122" s="4">
        <v>11</v>
      </c>
      <c r="M122" s="4">
        <v>3</v>
      </c>
      <c r="N122" s="4" t="s">
        <v>3</v>
      </c>
      <c r="O122" s="4">
        <v>2</v>
      </c>
      <c r="P122" s="4"/>
      <c r="Q122" s="4"/>
      <c r="R122" s="4"/>
      <c r="S122" s="4"/>
      <c r="T122" s="4"/>
      <c r="U122" s="4"/>
      <c r="V122" s="4"/>
      <c r="W122" s="4"/>
    </row>
    <row r="123" spans="1:23">
      <c r="A123" s="4">
        <v>50</v>
      </c>
      <c r="B123" s="4">
        <v>0</v>
      </c>
      <c r="C123" s="4">
        <v>0</v>
      </c>
      <c r="D123" s="4">
        <v>1</v>
      </c>
      <c r="E123" s="4">
        <v>231</v>
      </c>
      <c r="F123" s="4">
        <f>ROUND(Source!BB110,O123)</f>
        <v>0</v>
      </c>
      <c r="G123" s="4" t="s">
        <v>93</v>
      </c>
      <c r="H123" s="4" t="s">
        <v>94</v>
      </c>
      <c r="I123" s="4"/>
      <c r="J123" s="4"/>
      <c r="K123" s="4">
        <v>231</v>
      </c>
      <c r="L123" s="4">
        <v>12</v>
      </c>
      <c r="M123" s="4">
        <v>3</v>
      </c>
      <c r="N123" s="4" t="s">
        <v>3</v>
      </c>
      <c r="O123" s="4">
        <v>2</v>
      </c>
      <c r="P123" s="4"/>
      <c r="Q123" s="4"/>
      <c r="R123" s="4"/>
      <c r="S123" s="4"/>
      <c r="T123" s="4"/>
      <c r="U123" s="4"/>
      <c r="V123" s="4"/>
      <c r="W123" s="4"/>
    </row>
    <row r="124" spans="1:23">
      <c r="A124" s="4">
        <v>50</v>
      </c>
      <c r="B124" s="4">
        <v>0</v>
      </c>
      <c r="C124" s="4">
        <v>0</v>
      </c>
      <c r="D124" s="4">
        <v>1</v>
      </c>
      <c r="E124" s="4">
        <v>204</v>
      </c>
      <c r="F124" s="4">
        <f>ROUND(Source!R110,O124)</f>
        <v>495.06</v>
      </c>
      <c r="G124" s="4" t="s">
        <v>95</v>
      </c>
      <c r="H124" s="4" t="s">
        <v>96</v>
      </c>
      <c r="I124" s="4"/>
      <c r="J124" s="4"/>
      <c r="K124" s="4">
        <v>204</v>
      </c>
      <c r="L124" s="4">
        <v>13</v>
      </c>
      <c r="M124" s="4">
        <v>3</v>
      </c>
      <c r="N124" s="4" t="s">
        <v>3</v>
      </c>
      <c r="O124" s="4">
        <v>2</v>
      </c>
      <c r="P124" s="4"/>
      <c r="Q124" s="4"/>
      <c r="R124" s="4"/>
      <c r="S124" s="4"/>
      <c r="T124" s="4"/>
      <c r="U124" s="4"/>
      <c r="V124" s="4"/>
      <c r="W124" s="4"/>
    </row>
    <row r="125" spans="1:23">
      <c r="A125" s="4">
        <v>50</v>
      </c>
      <c r="B125" s="4">
        <v>0</v>
      </c>
      <c r="C125" s="4">
        <v>0</v>
      </c>
      <c r="D125" s="4">
        <v>1</v>
      </c>
      <c r="E125" s="4">
        <v>205</v>
      </c>
      <c r="F125" s="4">
        <f>ROUND(Source!S110,O125)</f>
        <v>35207.57</v>
      </c>
      <c r="G125" s="4" t="s">
        <v>97</v>
      </c>
      <c r="H125" s="4" t="s">
        <v>98</v>
      </c>
      <c r="I125" s="4"/>
      <c r="J125" s="4"/>
      <c r="K125" s="4">
        <v>205</v>
      </c>
      <c r="L125" s="4">
        <v>14</v>
      </c>
      <c r="M125" s="4">
        <v>3</v>
      </c>
      <c r="N125" s="4" t="s">
        <v>3</v>
      </c>
      <c r="O125" s="4">
        <v>2</v>
      </c>
      <c r="P125" s="4"/>
      <c r="Q125" s="4"/>
      <c r="R125" s="4"/>
      <c r="S125" s="4"/>
      <c r="T125" s="4"/>
      <c r="U125" s="4"/>
      <c r="V125" s="4"/>
      <c r="W125" s="4"/>
    </row>
    <row r="126" spans="1:23">
      <c r="A126" s="4">
        <v>50</v>
      </c>
      <c r="B126" s="4">
        <v>0</v>
      </c>
      <c r="C126" s="4">
        <v>0</v>
      </c>
      <c r="D126" s="4">
        <v>1</v>
      </c>
      <c r="E126" s="4">
        <v>232</v>
      </c>
      <c r="F126" s="4">
        <f>ROUND(Source!BC110,O126)</f>
        <v>0</v>
      </c>
      <c r="G126" s="4" t="s">
        <v>99</v>
      </c>
      <c r="H126" s="4" t="s">
        <v>100</v>
      </c>
      <c r="I126" s="4"/>
      <c r="J126" s="4"/>
      <c r="K126" s="4">
        <v>232</v>
      </c>
      <c r="L126" s="4">
        <v>15</v>
      </c>
      <c r="M126" s="4">
        <v>3</v>
      </c>
      <c r="N126" s="4" t="s">
        <v>3</v>
      </c>
      <c r="O126" s="4">
        <v>2</v>
      </c>
      <c r="P126" s="4"/>
      <c r="Q126" s="4"/>
      <c r="R126" s="4"/>
      <c r="S126" s="4"/>
      <c r="T126" s="4"/>
      <c r="U126" s="4"/>
      <c r="V126" s="4"/>
      <c r="W126" s="4"/>
    </row>
    <row r="127" spans="1:23">
      <c r="A127" s="4">
        <v>50</v>
      </c>
      <c r="B127" s="4">
        <v>0</v>
      </c>
      <c r="C127" s="4">
        <v>0</v>
      </c>
      <c r="D127" s="4">
        <v>1</v>
      </c>
      <c r="E127" s="4">
        <v>214</v>
      </c>
      <c r="F127" s="4">
        <f>ROUND(Source!AS110,O127)</f>
        <v>147339.09</v>
      </c>
      <c r="G127" s="4" t="s">
        <v>101</v>
      </c>
      <c r="H127" s="4" t="s">
        <v>102</v>
      </c>
      <c r="I127" s="4"/>
      <c r="J127" s="4"/>
      <c r="K127" s="4">
        <v>214</v>
      </c>
      <c r="L127" s="4">
        <v>16</v>
      </c>
      <c r="M127" s="4">
        <v>3</v>
      </c>
      <c r="N127" s="4" t="s">
        <v>3</v>
      </c>
      <c r="O127" s="4">
        <v>2</v>
      </c>
      <c r="P127" s="4"/>
      <c r="Q127" s="4"/>
      <c r="R127" s="4"/>
      <c r="S127" s="4"/>
      <c r="T127" s="4"/>
      <c r="U127" s="4"/>
      <c r="V127" s="4"/>
      <c r="W127" s="4"/>
    </row>
    <row r="128" spans="1:23">
      <c r="A128" s="4">
        <v>50</v>
      </c>
      <c r="B128" s="4">
        <v>0</v>
      </c>
      <c r="C128" s="4">
        <v>0</v>
      </c>
      <c r="D128" s="4">
        <v>1</v>
      </c>
      <c r="E128" s="4">
        <v>215</v>
      </c>
      <c r="F128" s="4">
        <f>ROUND(Source!AT110,O128)</f>
        <v>5070.87</v>
      </c>
      <c r="G128" s="4" t="s">
        <v>103</v>
      </c>
      <c r="H128" s="4" t="s">
        <v>104</v>
      </c>
      <c r="I128" s="4"/>
      <c r="J128" s="4"/>
      <c r="K128" s="4">
        <v>215</v>
      </c>
      <c r="L128" s="4">
        <v>17</v>
      </c>
      <c r="M128" s="4">
        <v>3</v>
      </c>
      <c r="N128" s="4" t="s">
        <v>3</v>
      </c>
      <c r="O128" s="4">
        <v>2</v>
      </c>
      <c r="P128" s="4"/>
      <c r="Q128" s="4"/>
      <c r="R128" s="4"/>
      <c r="S128" s="4"/>
      <c r="T128" s="4"/>
      <c r="U128" s="4"/>
      <c r="V128" s="4"/>
      <c r="W128" s="4"/>
    </row>
    <row r="129" spans="1:206">
      <c r="A129" s="4">
        <v>50</v>
      </c>
      <c r="B129" s="4">
        <v>0</v>
      </c>
      <c r="C129" s="4">
        <v>0</v>
      </c>
      <c r="D129" s="4">
        <v>1</v>
      </c>
      <c r="E129" s="4">
        <v>217</v>
      </c>
      <c r="F129" s="4">
        <f>ROUND(Source!AU110,O129)</f>
        <v>0</v>
      </c>
      <c r="G129" s="4" t="s">
        <v>105</v>
      </c>
      <c r="H129" s="4" t="s">
        <v>106</v>
      </c>
      <c r="I129" s="4"/>
      <c r="J129" s="4"/>
      <c r="K129" s="4">
        <v>217</v>
      </c>
      <c r="L129" s="4">
        <v>18</v>
      </c>
      <c r="M129" s="4">
        <v>3</v>
      </c>
      <c r="N129" s="4" t="s">
        <v>3</v>
      </c>
      <c r="O129" s="4">
        <v>2</v>
      </c>
      <c r="P129" s="4"/>
      <c r="Q129" s="4"/>
      <c r="R129" s="4"/>
      <c r="S129" s="4"/>
      <c r="T129" s="4"/>
      <c r="U129" s="4"/>
      <c r="V129" s="4"/>
      <c r="W129" s="4"/>
    </row>
    <row r="130" spans="1:206">
      <c r="A130" s="4">
        <v>50</v>
      </c>
      <c r="B130" s="4">
        <v>0</v>
      </c>
      <c r="C130" s="4">
        <v>0</v>
      </c>
      <c r="D130" s="4">
        <v>1</v>
      </c>
      <c r="E130" s="4">
        <v>230</v>
      </c>
      <c r="F130" s="4">
        <f>ROUND(Source!BA110,O130)</f>
        <v>0</v>
      </c>
      <c r="G130" s="4" t="s">
        <v>107</v>
      </c>
      <c r="H130" s="4" t="s">
        <v>108</v>
      </c>
      <c r="I130" s="4"/>
      <c r="J130" s="4"/>
      <c r="K130" s="4">
        <v>230</v>
      </c>
      <c r="L130" s="4">
        <v>19</v>
      </c>
      <c r="M130" s="4">
        <v>3</v>
      </c>
      <c r="N130" s="4" t="s">
        <v>3</v>
      </c>
      <c r="O130" s="4">
        <v>2</v>
      </c>
      <c r="P130" s="4"/>
      <c r="Q130" s="4"/>
      <c r="R130" s="4"/>
      <c r="S130" s="4"/>
      <c r="T130" s="4"/>
      <c r="U130" s="4"/>
      <c r="V130" s="4"/>
      <c r="W130" s="4"/>
    </row>
    <row r="131" spans="1:206">
      <c r="A131" s="4">
        <v>50</v>
      </c>
      <c r="B131" s="4">
        <v>0</v>
      </c>
      <c r="C131" s="4">
        <v>0</v>
      </c>
      <c r="D131" s="4">
        <v>1</v>
      </c>
      <c r="E131" s="4">
        <v>206</v>
      </c>
      <c r="F131" s="4">
        <f>ROUND(Source!T110,O131)</f>
        <v>0</v>
      </c>
      <c r="G131" s="4" t="s">
        <v>109</v>
      </c>
      <c r="H131" s="4" t="s">
        <v>110</v>
      </c>
      <c r="I131" s="4"/>
      <c r="J131" s="4"/>
      <c r="K131" s="4">
        <v>206</v>
      </c>
      <c r="L131" s="4">
        <v>20</v>
      </c>
      <c r="M131" s="4">
        <v>3</v>
      </c>
      <c r="N131" s="4" t="s">
        <v>3</v>
      </c>
      <c r="O131" s="4">
        <v>2</v>
      </c>
      <c r="P131" s="4"/>
      <c r="Q131" s="4"/>
      <c r="R131" s="4"/>
      <c r="S131" s="4"/>
      <c r="T131" s="4"/>
      <c r="U131" s="4"/>
      <c r="V131" s="4"/>
      <c r="W131" s="4"/>
    </row>
    <row r="132" spans="1:206">
      <c r="A132" s="4">
        <v>50</v>
      </c>
      <c r="B132" s="4">
        <v>0</v>
      </c>
      <c r="C132" s="4">
        <v>0</v>
      </c>
      <c r="D132" s="4">
        <v>1</v>
      </c>
      <c r="E132" s="4">
        <v>207</v>
      </c>
      <c r="F132" s="4">
        <f>Source!U110</f>
        <v>118.3005915</v>
      </c>
      <c r="G132" s="4" t="s">
        <v>111</v>
      </c>
      <c r="H132" s="4" t="s">
        <v>112</v>
      </c>
      <c r="I132" s="4"/>
      <c r="J132" s="4"/>
      <c r="K132" s="4">
        <v>207</v>
      </c>
      <c r="L132" s="4">
        <v>21</v>
      </c>
      <c r="M132" s="4">
        <v>3</v>
      </c>
      <c r="N132" s="4" t="s">
        <v>3</v>
      </c>
      <c r="O132" s="4">
        <v>-1</v>
      </c>
      <c r="P132" s="4"/>
      <c r="Q132" s="4"/>
      <c r="R132" s="4"/>
      <c r="S132" s="4"/>
      <c r="T132" s="4"/>
      <c r="U132" s="4"/>
      <c r="V132" s="4"/>
      <c r="W132" s="4"/>
    </row>
    <row r="133" spans="1:206">
      <c r="A133" s="4">
        <v>50</v>
      </c>
      <c r="B133" s="4">
        <v>0</v>
      </c>
      <c r="C133" s="4">
        <v>0</v>
      </c>
      <c r="D133" s="4">
        <v>1</v>
      </c>
      <c r="E133" s="4">
        <v>208</v>
      </c>
      <c r="F133" s="4">
        <f>Source!V110</f>
        <v>1.4078499999999998</v>
      </c>
      <c r="G133" s="4" t="s">
        <v>113</v>
      </c>
      <c r="H133" s="4" t="s">
        <v>114</v>
      </c>
      <c r="I133" s="4"/>
      <c r="J133" s="4"/>
      <c r="K133" s="4">
        <v>208</v>
      </c>
      <c r="L133" s="4">
        <v>22</v>
      </c>
      <c r="M133" s="4">
        <v>3</v>
      </c>
      <c r="N133" s="4" t="s">
        <v>3</v>
      </c>
      <c r="O133" s="4">
        <v>-1</v>
      </c>
      <c r="P133" s="4"/>
      <c r="Q133" s="4"/>
      <c r="R133" s="4"/>
      <c r="S133" s="4"/>
      <c r="T133" s="4"/>
      <c r="U133" s="4"/>
      <c r="V133" s="4"/>
      <c r="W133" s="4"/>
    </row>
    <row r="134" spans="1:206">
      <c r="A134" s="4">
        <v>50</v>
      </c>
      <c r="B134" s="4">
        <v>0</v>
      </c>
      <c r="C134" s="4">
        <v>0</v>
      </c>
      <c r="D134" s="4">
        <v>1</v>
      </c>
      <c r="E134" s="4">
        <v>209</v>
      </c>
      <c r="F134" s="4">
        <f>ROUND(Source!W110,O134)</f>
        <v>511.48</v>
      </c>
      <c r="G134" s="4" t="s">
        <v>115</v>
      </c>
      <c r="H134" s="4" t="s">
        <v>116</v>
      </c>
      <c r="I134" s="4"/>
      <c r="J134" s="4"/>
      <c r="K134" s="4">
        <v>209</v>
      </c>
      <c r="L134" s="4">
        <v>23</v>
      </c>
      <c r="M134" s="4">
        <v>3</v>
      </c>
      <c r="N134" s="4" t="s">
        <v>3</v>
      </c>
      <c r="O134" s="4">
        <v>2</v>
      </c>
      <c r="P134" s="4"/>
      <c r="Q134" s="4"/>
      <c r="R134" s="4"/>
      <c r="S134" s="4"/>
      <c r="T134" s="4"/>
      <c r="U134" s="4"/>
      <c r="V134" s="4"/>
      <c r="W134" s="4"/>
    </row>
    <row r="135" spans="1:206">
      <c r="A135" s="4">
        <v>50</v>
      </c>
      <c r="B135" s="4">
        <v>0</v>
      </c>
      <c r="C135" s="4">
        <v>0</v>
      </c>
      <c r="D135" s="4">
        <v>1</v>
      </c>
      <c r="E135" s="4">
        <v>233</v>
      </c>
      <c r="F135" s="4">
        <f>ROUND(Source!BD110,O135)</f>
        <v>0</v>
      </c>
      <c r="G135" s="4" t="s">
        <v>117</v>
      </c>
      <c r="H135" s="4" t="s">
        <v>118</v>
      </c>
      <c r="I135" s="4"/>
      <c r="J135" s="4"/>
      <c r="K135" s="4">
        <v>233</v>
      </c>
      <c r="L135" s="4">
        <v>24</v>
      </c>
      <c r="M135" s="4">
        <v>3</v>
      </c>
      <c r="N135" s="4" t="s">
        <v>3</v>
      </c>
      <c r="O135" s="4">
        <v>2</v>
      </c>
      <c r="P135" s="4"/>
      <c r="Q135" s="4"/>
      <c r="R135" s="4"/>
      <c r="S135" s="4"/>
      <c r="T135" s="4"/>
      <c r="U135" s="4"/>
      <c r="V135" s="4"/>
      <c r="W135" s="4"/>
    </row>
    <row r="136" spans="1:206">
      <c r="A136" s="4">
        <v>50</v>
      </c>
      <c r="B136" s="4">
        <v>0</v>
      </c>
      <c r="C136" s="4">
        <v>0</v>
      </c>
      <c r="D136" s="4">
        <v>1</v>
      </c>
      <c r="E136" s="4">
        <v>210</v>
      </c>
      <c r="F136" s="4">
        <f>ROUND(Source!X110,O136)</f>
        <v>31493.56</v>
      </c>
      <c r="G136" s="4" t="s">
        <v>119</v>
      </c>
      <c r="H136" s="4" t="s">
        <v>120</v>
      </c>
      <c r="I136" s="4"/>
      <c r="J136" s="4"/>
      <c r="K136" s="4">
        <v>210</v>
      </c>
      <c r="L136" s="4">
        <v>25</v>
      </c>
      <c r="M136" s="4">
        <v>3</v>
      </c>
      <c r="N136" s="4" t="s">
        <v>3</v>
      </c>
      <c r="O136" s="4">
        <v>2</v>
      </c>
      <c r="P136" s="4"/>
      <c r="Q136" s="4"/>
      <c r="R136" s="4"/>
      <c r="S136" s="4"/>
      <c r="T136" s="4"/>
      <c r="U136" s="4"/>
      <c r="V136" s="4"/>
      <c r="W136" s="4"/>
    </row>
    <row r="137" spans="1:206">
      <c r="A137" s="4">
        <v>50</v>
      </c>
      <c r="B137" s="4">
        <v>0</v>
      </c>
      <c r="C137" s="4">
        <v>0</v>
      </c>
      <c r="D137" s="4">
        <v>1</v>
      </c>
      <c r="E137" s="4">
        <v>211</v>
      </c>
      <c r="F137" s="4">
        <f>ROUND(Source!Y110,O137)</f>
        <v>15709.15</v>
      </c>
      <c r="G137" s="4" t="s">
        <v>121</v>
      </c>
      <c r="H137" s="4" t="s">
        <v>122</v>
      </c>
      <c r="I137" s="4"/>
      <c r="J137" s="4"/>
      <c r="K137" s="4">
        <v>211</v>
      </c>
      <c r="L137" s="4">
        <v>26</v>
      </c>
      <c r="M137" s="4">
        <v>3</v>
      </c>
      <c r="N137" s="4" t="s">
        <v>3</v>
      </c>
      <c r="O137" s="4">
        <v>2</v>
      </c>
      <c r="P137" s="4"/>
      <c r="Q137" s="4"/>
      <c r="R137" s="4"/>
      <c r="S137" s="4"/>
      <c r="T137" s="4"/>
      <c r="U137" s="4"/>
      <c r="V137" s="4"/>
      <c r="W137" s="4"/>
    </row>
    <row r="138" spans="1:206">
      <c r="A138" s="4">
        <v>50</v>
      </c>
      <c r="B138" s="4">
        <v>0</v>
      </c>
      <c r="C138" s="4">
        <v>0</v>
      </c>
      <c r="D138" s="4">
        <v>1</v>
      </c>
      <c r="E138" s="4">
        <v>0</v>
      </c>
      <c r="F138" s="4">
        <f>ROUND(Source!AR110,O138)</f>
        <v>152409.96</v>
      </c>
      <c r="G138" s="4" t="s">
        <v>123</v>
      </c>
      <c r="H138" s="4" t="s">
        <v>124</v>
      </c>
      <c r="I138" s="4"/>
      <c r="J138" s="4"/>
      <c r="K138" s="4">
        <v>224</v>
      </c>
      <c r="L138" s="4">
        <v>27</v>
      </c>
      <c r="M138" s="4">
        <v>3</v>
      </c>
      <c r="N138" s="4" t="s">
        <v>3</v>
      </c>
      <c r="O138" s="4">
        <v>2</v>
      </c>
      <c r="P138" s="4"/>
      <c r="Q138" s="4"/>
      <c r="R138" s="4"/>
      <c r="S138" s="4"/>
      <c r="T138" s="4"/>
      <c r="U138" s="4"/>
      <c r="V138" s="4"/>
      <c r="W138" s="4"/>
    </row>
    <row r="139" spans="1:206">
      <c r="A139" s="4">
        <v>50</v>
      </c>
      <c r="B139" s="4">
        <v>1</v>
      </c>
      <c r="C139" s="4">
        <v>0</v>
      </c>
      <c r="D139" s="4">
        <v>2</v>
      </c>
      <c r="E139" s="4">
        <v>0</v>
      </c>
      <c r="F139" s="4">
        <f>ROUND(F138*0.18,O139)</f>
        <v>27433.8</v>
      </c>
      <c r="G139" s="4" t="s">
        <v>125</v>
      </c>
      <c r="H139" s="4" t="s">
        <v>125</v>
      </c>
      <c r="I139" s="4"/>
      <c r="J139" s="4"/>
      <c r="K139" s="4">
        <v>212</v>
      </c>
      <c r="L139" s="4">
        <v>28</v>
      </c>
      <c r="M139" s="4">
        <v>0</v>
      </c>
      <c r="N139" s="4" t="s">
        <v>3</v>
      </c>
      <c r="O139" s="4">
        <v>1</v>
      </c>
      <c r="P139" s="4"/>
      <c r="Q139" s="4"/>
      <c r="R139" s="4"/>
      <c r="S139" s="4"/>
      <c r="T139" s="4"/>
      <c r="U139" s="4"/>
      <c r="V139" s="4"/>
      <c r="W139" s="4"/>
    </row>
    <row r="140" spans="1:206">
      <c r="A140" s="4">
        <v>50</v>
      </c>
      <c r="B140" s="4">
        <v>1</v>
      </c>
      <c r="C140" s="4">
        <v>0</v>
      </c>
      <c r="D140" s="4">
        <v>2</v>
      </c>
      <c r="E140" s="4">
        <v>224</v>
      </c>
      <c r="F140" s="4">
        <f>ROUND(F138*1.18,O140)</f>
        <v>179843.8</v>
      </c>
      <c r="G140" s="4" t="s">
        <v>126</v>
      </c>
      <c r="H140" s="4" t="s">
        <v>127</v>
      </c>
      <c r="I140" s="4"/>
      <c r="J140" s="4"/>
      <c r="K140" s="4">
        <v>212</v>
      </c>
      <c r="L140" s="4">
        <v>29</v>
      </c>
      <c r="M140" s="4">
        <v>0</v>
      </c>
      <c r="N140" s="4" t="s">
        <v>3</v>
      </c>
      <c r="O140" s="4">
        <v>1</v>
      </c>
      <c r="P140" s="4"/>
      <c r="Q140" s="4"/>
      <c r="R140" s="4"/>
      <c r="S140" s="4"/>
      <c r="T140" s="4"/>
      <c r="U140" s="4"/>
      <c r="V140" s="4"/>
      <c r="W140" s="4"/>
    </row>
    <row r="142" spans="1:206">
      <c r="A142" s="2">
        <v>51</v>
      </c>
      <c r="B142" s="2">
        <f>B24</f>
        <v>1</v>
      </c>
      <c r="C142" s="2">
        <f>A24</f>
        <v>4</v>
      </c>
      <c r="D142" s="2">
        <f>ROW(A24)</f>
        <v>24</v>
      </c>
      <c r="E142" s="2"/>
      <c r="F142" s="2" t="str">
        <f>IF(F24&lt;&gt;"",F24,"")</f>
        <v>Новый раздел</v>
      </c>
      <c r="G142" s="2" t="str">
        <f>IF(G24&lt;&gt;"",G24,"")</f>
        <v>комната 1-25 карантин</v>
      </c>
      <c r="H142" s="2">
        <v>0</v>
      </c>
      <c r="I142" s="2"/>
      <c r="J142" s="2"/>
      <c r="K142" s="2"/>
      <c r="L142" s="2"/>
      <c r="M142" s="2"/>
      <c r="N142" s="2"/>
      <c r="O142" s="2">
        <f t="shared" ref="O142:T142" si="119">ROUND(O44+O110+AB142,2)</f>
        <v>107510.34</v>
      </c>
      <c r="P142" s="2">
        <f t="shared" si="119"/>
        <v>68700.12</v>
      </c>
      <c r="Q142" s="2">
        <f t="shared" si="119"/>
        <v>1352.88</v>
      </c>
      <c r="R142" s="2">
        <f t="shared" si="119"/>
        <v>530.77</v>
      </c>
      <c r="S142" s="2">
        <f t="shared" si="119"/>
        <v>37457.339999999997</v>
      </c>
      <c r="T142" s="2">
        <f t="shared" si="119"/>
        <v>0</v>
      </c>
      <c r="U142" s="2">
        <f>U44+U110+AH142</f>
        <v>126.91641749999999</v>
      </c>
      <c r="V142" s="2">
        <f>V44+V110+AI142</f>
        <v>1.5080499999999999</v>
      </c>
      <c r="W142" s="2">
        <f>ROUND(W44+W110+AJ142,2)</f>
        <v>511.48</v>
      </c>
      <c r="X142" s="2">
        <f>ROUND(X44+X110+AK142,2)</f>
        <v>33083.42</v>
      </c>
      <c r="Y142" s="2">
        <f>ROUND(Y44+Y110+AL142,2)</f>
        <v>16896.150000000001</v>
      </c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>
        <f t="shared" ref="AO142:BD142" si="120">ROUND(AO44+AO110+BX142,2)</f>
        <v>0</v>
      </c>
      <c r="AP142" s="2">
        <f t="shared" si="120"/>
        <v>0</v>
      </c>
      <c r="AQ142" s="2">
        <f t="shared" si="120"/>
        <v>0</v>
      </c>
      <c r="AR142" s="2">
        <f t="shared" si="120"/>
        <v>157489.91</v>
      </c>
      <c r="AS142" s="2">
        <f t="shared" si="120"/>
        <v>152419.04</v>
      </c>
      <c r="AT142" s="2">
        <f t="shared" si="120"/>
        <v>5070.87</v>
      </c>
      <c r="AU142" s="2">
        <f t="shared" si="120"/>
        <v>0</v>
      </c>
      <c r="AV142" s="2">
        <f t="shared" si="120"/>
        <v>68700.12</v>
      </c>
      <c r="AW142" s="2">
        <f t="shared" si="120"/>
        <v>68700.12</v>
      </c>
      <c r="AX142" s="2">
        <f t="shared" si="120"/>
        <v>0</v>
      </c>
      <c r="AY142" s="2">
        <f t="shared" si="120"/>
        <v>68700.12</v>
      </c>
      <c r="AZ142" s="2">
        <f t="shared" si="120"/>
        <v>0</v>
      </c>
      <c r="BA142" s="2">
        <f t="shared" si="120"/>
        <v>0</v>
      </c>
      <c r="BB142" s="2">
        <f t="shared" si="120"/>
        <v>0</v>
      </c>
      <c r="BC142" s="2">
        <f t="shared" si="120"/>
        <v>0</v>
      </c>
      <c r="BD142" s="2">
        <f t="shared" si="120"/>
        <v>0</v>
      </c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>
        <v>0</v>
      </c>
    </row>
    <row r="144" spans="1:206">
      <c r="A144" s="4">
        <v>50</v>
      </c>
      <c r="B144" s="4">
        <v>0</v>
      </c>
      <c r="C144" s="4">
        <v>0</v>
      </c>
      <c r="D144" s="4">
        <v>1</v>
      </c>
      <c r="E144" s="4">
        <v>201</v>
      </c>
      <c r="F144" s="4">
        <f>ROUND(Source!O142,O144)</f>
        <v>107510.34</v>
      </c>
      <c r="G144" s="4" t="s">
        <v>71</v>
      </c>
      <c r="H144" s="4" t="s">
        <v>72</v>
      </c>
      <c r="I144" s="4"/>
      <c r="J144" s="4"/>
      <c r="K144" s="4">
        <v>201</v>
      </c>
      <c r="L144" s="4">
        <v>1</v>
      </c>
      <c r="M144" s="4">
        <v>3</v>
      </c>
      <c r="N144" s="4" t="s">
        <v>3</v>
      </c>
      <c r="O144" s="4">
        <v>2</v>
      </c>
      <c r="P144" s="4"/>
      <c r="Q144" s="4"/>
      <c r="R144" s="4"/>
      <c r="S144" s="4"/>
      <c r="T144" s="4"/>
      <c r="U144" s="4"/>
      <c r="V144" s="4"/>
      <c r="W144" s="4"/>
    </row>
    <row r="145" spans="1:23">
      <c r="A145" s="4">
        <v>50</v>
      </c>
      <c r="B145" s="4">
        <v>0</v>
      </c>
      <c r="C145" s="4">
        <v>0</v>
      </c>
      <c r="D145" s="4">
        <v>1</v>
      </c>
      <c r="E145" s="4">
        <v>202</v>
      </c>
      <c r="F145" s="4">
        <f>ROUND(Source!P142,O145)</f>
        <v>68700.12</v>
      </c>
      <c r="G145" s="4" t="s">
        <v>73</v>
      </c>
      <c r="H145" s="4" t="s">
        <v>74</v>
      </c>
      <c r="I145" s="4"/>
      <c r="J145" s="4"/>
      <c r="K145" s="4">
        <v>202</v>
      </c>
      <c r="L145" s="4">
        <v>2</v>
      </c>
      <c r="M145" s="4">
        <v>3</v>
      </c>
      <c r="N145" s="4" t="s">
        <v>3</v>
      </c>
      <c r="O145" s="4">
        <v>2</v>
      </c>
      <c r="P145" s="4"/>
      <c r="Q145" s="4"/>
      <c r="R145" s="4"/>
      <c r="S145" s="4"/>
      <c r="T145" s="4"/>
      <c r="U145" s="4"/>
      <c r="V145" s="4"/>
      <c r="W145" s="4"/>
    </row>
    <row r="146" spans="1:23">
      <c r="A146" s="4">
        <v>50</v>
      </c>
      <c r="B146" s="4">
        <v>0</v>
      </c>
      <c r="C146" s="4">
        <v>0</v>
      </c>
      <c r="D146" s="4">
        <v>1</v>
      </c>
      <c r="E146" s="4">
        <v>222</v>
      </c>
      <c r="F146" s="4">
        <f>ROUND(Source!AO142,O146)</f>
        <v>0</v>
      </c>
      <c r="G146" s="4" t="s">
        <v>75</v>
      </c>
      <c r="H146" s="4" t="s">
        <v>76</v>
      </c>
      <c r="I146" s="4"/>
      <c r="J146" s="4"/>
      <c r="K146" s="4">
        <v>222</v>
      </c>
      <c r="L146" s="4">
        <v>3</v>
      </c>
      <c r="M146" s="4">
        <v>3</v>
      </c>
      <c r="N146" s="4" t="s">
        <v>3</v>
      </c>
      <c r="O146" s="4">
        <v>2</v>
      </c>
      <c r="P146" s="4"/>
      <c r="Q146" s="4"/>
      <c r="R146" s="4"/>
      <c r="S146" s="4"/>
      <c r="T146" s="4"/>
      <c r="U146" s="4"/>
      <c r="V146" s="4"/>
      <c r="W146" s="4"/>
    </row>
    <row r="147" spans="1:23">
      <c r="A147" s="4">
        <v>50</v>
      </c>
      <c r="B147" s="4">
        <v>0</v>
      </c>
      <c r="C147" s="4">
        <v>0</v>
      </c>
      <c r="D147" s="4">
        <v>1</v>
      </c>
      <c r="E147" s="4">
        <v>225</v>
      </c>
      <c r="F147" s="4">
        <f>ROUND(Source!AV142,O147)</f>
        <v>68700.12</v>
      </c>
      <c r="G147" s="4" t="s">
        <v>77</v>
      </c>
      <c r="H147" s="4" t="s">
        <v>78</v>
      </c>
      <c r="I147" s="4"/>
      <c r="J147" s="4"/>
      <c r="K147" s="4">
        <v>225</v>
      </c>
      <c r="L147" s="4">
        <v>4</v>
      </c>
      <c r="M147" s="4">
        <v>3</v>
      </c>
      <c r="N147" s="4" t="s">
        <v>3</v>
      </c>
      <c r="O147" s="4">
        <v>2</v>
      </c>
      <c r="P147" s="4"/>
      <c r="Q147" s="4"/>
      <c r="R147" s="4"/>
      <c r="S147" s="4"/>
      <c r="T147" s="4"/>
      <c r="U147" s="4"/>
      <c r="V147" s="4"/>
      <c r="W147" s="4"/>
    </row>
    <row r="148" spans="1:23">
      <c r="A148" s="4">
        <v>50</v>
      </c>
      <c r="B148" s="4">
        <v>0</v>
      </c>
      <c r="C148" s="4">
        <v>0</v>
      </c>
      <c r="D148" s="4">
        <v>1</v>
      </c>
      <c r="E148" s="4">
        <v>226</v>
      </c>
      <c r="F148" s="4">
        <f>ROUND(Source!AW142,O148)</f>
        <v>68700.12</v>
      </c>
      <c r="G148" s="4" t="s">
        <v>79</v>
      </c>
      <c r="H148" s="4" t="s">
        <v>80</v>
      </c>
      <c r="I148" s="4"/>
      <c r="J148" s="4"/>
      <c r="K148" s="4">
        <v>226</v>
      </c>
      <c r="L148" s="4">
        <v>5</v>
      </c>
      <c r="M148" s="4">
        <v>3</v>
      </c>
      <c r="N148" s="4" t="s">
        <v>3</v>
      </c>
      <c r="O148" s="4">
        <v>2</v>
      </c>
      <c r="P148" s="4"/>
      <c r="Q148" s="4"/>
      <c r="R148" s="4"/>
      <c r="S148" s="4"/>
      <c r="T148" s="4"/>
      <c r="U148" s="4"/>
      <c r="V148" s="4"/>
      <c r="W148" s="4"/>
    </row>
    <row r="149" spans="1:23">
      <c r="A149" s="4">
        <v>50</v>
      </c>
      <c r="B149" s="4">
        <v>0</v>
      </c>
      <c r="C149" s="4">
        <v>0</v>
      </c>
      <c r="D149" s="4">
        <v>1</v>
      </c>
      <c r="E149" s="4">
        <v>227</v>
      </c>
      <c r="F149" s="4">
        <f>ROUND(Source!AX142,O149)</f>
        <v>0</v>
      </c>
      <c r="G149" s="4" t="s">
        <v>81</v>
      </c>
      <c r="H149" s="4" t="s">
        <v>82</v>
      </c>
      <c r="I149" s="4"/>
      <c r="J149" s="4"/>
      <c r="K149" s="4">
        <v>227</v>
      </c>
      <c r="L149" s="4">
        <v>6</v>
      </c>
      <c r="M149" s="4">
        <v>3</v>
      </c>
      <c r="N149" s="4" t="s">
        <v>3</v>
      </c>
      <c r="O149" s="4">
        <v>2</v>
      </c>
      <c r="P149" s="4"/>
      <c r="Q149" s="4"/>
      <c r="R149" s="4"/>
      <c r="S149" s="4"/>
      <c r="T149" s="4"/>
      <c r="U149" s="4"/>
      <c r="V149" s="4"/>
      <c r="W149" s="4"/>
    </row>
    <row r="150" spans="1:23">
      <c r="A150" s="4">
        <v>50</v>
      </c>
      <c r="B150" s="4">
        <v>0</v>
      </c>
      <c r="C150" s="4">
        <v>0</v>
      </c>
      <c r="D150" s="4">
        <v>1</v>
      </c>
      <c r="E150" s="4">
        <v>228</v>
      </c>
      <c r="F150" s="4">
        <f>ROUND(Source!AY142,O150)</f>
        <v>68700.12</v>
      </c>
      <c r="G150" s="4" t="s">
        <v>83</v>
      </c>
      <c r="H150" s="4" t="s">
        <v>84</v>
      </c>
      <c r="I150" s="4"/>
      <c r="J150" s="4"/>
      <c r="K150" s="4">
        <v>228</v>
      </c>
      <c r="L150" s="4">
        <v>7</v>
      </c>
      <c r="M150" s="4">
        <v>3</v>
      </c>
      <c r="N150" s="4" t="s">
        <v>3</v>
      </c>
      <c r="O150" s="4">
        <v>2</v>
      </c>
      <c r="P150" s="4"/>
      <c r="Q150" s="4"/>
      <c r="R150" s="4"/>
      <c r="S150" s="4"/>
      <c r="T150" s="4"/>
      <c r="U150" s="4"/>
      <c r="V150" s="4"/>
      <c r="W150" s="4"/>
    </row>
    <row r="151" spans="1:23">
      <c r="A151" s="4">
        <v>50</v>
      </c>
      <c r="B151" s="4">
        <v>0</v>
      </c>
      <c r="C151" s="4">
        <v>0</v>
      </c>
      <c r="D151" s="4">
        <v>1</v>
      </c>
      <c r="E151" s="4">
        <v>216</v>
      </c>
      <c r="F151" s="4">
        <f>ROUND(Source!AP142,O151)</f>
        <v>0</v>
      </c>
      <c r="G151" s="4" t="s">
        <v>85</v>
      </c>
      <c r="H151" s="4" t="s">
        <v>86</v>
      </c>
      <c r="I151" s="4"/>
      <c r="J151" s="4"/>
      <c r="K151" s="4">
        <v>216</v>
      </c>
      <c r="L151" s="4">
        <v>8</v>
      </c>
      <c r="M151" s="4">
        <v>3</v>
      </c>
      <c r="N151" s="4" t="s">
        <v>3</v>
      </c>
      <c r="O151" s="4">
        <v>2</v>
      </c>
      <c r="P151" s="4"/>
      <c r="Q151" s="4"/>
      <c r="R151" s="4"/>
      <c r="S151" s="4"/>
      <c r="T151" s="4"/>
      <c r="U151" s="4"/>
      <c r="V151" s="4"/>
      <c r="W151" s="4"/>
    </row>
    <row r="152" spans="1:23">
      <c r="A152" s="4">
        <v>50</v>
      </c>
      <c r="B152" s="4">
        <v>0</v>
      </c>
      <c r="C152" s="4">
        <v>0</v>
      </c>
      <c r="D152" s="4">
        <v>1</v>
      </c>
      <c r="E152" s="4">
        <v>223</v>
      </c>
      <c r="F152" s="4">
        <f>ROUND(Source!AQ142,O152)</f>
        <v>0</v>
      </c>
      <c r="G152" s="4" t="s">
        <v>87</v>
      </c>
      <c r="H152" s="4" t="s">
        <v>88</v>
      </c>
      <c r="I152" s="4"/>
      <c r="J152" s="4"/>
      <c r="K152" s="4">
        <v>223</v>
      </c>
      <c r="L152" s="4">
        <v>9</v>
      </c>
      <c r="M152" s="4">
        <v>3</v>
      </c>
      <c r="N152" s="4" t="s">
        <v>3</v>
      </c>
      <c r="O152" s="4">
        <v>2</v>
      </c>
      <c r="P152" s="4"/>
      <c r="Q152" s="4"/>
      <c r="R152" s="4"/>
      <c r="S152" s="4"/>
      <c r="T152" s="4"/>
      <c r="U152" s="4"/>
      <c r="V152" s="4"/>
      <c r="W152" s="4"/>
    </row>
    <row r="153" spans="1:23">
      <c r="A153" s="4">
        <v>50</v>
      </c>
      <c r="B153" s="4">
        <v>0</v>
      </c>
      <c r="C153" s="4">
        <v>0</v>
      </c>
      <c r="D153" s="4">
        <v>1</v>
      </c>
      <c r="E153" s="4">
        <v>229</v>
      </c>
      <c r="F153" s="4">
        <f>ROUND(Source!AZ142,O153)</f>
        <v>0</v>
      </c>
      <c r="G153" s="4" t="s">
        <v>89</v>
      </c>
      <c r="H153" s="4" t="s">
        <v>90</v>
      </c>
      <c r="I153" s="4"/>
      <c r="J153" s="4"/>
      <c r="K153" s="4">
        <v>229</v>
      </c>
      <c r="L153" s="4">
        <v>10</v>
      </c>
      <c r="M153" s="4">
        <v>3</v>
      </c>
      <c r="N153" s="4" t="s">
        <v>3</v>
      </c>
      <c r="O153" s="4">
        <v>2</v>
      </c>
      <c r="P153" s="4"/>
      <c r="Q153" s="4"/>
      <c r="R153" s="4"/>
      <c r="S153" s="4"/>
      <c r="T153" s="4"/>
      <c r="U153" s="4"/>
      <c r="V153" s="4"/>
      <c r="W153" s="4"/>
    </row>
    <row r="154" spans="1:23">
      <c r="A154" s="4">
        <v>50</v>
      </c>
      <c r="B154" s="4">
        <v>0</v>
      </c>
      <c r="C154" s="4">
        <v>0</v>
      </c>
      <c r="D154" s="4">
        <v>1</v>
      </c>
      <c r="E154" s="4">
        <v>203</v>
      </c>
      <c r="F154" s="4">
        <f>ROUND(Source!Q142,O154)</f>
        <v>1352.88</v>
      </c>
      <c r="G154" s="4" t="s">
        <v>91</v>
      </c>
      <c r="H154" s="4" t="s">
        <v>92</v>
      </c>
      <c r="I154" s="4"/>
      <c r="J154" s="4"/>
      <c r="K154" s="4">
        <v>203</v>
      </c>
      <c r="L154" s="4">
        <v>11</v>
      </c>
      <c r="M154" s="4">
        <v>3</v>
      </c>
      <c r="N154" s="4" t="s">
        <v>3</v>
      </c>
      <c r="O154" s="4">
        <v>2</v>
      </c>
      <c r="P154" s="4"/>
      <c r="Q154" s="4"/>
      <c r="R154" s="4"/>
      <c r="S154" s="4"/>
      <c r="T154" s="4"/>
      <c r="U154" s="4"/>
      <c r="V154" s="4"/>
      <c r="W154" s="4"/>
    </row>
    <row r="155" spans="1:23">
      <c r="A155" s="4">
        <v>50</v>
      </c>
      <c r="B155" s="4">
        <v>0</v>
      </c>
      <c r="C155" s="4">
        <v>0</v>
      </c>
      <c r="D155" s="4">
        <v>1</v>
      </c>
      <c r="E155" s="4">
        <v>231</v>
      </c>
      <c r="F155" s="4">
        <f>ROUND(Source!BB142,O155)</f>
        <v>0</v>
      </c>
      <c r="G155" s="4" t="s">
        <v>93</v>
      </c>
      <c r="H155" s="4" t="s">
        <v>94</v>
      </c>
      <c r="I155" s="4"/>
      <c r="J155" s="4"/>
      <c r="K155" s="4">
        <v>231</v>
      </c>
      <c r="L155" s="4">
        <v>12</v>
      </c>
      <c r="M155" s="4">
        <v>3</v>
      </c>
      <c r="N155" s="4" t="s">
        <v>3</v>
      </c>
      <c r="O155" s="4">
        <v>2</v>
      </c>
      <c r="P155" s="4"/>
      <c r="Q155" s="4"/>
      <c r="R155" s="4"/>
      <c r="S155" s="4"/>
      <c r="T155" s="4"/>
      <c r="U155" s="4"/>
      <c r="V155" s="4"/>
      <c r="W155" s="4"/>
    </row>
    <row r="156" spans="1:23">
      <c r="A156" s="4">
        <v>50</v>
      </c>
      <c r="B156" s="4">
        <v>0</v>
      </c>
      <c r="C156" s="4">
        <v>0</v>
      </c>
      <c r="D156" s="4">
        <v>1</v>
      </c>
      <c r="E156" s="4">
        <v>204</v>
      </c>
      <c r="F156" s="4">
        <f>ROUND(Source!R142,O156)</f>
        <v>530.77</v>
      </c>
      <c r="G156" s="4" t="s">
        <v>95</v>
      </c>
      <c r="H156" s="4" t="s">
        <v>96</v>
      </c>
      <c r="I156" s="4"/>
      <c r="J156" s="4"/>
      <c r="K156" s="4">
        <v>204</v>
      </c>
      <c r="L156" s="4">
        <v>13</v>
      </c>
      <c r="M156" s="4">
        <v>3</v>
      </c>
      <c r="N156" s="4" t="s">
        <v>3</v>
      </c>
      <c r="O156" s="4">
        <v>2</v>
      </c>
      <c r="P156" s="4"/>
      <c r="Q156" s="4"/>
      <c r="R156" s="4"/>
      <c r="S156" s="4"/>
      <c r="T156" s="4"/>
      <c r="U156" s="4"/>
      <c r="V156" s="4"/>
      <c r="W156" s="4"/>
    </row>
    <row r="157" spans="1:23">
      <c r="A157" s="4">
        <v>50</v>
      </c>
      <c r="B157" s="4">
        <v>0</v>
      </c>
      <c r="C157" s="4">
        <v>0</v>
      </c>
      <c r="D157" s="4">
        <v>1</v>
      </c>
      <c r="E157" s="4">
        <v>205</v>
      </c>
      <c r="F157" s="4">
        <f>ROUND(Source!S142,O157)</f>
        <v>37457.339999999997</v>
      </c>
      <c r="G157" s="4" t="s">
        <v>97</v>
      </c>
      <c r="H157" s="4" t="s">
        <v>98</v>
      </c>
      <c r="I157" s="4"/>
      <c r="J157" s="4"/>
      <c r="K157" s="4">
        <v>205</v>
      </c>
      <c r="L157" s="4">
        <v>14</v>
      </c>
      <c r="M157" s="4">
        <v>3</v>
      </c>
      <c r="N157" s="4" t="s">
        <v>3</v>
      </c>
      <c r="O157" s="4">
        <v>2</v>
      </c>
      <c r="P157" s="4"/>
      <c r="Q157" s="4"/>
      <c r="R157" s="4"/>
      <c r="S157" s="4"/>
      <c r="T157" s="4"/>
      <c r="U157" s="4"/>
      <c r="V157" s="4"/>
      <c r="W157" s="4"/>
    </row>
    <row r="158" spans="1:23">
      <c r="A158" s="4">
        <v>50</v>
      </c>
      <c r="B158" s="4">
        <v>0</v>
      </c>
      <c r="C158" s="4">
        <v>0</v>
      </c>
      <c r="D158" s="4">
        <v>1</v>
      </c>
      <c r="E158" s="4">
        <v>232</v>
      </c>
      <c r="F158" s="4">
        <f>ROUND(Source!BC142,O158)</f>
        <v>0</v>
      </c>
      <c r="G158" s="4" t="s">
        <v>99</v>
      </c>
      <c r="H158" s="4" t="s">
        <v>100</v>
      </c>
      <c r="I158" s="4"/>
      <c r="J158" s="4"/>
      <c r="K158" s="4">
        <v>232</v>
      </c>
      <c r="L158" s="4">
        <v>15</v>
      </c>
      <c r="M158" s="4">
        <v>3</v>
      </c>
      <c r="N158" s="4" t="s">
        <v>3</v>
      </c>
      <c r="O158" s="4">
        <v>2</v>
      </c>
      <c r="P158" s="4"/>
      <c r="Q158" s="4"/>
      <c r="R158" s="4"/>
      <c r="S158" s="4"/>
      <c r="T158" s="4"/>
      <c r="U158" s="4"/>
      <c r="V158" s="4"/>
      <c r="W158" s="4"/>
    </row>
    <row r="159" spans="1:23">
      <c r="A159" s="4">
        <v>50</v>
      </c>
      <c r="B159" s="4">
        <v>0</v>
      </c>
      <c r="C159" s="4">
        <v>0</v>
      </c>
      <c r="D159" s="4">
        <v>1</v>
      </c>
      <c r="E159" s="4">
        <v>214</v>
      </c>
      <c r="F159" s="4">
        <f>ROUND(Source!AS142,O159)</f>
        <v>152419.04</v>
      </c>
      <c r="G159" s="4" t="s">
        <v>101</v>
      </c>
      <c r="H159" s="4" t="s">
        <v>102</v>
      </c>
      <c r="I159" s="4"/>
      <c r="J159" s="4"/>
      <c r="K159" s="4">
        <v>214</v>
      </c>
      <c r="L159" s="4">
        <v>16</v>
      </c>
      <c r="M159" s="4">
        <v>3</v>
      </c>
      <c r="N159" s="4" t="s">
        <v>3</v>
      </c>
      <c r="O159" s="4">
        <v>2</v>
      </c>
      <c r="P159" s="4"/>
      <c r="Q159" s="4"/>
      <c r="R159" s="4"/>
      <c r="S159" s="4"/>
      <c r="T159" s="4"/>
      <c r="U159" s="4"/>
      <c r="V159" s="4"/>
      <c r="W159" s="4"/>
    </row>
    <row r="160" spans="1:23">
      <c r="A160" s="4">
        <v>50</v>
      </c>
      <c r="B160" s="4">
        <v>0</v>
      </c>
      <c r="C160" s="4">
        <v>0</v>
      </c>
      <c r="D160" s="4">
        <v>1</v>
      </c>
      <c r="E160" s="4">
        <v>215</v>
      </c>
      <c r="F160" s="4">
        <f>ROUND(Source!AT142,O160)</f>
        <v>5070.87</v>
      </c>
      <c r="G160" s="4" t="s">
        <v>103</v>
      </c>
      <c r="H160" s="4" t="s">
        <v>104</v>
      </c>
      <c r="I160" s="4"/>
      <c r="J160" s="4"/>
      <c r="K160" s="4">
        <v>215</v>
      </c>
      <c r="L160" s="4">
        <v>17</v>
      </c>
      <c r="M160" s="4">
        <v>3</v>
      </c>
      <c r="N160" s="4" t="s">
        <v>3</v>
      </c>
      <c r="O160" s="4">
        <v>2</v>
      </c>
      <c r="P160" s="4"/>
      <c r="Q160" s="4"/>
      <c r="R160" s="4"/>
      <c r="S160" s="4"/>
      <c r="T160" s="4"/>
      <c r="U160" s="4"/>
      <c r="V160" s="4"/>
      <c r="W160" s="4"/>
    </row>
    <row r="161" spans="1:206">
      <c r="A161" s="4">
        <v>50</v>
      </c>
      <c r="B161" s="4">
        <v>0</v>
      </c>
      <c r="C161" s="4">
        <v>0</v>
      </c>
      <c r="D161" s="4">
        <v>1</v>
      </c>
      <c r="E161" s="4">
        <v>217</v>
      </c>
      <c r="F161" s="4">
        <f>ROUND(Source!AU142,O161)</f>
        <v>0</v>
      </c>
      <c r="G161" s="4" t="s">
        <v>105</v>
      </c>
      <c r="H161" s="4" t="s">
        <v>106</v>
      </c>
      <c r="I161" s="4"/>
      <c r="J161" s="4"/>
      <c r="K161" s="4">
        <v>217</v>
      </c>
      <c r="L161" s="4">
        <v>18</v>
      </c>
      <c r="M161" s="4">
        <v>3</v>
      </c>
      <c r="N161" s="4" t="s">
        <v>3</v>
      </c>
      <c r="O161" s="4">
        <v>2</v>
      </c>
      <c r="P161" s="4"/>
      <c r="Q161" s="4"/>
      <c r="R161" s="4"/>
      <c r="S161" s="4"/>
      <c r="T161" s="4"/>
      <c r="U161" s="4"/>
      <c r="V161" s="4"/>
      <c r="W161" s="4"/>
    </row>
    <row r="162" spans="1:206">
      <c r="A162" s="4">
        <v>50</v>
      </c>
      <c r="B162" s="4">
        <v>0</v>
      </c>
      <c r="C162" s="4">
        <v>0</v>
      </c>
      <c r="D162" s="4">
        <v>1</v>
      </c>
      <c r="E162" s="4">
        <v>230</v>
      </c>
      <c r="F162" s="4">
        <f>ROUND(Source!BA142,O162)</f>
        <v>0</v>
      </c>
      <c r="G162" s="4" t="s">
        <v>107</v>
      </c>
      <c r="H162" s="4" t="s">
        <v>108</v>
      </c>
      <c r="I162" s="4"/>
      <c r="J162" s="4"/>
      <c r="K162" s="4">
        <v>230</v>
      </c>
      <c r="L162" s="4">
        <v>19</v>
      </c>
      <c r="M162" s="4">
        <v>3</v>
      </c>
      <c r="N162" s="4" t="s">
        <v>3</v>
      </c>
      <c r="O162" s="4">
        <v>2</v>
      </c>
      <c r="P162" s="4"/>
      <c r="Q162" s="4"/>
      <c r="R162" s="4"/>
      <c r="S162" s="4"/>
      <c r="T162" s="4"/>
      <c r="U162" s="4"/>
      <c r="V162" s="4"/>
      <c r="W162" s="4"/>
    </row>
    <row r="163" spans="1:206">
      <c r="A163" s="4">
        <v>50</v>
      </c>
      <c r="B163" s="4">
        <v>0</v>
      </c>
      <c r="C163" s="4">
        <v>0</v>
      </c>
      <c r="D163" s="4">
        <v>1</v>
      </c>
      <c r="E163" s="4">
        <v>206</v>
      </c>
      <c r="F163" s="4">
        <f>ROUND(Source!T142,O163)</f>
        <v>0</v>
      </c>
      <c r="G163" s="4" t="s">
        <v>109</v>
      </c>
      <c r="H163" s="4" t="s">
        <v>110</v>
      </c>
      <c r="I163" s="4"/>
      <c r="J163" s="4"/>
      <c r="K163" s="4">
        <v>206</v>
      </c>
      <c r="L163" s="4">
        <v>20</v>
      </c>
      <c r="M163" s="4">
        <v>3</v>
      </c>
      <c r="N163" s="4" t="s">
        <v>3</v>
      </c>
      <c r="O163" s="4">
        <v>2</v>
      </c>
      <c r="P163" s="4"/>
      <c r="Q163" s="4"/>
      <c r="R163" s="4"/>
      <c r="S163" s="4"/>
      <c r="T163" s="4"/>
      <c r="U163" s="4"/>
      <c r="V163" s="4"/>
      <c r="W163" s="4"/>
    </row>
    <row r="164" spans="1:206">
      <c r="A164" s="4">
        <v>50</v>
      </c>
      <c r="B164" s="4">
        <v>0</v>
      </c>
      <c r="C164" s="4">
        <v>0</v>
      </c>
      <c r="D164" s="4">
        <v>1</v>
      </c>
      <c r="E164" s="4">
        <v>207</v>
      </c>
      <c r="F164" s="4">
        <f>Source!U142</f>
        <v>126.91641749999999</v>
      </c>
      <c r="G164" s="4" t="s">
        <v>111</v>
      </c>
      <c r="H164" s="4" t="s">
        <v>112</v>
      </c>
      <c r="I164" s="4"/>
      <c r="J164" s="4"/>
      <c r="K164" s="4">
        <v>207</v>
      </c>
      <c r="L164" s="4">
        <v>21</v>
      </c>
      <c r="M164" s="4">
        <v>3</v>
      </c>
      <c r="N164" s="4" t="s">
        <v>3</v>
      </c>
      <c r="O164" s="4">
        <v>-1</v>
      </c>
      <c r="P164" s="4"/>
      <c r="Q164" s="4"/>
      <c r="R164" s="4"/>
      <c r="S164" s="4"/>
      <c r="T164" s="4"/>
      <c r="U164" s="4"/>
      <c r="V164" s="4"/>
      <c r="W164" s="4"/>
    </row>
    <row r="165" spans="1:206">
      <c r="A165" s="4">
        <v>50</v>
      </c>
      <c r="B165" s="4">
        <v>0</v>
      </c>
      <c r="C165" s="4">
        <v>0</v>
      </c>
      <c r="D165" s="4">
        <v>1</v>
      </c>
      <c r="E165" s="4">
        <v>208</v>
      </c>
      <c r="F165" s="4">
        <f>Source!V142</f>
        <v>1.5080499999999999</v>
      </c>
      <c r="G165" s="4" t="s">
        <v>113</v>
      </c>
      <c r="H165" s="4" t="s">
        <v>114</v>
      </c>
      <c r="I165" s="4"/>
      <c r="J165" s="4"/>
      <c r="K165" s="4">
        <v>208</v>
      </c>
      <c r="L165" s="4">
        <v>22</v>
      </c>
      <c r="M165" s="4">
        <v>3</v>
      </c>
      <c r="N165" s="4" t="s">
        <v>3</v>
      </c>
      <c r="O165" s="4">
        <v>-1</v>
      </c>
      <c r="P165" s="4"/>
      <c r="Q165" s="4"/>
      <c r="R165" s="4"/>
      <c r="S165" s="4"/>
      <c r="T165" s="4"/>
      <c r="U165" s="4"/>
      <c r="V165" s="4"/>
      <c r="W165" s="4"/>
    </row>
    <row r="166" spans="1:206">
      <c r="A166" s="4">
        <v>50</v>
      </c>
      <c r="B166" s="4">
        <v>0</v>
      </c>
      <c r="C166" s="4">
        <v>0</v>
      </c>
      <c r="D166" s="4">
        <v>1</v>
      </c>
      <c r="E166" s="4">
        <v>209</v>
      </c>
      <c r="F166" s="4">
        <f>ROUND(Source!W142,O166)</f>
        <v>511.48</v>
      </c>
      <c r="G166" s="4" t="s">
        <v>115</v>
      </c>
      <c r="H166" s="4" t="s">
        <v>116</v>
      </c>
      <c r="I166" s="4"/>
      <c r="J166" s="4"/>
      <c r="K166" s="4">
        <v>209</v>
      </c>
      <c r="L166" s="4">
        <v>23</v>
      </c>
      <c r="M166" s="4">
        <v>3</v>
      </c>
      <c r="N166" s="4" t="s">
        <v>3</v>
      </c>
      <c r="O166" s="4">
        <v>2</v>
      </c>
      <c r="P166" s="4"/>
      <c r="Q166" s="4"/>
      <c r="R166" s="4"/>
      <c r="S166" s="4"/>
      <c r="T166" s="4"/>
      <c r="U166" s="4"/>
      <c r="V166" s="4"/>
      <c r="W166" s="4"/>
    </row>
    <row r="167" spans="1:206">
      <c r="A167" s="4">
        <v>50</v>
      </c>
      <c r="B167" s="4">
        <v>0</v>
      </c>
      <c r="C167" s="4">
        <v>0</v>
      </c>
      <c r="D167" s="4">
        <v>1</v>
      </c>
      <c r="E167" s="4">
        <v>233</v>
      </c>
      <c r="F167" s="4">
        <f>ROUND(Source!BD142,O167)</f>
        <v>0</v>
      </c>
      <c r="G167" s="4" t="s">
        <v>117</v>
      </c>
      <c r="H167" s="4" t="s">
        <v>118</v>
      </c>
      <c r="I167" s="4"/>
      <c r="J167" s="4"/>
      <c r="K167" s="4">
        <v>233</v>
      </c>
      <c r="L167" s="4">
        <v>24</v>
      </c>
      <c r="M167" s="4">
        <v>3</v>
      </c>
      <c r="N167" s="4" t="s">
        <v>3</v>
      </c>
      <c r="O167" s="4">
        <v>2</v>
      </c>
      <c r="P167" s="4"/>
      <c r="Q167" s="4"/>
      <c r="R167" s="4"/>
      <c r="S167" s="4"/>
      <c r="T167" s="4"/>
      <c r="U167" s="4"/>
      <c r="V167" s="4"/>
      <c r="W167" s="4"/>
    </row>
    <row r="168" spans="1:206">
      <c r="A168" s="4">
        <v>50</v>
      </c>
      <c r="B168" s="4">
        <v>0</v>
      </c>
      <c r="C168" s="4">
        <v>0</v>
      </c>
      <c r="D168" s="4">
        <v>1</v>
      </c>
      <c r="E168" s="4">
        <v>210</v>
      </c>
      <c r="F168" s="4">
        <f>ROUND(Source!X142,O168)</f>
        <v>33083.42</v>
      </c>
      <c r="G168" s="4" t="s">
        <v>119</v>
      </c>
      <c r="H168" s="4" t="s">
        <v>120</v>
      </c>
      <c r="I168" s="4"/>
      <c r="J168" s="4"/>
      <c r="K168" s="4">
        <v>210</v>
      </c>
      <c r="L168" s="4">
        <v>25</v>
      </c>
      <c r="M168" s="4">
        <v>3</v>
      </c>
      <c r="N168" s="4" t="s">
        <v>3</v>
      </c>
      <c r="O168" s="4">
        <v>2</v>
      </c>
      <c r="P168" s="4"/>
      <c r="Q168" s="4"/>
      <c r="R168" s="4"/>
      <c r="S168" s="4"/>
      <c r="T168" s="4"/>
      <c r="U168" s="4"/>
      <c r="V168" s="4"/>
      <c r="W168" s="4"/>
    </row>
    <row r="169" spans="1:206">
      <c r="A169" s="4">
        <v>50</v>
      </c>
      <c r="B169" s="4">
        <v>0</v>
      </c>
      <c r="C169" s="4">
        <v>0</v>
      </c>
      <c r="D169" s="4">
        <v>1</v>
      </c>
      <c r="E169" s="4">
        <v>211</v>
      </c>
      <c r="F169" s="4">
        <f>ROUND(Source!Y142,O169)</f>
        <v>16896.150000000001</v>
      </c>
      <c r="G169" s="4" t="s">
        <v>121</v>
      </c>
      <c r="H169" s="4" t="s">
        <v>122</v>
      </c>
      <c r="I169" s="4"/>
      <c r="J169" s="4"/>
      <c r="K169" s="4">
        <v>211</v>
      </c>
      <c r="L169" s="4">
        <v>26</v>
      </c>
      <c r="M169" s="4">
        <v>3</v>
      </c>
      <c r="N169" s="4" t="s">
        <v>3</v>
      </c>
      <c r="O169" s="4">
        <v>2</v>
      </c>
      <c r="P169" s="4"/>
      <c r="Q169" s="4"/>
      <c r="R169" s="4"/>
      <c r="S169" s="4"/>
      <c r="T169" s="4"/>
      <c r="U169" s="4"/>
      <c r="V169" s="4"/>
      <c r="W169" s="4"/>
    </row>
    <row r="170" spans="1:206">
      <c r="A170" s="4">
        <v>50</v>
      </c>
      <c r="B170" s="4">
        <v>0</v>
      </c>
      <c r="C170" s="4">
        <v>0</v>
      </c>
      <c r="D170" s="4">
        <v>1</v>
      </c>
      <c r="E170" s="4">
        <v>0</v>
      </c>
      <c r="F170" s="4">
        <f>ROUND(Source!AR142,O170)</f>
        <v>157489.91</v>
      </c>
      <c r="G170" s="4" t="s">
        <v>123</v>
      </c>
      <c r="H170" s="4" t="s">
        <v>124</v>
      </c>
      <c r="I170" s="4"/>
      <c r="J170" s="4"/>
      <c r="K170" s="4">
        <v>224</v>
      </c>
      <c r="L170" s="4">
        <v>27</v>
      </c>
      <c r="M170" s="4">
        <v>3</v>
      </c>
      <c r="N170" s="4" t="s">
        <v>3</v>
      </c>
      <c r="O170" s="4">
        <v>2</v>
      </c>
      <c r="P170" s="4"/>
      <c r="Q170" s="4"/>
      <c r="R170" s="4"/>
      <c r="S170" s="4"/>
      <c r="T170" s="4"/>
      <c r="U170" s="4"/>
      <c r="V170" s="4"/>
      <c r="W170" s="4"/>
    </row>
    <row r="171" spans="1:206">
      <c r="A171" s="4">
        <v>50</v>
      </c>
      <c r="B171" s="4">
        <v>1</v>
      </c>
      <c r="C171" s="4">
        <v>0</v>
      </c>
      <c r="D171" s="4">
        <v>2</v>
      </c>
      <c r="E171" s="4">
        <v>0</v>
      </c>
      <c r="F171" s="4">
        <f>ROUND(F170*0.18,O171)</f>
        <v>28348.2</v>
      </c>
      <c r="G171" s="4" t="s">
        <v>125</v>
      </c>
      <c r="H171" s="4" t="s">
        <v>125</v>
      </c>
      <c r="I171" s="4"/>
      <c r="J171" s="4"/>
      <c r="K171" s="4">
        <v>212</v>
      </c>
      <c r="L171" s="4">
        <v>28</v>
      </c>
      <c r="M171" s="4">
        <v>0</v>
      </c>
      <c r="N171" s="4" t="s">
        <v>3</v>
      </c>
      <c r="O171" s="4">
        <v>1</v>
      </c>
      <c r="P171" s="4"/>
      <c r="Q171" s="4"/>
      <c r="R171" s="4"/>
      <c r="S171" s="4"/>
      <c r="T171" s="4"/>
      <c r="U171" s="4"/>
      <c r="V171" s="4"/>
      <c r="W171" s="4"/>
    </row>
    <row r="172" spans="1:206">
      <c r="A172" s="4">
        <v>50</v>
      </c>
      <c r="B172" s="4">
        <v>1</v>
      </c>
      <c r="C172" s="4">
        <v>0</v>
      </c>
      <c r="D172" s="4">
        <v>2</v>
      </c>
      <c r="E172" s="4">
        <v>224</v>
      </c>
      <c r="F172" s="4">
        <f>ROUND(F170*1.18,O172)</f>
        <v>185838.1</v>
      </c>
      <c r="G172" s="4" t="s">
        <v>126</v>
      </c>
      <c r="H172" s="4" t="s">
        <v>127</v>
      </c>
      <c r="I172" s="4"/>
      <c r="J172" s="4"/>
      <c r="K172" s="4">
        <v>212</v>
      </c>
      <c r="L172" s="4">
        <v>29</v>
      </c>
      <c r="M172" s="4">
        <v>0</v>
      </c>
      <c r="N172" s="4" t="s">
        <v>3</v>
      </c>
      <c r="O172" s="4">
        <v>1</v>
      </c>
      <c r="P172" s="4"/>
      <c r="Q172" s="4"/>
      <c r="R172" s="4"/>
      <c r="S172" s="4"/>
      <c r="T172" s="4"/>
      <c r="U172" s="4"/>
      <c r="V172" s="4"/>
      <c r="W172" s="4"/>
    </row>
    <row r="174" spans="1:206">
      <c r="A174" s="1">
        <v>4</v>
      </c>
      <c r="B174" s="1">
        <v>1</v>
      </c>
      <c r="C174" s="1"/>
      <c r="D174" s="1">
        <f>ROW(A292)</f>
        <v>292</v>
      </c>
      <c r="E174" s="1"/>
      <c r="F174" s="1" t="s">
        <v>13</v>
      </c>
      <c r="G174" s="1" t="s">
        <v>265</v>
      </c>
      <c r="H174" s="1" t="s">
        <v>3</v>
      </c>
      <c r="I174" s="1">
        <v>0</v>
      </c>
      <c r="J174" s="1"/>
      <c r="K174" s="1">
        <v>-1</v>
      </c>
      <c r="L174" s="1"/>
      <c r="M174" s="1" t="s">
        <v>3</v>
      </c>
      <c r="N174" s="1"/>
      <c r="O174" s="1"/>
      <c r="P174" s="1"/>
      <c r="Q174" s="1"/>
      <c r="R174" s="1"/>
      <c r="S174" s="1">
        <v>0</v>
      </c>
      <c r="T174" s="1"/>
      <c r="U174" s="1" t="s">
        <v>3</v>
      </c>
      <c r="V174" s="1">
        <v>0</v>
      </c>
      <c r="W174" s="1"/>
      <c r="X174" s="1"/>
      <c r="Y174" s="1"/>
      <c r="Z174" s="1"/>
      <c r="AA174" s="1"/>
      <c r="AB174" s="1" t="s">
        <v>3</v>
      </c>
      <c r="AC174" s="1" t="s">
        <v>3</v>
      </c>
      <c r="AD174" s="1" t="s">
        <v>3</v>
      </c>
      <c r="AE174" s="1" t="s">
        <v>3</v>
      </c>
      <c r="AF174" s="1" t="s">
        <v>3</v>
      </c>
      <c r="AG174" s="1" t="s">
        <v>3</v>
      </c>
      <c r="AH174" s="1"/>
      <c r="AI174" s="1"/>
      <c r="AJ174" s="1"/>
      <c r="AK174" s="1"/>
      <c r="AL174" s="1"/>
      <c r="AM174" s="1"/>
      <c r="AN174" s="1"/>
      <c r="AO174" s="1"/>
      <c r="AP174" s="1" t="s">
        <v>3</v>
      </c>
      <c r="AQ174" s="1" t="s">
        <v>3</v>
      </c>
      <c r="AR174" s="1" t="s">
        <v>3</v>
      </c>
      <c r="AS174" s="1"/>
      <c r="AT174" s="1"/>
      <c r="AU174" s="1"/>
      <c r="AV174" s="1"/>
      <c r="AW174" s="1"/>
      <c r="AX174" s="1"/>
      <c r="AY174" s="1"/>
      <c r="AZ174" s="1" t="s">
        <v>3</v>
      </c>
      <c r="BA174" s="1"/>
      <c r="BB174" s="1" t="s">
        <v>3</v>
      </c>
      <c r="BC174" s="1" t="s">
        <v>3</v>
      </c>
      <c r="BD174" s="1" t="s">
        <v>3</v>
      </c>
      <c r="BE174" s="1" t="s">
        <v>3</v>
      </c>
      <c r="BF174" s="1" t="s">
        <v>3</v>
      </c>
      <c r="BG174" s="1" t="s">
        <v>3</v>
      </c>
      <c r="BH174" s="1" t="s">
        <v>3</v>
      </c>
      <c r="BI174" s="1" t="s">
        <v>3</v>
      </c>
      <c r="BJ174" s="1" t="s">
        <v>3</v>
      </c>
      <c r="BK174" s="1" t="s">
        <v>3</v>
      </c>
      <c r="BL174" s="1" t="s">
        <v>3</v>
      </c>
      <c r="BM174" s="1" t="s">
        <v>3</v>
      </c>
      <c r="BN174" s="1" t="s">
        <v>3</v>
      </c>
      <c r="BO174" s="1" t="s">
        <v>3</v>
      </c>
      <c r="BP174" s="1" t="s">
        <v>3</v>
      </c>
      <c r="BQ174" s="1"/>
      <c r="BR174" s="1"/>
      <c r="BS174" s="1"/>
      <c r="BT174" s="1"/>
      <c r="BU174" s="1"/>
      <c r="BV174" s="1"/>
      <c r="BW174" s="1"/>
      <c r="BX174" s="1">
        <v>0</v>
      </c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>
        <v>0</v>
      </c>
    </row>
    <row r="176" spans="1:206">
      <c r="A176" s="2">
        <v>52</v>
      </c>
      <c r="B176" s="2">
        <f t="shared" ref="B176:G176" si="121">B292</f>
        <v>1</v>
      </c>
      <c r="C176" s="2">
        <f t="shared" si="121"/>
        <v>4</v>
      </c>
      <c r="D176" s="2">
        <f t="shared" si="121"/>
        <v>174</v>
      </c>
      <c r="E176" s="2">
        <f t="shared" si="121"/>
        <v>0</v>
      </c>
      <c r="F176" s="2" t="str">
        <f t="shared" si="121"/>
        <v>Новый раздел</v>
      </c>
      <c r="G176" s="2" t="str">
        <f t="shared" si="121"/>
        <v>комната 1-27 карантин</v>
      </c>
      <c r="H176" s="2"/>
      <c r="I176" s="2"/>
      <c r="J176" s="2"/>
      <c r="K176" s="2"/>
      <c r="L176" s="2"/>
      <c r="M176" s="2"/>
      <c r="N176" s="2"/>
      <c r="O176" s="2">
        <f t="shared" ref="O176:AT176" si="122">O292</f>
        <v>94655.22</v>
      </c>
      <c r="P176" s="2">
        <f t="shared" si="122"/>
        <v>60554.26</v>
      </c>
      <c r="Q176" s="2">
        <f t="shared" si="122"/>
        <v>1020.31</v>
      </c>
      <c r="R176" s="2">
        <f t="shared" si="122"/>
        <v>379.54</v>
      </c>
      <c r="S176" s="2">
        <f t="shared" si="122"/>
        <v>33080.65</v>
      </c>
      <c r="T176" s="2">
        <f t="shared" si="122"/>
        <v>0</v>
      </c>
      <c r="U176" s="2">
        <f t="shared" si="122"/>
        <v>111.69504949999998</v>
      </c>
      <c r="V176" s="2">
        <f t="shared" si="122"/>
        <v>1.0709949999999999</v>
      </c>
      <c r="W176" s="2">
        <f t="shared" si="122"/>
        <v>493.75</v>
      </c>
      <c r="X176" s="2">
        <f t="shared" si="122"/>
        <v>28935.51</v>
      </c>
      <c r="Y176" s="2">
        <f t="shared" si="122"/>
        <v>14714.51</v>
      </c>
      <c r="Z176" s="2">
        <f t="shared" si="122"/>
        <v>0</v>
      </c>
      <c r="AA176" s="2">
        <f t="shared" si="122"/>
        <v>0</v>
      </c>
      <c r="AB176" s="2">
        <f t="shared" si="122"/>
        <v>0</v>
      </c>
      <c r="AC176" s="2">
        <f t="shared" si="122"/>
        <v>0</v>
      </c>
      <c r="AD176" s="2">
        <f t="shared" si="122"/>
        <v>0</v>
      </c>
      <c r="AE176" s="2">
        <f t="shared" si="122"/>
        <v>0</v>
      </c>
      <c r="AF176" s="2">
        <f t="shared" si="122"/>
        <v>0</v>
      </c>
      <c r="AG176" s="2">
        <f t="shared" si="122"/>
        <v>0</v>
      </c>
      <c r="AH176" s="2">
        <f t="shared" si="122"/>
        <v>0</v>
      </c>
      <c r="AI176" s="2">
        <f t="shared" si="122"/>
        <v>0</v>
      </c>
      <c r="AJ176" s="2">
        <f t="shared" si="122"/>
        <v>0</v>
      </c>
      <c r="AK176" s="2">
        <f t="shared" si="122"/>
        <v>0</v>
      </c>
      <c r="AL176" s="2">
        <f t="shared" si="122"/>
        <v>0</v>
      </c>
      <c r="AM176" s="2">
        <f t="shared" si="122"/>
        <v>0</v>
      </c>
      <c r="AN176" s="2">
        <f t="shared" si="122"/>
        <v>0</v>
      </c>
      <c r="AO176" s="2">
        <f t="shared" si="122"/>
        <v>0</v>
      </c>
      <c r="AP176" s="2">
        <f t="shared" si="122"/>
        <v>0</v>
      </c>
      <c r="AQ176" s="2">
        <f t="shared" si="122"/>
        <v>0</v>
      </c>
      <c r="AR176" s="2">
        <f t="shared" si="122"/>
        <v>138305.24</v>
      </c>
      <c r="AS176" s="2">
        <f t="shared" si="122"/>
        <v>133530.04999999999</v>
      </c>
      <c r="AT176" s="2">
        <f t="shared" si="122"/>
        <v>4775.1899999999996</v>
      </c>
      <c r="AU176" s="2">
        <f t="shared" ref="AU176:BZ176" si="123">AU292</f>
        <v>0</v>
      </c>
      <c r="AV176" s="2">
        <f t="shared" si="123"/>
        <v>60554.26</v>
      </c>
      <c r="AW176" s="2">
        <f t="shared" si="123"/>
        <v>60554.26</v>
      </c>
      <c r="AX176" s="2">
        <f t="shared" si="123"/>
        <v>0</v>
      </c>
      <c r="AY176" s="2">
        <f t="shared" si="123"/>
        <v>60554.26</v>
      </c>
      <c r="AZ176" s="2">
        <f t="shared" si="123"/>
        <v>0</v>
      </c>
      <c r="BA176" s="2">
        <f t="shared" si="123"/>
        <v>0</v>
      </c>
      <c r="BB176" s="2">
        <f t="shared" si="123"/>
        <v>0</v>
      </c>
      <c r="BC176" s="2">
        <f t="shared" si="123"/>
        <v>0</v>
      </c>
      <c r="BD176" s="2">
        <f t="shared" si="123"/>
        <v>0</v>
      </c>
      <c r="BE176" s="2">
        <f t="shared" si="123"/>
        <v>0</v>
      </c>
      <c r="BF176" s="2">
        <f t="shared" si="123"/>
        <v>0</v>
      </c>
      <c r="BG176" s="2">
        <f t="shared" si="123"/>
        <v>0</v>
      </c>
      <c r="BH176" s="2">
        <f t="shared" si="123"/>
        <v>0</v>
      </c>
      <c r="BI176" s="2">
        <f t="shared" si="123"/>
        <v>0</v>
      </c>
      <c r="BJ176" s="2">
        <f t="shared" si="123"/>
        <v>0</v>
      </c>
      <c r="BK176" s="2">
        <f t="shared" si="123"/>
        <v>0</v>
      </c>
      <c r="BL176" s="2">
        <f t="shared" si="123"/>
        <v>0</v>
      </c>
      <c r="BM176" s="2">
        <f t="shared" si="123"/>
        <v>0</v>
      </c>
      <c r="BN176" s="2">
        <f t="shared" si="123"/>
        <v>0</v>
      </c>
      <c r="BO176" s="2">
        <f t="shared" si="123"/>
        <v>0</v>
      </c>
      <c r="BP176" s="2">
        <f t="shared" si="123"/>
        <v>0</v>
      </c>
      <c r="BQ176" s="2">
        <f t="shared" si="123"/>
        <v>0</v>
      </c>
      <c r="BR176" s="2">
        <f t="shared" si="123"/>
        <v>0</v>
      </c>
      <c r="BS176" s="2">
        <f t="shared" si="123"/>
        <v>0</v>
      </c>
      <c r="BT176" s="2">
        <f t="shared" si="123"/>
        <v>0</v>
      </c>
      <c r="BU176" s="2">
        <f t="shared" si="123"/>
        <v>0</v>
      </c>
      <c r="BV176" s="2">
        <f t="shared" si="123"/>
        <v>0</v>
      </c>
      <c r="BW176" s="2">
        <f t="shared" si="123"/>
        <v>0</v>
      </c>
      <c r="BX176" s="2">
        <f t="shared" si="123"/>
        <v>0</v>
      </c>
      <c r="BY176" s="2">
        <f t="shared" si="123"/>
        <v>0</v>
      </c>
      <c r="BZ176" s="2">
        <f t="shared" si="123"/>
        <v>0</v>
      </c>
      <c r="CA176" s="2">
        <f t="shared" ref="CA176:DF176" si="124">CA292</f>
        <v>0</v>
      </c>
      <c r="CB176" s="2">
        <f t="shared" si="124"/>
        <v>0</v>
      </c>
      <c r="CC176" s="2">
        <f t="shared" si="124"/>
        <v>0</v>
      </c>
      <c r="CD176" s="2">
        <f t="shared" si="124"/>
        <v>0</v>
      </c>
      <c r="CE176" s="2">
        <f t="shared" si="124"/>
        <v>0</v>
      </c>
      <c r="CF176" s="2">
        <f t="shared" si="124"/>
        <v>0</v>
      </c>
      <c r="CG176" s="2">
        <f t="shared" si="124"/>
        <v>0</v>
      </c>
      <c r="CH176" s="2">
        <f t="shared" si="124"/>
        <v>0</v>
      </c>
      <c r="CI176" s="2">
        <f t="shared" si="124"/>
        <v>0</v>
      </c>
      <c r="CJ176" s="2">
        <f t="shared" si="124"/>
        <v>0</v>
      </c>
      <c r="CK176" s="2">
        <f t="shared" si="124"/>
        <v>0</v>
      </c>
      <c r="CL176" s="2">
        <f t="shared" si="124"/>
        <v>0</v>
      </c>
      <c r="CM176" s="2">
        <f t="shared" si="124"/>
        <v>0</v>
      </c>
      <c r="CN176" s="2">
        <f t="shared" si="124"/>
        <v>0</v>
      </c>
      <c r="CO176" s="2">
        <f t="shared" si="124"/>
        <v>0</v>
      </c>
      <c r="CP176" s="2">
        <f t="shared" si="124"/>
        <v>0</v>
      </c>
      <c r="CQ176" s="2">
        <f t="shared" si="124"/>
        <v>0</v>
      </c>
      <c r="CR176" s="2">
        <f t="shared" si="124"/>
        <v>0</v>
      </c>
      <c r="CS176" s="2">
        <f t="shared" si="124"/>
        <v>0</v>
      </c>
      <c r="CT176" s="2">
        <f t="shared" si="124"/>
        <v>0</v>
      </c>
      <c r="CU176" s="2">
        <f t="shared" si="124"/>
        <v>0</v>
      </c>
      <c r="CV176" s="2">
        <f t="shared" si="124"/>
        <v>0</v>
      </c>
      <c r="CW176" s="2">
        <f t="shared" si="124"/>
        <v>0</v>
      </c>
      <c r="CX176" s="2">
        <f t="shared" si="124"/>
        <v>0</v>
      </c>
      <c r="CY176" s="2">
        <f t="shared" si="124"/>
        <v>0</v>
      </c>
      <c r="CZ176" s="2">
        <f t="shared" si="124"/>
        <v>0</v>
      </c>
      <c r="DA176" s="2">
        <f t="shared" si="124"/>
        <v>0</v>
      </c>
      <c r="DB176" s="2">
        <f t="shared" si="124"/>
        <v>0</v>
      </c>
      <c r="DC176" s="2">
        <f t="shared" si="124"/>
        <v>0</v>
      </c>
      <c r="DD176" s="2">
        <f t="shared" si="124"/>
        <v>0</v>
      </c>
      <c r="DE176" s="2">
        <f t="shared" si="124"/>
        <v>0</v>
      </c>
      <c r="DF176" s="2">
        <f t="shared" si="124"/>
        <v>0</v>
      </c>
      <c r="DG176" s="3">
        <f t="shared" ref="DG176:EL176" si="125">DG292</f>
        <v>0</v>
      </c>
      <c r="DH176" s="3">
        <f t="shared" si="125"/>
        <v>0</v>
      </c>
      <c r="DI176" s="3">
        <f t="shared" si="125"/>
        <v>0</v>
      </c>
      <c r="DJ176" s="3">
        <f t="shared" si="125"/>
        <v>0</v>
      </c>
      <c r="DK176" s="3">
        <f t="shared" si="125"/>
        <v>0</v>
      </c>
      <c r="DL176" s="3">
        <f t="shared" si="125"/>
        <v>0</v>
      </c>
      <c r="DM176" s="3">
        <f t="shared" si="125"/>
        <v>0</v>
      </c>
      <c r="DN176" s="3">
        <f t="shared" si="125"/>
        <v>0</v>
      </c>
      <c r="DO176" s="3">
        <f t="shared" si="125"/>
        <v>0</v>
      </c>
      <c r="DP176" s="3">
        <f t="shared" si="125"/>
        <v>0</v>
      </c>
      <c r="DQ176" s="3">
        <f t="shared" si="125"/>
        <v>0</v>
      </c>
      <c r="DR176" s="3">
        <f t="shared" si="125"/>
        <v>0</v>
      </c>
      <c r="DS176" s="3">
        <f t="shared" si="125"/>
        <v>0</v>
      </c>
      <c r="DT176" s="3">
        <f t="shared" si="125"/>
        <v>0</v>
      </c>
      <c r="DU176" s="3">
        <f t="shared" si="125"/>
        <v>0</v>
      </c>
      <c r="DV176" s="3">
        <f t="shared" si="125"/>
        <v>0</v>
      </c>
      <c r="DW176" s="3">
        <f t="shared" si="125"/>
        <v>0</v>
      </c>
      <c r="DX176" s="3">
        <f t="shared" si="125"/>
        <v>0</v>
      </c>
      <c r="DY176" s="3">
        <f t="shared" si="125"/>
        <v>0</v>
      </c>
      <c r="DZ176" s="3">
        <f t="shared" si="125"/>
        <v>0</v>
      </c>
      <c r="EA176" s="3">
        <f t="shared" si="125"/>
        <v>0</v>
      </c>
      <c r="EB176" s="3">
        <f t="shared" si="125"/>
        <v>0</v>
      </c>
      <c r="EC176" s="3">
        <f t="shared" si="125"/>
        <v>0</v>
      </c>
      <c r="ED176" s="3">
        <f t="shared" si="125"/>
        <v>0</v>
      </c>
      <c r="EE176" s="3">
        <f t="shared" si="125"/>
        <v>0</v>
      </c>
      <c r="EF176" s="3">
        <f t="shared" si="125"/>
        <v>0</v>
      </c>
      <c r="EG176" s="3">
        <f t="shared" si="125"/>
        <v>0</v>
      </c>
      <c r="EH176" s="3">
        <f t="shared" si="125"/>
        <v>0</v>
      </c>
      <c r="EI176" s="3">
        <f t="shared" si="125"/>
        <v>0</v>
      </c>
      <c r="EJ176" s="3">
        <f t="shared" si="125"/>
        <v>0</v>
      </c>
      <c r="EK176" s="3">
        <f t="shared" si="125"/>
        <v>0</v>
      </c>
      <c r="EL176" s="3">
        <f t="shared" si="125"/>
        <v>0</v>
      </c>
      <c r="EM176" s="3">
        <f t="shared" ref="EM176:FR176" si="126">EM292</f>
        <v>0</v>
      </c>
      <c r="EN176" s="3">
        <f t="shared" si="126"/>
        <v>0</v>
      </c>
      <c r="EO176" s="3">
        <f t="shared" si="126"/>
        <v>0</v>
      </c>
      <c r="EP176" s="3">
        <f t="shared" si="126"/>
        <v>0</v>
      </c>
      <c r="EQ176" s="3">
        <f t="shared" si="126"/>
        <v>0</v>
      </c>
      <c r="ER176" s="3">
        <f t="shared" si="126"/>
        <v>0</v>
      </c>
      <c r="ES176" s="3">
        <f t="shared" si="126"/>
        <v>0</v>
      </c>
      <c r="ET176" s="3">
        <f t="shared" si="126"/>
        <v>0</v>
      </c>
      <c r="EU176" s="3">
        <f t="shared" si="126"/>
        <v>0</v>
      </c>
      <c r="EV176" s="3">
        <f t="shared" si="126"/>
        <v>0</v>
      </c>
      <c r="EW176" s="3">
        <f t="shared" si="126"/>
        <v>0</v>
      </c>
      <c r="EX176" s="3">
        <f t="shared" si="126"/>
        <v>0</v>
      </c>
      <c r="EY176" s="3">
        <f t="shared" si="126"/>
        <v>0</v>
      </c>
      <c r="EZ176" s="3">
        <f t="shared" si="126"/>
        <v>0</v>
      </c>
      <c r="FA176" s="3">
        <f t="shared" si="126"/>
        <v>0</v>
      </c>
      <c r="FB176" s="3">
        <f t="shared" si="126"/>
        <v>0</v>
      </c>
      <c r="FC176" s="3">
        <f t="shared" si="126"/>
        <v>0</v>
      </c>
      <c r="FD176" s="3">
        <f t="shared" si="126"/>
        <v>0</v>
      </c>
      <c r="FE176" s="3">
        <f t="shared" si="126"/>
        <v>0</v>
      </c>
      <c r="FF176" s="3">
        <f t="shared" si="126"/>
        <v>0</v>
      </c>
      <c r="FG176" s="3">
        <f t="shared" si="126"/>
        <v>0</v>
      </c>
      <c r="FH176" s="3">
        <f t="shared" si="126"/>
        <v>0</v>
      </c>
      <c r="FI176" s="3">
        <f t="shared" si="126"/>
        <v>0</v>
      </c>
      <c r="FJ176" s="3">
        <f t="shared" si="126"/>
        <v>0</v>
      </c>
      <c r="FK176" s="3">
        <f t="shared" si="126"/>
        <v>0</v>
      </c>
      <c r="FL176" s="3">
        <f t="shared" si="126"/>
        <v>0</v>
      </c>
      <c r="FM176" s="3">
        <f t="shared" si="126"/>
        <v>0</v>
      </c>
      <c r="FN176" s="3">
        <f t="shared" si="126"/>
        <v>0</v>
      </c>
      <c r="FO176" s="3">
        <f t="shared" si="126"/>
        <v>0</v>
      </c>
      <c r="FP176" s="3">
        <f t="shared" si="126"/>
        <v>0</v>
      </c>
      <c r="FQ176" s="3">
        <f t="shared" si="126"/>
        <v>0</v>
      </c>
      <c r="FR176" s="3">
        <f t="shared" si="126"/>
        <v>0</v>
      </c>
      <c r="FS176" s="3">
        <f t="shared" ref="FS176:GX176" si="127">FS292</f>
        <v>0</v>
      </c>
      <c r="FT176" s="3">
        <f t="shared" si="127"/>
        <v>0</v>
      </c>
      <c r="FU176" s="3">
        <f t="shared" si="127"/>
        <v>0</v>
      </c>
      <c r="FV176" s="3">
        <f t="shared" si="127"/>
        <v>0</v>
      </c>
      <c r="FW176" s="3">
        <f t="shared" si="127"/>
        <v>0</v>
      </c>
      <c r="FX176" s="3">
        <f t="shared" si="127"/>
        <v>0</v>
      </c>
      <c r="FY176" s="3">
        <f t="shared" si="127"/>
        <v>0</v>
      </c>
      <c r="FZ176" s="3">
        <f t="shared" si="127"/>
        <v>0</v>
      </c>
      <c r="GA176" s="3">
        <f t="shared" si="127"/>
        <v>0</v>
      </c>
      <c r="GB176" s="3">
        <f t="shared" si="127"/>
        <v>0</v>
      </c>
      <c r="GC176" s="3">
        <f t="shared" si="127"/>
        <v>0</v>
      </c>
      <c r="GD176" s="3">
        <f t="shared" si="127"/>
        <v>0</v>
      </c>
      <c r="GE176" s="3">
        <f t="shared" si="127"/>
        <v>0</v>
      </c>
      <c r="GF176" s="3">
        <f t="shared" si="127"/>
        <v>0</v>
      </c>
      <c r="GG176" s="3">
        <f t="shared" si="127"/>
        <v>0</v>
      </c>
      <c r="GH176" s="3">
        <f t="shared" si="127"/>
        <v>0</v>
      </c>
      <c r="GI176" s="3">
        <f t="shared" si="127"/>
        <v>0</v>
      </c>
      <c r="GJ176" s="3">
        <f t="shared" si="127"/>
        <v>0</v>
      </c>
      <c r="GK176" s="3">
        <f t="shared" si="127"/>
        <v>0</v>
      </c>
      <c r="GL176" s="3">
        <f t="shared" si="127"/>
        <v>0</v>
      </c>
      <c r="GM176" s="3">
        <f t="shared" si="127"/>
        <v>0</v>
      </c>
      <c r="GN176" s="3">
        <f t="shared" si="127"/>
        <v>0</v>
      </c>
      <c r="GO176" s="3">
        <f t="shared" si="127"/>
        <v>0</v>
      </c>
      <c r="GP176" s="3">
        <f t="shared" si="127"/>
        <v>0</v>
      </c>
      <c r="GQ176" s="3">
        <f t="shared" si="127"/>
        <v>0</v>
      </c>
      <c r="GR176" s="3">
        <f t="shared" si="127"/>
        <v>0</v>
      </c>
      <c r="GS176" s="3">
        <f t="shared" si="127"/>
        <v>0</v>
      </c>
      <c r="GT176" s="3">
        <f t="shared" si="127"/>
        <v>0</v>
      </c>
      <c r="GU176" s="3">
        <f t="shared" si="127"/>
        <v>0</v>
      </c>
      <c r="GV176" s="3">
        <f t="shared" si="127"/>
        <v>0</v>
      </c>
      <c r="GW176" s="3">
        <f t="shared" si="127"/>
        <v>0</v>
      </c>
      <c r="GX176" s="3">
        <f t="shared" si="127"/>
        <v>0</v>
      </c>
    </row>
    <row r="178" spans="1:245">
      <c r="A178" s="1">
        <v>5</v>
      </c>
      <c r="B178" s="1">
        <v>1</v>
      </c>
      <c r="C178" s="1"/>
      <c r="D178" s="1">
        <f>ROW(A194)</f>
        <v>194</v>
      </c>
      <c r="E178" s="1"/>
      <c r="F178" s="1" t="s">
        <v>15</v>
      </c>
      <c r="G178" s="1" t="s">
        <v>16</v>
      </c>
      <c r="H178" s="1" t="s">
        <v>3</v>
      </c>
      <c r="I178" s="1">
        <v>0</v>
      </c>
      <c r="J178" s="1"/>
      <c r="K178" s="1">
        <v>0</v>
      </c>
      <c r="L178" s="1"/>
      <c r="M178" s="1" t="s">
        <v>3</v>
      </c>
      <c r="N178" s="1"/>
      <c r="O178" s="1"/>
      <c r="P178" s="1"/>
      <c r="Q178" s="1"/>
      <c r="R178" s="1"/>
      <c r="S178" s="1">
        <v>0</v>
      </c>
      <c r="T178" s="1"/>
      <c r="U178" s="1" t="s">
        <v>3</v>
      </c>
      <c r="V178" s="1">
        <v>0</v>
      </c>
      <c r="W178" s="1"/>
      <c r="X178" s="1"/>
      <c r="Y178" s="1"/>
      <c r="Z178" s="1"/>
      <c r="AA178" s="1"/>
      <c r="AB178" s="1" t="s">
        <v>3</v>
      </c>
      <c r="AC178" s="1" t="s">
        <v>3</v>
      </c>
      <c r="AD178" s="1" t="s">
        <v>3</v>
      </c>
      <c r="AE178" s="1" t="s">
        <v>3</v>
      </c>
      <c r="AF178" s="1" t="s">
        <v>3</v>
      </c>
      <c r="AG178" s="1" t="s">
        <v>3</v>
      </c>
      <c r="AH178" s="1"/>
      <c r="AI178" s="1"/>
      <c r="AJ178" s="1"/>
      <c r="AK178" s="1"/>
      <c r="AL178" s="1"/>
      <c r="AM178" s="1"/>
      <c r="AN178" s="1"/>
      <c r="AO178" s="1"/>
      <c r="AP178" s="1" t="s">
        <v>3</v>
      </c>
      <c r="AQ178" s="1" t="s">
        <v>3</v>
      </c>
      <c r="AR178" s="1" t="s">
        <v>3</v>
      </c>
      <c r="AS178" s="1"/>
      <c r="AT178" s="1"/>
      <c r="AU178" s="1"/>
      <c r="AV178" s="1"/>
      <c r="AW178" s="1"/>
      <c r="AX178" s="1"/>
      <c r="AY178" s="1"/>
      <c r="AZ178" s="1" t="s">
        <v>3</v>
      </c>
      <c r="BA178" s="1"/>
      <c r="BB178" s="1" t="s">
        <v>3</v>
      </c>
      <c r="BC178" s="1" t="s">
        <v>3</v>
      </c>
      <c r="BD178" s="1" t="s">
        <v>3</v>
      </c>
      <c r="BE178" s="1" t="s">
        <v>3</v>
      </c>
      <c r="BF178" s="1" t="s">
        <v>3</v>
      </c>
      <c r="BG178" s="1" t="s">
        <v>3</v>
      </c>
      <c r="BH178" s="1" t="s">
        <v>3</v>
      </c>
      <c r="BI178" s="1" t="s">
        <v>3</v>
      </c>
      <c r="BJ178" s="1" t="s">
        <v>3</v>
      </c>
      <c r="BK178" s="1" t="s">
        <v>3</v>
      </c>
      <c r="BL178" s="1" t="s">
        <v>3</v>
      </c>
      <c r="BM178" s="1" t="s">
        <v>3</v>
      </c>
      <c r="BN178" s="1" t="s">
        <v>3</v>
      </c>
      <c r="BO178" s="1" t="s">
        <v>3</v>
      </c>
      <c r="BP178" s="1" t="s">
        <v>3</v>
      </c>
      <c r="BQ178" s="1"/>
      <c r="BR178" s="1"/>
      <c r="BS178" s="1"/>
      <c r="BT178" s="1"/>
      <c r="BU178" s="1"/>
      <c r="BV178" s="1"/>
      <c r="BW178" s="1"/>
      <c r="BX178" s="1">
        <v>0</v>
      </c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>
        <v>0</v>
      </c>
    </row>
    <row r="180" spans="1:245">
      <c r="A180" s="2">
        <v>52</v>
      </c>
      <c r="B180" s="2">
        <f t="shared" ref="B180:G180" si="128">B194</f>
        <v>1</v>
      </c>
      <c r="C180" s="2">
        <f t="shared" si="128"/>
        <v>5</v>
      </c>
      <c r="D180" s="2">
        <f t="shared" si="128"/>
        <v>178</v>
      </c>
      <c r="E180" s="2">
        <f t="shared" si="128"/>
        <v>0</v>
      </c>
      <c r="F180" s="2" t="str">
        <f t="shared" si="128"/>
        <v>Новый подраздел</v>
      </c>
      <c r="G180" s="2" t="str">
        <f t="shared" si="128"/>
        <v>демонтаж</v>
      </c>
      <c r="H180" s="2"/>
      <c r="I180" s="2"/>
      <c r="J180" s="2"/>
      <c r="K180" s="2"/>
      <c r="L180" s="2"/>
      <c r="M180" s="2"/>
      <c r="N180" s="2"/>
      <c r="O180" s="2">
        <f t="shared" ref="O180:AT180" si="129">O194</f>
        <v>2222.87</v>
      </c>
      <c r="P180" s="2">
        <f t="shared" si="129"/>
        <v>0</v>
      </c>
      <c r="Q180" s="2">
        <f t="shared" si="129"/>
        <v>50.76</v>
      </c>
      <c r="R180" s="2">
        <f t="shared" si="129"/>
        <v>33.270000000000003</v>
      </c>
      <c r="S180" s="2">
        <f t="shared" si="129"/>
        <v>2172.11</v>
      </c>
      <c r="T180" s="2">
        <f t="shared" si="129"/>
        <v>0</v>
      </c>
      <c r="U180" s="2">
        <f t="shared" si="129"/>
        <v>8.3145620000000005</v>
      </c>
      <c r="V180" s="2">
        <f t="shared" si="129"/>
        <v>9.4720000000000013E-2</v>
      </c>
      <c r="W180" s="2">
        <f t="shared" si="129"/>
        <v>0</v>
      </c>
      <c r="X180" s="2">
        <f t="shared" si="129"/>
        <v>1540.38</v>
      </c>
      <c r="Y180" s="2">
        <f t="shared" si="129"/>
        <v>1141.25</v>
      </c>
      <c r="Z180" s="2">
        <f t="shared" si="129"/>
        <v>0</v>
      </c>
      <c r="AA180" s="2">
        <f t="shared" si="129"/>
        <v>0</v>
      </c>
      <c r="AB180" s="2">
        <f t="shared" si="129"/>
        <v>2222.87</v>
      </c>
      <c r="AC180" s="2">
        <f t="shared" si="129"/>
        <v>0</v>
      </c>
      <c r="AD180" s="2">
        <f t="shared" si="129"/>
        <v>50.76</v>
      </c>
      <c r="AE180" s="2">
        <f t="shared" si="129"/>
        <v>33.270000000000003</v>
      </c>
      <c r="AF180" s="2">
        <f t="shared" si="129"/>
        <v>2172.11</v>
      </c>
      <c r="AG180" s="2">
        <f t="shared" si="129"/>
        <v>0</v>
      </c>
      <c r="AH180" s="2">
        <f t="shared" si="129"/>
        <v>8.3145620000000005</v>
      </c>
      <c r="AI180" s="2">
        <f t="shared" si="129"/>
        <v>9.4720000000000013E-2</v>
      </c>
      <c r="AJ180" s="2">
        <f t="shared" si="129"/>
        <v>0</v>
      </c>
      <c r="AK180" s="2">
        <f t="shared" si="129"/>
        <v>1540.38</v>
      </c>
      <c r="AL180" s="2">
        <f t="shared" si="129"/>
        <v>1141.25</v>
      </c>
      <c r="AM180" s="2">
        <f t="shared" si="129"/>
        <v>0</v>
      </c>
      <c r="AN180" s="2">
        <f t="shared" si="129"/>
        <v>0</v>
      </c>
      <c r="AO180" s="2">
        <f t="shared" si="129"/>
        <v>0</v>
      </c>
      <c r="AP180" s="2">
        <f t="shared" si="129"/>
        <v>0</v>
      </c>
      <c r="AQ180" s="2">
        <f t="shared" si="129"/>
        <v>0</v>
      </c>
      <c r="AR180" s="2">
        <f t="shared" si="129"/>
        <v>4904.5</v>
      </c>
      <c r="AS180" s="2">
        <f t="shared" si="129"/>
        <v>4904.5</v>
      </c>
      <c r="AT180" s="2">
        <f t="shared" si="129"/>
        <v>0</v>
      </c>
      <c r="AU180" s="2">
        <f t="shared" ref="AU180:BZ180" si="130">AU194</f>
        <v>0</v>
      </c>
      <c r="AV180" s="2">
        <f t="shared" si="130"/>
        <v>0</v>
      </c>
      <c r="AW180" s="2">
        <f t="shared" si="130"/>
        <v>0</v>
      </c>
      <c r="AX180" s="2">
        <f t="shared" si="130"/>
        <v>0</v>
      </c>
      <c r="AY180" s="2">
        <f t="shared" si="130"/>
        <v>0</v>
      </c>
      <c r="AZ180" s="2">
        <f t="shared" si="130"/>
        <v>0</v>
      </c>
      <c r="BA180" s="2">
        <f t="shared" si="130"/>
        <v>0</v>
      </c>
      <c r="BB180" s="2">
        <f t="shared" si="130"/>
        <v>0</v>
      </c>
      <c r="BC180" s="2">
        <f t="shared" si="130"/>
        <v>0</v>
      </c>
      <c r="BD180" s="2">
        <f t="shared" si="130"/>
        <v>0</v>
      </c>
      <c r="BE180" s="2">
        <f t="shared" si="130"/>
        <v>0</v>
      </c>
      <c r="BF180" s="2">
        <f t="shared" si="130"/>
        <v>0</v>
      </c>
      <c r="BG180" s="2">
        <f t="shared" si="130"/>
        <v>0</v>
      </c>
      <c r="BH180" s="2">
        <f t="shared" si="130"/>
        <v>0</v>
      </c>
      <c r="BI180" s="2">
        <f t="shared" si="130"/>
        <v>0</v>
      </c>
      <c r="BJ180" s="2">
        <f t="shared" si="130"/>
        <v>0</v>
      </c>
      <c r="BK180" s="2">
        <f t="shared" si="130"/>
        <v>0</v>
      </c>
      <c r="BL180" s="2">
        <f t="shared" si="130"/>
        <v>0</v>
      </c>
      <c r="BM180" s="2">
        <f t="shared" si="130"/>
        <v>0</v>
      </c>
      <c r="BN180" s="2">
        <f t="shared" si="130"/>
        <v>0</v>
      </c>
      <c r="BO180" s="2">
        <f t="shared" si="130"/>
        <v>0</v>
      </c>
      <c r="BP180" s="2">
        <f t="shared" si="130"/>
        <v>0</v>
      </c>
      <c r="BQ180" s="2">
        <f t="shared" si="130"/>
        <v>0</v>
      </c>
      <c r="BR180" s="2">
        <f t="shared" si="130"/>
        <v>0</v>
      </c>
      <c r="BS180" s="2">
        <f t="shared" si="130"/>
        <v>0</v>
      </c>
      <c r="BT180" s="2">
        <f t="shared" si="130"/>
        <v>0</v>
      </c>
      <c r="BU180" s="2">
        <f t="shared" si="130"/>
        <v>0</v>
      </c>
      <c r="BV180" s="2">
        <f t="shared" si="130"/>
        <v>0</v>
      </c>
      <c r="BW180" s="2">
        <f t="shared" si="130"/>
        <v>0</v>
      </c>
      <c r="BX180" s="2">
        <f t="shared" si="130"/>
        <v>0</v>
      </c>
      <c r="BY180" s="2">
        <f t="shared" si="130"/>
        <v>0</v>
      </c>
      <c r="BZ180" s="2">
        <f t="shared" si="130"/>
        <v>0</v>
      </c>
      <c r="CA180" s="2">
        <f t="shared" ref="CA180:DF180" si="131">CA194</f>
        <v>4904.5</v>
      </c>
      <c r="CB180" s="2">
        <f t="shared" si="131"/>
        <v>4904.5</v>
      </c>
      <c r="CC180" s="2">
        <f t="shared" si="131"/>
        <v>0</v>
      </c>
      <c r="CD180" s="2">
        <f t="shared" si="131"/>
        <v>0</v>
      </c>
      <c r="CE180" s="2">
        <f t="shared" si="131"/>
        <v>0</v>
      </c>
      <c r="CF180" s="2">
        <f t="shared" si="131"/>
        <v>0</v>
      </c>
      <c r="CG180" s="2">
        <f t="shared" si="131"/>
        <v>0</v>
      </c>
      <c r="CH180" s="2">
        <f t="shared" si="131"/>
        <v>0</v>
      </c>
      <c r="CI180" s="2">
        <f t="shared" si="131"/>
        <v>0</v>
      </c>
      <c r="CJ180" s="2">
        <f t="shared" si="131"/>
        <v>0</v>
      </c>
      <c r="CK180" s="2">
        <f t="shared" si="131"/>
        <v>0</v>
      </c>
      <c r="CL180" s="2">
        <f t="shared" si="131"/>
        <v>0</v>
      </c>
      <c r="CM180" s="2">
        <f t="shared" si="131"/>
        <v>0</v>
      </c>
      <c r="CN180" s="2">
        <f t="shared" si="131"/>
        <v>0</v>
      </c>
      <c r="CO180" s="2">
        <f t="shared" si="131"/>
        <v>0</v>
      </c>
      <c r="CP180" s="2">
        <f t="shared" si="131"/>
        <v>0</v>
      </c>
      <c r="CQ180" s="2">
        <f t="shared" si="131"/>
        <v>0</v>
      </c>
      <c r="CR180" s="2">
        <f t="shared" si="131"/>
        <v>0</v>
      </c>
      <c r="CS180" s="2">
        <f t="shared" si="131"/>
        <v>0</v>
      </c>
      <c r="CT180" s="2">
        <f t="shared" si="131"/>
        <v>0</v>
      </c>
      <c r="CU180" s="2">
        <f t="shared" si="131"/>
        <v>0</v>
      </c>
      <c r="CV180" s="2">
        <f t="shared" si="131"/>
        <v>0</v>
      </c>
      <c r="CW180" s="2">
        <f t="shared" si="131"/>
        <v>0</v>
      </c>
      <c r="CX180" s="2">
        <f t="shared" si="131"/>
        <v>0</v>
      </c>
      <c r="CY180" s="2">
        <f t="shared" si="131"/>
        <v>0</v>
      </c>
      <c r="CZ180" s="2">
        <f t="shared" si="131"/>
        <v>0</v>
      </c>
      <c r="DA180" s="2">
        <f t="shared" si="131"/>
        <v>0</v>
      </c>
      <c r="DB180" s="2">
        <f t="shared" si="131"/>
        <v>0</v>
      </c>
      <c r="DC180" s="2">
        <f t="shared" si="131"/>
        <v>0</v>
      </c>
      <c r="DD180" s="2">
        <f t="shared" si="131"/>
        <v>0</v>
      </c>
      <c r="DE180" s="2">
        <f t="shared" si="131"/>
        <v>0</v>
      </c>
      <c r="DF180" s="2">
        <f t="shared" si="131"/>
        <v>0</v>
      </c>
      <c r="DG180" s="3">
        <f t="shared" ref="DG180:EL180" si="132">DG194</f>
        <v>0</v>
      </c>
      <c r="DH180" s="3">
        <f t="shared" si="132"/>
        <v>0</v>
      </c>
      <c r="DI180" s="3">
        <f t="shared" si="132"/>
        <v>0</v>
      </c>
      <c r="DJ180" s="3">
        <f t="shared" si="132"/>
        <v>0</v>
      </c>
      <c r="DK180" s="3">
        <f t="shared" si="132"/>
        <v>0</v>
      </c>
      <c r="DL180" s="3">
        <f t="shared" si="132"/>
        <v>0</v>
      </c>
      <c r="DM180" s="3">
        <f t="shared" si="132"/>
        <v>0</v>
      </c>
      <c r="DN180" s="3">
        <f t="shared" si="132"/>
        <v>0</v>
      </c>
      <c r="DO180" s="3">
        <f t="shared" si="132"/>
        <v>0</v>
      </c>
      <c r="DP180" s="3">
        <f t="shared" si="132"/>
        <v>0</v>
      </c>
      <c r="DQ180" s="3">
        <f t="shared" si="132"/>
        <v>0</v>
      </c>
      <c r="DR180" s="3">
        <f t="shared" si="132"/>
        <v>0</v>
      </c>
      <c r="DS180" s="3">
        <f t="shared" si="132"/>
        <v>0</v>
      </c>
      <c r="DT180" s="3">
        <f t="shared" si="132"/>
        <v>0</v>
      </c>
      <c r="DU180" s="3">
        <f t="shared" si="132"/>
        <v>0</v>
      </c>
      <c r="DV180" s="3">
        <f t="shared" si="132"/>
        <v>0</v>
      </c>
      <c r="DW180" s="3">
        <f t="shared" si="132"/>
        <v>0</v>
      </c>
      <c r="DX180" s="3">
        <f t="shared" si="132"/>
        <v>0</v>
      </c>
      <c r="DY180" s="3">
        <f t="shared" si="132"/>
        <v>0</v>
      </c>
      <c r="DZ180" s="3">
        <f t="shared" si="132"/>
        <v>0</v>
      </c>
      <c r="EA180" s="3">
        <f t="shared" si="132"/>
        <v>0</v>
      </c>
      <c r="EB180" s="3">
        <f t="shared" si="132"/>
        <v>0</v>
      </c>
      <c r="EC180" s="3">
        <f t="shared" si="132"/>
        <v>0</v>
      </c>
      <c r="ED180" s="3">
        <f t="shared" si="132"/>
        <v>0</v>
      </c>
      <c r="EE180" s="3">
        <f t="shared" si="132"/>
        <v>0</v>
      </c>
      <c r="EF180" s="3">
        <f t="shared" si="132"/>
        <v>0</v>
      </c>
      <c r="EG180" s="3">
        <f t="shared" si="132"/>
        <v>0</v>
      </c>
      <c r="EH180" s="3">
        <f t="shared" si="132"/>
        <v>0</v>
      </c>
      <c r="EI180" s="3">
        <f t="shared" si="132"/>
        <v>0</v>
      </c>
      <c r="EJ180" s="3">
        <f t="shared" si="132"/>
        <v>0</v>
      </c>
      <c r="EK180" s="3">
        <f t="shared" si="132"/>
        <v>0</v>
      </c>
      <c r="EL180" s="3">
        <f t="shared" si="132"/>
        <v>0</v>
      </c>
      <c r="EM180" s="3">
        <f t="shared" ref="EM180:FR180" si="133">EM194</f>
        <v>0</v>
      </c>
      <c r="EN180" s="3">
        <f t="shared" si="133"/>
        <v>0</v>
      </c>
      <c r="EO180" s="3">
        <f t="shared" si="133"/>
        <v>0</v>
      </c>
      <c r="EP180" s="3">
        <f t="shared" si="133"/>
        <v>0</v>
      </c>
      <c r="EQ180" s="3">
        <f t="shared" si="133"/>
        <v>0</v>
      </c>
      <c r="ER180" s="3">
        <f t="shared" si="133"/>
        <v>0</v>
      </c>
      <c r="ES180" s="3">
        <f t="shared" si="133"/>
        <v>0</v>
      </c>
      <c r="ET180" s="3">
        <f t="shared" si="133"/>
        <v>0</v>
      </c>
      <c r="EU180" s="3">
        <f t="shared" si="133"/>
        <v>0</v>
      </c>
      <c r="EV180" s="3">
        <f t="shared" si="133"/>
        <v>0</v>
      </c>
      <c r="EW180" s="3">
        <f t="shared" si="133"/>
        <v>0</v>
      </c>
      <c r="EX180" s="3">
        <f t="shared" si="133"/>
        <v>0</v>
      </c>
      <c r="EY180" s="3">
        <f t="shared" si="133"/>
        <v>0</v>
      </c>
      <c r="EZ180" s="3">
        <f t="shared" si="133"/>
        <v>0</v>
      </c>
      <c r="FA180" s="3">
        <f t="shared" si="133"/>
        <v>0</v>
      </c>
      <c r="FB180" s="3">
        <f t="shared" si="133"/>
        <v>0</v>
      </c>
      <c r="FC180" s="3">
        <f t="shared" si="133"/>
        <v>0</v>
      </c>
      <c r="FD180" s="3">
        <f t="shared" si="133"/>
        <v>0</v>
      </c>
      <c r="FE180" s="3">
        <f t="shared" si="133"/>
        <v>0</v>
      </c>
      <c r="FF180" s="3">
        <f t="shared" si="133"/>
        <v>0</v>
      </c>
      <c r="FG180" s="3">
        <f t="shared" si="133"/>
        <v>0</v>
      </c>
      <c r="FH180" s="3">
        <f t="shared" si="133"/>
        <v>0</v>
      </c>
      <c r="FI180" s="3">
        <f t="shared" si="133"/>
        <v>0</v>
      </c>
      <c r="FJ180" s="3">
        <f t="shared" si="133"/>
        <v>0</v>
      </c>
      <c r="FK180" s="3">
        <f t="shared" si="133"/>
        <v>0</v>
      </c>
      <c r="FL180" s="3">
        <f t="shared" si="133"/>
        <v>0</v>
      </c>
      <c r="FM180" s="3">
        <f t="shared" si="133"/>
        <v>0</v>
      </c>
      <c r="FN180" s="3">
        <f t="shared" si="133"/>
        <v>0</v>
      </c>
      <c r="FO180" s="3">
        <f t="shared" si="133"/>
        <v>0</v>
      </c>
      <c r="FP180" s="3">
        <f t="shared" si="133"/>
        <v>0</v>
      </c>
      <c r="FQ180" s="3">
        <f t="shared" si="133"/>
        <v>0</v>
      </c>
      <c r="FR180" s="3">
        <f t="shared" si="133"/>
        <v>0</v>
      </c>
      <c r="FS180" s="3">
        <f t="shared" ref="FS180:GX180" si="134">FS194</f>
        <v>0</v>
      </c>
      <c r="FT180" s="3">
        <f t="shared" si="134"/>
        <v>0</v>
      </c>
      <c r="FU180" s="3">
        <f t="shared" si="134"/>
        <v>0</v>
      </c>
      <c r="FV180" s="3">
        <f t="shared" si="134"/>
        <v>0</v>
      </c>
      <c r="FW180" s="3">
        <f t="shared" si="134"/>
        <v>0</v>
      </c>
      <c r="FX180" s="3">
        <f t="shared" si="134"/>
        <v>0</v>
      </c>
      <c r="FY180" s="3">
        <f t="shared" si="134"/>
        <v>0</v>
      </c>
      <c r="FZ180" s="3">
        <f t="shared" si="134"/>
        <v>0</v>
      </c>
      <c r="GA180" s="3">
        <f t="shared" si="134"/>
        <v>0</v>
      </c>
      <c r="GB180" s="3">
        <f t="shared" si="134"/>
        <v>0</v>
      </c>
      <c r="GC180" s="3">
        <f t="shared" si="134"/>
        <v>0</v>
      </c>
      <c r="GD180" s="3">
        <f t="shared" si="134"/>
        <v>0</v>
      </c>
      <c r="GE180" s="3">
        <f t="shared" si="134"/>
        <v>0</v>
      </c>
      <c r="GF180" s="3">
        <f t="shared" si="134"/>
        <v>0</v>
      </c>
      <c r="GG180" s="3">
        <f t="shared" si="134"/>
        <v>0</v>
      </c>
      <c r="GH180" s="3">
        <f t="shared" si="134"/>
        <v>0</v>
      </c>
      <c r="GI180" s="3">
        <f t="shared" si="134"/>
        <v>0</v>
      </c>
      <c r="GJ180" s="3">
        <f t="shared" si="134"/>
        <v>0</v>
      </c>
      <c r="GK180" s="3">
        <f t="shared" si="134"/>
        <v>0</v>
      </c>
      <c r="GL180" s="3">
        <f t="shared" si="134"/>
        <v>0</v>
      </c>
      <c r="GM180" s="3">
        <f t="shared" si="134"/>
        <v>0</v>
      </c>
      <c r="GN180" s="3">
        <f t="shared" si="134"/>
        <v>0</v>
      </c>
      <c r="GO180" s="3">
        <f t="shared" si="134"/>
        <v>0</v>
      </c>
      <c r="GP180" s="3">
        <f t="shared" si="134"/>
        <v>0</v>
      </c>
      <c r="GQ180" s="3">
        <f t="shared" si="134"/>
        <v>0</v>
      </c>
      <c r="GR180" s="3">
        <f t="shared" si="134"/>
        <v>0</v>
      </c>
      <c r="GS180" s="3">
        <f t="shared" si="134"/>
        <v>0</v>
      </c>
      <c r="GT180" s="3">
        <f t="shared" si="134"/>
        <v>0</v>
      </c>
      <c r="GU180" s="3">
        <f t="shared" si="134"/>
        <v>0</v>
      </c>
      <c r="GV180" s="3">
        <f t="shared" si="134"/>
        <v>0</v>
      </c>
      <c r="GW180" s="3">
        <f t="shared" si="134"/>
        <v>0</v>
      </c>
      <c r="GX180" s="3">
        <f t="shared" si="134"/>
        <v>0</v>
      </c>
    </row>
    <row r="182" spans="1:245">
      <c r="A182">
        <v>17</v>
      </c>
      <c r="B182">
        <v>1</v>
      </c>
      <c r="C182">
        <f>ROW(SmtRes!A171)</f>
        <v>171</v>
      </c>
      <c r="D182">
        <f>ROW(EtalonRes!A164)</f>
        <v>164</v>
      </c>
      <c r="E182" t="s">
        <v>17</v>
      </c>
      <c r="F182" t="s">
        <v>18</v>
      </c>
      <c r="G182" t="s">
        <v>19</v>
      </c>
      <c r="H182" t="s">
        <v>20</v>
      </c>
      <c r="I182">
        <f>ROUND(9.4/100,9)</f>
        <v>9.4E-2</v>
      </c>
      <c r="J182">
        <v>0</v>
      </c>
      <c r="K182">
        <f>ROUND(9.4/100,9)</f>
        <v>9.4E-2</v>
      </c>
      <c r="O182">
        <f t="shared" ref="O182:O192" si="135">ROUND(CP182,2)</f>
        <v>185.87</v>
      </c>
      <c r="P182">
        <f t="shared" ref="P182:P192" si="136">ROUND(CQ182*I182,2)</f>
        <v>0</v>
      </c>
      <c r="Q182">
        <f t="shared" ref="Q182:Q192" si="137">ROUND(CR182*I182,2)</f>
        <v>0</v>
      </c>
      <c r="R182">
        <f t="shared" ref="R182:R192" si="138">ROUND(CS182*I182,2)</f>
        <v>0</v>
      </c>
      <c r="S182">
        <f t="shared" ref="S182:S192" si="139">ROUND(CT182*I182,2)</f>
        <v>185.87</v>
      </c>
      <c r="T182">
        <f t="shared" ref="T182:T192" si="140">ROUND(CU182*I182,2)</f>
        <v>0</v>
      </c>
      <c r="U182">
        <f t="shared" ref="U182:U192" si="141">CV182*I182</f>
        <v>0.72097999999999995</v>
      </c>
      <c r="V182">
        <f t="shared" ref="V182:V192" si="142">CW182*I182</f>
        <v>0</v>
      </c>
      <c r="W182">
        <f t="shared" ref="W182:W192" si="143">ROUND(CX182*I182,2)</f>
        <v>0</v>
      </c>
      <c r="X182">
        <f t="shared" ref="X182:X192" si="144">ROUND(CY182,2)</f>
        <v>126.39</v>
      </c>
      <c r="Y182">
        <f t="shared" ref="Y182:Y192" si="145">ROUND(CZ182,2)</f>
        <v>100.37</v>
      </c>
      <c r="AA182">
        <v>35863109</v>
      </c>
      <c r="AB182">
        <f t="shared" ref="AB182:AB192" si="146">ROUND((AC182+AD182+AF182),2)</f>
        <v>59.83</v>
      </c>
      <c r="AC182">
        <f t="shared" ref="AC182:AC192" si="147">ROUND((ES182),2)</f>
        <v>0</v>
      </c>
      <c r="AD182">
        <f t="shared" ref="AD182:AD192" si="148">ROUND((((ET182)-(EU182))+AE182),2)</f>
        <v>0</v>
      </c>
      <c r="AE182">
        <f t="shared" ref="AE182:AE192" si="149">ROUND((EU182),2)</f>
        <v>0</v>
      </c>
      <c r="AF182">
        <f t="shared" ref="AF182:AF192" si="150">ROUND((EV182),2)</f>
        <v>59.83</v>
      </c>
      <c r="AG182">
        <f t="shared" ref="AG182:AG192" si="151">ROUND((AP182),2)</f>
        <v>0</v>
      </c>
      <c r="AH182">
        <f t="shared" ref="AH182:AH192" si="152">(EW182)</f>
        <v>7.67</v>
      </c>
      <c r="AI182">
        <f t="shared" ref="AI182:AI192" si="153">(EX182)</f>
        <v>0</v>
      </c>
      <c r="AJ182">
        <f t="shared" ref="AJ182:AJ192" si="154">(AS182)</f>
        <v>0</v>
      </c>
      <c r="AK182">
        <v>59.83</v>
      </c>
      <c r="AL182">
        <v>0</v>
      </c>
      <c r="AM182">
        <v>0</v>
      </c>
      <c r="AN182">
        <v>0</v>
      </c>
      <c r="AO182">
        <v>59.83</v>
      </c>
      <c r="AP182">
        <v>0</v>
      </c>
      <c r="AQ182">
        <v>7.67</v>
      </c>
      <c r="AR182">
        <v>0</v>
      </c>
      <c r="AS182">
        <v>0</v>
      </c>
      <c r="AT182">
        <v>68</v>
      </c>
      <c r="AU182">
        <v>54</v>
      </c>
      <c r="AV182">
        <v>1</v>
      </c>
      <c r="AW182">
        <v>1</v>
      </c>
      <c r="AZ182">
        <v>1</v>
      </c>
      <c r="BA182">
        <v>33.049999999999997</v>
      </c>
      <c r="BB182">
        <v>1</v>
      </c>
      <c r="BC182">
        <v>1</v>
      </c>
      <c r="BD182" t="s">
        <v>3</v>
      </c>
      <c r="BE182" t="s">
        <v>3</v>
      </c>
      <c r="BF182" t="s">
        <v>3</v>
      </c>
      <c r="BG182" t="s">
        <v>3</v>
      </c>
      <c r="BH182">
        <v>0</v>
      </c>
      <c r="BI182">
        <v>1</v>
      </c>
      <c r="BJ182" t="s">
        <v>21</v>
      </c>
      <c r="BM182">
        <v>57001</v>
      </c>
      <c r="BN182">
        <v>0</v>
      </c>
      <c r="BO182" t="s">
        <v>18</v>
      </c>
      <c r="BP182">
        <v>1</v>
      </c>
      <c r="BQ182">
        <v>6</v>
      </c>
      <c r="BR182">
        <v>0</v>
      </c>
      <c r="BS182">
        <v>33.049999999999997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3</v>
      </c>
      <c r="BZ182">
        <v>80</v>
      </c>
      <c r="CA182">
        <v>68</v>
      </c>
      <c r="CB182" t="s">
        <v>3</v>
      </c>
      <c r="CE182">
        <v>0</v>
      </c>
      <c r="CF182">
        <v>0</v>
      </c>
      <c r="CG182">
        <v>0</v>
      </c>
      <c r="CM182">
        <v>0</v>
      </c>
      <c r="CN182" t="s">
        <v>3</v>
      </c>
      <c r="CO182">
        <v>0</v>
      </c>
      <c r="CP182">
        <f t="shared" ref="CP182:CP192" si="155">(P182+Q182+S182)</f>
        <v>185.87</v>
      </c>
      <c r="CQ182">
        <f t="shared" ref="CQ182:CQ192" si="156">AC182*BC182</f>
        <v>0</v>
      </c>
      <c r="CR182">
        <f t="shared" ref="CR182:CR192" si="157">AD182*BB182</f>
        <v>0</v>
      </c>
      <c r="CS182">
        <f t="shared" ref="CS182:CS192" si="158">AE182*BS182</f>
        <v>0</v>
      </c>
      <c r="CT182">
        <f t="shared" ref="CT182:CT192" si="159">AF182*BA182</f>
        <v>1977.3814999999997</v>
      </c>
      <c r="CU182">
        <f t="shared" ref="CU182:CU192" si="160">AG182</f>
        <v>0</v>
      </c>
      <c r="CV182">
        <f t="shared" ref="CV182:CV192" si="161">AH182</f>
        <v>7.67</v>
      </c>
      <c r="CW182">
        <f t="shared" ref="CW182:CW192" si="162">AI182</f>
        <v>0</v>
      </c>
      <c r="CX182">
        <f t="shared" ref="CX182:CX192" si="163">AJ182</f>
        <v>0</v>
      </c>
      <c r="CY182">
        <f t="shared" ref="CY182:CY192" si="164">(((S182+R182)*AT182)/100)</f>
        <v>126.3916</v>
      </c>
      <c r="CZ182">
        <f t="shared" ref="CZ182:CZ192" si="165">(((S182+R182)*AU182)/100)</f>
        <v>100.3698</v>
      </c>
      <c r="DC182" t="s">
        <v>3</v>
      </c>
      <c r="DD182" t="s">
        <v>3</v>
      </c>
      <c r="DE182" t="s">
        <v>3</v>
      </c>
      <c r="DF182" t="s">
        <v>3</v>
      </c>
      <c r="DG182" t="s">
        <v>3</v>
      </c>
      <c r="DH182" t="s">
        <v>3</v>
      </c>
      <c r="DI182" t="s">
        <v>3</v>
      </c>
      <c r="DJ182" t="s">
        <v>3</v>
      </c>
      <c r="DK182" t="s">
        <v>3</v>
      </c>
      <c r="DL182" t="s">
        <v>3</v>
      </c>
      <c r="DM182" t="s">
        <v>3</v>
      </c>
      <c r="DN182">
        <v>0</v>
      </c>
      <c r="DO182">
        <v>0</v>
      </c>
      <c r="DP182">
        <v>1</v>
      </c>
      <c r="DQ182">
        <v>1</v>
      </c>
      <c r="DU182">
        <v>1013</v>
      </c>
      <c r="DV182" t="s">
        <v>20</v>
      </c>
      <c r="DW182" t="s">
        <v>20</v>
      </c>
      <c r="DX182">
        <v>1</v>
      </c>
      <c r="DZ182" t="s">
        <v>3</v>
      </c>
      <c r="EA182" t="s">
        <v>3</v>
      </c>
      <c r="EB182" t="s">
        <v>3</v>
      </c>
      <c r="EC182" t="s">
        <v>3</v>
      </c>
      <c r="EE182">
        <v>29085590</v>
      </c>
      <c r="EF182">
        <v>6</v>
      </c>
      <c r="EG182" t="s">
        <v>22</v>
      </c>
      <c r="EH182">
        <v>0</v>
      </c>
      <c r="EI182" t="s">
        <v>3</v>
      </c>
      <c r="EJ182">
        <v>1</v>
      </c>
      <c r="EK182">
        <v>57001</v>
      </c>
      <c r="EL182" t="s">
        <v>23</v>
      </c>
      <c r="EM182" t="s">
        <v>24</v>
      </c>
      <c r="EO182" t="s">
        <v>3</v>
      </c>
      <c r="EQ182">
        <v>0</v>
      </c>
      <c r="ER182">
        <v>59.83</v>
      </c>
      <c r="ES182">
        <v>0</v>
      </c>
      <c r="ET182">
        <v>0</v>
      </c>
      <c r="EU182">
        <v>0</v>
      </c>
      <c r="EV182">
        <v>59.83</v>
      </c>
      <c r="EW182">
        <v>7.67</v>
      </c>
      <c r="EX182">
        <v>0</v>
      </c>
      <c r="EY182">
        <v>0</v>
      </c>
      <c r="FQ182">
        <v>0</v>
      </c>
      <c r="FR182">
        <f t="shared" ref="FR182:FR192" si="166">ROUND(IF(AND(BH182=3,BI182=3),P182,0),2)</f>
        <v>0</v>
      </c>
      <c r="FS182">
        <v>0</v>
      </c>
      <c r="FV182" t="s">
        <v>25</v>
      </c>
      <c r="FW182" t="s">
        <v>26</v>
      </c>
      <c r="FX182">
        <v>80</v>
      </c>
      <c r="FY182">
        <v>68</v>
      </c>
      <c r="GA182" t="s">
        <v>3</v>
      </c>
      <c r="GD182">
        <v>1</v>
      </c>
      <c r="GF182">
        <v>1095792533</v>
      </c>
      <c r="GG182">
        <v>2</v>
      </c>
      <c r="GH182">
        <v>1</v>
      </c>
      <c r="GI182">
        <v>2</v>
      </c>
      <c r="GJ182">
        <v>0</v>
      </c>
      <c r="GK182">
        <v>0</v>
      </c>
      <c r="GL182">
        <f t="shared" ref="GL182:GL192" si="167">ROUND(IF(AND(BH182=3,BI182=3,FS182&lt;&gt;0),P182,0),2)</f>
        <v>0</v>
      </c>
      <c r="GM182">
        <f t="shared" ref="GM182:GM192" si="168">ROUND(O182+X182+Y182,2)+GX182</f>
        <v>412.63</v>
      </c>
      <c r="GN182">
        <f t="shared" ref="GN182:GN192" si="169">IF(OR(BI182=0,BI182=1),ROUND(O182+X182+Y182,2),0)</f>
        <v>412.63</v>
      </c>
      <c r="GO182">
        <f t="shared" ref="GO182:GO192" si="170">IF(BI182=2,ROUND(O182+X182+Y182,2),0)</f>
        <v>0</v>
      </c>
      <c r="GP182">
        <f t="shared" ref="GP182:GP192" si="171">IF(BI182=4,ROUND(O182+X182+Y182,2)+GX182,0)</f>
        <v>0</v>
      </c>
      <c r="GR182">
        <v>0</v>
      </c>
      <c r="GS182">
        <v>3</v>
      </c>
      <c r="GT182">
        <v>0</v>
      </c>
      <c r="GU182" t="s">
        <v>3</v>
      </c>
      <c r="GV182">
        <f t="shared" ref="GV182:GV192" si="172">ROUND((GT182),2)</f>
        <v>0</v>
      </c>
      <c r="GW182">
        <v>1</v>
      </c>
      <c r="GX182">
        <f t="shared" ref="GX182:GX192" si="173">ROUND(HC182*I182,2)</f>
        <v>0</v>
      </c>
      <c r="HA182">
        <v>0</v>
      </c>
      <c r="HB182">
        <v>0</v>
      </c>
      <c r="HC182">
        <f t="shared" ref="HC182:HC192" si="174">GV182*GW182</f>
        <v>0</v>
      </c>
      <c r="HE182" t="s">
        <v>3</v>
      </c>
      <c r="HF182" t="s">
        <v>3</v>
      </c>
      <c r="HM182" t="s">
        <v>3</v>
      </c>
      <c r="IK182">
        <v>0</v>
      </c>
    </row>
    <row r="183" spans="1:245">
      <c r="A183">
        <v>18</v>
      </c>
      <c r="B183">
        <v>1</v>
      </c>
      <c r="C183">
        <v>171</v>
      </c>
      <c r="E183" t="s">
        <v>27</v>
      </c>
      <c r="F183" t="s">
        <v>28</v>
      </c>
      <c r="G183" t="s">
        <v>29</v>
      </c>
      <c r="H183" t="s">
        <v>30</v>
      </c>
      <c r="I183">
        <f>I182*J183</f>
        <v>6.5799999999999997E-2</v>
      </c>
      <c r="J183">
        <v>0.7</v>
      </c>
      <c r="K183">
        <v>0.7</v>
      </c>
      <c r="O183">
        <f t="shared" si="135"/>
        <v>0</v>
      </c>
      <c r="P183">
        <f t="shared" si="136"/>
        <v>0</v>
      </c>
      <c r="Q183">
        <f t="shared" si="137"/>
        <v>0</v>
      </c>
      <c r="R183">
        <f t="shared" si="138"/>
        <v>0</v>
      </c>
      <c r="S183">
        <f t="shared" si="139"/>
        <v>0</v>
      </c>
      <c r="T183">
        <f t="shared" si="140"/>
        <v>0</v>
      </c>
      <c r="U183">
        <f t="shared" si="141"/>
        <v>0</v>
      </c>
      <c r="V183">
        <f t="shared" si="142"/>
        <v>0</v>
      </c>
      <c r="W183">
        <f t="shared" si="143"/>
        <v>0</v>
      </c>
      <c r="X183">
        <f t="shared" si="144"/>
        <v>0</v>
      </c>
      <c r="Y183">
        <f t="shared" si="145"/>
        <v>0</v>
      </c>
      <c r="AA183">
        <v>35863109</v>
      </c>
      <c r="AB183">
        <f t="shared" si="146"/>
        <v>0</v>
      </c>
      <c r="AC183">
        <f t="shared" si="147"/>
        <v>0</v>
      </c>
      <c r="AD183">
        <f t="shared" si="148"/>
        <v>0</v>
      </c>
      <c r="AE183">
        <f t="shared" si="149"/>
        <v>0</v>
      </c>
      <c r="AF183">
        <f t="shared" si="150"/>
        <v>0</v>
      </c>
      <c r="AG183">
        <f t="shared" si="151"/>
        <v>0</v>
      </c>
      <c r="AH183">
        <f t="shared" si="152"/>
        <v>0</v>
      </c>
      <c r="AI183">
        <f t="shared" si="153"/>
        <v>0</v>
      </c>
      <c r="AJ183">
        <f t="shared" si="154"/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1</v>
      </c>
      <c r="AW183">
        <v>1</v>
      </c>
      <c r="AZ183">
        <v>1</v>
      </c>
      <c r="BA183">
        <v>1</v>
      </c>
      <c r="BB183">
        <v>1</v>
      </c>
      <c r="BC183">
        <v>1</v>
      </c>
      <c r="BD183" t="s">
        <v>3</v>
      </c>
      <c r="BE183" t="s">
        <v>3</v>
      </c>
      <c r="BF183" t="s">
        <v>3</v>
      </c>
      <c r="BG183" t="s">
        <v>3</v>
      </c>
      <c r="BH183">
        <v>3</v>
      </c>
      <c r="BI183">
        <v>2</v>
      </c>
      <c r="BJ183" t="s">
        <v>31</v>
      </c>
      <c r="BM183">
        <v>500002</v>
      </c>
      <c r="BN183">
        <v>0</v>
      </c>
      <c r="BO183" t="s">
        <v>3</v>
      </c>
      <c r="BP183">
        <v>0</v>
      </c>
      <c r="BQ183">
        <v>12</v>
      </c>
      <c r="BR183">
        <v>0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 t="s">
        <v>3</v>
      </c>
      <c r="BZ183">
        <v>0</v>
      </c>
      <c r="CA183">
        <v>0</v>
      </c>
      <c r="CB183" t="s">
        <v>3</v>
      </c>
      <c r="CE183">
        <v>0</v>
      </c>
      <c r="CF183">
        <v>0</v>
      </c>
      <c r="CG183">
        <v>0</v>
      </c>
      <c r="CM183">
        <v>0</v>
      </c>
      <c r="CN183" t="s">
        <v>3</v>
      </c>
      <c r="CO183">
        <v>0</v>
      </c>
      <c r="CP183">
        <f t="shared" si="155"/>
        <v>0</v>
      </c>
      <c r="CQ183">
        <f t="shared" si="156"/>
        <v>0</v>
      </c>
      <c r="CR183">
        <f t="shared" si="157"/>
        <v>0</v>
      </c>
      <c r="CS183">
        <f t="shared" si="158"/>
        <v>0</v>
      </c>
      <c r="CT183">
        <f t="shared" si="159"/>
        <v>0</v>
      </c>
      <c r="CU183">
        <f t="shared" si="160"/>
        <v>0</v>
      </c>
      <c r="CV183">
        <f t="shared" si="161"/>
        <v>0</v>
      </c>
      <c r="CW183">
        <f t="shared" si="162"/>
        <v>0</v>
      </c>
      <c r="CX183">
        <f t="shared" si="163"/>
        <v>0</v>
      </c>
      <c r="CY183">
        <f t="shared" si="164"/>
        <v>0</v>
      </c>
      <c r="CZ183">
        <f t="shared" si="165"/>
        <v>0</v>
      </c>
      <c r="DC183" t="s">
        <v>3</v>
      </c>
      <c r="DD183" t="s">
        <v>3</v>
      </c>
      <c r="DE183" t="s">
        <v>3</v>
      </c>
      <c r="DF183" t="s">
        <v>3</v>
      </c>
      <c r="DG183" t="s">
        <v>3</v>
      </c>
      <c r="DH183" t="s">
        <v>3</v>
      </c>
      <c r="DI183" t="s">
        <v>3</v>
      </c>
      <c r="DJ183" t="s">
        <v>3</v>
      </c>
      <c r="DK183" t="s">
        <v>3</v>
      </c>
      <c r="DL183" t="s">
        <v>3</v>
      </c>
      <c r="DM183" t="s">
        <v>3</v>
      </c>
      <c r="DN183">
        <v>0</v>
      </c>
      <c r="DO183">
        <v>0</v>
      </c>
      <c r="DP183">
        <v>1</v>
      </c>
      <c r="DQ183">
        <v>1</v>
      </c>
      <c r="DU183">
        <v>1009</v>
      </c>
      <c r="DV183" t="s">
        <v>30</v>
      </c>
      <c r="DW183" t="s">
        <v>30</v>
      </c>
      <c r="DX183">
        <v>1000</v>
      </c>
      <c r="DZ183" t="s">
        <v>3</v>
      </c>
      <c r="EA183" t="s">
        <v>3</v>
      </c>
      <c r="EB183" t="s">
        <v>3</v>
      </c>
      <c r="EC183" t="s">
        <v>3</v>
      </c>
      <c r="EE183">
        <v>29085444</v>
      </c>
      <c r="EF183">
        <v>12</v>
      </c>
      <c r="EG183" t="s">
        <v>32</v>
      </c>
      <c r="EH183">
        <v>0</v>
      </c>
      <c r="EI183" t="s">
        <v>3</v>
      </c>
      <c r="EJ183">
        <v>2</v>
      </c>
      <c r="EK183">
        <v>500002</v>
      </c>
      <c r="EL183" t="s">
        <v>33</v>
      </c>
      <c r="EM183" t="s">
        <v>34</v>
      </c>
      <c r="EO183" t="s">
        <v>3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FQ183">
        <v>0</v>
      </c>
      <c r="FR183">
        <f t="shared" si="166"/>
        <v>0</v>
      </c>
      <c r="FS183">
        <v>0</v>
      </c>
      <c r="FX183">
        <v>0</v>
      </c>
      <c r="FY183">
        <v>0</v>
      </c>
      <c r="GA183" t="s">
        <v>3</v>
      </c>
      <c r="GD183">
        <v>1</v>
      </c>
      <c r="GF183">
        <v>-304821490</v>
      </c>
      <c r="GG183">
        <v>2</v>
      </c>
      <c r="GH183">
        <v>1</v>
      </c>
      <c r="GI183">
        <v>-2</v>
      </c>
      <c r="GJ183">
        <v>0</v>
      </c>
      <c r="GK183">
        <v>0</v>
      </c>
      <c r="GL183">
        <f t="shared" si="167"/>
        <v>0</v>
      </c>
      <c r="GM183">
        <f t="shared" si="168"/>
        <v>0</v>
      </c>
      <c r="GN183">
        <f t="shared" si="169"/>
        <v>0</v>
      </c>
      <c r="GO183">
        <f t="shared" si="170"/>
        <v>0</v>
      </c>
      <c r="GP183">
        <f t="shared" si="171"/>
        <v>0</v>
      </c>
      <c r="GR183">
        <v>0</v>
      </c>
      <c r="GS183">
        <v>3</v>
      </c>
      <c r="GT183">
        <v>0</v>
      </c>
      <c r="GU183" t="s">
        <v>3</v>
      </c>
      <c r="GV183">
        <f t="shared" si="172"/>
        <v>0</v>
      </c>
      <c r="GW183">
        <v>1</v>
      </c>
      <c r="GX183">
        <f t="shared" si="173"/>
        <v>0</v>
      </c>
      <c r="HA183">
        <v>0</v>
      </c>
      <c r="HB183">
        <v>0</v>
      </c>
      <c r="HC183">
        <f t="shared" si="174"/>
        <v>0</v>
      </c>
      <c r="HE183" t="s">
        <v>3</v>
      </c>
      <c r="HF183" t="s">
        <v>3</v>
      </c>
      <c r="HM183" t="s">
        <v>3</v>
      </c>
      <c r="IK183">
        <v>0</v>
      </c>
    </row>
    <row r="184" spans="1:245">
      <c r="A184">
        <v>17</v>
      </c>
      <c r="B184">
        <v>1</v>
      </c>
      <c r="C184">
        <f>ROW(SmtRes!A175)</f>
        <v>175</v>
      </c>
      <c r="D184">
        <f>ROW(EtalonRes!A168)</f>
        <v>168</v>
      </c>
      <c r="E184" t="s">
        <v>35</v>
      </c>
      <c r="F184" t="s">
        <v>36</v>
      </c>
      <c r="G184" t="s">
        <v>37</v>
      </c>
      <c r="H184" t="s">
        <v>38</v>
      </c>
      <c r="I184">
        <f>ROUND(9.4/100,9)</f>
        <v>9.4E-2</v>
      </c>
      <c r="J184">
        <v>0</v>
      </c>
      <c r="K184">
        <f>ROUND(9.4/100,9)</f>
        <v>9.4E-2</v>
      </c>
      <c r="O184">
        <f t="shared" si="135"/>
        <v>281.7</v>
      </c>
      <c r="P184">
        <f t="shared" si="136"/>
        <v>0</v>
      </c>
      <c r="Q184">
        <f t="shared" si="137"/>
        <v>5.7</v>
      </c>
      <c r="R184">
        <f t="shared" si="138"/>
        <v>5.47</v>
      </c>
      <c r="S184">
        <f t="shared" si="139"/>
        <v>276</v>
      </c>
      <c r="T184">
        <f t="shared" si="140"/>
        <v>0</v>
      </c>
      <c r="U184">
        <f t="shared" si="141"/>
        <v>1.0706599999999999</v>
      </c>
      <c r="V184">
        <f t="shared" si="142"/>
        <v>1.222E-2</v>
      </c>
      <c r="W184">
        <f t="shared" si="143"/>
        <v>0</v>
      </c>
      <c r="X184">
        <f t="shared" si="144"/>
        <v>191.4</v>
      </c>
      <c r="Y184">
        <f t="shared" si="145"/>
        <v>151.99</v>
      </c>
      <c r="AA184">
        <v>35863109</v>
      </c>
      <c r="AB184">
        <f t="shared" si="146"/>
        <v>92.9</v>
      </c>
      <c r="AC184">
        <f t="shared" si="147"/>
        <v>0</v>
      </c>
      <c r="AD184">
        <f t="shared" si="148"/>
        <v>4.0599999999999996</v>
      </c>
      <c r="AE184">
        <f t="shared" si="149"/>
        <v>1.76</v>
      </c>
      <c r="AF184">
        <f t="shared" si="150"/>
        <v>88.84</v>
      </c>
      <c r="AG184">
        <f t="shared" si="151"/>
        <v>0</v>
      </c>
      <c r="AH184">
        <f t="shared" si="152"/>
        <v>11.39</v>
      </c>
      <c r="AI184">
        <f t="shared" si="153"/>
        <v>0.13</v>
      </c>
      <c r="AJ184">
        <f t="shared" si="154"/>
        <v>0</v>
      </c>
      <c r="AK184">
        <v>92.9</v>
      </c>
      <c r="AL184">
        <v>0</v>
      </c>
      <c r="AM184">
        <v>4.0599999999999996</v>
      </c>
      <c r="AN184">
        <v>1.76</v>
      </c>
      <c r="AO184">
        <v>88.84</v>
      </c>
      <c r="AP184">
        <v>0</v>
      </c>
      <c r="AQ184">
        <v>11.39</v>
      </c>
      <c r="AR184">
        <v>0.13</v>
      </c>
      <c r="AS184">
        <v>0</v>
      </c>
      <c r="AT184">
        <v>68</v>
      </c>
      <c r="AU184">
        <v>54</v>
      </c>
      <c r="AV184">
        <v>1</v>
      </c>
      <c r="AW184">
        <v>1</v>
      </c>
      <c r="AZ184">
        <v>1</v>
      </c>
      <c r="BA184">
        <v>33.049999999999997</v>
      </c>
      <c r="BB184">
        <v>14.94</v>
      </c>
      <c r="BC184">
        <v>1</v>
      </c>
      <c r="BD184" t="s">
        <v>3</v>
      </c>
      <c r="BE184" t="s">
        <v>3</v>
      </c>
      <c r="BF184" t="s">
        <v>3</v>
      </c>
      <c r="BG184" t="s">
        <v>3</v>
      </c>
      <c r="BH184">
        <v>0</v>
      </c>
      <c r="BI184">
        <v>1</v>
      </c>
      <c r="BJ184" t="s">
        <v>39</v>
      </c>
      <c r="BM184">
        <v>57001</v>
      </c>
      <c r="BN184">
        <v>0</v>
      </c>
      <c r="BO184" t="s">
        <v>36</v>
      </c>
      <c r="BP184">
        <v>1</v>
      </c>
      <c r="BQ184">
        <v>6</v>
      </c>
      <c r="BR184">
        <v>0</v>
      </c>
      <c r="BS184">
        <v>33.049999999999997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3</v>
      </c>
      <c r="BZ184">
        <v>80</v>
      </c>
      <c r="CA184">
        <v>68</v>
      </c>
      <c r="CB184" t="s">
        <v>3</v>
      </c>
      <c r="CE184">
        <v>0</v>
      </c>
      <c r="CF184">
        <v>0</v>
      </c>
      <c r="CG184">
        <v>0</v>
      </c>
      <c r="CM184">
        <v>0</v>
      </c>
      <c r="CN184" t="s">
        <v>3</v>
      </c>
      <c r="CO184">
        <v>0</v>
      </c>
      <c r="CP184">
        <f t="shared" si="155"/>
        <v>281.7</v>
      </c>
      <c r="CQ184">
        <f t="shared" si="156"/>
        <v>0</v>
      </c>
      <c r="CR184">
        <f t="shared" si="157"/>
        <v>60.656399999999991</v>
      </c>
      <c r="CS184">
        <f t="shared" si="158"/>
        <v>58.167999999999992</v>
      </c>
      <c r="CT184">
        <f t="shared" si="159"/>
        <v>2936.1619999999998</v>
      </c>
      <c r="CU184">
        <f t="shared" si="160"/>
        <v>0</v>
      </c>
      <c r="CV184">
        <f t="shared" si="161"/>
        <v>11.39</v>
      </c>
      <c r="CW184">
        <f t="shared" si="162"/>
        <v>0.13</v>
      </c>
      <c r="CX184">
        <f t="shared" si="163"/>
        <v>0</v>
      </c>
      <c r="CY184">
        <f t="shared" si="164"/>
        <v>191.39960000000002</v>
      </c>
      <c r="CZ184">
        <f t="shared" si="165"/>
        <v>151.99380000000002</v>
      </c>
      <c r="DC184" t="s">
        <v>3</v>
      </c>
      <c r="DD184" t="s">
        <v>3</v>
      </c>
      <c r="DE184" t="s">
        <v>3</v>
      </c>
      <c r="DF184" t="s">
        <v>3</v>
      </c>
      <c r="DG184" t="s">
        <v>3</v>
      </c>
      <c r="DH184" t="s">
        <v>3</v>
      </c>
      <c r="DI184" t="s">
        <v>3</v>
      </c>
      <c r="DJ184" t="s">
        <v>3</v>
      </c>
      <c r="DK184" t="s">
        <v>3</v>
      </c>
      <c r="DL184" t="s">
        <v>3</v>
      </c>
      <c r="DM184" t="s">
        <v>3</v>
      </c>
      <c r="DN184">
        <v>0</v>
      </c>
      <c r="DO184">
        <v>0</v>
      </c>
      <c r="DP184">
        <v>1</v>
      </c>
      <c r="DQ184">
        <v>1</v>
      </c>
      <c r="DU184">
        <v>1013</v>
      </c>
      <c r="DV184" t="s">
        <v>38</v>
      </c>
      <c r="DW184" t="s">
        <v>38</v>
      </c>
      <c r="DX184">
        <v>1</v>
      </c>
      <c r="DZ184" t="s">
        <v>3</v>
      </c>
      <c r="EA184" t="s">
        <v>3</v>
      </c>
      <c r="EB184" t="s">
        <v>3</v>
      </c>
      <c r="EC184" t="s">
        <v>3</v>
      </c>
      <c r="EE184">
        <v>29085590</v>
      </c>
      <c r="EF184">
        <v>6</v>
      </c>
      <c r="EG184" t="s">
        <v>22</v>
      </c>
      <c r="EH184">
        <v>0</v>
      </c>
      <c r="EI184" t="s">
        <v>3</v>
      </c>
      <c r="EJ184">
        <v>1</v>
      </c>
      <c r="EK184">
        <v>57001</v>
      </c>
      <c r="EL184" t="s">
        <v>23</v>
      </c>
      <c r="EM184" t="s">
        <v>24</v>
      </c>
      <c r="EO184" t="s">
        <v>3</v>
      </c>
      <c r="EQ184">
        <v>0</v>
      </c>
      <c r="ER184">
        <v>92.9</v>
      </c>
      <c r="ES184">
        <v>0</v>
      </c>
      <c r="ET184">
        <v>4.0599999999999996</v>
      </c>
      <c r="EU184">
        <v>1.76</v>
      </c>
      <c r="EV184">
        <v>88.84</v>
      </c>
      <c r="EW184">
        <v>11.39</v>
      </c>
      <c r="EX184">
        <v>0.13</v>
      </c>
      <c r="EY184">
        <v>0</v>
      </c>
      <c r="FQ184">
        <v>0</v>
      </c>
      <c r="FR184">
        <f t="shared" si="166"/>
        <v>0</v>
      </c>
      <c r="FS184">
        <v>0</v>
      </c>
      <c r="FV184" t="s">
        <v>25</v>
      </c>
      <c r="FW184" t="s">
        <v>26</v>
      </c>
      <c r="FX184">
        <v>80</v>
      </c>
      <c r="FY184">
        <v>68</v>
      </c>
      <c r="GA184" t="s">
        <v>3</v>
      </c>
      <c r="GD184">
        <v>1</v>
      </c>
      <c r="GF184">
        <v>-1629810845</v>
      </c>
      <c r="GG184">
        <v>2</v>
      </c>
      <c r="GH184">
        <v>1</v>
      </c>
      <c r="GI184">
        <v>2</v>
      </c>
      <c r="GJ184">
        <v>0</v>
      </c>
      <c r="GK184">
        <v>0</v>
      </c>
      <c r="GL184">
        <f t="shared" si="167"/>
        <v>0</v>
      </c>
      <c r="GM184">
        <f t="shared" si="168"/>
        <v>625.09</v>
      </c>
      <c r="GN184">
        <f t="shared" si="169"/>
        <v>625.09</v>
      </c>
      <c r="GO184">
        <f t="shared" si="170"/>
        <v>0</v>
      </c>
      <c r="GP184">
        <f t="shared" si="171"/>
        <v>0</v>
      </c>
      <c r="GR184">
        <v>0</v>
      </c>
      <c r="GS184">
        <v>3</v>
      </c>
      <c r="GT184">
        <v>0</v>
      </c>
      <c r="GU184" t="s">
        <v>3</v>
      </c>
      <c r="GV184">
        <f t="shared" si="172"/>
        <v>0</v>
      </c>
      <c r="GW184">
        <v>1</v>
      </c>
      <c r="GX184">
        <f t="shared" si="173"/>
        <v>0</v>
      </c>
      <c r="HA184">
        <v>0</v>
      </c>
      <c r="HB184">
        <v>0</v>
      </c>
      <c r="HC184">
        <f t="shared" si="174"/>
        <v>0</v>
      </c>
      <c r="HE184" t="s">
        <v>3</v>
      </c>
      <c r="HF184" t="s">
        <v>3</v>
      </c>
      <c r="HM184" t="s">
        <v>3</v>
      </c>
      <c r="IK184">
        <v>0</v>
      </c>
    </row>
    <row r="185" spans="1:245">
      <c r="A185">
        <v>18</v>
      </c>
      <c r="B185">
        <v>1</v>
      </c>
      <c r="C185">
        <v>175</v>
      </c>
      <c r="E185" t="s">
        <v>40</v>
      </c>
      <c r="F185" t="s">
        <v>28</v>
      </c>
      <c r="G185" t="s">
        <v>29</v>
      </c>
      <c r="H185" t="s">
        <v>30</v>
      </c>
      <c r="I185">
        <f>I184*J185</f>
        <v>4.4179999999999997E-2</v>
      </c>
      <c r="J185">
        <v>0.47</v>
      </c>
      <c r="K185">
        <v>0.47</v>
      </c>
      <c r="O185">
        <f t="shared" si="135"/>
        <v>0</v>
      </c>
      <c r="P185">
        <f t="shared" si="136"/>
        <v>0</v>
      </c>
      <c r="Q185">
        <f t="shared" si="137"/>
        <v>0</v>
      </c>
      <c r="R185">
        <f t="shared" si="138"/>
        <v>0</v>
      </c>
      <c r="S185">
        <f t="shared" si="139"/>
        <v>0</v>
      </c>
      <c r="T185">
        <f t="shared" si="140"/>
        <v>0</v>
      </c>
      <c r="U185">
        <f t="shared" si="141"/>
        <v>0</v>
      </c>
      <c r="V185">
        <f t="shared" si="142"/>
        <v>0</v>
      </c>
      <c r="W185">
        <f t="shared" si="143"/>
        <v>0</v>
      </c>
      <c r="X185">
        <f t="shared" si="144"/>
        <v>0</v>
      </c>
      <c r="Y185">
        <f t="shared" si="145"/>
        <v>0</v>
      </c>
      <c r="AA185">
        <v>35863109</v>
      </c>
      <c r="AB185">
        <f t="shared" si="146"/>
        <v>0</v>
      </c>
      <c r="AC185">
        <f t="shared" si="147"/>
        <v>0</v>
      </c>
      <c r="AD185">
        <f t="shared" si="148"/>
        <v>0</v>
      </c>
      <c r="AE185">
        <f t="shared" si="149"/>
        <v>0</v>
      </c>
      <c r="AF185">
        <f t="shared" si="150"/>
        <v>0</v>
      </c>
      <c r="AG185">
        <f t="shared" si="151"/>
        <v>0</v>
      </c>
      <c r="AH185">
        <f t="shared" si="152"/>
        <v>0</v>
      </c>
      <c r="AI185">
        <f t="shared" si="153"/>
        <v>0</v>
      </c>
      <c r="AJ185">
        <f t="shared" si="154"/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1</v>
      </c>
      <c r="AW185">
        <v>1</v>
      </c>
      <c r="AZ185">
        <v>1</v>
      </c>
      <c r="BA185">
        <v>1</v>
      </c>
      <c r="BB185">
        <v>1</v>
      </c>
      <c r="BC185">
        <v>1</v>
      </c>
      <c r="BD185" t="s">
        <v>3</v>
      </c>
      <c r="BE185" t="s">
        <v>3</v>
      </c>
      <c r="BF185" t="s">
        <v>3</v>
      </c>
      <c r="BG185" t="s">
        <v>3</v>
      </c>
      <c r="BH185">
        <v>3</v>
      </c>
      <c r="BI185">
        <v>2</v>
      </c>
      <c r="BJ185" t="s">
        <v>31</v>
      </c>
      <c r="BM185">
        <v>500002</v>
      </c>
      <c r="BN185">
        <v>0</v>
      </c>
      <c r="BO185" t="s">
        <v>3</v>
      </c>
      <c r="BP185">
        <v>0</v>
      </c>
      <c r="BQ185">
        <v>12</v>
      </c>
      <c r="BR185">
        <v>0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3</v>
      </c>
      <c r="BZ185">
        <v>0</v>
      </c>
      <c r="CA185">
        <v>0</v>
      </c>
      <c r="CB185" t="s">
        <v>3</v>
      </c>
      <c r="CE185">
        <v>0</v>
      </c>
      <c r="CF185">
        <v>0</v>
      </c>
      <c r="CG185">
        <v>0</v>
      </c>
      <c r="CM185">
        <v>0</v>
      </c>
      <c r="CN185" t="s">
        <v>3</v>
      </c>
      <c r="CO185">
        <v>0</v>
      </c>
      <c r="CP185">
        <f t="shared" si="155"/>
        <v>0</v>
      </c>
      <c r="CQ185">
        <f t="shared" si="156"/>
        <v>0</v>
      </c>
      <c r="CR185">
        <f t="shared" si="157"/>
        <v>0</v>
      </c>
      <c r="CS185">
        <f t="shared" si="158"/>
        <v>0</v>
      </c>
      <c r="CT185">
        <f t="shared" si="159"/>
        <v>0</v>
      </c>
      <c r="CU185">
        <f t="shared" si="160"/>
        <v>0</v>
      </c>
      <c r="CV185">
        <f t="shared" si="161"/>
        <v>0</v>
      </c>
      <c r="CW185">
        <f t="shared" si="162"/>
        <v>0</v>
      </c>
      <c r="CX185">
        <f t="shared" si="163"/>
        <v>0</v>
      </c>
      <c r="CY185">
        <f t="shared" si="164"/>
        <v>0</v>
      </c>
      <c r="CZ185">
        <f t="shared" si="165"/>
        <v>0</v>
      </c>
      <c r="DC185" t="s">
        <v>3</v>
      </c>
      <c r="DD185" t="s">
        <v>3</v>
      </c>
      <c r="DE185" t="s">
        <v>3</v>
      </c>
      <c r="DF185" t="s">
        <v>3</v>
      </c>
      <c r="DG185" t="s">
        <v>3</v>
      </c>
      <c r="DH185" t="s">
        <v>3</v>
      </c>
      <c r="DI185" t="s">
        <v>3</v>
      </c>
      <c r="DJ185" t="s">
        <v>3</v>
      </c>
      <c r="DK185" t="s">
        <v>3</v>
      </c>
      <c r="DL185" t="s">
        <v>3</v>
      </c>
      <c r="DM185" t="s">
        <v>3</v>
      </c>
      <c r="DN185">
        <v>0</v>
      </c>
      <c r="DO185">
        <v>0</v>
      </c>
      <c r="DP185">
        <v>1</v>
      </c>
      <c r="DQ185">
        <v>1</v>
      </c>
      <c r="DU185">
        <v>1009</v>
      </c>
      <c r="DV185" t="s">
        <v>30</v>
      </c>
      <c r="DW185" t="s">
        <v>30</v>
      </c>
      <c r="DX185">
        <v>1000</v>
      </c>
      <c r="DZ185" t="s">
        <v>3</v>
      </c>
      <c r="EA185" t="s">
        <v>3</v>
      </c>
      <c r="EB185" t="s">
        <v>3</v>
      </c>
      <c r="EC185" t="s">
        <v>3</v>
      </c>
      <c r="EE185">
        <v>29085444</v>
      </c>
      <c r="EF185">
        <v>12</v>
      </c>
      <c r="EG185" t="s">
        <v>32</v>
      </c>
      <c r="EH185">
        <v>0</v>
      </c>
      <c r="EI185" t="s">
        <v>3</v>
      </c>
      <c r="EJ185">
        <v>2</v>
      </c>
      <c r="EK185">
        <v>500002</v>
      </c>
      <c r="EL185" t="s">
        <v>33</v>
      </c>
      <c r="EM185" t="s">
        <v>34</v>
      </c>
      <c r="EO185" t="s">
        <v>3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FQ185">
        <v>0</v>
      </c>
      <c r="FR185">
        <f t="shared" si="166"/>
        <v>0</v>
      </c>
      <c r="FS185">
        <v>0</v>
      </c>
      <c r="FX185">
        <v>0</v>
      </c>
      <c r="FY185">
        <v>0</v>
      </c>
      <c r="GA185" t="s">
        <v>3</v>
      </c>
      <c r="GD185">
        <v>1</v>
      </c>
      <c r="GF185">
        <v>-304821490</v>
      </c>
      <c r="GG185">
        <v>2</v>
      </c>
      <c r="GH185">
        <v>1</v>
      </c>
      <c r="GI185">
        <v>-2</v>
      </c>
      <c r="GJ185">
        <v>0</v>
      </c>
      <c r="GK185">
        <v>0</v>
      </c>
      <c r="GL185">
        <f t="shared" si="167"/>
        <v>0</v>
      </c>
      <c r="GM185">
        <f t="shared" si="168"/>
        <v>0</v>
      </c>
      <c r="GN185">
        <f t="shared" si="169"/>
        <v>0</v>
      </c>
      <c r="GO185">
        <f t="shared" si="170"/>
        <v>0</v>
      </c>
      <c r="GP185">
        <f t="shared" si="171"/>
        <v>0</v>
      </c>
      <c r="GR185">
        <v>0</v>
      </c>
      <c r="GS185">
        <v>0</v>
      </c>
      <c r="GT185">
        <v>0</v>
      </c>
      <c r="GU185" t="s">
        <v>3</v>
      </c>
      <c r="GV185">
        <f t="shared" si="172"/>
        <v>0</v>
      </c>
      <c r="GW185">
        <v>1</v>
      </c>
      <c r="GX185">
        <f t="shared" si="173"/>
        <v>0</v>
      </c>
      <c r="HA185">
        <v>0</v>
      </c>
      <c r="HB185">
        <v>0</v>
      </c>
      <c r="HC185">
        <f t="shared" si="174"/>
        <v>0</v>
      </c>
      <c r="HE185" t="s">
        <v>3</v>
      </c>
      <c r="HF185" t="s">
        <v>3</v>
      </c>
      <c r="HM185" t="s">
        <v>3</v>
      </c>
      <c r="IK185">
        <v>0</v>
      </c>
    </row>
    <row r="186" spans="1:245">
      <c r="A186">
        <v>17</v>
      </c>
      <c r="B186">
        <v>1</v>
      </c>
      <c r="C186">
        <f>ROW(SmtRes!A177)</f>
        <v>177</v>
      </c>
      <c r="D186">
        <f>ROW(EtalonRes!A170)</f>
        <v>170</v>
      </c>
      <c r="E186" t="s">
        <v>41</v>
      </c>
      <c r="F186" t="s">
        <v>50</v>
      </c>
      <c r="G186" t="s">
        <v>51</v>
      </c>
      <c r="H186" t="s">
        <v>52</v>
      </c>
      <c r="I186">
        <f>ROUND(23.86/100,9)</f>
        <v>0.23860000000000001</v>
      </c>
      <c r="J186">
        <v>0</v>
      </c>
      <c r="K186">
        <f>ROUND(23.86/100,9)</f>
        <v>0.23860000000000001</v>
      </c>
      <c r="O186">
        <f t="shared" si="135"/>
        <v>231.92</v>
      </c>
      <c r="P186">
        <f t="shared" si="136"/>
        <v>0</v>
      </c>
      <c r="Q186">
        <f t="shared" si="137"/>
        <v>0</v>
      </c>
      <c r="R186">
        <f t="shared" si="138"/>
        <v>0</v>
      </c>
      <c r="S186">
        <f t="shared" si="139"/>
        <v>231.92</v>
      </c>
      <c r="T186">
        <f t="shared" si="140"/>
        <v>0</v>
      </c>
      <c r="U186">
        <f t="shared" si="141"/>
        <v>0.89952200000000004</v>
      </c>
      <c r="V186">
        <f t="shared" si="142"/>
        <v>0</v>
      </c>
      <c r="W186">
        <f t="shared" si="143"/>
        <v>0</v>
      </c>
      <c r="X186">
        <f t="shared" si="144"/>
        <v>157.71</v>
      </c>
      <c r="Y186">
        <f t="shared" si="145"/>
        <v>125.24</v>
      </c>
      <c r="AA186">
        <v>35863109</v>
      </c>
      <c r="AB186">
        <f t="shared" si="146"/>
        <v>29.41</v>
      </c>
      <c r="AC186">
        <f t="shared" si="147"/>
        <v>0</v>
      </c>
      <c r="AD186">
        <f t="shared" si="148"/>
        <v>0</v>
      </c>
      <c r="AE186">
        <f t="shared" si="149"/>
        <v>0</v>
      </c>
      <c r="AF186">
        <f t="shared" si="150"/>
        <v>29.41</v>
      </c>
      <c r="AG186">
        <f t="shared" si="151"/>
        <v>0</v>
      </c>
      <c r="AH186">
        <f t="shared" si="152"/>
        <v>3.77</v>
      </c>
      <c r="AI186">
        <f t="shared" si="153"/>
        <v>0</v>
      </c>
      <c r="AJ186">
        <f t="shared" si="154"/>
        <v>0</v>
      </c>
      <c r="AK186">
        <v>29.41</v>
      </c>
      <c r="AL186">
        <v>0</v>
      </c>
      <c r="AM186">
        <v>0</v>
      </c>
      <c r="AN186">
        <v>0</v>
      </c>
      <c r="AO186">
        <v>29.41</v>
      </c>
      <c r="AP186">
        <v>0</v>
      </c>
      <c r="AQ186">
        <v>3.77</v>
      </c>
      <c r="AR186">
        <v>0</v>
      </c>
      <c r="AS186">
        <v>0</v>
      </c>
      <c r="AT186">
        <v>68</v>
      </c>
      <c r="AU186">
        <v>54</v>
      </c>
      <c r="AV186">
        <v>1</v>
      </c>
      <c r="AW186">
        <v>1</v>
      </c>
      <c r="AZ186">
        <v>1</v>
      </c>
      <c r="BA186">
        <v>33.049999999999997</v>
      </c>
      <c r="BB186">
        <v>1</v>
      </c>
      <c r="BC186">
        <v>1</v>
      </c>
      <c r="BD186" t="s">
        <v>3</v>
      </c>
      <c r="BE186" t="s">
        <v>3</v>
      </c>
      <c r="BF186" t="s">
        <v>3</v>
      </c>
      <c r="BG186" t="s">
        <v>3</v>
      </c>
      <c r="BH186">
        <v>0</v>
      </c>
      <c r="BI186">
        <v>1</v>
      </c>
      <c r="BJ186" t="s">
        <v>53</v>
      </c>
      <c r="BM186">
        <v>57001</v>
      </c>
      <c r="BN186">
        <v>0</v>
      </c>
      <c r="BO186" t="s">
        <v>50</v>
      </c>
      <c r="BP186">
        <v>1</v>
      </c>
      <c r="BQ186">
        <v>6</v>
      </c>
      <c r="BR186">
        <v>0</v>
      </c>
      <c r="BS186">
        <v>33.049999999999997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3</v>
      </c>
      <c r="BZ186">
        <v>80</v>
      </c>
      <c r="CA186">
        <v>68</v>
      </c>
      <c r="CB186" t="s">
        <v>3</v>
      </c>
      <c r="CE186">
        <v>0</v>
      </c>
      <c r="CF186">
        <v>0</v>
      </c>
      <c r="CG186">
        <v>0</v>
      </c>
      <c r="CM186">
        <v>0</v>
      </c>
      <c r="CN186" t="s">
        <v>3</v>
      </c>
      <c r="CO186">
        <v>0</v>
      </c>
      <c r="CP186">
        <f t="shared" si="155"/>
        <v>231.92</v>
      </c>
      <c r="CQ186">
        <f t="shared" si="156"/>
        <v>0</v>
      </c>
      <c r="CR186">
        <f t="shared" si="157"/>
        <v>0</v>
      </c>
      <c r="CS186">
        <f t="shared" si="158"/>
        <v>0</v>
      </c>
      <c r="CT186">
        <f t="shared" si="159"/>
        <v>972.00049999999987</v>
      </c>
      <c r="CU186">
        <f t="shared" si="160"/>
        <v>0</v>
      </c>
      <c r="CV186">
        <f t="shared" si="161"/>
        <v>3.77</v>
      </c>
      <c r="CW186">
        <f t="shared" si="162"/>
        <v>0</v>
      </c>
      <c r="CX186">
        <f t="shared" si="163"/>
        <v>0</v>
      </c>
      <c r="CY186">
        <f t="shared" si="164"/>
        <v>157.7056</v>
      </c>
      <c r="CZ186">
        <f t="shared" si="165"/>
        <v>125.23679999999999</v>
      </c>
      <c r="DC186" t="s">
        <v>3</v>
      </c>
      <c r="DD186" t="s">
        <v>3</v>
      </c>
      <c r="DE186" t="s">
        <v>3</v>
      </c>
      <c r="DF186" t="s">
        <v>3</v>
      </c>
      <c r="DG186" t="s">
        <v>3</v>
      </c>
      <c r="DH186" t="s">
        <v>3</v>
      </c>
      <c r="DI186" t="s">
        <v>3</v>
      </c>
      <c r="DJ186" t="s">
        <v>3</v>
      </c>
      <c r="DK186" t="s">
        <v>3</v>
      </c>
      <c r="DL186" t="s">
        <v>3</v>
      </c>
      <c r="DM186" t="s">
        <v>3</v>
      </c>
      <c r="DN186">
        <v>0</v>
      </c>
      <c r="DO186">
        <v>0</v>
      </c>
      <c r="DP186">
        <v>1</v>
      </c>
      <c r="DQ186">
        <v>1</v>
      </c>
      <c r="DU186">
        <v>1013</v>
      </c>
      <c r="DV186" t="s">
        <v>52</v>
      </c>
      <c r="DW186" t="s">
        <v>52</v>
      </c>
      <c r="DX186">
        <v>1</v>
      </c>
      <c r="DZ186" t="s">
        <v>3</v>
      </c>
      <c r="EA186" t="s">
        <v>3</v>
      </c>
      <c r="EB186" t="s">
        <v>3</v>
      </c>
      <c r="EC186" t="s">
        <v>3</v>
      </c>
      <c r="EE186">
        <v>29085590</v>
      </c>
      <c r="EF186">
        <v>6</v>
      </c>
      <c r="EG186" t="s">
        <v>22</v>
      </c>
      <c r="EH186">
        <v>0</v>
      </c>
      <c r="EI186" t="s">
        <v>3</v>
      </c>
      <c r="EJ186">
        <v>1</v>
      </c>
      <c r="EK186">
        <v>57001</v>
      </c>
      <c r="EL186" t="s">
        <v>23</v>
      </c>
      <c r="EM186" t="s">
        <v>24</v>
      </c>
      <c r="EO186" t="s">
        <v>3</v>
      </c>
      <c r="EQ186">
        <v>0</v>
      </c>
      <c r="ER186">
        <v>29.41</v>
      </c>
      <c r="ES186">
        <v>0</v>
      </c>
      <c r="ET186">
        <v>0</v>
      </c>
      <c r="EU186">
        <v>0</v>
      </c>
      <c r="EV186">
        <v>29.41</v>
      </c>
      <c r="EW186">
        <v>3.77</v>
      </c>
      <c r="EX186">
        <v>0</v>
      </c>
      <c r="EY186">
        <v>0</v>
      </c>
      <c r="FQ186">
        <v>0</v>
      </c>
      <c r="FR186">
        <f t="shared" si="166"/>
        <v>0</v>
      </c>
      <c r="FS186">
        <v>0</v>
      </c>
      <c r="FV186" t="s">
        <v>25</v>
      </c>
      <c r="FW186" t="s">
        <v>26</v>
      </c>
      <c r="FX186">
        <v>80</v>
      </c>
      <c r="FY186">
        <v>68</v>
      </c>
      <c r="GA186" t="s">
        <v>3</v>
      </c>
      <c r="GD186">
        <v>1</v>
      </c>
      <c r="GF186">
        <v>1266291680</v>
      </c>
      <c r="GG186">
        <v>2</v>
      </c>
      <c r="GH186">
        <v>1</v>
      </c>
      <c r="GI186">
        <v>2</v>
      </c>
      <c r="GJ186">
        <v>0</v>
      </c>
      <c r="GK186">
        <v>0</v>
      </c>
      <c r="GL186">
        <f t="shared" si="167"/>
        <v>0</v>
      </c>
      <c r="GM186">
        <f t="shared" si="168"/>
        <v>514.87</v>
      </c>
      <c r="GN186">
        <f t="shared" si="169"/>
        <v>514.87</v>
      </c>
      <c r="GO186">
        <f t="shared" si="170"/>
        <v>0</v>
      </c>
      <c r="GP186">
        <f t="shared" si="171"/>
        <v>0</v>
      </c>
      <c r="GR186">
        <v>0</v>
      </c>
      <c r="GS186">
        <v>3</v>
      </c>
      <c r="GT186">
        <v>0</v>
      </c>
      <c r="GU186" t="s">
        <v>3</v>
      </c>
      <c r="GV186">
        <f t="shared" si="172"/>
        <v>0</v>
      </c>
      <c r="GW186">
        <v>1</v>
      </c>
      <c r="GX186">
        <f t="shared" si="173"/>
        <v>0</v>
      </c>
      <c r="HA186">
        <v>0</v>
      </c>
      <c r="HB186">
        <v>0</v>
      </c>
      <c r="HC186">
        <f t="shared" si="174"/>
        <v>0</v>
      </c>
      <c r="HE186" t="s">
        <v>3</v>
      </c>
      <c r="HF186" t="s">
        <v>3</v>
      </c>
      <c r="HM186" t="s">
        <v>3</v>
      </c>
      <c r="IK186">
        <v>0</v>
      </c>
    </row>
    <row r="187" spans="1:245">
      <c r="A187">
        <v>18</v>
      </c>
      <c r="B187">
        <v>1</v>
      </c>
      <c r="C187">
        <v>177</v>
      </c>
      <c r="E187" t="s">
        <v>48</v>
      </c>
      <c r="F187" t="s">
        <v>28</v>
      </c>
      <c r="G187" t="s">
        <v>29</v>
      </c>
      <c r="H187" t="s">
        <v>30</v>
      </c>
      <c r="I187">
        <f>I186*J187</f>
        <v>2.6245999999999998E-2</v>
      </c>
      <c r="J187">
        <v>0.10999999999999999</v>
      </c>
      <c r="K187">
        <v>0.11</v>
      </c>
      <c r="O187">
        <f t="shared" si="135"/>
        <v>0</v>
      </c>
      <c r="P187">
        <f t="shared" si="136"/>
        <v>0</v>
      </c>
      <c r="Q187">
        <f t="shared" si="137"/>
        <v>0</v>
      </c>
      <c r="R187">
        <f t="shared" si="138"/>
        <v>0</v>
      </c>
      <c r="S187">
        <f t="shared" si="139"/>
        <v>0</v>
      </c>
      <c r="T187">
        <f t="shared" si="140"/>
        <v>0</v>
      </c>
      <c r="U187">
        <f t="shared" si="141"/>
        <v>0</v>
      </c>
      <c r="V187">
        <f t="shared" si="142"/>
        <v>0</v>
      </c>
      <c r="W187">
        <f t="shared" si="143"/>
        <v>0</v>
      </c>
      <c r="X187">
        <f t="shared" si="144"/>
        <v>0</v>
      </c>
      <c r="Y187">
        <f t="shared" si="145"/>
        <v>0</v>
      </c>
      <c r="AA187">
        <v>35863109</v>
      </c>
      <c r="AB187">
        <f t="shared" si="146"/>
        <v>0</v>
      </c>
      <c r="AC187">
        <f t="shared" si="147"/>
        <v>0</v>
      </c>
      <c r="AD187">
        <f t="shared" si="148"/>
        <v>0</v>
      </c>
      <c r="AE187">
        <f t="shared" si="149"/>
        <v>0</v>
      </c>
      <c r="AF187">
        <f t="shared" si="150"/>
        <v>0</v>
      </c>
      <c r="AG187">
        <f t="shared" si="151"/>
        <v>0</v>
      </c>
      <c r="AH187">
        <f t="shared" si="152"/>
        <v>0</v>
      </c>
      <c r="AI187">
        <f t="shared" si="153"/>
        <v>0</v>
      </c>
      <c r="AJ187">
        <f t="shared" si="154"/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1</v>
      </c>
      <c r="AW187">
        <v>1</v>
      </c>
      <c r="AZ187">
        <v>1</v>
      </c>
      <c r="BA187">
        <v>1</v>
      </c>
      <c r="BB187">
        <v>1</v>
      </c>
      <c r="BC187">
        <v>1</v>
      </c>
      <c r="BD187" t="s">
        <v>3</v>
      </c>
      <c r="BE187" t="s">
        <v>3</v>
      </c>
      <c r="BF187" t="s">
        <v>3</v>
      </c>
      <c r="BG187" t="s">
        <v>3</v>
      </c>
      <c r="BH187">
        <v>3</v>
      </c>
      <c r="BI187">
        <v>2</v>
      </c>
      <c r="BJ187" t="s">
        <v>31</v>
      </c>
      <c r="BM187">
        <v>500002</v>
      </c>
      <c r="BN187">
        <v>0</v>
      </c>
      <c r="BO187" t="s">
        <v>3</v>
      </c>
      <c r="BP187">
        <v>0</v>
      </c>
      <c r="BQ187">
        <v>12</v>
      </c>
      <c r="BR187">
        <v>0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3</v>
      </c>
      <c r="BZ187">
        <v>0</v>
      </c>
      <c r="CA187">
        <v>0</v>
      </c>
      <c r="CB187" t="s">
        <v>3</v>
      </c>
      <c r="CE187">
        <v>0</v>
      </c>
      <c r="CF187">
        <v>0</v>
      </c>
      <c r="CG187">
        <v>0</v>
      </c>
      <c r="CM187">
        <v>0</v>
      </c>
      <c r="CN187" t="s">
        <v>3</v>
      </c>
      <c r="CO187">
        <v>0</v>
      </c>
      <c r="CP187">
        <f t="shared" si="155"/>
        <v>0</v>
      </c>
      <c r="CQ187">
        <f t="shared" si="156"/>
        <v>0</v>
      </c>
      <c r="CR187">
        <f t="shared" si="157"/>
        <v>0</v>
      </c>
      <c r="CS187">
        <f t="shared" si="158"/>
        <v>0</v>
      </c>
      <c r="CT187">
        <f t="shared" si="159"/>
        <v>0</v>
      </c>
      <c r="CU187">
        <f t="shared" si="160"/>
        <v>0</v>
      </c>
      <c r="CV187">
        <f t="shared" si="161"/>
        <v>0</v>
      </c>
      <c r="CW187">
        <f t="shared" si="162"/>
        <v>0</v>
      </c>
      <c r="CX187">
        <f t="shared" si="163"/>
        <v>0</v>
      </c>
      <c r="CY187">
        <f t="shared" si="164"/>
        <v>0</v>
      </c>
      <c r="CZ187">
        <f t="shared" si="165"/>
        <v>0</v>
      </c>
      <c r="DC187" t="s">
        <v>3</v>
      </c>
      <c r="DD187" t="s">
        <v>3</v>
      </c>
      <c r="DE187" t="s">
        <v>3</v>
      </c>
      <c r="DF187" t="s">
        <v>3</v>
      </c>
      <c r="DG187" t="s">
        <v>3</v>
      </c>
      <c r="DH187" t="s">
        <v>3</v>
      </c>
      <c r="DI187" t="s">
        <v>3</v>
      </c>
      <c r="DJ187" t="s">
        <v>3</v>
      </c>
      <c r="DK187" t="s">
        <v>3</v>
      </c>
      <c r="DL187" t="s">
        <v>3</v>
      </c>
      <c r="DM187" t="s">
        <v>3</v>
      </c>
      <c r="DN187">
        <v>0</v>
      </c>
      <c r="DO187">
        <v>0</v>
      </c>
      <c r="DP187">
        <v>1</v>
      </c>
      <c r="DQ187">
        <v>1</v>
      </c>
      <c r="DU187">
        <v>1009</v>
      </c>
      <c r="DV187" t="s">
        <v>30</v>
      </c>
      <c r="DW187" t="s">
        <v>30</v>
      </c>
      <c r="DX187">
        <v>1000</v>
      </c>
      <c r="DZ187" t="s">
        <v>3</v>
      </c>
      <c r="EA187" t="s">
        <v>3</v>
      </c>
      <c r="EB187" t="s">
        <v>3</v>
      </c>
      <c r="EC187" t="s">
        <v>3</v>
      </c>
      <c r="EE187">
        <v>29085444</v>
      </c>
      <c r="EF187">
        <v>12</v>
      </c>
      <c r="EG187" t="s">
        <v>32</v>
      </c>
      <c r="EH187">
        <v>0</v>
      </c>
      <c r="EI187" t="s">
        <v>3</v>
      </c>
      <c r="EJ187">
        <v>2</v>
      </c>
      <c r="EK187">
        <v>500002</v>
      </c>
      <c r="EL187" t="s">
        <v>33</v>
      </c>
      <c r="EM187" t="s">
        <v>34</v>
      </c>
      <c r="EO187" t="s">
        <v>3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FQ187">
        <v>0</v>
      </c>
      <c r="FR187">
        <f t="shared" si="166"/>
        <v>0</v>
      </c>
      <c r="FS187">
        <v>0</v>
      </c>
      <c r="FX187">
        <v>0</v>
      </c>
      <c r="FY187">
        <v>0</v>
      </c>
      <c r="GA187" t="s">
        <v>3</v>
      </c>
      <c r="GD187">
        <v>1</v>
      </c>
      <c r="GF187">
        <v>-304821490</v>
      </c>
      <c r="GG187">
        <v>2</v>
      </c>
      <c r="GH187">
        <v>1</v>
      </c>
      <c r="GI187">
        <v>-2</v>
      </c>
      <c r="GJ187">
        <v>0</v>
      </c>
      <c r="GK187">
        <v>0</v>
      </c>
      <c r="GL187">
        <f t="shared" si="167"/>
        <v>0</v>
      </c>
      <c r="GM187">
        <f t="shared" si="168"/>
        <v>0</v>
      </c>
      <c r="GN187">
        <f t="shared" si="169"/>
        <v>0</v>
      </c>
      <c r="GO187">
        <f t="shared" si="170"/>
        <v>0</v>
      </c>
      <c r="GP187">
        <f t="shared" si="171"/>
        <v>0</v>
      </c>
      <c r="GR187">
        <v>0</v>
      </c>
      <c r="GS187">
        <v>0</v>
      </c>
      <c r="GT187">
        <v>0</v>
      </c>
      <c r="GU187" t="s">
        <v>3</v>
      </c>
      <c r="GV187">
        <f t="shared" si="172"/>
        <v>0</v>
      </c>
      <c r="GW187">
        <v>1</v>
      </c>
      <c r="GX187">
        <f t="shared" si="173"/>
        <v>0</v>
      </c>
      <c r="HA187">
        <v>0</v>
      </c>
      <c r="HB187">
        <v>0</v>
      </c>
      <c r="HC187">
        <f t="shared" si="174"/>
        <v>0</v>
      </c>
      <c r="HE187" t="s">
        <v>3</v>
      </c>
      <c r="HF187" t="s">
        <v>3</v>
      </c>
      <c r="HM187" t="s">
        <v>3</v>
      </c>
      <c r="IK187">
        <v>0</v>
      </c>
    </row>
    <row r="188" spans="1:245">
      <c r="A188">
        <v>17</v>
      </c>
      <c r="B188">
        <v>1</v>
      </c>
      <c r="C188">
        <f>ROW(SmtRes!A178)</f>
        <v>178</v>
      </c>
      <c r="D188">
        <f>ROW(EtalonRes!A171)</f>
        <v>171</v>
      </c>
      <c r="E188" t="s">
        <v>49</v>
      </c>
      <c r="F188" t="s">
        <v>56</v>
      </c>
      <c r="G188" t="s">
        <v>57</v>
      </c>
      <c r="H188" t="s">
        <v>58</v>
      </c>
      <c r="I188">
        <f>ROUND(4/100,9)</f>
        <v>0.04</v>
      </c>
      <c r="J188">
        <v>0</v>
      </c>
      <c r="K188">
        <f>ROUND(4/100,9)</f>
        <v>0.04</v>
      </c>
      <c r="O188">
        <f t="shared" si="135"/>
        <v>60.22</v>
      </c>
      <c r="P188">
        <f t="shared" si="136"/>
        <v>0</v>
      </c>
      <c r="Q188">
        <f t="shared" si="137"/>
        <v>0</v>
      </c>
      <c r="R188">
        <f t="shared" si="138"/>
        <v>0</v>
      </c>
      <c r="S188">
        <f t="shared" si="139"/>
        <v>60.22</v>
      </c>
      <c r="T188">
        <f t="shared" si="140"/>
        <v>0</v>
      </c>
      <c r="U188">
        <f t="shared" si="141"/>
        <v>0.2336</v>
      </c>
      <c r="V188">
        <f t="shared" si="142"/>
        <v>0</v>
      </c>
      <c r="W188">
        <f t="shared" si="143"/>
        <v>0</v>
      </c>
      <c r="X188">
        <f t="shared" si="144"/>
        <v>43.36</v>
      </c>
      <c r="Y188">
        <f t="shared" si="145"/>
        <v>31.31</v>
      </c>
      <c r="AA188">
        <v>35863109</v>
      </c>
      <c r="AB188">
        <f t="shared" si="146"/>
        <v>45.55</v>
      </c>
      <c r="AC188">
        <f t="shared" si="147"/>
        <v>0</v>
      </c>
      <c r="AD188">
        <f t="shared" si="148"/>
        <v>0</v>
      </c>
      <c r="AE188">
        <f t="shared" si="149"/>
        <v>0</v>
      </c>
      <c r="AF188">
        <f t="shared" si="150"/>
        <v>45.55</v>
      </c>
      <c r="AG188">
        <f t="shared" si="151"/>
        <v>0</v>
      </c>
      <c r="AH188">
        <f t="shared" si="152"/>
        <v>5.84</v>
      </c>
      <c r="AI188">
        <f t="shared" si="153"/>
        <v>0</v>
      </c>
      <c r="AJ188">
        <f t="shared" si="154"/>
        <v>0</v>
      </c>
      <c r="AK188">
        <v>45.55</v>
      </c>
      <c r="AL188">
        <v>0</v>
      </c>
      <c r="AM188">
        <v>0</v>
      </c>
      <c r="AN188">
        <v>0</v>
      </c>
      <c r="AO188">
        <v>45.55</v>
      </c>
      <c r="AP188">
        <v>0</v>
      </c>
      <c r="AQ188">
        <v>5.84</v>
      </c>
      <c r="AR188">
        <v>0</v>
      </c>
      <c r="AS188">
        <v>0</v>
      </c>
      <c r="AT188">
        <v>72</v>
      </c>
      <c r="AU188">
        <v>52</v>
      </c>
      <c r="AV188">
        <v>1</v>
      </c>
      <c r="AW188">
        <v>1</v>
      </c>
      <c r="AZ188">
        <v>1</v>
      </c>
      <c r="BA188">
        <v>33.049999999999997</v>
      </c>
      <c r="BB188">
        <v>1</v>
      </c>
      <c r="BC188">
        <v>1</v>
      </c>
      <c r="BD188" t="s">
        <v>3</v>
      </c>
      <c r="BE188" t="s">
        <v>3</v>
      </c>
      <c r="BF188" t="s">
        <v>3</v>
      </c>
      <c r="BG188" t="s">
        <v>3</v>
      </c>
      <c r="BH188">
        <v>0</v>
      </c>
      <c r="BI188">
        <v>1</v>
      </c>
      <c r="BJ188" t="s">
        <v>59</v>
      </c>
      <c r="BM188">
        <v>67001</v>
      </c>
      <c r="BN188">
        <v>0</v>
      </c>
      <c r="BO188" t="s">
        <v>56</v>
      </c>
      <c r="BP188">
        <v>1</v>
      </c>
      <c r="BQ188">
        <v>6</v>
      </c>
      <c r="BR188">
        <v>0</v>
      </c>
      <c r="BS188">
        <v>33.049999999999997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3</v>
      </c>
      <c r="BZ188">
        <v>85</v>
      </c>
      <c r="CA188">
        <v>65</v>
      </c>
      <c r="CB188" t="s">
        <v>3</v>
      </c>
      <c r="CE188">
        <v>0</v>
      </c>
      <c r="CF188">
        <v>0</v>
      </c>
      <c r="CG188">
        <v>0</v>
      </c>
      <c r="CM188">
        <v>0</v>
      </c>
      <c r="CN188" t="s">
        <v>3</v>
      </c>
      <c r="CO188">
        <v>0</v>
      </c>
      <c r="CP188">
        <f t="shared" si="155"/>
        <v>60.22</v>
      </c>
      <c r="CQ188">
        <f t="shared" si="156"/>
        <v>0</v>
      </c>
      <c r="CR188">
        <f t="shared" si="157"/>
        <v>0</v>
      </c>
      <c r="CS188">
        <f t="shared" si="158"/>
        <v>0</v>
      </c>
      <c r="CT188">
        <f t="shared" si="159"/>
        <v>1505.4274999999998</v>
      </c>
      <c r="CU188">
        <f t="shared" si="160"/>
        <v>0</v>
      </c>
      <c r="CV188">
        <f t="shared" si="161"/>
        <v>5.84</v>
      </c>
      <c r="CW188">
        <f t="shared" si="162"/>
        <v>0</v>
      </c>
      <c r="CX188">
        <f t="shared" si="163"/>
        <v>0</v>
      </c>
      <c r="CY188">
        <f t="shared" si="164"/>
        <v>43.358400000000003</v>
      </c>
      <c r="CZ188">
        <f t="shared" si="165"/>
        <v>31.314399999999999</v>
      </c>
      <c r="DC188" t="s">
        <v>3</v>
      </c>
      <c r="DD188" t="s">
        <v>3</v>
      </c>
      <c r="DE188" t="s">
        <v>3</v>
      </c>
      <c r="DF188" t="s">
        <v>3</v>
      </c>
      <c r="DG188" t="s">
        <v>3</v>
      </c>
      <c r="DH188" t="s">
        <v>3</v>
      </c>
      <c r="DI188" t="s">
        <v>3</v>
      </c>
      <c r="DJ188" t="s">
        <v>3</v>
      </c>
      <c r="DK188" t="s">
        <v>3</v>
      </c>
      <c r="DL188" t="s">
        <v>3</v>
      </c>
      <c r="DM188" t="s">
        <v>3</v>
      </c>
      <c r="DN188">
        <v>0</v>
      </c>
      <c r="DO188">
        <v>0</v>
      </c>
      <c r="DP188">
        <v>1</v>
      </c>
      <c r="DQ188">
        <v>1</v>
      </c>
      <c r="DU188">
        <v>1010</v>
      </c>
      <c r="DV188" t="s">
        <v>58</v>
      </c>
      <c r="DW188" t="s">
        <v>58</v>
      </c>
      <c r="DX188">
        <v>100</v>
      </c>
      <c r="DZ188" t="s">
        <v>3</v>
      </c>
      <c r="EA188" t="s">
        <v>3</v>
      </c>
      <c r="EB188" t="s">
        <v>3</v>
      </c>
      <c r="EC188" t="s">
        <v>3</v>
      </c>
      <c r="EE188">
        <v>29085636</v>
      </c>
      <c r="EF188">
        <v>6</v>
      </c>
      <c r="EG188" t="s">
        <v>22</v>
      </c>
      <c r="EH188">
        <v>0</v>
      </c>
      <c r="EI188" t="s">
        <v>3</v>
      </c>
      <c r="EJ188">
        <v>1</v>
      </c>
      <c r="EK188">
        <v>67001</v>
      </c>
      <c r="EL188" t="s">
        <v>60</v>
      </c>
      <c r="EM188" t="s">
        <v>61</v>
      </c>
      <c r="EO188" t="s">
        <v>3</v>
      </c>
      <c r="EQ188">
        <v>0</v>
      </c>
      <c r="ER188">
        <v>45.55</v>
      </c>
      <c r="ES188">
        <v>0</v>
      </c>
      <c r="ET188">
        <v>0</v>
      </c>
      <c r="EU188">
        <v>0</v>
      </c>
      <c r="EV188">
        <v>45.55</v>
      </c>
      <c r="EW188">
        <v>5.84</v>
      </c>
      <c r="EX188">
        <v>0</v>
      </c>
      <c r="EY188">
        <v>0</v>
      </c>
      <c r="FQ188">
        <v>0</v>
      </c>
      <c r="FR188">
        <f t="shared" si="166"/>
        <v>0</v>
      </c>
      <c r="FS188">
        <v>0</v>
      </c>
      <c r="FV188" t="s">
        <v>25</v>
      </c>
      <c r="FW188" t="s">
        <v>26</v>
      </c>
      <c r="FX188">
        <v>85</v>
      </c>
      <c r="FY188">
        <v>65</v>
      </c>
      <c r="GA188" t="s">
        <v>3</v>
      </c>
      <c r="GD188">
        <v>1</v>
      </c>
      <c r="GF188">
        <v>-1255865036</v>
      </c>
      <c r="GG188">
        <v>2</v>
      </c>
      <c r="GH188">
        <v>1</v>
      </c>
      <c r="GI188">
        <v>2</v>
      </c>
      <c r="GJ188">
        <v>0</v>
      </c>
      <c r="GK188">
        <v>0</v>
      </c>
      <c r="GL188">
        <f t="shared" si="167"/>
        <v>0</v>
      </c>
      <c r="GM188">
        <f t="shared" si="168"/>
        <v>134.88999999999999</v>
      </c>
      <c r="GN188">
        <f t="shared" si="169"/>
        <v>134.88999999999999</v>
      </c>
      <c r="GO188">
        <f t="shared" si="170"/>
        <v>0</v>
      </c>
      <c r="GP188">
        <f t="shared" si="171"/>
        <v>0</v>
      </c>
      <c r="GR188">
        <v>0</v>
      </c>
      <c r="GS188">
        <v>3</v>
      </c>
      <c r="GT188">
        <v>0</v>
      </c>
      <c r="GU188" t="s">
        <v>3</v>
      </c>
      <c r="GV188">
        <f t="shared" si="172"/>
        <v>0</v>
      </c>
      <c r="GW188">
        <v>1</v>
      </c>
      <c r="GX188">
        <f t="shared" si="173"/>
        <v>0</v>
      </c>
      <c r="HA188">
        <v>0</v>
      </c>
      <c r="HB188">
        <v>0</v>
      </c>
      <c r="HC188">
        <f t="shared" si="174"/>
        <v>0</v>
      </c>
      <c r="HE188" t="s">
        <v>3</v>
      </c>
      <c r="HF188" t="s">
        <v>3</v>
      </c>
      <c r="HM188" t="s">
        <v>3</v>
      </c>
      <c r="IK188">
        <v>0</v>
      </c>
    </row>
    <row r="189" spans="1:245">
      <c r="A189">
        <v>17</v>
      </c>
      <c r="B189">
        <v>1</v>
      </c>
      <c r="C189">
        <f>ROW(SmtRes!A181)</f>
        <v>181</v>
      </c>
      <c r="D189">
        <f>ROW(EtalonRes!A174)</f>
        <v>174</v>
      </c>
      <c r="E189" t="s">
        <v>55</v>
      </c>
      <c r="F189" t="s">
        <v>63</v>
      </c>
      <c r="G189" t="s">
        <v>64</v>
      </c>
      <c r="H189" t="s">
        <v>65</v>
      </c>
      <c r="I189">
        <f>ROUND(15/100,9)</f>
        <v>0.15</v>
      </c>
      <c r="J189">
        <v>0</v>
      </c>
      <c r="K189">
        <f>ROUND(15/100,9)</f>
        <v>0.15</v>
      </c>
      <c r="O189">
        <f t="shared" si="135"/>
        <v>373.45</v>
      </c>
      <c r="P189">
        <f t="shared" si="136"/>
        <v>0</v>
      </c>
      <c r="Q189">
        <f t="shared" si="137"/>
        <v>0.7</v>
      </c>
      <c r="R189">
        <f t="shared" si="138"/>
        <v>0.69</v>
      </c>
      <c r="S189">
        <f t="shared" si="139"/>
        <v>372.75</v>
      </c>
      <c r="T189">
        <f t="shared" si="140"/>
        <v>0</v>
      </c>
      <c r="U189">
        <f t="shared" si="141"/>
        <v>1.446</v>
      </c>
      <c r="V189">
        <f t="shared" si="142"/>
        <v>1.5E-3</v>
      </c>
      <c r="W189">
        <f t="shared" si="143"/>
        <v>0</v>
      </c>
      <c r="X189">
        <f t="shared" si="144"/>
        <v>268.88</v>
      </c>
      <c r="Y189">
        <f t="shared" si="145"/>
        <v>194.19</v>
      </c>
      <c r="AA189">
        <v>35863109</v>
      </c>
      <c r="AB189">
        <f t="shared" si="146"/>
        <v>75.5</v>
      </c>
      <c r="AC189">
        <f t="shared" si="147"/>
        <v>0</v>
      </c>
      <c r="AD189">
        <f t="shared" si="148"/>
        <v>0.31</v>
      </c>
      <c r="AE189">
        <f t="shared" si="149"/>
        <v>0.14000000000000001</v>
      </c>
      <c r="AF189">
        <f t="shared" si="150"/>
        <v>75.19</v>
      </c>
      <c r="AG189">
        <f t="shared" si="151"/>
        <v>0</v>
      </c>
      <c r="AH189">
        <f t="shared" si="152"/>
        <v>9.64</v>
      </c>
      <c r="AI189">
        <f t="shared" si="153"/>
        <v>0.01</v>
      </c>
      <c r="AJ189">
        <f t="shared" si="154"/>
        <v>0</v>
      </c>
      <c r="AK189">
        <v>75.5</v>
      </c>
      <c r="AL189">
        <v>0</v>
      </c>
      <c r="AM189">
        <v>0.31</v>
      </c>
      <c r="AN189">
        <v>0.14000000000000001</v>
      </c>
      <c r="AO189">
        <v>75.19</v>
      </c>
      <c r="AP189">
        <v>0</v>
      </c>
      <c r="AQ189">
        <v>9.64</v>
      </c>
      <c r="AR189">
        <v>0.01</v>
      </c>
      <c r="AS189">
        <v>0</v>
      </c>
      <c r="AT189">
        <v>72</v>
      </c>
      <c r="AU189">
        <v>52</v>
      </c>
      <c r="AV189">
        <v>1</v>
      </c>
      <c r="AW189">
        <v>1</v>
      </c>
      <c r="AZ189">
        <v>1</v>
      </c>
      <c r="BA189">
        <v>33.049999999999997</v>
      </c>
      <c r="BB189">
        <v>15.06</v>
      </c>
      <c r="BC189">
        <v>1</v>
      </c>
      <c r="BD189" t="s">
        <v>3</v>
      </c>
      <c r="BE189" t="s">
        <v>3</v>
      </c>
      <c r="BF189" t="s">
        <v>3</v>
      </c>
      <c r="BG189" t="s">
        <v>3</v>
      </c>
      <c r="BH189">
        <v>0</v>
      </c>
      <c r="BI189">
        <v>1</v>
      </c>
      <c r="BJ189" t="s">
        <v>66</v>
      </c>
      <c r="BM189">
        <v>67001</v>
      </c>
      <c r="BN189">
        <v>0</v>
      </c>
      <c r="BO189" t="s">
        <v>63</v>
      </c>
      <c r="BP189">
        <v>1</v>
      </c>
      <c r="BQ189">
        <v>6</v>
      </c>
      <c r="BR189">
        <v>0</v>
      </c>
      <c r="BS189">
        <v>33.049999999999997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3</v>
      </c>
      <c r="BZ189">
        <v>85</v>
      </c>
      <c r="CA189">
        <v>65</v>
      </c>
      <c r="CB189" t="s">
        <v>3</v>
      </c>
      <c r="CE189">
        <v>0</v>
      </c>
      <c r="CF189">
        <v>0</v>
      </c>
      <c r="CG189">
        <v>0</v>
      </c>
      <c r="CM189">
        <v>0</v>
      </c>
      <c r="CN189" t="s">
        <v>3</v>
      </c>
      <c r="CO189">
        <v>0</v>
      </c>
      <c r="CP189">
        <f t="shared" si="155"/>
        <v>373.45</v>
      </c>
      <c r="CQ189">
        <f t="shared" si="156"/>
        <v>0</v>
      </c>
      <c r="CR189">
        <f t="shared" si="157"/>
        <v>4.6686000000000005</v>
      </c>
      <c r="CS189">
        <f t="shared" si="158"/>
        <v>4.6269999999999998</v>
      </c>
      <c r="CT189">
        <f t="shared" si="159"/>
        <v>2485.0294999999996</v>
      </c>
      <c r="CU189">
        <f t="shared" si="160"/>
        <v>0</v>
      </c>
      <c r="CV189">
        <f t="shared" si="161"/>
        <v>9.64</v>
      </c>
      <c r="CW189">
        <f t="shared" si="162"/>
        <v>0.01</v>
      </c>
      <c r="CX189">
        <f t="shared" si="163"/>
        <v>0</v>
      </c>
      <c r="CY189">
        <f t="shared" si="164"/>
        <v>268.8768</v>
      </c>
      <c r="CZ189">
        <f t="shared" si="165"/>
        <v>194.18880000000001</v>
      </c>
      <c r="DC189" t="s">
        <v>3</v>
      </c>
      <c r="DD189" t="s">
        <v>3</v>
      </c>
      <c r="DE189" t="s">
        <v>3</v>
      </c>
      <c r="DF189" t="s">
        <v>3</v>
      </c>
      <c r="DG189" t="s">
        <v>3</v>
      </c>
      <c r="DH189" t="s">
        <v>3</v>
      </c>
      <c r="DI189" t="s">
        <v>3</v>
      </c>
      <c r="DJ189" t="s">
        <v>3</v>
      </c>
      <c r="DK189" t="s">
        <v>3</v>
      </c>
      <c r="DL189" t="s">
        <v>3</v>
      </c>
      <c r="DM189" t="s">
        <v>3</v>
      </c>
      <c r="DN189">
        <v>0</v>
      </c>
      <c r="DO189">
        <v>0</v>
      </c>
      <c r="DP189">
        <v>1</v>
      </c>
      <c r="DQ189">
        <v>1</v>
      </c>
      <c r="DU189">
        <v>1003</v>
      </c>
      <c r="DV189" t="s">
        <v>65</v>
      </c>
      <c r="DW189" t="s">
        <v>65</v>
      </c>
      <c r="DX189">
        <v>100</v>
      </c>
      <c r="DZ189" t="s">
        <v>3</v>
      </c>
      <c r="EA189" t="s">
        <v>3</v>
      </c>
      <c r="EB189" t="s">
        <v>3</v>
      </c>
      <c r="EC189" t="s">
        <v>3</v>
      </c>
      <c r="EE189">
        <v>29085636</v>
      </c>
      <c r="EF189">
        <v>6</v>
      </c>
      <c r="EG189" t="s">
        <v>22</v>
      </c>
      <c r="EH189">
        <v>0</v>
      </c>
      <c r="EI189" t="s">
        <v>3</v>
      </c>
      <c r="EJ189">
        <v>1</v>
      </c>
      <c r="EK189">
        <v>67001</v>
      </c>
      <c r="EL189" t="s">
        <v>60</v>
      </c>
      <c r="EM189" t="s">
        <v>61</v>
      </c>
      <c r="EO189" t="s">
        <v>3</v>
      </c>
      <c r="EQ189">
        <v>0</v>
      </c>
      <c r="ER189">
        <v>75.5</v>
      </c>
      <c r="ES189">
        <v>0</v>
      </c>
      <c r="ET189">
        <v>0.31</v>
      </c>
      <c r="EU189">
        <v>0.14000000000000001</v>
      </c>
      <c r="EV189">
        <v>75.19</v>
      </c>
      <c r="EW189">
        <v>9.64</v>
      </c>
      <c r="EX189">
        <v>0.01</v>
      </c>
      <c r="EY189">
        <v>0</v>
      </c>
      <c r="FQ189">
        <v>0</v>
      </c>
      <c r="FR189">
        <f t="shared" si="166"/>
        <v>0</v>
      </c>
      <c r="FS189">
        <v>0</v>
      </c>
      <c r="FV189" t="s">
        <v>25</v>
      </c>
      <c r="FW189" t="s">
        <v>26</v>
      </c>
      <c r="FX189">
        <v>85</v>
      </c>
      <c r="FY189">
        <v>65</v>
      </c>
      <c r="GA189" t="s">
        <v>3</v>
      </c>
      <c r="GD189">
        <v>1</v>
      </c>
      <c r="GF189">
        <v>-1480086875</v>
      </c>
      <c r="GG189">
        <v>2</v>
      </c>
      <c r="GH189">
        <v>1</v>
      </c>
      <c r="GI189">
        <v>2</v>
      </c>
      <c r="GJ189">
        <v>0</v>
      </c>
      <c r="GK189">
        <v>0</v>
      </c>
      <c r="GL189">
        <f t="shared" si="167"/>
        <v>0</v>
      </c>
      <c r="GM189">
        <f t="shared" si="168"/>
        <v>836.52</v>
      </c>
      <c r="GN189">
        <f t="shared" si="169"/>
        <v>836.52</v>
      </c>
      <c r="GO189">
        <f t="shared" si="170"/>
        <v>0</v>
      </c>
      <c r="GP189">
        <f t="shared" si="171"/>
        <v>0</v>
      </c>
      <c r="GR189">
        <v>0</v>
      </c>
      <c r="GS189">
        <v>3</v>
      </c>
      <c r="GT189">
        <v>0</v>
      </c>
      <c r="GU189" t="s">
        <v>3</v>
      </c>
      <c r="GV189">
        <f t="shared" si="172"/>
        <v>0</v>
      </c>
      <c r="GW189">
        <v>1</v>
      </c>
      <c r="GX189">
        <f t="shared" si="173"/>
        <v>0</v>
      </c>
      <c r="HA189">
        <v>0</v>
      </c>
      <c r="HB189">
        <v>0</v>
      </c>
      <c r="HC189">
        <f t="shared" si="174"/>
        <v>0</v>
      </c>
      <c r="HE189" t="s">
        <v>3</v>
      </c>
      <c r="HF189" t="s">
        <v>3</v>
      </c>
      <c r="HM189" t="s">
        <v>3</v>
      </c>
      <c r="IK189">
        <v>0</v>
      </c>
    </row>
    <row r="190" spans="1:245">
      <c r="A190">
        <v>17</v>
      </c>
      <c r="B190">
        <v>1</v>
      </c>
      <c r="C190">
        <f>ROW(SmtRes!A184)</f>
        <v>184</v>
      </c>
      <c r="D190">
        <f>ROW(EtalonRes!A177)</f>
        <v>177</v>
      </c>
      <c r="E190" t="s">
        <v>62</v>
      </c>
      <c r="F190" t="s">
        <v>68</v>
      </c>
      <c r="G190" t="s">
        <v>69</v>
      </c>
      <c r="H190" t="s">
        <v>58</v>
      </c>
      <c r="I190">
        <f>ROUND(2/100,9)</f>
        <v>0.02</v>
      </c>
      <c r="J190">
        <v>0</v>
      </c>
      <c r="K190">
        <f>ROUND(2/100,9)</f>
        <v>0.02</v>
      </c>
      <c r="O190">
        <f t="shared" si="135"/>
        <v>95.59</v>
      </c>
      <c r="P190">
        <f t="shared" si="136"/>
        <v>0</v>
      </c>
      <c r="Q190">
        <f t="shared" si="137"/>
        <v>0.75</v>
      </c>
      <c r="R190">
        <f t="shared" si="138"/>
        <v>0.71</v>
      </c>
      <c r="S190">
        <f t="shared" si="139"/>
        <v>94.84</v>
      </c>
      <c r="T190">
        <f t="shared" si="140"/>
        <v>0</v>
      </c>
      <c r="U190">
        <f t="shared" si="141"/>
        <v>0.35780000000000001</v>
      </c>
      <c r="V190">
        <f t="shared" si="142"/>
        <v>1.6000000000000001E-3</v>
      </c>
      <c r="W190">
        <f t="shared" si="143"/>
        <v>0</v>
      </c>
      <c r="X190">
        <f t="shared" si="144"/>
        <v>68.8</v>
      </c>
      <c r="Y190">
        <f t="shared" si="145"/>
        <v>49.69</v>
      </c>
      <c r="AA190">
        <v>35863109</v>
      </c>
      <c r="AB190">
        <f t="shared" si="146"/>
        <v>145.97999999999999</v>
      </c>
      <c r="AC190">
        <f t="shared" si="147"/>
        <v>0</v>
      </c>
      <c r="AD190">
        <f t="shared" si="148"/>
        <v>2.5</v>
      </c>
      <c r="AE190">
        <f t="shared" si="149"/>
        <v>1.08</v>
      </c>
      <c r="AF190">
        <f t="shared" si="150"/>
        <v>143.47999999999999</v>
      </c>
      <c r="AG190">
        <f t="shared" si="151"/>
        <v>0</v>
      </c>
      <c r="AH190">
        <f t="shared" si="152"/>
        <v>17.89</v>
      </c>
      <c r="AI190">
        <f t="shared" si="153"/>
        <v>0.08</v>
      </c>
      <c r="AJ190">
        <f t="shared" si="154"/>
        <v>0</v>
      </c>
      <c r="AK190">
        <v>145.97999999999999</v>
      </c>
      <c r="AL190">
        <v>0</v>
      </c>
      <c r="AM190">
        <v>2.5</v>
      </c>
      <c r="AN190">
        <v>1.08</v>
      </c>
      <c r="AO190">
        <v>143.47999999999999</v>
      </c>
      <c r="AP190">
        <v>0</v>
      </c>
      <c r="AQ190">
        <v>17.89</v>
      </c>
      <c r="AR190">
        <v>0.08</v>
      </c>
      <c r="AS190">
        <v>0</v>
      </c>
      <c r="AT190">
        <v>72</v>
      </c>
      <c r="AU190">
        <v>52</v>
      </c>
      <c r="AV190">
        <v>1</v>
      </c>
      <c r="AW190">
        <v>1</v>
      </c>
      <c r="AZ190">
        <v>1</v>
      </c>
      <c r="BA190">
        <v>33.049999999999997</v>
      </c>
      <c r="BB190">
        <v>14.94</v>
      </c>
      <c r="BC190">
        <v>1</v>
      </c>
      <c r="BD190" t="s">
        <v>3</v>
      </c>
      <c r="BE190" t="s">
        <v>3</v>
      </c>
      <c r="BF190" t="s">
        <v>3</v>
      </c>
      <c r="BG190" t="s">
        <v>3</v>
      </c>
      <c r="BH190">
        <v>0</v>
      </c>
      <c r="BI190">
        <v>1</v>
      </c>
      <c r="BJ190" t="s">
        <v>70</v>
      </c>
      <c r="BM190">
        <v>67001</v>
      </c>
      <c r="BN190">
        <v>0</v>
      </c>
      <c r="BO190" t="s">
        <v>68</v>
      </c>
      <c r="BP190">
        <v>1</v>
      </c>
      <c r="BQ190">
        <v>6</v>
      </c>
      <c r="BR190">
        <v>0</v>
      </c>
      <c r="BS190">
        <v>33.049999999999997</v>
      </c>
      <c r="BT190">
        <v>1</v>
      </c>
      <c r="BU190">
        <v>1</v>
      </c>
      <c r="BV190">
        <v>1</v>
      </c>
      <c r="BW190">
        <v>1</v>
      </c>
      <c r="BX190">
        <v>1</v>
      </c>
      <c r="BY190" t="s">
        <v>3</v>
      </c>
      <c r="BZ190">
        <v>85</v>
      </c>
      <c r="CA190">
        <v>65</v>
      </c>
      <c r="CB190" t="s">
        <v>3</v>
      </c>
      <c r="CE190">
        <v>0</v>
      </c>
      <c r="CF190">
        <v>0</v>
      </c>
      <c r="CG190">
        <v>0</v>
      </c>
      <c r="CM190">
        <v>0</v>
      </c>
      <c r="CN190" t="s">
        <v>3</v>
      </c>
      <c r="CO190">
        <v>0</v>
      </c>
      <c r="CP190">
        <f t="shared" si="155"/>
        <v>95.59</v>
      </c>
      <c r="CQ190">
        <f t="shared" si="156"/>
        <v>0</v>
      </c>
      <c r="CR190">
        <f t="shared" si="157"/>
        <v>37.35</v>
      </c>
      <c r="CS190">
        <f t="shared" si="158"/>
        <v>35.694000000000003</v>
      </c>
      <c r="CT190">
        <f t="shared" si="159"/>
        <v>4742.0139999999992</v>
      </c>
      <c r="CU190">
        <f t="shared" si="160"/>
        <v>0</v>
      </c>
      <c r="CV190">
        <f t="shared" si="161"/>
        <v>17.89</v>
      </c>
      <c r="CW190">
        <f t="shared" si="162"/>
        <v>0.08</v>
      </c>
      <c r="CX190">
        <f t="shared" si="163"/>
        <v>0</v>
      </c>
      <c r="CY190">
        <f t="shared" si="164"/>
        <v>68.795999999999992</v>
      </c>
      <c r="CZ190">
        <f t="shared" si="165"/>
        <v>49.685999999999993</v>
      </c>
      <c r="DC190" t="s">
        <v>3</v>
      </c>
      <c r="DD190" t="s">
        <v>3</v>
      </c>
      <c r="DE190" t="s">
        <v>3</v>
      </c>
      <c r="DF190" t="s">
        <v>3</v>
      </c>
      <c r="DG190" t="s">
        <v>3</v>
      </c>
      <c r="DH190" t="s">
        <v>3</v>
      </c>
      <c r="DI190" t="s">
        <v>3</v>
      </c>
      <c r="DJ190" t="s">
        <v>3</v>
      </c>
      <c r="DK190" t="s">
        <v>3</v>
      </c>
      <c r="DL190" t="s">
        <v>3</v>
      </c>
      <c r="DM190" t="s">
        <v>3</v>
      </c>
      <c r="DN190">
        <v>0</v>
      </c>
      <c r="DO190">
        <v>0</v>
      </c>
      <c r="DP190">
        <v>1</v>
      </c>
      <c r="DQ190">
        <v>1</v>
      </c>
      <c r="DU190">
        <v>1010</v>
      </c>
      <c r="DV190" t="s">
        <v>58</v>
      </c>
      <c r="DW190" t="s">
        <v>58</v>
      </c>
      <c r="DX190">
        <v>100</v>
      </c>
      <c r="DZ190" t="s">
        <v>3</v>
      </c>
      <c r="EA190" t="s">
        <v>3</v>
      </c>
      <c r="EB190" t="s">
        <v>3</v>
      </c>
      <c r="EC190" t="s">
        <v>3</v>
      </c>
      <c r="EE190">
        <v>29085636</v>
      </c>
      <c r="EF190">
        <v>6</v>
      </c>
      <c r="EG190" t="s">
        <v>22</v>
      </c>
      <c r="EH190">
        <v>0</v>
      </c>
      <c r="EI190" t="s">
        <v>3</v>
      </c>
      <c r="EJ190">
        <v>1</v>
      </c>
      <c r="EK190">
        <v>67001</v>
      </c>
      <c r="EL190" t="s">
        <v>60</v>
      </c>
      <c r="EM190" t="s">
        <v>61</v>
      </c>
      <c r="EO190" t="s">
        <v>3</v>
      </c>
      <c r="EQ190">
        <v>0</v>
      </c>
      <c r="ER190">
        <v>145.97999999999999</v>
      </c>
      <c r="ES190">
        <v>0</v>
      </c>
      <c r="ET190">
        <v>2.5</v>
      </c>
      <c r="EU190">
        <v>1.08</v>
      </c>
      <c r="EV190">
        <v>143.47999999999999</v>
      </c>
      <c r="EW190">
        <v>17.89</v>
      </c>
      <c r="EX190">
        <v>0.08</v>
      </c>
      <c r="EY190">
        <v>0</v>
      </c>
      <c r="FQ190">
        <v>0</v>
      </c>
      <c r="FR190">
        <f t="shared" si="166"/>
        <v>0</v>
      </c>
      <c r="FS190">
        <v>0</v>
      </c>
      <c r="FV190" t="s">
        <v>25</v>
      </c>
      <c r="FW190" t="s">
        <v>26</v>
      </c>
      <c r="FX190">
        <v>85</v>
      </c>
      <c r="FY190">
        <v>65</v>
      </c>
      <c r="GA190" t="s">
        <v>3</v>
      </c>
      <c r="GD190">
        <v>1</v>
      </c>
      <c r="GF190">
        <v>1945260508</v>
      </c>
      <c r="GG190">
        <v>2</v>
      </c>
      <c r="GH190">
        <v>1</v>
      </c>
      <c r="GI190">
        <v>2</v>
      </c>
      <c r="GJ190">
        <v>0</v>
      </c>
      <c r="GK190">
        <v>0</v>
      </c>
      <c r="GL190">
        <f t="shared" si="167"/>
        <v>0</v>
      </c>
      <c r="GM190">
        <f t="shared" si="168"/>
        <v>214.08</v>
      </c>
      <c r="GN190">
        <f t="shared" si="169"/>
        <v>214.08</v>
      </c>
      <c r="GO190">
        <f t="shared" si="170"/>
        <v>0</v>
      </c>
      <c r="GP190">
        <f t="shared" si="171"/>
        <v>0</v>
      </c>
      <c r="GR190">
        <v>0</v>
      </c>
      <c r="GS190">
        <v>3</v>
      </c>
      <c r="GT190">
        <v>0</v>
      </c>
      <c r="GU190" t="s">
        <v>3</v>
      </c>
      <c r="GV190">
        <f t="shared" si="172"/>
        <v>0</v>
      </c>
      <c r="GW190">
        <v>1</v>
      </c>
      <c r="GX190">
        <f t="shared" si="173"/>
        <v>0</v>
      </c>
      <c r="HA190">
        <v>0</v>
      </c>
      <c r="HB190">
        <v>0</v>
      </c>
      <c r="HC190">
        <f t="shared" si="174"/>
        <v>0</v>
      </c>
      <c r="HE190" t="s">
        <v>3</v>
      </c>
      <c r="HF190" t="s">
        <v>3</v>
      </c>
      <c r="HM190" t="s">
        <v>3</v>
      </c>
      <c r="IK190">
        <v>0</v>
      </c>
    </row>
    <row r="191" spans="1:245">
      <c r="A191">
        <v>17</v>
      </c>
      <c r="B191">
        <v>1</v>
      </c>
      <c r="C191">
        <f>ROW(SmtRes!A189)</f>
        <v>189</v>
      </c>
      <c r="D191">
        <f>ROW(EtalonRes!A182)</f>
        <v>182</v>
      </c>
      <c r="E191" t="s">
        <v>67</v>
      </c>
      <c r="F191" t="s">
        <v>42</v>
      </c>
      <c r="G191" t="s">
        <v>43</v>
      </c>
      <c r="H191" t="s">
        <v>44</v>
      </c>
      <c r="I191">
        <f>ROUND(2/100,9)</f>
        <v>0.02</v>
      </c>
      <c r="J191">
        <v>0</v>
      </c>
      <c r="K191">
        <f>ROUND(2/100,9)</f>
        <v>0.02</v>
      </c>
      <c r="O191">
        <f t="shared" si="135"/>
        <v>994.12</v>
      </c>
      <c r="P191">
        <f t="shared" si="136"/>
        <v>0</v>
      </c>
      <c r="Q191">
        <f t="shared" si="137"/>
        <v>43.61</v>
      </c>
      <c r="R191">
        <f t="shared" si="138"/>
        <v>26.4</v>
      </c>
      <c r="S191">
        <f t="shared" si="139"/>
        <v>950.51</v>
      </c>
      <c r="T191">
        <f t="shared" si="140"/>
        <v>0</v>
      </c>
      <c r="U191">
        <f t="shared" si="141"/>
        <v>3.5860000000000003</v>
      </c>
      <c r="V191">
        <f t="shared" si="142"/>
        <v>7.9400000000000012E-2</v>
      </c>
      <c r="W191">
        <f t="shared" si="143"/>
        <v>0</v>
      </c>
      <c r="X191">
        <f t="shared" si="144"/>
        <v>683.84</v>
      </c>
      <c r="Y191">
        <f t="shared" si="145"/>
        <v>488.46</v>
      </c>
      <c r="AA191">
        <v>35863109</v>
      </c>
      <c r="AB191">
        <f t="shared" si="146"/>
        <v>1634.97</v>
      </c>
      <c r="AC191">
        <f t="shared" si="147"/>
        <v>0</v>
      </c>
      <c r="AD191">
        <f t="shared" si="148"/>
        <v>196.98</v>
      </c>
      <c r="AE191">
        <f t="shared" si="149"/>
        <v>39.94</v>
      </c>
      <c r="AF191">
        <f t="shared" si="150"/>
        <v>1437.99</v>
      </c>
      <c r="AG191">
        <f t="shared" si="151"/>
        <v>0</v>
      </c>
      <c r="AH191">
        <f t="shared" si="152"/>
        <v>179.3</v>
      </c>
      <c r="AI191">
        <f t="shared" si="153"/>
        <v>3.97</v>
      </c>
      <c r="AJ191">
        <f t="shared" si="154"/>
        <v>0</v>
      </c>
      <c r="AK191">
        <v>1634.97</v>
      </c>
      <c r="AL191">
        <v>0</v>
      </c>
      <c r="AM191">
        <v>196.98</v>
      </c>
      <c r="AN191">
        <v>39.94</v>
      </c>
      <c r="AO191">
        <v>1437.99</v>
      </c>
      <c r="AP191">
        <v>0</v>
      </c>
      <c r="AQ191">
        <v>179.3</v>
      </c>
      <c r="AR191">
        <v>3.97</v>
      </c>
      <c r="AS191">
        <v>0</v>
      </c>
      <c r="AT191">
        <v>70</v>
      </c>
      <c r="AU191">
        <v>50</v>
      </c>
      <c r="AV191">
        <v>1</v>
      </c>
      <c r="AW191">
        <v>1</v>
      </c>
      <c r="AZ191">
        <v>1</v>
      </c>
      <c r="BA191">
        <v>33.049999999999997</v>
      </c>
      <c r="BB191">
        <v>11.07</v>
      </c>
      <c r="BC191">
        <v>1</v>
      </c>
      <c r="BD191" t="s">
        <v>3</v>
      </c>
      <c r="BE191" t="s">
        <v>3</v>
      </c>
      <c r="BF191" t="s">
        <v>3</v>
      </c>
      <c r="BG191" t="s">
        <v>3</v>
      </c>
      <c r="BH191">
        <v>0</v>
      </c>
      <c r="BI191">
        <v>1</v>
      </c>
      <c r="BJ191" t="s">
        <v>45</v>
      </c>
      <c r="BM191">
        <v>56001</v>
      </c>
      <c r="BN191">
        <v>0</v>
      </c>
      <c r="BO191" t="s">
        <v>42</v>
      </c>
      <c r="BP191">
        <v>1</v>
      </c>
      <c r="BQ191">
        <v>6</v>
      </c>
      <c r="BR191">
        <v>0</v>
      </c>
      <c r="BS191">
        <v>33.049999999999997</v>
      </c>
      <c r="BT191">
        <v>1</v>
      </c>
      <c r="BU191">
        <v>1</v>
      </c>
      <c r="BV191">
        <v>1</v>
      </c>
      <c r="BW191">
        <v>1</v>
      </c>
      <c r="BX191">
        <v>1</v>
      </c>
      <c r="BY191" t="s">
        <v>3</v>
      </c>
      <c r="BZ191">
        <v>82</v>
      </c>
      <c r="CA191">
        <v>62</v>
      </c>
      <c r="CB191" t="s">
        <v>3</v>
      </c>
      <c r="CE191">
        <v>0</v>
      </c>
      <c r="CF191">
        <v>0</v>
      </c>
      <c r="CG191">
        <v>0</v>
      </c>
      <c r="CM191">
        <v>0</v>
      </c>
      <c r="CN191" t="s">
        <v>3</v>
      </c>
      <c r="CO191">
        <v>0</v>
      </c>
      <c r="CP191">
        <f t="shared" si="155"/>
        <v>994.12</v>
      </c>
      <c r="CQ191">
        <f t="shared" si="156"/>
        <v>0</v>
      </c>
      <c r="CR191">
        <f t="shared" si="157"/>
        <v>2180.5686000000001</v>
      </c>
      <c r="CS191">
        <f t="shared" si="158"/>
        <v>1320.0169999999998</v>
      </c>
      <c r="CT191">
        <f t="shared" si="159"/>
        <v>47525.569499999998</v>
      </c>
      <c r="CU191">
        <f t="shared" si="160"/>
        <v>0</v>
      </c>
      <c r="CV191">
        <f t="shared" si="161"/>
        <v>179.3</v>
      </c>
      <c r="CW191">
        <f t="shared" si="162"/>
        <v>3.97</v>
      </c>
      <c r="CX191">
        <f t="shared" si="163"/>
        <v>0</v>
      </c>
      <c r="CY191">
        <f t="shared" si="164"/>
        <v>683.83699999999999</v>
      </c>
      <c r="CZ191">
        <f t="shared" si="165"/>
        <v>488.45499999999998</v>
      </c>
      <c r="DC191" t="s">
        <v>3</v>
      </c>
      <c r="DD191" t="s">
        <v>3</v>
      </c>
      <c r="DE191" t="s">
        <v>3</v>
      </c>
      <c r="DF191" t="s">
        <v>3</v>
      </c>
      <c r="DG191" t="s">
        <v>3</v>
      </c>
      <c r="DH191" t="s">
        <v>3</v>
      </c>
      <c r="DI191" t="s">
        <v>3</v>
      </c>
      <c r="DJ191" t="s">
        <v>3</v>
      </c>
      <c r="DK191" t="s">
        <v>3</v>
      </c>
      <c r="DL191" t="s">
        <v>3</v>
      </c>
      <c r="DM191" t="s">
        <v>3</v>
      </c>
      <c r="DN191">
        <v>0</v>
      </c>
      <c r="DO191">
        <v>0</v>
      </c>
      <c r="DP191">
        <v>1</v>
      </c>
      <c r="DQ191">
        <v>1</v>
      </c>
      <c r="DU191">
        <v>1013</v>
      </c>
      <c r="DV191" t="s">
        <v>44</v>
      </c>
      <c r="DW191" t="s">
        <v>44</v>
      </c>
      <c r="DX191">
        <v>1</v>
      </c>
      <c r="DZ191" t="s">
        <v>3</v>
      </c>
      <c r="EA191" t="s">
        <v>3</v>
      </c>
      <c r="EB191" t="s">
        <v>3</v>
      </c>
      <c r="EC191" t="s">
        <v>3</v>
      </c>
      <c r="EE191">
        <v>29085589</v>
      </c>
      <c r="EF191">
        <v>6</v>
      </c>
      <c r="EG191" t="s">
        <v>22</v>
      </c>
      <c r="EH191">
        <v>0</v>
      </c>
      <c r="EI191" t="s">
        <v>3</v>
      </c>
      <c r="EJ191">
        <v>1</v>
      </c>
      <c r="EK191">
        <v>56001</v>
      </c>
      <c r="EL191" t="s">
        <v>46</v>
      </c>
      <c r="EM191" t="s">
        <v>47</v>
      </c>
      <c r="EO191" t="s">
        <v>3</v>
      </c>
      <c r="EQ191">
        <v>0</v>
      </c>
      <c r="ER191">
        <v>1634.97</v>
      </c>
      <c r="ES191">
        <v>0</v>
      </c>
      <c r="ET191">
        <v>196.98</v>
      </c>
      <c r="EU191">
        <v>39.94</v>
      </c>
      <c r="EV191">
        <v>1437.99</v>
      </c>
      <c r="EW191">
        <v>179.3</v>
      </c>
      <c r="EX191">
        <v>3.97</v>
      </c>
      <c r="EY191">
        <v>0</v>
      </c>
      <c r="FQ191">
        <v>0</v>
      </c>
      <c r="FR191">
        <f t="shared" si="166"/>
        <v>0</v>
      </c>
      <c r="FS191">
        <v>0</v>
      </c>
      <c r="FV191" t="s">
        <v>25</v>
      </c>
      <c r="FW191" t="s">
        <v>26</v>
      </c>
      <c r="FX191">
        <v>82</v>
      </c>
      <c r="FY191">
        <v>62</v>
      </c>
      <c r="GA191" t="s">
        <v>3</v>
      </c>
      <c r="GD191">
        <v>1</v>
      </c>
      <c r="GF191">
        <v>395004222</v>
      </c>
      <c r="GG191">
        <v>2</v>
      </c>
      <c r="GH191">
        <v>1</v>
      </c>
      <c r="GI191">
        <v>2</v>
      </c>
      <c r="GJ191">
        <v>0</v>
      </c>
      <c r="GK191">
        <v>0</v>
      </c>
      <c r="GL191">
        <f t="shared" si="167"/>
        <v>0</v>
      </c>
      <c r="GM191">
        <f t="shared" si="168"/>
        <v>2166.42</v>
      </c>
      <c r="GN191">
        <f t="shared" si="169"/>
        <v>2166.42</v>
      </c>
      <c r="GO191">
        <f t="shared" si="170"/>
        <v>0</v>
      </c>
      <c r="GP191">
        <f t="shared" si="171"/>
        <v>0</v>
      </c>
      <c r="GR191">
        <v>0</v>
      </c>
      <c r="GS191">
        <v>3</v>
      </c>
      <c r="GT191">
        <v>0</v>
      </c>
      <c r="GU191" t="s">
        <v>3</v>
      </c>
      <c r="GV191">
        <f t="shared" si="172"/>
        <v>0</v>
      </c>
      <c r="GW191">
        <v>1</v>
      </c>
      <c r="GX191">
        <f t="shared" si="173"/>
        <v>0</v>
      </c>
      <c r="HA191">
        <v>0</v>
      </c>
      <c r="HB191">
        <v>0</v>
      </c>
      <c r="HC191">
        <f t="shared" si="174"/>
        <v>0</v>
      </c>
      <c r="HE191" t="s">
        <v>3</v>
      </c>
      <c r="HF191" t="s">
        <v>3</v>
      </c>
      <c r="HM191" t="s">
        <v>3</v>
      </c>
      <c r="IK191">
        <v>0</v>
      </c>
    </row>
    <row r="192" spans="1:245">
      <c r="A192">
        <v>18</v>
      </c>
      <c r="B192">
        <v>1</v>
      </c>
      <c r="C192">
        <v>189</v>
      </c>
      <c r="E192" t="s">
        <v>266</v>
      </c>
      <c r="F192" t="s">
        <v>28</v>
      </c>
      <c r="G192" t="s">
        <v>29</v>
      </c>
      <c r="H192" t="s">
        <v>30</v>
      </c>
      <c r="I192">
        <f>I191*J192</f>
        <v>0.21</v>
      </c>
      <c r="J192">
        <v>10.5</v>
      </c>
      <c r="K192">
        <v>10.5</v>
      </c>
      <c r="O192">
        <f t="shared" si="135"/>
        <v>0</v>
      </c>
      <c r="P192">
        <f t="shared" si="136"/>
        <v>0</v>
      </c>
      <c r="Q192">
        <f t="shared" si="137"/>
        <v>0</v>
      </c>
      <c r="R192">
        <f t="shared" si="138"/>
        <v>0</v>
      </c>
      <c r="S192">
        <f t="shared" si="139"/>
        <v>0</v>
      </c>
      <c r="T192">
        <f t="shared" si="140"/>
        <v>0</v>
      </c>
      <c r="U192">
        <f t="shared" si="141"/>
        <v>0</v>
      </c>
      <c r="V192">
        <f t="shared" si="142"/>
        <v>0</v>
      </c>
      <c r="W192">
        <f t="shared" si="143"/>
        <v>0</v>
      </c>
      <c r="X192">
        <f t="shared" si="144"/>
        <v>0</v>
      </c>
      <c r="Y192">
        <f t="shared" si="145"/>
        <v>0</v>
      </c>
      <c r="AA192">
        <v>35863109</v>
      </c>
      <c r="AB192">
        <f t="shared" si="146"/>
        <v>0</v>
      </c>
      <c r="AC192">
        <f t="shared" si="147"/>
        <v>0</v>
      </c>
      <c r="AD192">
        <f t="shared" si="148"/>
        <v>0</v>
      </c>
      <c r="AE192">
        <f t="shared" si="149"/>
        <v>0</v>
      </c>
      <c r="AF192">
        <f t="shared" si="150"/>
        <v>0</v>
      </c>
      <c r="AG192">
        <f t="shared" si="151"/>
        <v>0</v>
      </c>
      <c r="AH192">
        <f t="shared" si="152"/>
        <v>0</v>
      </c>
      <c r="AI192">
        <f t="shared" si="153"/>
        <v>0</v>
      </c>
      <c r="AJ192">
        <f t="shared" si="154"/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1</v>
      </c>
      <c r="AW192">
        <v>1</v>
      </c>
      <c r="AZ192">
        <v>1</v>
      </c>
      <c r="BA192">
        <v>1</v>
      </c>
      <c r="BB192">
        <v>1</v>
      </c>
      <c r="BC192">
        <v>1</v>
      </c>
      <c r="BD192" t="s">
        <v>3</v>
      </c>
      <c r="BE192" t="s">
        <v>3</v>
      </c>
      <c r="BF192" t="s">
        <v>3</v>
      </c>
      <c r="BG192" t="s">
        <v>3</v>
      </c>
      <c r="BH192">
        <v>3</v>
      </c>
      <c r="BI192">
        <v>2</v>
      </c>
      <c r="BJ192" t="s">
        <v>31</v>
      </c>
      <c r="BM192">
        <v>500002</v>
      </c>
      <c r="BN192">
        <v>0</v>
      </c>
      <c r="BO192" t="s">
        <v>3</v>
      </c>
      <c r="BP192">
        <v>0</v>
      </c>
      <c r="BQ192">
        <v>12</v>
      </c>
      <c r="BR192">
        <v>0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 t="s">
        <v>3</v>
      </c>
      <c r="BZ192">
        <v>0</v>
      </c>
      <c r="CA192">
        <v>0</v>
      </c>
      <c r="CB192" t="s">
        <v>3</v>
      </c>
      <c r="CE192">
        <v>0</v>
      </c>
      <c r="CF192">
        <v>0</v>
      </c>
      <c r="CG192">
        <v>0</v>
      </c>
      <c r="CM192">
        <v>0</v>
      </c>
      <c r="CN192" t="s">
        <v>3</v>
      </c>
      <c r="CO192">
        <v>0</v>
      </c>
      <c r="CP192">
        <f t="shared" si="155"/>
        <v>0</v>
      </c>
      <c r="CQ192">
        <f t="shared" si="156"/>
        <v>0</v>
      </c>
      <c r="CR192">
        <f t="shared" si="157"/>
        <v>0</v>
      </c>
      <c r="CS192">
        <f t="shared" si="158"/>
        <v>0</v>
      </c>
      <c r="CT192">
        <f t="shared" si="159"/>
        <v>0</v>
      </c>
      <c r="CU192">
        <f t="shared" si="160"/>
        <v>0</v>
      </c>
      <c r="CV192">
        <f t="shared" si="161"/>
        <v>0</v>
      </c>
      <c r="CW192">
        <f t="shared" si="162"/>
        <v>0</v>
      </c>
      <c r="CX192">
        <f t="shared" si="163"/>
        <v>0</v>
      </c>
      <c r="CY192">
        <f t="shared" si="164"/>
        <v>0</v>
      </c>
      <c r="CZ192">
        <f t="shared" si="165"/>
        <v>0</v>
      </c>
      <c r="DC192" t="s">
        <v>3</v>
      </c>
      <c r="DD192" t="s">
        <v>3</v>
      </c>
      <c r="DE192" t="s">
        <v>3</v>
      </c>
      <c r="DF192" t="s">
        <v>3</v>
      </c>
      <c r="DG192" t="s">
        <v>3</v>
      </c>
      <c r="DH192" t="s">
        <v>3</v>
      </c>
      <c r="DI192" t="s">
        <v>3</v>
      </c>
      <c r="DJ192" t="s">
        <v>3</v>
      </c>
      <c r="DK192" t="s">
        <v>3</v>
      </c>
      <c r="DL192" t="s">
        <v>3</v>
      </c>
      <c r="DM192" t="s">
        <v>3</v>
      </c>
      <c r="DN192">
        <v>0</v>
      </c>
      <c r="DO192">
        <v>0</v>
      </c>
      <c r="DP192">
        <v>1</v>
      </c>
      <c r="DQ192">
        <v>1</v>
      </c>
      <c r="DU192">
        <v>1009</v>
      </c>
      <c r="DV192" t="s">
        <v>30</v>
      </c>
      <c r="DW192" t="s">
        <v>30</v>
      </c>
      <c r="DX192">
        <v>1000</v>
      </c>
      <c r="DZ192" t="s">
        <v>3</v>
      </c>
      <c r="EA192" t="s">
        <v>3</v>
      </c>
      <c r="EB192" t="s">
        <v>3</v>
      </c>
      <c r="EC192" t="s">
        <v>3</v>
      </c>
      <c r="EE192">
        <v>29085444</v>
      </c>
      <c r="EF192">
        <v>12</v>
      </c>
      <c r="EG192" t="s">
        <v>32</v>
      </c>
      <c r="EH192">
        <v>0</v>
      </c>
      <c r="EI192" t="s">
        <v>3</v>
      </c>
      <c r="EJ192">
        <v>2</v>
      </c>
      <c r="EK192">
        <v>500002</v>
      </c>
      <c r="EL192" t="s">
        <v>33</v>
      </c>
      <c r="EM192" t="s">
        <v>34</v>
      </c>
      <c r="EO192" t="s">
        <v>3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FQ192">
        <v>0</v>
      </c>
      <c r="FR192">
        <f t="shared" si="166"/>
        <v>0</v>
      </c>
      <c r="FS192">
        <v>0</v>
      </c>
      <c r="FX192">
        <v>0</v>
      </c>
      <c r="FY192">
        <v>0</v>
      </c>
      <c r="GA192" t="s">
        <v>3</v>
      </c>
      <c r="GD192">
        <v>1</v>
      </c>
      <c r="GF192">
        <v>-304821490</v>
      </c>
      <c r="GG192">
        <v>2</v>
      </c>
      <c r="GH192">
        <v>1</v>
      </c>
      <c r="GI192">
        <v>-2</v>
      </c>
      <c r="GJ192">
        <v>0</v>
      </c>
      <c r="GK192">
        <v>0</v>
      </c>
      <c r="GL192">
        <f t="shared" si="167"/>
        <v>0</v>
      </c>
      <c r="GM192">
        <f t="shared" si="168"/>
        <v>0</v>
      </c>
      <c r="GN192">
        <f t="shared" si="169"/>
        <v>0</v>
      </c>
      <c r="GO192">
        <f t="shared" si="170"/>
        <v>0</v>
      </c>
      <c r="GP192">
        <f t="shared" si="171"/>
        <v>0</v>
      </c>
      <c r="GR192">
        <v>0</v>
      </c>
      <c r="GS192">
        <v>3</v>
      </c>
      <c r="GT192">
        <v>0</v>
      </c>
      <c r="GU192" t="s">
        <v>3</v>
      </c>
      <c r="GV192">
        <f t="shared" si="172"/>
        <v>0</v>
      </c>
      <c r="GW192">
        <v>1</v>
      </c>
      <c r="GX192">
        <f t="shared" si="173"/>
        <v>0</v>
      </c>
      <c r="HA192">
        <v>0</v>
      </c>
      <c r="HB192">
        <v>0</v>
      </c>
      <c r="HC192">
        <f t="shared" si="174"/>
        <v>0</v>
      </c>
      <c r="HE192" t="s">
        <v>3</v>
      </c>
      <c r="HF192" t="s">
        <v>3</v>
      </c>
      <c r="HM192" t="s">
        <v>3</v>
      </c>
      <c r="IK192">
        <v>0</v>
      </c>
    </row>
    <row r="194" spans="1:206">
      <c r="A194" s="2">
        <v>51</v>
      </c>
      <c r="B194" s="2">
        <f>B178</f>
        <v>1</v>
      </c>
      <c r="C194" s="2">
        <f>A178</f>
        <v>5</v>
      </c>
      <c r="D194" s="2">
        <f>ROW(A178)</f>
        <v>178</v>
      </c>
      <c r="E194" s="2"/>
      <c r="F194" s="2" t="str">
        <f>IF(F178&lt;&gt;"",F178,"")</f>
        <v>Новый подраздел</v>
      </c>
      <c r="G194" s="2" t="str">
        <f>IF(G178&lt;&gt;"",G178,"")</f>
        <v>демонтаж</v>
      </c>
      <c r="H194" s="2">
        <v>0</v>
      </c>
      <c r="I194" s="2"/>
      <c r="J194" s="2"/>
      <c r="K194" s="2"/>
      <c r="L194" s="2"/>
      <c r="M194" s="2"/>
      <c r="N194" s="2"/>
      <c r="O194" s="2">
        <f t="shared" ref="O194:T194" si="175">ROUND(AB194,2)</f>
        <v>2222.87</v>
      </c>
      <c r="P194" s="2">
        <f t="shared" si="175"/>
        <v>0</v>
      </c>
      <c r="Q194" s="2">
        <f t="shared" si="175"/>
        <v>50.76</v>
      </c>
      <c r="R194" s="2">
        <f t="shared" si="175"/>
        <v>33.270000000000003</v>
      </c>
      <c r="S194" s="2">
        <f t="shared" si="175"/>
        <v>2172.11</v>
      </c>
      <c r="T194" s="2">
        <f t="shared" si="175"/>
        <v>0</v>
      </c>
      <c r="U194" s="2">
        <f>AH194</f>
        <v>8.3145620000000005</v>
      </c>
      <c r="V194" s="2">
        <f>AI194</f>
        <v>9.4720000000000013E-2</v>
      </c>
      <c r="W194" s="2">
        <f>ROUND(AJ194,2)</f>
        <v>0</v>
      </c>
      <c r="X194" s="2">
        <f>ROUND(AK194,2)</f>
        <v>1540.38</v>
      </c>
      <c r="Y194" s="2">
        <f>ROUND(AL194,2)</f>
        <v>1141.25</v>
      </c>
      <c r="Z194" s="2"/>
      <c r="AA194" s="2"/>
      <c r="AB194" s="2">
        <f>ROUND(SUMIF(AA182:AA192,"=35863109",O182:O192),2)</f>
        <v>2222.87</v>
      </c>
      <c r="AC194" s="2">
        <f>ROUND(SUMIF(AA182:AA192,"=35863109",P182:P192),2)</f>
        <v>0</v>
      </c>
      <c r="AD194" s="2">
        <f>ROUND(SUMIF(AA182:AA192,"=35863109",Q182:Q192),2)</f>
        <v>50.76</v>
      </c>
      <c r="AE194" s="2">
        <f>ROUND(SUMIF(AA182:AA192,"=35863109",R182:R192),2)</f>
        <v>33.270000000000003</v>
      </c>
      <c r="AF194" s="2">
        <f>ROUND(SUMIF(AA182:AA192,"=35863109",S182:S192),2)</f>
        <v>2172.11</v>
      </c>
      <c r="AG194" s="2">
        <f>ROUND(SUMIF(AA182:AA192,"=35863109",T182:T192),2)</f>
        <v>0</v>
      </c>
      <c r="AH194" s="2">
        <f>SUMIF(AA182:AA192,"=35863109",U182:U192)</f>
        <v>8.3145620000000005</v>
      </c>
      <c r="AI194" s="2">
        <f>SUMIF(AA182:AA192,"=35863109",V182:V192)</f>
        <v>9.4720000000000013E-2</v>
      </c>
      <c r="AJ194" s="2">
        <f>ROUND(SUMIF(AA182:AA192,"=35863109",W182:W192),2)</f>
        <v>0</v>
      </c>
      <c r="AK194" s="2">
        <f>ROUND(SUMIF(AA182:AA192,"=35863109",X182:X192),2)</f>
        <v>1540.38</v>
      </c>
      <c r="AL194" s="2">
        <f>ROUND(SUMIF(AA182:AA192,"=35863109",Y182:Y192),2)</f>
        <v>1141.25</v>
      </c>
      <c r="AM194" s="2"/>
      <c r="AN194" s="2"/>
      <c r="AO194" s="2">
        <f t="shared" ref="AO194:BD194" si="176">ROUND(BX194,2)</f>
        <v>0</v>
      </c>
      <c r="AP194" s="2">
        <f t="shared" si="176"/>
        <v>0</v>
      </c>
      <c r="AQ194" s="2">
        <f t="shared" si="176"/>
        <v>0</v>
      </c>
      <c r="AR194" s="2">
        <f t="shared" si="176"/>
        <v>4904.5</v>
      </c>
      <c r="AS194" s="2">
        <f t="shared" si="176"/>
        <v>4904.5</v>
      </c>
      <c r="AT194" s="2">
        <f t="shared" si="176"/>
        <v>0</v>
      </c>
      <c r="AU194" s="2">
        <f t="shared" si="176"/>
        <v>0</v>
      </c>
      <c r="AV194" s="2">
        <f t="shared" si="176"/>
        <v>0</v>
      </c>
      <c r="AW194" s="2">
        <f t="shared" si="176"/>
        <v>0</v>
      </c>
      <c r="AX194" s="2">
        <f t="shared" si="176"/>
        <v>0</v>
      </c>
      <c r="AY194" s="2">
        <f t="shared" si="176"/>
        <v>0</v>
      </c>
      <c r="AZ194" s="2">
        <f t="shared" si="176"/>
        <v>0</v>
      </c>
      <c r="BA194" s="2">
        <f t="shared" si="176"/>
        <v>0</v>
      </c>
      <c r="BB194" s="2">
        <f t="shared" si="176"/>
        <v>0</v>
      </c>
      <c r="BC194" s="2">
        <f t="shared" si="176"/>
        <v>0</v>
      </c>
      <c r="BD194" s="2">
        <f t="shared" si="176"/>
        <v>0</v>
      </c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>
        <f>ROUND(SUMIF(AA182:AA192,"=35863109",FQ182:FQ192),2)</f>
        <v>0</v>
      </c>
      <c r="BY194" s="2">
        <f>ROUND(SUMIF(AA182:AA192,"=35863109",FR182:FR192),2)</f>
        <v>0</v>
      </c>
      <c r="BZ194" s="2">
        <f>ROUND(SUMIF(AA182:AA192,"=35863109",GL182:GL192),2)</f>
        <v>0</v>
      </c>
      <c r="CA194" s="2">
        <f>ROUND(SUMIF(AA182:AA192,"=35863109",GM182:GM192),2)</f>
        <v>4904.5</v>
      </c>
      <c r="CB194" s="2">
        <f>ROUND(SUMIF(AA182:AA192,"=35863109",GN182:GN192),2)</f>
        <v>4904.5</v>
      </c>
      <c r="CC194" s="2">
        <f>ROUND(SUMIF(AA182:AA192,"=35863109",GO182:GO192),2)</f>
        <v>0</v>
      </c>
      <c r="CD194" s="2">
        <f>ROUND(SUMIF(AA182:AA192,"=35863109",GP182:GP192),2)</f>
        <v>0</v>
      </c>
      <c r="CE194" s="2">
        <f>AC194-BX194</f>
        <v>0</v>
      </c>
      <c r="CF194" s="2">
        <f>AC194-BY194</f>
        <v>0</v>
      </c>
      <c r="CG194" s="2">
        <f>BX194-BZ194</f>
        <v>0</v>
      </c>
      <c r="CH194" s="2">
        <f>AC194-BX194-BY194+BZ194</f>
        <v>0</v>
      </c>
      <c r="CI194" s="2">
        <f>BY194-BZ194</f>
        <v>0</v>
      </c>
      <c r="CJ194" s="2">
        <f>ROUND(SUMIF(AA182:AA192,"=35863109",GX182:GX192),2)</f>
        <v>0</v>
      </c>
      <c r="CK194" s="2">
        <f>ROUND(SUMIF(AA182:AA192,"=35863109",GY182:GY192),2)</f>
        <v>0</v>
      </c>
      <c r="CL194" s="2">
        <f>ROUND(SUMIF(AA182:AA192,"=35863109",GZ182:GZ192),2)</f>
        <v>0</v>
      </c>
      <c r="CM194" s="2">
        <f>ROUND(SUMIF(AA182:AA192,"=35863109",HD182:HD192),2)</f>
        <v>0</v>
      </c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>
        <v>0</v>
      </c>
    </row>
    <row r="196" spans="1:206">
      <c r="A196" s="4">
        <v>50</v>
      </c>
      <c r="B196" s="4">
        <v>0</v>
      </c>
      <c r="C196" s="4">
        <v>0</v>
      </c>
      <c r="D196" s="4">
        <v>1</v>
      </c>
      <c r="E196" s="4">
        <v>201</v>
      </c>
      <c r="F196" s="4">
        <f>ROUND(Source!O194,O196)</f>
        <v>2222.87</v>
      </c>
      <c r="G196" s="4" t="s">
        <v>71</v>
      </c>
      <c r="H196" s="4" t="s">
        <v>72</v>
      </c>
      <c r="I196" s="4"/>
      <c r="J196" s="4"/>
      <c r="K196" s="4">
        <v>201</v>
      </c>
      <c r="L196" s="4">
        <v>1</v>
      </c>
      <c r="M196" s="4">
        <v>3</v>
      </c>
      <c r="N196" s="4" t="s">
        <v>3</v>
      </c>
      <c r="O196" s="4">
        <v>2</v>
      </c>
      <c r="P196" s="4"/>
      <c r="Q196" s="4"/>
      <c r="R196" s="4"/>
      <c r="S196" s="4"/>
      <c r="T196" s="4"/>
      <c r="U196" s="4"/>
      <c r="V196" s="4"/>
      <c r="W196" s="4"/>
    </row>
    <row r="197" spans="1:206">
      <c r="A197" s="4">
        <v>50</v>
      </c>
      <c r="B197" s="4">
        <v>0</v>
      </c>
      <c r="C197" s="4">
        <v>0</v>
      </c>
      <c r="D197" s="4">
        <v>1</v>
      </c>
      <c r="E197" s="4">
        <v>202</v>
      </c>
      <c r="F197" s="4">
        <f>ROUND(Source!P194,O197)</f>
        <v>0</v>
      </c>
      <c r="G197" s="4" t="s">
        <v>73</v>
      </c>
      <c r="H197" s="4" t="s">
        <v>74</v>
      </c>
      <c r="I197" s="4"/>
      <c r="J197" s="4"/>
      <c r="K197" s="4">
        <v>202</v>
      </c>
      <c r="L197" s="4">
        <v>2</v>
      </c>
      <c r="M197" s="4">
        <v>3</v>
      </c>
      <c r="N197" s="4" t="s">
        <v>3</v>
      </c>
      <c r="O197" s="4">
        <v>2</v>
      </c>
      <c r="P197" s="4"/>
      <c r="Q197" s="4"/>
      <c r="R197" s="4"/>
      <c r="S197" s="4"/>
      <c r="T197" s="4"/>
      <c r="U197" s="4"/>
      <c r="V197" s="4"/>
      <c r="W197" s="4"/>
    </row>
    <row r="198" spans="1:206">
      <c r="A198" s="4">
        <v>50</v>
      </c>
      <c r="B198" s="4">
        <v>0</v>
      </c>
      <c r="C198" s="4">
        <v>0</v>
      </c>
      <c r="D198" s="4">
        <v>1</v>
      </c>
      <c r="E198" s="4">
        <v>222</v>
      </c>
      <c r="F198" s="4">
        <f>ROUND(Source!AO194,O198)</f>
        <v>0</v>
      </c>
      <c r="G198" s="4" t="s">
        <v>75</v>
      </c>
      <c r="H198" s="4" t="s">
        <v>76</v>
      </c>
      <c r="I198" s="4"/>
      <c r="J198" s="4"/>
      <c r="K198" s="4">
        <v>222</v>
      </c>
      <c r="L198" s="4">
        <v>3</v>
      </c>
      <c r="M198" s="4">
        <v>3</v>
      </c>
      <c r="N198" s="4" t="s">
        <v>3</v>
      </c>
      <c r="O198" s="4">
        <v>2</v>
      </c>
      <c r="P198" s="4"/>
      <c r="Q198" s="4"/>
      <c r="R198" s="4"/>
      <c r="S198" s="4"/>
      <c r="T198" s="4"/>
      <c r="U198" s="4"/>
      <c r="V198" s="4"/>
      <c r="W198" s="4"/>
    </row>
    <row r="199" spans="1:206">
      <c r="A199" s="4">
        <v>50</v>
      </c>
      <c r="B199" s="4">
        <v>0</v>
      </c>
      <c r="C199" s="4">
        <v>0</v>
      </c>
      <c r="D199" s="4">
        <v>1</v>
      </c>
      <c r="E199" s="4">
        <v>225</v>
      </c>
      <c r="F199" s="4">
        <f>ROUND(Source!AV194,O199)</f>
        <v>0</v>
      </c>
      <c r="G199" s="4" t="s">
        <v>77</v>
      </c>
      <c r="H199" s="4" t="s">
        <v>78</v>
      </c>
      <c r="I199" s="4"/>
      <c r="J199" s="4"/>
      <c r="K199" s="4">
        <v>225</v>
      </c>
      <c r="L199" s="4">
        <v>4</v>
      </c>
      <c r="M199" s="4">
        <v>3</v>
      </c>
      <c r="N199" s="4" t="s">
        <v>3</v>
      </c>
      <c r="O199" s="4">
        <v>2</v>
      </c>
      <c r="P199" s="4"/>
      <c r="Q199" s="4"/>
      <c r="R199" s="4"/>
      <c r="S199" s="4"/>
      <c r="T199" s="4"/>
      <c r="U199" s="4"/>
      <c r="V199" s="4"/>
      <c r="W199" s="4"/>
    </row>
    <row r="200" spans="1:206">
      <c r="A200" s="4">
        <v>50</v>
      </c>
      <c r="B200" s="4">
        <v>0</v>
      </c>
      <c r="C200" s="4">
        <v>0</v>
      </c>
      <c r="D200" s="4">
        <v>1</v>
      </c>
      <c r="E200" s="4">
        <v>226</v>
      </c>
      <c r="F200" s="4">
        <f>ROUND(Source!AW194,O200)</f>
        <v>0</v>
      </c>
      <c r="G200" s="4" t="s">
        <v>79</v>
      </c>
      <c r="H200" s="4" t="s">
        <v>80</v>
      </c>
      <c r="I200" s="4"/>
      <c r="J200" s="4"/>
      <c r="K200" s="4">
        <v>226</v>
      </c>
      <c r="L200" s="4">
        <v>5</v>
      </c>
      <c r="M200" s="4">
        <v>3</v>
      </c>
      <c r="N200" s="4" t="s">
        <v>3</v>
      </c>
      <c r="O200" s="4">
        <v>2</v>
      </c>
      <c r="P200" s="4"/>
      <c r="Q200" s="4"/>
      <c r="R200" s="4"/>
      <c r="S200" s="4"/>
      <c r="T200" s="4"/>
      <c r="U200" s="4"/>
      <c r="V200" s="4"/>
      <c r="W200" s="4"/>
    </row>
    <row r="201" spans="1:206">
      <c r="A201" s="4">
        <v>50</v>
      </c>
      <c r="B201" s="4">
        <v>0</v>
      </c>
      <c r="C201" s="4">
        <v>0</v>
      </c>
      <c r="D201" s="4">
        <v>1</v>
      </c>
      <c r="E201" s="4">
        <v>227</v>
      </c>
      <c r="F201" s="4">
        <f>ROUND(Source!AX194,O201)</f>
        <v>0</v>
      </c>
      <c r="G201" s="4" t="s">
        <v>81</v>
      </c>
      <c r="H201" s="4" t="s">
        <v>82</v>
      </c>
      <c r="I201" s="4"/>
      <c r="J201" s="4"/>
      <c r="K201" s="4">
        <v>227</v>
      </c>
      <c r="L201" s="4">
        <v>6</v>
      </c>
      <c r="M201" s="4">
        <v>3</v>
      </c>
      <c r="N201" s="4" t="s">
        <v>3</v>
      </c>
      <c r="O201" s="4">
        <v>2</v>
      </c>
      <c r="P201" s="4"/>
      <c r="Q201" s="4"/>
      <c r="R201" s="4"/>
      <c r="S201" s="4"/>
      <c r="T201" s="4"/>
      <c r="U201" s="4"/>
      <c r="V201" s="4"/>
      <c r="W201" s="4"/>
    </row>
    <row r="202" spans="1:206">
      <c r="A202" s="4">
        <v>50</v>
      </c>
      <c r="B202" s="4">
        <v>0</v>
      </c>
      <c r="C202" s="4">
        <v>0</v>
      </c>
      <c r="D202" s="4">
        <v>1</v>
      </c>
      <c r="E202" s="4">
        <v>228</v>
      </c>
      <c r="F202" s="4">
        <f>ROUND(Source!AY194,O202)</f>
        <v>0</v>
      </c>
      <c r="G202" s="4" t="s">
        <v>83</v>
      </c>
      <c r="H202" s="4" t="s">
        <v>84</v>
      </c>
      <c r="I202" s="4"/>
      <c r="J202" s="4"/>
      <c r="K202" s="4">
        <v>228</v>
      </c>
      <c r="L202" s="4">
        <v>7</v>
      </c>
      <c r="M202" s="4">
        <v>3</v>
      </c>
      <c r="N202" s="4" t="s">
        <v>3</v>
      </c>
      <c r="O202" s="4">
        <v>2</v>
      </c>
      <c r="P202" s="4"/>
      <c r="Q202" s="4"/>
      <c r="R202" s="4"/>
      <c r="S202" s="4"/>
      <c r="T202" s="4"/>
      <c r="U202" s="4"/>
      <c r="V202" s="4"/>
      <c r="W202" s="4"/>
    </row>
    <row r="203" spans="1:206">
      <c r="A203" s="4">
        <v>50</v>
      </c>
      <c r="B203" s="4">
        <v>0</v>
      </c>
      <c r="C203" s="4">
        <v>0</v>
      </c>
      <c r="D203" s="4">
        <v>1</v>
      </c>
      <c r="E203" s="4">
        <v>216</v>
      </c>
      <c r="F203" s="4">
        <f>ROUND(Source!AP194,O203)</f>
        <v>0</v>
      </c>
      <c r="G203" s="4" t="s">
        <v>85</v>
      </c>
      <c r="H203" s="4" t="s">
        <v>86</v>
      </c>
      <c r="I203" s="4"/>
      <c r="J203" s="4"/>
      <c r="K203" s="4">
        <v>216</v>
      </c>
      <c r="L203" s="4">
        <v>8</v>
      </c>
      <c r="M203" s="4">
        <v>3</v>
      </c>
      <c r="N203" s="4" t="s">
        <v>3</v>
      </c>
      <c r="O203" s="4">
        <v>2</v>
      </c>
      <c r="P203" s="4"/>
      <c r="Q203" s="4"/>
      <c r="R203" s="4"/>
      <c r="S203" s="4"/>
      <c r="T203" s="4"/>
      <c r="U203" s="4"/>
      <c r="V203" s="4"/>
      <c r="W203" s="4"/>
    </row>
    <row r="204" spans="1:206">
      <c r="A204" s="4">
        <v>50</v>
      </c>
      <c r="B204" s="4">
        <v>0</v>
      </c>
      <c r="C204" s="4">
        <v>0</v>
      </c>
      <c r="D204" s="4">
        <v>1</v>
      </c>
      <c r="E204" s="4">
        <v>223</v>
      </c>
      <c r="F204" s="4">
        <f>ROUND(Source!AQ194,O204)</f>
        <v>0</v>
      </c>
      <c r="G204" s="4" t="s">
        <v>87</v>
      </c>
      <c r="H204" s="4" t="s">
        <v>88</v>
      </c>
      <c r="I204" s="4"/>
      <c r="J204" s="4"/>
      <c r="K204" s="4">
        <v>223</v>
      </c>
      <c r="L204" s="4">
        <v>9</v>
      </c>
      <c r="M204" s="4">
        <v>3</v>
      </c>
      <c r="N204" s="4" t="s">
        <v>3</v>
      </c>
      <c r="O204" s="4">
        <v>2</v>
      </c>
      <c r="P204" s="4"/>
      <c r="Q204" s="4"/>
      <c r="R204" s="4"/>
      <c r="S204" s="4"/>
      <c r="T204" s="4"/>
      <c r="U204" s="4"/>
      <c r="V204" s="4"/>
      <c r="W204" s="4"/>
    </row>
    <row r="205" spans="1:206">
      <c r="A205" s="4">
        <v>50</v>
      </c>
      <c r="B205" s="4">
        <v>0</v>
      </c>
      <c r="C205" s="4">
        <v>0</v>
      </c>
      <c r="D205" s="4">
        <v>1</v>
      </c>
      <c r="E205" s="4">
        <v>229</v>
      </c>
      <c r="F205" s="4">
        <f>ROUND(Source!AZ194,O205)</f>
        <v>0</v>
      </c>
      <c r="G205" s="4" t="s">
        <v>89</v>
      </c>
      <c r="H205" s="4" t="s">
        <v>90</v>
      </c>
      <c r="I205" s="4"/>
      <c r="J205" s="4"/>
      <c r="K205" s="4">
        <v>229</v>
      </c>
      <c r="L205" s="4">
        <v>10</v>
      </c>
      <c r="M205" s="4">
        <v>3</v>
      </c>
      <c r="N205" s="4" t="s">
        <v>3</v>
      </c>
      <c r="O205" s="4">
        <v>2</v>
      </c>
      <c r="P205" s="4"/>
      <c r="Q205" s="4"/>
      <c r="R205" s="4"/>
      <c r="S205" s="4"/>
      <c r="T205" s="4"/>
      <c r="U205" s="4"/>
      <c r="V205" s="4"/>
      <c r="W205" s="4"/>
    </row>
    <row r="206" spans="1:206">
      <c r="A206" s="4">
        <v>50</v>
      </c>
      <c r="B206" s="4">
        <v>0</v>
      </c>
      <c r="C206" s="4">
        <v>0</v>
      </c>
      <c r="D206" s="4">
        <v>1</v>
      </c>
      <c r="E206" s="4">
        <v>203</v>
      </c>
      <c r="F206" s="4">
        <f>ROUND(Source!Q194,O206)</f>
        <v>50.76</v>
      </c>
      <c r="G206" s="4" t="s">
        <v>91</v>
      </c>
      <c r="H206" s="4" t="s">
        <v>92</v>
      </c>
      <c r="I206" s="4"/>
      <c r="J206" s="4"/>
      <c r="K206" s="4">
        <v>203</v>
      </c>
      <c r="L206" s="4">
        <v>11</v>
      </c>
      <c r="M206" s="4">
        <v>3</v>
      </c>
      <c r="N206" s="4" t="s">
        <v>3</v>
      </c>
      <c r="O206" s="4">
        <v>2</v>
      </c>
      <c r="P206" s="4"/>
      <c r="Q206" s="4"/>
      <c r="R206" s="4"/>
      <c r="S206" s="4"/>
      <c r="T206" s="4"/>
      <c r="U206" s="4"/>
      <c r="V206" s="4"/>
      <c r="W206" s="4"/>
    </row>
    <row r="207" spans="1:206">
      <c r="A207" s="4">
        <v>50</v>
      </c>
      <c r="B207" s="4">
        <v>0</v>
      </c>
      <c r="C207" s="4">
        <v>0</v>
      </c>
      <c r="D207" s="4">
        <v>1</v>
      </c>
      <c r="E207" s="4">
        <v>231</v>
      </c>
      <c r="F207" s="4">
        <f>ROUND(Source!BB194,O207)</f>
        <v>0</v>
      </c>
      <c r="G207" s="4" t="s">
        <v>93</v>
      </c>
      <c r="H207" s="4" t="s">
        <v>94</v>
      </c>
      <c r="I207" s="4"/>
      <c r="J207" s="4"/>
      <c r="K207" s="4">
        <v>231</v>
      </c>
      <c r="L207" s="4">
        <v>12</v>
      </c>
      <c r="M207" s="4">
        <v>3</v>
      </c>
      <c r="N207" s="4" t="s">
        <v>3</v>
      </c>
      <c r="O207" s="4">
        <v>2</v>
      </c>
      <c r="P207" s="4"/>
      <c r="Q207" s="4"/>
      <c r="R207" s="4"/>
      <c r="S207" s="4"/>
      <c r="T207" s="4"/>
      <c r="U207" s="4"/>
      <c r="V207" s="4"/>
      <c r="W207" s="4"/>
    </row>
    <row r="208" spans="1:206">
      <c r="A208" s="4">
        <v>50</v>
      </c>
      <c r="B208" s="4">
        <v>0</v>
      </c>
      <c r="C208" s="4">
        <v>0</v>
      </c>
      <c r="D208" s="4">
        <v>1</v>
      </c>
      <c r="E208" s="4">
        <v>204</v>
      </c>
      <c r="F208" s="4">
        <f>ROUND(Source!R194,O208)</f>
        <v>33.270000000000003</v>
      </c>
      <c r="G208" s="4" t="s">
        <v>95</v>
      </c>
      <c r="H208" s="4" t="s">
        <v>96</v>
      </c>
      <c r="I208" s="4"/>
      <c r="J208" s="4"/>
      <c r="K208" s="4">
        <v>204</v>
      </c>
      <c r="L208" s="4">
        <v>13</v>
      </c>
      <c r="M208" s="4">
        <v>3</v>
      </c>
      <c r="N208" s="4" t="s">
        <v>3</v>
      </c>
      <c r="O208" s="4">
        <v>2</v>
      </c>
      <c r="P208" s="4"/>
      <c r="Q208" s="4"/>
      <c r="R208" s="4"/>
      <c r="S208" s="4"/>
      <c r="T208" s="4"/>
      <c r="U208" s="4"/>
      <c r="V208" s="4"/>
      <c r="W208" s="4"/>
    </row>
    <row r="209" spans="1:23">
      <c r="A209" s="4">
        <v>50</v>
      </c>
      <c r="B209" s="4">
        <v>0</v>
      </c>
      <c r="C209" s="4">
        <v>0</v>
      </c>
      <c r="D209" s="4">
        <v>1</v>
      </c>
      <c r="E209" s="4">
        <v>205</v>
      </c>
      <c r="F209" s="4">
        <f>ROUND(Source!S194,O209)</f>
        <v>2172.11</v>
      </c>
      <c r="G209" s="4" t="s">
        <v>97</v>
      </c>
      <c r="H209" s="4" t="s">
        <v>98</v>
      </c>
      <c r="I209" s="4"/>
      <c r="J209" s="4"/>
      <c r="K209" s="4">
        <v>205</v>
      </c>
      <c r="L209" s="4">
        <v>14</v>
      </c>
      <c r="M209" s="4">
        <v>3</v>
      </c>
      <c r="N209" s="4" t="s">
        <v>3</v>
      </c>
      <c r="O209" s="4">
        <v>2</v>
      </c>
      <c r="P209" s="4"/>
      <c r="Q209" s="4"/>
      <c r="R209" s="4"/>
      <c r="S209" s="4"/>
      <c r="T209" s="4"/>
      <c r="U209" s="4"/>
      <c r="V209" s="4"/>
      <c r="W209" s="4"/>
    </row>
    <row r="210" spans="1:23">
      <c r="A210" s="4">
        <v>50</v>
      </c>
      <c r="B210" s="4">
        <v>0</v>
      </c>
      <c r="C210" s="4">
        <v>0</v>
      </c>
      <c r="D210" s="4">
        <v>1</v>
      </c>
      <c r="E210" s="4">
        <v>232</v>
      </c>
      <c r="F210" s="4">
        <f>ROUND(Source!BC194,O210)</f>
        <v>0</v>
      </c>
      <c r="G210" s="4" t="s">
        <v>99</v>
      </c>
      <c r="H210" s="4" t="s">
        <v>100</v>
      </c>
      <c r="I210" s="4"/>
      <c r="J210" s="4"/>
      <c r="K210" s="4">
        <v>232</v>
      </c>
      <c r="L210" s="4">
        <v>15</v>
      </c>
      <c r="M210" s="4">
        <v>3</v>
      </c>
      <c r="N210" s="4" t="s">
        <v>3</v>
      </c>
      <c r="O210" s="4">
        <v>2</v>
      </c>
      <c r="P210" s="4"/>
      <c r="Q210" s="4"/>
      <c r="R210" s="4"/>
      <c r="S210" s="4"/>
      <c r="T210" s="4"/>
      <c r="U210" s="4"/>
      <c r="V210" s="4"/>
      <c r="W210" s="4"/>
    </row>
    <row r="211" spans="1:23">
      <c r="A211" s="4">
        <v>50</v>
      </c>
      <c r="B211" s="4">
        <v>0</v>
      </c>
      <c r="C211" s="4">
        <v>0</v>
      </c>
      <c r="D211" s="4">
        <v>1</v>
      </c>
      <c r="E211" s="4">
        <v>214</v>
      </c>
      <c r="F211" s="4">
        <f>ROUND(Source!AS194,O211)</f>
        <v>4904.5</v>
      </c>
      <c r="G211" s="4" t="s">
        <v>101</v>
      </c>
      <c r="H211" s="4" t="s">
        <v>102</v>
      </c>
      <c r="I211" s="4"/>
      <c r="J211" s="4"/>
      <c r="K211" s="4">
        <v>214</v>
      </c>
      <c r="L211" s="4">
        <v>16</v>
      </c>
      <c r="M211" s="4">
        <v>3</v>
      </c>
      <c r="N211" s="4" t="s">
        <v>3</v>
      </c>
      <c r="O211" s="4">
        <v>2</v>
      </c>
      <c r="P211" s="4"/>
      <c r="Q211" s="4"/>
      <c r="R211" s="4"/>
      <c r="S211" s="4"/>
      <c r="T211" s="4"/>
      <c r="U211" s="4"/>
      <c r="V211" s="4"/>
      <c r="W211" s="4"/>
    </row>
    <row r="212" spans="1:23">
      <c r="A212" s="4">
        <v>50</v>
      </c>
      <c r="B212" s="4">
        <v>0</v>
      </c>
      <c r="C212" s="4">
        <v>0</v>
      </c>
      <c r="D212" s="4">
        <v>1</v>
      </c>
      <c r="E212" s="4">
        <v>215</v>
      </c>
      <c r="F212" s="4">
        <f>ROUND(Source!AT194,O212)</f>
        <v>0</v>
      </c>
      <c r="G212" s="4" t="s">
        <v>103</v>
      </c>
      <c r="H212" s="4" t="s">
        <v>104</v>
      </c>
      <c r="I212" s="4"/>
      <c r="J212" s="4"/>
      <c r="K212" s="4">
        <v>215</v>
      </c>
      <c r="L212" s="4">
        <v>17</v>
      </c>
      <c r="M212" s="4">
        <v>3</v>
      </c>
      <c r="N212" s="4" t="s">
        <v>3</v>
      </c>
      <c r="O212" s="4">
        <v>2</v>
      </c>
      <c r="P212" s="4"/>
      <c r="Q212" s="4"/>
      <c r="R212" s="4"/>
      <c r="S212" s="4"/>
      <c r="T212" s="4"/>
      <c r="U212" s="4"/>
      <c r="V212" s="4"/>
      <c r="W212" s="4"/>
    </row>
    <row r="213" spans="1:23">
      <c r="A213" s="4">
        <v>50</v>
      </c>
      <c r="B213" s="4">
        <v>0</v>
      </c>
      <c r="C213" s="4">
        <v>0</v>
      </c>
      <c r="D213" s="4">
        <v>1</v>
      </c>
      <c r="E213" s="4">
        <v>217</v>
      </c>
      <c r="F213" s="4">
        <f>ROUND(Source!AU194,O213)</f>
        <v>0</v>
      </c>
      <c r="G213" s="4" t="s">
        <v>105</v>
      </c>
      <c r="H213" s="4" t="s">
        <v>106</v>
      </c>
      <c r="I213" s="4"/>
      <c r="J213" s="4"/>
      <c r="K213" s="4">
        <v>217</v>
      </c>
      <c r="L213" s="4">
        <v>18</v>
      </c>
      <c r="M213" s="4">
        <v>3</v>
      </c>
      <c r="N213" s="4" t="s">
        <v>3</v>
      </c>
      <c r="O213" s="4">
        <v>2</v>
      </c>
      <c r="P213" s="4"/>
      <c r="Q213" s="4"/>
      <c r="R213" s="4"/>
      <c r="S213" s="4"/>
      <c r="T213" s="4"/>
      <c r="U213" s="4"/>
      <c r="V213" s="4"/>
      <c r="W213" s="4"/>
    </row>
    <row r="214" spans="1:23">
      <c r="A214" s="4">
        <v>50</v>
      </c>
      <c r="B214" s="4">
        <v>0</v>
      </c>
      <c r="C214" s="4">
        <v>0</v>
      </c>
      <c r="D214" s="4">
        <v>1</v>
      </c>
      <c r="E214" s="4">
        <v>230</v>
      </c>
      <c r="F214" s="4">
        <f>ROUND(Source!BA194,O214)</f>
        <v>0</v>
      </c>
      <c r="G214" s="4" t="s">
        <v>107</v>
      </c>
      <c r="H214" s="4" t="s">
        <v>108</v>
      </c>
      <c r="I214" s="4"/>
      <c r="J214" s="4"/>
      <c r="K214" s="4">
        <v>230</v>
      </c>
      <c r="L214" s="4">
        <v>19</v>
      </c>
      <c r="M214" s="4">
        <v>3</v>
      </c>
      <c r="N214" s="4" t="s">
        <v>3</v>
      </c>
      <c r="O214" s="4">
        <v>2</v>
      </c>
      <c r="P214" s="4"/>
      <c r="Q214" s="4"/>
      <c r="R214" s="4"/>
      <c r="S214" s="4"/>
      <c r="T214" s="4"/>
      <c r="U214" s="4"/>
      <c r="V214" s="4"/>
      <c r="W214" s="4"/>
    </row>
    <row r="215" spans="1:23">
      <c r="A215" s="4">
        <v>50</v>
      </c>
      <c r="B215" s="4">
        <v>0</v>
      </c>
      <c r="C215" s="4">
        <v>0</v>
      </c>
      <c r="D215" s="4">
        <v>1</v>
      </c>
      <c r="E215" s="4">
        <v>206</v>
      </c>
      <c r="F215" s="4">
        <f>ROUND(Source!T194,O215)</f>
        <v>0</v>
      </c>
      <c r="G215" s="4" t="s">
        <v>109</v>
      </c>
      <c r="H215" s="4" t="s">
        <v>110</v>
      </c>
      <c r="I215" s="4"/>
      <c r="J215" s="4"/>
      <c r="K215" s="4">
        <v>206</v>
      </c>
      <c r="L215" s="4">
        <v>20</v>
      </c>
      <c r="M215" s="4">
        <v>3</v>
      </c>
      <c r="N215" s="4" t="s">
        <v>3</v>
      </c>
      <c r="O215" s="4">
        <v>2</v>
      </c>
      <c r="P215" s="4"/>
      <c r="Q215" s="4"/>
      <c r="R215" s="4"/>
      <c r="S215" s="4"/>
      <c r="T215" s="4"/>
      <c r="U215" s="4"/>
      <c r="V215" s="4"/>
      <c r="W215" s="4"/>
    </row>
    <row r="216" spans="1:23">
      <c r="A216" s="4">
        <v>50</v>
      </c>
      <c r="B216" s="4">
        <v>0</v>
      </c>
      <c r="C216" s="4">
        <v>0</v>
      </c>
      <c r="D216" s="4">
        <v>1</v>
      </c>
      <c r="E216" s="4">
        <v>207</v>
      </c>
      <c r="F216" s="4">
        <f>Source!U194</f>
        <v>8.3145620000000005</v>
      </c>
      <c r="G216" s="4" t="s">
        <v>111</v>
      </c>
      <c r="H216" s="4" t="s">
        <v>112</v>
      </c>
      <c r="I216" s="4"/>
      <c r="J216" s="4"/>
      <c r="K216" s="4">
        <v>207</v>
      </c>
      <c r="L216" s="4">
        <v>21</v>
      </c>
      <c r="M216" s="4">
        <v>3</v>
      </c>
      <c r="N216" s="4" t="s">
        <v>3</v>
      </c>
      <c r="O216" s="4">
        <v>-1</v>
      </c>
      <c r="P216" s="4"/>
      <c r="Q216" s="4"/>
      <c r="R216" s="4"/>
      <c r="S216" s="4"/>
      <c r="T216" s="4"/>
      <c r="U216" s="4"/>
      <c r="V216" s="4"/>
      <c r="W216" s="4"/>
    </row>
    <row r="217" spans="1:23">
      <c r="A217" s="4">
        <v>50</v>
      </c>
      <c r="B217" s="4">
        <v>0</v>
      </c>
      <c r="C217" s="4">
        <v>0</v>
      </c>
      <c r="D217" s="4">
        <v>1</v>
      </c>
      <c r="E217" s="4">
        <v>208</v>
      </c>
      <c r="F217" s="4">
        <f>Source!V194</f>
        <v>9.4720000000000013E-2</v>
      </c>
      <c r="G217" s="4" t="s">
        <v>113</v>
      </c>
      <c r="H217" s="4" t="s">
        <v>114</v>
      </c>
      <c r="I217" s="4"/>
      <c r="J217" s="4"/>
      <c r="K217" s="4">
        <v>208</v>
      </c>
      <c r="L217" s="4">
        <v>22</v>
      </c>
      <c r="M217" s="4">
        <v>3</v>
      </c>
      <c r="N217" s="4" t="s">
        <v>3</v>
      </c>
      <c r="O217" s="4">
        <v>-1</v>
      </c>
      <c r="P217" s="4"/>
      <c r="Q217" s="4"/>
      <c r="R217" s="4"/>
      <c r="S217" s="4"/>
      <c r="T217" s="4"/>
      <c r="U217" s="4"/>
      <c r="V217" s="4"/>
      <c r="W217" s="4"/>
    </row>
    <row r="218" spans="1:23">
      <c r="A218" s="4">
        <v>50</v>
      </c>
      <c r="B218" s="4">
        <v>0</v>
      </c>
      <c r="C218" s="4">
        <v>0</v>
      </c>
      <c r="D218" s="4">
        <v>1</v>
      </c>
      <c r="E218" s="4">
        <v>209</v>
      </c>
      <c r="F218" s="4">
        <f>ROUND(Source!W194,O218)</f>
        <v>0</v>
      </c>
      <c r="G218" s="4" t="s">
        <v>115</v>
      </c>
      <c r="H218" s="4" t="s">
        <v>116</v>
      </c>
      <c r="I218" s="4"/>
      <c r="J218" s="4"/>
      <c r="K218" s="4">
        <v>209</v>
      </c>
      <c r="L218" s="4">
        <v>23</v>
      </c>
      <c r="M218" s="4">
        <v>3</v>
      </c>
      <c r="N218" s="4" t="s">
        <v>3</v>
      </c>
      <c r="O218" s="4">
        <v>2</v>
      </c>
      <c r="P218" s="4"/>
      <c r="Q218" s="4"/>
      <c r="R218" s="4"/>
      <c r="S218" s="4"/>
      <c r="T218" s="4"/>
      <c r="U218" s="4"/>
      <c r="V218" s="4"/>
      <c r="W218" s="4"/>
    </row>
    <row r="219" spans="1:23">
      <c r="A219" s="4">
        <v>50</v>
      </c>
      <c r="B219" s="4">
        <v>0</v>
      </c>
      <c r="C219" s="4">
        <v>0</v>
      </c>
      <c r="D219" s="4">
        <v>1</v>
      </c>
      <c r="E219" s="4">
        <v>233</v>
      </c>
      <c r="F219" s="4">
        <f>ROUND(Source!BD194,O219)</f>
        <v>0</v>
      </c>
      <c r="G219" s="4" t="s">
        <v>117</v>
      </c>
      <c r="H219" s="4" t="s">
        <v>118</v>
      </c>
      <c r="I219" s="4"/>
      <c r="J219" s="4"/>
      <c r="K219" s="4">
        <v>233</v>
      </c>
      <c r="L219" s="4">
        <v>24</v>
      </c>
      <c r="M219" s="4">
        <v>3</v>
      </c>
      <c r="N219" s="4" t="s">
        <v>3</v>
      </c>
      <c r="O219" s="4">
        <v>2</v>
      </c>
      <c r="P219" s="4"/>
      <c r="Q219" s="4"/>
      <c r="R219" s="4"/>
      <c r="S219" s="4"/>
      <c r="T219" s="4"/>
      <c r="U219" s="4"/>
      <c r="V219" s="4"/>
      <c r="W219" s="4"/>
    </row>
    <row r="220" spans="1:23">
      <c r="A220" s="4">
        <v>50</v>
      </c>
      <c r="B220" s="4">
        <v>0</v>
      </c>
      <c r="C220" s="4">
        <v>0</v>
      </c>
      <c r="D220" s="4">
        <v>1</v>
      </c>
      <c r="E220" s="4">
        <v>210</v>
      </c>
      <c r="F220" s="4">
        <f>ROUND(Source!X194,O220)</f>
        <v>1540.38</v>
      </c>
      <c r="G220" s="4" t="s">
        <v>119</v>
      </c>
      <c r="H220" s="4" t="s">
        <v>120</v>
      </c>
      <c r="I220" s="4"/>
      <c r="J220" s="4"/>
      <c r="K220" s="4">
        <v>210</v>
      </c>
      <c r="L220" s="4">
        <v>25</v>
      </c>
      <c r="M220" s="4">
        <v>3</v>
      </c>
      <c r="N220" s="4" t="s">
        <v>3</v>
      </c>
      <c r="O220" s="4">
        <v>2</v>
      </c>
      <c r="P220" s="4"/>
      <c r="Q220" s="4"/>
      <c r="R220" s="4"/>
      <c r="S220" s="4"/>
      <c r="T220" s="4"/>
      <c r="U220" s="4"/>
      <c r="V220" s="4"/>
      <c r="W220" s="4"/>
    </row>
    <row r="221" spans="1:23">
      <c r="A221" s="4">
        <v>50</v>
      </c>
      <c r="B221" s="4">
        <v>0</v>
      </c>
      <c r="C221" s="4">
        <v>0</v>
      </c>
      <c r="D221" s="4">
        <v>1</v>
      </c>
      <c r="E221" s="4">
        <v>211</v>
      </c>
      <c r="F221" s="4">
        <f>ROUND(Source!Y194,O221)</f>
        <v>1141.25</v>
      </c>
      <c r="G221" s="4" t="s">
        <v>121</v>
      </c>
      <c r="H221" s="4" t="s">
        <v>122</v>
      </c>
      <c r="I221" s="4"/>
      <c r="J221" s="4"/>
      <c r="K221" s="4">
        <v>211</v>
      </c>
      <c r="L221" s="4">
        <v>26</v>
      </c>
      <c r="M221" s="4">
        <v>3</v>
      </c>
      <c r="N221" s="4" t="s">
        <v>3</v>
      </c>
      <c r="O221" s="4">
        <v>2</v>
      </c>
      <c r="P221" s="4"/>
      <c r="Q221" s="4"/>
      <c r="R221" s="4"/>
      <c r="S221" s="4"/>
      <c r="T221" s="4"/>
      <c r="U221" s="4"/>
      <c r="V221" s="4"/>
      <c r="W221" s="4"/>
    </row>
    <row r="222" spans="1:23">
      <c r="A222" s="4">
        <v>50</v>
      </c>
      <c r="B222" s="4">
        <v>0</v>
      </c>
      <c r="C222" s="4">
        <v>0</v>
      </c>
      <c r="D222" s="4">
        <v>1</v>
      </c>
      <c r="E222" s="4">
        <v>0</v>
      </c>
      <c r="F222" s="4">
        <f>ROUND(Source!AR194,O222)</f>
        <v>4904.5</v>
      </c>
      <c r="G222" s="4" t="s">
        <v>123</v>
      </c>
      <c r="H222" s="4" t="s">
        <v>124</v>
      </c>
      <c r="I222" s="4"/>
      <c r="J222" s="4"/>
      <c r="K222" s="4">
        <v>224</v>
      </c>
      <c r="L222" s="4">
        <v>27</v>
      </c>
      <c r="M222" s="4">
        <v>3</v>
      </c>
      <c r="N222" s="4" t="s">
        <v>3</v>
      </c>
      <c r="O222" s="4">
        <v>2</v>
      </c>
      <c r="P222" s="4"/>
      <c r="Q222" s="4"/>
      <c r="R222" s="4"/>
      <c r="S222" s="4"/>
      <c r="T222" s="4"/>
      <c r="U222" s="4"/>
      <c r="V222" s="4"/>
      <c r="W222" s="4"/>
    </row>
    <row r="223" spans="1:23">
      <c r="A223" s="4">
        <v>50</v>
      </c>
      <c r="B223" s="4">
        <v>1</v>
      </c>
      <c r="C223" s="4">
        <v>0</v>
      </c>
      <c r="D223" s="4">
        <v>2</v>
      </c>
      <c r="E223" s="4">
        <v>0</v>
      </c>
      <c r="F223" s="4">
        <f>ROUND(F222*0.18,O223)</f>
        <v>882.8</v>
      </c>
      <c r="G223" s="4" t="s">
        <v>125</v>
      </c>
      <c r="H223" s="4" t="s">
        <v>125</v>
      </c>
      <c r="I223" s="4"/>
      <c r="J223" s="4"/>
      <c r="K223" s="4">
        <v>212</v>
      </c>
      <c r="L223" s="4">
        <v>28</v>
      </c>
      <c r="M223" s="4">
        <v>0</v>
      </c>
      <c r="N223" s="4" t="s">
        <v>3</v>
      </c>
      <c r="O223" s="4">
        <v>1</v>
      </c>
      <c r="P223" s="4"/>
      <c r="Q223" s="4"/>
      <c r="R223" s="4"/>
      <c r="S223" s="4"/>
      <c r="T223" s="4"/>
      <c r="U223" s="4"/>
      <c r="V223" s="4"/>
      <c r="W223" s="4"/>
    </row>
    <row r="224" spans="1:23">
      <c r="A224" s="4">
        <v>50</v>
      </c>
      <c r="B224" s="4">
        <v>1</v>
      </c>
      <c r="C224" s="4">
        <v>0</v>
      </c>
      <c r="D224" s="4">
        <v>2</v>
      </c>
      <c r="E224" s="4">
        <v>224</v>
      </c>
      <c r="F224" s="4">
        <f>ROUND(F222*1.18,O224)</f>
        <v>5787.3</v>
      </c>
      <c r="G224" s="4" t="s">
        <v>126</v>
      </c>
      <c r="H224" s="4" t="s">
        <v>127</v>
      </c>
      <c r="I224" s="4"/>
      <c r="J224" s="4"/>
      <c r="K224" s="4">
        <v>212</v>
      </c>
      <c r="L224" s="4">
        <v>29</v>
      </c>
      <c r="M224" s="4">
        <v>0</v>
      </c>
      <c r="N224" s="4" t="s">
        <v>3</v>
      </c>
      <c r="O224" s="4">
        <v>1</v>
      </c>
      <c r="P224" s="4"/>
      <c r="Q224" s="4"/>
      <c r="R224" s="4"/>
      <c r="S224" s="4"/>
      <c r="T224" s="4"/>
      <c r="U224" s="4"/>
      <c r="V224" s="4"/>
      <c r="W224" s="4"/>
    </row>
    <row r="226" spans="1:245">
      <c r="A226" s="1">
        <v>5</v>
      </c>
      <c r="B226" s="1">
        <v>1</v>
      </c>
      <c r="C226" s="1"/>
      <c r="D226" s="1">
        <f>ROW(A260)</f>
        <v>260</v>
      </c>
      <c r="E226" s="1"/>
      <c r="F226" s="1" t="s">
        <v>15</v>
      </c>
      <c r="G226" s="1" t="s">
        <v>128</v>
      </c>
      <c r="H226" s="1" t="s">
        <v>3</v>
      </c>
      <c r="I226" s="1">
        <v>0</v>
      </c>
      <c r="J226" s="1"/>
      <c r="K226" s="1">
        <v>0</v>
      </c>
      <c r="L226" s="1"/>
      <c r="M226" s="1" t="s">
        <v>3</v>
      </c>
      <c r="N226" s="1"/>
      <c r="O226" s="1"/>
      <c r="P226" s="1"/>
      <c r="Q226" s="1"/>
      <c r="R226" s="1"/>
      <c r="S226" s="1">
        <v>0</v>
      </c>
      <c r="T226" s="1"/>
      <c r="U226" s="1" t="s">
        <v>3</v>
      </c>
      <c r="V226" s="1">
        <v>0</v>
      </c>
      <c r="W226" s="1"/>
      <c r="X226" s="1"/>
      <c r="Y226" s="1"/>
      <c r="Z226" s="1"/>
      <c r="AA226" s="1"/>
      <c r="AB226" s="1" t="s">
        <v>3</v>
      </c>
      <c r="AC226" s="1" t="s">
        <v>3</v>
      </c>
      <c r="AD226" s="1" t="s">
        <v>3</v>
      </c>
      <c r="AE226" s="1" t="s">
        <v>3</v>
      </c>
      <c r="AF226" s="1" t="s">
        <v>3</v>
      </c>
      <c r="AG226" s="1" t="s">
        <v>3</v>
      </c>
      <c r="AH226" s="1"/>
      <c r="AI226" s="1"/>
      <c r="AJ226" s="1"/>
      <c r="AK226" s="1"/>
      <c r="AL226" s="1"/>
      <c r="AM226" s="1"/>
      <c r="AN226" s="1"/>
      <c r="AO226" s="1"/>
      <c r="AP226" s="1" t="s">
        <v>3</v>
      </c>
      <c r="AQ226" s="1" t="s">
        <v>3</v>
      </c>
      <c r="AR226" s="1" t="s">
        <v>3</v>
      </c>
      <c r="AS226" s="1"/>
      <c r="AT226" s="1"/>
      <c r="AU226" s="1"/>
      <c r="AV226" s="1"/>
      <c r="AW226" s="1"/>
      <c r="AX226" s="1"/>
      <c r="AY226" s="1"/>
      <c r="AZ226" s="1" t="s">
        <v>3</v>
      </c>
      <c r="BA226" s="1"/>
      <c r="BB226" s="1" t="s">
        <v>3</v>
      </c>
      <c r="BC226" s="1" t="s">
        <v>3</v>
      </c>
      <c r="BD226" s="1" t="s">
        <v>3</v>
      </c>
      <c r="BE226" s="1" t="s">
        <v>3</v>
      </c>
      <c r="BF226" s="1" t="s">
        <v>3</v>
      </c>
      <c r="BG226" s="1" t="s">
        <v>3</v>
      </c>
      <c r="BH226" s="1" t="s">
        <v>3</v>
      </c>
      <c r="BI226" s="1" t="s">
        <v>3</v>
      </c>
      <c r="BJ226" s="1" t="s">
        <v>3</v>
      </c>
      <c r="BK226" s="1" t="s">
        <v>3</v>
      </c>
      <c r="BL226" s="1" t="s">
        <v>3</v>
      </c>
      <c r="BM226" s="1" t="s">
        <v>3</v>
      </c>
      <c r="BN226" s="1" t="s">
        <v>3</v>
      </c>
      <c r="BO226" s="1" t="s">
        <v>3</v>
      </c>
      <c r="BP226" s="1" t="s">
        <v>3</v>
      </c>
      <c r="BQ226" s="1"/>
      <c r="BR226" s="1"/>
      <c r="BS226" s="1"/>
      <c r="BT226" s="1"/>
      <c r="BU226" s="1"/>
      <c r="BV226" s="1"/>
      <c r="BW226" s="1"/>
      <c r="BX226" s="1">
        <v>0</v>
      </c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>
        <v>0</v>
      </c>
    </row>
    <row r="228" spans="1:245">
      <c r="A228" s="2">
        <v>52</v>
      </c>
      <c r="B228" s="2">
        <f t="shared" ref="B228:G228" si="177">B260</f>
        <v>1</v>
      </c>
      <c r="C228" s="2">
        <f t="shared" si="177"/>
        <v>5</v>
      </c>
      <c r="D228" s="2">
        <f t="shared" si="177"/>
        <v>226</v>
      </c>
      <c r="E228" s="2">
        <f t="shared" si="177"/>
        <v>0</v>
      </c>
      <c r="F228" s="2" t="str">
        <f t="shared" si="177"/>
        <v>Новый подраздел</v>
      </c>
      <c r="G228" s="2" t="str">
        <f t="shared" si="177"/>
        <v>ремонт</v>
      </c>
      <c r="H228" s="2"/>
      <c r="I228" s="2"/>
      <c r="J228" s="2"/>
      <c r="K228" s="2"/>
      <c r="L228" s="2"/>
      <c r="M228" s="2"/>
      <c r="N228" s="2"/>
      <c r="O228" s="2">
        <f t="shared" ref="O228:AT228" si="178">O260</f>
        <v>92432.35</v>
      </c>
      <c r="P228" s="2">
        <f t="shared" si="178"/>
        <v>60554.26</v>
      </c>
      <c r="Q228" s="2">
        <f t="shared" si="178"/>
        <v>969.55</v>
      </c>
      <c r="R228" s="2">
        <f t="shared" si="178"/>
        <v>346.27</v>
      </c>
      <c r="S228" s="2">
        <f t="shared" si="178"/>
        <v>30908.54</v>
      </c>
      <c r="T228" s="2">
        <f t="shared" si="178"/>
        <v>0</v>
      </c>
      <c r="U228" s="2">
        <f t="shared" si="178"/>
        <v>103.38048749999999</v>
      </c>
      <c r="V228" s="2">
        <f t="shared" si="178"/>
        <v>0.976275</v>
      </c>
      <c r="W228" s="2">
        <f t="shared" si="178"/>
        <v>493.75</v>
      </c>
      <c r="X228" s="2">
        <f t="shared" si="178"/>
        <v>27395.13</v>
      </c>
      <c r="Y228" s="2">
        <f t="shared" si="178"/>
        <v>13573.26</v>
      </c>
      <c r="Z228" s="2">
        <f t="shared" si="178"/>
        <v>0</v>
      </c>
      <c r="AA228" s="2">
        <f t="shared" si="178"/>
        <v>0</v>
      </c>
      <c r="AB228" s="2">
        <f t="shared" si="178"/>
        <v>92432.35</v>
      </c>
      <c r="AC228" s="2">
        <f t="shared" si="178"/>
        <v>60554.26</v>
      </c>
      <c r="AD228" s="2">
        <f t="shared" si="178"/>
        <v>969.55</v>
      </c>
      <c r="AE228" s="2">
        <f t="shared" si="178"/>
        <v>346.27</v>
      </c>
      <c r="AF228" s="2">
        <f t="shared" si="178"/>
        <v>30908.54</v>
      </c>
      <c r="AG228" s="2">
        <f t="shared" si="178"/>
        <v>0</v>
      </c>
      <c r="AH228" s="2">
        <f t="shared" si="178"/>
        <v>103.38048749999999</v>
      </c>
      <c r="AI228" s="2">
        <f t="shared" si="178"/>
        <v>0.976275</v>
      </c>
      <c r="AJ228" s="2">
        <f t="shared" si="178"/>
        <v>493.75</v>
      </c>
      <c r="AK228" s="2">
        <f t="shared" si="178"/>
        <v>27395.13</v>
      </c>
      <c r="AL228" s="2">
        <f t="shared" si="178"/>
        <v>13573.26</v>
      </c>
      <c r="AM228" s="2">
        <f t="shared" si="178"/>
        <v>0</v>
      </c>
      <c r="AN228" s="2">
        <f t="shared" si="178"/>
        <v>0</v>
      </c>
      <c r="AO228" s="2">
        <f t="shared" si="178"/>
        <v>0</v>
      </c>
      <c r="AP228" s="2">
        <f t="shared" si="178"/>
        <v>0</v>
      </c>
      <c r="AQ228" s="2">
        <f t="shared" si="178"/>
        <v>0</v>
      </c>
      <c r="AR228" s="2">
        <f t="shared" si="178"/>
        <v>133400.74</v>
      </c>
      <c r="AS228" s="2">
        <f t="shared" si="178"/>
        <v>128625.55</v>
      </c>
      <c r="AT228" s="2">
        <f t="shared" si="178"/>
        <v>4775.1899999999996</v>
      </c>
      <c r="AU228" s="2">
        <f t="shared" ref="AU228:BZ228" si="179">AU260</f>
        <v>0</v>
      </c>
      <c r="AV228" s="2">
        <f t="shared" si="179"/>
        <v>60554.26</v>
      </c>
      <c r="AW228" s="2">
        <f t="shared" si="179"/>
        <v>60554.26</v>
      </c>
      <c r="AX228" s="2">
        <f t="shared" si="179"/>
        <v>0</v>
      </c>
      <c r="AY228" s="2">
        <f t="shared" si="179"/>
        <v>60554.26</v>
      </c>
      <c r="AZ228" s="2">
        <f t="shared" si="179"/>
        <v>0</v>
      </c>
      <c r="BA228" s="2">
        <f t="shared" si="179"/>
        <v>0</v>
      </c>
      <c r="BB228" s="2">
        <f t="shared" si="179"/>
        <v>0</v>
      </c>
      <c r="BC228" s="2">
        <f t="shared" si="179"/>
        <v>0</v>
      </c>
      <c r="BD228" s="2">
        <f t="shared" si="179"/>
        <v>0</v>
      </c>
      <c r="BE228" s="2">
        <f t="shared" si="179"/>
        <v>0</v>
      </c>
      <c r="BF228" s="2">
        <f t="shared" si="179"/>
        <v>0</v>
      </c>
      <c r="BG228" s="2">
        <f t="shared" si="179"/>
        <v>0</v>
      </c>
      <c r="BH228" s="2">
        <f t="shared" si="179"/>
        <v>0</v>
      </c>
      <c r="BI228" s="2">
        <f t="shared" si="179"/>
        <v>0</v>
      </c>
      <c r="BJ228" s="2">
        <f t="shared" si="179"/>
        <v>0</v>
      </c>
      <c r="BK228" s="2">
        <f t="shared" si="179"/>
        <v>0</v>
      </c>
      <c r="BL228" s="2">
        <f t="shared" si="179"/>
        <v>0</v>
      </c>
      <c r="BM228" s="2">
        <f t="shared" si="179"/>
        <v>0</v>
      </c>
      <c r="BN228" s="2">
        <f t="shared" si="179"/>
        <v>0</v>
      </c>
      <c r="BO228" s="2">
        <f t="shared" si="179"/>
        <v>0</v>
      </c>
      <c r="BP228" s="2">
        <f t="shared" si="179"/>
        <v>0</v>
      </c>
      <c r="BQ228" s="2">
        <f t="shared" si="179"/>
        <v>0</v>
      </c>
      <c r="BR228" s="2">
        <f t="shared" si="179"/>
        <v>0</v>
      </c>
      <c r="BS228" s="2">
        <f t="shared" si="179"/>
        <v>0</v>
      </c>
      <c r="BT228" s="2">
        <f t="shared" si="179"/>
        <v>0</v>
      </c>
      <c r="BU228" s="2">
        <f t="shared" si="179"/>
        <v>0</v>
      </c>
      <c r="BV228" s="2">
        <f t="shared" si="179"/>
        <v>0</v>
      </c>
      <c r="BW228" s="2">
        <f t="shared" si="179"/>
        <v>0</v>
      </c>
      <c r="BX228" s="2">
        <f t="shared" si="179"/>
        <v>0</v>
      </c>
      <c r="BY228" s="2">
        <f t="shared" si="179"/>
        <v>0</v>
      </c>
      <c r="BZ228" s="2">
        <f t="shared" si="179"/>
        <v>0</v>
      </c>
      <c r="CA228" s="2">
        <f t="shared" ref="CA228:DF228" si="180">CA260</f>
        <v>133400.74</v>
      </c>
      <c r="CB228" s="2">
        <f t="shared" si="180"/>
        <v>128625.55</v>
      </c>
      <c r="CC228" s="2">
        <f t="shared" si="180"/>
        <v>4775.1899999999996</v>
      </c>
      <c r="CD228" s="2">
        <f t="shared" si="180"/>
        <v>0</v>
      </c>
      <c r="CE228" s="2">
        <f t="shared" si="180"/>
        <v>60554.26</v>
      </c>
      <c r="CF228" s="2">
        <f t="shared" si="180"/>
        <v>60554.26</v>
      </c>
      <c r="CG228" s="2">
        <f t="shared" si="180"/>
        <v>0</v>
      </c>
      <c r="CH228" s="2">
        <f t="shared" si="180"/>
        <v>60554.26</v>
      </c>
      <c r="CI228" s="2">
        <f t="shared" si="180"/>
        <v>0</v>
      </c>
      <c r="CJ228" s="2">
        <f t="shared" si="180"/>
        <v>0</v>
      </c>
      <c r="CK228" s="2">
        <f t="shared" si="180"/>
        <v>0</v>
      </c>
      <c r="CL228" s="2">
        <f t="shared" si="180"/>
        <v>0</v>
      </c>
      <c r="CM228" s="2">
        <f t="shared" si="180"/>
        <v>0</v>
      </c>
      <c r="CN228" s="2">
        <f t="shared" si="180"/>
        <v>0</v>
      </c>
      <c r="CO228" s="2">
        <f t="shared" si="180"/>
        <v>0</v>
      </c>
      <c r="CP228" s="2">
        <f t="shared" si="180"/>
        <v>0</v>
      </c>
      <c r="CQ228" s="2">
        <f t="shared" si="180"/>
        <v>0</v>
      </c>
      <c r="CR228" s="2">
        <f t="shared" si="180"/>
        <v>0</v>
      </c>
      <c r="CS228" s="2">
        <f t="shared" si="180"/>
        <v>0</v>
      </c>
      <c r="CT228" s="2">
        <f t="shared" si="180"/>
        <v>0</v>
      </c>
      <c r="CU228" s="2">
        <f t="shared" si="180"/>
        <v>0</v>
      </c>
      <c r="CV228" s="2">
        <f t="shared" si="180"/>
        <v>0</v>
      </c>
      <c r="CW228" s="2">
        <f t="shared" si="180"/>
        <v>0</v>
      </c>
      <c r="CX228" s="2">
        <f t="shared" si="180"/>
        <v>0</v>
      </c>
      <c r="CY228" s="2">
        <f t="shared" si="180"/>
        <v>0</v>
      </c>
      <c r="CZ228" s="2">
        <f t="shared" si="180"/>
        <v>0</v>
      </c>
      <c r="DA228" s="2">
        <f t="shared" si="180"/>
        <v>0</v>
      </c>
      <c r="DB228" s="2">
        <f t="shared" si="180"/>
        <v>0</v>
      </c>
      <c r="DC228" s="2">
        <f t="shared" si="180"/>
        <v>0</v>
      </c>
      <c r="DD228" s="2">
        <f t="shared" si="180"/>
        <v>0</v>
      </c>
      <c r="DE228" s="2">
        <f t="shared" si="180"/>
        <v>0</v>
      </c>
      <c r="DF228" s="2">
        <f t="shared" si="180"/>
        <v>0</v>
      </c>
      <c r="DG228" s="3">
        <f t="shared" ref="DG228:EL228" si="181">DG260</f>
        <v>0</v>
      </c>
      <c r="DH228" s="3">
        <f t="shared" si="181"/>
        <v>0</v>
      </c>
      <c r="DI228" s="3">
        <f t="shared" si="181"/>
        <v>0</v>
      </c>
      <c r="DJ228" s="3">
        <f t="shared" si="181"/>
        <v>0</v>
      </c>
      <c r="DK228" s="3">
        <f t="shared" si="181"/>
        <v>0</v>
      </c>
      <c r="DL228" s="3">
        <f t="shared" si="181"/>
        <v>0</v>
      </c>
      <c r="DM228" s="3">
        <f t="shared" si="181"/>
        <v>0</v>
      </c>
      <c r="DN228" s="3">
        <f t="shared" si="181"/>
        <v>0</v>
      </c>
      <c r="DO228" s="3">
        <f t="shared" si="181"/>
        <v>0</v>
      </c>
      <c r="DP228" s="3">
        <f t="shared" si="181"/>
        <v>0</v>
      </c>
      <c r="DQ228" s="3">
        <f t="shared" si="181"/>
        <v>0</v>
      </c>
      <c r="DR228" s="3">
        <f t="shared" si="181"/>
        <v>0</v>
      </c>
      <c r="DS228" s="3">
        <f t="shared" si="181"/>
        <v>0</v>
      </c>
      <c r="DT228" s="3">
        <f t="shared" si="181"/>
        <v>0</v>
      </c>
      <c r="DU228" s="3">
        <f t="shared" si="181"/>
        <v>0</v>
      </c>
      <c r="DV228" s="3">
        <f t="shared" si="181"/>
        <v>0</v>
      </c>
      <c r="DW228" s="3">
        <f t="shared" si="181"/>
        <v>0</v>
      </c>
      <c r="DX228" s="3">
        <f t="shared" si="181"/>
        <v>0</v>
      </c>
      <c r="DY228" s="3">
        <f t="shared" si="181"/>
        <v>0</v>
      </c>
      <c r="DZ228" s="3">
        <f t="shared" si="181"/>
        <v>0</v>
      </c>
      <c r="EA228" s="3">
        <f t="shared" si="181"/>
        <v>0</v>
      </c>
      <c r="EB228" s="3">
        <f t="shared" si="181"/>
        <v>0</v>
      </c>
      <c r="EC228" s="3">
        <f t="shared" si="181"/>
        <v>0</v>
      </c>
      <c r="ED228" s="3">
        <f t="shared" si="181"/>
        <v>0</v>
      </c>
      <c r="EE228" s="3">
        <f t="shared" si="181"/>
        <v>0</v>
      </c>
      <c r="EF228" s="3">
        <f t="shared" si="181"/>
        <v>0</v>
      </c>
      <c r="EG228" s="3">
        <f t="shared" si="181"/>
        <v>0</v>
      </c>
      <c r="EH228" s="3">
        <f t="shared" si="181"/>
        <v>0</v>
      </c>
      <c r="EI228" s="3">
        <f t="shared" si="181"/>
        <v>0</v>
      </c>
      <c r="EJ228" s="3">
        <f t="shared" si="181"/>
        <v>0</v>
      </c>
      <c r="EK228" s="3">
        <f t="shared" si="181"/>
        <v>0</v>
      </c>
      <c r="EL228" s="3">
        <f t="shared" si="181"/>
        <v>0</v>
      </c>
      <c r="EM228" s="3">
        <f t="shared" ref="EM228:FR228" si="182">EM260</f>
        <v>0</v>
      </c>
      <c r="EN228" s="3">
        <f t="shared" si="182"/>
        <v>0</v>
      </c>
      <c r="EO228" s="3">
        <f t="shared" si="182"/>
        <v>0</v>
      </c>
      <c r="EP228" s="3">
        <f t="shared" si="182"/>
        <v>0</v>
      </c>
      <c r="EQ228" s="3">
        <f t="shared" si="182"/>
        <v>0</v>
      </c>
      <c r="ER228" s="3">
        <f t="shared" si="182"/>
        <v>0</v>
      </c>
      <c r="ES228" s="3">
        <f t="shared" si="182"/>
        <v>0</v>
      </c>
      <c r="ET228" s="3">
        <f t="shared" si="182"/>
        <v>0</v>
      </c>
      <c r="EU228" s="3">
        <f t="shared" si="182"/>
        <v>0</v>
      </c>
      <c r="EV228" s="3">
        <f t="shared" si="182"/>
        <v>0</v>
      </c>
      <c r="EW228" s="3">
        <f t="shared" si="182"/>
        <v>0</v>
      </c>
      <c r="EX228" s="3">
        <f t="shared" si="182"/>
        <v>0</v>
      </c>
      <c r="EY228" s="3">
        <f t="shared" si="182"/>
        <v>0</v>
      </c>
      <c r="EZ228" s="3">
        <f t="shared" si="182"/>
        <v>0</v>
      </c>
      <c r="FA228" s="3">
        <f t="shared" si="182"/>
        <v>0</v>
      </c>
      <c r="FB228" s="3">
        <f t="shared" si="182"/>
        <v>0</v>
      </c>
      <c r="FC228" s="3">
        <f t="shared" si="182"/>
        <v>0</v>
      </c>
      <c r="FD228" s="3">
        <f t="shared" si="182"/>
        <v>0</v>
      </c>
      <c r="FE228" s="3">
        <f t="shared" si="182"/>
        <v>0</v>
      </c>
      <c r="FF228" s="3">
        <f t="shared" si="182"/>
        <v>0</v>
      </c>
      <c r="FG228" s="3">
        <f t="shared" si="182"/>
        <v>0</v>
      </c>
      <c r="FH228" s="3">
        <f t="shared" si="182"/>
        <v>0</v>
      </c>
      <c r="FI228" s="3">
        <f t="shared" si="182"/>
        <v>0</v>
      </c>
      <c r="FJ228" s="3">
        <f t="shared" si="182"/>
        <v>0</v>
      </c>
      <c r="FK228" s="3">
        <f t="shared" si="182"/>
        <v>0</v>
      </c>
      <c r="FL228" s="3">
        <f t="shared" si="182"/>
        <v>0</v>
      </c>
      <c r="FM228" s="3">
        <f t="shared" si="182"/>
        <v>0</v>
      </c>
      <c r="FN228" s="3">
        <f t="shared" si="182"/>
        <v>0</v>
      </c>
      <c r="FO228" s="3">
        <f t="shared" si="182"/>
        <v>0</v>
      </c>
      <c r="FP228" s="3">
        <f t="shared" si="182"/>
        <v>0</v>
      </c>
      <c r="FQ228" s="3">
        <f t="shared" si="182"/>
        <v>0</v>
      </c>
      <c r="FR228" s="3">
        <f t="shared" si="182"/>
        <v>0</v>
      </c>
      <c r="FS228" s="3">
        <f t="shared" ref="FS228:GX228" si="183">FS260</f>
        <v>0</v>
      </c>
      <c r="FT228" s="3">
        <f t="shared" si="183"/>
        <v>0</v>
      </c>
      <c r="FU228" s="3">
        <f t="shared" si="183"/>
        <v>0</v>
      </c>
      <c r="FV228" s="3">
        <f t="shared" si="183"/>
        <v>0</v>
      </c>
      <c r="FW228" s="3">
        <f t="shared" si="183"/>
        <v>0</v>
      </c>
      <c r="FX228" s="3">
        <f t="shared" si="183"/>
        <v>0</v>
      </c>
      <c r="FY228" s="3">
        <f t="shared" si="183"/>
        <v>0</v>
      </c>
      <c r="FZ228" s="3">
        <f t="shared" si="183"/>
        <v>0</v>
      </c>
      <c r="GA228" s="3">
        <f t="shared" si="183"/>
        <v>0</v>
      </c>
      <c r="GB228" s="3">
        <f t="shared" si="183"/>
        <v>0</v>
      </c>
      <c r="GC228" s="3">
        <f t="shared" si="183"/>
        <v>0</v>
      </c>
      <c r="GD228" s="3">
        <f t="shared" si="183"/>
        <v>0</v>
      </c>
      <c r="GE228" s="3">
        <f t="shared" si="183"/>
        <v>0</v>
      </c>
      <c r="GF228" s="3">
        <f t="shared" si="183"/>
        <v>0</v>
      </c>
      <c r="GG228" s="3">
        <f t="shared" si="183"/>
        <v>0</v>
      </c>
      <c r="GH228" s="3">
        <f t="shared" si="183"/>
        <v>0</v>
      </c>
      <c r="GI228" s="3">
        <f t="shared" si="183"/>
        <v>0</v>
      </c>
      <c r="GJ228" s="3">
        <f t="shared" si="183"/>
        <v>0</v>
      </c>
      <c r="GK228" s="3">
        <f t="shared" si="183"/>
        <v>0</v>
      </c>
      <c r="GL228" s="3">
        <f t="shared" si="183"/>
        <v>0</v>
      </c>
      <c r="GM228" s="3">
        <f t="shared" si="183"/>
        <v>0</v>
      </c>
      <c r="GN228" s="3">
        <f t="shared" si="183"/>
        <v>0</v>
      </c>
      <c r="GO228" s="3">
        <f t="shared" si="183"/>
        <v>0</v>
      </c>
      <c r="GP228" s="3">
        <f t="shared" si="183"/>
        <v>0</v>
      </c>
      <c r="GQ228" s="3">
        <f t="shared" si="183"/>
        <v>0</v>
      </c>
      <c r="GR228" s="3">
        <f t="shared" si="183"/>
        <v>0</v>
      </c>
      <c r="GS228" s="3">
        <f t="shared" si="183"/>
        <v>0</v>
      </c>
      <c r="GT228" s="3">
        <f t="shared" si="183"/>
        <v>0</v>
      </c>
      <c r="GU228" s="3">
        <f t="shared" si="183"/>
        <v>0</v>
      </c>
      <c r="GV228" s="3">
        <f t="shared" si="183"/>
        <v>0</v>
      </c>
      <c r="GW228" s="3">
        <f t="shared" si="183"/>
        <v>0</v>
      </c>
      <c r="GX228" s="3">
        <f t="shared" si="183"/>
        <v>0</v>
      </c>
    </row>
    <row r="230" spans="1:245">
      <c r="A230">
        <v>17</v>
      </c>
      <c r="B230">
        <v>1</v>
      </c>
      <c r="C230">
        <f>ROW(SmtRes!A196)</f>
        <v>196</v>
      </c>
      <c r="D230">
        <f>ROW(EtalonRes!A189)</f>
        <v>189</v>
      </c>
      <c r="E230" t="s">
        <v>17</v>
      </c>
      <c r="F230" t="s">
        <v>129</v>
      </c>
      <c r="G230" t="s">
        <v>130</v>
      </c>
      <c r="H230" t="s">
        <v>131</v>
      </c>
      <c r="I230">
        <f>ROUND(2.3/100,9)</f>
        <v>2.3E-2</v>
      </c>
      <c r="J230">
        <v>0</v>
      </c>
      <c r="K230">
        <f>ROUND(2.3/100,9)</f>
        <v>2.3E-2</v>
      </c>
      <c r="O230">
        <f t="shared" ref="O230:O258" si="184">ROUND(CP230,2)</f>
        <v>600.92999999999995</v>
      </c>
      <c r="P230">
        <f t="shared" ref="P230:P258" si="185">ROUND(CQ230*I230,2)</f>
        <v>438.37</v>
      </c>
      <c r="Q230">
        <f t="shared" ref="Q230:Q258" si="186">ROUND(CR230*I230,2)</f>
        <v>4.5599999999999996</v>
      </c>
      <c r="R230">
        <f t="shared" ref="R230:R258" si="187">ROUND(CS230*I230,2)</f>
        <v>0.52</v>
      </c>
      <c r="S230">
        <f t="shared" ref="S230:S258" si="188">ROUND(CT230*I230,2)</f>
        <v>158</v>
      </c>
      <c r="T230">
        <f t="shared" ref="T230:T258" si="189">ROUND(CU230*I230,2)</f>
        <v>0</v>
      </c>
      <c r="U230">
        <f t="shared" ref="U230:U258" si="190">CV230*I230</f>
        <v>0.56047550000000002</v>
      </c>
      <c r="V230">
        <f t="shared" ref="V230:V258" si="191">CW230*I230</f>
        <v>1.15E-3</v>
      </c>
      <c r="W230">
        <f t="shared" ref="W230:W258" si="192">ROUND(CX230*I230,2)</f>
        <v>0</v>
      </c>
      <c r="X230">
        <f t="shared" ref="X230:X258" si="193">ROUND(CY230,2)</f>
        <v>142.66999999999999</v>
      </c>
      <c r="Y230">
        <f t="shared" ref="Y230:Y258" si="194">ROUND(CZ230,2)</f>
        <v>68.16</v>
      </c>
      <c r="AA230">
        <v>35863109</v>
      </c>
      <c r="AB230">
        <f t="shared" ref="AB230:AB258" si="195">ROUND((AC230+AD230+AF230),2)</f>
        <v>4229.87</v>
      </c>
      <c r="AC230">
        <f t="shared" ref="AC230:AC258" si="196">ROUND((ES230),2)</f>
        <v>4004.09</v>
      </c>
      <c r="AD230">
        <f>ROUND(((((ET230*1.25))-((EU230*1.25)))+AE230),2)</f>
        <v>17.920000000000002</v>
      </c>
      <c r="AE230">
        <f>ROUND(((EU230*1.25)),2)</f>
        <v>0.68</v>
      </c>
      <c r="AF230">
        <f>ROUND(((EV230*1.15)),2)</f>
        <v>207.86</v>
      </c>
      <c r="AG230">
        <f t="shared" ref="AG230:AG258" si="197">ROUND((AP230),2)</f>
        <v>0</v>
      </c>
      <c r="AH230">
        <f>((EW230*1.15))</f>
        <v>24.368500000000001</v>
      </c>
      <c r="AI230">
        <f>((EX230*1.25))</f>
        <v>0.05</v>
      </c>
      <c r="AJ230">
        <f t="shared" ref="AJ230:AJ258" si="198">(AS230)</f>
        <v>0</v>
      </c>
      <c r="AK230">
        <v>4199.17</v>
      </c>
      <c r="AL230">
        <v>4004.09</v>
      </c>
      <c r="AM230">
        <v>14.33</v>
      </c>
      <c r="AN230">
        <v>0.54</v>
      </c>
      <c r="AO230">
        <v>180.75</v>
      </c>
      <c r="AP230">
        <v>0</v>
      </c>
      <c r="AQ230">
        <v>21.19</v>
      </c>
      <c r="AR230">
        <v>0.04</v>
      </c>
      <c r="AS230">
        <v>0</v>
      </c>
      <c r="AT230">
        <v>90</v>
      </c>
      <c r="AU230">
        <v>43</v>
      </c>
      <c r="AV230">
        <v>1</v>
      </c>
      <c r="AW230">
        <v>1</v>
      </c>
      <c r="AZ230">
        <v>1</v>
      </c>
      <c r="BA230">
        <v>33.049999999999997</v>
      </c>
      <c r="BB230">
        <v>11.06</v>
      </c>
      <c r="BC230">
        <v>4.76</v>
      </c>
      <c r="BD230" t="s">
        <v>3</v>
      </c>
      <c r="BE230" t="s">
        <v>3</v>
      </c>
      <c r="BF230" t="s">
        <v>3</v>
      </c>
      <c r="BG230" t="s">
        <v>3</v>
      </c>
      <c r="BH230">
        <v>0</v>
      </c>
      <c r="BI230">
        <v>1</v>
      </c>
      <c r="BJ230" t="s">
        <v>132</v>
      </c>
      <c r="BM230">
        <v>10001</v>
      </c>
      <c r="BN230">
        <v>0</v>
      </c>
      <c r="BO230" t="s">
        <v>129</v>
      </c>
      <c r="BP230">
        <v>1</v>
      </c>
      <c r="BQ230">
        <v>2</v>
      </c>
      <c r="BR230">
        <v>0</v>
      </c>
      <c r="BS230">
        <v>33.049999999999997</v>
      </c>
      <c r="BT230">
        <v>1</v>
      </c>
      <c r="BU230">
        <v>1</v>
      </c>
      <c r="BV230">
        <v>1</v>
      </c>
      <c r="BW230">
        <v>1</v>
      </c>
      <c r="BX230">
        <v>1</v>
      </c>
      <c r="BY230" t="s">
        <v>3</v>
      </c>
      <c r="BZ230">
        <v>118</v>
      </c>
      <c r="CA230">
        <v>63</v>
      </c>
      <c r="CB230" t="s">
        <v>3</v>
      </c>
      <c r="CE230">
        <v>0</v>
      </c>
      <c r="CF230">
        <v>0</v>
      </c>
      <c r="CG230">
        <v>0</v>
      </c>
      <c r="CM230">
        <v>0</v>
      </c>
      <c r="CN230" t="s">
        <v>992</v>
      </c>
      <c r="CO230">
        <v>0</v>
      </c>
      <c r="CP230">
        <f t="shared" ref="CP230:CP258" si="199">(P230+Q230+S230)</f>
        <v>600.93000000000006</v>
      </c>
      <c r="CQ230">
        <f t="shared" ref="CQ230:CQ258" si="200">AC230*BC230</f>
        <v>19059.468400000002</v>
      </c>
      <c r="CR230">
        <f t="shared" ref="CR230:CR258" si="201">AD230*BB230</f>
        <v>198.19520000000003</v>
      </c>
      <c r="CS230">
        <f t="shared" ref="CS230:CS258" si="202">AE230*BS230</f>
        <v>22.474</v>
      </c>
      <c r="CT230">
        <f t="shared" ref="CT230:CT258" si="203">AF230*BA230</f>
        <v>6869.7730000000001</v>
      </c>
      <c r="CU230">
        <f t="shared" ref="CU230:CU258" si="204">AG230</f>
        <v>0</v>
      </c>
      <c r="CV230">
        <f t="shared" ref="CV230:CV258" si="205">AH230</f>
        <v>24.368500000000001</v>
      </c>
      <c r="CW230">
        <f t="shared" ref="CW230:CW258" si="206">AI230</f>
        <v>0.05</v>
      </c>
      <c r="CX230">
        <f t="shared" ref="CX230:CX258" si="207">AJ230</f>
        <v>0</v>
      </c>
      <c r="CY230">
        <f t="shared" ref="CY230:CY258" si="208">(((S230+R230)*AT230)/100)</f>
        <v>142.66800000000001</v>
      </c>
      <c r="CZ230">
        <f t="shared" ref="CZ230:CZ258" si="209">(((S230+R230)*AU230)/100)</f>
        <v>68.163600000000002</v>
      </c>
      <c r="DC230" t="s">
        <v>3</v>
      </c>
      <c r="DD230" t="s">
        <v>3</v>
      </c>
      <c r="DE230" t="s">
        <v>133</v>
      </c>
      <c r="DF230" t="s">
        <v>133</v>
      </c>
      <c r="DG230" t="s">
        <v>134</v>
      </c>
      <c r="DH230" t="s">
        <v>3</v>
      </c>
      <c r="DI230" t="s">
        <v>134</v>
      </c>
      <c r="DJ230" t="s">
        <v>133</v>
      </c>
      <c r="DK230" t="s">
        <v>3</v>
      </c>
      <c r="DL230" t="s">
        <v>3</v>
      </c>
      <c r="DM230" t="s">
        <v>3</v>
      </c>
      <c r="DN230">
        <v>0</v>
      </c>
      <c r="DO230">
        <v>0</v>
      </c>
      <c r="DP230">
        <v>1</v>
      </c>
      <c r="DQ230">
        <v>1</v>
      </c>
      <c r="DU230">
        <v>1013</v>
      </c>
      <c r="DV230" t="s">
        <v>131</v>
      </c>
      <c r="DW230" t="s">
        <v>131</v>
      </c>
      <c r="DX230">
        <v>1</v>
      </c>
      <c r="DZ230" t="s">
        <v>3</v>
      </c>
      <c r="EA230" t="s">
        <v>3</v>
      </c>
      <c r="EB230" t="s">
        <v>3</v>
      </c>
      <c r="EC230" t="s">
        <v>3</v>
      </c>
      <c r="EE230">
        <v>29085510</v>
      </c>
      <c r="EF230">
        <v>2</v>
      </c>
      <c r="EG230" t="s">
        <v>135</v>
      </c>
      <c r="EH230">
        <v>0</v>
      </c>
      <c r="EI230" t="s">
        <v>3</v>
      </c>
      <c r="EJ230">
        <v>1</v>
      </c>
      <c r="EK230">
        <v>10001</v>
      </c>
      <c r="EL230" t="s">
        <v>136</v>
      </c>
      <c r="EM230" t="s">
        <v>137</v>
      </c>
      <c r="EO230" t="s">
        <v>138</v>
      </c>
      <c r="EQ230">
        <v>0</v>
      </c>
      <c r="ER230">
        <v>4199.17</v>
      </c>
      <c r="ES230">
        <v>4004.09</v>
      </c>
      <c r="ET230">
        <v>14.33</v>
      </c>
      <c r="EU230">
        <v>0.54</v>
      </c>
      <c r="EV230">
        <v>180.75</v>
      </c>
      <c r="EW230">
        <v>21.19</v>
      </c>
      <c r="EX230">
        <v>0.04</v>
      </c>
      <c r="EY230">
        <v>0</v>
      </c>
      <c r="FQ230">
        <v>0</v>
      </c>
      <c r="FR230">
        <f t="shared" ref="FR230:FR258" si="210">ROUND(IF(AND(BH230=3,BI230=3),P230,0),2)</f>
        <v>0</v>
      </c>
      <c r="FS230">
        <v>0</v>
      </c>
      <c r="FT230" t="s">
        <v>139</v>
      </c>
      <c r="FU230" t="s">
        <v>25</v>
      </c>
      <c r="FV230" t="s">
        <v>25</v>
      </c>
      <c r="FW230" t="s">
        <v>26</v>
      </c>
      <c r="FX230">
        <v>106.2</v>
      </c>
      <c r="FY230">
        <v>53.55</v>
      </c>
      <c r="GA230" t="s">
        <v>3</v>
      </c>
      <c r="GD230">
        <v>1</v>
      </c>
      <c r="GF230">
        <v>-1773683300</v>
      </c>
      <c r="GG230">
        <v>2</v>
      </c>
      <c r="GH230">
        <v>1</v>
      </c>
      <c r="GI230">
        <v>2</v>
      </c>
      <c r="GJ230">
        <v>0</v>
      </c>
      <c r="GK230">
        <v>0</v>
      </c>
      <c r="GL230">
        <f t="shared" ref="GL230:GL258" si="211">ROUND(IF(AND(BH230=3,BI230=3,FS230&lt;&gt;0),P230,0),2)</f>
        <v>0</v>
      </c>
      <c r="GM230">
        <f t="shared" ref="GM230:GM258" si="212">ROUND(O230+X230+Y230,2)+GX230</f>
        <v>811.76</v>
      </c>
      <c r="GN230">
        <f t="shared" ref="GN230:GN258" si="213">IF(OR(BI230=0,BI230=1),ROUND(O230+X230+Y230,2),0)</f>
        <v>811.76</v>
      </c>
      <c r="GO230">
        <f t="shared" ref="GO230:GO258" si="214">IF(BI230=2,ROUND(O230+X230+Y230,2),0)</f>
        <v>0</v>
      </c>
      <c r="GP230">
        <f t="shared" ref="GP230:GP258" si="215">IF(BI230=4,ROUND(O230+X230+Y230,2)+GX230,0)</f>
        <v>0</v>
      </c>
      <c r="GR230">
        <v>0</v>
      </c>
      <c r="GS230">
        <v>3</v>
      </c>
      <c r="GT230">
        <v>0</v>
      </c>
      <c r="GU230" t="s">
        <v>3</v>
      </c>
      <c r="GV230">
        <f t="shared" ref="GV230:GV258" si="216">ROUND((GT230),2)</f>
        <v>0</v>
      </c>
      <c r="GW230">
        <v>1</v>
      </c>
      <c r="GX230">
        <f t="shared" ref="GX230:GX258" si="217">ROUND(HC230*I230,2)</f>
        <v>0</v>
      </c>
      <c r="HA230">
        <v>0</v>
      </c>
      <c r="HB230">
        <v>0</v>
      </c>
      <c r="HC230">
        <f t="shared" ref="HC230:HC258" si="218">GV230*GW230</f>
        <v>0</v>
      </c>
      <c r="HE230" t="s">
        <v>3</v>
      </c>
      <c r="HF230" t="s">
        <v>3</v>
      </c>
      <c r="HM230" t="s">
        <v>3</v>
      </c>
      <c r="IK230">
        <v>0</v>
      </c>
    </row>
    <row r="231" spans="1:245">
      <c r="A231">
        <v>18</v>
      </c>
      <c r="B231">
        <v>1</v>
      </c>
      <c r="C231">
        <v>195</v>
      </c>
      <c r="E231" t="s">
        <v>27</v>
      </c>
      <c r="F231" t="s">
        <v>140</v>
      </c>
      <c r="G231" t="s">
        <v>141</v>
      </c>
      <c r="H231" t="s">
        <v>142</v>
      </c>
      <c r="I231">
        <f>I230*J231</f>
        <v>2.2999999999999998</v>
      </c>
      <c r="J231">
        <v>100</v>
      </c>
      <c r="K231">
        <v>100</v>
      </c>
      <c r="O231">
        <f t="shared" si="184"/>
        <v>248.93</v>
      </c>
      <c r="P231">
        <f t="shared" si="185"/>
        <v>248.93</v>
      </c>
      <c r="Q231">
        <f t="shared" si="186"/>
        <v>0</v>
      </c>
      <c r="R231">
        <f t="shared" si="187"/>
        <v>0</v>
      </c>
      <c r="S231">
        <f t="shared" si="188"/>
        <v>0</v>
      </c>
      <c r="T231">
        <f t="shared" si="189"/>
        <v>0</v>
      </c>
      <c r="U231">
        <f t="shared" si="190"/>
        <v>0</v>
      </c>
      <c r="V231">
        <f t="shared" si="191"/>
        <v>0</v>
      </c>
      <c r="W231">
        <f t="shared" si="192"/>
        <v>13.89</v>
      </c>
      <c r="X231">
        <f t="shared" si="193"/>
        <v>0</v>
      </c>
      <c r="Y231">
        <f t="shared" si="194"/>
        <v>0</v>
      </c>
      <c r="AA231">
        <v>35863109</v>
      </c>
      <c r="AB231">
        <f t="shared" si="195"/>
        <v>131.99</v>
      </c>
      <c r="AC231">
        <f t="shared" si="196"/>
        <v>131.99</v>
      </c>
      <c r="AD231">
        <f>ROUND((((ET231)-(EU231))+AE231),2)</f>
        <v>0</v>
      </c>
      <c r="AE231">
        <f>ROUND((EU231),2)</f>
        <v>0</v>
      </c>
      <c r="AF231">
        <f>ROUND((EV231),2)</f>
        <v>0</v>
      </c>
      <c r="AG231">
        <f t="shared" si="197"/>
        <v>0</v>
      </c>
      <c r="AH231">
        <f>(EW231)</f>
        <v>0</v>
      </c>
      <c r="AI231">
        <f>(EX231)</f>
        <v>0</v>
      </c>
      <c r="AJ231">
        <f t="shared" si="198"/>
        <v>6.04</v>
      </c>
      <c r="AK231">
        <v>131.99</v>
      </c>
      <c r="AL231">
        <v>131.99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6.04</v>
      </c>
      <c r="AT231">
        <v>0</v>
      </c>
      <c r="AU231">
        <v>0</v>
      </c>
      <c r="AV231">
        <v>1</v>
      </c>
      <c r="AW231">
        <v>1</v>
      </c>
      <c r="AZ231">
        <v>1</v>
      </c>
      <c r="BA231">
        <v>1</v>
      </c>
      <c r="BB231">
        <v>1</v>
      </c>
      <c r="BC231">
        <v>0.82</v>
      </c>
      <c r="BD231" t="s">
        <v>3</v>
      </c>
      <c r="BE231" t="s">
        <v>3</v>
      </c>
      <c r="BF231" t="s">
        <v>3</v>
      </c>
      <c r="BG231" t="s">
        <v>3</v>
      </c>
      <c r="BH231">
        <v>3</v>
      </c>
      <c r="BI231">
        <v>1</v>
      </c>
      <c r="BJ231" t="s">
        <v>143</v>
      </c>
      <c r="BM231">
        <v>500001</v>
      </c>
      <c r="BN231">
        <v>0</v>
      </c>
      <c r="BO231" t="s">
        <v>140</v>
      </c>
      <c r="BP231">
        <v>1</v>
      </c>
      <c r="BQ231">
        <v>8</v>
      </c>
      <c r="BR231">
        <v>0</v>
      </c>
      <c r="BS231">
        <v>1</v>
      </c>
      <c r="BT231">
        <v>1</v>
      </c>
      <c r="BU231">
        <v>1</v>
      </c>
      <c r="BV231">
        <v>1</v>
      </c>
      <c r="BW231">
        <v>1</v>
      </c>
      <c r="BX231">
        <v>1</v>
      </c>
      <c r="BY231" t="s">
        <v>3</v>
      </c>
      <c r="BZ231">
        <v>0</v>
      </c>
      <c r="CA231">
        <v>0</v>
      </c>
      <c r="CB231" t="s">
        <v>3</v>
      </c>
      <c r="CE231">
        <v>0</v>
      </c>
      <c r="CF231">
        <v>0</v>
      </c>
      <c r="CG231">
        <v>0</v>
      </c>
      <c r="CM231">
        <v>0</v>
      </c>
      <c r="CN231" t="s">
        <v>3</v>
      </c>
      <c r="CO231">
        <v>0</v>
      </c>
      <c r="CP231">
        <f t="shared" si="199"/>
        <v>248.93</v>
      </c>
      <c r="CQ231">
        <f t="shared" si="200"/>
        <v>108.23180000000001</v>
      </c>
      <c r="CR231">
        <f t="shared" si="201"/>
        <v>0</v>
      </c>
      <c r="CS231">
        <f t="shared" si="202"/>
        <v>0</v>
      </c>
      <c r="CT231">
        <f t="shared" si="203"/>
        <v>0</v>
      </c>
      <c r="CU231">
        <f t="shared" si="204"/>
        <v>0</v>
      </c>
      <c r="CV231">
        <f t="shared" si="205"/>
        <v>0</v>
      </c>
      <c r="CW231">
        <f t="shared" si="206"/>
        <v>0</v>
      </c>
      <c r="CX231">
        <f t="shared" si="207"/>
        <v>6.04</v>
      </c>
      <c r="CY231">
        <f t="shared" si="208"/>
        <v>0</v>
      </c>
      <c r="CZ231">
        <f t="shared" si="209"/>
        <v>0</v>
      </c>
      <c r="DC231" t="s">
        <v>3</v>
      </c>
      <c r="DD231" t="s">
        <v>3</v>
      </c>
      <c r="DE231" t="s">
        <v>3</v>
      </c>
      <c r="DF231" t="s">
        <v>3</v>
      </c>
      <c r="DG231" t="s">
        <v>3</v>
      </c>
      <c r="DH231" t="s">
        <v>3</v>
      </c>
      <c r="DI231" t="s">
        <v>3</v>
      </c>
      <c r="DJ231" t="s">
        <v>3</v>
      </c>
      <c r="DK231" t="s">
        <v>3</v>
      </c>
      <c r="DL231" t="s">
        <v>3</v>
      </c>
      <c r="DM231" t="s">
        <v>3</v>
      </c>
      <c r="DN231">
        <v>0</v>
      </c>
      <c r="DO231">
        <v>0</v>
      </c>
      <c r="DP231">
        <v>1</v>
      </c>
      <c r="DQ231">
        <v>1</v>
      </c>
      <c r="DU231">
        <v>1003</v>
      </c>
      <c r="DV231" t="s">
        <v>142</v>
      </c>
      <c r="DW231" t="s">
        <v>142</v>
      </c>
      <c r="DX231">
        <v>1</v>
      </c>
      <c r="DZ231" t="s">
        <v>3</v>
      </c>
      <c r="EA231" t="s">
        <v>3</v>
      </c>
      <c r="EB231" t="s">
        <v>3</v>
      </c>
      <c r="EC231" t="s">
        <v>3</v>
      </c>
      <c r="EE231">
        <v>29085443</v>
      </c>
      <c r="EF231">
        <v>8</v>
      </c>
      <c r="EG231" t="s">
        <v>144</v>
      </c>
      <c r="EH231">
        <v>0</v>
      </c>
      <c r="EI231" t="s">
        <v>3</v>
      </c>
      <c r="EJ231">
        <v>1</v>
      </c>
      <c r="EK231">
        <v>500001</v>
      </c>
      <c r="EL231" t="s">
        <v>145</v>
      </c>
      <c r="EM231" t="s">
        <v>146</v>
      </c>
      <c r="EO231" t="s">
        <v>3</v>
      </c>
      <c r="EQ231">
        <v>0</v>
      </c>
      <c r="ER231">
        <v>131.99</v>
      </c>
      <c r="ES231">
        <v>131.99</v>
      </c>
      <c r="ET231">
        <v>0</v>
      </c>
      <c r="EU231">
        <v>0</v>
      </c>
      <c r="EV231">
        <v>0</v>
      </c>
      <c r="EW231">
        <v>0</v>
      </c>
      <c r="EX231">
        <v>0</v>
      </c>
      <c r="FQ231">
        <v>0</v>
      </c>
      <c r="FR231">
        <f t="shared" si="210"/>
        <v>0</v>
      </c>
      <c r="FS231">
        <v>0</v>
      </c>
      <c r="FX231">
        <v>0</v>
      </c>
      <c r="FY231">
        <v>0</v>
      </c>
      <c r="GA231" t="s">
        <v>3</v>
      </c>
      <c r="GD231">
        <v>1</v>
      </c>
      <c r="GF231">
        <v>-716496253</v>
      </c>
      <c r="GG231">
        <v>2</v>
      </c>
      <c r="GH231">
        <v>1</v>
      </c>
      <c r="GI231">
        <v>2</v>
      </c>
      <c r="GJ231">
        <v>0</v>
      </c>
      <c r="GK231">
        <v>0</v>
      </c>
      <c r="GL231">
        <f t="shared" si="211"/>
        <v>0</v>
      </c>
      <c r="GM231">
        <f t="shared" si="212"/>
        <v>248.93</v>
      </c>
      <c r="GN231">
        <f t="shared" si="213"/>
        <v>248.93</v>
      </c>
      <c r="GO231">
        <f t="shared" si="214"/>
        <v>0</v>
      </c>
      <c r="GP231">
        <f t="shared" si="215"/>
        <v>0</v>
      </c>
      <c r="GR231">
        <v>0</v>
      </c>
      <c r="GS231">
        <v>3</v>
      </c>
      <c r="GT231">
        <v>0</v>
      </c>
      <c r="GU231" t="s">
        <v>3</v>
      </c>
      <c r="GV231">
        <f t="shared" si="216"/>
        <v>0</v>
      </c>
      <c r="GW231">
        <v>1</v>
      </c>
      <c r="GX231">
        <f t="shared" si="217"/>
        <v>0</v>
      </c>
      <c r="HA231">
        <v>0</v>
      </c>
      <c r="HB231">
        <v>0</v>
      </c>
      <c r="HC231">
        <f t="shared" si="218"/>
        <v>0</v>
      </c>
      <c r="HE231" t="s">
        <v>3</v>
      </c>
      <c r="HF231" t="s">
        <v>3</v>
      </c>
      <c r="HM231" t="s">
        <v>3</v>
      </c>
      <c r="IK231">
        <v>0</v>
      </c>
    </row>
    <row r="232" spans="1:245">
      <c r="A232">
        <v>17</v>
      </c>
      <c r="B232">
        <v>1</v>
      </c>
      <c r="C232">
        <f>ROW(SmtRes!A205)</f>
        <v>205</v>
      </c>
      <c r="D232">
        <f>ROW(EtalonRes!A198)</f>
        <v>198</v>
      </c>
      <c r="E232" t="s">
        <v>35</v>
      </c>
      <c r="F232" t="s">
        <v>147</v>
      </c>
      <c r="G232" t="s">
        <v>148</v>
      </c>
      <c r="H232" t="s">
        <v>149</v>
      </c>
      <c r="I232">
        <f>ROUND(1.2/100,9)</f>
        <v>1.2E-2</v>
      </c>
      <c r="J232">
        <v>0</v>
      </c>
      <c r="K232">
        <f>ROUND(1.2/100,9)</f>
        <v>1.2E-2</v>
      </c>
      <c r="O232">
        <f t="shared" si="184"/>
        <v>724.12</v>
      </c>
      <c r="P232">
        <f t="shared" si="185"/>
        <v>19.54</v>
      </c>
      <c r="Q232">
        <f t="shared" si="186"/>
        <v>7.59</v>
      </c>
      <c r="R232">
        <f t="shared" si="187"/>
        <v>0.54</v>
      </c>
      <c r="S232">
        <f t="shared" si="188"/>
        <v>696.99</v>
      </c>
      <c r="T232">
        <f t="shared" si="189"/>
        <v>0</v>
      </c>
      <c r="U232">
        <f t="shared" si="190"/>
        <v>2.2972859999999997</v>
      </c>
      <c r="V232">
        <f t="shared" si="191"/>
        <v>1.2000000000000001E-3</v>
      </c>
      <c r="W232">
        <f t="shared" si="192"/>
        <v>0</v>
      </c>
      <c r="X232">
        <f t="shared" si="193"/>
        <v>558.02</v>
      </c>
      <c r="Y232">
        <f t="shared" si="194"/>
        <v>258.08999999999997</v>
      </c>
      <c r="AA232">
        <v>35863109</v>
      </c>
      <c r="AB232">
        <f t="shared" si="195"/>
        <v>2294.19</v>
      </c>
      <c r="AC232">
        <f t="shared" si="196"/>
        <v>478.86</v>
      </c>
      <c r="AD232">
        <f>ROUND(((((ET232*1.25))-((EU232*1.25)))+AE232),2)</f>
        <v>57.91</v>
      </c>
      <c r="AE232">
        <f>ROUND(((EU232*1.25)),2)</f>
        <v>1.35</v>
      </c>
      <c r="AF232">
        <f>ROUND(((EV232*1.15)),2)</f>
        <v>1757.42</v>
      </c>
      <c r="AG232">
        <f t="shared" si="197"/>
        <v>0</v>
      </c>
      <c r="AH232">
        <f>((EW232*1.15))</f>
        <v>191.44049999999999</v>
      </c>
      <c r="AI232">
        <f>((EX232*1.25))</f>
        <v>0.1</v>
      </c>
      <c r="AJ232">
        <f t="shared" si="198"/>
        <v>0</v>
      </c>
      <c r="AK232">
        <v>2053.38</v>
      </c>
      <c r="AL232">
        <v>478.86</v>
      </c>
      <c r="AM232">
        <v>46.33</v>
      </c>
      <c r="AN232">
        <v>1.08</v>
      </c>
      <c r="AO232">
        <v>1528.19</v>
      </c>
      <c r="AP232">
        <v>0</v>
      </c>
      <c r="AQ232">
        <v>166.47</v>
      </c>
      <c r="AR232">
        <v>0.08</v>
      </c>
      <c r="AS232">
        <v>0</v>
      </c>
      <c r="AT232">
        <v>80</v>
      </c>
      <c r="AU232">
        <v>37</v>
      </c>
      <c r="AV232">
        <v>1</v>
      </c>
      <c r="AW232">
        <v>1</v>
      </c>
      <c r="AZ232">
        <v>1</v>
      </c>
      <c r="BA232">
        <v>33.049999999999997</v>
      </c>
      <c r="BB232">
        <v>10.92</v>
      </c>
      <c r="BC232">
        <v>3.4</v>
      </c>
      <c r="BD232" t="s">
        <v>3</v>
      </c>
      <c r="BE232" t="s">
        <v>3</v>
      </c>
      <c r="BF232" t="s">
        <v>3</v>
      </c>
      <c r="BG232" t="s">
        <v>3</v>
      </c>
      <c r="BH232">
        <v>0</v>
      </c>
      <c r="BI232">
        <v>1</v>
      </c>
      <c r="BJ232" t="s">
        <v>150</v>
      </c>
      <c r="BM232">
        <v>15001</v>
      </c>
      <c r="BN232">
        <v>0</v>
      </c>
      <c r="BO232" t="s">
        <v>147</v>
      </c>
      <c r="BP232">
        <v>1</v>
      </c>
      <c r="BQ232">
        <v>2</v>
      </c>
      <c r="BR232">
        <v>0</v>
      </c>
      <c r="BS232">
        <v>33.049999999999997</v>
      </c>
      <c r="BT232">
        <v>1</v>
      </c>
      <c r="BU232">
        <v>1</v>
      </c>
      <c r="BV232">
        <v>1</v>
      </c>
      <c r="BW232">
        <v>1</v>
      </c>
      <c r="BX232">
        <v>1</v>
      </c>
      <c r="BY232" t="s">
        <v>3</v>
      </c>
      <c r="BZ232">
        <v>105</v>
      </c>
      <c r="CA232">
        <v>55</v>
      </c>
      <c r="CB232" t="s">
        <v>3</v>
      </c>
      <c r="CE232">
        <v>0</v>
      </c>
      <c r="CF232">
        <v>0</v>
      </c>
      <c r="CG232">
        <v>0</v>
      </c>
      <c r="CM232">
        <v>0</v>
      </c>
      <c r="CN232" t="s">
        <v>992</v>
      </c>
      <c r="CO232">
        <v>0</v>
      </c>
      <c r="CP232">
        <f t="shared" si="199"/>
        <v>724.12</v>
      </c>
      <c r="CQ232">
        <f t="shared" si="200"/>
        <v>1628.124</v>
      </c>
      <c r="CR232">
        <f t="shared" si="201"/>
        <v>632.3771999999999</v>
      </c>
      <c r="CS232">
        <f t="shared" si="202"/>
        <v>44.6175</v>
      </c>
      <c r="CT232">
        <f t="shared" si="203"/>
        <v>58082.731</v>
      </c>
      <c r="CU232">
        <f t="shared" si="204"/>
        <v>0</v>
      </c>
      <c r="CV232">
        <f t="shared" si="205"/>
        <v>191.44049999999999</v>
      </c>
      <c r="CW232">
        <f t="shared" si="206"/>
        <v>0.1</v>
      </c>
      <c r="CX232">
        <f t="shared" si="207"/>
        <v>0</v>
      </c>
      <c r="CY232">
        <f t="shared" si="208"/>
        <v>558.02399999999989</v>
      </c>
      <c r="CZ232">
        <f t="shared" si="209"/>
        <v>258.08609999999999</v>
      </c>
      <c r="DC232" t="s">
        <v>3</v>
      </c>
      <c r="DD232" t="s">
        <v>3</v>
      </c>
      <c r="DE232" t="s">
        <v>133</v>
      </c>
      <c r="DF232" t="s">
        <v>133</v>
      </c>
      <c r="DG232" t="s">
        <v>134</v>
      </c>
      <c r="DH232" t="s">
        <v>3</v>
      </c>
      <c r="DI232" t="s">
        <v>134</v>
      </c>
      <c r="DJ232" t="s">
        <v>133</v>
      </c>
      <c r="DK232" t="s">
        <v>3</v>
      </c>
      <c r="DL232" t="s">
        <v>3</v>
      </c>
      <c r="DM232" t="s">
        <v>3</v>
      </c>
      <c r="DN232">
        <v>0</v>
      </c>
      <c r="DO232">
        <v>0</v>
      </c>
      <c r="DP232">
        <v>1</v>
      </c>
      <c r="DQ232">
        <v>1</v>
      </c>
      <c r="DU232">
        <v>1013</v>
      </c>
      <c r="DV232" t="s">
        <v>149</v>
      </c>
      <c r="DW232" t="s">
        <v>149</v>
      </c>
      <c r="DX232">
        <v>1</v>
      </c>
      <c r="DZ232" t="s">
        <v>3</v>
      </c>
      <c r="EA232" t="s">
        <v>3</v>
      </c>
      <c r="EB232" t="s">
        <v>3</v>
      </c>
      <c r="EC232" t="s">
        <v>3</v>
      </c>
      <c r="EE232">
        <v>29085536</v>
      </c>
      <c r="EF232">
        <v>2</v>
      </c>
      <c r="EG232" t="s">
        <v>135</v>
      </c>
      <c r="EH232">
        <v>0</v>
      </c>
      <c r="EI232" t="s">
        <v>3</v>
      </c>
      <c r="EJ232">
        <v>1</v>
      </c>
      <c r="EK232">
        <v>15001</v>
      </c>
      <c r="EL232" t="s">
        <v>151</v>
      </c>
      <c r="EM232" t="s">
        <v>152</v>
      </c>
      <c r="EO232" t="s">
        <v>138</v>
      </c>
      <c r="EQ232">
        <v>0</v>
      </c>
      <c r="ER232">
        <v>2053.38</v>
      </c>
      <c r="ES232">
        <v>478.86</v>
      </c>
      <c r="ET232">
        <v>46.33</v>
      </c>
      <c r="EU232">
        <v>1.08</v>
      </c>
      <c r="EV232">
        <v>1528.19</v>
      </c>
      <c r="EW232">
        <v>166.47</v>
      </c>
      <c r="EX232">
        <v>0.08</v>
      </c>
      <c r="EY232">
        <v>0</v>
      </c>
      <c r="FQ232">
        <v>0</v>
      </c>
      <c r="FR232">
        <f t="shared" si="210"/>
        <v>0</v>
      </c>
      <c r="FS232">
        <v>0</v>
      </c>
      <c r="FT232" t="s">
        <v>139</v>
      </c>
      <c r="FU232" t="s">
        <v>25</v>
      </c>
      <c r="FV232" t="s">
        <v>25</v>
      </c>
      <c r="FW232" t="s">
        <v>26</v>
      </c>
      <c r="FX232">
        <v>94.5</v>
      </c>
      <c r="FY232">
        <v>46.75</v>
      </c>
      <c r="GA232" t="s">
        <v>3</v>
      </c>
      <c r="GD232">
        <v>1</v>
      </c>
      <c r="GF232">
        <v>-1841865788</v>
      </c>
      <c r="GG232">
        <v>2</v>
      </c>
      <c r="GH232">
        <v>1</v>
      </c>
      <c r="GI232">
        <v>2</v>
      </c>
      <c r="GJ232">
        <v>0</v>
      </c>
      <c r="GK232">
        <v>0</v>
      </c>
      <c r="GL232">
        <f t="shared" si="211"/>
        <v>0</v>
      </c>
      <c r="GM232">
        <f t="shared" si="212"/>
        <v>1540.23</v>
      </c>
      <c r="GN232">
        <f t="shared" si="213"/>
        <v>1540.23</v>
      </c>
      <c r="GO232">
        <f t="shared" si="214"/>
        <v>0</v>
      </c>
      <c r="GP232">
        <f t="shared" si="215"/>
        <v>0</v>
      </c>
      <c r="GR232">
        <v>0</v>
      </c>
      <c r="GS232">
        <v>3</v>
      </c>
      <c r="GT232">
        <v>0</v>
      </c>
      <c r="GU232" t="s">
        <v>3</v>
      </c>
      <c r="GV232">
        <f t="shared" si="216"/>
        <v>0</v>
      </c>
      <c r="GW232">
        <v>1</v>
      </c>
      <c r="GX232">
        <f t="shared" si="217"/>
        <v>0</v>
      </c>
      <c r="HA232">
        <v>0</v>
      </c>
      <c r="HB232">
        <v>0</v>
      </c>
      <c r="HC232">
        <f t="shared" si="218"/>
        <v>0</v>
      </c>
      <c r="HE232" t="s">
        <v>3</v>
      </c>
      <c r="HF232" t="s">
        <v>3</v>
      </c>
      <c r="HM232" t="s">
        <v>3</v>
      </c>
      <c r="IK232">
        <v>0</v>
      </c>
    </row>
    <row r="233" spans="1:245">
      <c r="A233">
        <v>18</v>
      </c>
      <c r="B233">
        <v>1</v>
      </c>
      <c r="C233">
        <v>205</v>
      </c>
      <c r="E233" t="s">
        <v>40</v>
      </c>
      <c r="F233" t="s">
        <v>153</v>
      </c>
      <c r="G233" t="s">
        <v>154</v>
      </c>
      <c r="H233" t="s">
        <v>155</v>
      </c>
      <c r="I233">
        <f>I232*J233</f>
        <v>1.26</v>
      </c>
      <c r="J233">
        <v>105</v>
      </c>
      <c r="K233">
        <v>105</v>
      </c>
      <c r="O233">
        <f t="shared" si="184"/>
        <v>285.67</v>
      </c>
      <c r="P233">
        <f t="shared" si="185"/>
        <v>285.67</v>
      </c>
      <c r="Q233">
        <f t="shared" si="186"/>
        <v>0</v>
      </c>
      <c r="R233">
        <f t="shared" si="187"/>
        <v>0</v>
      </c>
      <c r="S233">
        <f t="shared" si="188"/>
        <v>0</v>
      </c>
      <c r="T233">
        <f t="shared" si="189"/>
        <v>0</v>
      </c>
      <c r="U233">
        <f t="shared" si="190"/>
        <v>0</v>
      </c>
      <c r="V233">
        <f t="shared" si="191"/>
        <v>0</v>
      </c>
      <c r="W233">
        <f t="shared" si="192"/>
        <v>21.8</v>
      </c>
      <c r="X233">
        <f t="shared" si="193"/>
        <v>0</v>
      </c>
      <c r="Y233">
        <f t="shared" si="194"/>
        <v>0</v>
      </c>
      <c r="AA233">
        <v>35863109</v>
      </c>
      <c r="AB233">
        <f t="shared" si="195"/>
        <v>377.87</v>
      </c>
      <c r="AC233">
        <f t="shared" si="196"/>
        <v>377.87</v>
      </c>
      <c r="AD233">
        <f>ROUND((((ET233)-(EU233))+AE233),2)</f>
        <v>0</v>
      </c>
      <c r="AE233">
        <f>ROUND((EU233),2)</f>
        <v>0</v>
      </c>
      <c r="AF233">
        <f>ROUND((EV233),2)</f>
        <v>0</v>
      </c>
      <c r="AG233">
        <f t="shared" si="197"/>
        <v>0</v>
      </c>
      <c r="AH233">
        <f>(EW233)</f>
        <v>0</v>
      </c>
      <c r="AI233">
        <f>(EX233)</f>
        <v>0</v>
      </c>
      <c r="AJ233">
        <f t="shared" si="198"/>
        <v>17.3</v>
      </c>
      <c r="AK233">
        <v>377.87</v>
      </c>
      <c r="AL233">
        <v>377.87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17.3</v>
      </c>
      <c r="AT233">
        <v>0</v>
      </c>
      <c r="AU233">
        <v>0</v>
      </c>
      <c r="AV233">
        <v>1</v>
      </c>
      <c r="AW233">
        <v>1</v>
      </c>
      <c r="AZ233">
        <v>1</v>
      </c>
      <c r="BA233">
        <v>1</v>
      </c>
      <c r="BB233">
        <v>1</v>
      </c>
      <c r="BC233">
        <v>0.6</v>
      </c>
      <c r="BD233" t="s">
        <v>3</v>
      </c>
      <c r="BE233" t="s">
        <v>3</v>
      </c>
      <c r="BF233" t="s">
        <v>3</v>
      </c>
      <c r="BG233" t="s">
        <v>3</v>
      </c>
      <c r="BH233">
        <v>3</v>
      </c>
      <c r="BI233">
        <v>1</v>
      </c>
      <c r="BJ233" t="s">
        <v>156</v>
      </c>
      <c r="BM233">
        <v>500001</v>
      </c>
      <c r="BN233">
        <v>0</v>
      </c>
      <c r="BO233" t="s">
        <v>153</v>
      </c>
      <c r="BP233">
        <v>1</v>
      </c>
      <c r="BQ233">
        <v>8</v>
      </c>
      <c r="BR233">
        <v>0</v>
      </c>
      <c r="BS233">
        <v>1</v>
      </c>
      <c r="BT233">
        <v>1</v>
      </c>
      <c r="BU233">
        <v>1</v>
      </c>
      <c r="BV233">
        <v>1</v>
      </c>
      <c r="BW233">
        <v>1</v>
      </c>
      <c r="BX233">
        <v>1</v>
      </c>
      <c r="BY233" t="s">
        <v>3</v>
      </c>
      <c r="BZ233">
        <v>0</v>
      </c>
      <c r="CA233">
        <v>0</v>
      </c>
      <c r="CB233" t="s">
        <v>3</v>
      </c>
      <c r="CE233">
        <v>0</v>
      </c>
      <c r="CF233">
        <v>0</v>
      </c>
      <c r="CG233">
        <v>0</v>
      </c>
      <c r="CM233">
        <v>0</v>
      </c>
      <c r="CN233" t="s">
        <v>3</v>
      </c>
      <c r="CO233">
        <v>0</v>
      </c>
      <c r="CP233">
        <f t="shared" si="199"/>
        <v>285.67</v>
      </c>
      <c r="CQ233">
        <f t="shared" si="200"/>
        <v>226.72200000000001</v>
      </c>
      <c r="CR233">
        <f t="shared" si="201"/>
        <v>0</v>
      </c>
      <c r="CS233">
        <f t="shared" si="202"/>
        <v>0</v>
      </c>
      <c r="CT233">
        <f t="shared" si="203"/>
        <v>0</v>
      </c>
      <c r="CU233">
        <f t="shared" si="204"/>
        <v>0</v>
      </c>
      <c r="CV233">
        <f t="shared" si="205"/>
        <v>0</v>
      </c>
      <c r="CW233">
        <f t="shared" si="206"/>
        <v>0</v>
      </c>
      <c r="CX233">
        <f t="shared" si="207"/>
        <v>17.3</v>
      </c>
      <c r="CY233">
        <f t="shared" si="208"/>
        <v>0</v>
      </c>
      <c r="CZ233">
        <f t="shared" si="209"/>
        <v>0</v>
      </c>
      <c r="DC233" t="s">
        <v>3</v>
      </c>
      <c r="DD233" t="s">
        <v>3</v>
      </c>
      <c r="DE233" t="s">
        <v>3</v>
      </c>
      <c r="DF233" t="s">
        <v>3</v>
      </c>
      <c r="DG233" t="s">
        <v>3</v>
      </c>
      <c r="DH233" t="s">
        <v>3</v>
      </c>
      <c r="DI233" t="s">
        <v>3</v>
      </c>
      <c r="DJ233" t="s">
        <v>3</v>
      </c>
      <c r="DK233" t="s">
        <v>3</v>
      </c>
      <c r="DL233" t="s">
        <v>3</v>
      </c>
      <c r="DM233" t="s">
        <v>3</v>
      </c>
      <c r="DN233">
        <v>0</v>
      </c>
      <c r="DO233">
        <v>0</v>
      </c>
      <c r="DP233">
        <v>1</v>
      </c>
      <c r="DQ233">
        <v>1</v>
      </c>
      <c r="DU233">
        <v>1005</v>
      </c>
      <c r="DV233" t="s">
        <v>155</v>
      </c>
      <c r="DW233" t="s">
        <v>155</v>
      </c>
      <c r="DX233">
        <v>1</v>
      </c>
      <c r="DZ233" t="s">
        <v>3</v>
      </c>
      <c r="EA233" t="s">
        <v>3</v>
      </c>
      <c r="EB233" t="s">
        <v>3</v>
      </c>
      <c r="EC233" t="s">
        <v>3</v>
      </c>
      <c r="EE233">
        <v>29085443</v>
      </c>
      <c r="EF233">
        <v>8</v>
      </c>
      <c r="EG233" t="s">
        <v>144</v>
      </c>
      <c r="EH233">
        <v>0</v>
      </c>
      <c r="EI233" t="s">
        <v>3</v>
      </c>
      <c r="EJ233">
        <v>1</v>
      </c>
      <c r="EK233">
        <v>500001</v>
      </c>
      <c r="EL233" t="s">
        <v>145</v>
      </c>
      <c r="EM233" t="s">
        <v>146</v>
      </c>
      <c r="EO233" t="s">
        <v>3</v>
      </c>
      <c r="EQ233">
        <v>0</v>
      </c>
      <c r="ER233">
        <v>377.87</v>
      </c>
      <c r="ES233">
        <v>377.87</v>
      </c>
      <c r="ET233">
        <v>0</v>
      </c>
      <c r="EU233">
        <v>0</v>
      </c>
      <c r="EV233">
        <v>0</v>
      </c>
      <c r="EW233">
        <v>0</v>
      </c>
      <c r="EX233">
        <v>0</v>
      </c>
      <c r="FQ233">
        <v>0</v>
      </c>
      <c r="FR233">
        <f t="shared" si="210"/>
        <v>0</v>
      </c>
      <c r="FS233">
        <v>0</v>
      </c>
      <c r="FX233">
        <v>0</v>
      </c>
      <c r="FY233">
        <v>0</v>
      </c>
      <c r="GA233" t="s">
        <v>3</v>
      </c>
      <c r="GD233">
        <v>1</v>
      </c>
      <c r="GF233">
        <v>-1326923709</v>
      </c>
      <c r="GG233">
        <v>2</v>
      </c>
      <c r="GH233">
        <v>1</v>
      </c>
      <c r="GI233">
        <v>2</v>
      </c>
      <c r="GJ233">
        <v>0</v>
      </c>
      <c r="GK233">
        <v>0</v>
      </c>
      <c r="GL233">
        <f t="shared" si="211"/>
        <v>0</v>
      </c>
      <c r="GM233">
        <f t="shared" si="212"/>
        <v>285.67</v>
      </c>
      <c r="GN233">
        <f t="shared" si="213"/>
        <v>285.67</v>
      </c>
      <c r="GO233">
        <f t="shared" si="214"/>
        <v>0</v>
      </c>
      <c r="GP233">
        <f t="shared" si="215"/>
        <v>0</v>
      </c>
      <c r="GR233">
        <v>0</v>
      </c>
      <c r="GS233">
        <v>3</v>
      </c>
      <c r="GT233">
        <v>0</v>
      </c>
      <c r="GU233" t="s">
        <v>3</v>
      </c>
      <c r="GV233">
        <f t="shared" si="216"/>
        <v>0</v>
      </c>
      <c r="GW233">
        <v>1</v>
      </c>
      <c r="GX233">
        <f t="shared" si="217"/>
        <v>0</v>
      </c>
      <c r="HA233">
        <v>0</v>
      </c>
      <c r="HB233">
        <v>0</v>
      </c>
      <c r="HC233">
        <f t="shared" si="218"/>
        <v>0</v>
      </c>
      <c r="HE233" t="s">
        <v>3</v>
      </c>
      <c r="HF233" t="s">
        <v>3</v>
      </c>
      <c r="HM233" t="s">
        <v>3</v>
      </c>
      <c r="IK233">
        <v>0</v>
      </c>
    </row>
    <row r="234" spans="1:245">
      <c r="A234">
        <v>18</v>
      </c>
      <c r="B234">
        <v>1</v>
      </c>
      <c r="C234">
        <v>203</v>
      </c>
      <c r="E234" t="s">
        <v>157</v>
      </c>
      <c r="F234" t="s">
        <v>158</v>
      </c>
      <c r="G234" t="s">
        <v>159</v>
      </c>
      <c r="H234" t="s">
        <v>160</v>
      </c>
      <c r="I234">
        <f>I232*J234</f>
        <v>0.107</v>
      </c>
      <c r="J234">
        <v>8.9166666666666661</v>
      </c>
      <c r="K234">
        <v>8.9166670000000003</v>
      </c>
      <c r="O234">
        <f t="shared" si="184"/>
        <v>14.34</v>
      </c>
      <c r="P234">
        <f t="shared" si="185"/>
        <v>14.34</v>
      </c>
      <c r="Q234">
        <f t="shared" si="186"/>
        <v>0</v>
      </c>
      <c r="R234">
        <f t="shared" si="187"/>
        <v>0</v>
      </c>
      <c r="S234">
        <f t="shared" si="188"/>
        <v>0</v>
      </c>
      <c r="T234">
        <f t="shared" si="189"/>
        <v>0</v>
      </c>
      <c r="U234">
        <f t="shared" si="190"/>
        <v>0</v>
      </c>
      <c r="V234">
        <f t="shared" si="191"/>
        <v>0</v>
      </c>
      <c r="W234">
        <f t="shared" si="192"/>
        <v>0.11</v>
      </c>
      <c r="X234">
        <f t="shared" si="193"/>
        <v>0</v>
      </c>
      <c r="Y234">
        <f t="shared" si="194"/>
        <v>0</v>
      </c>
      <c r="AA234">
        <v>35863109</v>
      </c>
      <c r="AB234">
        <f t="shared" si="195"/>
        <v>22.91</v>
      </c>
      <c r="AC234">
        <f t="shared" si="196"/>
        <v>22.91</v>
      </c>
      <c r="AD234">
        <f>ROUND((((ET234)-(EU234))+AE234),2)</f>
        <v>0</v>
      </c>
      <c r="AE234">
        <f>ROUND((EU234),2)</f>
        <v>0</v>
      </c>
      <c r="AF234">
        <f>ROUND((EV234),2)</f>
        <v>0</v>
      </c>
      <c r="AG234">
        <f t="shared" si="197"/>
        <v>0</v>
      </c>
      <c r="AH234">
        <f>(EW234)</f>
        <v>0</v>
      </c>
      <c r="AI234">
        <f>(EX234)</f>
        <v>0</v>
      </c>
      <c r="AJ234">
        <f t="shared" si="198"/>
        <v>1.05</v>
      </c>
      <c r="AK234">
        <v>22.91</v>
      </c>
      <c r="AL234">
        <v>22.91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1.05</v>
      </c>
      <c r="AT234">
        <v>0</v>
      </c>
      <c r="AU234">
        <v>0</v>
      </c>
      <c r="AV234">
        <v>1</v>
      </c>
      <c r="AW234">
        <v>1</v>
      </c>
      <c r="AZ234">
        <v>1</v>
      </c>
      <c r="BA234">
        <v>1</v>
      </c>
      <c r="BB234">
        <v>1</v>
      </c>
      <c r="BC234">
        <v>5.85</v>
      </c>
      <c r="BD234" t="s">
        <v>3</v>
      </c>
      <c r="BE234" t="s">
        <v>3</v>
      </c>
      <c r="BF234" t="s">
        <v>3</v>
      </c>
      <c r="BG234" t="s">
        <v>3</v>
      </c>
      <c r="BH234">
        <v>3</v>
      </c>
      <c r="BI234">
        <v>1</v>
      </c>
      <c r="BJ234" t="s">
        <v>161</v>
      </c>
      <c r="BM234">
        <v>500001</v>
      </c>
      <c r="BN234">
        <v>0</v>
      </c>
      <c r="BO234" t="s">
        <v>158</v>
      </c>
      <c r="BP234">
        <v>1</v>
      </c>
      <c r="BQ234">
        <v>8</v>
      </c>
      <c r="BR234">
        <v>0</v>
      </c>
      <c r="BS234">
        <v>1</v>
      </c>
      <c r="BT234">
        <v>1</v>
      </c>
      <c r="BU234">
        <v>1</v>
      </c>
      <c r="BV234">
        <v>1</v>
      </c>
      <c r="BW234">
        <v>1</v>
      </c>
      <c r="BX234">
        <v>1</v>
      </c>
      <c r="BY234" t="s">
        <v>3</v>
      </c>
      <c r="BZ234">
        <v>0</v>
      </c>
      <c r="CA234">
        <v>0</v>
      </c>
      <c r="CB234" t="s">
        <v>3</v>
      </c>
      <c r="CE234">
        <v>0</v>
      </c>
      <c r="CF234">
        <v>0</v>
      </c>
      <c r="CG234">
        <v>0</v>
      </c>
      <c r="CM234">
        <v>0</v>
      </c>
      <c r="CN234" t="s">
        <v>3</v>
      </c>
      <c r="CO234">
        <v>0</v>
      </c>
      <c r="CP234">
        <f t="shared" si="199"/>
        <v>14.34</v>
      </c>
      <c r="CQ234">
        <f t="shared" si="200"/>
        <v>134.02349999999998</v>
      </c>
      <c r="CR234">
        <f t="shared" si="201"/>
        <v>0</v>
      </c>
      <c r="CS234">
        <f t="shared" si="202"/>
        <v>0</v>
      </c>
      <c r="CT234">
        <f t="shared" si="203"/>
        <v>0</v>
      </c>
      <c r="CU234">
        <f t="shared" si="204"/>
        <v>0</v>
      </c>
      <c r="CV234">
        <f t="shared" si="205"/>
        <v>0</v>
      </c>
      <c r="CW234">
        <f t="shared" si="206"/>
        <v>0</v>
      </c>
      <c r="CX234">
        <f t="shared" si="207"/>
        <v>1.05</v>
      </c>
      <c r="CY234">
        <f t="shared" si="208"/>
        <v>0</v>
      </c>
      <c r="CZ234">
        <f t="shared" si="209"/>
        <v>0</v>
      </c>
      <c r="DC234" t="s">
        <v>3</v>
      </c>
      <c r="DD234" t="s">
        <v>3</v>
      </c>
      <c r="DE234" t="s">
        <v>3</v>
      </c>
      <c r="DF234" t="s">
        <v>3</v>
      </c>
      <c r="DG234" t="s">
        <v>3</v>
      </c>
      <c r="DH234" t="s">
        <v>3</v>
      </c>
      <c r="DI234" t="s">
        <v>3</v>
      </c>
      <c r="DJ234" t="s">
        <v>3</v>
      </c>
      <c r="DK234" t="s">
        <v>3</v>
      </c>
      <c r="DL234" t="s">
        <v>3</v>
      </c>
      <c r="DM234" t="s">
        <v>3</v>
      </c>
      <c r="DN234">
        <v>0</v>
      </c>
      <c r="DO234">
        <v>0</v>
      </c>
      <c r="DP234">
        <v>1</v>
      </c>
      <c r="DQ234">
        <v>1</v>
      </c>
      <c r="DU234">
        <v>1009</v>
      </c>
      <c r="DV234" t="s">
        <v>160</v>
      </c>
      <c r="DW234" t="s">
        <v>160</v>
      </c>
      <c r="DX234">
        <v>1</v>
      </c>
      <c r="DZ234" t="s">
        <v>3</v>
      </c>
      <c r="EA234" t="s">
        <v>3</v>
      </c>
      <c r="EB234" t="s">
        <v>3</v>
      </c>
      <c r="EC234" t="s">
        <v>3</v>
      </c>
      <c r="EE234">
        <v>29085443</v>
      </c>
      <c r="EF234">
        <v>8</v>
      </c>
      <c r="EG234" t="s">
        <v>144</v>
      </c>
      <c r="EH234">
        <v>0</v>
      </c>
      <c r="EI234" t="s">
        <v>3</v>
      </c>
      <c r="EJ234">
        <v>1</v>
      </c>
      <c r="EK234">
        <v>500001</v>
      </c>
      <c r="EL234" t="s">
        <v>145</v>
      </c>
      <c r="EM234" t="s">
        <v>146</v>
      </c>
      <c r="EO234" t="s">
        <v>3</v>
      </c>
      <c r="EQ234">
        <v>0</v>
      </c>
      <c r="ER234">
        <v>22.91</v>
      </c>
      <c r="ES234">
        <v>22.91</v>
      </c>
      <c r="ET234">
        <v>0</v>
      </c>
      <c r="EU234">
        <v>0</v>
      </c>
      <c r="EV234">
        <v>0</v>
      </c>
      <c r="EW234">
        <v>0</v>
      </c>
      <c r="EX234">
        <v>0</v>
      </c>
      <c r="FQ234">
        <v>0</v>
      </c>
      <c r="FR234">
        <f t="shared" si="210"/>
        <v>0</v>
      </c>
      <c r="FS234">
        <v>0</v>
      </c>
      <c r="FX234">
        <v>0</v>
      </c>
      <c r="FY234">
        <v>0</v>
      </c>
      <c r="GA234" t="s">
        <v>3</v>
      </c>
      <c r="GD234">
        <v>1</v>
      </c>
      <c r="GF234">
        <v>-1686930993</v>
      </c>
      <c r="GG234">
        <v>2</v>
      </c>
      <c r="GH234">
        <v>1</v>
      </c>
      <c r="GI234">
        <v>2</v>
      </c>
      <c r="GJ234">
        <v>0</v>
      </c>
      <c r="GK234">
        <v>0</v>
      </c>
      <c r="GL234">
        <f t="shared" si="211"/>
        <v>0</v>
      </c>
      <c r="GM234">
        <f t="shared" si="212"/>
        <v>14.34</v>
      </c>
      <c r="GN234">
        <f t="shared" si="213"/>
        <v>14.34</v>
      </c>
      <c r="GO234">
        <f t="shared" si="214"/>
        <v>0</v>
      </c>
      <c r="GP234">
        <f t="shared" si="215"/>
        <v>0</v>
      </c>
      <c r="GR234">
        <v>0</v>
      </c>
      <c r="GS234">
        <v>3</v>
      </c>
      <c r="GT234">
        <v>0</v>
      </c>
      <c r="GU234" t="s">
        <v>3</v>
      </c>
      <c r="GV234">
        <f t="shared" si="216"/>
        <v>0</v>
      </c>
      <c r="GW234">
        <v>1</v>
      </c>
      <c r="GX234">
        <f t="shared" si="217"/>
        <v>0</v>
      </c>
      <c r="HA234">
        <v>0</v>
      </c>
      <c r="HB234">
        <v>0</v>
      </c>
      <c r="HC234">
        <f t="shared" si="218"/>
        <v>0</v>
      </c>
      <c r="HE234" t="s">
        <v>3</v>
      </c>
      <c r="HF234" t="s">
        <v>3</v>
      </c>
      <c r="HM234" t="s">
        <v>3</v>
      </c>
      <c r="IK234">
        <v>0</v>
      </c>
    </row>
    <row r="235" spans="1:245">
      <c r="A235">
        <v>17</v>
      </c>
      <c r="B235">
        <v>1</v>
      </c>
      <c r="C235">
        <f>ROW(SmtRes!A213)</f>
        <v>213</v>
      </c>
      <c r="D235">
        <f>ROW(EtalonRes!A205)</f>
        <v>205</v>
      </c>
      <c r="E235" t="s">
        <v>41</v>
      </c>
      <c r="F235" t="s">
        <v>162</v>
      </c>
      <c r="G235" t="s">
        <v>163</v>
      </c>
      <c r="H235" t="s">
        <v>164</v>
      </c>
      <c r="I235">
        <f>ROUND(2/100,9)</f>
        <v>0.02</v>
      </c>
      <c r="J235">
        <v>0</v>
      </c>
      <c r="K235">
        <f>ROUND(2/100,9)</f>
        <v>0.02</v>
      </c>
      <c r="O235">
        <f t="shared" si="184"/>
        <v>2654.04</v>
      </c>
      <c r="P235">
        <f t="shared" si="185"/>
        <v>2082.37</v>
      </c>
      <c r="Q235">
        <f t="shared" si="186"/>
        <v>85.75</v>
      </c>
      <c r="R235">
        <f t="shared" si="187"/>
        <v>15.29</v>
      </c>
      <c r="S235">
        <f t="shared" si="188"/>
        <v>485.92</v>
      </c>
      <c r="T235">
        <f t="shared" si="189"/>
        <v>0</v>
      </c>
      <c r="U235">
        <f t="shared" si="190"/>
        <v>1.6822199999999998</v>
      </c>
      <c r="V235">
        <f t="shared" si="191"/>
        <v>3.4250000000000003E-2</v>
      </c>
      <c r="W235">
        <f t="shared" si="192"/>
        <v>0</v>
      </c>
      <c r="X235">
        <f t="shared" si="193"/>
        <v>451.09</v>
      </c>
      <c r="Y235">
        <f t="shared" si="194"/>
        <v>215.52</v>
      </c>
      <c r="AA235">
        <v>35863109</v>
      </c>
      <c r="AB235">
        <f t="shared" si="195"/>
        <v>21892.13</v>
      </c>
      <c r="AC235">
        <f t="shared" si="196"/>
        <v>20740.73</v>
      </c>
      <c r="AD235">
        <f>ROUND(((((ET235*1.25))-((EU235*1.25)))+AE235),2)</f>
        <v>416.27</v>
      </c>
      <c r="AE235">
        <f>ROUND(((EU235*1.25)),2)</f>
        <v>23.13</v>
      </c>
      <c r="AF235">
        <f>ROUND(((EV235*1.15)),2)</f>
        <v>735.13</v>
      </c>
      <c r="AG235">
        <f t="shared" si="197"/>
        <v>0</v>
      </c>
      <c r="AH235">
        <f>((EW235*1.15))</f>
        <v>84.11099999999999</v>
      </c>
      <c r="AI235">
        <f>((EX235*1.25))</f>
        <v>1.7125000000000001</v>
      </c>
      <c r="AJ235">
        <f t="shared" si="198"/>
        <v>0</v>
      </c>
      <c r="AK235">
        <v>21712.98</v>
      </c>
      <c r="AL235">
        <v>20740.73</v>
      </c>
      <c r="AM235">
        <v>333.01</v>
      </c>
      <c r="AN235">
        <v>18.5</v>
      </c>
      <c r="AO235">
        <v>639.24</v>
      </c>
      <c r="AP235">
        <v>0</v>
      </c>
      <c r="AQ235">
        <v>73.14</v>
      </c>
      <c r="AR235">
        <v>1.37</v>
      </c>
      <c r="AS235">
        <v>0</v>
      </c>
      <c r="AT235">
        <v>90</v>
      </c>
      <c r="AU235">
        <v>43</v>
      </c>
      <c r="AV235">
        <v>1</v>
      </c>
      <c r="AW235">
        <v>1</v>
      </c>
      <c r="AZ235">
        <v>1</v>
      </c>
      <c r="BA235">
        <v>33.049999999999997</v>
      </c>
      <c r="BB235">
        <v>10.3</v>
      </c>
      <c r="BC235">
        <v>5.0199999999999996</v>
      </c>
      <c r="BD235" t="s">
        <v>3</v>
      </c>
      <c r="BE235" t="s">
        <v>3</v>
      </c>
      <c r="BF235" t="s">
        <v>3</v>
      </c>
      <c r="BG235" t="s">
        <v>3</v>
      </c>
      <c r="BH235">
        <v>0</v>
      </c>
      <c r="BI235">
        <v>1</v>
      </c>
      <c r="BJ235" t="s">
        <v>165</v>
      </c>
      <c r="BM235">
        <v>10001</v>
      </c>
      <c r="BN235">
        <v>0</v>
      </c>
      <c r="BO235" t="s">
        <v>162</v>
      </c>
      <c r="BP235">
        <v>1</v>
      </c>
      <c r="BQ235">
        <v>2</v>
      </c>
      <c r="BR235">
        <v>0</v>
      </c>
      <c r="BS235">
        <v>33.049999999999997</v>
      </c>
      <c r="BT235">
        <v>1</v>
      </c>
      <c r="BU235">
        <v>1</v>
      </c>
      <c r="BV235">
        <v>1</v>
      </c>
      <c r="BW235">
        <v>1</v>
      </c>
      <c r="BX235">
        <v>1</v>
      </c>
      <c r="BY235" t="s">
        <v>3</v>
      </c>
      <c r="BZ235">
        <v>118</v>
      </c>
      <c r="CA235">
        <v>63</v>
      </c>
      <c r="CB235" t="s">
        <v>3</v>
      </c>
      <c r="CE235">
        <v>0</v>
      </c>
      <c r="CF235">
        <v>0</v>
      </c>
      <c r="CG235">
        <v>0</v>
      </c>
      <c r="CM235">
        <v>0</v>
      </c>
      <c r="CN235" t="s">
        <v>3</v>
      </c>
      <c r="CO235">
        <v>0</v>
      </c>
      <c r="CP235">
        <f t="shared" si="199"/>
        <v>2654.04</v>
      </c>
      <c r="CQ235">
        <f t="shared" si="200"/>
        <v>104118.46459999999</v>
      </c>
      <c r="CR235">
        <f t="shared" si="201"/>
        <v>4287.5810000000001</v>
      </c>
      <c r="CS235">
        <f t="shared" si="202"/>
        <v>764.4464999999999</v>
      </c>
      <c r="CT235">
        <f t="shared" si="203"/>
        <v>24296.046499999997</v>
      </c>
      <c r="CU235">
        <f t="shared" si="204"/>
        <v>0</v>
      </c>
      <c r="CV235">
        <f t="shared" si="205"/>
        <v>84.11099999999999</v>
      </c>
      <c r="CW235">
        <f t="shared" si="206"/>
        <v>1.7125000000000001</v>
      </c>
      <c r="CX235">
        <f t="shared" si="207"/>
        <v>0</v>
      </c>
      <c r="CY235">
        <f t="shared" si="208"/>
        <v>451.089</v>
      </c>
      <c r="CZ235">
        <f t="shared" si="209"/>
        <v>215.52030000000002</v>
      </c>
      <c r="DC235" t="s">
        <v>3</v>
      </c>
      <c r="DD235" t="s">
        <v>3</v>
      </c>
      <c r="DE235" t="s">
        <v>133</v>
      </c>
      <c r="DF235" t="s">
        <v>133</v>
      </c>
      <c r="DG235" t="s">
        <v>167</v>
      </c>
      <c r="DH235" t="s">
        <v>3</v>
      </c>
      <c r="DI235" t="s">
        <v>167</v>
      </c>
      <c r="DJ235" t="s">
        <v>133</v>
      </c>
      <c r="DK235" t="s">
        <v>3</v>
      </c>
      <c r="DL235" t="s">
        <v>3</v>
      </c>
      <c r="DM235" t="s">
        <v>3</v>
      </c>
      <c r="DN235">
        <v>0</v>
      </c>
      <c r="DO235">
        <v>0</v>
      </c>
      <c r="DP235">
        <v>1</v>
      </c>
      <c r="DQ235">
        <v>1</v>
      </c>
      <c r="DU235">
        <v>1013</v>
      </c>
      <c r="DV235" t="s">
        <v>164</v>
      </c>
      <c r="DW235" t="s">
        <v>164</v>
      </c>
      <c r="DX235">
        <v>1</v>
      </c>
      <c r="DZ235" t="s">
        <v>3</v>
      </c>
      <c r="EA235" t="s">
        <v>3</v>
      </c>
      <c r="EB235" t="s">
        <v>3</v>
      </c>
      <c r="EC235" t="s">
        <v>3</v>
      </c>
      <c r="EE235">
        <v>29085510</v>
      </c>
      <c r="EF235">
        <v>2</v>
      </c>
      <c r="EG235" t="s">
        <v>135</v>
      </c>
      <c r="EH235">
        <v>0</v>
      </c>
      <c r="EI235" t="s">
        <v>3</v>
      </c>
      <c r="EJ235">
        <v>1</v>
      </c>
      <c r="EK235">
        <v>10001</v>
      </c>
      <c r="EL235" t="s">
        <v>136</v>
      </c>
      <c r="EM235" t="s">
        <v>137</v>
      </c>
      <c r="EO235" t="s">
        <v>3</v>
      </c>
      <c r="EQ235">
        <v>0</v>
      </c>
      <c r="ER235">
        <v>21712.98</v>
      </c>
      <c r="ES235">
        <v>20740.73</v>
      </c>
      <c r="ET235">
        <v>333.01</v>
      </c>
      <c r="EU235">
        <v>18.5</v>
      </c>
      <c r="EV235">
        <v>639.24</v>
      </c>
      <c r="EW235">
        <v>73.14</v>
      </c>
      <c r="EX235">
        <v>1.37</v>
      </c>
      <c r="EY235">
        <v>0</v>
      </c>
      <c r="FQ235">
        <v>0</v>
      </c>
      <c r="FR235">
        <f t="shared" si="210"/>
        <v>0</v>
      </c>
      <c r="FS235">
        <v>0</v>
      </c>
      <c r="FT235" t="s">
        <v>139</v>
      </c>
      <c r="FU235" t="s">
        <v>25</v>
      </c>
      <c r="FV235" t="s">
        <v>25</v>
      </c>
      <c r="FW235" t="s">
        <v>26</v>
      </c>
      <c r="FX235">
        <v>106.2</v>
      </c>
      <c r="FY235">
        <v>53.55</v>
      </c>
      <c r="GA235" t="s">
        <v>3</v>
      </c>
      <c r="GD235">
        <v>1</v>
      </c>
      <c r="GF235">
        <v>463398419</v>
      </c>
      <c r="GG235">
        <v>2</v>
      </c>
      <c r="GH235">
        <v>1</v>
      </c>
      <c r="GI235">
        <v>2</v>
      </c>
      <c r="GJ235">
        <v>0</v>
      </c>
      <c r="GK235">
        <v>0</v>
      </c>
      <c r="GL235">
        <f t="shared" si="211"/>
        <v>0</v>
      </c>
      <c r="GM235">
        <f t="shared" si="212"/>
        <v>3320.65</v>
      </c>
      <c r="GN235">
        <f t="shared" si="213"/>
        <v>3320.65</v>
      </c>
      <c r="GO235">
        <f t="shared" si="214"/>
        <v>0</v>
      </c>
      <c r="GP235">
        <f t="shared" si="215"/>
        <v>0</v>
      </c>
      <c r="GR235">
        <v>0</v>
      </c>
      <c r="GS235">
        <v>3</v>
      </c>
      <c r="GT235">
        <v>0</v>
      </c>
      <c r="GU235" t="s">
        <v>3</v>
      </c>
      <c r="GV235">
        <f t="shared" si="216"/>
        <v>0</v>
      </c>
      <c r="GW235">
        <v>1</v>
      </c>
      <c r="GX235">
        <f t="shared" si="217"/>
        <v>0</v>
      </c>
      <c r="HA235">
        <v>0</v>
      </c>
      <c r="HB235">
        <v>0</v>
      </c>
      <c r="HC235">
        <f t="shared" si="218"/>
        <v>0</v>
      </c>
      <c r="HE235" t="s">
        <v>3</v>
      </c>
      <c r="HF235" t="s">
        <v>3</v>
      </c>
      <c r="HM235" t="s">
        <v>3</v>
      </c>
      <c r="IK235">
        <v>0</v>
      </c>
    </row>
    <row r="236" spans="1:245">
      <c r="A236">
        <v>18</v>
      </c>
      <c r="B236">
        <v>1</v>
      </c>
      <c r="C236">
        <v>210</v>
      </c>
      <c r="E236" t="s">
        <v>48</v>
      </c>
      <c r="F236" t="s">
        <v>168</v>
      </c>
      <c r="G236" t="s">
        <v>169</v>
      </c>
      <c r="H236" t="s">
        <v>170</v>
      </c>
      <c r="I236">
        <f>I235*J236</f>
        <v>1</v>
      </c>
      <c r="J236">
        <v>50</v>
      </c>
      <c r="K236">
        <v>50</v>
      </c>
      <c r="O236">
        <f t="shared" si="184"/>
        <v>196.01</v>
      </c>
      <c r="P236">
        <f t="shared" si="185"/>
        <v>196.01</v>
      </c>
      <c r="Q236">
        <f t="shared" si="186"/>
        <v>0</v>
      </c>
      <c r="R236">
        <f t="shared" si="187"/>
        <v>0</v>
      </c>
      <c r="S236">
        <f t="shared" si="188"/>
        <v>0</v>
      </c>
      <c r="T236">
        <f t="shared" si="189"/>
        <v>0</v>
      </c>
      <c r="U236">
        <f t="shared" si="190"/>
        <v>0</v>
      </c>
      <c r="V236">
        <f t="shared" si="191"/>
        <v>0</v>
      </c>
      <c r="W236">
        <f t="shared" si="192"/>
        <v>4.34</v>
      </c>
      <c r="X236">
        <f t="shared" si="193"/>
        <v>0</v>
      </c>
      <c r="Y236">
        <f t="shared" si="194"/>
        <v>0</v>
      </c>
      <c r="AA236">
        <v>35863109</v>
      </c>
      <c r="AB236">
        <f t="shared" si="195"/>
        <v>94.69</v>
      </c>
      <c r="AC236">
        <f t="shared" si="196"/>
        <v>94.69</v>
      </c>
      <c r="AD236">
        <f>ROUND((((ET236)-(EU236))+AE236),2)</f>
        <v>0</v>
      </c>
      <c r="AE236">
        <f t="shared" ref="AE236:AF239" si="219">ROUND((EU236),2)</f>
        <v>0</v>
      </c>
      <c r="AF236">
        <f t="shared" si="219"/>
        <v>0</v>
      </c>
      <c r="AG236">
        <f t="shared" si="197"/>
        <v>0</v>
      </c>
      <c r="AH236">
        <f t="shared" ref="AH236:AI239" si="220">(EW236)</f>
        <v>0</v>
      </c>
      <c r="AI236">
        <f t="shared" si="220"/>
        <v>0</v>
      </c>
      <c r="AJ236">
        <f t="shared" si="198"/>
        <v>4.34</v>
      </c>
      <c r="AK236">
        <v>94.69</v>
      </c>
      <c r="AL236">
        <v>94.69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4.34</v>
      </c>
      <c r="AT236">
        <v>0</v>
      </c>
      <c r="AU236">
        <v>0</v>
      </c>
      <c r="AV236">
        <v>1</v>
      </c>
      <c r="AW236">
        <v>1</v>
      </c>
      <c r="AZ236">
        <v>1</v>
      </c>
      <c r="BA236">
        <v>1</v>
      </c>
      <c r="BB236">
        <v>1</v>
      </c>
      <c r="BC236">
        <v>2.0699999999999998</v>
      </c>
      <c r="BD236" t="s">
        <v>3</v>
      </c>
      <c r="BE236" t="s">
        <v>3</v>
      </c>
      <c r="BF236" t="s">
        <v>3</v>
      </c>
      <c r="BG236" t="s">
        <v>3</v>
      </c>
      <c r="BH236">
        <v>3</v>
      </c>
      <c r="BI236">
        <v>1</v>
      </c>
      <c r="BJ236" t="s">
        <v>171</v>
      </c>
      <c r="BM236">
        <v>500001</v>
      </c>
      <c r="BN236">
        <v>0</v>
      </c>
      <c r="BO236" t="s">
        <v>168</v>
      </c>
      <c r="BP236">
        <v>1</v>
      </c>
      <c r="BQ236">
        <v>8</v>
      </c>
      <c r="BR236">
        <v>0</v>
      </c>
      <c r="BS236">
        <v>1</v>
      </c>
      <c r="BT236">
        <v>1</v>
      </c>
      <c r="BU236">
        <v>1</v>
      </c>
      <c r="BV236">
        <v>1</v>
      </c>
      <c r="BW236">
        <v>1</v>
      </c>
      <c r="BX236">
        <v>1</v>
      </c>
      <c r="BY236" t="s">
        <v>3</v>
      </c>
      <c r="BZ236">
        <v>0</v>
      </c>
      <c r="CA236">
        <v>0</v>
      </c>
      <c r="CB236" t="s">
        <v>3</v>
      </c>
      <c r="CE236">
        <v>0</v>
      </c>
      <c r="CF236">
        <v>0</v>
      </c>
      <c r="CG236">
        <v>0</v>
      </c>
      <c r="CM236">
        <v>0</v>
      </c>
      <c r="CN236" t="s">
        <v>3</v>
      </c>
      <c r="CO236">
        <v>0</v>
      </c>
      <c r="CP236">
        <f t="shared" si="199"/>
        <v>196.01</v>
      </c>
      <c r="CQ236">
        <f t="shared" si="200"/>
        <v>196.00829999999999</v>
      </c>
      <c r="CR236">
        <f t="shared" si="201"/>
        <v>0</v>
      </c>
      <c r="CS236">
        <f t="shared" si="202"/>
        <v>0</v>
      </c>
      <c r="CT236">
        <f t="shared" si="203"/>
        <v>0</v>
      </c>
      <c r="CU236">
        <f t="shared" si="204"/>
        <v>0</v>
      </c>
      <c r="CV236">
        <f t="shared" si="205"/>
        <v>0</v>
      </c>
      <c r="CW236">
        <f t="shared" si="206"/>
        <v>0</v>
      </c>
      <c r="CX236">
        <f t="shared" si="207"/>
        <v>4.34</v>
      </c>
      <c r="CY236">
        <f t="shared" si="208"/>
        <v>0</v>
      </c>
      <c r="CZ236">
        <f t="shared" si="209"/>
        <v>0</v>
      </c>
      <c r="DC236" t="s">
        <v>3</v>
      </c>
      <c r="DD236" t="s">
        <v>3</v>
      </c>
      <c r="DE236" t="s">
        <v>3</v>
      </c>
      <c r="DF236" t="s">
        <v>3</v>
      </c>
      <c r="DG236" t="s">
        <v>3</v>
      </c>
      <c r="DH236" t="s">
        <v>3</v>
      </c>
      <c r="DI236" t="s">
        <v>3</v>
      </c>
      <c r="DJ236" t="s">
        <v>3</v>
      </c>
      <c r="DK236" t="s">
        <v>3</v>
      </c>
      <c r="DL236" t="s">
        <v>3</v>
      </c>
      <c r="DM236" t="s">
        <v>3</v>
      </c>
      <c r="DN236">
        <v>0</v>
      </c>
      <c r="DO236">
        <v>0</v>
      </c>
      <c r="DP236">
        <v>1</v>
      </c>
      <c r="DQ236">
        <v>1</v>
      </c>
      <c r="DU236">
        <v>1013</v>
      </c>
      <c r="DV236" t="s">
        <v>170</v>
      </c>
      <c r="DW236" t="s">
        <v>170</v>
      </c>
      <c r="DX236">
        <v>1</v>
      </c>
      <c r="DZ236" t="s">
        <v>3</v>
      </c>
      <c r="EA236" t="s">
        <v>3</v>
      </c>
      <c r="EB236" t="s">
        <v>3</v>
      </c>
      <c r="EC236" t="s">
        <v>3</v>
      </c>
      <c r="EE236">
        <v>29085443</v>
      </c>
      <c r="EF236">
        <v>8</v>
      </c>
      <c r="EG236" t="s">
        <v>144</v>
      </c>
      <c r="EH236">
        <v>0</v>
      </c>
      <c r="EI236" t="s">
        <v>3</v>
      </c>
      <c r="EJ236">
        <v>1</v>
      </c>
      <c r="EK236">
        <v>500001</v>
      </c>
      <c r="EL236" t="s">
        <v>145</v>
      </c>
      <c r="EM236" t="s">
        <v>146</v>
      </c>
      <c r="EO236" t="s">
        <v>3</v>
      </c>
      <c r="EQ236">
        <v>0</v>
      </c>
      <c r="ER236">
        <v>94.69</v>
      </c>
      <c r="ES236">
        <v>94.69</v>
      </c>
      <c r="ET236">
        <v>0</v>
      </c>
      <c r="EU236">
        <v>0</v>
      </c>
      <c r="EV236">
        <v>0</v>
      </c>
      <c r="EW236">
        <v>0</v>
      </c>
      <c r="EX236">
        <v>0</v>
      </c>
      <c r="FQ236">
        <v>0</v>
      </c>
      <c r="FR236">
        <f t="shared" si="210"/>
        <v>0</v>
      </c>
      <c r="FS236">
        <v>0</v>
      </c>
      <c r="FX236">
        <v>0</v>
      </c>
      <c r="FY236">
        <v>0</v>
      </c>
      <c r="GA236" t="s">
        <v>3</v>
      </c>
      <c r="GD236">
        <v>1</v>
      </c>
      <c r="GF236">
        <v>-1252999712</v>
      </c>
      <c r="GG236">
        <v>2</v>
      </c>
      <c r="GH236">
        <v>1</v>
      </c>
      <c r="GI236">
        <v>2</v>
      </c>
      <c r="GJ236">
        <v>0</v>
      </c>
      <c r="GK236">
        <v>0</v>
      </c>
      <c r="GL236">
        <f t="shared" si="211"/>
        <v>0</v>
      </c>
      <c r="GM236">
        <f t="shared" si="212"/>
        <v>196.01</v>
      </c>
      <c r="GN236">
        <f t="shared" si="213"/>
        <v>196.01</v>
      </c>
      <c r="GO236">
        <f t="shared" si="214"/>
        <v>0</v>
      </c>
      <c r="GP236">
        <f t="shared" si="215"/>
        <v>0</v>
      </c>
      <c r="GR236">
        <v>0</v>
      </c>
      <c r="GS236">
        <v>3</v>
      </c>
      <c r="GT236">
        <v>0</v>
      </c>
      <c r="GU236" t="s">
        <v>3</v>
      </c>
      <c r="GV236">
        <f t="shared" si="216"/>
        <v>0</v>
      </c>
      <c r="GW236">
        <v>1</v>
      </c>
      <c r="GX236">
        <f t="shared" si="217"/>
        <v>0</v>
      </c>
      <c r="HA236">
        <v>0</v>
      </c>
      <c r="HB236">
        <v>0</v>
      </c>
      <c r="HC236">
        <f t="shared" si="218"/>
        <v>0</v>
      </c>
      <c r="HE236" t="s">
        <v>3</v>
      </c>
      <c r="HF236" t="s">
        <v>3</v>
      </c>
      <c r="HM236" t="s">
        <v>3</v>
      </c>
      <c r="IK236">
        <v>0</v>
      </c>
    </row>
    <row r="237" spans="1:245">
      <c r="A237">
        <v>18</v>
      </c>
      <c r="B237">
        <v>1</v>
      </c>
      <c r="C237">
        <v>213</v>
      </c>
      <c r="E237" t="s">
        <v>172</v>
      </c>
      <c r="F237" t="s">
        <v>173</v>
      </c>
      <c r="G237" t="s">
        <v>174</v>
      </c>
      <c r="H237" t="s">
        <v>155</v>
      </c>
      <c r="I237">
        <f>I235*J237</f>
        <v>2</v>
      </c>
      <c r="J237">
        <v>100</v>
      </c>
      <c r="K237">
        <v>100</v>
      </c>
      <c r="O237">
        <f t="shared" si="184"/>
        <v>22135.05</v>
      </c>
      <c r="P237">
        <f t="shared" si="185"/>
        <v>22135.05</v>
      </c>
      <c r="Q237">
        <f t="shared" si="186"/>
        <v>0</v>
      </c>
      <c r="R237">
        <f t="shared" si="187"/>
        <v>0</v>
      </c>
      <c r="S237">
        <f t="shared" si="188"/>
        <v>0</v>
      </c>
      <c r="T237">
        <f t="shared" si="189"/>
        <v>0</v>
      </c>
      <c r="U237">
        <f t="shared" si="190"/>
        <v>0</v>
      </c>
      <c r="V237">
        <f t="shared" si="191"/>
        <v>0</v>
      </c>
      <c r="W237">
        <f t="shared" si="192"/>
        <v>415.44</v>
      </c>
      <c r="X237">
        <f t="shared" si="193"/>
        <v>0</v>
      </c>
      <c r="Y237">
        <f t="shared" si="194"/>
        <v>0</v>
      </c>
      <c r="AA237">
        <v>35863109</v>
      </c>
      <c r="AB237">
        <f t="shared" si="195"/>
        <v>4535.87</v>
      </c>
      <c r="AC237">
        <f t="shared" si="196"/>
        <v>4535.87</v>
      </c>
      <c r="AD237">
        <f>ROUND((((ET237)-(EU237))+AE237),2)</f>
        <v>0</v>
      </c>
      <c r="AE237">
        <f t="shared" si="219"/>
        <v>0</v>
      </c>
      <c r="AF237">
        <f t="shared" si="219"/>
        <v>0</v>
      </c>
      <c r="AG237">
        <f t="shared" si="197"/>
        <v>0</v>
      </c>
      <c r="AH237">
        <f t="shared" si="220"/>
        <v>0</v>
      </c>
      <c r="AI237">
        <f t="shared" si="220"/>
        <v>0</v>
      </c>
      <c r="AJ237">
        <f t="shared" si="198"/>
        <v>207.72</v>
      </c>
      <c r="AK237">
        <v>4535.87</v>
      </c>
      <c r="AL237">
        <v>4535.87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207.72</v>
      </c>
      <c r="AT237">
        <v>0</v>
      </c>
      <c r="AU237">
        <v>0</v>
      </c>
      <c r="AV237">
        <v>1</v>
      </c>
      <c r="AW237">
        <v>1</v>
      </c>
      <c r="AZ237">
        <v>1</v>
      </c>
      <c r="BA237">
        <v>1</v>
      </c>
      <c r="BB237">
        <v>1</v>
      </c>
      <c r="BC237">
        <v>2.44</v>
      </c>
      <c r="BD237" t="s">
        <v>3</v>
      </c>
      <c r="BE237" t="s">
        <v>3</v>
      </c>
      <c r="BF237" t="s">
        <v>3</v>
      </c>
      <c r="BG237" t="s">
        <v>3</v>
      </c>
      <c r="BH237">
        <v>3</v>
      </c>
      <c r="BI237">
        <v>1</v>
      </c>
      <c r="BJ237" t="s">
        <v>175</v>
      </c>
      <c r="BM237">
        <v>500001</v>
      </c>
      <c r="BN237">
        <v>0</v>
      </c>
      <c r="BO237" t="s">
        <v>173</v>
      </c>
      <c r="BP237">
        <v>1</v>
      </c>
      <c r="BQ237">
        <v>8</v>
      </c>
      <c r="BR237">
        <v>0</v>
      </c>
      <c r="BS237">
        <v>1</v>
      </c>
      <c r="BT237">
        <v>1</v>
      </c>
      <c r="BU237">
        <v>1</v>
      </c>
      <c r="BV237">
        <v>1</v>
      </c>
      <c r="BW237">
        <v>1</v>
      </c>
      <c r="BX237">
        <v>1</v>
      </c>
      <c r="BY237" t="s">
        <v>3</v>
      </c>
      <c r="BZ237">
        <v>0</v>
      </c>
      <c r="CA237">
        <v>0</v>
      </c>
      <c r="CB237" t="s">
        <v>3</v>
      </c>
      <c r="CE237">
        <v>0</v>
      </c>
      <c r="CF237">
        <v>0</v>
      </c>
      <c r="CG237">
        <v>0</v>
      </c>
      <c r="CM237">
        <v>0</v>
      </c>
      <c r="CN237" t="s">
        <v>3</v>
      </c>
      <c r="CO237">
        <v>0</v>
      </c>
      <c r="CP237">
        <f t="shared" si="199"/>
        <v>22135.05</v>
      </c>
      <c r="CQ237">
        <f t="shared" si="200"/>
        <v>11067.522799999999</v>
      </c>
      <c r="CR237">
        <f t="shared" si="201"/>
        <v>0</v>
      </c>
      <c r="CS237">
        <f t="shared" si="202"/>
        <v>0</v>
      </c>
      <c r="CT237">
        <f t="shared" si="203"/>
        <v>0</v>
      </c>
      <c r="CU237">
        <f t="shared" si="204"/>
        <v>0</v>
      </c>
      <c r="CV237">
        <f t="shared" si="205"/>
        <v>0</v>
      </c>
      <c r="CW237">
        <f t="shared" si="206"/>
        <v>0</v>
      </c>
      <c r="CX237">
        <f t="shared" si="207"/>
        <v>207.72</v>
      </c>
      <c r="CY237">
        <f t="shared" si="208"/>
        <v>0</v>
      </c>
      <c r="CZ237">
        <f t="shared" si="209"/>
        <v>0</v>
      </c>
      <c r="DC237" t="s">
        <v>3</v>
      </c>
      <c r="DD237" t="s">
        <v>3</v>
      </c>
      <c r="DE237" t="s">
        <v>3</v>
      </c>
      <c r="DF237" t="s">
        <v>3</v>
      </c>
      <c r="DG237" t="s">
        <v>3</v>
      </c>
      <c r="DH237" t="s">
        <v>3</v>
      </c>
      <c r="DI237" t="s">
        <v>3</v>
      </c>
      <c r="DJ237" t="s">
        <v>3</v>
      </c>
      <c r="DK237" t="s">
        <v>3</v>
      </c>
      <c r="DL237" t="s">
        <v>3</v>
      </c>
      <c r="DM237" t="s">
        <v>3</v>
      </c>
      <c r="DN237">
        <v>0</v>
      </c>
      <c r="DO237">
        <v>0</v>
      </c>
      <c r="DP237">
        <v>1</v>
      </c>
      <c r="DQ237">
        <v>1</v>
      </c>
      <c r="DU237">
        <v>1005</v>
      </c>
      <c r="DV237" t="s">
        <v>155</v>
      </c>
      <c r="DW237" t="s">
        <v>155</v>
      </c>
      <c r="DX237">
        <v>1</v>
      </c>
      <c r="DZ237" t="s">
        <v>3</v>
      </c>
      <c r="EA237" t="s">
        <v>3</v>
      </c>
      <c r="EB237" t="s">
        <v>3</v>
      </c>
      <c r="EC237" t="s">
        <v>3</v>
      </c>
      <c r="EE237">
        <v>29085443</v>
      </c>
      <c r="EF237">
        <v>8</v>
      </c>
      <c r="EG237" t="s">
        <v>144</v>
      </c>
      <c r="EH237">
        <v>0</v>
      </c>
      <c r="EI237" t="s">
        <v>3</v>
      </c>
      <c r="EJ237">
        <v>1</v>
      </c>
      <c r="EK237">
        <v>500001</v>
      </c>
      <c r="EL237" t="s">
        <v>145</v>
      </c>
      <c r="EM237" t="s">
        <v>146</v>
      </c>
      <c r="EO237" t="s">
        <v>3</v>
      </c>
      <c r="EQ237">
        <v>0</v>
      </c>
      <c r="ER237">
        <v>4535.87</v>
      </c>
      <c r="ES237">
        <v>4535.87</v>
      </c>
      <c r="ET237">
        <v>0</v>
      </c>
      <c r="EU237">
        <v>0</v>
      </c>
      <c r="EV237">
        <v>0</v>
      </c>
      <c r="EW237">
        <v>0</v>
      </c>
      <c r="EX237">
        <v>0</v>
      </c>
      <c r="FQ237">
        <v>0</v>
      </c>
      <c r="FR237">
        <f t="shared" si="210"/>
        <v>0</v>
      </c>
      <c r="FS237">
        <v>0</v>
      </c>
      <c r="FX237">
        <v>0</v>
      </c>
      <c r="FY237">
        <v>0</v>
      </c>
      <c r="GA237" t="s">
        <v>3</v>
      </c>
      <c r="GD237">
        <v>1</v>
      </c>
      <c r="GF237">
        <v>-1775669208</v>
      </c>
      <c r="GG237">
        <v>2</v>
      </c>
      <c r="GH237">
        <v>1</v>
      </c>
      <c r="GI237">
        <v>2</v>
      </c>
      <c r="GJ237">
        <v>0</v>
      </c>
      <c r="GK237">
        <v>0</v>
      </c>
      <c r="GL237">
        <f t="shared" si="211"/>
        <v>0</v>
      </c>
      <c r="GM237">
        <f t="shared" si="212"/>
        <v>22135.05</v>
      </c>
      <c r="GN237">
        <f t="shared" si="213"/>
        <v>22135.05</v>
      </c>
      <c r="GO237">
        <f t="shared" si="214"/>
        <v>0</v>
      </c>
      <c r="GP237">
        <f t="shared" si="215"/>
        <v>0</v>
      </c>
      <c r="GR237">
        <v>0</v>
      </c>
      <c r="GS237">
        <v>3</v>
      </c>
      <c r="GT237">
        <v>0</v>
      </c>
      <c r="GU237" t="s">
        <v>3</v>
      </c>
      <c r="GV237">
        <f t="shared" si="216"/>
        <v>0</v>
      </c>
      <c r="GW237">
        <v>1</v>
      </c>
      <c r="GX237">
        <f t="shared" si="217"/>
        <v>0</v>
      </c>
      <c r="HA237">
        <v>0</v>
      </c>
      <c r="HB237">
        <v>0</v>
      </c>
      <c r="HC237">
        <f t="shared" si="218"/>
        <v>0</v>
      </c>
      <c r="HE237" t="s">
        <v>3</v>
      </c>
      <c r="HF237" t="s">
        <v>3</v>
      </c>
      <c r="HM237" t="s">
        <v>3</v>
      </c>
      <c r="IK237">
        <v>0</v>
      </c>
    </row>
    <row r="238" spans="1:245">
      <c r="A238">
        <v>18</v>
      </c>
      <c r="B238">
        <v>1</v>
      </c>
      <c r="C238">
        <v>212</v>
      </c>
      <c r="E238" t="s">
        <v>176</v>
      </c>
      <c r="F238" t="s">
        <v>177</v>
      </c>
      <c r="G238" t="s">
        <v>178</v>
      </c>
      <c r="H238" t="s">
        <v>155</v>
      </c>
      <c r="I238">
        <f>I235*J238</f>
        <v>-2</v>
      </c>
      <c r="J238">
        <v>-100</v>
      </c>
      <c r="K238">
        <v>-100</v>
      </c>
      <c r="O238">
        <f t="shared" si="184"/>
        <v>-2078.2800000000002</v>
      </c>
      <c r="P238">
        <f t="shared" si="185"/>
        <v>-2078.2800000000002</v>
      </c>
      <c r="Q238">
        <f t="shared" si="186"/>
        <v>0</v>
      </c>
      <c r="R238">
        <f t="shared" si="187"/>
        <v>0</v>
      </c>
      <c r="S238">
        <f t="shared" si="188"/>
        <v>0</v>
      </c>
      <c r="T238">
        <f t="shared" si="189"/>
        <v>0</v>
      </c>
      <c r="U238">
        <f t="shared" si="190"/>
        <v>0</v>
      </c>
      <c r="V238">
        <f t="shared" si="191"/>
        <v>0</v>
      </c>
      <c r="W238">
        <f t="shared" si="192"/>
        <v>0</v>
      </c>
      <c r="X238">
        <f t="shared" si="193"/>
        <v>0</v>
      </c>
      <c r="Y238">
        <f t="shared" si="194"/>
        <v>0</v>
      </c>
      <c r="AA238">
        <v>35863109</v>
      </c>
      <c r="AB238">
        <f t="shared" si="195"/>
        <v>207</v>
      </c>
      <c r="AC238">
        <f t="shared" si="196"/>
        <v>207</v>
      </c>
      <c r="AD238">
        <f>ROUND((((ET238)-(EU238))+AE238),2)</f>
        <v>0</v>
      </c>
      <c r="AE238">
        <f t="shared" si="219"/>
        <v>0</v>
      </c>
      <c r="AF238">
        <f t="shared" si="219"/>
        <v>0</v>
      </c>
      <c r="AG238">
        <f t="shared" si="197"/>
        <v>0</v>
      </c>
      <c r="AH238">
        <f t="shared" si="220"/>
        <v>0</v>
      </c>
      <c r="AI238">
        <f t="shared" si="220"/>
        <v>0</v>
      </c>
      <c r="AJ238">
        <f t="shared" si="198"/>
        <v>0</v>
      </c>
      <c r="AK238">
        <v>207</v>
      </c>
      <c r="AL238">
        <v>207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1</v>
      </c>
      <c r="AW238">
        <v>1</v>
      </c>
      <c r="AZ238">
        <v>1</v>
      </c>
      <c r="BA238">
        <v>1</v>
      </c>
      <c r="BB238">
        <v>1</v>
      </c>
      <c r="BC238">
        <v>5.0199999999999996</v>
      </c>
      <c r="BD238" t="s">
        <v>3</v>
      </c>
      <c r="BE238" t="s">
        <v>3</v>
      </c>
      <c r="BF238" t="s">
        <v>3</v>
      </c>
      <c r="BG238" t="s">
        <v>3</v>
      </c>
      <c r="BH238">
        <v>3</v>
      </c>
      <c r="BI238">
        <v>1</v>
      </c>
      <c r="BJ238" t="s">
        <v>179</v>
      </c>
      <c r="BM238">
        <v>500001</v>
      </c>
      <c r="BN238">
        <v>0</v>
      </c>
      <c r="BO238" t="s">
        <v>177</v>
      </c>
      <c r="BP238">
        <v>1</v>
      </c>
      <c r="BQ238">
        <v>8</v>
      </c>
      <c r="BR238">
        <v>1</v>
      </c>
      <c r="BS238">
        <v>1</v>
      </c>
      <c r="BT238">
        <v>1</v>
      </c>
      <c r="BU238">
        <v>1</v>
      </c>
      <c r="BV238">
        <v>1</v>
      </c>
      <c r="BW238">
        <v>1</v>
      </c>
      <c r="BX238">
        <v>1</v>
      </c>
      <c r="BY238" t="s">
        <v>3</v>
      </c>
      <c r="BZ238">
        <v>0</v>
      </c>
      <c r="CA238">
        <v>0</v>
      </c>
      <c r="CB238" t="s">
        <v>3</v>
      </c>
      <c r="CE238">
        <v>0</v>
      </c>
      <c r="CF238">
        <v>0</v>
      </c>
      <c r="CG238">
        <v>0</v>
      </c>
      <c r="CM238">
        <v>0</v>
      </c>
      <c r="CN238" t="s">
        <v>3</v>
      </c>
      <c r="CO238">
        <v>0</v>
      </c>
      <c r="CP238">
        <f t="shared" si="199"/>
        <v>-2078.2800000000002</v>
      </c>
      <c r="CQ238">
        <f t="shared" si="200"/>
        <v>1039.1399999999999</v>
      </c>
      <c r="CR238">
        <f t="shared" si="201"/>
        <v>0</v>
      </c>
      <c r="CS238">
        <f t="shared" si="202"/>
        <v>0</v>
      </c>
      <c r="CT238">
        <f t="shared" si="203"/>
        <v>0</v>
      </c>
      <c r="CU238">
        <f t="shared" si="204"/>
        <v>0</v>
      </c>
      <c r="CV238">
        <f t="shared" si="205"/>
        <v>0</v>
      </c>
      <c r="CW238">
        <f t="shared" si="206"/>
        <v>0</v>
      </c>
      <c r="CX238">
        <f t="shared" si="207"/>
        <v>0</v>
      </c>
      <c r="CY238">
        <f t="shared" si="208"/>
        <v>0</v>
      </c>
      <c r="CZ238">
        <f t="shared" si="209"/>
        <v>0</v>
      </c>
      <c r="DC238" t="s">
        <v>3</v>
      </c>
      <c r="DD238" t="s">
        <v>3</v>
      </c>
      <c r="DE238" t="s">
        <v>3</v>
      </c>
      <c r="DF238" t="s">
        <v>3</v>
      </c>
      <c r="DG238" t="s">
        <v>3</v>
      </c>
      <c r="DH238" t="s">
        <v>3</v>
      </c>
      <c r="DI238" t="s">
        <v>3</v>
      </c>
      <c r="DJ238" t="s">
        <v>3</v>
      </c>
      <c r="DK238" t="s">
        <v>3</v>
      </c>
      <c r="DL238" t="s">
        <v>3</v>
      </c>
      <c r="DM238" t="s">
        <v>3</v>
      </c>
      <c r="DN238">
        <v>0</v>
      </c>
      <c r="DO238">
        <v>0</v>
      </c>
      <c r="DP238">
        <v>1</v>
      </c>
      <c r="DQ238">
        <v>1</v>
      </c>
      <c r="DU238">
        <v>1005</v>
      </c>
      <c r="DV238" t="s">
        <v>155</v>
      </c>
      <c r="DW238" t="s">
        <v>155</v>
      </c>
      <c r="DX238">
        <v>1</v>
      </c>
      <c r="DZ238" t="s">
        <v>3</v>
      </c>
      <c r="EA238" t="s">
        <v>3</v>
      </c>
      <c r="EB238" t="s">
        <v>3</v>
      </c>
      <c r="EC238" t="s">
        <v>3</v>
      </c>
      <c r="EE238">
        <v>29085443</v>
      </c>
      <c r="EF238">
        <v>8</v>
      </c>
      <c r="EG238" t="s">
        <v>144</v>
      </c>
      <c r="EH238">
        <v>0</v>
      </c>
      <c r="EI238" t="s">
        <v>3</v>
      </c>
      <c r="EJ238">
        <v>1</v>
      </c>
      <c r="EK238">
        <v>500001</v>
      </c>
      <c r="EL238" t="s">
        <v>145</v>
      </c>
      <c r="EM238" t="s">
        <v>146</v>
      </c>
      <c r="EO238" t="s">
        <v>3</v>
      </c>
      <c r="EQ238">
        <v>32768</v>
      </c>
      <c r="ER238">
        <v>207</v>
      </c>
      <c r="ES238">
        <v>207</v>
      </c>
      <c r="ET238">
        <v>0</v>
      </c>
      <c r="EU238">
        <v>0</v>
      </c>
      <c r="EV238">
        <v>0</v>
      </c>
      <c r="EW238">
        <v>0</v>
      </c>
      <c r="EX238">
        <v>0</v>
      </c>
      <c r="FQ238">
        <v>0</v>
      </c>
      <c r="FR238">
        <f t="shared" si="210"/>
        <v>0</v>
      </c>
      <c r="FS238">
        <v>0</v>
      </c>
      <c r="FX238">
        <v>0</v>
      </c>
      <c r="FY238">
        <v>0</v>
      </c>
      <c r="GA238" t="s">
        <v>3</v>
      </c>
      <c r="GD238">
        <v>1</v>
      </c>
      <c r="GF238">
        <v>-172969429</v>
      </c>
      <c r="GG238">
        <v>2</v>
      </c>
      <c r="GH238">
        <v>1</v>
      </c>
      <c r="GI238">
        <v>2</v>
      </c>
      <c r="GJ238">
        <v>0</v>
      </c>
      <c r="GK238">
        <v>0</v>
      </c>
      <c r="GL238">
        <f t="shared" si="211"/>
        <v>0</v>
      </c>
      <c r="GM238">
        <f t="shared" si="212"/>
        <v>-2078.2800000000002</v>
      </c>
      <c r="GN238">
        <f t="shared" si="213"/>
        <v>-2078.2800000000002</v>
      </c>
      <c r="GO238">
        <f t="shared" si="214"/>
        <v>0</v>
      </c>
      <c r="GP238">
        <f t="shared" si="215"/>
        <v>0</v>
      </c>
      <c r="GR238">
        <v>0</v>
      </c>
      <c r="GS238">
        <v>0</v>
      </c>
      <c r="GT238">
        <v>0</v>
      </c>
      <c r="GU238" t="s">
        <v>3</v>
      </c>
      <c r="GV238">
        <f t="shared" si="216"/>
        <v>0</v>
      </c>
      <c r="GW238">
        <v>1</v>
      </c>
      <c r="GX238">
        <f t="shared" si="217"/>
        <v>0</v>
      </c>
      <c r="HA238">
        <v>0</v>
      </c>
      <c r="HB238">
        <v>0</v>
      </c>
      <c r="HC238">
        <f t="shared" si="218"/>
        <v>0</v>
      </c>
      <c r="HE238" t="s">
        <v>3</v>
      </c>
      <c r="HF238" t="s">
        <v>3</v>
      </c>
      <c r="HM238" t="s">
        <v>3</v>
      </c>
      <c r="IK238">
        <v>0</v>
      </c>
    </row>
    <row r="239" spans="1:245">
      <c r="A239">
        <v>17</v>
      </c>
      <c r="B239">
        <v>1</v>
      </c>
      <c r="C239">
        <f>ROW(SmtRes!A217)</f>
        <v>217</v>
      </c>
      <c r="D239">
        <f>ROW(EtalonRes!A209)</f>
        <v>209</v>
      </c>
      <c r="E239" t="s">
        <v>49</v>
      </c>
      <c r="F239" t="s">
        <v>180</v>
      </c>
      <c r="G239" t="s">
        <v>181</v>
      </c>
      <c r="H239" t="s">
        <v>182</v>
      </c>
      <c r="I239">
        <f>ROUND(5/100,9)</f>
        <v>0.05</v>
      </c>
      <c r="J239">
        <v>0</v>
      </c>
      <c r="K239">
        <f>ROUND(5/100,9)</f>
        <v>0.05</v>
      </c>
      <c r="O239">
        <f t="shared" si="184"/>
        <v>288.70999999999998</v>
      </c>
      <c r="P239">
        <f t="shared" si="185"/>
        <v>181.26</v>
      </c>
      <c r="Q239">
        <f t="shared" si="186"/>
        <v>1.87</v>
      </c>
      <c r="R239">
        <f t="shared" si="187"/>
        <v>0</v>
      </c>
      <c r="S239">
        <f t="shared" si="188"/>
        <v>105.58</v>
      </c>
      <c r="T239">
        <f t="shared" si="189"/>
        <v>0</v>
      </c>
      <c r="U239">
        <f t="shared" si="190"/>
        <v>0.39100000000000001</v>
      </c>
      <c r="V239">
        <f t="shared" si="191"/>
        <v>0</v>
      </c>
      <c r="W239">
        <f t="shared" si="192"/>
        <v>0</v>
      </c>
      <c r="X239">
        <f t="shared" si="193"/>
        <v>95.02</v>
      </c>
      <c r="Y239">
        <f t="shared" si="194"/>
        <v>45.4</v>
      </c>
      <c r="AA239">
        <v>35863109</v>
      </c>
      <c r="AB239">
        <f t="shared" si="195"/>
        <v>516.04</v>
      </c>
      <c r="AC239">
        <f t="shared" si="196"/>
        <v>448.66</v>
      </c>
      <c r="AD239">
        <f>ROUND((((ET239)-(EU239))+AE239),2)</f>
        <v>3.49</v>
      </c>
      <c r="AE239">
        <f t="shared" si="219"/>
        <v>0</v>
      </c>
      <c r="AF239">
        <f t="shared" si="219"/>
        <v>63.89</v>
      </c>
      <c r="AG239">
        <f t="shared" si="197"/>
        <v>0</v>
      </c>
      <c r="AH239">
        <f t="shared" si="220"/>
        <v>7.82</v>
      </c>
      <c r="AI239">
        <f t="shared" si="220"/>
        <v>0</v>
      </c>
      <c r="AJ239">
        <f t="shared" si="198"/>
        <v>0</v>
      </c>
      <c r="AK239">
        <v>516.04</v>
      </c>
      <c r="AL239">
        <v>448.66</v>
      </c>
      <c r="AM239">
        <v>3.49</v>
      </c>
      <c r="AN239">
        <v>0</v>
      </c>
      <c r="AO239">
        <v>63.89</v>
      </c>
      <c r="AP239">
        <v>0</v>
      </c>
      <c r="AQ239">
        <v>7.82</v>
      </c>
      <c r="AR239">
        <v>0</v>
      </c>
      <c r="AS239">
        <v>0</v>
      </c>
      <c r="AT239">
        <v>90</v>
      </c>
      <c r="AU239">
        <v>43</v>
      </c>
      <c r="AV239">
        <v>1</v>
      </c>
      <c r="AW239">
        <v>1</v>
      </c>
      <c r="AZ239">
        <v>1</v>
      </c>
      <c r="BA239">
        <v>33.049999999999997</v>
      </c>
      <c r="BB239">
        <v>10.69</v>
      </c>
      <c r="BC239">
        <v>8.08</v>
      </c>
      <c r="BD239" t="s">
        <v>3</v>
      </c>
      <c r="BE239" t="s">
        <v>3</v>
      </c>
      <c r="BF239" t="s">
        <v>3</v>
      </c>
      <c r="BG239" t="s">
        <v>3</v>
      </c>
      <c r="BH239">
        <v>0</v>
      </c>
      <c r="BI239">
        <v>1</v>
      </c>
      <c r="BJ239" t="s">
        <v>183</v>
      </c>
      <c r="BM239">
        <v>10001</v>
      </c>
      <c r="BN239">
        <v>0</v>
      </c>
      <c r="BO239" t="s">
        <v>180</v>
      </c>
      <c r="BP239">
        <v>1</v>
      </c>
      <c r="BQ239">
        <v>2</v>
      </c>
      <c r="BR239">
        <v>0</v>
      </c>
      <c r="BS239">
        <v>33.049999999999997</v>
      </c>
      <c r="BT239">
        <v>1</v>
      </c>
      <c r="BU239">
        <v>1</v>
      </c>
      <c r="BV239">
        <v>1</v>
      </c>
      <c r="BW239">
        <v>1</v>
      </c>
      <c r="BX239">
        <v>1</v>
      </c>
      <c r="BY239" t="s">
        <v>3</v>
      </c>
      <c r="BZ239">
        <v>118</v>
      </c>
      <c r="CA239">
        <v>63</v>
      </c>
      <c r="CB239" t="s">
        <v>3</v>
      </c>
      <c r="CE239">
        <v>0</v>
      </c>
      <c r="CF239">
        <v>0</v>
      </c>
      <c r="CG239">
        <v>0</v>
      </c>
      <c r="CM239">
        <v>0</v>
      </c>
      <c r="CN239" t="s">
        <v>3</v>
      </c>
      <c r="CO239">
        <v>0</v>
      </c>
      <c r="CP239">
        <f t="shared" si="199"/>
        <v>288.70999999999998</v>
      </c>
      <c r="CQ239">
        <f t="shared" si="200"/>
        <v>3625.1728000000003</v>
      </c>
      <c r="CR239">
        <f t="shared" si="201"/>
        <v>37.308100000000003</v>
      </c>
      <c r="CS239">
        <f t="shared" si="202"/>
        <v>0</v>
      </c>
      <c r="CT239">
        <f t="shared" si="203"/>
        <v>2111.5645</v>
      </c>
      <c r="CU239">
        <f t="shared" si="204"/>
        <v>0</v>
      </c>
      <c r="CV239">
        <f t="shared" si="205"/>
        <v>7.82</v>
      </c>
      <c r="CW239">
        <f t="shared" si="206"/>
        <v>0</v>
      </c>
      <c r="CX239">
        <f t="shared" si="207"/>
        <v>0</v>
      </c>
      <c r="CY239">
        <f t="shared" si="208"/>
        <v>95.022000000000006</v>
      </c>
      <c r="CZ239">
        <f t="shared" si="209"/>
        <v>45.399399999999993</v>
      </c>
      <c r="DC239" t="s">
        <v>3</v>
      </c>
      <c r="DD239" t="s">
        <v>3</v>
      </c>
      <c r="DE239" t="s">
        <v>3</v>
      </c>
      <c r="DF239" t="s">
        <v>3</v>
      </c>
      <c r="DG239" t="s">
        <v>3</v>
      </c>
      <c r="DH239" t="s">
        <v>3</v>
      </c>
      <c r="DI239" t="s">
        <v>3</v>
      </c>
      <c r="DJ239" t="s">
        <v>3</v>
      </c>
      <c r="DK239" t="s">
        <v>3</v>
      </c>
      <c r="DL239" t="s">
        <v>3</v>
      </c>
      <c r="DM239" t="s">
        <v>3</v>
      </c>
      <c r="DN239">
        <v>0</v>
      </c>
      <c r="DO239">
        <v>0</v>
      </c>
      <c r="DP239">
        <v>1</v>
      </c>
      <c r="DQ239">
        <v>1</v>
      </c>
      <c r="DU239">
        <v>1013</v>
      </c>
      <c r="DV239" t="s">
        <v>182</v>
      </c>
      <c r="DW239" t="s">
        <v>182</v>
      </c>
      <c r="DX239">
        <v>1</v>
      </c>
      <c r="DZ239" t="s">
        <v>3</v>
      </c>
      <c r="EA239" t="s">
        <v>3</v>
      </c>
      <c r="EB239" t="s">
        <v>3</v>
      </c>
      <c r="EC239" t="s">
        <v>3</v>
      </c>
      <c r="EE239">
        <v>29085510</v>
      </c>
      <c r="EF239">
        <v>2</v>
      </c>
      <c r="EG239" t="s">
        <v>135</v>
      </c>
      <c r="EH239">
        <v>0</v>
      </c>
      <c r="EI239" t="s">
        <v>3</v>
      </c>
      <c r="EJ239">
        <v>1</v>
      </c>
      <c r="EK239">
        <v>10001</v>
      </c>
      <c r="EL239" t="s">
        <v>136</v>
      </c>
      <c r="EM239" t="s">
        <v>137</v>
      </c>
      <c r="EO239" t="s">
        <v>3</v>
      </c>
      <c r="EQ239">
        <v>0</v>
      </c>
      <c r="ER239">
        <v>516.04</v>
      </c>
      <c r="ES239">
        <v>448.66</v>
      </c>
      <c r="ET239">
        <v>3.49</v>
      </c>
      <c r="EU239">
        <v>0</v>
      </c>
      <c r="EV239">
        <v>63.89</v>
      </c>
      <c r="EW239">
        <v>7.82</v>
      </c>
      <c r="EX239">
        <v>0</v>
      </c>
      <c r="EY239">
        <v>0</v>
      </c>
      <c r="FQ239">
        <v>0</v>
      </c>
      <c r="FR239">
        <f t="shared" si="210"/>
        <v>0</v>
      </c>
      <c r="FS239">
        <v>0</v>
      </c>
      <c r="FT239" t="s">
        <v>139</v>
      </c>
      <c r="FU239" t="s">
        <v>25</v>
      </c>
      <c r="FV239" t="s">
        <v>25</v>
      </c>
      <c r="FW239" t="s">
        <v>26</v>
      </c>
      <c r="FX239">
        <v>106.2</v>
      </c>
      <c r="FY239">
        <v>53.55</v>
      </c>
      <c r="GA239" t="s">
        <v>3</v>
      </c>
      <c r="GD239">
        <v>1</v>
      </c>
      <c r="GF239">
        <v>-1011738298</v>
      </c>
      <c r="GG239">
        <v>2</v>
      </c>
      <c r="GH239">
        <v>1</v>
      </c>
      <c r="GI239">
        <v>2</v>
      </c>
      <c r="GJ239">
        <v>0</v>
      </c>
      <c r="GK239">
        <v>0</v>
      </c>
      <c r="GL239">
        <f t="shared" si="211"/>
        <v>0</v>
      </c>
      <c r="GM239">
        <f t="shared" si="212"/>
        <v>429.13</v>
      </c>
      <c r="GN239">
        <f t="shared" si="213"/>
        <v>429.13</v>
      </c>
      <c r="GO239">
        <f t="shared" si="214"/>
        <v>0</v>
      </c>
      <c r="GP239">
        <f t="shared" si="215"/>
        <v>0</v>
      </c>
      <c r="GR239">
        <v>0</v>
      </c>
      <c r="GS239">
        <v>3</v>
      </c>
      <c r="GT239">
        <v>0</v>
      </c>
      <c r="GU239" t="s">
        <v>3</v>
      </c>
      <c r="GV239">
        <f t="shared" si="216"/>
        <v>0</v>
      </c>
      <c r="GW239">
        <v>1</v>
      </c>
      <c r="GX239">
        <f t="shared" si="217"/>
        <v>0</v>
      </c>
      <c r="HA239">
        <v>0</v>
      </c>
      <c r="HB239">
        <v>0</v>
      </c>
      <c r="HC239">
        <f t="shared" si="218"/>
        <v>0</v>
      </c>
      <c r="HE239" t="s">
        <v>3</v>
      </c>
      <c r="HF239" t="s">
        <v>3</v>
      </c>
      <c r="HM239" t="s">
        <v>3</v>
      </c>
      <c r="IK239">
        <v>0</v>
      </c>
    </row>
    <row r="240" spans="1:245">
      <c r="A240">
        <v>17</v>
      </c>
      <c r="B240">
        <v>1</v>
      </c>
      <c r="C240">
        <f>ROW(SmtRes!A224)</f>
        <v>224</v>
      </c>
      <c r="D240">
        <f>ROW(EtalonRes!A216)</f>
        <v>216</v>
      </c>
      <c r="E240" t="s">
        <v>62</v>
      </c>
      <c r="F240" t="s">
        <v>184</v>
      </c>
      <c r="G240" t="s">
        <v>185</v>
      </c>
      <c r="H240" t="s">
        <v>186</v>
      </c>
      <c r="I240">
        <f>ROUND(9.4/100,9)</f>
        <v>9.4E-2</v>
      </c>
      <c r="J240">
        <v>0</v>
      </c>
      <c r="K240">
        <f>ROUND(9.4/100,9)</f>
        <v>9.4E-2</v>
      </c>
      <c r="O240">
        <f t="shared" si="184"/>
        <v>1698.81</v>
      </c>
      <c r="P240">
        <f t="shared" si="185"/>
        <v>570.91999999999996</v>
      </c>
      <c r="Q240">
        <f t="shared" si="186"/>
        <v>38.71</v>
      </c>
      <c r="R240">
        <f t="shared" si="187"/>
        <v>9.44</v>
      </c>
      <c r="S240">
        <f t="shared" si="188"/>
        <v>1089.18</v>
      </c>
      <c r="T240">
        <f t="shared" si="189"/>
        <v>0</v>
      </c>
      <c r="U240">
        <f t="shared" si="190"/>
        <v>3.8634939999999998</v>
      </c>
      <c r="V240">
        <f t="shared" si="191"/>
        <v>2.1149999999999999E-2</v>
      </c>
      <c r="W240">
        <f t="shared" si="192"/>
        <v>0</v>
      </c>
      <c r="X240">
        <f t="shared" si="193"/>
        <v>1032.7</v>
      </c>
      <c r="Y240">
        <f t="shared" si="194"/>
        <v>560.29999999999995</v>
      </c>
      <c r="AA240">
        <v>35863109</v>
      </c>
      <c r="AB240">
        <f t="shared" si="195"/>
        <v>2121.66</v>
      </c>
      <c r="AC240">
        <f t="shared" si="196"/>
        <v>1735.32</v>
      </c>
      <c r="AD240">
        <f>ROUND(((((ET240*1.25))-((EU240*1.25)))+AE240),2)</f>
        <v>35.75</v>
      </c>
      <c r="AE240">
        <f>ROUND(((EU240*1.25)),2)</f>
        <v>3.04</v>
      </c>
      <c r="AF240">
        <f>ROUND(((EV240*1.15)),2)</f>
        <v>350.59</v>
      </c>
      <c r="AG240">
        <f t="shared" si="197"/>
        <v>0</v>
      </c>
      <c r="AH240">
        <f>((EW240*1.15))</f>
        <v>41.100999999999999</v>
      </c>
      <c r="AI240">
        <f>((EX240*1.25))</f>
        <v>0.22499999999999998</v>
      </c>
      <c r="AJ240">
        <f t="shared" si="198"/>
        <v>0</v>
      </c>
      <c r="AK240">
        <v>2068.7800000000002</v>
      </c>
      <c r="AL240">
        <v>1735.32</v>
      </c>
      <c r="AM240">
        <v>28.6</v>
      </c>
      <c r="AN240">
        <v>2.4300000000000002</v>
      </c>
      <c r="AO240">
        <v>304.86</v>
      </c>
      <c r="AP240">
        <v>0</v>
      </c>
      <c r="AQ240">
        <v>35.74</v>
      </c>
      <c r="AR240">
        <v>0.18</v>
      </c>
      <c r="AS240">
        <v>0</v>
      </c>
      <c r="AT240">
        <v>94</v>
      </c>
      <c r="AU240">
        <v>51</v>
      </c>
      <c r="AV240">
        <v>1</v>
      </c>
      <c r="AW240">
        <v>1</v>
      </c>
      <c r="AZ240">
        <v>1</v>
      </c>
      <c r="BA240">
        <v>33.049999999999997</v>
      </c>
      <c r="BB240">
        <v>11.52</v>
      </c>
      <c r="BC240">
        <v>3.5</v>
      </c>
      <c r="BD240" t="s">
        <v>3</v>
      </c>
      <c r="BE240" t="s">
        <v>3</v>
      </c>
      <c r="BF240" t="s">
        <v>3</v>
      </c>
      <c r="BG240" t="s">
        <v>3</v>
      </c>
      <c r="BH240">
        <v>0</v>
      </c>
      <c r="BI240">
        <v>1</v>
      </c>
      <c r="BJ240" t="s">
        <v>187</v>
      </c>
      <c r="BM240">
        <v>11001</v>
      </c>
      <c r="BN240">
        <v>0</v>
      </c>
      <c r="BO240" t="s">
        <v>184</v>
      </c>
      <c r="BP240">
        <v>1</v>
      </c>
      <c r="BQ240">
        <v>2</v>
      </c>
      <c r="BR240">
        <v>0</v>
      </c>
      <c r="BS240">
        <v>33.049999999999997</v>
      </c>
      <c r="BT240">
        <v>1</v>
      </c>
      <c r="BU240">
        <v>1</v>
      </c>
      <c r="BV240">
        <v>1</v>
      </c>
      <c r="BW240">
        <v>1</v>
      </c>
      <c r="BX240">
        <v>1</v>
      </c>
      <c r="BY240" t="s">
        <v>3</v>
      </c>
      <c r="BZ240">
        <v>123</v>
      </c>
      <c r="CA240">
        <v>75</v>
      </c>
      <c r="CB240" t="s">
        <v>3</v>
      </c>
      <c r="CE240">
        <v>0</v>
      </c>
      <c r="CF240">
        <v>0</v>
      </c>
      <c r="CG240">
        <v>0</v>
      </c>
      <c r="CM240">
        <v>0</v>
      </c>
      <c r="CN240" t="s">
        <v>992</v>
      </c>
      <c r="CO240">
        <v>0</v>
      </c>
      <c r="CP240">
        <f t="shared" si="199"/>
        <v>1698.81</v>
      </c>
      <c r="CQ240">
        <f t="shared" si="200"/>
        <v>6073.62</v>
      </c>
      <c r="CR240">
        <f t="shared" si="201"/>
        <v>411.84</v>
      </c>
      <c r="CS240">
        <f t="shared" si="202"/>
        <v>100.47199999999999</v>
      </c>
      <c r="CT240">
        <f t="shared" si="203"/>
        <v>11586.999499999998</v>
      </c>
      <c r="CU240">
        <f t="shared" si="204"/>
        <v>0</v>
      </c>
      <c r="CV240">
        <f t="shared" si="205"/>
        <v>41.100999999999999</v>
      </c>
      <c r="CW240">
        <f t="shared" si="206"/>
        <v>0.22499999999999998</v>
      </c>
      <c r="CX240">
        <f t="shared" si="207"/>
        <v>0</v>
      </c>
      <c r="CY240">
        <f t="shared" si="208"/>
        <v>1032.7028</v>
      </c>
      <c r="CZ240">
        <f t="shared" si="209"/>
        <v>560.2962</v>
      </c>
      <c r="DC240" t="s">
        <v>3</v>
      </c>
      <c r="DD240" t="s">
        <v>3</v>
      </c>
      <c r="DE240" t="s">
        <v>133</v>
      </c>
      <c r="DF240" t="s">
        <v>133</v>
      </c>
      <c r="DG240" t="s">
        <v>134</v>
      </c>
      <c r="DH240" t="s">
        <v>3</v>
      </c>
      <c r="DI240" t="s">
        <v>134</v>
      </c>
      <c r="DJ240" t="s">
        <v>133</v>
      </c>
      <c r="DK240" t="s">
        <v>3</v>
      </c>
      <c r="DL240" t="s">
        <v>3</v>
      </c>
      <c r="DM240" t="s">
        <v>3</v>
      </c>
      <c r="DN240">
        <v>0</v>
      </c>
      <c r="DO240">
        <v>0</v>
      </c>
      <c r="DP240">
        <v>1</v>
      </c>
      <c r="DQ240">
        <v>1</v>
      </c>
      <c r="DU240">
        <v>1013</v>
      </c>
      <c r="DV240" t="s">
        <v>186</v>
      </c>
      <c r="DW240" t="s">
        <v>186</v>
      </c>
      <c r="DX240">
        <v>1</v>
      </c>
      <c r="DZ240" t="s">
        <v>3</v>
      </c>
      <c r="EA240" t="s">
        <v>3</v>
      </c>
      <c r="EB240" t="s">
        <v>3</v>
      </c>
      <c r="EC240" t="s">
        <v>3</v>
      </c>
      <c r="EE240">
        <v>29085511</v>
      </c>
      <c r="EF240">
        <v>2</v>
      </c>
      <c r="EG240" t="s">
        <v>135</v>
      </c>
      <c r="EH240">
        <v>0</v>
      </c>
      <c r="EI240" t="s">
        <v>3</v>
      </c>
      <c r="EJ240">
        <v>1</v>
      </c>
      <c r="EK240">
        <v>11001</v>
      </c>
      <c r="EL240" t="s">
        <v>23</v>
      </c>
      <c r="EM240" t="s">
        <v>188</v>
      </c>
      <c r="EO240" t="s">
        <v>138</v>
      </c>
      <c r="EQ240">
        <v>0</v>
      </c>
      <c r="ER240">
        <v>2068.7800000000002</v>
      </c>
      <c r="ES240">
        <v>1735.32</v>
      </c>
      <c r="ET240">
        <v>28.6</v>
      </c>
      <c r="EU240">
        <v>2.4300000000000002</v>
      </c>
      <c r="EV240">
        <v>304.86</v>
      </c>
      <c r="EW240">
        <v>35.74</v>
      </c>
      <c r="EX240">
        <v>0.18</v>
      </c>
      <c r="EY240">
        <v>0</v>
      </c>
      <c r="FQ240">
        <v>0</v>
      </c>
      <c r="FR240">
        <f t="shared" si="210"/>
        <v>0</v>
      </c>
      <c r="FS240">
        <v>0</v>
      </c>
      <c r="FT240" t="s">
        <v>139</v>
      </c>
      <c r="FU240" t="s">
        <v>25</v>
      </c>
      <c r="FV240" t="s">
        <v>25</v>
      </c>
      <c r="FW240" t="s">
        <v>26</v>
      </c>
      <c r="FX240">
        <v>110.7</v>
      </c>
      <c r="FY240">
        <v>63.75</v>
      </c>
      <c r="GA240" t="s">
        <v>3</v>
      </c>
      <c r="GD240">
        <v>1</v>
      </c>
      <c r="GF240">
        <v>-1478680915</v>
      </c>
      <c r="GG240">
        <v>2</v>
      </c>
      <c r="GH240">
        <v>1</v>
      </c>
      <c r="GI240">
        <v>2</v>
      </c>
      <c r="GJ240">
        <v>0</v>
      </c>
      <c r="GK240">
        <v>0</v>
      </c>
      <c r="GL240">
        <f t="shared" si="211"/>
        <v>0</v>
      </c>
      <c r="GM240">
        <f t="shared" si="212"/>
        <v>3291.81</v>
      </c>
      <c r="GN240">
        <f t="shared" si="213"/>
        <v>3291.81</v>
      </c>
      <c r="GO240">
        <f t="shared" si="214"/>
        <v>0</v>
      </c>
      <c r="GP240">
        <f t="shared" si="215"/>
        <v>0</v>
      </c>
      <c r="GR240">
        <v>0</v>
      </c>
      <c r="GS240">
        <v>3</v>
      </c>
      <c r="GT240">
        <v>0</v>
      </c>
      <c r="GU240" t="s">
        <v>3</v>
      </c>
      <c r="GV240">
        <f t="shared" si="216"/>
        <v>0</v>
      </c>
      <c r="GW240">
        <v>1</v>
      </c>
      <c r="GX240">
        <f t="shared" si="217"/>
        <v>0</v>
      </c>
      <c r="HA240">
        <v>0</v>
      </c>
      <c r="HB240">
        <v>0</v>
      </c>
      <c r="HC240">
        <f t="shared" si="218"/>
        <v>0</v>
      </c>
      <c r="HE240" t="s">
        <v>3</v>
      </c>
      <c r="HF240" t="s">
        <v>3</v>
      </c>
      <c r="HM240" t="s">
        <v>3</v>
      </c>
      <c r="IK240">
        <v>0</v>
      </c>
    </row>
    <row r="241" spans="1:245">
      <c r="A241">
        <v>17</v>
      </c>
      <c r="B241">
        <v>1</v>
      </c>
      <c r="C241">
        <f>ROW(SmtRes!A232)</f>
        <v>232</v>
      </c>
      <c r="D241">
        <f>ROW(EtalonRes!A224)</f>
        <v>224</v>
      </c>
      <c r="E241" t="s">
        <v>67</v>
      </c>
      <c r="F241" t="s">
        <v>189</v>
      </c>
      <c r="G241" t="s">
        <v>190</v>
      </c>
      <c r="H241" t="s">
        <v>38</v>
      </c>
      <c r="I241">
        <f>ROUND(9.4/100,9)</f>
        <v>9.4E-2</v>
      </c>
      <c r="J241">
        <v>0</v>
      </c>
      <c r="K241">
        <f>ROUND(9.4/100,9)</f>
        <v>9.4E-2</v>
      </c>
      <c r="O241">
        <f t="shared" si="184"/>
        <v>5891.07</v>
      </c>
      <c r="P241">
        <f t="shared" si="185"/>
        <v>3907.81</v>
      </c>
      <c r="Q241">
        <f t="shared" si="186"/>
        <v>132.82</v>
      </c>
      <c r="R241">
        <f t="shared" si="187"/>
        <v>30.41</v>
      </c>
      <c r="S241">
        <f t="shared" si="188"/>
        <v>1850.44</v>
      </c>
      <c r="T241">
        <f t="shared" si="189"/>
        <v>0</v>
      </c>
      <c r="U241">
        <f t="shared" si="190"/>
        <v>6.5638319999999988</v>
      </c>
      <c r="V241">
        <f t="shared" si="191"/>
        <v>6.8150000000000002E-2</v>
      </c>
      <c r="W241">
        <f t="shared" si="192"/>
        <v>0</v>
      </c>
      <c r="X241">
        <f t="shared" si="193"/>
        <v>1768</v>
      </c>
      <c r="Y241">
        <f t="shared" si="194"/>
        <v>959.23</v>
      </c>
      <c r="AA241">
        <v>35863109</v>
      </c>
      <c r="AB241">
        <f t="shared" si="195"/>
        <v>7074.5</v>
      </c>
      <c r="AC241">
        <f t="shared" si="196"/>
        <v>6356.64</v>
      </c>
      <c r="AD241">
        <f>ROUND(((((ET241*1.25))-((EU241*1.25)))+AE241),2)</f>
        <v>122.23</v>
      </c>
      <c r="AE241">
        <f>ROUND(((EU241*1.25)),2)</f>
        <v>9.7899999999999991</v>
      </c>
      <c r="AF241">
        <f>ROUND(((EV241*1.15)),2)</f>
        <v>595.63</v>
      </c>
      <c r="AG241">
        <f t="shared" si="197"/>
        <v>0</v>
      </c>
      <c r="AH241">
        <f>((EW241*1.15))</f>
        <v>69.827999999999989</v>
      </c>
      <c r="AI241">
        <f>((EX241*1.25))</f>
        <v>0.72499999999999998</v>
      </c>
      <c r="AJ241">
        <f t="shared" si="198"/>
        <v>0</v>
      </c>
      <c r="AK241">
        <v>6972.36</v>
      </c>
      <c r="AL241">
        <v>6356.64</v>
      </c>
      <c r="AM241">
        <v>97.78</v>
      </c>
      <c r="AN241">
        <v>7.83</v>
      </c>
      <c r="AO241">
        <v>517.94000000000005</v>
      </c>
      <c r="AP241">
        <v>0</v>
      </c>
      <c r="AQ241">
        <v>60.72</v>
      </c>
      <c r="AR241">
        <v>0.57999999999999996</v>
      </c>
      <c r="AS241">
        <v>0</v>
      </c>
      <c r="AT241">
        <v>94</v>
      </c>
      <c r="AU241">
        <v>51</v>
      </c>
      <c r="AV241">
        <v>1</v>
      </c>
      <c r="AW241">
        <v>1</v>
      </c>
      <c r="AZ241">
        <v>1</v>
      </c>
      <c r="BA241">
        <v>33.049999999999997</v>
      </c>
      <c r="BB241">
        <v>11.56</v>
      </c>
      <c r="BC241">
        <v>6.54</v>
      </c>
      <c r="BD241" t="s">
        <v>3</v>
      </c>
      <c r="BE241" t="s">
        <v>3</v>
      </c>
      <c r="BF241" t="s">
        <v>3</v>
      </c>
      <c r="BG241" t="s">
        <v>3</v>
      </c>
      <c r="BH241">
        <v>0</v>
      </c>
      <c r="BI241">
        <v>1</v>
      </c>
      <c r="BJ241" t="s">
        <v>191</v>
      </c>
      <c r="BM241">
        <v>11001</v>
      </c>
      <c r="BN241">
        <v>0</v>
      </c>
      <c r="BO241" t="s">
        <v>189</v>
      </c>
      <c r="BP241">
        <v>1</v>
      </c>
      <c r="BQ241">
        <v>2</v>
      </c>
      <c r="BR241">
        <v>0</v>
      </c>
      <c r="BS241">
        <v>33.049999999999997</v>
      </c>
      <c r="BT241">
        <v>1</v>
      </c>
      <c r="BU241">
        <v>1</v>
      </c>
      <c r="BV241">
        <v>1</v>
      </c>
      <c r="BW241">
        <v>1</v>
      </c>
      <c r="BX241">
        <v>1</v>
      </c>
      <c r="BY241" t="s">
        <v>3</v>
      </c>
      <c r="BZ241">
        <v>123</v>
      </c>
      <c r="CA241">
        <v>75</v>
      </c>
      <c r="CB241" t="s">
        <v>3</v>
      </c>
      <c r="CE241">
        <v>0</v>
      </c>
      <c r="CF241">
        <v>0</v>
      </c>
      <c r="CG241">
        <v>0</v>
      </c>
      <c r="CM241">
        <v>0</v>
      </c>
      <c r="CN241" t="s">
        <v>3</v>
      </c>
      <c r="CO241">
        <v>0</v>
      </c>
      <c r="CP241">
        <f t="shared" si="199"/>
        <v>5891.07</v>
      </c>
      <c r="CQ241">
        <f t="shared" si="200"/>
        <v>41572.425600000002</v>
      </c>
      <c r="CR241">
        <f t="shared" si="201"/>
        <v>1412.9788000000001</v>
      </c>
      <c r="CS241">
        <f t="shared" si="202"/>
        <v>323.55949999999996</v>
      </c>
      <c r="CT241">
        <f t="shared" si="203"/>
        <v>19685.571499999998</v>
      </c>
      <c r="CU241">
        <f t="shared" si="204"/>
        <v>0</v>
      </c>
      <c r="CV241">
        <f t="shared" si="205"/>
        <v>69.827999999999989</v>
      </c>
      <c r="CW241">
        <f t="shared" si="206"/>
        <v>0.72499999999999998</v>
      </c>
      <c r="CX241">
        <f t="shared" si="207"/>
        <v>0</v>
      </c>
      <c r="CY241">
        <f t="shared" si="208"/>
        <v>1767.9990000000003</v>
      </c>
      <c r="CZ241">
        <f t="shared" si="209"/>
        <v>959.23350000000005</v>
      </c>
      <c r="DC241" t="s">
        <v>3</v>
      </c>
      <c r="DD241" t="s">
        <v>3</v>
      </c>
      <c r="DE241" t="s">
        <v>133</v>
      </c>
      <c r="DF241" t="s">
        <v>133</v>
      </c>
      <c r="DG241" t="s">
        <v>134</v>
      </c>
      <c r="DH241" t="s">
        <v>3</v>
      </c>
      <c r="DI241" t="s">
        <v>134</v>
      </c>
      <c r="DJ241" t="s">
        <v>133</v>
      </c>
      <c r="DK241" t="s">
        <v>3</v>
      </c>
      <c r="DL241" t="s">
        <v>3</v>
      </c>
      <c r="DM241" t="s">
        <v>3</v>
      </c>
      <c r="DN241">
        <v>0</v>
      </c>
      <c r="DO241">
        <v>0</v>
      </c>
      <c r="DP241">
        <v>1</v>
      </c>
      <c r="DQ241">
        <v>1</v>
      </c>
      <c r="DU241">
        <v>1013</v>
      </c>
      <c r="DV241" t="s">
        <v>38</v>
      </c>
      <c r="DW241" t="s">
        <v>38</v>
      </c>
      <c r="DX241">
        <v>1</v>
      </c>
      <c r="DZ241" t="s">
        <v>3</v>
      </c>
      <c r="EA241" t="s">
        <v>3</v>
      </c>
      <c r="EB241" t="s">
        <v>3</v>
      </c>
      <c r="EC241" t="s">
        <v>3</v>
      </c>
      <c r="EE241">
        <v>29085511</v>
      </c>
      <c r="EF241">
        <v>2</v>
      </c>
      <c r="EG241" t="s">
        <v>135</v>
      </c>
      <c r="EH241">
        <v>0</v>
      </c>
      <c r="EI241" t="s">
        <v>3</v>
      </c>
      <c r="EJ241">
        <v>1</v>
      </c>
      <c r="EK241">
        <v>11001</v>
      </c>
      <c r="EL241" t="s">
        <v>23</v>
      </c>
      <c r="EM241" t="s">
        <v>188</v>
      </c>
      <c r="EO241" t="s">
        <v>3</v>
      </c>
      <c r="EQ241">
        <v>0</v>
      </c>
      <c r="ER241">
        <v>6972.36</v>
      </c>
      <c r="ES241">
        <v>6356.64</v>
      </c>
      <c r="ET241">
        <v>97.78</v>
      </c>
      <c r="EU241">
        <v>7.83</v>
      </c>
      <c r="EV241">
        <v>517.94000000000005</v>
      </c>
      <c r="EW241">
        <v>60.72</v>
      </c>
      <c r="EX241">
        <v>0.57999999999999996</v>
      </c>
      <c r="EY241">
        <v>0</v>
      </c>
      <c r="FQ241">
        <v>0</v>
      </c>
      <c r="FR241">
        <f t="shared" si="210"/>
        <v>0</v>
      </c>
      <c r="FS241">
        <v>0</v>
      </c>
      <c r="FT241" t="s">
        <v>139</v>
      </c>
      <c r="FU241" t="s">
        <v>25</v>
      </c>
      <c r="FV241" t="s">
        <v>25</v>
      </c>
      <c r="FW241" t="s">
        <v>26</v>
      </c>
      <c r="FX241">
        <v>110.7</v>
      </c>
      <c r="FY241">
        <v>63.75</v>
      </c>
      <c r="GA241" t="s">
        <v>3</v>
      </c>
      <c r="GD241">
        <v>1</v>
      </c>
      <c r="GF241">
        <v>1837524583</v>
      </c>
      <c r="GG241">
        <v>2</v>
      </c>
      <c r="GH241">
        <v>1</v>
      </c>
      <c r="GI241">
        <v>2</v>
      </c>
      <c r="GJ241">
        <v>0</v>
      </c>
      <c r="GK241">
        <v>0</v>
      </c>
      <c r="GL241">
        <f t="shared" si="211"/>
        <v>0</v>
      </c>
      <c r="GM241">
        <f t="shared" si="212"/>
        <v>8618.2999999999993</v>
      </c>
      <c r="GN241">
        <f t="shared" si="213"/>
        <v>8618.2999999999993</v>
      </c>
      <c r="GO241">
        <f t="shared" si="214"/>
        <v>0</v>
      </c>
      <c r="GP241">
        <f t="shared" si="215"/>
        <v>0</v>
      </c>
      <c r="GR241">
        <v>0</v>
      </c>
      <c r="GS241">
        <v>3</v>
      </c>
      <c r="GT241">
        <v>0</v>
      </c>
      <c r="GU241" t="s">
        <v>3</v>
      </c>
      <c r="GV241">
        <f t="shared" si="216"/>
        <v>0</v>
      </c>
      <c r="GW241">
        <v>1</v>
      </c>
      <c r="GX241">
        <f t="shared" si="217"/>
        <v>0</v>
      </c>
      <c r="HA241">
        <v>0</v>
      </c>
      <c r="HB241">
        <v>0</v>
      </c>
      <c r="HC241">
        <f t="shared" si="218"/>
        <v>0</v>
      </c>
      <c r="HE241" t="s">
        <v>3</v>
      </c>
      <c r="HF241" t="s">
        <v>3</v>
      </c>
      <c r="HM241" t="s">
        <v>3</v>
      </c>
      <c r="IK241">
        <v>0</v>
      </c>
    </row>
    <row r="242" spans="1:245">
      <c r="A242">
        <v>17</v>
      </c>
      <c r="B242">
        <v>1</v>
      </c>
      <c r="C242">
        <f>ROW(SmtRes!A239)</f>
        <v>239</v>
      </c>
      <c r="D242">
        <f>ROW(EtalonRes!A231)</f>
        <v>231</v>
      </c>
      <c r="E242" t="s">
        <v>195</v>
      </c>
      <c r="F242" t="s">
        <v>192</v>
      </c>
      <c r="G242" t="s">
        <v>193</v>
      </c>
      <c r="H242" t="s">
        <v>186</v>
      </c>
      <c r="I242">
        <f>ROUND(9.4/100,9)</f>
        <v>9.4E-2</v>
      </c>
      <c r="J242">
        <v>0</v>
      </c>
      <c r="K242">
        <f>ROUND(9.4/100,9)</f>
        <v>9.4E-2</v>
      </c>
      <c r="O242">
        <f t="shared" si="184"/>
        <v>4472.51</v>
      </c>
      <c r="P242">
        <f t="shared" si="185"/>
        <v>3080.96</v>
      </c>
      <c r="Q242">
        <f t="shared" si="186"/>
        <v>479.11</v>
      </c>
      <c r="R242">
        <f t="shared" si="187"/>
        <v>261.74</v>
      </c>
      <c r="S242">
        <f t="shared" si="188"/>
        <v>912.44</v>
      </c>
      <c r="T242">
        <f t="shared" si="189"/>
        <v>0</v>
      </c>
      <c r="U242">
        <f t="shared" si="190"/>
        <v>3.3792059999999999</v>
      </c>
      <c r="V242">
        <f t="shared" si="191"/>
        <v>0.78725000000000001</v>
      </c>
      <c r="W242">
        <f t="shared" si="192"/>
        <v>0</v>
      </c>
      <c r="X242">
        <f t="shared" si="193"/>
        <v>1103.73</v>
      </c>
      <c r="Y242">
        <f t="shared" si="194"/>
        <v>598.83000000000004</v>
      </c>
      <c r="AA242">
        <v>35863109</v>
      </c>
      <c r="AB242">
        <f t="shared" si="195"/>
        <v>6346.71</v>
      </c>
      <c r="AC242">
        <f t="shared" si="196"/>
        <v>5583.68</v>
      </c>
      <c r="AD242">
        <f>ROUND(((((ET242*1.25))-((EU242*1.25)))+AE242),2)</f>
        <v>469.33</v>
      </c>
      <c r="AE242">
        <f>ROUND(((EU242*1.25)),2)</f>
        <v>84.25</v>
      </c>
      <c r="AF242">
        <f>ROUND(((EV242*1.15)),2)</f>
        <v>293.7</v>
      </c>
      <c r="AG242">
        <f t="shared" si="197"/>
        <v>0</v>
      </c>
      <c r="AH242">
        <f>((EW242*1.15))</f>
        <v>35.948999999999998</v>
      </c>
      <c r="AI242">
        <f>((EX242*1.25))</f>
        <v>8.375</v>
      </c>
      <c r="AJ242">
        <f t="shared" si="198"/>
        <v>0</v>
      </c>
      <c r="AK242">
        <v>6214.53</v>
      </c>
      <c r="AL242">
        <v>5583.68</v>
      </c>
      <c r="AM242">
        <v>375.46</v>
      </c>
      <c r="AN242">
        <v>67.400000000000006</v>
      </c>
      <c r="AO242">
        <v>255.39</v>
      </c>
      <c r="AP242">
        <v>0</v>
      </c>
      <c r="AQ242">
        <v>31.26</v>
      </c>
      <c r="AR242">
        <v>6.7</v>
      </c>
      <c r="AS242">
        <v>0</v>
      </c>
      <c r="AT242">
        <v>94</v>
      </c>
      <c r="AU242">
        <v>51</v>
      </c>
      <c r="AV242">
        <v>1</v>
      </c>
      <c r="AW242">
        <v>1</v>
      </c>
      <c r="AZ242">
        <v>1</v>
      </c>
      <c r="BA242">
        <v>33.049999999999997</v>
      </c>
      <c r="BB242">
        <v>10.86</v>
      </c>
      <c r="BC242">
        <v>5.87</v>
      </c>
      <c r="BD242" t="s">
        <v>3</v>
      </c>
      <c r="BE242" t="s">
        <v>3</v>
      </c>
      <c r="BF242" t="s">
        <v>3</v>
      </c>
      <c r="BG242" t="s">
        <v>3</v>
      </c>
      <c r="BH242">
        <v>0</v>
      </c>
      <c r="BI242">
        <v>1</v>
      </c>
      <c r="BJ242" t="s">
        <v>194</v>
      </c>
      <c r="BM242">
        <v>11001</v>
      </c>
      <c r="BN242">
        <v>0</v>
      </c>
      <c r="BO242" t="s">
        <v>192</v>
      </c>
      <c r="BP242">
        <v>1</v>
      </c>
      <c r="BQ242">
        <v>2</v>
      </c>
      <c r="BR242">
        <v>0</v>
      </c>
      <c r="BS242">
        <v>33.049999999999997</v>
      </c>
      <c r="BT242">
        <v>1</v>
      </c>
      <c r="BU242">
        <v>1</v>
      </c>
      <c r="BV242">
        <v>1</v>
      </c>
      <c r="BW242">
        <v>1</v>
      </c>
      <c r="BX242">
        <v>1</v>
      </c>
      <c r="BY242" t="s">
        <v>3</v>
      </c>
      <c r="BZ242">
        <v>123</v>
      </c>
      <c r="CA242">
        <v>75</v>
      </c>
      <c r="CB242" t="s">
        <v>3</v>
      </c>
      <c r="CE242">
        <v>0</v>
      </c>
      <c r="CF242">
        <v>0</v>
      </c>
      <c r="CG242">
        <v>0</v>
      </c>
      <c r="CM242">
        <v>0</v>
      </c>
      <c r="CN242" t="s">
        <v>3</v>
      </c>
      <c r="CO242">
        <v>0</v>
      </c>
      <c r="CP242">
        <f t="shared" si="199"/>
        <v>4472.51</v>
      </c>
      <c r="CQ242">
        <f t="shared" si="200"/>
        <v>32776.2016</v>
      </c>
      <c r="CR242">
        <f t="shared" si="201"/>
        <v>5096.9237999999996</v>
      </c>
      <c r="CS242">
        <f t="shared" si="202"/>
        <v>2784.4624999999996</v>
      </c>
      <c r="CT242">
        <f t="shared" si="203"/>
        <v>9706.784999999998</v>
      </c>
      <c r="CU242">
        <f t="shared" si="204"/>
        <v>0</v>
      </c>
      <c r="CV242">
        <f t="shared" si="205"/>
        <v>35.948999999999998</v>
      </c>
      <c r="CW242">
        <f t="shared" si="206"/>
        <v>8.375</v>
      </c>
      <c r="CX242">
        <f t="shared" si="207"/>
        <v>0</v>
      </c>
      <c r="CY242">
        <f t="shared" si="208"/>
        <v>1103.7292000000002</v>
      </c>
      <c r="CZ242">
        <f t="shared" si="209"/>
        <v>598.83180000000004</v>
      </c>
      <c r="DC242" t="s">
        <v>3</v>
      </c>
      <c r="DD242" t="s">
        <v>3</v>
      </c>
      <c r="DE242" t="s">
        <v>133</v>
      </c>
      <c r="DF242" t="s">
        <v>133</v>
      </c>
      <c r="DG242" t="s">
        <v>134</v>
      </c>
      <c r="DH242" t="s">
        <v>3</v>
      </c>
      <c r="DI242" t="s">
        <v>134</v>
      </c>
      <c r="DJ242" t="s">
        <v>133</v>
      </c>
      <c r="DK242" t="s">
        <v>3</v>
      </c>
      <c r="DL242" t="s">
        <v>3</v>
      </c>
      <c r="DM242" t="s">
        <v>3</v>
      </c>
      <c r="DN242">
        <v>0</v>
      </c>
      <c r="DO242">
        <v>0</v>
      </c>
      <c r="DP242">
        <v>1</v>
      </c>
      <c r="DQ242">
        <v>1</v>
      </c>
      <c r="DU242">
        <v>1013</v>
      </c>
      <c r="DV242" t="s">
        <v>186</v>
      </c>
      <c r="DW242" t="s">
        <v>186</v>
      </c>
      <c r="DX242">
        <v>1</v>
      </c>
      <c r="DZ242" t="s">
        <v>3</v>
      </c>
      <c r="EA242" t="s">
        <v>3</v>
      </c>
      <c r="EB242" t="s">
        <v>3</v>
      </c>
      <c r="EC242" t="s">
        <v>3</v>
      </c>
      <c r="EE242">
        <v>29085511</v>
      </c>
      <c r="EF242">
        <v>2</v>
      </c>
      <c r="EG242" t="s">
        <v>135</v>
      </c>
      <c r="EH242">
        <v>0</v>
      </c>
      <c r="EI242" t="s">
        <v>3</v>
      </c>
      <c r="EJ242">
        <v>1</v>
      </c>
      <c r="EK242">
        <v>11001</v>
      </c>
      <c r="EL242" t="s">
        <v>23</v>
      </c>
      <c r="EM242" t="s">
        <v>188</v>
      </c>
      <c r="EO242" t="s">
        <v>3</v>
      </c>
      <c r="EQ242">
        <v>0</v>
      </c>
      <c r="ER242">
        <v>6214.53</v>
      </c>
      <c r="ES242">
        <v>5583.68</v>
      </c>
      <c r="ET242">
        <v>375.46</v>
      </c>
      <c r="EU242">
        <v>67.400000000000006</v>
      </c>
      <c r="EV242">
        <v>255.39</v>
      </c>
      <c r="EW242">
        <v>31.26</v>
      </c>
      <c r="EX242">
        <v>6.7</v>
      </c>
      <c r="EY242">
        <v>0</v>
      </c>
      <c r="FQ242">
        <v>0</v>
      </c>
      <c r="FR242">
        <f t="shared" si="210"/>
        <v>0</v>
      </c>
      <c r="FS242">
        <v>0</v>
      </c>
      <c r="FT242" t="s">
        <v>139</v>
      </c>
      <c r="FU242" t="s">
        <v>25</v>
      </c>
      <c r="FV242" t="s">
        <v>25</v>
      </c>
      <c r="FW242" t="s">
        <v>26</v>
      </c>
      <c r="FX242">
        <v>110.7</v>
      </c>
      <c r="FY242">
        <v>63.75</v>
      </c>
      <c r="GA242" t="s">
        <v>3</v>
      </c>
      <c r="GD242">
        <v>1</v>
      </c>
      <c r="GF242">
        <v>1220877284</v>
      </c>
      <c r="GG242">
        <v>2</v>
      </c>
      <c r="GH242">
        <v>1</v>
      </c>
      <c r="GI242">
        <v>2</v>
      </c>
      <c r="GJ242">
        <v>0</v>
      </c>
      <c r="GK242">
        <v>0</v>
      </c>
      <c r="GL242">
        <f t="shared" si="211"/>
        <v>0</v>
      </c>
      <c r="GM242">
        <f t="shared" si="212"/>
        <v>6175.07</v>
      </c>
      <c r="GN242">
        <f t="shared" si="213"/>
        <v>6175.07</v>
      </c>
      <c r="GO242">
        <f t="shared" si="214"/>
        <v>0</v>
      </c>
      <c r="GP242">
        <f t="shared" si="215"/>
        <v>0</v>
      </c>
      <c r="GR242">
        <v>0</v>
      </c>
      <c r="GS242">
        <v>3</v>
      </c>
      <c r="GT242">
        <v>0</v>
      </c>
      <c r="GU242" t="s">
        <v>3</v>
      </c>
      <c r="GV242">
        <f t="shared" si="216"/>
        <v>0</v>
      </c>
      <c r="GW242">
        <v>1</v>
      </c>
      <c r="GX242">
        <f t="shared" si="217"/>
        <v>0</v>
      </c>
      <c r="HA242">
        <v>0</v>
      </c>
      <c r="HB242">
        <v>0</v>
      </c>
      <c r="HC242">
        <f t="shared" si="218"/>
        <v>0</v>
      </c>
      <c r="HE242" t="s">
        <v>3</v>
      </c>
      <c r="HF242" t="s">
        <v>3</v>
      </c>
      <c r="HM242" t="s">
        <v>3</v>
      </c>
      <c r="IK242">
        <v>0</v>
      </c>
    </row>
    <row r="243" spans="1:245">
      <c r="A243">
        <v>17</v>
      </c>
      <c r="B243">
        <v>1</v>
      </c>
      <c r="C243">
        <f>ROW(SmtRes!A248)</f>
        <v>248</v>
      </c>
      <c r="D243">
        <f>ROW(EtalonRes!A239)</f>
        <v>239</v>
      </c>
      <c r="E243" t="s">
        <v>267</v>
      </c>
      <c r="F243" t="s">
        <v>196</v>
      </c>
      <c r="G243" t="s">
        <v>197</v>
      </c>
      <c r="H243" t="s">
        <v>198</v>
      </c>
      <c r="I243">
        <f>ROUND(9.4/100,9)</f>
        <v>9.4E-2</v>
      </c>
      <c r="J243">
        <v>0</v>
      </c>
      <c r="K243">
        <f>ROUND(9.4/100,9)</f>
        <v>9.4E-2</v>
      </c>
      <c r="O243">
        <f t="shared" si="184"/>
        <v>1947.26</v>
      </c>
      <c r="P243">
        <f t="shared" si="185"/>
        <v>561.27</v>
      </c>
      <c r="Q243">
        <f t="shared" si="186"/>
        <v>6.68</v>
      </c>
      <c r="R243">
        <f t="shared" si="187"/>
        <v>2.11</v>
      </c>
      <c r="S243">
        <f t="shared" si="188"/>
        <v>1379.31</v>
      </c>
      <c r="T243">
        <f t="shared" si="189"/>
        <v>0</v>
      </c>
      <c r="U243">
        <f t="shared" si="190"/>
        <v>4.8926059999999989</v>
      </c>
      <c r="V243">
        <f t="shared" si="191"/>
        <v>4.7000000000000002E-3</v>
      </c>
      <c r="W243">
        <f t="shared" si="192"/>
        <v>0</v>
      </c>
      <c r="X243">
        <f t="shared" si="193"/>
        <v>1298.53</v>
      </c>
      <c r="Y243">
        <f t="shared" si="194"/>
        <v>704.52</v>
      </c>
      <c r="AA243">
        <v>35863109</v>
      </c>
      <c r="AB243">
        <f t="shared" si="195"/>
        <v>1239.96</v>
      </c>
      <c r="AC243">
        <f t="shared" si="196"/>
        <v>788.76</v>
      </c>
      <c r="AD243">
        <f>ROUND(((((ET243*1.25))-((EU243*1.25)))+AE243),2)</f>
        <v>7.22</v>
      </c>
      <c r="AE243">
        <f>ROUND(((EU243*1.25)),2)</f>
        <v>0.68</v>
      </c>
      <c r="AF243">
        <f>ROUND(((EV243*1.15)),2)</f>
        <v>443.98</v>
      </c>
      <c r="AG243">
        <f t="shared" si="197"/>
        <v>0</v>
      </c>
      <c r="AH243">
        <f>((EW243*1.15))</f>
        <v>52.048999999999992</v>
      </c>
      <c r="AI243">
        <f>((EX243*1.25))</f>
        <v>0.05</v>
      </c>
      <c r="AJ243">
        <f t="shared" si="198"/>
        <v>0</v>
      </c>
      <c r="AK243">
        <v>1180.5999999999999</v>
      </c>
      <c r="AL243">
        <v>788.76</v>
      </c>
      <c r="AM243">
        <v>5.77</v>
      </c>
      <c r="AN243">
        <v>0.54</v>
      </c>
      <c r="AO243">
        <v>386.07</v>
      </c>
      <c r="AP243">
        <v>0</v>
      </c>
      <c r="AQ243">
        <v>45.26</v>
      </c>
      <c r="AR243">
        <v>0.04</v>
      </c>
      <c r="AS243">
        <v>0</v>
      </c>
      <c r="AT243">
        <v>94</v>
      </c>
      <c r="AU243">
        <v>51</v>
      </c>
      <c r="AV243">
        <v>1</v>
      </c>
      <c r="AW243">
        <v>1</v>
      </c>
      <c r="AZ243">
        <v>1</v>
      </c>
      <c r="BA243">
        <v>33.049999999999997</v>
      </c>
      <c r="BB243">
        <v>9.84</v>
      </c>
      <c r="BC243">
        <v>7.57</v>
      </c>
      <c r="BD243" t="s">
        <v>3</v>
      </c>
      <c r="BE243" t="s">
        <v>3</v>
      </c>
      <c r="BF243" t="s">
        <v>3</v>
      </c>
      <c r="BG243" t="s">
        <v>3</v>
      </c>
      <c r="BH243">
        <v>0</v>
      </c>
      <c r="BI243">
        <v>1</v>
      </c>
      <c r="BJ243" t="s">
        <v>199</v>
      </c>
      <c r="BM243">
        <v>11001</v>
      </c>
      <c r="BN243">
        <v>0</v>
      </c>
      <c r="BO243" t="s">
        <v>196</v>
      </c>
      <c r="BP243">
        <v>1</v>
      </c>
      <c r="BQ243">
        <v>2</v>
      </c>
      <c r="BR243">
        <v>0</v>
      </c>
      <c r="BS243">
        <v>33.049999999999997</v>
      </c>
      <c r="BT243">
        <v>1</v>
      </c>
      <c r="BU243">
        <v>1</v>
      </c>
      <c r="BV243">
        <v>1</v>
      </c>
      <c r="BW243">
        <v>1</v>
      </c>
      <c r="BX243">
        <v>1</v>
      </c>
      <c r="BY243" t="s">
        <v>3</v>
      </c>
      <c r="BZ243">
        <v>123</v>
      </c>
      <c r="CA243">
        <v>75</v>
      </c>
      <c r="CB243" t="s">
        <v>3</v>
      </c>
      <c r="CE243">
        <v>0</v>
      </c>
      <c r="CF243">
        <v>0</v>
      </c>
      <c r="CG243">
        <v>0</v>
      </c>
      <c r="CM243">
        <v>0</v>
      </c>
      <c r="CN243" t="s">
        <v>992</v>
      </c>
      <c r="CO243">
        <v>0</v>
      </c>
      <c r="CP243">
        <f t="shared" si="199"/>
        <v>1947.2599999999998</v>
      </c>
      <c r="CQ243">
        <f t="shared" si="200"/>
        <v>5970.9132</v>
      </c>
      <c r="CR243">
        <f t="shared" si="201"/>
        <v>71.044799999999995</v>
      </c>
      <c r="CS243">
        <f t="shared" si="202"/>
        <v>22.474</v>
      </c>
      <c r="CT243">
        <f t="shared" si="203"/>
        <v>14673.538999999999</v>
      </c>
      <c r="CU243">
        <f t="shared" si="204"/>
        <v>0</v>
      </c>
      <c r="CV243">
        <f t="shared" si="205"/>
        <v>52.048999999999992</v>
      </c>
      <c r="CW243">
        <f t="shared" si="206"/>
        <v>0.05</v>
      </c>
      <c r="CX243">
        <f t="shared" si="207"/>
        <v>0</v>
      </c>
      <c r="CY243">
        <f t="shared" si="208"/>
        <v>1298.5347999999999</v>
      </c>
      <c r="CZ243">
        <f t="shared" si="209"/>
        <v>704.52419999999995</v>
      </c>
      <c r="DC243" t="s">
        <v>3</v>
      </c>
      <c r="DD243" t="s">
        <v>3</v>
      </c>
      <c r="DE243" t="s">
        <v>133</v>
      </c>
      <c r="DF243" t="s">
        <v>133</v>
      </c>
      <c r="DG243" t="s">
        <v>134</v>
      </c>
      <c r="DH243" t="s">
        <v>3</v>
      </c>
      <c r="DI243" t="s">
        <v>134</v>
      </c>
      <c r="DJ243" t="s">
        <v>133</v>
      </c>
      <c r="DK243" t="s">
        <v>3</v>
      </c>
      <c r="DL243" t="s">
        <v>3</v>
      </c>
      <c r="DM243" t="s">
        <v>3</v>
      </c>
      <c r="DN243">
        <v>0</v>
      </c>
      <c r="DO243">
        <v>0</v>
      </c>
      <c r="DP243">
        <v>1</v>
      </c>
      <c r="DQ243">
        <v>1</v>
      </c>
      <c r="DU243">
        <v>1005</v>
      </c>
      <c r="DV243" t="s">
        <v>198</v>
      </c>
      <c r="DW243" t="s">
        <v>198</v>
      </c>
      <c r="DX243">
        <v>100</v>
      </c>
      <c r="DZ243" t="s">
        <v>3</v>
      </c>
      <c r="EA243" t="s">
        <v>3</v>
      </c>
      <c r="EB243" t="s">
        <v>3</v>
      </c>
      <c r="EC243" t="s">
        <v>3</v>
      </c>
      <c r="EE243">
        <v>29085511</v>
      </c>
      <c r="EF243">
        <v>2</v>
      </c>
      <c r="EG243" t="s">
        <v>135</v>
      </c>
      <c r="EH243">
        <v>0</v>
      </c>
      <c r="EI243" t="s">
        <v>3</v>
      </c>
      <c r="EJ243">
        <v>1</v>
      </c>
      <c r="EK243">
        <v>11001</v>
      </c>
      <c r="EL243" t="s">
        <v>23</v>
      </c>
      <c r="EM243" t="s">
        <v>188</v>
      </c>
      <c r="EO243" t="s">
        <v>138</v>
      </c>
      <c r="EQ243">
        <v>0</v>
      </c>
      <c r="ER243">
        <v>1180.5999999999999</v>
      </c>
      <c r="ES243">
        <v>788.76</v>
      </c>
      <c r="ET243">
        <v>5.77</v>
      </c>
      <c r="EU243">
        <v>0.54</v>
      </c>
      <c r="EV243">
        <v>386.07</v>
      </c>
      <c r="EW243">
        <v>45.26</v>
      </c>
      <c r="EX243">
        <v>0.04</v>
      </c>
      <c r="EY243">
        <v>0</v>
      </c>
      <c r="FQ243">
        <v>0</v>
      </c>
      <c r="FR243">
        <f t="shared" si="210"/>
        <v>0</v>
      </c>
      <c r="FS243">
        <v>0</v>
      </c>
      <c r="FT243" t="s">
        <v>139</v>
      </c>
      <c r="FU243" t="s">
        <v>25</v>
      </c>
      <c r="FV243" t="s">
        <v>25</v>
      </c>
      <c r="FW243" t="s">
        <v>26</v>
      </c>
      <c r="FX243">
        <v>110.7</v>
      </c>
      <c r="FY243">
        <v>63.75</v>
      </c>
      <c r="GA243" t="s">
        <v>3</v>
      </c>
      <c r="GD243">
        <v>1</v>
      </c>
      <c r="GF243">
        <v>-295419027</v>
      </c>
      <c r="GG243">
        <v>2</v>
      </c>
      <c r="GH243">
        <v>1</v>
      </c>
      <c r="GI243">
        <v>2</v>
      </c>
      <c r="GJ243">
        <v>0</v>
      </c>
      <c r="GK243">
        <v>0</v>
      </c>
      <c r="GL243">
        <f t="shared" si="211"/>
        <v>0</v>
      </c>
      <c r="GM243">
        <f t="shared" si="212"/>
        <v>3950.31</v>
      </c>
      <c r="GN243">
        <f t="shared" si="213"/>
        <v>3950.31</v>
      </c>
      <c r="GO243">
        <f t="shared" si="214"/>
        <v>0</v>
      </c>
      <c r="GP243">
        <f t="shared" si="215"/>
        <v>0</v>
      </c>
      <c r="GR243">
        <v>0</v>
      </c>
      <c r="GS243">
        <v>3</v>
      </c>
      <c r="GT243">
        <v>0</v>
      </c>
      <c r="GU243" t="s">
        <v>3</v>
      </c>
      <c r="GV243">
        <f t="shared" si="216"/>
        <v>0</v>
      </c>
      <c r="GW243">
        <v>1</v>
      </c>
      <c r="GX243">
        <f t="shared" si="217"/>
        <v>0</v>
      </c>
      <c r="HA243">
        <v>0</v>
      </c>
      <c r="HB243">
        <v>0</v>
      </c>
      <c r="HC243">
        <f t="shared" si="218"/>
        <v>0</v>
      </c>
      <c r="HE243" t="s">
        <v>3</v>
      </c>
      <c r="HF243" t="s">
        <v>3</v>
      </c>
      <c r="HM243" t="s">
        <v>3</v>
      </c>
      <c r="IK243">
        <v>0</v>
      </c>
    </row>
    <row r="244" spans="1:245">
      <c r="A244">
        <v>18</v>
      </c>
      <c r="B244">
        <v>1</v>
      </c>
      <c r="C244">
        <v>246</v>
      </c>
      <c r="E244" t="s">
        <v>268</v>
      </c>
      <c r="F244" t="s">
        <v>201</v>
      </c>
      <c r="G244" t="s">
        <v>202</v>
      </c>
      <c r="H244" t="s">
        <v>155</v>
      </c>
      <c r="I244">
        <f>I243*J244</f>
        <v>9.5879999999999992</v>
      </c>
      <c r="J244">
        <v>101.99999999999999</v>
      </c>
      <c r="K244">
        <v>102</v>
      </c>
      <c r="O244">
        <f t="shared" si="184"/>
        <v>4948.88</v>
      </c>
      <c r="P244">
        <f t="shared" si="185"/>
        <v>4948.88</v>
      </c>
      <c r="Q244">
        <f t="shared" si="186"/>
        <v>0</v>
      </c>
      <c r="R244">
        <f t="shared" si="187"/>
        <v>0</v>
      </c>
      <c r="S244">
        <f t="shared" si="188"/>
        <v>0</v>
      </c>
      <c r="T244">
        <f t="shared" si="189"/>
        <v>0</v>
      </c>
      <c r="U244">
        <f t="shared" si="190"/>
        <v>0</v>
      </c>
      <c r="V244">
        <f t="shared" si="191"/>
        <v>0</v>
      </c>
      <c r="W244">
        <f t="shared" si="192"/>
        <v>36.049999999999997</v>
      </c>
      <c r="X244">
        <f t="shared" si="193"/>
        <v>0</v>
      </c>
      <c r="Y244">
        <f t="shared" si="194"/>
        <v>0</v>
      </c>
      <c r="AA244">
        <v>35863109</v>
      </c>
      <c r="AB244">
        <f t="shared" si="195"/>
        <v>82.19</v>
      </c>
      <c r="AC244">
        <f t="shared" si="196"/>
        <v>82.19</v>
      </c>
      <c r="AD244">
        <f>ROUND((((ET244)-(EU244))+AE244),2)</f>
        <v>0</v>
      </c>
      <c r="AE244">
        <f>ROUND((EU244),2)</f>
        <v>0</v>
      </c>
      <c r="AF244">
        <f>ROUND((EV244),2)</f>
        <v>0</v>
      </c>
      <c r="AG244">
        <f t="shared" si="197"/>
        <v>0</v>
      </c>
      <c r="AH244">
        <f>(EW244)</f>
        <v>0</v>
      </c>
      <c r="AI244">
        <f>(EX244)</f>
        <v>0</v>
      </c>
      <c r="AJ244">
        <f t="shared" si="198"/>
        <v>3.76</v>
      </c>
      <c r="AK244">
        <v>82.19</v>
      </c>
      <c r="AL244">
        <v>82.19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3.76</v>
      </c>
      <c r="AT244">
        <v>0</v>
      </c>
      <c r="AU244">
        <v>0</v>
      </c>
      <c r="AV244">
        <v>1</v>
      </c>
      <c r="AW244">
        <v>1</v>
      </c>
      <c r="AZ244">
        <v>1</v>
      </c>
      <c r="BA244">
        <v>1</v>
      </c>
      <c r="BB244">
        <v>1</v>
      </c>
      <c r="BC244">
        <v>6.28</v>
      </c>
      <c r="BD244" t="s">
        <v>3</v>
      </c>
      <c r="BE244" t="s">
        <v>3</v>
      </c>
      <c r="BF244" t="s">
        <v>3</v>
      </c>
      <c r="BG244" t="s">
        <v>3</v>
      </c>
      <c r="BH244">
        <v>3</v>
      </c>
      <c r="BI244">
        <v>1</v>
      </c>
      <c r="BJ244" t="s">
        <v>203</v>
      </c>
      <c r="BM244">
        <v>500001</v>
      </c>
      <c r="BN244">
        <v>0</v>
      </c>
      <c r="BO244" t="s">
        <v>201</v>
      </c>
      <c r="BP244">
        <v>1</v>
      </c>
      <c r="BQ244">
        <v>8</v>
      </c>
      <c r="BR244">
        <v>0</v>
      </c>
      <c r="BS244">
        <v>1</v>
      </c>
      <c r="BT244">
        <v>1</v>
      </c>
      <c r="BU244">
        <v>1</v>
      </c>
      <c r="BV244">
        <v>1</v>
      </c>
      <c r="BW244">
        <v>1</v>
      </c>
      <c r="BX244">
        <v>1</v>
      </c>
      <c r="BY244" t="s">
        <v>3</v>
      </c>
      <c r="BZ244">
        <v>0</v>
      </c>
      <c r="CA244">
        <v>0</v>
      </c>
      <c r="CB244" t="s">
        <v>3</v>
      </c>
      <c r="CE244">
        <v>0</v>
      </c>
      <c r="CF244">
        <v>0</v>
      </c>
      <c r="CG244">
        <v>0</v>
      </c>
      <c r="CM244">
        <v>0</v>
      </c>
      <c r="CN244" t="s">
        <v>3</v>
      </c>
      <c r="CO244">
        <v>0</v>
      </c>
      <c r="CP244">
        <f t="shared" si="199"/>
        <v>4948.88</v>
      </c>
      <c r="CQ244">
        <f t="shared" si="200"/>
        <v>516.15319999999997</v>
      </c>
      <c r="CR244">
        <f t="shared" si="201"/>
        <v>0</v>
      </c>
      <c r="CS244">
        <f t="shared" si="202"/>
        <v>0</v>
      </c>
      <c r="CT244">
        <f t="shared" si="203"/>
        <v>0</v>
      </c>
      <c r="CU244">
        <f t="shared" si="204"/>
        <v>0</v>
      </c>
      <c r="CV244">
        <f t="shared" si="205"/>
        <v>0</v>
      </c>
      <c r="CW244">
        <f t="shared" si="206"/>
        <v>0</v>
      </c>
      <c r="CX244">
        <f t="shared" si="207"/>
        <v>3.76</v>
      </c>
      <c r="CY244">
        <f t="shared" si="208"/>
        <v>0</v>
      </c>
      <c r="CZ244">
        <f t="shared" si="209"/>
        <v>0</v>
      </c>
      <c r="DC244" t="s">
        <v>3</v>
      </c>
      <c r="DD244" t="s">
        <v>3</v>
      </c>
      <c r="DE244" t="s">
        <v>3</v>
      </c>
      <c r="DF244" t="s">
        <v>3</v>
      </c>
      <c r="DG244" t="s">
        <v>3</v>
      </c>
      <c r="DH244" t="s">
        <v>3</v>
      </c>
      <c r="DI244" t="s">
        <v>3</v>
      </c>
      <c r="DJ244" t="s">
        <v>3</v>
      </c>
      <c r="DK244" t="s">
        <v>3</v>
      </c>
      <c r="DL244" t="s">
        <v>3</v>
      </c>
      <c r="DM244" t="s">
        <v>3</v>
      </c>
      <c r="DN244">
        <v>0</v>
      </c>
      <c r="DO244">
        <v>0</v>
      </c>
      <c r="DP244">
        <v>1</v>
      </c>
      <c r="DQ244">
        <v>1</v>
      </c>
      <c r="DU244">
        <v>1005</v>
      </c>
      <c r="DV244" t="s">
        <v>155</v>
      </c>
      <c r="DW244" t="s">
        <v>155</v>
      </c>
      <c r="DX244">
        <v>1</v>
      </c>
      <c r="DZ244" t="s">
        <v>3</v>
      </c>
      <c r="EA244" t="s">
        <v>3</v>
      </c>
      <c r="EB244" t="s">
        <v>3</v>
      </c>
      <c r="EC244" t="s">
        <v>3</v>
      </c>
      <c r="EE244">
        <v>29085443</v>
      </c>
      <c r="EF244">
        <v>8</v>
      </c>
      <c r="EG244" t="s">
        <v>144</v>
      </c>
      <c r="EH244">
        <v>0</v>
      </c>
      <c r="EI244" t="s">
        <v>3</v>
      </c>
      <c r="EJ244">
        <v>1</v>
      </c>
      <c r="EK244">
        <v>500001</v>
      </c>
      <c r="EL244" t="s">
        <v>145</v>
      </c>
      <c r="EM244" t="s">
        <v>146</v>
      </c>
      <c r="EO244" t="s">
        <v>3</v>
      </c>
      <c r="EQ244">
        <v>0</v>
      </c>
      <c r="ER244">
        <v>82.19</v>
      </c>
      <c r="ES244">
        <v>82.19</v>
      </c>
      <c r="ET244">
        <v>0</v>
      </c>
      <c r="EU244">
        <v>0</v>
      </c>
      <c r="EV244">
        <v>0</v>
      </c>
      <c r="EW244">
        <v>0</v>
      </c>
      <c r="EX244">
        <v>0</v>
      </c>
      <c r="FQ244">
        <v>0</v>
      </c>
      <c r="FR244">
        <f t="shared" si="210"/>
        <v>0</v>
      </c>
      <c r="FS244">
        <v>0</v>
      </c>
      <c r="FX244">
        <v>0</v>
      </c>
      <c r="FY244">
        <v>0</v>
      </c>
      <c r="GA244" t="s">
        <v>3</v>
      </c>
      <c r="GD244">
        <v>1</v>
      </c>
      <c r="GF244">
        <v>-100917442</v>
      </c>
      <c r="GG244">
        <v>2</v>
      </c>
      <c r="GH244">
        <v>1</v>
      </c>
      <c r="GI244">
        <v>2</v>
      </c>
      <c r="GJ244">
        <v>0</v>
      </c>
      <c r="GK244">
        <v>0</v>
      </c>
      <c r="GL244">
        <f t="shared" si="211"/>
        <v>0</v>
      </c>
      <c r="GM244">
        <f t="shared" si="212"/>
        <v>4948.88</v>
      </c>
      <c r="GN244">
        <f t="shared" si="213"/>
        <v>4948.88</v>
      </c>
      <c r="GO244">
        <f t="shared" si="214"/>
        <v>0</v>
      </c>
      <c r="GP244">
        <f t="shared" si="215"/>
        <v>0</v>
      </c>
      <c r="GR244">
        <v>0</v>
      </c>
      <c r="GS244">
        <v>3</v>
      </c>
      <c r="GT244">
        <v>0</v>
      </c>
      <c r="GU244" t="s">
        <v>3</v>
      </c>
      <c r="GV244">
        <f t="shared" si="216"/>
        <v>0</v>
      </c>
      <c r="GW244">
        <v>1</v>
      </c>
      <c r="GX244">
        <f t="shared" si="217"/>
        <v>0</v>
      </c>
      <c r="HA244">
        <v>0</v>
      </c>
      <c r="HB244">
        <v>0</v>
      </c>
      <c r="HC244">
        <f t="shared" si="218"/>
        <v>0</v>
      </c>
      <c r="HE244" t="s">
        <v>3</v>
      </c>
      <c r="HF244" t="s">
        <v>3</v>
      </c>
      <c r="HM244" t="s">
        <v>3</v>
      </c>
      <c r="IK244">
        <v>0</v>
      </c>
    </row>
    <row r="245" spans="1:245">
      <c r="A245">
        <v>18</v>
      </c>
      <c r="B245">
        <v>1</v>
      </c>
      <c r="C245">
        <v>247</v>
      </c>
      <c r="E245" t="s">
        <v>269</v>
      </c>
      <c r="F245" t="s">
        <v>205</v>
      </c>
      <c r="G245" t="s">
        <v>206</v>
      </c>
      <c r="H245" t="s">
        <v>155</v>
      </c>
      <c r="I245">
        <f>I243*J245</f>
        <v>9.5879999999999992</v>
      </c>
      <c r="J245">
        <v>101.99999999999999</v>
      </c>
      <c r="K245">
        <v>102</v>
      </c>
      <c r="O245">
        <f t="shared" si="184"/>
        <v>0</v>
      </c>
      <c r="P245">
        <f t="shared" si="185"/>
        <v>0</v>
      </c>
      <c r="Q245">
        <f t="shared" si="186"/>
        <v>0</v>
      </c>
      <c r="R245">
        <f t="shared" si="187"/>
        <v>0</v>
      </c>
      <c r="S245">
        <f t="shared" si="188"/>
        <v>0</v>
      </c>
      <c r="T245">
        <f t="shared" si="189"/>
        <v>0</v>
      </c>
      <c r="U245">
        <f t="shared" si="190"/>
        <v>0</v>
      </c>
      <c r="V245">
        <f t="shared" si="191"/>
        <v>0</v>
      </c>
      <c r="W245">
        <f t="shared" si="192"/>
        <v>0</v>
      </c>
      <c r="X245">
        <f t="shared" si="193"/>
        <v>0</v>
      </c>
      <c r="Y245">
        <f t="shared" si="194"/>
        <v>0</v>
      </c>
      <c r="AA245">
        <v>35863109</v>
      </c>
      <c r="AB245">
        <f t="shared" si="195"/>
        <v>0</v>
      </c>
      <c r="AC245">
        <f t="shared" si="196"/>
        <v>0</v>
      </c>
      <c r="AD245">
        <f>ROUND((((ET245)-(EU245))+AE245),2)</f>
        <v>0</v>
      </c>
      <c r="AE245">
        <f>ROUND((EU245),2)</f>
        <v>0</v>
      </c>
      <c r="AF245">
        <f>ROUND((EV245),2)</f>
        <v>0</v>
      </c>
      <c r="AG245">
        <f t="shared" si="197"/>
        <v>0</v>
      </c>
      <c r="AH245">
        <f>(EW245)</f>
        <v>0</v>
      </c>
      <c r="AI245">
        <f>(EX245)</f>
        <v>0</v>
      </c>
      <c r="AJ245">
        <f t="shared" si="198"/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1</v>
      </c>
      <c r="AW245">
        <v>1</v>
      </c>
      <c r="AZ245">
        <v>1</v>
      </c>
      <c r="BA245">
        <v>1</v>
      </c>
      <c r="BB245">
        <v>1</v>
      </c>
      <c r="BC245">
        <v>1</v>
      </c>
      <c r="BD245" t="s">
        <v>3</v>
      </c>
      <c r="BE245" t="s">
        <v>3</v>
      </c>
      <c r="BF245" t="s">
        <v>3</v>
      </c>
      <c r="BG245" t="s">
        <v>3</v>
      </c>
      <c r="BH245">
        <v>3</v>
      </c>
      <c r="BI245">
        <v>2</v>
      </c>
      <c r="BJ245" t="s">
        <v>207</v>
      </c>
      <c r="BM245">
        <v>500002</v>
      </c>
      <c r="BN245">
        <v>0</v>
      </c>
      <c r="BO245" t="s">
        <v>3</v>
      </c>
      <c r="BP245">
        <v>0</v>
      </c>
      <c r="BQ245">
        <v>12</v>
      </c>
      <c r="BR245">
        <v>1</v>
      </c>
      <c r="BS245">
        <v>1</v>
      </c>
      <c r="BT245">
        <v>1</v>
      </c>
      <c r="BU245">
        <v>1</v>
      </c>
      <c r="BV245">
        <v>1</v>
      </c>
      <c r="BW245">
        <v>1</v>
      </c>
      <c r="BX245">
        <v>1</v>
      </c>
      <c r="BY245" t="s">
        <v>3</v>
      </c>
      <c r="BZ245">
        <v>0</v>
      </c>
      <c r="CA245">
        <v>0</v>
      </c>
      <c r="CB245" t="s">
        <v>3</v>
      </c>
      <c r="CE245">
        <v>0</v>
      </c>
      <c r="CF245">
        <v>0</v>
      </c>
      <c r="CG245">
        <v>0</v>
      </c>
      <c r="CM245">
        <v>0</v>
      </c>
      <c r="CN245" t="s">
        <v>3</v>
      </c>
      <c r="CO245">
        <v>0</v>
      </c>
      <c r="CP245">
        <f t="shared" si="199"/>
        <v>0</v>
      </c>
      <c r="CQ245">
        <f t="shared" si="200"/>
        <v>0</v>
      </c>
      <c r="CR245">
        <f t="shared" si="201"/>
        <v>0</v>
      </c>
      <c r="CS245">
        <f t="shared" si="202"/>
        <v>0</v>
      </c>
      <c r="CT245">
        <f t="shared" si="203"/>
        <v>0</v>
      </c>
      <c r="CU245">
        <f t="shared" si="204"/>
        <v>0</v>
      </c>
      <c r="CV245">
        <f t="shared" si="205"/>
        <v>0</v>
      </c>
      <c r="CW245">
        <f t="shared" si="206"/>
        <v>0</v>
      </c>
      <c r="CX245">
        <f t="shared" si="207"/>
        <v>0</v>
      </c>
      <c r="CY245">
        <f t="shared" si="208"/>
        <v>0</v>
      </c>
      <c r="CZ245">
        <f t="shared" si="209"/>
        <v>0</v>
      </c>
      <c r="DC245" t="s">
        <v>3</v>
      </c>
      <c r="DD245" t="s">
        <v>3</v>
      </c>
      <c r="DE245" t="s">
        <v>3</v>
      </c>
      <c r="DF245" t="s">
        <v>3</v>
      </c>
      <c r="DG245" t="s">
        <v>3</v>
      </c>
      <c r="DH245" t="s">
        <v>3</v>
      </c>
      <c r="DI245" t="s">
        <v>3</v>
      </c>
      <c r="DJ245" t="s">
        <v>3</v>
      </c>
      <c r="DK245" t="s">
        <v>3</v>
      </c>
      <c r="DL245" t="s">
        <v>3</v>
      </c>
      <c r="DM245" t="s">
        <v>3</v>
      </c>
      <c r="DN245">
        <v>0</v>
      </c>
      <c r="DO245">
        <v>0</v>
      </c>
      <c r="DP245">
        <v>1</v>
      </c>
      <c r="DQ245">
        <v>1</v>
      </c>
      <c r="DU245">
        <v>1005</v>
      </c>
      <c r="DV245" t="s">
        <v>155</v>
      </c>
      <c r="DW245" t="s">
        <v>155</v>
      </c>
      <c r="DX245">
        <v>1</v>
      </c>
      <c r="DZ245" t="s">
        <v>3</v>
      </c>
      <c r="EA245" t="s">
        <v>3</v>
      </c>
      <c r="EB245" t="s">
        <v>3</v>
      </c>
      <c r="EC245" t="s">
        <v>3</v>
      </c>
      <c r="EE245">
        <v>29085444</v>
      </c>
      <c r="EF245">
        <v>12</v>
      </c>
      <c r="EG245" t="s">
        <v>32</v>
      </c>
      <c r="EH245">
        <v>0</v>
      </c>
      <c r="EI245" t="s">
        <v>3</v>
      </c>
      <c r="EJ245">
        <v>2</v>
      </c>
      <c r="EK245">
        <v>500002</v>
      </c>
      <c r="EL245" t="s">
        <v>33</v>
      </c>
      <c r="EM245" t="s">
        <v>34</v>
      </c>
      <c r="EO245" t="s">
        <v>3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FQ245">
        <v>0</v>
      </c>
      <c r="FR245">
        <f t="shared" si="210"/>
        <v>0</v>
      </c>
      <c r="FS245">
        <v>0</v>
      </c>
      <c r="FX245">
        <v>0</v>
      </c>
      <c r="FY245">
        <v>0</v>
      </c>
      <c r="GA245" t="s">
        <v>3</v>
      </c>
      <c r="GD245">
        <v>1</v>
      </c>
      <c r="GF245">
        <v>722712840</v>
      </c>
      <c r="GG245">
        <v>2</v>
      </c>
      <c r="GH245">
        <v>1</v>
      </c>
      <c r="GI245">
        <v>-2</v>
      </c>
      <c r="GJ245">
        <v>0</v>
      </c>
      <c r="GK245">
        <v>0</v>
      </c>
      <c r="GL245">
        <f t="shared" si="211"/>
        <v>0</v>
      </c>
      <c r="GM245">
        <f t="shared" si="212"/>
        <v>0</v>
      </c>
      <c r="GN245">
        <f t="shared" si="213"/>
        <v>0</v>
      </c>
      <c r="GO245">
        <f t="shared" si="214"/>
        <v>0</v>
      </c>
      <c r="GP245">
        <f t="shared" si="215"/>
        <v>0</v>
      </c>
      <c r="GR245">
        <v>0</v>
      </c>
      <c r="GS245">
        <v>3</v>
      </c>
      <c r="GT245">
        <v>0</v>
      </c>
      <c r="GU245" t="s">
        <v>3</v>
      </c>
      <c r="GV245">
        <f t="shared" si="216"/>
        <v>0</v>
      </c>
      <c r="GW245">
        <v>1</v>
      </c>
      <c r="GX245">
        <f t="shared" si="217"/>
        <v>0</v>
      </c>
      <c r="HA245">
        <v>0</v>
      </c>
      <c r="HB245">
        <v>0</v>
      </c>
      <c r="HC245">
        <f t="shared" si="218"/>
        <v>0</v>
      </c>
      <c r="HE245" t="s">
        <v>3</v>
      </c>
      <c r="HF245" t="s">
        <v>3</v>
      </c>
      <c r="HM245" t="s">
        <v>3</v>
      </c>
      <c r="IK245">
        <v>0</v>
      </c>
    </row>
    <row r="246" spans="1:245">
      <c r="A246">
        <v>17</v>
      </c>
      <c r="B246">
        <v>1</v>
      </c>
      <c r="C246">
        <f>ROW(SmtRes!A260)</f>
        <v>260</v>
      </c>
      <c r="D246">
        <f>ROW(EtalonRes!A251)</f>
        <v>251</v>
      </c>
      <c r="E246" t="s">
        <v>212</v>
      </c>
      <c r="F246" t="s">
        <v>209</v>
      </c>
      <c r="G246" t="s">
        <v>210</v>
      </c>
      <c r="H246" t="s">
        <v>52</v>
      </c>
      <c r="I246">
        <f>ROUND(15/100,9)</f>
        <v>0.15</v>
      </c>
      <c r="J246">
        <v>0</v>
      </c>
      <c r="K246">
        <f>ROUND(15/100,9)</f>
        <v>0.15</v>
      </c>
      <c r="O246">
        <f t="shared" si="184"/>
        <v>921.49</v>
      </c>
      <c r="P246">
        <f t="shared" si="185"/>
        <v>561.05999999999995</v>
      </c>
      <c r="Q246">
        <f t="shared" si="186"/>
        <v>11.87</v>
      </c>
      <c r="R246">
        <f t="shared" si="187"/>
        <v>0</v>
      </c>
      <c r="S246">
        <f t="shared" si="188"/>
        <v>348.56</v>
      </c>
      <c r="T246">
        <f t="shared" si="189"/>
        <v>0</v>
      </c>
      <c r="U246">
        <f t="shared" si="190"/>
        <v>1.1488499999999999</v>
      </c>
      <c r="V246">
        <f t="shared" si="191"/>
        <v>0</v>
      </c>
      <c r="W246">
        <f t="shared" si="192"/>
        <v>0</v>
      </c>
      <c r="X246">
        <f t="shared" si="193"/>
        <v>327.64999999999998</v>
      </c>
      <c r="Y246">
        <f t="shared" si="194"/>
        <v>177.77</v>
      </c>
      <c r="AA246">
        <v>35863109</v>
      </c>
      <c r="AB246">
        <f t="shared" si="195"/>
        <v>1480.04</v>
      </c>
      <c r="AC246">
        <f t="shared" si="196"/>
        <v>1395.68</v>
      </c>
      <c r="AD246">
        <f>ROUND(((((ET246*1.25))-((EU246*1.25)))+AE246),2)</f>
        <v>14.05</v>
      </c>
      <c r="AE246">
        <f>ROUND(((EU246*1.25)),2)</f>
        <v>0</v>
      </c>
      <c r="AF246">
        <f>ROUND(((EV246*1.15)),2)</f>
        <v>70.31</v>
      </c>
      <c r="AG246">
        <f t="shared" si="197"/>
        <v>0</v>
      </c>
      <c r="AH246">
        <f>((EW246*1.15))</f>
        <v>7.6589999999999998</v>
      </c>
      <c r="AI246">
        <f>((EX246*1.25))</f>
        <v>0</v>
      </c>
      <c r="AJ246">
        <f t="shared" si="198"/>
        <v>0</v>
      </c>
      <c r="AK246">
        <v>1468.06</v>
      </c>
      <c r="AL246">
        <v>1395.68</v>
      </c>
      <c r="AM246">
        <v>11.24</v>
      </c>
      <c r="AN246">
        <v>0</v>
      </c>
      <c r="AO246">
        <v>61.14</v>
      </c>
      <c r="AP246">
        <v>0</v>
      </c>
      <c r="AQ246">
        <v>6.66</v>
      </c>
      <c r="AR246">
        <v>0</v>
      </c>
      <c r="AS246">
        <v>0</v>
      </c>
      <c r="AT246">
        <v>94</v>
      </c>
      <c r="AU246">
        <v>51</v>
      </c>
      <c r="AV246">
        <v>1</v>
      </c>
      <c r="AW246">
        <v>1</v>
      </c>
      <c r="AZ246">
        <v>1</v>
      </c>
      <c r="BA246">
        <v>33.049999999999997</v>
      </c>
      <c r="BB246">
        <v>5.63</v>
      </c>
      <c r="BC246">
        <v>2.68</v>
      </c>
      <c r="BD246" t="s">
        <v>3</v>
      </c>
      <c r="BE246" t="s">
        <v>3</v>
      </c>
      <c r="BF246" t="s">
        <v>3</v>
      </c>
      <c r="BG246" t="s">
        <v>3</v>
      </c>
      <c r="BH246">
        <v>0</v>
      </c>
      <c r="BI246">
        <v>1</v>
      </c>
      <c r="BJ246" t="s">
        <v>211</v>
      </c>
      <c r="BM246">
        <v>11001</v>
      </c>
      <c r="BN246">
        <v>0</v>
      </c>
      <c r="BO246" t="s">
        <v>209</v>
      </c>
      <c r="BP246">
        <v>1</v>
      </c>
      <c r="BQ246">
        <v>2</v>
      </c>
      <c r="BR246">
        <v>0</v>
      </c>
      <c r="BS246">
        <v>33.049999999999997</v>
      </c>
      <c r="BT246">
        <v>1</v>
      </c>
      <c r="BU246">
        <v>1</v>
      </c>
      <c r="BV246">
        <v>1</v>
      </c>
      <c r="BW246">
        <v>1</v>
      </c>
      <c r="BX246">
        <v>1</v>
      </c>
      <c r="BY246" t="s">
        <v>3</v>
      </c>
      <c r="BZ246">
        <v>123</v>
      </c>
      <c r="CA246">
        <v>75</v>
      </c>
      <c r="CB246" t="s">
        <v>3</v>
      </c>
      <c r="CE246">
        <v>0</v>
      </c>
      <c r="CF246">
        <v>0</v>
      </c>
      <c r="CG246">
        <v>0</v>
      </c>
      <c r="CM246">
        <v>0</v>
      </c>
      <c r="CN246" t="s">
        <v>3</v>
      </c>
      <c r="CO246">
        <v>0</v>
      </c>
      <c r="CP246">
        <f t="shared" si="199"/>
        <v>921.49</v>
      </c>
      <c r="CQ246">
        <f t="shared" si="200"/>
        <v>3740.4224000000004</v>
      </c>
      <c r="CR246">
        <f t="shared" si="201"/>
        <v>79.101500000000001</v>
      </c>
      <c r="CS246">
        <f t="shared" si="202"/>
        <v>0</v>
      </c>
      <c r="CT246">
        <f t="shared" si="203"/>
        <v>2323.7455</v>
      </c>
      <c r="CU246">
        <f t="shared" si="204"/>
        <v>0</v>
      </c>
      <c r="CV246">
        <f t="shared" si="205"/>
        <v>7.6589999999999998</v>
      </c>
      <c r="CW246">
        <f t="shared" si="206"/>
        <v>0</v>
      </c>
      <c r="CX246">
        <f t="shared" si="207"/>
        <v>0</v>
      </c>
      <c r="CY246">
        <f t="shared" si="208"/>
        <v>327.64639999999997</v>
      </c>
      <c r="CZ246">
        <f t="shared" si="209"/>
        <v>177.76560000000001</v>
      </c>
      <c r="DC246" t="s">
        <v>3</v>
      </c>
      <c r="DD246" t="s">
        <v>3</v>
      </c>
      <c r="DE246" t="s">
        <v>133</v>
      </c>
      <c r="DF246" t="s">
        <v>133</v>
      </c>
      <c r="DG246" t="s">
        <v>134</v>
      </c>
      <c r="DH246" t="s">
        <v>3</v>
      </c>
      <c r="DI246" t="s">
        <v>134</v>
      </c>
      <c r="DJ246" t="s">
        <v>133</v>
      </c>
      <c r="DK246" t="s">
        <v>3</v>
      </c>
      <c r="DL246" t="s">
        <v>3</v>
      </c>
      <c r="DM246" t="s">
        <v>3</v>
      </c>
      <c r="DN246">
        <v>0</v>
      </c>
      <c r="DO246">
        <v>0</v>
      </c>
      <c r="DP246">
        <v>1</v>
      </c>
      <c r="DQ246">
        <v>1</v>
      </c>
      <c r="DU246">
        <v>1013</v>
      </c>
      <c r="DV246" t="s">
        <v>52</v>
      </c>
      <c r="DW246" t="s">
        <v>52</v>
      </c>
      <c r="DX246">
        <v>1</v>
      </c>
      <c r="DZ246" t="s">
        <v>3</v>
      </c>
      <c r="EA246" t="s">
        <v>3</v>
      </c>
      <c r="EB246" t="s">
        <v>3</v>
      </c>
      <c r="EC246" t="s">
        <v>3</v>
      </c>
      <c r="EE246">
        <v>29085511</v>
      </c>
      <c r="EF246">
        <v>2</v>
      </c>
      <c r="EG246" t="s">
        <v>135</v>
      </c>
      <c r="EH246">
        <v>0</v>
      </c>
      <c r="EI246" t="s">
        <v>3</v>
      </c>
      <c r="EJ246">
        <v>1</v>
      </c>
      <c r="EK246">
        <v>11001</v>
      </c>
      <c r="EL246" t="s">
        <v>23</v>
      </c>
      <c r="EM246" t="s">
        <v>188</v>
      </c>
      <c r="EO246" t="s">
        <v>3</v>
      </c>
      <c r="EQ246">
        <v>0</v>
      </c>
      <c r="ER246">
        <v>1468.06</v>
      </c>
      <c r="ES246">
        <v>1395.68</v>
      </c>
      <c r="ET246">
        <v>11.24</v>
      </c>
      <c r="EU246">
        <v>0</v>
      </c>
      <c r="EV246">
        <v>61.14</v>
      </c>
      <c r="EW246">
        <v>6.66</v>
      </c>
      <c r="EX246">
        <v>0</v>
      </c>
      <c r="EY246">
        <v>0</v>
      </c>
      <c r="FQ246">
        <v>0</v>
      </c>
      <c r="FR246">
        <f t="shared" si="210"/>
        <v>0</v>
      </c>
      <c r="FS246">
        <v>0</v>
      </c>
      <c r="FT246" t="s">
        <v>139</v>
      </c>
      <c r="FU246" t="s">
        <v>25</v>
      </c>
      <c r="FV246" t="s">
        <v>25</v>
      </c>
      <c r="FW246" t="s">
        <v>26</v>
      </c>
      <c r="FX246">
        <v>110.7</v>
      </c>
      <c r="FY246">
        <v>63.75</v>
      </c>
      <c r="GA246" t="s">
        <v>3</v>
      </c>
      <c r="GD246">
        <v>1</v>
      </c>
      <c r="GF246">
        <v>-1131838271</v>
      </c>
      <c r="GG246">
        <v>2</v>
      </c>
      <c r="GH246">
        <v>1</v>
      </c>
      <c r="GI246">
        <v>2</v>
      </c>
      <c r="GJ246">
        <v>0</v>
      </c>
      <c r="GK246">
        <v>0</v>
      </c>
      <c r="GL246">
        <f t="shared" si="211"/>
        <v>0</v>
      </c>
      <c r="GM246">
        <f t="shared" si="212"/>
        <v>1426.91</v>
      </c>
      <c r="GN246">
        <f t="shared" si="213"/>
        <v>1426.91</v>
      </c>
      <c r="GO246">
        <f t="shared" si="214"/>
        <v>0</v>
      </c>
      <c r="GP246">
        <f t="shared" si="215"/>
        <v>0</v>
      </c>
      <c r="GR246">
        <v>0</v>
      </c>
      <c r="GS246">
        <v>3</v>
      </c>
      <c r="GT246">
        <v>0</v>
      </c>
      <c r="GU246" t="s">
        <v>3</v>
      </c>
      <c r="GV246">
        <f t="shared" si="216"/>
        <v>0</v>
      </c>
      <c r="GW246">
        <v>1</v>
      </c>
      <c r="GX246">
        <f t="shared" si="217"/>
        <v>0</v>
      </c>
      <c r="HA246">
        <v>0</v>
      </c>
      <c r="HB246">
        <v>0</v>
      </c>
      <c r="HC246">
        <f t="shared" si="218"/>
        <v>0</v>
      </c>
      <c r="HE246" t="s">
        <v>3</v>
      </c>
      <c r="HF246" t="s">
        <v>3</v>
      </c>
      <c r="HM246" t="s">
        <v>3</v>
      </c>
      <c r="IK246">
        <v>0</v>
      </c>
    </row>
    <row r="247" spans="1:245">
      <c r="A247">
        <v>17</v>
      </c>
      <c r="B247">
        <v>1</v>
      </c>
      <c r="C247">
        <f>ROW(SmtRes!A279)</f>
        <v>279</v>
      </c>
      <c r="D247">
        <f>ROW(EtalonRes!A270)</f>
        <v>270</v>
      </c>
      <c r="E247" t="s">
        <v>270</v>
      </c>
      <c r="F247" t="s">
        <v>213</v>
      </c>
      <c r="G247" t="s">
        <v>214</v>
      </c>
      <c r="H247" t="s">
        <v>215</v>
      </c>
      <c r="I247">
        <f>ROUND(37.8/100,9)</f>
        <v>0.378</v>
      </c>
      <c r="J247">
        <v>0</v>
      </c>
      <c r="K247">
        <f>ROUND(37.8/100,9)</f>
        <v>0.378</v>
      </c>
      <c r="O247">
        <f t="shared" si="184"/>
        <v>28095.93</v>
      </c>
      <c r="P247">
        <f t="shared" si="185"/>
        <v>16436.16</v>
      </c>
      <c r="Q247">
        <f t="shared" si="186"/>
        <v>62.49</v>
      </c>
      <c r="R247">
        <f t="shared" si="187"/>
        <v>0</v>
      </c>
      <c r="S247">
        <f t="shared" si="188"/>
        <v>11597.28</v>
      </c>
      <c r="T247">
        <f t="shared" si="189"/>
        <v>0</v>
      </c>
      <c r="U247">
        <f t="shared" si="190"/>
        <v>38.688299999999998</v>
      </c>
      <c r="V247">
        <f t="shared" si="191"/>
        <v>0</v>
      </c>
      <c r="W247">
        <f t="shared" si="192"/>
        <v>0</v>
      </c>
      <c r="X247">
        <f t="shared" si="193"/>
        <v>10437.549999999999</v>
      </c>
      <c r="Y247">
        <f t="shared" si="194"/>
        <v>4986.83</v>
      </c>
      <c r="AA247">
        <v>35863109</v>
      </c>
      <c r="AB247">
        <f t="shared" si="195"/>
        <v>8403.0499999999993</v>
      </c>
      <c r="AC247">
        <f t="shared" si="196"/>
        <v>7445.53</v>
      </c>
      <c r="AD247">
        <f>ROUND(((((ET247*1.25))-((EU247*1.25)))+AE247),2)</f>
        <v>29.21</v>
      </c>
      <c r="AE247">
        <f>ROUND(((EU247*1.25)),2)</f>
        <v>0</v>
      </c>
      <c r="AF247">
        <f>ROUND(((EV247*1.15)),2)</f>
        <v>928.31</v>
      </c>
      <c r="AG247">
        <f t="shared" si="197"/>
        <v>0</v>
      </c>
      <c r="AH247">
        <f>((EW247*1.15))</f>
        <v>102.35</v>
      </c>
      <c r="AI247">
        <f>((EX247*1.25))</f>
        <v>0</v>
      </c>
      <c r="AJ247">
        <f t="shared" si="198"/>
        <v>0</v>
      </c>
      <c r="AK247">
        <v>8276.1299999999992</v>
      </c>
      <c r="AL247">
        <v>7445.53</v>
      </c>
      <c r="AM247">
        <v>23.37</v>
      </c>
      <c r="AN247">
        <v>0</v>
      </c>
      <c r="AO247">
        <v>807.23</v>
      </c>
      <c r="AP247">
        <v>0</v>
      </c>
      <c r="AQ247">
        <v>89</v>
      </c>
      <c r="AR247">
        <v>0</v>
      </c>
      <c r="AS247">
        <v>0</v>
      </c>
      <c r="AT247">
        <v>90</v>
      </c>
      <c r="AU247">
        <v>43</v>
      </c>
      <c r="AV247">
        <v>1</v>
      </c>
      <c r="AW247">
        <v>1</v>
      </c>
      <c r="AZ247">
        <v>1</v>
      </c>
      <c r="BA247">
        <v>33.049999999999997</v>
      </c>
      <c r="BB247">
        <v>5.66</v>
      </c>
      <c r="BC247">
        <v>5.84</v>
      </c>
      <c r="BD247" t="s">
        <v>3</v>
      </c>
      <c r="BE247" t="s">
        <v>3</v>
      </c>
      <c r="BF247" t="s">
        <v>3</v>
      </c>
      <c r="BG247" t="s">
        <v>3</v>
      </c>
      <c r="BH247">
        <v>0</v>
      </c>
      <c r="BI247">
        <v>1</v>
      </c>
      <c r="BJ247" t="s">
        <v>216</v>
      </c>
      <c r="BM247">
        <v>10001</v>
      </c>
      <c r="BN247">
        <v>0</v>
      </c>
      <c r="BO247" t="s">
        <v>213</v>
      </c>
      <c r="BP247">
        <v>1</v>
      </c>
      <c r="BQ247">
        <v>2</v>
      </c>
      <c r="BR247">
        <v>0</v>
      </c>
      <c r="BS247">
        <v>33.049999999999997</v>
      </c>
      <c r="BT247">
        <v>1</v>
      </c>
      <c r="BU247">
        <v>1</v>
      </c>
      <c r="BV247">
        <v>1</v>
      </c>
      <c r="BW247">
        <v>1</v>
      </c>
      <c r="BX247">
        <v>1</v>
      </c>
      <c r="BY247" t="s">
        <v>3</v>
      </c>
      <c r="BZ247">
        <v>118</v>
      </c>
      <c r="CA247">
        <v>63</v>
      </c>
      <c r="CB247" t="s">
        <v>3</v>
      </c>
      <c r="CE247">
        <v>0</v>
      </c>
      <c r="CF247">
        <v>0</v>
      </c>
      <c r="CG247">
        <v>0</v>
      </c>
      <c r="CM247">
        <v>0</v>
      </c>
      <c r="CN247" t="s">
        <v>3</v>
      </c>
      <c r="CO247">
        <v>0</v>
      </c>
      <c r="CP247">
        <f t="shared" si="199"/>
        <v>28095.93</v>
      </c>
      <c r="CQ247">
        <f t="shared" si="200"/>
        <v>43481.895199999999</v>
      </c>
      <c r="CR247">
        <f t="shared" si="201"/>
        <v>165.32860000000002</v>
      </c>
      <c r="CS247">
        <f t="shared" si="202"/>
        <v>0</v>
      </c>
      <c r="CT247">
        <f t="shared" si="203"/>
        <v>30680.645499999995</v>
      </c>
      <c r="CU247">
        <f t="shared" si="204"/>
        <v>0</v>
      </c>
      <c r="CV247">
        <f t="shared" si="205"/>
        <v>102.35</v>
      </c>
      <c r="CW247">
        <f t="shared" si="206"/>
        <v>0</v>
      </c>
      <c r="CX247">
        <f t="shared" si="207"/>
        <v>0</v>
      </c>
      <c r="CY247">
        <f t="shared" si="208"/>
        <v>10437.552000000001</v>
      </c>
      <c r="CZ247">
        <f t="shared" si="209"/>
        <v>4986.8304000000007</v>
      </c>
      <c r="DC247" t="s">
        <v>3</v>
      </c>
      <c r="DD247" t="s">
        <v>3</v>
      </c>
      <c r="DE247" t="s">
        <v>133</v>
      </c>
      <c r="DF247" t="s">
        <v>133</v>
      </c>
      <c r="DG247" t="s">
        <v>134</v>
      </c>
      <c r="DH247" t="s">
        <v>3</v>
      </c>
      <c r="DI247" t="s">
        <v>134</v>
      </c>
      <c r="DJ247" t="s">
        <v>133</v>
      </c>
      <c r="DK247" t="s">
        <v>3</v>
      </c>
      <c r="DL247" t="s">
        <v>3</v>
      </c>
      <c r="DM247" t="s">
        <v>3</v>
      </c>
      <c r="DN247">
        <v>0</v>
      </c>
      <c r="DO247">
        <v>0</v>
      </c>
      <c r="DP247">
        <v>1</v>
      </c>
      <c r="DQ247">
        <v>1</v>
      </c>
      <c r="DU247">
        <v>1005</v>
      </c>
      <c r="DV247" t="s">
        <v>215</v>
      </c>
      <c r="DW247" t="s">
        <v>215</v>
      </c>
      <c r="DX247">
        <v>100</v>
      </c>
      <c r="DZ247" t="s">
        <v>3</v>
      </c>
      <c r="EA247" t="s">
        <v>3</v>
      </c>
      <c r="EB247" t="s">
        <v>3</v>
      </c>
      <c r="EC247" t="s">
        <v>3</v>
      </c>
      <c r="EE247">
        <v>29085510</v>
      </c>
      <c r="EF247">
        <v>2</v>
      </c>
      <c r="EG247" t="s">
        <v>135</v>
      </c>
      <c r="EH247">
        <v>0</v>
      </c>
      <c r="EI247" t="s">
        <v>3</v>
      </c>
      <c r="EJ247">
        <v>1</v>
      </c>
      <c r="EK247">
        <v>10001</v>
      </c>
      <c r="EL247" t="s">
        <v>136</v>
      </c>
      <c r="EM247" t="s">
        <v>137</v>
      </c>
      <c r="EO247" t="s">
        <v>3</v>
      </c>
      <c r="EQ247">
        <v>0</v>
      </c>
      <c r="ER247">
        <v>8276.1299999999992</v>
      </c>
      <c r="ES247">
        <v>7445.53</v>
      </c>
      <c r="ET247">
        <v>23.37</v>
      </c>
      <c r="EU247">
        <v>0</v>
      </c>
      <c r="EV247">
        <v>807.23</v>
      </c>
      <c r="EW247">
        <v>89</v>
      </c>
      <c r="EX247">
        <v>0</v>
      </c>
      <c r="EY247">
        <v>0</v>
      </c>
      <c r="FQ247">
        <v>0</v>
      </c>
      <c r="FR247">
        <f t="shared" si="210"/>
        <v>0</v>
      </c>
      <c r="FS247">
        <v>0</v>
      </c>
      <c r="FT247" t="s">
        <v>139</v>
      </c>
      <c r="FU247" t="s">
        <v>25</v>
      </c>
      <c r="FV247" t="s">
        <v>25</v>
      </c>
      <c r="FW247" t="s">
        <v>26</v>
      </c>
      <c r="FX247">
        <v>106.2</v>
      </c>
      <c r="FY247">
        <v>53.55</v>
      </c>
      <c r="GA247" t="s">
        <v>3</v>
      </c>
      <c r="GD247">
        <v>1</v>
      </c>
      <c r="GF247">
        <v>-978692579</v>
      </c>
      <c r="GG247">
        <v>2</v>
      </c>
      <c r="GH247">
        <v>1</v>
      </c>
      <c r="GI247">
        <v>2</v>
      </c>
      <c r="GJ247">
        <v>0</v>
      </c>
      <c r="GK247">
        <v>0</v>
      </c>
      <c r="GL247">
        <f t="shared" si="211"/>
        <v>0</v>
      </c>
      <c r="GM247">
        <f t="shared" si="212"/>
        <v>43520.31</v>
      </c>
      <c r="GN247">
        <f t="shared" si="213"/>
        <v>43520.31</v>
      </c>
      <c r="GO247">
        <f t="shared" si="214"/>
        <v>0</v>
      </c>
      <c r="GP247">
        <f t="shared" si="215"/>
        <v>0</v>
      </c>
      <c r="GR247">
        <v>0</v>
      </c>
      <c r="GS247">
        <v>3</v>
      </c>
      <c r="GT247">
        <v>0</v>
      </c>
      <c r="GU247" t="s">
        <v>3</v>
      </c>
      <c r="GV247">
        <f t="shared" si="216"/>
        <v>0</v>
      </c>
      <c r="GW247">
        <v>1</v>
      </c>
      <c r="GX247">
        <f t="shared" si="217"/>
        <v>0</v>
      </c>
      <c r="HA247">
        <v>0</v>
      </c>
      <c r="HB247">
        <v>0</v>
      </c>
      <c r="HC247">
        <f t="shared" si="218"/>
        <v>0</v>
      </c>
      <c r="HE247" t="s">
        <v>3</v>
      </c>
      <c r="HF247" t="s">
        <v>3</v>
      </c>
      <c r="HM247" t="s">
        <v>3</v>
      </c>
      <c r="IK247">
        <v>0</v>
      </c>
    </row>
    <row r="248" spans="1:245">
      <c r="A248">
        <v>17</v>
      </c>
      <c r="B248">
        <v>1</v>
      </c>
      <c r="C248">
        <f>ROW(SmtRes!A286)</f>
        <v>286</v>
      </c>
      <c r="D248">
        <f>ROW(EtalonRes!A277)</f>
        <v>277</v>
      </c>
      <c r="E248" t="s">
        <v>222</v>
      </c>
      <c r="F248" t="s">
        <v>218</v>
      </c>
      <c r="G248" t="s">
        <v>219</v>
      </c>
      <c r="H248" t="s">
        <v>220</v>
      </c>
      <c r="I248">
        <f>ROUND(37.8/100,9)</f>
        <v>0.378</v>
      </c>
      <c r="J248">
        <v>0</v>
      </c>
      <c r="K248">
        <f>ROUND(37.8/100,9)</f>
        <v>0.378</v>
      </c>
      <c r="O248">
        <f t="shared" si="184"/>
        <v>10474.67</v>
      </c>
      <c r="P248">
        <f t="shared" si="185"/>
        <v>3001.91</v>
      </c>
      <c r="Q248">
        <f t="shared" si="186"/>
        <v>6.63</v>
      </c>
      <c r="R248">
        <f t="shared" si="187"/>
        <v>2.25</v>
      </c>
      <c r="S248">
        <f t="shared" si="188"/>
        <v>7466.13</v>
      </c>
      <c r="T248">
        <f t="shared" si="189"/>
        <v>0</v>
      </c>
      <c r="U248">
        <f t="shared" si="190"/>
        <v>24.317117999999997</v>
      </c>
      <c r="V248">
        <f t="shared" si="191"/>
        <v>4.725E-3</v>
      </c>
      <c r="W248">
        <f t="shared" si="192"/>
        <v>0</v>
      </c>
      <c r="X248">
        <f t="shared" si="193"/>
        <v>5974.7</v>
      </c>
      <c r="Y248">
        <f t="shared" si="194"/>
        <v>2763.3</v>
      </c>
      <c r="AA248">
        <v>35863109</v>
      </c>
      <c r="AB248">
        <f t="shared" si="195"/>
        <v>7162.38</v>
      </c>
      <c r="AC248">
        <f t="shared" si="196"/>
        <v>6563.27</v>
      </c>
      <c r="AD248">
        <f>ROUND(((((ET248*1.25))-((EU248*1.25)))+AE248),2)</f>
        <v>1.48</v>
      </c>
      <c r="AE248">
        <f>ROUND(((EU248*1.25)),2)</f>
        <v>0.18</v>
      </c>
      <c r="AF248">
        <f>ROUND(((EV248*1.15)),2)</f>
        <v>597.63</v>
      </c>
      <c r="AG248">
        <f t="shared" si="197"/>
        <v>0</v>
      </c>
      <c r="AH248">
        <f>((EW248*1.15))</f>
        <v>64.330999999999989</v>
      </c>
      <c r="AI248">
        <f>((EX248*1.25))</f>
        <v>1.2500000000000001E-2</v>
      </c>
      <c r="AJ248">
        <f t="shared" si="198"/>
        <v>0</v>
      </c>
      <c r="AK248">
        <v>7084.13</v>
      </c>
      <c r="AL248">
        <v>6563.27</v>
      </c>
      <c r="AM248">
        <v>1.18</v>
      </c>
      <c r="AN248">
        <v>0.14000000000000001</v>
      </c>
      <c r="AO248">
        <v>519.67999999999995</v>
      </c>
      <c r="AP248">
        <v>0</v>
      </c>
      <c r="AQ248">
        <v>55.94</v>
      </c>
      <c r="AR248">
        <v>0.01</v>
      </c>
      <c r="AS248">
        <v>0</v>
      </c>
      <c r="AT248">
        <v>80</v>
      </c>
      <c r="AU248">
        <v>37</v>
      </c>
      <c r="AV248">
        <v>1</v>
      </c>
      <c r="AW248">
        <v>1</v>
      </c>
      <c r="AZ248">
        <v>1</v>
      </c>
      <c r="BA248">
        <v>33.049999999999997</v>
      </c>
      <c r="BB248">
        <v>11.86</v>
      </c>
      <c r="BC248">
        <v>1.21</v>
      </c>
      <c r="BD248" t="s">
        <v>3</v>
      </c>
      <c r="BE248" t="s">
        <v>3</v>
      </c>
      <c r="BF248" t="s">
        <v>3</v>
      </c>
      <c r="BG248" t="s">
        <v>3</v>
      </c>
      <c r="BH248">
        <v>0</v>
      </c>
      <c r="BI248">
        <v>1</v>
      </c>
      <c r="BJ248" t="s">
        <v>221</v>
      </c>
      <c r="BM248">
        <v>15001</v>
      </c>
      <c r="BN248">
        <v>0</v>
      </c>
      <c r="BO248" t="s">
        <v>218</v>
      </c>
      <c r="BP248">
        <v>1</v>
      </c>
      <c r="BQ248">
        <v>2</v>
      </c>
      <c r="BR248">
        <v>0</v>
      </c>
      <c r="BS248">
        <v>33.049999999999997</v>
      </c>
      <c r="BT248">
        <v>1</v>
      </c>
      <c r="BU248">
        <v>1</v>
      </c>
      <c r="BV248">
        <v>1</v>
      </c>
      <c r="BW248">
        <v>1</v>
      </c>
      <c r="BX248">
        <v>1</v>
      </c>
      <c r="BY248" t="s">
        <v>3</v>
      </c>
      <c r="BZ248">
        <v>105</v>
      </c>
      <c r="CA248">
        <v>55</v>
      </c>
      <c r="CB248" t="s">
        <v>3</v>
      </c>
      <c r="CE248">
        <v>0</v>
      </c>
      <c r="CF248">
        <v>0</v>
      </c>
      <c r="CG248">
        <v>0</v>
      </c>
      <c r="CM248">
        <v>0</v>
      </c>
      <c r="CN248" t="s">
        <v>3</v>
      </c>
      <c r="CO248">
        <v>0</v>
      </c>
      <c r="CP248">
        <f t="shared" si="199"/>
        <v>10474.67</v>
      </c>
      <c r="CQ248">
        <f t="shared" si="200"/>
        <v>7941.5567000000001</v>
      </c>
      <c r="CR248">
        <f t="shared" si="201"/>
        <v>17.552799999999998</v>
      </c>
      <c r="CS248">
        <f t="shared" si="202"/>
        <v>5.948999999999999</v>
      </c>
      <c r="CT248">
        <f t="shared" si="203"/>
        <v>19751.671499999997</v>
      </c>
      <c r="CU248">
        <f t="shared" si="204"/>
        <v>0</v>
      </c>
      <c r="CV248">
        <f t="shared" si="205"/>
        <v>64.330999999999989</v>
      </c>
      <c r="CW248">
        <f t="shared" si="206"/>
        <v>1.2500000000000001E-2</v>
      </c>
      <c r="CX248">
        <f t="shared" si="207"/>
        <v>0</v>
      </c>
      <c r="CY248">
        <f t="shared" si="208"/>
        <v>5974.7040000000006</v>
      </c>
      <c r="CZ248">
        <f t="shared" si="209"/>
        <v>2763.3006</v>
      </c>
      <c r="DC248" t="s">
        <v>3</v>
      </c>
      <c r="DD248" t="s">
        <v>3</v>
      </c>
      <c r="DE248" t="s">
        <v>133</v>
      </c>
      <c r="DF248" t="s">
        <v>133</v>
      </c>
      <c r="DG248" t="s">
        <v>134</v>
      </c>
      <c r="DH248" t="s">
        <v>3</v>
      </c>
      <c r="DI248" t="s">
        <v>134</v>
      </c>
      <c r="DJ248" t="s">
        <v>133</v>
      </c>
      <c r="DK248" t="s">
        <v>3</v>
      </c>
      <c r="DL248" t="s">
        <v>3</v>
      </c>
      <c r="DM248" t="s">
        <v>3</v>
      </c>
      <c r="DN248">
        <v>0</v>
      </c>
      <c r="DO248">
        <v>0</v>
      </c>
      <c r="DP248">
        <v>1</v>
      </c>
      <c r="DQ248">
        <v>1</v>
      </c>
      <c r="DU248">
        <v>1013</v>
      </c>
      <c r="DV248" t="s">
        <v>220</v>
      </c>
      <c r="DW248" t="s">
        <v>220</v>
      </c>
      <c r="DX248">
        <v>1</v>
      </c>
      <c r="DZ248" t="s">
        <v>3</v>
      </c>
      <c r="EA248" t="s">
        <v>3</v>
      </c>
      <c r="EB248" t="s">
        <v>3</v>
      </c>
      <c r="EC248" t="s">
        <v>3</v>
      </c>
      <c r="EE248">
        <v>29085536</v>
      </c>
      <c r="EF248">
        <v>2</v>
      </c>
      <c r="EG248" t="s">
        <v>135</v>
      </c>
      <c r="EH248">
        <v>0</v>
      </c>
      <c r="EI248" t="s">
        <v>3</v>
      </c>
      <c r="EJ248">
        <v>1</v>
      </c>
      <c r="EK248">
        <v>15001</v>
      </c>
      <c r="EL248" t="s">
        <v>151</v>
      </c>
      <c r="EM248" t="s">
        <v>152</v>
      </c>
      <c r="EO248" t="s">
        <v>3</v>
      </c>
      <c r="EQ248">
        <v>0</v>
      </c>
      <c r="ER248">
        <v>7084.13</v>
      </c>
      <c r="ES248">
        <v>6563.27</v>
      </c>
      <c r="ET248">
        <v>1.18</v>
      </c>
      <c r="EU248">
        <v>0.14000000000000001</v>
      </c>
      <c r="EV248">
        <v>519.67999999999995</v>
      </c>
      <c r="EW248">
        <v>55.94</v>
      </c>
      <c r="EX248">
        <v>0.01</v>
      </c>
      <c r="EY248">
        <v>0</v>
      </c>
      <c r="FQ248">
        <v>0</v>
      </c>
      <c r="FR248">
        <f t="shared" si="210"/>
        <v>0</v>
      </c>
      <c r="FS248">
        <v>0</v>
      </c>
      <c r="FT248" t="s">
        <v>139</v>
      </c>
      <c r="FU248" t="s">
        <v>25</v>
      </c>
      <c r="FV248" t="s">
        <v>25</v>
      </c>
      <c r="FW248" t="s">
        <v>26</v>
      </c>
      <c r="FX248">
        <v>94.5</v>
      </c>
      <c r="FY248">
        <v>46.75</v>
      </c>
      <c r="GA248" t="s">
        <v>3</v>
      </c>
      <c r="GD248">
        <v>1</v>
      </c>
      <c r="GF248">
        <v>797186164</v>
      </c>
      <c r="GG248">
        <v>2</v>
      </c>
      <c r="GH248">
        <v>1</v>
      </c>
      <c r="GI248">
        <v>2</v>
      </c>
      <c r="GJ248">
        <v>0</v>
      </c>
      <c r="GK248">
        <v>0</v>
      </c>
      <c r="GL248">
        <f t="shared" si="211"/>
        <v>0</v>
      </c>
      <c r="GM248">
        <f t="shared" si="212"/>
        <v>19212.669999999998</v>
      </c>
      <c r="GN248">
        <f t="shared" si="213"/>
        <v>19212.669999999998</v>
      </c>
      <c r="GO248">
        <f t="shared" si="214"/>
        <v>0</v>
      </c>
      <c r="GP248">
        <f t="shared" si="215"/>
        <v>0</v>
      </c>
      <c r="GR248">
        <v>0</v>
      </c>
      <c r="GS248">
        <v>3</v>
      </c>
      <c r="GT248">
        <v>0</v>
      </c>
      <c r="GU248" t="s">
        <v>3</v>
      </c>
      <c r="GV248">
        <f t="shared" si="216"/>
        <v>0</v>
      </c>
      <c r="GW248">
        <v>1</v>
      </c>
      <c r="GX248">
        <f t="shared" si="217"/>
        <v>0</v>
      </c>
      <c r="HA248">
        <v>0</v>
      </c>
      <c r="HB248">
        <v>0</v>
      </c>
      <c r="HC248">
        <f t="shared" si="218"/>
        <v>0</v>
      </c>
      <c r="HE248" t="s">
        <v>3</v>
      </c>
      <c r="HF248" t="s">
        <v>3</v>
      </c>
      <c r="HM248" t="s">
        <v>3</v>
      </c>
      <c r="IK248">
        <v>0</v>
      </c>
    </row>
    <row r="249" spans="1:245">
      <c r="A249">
        <v>17</v>
      </c>
      <c r="B249">
        <v>1</v>
      </c>
      <c r="C249">
        <f>ROW(SmtRes!A298)</f>
        <v>298</v>
      </c>
      <c r="D249">
        <f>ROW(EtalonRes!A286)</f>
        <v>286</v>
      </c>
      <c r="E249" t="s">
        <v>243</v>
      </c>
      <c r="F249" t="s">
        <v>223</v>
      </c>
      <c r="G249" t="s">
        <v>224</v>
      </c>
      <c r="H249" t="s">
        <v>58</v>
      </c>
      <c r="I249">
        <f>ROUND(2/100,9)</f>
        <v>0.02</v>
      </c>
      <c r="J249">
        <v>0</v>
      </c>
      <c r="K249">
        <f>ROUND(2/100,9)</f>
        <v>0.02</v>
      </c>
      <c r="O249">
        <f t="shared" si="184"/>
        <v>209.95</v>
      </c>
      <c r="P249">
        <f t="shared" si="185"/>
        <v>9.0500000000000007</v>
      </c>
      <c r="Q249">
        <f t="shared" si="186"/>
        <v>1.04</v>
      </c>
      <c r="R249">
        <f t="shared" si="187"/>
        <v>0.27</v>
      </c>
      <c r="S249">
        <f t="shared" si="188"/>
        <v>199.86</v>
      </c>
      <c r="T249">
        <f t="shared" si="189"/>
        <v>0</v>
      </c>
      <c r="U249">
        <f t="shared" si="190"/>
        <v>0.60960000000000003</v>
      </c>
      <c r="V249">
        <f t="shared" si="191"/>
        <v>5.9999999999999995E-4</v>
      </c>
      <c r="W249">
        <f t="shared" si="192"/>
        <v>0</v>
      </c>
      <c r="X249">
        <f t="shared" si="193"/>
        <v>162.11000000000001</v>
      </c>
      <c r="Y249">
        <f t="shared" si="194"/>
        <v>104.07</v>
      </c>
      <c r="AA249">
        <v>35863109</v>
      </c>
      <c r="AB249">
        <f t="shared" si="195"/>
        <v>371.42</v>
      </c>
      <c r="AC249">
        <f t="shared" si="196"/>
        <v>63.28</v>
      </c>
      <c r="AD249">
        <f t="shared" ref="AD249:AD255" si="221">ROUND((((ET249)-(EU249))+AE249),2)</f>
        <v>5.78</v>
      </c>
      <c r="AE249">
        <f t="shared" ref="AE249:AF255" si="222">ROUND((EU249),2)</f>
        <v>0.41</v>
      </c>
      <c r="AF249">
        <f t="shared" si="222"/>
        <v>302.36</v>
      </c>
      <c r="AG249">
        <f t="shared" si="197"/>
        <v>0</v>
      </c>
      <c r="AH249">
        <f t="shared" ref="AH249:AI255" si="223">(EW249)</f>
        <v>30.48</v>
      </c>
      <c r="AI249">
        <f t="shared" si="223"/>
        <v>0.03</v>
      </c>
      <c r="AJ249">
        <f t="shared" si="198"/>
        <v>0</v>
      </c>
      <c r="AK249">
        <v>371.42</v>
      </c>
      <c r="AL249">
        <v>63.28</v>
      </c>
      <c r="AM249">
        <v>5.78</v>
      </c>
      <c r="AN249">
        <v>0.41</v>
      </c>
      <c r="AO249">
        <v>302.36</v>
      </c>
      <c r="AP249">
        <v>0</v>
      </c>
      <c r="AQ249">
        <v>30.48</v>
      </c>
      <c r="AR249">
        <v>0.03</v>
      </c>
      <c r="AS249">
        <v>0</v>
      </c>
      <c r="AT249">
        <v>81</v>
      </c>
      <c r="AU249">
        <v>52</v>
      </c>
      <c r="AV249">
        <v>1</v>
      </c>
      <c r="AW249">
        <v>1</v>
      </c>
      <c r="AZ249">
        <v>1</v>
      </c>
      <c r="BA249">
        <v>33.049999999999997</v>
      </c>
      <c r="BB249">
        <v>9.01</v>
      </c>
      <c r="BC249">
        <v>7.15</v>
      </c>
      <c r="BD249" t="s">
        <v>3</v>
      </c>
      <c r="BE249" t="s">
        <v>3</v>
      </c>
      <c r="BF249" t="s">
        <v>3</v>
      </c>
      <c r="BG249" t="s">
        <v>3</v>
      </c>
      <c r="BH249">
        <v>0</v>
      </c>
      <c r="BI249">
        <v>2</v>
      </c>
      <c r="BJ249" t="s">
        <v>225</v>
      </c>
      <c r="BM249">
        <v>108001</v>
      </c>
      <c r="BN249">
        <v>0</v>
      </c>
      <c r="BO249" t="s">
        <v>223</v>
      </c>
      <c r="BP249">
        <v>1</v>
      </c>
      <c r="BQ249">
        <v>3</v>
      </c>
      <c r="BR249">
        <v>0</v>
      </c>
      <c r="BS249">
        <v>33.049999999999997</v>
      </c>
      <c r="BT249">
        <v>1</v>
      </c>
      <c r="BU249">
        <v>1</v>
      </c>
      <c r="BV249">
        <v>1</v>
      </c>
      <c r="BW249">
        <v>1</v>
      </c>
      <c r="BX249">
        <v>1</v>
      </c>
      <c r="BY249" t="s">
        <v>3</v>
      </c>
      <c r="BZ249">
        <v>95</v>
      </c>
      <c r="CA249">
        <v>65</v>
      </c>
      <c r="CB249" t="s">
        <v>3</v>
      </c>
      <c r="CE249">
        <v>0</v>
      </c>
      <c r="CF249">
        <v>0</v>
      </c>
      <c r="CG249">
        <v>0</v>
      </c>
      <c r="CM249">
        <v>0</v>
      </c>
      <c r="CN249" t="s">
        <v>3</v>
      </c>
      <c r="CO249">
        <v>0</v>
      </c>
      <c r="CP249">
        <f t="shared" si="199"/>
        <v>209.95000000000002</v>
      </c>
      <c r="CQ249">
        <f t="shared" si="200"/>
        <v>452.45200000000006</v>
      </c>
      <c r="CR249">
        <f t="shared" si="201"/>
        <v>52.077800000000003</v>
      </c>
      <c r="CS249">
        <f t="shared" si="202"/>
        <v>13.550499999999998</v>
      </c>
      <c r="CT249">
        <f t="shared" si="203"/>
        <v>9992.9979999999996</v>
      </c>
      <c r="CU249">
        <f t="shared" si="204"/>
        <v>0</v>
      </c>
      <c r="CV249">
        <f t="shared" si="205"/>
        <v>30.48</v>
      </c>
      <c r="CW249">
        <f t="shared" si="206"/>
        <v>0.03</v>
      </c>
      <c r="CX249">
        <f t="shared" si="207"/>
        <v>0</v>
      </c>
      <c r="CY249">
        <f t="shared" si="208"/>
        <v>162.10530000000003</v>
      </c>
      <c r="CZ249">
        <f t="shared" si="209"/>
        <v>104.06760000000003</v>
      </c>
      <c r="DC249" t="s">
        <v>3</v>
      </c>
      <c r="DD249" t="s">
        <v>3</v>
      </c>
      <c r="DE249" t="s">
        <v>3</v>
      </c>
      <c r="DF249" t="s">
        <v>3</v>
      </c>
      <c r="DG249" t="s">
        <v>3</v>
      </c>
      <c r="DH249" t="s">
        <v>3</v>
      </c>
      <c r="DI249" t="s">
        <v>3</v>
      </c>
      <c r="DJ249" t="s">
        <v>3</v>
      </c>
      <c r="DK249" t="s">
        <v>3</v>
      </c>
      <c r="DL249" t="s">
        <v>3</v>
      </c>
      <c r="DM249" t="s">
        <v>3</v>
      </c>
      <c r="DN249">
        <v>0</v>
      </c>
      <c r="DO249">
        <v>0</v>
      </c>
      <c r="DP249">
        <v>1</v>
      </c>
      <c r="DQ249">
        <v>1</v>
      </c>
      <c r="DU249">
        <v>1010</v>
      </c>
      <c r="DV249" t="s">
        <v>58</v>
      </c>
      <c r="DW249" t="s">
        <v>58</v>
      </c>
      <c r="DX249">
        <v>100</v>
      </c>
      <c r="DZ249" t="s">
        <v>3</v>
      </c>
      <c r="EA249" t="s">
        <v>3</v>
      </c>
      <c r="EB249" t="s">
        <v>3</v>
      </c>
      <c r="EC249" t="s">
        <v>3</v>
      </c>
      <c r="EE249">
        <v>29085386</v>
      </c>
      <c r="EF249">
        <v>3</v>
      </c>
      <c r="EG249" t="s">
        <v>226</v>
      </c>
      <c r="EH249">
        <v>0</v>
      </c>
      <c r="EI249" t="s">
        <v>3</v>
      </c>
      <c r="EJ249">
        <v>2</v>
      </c>
      <c r="EK249">
        <v>108001</v>
      </c>
      <c r="EL249" t="s">
        <v>227</v>
      </c>
      <c r="EM249" t="s">
        <v>228</v>
      </c>
      <c r="EO249" t="s">
        <v>3</v>
      </c>
      <c r="EQ249">
        <v>0</v>
      </c>
      <c r="ER249">
        <v>371.42</v>
      </c>
      <c r="ES249">
        <v>63.28</v>
      </c>
      <c r="ET249">
        <v>5.78</v>
      </c>
      <c r="EU249">
        <v>0.41</v>
      </c>
      <c r="EV249">
        <v>302.36</v>
      </c>
      <c r="EW249">
        <v>30.48</v>
      </c>
      <c r="EX249">
        <v>0.03</v>
      </c>
      <c r="EY249">
        <v>0</v>
      </c>
      <c r="FQ249">
        <v>0</v>
      </c>
      <c r="FR249">
        <f t="shared" si="210"/>
        <v>0</v>
      </c>
      <c r="FS249">
        <v>0</v>
      </c>
      <c r="FV249" t="s">
        <v>25</v>
      </c>
      <c r="FW249" t="s">
        <v>26</v>
      </c>
      <c r="FX249">
        <v>95</v>
      </c>
      <c r="FY249">
        <v>65</v>
      </c>
      <c r="GA249" t="s">
        <v>3</v>
      </c>
      <c r="GD249">
        <v>1</v>
      </c>
      <c r="GF249">
        <v>-1627028948</v>
      </c>
      <c r="GG249">
        <v>2</v>
      </c>
      <c r="GH249">
        <v>1</v>
      </c>
      <c r="GI249">
        <v>2</v>
      </c>
      <c r="GJ249">
        <v>0</v>
      </c>
      <c r="GK249">
        <v>0</v>
      </c>
      <c r="GL249">
        <f t="shared" si="211"/>
        <v>0</v>
      </c>
      <c r="GM249">
        <f t="shared" si="212"/>
        <v>476.13</v>
      </c>
      <c r="GN249">
        <f t="shared" si="213"/>
        <v>0</v>
      </c>
      <c r="GO249">
        <f t="shared" si="214"/>
        <v>476.13</v>
      </c>
      <c r="GP249">
        <f t="shared" si="215"/>
        <v>0</v>
      </c>
      <c r="GR249">
        <v>0</v>
      </c>
      <c r="GS249">
        <v>3</v>
      </c>
      <c r="GT249">
        <v>0</v>
      </c>
      <c r="GU249" t="s">
        <v>3</v>
      </c>
      <c r="GV249">
        <f t="shared" si="216"/>
        <v>0</v>
      </c>
      <c r="GW249">
        <v>1</v>
      </c>
      <c r="GX249">
        <f t="shared" si="217"/>
        <v>0</v>
      </c>
      <c r="HA249">
        <v>0</v>
      </c>
      <c r="HB249">
        <v>0</v>
      </c>
      <c r="HC249">
        <f t="shared" si="218"/>
        <v>0</v>
      </c>
      <c r="HE249" t="s">
        <v>3</v>
      </c>
      <c r="HF249" t="s">
        <v>3</v>
      </c>
      <c r="HM249" t="s">
        <v>3</v>
      </c>
      <c r="IK249">
        <v>0</v>
      </c>
    </row>
    <row r="250" spans="1:245">
      <c r="A250">
        <v>18</v>
      </c>
      <c r="B250">
        <v>1</v>
      </c>
      <c r="C250">
        <v>296</v>
      </c>
      <c r="E250" t="s">
        <v>247</v>
      </c>
      <c r="F250" t="s">
        <v>230</v>
      </c>
      <c r="G250" t="s">
        <v>231</v>
      </c>
      <c r="H250" t="s">
        <v>232</v>
      </c>
      <c r="I250">
        <f>I249*J250</f>
        <v>2E-3</v>
      </c>
      <c r="J250">
        <v>0.1</v>
      </c>
      <c r="K250">
        <v>0.1</v>
      </c>
      <c r="O250">
        <f t="shared" si="184"/>
        <v>10.23</v>
      </c>
      <c r="P250">
        <f t="shared" si="185"/>
        <v>10.23</v>
      </c>
      <c r="Q250">
        <f t="shared" si="186"/>
        <v>0</v>
      </c>
      <c r="R250">
        <f t="shared" si="187"/>
        <v>0</v>
      </c>
      <c r="S250">
        <f t="shared" si="188"/>
        <v>0</v>
      </c>
      <c r="T250">
        <f t="shared" si="189"/>
        <v>0</v>
      </c>
      <c r="U250">
        <f t="shared" si="190"/>
        <v>0</v>
      </c>
      <c r="V250">
        <f t="shared" si="191"/>
        <v>0</v>
      </c>
      <c r="W250">
        <f t="shared" si="192"/>
        <v>0.04</v>
      </c>
      <c r="X250">
        <f t="shared" si="193"/>
        <v>0</v>
      </c>
      <c r="Y250">
        <f t="shared" si="194"/>
        <v>0</v>
      </c>
      <c r="AA250">
        <v>35863109</v>
      </c>
      <c r="AB250">
        <f t="shared" si="195"/>
        <v>1998.42</v>
      </c>
      <c r="AC250">
        <f t="shared" si="196"/>
        <v>1998.42</v>
      </c>
      <c r="AD250">
        <f t="shared" si="221"/>
        <v>0</v>
      </c>
      <c r="AE250">
        <f t="shared" si="222"/>
        <v>0</v>
      </c>
      <c r="AF250">
        <f t="shared" si="222"/>
        <v>0</v>
      </c>
      <c r="AG250">
        <f t="shared" si="197"/>
        <v>0</v>
      </c>
      <c r="AH250">
        <f t="shared" si="223"/>
        <v>0</v>
      </c>
      <c r="AI250">
        <f t="shared" si="223"/>
        <v>0</v>
      </c>
      <c r="AJ250">
        <f t="shared" si="198"/>
        <v>19.399999999999999</v>
      </c>
      <c r="AK250">
        <v>1998.42</v>
      </c>
      <c r="AL250">
        <v>1998.42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19.399999999999999</v>
      </c>
      <c r="AT250">
        <v>0</v>
      </c>
      <c r="AU250">
        <v>0</v>
      </c>
      <c r="AV250">
        <v>1</v>
      </c>
      <c r="AW250">
        <v>1</v>
      </c>
      <c r="AZ250">
        <v>1</v>
      </c>
      <c r="BA250">
        <v>1</v>
      </c>
      <c r="BB250">
        <v>1</v>
      </c>
      <c r="BC250">
        <v>2.56</v>
      </c>
      <c r="BD250" t="s">
        <v>3</v>
      </c>
      <c r="BE250" t="s">
        <v>3</v>
      </c>
      <c r="BF250" t="s">
        <v>3</v>
      </c>
      <c r="BG250" t="s">
        <v>3</v>
      </c>
      <c r="BH250">
        <v>3</v>
      </c>
      <c r="BI250">
        <v>2</v>
      </c>
      <c r="BJ250" t="s">
        <v>233</v>
      </c>
      <c r="BM250">
        <v>500002</v>
      </c>
      <c r="BN250">
        <v>0</v>
      </c>
      <c r="BO250" t="s">
        <v>230</v>
      </c>
      <c r="BP250">
        <v>1</v>
      </c>
      <c r="BQ250">
        <v>12</v>
      </c>
      <c r="BR250">
        <v>0</v>
      </c>
      <c r="BS250">
        <v>1</v>
      </c>
      <c r="BT250">
        <v>1</v>
      </c>
      <c r="BU250">
        <v>1</v>
      </c>
      <c r="BV250">
        <v>1</v>
      </c>
      <c r="BW250">
        <v>1</v>
      </c>
      <c r="BX250">
        <v>1</v>
      </c>
      <c r="BY250" t="s">
        <v>3</v>
      </c>
      <c r="BZ250">
        <v>0</v>
      </c>
      <c r="CA250">
        <v>0</v>
      </c>
      <c r="CB250" t="s">
        <v>3</v>
      </c>
      <c r="CE250">
        <v>0</v>
      </c>
      <c r="CF250">
        <v>0</v>
      </c>
      <c r="CG250">
        <v>0</v>
      </c>
      <c r="CM250">
        <v>0</v>
      </c>
      <c r="CN250" t="s">
        <v>3</v>
      </c>
      <c r="CO250">
        <v>0</v>
      </c>
      <c r="CP250">
        <f t="shared" si="199"/>
        <v>10.23</v>
      </c>
      <c r="CQ250">
        <f t="shared" si="200"/>
        <v>5115.9552000000003</v>
      </c>
      <c r="CR250">
        <f t="shared" si="201"/>
        <v>0</v>
      </c>
      <c r="CS250">
        <f t="shared" si="202"/>
        <v>0</v>
      </c>
      <c r="CT250">
        <f t="shared" si="203"/>
        <v>0</v>
      </c>
      <c r="CU250">
        <f t="shared" si="204"/>
        <v>0</v>
      </c>
      <c r="CV250">
        <f t="shared" si="205"/>
        <v>0</v>
      </c>
      <c r="CW250">
        <f t="shared" si="206"/>
        <v>0</v>
      </c>
      <c r="CX250">
        <f t="shared" si="207"/>
        <v>19.399999999999999</v>
      </c>
      <c r="CY250">
        <f t="shared" si="208"/>
        <v>0</v>
      </c>
      <c r="CZ250">
        <f t="shared" si="209"/>
        <v>0</v>
      </c>
      <c r="DC250" t="s">
        <v>3</v>
      </c>
      <c r="DD250" t="s">
        <v>3</v>
      </c>
      <c r="DE250" t="s">
        <v>3</v>
      </c>
      <c r="DF250" t="s">
        <v>3</v>
      </c>
      <c r="DG250" t="s">
        <v>3</v>
      </c>
      <c r="DH250" t="s">
        <v>3</v>
      </c>
      <c r="DI250" t="s">
        <v>3</v>
      </c>
      <c r="DJ250" t="s">
        <v>3</v>
      </c>
      <c r="DK250" t="s">
        <v>3</v>
      </c>
      <c r="DL250" t="s">
        <v>3</v>
      </c>
      <c r="DM250" t="s">
        <v>3</v>
      </c>
      <c r="DN250">
        <v>0</v>
      </c>
      <c r="DO250">
        <v>0</v>
      </c>
      <c r="DP250">
        <v>1</v>
      </c>
      <c r="DQ250">
        <v>1</v>
      </c>
      <c r="DU250">
        <v>1010</v>
      </c>
      <c r="DV250" t="s">
        <v>232</v>
      </c>
      <c r="DW250" t="s">
        <v>232</v>
      </c>
      <c r="DX250">
        <v>1000</v>
      </c>
      <c r="DZ250" t="s">
        <v>3</v>
      </c>
      <c r="EA250" t="s">
        <v>3</v>
      </c>
      <c r="EB250" t="s">
        <v>3</v>
      </c>
      <c r="EC250" t="s">
        <v>3</v>
      </c>
      <c r="EE250">
        <v>29085444</v>
      </c>
      <c r="EF250">
        <v>12</v>
      </c>
      <c r="EG250" t="s">
        <v>32</v>
      </c>
      <c r="EH250">
        <v>0</v>
      </c>
      <c r="EI250" t="s">
        <v>3</v>
      </c>
      <c r="EJ250">
        <v>2</v>
      </c>
      <c r="EK250">
        <v>500002</v>
      </c>
      <c r="EL250" t="s">
        <v>33</v>
      </c>
      <c r="EM250" t="s">
        <v>34</v>
      </c>
      <c r="EO250" t="s">
        <v>3</v>
      </c>
      <c r="EQ250">
        <v>0</v>
      </c>
      <c r="ER250">
        <v>1998.42</v>
      </c>
      <c r="ES250">
        <v>1998.42</v>
      </c>
      <c r="ET250">
        <v>0</v>
      </c>
      <c r="EU250">
        <v>0</v>
      </c>
      <c r="EV250">
        <v>0</v>
      </c>
      <c r="EW250">
        <v>0</v>
      </c>
      <c r="EX250">
        <v>0</v>
      </c>
      <c r="FQ250">
        <v>0</v>
      </c>
      <c r="FR250">
        <f t="shared" si="210"/>
        <v>0</v>
      </c>
      <c r="FS250">
        <v>0</v>
      </c>
      <c r="FX250">
        <v>0</v>
      </c>
      <c r="FY250">
        <v>0</v>
      </c>
      <c r="GA250" t="s">
        <v>3</v>
      </c>
      <c r="GD250">
        <v>1</v>
      </c>
      <c r="GF250">
        <v>-1152774928</v>
      </c>
      <c r="GG250">
        <v>2</v>
      </c>
      <c r="GH250">
        <v>1</v>
      </c>
      <c r="GI250">
        <v>2</v>
      </c>
      <c r="GJ250">
        <v>0</v>
      </c>
      <c r="GK250">
        <v>0</v>
      </c>
      <c r="GL250">
        <f t="shared" si="211"/>
        <v>0</v>
      </c>
      <c r="GM250">
        <f t="shared" si="212"/>
        <v>10.23</v>
      </c>
      <c r="GN250">
        <f t="shared" si="213"/>
        <v>0</v>
      </c>
      <c r="GO250">
        <f t="shared" si="214"/>
        <v>10.23</v>
      </c>
      <c r="GP250">
        <f t="shared" si="215"/>
        <v>0</v>
      </c>
      <c r="GR250">
        <v>0</v>
      </c>
      <c r="GS250">
        <v>3</v>
      </c>
      <c r="GT250">
        <v>0</v>
      </c>
      <c r="GU250" t="s">
        <v>3</v>
      </c>
      <c r="GV250">
        <f t="shared" si="216"/>
        <v>0</v>
      </c>
      <c r="GW250">
        <v>1</v>
      </c>
      <c r="GX250">
        <f t="shared" si="217"/>
        <v>0</v>
      </c>
      <c r="HA250">
        <v>0</v>
      </c>
      <c r="HB250">
        <v>0</v>
      </c>
      <c r="HC250">
        <f t="shared" si="218"/>
        <v>0</v>
      </c>
      <c r="HE250" t="s">
        <v>3</v>
      </c>
      <c r="HF250" t="s">
        <v>3</v>
      </c>
      <c r="HM250" t="s">
        <v>3</v>
      </c>
      <c r="IK250">
        <v>0</v>
      </c>
    </row>
    <row r="251" spans="1:245">
      <c r="A251">
        <v>18</v>
      </c>
      <c r="B251">
        <v>1</v>
      </c>
      <c r="C251">
        <v>294</v>
      </c>
      <c r="E251" t="s">
        <v>248</v>
      </c>
      <c r="F251" t="s">
        <v>235</v>
      </c>
      <c r="G251" t="s">
        <v>236</v>
      </c>
      <c r="H251" t="s">
        <v>237</v>
      </c>
      <c r="I251">
        <f>I249*J251</f>
        <v>2</v>
      </c>
      <c r="J251">
        <v>100</v>
      </c>
      <c r="K251">
        <v>100</v>
      </c>
      <c r="O251">
        <f t="shared" si="184"/>
        <v>105</v>
      </c>
      <c r="P251">
        <f t="shared" si="185"/>
        <v>105</v>
      </c>
      <c r="Q251">
        <f t="shared" si="186"/>
        <v>0</v>
      </c>
      <c r="R251">
        <f t="shared" si="187"/>
        <v>0</v>
      </c>
      <c r="S251">
        <f t="shared" si="188"/>
        <v>0</v>
      </c>
      <c r="T251">
        <f t="shared" si="189"/>
        <v>0</v>
      </c>
      <c r="U251">
        <f t="shared" si="190"/>
        <v>0</v>
      </c>
      <c r="V251">
        <f t="shared" si="191"/>
        <v>0</v>
      </c>
      <c r="W251">
        <f t="shared" si="192"/>
        <v>0.14000000000000001</v>
      </c>
      <c r="X251">
        <f t="shared" si="193"/>
        <v>0</v>
      </c>
      <c r="Y251">
        <f t="shared" si="194"/>
        <v>0</v>
      </c>
      <c r="AA251">
        <v>35863109</v>
      </c>
      <c r="AB251">
        <f t="shared" si="195"/>
        <v>7.62</v>
      </c>
      <c r="AC251">
        <f t="shared" si="196"/>
        <v>7.62</v>
      </c>
      <c r="AD251">
        <f t="shared" si="221"/>
        <v>0</v>
      </c>
      <c r="AE251">
        <f t="shared" si="222"/>
        <v>0</v>
      </c>
      <c r="AF251">
        <f t="shared" si="222"/>
        <v>0</v>
      </c>
      <c r="AG251">
        <f t="shared" si="197"/>
        <v>0</v>
      </c>
      <c r="AH251">
        <f t="shared" si="223"/>
        <v>0</v>
      </c>
      <c r="AI251">
        <f t="shared" si="223"/>
        <v>0</v>
      </c>
      <c r="AJ251">
        <f t="shared" si="198"/>
        <v>7.0000000000000007E-2</v>
      </c>
      <c r="AK251">
        <v>7.62</v>
      </c>
      <c r="AL251">
        <v>7.62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7.0000000000000007E-2</v>
      </c>
      <c r="AT251">
        <v>0</v>
      </c>
      <c r="AU251">
        <v>0</v>
      </c>
      <c r="AV251">
        <v>1</v>
      </c>
      <c r="AW251">
        <v>1</v>
      </c>
      <c r="AZ251">
        <v>1</v>
      </c>
      <c r="BA251">
        <v>1</v>
      </c>
      <c r="BB251">
        <v>1</v>
      </c>
      <c r="BC251">
        <v>6.89</v>
      </c>
      <c r="BD251" t="s">
        <v>3</v>
      </c>
      <c r="BE251" t="s">
        <v>3</v>
      </c>
      <c r="BF251" t="s">
        <v>3</v>
      </c>
      <c r="BG251" t="s">
        <v>3</v>
      </c>
      <c r="BH251">
        <v>3</v>
      </c>
      <c r="BI251">
        <v>2</v>
      </c>
      <c r="BJ251" t="s">
        <v>238</v>
      </c>
      <c r="BM251">
        <v>500002</v>
      </c>
      <c r="BN251">
        <v>0</v>
      </c>
      <c r="BO251" t="s">
        <v>235</v>
      </c>
      <c r="BP251">
        <v>1</v>
      </c>
      <c r="BQ251">
        <v>12</v>
      </c>
      <c r="BR251">
        <v>0</v>
      </c>
      <c r="BS251">
        <v>1</v>
      </c>
      <c r="BT251">
        <v>1</v>
      </c>
      <c r="BU251">
        <v>1</v>
      </c>
      <c r="BV251">
        <v>1</v>
      </c>
      <c r="BW251">
        <v>1</v>
      </c>
      <c r="BX251">
        <v>1</v>
      </c>
      <c r="BY251" t="s">
        <v>3</v>
      </c>
      <c r="BZ251">
        <v>0</v>
      </c>
      <c r="CA251">
        <v>0</v>
      </c>
      <c r="CB251" t="s">
        <v>3</v>
      </c>
      <c r="CE251">
        <v>0</v>
      </c>
      <c r="CF251">
        <v>0</v>
      </c>
      <c r="CG251">
        <v>0</v>
      </c>
      <c r="CM251">
        <v>0</v>
      </c>
      <c r="CN251" t="s">
        <v>3</v>
      </c>
      <c r="CO251">
        <v>0</v>
      </c>
      <c r="CP251">
        <f t="shared" si="199"/>
        <v>105</v>
      </c>
      <c r="CQ251">
        <f t="shared" si="200"/>
        <v>52.501799999999996</v>
      </c>
      <c r="CR251">
        <f t="shared" si="201"/>
        <v>0</v>
      </c>
      <c r="CS251">
        <f t="shared" si="202"/>
        <v>0</v>
      </c>
      <c r="CT251">
        <f t="shared" si="203"/>
        <v>0</v>
      </c>
      <c r="CU251">
        <f t="shared" si="204"/>
        <v>0</v>
      </c>
      <c r="CV251">
        <f t="shared" si="205"/>
        <v>0</v>
      </c>
      <c r="CW251">
        <f t="shared" si="206"/>
        <v>0</v>
      </c>
      <c r="CX251">
        <f t="shared" si="207"/>
        <v>7.0000000000000007E-2</v>
      </c>
      <c r="CY251">
        <f t="shared" si="208"/>
        <v>0</v>
      </c>
      <c r="CZ251">
        <f t="shared" si="209"/>
        <v>0</v>
      </c>
      <c r="DC251" t="s">
        <v>3</v>
      </c>
      <c r="DD251" t="s">
        <v>3</v>
      </c>
      <c r="DE251" t="s">
        <v>3</v>
      </c>
      <c r="DF251" t="s">
        <v>3</v>
      </c>
      <c r="DG251" t="s">
        <v>3</v>
      </c>
      <c r="DH251" t="s">
        <v>3</v>
      </c>
      <c r="DI251" t="s">
        <v>3</v>
      </c>
      <c r="DJ251" t="s">
        <v>3</v>
      </c>
      <c r="DK251" t="s">
        <v>3</v>
      </c>
      <c r="DL251" t="s">
        <v>3</v>
      </c>
      <c r="DM251" t="s">
        <v>3</v>
      </c>
      <c r="DN251">
        <v>0</v>
      </c>
      <c r="DO251">
        <v>0</v>
      </c>
      <c r="DP251">
        <v>1</v>
      </c>
      <c r="DQ251">
        <v>1</v>
      </c>
      <c r="DU251">
        <v>1010</v>
      </c>
      <c r="DV251" t="s">
        <v>237</v>
      </c>
      <c r="DW251" t="s">
        <v>237</v>
      </c>
      <c r="DX251">
        <v>1</v>
      </c>
      <c r="DZ251" t="s">
        <v>3</v>
      </c>
      <c r="EA251" t="s">
        <v>3</v>
      </c>
      <c r="EB251" t="s">
        <v>3</v>
      </c>
      <c r="EC251" t="s">
        <v>3</v>
      </c>
      <c r="EE251">
        <v>29085444</v>
      </c>
      <c r="EF251">
        <v>12</v>
      </c>
      <c r="EG251" t="s">
        <v>32</v>
      </c>
      <c r="EH251">
        <v>0</v>
      </c>
      <c r="EI251" t="s">
        <v>3</v>
      </c>
      <c r="EJ251">
        <v>2</v>
      </c>
      <c r="EK251">
        <v>500002</v>
      </c>
      <c r="EL251" t="s">
        <v>33</v>
      </c>
      <c r="EM251" t="s">
        <v>34</v>
      </c>
      <c r="EO251" t="s">
        <v>3</v>
      </c>
      <c r="EQ251">
        <v>0</v>
      </c>
      <c r="ER251">
        <v>7.62</v>
      </c>
      <c r="ES251">
        <v>7.62</v>
      </c>
      <c r="ET251">
        <v>0</v>
      </c>
      <c r="EU251">
        <v>0</v>
      </c>
      <c r="EV251">
        <v>0</v>
      </c>
      <c r="EW251">
        <v>0</v>
      </c>
      <c r="EX251">
        <v>0</v>
      </c>
      <c r="FQ251">
        <v>0</v>
      </c>
      <c r="FR251">
        <f t="shared" si="210"/>
        <v>0</v>
      </c>
      <c r="FS251">
        <v>0</v>
      </c>
      <c r="FX251">
        <v>0</v>
      </c>
      <c r="FY251">
        <v>0</v>
      </c>
      <c r="GA251" t="s">
        <v>3</v>
      </c>
      <c r="GD251">
        <v>1</v>
      </c>
      <c r="GF251">
        <v>-652224790</v>
      </c>
      <c r="GG251">
        <v>2</v>
      </c>
      <c r="GH251">
        <v>1</v>
      </c>
      <c r="GI251">
        <v>2</v>
      </c>
      <c r="GJ251">
        <v>0</v>
      </c>
      <c r="GK251">
        <v>0</v>
      </c>
      <c r="GL251">
        <f t="shared" si="211"/>
        <v>0</v>
      </c>
      <c r="GM251">
        <f t="shared" si="212"/>
        <v>105</v>
      </c>
      <c r="GN251">
        <f t="shared" si="213"/>
        <v>0</v>
      </c>
      <c r="GO251">
        <f t="shared" si="214"/>
        <v>105</v>
      </c>
      <c r="GP251">
        <f t="shared" si="215"/>
        <v>0</v>
      </c>
      <c r="GR251">
        <v>0</v>
      </c>
      <c r="GS251">
        <v>3</v>
      </c>
      <c r="GT251">
        <v>0</v>
      </c>
      <c r="GU251" t="s">
        <v>3</v>
      </c>
      <c r="GV251">
        <f t="shared" si="216"/>
        <v>0</v>
      </c>
      <c r="GW251">
        <v>1</v>
      </c>
      <c r="GX251">
        <f t="shared" si="217"/>
        <v>0</v>
      </c>
      <c r="HA251">
        <v>0</v>
      </c>
      <c r="HB251">
        <v>0</v>
      </c>
      <c r="HC251">
        <f t="shared" si="218"/>
        <v>0</v>
      </c>
      <c r="HE251" t="s">
        <v>3</v>
      </c>
      <c r="HF251" t="s">
        <v>3</v>
      </c>
      <c r="HM251" t="s">
        <v>3</v>
      </c>
      <c r="IK251">
        <v>0</v>
      </c>
    </row>
    <row r="252" spans="1:245">
      <c r="A252">
        <v>18</v>
      </c>
      <c r="B252">
        <v>1</v>
      </c>
      <c r="C252">
        <v>295</v>
      </c>
      <c r="E252" t="s">
        <v>271</v>
      </c>
      <c r="F252" t="s">
        <v>240</v>
      </c>
      <c r="G252" t="s">
        <v>241</v>
      </c>
      <c r="H252" t="s">
        <v>237</v>
      </c>
      <c r="I252">
        <f>I249*J252</f>
        <v>1</v>
      </c>
      <c r="J252">
        <v>50</v>
      </c>
      <c r="K252">
        <v>50</v>
      </c>
      <c r="O252">
        <f t="shared" si="184"/>
        <v>76.59</v>
      </c>
      <c r="P252">
        <f t="shared" si="185"/>
        <v>76.59</v>
      </c>
      <c r="Q252">
        <f t="shared" si="186"/>
        <v>0</v>
      </c>
      <c r="R252">
        <f t="shared" si="187"/>
        <v>0</v>
      </c>
      <c r="S252">
        <f t="shared" si="188"/>
        <v>0</v>
      </c>
      <c r="T252">
        <f t="shared" si="189"/>
        <v>0</v>
      </c>
      <c r="U252">
        <f t="shared" si="190"/>
        <v>0</v>
      </c>
      <c r="V252">
        <f t="shared" si="191"/>
        <v>0</v>
      </c>
      <c r="W252">
        <f t="shared" si="192"/>
        <v>0.09</v>
      </c>
      <c r="X252">
        <f t="shared" si="193"/>
        <v>0</v>
      </c>
      <c r="Y252">
        <f t="shared" si="194"/>
        <v>0</v>
      </c>
      <c r="AA252">
        <v>35863109</v>
      </c>
      <c r="AB252">
        <f t="shared" si="195"/>
        <v>9.01</v>
      </c>
      <c r="AC252">
        <f t="shared" si="196"/>
        <v>9.01</v>
      </c>
      <c r="AD252">
        <f t="shared" si="221"/>
        <v>0</v>
      </c>
      <c r="AE252">
        <f t="shared" si="222"/>
        <v>0</v>
      </c>
      <c r="AF252">
        <f t="shared" si="222"/>
        <v>0</v>
      </c>
      <c r="AG252">
        <f t="shared" si="197"/>
        <v>0</v>
      </c>
      <c r="AH252">
        <f t="shared" si="223"/>
        <v>0</v>
      </c>
      <c r="AI252">
        <f t="shared" si="223"/>
        <v>0</v>
      </c>
      <c r="AJ252">
        <f t="shared" si="198"/>
        <v>0.09</v>
      </c>
      <c r="AK252">
        <v>9.01</v>
      </c>
      <c r="AL252">
        <v>9.01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0.09</v>
      </c>
      <c r="AT252">
        <v>0</v>
      </c>
      <c r="AU252">
        <v>0</v>
      </c>
      <c r="AV252">
        <v>1</v>
      </c>
      <c r="AW252">
        <v>1</v>
      </c>
      <c r="AZ252">
        <v>1</v>
      </c>
      <c r="BA252">
        <v>1</v>
      </c>
      <c r="BB252">
        <v>1</v>
      </c>
      <c r="BC252">
        <v>8.5</v>
      </c>
      <c r="BD252" t="s">
        <v>3</v>
      </c>
      <c r="BE252" t="s">
        <v>3</v>
      </c>
      <c r="BF252" t="s">
        <v>3</v>
      </c>
      <c r="BG252" t="s">
        <v>3</v>
      </c>
      <c r="BH252">
        <v>3</v>
      </c>
      <c r="BI252">
        <v>2</v>
      </c>
      <c r="BJ252" t="s">
        <v>242</v>
      </c>
      <c r="BM252">
        <v>500002</v>
      </c>
      <c r="BN252">
        <v>0</v>
      </c>
      <c r="BO252" t="s">
        <v>240</v>
      </c>
      <c r="BP252">
        <v>1</v>
      </c>
      <c r="BQ252">
        <v>12</v>
      </c>
      <c r="BR252">
        <v>0</v>
      </c>
      <c r="BS252">
        <v>1</v>
      </c>
      <c r="BT252">
        <v>1</v>
      </c>
      <c r="BU252">
        <v>1</v>
      </c>
      <c r="BV252">
        <v>1</v>
      </c>
      <c r="BW252">
        <v>1</v>
      </c>
      <c r="BX252">
        <v>1</v>
      </c>
      <c r="BY252" t="s">
        <v>3</v>
      </c>
      <c r="BZ252">
        <v>0</v>
      </c>
      <c r="CA252">
        <v>0</v>
      </c>
      <c r="CB252" t="s">
        <v>3</v>
      </c>
      <c r="CE252">
        <v>0</v>
      </c>
      <c r="CF252">
        <v>0</v>
      </c>
      <c r="CG252">
        <v>0</v>
      </c>
      <c r="CM252">
        <v>0</v>
      </c>
      <c r="CN252" t="s">
        <v>3</v>
      </c>
      <c r="CO252">
        <v>0</v>
      </c>
      <c r="CP252">
        <f t="shared" si="199"/>
        <v>76.59</v>
      </c>
      <c r="CQ252">
        <f t="shared" si="200"/>
        <v>76.584999999999994</v>
      </c>
      <c r="CR252">
        <f t="shared" si="201"/>
        <v>0</v>
      </c>
      <c r="CS252">
        <f t="shared" si="202"/>
        <v>0</v>
      </c>
      <c r="CT252">
        <f t="shared" si="203"/>
        <v>0</v>
      </c>
      <c r="CU252">
        <f t="shared" si="204"/>
        <v>0</v>
      </c>
      <c r="CV252">
        <f t="shared" si="205"/>
        <v>0</v>
      </c>
      <c r="CW252">
        <f t="shared" si="206"/>
        <v>0</v>
      </c>
      <c r="CX252">
        <f t="shared" si="207"/>
        <v>0.09</v>
      </c>
      <c r="CY252">
        <f t="shared" si="208"/>
        <v>0</v>
      </c>
      <c r="CZ252">
        <f t="shared" si="209"/>
        <v>0</v>
      </c>
      <c r="DC252" t="s">
        <v>3</v>
      </c>
      <c r="DD252" t="s">
        <v>3</v>
      </c>
      <c r="DE252" t="s">
        <v>3</v>
      </c>
      <c r="DF252" t="s">
        <v>3</v>
      </c>
      <c r="DG252" t="s">
        <v>3</v>
      </c>
      <c r="DH252" t="s">
        <v>3</v>
      </c>
      <c r="DI252" t="s">
        <v>3</v>
      </c>
      <c r="DJ252" t="s">
        <v>3</v>
      </c>
      <c r="DK252" t="s">
        <v>3</v>
      </c>
      <c r="DL252" t="s">
        <v>3</v>
      </c>
      <c r="DM252" t="s">
        <v>3</v>
      </c>
      <c r="DN252">
        <v>0</v>
      </c>
      <c r="DO252">
        <v>0</v>
      </c>
      <c r="DP252">
        <v>1</v>
      </c>
      <c r="DQ252">
        <v>1</v>
      </c>
      <c r="DU252">
        <v>1010</v>
      </c>
      <c r="DV252" t="s">
        <v>237</v>
      </c>
      <c r="DW252" t="s">
        <v>237</v>
      </c>
      <c r="DX252">
        <v>1</v>
      </c>
      <c r="DZ252" t="s">
        <v>3</v>
      </c>
      <c r="EA252" t="s">
        <v>3</v>
      </c>
      <c r="EB252" t="s">
        <v>3</v>
      </c>
      <c r="EC252" t="s">
        <v>3</v>
      </c>
      <c r="EE252">
        <v>29085444</v>
      </c>
      <c r="EF252">
        <v>12</v>
      </c>
      <c r="EG252" t="s">
        <v>32</v>
      </c>
      <c r="EH252">
        <v>0</v>
      </c>
      <c r="EI252" t="s">
        <v>3</v>
      </c>
      <c r="EJ252">
        <v>2</v>
      </c>
      <c r="EK252">
        <v>500002</v>
      </c>
      <c r="EL252" t="s">
        <v>33</v>
      </c>
      <c r="EM252" t="s">
        <v>34</v>
      </c>
      <c r="EO252" t="s">
        <v>3</v>
      </c>
      <c r="EQ252">
        <v>0</v>
      </c>
      <c r="ER252">
        <v>9.01</v>
      </c>
      <c r="ES252">
        <v>9.01</v>
      </c>
      <c r="ET252">
        <v>0</v>
      </c>
      <c r="EU252">
        <v>0</v>
      </c>
      <c r="EV252">
        <v>0</v>
      </c>
      <c r="EW252">
        <v>0</v>
      </c>
      <c r="EX252">
        <v>0</v>
      </c>
      <c r="FQ252">
        <v>0</v>
      </c>
      <c r="FR252">
        <f t="shared" si="210"/>
        <v>0</v>
      </c>
      <c r="FS252">
        <v>0</v>
      </c>
      <c r="FX252">
        <v>0</v>
      </c>
      <c r="FY252">
        <v>0</v>
      </c>
      <c r="GA252" t="s">
        <v>3</v>
      </c>
      <c r="GD252">
        <v>1</v>
      </c>
      <c r="GF252">
        <v>-1484870884</v>
      </c>
      <c r="GG252">
        <v>2</v>
      </c>
      <c r="GH252">
        <v>1</v>
      </c>
      <c r="GI252">
        <v>2</v>
      </c>
      <c r="GJ252">
        <v>0</v>
      </c>
      <c r="GK252">
        <v>0</v>
      </c>
      <c r="GL252">
        <f t="shared" si="211"/>
        <v>0</v>
      </c>
      <c r="GM252">
        <f t="shared" si="212"/>
        <v>76.59</v>
      </c>
      <c r="GN252">
        <f t="shared" si="213"/>
        <v>0</v>
      </c>
      <c r="GO252">
        <f t="shared" si="214"/>
        <v>76.59</v>
      </c>
      <c r="GP252">
        <f t="shared" si="215"/>
        <v>0</v>
      </c>
      <c r="GR252">
        <v>0</v>
      </c>
      <c r="GS252">
        <v>3</v>
      </c>
      <c r="GT252">
        <v>0</v>
      </c>
      <c r="GU252" t="s">
        <v>3</v>
      </c>
      <c r="GV252">
        <f t="shared" si="216"/>
        <v>0</v>
      </c>
      <c r="GW252">
        <v>1</v>
      </c>
      <c r="GX252">
        <f t="shared" si="217"/>
        <v>0</v>
      </c>
      <c r="HA252">
        <v>0</v>
      </c>
      <c r="HB252">
        <v>0</v>
      </c>
      <c r="HC252">
        <f t="shared" si="218"/>
        <v>0</v>
      </c>
      <c r="HE252" t="s">
        <v>3</v>
      </c>
      <c r="HF252" t="s">
        <v>3</v>
      </c>
      <c r="HM252" t="s">
        <v>3</v>
      </c>
      <c r="IK252">
        <v>0</v>
      </c>
    </row>
    <row r="253" spans="1:245">
      <c r="A253">
        <v>17</v>
      </c>
      <c r="B253">
        <v>1</v>
      </c>
      <c r="C253">
        <f>ROW(SmtRes!A307)</f>
        <v>307</v>
      </c>
      <c r="D253">
        <f>ROW(EtalonRes!A293)</f>
        <v>293</v>
      </c>
      <c r="E253" t="s">
        <v>252</v>
      </c>
      <c r="F253" t="s">
        <v>244</v>
      </c>
      <c r="G253" t="s">
        <v>245</v>
      </c>
      <c r="H253" t="s">
        <v>58</v>
      </c>
      <c r="I253">
        <f>ROUND(1/100,9)</f>
        <v>0.01</v>
      </c>
      <c r="J253">
        <v>0</v>
      </c>
      <c r="K253">
        <f>ROUND(1/100,9)</f>
        <v>0.01</v>
      </c>
      <c r="O253">
        <f t="shared" si="184"/>
        <v>89.13</v>
      </c>
      <c r="P253">
        <f t="shared" si="185"/>
        <v>2.58</v>
      </c>
      <c r="Q253">
        <f t="shared" si="186"/>
        <v>0.52</v>
      </c>
      <c r="R253">
        <f t="shared" si="187"/>
        <v>0.14000000000000001</v>
      </c>
      <c r="S253">
        <f t="shared" si="188"/>
        <v>86.03</v>
      </c>
      <c r="T253">
        <f t="shared" si="189"/>
        <v>0</v>
      </c>
      <c r="U253">
        <f t="shared" si="190"/>
        <v>0.26239999999999997</v>
      </c>
      <c r="V253">
        <f t="shared" si="191"/>
        <v>2.9999999999999997E-4</v>
      </c>
      <c r="W253">
        <f t="shared" si="192"/>
        <v>0</v>
      </c>
      <c r="X253">
        <f t="shared" si="193"/>
        <v>69.8</v>
      </c>
      <c r="Y253">
        <f t="shared" si="194"/>
        <v>44.81</v>
      </c>
      <c r="AA253">
        <v>35863109</v>
      </c>
      <c r="AB253">
        <f t="shared" si="195"/>
        <v>302.14999999999998</v>
      </c>
      <c r="AC253">
        <f t="shared" si="196"/>
        <v>36.07</v>
      </c>
      <c r="AD253">
        <f t="shared" si="221"/>
        <v>5.78</v>
      </c>
      <c r="AE253">
        <f t="shared" si="222"/>
        <v>0.41</v>
      </c>
      <c r="AF253">
        <f t="shared" si="222"/>
        <v>260.3</v>
      </c>
      <c r="AG253">
        <f t="shared" si="197"/>
        <v>0</v>
      </c>
      <c r="AH253">
        <f t="shared" si="223"/>
        <v>26.24</v>
      </c>
      <c r="AI253">
        <f t="shared" si="223"/>
        <v>0.03</v>
      </c>
      <c r="AJ253">
        <f t="shared" si="198"/>
        <v>0</v>
      </c>
      <c r="AK253">
        <v>302.14999999999998</v>
      </c>
      <c r="AL253">
        <v>36.07</v>
      </c>
      <c r="AM253">
        <v>5.78</v>
      </c>
      <c r="AN253">
        <v>0.41</v>
      </c>
      <c r="AO253">
        <v>260.3</v>
      </c>
      <c r="AP253">
        <v>0</v>
      </c>
      <c r="AQ253">
        <v>26.24</v>
      </c>
      <c r="AR253">
        <v>0.03</v>
      </c>
      <c r="AS253">
        <v>0</v>
      </c>
      <c r="AT253">
        <v>81</v>
      </c>
      <c r="AU253">
        <v>52</v>
      </c>
      <c r="AV253">
        <v>1</v>
      </c>
      <c r="AW253">
        <v>1</v>
      </c>
      <c r="AZ253">
        <v>1</v>
      </c>
      <c r="BA253">
        <v>33.049999999999997</v>
      </c>
      <c r="BB253">
        <v>9.01</v>
      </c>
      <c r="BC253">
        <v>7.15</v>
      </c>
      <c r="BD253" t="s">
        <v>3</v>
      </c>
      <c r="BE253" t="s">
        <v>3</v>
      </c>
      <c r="BF253" t="s">
        <v>3</v>
      </c>
      <c r="BG253" t="s">
        <v>3</v>
      </c>
      <c r="BH253">
        <v>0</v>
      </c>
      <c r="BI253">
        <v>2</v>
      </c>
      <c r="BJ253" t="s">
        <v>246</v>
      </c>
      <c r="BM253">
        <v>108001</v>
      </c>
      <c r="BN253">
        <v>0</v>
      </c>
      <c r="BO253" t="s">
        <v>244</v>
      </c>
      <c r="BP253">
        <v>1</v>
      </c>
      <c r="BQ253">
        <v>3</v>
      </c>
      <c r="BR253">
        <v>0</v>
      </c>
      <c r="BS253">
        <v>33.049999999999997</v>
      </c>
      <c r="BT253">
        <v>1</v>
      </c>
      <c r="BU253">
        <v>1</v>
      </c>
      <c r="BV253">
        <v>1</v>
      </c>
      <c r="BW253">
        <v>1</v>
      </c>
      <c r="BX253">
        <v>1</v>
      </c>
      <c r="BY253" t="s">
        <v>3</v>
      </c>
      <c r="BZ253">
        <v>95</v>
      </c>
      <c r="CA253">
        <v>65</v>
      </c>
      <c r="CB253" t="s">
        <v>3</v>
      </c>
      <c r="CE253">
        <v>0</v>
      </c>
      <c r="CF253">
        <v>0</v>
      </c>
      <c r="CG253">
        <v>0</v>
      </c>
      <c r="CM253">
        <v>0</v>
      </c>
      <c r="CN253" t="s">
        <v>3</v>
      </c>
      <c r="CO253">
        <v>0</v>
      </c>
      <c r="CP253">
        <f t="shared" si="199"/>
        <v>89.13</v>
      </c>
      <c r="CQ253">
        <f t="shared" si="200"/>
        <v>257.90050000000002</v>
      </c>
      <c r="CR253">
        <f t="shared" si="201"/>
        <v>52.077800000000003</v>
      </c>
      <c r="CS253">
        <f t="shared" si="202"/>
        <v>13.550499999999998</v>
      </c>
      <c r="CT253">
        <f t="shared" si="203"/>
        <v>8602.9149999999991</v>
      </c>
      <c r="CU253">
        <f t="shared" si="204"/>
        <v>0</v>
      </c>
      <c r="CV253">
        <f t="shared" si="205"/>
        <v>26.24</v>
      </c>
      <c r="CW253">
        <f t="shared" si="206"/>
        <v>0.03</v>
      </c>
      <c r="CX253">
        <f t="shared" si="207"/>
        <v>0</v>
      </c>
      <c r="CY253">
        <f t="shared" si="208"/>
        <v>69.797700000000006</v>
      </c>
      <c r="CZ253">
        <f t="shared" si="209"/>
        <v>44.808399999999999</v>
      </c>
      <c r="DC253" t="s">
        <v>3</v>
      </c>
      <c r="DD253" t="s">
        <v>3</v>
      </c>
      <c r="DE253" t="s">
        <v>3</v>
      </c>
      <c r="DF253" t="s">
        <v>3</v>
      </c>
      <c r="DG253" t="s">
        <v>3</v>
      </c>
      <c r="DH253" t="s">
        <v>3</v>
      </c>
      <c r="DI253" t="s">
        <v>3</v>
      </c>
      <c r="DJ253" t="s">
        <v>3</v>
      </c>
      <c r="DK253" t="s">
        <v>3</v>
      </c>
      <c r="DL253" t="s">
        <v>3</v>
      </c>
      <c r="DM253" t="s">
        <v>3</v>
      </c>
      <c r="DN253">
        <v>0</v>
      </c>
      <c r="DO253">
        <v>0</v>
      </c>
      <c r="DP253">
        <v>1</v>
      </c>
      <c r="DQ253">
        <v>1</v>
      </c>
      <c r="DU253">
        <v>1010</v>
      </c>
      <c r="DV253" t="s">
        <v>58</v>
      </c>
      <c r="DW253" t="s">
        <v>58</v>
      </c>
      <c r="DX253">
        <v>100</v>
      </c>
      <c r="DZ253" t="s">
        <v>3</v>
      </c>
      <c r="EA253" t="s">
        <v>3</v>
      </c>
      <c r="EB253" t="s">
        <v>3</v>
      </c>
      <c r="EC253" t="s">
        <v>3</v>
      </c>
      <c r="EE253">
        <v>29085386</v>
      </c>
      <c r="EF253">
        <v>3</v>
      </c>
      <c r="EG253" t="s">
        <v>226</v>
      </c>
      <c r="EH253">
        <v>0</v>
      </c>
      <c r="EI253" t="s">
        <v>3</v>
      </c>
      <c r="EJ253">
        <v>2</v>
      </c>
      <c r="EK253">
        <v>108001</v>
      </c>
      <c r="EL253" t="s">
        <v>227</v>
      </c>
      <c r="EM253" t="s">
        <v>228</v>
      </c>
      <c r="EO253" t="s">
        <v>3</v>
      </c>
      <c r="EQ253">
        <v>0</v>
      </c>
      <c r="ER253">
        <v>302.14999999999998</v>
      </c>
      <c r="ES253">
        <v>36.07</v>
      </c>
      <c r="ET253">
        <v>5.78</v>
      </c>
      <c r="EU253">
        <v>0.41</v>
      </c>
      <c r="EV253">
        <v>260.3</v>
      </c>
      <c r="EW253">
        <v>26.24</v>
      </c>
      <c r="EX253">
        <v>0.03</v>
      </c>
      <c r="EY253">
        <v>0</v>
      </c>
      <c r="FQ253">
        <v>0</v>
      </c>
      <c r="FR253">
        <f t="shared" si="210"/>
        <v>0</v>
      </c>
      <c r="FS253">
        <v>0</v>
      </c>
      <c r="FV253" t="s">
        <v>25</v>
      </c>
      <c r="FW253" t="s">
        <v>26</v>
      </c>
      <c r="FX253">
        <v>95</v>
      </c>
      <c r="FY253">
        <v>65</v>
      </c>
      <c r="GA253" t="s">
        <v>3</v>
      </c>
      <c r="GD253">
        <v>1</v>
      </c>
      <c r="GF253">
        <v>1949515482</v>
      </c>
      <c r="GG253">
        <v>2</v>
      </c>
      <c r="GH253">
        <v>1</v>
      </c>
      <c r="GI253">
        <v>2</v>
      </c>
      <c r="GJ253">
        <v>0</v>
      </c>
      <c r="GK253">
        <v>0</v>
      </c>
      <c r="GL253">
        <f t="shared" si="211"/>
        <v>0</v>
      </c>
      <c r="GM253">
        <f t="shared" si="212"/>
        <v>203.74</v>
      </c>
      <c r="GN253">
        <f t="shared" si="213"/>
        <v>0</v>
      </c>
      <c r="GO253">
        <f t="shared" si="214"/>
        <v>203.74</v>
      </c>
      <c r="GP253">
        <f t="shared" si="215"/>
        <v>0</v>
      </c>
      <c r="GR253">
        <v>0</v>
      </c>
      <c r="GS253">
        <v>3</v>
      </c>
      <c r="GT253">
        <v>0</v>
      </c>
      <c r="GU253" t="s">
        <v>3</v>
      </c>
      <c r="GV253">
        <f t="shared" si="216"/>
        <v>0</v>
      </c>
      <c r="GW253">
        <v>1</v>
      </c>
      <c r="GX253">
        <f t="shared" si="217"/>
        <v>0</v>
      </c>
      <c r="HA253">
        <v>0</v>
      </c>
      <c r="HB253">
        <v>0</v>
      </c>
      <c r="HC253">
        <f t="shared" si="218"/>
        <v>0</v>
      </c>
      <c r="HE253" t="s">
        <v>3</v>
      </c>
      <c r="HF253" t="s">
        <v>3</v>
      </c>
      <c r="HM253" t="s">
        <v>3</v>
      </c>
      <c r="IK253">
        <v>0</v>
      </c>
    </row>
    <row r="254" spans="1:245">
      <c r="A254">
        <v>18</v>
      </c>
      <c r="B254">
        <v>1</v>
      </c>
      <c r="C254">
        <v>304</v>
      </c>
      <c r="E254" t="s">
        <v>272</v>
      </c>
      <c r="F254" t="s">
        <v>230</v>
      </c>
      <c r="G254" t="s">
        <v>231</v>
      </c>
      <c r="H254" t="s">
        <v>232</v>
      </c>
      <c r="I254">
        <f>I253*J254</f>
        <v>1E-3</v>
      </c>
      <c r="J254">
        <v>0.1</v>
      </c>
      <c r="K254">
        <v>0.1</v>
      </c>
      <c r="O254">
        <f t="shared" si="184"/>
        <v>5.12</v>
      </c>
      <c r="P254">
        <f t="shared" si="185"/>
        <v>5.12</v>
      </c>
      <c r="Q254">
        <f t="shared" si="186"/>
        <v>0</v>
      </c>
      <c r="R254">
        <f t="shared" si="187"/>
        <v>0</v>
      </c>
      <c r="S254">
        <f t="shared" si="188"/>
        <v>0</v>
      </c>
      <c r="T254">
        <f t="shared" si="189"/>
        <v>0</v>
      </c>
      <c r="U254">
        <f t="shared" si="190"/>
        <v>0</v>
      </c>
      <c r="V254">
        <f t="shared" si="191"/>
        <v>0</v>
      </c>
      <c r="W254">
        <f t="shared" si="192"/>
        <v>0.02</v>
      </c>
      <c r="X254">
        <f t="shared" si="193"/>
        <v>0</v>
      </c>
      <c r="Y254">
        <f t="shared" si="194"/>
        <v>0</v>
      </c>
      <c r="AA254">
        <v>35863109</v>
      </c>
      <c r="AB254">
        <f t="shared" si="195"/>
        <v>1998.42</v>
      </c>
      <c r="AC254">
        <f t="shared" si="196"/>
        <v>1998.42</v>
      </c>
      <c r="AD254">
        <f t="shared" si="221"/>
        <v>0</v>
      </c>
      <c r="AE254">
        <f t="shared" si="222"/>
        <v>0</v>
      </c>
      <c r="AF254">
        <f t="shared" si="222"/>
        <v>0</v>
      </c>
      <c r="AG254">
        <f t="shared" si="197"/>
        <v>0</v>
      </c>
      <c r="AH254">
        <f t="shared" si="223"/>
        <v>0</v>
      </c>
      <c r="AI254">
        <f t="shared" si="223"/>
        <v>0</v>
      </c>
      <c r="AJ254">
        <f t="shared" si="198"/>
        <v>19.399999999999999</v>
      </c>
      <c r="AK254">
        <v>1998.42</v>
      </c>
      <c r="AL254">
        <v>1998.42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19.399999999999999</v>
      </c>
      <c r="AT254">
        <v>0</v>
      </c>
      <c r="AU254">
        <v>0</v>
      </c>
      <c r="AV254">
        <v>1</v>
      </c>
      <c r="AW254">
        <v>1</v>
      </c>
      <c r="AZ254">
        <v>1</v>
      </c>
      <c r="BA254">
        <v>1</v>
      </c>
      <c r="BB254">
        <v>1</v>
      </c>
      <c r="BC254">
        <v>2.56</v>
      </c>
      <c r="BD254" t="s">
        <v>3</v>
      </c>
      <c r="BE254" t="s">
        <v>3</v>
      </c>
      <c r="BF254" t="s">
        <v>3</v>
      </c>
      <c r="BG254" t="s">
        <v>3</v>
      </c>
      <c r="BH254">
        <v>3</v>
      </c>
      <c r="BI254">
        <v>2</v>
      </c>
      <c r="BJ254" t="s">
        <v>233</v>
      </c>
      <c r="BM254">
        <v>500002</v>
      </c>
      <c r="BN254">
        <v>0</v>
      </c>
      <c r="BO254" t="s">
        <v>230</v>
      </c>
      <c r="BP254">
        <v>1</v>
      </c>
      <c r="BQ254">
        <v>12</v>
      </c>
      <c r="BR254">
        <v>0</v>
      </c>
      <c r="BS254">
        <v>1</v>
      </c>
      <c r="BT254">
        <v>1</v>
      </c>
      <c r="BU254">
        <v>1</v>
      </c>
      <c r="BV254">
        <v>1</v>
      </c>
      <c r="BW254">
        <v>1</v>
      </c>
      <c r="BX254">
        <v>1</v>
      </c>
      <c r="BY254" t="s">
        <v>3</v>
      </c>
      <c r="BZ254">
        <v>0</v>
      </c>
      <c r="CA254">
        <v>0</v>
      </c>
      <c r="CB254" t="s">
        <v>3</v>
      </c>
      <c r="CE254">
        <v>0</v>
      </c>
      <c r="CF254">
        <v>0</v>
      </c>
      <c r="CG254">
        <v>0</v>
      </c>
      <c r="CM254">
        <v>0</v>
      </c>
      <c r="CN254" t="s">
        <v>3</v>
      </c>
      <c r="CO254">
        <v>0</v>
      </c>
      <c r="CP254">
        <f t="shared" si="199"/>
        <v>5.12</v>
      </c>
      <c r="CQ254">
        <f t="shared" si="200"/>
        <v>5115.9552000000003</v>
      </c>
      <c r="CR254">
        <f t="shared" si="201"/>
        <v>0</v>
      </c>
      <c r="CS254">
        <f t="shared" si="202"/>
        <v>0</v>
      </c>
      <c r="CT254">
        <f t="shared" si="203"/>
        <v>0</v>
      </c>
      <c r="CU254">
        <f t="shared" si="204"/>
        <v>0</v>
      </c>
      <c r="CV254">
        <f t="shared" si="205"/>
        <v>0</v>
      </c>
      <c r="CW254">
        <f t="shared" si="206"/>
        <v>0</v>
      </c>
      <c r="CX254">
        <f t="shared" si="207"/>
        <v>19.399999999999999</v>
      </c>
      <c r="CY254">
        <f t="shared" si="208"/>
        <v>0</v>
      </c>
      <c r="CZ254">
        <f t="shared" si="209"/>
        <v>0</v>
      </c>
      <c r="DC254" t="s">
        <v>3</v>
      </c>
      <c r="DD254" t="s">
        <v>3</v>
      </c>
      <c r="DE254" t="s">
        <v>3</v>
      </c>
      <c r="DF254" t="s">
        <v>3</v>
      </c>
      <c r="DG254" t="s">
        <v>3</v>
      </c>
      <c r="DH254" t="s">
        <v>3</v>
      </c>
      <c r="DI254" t="s">
        <v>3</v>
      </c>
      <c r="DJ254" t="s">
        <v>3</v>
      </c>
      <c r="DK254" t="s">
        <v>3</v>
      </c>
      <c r="DL254" t="s">
        <v>3</v>
      </c>
      <c r="DM254" t="s">
        <v>3</v>
      </c>
      <c r="DN254">
        <v>0</v>
      </c>
      <c r="DO254">
        <v>0</v>
      </c>
      <c r="DP254">
        <v>1</v>
      </c>
      <c r="DQ254">
        <v>1</v>
      </c>
      <c r="DU254">
        <v>1010</v>
      </c>
      <c r="DV254" t="s">
        <v>232</v>
      </c>
      <c r="DW254" t="s">
        <v>232</v>
      </c>
      <c r="DX254">
        <v>1000</v>
      </c>
      <c r="DZ254" t="s">
        <v>3</v>
      </c>
      <c r="EA254" t="s">
        <v>3</v>
      </c>
      <c r="EB254" t="s">
        <v>3</v>
      </c>
      <c r="EC254" t="s">
        <v>3</v>
      </c>
      <c r="EE254">
        <v>29085444</v>
      </c>
      <c r="EF254">
        <v>12</v>
      </c>
      <c r="EG254" t="s">
        <v>32</v>
      </c>
      <c r="EH254">
        <v>0</v>
      </c>
      <c r="EI254" t="s">
        <v>3</v>
      </c>
      <c r="EJ254">
        <v>2</v>
      </c>
      <c r="EK254">
        <v>500002</v>
      </c>
      <c r="EL254" t="s">
        <v>33</v>
      </c>
      <c r="EM254" t="s">
        <v>34</v>
      </c>
      <c r="EO254" t="s">
        <v>3</v>
      </c>
      <c r="EQ254">
        <v>0</v>
      </c>
      <c r="ER254">
        <v>1998.42</v>
      </c>
      <c r="ES254">
        <v>1998.42</v>
      </c>
      <c r="ET254">
        <v>0</v>
      </c>
      <c r="EU254">
        <v>0</v>
      </c>
      <c r="EV254">
        <v>0</v>
      </c>
      <c r="EW254">
        <v>0</v>
      </c>
      <c r="EX254">
        <v>0</v>
      </c>
      <c r="FQ254">
        <v>0</v>
      </c>
      <c r="FR254">
        <f t="shared" si="210"/>
        <v>0</v>
      </c>
      <c r="FS254">
        <v>0</v>
      </c>
      <c r="FX254">
        <v>0</v>
      </c>
      <c r="FY254">
        <v>0</v>
      </c>
      <c r="GA254" t="s">
        <v>3</v>
      </c>
      <c r="GD254">
        <v>1</v>
      </c>
      <c r="GF254">
        <v>-1152774928</v>
      </c>
      <c r="GG254">
        <v>2</v>
      </c>
      <c r="GH254">
        <v>1</v>
      </c>
      <c r="GI254">
        <v>2</v>
      </c>
      <c r="GJ254">
        <v>0</v>
      </c>
      <c r="GK254">
        <v>0</v>
      </c>
      <c r="GL254">
        <f t="shared" si="211"/>
        <v>0</v>
      </c>
      <c r="GM254">
        <f t="shared" si="212"/>
        <v>5.12</v>
      </c>
      <c r="GN254">
        <f t="shared" si="213"/>
        <v>0</v>
      </c>
      <c r="GO254">
        <f t="shared" si="214"/>
        <v>5.12</v>
      </c>
      <c r="GP254">
        <f t="shared" si="215"/>
        <v>0</v>
      </c>
      <c r="GR254">
        <v>0</v>
      </c>
      <c r="GS254">
        <v>3</v>
      </c>
      <c r="GT254">
        <v>0</v>
      </c>
      <c r="GU254" t="s">
        <v>3</v>
      </c>
      <c r="GV254">
        <f t="shared" si="216"/>
        <v>0</v>
      </c>
      <c r="GW254">
        <v>1</v>
      </c>
      <c r="GX254">
        <f t="shared" si="217"/>
        <v>0</v>
      </c>
      <c r="HA254">
        <v>0</v>
      </c>
      <c r="HB254">
        <v>0</v>
      </c>
      <c r="HC254">
        <f t="shared" si="218"/>
        <v>0</v>
      </c>
      <c r="HE254" t="s">
        <v>3</v>
      </c>
      <c r="HF254" t="s">
        <v>3</v>
      </c>
      <c r="HM254" t="s">
        <v>3</v>
      </c>
      <c r="IK254">
        <v>0</v>
      </c>
    </row>
    <row r="255" spans="1:245">
      <c r="A255">
        <v>18</v>
      </c>
      <c r="B255">
        <v>1</v>
      </c>
      <c r="C255">
        <v>306</v>
      </c>
      <c r="E255" t="s">
        <v>273</v>
      </c>
      <c r="F255" t="s">
        <v>249</v>
      </c>
      <c r="G255" t="s">
        <v>250</v>
      </c>
      <c r="H255" t="s">
        <v>237</v>
      </c>
      <c r="I255">
        <f>I253*J255</f>
        <v>1</v>
      </c>
      <c r="J255">
        <v>100</v>
      </c>
      <c r="K255">
        <v>100</v>
      </c>
      <c r="O255">
        <f t="shared" si="184"/>
        <v>76.47</v>
      </c>
      <c r="P255">
        <f t="shared" si="185"/>
        <v>76.47</v>
      </c>
      <c r="Q255">
        <f t="shared" si="186"/>
        <v>0</v>
      </c>
      <c r="R255">
        <f t="shared" si="187"/>
        <v>0</v>
      </c>
      <c r="S255">
        <f t="shared" si="188"/>
        <v>0</v>
      </c>
      <c r="T255">
        <f t="shared" si="189"/>
        <v>0</v>
      </c>
      <c r="U255">
        <f t="shared" si="190"/>
        <v>0</v>
      </c>
      <c r="V255">
        <f t="shared" si="191"/>
        <v>0</v>
      </c>
      <c r="W255">
        <f t="shared" si="192"/>
        <v>0.09</v>
      </c>
      <c r="X255">
        <f t="shared" si="193"/>
        <v>0</v>
      </c>
      <c r="Y255">
        <f t="shared" si="194"/>
        <v>0</v>
      </c>
      <c r="AA255">
        <v>35863109</v>
      </c>
      <c r="AB255">
        <f t="shared" si="195"/>
        <v>8.81</v>
      </c>
      <c r="AC255">
        <f t="shared" si="196"/>
        <v>8.81</v>
      </c>
      <c r="AD255">
        <f t="shared" si="221"/>
        <v>0</v>
      </c>
      <c r="AE255">
        <f t="shared" si="222"/>
        <v>0</v>
      </c>
      <c r="AF255">
        <f t="shared" si="222"/>
        <v>0</v>
      </c>
      <c r="AG255">
        <f t="shared" si="197"/>
        <v>0</v>
      </c>
      <c r="AH255">
        <f t="shared" si="223"/>
        <v>0</v>
      </c>
      <c r="AI255">
        <f t="shared" si="223"/>
        <v>0</v>
      </c>
      <c r="AJ255">
        <f t="shared" si="198"/>
        <v>0.09</v>
      </c>
      <c r="AK255">
        <v>8.81</v>
      </c>
      <c r="AL255">
        <v>8.81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0.09</v>
      </c>
      <c r="AT255">
        <v>0</v>
      </c>
      <c r="AU255">
        <v>0</v>
      </c>
      <c r="AV255">
        <v>1</v>
      </c>
      <c r="AW255">
        <v>1</v>
      </c>
      <c r="AZ255">
        <v>1</v>
      </c>
      <c r="BA255">
        <v>1</v>
      </c>
      <c r="BB255">
        <v>1</v>
      </c>
      <c r="BC255">
        <v>8.68</v>
      </c>
      <c r="BD255" t="s">
        <v>3</v>
      </c>
      <c r="BE255" t="s">
        <v>3</v>
      </c>
      <c r="BF255" t="s">
        <v>3</v>
      </c>
      <c r="BG255" t="s">
        <v>3</v>
      </c>
      <c r="BH255">
        <v>3</v>
      </c>
      <c r="BI255">
        <v>2</v>
      </c>
      <c r="BJ255" t="s">
        <v>251</v>
      </c>
      <c r="BM255">
        <v>500002</v>
      </c>
      <c r="BN255">
        <v>0</v>
      </c>
      <c r="BO255" t="s">
        <v>249</v>
      </c>
      <c r="BP255">
        <v>1</v>
      </c>
      <c r="BQ255">
        <v>12</v>
      </c>
      <c r="BR255">
        <v>0</v>
      </c>
      <c r="BS255">
        <v>1</v>
      </c>
      <c r="BT255">
        <v>1</v>
      </c>
      <c r="BU255">
        <v>1</v>
      </c>
      <c r="BV255">
        <v>1</v>
      </c>
      <c r="BW255">
        <v>1</v>
      </c>
      <c r="BX255">
        <v>1</v>
      </c>
      <c r="BY255" t="s">
        <v>3</v>
      </c>
      <c r="BZ255">
        <v>0</v>
      </c>
      <c r="CA255">
        <v>0</v>
      </c>
      <c r="CB255" t="s">
        <v>3</v>
      </c>
      <c r="CE255">
        <v>0</v>
      </c>
      <c r="CF255">
        <v>0</v>
      </c>
      <c r="CG255">
        <v>0</v>
      </c>
      <c r="CM255">
        <v>0</v>
      </c>
      <c r="CN255" t="s">
        <v>3</v>
      </c>
      <c r="CO255">
        <v>0</v>
      </c>
      <c r="CP255">
        <f t="shared" si="199"/>
        <v>76.47</v>
      </c>
      <c r="CQ255">
        <f t="shared" si="200"/>
        <v>76.470799999999997</v>
      </c>
      <c r="CR255">
        <f t="shared" si="201"/>
        <v>0</v>
      </c>
      <c r="CS255">
        <f t="shared" si="202"/>
        <v>0</v>
      </c>
      <c r="CT255">
        <f t="shared" si="203"/>
        <v>0</v>
      </c>
      <c r="CU255">
        <f t="shared" si="204"/>
        <v>0</v>
      </c>
      <c r="CV255">
        <f t="shared" si="205"/>
        <v>0</v>
      </c>
      <c r="CW255">
        <f t="shared" si="206"/>
        <v>0</v>
      </c>
      <c r="CX255">
        <f t="shared" si="207"/>
        <v>0.09</v>
      </c>
      <c r="CY255">
        <f t="shared" si="208"/>
        <v>0</v>
      </c>
      <c r="CZ255">
        <f t="shared" si="209"/>
        <v>0</v>
      </c>
      <c r="DC255" t="s">
        <v>3</v>
      </c>
      <c r="DD255" t="s">
        <v>3</v>
      </c>
      <c r="DE255" t="s">
        <v>3</v>
      </c>
      <c r="DF255" t="s">
        <v>3</v>
      </c>
      <c r="DG255" t="s">
        <v>3</v>
      </c>
      <c r="DH255" t="s">
        <v>3</v>
      </c>
      <c r="DI255" t="s">
        <v>3</v>
      </c>
      <c r="DJ255" t="s">
        <v>3</v>
      </c>
      <c r="DK255" t="s">
        <v>3</v>
      </c>
      <c r="DL255" t="s">
        <v>3</v>
      </c>
      <c r="DM255" t="s">
        <v>3</v>
      </c>
      <c r="DN255">
        <v>0</v>
      </c>
      <c r="DO255">
        <v>0</v>
      </c>
      <c r="DP255">
        <v>1</v>
      </c>
      <c r="DQ255">
        <v>1</v>
      </c>
      <c r="DU255">
        <v>1010</v>
      </c>
      <c r="DV255" t="s">
        <v>237</v>
      </c>
      <c r="DW255" t="s">
        <v>237</v>
      </c>
      <c r="DX255">
        <v>1</v>
      </c>
      <c r="DZ255" t="s">
        <v>3</v>
      </c>
      <c r="EA255" t="s">
        <v>3</v>
      </c>
      <c r="EB255" t="s">
        <v>3</v>
      </c>
      <c r="EC255" t="s">
        <v>3</v>
      </c>
      <c r="EE255">
        <v>29085444</v>
      </c>
      <c r="EF255">
        <v>12</v>
      </c>
      <c r="EG255" t="s">
        <v>32</v>
      </c>
      <c r="EH255">
        <v>0</v>
      </c>
      <c r="EI255" t="s">
        <v>3</v>
      </c>
      <c r="EJ255">
        <v>2</v>
      </c>
      <c r="EK255">
        <v>500002</v>
      </c>
      <c r="EL255" t="s">
        <v>33</v>
      </c>
      <c r="EM255" t="s">
        <v>34</v>
      </c>
      <c r="EO255" t="s">
        <v>3</v>
      </c>
      <c r="EQ255">
        <v>0</v>
      </c>
      <c r="ER255">
        <v>8.81</v>
      </c>
      <c r="ES255">
        <v>8.81</v>
      </c>
      <c r="ET255">
        <v>0</v>
      </c>
      <c r="EU255">
        <v>0</v>
      </c>
      <c r="EV255">
        <v>0</v>
      </c>
      <c r="EW255">
        <v>0</v>
      </c>
      <c r="EX255">
        <v>0</v>
      </c>
      <c r="FQ255">
        <v>0</v>
      </c>
      <c r="FR255">
        <f t="shared" si="210"/>
        <v>0</v>
      </c>
      <c r="FS255">
        <v>0</v>
      </c>
      <c r="FX255">
        <v>0</v>
      </c>
      <c r="FY255">
        <v>0</v>
      </c>
      <c r="GA255" t="s">
        <v>3</v>
      </c>
      <c r="GD255">
        <v>1</v>
      </c>
      <c r="GF255">
        <v>-1190793685</v>
      </c>
      <c r="GG255">
        <v>2</v>
      </c>
      <c r="GH255">
        <v>1</v>
      </c>
      <c r="GI255">
        <v>2</v>
      </c>
      <c r="GJ255">
        <v>0</v>
      </c>
      <c r="GK255">
        <v>0</v>
      </c>
      <c r="GL255">
        <f t="shared" si="211"/>
        <v>0</v>
      </c>
      <c r="GM255">
        <f t="shared" si="212"/>
        <v>76.47</v>
      </c>
      <c r="GN255">
        <f t="shared" si="213"/>
        <v>0</v>
      </c>
      <c r="GO255">
        <f t="shared" si="214"/>
        <v>76.47</v>
      </c>
      <c r="GP255">
        <f t="shared" si="215"/>
        <v>0</v>
      </c>
      <c r="GR255">
        <v>0</v>
      </c>
      <c r="GS255">
        <v>3</v>
      </c>
      <c r="GT255">
        <v>0</v>
      </c>
      <c r="GU255" t="s">
        <v>3</v>
      </c>
      <c r="GV255">
        <f t="shared" si="216"/>
        <v>0</v>
      </c>
      <c r="GW255">
        <v>1</v>
      </c>
      <c r="GX255">
        <f t="shared" si="217"/>
        <v>0</v>
      </c>
      <c r="HA255">
        <v>0</v>
      </c>
      <c r="HB255">
        <v>0</v>
      </c>
      <c r="HC255">
        <f t="shared" si="218"/>
        <v>0</v>
      </c>
      <c r="HE255" t="s">
        <v>3</v>
      </c>
      <c r="HF255" t="s">
        <v>3</v>
      </c>
      <c r="HM255" t="s">
        <v>3</v>
      </c>
      <c r="IK255">
        <v>0</v>
      </c>
    </row>
    <row r="256" spans="1:245">
      <c r="A256">
        <v>17</v>
      </c>
      <c r="B256">
        <v>1</v>
      </c>
      <c r="C256">
        <f>ROW(SmtRes!A327)</f>
        <v>327</v>
      </c>
      <c r="D256">
        <f>ROW(EtalonRes!A314)</f>
        <v>314</v>
      </c>
      <c r="E256" t="s">
        <v>257</v>
      </c>
      <c r="F256" t="s">
        <v>253</v>
      </c>
      <c r="G256" t="s">
        <v>254</v>
      </c>
      <c r="H256" t="s">
        <v>255</v>
      </c>
      <c r="I256">
        <f>ROUND(9.4/100,9)</f>
        <v>9.4E-2</v>
      </c>
      <c r="J256">
        <v>0</v>
      </c>
      <c r="K256">
        <f>ROUND(9.4/100,9)</f>
        <v>9.4E-2</v>
      </c>
      <c r="O256">
        <f t="shared" si="184"/>
        <v>6397.3</v>
      </c>
      <c r="P256">
        <f t="shared" si="185"/>
        <v>3238.88</v>
      </c>
      <c r="Q256">
        <f t="shared" si="186"/>
        <v>15.19</v>
      </c>
      <c r="R256">
        <f t="shared" si="187"/>
        <v>0</v>
      </c>
      <c r="S256">
        <f t="shared" si="188"/>
        <v>3143.23</v>
      </c>
      <c r="T256">
        <f t="shared" si="189"/>
        <v>0</v>
      </c>
      <c r="U256">
        <f t="shared" si="190"/>
        <v>10.4857</v>
      </c>
      <c r="V256">
        <f t="shared" si="191"/>
        <v>0</v>
      </c>
      <c r="W256">
        <f t="shared" si="192"/>
        <v>0</v>
      </c>
      <c r="X256">
        <f t="shared" si="193"/>
        <v>2828.91</v>
      </c>
      <c r="Y256">
        <f t="shared" si="194"/>
        <v>1351.59</v>
      </c>
      <c r="AA256">
        <v>35863109</v>
      </c>
      <c r="AB256">
        <f t="shared" si="195"/>
        <v>6621.29</v>
      </c>
      <c r="AC256">
        <f t="shared" si="196"/>
        <v>5584.47</v>
      </c>
      <c r="AD256">
        <f>ROUND(((((ET256*1.25))-((EU256*1.25)))+AE256),2)</f>
        <v>25.06</v>
      </c>
      <c r="AE256">
        <f>ROUND(((EU256*1.25)),2)</f>
        <v>0</v>
      </c>
      <c r="AF256">
        <f>ROUND(((EV256*1.15)),2)</f>
        <v>1011.76</v>
      </c>
      <c r="AG256">
        <f t="shared" si="197"/>
        <v>0</v>
      </c>
      <c r="AH256">
        <f>((EW256*1.15))</f>
        <v>111.55</v>
      </c>
      <c r="AI256">
        <f>((EX256*1.25))</f>
        <v>0</v>
      </c>
      <c r="AJ256">
        <f t="shared" si="198"/>
        <v>0</v>
      </c>
      <c r="AK256">
        <v>6484.31</v>
      </c>
      <c r="AL256">
        <v>5584.47</v>
      </c>
      <c r="AM256">
        <v>20.05</v>
      </c>
      <c r="AN256">
        <v>0</v>
      </c>
      <c r="AO256">
        <v>879.79</v>
      </c>
      <c r="AP256">
        <v>0</v>
      </c>
      <c r="AQ256">
        <v>97</v>
      </c>
      <c r="AR256">
        <v>0</v>
      </c>
      <c r="AS256">
        <v>0</v>
      </c>
      <c r="AT256">
        <v>90</v>
      </c>
      <c r="AU256">
        <v>43</v>
      </c>
      <c r="AV256">
        <v>1</v>
      </c>
      <c r="AW256">
        <v>1</v>
      </c>
      <c r="AZ256">
        <v>1</v>
      </c>
      <c r="BA256">
        <v>33.049999999999997</v>
      </c>
      <c r="BB256">
        <v>6.45</v>
      </c>
      <c r="BC256">
        <v>6.17</v>
      </c>
      <c r="BD256" t="s">
        <v>3</v>
      </c>
      <c r="BE256" t="s">
        <v>3</v>
      </c>
      <c r="BF256" t="s">
        <v>3</v>
      </c>
      <c r="BG256" t="s">
        <v>3</v>
      </c>
      <c r="BH256">
        <v>0</v>
      </c>
      <c r="BI256">
        <v>1</v>
      </c>
      <c r="BJ256" t="s">
        <v>256</v>
      </c>
      <c r="BM256">
        <v>10001</v>
      </c>
      <c r="BN256">
        <v>0</v>
      </c>
      <c r="BO256" t="s">
        <v>253</v>
      </c>
      <c r="BP256">
        <v>1</v>
      </c>
      <c r="BQ256">
        <v>2</v>
      </c>
      <c r="BR256">
        <v>0</v>
      </c>
      <c r="BS256">
        <v>33.049999999999997</v>
      </c>
      <c r="BT256">
        <v>1</v>
      </c>
      <c r="BU256">
        <v>1</v>
      </c>
      <c r="BV256">
        <v>1</v>
      </c>
      <c r="BW256">
        <v>1</v>
      </c>
      <c r="BX256">
        <v>1</v>
      </c>
      <c r="BY256" t="s">
        <v>3</v>
      </c>
      <c r="BZ256">
        <v>118</v>
      </c>
      <c r="CA256">
        <v>63</v>
      </c>
      <c r="CB256" t="s">
        <v>3</v>
      </c>
      <c r="CE256">
        <v>0</v>
      </c>
      <c r="CF256">
        <v>0</v>
      </c>
      <c r="CG256">
        <v>0</v>
      </c>
      <c r="CM256">
        <v>0</v>
      </c>
      <c r="CN256" t="s">
        <v>992</v>
      </c>
      <c r="CO256">
        <v>0</v>
      </c>
      <c r="CP256">
        <f t="shared" si="199"/>
        <v>6397.3</v>
      </c>
      <c r="CQ256">
        <f t="shared" si="200"/>
        <v>34456.179900000003</v>
      </c>
      <c r="CR256">
        <f t="shared" si="201"/>
        <v>161.637</v>
      </c>
      <c r="CS256">
        <f t="shared" si="202"/>
        <v>0</v>
      </c>
      <c r="CT256">
        <f t="shared" si="203"/>
        <v>33438.667999999998</v>
      </c>
      <c r="CU256">
        <f t="shared" si="204"/>
        <v>0</v>
      </c>
      <c r="CV256">
        <f t="shared" si="205"/>
        <v>111.55</v>
      </c>
      <c r="CW256">
        <f t="shared" si="206"/>
        <v>0</v>
      </c>
      <c r="CX256">
        <f t="shared" si="207"/>
        <v>0</v>
      </c>
      <c r="CY256">
        <f t="shared" si="208"/>
        <v>2828.9070000000002</v>
      </c>
      <c r="CZ256">
        <f t="shared" si="209"/>
        <v>1351.5889000000002</v>
      </c>
      <c r="DC256" t="s">
        <v>3</v>
      </c>
      <c r="DD256" t="s">
        <v>3</v>
      </c>
      <c r="DE256" t="s">
        <v>133</v>
      </c>
      <c r="DF256" t="s">
        <v>133</v>
      </c>
      <c r="DG256" t="s">
        <v>134</v>
      </c>
      <c r="DH256" t="s">
        <v>3</v>
      </c>
      <c r="DI256" t="s">
        <v>134</v>
      </c>
      <c r="DJ256" t="s">
        <v>133</v>
      </c>
      <c r="DK256" t="s">
        <v>3</v>
      </c>
      <c r="DL256" t="s">
        <v>3</v>
      </c>
      <c r="DM256" t="s">
        <v>3</v>
      </c>
      <c r="DN256">
        <v>0</v>
      </c>
      <c r="DO256">
        <v>0</v>
      </c>
      <c r="DP256">
        <v>1</v>
      </c>
      <c r="DQ256">
        <v>1</v>
      </c>
      <c r="DU256">
        <v>1005</v>
      </c>
      <c r="DV256" t="s">
        <v>255</v>
      </c>
      <c r="DW256" t="s">
        <v>255</v>
      </c>
      <c r="DX256">
        <v>100</v>
      </c>
      <c r="DZ256" t="s">
        <v>3</v>
      </c>
      <c r="EA256" t="s">
        <v>3</v>
      </c>
      <c r="EB256" t="s">
        <v>3</v>
      </c>
      <c r="EC256" t="s">
        <v>3</v>
      </c>
      <c r="EE256">
        <v>29085510</v>
      </c>
      <c r="EF256">
        <v>2</v>
      </c>
      <c r="EG256" t="s">
        <v>135</v>
      </c>
      <c r="EH256">
        <v>0</v>
      </c>
      <c r="EI256" t="s">
        <v>3</v>
      </c>
      <c r="EJ256">
        <v>1</v>
      </c>
      <c r="EK256">
        <v>10001</v>
      </c>
      <c r="EL256" t="s">
        <v>136</v>
      </c>
      <c r="EM256" t="s">
        <v>137</v>
      </c>
      <c r="EO256" t="s">
        <v>138</v>
      </c>
      <c r="EQ256">
        <v>0</v>
      </c>
      <c r="ER256">
        <v>6484.31</v>
      </c>
      <c r="ES256">
        <v>5584.47</v>
      </c>
      <c r="ET256">
        <v>20.05</v>
      </c>
      <c r="EU256">
        <v>0</v>
      </c>
      <c r="EV256">
        <v>879.79</v>
      </c>
      <c r="EW256">
        <v>97</v>
      </c>
      <c r="EX256">
        <v>0</v>
      </c>
      <c r="EY256">
        <v>0</v>
      </c>
      <c r="FQ256">
        <v>0</v>
      </c>
      <c r="FR256">
        <f t="shared" si="210"/>
        <v>0</v>
      </c>
      <c r="FS256">
        <v>0</v>
      </c>
      <c r="FT256" t="s">
        <v>139</v>
      </c>
      <c r="FU256" t="s">
        <v>25</v>
      </c>
      <c r="FV256" t="s">
        <v>25</v>
      </c>
      <c r="FW256" t="s">
        <v>26</v>
      </c>
      <c r="FX256">
        <v>106.2</v>
      </c>
      <c r="FY256">
        <v>53.55</v>
      </c>
      <c r="GA256" t="s">
        <v>3</v>
      </c>
      <c r="GD256">
        <v>1</v>
      </c>
      <c r="GF256">
        <v>1466030338</v>
      </c>
      <c r="GG256">
        <v>2</v>
      </c>
      <c r="GH256">
        <v>1</v>
      </c>
      <c r="GI256">
        <v>2</v>
      </c>
      <c r="GJ256">
        <v>0</v>
      </c>
      <c r="GK256">
        <v>0</v>
      </c>
      <c r="GL256">
        <f t="shared" si="211"/>
        <v>0</v>
      </c>
      <c r="GM256">
        <f t="shared" si="212"/>
        <v>10577.8</v>
      </c>
      <c r="GN256">
        <f t="shared" si="213"/>
        <v>10577.8</v>
      </c>
      <c r="GO256">
        <f t="shared" si="214"/>
        <v>0</v>
      </c>
      <c r="GP256">
        <f t="shared" si="215"/>
        <v>0</v>
      </c>
      <c r="GR256">
        <v>0</v>
      </c>
      <c r="GS256">
        <v>3</v>
      </c>
      <c r="GT256">
        <v>0</v>
      </c>
      <c r="GU256" t="s">
        <v>3</v>
      </c>
      <c r="GV256">
        <f t="shared" si="216"/>
        <v>0</v>
      </c>
      <c r="GW256">
        <v>1</v>
      </c>
      <c r="GX256">
        <f t="shared" si="217"/>
        <v>0</v>
      </c>
      <c r="HA256">
        <v>0</v>
      </c>
      <c r="HB256">
        <v>0</v>
      </c>
      <c r="HC256">
        <f t="shared" si="218"/>
        <v>0</v>
      </c>
      <c r="HE256" t="s">
        <v>3</v>
      </c>
      <c r="HF256" t="s">
        <v>3</v>
      </c>
      <c r="HM256" t="s">
        <v>3</v>
      </c>
      <c r="IK256">
        <v>0</v>
      </c>
    </row>
    <row r="257" spans="1:245">
      <c r="A257">
        <v>17</v>
      </c>
      <c r="B257">
        <v>1</v>
      </c>
      <c r="C257">
        <f>ROW(SmtRes!A338)</f>
        <v>338</v>
      </c>
      <c r="D257">
        <f>ROW(EtalonRes!A324)</f>
        <v>324</v>
      </c>
      <c r="E257" t="s">
        <v>274</v>
      </c>
      <c r="F257" t="s">
        <v>258</v>
      </c>
      <c r="G257" t="s">
        <v>259</v>
      </c>
      <c r="H257" t="s">
        <v>58</v>
      </c>
      <c r="I257">
        <f>ROUND(6/100,9)</f>
        <v>0.06</v>
      </c>
      <c r="J257">
        <v>0</v>
      </c>
      <c r="K257">
        <f>ROUND(6/100,9)</f>
        <v>0.06</v>
      </c>
      <c r="O257">
        <f t="shared" si="184"/>
        <v>1616.25</v>
      </c>
      <c r="P257">
        <f t="shared" si="185"/>
        <v>111.94</v>
      </c>
      <c r="Q257">
        <f t="shared" si="186"/>
        <v>114.72</v>
      </c>
      <c r="R257">
        <f t="shared" si="187"/>
        <v>23.56</v>
      </c>
      <c r="S257">
        <f t="shared" si="188"/>
        <v>1389.59</v>
      </c>
      <c r="T257">
        <f t="shared" si="189"/>
        <v>0</v>
      </c>
      <c r="U257">
        <f t="shared" si="190"/>
        <v>4.2383999999999995</v>
      </c>
      <c r="V257">
        <f t="shared" si="191"/>
        <v>5.28E-2</v>
      </c>
      <c r="W257">
        <f t="shared" si="192"/>
        <v>0</v>
      </c>
      <c r="X257">
        <f t="shared" si="193"/>
        <v>1144.6500000000001</v>
      </c>
      <c r="Y257">
        <f t="shared" si="194"/>
        <v>734.84</v>
      </c>
      <c r="AA257">
        <v>35863109</v>
      </c>
      <c r="AB257">
        <f t="shared" si="195"/>
        <v>1442.38</v>
      </c>
      <c r="AC257">
        <f t="shared" si="196"/>
        <v>515.36</v>
      </c>
      <c r="AD257">
        <f>ROUND((((ET257)-(EU257))+AE257),2)</f>
        <v>226.27</v>
      </c>
      <c r="AE257">
        <f>ROUND((EU257),2)</f>
        <v>11.88</v>
      </c>
      <c r="AF257">
        <f>ROUND((EV257),2)</f>
        <v>700.75</v>
      </c>
      <c r="AG257">
        <f t="shared" si="197"/>
        <v>0</v>
      </c>
      <c r="AH257">
        <f>(EW257)</f>
        <v>70.64</v>
      </c>
      <c r="AI257">
        <f>(EX257)</f>
        <v>0.88</v>
      </c>
      <c r="AJ257">
        <f t="shared" si="198"/>
        <v>0</v>
      </c>
      <c r="AK257">
        <v>1442.38</v>
      </c>
      <c r="AL257">
        <v>515.36</v>
      </c>
      <c r="AM257">
        <v>226.27</v>
      </c>
      <c r="AN257">
        <v>11.88</v>
      </c>
      <c r="AO257">
        <v>700.75</v>
      </c>
      <c r="AP257">
        <v>0</v>
      </c>
      <c r="AQ257">
        <v>70.64</v>
      </c>
      <c r="AR257">
        <v>0.88</v>
      </c>
      <c r="AS257">
        <v>0</v>
      </c>
      <c r="AT257">
        <v>81</v>
      </c>
      <c r="AU257">
        <v>52</v>
      </c>
      <c r="AV257">
        <v>1</v>
      </c>
      <c r="AW257">
        <v>1</v>
      </c>
      <c r="AZ257">
        <v>1</v>
      </c>
      <c r="BA257">
        <v>33.049999999999997</v>
      </c>
      <c r="BB257">
        <v>8.4499999999999993</v>
      </c>
      <c r="BC257">
        <v>3.62</v>
      </c>
      <c r="BD257" t="s">
        <v>3</v>
      </c>
      <c r="BE257" t="s">
        <v>3</v>
      </c>
      <c r="BF257" t="s">
        <v>3</v>
      </c>
      <c r="BG257" t="s">
        <v>3</v>
      </c>
      <c r="BH257">
        <v>0</v>
      </c>
      <c r="BI257">
        <v>2</v>
      </c>
      <c r="BJ257" t="s">
        <v>260</v>
      </c>
      <c r="BM257">
        <v>108001</v>
      </c>
      <c r="BN257">
        <v>0</v>
      </c>
      <c r="BO257" t="s">
        <v>258</v>
      </c>
      <c r="BP257">
        <v>1</v>
      </c>
      <c r="BQ257">
        <v>3</v>
      </c>
      <c r="BR257">
        <v>0</v>
      </c>
      <c r="BS257">
        <v>33.049999999999997</v>
      </c>
      <c r="BT257">
        <v>1</v>
      </c>
      <c r="BU257">
        <v>1</v>
      </c>
      <c r="BV257">
        <v>1</v>
      </c>
      <c r="BW257">
        <v>1</v>
      </c>
      <c r="BX257">
        <v>1</v>
      </c>
      <c r="BY257" t="s">
        <v>3</v>
      </c>
      <c r="BZ257">
        <v>95</v>
      </c>
      <c r="CA257">
        <v>65</v>
      </c>
      <c r="CB257" t="s">
        <v>3</v>
      </c>
      <c r="CE257">
        <v>0</v>
      </c>
      <c r="CF257">
        <v>0</v>
      </c>
      <c r="CG257">
        <v>0</v>
      </c>
      <c r="CM257">
        <v>0</v>
      </c>
      <c r="CN257" t="s">
        <v>3</v>
      </c>
      <c r="CO257">
        <v>0</v>
      </c>
      <c r="CP257">
        <f t="shared" si="199"/>
        <v>1616.25</v>
      </c>
      <c r="CQ257">
        <f t="shared" si="200"/>
        <v>1865.6032</v>
      </c>
      <c r="CR257">
        <f t="shared" si="201"/>
        <v>1911.9814999999999</v>
      </c>
      <c r="CS257">
        <f t="shared" si="202"/>
        <v>392.63400000000001</v>
      </c>
      <c r="CT257">
        <f t="shared" si="203"/>
        <v>23159.787499999999</v>
      </c>
      <c r="CU257">
        <f t="shared" si="204"/>
        <v>0</v>
      </c>
      <c r="CV257">
        <f t="shared" si="205"/>
        <v>70.64</v>
      </c>
      <c r="CW257">
        <f t="shared" si="206"/>
        <v>0.88</v>
      </c>
      <c r="CX257">
        <f t="shared" si="207"/>
        <v>0</v>
      </c>
      <c r="CY257">
        <f t="shared" si="208"/>
        <v>1144.6514999999999</v>
      </c>
      <c r="CZ257">
        <f t="shared" si="209"/>
        <v>734.83799999999985</v>
      </c>
      <c r="DC257" t="s">
        <v>3</v>
      </c>
      <c r="DD257" t="s">
        <v>3</v>
      </c>
      <c r="DE257" t="s">
        <v>3</v>
      </c>
      <c r="DF257" t="s">
        <v>3</v>
      </c>
      <c r="DG257" t="s">
        <v>3</v>
      </c>
      <c r="DH257" t="s">
        <v>3</v>
      </c>
      <c r="DI257" t="s">
        <v>3</v>
      </c>
      <c r="DJ257" t="s">
        <v>3</v>
      </c>
      <c r="DK257" t="s">
        <v>3</v>
      </c>
      <c r="DL257" t="s">
        <v>3</v>
      </c>
      <c r="DM257" t="s">
        <v>3</v>
      </c>
      <c r="DN257">
        <v>0</v>
      </c>
      <c r="DO257">
        <v>0</v>
      </c>
      <c r="DP257">
        <v>1</v>
      </c>
      <c r="DQ257">
        <v>1</v>
      </c>
      <c r="DU257">
        <v>1010</v>
      </c>
      <c r="DV257" t="s">
        <v>58</v>
      </c>
      <c r="DW257" t="s">
        <v>58</v>
      </c>
      <c r="DX257">
        <v>100</v>
      </c>
      <c r="DZ257" t="s">
        <v>3</v>
      </c>
      <c r="EA257" t="s">
        <v>3</v>
      </c>
      <c r="EB257" t="s">
        <v>3</v>
      </c>
      <c r="EC257" t="s">
        <v>3</v>
      </c>
      <c r="EE257">
        <v>29085386</v>
      </c>
      <c r="EF257">
        <v>3</v>
      </c>
      <c r="EG257" t="s">
        <v>226</v>
      </c>
      <c r="EH257">
        <v>0</v>
      </c>
      <c r="EI257" t="s">
        <v>3</v>
      </c>
      <c r="EJ257">
        <v>2</v>
      </c>
      <c r="EK257">
        <v>108001</v>
      </c>
      <c r="EL257" t="s">
        <v>227</v>
      </c>
      <c r="EM257" t="s">
        <v>228</v>
      </c>
      <c r="EO257" t="s">
        <v>3</v>
      </c>
      <c r="EQ257">
        <v>0</v>
      </c>
      <c r="ER257">
        <v>1442.38</v>
      </c>
      <c r="ES257">
        <v>515.36</v>
      </c>
      <c r="ET257">
        <v>226.27</v>
      </c>
      <c r="EU257">
        <v>11.88</v>
      </c>
      <c r="EV257">
        <v>700.75</v>
      </c>
      <c r="EW257">
        <v>70.64</v>
      </c>
      <c r="EX257">
        <v>0.88</v>
      </c>
      <c r="EY257">
        <v>0</v>
      </c>
      <c r="FQ257">
        <v>0</v>
      </c>
      <c r="FR257">
        <f t="shared" si="210"/>
        <v>0</v>
      </c>
      <c r="FS257">
        <v>0</v>
      </c>
      <c r="FV257" t="s">
        <v>25</v>
      </c>
      <c r="FW257" t="s">
        <v>26</v>
      </c>
      <c r="FX257">
        <v>95</v>
      </c>
      <c r="FY257">
        <v>65</v>
      </c>
      <c r="GA257" t="s">
        <v>3</v>
      </c>
      <c r="GD257">
        <v>1</v>
      </c>
      <c r="GF257">
        <v>232893932</v>
      </c>
      <c r="GG257">
        <v>2</v>
      </c>
      <c r="GH257">
        <v>1</v>
      </c>
      <c r="GI257">
        <v>2</v>
      </c>
      <c r="GJ257">
        <v>0</v>
      </c>
      <c r="GK257">
        <v>0</v>
      </c>
      <c r="GL257">
        <f t="shared" si="211"/>
        <v>0</v>
      </c>
      <c r="GM257">
        <f t="shared" si="212"/>
        <v>3495.74</v>
      </c>
      <c r="GN257">
        <f t="shared" si="213"/>
        <v>0</v>
      </c>
      <c r="GO257">
        <f t="shared" si="214"/>
        <v>3495.74</v>
      </c>
      <c r="GP257">
        <f t="shared" si="215"/>
        <v>0</v>
      </c>
      <c r="GR257">
        <v>0</v>
      </c>
      <c r="GS257">
        <v>3</v>
      </c>
      <c r="GT257">
        <v>0</v>
      </c>
      <c r="GU257" t="s">
        <v>3</v>
      </c>
      <c r="GV257">
        <f t="shared" si="216"/>
        <v>0</v>
      </c>
      <c r="GW257">
        <v>1</v>
      </c>
      <c r="GX257">
        <f t="shared" si="217"/>
        <v>0</v>
      </c>
      <c r="HA257">
        <v>0</v>
      </c>
      <c r="HB257">
        <v>0</v>
      </c>
      <c r="HC257">
        <f t="shared" si="218"/>
        <v>0</v>
      </c>
      <c r="HE257" t="s">
        <v>3</v>
      </c>
      <c r="HF257" t="s">
        <v>3</v>
      </c>
      <c r="HM257" t="s">
        <v>3</v>
      </c>
      <c r="IK257">
        <v>0</v>
      </c>
    </row>
    <row r="258" spans="1:245">
      <c r="A258">
        <v>18</v>
      </c>
      <c r="B258">
        <v>1</v>
      </c>
      <c r="C258">
        <v>337</v>
      </c>
      <c r="E258" t="s">
        <v>275</v>
      </c>
      <c r="F258" t="s">
        <v>262</v>
      </c>
      <c r="G258" t="s">
        <v>263</v>
      </c>
      <c r="H258" t="s">
        <v>237</v>
      </c>
      <c r="I258">
        <f>I257*J258</f>
        <v>6</v>
      </c>
      <c r="J258">
        <v>100</v>
      </c>
      <c r="K258">
        <v>100</v>
      </c>
      <c r="O258">
        <f t="shared" si="184"/>
        <v>326.17</v>
      </c>
      <c r="P258">
        <f t="shared" si="185"/>
        <v>326.17</v>
      </c>
      <c r="Q258">
        <f t="shared" si="186"/>
        <v>0</v>
      </c>
      <c r="R258">
        <f t="shared" si="187"/>
        <v>0</v>
      </c>
      <c r="S258">
        <f t="shared" si="188"/>
        <v>0</v>
      </c>
      <c r="T258">
        <f t="shared" si="189"/>
        <v>0</v>
      </c>
      <c r="U258">
        <f t="shared" si="190"/>
        <v>0</v>
      </c>
      <c r="V258">
        <f t="shared" si="191"/>
        <v>0</v>
      </c>
      <c r="W258">
        <f t="shared" si="192"/>
        <v>1.74</v>
      </c>
      <c r="X258">
        <f t="shared" si="193"/>
        <v>0</v>
      </c>
      <c r="Y258">
        <f t="shared" si="194"/>
        <v>0</v>
      </c>
      <c r="AA258">
        <v>35863109</v>
      </c>
      <c r="AB258">
        <f t="shared" si="195"/>
        <v>15.27</v>
      </c>
      <c r="AC258">
        <f t="shared" si="196"/>
        <v>15.27</v>
      </c>
      <c r="AD258">
        <f>ROUND((((ET258)-(EU258))+AE258),2)</f>
        <v>0</v>
      </c>
      <c r="AE258">
        <f>ROUND((EU258),2)</f>
        <v>0</v>
      </c>
      <c r="AF258">
        <f>ROUND((EV258),2)</f>
        <v>0</v>
      </c>
      <c r="AG258">
        <f t="shared" si="197"/>
        <v>0</v>
      </c>
      <c r="AH258">
        <f>(EW258)</f>
        <v>0</v>
      </c>
      <c r="AI258">
        <f>(EX258)</f>
        <v>0</v>
      </c>
      <c r="AJ258">
        <f t="shared" si="198"/>
        <v>0.28999999999999998</v>
      </c>
      <c r="AK258">
        <v>15.27</v>
      </c>
      <c r="AL258">
        <v>15.27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0.28999999999999998</v>
      </c>
      <c r="AT258">
        <v>0</v>
      </c>
      <c r="AU258">
        <v>0</v>
      </c>
      <c r="AV258">
        <v>1</v>
      </c>
      <c r="AW258">
        <v>1</v>
      </c>
      <c r="AZ258">
        <v>1</v>
      </c>
      <c r="BA258">
        <v>1</v>
      </c>
      <c r="BB258">
        <v>1</v>
      </c>
      <c r="BC258">
        <v>3.56</v>
      </c>
      <c r="BD258" t="s">
        <v>3</v>
      </c>
      <c r="BE258" t="s">
        <v>3</v>
      </c>
      <c r="BF258" t="s">
        <v>3</v>
      </c>
      <c r="BG258" t="s">
        <v>3</v>
      </c>
      <c r="BH258">
        <v>3</v>
      </c>
      <c r="BI258">
        <v>2</v>
      </c>
      <c r="BJ258" t="s">
        <v>264</v>
      </c>
      <c r="BM258">
        <v>500002</v>
      </c>
      <c r="BN258">
        <v>0</v>
      </c>
      <c r="BO258" t="s">
        <v>262</v>
      </c>
      <c r="BP258">
        <v>1</v>
      </c>
      <c r="BQ258">
        <v>12</v>
      </c>
      <c r="BR258">
        <v>0</v>
      </c>
      <c r="BS258">
        <v>1</v>
      </c>
      <c r="BT258">
        <v>1</v>
      </c>
      <c r="BU258">
        <v>1</v>
      </c>
      <c r="BV258">
        <v>1</v>
      </c>
      <c r="BW258">
        <v>1</v>
      </c>
      <c r="BX258">
        <v>1</v>
      </c>
      <c r="BY258" t="s">
        <v>3</v>
      </c>
      <c r="BZ258">
        <v>0</v>
      </c>
      <c r="CA258">
        <v>0</v>
      </c>
      <c r="CB258" t="s">
        <v>3</v>
      </c>
      <c r="CE258">
        <v>0</v>
      </c>
      <c r="CF258">
        <v>0</v>
      </c>
      <c r="CG258">
        <v>0</v>
      </c>
      <c r="CM258">
        <v>0</v>
      </c>
      <c r="CN258" t="s">
        <v>3</v>
      </c>
      <c r="CO258">
        <v>0</v>
      </c>
      <c r="CP258">
        <f t="shared" si="199"/>
        <v>326.17</v>
      </c>
      <c r="CQ258">
        <f t="shared" si="200"/>
        <v>54.361199999999997</v>
      </c>
      <c r="CR258">
        <f t="shared" si="201"/>
        <v>0</v>
      </c>
      <c r="CS258">
        <f t="shared" si="202"/>
        <v>0</v>
      </c>
      <c r="CT258">
        <f t="shared" si="203"/>
        <v>0</v>
      </c>
      <c r="CU258">
        <f t="shared" si="204"/>
        <v>0</v>
      </c>
      <c r="CV258">
        <f t="shared" si="205"/>
        <v>0</v>
      </c>
      <c r="CW258">
        <f t="shared" si="206"/>
        <v>0</v>
      </c>
      <c r="CX258">
        <f t="shared" si="207"/>
        <v>0.28999999999999998</v>
      </c>
      <c r="CY258">
        <f t="shared" si="208"/>
        <v>0</v>
      </c>
      <c r="CZ258">
        <f t="shared" si="209"/>
        <v>0</v>
      </c>
      <c r="DC258" t="s">
        <v>3</v>
      </c>
      <c r="DD258" t="s">
        <v>3</v>
      </c>
      <c r="DE258" t="s">
        <v>3</v>
      </c>
      <c r="DF258" t="s">
        <v>3</v>
      </c>
      <c r="DG258" t="s">
        <v>3</v>
      </c>
      <c r="DH258" t="s">
        <v>3</v>
      </c>
      <c r="DI258" t="s">
        <v>3</v>
      </c>
      <c r="DJ258" t="s">
        <v>3</v>
      </c>
      <c r="DK258" t="s">
        <v>3</v>
      </c>
      <c r="DL258" t="s">
        <v>3</v>
      </c>
      <c r="DM258" t="s">
        <v>3</v>
      </c>
      <c r="DN258">
        <v>0</v>
      </c>
      <c r="DO258">
        <v>0</v>
      </c>
      <c r="DP258">
        <v>1</v>
      </c>
      <c r="DQ258">
        <v>1</v>
      </c>
      <c r="DU258">
        <v>1010</v>
      </c>
      <c r="DV258" t="s">
        <v>237</v>
      </c>
      <c r="DW258" t="s">
        <v>237</v>
      </c>
      <c r="DX258">
        <v>1</v>
      </c>
      <c r="DZ258" t="s">
        <v>3</v>
      </c>
      <c r="EA258" t="s">
        <v>3</v>
      </c>
      <c r="EB258" t="s">
        <v>3</v>
      </c>
      <c r="EC258" t="s">
        <v>3</v>
      </c>
      <c r="EE258">
        <v>29085444</v>
      </c>
      <c r="EF258">
        <v>12</v>
      </c>
      <c r="EG258" t="s">
        <v>32</v>
      </c>
      <c r="EH258">
        <v>0</v>
      </c>
      <c r="EI258" t="s">
        <v>3</v>
      </c>
      <c r="EJ258">
        <v>2</v>
      </c>
      <c r="EK258">
        <v>500002</v>
      </c>
      <c r="EL258" t="s">
        <v>33</v>
      </c>
      <c r="EM258" t="s">
        <v>34</v>
      </c>
      <c r="EO258" t="s">
        <v>3</v>
      </c>
      <c r="EQ258">
        <v>0</v>
      </c>
      <c r="ER258">
        <v>15.27</v>
      </c>
      <c r="ES258">
        <v>15.27</v>
      </c>
      <c r="ET258">
        <v>0</v>
      </c>
      <c r="EU258">
        <v>0</v>
      </c>
      <c r="EV258">
        <v>0</v>
      </c>
      <c r="EW258">
        <v>0</v>
      </c>
      <c r="EX258">
        <v>0</v>
      </c>
      <c r="FQ258">
        <v>0</v>
      </c>
      <c r="FR258">
        <f t="shared" si="210"/>
        <v>0</v>
      </c>
      <c r="FS258">
        <v>0</v>
      </c>
      <c r="FX258">
        <v>0</v>
      </c>
      <c r="FY258">
        <v>0</v>
      </c>
      <c r="GA258" t="s">
        <v>3</v>
      </c>
      <c r="GD258">
        <v>1</v>
      </c>
      <c r="GF258">
        <v>-1432988646</v>
      </c>
      <c r="GG258">
        <v>2</v>
      </c>
      <c r="GH258">
        <v>1</v>
      </c>
      <c r="GI258">
        <v>2</v>
      </c>
      <c r="GJ258">
        <v>0</v>
      </c>
      <c r="GK258">
        <v>0</v>
      </c>
      <c r="GL258">
        <f t="shared" si="211"/>
        <v>0</v>
      </c>
      <c r="GM258">
        <f t="shared" si="212"/>
        <v>326.17</v>
      </c>
      <c r="GN258">
        <f t="shared" si="213"/>
        <v>0</v>
      </c>
      <c r="GO258">
        <f t="shared" si="214"/>
        <v>326.17</v>
      </c>
      <c r="GP258">
        <f t="shared" si="215"/>
        <v>0</v>
      </c>
      <c r="GR258">
        <v>0</v>
      </c>
      <c r="GS258">
        <v>3</v>
      </c>
      <c r="GT258">
        <v>0</v>
      </c>
      <c r="GU258" t="s">
        <v>3</v>
      </c>
      <c r="GV258">
        <f t="shared" si="216"/>
        <v>0</v>
      </c>
      <c r="GW258">
        <v>1</v>
      </c>
      <c r="GX258">
        <f t="shared" si="217"/>
        <v>0</v>
      </c>
      <c r="HA258">
        <v>0</v>
      </c>
      <c r="HB258">
        <v>0</v>
      </c>
      <c r="HC258">
        <f t="shared" si="218"/>
        <v>0</v>
      </c>
      <c r="HE258" t="s">
        <v>3</v>
      </c>
      <c r="HF258" t="s">
        <v>3</v>
      </c>
      <c r="HM258" t="s">
        <v>3</v>
      </c>
      <c r="IK258">
        <v>0</v>
      </c>
    </row>
    <row r="260" spans="1:245">
      <c r="A260" s="2">
        <v>51</v>
      </c>
      <c r="B260" s="2">
        <f>B226</f>
        <v>1</v>
      </c>
      <c r="C260" s="2">
        <f>A226</f>
        <v>5</v>
      </c>
      <c r="D260" s="2">
        <f>ROW(A226)</f>
        <v>226</v>
      </c>
      <c r="E260" s="2"/>
      <c r="F260" s="2" t="str">
        <f>IF(F226&lt;&gt;"",F226,"")</f>
        <v>Новый подраздел</v>
      </c>
      <c r="G260" s="2" t="str">
        <f>IF(G226&lt;&gt;"",G226,"")</f>
        <v>ремонт</v>
      </c>
      <c r="H260" s="2">
        <v>0</v>
      </c>
      <c r="I260" s="2"/>
      <c r="J260" s="2"/>
      <c r="K260" s="2"/>
      <c r="L260" s="2"/>
      <c r="M260" s="2"/>
      <c r="N260" s="2"/>
      <c r="O260" s="2">
        <f t="shared" ref="O260:T260" si="224">ROUND(AB260,2)</f>
        <v>92432.35</v>
      </c>
      <c r="P260" s="2">
        <f t="shared" si="224"/>
        <v>60554.26</v>
      </c>
      <c r="Q260" s="2">
        <f t="shared" si="224"/>
        <v>969.55</v>
      </c>
      <c r="R260" s="2">
        <f t="shared" si="224"/>
        <v>346.27</v>
      </c>
      <c r="S260" s="2">
        <f t="shared" si="224"/>
        <v>30908.54</v>
      </c>
      <c r="T260" s="2">
        <f t="shared" si="224"/>
        <v>0</v>
      </c>
      <c r="U260" s="2">
        <f>AH260</f>
        <v>103.38048749999999</v>
      </c>
      <c r="V260" s="2">
        <f>AI260</f>
        <v>0.976275</v>
      </c>
      <c r="W260" s="2">
        <f>ROUND(AJ260,2)</f>
        <v>493.75</v>
      </c>
      <c r="X260" s="2">
        <f>ROUND(AK260,2)</f>
        <v>27395.13</v>
      </c>
      <c r="Y260" s="2">
        <f>ROUND(AL260,2)</f>
        <v>13573.26</v>
      </c>
      <c r="Z260" s="2"/>
      <c r="AA260" s="2"/>
      <c r="AB260" s="2">
        <f>ROUND(SUMIF(AA230:AA258,"=35863109",O230:O258),2)</f>
        <v>92432.35</v>
      </c>
      <c r="AC260" s="2">
        <f>ROUND(SUMIF(AA230:AA258,"=35863109",P230:P258),2)</f>
        <v>60554.26</v>
      </c>
      <c r="AD260" s="2">
        <f>ROUND(SUMIF(AA230:AA258,"=35863109",Q230:Q258),2)</f>
        <v>969.55</v>
      </c>
      <c r="AE260" s="2">
        <f>ROUND(SUMIF(AA230:AA258,"=35863109",R230:R258),2)</f>
        <v>346.27</v>
      </c>
      <c r="AF260" s="2">
        <f>ROUND(SUMIF(AA230:AA258,"=35863109",S230:S258),2)</f>
        <v>30908.54</v>
      </c>
      <c r="AG260" s="2">
        <f>ROUND(SUMIF(AA230:AA258,"=35863109",T230:T258),2)</f>
        <v>0</v>
      </c>
      <c r="AH260" s="2">
        <f>SUMIF(AA230:AA258,"=35863109",U230:U258)</f>
        <v>103.38048749999999</v>
      </c>
      <c r="AI260" s="2">
        <f>SUMIF(AA230:AA258,"=35863109",V230:V258)</f>
        <v>0.976275</v>
      </c>
      <c r="AJ260" s="2">
        <f>ROUND(SUMIF(AA230:AA258,"=35863109",W230:W258),2)</f>
        <v>493.75</v>
      </c>
      <c r="AK260" s="2">
        <f>ROUND(SUMIF(AA230:AA258,"=35863109",X230:X258),2)</f>
        <v>27395.13</v>
      </c>
      <c r="AL260" s="2">
        <f>ROUND(SUMIF(AA230:AA258,"=35863109",Y230:Y258),2)</f>
        <v>13573.26</v>
      </c>
      <c r="AM260" s="2"/>
      <c r="AN260" s="2"/>
      <c r="AO260" s="2">
        <f t="shared" ref="AO260:BD260" si="225">ROUND(BX260,2)</f>
        <v>0</v>
      </c>
      <c r="AP260" s="2">
        <f t="shared" si="225"/>
        <v>0</v>
      </c>
      <c r="AQ260" s="2">
        <f t="shared" si="225"/>
        <v>0</v>
      </c>
      <c r="AR260" s="2">
        <f t="shared" si="225"/>
        <v>133400.74</v>
      </c>
      <c r="AS260" s="2">
        <f t="shared" si="225"/>
        <v>128625.55</v>
      </c>
      <c r="AT260" s="2">
        <f t="shared" si="225"/>
        <v>4775.1899999999996</v>
      </c>
      <c r="AU260" s="2">
        <f t="shared" si="225"/>
        <v>0</v>
      </c>
      <c r="AV260" s="2">
        <f t="shared" si="225"/>
        <v>60554.26</v>
      </c>
      <c r="AW260" s="2">
        <f t="shared" si="225"/>
        <v>60554.26</v>
      </c>
      <c r="AX260" s="2">
        <f t="shared" si="225"/>
        <v>0</v>
      </c>
      <c r="AY260" s="2">
        <f t="shared" si="225"/>
        <v>60554.26</v>
      </c>
      <c r="AZ260" s="2">
        <f t="shared" si="225"/>
        <v>0</v>
      </c>
      <c r="BA260" s="2">
        <f t="shared" si="225"/>
        <v>0</v>
      </c>
      <c r="BB260" s="2">
        <f t="shared" si="225"/>
        <v>0</v>
      </c>
      <c r="BC260" s="2">
        <f t="shared" si="225"/>
        <v>0</v>
      </c>
      <c r="BD260" s="2">
        <f t="shared" si="225"/>
        <v>0</v>
      </c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>
        <f>ROUND(SUMIF(AA230:AA258,"=35863109",FQ230:FQ258),2)</f>
        <v>0</v>
      </c>
      <c r="BY260" s="2">
        <f>ROUND(SUMIF(AA230:AA258,"=35863109",FR230:FR258),2)</f>
        <v>0</v>
      </c>
      <c r="BZ260" s="2">
        <f>ROUND(SUMIF(AA230:AA258,"=35863109",GL230:GL258),2)</f>
        <v>0</v>
      </c>
      <c r="CA260" s="2">
        <f>ROUND(SUMIF(AA230:AA258,"=35863109",GM230:GM258),2)</f>
        <v>133400.74</v>
      </c>
      <c r="CB260" s="2">
        <f>ROUND(SUMIF(AA230:AA258,"=35863109",GN230:GN258),2)</f>
        <v>128625.55</v>
      </c>
      <c r="CC260" s="2">
        <f>ROUND(SUMIF(AA230:AA258,"=35863109",GO230:GO258),2)</f>
        <v>4775.1899999999996</v>
      </c>
      <c r="CD260" s="2">
        <f>ROUND(SUMIF(AA230:AA258,"=35863109",GP230:GP258),2)</f>
        <v>0</v>
      </c>
      <c r="CE260" s="2">
        <f>AC260-BX260</f>
        <v>60554.26</v>
      </c>
      <c r="CF260" s="2">
        <f>AC260-BY260</f>
        <v>60554.26</v>
      </c>
      <c r="CG260" s="2">
        <f>BX260-BZ260</f>
        <v>0</v>
      </c>
      <c r="CH260" s="2">
        <f>AC260-BX260-BY260+BZ260</f>
        <v>60554.26</v>
      </c>
      <c r="CI260" s="2">
        <f>BY260-BZ260</f>
        <v>0</v>
      </c>
      <c r="CJ260" s="2">
        <f>ROUND(SUMIF(AA230:AA258,"=35863109",GX230:GX258),2)</f>
        <v>0</v>
      </c>
      <c r="CK260" s="2">
        <f>ROUND(SUMIF(AA230:AA258,"=35863109",GY230:GY258),2)</f>
        <v>0</v>
      </c>
      <c r="CL260" s="2">
        <f>ROUND(SUMIF(AA230:AA258,"=35863109",GZ230:GZ258),2)</f>
        <v>0</v>
      </c>
      <c r="CM260" s="2">
        <f>ROUND(SUMIF(AA230:AA258,"=35863109",HD230:HD258),2)</f>
        <v>0</v>
      </c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>
        <v>0</v>
      </c>
    </row>
    <row r="262" spans="1:245">
      <c r="A262" s="4">
        <v>50</v>
      </c>
      <c r="B262" s="4">
        <v>0</v>
      </c>
      <c r="C262" s="4">
        <v>0</v>
      </c>
      <c r="D262" s="4">
        <v>1</v>
      </c>
      <c r="E262" s="4">
        <v>201</v>
      </c>
      <c r="F262" s="4">
        <f>ROUND(Source!O260,O262)</f>
        <v>92432.35</v>
      </c>
      <c r="G262" s="4" t="s">
        <v>71</v>
      </c>
      <c r="H262" s="4" t="s">
        <v>72</v>
      </c>
      <c r="I262" s="4"/>
      <c r="J262" s="4"/>
      <c r="K262" s="4">
        <v>201</v>
      </c>
      <c r="L262" s="4">
        <v>1</v>
      </c>
      <c r="M262" s="4">
        <v>3</v>
      </c>
      <c r="N262" s="4" t="s">
        <v>3</v>
      </c>
      <c r="O262" s="4">
        <v>2</v>
      </c>
      <c r="P262" s="4"/>
      <c r="Q262" s="4"/>
      <c r="R262" s="4"/>
      <c r="S262" s="4"/>
      <c r="T262" s="4"/>
      <c r="U262" s="4"/>
      <c r="V262" s="4"/>
      <c r="W262" s="4"/>
    </row>
    <row r="263" spans="1:245">
      <c r="A263" s="4">
        <v>50</v>
      </c>
      <c r="B263" s="4">
        <v>0</v>
      </c>
      <c r="C263" s="4">
        <v>0</v>
      </c>
      <c r="D263" s="4">
        <v>1</v>
      </c>
      <c r="E263" s="4">
        <v>202</v>
      </c>
      <c r="F263" s="4">
        <f>ROUND(Source!P260,O263)</f>
        <v>60554.26</v>
      </c>
      <c r="G263" s="4" t="s">
        <v>73</v>
      </c>
      <c r="H263" s="4" t="s">
        <v>74</v>
      </c>
      <c r="I263" s="4"/>
      <c r="J263" s="4"/>
      <c r="K263" s="4">
        <v>202</v>
      </c>
      <c r="L263" s="4">
        <v>2</v>
      </c>
      <c r="M263" s="4">
        <v>3</v>
      </c>
      <c r="N263" s="4" t="s">
        <v>3</v>
      </c>
      <c r="O263" s="4">
        <v>2</v>
      </c>
      <c r="P263" s="4"/>
      <c r="Q263" s="4"/>
      <c r="R263" s="4"/>
      <c r="S263" s="4"/>
      <c r="T263" s="4"/>
      <c r="U263" s="4"/>
      <c r="V263" s="4"/>
      <c r="W263" s="4"/>
    </row>
    <row r="264" spans="1:245">
      <c r="A264" s="4">
        <v>50</v>
      </c>
      <c r="B264" s="4">
        <v>0</v>
      </c>
      <c r="C264" s="4">
        <v>0</v>
      </c>
      <c r="D264" s="4">
        <v>1</v>
      </c>
      <c r="E264" s="4">
        <v>222</v>
      </c>
      <c r="F264" s="4">
        <f>ROUND(Source!AO260,O264)</f>
        <v>0</v>
      </c>
      <c r="G264" s="4" t="s">
        <v>75</v>
      </c>
      <c r="H264" s="4" t="s">
        <v>76</v>
      </c>
      <c r="I264" s="4"/>
      <c r="J264" s="4"/>
      <c r="K264" s="4">
        <v>222</v>
      </c>
      <c r="L264" s="4">
        <v>3</v>
      </c>
      <c r="M264" s="4">
        <v>3</v>
      </c>
      <c r="N264" s="4" t="s">
        <v>3</v>
      </c>
      <c r="O264" s="4">
        <v>2</v>
      </c>
      <c r="P264" s="4"/>
      <c r="Q264" s="4"/>
      <c r="R264" s="4"/>
      <c r="S264" s="4"/>
      <c r="T264" s="4"/>
      <c r="U264" s="4"/>
      <c r="V264" s="4"/>
      <c r="W264" s="4"/>
    </row>
    <row r="265" spans="1:245">
      <c r="A265" s="4">
        <v>50</v>
      </c>
      <c r="B265" s="4">
        <v>0</v>
      </c>
      <c r="C265" s="4">
        <v>0</v>
      </c>
      <c r="D265" s="4">
        <v>1</v>
      </c>
      <c r="E265" s="4">
        <v>225</v>
      </c>
      <c r="F265" s="4">
        <f>ROUND(Source!AV260,O265)</f>
        <v>60554.26</v>
      </c>
      <c r="G265" s="4" t="s">
        <v>77</v>
      </c>
      <c r="H265" s="4" t="s">
        <v>78</v>
      </c>
      <c r="I265" s="4"/>
      <c r="J265" s="4"/>
      <c r="K265" s="4">
        <v>225</v>
      </c>
      <c r="L265" s="4">
        <v>4</v>
      </c>
      <c r="M265" s="4">
        <v>3</v>
      </c>
      <c r="N265" s="4" t="s">
        <v>3</v>
      </c>
      <c r="O265" s="4">
        <v>2</v>
      </c>
      <c r="P265" s="4"/>
      <c r="Q265" s="4"/>
      <c r="R265" s="4"/>
      <c r="S265" s="4"/>
      <c r="T265" s="4"/>
      <c r="U265" s="4"/>
      <c r="V265" s="4"/>
      <c r="W265" s="4"/>
    </row>
    <row r="266" spans="1:245">
      <c r="A266" s="4">
        <v>50</v>
      </c>
      <c r="B266" s="4">
        <v>0</v>
      </c>
      <c r="C266" s="4">
        <v>0</v>
      </c>
      <c r="D266" s="4">
        <v>1</v>
      </c>
      <c r="E266" s="4">
        <v>226</v>
      </c>
      <c r="F266" s="4">
        <f>ROUND(Source!AW260,O266)</f>
        <v>60554.26</v>
      </c>
      <c r="G266" s="4" t="s">
        <v>79</v>
      </c>
      <c r="H266" s="4" t="s">
        <v>80</v>
      </c>
      <c r="I266" s="4"/>
      <c r="J266" s="4"/>
      <c r="K266" s="4">
        <v>226</v>
      </c>
      <c r="L266" s="4">
        <v>5</v>
      </c>
      <c r="M266" s="4">
        <v>3</v>
      </c>
      <c r="N266" s="4" t="s">
        <v>3</v>
      </c>
      <c r="O266" s="4">
        <v>2</v>
      </c>
      <c r="P266" s="4"/>
      <c r="Q266" s="4"/>
      <c r="R266" s="4"/>
      <c r="S266" s="4"/>
      <c r="T266" s="4"/>
      <c r="U266" s="4"/>
      <c r="V266" s="4"/>
      <c r="W266" s="4"/>
    </row>
    <row r="267" spans="1:245">
      <c r="A267" s="4">
        <v>50</v>
      </c>
      <c r="B267" s="4">
        <v>0</v>
      </c>
      <c r="C267" s="4">
        <v>0</v>
      </c>
      <c r="D267" s="4">
        <v>1</v>
      </c>
      <c r="E267" s="4">
        <v>227</v>
      </c>
      <c r="F267" s="4">
        <f>ROUND(Source!AX260,O267)</f>
        <v>0</v>
      </c>
      <c r="G267" s="4" t="s">
        <v>81</v>
      </c>
      <c r="H267" s="4" t="s">
        <v>82</v>
      </c>
      <c r="I267" s="4"/>
      <c r="J267" s="4"/>
      <c r="K267" s="4">
        <v>227</v>
      </c>
      <c r="L267" s="4">
        <v>6</v>
      </c>
      <c r="M267" s="4">
        <v>3</v>
      </c>
      <c r="N267" s="4" t="s">
        <v>3</v>
      </c>
      <c r="O267" s="4">
        <v>2</v>
      </c>
      <c r="P267" s="4"/>
      <c r="Q267" s="4"/>
      <c r="R267" s="4"/>
      <c r="S267" s="4"/>
      <c r="T267" s="4"/>
      <c r="U267" s="4"/>
      <c r="V267" s="4"/>
      <c r="W267" s="4"/>
    </row>
    <row r="268" spans="1:245">
      <c r="A268" s="4">
        <v>50</v>
      </c>
      <c r="B268" s="4">
        <v>0</v>
      </c>
      <c r="C268" s="4">
        <v>0</v>
      </c>
      <c r="D268" s="4">
        <v>1</v>
      </c>
      <c r="E268" s="4">
        <v>228</v>
      </c>
      <c r="F268" s="4">
        <f>ROUND(Source!AY260,O268)</f>
        <v>60554.26</v>
      </c>
      <c r="G268" s="4" t="s">
        <v>83</v>
      </c>
      <c r="H268" s="4" t="s">
        <v>84</v>
      </c>
      <c r="I268" s="4"/>
      <c r="J268" s="4"/>
      <c r="K268" s="4">
        <v>228</v>
      </c>
      <c r="L268" s="4">
        <v>7</v>
      </c>
      <c r="M268" s="4">
        <v>3</v>
      </c>
      <c r="N268" s="4" t="s">
        <v>3</v>
      </c>
      <c r="O268" s="4">
        <v>2</v>
      </c>
      <c r="P268" s="4"/>
      <c r="Q268" s="4"/>
      <c r="R268" s="4"/>
      <c r="S268" s="4"/>
      <c r="T268" s="4"/>
      <c r="U268" s="4"/>
      <c r="V268" s="4"/>
      <c r="W268" s="4"/>
    </row>
    <row r="269" spans="1:245">
      <c r="A269" s="4">
        <v>50</v>
      </c>
      <c r="B269" s="4">
        <v>0</v>
      </c>
      <c r="C269" s="4">
        <v>0</v>
      </c>
      <c r="D269" s="4">
        <v>1</v>
      </c>
      <c r="E269" s="4">
        <v>216</v>
      </c>
      <c r="F269" s="4">
        <f>ROUND(Source!AP260,O269)</f>
        <v>0</v>
      </c>
      <c r="G269" s="4" t="s">
        <v>85</v>
      </c>
      <c r="H269" s="4" t="s">
        <v>86</v>
      </c>
      <c r="I269" s="4"/>
      <c r="J269" s="4"/>
      <c r="K269" s="4">
        <v>216</v>
      </c>
      <c r="L269" s="4">
        <v>8</v>
      </c>
      <c r="M269" s="4">
        <v>3</v>
      </c>
      <c r="N269" s="4" t="s">
        <v>3</v>
      </c>
      <c r="O269" s="4">
        <v>2</v>
      </c>
      <c r="P269" s="4"/>
      <c r="Q269" s="4"/>
      <c r="R269" s="4"/>
      <c r="S269" s="4"/>
      <c r="T269" s="4"/>
      <c r="U269" s="4"/>
      <c r="V269" s="4"/>
      <c r="W269" s="4"/>
    </row>
    <row r="270" spans="1:245">
      <c r="A270" s="4">
        <v>50</v>
      </c>
      <c r="B270" s="4">
        <v>0</v>
      </c>
      <c r="C270" s="4">
        <v>0</v>
      </c>
      <c r="D270" s="4">
        <v>1</v>
      </c>
      <c r="E270" s="4">
        <v>223</v>
      </c>
      <c r="F270" s="4">
        <f>ROUND(Source!AQ260,O270)</f>
        <v>0</v>
      </c>
      <c r="G270" s="4" t="s">
        <v>87</v>
      </c>
      <c r="H270" s="4" t="s">
        <v>88</v>
      </c>
      <c r="I270" s="4"/>
      <c r="J270" s="4"/>
      <c r="K270" s="4">
        <v>223</v>
      </c>
      <c r="L270" s="4">
        <v>9</v>
      </c>
      <c r="M270" s="4">
        <v>3</v>
      </c>
      <c r="N270" s="4" t="s">
        <v>3</v>
      </c>
      <c r="O270" s="4">
        <v>2</v>
      </c>
      <c r="P270" s="4"/>
      <c r="Q270" s="4"/>
      <c r="R270" s="4"/>
      <c r="S270" s="4"/>
      <c r="T270" s="4"/>
      <c r="U270" s="4"/>
      <c r="V270" s="4"/>
      <c r="W270" s="4"/>
    </row>
    <row r="271" spans="1:245">
      <c r="A271" s="4">
        <v>50</v>
      </c>
      <c r="B271" s="4">
        <v>0</v>
      </c>
      <c r="C271" s="4">
        <v>0</v>
      </c>
      <c r="D271" s="4">
        <v>1</v>
      </c>
      <c r="E271" s="4">
        <v>229</v>
      </c>
      <c r="F271" s="4">
        <f>ROUND(Source!AZ260,O271)</f>
        <v>0</v>
      </c>
      <c r="G271" s="4" t="s">
        <v>89</v>
      </c>
      <c r="H271" s="4" t="s">
        <v>90</v>
      </c>
      <c r="I271" s="4"/>
      <c r="J271" s="4"/>
      <c r="K271" s="4">
        <v>229</v>
      </c>
      <c r="L271" s="4">
        <v>10</v>
      </c>
      <c r="M271" s="4">
        <v>3</v>
      </c>
      <c r="N271" s="4" t="s">
        <v>3</v>
      </c>
      <c r="O271" s="4">
        <v>2</v>
      </c>
      <c r="P271" s="4"/>
      <c r="Q271" s="4"/>
      <c r="R271" s="4"/>
      <c r="S271" s="4"/>
      <c r="T271" s="4"/>
      <c r="U271" s="4"/>
      <c r="V271" s="4"/>
      <c r="W271" s="4"/>
    </row>
    <row r="272" spans="1:245">
      <c r="A272" s="4">
        <v>50</v>
      </c>
      <c r="B272" s="4">
        <v>0</v>
      </c>
      <c r="C272" s="4">
        <v>0</v>
      </c>
      <c r="D272" s="4">
        <v>1</v>
      </c>
      <c r="E272" s="4">
        <v>203</v>
      </c>
      <c r="F272" s="4">
        <f>ROUND(Source!Q260,O272)</f>
        <v>969.55</v>
      </c>
      <c r="G272" s="4" t="s">
        <v>91</v>
      </c>
      <c r="H272" s="4" t="s">
        <v>92</v>
      </c>
      <c r="I272" s="4"/>
      <c r="J272" s="4"/>
      <c r="K272" s="4">
        <v>203</v>
      </c>
      <c r="L272" s="4">
        <v>11</v>
      </c>
      <c r="M272" s="4">
        <v>3</v>
      </c>
      <c r="N272" s="4" t="s">
        <v>3</v>
      </c>
      <c r="O272" s="4">
        <v>2</v>
      </c>
      <c r="P272" s="4"/>
      <c r="Q272" s="4"/>
      <c r="R272" s="4"/>
      <c r="S272" s="4"/>
      <c r="T272" s="4"/>
      <c r="U272" s="4"/>
      <c r="V272" s="4"/>
      <c r="W272" s="4"/>
    </row>
    <row r="273" spans="1:23">
      <c r="A273" s="4">
        <v>50</v>
      </c>
      <c r="B273" s="4">
        <v>0</v>
      </c>
      <c r="C273" s="4">
        <v>0</v>
      </c>
      <c r="D273" s="4">
        <v>1</v>
      </c>
      <c r="E273" s="4">
        <v>231</v>
      </c>
      <c r="F273" s="4">
        <f>ROUND(Source!BB260,O273)</f>
        <v>0</v>
      </c>
      <c r="G273" s="4" t="s">
        <v>93</v>
      </c>
      <c r="H273" s="4" t="s">
        <v>94</v>
      </c>
      <c r="I273" s="4"/>
      <c r="J273" s="4"/>
      <c r="K273" s="4">
        <v>231</v>
      </c>
      <c r="L273" s="4">
        <v>12</v>
      </c>
      <c r="M273" s="4">
        <v>3</v>
      </c>
      <c r="N273" s="4" t="s">
        <v>3</v>
      </c>
      <c r="O273" s="4">
        <v>2</v>
      </c>
      <c r="P273" s="4"/>
      <c r="Q273" s="4"/>
      <c r="R273" s="4"/>
      <c r="S273" s="4"/>
      <c r="T273" s="4"/>
      <c r="U273" s="4"/>
      <c r="V273" s="4"/>
      <c r="W273" s="4"/>
    </row>
    <row r="274" spans="1:23">
      <c r="A274" s="4">
        <v>50</v>
      </c>
      <c r="B274" s="4">
        <v>0</v>
      </c>
      <c r="C274" s="4">
        <v>0</v>
      </c>
      <c r="D274" s="4">
        <v>1</v>
      </c>
      <c r="E274" s="4">
        <v>204</v>
      </c>
      <c r="F274" s="4">
        <f>ROUND(Source!R260,O274)</f>
        <v>346.27</v>
      </c>
      <c r="G274" s="4" t="s">
        <v>95</v>
      </c>
      <c r="H274" s="4" t="s">
        <v>96</v>
      </c>
      <c r="I274" s="4"/>
      <c r="J274" s="4"/>
      <c r="K274" s="4">
        <v>204</v>
      </c>
      <c r="L274" s="4">
        <v>13</v>
      </c>
      <c r="M274" s="4">
        <v>3</v>
      </c>
      <c r="N274" s="4" t="s">
        <v>3</v>
      </c>
      <c r="O274" s="4">
        <v>2</v>
      </c>
      <c r="P274" s="4"/>
      <c r="Q274" s="4"/>
      <c r="R274" s="4"/>
      <c r="S274" s="4"/>
      <c r="T274" s="4"/>
      <c r="U274" s="4"/>
      <c r="V274" s="4"/>
      <c r="W274" s="4"/>
    </row>
    <row r="275" spans="1:23">
      <c r="A275" s="4">
        <v>50</v>
      </c>
      <c r="B275" s="4">
        <v>0</v>
      </c>
      <c r="C275" s="4">
        <v>0</v>
      </c>
      <c r="D275" s="4">
        <v>1</v>
      </c>
      <c r="E275" s="4">
        <v>205</v>
      </c>
      <c r="F275" s="4">
        <f>ROUND(Source!S260,O275)</f>
        <v>30908.54</v>
      </c>
      <c r="G275" s="4" t="s">
        <v>97</v>
      </c>
      <c r="H275" s="4" t="s">
        <v>98</v>
      </c>
      <c r="I275" s="4"/>
      <c r="J275" s="4"/>
      <c r="K275" s="4">
        <v>205</v>
      </c>
      <c r="L275" s="4">
        <v>14</v>
      </c>
      <c r="M275" s="4">
        <v>3</v>
      </c>
      <c r="N275" s="4" t="s">
        <v>3</v>
      </c>
      <c r="O275" s="4">
        <v>2</v>
      </c>
      <c r="P275" s="4"/>
      <c r="Q275" s="4"/>
      <c r="R275" s="4"/>
      <c r="S275" s="4"/>
      <c r="T275" s="4"/>
      <c r="U275" s="4"/>
      <c r="V275" s="4"/>
      <c r="W275" s="4"/>
    </row>
    <row r="276" spans="1:23">
      <c r="A276" s="4">
        <v>50</v>
      </c>
      <c r="B276" s="4">
        <v>0</v>
      </c>
      <c r="C276" s="4">
        <v>0</v>
      </c>
      <c r="D276" s="4">
        <v>1</v>
      </c>
      <c r="E276" s="4">
        <v>232</v>
      </c>
      <c r="F276" s="4">
        <f>ROUND(Source!BC260,O276)</f>
        <v>0</v>
      </c>
      <c r="G276" s="4" t="s">
        <v>99</v>
      </c>
      <c r="H276" s="4" t="s">
        <v>100</v>
      </c>
      <c r="I276" s="4"/>
      <c r="J276" s="4"/>
      <c r="K276" s="4">
        <v>232</v>
      </c>
      <c r="L276" s="4">
        <v>15</v>
      </c>
      <c r="M276" s="4">
        <v>3</v>
      </c>
      <c r="N276" s="4" t="s">
        <v>3</v>
      </c>
      <c r="O276" s="4">
        <v>2</v>
      </c>
      <c r="P276" s="4"/>
      <c r="Q276" s="4"/>
      <c r="R276" s="4"/>
      <c r="S276" s="4"/>
      <c r="T276" s="4"/>
      <c r="U276" s="4"/>
      <c r="V276" s="4"/>
      <c r="W276" s="4"/>
    </row>
    <row r="277" spans="1:23">
      <c r="A277" s="4">
        <v>50</v>
      </c>
      <c r="B277" s="4">
        <v>0</v>
      </c>
      <c r="C277" s="4">
        <v>0</v>
      </c>
      <c r="D277" s="4">
        <v>1</v>
      </c>
      <c r="E277" s="4">
        <v>214</v>
      </c>
      <c r="F277" s="4">
        <f>ROUND(Source!AS260,O277)</f>
        <v>128625.55</v>
      </c>
      <c r="G277" s="4" t="s">
        <v>101</v>
      </c>
      <c r="H277" s="4" t="s">
        <v>102</v>
      </c>
      <c r="I277" s="4"/>
      <c r="J277" s="4"/>
      <c r="K277" s="4">
        <v>214</v>
      </c>
      <c r="L277" s="4">
        <v>16</v>
      </c>
      <c r="M277" s="4">
        <v>3</v>
      </c>
      <c r="N277" s="4" t="s">
        <v>3</v>
      </c>
      <c r="O277" s="4">
        <v>2</v>
      </c>
      <c r="P277" s="4"/>
      <c r="Q277" s="4"/>
      <c r="R277" s="4"/>
      <c r="S277" s="4"/>
      <c r="T277" s="4"/>
      <c r="U277" s="4"/>
      <c r="V277" s="4"/>
      <c r="W277" s="4"/>
    </row>
    <row r="278" spans="1:23">
      <c r="A278" s="4">
        <v>50</v>
      </c>
      <c r="B278" s="4">
        <v>0</v>
      </c>
      <c r="C278" s="4">
        <v>0</v>
      </c>
      <c r="D278" s="4">
        <v>1</v>
      </c>
      <c r="E278" s="4">
        <v>215</v>
      </c>
      <c r="F278" s="4">
        <f>ROUND(Source!AT260,O278)</f>
        <v>4775.1899999999996</v>
      </c>
      <c r="G278" s="4" t="s">
        <v>103</v>
      </c>
      <c r="H278" s="4" t="s">
        <v>104</v>
      </c>
      <c r="I278" s="4"/>
      <c r="J278" s="4"/>
      <c r="K278" s="4">
        <v>215</v>
      </c>
      <c r="L278" s="4">
        <v>17</v>
      </c>
      <c r="M278" s="4">
        <v>3</v>
      </c>
      <c r="N278" s="4" t="s">
        <v>3</v>
      </c>
      <c r="O278" s="4">
        <v>2</v>
      </c>
      <c r="P278" s="4"/>
      <c r="Q278" s="4"/>
      <c r="R278" s="4"/>
      <c r="S278" s="4"/>
      <c r="T278" s="4"/>
      <c r="U278" s="4"/>
      <c r="V278" s="4"/>
      <c r="W278" s="4"/>
    </row>
    <row r="279" spans="1:23">
      <c r="A279" s="4">
        <v>50</v>
      </c>
      <c r="B279" s="4">
        <v>0</v>
      </c>
      <c r="C279" s="4">
        <v>0</v>
      </c>
      <c r="D279" s="4">
        <v>1</v>
      </c>
      <c r="E279" s="4">
        <v>217</v>
      </c>
      <c r="F279" s="4">
        <f>ROUND(Source!AU260,O279)</f>
        <v>0</v>
      </c>
      <c r="G279" s="4" t="s">
        <v>105</v>
      </c>
      <c r="H279" s="4" t="s">
        <v>106</v>
      </c>
      <c r="I279" s="4"/>
      <c r="J279" s="4"/>
      <c r="K279" s="4">
        <v>217</v>
      </c>
      <c r="L279" s="4">
        <v>18</v>
      </c>
      <c r="M279" s="4">
        <v>3</v>
      </c>
      <c r="N279" s="4" t="s">
        <v>3</v>
      </c>
      <c r="O279" s="4">
        <v>2</v>
      </c>
      <c r="P279" s="4"/>
      <c r="Q279" s="4"/>
      <c r="R279" s="4"/>
      <c r="S279" s="4"/>
      <c r="T279" s="4"/>
      <c r="U279" s="4"/>
      <c r="V279" s="4"/>
      <c r="W279" s="4"/>
    </row>
    <row r="280" spans="1:23">
      <c r="A280" s="4">
        <v>50</v>
      </c>
      <c r="B280" s="4">
        <v>0</v>
      </c>
      <c r="C280" s="4">
        <v>0</v>
      </c>
      <c r="D280" s="4">
        <v>1</v>
      </c>
      <c r="E280" s="4">
        <v>230</v>
      </c>
      <c r="F280" s="4">
        <f>ROUND(Source!BA260,O280)</f>
        <v>0</v>
      </c>
      <c r="G280" s="4" t="s">
        <v>107</v>
      </c>
      <c r="H280" s="4" t="s">
        <v>108</v>
      </c>
      <c r="I280" s="4"/>
      <c r="J280" s="4"/>
      <c r="K280" s="4">
        <v>230</v>
      </c>
      <c r="L280" s="4">
        <v>19</v>
      </c>
      <c r="M280" s="4">
        <v>3</v>
      </c>
      <c r="N280" s="4" t="s">
        <v>3</v>
      </c>
      <c r="O280" s="4">
        <v>2</v>
      </c>
      <c r="P280" s="4"/>
      <c r="Q280" s="4"/>
      <c r="R280" s="4"/>
      <c r="S280" s="4"/>
      <c r="T280" s="4"/>
      <c r="U280" s="4"/>
      <c r="V280" s="4"/>
      <c r="W280" s="4"/>
    </row>
    <row r="281" spans="1:23">
      <c r="A281" s="4">
        <v>50</v>
      </c>
      <c r="B281" s="4">
        <v>0</v>
      </c>
      <c r="C281" s="4">
        <v>0</v>
      </c>
      <c r="D281" s="4">
        <v>1</v>
      </c>
      <c r="E281" s="4">
        <v>206</v>
      </c>
      <c r="F281" s="4">
        <f>ROUND(Source!T260,O281)</f>
        <v>0</v>
      </c>
      <c r="G281" s="4" t="s">
        <v>109</v>
      </c>
      <c r="H281" s="4" t="s">
        <v>110</v>
      </c>
      <c r="I281" s="4"/>
      <c r="J281" s="4"/>
      <c r="K281" s="4">
        <v>206</v>
      </c>
      <c r="L281" s="4">
        <v>20</v>
      </c>
      <c r="M281" s="4">
        <v>3</v>
      </c>
      <c r="N281" s="4" t="s">
        <v>3</v>
      </c>
      <c r="O281" s="4">
        <v>2</v>
      </c>
      <c r="P281" s="4"/>
      <c r="Q281" s="4"/>
      <c r="R281" s="4"/>
      <c r="S281" s="4"/>
      <c r="T281" s="4"/>
      <c r="U281" s="4"/>
      <c r="V281" s="4"/>
      <c r="W281" s="4"/>
    </row>
    <row r="282" spans="1:23">
      <c r="A282" s="4">
        <v>50</v>
      </c>
      <c r="B282" s="4">
        <v>0</v>
      </c>
      <c r="C282" s="4">
        <v>0</v>
      </c>
      <c r="D282" s="4">
        <v>1</v>
      </c>
      <c r="E282" s="4">
        <v>207</v>
      </c>
      <c r="F282" s="4">
        <f>Source!U260</f>
        <v>103.38048749999999</v>
      </c>
      <c r="G282" s="4" t="s">
        <v>111</v>
      </c>
      <c r="H282" s="4" t="s">
        <v>112</v>
      </c>
      <c r="I282" s="4"/>
      <c r="J282" s="4"/>
      <c r="K282" s="4">
        <v>207</v>
      </c>
      <c r="L282" s="4">
        <v>21</v>
      </c>
      <c r="M282" s="4">
        <v>3</v>
      </c>
      <c r="N282" s="4" t="s">
        <v>3</v>
      </c>
      <c r="O282" s="4">
        <v>-1</v>
      </c>
      <c r="P282" s="4"/>
      <c r="Q282" s="4"/>
      <c r="R282" s="4"/>
      <c r="S282" s="4"/>
      <c r="T282" s="4"/>
      <c r="U282" s="4"/>
      <c r="V282" s="4"/>
      <c r="W282" s="4"/>
    </row>
    <row r="283" spans="1:23">
      <c r="A283" s="4">
        <v>50</v>
      </c>
      <c r="B283" s="4">
        <v>0</v>
      </c>
      <c r="C283" s="4">
        <v>0</v>
      </c>
      <c r="D283" s="4">
        <v>1</v>
      </c>
      <c r="E283" s="4">
        <v>208</v>
      </c>
      <c r="F283" s="4">
        <f>Source!V260</f>
        <v>0.976275</v>
      </c>
      <c r="G283" s="4" t="s">
        <v>113</v>
      </c>
      <c r="H283" s="4" t="s">
        <v>114</v>
      </c>
      <c r="I283" s="4"/>
      <c r="J283" s="4"/>
      <c r="K283" s="4">
        <v>208</v>
      </c>
      <c r="L283" s="4">
        <v>22</v>
      </c>
      <c r="M283" s="4">
        <v>3</v>
      </c>
      <c r="N283" s="4" t="s">
        <v>3</v>
      </c>
      <c r="O283" s="4">
        <v>-1</v>
      </c>
      <c r="P283" s="4"/>
      <c r="Q283" s="4"/>
      <c r="R283" s="4"/>
      <c r="S283" s="4"/>
      <c r="T283" s="4"/>
      <c r="U283" s="4"/>
      <c r="V283" s="4"/>
      <c r="W283" s="4"/>
    </row>
    <row r="284" spans="1:23">
      <c r="A284" s="4">
        <v>50</v>
      </c>
      <c r="B284" s="4">
        <v>0</v>
      </c>
      <c r="C284" s="4">
        <v>0</v>
      </c>
      <c r="D284" s="4">
        <v>1</v>
      </c>
      <c r="E284" s="4">
        <v>209</v>
      </c>
      <c r="F284" s="4">
        <f>ROUND(Source!W260,O284)</f>
        <v>493.75</v>
      </c>
      <c r="G284" s="4" t="s">
        <v>115</v>
      </c>
      <c r="H284" s="4" t="s">
        <v>116</v>
      </c>
      <c r="I284" s="4"/>
      <c r="J284" s="4"/>
      <c r="K284" s="4">
        <v>209</v>
      </c>
      <c r="L284" s="4">
        <v>23</v>
      </c>
      <c r="M284" s="4">
        <v>3</v>
      </c>
      <c r="N284" s="4" t="s">
        <v>3</v>
      </c>
      <c r="O284" s="4">
        <v>2</v>
      </c>
      <c r="P284" s="4"/>
      <c r="Q284" s="4"/>
      <c r="R284" s="4"/>
      <c r="S284" s="4"/>
      <c r="T284" s="4"/>
      <c r="U284" s="4"/>
      <c r="V284" s="4"/>
      <c r="W284" s="4"/>
    </row>
    <row r="285" spans="1:23">
      <c r="A285" s="4">
        <v>50</v>
      </c>
      <c r="B285" s="4">
        <v>0</v>
      </c>
      <c r="C285" s="4">
        <v>0</v>
      </c>
      <c r="D285" s="4">
        <v>1</v>
      </c>
      <c r="E285" s="4">
        <v>233</v>
      </c>
      <c r="F285" s="4">
        <f>ROUND(Source!BD260,O285)</f>
        <v>0</v>
      </c>
      <c r="G285" s="4" t="s">
        <v>117</v>
      </c>
      <c r="H285" s="4" t="s">
        <v>118</v>
      </c>
      <c r="I285" s="4"/>
      <c r="J285" s="4"/>
      <c r="K285" s="4">
        <v>233</v>
      </c>
      <c r="L285" s="4">
        <v>24</v>
      </c>
      <c r="M285" s="4">
        <v>3</v>
      </c>
      <c r="N285" s="4" t="s">
        <v>3</v>
      </c>
      <c r="O285" s="4">
        <v>2</v>
      </c>
      <c r="P285" s="4"/>
      <c r="Q285" s="4"/>
      <c r="R285" s="4"/>
      <c r="S285" s="4"/>
      <c r="T285" s="4"/>
      <c r="U285" s="4"/>
      <c r="V285" s="4"/>
      <c r="W285" s="4"/>
    </row>
    <row r="286" spans="1:23">
      <c r="A286" s="4">
        <v>50</v>
      </c>
      <c r="B286" s="4">
        <v>0</v>
      </c>
      <c r="C286" s="4">
        <v>0</v>
      </c>
      <c r="D286" s="4">
        <v>1</v>
      </c>
      <c r="E286" s="4">
        <v>210</v>
      </c>
      <c r="F286" s="4">
        <f>ROUND(Source!X260,O286)</f>
        <v>27395.13</v>
      </c>
      <c r="G286" s="4" t="s">
        <v>119</v>
      </c>
      <c r="H286" s="4" t="s">
        <v>120</v>
      </c>
      <c r="I286" s="4"/>
      <c r="J286" s="4"/>
      <c r="K286" s="4">
        <v>210</v>
      </c>
      <c r="L286" s="4">
        <v>25</v>
      </c>
      <c r="M286" s="4">
        <v>3</v>
      </c>
      <c r="N286" s="4" t="s">
        <v>3</v>
      </c>
      <c r="O286" s="4">
        <v>2</v>
      </c>
      <c r="P286" s="4"/>
      <c r="Q286" s="4"/>
      <c r="R286" s="4"/>
      <c r="S286" s="4"/>
      <c r="T286" s="4"/>
      <c r="U286" s="4"/>
      <c r="V286" s="4"/>
      <c r="W286" s="4"/>
    </row>
    <row r="287" spans="1:23">
      <c r="A287" s="4">
        <v>50</v>
      </c>
      <c r="B287" s="4">
        <v>0</v>
      </c>
      <c r="C287" s="4">
        <v>0</v>
      </c>
      <c r="D287" s="4">
        <v>1</v>
      </c>
      <c r="E287" s="4">
        <v>211</v>
      </c>
      <c r="F287" s="4">
        <f>ROUND(Source!Y260,O287)</f>
        <v>13573.26</v>
      </c>
      <c r="G287" s="4" t="s">
        <v>121</v>
      </c>
      <c r="H287" s="4" t="s">
        <v>122</v>
      </c>
      <c r="I287" s="4"/>
      <c r="J287" s="4"/>
      <c r="K287" s="4">
        <v>211</v>
      </c>
      <c r="L287" s="4">
        <v>26</v>
      </c>
      <c r="M287" s="4">
        <v>3</v>
      </c>
      <c r="N287" s="4" t="s">
        <v>3</v>
      </c>
      <c r="O287" s="4">
        <v>2</v>
      </c>
      <c r="P287" s="4"/>
      <c r="Q287" s="4"/>
      <c r="R287" s="4"/>
      <c r="S287" s="4"/>
      <c r="T287" s="4"/>
      <c r="U287" s="4"/>
      <c r="V287" s="4"/>
      <c r="W287" s="4"/>
    </row>
    <row r="288" spans="1:23">
      <c r="A288" s="4">
        <v>50</v>
      </c>
      <c r="B288" s="4">
        <v>0</v>
      </c>
      <c r="C288" s="4">
        <v>0</v>
      </c>
      <c r="D288" s="4">
        <v>1</v>
      </c>
      <c r="E288" s="4">
        <v>0</v>
      </c>
      <c r="F288" s="4">
        <f>ROUND(Source!AR260,O288)</f>
        <v>133400.74</v>
      </c>
      <c r="G288" s="4" t="s">
        <v>123</v>
      </c>
      <c r="H288" s="4" t="s">
        <v>124</v>
      </c>
      <c r="I288" s="4"/>
      <c r="J288" s="4"/>
      <c r="K288" s="4">
        <v>224</v>
      </c>
      <c r="L288" s="4">
        <v>27</v>
      </c>
      <c r="M288" s="4">
        <v>3</v>
      </c>
      <c r="N288" s="4" t="s">
        <v>3</v>
      </c>
      <c r="O288" s="4">
        <v>2</v>
      </c>
      <c r="P288" s="4"/>
      <c r="Q288" s="4"/>
      <c r="R288" s="4"/>
      <c r="S288" s="4"/>
      <c r="T288" s="4"/>
      <c r="U288" s="4"/>
      <c r="V288" s="4"/>
      <c r="W288" s="4"/>
    </row>
    <row r="289" spans="1:206">
      <c r="A289" s="4">
        <v>50</v>
      </c>
      <c r="B289" s="4">
        <v>1</v>
      </c>
      <c r="C289" s="4">
        <v>0</v>
      </c>
      <c r="D289" s="4">
        <v>2</v>
      </c>
      <c r="E289" s="4">
        <v>0</v>
      </c>
      <c r="F289" s="4">
        <f>ROUND(F288*0.18,O289)</f>
        <v>24012.1</v>
      </c>
      <c r="G289" s="4" t="s">
        <v>125</v>
      </c>
      <c r="H289" s="4" t="s">
        <v>125</v>
      </c>
      <c r="I289" s="4"/>
      <c r="J289" s="4"/>
      <c r="K289" s="4">
        <v>212</v>
      </c>
      <c r="L289" s="4">
        <v>28</v>
      </c>
      <c r="M289" s="4">
        <v>0</v>
      </c>
      <c r="N289" s="4" t="s">
        <v>3</v>
      </c>
      <c r="O289" s="4">
        <v>1</v>
      </c>
      <c r="P289" s="4"/>
      <c r="Q289" s="4"/>
      <c r="R289" s="4"/>
      <c r="S289" s="4"/>
      <c r="T289" s="4"/>
      <c r="U289" s="4"/>
      <c r="V289" s="4"/>
      <c r="W289" s="4"/>
    </row>
    <row r="290" spans="1:206">
      <c r="A290" s="4">
        <v>50</v>
      </c>
      <c r="B290" s="4">
        <v>1</v>
      </c>
      <c r="C290" s="4">
        <v>0</v>
      </c>
      <c r="D290" s="4">
        <v>2</v>
      </c>
      <c r="E290" s="4">
        <v>224</v>
      </c>
      <c r="F290" s="4">
        <f>ROUND(F288*1.18,O290)</f>
        <v>157412.9</v>
      </c>
      <c r="G290" s="4" t="s">
        <v>126</v>
      </c>
      <c r="H290" s="4" t="s">
        <v>127</v>
      </c>
      <c r="I290" s="4"/>
      <c r="J290" s="4"/>
      <c r="K290" s="4">
        <v>212</v>
      </c>
      <c r="L290" s="4">
        <v>29</v>
      </c>
      <c r="M290" s="4">
        <v>0</v>
      </c>
      <c r="N290" s="4" t="s">
        <v>3</v>
      </c>
      <c r="O290" s="4">
        <v>1</v>
      </c>
      <c r="P290" s="4"/>
      <c r="Q290" s="4"/>
      <c r="R290" s="4"/>
      <c r="S290" s="4"/>
      <c r="T290" s="4"/>
      <c r="U290" s="4"/>
      <c r="V290" s="4"/>
      <c r="W290" s="4"/>
    </row>
    <row r="292" spans="1:206">
      <c r="A292" s="2">
        <v>51</v>
      </c>
      <c r="B292" s="2">
        <f>B174</f>
        <v>1</v>
      </c>
      <c r="C292" s="2">
        <f>A174</f>
        <v>4</v>
      </c>
      <c r="D292" s="2">
        <f>ROW(A174)</f>
        <v>174</v>
      </c>
      <c r="E292" s="2"/>
      <c r="F292" s="2" t="str">
        <f>IF(F174&lt;&gt;"",F174,"")</f>
        <v>Новый раздел</v>
      </c>
      <c r="G292" s="2" t="str">
        <f>IF(G174&lt;&gt;"",G174,"")</f>
        <v>комната 1-27 карантин</v>
      </c>
      <c r="H292" s="2">
        <v>0</v>
      </c>
      <c r="I292" s="2"/>
      <c r="J292" s="2"/>
      <c r="K292" s="2"/>
      <c r="L292" s="2"/>
      <c r="M292" s="2"/>
      <c r="N292" s="2"/>
      <c r="O292" s="2">
        <f t="shared" ref="O292:T292" si="226">ROUND(O194+O260+AB292,2)</f>
        <v>94655.22</v>
      </c>
      <c r="P292" s="2">
        <f t="shared" si="226"/>
        <v>60554.26</v>
      </c>
      <c r="Q292" s="2">
        <f t="shared" si="226"/>
        <v>1020.31</v>
      </c>
      <c r="R292" s="2">
        <f t="shared" si="226"/>
        <v>379.54</v>
      </c>
      <c r="S292" s="2">
        <f t="shared" si="226"/>
        <v>33080.65</v>
      </c>
      <c r="T292" s="2">
        <f t="shared" si="226"/>
        <v>0</v>
      </c>
      <c r="U292" s="2">
        <f>U194+U260+AH292</f>
        <v>111.69504949999998</v>
      </c>
      <c r="V292" s="2">
        <f>V194+V260+AI292</f>
        <v>1.0709949999999999</v>
      </c>
      <c r="W292" s="2">
        <f>ROUND(W194+W260+AJ292,2)</f>
        <v>493.75</v>
      </c>
      <c r="X292" s="2">
        <f>ROUND(X194+X260+AK292,2)</f>
        <v>28935.51</v>
      </c>
      <c r="Y292" s="2">
        <f>ROUND(Y194+Y260+AL292,2)</f>
        <v>14714.51</v>
      </c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>
        <f t="shared" ref="AO292:BD292" si="227">ROUND(AO194+AO260+BX292,2)</f>
        <v>0</v>
      </c>
      <c r="AP292" s="2">
        <f t="shared" si="227"/>
        <v>0</v>
      </c>
      <c r="AQ292" s="2">
        <f t="shared" si="227"/>
        <v>0</v>
      </c>
      <c r="AR292" s="2">
        <f t="shared" si="227"/>
        <v>138305.24</v>
      </c>
      <c r="AS292" s="2">
        <f t="shared" si="227"/>
        <v>133530.04999999999</v>
      </c>
      <c r="AT292" s="2">
        <f t="shared" si="227"/>
        <v>4775.1899999999996</v>
      </c>
      <c r="AU292" s="2">
        <f t="shared" si="227"/>
        <v>0</v>
      </c>
      <c r="AV292" s="2">
        <f t="shared" si="227"/>
        <v>60554.26</v>
      </c>
      <c r="AW292" s="2">
        <f t="shared" si="227"/>
        <v>60554.26</v>
      </c>
      <c r="AX292" s="2">
        <f t="shared" si="227"/>
        <v>0</v>
      </c>
      <c r="AY292" s="2">
        <f t="shared" si="227"/>
        <v>60554.26</v>
      </c>
      <c r="AZ292" s="2">
        <f t="shared" si="227"/>
        <v>0</v>
      </c>
      <c r="BA292" s="2">
        <f t="shared" si="227"/>
        <v>0</v>
      </c>
      <c r="BB292" s="2">
        <f t="shared" si="227"/>
        <v>0</v>
      </c>
      <c r="BC292" s="2">
        <f t="shared" si="227"/>
        <v>0</v>
      </c>
      <c r="BD292" s="2">
        <f t="shared" si="227"/>
        <v>0</v>
      </c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>
        <v>0</v>
      </c>
    </row>
    <row r="294" spans="1:206">
      <c r="A294" s="4">
        <v>50</v>
      </c>
      <c r="B294" s="4">
        <v>0</v>
      </c>
      <c r="C294" s="4">
        <v>0</v>
      </c>
      <c r="D294" s="4">
        <v>1</v>
      </c>
      <c r="E294" s="4">
        <v>201</v>
      </c>
      <c r="F294" s="4">
        <f>ROUND(Source!O292,O294)</f>
        <v>94655.22</v>
      </c>
      <c r="G294" s="4" t="s">
        <v>71</v>
      </c>
      <c r="H294" s="4" t="s">
        <v>72</v>
      </c>
      <c r="I294" s="4"/>
      <c r="J294" s="4"/>
      <c r="K294" s="4">
        <v>201</v>
      </c>
      <c r="L294" s="4">
        <v>1</v>
      </c>
      <c r="M294" s="4">
        <v>3</v>
      </c>
      <c r="N294" s="4" t="s">
        <v>3</v>
      </c>
      <c r="O294" s="4">
        <v>2</v>
      </c>
      <c r="P294" s="4"/>
      <c r="Q294" s="4"/>
      <c r="R294" s="4"/>
      <c r="S294" s="4"/>
      <c r="T294" s="4"/>
      <c r="U294" s="4"/>
      <c r="V294" s="4"/>
      <c r="W294" s="4"/>
    </row>
    <row r="295" spans="1:206">
      <c r="A295" s="4">
        <v>50</v>
      </c>
      <c r="B295" s="4">
        <v>0</v>
      </c>
      <c r="C295" s="4">
        <v>0</v>
      </c>
      <c r="D295" s="4">
        <v>1</v>
      </c>
      <c r="E295" s="4">
        <v>202</v>
      </c>
      <c r="F295" s="4">
        <f>ROUND(Source!P292,O295)</f>
        <v>60554.26</v>
      </c>
      <c r="G295" s="4" t="s">
        <v>73</v>
      </c>
      <c r="H295" s="4" t="s">
        <v>74</v>
      </c>
      <c r="I295" s="4"/>
      <c r="J295" s="4"/>
      <c r="K295" s="4">
        <v>202</v>
      </c>
      <c r="L295" s="4">
        <v>2</v>
      </c>
      <c r="M295" s="4">
        <v>3</v>
      </c>
      <c r="N295" s="4" t="s">
        <v>3</v>
      </c>
      <c r="O295" s="4">
        <v>2</v>
      </c>
      <c r="P295" s="4"/>
      <c r="Q295" s="4"/>
      <c r="R295" s="4"/>
      <c r="S295" s="4"/>
      <c r="T295" s="4"/>
      <c r="U295" s="4"/>
      <c r="V295" s="4"/>
      <c r="W295" s="4"/>
    </row>
    <row r="296" spans="1:206">
      <c r="A296" s="4">
        <v>50</v>
      </c>
      <c r="B296" s="4">
        <v>0</v>
      </c>
      <c r="C296" s="4">
        <v>0</v>
      </c>
      <c r="D296" s="4">
        <v>1</v>
      </c>
      <c r="E296" s="4">
        <v>222</v>
      </c>
      <c r="F296" s="4">
        <f>ROUND(Source!AO292,O296)</f>
        <v>0</v>
      </c>
      <c r="G296" s="4" t="s">
        <v>75</v>
      </c>
      <c r="H296" s="4" t="s">
        <v>76</v>
      </c>
      <c r="I296" s="4"/>
      <c r="J296" s="4"/>
      <c r="K296" s="4">
        <v>222</v>
      </c>
      <c r="L296" s="4">
        <v>3</v>
      </c>
      <c r="M296" s="4">
        <v>3</v>
      </c>
      <c r="N296" s="4" t="s">
        <v>3</v>
      </c>
      <c r="O296" s="4">
        <v>2</v>
      </c>
      <c r="P296" s="4"/>
      <c r="Q296" s="4"/>
      <c r="R296" s="4"/>
      <c r="S296" s="4"/>
      <c r="T296" s="4"/>
      <c r="U296" s="4"/>
      <c r="V296" s="4"/>
      <c r="W296" s="4"/>
    </row>
    <row r="297" spans="1:206">
      <c r="A297" s="4">
        <v>50</v>
      </c>
      <c r="B297" s="4">
        <v>0</v>
      </c>
      <c r="C297" s="4">
        <v>0</v>
      </c>
      <c r="D297" s="4">
        <v>1</v>
      </c>
      <c r="E297" s="4">
        <v>225</v>
      </c>
      <c r="F297" s="4">
        <f>ROUND(Source!AV292,O297)</f>
        <v>60554.26</v>
      </c>
      <c r="G297" s="4" t="s">
        <v>77</v>
      </c>
      <c r="H297" s="4" t="s">
        <v>78</v>
      </c>
      <c r="I297" s="4"/>
      <c r="J297" s="4"/>
      <c r="K297" s="4">
        <v>225</v>
      </c>
      <c r="L297" s="4">
        <v>4</v>
      </c>
      <c r="M297" s="4">
        <v>3</v>
      </c>
      <c r="N297" s="4" t="s">
        <v>3</v>
      </c>
      <c r="O297" s="4">
        <v>2</v>
      </c>
      <c r="P297" s="4"/>
      <c r="Q297" s="4"/>
      <c r="R297" s="4"/>
      <c r="S297" s="4"/>
      <c r="T297" s="4"/>
      <c r="U297" s="4"/>
      <c r="V297" s="4"/>
      <c r="W297" s="4"/>
    </row>
    <row r="298" spans="1:206">
      <c r="A298" s="4">
        <v>50</v>
      </c>
      <c r="B298" s="4">
        <v>0</v>
      </c>
      <c r="C298" s="4">
        <v>0</v>
      </c>
      <c r="D298" s="4">
        <v>1</v>
      </c>
      <c r="E298" s="4">
        <v>226</v>
      </c>
      <c r="F298" s="4">
        <f>ROUND(Source!AW292,O298)</f>
        <v>60554.26</v>
      </c>
      <c r="G298" s="4" t="s">
        <v>79</v>
      </c>
      <c r="H298" s="4" t="s">
        <v>80</v>
      </c>
      <c r="I298" s="4"/>
      <c r="J298" s="4"/>
      <c r="K298" s="4">
        <v>226</v>
      </c>
      <c r="L298" s="4">
        <v>5</v>
      </c>
      <c r="M298" s="4">
        <v>3</v>
      </c>
      <c r="N298" s="4" t="s">
        <v>3</v>
      </c>
      <c r="O298" s="4">
        <v>2</v>
      </c>
      <c r="P298" s="4"/>
      <c r="Q298" s="4"/>
      <c r="R298" s="4"/>
      <c r="S298" s="4"/>
      <c r="T298" s="4"/>
      <c r="U298" s="4"/>
      <c r="V298" s="4"/>
      <c r="W298" s="4"/>
    </row>
    <row r="299" spans="1:206">
      <c r="A299" s="4">
        <v>50</v>
      </c>
      <c r="B299" s="4">
        <v>0</v>
      </c>
      <c r="C299" s="4">
        <v>0</v>
      </c>
      <c r="D299" s="4">
        <v>1</v>
      </c>
      <c r="E299" s="4">
        <v>227</v>
      </c>
      <c r="F299" s="4">
        <f>ROUND(Source!AX292,O299)</f>
        <v>0</v>
      </c>
      <c r="G299" s="4" t="s">
        <v>81</v>
      </c>
      <c r="H299" s="4" t="s">
        <v>82</v>
      </c>
      <c r="I299" s="4"/>
      <c r="J299" s="4"/>
      <c r="K299" s="4">
        <v>227</v>
      </c>
      <c r="L299" s="4">
        <v>6</v>
      </c>
      <c r="M299" s="4">
        <v>3</v>
      </c>
      <c r="N299" s="4" t="s">
        <v>3</v>
      </c>
      <c r="O299" s="4">
        <v>2</v>
      </c>
      <c r="P299" s="4"/>
      <c r="Q299" s="4"/>
      <c r="R299" s="4"/>
      <c r="S299" s="4"/>
      <c r="T299" s="4"/>
      <c r="U299" s="4"/>
      <c r="V299" s="4"/>
      <c r="W299" s="4"/>
    </row>
    <row r="300" spans="1:206">
      <c r="A300" s="4">
        <v>50</v>
      </c>
      <c r="B300" s="4">
        <v>0</v>
      </c>
      <c r="C300" s="4">
        <v>0</v>
      </c>
      <c r="D300" s="4">
        <v>1</v>
      </c>
      <c r="E300" s="4">
        <v>228</v>
      </c>
      <c r="F300" s="4">
        <f>ROUND(Source!AY292,O300)</f>
        <v>60554.26</v>
      </c>
      <c r="G300" s="4" t="s">
        <v>83</v>
      </c>
      <c r="H300" s="4" t="s">
        <v>84</v>
      </c>
      <c r="I300" s="4"/>
      <c r="J300" s="4"/>
      <c r="K300" s="4">
        <v>228</v>
      </c>
      <c r="L300" s="4">
        <v>7</v>
      </c>
      <c r="M300" s="4">
        <v>3</v>
      </c>
      <c r="N300" s="4" t="s">
        <v>3</v>
      </c>
      <c r="O300" s="4">
        <v>2</v>
      </c>
      <c r="P300" s="4"/>
      <c r="Q300" s="4"/>
      <c r="R300" s="4"/>
      <c r="S300" s="4"/>
      <c r="T300" s="4"/>
      <c r="U300" s="4"/>
      <c r="V300" s="4"/>
      <c r="W300" s="4"/>
    </row>
    <row r="301" spans="1:206">
      <c r="A301" s="4">
        <v>50</v>
      </c>
      <c r="B301" s="4">
        <v>0</v>
      </c>
      <c r="C301" s="4">
        <v>0</v>
      </c>
      <c r="D301" s="4">
        <v>1</v>
      </c>
      <c r="E301" s="4">
        <v>216</v>
      </c>
      <c r="F301" s="4">
        <f>ROUND(Source!AP292,O301)</f>
        <v>0</v>
      </c>
      <c r="G301" s="4" t="s">
        <v>85</v>
      </c>
      <c r="H301" s="4" t="s">
        <v>86</v>
      </c>
      <c r="I301" s="4"/>
      <c r="J301" s="4"/>
      <c r="K301" s="4">
        <v>216</v>
      </c>
      <c r="L301" s="4">
        <v>8</v>
      </c>
      <c r="M301" s="4">
        <v>3</v>
      </c>
      <c r="N301" s="4" t="s">
        <v>3</v>
      </c>
      <c r="O301" s="4">
        <v>2</v>
      </c>
      <c r="P301" s="4"/>
      <c r="Q301" s="4"/>
      <c r="R301" s="4"/>
      <c r="S301" s="4"/>
      <c r="T301" s="4"/>
      <c r="U301" s="4"/>
      <c r="V301" s="4"/>
      <c r="W301" s="4"/>
    </row>
    <row r="302" spans="1:206">
      <c r="A302" s="4">
        <v>50</v>
      </c>
      <c r="B302" s="4">
        <v>0</v>
      </c>
      <c r="C302" s="4">
        <v>0</v>
      </c>
      <c r="D302" s="4">
        <v>1</v>
      </c>
      <c r="E302" s="4">
        <v>223</v>
      </c>
      <c r="F302" s="4">
        <f>ROUND(Source!AQ292,O302)</f>
        <v>0</v>
      </c>
      <c r="G302" s="4" t="s">
        <v>87</v>
      </c>
      <c r="H302" s="4" t="s">
        <v>88</v>
      </c>
      <c r="I302" s="4"/>
      <c r="J302" s="4"/>
      <c r="K302" s="4">
        <v>223</v>
      </c>
      <c r="L302" s="4">
        <v>9</v>
      </c>
      <c r="M302" s="4">
        <v>3</v>
      </c>
      <c r="N302" s="4" t="s">
        <v>3</v>
      </c>
      <c r="O302" s="4">
        <v>2</v>
      </c>
      <c r="P302" s="4"/>
      <c r="Q302" s="4"/>
      <c r="R302" s="4"/>
      <c r="S302" s="4"/>
      <c r="T302" s="4"/>
      <c r="U302" s="4"/>
      <c r="V302" s="4"/>
      <c r="W302" s="4"/>
    </row>
    <row r="303" spans="1:206">
      <c r="A303" s="4">
        <v>50</v>
      </c>
      <c r="B303" s="4">
        <v>0</v>
      </c>
      <c r="C303" s="4">
        <v>0</v>
      </c>
      <c r="D303" s="4">
        <v>1</v>
      </c>
      <c r="E303" s="4">
        <v>229</v>
      </c>
      <c r="F303" s="4">
        <f>ROUND(Source!AZ292,O303)</f>
        <v>0</v>
      </c>
      <c r="G303" s="4" t="s">
        <v>89</v>
      </c>
      <c r="H303" s="4" t="s">
        <v>90</v>
      </c>
      <c r="I303" s="4"/>
      <c r="J303" s="4"/>
      <c r="K303" s="4">
        <v>229</v>
      </c>
      <c r="L303" s="4">
        <v>10</v>
      </c>
      <c r="M303" s="4">
        <v>3</v>
      </c>
      <c r="N303" s="4" t="s">
        <v>3</v>
      </c>
      <c r="O303" s="4">
        <v>2</v>
      </c>
      <c r="P303" s="4"/>
      <c r="Q303" s="4"/>
      <c r="R303" s="4"/>
      <c r="S303" s="4"/>
      <c r="T303" s="4"/>
      <c r="U303" s="4"/>
      <c r="V303" s="4"/>
      <c r="W303" s="4"/>
    </row>
    <row r="304" spans="1:206">
      <c r="A304" s="4">
        <v>50</v>
      </c>
      <c r="B304" s="4">
        <v>0</v>
      </c>
      <c r="C304" s="4">
        <v>0</v>
      </c>
      <c r="D304" s="4">
        <v>1</v>
      </c>
      <c r="E304" s="4">
        <v>203</v>
      </c>
      <c r="F304" s="4">
        <f>ROUND(Source!Q292,O304)</f>
        <v>1020.31</v>
      </c>
      <c r="G304" s="4" t="s">
        <v>91</v>
      </c>
      <c r="H304" s="4" t="s">
        <v>92</v>
      </c>
      <c r="I304" s="4"/>
      <c r="J304" s="4"/>
      <c r="K304" s="4">
        <v>203</v>
      </c>
      <c r="L304" s="4">
        <v>11</v>
      </c>
      <c r="M304" s="4">
        <v>3</v>
      </c>
      <c r="N304" s="4" t="s">
        <v>3</v>
      </c>
      <c r="O304" s="4">
        <v>2</v>
      </c>
      <c r="P304" s="4"/>
      <c r="Q304" s="4"/>
      <c r="R304" s="4"/>
      <c r="S304" s="4"/>
      <c r="T304" s="4"/>
      <c r="U304" s="4"/>
      <c r="V304" s="4"/>
      <c r="W304" s="4"/>
    </row>
    <row r="305" spans="1:23">
      <c r="A305" s="4">
        <v>50</v>
      </c>
      <c r="B305" s="4">
        <v>0</v>
      </c>
      <c r="C305" s="4">
        <v>0</v>
      </c>
      <c r="D305" s="4">
        <v>1</v>
      </c>
      <c r="E305" s="4">
        <v>231</v>
      </c>
      <c r="F305" s="4">
        <f>ROUND(Source!BB292,O305)</f>
        <v>0</v>
      </c>
      <c r="G305" s="4" t="s">
        <v>93</v>
      </c>
      <c r="H305" s="4" t="s">
        <v>94</v>
      </c>
      <c r="I305" s="4"/>
      <c r="J305" s="4"/>
      <c r="K305" s="4">
        <v>231</v>
      </c>
      <c r="L305" s="4">
        <v>12</v>
      </c>
      <c r="M305" s="4">
        <v>3</v>
      </c>
      <c r="N305" s="4" t="s">
        <v>3</v>
      </c>
      <c r="O305" s="4">
        <v>2</v>
      </c>
      <c r="P305" s="4"/>
      <c r="Q305" s="4"/>
      <c r="R305" s="4"/>
      <c r="S305" s="4"/>
      <c r="T305" s="4"/>
      <c r="U305" s="4"/>
      <c r="V305" s="4"/>
      <c r="W305" s="4"/>
    </row>
    <row r="306" spans="1:23">
      <c r="A306" s="4">
        <v>50</v>
      </c>
      <c r="B306" s="4">
        <v>0</v>
      </c>
      <c r="C306" s="4">
        <v>0</v>
      </c>
      <c r="D306" s="4">
        <v>1</v>
      </c>
      <c r="E306" s="4">
        <v>204</v>
      </c>
      <c r="F306" s="4">
        <f>ROUND(Source!R292,O306)</f>
        <v>379.54</v>
      </c>
      <c r="G306" s="4" t="s">
        <v>95</v>
      </c>
      <c r="H306" s="4" t="s">
        <v>96</v>
      </c>
      <c r="I306" s="4"/>
      <c r="J306" s="4"/>
      <c r="K306" s="4">
        <v>204</v>
      </c>
      <c r="L306" s="4">
        <v>13</v>
      </c>
      <c r="M306" s="4">
        <v>3</v>
      </c>
      <c r="N306" s="4" t="s">
        <v>3</v>
      </c>
      <c r="O306" s="4">
        <v>2</v>
      </c>
      <c r="P306" s="4"/>
      <c r="Q306" s="4"/>
      <c r="R306" s="4"/>
      <c r="S306" s="4"/>
      <c r="T306" s="4"/>
      <c r="U306" s="4"/>
      <c r="V306" s="4"/>
      <c r="W306" s="4"/>
    </row>
    <row r="307" spans="1:23">
      <c r="A307" s="4">
        <v>50</v>
      </c>
      <c r="B307" s="4">
        <v>0</v>
      </c>
      <c r="C307" s="4">
        <v>0</v>
      </c>
      <c r="D307" s="4">
        <v>1</v>
      </c>
      <c r="E307" s="4">
        <v>205</v>
      </c>
      <c r="F307" s="4">
        <f>ROUND(Source!S292,O307)</f>
        <v>33080.65</v>
      </c>
      <c r="G307" s="4" t="s">
        <v>97</v>
      </c>
      <c r="H307" s="4" t="s">
        <v>98</v>
      </c>
      <c r="I307" s="4"/>
      <c r="J307" s="4"/>
      <c r="K307" s="4">
        <v>205</v>
      </c>
      <c r="L307" s="4">
        <v>14</v>
      </c>
      <c r="M307" s="4">
        <v>3</v>
      </c>
      <c r="N307" s="4" t="s">
        <v>3</v>
      </c>
      <c r="O307" s="4">
        <v>2</v>
      </c>
      <c r="P307" s="4"/>
      <c r="Q307" s="4"/>
      <c r="R307" s="4"/>
      <c r="S307" s="4"/>
      <c r="T307" s="4"/>
      <c r="U307" s="4"/>
      <c r="V307" s="4"/>
      <c r="W307" s="4"/>
    </row>
    <row r="308" spans="1:23">
      <c r="A308" s="4">
        <v>50</v>
      </c>
      <c r="B308" s="4">
        <v>0</v>
      </c>
      <c r="C308" s="4">
        <v>0</v>
      </c>
      <c r="D308" s="4">
        <v>1</v>
      </c>
      <c r="E308" s="4">
        <v>232</v>
      </c>
      <c r="F308" s="4">
        <f>ROUND(Source!BC292,O308)</f>
        <v>0</v>
      </c>
      <c r="G308" s="4" t="s">
        <v>99</v>
      </c>
      <c r="H308" s="4" t="s">
        <v>100</v>
      </c>
      <c r="I308" s="4"/>
      <c r="J308" s="4"/>
      <c r="K308" s="4">
        <v>232</v>
      </c>
      <c r="L308" s="4">
        <v>15</v>
      </c>
      <c r="M308" s="4">
        <v>3</v>
      </c>
      <c r="N308" s="4" t="s">
        <v>3</v>
      </c>
      <c r="O308" s="4">
        <v>2</v>
      </c>
      <c r="P308" s="4"/>
      <c r="Q308" s="4"/>
      <c r="R308" s="4"/>
      <c r="S308" s="4"/>
      <c r="T308" s="4"/>
      <c r="U308" s="4"/>
      <c r="V308" s="4"/>
      <c r="W308" s="4"/>
    </row>
    <row r="309" spans="1:23">
      <c r="A309" s="4">
        <v>50</v>
      </c>
      <c r="B309" s="4">
        <v>0</v>
      </c>
      <c r="C309" s="4">
        <v>0</v>
      </c>
      <c r="D309" s="4">
        <v>1</v>
      </c>
      <c r="E309" s="4">
        <v>214</v>
      </c>
      <c r="F309" s="4">
        <f>ROUND(Source!AS292,O309)</f>
        <v>133530.04999999999</v>
      </c>
      <c r="G309" s="4" t="s">
        <v>101</v>
      </c>
      <c r="H309" s="4" t="s">
        <v>102</v>
      </c>
      <c r="I309" s="4"/>
      <c r="J309" s="4"/>
      <c r="K309" s="4">
        <v>214</v>
      </c>
      <c r="L309" s="4">
        <v>16</v>
      </c>
      <c r="M309" s="4">
        <v>3</v>
      </c>
      <c r="N309" s="4" t="s">
        <v>3</v>
      </c>
      <c r="O309" s="4">
        <v>2</v>
      </c>
      <c r="P309" s="4"/>
      <c r="Q309" s="4"/>
      <c r="R309" s="4"/>
      <c r="S309" s="4"/>
      <c r="T309" s="4"/>
      <c r="U309" s="4"/>
      <c r="V309" s="4"/>
      <c r="W309" s="4"/>
    </row>
    <row r="310" spans="1:23">
      <c r="A310" s="4">
        <v>50</v>
      </c>
      <c r="B310" s="4">
        <v>0</v>
      </c>
      <c r="C310" s="4">
        <v>0</v>
      </c>
      <c r="D310" s="4">
        <v>1</v>
      </c>
      <c r="E310" s="4">
        <v>215</v>
      </c>
      <c r="F310" s="4">
        <f>ROUND(Source!AT292,O310)</f>
        <v>4775.1899999999996</v>
      </c>
      <c r="G310" s="4" t="s">
        <v>103</v>
      </c>
      <c r="H310" s="4" t="s">
        <v>104</v>
      </c>
      <c r="I310" s="4"/>
      <c r="J310" s="4"/>
      <c r="K310" s="4">
        <v>215</v>
      </c>
      <c r="L310" s="4">
        <v>17</v>
      </c>
      <c r="M310" s="4">
        <v>3</v>
      </c>
      <c r="N310" s="4" t="s">
        <v>3</v>
      </c>
      <c r="O310" s="4">
        <v>2</v>
      </c>
      <c r="P310" s="4"/>
      <c r="Q310" s="4"/>
      <c r="R310" s="4"/>
      <c r="S310" s="4"/>
      <c r="T310" s="4"/>
      <c r="U310" s="4"/>
      <c r="V310" s="4"/>
      <c r="W310" s="4"/>
    </row>
    <row r="311" spans="1:23">
      <c r="A311" s="4">
        <v>50</v>
      </c>
      <c r="B311" s="4">
        <v>0</v>
      </c>
      <c r="C311" s="4">
        <v>0</v>
      </c>
      <c r="D311" s="4">
        <v>1</v>
      </c>
      <c r="E311" s="4">
        <v>217</v>
      </c>
      <c r="F311" s="4">
        <f>ROUND(Source!AU292,O311)</f>
        <v>0</v>
      </c>
      <c r="G311" s="4" t="s">
        <v>105</v>
      </c>
      <c r="H311" s="4" t="s">
        <v>106</v>
      </c>
      <c r="I311" s="4"/>
      <c r="J311" s="4"/>
      <c r="K311" s="4">
        <v>217</v>
      </c>
      <c r="L311" s="4">
        <v>18</v>
      </c>
      <c r="M311" s="4">
        <v>3</v>
      </c>
      <c r="N311" s="4" t="s">
        <v>3</v>
      </c>
      <c r="O311" s="4">
        <v>2</v>
      </c>
      <c r="P311" s="4"/>
      <c r="Q311" s="4"/>
      <c r="R311" s="4"/>
      <c r="S311" s="4"/>
      <c r="T311" s="4"/>
      <c r="U311" s="4"/>
      <c r="V311" s="4"/>
      <c r="W311" s="4"/>
    </row>
    <row r="312" spans="1:23">
      <c r="A312" s="4">
        <v>50</v>
      </c>
      <c r="B312" s="4">
        <v>0</v>
      </c>
      <c r="C312" s="4">
        <v>0</v>
      </c>
      <c r="D312" s="4">
        <v>1</v>
      </c>
      <c r="E312" s="4">
        <v>230</v>
      </c>
      <c r="F312" s="4">
        <f>ROUND(Source!BA292,O312)</f>
        <v>0</v>
      </c>
      <c r="G312" s="4" t="s">
        <v>107</v>
      </c>
      <c r="H312" s="4" t="s">
        <v>108</v>
      </c>
      <c r="I312" s="4"/>
      <c r="J312" s="4"/>
      <c r="K312" s="4">
        <v>230</v>
      </c>
      <c r="L312" s="4">
        <v>19</v>
      </c>
      <c r="M312" s="4">
        <v>3</v>
      </c>
      <c r="N312" s="4" t="s">
        <v>3</v>
      </c>
      <c r="O312" s="4">
        <v>2</v>
      </c>
      <c r="P312" s="4"/>
      <c r="Q312" s="4"/>
      <c r="R312" s="4"/>
      <c r="S312" s="4"/>
      <c r="T312" s="4"/>
      <c r="U312" s="4"/>
      <c r="V312" s="4"/>
      <c r="W312" s="4"/>
    </row>
    <row r="313" spans="1:23">
      <c r="A313" s="4">
        <v>50</v>
      </c>
      <c r="B313" s="4">
        <v>0</v>
      </c>
      <c r="C313" s="4">
        <v>0</v>
      </c>
      <c r="D313" s="4">
        <v>1</v>
      </c>
      <c r="E313" s="4">
        <v>206</v>
      </c>
      <c r="F313" s="4">
        <f>ROUND(Source!T292,O313)</f>
        <v>0</v>
      </c>
      <c r="G313" s="4" t="s">
        <v>109</v>
      </c>
      <c r="H313" s="4" t="s">
        <v>110</v>
      </c>
      <c r="I313" s="4"/>
      <c r="J313" s="4"/>
      <c r="K313" s="4">
        <v>206</v>
      </c>
      <c r="L313" s="4">
        <v>20</v>
      </c>
      <c r="M313" s="4">
        <v>3</v>
      </c>
      <c r="N313" s="4" t="s">
        <v>3</v>
      </c>
      <c r="O313" s="4">
        <v>2</v>
      </c>
      <c r="P313" s="4"/>
      <c r="Q313" s="4"/>
      <c r="R313" s="4"/>
      <c r="S313" s="4"/>
      <c r="T313" s="4"/>
      <c r="U313" s="4"/>
      <c r="V313" s="4"/>
      <c r="W313" s="4"/>
    </row>
    <row r="314" spans="1:23">
      <c r="A314" s="4">
        <v>50</v>
      </c>
      <c r="B314" s="4">
        <v>0</v>
      </c>
      <c r="C314" s="4">
        <v>0</v>
      </c>
      <c r="D314" s="4">
        <v>1</v>
      </c>
      <c r="E314" s="4">
        <v>207</v>
      </c>
      <c r="F314" s="4">
        <f>Source!U292</f>
        <v>111.69504949999998</v>
      </c>
      <c r="G314" s="4" t="s">
        <v>111</v>
      </c>
      <c r="H314" s="4" t="s">
        <v>112</v>
      </c>
      <c r="I314" s="4"/>
      <c r="J314" s="4"/>
      <c r="K314" s="4">
        <v>207</v>
      </c>
      <c r="L314" s="4">
        <v>21</v>
      </c>
      <c r="M314" s="4">
        <v>3</v>
      </c>
      <c r="N314" s="4" t="s">
        <v>3</v>
      </c>
      <c r="O314" s="4">
        <v>-1</v>
      </c>
      <c r="P314" s="4"/>
      <c r="Q314" s="4"/>
      <c r="R314" s="4"/>
      <c r="S314" s="4"/>
      <c r="T314" s="4"/>
      <c r="U314" s="4"/>
      <c r="V314" s="4"/>
      <c r="W314" s="4"/>
    </row>
    <row r="315" spans="1:23">
      <c r="A315" s="4">
        <v>50</v>
      </c>
      <c r="B315" s="4">
        <v>0</v>
      </c>
      <c r="C315" s="4">
        <v>0</v>
      </c>
      <c r="D315" s="4">
        <v>1</v>
      </c>
      <c r="E315" s="4">
        <v>208</v>
      </c>
      <c r="F315" s="4">
        <f>Source!V292</f>
        <v>1.0709949999999999</v>
      </c>
      <c r="G315" s="4" t="s">
        <v>113</v>
      </c>
      <c r="H315" s="4" t="s">
        <v>114</v>
      </c>
      <c r="I315" s="4"/>
      <c r="J315" s="4"/>
      <c r="K315" s="4">
        <v>208</v>
      </c>
      <c r="L315" s="4">
        <v>22</v>
      </c>
      <c r="M315" s="4">
        <v>3</v>
      </c>
      <c r="N315" s="4" t="s">
        <v>3</v>
      </c>
      <c r="O315" s="4">
        <v>-1</v>
      </c>
      <c r="P315" s="4"/>
      <c r="Q315" s="4"/>
      <c r="R315" s="4"/>
      <c r="S315" s="4"/>
      <c r="T315" s="4"/>
      <c r="U315" s="4"/>
      <c r="V315" s="4"/>
      <c r="W315" s="4"/>
    </row>
    <row r="316" spans="1:23">
      <c r="A316" s="4">
        <v>50</v>
      </c>
      <c r="B316" s="4">
        <v>0</v>
      </c>
      <c r="C316" s="4">
        <v>0</v>
      </c>
      <c r="D316" s="4">
        <v>1</v>
      </c>
      <c r="E316" s="4">
        <v>209</v>
      </c>
      <c r="F316" s="4">
        <f>ROUND(Source!W292,O316)</f>
        <v>493.75</v>
      </c>
      <c r="G316" s="4" t="s">
        <v>115</v>
      </c>
      <c r="H316" s="4" t="s">
        <v>116</v>
      </c>
      <c r="I316" s="4"/>
      <c r="J316" s="4"/>
      <c r="K316" s="4">
        <v>209</v>
      </c>
      <c r="L316" s="4">
        <v>23</v>
      </c>
      <c r="M316" s="4">
        <v>3</v>
      </c>
      <c r="N316" s="4" t="s">
        <v>3</v>
      </c>
      <c r="O316" s="4">
        <v>2</v>
      </c>
      <c r="P316" s="4"/>
      <c r="Q316" s="4"/>
      <c r="R316" s="4"/>
      <c r="S316" s="4"/>
      <c r="T316" s="4"/>
      <c r="U316" s="4"/>
      <c r="V316" s="4"/>
      <c r="W316" s="4"/>
    </row>
    <row r="317" spans="1:23">
      <c r="A317" s="4">
        <v>50</v>
      </c>
      <c r="B317" s="4">
        <v>0</v>
      </c>
      <c r="C317" s="4">
        <v>0</v>
      </c>
      <c r="D317" s="4">
        <v>1</v>
      </c>
      <c r="E317" s="4">
        <v>233</v>
      </c>
      <c r="F317" s="4">
        <f>ROUND(Source!BD292,O317)</f>
        <v>0</v>
      </c>
      <c r="G317" s="4" t="s">
        <v>117</v>
      </c>
      <c r="H317" s="4" t="s">
        <v>118</v>
      </c>
      <c r="I317" s="4"/>
      <c r="J317" s="4"/>
      <c r="K317" s="4">
        <v>233</v>
      </c>
      <c r="L317" s="4">
        <v>24</v>
      </c>
      <c r="M317" s="4">
        <v>3</v>
      </c>
      <c r="N317" s="4" t="s">
        <v>3</v>
      </c>
      <c r="O317" s="4">
        <v>2</v>
      </c>
      <c r="P317" s="4"/>
      <c r="Q317" s="4"/>
      <c r="R317" s="4"/>
      <c r="S317" s="4"/>
      <c r="T317" s="4"/>
      <c r="U317" s="4"/>
      <c r="V317" s="4"/>
      <c r="W317" s="4"/>
    </row>
    <row r="318" spans="1:23">
      <c r="A318" s="4">
        <v>50</v>
      </c>
      <c r="B318" s="4">
        <v>0</v>
      </c>
      <c r="C318" s="4">
        <v>0</v>
      </c>
      <c r="D318" s="4">
        <v>1</v>
      </c>
      <c r="E318" s="4">
        <v>210</v>
      </c>
      <c r="F318" s="4">
        <f>ROUND(Source!X292,O318)</f>
        <v>28935.51</v>
      </c>
      <c r="G318" s="4" t="s">
        <v>119</v>
      </c>
      <c r="H318" s="4" t="s">
        <v>120</v>
      </c>
      <c r="I318" s="4"/>
      <c r="J318" s="4"/>
      <c r="K318" s="4">
        <v>210</v>
      </c>
      <c r="L318" s="4">
        <v>25</v>
      </c>
      <c r="M318" s="4">
        <v>3</v>
      </c>
      <c r="N318" s="4" t="s">
        <v>3</v>
      </c>
      <c r="O318" s="4">
        <v>2</v>
      </c>
      <c r="P318" s="4"/>
      <c r="Q318" s="4"/>
      <c r="R318" s="4"/>
      <c r="S318" s="4"/>
      <c r="T318" s="4"/>
      <c r="U318" s="4"/>
      <c r="V318" s="4"/>
      <c r="W318" s="4"/>
    </row>
    <row r="319" spans="1:23">
      <c r="A319" s="4">
        <v>50</v>
      </c>
      <c r="B319" s="4">
        <v>0</v>
      </c>
      <c r="C319" s="4">
        <v>0</v>
      </c>
      <c r="D319" s="4">
        <v>1</v>
      </c>
      <c r="E319" s="4">
        <v>211</v>
      </c>
      <c r="F319" s="4">
        <f>ROUND(Source!Y292,O319)</f>
        <v>14714.51</v>
      </c>
      <c r="G319" s="4" t="s">
        <v>121</v>
      </c>
      <c r="H319" s="4" t="s">
        <v>122</v>
      </c>
      <c r="I319" s="4"/>
      <c r="J319" s="4"/>
      <c r="K319" s="4">
        <v>211</v>
      </c>
      <c r="L319" s="4">
        <v>26</v>
      </c>
      <c r="M319" s="4">
        <v>3</v>
      </c>
      <c r="N319" s="4" t="s">
        <v>3</v>
      </c>
      <c r="O319" s="4">
        <v>2</v>
      </c>
      <c r="P319" s="4"/>
      <c r="Q319" s="4"/>
      <c r="R319" s="4"/>
      <c r="S319" s="4"/>
      <c r="T319" s="4"/>
      <c r="U319" s="4"/>
      <c r="V319" s="4"/>
      <c r="W319" s="4"/>
    </row>
    <row r="320" spans="1:23">
      <c r="A320" s="4">
        <v>50</v>
      </c>
      <c r="B320" s="4">
        <v>0</v>
      </c>
      <c r="C320" s="4">
        <v>0</v>
      </c>
      <c r="D320" s="4">
        <v>1</v>
      </c>
      <c r="E320" s="4">
        <v>0</v>
      </c>
      <c r="F320" s="4">
        <f>ROUND(Source!AR292,O320)</f>
        <v>138305.24</v>
      </c>
      <c r="G320" s="4" t="s">
        <v>123</v>
      </c>
      <c r="H320" s="4" t="s">
        <v>124</v>
      </c>
      <c r="I320" s="4"/>
      <c r="J320" s="4"/>
      <c r="K320" s="4">
        <v>224</v>
      </c>
      <c r="L320" s="4">
        <v>27</v>
      </c>
      <c r="M320" s="4">
        <v>3</v>
      </c>
      <c r="N320" s="4" t="s">
        <v>3</v>
      </c>
      <c r="O320" s="4">
        <v>2</v>
      </c>
      <c r="P320" s="4"/>
      <c r="Q320" s="4"/>
      <c r="R320" s="4"/>
      <c r="S320" s="4"/>
      <c r="T320" s="4"/>
      <c r="U320" s="4"/>
      <c r="V320" s="4"/>
      <c r="W320" s="4"/>
    </row>
    <row r="321" spans="1:245">
      <c r="A321" s="4">
        <v>50</v>
      </c>
      <c r="B321" s="4">
        <v>1</v>
      </c>
      <c r="C321" s="4">
        <v>0</v>
      </c>
      <c r="D321" s="4">
        <v>2</v>
      </c>
      <c r="E321" s="4">
        <v>0</v>
      </c>
      <c r="F321" s="4">
        <f>ROUND(F320*0.18,O321)</f>
        <v>24894.9</v>
      </c>
      <c r="G321" s="4" t="s">
        <v>125</v>
      </c>
      <c r="H321" s="4" t="s">
        <v>125</v>
      </c>
      <c r="I321" s="4"/>
      <c r="J321" s="4"/>
      <c r="K321" s="4">
        <v>212</v>
      </c>
      <c r="L321" s="4">
        <v>28</v>
      </c>
      <c r="M321" s="4">
        <v>0</v>
      </c>
      <c r="N321" s="4" t="s">
        <v>3</v>
      </c>
      <c r="O321" s="4">
        <v>1</v>
      </c>
      <c r="P321" s="4"/>
      <c r="Q321" s="4"/>
      <c r="R321" s="4"/>
      <c r="S321" s="4"/>
      <c r="T321" s="4"/>
      <c r="U321" s="4"/>
      <c r="V321" s="4"/>
      <c r="W321" s="4"/>
    </row>
    <row r="322" spans="1:245">
      <c r="A322" s="4">
        <v>50</v>
      </c>
      <c r="B322" s="4">
        <v>1</v>
      </c>
      <c r="C322" s="4">
        <v>0</v>
      </c>
      <c r="D322" s="4">
        <v>2</v>
      </c>
      <c r="E322" s="4">
        <v>224</v>
      </c>
      <c r="F322" s="4">
        <f>ROUND(F320*1.18,O322)</f>
        <v>163200.20000000001</v>
      </c>
      <c r="G322" s="4" t="s">
        <v>126</v>
      </c>
      <c r="H322" s="4" t="s">
        <v>127</v>
      </c>
      <c r="I322" s="4"/>
      <c r="J322" s="4"/>
      <c r="K322" s="4">
        <v>212</v>
      </c>
      <c r="L322" s="4">
        <v>29</v>
      </c>
      <c r="M322" s="4">
        <v>0</v>
      </c>
      <c r="N322" s="4" t="s">
        <v>3</v>
      </c>
      <c r="O322" s="4">
        <v>1</v>
      </c>
      <c r="P322" s="4"/>
      <c r="Q322" s="4"/>
      <c r="R322" s="4"/>
      <c r="S322" s="4"/>
      <c r="T322" s="4"/>
      <c r="U322" s="4"/>
      <c r="V322" s="4"/>
      <c r="W322" s="4"/>
    </row>
    <row r="324" spans="1:245">
      <c r="A324" s="1">
        <v>4</v>
      </c>
      <c r="B324" s="1">
        <v>1</v>
      </c>
      <c r="C324" s="1"/>
      <c r="D324" s="1">
        <f>ROW(A441)</f>
        <v>441</v>
      </c>
      <c r="E324" s="1"/>
      <c r="F324" s="1" t="s">
        <v>13</v>
      </c>
      <c r="G324" s="1" t="s">
        <v>276</v>
      </c>
      <c r="H324" s="1" t="s">
        <v>3</v>
      </c>
      <c r="I324" s="1">
        <v>0</v>
      </c>
      <c r="J324" s="1"/>
      <c r="K324" s="1">
        <v>-1</v>
      </c>
      <c r="L324" s="1"/>
      <c r="M324" s="1" t="s">
        <v>3</v>
      </c>
      <c r="N324" s="1"/>
      <c r="O324" s="1"/>
      <c r="P324" s="1"/>
      <c r="Q324" s="1"/>
      <c r="R324" s="1"/>
      <c r="S324" s="1">
        <v>0</v>
      </c>
      <c r="T324" s="1"/>
      <c r="U324" s="1" t="s">
        <v>3</v>
      </c>
      <c r="V324" s="1">
        <v>0</v>
      </c>
      <c r="W324" s="1"/>
      <c r="X324" s="1"/>
      <c r="Y324" s="1"/>
      <c r="Z324" s="1"/>
      <c r="AA324" s="1"/>
      <c r="AB324" s="1" t="s">
        <v>3</v>
      </c>
      <c r="AC324" s="1" t="s">
        <v>3</v>
      </c>
      <c r="AD324" s="1" t="s">
        <v>3</v>
      </c>
      <c r="AE324" s="1" t="s">
        <v>3</v>
      </c>
      <c r="AF324" s="1" t="s">
        <v>3</v>
      </c>
      <c r="AG324" s="1" t="s">
        <v>3</v>
      </c>
      <c r="AH324" s="1"/>
      <c r="AI324" s="1"/>
      <c r="AJ324" s="1"/>
      <c r="AK324" s="1"/>
      <c r="AL324" s="1"/>
      <c r="AM324" s="1"/>
      <c r="AN324" s="1"/>
      <c r="AO324" s="1"/>
      <c r="AP324" s="1" t="s">
        <v>3</v>
      </c>
      <c r="AQ324" s="1" t="s">
        <v>3</v>
      </c>
      <c r="AR324" s="1" t="s">
        <v>3</v>
      </c>
      <c r="AS324" s="1"/>
      <c r="AT324" s="1"/>
      <c r="AU324" s="1"/>
      <c r="AV324" s="1"/>
      <c r="AW324" s="1"/>
      <c r="AX324" s="1"/>
      <c r="AY324" s="1"/>
      <c r="AZ324" s="1" t="s">
        <v>3</v>
      </c>
      <c r="BA324" s="1"/>
      <c r="BB324" s="1" t="s">
        <v>3</v>
      </c>
      <c r="BC324" s="1" t="s">
        <v>3</v>
      </c>
      <c r="BD324" s="1" t="s">
        <v>3</v>
      </c>
      <c r="BE324" s="1" t="s">
        <v>3</v>
      </c>
      <c r="BF324" s="1" t="s">
        <v>3</v>
      </c>
      <c r="BG324" s="1" t="s">
        <v>3</v>
      </c>
      <c r="BH324" s="1" t="s">
        <v>3</v>
      </c>
      <c r="BI324" s="1" t="s">
        <v>3</v>
      </c>
      <c r="BJ324" s="1" t="s">
        <v>3</v>
      </c>
      <c r="BK324" s="1" t="s">
        <v>3</v>
      </c>
      <c r="BL324" s="1" t="s">
        <v>3</v>
      </c>
      <c r="BM324" s="1" t="s">
        <v>3</v>
      </c>
      <c r="BN324" s="1" t="s">
        <v>3</v>
      </c>
      <c r="BO324" s="1" t="s">
        <v>3</v>
      </c>
      <c r="BP324" s="1" t="s">
        <v>3</v>
      </c>
      <c r="BQ324" s="1"/>
      <c r="BR324" s="1"/>
      <c r="BS324" s="1"/>
      <c r="BT324" s="1"/>
      <c r="BU324" s="1"/>
      <c r="BV324" s="1"/>
      <c r="BW324" s="1"/>
      <c r="BX324" s="1">
        <v>0</v>
      </c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>
        <v>0</v>
      </c>
    </row>
    <row r="326" spans="1:245">
      <c r="A326" s="2">
        <v>52</v>
      </c>
      <c r="B326" s="2">
        <f t="shared" ref="B326:G326" si="228">B441</f>
        <v>1</v>
      </c>
      <c r="C326" s="2">
        <f t="shared" si="228"/>
        <v>4</v>
      </c>
      <c r="D326" s="2">
        <f t="shared" si="228"/>
        <v>324</v>
      </c>
      <c r="E326" s="2">
        <f t="shared" si="228"/>
        <v>0</v>
      </c>
      <c r="F326" s="2" t="str">
        <f t="shared" si="228"/>
        <v>Новый раздел</v>
      </c>
      <c r="G326" s="2" t="str">
        <f t="shared" si="228"/>
        <v>комната 1-41 карантин</v>
      </c>
      <c r="H326" s="2"/>
      <c r="I326" s="2"/>
      <c r="J326" s="2"/>
      <c r="K326" s="2"/>
      <c r="L326" s="2"/>
      <c r="M326" s="2"/>
      <c r="N326" s="2"/>
      <c r="O326" s="2">
        <f t="shared" ref="O326:AT326" si="229">O441</f>
        <v>124456.18</v>
      </c>
      <c r="P326" s="2">
        <f t="shared" si="229"/>
        <v>78476.539999999994</v>
      </c>
      <c r="Q326" s="2">
        <f t="shared" si="229"/>
        <v>1636.68</v>
      </c>
      <c r="R326" s="2">
        <f t="shared" si="229"/>
        <v>656.38</v>
      </c>
      <c r="S326" s="2">
        <f t="shared" si="229"/>
        <v>44342.96</v>
      </c>
      <c r="T326" s="2">
        <f t="shared" si="229"/>
        <v>0</v>
      </c>
      <c r="U326" s="2">
        <f t="shared" si="229"/>
        <v>150.46139100000002</v>
      </c>
      <c r="V326" s="2">
        <f t="shared" si="229"/>
        <v>1.8705824999999998</v>
      </c>
      <c r="W326" s="2">
        <f t="shared" si="229"/>
        <v>525.99</v>
      </c>
      <c r="X326" s="2">
        <f t="shared" si="229"/>
        <v>39288.550000000003</v>
      </c>
      <c r="Y326" s="2">
        <f t="shared" si="229"/>
        <v>20060.59</v>
      </c>
      <c r="Z326" s="2">
        <f t="shared" si="229"/>
        <v>0</v>
      </c>
      <c r="AA326" s="2">
        <f t="shared" si="229"/>
        <v>0</v>
      </c>
      <c r="AB326" s="2">
        <f t="shared" si="229"/>
        <v>0</v>
      </c>
      <c r="AC326" s="2">
        <f t="shared" si="229"/>
        <v>0</v>
      </c>
      <c r="AD326" s="2">
        <f t="shared" si="229"/>
        <v>0</v>
      </c>
      <c r="AE326" s="2">
        <f t="shared" si="229"/>
        <v>0</v>
      </c>
      <c r="AF326" s="2">
        <f t="shared" si="229"/>
        <v>0</v>
      </c>
      <c r="AG326" s="2">
        <f t="shared" si="229"/>
        <v>0</v>
      </c>
      <c r="AH326" s="2">
        <f t="shared" si="229"/>
        <v>0</v>
      </c>
      <c r="AI326" s="2">
        <f t="shared" si="229"/>
        <v>0</v>
      </c>
      <c r="AJ326" s="2">
        <f t="shared" si="229"/>
        <v>0</v>
      </c>
      <c r="AK326" s="2">
        <f t="shared" si="229"/>
        <v>0</v>
      </c>
      <c r="AL326" s="2">
        <f t="shared" si="229"/>
        <v>0</v>
      </c>
      <c r="AM326" s="2">
        <f t="shared" si="229"/>
        <v>0</v>
      </c>
      <c r="AN326" s="2">
        <f t="shared" si="229"/>
        <v>0</v>
      </c>
      <c r="AO326" s="2">
        <f t="shared" si="229"/>
        <v>0</v>
      </c>
      <c r="AP326" s="2">
        <f t="shared" si="229"/>
        <v>0</v>
      </c>
      <c r="AQ326" s="2">
        <f t="shared" si="229"/>
        <v>0</v>
      </c>
      <c r="AR326" s="2">
        <f t="shared" si="229"/>
        <v>183805.32</v>
      </c>
      <c r="AS326" s="2">
        <f t="shared" si="229"/>
        <v>178786.96</v>
      </c>
      <c r="AT326" s="2">
        <f t="shared" si="229"/>
        <v>5018.3599999999997</v>
      </c>
      <c r="AU326" s="2">
        <f t="shared" ref="AU326:BZ326" si="230">AU441</f>
        <v>0</v>
      </c>
      <c r="AV326" s="2">
        <f t="shared" si="230"/>
        <v>78476.539999999994</v>
      </c>
      <c r="AW326" s="2">
        <f t="shared" si="230"/>
        <v>78476.539999999994</v>
      </c>
      <c r="AX326" s="2">
        <f t="shared" si="230"/>
        <v>0</v>
      </c>
      <c r="AY326" s="2">
        <f t="shared" si="230"/>
        <v>78476.539999999994</v>
      </c>
      <c r="AZ326" s="2">
        <f t="shared" si="230"/>
        <v>0</v>
      </c>
      <c r="BA326" s="2">
        <f t="shared" si="230"/>
        <v>0</v>
      </c>
      <c r="BB326" s="2">
        <f t="shared" si="230"/>
        <v>0</v>
      </c>
      <c r="BC326" s="2">
        <f t="shared" si="230"/>
        <v>0</v>
      </c>
      <c r="BD326" s="2">
        <f t="shared" si="230"/>
        <v>0</v>
      </c>
      <c r="BE326" s="2">
        <f t="shared" si="230"/>
        <v>0</v>
      </c>
      <c r="BF326" s="2">
        <f t="shared" si="230"/>
        <v>0</v>
      </c>
      <c r="BG326" s="2">
        <f t="shared" si="230"/>
        <v>0</v>
      </c>
      <c r="BH326" s="2">
        <f t="shared" si="230"/>
        <v>0</v>
      </c>
      <c r="BI326" s="2">
        <f t="shared" si="230"/>
        <v>0</v>
      </c>
      <c r="BJ326" s="2">
        <f t="shared" si="230"/>
        <v>0</v>
      </c>
      <c r="BK326" s="2">
        <f t="shared" si="230"/>
        <v>0</v>
      </c>
      <c r="BL326" s="2">
        <f t="shared" si="230"/>
        <v>0</v>
      </c>
      <c r="BM326" s="2">
        <f t="shared" si="230"/>
        <v>0</v>
      </c>
      <c r="BN326" s="2">
        <f t="shared" si="230"/>
        <v>0</v>
      </c>
      <c r="BO326" s="2">
        <f t="shared" si="230"/>
        <v>0</v>
      </c>
      <c r="BP326" s="2">
        <f t="shared" si="230"/>
        <v>0</v>
      </c>
      <c r="BQ326" s="2">
        <f t="shared" si="230"/>
        <v>0</v>
      </c>
      <c r="BR326" s="2">
        <f t="shared" si="230"/>
        <v>0</v>
      </c>
      <c r="BS326" s="2">
        <f t="shared" si="230"/>
        <v>0</v>
      </c>
      <c r="BT326" s="2">
        <f t="shared" si="230"/>
        <v>0</v>
      </c>
      <c r="BU326" s="2">
        <f t="shared" si="230"/>
        <v>0</v>
      </c>
      <c r="BV326" s="2">
        <f t="shared" si="230"/>
        <v>0</v>
      </c>
      <c r="BW326" s="2">
        <f t="shared" si="230"/>
        <v>0</v>
      </c>
      <c r="BX326" s="2">
        <f t="shared" si="230"/>
        <v>0</v>
      </c>
      <c r="BY326" s="2">
        <f t="shared" si="230"/>
        <v>0</v>
      </c>
      <c r="BZ326" s="2">
        <f t="shared" si="230"/>
        <v>0</v>
      </c>
      <c r="CA326" s="2">
        <f t="shared" ref="CA326:DF326" si="231">CA441</f>
        <v>0</v>
      </c>
      <c r="CB326" s="2">
        <f t="shared" si="231"/>
        <v>0</v>
      </c>
      <c r="CC326" s="2">
        <f t="shared" si="231"/>
        <v>0</v>
      </c>
      <c r="CD326" s="2">
        <f t="shared" si="231"/>
        <v>0</v>
      </c>
      <c r="CE326" s="2">
        <f t="shared" si="231"/>
        <v>0</v>
      </c>
      <c r="CF326" s="2">
        <f t="shared" si="231"/>
        <v>0</v>
      </c>
      <c r="CG326" s="2">
        <f t="shared" si="231"/>
        <v>0</v>
      </c>
      <c r="CH326" s="2">
        <f t="shared" si="231"/>
        <v>0</v>
      </c>
      <c r="CI326" s="2">
        <f t="shared" si="231"/>
        <v>0</v>
      </c>
      <c r="CJ326" s="2">
        <f t="shared" si="231"/>
        <v>0</v>
      </c>
      <c r="CK326" s="2">
        <f t="shared" si="231"/>
        <v>0</v>
      </c>
      <c r="CL326" s="2">
        <f t="shared" si="231"/>
        <v>0</v>
      </c>
      <c r="CM326" s="2">
        <f t="shared" si="231"/>
        <v>0</v>
      </c>
      <c r="CN326" s="2">
        <f t="shared" si="231"/>
        <v>0</v>
      </c>
      <c r="CO326" s="2">
        <f t="shared" si="231"/>
        <v>0</v>
      </c>
      <c r="CP326" s="2">
        <f t="shared" si="231"/>
        <v>0</v>
      </c>
      <c r="CQ326" s="2">
        <f t="shared" si="231"/>
        <v>0</v>
      </c>
      <c r="CR326" s="2">
        <f t="shared" si="231"/>
        <v>0</v>
      </c>
      <c r="CS326" s="2">
        <f t="shared" si="231"/>
        <v>0</v>
      </c>
      <c r="CT326" s="2">
        <f t="shared" si="231"/>
        <v>0</v>
      </c>
      <c r="CU326" s="2">
        <f t="shared" si="231"/>
        <v>0</v>
      </c>
      <c r="CV326" s="2">
        <f t="shared" si="231"/>
        <v>0</v>
      </c>
      <c r="CW326" s="2">
        <f t="shared" si="231"/>
        <v>0</v>
      </c>
      <c r="CX326" s="2">
        <f t="shared" si="231"/>
        <v>0</v>
      </c>
      <c r="CY326" s="2">
        <f t="shared" si="231"/>
        <v>0</v>
      </c>
      <c r="CZ326" s="2">
        <f t="shared" si="231"/>
        <v>0</v>
      </c>
      <c r="DA326" s="2">
        <f t="shared" si="231"/>
        <v>0</v>
      </c>
      <c r="DB326" s="2">
        <f t="shared" si="231"/>
        <v>0</v>
      </c>
      <c r="DC326" s="2">
        <f t="shared" si="231"/>
        <v>0</v>
      </c>
      <c r="DD326" s="2">
        <f t="shared" si="231"/>
        <v>0</v>
      </c>
      <c r="DE326" s="2">
        <f t="shared" si="231"/>
        <v>0</v>
      </c>
      <c r="DF326" s="2">
        <f t="shared" si="231"/>
        <v>0</v>
      </c>
      <c r="DG326" s="3">
        <f t="shared" ref="DG326:EL326" si="232">DG441</f>
        <v>0</v>
      </c>
      <c r="DH326" s="3">
        <f t="shared" si="232"/>
        <v>0</v>
      </c>
      <c r="DI326" s="3">
        <f t="shared" si="232"/>
        <v>0</v>
      </c>
      <c r="DJ326" s="3">
        <f t="shared" si="232"/>
        <v>0</v>
      </c>
      <c r="DK326" s="3">
        <f t="shared" si="232"/>
        <v>0</v>
      </c>
      <c r="DL326" s="3">
        <f t="shared" si="232"/>
        <v>0</v>
      </c>
      <c r="DM326" s="3">
        <f t="shared" si="232"/>
        <v>0</v>
      </c>
      <c r="DN326" s="3">
        <f t="shared" si="232"/>
        <v>0</v>
      </c>
      <c r="DO326" s="3">
        <f t="shared" si="232"/>
        <v>0</v>
      </c>
      <c r="DP326" s="3">
        <f t="shared" si="232"/>
        <v>0</v>
      </c>
      <c r="DQ326" s="3">
        <f t="shared" si="232"/>
        <v>0</v>
      </c>
      <c r="DR326" s="3">
        <f t="shared" si="232"/>
        <v>0</v>
      </c>
      <c r="DS326" s="3">
        <f t="shared" si="232"/>
        <v>0</v>
      </c>
      <c r="DT326" s="3">
        <f t="shared" si="232"/>
        <v>0</v>
      </c>
      <c r="DU326" s="3">
        <f t="shared" si="232"/>
        <v>0</v>
      </c>
      <c r="DV326" s="3">
        <f t="shared" si="232"/>
        <v>0</v>
      </c>
      <c r="DW326" s="3">
        <f t="shared" si="232"/>
        <v>0</v>
      </c>
      <c r="DX326" s="3">
        <f t="shared" si="232"/>
        <v>0</v>
      </c>
      <c r="DY326" s="3">
        <f t="shared" si="232"/>
        <v>0</v>
      </c>
      <c r="DZ326" s="3">
        <f t="shared" si="232"/>
        <v>0</v>
      </c>
      <c r="EA326" s="3">
        <f t="shared" si="232"/>
        <v>0</v>
      </c>
      <c r="EB326" s="3">
        <f t="shared" si="232"/>
        <v>0</v>
      </c>
      <c r="EC326" s="3">
        <f t="shared" si="232"/>
        <v>0</v>
      </c>
      <c r="ED326" s="3">
        <f t="shared" si="232"/>
        <v>0</v>
      </c>
      <c r="EE326" s="3">
        <f t="shared" si="232"/>
        <v>0</v>
      </c>
      <c r="EF326" s="3">
        <f t="shared" si="232"/>
        <v>0</v>
      </c>
      <c r="EG326" s="3">
        <f t="shared" si="232"/>
        <v>0</v>
      </c>
      <c r="EH326" s="3">
        <f t="shared" si="232"/>
        <v>0</v>
      </c>
      <c r="EI326" s="3">
        <f t="shared" si="232"/>
        <v>0</v>
      </c>
      <c r="EJ326" s="3">
        <f t="shared" si="232"/>
        <v>0</v>
      </c>
      <c r="EK326" s="3">
        <f t="shared" si="232"/>
        <v>0</v>
      </c>
      <c r="EL326" s="3">
        <f t="shared" si="232"/>
        <v>0</v>
      </c>
      <c r="EM326" s="3">
        <f t="shared" ref="EM326:FR326" si="233">EM441</f>
        <v>0</v>
      </c>
      <c r="EN326" s="3">
        <f t="shared" si="233"/>
        <v>0</v>
      </c>
      <c r="EO326" s="3">
        <f t="shared" si="233"/>
        <v>0</v>
      </c>
      <c r="EP326" s="3">
        <f t="shared" si="233"/>
        <v>0</v>
      </c>
      <c r="EQ326" s="3">
        <f t="shared" si="233"/>
        <v>0</v>
      </c>
      <c r="ER326" s="3">
        <f t="shared" si="233"/>
        <v>0</v>
      </c>
      <c r="ES326" s="3">
        <f t="shared" si="233"/>
        <v>0</v>
      </c>
      <c r="ET326" s="3">
        <f t="shared" si="233"/>
        <v>0</v>
      </c>
      <c r="EU326" s="3">
        <f t="shared" si="233"/>
        <v>0</v>
      </c>
      <c r="EV326" s="3">
        <f t="shared" si="233"/>
        <v>0</v>
      </c>
      <c r="EW326" s="3">
        <f t="shared" si="233"/>
        <v>0</v>
      </c>
      <c r="EX326" s="3">
        <f t="shared" si="233"/>
        <v>0</v>
      </c>
      <c r="EY326" s="3">
        <f t="shared" si="233"/>
        <v>0</v>
      </c>
      <c r="EZ326" s="3">
        <f t="shared" si="233"/>
        <v>0</v>
      </c>
      <c r="FA326" s="3">
        <f t="shared" si="233"/>
        <v>0</v>
      </c>
      <c r="FB326" s="3">
        <f t="shared" si="233"/>
        <v>0</v>
      </c>
      <c r="FC326" s="3">
        <f t="shared" si="233"/>
        <v>0</v>
      </c>
      <c r="FD326" s="3">
        <f t="shared" si="233"/>
        <v>0</v>
      </c>
      <c r="FE326" s="3">
        <f t="shared" si="233"/>
        <v>0</v>
      </c>
      <c r="FF326" s="3">
        <f t="shared" si="233"/>
        <v>0</v>
      </c>
      <c r="FG326" s="3">
        <f t="shared" si="233"/>
        <v>0</v>
      </c>
      <c r="FH326" s="3">
        <f t="shared" si="233"/>
        <v>0</v>
      </c>
      <c r="FI326" s="3">
        <f t="shared" si="233"/>
        <v>0</v>
      </c>
      <c r="FJ326" s="3">
        <f t="shared" si="233"/>
        <v>0</v>
      </c>
      <c r="FK326" s="3">
        <f t="shared" si="233"/>
        <v>0</v>
      </c>
      <c r="FL326" s="3">
        <f t="shared" si="233"/>
        <v>0</v>
      </c>
      <c r="FM326" s="3">
        <f t="shared" si="233"/>
        <v>0</v>
      </c>
      <c r="FN326" s="3">
        <f t="shared" si="233"/>
        <v>0</v>
      </c>
      <c r="FO326" s="3">
        <f t="shared" si="233"/>
        <v>0</v>
      </c>
      <c r="FP326" s="3">
        <f t="shared" si="233"/>
        <v>0</v>
      </c>
      <c r="FQ326" s="3">
        <f t="shared" si="233"/>
        <v>0</v>
      </c>
      <c r="FR326" s="3">
        <f t="shared" si="233"/>
        <v>0</v>
      </c>
      <c r="FS326" s="3">
        <f t="shared" ref="FS326:GX326" si="234">FS441</f>
        <v>0</v>
      </c>
      <c r="FT326" s="3">
        <f t="shared" si="234"/>
        <v>0</v>
      </c>
      <c r="FU326" s="3">
        <f t="shared" si="234"/>
        <v>0</v>
      </c>
      <c r="FV326" s="3">
        <f t="shared" si="234"/>
        <v>0</v>
      </c>
      <c r="FW326" s="3">
        <f t="shared" si="234"/>
        <v>0</v>
      </c>
      <c r="FX326" s="3">
        <f t="shared" si="234"/>
        <v>0</v>
      </c>
      <c r="FY326" s="3">
        <f t="shared" si="234"/>
        <v>0</v>
      </c>
      <c r="FZ326" s="3">
        <f t="shared" si="234"/>
        <v>0</v>
      </c>
      <c r="GA326" s="3">
        <f t="shared" si="234"/>
        <v>0</v>
      </c>
      <c r="GB326" s="3">
        <f t="shared" si="234"/>
        <v>0</v>
      </c>
      <c r="GC326" s="3">
        <f t="shared" si="234"/>
        <v>0</v>
      </c>
      <c r="GD326" s="3">
        <f t="shared" si="234"/>
        <v>0</v>
      </c>
      <c r="GE326" s="3">
        <f t="shared" si="234"/>
        <v>0</v>
      </c>
      <c r="GF326" s="3">
        <f t="shared" si="234"/>
        <v>0</v>
      </c>
      <c r="GG326" s="3">
        <f t="shared" si="234"/>
        <v>0</v>
      </c>
      <c r="GH326" s="3">
        <f t="shared" si="234"/>
        <v>0</v>
      </c>
      <c r="GI326" s="3">
        <f t="shared" si="234"/>
        <v>0</v>
      </c>
      <c r="GJ326" s="3">
        <f t="shared" si="234"/>
        <v>0</v>
      </c>
      <c r="GK326" s="3">
        <f t="shared" si="234"/>
        <v>0</v>
      </c>
      <c r="GL326" s="3">
        <f t="shared" si="234"/>
        <v>0</v>
      </c>
      <c r="GM326" s="3">
        <f t="shared" si="234"/>
        <v>0</v>
      </c>
      <c r="GN326" s="3">
        <f t="shared" si="234"/>
        <v>0</v>
      </c>
      <c r="GO326" s="3">
        <f t="shared" si="234"/>
        <v>0</v>
      </c>
      <c r="GP326" s="3">
        <f t="shared" si="234"/>
        <v>0</v>
      </c>
      <c r="GQ326" s="3">
        <f t="shared" si="234"/>
        <v>0</v>
      </c>
      <c r="GR326" s="3">
        <f t="shared" si="234"/>
        <v>0</v>
      </c>
      <c r="GS326" s="3">
        <f t="shared" si="234"/>
        <v>0</v>
      </c>
      <c r="GT326" s="3">
        <f t="shared" si="234"/>
        <v>0</v>
      </c>
      <c r="GU326" s="3">
        <f t="shared" si="234"/>
        <v>0</v>
      </c>
      <c r="GV326" s="3">
        <f t="shared" si="234"/>
        <v>0</v>
      </c>
      <c r="GW326" s="3">
        <f t="shared" si="234"/>
        <v>0</v>
      </c>
      <c r="GX326" s="3">
        <f t="shared" si="234"/>
        <v>0</v>
      </c>
    </row>
    <row r="328" spans="1:245">
      <c r="A328" s="1">
        <v>5</v>
      </c>
      <c r="B328" s="1">
        <v>1</v>
      </c>
      <c r="C328" s="1"/>
      <c r="D328" s="1">
        <f>ROW(A344)</f>
        <v>344</v>
      </c>
      <c r="E328" s="1"/>
      <c r="F328" s="1" t="s">
        <v>15</v>
      </c>
      <c r="G328" s="1" t="s">
        <v>16</v>
      </c>
      <c r="H328" s="1" t="s">
        <v>3</v>
      </c>
      <c r="I328" s="1">
        <v>0</v>
      </c>
      <c r="J328" s="1"/>
      <c r="K328" s="1">
        <v>0</v>
      </c>
      <c r="L328" s="1"/>
      <c r="M328" s="1" t="s">
        <v>3</v>
      </c>
      <c r="N328" s="1"/>
      <c r="O328" s="1"/>
      <c r="P328" s="1"/>
      <c r="Q328" s="1"/>
      <c r="R328" s="1"/>
      <c r="S328" s="1">
        <v>0</v>
      </c>
      <c r="T328" s="1"/>
      <c r="U328" s="1" t="s">
        <v>3</v>
      </c>
      <c r="V328" s="1">
        <v>0</v>
      </c>
      <c r="W328" s="1"/>
      <c r="X328" s="1"/>
      <c r="Y328" s="1"/>
      <c r="Z328" s="1"/>
      <c r="AA328" s="1"/>
      <c r="AB328" s="1" t="s">
        <v>3</v>
      </c>
      <c r="AC328" s="1" t="s">
        <v>3</v>
      </c>
      <c r="AD328" s="1" t="s">
        <v>3</v>
      </c>
      <c r="AE328" s="1" t="s">
        <v>3</v>
      </c>
      <c r="AF328" s="1" t="s">
        <v>3</v>
      </c>
      <c r="AG328" s="1" t="s">
        <v>3</v>
      </c>
      <c r="AH328" s="1"/>
      <c r="AI328" s="1"/>
      <c r="AJ328" s="1"/>
      <c r="AK328" s="1"/>
      <c r="AL328" s="1"/>
      <c r="AM328" s="1"/>
      <c r="AN328" s="1"/>
      <c r="AO328" s="1"/>
      <c r="AP328" s="1" t="s">
        <v>3</v>
      </c>
      <c r="AQ328" s="1" t="s">
        <v>3</v>
      </c>
      <c r="AR328" s="1" t="s">
        <v>3</v>
      </c>
      <c r="AS328" s="1"/>
      <c r="AT328" s="1"/>
      <c r="AU328" s="1"/>
      <c r="AV328" s="1"/>
      <c r="AW328" s="1"/>
      <c r="AX328" s="1"/>
      <c r="AY328" s="1"/>
      <c r="AZ328" s="1" t="s">
        <v>3</v>
      </c>
      <c r="BA328" s="1"/>
      <c r="BB328" s="1" t="s">
        <v>3</v>
      </c>
      <c r="BC328" s="1" t="s">
        <v>3</v>
      </c>
      <c r="BD328" s="1" t="s">
        <v>3</v>
      </c>
      <c r="BE328" s="1" t="s">
        <v>3</v>
      </c>
      <c r="BF328" s="1" t="s">
        <v>3</v>
      </c>
      <c r="BG328" s="1" t="s">
        <v>3</v>
      </c>
      <c r="BH328" s="1" t="s">
        <v>3</v>
      </c>
      <c r="BI328" s="1" t="s">
        <v>3</v>
      </c>
      <c r="BJ328" s="1" t="s">
        <v>3</v>
      </c>
      <c r="BK328" s="1" t="s">
        <v>3</v>
      </c>
      <c r="BL328" s="1" t="s">
        <v>3</v>
      </c>
      <c r="BM328" s="1" t="s">
        <v>3</v>
      </c>
      <c r="BN328" s="1" t="s">
        <v>3</v>
      </c>
      <c r="BO328" s="1" t="s">
        <v>3</v>
      </c>
      <c r="BP328" s="1" t="s">
        <v>3</v>
      </c>
      <c r="BQ328" s="1"/>
      <c r="BR328" s="1"/>
      <c r="BS328" s="1"/>
      <c r="BT328" s="1"/>
      <c r="BU328" s="1"/>
      <c r="BV328" s="1"/>
      <c r="BW328" s="1"/>
      <c r="BX328" s="1">
        <v>0</v>
      </c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>
        <v>0</v>
      </c>
    </row>
    <row r="330" spans="1:245">
      <c r="A330" s="2">
        <v>52</v>
      </c>
      <c r="B330" s="2">
        <f t="shared" ref="B330:G330" si="235">B344</f>
        <v>1</v>
      </c>
      <c r="C330" s="2">
        <f t="shared" si="235"/>
        <v>5</v>
      </c>
      <c r="D330" s="2">
        <f t="shared" si="235"/>
        <v>328</v>
      </c>
      <c r="E330" s="2">
        <f t="shared" si="235"/>
        <v>0</v>
      </c>
      <c r="F330" s="2" t="str">
        <f t="shared" si="235"/>
        <v>Новый подраздел</v>
      </c>
      <c r="G330" s="2" t="str">
        <f t="shared" si="235"/>
        <v>демонтаж</v>
      </c>
      <c r="H330" s="2"/>
      <c r="I330" s="2"/>
      <c r="J330" s="2"/>
      <c r="K330" s="2"/>
      <c r="L330" s="2"/>
      <c r="M330" s="2"/>
      <c r="N330" s="2"/>
      <c r="O330" s="2">
        <f t="shared" ref="O330:AT330" si="236">O344</f>
        <v>2698.52</v>
      </c>
      <c r="P330" s="2">
        <f t="shared" si="236"/>
        <v>0</v>
      </c>
      <c r="Q330" s="2">
        <f t="shared" si="236"/>
        <v>56.09</v>
      </c>
      <c r="R330" s="2">
        <f t="shared" si="236"/>
        <v>38.39</v>
      </c>
      <c r="S330" s="2">
        <f t="shared" si="236"/>
        <v>2642.43</v>
      </c>
      <c r="T330" s="2">
        <f t="shared" si="236"/>
        <v>0</v>
      </c>
      <c r="U330" s="2">
        <f t="shared" si="236"/>
        <v>10.13898</v>
      </c>
      <c r="V330" s="2">
        <f t="shared" si="236"/>
        <v>0.10614000000000001</v>
      </c>
      <c r="W330" s="2">
        <f t="shared" si="236"/>
        <v>0</v>
      </c>
      <c r="X330" s="2">
        <f t="shared" si="236"/>
        <v>1868.65</v>
      </c>
      <c r="Y330" s="2">
        <f t="shared" si="236"/>
        <v>1395.49</v>
      </c>
      <c r="Z330" s="2">
        <f t="shared" si="236"/>
        <v>0</v>
      </c>
      <c r="AA330" s="2">
        <f t="shared" si="236"/>
        <v>0</v>
      </c>
      <c r="AB330" s="2">
        <f t="shared" si="236"/>
        <v>2698.52</v>
      </c>
      <c r="AC330" s="2">
        <f t="shared" si="236"/>
        <v>0</v>
      </c>
      <c r="AD330" s="2">
        <f t="shared" si="236"/>
        <v>56.09</v>
      </c>
      <c r="AE330" s="2">
        <f t="shared" si="236"/>
        <v>38.39</v>
      </c>
      <c r="AF330" s="2">
        <f t="shared" si="236"/>
        <v>2642.43</v>
      </c>
      <c r="AG330" s="2">
        <f t="shared" si="236"/>
        <v>0</v>
      </c>
      <c r="AH330" s="2">
        <f t="shared" si="236"/>
        <v>10.13898</v>
      </c>
      <c r="AI330" s="2">
        <f t="shared" si="236"/>
        <v>0.10614000000000001</v>
      </c>
      <c r="AJ330" s="2">
        <f t="shared" si="236"/>
        <v>0</v>
      </c>
      <c r="AK330" s="2">
        <f t="shared" si="236"/>
        <v>1868.65</v>
      </c>
      <c r="AL330" s="2">
        <f t="shared" si="236"/>
        <v>1395.49</v>
      </c>
      <c r="AM330" s="2">
        <f t="shared" si="236"/>
        <v>0</v>
      </c>
      <c r="AN330" s="2">
        <f t="shared" si="236"/>
        <v>0</v>
      </c>
      <c r="AO330" s="2">
        <f t="shared" si="236"/>
        <v>0</v>
      </c>
      <c r="AP330" s="2">
        <f t="shared" si="236"/>
        <v>0</v>
      </c>
      <c r="AQ330" s="2">
        <f t="shared" si="236"/>
        <v>0</v>
      </c>
      <c r="AR330" s="2">
        <f t="shared" si="236"/>
        <v>5962.66</v>
      </c>
      <c r="AS330" s="2">
        <f t="shared" si="236"/>
        <v>5962.66</v>
      </c>
      <c r="AT330" s="2">
        <f t="shared" si="236"/>
        <v>0</v>
      </c>
      <c r="AU330" s="2">
        <f t="shared" ref="AU330:BZ330" si="237">AU344</f>
        <v>0</v>
      </c>
      <c r="AV330" s="2">
        <f t="shared" si="237"/>
        <v>0</v>
      </c>
      <c r="AW330" s="2">
        <f t="shared" si="237"/>
        <v>0</v>
      </c>
      <c r="AX330" s="2">
        <f t="shared" si="237"/>
        <v>0</v>
      </c>
      <c r="AY330" s="2">
        <f t="shared" si="237"/>
        <v>0</v>
      </c>
      <c r="AZ330" s="2">
        <f t="shared" si="237"/>
        <v>0</v>
      </c>
      <c r="BA330" s="2">
        <f t="shared" si="237"/>
        <v>0</v>
      </c>
      <c r="BB330" s="2">
        <f t="shared" si="237"/>
        <v>0</v>
      </c>
      <c r="BC330" s="2">
        <f t="shared" si="237"/>
        <v>0</v>
      </c>
      <c r="BD330" s="2">
        <f t="shared" si="237"/>
        <v>0</v>
      </c>
      <c r="BE330" s="2">
        <f t="shared" si="237"/>
        <v>0</v>
      </c>
      <c r="BF330" s="2">
        <f t="shared" si="237"/>
        <v>0</v>
      </c>
      <c r="BG330" s="2">
        <f t="shared" si="237"/>
        <v>0</v>
      </c>
      <c r="BH330" s="2">
        <f t="shared" si="237"/>
        <v>0</v>
      </c>
      <c r="BI330" s="2">
        <f t="shared" si="237"/>
        <v>0</v>
      </c>
      <c r="BJ330" s="2">
        <f t="shared" si="237"/>
        <v>0</v>
      </c>
      <c r="BK330" s="2">
        <f t="shared" si="237"/>
        <v>0</v>
      </c>
      <c r="BL330" s="2">
        <f t="shared" si="237"/>
        <v>0</v>
      </c>
      <c r="BM330" s="2">
        <f t="shared" si="237"/>
        <v>0</v>
      </c>
      <c r="BN330" s="2">
        <f t="shared" si="237"/>
        <v>0</v>
      </c>
      <c r="BO330" s="2">
        <f t="shared" si="237"/>
        <v>0</v>
      </c>
      <c r="BP330" s="2">
        <f t="shared" si="237"/>
        <v>0</v>
      </c>
      <c r="BQ330" s="2">
        <f t="shared" si="237"/>
        <v>0</v>
      </c>
      <c r="BR330" s="2">
        <f t="shared" si="237"/>
        <v>0</v>
      </c>
      <c r="BS330" s="2">
        <f t="shared" si="237"/>
        <v>0</v>
      </c>
      <c r="BT330" s="2">
        <f t="shared" si="237"/>
        <v>0</v>
      </c>
      <c r="BU330" s="2">
        <f t="shared" si="237"/>
        <v>0</v>
      </c>
      <c r="BV330" s="2">
        <f t="shared" si="237"/>
        <v>0</v>
      </c>
      <c r="BW330" s="2">
        <f t="shared" si="237"/>
        <v>0</v>
      </c>
      <c r="BX330" s="2">
        <f t="shared" si="237"/>
        <v>0</v>
      </c>
      <c r="BY330" s="2">
        <f t="shared" si="237"/>
        <v>0</v>
      </c>
      <c r="BZ330" s="2">
        <f t="shared" si="237"/>
        <v>0</v>
      </c>
      <c r="CA330" s="2">
        <f t="shared" ref="CA330:DF330" si="238">CA344</f>
        <v>5962.66</v>
      </c>
      <c r="CB330" s="2">
        <f t="shared" si="238"/>
        <v>5962.66</v>
      </c>
      <c r="CC330" s="2">
        <f t="shared" si="238"/>
        <v>0</v>
      </c>
      <c r="CD330" s="2">
        <f t="shared" si="238"/>
        <v>0</v>
      </c>
      <c r="CE330" s="2">
        <f t="shared" si="238"/>
        <v>0</v>
      </c>
      <c r="CF330" s="2">
        <f t="shared" si="238"/>
        <v>0</v>
      </c>
      <c r="CG330" s="2">
        <f t="shared" si="238"/>
        <v>0</v>
      </c>
      <c r="CH330" s="2">
        <f t="shared" si="238"/>
        <v>0</v>
      </c>
      <c r="CI330" s="2">
        <f t="shared" si="238"/>
        <v>0</v>
      </c>
      <c r="CJ330" s="2">
        <f t="shared" si="238"/>
        <v>0</v>
      </c>
      <c r="CK330" s="2">
        <f t="shared" si="238"/>
        <v>0</v>
      </c>
      <c r="CL330" s="2">
        <f t="shared" si="238"/>
        <v>0</v>
      </c>
      <c r="CM330" s="2">
        <f t="shared" si="238"/>
        <v>0</v>
      </c>
      <c r="CN330" s="2">
        <f t="shared" si="238"/>
        <v>0</v>
      </c>
      <c r="CO330" s="2">
        <f t="shared" si="238"/>
        <v>0</v>
      </c>
      <c r="CP330" s="2">
        <f t="shared" si="238"/>
        <v>0</v>
      </c>
      <c r="CQ330" s="2">
        <f t="shared" si="238"/>
        <v>0</v>
      </c>
      <c r="CR330" s="2">
        <f t="shared" si="238"/>
        <v>0</v>
      </c>
      <c r="CS330" s="2">
        <f t="shared" si="238"/>
        <v>0</v>
      </c>
      <c r="CT330" s="2">
        <f t="shared" si="238"/>
        <v>0</v>
      </c>
      <c r="CU330" s="2">
        <f t="shared" si="238"/>
        <v>0</v>
      </c>
      <c r="CV330" s="2">
        <f t="shared" si="238"/>
        <v>0</v>
      </c>
      <c r="CW330" s="2">
        <f t="shared" si="238"/>
        <v>0</v>
      </c>
      <c r="CX330" s="2">
        <f t="shared" si="238"/>
        <v>0</v>
      </c>
      <c r="CY330" s="2">
        <f t="shared" si="238"/>
        <v>0</v>
      </c>
      <c r="CZ330" s="2">
        <f t="shared" si="238"/>
        <v>0</v>
      </c>
      <c r="DA330" s="2">
        <f t="shared" si="238"/>
        <v>0</v>
      </c>
      <c r="DB330" s="2">
        <f t="shared" si="238"/>
        <v>0</v>
      </c>
      <c r="DC330" s="2">
        <f t="shared" si="238"/>
        <v>0</v>
      </c>
      <c r="DD330" s="2">
        <f t="shared" si="238"/>
        <v>0</v>
      </c>
      <c r="DE330" s="2">
        <f t="shared" si="238"/>
        <v>0</v>
      </c>
      <c r="DF330" s="2">
        <f t="shared" si="238"/>
        <v>0</v>
      </c>
      <c r="DG330" s="3">
        <f t="shared" ref="DG330:EL330" si="239">DG344</f>
        <v>0</v>
      </c>
      <c r="DH330" s="3">
        <f t="shared" si="239"/>
        <v>0</v>
      </c>
      <c r="DI330" s="3">
        <f t="shared" si="239"/>
        <v>0</v>
      </c>
      <c r="DJ330" s="3">
        <f t="shared" si="239"/>
        <v>0</v>
      </c>
      <c r="DK330" s="3">
        <f t="shared" si="239"/>
        <v>0</v>
      </c>
      <c r="DL330" s="3">
        <f t="shared" si="239"/>
        <v>0</v>
      </c>
      <c r="DM330" s="3">
        <f t="shared" si="239"/>
        <v>0</v>
      </c>
      <c r="DN330" s="3">
        <f t="shared" si="239"/>
        <v>0</v>
      </c>
      <c r="DO330" s="3">
        <f t="shared" si="239"/>
        <v>0</v>
      </c>
      <c r="DP330" s="3">
        <f t="shared" si="239"/>
        <v>0</v>
      </c>
      <c r="DQ330" s="3">
        <f t="shared" si="239"/>
        <v>0</v>
      </c>
      <c r="DR330" s="3">
        <f t="shared" si="239"/>
        <v>0</v>
      </c>
      <c r="DS330" s="3">
        <f t="shared" si="239"/>
        <v>0</v>
      </c>
      <c r="DT330" s="3">
        <f t="shared" si="239"/>
        <v>0</v>
      </c>
      <c r="DU330" s="3">
        <f t="shared" si="239"/>
        <v>0</v>
      </c>
      <c r="DV330" s="3">
        <f t="shared" si="239"/>
        <v>0</v>
      </c>
      <c r="DW330" s="3">
        <f t="shared" si="239"/>
        <v>0</v>
      </c>
      <c r="DX330" s="3">
        <f t="shared" si="239"/>
        <v>0</v>
      </c>
      <c r="DY330" s="3">
        <f t="shared" si="239"/>
        <v>0</v>
      </c>
      <c r="DZ330" s="3">
        <f t="shared" si="239"/>
        <v>0</v>
      </c>
      <c r="EA330" s="3">
        <f t="shared" si="239"/>
        <v>0</v>
      </c>
      <c r="EB330" s="3">
        <f t="shared" si="239"/>
        <v>0</v>
      </c>
      <c r="EC330" s="3">
        <f t="shared" si="239"/>
        <v>0</v>
      </c>
      <c r="ED330" s="3">
        <f t="shared" si="239"/>
        <v>0</v>
      </c>
      <c r="EE330" s="3">
        <f t="shared" si="239"/>
        <v>0</v>
      </c>
      <c r="EF330" s="3">
        <f t="shared" si="239"/>
        <v>0</v>
      </c>
      <c r="EG330" s="3">
        <f t="shared" si="239"/>
        <v>0</v>
      </c>
      <c r="EH330" s="3">
        <f t="shared" si="239"/>
        <v>0</v>
      </c>
      <c r="EI330" s="3">
        <f t="shared" si="239"/>
        <v>0</v>
      </c>
      <c r="EJ330" s="3">
        <f t="shared" si="239"/>
        <v>0</v>
      </c>
      <c r="EK330" s="3">
        <f t="shared" si="239"/>
        <v>0</v>
      </c>
      <c r="EL330" s="3">
        <f t="shared" si="239"/>
        <v>0</v>
      </c>
      <c r="EM330" s="3">
        <f t="shared" ref="EM330:FR330" si="240">EM344</f>
        <v>0</v>
      </c>
      <c r="EN330" s="3">
        <f t="shared" si="240"/>
        <v>0</v>
      </c>
      <c r="EO330" s="3">
        <f t="shared" si="240"/>
        <v>0</v>
      </c>
      <c r="EP330" s="3">
        <f t="shared" si="240"/>
        <v>0</v>
      </c>
      <c r="EQ330" s="3">
        <f t="shared" si="240"/>
        <v>0</v>
      </c>
      <c r="ER330" s="3">
        <f t="shared" si="240"/>
        <v>0</v>
      </c>
      <c r="ES330" s="3">
        <f t="shared" si="240"/>
        <v>0</v>
      </c>
      <c r="ET330" s="3">
        <f t="shared" si="240"/>
        <v>0</v>
      </c>
      <c r="EU330" s="3">
        <f t="shared" si="240"/>
        <v>0</v>
      </c>
      <c r="EV330" s="3">
        <f t="shared" si="240"/>
        <v>0</v>
      </c>
      <c r="EW330" s="3">
        <f t="shared" si="240"/>
        <v>0</v>
      </c>
      <c r="EX330" s="3">
        <f t="shared" si="240"/>
        <v>0</v>
      </c>
      <c r="EY330" s="3">
        <f t="shared" si="240"/>
        <v>0</v>
      </c>
      <c r="EZ330" s="3">
        <f t="shared" si="240"/>
        <v>0</v>
      </c>
      <c r="FA330" s="3">
        <f t="shared" si="240"/>
        <v>0</v>
      </c>
      <c r="FB330" s="3">
        <f t="shared" si="240"/>
        <v>0</v>
      </c>
      <c r="FC330" s="3">
        <f t="shared" si="240"/>
        <v>0</v>
      </c>
      <c r="FD330" s="3">
        <f t="shared" si="240"/>
        <v>0</v>
      </c>
      <c r="FE330" s="3">
        <f t="shared" si="240"/>
        <v>0</v>
      </c>
      <c r="FF330" s="3">
        <f t="shared" si="240"/>
        <v>0</v>
      </c>
      <c r="FG330" s="3">
        <f t="shared" si="240"/>
        <v>0</v>
      </c>
      <c r="FH330" s="3">
        <f t="shared" si="240"/>
        <v>0</v>
      </c>
      <c r="FI330" s="3">
        <f t="shared" si="240"/>
        <v>0</v>
      </c>
      <c r="FJ330" s="3">
        <f t="shared" si="240"/>
        <v>0</v>
      </c>
      <c r="FK330" s="3">
        <f t="shared" si="240"/>
        <v>0</v>
      </c>
      <c r="FL330" s="3">
        <f t="shared" si="240"/>
        <v>0</v>
      </c>
      <c r="FM330" s="3">
        <f t="shared" si="240"/>
        <v>0</v>
      </c>
      <c r="FN330" s="3">
        <f t="shared" si="240"/>
        <v>0</v>
      </c>
      <c r="FO330" s="3">
        <f t="shared" si="240"/>
        <v>0</v>
      </c>
      <c r="FP330" s="3">
        <f t="shared" si="240"/>
        <v>0</v>
      </c>
      <c r="FQ330" s="3">
        <f t="shared" si="240"/>
        <v>0</v>
      </c>
      <c r="FR330" s="3">
        <f t="shared" si="240"/>
        <v>0</v>
      </c>
      <c r="FS330" s="3">
        <f t="shared" ref="FS330:GX330" si="241">FS344</f>
        <v>0</v>
      </c>
      <c r="FT330" s="3">
        <f t="shared" si="241"/>
        <v>0</v>
      </c>
      <c r="FU330" s="3">
        <f t="shared" si="241"/>
        <v>0</v>
      </c>
      <c r="FV330" s="3">
        <f t="shared" si="241"/>
        <v>0</v>
      </c>
      <c r="FW330" s="3">
        <f t="shared" si="241"/>
        <v>0</v>
      </c>
      <c r="FX330" s="3">
        <f t="shared" si="241"/>
        <v>0</v>
      </c>
      <c r="FY330" s="3">
        <f t="shared" si="241"/>
        <v>0</v>
      </c>
      <c r="FZ330" s="3">
        <f t="shared" si="241"/>
        <v>0</v>
      </c>
      <c r="GA330" s="3">
        <f t="shared" si="241"/>
        <v>0</v>
      </c>
      <c r="GB330" s="3">
        <f t="shared" si="241"/>
        <v>0</v>
      </c>
      <c r="GC330" s="3">
        <f t="shared" si="241"/>
        <v>0</v>
      </c>
      <c r="GD330" s="3">
        <f t="shared" si="241"/>
        <v>0</v>
      </c>
      <c r="GE330" s="3">
        <f t="shared" si="241"/>
        <v>0</v>
      </c>
      <c r="GF330" s="3">
        <f t="shared" si="241"/>
        <v>0</v>
      </c>
      <c r="GG330" s="3">
        <f t="shared" si="241"/>
        <v>0</v>
      </c>
      <c r="GH330" s="3">
        <f t="shared" si="241"/>
        <v>0</v>
      </c>
      <c r="GI330" s="3">
        <f t="shared" si="241"/>
        <v>0</v>
      </c>
      <c r="GJ330" s="3">
        <f t="shared" si="241"/>
        <v>0</v>
      </c>
      <c r="GK330" s="3">
        <f t="shared" si="241"/>
        <v>0</v>
      </c>
      <c r="GL330" s="3">
        <f t="shared" si="241"/>
        <v>0</v>
      </c>
      <c r="GM330" s="3">
        <f t="shared" si="241"/>
        <v>0</v>
      </c>
      <c r="GN330" s="3">
        <f t="shared" si="241"/>
        <v>0</v>
      </c>
      <c r="GO330" s="3">
        <f t="shared" si="241"/>
        <v>0</v>
      </c>
      <c r="GP330" s="3">
        <f t="shared" si="241"/>
        <v>0</v>
      </c>
      <c r="GQ330" s="3">
        <f t="shared" si="241"/>
        <v>0</v>
      </c>
      <c r="GR330" s="3">
        <f t="shared" si="241"/>
        <v>0</v>
      </c>
      <c r="GS330" s="3">
        <f t="shared" si="241"/>
        <v>0</v>
      </c>
      <c r="GT330" s="3">
        <f t="shared" si="241"/>
        <v>0</v>
      </c>
      <c r="GU330" s="3">
        <f t="shared" si="241"/>
        <v>0</v>
      </c>
      <c r="GV330" s="3">
        <f t="shared" si="241"/>
        <v>0</v>
      </c>
      <c r="GW330" s="3">
        <f t="shared" si="241"/>
        <v>0</v>
      </c>
      <c r="GX330" s="3">
        <f t="shared" si="241"/>
        <v>0</v>
      </c>
    </row>
    <row r="332" spans="1:245">
      <c r="A332">
        <v>17</v>
      </c>
      <c r="B332">
        <v>1</v>
      </c>
      <c r="C332">
        <f>ROW(SmtRes!A340)</f>
        <v>340</v>
      </c>
      <c r="D332">
        <f>ROW(EtalonRes!A326)</f>
        <v>326</v>
      </c>
      <c r="E332" t="s">
        <v>17</v>
      </c>
      <c r="F332" t="s">
        <v>18</v>
      </c>
      <c r="G332" t="s">
        <v>19</v>
      </c>
      <c r="H332" t="s">
        <v>20</v>
      </c>
      <c r="I332">
        <f>ROUND(17.8/100,9)</f>
        <v>0.17799999999999999</v>
      </c>
      <c r="J332">
        <v>0</v>
      </c>
      <c r="K332">
        <f>ROUND(17.8/100,9)</f>
        <v>0.17799999999999999</v>
      </c>
      <c r="O332">
        <f t="shared" ref="O332:O342" si="242">ROUND(CP332,2)</f>
        <v>351.97</v>
      </c>
      <c r="P332">
        <f t="shared" ref="P332:P342" si="243">ROUND(CQ332*I332,2)</f>
        <v>0</v>
      </c>
      <c r="Q332">
        <f t="shared" ref="Q332:Q342" si="244">ROUND(CR332*I332,2)</f>
        <v>0</v>
      </c>
      <c r="R332">
        <f t="shared" ref="R332:R342" si="245">ROUND(CS332*I332,2)</f>
        <v>0</v>
      </c>
      <c r="S332">
        <f t="shared" ref="S332:S342" si="246">ROUND(CT332*I332,2)</f>
        <v>351.97</v>
      </c>
      <c r="T332">
        <f t="shared" ref="T332:T342" si="247">ROUND(CU332*I332,2)</f>
        <v>0</v>
      </c>
      <c r="U332">
        <f t="shared" ref="U332:U342" si="248">CV332*I332</f>
        <v>1.3652599999999999</v>
      </c>
      <c r="V332">
        <f t="shared" ref="V332:V342" si="249">CW332*I332</f>
        <v>0</v>
      </c>
      <c r="W332">
        <f t="shared" ref="W332:W342" si="250">ROUND(CX332*I332,2)</f>
        <v>0</v>
      </c>
      <c r="X332">
        <f t="shared" ref="X332:X342" si="251">ROUND(CY332,2)</f>
        <v>239.34</v>
      </c>
      <c r="Y332">
        <f t="shared" ref="Y332:Y342" si="252">ROUND(CZ332,2)</f>
        <v>190.06</v>
      </c>
      <c r="AA332">
        <v>35863109</v>
      </c>
      <c r="AB332">
        <f t="shared" ref="AB332:AB342" si="253">ROUND((AC332+AD332+AF332),2)</f>
        <v>59.83</v>
      </c>
      <c r="AC332">
        <f t="shared" ref="AC332:AC342" si="254">ROUND((ES332),2)</f>
        <v>0</v>
      </c>
      <c r="AD332">
        <f t="shared" ref="AD332:AD342" si="255">ROUND((((ET332)-(EU332))+AE332),2)</f>
        <v>0</v>
      </c>
      <c r="AE332">
        <f t="shared" ref="AE332:AE342" si="256">ROUND((EU332),2)</f>
        <v>0</v>
      </c>
      <c r="AF332">
        <f t="shared" ref="AF332:AF342" si="257">ROUND((EV332),2)</f>
        <v>59.83</v>
      </c>
      <c r="AG332">
        <f t="shared" ref="AG332:AG342" si="258">ROUND((AP332),2)</f>
        <v>0</v>
      </c>
      <c r="AH332">
        <f t="shared" ref="AH332:AH342" si="259">(EW332)</f>
        <v>7.67</v>
      </c>
      <c r="AI332">
        <f t="shared" ref="AI332:AI342" si="260">(EX332)</f>
        <v>0</v>
      </c>
      <c r="AJ332">
        <f t="shared" ref="AJ332:AJ342" si="261">(AS332)</f>
        <v>0</v>
      </c>
      <c r="AK332">
        <v>59.83</v>
      </c>
      <c r="AL332">
        <v>0</v>
      </c>
      <c r="AM332">
        <v>0</v>
      </c>
      <c r="AN332">
        <v>0</v>
      </c>
      <c r="AO332">
        <v>59.83</v>
      </c>
      <c r="AP332">
        <v>0</v>
      </c>
      <c r="AQ332">
        <v>7.67</v>
      </c>
      <c r="AR332">
        <v>0</v>
      </c>
      <c r="AS332">
        <v>0</v>
      </c>
      <c r="AT332">
        <v>68</v>
      </c>
      <c r="AU332">
        <v>54</v>
      </c>
      <c r="AV332">
        <v>1</v>
      </c>
      <c r="AW332">
        <v>1</v>
      </c>
      <c r="AZ332">
        <v>1</v>
      </c>
      <c r="BA332">
        <v>33.049999999999997</v>
      </c>
      <c r="BB332">
        <v>1</v>
      </c>
      <c r="BC332">
        <v>1</v>
      </c>
      <c r="BD332" t="s">
        <v>3</v>
      </c>
      <c r="BE332" t="s">
        <v>3</v>
      </c>
      <c r="BF332" t="s">
        <v>3</v>
      </c>
      <c r="BG332" t="s">
        <v>3</v>
      </c>
      <c r="BH332">
        <v>0</v>
      </c>
      <c r="BI332">
        <v>1</v>
      </c>
      <c r="BJ332" t="s">
        <v>21</v>
      </c>
      <c r="BM332">
        <v>57001</v>
      </c>
      <c r="BN332">
        <v>0</v>
      </c>
      <c r="BO332" t="s">
        <v>18</v>
      </c>
      <c r="BP332">
        <v>1</v>
      </c>
      <c r="BQ332">
        <v>6</v>
      </c>
      <c r="BR332">
        <v>0</v>
      </c>
      <c r="BS332">
        <v>33.049999999999997</v>
      </c>
      <c r="BT332">
        <v>1</v>
      </c>
      <c r="BU332">
        <v>1</v>
      </c>
      <c r="BV332">
        <v>1</v>
      </c>
      <c r="BW332">
        <v>1</v>
      </c>
      <c r="BX332">
        <v>1</v>
      </c>
      <c r="BY332" t="s">
        <v>3</v>
      </c>
      <c r="BZ332">
        <v>80</v>
      </c>
      <c r="CA332">
        <v>68</v>
      </c>
      <c r="CB332" t="s">
        <v>3</v>
      </c>
      <c r="CE332">
        <v>0</v>
      </c>
      <c r="CF332">
        <v>0</v>
      </c>
      <c r="CG332">
        <v>0</v>
      </c>
      <c r="CM332">
        <v>0</v>
      </c>
      <c r="CN332" t="s">
        <v>3</v>
      </c>
      <c r="CO332">
        <v>0</v>
      </c>
      <c r="CP332">
        <f t="shared" ref="CP332:CP342" si="262">(P332+Q332+S332)</f>
        <v>351.97</v>
      </c>
      <c r="CQ332">
        <f t="shared" ref="CQ332:CQ342" si="263">AC332*BC332</f>
        <v>0</v>
      </c>
      <c r="CR332">
        <f t="shared" ref="CR332:CR342" si="264">AD332*BB332</f>
        <v>0</v>
      </c>
      <c r="CS332">
        <f t="shared" ref="CS332:CS342" si="265">AE332*BS332</f>
        <v>0</v>
      </c>
      <c r="CT332">
        <f t="shared" ref="CT332:CT342" si="266">AF332*BA332</f>
        <v>1977.3814999999997</v>
      </c>
      <c r="CU332">
        <f t="shared" ref="CU332:CU342" si="267">AG332</f>
        <v>0</v>
      </c>
      <c r="CV332">
        <f t="shared" ref="CV332:CV342" si="268">AH332</f>
        <v>7.67</v>
      </c>
      <c r="CW332">
        <f t="shared" ref="CW332:CW342" si="269">AI332</f>
        <v>0</v>
      </c>
      <c r="CX332">
        <f t="shared" ref="CX332:CX342" si="270">AJ332</f>
        <v>0</v>
      </c>
      <c r="CY332">
        <f t="shared" ref="CY332:CY342" si="271">(((S332+R332)*AT332)/100)</f>
        <v>239.33960000000002</v>
      </c>
      <c r="CZ332">
        <f t="shared" ref="CZ332:CZ342" si="272">(((S332+R332)*AU332)/100)</f>
        <v>190.06380000000001</v>
      </c>
      <c r="DC332" t="s">
        <v>3</v>
      </c>
      <c r="DD332" t="s">
        <v>3</v>
      </c>
      <c r="DE332" t="s">
        <v>3</v>
      </c>
      <c r="DF332" t="s">
        <v>3</v>
      </c>
      <c r="DG332" t="s">
        <v>3</v>
      </c>
      <c r="DH332" t="s">
        <v>3</v>
      </c>
      <c r="DI332" t="s">
        <v>3</v>
      </c>
      <c r="DJ332" t="s">
        <v>3</v>
      </c>
      <c r="DK332" t="s">
        <v>3</v>
      </c>
      <c r="DL332" t="s">
        <v>3</v>
      </c>
      <c r="DM332" t="s">
        <v>3</v>
      </c>
      <c r="DN332">
        <v>0</v>
      </c>
      <c r="DO332">
        <v>0</v>
      </c>
      <c r="DP332">
        <v>1</v>
      </c>
      <c r="DQ332">
        <v>1</v>
      </c>
      <c r="DU332">
        <v>1013</v>
      </c>
      <c r="DV332" t="s">
        <v>20</v>
      </c>
      <c r="DW332" t="s">
        <v>20</v>
      </c>
      <c r="DX332">
        <v>1</v>
      </c>
      <c r="DZ332" t="s">
        <v>3</v>
      </c>
      <c r="EA332" t="s">
        <v>3</v>
      </c>
      <c r="EB332" t="s">
        <v>3</v>
      </c>
      <c r="EC332" t="s">
        <v>3</v>
      </c>
      <c r="EE332">
        <v>29085590</v>
      </c>
      <c r="EF332">
        <v>6</v>
      </c>
      <c r="EG332" t="s">
        <v>22</v>
      </c>
      <c r="EH332">
        <v>0</v>
      </c>
      <c r="EI332" t="s">
        <v>3</v>
      </c>
      <c r="EJ332">
        <v>1</v>
      </c>
      <c r="EK332">
        <v>57001</v>
      </c>
      <c r="EL332" t="s">
        <v>23</v>
      </c>
      <c r="EM332" t="s">
        <v>24</v>
      </c>
      <c r="EO332" t="s">
        <v>3</v>
      </c>
      <c r="EQ332">
        <v>0</v>
      </c>
      <c r="ER332">
        <v>59.83</v>
      </c>
      <c r="ES332">
        <v>0</v>
      </c>
      <c r="ET332">
        <v>0</v>
      </c>
      <c r="EU332">
        <v>0</v>
      </c>
      <c r="EV332">
        <v>59.83</v>
      </c>
      <c r="EW332">
        <v>7.67</v>
      </c>
      <c r="EX332">
        <v>0</v>
      </c>
      <c r="EY332">
        <v>0</v>
      </c>
      <c r="FQ332">
        <v>0</v>
      </c>
      <c r="FR332">
        <f t="shared" ref="FR332:FR342" si="273">ROUND(IF(AND(BH332=3,BI332=3),P332,0),2)</f>
        <v>0</v>
      </c>
      <c r="FS332">
        <v>0</v>
      </c>
      <c r="FV332" t="s">
        <v>25</v>
      </c>
      <c r="FW332" t="s">
        <v>26</v>
      </c>
      <c r="FX332">
        <v>80</v>
      </c>
      <c r="FY332">
        <v>68</v>
      </c>
      <c r="GA332" t="s">
        <v>3</v>
      </c>
      <c r="GD332">
        <v>1</v>
      </c>
      <c r="GF332">
        <v>1095792533</v>
      </c>
      <c r="GG332">
        <v>2</v>
      </c>
      <c r="GH332">
        <v>1</v>
      </c>
      <c r="GI332">
        <v>2</v>
      </c>
      <c r="GJ332">
        <v>0</v>
      </c>
      <c r="GK332">
        <v>0</v>
      </c>
      <c r="GL332">
        <f t="shared" ref="GL332:GL342" si="274">ROUND(IF(AND(BH332=3,BI332=3,FS332&lt;&gt;0),P332,0),2)</f>
        <v>0</v>
      </c>
      <c r="GM332">
        <f t="shared" ref="GM332:GM342" si="275">ROUND(O332+X332+Y332,2)+GX332</f>
        <v>781.37</v>
      </c>
      <c r="GN332">
        <f t="shared" ref="GN332:GN342" si="276">IF(OR(BI332=0,BI332=1),ROUND(O332+X332+Y332,2),0)</f>
        <v>781.37</v>
      </c>
      <c r="GO332">
        <f t="shared" ref="GO332:GO342" si="277">IF(BI332=2,ROUND(O332+X332+Y332,2),0)</f>
        <v>0</v>
      </c>
      <c r="GP332">
        <f t="shared" ref="GP332:GP342" si="278">IF(BI332=4,ROUND(O332+X332+Y332,2)+GX332,0)</f>
        <v>0</v>
      </c>
      <c r="GR332">
        <v>0</v>
      </c>
      <c r="GS332">
        <v>3</v>
      </c>
      <c r="GT332">
        <v>0</v>
      </c>
      <c r="GU332" t="s">
        <v>3</v>
      </c>
      <c r="GV332">
        <f t="shared" ref="GV332:GV342" si="279">ROUND((GT332),2)</f>
        <v>0</v>
      </c>
      <c r="GW332">
        <v>1</v>
      </c>
      <c r="GX332">
        <f t="shared" ref="GX332:GX342" si="280">ROUND(HC332*I332,2)</f>
        <v>0</v>
      </c>
      <c r="HA332">
        <v>0</v>
      </c>
      <c r="HB332">
        <v>0</v>
      </c>
      <c r="HC332">
        <f t="shared" ref="HC332:HC342" si="281">GV332*GW332</f>
        <v>0</v>
      </c>
      <c r="HE332" t="s">
        <v>3</v>
      </c>
      <c r="HF332" t="s">
        <v>3</v>
      </c>
      <c r="HM332" t="s">
        <v>3</v>
      </c>
      <c r="IK332">
        <v>0</v>
      </c>
    </row>
    <row r="333" spans="1:245">
      <c r="A333">
        <v>18</v>
      </c>
      <c r="B333">
        <v>1</v>
      </c>
      <c r="C333">
        <v>340</v>
      </c>
      <c r="E333" t="s">
        <v>27</v>
      </c>
      <c r="F333" t="s">
        <v>28</v>
      </c>
      <c r="G333" t="s">
        <v>29</v>
      </c>
      <c r="H333" t="s">
        <v>30</v>
      </c>
      <c r="I333">
        <f>I332*J333</f>
        <v>0.12459999999999999</v>
      </c>
      <c r="J333">
        <v>0.7</v>
      </c>
      <c r="K333">
        <v>0.7</v>
      </c>
      <c r="O333">
        <f t="shared" si="242"/>
        <v>0</v>
      </c>
      <c r="P333">
        <f t="shared" si="243"/>
        <v>0</v>
      </c>
      <c r="Q333">
        <f t="shared" si="244"/>
        <v>0</v>
      </c>
      <c r="R333">
        <f t="shared" si="245"/>
        <v>0</v>
      </c>
      <c r="S333">
        <f t="shared" si="246"/>
        <v>0</v>
      </c>
      <c r="T333">
        <f t="shared" si="247"/>
        <v>0</v>
      </c>
      <c r="U333">
        <f t="shared" si="248"/>
        <v>0</v>
      </c>
      <c r="V333">
        <f t="shared" si="249"/>
        <v>0</v>
      </c>
      <c r="W333">
        <f t="shared" si="250"/>
        <v>0</v>
      </c>
      <c r="X333">
        <f t="shared" si="251"/>
        <v>0</v>
      </c>
      <c r="Y333">
        <f t="shared" si="252"/>
        <v>0</v>
      </c>
      <c r="AA333">
        <v>35863109</v>
      </c>
      <c r="AB333">
        <f t="shared" si="253"/>
        <v>0</v>
      </c>
      <c r="AC333">
        <f t="shared" si="254"/>
        <v>0</v>
      </c>
      <c r="AD333">
        <f t="shared" si="255"/>
        <v>0</v>
      </c>
      <c r="AE333">
        <f t="shared" si="256"/>
        <v>0</v>
      </c>
      <c r="AF333">
        <f t="shared" si="257"/>
        <v>0</v>
      </c>
      <c r="AG333">
        <f t="shared" si="258"/>
        <v>0</v>
      </c>
      <c r="AH333">
        <f t="shared" si="259"/>
        <v>0</v>
      </c>
      <c r="AI333">
        <f t="shared" si="260"/>
        <v>0</v>
      </c>
      <c r="AJ333">
        <f t="shared" si="261"/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1</v>
      </c>
      <c r="AW333">
        <v>1</v>
      </c>
      <c r="AZ333">
        <v>1</v>
      </c>
      <c r="BA333">
        <v>1</v>
      </c>
      <c r="BB333">
        <v>1</v>
      </c>
      <c r="BC333">
        <v>1</v>
      </c>
      <c r="BD333" t="s">
        <v>3</v>
      </c>
      <c r="BE333" t="s">
        <v>3</v>
      </c>
      <c r="BF333" t="s">
        <v>3</v>
      </c>
      <c r="BG333" t="s">
        <v>3</v>
      </c>
      <c r="BH333">
        <v>3</v>
      </c>
      <c r="BI333">
        <v>2</v>
      </c>
      <c r="BJ333" t="s">
        <v>31</v>
      </c>
      <c r="BM333">
        <v>500002</v>
      </c>
      <c r="BN333">
        <v>0</v>
      </c>
      <c r="BO333" t="s">
        <v>3</v>
      </c>
      <c r="BP333">
        <v>0</v>
      </c>
      <c r="BQ333">
        <v>12</v>
      </c>
      <c r="BR333">
        <v>0</v>
      </c>
      <c r="BS333">
        <v>1</v>
      </c>
      <c r="BT333">
        <v>1</v>
      </c>
      <c r="BU333">
        <v>1</v>
      </c>
      <c r="BV333">
        <v>1</v>
      </c>
      <c r="BW333">
        <v>1</v>
      </c>
      <c r="BX333">
        <v>1</v>
      </c>
      <c r="BY333" t="s">
        <v>3</v>
      </c>
      <c r="BZ333">
        <v>0</v>
      </c>
      <c r="CA333">
        <v>0</v>
      </c>
      <c r="CB333" t="s">
        <v>3</v>
      </c>
      <c r="CE333">
        <v>0</v>
      </c>
      <c r="CF333">
        <v>0</v>
      </c>
      <c r="CG333">
        <v>0</v>
      </c>
      <c r="CM333">
        <v>0</v>
      </c>
      <c r="CN333" t="s">
        <v>3</v>
      </c>
      <c r="CO333">
        <v>0</v>
      </c>
      <c r="CP333">
        <f t="shared" si="262"/>
        <v>0</v>
      </c>
      <c r="CQ333">
        <f t="shared" si="263"/>
        <v>0</v>
      </c>
      <c r="CR333">
        <f t="shared" si="264"/>
        <v>0</v>
      </c>
      <c r="CS333">
        <f t="shared" si="265"/>
        <v>0</v>
      </c>
      <c r="CT333">
        <f t="shared" si="266"/>
        <v>0</v>
      </c>
      <c r="CU333">
        <f t="shared" si="267"/>
        <v>0</v>
      </c>
      <c r="CV333">
        <f t="shared" si="268"/>
        <v>0</v>
      </c>
      <c r="CW333">
        <f t="shared" si="269"/>
        <v>0</v>
      </c>
      <c r="CX333">
        <f t="shared" si="270"/>
        <v>0</v>
      </c>
      <c r="CY333">
        <f t="shared" si="271"/>
        <v>0</v>
      </c>
      <c r="CZ333">
        <f t="shared" si="272"/>
        <v>0</v>
      </c>
      <c r="DC333" t="s">
        <v>3</v>
      </c>
      <c r="DD333" t="s">
        <v>3</v>
      </c>
      <c r="DE333" t="s">
        <v>3</v>
      </c>
      <c r="DF333" t="s">
        <v>3</v>
      </c>
      <c r="DG333" t="s">
        <v>3</v>
      </c>
      <c r="DH333" t="s">
        <v>3</v>
      </c>
      <c r="DI333" t="s">
        <v>3</v>
      </c>
      <c r="DJ333" t="s">
        <v>3</v>
      </c>
      <c r="DK333" t="s">
        <v>3</v>
      </c>
      <c r="DL333" t="s">
        <v>3</v>
      </c>
      <c r="DM333" t="s">
        <v>3</v>
      </c>
      <c r="DN333">
        <v>0</v>
      </c>
      <c r="DO333">
        <v>0</v>
      </c>
      <c r="DP333">
        <v>1</v>
      </c>
      <c r="DQ333">
        <v>1</v>
      </c>
      <c r="DU333">
        <v>1009</v>
      </c>
      <c r="DV333" t="s">
        <v>30</v>
      </c>
      <c r="DW333" t="s">
        <v>30</v>
      </c>
      <c r="DX333">
        <v>1000</v>
      </c>
      <c r="DZ333" t="s">
        <v>3</v>
      </c>
      <c r="EA333" t="s">
        <v>3</v>
      </c>
      <c r="EB333" t="s">
        <v>3</v>
      </c>
      <c r="EC333" t="s">
        <v>3</v>
      </c>
      <c r="EE333">
        <v>29085444</v>
      </c>
      <c r="EF333">
        <v>12</v>
      </c>
      <c r="EG333" t="s">
        <v>32</v>
      </c>
      <c r="EH333">
        <v>0</v>
      </c>
      <c r="EI333" t="s">
        <v>3</v>
      </c>
      <c r="EJ333">
        <v>2</v>
      </c>
      <c r="EK333">
        <v>500002</v>
      </c>
      <c r="EL333" t="s">
        <v>33</v>
      </c>
      <c r="EM333" t="s">
        <v>34</v>
      </c>
      <c r="EO333" t="s">
        <v>3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FQ333">
        <v>0</v>
      </c>
      <c r="FR333">
        <f t="shared" si="273"/>
        <v>0</v>
      </c>
      <c r="FS333">
        <v>0</v>
      </c>
      <c r="FX333">
        <v>0</v>
      </c>
      <c r="FY333">
        <v>0</v>
      </c>
      <c r="GA333" t="s">
        <v>3</v>
      </c>
      <c r="GD333">
        <v>1</v>
      </c>
      <c r="GF333">
        <v>-304821490</v>
      </c>
      <c r="GG333">
        <v>2</v>
      </c>
      <c r="GH333">
        <v>1</v>
      </c>
      <c r="GI333">
        <v>-2</v>
      </c>
      <c r="GJ333">
        <v>0</v>
      </c>
      <c r="GK333">
        <v>0</v>
      </c>
      <c r="GL333">
        <f t="shared" si="274"/>
        <v>0</v>
      </c>
      <c r="GM333">
        <f t="shared" si="275"/>
        <v>0</v>
      </c>
      <c r="GN333">
        <f t="shared" si="276"/>
        <v>0</v>
      </c>
      <c r="GO333">
        <f t="shared" si="277"/>
        <v>0</v>
      </c>
      <c r="GP333">
        <f t="shared" si="278"/>
        <v>0</v>
      </c>
      <c r="GR333">
        <v>0</v>
      </c>
      <c r="GS333">
        <v>3</v>
      </c>
      <c r="GT333">
        <v>0</v>
      </c>
      <c r="GU333" t="s">
        <v>3</v>
      </c>
      <c r="GV333">
        <f t="shared" si="279"/>
        <v>0</v>
      </c>
      <c r="GW333">
        <v>1</v>
      </c>
      <c r="GX333">
        <f t="shared" si="280"/>
        <v>0</v>
      </c>
      <c r="HA333">
        <v>0</v>
      </c>
      <c r="HB333">
        <v>0</v>
      </c>
      <c r="HC333">
        <f t="shared" si="281"/>
        <v>0</v>
      </c>
      <c r="HE333" t="s">
        <v>3</v>
      </c>
      <c r="HF333" t="s">
        <v>3</v>
      </c>
      <c r="HM333" t="s">
        <v>3</v>
      </c>
      <c r="IK333">
        <v>0</v>
      </c>
    </row>
    <row r="334" spans="1:245">
      <c r="A334">
        <v>17</v>
      </c>
      <c r="B334">
        <v>1</v>
      </c>
      <c r="C334">
        <f>ROW(SmtRes!A344)</f>
        <v>344</v>
      </c>
      <c r="D334">
        <f>ROW(EtalonRes!A330)</f>
        <v>330</v>
      </c>
      <c r="E334" t="s">
        <v>35</v>
      </c>
      <c r="F334" t="s">
        <v>36</v>
      </c>
      <c r="G334" t="s">
        <v>37</v>
      </c>
      <c r="H334" t="s">
        <v>38</v>
      </c>
      <c r="I334">
        <f>ROUND(17.8/100,9)</f>
        <v>0.17799999999999999</v>
      </c>
      <c r="J334">
        <v>0</v>
      </c>
      <c r="K334">
        <f>ROUND(17.8/100,9)</f>
        <v>0.17799999999999999</v>
      </c>
      <c r="O334">
        <f t="shared" si="242"/>
        <v>533.44000000000005</v>
      </c>
      <c r="P334">
        <f t="shared" si="243"/>
        <v>0</v>
      </c>
      <c r="Q334">
        <f t="shared" si="244"/>
        <v>10.8</v>
      </c>
      <c r="R334">
        <f t="shared" si="245"/>
        <v>10.35</v>
      </c>
      <c r="S334">
        <f t="shared" si="246"/>
        <v>522.64</v>
      </c>
      <c r="T334">
        <f t="shared" si="247"/>
        <v>0</v>
      </c>
      <c r="U334">
        <f t="shared" si="248"/>
        <v>2.0274200000000002</v>
      </c>
      <c r="V334">
        <f t="shared" si="249"/>
        <v>2.3140000000000001E-2</v>
      </c>
      <c r="W334">
        <f t="shared" si="250"/>
        <v>0</v>
      </c>
      <c r="X334">
        <f t="shared" si="251"/>
        <v>362.43</v>
      </c>
      <c r="Y334">
        <f t="shared" si="252"/>
        <v>287.81</v>
      </c>
      <c r="AA334">
        <v>35863109</v>
      </c>
      <c r="AB334">
        <f t="shared" si="253"/>
        <v>92.9</v>
      </c>
      <c r="AC334">
        <f t="shared" si="254"/>
        <v>0</v>
      </c>
      <c r="AD334">
        <f t="shared" si="255"/>
        <v>4.0599999999999996</v>
      </c>
      <c r="AE334">
        <f t="shared" si="256"/>
        <v>1.76</v>
      </c>
      <c r="AF334">
        <f t="shared" si="257"/>
        <v>88.84</v>
      </c>
      <c r="AG334">
        <f t="shared" si="258"/>
        <v>0</v>
      </c>
      <c r="AH334">
        <f t="shared" si="259"/>
        <v>11.39</v>
      </c>
      <c r="AI334">
        <f t="shared" si="260"/>
        <v>0.13</v>
      </c>
      <c r="AJ334">
        <f t="shared" si="261"/>
        <v>0</v>
      </c>
      <c r="AK334">
        <v>92.9</v>
      </c>
      <c r="AL334">
        <v>0</v>
      </c>
      <c r="AM334">
        <v>4.0599999999999996</v>
      </c>
      <c r="AN334">
        <v>1.76</v>
      </c>
      <c r="AO334">
        <v>88.84</v>
      </c>
      <c r="AP334">
        <v>0</v>
      </c>
      <c r="AQ334">
        <v>11.39</v>
      </c>
      <c r="AR334">
        <v>0.13</v>
      </c>
      <c r="AS334">
        <v>0</v>
      </c>
      <c r="AT334">
        <v>68</v>
      </c>
      <c r="AU334">
        <v>54</v>
      </c>
      <c r="AV334">
        <v>1</v>
      </c>
      <c r="AW334">
        <v>1</v>
      </c>
      <c r="AZ334">
        <v>1</v>
      </c>
      <c r="BA334">
        <v>33.049999999999997</v>
      </c>
      <c r="BB334">
        <v>14.94</v>
      </c>
      <c r="BC334">
        <v>1</v>
      </c>
      <c r="BD334" t="s">
        <v>3</v>
      </c>
      <c r="BE334" t="s">
        <v>3</v>
      </c>
      <c r="BF334" t="s">
        <v>3</v>
      </c>
      <c r="BG334" t="s">
        <v>3</v>
      </c>
      <c r="BH334">
        <v>0</v>
      </c>
      <c r="BI334">
        <v>1</v>
      </c>
      <c r="BJ334" t="s">
        <v>39</v>
      </c>
      <c r="BM334">
        <v>57001</v>
      </c>
      <c r="BN334">
        <v>0</v>
      </c>
      <c r="BO334" t="s">
        <v>36</v>
      </c>
      <c r="BP334">
        <v>1</v>
      </c>
      <c r="BQ334">
        <v>6</v>
      </c>
      <c r="BR334">
        <v>0</v>
      </c>
      <c r="BS334">
        <v>33.049999999999997</v>
      </c>
      <c r="BT334">
        <v>1</v>
      </c>
      <c r="BU334">
        <v>1</v>
      </c>
      <c r="BV334">
        <v>1</v>
      </c>
      <c r="BW334">
        <v>1</v>
      </c>
      <c r="BX334">
        <v>1</v>
      </c>
      <c r="BY334" t="s">
        <v>3</v>
      </c>
      <c r="BZ334">
        <v>80</v>
      </c>
      <c r="CA334">
        <v>68</v>
      </c>
      <c r="CB334" t="s">
        <v>3</v>
      </c>
      <c r="CE334">
        <v>0</v>
      </c>
      <c r="CF334">
        <v>0</v>
      </c>
      <c r="CG334">
        <v>0</v>
      </c>
      <c r="CM334">
        <v>0</v>
      </c>
      <c r="CN334" t="s">
        <v>3</v>
      </c>
      <c r="CO334">
        <v>0</v>
      </c>
      <c r="CP334">
        <f t="shared" si="262"/>
        <v>533.43999999999994</v>
      </c>
      <c r="CQ334">
        <f t="shared" si="263"/>
        <v>0</v>
      </c>
      <c r="CR334">
        <f t="shared" si="264"/>
        <v>60.656399999999991</v>
      </c>
      <c r="CS334">
        <f t="shared" si="265"/>
        <v>58.167999999999992</v>
      </c>
      <c r="CT334">
        <f t="shared" si="266"/>
        <v>2936.1619999999998</v>
      </c>
      <c r="CU334">
        <f t="shared" si="267"/>
        <v>0</v>
      </c>
      <c r="CV334">
        <f t="shared" si="268"/>
        <v>11.39</v>
      </c>
      <c r="CW334">
        <f t="shared" si="269"/>
        <v>0.13</v>
      </c>
      <c r="CX334">
        <f t="shared" si="270"/>
        <v>0</v>
      </c>
      <c r="CY334">
        <f t="shared" si="271"/>
        <v>362.4332</v>
      </c>
      <c r="CZ334">
        <f t="shared" si="272"/>
        <v>287.81459999999998</v>
      </c>
      <c r="DC334" t="s">
        <v>3</v>
      </c>
      <c r="DD334" t="s">
        <v>3</v>
      </c>
      <c r="DE334" t="s">
        <v>3</v>
      </c>
      <c r="DF334" t="s">
        <v>3</v>
      </c>
      <c r="DG334" t="s">
        <v>3</v>
      </c>
      <c r="DH334" t="s">
        <v>3</v>
      </c>
      <c r="DI334" t="s">
        <v>3</v>
      </c>
      <c r="DJ334" t="s">
        <v>3</v>
      </c>
      <c r="DK334" t="s">
        <v>3</v>
      </c>
      <c r="DL334" t="s">
        <v>3</v>
      </c>
      <c r="DM334" t="s">
        <v>3</v>
      </c>
      <c r="DN334">
        <v>0</v>
      </c>
      <c r="DO334">
        <v>0</v>
      </c>
      <c r="DP334">
        <v>1</v>
      </c>
      <c r="DQ334">
        <v>1</v>
      </c>
      <c r="DU334">
        <v>1013</v>
      </c>
      <c r="DV334" t="s">
        <v>38</v>
      </c>
      <c r="DW334" t="s">
        <v>38</v>
      </c>
      <c r="DX334">
        <v>1</v>
      </c>
      <c r="DZ334" t="s">
        <v>3</v>
      </c>
      <c r="EA334" t="s">
        <v>3</v>
      </c>
      <c r="EB334" t="s">
        <v>3</v>
      </c>
      <c r="EC334" t="s">
        <v>3</v>
      </c>
      <c r="EE334">
        <v>29085590</v>
      </c>
      <c r="EF334">
        <v>6</v>
      </c>
      <c r="EG334" t="s">
        <v>22</v>
      </c>
      <c r="EH334">
        <v>0</v>
      </c>
      <c r="EI334" t="s">
        <v>3</v>
      </c>
      <c r="EJ334">
        <v>1</v>
      </c>
      <c r="EK334">
        <v>57001</v>
      </c>
      <c r="EL334" t="s">
        <v>23</v>
      </c>
      <c r="EM334" t="s">
        <v>24</v>
      </c>
      <c r="EO334" t="s">
        <v>3</v>
      </c>
      <c r="EQ334">
        <v>0</v>
      </c>
      <c r="ER334">
        <v>92.9</v>
      </c>
      <c r="ES334">
        <v>0</v>
      </c>
      <c r="ET334">
        <v>4.0599999999999996</v>
      </c>
      <c r="EU334">
        <v>1.76</v>
      </c>
      <c r="EV334">
        <v>88.84</v>
      </c>
      <c r="EW334">
        <v>11.39</v>
      </c>
      <c r="EX334">
        <v>0.13</v>
      </c>
      <c r="EY334">
        <v>0</v>
      </c>
      <c r="FQ334">
        <v>0</v>
      </c>
      <c r="FR334">
        <f t="shared" si="273"/>
        <v>0</v>
      </c>
      <c r="FS334">
        <v>0</v>
      </c>
      <c r="FV334" t="s">
        <v>25</v>
      </c>
      <c r="FW334" t="s">
        <v>26</v>
      </c>
      <c r="FX334">
        <v>80</v>
      </c>
      <c r="FY334">
        <v>68</v>
      </c>
      <c r="GA334" t="s">
        <v>3</v>
      </c>
      <c r="GD334">
        <v>1</v>
      </c>
      <c r="GF334">
        <v>-1629810845</v>
      </c>
      <c r="GG334">
        <v>2</v>
      </c>
      <c r="GH334">
        <v>1</v>
      </c>
      <c r="GI334">
        <v>2</v>
      </c>
      <c r="GJ334">
        <v>0</v>
      </c>
      <c r="GK334">
        <v>0</v>
      </c>
      <c r="GL334">
        <f t="shared" si="274"/>
        <v>0</v>
      </c>
      <c r="GM334">
        <f t="shared" si="275"/>
        <v>1183.68</v>
      </c>
      <c r="GN334">
        <f t="shared" si="276"/>
        <v>1183.68</v>
      </c>
      <c r="GO334">
        <f t="shared" si="277"/>
        <v>0</v>
      </c>
      <c r="GP334">
        <f t="shared" si="278"/>
        <v>0</v>
      </c>
      <c r="GR334">
        <v>0</v>
      </c>
      <c r="GS334">
        <v>3</v>
      </c>
      <c r="GT334">
        <v>0</v>
      </c>
      <c r="GU334" t="s">
        <v>3</v>
      </c>
      <c r="GV334">
        <f t="shared" si="279"/>
        <v>0</v>
      </c>
      <c r="GW334">
        <v>1</v>
      </c>
      <c r="GX334">
        <f t="shared" si="280"/>
        <v>0</v>
      </c>
      <c r="HA334">
        <v>0</v>
      </c>
      <c r="HB334">
        <v>0</v>
      </c>
      <c r="HC334">
        <f t="shared" si="281"/>
        <v>0</v>
      </c>
      <c r="HE334" t="s">
        <v>3</v>
      </c>
      <c r="HF334" t="s">
        <v>3</v>
      </c>
      <c r="HM334" t="s">
        <v>3</v>
      </c>
      <c r="IK334">
        <v>0</v>
      </c>
    </row>
    <row r="335" spans="1:245">
      <c r="A335">
        <v>18</v>
      </c>
      <c r="B335">
        <v>1</v>
      </c>
      <c r="C335">
        <v>344</v>
      </c>
      <c r="E335" t="s">
        <v>40</v>
      </c>
      <c r="F335" t="s">
        <v>28</v>
      </c>
      <c r="G335" t="s">
        <v>29</v>
      </c>
      <c r="H335" t="s">
        <v>30</v>
      </c>
      <c r="I335">
        <f>I334*J335</f>
        <v>8.3659999999999998E-2</v>
      </c>
      <c r="J335">
        <v>0.47000000000000003</v>
      </c>
      <c r="K335">
        <v>0.47</v>
      </c>
      <c r="O335">
        <f t="shared" si="242"/>
        <v>0</v>
      </c>
      <c r="P335">
        <f t="shared" si="243"/>
        <v>0</v>
      </c>
      <c r="Q335">
        <f t="shared" si="244"/>
        <v>0</v>
      </c>
      <c r="R335">
        <f t="shared" si="245"/>
        <v>0</v>
      </c>
      <c r="S335">
        <f t="shared" si="246"/>
        <v>0</v>
      </c>
      <c r="T335">
        <f t="shared" si="247"/>
        <v>0</v>
      </c>
      <c r="U335">
        <f t="shared" si="248"/>
        <v>0</v>
      </c>
      <c r="V335">
        <f t="shared" si="249"/>
        <v>0</v>
      </c>
      <c r="W335">
        <f t="shared" si="250"/>
        <v>0</v>
      </c>
      <c r="X335">
        <f t="shared" si="251"/>
        <v>0</v>
      </c>
      <c r="Y335">
        <f t="shared" si="252"/>
        <v>0</v>
      </c>
      <c r="AA335">
        <v>35863109</v>
      </c>
      <c r="AB335">
        <f t="shared" si="253"/>
        <v>0</v>
      </c>
      <c r="AC335">
        <f t="shared" si="254"/>
        <v>0</v>
      </c>
      <c r="AD335">
        <f t="shared" si="255"/>
        <v>0</v>
      </c>
      <c r="AE335">
        <f t="shared" si="256"/>
        <v>0</v>
      </c>
      <c r="AF335">
        <f t="shared" si="257"/>
        <v>0</v>
      </c>
      <c r="AG335">
        <f t="shared" si="258"/>
        <v>0</v>
      </c>
      <c r="AH335">
        <f t="shared" si="259"/>
        <v>0</v>
      </c>
      <c r="AI335">
        <f t="shared" si="260"/>
        <v>0</v>
      </c>
      <c r="AJ335">
        <f t="shared" si="261"/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1</v>
      </c>
      <c r="AW335">
        <v>1</v>
      </c>
      <c r="AZ335">
        <v>1</v>
      </c>
      <c r="BA335">
        <v>1</v>
      </c>
      <c r="BB335">
        <v>1</v>
      </c>
      <c r="BC335">
        <v>1</v>
      </c>
      <c r="BD335" t="s">
        <v>3</v>
      </c>
      <c r="BE335" t="s">
        <v>3</v>
      </c>
      <c r="BF335" t="s">
        <v>3</v>
      </c>
      <c r="BG335" t="s">
        <v>3</v>
      </c>
      <c r="BH335">
        <v>3</v>
      </c>
      <c r="BI335">
        <v>2</v>
      </c>
      <c r="BJ335" t="s">
        <v>31</v>
      </c>
      <c r="BM335">
        <v>500002</v>
      </c>
      <c r="BN335">
        <v>0</v>
      </c>
      <c r="BO335" t="s">
        <v>3</v>
      </c>
      <c r="BP335">
        <v>0</v>
      </c>
      <c r="BQ335">
        <v>12</v>
      </c>
      <c r="BR335">
        <v>0</v>
      </c>
      <c r="BS335">
        <v>1</v>
      </c>
      <c r="BT335">
        <v>1</v>
      </c>
      <c r="BU335">
        <v>1</v>
      </c>
      <c r="BV335">
        <v>1</v>
      </c>
      <c r="BW335">
        <v>1</v>
      </c>
      <c r="BX335">
        <v>1</v>
      </c>
      <c r="BY335" t="s">
        <v>3</v>
      </c>
      <c r="BZ335">
        <v>0</v>
      </c>
      <c r="CA335">
        <v>0</v>
      </c>
      <c r="CB335" t="s">
        <v>3</v>
      </c>
      <c r="CE335">
        <v>0</v>
      </c>
      <c r="CF335">
        <v>0</v>
      </c>
      <c r="CG335">
        <v>0</v>
      </c>
      <c r="CM335">
        <v>0</v>
      </c>
      <c r="CN335" t="s">
        <v>3</v>
      </c>
      <c r="CO335">
        <v>0</v>
      </c>
      <c r="CP335">
        <f t="shared" si="262"/>
        <v>0</v>
      </c>
      <c r="CQ335">
        <f t="shared" si="263"/>
        <v>0</v>
      </c>
      <c r="CR335">
        <f t="shared" si="264"/>
        <v>0</v>
      </c>
      <c r="CS335">
        <f t="shared" si="265"/>
        <v>0</v>
      </c>
      <c r="CT335">
        <f t="shared" si="266"/>
        <v>0</v>
      </c>
      <c r="CU335">
        <f t="shared" si="267"/>
        <v>0</v>
      </c>
      <c r="CV335">
        <f t="shared" si="268"/>
        <v>0</v>
      </c>
      <c r="CW335">
        <f t="shared" si="269"/>
        <v>0</v>
      </c>
      <c r="CX335">
        <f t="shared" si="270"/>
        <v>0</v>
      </c>
      <c r="CY335">
        <f t="shared" si="271"/>
        <v>0</v>
      </c>
      <c r="CZ335">
        <f t="shared" si="272"/>
        <v>0</v>
      </c>
      <c r="DC335" t="s">
        <v>3</v>
      </c>
      <c r="DD335" t="s">
        <v>3</v>
      </c>
      <c r="DE335" t="s">
        <v>3</v>
      </c>
      <c r="DF335" t="s">
        <v>3</v>
      </c>
      <c r="DG335" t="s">
        <v>3</v>
      </c>
      <c r="DH335" t="s">
        <v>3</v>
      </c>
      <c r="DI335" t="s">
        <v>3</v>
      </c>
      <c r="DJ335" t="s">
        <v>3</v>
      </c>
      <c r="DK335" t="s">
        <v>3</v>
      </c>
      <c r="DL335" t="s">
        <v>3</v>
      </c>
      <c r="DM335" t="s">
        <v>3</v>
      </c>
      <c r="DN335">
        <v>0</v>
      </c>
      <c r="DO335">
        <v>0</v>
      </c>
      <c r="DP335">
        <v>1</v>
      </c>
      <c r="DQ335">
        <v>1</v>
      </c>
      <c r="DU335">
        <v>1009</v>
      </c>
      <c r="DV335" t="s">
        <v>30</v>
      </c>
      <c r="DW335" t="s">
        <v>30</v>
      </c>
      <c r="DX335">
        <v>1000</v>
      </c>
      <c r="DZ335" t="s">
        <v>3</v>
      </c>
      <c r="EA335" t="s">
        <v>3</v>
      </c>
      <c r="EB335" t="s">
        <v>3</v>
      </c>
      <c r="EC335" t="s">
        <v>3</v>
      </c>
      <c r="EE335">
        <v>29085444</v>
      </c>
      <c r="EF335">
        <v>12</v>
      </c>
      <c r="EG335" t="s">
        <v>32</v>
      </c>
      <c r="EH335">
        <v>0</v>
      </c>
      <c r="EI335" t="s">
        <v>3</v>
      </c>
      <c r="EJ335">
        <v>2</v>
      </c>
      <c r="EK335">
        <v>500002</v>
      </c>
      <c r="EL335" t="s">
        <v>33</v>
      </c>
      <c r="EM335" t="s">
        <v>34</v>
      </c>
      <c r="EO335" t="s">
        <v>3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FQ335">
        <v>0</v>
      </c>
      <c r="FR335">
        <f t="shared" si="273"/>
        <v>0</v>
      </c>
      <c r="FS335">
        <v>0</v>
      </c>
      <c r="FX335">
        <v>0</v>
      </c>
      <c r="FY335">
        <v>0</v>
      </c>
      <c r="GA335" t="s">
        <v>3</v>
      </c>
      <c r="GD335">
        <v>1</v>
      </c>
      <c r="GF335">
        <v>-304821490</v>
      </c>
      <c r="GG335">
        <v>2</v>
      </c>
      <c r="GH335">
        <v>1</v>
      </c>
      <c r="GI335">
        <v>-2</v>
      </c>
      <c r="GJ335">
        <v>0</v>
      </c>
      <c r="GK335">
        <v>0</v>
      </c>
      <c r="GL335">
        <f t="shared" si="274"/>
        <v>0</v>
      </c>
      <c r="GM335">
        <f t="shared" si="275"/>
        <v>0</v>
      </c>
      <c r="GN335">
        <f t="shared" si="276"/>
        <v>0</v>
      </c>
      <c r="GO335">
        <f t="shared" si="277"/>
        <v>0</v>
      </c>
      <c r="GP335">
        <f t="shared" si="278"/>
        <v>0</v>
      </c>
      <c r="GR335">
        <v>0</v>
      </c>
      <c r="GS335">
        <v>0</v>
      </c>
      <c r="GT335">
        <v>0</v>
      </c>
      <c r="GU335" t="s">
        <v>3</v>
      </c>
      <c r="GV335">
        <f t="shared" si="279"/>
        <v>0</v>
      </c>
      <c r="GW335">
        <v>1</v>
      </c>
      <c r="GX335">
        <f t="shared" si="280"/>
        <v>0</v>
      </c>
      <c r="HA335">
        <v>0</v>
      </c>
      <c r="HB335">
        <v>0</v>
      </c>
      <c r="HC335">
        <f t="shared" si="281"/>
        <v>0</v>
      </c>
      <c r="HE335" t="s">
        <v>3</v>
      </c>
      <c r="HF335" t="s">
        <v>3</v>
      </c>
      <c r="HM335" t="s">
        <v>3</v>
      </c>
      <c r="IK335">
        <v>0</v>
      </c>
    </row>
    <row r="336" spans="1:245">
      <c r="A336">
        <v>17</v>
      </c>
      <c r="B336">
        <v>1</v>
      </c>
      <c r="C336">
        <f>ROW(SmtRes!A346)</f>
        <v>346</v>
      </c>
      <c r="D336">
        <f>ROW(EtalonRes!A332)</f>
        <v>332</v>
      </c>
      <c r="E336" t="s">
        <v>41</v>
      </c>
      <c r="F336" t="s">
        <v>50</v>
      </c>
      <c r="G336" t="s">
        <v>51</v>
      </c>
      <c r="H336" t="s">
        <v>52</v>
      </c>
      <c r="I336">
        <f>ROUND(17/100,9)</f>
        <v>0.17</v>
      </c>
      <c r="J336">
        <v>0</v>
      </c>
      <c r="K336">
        <f>ROUND(17/100,9)</f>
        <v>0.17</v>
      </c>
      <c r="O336">
        <f t="shared" si="242"/>
        <v>165.24</v>
      </c>
      <c r="P336">
        <f t="shared" si="243"/>
        <v>0</v>
      </c>
      <c r="Q336">
        <f t="shared" si="244"/>
        <v>0</v>
      </c>
      <c r="R336">
        <f t="shared" si="245"/>
        <v>0</v>
      </c>
      <c r="S336">
        <f t="shared" si="246"/>
        <v>165.24</v>
      </c>
      <c r="T336">
        <f t="shared" si="247"/>
        <v>0</v>
      </c>
      <c r="U336">
        <f t="shared" si="248"/>
        <v>0.64090000000000003</v>
      </c>
      <c r="V336">
        <f t="shared" si="249"/>
        <v>0</v>
      </c>
      <c r="W336">
        <f t="shared" si="250"/>
        <v>0</v>
      </c>
      <c r="X336">
        <f t="shared" si="251"/>
        <v>112.36</v>
      </c>
      <c r="Y336">
        <f t="shared" si="252"/>
        <v>89.23</v>
      </c>
      <c r="AA336">
        <v>35863109</v>
      </c>
      <c r="AB336">
        <f t="shared" si="253"/>
        <v>29.41</v>
      </c>
      <c r="AC336">
        <f t="shared" si="254"/>
        <v>0</v>
      </c>
      <c r="AD336">
        <f t="shared" si="255"/>
        <v>0</v>
      </c>
      <c r="AE336">
        <f t="shared" si="256"/>
        <v>0</v>
      </c>
      <c r="AF336">
        <f t="shared" si="257"/>
        <v>29.41</v>
      </c>
      <c r="AG336">
        <f t="shared" si="258"/>
        <v>0</v>
      </c>
      <c r="AH336">
        <f t="shared" si="259"/>
        <v>3.77</v>
      </c>
      <c r="AI336">
        <f t="shared" si="260"/>
        <v>0</v>
      </c>
      <c r="AJ336">
        <f t="shared" si="261"/>
        <v>0</v>
      </c>
      <c r="AK336">
        <v>29.41</v>
      </c>
      <c r="AL336">
        <v>0</v>
      </c>
      <c r="AM336">
        <v>0</v>
      </c>
      <c r="AN336">
        <v>0</v>
      </c>
      <c r="AO336">
        <v>29.41</v>
      </c>
      <c r="AP336">
        <v>0</v>
      </c>
      <c r="AQ336">
        <v>3.77</v>
      </c>
      <c r="AR336">
        <v>0</v>
      </c>
      <c r="AS336">
        <v>0</v>
      </c>
      <c r="AT336">
        <v>68</v>
      </c>
      <c r="AU336">
        <v>54</v>
      </c>
      <c r="AV336">
        <v>1</v>
      </c>
      <c r="AW336">
        <v>1</v>
      </c>
      <c r="AZ336">
        <v>1</v>
      </c>
      <c r="BA336">
        <v>33.049999999999997</v>
      </c>
      <c r="BB336">
        <v>1</v>
      </c>
      <c r="BC336">
        <v>1</v>
      </c>
      <c r="BD336" t="s">
        <v>3</v>
      </c>
      <c r="BE336" t="s">
        <v>3</v>
      </c>
      <c r="BF336" t="s">
        <v>3</v>
      </c>
      <c r="BG336" t="s">
        <v>3</v>
      </c>
      <c r="BH336">
        <v>0</v>
      </c>
      <c r="BI336">
        <v>1</v>
      </c>
      <c r="BJ336" t="s">
        <v>53</v>
      </c>
      <c r="BM336">
        <v>57001</v>
      </c>
      <c r="BN336">
        <v>0</v>
      </c>
      <c r="BO336" t="s">
        <v>50</v>
      </c>
      <c r="BP336">
        <v>1</v>
      </c>
      <c r="BQ336">
        <v>6</v>
      </c>
      <c r="BR336">
        <v>0</v>
      </c>
      <c r="BS336">
        <v>33.049999999999997</v>
      </c>
      <c r="BT336">
        <v>1</v>
      </c>
      <c r="BU336">
        <v>1</v>
      </c>
      <c r="BV336">
        <v>1</v>
      </c>
      <c r="BW336">
        <v>1</v>
      </c>
      <c r="BX336">
        <v>1</v>
      </c>
      <c r="BY336" t="s">
        <v>3</v>
      </c>
      <c r="BZ336">
        <v>80</v>
      </c>
      <c r="CA336">
        <v>68</v>
      </c>
      <c r="CB336" t="s">
        <v>3</v>
      </c>
      <c r="CE336">
        <v>0</v>
      </c>
      <c r="CF336">
        <v>0</v>
      </c>
      <c r="CG336">
        <v>0</v>
      </c>
      <c r="CM336">
        <v>0</v>
      </c>
      <c r="CN336" t="s">
        <v>3</v>
      </c>
      <c r="CO336">
        <v>0</v>
      </c>
      <c r="CP336">
        <f t="shared" si="262"/>
        <v>165.24</v>
      </c>
      <c r="CQ336">
        <f t="shared" si="263"/>
        <v>0</v>
      </c>
      <c r="CR336">
        <f t="shared" si="264"/>
        <v>0</v>
      </c>
      <c r="CS336">
        <f t="shared" si="265"/>
        <v>0</v>
      </c>
      <c r="CT336">
        <f t="shared" si="266"/>
        <v>972.00049999999987</v>
      </c>
      <c r="CU336">
        <f t="shared" si="267"/>
        <v>0</v>
      </c>
      <c r="CV336">
        <f t="shared" si="268"/>
        <v>3.77</v>
      </c>
      <c r="CW336">
        <f t="shared" si="269"/>
        <v>0</v>
      </c>
      <c r="CX336">
        <f t="shared" si="270"/>
        <v>0</v>
      </c>
      <c r="CY336">
        <f t="shared" si="271"/>
        <v>112.36319999999999</v>
      </c>
      <c r="CZ336">
        <f t="shared" si="272"/>
        <v>89.229600000000005</v>
      </c>
      <c r="DC336" t="s">
        <v>3</v>
      </c>
      <c r="DD336" t="s">
        <v>3</v>
      </c>
      <c r="DE336" t="s">
        <v>3</v>
      </c>
      <c r="DF336" t="s">
        <v>3</v>
      </c>
      <c r="DG336" t="s">
        <v>3</v>
      </c>
      <c r="DH336" t="s">
        <v>3</v>
      </c>
      <c r="DI336" t="s">
        <v>3</v>
      </c>
      <c r="DJ336" t="s">
        <v>3</v>
      </c>
      <c r="DK336" t="s">
        <v>3</v>
      </c>
      <c r="DL336" t="s">
        <v>3</v>
      </c>
      <c r="DM336" t="s">
        <v>3</v>
      </c>
      <c r="DN336">
        <v>0</v>
      </c>
      <c r="DO336">
        <v>0</v>
      </c>
      <c r="DP336">
        <v>1</v>
      </c>
      <c r="DQ336">
        <v>1</v>
      </c>
      <c r="DU336">
        <v>1013</v>
      </c>
      <c r="DV336" t="s">
        <v>52</v>
      </c>
      <c r="DW336" t="s">
        <v>52</v>
      </c>
      <c r="DX336">
        <v>1</v>
      </c>
      <c r="DZ336" t="s">
        <v>3</v>
      </c>
      <c r="EA336" t="s">
        <v>3</v>
      </c>
      <c r="EB336" t="s">
        <v>3</v>
      </c>
      <c r="EC336" t="s">
        <v>3</v>
      </c>
      <c r="EE336">
        <v>29085590</v>
      </c>
      <c r="EF336">
        <v>6</v>
      </c>
      <c r="EG336" t="s">
        <v>22</v>
      </c>
      <c r="EH336">
        <v>0</v>
      </c>
      <c r="EI336" t="s">
        <v>3</v>
      </c>
      <c r="EJ336">
        <v>1</v>
      </c>
      <c r="EK336">
        <v>57001</v>
      </c>
      <c r="EL336" t="s">
        <v>23</v>
      </c>
      <c r="EM336" t="s">
        <v>24</v>
      </c>
      <c r="EO336" t="s">
        <v>3</v>
      </c>
      <c r="EQ336">
        <v>0</v>
      </c>
      <c r="ER336">
        <v>29.41</v>
      </c>
      <c r="ES336">
        <v>0</v>
      </c>
      <c r="ET336">
        <v>0</v>
      </c>
      <c r="EU336">
        <v>0</v>
      </c>
      <c r="EV336">
        <v>29.41</v>
      </c>
      <c r="EW336">
        <v>3.77</v>
      </c>
      <c r="EX336">
        <v>0</v>
      </c>
      <c r="EY336">
        <v>0</v>
      </c>
      <c r="FQ336">
        <v>0</v>
      </c>
      <c r="FR336">
        <f t="shared" si="273"/>
        <v>0</v>
      </c>
      <c r="FS336">
        <v>0</v>
      </c>
      <c r="FV336" t="s">
        <v>25</v>
      </c>
      <c r="FW336" t="s">
        <v>26</v>
      </c>
      <c r="FX336">
        <v>80</v>
      </c>
      <c r="FY336">
        <v>68</v>
      </c>
      <c r="GA336" t="s">
        <v>3</v>
      </c>
      <c r="GD336">
        <v>1</v>
      </c>
      <c r="GF336">
        <v>1266291680</v>
      </c>
      <c r="GG336">
        <v>2</v>
      </c>
      <c r="GH336">
        <v>1</v>
      </c>
      <c r="GI336">
        <v>2</v>
      </c>
      <c r="GJ336">
        <v>0</v>
      </c>
      <c r="GK336">
        <v>0</v>
      </c>
      <c r="GL336">
        <f t="shared" si="274"/>
        <v>0</v>
      </c>
      <c r="GM336">
        <f t="shared" si="275"/>
        <v>366.83</v>
      </c>
      <c r="GN336">
        <f t="shared" si="276"/>
        <v>366.83</v>
      </c>
      <c r="GO336">
        <f t="shared" si="277"/>
        <v>0</v>
      </c>
      <c r="GP336">
        <f t="shared" si="278"/>
        <v>0</v>
      </c>
      <c r="GR336">
        <v>0</v>
      </c>
      <c r="GS336">
        <v>3</v>
      </c>
      <c r="GT336">
        <v>0</v>
      </c>
      <c r="GU336" t="s">
        <v>3</v>
      </c>
      <c r="GV336">
        <f t="shared" si="279"/>
        <v>0</v>
      </c>
      <c r="GW336">
        <v>1</v>
      </c>
      <c r="GX336">
        <f t="shared" si="280"/>
        <v>0</v>
      </c>
      <c r="HA336">
        <v>0</v>
      </c>
      <c r="HB336">
        <v>0</v>
      </c>
      <c r="HC336">
        <f t="shared" si="281"/>
        <v>0</v>
      </c>
      <c r="HE336" t="s">
        <v>3</v>
      </c>
      <c r="HF336" t="s">
        <v>3</v>
      </c>
      <c r="HM336" t="s">
        <v>3</v>
      </c>
      <c r="IK336">
        <v>0</v>
      </c>
    </row>
    <row r="337" spans="1:245">
      <c r="A337">
        <v>18</v>
      </c>
      <c r="B337">
        <v>1</v>
      </c>
      <c r="C337">
        <v>346</v>
      </c>
      <c r="E337" t="s">
        <v>48</v>
      </c>
      <c r="F337" t="s">
        <v>28</v>
      </c>
      <c r="G337" t="s">
        <v>29</v>
      </c>
      <c r="H337" t="s">
        <v>30</v>
      </c>
      <c r="I337">
        <f>I336*J337</f>
        <v>1.8700000000000001E-2</v>
      </c>
      <c r="J337">
        <v>0.11</v>
      </c>
      <c r="K337">
        <v>0.11</v>
      </c>
      <c r="O337">
        <f t="shared" si="242"/>
        <v>0</v>
      </c>
      <c r="P337">
        <f t="shared" si="243"/>
        <v>0</v>
      </c>
      <c r="Q337">
        <f t="shared" si="244"/>
        <v>0</v>
      </c>
      <c r="R337">
        <f t="shared" si="245"/>
        <v>0</v>
      </c>
      <c r="S337">
        <f t="shared" si="246"/>
        <v>0</v>
      </c>
      <c r="T337">
        <f t="shared" si="247"/>
        <v>0</v>
      </c>
      <c r="U337">
        <f t="shared" si="248"/>
        <v>0</v>
      </c>
      <c r="V337">
        <f t="shared" si="249"/>
        <v>0</v>
      </c>
      <c r="W337">
        <f t="shared" si="250"/>
        <v>0</v>
      </c>
      <c r="X337">
        <f t="shared" si="251"/>
        <v>0</v>
      </c>
      <c r="Y337">
        <f t="shared" si="252"/>
        <v>0</v>
      </c>
      <c r="AA337">
        <v>35863109</v>
      </c>
      <c r="AB337">
        <f t="shared" si="253"/>
        <v>0</v>
      </c>
      <c r="AC337">
        <f t="shared" si="254"/>
        <v>0</v>
      </c>
      <c r="AD337">
        <f t="shared" si="255"/>
        <v>0</v>
      </c>
      <c r="AE337">
        <f t="shared" si="256"/>
        <v>0</v>
      </c>
      <c r="AF337">
        <f t="shared" si="257"/>
        <v>0</v>
      </c>
      <c r="AG337">
        <f t="shared" si="258"/>
        <v>0</v>
      </c>
      <c r="AH337">
        <f t="shared" si="259"/>
        <v>0</v>
      </c>
      <c r="AI337">
        <f t="shared" si="260"/>
        <v>0</v>
      </c>
      <c r="AJ337">
        <f t="shared" si="261"/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1</v>
      </c>
      <c r="AW337">
        <v>1</v>
      </c>
      <c r="AZ337">
        <v>1</v>
      </c>
      <c r="BA337">
        <v>1</v>
      </c>
      <c r="BB337">
        <v>1</v>
      </c>
      <c r="BC337">
        <v>1</v>
      </c>
      <c r="BD337" t="s">
        <v>3</v>
      </c>
      <c r="BE337" t="s">
        <v>3</v>
      </c>
      <c r="BF337" t="s">
        <v>3</v>
      </c>
      <c r="BG337" t="s">
        <v>3</v>
      </c>
      <c r="BH337">
        <v>3</v>
      </c>
      <c r="BI337">
        <v>2</v>
      </c>
      <c r="BJ337" t="s">
        <v>31</v>
      </c>
      <c r="BM337">
        <v>500002</v>
      </c>
      <c r="BN337">
        <v>0</v>
      </c>
      <c r="BO337" t="s">
        <v>3</v>
      </c>
      <c r="BP337">
        <v>0</v>
      </c>
      <c r="BQ337">
        <v>12</v>
      </c>
      <c r="BR337">
        <v>0</v>
      </c>
      <c r="BS337">
        <v>1</v>
      </c>
      <c r="BT337">
        <v>1</v>
      </c>
      <c r="BU337">
        <v>1</v>
      </c>
      <c r="BV337">
        <v>1</v>
      </c>
      <c r="BW337">
        <v>1</v>
      </c>
      <c r="BX337">
        <v>1</v>
      </c>
      <c r="BY337" t="s">
        <v>3</v>
      </c>
      <c r="BZ337">
        <v>0</v>
      </c>
      <c r="CA337">
        <v>0</v>
      </c>
      <c r="CB337" t="s">
        <v>3</v>
      </c>
      <c r="CE337">
        <v>0</v>
      </c>
      <c r="CF337">
        <v>0</v>
      </c>
      <c r="CG337">
        <v>0</v>
      </c>
      <c r="CM337">
        <v>0</v>
      </c>
      <c r="CN337" t="s">
        <v>3</v>
      </c>
      <c r="CO337">
        <v>0</v>
      </c>
      <c r="CP337">
        <f t="shared" si="262"/>
        <v>0</v>
      </c>
      <c r="CQ337">
        <f t="shared" si="263"/>
        <v>0</v>
      </c>
      <c r="CR337">
        <f t="shared" si="264"/>
        <v>0</v>
      </c>
      <c r="CS337">
        <f t="shared" si="265"/>
        <v>0</v>
      </c>
      <c r="CT337">
        <f t="shared" si="266"/>
        <v>0</v>
      </c>
      <c r="CU337">
        <f t="shared" si="267"/>
        <v>0</v>
      </c>
      <c r="CV337">
        <f t="shared" si="268"/>
        <v>0</v>
      </c>
      <c r="CW337">
        <f t="shared" si="269"/>
        <v>0</v>
      </c>
      <c r="CX337">
        <f t="shared" si="270"/>
        <v>0</v>
      </c>
      <c r="CY337">
        <f t="shared" si="271"/>
        <v>0</v>
      </c>
      <c r="CZ337">
        <f t="shared" si="272"/>
        <v>0</v>
      </c>
      <c r="DC337" t="s">
        <v>3</v>
      </c>
      <c r="DD337" t="s">
        <v>3</v>
      </c>
      <c r="DE337" t="s">
        <v>3</v>
      </c>
      <c r="DF337" t="s">
        <v>3</v>
      </c>
      <c r="DG337" t="s">
        <v>3</v>
      </c>
      <c r="DH337" t="s">
        <v>3</v>
      </c>
      <c r="DI337" t="s">
        <v>3</v>
      </c>
      <c r="DJ337" t="s">
        <v>3</v>
      </c>
      <c r="DK337" t="s">
        <v>3</v>
      </c>
      <c r="DL337" t="s">
        <v>3</v>
      </c>
      <c r="DM337" t="s">
        <v>3</v>
      </c>
      <c r="DN337">
        <v>0</v>
      </c>
      <c r="DO337">
        <v>0</v>
      </c>
      <c r="DP337">
        <v>1</v>
      </c>
      <c r="DQ337">
        <v>1</v>
      </c>
      <c r="DU337">
        <v>1009</v>
      </c>
      <c r="DV337" t="s">
        <v>30</v>
      </c>
      <c r="DW337" t="s">
        <v>30</v>
      </c>
      <c r="DX337">
        <v>1000</v>
      </c>
      <c r="DZ337" t="s">
        <v>3</v>
      </c>
      <c r="EA337" t="s">
        <v>3</v>
      </c>
      <c r="EB337" t="s">
        <v>3</v>
      </c>
      <c r="EC337" t="s">
        <v>3</v>
      </c>
      <c r="EE337">
        <v>29085444</v>
      </c>
      <c r="EF337">
        <v>12</v>
      </c>
      <c r="EG337" t="s">
        <v>32</v>
      </c>
      <c r="EH337">
        <v>0</v>
      </c>
      <c r="EI337" t="s">
        <v>3</v>
      </c>
      <c r="EJ337">
        <v>2</v>
      </c>
      <c r="EK337">
        <v>500002</v>
      </c>
      <c r="EL337" t="s">
        <v>33</v>
      </c>
      <c r="EM337" t="s">
        <v>34</v>
      </c>
      <c r="EO337" t="s">
        <v>3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FQ337">
        <v>0</v>
      </c>
      <c r="FR337">
        <f t="shared" si="273"/>
        <v>0</v>
      </c>
      <c r="FS337">
        <v>0</v>
      </c>
      <c r="FX337">
        <v>0</v>
      </c>
      <c r="FY337">
        <v>0</v>
      </c>
      <c r="GA337" t="s">
        <v>3</v>
      </c>
      <c r="GD337">
        <v>1</v>
      </c>
      <c r="GF337">
        <v>-304821490</v>
      </c>
      <c r="GG337">
        <v>2</v>
      </c>
      <c r="GH337">
        <v>1</v>
      </c>
      <c r="GI337">
        <v>-2</v>
      </c>
      <c r="GJ337">
        <v>0</v>
      </c>
      <c r="GK337">
        <v>0</v>
      </c>
      <c r="GL337">
        <f t="shared" si="274"/>
        <v>0</v>
      </c>
      <c r="GM337">
        <f t="shared" si="275"/>
        <v>0</v>
      </c>
      <c r="GN337">
        <f t="shared" si="276"/>
        <v>0</v>
      </c>
      <c r="GO337">
        <f t="shared" si="277"/>
        <v>0</v>
      </c>
      <c r="GP337">
        <f t="shared" si="278"/>
        <v>0</v>
      </c>
      <c r="GR337">
        <v>0</v>
      </c>
      <c r="GS337">
        <v>0</v>
      </c>
      <c r="GT337">
        <v>0</v>
      </c>
      <c r="GU337" t="s">
        <v>3</v>
      </c>
      <c r="GV337">
        <f t="shared" si="279"/>
        <v>0</v>
      </c>
      <c r="GW337">
        <v>1</v>
      </c>
      <c r="GX337">
        <f t="shared" si="280"/>
        <v>0</v>
      </c>
      <c r="HA337">
        <v>0</v>
      </c>
      <c r="HB337">
        <v>0</v>
      </c>
      <c r="HC337">
        <f t="shared" si="281"/>
        <v>0</v>
      </c>
      <c r="HE337" t="s">
        <v>3</v>
      </c>
      <c r="HF337" t="s">
        <v>3</v>
      </c>
      <c r="HM337" t="s">
        <v>3</v>
      </c>
      <c r="IK337">
        <v>0</v>
      </c>
    </row>
    <row r="338" spans="1:245">
      <c r="A338">
        <v>17</v>
      </c>
      <c r="B338">
        <v>1</v>
      </c>
      <c r="C338">
        <f>ROW(SmtRes!A347)</f>
        <v>347</v>
      </c>
      <c r="D338">
        <f>ROW(EtalonRes!A333)</f>
        <v>333</v>
      </c>
      <c r="E338" t="s">
        <v>49</v>
      </c>
      <c r="F338" t="s">
        <v>56</v>
      </c>
      <c r="G338" t="s">
        <v>57</v>
      </c>
      <c r="H338" t="s">
        <v>58</v>
      </c>
      <c r="I338">
        <f>ROUND(4/100,9)</f>
        <v>0.04</v>
      </c>
      <c r="J338">
        <v>0</v>
      </c>
      <c r="K338">
        <f>ROUND(4/100,9)</f>
        <v>0.04</v>
      </c>
      <c r="O338">
        <f t="shared" si="242"/>
        <v>60.22</v>
      </c>
      <c r="P338">
        <f t="shared" si="243"/>
        <v>0</v>
      </c>
      <c r="Q338">
        <f t="shared" si="244"/>
        <v>0</v>
      </c>
      <c r="R338">
        <f t="shared" si="245"/>
        <v>0</v>
      </c>
      <c r="S338">
        <f t="shared" si="246"/>
        <v>60.22</v>
      </c>
      <c r="T338">
        <f t="shared" si="247"/>
        <v>0</v>
      </c>
      <c r="U338">
        <f t="shared" si="248"/>
        <v>0.2336</v>
      </c>
      <c r="V338">
        <f t="shared" si="249"/>
        <v>0</v>
      </c>
      <c r="W338">
        <f t="shared" si="250"/>
        <v>0</v>
      </c>
      <c r="X338">
        <f t="shared" si="251"/>
        <v>43.36</v>
      </c>
      <c r="Y338">
        <f t="shared" si="252"/>
        <v>31.31</v>
      </c>
      <c r="AA338">
        <v>35863109</v>
      </c>
      <c r="AB338">
        <f t="shared" si="253"/>
        <v>45.55</v>
      </c>
      <c r="AC338">
        <f t="shared" si="254"/>
        <v>0</v>
      </c>
      <c r="AD338">
        <f t="shared" si="255"/>
        <v>0</v>
      </c>
      <c r="AE338">
        <f t="shared" si="256"/>
        <v>0</v>
      </c>
      <c r="AF338">
        <f t="shared" si="257"/>
        <v>45.55</v>
      </c>
      <c r="AG338">
        <f t="shared" si="258"/>
        <v>0</v>
      </c>
      <c r="AH338">
        <f t="shared" si="259"/>
        <v>5.84</v>
      </c>
      <c r="AI338">
        <f t="shared" si="260"/>
        <v>0</v>
      </c>
      <c r="AJ338">
        <f t="shared" si="261"/>
        <v>0</v>
      </c>
      <c r="AK338">
        <v>45.55</v>
      </c>
      <c r="AL338">
        <v>0</v>
      </c>
      <c r="AM338">
        <v>0</v>
      </c>
      <c r="AN338">
        <v>0</v>
      </c>
      <c r="AO338">
        <v>45.55</v>
      </c>
      <c r="AP338">
        <v>0</v>
      </c>
      <c r="AQ338">
        <v>5.84</v>
      </c>
      <c r="AR338">
        <v>0</v>
      </c>
      <c r="AS338">
        <v>0</v>
      </c>
      <c r="AT338">
        <v>72</v>
      </c>
      <c r="AU338">
        <v>52</v>
      </c>
      <c r="AV338">
        <v>1</v>
      </c>
      <c r="AW338">
        <v>1</v>
      </c>
      <c r="AZ338">
        <v>1</v>
      </c>
      <c r="BA338">
        <v>33.049999999999997</v>
      </c>
      <c r="BB338">
        <v>1</v>
      </c>
      <c r="BC338">
        <v>1</v>
      </c>
      <c r="BD338" t="s">
        <v>3</v>
      </c>
      <c r="BE338" t="s">
        <v>3</v>
      </c>
      <c r="BF338" t="s">
        <v>3</v>
      </c>
      <c r="BG338" t="s">
        <v>3</v>
      </c>
      <c r="BH338">
        <v>0</v>
      </c>
      <c r="BI338">
        <v>1</v>
      </c>
      <c r="BJ338" t="s">
        <v>59</v>
      </c>
      <c r="BM338">
        <v>67001</v>
      </c>
      <c r="BN338">
        <v>0</v>
      </c>
      <c r="BO338" t="s">
        <v>56</v>
      </c>
      <c r="BP338">
        <v>1</v>
      </c>
      <c r="BQ338">
        <v>6</v>
      </c>
      <c r="BR338">
        <v>0</v>
      </c>
      <c r="BS338">
        <v>33.049999999999997</v>
      </c>
      <c r="BT338">
        <v>1</v>
      </c>
      <c r="BU338">
        <v>1</v>
      </c>
      <c r="BV338">
        <v>1</v>
      </c>
      <c r="BW338">
        <v>1</v>
      </c>
      <c r="BX338">
        <v>1</v>
      </c>
      <c r="BY338" t="s">
        <v>3</v>
      </c>
      <c r="BZ338">
        <v>85</v>
      </c>
      <c r="CA338">
        <v>65</v>
      </c>
      <c r="CB338" t="s">
        <v>3</v>
      </c>
      <c r="CE338">
        <v>0</v>
      </c>
      <c r="CF338">
        <v>0</v>
      </c>
      <c r="CG338">
        <v>0</v>
      </c>
      <c r="CM338">
        <v>0</v>
      </c>
      <c r="CN338" t="s">
        <v>3</v>
      </c>
      <c r="CO338">
        <v>0</v>
      </c>
      <c r="CP338">
        <f t="shared" si="262"/>
        <v>60.22</v>
      </c>
      <c r="CQ338">
        <f t="shared" si="263"/>
        <v>0</v>
      </c>
      <c r="CR338">
        <f t="shared" si="264"/>
        <v>0</v>
      </c>
      <c r="CS338">
        <f t="shared" si="265"/>
        <v>0</v>
      </c>
      <c r="CT338">
        <f t="shared" si="266"/>
        <v>1505.4274999999998</v>
      </c>
      <c r="CU338">
        <f t="shared" si="267"/>
        <v>0</v>
      </c>
      <c r="CV338">
        <f t="shared" si="268"/>
        <v>5.84</v>
      </c>
      <c r="CW338">
        <f t="shared" si="269"/>
        <v>0</v>
      </c>
      <c r="CX338">
        <f t="shared" si="270"/>
        <v>0</v>
      </c>
      <c r="CY338">
        <f t="shared" si="271"/>
        <v>43.358400000000003</v>
      </c>
      <c r="CZ338">
        <f t="shared" si="272"/>
        <v>31.314399999999999</v>
      </c>
      <c r="DC338" t="s">
        <v>3</v>
      </c>
      <c r="DD338" t="s">
        <v>3</v>
      </c>
      <c r="DE338" t="s">
        <v>3</v>
      </c>
      <c r="DF338" t="s">
        <v>3</v>
      </c>
      <c r="DG338" t="s">
        <v>3</v>
      </c>
      <c r="DH338" t="s">
        <v>3</v>
      </c>
      <c r="DI338" t="s">
        <v>3</v>
      </c>
      <c r="DJ338" t="s">
        <v>3</v>
      </c>
      <c r="DK338" t="s">
        <v>3</v>
      </c>
      <c r="DL338" t="s">
        <v>3</v>
      </c>
      <c r="DM338" t="s">
        <v>3</v>
      </c>
      <c r="DN338">
        <v>0</v>
      </c>
      <c r="DO338">
        <v>0</v>
      </c>
      <c r="DP338">
        <v>1</v>
      </c>
      <c r="DQ338">
        <v>1</v>
      </c>
      <c r="DU338">
        <v>1010</v>
      </c>
      <c r="DV338" t="s">
        <v>58</v>
      </c>
      <c r="DW338" t="s">
        <v>58</v>
      </c>
      <c r="DX338">
        <v>100</v>
      </c>
      <c r="DZ338" t="s">
        <v>3</v>
      </c>
      <c r="EA338" t="s">
        <v>3</v>
      </c>
      <c r="EB338" t="s">
        <v>3</v>
      </c>
      <c r="EC338" t="s">
        <v>3</v>
      </c>
      <c r="EE338">
        <v>29085636</v>
      </c>
      <c r="EF338">
        <v>6</v>
      </c>
      <c r="EG338" t="s">
        <v>22</v>
      </c>
      <c r="EH338">
        <v>0</v>
      </c>
      <c r="EI338" t="s">
        <v>3</v>
      </c>
      <c r="EJ338">
        <v>1</v>
      </c>
      <c r="EK338">
        <v>67001</v>
      </c>
      <c r="EL338" t="s">
        <v>60</v>
      </c>
      <c r="EM338" t="s">
        <v>61</v>
      </c>
      <c r="EO338" t="s">
        <v>3</v>
      </c>
      <c r="EQ338">
        <v>0</v>
      </c>
      <c r="ER338">
        <v>45.55</v>
      </c>
      <c r="ES338">
        <v>0</v>
      </c>
      <c r="ET338">
        <v>0</v>
      </c>
      <c r="EU338">
        <v>0</v>
      </c>
      <c r="EV338">
        <v>45.55</v>
      </c>
      <c r="EW338">
        <v>5.84</v>
      </c>
      <c r="EX338">
        <v>0</v>
      </c>
      <c r="EY338">
        <v>0</v>
      </c>
      <c r="FQ338">
        <v>0</v>
      </c>
      <c r="FR338">
        <f t="shared" si="273"/>
        <v>0</v>
      </c>
      <c r="FS338">
        <v>0</v>
      </c>
      <c r="FV338" t="s">
        <v>25</v>
      </c>
      <c r="FW338" t="s">
        <v>26</v>
      </c>
      <c r="FX338">
        <v>85</v>
      </c>
      <c r="FY338">
        <v>65</v>
      </c>
      <c r="GA338" t="s">
        <v>3</v>
      </c>
      <c r="GD338">
        <v>1</v>
      </c>
      <c r="GF338">
        <v>-1255865036</v>
      </c>
      <c r="GG338">
        <v>2</v>
      </c>
      <c r="GH338">
        <v>1</v>
      </c>
      <c r="GI338">
        <v>2</v>
      </c>
      <c r="GJ338">
        <v>0</v>
      </c>
      <c r="GK338">
        <v>0</v>
      </c>
      <c r="GL338">
        <f t="shared" si="274"/>
        <v>0</v>
      </c>
      <c r="GM338">
        <f t="shared" si="275"/>
        <v>134.88999999999999</v>
      </c>
      <c r="GN338">
        <f t="shared" si="276"/>
        <v>134.88999999999999</v>
      </c>
      <c r="GO338">
        <f t="shared" si="277"/>
        <v>0</v>
      </c>
      <c r="GP338">
        <f t="shared" si="278"/>
        <v>0</v>
      </c>
      <c r="GR338">
        <v>0</v>
      </c>
      <c r="GS338">
        <v>3</v>
      </c>
      <c r="GT338">
        <v>0</v>
      </c>
      <c r="GU338" t="s">
        <v>3</v>
      </c>
      <c r="GV338">
        <f t="shared" si="279"/>
        <v>0</v>
      </c>
      <c r="GW338">
        <v>1</v>
      </c>
      <c r="GX338">
        <f t="shared" si="280"/>
        <v>0</v>
      </c>
      <c r="HA338">
        <v>0</v>
      </c>
      <c r="HB338">
        <v>0</v>
      </c>
      <c r="HC338">
        <f t="shared" si="281"/>
        <v>0</v>
      </c>
      <c r="HE338" t="s">
        <v>3</v>
      </c>
      <c r="HF338" t="s">
        <v>3</v>
      </c>
      <c r="HM338" t="s">
        <v>3</v>
      </c>
      <c r="IK338">
        <v>0</v>
      </c>
    </row>
    <row r="339" spans="1:245">
      <c r="A339">
        <v>17</v>
      </c>
      <c r="B339">
        <v>1</v>
      </c>
      <c r="C339">
        <f>ROW(SmtRes!A350)</f>
        <v>350</v>
      </c>
      <c r="D339">
        <f>ROW(EtalonRes!A336)</f>
        <v>336</v>
      </c>
      <c r="E339" t="s">
        <v>55</v>
      </c>
      <c r="F339" t="s">
        <v>63</v>
      </c>
      <c r="G339" t="s">
        <v>64</v>
      </c>
      <c r="H339" t="s">
        <v>65</v>
      </c>
      <c r="I339">
        <f>ROUND(20/100,9)</f>
        <v>0.2</v>
      </c>
      <c r="J339">
        <v>0</v>
      </c>
      <c r="K339">
        <f>ROUND(20/100,9)</f>
        <v>0.2</v>
      </c>
      <c r="O339">
        <f t="shared" si="242"/>
        <v>497.94</v>
      </c>
      <c r="P339">
        <f t="shared" si="243"/>
        <v>0</v>
      </c>
      <c r="Q339">
        <f t="shared" si="244"/>
        <v>0.93</v>
      </c>
      <c r="R339">
        <f t="shared" si="245"/>
        <v>0.93</v>
      </c>
      <c r="S339">
        <f t="shared" si="246"/>
        <v>497.01</v>
      </c>
      <c r="T339">
        <f t="shared" si="247"/>
        <v>0</v>
      </c>
      <c r="U339">
        <f t="shared" si="248"/>
        <v>1.9280000000000002</v>
      </c>
      <c r="V339">
        <f t="shared" si="249"/>
        <v>2E-3</v>
      </c>
      <c r="W339">
        <f t="shared" si="250"/>
        <v>0</v>
      </c>
      <c r="X339">
        <f t="shared" si="251"/>
        <v>358.52</v>
      </c>
      <c r="Y339">
        <f t="shared" si="252"/>
        <v>258.93</v>
      </c>
      <c r="AA339">
        <v>35863109</v>
      </c>
      <c r="AB339">
        <f t="shared" si="253"/>
        <v>75.5</v>
      </c>
      <c r="AC339">
        <f t="shared" si="254"/>
        <v>0</v>
      </c>
      <c r="AD339">
        <f t="shared" si="255"/>
        <v>0.31</v>
      </c>
      <c r="AE339">
        <f t="shared" si="256"/>
        <v>0.14000000000000001</v>
      </c>
      <c r="AF339">
        <f t="shared" si="257"/>
        <v>75.19</v>
      </c>
      <c r="AG339">
        <f t="shared" si="258"/>
        <v>0</v>
      </c>
      <c r="AH339">
        <f t="shared" si="259"/>
        <v>9.64</v>
      </c>
      <c r="AI339">
        <f t="shared" si="260"/>
        <v>0.01</v>
      </c>
      <c r="AJ339">
        <f t="shared" si="261"/>
        <v>0</v>
      </c>
      <c r="AK339">
        <v>75.5</v>
      </c>
      <c r="AL339">
        <v>0</v>
      </c>
      <c r="AM339">
        <v>0.31</v>
      </c>
      <c r="AN339">
        <v>0.14000000000000001</v>
      </c>
      <c r="AO339">
        <v>75.19</v>
      </c>
      <c r="AP339">
        <v>0</v>
      </c>
      <c r="AQ339">
        <v>9.64</v>
      </c>
      <c r="AR339">
        <v>0.01</v>
      </c>
      <c r="AS339">
        <v>0</v>
      </c>
      <c r="AT339">
        <v>72</v>
      </c>
      <c r="AU339">
        <v>52</v>
      </c>
      <c r="AV339">
        <v>1</v>
      </c>
      <c r="AW339">
        <v>1</v>
      </c>
      <c r="AZ339">
        <v>1</v>
      </c>
      <c r="BA339">
        <v>33.049999999999997</v>
      </c>
      <c r="BB339">
        <v>15.06</v>
      </c>
      <c r="BC339">
        <v>1</v>
      </c>
      <c r="BD339" t="s">
        <v>3</v>
      </c>
      <c r="BE339" t="s">
        <v>3</v>
      </c>
      <c r="BF339" t="s">
        <v>3</v>
      </c>
      <c r="BG339" t="s">
        <v>3</v>
      </c>
      <c r="BH339">
        <v>0</v>
      </c>
      <c r="BI339">
        <v>1</v>
      </c>
      <c r="BJ339" t="s">
        <v>66</v>
      </c>
      <c r="BM339">
        <v>67001</v>
      </c>
      <c r="BN339">
        <v>0</v>
      </c>
      <c r="BO339" t="s">
        <v>63</v>
      </c>
      <c r="BP339">
        <v>1</v>
      </c>
      <c r="BQ339">
        <v>6</v>
      </c>
      <c r="BR339">
        <v>0</v>
      </c>
      <c r="BS339">
        <v>33.049999999999997</v>
      </c>
      <c r="BT339">
        <v>1</v>
      </c>
      <c r="BU339">
        <v>1</v>
      </c>
      <c r="BV339">
        <v>1</v>
      </c>
      <c r="BW339">
        <v>1</v>
      </c>
      <c r="BX339">
        <v>1</v>
      </c>
      <c r="BY339" t="s">
        <v>3</v>
      </c>
      <c r="BZ339">
        <v>85</v>
      </c>
      <c r="CA339">
        <v>65</v>
      </c>
      <c r="CB339" t="s">
        <v>3</v>
      </c>
      <c r="CE339">
        <v>0</v>
      </c>
      <c r="CF339">
        <v>0</v>
      </c>
      <c r="CG339">
        <v>0</v>
      </c>
      <c r="CM339">
        <v>0</v>
      </c>
      <c r="CN339" t="s">
        <v>3</v>
      </c>
      <c r="CO339">
        <v>0</v>
      </c>
      <c r="CP339">
        <f t="shared" si="262"/>
        <v>497.94</v>
      </c>
      <c r="CQ339">
        <f t="shared" si="263"/>
        <v>0</v>
      </c>
      <c r="CR339">
        <f t="shared" si="264"/>
        <v>4.6686000000000005</v>
      </c>
      <c r="CS339">
        <f t="shared" si="265"/>
        <v>4.6269999999999998</v>
      </c>
      <c r="CT339">
        <f t="shared" si="266"/>
        <v>2485.0294999999996</v>
      </c>
      <c r="CU339">
        <f t="shared" si="267"/>
        <v>0</v>
      </c>
      <c r="CV339">
        <f t="shared" si="268"/>
        <v>9.64</v>
      </c>
      <c r="CW339">
        <f t="shared" si="269"/>
        <v>0.01</v>
      </c>
      <c r="CX339">
        <f t="shared" si="270"/>
        <v>0</v>
      </c>
      <c r="CY339">
        <f t="shared" si="271"/>
        <v>358.51679999999999</v>
      </c>
      <c r="CZ339">
        <f t="shared" si="272"/>
        <v>258.92880000000002</v>
      </c>
      <c r="DC339" t="s">
        <v>3</v>
      </c>
      <c r="DD339" t="s">
        <v>3</v>
      </c>
      <c r="DE339" t="s">
        <v>3</v>
      </c>
      <c r="DF339" t="s">
        <v>3</v>
      </c>
      <c r="DG339" t="s">
        <v>3</v>
      </c>
      <c r="DH339" t="s">
        <v>3</v>
      </c>
      <c r="DI339" t="s">
        <v>3</v>
      </c>
      <c r="DJ339" t="s">
        <v>3</v>
      </c>
      <c r="DK339" t="s">
        <v>3</v>
      </c>
      <c r="DL339" t="s">
        <v>3</v>
      </c>
      <c r="DM339" t="s">
        <v>3</v>
      </c>
      <c r="DN339">
        <v>0</v>
      </c>
      <c r="DO339">
        <v>0</v>
      </c>
      <c r="DP339">
        <v>1</v>
      </c>
      <c r="DQ339">
        <v>1</v>
      </c>
      <c r="DU339">
        <v>1003</v>
      </c>
      <c r="DV339" t="s">
        <v>65</v>
      </c>
      <c r="DW339" t="s">
        <v>65</v>
      </c>
      <c r="DX339">
        <v>100</v>
      </c>
      <c r="DZ339" t="s">
        <v>3</v>
      </c>
      <c r="EA339" t="s">
        <v>3</v>
      </c>
      <c r="EB339" t="s">
        <v>3</v>
      </c>
      <c r="EC339" t="s">
        <v>3</v>
      </c>
      <c r="EE339">
        <v>29085636</v>
      </c>
      <c r="EF339">
        <v>6</v>
      </c>
      <c r="EG339" t="s">
        <v>22</v>
      </c>
      <c r="EH339">
        <v>0</v>
      </c>
      <c r="EI339" t="s">
        <v>3</v>
      </c>
      <c r="EJ339">
        <v>1</v>
      </c>
      <c r="EK339">
        <v>67001</v>
      </c>
      <c r="EL339" t="s">
        <v>60</v>
      </c>
      <c r="EM339" t="s">
        <v>61</v>
      </c>
      <c r="EO339" t="s">
        <v>3</v>
      </c>
      <c r="EQ339">
        <v>0</v>
      </c>
      <c r="ER339">
        <v>75.5</v>
      </c>
      <c r="ES339">
        <v>0</v>
      </c>
      <c r="ET339">
        <v>0.31</v>
      </c>
      <c r="EU339">
        <v>0.14000000000000001</v>
      </c>
      <c r="EV339">
        <v>75.19</v>
      </c>
      <c r="EW339">
        <v>9.64</v>
      </c>
      <c r="EX339">
        <v>0.01</v>
      </c>
      <c r="EY339">
        <v>0</v>
      </c>
      <c r="FQ339">
        <v>0</v>
      </c>
      <c r="FR339">
        <f t="shared" si="273"/>
        <v>0</v>
      </c>
      <c r="FS339">
        <v>0</v>
      </c>
      <c r="FV339" t="s">
        <v>25</v>
      </c>
      <c r="FW339" t="s">
        <v>26</v>
      </c>
      <c r="FX339">
        <v>85</v>
      </c>
      <c r="FY339">
        <v>65</v>
      </c>
      <c r="GA339" t="s">
        <v>3</v>
      </c>
      <c r="GD339">
        <v>1</v>
      </c>
      <c r="GF339">
        <v>-1480086875</v>
      </c>
      <c r="GG339">
        <v>2</v>
      </c>
      <c r="GH339">
        <v>1</v>
      </c>
      <c r="GI339">
        <v>2</v>
      </c>
      <c r="GJ339">
        <v>0</v>
      </c>
      <c r="GK339">
        <v>0</v>
      </c>
      <c r="GL339">
        <f t="shared" si="274"/>
        <v>0</v>
      </c>
      <c r="GM339">
        <f t="shared" si="275"/>
        <v>1115.3900000000001</v>
      </c>
      <c r="GN339">
        <f t="shared" si="276"/>
        <v>1115.3900000000001</v>
      </c>
      <c r="GO339">
        <f t="shared" si="277"/>
        <v>0</v>
      </c>
      <c r="GP339">
        <f t="shared" si="278"/>
        <v>0</v>
      </c>
      <c r="GR339">
        <v>0</v>
      </c>
      <c r="GS339">
        <v>3</v>
      </c>
      <c r="GT339">
        <v>0</v>
      </c>
      <c r="GU339" t="s">
        <v>3</v>
      </c>
      <c r="GV339">
        <f t="shared" si="279"/>
        <v>0</v>
      </c>
      <c r="GW339">
        <v>1</v>
      </c>
      <c r="GX339">
        <f t="shared" si="280"/>
        <v>0</v>
      </c>
      <c r="HA339">
        <v>0</v>
      </c>
      <c r="HB339">
        <v>0</v>
      </c>
      <c r="HC339">
        <f t="shared" si="281"/>
        <v>0</v>
      </c>
      <c r="HE339" t="s">
        <v>3</v>
      </c>
      <c r="HF339" t="s">
        <v>3</v>
      </c>
      <c r="HM339" t="s">
        <v>3</v>
      </c>
      <c r="IK339">
        <v>0</v>
      </c>
    </row>
    <row r="340" spans="1:245">
      <c r="A340">
        <v>17</v>
      </c>
      <c r="B340">
        <v>1</v>
      </c>
      <c r="C340">
        <f>ROW(SmtRes!A353)</f>
        <v>353</v>
      </c>
      <c r="D340">
        <f>ROW(EtalonRes!A339)</f>
        <v>339</v>
      </c>
      <c r="E340" t="s">
        <v>62</v>
      </c>
      <c r="F340" t="s">
        <v>68</v>
      </c>
      <c r="G340" t="s">
        <v>69</v>
      </c>
      <c r="H340" t="s">
        <v>58</v>
      </c>
      <c r="I340">
        <f>ROUND(2/100,9)</f>
        <v>0.02</v>
      </c>
      <c r="J340">
        <v>0</v>
      </c>
      <c r="K340">
        <f>ROUND(2/100,9)</f>
        <v>0.02</v>
      </c>
      <c r="O340">
        <f t="shared" si="242"/>
        <v>95.59</v>
      </c>
      <c r="P340">
        <f t="shared" si="243"/>
        <v>0</v>
      </c>
      <c r="Q340">
        <f t="shared" si="244"/>
        <v>0.75</v>
      </c>
      <c r="R340">
        <f t="shared" si="245"/>
        <v>0.71</v>
      </c>
      <c r="S340">
        <f t="shared" si="246"/>
        <v>94.84</v>
      </c>
      <c r="T340">
        <f t="shared" si="247"/>
        <v>0</v>
      </c>
      <c r="U340">
        <f t="shared" si="248"/>
        <v>0.35780000000000001</v>
      </c>
      <c r="V340">
        <f t="shared" si="249"/>
        <v>1.6000000000000001E-3</v>
      </c>
      <c r="W340">
        <f t="shared" si="250"/>
        <v>0</v>
      </c>
      <c r="X340">
        <f t="shared" si="251"/>
        <v>68.8</v>
      </c>
      <c r="Y340">
        <f t="shared" si="252"/>
        <v>49.69</v>
      </c>
      <c r="AA340">
        <v>35863109</v>
      </c>
      <c r="AB340">
        <f t="shared" si="253"/>
        <v>145.97999999999999</v>
      </c>
      <c r="AC340">
        <f t="shared" si="254"/>
        <v>0</v>
      </c>
      <c r="AD340">
        <f t="shared" si="255"/>
        <v>2.5</v>
      </c>
      <c r="AE340">
        <f t="shared" si="256"/>
        <v>1.08</v>
      </c>
      <c r="AF340">
        <f t="shared" si="257"/>
        <v>143.47999999999999</v>
      </c>
      <c r="AG340">
        <f t="shared" si="258"/>
        <v>0</v>
      </c>
      <c r="AH340">
        <f t="shared" si="259"/>
        <v>17.89</v>
      </c>
      <c r="AI340">
        <f t="shared" si="260"/>
        <v>0.08</v>
      </c>
      <c r="AJ340">
        <f t="shared" si="261"/>
        <v>0</v>
      </c>
      <c r="AK340">
        <v>145.97999999999999</v>
      </c>
      <c r="AL340">
        <v>0</v>
      </c>
      <c r="AM340">
        <v>2.5</v>
      </c>
      <c r="AN340">
        <v>1.08</v>
      </c>
      <c r="AO340">
        <v>143.47999999999999</v>
      </c>
      <c r="AP340">
        <v>0</v>
      </c>
      <c r="AQ340">
        <v>17.89</v>
      </c>
      <c r="AR340">
        <v>0.08</v>
      </c>
      <c r="AS340">
        <v>0</v>
      </c>
      <c r="AT340">
        <v>72</v>
      </c>
      <c r="AU340">
        <v>52</v>
      </c>
      <c r="AV340">
        <v>1</v>
      </c>
      <c r="AW340">
        <v>1</v>
      </c>
      <c r="AZ340">
        <v>1</v>
      </c>
      <c r="BA340">
        <v>33.049999999999997</v>
      </c>
      <c r="BB340">
        <v>14.94</v>
      </c>
      <c r="BC340">
        <v>1</v>
      </c>
      <c r="BD340" t="s">
        <v>3</v>
      </c>
      <c r="BE340" t="s">
        <v>3</v>
      </c>
      <c r="BF340" t="s">
        <v>3</v>
      </c>
      <c r="BG340" t="s">
        <v>3</v>
      </c>
      <c r="BH340">
        <v>0</v>
      </c>
      <c r="BI340">
        <v>1</v>
      </c>
      <c r="BJ340" t="s">
        <v>70</v>
      </c>
      <c r="BM340">
        <v>67001</v>
      </c>
      <c r="BN340">
        <v>0</v>
      </c>
      <c r="BO340" t="s">
        <v>68</v>
      </c>
      <c r="BP340">
        <v>1</v>
      </c>
      <c r="BQ340">
        <v>6</v>
      </c>
      <c r="BR340">
        <v>0</v>
      </c>
      <c r="BS340">
        <v>33.049999999999997</v>
      </c>
      <c r="BT340">
        <v>1</v>
      </c>
      <c r="BU340">
        <v>1</v>
      </c>
      <c r="BV340">
        <v>1</v>
      </c>
      <c r="BW340">
        <v>1</v>
      </c>
      <c r="BX340">
        <v>1</v>
      </c>
      <c r="BY340" t="s">
        <v>3</v>
      </c>
      <c r="BZ340">
        <v>85</v>
      </c>
      <c r="CA340">
        <v>65</v>
      </c>
      <c r="CB340" t="s">
        <v>3</v>
      </c>
      <c r="CE340">
        <v>0</v>
      </c>
      <c r="CF340">
        <v>0</v>
      </c>
      <c r="CG340">
        <v>0</v>
      </c>
      <c r="CM340">
        <v>0</v>
      </c>
      <c r="CN340" t="s">
        <v>3</v>
      </c>
      <c r="CO340">
        <v>0</v>
      </c>
      <c r="CP340">
        <f t="shared" si="262"/>
        <v>95.59</v>
      </c>
      <c r="CQ340">
        <f t="shared" si="263"/>
        <v>0</v>
      </c>
      <c r="CR340">
        <f t="shared" si="264"/>
        <v>37.35</v>
      </c>
      <c r="CS340">
        <f t="shared" si="265"/>
        <v>35.694000000000003</v>
      </c>
      <c r="CT340">
        <f t="shared" si="266"/>
        <v>4742.0139999999992</v>
      </c>
      <c r="CU340">
        <f t="shared" si="267"/>
        <v>0</v>
      </c>
      <c r="CV340">
        <f t="shared" si="268"/>
        <v>17.89</v>
      </c>
      <c r="CW340">
        <f t="shared" si="269"/>
        <v>0.08</v>
      </c>
      <c r="CX340">
        <f t="shared" si="270"/>
        <v>0</v>
      </c>
      <c r="CY340">
        <f t="shared" si="271"/>
        <v>68.795999999999992</v>
      </c>
      <c r="CZ340">
        <f t="shared" si="272"/>
        <v>49.685999999999993</v>
      </c>
      <c r="DC340" t="s">
        <v>3</v>
      </c>
      <c r="DD340" t="s">
        <v>3</v>
      </c>
      <c r="DE340" t="s">
        <v>3</v>
      </c>
      <c r="DF340" t="s">
        <v>3</v>
      </c>
      <c r="DG340" t="s">
        <v>3</v>
      </c>
      <c r="DH340" t="s">
        <v>3</v>
      </c>
      <c r="DI340" t="s">
        <v>3</v>
      </c>
      <c r="DJ340" t="s">
        <v>3</v>
      </c>
      <c r="DK340" t="s">
        <v>3</v>
      </c>
      <c r="DL340" t="s">
        <v>3</v>
      </c>
      <c r="DM340" t="s">
        <v>3</v>
      </c>
      <c r="DN340">
        <v>0</v>
      </c>
      <c r="DO340">
        <v>0</v>
      </c>
      <c r="DP340">
        <v>1</v>
      </c>
      <c r="DQ340">
        <v>1</v>
      </c>
      <c r="DU340">
        <v>1010</v>
      </c>
      <c r="DV340" t="s">
        <v>58</v>
      </c>
      <c r="DW340" t="s">
        <v>58</v>
      </c>
      <c r="DX340">
        <v>100</v>
      </c>
      <c r="DZ340" t="s">
        <v>3</v>
      </c>
      <c r="EA340" t="s">
        <v>3</v>
      </c>
      <c r="EB340" t="s">
        <v>3</v>
      </c>
      <c r="EC340" t="s">
        <v>3</v>
      </c>
      <c r="EE340">
        <v>29085636</v>
      </c>
      <c r="EF340">
        <v>6</v>
      </c>
      <c r="EG340" t="s">
        <v>22</v>
      </c>
      <c r="EH340">
        <v>0</v>
      </c>
      <c r="EI340" t="s">
        <v>3</v>
      </c>
      <c r="EJ340">
        <v>1</v>
      </c>
      <c r="EK340">
        <v>67001</v>
      </c>
      <c r="EL340" t="s">
        <v>60</v>
      </c>
      <c r="EM340" t="s">
        <v>61</v>
      </c>
      <c r="EO340" t="s">
        <v>3</v>
      </c>
      <c r="EQ340">
        <v>0</v>
      </c>
      <c r="ER340">
        <v>145.97999999999999</v>
      </c>
      <c r="ES340">
        <v>0</v>
      </c>
      <c r="ET340">
        <v>2.5</v>
      </c>
      <c r="EU340">
        <v>1.08</v>
      </c>
      <c r="EV340">
        <v>143.47999999999999</v>
      </c>
      <c r="EW340">
        <v>17.89</v>
      </c>
      <c r="EX340">
        <v>0.08</v>
      </c>
      <c r="EY340">
        <v>0</v>
      </c>
      <c r="FQ340">
        <v>0</v>
      </c>
      <c r="FR340">
        <f t="shared" si="273"/>
        <v>0</v>
      </c>
      <c r="FS340">
        <v>0</v>
      </c>
      <c r="FV340" t="s">
        <v>25</v>
      </c>
      <c r="FW340" t="s">
        <v>26</v>
      </c>
      <c r="FX340">
        <v>85</v>
      </c>
      <c r="FY340">
        <v>65</v>
      </c>
      <c r="GA340" t="s">
        <v>3</v>
      </c>
      <c r="GD340">
        <v>1</v>
      </c>
      <c r="GF340">
        <v>1945260508</v>
      </c>
      <c r="GG340">
        <v>2</v>
      </c>
      <c r="GH340">
        <v>1</v>
      </c>
      <c r="GI340">
        <v>2</v>
      </c>
      <c r="GJ340">
        <v>0</v>
      </c>
      <c r="GK340">
        <v>0</v>
      </c>
      <c r="GL340">
        <f t="shared" si="274"/>
        <v>0</v>
      </c>
      <c r="GM340">
        <f t="shared" si="275"/>
        <v>214.08</v>
      </c>
      <c r="GN340">
        <f t="shared" si="276"/>
        <v>214.08</v>
      </c>
      <c r="GO340">
        <f t="shared" si="277"/>
        <v>0</v>
      </c>
      <c r="GP340">
        <f t="shared" si="278"/>
        <v>0</v>
      </c>
      <c r="GR340">
        <v>0</v>
      </c>
      <c r="GS340">
        <v>3</v>
      </c>
      <c r="GT340">
        <v>0</v>
      </c>
      <c r="GU340" t="s">
        <v>3</v>
      </c>
      <c r="GV340">
        <f t="shared" si="279"/>
        <v>0</v>
      </c>
      <c r="GW340">
        <v>1</v>
      </c>
      <c r="GX340">
        <f t="shared" si="280"/>
        <v>0</v>
      </c>
      <c r="HA340">
        <v>0</v>
      </c>
      <c r="HB340">
        <v>0</v>
      </c>
      <c r="HC340">
        <f t="shared" si="281"/>
        <v>0</v>
      </c>
      <c r="HE340" t="s">
        <v>3</v>
      </c>
      <c r="HF340" t="s">
        <v>3</v>
      </c>
      <c r="HM340" t="s">
        <v>3</v>
      </c>
      <c r="IK340">
        <v>0</v>
      </c>
    </row>
    <row r="341" spans="1:245">
      <c r="A341">
        <v>17</v>
      </c>
      <c r="B341">
        <v>1</v>
      </c>
      <c r="C341">
        <f>ROW(SmtRes!A358)</f>
        <v>358</v>
      </c>
      <c r="D341">
        <f>ROW(EtalonRes!A344)</f>
        <v>344</v>
      </c>
      <c r="E341" t="s">
        <v>67</v>
      </c>
      <c r="F341" t="s">
        <v>42</v>
      </c>
      <c r="G341" t="s">
        <v>43</v>
      </c>
      <c r="H341" t="s">
        <v>44</v>
      </c>
      <c r="I341">
        <f>ROUND(2/100,9)</f>
        <v>0.02</v>
      </c>
      <c r="J341">
        <v>0</v>
      </c>
      <c r="K341">
        <f>ROUND(2/100,9)</f>
        <v>0.02</v>
      </c>
      <c r="O341">
        <f t="shared" si="242"/>
        <v>994.12</v>
      </c>
      <c r="P341">
        <f t="shared" si="243"/>
        <v>0</v>
      </c>
      <c r="Q341">
        <f t="shared" si="244"/>
        <v>43.61</v>
      </c>
      <c r="R341">
        <f t="shared" si="245"/>
        <v>26.4</v>
      </c>
      <c r="S341">
        <f t="shared" si="246"/>
        <v>950.51</v>
      </c>
      <c r="T341">
        <f t="shared" si="247"/>
        <v>0</v>
      </c>
      <c r="U341">
        <f t="shared" si="248"/>
        <v>3.5860000000000003</v>
      </c>
      <c r="V341">
        <f t="shared" si="249"/>
        <v>7.9400000000000012E-2</v>
      </c>
      <c r="W341">
        <f t="shared" si="250"/>
        <v>0</v>
      </c>
      <c r="X341">
        <f t="shared" si="251"/>
        <v>683.84</v>
      </c>
      <c r="Y341">
        <f t="shared" si="252"/>
        <v>488.46</v>
      </c>
      <c r="AA341">
        <v>35863109</v>
      </c>
      <c r="AB341">
        <f t="shared" si="253"/>
        <v>1634.97</v>
      </c>
      <c r="AC341">
        <f t="shared" si="254"/>
        <v>0</v>
      </c>
      <c r="AD341">
        <f t="shared" si="255"/>
        <v>196.98</v>
      </c>
      <c r="AE341">
        <f t="shared" si="256"/>
        <v>39.94</v>
      </c>
      <c r="AF341">
        <f t="shared" si="257"/>
        <v>1437.99</v>
      </c>
      <c r="AG341">
        <f t="shared" si="258"/>
        <v>0</v>
      </c>
      <c r="AH341">
        <f t="shared" si="259"/>
        <v>179.3</v>
      </c>
      <c r="AI341">
        <f t="shared" si="260"/>
        <v>3.97</v>
      </c>
      <c r="AJ341">
        <f t="shared" si="261"/>
        <v>0</v>
      </c>
      <c r="AK341">
        <v>1634.97</v>
      </c>
      <c r="AL341">
        <v>0</v>
      </c>
      <c r="AM341">
        <v>196.98</v>
      </c>
      <c r="AN341">
        <v>39.94</v>
      </c>
      <c r="AO341">
        <v>1437.99</v>
      </c>
      <c r="AP341">
        <v>0</v>
      </c>
      <c r="AQ341">
        <v>179.3</v>
      </c>
      <c r="AR341">
        <v>3.97</v>
      </c>
      <c r="AS341">
        <v>0</v>
      </c>
      <c r="AT341">
        <v>70</v>
      </c>
      <c r="AU341">
        <v>50</v>
      </c>
      <c r="AV341">
        <v>1</v>
      </c>
      <c r="AW341">
        <v>1</v>
      </c>
      <c r="AZ341">
        <v>1</v>
      </c>
      <c r="BA341">
        <v>33.049999999999997</v>
      </c>
      <c r="BB341">
        <v>11.07</v>
      </c>
      <c r="BC341">
        <v>1</v>
      </c>
      <c r="BD341" t="s">
        <v>3</v>
      </c>
      <c r="BE341" t="s">
        <v>3</v>
      </c>
      <c r="BF341" t="s">
        <v>3</v>
      </c>
      <c r="BG341" t="s">
        <v>3</v>
      </c>
      <c r="BH341">
        <v>0</v>
      </c>
      <c r="BI341">
        <v>1</v>
      </c>
      <c r="BJ341" t="s">
        <v>45</v>
      </c>
      <c r="BM341">
        <v>56001</v>
      </c>
      <c r="BN341">
        <v>0</v>
      </c>
      <c r="BO341" t="s">
        <v>42</v>
      </c>
      <c r="BP341">
        <v>1</v>
      </c>
      <c r="BQ341">
        <v>6</v>
      </c>
      <c r="BR341">
        <v>0</v>
      </c>
      <c r="BS341">
        <v>33.049999999999997</v>
      </c>
      <c r="BT341">
        <v>1</v>
      </c>
      <c r="BU341">
        <v>1</v>
      </c>
      <c r="BV341">
        <v>1</v>
      </c>
      <c r="BW341">
        <v>1</v>
      </c>
      <c r="BX341">
        <v>1</v>
      </c>
      <c r="BY341" t="s">
        <v>3</v>
      </c>
      <c r="BZ341">
        <v>82</v>
      </c>
      <c r="CA341">
        <v>62</v>
      </c>
      <c r="CB341" t="s">
        <v>3</v>
      </c>
      <c r="CE341">
        <v>0</v>
      </c>
      <c r="CF341">
        <v>0</v>
      </c>
      <c r="CG341">
        <v>0</v>
      </c>
      <c r="CM341">
        <v>0</v>
      </c>
      <c r="CN341" t="s">
        <v>3</v>
      </c>
      <c r="CO341">
        <v>0</v>
      </c>
      <c r="CP341">
        <f t="shared" si="262"/>
        <v>994.12</v>
      </c>
      <c r="CQ341">
        <f t="shared" si="263"/>
        <v>0</v>
      </c>
      <c r="CR341">
        <f t="shared" si="264"/>
        <v>2180.5686000000001</v>
      </c>
      <c r="CS341">
        <f t="shared" si="265"/>
        <v>1320.0169999999998</v>
      </c>
      <c r="CT341">
        <f t="shared" si="266"/>
        <v>47525.569499999998</v>
      </c>
      <c r="CU341">
        <f t="shared" si="267"/>
        <v>0</v>
      </c>
      <c r="CV341">
        <f t="shared" si="268"/>
        <v>179.3</v>
      </c>
      <c r="CW341">
        <f t="shared" si="269"/>
        <v>3.97</v>
      </c>
      <c r="CX341">
        <f t="shared" si="270"/>
        <v>0</v>
      </c>
      <c r="CY341">
        <f t="shared" si="271"/>
        <v>683.83699999999999</v>
      </c>
      <c r="CZ341">
        <f t="shared" si="272"/>
        <v>488.45499999999998</v>
      </c>
      <c r="DC341" t="s">
        <v>3</v>
      </c>
      <c r="DD341" t="s">
        <v>3</v>
      </c>
      <c r="DE341" t="s">
        <v>3</v>
      </c>
      <c r="DF341" t="s">
        <v>3</v>
      </c>
      <c r="DG341" t="s">
        <v>3</v>
      </c>
      <c r="DH341" t="s">
        <v>3</v>
      </c>
      <c r="DI341" t="s">
        <v>3</v>
      </c>
      <c r="DJ341" t="s">
        <v>3</v>
      </c>
      <c r="DK341" t="s">
        <v>3</v>
      </c>
      <c r="DL341" t="s">
        <v>3</v>
      </c>
      <c r="DM341" t="s">
        <v>3</v>
      </c>
      <c r="DN341">
        <v>0</v>
      </c>
      <c r="DO341">
        <v>0</v>
      </c>
      <c r="DP341">
        <v>1</v>
      </c>
      <c r="DQ341">
        <v>1</v>
      </c>
      <c r="DU341">
        <v>1013</v>
      </c>
      <c r="DV341" t="s">
        <v>44</v>
      </c>
      <c r="DW341" t="s">
        <v>44</v>
      </c>
      <c r="DX341">
        <v>1</v>
      </c>
      <c r="DZ341" t="s">
        <v>3</v>
      </c>
      <c r="EA341" t="s">
        <v>3</v>
      </c>
      <c r="EB341" t="s">
        <v>3</v>
      </c>
      <c r="EC341" t="s">
        <v>3</v>
      </c>
      <c r="EE341">
        <v>29085589</v>
      </c>
      <c r="EF341">
        <v>6</v>
      </c>
      <c r="EG341" t="s">
        <v>22</v>
      </c>
      <c r="EH341">
        <v>0</v>
      </c>
      <c r="EI341" t="s">
        <v>3</v>
      </c>
      <c r="EJ341">
        <v>1</v>
      </c>
      <c r="EK341">
        <v>56001</v>
      </c>
      <c r="EL341" t="s">
        <v>46</v>
      </c>
      <c r="EM341" t="s">
        <v>47</v>
      </c>
      <c r="EO341" t="s">
        <v>3</v>
      </c>
      <c r="EQ341">
        <v>0</v>
      </c>
      <c r="ER341">
        <v>1634.97</v>
      </c>
      <c r="ES341">
        <v>0</v>
      </c>
      <c r="ET341">
        <v>196.98</v>
      </c>
      <c r="EU341">
        <v>39.94</v>
      </c>
      <c r="EV341">
        <v>1437.99</v>
      </c>
      <c r="EW341">
        <v>179.3</v>
      </c>
      <c r="EX341">
        <v>3.97</v>
      </c>
      <c r="EY341">
        <v>0</v>
      </c>
      <c r="FQ341">
        <v>0</v>
      </c>
      <c r="FR341">
        <f t="shared" si="273"/>
        <v>0</v>
      </c>
      <c r="FS341">
        <v>0</v>
      </c>
      <c r="FV341" t="s">
        <v>25</v>
      </c>
      <c r="FW341" t="s">
        <v>26</v>
      </c>
      <c r="FX341">
        <v>82</v>
      </c>
      <c r="FY341">
        <v>62</v>
      </c>
      <c r="GA341" t="s">
        <v>3</v>
      </c>
      <c r="GD341">
        <v>1</v>
      </c>
      <c r="GF341">
        <v>395004222</v>
      </c>
      <c r="GG341">
        <v>2</v>
      </c>
      <c r="GH341">
        <v>1</v>
      </c>
      <c r="GI341">
        <v>2</v>
      </c>
      <c r="GJ341">
        <v>0</v>
      </c>
      <c r="GK341">
        <v>0</v>
      </c>
      <c r="GL341">
        <f t="shared" si="274"/>
        <v>0</v>
      </c>
      <c r="GM341">
        <f t="shared" si="275"/>
        <v>2166.42</v>
      </c>
      <c r="GN341">
        <f t="shared" si="276"/>
        <v>2166.42</v>
      </c>
      <c r="GO341">
        <f t="shared" si="277"/>
        <v>0</v>
      </c>
      <c r="GP341">
        <f t="shared" si="278"/>
        <v>0</v>
      </c>
      <c r="GR341">
        <v>0</v>
      </c>
      <c r="GS341">
        <v>3</v>
      </c>
      <c r="GT341">
        <v>0</v>
      </c>
      <c r="GU341" t="s">
        <v>3</v>
      </c>
      <c r="GV341">
        <f t="shared" si="279"/>
        <v>0</v>
      </c>
      <c r="GW341">
        <v>1</v>
      </c>
      <c r="GX341">
        <f t="shared" si="280"/>
        <v>0</v>
      </c>
      <c r="HA341">
        <v>0</v>
      </c>
      <c r="HB341">
        <v>0</v>
      </c>
      <c r="HC341">
        <f t="shared" si="281"/>
        <v>0</v>
      </c>
      <c r="HE341" t="s">
        <v>3</v>
      </c>
      <c r="HF341" t="s">
        <v>3</v>
      </c>
      <c r="HM341" t="s">
        <v>3</v>
      </c>
      <c r="IK341">
        <v>0</v>
      </c>
    </row>
    <row r="342" spans="1:245">
      <c r="A342">
        <v>18</v>
      </c>
      <c r="B342">
        <v>1</v>
      </c>
      <c r="C342">
        <v>358</v>
      </c>
      <c r="E342" t="s">
        <v>266</v>
      </c>
      <c r="F342" t="s">
        <v>28</v>
      </c>
      <c r="G342" t="s">
        <v>29</v>
      </c>
      <c r="H342" t="s">
        <v>30</v>
      </c>
      <c r="I342">
        <f>I341*J342</f>
        <v>0.21</v>
      </c>
      <c r="J342">
        <v>10.5</v>
      </c>
      <c r="K342">
        <v>10.5</v>
      </c>
      <c r="O342">
        <f t="shared" si="242"/>
        <v>0</v>
      </c>
      <c r="P342">
        <f t="shared" si="243"/>
        <v>0</v>
      </c>
      <c r="Q342">
        <f t="shared" si="244"/>
        <v>0</v>
      </c>
      <c r="R342">
        <f t="shared" si="245"/>
        <v>0</v>
      </c>
      <c r="S342">
        <f t="shared" si="246"/>
        <v>0</v>
      </c>
      <c r="T342">
        <f t="shared" si="247"/>
        <v>0</v>
      </c>
      <c r="U342">
        <f t="shared" si="248"/>
        <v>0</v>
      </c>
      <c r="V342">
        <f t="shared" si="249"/>
        <v>0</v>
      </c>
      <c r="W342">
        <f t="shared" si="250"/>
        <v>0</v>
      </c>
      <c r="X342">
        <f t="shared" si="251"/>
        <v>0</v>
      </c>
      <c r="Y342">
        <f t="shared" si="252"/>
        <v>0</v>
      </c>
      <c r="AA342">
        <v>35863109</v>
      </c>
      <c r="AB342">
        <f t="shared" si="253"/>
        <v>0</v>
      </c>
      <c r="AC342">
        <f t="shared" si="254"/>
        <v>0</v>
      </c>
      <c r="AD342">
        <f t="shared" si="255"/>
        <v>0</v>
      </c>
      <c r="AE342">
        <f t="shared" si="256"/>
        <v>0</v>
      </c>
      <c r="AF342">
        <f t="shared" si="257"/>
        <v>0</v>
      </c>
      <c r="AG342">
        <f t="shared" si="258"/>
        <v>0</v>
      </c>
      <c r="AH342">
        <f t="shared" si="259"/>
        <v>0</v>
      </c>
      <c r="AI342">
        <f t="shared" si="260"/>
        <v>0</v>
      </c>
      <c r="AJ342">
        <f t="shared" si="261"/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1</v>
      </c>
      <c r="AW342">
        <v>1</v>
      </c>
      <c r="AZ342">
        <v>1</v>
      </c>
      <c r="BA342">
        <v>1</v>
      </c>
      <c r="BB342">
        <v>1</v>
      </c>
      <c r="BC342">
        <v>1</v>
      </c>
      <c r="BD342" t="s">
        <v>3</v>
      </c>
      <c r="BE342" t="s">
        <v>3</v>
      </c>
      <c r="BF342" t="s">
        <v>3</v>
      </c>
      <c r="BG342" t="s">
        <v>3</v>
      </c>
      <c r="BH342">
        <v>3</v>
      </c>
      <c r="BI342">
        <v>2</v>
      </c>
      <c r="BJ342" t="s">
        <v>31</v>
      </c>
      <c r="BM342">
        <v>500002</v>
      </c>
      <c r="BN342">
        <v>0</v>
      </c>
      <c r="BO342" t="s">
        <v>3</v>
      </c>
      <c r="BP342">
        <v>0</v>
      </c>
      <c r="BQ342">
        <v>12</v>
      </c>
      <c r="BR342">
        <v>0</v>
      </c>
      <c r="BS342">
        <v>1</v>
      </c>
      <c r="BT342">
        <v>1</v>
      </c>
      <c r="BU342">
        <v>1</v>
      </c>
      <c r="BV342">
        <v>1</v>
      </c>
      <c r="BW342">
        <v>1</v>
      </c>
      <c r="BX342">
        <v>1</v>
      </c>
      <c r="BY342" t="s">
        <v>3</v>
      </c>
      <c r="BZ342">
        <v>0</v>
      </c>
      <c r="CA342">
        <v>0</v>
      </c>
      <c r="CB342" t="s">
        <v>3</v>
      </c>
      <c r="CE342">
        <v>0</v>
      </c>
      <c r="CF342">
        <v>0</v>
      </c>
      <c r="CG342">
        <v>0</v>
      </c>
      <c r="CM342">
        <v>0</v>
      </c>
      <c r="CN342" t="s">
        <v>3</v>
      </c>
      <c r="CO342">
        <v>0</v>
      </c>
      <c r="CP342">
        <f t="shared" si="262"/>
        <v>0</v>
      </c>
      <c r="CQ342">
        <f t="shared" si="263"/>
        <v>0</v>
      </c>
      <c r="CR342">
        <f t="shared" si="264"/>
        <v>0</v>
      </c>
      <c r="CS342">
        <f t="shared" si="265"/>
        <v>0</v>
      </c>
      <c r="CT342">
        <f t="shared" si="266"/>
        <v>0</v>
      </c>
      <c r="CU342">
        <f t="shared" si="267"/>
        <v>0</v>
      </c>
      <c r="CV342">
        <f t="shared" si="268"/>
        <v>0</v>
      </c>
      <c r="CW342">
        <f t="shared" si="269"/>
        <v>0</v>
      </c>
      <c r="CX342">
        <f t="shared" si="270"/>
        <v>0</v>
      </c>
      <c r="CY342">
        <f t="shared" si="271"/>
        <v>0</v>
      </c>
      <c r="CZ342">
        <f t="shared" si="272"/>
        <v>0</v>
      </c>
      <c r="DC342" t="s">
        <v>3</v>
      </c>
      <c r="DD342" t="s">
        <v>3</v>
      </c>
      <c r="DE342" t="s">
        <v>3</v>
      </c>
      <c r="DF342" t="s">
        <v>3</v>
      </c>
      <c r="DG342" t="s">
        <v>3</v>
      </c>
      <c r="DH342" t="s">
        <v>3</v>
      </c>
      <c r="DI342" t="s">
        <v>3</v>
      </c>
      <c r="DJ342" t="s">
        <v>3</v>
      </c>
      <c r="DK342" t="s">
        <v>3</v>
      </c>
      <c r="DL342" t="s">
        <v>3</v>
      </c>
      <c r="DM342" t="s">
        <v>3</v>
      </c>
      <c r="DN342">
        <v>0</v>
      </c>
      <c r="DO342">
        <v>0</v>
      </c>
      <c r="DP342">
        <v>1</v>
      </c>
      <c r="DQ342">
        <v>1</v>
      </c>
      <c r="DU342">
        <v>1009</v>
      </c>
      <c r="DV342" t="s">
        <v>30</v>
      </c>
      <c r="DW342" t="s">
        <v>30</v>
      </c>
      <c r="DX342">
        <v>1000</v>
      </c>
      <c r="DZ342" t="s">
        <v>3</v>
      </c>
      <c r="EA342" t="s">
        <v>3</v>
      </c>
      <c r="EB342" t="s">
        <v>3</v>
      </c>
      <c r="EC342" t="s">
        <v>3</v>
      </c>
      <c r="EE342">
        <v>29085444</v>
      </c>
      <c r="EF342">
        <v>12</v>
      </c>
      <c r="EG342" t="s">
        <v>32</v>
      </c>
      <c r="EH342">
        <v>0</v>
      </c>
      <c r="EI342" t="s">
        <v>3</v>
      </c>
      <c r="EJ342">
        <v>2</v>
      </c>
      <c r="EK342">
        <v>500002</v>
      </c>
      <c r="EL342" t="s">
        <v>33</v>
      </c>
      <c r="EM342" t="s">
        <v>34</v>
      </c>
      <c r="EO342" t="s">
        <v>3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FQ342">
        <v>0</v>
      </c>
      <c r="FR342">
        <f t="shared" si="273"/>
        <v>0</v>
      </c>
      <c r="FS342">
        <v>0</v>
      </c>
      <c r="FX342">
        <v>0</v>
      </c>
      <c r="FY342">
        <v>0</v>
      </c>
      <c r="GA342" t="s">
        <v>3</v>
      </c>
      <c r="GD342">
        <v>1</v>
      </c>
      <c r="GF342">
        <v>-304821490</v>
      </c>
      <c r="GG342">
        <v>2</v>
      </c>
      <c r="GH342">
        <v>1</v>
      </c>
      <c r="GI342">
        <v>-2</v>
      </c>
      <c r="GJ342">
        <v>0</v>
      </c>
      <c r="GK342">
        <v>0</v>
      </c>
      <c r="GL342">
        <f t="shared" si="274"/>
        <v>0</v>
      </c>
      <c r="GM342">
        <f t="shared" si="275"/>
        <v>0</v>
      </c>
      <c r="GN342">
        <f t="shared" si="276"/>
        <v>0</v>
      </c>
      <c r="GO342">
        <f t="shared" si="277"/>
        <v>0</v>
      </c>
      <c r="GP342">
        <f t="shared" si="278"/>
        <v>0</v>
      </c>
      <c r="GR342">
        <v>0</v>
      </c>
      <c r="GS342">
        <v>3</v>
      </c>
      <c r="GT342">
        <v>0</v>
      </c>
      <c r="GU342" t="s">
        <v>3</v>
      </c>
      <c r="GV342">
        <f t="shared" si="279"/>
        <v>0</v>
      </c>
      <c r="GW342">
        <v>1</v>
      </c>
      <c r="GX342">
        <f t="shared" si="280"/>
        <v>0</v>
      </c>
      <c r="HA342">
        <v>0</v>
      </c>
      <c r="HB342">
        <v>0</v>
      </c>
      <c r="HC342">
        <f t="shared" si="281"/>
        <v>0</v>
      </c>
      <c r="HE342" t="s">
        <v>3</v>
      </c>
      <c r="HF342" t="s">
        <v>3</v>
      </c>
      <c r="HM342" t="s">
        <v>3</v>
      </c>
      <c r="IK342">
        <v>0</v>
      </c>
    </row>
    <row r="344" spans="1:245">
      <c r="A344" s="2">
        <v>51</v>
      </c>
      <c r="B344" s="2">
        <f>B328</f>
        <v>1</v>
      </c>
      <c r="C344" s="2">
        <f>A328</f>
        <v>5</v>
      </c>
      <c r="D344" s="2">
        <f>ROW(A328)</f>
        <v>328</v>
      </c>
      <c r="E344" s="2"/>
      <c r="F344" s="2" t="str">
        <f>IF(F328&lt;&gt;"",F328,"")</f>
        <v>Новый подраздел</v>
      </c>
      <c r="G344" s="2" t="str">
        <f>IF(G328&lt;&gt;"",G328,"")</f>
        <v>демонтаж</v>
      </c>
      <c r="H344" s="2">
        <v>0</v>
      </c>
      <c r="I344" s="2"/>
      <c r="J344" s="2"/>
      <c r="K344" s="2"/>
      <c r="L344" s="2"/>
      <c r="M344" s="2"/>
      <c r="N344" s="2"/>
      <c r="O344" s="2">
        <f t="shared" ref="O344:T344" si="282">ROUND(AB344,2)</f>
        <v>2698.52</v>
      </c>
      <c r="P344" s="2">
        <f t="shared" si="282"/>
        <v>0</v>
      </c>
      <c r="Q344" s="2">
        <f t="shared" si="282"/>
        <v>56.09</v>
      </c>
      <c r="R344" s="2">
        <f t="shared" si="282"/>
        <v>38.39</v>
      </c>
      <c r="S344" s="2">
        <f t="shared" si="282"/>
        <v>2642.43</v>
      </c>
      <c r="T344" s="2">
        <f t="shared" si="282"/>
        <v>0</v>
      </c>
      <c r="U344" s="2">
        <f>AH344</f>
        <v>10.13898</v>
      </c>
      <c r="V344" s="2">
        <f>AI344</f>
        <v>0.10614000000000001</v>
      </c>
      <c r="W344" s="2">
        <f>ROUND(AJ344,2)</f>
        <v>0</v>
      </c>
      <c r="X344" s="2">
        <f>ROUND(AK344,2)</f>
        <v>1868.65</v>
      </c>
      <c r="Y344" s="2">
        <f>ROUND(AL344,2)</f>
        <v>1395.49</v>
      </c>
      <c r="Z344" s="2"/>
      <c r="AA344" s="2"/>
      <c r="AB344" s="2">
        <f>ROUND(SUMIF(AA332:AA342,"=35863109",O332:O342),2)</f>
        <v>2698.52</v>
      </c>
      <c r="AC344" s="2">
        <f>ROUND(SUMIF(AA332:AA342,"=35863109",P332:P342),2)</f>
        <v>0</v>
      </c>
      <c r="AD344" s="2">
        <f>ROUND(SUMIF(AA332:AA342,"=35863109",Q332:Q342),2)</f>
        <v>56.09</v>
      </c>
      <c r="AE344" s="2">
        <f>ROUND(SUMIF(AA332:AA342,"=35863109",R332:R342),2)</f>
        <v>38.39</v>
      </c>
      <c r="AF344" s="2">
        <f>ROUND(SUMIF(AA332:AA342,"=35863109",S332:S342),2)</f>
        <v>2642.43</v>
      </c>
      <c r="AG344" s="2">
        <f>ROUND(SUMIF(AA332:AA342,"=35863109",T332:T342),2)</f>
        <v>0</v>
      </c>
      <c r="AH344" s="2">
        <f>SUMIF(AA332:AA342,"=35863109",U332:U342)</f>
        <v>10.13898</v>
      </c>
      <c r="AI344" s="2">
        <f>SUMIF(AA332:AA342,"=35863109",V332:V342)</f>
        <v>0.10614000000000001</v>
      </c>
      <c r="AJ344" s="2">
        <f>ROUND(SUMIF(AA332:AA342,"=35863109",W332:W342),2)</f>
        <v>0</v>
      </c>
      <c r="AK344" s="2">
        <f>ROUND(SUMIF(AA332:AA342,"=35863109",X332:X342),2)</f>
        <v>1868.65</v>
      </c>
      <c r="AL344" s="2">
        <f>ROUND(SUMIF(AA332:AA342,"=35863109",Y332:Y342),2)</f>
        <v>1395.49</v>
      </c>
      <c r="AM344" s="2"/>
      <c r="AN344" s="2"/>
      <c r="AO344" s="2">
        <f t="shared" ref="AO344:BD344" si="283">ROUND(BX344,2)</f>
        <v>0</v>
      </c>
      <c r="AP344" s="2">
        <f t="shared" si="283"/>
        <v>0</v>
      </c>
      <c r="AQ344" s="2">
        <f t="shared" si="283"/>
        <v>0</v>
      </c>
      <c r="AR344" s="2">
        <f t="shared" si="283"/>
        <v>5962.66</v>
      </c>
      <c r="AS344" s="2">
        <f t="shared" si="283"/>
        <v>5962.66</v>
      </c>
      <c r="AT344" s="2">
        <f t="shared" si="283"/>
        <v>0</v>
      </c>
      <c r="AU344" s="2">
        <f t="shared" si="283"/>
        <v>0</v>
      </c>
      <c r="AV344" s="2">
        <f t="shared" si="283"/>
        <v>0</v>
      </c>
      <c r="AW344" s="2">
        <f t="shared" si="283"/>
        <v>0</v>
      </c>
      <c r="AX344" s="2">
        <f t="shared" si="283"/>
        <v>0</v>
      </c>
      <c r="AY344" s="2">
        <f t="shared" si="283"/>
        <v>0</v>
      </c>
      <c r="AZ344" s="2">
        <f t="shared" si="283"/>
        <v>0</v>
      </c>
      <c r="BA344" s="2">
        <f t="shared" si="283"/>
        <v>0</v>
      </c>
      <c r="BB344" s="2">
        <f t="shared" si="283"/>
        <v>0</v>
      </c>
      <c r="BC344" s="2">
        <f t="shared" si="283"/>
        <v>0</v>
      </c>
      <c r="BD344" s="2">
        <f t="shared" si="283"/>
        <v>0</v>
      </c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>
        <f>ROUND(SUMIF(AA332:AA342,"=35863109",FQ332:FQ342),2)</f>
        <v>0</v>
      </c>
      <c r="BY344" s="2">
        <f>ROUND(SUMIF(AA332:AA342,"=35863109",FR332:FR342),2)</f>
        <v>0</v>
      </c>
      <c r="BZ344" s="2">
        <f>ROUND(SUMIF(AA332:AA342,"=35863109",GL332:GL342),2)</f>
        <v>0</v>
      </c>
      <c r="CA344" s="2">
        <f>ROUND(SUMIF(AA332:AA342,"=35863109",GM332:GM342),2)</f>
        <v>5962.66</v>
      </c>
      <c r="CB344" s="2">
        <f>ROUND(SUMIF(AA332:AA342,"=35863109",GN332:GN342),2)</f>
        <v>5962.66</v>
      </c>
      <c r="CC344" s="2">
        <f>ROUND(SUMIF(AA332:AA342,"=35863109",GO332:GO342),2)</f>
        <v>0</v>
      </c>
      <c r="CD344" s="2">
        <f>ROUND(SUMIF(AA332:AA342,"=35863109",GP332:GP342),2)</f>
        <v>0</v>
      </c>
      <c r="CE344" s="2">
        <f>AC344-BX344</f>
        <v>0</v>
      </c>
      <c r="CF344" s="2">
        <f>AC344-BY344</f>
        <v>0</v>
      </c>
      <c r="CG344" s="2">
        <f>BX344-BZ344</f>
        <v>0</v>
      </c>
      <c r="CH344" s="2">
        <f>AC344-BX344-BY344+BZ344</f>
        <v>0</v>
      </c>
      <c r="CI344" s="2">
        <f>BY344-BZ344</f>
        <v>0</v>
      </c>
      <c r="CJ344" s="2">
        <f>ROUND(SUMIF(AA332:AA342,"=35863109",GX332:GX342),2)</f>
        <v>0</v>
      </c>
      <c r="CK344" s="2">
        <f>ROUND(SUMIF(AA332:AA342,"=35863109",GY332:GY342),2)</f>
        <v>0</v>
      </c>
      <c r="CL344" s="2">
        <f>ROUND(SUMIF(AA332:AA342,"=35863109",GZ332:GZ342),2)</f>
        <v>0</v>
      </c>
      <c r="CM344" s="2">
        <f>ROUND(SUMIF(AA332:AA342,"=35863109",HD332:HD342),2)</f>
        <v>0</v>
      </c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>
        <v>0</v>
      </c>
    </row>
    <row r="346" spans="1:245">
      <c r="A346" s="4">
        <v>50</v>
      </c>
      <c r="B346" s="4">
        <v>0</v>
      </c>
      <c r="C346" s="4">
        <v>0</v>
      </c>
      <c r="D346" s="4">
        <v>1</v>
      </c>
      <c r="E346" s="4">
        <v>201</v>
      </c>
      <c r="F346" s="4">
        <f>ROUND(Source!O344,O346)</f>
        <v>2698.52</v>
      </c>
      <c r="G346" s="4" t="s">
        <v>71</v>
      </c>
      <c r="H346" s="4" t="s">
        <v>72</v>
      </c>
      <c r="I346" s="4"/>
      <c r="J346" s="4"/>
      <c r="K346" s="4">
        <v>201</v>
      </c>
      <c r="L346" s="4">
        <v>1</v>
      </c>
      <c r="M346" s="4">
        <v>3</v>
      </c>
      <c r="N346" s="4" t="s">
        <v>3</v>
      </c>
      <c r="O346" s="4">
        <v>2</v>
      </c>
      <c r="P346" s="4"/>
      <c r="Q346" s="4"/>
      <c r="R346" s="4"/>
      <c r="S346" s="4"/>
      <c r="T346" s="4"/>
      <c r="U346" s="4"/>
      <c r="V346" s="4"/>
      <c r="W346" s="4"/>
    </row>
    <row r="347" spans="1:245">
      <c r="A347" s="4">
        <v>50</v>
      </c>
      <c r="B347" s="4">
        <v>0</v>
      </c>
      <c r="C347" s="4">
        <v>0</v>
      </c>
      <c r="D347" s="4">
        <v>1</v>
      </c>
      <c r="E347" s="4">
        <v>202</v>
      </c>
      <c r="F347" s="4">
        <f>ROUND(Source!P344,O347)</f>
        <v>0</v>
      </c>
      <c r="G347" s="4" t="s">
        <v>73</v>
      </c>
      <c r="H347" s="4" t="s">
        <v>74</v>
      </c>
      <c r="I347" s="4"/>
      <c r="J347" s="4"/>
      <c r="K347" s="4">
        <v>202</v>
      </c>
      <c r="L347" s="4">
        <v>2</v>
      </c>
      <c r="M347" s="4">
        <v>3</v>
      </c>
      <c r="N347" s="4" t="s">
        <v>3</v>
      </c>
      <c r="O347" s="4">
        <v>2</v>
      </c>
      <c r="P347" s="4"/>
      <c r="Q347" s="4"/>
      <c r="R347" s="4"/>
      <c r="S347" s="4"/>
      <c r="T347" s="4"/>
      <c r="U347" s="4"/>
      <c r="V347" s="4"/>
      <c r="W347" s="4"/>
    </row>
    <row r="348" spans="1:245">
      <c r="A348" s="4">
        <v>50</v>
      </c>
      <c r="B348" s="4">
        <v>0</v>
      </c>
      <c r="C348" s="4">
        <v>0</v>
      </c>
      <c r="D348" s="4">
        <v>1</v>
      </c>
      <c r="E348" s="4">
        <v>222</v>
      </c>
      <c r="F348" s="4">
        <f>ROUND(Source!AO344,O348)</f>
        <v>0</v>
      </c>
      <c r="G348" s="4" t="s">
        <v>75</v>
      </c>
      <c r="H348" s="4" t="s">
        <v>76</v>
      </c>
      <c r="I348" s="4"/>
      <c r="J348" s="4"/>
      <c r="K348" s="4">
        <v>222</v>
      </c>
      <c r="L348" s="4">
        <v>3</v>
      </c>
      <c r="M348" s="4">
        <v>3</v>
      </c>
      <c r="N348" s="4" t="s">
        <v>3</v>
      </c>
      <c r="O348" s="4">
        <v>2</v>
      </c>
      <c r="P348" s="4"/>
      <c r="Q348" s="4"/>
      <c r="R348" s="4"/>
      <c r="S348" s="4"/>
      <c r="T348" s="4"/>
      <c r="U348" s="4"/>
      <c r="V348" s="4"/>
      <c r="W348" s="4"/>
    </row>
    <row r="349" spans="1:245">
      <c r="A349" s="4">
        <v>50</v>
      </c>
      <c r="B349" s="4">
        <v>0</v>
      </c>
      <c r="C349" s="4">
        <v>0</v>
      </c>
      <c r="D349" s="4">
        <v>1</v>
      </c>
      <c r="E349" s="4">
        <v>225</v>
      </c>
      <c r="F349" s="4">
        <f>ROUND(Source!AV344,O349)</f>
        <v>0</v>
      </c>
      <c r="G349" s="4" t="s">
        <v>77</v>
      </c>
      <c r="H349" s="4" t="s">
        <v>78</v>
      </c>
      <c r="I349" s="4"/>
      <c r="J349" s="4"/>
      <c r="K349" s="4">
        <v>225</v>
      </c>
      <c r="L349" s="4">
        <v>4</v>
      </c>
      <c r="M349" s="4">
        <v>3</v>
      </c>
      <c r="N349" s="4" t="s">
        <v>3</v>
      </c>
      <c r="O349" s="4">
        <v>2</v>
      </c>
      <c r="P349" s="4"/>
      <c r="Q349" s="4"/>
      <c r="R349" s="4"/>
      <c r="S349" s="4"/>
      <c r="T349" s="4"/>
      <c r="U349" s="4"/>
      <c r="V349" s="4"/>
      <c r="W349" s="4"/>
    </row>
    <row r="350" spans="1:245">
      <c r="A350" s="4">
        <v>50</v>
      </c>
      <c r="B350" s="4">
        <v>0</v>
      </c>
      <c r="C350" s="4">
        <v>0</v>
      </c>
      <c r="D350" s="4">
        <v>1</v>
      </c>
      <c r="E350" s="4">
        <v>226</v>
      </c>
      <c r="F350" s="4">
        <f>ROUND(Source!AW344,O350)</f>
        <v>0</v>
      </c>
      <c r="G350" s="4" t="s">
        <v>79</v>
      </c>
      <c r="H350" s="4" t="s">
        <v>80</v>
      </c>
      <c r="I350" s="4"/>
      <c r="J350" s="4"/>
      <c r="K350" s="4">
        <v>226</v>
      </c>
      <c r="L350" s="4">
        <v>5</v>
      </c>
      <c r="M350" s="4">
        <v>3</v>
      </c>
      <c r="N350" s="4" t="s">
        <v>3</v>
      </c>
      <c r="O350" s="4">
        <v>2</v>
      </c>
      <c r="P350" s="4"/>
      <c r="Q350" s="4"/>
      <c r="R350" s="4"/>
      <c r="S350" s="4"/>
      <c r="T350" s="4"/>
      <c r="U350" s="4"/>
      <c r="V350" s="4"/>
      <c r="W350" s="4"/>
    </row>
    <row r="351" spans="1:245">
      <c r="A351" s="4">
        <v>50</v>
      </c>
      <c r="B351" s="4">
        <v>0</v>
      </c>
      <c r="C351" s="4">
        <v>0</v>
      </c>
      <c r="D351" s="4">
        <v>1</v>
      </c>
      <c r="E351" s="4">
        <v>227</v>
      </c>
      <c r="F351" s="4">
        <f>ROUND(Source!AX344,O351)</f>
        <v>0</v>
      </c>
      <c r="G351" s="4" t="s">
        <v>81</v>
      </c>
      <c r="H351" s="4" t="s">
        <v>82</v>
      </c>
      <c r="I351" s="4"/>
      <c r="J351" s="4"/>
      <c r="K351" s="4">
        <v>227</v>
      </c>
      <c r="L351" s="4">
        <v>6</v>
      </c>
      <c r="M351" s="4">
        <v>3</v>
      </c>
      <c r="N351" s="4" t="s">
        <v>3</v>
      </c>
      <c r="O351" s="4">
        <v>2</v>
      </c>
      <c r="P351" s="4"/>
      <c r="Q351" s="4"/>
      <c r="R351" s="4"/>
      <c r="S351" s="4"/>
      <c r="T351" s="4"/>
      <c r="U351" s="4"/>
      <c r="V351" s="4"/>
      <c r="W351" s="4"/>
    </row>
    <row r="352" spans="1:245">
      <c r="A352" s="4">
        <v>50</v>
      </c>
      <c r="B352" s="4">
        <v>0</v>
      </c>
      <c r="C352" s="4">
        <v>0</v>
      </c>
      <c r="D352" s="4">
        <v>1</v>
      </c>
      <c r="E352" s="4">
        <v>228</v>
      </c>
      <c r="F352" s="4">
        <f>ROUND(Source!AY344,O352)</f>
        <v>0</v>
      </c>
      <c r="G352" s="4" t="s">
        <v>83</v>
      </c>
      <c r="H352" s="4" t="s">
        <v>84</v>
      </c>
      <c r="I352" s="4"/>
      <c r="J352" s="4"/>
      <c r="K352" s="4">
        <v>228</v>
      </c>
      <c r="L352" s="4">
        <v>7</v>
      </c>
      <c r="M352" s="4">
        <v>3</v>
      </c>
      <c r="N352" s="4" t="s">
        <v>3</v>
      </c>
      <c r="O352" s="4">
        <v>2</v>
      </c>
      <c r="P352" s="4"/>
      <c r="Q352" s="4"/>
      <c r="R352" s="4"/>
      <c r="S352" s="4"/>
      <c r="T352" s="4"/>
      <c r="U352" s="4"/>
      <c r="V352" s="4"/>
      <c r="W352" s="4"/>
    </row>
    <row r="353" spans="1:23">
      <c r="A353" s="4">
        <v>50</v>
      </c>
      <c r="B353" s="4">
        <v>0</v>
      </c>
      <c r="C353" s="4">
        <v>0</v>
      </c>
      <c r="D353" s="4">
        <v>1</v>
      </c>
      <c r="E353" s="4">
        <v>216</v>
      </c>
      <c r="F353" s="4">
        <f>ROUND(Source!AP344,O353)</f>
        <v>0</v>
      </c>
      <c r="G353" s="4" t="s">
        <v>85</v>
      </c>
      <c r="H353" s="4" t="s">
        <v>86</v>
      </c>
      <c r="I353" s="4"/>
      <c r="J353" s="4"/>
      <c r="K353" s="4">
        <v>216</v>
      </c>
      <c r="L353" s="4">
        <v>8</v>
      </c>
      <c r="M353" s="4">
        <v>3</v>
      </c>
      <c r="N353" s="4" t="s">
        <v>3</v>
      </c>
      <c r="O353" s="4">
        <v>2</v>
      </c>
      <c r="P353" s="4"/>
      <c r="Q353" s="4"/>
      <c r="R353" s="4"/>
      <c r="S353" s="4"/>
      <c r="T353" s="4"/>
      <c r="U353" s="4"/>
      <c r="V353" s="4"/>
      <c r="W353" s="4"/>
    </row>
    <row r="354" spans="1:23">
      <c r="A354" s="4">
        <v>50</v>
      </c>
      <c r="B354" s="4">
        <v>0</v>
      </c>
      <c r="C354" s="4">
        <v>0</v>
      </c>
      <c r="D354" s="4">
        <v>1</v>
      </c>
      <c r="E354" s="4">
        <v>223</v>
      </c>
      <c r="F354" s="4">
        <f>ROUND(Source!AQ344,O354)</f>
        <v>0</v>
      </c>
      <c r="G354" s="4" t="s">
        <v>87</v>
      </c>
      <c r="H354" s="4" t="s">
        <v>88</v>
      </c>
      <c r="I354" s="4"/>
      <c r="J354" s="4"/>
      <c r="K354" s="4">
        <v>223</v>
      </c>
      <c r="L354" s="4">
        <v>9</v>
      </c>
      <c r="M354" s="4">
        <v>3</v>
      </c>
      <c r="N354" s="4" t="s">
        <v>3</v>
      </c>
      <c r="O354" s="4">
        <v>2</v>
      </c>
      <c r="P354" s="4"/>
      <c r="Q354" s="4"/>
      <c r="R354" s="4"/>
      <c r="S354" s="4"/>
      <c r="T354" s="4"/>
      <c r="U354" s="4"/>
      <c r="V354" s="4"/>
      <c r="W354" s="4"/>
    </row>
    <row r="355" spans="1:23">
      <c r="A355" s="4">
        <v>50</v>
      </c>
      <c r="B355" s="4">
        <v>0</v>
      </c>
      <c r="C355" s="4">
        <v>0</v>
      </c>
      <c r="D355" s="4">
        <v>1</v>
      </c>
      <c r="E355" s="4">
        <v>229</v>
      </c>
      <c r="F355" s="4">
        <f>ROUND(Source!AZ344,O355)</f>
        <v>0</v>
      </c>
      <c r="G355" s="4" t="s">
        <v>89</v>
      </c>
      <c r="H355" s="4" t="s">
        <v>90</v>
      </c>
      <c r="I355" s="4"/>
      <c r="J355" s="4"/>
      <c r="K355" s="4">
        <v>229</v>
      </c>
      <c r="L355" s="4">
        <v>10</v>
      </c>
      <c r="M355" s="4">
        <v>3</v>
      </c>
      <c r="N355" s="4" t="s">
        <v>3</v>
      </c>
      <c r="O355" s="4">
        <v>2</v>
      </c>
      <c r="P355" s="4"/>
      <c r="Q355" s="4"/>
      <c r="R355" s="4"/>
      <c r="S355" s="4"/>
      <c r="T355" s="4"/>
      <c r="U355" s="4"/>
      <c r="V355" s="4"/>
      <c r="W355" s="4"/>
    </row>
    <row r="356" spans="1:23">
      <c r="A356" s="4">
        <v>50</v>
      </c>
      <c r="B356" s="4">
        <v>0</v>
      </c>
      <c r="C356" s="4">
        <v>0</v>
      </c>
      <c r="D356" s="4">
        <v>1</v>
      </c>
      <c r="E356" s="4">
        <v>203</v>
      </c>
      <c r="F356" s="4">
        <f>ROUND(Source!Q344,O356)</f>
        <v>56.09</v>
      </c>
      <c r="G356" s="4" t="s">
        <v>91</v>
      </c>
      <c r="H356" s="4" t="s">
        <v>92</v>
      </c>
      <c r="I356" s="4"/>
      <c r="J356" s="4"/>
      <c r="K356" s="4">
        <v>203</v>
      </c>
      <c r="L356" s="4">
        <v>11</v>
      </c>
      <c r="M356" s="4">
        <v>3</v>
      </c>
      <c r="N356" s="4" t="s">
        <v>3</v>
      </c>
      <c r="O356" s="4">
        <v>2</v>
      </c>
      <c r="P356" s="4"/>
      <c r="Q356" s="4"/>
      <c r="R356" s="4"/>
      <c r="S356" s="4"/>
      <c r="T356" s="4"/>
      <c r="U356" s="4"/>
      <c r="V356" s="4"/>
      <c r="W356" s="4"/>
    </row>
    <row r="357" spans="1:23">
      <c r="A357" s="4">
        <v>50</v>
      </c>
      <c r="B357" s="4">
        <v>0</v>
      </c>
      <c r="C357" s="4">
        <v>0</v>
      </c>
      <c r="D357" s="4">
        <v>1</v>
      </c>
      <c r="E357" s="4">
        <v>231</v>
      </c>
      <c r="F357" s="4">
        <f>ROUND(Source!BB344,O357)</f>
        <v>0</v>
      </c>
      <c r="G357" s="4" t="s">
        <v>93</v>
      </c>
      <c r="H357" s="4" t="s">
        <v>94</v>
      </c>
      <c r="I357" s="4"/>
      <c r="J357" s="4"/>
      <c r="K357" s="4">
        <v>231</v>
      </c>
      <c r="L357" s="4">
        <v>12</v>
      </c>
      <c r="M357" s="4">
        <v>3</v>
      </c>
      <c r="N357" s="4" t="s">
        <v>3</v>
      </c>
      <c r="O357" s="4">
        <v>2</v>
      </c>
      <c r="P357" s="4"/>
      <c r="Q357" s="4"/>
      <c r="R357" s="4"/>
      <c r="S357" s="4"/>
      <c r="T357" s="4"/>
      <c r="U357" s="4"/>
      <c r="V357" s="4"/>
      <c r="W357" s="4"/>
    </row>
    <row r="358" spans="1:23">
      <c r="A358" s="4">
        <v>50</v>
      </c>
      <c r="B358" s="4">
        <v>0</v>
      </c>
      <c r="C358" s="4">
        <v>0</v>
      </c>
      <c r="D358" s="4">
        <v>1</v>
      </c>
      <c r="E358" s="4">
        <v>204</v>
      </c>
      <c r="F358" s="4">
        <f>ROUND(Source!R344,O358)</f>
        <v>38.39</v>
      </c>
      <c r="G358" s="4" t="s">
        <v>95</v>
      </c>
      <c r="H358" s="4" t="s">
        <v>96</v>
      </c>
      <c r="I358" s="4"/>
      <c r="J358" s="4"/>
      <c r="K358" s="4">
        <v>204</v>
      </c>
      <c r="L358" s="4">
        <v>13</v>
      </c>
      <c r="M358" s="4">
        <v>3</v>
      </c>
      <c r="N358" s="4" t="s">
        <v>3</v>
      </c>
      <c r="O358" s="4">
        <v>2</v>
      </c>
      <c r="P358" s="4"/>
      <c r="Q358" s="4"/>
      <c r="R358" s="4"/>
      <c r="S358" s="4"/>
      <c r="T358" s="4"/>
      <c r="U358" s="4"/>
      <c r="V358" s="4"/>
      <c r="W358" s="4"/>
    </row>
    <row r="359" spans="1:23">
      <c r="A359" s="4">
        <v>50</v>
      </c>
      <c r="B359" s="4">
        <v>0</v>
      </c>
      <c r="C359" s="4">
        <v>0</v>
      </c>
      <c r="D359" s="4">
        <v>1</v>
      </c>
      <c r="E359" s="4">
        <v>205</v>
      </c>
      <c r="F359" s="4">
        <f>ROUND(Source!S344,O359)</f>
        <v>2642.43</v>
      </c>
      <c r="G359" s="4" t="s">
        <v>97</v>
      </c>
      <c r="H359" s="4" t="s">
        <v>98</v>
      </c>
      <c r="I359" s="4"/>
      <c r="J359" s="4"/>
      <c r="K359" s="4">
        <v>205</v>
      </c>
      <c r="L359" s="4">
        <v>14</v>
      </c>
      <c r="M359" s="4">
        <v>3</v>
      </c>
      <c r="N359" s="4" t="s">
        <v>3</v>
      </c>
      <c r="O359" s="4">
        <v>2</v>
      </c>
      <c r="P359" s="4"/>
      <c r="Q359" s="4"/>
      <c r="R359" s="4"/>
      <c r="S359" s="4"/>
      <c r="T359" s="4"/>
      <c r="U359" s="4"/>
      <c r="V359" s="4"/>
      <c r="W359" s="4"/>
    </row>
    <row r="360" spans="1:23">
      <c r="A360" s="4">
        <v>50</v>
      </c>
      <c r="B360" s="4">
        <v>0</v>
      </c>
      <c r="C360" s="4">
        <v>0</v>
      </c>
      <c r="D360" s="4">
        <v>1</v>
      </c>
      <c r="E360" s="4">
        <v>232</v>
      </c>
      <c r="F360" s="4">
        <f>ROUND(Source!BC344,O360)</f>
        <v>0</v>
      </c>
      <c r="G360" s="4" t="s">
        <v>99</v>
      </c>
      <c r="H360" s="4" t="s">
        <v>100</v>
      </c>
      <c r="I360" s="4"/>
      <c r="J360" s="4"/>
      <c r="K360" s="4">
        <v>232</v>
      </c>
      <c r="L360" s="4">
        <v>15</v>
      </c>
      <c r="M360" s="4">
        <v>3</v>
      </c>
      <c r="N360" s="4" t="s">
        <v>3</v>
      </c>
      <c r="O360" s="4">
        <v>2</v>
      </c>
      <c r="P360" s="4"/>
      <c r="Q360" s="4"/>
      <c r="R360" s="4"/>
      <c r="S360" s="4"/>
      <c r="T360" s="4"/>
      <c r="U360" s="4"/>
      <c r="V360" s="4"/>
      <c r="W360" s="4"/>
    </row>
    <row r="361" spans="1:23">
      <c r="A361" s="4">
        <v>50</v>
      </c>
      <c r="B361" s="4">
        <v>0</v>
      </c>
      <c r="C361" s="4">
        <v>0</v>
      </c>
      <c r="D361" s="4">
        <v>1</v>
      </c>
      <c r="E361" s="4">
        <v>214</v>
      </c>
      <c r="F361" s="4">
        <f>ROUND(Source!AS344,O361)</f>
        <v>5962.66</v>
      </c>
      <c r="G361" s="4" t="s">
        <v>101</v>
      </c>
      <c r="H361" s="4" t="s">
        <v>102</v>
      </c>
      <c r="I361" s="4"/>
      <c r="J361" s="4"/>
      <c r="K361" s="4">
        <v>214</v>
      </c>
      <c r="L361" s="4">
        <v>16</v>
      </c>
      <c r="M361" s="4">
        <v>3</v>
      </c>
      <c r="N361" s="4" t="s">
        <v>3</v>
      </c>
      <c r="O361" s="4">
        <v>2</v>
      </c>
      <c r="P361" s="4"/>
      <c r="Q361" s="4"/>
      <c r="R361" s="4"/>
      <c r="S361" s="4"/>
      <c r="T361" s="4"/>
      <c r="U361" s="4"/>
      <c r="V361" s="4"/>
      <c r="W361" s="4"/>
    </row>
    <row r="362" spans="1:23">
      <c r="A362" s="4">
        <v>50</v>
      </c>
      <c r="B362" s="4">
        <v>0</v>
      </c>
      <c r="C362" s="4">
        <v>0</v>
      </c>
      <c r="D362" s="4">
        <v>1</v>
      </c>
      <c r="E362" s="4">
        <v>215</v>
      </c>
      <c r="F362" s="4">
        <f>ROUND(Source!AT344,O362)</f>
        <v>0</v>
      </c>
      <c r="G362" s="4" t="s">
        <v>103</v>
      </c>
      <c r="H362" s="4" t="s">
        <v>104</v>
      </c>
      <c r="I362" s="4"/>
      <c r="J362" s="4"/>
      <c r="K362" s="4">
        <v>215</v>
      </c>
      <c r="L362" s="4">
        <v>17</v>
      </c>
      <c r="M362" s="4">
        <v>3</v>
      </c>
      <c r="N362" s="4" t="s">
        <v>3</v>
      </c>
      <c r="O362" s="4">
        <v>2</v>
      </c>
      <c r="P362" s="4"/>
      <c r="Q362" s="4"/>
      <c r="R362" s="4"/>
      <c r="S362" s="4"/>
      <c r="T362" s="4"/>
      <c r="U362" s="4"/>
      <c r="V362" s="4"/>
      <c r="W362" s="4"/>
    </row>
    <row r="363" spans="1:23">
      <c r="A363" s="4">
        <v>50</v>
      </c>
      <c r="B363" s="4">
        <v>0</v>
      </c>
      <c r="C363" s="4">
        <v>0</v>
      </c>
      <c r="D363" s="4">
        <v>1</v>
      </c>
      <c r="E363" s="4">
        <v>217</v>
      </c>
      <c r="F363" s="4">
        <f>ROUND(Source!AU344,O363)</f>
        <v>0</v>
      </c>
      <c r="G363" s="4" t="s">
        <v>105</v>
      </c>
      <c r="H363" s="4" t="s">
        <v>106</v>
      </c>
      <c r="I363" s="4"/>
      <c r="J363" s="4"/>
      <c r="K363" s="4">
        <v>217</v>
      </c>
      <c r="L363" s="4">
        <v>18</v>
      </c>
      <c r="M363" s="4">
        <v>3</v>
      </c>
      <c r="N363" s="4" t="s">
        <v>3</v>
      </c>
      <c r="O363" s="4">
        <v>2</v>
      </c>
      <c r="P363" s="4"/>
      <c r="Q363" s="4"/>
      <c r="R363" s="4"/>
      <c r="S363" s="4"/>
      <c r="T363" s="4"/>
      <c r="U363" s="4"/>
      <c r="V363" s="4"/>
      <c r="W363" s="4"/>
    </row>
    <row r="364" spans="1:23">
      <c r="A364" s="4">
        <v>50</v>
      </c>
      <c r="B364" s="4">
        <v>0</v>
      </c>
      <c r="C364" s="4">
        <v>0</v>
      </c>
      <c r="D364" s="4">
        <v>1</v>
      </c>
      <c r="E364" s="4">
        <v>230</v>
      </c>
      <c r="F364" s="4">
        <f>ROUND(Source!BA344,O364)</f>
        <v>0</v>
      </c>
      <c r="G364" s="4" t="s">
        <v>107</v>
      </c>
      <c r="H364" s="4" t="s">
        <v>108</v>
      </c>
      <c r="I364" s="4"/>
      <c r="J364" s="4"/>
      <c r="K364" s="4">
        <v>230</v>
      </c>
      <c r="L364" s="4">
        <v>19</v>
      </c>
      <c r="M364" s="4">
        <v>3</v>
      </c>
      <c r="N364" s="4" t="s">
        <v>3</v>
      </c>
      <c r="O364" s="4">
        <v>2</v>
      </c>
      <c r="P364" s="4"/>
      <c r="Q364" s="4"/>
      <c r="R364" s="4"/>
      <c r="S364" s="4"/>
      <c r="T364" s="4"/>
      <c r="U364" s="4"/>
      <c r="V364" s="4"/>
      <c r="W364" s="4"/>
    </row>
    <row r="365" spans="1:23">
      <c r="A365" s="4">
        <v>50</v>
      </c>
      <c r="B365" s="4">
        <v>0</v>
      </c>
      <c r="C365" s="4">
        <v>0</v>
      </c>
      <c r="D365" s="4">
        <v>1</v>
      </c>
      <c r="E365" s="4">
        <v>206</v>
      </c>
      <c r="F365" s="4">
        <f>ROUND(Source!T344,O365)</f>
        <v>0</v>
      </c>
      <c r="G365" s="4" t="s">
        <v>109</v>
      </c>
      <c r="H365" s="4" t="s">
        <v>110</v>
      </c>
      <c r="I365" s="4"/>
      <c r="J365" s="4"/>
      <c r="K365" s="4">
        <v>206</v>
      </c>
      <c r="L365" s="4">
        <v>20</v>
      </c>
      <c r="M365" s="4">
        <v>3</v>
      </c>
      <c r="N365" s="4" t="s">
        <v>3</v>
      </c>
      <c r="O365" s="4">
        <v>2</v>
      </c>
      <c r="P365" s="4"/>
      <c r="Q365" s="4"/>
      <c r="R365" s="4"/>
      <c r="S365" s="4"/>
      <c r="T365" s="4"/>
      <c r="U365" s="4"/>
      <c r="V365" s="4"/>
      <c r="W365" s="4"/>
    </row>
    <row r="366" spans="1:23">
      <c r="A366" s="4">
        <v>50</v>
      </c>
      <c r="B366" s="4">
        <v>0</v>
      </c>
      <c r="C366" s="4">
        <v>0</v>
      </c>
      <c r="D366" s="4">
        <v>1</v>
      </c>
      <c r="E366" s="4">
        <v>207</v>
      </c>
      <c r="F366" s="4">
        <f>Source!U344</f>
        <v>10.13898</v>
      </c>
      <c r="G366" s="4" t="s">
        <v>111</v>
      </c>
      <c r="H366" s="4" t="s">
        <v>112</v>
      </c>
      <c r="I366" s="4"/>
      <c r="J366" s="4"/>
      <c r="K366" s="4">
        <v>207</v>
      </c>
      <c r="L366" s="4">
        <v>21</v>
      </c>
      <c r="M366" s="4">
        <v>3</v>
      </c>
      <c r="N366" s="4" t="s">
        <v>3</v>
      </c>
      <c r="O366" s="4">
        <v>-1</v>
      </c>
      <c r="P366" s="4"/>
      <c r="Q366" s="4"/>
      <c r="R366" s="4"/>
      <c r="S366" s="4"/>
      <c r="T366" s="4"/>
      <c r="U366" s="4"/>
      <c r="V366" s="4"/>
      <c r="W366" s="4"/>
    </row>
    <row r="367" spans="1:23">
      <c r="A367" s="4">
        <v>50</v>
      </c>
      <c r="B367" s="4">
        <v>0</v>
      </c>
      <c r="C367" s="4">
        <v>0</v>
      </c>
      <c r="D367" s="4">
        <v>1</v>
      </c>
      <c r="E367" s="4">
        <v>208</v>
      </c>
      <c r="F367" s="4">
        <f>Source!V344</f>
        <v>0.10614000000000001</v>
      </c>
      <c r="G367" s="4" t="s">
        <v>113</v>
      </c>
      <c r="H367" s="4" t="s">
        <v>114</v>
      </c>
      <c r="I367" s="4"/>
      <c r="J367" s="4"/>
      <c r="K367" s="4">
        <v>208</v>
      </c>
      <c r="L367" s="4">
        <v>22</v>
      </c>
      <c r="M367" s="4">
        <v>3</v>
      </c>
      <c r="N367" s="4" t="s">
        <v>3</v>
      </c>
      <c r="O367" s="4">
        <v>-1</v>
      </c>
      <c r="P367" s="4"/>
      <c r="Q367" s="4"/>
      <c r="R367" s="4"/>
      <c r="S367" s="4"/>
      <c r="T367" s="4"/>
      <c r="U367" s="4"/>
      <c r="V367" s="4"/>
      <c r="W367" s="4"/>
    </row>
    <row r="368" spans="1:23">
      <c r="A368" s="4">
        <v>50</v>
      </c>
      <c r="B368" s="4">
        <v>0</v>
      </c>
      <c r="C368" s="4">
        <v>0</v>
      </c>
      <c r="D368" s="4">
        <v>1</v>
      </c>
      <c r="E368" s="4">
        <v>209</v>
      </c>
      <c r="F368" s="4">
        <f>ROUND(Source!W344,O368)</f>
        <v>0</v>
      </c>
      <c r="G368" s="4" t="s">
        <v>115</v>
      </c>
      <c r="H368" s="4" t="s">
        <v>116</v>
      </c>
      <c r="I368" s="4"/>
      <c r="J368" s="4"/>
      <c r="K368" s="4">
        <v>209</v>
      </c>
      <c r="L368" s="4">
        <v>23</v>
      </c>
      <c r="M368" s="4">
        <v>3</v>
      </c>
      <c r="N368" s="4" t="s">
        <v>3</v>
      </c>
      <c r="O368" s="4">
        <v>2</v>
      </c>
      <c r="P368" s="4"/>
      <c r="Q368" s="4"/>
      <c r="R368" s="4"/>
      <c r="S368" s="4"/>
      <c r="T368" s="4"/>
      <c r="U368" s="4"/>
      <c r="V368" s="4"/>
      <c r="W368" s="4"/>
    </row>
    <row r="369" spans="1:245">
      <c r="A369" s="4">
        <v>50</v>
      </c>
      <c r="B369" s="4">
        <v>0</v>
      </c>
      <c r="C369" s="4">
        <v>0</v>
      </c>
      <c r="D369" s="4">
        <v>1</v>
      </c>
      <c r="E369" s="4">
        <v>233</v>
      </c>
      <c r="F369" s="4">
        <f>ROUND(Source!BD344,O369)</f>
        <v>0</v>
      </c>
      <c r="G369" s="4" t="s">
        <v>117</v>
      </c>
      <c r="H369" s="4" t="s">
        <v>118</v>
      </c>
      <c r="I369" s="4"/>
      <c r="J369" s="4"/>
      <c r="K369" s="4">
        <v>233</v>
      </c>
      <c r="L369" s="4">
        <v>24</v>
      </c>
      <c r="M369" s="4">
        <v>3</v>
      </c>
      <c r="N369" s="4" t="s">
        <v>3</v>
      </c>
      <c r="O369" s="4">
        <v>2</v>
      </c>
      <c r="P369" s="4"/>
      <c r="Q369" s="4"/>
      <c r="R369" s="4"/>
      <c r="S369" s="4"/>
      <c r="T369" s="4"/>
      <c r="U369" s="4"/>
      <c r="V369" s="4"/>
      <c r="W369" s="4"/>
    </row>
    <row r="370" spans="1:245">
      <c r="A370" s="4">
        <v>50</v>
      </c>
      <c r="B370" s="4">
        <v>0</v>
      </c>
      <c r="C370" s="4">
        <v>0</v>
      </c>
      <c r="D370" s="4">
        <v>1</v>
      </c>
      <c r="E370" s="4">
        <v>210</v>
      </c>
      <c r="F370" s="4">
        <f>ROUND(Source!X344,O370)</f>
        <v>1868.65</v>
      </c>
      <c r="G370" s="4" t="s">
        <v>119</v>
      </c>
      <c r="H370" s="4" t="s">
        <v>120</v>
      </c>
      <c r="I370" s="4"/>
      <c r="J370" s="4"/>
      <c r="K370" s="4">
        <v>210</v>
      </c>
      <c r="L370" s="4">
        <v>25</v>
      </c>
      <c r="M370" s="4">
        <v>3</v>
      </c>
      <c r="N370" s="4" t="s">
        <v>3</v>
      </c>
      <c r="O370" s="4">
        <v>2</v>
      </c>
      <c r="P370" s="4"/>
      <c r="Q370" s="4"/>
      <c r="R370" s="4"/>
      <c r="S370" s="4"/>
      <c r="T370" s="4"/>
      <c r="U370" s="4"/>
      <c r="V370" s="4"/>
      <c r="W370" s="4"/>
    </row>
    <row r="371" spans="1:245">
      <c r="A371" s="4">
        <v>50</v>
      </c>
      <c r="B371" s="4">
        <v>0</v>
      </c>
      <c r="C371" s="4">
        <v>0</v>
      </c>
      <c r="D371" s="4">
        <v>1</v>
      </c>
      <c r="E371" s="4">
        <v>211</v>
      </c>
      <c r="F371" s="4">
        <f>ROUND(Source!Y344,O371)</f>
        <v>1395.49</v>
      </c>
      <c r="G371" s="4" t="s">
        <v>121</v>
      </c>
      <c r="H371" s="4" t="s">
        <v>122</v>
      </c>
      <c r="I371" s="4"/>
      <c r="J371" s="4"/>
      <c r="K371" s="4">
        <v>211</v>
      </c>
      <c r="L371" s="4">
        <v>26</v>
      </c>
      <c r="M371" s="4">
        <v>3</v>
      </c>
      <c r="N371" s="4" t="s">
        <v>3</v>
      </c>
      <c r="O371" s="4">
        <v>2</v>
      </c>
      <c r="P371" s="4"/>
      <c r="Q371" s="4"/>
      <c r="R371" s="4"/>
      <c r="S371" s="4"/>
      <c r="T371" s="4"/>
      <c r="U371" s="4"/>
      <c r="V371" s="4"/>
      <c r="W371" s="4"/>
    </row>
    <row r="372" spans="1:245">
      <c r="A372" s="4">
        <v>50</v>
      </c>
      <c r="B372" s="4">
        <v>0</v>
      </c>
      <c r="C372" s="4">
        <v>0</v>
      </c>
      <c r="D372" s="4">
        <v>1</v>
      </c>
      <c r="E372" s="4">
        <v>0</v>
      </c>
      <c r="F372" s="4">
        <f>ROUND(Source!AR344,O372)</f>
        <v>5962.66</v>
      </c>
      <c r="G372" s="4" t="s">
        <v>123</v>
      </c>
      <c r="H372" s="4" t="s">
        <v>124</v>
      </c>
      <c r="I372" s="4"/>
      <c r="J372" s="4"/>
      <c r="K372" s="4">
        <v>224</v>
      </c>
      <c r="L372" s="4">
        <v>27</v>
      </c>
      <c r="M372" s="4">
        <v>3</v>
      </c>
      <c r="N372" s="4" t="s">
        <v>3</v>
      </c>
      <c r="O372" s="4">
        <v>2</v>
      </c>
      <c r="P372" s="4"/>
      <c r="Q372" s="4"/>
      <c r="R372" s="4"/>
      <c r="S372" s="4"/>
      <c r="T372" s="4"/>
      <c r="U372" s="4"/>
      <c r="V372" s="4"/>
      <c r="W372" s="4"/>
    </row>
    <row r="373" spans="1:245">
      <c r="A373" s="4">
        <v>50</v>
      </c>
      <c r="B373" s="4">
        <v>1</v>
      </c>
      <c r="C373" s="4">
        <v>0</v>
      </c>
      <c r="D373" s="4">
        <v>2</v>
      </c>
      <c r="E373" s="4">
        <v>0</v>
      </c>
      <c r="F373" s="4">
        <f>ROUND(F372*0.18,O373)</f>
        <v>1073.3</v>
      </c>
      <c r="G373" s="4" t="s">
        <v>125</v>
      </c>
      <c r="H373" s="4" t="s">
        <v>125</v>
      </c>
      <c r="I373" s="4"/>
      <c r="J373" s="4"/>
      <c r="K373" s="4">
        <v>212</v>
      </c>
      <c r="L373" s="4">
        <v>28</v>
      </c>
      <c r="M373" s="4">
        <v>0</v>
      </c>
      <c r="N373" s="4" t="s">
        <v>3</v>
      </c>
      <c r="O373" s="4">
        <v>1</v>
      </c>
      <c r="P373" s="4"/>
      <c r="Q373" s="4"/>
      <c r="R373" s="4"/>
      <c r="S373" s="4"/>
      <c r="T373" s="4"/>
      <c r="U373" s="4"/>
      <c r="V373" s="4"/>
      <c r="W373" s="4"/>
    </row>
    <row r="374" spans="1:245">
      <c r="A374" s="4">
        <v>50</v>
      </c>
      <c r="B374" s="4">
        <v>1</v>
      </c>
      <c r="C374" s="4">
        <v>0</v>
      </c>
      <c r="D374" s="4">
        <v>2</v>
      </c>
      <c r="E374" s="4">
        <v>224</v>
      </c>
      <c r="F374" s="4">
        <f>ROUND(F372*1.18,O374)</f>
        <v>7035.9</v>
      </c>
      <c r="G374" s="4" t="s">
        <v>126</v>
      </c>
      <c r="H374" s="4" t="s">
        <v>127</v>
      </c>
      <c r="I374" s="4"/>
      <c r="J374" s="4"/>
      <c r="K374" s="4">
        <v>212</v>
      </c>
      <c r="L374" s="4">
        <v>29</v>
      </c>
      <c r="M374" s="4">
        <v>0</v>
      </c>
      <c r="N374" s="4" t="s">
        <v>3</v>
      </c>
      <c r="O374" s="4">
        <v>1</v>
      </c>
      <c r="P374" s="4"/>
      <c r="Q374" s="4"/>
      <c r="R374" s="4"/>
      <c r="S374" s="4"/>
      <c r="T374" s="4"/>
      <c r="U374" s="4"/>
      <c r="V374" s="4"/>
      <c r="W374" s="4"/>
    </row>
    <row r="376" spans="1:245">
      <c r="A376" s="1">
        <v>5</v>
      </c>
      <c r="B376" s="1">
        <v>1</v>
      </c>
      <c r="C376" s="1"/>
      <c r="D376" s="1">
        <f>ROW(A409)</f>
        <v>409</v>
      </c>
      <c r="E376" s="1"/>
      <c r="F376" s="1" t="s">
        <v>15</v>
      </c>
      <c r="G376" s="1" t="s">
        <v>128</v>
      </c>
      <c r="H376" s="1" t="s">
        <v>3</v>
      </c>
      <c r="I376" s="1">
        <v>0</v>
      </c>
      <c r="J376" s="1"/>
      <c r="K376" s="1">
        <v>0</v>
      </c>
      <c r="L376" s="1"/>
      <c r="M376" s="1" t="s">
        <v>3</v>
      </c>
      <c r="N376" s="1"/>
      <c r="O376" s="1"/>
      <c r="P376" s="1"/>
      <c r="Q376" s="1"/>
      <c r="R376" s="1"/>
      <c r="S376" s="1">
        <v>0</v>
      </c>
      <c r="T376" s="1"/>
      <c r="U376" s="1" t="s">
        <v>3</v>
      </c>
      <c r="V376" s="1">
        <v>0</v>
      </c>
      <c r="W376" s="1"/>
      <c r="X376" s="1"/>
      <c r="Y376" s="1"/>
      <c r="Z376" s="1"/>
      <c r="AA376" s="1"/>
      <c r="AB376" s="1" t="s">
        <v>3</v>
      </c>
      <c r="AC376" s="1" t="s">
        <v>3</v>
      </c>
      <c r="AD376" s="1" t="s">
        <v>3</v>
      </c>
      <c r="AE376" s="1" t="s">
        <v>3</v>
      </c>
      <c r="AF376" s="1" t="s">
        <v>3</v>
      </c>
      <c r="AG376" s="1" t="s">
        <v>3</v>
      </c>
      <c r="AH376" s="1"/>
      <c r="AI376" s="1"/>
      <c r="AJ376" s="1"/>
      <c r="AK376" s="1"/>
      <c r="AL376" s="1"/>
      <c r="AM376" s="1"/>
      <c r="AN376" s="1"/>
      <c r="AO376" s="1"/>
      <c r="AP376" s="1" t="s">
        <v>3</v>
      </c>
      <c r="AQ376" s="1" t="s">
        <v>3</v>
      </c>
      <c r="AR376" s="1" t="s">
        <v>3</v>
      </c>
      <c r="AS376" s="1"/>
      <c r="AT376" s="1"/>
      <c r="AU376" s="1"/>
      <c r="AV376" s="1"/>
      <c r="AW376" s="1"/>
      <c r="AX376" s="1"/>
      <c r="AY376" s="1"/>
      <c r="AZ376" s="1" t="s">
        <v>3</v>
      </c>
      <c r="BA376" s="1"/>
      <c r="BB376" s="1" t="s">
        <v>3</v>
      </c>
      <c r="BC376" s="1" t="s">
        <v>3</v>
      </c>
      <c r="BD376" s="1" t="s">
        <v>3</v>
      </c>
      <c r="BE376" s="1" t="s">
        <v>3</v>
      </c>
      <c r="BF376" s="1" t="s">
        <v>3</v>
      </c>
      <c r="BG376" s="1" t="s">
        <v>3</v>
      </c>
      <c r="BH376" s="1" t="s">
        <v>3</v>
      </c>
      <c r="BI376" s="1" t="s">
        <v>3</v>
      </c>
      <c r="BJ376" s="1" t="s">
        <v>3</v>
      </c>
      <c r="BK376" s="1" t="s">
        <v>3</v>
      </c>
      <c r="BL376" s="1" t="s">
        <v>3</v>
      </c>
      <c r="BM376" s="1" t="s">
        <v>3</v>
      </c>
      <c r="BN376" s="1" t="s">
        <v>3</v>
      </c>
      <c r="BO376" s="1" t="s">
        <v>3</v>
      </c>
      <c r="BP376" s="1" t="s">
        <v>3</v>
      </c>
      <c r="BQ376" s="1"/>
      <c r="BR376" s="1"/>
      <c r="BS376" s="1"/>
      <c r="BT376" s="1"/>
      <c r="BU376" s="1"/>
      <c r="BV376" s="1"/>
      <c r="BW376" s="1"/>
      <c r="BX376" s="1">
        <v>0</v>
      </c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>
        <v>0</v>
      </c>
    </row>
    <row r="378" spans="1:245">
      <c r="A378" s="2">
        <v>52</v>
      </c>
      <c r="B378" s="2">
        <f t="shared" ref="B378:G378" si="284">B409</f>
        <v>1</v>
      </c>
      <c r="C378" s="2">
        <f t="shared" si="284"/>
        <v>5</v>
      </c>
      <c r="D378" s="2">
        <f t="shared" si="284"/>
        <v>376</v>
      </c>
      <c r="E378" s="2">
        <f t="shared" si="284"/>
        <v>0</v>
      </c>
      <c r="F378" s="2" t="str">
        <f t="shared" si="284"/>
        <v>Новый подраздел</v>
      </c>
      <c r="G378" s="2" t="str">
        <f t="shared" si="284"/>
        <v>ремонт</v>
      </c>
      <c r="H378" s="2"/>
      <c r="I378" s="2"/>
      <c r="J378" s="2"/>
      <c r="K378" s="2"/>
      <c r="L378" s="2"/>
      <c r="M378" s="2"/>
      <c r="N378" s="2"/>
      <c r="O378" s="2">
        <f t="shared" ref="O378:AT378" si="285">O409</f>
        <v>121757.66</v>
      </c>
      <c r="P378" s="2">
        <f t="shared" si="285"/>
        <v>78476.539999999994</v>
      </c>
      <c r="Q378" s="2">
        <f t="shared" si="285"/>
        <v>1580.59</v>
      </c>
      <c r="R378" s="2">
        <f t="shared" si="285"/>
        <v>617.99</v>
      </c>
      <c r="S378" s="2">
        <f t="shared" si="285"/>
        <v>41700.53</v>
      </c>
      <c r="T378" s="2">
        <f t="shared" si="285"/>
        <v>0</v>
      </c>
      <c r="U378" s="2">
        <f t="shared" si="285"/>
        <v>140.32241100000002</v>
      </c>
      <c r="V378" s="2">
        <f t="shared" si="285"/>
        <v>1.7644424999999997</v>
      </c>
      <c r="W378" s="2">
        <f t="shared" si="285"/>
        <v>525.99</v>
      </c>
      <c r="X378" s="2">
        <f t="shared" si="285"/>
        <v>37419.9</v>
      </c>
      <c r="Y378" s="2">
        <f t="shared" si="285"/>
        <v>18665.099999999999</v>
      </c>
      <c r="Z378" s="2">
        <f t="shared" si="285"/>
        <v>0</v>
      </c>
      <c r="AA378" s="2">
        <f t="shared" si="285"/>
        <v>0</v>
      </c>
      <c r="AB378" s="2">
        <f t="shared" si="285"/>
        <v>121757.66</v>
      </c>
      <c r="AC378" s="2">
        <f t="shared" si="285"/>
        <v>78476.539999999994</v>
      </c>
      <c r="AD378" s="2">
        <f t="shared" si="285"/>
        <v>1580.59</v>
      </c>
      <c r="AE378" s="2">
        <f t="shared" si="285"/>
        <v>617.99</v>
      </c>
      <c r="AF378" s="2">
        <f t="shared" si="285"/>
        <v>41700.53</v>
      </c>
      <c r="AG378" s="2">
        <f t="shared" si="285"/>
        <v>0</v>
      </c>
      <c r="AH378" s="2">
        <f t="shared" si="285"/>
        <v>140.32241100000002</v>
      </c>
      <c r="AI378" s="2">
        <f t="shared" si="285"/>
        <v>1.7644424999999997</v>
      </c>
      <c r="AJ378" s="2">
        <f t="shared" si="285"/>
        <v>525.99</v>
      </c>
      <c r="AK378" s="2">
        <f t="shared" si="285"/>
        <v>37419.9</v>
      </c>
      <c r="AL378" s="2">
        <f t="shared" si="285"/>
        <v>18665.099999999999</v>
      </c>
      <c r="AM378" s="2">
        <f t="shared" si="285"/>
        <v>0</v>
      </c>
      <c r="AN378" s="2">
        <f t="shared" si="285"/>
        <v>0</v>
      </c>
      <c r="AO378" s="2">
        <f t="shared" si="285"/>
        <v>0</v>
      </c>
      <c r="AP378" s="2">
        <f t="shared" si="285"/>
        <v>0</v>
      </c>
      <c r="AQ378" s="2">
        <f t="shared" si="285"/>
        <v>0</v>
      </c>
      <c r="AR378" s="2">
        <f t="shared" si="285"/>
        <v>177842.66</v>
      </c>
      <c r="AS378" s="2">
        <f t="shared" si="285"/>
        <v>172824.3</v>
      </c>
      <c r="AT378" s="2">
        <f t="shared" si="285"/>
        <v>5018.3599999999997</v>
      </c>
      <c r="AU378" s="2">
        <f t="shared" ref="AU378:BZ378" si="286">AU409</f>
        <v>0</v>
      </c>
      <c r="AV378" s="2">
        <f t="shared" si="286"/>
        <v>78476.539999999994</v>
      </c>
      <c r="AW378" s="2">
        <f t="shared" si="286"/>
        <v>78476.539999999994</v>
      </c>
      <c r="AX378" s="2">
        <f t="shared" si="286"/>
        <v>0</v>
      </c>
      <c r="AY378" s="2">
        <f t="shared" si="286"/>
        <v>78476.539999999994</v>
      </c>
      <c r="AZ378" s="2">
        <f t="shared" si="286"/>
        <v>0</v>
      </c>
      <c r="BA378" s="2">
        <f t="shared" si="286"/>
        <v>0</v>
      </c>
      <c r="BB378" s="2">
        <f t="shared" si="286"/>
        <v>0</v>
      </c>
      <c r="BC378" s="2">
        <f t="shared" si="286"/>
        <v>0</v>
      </c>
      <c r="BD378" s="2">
        <f t="shared" si="286"/>
        <v>0</v>
      </c>
      <c r="BE378" s="2">
        <f t="shared" si="286"/>
        <v>0</v>
      </c>
      <c r="BF378" s="2">
        <f t="shared" si="286"/>
        <v>0</v>
      </c>
      <c r="BG378" s="2">
        <f t="shared" si="286"/>
        <v>0</v>
      </c>
      <c r="BH378" s="2">
        <f t="shared" si="286"/>
        <v>0</v>
      </c>
      <c r="BI378" s="2">
        <f t="shared" si="286"/>
        <v>0</v>
      </c>
      <c r="BJ378" s="2">
        <f t="shared" si="286"/>
        <v>0</v>
      </c>
      <c r="BK378" s="2">
        <f t="shared" si="286"/>
        <v>0</v>
      </c>
      <c r="BL378" s="2">
        <f t="shared" si="286"/>
        <v>0</v>
      </c>
      <c r="BM378" s="2">
        <f t="shared" si="286"/>
        <v>0</v>
      </c>
      <c r="BN378" s="2">
        <f t="shared" si="286"/>
        <v>0</v>
      </c>
      <c r="BO378" s="2">
        <f t="shared" si="286"/>
        <v>0</v>
      </c>
      <c r="BP378" s="2">
        <f t="shared" si="286"/>
        <v>0</v>
      </c>
      <c r="BQ378" s="2">
        <f t="shared" si="286"/>
        <v>0</v>
      </c>
      <c r="BR378" s="2">
        <f t="shared" si="286"/>
        <v>0</v>
      </c>
      <c r="BS378" s="2">
        <f t="shared" si="286"/>
        <v>0</v>
      </c>
      <c r="BT378" s="2">
        <f t="shared" si="286"/>
        <v>0</v>
      </c>
      <c r="BU378" s="2">
        <f t="shared" si="286"/>
        <v>0</v>
      </c>
      <c r="BV378" s="2">
        <f t="shared" si="286"/>
        <v>0</v>
      </c>
      <c r="BW378" s="2">
        <f t="shared" si="286"/>
        <v>0</v>
      </c>
      <c r="BX378" s="2">
        <f t="shared" si="286"/>
        <v>0</v>
      </c>
      <c r="BY378" s="2">
        <f t="shared" si="286"/>
        <v>0</v>
      </c>
      <c r="BZ378" s="2">
        <f t="shared" si="286"/>
        <v>0</v>
      </c>
      <c r="CA378" s="2">
        <f t="shared" ref="CA378:DF378" si="287">CA409</f>
        <v>177842.66</v>
      </c>
      <c r="CB378" s="2">
        <f t="shared" si="287"/>
        <v>172824.3</v>
      </c>
      <c r="CC378" s="2">
        <f t="shared" si="287"/>
        <v>5018.3599999999997</v>
      </c>
      <c r="CD378" s="2">
        <f t="shared" si="287"/>
        <v>0</v>
      </c>
      <c r="CE378" s="2">
        <f t="shared" si="287"/>
        <v>78476.539999999994</v>
      </c>
      <c r="CF378" s="2">
        <f t="shared" si="287"/>
        <v>78476.539999999994</v>
      </c>
      <c r="CG378" s="2">
        <f t="shared" si="287"/>
        <v>0</v>
      </c>
      <c r="CH378" s="2">
        <f t="shared" si="287"/>
        <v>78476.539999999994</v>
      </c>
      <c r="CI378" s="2">
        <f t="shared" si="287"/>
        <v>0</v>
      </c>
      <c r="CJ378" s="2">
        <f t="shared" si="287"/>
        <v>0</v>
      </c>
      <c r="CK378" s="2">
        <f t="shared" si="287"/>
        <v>0</v>
      </c>
      <c r="CL378" s="2">
        <f t="shared" si="287"/>
        <v>0</v>
      </c>
      <c r="CM378" s="2">
        <f t="shared" si="287"/>
        <v>0</v>
      </c>
      <c r="CN378" s="2">
        <f t="shared" si="287"/>
        <v>0</v>
      </c>
      <c r="CO378" s="2">
        <f t="shared" si="287"/>
        <v>0</v>
      </c>
      <c r="CP378" s="2">
        <f t="shared" si="287"/>
        <v>0</v>
      </c>
      <c r="CQ378" s="2">
        <f t="shared" si="287"/>
        <v>0</v>
      </c>
      <c r="CR378" s="2">
        <f t="shared" si="287"/>
        <v>0</v>
      </c>
      <c r="CS378" s="2">
        <f t="shared" si="287"/>
        <v>0</v>
      </c>
      <c r="CT378" s="2">
        <f t="shared" si="287"/>
        <v>0</v>
      </c>
      <c r="CU378" s="2">
        <f t="shared" si="287"/>
        <v>0</v>
      </c>
      <c r="CV378" s="2">
        <f t="shared" si="287"/>
        <v>0</v>
      </c>
      <c r="CW378" s="2">
        <f t="shared" si="287"/>
        <v>0</v>
      </c>
      <c r="CX378" s="2">
        <f t="shared" si="287"/>
        <v>0</v>
      </c>
      <c r="CY378" s="2">
        <f t="shared" si="287"/>
        <v>0</v>
      </c>
      <c r="CZ378" s="2">
        <f t="shared" si="287"/>
        <v>0</v>
      </c>
      <c r="DA378" s="2">
        <f t="shared" si="287"/>
        <v>0</v>
      </c>
      <c r="DB378" s="2">
        <f t="shared" si="287"/>
        <v>0</v>
      </c>
      <c r="DC378" s="2">
        <f t="shared" si="287"/>
        <v>0</v>
      </c>
      <c r="DD378" s="2">
        <f t="shared" si="287"/>
        <v>0</v>
      </c>
      <c r="DE378" s="2">
        <f t="shared" si="287"/>
        <v>0</v>
      </c>
      <c r="DF378" s="2">
        <f t="shared" si="287"/>
        <v>0</v>
      </c>
      <c r="DG378" s="3">
        <f t="shared" ref="DG378:EL378" si="288">DG409</f>
        <v>0</v>
      </c>
      <c r="DH378" s="3">
        <f t="shared" si="288"/>
        <v>0</v>
      </c>
      <c r="DI378" s="3">
        <f t="shared" si="288"/>
        <v>0</v>
      </c>
      <c r="DJ378" s="3">
        <f t="shared" si="288"/>
        <v>0</v>
      </c>
      <c r="DK378" s="3">
        <f t="shared" si="288"/>
        <v>0</v>
      </c>
      <c r="DL378" s="3">
        <f t="shared" si="288"/>
        <v>0</v>
      </c>
      <c r="DM378" s="3">
        <f t="shared" si="288"/>
        <v>0</v>
      </c>
      <c r="DN378" s="3">
        <f t="shared" si="288"/>
        <v>0</v>
      </c>
      <c r="DO378" s="3">
        <f t="shared" si="288"/>
        <v>0</v>
      </c>
      <c r="DP378" s="3">
        <f t="shared" si="288"/>
        <v>0</v>
      </c>
      <c r="DQ378" s="3">
        <f t="shared" si="288"/>
        <v>0</v>
      </c>
      <c r="DR378" s="3">
        <f t="shared" si="288"/>
        <v>0</v>
      </c>
      <c r="DS378" s="3">
        <f t="shared" si="288"/>
        <v>0</v>
      </c>
      <c r="DT378" s="3">
        <f t="shared" si="288"/>
        <v>0</v>
      </c>
      <c r="DU378" s="3">
        <f t="shared" si="288"/>
        <v>0</v>
      </c>
      <c r="DV378" s="3">
        <f t="shared" si="288"/>
        <v>0</v>
      </c>
      <c r="DW378" s="3">
        <f t="shared" si="288"/>
        <v>0</v>
      </c>
      <c r="DX378" s="3">
        <f t="shared" si="288"/>
        <v>0</v>
      </c>
      <c r="DY378" s="3">
        <f t="shared" si="288"/>
        <v>0</v>
      </c>
      <c r="DZ378" s="3">
        <f t="shared" si="288"/>
        <v>0</v>
      </c>
      <c r="EA378" s="3">
        <f t="shared" si="288"/>
        <v>0</v>
      </c>
      <c r="EB378" s="3">
        <f t="shared" si="288"/>
        <v>0</v>
      </c>
      <c r="EC378" s="3">
        <f t="shared" si="288"/>
        <v>0</v>
      </c>
      <c r="ED378" s="3">
        <f t="shared" si="288"/>
        <v>0</v>
      </c>
      <c r="EE378" s="3">
        <f t="shared" si="288"/>
        <v>0</v>
      </c>
      <c r="EF378" s="3">
        <f t="shared" si="288"/>
        <v>0</v>
      </c>
      <c r="EG378" s="3">
        <f t="shared" si="288"/>
        <v>0</v>
      </c>
      <c r="EH378" s="3">
        <f t="shared" si="288"/>
        <v>0</v>
      </c>
      <c r="EI378" s="3">
        <f t="shared" si="288"/>
        <v>0</v>
      </c>
      <c r="EJ378" s="3">
        <f t="shared" si="288"/>
        <v>0</v>
      </c>
      <c r="EK378" s="3">
        <f t="shared" si="288"/>
        <v>0</v>
      </c>
      <c r="EL378" s="3">
        <f t="shared" si="288"/>
        <v>0</v>
      </c>
      <c r="EM378" s="3">
        <f t="shared" ref="EM378:FR378" si="289">EM409</f>
        <v>0</v>
      </c>
      <c r="EN378" s="3">
        <f t="shared" si="289"/>
        <v>0</v>
      </c>
      <c r="EO378" s="3">
        <f t="shared" si="289"/>
        <v>0</v>
      </c>
      <c r="EP378" s="3">
        <f t="shared" si="289"/>
        <v>0</v>
      </c>
      <c r="EQ378" s="3">
        <f t="shared" si="289"/>
        <v>0</v>
      </c>
      <c r="ER378" s="3">
        <f t="shared" si="289"/>
        <v>0</v>
      </c>
      <c r="ES378" s="3">
        <f t="shared" si="289"/>
        <v>0</v>
      </c>
      <c r="ET378" s="3">
        <f t="shared" si="289"/>
        <v>0</v>
      </c>
      <c r="EU378" s="3">
        <f t="shared" si="289"/>
        <v>0</v>
      </c>
      <c r="EV378" s="3">
        <f t="shared" si="289"/>
        <v>0</v>
      </c>
      <c r="EW378" s="3">
        <f t="shared" si="289"/>
        <v>0</v>
      </c>
      <c r="EX378" s="3">
        <f t="shared" si="289"/>
        <v>0</v>
      </c>
      <c r="EY378" s="3">
        <f t="shared" si="289"/>
        <v>0</v>
      </c>
      <c r="EZ378" s="3">
        <f t="shared" si="289"/>
        <v>0</v>
      </c>
      <c r="FA378" s="3">
        <f t="shared" si="289"/>
        <v>0</v>
      </c>
      <c r="FB378" s="3">
        <f t="shared" si="289"/>
        <v>0</v>
      </c>
      <c r="FC378" s="3">
        <f t="shared" si="289"/>
        <v>0</v>
      </c>
      <c r="FD378" s="3">
        <f t="shared" si="289"/>
        <v>0</v>
      </c>
      <c r="FE378" s="3">
        <f t="shared" si="289"/>
        <v>0</v>
      </c>
      <c r="FF378" s="3">
        <f t="shared" si="289"/>
        <v>0</v>
      </c>
      <c r="FG378" s="3">
        <f t="shared" si="289"/>
        <v>0</v>
      </c>
      <c r="FH378" s="3">
        <f t="shared" si="289"/>
        <v>0</v>
      </c>
      <c r="FI378" s="3">
        <f t="shared" si="289"/>
        <v>0</v>
      </c>
      <c r="FJ378" s="3">
        <f t="shared" si="289"/>
        <v>0</v>
      </c>
      <c r="FK378" s="3">
        <f t="shared" si="289"/>
        <v>0</v>
      </c>
      <c r="FL378" s="3">
        <f t="shared" si="289"/>
        <v>0</v>
      </c>
      <c r="FM378" s="3">
        <f t="shared" si="289"/>
        <v>0</v>
      </c>
      <c r="FN378" s="3">
        <f t="shared" si="289"/>
        <v>0</v>
      </c>
      <c r="FO378" s="3">
        <f t="shared" si="289"/>
        <v>0</v>
      </c>
      <c r="FP378" s="3">
        <f t="shared" si="289"/>
        <v>0</v>
      </c>
      <c r="FQ378" s="3">
        <f t="shared" si="289"/>
        <v>0</v>
      </c>
      <c r="FR378" s="3">
        <f t="shared" si="289"/>
        <v>0</v>
      </c>
      <c r="FS378" s="3">
        <f t="shared" ref="FS378:GX378" si="290">FS409</f>
        <v>0</v>
      </c>
      <c r="FT378" s="3">
        <f t="shared" si="290"/>
        <v>0</v>
      </c>
      <c r="FU378" s="3">
        <f t="shared" si="290"/>
        <v>0</v>
      </c>
      <c r="FV378" s="3">
        <f t="shared" si="290"/>
        <v>0</v>
      </c>
      <c r="FW378" s="3">
        <f t="shared" si="290"/>
        <v>0</v>
      </c>
      <c r="FX378" s="3">
        <f t="shared" si="290"/>
        <v>0</v>
      </c>
      <c r="FY378" s="3">
        <f t="shared" si="290"/>
        <v>0</v>
      </c>
      <c r="FZ378" s="3">
        <f t="shared" si="290"/>
        <v>0</v>
      </c>
      <c r="GA378" s="3">
        <f t="shared" si="290"/>
        <v>0</v>
      </c>
      <c r="GB378" s="3">
        <f t="shared" si="290"/>
        <v>0</v>
      </c>
      <c r="GC378" s="3">
        <f t="shared" si="290"/>
        <v>0</v>
      </c>
      <c r="GD378" s="3">
        <f t="shared" si="290"/>
        <v>0</v>
      </c>
      <c r="GE378" s="3">
        <f t="shared" si="290"/>
        <v>0</v>
      </c>
      <c r="GF378" s="3">
        <f t="shared" si="290"/>
        <v>0</v>
      </c>
      <c r="GG378" s="3">
        <f t="shared" si="290"/>
        <v>0</v>
      </c>
      <c r="GH378" s="3">
        <f t="shared" si="290"/>
        <v>0</v>
      </c>
      <c r="GI378" s="3">
        <f t="shared" si="290"/>
        <v>0</v>
      </c>
      <c r="GJ378" s="3">
        <f t="shared" si="290"/>
        <v>0</v>
      </c>
      <c r="GK378" s="3">
        <f t="shared" si="290"/>
        <v>0</v>
      </c>
      <c r="GL378" s="3">
        <f t="shared" si="290"/>
        <v>0</v>
      </c>
      <c r="GM378" s="3">
        <f t="shared" si="290"/>
        <v>0</v>
      </c>
      <c r="GN378" s="3">
        <f t="shared" si="290"/>
        <v>0</v>
      </c>
      <c r="GO378" s="3">
        <f t="shared" si="290"/>
        <v>0</v>
      </c>
      <c r="GP378" s="3">
        <f t="shared" si="290"/>
        <v>0</v>
      </c>
      <c r="GQ378" s="3">
        <f t="shared" si="290"/>
        <v>0</v>
      </c>
      <c r="GR378" s="3">
        <f t="shared" si="290"/>
        <v>0</v>
      </c>
      <c r="GS378" s="3">
        <f t="shared" si="290"/>
        <v>0</v>
      </c>
      <c r="GT378" s="3">
        <f t="shared" si="290"/>
        <v>0</v>
      </c>
      <c r="GU378" s="3">
        <f t="shared" si="290"/>
        <v>0</v>
      </c>
      <c r="GV378" s="3">
        <f t="shared" si="290"/>
        <v>0</v>
      </c>
      <c r="GW378" s="3">
        <f t="shared" si="290"/>
        <v>0</v>
      </c>
      <c r="GX378" s="3">
        <f t="shared" si="290"/>
        <v>0</v>
      </c>
    </row>
    <row r="380" spans="1:245">
      <c r="A380">
        <v>17</v>
      </c>
      <c r="B380">
        <v>1</v>
      </c>
      <c r="C380">
        <f>ROW(SmtRes!A365)</f>
        <v>365</v>
      </c>
      <c r="D380">
        <f>ROW(EtalonRes!A351)</f>
        <v>351</v>
      </c>
      <c r="E380" t="s">
        <v>17</v>
      </c>
      <c r="F380" t="s">
        <v>129</v>
      </c>
      <c r="G380" t="s">
        <v>130</v>
      </c>
      <c r="H380" t="s">
        <v>131</v>
      </c>
      <c r="I380">
        <f>ROUND(2.3/100,9)</f>
        <v>2.3E-2</v>
      </c>
      <c r="J380">
        <v>0</v>
      </c>
      <c r="K380">
        <f>ROUND(2.3/100,9)</f>
        <v>2.3E-2</v>
      </c>
      <c r="O380">
        <f t="shared" ref="O380:O407" si="291">ROUND(CP380,2)</f>
        <v>579.41999999999996</v>
      </c>
      <c r="P380">
        <f t="shared" ref="P380:P407" si="292">ROUND(CQ380*I380,2)</f>
        <v>438.37</v>
      </c>
      <c r="Q380">
        <f t="shared" ref="Q380:Q407" si="293">ROUND(CR380*I380,2)</f>
        <v>3.65</v>
      </c>
      <c r="R380">
        <f t="shared" ref="R380:R407" si="294">ROUND(CS380*I380,2)</f>
        <v>0.41</v>
      </c>
      <c r="S380">
        <f t="shared" ref="S380:S407" si="295">ROUND(CT380*I380,2)</f>
        <v>137.4</v>
      </c>
      <c r="T380">
        <f t="shared" ref="T380:T407" si="296">ROUND(CU380*I380,2)</f>
        <v>0</v>
      </c>
      <c r="U380">
        <f t="shared" ref="U380:U407" si="297">CV380*I380</f>
        <v>0.48737000000000003</v>
      </c>
      <c r="V380">
        <f t="shared" ref="V380:V407" si="298">CW380*I380</f>
        <v>9.2000000000000003E-4</v>
      </c>
      <c r="W380">
        <f t="shared" ref="W380:W407" si="299">ROUND(CX380*I380,2)</f>
        <v>0</v>
      </c>
      <c r="X380">
        <f t="shared" ref="X380:X407" si="300">ROUND(CY380,2)</f>
        <v>124.03</v>
      </c>
      <c r="Y380">
        <f t="shared" ref="Y380:Y407" si="301">ROUND(CZ380,2)</f>
        <v>59.26</v>
      </c>
      <c r="AA380">
        <v>35863109</v>
      </c>
      <c r="AB380">
        <f t="shared" ref="AB380:AB407" si="302">ROUND((AC380+AD380+AF380),2)</f>
        <v>4199.17</v>
      </c>
      <c r="AC380">
        <f t="shared" ref="AC380:AC407" si="303">ROUND((ES380),2)</f>
        <v>4004.09</v>
      </c>
      <c r="AD380">
        <f>ROUND((((ET380)-(EU380))+AE380),2)</f>
        <v>14.33</v>
      </c>
      <c r="AE380">
        <f t="shared" ref="AE380:AF384" si="304">ROUND((EU380),2)</f>
        <v>0.54</v>
      </c>
      <c r="AF380">
        <f t="shared" si="304"/>
        <v>180.75</v>
      </c>
      <c r="AG380">
        <f t="shared" ref="AG380:AG407" si="305">ROUND((AP380),2)</f>
        <v>0</v>
      </c>
      <c r="AH380">
        <f t="shared" ref="AH380:AI384" si="306">(EW380)</f>
        <v>21.19</v>
      </c>
      <c r="AI380">
        <f t="shared" si="306"/>
        <v>0.04</v>
      </c>
      <c r="AJ380">
        <f t="shared" ref="AJ380:AJ407" si="307">(AS380)</f>
        <v>0</v>
      </c>
      <c r="AK380">
        <v>4199.17</v>
      </c>
      <c r="AL380">
        <v>4004.09</v>
      </c>
      <c r="AM380">
        <v>14.33</v>
      </c>
      <c r="AN380">
        <v>0.54</v>
      </c>
      <c r="AO380">
        <v>180.75</v>
      </c>
      <c r="AP380">
        <v>0</v>
      </c>
      <c r="AQ380">
        <v>21.19</v>
      </c>
      <c r="AR380">
        <v>0.04</v>
      </c>
      <c r="AS380">
        <v>0</v>
      </c>
      <c r="AT380">
        <v>90</v>
      </c>
      <c r="AU380">
        <v>43</v>
      </c>
      <c r="AV380">
        <v>1</v>
      </c>
      <c r="AW380">
        <v>1</v>
      </c>
      <c r="AZ380">
        <v>1</v>
      </c>
      <c r="BA380">
        <v>33.049999999999997</v>
      </c>
      <c r="BB380">
        <v>11.06</v>
      </c>
      <c r="BC380">
        <v>4.76</v>
      </c>
      <c r="BD380" t="s">
        <v>3</v>
      </c>
      <c r="BE380" t="s">
        <v>3</v>
      </c>
      <c r="BF380" t="s">
        <v>3</v>
      </c>
      <c r="BG380" t="s">
        <v>3</v>
      </c>
      <c r="BH380">
        <v>0</v>
      </c>
      <c r="BI380">
        <v>1</v>
      </c>
      <c r="BJ380" t="s">
        <v>132</v>
      </c>
      <c r="BM380">
        <v>10001</v>
      </c>
      <c r="BN380">
        <v>0</v>
      </c>
      <c r="BO380" t="s">
        <v>129</v>
      </c>
      <c r="BP380">
        <v>1</v>
      </c>
      <c r="BQ380">
        <v>2</v>
      </c>
      <c r="BR380">
        <v>0</v>
      </c>
      <c r="BS380">
        <v>33.049999999999997</v>
      </c>
      <c r="BT380">
        <v>1</v>
      </c>
      <c r="BU380">
        <v>1</v>
      </c>
      <c r="BV380">
        <v>1</v>
      </c>
      <c r="BW380">
        <v>1</v>
      </c>
      <c r="BX380">
        <v>1</v>
      </c>
      <c r="BY380" t="s">
        <v>3</v>
      </c>
      <c r="BZ380">
        <v>118</v>
      </c>
      <c r="CA380">
        <v>63</v>
      </c>
      <c r="CB380" t="s">
        <v>3</v>
      </c>
      <c r="CE380">
        <v>0</v>
      </c>
      <c r="CF380">
        <v>0</v>
      </c>
      <c r="CG380">
        <v>0</v>
      </c>
      <c r="CM380">
        <v>0</v>
      </c>
      <c r="CN380" t="s">
        <v>3</v>
      </c>
      <c r="CO380">
        <v>0</v>
      </c>
      <c r="CP380">
        <f t="shared" ref="CP380:CP407" si="308">(P380+Q380+S380)</f>
        <v>579.41999999999996</v>
      </c>
      <c r="CQ380">
        <f t="shared" ref="CQ380:CQ407" si="309">AC380*BC380</f>
        <v>19059.468400000002</v>
      </c>
      <c r="CR380">
        <f t="shared" ref="CR380:CR407" si="310">AD380*BB380</f>
        <v>158.4898</v>
      </c>
      <c r="CS380">
        <f t="shared" ref="CS380:CS407" si="311">AE380*BS380</f>
        <v>17.847000000000001</v>
      </c>
      <c r="CT380">
        <f t="shared" ref="CT380:CT407" si="312">AF380*BA380</f>
        <v>5973.7874999999995</v>
      </c>
      <c r="CU380">
        <f t="shared" ref="CU380:CU407" si="313">AG380</f>
        <v>0</v>
      </c>
      <c r="CV380">
        <f t="shared" ref="CV380:CV407" si="314">AH380</f>
        <v>21.19</v>
      </c>
      <c r="CW380">
        <f t="shared" ref="CW380:CW407" si="315">AI380</f>
        <v>0.04</v>
      </c>
      <c r="CX380">
        <f t="shared" ref="CX380:CX407" si="316">AJ380</f>
        <v>0</v>
      </c>
      <c r="CY380">
        <f t="shared" ref="CY380:CY407" si="317">(((S380+R380)*AT380)/100)</f>
        <v>124.029</v>
      </c>
      <c r="CZ380">
        <f t="shared" ref="CZ380:CZ407" si="318">(((S380+R380)*AU380)/100)</f>
        <v>59.258299999999998</v>
      </c>
      <c r="DC380" t="s">
        <v>3</v>
      </c>
      <c r="DD380" t="s">
        <v>3</v>
      </c>
      <c r="DE380" t="s">
        <v>3</v>
      </c>
      <c r="DF380" t="s">
        <v>3</v>
      </c>
      <c r="DG380" t="s">
        <v>3</v>
      </c>
      <c r="DH380" t="s">
        <v>3</v>
      </c>
      <c r="DI380" t="s">
        <v>3</v>
      </c>
      <c r="DJ380" t="s">
        <v>3</v>
      </c>
      <c r="DK380" t="s">
        <v>3</v>
      </c>
      <c r="DL380" t="s">
        <v>3</v>
      </c>
      <c r="DM380" t="s">
        <v>3</v>
      </c>
      <c r="DN380">
        <v>0</v>
      </c>
      <c r="DO380">
        <v>0</v>
      </c>
      <c r="DP380">
        <v>1</v>
      </c>
      <c r="DQ380">
        <v>1</v>
      </c>
      <c r="DU380">
        <v>1013</v>
      </c>
      <c r="DV380" t="s">
        <v>131</v>
      </c>
      <c r="DW380" t="s">
        <v>131</v>
      </c>
      <c r="DX380">
        <v>1</v>
      </c>
      <c r="DZ380" t="s">
        <v>3</v>
      </c>
      <c r="EA380" t="s">
        <v>3</v>
      </c>
      <c r="EB380" t="s">
        <v>3</v>
      </c>
      <c r="EC380" t="s">
        <v>3</v>
      </c>
      <c r="EE380">
        <v>29085510</v>
      </c>
      <c r="EF380">
        <v>2</v>
      </c>
      <c r="EG380" t="s">
        <v>135</v>
      </c>
      <c r="EH380">
        <v>0</v>
      </c>
      <c r="EI380" t="s">
        <v>3</v>
      </c>
      <c r="EJ380">
        <v>1</v>
      </c>
      <c r="EK380">
        <v>10001</v>
      </c>
      <c r="EL380" t="s">
        <v>136</v>
      </c>
      <c r="EM380" t="s">
        <v>137</v>
      </c>
      <c r="EO380" t="s">
        <v>3</v>
      </c>
      <c r="EQ380">
        <v>0</v>
      </c>
      <c r="ER380">
        <v>4199.17</v>
      </c>
      <c r="ES380">
        <v>4004.09</v>
      </c>
      <c r="ET380">
        <v>14.33</v>
      </c>
      <c r="EU380">
        <v>0.54</v>
      </c>
      <c r="EV380">
        <v>180.75</v>
      </c>
      <c r="EW380">
        <v>21.19</v>
      </c>
      <c r="EX380">
        <v>0.04</v>
      </c>
      <c r="EY380">
        <v>0</v>
      </c>
      <c r="FQ380">
        <v>0</v>
      </c>
      <c r="FR380">
        <f t="shared" ref="FR380:FR407" si="319">ROUND(IF(AND(BH380=3,BI380=3),P380,0),2)</f>
        <v>0</v>
      </c>
      <c r="FS380">
        <v>0</v>
      </c>
      <c r="FT380" t="s">
        <v>139</v>
      </c>
      <c r="FU380" t="s">
        <v>25</v>
      </c>
      <c r="FV380" t="s">
        <v>25</v>
      </c>
      <c r="FW380" t="s">
        <v>26</v>
      </c>
      <c r="FX380">
        <v>106.2</v>
      </c>
      <c r="FY380">
        <v>53.55</v>
      </c>
      <c r="GA380" t="s">
        <v>3</v>
      </c>
      <c r="GD380">
        <v>1</v>
      </c>
      <c r="GF380">
        <v>-1773683300</v>
      </c>
      <c r="GG380">
        <v>2</v>
      </c>
      <c r="GH380">
        <v>1</v>
      </c>
      <c r="GI380">
        <v>2</v>
      </c>
      <c r="GJ380">
        <v>0</v>
      </c>
      <c r="GK380">
        <v>0</v>
      </c>
      <c r="GL380">
        <f t="shared" ref="GL380:GL407" si="320">ROUND(IF(AND(BH380=3,BI380=3,FS380&lt;&gt;0),P380,0),2)</f>
        <v>0</v>
      </c>
      <c r="GM380">
        <f t="shared" ref="GM380:GM407" si="321">ROUND(O380+X380+Y380,2)+GX380</f>
        <v>762.71</v>
      </c>
      <c r="GN380">
        <f t="shared" ref="GN380:GN407" si="322">IF(OR(BI380=0,BI380=1),ROUND(O380+X380+Y380,2),0)</f>
        <v>762.71</v>
      </c>
      <c r="GO380">
        <f t="shared" ref="GO380:GO407" si="323">IF(BI380=2,ROUND(O380+X380+Y380,2),0)</f>
        <v>0</v>
      </c>
      <c r="GP380">
        <f t="shared" ref="GP380:GP407" si="324">IF(BI380=4,ROUND(O380+X380+Y380,2)+GX380,0)</f>
        <v>0</v>
      </c>
      <c r="GR380">
        <v>0</v>
      </c>
      <c r="GS380">
        <v>3</v>
      </c>
      <c r="GT380">
        <v>0</v>
      </c>
      <c r="GU380" t="s">
        <v>3</v>
      </c>
      <c r="GV380">
        <f t="shared" ref="GV380:GV407" si="325">ROUND((GT380),2)</f>
        <v>0</v>
      </c>
      <c r="GW380">
        <v>1</v>
      </c>
      <c r="GX380">
        <f t="shared" ref="GX380:GX407" si="326">ROUND(HC380*I380,2)</f>
        <v>0</v>
      </c>
      <c r="HA380">
        <v>0</v>
      </c>
      <c r="HB380">
        <v>0</v>
      </c>
      <c r="HC380">
        <f t="shared" ref="HC380:HC407" si="327">GV380*GW380</f>
        <v>0</v>
      </c>
      <c r="HE380" t="s">
        <v>3</v>
      </c>
      <c r="HF380" t="s">
        <v>3</v>
      </c>
      <c r="HM380" t="s">
        <v>3</v>
      </c>
      <c r="IK380">
        <v>0</v>
      </c>
    </row>
    <row r="381" spans="1:245">
      <c r="A381">
        <v>18</v>
      </c>
      <c r="B381">
        <v>1</v>
      </c>
      <c r="C381">
        <v>364</v>
      </c>
      <c r="E381" t="s">
        <v>27</v>
      </c>
      <c r="F381" t="s">
        <v>140</v>
      </c>
      <c r="G381" t="s">
        <v>141</v>
      </c>
      <c r="H381" t="s">
        <v>142</v>
      </c>
      <c r="I381">
        <f>I380*J381</f>
        <v>2.2999999999999998</v>
      </c>
      <c r="J381">
        <v>100</v>
      </c>
      <c r="K381">
        <v>100</v>
      </c>
      <c r="O381">
        <f t="shared" si="291"/>
        <v>248.93</v>
      </c>
      <c r="P381">
        <f t="shared" si="292"/>
        <v>248.93</v>
      </c>
      <c r="Q381">
        <f t="shared" si="293"/>
        <v>0</v>
      </c>
      <c r="R381">
        <f t="shared" si="294"/>
        <v>0</v>
      </c>
      <c r="S381">
        <f t="shared" si="295"/>
        <v>0</v>
      </c>
      <c r="T381">
        <f t="shared" si="296"/>
        <v>0</v>
      </c>
      <c r="U381">
        <f t="shared" si="297"/>
        <v>0</v>
      </c>
      <c r="V381">
        <f t="shared" si="298"/>
        <v>0</v>
      </c>
      <c r="W381">
        <f t="shared" si="299"/>
        <v>13.89</v>
      </c>
      <c r="X381">
        <f t="shared" si="300"/>
        <v>0</v>
      </c>
      <c r="Y381">
        <f t="shared" si="301"/>
        <v>0</v>
      </c>
      <c r="AA381">
        <v>35863109</v>
      </c>
      <c r="AB381">
        <f t="shared" si="302"/>
        <v>131.99</v>
      </c>
      <c r="AC381">
        <f t="shared" si="303"/>
        <v>131.99</v>
      </c>
      <c r="AD381">
        <f>ROUND((((ET381)-(EU381))+AE381),2)</f>
        <v>0</v>
      </c>
      <c r="AE381">
        <f t="shared" si="304"/>
        <v>0</v>
      </c>
      <c r="AF381">
        <f t="shared" si="304"/>
        <v>0</v>
      </c>
      <c r="AG381">
        <f t="shared" si="305"/>
        <v>0</v>
      </c>
      <c r="AH381">
        <f t="shared" si="306"/>
        <v>0</v>
      </c>
      <c r="AI381">
        <f t="shared" si="306"/>
        <v>0</v>
      </c>
      <c r="AJ381">
        <f t="shared" si="307"/>
        <v>6.04</v>
      </c>
      <c r="AK381">
        <v>131.99</v>
      </c>
      <c r="AL381">
        <v>131.99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6.04</v>
      </c>
      <c r="AT381">
        <v>0</v>
      </c>
      <c r="AU381">
        <v>0</v>
      </c>
      <c r="AV381">
        <v>1</v>
      </c>
      <c r="AW381">
        <v>1</v>
      </c>
      <c r="AZ381">
        <v>1</v>
      </c>
      <c r="BA381">
        <v>1</v>
      </c>
      <c r="BB381">
        <v>1</v>
      </c>
      <c r="BC381">
        <v>0.82</v>
      </c>
      <c r="BD381" t="s">
        <v>3</v>
      </c>
      <c r="BE381" t="s">
        <v>3</v>
      </c>
      <c r="BF381" t="s">
        <v>3</v>
      </c>
      <c r="BG381" t="s">
        <v>3</v>
      </c>
      <c r="BH381">
        <v>3</v>
      </c>
      <c r="BI381">
        <v>1</v>
      </c>
      <c r="BJ381" t="s">
        <v>143</v>
      </c>
      <c r="BM381">
        <v>500001</v>
      </c>
      <c r="BN381">
        <v>0</v>
      </c>
      <c r="BO381" t="s">
        <v>140</v>
      </c>
      <c r="BP381">
        <v>1</v>
      </c>
      <c r="BQ381">
        <v>8</v>
      </c>
      <c r="BR381">
        <v>0</v>
      </c>
      <c r="BS381">
        <v>1</v>
      </c>
      <c r="BT381">
        <v>1</v>
      </c>
      <c r="BU381">
        <v>1</v>
      </c>
      <c r="BV381">
        <v>1</v>
      </c>
      <c r="BW381">
        <v>1</v>
      </c>
      <c r="BX381">
        <v>1</v>
      </c>
      <c r="BY381" t="s">
        <v>3</v>
      </c>
      <c r="BZ381">
        <v>0</v>
      </c>
      <c r="CA381">
        <v>0</v>
      </c>
      <c r="CB381" t="s">
        <v>3</v>
      </c>
      <c r="CE381">
        <v>0</v>
      </c>
      <c r="CF381">
        <v>0</v>
      </c>
      <c r="CG381">
        <v>0</v>
      </c>
      <c r="CM381">
        <v>0</v>
      </c>
      <c r="CN381" t="s">
        <v>3</v>
      </c>
      <c r="CO381">
        <v>0</v>
      </c>
      <c r="CP381">
        <f t="shared" si="308"/>
        <v>248.93</v>
      </c>
      <c r="CQ381">
        <f t="shared" si="309"/>
        <v>108.23180000000001</v>
      </c>
      <c r="CR381">
        <f t="shared" si="310"/>
        <v>0</v>
      </c>
      <c r="CS381">
        <f t="shared" si="311"/>
        <v>0</v>
      </c>
      <c r="CT381">
        <f t="shared" si="312"/>
        <v>0</v>
      </c>
      <c r="CU381">
        <f t="shared" si="313"/>
        <v>0</v>
      </c>
      <c r="CV381">
        <f t="shared" si="314"/>
        <v>0</v>
      </c>
      <c r="CW381">
        <f t="shared" si="315"/>
        <v>0</v>
      </c>
      <c r="CX381">
        <f t="shared" si="316"/>
        <v>6.04</v>
      </c>
      <c r="CY381">
        <f t="shared" si="317"/>
        <v>0</v>
      </c>
      <c r="CZ381">
        <f t="shared" si="318"/>
        <v>0</v>
      </c>
      <c r="DC381" t="s">
        <v>3</v>
      </c>
      <c r="DD381" t="s">
        <v>3</v>
      </c>
      <c r="DE381" t="s">
        <v>3</v>
      </c>
      <c r="DF381" t="s">
        <v>3</v>
      </c>
      <c r="DG381" t="s">
        <v>3</v>
      </c>
      <c r="DH381" t="s">
        <v>3</v>
      </c>
      <c r="DI381" t="s">
        <v>3</v>
      </c>
      <c r="DJ381" t="s">
        <v>3</v>
      </c>
      <c r="DK381" t="s">
        <v>3</v>
      </c>
      <c r="DL381" t="s">
        <v>3</v>
      </c>
      <c r="DM381" t="s">
        <v>3</v>
      </c>
      <c r="DN381">
        <v>0</v>
      </c>
      <c r="DO381">
        <v>0</v>
      </c>
      <c r="DP381">
        <v>1</v>
      </c>
      <c r="DQ381">
        <v>1</v>
      </c>
      <c r="DU381">
        <v>1003</v>
      </c>
      <c r="DV381" t="s">
        <v>142</v>
      </c>
      <c r="DW381" t="s">
        <v>142</v>
      </c>
      <c r="DX381">
        <v>1</v>
      </c>
      <c r="DZ381" t="s">
        <v>3</v>
      </c>
      <c r="EA381" t="s">
        <v>3</v>
      </c>
      <c r="EB381" t="s">
        <v>3</v>
      </c>
      <c r="EC381" t="s">
        <v>3</v>
      </c>
      <c r="EE381">
        <v>29085443</v>
      </c>
      <c r="EF381">
        <v>8</v>
      </c>
      <c r="EG381" t="s">
        <v>144</v>
      </c>
      <c r="EH381">
        <v>0</v>
      </c>
      <c r="EI381" t="s">
        <v>3</v>
      </c>
      <c r="EJ381">
        <v>1</v>
      </c>
      <c r="EK381">
        <v>500001</v>
      </c>
      <c r="EL381" t="s">
        <v>145</v>
      </c>
      <c r="EM381" t="s">
        <v>146</v>
      </c>
      <c r="EO381" t="s">
        <v>3</v>
      </c>
      <c r="EQ381">
        <v>0</v>
      </c>
      <c r="ER381">
        <v>131.99</v>
      </c>
      <c r="ES381">
        <v>131.99</v>
      </c>
      <c r="ET381">
        <v>0</v>
      </c>
      <c r="EU381">
        <v>0</v>
      </c>
      <c r="EV381">
        <v>0</v>
      </c>
      <c r="EW381">
        <v>0</v>
      </c>
      <c r="EX381">
        <v>0</v>
      </c>
      <c r="FQ381">
        <v>0</v>
      </c>
      <c r="FR381">
        <f t="shared" si="319"/>
        <v>0</v>
      </c>
      <c r="FS381">
        <v>0</v>
      </c>
      <c r="FX381">
        <v>0</v>
      </c>
      <c r="FY381">
        <v>0</v>
      </c>
      <c r="GA381" t="s">
        <v>3</v>
      </c>
      <c r="GD381">
        <v>1</v>
      </c>
      <c r="GF381">
        <v>-716496253</v>
      </c>
      <c r="GG381">
        <v>2</v>
      </c>
      <c r="GH381">
        <v>1</v>
      </c>
      <c r="GI381">
        <v>2</v>
      </c>
      <c r="GJ381">
        <v>0</v>
      </c>
      <c r="GK381">
        <v>0</v>
      </c>
      <c r="GL381">
        <f t="shared" si="320"/>
        <v>0</v>
      </c>
      <c r="GM381">
        <f t="shared" si="321"/>
        <v>248.93</v>
      </c>
      <c r="GN381">
        <f t="shared" si="322"/>
        <v>248.93</v>
      </c>
      <c r="GO381">
        <f t="shared" si="323"/>
        <v>0</v>
      </c>
      <c r="GP381">
        <f t="shared" si="324"/>
        <v>0</v>
      </c>
      <c r="GR381">
        <v>0</v>
      </c>
      <c r="GS381">
        <v>3</v>
      </c>
      <c r="GT381">
        <v>0</v>
      </c>
      <c r="GU381" t="s">
        <v>3</v>
      </c>
      <c r="GV381">
        <f t="shared" si="325"/>
        <v>0</v>
      </c>
      <c r="GW381">
        <v>1</v>
      </c>
      <c r="GX381">
        <f t="shared" si="326"/>
        <v>0</v>
      </c>
      <c r="HA381">
        <v>0</v>
      </c>
      <c r="HB381">
        <v>0</v>
      </c>
      <c r="HC381">
        <f t="shared" si="327"/>
        <v>0</v>
      </c>
      <c r="HE381" t="s">
        <v>3</v>
      </c>
      <c r="HF381" t="s">
        <v>3</v>
      </c>
      <c r="HM381" t="s">
        <v>3</v>
      </c>
      <c r="IK381">
        <v>0</v>
      </c>
    </row>
    <row r="382" spans="1:245">
      <c r="A382">
        <v>17</v>
      </c>
      <c r="B382">
        <v>1</v>
      </c>
      <c r="C382">
        <f>ROW(SmtRes!A374)</f>
        <v>374</v>
      </c>
      <c r="D382">
        <f>ROW(EtalonRes!A360)</f>
        <v>360</v>
      </c>
      <c r="E382" t="s">
        <v>35</v>
      </c>
      <c r="F382" t="s">
        <v>147</v>
      </c>
      <c r="G382" t="s">
        <v>148</v>
      </c>
      <c r="H382" t="s">
        <v>149</v>
      </c>
      <c r="I382">
        <f>ROUND(1.2/100,9)</f>
        <v>1.2E-2</v>
      </c>
      <c r="J382">
        <v>0</v>
      </c>
      <c r="K382">
        <f>ROUND(1.2/100,9)</f>
        <v>1.2E-2</v>
      </c>
      <c r="O382">
        <f t="shared" si="291"/>
        <v>631.69000000000005</v>
      </c>
      <c r="P382">
        <f t="shared" si="292"/>
        <v>19.54</v>
      </c>
      <c r="Q382">
        <f t="shared" si="293"/>
        <v>6.07</v>
      </c>
      <c r="R382">
        <f t="shared" si="294"/>
        <v>0.43</v>
      </c>
      <c r="S382">
        <f t="shared" si="295"/>
        <v>606.08000000000004</v>
      </c>
      <c r="T382">
        <f t="shared" si="296"/>
        <v>0</v>
      </c>
      <c r="U382">
        <f t="shared" si="297"/>
        <v>1.9976400000000001</v>
      </c>
      <c r="V382">
        <f t="shared" si="298"/>
        <v>9.6000000000000002E-4</v>
      </c>
      <c r="W382">
        <f t="shared" si="299"/>
        <v>0</v>
      </c>
      <c r="X382">
        <f t="shared" si="300"/>
        <v>485.21</v>
      </c>
      <c r="Y382">
        <f t="shared" si="301"/>
        <v>224.41</v>
      </c>
      <c r="AA382">
        <v>35863109</v>
      </c>
      <c r="AB382">
        <f t="shared" si="302"/>
        <v>2053.38</v>
      </c>
      <c r="AC382">
        <f t="shared" si="303"/>
        <v>478.86</v>
      </c>
      <c r="AD382">
        <f>ROUND((((ET382)-(EU382))+AE382),2)</f>
        <v>46.33</v>
      </c>
      <c r="AE382">
        <f t="shared" si="304"/>
        <v>1.08</v>
      </c>
      <c r="AF382">
        <f t="shared" si="304"/>
        <v>1528.19</v>
      </c>
      <c r="AG382">
        <f t="shared" si="305"/>
        <v>0</v>
      </c>
      <c r="AH382">
        <f t="shared" si="306"/>
        <v>166.47</v>
      </c>
      <c r="AI382">
        <f t="shared" si="306"/>
        <v>0.08</v>
      </c>
      <c r="AJ382">
        <f t="shared" si="307"/>
        <v>0</v>
      </c>
      <c r="AK382">
        <v>2053.38</v>
      </c>
      <c r="AL382">
        <v>478.86</v>
      </c>
      <c r="AM382">
        <v>46.33</v>
      </c>
      <c r="AN382">
        <v>1.08</v>
      </c>
      <c r="AO382">
        <v>1528.19</v>
      </c>
      <c r="AP382">
        <v>0</v>
      </c>
      <c r="AQ382">
        <v>166.47</v>
      </c>
      <c r="AR382">
        <v>0.08</v>
      </c>
      <c r="AS382">
        <v>0</v>
      </c>
      <c r="AT382">
        <v>80</v>
      </c>
      <c r="AU382">
        <v>37</v>
      </c>
      <c r="AV382">
        <v>1</v>
      </c>
      <c r="AW382">
        <v>1</v>
      </c>
      <c r="AZ382">
        <v>1</v>
      </c>
      <c r="BA382">
        <v>33.049999999999997</v>
      </c>
      <c r="BB382">
        <v>10.92</v>
      </c>
      <c r="BC382">
        <v>3.4</v>
      </c>
      <c r="BD382" t="s">
        <v>3</v>
      </c>
      <c r="BE382" t="s">
        <v>3</v>
      </c>
      <c r="BF382" t="s">
        <v>3</v>
      </c>
      <c r="BG382" t="s">
        <v>3</v>
      </c>
      <c r="BH382">
        <v>0</v>
      </c>
      <c r="BI382">
        <v>1</v>
      </c>
      <c r="BJ382" t="s">
        <v>150</v>
      </c>
      <c r="BM382">
        <v>15001</v>
      </c>
      <c r="BN382">
        <v>0</v>
      </c>
      <c r="BO382" t="s">
        <v>147</v>
      </c>
      <c r="BP382">
        <v>1</v>
      </c>
      <c r="BQ382">
        <v>2</v>
      </c>
      <c r="BR382">
        <v>0</v>
      </c>
      <c r="BS382">
        <v>33.049999999999997</v>
      </c>
      <c r="BT382">
        <v>1</v>
      </c>
      <c r="BU382">
        <v>1</v>
      </c>
      <c r="BV382">
        <v>1</v>
      </c>
      <c r="BW382">
        <v>1</v>
      </c>
      <c r="BX382">
        <v>1</v>
      </c>
      <c r="BY382" t="s">
        <v>3</v>
      </c>
      <c r="BZ382">
        <v>105</v>
      </c>
      <c r="CA382">
        <v>55</v>
      </c>
      <c r="CB382" t="s">
        <v>3</v>
      </c>
      <c r="CE382">
        <v>0</v>
      </c>
      <c r="CF382">
        <v>0</v>
      </c>
      <c r="CG382">
        <v>0</v>
      </c>
      <c r="CM382">
        <v>0</v>
      </c>
      <c r="CN382" t="s">
        <v>3</v>
      </c>
      <c r="CO382">
        <v>0</v>
      </c>
      <c r="CP382">
        <f t="shared" si="308"/>
        <v>631.69000000000005</v>
      </c>
      <c r="CQ382">
        <f t="shared" si="309"/>
        <v>1628.124</v>
      </c>
      <c r="CR382">
        <f t="shared" si="310"/>
        <v>505.92359999999996</v>
      </c>
      <c r="CS382">
        <f t="shared" si="311"/>
        <v>35.694000000000003</v>
      </c>
      <c r="CT382">
        <f t="shared" si="312"/>
        <v>50506.679499999998</v>
      </c>
      <c r="CU382">
        <f t="shared" si="313"/>
        <v>0</v>
      </c>
      <c r="CV382">
        <f t="shared" si="314"/>
        <v>166.47</v>
      </c>
      <c r="CW382">
        <f t="shared" si="315"/>
        <v>0.08</v>
      </c>
      <c r="CX382">
        <f t="shared" si="316"/>
        <v>0</v>
      </c>
      <c r="CY382">
        <f t="shared" si="317"/>
        <v>485.20800000000003</v>
      </c>
      <c r="CZ382">
        <f t="shared" si="318"/>
        <v>224.40869999999998</v>
      </c>
      <c r="DC382" t="s">
        <v>3</v>
      </c>
      <c r="DD382" t="s">
        <v>3</v>
      </c>
      <c r="DE382" t="s">
        <v>3</v>
      </c>
      <c r="DF382" t="s">
        <v>3</v>
      </c>
      <c r="DG382" t="s">
        <v>3</v>
      </c>
      <c r="DH382" t="s">
        <v>3</v>
      </c>
      <c r="DI382" t="s">
        <v>3</v>
      </c>
      <c r="DJ382" t="s">
        <v>3</v>
      </c>
      <c r="DK382" t="s">
        <v>3</v>
      </c>
      <c r="DL382" t="s">
        <v>3</v>
      </c>
      <c r="DM382" t="s">
        <v>3</v>
      </c>
      <c r="DN382">
        <v>0</v>
      </c>
      <c r="DO382">
        <v>0</v>
      </c>
      <c r="DP382">
        <v>1</v>
      </c>
      <c r="DQ382">
        <v>1</v>
      </c>
      <c r="DU382">
        <v>1013</v>
      </c>
      <c r="DV382" t="s">
        <v>149</v>
      </c>
      <c r="DW382" t="s">
        <v>149</v>
      </c>
      <c r="DX382">
        <v>1</v>
      </c>
      <c r="DZ382" t="s">
        <v>3</v>
      </c>
      <c r="EA382" t="s">
        <v>3</v>
      </c>
      <c r="EB382" t="s">
        <v>3</v>
      </c>
      <c r="EC382" t="s">
        <v>3</v>
      </c>
      <c r="EE382">
        <v>29085536</v>
      </c>
      <c r="EF382">
        <v>2</v>
      </c>
      <c r="EG382" t="s">
        <v>135</v>
      </c>
      <c r="EH382">
        <v>0</v>
      </c>
      <c r="EI382" t="s">
        <v>3</v>
      </c>
      <c r="EJ382">
        <v>1</v>
      </c>
      <c r="EK382">
        <v>15001</v>
      </c>
      <c r="EL382" t="s">
        <v>151</v>
      </c>
      <c r="EM382" t="s">
        <v>152</v>
      </c>
      <c r="EO382" t="s">
        <v>3</v>
      </c>
      <c r="EQ382">
        <v>0</v>
      </c>
      <c r="ER382">
        <v>2053.38</v>
      </c>
      <c r="ES382">
        <v>478.86</v>
      </c>
      <c r="ET382">
        <v>46.33</v>
      </c>
      <c r="EU382">
        <v>1.08</v>
      </c>
      <c r="EV382">
        <v>1528.19</v>
      </c>
      <c r="EW382">
        <v>166.47</v>
      </c>
      <c r="EX382">
        <v>0.08</v>
      </c>
      <c r="EY382">
        <v>0</v>
      </c>
      <c r="FQ382">
        <v>0</v>
      </c>
      <c r="FR382">
        <f t="shared" si="319"/>
        <v>0</v>
      </c>
      <c r="FS382">
        <v>0</v>
      </c>
      <c r="FT382" t="s">
        <v>139</v>
      </c>
      <c r="FU382" t="s">
        <v>25</v>
      </c>
      <c r="FV382" t="s">
        <v>25</v>
      </c>
      <c r="FW382" t="s">
        <v>26</v>
      </c>
      <c r="FX382">
        <v>94.5</v>
      </c>
      <c r="FY382">
        <v>46.75</v>
      </c>
      <c r="GA382" t="s">
        <v>3</v>
      </c>
      <c r="GD382">
        <v>1</v>
      </c>
      <c r="GF382">
        <v>-1841865788</v>
      </c>
      <c r="GG382">
        <v>2</v>
      </c>
      <c r="GH382">
        <v>1</v>
      </c>
      <c r="GI382">
        <v>2</v>
      </c>
      <c r="GJ382">
        <v>0</v>
      </c>
      <c r="GK382">
        <v>0</v>
      </c>
      <c r="GL382">
        <f t="shared" si="320"/>
        <v>0</v>
      </c>
      <c r="GM382">
        <f t="shared" si="321"/>
        <v>1341.31</v>
      </c>
      <c r="GN382">
        <f t="shared" si="322"/>
        <v>1341.31</v>
      </c>
      <c r="GO382">
        <f t="shared" si="323"/>
        <v>0</v>
      </c>
      <c r="GP382">
        <f t="shared" si="324"/>
        <v>0</v>
      </c>
      <c r="GR382">
        <v>0</v>
      </c>
      <c r="GS382">
        <v>3</v>
      </c>
      <c r="GT382">
        <v>0</v>
      </c>
      <c r="GU382" t="s">
        <v>3</v>
      </c>
      <c r="GV382">
        <f t="shared" si="325"/>
        <v>0</v>
      </c>
      <c r="GW382">
        <v>1</v>
      </c>
      <c r="GX382">
        <f t="shared" si="326"/>
        <v>0</v>
      </c>
      <c r="HA382">
        <v>0</v>
      </c>
      <c r="HB382">
        <v>0</v>
      </c>
      <c r="HC382">
        <f t="shared" si="327"/>
        <v>0</v>
      </c>
      <c r="HE382" t="s">
        <v>3</v>
      </c>
      <c r="HF382" t="s">
        <v>3</v>
      </c>
      <c r="HM382" t="s">
        <v>3</v>
      </c>
      <c r="IK382">
        <v>0</v>
      </c>
    </row>
    <row r="383" spans="1:245">
      <c r="A383">
        <v>18</v>
      </c>
      <c r="B383">
        <v>1</v>
      </c>
      <c r="C383">
        <v>374</v>
      </c>
      <c r="E383" t="s">
        <v>40</v>
      </c>
      <c r="F383" t="s">
        <v>153</v>
      </c>
      <c r="G383" t="s">
        <v>154</v>
      </c>
      <c r="H383" t="s">
        <v>155</v>
      </c>
      <c r="I383">
        <f>I382*J383</f>
        <v>1.26</v>
      </c>
      <c r="J383">
        <v>105</v>
      </c>
      <c r="K383">
        <v>105</v>
      </c>
      <c r="O383">
        <f t="shared" si="291"/>
        <v>285.67</v>
      </c>
      <c r="P383">
        <f t="shared" si="292"/>
        <v>285.67</v>
      </c>
      <c r="Q383">
        <f t="shared" si="293"/>
        <v>0</v>
      </c>
      <c r="R383">
        <f t="shared" si="294"/>
        <v>0</v>
      </c>
      <c r="S383">
        <f t="shared" si="295"/>
        <v>0</v>
      </c>
      <c r="T383">
        <f t="shared" si="296"/>
        <v>0</v>
      </c>
      <c r="U383">
        <f t="shared" si="297"/>
        <v>0</v>
      </c>
      <c r="V383">
        <f t="shared" si="298"/>
        <v>0</v>
      </c>
      <c r="W383">
        <f t="shared" si="299"/>
        <v>21.8</v>
      </c>
      <c r="X383">
        <f t="shared" si="300"/>
        <v>0</v>
      </c>
      <c r="Y383">
        <f t="shared" si="301"/>
        <v>0</v>
      </c>
      <c r="AA383">
        <v>35863109</v>
      </c>
      <c r="AB383">
        <f t="shared" si="302"/>
        <v>377.87</v>
      </c>
      <c r="AC383">
        <f t="shared" si="303"/>
        <v>377.87</v>
      </c>
      <c r="AD383">
        <f>ROUND((((ET383)-(EU383))+AE383),2)</f>
        <v>0</v>
      </c>
      <c r="AE383">
        <f t="shared" si="304"/>
        <v>0</v>
      </c>
      <c r="AF383">
        <f t="shared" si="304"/>
        <v>0</v>
      </c>
      <c r="AG383">
        <f t="shared" si="305"/>
        <v>0</v>
      </c>
      <c r="AH383">
        <f t="shared" si="306"/>
        <v>0</v>
      </c>
      <c r="AI383">
        <f t="shared" si="306"/>
        <v>0</v>
      </c>
      <c r="AJ383">
        <f t="shared" si="307"/>
        <v>17.3</v>
      </c>
      <c r="AK383">
        <v>377.87</v>
      </c>
      <c r="AL383">
        <v>377.87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17.3</v>
      </c>
      <c r="AT383">
        <v>0</v>
      </c>
      <c r="AU383">
        <v>0</v>
      </c>
      <c r="AV383">
        <v>1</v>
      </c>
      <c r="AW383">
        <v>1</v>
      </c>
      <c r="AZ383">
        <v>1</v>
      </c>
      <c r="BA383">
        <v>1</v>
      </c>
      <c r="BB383">
        <v>1</v>
      </c>
      <c r="BC383">
        <v>0.6</v>
      </c>
      <c r="BD383" t="s">
        <v>3</v>
      </c>
      <c r="BE383" t="s">
        <v>3</v>
      </c>
      <c r="BF383" t="s">
        <v>3</v>
      </c>
      <c r="BG383" t="s">
        <v>3</v>
      </c>
      <c r="BH383">
        <v>3</v>
      </c>
      <c r="BI383">
        <v>1</v>
      </c>
      <c r="BJ383" t="s">
        <v>156</v>
      </c>
      <c r="BM383">
        <v>500001</v>
      </c>
      <c r="BN383">
        <v>0</v>
      </c>
      <c r="BO383" t="s">
        <v>153</v>
      </c>
      <c r="BP383">
        <v>1</v>
      </c>
      <c r="BQ383">
        <v>8</v>
      </c>
      <c r="BR383">
        <v>0</v>
      </c>
      <c r="BS383">
        <v>1</v>
      </c>
      <c r="BT383">
        <v>1</v>
      </c>
      <c r="BU383">
        <v>1</v>
      </c>
      <c r="BV383">
        <v>1</v>
      </c>
      <c r="BW383">
        <v>1</v>
      </c>
      <c r="BX383">
        <v>1</v>
      </c>
      <c r="BY383" t="s">
        <v>3</v>
      </c>
      <c r="BZ383">
        <v>0</v>
      </c>
      <c r="CA383">
        <v>0</v>
      </c>
      <c r="CB383" t="s">
        <v>3</v>
      </c>
      <c r="CE383">
        <v>0</v>
      </c>
      <c r="CF383">
        <v>0</v>
      </c>
      <c r="CG383">
        <v>0</v>
      </c>
      <c r="CM383">
        <v>0</v>
      </c>
      <c r="CN383" t="s">
        <v>3</v>
      </c>
      <c r="CO383">
        <v>0</v>
      </c>
      <c r="CP383">
        <f t="shared" si="308"/>
        <v>285.67</v>
      </c>
      <c r="CQ383">
        <f t="shared" si="309"/>
        <v>226.72200000000001</v>
      </c>
      <c r="CR383">
        <f t="shared" si="310"/>
        <v>0</v>
      </c>
      <c r="CS383">
        <f t="shared" si="311"/>
        <v>0</v>
      </c>
      <c r="CT383">
        <f t="shared" si="312"/>
        <v>0</v>
      </c>
      <c r="CU383">
        <f t="shared" si="313"/>
        <v>0</v>
      </c>
      <c r="CV383">
        <f t="shared" si="314"/>
        <v>0</v>
      </c>
      <c r="CW383">
        <f t="shared" si="315"/>
        <v>0</v>
      </c>
      <c r="CX383">
        <f t="shared" si="316"/>
        <v>17.3</v>
      </c>
      <c r="CY383">
        <f t="shared" si="317"/>
        <v>0</v>
      </c>
      <c r="CZ383">
        <f t="shared" si="318"/>
        <v>0</v>
      </c>
      <c r="DC383" t="s">
        <v>3</v>
      </c>
      <c r="DD383" t="s">
        <v>3</v>
      </c>
      <c r="DE383" t="s">
        <v>3</v>
      </c>
      <c r="DF383" t="s">
        <v>3</v>
      </c>
      <c r="DG383" t="s">
        <v>3</v>
      </c>
      <c r="DH383" t="s">
        <v>3</v>
      </c>
      <c r="DI383" t="s">
        <v>3</v>
      </c>
      <c r="DJ383" t="s">
        <v>3</v>
      </c>
      <c r="DK383" t="s">
        <v>3</v>
      </c>
      <c r="DL383" t="s">
        <v>3</v>
      </c>
      <c r="DM383" t="s">
        <v>3</v>
      </c>
      <c r="DN383">
        <v>0</v>
      </c>
      <c r="DO383">
        <v>0</v>
      </c>
      <c r="DP383">
        <v>1</v>
      </c>
      <c r="DQ383">
        <v>1</v>
      </c>
      <c r="DU383">
        <v>1005</v>
      </c>
      <c r="DV383" t="s">
        <v>155</v>
      </c>
      <c r="DW383" t="s">
        <v>155</v>
      </c>
      <c r="DX383">
        <v>1</v>
      </c>
      <c r="DZ383" t="s">
        <v>3</v>
      </c>
      <c r="EA383" t="s">
        <v>3</v>
      </c>
      <c r="EB383" t="s">
        <v>3</v>
      </c>
      <c r="EC383" t="s">
        <v>3</v>
      </c>
      <c r="EE383">
        <v>29085443</v>
      </c>
      <c r="EF383">
        <v>8</v>
      </c>
      <c r="EG383" t="s">
        <v>144</v>
      </c>
      <c r="EH383">
        <v>0</v>
      </c>
      <c r="EI383" t="s">
        <v>3</v>
      </c>
      <c r="EJ383">
        <v>1</v>
      </c>
      <c r="EK383">
        <v>500001</v>
      </c>
      <c r="EL383" t="s">
        <v>145</v>
      </c>
      <c r="EM383" t="s">
        <v>146</v>
      </c>
      <c r="EO383" t="s">
        <v>3</v>
      </c>
      <c r="EQ383">
        <v>0</v>
      </c>
      <c r="ER383">
        <v>377.87</v>
      </c>
      <c r="ES383">
        <v>377.87</v>
      </c>
      <c r="ET383">
        <v>0</v>
      </c>
      <c r="EU383">
        <v>0</v>
      </c>
      <c r="EV383">
        <v>0</v>
      </c>
      <c r="EW383">
        <v>0</v>
      </c>
      <c r="EX383">
        <v>0</v>
      </c>
      <c r="FQ383">
        <v>0</v>
      </c>
      <c r="FR383">
        <f t="shared" si="319"/>
        <v>0</v>
      </c>
      <c r="FS383">
        <v>0</v>
      </c>
      <c r="FX383">
        <v>0</v>
      </c>
      <c r="FY383">
        <v>0</v>
      </c>
      <c r="GA383" t="s">
        <v>3</v>
      </c>
      <c r="GD383">
        <v>1</v>
      </c>
      <c r="GF383">
        <v>-1326923709</v>
      </c>
      <c r="GG383">
        <v>2</v>
      </c>
      <c r="GH383">
        <v>1</v>
      </c>
      <c r="GI383">
        <v>2</v>
      </c>
      <c r="GJ383">
        <v>0</v>
      </c>
      <c r="GK383">
        <v>0</v>
      </c>
      <c r="GL383">
        <f t="shared" si="320"/>
        <v>0</v>
      </c>
      <c r="GM383">
        <f t="shared" si="321"/>
        <v>285.67</v>
      </c>
      <c r="GN383">
        <f t="shared" si="322"/>
        <v>285.67</v>
      </c>
      <c r="GO383">
        <f t="shared" si="323"/>
        <v>0</v>
      </c>
      <c r="GP383">
        <f t="shared" si="324"/>
        <v>0</v>
      </c>
      <c r="GR383">
        <v>0</v>
      </c>
      <c r="GS383">
        <v>3</v>
      </c>
      <c r="GT383">
        <v>0</v>
      </c>
      <c r="GU383" t="s">
        <v>3</v>
      </c>
      <c r="GV383">
        <f t="shared" si="325"/>
        <v>0</v>
      </c>
      <c r="GW383">
        <v>1</v>
      </c>
      <c r="GX383">
        <f t="shared" si="326"/>
        <v>0</v>
      </c>
      <c r="HA383">
        <v>0</v>
      </c>
      <c r="HB383">
        <v>0</v>
      </c>
      <c r="HC383">
        <f t="shared" si="327"/>
        <v>0</v>
      </c>
      <c r="HE383" t="s">
        <v>3</v>
      </c>
      <c r="HF383" t="s">
        <v>3</v>
      </c>
      <c r="HM383" t="s">
        <v>3</v>
      </c>
      <c r="IK383">
        <v>0</v>
      </c>
    </row>
    <row r="384" spans="1:245">
      <c r="A384">
        <v>18</v>
      </c>
      <c r="B384">
        <v>1</v>
      </c>
      <c r="C384">
        <v>372</v>
      </c>
      <c r="E384" t="s">
        <v>157</v>
      </c>
      <c r="F384" t="s">
        <v>158</v>
      </c>
      <c r="G384" t="s">
        <v>159</v>
      </c>
      <c r="H384" t="s">
        <v>160</v>
      </c>
      <c r="I384">
        <f>I382*J384</f>
        <v>0.107</v>
      </c>
      <c r="J384">
        <v>8.9166666666666661</v>
      </c>
      <c r="K384">
        <v>8.9166670000000003</v>
      </c>
      <c r="O384">
        <f t="shared" si="291"/>
        <v>14.34</v>
      </c>
      <c r="P384">
        <f t="shared" si="292"/>
        <v>14.34</v>
      </c>
      <c r="Q384">
        <f t="shared" si="293"/>
        <v>0</v>
      </c>
      <c r="R384">
        <f t="shared" si="294"/>
        <v>0</v>
      </c>
      <c r="S384">
        <f t="shared" si="295"/>
        <v>0</v>
      </c>
      <c r="T384">
        <f t="shared" si="296"/>
        <v>0</v>
      </c>
      <c r="U384">
        <f t="shared" si="297"/>
        <v>0</v>
      </c>
      <c r="V384">
        <f t="shared" si="298"/>
        <v>0</v>
      </c>
      <c r="W384">
        <f t="shared" si="299"/>
        <v>0.11</v>
      </c>
      <c r="X384">
        <f t="shared" si="300"/>
        <v>0</v>
      </c>
      <c r="Y384">
        <f t="shared" si="301"/>
        <v>0</v>
      </c>
      <c r="AA384">
        <v>35863109</v>
      </c>
      <c r="AB384">
        <f t="shared" si="302"/>
        <v>22.91</v>
      </c>
      <c r="AC384">
        <f t="shared" si="303"/>
        <v>22.91</v>
      </c>
      <c r="AD384">
        <f>ROUND((((ET384)-(EU384))+AE384),2)</f>
        <v>0</v>
      </c>
      <c r="AE384">
        <f t="shared" si="304"/>
        <v>0</v>
      </c>
      <c r="AF384">
        <f t="shared" si="304"/>
        <v>0</v>
      </c>
      <c r="AG384">
        <f t="shared" si="305"/>
        <v>0</v>
      </c>
      <c r="AH384">
        <f t="shared" si="306"/>
        <v>0</v>
      </c>
      <c r="AI384">
        <f t="shared" si="306"/>
        <v>0</v>
      </c>
      <c r="AJ384">
        <f t="shared" si="307"/>
        <v>1.05</v>
      </c>
      <c r="AK384">
        <v>22.91</v>
      </c>
      <c r="AL384">
        <v>22.91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1.05</v>
      </c>
      <c r="AT384">
        <v>0</v>
      </c>
      <c r="AU384">
        <v>0</v>
      </c>
      <c r="AV384">
        <v>1</v>
      </c>
      <c r="AW384">
        <v>1</v>
      </c>
      <c r="AZ384">
        <v>1</v>
      </c>
      <c r="BA384">
        <v>1</v>
      </c>
      <c r="BB384">
        <v>1</v>
      </c>
      <c r="BC384">
        <v>5.85</v>
      </c>
      <c r="BD384" t="s">
        <v>3</v>
      </c>
      <c r="BE384" t="s">
        <v>3</v>
      </c>
      <c r="BF384" t="s">
        <v>3</v>
      </c>
      <c r="BG384" t="s">
        <v>3</v>
      </c>
      <c r="BH384">
        <v>3</v>
      </c>
      <c r="BI384">
        <v>1</v>
      </c>
      <c r="BJ384" t="s">
        <v>161</v>
      </c>
      <c r="BM384">
        <v>500001</v>
      </c>
      <c r="BN384">
        <v>0</v>
      </c>
      <c r="BO384" t="s">
        <v>158</v>
      </c>
      <c r="BP384">
        <v>1</v>
      </c>
      <c r="BQ384">
        <v>8</v>
      </c>
      <c r="BR384">
        <v>0</v>
      </c>
      <c r="BS384">
        <v>1</v>
      </c>
      <c r="BT384">
        <v>1</v>
      </c>
      <c r="BU384">
        <v>1</v>
      </c>
      <c r="BV384">
        <v>1</v>
      </c>
      <c r="BW384">
        <v>1</v>
      </c>
      <c r="BX384">
        <v>1</v>
      </c>
      <c r="BY384" t="s">
        <v>3</v>
      </c>
      <c r="BZ384">
        <v>0</v>
      </c>
      <c r="CA384">
        <v>0</v>
      </c>
      <c r="CB384" t="s">
        <v>3</v>
      </c>
      <c r="CE384">
        <v>0</v>
      </c>
      <c r="CF384">
        <v>0</v>
      </c>
      <c r="CG384">
        <v>0</v>
      </c>
      <c r="CM384">
        <v>0</v>
      </c>
      <c r="CN384" t="s">
        <v>3</v>
      </c>
      <c r="CO384">
        <v>0</v>
      </c>
      <c r="CP384">
        <f t="shared" si="308"/>
        <v>14.34</v>
      </c>
      <c r="CQ384">
        <f t="shared" si="309"/>
        <v>134.02349999999998</v>
      </c>
      <c r="CR384">
        <f t="shared" si="310"/>
        <v>0</v>
      </c>
      <c r="CS384">
        <f t="shared" si="311"/>
        <v>0</v>
      </c>
      <c r="CT384">
        <f t="shared" si="312"/>
        <v>0</v>
      </c>
      <c r="CU384">
        <f t="shared" si="313"/>
        <v>0</v>
      </c>
      <c r="CV384">
        <f t="shared" si="314"/>
        <v>0</v>
      </c>
      <c r="CW384">
        <f t="shared" si="315"/>
        <v>0</v>
      </c>
      <c r="CX384">
        <f t="shared" si="316"/>
        <v>1.05</v>
      </c>
      <c r="CY384">
        <f t="shared" si="317"/>
        <v>0</v>
      </c>
      <c r="CZ384">
        <f t="shared" si="318"/>
        <v>0</v>
      </c>
      <c r="DC384" t="s">
        <v>3</v>
      </c>
      <c r="DD384" t="s">
        <v>3</v>
      </c>
      <c r="DE384" t="s">
        <v>3</v>
      </c>
      <c r="DF384" t="s">
        <v>3</v>
      </c>
      <c r="DG384" t="s">
        <v>3</v>
      </c>
      <c r="DH384" t="s">
        <v>3</v>
      </c>
      <c r="DI384" t="s">
        <v>3</v>
      </c>
      <c r="DJ384" t="s">
        <v>3</v>
      </c>
      <c r="DK384" t="s">
        <v>3</v>
      </c>
      <c r="DL384" t="s">
        <v>3</v>
      </c>
      <c r="DM384" t="s">
        <v>3</v>
      </c>
      <c r="DN384">
        <v>0</v>
      </c>
      <c r="DO384">
        <v>0</v>
      </c>
      <c r="DP384">
        <v>1</v>
      </c>
      <c r="DQ384">
        <v>1</v>
      </c>
      <c r="DU384">
        <v>1009</v>
      </c>
      <c r="DV384" t="s">
        <v>160</v>
      </c>
      <c r="DW384" t="s">
        <v>160</v>
      </c>
      <c r="DX384">
        <v>1</v>
      </c>
      <c r="DZ384" t="s">
        <v>3</v>
      </c>
      <c r="EA384" t="s">
        <v>3</v>
      </c>
      <c r="EB384" t="s">
        <v>3</v>
      </c>
      <c r="EC384" t="s">
        <v>3</v>
      </c>
      <c r="EE384">
        <v>29085443</v>
      </c>
      <c r="EF384">
        <v>8</v>
      </c>
      <c r="EG384" t="s">
        <v>144</v>
      </c>
      <c r="EH384">
        <v>0</v>
      </c>
      <c r="EI384" t="s">
        <v>3</v>
      </c>
      <c r="EJ384">
        <v>1</v>
      </c>
      <c r="EK384">
        <v>500001</v>
      </c>
      <c r="EL384" t="s">
        <v>145</v>
      </c>
      <c r="EM384" t="s">
        <v>146</v>
      </c>
      <c r="EO384" t="s">
        <v>3</v>
      </c>
      <c r="EQ384">
        <v>0</v>
      </c>
      <c r="ER384">
        <v>22.91</v>
      </c>
      <c r="ES384">
        <v>22.91</v>
      </c>
      <c r="ET384">
        <v>0</v>
      </c>
      <c r="EU384">
        <v>0</v>
      </c>
      <c r="EV384">
        <v>0</v>
      </c>
      <c r="EW384">
        <v>0</v>
      </c>
      <c r="EX384">
        <v>0</v>
      </c>
      <c r="FQ384">
        <v>0</v>
      </c>
      <c r="FR384">
        <f t="shared" si="319"/>
        <v>0</v>
      </c>
      <c r="FS384">
        <v>0</v>
      </c>
      <c r="FX384">
        <v>0</v>
      </c>
      <c r="FY384">
        <v>0</v>
      </c>
      <c r="GA384" t="s">
        <v>3</v>
      </c>
      <c r="GD384">
        <v>1</v>
      </c>
      <c r="GF384">
        <v>-1686930993</v>
      </c>
      <c r="GG384">
        <v>2</v>
      </c>
      <c r="GH384">
        <v>1</v>
      </c>
      <c r="GI384">
        <v>2</v>
      </c>
      <c r="GJ384">
        <v>0</v>
      </c>
      <c r="GK384">
        <v>0</v>
      </c>
      <c r="GL384">
        <f t="shared" si="320"/>
        <v>0</v>
      </c>
      <c r="GM384">
        <f t="shared" si="321"/>
        <v>14.34</v>
      </c>
      <c r="GN384">
        <f t="shared" si="322"/>
        <v>14.34</v>
      </c>
      <c r="GO384">
        <f t="shared" si="323"/>
        <v>0</v>
      </c>
      <c r="GP384">
        <f t="shared" si="324"/>
        <v>0</v>
      </c>
      <c r="GR384">
        <v>0</v>
      </c>
      <c r="GS384">
        <v>3</v>
      </c>
      <c r="GT384">
        <v>0</v>
      </c>
      <c r="GU384" t="s">
        <v>3</v>
      </c>
      <c r="GV384">
        <f t="shared" si="325"/>
        <v>0</v>
      </c>
      <c r="GW384">
        <v>1</v>
      </c>
      <c r="GX384">
        <f t="shared" si="326"/>
        <v>0</v>
      </c>
      <c r="HA384">
        <v>0</v>
      </c>
      <c r="HB384">
        <v>0</v>
      </c>
      <c r="HC384">
        <f t="shared" si="327"/>
        <v>0</v>
      </c>
      <c r="HE384" t="s">
        <v>3</v>
      </c>
      <c r="HF384" t="s">
        <v>3</v>
      </c>
      <c r="HM384" t="s">
        <v>3</v>
      </c>
      <c r="IK384">
        <v>0</v>
      </c>
    </row>
    <row r="385" spans="1:245">
      <c r="A385">
        <v>17</v>
      </c>
      <c r="B385">
        <v>1</v>
      </c>
      <c r="C385">
        <f>ROW(SmtRes!A382)</f>
        <v>382</v>
      </c>
      <c r="D385">
        <f>ROW(EtalonRes!A367)</f>
        <v>367</v>
      </c>
      <c r="E385" t="s">
        <v>41</v>
      </c>
      <c r="F385" t="s">
        <v>162</v>
      </c>
      <c r="G385" t="s">
        <v>163</v>
      </c>
      <c r="H385" t="s">
        <v>164</v>
      </c>
      <c r="I385">
        <f>ROUND(2/100,9)</f>
        <v>0.02</v>
      </c>
      <c r="J385">
        <v>0</v>
      </c>
      <c r="K385">
        <f>ROUND(2/100,9)</f>
        <v>0.02</v>
      </c>
      <c r="O385">
        <f t="shared" si="291"/>
        <v>2654.04</v>
      </c>
      <c r="P385">
        <f t="shared" si="292"/>
        <v>2082.37</v>
      </c>
      <c r="Q385">
        <f t="shared" si="293"/>
        <v>85.75</v>
      </c>
      <c r="R385">
        <f t="shared" si="294"/>
        <v>15.29</v>
      </c>
      <c r="S385">
        <f t="shared" si="295"/>
        <v>485.92</v>
      </c>
      <c r="T385">
        <f t="shared" si="296"/>
        <v>0</v>
      </c>
      <c r="U385">
        <f t="shared" si="297"/>
        <v>1.6822199999999998</v>
      </c>
      <c r="V385">
        <f t="shared" si="298"/>
        <v>3.4250000000000003E-2</v>
      </c>
      <c r="W385">
        <f t="shared" si="299"/>
        <v>0</v>
      </c>
      <c r="X385">
        <f t="shared" si="300"/>
        <v>451.09</v>
      </c>
      <c r="Y385">
        <f t="shared" si="301"/>
        <v>215.52</v>
      </c>
      <c r="AA385">
        <v>35863109</v>
      </c>
      <c r="AB385">
        <f t="shared" si="302"/>
        <v>21892.13</v>
      </c>
      <c r="AC385">
        <f t="shared" si="303"/>
        <v>20740.73</v>
      </c>
      <c r="AD385">
        <f>ROUND(((((ET385*1.25))-((EU385*1.25)))+AE385),2)</f>
        <v>416.27</v>
      </c>
      <c r="AE385">
        <f>ROUND(((EU385*1.25)),2)</f>
        <v>23.13</v>
      </c>
      <c r="AF385">
        <f>ROUND(((EV385*1.15)),2)</f>
        <v>735.13</v>
      </c>
      <c r="AG385">
        <f t="shared" si="305"/>
        <v>0</v>
      </c>
      <c r="AH385">
        <f>((EW385*1.15))</f>
        <v>84.11099999999999</v>
      </c>
      <c r="AI385">
        <f>((EX385*1.25))</f>
        <v>1.7125000000000001</v>
      </c>
      <c r="AJ385">
        <f t="shared" si="307"/>
        <v>0</v>
      </c>
      <c r="AK385">
        <v>21712.98</v>
      </c>
      <c r="AL385">
        <v>20740.73</v>
      </c>
      <c r="AM385">
        <v>333.01</v>
      </c>
      <c r="AN385">
        <v>18.5</v>
      </c>
      <c r="AO385">
        <v>639.24</v>
      </c>
      <c r="AP385">
        <v>0</v>
      </c>
      <c r="AQ385">
        <v>73.14</v>
      </c>
      <c r="AR385">
        <v>1.37</v>
      </c>
      <c r="AS385">
        <v>0</v>
      </c>
      <c r="AT385">
        <v>90</v>
      </c>
      <c r="AU385">
        <v>43</v>
      </c>
      <c r="AV385">
        <v>1</v>
      </c>
      <c r="AW385">
        <v>1</v>
      </c>
      <c r="AZ385">
        <v>1</v>
      </c>
      <c r="BA385">
        <v>33.049999999999997</v>
      </c>
      <c r="BB385">
        <v>10.3</v>
      </c>
      <c r="BC385">
        <v>5.0199999999999996</v>
      </c>
      <c r="BD385" t="s">
        <v>3</v>
      </c>
      <c r="BE385" t="s">
        <v>3</v>
      </c>
      <c r="BF385" t="s">
        <v>3</v>
      </c>
      <c r="BG385" t="s">
        <v>3</v>
      </c>
      <c r="BH385">
        <v>0</v>
      </c>
      <c r="BI385">
        <v>1</v>
      </c>
      <c r="BJ385" t="s">
        <v>165</v>
      </c>
      <c r="BM385">
        <v>10001</v>
      </c>
      <c r="BN385">
        <v>0</v>
      </c>
      <c r="BO385" t="s">
        <v>162</v>
      </c>
      <c r="BP385">
        <v>1</v>
      </c>
      <c r="BQ385">
        <v>2</v>
      </c>
      <c r="BR385">
        <v>0</v>
      </c>
      <c r="BS385">
        <v>33.049999999999997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3</v>
      </c>
      <c r="BZ385">
        <v>118</v>
      </c>
      <c r="CA385">
        <v>63</v>
      </c>
      <c r="CB385" t="s">
        <v>3</v>
      </c>
      <c r="CE385">
        <v>0</v>
      </c>
      <c r="CF385">
        <v>0</v>
      </c>
      <c r="CG385">
        <v>0</v>
      </c>
      <c r="CM385">
        <v>0</v>
      </c>
      <c r="CN385" t="s">
        <v>3</v>
      </c>
      <c r="CO385">
        <v>0</v>
      </c>
      <c r="CP385">
        <f t="shared" si="308"/>
        <v>2654.04</v>
      </c>
      <c r="CQ385">
        <f t="shared" si="309"/>
        <v>104118.46459999999</v>
      </c>
      <c r="CR385">
        <f t="shared" si="310"/>
        <v>4287.5810000000001</v>
      </c>
      <c r="CS385">
        <f t="shared" si="311"/>
        <v>764.4464999999999</v>
      </c>
      <c r="CT385">
        <f t="shared" si="312"/>
        <v>24296.046499999997</v>
      </c>
      <c r="CU385">
        <f t="shared" si="313"/>
        <v>0</v>
      </c>
      <c r="CV385">
        <f t="shared" si="314"/>
        <v>84.11099999999999</v>
      </c>
      <c r="CW385">
        <f t="shared" si="315"/>
        <v>1.7125000000000001</v>
      </c>
      <c r="CX385">
        <f t="shared" si="316"/>
        <v>0</v>
      </c>
      <c r="CY385">
        <f t="shared" si="317"/>
        <v>451.089</v>
      </c>
      <c r="CZ385">
        <f t="shared" si="318"/>
        <v>215.52030000000002</v>
      </c>
      <c r="DC385" t="s">
        <v>3</v>
      </c>
      <c r="DD385" t="s">
        <v>3</v>
      </c>
      <c r="DE385" t="s">
        <v>133</v>
      </c>
      <c r="DF385" t="s">
        <v>133</v>
      </c>
      <c r="DG385" t="s">
        <v>167</v>
      </c>
      <c r="DH385" t="s">
        <v>3</v>
      </c>
      <c r="DI385" t="s">
        <v>167</v>
      </c>
      <c r="DJ385" t="s">
        <v>133</v>
      </c>
      <c r="DK385" t="s">
        <v>3</v>
      </c>
      <c r="DL385" t="s">
        <v>3</v>
      </c>
      <c r="DM385" t="s">
        <v>3</v>
      </c>
      <c r="DN385">
        <v>0</v>
      </c>
      <c r="DO385">
        <v>0</v>
      </c>
      <c r="DP385">
        <v>1</v>
      </c>
      <c r="DQ385">
        <v>1</v>
      </c>
      <c r="DU385">
        <v>1013</v>
      </c>
      <c r="DV385" t="s">
        <v>164</v>
      </c>
      <c r="DW385" t="s">
        <v>164</v>
      </c>
      <c r="DX385">
        <v>1</v>
      </c>
      <c r="DZ385" t="s">
        <v>3</v>
      </c>
      <c r="EA385" t="s">
        <v>3</v>
      </c>
      <c r="EB385" t="s">
        <v>3</v>
      </c>
      <c r="EC385" t="s">
        <v>3</v>
      </c>
      <c r="EE385">
        <v>29085510</v>
      </c>
      <c r="EF385">
        <v>2</v>
      </c>
      <c r="EG385" t="s">
        <v>135</v>
      </c>
      <c r="EH385">
        <v>0</v>
      </c>
      <c r="EI385" t="s">
        <v>3</v>
      </c>
      <c r="EJ385">
        <v>1</v>
      </c>
      <c r="EK385">
        <v>10001</v>
      </c>
      <c r="EL385" t="s">
        <v>136</v>
      </c>
      <c r="EM385" t="s">
        <v>137</v>
      </c>
      <c r="EO385" t="s">
        <v>3</v>
      </c>
      <c r="EQ385">
        <v>0</v>
      </c>
      <c r="ER385">
        <v>21712.98</v>
      </c>
      <c r="ES385">
        <v>20740.73</v>
      </c>
      <c r="ET385">
        <v>333.01</v>
      </c>
      <c r="EU385">
        <v>18.5</v>
      </c>
      <c r="EV385">
        <v>639.24</v>
      </c>
      <c r="EW385">
        <v>73.14</v>
      </c>
      <c r="EX385">
        <v>1.37</v>
      </c>
      <c r="EY385">
        <v>0</v>
      </c>
      <c r="FQ385">
        <v>0</v>
      </c>
      <c r="FR385">
        <f t="shared" si="319"/>
        <v>0</v>
      </c>
      <c r="FS385">
        <v>0</v>
      </c>
      <c r="FT385" t="s">
        <v>139</v>
      </c>
      <c r="FU385" t="s">
        <v>25</v>
      </c>
      <c r="FV385" t="s">
        <v>25</v>
      </c>
      <c r="FW385" t="s">
        <v>26</v>
      </c>
      <c r="FX385">
        <v>106.2</v>
      </c>
      <c r="FY385">
        <v>53.55</v>
      </c>
      <c r="GA385" t="s">
        <v>3</v>
      </c>
      <c r="GD385">
        <v>1</v>
      </c>
      <c r="GF385">
        <v>463398419</v>
      </c>
      <c r="GG385">
        <v>2</v>
      </c>
      <c r="GH385">
        <v>1</v>
      </c>
      <c r="GI385">
        <v>2</v>
      </c>
      <c r="GJ385">
        <v>0</v>
      </c>
      <c r="GK385">
        <v>0</v>
      </c>
      <c r="GL385">
        <f t="shared" si="320"/>
        <v>0</v>
      </c>
      <c r="GM385">
        <f t="shared" si="321"/>
        <v>3320.65</v>
      </c>
      <c r="GN385">
        <f t="shared" si="322"/>
        <v>3320.65</v>
      </c>
      <c r="GO385">
        <f t="shared" si="323"/>
        <v>0</v>
      </c>
      <c r="GP385">
        <f t="shared" si="324"/>
        <v>0</v>
      </c>
      <c r="GR385">
        <v>0</v>
      </c>
      <c r="GS385">
        <v>3</v>
      </c>
      <c r="GT385">
        <v>0</v>
      </c>
      <c r="GU385" t="s">
        <v>3</v>
      </c>
      <c r="GV385">
        <f t="shared" si="325"/>
        <v>0</v>
      </c>
      <c r="GW385">
        <v>1</v>
      </c>
      <c r="GX385">
        <f t="shared" si="326"/>
        <v>0</v>
      </c>
      <c r="HA385">
        <v>0</v>
      </c>
      <c r="HB385">
        <v>0</v>
      </c>
      <c r="HC385">
        <f t="shared" si="327"/>
        <v>0</v>
      </c>
      <c r="HE385" t="s">
        <v>3</v>
      </c>
      <c r="HF385" t="s">
        <v>3</v>
      </c>
      <c r="HM385" t="s">
        <v>3</v>
      </c>
      <c r="IK385">
        <v>0</v>
      </c>
    </row>
    <row r="386" spans="1:245">
      <c r="A386">
        <v>18</v>
      </c>
      <c r="B386">
        <v>1</v>
      </c>
      <c r="C386">
        <v>379</v>
      </c>
      <c r="E386" t="s">
        <v>48</v>
      </c>
      <c r="F386" t="s">
        <v>168</v>
      </c>
      <c r="G386" t="s">
        <v>169</v>
      </c>
      <c r="H386" t="s">
        <v>170</v>
      </c>
      <c r="I386">
        <f>I385*J386</f>
        <v>1</v>
      </c>
      <c r="J386">
        <v>50</v>
      </c>
      <c r="K386">
        <v>50</v>
      </c>
      <c r="O386">
        <f t="shared" si="291"/>
        <v>196.01</v>
      </c>
      <c r="P386">
        <f t="shared" si="292"/>
        <v>196.01</v>
      </c>
      <c r="Q386">
        <f t="shared" si="293"/>
        <v>0</v>
      </c>
      <c r="R386">
        <f t="shared" si="294"/>
        <v>0</v>
      </c>
      <c r="S386">
        <f t="shared" si="295"/>
        <v>0</v>
      </c>
      <c r="T386">
        <f t="shared" si="296"/>
        <v>0</v>
      </c>
      <c r="U386">
        <f t="shared" si="297"/>
        <v>0</v>
      </c>
      <c r="V386">
        <f t="shared" si="298"/>
        <v>0</v>
      </c>
      <c r="W386">
        <f t="shared" si="299"/>
        <v>4.34</v>
      </c>
      <c r="X386">
        <f t="shared" si="300"/>
        <v>0</v>
      </c>
      <c r="Y386">
        <f t="shared" si="301"/>
        <v>0</v>
      </c>
      <c r="AA386">
        <v>35863109</v>
      </c>
      <c r="AB386">
        <f t="shared" si="302"/>
        <v>94.69</v>
      </c>
      <c r="AC386">
        <f t="shared" si="303"/>
        <v>94.69</v>
      </c>
      <c r="AD386">
        <f>ROUND((((ET386)-(EU386))+AE386),2)</f>
        <v>0</v>
      </c>
      <c r="AE386">
        <f t="shared" ref="AE386:AF388" si="328">ROUND((EU386),2)</f>
        <v>0</v>
      </c>
      <c r="AF386">
        <f t="shared" si="328"/>
        <v>0</v>
      </c>
      <c r="AG386">
        <f t="shared" si="305"/>
        <v>0</v>
      </c>
      <c r="AH386">
        <f t="shared" ref="AH386:AI388" si="329">(EW386)</f>
        <v>0</v>
      </c>
      <c r="AI386">
        <f t="shared" si="329"/>
        <v>0</v>
      </c>
      <c r="AJ386">
        <f t="shared" si="307"/>
        <v>4.34</v>
      </c>
      <c r="AK386">
        <v>94.69</v>
      </c>
      <c r="AL386">
        <v>94.69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4.34</v>
      </c>
      <c r="AT386">
        <v>0</v>
      </c>
      <c r="AU386">
        <v>0</v>
      </c>
      <c r="AV386">
        <v>1</v>
      </c>
      <c r="AW386">
        <v>1</v>
      </c>
      <c r="AZ386">
        <v>1</v>
      </c>
      <c r="BA386">
        <v>1</v>
      </c>
      <c r="BB386">
        <v>1</v>
      </c>
      <c r="BC386">
        <v>2.0699999999999998</v>
      </c>
      <c r="BD386" t="s">
        <v>3</v>
      </c>
      <c r="BE386" t="s">
        <v>3</v>
      </c>
      <c r="BF386" t="s">
        <v>3</v>
      </c>
      <c r="BG386" t="s">
        <v>3</v>
      </c>
      <c r="BH386">
        <v>3</v>
      </c>
      <c r="BI386">
        <v>1</v>
      </c>
      <c r="BJ386" t="s">
        <v>171</v>
      </c>
      <c r="BM386">
        <v>500001</v>
      </c>
      <c r="BN386">
        <v>0</v>
      </c>
      <c r="BO386" t="s">
        <v>168</v>
      </c>
      <c r="BP386">
        <v>1</v>
      </c>
      <c r="BQ386">
        <v>8</v>
      </c>
      <c r="BR386">
        <v>0</v>
      </c>
      <c r="BS386">
        <v>1</v>
      </c>
      <c r="BT386">
        <v>1</v>
      </c>
      <c r="BU386">
        <v>1</v>
      </c>
      <c r="BV386">
        <v>1</v>
      </c>
      <c r="BW386">
        <v>1</v>
      </c>
      <c r="BX386">
        <v>1</v>
      </c>
      <c r="BY386" t="s">
        <v>3</v>
      </c>
      <c r="BZ386">
        <v>0</v>
      </c>
      <c r="CA386">
        <v>0</v>
      </c>
      <c r="CB386" t="s">
        <v>3</v>
      </c>
      <c r="CE386">
        <v>0</v>
      </c>
      <c r="CF386">
        <v>0</v>
      </c>
      <c r="CG386">
        <v>0</v>
      </c>
      <c r="CM386">
        <v>0</v>
      </c>
      <c r="CN386" t="s">
        <v>3</v>
      </c>
      <c r="CO386">
        <v>0</v>
      </c>
      <c r="CP386">
        <f t="shared" si="308"/>
        <v>196.01</v>
      </c>
      <c r="CQ386">
        <f t="shared" si="309"/>
        <v>196.00829999999999</v>
      </c>
      <c r="CR386">
        <f t="shared" si="310"/>
        <v>0</v>
      </c>
      <c r="CS386">
        <f t="shared" si="311"/>
        <v>0</v>
      </c>
      <c r="CT386">
        <f t="shared" si="312"/>
        <v>0</v>
      </c>
      <c r="CU386">
        <f t="shared" si="313"/>
        <v>0</v>
      </c>
      <c r="CV386">
        <f t="shared" si="314"/>
        <v>0</v>
      </c>
      <c r="CW386">
        <f t="shared" si="315"/>
        <v>0</v>
      </c>
      <c r="CX386">
        <f t="shared" si="316"/>
        <v>4.34</v>
      </c>
      <c r="CY386">
        <f t="shared" si="317"/>
        <v>0</v>
      </c>
      <c r="CZ386">
        <f t="shared" si="318"/>
        <v>0</v>
      </c>
      <c r="DC386" t="s">
        <v>3</v>
      </c>
      <c r="DD386" t="s">
        <v>3</v>
      </c>
      <c r="DE386" t="s">
        <v>3</v>
      </c>
      <c r="DF386" t="s">
        <v>3</v>
      </c>
      <c r="DG386" t="s">
        <v>3</v>
      </c>
      <c r="DH386" t="s">
        <v>3</v>
      </c>
      <c r="DI386" t="s">
        <v>3</v>
      </c>
      <c r="DJ386" t="s">
        <v>3</v>
      </c>
      <c r="DK386" t="s">
        <v>3</v>
      </c>
      <c r="DL386" t="s">
        <v>3</v>
      </c>
      <c r="DM386" t="s">
        <v>3</v>
      </c>
      <c r="DN386">
        <v>0</v>
      </c>
      <c r="DO386">
        <v>0</v>
      </c>
      <c r="DP386">
        <v>1</v>
      </c>
      <c r="DQ386">
        <v>1</v>
      </c>
      <c r="DU386">
        <v>1013</v>
      </c>
      <c r="DV386" t="s">
        <v>170</v>
      </c>
      <c r="DW386" t="s">
        <v>170</v>
      </c>
      <c r="DX386">
        <v>1</v>
      </c>
      <c r="DZ386" t="s">
        <v>3</v>
      </c>
      <c r="EA386" t="s">
        <v>3</v>
      </c>
      <c r="EB386" t="s">
        <v>3</v>
      </c>
      <c r="EC386" t="s">
        <v>3</v>
      </c>
      <c r="EE386">
        <v>29085443</v>
      </c>
      <c r="EF386">
        <v>8</v>
      </c>
      <c r="EG386" t="s">
        <v>144</v>
      </c>
      <c r="EH386">
        <v>0</v>
      </c>
      <c r="EI386" t="s">
        <v>3</v>
      </c>
      <c r="EJ386">
        <v>1</v>
      </c>
      <c r="EK386">
        <v>500001</v>
      </c>
      <c r="EL386" t="s">
        <v>145</v>
      </c>
      <c r="EM386" t="s">
        <v>146</v>
      </c>
      <c r="EO386" t="s">
        <v>3</v>
      </c>
      <c r="EQ386">
        <v>0</v>
      </c>
      <c r="ER386">
        <v>94.69</v>
      </c>
      <c r="ES386">
        <v>94.69</v>
      </c>
      <c r="ET386">
        <v>0</v>
      </c>
      <c r="EU386">
        <v>0</v>
      </c>
      <c r="EV386">
        <v>0</v>
      </c>
      <c r="EW386">
        <v>0</v>
      </c>
      <c r="EX386">
        <v>0</v>
      </c>
      <c r="FQ386">
        <v>0</v>
      </c>
      <c r="FR386">
        <f t="shared" si="319"/>
        <v>0</v>
      </c>
      <c r="FS386">
        <v>0</v>
      </c>
      <c r="FX386">
        <v>0</v>
      </c>
      <c r="FY386">
        <v>0</v>
      </c>
      <c r="GA386" t="s">
        <v>3</v>
      </c>
      <c r="GD386">
        <v>1</v>
      </c>
      <c r="GF386">
        <v>-1252999712</v>
      </c>
      <c r="GG386">
        <v>2</v>
      </c>
      <c r="GH386">
        <v>1</v>
      </c>
      <c r="GI386">
        <v>2</v>
      </c>
      <c r="GJ386">
        <v>0</v>
      </c>
      <c r="GK386">
        <v>0</v>
      </c>
      <c r="GL386">
        <f t="shared" si="320"/>
        <v>0</v>
      </c>
      <c r="GM386">
        <f t="shared" si="321"/>
        <v>196.01</v>
      </c>
      <c r="GN386">
        <f t="shared" si="322"/>
        <v>196.01</v>
      </c>
      <c r="GO386">
        <f t="shared" si="323"/>
        <v>0</v>
      </c>
      <c r="GP386">
        <f t="shared" si="324"/>
        <v>0</v>
      </c>
      <c r="GR386">
        <v>0</v>
      </c>
      <c r="GS386">
        <v>3</v>
      </c>
      <c r="GT386">
        <v>0</v>
      </c>
      <c r="GU386" t="s">
        <v>3</v>
      </c>
      <c r="GV386">
        <f t="shared" si="325"/>
        <v>0</v>
      </c>
      <c r="GW386">
        <v>1</v>
      </c>
      <c r="GX386">
        <f t="shared" si="326"/>
        <v>0</v>
      </c>
      <c r="HA386">
        <v>0</v>
      </c>
      <c r="HB386">
        <v>0</v>
      </c>
      <c r="HC386">
        <f t="shared" si="327"/>
        <v>0</v>
      </c>
      <c r="HE386" t="s">
        <v>3</v>
      </c>
      <c r="HF386" t="s">
        <v>3</v>
      </c>
      <c r="HM386" t="s">
        <v>3</v>
      </c>
      <c r="IK386">
        <v>0</v>
      </c>
    </row>
    <row r="387" spans="1:245">
      <c r="A387">
        <v>18</v>
      </c>
      <c r="B387">
        <v>1</v>
      </c>
      <c r="C387">
        <v>382</v>
      </c>
      <c r="E387" t="s">
        <v>172</v>
      </c>
      <c r="F387" t="s">
        <v>173</v>
      </c>
      <c r="G387" t="s">
        <v>174</v>
      </c>
      <c r="H387" t="s">
        <v>155</v>
      </c>
      <c r="I387">
        <f>I385*J387</f>
        <v>2</v>
      </c>
      <c r="J387">
        <v>100</v>
      </c>
      <c r="K387">
        <v>100</v>
      </c>
      <c r="O387">
        <f t="shared" si="291"/>
        <v>22135.05</v>
      </c>
      <c r="P387">
        <f t="shared" si="292"/>
        <v>22135.05</v>
      </c>
      <c r="Q387">
        <f t="shared" si="293"/>
        <v>0</v>
      </c>
      <c r="R387">
        <f t="shared" si="294"/>
        <v>0</v>
      </c>
      <c r="S387">
        <f t="shared" si="295"/>
        <v>0</v>
      </c>
      <c r="T387">
        <f t="shared" si="296"/>
        <v>0</v>
      </c>
      <c r="U387">
        <f t="shared" si="297"/>
        <v>0</v>
      </c>
      <c r="V387">
        <f t="shared" si="298"/>
        <v>0</v>
      </c>
      <c r="W387">
        <f t="shared" si="299"/>
        <v>415.44</v>
      </c>
      <c r="X387">
        <f t="shared" si="300"/>
        <v>0</v>
      </c>
      <c r="Y387">
        <f t="shared" si="301"/>
        <v>0</v>
      </c>
      <c r="AA387">
        <v>35863109</v>
      </c>
      <c r="AB387">
        <f t="shared" si="302"/>
        <v>4535.87</v>
      </c>
      <c r="AC387">
        <f t="shared" si="303"/>
        <v>4535.87</v>
      </c>
      <c r="AD387">
        <f>ROUND((((ET387)-(EU387))+AE387),2)</f>
        <v>0</v>
      </c>
      <c r="AE387">
        <f t="shared" si="328"/>
        <v>0</v>
      </c>
      <c r="AF387">
        <f t="shared" si="328"/>
        <v>0</v>
      </c>
      <c r="AG387">
        <f t="shared" si="305"/>
        <v>0</v>
      </c>
      <c r="AH387">
        <f t="shared" si="329"/>
        <v>0</v>
      </c>
      <c r="AI387">
        <f t="shared" si="329"/>
        <v>0</v>
      </c>
      <c r="AJ387">
        <f t="shared" si="307"/>
        <v>207.72</v>
      </c>
      <c r="AK387">
        <v>4535.87</v>
      </c>
      <c r="AL387">
        <v>4535.87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207.72</v>
      </c>
      <c r="AT387">
        <v>0</v>
      </c>
      <c r="AU387">
        <v>0</v>
      </c>
      <c r="AV387">
        <v>1</v>
      </c>
      <c r="AW387">
        <v>1</v>
      </c>
      <c r="AZ387">
        <v>1</v>
      </c>
      <c r="BA387">
        <v>1</v>
      </c>
      <c r="BB387">
        <v>1</v>
      </c>
      <c r="BC387">
        <v>2.44</v>
      </c>
      <c r="BD387" t="s">
        <v>3</v>
      </c>
      <c r="BE387" t="s">
        <v>3</v>
      </c>
      <c r="BF387" t="s">
        <v>3</v>
      </c>
      <c r="BG387" t="s">
        <v>3</v>
      </c>
      <c r="BH387">
        <v>3</v>
      </c>
      <c r="BI387">
        <v>1</v>
      </c>
      <c r="BJ387" t="s">
        <v>175</v>
      </c>
      <c r="BM387">
        <v>500001</v>
      </c>
      <c r="BN387">
        <v>0</v>
      </c>
      <c r="BO387" t="s">
        <v>173</v>
      </c>
      <c r="BP387">
        <v>1</v>
      </c>
      <c r="BQ387">
        <v>8</v>
      </c>
      <c r="BR387">
        <v>0</v>
      </c>
      <c r="BS387">
        <v>1</v>
      </c>
      <c r="BT387">
        <v>1</v>
      </c>
      <c r="BU387">
        <v>1</v>
      </c>
      <c r="BV387">
        <v>1</v>
      </c>
      <c r="BW387">
        <v>1</v>
      </c>
      <c r="BX387">
        <v>1</v>
      </c>
      <c r="BY387" t="s">
        <v>3</v>
      </c>
      <c r="BZ387">
        <v>0</v>
      </c>
      <c r="CA387">
        <v>0</v>
      </c>
      <c r="CB387" t="s">
        <v>3</v>
      </c>
      <c r="CE387">
        <v>0</v>
      </c>
      <c r="CF387">
        <v>0</v>
      </c>
      <c r="CG387">
        <v>0</v>
      </c>
      <c r="CM387">
        <v>0</v>
      </c>
      <c r="CN387" t="s">
        <v>3</v>
      </c>
      <c r="CO387">
        <v>0</v>
      </c>
      <c r="CP387">
        <f t="shared" si="308"/>
        <v>22135.05</v>
      </c>
      <c r="CQ387">
        <f t="shared" si="309"/>
        <v>11067.522799999999</v>
      </c>
      <c r="CR387">
        <f t="shared" si="310"/>
        <v>0</v>
      </c>
      <c r="CS387">
        <f t="shared" si="311"/>
        <v>0</v>
      </c>
      <c r="CT387">
        <f t="shared" si="312"/>
        <v>0</v>
      </c>
      <c r="CU387">
        <f t="shared" si="313"/>
        <v>0</v>
      </c>
      <c r="CV387">
        <f t="shared" si="314"/>
        <v>0</v>
      </c>
      <c r="CW387">
        <f t="shared" si="315"/>
        <v>0</v>
      </c>
      <c r="CX387">
        <f t="shared" si="316"/>
        <v>207.72</v>
      </c>
      <c r="CY387">
        <f t="shared" si="317"/>
        <v>0</v>
      </c>
      <c r="CZ387">
        <f t="shared" si="318"/>
        <v>0</v>
      </c>
      <c r="DC387" t="s">
        <v>3</v>
      </c>
      <c r="DD387" t="s">
        <v>3</v>
      </c>
      <c r="DE387" t="s">
        <v>3</v>
      </c>
      <c r="DF387" t="s">
        <v>3</v>
      </c>
      <c r="DG387" t="s">
        <v>3</v>
      </c>
      <c r="DH387" t="s">
        <v>3</v>
      </c>
      <c r="DI387" t="s">
        <v>3</v>
      </c>
      <c r="DJ387" t="s">
        <v>3</v>
      </c>
      <c r="DK387" t="s">
        <v>3</v>
      </c>
      <c r="DL387" t="s">
        <v>3</v>
      </c>
      <c r="DM387" t="s">
        <v>3</v>
      </c>
      <c r="DN387">
        <v>0</v>
      </c>
      <c r="DO387">
        <v>0</v>
      </c>
      <c r="DP387">
        <v>1</v>
      </c>
      <c r="DQ387">
        <v>1</v>
      </c>
      <c r="DU387">
        <v>1005</v>
      </c>
      <c r="DV387" t="s">
        <v>155</v>
      </c>
      <c r="DW387" t="s">
        <v>155</v>
      </c>
      <c r="DX387">
        <v>1</v>
      </c>
      <c r="DZ387" t="s">
        <v>3</v>
      </c>
      <c r="EA387" t="s">
        <v>3</v>
      </c>
      <c r="EB387" t="s">
        <v>3</v>
      </c>
      <c r="EC387" t="s">
        <v>3</v>
      </c>
      <c r="EE387">
        <v>29085443</v>
      </c>
      <c r="EF387">
        <v>8</v>
      </c>
      <c r="EG387" t="s">
        <v>144</v>
      </c>
      <c r="EH387">
        <v>0</v>
      </c>
      <c r="EI387" t="s">
        <v>3</v>
      </c>
      <c r="EJ387">
        <v>1</v>
      </c>
      <c r="EK387">
        <v>500001</v>
      </c>
      <c r="EL387" t="s">
        <v>145</v>
      </c>
      <c r="EM387" t="s">
        <v>146</v>
      </c>
      <c r="EO387" t="s">
        <v>3</v>
      </c>
      <c r="EQ387">
        <v>0</v>
      </c>
      <c r="ER387">
        <v>4535.87</v>
      </c>
      <c r="ES387">
        <v>4535.87</v>
      </c>
      <c r="ET387">
        <v>0</v>
      </c>
      <c r="EU387">
        <v>0</v>
      </c>
      <c r="EV387">
        <v>0</v>
      </c>
      <c r="EW387">
        <v>0</v>
      </c>
      <c r="EX387">
        <v>0</v>
      </c>
      <c r="FQ387">
        <v>0</v>
      </c>
      <c r="FR387">
        <f t="shared" si="319"/>
        <v>0</v>
      </c>
      <c r="FS387">
        <v>0</v>
      </c>
      <c r="FX387">
        <v>0</v>
      </c>
      <c r="FY387">
        <v>0</v>
      </c>
      <c r="GA387" t="s">
        <v>3</v>
      </c>
      <c r="GD387">
        <v>1</v>
      </c>
      <c r="GF387">
        <v>-1775669208</v>
      </c>
      <c r="GG387">
        <v>2</v>
      </c>
      <c r="GH387">
        <v>1</v>
      </c>
      <c r="GI387">
        <v>2</v>
      </c>
      <c r="GJ387">
        <v>0</v>
      </c>
      <c r="GK387">
        <v>0</v>
      </c>
      <c r="GL387">
        <f t="shared" si="320"/>
        <v>0</v>
      </c>
      <c r="GM387">
        <f t="shared" si="321"/>
        <v>22135.05</v>
      </c>
      <c r="GN387">
        <f t="shared" si="322"/>
        <v>22135.05</v>
      </c>
      <c r="GO387">
        <f t="shared" si="323"/>
        <v>0</v>
      </c>
      <c r="GP387">
        <f t="shared" si="324"/>
        <v>0</v>
      </c>
      <c r="GR387">
        <v>0</v>
      </c>
      <c r="GS387">
        <v>3</v>
      </c>
      <c r="GT387">
        <v>0</v>
      </c>
      <c r="GU387" t="s">
        <v>3</v>
      </c>
      <c r="GV387">
        <f t="shared" si="325"/>
        <v>0</v>
      </c>
      <c r="GW387">
        <v>1</v>
      </c>
      <c r="GX387">
        <f t="shared" si="326"/>
        <v>0</v>
      </c>
      <c r="HA387">
        <v>0</v>
      </c>
      <c r="HB387">
        <v>0</v>
      </c>
      <c r="HC387">
        <f t="shared" si="327"/>
        <v>0</v>
      </c>
      <c r="HE387" t="s">
        <v>3</v>
      </c>
      <c r="HF387" t="s">
        <v>3</v>
      </c>
      <c r="HM387" t="s">
        <v>3</v>
      </c>
      <c r="IK387">
        <v>0</v>
      </c>
    </row>
    <row r="388" spans="1:245">
      <c r="A388">
        <v>18</v>
      </c>
      <c r="B388">
        <v>1</v>
      </c>
      <c r="C388">
        <v>381</v>
      </c>
      <c r="E388" t="s">
        <v>176</v>
      </c>
      <c r="F388" t="s">
        <v>177</v>
      </c>
      <c r="G388" t="s">
        <v>178</v>
      </c>
      <c r="H388" t="s">
        <v>155</v>
      </c>
      <c r="I388">
        <f>I385*J388</f>
        <v>-2</v>
      </c>
      <c r="J388">
        <v>-100</v>
      </c>
      <c r="K388">
        <v>-100</v>
      </c>
      <c r="O388">
        <f t="shared" si="291"/>
        <v>-2078.2800000000002</v>
      </c>
      <c r="P388">
        <f t="shared" si="292"/>
        <v>-2078.2800000000002</v>
      </c>
      <c r="Q388">
        <f t="shared" si="293"/>
        <v>0</v>
      </c>
      <c r="R388">
        <f t="shared" si="294"/>
        <v>0</v>
      </c>
      <c r="S388">
        <f t="shared" si="295"/>
        <v>0</v>
      </c>
      <c r="T388">
        <f t="shared" si="296"/>
        <v>0</v>
      </c>
      <c r="U388">
        <f t="shared" si="297"/>
        <v>0</v>
      </c>
      <c r="V388">
        <f t="shared" si="298"/>
        <v>0</v>
      </c>
      <c r="W388">
        <f t="shared" si="299"/>
        <v>0</v>
      </c>
      <c r="X388">
        <f t="shared" si="300"/>
        <v>0</v>
      </c>
      <c r="Y388">
        <f t="shared" si="301"/>
        <v>0</v>
      </c>
      <c r="AA388">
        <v>35863109</v>
      </c>
      <c r="AB388">
        <f t="shared" si="302"/>
        <v>207</v>
      </c>
      <c r="AC388">
        <f t="shared" si="303"/>
        <v>207</v>
      </c>
      <c r="AD388">
        <f>ROUND((((ET388)-(EU388))+AE388),2)</f>
        <v>0</v>
      </c>
      <c r="AE388">
        <f t="shared" si="328"/>
        <v>0</v>
      </c>
      <c r="AF388">
        <f t="shared" si="328"/>
        <v>0</v>
      </c>
      <c r="AG388">
        <f t="shared" si="305"/>
        <v>0</v>
      </c>
      <c r="AH388">
        <f t="shared" si="329"/>
        <v>0</v>
      </c>
      <c r="AI388">
        <f t="shared" si="329"/>
        <v>0</v>
      </c>
      <c r="AJ388">
        <f t="shared" si="307"/>
        <v>0</v>
      </c>
      <c r="AK388">
        <v>207</v>
      </c>
      <c r="AL388">
        <v>207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1</v>
      </c>
      <c r="AW388">
        <v>1</v>
      </c>
      <c r="AZ388">
        <v>1</v>
      </c>
      <c r="BA388">
        <v>1</v>
      </c>
      <c r="BB388">
        <v>1</v>
      </c>
      <c r="BC388">
        <v>5.0199999999999996</v>
      </c>
      <c r="BD388" t="s">
        <v>3</v>
      </c>
      <c r="BE388" t="s">
        <v>3</v>
      </c>
      <c r="BF388" t="s">
        <v>3</v>
      </c>
      <c r="BG388" t="s">
        <v>3</v>
      </c>
      <c r="BH388">
        <v>3</v>
      </c>
      <c r="BI388">
        <v>1</v>
      </c>
      <c r="BJ388" t="s">
        <v>179</v>
      </c>
      <c r="BM388">
        <v>500001</v>
      </c>
      <c r="BN388">
        <v>0</v>
      </c>
      <c r="BO388" t="s">
        <v>177</v>
      </c>
      <c r="BP388">
        <v>1</v>
      </c>
      <c r="BQ388">
        <v>8</v>
      </c>
      <c r="BR388">
        <v>1</v>
      </c>
      <c r="BS388">
        <v>1</v>
      </c>
      <c r="BT388">
        <v>1</v>
      </c>
      <c r="BU388">
        <v>1</v>
      </c>
      <c r="BV388">
        <v>1</v>
      </c>
      <c r="BW388">
        <v>1</v>
      </c>
      <c r="BX388">
        <v>1</v>
      </c>
      <c r="BY388" t="s">
        <v>3</v>
      </c>
      <c r="BZ388">
        <v>0</v>
      </c>
      <c r="CA388">
        <v>0</v>
      </c>
      <c r="CB388" t="s">
        <v>3</v>
      </c>
      <c r="CE388">
        <v>0</v>
      </c>
      <c r="CF388">
        <v>0</v>
      </c>
      <c r="CG388">
        <v>0</v>
      </c>
      <c r="CM388">
        <v>0</v>
      </c>
      <c r="CN388" t="s">
        <v>3</v>
      </c>
      <c r="CO388">
        <v>0</v>
      </c>
      <c r="CP388">
        <f t="shared" si="308"/>
        <v>-2078.2800000000002</v>
      </c>
      <c r="CQ388">
        <f t="shared" si="309"/>
        <v>1039.1399999999999</v>
      </c>
      <c r="CR388">
        <f t="shared" si="310"/>
        <v>0</v>
      </c>
      <c r="CS388">
        <f t="shared" si="311"/>
        <v>0</v>
      </c>
      <c r="CT388">
        <f t="shared" si="312"/>
        <v>0</v>
      </c>
      <c r="CU388">
        <f t="shared" si="313"/>
        <v>0</v>
      </c>
      <c r="CV388">
        <f t="shared" si="314"/>
        <v>0</v>
      </c>
      <c r="CW388">
        <f t="shared" si="315"/>
        <v>0</v>
      </c>
      <c r="CX388">
        <f t="shared" si="316"/>
        <v>0</v>
      </c>
      <c r="CY388">
        <f t="shared" si="317"/>
        <v>0</v>
      </c>
      <c r="CZ388">
        <f t="shared" si="318"/>
        <v>0</v>
      </c>
      <c r="DC388" t="s">
        <v>3</v>
      </c>
      <c r="DD388" t="s">
        <v>3</v>
      </c>
      <c r="DE388" t="s">
        <v>3</v>
      </c>
      <c r="DF388" t="s">
        <v>3</v>
      </c>
      <c r="DG388" t="s">
        <v>3</v>
      </c>
      <c r="DH388" t="s">
        <v>3</v>
      </c>
      <c r="DI388" t="s">
        <v>3</v>
      </c>
      <c r="DJ388" t="s">
        <v>3</v>
      </c>
      <c r="DK388" t="s">
        <v>3</v>
      </c>
      <c r="DL388" t="s">
        <v>3</v>
      </c>
      <c r="DM388" t="s">
        <v>3</v>
      </c>
      <c r="DN388">
        <v>0</v>
      </c>
      <c r="DO388">
        <v>0</v>
      </c>
      <c r="DP388">
        <v>1</v>
      </c>
      <c r="DQ388">
        <v>1</v>
      </c>
      <c r="DU388">
        <v>1005</v>
      </c>
      <c r="DV388" t="s">
        <v>155</v>
      </c>
      <c r="DW388" t="s">
        <v>155</v>
      </c>
      <c r="DX388">
        <v>1</v>
      </c>
      <c r="DZ388" t="s">
        <v>3</v>
      </c>
      <c r="EA388" t="s">
        <v>3</v>
      </c>
      <c r="EB388" t="s">
        <v>3</v>
      </c>
      <c r="EC388" t="s">
        <v>3</v>
      </c>
      <c r="EE388">
        <v>29085443</v>
      </c>
      <c r="EF388">
        <v>8</v>
      </c>
      <c r="EG388" t="s">
        <v>144</v>
      </c>
      <c r="EH388">
        <v>0</v>
      </c>
      <c r="EI388" t="s">
        <v>3</v>
      </c>
      <c r="EJ388">
        <v>1</v>
      </c>
      <c r="EK388">
        <v>500001</v>
      </c>
      <c r="EL388" t="s">
        <v>145</v>
      </c>
      <c r="EM388" t="s">
        <v>146</v>
      </c>
      <c r="EO388" t="s">
        <v>3</v>
      </c>
      <c r="EQ388">
        <v>32768</v>
      </c>
      <c r="ER388">
        <v>207</v>
      </c>
      <c r="ES388">
        <v>207</v>
      </c>
      <c r="ET388">
        <v>0</v>
      </c>
      <c r="EU388">
        <v>0</v>
      </c>
      <c r="EV388">
        <v>0</v>
      </c>
      <c r="EW388">
        <v>0</v>
      </c>
      <c r="EX388">
        <v>0</v>
      </c>
      <c r="FQ388">
        <v>0</v>
      </c>
      <c r="FR388">
        <f t="shared" si="319"/>
        <v>0</v>
      </c>
      <c r="FS388">
        <v>0</v>
      </c>
      <c r="FX388">
        <v>0</v>
      </c>
      <c r="FY388">
        <v>0</v>
      </c>
      <c r="GA388" t="s">
        <v>3</v>
      </c>
      <c r="GD388">
        <v>1</v>
      </c>
      <c r="GF388">
        <v>-172969429</v>
      </c>
      <c r="GG388">
        <v>2</v>
      </c>
      <c r="GH388">
        <v>1</v>
      </c>
      <c r="GI388">
        <v>2</v>
      </c>
      <c r="GJ388">
        <v>0</v>
      </c>
      <c r="GK388">
        <v>0</v>
      </c>
      <c r="GL388">
        <f t="shared" si="320"/>
        <v>0</v>
      </c>
      <c r="GM388">
        <f t="shared" si="321"/>
        <v>-2078.2800000000002</v>
      </c>
      <c r="GN388">
        <f t="shared" si="322"/>
        <v>-2078.2800000000002</v>
      </c>
      <c r="GO388">
        <f t="shared" si="323"/>
        <v>0</v>
      </c>
      <c r="GP388">
        <f t="shared" si="324"/>
        <v>0</v>
      </c>
      <c r="GR388">
        <v>0</v>
      </c>
      <c r="GS388">
        <v>0</v>
      </c>
      <c r="GT388">
        <v>0</v>
      </c>
      <c r="GU388" t="s">
        <v>3</v>
      </c>
      <c r="GV388">
        <f t="shared" si="325"/>
        <v>0</v>
      </c>
      <c r="GW388">
        <v>1</v>
      </c>
      <c r="GX388">
        <f t="shared" si="326"/>
        <v>0</v>
      </c>
      <c r="HA388">
        <v>0</v>
      </c>
      <c r="HB388">
        <v>0</v>
      </c>
      <c r="HC388">
        <f t="shared" si="327"/>
        <v>0</v>
      </c>
      <c r="HE388" t="s">
        <v>3</v>
      </c>
      <c r="HF388" t="s">
        <v>3</v>
      </c>
      <c r="HM388" t="s">
        <v>3</v>
      </c>
      <c r="IK388">
        <v>0</v>
      </c>
    </row>
    <row r="389" spans="1:245">
      <c r="A389">
        <v>17</v>
      </c>
      <c r="B389">
        <v>1</v>
      </c>
      <c r="C389">
        <f>ROW(SmtRes!A389)</f>
        <v>389</v>
      </c>
      <c r="D389">
        <f>ROW(EtalonRes!A374)</f>
        <v>374</v>
      </c>
      <c r="E389" t="s">
        <v>49</v>
      </c>
      <c r="F389" t="s">
        <v>184</v>
      </c>
      <c r="G389" t="s">
        <v>185</v>
      </c>
      <c r="H389" t="s">
        <v>186</v>
      </c>
      <c r="I389">
        <f>ROUND(17.8/100,9)</f>
        <v>0.17799999999999999</v>
      </c>
      <c r="J389">
        <v>0</v>
      </c>
      <c r="K389">
        <f>ROUND(17.8/100,9)</f>
        <v>0.17799999999999999</v>
      </c>
      <c r="O389">
        <f t="shared" si="291"/>
        <v>3216.9</v>
      </c>
      <c r="P389">
        <f t="shared" si="292"/>
        <v>1081.0999999999999</v>
      </c>
      <c r="Q389">
        <f t="shared" si="293"/>
        <v>73.31</v>
      </c>
      <c r="R389">
        <f t="shared" si="294"/>
        <v>17.88</v>
      </c>
      <c r="S389">
        <f t="shared" si="295"/>
        <v>2062.4899999999998</v>
      </c>
      <c r="T389">
        <f t="shared" si="296"/>
        <v>0</v>
      </c>
      <c r="U389">
        <f t="shared" si="297"/>
        <v>7.3159779999999994</v>
      </c>
      <c r="V389">
        <f t="shared" si="298"/>
        <v>4.0049999999999995E-2</v>
      </c>
      <c r="W389">
        <f t="shared" si="299"/>
        <v>0</v>
      </c>
      <c r="X389">
        <f t="shared" si="300"/>
        <v>1955.55</v>
      </c>
      <c r="Y389">
        <f t="shared" si="301"/>
        <v>1060.99</v>
      </c>
      <c r="AA389">
        <v>35863109</v>
      </c>
      <c r="AB389">
        <f t="shared" si="302"/>
        <v>2121.66</v>
      </c>
      <c r="AC389">
        <f t="shared" si="303"/>
        <v>1735.32</v>
      </c>
      <c r="AD389">
        <f>ROUND(((((ET389*1.25))-((EU389*1.25)))+AE389),2)</f>
        <v>35.75</v>
      </c>
      <c r="AE389">
        <f>ROUND(((EU389*1.25)),2)</f>
        <v>3.04</v>
      </c>
      <c r="AF389">
        <f>ROUND(((EV389*1.15)),2)</f>
        <v>350.59</v>
      </c>
      <c r="AG389">
        <f t="shared" si="305"/>
        <v>0</v>
      </c>
      <c r="AH389">
        <f>((EW389*1.15))</f>
        <v>41.100999999999999</v>
      </c>
      <c r="AI389">
        <f>((EX389*1.25))</f>
        <v>0.22499999999999998</v>
      </c>
      <c r="AJ389">
        <f t="shared" si="307"/>
        <v>0</v>
      </c>
      <c r="AK389">
        <v>2068.7800000000002</v>
      </c>
      <c r="AL389">
        <v>1735.32</v>
      </c>
      <c r="AM389">
        <v>28.6</v>
      </c>
      <c r="AN389">
        <v>2.4300000000000002</v>
      </c>
      <c r="AO389">
        <v>304.86</v>
      </c>
      <c r="AP389">
        <v>0</v>
      </c>
      <c r="AQ389">
        <v>35.74</v>
      </c>
      <c r="AR389">
        <v>0.18</v>
      </c>
      <c r="AS389">
        <v>0</v>
      </c>
      <c r="AT389">
        <v>94</v>
      </c>
      <c r="AU389">
        <v>51</v>
      </c>
      <c r="AV389">
        <v>1</v>
      </c>
      <c r="AW389">
        <v>1</v>
      </c>
      <c r="AZ389">
        <v>1</v>
      </c>
      <c r="BA389">
        <v>33.049999999999997</v>
      </c>
      <c r="BB389">
        <v>11.52</v>
      </c>
      <c r="BC389">
        <v>3.5</v>
      </c>
      <c r="BD389" t="s">
        <v>3</v>
      </c>
      <c r="BE389" t="s">
        <v>3</v>
      </c>
      <c r="BF389" t="s">
        <v>3</v>
      </c>
      <c r="BG389" t="s">
        <v>3</v>
      </c>
      <c r="BH389">
        <v>0</v>
      </c>
      <c r="BI389">
        <v>1</v>
      </c>
      <c r="BJ389" t="s">
        <v>187</v>
      </c>
      <c r="BM389">
        <v>11001</v>
      </c>
      <c r="BN389">
        <v>0</v>
      </c>
      <c r="BO389" t="s">
        <v>184</v>
      </c>
      <c r="BP389">
        <v>1</v>
      </c>
      <c r="BQ389">
        <v>2</v>
      </c>
      <c r="BR389">
        <v>0</v>
      </c>
      <c r="BS389">
        <v>33.049999999999997</v>
      </c>
      <c r="BT389">
        <v>1</v>
      </c>
      <c r="BU389">
        <v>1</v>
      </c>
      <c r="BV389">
        <v>1</v>
      </c>
      <c r="BW389">
        <v>1</v>
      </c>
      <c r="BX389">
        <v>1</v>
      </c>
      <c r="BY389" t="s">
        <v>3</v>
      </c>
      <c r="BZ389">
        <v>123</v>
      </c>
      <c r="CA389">
        <v>75</v>
      </c>
      <c r="CB389" t="s">
        <v>3</v>
      </c>
      <c r="CE389">
        <v>0</v>
      </c>
      <c r="CF389">
        <v>0</v>
      </c>
      <c r="CG389">
        <v>0</v>
      </c>
      <c r="CM389">
        <v>0</v>
      </c>
      <c r="CN389" t="s">
        <v>992</v>
      </c>
      <c r="CO389">
        <v>0</v>
      </c>
      <c r="CP389">
        <f t="shared" si="308"/>
        <v>3216.8999999999996</v>
      </c>
      <c r="CQ389">
        <f t="shared" si="309"/>
        <v>6073.62</v>
      </c>
      <c r="CR389">
        <f t="shared" si="310"/>
        <v>411.84</v>
      </c>
      <c r="CS389">
        <f t="shared" si="311"/>
        <v>100.47199999999999</v>
      </c>
      <c r="CT389">
        <f t="shared" si="312"/>
        <v>11586.999499999998</v>
      </c>
      <c r="CU389">
        <f t="shared" si="313"/>
        <v>0</v>
      </c>
      <c r="CV389">
        <f t="shared" si="314"/>
        <v>41.100999999999999</v>
      </c>
      <c r="CW389">
        <f t="shared" si="315"/>
        <v>0.22499999999999998</v>
      </c>
      <c r="CX389">
        <f t="shared" si="316"/>
        <v>0</v>
      </c>
      <c r="CY389">
        <f t="shared" si="317"/>
        <v>1955.5478000000001</v>
      </c>
      <c r="CZ389">
        <f t="shared" si="318"/>
        <v>1060.9886999999999</v>
      </c>
      <c r="DC389" t="s">
        <v>3</v>
      </c>
      <c r="DD389" t="s">
        <v>3</v>
      </c>
      <c r="DE389" t="s">
        <v>133</v>
      </c>
      <c r="DF389" t="s">
        <v>133</v>
      </c>
      <c r="DG389" t="s">
        <v>134</v>
      </c>
      <c r="DH389" t="s">
        <v>3</v>
      </c>
      <c r="DI389" t="s">
        <v>134</v>
      </c>
      <c r="DJ389" t="s">
        <v>133</v>
      </c>
      <c r="DK389" t="s">
        <v>3</v>
      </c>
      <c r="DL389" t="s">
        <v>3</v>
      </c>
      <c r="DM389" t="s">
        <v>3</v>
      </c>
      <c r="DN389">
        <v>0</v>
      </c>
      <c r="DO389">
        <v>0</v>
      </c>
      <c r="DP389">
        <v>1</v>
      </c>
      <c r="DQ389">
        <v>1</v>
      </c>
      <c r="DU389">
        <v>1013</v>
      </c>
      <c r="DV389" t="s">
        <v>186</v>
      </c>
      <c r="DW389" t="s">
        <v>186</v>
      </c>
      <c r="DX389">
        <v>1</v>
      </c>
      <c r="DZ389" t="s">
        <v>3</v>
      </c>
      <c r="EA389" t="s">
        <v>3</v>
      </c>
      <c r="EB389" t="s">
        <v>3</v>
      </c>
      <c r="EC389" t="s">
        <v>3</v>
      </c>
      <c r="EE389">
        <v>29085511</v>
      </c>
      <c r="EF389">
        <v>2</v>
      </c>
      <c r="EG389" t="s">
        <v>135</v>
      </c>
      <c r="EH389">
        <v>0</v>
      </c>
      <c r="EI389" t="s">
        <v>3</v>
      </c>
      <c r="EJ389">
        <v>1</v>
      </c>
      <c r="EK389">
        <v>11001</v>
      </c>
      <c r="EL389" t="s">
        <v>23</v>
      </c>
      <c r="EM389" t="s">
        <v>188</v>
      </c>
      <c r="EO389" t="s">
        <v>138</v>
      </c>
      <c r="EQ389">
        <v>0</v>
      </c>
      <c r="ER389">
        <v>2068.7800000000002</v>
      </c>
      <c r="ES389">
        <v>1735.32</v>
      </c>
      <c r="ET389">
        <v>28.6</v>
      </c>
      <c r="EU389">
        <v>2.4300000000000002</v>
      </c>
      <c r="EV389">
        <v>304.86</v>
      </c>
      <c r="EW389">
        <v>35.74</v>
      </c>
      <c r="EX389">
        <v>0.18</v>
      </c>
      <c r="EY389">
        <v>0</v>
      </c>
      <c r="FQ389">
        <v>0</v>
      </c>
      <c r="FR389">
        <f t="shared" si="319"/>
        <v>0</v>
      </c>
      <c r="FS389">
        <v>0</v>
      </c>
      <c r="FT389" t="s">
        <v>139</v>
      </c>
      <c r="FU389" t="s">
        <v>25</v>
      </c>
      <c r="FV389" t="s">
        <v>25</v>
      </c>
      <c r="FW389" t="s">
        <v>26</v>
      </c>
      <c r="FX389">
        <v>110.7</v>
      </c>
      <c r="FY389">
        <v>63.75</v>
      </c>
      <c r="GA389" t="s">
        <v>3</v>
      </c>
      <c r="GD389">
        <v>1</v>
      </c>
      <c r="GF389">
        <v>-1478680915</v>
      </c>
      <c r="GG389">
        <v>2</v>
      </c>
      <c r="GH389">
        <v>1</v>
      </c>
      <c r="GI389">
        <v>2</v>
      </c>
      <c r="GJ389">
        <v>0</v>
      </c>
      <c r="GK389">
        <v>0</v>
      </c>
      <c r="GL389">
        <f t="shared" si="320"/>
        <v>0</v>
      </c>
      <c r="GM389">
        <f t="shared" si="321"/>
        <v>6233.44</v>
      </c>
      <c r="GN389">
        <f t="shared" si="322"/>
        <v>6233.44</v>
      </c>
      <c r="GO389">
        <f t="shared" si="323"/>
        <v>0</v>
      </c>
      <c r="GP389">
        <f t="shared" si="324"/>
        <v>0</v>
      </c>
      <c r="GR389">
        <v>0</v>
      </c>
      <c r="GS389">
        <v>3</v>
      </c>
      <c r="GT389">
        <v>0</v>
      </c>
      <c r="GU389" t="s">
        <v>3</v>
      </c>
      <c r="GV389">
        <f t="shared" si="325"/>
        <v>0</v>
      </c>
      <c r="GW389">
        <v>1</v>
      </c>
      <c r="GX389">
        <f t="shared" si="326"/>
        <v>0</v>
      </c>
      <c r="HA389">
        <v>0</v>
      </c>
      <c r="HB389">
        <v>0</v>
      </c>
      <c r="HC389">
        <f t="shared" si="327"/>
        <v>0</v>
      </c>
      <c r="HE389" t="s">
        <v>3</v>
      </c>
      <c r="HF389" t="s">
        <v>3</v>
      </c>
      <c r="HM389" t="s">
        <v>3</v>
      </c>
      <c r="IK389">
        <v>0</v>
      </c>
    </row>
    <row r="390" spans="1:245">
      <c r="A390">
        <v>17</v>
      </c>
      <c r="B390">
        <v>1</v>
      </c>
      <c r="C390">
        <f>ROW(SmtRes!A397)</f>
        <v>397</v>
      </c>
      <c r="D390">
        <f>ROW(EtalonRes!A382)</f>
        <v>382</v>
      </c>
      <c r="E390" t="s">
        <v>55</v>
      </c>
      <c r="F390" t="s">
        <v>189</v>
      </c>
      <c r="G390" t="s">
        <v>190</v>
      </c>
      <c r="H390" t="s">
        <v>38</v>
      </c>
      <c r="I390">
        <f>ROUND(17.8/100,9)</f>
        <v>0.17799999999999999</v>
      </c>
      <c r="J390">
        <v>0</v>
      </c>
      <c r="K390">
        <f>ROUND(17.8/100,9)</f>
        <v>0.17799999999999999</v>
      </c>
      <c r="O390">
        <f t="shared" si="291"/>
        <v>11155.43</v>
      </c>
      <c r="P390">
        <f t="shared" si="292"/>
        <v>7399.89</v>
      </c>
      <c r="Q390">
        <f t="shared" si="293"/>
        <v>251.51</v>
      </c>
      <c r="R390">
        <f t="shared" si="294"/>
        <v>57.59</v>
      </c>
      <c r="S390">
        <f t="shared" si="295"/>
        <v>3504.03</v>
      </c>
      <c r="T390">
        <f t="shared" si="296"/>
        <v>0</v>
      </c>
      <c r="U390">
        <f t="shared" si="297"/>
        <v>12.429383999999997</v>
      </c>
      <c r="V390">
        <f t="shared" si="298"/>
        <v>0.12905</v>
      </c>
      <c r="W390">
        <f t="shared" si="299"/>
        <v>0</v>
      </c>
      <c r="X390">
        <f t="shared" si="300"/>
        <v>3347.92</v>
      </c>
      <c r="Y390">
        <f t="shared" si="301"/>
        <v>1816.43</v>
      </c>
      <c r="AA390">
        <v>35863109</v>
      </c>
      <c r="AB390">
        <f t="shared" si="302"/>
        <v>7074.5</v>
      </c>
      <c r="AC390">
        <f t="shared" si="303"/>
        <v>6356.64</v>
      </c>
      <c r="AD390">
        <f>ROUND(((((ET390*1.25))-((EU390*1.25)))+AE390),2)</f>
        <v>122.23</v>
      </c>
      <c r="AE390">
        <f>ROUND(((EU390*1.25)),2)</f>
        <v>9.7899999999999991</v>
      </c>
      <c r="AF390">
        <f>ROUND(((EV390*1.15)),2)</f>
        <v>595.63</v>
      </c>
      <c r="AG390">
        <f t="shared" si="305"/>
        <v>0</v>
      </c>
      <c r="AH390">
        <f>((EW390*1.15))</f>
        <v>69.827999999999989</v>
      </c>
      <c r="AI390">
        <f>((EX390*1.25))</f>
        <v>0.72499999999999998</v>
      </c>
      <c r="AJ390">
        <f t="shared" si="307"/>
        <v>0</v>
      </c>
      <c r="AK390">
        <v>6972.36</v>
      </c>
      <c r="AL390">
        <v>6356.64</v>
      </c>
      <c r="AM390">
        <v>97.78</v>
      </c>
      <c r="AN390">
        <v>7.83</v>
      </c>
      <c r="AO390">
        <v>517.94000000000005</v>
      </c>
      <c r="AP390">
        <v>0</v>
      </c>
      <c r="AQ390">
        <v>60.72</v>
      </c>
      <c r="AR390">
        <v>0.57999999999999996</v>
      </c>
      <c r="AS390">
        <v>0</v>
      </c>
      <c r="AT390">
        <v>94</v>
      </c>
      <c r="AU390">
        <v>51</v>
      </c>
      <c r="AV390">
        <v>1</v>
      </c>
      <c r="AW390">
        <v>1</v>
      </c>
      <c r="AZ390">
        <v>1</v>
      </c>
      <c r="BA390">
        <v>33.049999999999997</v>
      </c>
      <c r="BB390">
        <v>11.56</v>
      </c>
      <c r="BC390">
        <v>6.54</v>
      </c>
      <c r="BD390" t="s">
        <v>3</v>
      </c>
      <c r="BE390" t="s">
        <v>3</v>
      </c>
      <c r="BF390" t="s">
        <v>3</v>
      </c>
      <c r="BG390" t="s">
        <v>3</v>
      </c>
      <c r="BH390">
        <v>0</v>
      </c>
      <c r="BI390">
        <v>1</v>
      </c>
      <c r="BJ390" t="s">
        <v>191</v>
      </c>
      <c r="BM390">
        <v>11001</v>
      </c>
      <c r="BN390">
        <v>0</v>
      </c>
      <c r="BO390" t="s">
        <v>189</v>
      </c>
      <c r="BP390">
        <v>1</v>
      </c>
      <c r="BQ390">
        <v>2</v>
      </c>
      <c r="BR390">
        <v>0</v>
      </c>
      <c r="BS390">
        <v>33.049999999999997</v>
      </c>
      <c r="BT390">
        <v>1</v>
      </c>
      <c r="BU390">
        <v>1</v>
      </c>
      <c r="BV390">
        <v>1</v>
      </c>
      <c r="BW390">
        <v>1</v>
      </c>
      <c r="BX390">
        <v>1</v>
      </c>
      <c r="BY390" t="s">
        <v>3</v>
      </c>
      <c r="BZ390">
        <v>123</v>
      </c>
      <c r="CA390">
        <v>75</v>
      </c>
      <c r="CB390" t="s">
        <v>3</v>
      </c>
      <c r="CE390">
        <v>0</v>
      </c>
      <c r="CF390">
        <v>0</v>
      </c>
      <c r="CG390">
        <v>0</v>
      </c>
      <c r="CM390">
        <v>0</v>
      </c>
      <c r="CN390" t="s">
        <v>3</v>
      </c>
      <c r="CO390">
        <v>0</v>
      </c>
      <c r="CP390">
        <f t="shared" si="308"/>
        <v>11155.43</v>
      </c>
      <c r="CQ390">
        <f t="shared" si="309"/>
        <v>41572.425600000002</v>
      </c>
      <c r="CR390">
        <f t="shared" si="310"/>
        <v>1412.9788000000001</v>
      </c>
      <c r="CS390">
        <f t="shared" si="311"/>
        <v>323.55949999999996</v>
      </c>
      <c r="CT390">
        <f t="shared" si="312"/>
        <v>19685.571499999998</v>
      </c>
      <c r="CU390">
        <f t="shared" si="313"/>
        <v>0</v>
      </c>
      <c r="CV390">
        <f t="shared" si="314"/>
        <v>69.827999999999989</v>
      </c>
      <c r="CW390">
        <f t="shared" si="315"/>
        <v>0.72499999999999998</v>
      </c>
      <c r="CX390">
        <f t="shared" si="316"/>
        <v>0</v>
      </c>
      <c r="CY390">
        <f t="shared" si="317"/>
        <v>3347.9228000000003</v>
      </c>
      <c r="CZ390">
        <f t="shared" si="318"/>
        <v>1816.4262000000003</v>
      </c>
      <c r="DC390" t="s">
        <v>3</v>
      </c>
      <c r="DD390" t="s">
        <v>3</v>
      </c>
      <c r="DE390" t="s">
        <v>133</v>
      </c>
      <c r="DF390" t="s">
        <v>133</v>
      </c>
      <c r="DG390" t="s">
        <v>134</v>
      </c>
      <c r="DH390" t="s">
        <v>3</v>
      </c>
      <c r="DI390" t="s">
        <v>134</v>
      </c>
      <c r="DJ390" t="s">
        <v>133</v>
      </c>
      <c r="DK390" t="s">
        <v>3</v>
      </c>
      <c r="DL390" t="s">
        <v>3</v>
      </c>
      <c r="DM390" t="s">
        <v>3</v>
      </c>
      <c r="DN390">
        <v>0</v>
      </c>
      <c r="DO390">
        <v>0</v>
      </c>
      <c r="DP390">
        <v>1</v>
      </c>
      <c r="DQ390">
        <v>1</v>
      </c>
      <c r="DU390">
        <v>1013</v>
      </c>
      <c r="DV390" t="s">
        <v>38</v>
      </c>
      <c r="DW390" t="s">
        <v>38</v>
      </c>
      <c r="DX390">
        <v>1</v>
      </c>
      <c r="DZ390" t="s">
        <v>3</v>
      </c>
      <c r="EA390" t="s">
        <v>3</v>
      </c>
      <c r="EB390" t="s">
        <v>3</v>
      </c>
      <c r="EC390" t="s">
        <v>3</v>
      </c>
      <c r="EE390">
        <v>29085511</v>
      </c>
      <c r="EF390">
        <v>2</v>
      </c>
      <c r="EG390" t="s">
        <v>135</v>
      </c>
      <c r="EH390">
        <v>0</v>
      </c>
      <c r="EI390" t="s">
        <v>3</v>
      </c>
      <c r="EJ390">
        <v>1</v>
      </c>
      <c r="EK390">
        <v>11001</v>
      </c>
      <c r="EL390" t="s">
        <v>23</v>
      </c>
      <c r="EM390" t="s">
        <v>188</v>
      </c>
      <c r="EO390" t="s">
        <v>3</v>
      </c>
      <c r="EQ390">
        <v>0</v>
      </c>
      <c r="ER390">
        <v>6972.36</v>
      </c>
      <c r="ES390">
        <v>6356.64</v>
      </c>
      <c r="ET390">
        <v>97.78</v>
      </c>
      <c r="EU390">
        <v>7.83</v>
      </c>
      <c r="EV390">
        <v>517.94000000000005</v>
      </c>
      <c r="EW390">
        <v>60.72</v>
      </c>
      <c r="EX390">
        <v>0.57999999999999996</v>
      </c>
      <c r="EY390">
        <v>0</v>
      </c>
      <c r="FQ390">
        <v>0</v>
      </c>
      <c r="FR390">
        <f t="shared" si="319"/>
        <v>0</v>
      </c>
      <c r="FS390">
        <v>0</v>
      </c>
      <c r="FT390" t="s">
        <v>139</v>
      </c>
      <c r="FU390" t="s">
        <v>25</v>
      </c>
      <c r="FV390" t="s">
        <v>25</v>
      </c>
      <c r="FW390" t="s">
        <v>26</v>
      </c>
      <c r="FX390">
        <v>110.7</v>
      </c>
      <c r="FY390">
        <v>63.75</v>
      </c>
      <c r="GA390" t="s">
        <v>3</v>
      </c>
      <c r="GD390">
        <v>1</v>
      </c>
      <c r="GF390">
        <v>1837524583</v>
      </c>
      <c r="GG390">
        <v>2</v>
      </c>
      <c r="GH390">
        <v>1</v>
      </c>
      <c r="GI390">
        <v>2</v>
      </c>
      <c r="GJ390">
        <v>0</v>
      </c>
      <c r="GK390">
        <v>0</v>
      </c>
      <c r="GL390">
        <f t="shared" si="320"/>
        <v>0</v>
      </c>
      <c r="GM390">
        <f t="shared" si="321"/>
        <v>16319.78</v>
      </c>
      <c r="GN390">
        <f t="shared" si="322"/>
        <v>16319.78</v>
      </c>
      <c r="GO390">
        <f t="shared" si="323"/>
        <v>0</v>
      </c>
      <c r="GP390">
        <f t="shared" si="324"/>
        <v>0</v>
      </c>
      <c r="GR390">
        <v>0</v>
      </c>
      <c r="GS390">
        <v>3</v>
      </c>
      <c r="GT390">
        <v>0</v>
      </c>
      <c r="GU390" t="s">
        <v>3</v>
      </c>
      <c r="GV390">
        <f t="shared" si="325"/>
        <v>0</v>
      </c>
      <c r="GW390">
        <v>1</v>
      </c>
      <c r="GX390">
        <f t="shared" si="326"/>
        <v>0</v>
      </c>
      <c r="HA390">
        <v>0</v>
      </c>
      <c r="HB390">
        <v>0</v>
      </c>
      <c r="HC390">
        <f t="shared" si="327"/>
        <v>0</v>
      </c>
      <c r="HE390" t="s">
        <v>3</v>
      </c>
      <c r="HF390" t="s">
        <v>3</v>
      </c>
      <c r="HM390" t="s">
        <v>3</v>
      </c>
      <c r="IK390">
        <v>0</v>
      </c>
    </row>
    <row r="391" spans="1:245">
      <c r="A391">
        <v>17</v>
      </c>
      <c r="B391">
        <v>1</v>
      </c>
      <c r="C391">
        <f>ROW(SmtRes!A404)</f>
        <v>404</v>
      </c>
      <c r="D391">
        <f>ROW(EtalonRes!A389)</f>
        <v>389</v>
      </c>
      <c r="E391" t="s">
        <v>62</v>
      </c>
      <c r="F391" t="s">
        <v>192</v>
      </c>
      <c r="G391" t="s">
        <v>193</v>
      </c>
      <c r="H391" t="s">
        <v>186</v>
      </c>
      <c r="I391">
        <f>ROUND(17.8/100,9)</f>
        <v>0.17799999999999999</v>
      </c>
      <c r="J391">
        <v>0</v>
      </c>
      <c r="K391">
        <f>ROUND(17.8/100,9)</f>
        <v>0.17799999999999999</v>
      </c>
      <c r="O391">
        <f t="shared" si="291"/>
        <v>8469.2199999999993</v>
      </c>
      <c r="P391">
        <f t="shared" si="292"/>
        <v>5834.16</v>
      </c>
      <c r="Q391">
        <f t="shared" si="293"/>
        <v>907.25</v>
      </c>
      <c r="R391">
        <f t="shared" si="294"/>
        <v>495.63</v>
      </c>
      <c r="S391">
        <f t="shared" si="295"/>
        <v>1727.81</v>
      </c>
      <c r="T391">
        <f t="shared" si="296"/>
        <v>0</v>
      </c>
      <c r="U391">
        <f t="shared" si="297"/>
        <v>6.3989219999999998</v>
      </c>
      <c r="V391">
        <f t="shared" si="298"/>
        <v>1.49075</v>
      </c>
      <c r="W391">
        <f t="shared" si="299"/>
        <v>0</v>
      </c>
      <c r="X391">
        <f t="shared" si="300"/>
        <v>2090.0300000000002</v>
      </c>
      <c r="Y391">
        <f t="shared" si="301"/>
        <v>1133.95</v>
      </c>
      <c r="AA391">
        <v>35863109</v>
      </c>
      <c r="AB391">
        <f t="shared" si="302"/>
        <v>6346.71</v>
      </c>
      <c r="AC391">
        <f t="shared" si="303"/>
        <v>5583.68</v>
      </c>
      <c r="AD391">
        <f>ROUND(((((ET391*1.25))-((EU391*1.25)))+AE391),2)</f>
        <v>469.33</v>
      </c>
      <c r="AE391">
        <f>ROUND(((EU391*1.25)),2)</f>
        <v>84.25</v>
      </c>
      <c r="AF391">
        <f>ROUND(((EV391*1.15)),2)</f>
        <v>293.7</v>
      </c>
      <c r="AG391">
        <f t="shared" si="305"/>
        <v>0</v>
      </c>
      <c r="AH391">
        <f>((EW391*1.15))</f>
        <v>35.948999999999998</v>
      </c>
      <c r="AI391">
        <f>((EX391*1.25))</f>
        <v>8.375</v>
      </c>
      <c r="AJ391">
        <f t="shared" si="307"/>
        <v>0</v>
      </c>
      <c r="AK391">
        <v>6214.53</v>
      </c>
      <c r="AL391">
        <v>5583.68</v>
      </c>
      <c r="AM391">
        <v>375.46</v>
      </c>
      <c r="AN391">
        <v>67.400000000000006</v>
      </c>
      <c r="AO391">
        <v>255.39</v>
      </c>
      <c r="AP391">
        <v>0</v>
      </c>
      <c r="AQ391">
        <v>31.26</v>
      </c>
      <c r="AR391">
        <v>6.7</v>
      </c>
      <c r="AS391">
        <v>0</v>
      </c>
      <c r="AT391">
        <v>94</v>
      </c>
      <c r="AU391">
        <v>51</v>
      </c>
      <c r="AV391">
        <v>1</v>
      </c>
      <c r="AW391">
        <v>1</v>
      </c>
      <c r="AZ391">
        <v>1</v>
      </c>
      <c r="BA391">
        <v>33.049999999999997</v>
      </c>
      <c r="BB391">
        <v>10.86</v>
      </c>
      <c r="BC391">
        <v>5.87</v>
      </c>
      <c r="BD391" t="s">
        <v>3</v>
      </c>
      <c r="BE391" t="s">
        <v>3</v>
      </c>
      <c r="BF391" t="s">
        <v>3</v>
      </c>
      <c r="BG391" t="s">
        <v>3</v>
      </c>
      <c r="BH391">
        <v>0</v>
      </c>
      <c r="BI391">
        <v>1</v>
      </c>
      <c r="BJ391" t="s">
        <v>194</v>
      </c>
      <c r="BM391">
        <v>11001</v>
      </c>
      <c r="BN391">
        <v>0</v>
      </c>
      <c r="BO391" t="s">
        <v>192</v>
      </c>
      <c r="BP391">
        <v>1</v>
      </c>
      <c r="BQ391">
        <v>2</v>
      </c>
      <c r="BR391">
        <v>0</v>
      </c>
      <c r="BS391">
        <v>33.049999999999997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123</v>
      </c>
      <c r="CA391">
        <v>75</v>
      </c>
      <c r="CB391" t="s">
        <v>3</v>
      </c>
      <c r="CE391">
        <v>0</v>
      </c>
      <c r="CF391">
        <v>0</v>
      </c>
      <c r="CG391">
        <v>0</v>
      </c>
      <c r="CM391">
        <v>0</v>
      </c>
      <c r="CN391" t="s">
        <v>3</v>
      </c>
      <c r="CO391">
        <v>0</v>
      </c>
      <c r="CP391">
        <f t="shared" si="308"/>
        <v>8469.2199999999993</v>
      </c>
      <c r="CQ391">
        <f t="shared" si="309"/>
        <v>32776.2016</v>
      </c>
      <c r="CR391">
        <f t="shared" si="310"/>
        <v>5096.9237999999996</v>
      </c>
      <c r="CS391">
        <f t="shared" si="311"/>
        <v>2784.4624999999996</v>
      </c>
      <c r="CT391">
        <f t="shared" si="312"/>
        <v>9706.784999999998</v>
      </c>
      <c r="CU391">
        <f t="shared" si="313"/>
        <v>0</v>
      </c>
      <c r="CV391">
        <f t="shared" si="314"/>
        <v>35.948999999999998</v>
      </c>
      <c r="CW391">
        <f t="shared" si="315"/>
        <v>8.375</v>
      </c>
      <c r="CX391">
        <f t="shared" si="316"/>
        <v>0</v>
      </c>
      <c r="CY391">
        <f t="shared" si="317"/>
        <v>2090.0336000000002</v>
      </c>
      <c r="CZ391">
        <f t="shared" si="318"/>
        <v>1133.9544000000001</v>
      </c>
      <c r="DC391" t="s">
        <v>3</v>
      </c>
      <c r="DD391" t="s">
        <v>3</v>
      </c>
      <c r="DE391" t="s">
        <v>133</v>
      </c>
      <c r="DF391" t="s">
        <v>133</v>
      </c>
      <c r="DG391" t="s">
        <v>134</v>
      </c>
      <c r="DH391" t="s">
        <v>3</v>
      </c>
      <c r="DI391" t="s">
        <v>134</v>
      </c>
      <c r="DJ391" t="s">
        <v>133</v>
      </c>
      <c r="DK391" t="s">
        <v>3</v>
      </c>
      <c r="DL391" t="s">
        <v>3</v>
      </c>
      <c r="DM391" t="s">
        <v>3</v>
      </c>
      <c r="DN391">
        <v>0</v>
      </c>
      <c r="DO391">
        <v>0</v>
      </c>
      <c r="DP391">
        <v>1</v>
      </c>
      <c r="DQ391">
        <v>1</v>
      </c>
      <c r="DU391">
        <v>1013</v>
      </c>
      <c r="DV391" t="s">
        <v>186</v>
      </c>
      <c r="DW391" t="s">
        <v>186</v>
      </c>
      <c r="DX391">
        <v>1</v>
      </c>
      <c r="DZ391" t="s">
        <v>3</v>
      </c>
      <c r="EA391" t="s">
        <v>3</v>
      </c>
      <c r="EB391" t="s">
        <v>3</v>
      </c>
      <c r="EC391" t="s">
        <v>3</v>
      </c>
      <c r="EE391">
        <v>29085511</v>
      </c>
      <c r="EF391">
        <v>2</v>
      </c>
      <c r="EG391" t="s">
        <v>135</v>
      </c>
      <c r="EH391">
        <v>0</v>
      </c>
      <c r="EI391" t="s">
        <v>3</v>
      </c>
      <c r="EJ391">
        <v>1</v>
      </c>
      <c r="EK391">
        <v>11001</v>
      </c>
      <c r="EL391" t="s">
        <v>23</v>
      </c>
      <c r="EM391" t="s">
        <v>188</v>
      </c>
      <c r="EO391" t="s">
        <v>3</v>
      </c>
      <c r="EQ391">
        <v>0</v>
      </c>
      <c r="ER391">
        <v>6214.53</v>
      </c>
      <c r="ES391">
        <v>5583.68</v>
      </c>
      <c r="ET391">
        <v>375.46</v>
      </c>
      <c r="EU391">
        <v>67.400000000000006</v>
      </c>
      <c r="EV391">
        <v>255.39</v>
      </c>
      <c r="EW391">
        <v>31.26</v>
      </c>
      <c r="EX391">
        <v>6.7</v>
      </c>
      <c r="EY391">
        <v>0</v>
      </c>
      <c r="FQ391">
        <v>0</v>
      </c>
      <c r="FR391">
        <f t="shared" si="319"/>
        <v>0</v>
      </c>
      <c r="FS391">
        <v>0</v>
      </c>
      <c r="FT391" t="s">
        <v>139</v>
      </c>
      <c r="FU391" t="s">
        <v>25</v>
      </c>
      <c r="FV391" t="s">
        <v>25</v>
      </c>
      <c r="FW391" t="s">
        <v>26</v>
      </c>
      <c r="FX391">
        <v>110.7</v>
      </c>
      <c r="FY391">
        <v>63.75</v>
      </c>
      <c r="GA391" t="s">
        <v>3</v>
      </c>
      <c r="GD391">
        <v>1</v>
      </c>
      <c r="GF391">
        <v>1220877284</v>
      </c>
      <c r="GG391">
        <v>2</v>
      </c>
      <c r="GH391">
        <v>1</v>
      </c>
      <c r="GI391">
        <v>2</v>
      </c>
      <c r="GJ391">
        <v>0</v>
      </c>
      <c r="GK391">
        <v>0</v>
      </c>
      <c r="GL391">
        <f t="shared" si="320"/>
        <v>0</v>
      </c>
      <c r="GM391">
        <f t="shared" si="321"/>
        <v>11693.2</v>
      </c>
      <c r="GN391">
        <f t="shared" si="322"/>
        <v>11693.2</v>
      </c>
      <c r="GO391">
        <f t="shared" si="323"/>
        <v>0</v>
      </c>
      <c r="GP391">
        <f t="shared" si="324"/>
        <v>0</v>
      </c>
      <c r="GR391">
        <v>0</v>
      </c>
      <c r="GS391">
        <v>3</v>
      </c>
      <c r="GT391">
        <v>0</v>
      </c>
      <c r="GU391" t="s">
        <v>3</v>
      </c>
      <c r="GV391">
        <f t="shared" si="325"/>
        <v>0</v>
      </c>
      <c r="GW391">
        <v>1</v>
      </c>
      <c r="GX391">
        <f t="shared" si="326"/>
        <v>0</v>
      </c>
      <c r="HA391">
        <v>0</v>
      </c>
      <c r="HB391">
        <v>0</v>
      </c>
      <c r="HC391">
        <f t="shared" si="327"/>
        <v>0</v>
      </c>
      <c r="HE391" t="s">
        <v>3</v>
      </c>
      <c r="HF391" t="s">
        <v>3</v>
      </c>
      <c r="HM391" t="s">
        <v>3</v>
      </c>
      <c r="IK391">
        <v>0</v>
      </c>
    </row>
    <row r="392" spans="1:245">
      <c r="A392">
        <v>17</v>
      </c>
      <c r="B392">
        <v>1</v>
      </c>
      <c r="C392">
        <f>ROW(SmtRes!A413)</f>
        <v>413</v>
      </c>
      <c r="D392">
        <f>ROW(EtalonRes!A397)</f>
        <v>397</v>
      </c>
      <c r="E392" t="s">
        <v>67</v>
      </c>
      <c r="F392" t="s">
        <v>196</v>
      </c>
      <c r="G392" t="s">
        <v>197</v>
      </c>
      <c r="H392" t="s">
        <v>198</v>
      </c>
      <c r="I392">
        <f>ROUND(17.8/100,9)</f>
        <v>0.17799999999999999</v>
      </c>
      <c r="J392">
        <v>0</v>
      </c>
      <c r="K392">
        <f>ROUND(17.8/100,9)</f>
        <v>0.17799999999999999</v>
      </c>
      <c r="O392">
        <f t="shared" si="291"/>
        <v>3687.36</v>
      </c>
      <c r="P392">
        <f t="shared" si="292"/>
        <v>1062.82</v>
      </c>
      <c r="Q392">
        <f t="shared" si="293"/>
        <v>12.65</v>
      </c>
      <c r="R392">
        <f t="shared" si="294"/>
        <v>4</v>
      </c>
      <c r="S392">
        <f t="shared" si="295"/>
        <v>2611.89</v>
      </c>
      <c r="T392">
        <f t="shared" si="296"/>
        <v>0</v>
      </c>
      <c r="U392">
        <f t="shared" si="297"/>
        <v>9.264721999999999</v>
      </c>
      <c r="V392">
        <f t="shared" si="298"/>
        <v>8.8999999999999999E-3</v>
      </c>
      <c r="W392">
        <f t="shared" si="299"/>
        <v>0</v>
      </c>
      <c r="X392">
        <f t="shared" si="300"/>
        <v>2458.94</v>
      </c>
      <c r="Y392">
        <f t="shared" si="301"/>
        <v>1334.1</v>
      </c>
      <c r="AA392">
        <v>35863109</v>
      </c>
      <c r="AB392">
        <f t="shared" si="302"/>
        <v>1239.96</v>
      </c>
      <c r="AC392">
        <f t="shared" si="303"/>
        <v>788.76</v>
      </c>
      <c r="AD392">
        <f>ROUND(((((ET392*1.25))-((EU392*1.25)))+AE392),2)</f>
        <v>7.22</v>
      </c>
      <c r="AE392">
        <f>ROUND(((EU392*1.25)),2)</f>
        <v>0.68</v>
      </c>
      <c r="AF392">
        <f>ROUND(((EV392*1.15)),2)</f>
        <v>443.98</v>
      </c>
      <c r="AG392">
        <f t="shared" si="305"/>
        <v>0</v>
      </c>
      <c r="AH392">
        <f>((EW392*1.15))</f>
        <v>52.048999999999992</v>
      </c>
      <c r="AI392">
        <f>((EX392*1.25))</f>
        <v>0.05</v>
      </c>
      <c r="AJ392">
        <f t="shared" si="307"/>
        <v>0</v>
      </c>
      <c r="AK392">
        <v>1180.5999999999999</v>
      </c>
      <c r="AL392">
        <v>788.76</v>
      </c>
      <c r="AM392">
        <v>5.77</v>
      </c>
      <c r="AN392">
        <v>0.54</v>
      </c>
      <c r="AO392">
        <v>386.07</v>
      </c>
      <c r="AP392">
        <v>0</v>
      </c>
      <c r="AQ392">
        <v>45.26</v>
      </c>
      <c r="AR392">
        <v>0.04</v>
      </c>
      <c r="AS392">
        <v>0</v>
      </c>
      <c r="AT392">
        <v>94</v>
      </c>
      <c r="AU392">
        <v>51</v>
      </c>
      <c r="AV392">
        <v>1</v>
      </c>
      <c r="AW392">
        <v>1</v>
      </c>
      <c r="AZ392">
        <v>1</v>
      </c>
      <c r="BA392">
        <v>33.049999999999997</v>
      </c>
      <c r="BB392">
        <v>9.84</v>
      </c>
      <c r="BC392">
        <v>7.57</v>
      </c>
      <c r="BD392" t="s">
        <v>3</v>
      </c>
      <c r="BE392" t="s">
        <v>3</v>
      </c>
      <c r="BF392" t="s">
        <v>3</v>
      </c>
      <c r="BG392" t="s">
        <v>3</v>
      </c>
      <c r="BH392">
        <v>0</v>
      </c>
      <c r="BI392">
        <v>1</v>
      </c>
      <c r="BJ392" t="s">
        <v>199</v>
      </c>
      <c r="BM392">
        <v>11001</v>
      </c>
      <c r="BN392">
        <v>0</v>
      </c>
      <c r="BO392" t="s">
        <v>196</v>
      </c>
      <c r="BP392">
        <v>1</v>
      </c>
      <c r="BQ392">
        <v>2</v>
      </c>
      <c r="BR392">
        <v>0</v>
      </c>
      <c r="BS392">
        <v>33.049999999999997</v>
      </c>
      <c r="BT392">
        <v>1</v>
      </c>
      <c r="BU392">
        <v>1</v>
      </c>
      <c r="BV392">
        <v>1</v>
      </c>
      <c r="BW392">
        <v>1</v>
      </c>
      <c r="BX392">
        <v>1</v>
      </c>
      <c r="BY392" t="s">
        <v>3</v>
      </c>
      <c r="BZ392">
        <v>123</v>
      </c>
      <c r="CA392">
        <v>75</v>
      </c>
      <c r="CB392" t="s">
        <v>3</v>
      </c>
      <c r="CE392">
        <v>0</v>
      </c>
      <c r="CF392">
        <v>0</v>
      </c>
      <c r="CG392">
        <v>0</v>
      </c>
      <c r="CM392">
        <v>0</v>
      </c>
      <c r="CN392" t="s">
        <v>992</v>
      </c>
      <c r="CO392">
        <v>0</v>
      </c>
      <c r="CP392">
        <f t="shared" si="308"/>
        <v>3687.3599999999997</v>
      </c>
      <c r="CQ392">
        <f t="shared" si="309"/>
        <v>5970.9132</v>
      </c>
      <c r="CR392">
        <f t="shared" si="310"/>
        <v>71.044799999999995</v>
      </c>
      <c r="CS392">
        <f t="shared" si="311"/>
        <v>22.474</v>
      </c>
      <c r="CT392">
        <f t="shared" si="312"/>
        <v>14673.538999999999</v>
      </c>
      <c r="CU392">
        <f t="shared" si="313"/>
        <v>0</v>
      </c>
      <c r="CV392">
        <f t="shared" si="314"/>
        <v>52.048999999999992</v>
      </c>
      <c r="CW392">
        <f t="shared" si="315"/>
        <v>0.05</v>
      </c>
      <c r="CX392">
        <f t="shared" si="316"/>
        <v>0</v>
      </c>
      <c r="CY392">
        <f t="shared" si="317"/>
        <v>2458.9365999999995</v>
      </c>
      <c r="CZ392">
        <f t="shared" si="318"/>
        <v>1334.1038999999998</v>
      </c>
      <c r="DC392" t="s">
        <v>3</v>
      </c>
      <c r="DD392" t="s">
        <v>3</v>
      </c>
      <c r="DE392" t="s">
        <v>133</v>
      </c>
      <c r="DF392" t="s">
        <v>133</v>
      </c>
      <c r="DG392" t="s">
        <v>134</v>
      </c>
      <c r="DH392" t="s">
        <v>3</v>
      </c>
      <c r="DI392" t="s">
        <v>134</v>
      </c>
      <c r="DJ392" t="s">
        <v>133</v>
      </c>
      <c r="DK392" t="s">
        <v>3</v>
      </c>
      <c r="DL392" t="s">
        <v>3</v>
      </c>
      <c r="DM392" t="s">
        <v>3</v>
      </c>
      <c r="DN392">
        <v>0</v>
      </c>
      <c r="DO392">
        <v>0</v>
      </c>
      <c r="DP392">
        <v>1</v>
      </c>
      <c r="DQ392">
        <v>1</v>
      </c>
      <c r="DU392">
        <v>1005</v>
      </c>
      <c r="DV392" t="s">
        <v>198</v>
      </c>
      <c r="DW392" t="s">
        <v>198</v>
      </c>
      <c r="DX392">
        <v>100</v>
      </c>
      <c r="DZ392" t="s">
        <v>3</v>
      </c>
      <c r="EA392" t="s">
        <v>3</v>
      </c>
      <c r="EB392" t="s">
        <v>3</v>
      </c>
      <c r="EC392" t="s">
        <v>3</v>
      </c>
      <c r="EE392">
        <v>29085511</v>
      </c>
      <c r="EF392">
        <v>2</v>
      </c>
      <c r="EG392" t="s">
        <v>135</v>
      </c>
      <c r="EH392">
        <v>0</v>
      </c>
      <c r="EI392" t="s">
        <v>3</v>
      </c>
      <c r="EJ392">
        <v>1</v>
      </c>
      <c r="EK392">
        <v>11001</v>
      </c>
      <c r="EL392" t="s">
        <v>23</v>
      </c>
      <c r="EM392" t="s">
        <v>188</v>
      </c>
      <c r="EO392" t="s">
        <v>138</v>
      </c>
      <c r="EQ392">
        <v>0</v>
      </c>
      <c r="ER392">
        <v>1180.5999999999999</v>
      </c>
      <c r="ES392">
        <v>788.76</v>
      </c>
      <c r="ET392">
        <v>5.77</v>
      </c>
      <c r="EU392">
        <v>0.54</v>
      </c>
      <c r="EV392">
        <v>386.07</v>
      </c>
      <c r="EW392">
        <v>45.26</v>
      </c>
      <c r="EX392">
        <v>0.04</v>
      </c>
      <c r="EY392">
        <v>0</v>
      </c>
      <c r="FQ392">
        <v>0</v>
      </c>
      <c r="FR392">
        <f t="shared" si="319"/>
        <v>0</v>
      </c>
      <c r="FS392">
        <v>0</v>
      </c>
      <c r="FT392" t="s">
        <v>139</v>
      </c>
      <c r="FU392" t="s">
        <v>25</v>
      </c>
      <c r="FV392" t="s">
        <v>25</v>
      </c>
      <c r="FW392" t="s">
        <v>26</v>
      </c>
      <c r="FX392">
        <v>110.7</v>
      </c>
      <c r="FY392">
        <v>63.75</v>
      </c>
      <c r="GA392" t="s">
        <v>3</v>
      </c>
      <c r="GD392">
        <v>1</v>
      </c>
      <c r="GF392">
        <v>-295419027</v>
      </c>
      <c r="GG392">
        <v>2</v>
      </c>
      <c r="GH392">
        <v>1</v>
      </c>
      <c r="GI392">
        <v>2</v>
      </c>
      <c r="GJ392">
        <v>0</v>
      </c>
      <c r="GK392">
        <v>0</v>
      </c>
      <c r="GL392">
        <f t="shared" si="320"/>
        <v>0</v>
      </c>
      <c r="GM392">
        <f t="shared" si="321"/>
        <v>7480.4</v>
      </c>
      <c r="GN392">
        <f t="shared" si="322"/>
        <v>7480.4</v>
      </c>
      <c r="GO392">
        <f t="shared" si="323"/>
        <v>0</v>
      </c>
      <c r="GP392">
        <f t="shared" si="324"/>
        <v>0</v>
      </c>
      <c r="GR392">
        <v>0</v>
      </c>
      <c r="GS392">
        <v>3</v>
      </c>
      <c r="GT392">
        <v>0</v>
      </c>
      <c r="GU392" t="s">
        <v>3</v>
      </c>
      <c r="GV392">
        <f t="shared" si="325"/>
        <v>0</v>
      </c>
      <c r="GW392">
        <v>1</v>
      </c>
      <c r="GX392">
        <f t="shared" si="326"/>
        <v>0</v>
      </c>
      <c r="HA392">
        <v>0</v>
      </c>
      <c r="HB392">
        <v>0</v>
      </c>
      <c r="HC392">
        <f t="shared" si="327"/>
        <v>0</v>
      </c>
      <c r="HE392" t="s">
        <v>3</v>
      </c>
      <c r="HF392" t="s">
        <v>3</v>
      </c>
      <c r="HM392" t="s">
        <v>3</v>
      </c>
      <c r="IK392">
        <v>0</v>
      </c>
    </row>
    <row r="393" spans="1:245">
      <c r="A393">
        <v>18</v>
      </c>
      <c r="B393">
        <v>1</v>
      </c>
      <c r="C393">
        <v>411</v>
      </c>
      <c r="E393" t="s">
        <v>266</v>
      </c>
      <c r="F393" t="s">
        <v>201</v>
      </c>
      <c r="G393" t="s">
        <v>202</v>
      </c>
      <c r="H393" t="s">
        <v>155</v>
      </c>
      <c r="I393">
        <f>I392*J393</f>
        <v>18.155999999999999</v>
      </c>
      <c r="J393">
        <v>102</v>
      </c>
      <c r="K393">
        <v>102</v>
      </c>
      <c r="O393">
        <f t="shared" si="291"/>
        <v>9371.2800000000007</v>
      </c>
      <c r="P393">
        <f t="shared" si="292"/>
        <v>9371.2800000000007</v>
      </c>
      <c r="Q393">
        <f t="shared" si="293"/>
        <v>0</v>
      </c>
      <c r="R393">
        <f t="shared" si="294"/>
        <v>0</v>
      </c>
      <c r="S393">
        <f t="shared" si="295"/>
        <v>0</v>
      </c>
      <c r="T393">
        <f t="shared" si="296"/>
        <v>0</v>
      </c>
      <c r="U393">
        <f t="shared" si="297"/>
        <v>0</v>
      </c>
      <c r="V393">
        <f t="shared" si="298"/>
        <v>0</v>
      </c>
      <c r="W393">
        <f t="shared" si="299"/>
        <v>68.27</v>
      </c>
      <c r="X393">
        <f t="shared" si="300"/>
        <v>0</v>
      </c>
      <c r="Y393">
        <f t="shared" si="301"/>
        <v>0</v>
      </c>
      <c r="AA393">
        <v>35863109</v>
      </c>
      <c r="AB393">
        <f t="shared" si="302"/>
        <v>82.19</v>
      </c>
      <c r="AC393">
        <f t="shared" si="303"/>
        <v>82.19</v>
      </c>
      <c r="AD393">
        <f>ROUND((((ET393)-(EU393))+AE393),2)</f>
        <v>0</v>
      </c>
      <c r="AE393">
        <f>ROUND((EU393),2)</f>
        <v>0</v>
      </c>
      <c r="AF393">
        <f>ROUND((EV393),2)</f>
        <v>0</v>
      </c>
      <c r="AG393">
        <f t="shared" si="305"/>
        <v>0</v>
      </c>
      <c r="AH393">
        <f>(EW393)</f>
        <v>0</v>
      </c>
      <c r="AI393">
        <f>(EX393)</f>
        <v>0</v>
      </c>
      <c r="AJ393">
        <f t="shared" si="307"/>
        <v>3.76</v>
      </c>
      <c r="AK393">
        <v>82.19</v>
      </c>
      <c r="AL393">
        <v>82.19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3.76</v>
      </c>
      <c r="AT393">
        <v>0</v>
      </c>
      <c r="AU393">
        <v>0</v>
      </c>
      <c r="AV393">
        <v>1</v>
      </c>
      <c r="AW393">
        <v>1</v>
      </c>
      <c r="AZ393">
        <v>1</v>
      </c>
      <c r="BA393">
        <v>1</v>
      </c>
      <c r="BB393">
        <v>1</v>
      </c>
      <c r="BC393">
        <v>6.28</v>
      </c>
      <c r="BD393" t="s">
        <v>3</v>
      </c>
      <c r="BE393" t="s">
        <v>3</v>
      </c>
      <c r="BF393" t="s">
        <v>3</v>
      </c>
      <c r="BG393" t="s">
        <v>3</v>
      </c>
      <c r="BH393">
        <v>3</v>
      </c>
      <c r="BI393">
        <v>1</v>
      </c>
      <c r="BJ393" t="s">
        <v>203</v>
      </c>
      <c r="BM393">
        <v>500001</v>
      </c>
      <c r="BN393">
        <v>0</v>
      </c>
      <c r="BO393" t="s">
        <v>201</v>
      </c>
      <c r="BP393">
        <v>1</v>
      </c>
      <c r="BQ393">
        <v>8</v>
      </c>
      <c r="BR393">
        <v>0</v>
      </c>
      <c r="BS393">
        <v>1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0</v>
      </c>
      <c r="CA393">
        <v>0</v>
      </c>
      <c r="CB393" t="s">
        <v>3</v>
      </c>
      <c r="CE393">
        <v>0</v>
      </c>
      <c r="CF393">
        <v>0</v>
      </c>
      <c r="CG393">
        <v>0</v>
      </c>
      <c r="CM393">
        <v>0</v>
      </c>
      <c r="CN393" t="s">
        <v>3</v>
      </c>
      <c r="CO393">
        <v>0</v>
      </c>
      <c r="CP393">
        <f t="shared" si="308"/>
        <v>9371.2800000000007</v>
      </c>
      <c r="CQ393">
        <f t="shared" si="309"/>
        <v>516.15319999999997</v>
      </c>
      <c r="CR393">
        <f t="shared" si="310"/>
        <v>0</v>
      </c>
      <c r="CS393">
        <f t="shared" si="311"/>
        <v>0</v>
      </c>
      <c r="CT393">
        <f t="shared" si="312"/>
        <v>0</v>
      </c>
      <c r="CU393">
        <f t="shared" si="313"/>
        <v>0</v>
      </c>
      <c r="CV393">
        <f t="shared" si="314"/>
        <v>0</v>
      </c>
      <c r="CW393">
        <f t="shared" si="315"/>
        <v>0</v>
      </c>
      <c r="CX393">
        <f t="shared" si="316"/>
        <v>3.76</v>
      </c>
      <c r="CY393">
        <f t="shared" si="317"/>
        <v>0</v>
      </c>
      <c r="CZ393">
        <f t="shared" si="318"/>
        <v>0</v>
      </c>
      <c r="DC393" t="s">
        <v>3</v>
      </c>
      <c r="DD393" t="s">
        <v>3</v>
      </c>
      <c r="DE393" t="s">
        <v>3</v>
      </c>
      <c r="DF393" t="s">
        <v>3</v>
      </c>
      <c r="DG393" t="s">
        <v>3</v>
      </c>
      <c r="DH393" t="s">
        <v>3</v>
      </c>
      <c r="DI393" t="s">
        <v>3</v>
      </c>
      <c r="DJ393" t="s">
        <v>3</v>
      </c>
      <c r="DK393" t="s">
        <v>3</v>
      </c>
      <c r="DL393" t="s">
        <v>3</v>
      </c>
      <c r="DM393" t="s">
        <v>3</v>
      </c>
      <c r="DN393">
        <v>0</v>
      </c>
      <c r="DO393">
        <v>0</v>
      </c>
      <c r="DP393">
        <v>1</v>
      </c>
      <c r="DQ393">
        <v>1</v>
      </c>
      <c r="DU393">
        <v>1005</v>
      </c>
      <c r="DV393" t="s">
        <v>155</v>
      </c>
      <c r="DW393" t="s">
        <v>155</v>
      </c>
      <c r="DX393">
        <v>1</v>
      </c>
      <c r="DZ393" t="s">
        <v>3</v>
      </c>
      <c r="EA393" t="s">
        <v>3</v>
      </c>
      <c r="EB393" t="s">
        <v>3</v>
      </c>
      <c r="EC393" t="s">
        <v>3</v>
      </c>
      <c r="EE393">
        <v>29085443</v>
      </c>
      <c r="EF393">
        <v>8</v>
      </c>
      <c r="EG393" t="s">
        <v>144</v>
      </c>
      <c r="EH393">
        <v>0</v>
      </c>
      <c r="EI393" t="s">
        <v>3</v>
      </c>
      <c r="EJ393">
        <v>1</v>
      </c>
      <c r="EK393">
        <v>500001</v>
      </c>
      <c r="EL393" t="s">
        <v>145</v>
      </c>
      <c r="EM393" t="s">
        <v>146</v>
      </c>
      <c r="EO393" t="s">
        <v>3</v>
      </c>
      <c r="EQ393">
        <v>0</v>
      </c>
      <c r="ER393">
        <v>82.19</v>
      </c>
      <c r="ES393">
        <v>82.19</v>
      </c>
      <c r="ET393">
        <v>0</v>
      </c>
      <c r="EU393">
        <v>0</v>
      </c>
      <c r="EV393">
        <v>0</v>
      </c>
      <c r="EW393">
        <v>0</v>
      </c>
      <c r="EX393">
        <v>0</v>
      </c>
      <c r="FQ393">
        <v>0</v>
      </c>
      <c r="FR393">
        <f t="shared" si="319"/>
        <v>0</v>
      </c>
      <c r="FS393">
        <v>0</v>
      </c>
      <c r="FX393">
        <v>0</v>
      </c>
      <c r="FY393">
        <v>0</v>
      </c>
      <c r="GA393" t="s">
        <v>3</v>
      </c>
      <c r="GD393">
        <v>1</v>
      </c>
      <c r="GF393">
        <v>-100917442</v>
      </c>
      <c r="GG393">
        <v>2</v>
      </c>
      <c r="GH393">
        <v>1</v>
      </c>
      <c r="GI393">
        <v>2</v>
      </c>
      <c r="GJ393">
        <v>0</v>
      </c>
      <c r="GK393">
        <v>0</v>
      </c>
      <c r="GL393">
        <f t="shared" si="320"/>
        <v>0</v>
      </c>
      <c r="GM393">
        <f t="shared" si="321"/>
        <v>9371.2800000000007</v>
      </c>
      <c r="GN393">
        <f t="shared" si="322"/>
        <v>9371.2800000000007</v>
      </c>
      <c r="GO393">
        <f t="shared" si="323"/>
        <v>0</v>
      </c>
      <c r="GP393">
        <f t="shared" si="324"/>
        <v>0</v>
      </c>
      <c r="GR393">
        <v>0</v>
      </c>
      <c r="GS393">
        <v>3</v>
      </c>
      <c r="GT393">
        <v>0</v>
      </c>
      <c r="GU393" t="s">
        <v>3</v>
      </c>
      <c r="GV393">
        <f t="shared" si="325"/>
        <v>0</v>
      </c>
      <c r="GW393">
        <v>1</v>
      </c>
      <c r="GX393">
        <f t="shared" si="326"/>
        <v>0</v>
      </c>
      <c r="HA393">
        <v>0</v>
      </c>
      <c r="HB393">
        <v>0</v>
      </c>
      <c r="HC393">
        <f t="shared" si="327"/>
        <v>0</v>
      </c>
      <c r="HE393" t="s">
        <v>3</v>
      </c>
      <c r="HF393" t="s">
        <v>3</v>
      </c>
      <c r="HM393" t="s">
        <v>3</v>
      </c>
      <c r="IK393">
        <v>0</v>
      </c>
    </row>
    <row r="394" spans="1:245">
      <c r="A394">
        <v>18</v>
      </c>
      <c r="B394">
        <v>1</v>
      </c>
      <c r="C394">
        <v>412</v>
      </c>
      <c r="E394" t="s">
        <v>277</v>
      </c>
      <c r="F394" t="s">
        <v>205</v>
      </c>
      <c r="G394" t="s">
        <v>206</v>
      </c>
      <c r="H394" t="s">
        <v>155</v>
      </c>
      <c r="I394">
        <f>I392*J394</f>
        <v>18.155999999999999</v>
      </c>
      <c r="J394">
        <v>102</v>
      </c>
      <c r="K394">
        <v>102</v>
      </c>
      <c r="O394">
        <f t="shared" si="291"/>
        <v>0</v>
      </c>
      <c r="P394">
        <f t="shared" si="292"/>
        <v>0</v>
      </c>
      <c r="Q394">
        <f t="shared" si="293"/>
        <v>0</v>
      </c>
      <c r="R394">
        <f t="shared" si="294"/>
        <v>0</v>
      </c>
      <c r="S394">
        <f t="shared" si="295"/>
        <v>0</v>
      </c>
      <c r="T394">
        <f t="shared" si="296"/>
        <v>0</v>
      </c>
      <c r="U394">
        <f t="shared" si="297"/>
        <v>0</v>
      </c>
      <c r="V394">
        <f t="shared" si="298"/>
        <v>0</v>
      </c>
      <c r="W394">
        <f t="shared" si="299"/>
        <v>0</v>
      </c>
      <c r="X394">
        <f t="shared" si="300"/>
        <v>0</v>
      </c>
      <c r="Y394">
        <f t="shared" si="301"/>
        <v>0</v>
      </c>
      <c r="AA394">
        <v>35863109</v>
      </c>
      <c r="AB394">
        <f t="shared" si="302"/>
        <v>0</v>
      </c>
      <c r="AC394">
        <f t="shared" si="303"/>
        <v>0</v>
      </c>
      <c r="AD394">
        <f>ROUND((((ET394)-(EU394))+AE394),2)</f>
        <v>0</v>
      </c>
      <c r="AE394">
        <f>ROUND((EU394),2)</f>
        <v>0</v>
      </c>
      <c r="AF394">
        <f>ROUND((EV394),2)</f>
        <v>0</v>
      </c>
      <c r="AG394">
        <f t="shared" si="305"/>
        <v>0</v>
      </c>
      <c r="AH394">
        <f>(EW394)</f>
        <v>0</v>
      </c>
      <c r="AI394">
        <f>(EX394)</f>
        <v>0</v>
      </c>
      <c r="AJ394">
        <f t="shared" si="307"/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1</v>
      </c>
      <c r="AW394">
        <v>1</v>
      </c>
      <c r="AZ394">
        <v>1</v>
      </c>
      <c r="BA394">
        <v>1</v>
      </c>
      <c r="BB394">
        <v>1</v>
      </c>
      <c r="BC394">
        <v>1</v>
      </c>
      <c r="BD394" t="s">
        <v>3</v>
      </c>
      <c r="BE394" t="s">
        <v>3</v>
      </c>
      <c r="BF394" t="s">
        <v>3</v>
      </c>
      <c r="BG394" t="s">
        <v>3</v>
      </c>
      <c r="BH394">
        <v>3</v>
      </c>
      <c r="BI394">
        <v>2</v>
      </c>
      <c r="BJ394" t="s">
        <v>207</v>
      </c>
      <c r="BM394">
        <v>500002</v>
      </c>
      <c r="BN394">
        <v>0</v>
      </c>
      <c r="BO394" t="s">
        <v>3</v>
      </c>
      <c r="BP394">
        <v>0</v>
      </c>
      <c r="BQ394">
        <v>12</v>
      </c>
      <c r="BR394">
        <v>1</v>
      </c>
      <c r="BS394">
        <v>1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0</v>
      </c>
      <c r="CA394">
        <v>0</v>
      </c>
      <c r="CB394" t="s">
        <v>3</v>
      </c>
      <c r="CE394">
        <v>0</v>
      </c>
      <c r="CF394">
        <v>0</v>
      </c>
      <c r="CG394">
        <v>0</v>
      </c>
      <c r="CM394">
        <v>0</v>
      </c>
      <c r="CN394" t="s">
        <v>3</v>
      </c>
      <c r="CO394">
        <v>0</v>
      </c>
      <c r="CP394">
        <f t="shared" si="308"/>
        <v>0</v>
      </c>
      <c r="CQ394">
        <f t="shared" si="309"/>
        <v>0</v>
      </c>
      <c r="CR394">
        <f t="shared" si="310"/>
        <v>0</v>
      </c>
      <c r="CS394">
        <f t="shared" si="311"/>
        <v>0</v>
      </c>
      <c r="CT394">
        <f t="shared" si="312"/>
        <v>0</v>
      </c>
      <c r="CU394">
        <f t="shared" si="313"/>
        <v>0</v>
      </c>
      <c r="CV394">
        <f t="shared" si="314"/>
        <v>0</v>
      </c>
      <c r="CW394">
        <f t="shared" si="315"/>
        <v>0</v>
      </c>
      <c r="CX394">
        <f t="shared" si="316"/>
        <v>0</v>
      </c>
      <c r="CY394">
        <f t="shared" si="317"/>
        <v>0</v>
      </c>
      <c r="CZ394">
        <f t="shared" si="318"/>
        <v>0</v>
      </c>
      <c r="DC394" t="s">
        <v>3</v>
      </c>
      <c r="DD394" t="s">
        <v>3</v>
      </c>
      <c r="DE394" t="s">
        <v>3</v>
      </c>
      <c r="DF394" t="s">
        <v>3</v>
      </c>
      <c r="DG394" t="s">
        <v>3</v>
      </c>
      <c r="DH394" t="s">
        <v>3</v>
      </c>
      <c r="DI394" t="s">
        <v>3</v>
      </c>
      <c r="DJ394" t="s">
        <v>3</v>
      </c>
      <c r="DK394" t="s">
        <v>3</v>
      </c>
      <c r="DL394" t="s">
        <v>3</v>
      </c>
      <c r="DM394" t="s">
        <v>3</v>
      </c>
      <c r="DN394">
        <v>0</v>
      </c>
      <c r="DO394">
        <v>0</v>
      </c>
      <c r="DP394">
        <v>1</v>
      </c>
      <c r="DQ394">
        <v>1</v>
      </c>
      <c r="DU394">
        <v>1005</v>
      </c>
      <c r="DV394" t="s">
        <v>155</v>
      </c>
      <c r="DW394" t="s">
        <v>155</v>
      </c>
      <c r="DX394">
        <v>1</v>
      </c>
      <c r="DZ394" t="s">
        <v>3</v>
      </c>
      <c r="EA394" t="s">
        <v>3</v>
      </c>
      <c r="EB394" t="s">
        <v>3</v>
      </c>
      <c r="EC394" t="s">
        <v>3</v>
      </c>
      <c r="EE394">
        <v>29085444</v>
      </c>
      <c r="EF394">
        <v>12</v>
      </c>
      <c r="EG394" t="s">
        <v>32</v>
      </c>
      <c r="EH394">
        <v>0</v>
      </c>
      <c r="EI394" t="s">
        <v>3</v>
      </c>
      <c r="EJ394">
        <v>2</v>
      </c>
      <c r="EK394">
        <v>500002</v>
      </c>
      <c r="EL394" t="s">
        <v>33</v>
      </c>
      <c r="EM394" t="s">
        <v>34</v>
      </c>
      <c r="EO394" t="s">
        <v>3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FQ394">
        <v>0</v>
      </c>
      <c r="FR394">
        <f t="shared" si="319"/>
        <v>0</v>
      </c>
      <c r="FS394">
        <v>0</v>
      </c>
      <c r="FX394">
        <v>0</v>
      </c>
      <c r="FY394">
        <v>0</v>
      </c>
      <c r="GA394" t="s">
        <v>3</v>
      </c>
      <c r="GD394">
        <v>1</v>
      </c>
      <c r="GF394">
        <v>722712840</v>
      </c>
      <c r="GG394">
        <v>2</v>
      </c>
      <c r="GH394">
        <v>1</v>
      </c>
      <c r="GI394">
        <v>-2</v>
      </c>
      <c r="GJ394">
        <v>0</v>
      </c>
      <c r="GK394">
        <v>0</v>
      </c>
      <c r="GL394">
        <f t="shared" si="320"/>
        <v>0</v>
      </c>
      <c r="GM394">
        <f t="shared" si="321"/>
        <v>0</v>
      </c>
      <c r="GN394">
        <f t="shared" si="322"/>
        <v>0</v>
      </c>
      <c r="GO394">
        <f t="shared" si="323"/>
        <v>0</v>
      </c>
      <c r="GP394">
        <f t="shared" si="324"/>
        <v>0</v>
      </c>
      <c r="GR394">
        <v>0</v>
      </c>
      <c r="GS394">
        <v>3</v>
      </c>
      <c r="GT394">
        <v>0</v>
      </c>
      <c r="GU394" t="s">
        <v>3</v>
      </c>
      <c r="GV394">
        <f t="shared" si="325"/>
        <v>0</v>
      </c>
      <c r="GW394">
        <v>1</v>
      </c>
      <c r="GX394">
        <f t="shared" si="326"/>
        <v>0</v>
      </c>
      <c r="HA394">
        <v>0</v>
      </c>
      <c r="HB394">
        <v>0</v>
      </c>
      <c r="HC394">
        <f t="shared" si="327"/>
        <v>0</v>
      </c>
      <c r="HE394" t="s">
        <v>3</v>
      </c>
      <c r="HF394" t="s">
        <v>3</v>
      </c>
      <c r="HM394" t="s">
        <v>3</v>
      </c>
      <c r="IK394">
        <v>0</v>
      </c>
    </row>
    <row r="395" spans="1:245">
      <c r="A395">
        <v>17</v>
      </c>
      <c r="B395">
        <v>1</v>
      </c>
      <c r="C395">
        <f>ROW(SmtRes!A425)</f>
        <v>425</v>
      </c>
      <c r="D395">
        <f>ROW(EtalonRes!A409)</f>
        <v>409</v>
      </c>
      <c r="E395" t="s">
        <v>278</v>
      </c>
      <c r="F395" t="s">
        <v>209</v>
      </c>
      <c r="G395" t="s">
        <v>210</v>
      </c>
      <c r="H395" t="s">
        <v>52</v>
      </c>
      <c r="I395">
        <f>ROUND(17/100,9)</f>
        <v>0.17</v>
      </c>
      <c r="J395">
        <v>0</v>
      </c>
      <c r="K395">
        <f>ROUND(17/100,9)</f>
        <v>0.17</v>
      </c>
      <c r="O395">
        <f t="shared" si="291"/>
        <v>1044.3599999999999</v>
      </c>
      <c r="P395">
        <f t="shared" si="292"/>
        <v>635.87</v>
      </c>
      <c r="Q395">
        <f t="shared" si="293"/>
        <v>13.45</v>
      </c>
      <c r="R395">
        <f t="shared" si="294"/>
        <v>0</v>
      </c>
      <c r="S395">
        <f t="shared" si="295"/>
        <v>395.04</v>
      </c>
      <c r="T395">
        <f t="shared" si="296"/>
        <v>0</v>
      </c>
      <c r="U395">
        <f t="shared" si="297"/>
        <v>1.30203</v>
      </c>
      <c r="V395">
        <f t="shared" si="298"/>
        <v>0</v>
      </c>
      <c r="W395">
        <f t="shared" si="299"/>
        <v>0</v>
      </c>
      <c r="X395">
        <f t="shared" si="300"/>
        <v>371.34</v>
      </c>
      <c r="Y395">
        <f t="shared" si="301"/>
        <v>201.47</v>
      </c>
      <c r="AA395">
        <v>35863109</v>
      </c>
      <c r="AB395">
        <f t="shared" si="302"/>
        <v>1480.04</v>
      </c>
      <c r="AC395">
        <f t="shared" si="303"/>
        <v>1395.68</v>
      </c>
      <c r="AD395">
        <f>ROUND(((((ET395*1.25))-((EU395*1.25)))+AE395),2)</f>
        <v>14.05</v>
      </c>
      <c r="AE395">
        <f>ROUND(((EU395*1.25)),2)</f>
        <v>0</v>
      </c>
      <c r="AF395">
        <f>ROUND(((EV395*1.15)),2)</f>
        <v>70.31</v>
      </c>
      <c r="AG395">
        <f t="shared" si="305"/>
        <v>0</v>
      </c>
      <c r="AH395">
        <f>((EW395*1.15))</f>
        <v>7.6589999999999998</v>
      </c>
      <c r="AI395">
        <f>((EX395*1.25))</f>
        <v>0</v>
      </c>
      <c r="AJ395">
        <f t="shared" si="307"/>
        <v>0</v>
      </c>
      <c r="AK395">
        <v>1468.06</v>
      </c>
      <c r="AL395">
        <v>1395.68</v>
      </c>
      <c r="AM395">
        <v>11.24</v>
      </c>
      <c r="AN395">
        <v>0</v>
      </c>
      <c r="AO395">
        <v>61.14</v>
      </c>
      <c r="AP395">
        <v>0</v>
      </c>
      <c r="AQ395">
        <v>6.66</v>
      </c>
      <c r="AR395">
        <v>0</v>
      </c>
      <c r="AS395">
        <v>0</v>
      </c>
      <c r="AT395">
        <v>94</v>
      </c>
      <c r="AU395">
        <v>51</v>
      </c>
      <c r="AV395">
        <v>1</v>
      </c>
      <c r="AW395">
        <v>1</v>
      </c>
      <c r="AZ395">
        <v>1</v>
      </c>
      <c r="BA395">
        <v>33.049999999999997</v>
      </c>
      <c r="BB395">
        <v>5.63</v>
      </c>
      <c r="BC395">
        <v>2.68</v>
      </c>
      <c r="BD395" t="s">
        <v>3</v>
      </c>
      <c r="BE395" t="s">
        <v>3</v>
      </c>
      <c r="BF395" t="s">
        <v>3</v>
      </c>
      <c r="BG395" t="s">
        <v>3</v>
      </c>
      <c r="BH395">
        <v>0</v>
      </c>
      <c r="BI395">
        <v>1</v>
      </c>
      <c r="BJ395" t="s">
        <v>211</v>
      </c>
      <c r="BM395">
        <v>11001</v>
      </c>
      <c r="BN395">
        <v>0</v>
      </c>
      <c r="BO395" t="s">
        <v>209</v>
      </c>
      <c r="BP395">
        <v>1</v>
      </c>
      <c r="BQ395">
        <v>2</v>
      </c>
      <c r="BR395">
        <v>0</v>
      </c>
      <c r="BS395">
        <v>33.049999999999997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3</v>
      </c>
      <c r="BZ395">
        <v>123</v>
      </c>
      <c r="CA395">
        <v>75</v>
      </c>
      <c r="CB395" t="s">
        <v>3</v>
      </c>
      <c r="CE395">
        <v>0</v>
      </c>
      <c r="CF395">
        <v>0</v>
      </c>
      <c r="CG395">
        <v>0</v>
      </c>
      <c r="CM395">
        <v>0</v>
      </c>
      <c r="CN395" t="s">
        <v>3</v>
      </c>
      <c r="CO395">
        <v>0</v>
      </c>
      <c r="CP395">
        <f t="shared" si="308"/>
        <v>1044.3600000000001</v>
      </c>
      <c r="CQ395">
        <f t="shared" si="309"/>
        <v>3740.4224000000004</v>
      </c>
      <c r="CR395">
        <f t="shared" si="310"/>
        <v>79.101500000000001</v>
      </c>
      <c r="CS395">
        <f t="shared" si="311"/>
        <v>0</v>
      </c>
      <c r="CT395">
        <f t="shared" si="312"/>
        <v>2323.7455</v>
      </c>
      <c r="CU395">
        <f t="shared" si="313"/>
        <v>0</v>
      </c>
      <c r="CV395">
        <f t="shared" si="314"/>
        <v>7.6589999999999998</v>
      </c>
      <c r="CW395">
        <f t="shared" si="315"/>
        <v>0</v>
      </c>
      <c r="CX395">
        <f t="shared" si="316"/>
        <v>0</v>
      </c>
      <c r="CY395">
        <f t="shared" si="317"/>
        <v>371.33760000000001</v>
      </c>
      <c r="CZ395">
        <f t="shared" si="318"/>
        <v>201.47040000000001</v>
      </c>
      <c r="DC395" t="s">
        <v>3</v>
      </c>
      <c r="DD395" t="s">
        <v>3</v>
      </c>
      <c r="DE395" t="s">
        <v>133</v>
      </c>
      <c r="DF395" t="s">
        <v>133</v>
      </c>
      <c r="DG395" t="s">
        <v>134</v>
      </c>
      <c r="DH395" t="s">
        <v>3</v>
      </c>
      <c r="DI395" t="s">
        <v>134</v>
      </c>
      <c r="DJ395" t="s">
        <v>133</v>
      </c>
      <c r="DK395" t="s">
        <v>3</v>
      </c>
      <c r="DL395" t="s">
        <v>3</v>
      </c>
      <c r="DM395" t="s">
        <v>3</v>
      </c>
      <c r="DN395">
        <v>0</v>
      </c>
      <c r="DO395">
        <v>0</v>
      </c>
      <c r="DP395">
        <v>1</v>
      </c>
      <c r="DQ395">
        <v>1</v>
      </c>
      <c r="DU395">
        <v>1013</v>
      </c>
      <c r="DV395" t="s">
        <v>52</v>
      </c>
      <c r="DW395" t="s">
        <v>52</v>
      </c>
      <c r="DX395">
        <v>1</v>
      </c>
      <c r="DZ395" t="s">
        <v>3</v>
      </c>
      <c r="EA395" t="s">
        <v>3</v>
      </c>
      <c r="EB395" t="s">
        <v>3</v>
      </c>
      <c r="EC395" t="s">
        <v>3</v>
      </c>
      <c r="EE395">
        <v>29085511</v>
      </c>
      <c r="EF395">
        <v>2</v>
      </c>
      <c r="EG395" t="s">
        <v>135</v>
      </c>
      <c r="EH395">
        <v>0</v>
      </c>
      <c r="EI395" t="s">
        <v>3</v>
      </c>
      <c r="EJ395">
        <v>1</v>
      </c>
      <c r="EK395">
        <v>11001</v>
      </c>
      <c r="EL395" t="s">
        <v>23</v>
      </c>
      <c r="EM395" t="s">
        <v>188</v>
      </c>
      <c r="EO395" t="s">
        <v>3</v>
      </c>
      <c r="EQ395">
        <v>0</v>
      </c>
      <c r="ER395">
        <v>1468.06</v>
      </c>
      <c r="ES395">
        <v>1395.68</v>
      </c>
      <c r="ET395">
        <v>11.24</v>
      </c>
      <c r="EU395">
        <v>0</v>
      </c>
      <c r="EV395">
        <v>61.14</v>
      </c>
      <c r="EW395">
        <v>6.66</v>
      </c>
      <c r="EX395">
        <v>0</v>
      </c>
      <c r="EY395">
        <v>0</v>
      </c>
      <c r="FQ395">
        <v>0</v>
      </c>
      <c r="FR395">
        <f t="shared" si="319"/>
        <v>0</v>
      </c>
      <c r="FS395">
        <v>0</v>
      </c>
      <c r="FT395" t="s">
        <v>139</v>
      </c>
      <c r="FU395" t="s">
        <v>25</v>
      </c>
      <c r="FV395" t="s">
        <v>25</v>
      </c>
      <c r="FW395" t="s">
        <v>26</v>
      </c>
      <c r="FX395">
        <v>110.7</v>
      </c>
      <c r="FY395">
        <v>63.75</v>
      </c>
      <c r="GA395" t="s">
        <v>3</v>
      </c>
      <c r="GD395">
        <v>1</v>
      </c>
      <c r="GF395">
        <v>-1131838271</v>
      </c>
      <c r="GG395">
        <v>2</v>
      </c>
      <c r="GH395">
        <v>1</v>
      </c>
      <c r="GI395">
        <v>2</v>
      </c>
      <c r="GJ395">
        <v>0</v>
      </c>
      <c r="GK395">
        <v>0</v>
      </c>
      <c r="GL395">
        <f t="shared" si="320"/>
        <v>0</v>
      </c>
      <c r="GM395">
        <f t="shared" si="321"/>
        <v>1617.17</v>
      </c>
      <c r="GN395">
        <f t="shared" si="322"/>
        <v>1617.17</v>
      </c>
      <c r="GO395">
        <f t="shared" si="323"/>
        <v>0</v>
      </c>
      <c r="GP395">
        <f t="shared" si="324"/>
        <v>0</v>
      </c>
      <c r="GR395">
        <v>0</v>
      </c>
      <c r="GS395">
        <v>3</v>
      </c>
      <c r="GT395">
        <v>0</v>
      </c>
      <c r="GU395" t="s">
        <v>3</v>
      </c>
      <c r="GV395">
        <f t="shared" si="325"/>
        <v>0</v>
      </c>
      <c r="GW395">
        <v>1</v>
      </c>
      <c r="GX395">
        <f t="shared" si="326"/>
        <v>0</v>
      </c>
      <c r="HA395">
        <v>0</v>
      </c>
      <c r="HB395">
        <v>0</v>
      </c>
      <c r="HC395">
        <f t="shared" si="327"/>
        <v>0</v>
      </c>
      <c r="HE395" t="s">
        <v>3</v>
      </c>
      <c r="HF395" t="s">
        <v>3</v>
      </c>
      <c r="HM395" t="s">
        <v>3</v>
      </c>
      <c r="IK395">
        <v>0</v>
      </c>
    </row>
    <row r="396" spans="1:245">
      <c r="A396">
        <v>17</v>
      </c>
      <c r="B396">
        <v>1</v>
      </c>
      <c r="C396">
        <f>ROW(SmtRes!A444)</f>
        <v>444</v>
      </c>
      <c r="D396">
        <f>ROW(EtalonRes!A428)</f>
        <v>428</v>
      </c>
      <c r="E396" t="s">
        <v>208</v>
      </c>
      <c r="F396" t="s">
        <v>213</v>
      </c>
      <c r="G396" t="s">
        <v>214</v>
      </c>
      <c r="H396" t="s">
        <v>215</v>
      </c>
      <c r="I396">
        <f>ROUND(44.5/100,9)</f>
        <v>0.44500000000000001</v>
      </c>
      <c r="J396">
        <v>0</v>
      </c>
      <c r="K396">
        <f>ROUND(44.5/100,9)</f>
        <v>0.44500000000000001</v>
      </c>
      <c r="O396">
        <f t="shared" si="291"/>
        <v>33075.9</v>
      </c>
      <c r="P396">
        <f t="shared" si="292"/>
        <v>19349.439999999999</v>
      </c>
      <c r="Q396">
        <f t="shared" si="293"/>
        <v>73.569999999999993</v>
      </c>
      <c r="R396">
        <f t="shared" si="294"/>
        <v>0</v>
      </c>
      <c r="S396">
        <f t="shared" si="295"/>
        <v>13652.89</v>
      </c>
      <c r="T396">
        <f t="shared" si="296"/>
        <v>0</v>
      </c>
      <c r="U396">
        <f t="shared" si="297"/>
        <v>45.545749999999998</v>
      </c>
      <c r="V396">
        <f t="shared" si="298"/>
        <v>0</v>
      </c>
      <c r="W396">
        <f t="shared" si="299"/>
        <v>0</v>
      </c>
      <c r="X396">
        <f t="shared" si="300"/>
        <v>12287.6</v>
      </c>
      <c r="Y396">
        <f t="shared" si="301"/>
        <v>5870.74</v>
      </c>
      <c r="AA396">
        <v>35863109</v>
      </c>
      <c r="AB396">
        <f t="shared" si="302"/>
        <v>8403.0499999999993</v>
      </c>
      <c r="AC396">
        <f t="shared" si="303"/>
        <v>7445.53</v>
      </c>
      <c r="AD396">
        <f>ROUND(((((ET396*1.25))-((EU396*1.25)))+AE396),2)</f>
        <v>29.21</v>
      </c>
      <c r="AE396">
        <f>ROUND(((EU396*1.25)),2)</f>
        <v>0</v>
      </c>
      <c r="AF396">
        <f>ROUND(((EV396*1.15)),2)</f>
        <v>928.31</v>
      </c>
      <c r="AG396">
        <f t="shared" si="305"/>
        <v>0</v>
      </c>
      <c r="AH396">
        <f>((EW396*1.15))</f>
        <v>102.35</v>
      </c>
      <c r="AI396">
        <f>((EX396*1.25))</f>
        <v>0</v>
      </c>
      <c r="AJ396">
        <f t="shared" si="307"/>
        <v>0</v>
      </c>
      <c r="AK396">
        <v>8276.1299999999992</v>
      </c>
      <c r="AL396">
        <v>7445.53</v>
      </c>
      <c r="AM396">
        <v>23.37</v>
      </c>
      <c r="AN396">
        <v>0</v>
      </c>
      <c r="AO396">
        <v>807.23</v>
      </c>
      <c r="AP396">
        <v>0</v>
      </c>
      <c r="AQ396">
        <v>89</v>
      </c>
      <c r="AR396">
        <v>0</v>
      </c>
      <c r="AS396">
        <v>0</v>
      </c>
      <c r="AT396">
        <v>90</v>
      </c>
      <c r="AU396">
        <v>43</v>
      </c>
      <c r="AV396">
        <v>1</v>
      </c>
      <c r="AW396">
        <v>1</v>
      </c>
      <c r="AZ396">
        <v>1</v>
      </c>
      <c r="BA396">
        <v>33.049999999999997</v>
      </c>
      <c r="BB396">
        <v>5.66</v>
      </c>
      <c r="BC396">
        <v>5.84</v>
      </c>
      <c r="BD396" t="s">
        <v>3</v>
      </c>
      <c r="BE396" t="s">
        <v>3</v>
      </c>
      <c r="BF396" t="s">
        <v>3</v>
      </c>
      <c r="BG396" t="s">
        <v>3</v>
      </c>
      <c r="BH396">
        <v>0</v>
      </c>
      <c r="BI396">
        <v>1</v>
      </c>
      <c r="BJ396" t="s">
        <v>216</v>
      </c>
      <c r="BM396">
        <v>10001</v>
      </c>
      <c r="BN396">
        <v>0</v>
      </c>
      <c r="BO396" t="s">
        <v>213</v>
      </c>
      <c r="BP396">
        <v>1</v>
      </c>
      <c r="BQ396">
        <v>2</v>
      </c>
      <c r="BR396">
        <v>0</v>
      </c>
      <c r="BS396">
        <v>33.049999999999997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3</v>
      </c>
      <c r="BZ396">
        <v>118</v>
      </c>
      <c r="CA396">
        <v>63</v>
      </c>
      <c r="CB396" t="s">
        <v>3</v>
      </c>
      <c r="CE396">
        <v>0</v>
      </c>
      <c r="CF396">
        <v>0</v>
      </c>
      <c r="CG396">
        <v>0</v>
      </c>
      <c r="CM396">
        <v>0</v>
      </c>
      <c r="CN396" t="s">
        <v>3</v>
      </c>
      <c r="CO396">
        <v>0</v>
      </c>
      <c r="CP396">
        <f t="shared" si="308"/>
        <v>33075.899999999994</v>
      </c>
      <c r="CQ396">
        <f t="shared" si="309"/>
        <v>43481.895199999999</v>
      </c>
      <c r="CR396">
        <f t="shared" si="310"/>
        <v>165.32860000000002</v>
      </c>
      <c r="CS396">
        <f t="shared" si="311"/>
        <v>0</v>
      </c>
      <c r="CT396">
        <f t="shared" si="312"/>
        <v>30680.645499999995</v>
      </c>
      <c r="CU396">
        <f t="shared" si="313"/>
        <v>0</v>
      </c>
      <c r="CV396">
        <f t="shared" si="314"/>
        <v>102.35</v>
      </c>
      <c r="CW396">
        <f t="shared" si="315"/>
        <v>0</v>
      </c>
      <c r="CX396">
        <f t="shared" si="316"/>
        <v>0</v>
      </c>
      <c r="CY396">
        <f t="shared" si="317"/>
        <v>12287.600999999999</v>
      </c>
      <c r="CZ396">
        <f t="shared" si="318"/>
        <v>5870.7426999999998</v>
      </c>
      <c r="DC396" t="s">
        <v>3</v>
      </c>
      <c r="DD396" t="s">
        <v>3</v>
      </c>
      <c r="DE396" t="s">
        <v>133</v>
      </c>
      <c r="DF396" t="s">
        <v>133</v>
      </c>
      <c r="DG396" t="s">
        <v>134</v>
      </c>
      <c r="DH396" t="s">
        <v>3</v>
      </c>
      <c r="DI396" t="s">
        <v>134</v>
      </c>
      <c r="DJ396" t="s">
        <v>133</v>
      </c>
      <c r="DK396" t="s">
        <v>3</v>
      </c>
      <c r="DL396" t="s">
        <v>3</v>
      </c>
      <c r="DM396" t="s">
        <v>3</v>
      </c>
      <c r="DN396">
        <v>0</v>
      </c>
      <c r="DO396">
        <v>0</v>
      </c>
      <c r="DP396">
        <v>1</v>
      </c>
      <c r="DQ396">
        <v>1</v>
      </c>
      <c r="DU396">
        <v>1005</v>
      </c>
      <c r="DV396" t="s">
        <v>215</v>
      </c>
      <c r="DW396" t="s">
        <v>215</v>
      </c>
      <c r="DX396">
        <v>100</v>
      </c>
      <c r="DZ396" t="s">
        <v>3</v>
      </c>
      <c r="EA396" t="s">
        <v>3</v>
      </c>
      <c r="EB396" t="s">
        <v>3</v>
      </c>
      <c r="EC396" t="s">
        <v>3</v>
      </c>
      <c r="EE396">
        <v>29085510</v>
      </c>
      <c r="EF396">
        <v>2</v>
      </c>
      <c r="EG396" t="s">
        <v>135</v>
      </c>
      <c r="EH396">
        <v>0</v>
      </c>
      <c r="EI396" t="s">
        <v>3</v>
      </c>
      <c r="EJ396">
        <v>1</v>
      </c>
      <c r="EK396">
        <v>10001</v>
      </c>
      <c r="EL396" t="s">
        <v>136</v>
      </c>
      <c r="EM396" t="s">
        <v>137</v>
      </c>
      <c r="EO396" t="s">
        <v>3</v>
      </c>
      <c r="EQ396">
        <v>0</v>
      </c>
      <c r="ER396">
        <v>8276.1299999999992</v>
      </c>
      <c r="ES396">
        <v>7445.53</v>
      </c>
      <c r="ET396">
        <v>23.37</v>
      </c>
      <c r="EU396">
        <v>0</v>
      </c>
      <c r="EV396">
        <v>807.23</v>
      </c>
      <c r="EW396">
        <v>89</v>
      </c>
      <c r="EX396">
        <v>0</v>
      </c>
      <c r="EY396">
        <v>0</v>
      </c>
      <c r="FQ396">
        <v>0</v>
      </c>
      <c r="FR396">
        <f t="shared" si="319"/>
        <v>0</v>
      </c>
      <c r="FS396">
        <v>0</v>
      </c>
      <c r="FT396" t="s">
        <v>139</v>
      </c>
      <c r="FU396" t="s">
        <v>25</v>
      </c>
      <c r="FV396" t="s">
        <v>25</v>
      </c>
      <c r="FW396" t="s">
        <v>26</v>
      </c>
      <c r="FX396">
        <v>106.2</v>
      </c>
      <c r="FY396">
        <v>53.55</v>
      </c>
      <c r="GA396" t="s">
        <v>3</v>
      </c>
      <c r="GD396">
        <v>1</v>
      </c>
      <c r="GF396">
        <v>-978692579</v>
      </c>
      <c r="GG396">
        <v>2</v>
      </c>
      <c r="GH396">
        <v>1</v>
      </c>
      <c r="GI396">
        <v>2</v>
      </c>
      <c r="GJ396">
        <v>0</v>
      </c>
      <c r="GK396">
        <v>0</v>
      </c>
      <c r="GL396">
        <f t="shared" si="320"/>
        <v>0</v>
      </c>
      <c r="GM396">
        <f t="shared" si="321"/>
        <v>51234.239999999998</v>
      </c>
      <c r="GN396">
        <f t="shared" si="322"/>
        <v>51234.239999999998</v>
      </c>
      <c r="GO396">
        <f t="shared" si="323"/>
        <v>0</v>
      </c>
      <c r="GP396">
        <f t="shared" si="324"/>
        <v>0</v>
      </c>
      <c r="GR396">
        <v>0</v>
      </c>
      <c r="GS396">
        <v>3</v>
      </c>
      <c r="GT396">
        <v>0</v>
      </c>
      <c r="GU396" t="s">
        <v>3</v>
      </c>
      <c r="GV396">
        <f t="shared" si="325"/>
        <v>0</v>
      </c>
      <c r="GW396">
        <v>1</v>
      </c>
      <c r="GX396">
        <f t="shared" si="326"/>
        <v>0</v>
      </c>
      <c r="HA396">
        <v>0</v>
      </c>
      <c r="HB396">
        <v>0</v>
      </c>
      <c r="HC396">
        <f t="shared" si="327"/>
        <v>0</v>
      </c>
      <c r="HE396" t="s">
        <v>3</v>
      </c>
      <c r="HF396" t="s">
        <v>3</v>
      </c>
      <c r="HM396" t="s">
        <v>3</v>
      </c>
      <c r="IK396">
        <v>0</v>
      </c>
    </row>
    <row r="397" spans="1:245">
      <c r="A397">
        <v>17</v>
      </c>
      <c r="B397">
        <v>1</v>
      </c>
      <c r="C397">
        <f>ROW(SmtRes!A451)</f>
        <v>451</v>
      </c>
      <c r="D397">
        <f>ROW(EtalonRes!A435)</f>
        <v>435</v>
      </c>
      <c r="E397" t="s">
        <v>270</v>
      </c>
      <c r="F397" t="s">
        <v>218</v>
      </c>
      <c r="G397" t="s">
        <v>219</v>
      </c>
      <c r="H397" t="s">
        <v>220</v>
      </c>
      <c r="I397">
        <f>ROUND(44.5/100,9)</f>
        <v>0.44500000000000001</v>
      </c>
      <c r="J397">
        <v>0</v>
      </c>
      <c r="K397">
        <f>ROUND(44.5/100,9)</f>
        <v>0.44500000000000001</v>
      </c>
      <c r="O397">
        <f t="shared" si="291"/>
        <v>12331.29</v>
      </c>
      <c r="P397">
        <f t="shared" si="292"/>
        <v>3533.99</v>
      </c>
      <c r="Q397">
        <f t="shared" si="293"/>
        <v>7.81</v>
      </c>
      <c r="R397">
        <f t="shared" si="294"/>
        <v>2.65</v>
      </c>
      <c r="S397">
        <f t="shared" si="295"/>
        <v>8789.49</v>
      </c>
      <c r="T397">
        <f t="shared" si="296"/>
        <v>0</v>
      </c>
      <c r="U397">
        <f t="shared" si="297"/>
        <v>28.627294999999997</v>
      </c>
      <c r="V397">
        <f t="shared" si="298"/>
        <v>5.5625000000000006E-3</v>
      </c>
      <c r="W397">
        <f t="shared" si="299"/>
        <v>0</v>
      </c>
      <c r="X397">
        <f t="shared" si="300"/>
        <v>7033.71</v>
      </c>
      <c r="Y397">
        <f t="shared" si="301"/>
        <v>3253.09</v>
      </c>
      <c r="AA397">
        <v>35863109</v>
      </c>
      <c r="AB397">
        <f t="shared" si="302"/>
        <v>7162.38</v>
      </c>
      <c r="AC397">
        <f t="shared" si="303"/>
        <v>6563.27</v>
      </c>
      <c r="AD397">
        <f>ROUND(((((ET397*1.25))-((EU397*1.25)))+AE397),2)</f>
        <v>1.48</v>
      </c>
      <c r="AE397">
        <f>ROUND(((EU397*1.25)),2)</f>
        <v>0.18</v>
      </c>
      <c r="AF397">
        <f>ROUND(((EV397*1.15)),2)</f>
        <v>597.63</v>
      </c>
      <c r="AG397">
        <f t="shared" si="305"/>
        <v>0</v>
      </c>
      <c r="AH397">
        <f>((EW397*1.15))</f>
        <v>64.330999999999989</v>
      </c>
      <c r="AI397">
        <f>((EX397*1.25))</f>
        <v>1.2500000000000001E-2</v>
      </c>
      <c r="AJ397">
        <f t="shared" si="307"/>
        <v>0</v>
      </c>
      <c r="AK397">
        <v>7084.13</v>
      </c>
      <c r="AL397">
        <v>6563.27</v>
      </c>
      <c r="AM397">
        <v>1.18</v>
      </c>
      <c r="AN397">
        <v>0.14000000000000001</v>
      </c>
      <c r="AO397">
        <v>519.67999999999995</v>
      </c>
      <c r="AP397">
        <v>0</v>
      </c>
      <c r="AQ397">
        <v>55.94</v>
      </c>
      <c r="AR397">
        <v>0.01</v>
      </c>
      <c r="AS397">
        <v>0</v>
      </c>
      <c r="AT397">
        <v>80</v>
      </c>
      <c r="AU397">
        <v>37</v>
      </c>
      <c r="AV397">
        <v>1</v>
      </c>
      <c r="AW397">
        <v>1</v>
      </c>
      <c r="AZ397">
        <v>1</v>
      </c>
      <c r="BA397">
        <v>33.049999999999997</v>
      </c>
      <c r="BB397">
        <v>11.86</v>
      </c>
      <c r="BC397">
        <v>1.21</v>
      </c>
      <c r="BD397" t="s">
        <v>3</v>
      </c>
      <c r="BE397" t="s">
        <v>3</v>
      </c>
      <c r="BF397" t="s">
        <v>3</v>
      </c>
      <c r="BG397" t="s">
        <v>3</v>
      </c>
      <c r="BH397">
        <v>0</v>
      </c>
      <c r="BI397">
        <v>1</v>
      </c>
      <c r="BJ397" t="s">
        <v>221</v>
      </c>
      <c r="BM397">
        <v>15001</v>
      </c>
      <c r="BN397">
        <v>0</v>
      </c>
      <c r="BO397" t="s">
        <v>218</v>
      </c>
      <c r="BP397">
        <v>1</v>
      </c>
      <c r="BQ397">
        <v>2</v>
      </c>
      <c r="BR397">
        <v>0</v>
      </c>
      <c r="BS397">
        <v>33.049999999999997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3</v>
      </c>
      <c r="BZ397">
        <v>105</v>
      </c>
      <c r="CA397">
        <v>55</v>
      </c>
      <c r="CB397" t="s">
        <v>3</v>
      </c>
      <c r="CE397">
        <v>0</v>
      </c>
      <c r="CF397">
        <v>0</v>
      </c>
      <c r="CG397">
        <v>0</v>
      </c>
      <c r="CM397">
        <v>0</v>
      </c>
      <c r="CN397" t="s">
        <v>3</v>
      </c>
      <c r="CO397">
        <v>0</v>
      </c>
      <c r="CP397">
        <f t="shared" si="308"/>
        <v>12331.289999999999</v>
      </c>
      <c r="CQ397">
        <f t="shared" si="309"/>
        <v>7941.5567000000001</v>
      </c>
      <c r="CR397">
        <f t="shared" si="310"/>
        <v>17.552799999999998</v>
      </c>
      <c r="CS397">
        <f t="shared" si="311"/>
        <v>5.948999999999999</v>
      </c>
      <c r="CT397">
        <f t="shared" si="312"/>
        <v>19751.671499999997</v>
      </c>
      <c r="CU397">
        <f t="shared" si="313"/>
        <v>0</v>
      </c>
      <c r="CV397">
        <f t="shared" si="314"/>
        <v>64.330999999999989</v>
      </c>
      <c r="CW397">
        <f t="shared" si="315"/>
        <v>1.2500000000000001E-2</v>
      </c>
      <c r="CX397">
        <f t="shared" si="316"/>
        <v>0</v>
      </c>
      <c r="CY397">
        <f t="shared" si="317"/>
        <v>7033.7119999999995</v>
      </c>
      <c r="CZ397">
        <f t="shared" si="318"/>
        <v>3253.0918000000001</v>
      </c>
      <c r="DC397" t="s">
        <v>3</v>
      </c>
      <c r="DD397" t="s">
        <v>3</v>
      </c>
      <c r="DE397" t="s">
        <v>133</v>
      </c>
      <c r="DF397" t="s">
        <v>133</v>
      </c>
      <c r="DG397" t="s">
        <v>134</v>
      </c>
      <c r="DH397" t="s">
        <v>3</v>
      </c>
      <c r="DI397" t="s">
        <v>134</v>
      </c>
      <c r="DJ397" t="s">
        <v>133</v>
      </c>
      <c r="DK397" t="s">
        <v>3</v>
      </c>
      <c r="DL397" t="s">
        <v>3</v>
      </c>
      <c r="DM397" t="s">
        <v>3</v>
      </c>
      <c r="DN397">
        <v>0</v>
      </c>
      <c r="DO397">
        <v>0</v>
      </c>
      <c r="DP397">
        <v>1</v>
      </c>
      <c r="DQ397">
        <v>1</v>
      </c>
      <c r="DU397">
        <v>1013</v>
      </c>
      <c r="DV397" t="s">
        <v>220</v>
      </c>
      <c r="DW397" t="s">
        <v>220</v>
      </c>
      <c r="DX397">
        <v>1</v>
      </c>
      <c r="DZ397" t="s">
        <v>3</v>
      </c>
      <c r="EA397" t="s">
        <v>3</v>
      </c>
      <c r="EB397" t="s">
        <v>3</v>
      </c>
      <c r="EC397" t="s">
        <v>3</v>
      </c>
      <c r="EE397">
        <v>29085536</v>
      </c>
      <c r="EF397">
        <v>2</v>
      </c>
      <c r="EG397" t="s">
        <v>135</v>
      </c>
      <c r="EH397">
        <v>0</v>
      </c>
      <c r="EI397" t="s">
        <v>3</v>
      </c>
      <c r="EJ397">
        <v>1</v>
      </c>
      <c r="EK397">
        <v>15001</v>
      </c>
      <c r="EL397" t="s">
        <v>151</v>
      </c>
      <c r="EM397" t="s">
        <v>152</v>
      </c>
      <c r="EO397" t="s">
        <v>3</v>
      </c>
      <c r="EQ397">
        <v>0</v>
      </c>
      <c r="ER397">
        <v>7084.13</v>
      </c>
      <c r="ES397">
        <v>6563.27</v>
      </c>
      <c r="ET397">
        <v>1.18</v>
      </c>
      <c r="EU397">
        <v>0.14000000000000001</v>
      </c>
      <c r="EV397">
        <v>519.67999999999995</v>
      </c>
      <c r="EW397">
        <v>55.94</v>
      </c>
      <c r="EX397">
        <v>0.01</v>
      </c>
      <c r="EY397">
        <v>0</v>
      </c>
      <c r="FQ397">
        <v>0</v>
      </c>
      <c r="FR397">
        <f t="shared" si="319"/>
        <v>0</v>
      </c>
      <c r="FS397">
        <v>0</v>
      </c>
      <c r="FT397" t="s">
        <v>139</v>
      </c>
      <c r="FU397" t="s">
        <v>25</v>
      </c>
      <c r="FV397" t="s">
        <v>25</v>
      </c>
      <c r="FW397" t="s">
        <v>26</v>
      </c>
      <c r="FX397">
        <v>94.5</v>
      </c>
      <c r="FY397">
        <v>46.75</v>
      </c>
      <c r="GA397" t="s">
        <v>3</v>
      </c>
      <c r="GD397">
        <v>1</v>
      </c>
      <c r="GF397">
        <v>797186164</v>
      </c>
      <c r="GG397">
        <v>2</v>
      </c>
      <c r="GH397">
        <v>1</v>
      </c>
      <c r="GI397">
        <v>2</v>
      </c>
      <c r="GJ397">
        <v>0</v>
      </c>
      <c r="GK397">
        <v>0</v>
      </c>
      <c r="GL397">
        <f t="shared" si="320"/>
        <v>0</v>
      </c>
      <c r="GM397">
        <f t="shared" si="321"/>
        <v>22618.09</v>
      </c>
      <c r="GN397">
        <f t="shared" si="322"/>
        <v>22618.09</v>
      </c>
      <c r="GO397">
        <f t="shared" si="323"/>
        <v>0</v>
      </c>
      <c r="GP397">
        <f t="shared" si="324"/>
        <v>0</v>
      </c>
      <c r="GR397">
        <v>0</v>
      </c>
      <c r="GS397">
        <v>3</v>
      </c>
      <c r="GT397">
        <v>0</v>
      </c>
      <c r="GU397" t="s">
        <v>3</v>
      </c>
      <c r="GV397">
        <f t="shared" si="325"/>
        <v>0</v>
      </c>
      <c r="GW397">
        <v>1</v>
      </c>
      <c r="GX397">
        <f t="shared" si="326"/>
        <v>0</v>
      </c>
      <c r="HA397">
        <v>0</v>
      </c>
      <c r="HB397">
        <v>0</v>
      </c>
      <c r="HC397">
        <f t="shared" si="327"/>
        <v>0</v>
      </c>
      <c r="HE397" t="s">
        <v>3</v>
      </c>
      <c r="HF397" t="s">
        <v>3</v>
      </c>
      <c r="HM397" t="s">
        <v>3</v>
      </c>
      <c r="IK397">
        <v>0</v>
      </c>
    </row>
    <row r="398" spans="1:245">
      <c r="A398">
        <v>17</v>
      </c>
      <c r="B398">
        <v>1</v>
      </c>
      <c r="C398">
        <f>ROW(SmtRes!A463)</f>
        <v>463</v>
      </c>
      <c r="D398">
        <f>ROW(EtalonRes!A444)</f>
        <v>444</v>
      </c>
      <c r="E398" t="s">
        <v>217</v>
      </c>
      <c r="F398" t="s">
        <v>223</v>
      </c>
      <c r="G398" t="s">
        <v>224</v>
      </c>
      <c r="H398" t="s">
        <v>58</v>
      </c>
      <c r="I398">
        <f>ROUND(3/100,9)</f>
        <v>0.03</v>
      </c>
      <c r="J398">
        <v>0</v>
      </c>
      <c r="K398">
        <f>ROUND(3/100,9)</f>
        <v>0.03</v>
      </c>
      <c r="O398">
        <f t="shared" si="291"/>
        <v>314.92</v>
      </c>
      <c r="P398">
        <f t="shared" si="292"/>
        <v>13.57</v>
      </c>
      <c r="Q398">
        <f t="shared" si="293"/>
        <v>1.56</v>
      </c>
      <c r="R398">
        <f t="shared" si="294"/>
        <v>0.41</v>
      </c>
      <c r="S398">
        <f t="shared" si="295"/>
        <v>299.79000000000002</v>
      </c>
      <c r="T398">
        <f t="shared" si="296"/>
        <v>0</v>
      </c>
      <c r="U398">
        <f t="shared" si="297"/>
        <v>0.91439999999999999</v>
      </c>
      <c r="V398">
        <f t="shared" si="298"/>
        <v>8.9999999999999998E-4</v>
      </c>
      <c r="W398">
        <f t="shared" si="299"/>
        <v>0</v>
      </c>
      <c r="X398">
        <f t="shared" si="300"/>
        <v>243.16</v>
      </c>
      <c r="Y398">
        <f t="shared" si="301"/>
        <v>156.1</v>
      </c>
      <c r="AA398">
        <v>35863109</v>
      </c>
      <c r="AB398">
        <f t="shared" si="302"/>
        <v>371.42</v>
      </c>
      <c r="AC398">
        <f t="shared" si="303"/>
        <v>63.28</v>
      </c>
      <c r="AD398">
        <f t="shared" ref="AD398:AD404" si="330">ROUND((((ET398)-(EU398))+AE398),2)</f>
        <v>5.78</v>
      </c>
      <c r="AE398">
        <f t="shared" ref="AE398:AF404" si="331">ROUND((EU398),2)</f>
        <v>0.41</v>
      </c>
      <c r="AF398">
        <f t="shared" si="331"/>
        <v>302.36</v>
      </c>
      <c r="AG398">
        <f t="shared" si="305"/>
        <v>0</v>
      </c>
      <c r="AH398">
        <f t="shared" ref="AH398:AI404" si="332">(EW398)</f>
        <v>30.48</v>
      </c>
      <c r="AI398">
        <f t="shared" si="332"/>
        <v>0.03</v>
      </c>
      <c r="AJ398">
        <f t="shared" si="307"/>
        <v>0</v>
      </c>
      <c r="AK398">
        <v>371.42</v>
      </c>
      <c r="AL398">
        <v>63.28</v>
      </c>
      <c r="AM398">
        <v>5.78</v>
      </c>
      <c r="AN398">
        <v>0.41</v>
      </c>
      <c r="AO398">
        <v>302.36</v>
      </c>
      <c r="AP398">
        <v>0</v>
      </c>
      <c r="AQ398">
        <v>30.48</v>
      </c>
      <c r="AR398">
        <v>0.03</v>
      </c>
      <c r="AS398">
        <v>0</v>
      </c>
      <c r="AT398">
        <v>81</v>
      </c>
      <c r="AU398">
        <v>52</v>
      </c>
      <c r="AV398">
        <v>1</v>
      </c>
      <c r="AW398">
        <v>1</v>
      </c>
      <c r="AZ398">
        <v>1</v>
      </c>
      <c r="BA398">
        <v>33.049999999999997</v>
      </c>
      <c r="BB398">
        <v>9.01</v>
      </c>
      <c r="BC398">
        <v>7.15</v>
      </c>
      <c r="BD398" t="s">
        <v>3</v>
      </c>
      <c r="BE398" t="s">
        <v>3</v>
      </c>
      <c r="BF398" t="s">
        <v>3</v>
      </c>
      <c r="BG398" t="s">
        <v>3</v>
      </c>
      <c r="BH398">
        <v>0</v>
      </c>
      <c r="BI398">
        <v>2</v>
      </c>
      <c r="BJ398" t="s">
        <v>225</v>
      </c>
      <c r="BM398">
        <v>108001</v>
      </c>
      <c r="BN398">
        <v>0</v>
      </c>
      <c r="BO398" t="s">
        <v>223</v>
      </c>
      <c r="BP398">
        <v>1</v>
      </c>
      <c r="BQ398">
        <v>3</v>
      </c>
      <c r="BR398">
        <v>0</v>
      </c>
      <c r="BS398">
        <v>33.049999999999997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3</v>
      </c>
      <c r="BZ398">
        <v>95</v>
      </c>
      <c r="CA398">
        <v>65</v>
      </c>
      <c r="CB398" t="s">
        <v>3</v>
      </c>
      <c r="CE398">
        <v>0</v>
      </c>
      <c r="CF398">
        <v>0</v>
      </c>
      <c r="CG398">
        <v>0</v>
      </c>
      <c r="CM398">
        <v>0</v>
      </c>
      <c r="CN398" t="s">
        <v>3</v>
      </c>
      <c r="CO398">
        <v>0</v>
      </c>
      <c r="CP398">
        <f t="shared" si="308"/>
        <v>314.92</v>
      </c>
      <c r="CQ398">
        <f t="shared" si="309"/>
        <v>452.45200000000006</v>
      </c>
      <c r="CR398">
        <f t="shared" si="310"/>
        <v>52.077800000000003</v>
      </c>
      <c r="CS398">
        <f t="shared" si="311"/>
        <v>13.550499999999998</v>
      </c>
      <c r="CT398">
        <f t="shared" si="312"/>
        <v>9992.9979999999996</v>
      </c>
      <c r="CU398">
        <f t="shared" si="313"/>
        <v>0</v>
      </c>
      <c r="CV398">
        <f t="shared" si="314"/>
        <v>30.48</v>
      </c>
      <c r="CW398">
        <f t="shared" si="315"/>
        <v>0.03</v>
      </c>
      <c r="CX398">
        <f t="shared" si="316"/>
        <v>0</v>
      </c>
      <c r="CY398">
        <f t="shared" si="317"/>
        <v>243.16200000000003</v>
      </c>
      <c r="CZ398">
        <f t="shared" si="318"/>
        <v>156.10400000000001</v>
      </c>
      <c r="DC398" t="s">
        <v>3</v>
      </c>
      <c r="DD398" t="s">
        <v>3</v>
      </c>
      <c r="DE398" t="s">
        <v>3</v>
      </c>
      <c r="DF398" t="s">
        <v>3</v>
      </c>
      <c r="DG398" t="s">
        <v>3</v>
      </c>
      <c r="DH398" t="s">
        <v>3</v>
      </c>
      <c r="DI398" t="s">
        <v>3</v>
      </c>
      <c r="DJ398" t="s">
        <v>3</v>
      </c>
      <c r="DK398" t="s">
        <v>3</v>
      </c>
      <c r="DL398" t="s">
        <v>3</v>
      </c>
      <c r="DM398" t="s">
        <v>3</v>
      </c>
      <c r="DN398">
        <v>0</v>
      </c>
      <c r="DO398">
        <v>0</v>
      </c>
      <c r="DP398">
        <v>1</v>
      </c>
      <c r="DQ398">
        <v>1</v>
      </c>
      <c r="DU398">
        <v>1010</v>
      </c>
      <c r="DV398" t="s">
        <v>58</v>
      </c>
      <c r="DW398" t="s">
        <v>58</v>
      </c>
      <c r="DX398">
        <v>100</v>
      </c>
      <c r="DZ398" t="s">
        <v>3</v>
      </c>
      <c r="EA398" t="s">
        <v>3</v>
      </c>
      <c r="EB398" t="s">
        <v>3</v>
      </c>
      <c r="EC398" t="s">
        <v>3</v>
      </c>
      <c r="EE398">
        <v>29085386</v>
      </c>
      <c r="EF398">
        <v>3</v>
      </c>
      <c r="EG398" t="s">
        <v>226</v>
      </c>
      <c r="EH398">
        <v>0</v>
      </c>
      <c r="EI398" t="s">
        <v>3</v>
      </c>
      <c r="EJ398">
        <v>2</v>
      </c>
      <c r="EK398">
        <v>108001</v>
      </c>
      <c r="EL398" t="s">
        <v>227</v>
      </c>
      <c r="EM398" t="s">
        <v>228</v>
      </c>
      <c r="EO398" t="s">
        <v>3</v>
      </c>
      <c r="EQ398">
        <v>0</v>
      </c>
      <c r="ER398">
        <v>371.42</v>
      </c>
      <c r="ES398">
        <v>63.28</v>
      </c>
      <c r="ET398">
        <v>5.78</v>
      </c>
      <c r="EU398">
        <v>0.41</v>
      </c>
      <c r="EV398">
        <v>302.36</v>
      </c>
      <c r="EW398">
        <v>30.48</v>
      </c>
      <c r="EX398">
        <v>0.03</v>
      </c>
      <c r="EY398">
        <v>0</v>
      </c>
      <c r="FQ398">
        <v>0</v>
      </c>
      <c r="FR398">
        <f t="shared" si="319"/>
        <v>0</v>
      </c>
      <c r="FS398">
        <v>0</v>
      </c>
      <c r="FV398" t="s">
        <v>25</v>
      </c>
      <c r="FW398" t="s">
        <v>26</v>
      </c>
      <c r="FX398">
        <v>95</v>
      </c>
      <c r="FY398">
        <v>65</v>
      </c>
      <c r="GA398" t="s">
        <v>3</v>
      </c>
      <c r="GD398">
        <v>1</v>
      </c>
      <c r="GF398">
        <v>-1627028948</v>
      </c>
      <c r="GG398">
        <v>2</v>
      </c>
      <c r="GH398">
        <v>1</v>
      </c>
      <c r="GI398">
        <v>2</v>
      </c>
      <c r="GJ398">
        <v>0</v>
      </c>
      <c r="GK398">
        <v>0</v>
      </c>
      <c r="GL398">
        <f t="shared" si="320"/>
        <v>0</v>
      </c>
      <c r="GM398">
        <f t="shared" si="321"/>
        <v>714.18</v>
      </c>
      <c r="GN398">
        <f t="shared" si="322"/>
        <v>0</v>
      </c>
      <c r="GO398">
        <f t="shared" si="323"/>
        <v>714.18</v>
      </c>
      <c r="GP398">
        <f t="shared" si="324"/>
        <v>0</v>
      </c>
      <c r="GR398">
        <v>0</v>
      </c>
      <c r="GS398">
        <v>3</v>
      </c>
      <c r="GT398">
        <v>0</v>
      </c>
      <c r="GU398" t="s">
        <v>3</v>
      </c>
      <c r="GV398">
        <f t="shared" si="325"/>
        <v>0</v>
      </c>
      <c r="GW398">
        <v>1</v>
      </c>
      <c r="GX398">
        <f t="shared" si="326"/>
        <v>0</v>
      </c>
      <c r="HA398">
        <v>0</v>
      </c>
      <c r="HB398">
        <v>0</v>
      </c>
      <c r="HC398">
        <f t="shared" si="327"/>
        <v>0</v>
      </c>
      <c r="HE398" t="s">
        <v>3</v>
      </c>
      <c r="HF398" t="s">
        <v>3</v>
      </c>
      <c r="HM398" t="s">
        <v>3</v>
      </c>
      <c r="IK398">
        <v>0</v>
      </c>
    </row>
    <row r="399" spans="1:245">
      <c r="A399">
        <v>18</v>
      </c>
      <c r="B399">
        <v>1</v>
      </c>
      <c r="C399">
        <v>461</v>
      </c>
      <c r="E399" t="s">
        <v>279</v>
      </c>
      <c r="F399" t="s">
        <v>230</v>
      </c>
      <c r="G399" t="s">
        <v>231</v>
      </c>
      <c r="H399" t="s">
        <v>232</v>
      </c>
      <c r="I399">
        <f>I398*J399</f>
        <v>3.0000000000000001E-3</v>
      </c>
      <c r="J399">
        <v>0.1</v>
      </c>
      <c r="K399">
        <v>0.1</v>
      </c>
      <c r="O399">
        <f t="shared" si="291"/>
        <v>15.35</v>
      </c>
      <c r="P399">
        <f t="shared" si="292"/>
        <v>15.35</v>
      </c>
      <c r="Q399">
        <f t="shared" si="293"/>
        <v>0</v>
      </c>
      <c r="R399">
        <f t="shared" si="294"/>
        <v>0</v>
      </c>
      <c r="S399">
        <f t="shared" si="295"/>
        <v>0</v>
      </c>
      <c r="T399">
        <f t="shared" si="296"/>
        <v>0</v>
      </c>
      <c r="U399">
        <f t="shared" si="297"/>
        <v>0</v>
      </c>
      <c r="V399">
        <f t="shared" si="298"/>
        <v>0</v>
      </c>
      <c r="W399">
        <f t="shared" si="299"/>
        <v>0.06</v>
      </c>
      <c r="X399">
        <f t="shared" si="300"/>
        <v>0</v>
      </c>
      <c r="Y399">
        <f t="shared" si="301"/>
        <v>0</v>
      </c>
      <c r="AA399">
        <v>35863109</v>
      </c>
      <c r="AB399">
        <f t="shared" si="302"/>
        <v>1998.42</v>
      </c>
      <c r="AC399">
        <f t="shared" si="303"/>
        <v>1998.42</v>
      </c>
      <c r="AD399">
        <f t="shared" si="330"/>
        <v>0</v>
      </c>
      <c r="AE399">
        <f t="shared" si="331"/>
        <v>0</v>
      </c>
      <c r="AF399">
        <f t="shared" si="331"/>
        <v>0</v>
      </c>
      <c r="AG399">
        <f t="shared" si="305"/>
        <v>0</v>
      </c>
      <c r="AH399">
        <f t="shared" si="332"/>
        <v>0</v>
      </c>
      <c r="AI399">
        <f t="shared" si="332"/>
        <v>0</v>
      </c>
      <c r="AJ399">
        <f t="shared" si="307"/>
        <v>19.399999999999999</v>
      </c>
      <c r="AK399">
        <v>1998.42</v>
      </c>
      <c r="AL399">
        <v>1998.42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19.399999999999999</v>
      </c>
      <c r="AT399">
        <v>0</v>
      </c>
      <c r="AU399">
        <v>0</v>
      </c>
      <c r="AV399">
        <v>1</v>
      </c>
      <c r="AW399">
        <v>1</v>
      </c>
      <c r="AZ399">
        <v>1</v>
      </c>
      <c r="BA399">
        <v>1</v>
      </c>
      <c r="BB399">
        <v>1</v>
      </c>
      <c r="BC399">
        <v>2.56</v>
      </c>
      <c r="BD399" t="s">
        <v>3</v>
      </c>
      <c r="BE399" t="s">
        <v>3</v>
      </c>
      <c r="BF399" t="s">
        <v>3</v>
      </c>
      <c r="BG399" t="s">
        <v>3</v>
      </c>
      <c r="BH399">
        <v>3</v>
      </c>
      <c r="BI399">
        <v>2</v>
      </c>
      <c r="BJ399" t="s">
        <v>233</v>
      </c>
      <c r="BM399">
        <v>500002</v>
      </c>
      <c r="BN399">
        <v>0</v>
      </c>
      <c r="BO399" t="s">
        <v>230</v>
      </c>
      <c r="BP399">
        <v>1</v>
      </c>
      <c r="BQ399">
        <v>12</v>
      </c>
      <c r="BR399">
        <v>0</v>
      </c>
      <c r="BS399">
        <v>1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3</v>
      </c>
      <c r="BZ399">
        <v>0</v>
      </c>
      <c r="CA399">
        <v>0</v>
      </c>
      <c r="CB399" t="s">
        <v>3</v>
      </c>
      <c r="CE399">
        <v>0</v>
      </c>
      <c r="CF399">
        <v>0</v>
      </c>
      <c r="CG399">
        <v>0</v>
      </c>
      <c r="CM399">
        <v>0</v>
      </c>
      <c r="CN399" t="s">
        <v>3</v>
      </c>
      <c r="CO399">
        <v>0</v>
      </c>
      <c r="CP399">
        <f t="shared" si="308"/>
        <v>15.35</v>
      </c>
      <c r="CQ399">
        <f t="shared" si="309"/>
        <v>5115.9552000000003</v>
      </c>
      <c r="CR399">
        <f t="shared" si="310"/>
        <v>0</v>
      </c>
      <c r="CS399">
        <f t="shared" si="311"/>
        <v>0</v>
      </c>
      <c r="CT399">
        <f t="shared" si="312"/>
        <v>0</v>
      </c>
      <c r="CU399">
        <f t="shared" si="313"/>
        <v>0</v>
      </c>
      <c r="CV399">
        <f t="shared" si="314"/>
        <v>0</v>
      </c>
      <c r="CW399">
        <f t="shared" si="315"/>
        <v>0</v>
      </c>
      <c r="CX399">
        <f t="shared" si="316"/>
        <v>19.399999999999999</v>
      </c>
      <c r="CY399">
        <f t="shared" si="317"/>
        <v>0</v>
      </c>
      <c r="CZ399">
        <f t="shared" si="318"/>
        <v>0</v>
      </c>
      <c r="DC399" t="s">
        <v>3</v>
      </c>
      <c r="DD399" t="s">
        <v>3</v>
      </c>
      <c r="DE399" t="s">
        <v>3</v>
      </c>
      <c r="DF399" t="s">
        <v>3</v>
      </c>
      <c r="DG399" t="s">
        <v>3</v>
      </c>
      <c r="DH399" t="s">
        <v>3</v>
      </c>
      <c r="DI399" t="s">
        <v>3</v>
      </c>
      <c r="DJ399" t="s">
        <v>3</v>
      </c>
      <c r="DK399" t="s">
        <v>3</v>
      </c>
      <c r="DL399" t="s">
        <v>3</v>
      </c>
      <c r="DM399" t="s">
        <v>3</v>
      </c>
      <c r="DN399">
        <v>0</v>
      </c>
      <c r="DO399">
        <v>0</v>
      </c>
      <c r="DP399">
        <v>1</v>
      </c>
      <c r="DQ399">
        <v>1</v>
      </c>
      <c r="DU399">
        <v>1010</v>
      </c>
      <c r="DV399" t="s">
        <v>232</v>
      </c>
      <c r="DW399" t="s">
        <v>232</v>
      </c>
      <c r="DX399">
        <v>1000</v>
      </c>
      <c r="DZ399" t="s">
        <v>3</v>
      </c>
      <c r="EA399" t="s">
        <v>3</v>
      </c>
      <c r="EB399" t="s">
        <v>3</v>
      </c>
      <c r="EC399" t="s">
        <v>3</v>
      </c>
      <c r="EE399">
        <v>29085444</v>
      </c>
      <c r="EF399">
        <v>12</v>
      </c>
      <c r="EG399" t="s">
        <v>32</v>
      </c>
      <c r="EH399">
        <v>0</v>
      </c>
      <c r="EI399" t="s">
        <v>3</v>
      </c>
      <c r="EJ399">
        <v>2</v>
      </c>
      <c r="EK399">
        <v>500002</v>
      </c>
      <c r="EL399" t="s">
        <v>33</v>
      </c>
      <c r="EM399" t="s">
        <v>34</v>
      </c>
      <c r="EO399" t="s">
        <v>3</v>
      </c>
      <c r="EQ399">
        <v>0</v>
      </c>
      <c r="ER399">
        <v>1998.42</v>
      </c>
      <c r="ES399">
        <v>1998.42</v>
      </c>
      <c r="ET399">
        <v>0</v>
      </c>
      <c r="EU399">
        <v>0</v>
      </c>
      <c r="EV399">
        <v>0</v>
      </c>
      <c r="EW399">
        <v>0</v>
      </c>
      <c r="EX399">
        <v>0</v>
      </c>
      <c r="FQ399">
        <v>0</v>
      </c>
      <c r="FR399">
        <f t="shared" si="319"/>
        <v>0</v>
      </c>
      <c r="FS399">
        <v>0</v>
      </c>
      <c r="FX399">
        <v>0</v>
      </c>
      <c r="FY399">
        <v>0</v>
      </c>
      <c r="GA399" t="s">
        <v>3</v>
      </c>
      <c r="GD399">
        <v>1</v>
      </c>
      <c r="GF399">
        <v>-1152774928</v>
      </c>
      <c r="GG399">
        <v>2</v>
      </c>
      <c r="GH399">
        <v>1</v>
      </c>
      <c r="GI399">
        <v>2</v>
      </c>
      <c r="GJ399">
        <v>0</v>
      </c>
      <c r="GK399">
        <v>0</v>
      </c>
      <c r="GL399">
        <f t="shared" si="320"/>
        <v>0</v>
      </c>
      <c r="GM399">
        <f t="shared" si="321"/>
        <v>15.35</v>
      </c>
      <c r="GN399">
        <f t="shared" si="322"/>
        <v>0</v>
      </c>
      <c r="GO399">
        <f t="shared" si="323"/>
        <v>15.35</v>
      </c>
      <c r="GP399">
        <f t="shared" si="324"/>
        <v>0</v>
      </c>
      <c r="GR399">
        <v>0</v>
      </c>
      <c r="GS399">
        <v>3</v>
      </c>
      <c r="GT399">
        <v>0</v>
      </c>
      <c r="GU399" t="s">
        <v>3</v>
      </c>
      <c r="GV399">
        <f t="shared" si="325"/>
        <v>0</v>
      </c>
      <c r="GW399">
        <v>1</v>
      </c>
      <c r="GX399">
        <f t="shared" si="326"/>
        <v>0</v>
      </c>
      <c r="HA399">
        <v>0</v>
      </c>
      <c r="HB399">
        <v>0</v>
      </c>
      <c r="HC399">
        <f t="shared" si="327"/>
        <v>0</v>
      </c>
      <c r="HE399" t="s">
        <v>3</v>
      </c>
      <c r="HF399" t="s">
        <v>3</v>
      </c>
      <c r="HM399" t="s">
        <v>3</v>
      </c>
      <c r="IK399">
        <v>0</v>
      </c>
    </row>
    <row r="400" spans="1:245">
      <c r="A400">
        <v>18</v>
      </c>
      <c r="B400">
        <v>1</v>
      </c>
      <c r="C400">
        <v>459</v>
      </c>
      <c r="E400" t="s">
        <v>280</v>
      </c>
      <c r="F400" t="s">
        <v>235</v>
      </c>
      <c r="G400" t="s">
        <v>236</v>
      </c>
      <c r="H400" t="s">
        <v>237</v>
      </c>
      <c r="I400">
        <f>I398*J400</f>
        <v>2</v>
      </c>
      <c r="J400">
        <v>66.666666666666671</v>
      </c>
      <c r="K400">
        <v>66.666667000000004</v>
      </c>
      <c r="O400">
        <f t="shared" si="291"/>
        <v>105</v>
      </c>
      <c r="P400">
        <f t="shared" si="292"/>
        <v>105</v>
      </c>
      <c r="Q400">
        <f t="shared" si="293"/>
        <v>0</v>
      </c>
      <c r="R400">
        <f t="shared" si="294"/>
        <v>0</v>
      </c>
      <c r="S400">
        <f t="shared" si="295"/>
        <v>0</v>
      </c>
      <c r="T400">
        <f t="shared" si="296"/>
        <v>0</v>
      </c>
      <c r="U400">
        <f t="shared" si="297"/>
        <v>0</v>
      </c>
      <c r="V400">
        <f t="shared" si="298"/>
        <v>0</v>
      </c>
      <c r="W400">
        <f t="shared" si="299"/>
        <v>0.14000000000000001</v>
      </c>
      <c r="X400">
        <f t="shared" si="300"/>
        <v>0</v>
      </c>
      <c r="Y400">
        <f t="shared" si="301"/>
        <v>0</v>
      </c>
      <c r="AA400">
        <v>35863109</v>
      </c>
      <c r="AB400">
        <f t="shared" si="302"/>
        <v>7.62</v>
      </c>
      <c r="AC400">
        <f t="shared" si="303"/>
        <v>7.62</v>
      </c>
      <c r="AD400">
        <f t="shared" si="330"/>
        <v>0</v>
      </c>
      <c r="AE400">
        <f t="shared" si="331"/>
        <v>0</v>
      </c>
      <c r="AF400">
        <f t="shared" si="331"/>
        <v>0</v>
      </c>
      <c r="AG400">
        <f t="shared" si="305"/>
        <v>0</v>
      </c>
      <c r="AH400">
        <f t="shared" si="332"/>
        <v>0</v>
      </c>
      <c r="AI400">
        <f t="shared" si="332"/>
        <v>0</v>
      </c>
      <c r="AJ400">
        <f t="shared" si="307"/>
        <v>7.0000000000000007E-2</v>
      </c>
      <c r="AK400">
        <v>7.62</v>
      </c>
      <c r="AL400">
        <v>7.62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7.0000000000000007E-2</v>
      </c>
      <c r="AT400">
        <v>0</v>
      </c>
      <c r="AU400">
        <v>0</v>
      </c>
      <c r="AV400">
        <v>1</v>
      </c>
      <c r="AW400">
        <v>1</v>
      </c>
      <c r="AZ400">
        <v>1</v>
      </c>
      <c r="BA400">
        <v>1</v>
      </c>
      <c r="BB400">
        <v>1</v>
      </c>
      <c r="BC400">
        <v>6.89</v>
      </c>
      <c r="BD400" t="s">
        <v>3</v>
      </c>
      <c r="BE400" t="s">
        <v>3</v>
      </c>
      <c r="BF400" t="s">
        <v>3</v>
      </c>
      <c r="BG400" t="s">
        <v>3</v>
      </c>
      <c r="BH400">
        <v>3</v>
      </c>
      <c r="BI400">
        <v>2</v>
      </c>
      <c r="BJ400" t="s">
        <v>238</v>
      </c>
      <c r="BM400">
        <v>500002</v>
      </c>
      <c r="BN400">
        <v>0</v>
      </c>
      <c r="BO400" t="s">
        <v>235</v>
      </c>
      <c r="BP400">
        <v>1</v>
      </c>
      <c r="BQ400">
        <v>12</v>
      </c>
      <c r="BR400">
        <v>0</v>
      </c>
      <c r="BS400">
        <v>1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0</v>
      </c>
      <c r="CA400">
        <v>0</v>
      </c>
      <c r="CB400" t="s">
        <v>3</v>
      </c>
      <c r="CE400">
        <v>0</v>
      </c>
      <c r="CF400">
        <v>0</v>
      </c>
      <c r="CG400">
        <v>0</v>
      </c>
      <c r="CM400">
        <v>0</v>
      </c>
      <c r="CN400" t="s">
        <v>3</v>
      </c>
      <c r="CO400">
        <v>0</v>
      </c>
      <c r="CP400">
        <f t="shared" si="308"/>
        <v>105</v>
      </c>
      <c r="CQ400">
        <f t="shared" si="309"/>
        <v>52.501799999999996</v>
      </c>
      <c r="CR400">
        <f t="shared" si="310"/>
        <v>0</v>
      </c>
      <c r="CS400">
        <f t="shared" si="311"/>
        <v>0</v>
      </c>
      <c r="CT400">
        <f t="shared" si="312"/>
        <v>0</v>
      </c>
      <c r="CU400">
        <f t="shared" si="313"/>
        <v>0</v>
      </c>
      <c r="CV400">
        <f t="shared" si="314"/>
        <v>0</v>
      </c>
      <c r="CW400">
        <f t="shared" si="315"/>
        <v>0</v>
      </c>
      <c r="CX400">
        <f t="shared" si="316"/>
        <v>7.0000000000000007E-2</v>
      </c>
      <c r="CY400">
        <f t="shared" si="317"/>
        <v>0</v>
      </c>
      <c r="CZ400">
        <f t="shared" si="318"/>
        <v>0</v>
      </c>
      <c r="DC400" t="s">
        <v>3</v>
      </c>
      <c r="DD400" t="s">
        <v>3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0</v>
      </c>
      <c r="DO400">
        <v>0</v>
      </c>
      <c r="DP400">
        <v>1</v>
      </c>
      <c r="DQ400">
        <v>1</v>
      </c>
      <c r="DU400">
        <v>1010</v>
      </c>
      <c r="DV400" t="s">
        <v>237</v>
      </c>
      <c r="DW400" t="s">
        <v>237</v>
      </c>
      <c r="DX400">
        <v>1</v>
      </c>
      <c r="DZ400" t="s">
        <v>3</v>
      </c>
      <c r="EA400" t="s">
        <v>3</v>
      </c>
      <c r="EB400" t="s">
        <v>3</v>
      </c>
      <c r="EC400" t="s">
        <v>3</v>
      </c>
      <c r="EE400">
        <v>29085444</v>
      </c>
      <c r="EF400">
        <v>12</v>
      </c>
      <c r="EG400" t="s">
        <v>32</v>
      </c>
      <c r="EH400">
        <v>0</v>
      </c>
      <c r="EI400" t="s">
        <v>3</v>
      </c>
      <c r="EJ400">
        <v>2</v>
      </c>
      <c r="EK400">
        <v>500002</v>
      </c>
      <c r="EL400" t="s">
        <v>33</v>
      </c>
      <c r="EM400" t="s">
        <v>34</v>
      </c>
      <c r="EO400" t="s">
        <v>3</v>
      </c>
      <c r="EQ400">
        <v>0</v>
      </c>
      <c r="ER400">
        <v>7.62</v>
      </c>
      <c r="ES400">
        <v>7.62</v>
      </c>
      <c r="ET400">
        <v>0</v>
      </c>
      <c r="EU400">
        <v>0</v>
      </c>
      <c r="EV400">
        <v>0</v>
      </c>
      <c r="EW400">
        <v>0</v>
      </c>
      <c r="EX400">
        <v>0</v>
      </c>
      <c r="FQ400">
        <v>0</v>
      </c>
      <c r="FR400">
        <f t="shared" si="319"/>
        <v>0</v>
      </c>
      <c r="FS400">
        <v>0</v>
      </c>
      <c r="FX400">
        <v>0</v>
      </c>
      <c r="FY400">
        <v>0</v>
      </c>
      <c r="GA400" t="s">
        <v>3</v>
      </c>
      <c r="GD400">
        <v>1</v>
      </c>
      <c r="GF400">
        <v>-652224790</v>
      </c>
      <c r="GG400">
        <v>2</v>
      </c>
      <c r="GH400">
        <v>1</v>
      </c>
      <c r="GI400">
        <v>2</v>
      </c>
      <c r="GJ400">
        <v>0</v>
      </c>
      <c r="GK400">
        <v>0</v>
      </c>
      <c r="GL400">
        <f t="shared" si="320"/>
        <v>0</v>
      </c>
      <c r="GM400">
        <f t="shared" si="321"/>
        <v>105</v>
      </c>
      <c r="GN400">
        <f t="shared" si="322"/>
        <v>0</v>
      </c>
      <c r="GO400">
        <f t="shared" si="323"/>
        <v>105</v>
      </c>
      <c r="GP400">
        <f t="shared" si="324"/>
        <v>0</v>
      </c>
      <c r="GR400">
        <v>0</v>
      </c>
      <c r="GS400">
        <v>3</v>
      </c>
      <c r="GT400">
        <v>0</v>
      </c>
      <c r="GU400" t="s">
        <v>3</v>
      </c>
      <c r="GV400">
        <f t="shared" si="325"/>
        <v>0</v>
      </c>
      <c r="GW400">
        <v>1</v>
      </c>
      <c r="GX400">
        <f t="shared" si="326"/>
        <v>0</v>
      </c>
      <c r="HA400">
        <v>0</v>
      </c>
      <c r="HB400">
        <v>0</v>
      </c>
      <c r="HC400">
        <f t="shared" si="327"/>
        <v>0</v>
      </c>
      <c r="HE400" t="s">
        <v>3</v>
      </c>
      <c r="HF400" t="s">
        <v>3</v>
      </c>
      <c r="HM400" t="s">
        <v>3</v>
      </c>
      <c r="IK400">
        <v>0</v>
      </c>
    </row>
    <row r="401" spans="1:245">
      <c r="A401">
        <v>18</v>
      </c>
      <c r="B401">
        <v>1</v>
      </c>
      <c r="C401">
        <v>460</v>
      </c>
      <c r="E401" t="s">
        <v>281</v>
      </c>
      <c r="F401" t="s">
        <v>240</v>
      </c>
      <c r="G401" t="s">
        <v>241</v>
      </c>
      <c r="H401" t="s">
        <v>237</v>
      </c>
      <c r="I401">
        <f>I398*J401</f>
        <v>1</v>
      </c>
      <c r="J401">
        <v>33.333333333333336</v>
      </c>
      <c r="K401">
        <v>33.333333000000003</v>
      </c>
      <c r="O401">
        <f t="shared" si="291"/>
        <v>76.59</v>
      </c>
      <c r="P401">
        <f t="shared" si="292"/>
        <v>76.59</v>
      </c>
      <c r="Q401">
        <f t="shared" si="293"/>
        <v>0</v>
      </c>
      <c r="R401">
        <f t="shared" si="294"/>
        <v>0</v>
      </c>
      <c r="S401">
        <f t="shared" si="295"/>
        <v>0</v>
      </c>
      <c r="T401">
        <f t="shared" si="296"/>
        <v>0</v>
      </c>
      <c r="U401">
        <f t="shared" si="297"/>
        <v>0</v>
      </c>
      <c r="V401">
        <f t="shared" si="298"/>
        <v>0</v>
      </c>
      <c r="W401">
        <f t="shared" si="299"/>
        <v>0.09</v>
      </c>
      <c r="X401">
        <f t="shared" si="300"/>
        <v>0</v>
      </c>
      <c r="Y401">
        <f t="shared" si="301"/>
        <v>0</v>
      </c>
      <c r="AA401">
        <v>35863109</v>
      </c>
      <c r="AB401">
        <f t="shared" si="302"/>
        <v>9.01</v>
      </c>
      <c r="AC401">
        <f t="shared" si="303"/>
        <v>9.01</v>
      </c>
      <c r="AD401">
        <f t="shared" si="330"/>
        <v>0</v>
      </c>
      <c r="AE401">
        <f t="shared" si="331"/>
        <v>0</v>
      </c>
      <c r="AF401">
        <f t="shared" si="331"/>
        <v>0</v>
      </c>
      <c r="AG401">
        <f t="shared" si="305"/>
        <v>0</v>
      </c>
      <c r="AH401">
        <f t="shared" si="332"/>
        <v>0</v>
      </c>
      <c r="AI401">
        <f t="shared" si="332"/>
        <v>0</v>
      </c>
      <c r="AJ401">
        <f t="shared" si="307"/>
        <v>0.09</v>
      </c>
      <c r="AK401">
        <v>9.01</v>
      </c>
      <c r="AL401">
        <v>9.01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0.09</v>
      </c>
      <c r="AT401">
        <v>0</v>
      </c>
      <c r="AU401">
        <v>0</v>
      </c>
      <c r="AV401">
        <v>1</v>
      </c>
      <c r="AW401">
        <v>1</v>
      </c>
      <c r="AZ401">
        <v>1</v>
      </c>
      <c r="BA401">
        <v>1</v>
      </c>
      <c r="BB401">
        <v>1</v>
      </c>
      <c r="BC401">
        <v>8.5</v>
      </c>
      <c r="BD401" t="s">
        <v>3</v>
      </c>
      <c r="BE401" t="s">
        <v>3</v>
      </c>
      <c r="BF401" t="s">
        <v>3</v>
      </c>
      <c r="BG401" t="s">
        <v>3</v>
      </c>
      <c r="BH401">
        <v>3</v>
      </c>
      <c r="BI401">
        <v>2</v>
      </c>
      <c r="BJ401" t="s">
        <v>242</v>
      </c>
      <c r="BM401">
        <v>500002</v>
      </c>
      <c r="BN401">
        <v>0</v>
      </c>
      <c r="BO401" t="s">
        <v>240</v>
      </c>
      <c r="BP401">
        <v>1</v>
      </c>
      <c r="BQ401">
        <v>12</v>
      </c>
      <c r="BR401">
        <v>0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0</v>
      </c>
      <c r="CA401">
        <v>0</v>
      </c>
      <c r="CB401" t="s">
        <v>3</v>
      </c>
      <c r="CE401">
        <v>0</v>
      </c>
      <c r="CF401">
        <v>0</v>
      </c>
      <c r="CG401">
        <v>0</v>
      </c>
      <c r="CM401">
        <v>0</v>
      </c>
      <c r="CN401" t="s">
        <v>3</v>
      </c>
      <c r="CO401">
        <v>0</v>
      </c>
      <c r="CP401">
        <f t="shared" si="308"/>
        <v>76.59</v>
      </c>
      <c r="CQ401">
        <f t="shared" si="309"/>
        <v>76.584999999999994</v>
      </c>
      <c r="CR401">
        <f t="shared" si="310"/>
        <v>0</v>
      </c>
      <c r="CS401">
        <f t="shared" si="311"/>
        <v>0</v>
      </c>
      <c r="CT401">
        <f t="shared" si="312"/>
        <v>0</v>
      </c>
      <c r="CU401">
        <f t="shared" si="313"/>
        <v>0</v>
      </c>
      <c r="CV401">
        <f t="shared" si="314"/>
        <v>0</v>
      </c>
      <c r="CW401">
        <f t="shared" si="315"/>
        <v>0</v>
      </c>
      <c r="CX401">
        <f t="shared" si="316"/>
        <v>0.09</v>
      </c>
      <c r="CY401">
        <f t="shared" si="317"/>
        <v>0</v>
      </c>
      <c r="CZ401">
        <f t="shared" si="318"/>
        <v>0</v>
      </c>
      <c r="DC401" t="s">
        <v>3</v>
      </c>
      <c r="DD401" t="s">
        <v>3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0</v>
      </c>
      <c r="DO401">
        <v>0</v>
      </c>
      <c r="DP401">
        <v>1</v>
      </c>
      <c r="DQ401">
        <v>1</v>
      </c>
      <c r="DU401">
        <v>1010</v>
      </c>
      <c r="DV401" t="s">
        <v>237</v>
      </c>
      <c r="DW401" t="s">
        <v>237</v>
      </c>
      <c r="DX401">
        <v>1</v>
      </c>
      <c r="DZ401" t="s">
        <v>3</v>
      </c>
      <c r="EA401" t="s">
        <v>3</v>
      </c>
      <c r="EB401" t="s">
        <v>3</v>
      </c>
      <c r="EC401" t="s">
        <v>3</v>
      </c>
      <c r="EE401">
        <v>29085444</v>
      </c>
      <c r="EF401">
        <v>12</v>
      </c>
      <c r="EG401" t="s">
        <v>32</v>
      </c>
      <c r="EH401">
        <v>0</v>
      </c>
      <c r="EI401" t="s">
        <v>3</v>
      </c>
      <c r="EJ401">
        <v>2</v>
      </c>
      <c r="EK401">
        <v>500002</v>
      </c>
      <c r="EL401" t="s">
        <v>33</v>
      </c>
      <c r="EM401" t="s">
        <v>34</v>
      </c>
      <c r="EO401" t="s">
        <v>3</v>
      </c>
      <c r="EQ401">
        <v>0</v>
      </c>
      <c r="ER401">
        <v>9.01</v>
      </c>
      <c r="ES401">
        <v>9.01</v>
      </c>
      <c r="ET401">
        <v>0</v>
      </c>
      <c r="EU401">
        <v>0</v>
      </c>
      <c r="EV401">
        <v>0</v>
      </c>
      <c r="EW401">
        <v>0</v>
      </c>
      <c r="EX401">
        <v>0</v>
      </c>
      <c r="FQ401">
        <v>0</v>
      </c>
      <c r="FR401">
        <f t="shared" si="319"/>
        <v>0</v>
      </c>
      <c r="FS401">
        <v>0</v>
      </c>
      <c r="FX401">
        <v>0</v>
      </c>
      <c r="FY401">
        <v>0</v>
      </c>
      <c r="GA401" t="s">
        <v>3</v>
      </c>
      <c r="GD401">
        <v>1</v>
      </c>
      <c r="GF401">
        <v>-1484870884</v>
      </c>
      <c r="GG401">
        <v>2</v>
      </c>
      <c r="GH401">
        <v>1</v>
      </c>
      <c r="GI401">
        <v>2</v>
      </c>
      <c r="GJ401">
        <v>0</v>
      </c>
      <c r="GK401">
        <v>0</v>
      </c>
      <c r="GL401">
        <f t="shared" si="320"/>
        <v>0</v>
      </c>
      <c r="GM401">
        <f t="shared" si="321"/>
        <v>76.59</v>
      </c>
      <c r="GN401">
        <f t="shared" si="322"/>
        <v>0</v>
      </c>
      <c r="GO401">
        <f t="shared" si="323"/>
        <v>76.59</v>
      </c>
      <c r="GP401">
        <f t="shared" si="324"/>
        <v>0</v>
      </c>
      <c r="GR401">
        <v>0</v>
      </c>
      <c r="GS401">
        <v>3</v>
      </c>
      <c r="GT401">
        <v>0</v>
      </c>
      <c r="GU401" t="s">
        <v>3</v>
      </c>
      <c r="GV401">
        <f t="shared" si="325"/>
        <v>0</v>
      </c>
      <c r="GW401">
        <v>1</v>
      </c>
      <c r="GX401">
        <f t="shared" si="326"/>
        <v>0</v>
      </c>
      <c r="HA401">
        <v>0</v>
      </c>
      <c r="HB401">
        <v>0</v>
      </c>
      <c r="HC401">
        <f t="shared" si="327"/>
        <v>0</v>
      </c>
      <c r="HE401" t="s">
        <v>3</v>
      </c>
      <c r="HF401" t="s">
        <v>3</v>
      </c>
      <c r="HM401" t="s">
        <v>3</v>
      </c>
      <c r="IK401">
        <v>0</v>
      </c>
    </row>
    <row r="402" spans="1:245">
      <c r="A402">
        <v>17</v>
      </c>
      <c r="B402">
        <v>1</v>
      </c>
      <c r="C402">
        <f>ROW(SmtRes!A472)</f>
        <v>472</v>
      </c>
      <c r="D402">
        <f>ROW(EtalonRes!A451)</f>
        <v>451</v>
      </c>
      <c r="E402" t="s">
        <v>222</v>
      </c>
      <c r="F402" t="s">
        <v>244</v>
      </c>
      <c r="G402" t="s">
        <v>245</v>
      </c>
      <c r="H402" t="s">
        <v>58</v>
      </c>
      <c r="I402">
        <f>ROUND(1/100,9)</f>
        <v>0.01</v>
      </c>
      <c r="J402">
        <v>0</v>
      </c>
      <c r="K402">
        <f>ROUND(1/100,9)</f>
        <v>0.01</v>
      </c>
      <c r="O402">
        <f t="shared" si="291"/>
        <v>89.13</v>
      </c>
      <c r="P402">
        <f t="shared" si="292"/>
        <v>2.58</v>
      </c>
      <c r="Q402">
        <f t="shared" si="293"/>
        <v>0.52</v>
      </c>
      <c r="R402">
        <f t="shared" si="294"/>
        <v>0.14000000000000001</v>
      </c>
      <c r="S402">
        <f t="shared" si="295"/>
        <v>86.03</v>
      </c>
      <c r="T402">
        <f t="shared" si="296"/>
        <v>0</v>
      </c>
      <c r="U402">
        <f t="shared" si="297"/>
        <v>0.26239999999999997</v>
      </c>
      <c r="V402">
        <f t="shared" si="298"/>
        <v>2.9999999999999997E-4</v>
      </c>
      <c r="W402">
        <f t="shared" si="299"/>
        <v>0</v>
      </c>
      <c r="X402">
        <f t="shared" si="300"/>
        <v>69.8</v>
      </c>
      <c r="Y402">
        <f t="shared" si="301"/>
        <v>44.81</v>
      </c>
      <c r="AA402">
        <v>35863109</v>
      </c>
      <c r="AB402">
        <f t="shared" si="302"/>
        <v>302.14999999999998</v>
      </c>
      <c r="AC402">
        <f t="shared" si="303"/>
        <v>36.07</v>
      </c>
      <c r="AD402">
        <f t="shared" si="330"/>
        <v>5.78</v>
      </c>
      <c r="AE402">
        <f t="shared" si="331"/>
        <v>0.41</v>
      </c>
      <c r="AF402">
        <f t="shared" si="331"/>
        <v>260.3</v>
      </c>
      <c r="AG402">
        <f t="shared" si="305"/>
        <v>0</v>
      </c>
      <c r="AH402">
        <f t="shared" si="332"/>
        <v>26.24</v>
      </c>
      <c r="AI402">
        <f t="shared" si="332"/>
        <v>0.03</v>
      </c>
      <c r="AJ402">
        <f t="shared" si="307"/>
        <v>0</v>
      </c>
      <c r="AK402">
        <v>302.14999999999998</v>
      </c>
      <c r="AL402">
        <v>36.07</v>
      </c>
      <c r="AM402">
        <v>5.78</v>
      </c>
      <c r="AN402">
        <v>0.41</v>
      </c>
      <c r="AO402">
        <v>260.3</v>
      </c>
      <c r="AP402">
        <v>0</v>
      </c>
      <c r="AQ402">
        <v>26.24</v>
      </c>
      <c r="AR402">
        <v>0.03</v>
      </c>
      <c r="AS402">
        <v>0</v>
      </c>
      <c r="AT402">
        <v>81</v>
      </c>
      <c r="AU402">
        <v>52</v>
      </c>
      <c r="AV402">
        <v>1</v>
      </c>
      <c r="AW402">
        <v>1</v>
      </c>
      <c r="AZ402">
        <v>1</v>
      </c>
      <c r="BA402">
        <v>33.049999999999997</v>
      </c>
      <c r="BB402">
        <v>9.01</v>
      </c>
      <c r="BC402">
        <v>7.15</v>
      </c>
      <c r="BD402" t="s">
        <v>3</v>
      </c>
      <c r="BE402" t="s">
        <v>3</v>
      </c>
      <c r="BF402" t="s">
        <v>3</v>
      </c>
      <c r="BG402" t="s">
        <v>3</v>
      </c>
      <c r="BH402">
        <v>0</v>
      </c>
      <c r="BI402">
        <v>2</v>
      </c>
      <c r="BJ402" t="s">
        <v>246</v>
      </c>
      <c r="BM402">
        <v>108001</v>
      </c>
      <c r="BN402">
        <v>0</v>
      </c>
      <c r="BO402" t="s">
        <v>244</v>
      </c>
      <c r="BP402">
        <v>1</v>
      </c>
      <c r="BQ402">
        <v>3</v>
      </c>
      <c r="BR402">
        <v>0</v>
      </c>
      <c r="BS402">
        <v>33.049999999999997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95</v>
      </c>
      <c r="CA402">
        <v>65</v>
      </c>
      <c r="CB402" t="s">
        <v>3</v>
      </c>
      <c r="CE402">
        <v>0</v>
      </c>
      <c r="CF402">
        <v>0</v>
      </c>
      <c r="CG402">
        <v>0</v>
      </c>
      <c r="CM402">
        <v>0</v>
      </c>
      <c r="CN402" t="s">
        <v>3</v>
      </c>
      <c r="CO402">
        <v>0</v>
      </c>
      <c r="CP402">
        <f t="shared" si="308"/>
        <v>89.13</v>
      </c>
      <c r="CQ402">
        <f t="shared" si="309"/>
        <v>257.90050000000002</v>
      </c>
      <c r="CR402">
        <f t="shared" si="310"/>
        <v>52.077800000000003</v>
      </c>
      <c r="CS402">
        <f t="shared" si="311"/>
        <v>13.550499999999998</v>
      </c>
      <c r="CT402">
        <f t="shared" si="312"/>
        <v>8602.9149999999991</v>
      </c>
      <c r="CU402">
        <f t="shared" si="313"/>
        <v>0</v>
      </c>
      <c r="CV402">
        <f t="shared" si="314"/>
        <v>26.24</v>
      </c>
      <c r="CW402">
        <f t="shared" si="315"/>
        <v>0.03</v>
      </c>
      <c r="CX402">
        <f t="shared" si="316"/>
        <v>0</v>
      </c>
      <c r="CY402">
        <f t="shared" si="317"/>
        <v>69.797700000000006</v>
      </c>
      <c r="CZ402">
        <f t="shared" si="318"/>
        <v>44.808399999999999</v>
      </c>
      <c r="DC402" t="s">
        <v>3</v>
      </c>
      <c r="DD402" t="s">
        <v>3</v>
      </c>
      <c r="DE402" t="s">
        <v>3</v>
      </c>
      <c r="DF402" t="s">
        <v>3</v>
      </c>
      <c r="DG402" t="s">
        <v>3</v>
      </c>
      <c r="DH402" t="s">
        <v>3</v>
      </c>
      <c r="DI402" t="s">
        <v>3</v>
      </c>
      <c r="DJ402" t="s">
        <v>3</v>
      </c>
      <c r="DK402" t="s">
        <v>3</v>
      </c>
      <c r="DL402" t="s">
        <v>3</v>
      </c>
      <c r="DM402" t="s">
        <v>3</v>
      </c>
      <c r="DN402">
        <v>0</v>
      </c>
      <c r="DO402">
        <v>0</v>
      </c>
      <c r="DP402">
        <v>1</v>
      </c>
      <c r="DQ402">
        <v>1</v>
      </c>
      <c r="DU402">
        <v>1010</v>
      </c>
      <c r="DV402" t="s">
        <v>58</v>
      </c>
      <c r="DW402" t="s">
        <v>58</v>
      </c>
      <c r="DX402">
        <v>100</v>
      </c>
      <c r="DZ402" t="s">
        <v>3</v>
      </c>
      <c r="EA402" t="s">
        <v>3</v>
      </c>
      <c r="EB402" t="s">
        <v>3</v>
      </c>
      <c r="EC402" t="s">
        <v>3</v>
      </c>
      <c r="EE402">
        <v>29085386</v>
      </c>
      <c r="EF402">
        <v>3</v>
      </c>
      <c r="EG402" t="s">
        <v>226</v>
      </c>
      <c r="EH402">
        <v>0</v>
      </c>
      <c r="EI402" t="s">
        <v>3</v>
      </c>
      <c r="EJ402">
        <v>2</v>
      </c>
      <c r="EK402">
        <v>108001</v>
      </c>
      <c r="EL402" t="s">
        <v>227</v>
      </c>
      <c r="EM402" t="s">
        <v>228</v>
      </c>
      <c r="EO402" t="s">
        <v>3</v>
      </c>
      <c r="EQ402">
        <v>0</v>
      </c>
      <c r="ER402">
        <v>302.14999999999998</v>
      </c>
      <c r="ES402">
        <v>36.07</v>
      </c>
      <c r="ET402">
        <v>5.78</v>
      </c>
      <c r="EU402">
        <v>0.41</v>
      </c>
      <c r="EV402">
        <v>260.3</v>
      </c>
      <c r="EW402">
        <v>26.24</v>
      </c>
      <c r="EX402">
        <v>0.03</v>
      </c>
      <c r="EY402">
        <v>0</v>
      </c>
      <c r="FQ402">
        <v>0</v>
      </c>
      <c r="FR402">
        <f t="shared" si="319"/>
        <v>0</v>
      </c>
      <c r="FS402">
        <v>0</v>
      </c>
      <c r="FV402" t="s">
        <v>25</v>
      </c>
      <c r="FW402" t="s">
        <v>26</v>
      </c>
      <c r="FX402">
        <v>95</v>
      </c>
      <c r="FY402">
        <v>65</v>
      </c>
      <c r="GA402" t="s">
        <v>3</v>
      </c>
      <c r="GD402">
        <v>1</v>
      </c>
      <c r="GF402">
        <v>1949515482</v>
      </c>
      <c r="GG402">
        <v>2</v>
      </c>
      <c r="GH402">
        <v>1</v>
      </c>
      <c r="GI402">
        <v>2</v>
      </c>
      <c r="GJ402">
        <v>0</v>
      </c>
      <c r="GK402">
        <v>0</v>
      </c>
      <c r="GL402">
        <f t="shared" si="320"/>
        <v>0</v>
      </c>
      <c r="GM402">
        <f t="shared" si="321"/>
        <v>203.74</v>
      </c>
      <c r="GN402">
        <f t="shared" si="322"/>
        <v>0</v>
      </c>
      <c r="GO402">
        <f t="shared" si="323"/>
        <v>203.74</v>
      </c>
      <c r="GP402">
        <f t="shared" si="324"/>
        <v>0</v>
      </c>
      <c r="GR402">
        <v>0</v>
      </c>
      <c r="GS402">
        <v>3</v>
      </c>
      <c r="GT402">
        <v>0</v>
      </c>
      <c r="GU402" t="s">
        <v>3</v>
      </c>
      <c r="GV402">
        <f t="shared" si="325"/>
        <v>0</v>
      </c>
      <c r="GW402">
        <v>1</v>
      </c>
      <c r="GX402">
        <f t="shared" si="326"/>
        <v>0</v>
      </c>
      <c r="HA402">
        <v>0</v>
      </c>
      <c r="HB402">
        <v>0</v>
      </c>
      <c r="HC402">
        <f t="shared" si="327"/>
        <v>0</v>
      </c>
      <c r="HE402" t="s">
        <v>3</v>
      </c>
      <c r="HF402" t="s">
        <v>3</v>
      </c>
      <c r="HM402" t="s">
        <v>3</v>
      </c>
      <c r="IK402">
        <v>0</v>
      </c>
    </row>
    <row r="403" spans="1:245">
      <c r="A403">
        <v>18</v>
      </c>
      <c r="B403">
        <v>1</v>
      </c>
      <c r="C403">
        <v>469</v>
      </c>
      <c r="E403" t="s">
        <v>229</v>
      </c>
      <c r="F403" t="s">
        <v>230</v>
      </c>
      <c r="G403" t="s">
        <v>231</v>
      </c>
      <c r="H403" t="s">
        <v>232</v>
      </c>
      <c r="I403">
        <f>I402*J403</f>
        <v>1E-3</v>
      </c>
      <c r="J403">
        <v>0.1</v>
      </c>
      <c r="K403">
        <v>0.1</v>
      </c>
      <c r="O403">
        <f t="shared" si="291"/>
        <v>5.12</v>
      </c>
      <c r="P403">
        <f t="shared" si="292"/>
        <v>5.12</v>
      </c>
      <c r="Q403">
        <f t="shared" si="293"/>
        <v>0</v>
      </c>
      <c r="R403">
        <f t="shared" si="294"/>
        <v>0</v>
      </c>
      <c r="S403">
        <f t="shared" si="295"/>
        <v>0</v>
      </c>
      <c r="T403">
        <f t="shared" si="296"/>
        <v>0</v>
      </c>
      <c r="U403">
        <f t="shared" si="297"/>
        <v>0</v>
      </c>
      <c r="V403">
        <f t="shared" si="298"/>
        <v>0</v>
      </c>
      <c r="W403">
        <f t="shared" si="299"/>
        <v>0.02</v>
      </c>
      <c r="X403">
        <f t="shared" si="300"/>
        <v>0</v>
      </c>
      <c r="Y403">
        <f t="shared" si="301"/>
        <v>0</v>
      </c>
      <c r="AA403">
        <v>35863109</v>
      </c>
      <c r="AB403">
        <f t="shared" si="302"/>
        <v>1998.42</v>
      </c>
      <c r="AC403">
        <f t="shared" si="303"/>
        <v>1998.42</v>
      </c>
      <c r="AD403">
        <f t="shared" si="330"/>
        <v>0</v>
      </c>
      <c r="AE403">
        <f t="shared" si="331"/>
        <v>0</v>
      </c>
      <c r="AF403">
        <f t="shared" si="331"/>
        <v>0</v>
      </c>
      <c r="AG403">
        <f t="shared" si="305"/>
        <v>0</v>
      </c>
      <c r="AH403">
        <f t="shared" si="332"/>
        <v>0</v>
      </c>
      <c r="AI403">
        <f t="shared" si="332"/>
        <v>0</v>
      </c>
      <c r="AJ403">
        <f t="shared" si="307"/>
        <v>19.399999999999999</v>
      </c>
      <c r="AK403">
        <v>1998.42</v>
      </c>
      <c r="AL403">
        <v>1998.42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19.399999999999999</v>
      </c>
      <c r="AT403">
        <v>0</v>
      </c>
      <c r="AU403">
        <v>0</v>
      </c>
      <c r="AV403">
        <v>1</v>
      </c>
      <c r="AW403">
        <v>1</v>
      </c>
      <c r="AZ403">
        <v>1</v>
      </c>
      <c r="BA403">
        <v>1</v>
      </c>
      <c r="BB403">
        <v>1</v>
      </c>
      <c r="BC403">
        <v>2.56</v>
      </c>
      <c r="BD403" t="s">
        <v>3</v>
      </c>
      <c r="BE403" t="s">
        <v>3</v>
      </c>
      <c r="BF403" t="s">
        <v>3</v>
      </c>
      <c r="BG403" t="s">
        <v>3</v>
      </c>
      <c r="BH403">
        <v>3</v>
      </c>
      <c r="BI403">
        <v>2</v>
      </c>
      <c r="BJ403" t="s">
        <v>233</v>
      </c>
      <c r="BM403">
        <v>500002</v>
      </c>
      <c r="BN403">
        <v>0</v>
      </c>
      <c r="BO403" t="s">
        <v>230</v>
      </c>
      <c r="BP403">
        <v>1</v>
      </c>
      <c r="BQ403">
        <v>12</v>
      </c>
      <c r="BR403">
        <v>0</v>
      </c>
      <c r="BS403">
        <v>1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0</v>
      </c>
      <c r="CA403">
        <v>0</v>
      </c>
      <c r="CB403" t="s">
        <v>3</v>
      </c>
      <c r="CE403">
        <v>0</v>
      </c>
      <c r="CF403">
        <v>0</v>
      </c>
      <c r="CG403">
        <v>0</v>
      </c>
      <c r="CM403">
        <v>0</v>
      </c>
      <c r="CN403" t="s">
        <v>3</v>
      </c>
      <c r="CO403">
        <v>0</v>
      </c>
      <c r="CP403">
        <f t="shared" si="308"/>
        <v>5.12</v>
      </c>
      <c r="CQ403">
        <f t="shared" si="309"/>
        <v>5115.9552000000003</v>
      </c>
      <c r="CR403">
        <f t="shared" si="310"/>
        <v>0</v>
      </c>
      <c r="CS403">
        <f t="shared" si="311"/>
        <v>0</v>
      </c>
      <c r="CT403">
        <f t="shared" si="312"/>
        <v>0</v>
      </c>
      <c r="CU403">
        <f t="shared" si="313"/>
        <v>0</v>
      </c>
      <c r="CV403">
        <f t="shared" si="314"/>
        <v>0</v>
      </c>
      <c r="CW403">
        <f t="shared" si="315"/>
        <v>0</v>
      </c>
      <c r="CX403">
        <f t="shared" si="316"/>
        <v>19.399999999999999</v>
      </c>
      <c r="CY403">
        <f t="shared" si="317"/>
        <v>0</v>
      </c>
      <c r="CZ403">
        <f t="shared" si="318"/>
        <v>0</v>
      </c>
      <c r="DC403" t="s">
        <v>3</v>
      </c>
      <c r="DD403" t="s">
        <v>3</v>
      </c>
      <c r="DE403" t="s">
        <v>3</v>
      </c>
      <c r="DF403" t="s">
        <v>3</v>
      </c>
      <c r="DG403" t="s">
        <v>3</v>
      </c>
      <c r="DH403" t="s">
        <v>3</v>
      </c>
      <c r="DI403" t="s">
        <v>3</v>
      </c>
      <c r="DJ403" t="s">
        <v>3</v>
      </c>
      <c r="DK403" t="s">
        <v>3</v>
      </c>
      <c r="DL403" t="s">
        <v>3</v>
      </c>
      <c r="DM403" t="s">
        <v>3</v>
      </c>
      <c r="DN403">
        <v>0</v>
      </c>
      <c r="DO403">
        <v>0</v>
      </c>
      <c r="DP403">
        <v>1</v>
      </c>
      <c r="DQ403">
        <v>1</v>
      </c>
      <c r="DU403">
        <v>1010</v>
      </c>
      <c r="DV403" t="s">
        <v>232</v>
      </c>
      <c r="DW403" t="s">
        <v>232</v>
      </c>
      <c r="DX403">
        <v>1000</v>
      </c>
      <c r="DZ403" t="s">
        <v>3</v>
      </c>
      <c r="EA403" t="s">
        <v>3</v>
      </c>
      <c r="EB403" t="s">
        <v>3</v>
      </c>
      <c r="EC403" t="s">
        <v>3</v>
      </c>
      <c r="EE403">
        <v>29085444</v>
      </c>
      <c r="EF403">
        <v>12</v>
      </c>
      <c r="EG403" t="s">
        <v>32</v>
      </c>
      <c r="EH403">
        <v>0</v>
      </c>
      <c r="EI403" t="s">
        <v>3</v>
      </c>
      <c r="EJ403">
        <v>2</v>
      </c>
      <c r="EK403">
        <v>500002</v>
      </c>
      <c r="EL403" t="s">
        <v>33</v>
      </c>
      <c r="EM403" t="s">
        <v>34</v>
      </c>
      <c r="EO403" t="s">
        <v>3</v>
      </c>
      <c r="EQ403">
        <v>0</v>
      </c>
      <c r="ER403">
        <v>1998.42</v>
      </c>
      <c r="ES403">
        <v>1998.42</v>
      </c>
      <c r="ET403">
        <v>0</v>
      </c>
      <c r="EU403">
        <v>0</v>
      </c>
      <c r="EV403">
        <v>0</v>
      </c>
      <c r="EW403">
        <v>0</v>
      </c>
      <c r="EX403">
        <v>0</v>
      </c>
      <c r="FQ403">
        <v>0</v>
      </c>
      <c r="FR403">
        <f t="shared" si="319"/>
        <v>0</v>
      </c>
      <c r="FS403">
        <v>0</v>
      </c>
      <c r="FX403">
        <v>0</v>
      </c>
      <c r="FY403">
        <v>0</v>
      </c>
      <c r="GA403" t="s">
        <v>3</v>
      </c>
      <c r="GD403">
        <v>1</v>
      </c>
      <c r="GF403">
        <v>-1152774928</v>
      </c>
      <c r="GG403">
        <v>2</v>
      </c>
      <c r="GH403">
        <v>1</v>
      </c>
      <c r="GI403">
        <v>2</v>
      </c>
      <c r="GJ403">
        <v>0</v>
      </c>
      <c r="GK403">
        <v>0</v>
      </c>
      <c r="GL403">
        <f t="shared" si="320"/>
        <v>0</v>
      </c>
      <c r="GM403">
        <f t="shared" si="321"/>
        <v>5.12</v>
      </c>
      <c r="GN403">
        <f t="shared" si="322"/>
        <v>0</v>
      </c>
      <c r="GO403">
        <f t="shared" si="323"/>
        <v>5.12</v>
      </c>
      <c r="GP403">
        <f t="shared" si="324"/>
        <v>0</v>
      </c>
      <c r="GR403">
        <v>0</v>
      </c>
      <c r="GS403">
        <v>3</v>
      </c>
      <c r="GT403">
        <v>0</v>
      </c>
      <c r="GU403" t="s">
        <v>3</v>
      </c>
      <c r="GV403">
        <f t="shared" si="325"/>
        <v>0</v>
      </c>
      <c r="GW403">
        <v>1</v>
      </c>
      <c r="GX403">
        <f t="shared" si="326"/>
        <v>0</v>
      </c>
      <c r="HA403">
        <v>0</v>
      </c>
      <c r="HB403">
        <v>0</v>
      </c>
      <c r="HC403">
        <f t="shared" si="327"/>
        <v>0</v>
      </c>
      <c r="HE403" t="s">
        <v>3</v>
      </c>
      <c r="HF403" t="s">
        <v>3</v>
      </c>
      <c r="HM403" t="s">
        <v>3</v>
      </c>
      <c r="IK403">
        <v>0</v>
      </c>
    </row>
    <row r="404" spans="1:245">
      <c r="A404">
        <v>18</v>
      </c>
      <c r="B404">
        <v>1</v>
      </c>
      <c r="C404">
        <v>471</v>
      </c>
      <c r="E404" t="s">
        <v>234</v>
      </c>
      <c r="F404" t="s">
        <v>249</v>
      </c>
      <c r="G404" t="s">
        <v>250</v>
      </c>
      <c r="H404" t="s">
        <v>237</v>
      </c>
      <c r="I404">
        <f>I402*J404</f>
        <v>1</v>
      </c>
      <c r="J404">
        <v>100</v>
      </c>
      <c r="K404">
        <v>100</v>
      </c>
      <c r="O404">
        <f t="shared" si="291"/>
        <v>76.47</v>
      </c>
      <c r="P404">
        <f t="shared" si="292"/>
        <v>76.47</v>
      </c>
      <c r="Q404">
        <f t="shared" si="293"/>
        <v>0</v>
      </c>
      <c r="R404">
        <f t="shared" si="294"/>
        <v>0</v>
      </c>
      <c r="S404">
        <f t="shared" si="295"/>
        <v>0</v>
      </c>
      <c r="T404">
        <f t="shared" si="296"/>
        <v>0</v>
      </c>
      <c r="U404">
        <f t="shared" si="297"/>
        <v>0</v>
      </c>
      <c r="V404">
        <f t="shared" si="298"/>
        <v>0</v>
      </c>
      <c r="W404">
        <f t="shared" si="299"/>
        <v>0.09</v>
      </c>
      <c r="X404">
        <f t="shared" si="300"/>
        <v>0</v>
      </c>
      <c r="Y404">
        <f t="shared" si="301"/>
        <v>0</v>
      </c>
      <c r="AA404">
        <v>35863109</v>
      </c>
      <c r="AB404">
        <f t="shared" si="302"/>
        <v>8.81</v>
      </c>
      <c r="AC404">
        <f t="shared" si="303"/>
        <v>8.81</v>
      </c>
      <c r="AD404">
        <f t="shared" si="330"/>
        <v>0</v>
      </c>
      <c r="AE404">
        <f t="shared" si="331"/>
        <v>0</v>
      </c>
      <c r="AF404">
        <f t="shared" si="331"/>
        <v>0</v>
      </c>
      <c r="AG404">
        <f t="shared" si="305"/>
        <v>0</v>
      </c>
      <c r="AH404">
        <f t="shared" si="332"/>
        <v>0</v>
      </c>
      <c r="AI404">
        <f t="shared" si="332"/>
        <v>0</v>
      </c>
      <c r="AJ404">
        <f t="shared" si="307"/>
        <v>0.09</v>
      </c>
      <c r="AK404">
        <v>8.81</v>
      </c>
      <c r="AL404">
        <v>8.81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0.09</v>
      </c>
      <c r="AT404">
        <v>0</v>
      </c>
      <c r="AU404">
        <v>0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8.68</v>
      </c>
      <c r="BD404" t="s">
        <v>3</v>
      </c>
      <c r="BE404" t="s">
        <v>3</v>
      </c>
      <c r="BF404" t="s">
        <v>3</v>
      </c>
      <c r="BG404" t="s">
        <v>3</v>
      </c>
      <c r="BH404">
        <v>3</v>
      </c>
      <c r="BI404">
        <v>2</v>
      </c>
      <c r="BJ404" t="s">
        <v>251</v>
      </c>
      <c r="BM404">
        <v>500002</v>
      </c>
      <c r="BN404">
        <v>0</v>
      </c>
      <c r="BO404" t="s">
        <v>249</v>
      </c>
      <c r="BP404">
        <v>1</v>
      </c>
      <c r="BQ404">
        <v>12</v>
      </c>
      <c r="BR404">
        <v>0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0</v>
      </c>
      <c r="CA404">
        <v>0</v>
      </c>
      <c r="CB404" t="s">
        <v>3</v>
      </c>
      <c r="CE404">
        <v>0</v>
      </c>
      <c r="CF404">
        <v>0</v>
      </c>
      <c r="CG404">
        <v>0</v>
      </c>
      <c r="CM404">
        <v>0</v>
      </c>
      <c r="CN404" t="s">
        <v>3</v>
      </c>
      <c r="CO404">
        <v>0</v>
      </c>
      <c r="CP404">
        <f t="shared" si="308"/>
        <v>76.47</v>
      </c>
      <c r="CQ404">
        <f t="shared" si="309"/>
        <v>76.470799999999997</v>
      </c>
      <c r="CR404">
        <f t="shared" si="310"/>
        <v>0</v>
      </c>
      <c r="CS404">
        <f t="shared" si="311"/>
        <v>0</v>
      </c>
      <c r="CT404">
        <f t="shared" si="312"/>
        <v>0</v>
      </c>
      <c r="CU404">
        <f t="shared" si="313"/>
        <v>0</v>
      </c>
      <c r="CV404">
        <f t="shared" si="314"/>
        <v>0</v>
      </c>
      <c r="CW404">
        <f t="shared" si="315"/>
        <v>0</v>
      </c>
      <c r="CX404">
        <f t="shared" si="316"/>
        <v>0.09</v>
      </c>
      <c r="CY404">
        <f t="shared" si="317"/>
        <v>0</v>
      </c>
      <c r="CZ404">
        <f t="shared" si="318"/>
        <v>0</v>
      </c>
      <c r="DC404" t="s">
        <v>3</v>
      </c>
      <c r="DD404" t="s">
        <v>3</v>
      </c>
      <c r="DE404" t="s">
        <v>3</v>
      </c>
      <c r="DF404" t="s">
        <v>3</v>
      </c>
      <c r="DG404" t="s">
        <v>3</v>
      </c>
      <c r="DH404" t="s">
        <v>3</v>
      </c>
      <c r="DI404" t="s">
        <v>3</v>
      </c>
      <c r="DJ404" t="s">
        <v>3</v>
      </c>
      <c r="DK404" t="s">
        <v>3</v>
      </c>
      <c r="DL404" t="s">
        <v>3</v>
      </c>
      <c r="DM404" t="s">
        <v>3</v>
      </c>
      <c r="DN404">
        <v>0</v>
      </c>
      <c r="DO404">
        <v>0</v>
      </c>
      <c r="DP404">
        <v>1</v>
      </c>
      <c r="DQ404">
        <v>1</v>
      </c>
      <c r="DU404">
        <v>1010</v>
      </c>
      <c r="DV404" t="s">
        <v>237</v>
      </c>
      <c r="DW404" t="s">
        <v>237</v>
      </c>
      <c r="DX404">
        <v>1</v>
      </c>
      <c r="DZ404" t="s">
        <v>3</v>
      </c>
      <c r="EA404" t="s">
        <v>3</v>
      </c>
      <c r="EB404" t="s">
        <v>3</v>
      </c>
      <c r="EC404" t="s">
        <v>3</v>
      </c>
      <c r="EE404">
        <v>29085444</v>
      </c>
      <c r="EF404">
        <v>12</v>
      </c>
      <c r="EG404" t="s">
        <v>32</v>
      </c>
      <c r="EH404">
        <v>0</v>
      </c>
      <c r="EI404" t="s">
        <v>3</v>
      </c>
      <c r="EJ404">
        <v>2</v>
      </c>
      <c r="EK404">
        <v>500002</v>
      </c>
      <c r="EL404" t="s">
        <v>33</v>
      </c>
      <c r="EM404" t="s">
        <v>34</v>
      </c>
      <c r="EO404" t="s">
        <v>3</v>
      </c>
      <c r="EQ404">
        <v>0</v>
      </c>
      <c r="ER404">
        <v>8.81</v>
      </c>
      <c r="ES404">
        <v>8.81</v>
      </c>
      <c r="ET404">
        <v>0</v>
      </c>
      <c r="EU404">
        <v>0</v>
      </c>
      <c r="EV404">
        <v>0</v>
      </c>
      <c r="EW404">
        <v>0</v>
      </c>
      <c r="EX404">
        <v>0</v>
      </c>
      <c r="FQ404">
        <v>0</v>
      </c>
      <c r="FR404">
        <f t="shared" si="319"/>
        <v>0</v>
      </c>
      <c r="FS404">
        <v>0</v>
      </c>
      <c r="FX404">
        <v>0</v>
      </c>
      <c r="FY404">
        <v>0</v>
      </c>
      <c r="GA404" t="s">
        <v>3</v>
      </c>
      <c r="GD404">
        <v>1</v>
      </c>
      <c r="GF404">
        <v>-1190793685</v>
      </c>
      <c r="GG404">
        <v>2</v>
      </c>
      <c r="GH404">
        <v>1</v>
      </c>
      <c r="GI404">
        <v>2</v>
      </c>
      <c r="GJ404">
        <v>0</v>
      </c>
      <c r="GK404">
        <v>0</v>
      </c>
      <c r="GL404">
        <f t="shared" si="320"/>
        <v>0</v>
      </c>
      <c r="GM404">
        <f t="shared" si="321"/>
        <v>76.47</v>
      </c>
      <c r="GN404">
        <f t="shared" si="322"/>
        <v>0</v>
      </c>
      <c r="GO404">
        <f t="shared" si="323"/>
        <v>76.47</v>
      </c>
      <c r="GP404">
        <f t="shared" si="324"/>
        <v>0</v>
      </c>
      <c r="GR404">
        <v>0</v>
      </c>
      <c r="GS404">
        <v>3</v>
      </c>
      <c r="GT404">
        <v>0</v>
      </c>
      <c r="GU404" t="s">
        <v>3</v>
      </c>
      <c r="GV404">
        <f t="shared" si="325"/>
        <v>0</v>
      </c>
      <c r="GW404">
        <v>1</v>
      </c>
      <c r="GX404">
        <f t="shared" si="326"/>
        <v>0</v>
      </c>
      <c r="HA404">
        <v>0</v>
      </c>
      <c r="HB404">
        <v>0</v>
      </c>
      <c r="HC404">
        <f t="shared" si="327"/>
        <v>0</v>
      </c>
      <c r="HE404" t="s">
        <v>3</v>
      </c>
      <c r="HF404" t="s">
        <v>3</v>
      </c>
      <c r="HM404" t="s">
        <v>3</v>
      </c>
      <c r="IK404">
        <v>0</v>
      </c>
    </row>
    <row r="405" spans="1:245">
      <c r="A405">
        <v>17</v>
      </c>
      <c r="B405">
        <v>1</v>
      </c>
      <c r="C405">
        <f>ROW(SmtRes!A492)</f>
        <v>492</v>
      </c>
      <c r="D405">
        <f>ROW(EtalonRes!A472)</f>
        <v>472</v>
      </c>
      <c r="E405" t="s">
        <v>243</v>
      </c>
      <c r="F405" t="s">
        <v>253</v>
      </c>
      <c r="G405" t="s">
        <v>254</v>
      </c>
      <c r="H405" t="s">
        <v>255</v>
      </c>
      <c r="I405">
        <f>ROUND(17.8/100,9)</f>
        <v>0.17799999999999999</v>
      </c>
      <c r="J405">
        <v>0</v>
      </c>
      <c r="K405">
        <f>ROUND(17.8/100,9)</f>
        <v>0.17799999999999999</v>
      </c>
      <c r="O405">
        <f t="shared" si="291"/>
        <v>12114.05</v>
      </c>
      <c r="P405">
        <f t="shared" si="292"/>
        <v>6133.2</v>
      </c>
      <c r="Q405">
        <f t="shared" si="293"/>
        <v>28.77</v>
      </c>
      <c r="R405">
        <f t="shared" si="294"/>
        <v>0</v>
      </c>
      <c r="S405">
        <f t="shared" si="295"/>
        <v>5952.08</v>
      </c>
      <c r="T405">
        <f t="shared" si="296"/>
        <v>0</v>
      </c>
      <c r="U405">
        <f t="shared" si="297"/>
        <v>19.855899999999998</v>
      </c>
      <c r="V405">
        <f t="shared" si="298"/>
        <v>0</v>
      </c>
      <c r="W405">
        <f t="shared" si="299"/>
        <v>0</v>
      </c>
      <c r="X405">
        <f t="shared" si="300"/>
        <v>5356.87</v>
      </c>
      <c r="Y405">
        <f t="shared" si="301"/>
        <v>2559.39</v>
      </c>
      <c r="AA405">
        <v>35863109</v>
      </c>
      <c r="AB405">
        <f t="shared" si="302"/>
        <v>6621.29</v>
      </c>
      <c r="AC405">
        <f t="shared" si="303"/>
        <v>5584.47</v>
      </c>
      <c r="AD405">
        <f>ROUND(((((ET405*1.25))-((EU405*1.25)))+AE405),2)</f>
        <v>25.06</v>
      </c>
      <c r="AE405">
        <f>ROUND(((EU405*1.25)),2)</f>
        <v>0</v>
      </c>
      <c r="AF405">
        <f>ROUND(((EV405*1.15)),2)</f>
        <v>1011.76</v>
      </c>
      <c r="AG405">
        <f t="shared" si="305"/>
        <v>0</v>
      </c>
      <c r="AH405">
        <f>((EW405*1.15))</f>
        <v>111.55</v>
      </c>
      <c r="AI405">
        <f>((EX405*1.25))</f>
        <v>0</v>
      </c>
      <c r="AJ405">
        <f t="shared" si="307"/>
        <v>0</v>
      </c>
      <c r="AK405">
        <v>6484.31</v>
      </c>
      <c r="AL405">
        <v>5584.47</v>
      </c>
      <c r="AM405">
        <v>20.05</v>
      </c>
      <c r="AN405">
        <v>0</v>
      </c>
      <c r="AO405">
        <v>879.79</v>
      </c>
      <c r="AP405">
        <v>0</v>
      </c>
      <c r="AQ405">
        <v>97</v>
      </c>
      <c r="AR405">
        <v>0</v>
      </c>
      <c r="AS405">
        <v>0</v>
      </c>
      <c r="AT405">
        <v>90</v>
      </c>
      <c r="AU405">
        <v>43</v>
      </c>
      <c r="AV405">
        <v>1</v>
      </c>
      <c r="AW405">
        <v>1</v>
      </c>
      <c r="AZ405">
        <v>1</v>
      </c>
      <c r="BA405">
        <v>33.049999999999997</v>
      </c>
      <c r="BB405">
        <v>6.45</v>
      </c>
      <c r="BC405">
        <v>6.17</v>
      </c>
      <c r="BD405" t="s">
        <v>3</v>
      </c>
      <c r="BE405" t="s">
        <v>3</v>
      </c>
      <c r="BF405" t="s">
        <v>3</v>
      </c>
      <c r="BG405" t="s">
        <v>3</v>
      </c>
      <c r="BH405">
        <v>0</v>
      </c>
      <c r="BI405">
        <v>1</v>
      </c>
      <c r="BJ405" t="s">
        <v>256</v>
      </c>
      <c r="BM405">
        <v>10001</v>
      </c>
      <c r="BN405">
        <v>0</v>
      </c>
      <c r="BO405" t="s">
        <v>253</v>
      </c>
      <c r="BP405">
        <v>1</v>
      </c>
      <c r="BQ405">
        <v>2</v>
      </c>
      <c r="BR405">
        <v>0</v>
      </c>
      <c r="BS405">
        <v>33.049999999999997</v>
      </c>
      <c r="BT405">
        <v>1</v>
      </c>
      <c r="BU405">
        <v>1</v>
      </c>
      <c r="BV405">
        <v>1</v>
      </c>
      <c r="BW405">
        <v>1</v>
      </c>
      <c r="BX405">
        <v>1</v>
      </c>
      <c r="BY405" t="s">
        <v>3</v>
      </c>
      <c r="BZ405">
        <v>118</v>
      </c>
      <c r="CA405">
        <v>63</v>
      </c>
      <c r="CB405" t="s">
        <v>3</v>
      </c>
      <c r="CE405">
        <v>0</v>
      </c>
      <c r="CF405">
        <v>0</v>
      </c>
      <c r="CG405">
        <v>0</v>
      </c>
      <c r="CM405">
        <v>0</v>
      </c>
      <c r="CN405" t="s">
        <v>992</v>
      </c>
      <c r="CO405">
        <v>0</v>
      </c>
      <c r="CP405">
        <f t="shared" si="308"/>
        <v>12114.05</v>
      </c>
      <c r="CQ405">
        <f t="shared" si="309"/>
        <v>34456.179900000003</v>
      </c>
      <c r="CR405">
        <f t="shared" si="310"/>
        <v>161.637</v>
      </c>
      <c r="CS405">
        <f t="shared" si="311"/>
        <v>0</v>
      </c>
      <c r="CT405">
        <f t="shared" si="312"/>
        <v>33438.667999999998</v>
      </c>
      <c r="CU405">
        <f t="shared" si="313"/>
        <v>0</v>
      </c>
      <c r="CV405">
        <f t="shared" si="314"/>
        <v>111.55</v>
      </c>
      <c r="CW405">
        <f t="shared" si="315"/>
        <v>0</v>
      </c>
      <c r="CX405">
        <f t="shared" si="316"/>
        <v>0</v>
      </c>
      <c r="CY405">
        <f t="shared" si="317"/>
        <v>5356.8719999999994</v>
      </c>
      <c r="CZ405">
        <f t="shared" si="318"/>
        <v>2559.3944000000001</v>
      </c>
      <c r="DC405" t="s">
        <v>3</v>
      </c>
      <c r="DD405" t="s">
        <v>3</v>
      </c>
      <c r="DE405" t="s">
        <v>133</v>
      </c>
      <c r="DF405" t="s">
        <v>133</v>
      </c>
      <c r="DG405" t="s">
        <v>134</v>
      </c>
      <c r="DH405" t="s">
        <v>3</v>
      </c>
      <c r="DI405" t="s">
        <v>134</v>
      </c>
      <c r="DJ405" t="s">
        <v>133</v>
      </c>
      <c r="DK405" t="s">
        <v>3</v>
      </c>
      <c r="DL405" t="s">
        <v>3</v>
      </c>
      <c r="DM405" t="s">
        <v>3</v>
      </c>
      <c r="DN405">
        <v>0</v>
      </c>
      <c r="DO405">
        <v>0</v>
      </c>
      <c r="DP405">
        <v>1</v>
      </c>
      <c r="DQ405">
        <v>1</v>
      </c>
      <c r="DU405">
        <v>1005</v>
      </c>
      <c r="DV405" t="s">
        <v>255</v>
      </c>
      <c r="DW405" t="s">
        <v>255</v>
      </c>
      <c r="DX405">
        <v>100</v>
      </c>
      <c r="DZ405" t="s">
        <v>3</v>
      </c>
      <c r="EA405" t="s">
        <v>3</v>
      </c>
      <c r="EB405" t="s">
        <v>3</v>
      </c>
      <c r="EC405" t="s">
        <v>3</v>
      </c>
      <c r="EE405">
        <v>29085510</v>
      </c>
      <c r="EF405">
        <v>2</v>
      </c>
      <c r="EG405" t="s">
        <v>135</v>
      </c>
      <c r="EH405">
        <v>0</v>
      </c>
      <c r="EI405" t="s">
        <v>3</v>
      </c>
      <c r="EJ405">
        <v>1</v>
      </c>
      <c r="EK405">
        <v>10001</v>
      </c>
      <c r="EL405" t="s">
        <v>136</v>
      </c>
      <c r="EM405" t="s">
        <v>137</v>
      </c>
      <c r="EO405" t="s">
        <v>138</v>
      </c>
      <c r="EQ405">
        <v>0</v>
      </c>
      <c r="ER405">
        <v>6484.31</v>
      </c>
      <c r="ES405">
        <v>5584.47</v>
      </c>
      <c r="ET405">
        <v>20.05</v>
      </c>
      <c r="EU405">
        <v>0</v>
      </c>
      <c r="EV405">
        <v>879.79</v>
      </c>
      <c r="EW405">
        <v>97</v>
      </c>
      <c r="EX405">
        <v>0</v>
      </c>
      <c r="EY405">
        <v>0</v>
      </c>
      <c r="FQ405">
        <v>0</v>
      </c>
      <c r="FR405">
        <f t="shared" si="319"/>
        <v>0</v>
      </c>
      <c r="FS405">
        <v>0</v>
      </c>
      <c r="FT405" t="s">
        <v>139</v>
      </c>
      <c r="FU405" t="s">
        <v>25</v>
      </c>
      <c r="FV405" t="s">
        <v>25</v>
      </c>
      <c r="FW405" t="s">
        <v>26</v>
      </c>
      <c r="FX405">
        <v>106.2</v>
      </c>
      <c r="FY405">
        <v>53.55</v>
      </c>
      <c r="GA405" t="s">
        <v>3</v>
      </c>
      <c r="GD405">
        <v>1</v>
      </c>
      <c r="GF405">
        <v>1466030338</v>
      </c>
      <c r="GG405">
        <v>2</v>
      </c>
      <c r="GH405">
        <v>1</v>
      </c>
      <c r="GI405">
        <v>2</v>
      </c>
      <c r="GJ405">
        <v>0</v>
      </c>
      <c r="GK405">
        <v>0</v>
      </c>
      <c r="GL405">
        <f t="shared" si="320"/>
        <v>0</v>
      </c>
      <c r="GM405">
        <f t="shared" si="321"/>
        <v>20030.310000000001</v>
      </c>
      <c r="GN405">
        <f t="shared" si="322"/>
        <v>20030.310000000001</v>
      </c>
      <c r="GO405">
        <f t="shared" si="323"/>
        <v>0</v>
      </c>
      <c r="GP405">
        <f t="shared" si="324"/>
        <v>0</v>
      </c>
      <c r="GR405">
        <v>0</v>
      </c>
      <c r="GS405">
        <v>3</v>
      </c>
      <c r="GT405">
        <v>0</v>
      </c>
      <c r="GU405" t="s">
        <v>3</v>
      </c>
      <c r="GV405">
        <f t="shared" si="325"/>
        <v>0</v>
      </c>
      <c r="GW405">
        <v>1</v>
      </c>
      <c r="GX405">
        <f t="shared" si="326"/>
        <v>0</v>
      </c>
      <c r="HA405">
        <v>0</v>
      </c>
      <c r="HB405">
        <v>0</v>
      </c>
      <c r="HC405">
        <f t="shared" si="327"/>
        <v>0</v>
      </c>
      <c r="HE405" t="s">
        <v>3</v>
      </c>
      <c r="HF405" t="s">
        <v>3</v>
      </c>
      <c r="HM405" t="s">
        <v>3</v>
      </c>
      <c r="IK405">
        <v>0</v>
      </c>
    </row>
    <row r="406" spans="1:245">
      <c r="A406">
        <v>17</v>
      </c>
      <c r="B406">
        <v>1</v>
      </c>
      <c r="C406">
        <f>ROW(SmtRes!A503)</f>
        <v>503</v>
      </c>
      <c r="D406">
        <f>ROW(EtalonRes!A482)</f>
        <v>482</v>
      </c>
      <c r="E406" t="s">
        <v>252</v>
      </c>
      <c r="F406" t="s">
        <v>258</v>
      </c>
      <c r="G406" t="s">
        <v>259</v>
      </c>
      <c r="H406" t="s">
        <v>58</v>
      </c>
      <c r="I406">
        <f>ROUND(6/100,9)</f>
        <v>0.06</v>
      </c>
      <c r="J406">
        <v>0</v>
      </c>
      <c r="K406">
        <f>ROUND(6/100,9)</f>
        <v>0.06</v>
      </c>
      <c r="O406">
        <f t="shared" si="291"/>
        <v>1616.25</v>
      </c>
      <c r="P406">
        <f t="shared" si="292"/>
        <v>111.94</v>
      </c>
      <c r="Q406">
        <f t="shared" si="293"/>
        <v>114.72</v>
      </c>
      <c r="R406">
        <f t="shared" si="294"/>
        <v>23.56</v>
      </c>
      <c r="S406">
        <f t="shared" si="295"/>
        <v>1389.59</v>
      </c>
      <c r="T406">
        <f t="shared" si="296"/>
        <v>0</v>
      </c>
      <c r="U406">
        <f t="shared" si="297"/>
        <v>4.2383999999999995</v>
      </c>
      <c r="V406">
        <f t="shared" si="298"/>
        <v>5.28E-2</v>
      </c>
      <c r="W406">
        <f t="shared" si="299"/>
        <v>0</v>
      </c>
      <c r="X406">
        <f t="shared" si="300"/>
        <v>1144.6500000000001</v>
      </c>
      <c r="Y406">
        <f t="shared" si="301"/>
        <v>734.84</v>
      </c>
      <c r="AA406">
        <v>35863109</v>
      </c>
      <c r="AB406">
        <f t="shared" si="302"/>
        <v>1442.38</v>
      </c>
      <c r="AC406">
        <f t="shared" si="303"/>
        <v>515.36</v>
      </c>
      <c r="AD406">
        <f>ROUND((((ET406)-(EU406))+AE406),2)</f>
        <v>226.27</v>
      </c>
      <c r="AE406">
        <f>ROUND((EU406),2)</f>
        <v>11.88</v>
      </c>
      <c r="AF406">
        <f>ROUND((EV406),2)</f>
        <v>700.75</v>
      </c>
      <c r="AG406">
        <f t="shared" si="305"/>
        <v>0</v>
      </c>
      <c r="AH406">
        <f>(EW406)</f>
        <v>70.64</v>
      </c>
      <c r="AI406">
        <f>(EX406)</f>
        <v>0.88</v>
      </c>
      <c r="AJ406">
        <f t="shared" si="307"/>
        <v>0</v>
      </c>
      <c r="AK406">
        <v>1442.38</v>
      </c>
      <c r="AL406">
        <v>515.36</v>
      </c>
      <c r="AM406">
        <v>226.27</v>
      </c>
      <c r="AN406">
        <v>11.88</v>
      </c>
      <c r="AO406">
        <v>700.75</v>
      </c>
      <c r="AP406">
        <v>0</v>
      </c>
      <c r="AQ406">
        <v>70.64</v>
      </c>
      <c r="AR406">
        <v>0.88</v>
      </c>
      <c r="AS406">
        <v>0</v>
      </c>
      <c r="AT406">
        <v>81</v>
      </c>
      <c r="AU406">
        <v>52</v>
      </c>
      <c r="AV406">
        <v>1</v>
      </c>
      <c r="AW406">
        <v>1</v>
      </c>
      <c r="AZ406">
        <v>1</v>
      </c>
      <c r="BA406">
        <v>33.049999999999997</v>
      </c>
      <c r="BB406">
        <v>8.4499999999999993</v>
      </c>
      <c r="BC406">
        <v>3.62</v>
      </c>
      <c r="BD406" t="s">
        <v>3</v>
      </c>
      <c r="BE406" t="s">
        <v>3</v>
      </c>
      <c r="BF406" t="s">
        <v>3</v>
      </c>
      <c r="BG406" t="s">
        <v>3</v>
      </c>
      <c r="BH406">
        <v>0</v>
      </c>
      <c r="BI406">
        <v>2</v>
      </c>
      <c r="BJ406" t="s">
        <v>260</v>
      </c>
      <c r="BM406">
        <v>108001</v>
      </c>
      <c r="BN406">
        <v>0</v>
      </c>
      <c r="BO406" t="s">
        <v>258</v>
      </c>
      <c r="BP406">
        <v>1</v>
      </c>
      <c r="BQ406">
        <v>3</v>
      </c>
      <c r="BR406">
        <v>0</v>
      </c>
      <c r="BS406">
        <v>33.049999999999997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3</v>
      </c>
      <c r="BZ406">
        <v>95</v>
      </c>
      <c r="CA406">
        <v>65</v>
      </c>
      <c r="CB406" t="s">
        <v>3</v>
      </c>
      <c r="CE406">
        <v>0</v>
      </c>
      <c r="CF406">
        <v>0</v>
      </c>
      <c r="CG406">
        <v>0</v>
      </c>
      <c r="CM406">
        <v>0</v>
      </c>
      <c r="CN406" t="s">
        <v>3</v>
      </c>
      <c r="CO406">
        <v>0</v>
      </c>
      <c r="CP406">
        <f t="shared" si="308"/>
        <v>1616.25</v>
      </c>
      <c r="CQ406">
        <f t="shared" si="309"/>
        <v>1865.6032</v>
      </c>
      <c r="CR406">
        <f t="shared" si="310"/>
        <v>1911.9814999999999</v>
      </c>
      <c r="CS406">
        <f t="shared" si="311"/>
        <v>392.63400000000001</v>
      </c>
      <c r="CT406">
        <f t="shared" si="312"/>
        <v>23159.787499999999</v>
      </c>
      <c r="CU406">
        <f t="shared" si="313"/>
        <v>0</v>
      </c>
      <c r="CV406">
        <f t="shared" si="314"/>
        <v>70.64</v>
      </c>
      <c r="CW406">
        <f t="shared" si="315"/>
        <v>0.88</v>
      </c>
      <c r="CX406">
        <f t="shared" si="316"/>
        <v>0</v>
      </c>
      <c r="CY406">
        <f t="shared" si="317"/>
        <v>1144.6514999999999</v>
      </c>
      <c r="CZ406">
        <f t="shared" si="318"/>
        <v>734.83799999999985</v>
      </c>
      <c r="DC406" t="s">
        <v>3</v>
      </c>
      <c r="DD406" t="s">
        <v>3</v>
      </c>
      <c r="DE406" t="s">
        <v>3</v>
      </c>
      <c r="DF406" t="s">
        <v>3</v>
      </c>
      <c r="DG406" t="s">
        <v>3</v>
      </c>
      <c r="DH406" t="s">
        <v>3</v>
      </c>
      <c r="DI406" t="s">
        <v>3</v>
      </c>
      <c r="DJ406" t="s">
        <v>3</v>
      </c>
      <c r="DK406" t="s">
        <v>3</v>
      </c>
      <c r="DL406" t="s">
        <v>3</v>
      </c>
      <c r="DM406" t="s">
        <v>3</v>
      </c>
      <c r="DN406">
        <v>0</v>
      </c>
      <c r="DO406">
        <v>0</v>
      </c>
      <c r="DP406">
        <v>1</v>
      </c>
      <c r="DQ406">
        <v>1</v>
      </c>
      <c r="DU406">
        <v>1010</v>
      </c>
      <c r="DV406" t="s">
        <v>58</v>
      </c>
      <c r="DW406" t="s">
        <v>58</v>
      </c>
      <c r="DX406">
        <v>100</v>
      </c>
      <c r="DZ406" t="s">
        <v>3</v>
      </c>
      <c r="EA406" t="s">
        <v>3</v>
      </c>
      <c r="EB406" t="s">
        <v>3</v>
      </c>
      <c r="EC406" t="s">
        <v>3</v>
      </c>
      <c r="EE406">
        <v>29085386</v>
      </c>
      <c r="EF406">
        <v>3</v>
      </c>
      <c r="EG406" t="s">
        <v>226</v>
      </c>
      <c r="EH406">
        <v>0</v>
      </c>
      <c r="EI406" t="s">
        <v>3</v>
      </c>
      <c r="EJ406">
        <v>2</v>
      </c>
      <c r="EK406">
        <v>108001</v>
      </c>
      <c r="EL406" t="s">
        <v>227</v>
      </c>
      <c r="EM406" t="s">
        <v>228</v>
      </c>
      <c r="EO406" t="s">
        <v>3</v>
      </c>
      <c r="EQ406">
        <v>0</v>
      </c>
      <c r="ER406">
        <v>1442.38</v>
      </c>
      <c r="ES406">
        <v>515.36</v>
      </c>
      <c r="ET406">
        <v>226.27</v>
      </c>
      <c r="EU406">
        <v>11.88</v>
      </c>
      <c r="EV406">
        <v>700.75</v>
      </c>
      <c r="EW406">
        <v>70.64</v>
      </c>
      <c r="EX406">
        <v>0.88</v>
      </c>
      <c r="EY406">
        <v>0</v>
      </c>
      <c r="FQ406">
        <v>0</v>
      </c>
      <c r="FR406">
        <f t="shared" si="319"/>
        <v>0</v>
      </c>
      <c r="FS406">
        <v>0</v>
      </c>
      <c r="FV406" t="s">
        <v>25</v>
      </c>
      <c r="FW406" t="s">
        <v>26</v>
      </c>
      <c r="FX406">
        <v>95</v>
      </c>
      <c r="FY406">
        <v>65</v>
      </c>
      <c r="GA406" t="s">
        <v>3</v>
      </c>
      <c r="GD406">
        <v>1</v>
      </c>
      <c r="GF406">
        <v>232893932</v>
      </c>
      <c r="GG406">
        <v>2</v>
      </c>
      <c r="GH406">
        <v>1</v>
      </c>
      <c r="GI406">
        <v>2</v>
      </c>
      <c r="GJ406">
        <v>0</v>
      </c>
      <c r="GK406">
        <v>0</v>
      </c>
      <c r="GL406">
        <f t="shared" si="320"/>
        <v>0</v>
      </c>
      <c r="GM406">
        <f t="shared" si="321"/>
        <v>3495.74</v>
      </c>
      <c r="GN406">
        <f t="shared" si="322"/>
        <v>0</v>
      </c>
      <c r="GO406">
        <f t="shared" si="323"/>
        <v>3495.74</v>
      </c>
      <c r="GP406">
        <f t="shared" si="324"/>
        <v>0</v>
      </c>
      <c r="GR406">
        <v>0</v>
      </c>
      <c r="GS406">
        <v>3</v>
      </c>
      <c r="GT406">
        <v>0</v>
      </c>
      <c r="GU406" t="s">
        <v>3</v>
      </c>
      <c r="GV406">
        <f t="shared" si="325"/>
        <v>0</v>
      </c>
      <c r="GW406">
        <v>1</v>
      </c>
      <c r="GX406">
        <f t="shared" si="326"/>
        <v>0</v>
      </c>
      <c r="HA406">
        <v>0</v>
      </c>
      <c r="HB406">
        <v>0</v>
      </c>
      <c r="HC406">
        <f t="shared" si="327"/>
        <v>0</v>
      </c>
      <c r="HE406" t="s">
        <v>3</v>
      </c>
      <c r="HF406" t="s">
        <v>3</v>
      </c>
      <c r="HM406" t="s">
        <v>3</v>
      </c>
      <c r="IK406">
        <v>0</v>
      </c>
    </row>
    <row r="407" spans="1:245">
      <c r="A407">
        <v>18</v>
      </c>
      <c r="B407">
        <v>1</v>
      </c>
      <c r="C407">
        <v>502</v>
      </c>
      <c r="E407" t="s">
        <v>272</v>
      </c>
      <c r="F407" t="s">
        <v>262</v>
      </c>
      <c r="G407" t="s">
        <v>263</v>
      </c>
      <c r="H407" t="s">
        <v>237</v>
      </c>
      <c r="I407">
        <f>I406*J407</f>
        <v>6</v>
      </c>
      <c r="J407">
        <v>100</v>
      </c>
      <c r="K407">
        <v>100</v>
      </c>
      <c r="O407">
        <f t="shared" si="291"/>
        <v>326.17</v>
      </c>
      <c r="P407">
        <f t="shared" si="292"/>
        <v>326.17</v>
      </c>
      <c r="Q407">
        <f t="shared" si="293"/>
        <v>0</v>
      </c>
      <c r="R407">
        <f t="shared" si="294"/>
        <v>0</v>
      </c>
      <c r="S407">
        <f t="shared" si="295"/>
        <v>0</v>
      </c>
      <c r="T407">
        <f t="shared" si="296"/>
        <v>0</v>
      </c>
      <c r="U407">
        <f t="shared" si="297"/>
        <v>0</v>
      </c>
      <c r="V407">
        <f t="shared" si="298"/>
        <v>0</v>
      </c>
      <c r="W407">
        <f t="shared" si="299"/>
        <v>1.74</v>
      </c>
      <c r="X407">
        <f t="shared" si="300"/>
        <v>0</v>
      </c>
      <c r="Y407">
        <f t="shared" si="301"/>
        <v>0</v>
      </c>
      <c r="AA407">
        <v>35863109</v>
      </c>
      <c r="AB407">
        <f t="shared" si="302"/>
        <v>15.27</v>
      </c>
      <c r="AC407">
        <f t="shared" si="303"/>
        <v>15.27</v>
      </c>
      <c r="AD407">
        <f>ROUND((((ET407)-(EU407))+AE407),2)</f>
        <v>0</v>
      </c>
      <c r="AE407">
        <f>ROUND((EU407),2)</f>
        <v>0</v>
      </c>
      <c r="AF407">
        <f>ROUND((EV407),2)</f>
        <v>0</v>
      </c>
      <c r="AG407">
        <f t="shared" si="305"/>
        <v>0</v>
      </c>
      <c r="AH407">
        <f>(EW407)</f>
        <v>0</v>
      </c>
      <c r="AI407">
        <f>(EX407)</f>
        <v>0</v>
      </c>
      <c r="AJ407">
        <f t="shared" si="307"/>
        <v>0.28999999999999998</v>
      </c>
      <c r="AK407">
        <v>15.27</v>
      </c>
      <c r="AL407">
        <v>15.27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0.28999999999999998</v>
      </c>
      <c r="AT407">
        <v>0</v>
      </c>
      <c r="AU407">
        <v>0</v>
      </c>
      <c r="AV407">
        <v>1</v>
      </c>
      <c r="AW407">
        <v>1</v>
      </c>
      <c r="AZ407">
        <v>1</v>
      </c>
      <c r="BA407">
        <v>1</v>
      </c>
      <c r="BB407">
        <v>1</v>
      </c>
      <c r="BC407">
        <v>3.56</v>
      </c>
      <c r="BD407" t="s">
        <v>3</v>
      </c>
      <c r="BE407" t="s">
        <v>3</v>
      </c>
      <c r="BF407" t="s">
        <v>3</v>
      </c>
      <c r="BG407" t="s">
        <v>3</v>
      </c>
      <c r="BH407">
        <v>3</v>
      </c>
      <c r="BI407">
        <v>2</v>
      </c>
      <c r="BJ407" t="s">
        <v>264</v>
      </c>
      <c r="BM407">
        <v>500002</v>
      </c>
      <c r="BN407">
        <v>0</v>
      </c>
      <c r="BO407" t="s">
        <v>262</v>
      </c>
      <c r="BP407">
        <v>1</v>
      </c>
      <c r="BQ407">
        <v>12</v>
      </c>
      <c r="BR407">
        <v>0</v>
      </c>
      <c r="BS407">
        <v>1</v>
      </c>
      <c r="BT407">
        <v>1</v>
      </c>
      <c r="BU407">
        <v>1</v>
      </c>
      <c r="BV407">
        <v>1</v>
      </c>
      <c r="BW407">
        <v>1</v>
      </c>
      <c r="BX407">
        <v>1</v>
      </c>
      <c r="BY407" t="s">
        <v>3</v>
      </c>
      <c r="BZ407">
        <v>0</v>
      </c>
      <c r="CA407">
        <v>0</v>
      </c>
      <c r="CB407" t="s">
        <v>3</v>
      </c>
      <c r="CE407">
        <v>0</v>
      </c>
      <c r="CF407">
        <v>0</v>
      </c>
      <c r="CG407">
        <v>0</v>
      </c>
      <c r="CM407">
        <v>0</v>
      </c>
      <c r="CN407" t="s">
        <v>3</v>
      </c>
      <c r="CO407">
        <v>0</v>
      </c>
      <c r="CP407">
        <f t="shared" si="308"/>
        <v>326.17</v>
      </c>
      <c r="CQ407">
        <f t="shared" si="309"/>
        <v>54.361199999999997</v>
      </c>
      <c r="CR407">
        <f t="shared" si="310"/>
        <v>0</v>
      </c>
      <c r="CS407">
        <f t="shared" si="311"/>
        <v>0</v>
      </c>
      <c r="CT407">
        <f t="shared" si="312"/>
        <v>0</v>
      </c>
      <c r="CU407">
        <f t="shared" si="313"/>
        <v>0</v>
      </c>
      <c r="CV407">
        <f t="shared" si="314"/>
        <v>0</v>
      </c>
      <c r="CW407">
        <f t="shared" si="315"/>
        <v>0</v>
      </c>
      <c r="CX407">
        <f t="shared" si="316"/>
        <v>0.28999999999999998</v>
      </c>
      <c r="CY407">
        <f t="shared" si="317"/>
        <v>0</v>
      </c>
      <c r="CZ407">
        <f t="shared" si="318"/>
        <v>0</v>
      </c>
      <c r="DC407" t="s">
        <v>3</v>
      </c>
      <c r="DD407" t="s">
        <v>3</v>
      </c>
      <c r="DE407" t="s">
        <v>3</v>
      </c>
      <c r="DF407" t="s">
        <v>3</v>
      </c>
      <c r="DG407" t="s">
        <v>3</v>
      </c>
      <c r="DH407" t="s">
        <v>3</v>
      </c>
      <c r="DI407" t="s">
        <v>3</v>
      </c>
      <c r="DJ407" t="s">
        <v>3</v>
      </c>
      <c r="DK407" t="s">
        <v>3</v>
      </c>
      <c r="DL407" t="s">
        <v>3</v>
      </c>
      <c r="DM407" t="s">
        <v>3</v>
      </c>
      <c r="DN407">
        <v>0</v>
      </c>
      <c r="DO407">
        <v>0</v>
      </c>
      <c r="DP407">
        <v>1</v>
      </c>
      <c r="DQ407">
        <v>1</v>
      </c>
      <c r="DU407">
        <v>1010</v>
      </c>
      <c r="DV407" t="s">
        <v>237</v>
      </c>
      <c r="DW407" t="s">
        <v>237</v>
      </c>
      <c r="DX407">
        <v>1</v>
      </c>
      <c r="DZ407" t="s">
        <v>3</v>
      </c>
      <c r="EA407" t="s">
        <v>3</v>
      </c>
      <c r="EB407" t="s">
        <v>3</v>
      </c>
      <c r="EC407" t="s">
        <v>3</v>
      </c>
      <c r="EE407">
        <v>29085444</v>
      </c>
      <c r="EF407">
        <v>12</v>
      </c>
      <c r="EG407" t="s">
        <v>32</v>
      </c>
      <c r="EH407">
        <v>0</v>
      </c>
      <c r="EI407" t="s">
        <v>3</v>
      </c>
      <c r="EJ407">
        <v>2</v>
      </c>
      <c r="EK407">
        <v>500002</v>
      </c>
      <c r="EL407" t="s">
        <v>33</v>
      </c>
      <c r="EM407" t="s">
        <v>34</v>
      </c>
      <c r="EO407" t="s">
        <v>3</v>
      </c>
      <c r="EQ407">
        <v>0</v>
      </c>
      <c r="ER407">
        <v>15.27</v>
      </c>
      <c r="ES407">
        <v>15.27</v>
      </c>
      <c r="ET407">
        <v>0</v>
      </c>
      <c r="EU407">
        <v>0</v>
      </c>
      <c r="EV407">
        <v>0</v>
      </c>
      <c r="EW407">
        <v>0</v>
      </c>
      <c r="EX407">
        <v>0</v>
      </c>
      <c r="FQ407">
        <v>0</v>
      </c>
      <c r="FR407">
        <f t="shared" si="319"/>
        <v>0</v>
      </c>
      <c r="FS407">
        <v>0</v>
      </c>
      <c r="FX407">
        <v>0</v>
      </c>
      <c r="FY407">
        <v>0</v>
      </c>
      <c r="GA407" t="s">
        <v>3</v>
      </c>
      <c r="GD407">
        <v>1</v>
      </c>
      <c r="GF407">
        <v>-1432988646</v>
      </c>
      <c r="GG407">
        <v>2</v>
      </c>
      <c r="GH407">
        <v>1</v>
      </c>
      <c r="GI407">
        <v>2</v>
      </c>
      <c r="GJ407">
        <v>0</v>
      </c>
      <c r="GK407">
        <v>0</v>
      </c>
      <c r="GL407">
        <f t="shared" si="320"/>
        <v>0</v>
      </c>
      <c r="GM407">
        <f t="shared" si="321"/>
        <v>326.17</v>
      </c>
      <c r="GN407">
        <f t="shared" si="322"/>
        <v>0</v>
      </c>
      <c r="GO407">
        <f t="shared" si="323"/>
        <v>326.17</v>
      </c>
      <c r="GP407">
        <f t="shared" si="324"/>
        <v>0</v>
      </c>
      <c r="GR407">
        <v>0</v>
      </c>
      <c r="GS407">
        <v>3</v>
      </c>
      <c r="GT407">
        <v>0</v>
      </c>
      <c r="GU407" t="s">
        <v>3</v>
      </c>
      <c r="GV407">
        <f t="shared" si="325"/>
        <v>0</v>
      </c>
      <c r="GW407">
        <v>1</v>
      </c>
      <c r="GX407">
        <f t="shared" si="326"/>
        <v>0</v>
      </c>
      <c r="HA407">
        <v>0</v>
      </c>
      <c r="HB407">
        <v>0</v>
      </c>
      <c r="HC407">
        <f t="shared" si="327"/>
        <v>0</v>
      </c>
      <c r="HE407" t="s">
        <v>3</v>
      </c>
      <c r="HF407" t="s">
        <v>3</v>
      </c>
      <c r="HM407" t="s">
        <v>3</v>
      </c>
      <c r="IK407">
        <v>0</v>
      </c>
    </row>
    <row r="409" spans="1:245">
      <c r="A409" s="2">
        <v>51</v>
      </c>
      <c r="B409" s="2">
        <f>B376</f>
        <v>1</v>
      </c>
      <c r="C409" s="2">
        <f>A376</f>
        <v>5</v>
      </c>
      <c r="D409" s="2">
        <f>ROW(A376)</f>
        <v>376</v>
      </c>
      <c r="E409" s="2"/>
      <c r="F409" s="2" t="str">
        <f>IF(F376&lt;&gt;"",F376,"")</f>
        <v>Новый подраздел</v>
      </c>
      <c r="G409" s="2" t="str">
        <f>IF(G376&lt;&gt;"",G376,"")</f>
        <v>ремонт</v>
      </c>
      <c r="H409" s="2">
        <v>0</v>
      </c>
      <c r="I409" s="2"/>
      <c r="J409" s="2"/>
      <c r="K409" s="2"/>
      <c r="L409" s="2"/>
      <c r="M409" s="2"/>
      <c r="N409" s="2"/>
      <c r="O409" s="2">
        <f t="shared" ref="O409:T409" si="333">ROUND(AB409,2)</f>
        <v>121757.66</v>
      </c>
      <c r="P409" s="2">
        <f t="shared" si="333"/>
        <v>78476.539999999994</v>
      </c>
      <c r="Q409" s="2">
        <f t="shared" si="333"/>
        <v>1580.59</v>
      </c>
      <c r="R409" s="2">
        <f t="shared" si="333"/>
        <v>617.99</v>
      </c>
      <c r="S409" s="2">
        <f t="shared" si="333"/>
        <v>41700.53</v>
      </c>
      <c r="T409" s="2">
        <f t="shared" si="333"/>
        <v>0</v>
      </c>
      <c r="U409" s="2">
        <f>AH409</f>
        <v>140.32241100000002</v>
      </c>
      <c r="V409" s="2">
        <f>AI409</f>
        <v>1.7644424999999997</v>
      </c>
      <c r="W409" s="2">
        <f>ROUND(AJ409,2)</f>
        <v>525.99</v>
      </c>
      <c r="X409" s="2">
        <f>ROUND(AK409,2)</f>
        <v>37419.9</v>
      </c>
      <c r="Y409" s="2">
        <f>ROUND(AL409,2)</f>
        <v>18665.099999999999</v>
      </c>
      <c r="Z409" s="2"/>
      <c r="AA409" s="2"/>
      <c r="AB409" s="2">
        <f>ROUND(SUMIF(AA380:AA407,"=35863109",O380:O407),2)</f>
        <v>121757.66</v>
      </c>
      <c r="AC409" s="2">
        <f>ROUND(SUMIF(AA380:AA407,"=35863109",P380:P407),2)</f>
        <v>78476.539999999994</v>
      </c>
      <c r="AD409" s="2">
        <f>ROUND(SUMIF(AA380:AA407,"=35863109",Q380:Q407),2)</f>
        <v>1580.59</v>
      </c>
      <c r="AE409" s="2">
        <f>ROUND(SUMIF(AA380:AA407,"=35863109",R380:R407),2)</f>
        <v>617.99</v>
      </c>
      <c r="AF409" s="2">
        <f>ROUND(SUMIF(AA380:AA407,"=35863109",S380:S407),2)</f>
        <v>41700.53</v>
      </c>
      <c r="AG409" s="2">
        <f>ROUND(SUMIF(AA380:AA407,"=35863109",T380:T407),2)</f>
        <v>0</v>
      </c>
      <c r="AH409" s="2">
        <f>SUMIF(AA380:AA407,"=35863109",U380:U407)</f>
        <v>140.32241100000002</v>
      </c>
      <c r="AI409" s="2">
        <f>SUMIF(AA380:AA407,"=35863109",V380:V407)</f>
        <v>1.7644424999999997</v>
      </c>
      <c r="AJ409" s="2">
        <f>ROUND(SUMIF(AA380:AA407,"=35863109",W380:W407),2)</f>
        <v>525.99</v>
      </c>
      <c r="AK409" s="2">
        <f>ROUND(SUMIF(AA380:AA407,"=35863109",X380:X407),2)</f>
        <v>37419.9</v>
      </c>
      <c r="AL409" s="2">
        <f>ROUND(SUMIF(AA380:AA407,"=35863109",Y380:Y407),2)</f>
        <v>18665.099999999999</v>
      </c>
      <c r="AM409" s="2"/>
      <c r="AN409" s="2"/>
      <c r="AO409" s="2">
        <f t="shared" ref="AO409:BD409" si="334">ROUND(BX409,2)</f>
        <v>0</v>
      </c>
      <c r="AP409" s="2">
        <f t="shared" si="334"/>
        <v>0</v>
      </c>
      <c r="AQ409" s="2">
        <f t="shared" si="334"/>
        <v>0</v>
      </c>
      <c r="AR409" s="2">
        <f t="shared" si="334"/>
        <v>177842.66</v>
      </c>
      <c r="AS409" s="2">
        <f t="shared" si="334"/>
        <v>172824.3</v>
      </c>
      <c r="AT409" s="2">
        <f t="shared" si="334"/>
        <v>5018.3599999999997</v>
      </c>
      <c r="AU409" s="2">
        <f t="shared" si="334"/>
        <v>0</v>
      </c>
      <c r="AV409" s="2">
        <f t="shared" si="334"/>
        <v>78476.539999999994</v>
      </c>
      <c r="AW409" s="2">
        <f t="shared" si="334"/>
        <v>78476.539999999994</v>
      </c>
      <c r="AX409" s="2">
        <f t="shared" si="334"/>
        <v>0</v>
      </c>
      <c r="AY409" s="2">
        <f t="shared" si="334"/>
        <v>78476.539999999994</v>
      </c>
      <c r="AZ409" s="2">
        <f t="shared" si="334"/>
        <v>0</v>
      </c>
      <c r="BA409" s="2">
        <f t="shared" si="334"/>
        <v>0</v>
      </c>
      <c r="BB409" s="2">
        <f t="shared" si="334"/>
        <v>0</v>
      </c>
      <c r="BC409" s="2">
        <f t="shared" si="334"/>
        <v>0</v>
      </c>
      <c r="BD409" s="2">
        <f t="shared" si="334"/>
        <v>0</v>
      </c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>
        <f>ROUND(SUMIF(AA380:AA407,"=35863109",FQ380:FQ407),2)</f>
        <v>0</v>
      </c>
      <c r="BY409" s="2">
        <f>ROUND(SUMIF(AA380:AA407,"=35863109",FR380:FR407),2)</f>
        <v>0</v>
      </c>
      <c r="BZ409" s="2">
        <f>ROUND(SUMIF(AA380:AA407,"=35863109",GL380:GL407),2)</f>
        <v>0</v>
      </c>
      <c r="CA409" s="2">
        <f>ROUND(SUMIF(AA380:AA407,"=35863109",GM380:GM407),2)</f>
        <v>177842.66</v>
      </c>
      <c r="CB409" s="2">
        <f>ROUND(SUMIF(AA380:AA407,"=35863109",GN380:GN407),2)</f>
        <v>172824.3</v>
      </c>
      <c r="CC409" s="2">
        <f>ROUND(SUMIF(AA380:AA407,"=35863109",GO380:GO407),2)</f>
        <v>5018.3599999999997</v>
      </c>
      <c r="CD409" s="2">
        <f>ROUND(SUMIF(AA380:AA407,"=35863109",GP380:GP407),2)</f>
        <v>0</v>
      </c>
      <c r="CE409" s="2">
        <f>AC409-BX409</f>
        <v>78476.539999999994</v>
      </c>
      <c r="CF409" s="2">
        <f>AC409-BY409</f>
        <v>78476.539999999994</v>
      </c>
      <c r="CG409" s="2">
        <f>BX409-BZ409</f>
        <v>0</v>
      </c>
      <c r="CH409" s="2">
        <f>AC409-BX409-BY409+BZ409</f>
        <v>78476.539999999994</v>
      </c>
      <c r="CI409" s="2">
        <f>BY409-BZ409</f>
        <v>0</v>
      </c>
      <c r="CJ409" s="2">
        <f>ROUND(SUMIF(AA380:AA407,"=35863109",GX380:GX407),2)</f>
        <v>0</v>
      </c>
      <c r="CK409" s="2">
        <f>ROUND(SUMIF(AA380:AA407,"=35863109",GY380:GY407),2)</f>
        <v>0</v>
      </c>
      <c r="CL409" s="2">
        <f>ROUND(SUMIF(AA380:AA407,"=35863109",GZ380:GZ407),2)</f>
        <v>0</v>
      </c>
      <c r="CM409" s="2">
        <f>ROUND(SUMIF(AA380:AA407,"=35863109",HD380:HD407),2)</f>
        <v>0</v>
      </c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>
        <v>0</v>
      </c>
    </row>
    <row r="411" spans="1:245">
      <c r="A411" s="4">
        <v>50</v>
      </c>
      <c r="B411" s="4">
        <v>0</v>
      </c>
      <c r="C411" s="4">
        <v>0</v>
      </c>
      <c r="D411" s="4">
        <v>1</v>
      </c>
      <c r="E411" s="4">
        <v>201</v>
      </c>
      <c r="F411" s="4">
        <f>ROUND(Source!O409,O411)</f>
        <v>121757.66</v>
      </c>
      <c r="G411" s="4" t="s">
        <v>71</v>
      </c>
      <c r="H411" s="4" t="s">
        <v>72</v>
      </c>
      <c r="I411" s="4"/>
      <c r="J411" s="4"/>
      <c r="K411" s="4">
        <v>201</v>
      </c>
      <c r="L411" s="4">
        <v>1</v>
      </c>
      <c r="M411" s="4">
        <v>3</v>
      </c>
      <c r="N411" s="4" t="s">
        <v>3</v>
      </c>
      <c r="O411" s="4">
        <v>2</v>
      </c>
      <c r="P411" s="4"/>
      <c r="Q411" s="4"/>
      <c r="R411" s="4"/>
      <c r="S411" s="4"/>
      <c r="T411" s="4"/>
      <c r="U411" s="4"/>
      <c r="V411" s="4"/>
      <c r="W411" s="4"/>
    </row>
    <row r="412" spans="1:245">
      <c r="A412" s="4">
        <v>50</v>
      </c>
      <c r="B412" s="4">
        <v>0</v>
      </c>
      <c r="C412" s="4">
        <v>0</v>
      </c>
      <c r="D412" s="4">
        <v>1</v>
      </c>
      <c r="E412" s="4">
        <v>202</v>
      </c>
      <c r="F412" s="4">
        <f>ROUND(Source!P409,O412)</f>
        <v>78476.539999999994</v>
      </c>
      <c r="G412" s="4" t="s">
        <v>73</v>
      </c>
      <c r="H412" s="4" t="s">
        <v>74</v>
      </c>
      <c r="I412" s="4"/>
      <c r="J412" s="4"/>
      <c r="K412" s="4">
        <v>202</v>
      </c>
      <c r="L412" s="4">
        <v>2</v>
      </c>
      <c r="M412" s="4">
        <v>3</v>
      </c>
      <c r="N412" s="4" t="s">
        <v>3</v>
      </c>
      <c r="O412" s="4">
        <v>2</v>
      </c>
      <c r="P412" s="4"/>
      <c r="Q412" s="4"/>
      <c r="R412" s="4"/>
      <c r="S412" s="4"/>
      <c r="T412" s="4"/>
      <c r="U412" s="4"/>
      <c r="V412" s="4"/>
      <c r="W412" s="4"/>
    </row>
    <row r="413" spans="1:245">
      <c r="A413" s="4">
        <v>50</v>
      </c>
      <c r="B413" s="4">
        <v>0</v>
      </c>
      <c r="C413" s="4">
        <v>0</v>
      </c>
      <c r="D413" s="4">
        <v>1</v>
      </c>
      <c r="E413" s="4">
        <v>222</v>
      </c>
      <c r="F413" s="4">
        <f>ROUND(Source!AO409,O413)</f>
        <v>0</v>
      </c>
      <c r="G413" s="4" t="s">
        <v>75</v>
      </c>
      <c r="H413" s="4" t="s">
        <v>76</v>
      </c>
      <c r="I413" s="4"/>
      <c r="J413" s="4"/>
      <c r="K413" s="4">
        <v>222</v>
      </c>
      <c r="L413" s="4">
        <v>3</v>
      </c>
      <c r="M413" s="4">
        <v>3</v>
      </c>
      <c r="N413" s="4" t="s">
        <v>3</v>
      </c>
      <c r="O413" s="4">
        <v>2</v>
      </c>
      <c r="P413" s="4"/>
      <c r="Q413" s="4"/>
      <c r="R413" s="4"/>
      <c r="S413" s="4"/>
      <c r="T413" s="4"/>
      <c r="U413" s="4"/>
      <c r="V413" s="4"/>
      <c r="W413" s="4"/>
    </row>
    <row r="414" spans="1:245">
      <c r="A414" s="4">
        <v>50</v>
      </c>
      <c r="B414" s="4">
        <v>0</v>
      </c>
      <c r="C414" s="4">
        <v>0</v>
      </c>
      <c r="D414" s="4">
        <v>1</v>
      </c>
      <c r="E414" s="4">
        <v>225</v>
      </c>
      <c r="F414" s="4">
        <f>ROUND(Source!AV409,O414)</f>
        <v>78476.539999999994</v>
      </c>
      <c r="G414" s="4" t="s">
        <v>77</v>
      </c>
      <c r="H414" s="4" t="s">
        <v>78</v>
      </c>
      <c r="I414" s="4"/>
      <c r="J414" s="4"/>
      <c r="K414" s="4">
        <v>225</v>
      </c>
      <c r="L414" s="4">
        <v>4</v>
      </c>
      <c r="M414" s="4">
        <v>3</v>
      </c>
      <c r="N414" s="4" t="s">
        <v>3</v>
      </c>
      <c r="O414" s="4">
        <v>2</v>
      </c>
      <c r="P414" s="4"/>
      <c r="Q414" s="4"/>
      <c r="R414" s="4"/>
      <c r="S414" s="4"/>
      <c r="T414" s="4"/>
      <c r="U414" s="4"/>
      <c r="V414" s="4"/>
      <c r="W414" s="4"/>
    </row>
    <row r="415" spans="1:245">
      <c r="A415" s="4">
        <v>50</v>
      </c>
      <c r="B415" s="4">
        <v>0</v>
      </c>
      <c r="C415" s="4">
        <v>0</v>
      </c>
      <c r="D415" s="4">
        <v>1</v>
      </c>
      <c r="E415" s="4">
        <v>226</v>
      </c>
      <c r="F415" s="4">
        <f>ROUND(Source!AW409,O415)</f>
        <v>78476.539999999994</v>
      </c>
      <c r="G415" s="4" t="s">
        <v>79</v>
      </c>
      <c r="H415" s="4" t="s">
        <v>80</v>
      </c>
      <c r="I415" s="4"/>
      <c r="J415" s="4"/>
      <c r="K415" s="4">
        <v>226</v>
      </c>
      <c r="L415" s="4">
        <v>5</v>
      </c>
      <c r="M415" s="4">
        <v>3</v>
      </c>
      <c r="N415" s="4" t="s">
        <v>3</v>
      </c>
      <c r="O415" s="4">
        <v>2</v>
      </c>
      <c r="P415" s="4"/>
      <c r="Q415" s="4"/>
      <c r="R415" s="4"/>
      <c r="S415" s="4"/>
      <c r="T415" s="4"/>
      <c r="U415" s="4"/>
      <c r="V415" s="4"/>
      <c r="W415" s="4"/>
    </row>
    <row r="416" spans="1:245">
      <c r="A416" s="4">
        <v>50</v>
      </c>
      <c r="B416" s="4">
        <v>0</v>
      </c>
      <c r="C416" s="4">
        <v>0</v>
      </c>
      <c r="D416" s="4">
        <v>1</v>
      </c>
      <c r="E416" s="4">
        <v>227</v>
      </c>
      <c r="F416" s="4">
        <f>ROUND(Source!AX409,O416)</f>
        <v>0</v>
      </c>
      <c r="G416" s="4" t="s">
        <v>81</v>
      </c>
      <c r="H416" s="4" t="s">
        <v>82</v>
      </c>
      <c r="I416" s="4"/>
      <c r="J416" s="4"/>
      <c r="K416" s="4">
        <v>227</v>
      </c>
      <c r="L416" s="4">
        <v>6</v>
      </c>
      <c r="M416" s="4">
        <v>3</v>
      </c>
      <c r="N416" s="4" t="s">
        <v>3</v>
      </c>
      <c r="O416" s="4">
        <v>2</v>
      </c>
      <c r="P416" s="4"/>
      <c r="Q416" s="4"/>
      <c r="R416" s="4"/>
      <c r="S416" s="4"/>
      <c r="T416" s="4"/>
      <c r="U416" s="4"/>
      <c r="V416" s="4"/>
      <c r="W416" s="4"/>
    </row>
    <row r="417" spans="1:23">
      <c r="A417" s="4">
        <v>50</v>
      </c>
      <c r="B417" s="4">
        <v>0</v>
      </c>
      <c r="C417" s="4">
        <v>0</v>
      </c>
      <c r="D417" s="4">
        <v>1</v>
      </c>
      <c r="E417" s="4">
        <v>228</v>
      </c>
      <c r="F417" s="4">
        <f>ROUND(Source!AY409,O417)</f>
        <v>78476.539999999994</v>
      </c>
      <c r="G417" s="4" t="s">
        <v>83</v>
      </c>
      <c r="H417" s="4" t="s">
        <v>84</v>
      </c>
      <c r="I417" s="4"/>
      <c r="J417" s="4"/>
      <c r="K417" s="4">
        <v>228</v>
      </c>
      <c r="L417" s="4">
        <v>7</v>
      </c>
      <c r="M417" s="4">
        <v>3</v>
      </c>
      <c r="N417" s="4" t="s">
        <v>3</v>
      </c>
      <c r="O417" s="4">
        <v>2</v>
      </c>
      <c r="P417" s="4"/>
      <c r="Q417" s="4"/>
      <c r="R417" s="4"/>
      <c r="S417" s="4"/>
      <c r="T417" s="4"/>
      <c r="U417" s="4"/>
      <c r="V417" s="4"/>
      <c r="W417" s="4"/>
    </row>
    <row r="418" spans="1:23">
      <c r="A418" s="4">
        <v>50</v>
      </c>
      <c r="B418" s="4">
        <v>0</v>
      </c>
      <c r="C418" s="4">
        <v>0</v>
      </c>
      <c r="D418" s="4">
        <v>1</v>
      </c>
      <c r="E418" s="4">
        <v>216</v>
      </c>
      <c r="F418" s="4">
        <f>ROUND(Source!AP409,O418)</f>
        <v>0</v>
      </c>
      <c r="G418" s="4" t="s">
        <v>85</v>
      </c>
      <c r="H418" s="4" t="s">
        <v>86</v>
      </c>
      <c r="I418" s="4"/>
      <c r="J418" s="4"/>
      <c r="K418" s="4">
        <v>216</v>
      </c>
      <c r="L418" s="4">
        <v>8</v>
      </c>
      <c r="M418" s="4">
        <v>3</v>
      </c>
      <c r="N418" s="4" t="s">
        <v>3</v>
      </c>
      <c r="O418" s="4">
        <v>2</v>
      </c>
      <c r="P418" s="4"/>
      <c r="Q418" s="4"/>
      <c r="R418" s="4"/>
      <c r="S418" s="4"/>
      <c r="T418" s="4"/>
      <c r="U418" s="4"/>
      <c r="V418" s="4"/>
      <c r="W418" s="4"/>
    </row>
    <row r="419" spans="1:23">
      <c r="A419" s="4">
        <v>50</v>
      </c>
      <c r="B419" s="4">
        <v>0</v>
      </c>
      <c r="C419" s="4">
        <v>0</v>
      </c>
      <c r="D419" s="4">
        <v>1</v>
      </c>
      <c r="E419" s="4">
        <v>223</v>
      </c>
      <c r="F419" s="4">
        <f>ROUND(Source!AQ409,O419)</f>
        <v>0</v>
      </c>
      <c r="G419" s="4" t="s">
        <v>87</v>
      </c>
      <c r="H419" s="4" t="s">
        <v>88</v>
      </c>
      <c r="I419" s="4"/>
      <c r="J419" s="4"/>
      <c r="K419" s="4">
        <v>223</v>
      </c>
      <c r="L419" s="4">
        <v>9</v>
      </c>
      <c r="M419" s="4">
        <v>3</v>
      </c>
      <c r="N419" s="4" t="s">
        <v>3</v>
      </c>
      <c r="O419" s="4">
        <v>2</v>
      </c>
      <c r="P419" s="4"/>
      <c r="Q419" s="4"/>
      <c r="R419" s="4"/>
      <c r="S419" s="4"/>
      <c r="T419" s="4"/>
      <c r="U419" s="4"/>
      <c r="V419" s="4"/>
      <c r="W419" s="4"/>
    </row>
    <row r="420" spans="1:23">
      <c r="A420" s="4">
        <v>50</v>
      </c>
      <c r="B420" s="4">
        <v>0</v>
      </c>
      <c r="C420" s="4">
        <v>0</v>
      </c>
      <c r="D420" s="4">
        <v>1</v>
      </c>
      <c r="E420" s="4">
        <v>229</v>
      </c>
      <c r="F420" s="4">
        <f>ROUND(Source!AZ409,O420)</f>
        <v>0</v>
      </c>
      <c r="G420" s="4" t="s">
        <v>89</v>
      </c>
      <c r="H420" s="4" t="s">
        <v>90</v>
      </c>
      <c r="I420" s="4"/>
      <c r="J420" s="4"/>
      <c r="K420" s="4">
        <v>229</v>
      </c>
      <c r="L420" s="4">
        <v>10</v>
      </c>
      <c r="M420" s="4">
        <v>3</v>
      </c>
      <c r="N420" s="4" t="s">
        <v>3</v>
      </c>
      <c r="O420" s="4">
        <v>2</v>
      </c>
      <c r="P420" s="4"/>
      <c r="Q420" s="4"/>
      <c r="R420" s="4"/>
      <c r="S420" s="4"/>
      <c r="T420" s="4"/>
      <c r="U420" s="4"/>
      <c r="V420" s="4"/>
      <c r="W420" s="4"/>
    </row>
    <row r="421" spans="1:23">
      <c r="A421" s="4">
        <v>50</v>
      </c>
      <c r="B421" s="4">
        <v>0</v>
      </c>
      <c r="C421" s="4">
        <v>0</v>
      </c>
      <c r="D421" s="4">
        <v>1</v>
      </c>
      <c r="E421" s="4">
        <v>203</v>
      </c>
      <c r="F421" s="4">
        <f>ROUND(Source!Q409,O421)</f>
        <v>1580.59</v>
      </c>
      <c r="G421" s="4" t="s">
        <v>91</v>
      </c>
      <c r="H421" s="4" t="s">
        <v>92</v>
      </c>
      <c r="I421" s="4"/>
      <c r="J421" s="4"/>
      <c r="K421" s="4">
        <v>203</v>
      </c>
      <c r="L421" s="4">
        <v>11</v>
      </c>
      <c r="M421" s="4">
        <v>3</v>
      </c>
      <c r="N421" s="4" t="s">
        <v>3</v>
      </c>
      <c r="O421" s="4">
        <v>2</v>
      </c>
      <c r="P421" s="4"/>
      <c r="Q421" s="4"/>
      <c r="R421" s="4"/>
      <c r="S421" s="4"/>
      <c r="T421" s="4"/>
      <c r="U421" s="4"/>
      <c r="V421" s="4"/>
      <c r="W421" s="4"/>
    </row>
    <row r="422" spans="1:23">
      <c r="A422" s="4">
        <v>50</v>
      </c>
      <c r="B422" s="4">
        <v>0</v>
      </c>
      <c r="C422" s="4">
        <v>0</v>
      </c>
      <c r="D422" s="4">
        <v>1</v>
      </c>
      <c r="E422" s="4">
        <v>231</v>
      </c>
      <c r="F422" s="4">
        <f>ROUND(Source!BB409,O422)</f>
        <v>0</v>
      </c>
      <c r="G422" s="4" t="s">
        <v>93</v>
      </c>
      <c r="H422" s="4" t="s">
        <v>94</v>
      </c>
      <c r="I422" s="4"/>
      <c r="J422" s="4"/>
      <c r="K422" s="4">
        <v>231</v>
      </c>
      <c r="L422" s="4">
        <v>12</v>
      </c>
      <c r="M422" s="4">
        <v>3</v>
      </c>
      <c r="N422" s="4" t="s">
        <v>3</v>
      </c>
      <c r="O422" s="4">
        <v>2</v>
      </c>
      <c r="P422" s="4"/>
      <c r="Q422" s="4"/>
      <c r="R422" s="4"/>
      <c r="S422" s="4"/>
      <c r="T422" s="4"/>
      <c r="U422" s="4"/>
      <c r="V422" s="4"/>
      <c r="W422" s="4"/>
    </row>
    <row r="423" spans="1:23">
      <c r="A423" s="4">
        <v>50</v>
      </c>
      <c r="B423" s="4">
        <v>0</v>
      </c>
      <c r="C423" s="4">
        <v>0</v>
      </c>
      <c r="D423" s="4">
        <v>1</v>
      </c>
      <c r="E423" s="4">
        <v>204</v>
      </c>
      <c r="F423" s="4">
        <f>ROUND(Source!R409,O423)</f>
        <v>617.99</v>
      </c>
      <c r="G423" s="4" t="s">
        <v>95</v>
      </c>
      <c r="H423" s="4" t="s">
        <v>96</v>
      </c>
      <c r="I423" s="4"/>
      <c r="J423" s="4"/>
      <c r="K423" s="4">
        <v>204</v>
      </c>
      <c r="L423" s="4">
        <v>13</v>
      </c>
      <c r="M423" s="4">
        <v>3</v>
      </c>
      <c r="N423" s="4" t="s">
        <v>3</v>
      </c>
      <c r="O423" s="4">
        <v>2</v>
      </c>
      <c r="P423" s="4"/>
      <c r="Q423" s="4"/>
      <c r="R423" s="4"/>
      <c r="S423" s="4"/>
      <c r="T423" s="4"/>
      <c r="U423" s="4"/>
      <c r="V423" s="4"/>
      <c r="W423" s="4"/>
    </row>
    <row r="424" spans="1:23">
      <c r="A424" s="4">
        <v>50</v>
      </c>
      <c r="B424" s="4">
        <v>0</v>
      </c>
      <c r="C424" s="4">
        <v>0</v>
      </c>
      <c r="D424" s="4">
        <v>1</v>
      </c>
      <c r="E424" s="4">
        <v>205</v>
      </c>
      <c r="F424" s="4">
        <f>ROUND(Source!S409,O424)</f>
        <v>41700.53</v>
      </c>
      <c r="G424" s="4" t="s">
        <v>97</v>
      </c>
      <c r="H424" s="4" t="s">
        <v>98</v>
      </c>
      <c r="I424" s="4"/>
      <c r="J424" s="4"/>
      <c r="K424" s="4">
        <v>205</v>
      </c>
      <c r="L424" s="4">
        <v>14</v>
      </c>
      <c r="M424" s="4">
        <v>3</v>
      </c>
      <c r="N424" s="4" t="s">
        <v>3</v>
      </c>
      <c r="O424" s="4">
        <v>2</v>
      </c>
      <c r="P424" s="4"/>
      <c r="Q424" s="4"/>
      <c r="R424" s="4"/>
      <c r="S424" s="4"/>
      <c r="T424" s="4"/>
      <c r="U424" s="4"/>
      <c r="V424" s="4"/>
      <c r="W424" s="4"/>
    </row>
    <row r="425" spans="1:23">
      <c r="A425" s="4">
        <v>50</v>
      </c>
      <c r="B425" s="4">
        <v>0</v>
      </c>
      <c r="C425" s="4">
        <v>0</v>
      </c>
      <c r="D425" s="4">
        <v>1</v>
      </c>
      <c r="E425" s="4">
        <v>232</v>
      </c>
      <c r="F425" s="4">
        <f>ROUND(Source!BC409,O425)</f>
        <v>0</v>
      </c>
      <c r="G425" s="4" t="s">
        <v>99</v>
      </c>
      <c r="H425" s="4" t="s">
        <v>100</v>
      </c>
      <c r="I425" s="4"/>
      <c r="J425" s="4"/>
      <c r="K425" s="4">
        <v>232</v>
      </c>
      <c r="L425" s="4">
        <v>15</v>
      </c>
      <c r="M425" s="4">
        <v>3</v>
      </c>
      <c r="N425" s="4" t="s">
        <v>3</v>
      </c>
      <c r="O425" s="4">
        <v>2</v>
      </c>
      <c r="P425" s="4"/>
      <c r="Q425" s="4"/>
      <c r="R425" s="4"/>
      <c r="S425" s="4"/>
      <c r="T425" s="4"/>
      <c r="U425" s="4"/>
      <c r="V425" s="4"/>
      <c r="W425" s="4"/>
    </row>
    <row r="426" spans="1:23">
      <c r="A426" s="4">
        <v>50</v>
      </c>
      <c r="B426" s="4">
        <v>0</v>
      </c>
      <c r="C426" s="4">
        <v>0</v>
      </c>
      <c r="D426" s="4">
        <v>1</v>
      </c>
      <c r="E426" s="4">
        <v>214</v>
      </c>
      <c r="F426" s="4">
        <f>ROUND(Source!AS409,O426)</f>
        <v>172824.3</v>
      </c>
      <c r="G426" s="4" t="s">
        <v>101</v>
      </c>
      <c r="H426" s="4" t="s">
        <v>102</v>
      </c>
      <c r="I426" s="4"/>
      <c r="J426" s="4"/>
      <c r="K426" s="4">
        <v>214</v>
      </c>
      <c r="L426" s="4">
        <v>16</v>
      </c>
      <c r="M426" s="4">
        <v>3</v>
      </c>
      <c r="N426" s="4" t="s">
        <v>3</v>
      </c>
      <c r="O426" s="4">
        <v>2</v>
      </c>
      <c r="P426" s="4"/>
      <c r="Q426" s="4"/>
      <c r="R426" s="4"/>
      <c r="S426" s="4"/>
      <c r="T426" s="4"/>
      <c r="U426" s="4"/>
      <c r="V426" s="4"/>
      <c r="W426" s="4"/>
    </row>
    <row r="427" spans="1:23">
      <c r="A427" s="4">
        <v>50</v>
      </c>
      <c r="B427" s="4">
        <v>0</v>
      </c>
      <c r="C427" s="4">
        <v>0</v>
      </c>
      <c r="D427" s="4">
        <v>1</v>
      </c>
      <c r="E427" s="4">
        <v>215</v>
      </c>
      <c r="F427" s="4">
        <f>ROUND(Source!AT409,O427)</f>
        <v>5018.3599999999997</v>
      </c>
      <c r="G427" s="4" t="s">
        <v>103</v>
      </c>
      <c r="H427" s="4" t="s">
        <v>104</v>
      </c>
      <c r="I427" s="4"/>
      <c r="J427" s="4"/>
      <c r="K427" s="4">
        <v>215</v>
      </c>
      <c r="L427" s="4">
        <v>17</v>
      </c>
      <c r="M427" s="4">
        <v>3</v>
      </c>
      <c r="N427" s="4" t="s">
        <v>3</v>
      </c>
      <c r="O427" s="4">
        <v>2</v>
      </c>
      <c r="P427" s="4"/>
      <c r="Q427" s="4"/>
      <c r="R427" s="4"/>
      <c r="S427" s="4"/>
      <c r="T427" s="4"/>
      <c r="U427" s="4"/>
      <c r="V427" s="4"/>
      <c r="W427" s="4"/>
    </row>
    <row r="428" spans="1:23">
      <c r="A428" s="4">
        <v>50</v>
      </c>
      <c r="B428" s="4">
        <v>0</v>
      </c>
      <c r="C428" s="4">
        <v>0</v>
      </c>
      <c r="D428" s="4">
        <v>1</v>
      </c>
      <c r="E428" s="4">
        <v>217</v>
      </c>
      <c r="F428" s="4">
        <f>ROUND(Source!AU409,O428)</f>
        <v>0</v>
      </c>
      <c r="G428" s="4" t="s">
        <v>105</v>
      </c>
      <c r="H428" s="4" t="s">
        <v>106</v>
      </c>
      <c r="I428" s="4"/>
      <c r="J428" s="4"/>
      <c r="K428" s="4">
        <v>217</v>
      </c>
      <c r="L428" s="4">
        <v>18</v>
      </c>
      <c r="M428" s="4">
        <v>3</v>
      </c>
      <c r="N428" s="4" t="s">
        <v>3</v>
      </c>
      <c r="O428" s="4">
        <v>2</v>
      </c>
      <c r="P428" s="4"/>
      <c r="Q428" s="4"/>
      <c r="R428" s="4"/>
      <c r="S428" s="4"/>
      <c r="T428" s="4"/>
      <c r="U428" s="4"/>
      <c r="V428" s="4"/>
      <c r="W428" s="4"/>
    </row>
    <row r="429" spans="1:23">
      <c r="A429" s="4">
        <v>50</v>
      </c>
      <c r="B429" s="4">
        <v>0</v>
      </c>
      <c r="C429" s="4">
        <v>0</v>
      </c>
      <c r="D429" s="4">
        <v>1</v>
      </c>
      <c r="E429" s="4">
        <v>230</v>
      </c>
      <c r="F429" s="4">
        <f>ROUND(Source!BA409,O429)</f>
        <v>0</v>
      </c>
      <c r="G429" s="4" t="s">
        <v>107</v>
      </c>
      <c r="H429" s="4" t="s">
        <v>108</v>
      </c>
      <c r="I429" s="4"/>
      <c r="J429" s="4"/>
      <c r="K429" s="4">
        <v>230</v>
      </c>
      <c r="L429" s="4">
        <v>19</v>
      </c>
      <c r="M429" s="4">
        <v>3</v>
      </c>
      <c r="N429" s="4" t="s">
        <v>3</v>
      </c>
      <c r="O429" s="4">
        <v>2</v>
      </c>
      <c r="P429" s="4"/>
      <c r="Q429" s="4"/>
      <c r="R429" s="4"/>
      <c r="S429" s="4"/>
      <c r="T429" s="4"/>
      <c r="U429" s="4"/>
      <c r="V429" s="4"/>
      <c r="W429" s="4"/>
    </row>
    <row r="430" spans="1:23">
      <c r="A430" s="4">
        <v>50</v>
      </c>
      <c r="B430" s="4">
        <v>0</v>
      </c>
      <c r="C430" s="4">
        <v>0</v>
      </c>
      <c r="D430" s="4">
        <v>1</v>
      </c>
      <c r="E430" s="4">
        <v>206</v>
      </c>
      <c r="F430" s="4">
        <f>ROUND(Source!T409,O430)</f>
        <v>0</v>
      </c>
      <c r="G430" s="4" t="s">
        <v>109</v>
      </c>
      <c r="H430" s="4" t="s">
        <v>110</v>
      </c>
      <c r="I430" s="4"/>
      <c r="J430" s="4"/>
      <c r="K430" s="4">
        <v>206</v>
      </c>
      <c r="L430" s="4">
        <v>20</v>
      </c>
      <c r="M430" s="4">
        <v>3</v>
      </c>
      <c r="N430" s="4" t="s">
        <v>3</v>
      </c>
      <c r="O430" s="4">
        <v>2</v>
      </c>
      <c r="P430" s="4"/>
      <c r="Q430" s="4"/>
      <c r="R430" s="4"/>
      <c r="S430" s="4"/>
      <c r="T430" s="4"/>
      <c r="U430" s="4"/>
      <c r="V430" s="4"/>
      <c r="W430" s="4"/>
    </row>
    <row r="431" spans="1:23">
      <c r="A431" s="4">
        <v>50</v>
      </c>
      <c r="B431" s="4">
        <v>0</v>
      </c>
      <c r="C431" s="4">
        <v>0</v>
      </c>
      <c r="D431" s="4">
        <v>1</v>
      </c>
      <c r="E431" s="4">
        <v>207</v>
      </c>
      <c r="F431" s="4">
        <f>Source!U409</f>
        <v>140.32241100000002</v>
      </c>
      <c r="G431" s="4" t="s">
        <v>111</v>
      </c>
      <c r="H431" s="4" t="s">
        <v>112</v>
      </c>
      <c r="I431" s="4"/>
      <c r="J431" s="4"/>
      <c r="K431" s="4">
        <v>207</v>
      </c>
      <c r="L431" s="4">
        <v>21</v>
      </c>
      <c r="M431" s="4">
        <v>3</v>
      </c>
      <c r="N431" s="4" t="s">
        <v>3</v>
      </c>
      <c r="O431" s="4">
        <v>-1</v>
      </c>
      <c r="P431" s="4"/>
      <c r="Q431" s="4"/>
      <c r="R431" s="4"/>
      <c r="S431" s="4"/>
      <c r="T431" s="4"/>
      <c r="U431" s="4"/>
      <c r="V431" s="4"/>
      <c r="W431" s="4"/>
    </row>
    <row r="432" spans="1:23">
      <c r="A432" s="4">
        <v>50</v>
      </c>
      <c r="B432" s="4">
        <v>0</v>
      </c>
      <c r="C432" s="4">
        <v>0</v>
      </c>
      <c r="D432" s="4">
        <v>1</v>
      </c>
      <c r="E432" s="4">
        <v>208</v>
      </c>
      <c r="F432" s="4">
        <f>Source!V409</f>
        <v>1.7644424999999997</v>
      </c>
      <c r="G432" s="4" t="s">
        <v>113</v>
      </c>
      <c r="H432" s="4" t="s">
        <v>114</v>
      </c>
      <c r="I432" s="4"/>
      <c r="J432" s="4"/>
      <c r="K432" s="4">
        <v>208</v>
      </c>
      <c r="L432" s="4">
        <v>22</v>
      </c>
      <c r="M432" s="4">
        <v>3</v>
      </c>
      <c r="N432" s="4" t="s">
        <v>3</v>
      </c>
      <c r="O432" s="4">
        <v>-1</v>
      </c>
      <c r="P432" s="4"/>
      <c r="Q432" s="4"/>
      <c r="R432" s="4"/>
      <c r="S432" s="4"/>
      <c r="T432" s="4"/>
      <c r="U432" s="4"/>
      <c r="V432" s="4"/>
      <c r="W432" s="4"/>
    </row>
    <row r="433" spans="1:206">
      <c r="A433" s="4">
        <v>50</v>
      </c>
      <c r="B433" s="4">
        <v>0</v>
      </c>
      <c r="C433" s="4">
        <v>0</v>
      </c>
      <c r="D433" s="4">
        <v>1</v>
      </c>
      <c r="E433" s="4">
        <v>209</v>
      </c>
      <c r="F433" s="4">
        <f>ROUND(Source!W409,O433)</f>
        <v>525.99</v>
      </c>
      <c r="G433" s="4" t="s">
        <v>115</v>
      </c>
      <c r="H433" s="4" t="s">
        <v>116</v>
      </c>
      <c r="I433" s="4"/>
      <c r="J433" s="4"/>
      <c r="K433" s="4">
        <v>209</v>
      </c>
      <c r="L433" s="4">
        <v>23</v>
      </c>
      <c r="M433" s="4">
        <v>3</v>
      </c>
      <c r="N433" s="4" t="s">
        <v>3</v>
      </c>
      <c r="O433" s="4">
        <v>2</v>
      </c>
      <c r="P433" s="4"/>
      <c r="Q433" s="4"/>
      <c r="R433" s="4"/>
      <c r="S433" s="4"/>
      <c r="T433" s="4"/>
      <c r="U433" s="4"/>
      <c r="V433" s="4"/>
      <c r="W433" s="4"/>
    </row>
    <row r="434" spans="1:206">
      <c r="A434" s="4">
        <v>50</v>
      </c>
      <c r="B434" s="4">
        <v>0</v>
      </c>
      <c r="C434" s="4">
        <v>0</v>
      </c>
      <c r="D434" s="4">
        <v>1</v>
      </c>
      <c r="E434" s="4">
        <v>233</v>
      </c>
      <c r="F434" s="4">
        <f>ROUND(Source!BD409,O434)</f>
        <v>0</v>
      </c>
      <c r="G434" s="4" t="s">
        <v>117</v>
      </c>
      <c r="H434" s="4" t="s">
        <v>118</v>
      </c>
      <c r="I434" s="4"/>
      <c r="J434" s="4"/>
      <c r="K434" s="4">
        <v>233</v>
      </c>
      <c r="L434" s="4">
        <v>24</v>
      </c>
      <c r="M434" s="4">
        <v>3</v>
      </c>
      <c r="N434" s="4" t="s">
        <v>3</v>
      </c>
      <c r="O434" s="4">
        <v>2</v>
      </c>
      <c r="P434" s="4"/>
      <c r="Q434" s="4"/>
      <c r="R434" s="4"/>
      <c r="S434" s="4"/>
      <c r="T434" s="4"/>
      <c r="U434" s="4"/>
      <c r="V434" s="4"/>
      <c r="W434" s="4"/>
    </row>
    <row r="435" spans="1:206">
      <c r="A435" s="4">
        <v>50</v>
      </c>
      <c r="B435" s="4">
        <v>0</v>
      </c>
      <c r="C435" s="4">
        <v>0</v>
      </c>
      <c r="D435" s="4">
        <v>1</v>
      </c>
      <c r="E435" s="4">
        <v>210</v>
      </c>
      <c r="F435" s="4">
        <f>ROUND(Source!X409,O435)</f>
        <v>37419.9</v>
      </c>
      <c r="G435" s="4" t="s">
        <v>119</v>
      </c>
      <c r="H435" s="4" t="s">
        <v>120</v>
      </c>
      <c r="I435" s="4"/>
      <c r="J435" s="4"/>
      <c r="K435" s="4">
        <v>210</v>
      </c>
      <c r="L435" s="4">
        <v>25</v>
      </c>
      <c r="M435" s="4">
        <v>3</v>
      </c>
      <c r="N435" s="4" t="s">
        <v>3</v>
      </c>
      <c r="O435" s="4">
        <v>2</v>
      </c>
      <c r="P435" s="4"/>
      <c r="Q435" s="4"/>
      <c r="R435" s="4"/>
      <c r="S435" s="4"/>
      <c r="T435" s="4"/>
      <c r="U435" s="4"/>
      <c r="V435" s="4"/>
      <c r="W435" s="4"/>
    </row>
    <row r="436" spans="1:206">
      <c r="A436" s="4">
        <v>50</v>
      </c>
      <c r="B436" s="4">
        <v>0</v>
      </c>
      <c r="C436" s="4">
        <v>0</v>
      </c>
      <c r="D436" s="4">
        <v>1</v>
      </c>
      <c r="E436" s="4">
        <v>211</v>
      </c>
      <c r="F436" s="4">
        <f>ROUND(Source!Y409,O436)</f>
        <v>18665.099999999999</v>
      </c>
      <c r="G436" s="4" t="s">
        <v>121</v>
      </c>
      <c r="H436" s="4" t="s">
        <v>122</v>
      </c>
      <c r="I436" s="4"/>
      <c r="J436" s="4"/>
      <c r="K436" s="4">
        <v>211</v>
      </c>
      <c r="L436" s="4">
        <v>26</v>
      </c>
      <c r="M436" s="4">
        <v>3</v>
      </c>
      <c r="N436" s="4" t="s">
        <v>3</v>
      </c>
      <c r="O436" s="4">
        <v>2</v>
      </c>
      <c r="P436" s="4"/>
      <c r="Q436" s="4"/>
      <c r="R436" s="4"/>
      <c r="S436" s="4"/>
      <c r="T436" s="4"/>
      <c r="U436" s="4"/>
      <c r="V436" s="4"/>
      <c r="W436" s="4"/>
    </row>
    <row r="437" spans="1:206">
      <c r="A437" s="4">
        <v>50</v>
      </c>
      <c r="B437" s="4">
        <v>0</v>
      </c>
      <c r="C437" s="4">
        <v>0</v>
      </c>
      <c r="D437" s="4">
        <v>1</v>
      </c>
      <c r="E437" s="4">
        <v>0</v>
      </c>
      <c r="F437" s="4">
        <f>ROUND(Source!AR409,O437)</f>
        <v>177842.66</v>
      </c>
      <c r="G437" s="4" t="s">
        <v>123</v>
      </c>
      <c r="H437" s="4" t="s">
        <v>124</v>
      </c>
      <c r="I437" s="4"/>
      <c r="J437" s="4"/>
      <c r="K437" s="4">
        <v>224</v>
      </c>
      <c r="L437" s="4">
        <v>27</v>
      </c>
      <c r="M437" s="4">
        <v>3</v>
      </c>
      <c r="N437" s="4" t="s">
        <v>3</v>
      </c>
      <c r="O437" s="4">
        <v>2</v>
      </c>
      <c r="P437" s="4"/>
      <c r="Q437" s="4"/>
      <c r="R437" s="4"/>
      <c r="S437" s="4"/>
      <c r="T437" s="4"/>
      <c r="U437" s="4"/>
      <c r="V437" s="4"/>
      <c r="W437" s="4"/>
    </row>
    <row r="438" spans="1:206">
      <c r="A438" s="4">
        <v>50</v>
      </c>
      <c r="B438" s="4">
        <v>1</v>
      </c>
      <c r="C438" s="4">
        <v>0</v>
      </c>
      <c r="D438" s="4">
        <v>2</v>
      </c>
      <c r="E438" s="4">
        <v>0</v>
      </c>
      <c r="F438" s="4">
        <f>ROUND(F437*0.18,O438)</f>
        <v>32011.7</v>
      </c>
      <c r="G438" s="4" t="s">
        <v>125</v>
      </c>
      <c r="H438" s="4" t="s">
        <v>125</v>
      </c>
      <c r="I438" s="4"/>
      <c r="J438" s="4"/>
      <c r="K438" s="4">
        <v>212</v>
      </c>
      <c r="L438" s="4">
        <v>28</v>
      </c>
      <c r="M438" s="4">
        <v>0</v>
      </c>
      <c r="N438" s="4" t="s">
        <v>3</v>
      </c>
      <c r="O438" s="4">
        <v>1</v>
      </c>
      <c r="P438" s="4"/>
      <c r="Q438" s="4"/>
      <c r="R438" s="4"/>
      <c r="S438" s="4"/>
      <c r="T438" s="4"/>
      <c r="U438" s="4"/>
      <c r="V438" s="4"/>
      <c r="W438" s="4"/>
    </row>
    <row r="439" spans="1:206">
      <c r="A439" s="4">
        <v>50</v>
      </c>
      <c r="B439" s="4">
        <v>1</v>
      </c>
      <c r="C439" s="4">
        <v>0</v>
      </c>
      <c r="D439" s="4">
        <v>2</v>
      </c>
      <c r="E439" s="4">
        <v>224</v>
      </c>
      <c r="F439" s="4">
        <f>ROUND(F437*1.18,O439)</f>
        <v>209854.3</v>
      </c>
      <c r="G439" s="4" t="s">
        <v>126</v>
      </c>
      <c r="H439" s="4" t="s">
        <v>127</v>
      </c>
      <c r="I439" s="4"/>
      <c r="J439" s="4"/>
      <c r="K439" s="4">
        <v>212</v>
      </c>
      <c r="L439" s="4">
        <v>29</v>
      </c>
      <c r="M439" s="4">
        <v>0</v>
      </c>
      <c r="N439" s="4" t="s">
        <v>3</v>
      </c>
      <c r="O439" s="4">
        <v>1</v>
      </c>
      <c r="P439" s="4"/>
      <c r="Q439" s="4"/>
      <c r="R439" s="4"/>
      <c r="S439" s="4"/>
      <c r="T439" s="4"/>
      <c r="U439" s="4"/>
      <c r="V439" s="4"/>
      <c r="W439" s="4"/>
    </row>
    <row r="441" spans="1:206">
      <c r="A441" s="2">
        <v>51</v>
      </c>
      <c r="B441" s="2">
        <f>B324</f>
        <v>1</v>
      </c>
      <c r="C441" s="2">
        <f>A324</f>
        <v>4</v>
      </c>
      <c r="D441" s="2">
        <f>ROW(A324)</f>
        <v>324</v>
      </c>
      <c r="E441" s="2"/>
      <c r="F441" s="2" t="str">
        <f>IF(F324&lt;&gt;"",F324,"")</f>
        <v>Новый раздел</v>
      </c>
      <c r="G441" s="2" t="str">
        <f>IF(G324&lt;&gt;"",G324,"")</f>
        <v>комната 1-41 карантин</v>
      </c>
      <c r="H441" s="2">
        <v>0</v>
      </c>
      <c r="I441" s="2"/>
      <c r="J441" s="2"/>
      <c r="K441" s="2"/>
      <c r="L441" s="2"/>
      <c r="M441" s="2"/>
      <c r="N441" s="2"/>
      <c r="O441" s="2">
        <f t="shared" ref="O441:T441" si="335">ROUND(O344+O409+AB441,2)</f>
        <v>124456.18</v>
      </c>
      <c r="P441" s="2">
        <f t="shared" si="335"/>
        <v>78476.539999999994</v>
      </c>
      <c r="Q441" s="2">
        <f t="shared" si="335"/>
        <v>1636.68</v>
      </c>
      <c r="R441" s="2">
        <f t="shared" si="335"/>
        <v>656.38</v>
      </c>
      <c r="S441" s="2">
        <f t="shared" si="335"/>
        <v>44342.96</v>
      </c>
      <c r="T441" s="2">
        <f t="shared" si="335"/>
        <v>0</v>
      </c>
      <c r="U441" s="2">
        <f>U344+U409+AH441</f>
        <v>150.46139100000002</v>
      </c>
      <c r="V441" s="2">
        <f>V344+V409+AI441</f>
        <v>1.8705824999999998</v>
      </c>
      <c r="W441" s="2">
        <f>ROUND(W344+W409+AJ441,2)</f>
        <v>525.99</v>
      </c>
      <c r="X441" s="2">
        <f>ROUND(X344+X409+AK441,2)</f>
        <v>39288.550000000003</v>
      </c>
      <c r="Y441" s="2">
        <f>ROUND(Y344+Y409+AL441,2)</f>
        <v>20060.59</v>
      </c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>
        <f t="shared" ref="AO441:BD441" si="336">ROUND(AO344+AO409+BX441,2)</f>
        <v>0</v>
      </c>
      <c r="AP441" s="2">
        <f t="shared" si="336"/>
        <v>0</v>
      </c>
      <c r="AQ441" s="2">
        <f t="shared" si="336"/>
        <v>0</v>
      </c>
      <c r="AR441" s="2">
        <f t="shared" si="336"/>
        <v>183805.32</v>
      </c>
      <c r="AS441" s="2">
        <f t="shared" si="336"/>
        <v>178786.96</v>
      </c>
      <c r="AT441" s="2">
        <f t="shared" si="336"/>
        <v>5018.3599999999997</v>
      </c>
      <c r="AU441" s="2">
        <f t="shared" si="336"/>
        <v>0</v>
      </c>
      <c r="AV441" s="2">
        <f t="shared" si="336"/>
        <v>78476.539999999994</v>
      </c>
      <c r="AW441" s="2">
        <f t="shared" si="336"/>
        <v>78476.539999999994</v>
      </c>
      <c r="AX441" s="2">
        <f t="shared" si="336"/>
        <v>0</v>
      </c>
      <c r="AY441" s="2">
        <f t="shared" si="336"/>
        <v>78476.539999999994</v>
      </c>
      <c r="AZ441" s="2">
        <f t="shared" si="336"/>
        <v>0</v>
      </c>
      <c r="BA441" s="2">
        <f t="shared" si="336"/>
        <v>0</v>
      </c>
      <c r="BB441" s="2">
        <f t="shared" si="336"/>
        <v>0</v>
      </c>
      <c r="BC441" s="2">
        <f t="shared" si="336"/>
        <v>0</v>
      </c>
      <c r="BD441" s="2">
        <f t="shared" si="336"/>
        <v>0</v>
      </c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>
        <v>0</v>
      </c>
    </row>
    <row r="443" spans="1:206">
      <c r="A443" s="4">
        <v>50</v>
      </c>
      <c r="B443" s="4">
        <v>0</v>
      </c>
      <c r="C443" s="4">
        <v>0</v>
      </c>
      <c r="D443" s="4">
        <v>1</v>
      </c>
      <c r="E443" s="4">
        <v>201</v>
      </c>
      <c r="F443" s="4">
        <f>ROUND(Source!O441,O443)</f>
        <v>124456.18</v>
      </c>
      <c r="G443" s="4" t="s">
        <v>71</v>
      </c>
      <c r="H443" s="4" t="s">
        <v>72</v>
      </c>
      <c r="I443" s="4"/>
      <c r="J443" s="4"/>
      <c r="K443" s="4">
        <v>201</v>
      </c>
      <c r="L443" s="4">
        <v>1</v>
      </c>
      <c r="M443" s="4">
        <v>3</v>
      </c>
      <c r="N443" s="4" t="s">
        <v>3</v>
      </c>
      <c r="O443" s="4">
        <v>2</v>
      </c>
      <c r="P443" s="4"/>
      <c r="Q443" s="4"/>
      <c r="R443" s="4"/>
      <c r="S443" s="4"/>
      <c r="T443" s="4"/>
      <c r="U443" s="4"/>
      <c r="V443" s="4"/>
      <c r="W443" s="4"/>
    </row>
    <row r="444" spans="1:206">
      <c r="A444" s="4">
        <v>50</v>
      </c>
      <c r="B444" s="4">
        <v>0</v>
      </c>
      <c r="C444" s="4">
        <v>0</v>
      </c>
      <c r="D444" s="4">
        <v>1</v>
      </c>
      <c r="E444" s="4">
        <v>202</v>
      </c>
      <c r="F444" s="4">
        <f>ROUND(Source!P441,O444)</f>
        <v>78476.539999999994</v>
      </c>
      <c r="G444" s="4" t="s">
        <v>73</v>
      </c>
      <c r="H444" s="4" t="s">
        <v>74</v>
      </c>
      <c r="I444" s="4"/>
      <c r="J444" s="4"/>
      <c r="K444" s="4">
        <v>202</v>
      </c>
      <c r="L444" s="4">
        <v>2</v>
      </c>
      <c r="M444" s="4">
        <v>3</v>
      </c>
      <c r="N444" s="4" t="s">
        <v>3</v>
      </c>
      <c r="O444" s="4">
        <v>2</v>
      </c>
      <c r="P444" s="4"/>
      <c r="Q444" s="4"/>
      <c r="R444" s="4"/>
      <c r="S444" s="4"/>
      <c r="T444" s="4"/>
      <c r="U444" s="4"/>
      <c r="V444" s="4"/>
      <c r="W444" s="4"/>
    </row>
    <row r="445" spans="1:206">
      <c r="A445" s="4">
        <v>50</v>
      </c>
      <c r="B445" s="4">
        <v>0</v>
      </c>
      <c r="C445" s="4">
        <v>0</v>
      </c>
      <c r="D445" s="4">
        <v>1</v>
      </c>
      <c r="E445" s="4">
        <v>222</v>
      </c>
      <c r="F445" s="4">
        <f>ROUND(Source!AO441,O445)</f>
        <v>0</v>
      </c>
      <c r="G445" s="4" t="s">
        <v>75</v>
      </c>
      <c r="H445" s="4" t="s">
        <v>76</v>
      </c>
      <c r="I445" s="4"/>
      <c r="J445" s="4"/>
      <c r="K445" s="4">
        <v>222</v>
      </c>
      <c r="L445" s="4">
        <v>3</v>
      </c>
      <c r="M445" s="4">
        <v>3</v>
      </c>
      <c r="N445" s="4" t="s">
        <v>3</v>
      </c>
      <c r="O445" s="4">
        <v>2</v>
      </c>
      <c r="P445" s="4"/>
      <c r="Q445" s="4"/>
      <c r="R445" s="4"/>
      <c r="S445" s="4"/>
      <c r="T445" s="4"/>
      <c r="U445" s="4"/>
      <c r="V445" s="4"/>
      <c r="W445" s="4"/>
    </row>
    <row r="446" spans="1:206">
      <c r="A446" s="4">
        <v>50</v>
      </c>
      <c r="B446" s="4">
        <v>0</v>
      </c>
      <c r="C446" s="4">
        <v>0</v>
      </c>
      <c r="D446" s="4">
        <v>1</v>
      </c>
      <c r="E446" s="4">
        <v>225</v>
      </c>
      <c r="F446" s="4">
        <f>ROUND(Source!AV441,O446)</f>
        <v>78476.539999999994</v>
      </c>
      <c r="G446" s="4" t="s">
        <v>77</v>
      </c>
      <c r="H446" s="4" t="s">
        <v>78</v>
      </c>
      <c r="I446" s="4"/>
      <c r="J446" s="4"/>
      <c r="K446" s="4">
        <v>225</v>
      </c>
      <c r="L446" s="4">
        <v>4</v>
      </c>
      <c r="M446" s="4">
        <v>3</v>
      </c>
      <c r="N446" s="4" t="s">
        <v>3</v>
      </c>
      <c r="O446" s="4">
        <v>2</v>
      </c>
      <c r="P446" s="4"/>
      <c r="Q446" s="4"/>
      <c r="R446" s="4"/>
      <c r="S446" s="4"/>
      <c r="T446" s="4"/>
      <c r="U446" s="4"/>
      <c r="V446" s="4"/>
      <c r="W446" s="4"/>
    </row>
    <row r="447" spans="1:206">
      <c r="A447" s="4">
        <v>50</v>
      </c>
      <c r="B447" s="4">
        <v>0</v>
      </c>
      <c r="C447" s="4">
        <v>0</v>
      </c>
      <c r="D447" s="4">
        <v>1</v>
      </c>
      <c r="E447" s="4">
        <v>226</v>
      </c>
      <c r="F447" s="4">
        <f>ROUND(Source!AW441,O447)</f>
        <v>78476.539999999994</v>
      </c>
      <c r="G447" s="4" t="s">
        <v>79</v>
      </c>
      <c r="H447" s="4" t="s">
        <v>80</v>
      </c>
      <c r="I447" s="4"/>
      <c r="J447" s="4"/>
      <c r="K447" s="4">
        <v>226</v>
      </c>
      <c r="L447" s="4">
        <v>5</v>
      </c>
      <c r="M447" s="4">
        <v>3</v>
      </c>
      <c r="N447" s="4" t="s">
        <v>3</v>
      </c>
      <c r="O447" s="4">
        <v>2</v>
      </c>
      <c r="P447" s="4"/>
      <c r="Q447" s="4"/>
      <c r="R447" s="4"/>
      <c r="S447" s="4"/>
      <c r="T447" s="4"/>
      <c r="U447" s="4"/>
      <c r="V447" s="4"/>
      <c r="W447" s="4"/>
    </row>
    <row r="448" spans="1:206">
      <c r="A448" s="4">
        <v>50</v>
      </c>
      <c r="B448" s="4">
        <v>0</v>
      </c>
      <c r="C448" s="4">
        <v>0</v>
      </c>
      <c r="D448" s="4">
        <v>1</v>
      </c>
      <c r="E448" s="4">
        <v>227</v>
      </c>
      <c r="F448" s="4">
        <f>ROUND(Source!AX441,O448)</f>
        <v>0</v>
      </c>
      <c r="G448" s="4" t="s">
        <v>81</v>
      </c>
      <c r="H448" s="4" t="s">
        <v>82</v>
      </c>
      <c r="I448" s="4"/>
      <c r="J448" s="4"/>
      <c r="K448" s="4">
        <v>227</v>
      </c>
      <c r="L448" s="4">
        <v>6</v>
      </c>
      <c r="M448" s="4">
        <v>3</v>
      </c>
      <c r="N448" s="4" t="s">
        <v>3</v>
      </c>
      <c r="O448" s="4">
        <v>2</v>
      </c>
      <c r="P448" s="4"/>
      <c r="Q448" s="4"/>
      <c r="R448" s="4"/>
      <c r="S448" s="4"/>
      <c r="T448" s="4"/>
      <c r="U448" s="4"/>
      <c r="V448" s="4"/>
      <c r="W448" s="4"/>
    </row>
    <row r="449" spans="1:23">
      <c r="A449" s="4">
        <v>50</v>
      </c>
      <c r="B449" s="4">
        <v>0</v>
      </c>
      <c r="C449" s="4">
        <v>0</v>
      </c>
      <c r="D449" s="4">
        <v>1</v>
      </c>
      <c r="E449" s="4">
        <v>228</v>
      </c>
      <c r="F449" s="4">
        <f>ROUND(Source!AY441,O449)</f>
        <v>78476.539999999994</v>
      </c>
      <c r="G449" s="4" t="s">
        <v>83</v>
      </c>
      <c r="H449" s="4" t="s">
        <v>84</v>
      </c>
      <c r="I449" s="4"/>
      <c r="J449" s="4"/>
      <c r="K449" s="4">
        <v>228</v>
      </c>
      <c r="L449" s="4">
        <v>7</v>
      </c>
      <c r="M449" s="4">
        <v>3</v>
      </c>
      <c r="N449" s="4" t="s">
        <v>3</v>
      </c>
      <c r="O449" s="4">
        <v>2</v>
      </c>
      <c r="P449" s="4"/>
      <c r="Q449" s="4"/>
      <c r="R449" s="4"/>
      <c r="S449" s="4"/>
      <c r="T449" s="4"/>
      <c r="U449" s="4"/>
      <c r="V449" s="4"/>
      <c r="W449" s="4"/>
    </row>
    <row r="450" spans="1:23">
      <c r="A450" s="4">
        <v>50</v>
      </c>
      <c r="B450" s="4">
        <v>0</v>
      </c>
      <c r="C450" s="4">
        <v>0</v>
      </c>
      <c r="D450" s="4">
        <v>1</v>
      </c>
      <c r="E450" s="4">
        <v>216</v>
      </c>
      <c r="F450" s="4">
        <f>ROUND(Source!AP441,O450)</f>
        <v>0</v>
      </c>
      <c r="G450" s="4" t="s">
        <v>85</v>
      </c>
      <c r="H450" s="4" t="s">
        <v>86</v>
      </c>
      <c r="I450" s="4"/>
      <c r="J450" s="4"/>
      <c r="K450" s="4">
        <v>216</v>
      </c>
      <c r="L450" s="4">
        <v>8</v>
      </c>
      <c r="M450" s="4">
        <v>3</v>
      </c>
      <c r="N450" s="4" t="s">
        <v>3</v>
      </c>
      <c r="O450" s="4">
        <v>2</v>
      </c>
      <c r="P450" s="4"/>
      <c r="Q450" s="4"/>
      <c r="R450" s="4"/>
      <c r="S450" s="4"/>
      <c r="T450" s="4"/>
      <c r="U450" s="4"/>
      <c r="V450" s="4"/>
      <c r="W450" s="4"/>
    </row>
    <row r="451" spans="1:23">
      <c r="A451" s="4">
        <v>50</v>
      </c>
      <c r="B451" s="4">
        <v>0</v>
      </c>
      <c r="C451" s="4">
        <v>0</v>
      </c>
      <c r="D451" s="4">
        <v>1</v>
      </c>
      <c r="E451" s="4">
        <v>223</v>
      </c>
      <c r="F451" s="4">
        <f>ROUND(Source!AQ441,O451)</f>
        <v>0</v>
      </c>
      <c r="G451" s="4" t="s">
        <v>87</v>
      </c>
      <c r="H451" s="4" t="s">
        <v>88</v>
      </c>
      <c r="I451" s="4"/>
      <c r="J451" s="4"/>
      <c r="K451" s="4">
        <v>223</v>
      </c>
      <c r="L451" s="4">
        <v>9</v>
      </c>
      <c r="M451" s="4">
        <v>3</v>
      </c>
      <c r="N451" s="4" t="s">
        <v>3</v>
      </c>
      <c r="O451" s="4">
        <v>2</v>
      </c>
      <c r="P451" s="4"/>
      <c r="Q451" s="4"/>
      <c r="R451" s="4"/>
      <c r="S451" s="4"/>
      <c r="T451" s="4"/>
      <c r="U451" s="4"/>
      <c r="V451" s="4"/>
      <c r="W451" s="4"/>
    </row>
    <row r="452" spans="1:23">
      <c r="A452" s="4">
        <v>50</v>
      </c>
      <c r="B452" s="4">
        <v>0</v>
      </c>
      <c r="C452" s="4">
        <v>0</v>
      </c>
      <c r="D452" s="4">
        <v>1</v>
      </c>
      <c r="E452" s="4">
        <v>229</v>
      </c>
      <c r="F452" s="4">
        <f>ROUND(Source!AZ441,O452)</f>
        <v>0</v>
      </c>
      <c r="G452" s="4" t="s">
        <v>89</v>
      </c>
      <c r="H452" s="4" t="s">
        <v>90</v>
      </c>
      <c r="I452" s="4"/>
      <c r="J452" s="4"/>
      <c r="K452" s="4">
        <v>229</v>
      </c>
      <c r="L452" s="4">
        <v>10</v>
      </c>
      <c r="M452" s="4">
        <v>3</v>
      </c>
      <c r="N452" s="4" t="s">
        <v>3</v>
      </c>
      <c r="O452" s="4">
        <v>2</v>
      </c>
      <c r="P452" s="4"/>
      <c r="Q452" s="4"/>
      <c r="R452" s="4"/>
      <c r="S452" s="4"/>
      <c r="T452" s="4"/>
      <c r="U452" s="4"/>
      <c r="V452" s="4"/>
      <c r="W452" s="4"/>
    </row>
    <row r="453" spans="1:23">
      <c r="A453" s="4">
        <v>50</v>
      </c>
      <c r="B453" s="4">
        <v>0</v>
      </c>
      <c r="C453" s="4">
        <v>0</v>
      </c>
      <c r="D453" s="4">
        <v>1</v>
      </c>
      <c r="E453" s="4">
        <v>203</v>
      </c>
      <c r="F453" s="4">
        <f>ROUND(Source!Q441,O453)</f>
        <v>1636.68</v>
      </c>
      <c r="G453" s="4" t="s">
        <v>91</v>
      </c>
      <c r="H453" s="4" t="s">
        <v>92</v>
      </c>
      <c r="I453" s="4"/>
      <c r="J453" s="4"/>
      <c r="K453" s="4">
        <v>203</v>
      </c>
      <c r="L453" s="4">
        <v>11</v>
      </c>
      <c r="M453" s="4">
        <v>3</v>
      </c>
      <c r="N453" s="4" t="s">
        <v>3</v>
      </c>
      <c r="O453" s="4">
        <v>2</v>
      </c>
      <c r="P453" s="4"/>
      <c r="Q453" s="4"/>
      <c r="R453" s="4"/>
      <c r="S453" s="4"/>
      <c r="T453" s="4"/>
      <c r="U453" s="4"/>
      <c r="V453" s="4"/>
      <c r="W453" s="4"/>
    </row>
    <row r="454" spans="1:23">
      <c r="A454" s="4">
        <v>50</v>
      </c>
      <c r="B454" s="4">
        <v>0</v>
      </c>
      <c r="C454" s="4">
        <v>0</v>
      </c>
      <c r="D454" s="4">
        <v>1</v>
      </c>
      <c r="E454" s="4">
        <v>231</v>
      </c>
      <c r="F454" s="4">
        <f>ROUND(Source!BB441,O454)</f>
        <v>0</v>
      </c>
      <c r="G454" s="4" t="s">
        <v>93</v>
      </c>
      <c r="H454" s="4" t="s">
        <v>94</v>
      </c>
      <c r="I454" s="4"/>
      <c r="J454" s="4"/>
      <c r="K454" s="4">
        <v>231</v>
      </c>
      <c r="L454" s="4">
        <v>12</v>
      </c>
      <c r="M454" s="4">
        <v>3</v>
      </c>
      <c r="N454" s="4" t="s">
        <v>3</v>
      </c>
      <c r="O454" s="4">
        <v>2</v>
      </c>
      <c r="P454" s="4"/>
      <c r="Q454" s="4"/>
      <c r="R454" s="4"/>
      <c r="S454" s="4"/>
      <c r="T454" s="4"/>
      <c r="U454" s="4"/>
      <c r="V454" s="4"/>
      <c r="W454" s="4"/>
    </row>
    <row r="455" spans="1:23">
      <c r="A455" s="4">
        <v>50</v>
      </c>
      <c r="B455" s="4">
        <v>0</v>
      </c>
      <c r="C455" s="4">
        <v>0</v>
      </c>
      <c r="D455" s="4">
        <v>1</v>
      </c>
      <c r="E455" s="4">
        <v>204</v>
      </c>
      <c r="F455" s="4">
        <f>ROUND(Source!R441,O455)</f>
        <v>656.38</v>
      </c>
      <c r="G455" s="4" t="s">
        <v>95</v>
      </c>
      <c r="H455" s="4" t="s">
        <v>96</v>
      </c>
      <c r="I455" s="4"/>
      <c r="J455" s="4"/>
      <c r="K455" s="4">
        <v>204</v>
      </c>
      <c r="L455" s="4">
        <v>13</v>
      </c>
      <c r="M455" s="4">
        <v>3</v>
      </c>
      <c r="N455" s="4" t="s">
        <v>3</v>
      </c>
      <c r="O455" s="4">
        <v>2</v>
      </c>
      <c r="P455" s="4"/>
      <c r="Q455" s="4"/>
      <c r="R455" s="4"/>
      <c r="S455" s="4"/>
      <c r="T455" s="4"/>
      <c r="U455" s="4"/>
      <c r="V455" s="4"/>
      <c r="W455" s="4"/>
    </row>
    <row r="456" spans="1:23">
      <c r="A456" s="4">
        <v>50</v>
      </c>
      <c r="B456" s="4">
        <v>0</v>
      </c>
      <c r="C456" s="4">
        <v>0</v>
      </c>
      <c r="D456" s="4">
        <v>1</v>
      </c>
      <c r="E456" s="4">
        <v>205</v>
      </c>
      <c r="F456" s="4">
        <f>ROUND(Source!S441,O456)</f>
        <v>44342.96</v>
      </c>
      <c r="G456" s="4" t="s">
        <v>97</v>
      </c>
      <c r="H456" s="4" t="s">
        <v>98</v>
      </c>
      <c r="I456" s="4"/>
      <c r="J456" s="4"/>
      <c r="K456" s="4">
        <v>205</v>
      </c>
      <c r="L456" s="4">
        <v>14</v>
      </c>
      <c r="M456" s="4">
        <v>3</v>
      </c>
      <c r="N456" s="4" t="s">
        <v>3</v>
      </c>
      <c r="O456" s="4">
        <v>2</v>
      </c>
      <c r="P456" s="4"/>
      <c r="Q456" s="4"/>
      <c r="R456" s="4"/>
      <c r="S456" s="4"/>
      <c r="T456" s="4"/>
      <c r="U456" s="4"/>
      <c r="V456" s="4"/>
      <c r="W456" s="4"/>
    </row>
    <row r="457" spans="1:23">
      <c r="A457" s="4">
        <v>50</v>
      </c>
      <c r="B457" s="4">
        <v>0</v>
      </c>
      <c r="C457" s="4">
        <v>0</v>
      </c>
      <c r="D457" s="4">
        <v>1</v>
      </c>
      <c r="E457" s="4">
        <v>232</v>
      </c>
      <c r="F457" s="4">
        <f>ROUND(Source!BC441,O457)</f>
        <v>0</v>
      </c>
      <c r="G457" s="4" t="s">
        <v>99</v>
      </c>
      <c r="H457" s="4" t="s">
        <v>100</v>
      </c>
      <c r="I457" s="4"/>
      <c r="J457" s="4"/>
      <c r="K457" s="4">
        <v>232</v>
      </c>
      <c r="L457" s="4">
        <v>15</v>
      </c>
      <c r="M457" s="4">
        <v>3</v>
      </c>
      <c r="N457" s="4" t="s">
        <v>3</v>
      </c>
      <c r="O457" s="4">
        <v>2</v>
      </c>
      <c r="P457" s="4"/>
      <c r="Q457" s="4"/>
      <c r="R457" s="4"/>
      <c r="S457" s="4"/>
      <c r="T457" s="4"/>
      <c r="U457" s="4"/>
      <c r="V457" s="4"/>
      <c r="W457" s="4"/>
    </row>
    <row r="458" spans="1:23">
      <c r="A458" s="4">
        <v>50</v>
      </c>
      <c r="B458" s="4">
        <v>0</v>
      </c>
      <c r="C458" s="4">
        <v>0</v>
      </c>
      <c r="D458" s="4">
        <v>1</v>
      </c>
      <c r="E458" s="4">
        <v>214</v>
      </c>
      <c r="F458" s="4">
        <f>ROUND(Source!AS441,O458)</f>
        <v>178786.96</v>
      </c>
      <c r="G458" s="4" t="s">
        <v>101</v>
      </c>
      <c r="H458" s="4" t="s">
        <v>102</v>
      </c>
      <c r="I458" s="4"/>
      <c r="J458" s="4"/>
      <c r="K458" s="4">
        <v>214</v>
      </c>
      <c r="L458" s="4">
        <v>16</v>
      </c>
      <c r="M458" s="4">
        <v>3</v>
      </c>
      <c r="N458" s="4" t="s">
        <v>3</v>
      </c>
      <c r="O458" s="4">
        <v>2</v>
      </c>
      <c r="P458" s="4"/>
      <c r="Q458" s="4"/>
      <c r="R458" s="4"/>
      <c r="S458" s="4"/>
      <c r="T458" s="4"/>
      <c r="U458" s="4"/>
      <c r="V458" s="4"/>
      <c r="W458" s="4"/>
    </row>
    <row r="459" spans="1:23">
      <c r="A459" s="4">
        <v>50</v>
      </c>
      <c r="B459" s="4">
        <v>0</v>
      </c>
      <c r="C459" s="4">
        <v>0</v>
      </c>
      <c r="D459" s="4">
        <v>1</v>
      </c>
      <c r="E459" s="4">
        <v>215</v>
      </c>
      <c r="F459" s="4">
        <f>ROUND(Source!AT441,O459)</f>
        <v>5018.3599999999997</v>
      </c>
      <c r="G459" s="4" t="s">
        <v>103</v>
      </c>
      <c r="H459" s="4" t="s">
        <v>104</v>
      </c>
      <c r="I459" s="4"/>
      <c r="J459" s="4"/>
      <c r="K459" s="4">
        <v>215</v>
      </c>
      <c r="L459" s="4">
        <v>17</v>
      </c>
      <c r="M459" s="4">
        <v>3</v>
      </c>
      <c r="N459" s="4" t="s">
        <v>3</v>
      </c>
      <c r="O459" s="4">
        <v>2</v>
      </c>
      <c r="P459" s="4"/>
      <c r="Q459" s="4"/>
      <c r="R459" s="4"/>
      <c r="S459" s="4"/>
      <c r="T459" s="4"/>
      <c r="U459" s="4"/>
      <c r="V459" s="4"/>
      <c r="W459" s="4"/>
    </row>
    <row r="460" spans="1:23">
      <c r="A460" s="4">
        <v>50</v>
      </c>
      <c r="B460" s="4">
        <v>0</v>
      </c>
      <c r="C460" s="4">
        <v>0</v>
      </c>
      <c r="D460" s="4">
        <v>1</v>
      </c>
      <c r="E460" s="4">
        <v>217</v>
      </c>
      <c r="F460" s="4">
        <f>ROUND(Source!AU441,O460)</f>
        <v>0</v>
      </c>
      <c r="G460" s="4" t="s">
        <v>105</v>
      </c>
      <c r="H460" s="4" t="s">
        <v>106</v>
      </c>
      <c r="I460" s="4"/>
      <c r="J460" s="4"/>
      <c r="K460" s="4">
        <v>217</v>
      </c>
      <c r="L460" s="4">
        <v>18</v>
      </c>
      <c r="M460" s="4">
        <v>3</v>
      </c>
      <c r="N460" s="4" t="s">
        <v>3</v>
      </c>
      <c r="O460" s="4">
        <v>2</v>
      </c>
      <c r="P460" s="4"/>
      <c r="Q460" s="4"/>
      <c r="R460" s="4"/>
      <c r="S460" s="4"/>
      <c r="T460" s="4"/>
      <c r="U460" s="4"/>
      <c r="V460" s="4"/>
      <c r="W460" s="4"/>
    </row>
    <row r="461" spans="1:23">
      <c r="A461" s="4">
        <v>50</v>
      </c>
      <c r="B461" s="4">
        <v>0</v>
      </c>
      <c r="C461" s="4">
        <v>0</v>
      </c>
      <c r="D461" s="4">
        <v>1</v>
      </c>
      <c r="E461" s="4">
        <v>230</v>
      </c>
      <c r="F461" s="4">
        <f>ROUND(Source!BA441,O461)</f>
        <v>0</v>
      </c>
      <c r="G461" s="4" t="s">
        <v>107</v>
      </c>
      <c r="H461" s="4" t="s">
        <v>108</v>
      </c>
      <c r="I461" s="4"/>
      <c r="J461" s="4"/>
      <c r="K461" s="4">
        <v>230</v>
      </c>
      <c r="L461" s="4">
        <v>19</v>
      </c>
      <c r="M461" s="4">
        <v>3</v>
      </c>
      <c r="N461" s="4" t="s">
        <v>3</v>
      </c>
      <c r="O461" s="4">
        <v>2</v>
      </c>
      <c r="P461" s="4"/>
      <c r="Q461" s="4"/>
      <c r="R461" s="4"/>
      <c r="S461" s="4"/>
      <c r="T461" s="4"/>
      <c r="U461" s="4"/>
      <c r="V461" s="4"/>
      <c r="W461" s="4"/>
    </row>
    <row r="462" spans="1:23">
      <c r="A462" s="4">
        <v>50</v>
      </c>
      <c r="B462" s="4">
        <v>0</v>
      </c>
      <c r="C462" s="4">
        <v>0</v>
      </c>
      <c r="D462" s="4">
        <v>1</v>
      </c>
      <c r="E462" s="4">
        <v>206</v>
      </c>
      <c r="F462" s="4">
        <f>ROUND(Source!T441,O462)</f>
        <v>0</v>
      </c>
      <c r="G462" s="4" t="s">
        <v>109</v>
      </c>
      <c r="H462" s="4" t="s">
        <v>110</v>
      </c>
      <c r="I462" s="4"/>
      <c r="J462" s="4"/>
      <c r="K462" s="4">
        <v>206</v>
      </c>
      <c r="L462" s="4">
        <v>20</v>
      </c>
      <c r="M462" s="4">
        <v>3</v>
      </c>
      <c r="N462" s="4" t="s">
        <v>3</v>
      </c>
      <c r="O462" s="4">
        <v>2</v>
      </c>
      <c r="P462" s="4"/>
      <c r="Q462" s="4"/>
      <c r="R462" s="4"/>
      <c r="S462" s="4"/>
      <c r="T462" s="4"/>
      <c r="U462" s="4"/>
      <c r="V462" s="4"/>
      <c r="W462" s="4"/>
    </row>
    <row r="463" spans="1:23">
      <c r="A463" s="4">
        <v>50</v>
      </c>
      <c r="B463" s="4">
        <v>0</v>
      </c>
      <c r="C463" s="4">
        <v>0</v>
      </c>
      <c r="D463" s="4">
        <v>1</v>
      </c>
      <c r="E463" s="4">
        <v>207</v>
      </c>
      <c r="F463" s="4">
        <f>Source!U441</f>
        <v>150.46139100000002</v>
      </c>
      <c r="G463" s="4" t="s">
        <v>111</v>
      </c>
      <c r="H463" s="4" t="s">
        <v>112</v>
      </c>
      <c r="I463" s="4"/>
      <c r="J463" s="4"/>
      <c r="K463" s="4">
        <v>207</v>
      </c>
      <c r="L463" s="4">
        <v>21</v>
      </c>
      <c r="M463" s="4">
        <v>3</v>
      </c>
      <c r="N463" s="4" t="s">
        <v>3</v>
      </c>
      <c r="O463" s="4">
        <v>-1</v>
      </c>
      <c r="P463" s="4"/>
      <c r="Q463" s="4"/>
      <c r="R463" s="4"/>
      <c r="S463" s="4"/>
      <c r="T463" s="4"/>
      <c r="U463" s="4"/>
      <c r="V463" s="4"/>
      <c r="W463" s="4"/>
    </row>
    <row r="464" spans="1:23">
      <c r="A464" s="4">
        <v>50</v>
      </c>
      <c r="B464" s="4">
        <v>0</v>
      </c>
      <c r="C464" s="4">
        <v>0</v>
      </c>
      <c r="D464" s="4">
        <v>1</v>
      </c>
      <c r="E464" s="4">
        <v>208</v>
      </c>
      <c r="F464" s="4">
        <f>Source!V441</f>
        <v>1.8705824999999998</v>
      </c>
      <c r="G464" s="4" t="s">
        <v>113</v>
      </c>
      <c r="H464" s="4" t="s">
        <v>114</v>
      </c>
      <c r="I464" s="4"/>
      <c r="J464" s="4"/>
      <c r="K464" s="4">
        <v>208</v>
      </c>
      <c r="L464" s="4">
        <v>22</v>
      </c>
      <c r="M464" s="4">
        <v>3</v>
      </c>
      <c r="N464" s="4" t="s">
        <v>3</v>
      </c>
      <c r="O464" s="4">
        <v>-1</v>
      </c>
      <c r="P464" s="4"/>
      <c r="Q464" s="4"/>
      <c r="R464" s="4"/>
      <c r="S464" s="4"/>
      <c r="T464" s="4"/>
      <c r="U464" s="4"/>
      <c r="V464" s="4"/>
      <c r="W464" s="4"/>
    </row>
    <row r="465" spans="1:206">
      <c r="A465" s="4">
        <v>50</v>
      </c>
      <c r="B465" s="4">
        <v>0</v>
      </c>
      <c r="C465" s="4">
        <v>0</v>
      </c>
      <c r="D465" s="4">
        <v>1</v>
      </c>
      <c r="E465" s="4">
        <v>209</v>
      </c>
      <c r="F465" s="4">
        <f>ROUND(Source!W441,O465)</f>
        <v>525.99</v>
      </c>
      <c r="G465" s="4" t="s">
        <v>115</v>
      </c>
      <c r="H465" s="4" t="s">
        <v>116</v>
      </c>
      <c r="I465" s="4"/>
      <c r="J465" s="4"/>
      <c r="K465" s="4">
        <v>209</v>
      </c>
      <c r="L465" s="4">
        <v>23</v>
      </c>
      <c r="M465" s="4">
        <v>3</v>
      </c>
      <c r="N465" s="4" t="s">
        <v>3</v>
      </c>
      <c r="O465" s="4">
        <v>2</v>
      </c>
      <c r="P465" s="4"/>
      <c r="Q465" s="4"/>
      <c r="R465" s="4"/>
      <c r="S465" s="4"/>
      <c r="T465" s="4"/>
      <c r="U465" s="4"/>
      <c r="V465" s="4"/>
      <c r="W465" s="4"/>
    </row>
    <row r="466" spans="1:206">
      <c r="A466" s="4">
        <v>50</v>
      </c>
      <c r="B466" s="4">
        <v>0</v>
      </c>
      <c r="C466" s="4">
        <v>0</v>
      </c>
      <c r="D466" s="4">
        <v>1</v>
      </c>
      <c r="E466" s="4">
        <v>233</v>
      </c>
      <c r="F466" s="4">
        <f>ROUND(Source!BD441,O466)</f>
        <v>0</v>
      </c>
      <c r="G466" s="4" t="s">
        <v>117</v>
      </c>
      <c r="H466" s="4" t="s">
        <v>118</v>
      </c>
      <c r="I466" s="4"/>
      <c r="J466" s="4"/>
      <c r="K466" s="4">
        <v>233</v>
      </c>
      <c r="L466" s="4">
        <v>24</v>
      </c>
      <c r="M466" s="4">
        <v>3</v>
      </c>
      <c r="N466" s="4" t="s">
        <v>3</v>
      </c>
      <c r="O466" s="4">
        <v>2</v>
      </c>
      <c r="P466" s="4"/>
      <c r="Q466" s="4"/>
      <c r="R466" s="4"/>
      <c r="S466" s="4"/>
      <c r="T466" s="4"/>
      <c r="U466" s="4"/>
      <c r="V466" s="4"/>
      <c r="W466" s="4"/>
    </row>
    <row r="467" spans="1:206">
      <c r="A467" s="4">
        <v>50</v>
      </c>
      <c r="B467" s="4">
        <v>0</v>
      </c>
      <c r="C467" s="4">
        <v>0</v>
      </c>
      <c r="D467" s="4">
        <v>1</v>
      </c>
      <c r="E467" s="4">
        <v>210</v>
      </c>
      <c r="F467" s="4">
        <f>ROUND(Source!X441,O467)</f>
        <v>39288.550000000003</v>
      </c>
      <c r="G467" s="4" t="s">
        <v>119</v>
      </c>
      <c r="H467" s="4" t="s">
        <v>120</v>
      </c>
      <c r="I467" s="4"/>
      <c r="J467" s="4"/>
      <c r="K467" s="4">
        <v>210</v>
      </c>
      <c r="L467" s="4">
        <v>25</v>
      </c>
      <c r="M467" s="4">
        <v>3</v>
      </c>
      <c r="N467" s="4" t="s">
        <v>3</v>
      </c>
      <c r="O467" s="4">
        <v>2</v>
      </c>
      <c r="P467" s="4"/>
      <c r="Q467" s="4"/>
      <c r="R467" s="4"/>
      <c r="S467" s="4"/>
      <c r="T467" s="4"/>
      <c r="U467" s="4"/>
      <c r="V467" s="4"/>
      <c r="W467" s="4"/>
    </row>
    <row r="468" spans="1:206">
      <c r="A468" s="4">
        <v>50</v>
      </c>
      <c r="B468" s="4">
        <v>0</v>
      </c>
      <c r="C468" s="4">
        <v>0</v>
      </c>
      <c r="D468" s="4">
        <v>1</v>
      </c>
      <c r="E468" s="4">
        <v>211</v>
      </c>
      <c r="F468" s="4">
        <f>ROUND(Source!Y441,O468)</f>
        <v>20060.59</v>
      </c>
      <c r="G468" s="4" t="s">
        <v>121</v>
      </c>
      <c r="H468" s="4" t="s">
        <v>122</v>
      </c>
      <c r="I468" s="4"/>
      <c r="J468" s="4"/>
      <c r="K468" s="4">
        <v>211</v>
      </c>
      <c r="L468" s="4">
        <v>26</v>
      </c>
      <c r="M468" s="4">
        <v>3</v>
      </c>
      <c r="N468" s="4" t="s">
        <v>3</v>
      </c>
      <c r="O468" s="4">
        <v>2</v>
      </c>
      <c r="P468" s="4"/>
      <c r="Q468" s="4"/>
      <c r="R468" s="4"/>
      <c r="S468" s="4"/>
      <c r="T468" s="4"/>
      <c r="U468" s="4"/>
      <c r="V468" s="4"/>
      <c r="W468" s="4"/>
    </row>
    <row r="469" spans="1:206">
      <c r="A469" s="4">
        <v>50</v>
      </c>
      <c r="B469" s="4">
        <v>0</v>
      </c>
      <c r="C469" s="4">
        <v>0</v>
      </c>
      <c r="D469" s="4">
        <v>1</v>
      </c>
      <c r="E469" s="4">
        <v>0</v>
      </c>
      <c r="F469" s="4">
        <f>ROUND(Source!AR441,O469)</f>
        <v>183805.32</v>
      </c>
      <c r="G469" s="4" t="s">
        <v>123</v>
      </c>
      <c r="H469" s="4" t="s">
        <v>124</v>
      </c>
      <c r="I469" s="4"/>
      <c r="J469" s="4"/>
      <c r="K469" s="4">
        <v>224</v>
      </c>
      <c r="L469" s="4">
        <v>27</v>
      </c>
      <c r="M469" s="4">
        <v>3</v>
      </c>
      <c r="N469" s="4" t="s">
        <v>3</v>
      </c>
      <c r="O469" s="4">
        <v>2</v>
      </c>
      <c r="P469" s="4"/>
      <c r="Q469" s="4"/>
      <c r="R469" s="4"/>
      <c r="S469" s="4"/>
      <c r="T469" s="4"/>
      <c r="U469" s="4"/>
      <c r="V469" s="4"/>
      <c r="W469" s="4"/>
    </row>
    <row r="470" spans="1:206">
      <c r="A470" s="4">
        <v>50</v>
      </c>
      <c r="B470" s="4">
        <v>1</v>
      </c>
      <c r="C470" s="4">
        <v>0</v>
      </c>
      <c r="D470" s="4">
        <v>2</v>
      </c>
      <c r="E470" s="4">
        <v>0</v>
      </c>
      <c r="F470" s="4">
        <f>ROUND(F469*0.18,O470)</f>
        <v>33085</v>
      </c>
      <c r="G470" s="4" t="s">
        <v>125</v>
      </c>
      <c r="H470" s="4" t="s">
        <v>125</v>
      </c>
      <c r="I470" s="4"/>
      <c r="J470" s="4"/>
      <c r="K470" s="4">
        <v>212</v>
      </c>
      <c r="L470" s="4">
        <v>28</v>
      </c>
      <c r="M470" s="4">
        <v>0</v>
      </c>
      <c r="N470" s="4" t="s">
        <v>3</v>
      </c>
      <c r="O470" s="4">
        <v>1</v>
      </c>
      <c r="P470" s="4"/>
      <c r="Q470" s="4"/>
      <c r="R470" s="4"/>
      <c r="S470" s="4"/>
      <c r="T470" s="4"/>
      <c r="U470" s="4"/>
      <c r="V470" s="4"/>
      <c r="W470" s="4"/>
    </row>
    <row r="471" spans="1:206">
      <c r="A471" s="4">
        <v>50</v>
      </c>
      <c r="B471" s="4">
        <v>1</v>
      </c>
      <c r="C471" s="4">
        <v>0</v>
      </c>
      <c r="D471" s="4">
        <v>2</v>
      </c>
      <c r="E471" s="4">
        <v>224</v>
      </c>
      <c r="F471" s="4">
        <f>ROUND(F469*1.18,O471)</f>
        <v>216890.3</v>
      </c>
      <c r="G471" s="4" t="s">
        <v>126</v>
      </c>
      <c r="H471" s="4" t="s">
        <v>127</v>
      </c>
      <c r="I471" s="4"/>
      <c r="J471" s="4"/>
      <c r="K471" s="4">
        <v>212</v>
      </c>
      <c r="L471" s="4">
        <v>29</v>
      </c>
      <c r="M471" s="4">
        <v>0</v>
      </c>
      <c r="N471" s="4" t="s">
        <v>3</v>
      </c>
      <c r="O471" s="4">
        <v>1</v>
      </c>
      <c r="P471" s="4"/>
      <c r="Q471" s="4"/>
      <c r="R471" s="4"/>
      <c r="S471" s="4"/>
      <c r="T471" s="4"/>
      <c r="U471" s="4"/>
      <c r="V471" s="4"/>
      <c r="W471" s="4"/>
    </row>
    <row r="473" spans="1:206">
      <c r="A473" s="1">
        <v>4</v>
      </c>
      <c r="B473" s="1">
        <v>1</v>
      </c>
      <c r="C473" s="1"/>
      <c r="D473" s="1">
        <f>ROW(A591)</f>
        <v>591</v>
      </c>
      <c r="E473" s="1"/>
      <c r="F473" s="1" t="s">
        <v>13</v>
      </c>
      <c r="G473" s="1" t="s">
        <v>282</v>
      </c>
      <c r="H473" s="1" t="s">
        <v>3</v>
      </c>
      <c r="I473" s="1">
        <v>0</v>
      </c>
      <c r="J473" s="1"/>
      <c r="K473" s="1">
        <v>-1</v>
      </c>
      <c r="L473" s="1"/>
      <c r="M473" s="1" t="s">
        <v>3</v>
      </c>
      <c r="N473" s="1"/>
      <c r="O473" s="1"/>
      <c r="P473" s="1"/>
      <c r="Q473" s="1"/>
      <c r="R473" s="1"/>
      <c r="S473" s="1">
        <v>0</v>
      </c>
      <c r="T473" s="1"/>
      <c r="U473" s="1" t="s">
        <v>3</v>
      </c>
      <c r="V473" s="1">
        <v>0</v>
      </c>
      <c r="W473" s="1"/>
      <c r="X473" s="1"/>
      <c r="Y473" s="1"/>
      <c r="Z473" s="1"/>
      <c r="AA473" s="1"/>
      <c r="AB473" s="1" t="s">
        <v>3</v>
      </c>
      <c r="AC473" s="1" t="s">
        <v>3</v>
      </c>
      <c r="AD473" s="1" t="s">
        <v>3</v>
      </c>
      <c r="AE473" s="1" t="s">
        <v>3</v>
      </c>
      <c r="AF473" s="1" t="s">
        <v>3</v>
      </c>
      <c r="AG473" s="1" t="s">
        <v>3</v>
      </c>
      <c r="AH473" s="1"/>
      <c r="AI473" s="1"/>
      <c r="AJ473" s="1"/>
      <c r="AK473" s="1"/>
      <c r="AL473" s="1"/>
      <c r="AM473" s="1"/>
      <c r="AN473" s="1"/>
      <c r="AO473" s="1"/>
      <c r="AP473" s="1" t="s">
        <v>3</v>
      </c>
      <c r="AQ473" s="1" t="s">
        <v>3</v>
      </c>
      <c r="AR473" s="1" t="s">
        <v>3</v>
      </c>
      <c r="AS473" s="1"/>
      <c r="AT473" s="1"/>
      <c r="AU473" s="1"/>
      <c r="AV473" s="1"/>
      <c r="AW473" s="1"/>
      <c r="AX473" s="1"/>
      <c r="AY473" s="1"/>
      <c r="AZ473" s="1" t="s">
        <v>3</v>
      </c>
      <c r="BA473" s="1"/>
      <c r="BB473" s="1" t="s">
        <v>3</v>
      </c>
      <c r="BC473" s="1" t="s">
        <v>3</v>
      </c>
      <c r="BD473" s="1" t="s">
        <v>3</v>
      </c>
      <c r="BE473" s="1" t="s">
        <v>3</v>
      </c>
      <c r="BF473" s="1" t="s">
        <v>3</v>
      </c>
      <c r="BG473" s="1" t="s">
        <v>3</v>
      </c>
      <c r="BH473" s="1" t="s">
        <v>3</v>
      </c>
      <c r="BI473" s="1" t="s">
        <v>3</v>
      </c>
      <c r="BJ473" s="1" t="s">
        <v>3</v>
      </c>
      <c r="BK473" s="1" t="s">
        <v>3</v>
      </c>
      <c r="BL473" s="1" t="s">
        <v>3</v>
      </c>
      <c r="BM473" s="1" t="s">
        <v>3</v>
      </c>
      <c r="BN473" s="1" t="s">
        <v>3</v>
      </c>
      <c r="BO473" s="1" t="s">
        <v>3</v>
      </c>
      <c r="BP473" s="1" t="s">
        <v>3</v>
      </c>
      <c r="BQ473" s="1"/>
      <c r="BR473" s="1"/>
      <c r="BS473" s="1"/>
      <c r="BT473" s="1"/>
      <c r="BU473" s="1"/>
      <c r="BV473" s="1"/>
      <c r="BW473" s="1"/>
      <c r="BX473" s="1">
        <v>0</v>
      </c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>
        <v>0</v>
      </c>
    </row>
    <row r="475" spans="1:206">
      <c r="A475" s="2">
        <v>52</v>
      </c>
      <c r="B475" s="2">
        <f t="shared" ref="B475:G475" si="337">B591</f>
        <v>1</v>
      </c>
      <c r="C475" s="2">
        <f t="shared" si="337"/>
        <v>4</v>
      </c>
      <c r="D475" s="2">
        <f t="shared" si="337"/>
        <v>473</v>
      </c>
      <c r="E475" s="2">
        <f t="shared" si="337"/>
        <v>0</v>
      </c>
      <c r="F475" s="2" t="str">
        <f t="shared" si="337"/>
        <v>Новый раздел</v>
      </c>
      <c r="G475" s="2" t="str">
        <f t="shared" si="337"/>
        <v>комната 1-32 карантин</v>
      </c>
      <c r="H475" s="2"/>
      <c r="I475" s="2"/>
      <c r="J475" s="2"/>
      <c r="K475" s="2"/>
      <c r="L475" s="2"/>
      <c r="M475" s="2"/>
      <c r="N475" s="2"/>
      <c r="O475" s="2">
        <f t="shared" ref="O475:AT475" si="338">O591</f>
        <v>77812.36</v>
      </c>
      <c r="P475" s="2">
        <f t="shared" si="338"/>
        <v>51568.2</v>
      </c>
      <c r="Q475" s="2">
        <f t="shared" si="338"/>
        <v>816.15</v>
      </c>
      <c r="R475" s="2">
        <f t="shared" si="338"/>
        <v>305.43</v>
      </c>
      <c r="S475" s="2">
        <f t="shared" si="338"/>
        <v>25428.01</v>
      </c>
      <c r="T475" s="2">
        <f t="shared" si="338"/>
        <v>0</v>
      </c>
      <c r="U475" s="2">
        <f t="shared" si="338"/>
        <v>86.031225499999991</v>
      </c>
      <c r="V475" s="2">
        <f t="shared" si="338"/>
        <v>0.86231999999999998</v>
      </c>
      <c r="W475" s="2">
        <f t="shared" si="338"/>
        <v>485.59</v>
      </c>
      <c r="X475" s="2">
        <f t="shared" si="338"/>
        <v>22221.52</v>
      </c>
      <c r="Y475" s="2">
        <f t="shared" si="338"/>
        <v>11347.57</v>
      </c>
      <c r="Z475" s="2">
        <f t="shared" si="338"/>
        <v>0</v>
      </c>
      <c r="AA475" s="2">
        <f t="shared" si="338"/>
        <v>0</v>
      </c>
      <c r="AB475" s="2">
        <f t="shared" si="338"/>
        <v>0</v>
      </c>
      <c r="AC475" s="2">
        <f t="shared" si="338"/>
        <v>0</v>
      </c>
      <c r="AD475" s="2">
        <f t="shared" si="338"/>
        <v>0</v>
      </c>
      <c r="AE475" s="2">
        <f t="shared" si="338"/>
        <v>0</v>
      </c>
      <c r="AF475" s="2">
        <f t="shared" si="338"/>
        <v>0</v>
      </c>
      <c r="AG475" s="2">
        <f t="shared" si="338"/>
        <v>0</v>
      </c>
      <c r="AH475" s="2">
        <f t="shared" si="338"/>
        <v>0</v>
      </c>
      <c r="AI475" s="2">
        <f t="shared" si="338"/>
        <v>0</v>
      </c>
      <c r="AJ475" s="2">
        <f t="shared" si="338"/>
        <v>0</v>
      </c>
      <c r="AK475" s="2">
        <f t="shared" si="338"/>
        <v>0</v>
      </c>
      <c r="AL475" s="2">
        <f t="shared" si="338"/>
        <v>0</v>
      </c>
      <c r="AM475" s="2">
        <f t="shared" si="338"/>
        <v>0</v>
      </c>
      <c r="AN475" s="2">
        <f t="shared" si="338"/>
        <v>0</v>
      </c>
      <c r="AO475" s="2">
        <f t="shared" si="338"/>
        <v>0</v>
      </c>
      <c r="AP475" s="2">
        <f t="shared" si="338"/>
        <v>0</v>
      </c>
      <c r="AQ475" s="2">
        <f t="shared" si="338"/>
        <v>0</v>
      </c>
      <c r="AR475" s="2">
        <f t="shared" si="338"/>
        <v>111381.45</v>
      </c>
      <c r="AS475" s="2">
        <f t="shared" si="338"/>
        <v>107584.57</v>
      </c>
      <c r="AT475" s="2">
        <f t="shared" si="338"/>
        <v>3796.88</v>
      </c>
      <c r="AU475" s="2">
        <f t="shared" ref="AU475:BZ475" si="339">AU591</f>
        <v>0</v>
      </c>
      <c r="AV475" s="2">
        <f t="shared" si="339"/>
        <v>51568.2</v>
      </c>
      <c r="AW475" s="2">
        <f t="shared" si="339"/>
        <v>51568.2</v>
      </c>
      <c r="AX475" s="2">
        <f t="shared" si="339"/>
        <v>0</v>
      </c>
      <c r="AY475" s="2">
        <f t="shared" si="339"/>
        <v>51568.2</v>
      </c>
      <c r="AZ475" s="2">
        <f t="shared" si="339"/>
        <v>0</v>
      </c>
      <c r="BA475" s="2">
        <f t="shared" si="339"/>
        <v>0</v>
      </c>
      <c r="BB475" s="2">
        <f t="shared" si="339"/>
        <v>0</v>
      </c>
      <c r="BC475" s="2">
        <f t="shared" si="339"/>
        <v>0</v>
      </c>
      <c r="BD475" s="2">
        <f t="shared" si="339"/>
        <v>0</v>
      </c>
      <c r="BE475" s="2">
        <f t="shared" si="339"/>
        <v>0</v>
      </c>
      <c r="BF475" s="2">
        <f t="shared" si="339"/>
        <v>0</v>
      </c>
      <c r="BG475" s="2">
        <f t="shared" si="339"/>
        <v>0</v>
      </c>
      <c r="BH475" s="2">
        <f t="shared" si="339"/>
        <v>0</v>
      </c>
      <c r="BI475" s="2">
        <f t="shared" si="339"/>
        <v>0</v>
      </c>
      <c r="BJ475" s="2">
        <f t="shared" si="339"/>
        <v>0</v>
      </c>
      <c r="BK475" s="2">
        <f t="shared" si="339"/>
        <v>0</v>
      </c>
      <c r="BL475" s="2">
        <f t="shared" si="339"/>
        <v>0</v>
      </c>
      <c r="BM475" s="2">
        <f t="shared" si="339"/>
        <v>0</v>
      </c>
      <c r="BN475" s="2">
        <f t="shared" si="339"/>
        <v>0</v>
      </c>
      <c r="BO475" s="2">
        <f t="shared" si="339"/>
        <v>0</v>
      </c>
      <c r="BP475" s="2">
        <f t="shared" si="339"/>
        <v>0</v>
      </c>
      <c r="BQ475" s="2">
        <f t="shared" si="339"/>
        <v>0</v>
      </c>
      <c r="BR475" s="2">
        <f t="shared" si="339"/>
        <v>0</v>
      </c>
      <c r="BS475" s="2">
        <f t="shared" si="339"/>
        <v>0</v>
      </c>
      <c r="BT475" s="2">
        <f t="shared" si="339"/>
        <v>0</v>
      </c>
      <c r="BU475" s="2">
        <f t="shared" si="339"/>
        <v>0</v>
      </c>
      <c r="BV475" s="2">
        <f t="shared" si="339"/>
        <v>0</v>
      </c>
      <c r="BW475" s="2">
        <f t="shared" si="339"/>
        <v>0</v>
      </c>
      <c r="BX475" s="2">
        <f t="shared" si="339"/>
        <v>0</v>
      </c>
      <c r="BY475" s="2">
        <f t="shared" si="339"/>
        <v>0</v>
      </c>
      <c r="BZ475" s="2">
        <f t="shared" si="339"/>
        <v>0</v>
      </c>
      <c r="CA475" s="2">
        <f t="shared" ref="CA475:DF475" si="340">CA591</f>
        <v>0</v>
      </c>
      <c r="CB475" s="2">
        <f t="shared" si="340"/>
        <v>0</v>
      </c>
      <c r="CC475" s="2">
        <f t="shared" si="340"/>
        <v>0</v>
      </c>
      <c r="CD475" s="2">
        <f t="shared" si="340"/>
        <v>0</v>
      </c>
      <c r="CE475" s="2">
        <f t="shared" si="340"/>
        <v>0</v>
      </c>
      <c r="CF475" s="2">
        <f t="shared" si="340"/>
        <v>0</v>
      </c>
      <c r="CG475" s="2">
        <f t="shared" si="340"/>
        <v>0</v>
      </c>
      <c r="CH475" s="2">
        <f t="shared" si="340"/>
        <v>0</v>
      </c>
      <c r="CI475" s="2">
        <f t="shared" si="340"/>
        <v>0</v>
      </c>
      <c r="CJ475" s="2">
        <f t="shared" si="340"/>
        <v>0</v>
      </c>
      <c r="CK475" s="2">
        <f t="shared" si="340"/>
        <v>0</v>
      </c>
      <c r="CL475" s="2">
        <f t="shared" si="340"/>
        <v>0</v>
      </c>
      <c r="CM475" s="2">
        <f t="shared" si="340"/>
        <v>0</v>
      </c>
      <c r="CN475" s="2">
        <f t="shared" si="340"/>
        <v>0</v>
      </c>
      <c r="CO475" s="2">
        <f t="shared" si="340"/>
        <v>0</v>
      </c>
      <c r="CP475" s="2">
        <f t="shared" si="340"/>
        <v>0</v>
      </c>
      <c r="CQ475" s="2">
        <f t="shared" si="340"/>
        <v>0</v>
      </c>
      <c r="CR475" s="2">
        <f t="shared" si="340"/>
        <v>0</v>
      </c>
      <c r="CS475" s="2">
        <f t="shared" si="340"/>
        <v>0</v>
      </c>
      <c r="CT475" s="2">
        <f t="shared" si="340"/>
        <v>0</v>
      </c>
      <c r="CU475" s="2">
        <f t="shared" si="340"/>
        <v>0</v>
      </c>
      <c r="CV475" s="2">
        <f t="shared" si="340"/>
        <v>0</v>
      </c>
      <c r="CW475" s="2">
        <f t="shared" si="340"/>
        <v>0</v>
      </c>
      <c r="CX475" s="2">
        <f t="shared" si="340"/>
        <v>0</v>
      </c>
      <c r="CY475" s="2">
        <f t="shared" si="340"/>
        <v>0</v>
      </c>
      <c r="CZ475" s="2">
        <f t="shared" si="340"/>
        <v>0</v>
      </c>
      <c r="DA475" s="2">
        <f t="shared" si="340"/>
        <v>0</v>
      </c>
      <c r="DB475" s="2">
        <f t="shared" si="340"/>
        <v>0</v>
      </c>
      <c r="DC475" s="2">
        <f t="shared" si="340"/>
        <v>0</v>
      </c>
      <c r="DD475" s="2">
        <f t="shared" si="340"/>
        <v>0</v>
      </c>
      <c r="DE475" s="2">
        <f t="shared" si="340"/>
        <v>0</v>
      </c>
      <c r="DF475" s="2">
        <f t="shared" si="340"/>
        <v>0</v>
      </c>
      <c r="DG475" s="3">
        <f t="shared" ref="DG475:EL475" si="341">DG591</f>
        <v>0</v>
      </c>
      <c r="DH475" s="3">
        <f t="shared" si="341"/>
        <v>0</v>
      </c>
      <c r="DI475" s="3">
        <f t="shared" si="341"/>
        <v>0</v>
      </c>
      <c r="DJ475" s="3">
        <f t="shared" si="341"/>
        <v>0</v>
      </c>
      <c r="DK475" s="3">
        <f t="shared" si="341"/>
        <v>0</v>
      </c>
      <c r="DL475" s="3">
        <f t="shared" si="341"/>
        <v>0</v>
      </c>
      <c r="DM475" s="3">
        <f t="shared" si="341"/>
        <v>0</v>
      </c>
      <c r="DN475" s="3">
        <f t="shared" si="341"/>
        <v>0</v>
      </c>
      <c r="DO475" s="3">
        <f t="shared" si="341"/>
        <v>0</v>
      </c>
      <c r="DP475" s="3">
        <f t="shared" si="341"/>
        <v>0</v>
      </c>
      <c r="DQ475" s="3">
        <f t="shared" si="341"/>
        <v>0</v>
      </c>
      <c r="DR475" s="3">
        <f t="shared" si="341"/>
        <v>0</v>
      </c>
      <c r="DS475" s="3">
        <f t="shared" si="341"/>
        <v>0</v>
      </c>
      <c r="DT475" s="3">
        <f t="shared" si="341"/>
        <v>0</v>
      </c>
      <c r="DU475" s="3">
        <f t="shared" si="341"/>
        <v>0</v>
      </c>
      <c r="DV475" s="3">
        <f t="shared" si="341"/>
        <v>0</v>
      </c>
      <c r="DW475" s="3">
        <f t="shared" si="341"/>
        <v>0</v>
      </c>
      <c r="DX475" s="3">
        <f t="shared" si="341"/>
        <v>0</v>
      </c>
      <c r="DY475" s="3">
        <f t="shared" si="341"/>
        <v>0</v>
      </c>
      <c r="DZ475" s="3">
        <f t="shared" si="341"/>
        <v>0</v>
      </c>
      <c r="EA475" s="3">
        <f t="shared" si="341"/>
        <v>0</v>
      </c>
      <c r="EB475" s="3">
        <f t="shared" si="341"/>
        <v>0</v>
      </c>
      <c r="EC475" s="3">
        <f t="shared" si="341"/>
        <v>0</v>
      </c>
      <c r="ED475" s="3">
        <f t="shared" si="341"/>
        <v>0</v>
      </c>
      <c r="EE475" s="3">
        <f t="shared" si="341"/>
        <v>0</v>
      </c>
      <c r="EF475" s="3">
        <f t="shared" si="341"/>
        <v>0</v>
      </c>
      <c r="EG475" s="3">
        <f t="shared" si="341"/>
        <v>0</v>
      </c>
      <c r="EH475" s="3">
        <f t="shared" si="341"/>
        <v>0</v>
      </c>
      <c r="EI475" s="3">
        <f t="shared" si="341"/>
        <v>0</v>
      </c>
      <c r="EJ475" s="3">
        <f t="shared" si="341"/>
        <v>0</v>
      </c>
      <c r="EK475" s="3">
        <f t="shared" si="341"/>
        <v>0</v>
      </c>
      <c r="EL475" s="3">
        <f t="shared" si="341"/>
        <v>0</v>
      </c>
      <c r="EM475" s="3">
        <f t="shared" ref="EM475:FR475" si="342">EM591</f>
        <v>0</v>
      </c>
      <c r="EN475" s="3">
        <f t="shared" si="342"/>
        <v>0</v>
      </c>
      <c r="EO475" s="3">
        <f t="shared" si="342"/>
        <v>0</v>
      </c>
      <c r="EP475" s="3">
        <f t="shared" si="342"/>
        <v>0</v>
      </c>
      <c r="EQ475" s="3">
        <f t="shared" si="342"/>
        <v>0</v>
      </c>
      <c r="ER475" s="3">
        <f t="shared" si="342"/>
        <v>0</v>
      </c>
      <c r="ES475" s="3">
        <f t="shared" si="342"/>
        <v>0</v>
      </c>
      <c r="ET475" s="3">
        <f t="shared" si="342"/>
        <v>0</v>
      </c>
      <c r="EU475" s="3">
        <f t="shared" si="342"/>
        <v>0</v>
      </c>
      <c r="EV475" s="3">
        <f t="shared" si="342"/>
        <v>0</v>
      </c>
      <c r="EW475" s="3">
        <f t="shared" si="342"/>
        <v>0</v>
      </c>
      <c r="EX475" s="3">
        <f t="shared" si="342"/>
        <v>0</v>
      </c>
      <c r="EY475" s="3">
        <f t="shared" si="342"/>
        <v>0</v>
      </c>
      <c r="EZ475" s="3">
        <f t="shared" si="342"/>
        <v>0</v>
      </c>
      <c r="FA475" s="3">
        <f t="shared" si="342"/>
        <v>0</v>
      </c>
      <c r="FB475" s="3">
        <f t="shared" si="342"/>
        <v>0</v>
      </c>
      <c r="FC475" s="3">
        <f t="shared" si="342"/>
        <v>0</v>
      </c>
      <c r="FD475" s="3">
        <f t="shared" si="342"/>
        <v>0</v>
      </c>
      <c r="FE475" s="3">
        <f t="shared" si="342"/>
        <v>0</v>
      </c>
      <c r="FF475" s="3">
        <f t="shared" si="342"/>
        <v>0</v>
      </c>
      <c r="FG475" s="3">
        <f t="shared" si="342"/>
        <v>0</v>
      </c>
      <c r="FH475" s="3">
        <f t="shared" si="342"/>
        <v>0</v>
      </c>
      <c r="FI475" s="3">
        <f t="shared" si="342"/>
        <v>0</v>
      </c>
      <c r="FJ475" s="3">
        <f t="shared" si="342"/>
        <v>0</v>
      </c>
      <c r="FK475" s="3">
        <f t="shared" si="342"/>
        <v>0</v>
      </c>
      <c r="FL475" s="3">
        <f t="shared" si="342"/>
        <v>0</v>
      </c>
      <c r="FM475" s="3">
        <f t="shared" si="342"/>
        <v>0</v>
      </c>
      <c r="FN475" s="3">
        <f t="shared" si="342"/>
        <v>0</v>
      </c>
      <c r="FO475" s="3">
        <f t="shared" si="342"/>
        <v>0</v>
      </c>
      <c r="FP475" s="3">
        <f t="shared" si="342"/>
        <v>0</v>
      </c>
      <c r="FQ475" s="3">
        <f t="shared" si="342"/>
        <v>0</v>
      </c>
      <c r="FR475" s="3">
        <f t="shared" si="342"/>
        <v>0</v>
      </c>
      <c r="FS475" s="3">
        <f t="shared" ref="FS475:GX475" si="343">FS591</f>
        <v>0</v>
      </c>
      <c r="FT475" s="3">
        <f t="shared" si="343"/>
        <v>0</v>
      </c>
      <c r="FU475" s="3">
        <f t="shared" si="343"/>
        <v>0</v>
      </c>
      <c r="FV475" s="3">
        <f t="shared" si="343"/>
        <v>0</v>
      </c>
      <c r="FW475" s="3">
        <f t="shared" si="343"/>
        <v>0</v>
      </c>
      <c r="FX475" s="3">
        <f t="shared" si="343"/>
        <v>0</v>
      </c>
      <c r="FY475" s="3">
        <f t="shared" si="343"/>
        <v>0</v>
      </c>
      <c r="FZ475" s="3">
        <f t="shared" si="343"/>
        <v>0</v>
      </c>
      <c r="GA475" s="3">
        <f t="shared" si="343"/>
        <v>0</v>
      </c>
      <c r="GB475" s="3">
        <f t="shared" si="343"/>
        <v>0</v>
      </c>
      <c r="GC475" s="3">
        <f t="shared" si="343"/>
        <v>0</v>
      </c>
      <c r="GD475" s="3">
        <f t="shared" si="343"/>
        <v>0</v>
      </c>
      <c r="GE475" s="3">
        <f t="shared" si="343"/>
        <v>0</v>
      </c>
      <c r="GF475" s="3">
        <f t="shared" si="343"/>
        <v>0</v>
      </c>
      <c r="GG475" s="3">
        <f t="shared" si="343"/>
        <v>0</v>
      </c>
      <c r="GH475" s="3">
        <f t="shared" si="343"/>
        <v>0</v>
      </c>
      <c r="GI475" s="3">
        <f t="shared" si="343"/>
        <v>0</v>
      </c>
      <c r="GJ475" s="3">
        <f t="shared" si="343"/>
        <v>0</v>
      </c>
      <c r="GK475" s="3">
        <f t="shared" si="343"/>
        <v>0</v>
      </c>
      <c r="GL475" s="3">
        <f t="shared" si="343"/>
        <v>0</v>
      </c>
      <c r="GM475" s="3">
        <f t="shared" si="343"/>
        <v>0</v>
      </c>
      <c r="GN475" s="3">
        <f t="shared" si="343"/>
        <v>0</v>
      </c>
      <c r="GO475" s="3">
        <f t="shared" si="343"/>
        <v>0</v>
      </c>
      <c r="GP475" s="3">
        <f t="shared" si="343"/>
        <v>0</v>
      </c>
      <c r="GQ475" s="3">
        <f t="shared" si="343"/>
        <v>0</v>
      </c>
      <c r="GR475" s="3">
        <f t="shared" si="343"/>
        <v>0</v>
      </c>
      <c r="GS475" s="3">
        <f t="shared" si="343"/>
        <v>0</v>
      </c>
      <c r="GT475" s="3">
        <f t="shared" si="343"/>
        <v>0</v>
      </c>
      <c r="GU475" s="3">
        <f t="shared" si="343"/>
        <v>0</v>
      </c>
      <c r="GV475" s="3">
        <f t="shared" si="343"/>
        <v>0</v>
      </c>
      <c r="GW475" s="3">
        <f t="shared" si="343"/>
        <v>0</v>
      </c>
      <c r="GX475" s="3">
        <f t="shared" si="343"/>
        <v>0</v>
      </c>
    </row>
    <row r="477" spans="1:206">
      <c r="A477" s="1">
        <v>5</v>
      </c>
      <c r="B477" s="1">
        <v>1</v>
      </c>
      <c r="C477" s="1"/>
      <c r="D477" s="1">
        <f>ROW(A493)</f>
        <v>493</v>
      </c>
      <c r="E477" s="1"/>
      <c r="F477" s="1" t="s">
        <v>15</v>
      </c>
      <c r="G477" s="1" t="s">
        <v>16</v>
      </c>
      <c r="H477" s="1" t="s">
        <v>3</v>
      </c>
      <c r="I477" s="1">
        <v>0</v>
      </c>
      <c r="J477" s="1"/>
      <c r="K477" s="1">
        <v>0</v>
      </c>
      <c r="L477" s="1"/>
      <c r="M477" s="1" t="s">
        <v>3</v>
      </c>
      <c r="N477" s="1"/>
      <c r="O477" s="1"/>
      <c r="P477" s="1"/>
      <c r="Q477" s="1"/>
      <c r="R477" s="1"/>
      <c r="S477" s="1">
        <v>0</v>
      </c>
      <c r="T477" s="1"/>
      <c r="U477" s="1" t="s">
        <v>3</v>
      </c>
      <c r="V477" s="1">
        <v>0</v>
      </c>
      <c r="W477" s="1"/>
      <c r="X477" s="1"/>
      <c r="Y477" s="1"/>
      <c r="Z477" s="1"/>
      <c r="AA477" s="1"/>
      <c r="AB477" s="1" t="s">
        <v>3</v>
      </c>
      <c r="AC477" s="1" t="s">
        <v>3</v>
      </c>
      <c r="AD477" s="1" t="s">
        <v>3</v>
      </c>
      <c r="AE477" s="1" t="s">
        <v>3</v>
      </c>
      <c r="AF477" s="1" t="s">
        <v>3</v>
      </c>
      <c r="AG477" s="1" t="s">
        <v>3</v>
      </c>
      <c r="AH477" s="1"/>
      <c r="AI477" s="1"/>
      <c r="AJ477" s="1"/>
      <c r="AK477" s="1"/>
      <c r="AL477" s="1"/>
      <c r="AM477" s="1"/>
      <c r="AN477" s="1"/>
      <c r="AO477" s="1"/>
      <c r="AP477" s="1" t="s">
        <v>3</v>
      </c>
      <c r="AQ477" s="1" t="s">
        <v>3</v>
      </c>
      <c r="AR477" s="1" t="s">
        <v>3</v>
      </c>
      <c r="AS477" s="1"/>
      <c r="AT477" s="1"/>
      <c r="AU477" s="1"/>
      <c r="AV477" s="1"/>
      <c r="AW477" s="1"/>
      <c r="AX477" s="1"/>
      <c r="AY477" s="1"/>
      <c r="AZ477" s="1" t="s">
        <v>3</v>
      </c>
      <c r="BA477" s="1"/>
      <c r="BB477" s="1" t="s">
        <v>3</v>
      </c>
      <c r="BC477" s="1" t="s">
        <v>3</v>
      </c>
      <c r="BD477" s="1" t="s">
        <v>3</v>
      </c>
      <c r="BE477" s="1" t="s">
        <v>3</v>
      </c>
      <c r="BF477" s="1" t="s">
        <v>3</v>
      </c>
      <c r="BG477" s="1" t="s">
        <v>3</v>
      </c>
      <c r="BH477" s="1" t="s">
        <v>3</v>
      </c>
      <c r="BI477" s="1" t="s">
        <v>3</v>
      </c>
      <c r="BJ477" s="1" t="s">
        <v>3</v>
      </c>
      <c r="BK477" s="1" t="s">
        <v>3</v>
      </c>
      <c r="BL477" s="1" t="s">
        <v>3</v>
      </c>
      <c r="BM477" s="1" t="s">
        <v>3</v>
      </c>
      <c r="BN477" s="1" t="s">
        <v>3</v>
      </c>
      <c r="BO477" s="1" t="s">
        <v>3</v>
      </c>
      <c r="BP477" s="1" t="s">
        <v>3</v>
      </c>
      <c r="BQ477" s="1"/>
      <c r="BR477" s="1"/>
      <c r="BS477" s="1"/>
      <c r="BT477" s="1"/>
      <c r="BU477" s="1"/>
      <c r="BV477" s="1"/>
      <c r="BW477" s="1"/>
      <c r="BX477" s="1">
        <v>0</v>
      </c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>
        <v>0</v>
      </c>
    </row>
    <row r="479" spans="1:206">
      <c r="A479" s="2">
        <v>52</v>
      </c>
      <c r="B479" s="2">
        <f t="shared" ref="B479:G479" si="344">B493</f>
        <v>1</v>
      </c>
      <c r="C479" s="2">
        <f t="shared" si="344"/>
        <v>5</v>
      </c>
      <c r="D479" s="2">
        <f t="shared" si="344"/>
        <v>477</v>
      </c>
      <c r="E479" s="2">
        <f t="shared" si="344"/>
        <v>0</v>
      </c>
      <c r="F479" s="2" t="str">
        <f t="shared" si="344"/>
        <v>Новый подраздел</v>
      </c>
      <c r="G479" s="2" t="str">
        <f t="shared" si="344"/>
        <v>демонтаж</v>
      </c>
      <c r="H479" s="2"/>
      <c r="I479" s="2"/>
      <c r="J479" s="2"/>
      <c r="K479" s="2"/>
      <c r="L479" s="2"/>
      <c r="M479" s="2"/>
      <c r="N479" s="2"/>
      <c r="O479" s="2">
        <f t="shared" ref="O479:AT479" si="345">O493</f>
        <v>1958.57</v>
      </c>
      <c r="P479" s="2">
        <f t="shared" si="345"/>
        <v>0</v>
      </c>
      <c r="Q479" s="2">
        <f t="shared" si="345"/>
        <v>49.55</v>
      </c>
      <c r="R479" s="2">
        <f t="shared" si="345"/>
        <v>32.1</v>
      </c>
      <c r="S479" s="2">
        <f t="shared" si="345"/>
        <v>1909.02</v>
      </c>
      <c r="T479" s="2">
        <f t="shared" si="345"/>
        <v>0</v>
      </c>
      <c r="U479" s="2">
        <f t="shared" si="345"/>
        <v>7.2940400000000007</v>
      </c>
      <c r="V479" s="2">
        <f t="shared" si="345"/>
        <v>9.2120000000000007E-2</v>
      </c>
      <c r="W479" s="2">
        <f t="shared" si="345"/>
        <v>0</v>
      </c>
      <c r="X479" s="2">
        <f t="shared" si="345"/>
        <v>1359.47</v>
      </c>
      <c r="Y479" s="2">
        <f t="shared" si="345"/>
        <v>999.16</v>
      </c>
      <c r="Z479" s="2">
        <f t="shared" si="345"/>
        <v>0</v>
      </c>
      <c r="AA479" s="2">
        <f t="shared" si="345"/>
        <v>0</v>
      </c>
      <c r="AB479" s="2">
        <f t="shared" si="345"/>
        <v>1958.57</v>
      </c>
      <c r="AC479" s="2">
        <f t="shared" si="345"/>
        <v>0</v>
      </c>
      <c r="AD479" s="2">
        <f t="shared" si="345"/>
        <v>49.55</v>
      </c>
      <c r="AE479" s="2">
        <f t="shared" si="345"/>
        <v>32.1</v>
      </c>
      <c r="AF479" s="2">
        <f t="shared" si="345"/>
        <v>1909.02</v>
      </c>
      <c r="AG479" s="2">
        <f t="shared" si="345"/>
        <v>0</v>
      </c>
      <c r="AH479" s="2">
        <f t="shared" si="345"/>
        <v>7.2940400000000007</v>
      </c>
      <c r="AI479" s="2">
        <f t="shared" si="345"/>
        <v>9.2120000000000007E-2</v>
      </c>
      <c r="AJ479" s="2">
        <f t="shared" si="345"/>
        <v>0</v>
      </c>
      <c r="AK479" s="2">
        <f t="shared" si="345"/>
        <v>1359.47</v>
      </c>
      <c r="AL479" s="2">
        <f t="shared" si="345"/>
        <v>999.16</v>
      </c>
      <c r="AM479" s="2">
        <f t="shared" si="345"/>
        <v>0</v>
      </c>
      <c r="AN479" s="2">
        <f t="shared" si="345"/>
        <v>0</v>
      </c>
      <c r="AO479" s="2">
        <f t="shared" si="345"/>
        <v>0</v>
      </c>
      <c r="AP479" s="2">
        <f t="shared" si="345"/>
        <v>0</v>
      </c>
      <c r="AQ479" s="2">
        <f t="shared" si="345"/>
        <v>0</v>
      </c>
      <c r="AR479" s="2">
        <f t="shared" si="345"/>
        <v>4317.2</v>
      </c>
      <c r="AS479" s="2">
        <f t="shared" si="345"/>
        <v>4317.2</v>
      </c>
      <c r="AT479" s="2">
        <f t="shared" si="345"/>
        <v>0</v>
      </c>
      <c r="AU479" s="2">
        <f t="shared" ref="AU479:BZ479" si="346">AU493</f>
        <v>0</v>
      </c>
      <c r="AV479" s="2">
        <f t="shared" si="346"/>
        <v>0</v>
      </c>
      <c r="AW479" s="2">
        <f t="shared" si="346"/>
        <v>0</v>
      </c>
      <c r="AX479" s="2">
        <f t="shared" si="346"/>
        <v>0</v>
      </c>
      <c r="AY479" s="2">
        <f t="shared" si="346"/>
        <v>0</v>
      </c>
      <c r="AZ479" s="2">
        <f t="shared" si="346"/>
        <v>0</v>
      </c>
      <c r="BA479" s="2">
        <f t="shared" si="346"/>
        <v>0</v>
      </c>
      <c r="BB479" s="2">
        <f t="shared" si="346"/>
        <v>0</v>
      </c>
      <c r="BC479" s="2">
        <f t="shared" si="346"/>
        <v>0</v>
      </c>
      <c r="BD479" s="2">
        <f t="shared" si="346"/>
        <v>0</v>
      </c>
      <c r="BE479" s="2">
        <f t="shared" si="346"/>
        <v>0</v>
      </c>
      <c r="BF479" s="2">
        <f t="shared" si="346"/>
        <v>0</v>
      </c>
      <c r="BG479" s="2">
        <f t="shared" si="346"/>
        <v>0</v>
      </c>
      <c r="BH479" s="2">
        <f t="shared" si="346"/>
        <v>0</v>
      </c>
      <c r="BI479" s="2">
        <f t="shared" si="346"/>
        <v>0</v>
      </c>
      <c r="BJ479" s="2">
        <f t="shared" si="346"/>
        <v>0</v>
      </c>
      <c r="BK479" s="2">
        <f t="shared" si="346"/>
        <v>0</v>
      </c>
      <c r="BL479" s="2">
        <f t="shared" si="346"/>
        <v>0</v>
      </c>
      <c r="BM479" s="2">
        <f t="shared" si="346"/>
        <v>0</v>
      </c>
      <c r="BN479" s="2">
        <f t="shared" si="346"/>
        <v>0</v>
      </c>
      <c r="BO479" s="2">
        <f t="shared" si="346"/>
        <v>0</v>
      </c>
      <c r="BP479" s="2">
        <f t="shared" si="346"/>
        <v>0</v>
      </c>
      <c r="BQ479" s="2">
        <f t="shared" si="346"/>
        <v>0</v>
      </c>
      <c r="BR479" s="2">
        <f t="shared" si="346"/>
        <v>0</v>
      </c>
      <c r="BS479" s="2">
        <f t="shared" si="346"/>
        <v>0</v>
      </c>
      <c r="BT479" s="2">
        <f t="shared" si="346"/>
        <v>0</v>
      </c>
      <c r="BU479" s="2">
        <f t="shared" si="346"/>
        <v>0</v>
      </c>
      <c r="BV479" s="2">
        <f t="shared" si="346"/>
        <v>0</v>
      </c>
      <c r="BW479" s="2">
        <f t="shared" si="346"/>
        <v>0</v>
      </c>
      <c r="BX479" s="2">
        <f t="shared" si="346"/>
        <v>0</v>
      </c>
      <c r="BY479" s="2">
        <f t="shared" si="346"/>
        <v>0</v>
      </c>
      <c r="BZ479" s="2">
        <f t="shared" si="346"/>
        <v>0</v>
      </c>
      <c r="CA479" s="2">
        <f t="shared" ref="CA479:DF479" si="347">CA493</f>
        <v>4317.2</v>
      </c>
      <c r="CB479" s="2">
        <f t="shared" si="347"/>
        <v>4317.2</v>
      </c>
      <c r="CC479" s="2">
        <f t="shared" si="347"/>
        <v>0</v>
      </c>
      <c r="CD479" s="2">
        <f t="shared" si="347"/>
        <v>0</v>
      </c>
      <c r="CE479" s="2">
        <f t="shared" si="347"/>
        <v>0</v>
      </c>
      <c r="CF479" s="2">
        <f t="shared" si="347"/>
        <v>0</v>
      </c>
      <c r="CG479" s="2">
        <f t="shared" si="347"/>
        <v>0</v>
      </c>
      <c r="CH479" s="2">
        <f t="shared" si="347"/>
        <v>0</v>
      </c>
      <c r="CI479" s="2">
        <f t="shared" si="347"/>
        <v>0</v>
      </c>
      <c r="CJ479" s="2">
        <f t="shared" si="347"/>
        <v>0</v>
      </c>
      <c r="CK479" s="2">
        <f t="shared" si="347"/>
        <v>0</v>
      </c>
      <c r="CL479" s="2">
        <f t="shared" si="347"/>
        <v>0</v>
      </c>
      <c r="CM479" s="2">
        <f t="shared" si="347"/>
        <v>0</v>
      </c>
      <c r="CN479" s="2">
        <f t="shared" si="347"/>
        <v>0</v>
      </c>
      <c r="CO479" s="2">
        <f t="shared" si="347"/>
        <v>0</v>
      </c>
      <c r="CP479" s="2">
        <f t="shared" si="347"/>
        <v>0</v>
      </c>
      <c r="CQ479" s="2">
        <f t="shared" si="347"/>
        <v>0</v>
      </c>
      <c r="CR479" s="2">
        <f t="shared" si="347"/>
        <v>0</v>
      </c>
      <c r="CS479" s="2">
        <f t="shared" si="347"/>
        <v>0</v>
      </c>
      <c r="CT479" s="2">
        <f t="shared" si="347"/>
        <v>0</v>
      </c>
      <c r="CU479" s="2">
        <f t="shared" si="347"/>
        <v>0</v>
      </c>
      <c r="CV479" s="2">
        <f t="shared" si="347"/>
        <v>0</v>
      </c>
      <c r="CW479" s="2">
        <f t="shared" si="347"/>
        <v>0</v>
      </c>
      <c r="CX479" s="2">
        <f t="shared" si="347"/>
        <v>0</v>
      </c>
      <c r="CY479" s="2">
        <f t="shared" si="347"/>
        <v>0</v>
      </c>
      <c r="CZ479" s="2">
        <f t="shared" si="347"/>
        <v>0</v>
      </c>
      <c r="DA479" s="2">
        <f t="shared" si="347"/>
        <v>0</v>
      </c>
      <c r="DB479" s="2">
        <f t="shared" si="347"/>
        <v>0</v>
      </c>
      <c r="DC479" s="2">
        <f t="shared" si="347"/>
        <v>0</v>
      </c>
      <c r="DD479" s="2">
        <f t="shared" si="347"/>
        <v>0</v>
      </c>
      <c r="DE479" s="2">
        <f t="shared" si="347"/>
        <v>0</v>
      </c>
      <c r="DF479" s="2">
        <f t="shared" si="347"/>
        <v>0</v>
      </c>
      <c r="DG479" s="3">
        <f t="shared" ref="DG479:EL479" si="348">DG493</f>
        <v>0</v>
      </c>
      <c r="DH479" s="3">
        <f t="shared" si="348"/>
        <v>0</v>
      </c>
      <c r="DI479" s="3">
        <f t="shared" si="348"/>
        <v>0</v>
      </c>
      <c r="DJ479" s="3">
        <f t="shared" si="348"/>
        <v>0</v>
      </c>
      <c r="DK479" s="3">
        <f t="shared" si="348"/>
        <v>0</v>
      </c>
      <c r="DL479" s="3">
        <f t="shared" si="348"/>
        <v>0</v>
      </c>
      <c r="DM479" s="3">
        <f t="shared" si="348"/>
        <v>0</v>
      </c>
      <c r="DN479" s="3">
        <f t="shared" si="348"/>
        <v>0</v>
      </c>
      <c r="DO479" s="3">
        <f t="shared" si="348"/>
        <v>0</v>
      </c>
      <c r="DP479" s="3">
        <f t="shared" si="348"/>
        <v>0</v>
      </c>
      <c r="DQ479" s="3">
        <f t="shared" si="348"/>
        <v>0</v>
      </c>
      <c r="DR479" s="3">
        <f t="shared" si="348"/>
        <v>0</v>
      </c>
      <c r="DS479" s="3">
        <f t="shared" si="348"/>
        <v>0</v>
      </c>
      <c r="DT479" s="3">
        <f t="shared" si="348"/>
        <v>0</v>
      </c>
      <c r="DU479" s="3">
        <f t="shared" si="348"/>
        <v>0</v>
      </c>
      <c r="DV479" s="3">
        <f t="shared" si="348"/>
        <v>0</v>
      </c>
      <c r="DW479" s="3">
        <f t="shared" si="348"/>
        <v>0</v>
      </c>
      <c r="DX479" s="3">
        <f t="shared" si="348"/>
        <v>0</v>
      </c>
      <c r="DY479" s="3">
        <f t="shared" si="348"/>
        <v>0</v>
      </c>
      <c r="DZ479" s="3">
        <f t="shared" si="348"/>
        <v>0</v>
      </c>
      <c r="EA479" s="3">
        <f t="shared" si="348"/>
        <v>0</v>
      </c>
      <c r="EB479" s="3">
        <f t="shared" si="348"/>
        <v>0</v>
      </c>
      <c r="EC479" s="3">
        <f t="shared" si="348"/>
        <v>0</v>
      </c>
      <c r="ED479" s="3">
        <f t="shared" si="348"/>
        <v>0</v>
      </c>
      <c r="EE479" s="3">
        <f t="shared" si="348"/>
        <v>0</v>
      </c>
      <c r="EF479" s="3">
        <f t="shared" si="348"/>
        <v>0</v>
      </c>
      <c r="EG479" s="3">
        <f t="shared" si="348"/>
        <v>0</v>
      </c>
      <c r="EH479" s="3">
        <f t="shared" si="348"/>
        <v>0</v>
      </c>
      <c r="EI479" s="3">
        <f t="shared" si="348"/>
        <v>0</v>
      </c>
      <c r="EJ479" s="3">
        <f t="shared" si="348"/>
        <v>0</v>
      </c>
      <c r="EK479" s="3">
        <f t="shared" si="348"/>
        <v>0</v>
      </c>
      <c r="EL479" s="3">
        <f t="shared" si="348"/>
        <v>0</v>
      </c>
      <c r="EM479" s="3">
        <f t="shared" ref="EM479:FR479" si="349">EM493</f>
        <v>0</v>
      </c>
      <c r="EN479" s="3">
        <f t="shared" si="349"/>
        <v>0</v>
      </c>
      <c r="EO479" s="3">
        <f t="shared" si="349"/>
        <v>0</v>
      </c>
      <c r="EP479" s="3">
        <f t="shared" si="349"/>
        <v>0</v>
      </c>
      <c r="EQ479" s="3">
        <f t="shared" si="349"/>
        <v>0</v>
      </c>
      <c r="ER479" s="3">
        <f t="shared" si="349"/>
        <v>0</v>
      </c>
      <c r="ES479" s="3">
        <f t="shared" si="349"/>
        <v>0</v>
      </c>
      <c r="ET479" s="3">
        <f t="shared" si="349"/>
        <v>0</v>
      </c>
      <c r="EU479" s="3">
        <f t="shared" si="349"/>
        <v>0</v>
      </c>
      <c r="EV479" s="3">
        <f t="shared" si="349"/>
        <v>0</v>
      </c>
      <c r="EW479" s="3">
        <f t="shared" si="349"/>
        <v>0</v>
      </c>
      <c r="EX479" s="3">
        <f t="shared" si="349"/>
        <v>0</v>
      </c>
      <c r="EY479" s="3">
        <f t="shared" si="349"/>
        <v>0</v>
      </c>
      <c r="EZ479" s="3">
        <f t="shared" si="349"/>
        <v>0</v>
      </c>
      <c r="FA479" s="3">
        <f t="shared" si="349"/>
        <v>0</v>
      </c>
      <c r="FB479" s="3">
        <f t="shared" si="349"/>
        <v>0</v>
      </c>
      <c r="FC479" s="3">
        <f t="shared" si="349"/>
        <v>0</v>
      </c>
      <c r="FD479" s="3">
        <f t="shared" si="349"/>
        <v>0</v>
      </c>
      <c r="FE479" s="3">
        <f t="shared" si="349"/>
        <v>0</v>
      </c>
      <c r="FF479" s="3">
        <f t="shared" si="349"/>
        <v>0</v>
      </c>
      <c r="FG479" s="3">
        <f t="shared" si="349"/>
        <v>0</v>
      </c>
      <c r="FH479" s="3">
        <f t="shared" si="349"/>
        <v>0</v>
      </c>
      <c r="FI479" s="3">
        <f t="shared" si="349"/>
        <v>0</v>
      </c>
      <c r="FJ479" s="3">
        <f t="shared" si="349"/>
        <v>0</v>
      </c>
      <c r="FK479" s="3">
        <f t="shared" si="349"/>
        <v>0</v>
      </c>
      <c r="FL479" s="3">
        <f t="shared" si="349"/>
        <v>0</v>
      </c>
      <c r="FM479" s="3">
        <f t="shared" si="349"/>
        <v>0</v>
      </c>
      <c r="FN479" s="3">
        <f t="shared" si="349"/>
        <v>0</v>
      </c>
      <c r="FO479" s="3">
        <f t="shared" si="349"/>
        <v>0</v>
      </c>
      <c r="FP479" s="3">
        <f t="shared" si="349"/>
        <v>0</v>
      </c>
      <c r="FQ479" s="3">
        <f t="shared" si="349"/>
        <v>0</v>
      </c>
      <c r="FR479" s="3">
        <f t="shared" si="349"/>
        <v>0</v>
      </c>
      <c r="FS479" s="3">
        <f t="shared" ref="FS479:GX479" si="350">FS493</f>
        <v>0</v>
      </c>
      <c r="FT479" s="3">
        <f t="shared" si="350"/>
        <v>0</v>
      </c>
      <c r="FU479" s="3">
        <f t="shared" si="350"/>
        <v>0</v>
      </c>
      <c r="FV479" s="3">
        <f t="shared" si="350"/>
        <v>0</v>
      </c>
      <c r="FW479" s="3">
        <f t="shared" si="350"/>
        <v>0</v>
      </c>
      <c r="FX479" s="3">
        <f t="shared" si="350"/>
        <v>0</v>
      </c>
      <c r="FY479" s="3">
        <f t="shared" si="350"/>
        <v>0</v>
      </c>
      <c r="FZ479" s="3">
        <f t="shared" si="350"/>
        <v>0</v>
      </c>
      <c r="GA479" s="3">
        <f t="shared" si="350"/>
        <v>0</v>
      </c>
      <c r="GB479" s="3">
        <f t="shared" si="350"/>
        <v>0</v>
      </c>
      <c r="GC479" s="3">
        <f t="shared" si="350"/>
        <v>0</v>
      </c>
      <c r="GD479" s="3">
        <f t="shared" si="350"/>
        <v>0</v>
      </c>
      <c r="GE479" s="3">
        <f t="shared" si="350"/>
        <v>0</v>
      </c>
      <c r="GF479" s="3">
        <f t="shared" si="350"/>
        <v>0</v>
      </c>
      <c r="GG479" s="3">
        <f t="shared" si="350"/>
        <v>0</v>
      </c>
      <c r="GH479" s="3">
        <f t="shared" si="350"/>
        <v>0</v>
      </c>
      <c r="GI479" s="3">
        <f t="shared" si="350"/>
        <v>0</v>
      </c>
      <c r="GJ479" s="3">
        <f t="shared" si="350"/>
        <v>0</v>
      </c>
      <c r="GK479" s="3">
        <f t="shared" si="350"/>
        <v>0</v>
      </c>
      <c r="GL479" s="3">
        <f t="shared" si="350"/>
        <v>0</v>
      </c>
      <c r="GM479" s="3">
        <f t="shared" si="350"/>
        <v>0</v>
      </c>
      <c r="GN479" s="3">
        <f t="shared" si="350"/>
        <v>0</v>
      </c>
      <c r="GO479" s="3">
        <f t="shared" si="350"/>
        <v>0</v>
      </c>
      <c r="GP479" s="3">
        <f t="shared" si="350"/>
        <v>0</v>
      </c>
      <c r="GQ479" s="3">
        <f t="shared" si="350"/>
        <v>0</v>
      </c>
      <c r="GR479" s="3">
        <f t="shared" si="350"/>
        <v>0</v>
      </c>
      <c r="GS479" s="3">
        <f t="shared" si="350"/>
        <v>0</v>
      </c>
      <c r="GT479" s="3">
        <f t="shared" si="350"/>
        <v>0</v>
      </c>
      <c r="GU479" s="3">
        <f t="shared" si="350"/>
        <v>0</v>
      </c>
      <c r="GV479" s="3">
        <f t="shared" si="350"/>
        <v>0</v>
      </c>
      <c r="GW479" s="3">
        <f t="shared" si="350"/>
        <v>0</v>
      </c>
      <c r="GX479" s="3">
        <f t="shared" si="350"/>
        <v>0</v>
      </c>
    </row>
    <row r="481" spans="1:245">
      <c r="A481">
        <v>17</v>
      </c>
      <c r="B481">
        <v>1</v>
      </c>
      <c r="C481">
        <f>ROW(SmtRes!A505)</f>
        <v>505</v>
      </c>
      <c r="D481">
        <f>ROW(EtalonRes!A484)</f>
        <v>484</v>
      </c>
      <c r="E481" t="s">
        <v>17</v>
      </c>
      <c r="F481" t="s">
        <v>18</v>
      </c>
      <c r="G481" t="s">
        <v>19</v>
      </c>
      <c r="H481" t="s">
        <v>20</v>
      </c>
      <c r="I481">
        <f>ROUND(7.4/100,9)</f>
        <v>7.3999999999999996E-2</v>
      </c>
      <c r="J481">
        <v>0</v>
      </c>
      <c r="K481">
        <f>ROUND(7.4/100,9)</f>
        <v>7.3999999999999996E-2</v>
      </c>
      <c r="O481">
        <f t="shared" ref="O481:O491" si="351">ROUND(CP481,2)</f>
        <v>146.33000000000001</v>
      </c>
      <c r="P481">
        <f t="shared" ref="P481:P491" si="352">ROUND(CQ481*I481,2)</f>
        <v>0</v>
      </c>
      <c r="Q481">
        <f t="shared" ref="Q481:Q491" si="353">ROUND(CR481*I481,2)</f>
        <v>0</v>
      </c>
      <c r="R481">
        <f t="shared" ref="R481:R491" si="354">ROUND(CS481*I481,2)</f>
        <v>0</v>
      </c>
      <c r="S481">
        <f t="shared" ref="S481:S491" si="355">ROUND(CT481*I481,2)</f>
        <v>146.33000000000001</v>
      </c>
      <c r="T481">
        <f t="shared" ref="T481:T491" si="356">ROUND(CU481*I481,2)</f>
        <v>0</v>
      </c>
      <c r="U481">
        <f t="shared" ref="U481:U491" si="357">CV481*I481</f>
        <v>0.56757999999999997</v>
      </c>
      <c r="V481">
        <f t="shared" ref="V481:V491" si="358">CW481*I481</f>
        <v>0</v>
      </c>
      <c r="W481">
        <f t="shared" ref="W481:W491" si="359">ROUND(CX481*I481,2)</f>
        <v>0</v>
      </c>
      <c r="X481">
        <f t="shared" ref="X481:X491" si="360">ROUND(CY481,2)</f>
        <v>99.5</v>
      </c>
      <c r="Y481">
        <f t="shared" ref="Y481:Y491" si="361">ROUND(CZ481,2)</f>
        <v>79.02</v>
      </c>
      <c r="AA481">
        <v>35863109</v>
      </c>
      <c r="AB481">
        <f t="shared" ref="AB481:AB491" si="362">ROUND((AC481+AD481+AF481),2)</f>
        <v>59.83</v>
      </c>
      <c r="AC481">
        <f t="shared" ref="AC481:AC491" si="363">ROUND((ES481),2)</f>
        <v>0</v>
      </c>
      <c r="AD481">
        <f t="shared" ref="AD481:AD491" si="364">ROUND((((ET481)-(EU481))+AE481),2)</f>
        <v>0</v>
      </c>
      <c r="AE481">
        <f t="shared" ref="AE481:AE491" si="365">ROUND((EU481),2)</f>
        <v>0</v>
      </c>
      <c r="AF481">
        <f t="shared" ref="AF481:AF491" si="366">ROUND((EV481),2)</f>
        <v>59.83</v>
      </c>
      <c r="AG481">
        <f t="shared" ref="AG481:AG491" si="367">ROUND((AP481),2)</f>
        <v>0</v>
      </c>
      <c r="AH481">
        <f t="shared" ref="AH481:AH491" si="368">(EW481)</f>
        <v>7.67</v>
      </c>
      <c r="AI481">
        <f t="shared" ref="AI481:AI491" si="369">(EX481)</f>
        <v>0</v>
      </c>
      <c r="AJ481">
        <f t="shared" ref="AJ481:AJ491" si="370">(AS481)</f>
        <v>0</v>
      </c>
      <c r="AK481">
        <v>59.83</v>
      </c>
      <c r="AL481">
        <v>0</v>
      </c>
      <c r="AM481">
        <v>0</v>
      </c>
      <c r="AN481">
        <v>0</v>
      </c>
      <c r="AO481">
        <v>59.83</v>
      </c>
      <c r="AP481">
        <v>0</v>
      </c>
      <c r="AQ481">
        <v>7.67</v>
      </c>
      <c r="AR481">
        <v>0</v>
      </c>
      <c r="AS481">
        <v>0</v>
      </c>
      <c r="AT481">
        <v>68</v>
      </c>
      <c r="AU481">
        <v>54</v>
      </c>
      <c r="AV481">
        <v>1</v>
      </c>
      <c r="AW481">
        <v>1</v>
      </c>
      <c r="AZ481">
        <v>1</v>
      </c>
      <c r="BA481">
        <v>33.049999999999997</v>
      </c>
      <c r="BB481">
        <v>1</v>
      </c>
      <c r="BC481">
        <v>1</v>
      </c>
      <c r="BD481" t="s">
        <v>3</v>
      </c>
      <c r="BE481" t="s">
        <v>3</v>
      </c>
      <c r="BF481" t="s">
        <v>3</v>
      </c>
      <c r="BG481" t="s">
        <v>3</v>
      </c>
      <c r="BH481">
        <v>0</v>
      </c>
      <c r="BI481">
        <v>1</v>
      </c>
      <c r="BJ481" t="s">
        <v>21</v>
      </c>
      <c r="BM481">
        <v>57001</v>
      </c>
      <c r="BN481">
        <v>0</v>
      </c>
      <c r="BO481" t="s">
        <v>18</v>
      </c>
      <c r="BP481">
        <v>1</v>
      </c>
      <c r="BQ481">
        <v>6</v>
      </c>
      <c r="BR481">
        <v>0</v>
      </c>
      <c r="BS481">
        <v>33.049999999999997</v>
      </c>
      <c r="BT481">
        <v>1</v>
      </c>
      <c r="BU481">
        <v>1</v>
      </c>
      <c r="BV481">
        <v>1</v>
      </c>
      <c r="BW481">
        <v>1</v>
      </c>
      <c r="BX481">
        <v>1</v>
      </c>
      <c r="BY481" t="s">
        <v>3</v>
      </c>
      <c r="BZ481">
        <v>80</v>
      </c>
      <c r="CA481">
        <v>68</v>
      </c>
      <c r="CB481" t="s">
        <v>3</v>
      </c>
      <c r="CE481">
        <v>0</v>
      </c>
      <c r="CF481">
        <v>0</v>
      </c>
      <c r="CG481">
        <v>0</v>
      </c>
      <c r="CM481">
        <v>0</v>
      </c>
      <c r="CN481" t="s">
        <v>3</v>
      </c>
      <c r="CO481">
        <v>0</v>
      </c>
      <c r="CP481">
        <f t="shared" ref="CP481:CP491" si="371">(P481+Q481+S481)</f>
        <v>146.33000000000001</v>
      </c>
      <c r="CQ481">
        <f t="shared" ref="CQ481:CQ491" si="372">AC481*BC481</f>
        <v>0</v>
      </c>
      <c r="CR481">
        <f t="shared" ref="CR481:CR491" si="373">AD481*BB481</f>
        <v>0</v>
      </c>
      <c r="CS481">
        <f t="shared" ref="CS481:CS491" si="374">AE481*BS481</f>
        <v>0</v>
      </c>
      <c r="CT481">
        <f t="shared" ref="CT481:CT491" si="375">AF481*BA481</f>
        <v>1977.3814999999997</v>
      </c>
      <c r="CU481">
        <f t="shared" ref="CU481:CU491" si="376">AG481</f>
        <v>0</v>
      </c>
      <c r="CV481">
        <f t="shared" ref="CV481:CV491" si="377">AH481</f>
        <v>7.67</v>
      </c>
      <c r="CW481">
        <f t="shared" ref="CW481:CW491" si="378">AI481</f>
        <v>0</v>
      </c>
      <c r="CX481">
        <f t="shared" ref="CX481:CX491" si="379">AJ481</f>
        <v>0</v>
      </c>
      <c r="CY481">
        <f t="shared" ref="CY481:CY491" si="380">(((S481+R481)*AT481)/100)</f>
        <v>99.504400000000004</v>
      </c>
      <c r="CZ481">
        <f t="shared" ref="CZ481:CZ491" si="381">(((S481+R481)*AU481)/100)</f>
        <v>79.018200000000007</v>
      </c>
      <c r="DC481" t="s">
        <v>3</v>
      </c>
      <c r="DD481" t="s">
        <v>3</v>
      </c>
      <c r="DE481" t="s">
        <v>3</v>
      </c>
      <c r="DF481" t="s">
        <v>3</v>
      </c>
      <c r="DG481" t="s">
        <v>3</v>
      </c>
      <c r="DH481" t="s">
        <v>3</v>
      </c>
      <c r="DI481" t="s">
        <v>3</v>
      </c>
      <c r="DJ481" t="s">
        <v>3</v>
      </c>
      <c r="DK481" t="s">
        <v>3</v>
      </c>
      <c r="DL481" t="s">
        <v>3</v>
      </c>
      <c r="DM481" t="s">
        <v>3</v>
      </c>
      <c r="DN481">
        <v>0</v>
      </c>
      <c r="DO481">
        <v>0</v>
      </c>
      <c r="DP481">
        <v>1</v>
      </c>
      <c r="DQ481">
        <v>1</v>
      </c>
      <c r="DU481">
        <v>1013</v>
      </c>
      <c r="DV481" t="s">
        <v>20</v>
      </c>
      <c r="DW481" t="s">
        <v>20</v>
      </c>
      <c r="DX481">
        <v>1</v>
      </c>
      <c r="DZ481" t="s">
        <v>3</v>
      </c>
      <c r="EA481" t="s">
        <v>3</v>
      </c>
      <c r="EB481" t="s">
        <v>3</v>
      </c>
      <c r="EC481" t="s">
        <v>3</v>
      </c>
      <c r="EE481">
        <v>29085590</v>
      </c>
      <c r="EF481">
        <v>6</v>
      </c>
      <c r="EG481" t="s">
        <v>22</v>
      </c>
      <c r="EH481">
        <v>0</v>
      </c>
      <c r="EI481" t="s">
        <v>3</v>
      </c>
      <c r="EJ481">
        <v>1</v>
      </c>
      <c r="EK481">
        <v>57001</v>
      </c>
      <c r="EL481" t="s">
        <v>23</v>
      </c>
      <c r="EM481" t="s">
        <v>24</v>
      </c>
      <c r="EO481" t="s">
        <v>3</v>
      </c>
      <c r="EQ481">
        <v>0</v>
      </c>
      <c r="ER481">
        <v>59.83</v>
      </c>
      <c r="ES481">
        <v>0</v>
      </c>
      <c r="ET481">
        <v>0</v>
      </c>
      <c r="EU481">
        <v>0</v>
      </c>
      <c r="EV481">
        <v>59.83</v>
      </c>
      <c r="EW481">
        <v>7.67</v>
      </c>
      <c r="EX481">
        <v>0</v>
      </c>
      <c r="EY481">
        <v>0</v>
      </c>
      <c r="FQ481">
        <v>0</v>
      </c>
      <c r="FR481">
        <f t="shared" ref="FR481:FR491" si="382">ROUND(IF(AND(BH481=3,BI481=3),P481,0),2)</f>
        <v>0</v>
      </c>
      <c r="FS481">
        <v>0</v>
      </c>
      <c r="FV481" t="s">
        <v>25</v>
      </c>
      <c r="FW481" t="s">
        <v>26</v>
      </c>
      <c r="FX481">
        <v>80</v>
      </c>
      <c r="FY481">
        <v>68</v>
      </c>
      <c r="GA481" t="s">
        <v>3</v>
      </c>
      <c r="GD481">
        <v>1</v>
      </c>
      <c r="GF481">
        <v>1095792533</v>
      </c>
      <c r="GG481">
        <v>2</v>
      </c>
      <c r="GH481">
        <v>1</v>
      </c>
      <c r="GI481">
        <v>2</v>
      </c>
      <c r="GJ481">
        <v>0</v>
      </c>
      <c r="GK481">
        <v>0</v>
      </c>
      <c r="GL481">
        <f t="shared" ref="GL481:GL491" si="383">ROUND(IF(AND(BH481=3,BI481=3,FS481&lt;&gt;0),P481,0),2)</f>
        <v>0</v>
      </c>
      <c r="GM481">
        <f t="shared" ref="GM481:GM491" si="384">ROUND(O481+X481+Y481,2)+GX481</f>
        <v>324.85000000000002</v>
      </c>
      <c r="GN481">
        <f t="shared" ref="GN481:GN491" si="385">IF(OR(BI481=0,BI481=1),ROUND(O481+X481+Y481,2),0)</f>
        <v>324.85000000000002</v>
      </c>
      <c r="GO481">
        <f t="shared" ref="GO481:GO491" si="386">IF(BI481=2,ROUND(O481+X481+Y481,2),0)</f>
        <v>0</v>
      </c>
      <c r="GP481">
        <f t="shared" ref="GP481:GP491" si="387">IF(BI481=4,ROUND(O481+X481+Y481,2)+GX481,0)</f>
        <v>0</v>
      </c>
      <c r="GR481">
        <v>0</v>
      </c>
      <c r="GS481">
        <v>3</v>
      </c>
      <c r="GT481">
        <v>0</v>
      </c>
      <c r="GU481" t="s">
        <v>3</v>
      </c>
      <c r="GV481">
        <f t="shared" ref="GV481:GV491" si="388">ROUND((GT481),2)</f>
        <v>0</v>
      </c>
      <c r="GW481">
        <v>1</v>
      </c>
      <c r="GX481">
        <f t="shared" ref="GX481:GX491" si="389">ROUND(HC481*I481,2)</f>
        <v>0</v>
      </c>
      <c r="HA481">
        <v>0</v>
      </c>
      <c r="HB481">
        <v>0</v>
      </c>
      <c r="HC481">
        <f t="shared" ref="HC481:HC491" si="390">GV481*GW481</f>
        <v>0</v>
      </c>
      <c r="HE481" t="s">
        <v>3</v>
      </c>
      <c r="HF481" t="s">
        <v>3</v>
      </c>
      <c r="HM481" t="s">
        <v>3</v>
      </c>
      <c r="IK481">
        <v>0</v>
      </c>
    </row>
    <row r="482" spans="1:245">
      <c r="A482">
        <v>18</v>
      </c>
      <c r="B482">
        <v>1</v>
      </c>
      <c r="C482">
        <v>505</v>
      </c>
      <c r="E482" t="s">
        <v>27</v>
      </c>
      <c r="F482" t="s">
        <v>28</v>
      </c>
      <c r="G482" t="s">
        <v>29</v>
      </c>
      <c r="H482" t="s">
        <v>30</v>
      </c>
      <c r="I482">
        <f>I481*J482</f>
        <v>5.1800000000000006E-2</v>
      </c>
      <c r="J482">
        <v>0.70000000000000007</v>
      </c>
      <c r="K482">
        <v>0.7</v>
      </c>
      <c r="O482">
        <f t="shared" si="351"/>
        <v>0</v>
      </c>
      <c r="P482">
        <f t="shared" si="352"/>
        <v>0</v>
      </c>
      <c r="Q482">
        <f t="shared" si="353"/>
        <v>0</v>
      </c>
      <c r="R482">
        <f t="shared" si="354"/>
        <v>0</v>
      </c>
      <c r="S482">
        <f t="shared" si="355"/>
        <v>0</v>
      </c>
      <c r="T482">
        <f t="shared" si="356"/>
        <v>0</v>
      </c>
      <c r="U482">
        <f t="shared" si="357"/>
        <v>0</v>
      </c>
      <c r="V482">
        <f t="shared" si="358"/>
        <v>0</v>
      </c>
      <c r="W482">
        <f t="shared" si="359"/>
        <v>0</v>
      </c>
      <c r="X482">
        <f t="shared" si="360"/>
        <v>0</v>
      </c>
      <c r="Y482">
        <f t="shared" si="361"/>
        <v>0</v>
      </c>
      <c r="AA482">
        <v>35863109</v>
      </c>
      <c r="AB482">
        <f t="shared" si="362"/>
        <v>0</v>
      </c>
      <c r="AC482">
        <f t="shared" si="363"/>
        <v>0</v>
      </c>
      <c r="AD482">
        <f t="shared" si="364"/>
        <v>0</v>
      </c>
      <c r="AE482">
        <f t="shared" si="365"/>
        <v>0</v>
      </c>
      <c r="AF482">
        <f t="shared" si="366"/>
        <v>0</v>
      </c>
      <c r="AG482">
        <f t="shared" si="367"/>
        <v>0</v>
      </c>
      <c r="AH482">
        <f t="shared" si="368"/>
        <v>0</v>
      </c>
      <c r="AI482">
        <f t="shared" si="369"/>
        <v>0</v>
      </c>
      <c r="AJ482">
        <f t="shared" si="370"/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1</v>
      </c>
      <c r="AW482">
        <v>1</v>
      </c>
      <c r="AZ482">
        <v>1</v>
      </c>
      <c r="BA482">
        <v>1</v>
      </c>
      <c r="BB482">
        <v>1</v>
      </c>
      <c r="BC482">
        <v>1</v>
      </c>
      <c r="BD482" t="s">
        <v>3</v>
      </c>
      <c r="BE482" t="s">
        <v>3</v>
      </c>
      <c r="BF482" t="s">
        <v>3</v>
      </c>
      <c r="BG482" t="s">
        <v>3</v>
      </c>
      <c r="BH482">
        <v>3</v>
      </c>
      <c r="BI482">
        <v>2</v>
      </c>
      <c r="BJ482" t="s">
        <v>31</v>
      </c>
      <c r="BM482">
        <v>500002</v>
      </c>
      <c r="BN482">
        <v>0</v>
      </c>
      <c r="BO482" t="s">
        <v>3</v>
      </c>
      <c r="BP482">
        <v>0</v>
      </c>
      <c r="BQ482">
        <v>12</v>
      </c>
      <c r="BR482">
        <v>0</v>
      </c>
      <c r="BS482">
        <v>1</v>
      </c>
      <c r="BT482">
        <v>1</v>
      </c>
      <c r="BU482">
        <v>1</v>
      </c>
      <c r="BV482">
        <v>1</v>
      </c>
      <c r="BW482">
        <v>1</v>
      </c>
      <c r="BX482">
        <v>1</v>
      </c>
      <c r="BY482" t="s">
        <v>3</v>
      </c>
      <c r="BZ482">
        <v>0</v>
      </c>
      <c r="CA482">
        <v>0</v>
      </c>
      <c r="CB482" t="s">
        <v>3</v>
      </c>
      <c r="CE482">
        <v>0</v>
      </c>
      <c r="CF482">
        <v>0</v>
      </c>
      <c r="CG482">
        <v>0</v>
      </c>
      <c r="CM482">
        <v>0</v>
      </c>
      <c r="CN482" t="s">
        <v>3</v>
      </c>
      <c r="CO482">
        <v>0</v>
      </c>
      <c r="CP482">
        <f t="shared" si="371"/>
        <v>0</v>
      </c>
      <c r="CQ482">
        <f t="shared" si="372"/>
        <v>0</v>
      </c>
      <c r="CR482">
        <f t="shared" si="373"/>
        <v>0</v>
      </c>
      <c r="CS482">
        <f t="shared" si="374"/>
        <v>0</v>
      </c>
      <c r="CT482">
        <f t="shared" si="375"/>
        <v>0</v>
      </c>
      <c r="CU482">
        <f t="shared" si="376"/>
        <v>0</v>
      </c>
      <c r="CV482">
        <f t="shared" si="377"/>
        <v>0</v>
      </c>
      <c r="CW482">
        <f t="shared" si="378"/>
        <v>0</v>
      </c>
      <c r="CX482">
        <f t="shared" si="379"/>
        <v>0</v>
      </c>
      <c r="CY482">
        <f t="shared" si="380"/>
        <v>0</v>
      </c>
      <c r="CZ482">
        <f t="shared" si="381"/>
        <v>0</v>
      </c>
      <c r="DC482" t="s">
        <v>3</v>
      </c>
      <c r="DD482" t="s">
        <v>3</v>
      </c>
      <c r="DE482" t="s">
        <v>3</v>
      </c>
      <c r="DF482" t="s">
        <v>3</v>
      </c>
      <c r="DG482" t="s">
        <v>3</v>
      </c>
      <c r="DH482" t="s">
        <v>3</v>
      </c>
      <c r="DI482" t="s">
        <v>3</v>
      </c>
      <c r="DJ482" t="s">
        <v>3</v>
      </c>
      <c r="DK482" t="s">
        <v>3</v>
      </c>
      <c r="DL482" t="s">
        <v>3</v>
      </c>
      <c r="DM482" t="s">
        <v>3</v>
      </c>
      <c r="DN482">
        <v>0</v>
      </c>
      <c r="DO482">
        <v>0</v>
      </c>
      <c r="DP482">
        <v>1</v>
      </c>
      <c r="DQ482">
        <v>1</v>
      </c>
      <c r="DU482">
        <v>1009</v>
      </c>
      <c r="DV482" t="s">
        <v>30</v>
      </c>
      <c r="DW482" t="s">
        <v>30</v>
      </c>
      <c r="DX482">
        <v>1000</v>
      </c>
      <c r="DZ482" t="s">
        <v>3</v>
      </c>
      <c r="EA482" t="s">
        <v>3</v>
      </c>
      <c r="EB482" t="s">
        <v>3</v>
      </c>
      <c r="EC482" t="s">
        <v>3</v>
      </c>
      <c r="EE482">
        <v>29085444</v>
      </c>
      <c r="EF482">
        <v>12</v>
      </c>
      <c r="EG482" t="s">
        <v>32</v>
      </c>
      <c r="EH482">
        <v>0</v>
      </c>
      <c r="EI482" t="s">
        <v>3</v>
      </c>
      <c r="EJ482">
        <v>2</v>
      </c>
      <c r="EK482">
        <v>500002</v>
      </c>
      <c r="EL482" t="s">
        <v>33</v>
      </c>
      <c r="EM482" t="s">
        <v>34</v>
      </c>
      <c r="EO482" t="s">
        <v>3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FQ482">
        <v>0</v>
      </c>
      <c r="FR482">
        <f t="shared" si="382"/>
        <v>0</v>
      </c>
      <c r="FS482">
        <v>0</v>
      </c>
      <c r="FX482">
        <v>0</v>
      </c>
      <c r="FY482">
        <v>0</v>
      </c>
      <c r="GA482" t="s">
        <v>3</v>
      </c>
      <c r="GD482">
        <v>1</v>
      </c>
      <c r="GF482">
        <v>-304821490</v>
      </c>
      <c r="GG482">
        <v>2</v>
      </c>
      <c r="GH482">
        <v>1</v>
      </c>
      <c r="GI482">
        <v>-2</v>
      </c>
      <c r="GJ482">
        <v>0</v>
      </c>
      <c r="GK482">
        <v>0</v>
      </c>
      <c r="GL482">
        <f t="shared" si="383"/>
        <v>0</v>
      </c>
      <c r="GM482">
        <f t="shared" si="384"/>
        <v>0</v>
      </c>
      <c r="GN482">
        <f t="shared" si="385"/>
        <v>0</v>
      </c>
      <c r="GO482">
        <f t="shared" si="386"/>
        <v>0</v>
      </c>
      <c r="GP482">
        <f t="shared" si="387"/>
        <v>0</v>
      </c>
      <c r="GR482">
        <v>0</v>
      </c>
      <c r="GS482">
        <v>3</v>
      </c>
      <c r="GT482">
        <v>0</v>
      </c>
      <c r="GU482" t="s">
        <v>3</v>
      </c>
      <c r="GV482">
        <f t="shared" si="388"/>
        <v>0</v>
      </c>
      <c r="GW482">
        <v>1</v>
      </c>
      <c r="GX482">
        <f t="shared" si="389"/>
        <v>0</v>
      </c>
      <c r="HA482">
        <v>0</v>
      </c>
      <c r="HB482">
        <v>0</v>
      </c>
      <c r="HC482">
        <f t="shared" si="390"/>
        <v>0</v>
      </c>
      <c r="HE482" t="s">
        <v>3</v>
      </c>
      <c r="HF482" t="s">
        <v>3</v>
      </c>
      <c r="HM482" t="s">
        <v>3</v>
      </c>
      <c r="IK482">
        <v>0</v>
      </c>
    </row>
    <row r="483" spans="1:245">
      <c r="A483">
        <v>17</v>
      </c>
      <c r="B483">
        <v>1</v>
      </c>
      <c r="C483">
        <f>ROW(SmtRes!A509)</f>
        <v>509</v>
      </c>
      <c r="D483">
        <f>ROW(EtalonRes!A488)</f>
        <v>488</v>
      </c>
      <c r="E483" t="s">
        <v>35</v>
      </c>
      <c r="F483" t="s">
        <v>36</v>
      </c>
      <c r="G483" t="s">
        <v>37</v>
      </c>
      <c r="H483" t="s">
        <v>38</v>
      </c>
      <c r="I483">
        <f>ROUND(7.4/100,9)</f>
        <v>7.3999999999999996E-2</v>
      </c>
      <c r="J483">
        <v>0</v>
      </c>
      <c r="K483">
        <f>ROUND(7.4/100,9)</f>
        <v>7.3999999999999996E-2</v>
      </c>
      <c r="O483">
        <f t="shared" si="351"/>
        <v>221.77</v>
      </c>
      <c r="P483">
        <f t="shared" si="352"/>
        <v>0</v>
      </c>
      <c r="Q483">
        <f t="shared" si="353"/>
        <v>4.49</v>
      </c>
      <c r="R483">
        <f t="shared" si="354"/>
        <v>4.3</v>
      </c>
      <c r="S483">
        <f t="shared" si="355"/>
        <v>217.28</v>
      </c>
      <c r="T483">
        <f t="shared" si="356"/>
        <v>0</v>
      </c>
      <c r="U483">
        <f t="shared" si="357"/>
        <v>0.84286000000000005</v>
      </c>
      <c r="V483">
        <f t="shared" si="358"/>
        <v>9.6200000000000001E-3</v>
      </c>
      <c r="W483">
        <f t="shared" si="359"/>
        <v>0</v>
      </c>
      <c r="X483">
        <f t="shared" si="360"/>
        <v>150.66999999999999</v>
      </c>
      <c r="Y483">
        <f t="shared" si="361"/>
        <v>119.65</v>
      </c>
      <c r="AA483">
        <v>35863109</v>
      </c>
      <c r="AB483">
        <f t="shared" si="362"/>
        <v>92.9</v>
      </c>
      <c r="AC483">
        <f t="shared" si="363"/>
        <v>0</v>
      </c>
      <c r="AD483">
        <f t="shared" si="364"/>
        <v>4.0599999999999996</v>
      </c>
      <c r="AE483">
        <f t="shared" si="365"/>
        <v>1.76</v>
      </c>
      <c r="AF483">
        <f t="shared" si="366"/>
        <v>88.84</v>
      </c>
      <c r="AG483">
        <f t="shared" si="367"/>
        <v>0</v>
      </c>
      <c r="AH483">
        <f t="shared" si="368"/>
        <v>11.39</v>
      </c>
      <c r="AI483">
        <f t="shared" si="369"/>
        <v>0.13</v>
      </c>
      <c r="AJ483">
        <f t="shared" si="370"/>
        <v>0</v>
      </c>
      <c r="AK483">
        <v>92.9</v>
      </c>
      <c r="AL483">
        <v>0</v>
      </c>
      <c r="AM483">
        <v>4.0599999999999996</v>
      </c>
      <c r="AN483">
        <v>1.76</v>
      </c>
      <c r="AO483">
        <v>88.84</v>
      </c>
      <c r="AP483">
        <v>0</v>
      </c>
      <c r="AQ483">
        <v>11.39</v>
      </c>
      <c r="AR483">
        <v>0.13</v>
      </c>
      <c r="AS483">
        <v>0</v>
      </c>
      <c r="AT483">
        <v>68</v>
      </c>
      <c r="AU483">
        <v>54</v>
      </c>
      <c r="AV483">
        <v>1</v>
      </c>
      <c r="AW483">
        <v>1</v>
      </c>
      <c r="AZ483">
        <v>1</v>
      </c>
      <c r="BA483">
        <v>33.049999999999997</v>
      </c>
      <c r="BB483">
        <v>14.94</v>
      </c>
      <c r="BC483">
        <v>1</v>
      </c>
      <c r="BD483" t="s">
        <v>3</v>
      </c>
      <c r="BE483" t="s">
        <v>3</v>
      </c>
      <c r="BF483" t="s">
        <v>3</v>
      </c>
      <c r="BG483" t="s">
        <v>3</v>
      </c>
      <c r="BH483">
        <v>0</v>
      </c>
      <c r="BI483">
        <v>1</v>
      </c>
      <c r="BJ483" t="s">
        <v>39</v>
      </c>
      <c r="BM483">
        <v>57001</v>
      </c>
      <c r="BN483">
        <v>0</v>
      </c>
      <c r="BO483" t="s">
        <v>36</v>
      </c>
      <c r="BP483">
        <v>1</v>
      </c>
      <c r="BQ483">
        <v>6</v>
      </c>
      <c r="BR483">
        <v>0</v>
      </c>
      <c r="BS483">
        <v>33.049999999999997</v>
      </c>
      <c r="BT483">
        <v>1</v>
      </c>
      <c r="BU483">
        <v>1</v>
      </c>
      <c r="BV483">
        <v>1</v>
      </c>
      <c r="BW483">
        <v>1</v>
      </c>
      <c r="BX483">
        <v>1</v>
      </c>
      <c r="BY483" t="s">
        <v>3</v>
      </c>
      <c r="BZ483">
        <v>80</v>
      </c>
      <c r="CA483">
        <v>68</v>
      </c>
      <c r="CB483" t="s">
        <v>3</v>
      </c>
      <c r="CE483">
        <v>0</v>
      </c>
      <c r="CF483">
        <v>0</v>
      </c>
      <c r="CG483">
        <v>0</v>
      </c>
      <c r="CM483">
        <v>0</v>
      </c>
      <c r="CN483" t="s">
        <v>3</v>
      </c>
      <c r="CO483">
        <v>0</v>
      </c>
      <c r="CP483">
        <f t="shared" si="371"/>
        <v>221.77</v>
      </c>
      <c r="CQ483">
        <f t="shared" si="372"/>
        <v>0</v>
      </c>
      <c r="CR483">
        <f t="shared" si="373"/>
        <v>60.656399999999991</v>
      </c>
      <c r="CS483">
        <f t="shared" si="374"/>
        <v>58.167999999999992</v>
      </c>
      <c r="CT483">
        <f t="shared" si="375"/>
        <v>2936.1619999999998</v>
      </c>
      <c r="CU483">
        <f t="shared" si="376"/>
        <v>0</v>
      </c>
      <c r="CV483">
        <f t="shared" si="377"/>
        <v>11.39</v>
      </c>
      <c r="CW483">
        <f t="shared" si="378"/>
        <v>0.13</v>
      </c>
      <c r="CX483">
        <f t="shared" si="379"/>
        <v>0</v>
      </c>
      <c r="CY483">
        <f t="shared" si="380"/>
        <v>150.67439999999999</v>
      </c>
      <c r="CZ483">
        <f t="shared" si="381"/>
        <v>119.65320000000001</v>
      </c>
      <c r="DC483" t="s">
        <v>3</v>
      </c>
      <c r="DD483" t="s">
        <v>3</v>
      </c>
      <c r="DE483" t="s">
        <v>3</v>
      </c>
      <c r="DF483" t="s">
        <v>3</v>
      </c>
      <c r="DG483" t="s">
        <v>3</v>
      </c>
      <c r="DH483" t="s">
        <v>3</v>
      </c>
      <c r="DI483" t="s">
        <v>3</v>
      </c>
      <c r="DJ483" t="s">
        <v>3</v>
      </c>
      <c r="DK483" t="s">
        <v>3</v>
      </c>
      <c r="DL483" t="s">
        <v>3</v>
      </c>
      <c r="DM483" t="s">
        <v>3</v>
      </c>
      <c r="DN483">
        <v>0</v>
      </c>
      <c r="DO483">
        <v>0</v>
      </c>
      <c r="DP483">
        <v>1</v>
      </c>
      <c r="DQ483">
        <v>1</v>
      </c>
      <c r="DU483">
        <v>1013</v>
      </c>
      <c r="DV483" t="s">
        <v>38</v>
      </c>
      <c r="DW483" t="s">
        <v>38</v>
      </c>
      <c r="DX483">
        <v>1</v>
      </c>
      <c r="DZ483" t="s">
        <v>3</v>
      </c>
      <c r="EA483" t="s">
        <v>3</v>
      </c>
      <c r="EB483" t="s">
        <v>3</v>
      </c>
      <c r="EC483" t="s">
        <v>3</v>
      </c>
      <c r="EE483">
        <v>29085590</v>
      </c>
      <c r="EF483">
        <v>6</v>
      </c>
      <c r="EG483" t="s">
        <v>22</v>
      </c>
      <c r="EH483">
        <v>0</v>
      </c>
      <c r="EI483" t="s">
        <v>3</v>
      </c>
      <c r="EJ483">
        <v>1</v>
      </c>
      <c r="EK483">
        <v>57001</v>
      </c>
      <c r="EL483" t="s">
        <v>23</v>
      </c>
      <c r="EM483" t="s">
        <v>24</v>
      </c>
      <c r="EO483" t="s">
        <v>3</v>
      </c>
      <c r="EQ483">
        <v>0</v>
      </c>
      <c r="ER483">
        <v>92.9</v>
      </c>
      <c r="ES483">
        <v>0</v>
      </c>
      <c r="ET483">
        <v>4.0599999999999996</v>
      </c>
      <c r="EU483">
        <v>1.76</v>
      </c>
      <c r="EV483">
        <v>88.84</v>
      </c>
      <c r="EW483">
        <v>11.39</v>
      </c>
      <c r="EX483">
        <v>0.13</v>
      </c>
      <c r="EY483">
        <v>0</v>
      </c>
      <c r="FQ483">
        <v>0</v>
      </c>
      <c r="FR483">
        <f t="shared" si="382"/>
        <v>0</v>
      </c>
      <c r="FS483">
        <v>0</v>
      </c>
      <c r="FV483" t="s">
        <v>25</v>
      </c>
      <c r="FW483" t="s">
        <v>26</v>
      </c>
      <c r="FX483">
        <v>80</v>
      </c>
      <c r="FY483">
        <v>68</v>
      </c>
      <c r="GA483" t="s">
        <v>3</v>
      </c>
      <c r="GD483">
        <v>1</v>
      </c>
      <c r="GF483">
        <v>-1629810845</v>
      </c>
      <c r="GG483">
        <v>2</v>
      </c>
      <c r="GH483">
        <v>1</v>
      </c>
      <c r="GI483">
        <v>2</v>
      </c>
      <c r="GJ483">
        <v>0</v>
      </c>
      <c r="GK483">
        <v>0</v>
      </c>
      <c r="GL483">
        <f t="shared" si="383"/>
        <v>0</v>
      </c>
      <c r="GM483">
        <f t="shared" si="384"/>
        <v>492.09</v>
      </c>
      <c r="GN483">
        <f t="shared" si="385"/>
        <v>492.09</v>
      </c>
      <c r="GO483">
        <f t="shared" si="386"/>
        <v>0</v>
      </c>
      <c r="GP483">
        <f t="shared" si="387"/>
        <v>0</v>
      </c>
      <c r="GR483">
        <v>0</v>
      </c>
      <c r="GS483">
        <v>3</v>
      </c>
      <c r="GT483">
        <v>0</v>
      </c>
      <c r="GU483" t="s">
        <v>3</v>
      </c>
      <c r="GV483">
        <f t="shared" si="388"/>
        <v>0</v>
      </c>
      <c r="GW483">
        <v>1</v>
      </c>
      <c r="GX483">
        <f t="shared" si="389"/>
        <v>0</v>
      </c>
      <c r="HA483">
        <v>0</v>
      </c>
      <c r="HB483">
        <v>0</v>
      </c>
      <c r="HC483">
        <f t="shared" si="390"/>
        <v>0</v>
      </c>
      <c r="HE483" t="s">
        <v>3</v>
      </c>
      <c r="HF483" t="s">
        <v>3</v>
      </c>
      <c r="HM483" t="s">
        <v>3</v>
      </c>
      <c r="IK483">
        <v>0</v>
      </c>
    </row>
    <row r="484" spans="1:245">
      <c r="A484">
        <v>18</v>
      </c>
      <c r="B484">
        <v>1</v>
      </c>
      <c r="C484">
        <v>509</v>
      </c>
      <c r="E484" t="s">
        <v>40</v>
      </c>
      <c r="F484" t="s">
        <v>28</v>
      </c>
      <c r="G484" t="s">
        <v>29</v>
      </c>
      <c r="H484" t="s">
        <v>30</v>
      </c>
      <c r="I484">
        <f>I483*J484</f>
        <v>3.4779999999999998E-2</v>
      </c>
      <c r="J484">
        <v>0.47000000000000003</v>
      </c>
      <c r="K484">
        <v>0.47</v>
      </c>
      <c r="O484">
        <f t="shared" si="351"/>
        <v>0</v>
      </c>
      <c r="P484">
        <f t="shared" si="352"/>
        <v>0</v>
      </c>
      <c r="Q484">
        <f t="shared" si="353"/>
        <v>0</v>
      </c>
      <c r="R484">
        <f t="shared" si="354"/>
        <v>0</v>
      </c>
      <c r="S484">
        <f t="shared" si="355"/>
        <v>0</v>
      </c>
      <c r="T484">
        <f t="shared" si="356"/>
        <v>0</v>
      </c>
      <c r="U484">
        <f t="shared" si="357"/>
        <v>0</v>
      </c>
      <c r="V484">
        <f t="shared" si="358"/>
        <v>0</v>
      </c>
      <c r="W484">
        <f t="shared" si="359"/>
        <v>0</v>
      </c>
      <c r="X484">
        <f t="shared" si="360"/>
        <v>0</v>
      </c>
      <c r="Y484">
        <f t="shared" si="361"/>
        <v>0</v>
      </c>
      <c r="AA484">
        <v>35863109</v>
      </c>
      <c r="AB484">
        <f t="shared" si="362"/>
        <v>0</v>
      </c>
      <c r="AC484">
        <f t="shared" si="363"/>
        <v>0</v>
      </c>
      <c r="AD484">
        <f t="shared" si="364"/>
        <v>0</v>
      </c>
      <c r="AE484">
        <f t="shared" si="365"/>
        <v>0</v>
      </c>
      <c r="AF484">
        <f t="shared" si="366"/>
        <v>0</v>
      </c>
      <c r="AG484">
        <f t="shared" si="367"/>
        <v>0</v>
      </c>
      <c r="AH484">
        <f t="shared" si="368"/>
        <v>0</v>
      </c>
      <c r="AI484">
        <f t="shared" si="369"/>
        <v>0</v>
      </c>
      <c r="AJ484">
        <f t="shared" si="370"/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1</v>
      </c>
      <c r="AW484">
        <v>1</v>
      </c>
      <c r="AZ484">
        <v>1</v>
      </c>
      <c r="BA484">
        <v>1</v>
      </c>
      <c r="BB484">
        <v>1</v>
      </c>
      <c r="BC484">
        <v>1</v>
      </c>
      <c r="BD484" t="s">
        <v>3</v>
      </c>
      <c r="BE484" t="s">
        <v>3</v>
      </c>
      <c r="BF484" t="s">
        <v>3</v>
      </c>
      <c r="BG484" t="s">
        <v>3</v>
      </c>
      <c r="BH484">
        <v>3</v>
      </c>
      <c r="BI484">
        <v>2</v>
      </c>
      <c r="BJ484" t="s">
        <v>31</v>
      </c>
      <c r="BM484">
        <v>500002</v>
      </c>
      <c r="BN484">
        <v>0</v>
      </c>
      <c r="BO484" t="s">
        <v>3</v>
      </c>
      <c r="BP484">
        <v>0</v>
      </c>
      <c r="BQ484">
        <v>12</v>
      </c>
      <c r="BR484">
        <v>0</v>
      </c>
      <c r="BS484">
        <v>1</v>
      </c>
      <c r="BT484">
        <v>1</v>
      </c>
      <c r="BU484">
        <v>1</v>
      </c>
      <c r="BV484">
        <v>1</v>
      </c>
      <c r="BW484">
        <v>1</v>
      </c>
      <c r="BX484">
        <v>1</v>
      </c>
      <c r="BY484" t="s">
        <v>3</v>
      </c>
      <c r="BZ484">
        <v>0</v>
      </c>
      <c r="CA484">
        <v>0</v>
      </c>
      <c r="CB484" t="s">
        <v>3</v>
      </c>
      <c r="CE484">
        <v>0</v>
      </c>
      <c r="CF484">
        <v>0</v>
      </c>
      <c r="CG484">
        <v>0</v>
      </c>
      <c r="CM484">
        <v>0</v>
      </c>
      <c r="CN484" t="s">
        <v>3</v>
      </c>
      <c r="CO484">
        <v>0</v>
      </c>
      <c r="CP484">
        <f t="shared" si="371"/>
        <v>0</v>
      </c>
      <c r="CQ484">
        <f t="shared" si="372"/>
        <v>0</v>
      </c>
      <c r="CR484">
        <f t="shared" si="373"/>
        <v>0</v>
      </c>
      <c r="CS484">
        <f t="shared" si="374"/>
        <v>0</v>
      </c>
      <c r="CT484">
        <f t="shared" si="375"/>
        <v>0</v>
      </c>
      <c r="CU484">
        <f t="shared" si="376"/>
        <v>0</v>
      </c>
      <c r="CV484">
        <f t="shared" si="377"/>
        <v>0</v>
      </c>
      <c r="CW484">
        <f t="shared" si="378"/>
        <v>0</v>
      </c>
      <c r="CX484">
        <f t="shared" si="379"/>
        <v>0</v>
      </c>
      <c r="CY484">
        <f t="shared" si="380"/>
        <v>0</v>
      </c>
      <c r="CZ484">
        <f t="shared" si="381"/>
        <v>0</v>
      </c>
      <c r="DC484" t="s">
        <v>3</v>
      </c>
      <c r="DD484" t="s">
        <v>3</v>
      </c>
      <c r="DE484" t="s">
        <v>3</v>
      </c>
      <c r="DF484" t="s">
        <v>3</v>
      </c>
      <c r="DG484" t="s">
        <v>3</v>
      </c>
      <c r="DH484" t="s">
        <v>3</v>
      </c>
      <c r="DI484" t="s">
        <v>3</v>
      </c>
      <c r="DJ484" t="s">
        <v>3</v>
      </c>
      <c r="DK484" t="s">
        <v>3</v>
      </c>
      <c r="DL484" t="s">
        <v>3</v>
      </c>
      <c r="DM484" t="s">
        <v>3</v>
      </c>
      <c r="DN484">
        <v>0</v>
      </c>
      <c r="DO484">
        <v>0</v>
      </c>
      <c r="DP484">
        <v>1</v>
      </c>
      <c r="DQ484">
        <v>1</v>
      </c>
      <c r="DU484">
        <v>1009</v>
      </c>
      <c r="DV484" t="s">
        <v>30</v>
      </c>
      <c r="DW484" t="s">
        <v>30</v>
      </c>
      <c r="DX484">
        <v>1000</v>
      </c>
      <c r="DZ484" t="s">
        <v>3</v>
      </c>
      <c r="EA484" t="s">
        <v>3</v>
      </c>
      <c r="EB484" t="s">
        <v>3</v>
      </c>
      <c r="EC484" t="s">
        <v>3</v>
      </c>
      <c r="EE484">
        <v>29085444</v>
      </c>
      <c r="EF484">
        <v>12</v>
      </c>
      <c r="EG484" t="s">
        <v>32</v>
      </c>
      <c r="EH484">
        <v>0</v>
      </c>
      <c r="EI484" t="s">
        <v>3</v>
      </c>
      <c r="EJ484">
        <v>2</v>
      </c>
      <c r="EK484">
        <v>500002</v>
      </c>
      <c r="EL484" t="s">
        <v>33</v>
      </c>
      <c r="EM484" t="s">
        <v>34</v>
      </c>
      <c r="EO484" t="s">
        <v>3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FQ484">
        <v>0</v>
      </c>
      <c r="FR484">
        <f t="shared" si="382"/>
        <v>0</v>
      </c>
      <c r="FS484">
        <v>0</v>
      </c>
      <c r="FX484">
        <v>0</v>
      </c>
      <c r="FY484">
        <v>0</v>
      </c>
      <c r="GA484" t="s">
        <v>3</v>
      </c>
      <c r="GD484">
        <v>1</v>
      </c>
      <c r="GF484">
        <v>-304821490</v>
      </c>
      <c r="GG484">
        <v>2</v>
      </c>
      <c r="GH484">
        <v>1</v>
      </c>
      <c r="GI484">
        <v>-2</v>
      </c>
      <c r="GJ484">
        <v>0</v>
      </c>
      <c r="GK484">
        <v>0</v>
      </c>
      <c r="GL484">
        <f t="shared" si="383"/>
        <v>0</v>
      </c>
      <c r="GM484">
        <f t="shared" si="384"/>
        <v>0</v>
      </c>
      <c r="GN484">
        <f t="shared" si="385"/>
        <v>0</v>
      </c>
      <c r="GO484">
        <f t="shared" si="386"/>
        <v>0</v>
      </c>
      <c r="GP484">
        <f t="shared" si="387"/>
        <v>0</v>
      </c>
      <c r="GR484">
        <v>0</v>
      </c>
      <c r="GS484">
        <v>0</v>
      </c>
      <c r="GT484">
        <v>0</v>
      </c>
      <c r="GU484" t="s">
        <v>3</v>
      </c>
      <c r="GV484">
        <f t="shared" si="388"/>
        <v>0</v>
      </c>
      <c r="GW484">
        <v>1</v>
      </c>
      <c r="GX484">
        <f t="shared" si="389"/>
        <v>0</v>
      </c>
      <c r="HA484">
        <v>0</v>
      </c>
      <c r="HB484">
        <v>0</v>
      </c>
      <c r="HC484">
        <f t="shared" si="390"/>
        <v>0</v>
      </c>
      <c r="HE484" t="s">
        <v>3</v>
      </c>
      <c r="HF484" t="s">
        <v>3</v>
      </c>
      <c r="HM484" t="s">
        <v>3</v>
      </c>
      <c r="IK484">
        <v>0</v>
      </c>
    </row>
    <row r="485" spans="1:245">
      <c r="A485">
        <v>17</v>
      </c>
      <c r="B485">
        <v>1</v>
      </c>
      <c r="C485">
        <f>ROW(SmtRes!A511)</f>
        <v>511</v>
      </c>
      <c r="D485">
        <f>ROW(EtalonRes!A490)</f>
        <v>490</v>
      </c>
      <c r="E485" t="s">
        <v>41</v>
      </c>
      <c r="F485" t="s">
        <v>50</v>
      </c>
      <c r="G485" t="s">
        <v>51</v>
      </c>
      <c r="H485" t="s">
        <v>52</v>
      </c>
      <c r="I485">
        <f>ROUND(10/100,9)</f>
        <v>0.1</v>
      </c>
      <c r="J485">
        <v>0</v>
      </c>
      <c r="K485">
        <f>ROUND(10/100,9)</f>
        <v>0.1</v>
      </c>
      <c r="O485">
        <f t="shared" si="351"/>
        <v>97.2</v>
      </c>
      <c r="P485">
        <f t="shared" si="352"/>
        <v>0</v>
      </c>
      <c r="Q485">
        <f t="shared" si="353"/>
        <v>0</v>
      </c>
      <c r="R485">
        <f t="shared" si="354"/>
        <v>0</v>
      </c>
      <c r="S485">
        <f t="shared" si="355"/>
        <v>97.2</v>
      </c>
      <c r="T485">
        <f t="shared" si="356"/>
        <v>0</v>
      </c>
      <c r="U485">
        <f t="shared" si="357"/>
        <v>0.377</v>
      </c>
      <c r="V485">
        <f t="shared" si="358"/>
        <v>0</v>
      </c>
      <c r="W485">
        <f t="shared" si="359"/>
        <v>0</v>
      </c>
      <c r="X485">
        <f t="shared" si="360"/>
        <v>66.099999999999994</v>
      </c>
      <c r="Y485">
        <f t="shared" si="361"/>
        <v>52.49</v>
      </c>
      <c r="AA485">
        <v>35863109</v>
      </c>
      <c r="AB485">
        <f t="shared" si="362"/>
        <v>29.41</v>
      </c>
      <c r="AC485">
        <f t="shared" si="363"/>
        <v>0</v>
      </c>
      <c r="AD485">
        <f t="shared" si="364"/>
        <v>0</v>
      </c>
      <c r="AE485">
        <f t="shared" si="365"/>
        <v>0</v>
      </c>
      <c r="AF485">
        <f t="shared" si="366"/>
        <v>29.41</v>
      </c>
      <c r="AG485">
        <f t="shared" si="367"/>
        <v>0</v>
      </c>
      <c r="AH485">
        <f t="shared" si="368"/>
        <v>3.77</v>
      </c>
      <c r="AI485">
        <f t="shared" si="369"/>
        <v>0</v>
      </c>
      <c r="AJ485">
        <f t="shared" si="370"/>
        <v>0</v>
      </c>
      <c r="AK485">
        <v>29.41</v>
      </c>
      <c r="AL485">
        <v>0</v>
      </c>
      <c r="AM485">
        <v>0</v>
      </c>
      <c r="AN485">
        <v>0</v>
      </c>
      <c r="AO485">
        <v>29.41</v>
      </c>
      <c r="AP485">
        <v>0</v>
      </c>
      <c r="AQ485">
        <v>3.77</v>
      </c>
      <c r="AR485">
        <v>0</v>
      </c>
      <c r="AS485">
        <v>0</v>
      </c>
      <c r="AT485">
        <v>68</v>
      </c>
      <c r="AU485">
        <v>54</v>
      </c>
      <c r="AV485">
        <v>1</v>
      </c>
      <c r="AW485">
        <v>1</v>
      </c>
      <c r="AZ485">
        <v>1</v>
      </c>
      <c r="BA485">
        <v>33.049999999999997</v>
      </c>
      <c r="BB485">
        <v>1</v>
      </c>
      <c r="BC485">
        <v>1</v>
      </c>
      <c r="BD485" t="s">
        <v>3</v>
      </c>
      <c r="BE485" t="s">
        <v>3</v>
      </c>
      <c r="BF485" t="s">
        <v>3</v>
      </c>
      <c r="BG485" t="s">
        <v>3</v>
      </c>
      <c r="BH485">
        <v>0</v>
      </c>
      <c r="BI485">
        <v>1</v>
      </c>
      <c r="BJ485" t="s">
        <v>53</v>
      </c>
      <c r="BM485">
        <v>57001</v>
      </c>
      <c r="BN485">
        <v>0</v>
      </c>
      <c r="BO485" t="s">
        <v>50</v>
      </c>
      <c r="BP485">
        <v>1</v>
      </c>
      <c r="BQ485">
        <v>6</v>
      </c>
      <c r="BR485">
        <v>0</v>
      </c>
      <c r="BS485">
        <v>33.049999999999997</v>
      </c>
      <c r="BT485">
        <v>1</v>
      </c>
      <c r="BU485">
        <v>1</v>
      </c>
      <c r="BV485">
        <v>1</v>
      </c>
      <c r="BW485">
        <v>1</v>
      </c>
      <c r="BX485">
        <v>1</v>
      </c>
      <c r="BY485" t="s">
        <v>3</v>
      </c>
      <c r="BZ485">
        <v>80</v>
      </c>
      <c r="CA485">
        <v>68</v>
      </c>
      <c r="CB485" t="s">
        <v>3</v>
      </c>
      <c r="CE485">
        <v>0</v>
      </c>
      <c r="CF485">
        <v>0</v>
      </c>
      <c r="CG485">
        <v>0</v>
      </c>
      <c r="CM485">
        <v>0</v>
      </c>
      <c r="CN485" t="s">
        <v>3</v>
      </c>
      <c r="CO485">
        <v>0</v>
      </c>
      <c r="CP485">
        <f t="shared" si="371"/>
        <v>97.2</v>
      </c>
      <c r="CQ485">
        <f t="shared" si="372"/>
        <v>0</v>
      </c>
      <c r="CR485">
        <f t="shared" si="373"/>
        <v>0</v>
      </c>
      <c r="CS485">
        <f t="shared" si="374"/>
        <v>0</v>
      </c>
      <c r="CT485">
        <f t="shared" si="375"/>
        <v>972.00049999999987</v>
      </c>
      <c r="CU485">
        <f t="shared" si="376"/>
        <v>0</v>
      </c>
      <c r="CV485">
        <f t="shared" si="377"/>
        <v>3.77</v>
      </c>
      <c r="CW485">
        <f t="shared" si="378"/>
        <v>0</v>
      </c>
      <c r="CX485">
        <f t="shared" si="379"/>
        <v>0</v>
      </c>
      <c r="CY485">
        <f t="shared" si="380"/>
        <v>66.096000000000004</v>
      </c>
      <c r="CZ485">
        <f t="shared" si="381"/>
        <v>52.488</v>
      </c>
      <c r="DC485" t="s">
        <v>3</v>
      </c>
      <c r="DD485" t="s">
        <v>3</v>
      </c>
      <c r="DE485" t="s">
        <v>3</v>
      </c>
      <c r="DF485" t="s">
        <v>3</v>
      </c>
      <c r="DG485" t="s">
        <v>3</v>
      </c>
      <c r="DH485" t="s">
        <v>3</v>
      </c>
      <c r="DI485" t="s">
        <v>3</v>
      </c>
      <c r="DJ485" t="s">
        <v>3</v>
      </c>
      <c r="DK485" t="s">
        <v>3</v>
      </c>
      <c r="DL485" t="s">
        <v>3</v>
      </c>
      <c r="DM485" t="s">
        <v>3</v>
      </c>
      <c r="DN485">
        <v>0</v>
      </c>
      <c r="DO485">
        <v>0</v>
      </c>
      <c r="DP485">
        <v>1</v>
      </c>
      <c r="DQ485">
        <v>1</v>
      </c>
      <c r="DU485">
        <v>1013</v>
      </c>
      <c r="DV485" t="s">
        <v>52</v>
      </c>
      <c r="DW485" t="s">
        <v>52</v>
      </c>
      <c r="DX485">
        <v>1</v>
      </c>
      <c r="DZ485" t="s">
        <v>3</v>
      </c>
      <c r="EA485" t="s">
        <v>3</v>
      </c>
      <c r="EB485" t="s">
        <v>3</v>
      </c>
      <c r="EC485" t="s">
        <v>3</v>
      </c>
      <c r="EE485">
        <v>29085590</v>
      </c>
      <c r="EF485">
        <v>6</v>
      </c>
      <c r="EG485" t="s">
        <v>22</v>
      </c>
      <c r="EH485">
        <v>0</v>
      </c>
      <c r="EI485" t="s">
        <v>3</v>
      </c>
      <c r="EJ485">
        <v>1</v>
      </c>
      <c r="EK485">
        <v>57001</v>
      </c>
      <c r="EL485" t="s">
        <v>23</v>
      </c>
      <c r="EM485" t="s">
        <v>24</v>
      </c>
      <c r="EO485" t="s">
        <v>3</v>
      </c>
      <c r="EQ485">
        <v>0</v>
      </c>
      <c r="ER485">
        <v>29.41</v>
      </c>
      <c r="ES485">
        <v>0</v>
      </c>
      <c r="ET485">
        <v>0</v>
      </c>
      <c r="EU485">
        <v>0</v>
      </c>
      <c r="EV485">
        <v>29.41</v>
      </c>
      <c r="EW485">
        <v>3.77</v>
      </c>
      <c r="EX485">
        <v>0</v>
      </c>
      <c r="EY485">
        <v>0</v>
      </c>
      <c r="FQ485">
        <v>0</v>
      </c>
      <c r="FR485">
        <f t="shared" si="382"/>
        <v>0</v>
      </c>
      <c r="FS485">
        <v>0</v>
      </c>
      <c r="FV485" t="s">
        <v>25</v>
      </c>
      <c r="FW485" t="s">
        <v>26</v>
      </c>
      <c r="FX485">
        <v>80</v>
      </c>
      <c r="FY485">
        <v>68</v>
      </c>
      <c r="GA485" t="s">
        <v>3</v>
      </c>
      <c r="GD485">
        <v>1</v>
      </c>
      <c r="GF485">
        <v>1266291680</v>
      </c>
      <c r="GG485">
        <v>2</v>
      </c>
      <c r="GH485">
        <v>1</v>
      </c>
      <c r="GI485">
        <v>2</v>
      </c>
      <c r="GJ485">
        <v>0</v>
      </c>
      <c r="GK485">
        <v>0</v>
      </c>
      <c r="GL485">
        <f t="shared" si="383"/>
        <v>0</v>
      </c>
      <c r="GM485">
        <f t="shared" si="384"/>
        <v>215.79</v>
      </c>
      <c r="GN485">
        <f t="shared" si="385"/>
        <v>215.79</v>
      </c>
      <c r="GO485">
        <f t="shared" si="386"/>
        <v>0</v>
      </c>
      <c r="GP485">
        <f t="shared" si="387"/>
        <v>0</v>
      </c>
      <c r="GR485">
        <v>0</v>
      </c>
      <c r="GS485">
        <v>3</v>
      </c>
      <c r="GT485">
        <v>0</v>
      </c>
      <c r="GU485" t="s">
        <v>3</v>
      </c>
      <c r="GV485">
        <f t="shared" si="388"/>
        <v>0</v>
      </c>
      <c r="GW485">
        <v>1</v>
      </c>
      <c r="GX485">
        <f t="shared" si="389"/>
        <v>0</v>
      </c>
      <c r="HA485">
        <v>0</v>
      </c>
      <c r="HB485">
        <v>0</v>
      </c>
      <c r="HC485">
        <f t="shared" si="390"/>
        <v>0</v>
      </c>
      <c r="HE485" t="s">
        <v>3</v>
      </c>
      <c r="HF485" t="s">
        <v>3</v>
      </c>
      <c r="HM485" t="s">
        <v>3</v>
      </c>
      <c r="IK485">
        <v>0</v>
      </c>
    </row>
    <row r="486" spans="1:245">
      <c r="A486">
        <v>18</v>
      </c>
      <c r="B486">
        <v>1</v>
      </c>
      <c r="C486">
        <v>511</v>
      </c>
      <c r="E486" t="s">
        <v>48</v>
      </c>
      <c r="F486" t="s">
        <v>28</v>
      </c>
      <c r="G486" t="s">
        <v>29</v>
      </c>
      <c r="H486" t="s">
        <v>30</v>
      </c>
      <c r="I486">
        <f>I485*J486</f>
        <v>1.0999999999999999E-2</v>
      </c>
      <c r="J486">
        <v>0.10999999999999999</v>
      </c>
      <c r="K486">
        <v>0.11</v>
      </c>
      <c r="O486">
        <f t="shared" si="351"/>
        <v>0</v>
      </c>
      <c r="P486">
        <f t="shared" si="352"/>
        <v>0</v>
      </c>
      <c r="Q486">
        <f t="shared" si="353"/>
        <v>0</v>
      </c>
      <c r="R486">
        <f t="shared" si="354"/>
        <v>0</v>
      </c>
      <c r="S486">
        <f t="shared" si="355"/>
        <v>0</v>
      </c>
      <c r="T486">
        <f t="shared" si="356"/>
        <v>0</v>
      </c>
      <c r="U486">
        <f t="shared" si="357"/>
        <v>0</v>
      </c>
      <c r="V486">
        <f t="shared" si="358"/>
        <v>0</v>
      </c>
      <c r="W486">
        <f t="shared" si="359"/>
        <v>0</v>
      </c>
      <c r="X486">
        <f t="shared" si="360"/>
        <v>0</v>
      </c>
      <c r="Y486">
        <f t="shared" si="361"/>
        <v>0</v>
      </c>
      <c r="AA486">
        <v>35863109</v>
      </c>
      <c r="AB486">
        <f t="shared" si="362"/>
        <v>0</v>
      </c>
      <c r="AC486">
        <f t="shared" si="363"/>
        <v>0</v>
      </c>
      <c r="AD486">
        <f t="shared" si="364"/>
        <v>0</v>
      </c>
      <c r="AE486">
        <f t="shared" si="365"/>
        <v>0</v>
      </c>
      <c r="AF486">
        <f t="shared" si="366"/>
        <v>0</v>
      </c>
      <c r="AG486">
        <f t="shared" si="367"/>
        <v>0</v>
      </c>
      <c r="AH486">
        <f t="shared" si="368"/>
        <v>0</v>
      </c>
      <c r="AI486">
        <f t="shared" si="369"/>
        <v>0</v>
      </c>
      <c r="AJ486">
        <f t="shared" si="370"/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1</v>
      </c>
      <c r="AW486">
        <v>1</v>
      </c>
      <c r="AZ486">
        <v>1</v>
      </c>
      <c r="BA486">
        <v>1</v>
      </c>
      <c r="BB486">
        <v>1</v>
      </c>
      <c r="BC486">
        <v>1</v>
      </c>
      <c r="BD486" t="s">
        <v>3</v>
      </c>
      <c r="BE486" t="s">
        <v>3</v>
      </c>
      <c r="BF486" t="s">
        <v>3</v>
      </c>
      <c r="BG486" t="s">
        <v>3</v>
      </c>
      <c r="BH486">
        <v>3</v>
      </c>
      <c r="BI486">
        <v>2</v>
      </c>
      <c r="BJ486" t="s">
        <v>31</v>
      </c>
      <c r="BM486">
        <v>500002</v>
      </c>
      <c r="BN486">
        <v>0</v>
      </c>
      <c r="BO486" t="s">
        <v>3</v>
      </c>
      <c r="BP486">
        <v>0</v>
      </c>
      <c r="BQ486">
        <v>12</v>
      </c>
      <c r="BR486">
        <v>0</v>
      </c>
      <c r="BS486">
        <v>1</v>
      </c>
      <c r="BT486">
        <v>1</v>
      </c>
      <c r="BU486">
        <v>1</v>
      </c>
      <c r="BV486">
        <v>1</v>
      </c>
      <c r="BW486">
        <v>1</v>
      </c>
      <c r="BX486">
        <v>1</v>
      </c>
      <c r="BY486" t="s">
        <v>3</v>
      </c>
      <c r="BZ486">
        <v>0</v>
      </c>
      <c r="CA486">
        <v>0</v>
      </c>
      <c r="CB486" t="s">
        <v>3</v>
      </c>
      <c r="CE486">
        <v>0</v>
      </c>
      <c r="CF486">
        <v>0</v>
      </c>
      <c r="CG486">
        <v>0</v>
      </c>
      <c r="CM486">
        <v>0</v>
      </c>
      <c r="CN486" t="s">
        <v>3</v>
      </c>
      <c r="CO486">
        <v>0</v>
      </c>
      <c r="CP486">
        <f t="shared" si="371"/>
        <v>0</v>
      </c>
      <c r="CQ486">
        <f t="shared" si="372"/>
        <v>0</v>
      </c>
      <c r="CR486">
        <f t="shared" si="373"/>
        <v>0</v>
      </c>
      <c r="CS486">
        <f t="shared" si="374"/>
        <v>0</v>
      </c>
      <c r="CT486">
        <f t="shared" si="375"/>
        <v>0</v>
      </c>
      <c r="CU486">
        <f t="shared" si="376"/>
        <v>0</v>
      </c>
      <c r="CV486">
        <f t="shared" si="377"/>
        <v>0</v>
      </c>
      <c r="CW486">
        <f t="shared" si="378"/>
        <v>0</v>
      </c>
      <c r="CX486">
        <f t="shared" si="379"/>
        <v>0</v>
      </c>
      <c r="CY486">
        <f t="shared" si="380"/>
        <v>0</v>
      </c>
      <c r="CZ486">
        <f t="shared" si="381"/>
        <v>0</v>
      </c>
      <c r="DC486" t="s">
        <v>3</v>
      </c>
      <c r="DD486" t="s">
        <v>3</v>
      </c>
      <c r="DE486" t="s">
        <v>3</v>
      </c>
      <c r="DF486" t="s">
        <v>3</v>
      </c>
      <c r="DG486" t="s">
        <v>3</v>
      </c>
      <c r="DH486" t="s">
        <v>3</v>
      </c>
      <c r="DI486" t="s">
        <v>3</v>
      </c>
      <c r="DJ486" t="s">
        <v>3</v>
      </c>
      <c r="DK486" t="s">
        <v>3</v>
      </c>
      <c r="DL486" t="s">
        <v>3</v>
      </c>
      <c r="DM486" t="s">
        <v>3</v>
      </c>
      <c r="DN486">
        <v>0</v>
      </c>
      <c r="DO486">
        <v>0</v>
      </c>
      <c r="DP486">
        <v>1</v>
      </c>
      <c r="DQ486">
        <v>1</v>
      </c>
      <c r="DU486">
        <v>1009</v>
      </c>
      <c r="DV486" t="s">
        <v>30</v>
      </c>
      <c r="DW486" t="s">
        <v>30</v>
      </c>
      <c r="DX486">
        <v>1000</v>
      </c>
      <c r="DZ486" t="s">
        <v>3</v>
      </c>
      <c r="EA486" t="s">
        <v>3</v>
      </c>
      <c r="EB486" t="s">
        <v>3</v>
      </c>
      <c r="EC486" t="s">
        <v>3</v>
      </c>
      <c r="EE486">
        <v>29085444</v>
      </c>
      <c r="EF486">
        <v>12</v>
      </c>
      <c r="EG486" t="s">
        <v>32</v>
      </c>
      <c r="EH486">
        <v>0</v>
      </c>
      <c r="EI486" t="s">
        <v>3</v>
      </c>
      <c r="EJ486">
        <v>2</v>
      </c>
      <c r="EK486">
        <v>500002</v>
      </c>
      <c r="EL486" t="s">
        <v>33</v>
      </c>
      <c r="EM486" t="s">
        <v>34</v>
      </c>
      <c r="EO486" t="s">
        <v>3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FQ486">
        <v>0</v>
      </c>
      <c r="FR486">
        <f t="shared" si="382"/>
        <v>0</v>
      </c>
      <c r="FS486">
        <v>0</v>
      </c>
      <c r="FX486">
        <v>0</v>
      </c>
      <c r="FY486">
        <v>0</v>
      </c>
      <c r="GA486" t="s">
        <v>3</v>
      </c>
      <c r="GD486">
        <v>1</v>
      </c>
      <c r="GF486">
        <v>-304821490</v>
      </c>
      <c r="GG486">
        <v>2</v>
      </c>
      <c r="GH486">
        <v>1</v>
      </c>
      <c r="GI486">
        <v>-2</v>
      </c>
      <c r="GJ486">
        <v>0</v>
      </c>
      <c r="GK486">
        <v>0</v>
      </c>
      <c r="GL486">
        <f t="shared" si="383"/>
        <v>0</v>
      </c>
      <c r="GM486">
        <f t="shared" si="384"/>
        <v>0</v>
      </c>
      <c r="GN486">
        <f t="shared" si="385"/>
        <v>0</v>
      </c>
      <c r="GO486">
        <f t="shared" si="386"/>
        <v>0</v>
      </c>
      <c r="GP486">
        <f t="shared" si="387"/>
        <v>0</v>
      </c>
      <c r="GR486">
        <v>0</v>
      </c>
      <c r="GS486">
        <v>0</v>
      </c>
      <c r="GT486">
        <v>0</v>
      </c>
      <c r="GU486" t="s">
        <v>3</v>
      </c>
      <c r="GV486">
        <f t="shared" si="388"/>
        <v>0</v>
      </c>
      <c r="GW486">
        <v>1</v>
      </c>
      <c r="GX486">
        <f t="shared" si="389"/>
        <v>0</v>
      </c>
      <c r="HA486">
        <v>0</v>
      </c>
      <c r="HB486">
        <v>0</v>
      </c>
      <c r="HC486">
        <f t="shared" si="390"/>
        <v>0</v>
      </c>
      <c r="HE486" t="s">
        <v>3</v>
      </c>
      <c r="HF486" t="s">
        <v>3</v>
      </c>
      <c r="HM486" t="s">
        <v>3</v>
      </c>
      <c r="IK486">
        <v>0</v>
      </c>
    </row>
    <row r="487" spans="1:245">
      <c r="A487">
        <v>17</v>
      </c>
      <c r="B487">
        <v>1</v>
      </c>
      <c r="C487">
        <f>ROW(SmtRes!A512)</f>
        <v>512</v>
      </c>
      <c r="D487">
        <f>ROW(EtalonRes!A491)</f>
        <v>491</v>
      </c>
      <c r="E487" t="s">
        <v>49</v>
      </c>
      <c r="F487" t="s">
        <v>56</v>
      </c>
      <c r="G487" t="s">
        <v>57</v>
      </c>
      <c r="H487" t="s">
        <v>58</v>
      </c>
      <c r="I487">
        <f>ROUND(2/100,9)</f>
        <v>0.02</v>
      </c>
      <c r="J487">
        <v>0</v>
      </c>
      <c r="K487">
        <f>ROUND(2/100,9)</f>
        <v>0.02</v>
      </c>
      <c r="O487">
        <f t="shared" si="351"/>
        <v>30.11</v>
      </c>
      <c r="P487">
        <f t="shared" si="352"/>
        <v>0</v>
      </c>
      <c r="Q487">
        <f t="shared" si="353"/>
        <v>0</v>
      </c>
      <c r="R487">
        <f t="shared" si="354"/>
        <v>0</v>
      </c>
      <c r="S487">
        <f t="shared" si="355"/>
        <v>30.11</v>
      </c>
      <c r="T487">
        <f t="shared" si="356"/>
        <v>0</v>
      </c>
      <c r="U487">
        <f t="shared" si="357"/>
        <v>0.1168</v>
      </c>
      <c r="V487">
        <f t="shared" si="358"/>
        <v>0</v>
      </c>
      <c r="W487">
        <f t="shared" si="359"/>
        <v>0</v>
      </c>
      <c r="X487">
        <f t="shared" si="360"/>
        <v>21.68</v>
      </c>
      <c r="Y487">
        <f t="shared" si="361"/>
        <v>15.66</v>
      </c>
      <c r="AA487">
        <v>35863109</v>
      </c>
      <c r="AB487">
        <f t="shared" si="362"/>
        <v>45.55</v>
      </c>
      <c r="AC487">
        <f t="shared" si="363"/>
        <v>0</v>
      </c>
      <c r="AD487">
        <f t="shared" si="364"/>
        <v>0</v>
      </c>
      <c r="AE487">
        <f t="shared" si="365"/>
        <v>0</v>
      </c>
      <c r="AF487">
        <f t="shared" si="366"/>
        <v>45.55</v>
      </c>
      <c r="AG487">
        <f t="shared" si="367"/>
        <v>0</v>
      </c>
      <c r="AH487">
        <f t="shared" si="368"/>
        <v>5.84</v>
      </c>
      <c r="AI487">
        <f t="shared" si="369"/>
        <v>0</v>
      </c>
      <c r="AJ487">
        <f t="shared" si="370"/>
        <v>0</v>
      </c>
      <c r="AK487">
        <v>45.55</v>
      </c>
      <c r="AL487">
        <v>0</v>
      </c>
      <c r="AM487">
        <v>0</v>
      </c>
      <c r="AN487">
        <v>0</v>
      </c>
      <c r="AO487">
        <v>45.55</v>
      </c>
      <c r="AP487">
        <v>0</v>
      </c>
      <c r="AQ487">
        <v>5.84</v>
      </c>
      <c r="AR487">
        <v>0</v>
      </c>
      <c r="AS487">
        <v>0</v>
      </c>
      <c r="AT487">
        <v>72</v>
      </c>
      <c r="AU487">
        <v>52</v>
      </c>
      <c r="AV487">
        <v>1</v>
      </c>
      <c r="AW487">
        <v>1</v>
      </c>
      <c r="AZ487">
        <v>1</v>
      </c>
      <c r="BA487">
        <v>33.049999999999997</v>
      </c>
      <c r="BB487">
        <v>1</v>
      </c>
      <c r="BC487">
        <v>1</v>
      </c>
      <c r="BD487" t="s">
        <v>3</v>
      </c>
      <c r="BE487" t="s">
        <v>3</v>
      </c>
      <c r="BF487" t="s">
        <v>3</v>
      </c>
      <c r="BG487" t="s">
        <v>3</v>
      </c>
      <c r="BH487">
        <v>0</v>
      </c>
      <c r="BI487">
        <v>1</v>
      </c>
      <c r="BJ487" t="s">
        <v>59</v>
      </c>
      <c r="BM487">
        <v>67001</v>
      </c>
      <c r="BN487">
        <v>0</v>
      </c>
      <c r="BO487" t="s">
        <v>56</v>
      </c>
      <c r="BP487">
        <v>1</v>
      </c>
      <c r="BQ487">
        <v>6</v>
      </c>
      <c r="BR487">
        <v>0</v>
      </c>
      <c r="BS487">
        <v>33.049999999999997</v>
      </c>
      <c r="BT487">
        <v>1</v>
      </c>
      <c r="BU487">
        <v>1</v>
      </c>
      <c r="BV487">
        <v>1</v>
      </c>
      <c r="BW487">
        <v>1</v>
      </c>
      <c r="BX487">
        <v>1</v>
      </c>
      <c r="BY487" t="s">
        <v>3</v>
      </c>
      <c r="BZ487">
        <v>85</v>
      </c>
      <c r="CA487">
        <v>65</v>
      </c>
      <c r="CB487" t="s">
        <v>3</v>
      </c>
      <c r="CE487">
        <v>0</v>
      </c>
      <c r="CF487">
        <v>0</v>
      </c>
      <c r="CG487">
        <v>0</v>
      </c>
      <c r="CM487">
        <v>0</v>
      </c>
      <c r="CN487" t="s">
        <v>3</v>
      </c>
      <c r="CO487">
        <v>0</v>
      </c>
      <c r="CP487">
        <f t="shared" si="371"/>
        <v>30.11</v>
      </c>
      <c r="CQ487">
        <f t="shared" si="372"/>
        <v>0</v>
      </c>
      <c r="CR487">
        <f t="shared" si="373"/>
        <v>0</v>
      </c>
      <c r="CS487">
        <f t="shared" si="374"/>
        <v>0</v>
      </c>
      <c r="CT487">
        <f t="shared" si="375"/>
        <v>1505.4274999999998</v>
      </c>
      <c r="CU487">
        <f t="shared" si="376"/>
        <v>0</v>
      </c>
      <c r="CV487">
        <f t="shared" si="377"/>
        <v>5.84</v>
      </c>
      <c r="CW487">
        <f t="shared" si="378"/>
        <v>0</v>
      </c>
      <c r="CX487">
        <f t="shared" si="379"/>
        <v>0</v>
      </c>
      <c r="CY487">
        <f t="shared" si="380"/>
        <v>21.679200000000002</v>
      </c>
      <c r="CZ487">
        <f t="shared" si="381"/>
        <v>15.6572</v>
      </c>
      <c r="DC487" t="s">
        <v>3</v>
      </c>
      <c r="DD487" t="s">
        <v>3</v>
      </c>
      <c r="DE487" t="s">
        <v>3</v>
      </c>
      <c r="DF487" t="s">
        <v>3</v>
      </c>
      <c r="DG487" t="s">
        <v>3</v>
      </c>
      <c r="DH487" t="s">
        <v>3</v>
      </c>
      <c r="DI487" t="s">
        <v>3</v>
      </c>
      <c r="DJ487" t="s">
        <v>3</v>
      </c>
      <c r="DK487" t="s">
        <v>3</v>
      </c>
      <c r="DL487" t="s">
        <v>3</v>
      </c>
      <c r="DM487" t="s">
        <v>3</v>
      </c>
      <c r="DN487">
        <v>0</v>
      </c>
      <c r="DO487">
        <v>0</v>
      </c>
      <c r="DP487">
        <v>1</v>
      </c>
      <c r="DQ487">
        <v>1</v>
      </c>
      <c r="DU487">
        <v>1010</v>
      </c>
      <c r="DV487" t="s">
        <v>58</v>
      </c>
      <c r="DW487" t="s">
        <v>58</v>
      </c>
      <c r="DX487">
        <v>100</v>
      </c>
      <c r="DZ487" t="s">
        <v>3</v>
      </c>
      <c r="EA487" t="s">
        <v>3</v>
      </c>
      <c r="EB487" t="s">
        <v>3</v>
      </c>
      <c r="EC487" t="s">
        <v>3</v>
      </c>
      <c r="EE487">
        <v>29085636</v>
      </c>
      <c r="EF487">
        <v>6</v>
      </c>
      <c r="EG487" t="s">
        <v>22</v>
      </c>
      <c r="EH487">
        <v>0</v>
      </c>
      <c r="EI487" t="s">
        <v>3</v>
      </c>
      <c r="EJ487">
        <v>1</v>
      </c>
      <c r="EK487">
        <v>67001</v>
      </c>
      <c r="EL487" t="s">
        <v>60</v>
      </c>
      <c r="EM487" t="s">
        <v>61</v>
      </c>
      <c r="EO487" t="s">
        <v>3</v>
      </c>
      <c r="EQ487">
        <v>0</v>
      </c>
      <c r="ER487">
        <v>45.55</v>
      </c>
      <c r="ES487">
        <v>0</v>
      </c>
      <c r="ET487">
        <v>0</v>
      </c>
      <c r="EU487">
        <v>0</v>
      </c>
      <c r="EV487">
        <v>45.55</v>
      </c>
      <c r="EW487">
        <v>5.84</v>
      </c>
      <c r="EX487">
        <v>0</v>
      </c>
      <c r="EY487">
        <v>0</v>
      </c>
      <c r="FQ487">
        <v>0</v>
      </c>
      <c r="FR487">
        <f t="shared" si="382"/>
        <v>0</v>
      </c>
      <c r="FS487">
        <v>0</v>
      </c>
      <c r="FV487" t="s">
        <v>25</v>
      </c>
      <c r="FW487" t="s">
        <v>26</v>
      </c>
      <c r="FX487">
        <v>85</v>
      </c>
      <c r="FY487">
        <v>65</v>
      </c>
      <c r="GA487" t="s">
        <v>3</v>
      </c>
      <c r="GD487">
        <v>1</v>
      </c>
      <c r="GF487">
        <v>-1255865036</v>
      </c>
      <c r="GG487">
        <v>2</v>
      </c>
      <c r="GH487">
        <v>1</v>
      </c>
      <c r="GI487">
        <v>2</v>
      </c>
      <c r="GJ487">
        <v>0</v>
      </c>
      <c r="GK487">
        <v>0</v>
      </c>
      <c r="GL487">
        <f t="shared" si="383"/>
        <v>0</v>
      </c>
      <c r="GM487">
        <f t="shared" si="384"/>
        <v>67.45</v>
      </c>
      <c r="GN487">
        <f t="shared" si="385"/>
        <v>67.45</v>
      </c>
      <c r="GO487">
        <f t="shared" si="386"/>
        <v>0</v>
      </c>
      <c r="GP487">
        <f t="shared" si="387"/>
        <v>0</v>
      </c>
      <c r="GR487">
        <v>0</v>
      </c>
      <c r="GS487">
        <v>3</v>
      </c>
      <c r="GT487">
        <v>0</v>
      </c>
      <c r="GU487" t="s">
        <v>3</v>
      </c>
      <c r="GV487">
        <f t="shared" si="388"/>
        <v>0</v>
      </c>
      <c r="GW487">
        <v>1</v>
      </c>
      <c r="GX487">
        <f t="shared" si="389"/>
        <v>0</v>
      </c>
      <c r="HA487">
        <v>0</v>
      </c>
      <c r="HB487">
        <v>0</v>
      </c>
      <c r="HC487">
        <f t="shared" si="390"/>
        <v>0</v>
      </c>
      <c r="HE487" t="s">
        <v>3</v>
      </c>
      <c r="HF487" t="s">
        <v>3</v>
      </c>
      <c r="HM487" t="s">
        <v>3</v>
      </c>
      <c r="IK487">
        <v>0</v>
      </c>
    </row>
    <row r="488" spans="1:245">
      <c r="A488">
        <v>17</v>
      </c>
      <c r="B488">
        <v>1</v>
      </c>
      <c r="C488">
        <f>ROW(SmtRes!A515)</f>
        <v>515</v>
      </c>
      <c r="D488">
        <f>ROW(EtalonRes!A494)</f>
        <v>494</v>
      </c>
      <c r="E488" t="s">
        <v>55</v>
      </c>
      <c r="F488" t="s">
        <v>63</v>
      </c>
      <c r="G488" t="s">
        <v>64</v>
      </c>
      <c r="H488" t="s">
        <v>65</v>
      </c>
      <c r="I488">
        <f>ROUND(15/100,9)</f>
        <v>0.15</v>
      </c>
      <c r="J488">
        <v>0</v>
      </c>
      <c r="K488">
        <f>ROUND(15/100,9)</f>
        <v>0.15</v>
      </c>
      <c r="O488">
        <f t="shared" si="351"/>
        <v>373.45</v>
      </c>
      <c r="P488">
        <f t="shared" si="352"/>
        <v>0</v>
      </c>
      <c r="Q488">
        <f t="shared" si="353"/>
        <v>0.7</v>
      </c>
      <c r="R488">
        <f t="shared" si="354"/>
        <v>0.69</v>
      </c>
      <c r="S488">
        <f t="shared" si="355"/>
        <v>372.75</v>
      </c>
      <c r="T488">
        <f t="shared" si="356"/>
        <v>0</v>
      </c>
      <c r="U488">
        <f t="shared" si="357"/>
        <v>1.446</v>
      </c>
      <c r="V488">
        <f t="shared" si="358"/>
        <v>1.5E-3</v>
      </c>
      <c r="W488">
        <f t="shared" si="359"/>
        <v>0</v>
      </c>
      <c r="X488">
        <f t="shared" si="360"/>
        <v>268.88</v>
      </c>
      <c r="Y488">
        <f t="shared" si="361"/>
        <v>194.19</v>
      </c>
      <c r="AA488">
        <v>35863109</v>
      </c>
      <c r="AB488">
        <f t="shared" si="362"/>
        <v>75.5</v>
      </c>
      <c r="AC488">
        <f t="shared" si="363"/>
        <v>0</v>
      </c>
      <c r="AD488">
        <f t="shared" si="364"/>
        <v>0.31</v>
      </c>
      <c r="AE488">
        <f t="shared" si="365"/>
        <v>0.14000000000000001</v>
      </c>
      <c r="AF488">
        <f t="shared" si="366"/>
        <v>75.19</v>
      </c>
      <c r="AG488">
        <f t="shared" si="367"/>
        <v>0</v>
      </c>
      <c r="AH488">
        <f t="shared" si="368"/>
        <v>9.64</v>
      </c>
      <c r="AI488">
        <f t="shared" si="369"/>
        <v>0.01</v>
      </c>
      <c r="AJ488">
        <f t="shared" si="370"/>
        <v>0</v>
      </c>
      <c r="AK488">
        <v>75.5</v>
      </c>
      <c r="AL488">
        <v>0</v>
      </c>
      <c r="AM488">
        <v>0.31</v>
      </c>
      <c r="AN488">
        <v>0.14000000000000001</v>
      </c>
      <c r="AO488">
        <v>75.19</v>
      </c>
      <c r="AP488">
        <v>0</v>
      </c>
      <c r="AQ488">
        <v>9.64</v>
      </c>
      <c r="AR488">
        <v>0.01</v>
      </c>
      <c r="AS488">
        <v>0</v>
      </c>
      <c r="AT488">
        <v>72</v>
      </c>
      <c r="AU488">
        <v>52</v>
      </c>
      <c r="AV488">
        <v>1</v>
      </c>
      <c r="AW488">
        <v>1</v>
      </c>
      <c r="AZ488">
        <v>1</v>
      </c>
      <c r="BA488">
        <v>33.049999999999997</v>
      </c>
      <c r="BB488">
        <v>15.06</v>
      </c>
      <c r="BC488">
        <v>1</v>
      </c>
      <c r="BD488" t="s">
        <v>3</v>
      </c>
      <c r="BE488" t="s">
        <v>3</v>
      </c>
      <c r="BF488" t="s">
        <v>3</v>
      </c>
      <c r="BG488" t="s">
        <v>3</v>
      </c>
      <c r="BH488">
        <v>0</v>
      </c>
      <c r="BI488">
        <v>1</v>
      </c>
      <c r="BJ488" t="s">
        <v>66</v>
      </c>
      <c r="BM488">
        <v>67001</v>
      </c>
      <c r="BN488">
        <v>0</v>
      </c>
      <c r="BO488" t="s">
        <v>63</v>
      </c>
      <c r="BP488">
        <v>1</v>
      </c>
      <c r="BQ488">
        <v>6</v>
      </c>
      <c r="BR488">
        <v>0</v>
      </c>
      <c r="BS488">
        <v>33.049999999999997</v>
      </c>
      <c r="BT488">
        <v>1</v>
      </c>
      <c r="BU488">
        <v>1</v>
      </c>
      <c r="BV488">
        <v>1</v>
      </c>
      <c r="BW488">
        <v>1</v>
      </c>
      <c r="BX488">
        <v>1</v>
      </c>
      <c r="BY488" t="s">
        <v>3</v>
      </c>
      <c r="BZ488">
        <v>85</v>
      </c>
      <c r="CA488">
        <v>65</v>
      </c>
      <c r="CB488" t="s">
        <v>3</v>
      </c>
      <c r="CE488">
        <v>0</v>
      </c>
      <c r="CF488">
        <v>0</v>
      </c>
      <c r="CG488">
        <v>0</v>
      </c>
      <c r="CM488">
        <v>0</v>
      </c>
      <c r="CN488" t="s">
        <v>3</v>
      </c>
      <c r="CO488">
        <v>0</v>
      </c>
      <c r="CP488">
        <f t="shared" si="371"/>
        <v>373.45</v>
      </c>
      <c r="CQ488">
        <f t="shared" si="372"/>
        <v>0</v>
      </c>
      <c r="CR488">
        <f t="shared" si="373"/>
        <v>4.6686000000000005</v>
      </c>
      <c r="CS488">
        <f t="shared" si="374"/>
        <v>4.6269999999999998</v>
      </c>
      <c r="CT488">
        <f t="shared" si="375"/>
        <v>2485.0294999999996</v>
      </c>
      <c r="CU488">
        <f t="shared" si="376"/>
        <v>0</v>
      </c>
      <c r="CV488">
        <f t="shared" si="377"/>
        <v>9.64</v>
      </c>
      <c r="CW488">
        <f t="shared" si="378"/>
        <v>0.01</v>
      </c>
      <c r="CX488">
        <f t="shared" si="379"/>
        <v>0</v>
      </c>
      <c r="CY488">
        <f t="shared" si="380"/>
        <v>268.8768</v>
      </c>
      <c r="CZ488">
        <f t="shared" si="381"/>
        <v>194.18880000000001</v>
      </c>
      <c r="DC488" t="s">
        <v>3</v>
      </c>
      <c r="DD488" t="s">
        <v>3</v>
      </c>
      <c r="DE488" t="s">
        <v>3</v>
      </c>
      <c r="DF488" t="s">
        <v>3</v>
      </c>
      <c r="DG488" t="s">
        <v>3</v>
      </c>
      <c r="DH488" t="s">
        <v>3</v>
      </c>
      <c r="DI488" t="s">
        <v>3</v>
      </c>
      <c r="DJ488" t="s">
        <v>3</v>
      </c>
      <c r="DK488" t="s">
        <v>3</v>
      </c>
      <c r="DL488" t="s">
        <v>3</v>
      </c>
      <c r="DM488" t="s">
        <v>3</v>
      </c>
      <c r="DN488">
        <v>0</v>
      </c>
      <c r="DO488">
        <v>0</v>
      </c>
      <c r="DP488">
        <v>1</v>
      </c>
      <c r="DQ488">
        <v>1</v>
      </c>
      <c r="DU488">
        <v>1003</v>
      </c>
      <c r="DV488" t="s">
        <v>65</v>
      </c>
      <c r="DW488" t="s">
        <v>65</v>
      </c>
      <c r="DX488">
        <v>100</v>
      </c>
      <c r="DZ488" t="s">
        <v>3</v>
      </c>
      <c r="EA488" t="s">
        <v>3</v>
      </c>
      <c r="EB488" t="s">
        <v>3</v>
      </c>
      <c r="EC488" t="s">
        <v>3</v>
      </c>
      <c r="EE488">
        <v>29085636</v>
      </c>
      <c r="EF488">
        <v>6</v>
      </c>
      <c r="EG488" t="s">
        <v>22</v>
      </c>
      <c r="EH488">
        <v>0</v>
      </c>
      <c r="EI488" t="s">
        <v>3</v>
      </c>
      <c r="EJ488">
        <v>1</v>
      </c>
      <c r="EK488">
        <v>67001</v>
      </c>
      <c r="EL488" t="s">
        <v>60</v>
      </c>
      <c r="EM488" t="s">
        <v>61</v>
      </c>
      <c r="EO488" t="s">
        <v>3</v>
      </c>
      <c r="EQ488">
        <v>0</v>
      </c>
      <c r="ER488">
        <v>75.5</v>
      </c>
      <c r="ES488">
        <v>0</v>
      </c>
      <c r="ET488">
        <v>0.31</v>
      </c>
      <c r="EU488">
        <v>0.14000000000000001</v>
      </c>
      <c r="EV488">
        <v>75.19</v>
      </c>
      <c r="EW488">
        <v>9.64</v>
      </c>
      <c r="EX488">
        <v>0.01</v>
      </c>
      <c r="EY488">
        <v>0</v>
      </c>
      <c r="FQ488">
        <v>0</v>
      </c>
      <c r="FR488">
        <f t="shared" si="382"/>
        <v>0</v>
      </c>
      <c r="FS488">
        <v>0</v>
      </c>
      <c r="FV488" t="s">
        <v>25</v>
      </c>
      <c r="FW488" t="s">
        <v>26</v>
      </c>
      <c r="FX488">
        <v>85</v>
      </c>
      <c r="FY488">
        <v>65</v>
      </c>
      <c r="GA488" t="s">
        <v>3</v>
      </c>
      <c r="GD488">
        <v>1</v>
      </c>
      <c r="GF488">
        <v>-1480086875</v>
      </c>
      <c r="GG488">
        <v>2</v>
      </c>
      <c r="GH488">
        <v>1</v>
      </c>
      <c r="GI488">
        <v>2</v>
      </c>
      <c r="GJ488">
        <v>0</v>
      </c>
      <c r="GK488">
        <v>0</v>
      </c>
      <c r="GL488">
        <f t="shared" si="383"/>
        <v>0</v>
      </c>
      <c r="GM488">
        <f t="shared" si="384"/>
        <v>836.52</v>
      </c>
      <c r="GN488">
        <f t="shared" si="385"/>
        <v>836.52</v>
      </c>
      <c r="GO488">
        <f t="shared" si="386"/>
        <v>0</v>
      </c>
      <c r="GP488">
        <f t="shared" si="387"/>
        <v>0</v>
      </c>
      <c r="GR488">
        <v>0</v>
      </c>
      <c r="GS488">
        <v>3</v>
      </c>
      <c r="GT488">
        <v>0</v>
      </c>
      <c r="GU488" t="s">
        <v>3</v>
      </c>
      <c r="GV488">
        <f t="shared" si="388"/>
        <v>0</v>
      </c>
      <c r="GW488">
        <v>1</v>
      </c>
      <c r="GX488">
        <f t="shared" si="389"/>
        <v>0</v>
      </c>
      <c r="HA488">
        <v>0</v>
      </c>
      <c r="HB488">
        <v>0</v>
      </c>
      <c r="HC488">
        <f t="shared" si="390"/>
        <v>0</v>
      </c>
      <c r="HE488" t="s">
        <v>3</v>
      </c>
      <c r="HF488" t="s">
        <v>3</v>
      </c>
      <c r="HM488" t="s">
        <v>3</v>
      </c>
      <c r="IK488">
        <v>0</v>
      </c>
    </row>
    <row r="489" spans="1:245">
      <c r="A489">
        <v>17</v>
      </c>
      <c r="B489">
        <v>1</v>
      </c>
      <c r="C489">
        <f>ROW(SmtRes!A518)</f>
        <v>518</v>
      </c>
      <c r="D489">
        <f>ROW(EtalonRes!A497)</f>
        <v>497</v>
      </c>
      <c r="E489" t="s">
        <v>62</v>
      </c>
      <c r="F489" t="s">
        <v>68</v>
      </c>
      <c r="G489" t="s">
        <v>69</v>
      </c>
      <c r="H489" t="s">
        <v>58</v>
      </c>
      <c r="I489">
        <f>ROUND(2/100,9)</f>
        <v>0.02</v>
      </c>
      <c r="J489">
        <v>0</v>
      </c>
      <c r="K489">
        <f>ROUND(2/100,9)</f>
        <v>0.02</v>
      </c>
      <c r="O489">
        <f t="shared" si="351"/>
        <v>95.59</v>
      </c>
      <c r="P489">
        <f t="shared" si="352"/>
        <v>0</v>
      </c>
      <c r="Q489">
        <f t="shared" si="353"/>
        <v>0.75</v>
      </c>
      <c r="R489">
        <f t="shared" si="354"/>
        <v>0.71</v>
      </c>
      <c r="S489">
        <f t="shared" si="355"/>
        <v>94.84</v>
      </c>
      <c r="T489">
        <f t="shared" si="356"/>
        <v>0</v>
      </c>
      <c r="U489">
        <f t="shared" si="357"/>
        <v>0.35780000000000001</v>
      </c>
      <c r="V489">
        <f t="shared" si="358"/>
        <v>1.6000000000000001E-3</v>
      </c>
      <c r="W489">
        <f t="shared" si="359"/>
        <v>0</v>
      </c>
      <c r="X489">
        <f t="shared" si="360"/>
        <v>68.8</v>
      </c>
      <c r="Y489">
        <f t="shared" si="361"/>
        <v>49.69</v>
      </c>
      <c r="AA489">
        <v>35863109</v>
      </c>
      <c r="AB489">
        <f t="shared" si="362"/>
        <v>145.97999999999999</v>
      </c>
      <c r="AC489">
        <f t="shared" si="363"/>
        <v>0</v>
      </c>
      <c r="AD489">
        <f t="shared" si="364"/>
        <v>2.5</v>
      </c>
      <c r="AE489">
        <f t="shared" si="365"/>
        <v>1.08</v>
      </c>
      <c r="AF489">
        <f t="shared" si="366"/>
        <v>143.47999999999999</v>
      </c>
      <c r="AG489">
        <f t="shared" si="367"/>
        <v>0</v>
      </c>
      <c r="AH489">
        <f t="shared" si="368"/>
        <v>17.89</v>
      </c>
      <c r="AI489">
        <f t="shared" si="369"/>
        <v>0.08</v>
      </c>
      <c r="AJ489">
        <f t="shared" si="370"/>
        <v>0</v>
      </c>
      <c r="AK489">
        <v>145.97999999999999</v>
      </c>
      <c r="AL489">
        <v>0</v>
      </c>
      <c r="AM489">
        <v>2.5</v>
      </c>
      <c r="AN489">
        <v>1.08</v>
      </c>
      <c r="AO489">
        <v>143.47999999999999</v>
      </c>
      <c r="AP489">
        <v>0</v>
      </c>
      <c r="AQ489">
        <v>17.89</v>
      </c>
      <c r="AR489">
        <v>0.08</v>
      </c>
      <c r="AS489">
        <v>0</v>
      </c>
      <c r="AT489">
        <v>72</v>
      </c>
      <c r="AU489">
        <v>52</v>
      </c>
      <c r="AV489">
        <v>1</v>
      </c>
      <c r="AW489">
        <v>1</v>
      </c>
      <c r="AZ489">
        <v>1</v>
      </c>
      <c r="BA489">
        <v>33.049999999999997</v>
      </c>
      <c r="BB489">
        <v>14.94</v>
      </c>
      <c r="BC489">
        <v>1</v>
      </c>
      <c r="BD489" t="s">
        <v>3</v>
      </c>
      <c r="BE489" t="s">
        <v>3</v>
      </c>
      <c r="BF489" t="s">
        <v>3</v>
      </c>
      <c r="BG489" t="s">
        <v>3</v>
      </c>
      <c r="BH489">
        <v>0</v>
      </c>
      <c r="BI489">
        <v>1</v>
      </c>
      <c r="BJ489" t="s">
        <v>70</v>
      </c>
      <c r="BM489">
        <v>67001</v>
      </c>
      <c r="BN489">
        <v>0</v>
      </c>
      <c r="BO489" t="s">
        <v>68</v>
      </c>
      <c r="BP489">
        <v>1</v>
      </c>
      <c r="BQ489">
        <v>6</v>
      </c>
      <c r="BR489">
        <v>0</v>
      </c>
      <c r="BS489">
        <v>33.049999999999997</v>
      </c>
      <c r="BT489">
        <v>1</v>
      </c>
      <c r="BU489">
        <v>1</v>
      </c>
      <c r="BV489">
        <v>1</v>
      </c>
      <c r="BW489">
        <v>1</v>
      </c>
      <c r="BX489">
        <v>1</v>
      </c>
      <c r="BY489" t="s">
        <v>3</v>
      </c>
      <c r="BZ489">
        <v>85</v>
      </c>
      <c r="CA489">
        <v>65</v>
      </c>
      <c r="CB489" t="s">
        <v>3</v>
      </c>
      <c r="CE489">
        <v>0</v>
      </c>
      <c r="CF489">
        <v>0</v>
      </c>
      <c r="CG489">
        <v>0</v>
      </c>
      <c r="CM489">
        <v>0</v>
      </c>
      <c r="CN489" t="s">
        <v>3</v>
      </c>
      <c r="CO489">
        <v>0</v>
      </c>
      <c r="CP489">
        <f t="shared" si="371"/>
        <v>95.59</v>
      </c>
      <c r="CQ489">
        <f t="shared" si="372"/>
        <v>0</v>
      </c>
      <c r="CR489">
        <f t="shared" si="373"/>
        <v>37.35</v>
      </c>
      <c r="CS489">
        <f t="shared" si="374"/>
        <v>35.694000000000003</v>
      </c>
      <c r="CT489">
        <f t="shared" si="375"/>
        <v>4742.0139999999992</v>
      </c>
      <c r="CU489">
        <f t="shared" si="376"/>
        <v>0</v>
      </c>
      <c r="CV489">
        <f t="shared" si="377"/>
        <v>17.89</v>
      </c>
      <c r="CW489">
        <f t="shared" si="378"/>
        <v>0.08</v>
      </c>
      <c r="CX489">
        <f t="shared" si="379"/>
        <v>0</v>
      </c>
      <c r="CY489">
        <f t="shared" si="380"/>
        <v>68.795999999999992</v>
      </c>
      <c r="CZ489">
        <f t="shared" si="381"/>
        <v>49.685999999999993</v>
      </c>
      <c r="DC489" t="s">
        <v>3</v>
      </c>
      <c r="DD489" t="s">
        <v>3</v>
      </c>
      <c r="DE489" t="s">
        <v>3</v>
      </c>
      <c r="DF489" t="s">
        <v>3</v>
      </c>
      <c r="DG489" t="s">
        <v>3</v>
      </c>
      <c r="DH489" t="s">
        <v>3</v>
      </c>
      <c r="DI489" t="s">
        <v>3</v>
      </c>
      <c r="DJ489" t="s">
        <v>3</v>
      </c>
      <c r="DK489" t="s">
        <v>3</v>
      </c>
      <c r="DL489" t="s">
        <v>3</v>
      </c>
      <c r="DM489" t="s">
        <v>3</v>
      </c>
      <c r="DN489">
        <v>0</v>
      </c>
      <c r="DO489">
        <v>0</v>
      </c>
      <c r="DP489">
        <v>1</v>
      </c>
      <c r="DQ489">
        <v>1</v>
      </c>
      <c r="DU489">
        <v>1010</v>
      </c>
      <c r="DV489" t="s">
        <v>58</v>
      </c>
      <c r="DW489" t="s">
        <v>58</v>
      </c>
      <c r="DX489">
        <v>100</v>
      </c>
      <c r="DZ489" t="s">
        <v>3</v>
      </c>
      <c r="EA489" t="s">
        <v>3</v>
      </c>
      <c r="EB489" t="s">
        <v>3</v>
      </c>
      <c r="EC489" t="s">
        <v>3</v>
      </c>
      <c r="EE489">
        <v>29085636</v>
      </c>
      <c r="EF489">
        <v>6</v>
      </c>
      <c r="EG489" t="s">
        <v>22</v>
      </c>
      <c r="EH489">
        <v>0</v>
      </c>
      <c r="EI489" t="s">
        <v>3</v>
      </c>
      <c r="EJ489">
        <v>1</v>
      </c>
      <c r="EK489">
        <v>67001</v>
      </c>
      <c r="EL489" t="s">
        <v>60</v>
      </c>
      <c r="EM489" t="s">
        <v>61</v>
      </c>
      <c r="EO489" t="s">
        <v>3</v>
      </c>
      <c r="EQ489">
        <v>0</v>
      </c>
      <c r="ER489">
        <v>145.97999999999999</v>
      </c>
      <c r="ES489">
        <v>0</v>
      </c>
      <c r="ET489">
        <v>2.5</v>
      </c>
      <c r="EU489">
        <v>1.08</v>
      </c>
      <c r="EV489">
        <v>143.47999999999999</v>
      </c>
      <c r="EW489">
        <v>17.89</v>
      </c>
      <c r="EX489">
        <v>0.08</v>
      </c>
      <c r="EY489">
        <v>0</v>
      </c>
      <c r="FQ489">
        <v>0</v>
      </c>
      <c r="FR489">
        <f t="shared" si="382"/>
        <v>0</v>
      </c>
      <c r="FS489">
        <v>0</v>
      </c>
      <c r="FV489" t="s">
        <v>25</v>
      </c>
      <c r="FW489" t="s">
        <v>26</v>
      </c>
      <c r="FX489">
        <v>85</v>
      </c>
      <c r="FY489">
        <v>65</v>
      </c>
      <c r="GA489" t="s">
        <v>3</v>
      </c>
      <c r="GD489">
        <v>1</v>
      </c>
      <c r="GF489">
        <v>1945260508</v>
      </c>
      <c r="GG489">
        <v>2</v>
      </c>
      <c r="GH489">
        <v>1</v>
      </c>
      <c r="GI489">
        <v>2</v>
      </c>
      <c r="GJ489">
        <v>0</v>
      </c>
      <c r="GK489">
        <v>0</v>
      </c>
      <c r="GL489">
        <f t="shared" si="383"/>
        <v>0</v>
      </c>
      <c r="GM489">
        <f t="shared" si="384"/>
        <v>214.08</v>
      </c>
      <c r="GN489">
        <f t="shared" si="385"/>
        <v>214.08</v>
      </c>
      <c r="GO489">
        <f t="shared" si="386"/>
        <v>0</v>
      </c>
      <c r="GP489">
        <f t="shared" si="387"/>
        <v>0</v>
      </c>
      <c r="GR489">
        <v>0</v>
      </c>
      <c r="GS489">
        <v>3</v>
      </c>
      <c r="GT489">
        <v>0</v>
      </c>
      <c r="GU489" t="s">
        <v>3</v>
      </c>
      <c r="GV489">
        <f t="shared" si="388"/>
        <v>0</v>
      </c>
      <c r="GW489">
        <v>1</v>
      </c>
      <c r="GX489">
        <f t="shared" si="389"/>
        <v>0</v>
      </c>
      <c r="HA489">
        <v>0</v>
      </c>
      <c r="HB489">
        <v>0</v>
      </c>
      <c r="HC489">
        <f t="shared" si="390"/>
        <v>0</v>
      </c>
      <c r="HE489" t="s">
        <v>3</v>
      </c>
      <c r="HF489" t="s">
        <v>3</v>
      </c>
      <c r="HM489" t="s">
        <v>3</v>
      </c>
      <c r="IK489">
        <v>0</v>
      </c>
    </row>
    <row r="490" spans="1:245">
      <c r="A490">
        <v>17</v>
      </c>
      <c r="B490">
        <v>1</v>
      </c>
      <c r="C490">
        <f>ROW(SmtRes!A523)</f>
        <v>523</v>
      </c>
      <c r="D490">
        <f>ROW(EtalonRes!A502)</f>
        <v>502</v>
      </c>
      <c r="E490" t="s">
        <v>67</v>
      </c>
      <c r="F490" t="s">
        <v>42</v>
      </c>
      <c r="G490" t="s">
        <v>43</v>
      </c>
      <c r="H490" t="s">
        <v>44</v>
      </c>
      <c r="I490">
        <f>ROUND(2/100,9)</f>
        <v>0.02</v>
      </c>
      <c r="J490">
        <v>0</v>
      </c>
      <c r="K490">
        <f>ROUND(2/100,9)</f>
        <v>0.02</v>
      </c>
      <c r="O490">
        <f t="shared" si="351"/>
        <v>994.12</v>
      </c>
      <c r="P490">
        <f t="shared" si="352"/>
        <v>0</v>
      </c>
      <c r="Q490">
        <f t="shared" si="353"/>
        <v>43.61</v>
      </c>
      <c r="R490">
        <f t="shared" si="354"/>
        <v>26.4</v>
      </c>
      <c r="S490">
        <f t="shared" si="355"/>
        <v>950.51</v>
      </c>
      <c r="T490">
        <f t="shared" si="356"/>
        <v>0</v>
      </c>
      <c r="U490">
        <f t="shared" si="357"/>
        <v>3.5860000000000003</v>
      </c>
      <c r="V490">
        <f t="shared" si="358"/>
        <v>7.9400000000000012E-2</v>
      </c>
      <c r="W490">
        <f t="shared" si="359"/>
        <v>0</v>
      </c>
      <c r="X490">
        <f t="shared" si="360"/>
        <v>683.84</v>
      </c>
      <c r="Y490">
        <f t="shared" si="361"/>
        <v>488.46</v>
      </c>
      <c r="AA490">
        <v>35863109</v>
      </c>
      <c r="AB490">
        <f t="shared" si="362"/>
        <v>1634.97</v>
      </c>
      <c r="AC490">
        <f t="shared" si="363"/>
        <v>0</v>
      </c>
      <c r="AD490">
        <f t="shared" si="364"/>
        <v>196.98</v>
      </c>
      <c r="AE490">
        <f t="shared" si="365"/>
        <v>39.94</v>
      </c>
      <c r="AF490">
        <f t="shared" si="366"/>
        <v>1437.99</v>
      </c>
      <c r="AG490">
        <f t="shared" si="367"/>
        <v>0</v>
      </c>
      <c r="AH490">
        <f t="shared" si="368"/>
        <v>179.3</v>
      </c>
      <c r="AI490">
        <f t="shared" si="369"/>
        <v>3.97</v>
      </c>
      <c r="AJ490">
        <f t="shared" si="370"/>
        <v>0</v>
      </c>
      <c r="AK490">
        <v>1634.97</v>
      </c>
      <c r="AL490">
        <v>0</v>
      </c>
      <c r="AM490">
        <v>196.98</v>
      </c>
      <c r="AN490">
        <v>39.94</v>
      </c>
      <c r="AO490">
        <v>1437.99</v>
      </c>
      <c r="AP490">
        <v>0</v>
      </c>
      <c r="AQ490">
        <v>179.3</v>
      </c>
      <c r="AR490">
        <v>3.97</v>
      </c>
      <c r="AS490">
        <v>0</v>
      </c>
      <c r="AT490">
        <v>70</v>
      </c>
      <c r="AU490">
        <v>50</v>
      </c>
      <c r="AV490">
        <v>1</v>
      </c>
      <c r="AW490">
        <v>1</v>
      </c>
      <c r="AZ490">
        <v>1</v>
      </c>
      <c r="BA490">
        <v>33.049999999999997</v>
      </c>
      <c r="BB490">
        <v>11.07</v>
      </c>
      <c r="BC490">
        <v>1</v>
      </c>
      <c r="BD490" t="s">
        <v>3</v>
      </c>
      <c r="BE490" t="s">
        <v>3</v>
      </c>
      <c r="BF490" t="s">
        <v>3</v>
      </c>
      <c r="BG490" t="s">
        <v>3</v>
      </c>
      <c r="BH490">
        <v>0</v>
      </c>
      <c r="BI490">
        <v>1</v>
      </c>
      <c r="BJ490" t="s">
        <v>45</v>
      </c>
      <c r="BM490">
        <v>56001</v>
      </c>
      <c r="BN490">
        <v>0</v>
      </c>
      <c r="BO490" t="s">
        <v>42</v>
      </c>
      <c r="BP490">
        <v>1</v>
      </c>
      <c r="BQ490">
        <v>6</v>
      </c>
      <c r="BR490">
        <v>0</v>
      </c>
      <c r="BS490">
        <v>33.049999999999997</v>
      </c>
      <c r="BT490">
        <v>1</v>
      </c>
      <c r="BU490">
        <v>1</v>
      </c>
      <c r="BV490">
        <v>1</v>
      </c>
      <c r="BW490">
        <v>1</v>
      </c>
      <c r="BX490">
        <v>1</v>
      </c>
      <c r="BY490" t="s">
        <v>3</v>
      </c>
      <c r="BZ490">
        <v>82</v>
      </c>
      <c r="CA490">
        <v>62</v>
      </c>
      <c r="CB490" t="s">
        <v>3</v>
      </c>
      <c r="CE490">
        <v>0</v>
      </c>
      <c r="CF490">
        <v>0</v>
      </c>
      <c r="CG490">
        <v>0</v>
      </c>
      <c r="CM490">
        <v>0</v>
      </c>
      <c r="CN490" t="s">
        <v>3</v>
      </c>
      <c r="CO490">
        <v>0</v>
      </c>
      <c r="CP490">
        <f t="shared" si="371"/>
        <v>994.12</v>
      </c>
      <c r="CQ490">
        <f t="shared" si="372"/>
        <v>0</v>
      </c>
      <c r="CR490">
        <f t="shared" si="373"/>
        <v>2180.5686000000001</v>
      </c>
      <c r="CS490">
        <f t="shared" si="374"/>
        <v>1320.0169999999998</v>
      </c>
      <c r="CT490">
        <f t="shared" si="375"/>
        <v>47525.569499999998</v>
      </c>
      <c r="CU490">
        <f t="shared" si="376"/>
        <v>0</v>
      </c>
      <c r="CV490">
        <f t="shared" si="377"/>
        <v>179.3</v>
      </c>
      <c r="CW490">
        <f t="shared" si="378"/>
        <v>3.97</v>
      </c>
      <c r="CX490">
        <f t="shared" si="379"/>
        <v>0</v>
      </c>
      <c r="CY490">
        <f t="shared" si="380"/>
        <v>683.83699999999999</v>
      </c>
      <c r="CZ490">
        <f t="shared" si="381"/>
        <v>488.45499999999998</v>
      </c>
      <c r="DC490" t="s">
        <v>3</v>
      </c>
      <c r="DD490" t="s">
        <v>3</v>
      </c>
      <c r="DE490" t="s">
        <v>3</v>
      </c>
      <c r="DF490" t="s">
        <v>3</v>
      </c>
      <c r="DG490" t="s">
        <v>3</v>
      </c>
      <c r="DH490" t="s">
        <v>3</v>
      </c>
      <c r="DI490" t="s">
        <v>3</v>
      </c>
      <c r="DJ490" t="s">
        <v>3</v>
      </c>
      <c r="DK490" t="s">
        <v>3</v>
      </c>
      <c r="DL490" t="s">
        <v>3</v>
      </c>
      <c r="DM490" t="s">
        <v>3</v>
      </c>
      <c r="DN490">
        <v>0</v>
      </c>
      <c r="DO490">
        <v>0</v>
      </c>
      <c r="DP490">
        <v>1</v>
      </c>
      <c r="DQ490">
        <v>1</v>
      </c>
      <c r="DU490">
        <v>1013</v>
      </c>
      <c r="DV490" t="s">
        <v>44</v>
      </c>
      <c r="DW490" t="s">
        <v>44</v>
      </c>
      <c r="DX490">
        <v>1</v>
      </c>
      <c r="DZ490" t="s">
        <v>3</v>
      </c>
      <c r="EA490" t="s">
        <v>3</v>
      </c>
      <c r="EB490" t="s">
        <v>3</v>
      </c>
      <c r="EC490" t="s">
        <v>3</v>
      </c>
      <c r="EE490">
        <v>29085589</v>
      </c>
      <c r="EF490">
        <v>6</v>
      </c>
      <c r="EG490" t="s">
        <v>22</v>
      </c>
      <c r="EH490">
        <v>0</v>
      </c>
      <c r="EI490" t="s">
        <v>3</v>
      </c>
      <c r="EJ490">
        <v>1</v>
      </c>
      <c r="EK490">
        <v>56001</v>
      </c>
      <c r="EL490" t="s">
        <v>46</v>
      </c>
      <c r="EM490" t="s">
        <v>47</v>
      </c>
      <c r="EO490" t="s">
        <v>3</v>
      </c>
      <c r="EQ490">
        <v>0</v>
      </c>
      <c r="ER490">
        <v>1634.97</v>
      </c>
      <c r="ES490">
        <v>0</v>
      </c>
      <c r="ET490">
        <v>196.98</v>
      </c>
      <c r="EU490">
        <v>39.94</v>
      </c>
      <c r="EV490">
        <v>1437.99</v>
      </c>
      <c r="EW490">
        <v>179.3</v>
      </c>
      <c r="EX490">
        <v>3.97</v>
      </c>
      <c r="EY490">
        <v>0</v>
      </c>
      <c r="FQ490">
        <v>0</v>
      </c>
      <c r="FR490">
        <f t="shared" si="382"/>
        <v>0</v>
      </c>
      <c r="FS490">
        <v>0</v>
      </c>
      <c r="FV490" t="s">
        <v>25</v>
      </c>
      <c r="FW490" t="s">
        <v>26</v>
      </c>
      <c r="FX490">
        <v>82</v>
      </c>
      <c r="FY490">
        <v>62</v>
      </c>
      <c r="GA490" t="s">
        <v>3</v>
      </c>
      <c r="GD490">
        <v>1</v>
      </c>
      <c r="GF490">
        <v>395004222</v>
      </c>
      <c r="GG490">
        <v>2</v>
      </c>
      <c r="GH490">
        <v>1</v>
      </c>
      <c r="GI490">
        <v>2</v>
      </c>
      <c r="GJ490">
        <v>0</v>
      </c>
      <c r="GK490">
        <v>0</v>
      </c>
      <c r="GL490">
        <f t="shared" si="383"/>
        <v>0</v>
      </c>
      <c r="GM490">
        <f t="shared" si="384"/>
        <v>2166.42</v>
      </c>
      <c r="GN490">
        <f t="shared" si="385"/>
        <v>2166.42</v>
      </c>
      <c r="GO490">
        <f t="shared" si="386"/>
        <v>0</v>
      </c>
      <c r="GP490">
        <f t="shared" si="387"/>
        <v>0</v>
      </c>
      <c r="GR490">
        <v>0</v>
      </c>
      <c r="GS490">
        <v>3</v>
      </c>
      <c r="GT490">
        <v>0</v>
      </c>
      <c r="GU490" t="s">
        <v>3</v>
      </c>
      <c r="GV490">
        <f t="shared" si="388"/>
        <v>0</v>
      </c>
      <c r="GW490">
        <v>1</v>
      </c>
      <c r="GX490">
        <f t="shared" si="389"/>
        <v>0</v>
      </c>
      <c r="HA490">
        <v>0</v>
      </c>
      <c r="HB490">
        <v>0</v>
      </c>
      <c r="HC490">
        <f t="shared" si="390"/>
        <v>0</v>
      </c>
      <c r="HE490" t="s">
        <v>3</v>
      </c>
      <c r="HF490" t="s">
        <v>3</v>
      </c>
      <c r="HM490" t="s">
        <v>3</v>
      </c>
      <c r="IK490">
        <v>0</v>
      </c>
    </row>
    <row r="491" spans="1:245">
      <c r="A491">
        <v>18</v>
      </c>
      <c r="B491">
        <v>1</v>
      </c>
      <c r="C491">
        <v>523</v>
      </c>
      <c r="E491" t="s">
        <v>266</v>
      </c>
      <c r="F491" t="s">
        <v>28</v>
      </c>
      <c r="G491" t="s">
        <v>29</v>
      </c>
      <c r="H491" t="s">
        <v>30</v>
      </c>
      <c r="I491">
        <f>I490*J491</f>
        <v>0.21</v>
      </c>
      <c r="J491">
        <v>10.5</v>
      </c>
      <c r="K491">
        <v>10.5</v>
      </c>
      <c r="O491">
        <f t="shared" si="351"/>
        <v>0</v>
      </c>
      <c r="P491">
        <f t="shared" si="352"/>
        <v>0</v>
      </c>
      <c r="Q491">
        <f t="shared" si="353"/>
        <v>0</v>
      </c>
      <c r="R491">
        <f t="shared" si="354"/>
        <v>0</v>
      </c>
      <c r="S491">
        <f t="shared" si="355"/>
        <v>0</v>
      </c>
      <c r="T491">
        <f t="shared" si="356"/>
        <v>0</v>
      </c>
      <c r="U491">
        <f t="shared" si="357"/>
        <v>0</v>
      </c>
      <c r="V491">
        <f t="shared" si="358"/>
        <v>0</v>
      </c>
      <c r="W491">
        <f t="shared" si="359"/>
        <v>0</v>
      </c>
      <c r="X491">
        <f t="shared" si="360"/>
        <v>0</v>
      </c>
      <c r="Y491">
        <f t="shared" si="361"/>
        <v>0</v>
      </c>
      <c r="AA491">
        <v>35863109</v>
      </c>
      <c r="AB491">
        <f t="shared" si="362"/>
        <v>0</v>
      </c>
      <c r="AC491">
        <f t="shared" si="363"/>
        <v>0</v>
      </c>
      <c r="AD491">
        <f t="shared" si="364"/>
        <v>0</v>
      </c>
      <c r="AE491">
        <f t="shared" si="365"/>
        <v>0</v>
      </c>
      <c r="AF491">
        <f t="shared" si="366"/>
        <v>0</v>
      </c>
      <c r="AG491">
        <f t="shared" si="367"/>
        <v>0</v>
      </c>
      <c r="AH491">
        <f t="shared" si="368"/>
        <v>0</v>
      </c>
      <c r="AI491">
        <f t="shared" si="369"/>
        <v>0</v>
      </c>
      <c r="AJ491">
        <f t="shared" si="370"/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1</v>
      </c>
      <c r="AW491">
        <v>1</v>
      </c>
      <c r="AZ491">
        <v>1</v>
      </c>
      <c r="BA491">
        <v>1</v>
      </c>
      <c r="BB491">
        <v>1</v>
      </c>
      <c r="BC491">
        <v>1</v>
      </c>
      <c r="BD491" t="s">
        <v>3</v>
      </c>
      <c r="BE491" t="s">
        <v>3</v>
      </c>
      <c r="BF491" t="s">
        <v>3</v>
      </c>
      <c r="BG491" t="s">
        <v>3</v>
      </c>
      <c r="BH491">
        <v>3</v>
      </c>
      <c r="BI491">
        <v>2</v>
      </c>
      <c r="BJ491" t="s">
        <v>31</v>
      </c>
      <c r="BM491">
        <v>500002</v>
      </c>
      <c r="BN491">
        <v>0</v>
      </c>
      <c r="BO491" t="s">
        <v>3</v>
      </c>
      <c r="BP491">
        <v>0</v>
      </c>
      <c r="BQ491">
        <v>12</v>
      </c>
      <c r="BR491">
        <v>0</v>
      </c>
      <c r="BS491">
        <v>1</v>
      </c>
      <c r="BT491">
        <v>1</v>
      </c>
      <c r="BU491">
        <v>1</v>
      </c>
      <c r="BV491">
        <v>1</v>
      </c>
      <c r="BW491">
        <v>1</v>
      </c>
      <c r="BX491">
        <v>1</v>
      </c>
      <c r="BY491" t="s">
        <v>3</v>
      </c>
      <c r="BZ491">
        <v>0</v>
      </c>
      <c r="CA491">
        <v>0</v>
      </c>
      <c r="CB491" t="s">
        <v>3</v>
      </c>
      <c r="CE491">
        <v>0</v>
      </c>
      <c r="CF491">
        <v>0</v>
      </c>
      <c r="CG491">
        <v>0</v>
      </c>
      <c r="CM491">
        <v>0</v>
      </c>
      <c r="CN491" t="s">
        <v>3</v>
      </c>
      <c r="CO491">
        <v>0</v>
      </c>
      <c r="CP491">
        <f t="shared" si="371"/>
        <v>0</v>
      </c>
      <c r="CQ491">
        <f t="shared" si="372"/>
        <v>0</v>
      </c>
      <c r="CR491">
        <f t="shared" si="373"/>
        <v>0</v>
      </c>
      <c r="CS491">
        <f t="shared" si="374"/>
        <v>0</v>
      </c>
      <c r="CT491">
        <f t="shared" si="375"/>
        <v>0</v>
      </c>
      <c r="CU491">
        <f t="shared" si="376"/>
        <v>0</v>
      </c>
      <c r="CV491">
        <f t="shared" si="377"/>
        <v>0</v>
      </c>
      <c r="CW491">
        <f t="shared" si="378"/>
        <v>0</v>
      </c>
      <c r="CX491">
        <f t="shared" si="379"/>
        <v>0</v>
      </c>
      <c r="CY491">
        <f t="shared" si="380"/>
        <v>0</v>
      </c>
      <c r="CZ491">
        <f t="shared" si="381"/>
        <v>0</v>
      </c>
      <c r="DC491" t="s">
        <v>3</v>
      </c>
      <c r="DD491" t="s">
        <v>3</v>
      </c>
      <c r="DE491" t="s">
        <v>3</v>
      </c>
      <c r="DF491" t="s">
        <v>3</v>
      </c>
      <c r="DG491" t="s">
        <v>3</v>
      </c>
      <c r="DH491" t="s">
        <v>3</v>
      </c>
      <c r="DI491" t="s">
        <v>3</v>
      </c>
      <c r="DJ491" t="s">
        <v>3</v>
      </c>
      <c r="DK491" t="s">
        <v>3</v>
      </c>
      <c r="DL491" t="s">
        <v>3</v>
      </c>
      <c r="DM491" t="s">
        <v>3</v>
      </c>
      <c r="DN491">
        <v>0</v>
      </c>
      <c r="DO491">
        <v>0</v>
      </c>
      <c r="DP491">
        <v>1</v>
      </c>
      <c r="DQ491">
        <v>1</v>
      </c>
      <c r="DU491">
        <v>1009</v>
      </c>
      <c r="DV491" t="s">
        <v>30</v>
      </c>
      <c r="DW491" t="s">
        <v>30</v>
      </c>
      <c r="DX491">
        <v>1000</v>
      </c>
      <c r="DZ491" t="s">
        <v>3</v>
      </c>
      <c r="EA491" t="s">
        <v>3</v>
      </c>
      <c r="EB491" t="s">
        <v>3</v>
      </c>
      <c r="EC491" t="s">
        <v>3</v>
      </c>
      <c r="EE491">
        <v>29085444</v>
      </c>
      <c r="EF491">
        <v>12</v>
      </c>
      <c r="EG491" t="s">
        <v>32</v>
      </c>
      <c r="EH491">
        <v>0</v>
      </c>
      <c r="EI491" t="s">
        <v>3</v>
      </c>
      <c r="EJ491">
        <v>2</v>
      </c>
      <c r="EK491">
        <v>500002</v>
      </c>
      <c r="EL491" t="s">
        <v>33</v>
      </c>
      <c r="EM491" t="s">
        <v>34</v>
      </c>
      <c r="EO491" t="s">
        <v>3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FQ491">
        <v>0</v>
      </c>
      <c r="FR491">
        <f t="shared" si="382"/>
        <v>0</v>
      </c>
      <c r="FS491">
        <v>0</v>
      </c>
      <c r="FX491">
        <v>0</v>
      </c>
      <c r="FY491">
        <v>0</v>
      </c>
      <c r="GA491" t="s">
        <v>3</v>
      </c>
      <c r="GD491">
        <v>1</v>
      </c>
      <c r="GF491">
        <v>-304821490</v>
      </c>
      <c r="GG491">
        <v>2</v>
      </c>
      <c r="GH491">
        <v>1</v>
      </c>
      <c r="GI491">
        <v>-2</v>
      </c>
      <c r="GJ491">
        <v>0</v>
      </c>
      <c r="GK491">
        <v>0</v>
      </c>
      <c r="GL491">
        <f t="shared" si="383"/>
        <v>0</v>
      </c>
      <c r="GM491">
        <f t="shared" si="384"/>
        <v>0</v>
      </c>
      <c r="GN491">
        <f t="shared" si="385"/>
        <v>0</v>
      </c>
      <c r="GO491">
        <f t="shared" si="386"/>
        <v>0</v>
      </c>
      <c r="GP491">
        <f t="shared" si="387"/>
        <v>0</v>
      </c>
      <c r="GR491">
        <v>0</v>
      </c>
      <c r="GS491">
        <v>3</v>
      </c>
      <c r="GT491">
        <v>0</v>
      </c>
      <c r="GU491" t="s">
        <v>3</v>
      </c>
      <c r="GV491">
        <f t="shared" si="388"/>
        <v>0</v>
      </c>
      <c r="GW491">
        <v>1</v>
      </c>
      <c r="GX491">
        <f t="shared" si="389"/>
        <v>0</v>
      </c>
      <c r="HA491">
        <v>0</v>
      </c>
      <c r="HB491">
        <v>0</v>
      </c>
      <c r="HC491">
        <f t="shared" si="390"/>
        <v>0</v>
      </c>
      <c r="HE491" t="s">
        <v>3</v>
      </c>
      <c r="HF491" t="s">
        <v>3</v>
      </c>
      <c r="HM491" t="s">
        <v>3</v>
      </c>
      <c r="IK491">
        <v>0</v>
      </c>
    </row>
    <row r="493" spans="1:245">
      <c r="A493" s="2">
        <v>51</v>
      </c>
      <c r="B493" s="2">
        <f>B477</f>
        <v>1</v>
      </c>
      <c r="C493" s="2">
        <f>A477</f>
        <v>5</v>
      </c>
      <c r="D493" s="2">
        <f>ROW(A477)</f>
        <v>477</v>
      </c>
      <c r="E493" s="2"/>
      <c r="F493" s="2" t="str">
        <f>IF(F477&lt;&gt;"",F477,"")</f>
        <v>Новый подраздел</v>
      </c>
      <c r="G493" s="2" t="str">
        <f>IF(G477&lt;&gt;"",G477,"")</f>
        <v>демонтаж</v>
      </c>
      <c r="H493" s="2">
        <v>0</v>
      </c>
      <c r="I493" s="2"/>
      <c r="J493" s="2"/>
      <c r="K493" s="2"/>
      <c r="L493" s="2"/>
      <c r="M493" s="2"/>
      <c r="N493" s="2"/>
      <c r="O493" s="2">
        <f t="shared" ref="O493:T493" si="391">ROUND(AB493,2)</f>
        <v>1958.57</v>
      </c>
      <c r="P493" s="2">
        <f t="shared" si="391"/>
        <v>0</v>
      </c>
      <c r="Q493" s="2">
        <f t="shared" si="391"/>
        <v>49.55</v>
      </c>
      <c r="R493" s="2">
        <f t="shared" si="391"/>
        <v>32.1</v>
      </c>
      <c r="S493" s="2">
        <f t="shared" si="391"/>
        <v>1909.02</v>
      </c>
      <c r="T493" s="2">
        <f t="shared" si="391"/>
        <v>0</v>
      </c>
      <c r="U493" s="2">
        <f>AH493</f>
        <v>7.2940400000000007</v>
      </c>
      <c r="V493" s="2">
        <f>AI493</f>
        <v>9.2120000000000007E-2</v>
      </c>
      <c r="W493" s="2">
        <f>ROUND(AJ493,2)</f>
        <v>0</v>
      </c>
      <c r="X493" s="2">
        <f>ROUND(AK493,2)</f>
        <v>1359.47</v>
      </c>
      <c r="Y493" s="2">
        <f>ROUND(AL493,2)</f>
        <v>999.16</v>
      </c>
      <c r="Z493" s="2"/>
      <c r="AA493" s="2"/>
      <c r="AB493" s="2">
        <f>ROUND(SUMIF(AA481:AA491,"=35863109",O481:O491),2)</f>
        <v>1958.57</v>
      </c>
      <c r="AC493" s="2">
        <f>ROUND(SUMIF(AA481:AA491,"=35863109",P481:P491),2)</f>
        <v>0</v>
      </c>
      <c r="AD493" s="2">
        <f>ROUND(SUMIF(AA481:AA491,"=35863109",Q481:Q491),2)</f>
        <v>49.55</v>
      </c>
      <c r="AE493" s="2">
        <f>ROUND(SUMIF(AA481:AA491,"=35863109",R481:R491),2)</f>
        <v>32.1</v>
      </c>
      <c r="AF493" s="2">
        <f>ROUND(SUMIF(AA481:AA491,"=35863109",S481:S491),2)</f>
        <v>1909.02</v>
      </c>
      <c r="AG493" s="2">
        <f>ROUND(SUMIF(AA481:AA491,"=35863109",T481:T491),2)</f>
        <v>0</v>
      </c>
      <c r="AH493" s="2">
        <f>SUMIF(AA481:AA491,"=35863109",U481:U491)</f>
        <v>7.2940400000000007</v>
      </c>
      <c r="AI493" s="2">
        <f>SUMIF(AA481:AA491,"=35863109",V481:V491)</f>
        <v>9.2120000000000007E-2</v>
      </c>
      <c r="AJ493" s="2">
        <f>ROUND(SUMIF(AA481:AA491,"=35863109",W481:W491),2)</f>
        <v>0</v>
      </c>
      <c r="AK493" s="2">
        <f>ROUND(SUMIF(AA481:AA491,"=35863109",X481:X491),2)</f>
        <v>1359.47</v>
      </c>
      <c r="AL493" s="2">
        <f>ROUND(SUMIF(AA481:AA491,"=35863109",Y481:Y491),2)</f>
        <v>999.16</v>
      </c>
      <c r="AM493" s="2"/>
      <c r="AN493" s="2"/>
      <c r="AO493" s="2">
        <f t="shared" ref="AO493:BD493" si="392">ROUND(BX493,2)</f>
        <v>0</v>
      </c>
      <c r="AP493" s="2">
        <f t="shared" si="392"/>
        <v>0</v>
      </c>
      <c r="AQ493" s="2">
        <f t="shared" si="392"/>
        <v>0</v>
      </c>
      <c r="AR493" s="2">
        <f t="shared" si="392"/>
        <v>4317.2</v>
      </c>
      <c r="AS493" s="2">
        <f t="shared" si="392"/>
        <v>4317.2</v>
      </c>
      <c r="AT493" s="2">
        <f t="shared" si="392"/>
        <v>0</v>
      </c>
      <c r="AU493" s="2">
        <f t="shared" si="392"/>
        <v>0</v>
      </c>
      <c r="AV493" s="2">
        <f t="shared" si="392"/>
        <v>0</v>
      </c>
      <c r="AW493" s="2">
        <f t="shared" si="392"/>
        <v>0</v>
      </c>
      <c r="AX493" s="2">
        <f t="shared" si="392"/>
        <v>0</v>
      </c>
      <c r="AY493" s="2">
        <f t="shared" si="392"/>
        <v>0</v>
      </c>
      <c r="AZ493" s="2">
        <f t="shared" si="392"/>
        <v>0</v>
      </c>
      <c r="BA493" s="2">
        <f t="shared" si="392"/>
        <v>0</v>
      </c>
      <c r="BB493" s="2">
        <f t="shared" si="392"/>
        <v>0</v>
      </c>
      <c r="BC493" s="2">
        <f t="shared" si="392"/>
        <v>0</v>
      </c>
      <c r="BD493" s="2">
        <f t="shared" si="392"/>
        <v>0</v>
      </c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>
        <f>ROUND(SUMIF(AA481:AA491,"=35863109",FQ481:FQ491),2)</f>
        <v>0</v>
      </c>
      <c r="BY493" s="2">
        <f>ROUND(SUMIF(AA481:AA491,"=35863109",FR481:FR491),2)</f>
        <v>0</v>
      </c>
      <c r="BZ493" s="2">
        <f>ROUND(SUMIF(AA481:AA491,"=35863109",GL481:GL491),2)</f>
        <v>0</v>
      </c>
      <c r="CA493" s="2">
        <f>ROUND(SUMIF(AA481:AA491,"=35863109",GM481:GM491),2)</f>
        <v>4317.2</v>
      </c>
      <c r="CB493" s="2">
        <f>ROUND(SUMIF(AA481:AA491,"=35863109",GN481:GN491),2)</f>
        <v>4317.2</v>
      </c>
      <c r="CC493" s="2">
        <f>ROUND(SUMIF(AA481:AA491,"=35863109",GO481:GO491),2)</f>
        <v>0</v>
      </c>
      <c r="CD493" s="2">
        <f>ROUND(SUMIF(AA481:AA491,"=35863109",GP481:GP491),2)</f>
        <v>0</v>
      </c>
      <c r="CE493" s="2">
        <f>AC493-BX493</f>
        <v>0</v>
      </c>
      <c r="CF493" s="2">
        <f>AC493-BY493</f>
        <v>0</v>
      </c>
      <c r="CG493" s="2">
        <f>BX493-BZ493</f>
        <v>0</v>
      </c>
      <c r="CH493" s="2">
        <f>AC493-BX493-BY493+BZ493</f>
        <v>0</v>
      </c>
      <c r="CI493" s="2">
        <f>BY493-BZ493</f>
        <v>0</v>
      </c>
      <c r="CJ493" s="2">
        <f>ROUND(SUMIF(AA481:AA491,"=35863109",GX481:GX491),2)</f>
        <v>0</v>
      </c>
      <c r="CK493" s="2">
        <f>ROUND(SUMIF(AA481:AA491,"=35863109",GY481:GY491),2)</f>
        <v>0</v>
      </c>
      <c r="CL493" s="2">
        <f>ROUND(SUMIF(AA481:AA491,"=35863109",GZ481:GZ491),2)</f>
        <v>0</v>
      </c>
      <c r="CM493" s="2">
        <f>ROUND(SUMIF(AA481:AA491,"=35863109",HD481:HD491),2)</f>
        <v>0</v>
      </c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>
        <v>0</v>
      </c>
    </row>
    <row r="495" spans="1:245">
      <c r="A495" s="4">
        <v>50</v>
      </c>
      <c r="B495" s="4">
        <v>0</v>
      </c>
      <c r="C495" s="4">
        <v>0</v>
      </c>
      <c r="D495" s="4">
        <v>1</v>
      </c>
      <c r="E495" s="4">
        <v>201</v>
      </c>
      <c r="F495" s="4">
        <f>ROUND(Source!O493,O495)</f>
        <v>1958.57</v>
      </c>
      <c r="G495" s="4" t="s">
        <v>71</v>
      </c>
      <c r="H495" s="4" t="s">
        <v>72</v>
      </c>
      <c r="I495" s="4"/>
      <c r="J495" s="4"/>
      <c r="K495" s="4">
        <v>201</v>
      </c>
      <c r="L495" s="4">
        <v>1</v>
      </c>
      <c r="M495" s="4">
        <v>3</v>
      </c>
      <c r="N495" s="4" t="s">
        <v>3</v>
      </c>
      <c r="O495" s="4">
        <v>2</v>
      </c>
      <c r="P495" s="4"/>
      <c r="Q495" s="4"/>
      <c r="R495" s="4"/>
      <c r="S495" s="4"/>
      <c r="T495" s="4"/>
      <c r="U495" s="4"/>
      <c r="V495" s="4"/>
      <c r="W495" s="4"/>
    </row>
    <row r="496" spans="1:245">
      <c r="A496" s="4">
        <v>50</v>
      </c>
      <c r="B496" s="4">
        <v>0</v>
      </c>
      <c r="C496" s="4">
        <v>0</v>
      </c>
      <c r="D496" s="4">
        <v>1</v>
      </c>
      <c r="E496" s="4">
        <v>202</v>
      </c>
      <c r="F496" s="4">
        <f>ROUND(Source!P493,O496)</f>
        <v>0</v>
      </c>
      <c r="G496" s="4" t="s">
        <v>73</v>
      </c>
      <c r="H496" s="4" t="s">
        <v>74</v>
      </c>
      <c r="I496" s="4"/>
      <c r="J496" s="4"/>
      <c r="K496" s="4">
        <v>202</v>
      </c>
      <c r="L496" s="4">
        <v>2</v>
      </c>
      <c r="M496" s="4">
        <v>3</v>
      </c>
      <c r="N496" s="4" t="s">
        <v>3</v>
      </c>
      <c r="O496" s="4">
        <v>2</v>
      </c>
      <c r="P496" s="4"/>
      <c r="Q496" s="4"/>
      <c r="R496" s="4"/>
      <c r="S496" s="4"/>
      <c r="T496" s="4"/>
      <c r="U496" s="4"/>
      <c r="V496" s="4"/>
      <c r="W496" s="4"/>
    </row>
    <row r="497" spans="1:23">
      <c r="A497" s="4">
        <v>50</v>
      </c>
      <c r="B497" s="4">
        <v>0</v>
      </c>
      <c r="C497" s="4">
        <v>0</v>
      </c>
      <c r="D497" s="4">
        <v>1</v>
      </c>
      <c r="E497" s="4">
        <v>222</v>
      </c>
      <c r="F497" s="4">
        <f>ROUND(Source!AO493,O497)</f>
        <v>0</v>
      </c>
      <c r="G497" s="4" t="s">
        <v>75</v>
      </c>
      <c r="H497" s="4" t="s">
        <v>76</v>
      </c>
      <c r="I497" s="4"/>
      <c r="J497" s="4"/>
      <c r="K497" s="4">
        <v>222</v>
      </c>
      <c r="L497" s="4">
        <v>3</v>
      </c>
      <c r="M497" s="4">
        <v>3</v>
      </c>
      <c r="N497" s="4" t="s">
        <v>3</v>
      </c>
      <c r="O497" s="4">
        <v>2</v>
      </c>
      <c r="P497" s="4"/>
      <c r="Q497" s="4"/>
      <c r="R497" s="4"/>
      <c r="S497" s="4"/>
      <c r="T497" s="4"/>
      <c r="U497" s="4"/>
      <c r="V497" s="4"/>
      <c r="W497" s="4"/>
    </row>
    <row r="498" spans="1:23">
      <c r="A498" s="4">
        <v>50</v>
      </c>
      <c r="B498" s="4">
        <v>0</v>
      </c>
      <c r="C498" s="4">
        <v>0</v>
      </c>
      <c r="D498" s="4">
        <v>1</v>
      </c>
      <c r="E498" s="4">
        <v>225</v>
      </c>
      <c r="F498" s="4">
        <f>ROUND(Source!AV493,O498)</f>
        <v>0</v>
      </c>
      <c r="G498" s="4" t="s">
        <v>77</v>
      </c>
      <c r="H498" s="4" t="s">
        <v>78</v>
      </c>
      <c r="I498" s="4"/>
      <c r="J498" s="4"/>
      <c r="K498" s="4">
        <v>225</v>
      </c>
      <c r="L498" s="4">
        <v>4</v>
      </c>
      <c r="M498" s="4">
        <v>3</v>
      </c>
      <c r="N498" s="4" t="s">
        <v>3</v>
      </c>
      <c r="O498" s="4">
        <v>2</v>
      </c>
      <c r="P498" s="4"/>
      <c r="Q498" s="4"/>
      <c r="R498" s="4"/>
      <c r="S498" s="4"/>
      <c r="T498" s="4"/>
      <c r="U498" s="4"/>
      <c r="V498" s="4"/>
      <c r="W498" s="4"/>
    </row>
    <row r="499" spans="1:23">
      <c r="A499" s="4">
        <v>50</v>
      </c>
      <c r="B499" s="4">
        <v>0</v>
      </c>
      <c r="C499" s="4">
        <v>0</v>
      </c>
      <c r="D499" s="4">
        <v>1</v>
      </c>
      <c r="E499" s="4">
        <v>226</v>
      </c>
      <c r="F499" s="4">
        <f>ROUND(Source!AW493,O499)</f>
        <v>0</v>
      </c>
      <c r="G499" s="4" t="s">
        <v>79</v>
      </c>
      <c r="H499" s="4" t="s">
        <v>80</v>
      </c>
      <c r="I499" s="4"/>
      <c r="J499" s="4"/>
      <c r="K499" s="4">
        <v>226</v>
      </c>
      <c r="L499" s="4">
        <v>5</v>
      </c>
      <c r="M499" s="4">
        <v>3</v>
      </c>
      <c r="N499" s="4" t="s">
        <v>3</v>
      </c>
      <c r="O499" s="4">
        <v>2</v>
      </c>
      <c r="P499" s="4"/>
      <c r="Q499" s="4"/>
      <c r="R499" s="4"/>
      <c r="S499" s="4"/>
      <c r="T499" s="4"/>
      <c r="U499" s="4"/>
      <c r="V499" s="4"/>
      <c r="W499" s="4"/>
    </row>
    <row r="500" spans="1:23">
      <c r="A500" s="4">
        <v>50</v>
      </c>
      <c r="B500" s="4">
        <v>0</v>
      </c>
      <c r="C500" s="4">
        <v>0</v>
      </c>
      <c r="D500" s="4">
        <v>1</v>
      </c>
      <c r="E500" s="4">
        <v>227</v>
      </c>
      <c r="F500" s="4">
        <f>ROUND(Source!AX493,O500)</f>
        <v>0</v>
      </c>
      <c r="G500" s="4" t="s">
        <v>81</v>
      </c>
      <c r="H500" s="4" t="s">
        <v>82</v>
      </c>
      <c r="I500" s="4"/>
      <c r="J500" s="4"/>
      <c r="K500" s="4">
        <v>227</v>
      </c>
      <c r="L500" s="4">
        <v>6</v>
      </c>
      <c r="M500" s="4">
        <v>3</v>
      </c>
      <c r="N500" s="4" t="s">
        <v>3</v>
      </c>
      <c r="O500" s="4">
        <v>2</v>
      </c>
      <c r="P500" s="4"/>
      <c r="Q500" s="4"/>
      <c r="R500" s="4"/>
      <c r="S500" s="4"/>
      <c r="T500" s="4"/>
      <c r="U500" s="4"/>
      <c r="V500" s="4"/>
      <c r="W500" s="4"/>
    </row>
    <row r="501" spans="1:23">
      <c r="A501" s="4">
        <v>50</v>
      </c>
      <c r="B501" s="4">
        <v>0</v>
      </c>
      <c r="C501" s="4">
        <v>0</v>
      </c>
      <c r="D501" s="4">
        <v>1</v>
      </c>
      <c r="E501" s="4">
        <v>228</v>
      </c>
      <c r="F501" s="4">
        <f>ROUND(Source!AY493,O501)</f>
        <v>0</v>
      </c>
      <c r="G501" s="4" t="s">
        <v>83</v>
      </c>
      <c r="H501" s="4" t="s">
        <v>84</v>
      </c>
      <c r="I501" s="4"/>
      <c r="J501" s="4"/>
      <c r="K501" s="4">
        <v>228</v>
      </c>
      <c r="L501" s="4">
        <v>7</v>
      </c>
      <c r="M501" s="4">
        <v>3</v>
      </c>
      <c r="N501" s="4" t="s">
        <v>3</v>
      </c>
      <c r="O501" s="4">
        <v>2</v>
      </c>
      <c r="P501" s="4"/>
      <c r="Q501" s="4"/>
      <c r="R501" s="4"/>
      <c r="S501" s="4"/>
      <c r="T501" s="4"/>
      <c r="U501" s="4"/>
      <c r="V501" s="4"/>
      <c r="W501" s="4"/>
    </row>
    <row r="502" spans="1:23">
      <c r="A502" s="4">
        <v>50</v>
      </c>
      <c r="B502" s="4">
        <v>0</v>
      </c>
      <c r="C502" s="4">
        <v>0</v>
      </c>
      <c r="D502" s="4">
        <v>1</v>
      </c>
      <c r="E502" s="4">
        <v>216</v>
      </c>
      <c r="F502" s="4">
        <f>ROUND(Source!AP493,O502)</f>
        <v>0</v>
      </c>
      <c r="G502" s="4" t="s">
        <v>85</v>
      </c>
      <c r="H502" s="4" t="s">
        <v>86</v>
      </c>
      <c r="I502" s="4"/>
      <c r="J502" s="4"/>
      <c r="K502" s="4">
        <v>216</v>
      </c>
      <c r="L502" s="4">
        <v>8</v>
      </c>
      <c r="M502" s="4">
        <v>3</v>
      </c>
      <c r="N502" s="4" t="s">
        <v>3</v>
      </c>
      <c r="O502" s="4">
        <v>2</v>
      </c>
      <c r="P502" s="4"/>
      <c r="Q502" s="4"/>
      <c r="R502" s="4"/>
      <c r="S502" s="4"/>
      <c r="T502" s="4"/>
      <c r="U502" s="4"/>
      <c r="V502" s="4"/>
      <c r="W502" s="4"/>
    </row>
    <row r="503" spans="1:23">
      <c r="A503" s="4">
        <v>50</v>
      </c>
      <c r="B503" s="4">
        <v>0</v>
      </c>
      <c r="C503" s="4">
        <v>0</v>
      </c>
      <c r="D503" s="4">
        <v>1</v>
      </c>
      <c r="E503" s="4">
        <v>223</v>
      </c>
      <c r="F503" s="4">
        <f>ROUND(Source!AQ493,O503)</f>
        <v>0</v>
      </c>
      <c r="G503" s="4" t="s">
        <v>87</v>
      </c>
      <c r="H503" s="4" t="s">
        <v>88</v>
      </c>
      <c r="I503" s="4"/>
      <c r="J503" s="4"/>
      <c r="K503" s="4">
        <v>223</v>
      </c>
      <c r="L503" s="4">
        <v>9</v>
      </c>
      <c r="M503" s="4">
        <v>3</v>
      </c>
      <c r="N503" s="4" t="s">
        <v>3</v>
      </c>
      <c r="O503" s="4">
        <v>2</v>
      </c>
      <c r="P503" s="4"/>
      <c r="Q503" s="4"/>
      <c r="R503" s="4"/>
      <c r="S503" s="4"/>
      <c r="T503" s="4"/>
      <c r="U503" s="4"/>
      <c r="V503" s="4"/>
      <c r="W503" s="4"/>
    </row>
    <row r="504" spans="1:23">
      <c r="A504" s="4">
        <v>50</v>
      </c>
      <c r="B504" s="4">
        <v>0</v>
      </c>
      <c r="C504" s="4">
        <v>0</v>
      </c>
      <c r="D504" s="4">
        <v>1</v>
      </c>
      <c r="E504" s="4">
        <v>229</v>
      </c>
      <c r="F504" s="4">
        <f>ROUND(Source!AZ493,O504)</f>
        <v>0</v>
      </c>
      <c r="G504" s="4" t="s">
        <v>89</v>
      </c>
      <c r="H504" s="4" t="s">
        <v>90</v>
      </c>
      <c r="I504" s="4"/>
      <c r="J504" s="4"/>
      <c r="K504" s="4">
        <v>229</v>
      </c>
      <c r="L504" s="4">
        <v>10</v>
      </c>
      <c r="M504" s="4">
        <v>3</v>
      </c>
      <c r="N504" s="4" t="s">
        <v>3</v>
      </c>
      <c r="O504" s="4">
        <v>2</v>
      </c>
      <c r="P504" s="4"/>
      <c r="Q504" s="4"/>
      <c r="R504" s="4"/>
      <c r="S504" s="4"/>
      <c r="T504" s="4"/>
      <c r="U504" s="4"/>
      <c r="V504" s="4"/>
      <c r="W504" s="4"/>
    </row>
    <row r="505" spans="1:23">
      <c r="A505" s="4">
        <v>50</v>
      </c>
      <c r="B505" s="4">
        <v>0</v>
      </c>
      <c r="C505" s="4">
        <v>0</v>
      </c>
      <c r="D505" s="4">
        <v>1</v>
      </c>
      <c r="E505" s="4">
        <v>203</v>
      </c>
      <c r="F505" s="4">
        <f>ROUND(Source!Q493,O505)</f>
        <v>49.55</v>
      </c>
      <c r="G505" s="4" t="s">
        <v>91</v>
      </c>
      <c r="H505" s="4" t="s">
        <v>92</v>
      </c>
      <c r="I505" s="4"/>
      <c r="J505" s="4"/>
      <c r="K505" s="4">
        <v>203</v>
      </c>
      <c r="L505" s="4">
        <v>11</v>
      </c>
      <c r="M505" s="4">
        <v>3</v>
      </c>
      <c r="N505" s="4" t="s">
        <v>3</v>
      </c>
      <c r="O505" s="4">
        <v>2</v>
      </c>
      <c r="P505" s="4"/>
      <c r="Q505" s="4"/>
      <c r="R505" s="4"/>
      <c r="S505" s="4"/>
      <c r="T505" s="4"/>
      <c r="U505" s="4"/>
      <c r="V505" s="4"/>
      <c r="W505" s="4"/>
    </row>
    <row r="506" spans="1:23">
      <c r="A506" s="4">
        <v>50</v>
      </c>
      <c r="B506" s="4">
        <v>0</v>
      </c>
      <c r="C506" s="4">
        <v>0</v>
      </c>
      <c r="D506" s="4">
        <v>1</v>
      </c>
      <c r="E506" s="4">
        <v>231</v>
      </c>
      <c r="F506" s="4">
        <f>ROUND(Source!BB493,O506)</f>
        <v>0</v>
      </c>
      <c r="G506" s="4" t="s">
        <v>93</v>
      </c>
      <c r="H506" s="4" t="s">
        <v>94</v>
      </c>
      <c r="I506" s="4"/>
      <c r="J506" s="4"/>
      <c r="K506" s="4">
        <v>231</v>
      </c>
      <c r="L506" s="4">
        <v>12</v>
      </c>
      <c r="M506" s="4">
        <v>3</v>
      </c>
      <c r="N506" s="4" t="s">
        <v>3</v>
      </c>
      <c r="O506" s="4">
        <v>2</v>
      </c>
      <c r="P506" s="4"/>
      <c r="Q506" s="4"/>
      <c r="R506" s="4"/>
      <c r="S506" s="4"/>
      <c r="T506" s="4"/>
      <c r="U506" s="4"/>
      <c r="V506" s="4"/>
      <c r="W506" s="4"/>
    </row>
    <row r="507" spans="1:23">
      <c r="A507" s="4">
        <v>50</v>
      </c>
      <c r="B507" s="4">
        <v>0</v>
      </c>
      <c r="C507" s="4">
        <v>0</v>
      </c>
      <c r="D507" s="4">
        <v>1</v>
      </c>
      <c r="E507" s="4">
        <v>204</v>
      </c>
      <c r="F507" s="4">
        <f>ROUND(Source!R493,O507)</f>
        <v>32.1</v>
      </c>
      <c r="G507" s="4" t="s">
        <v>95</v>
      </c>
      <c r="H507" s="4" t="s">
        <v>96</v>
      </c>
      <c r="I507" s="4"/>
      <c r="J507" s="4"/>
      <c r="K507" s="4">
        <v>204</v>
      </c>
      <c r="L507" s="4">
        <v>13</v>
      </c>
      <c r="M507" s="4">
        <v>3</v>
      </c>
      <c r="N507" s="4" t="s">
        <v>3</v>
      </c>
      <c r="O507" s="4">
        <v>2</v>
      </c>
      <c r="P507" s="4"/>
      <c r="Q507" s="4"/>
      <c r="R507" s="4"/>
      <c r="S507" s="4"/>
      <c r="T507" s="4"/>
      <c r="U507" s="4"/>
      <c r="V507" s="4"/>
      <c r="W507" s="4"/>
    </row>
    <row r="508" spans="1:23">
      <c r="A508" s="4">
        <v>50</v>
      </c>
      <c r="B508" s="4">
        <v>0</v>
      </c>
      <c r="C508" s="4">
        <v>0</v>
      </c>
      <c r="D508" s="4">
        <v>1</v>
      </c>
      <c r="E508" s="4">
        <v>205</v>
      </c>
      <c r="F508" s="4">
        <f>ROUND(Source!S493,O508)</f>
        <v>1909.02</v>
      </c>
      <c r="G508" s="4" t="s">
        <v>97</v>
      </c>
      <c r="H508" s="4" t="s">
        <v>98</v>
      </c>
      <c r="I508" s="4"/>
      <c r="J508" s="4"/>
      <c r="K508" s="4">
        <v>205</v>
      </c>
      <c r="L508" s="4">
        <v>14</v>
      </c>
      <c r="M508" s="4">
        <v>3</v>
      </c>
      <c r="N508" s="4" t="s">
        <v>3</v>
      </c>
      <c r="O508" s="4">
        <v>2</v>
      </c>
      <c r="P508" s="4"/>
      <c r="Q508" s="4"/>
      <c r="R508" s="4"/>
      <c r="S508" s="4"/>
      <c r="T508" s="4"/>
      <c r="U508" s="4"/>
      <c r="V508" s="4"/>
      <c r="W508" s="4"/>
    </row>
    <row r="509" spans="1:23">
      <c r="A509" s="4">
        <v>50</v>
      </c>
      <c r="B509" s="4">
        <v>0</v>
      </c>
      <c r="C509" s="4">
        <v>0</v>
      </c>
      <c r="D509" s="4">
        <v>1</v>
      </c>
      <c r="E509" s="4">
        <v>232</v>
      </c>
      <c r="F509" s="4">
        <f>ROUND(Source!BC493,O509)</f>
        <v>0</v>
      </c>
      <c r="G509" s="4" t="s">
        <v>99</v>
      </c>
      <c r="H509" s="4" t="s">
        <v>100</v>
      </c>
      <c r="I509" s="4"/>
      <c r="J509" s="4"/>
      <c r="K509" s="4">
        <v>232</v>
      </c>
      <c r="L509" s="4">
        <v>15</v>
      </c>
      <c r="M509" s="4">
        <v>3</v>
      </c>
      <c r="N509" s="4" t="s">
        <v>3</v>
      </c>
      <c r="O509" s="4">
        <v>2</v>
      </c>
      <c r="P509" s="4"/>
      <c r="Q509" s="4"/>
      <c r="R509" s="4"/>
      <c r="S509" s="4"/>
      <c r="T509" s="4"/>
      <c r="U509" s="4"/>
      <c r="V509" s="4"/>
      <c r="W509" s="4"/>
    </row>
    <row r="510" spans="1:23">
      <c r="A510" s="4">
        <v>50</v>
      </c>
      <c r="B510" s="4">
        <v>0</v>
      </c>
      <c r="C510" s="4">
        <v>0</v>
      </c>
      <c r="D510" s="4">
        <v>1</v>
      </c>
      <c r="E510" s="4">
        <v>214</v>
      </c>
      <c r="F510" s="4">
        <f>ROUND(Source!AS493,O510)</f>
        <v>4317.2</v>
      </c>
      <c r="G510" s="4" t="s">
        <v>101</v>
      </c>
      <c r="H510" s="4" t="s">
        <v>102</v>
      </c>
      <c r="I510" s="4"/>
      <c r="J510" s="4"/>
      <c r="K510" s="4">
        <v>214</v>
      </c>
      <c r="L510" s="4">
        <v>16</v>
      </c>
      <c r="M510" s="4">
        <v>3</v>
      </c>
      <c r="N510" s="4" t="s">
        <v>3</v>
      </c>
      <c r="O510" s="4">
        <v>2</v>
      </c>
      <c r="P510" s="4"/>
      <c r="Q510" s="4"/>
      <c r="R510" s="4"/>
      <c r="S510" s="4"/>
      <c r="T510" s="4"/>
      <c r="U510" s="4"/>
      <c r="V510" s="4"/>
      <c r="W510" s="4"/>
    </row>
    <row r="511" spans="1:23">
      <c r="A511" s="4">
        <v>50</v>
      </c>
      <c r="B511" s="4">
        <v>0</v>
      </c>
      <c r="C511" s="4">
        <v>0</v>
      </c>
      <c r="D511" s="4">
        <v>1</v>
      </c>
      <c r="E511" s="4">
        <v>215</v>
      </c>
      <c r="F511" s="4">
        <f>ROUND(Source!AT493,O511)</f>
        <v>0</v>
      </c>
      <c r="G511" s="4" t="s">
        <v>103</v>
      </c>
      <c r="H511" s="4" t="s">
        <v>104</v>
      </c>
      <c r="I511" s="4"/>
      <c r="J511" s="4"/>
      <c r="K511" s="4">
        <v>215</v>
      </c>
      <c r="L511" s="4">
        <v>17</v>
      </c>
      <c r="M511" s="4">
        <v>3</v>
      </c>
      <c r="N511" s="4" t="s">
        <v>3</v>
      </c>
      <c r="O511" s="4">
        <v>2</v>
      </c>
      <c r="P511" s="4"/>
      <c r="Q511" s="4"/>
      <c r="R511" s="4"/>
      <c r="S511" s="4"/>
      <c r="T511" s="4"/>
      <c r="U511" s="4"/>
      <c r="V511" s="4"/>
      <c r="W511" s="4"/>
    </row>
    <row r="512" spans="1:23">
      <c r="A512" s="4">
        <v>50</v>
      </c>
      <c r="B512" s="4">
        <v>0</v>
      </c>
      <c r="C512" s="4">
        <v>0</v>
      </c>
      <c r="D512" s="4">
        <v>1</v>
      </c>
      <c r="E512" s="4">
        <v>217</v>
      </c>
      <c r="F512" s="4">
        <f>ROUND(Source!AU493,O512)</f>
        <v>0</v>
      </c>
      <c r="G512" s="4" t="s">
        <v>105</v>
      </c>
      <c r="H512" s="4" t="s">
        <v>106</v>
      </c>
      <c r="I512" s="4"/>
      <c r="J512" s="4"/>
      <c r="K512" s="4">
        <v>217</v>
      </c>
      <c r="L512" s="4">
        <v>18</v>
      </c>
      <c r="M512" s="4">
        <v>3</v>
      </c>
      <c r="N512" s="4" t="s">
        <v>3</v>
      </c>
      <c r="O512" s="4">
        <v>2</v>
      </c>
      <c r="P512" s="4"/>
      <c r="Q512" s="4"/>
      <c r="R512" s="4"/>
      <c r="S512" s="4"/>
      <c r="T512" s="4"/>
      <c r="U512" s="4"/>
      <c r="V512" s="4"/>
      <c r="W512" s="4"/>
    </row>
    <row r="513" spans="1:206">
      <c r="A513" s="4">
        <v>50</v>
      </c>
      <c r="B513" s="4">
        <v>0</v>
      </c>
      <c r="C513" s="4">
        <v>0</v>
      </c>
      <c r="D513" s="4">
        <v>1</v>
      </c>
      <c r="E513" s="4">
        <v>230</v>
      </c>
      <c r="F513" s="4">
        <f>ROUND(Source!BA493,O513)</f>
        <v>0</v>
      </c>
      <c r="G513" s="4" t="s">
        <v>107</v>
      </c>
      <c r="H513" s="4" t="s">
        <v>108</v>
      </c>
      <c r="I513" s="4"/>
      <c r="J513" s="4"/>
      <c r="K513" s="4">
        <v>230</v>
      </c>
      <c r="L513" s="4">
        <v>19</v>
      </c>
      <c r="M513" s="4">
        <v>3</v>
      </c>
      <c r="N513" s="4" t="s">
        <v>3</v>
      </c>
      <c r="O513" s="4">
        <v>2</v>
      </c>
      <c r="P513" s="4"/>
      <c r="Q513" s="4"/>
      <c r="R513" s="4"/>
      <c r="S513" s="4"/>
      <c r="T513" s="4"/>
      <c r="U513" s="4"/>
      <c r="V513" s="4"/>
      <c r="W513" s="4"/>
    </row>
    <row r="514" spans="1:206">
      <c r="A514" s="4">
        <v>50</v>
      </c>
      <c r="B514" s="4">
        <v>0</v>
      </c>
      <c r="C514" s="4">
        <v>0</v>
      </c>
      <c r="D514" s="4">
        <v>1</v>
      </c>
      <c r="E514" s="4">
        <v>206</v>
      </c>
      <c r="F514" s="4">
        <f>ROUND(Source!T493,O514)</f>
        <v>0</v>
      </c>
      <c r="G514" s="4" t="s">
        <v>109</v>
      </c>
      <c r="H514" s="4" t="s">
        <v>110</v>
      </c>
      <c r="I514" s="4"/>
      <c r="J514" s="4"/>
      <c r="K514" s="4">
        <v>206</v>
      </c>
      <c r="L514" s="4">
        <v>20</v>
      </c>
      <c r="M514" s="4">
        <v>3</v>
      </c>
      <c r="N514" s="4" t="s">
        <v>3</v>
      </c>
      <c r="O514" s="4">
        <v>2</v>
      </c>
      <c r="P514" s="4"/>
      <c r="Q514" s="4"/>
      <c r="R514" s="4"/>
      <c r="S514" s="4"/>
      <c r="T514" s="4"/>
      <c r="U514" s="4"/>
      <c r="V514" s="4"/>
      <c r="W514" s="4"/>
    </row>
    <row r="515" spans="1:206">
      <c r="A515" s="4">
        <v>50</v>
      </c>
      <c r="B515" s="4">
        <v>0</v>
      </c>
      <c r="C515" s="4">
        <v>0</v>
      </c>
      <c r="D515" s="4">
        <v>1</v>
      </c>
      <c r="E515" s="4">
        <v>207</v>
      </c>
      <c r="F515" s="4">
        <f>Source!U493</f>
        <v>7.2940400000000007</v>
      </c>
      <c r="G515" s="4" t="s">
        <v>111</v>
      </c>
      <c r="H515" s="4" t="s">
        <v>112</v>
      </c>
      <c r="I515" s="4"/>
      <c r="J515" s="4"/>
      <c r="K515" s="4">
        <v>207</v>
      </c>
      <c r="L515" s="4">
        <v>21</v>
      </c>
      <c r="M515" s="4">
        <v>3</v>
      </c>
      <c r="N515" s="4" t="s">
        <v>3</v>
      </c>
      <c r="O515" s="4">
        <v>-1</v>
      </c>
      <c r="P515" s="4"/>
      <c r="Q515" s="4"/>
      <c r="R515" s="4"/>
      <c r="S515" s="4"/>
      <c r="T515" s="4"/>
      <c r="U515" s="4"/>
      <c r="V515" s="4"/>
      <c r="W515" s="4"/>
    </row>
    <row r="516" spans="1:206">
      <c r="A516" s="4">
        <v>50</v>
      </c>
      <c r="B516" s="4">
        <v>0</v>
      </c>
      <c r="C516" s="4">
        <v>0</v>
      </c>
      <c r="D516" s="4">
        <v>1</v>
      </c>
      <c r="E516" s="4">
        <v>208</v>
      </c>
      <c r="F516" s="4">
        <f>Source!V493</f>
        <v>9.2120000000000007E-2</v>
      </c>
      <c r="G516" s="4" t="s">
        <v>113</v>
      </c>
      <c r="H516" s="4" t="s">
        <v>114</v>
      </c>
      <c r="I516" s="4"/>
      <c r="J516" s="4"/>
      <c r="K516" s="4">
        <v>208</v>
      </c>
      <c r="L516" s="4">
        <v>22</v>
      </c>
      <c r="M516" s="4">
        <v>3</v>
      </c>
      <c r="N516" s="4" t="s">
        <v>3</v>
      </c>
      <c r="O516" s="4">
        <v>-1</v>
      </c>
      <c r="P516" s="4"/>
      <c r="Q516" s="4"/>
      <c r="R516" s="4"/>
      <c r="S516" s="4"/>
      <c r="T516" s="4"/>
      <c r="U516" s="4"/>
      <c r="V516" s="4"/>
      <c r="W516" s="4"/>
    </row>
    <row r="517" spans="1:206">
      <c r="A517" s="4">
        <v>50</v>
      </c>
      <c r="B517" s="4">
        <v>0</v>
      </c>
      <c r="C517" s="4">
        <v>0</v>
      </c>
      <c r="D517" s="4">
        <v>1</v>
      </c>
      <c r="E517" s="4">
        <v>209</v>
      </c>
      <c r="F517" s="4">
        <f>ROUND(Source!W493,O517)</f>
        <v>0</v>
      </c>
      <c r="G517" s="4" t="s">
        <v>115</v>
      </c>
      <c r="H517" s="4" t="s">
        <v>116</v>
      </c>
      <c r="I517" s="4"/>
      <c r="J517" s="4"/>
      <c r="K517" s="4">
        <v>209</v>
      </c>
      <c r="L517" s="4">
        <v>23</v>
      </c>
      <c r="M517" s="4">
        <v>3</v>
      </c>
      <c r="N517" s="4" t="s">
        <v>3</v>
      </c>
      <c r="O517" s="4">
        <v>2</v>
      </c>
      <c r="P517" s="4"/>
      <c r="Q517" s="4"/>
      <c r="R517" s="4"/>
      <c r="S517" s="4"/>
      <c r="T517" s="4"/>
      <c r="U517" s="4"/>
      <c r="V517" s="4"/>
      <c r="W517" s="4"/>
    </row>
    <row r="518" spans="1:206">
      <c r="A518" s="4">
        <v>50</v>
      </c>
      <c r="B518" s="4">
        <v>0</v>
      </c>
      <c r="C518" s="4">
        <v>0</v>
      </c>
      <c r="D518" s="4">
        <v>1</v>
      </c>
      <c r="E518" s="4">
        <v>233</v>
      </c>
      <c r="F518" s="4">
        <f>ROUND(Source!BD493,O518)</f>
        <v>0</v>
      </c>
      <c r="G518" s="4" t="s">
        <v>117</v>
      </c>
      <c r="H518" s="4" t="s">
        <v>118</v>
      </c>
      <c r="I518" s="4"/>
      <c r="J518" s="4"/>
      <c r="K518" s="4">
        <v>233</v>
      </c>
      <c r="L518" s="4">
        <v>24</v>
      </c>
      <c r="M518" s="4">
        <v>3</v>
      </c>
      <c r="N518" s="4" t="s">
        <v>3</v>
      </c>
      <c r="O518" s="4">
        <v>2</v>
      </c>
      <c r="P518" s="4"/>
      <c r="Q518" s="4"/>
      <c r="R518" s="4"/>
      <c r="S518" s="4"/>
      <c r="T518" s="4"/>
      <c r="U518" s="4"/>
      <c r="V518" s="4"/>
      <c r="W518" s="4"/>
    </row>
    <row r="519" spans="1:206">
      <c r="A519" s="4">
        <v>50</v>
      </c>
      <c r="B519" s="4">
        <v>0</v>
      </c>
      <c r="C519" s="4">
        <v>0</v>
      </c>
      <c r="D519" s="4">
        <v>1</v>
      </c>
      <c r="E519" s="4">
        <v>210</v>
      </c>
      <c r="F519" s="4">
        <f>ROUND(Source!X493,O519)</f>
        <v>1359.47</v>
      </c>
      <c r="G519" s="4" t="s">
        <v>119</v>
      </c>
      <c r="H519" s="4" t="s">
        <v>120</v>
      </c>
      <c r="I519" s="4"/>
      <c r="J519" s="4"/>
      <c r="K519" s="4">
        <v>210</v>
      </c>
      <c r="L519" s="4">
        <v>25</v>
      </c>
      <c r="M519" s="4">
        <v>3</v>
      </c>
      <c r="N519" s="4" t="s">
        <v>3</v>
      </c>
      <c r="O519" s="4">
        <v>2</v>
      </c>
      <c r="P519" s="4"/>
      <c r="Q519" s="4"/>
      <c r="R519" s="4"/>
      <c r="S519" s="4"/>
      <c r="T519" s="4"/>
      <c r="U519" s="4"/>
      <c r="V519" s="4"/>
      <c r="W519" s="4"/>
    </row>
    <row r="520" spans="1:206">
      <c r="A520" s="4">
        <v>50</v>
      </c>
      <c r="B520" s="4">
        <v>0</v>
      </c>
      <c r="C520" s="4">
        <v>0</v>
      </c>
      <c r="D520" s="4">
        <v>1</v>
      </c>
      <c r="E520" s="4">
        <v>211</v>
      </c>
      <c r="F520" s="4">
        <f>ROUND(Source!Y493,O520)</f>
        <v>999.16</v>
      </c>
      <c r="G520" s="4" t="s">
        <v>121</v>
      </c>
      <c r="H520" s="4" t="s">
        <v>122</v>
      </c>
      <c r="I520" s="4"/>
      <c r="J520" s="4"/>
      <c r="K520" s="4">
        <v>211</v>
      </c>
      <c r="L520" s="4">
        <v>26</v>
      </c>
      <c r="M520" s="4">
        <v>3</v>
      </c>
      <c r="N520" s="4" t="s">
        <v>3</v>
      </c>
      <c r="O520" s="4">
        <v>2</v>
      </c>
      <c r="P520" s="4"/>
      <c r="Q520" s="4"/>
      <c r="R520" s="4"/>
      <c r="S520" s="4"/>
      <c r="T520" s="4"/>
      <c r="U520" s="4"/>
      <c r="V520" s="4"/>
      <c r="W520" s="4"/>
    </row>
    <row r="521" spans="1:206">
      <c r="A521" s="4">
        <v>50</v>
      </c>
      <c r="B521" s="4">
        <v>0</v>
      </c>
      <c r="C521" s="4">
        <v>0</v>
      </c>
      <c r="D521" s="4">
        <v>1</v>
      </c>
      <c r="E521" s="4">
        <v>0</v>
      </c>
      <c r="F521" s="4">
        <f>ROUND(Source!AR493,O521)</f>
        <v>4317.2</v>
      </c>
      <c r="G521" s="4" t="s">
        <v>123</v>
      </c>
      <c r="H521" s="4" t="s">
        <v>124</v>
      </c>
      <c r="I521" s="4"/>
      <c r="J521" s="4"/>
      <c r="K521" s="4">
        <v>224</v>
      </c>
      <c r="L521" s="4">
        <v>27</v>
      </c>
      <c r="M521" s="4">
        <v>3</v>
      </c>
      <c r="N521" s="4" t="s">
        <v>3</v>
      </c>
      <c r="O521" s="4">
        <v>2</v>
      </c>
      <c r="P521" s="4"/>
      <c r="Q521" s="4"/>
      <c r="R521" s="4"/>
      <c r="S521" s="4"/>
      <c r="T521" s="4"/>
      <c r="U521" s="4"/>
      <c r="V521" s="4"/>
      <c r="W521" s="4"/>
    </row>
    <row r="522" spans="1:206">
      <c r="A522" s="4">
        <v>50</v>
      </c>
      <c r="B522" s="4">
        <v>1</v>
      </c>
      <c r="C522" s="4">
        <v>0</v>
      </c>
      <c r="D522" s="4">
        <v>2</v>
      </c>
      <c r="E522" s="4">
        <v>0</v>
      </c>
      <c r="F522" s="4">
        <f>ROUND(F521*0.18,O522)</f>
        <v>777.1</v>
      </c>
      <c r="G522" s="4" t="s">
        <v>125</v>
      </c>
      <c r="H522" s="4" t="s">
        <v>125</v>
      </c>
      <c r="I522" s="4"/>
      <c r="J522" s="4"/>
      <c r="K522" s="4">
        <v>212</v>
      </c>
      <c r="L522" s="4">
        <v>28</v>
      </c>
      <c r="M522" s="4">
        <v>0</v>
      </c>
      <c r="N522" s="4" t="s">
        <v>3</v>
      </c>
      <c r="O522" s="4">
        <v>1</v>
      </c>
      <c r="P522" s="4"/>
      <c r="Q522" s="4"/>
      <c r="R522" s="4"/>
      <c r="S522" s="4"/>
      <c r="T522" s="4"/>
      <c r="U522" s="4"/>
      <c r="V522" s="4"/>
      <c r="W522" s="4"/>
    </row>
    <row r="523" spans="1:206">
      <c r="A523" s="4">
        <v>50</v>
      </c>
      <c r="B523" s="4">
        <v>1</v>
      </c>
      <c r="C523" s="4">
        <v>0</v>
      </c>
      <c r="D523" s="4">
        <v>2</v>
      </c>
      <c r="E523" s="4">
        <v>224</v>
      </c>
      <c r="F523" s="4">
        <f>ROUND(F521*1.18,O523)</f>
        <v>5094.3</v>
      </c>
      <c r="G523" s="4" t="s">
        <v>126</v>
      </c>
      <c r="H523" s="4" t="s">
        <v>127</v>
      </c>
      <c r="I523" s="4"/>
      <c r="J523" s="4"/>
      <c r="K523" s="4">
        <v>212</v>
      </c>
      <c r="L523" s="4">
        <v>29</v>
      </c>
      <c r="M523" s="4">
        <v>0</v>
      </c>
      <c r="N523" s="4" t="s">
        <v>3</v>
      </c>
      <c r="O523" s="4">
        <v>1</v>
      </c>
      <c r="P523" s="4"/>
      <c r="Q523" s="4"/>
      <c r="R523" s="4"/>
      <c r="S523" s="4"/>
      <c r="T523" s="4"/>
      <c r="U523" s="4"/>
      <c r="V523" s="4"/>
      <c r="W523" s="4"/>
    </row>
    <row r="525" spans="1:206">
      <c r="A525" s="1">
        <v>5</v>
      </c>
      <c r="B525" s="1">
        <v>1</v>
      </c>
      <c r="C525" s="1"/>
      <c r="D525" s="1">
        <f>ROW(A559)</f>
        <v>559</v>
      </c>
      <c r="E525" s="1"/>
      <c r="F525" s="1" t="s">
        <v>15</v>
      </c>
      <c r="G525" s="1" t="s">
        <v>128</v>
      </c>
      <c r="H525" s="1" t="s">
        <v>3</v>
      </c>
      <c r="I525" s="1">
        <v>0</v>
      </c>
      <c r="J525" s="1"/>
      <c r="K525" s="1">
        <v>0</v>
      </c>
      <c r="L525" s="1"/>
      <c r="M525" s="1" t="s">
        <v>3</v>
      </c>
      <c r="N525" s="1"/>
      <c r="O525" s="1"/>
      <c r="P525" s="1"/>
      <c r="Q525" s="1"/>
      <c r="R525" s="1"/>
      <c r="S525" s="1">
        <v>0</v>
      </c>
      <c r="T525" s="1"/>
      <c r="U525" s="1" t="s">
        <v>3</v>
      </c>
      <c r="V525" s="1">
        <v>0</v>
      </c>
      <c r="W525" s="1"/>
      <c r="X525" s="1"/>
      <c r="Y525" s="1"/>
      <c r="Z525" s="1"/>
      <c r="AA525" s="1"/>
      <c r="AB525" s="1" t="s">
        <v>3</v>
      </c>
      <c r="AC525" s="1" t="s">
        <v>3</v>
      </c>
      <c r="AD525" s="1" t="s">
        <v>3</v>
      </c>
      <c r="AE525" s="1" t="s">
        <v>3</v>
      </c>
      <c r="AF525" s="1" t="s">
        <v>3</v>
      </c>
      <c r="AG525" s="1" t="s">
        <v>3</v>
      </c>
      <c r="AH525" s="1"/>
      <c r="AI525" s="1"/>
      <c r="AJ525" s="1"/>
      <c r="AK525" s="1"/>
      <c r="AL525" s="1"/>
      <c r="AM525" s="1"/>
      <c r="AN525" s="1"/>
      <c r="AO525" s="1"/>
      <c r="AP525" s="1" t="s">
        <v>3</v>
      </c>
      <c r="AQ525" s="1" t="s">
        <v>3</v>
      </c>
      <c r="AR525" s="1" t="s">
        <v>3</v>
      </c>
      <c r="AS525" s="1"/>
      <c r="AT525" s="1"/>
      <c r="AU525" s="1"/>
      <c r="AV525" s="1"/>
      <c r="AW525" s="1"/>
      <c r="AX525" s="1"/>
      <c r="AY525" s="1"/>
      <c r="AZ525" s="1" t="s">
        <v>3</v>
      </c>
      <c r="BA525" s="1"/>
      <c r="BB525" s="1" t="s">
        <v>3</v>
      </c>
      <c r="BC525" s="1" t="s">
        <v>3</v>
      </c>
      <c r="BD525" s="1" t="s">
        <v>3</v>
      </c>
      <c r="BE525" s="1" t="s">
        <v>3</v>
      </c>
      <c r="BF525" s="1" t="s">
        <v>3</v>
      </c>
      <c r="BG525" s="1" t="s">
        <v>3</v>
      </c>
      <c r="BH525" s="1" t="s">
        <v>3</v>
      </c>
      <c r="BI525" s="1" t="s">
        <v>3</v>
      </c>
      <c r="BJ525" s="1" t="s">
        <v>3</v>
      </c>
      <c r="BK525" s="1" t="s">
        <v>3</v>
      </c>
      <c r="BL525" s="1" t="s">
        <v>3</v>
      </c>
      <c r="BM525" s="1" t="s">
        <v>3</v>
      </c>
      <c r="BN525" s="1" t="s">
        <v>3</v>
      </c>
      <c r="BO525" s="1" t="s">
        <v>3</v>
      </c>
      <c r="BP525" s="1" t="s">
        <v>3</v>
      </c>
      <c r="BQ525" s="1"/>
      <c r="BR525" s="1"/>
      <c r="BS525" s="1"/>
      <c r="BT525" s="1"/>
      <c r="BU525" s="1"/>
      <c r="BV525" s="1"/>
      <c r="BW525" s="1"/>
      <c r="BX525" s="1">
        <v>0</v>
      </c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>
        <v>0</v>
      </c>
    </row>
    <row r="527" spans="1:206">
      <c r="A527" s="2">
        <v>52</v>
      </c>
      <c r="B527" s="2">
        <f t="shared" ref="B527:G527" si="393">B559</f>
        <v>1</v>
      </c>
      <c r="C527" s="2">
        <f t="shared" si="393"/>
        <v>5</v>
      </c>
      <c r="D527" s="2">
        <f t="shared" si="393"/>
        <v>525</v>
      </c>
      <c r="E527" s="2">
        <f t="shared" si="393"/>
        <v>0</v>
      </c>
      <c r="F527" s="2" t="str">
        <f t="shared" si="393"/>
        <v>Новый подраздел</v>
      </c>
      <c r="G527" s="2" t="str">
        <f t="shared" si="393"/>
        <v>ремонт</v>
      </c>
      <c r="H527" s="2"/>
      <c r="I527" s="2"/>
      <c r="J527" s="2"/>
      <c r="K527" s="2"/>
      <c r="L527" s="2"/>
      <c r="M527" s="2"/>
      <c r="N527" s="2"/>
      <c r="O527" s="2">
        <f t="shared" ref="O527:AT527" si="394">O559</f>
        <v>75853.789999999994</v>
      </c>
      <c r="P527" s="2">
        <f t="shared" si="394"/>
        <v>51568.2</v>
      </c>
      <c r="Q527" s="2">
        <f t="shared" si="394"/>
        <v>766.6</v>
      </c>
      <c r="R527" s="2">
        <f t="shared" si="394"/>
        <v>273.33</v>
      </c>
      <c r="S527" s="2">
        <f t="shared" si="394"/>
        <v>23518.99</v>
      </c>
      <c r="T527" s="2">
        <f t="shared" si="394"/>
        <v>0</v>
      </c>
      <c r="U527" s="2">
        <f t="shared" si="394"/>
        <v>78.737185499999995</v>
      </c>
      <c r="V527" s="2">
        <f t="shared" si="394"/>
        <v>0.7702</v>
      </c>
      <c r="W527" s="2">
        <f t="shared" si="394"/>
        <v>485.59</v>
      </c>
      <c r="X527" s="2">
        <f t="shared" si="394"/>
        <v>20862.05</v>
      </c>
      <c r="Y527" s="2">
        <f t="shared" si="394"/>
        <v>10348.41</v>
      </c>
      <c r="Z527" s="2">
        <f t="shared" si="394"/>
        <v>0</v>
      </c>
      <c r="AA527" s="2">
        <f t="shared" si="394"/>
        <v>0</v>
      </c>
      <c r="AB527" s="2">
        <f t="shared" si="394"/>
        <v>75853.789999999994</v>
      </c>
      <c r="AC527" s="2">
        <f t="shared" si="394"/>
        <v>51568.2</v>
      </c>
      <c r="AD527" s="2">
        <f t="shared" si="394"/>
        <v>766.6</v>
      </c>
      <c r="AE527" s="2">
        <f t="shared" si="394"/>
        <v>273.33</v>
      </c>
      <c r="AF527" s="2">
        <f t="shared" si="394"/>
        <v>23518.99</v>
      </c>
      <c r="AG527" s="2">
        <f t="shared" si="394"/>
        <v>0</v>
      </c>
      <c r="AH527" s="2">
        <f t="shared" si="394"/>
        <v>78.737185499999995</v>
      </c>
      <c r="AI527" s="2">
        <f t="shared" si="394"/>
        <v>0.7702</v>
      </c>
      <c r="AJ527" s="2">
        <f t="shared" si="394"/>
        <v>485.59</v>
      </c>
      <c r="AK527" s="2">
        <f t="shared" si="394"/>
        <v>20862.05</v>
      </c>
      <c r="AL527" s="2">
        <f t="shared" si="394"/>
        <v>10348.41</v>
      </c>
      <c r="AM527" s="2">
        <f t="shared" si="394"/>
        <v>0</v>
      </c>
      <c r="AN527" s="2">
        <f t="shared" si="394"/>
        <v>0</v>
      </c>
      <c r="AO527" s="2">
        <f t="shared" si="394"/>
        <v>0</v>
      </c>
      <c r="AP527" s="2">
        <f t="shared" si="394"/>
        <v>0</v>
      </c>
      <c r="AQ527" s="2">
        <f t="shared" si="394"/>
        <v>0</v>
      </c>
      <c r="AR527" s="2">
        <f t="shared" si="394"/>
        <v>107064.25</v>
      </c>
      <c r="AS527" s="2">
        <f t="shared" si="394"/>
        <v>103267.37</v>
      </c>
      <c r="AT527" s="2">
        <f t="shared" si="394"/>
        <v>3796.88</v>
      </c>
      <c r="AU527" s="2">
        <f t="shared" ref="AU527:BZ527" si="395">AU559</f>
        <v>0</v>
      </c>
      <c r="AV527" s="2">
        <f t="shared" si="395"/>
        <v>51568.2</v>
      </c>
      <c r="AW527" s="2">
        <f t="shared" si="395"/>
        <v>51568.2</v>
      </c>
      <c r="AX527" s="2">
        <f t="shared" si="395"/>
        <v>0</v>
      </c>
      <c r="AY527" s="2">
        <f t="shared" si="395"/>
        <v>51568.2</v>
      </c>
      <c r="AZ527" s="2">
        <f t="shared" si="395"/>
        <v>0</v>
      </c>
      <c r="BA527" s="2">
        <f t="shared" si="395"/>
        <v>0</v>
      </c>
      <c r="BB527" s="2">
        <f t="shared" si="395"/>
        <v>0</v>
      </c>
      <c r="BC527" s="2">
        <f t="shared" si="395"/>
        <v>0</v>
      </c>
      <c r="BD527" s="2">
        <f t="shared" si="395"/>
        <v>0</v>
      </c>
      <c r="BE527" s="2">
        <f t="shared" si="395"/>
        <v>0</v>
      </c>
      <c r="BF527" s="2">
        <f t="shared" si="395"/>
        <v>0</v>
      </c>
      <c r="BG527" s="2">
        <f t="shared" si="395"/>
        <v>0</v>
      </c>
      <c r="BH527" s="2">
        <f t="shared" si="395"/>
        <v>0</v>
      </c>
      <c r="BI527" s="2">
        <f t="shared" si="395"/>
        <v>0</v>
      </c>
      <c r="BJ527" s="2">
        <f t="shared" si="395"/>
        <v>0</v>
      </c>
      <c r="BK527" s="2">
        <f t="shared" si="395"/>
        <v>0</v>
      </c>
      <c r="BL527" s="2">
        <f t="shared" si="395"/>
        <v>0</v>
      </c>
      <c r="BM527" s="2">
        <f t="shared" si="395"/>
        <v>0</v>
      </c>
      <c r="BN527" s="2">
        <f t="shared" si="395"/>
        <v>0</v>
      </c>
      <c r="BO527" s="2">
        <f t="shared" si="395"/>
        <v>0</v>
      </c>
      <c r="BP527" s="2">
        <f t="shared" si="395"/>
        <v>0</v>
      </c>
      <c r="BQ527" s="2">
        <f t="shared" si="395"/>
        <v>0</v>
      </c>
      <c r="BR527" s="2">
        <f t="shared" si="395"/>
        <v>0</v>
      </c>
      <c r="BS527" s="2">
        <f t="shared" si="395"/>
        <v>0</v>
      </c>
      <c r="BT527" s="2">
        <f t="shared" si="395"/>
        <v>0</v>
      </c>
      <c r="BU527" s="2">
        <f t="shared" si="395"/>
        <v>0</v>
      </c>
      <c r="BV527" s="2">
        <f t="shared" si="395"/>
        <v>0</v>
      </c>
      <c r="BW527" s="2">
        <f t="shared" si="395"/>
        <v>0</v>
      </c>
      <c r="BX527" s="2">
        <f t="shared" si="395"/>
        <v>0</v>
      </c>
      <c r="BY527" s="2">
        <f t="shared" si="395"/>
        <v>0</v>
      </c>
      <c r="BZ527" s="2">
        <f t="shared" si="395"/>
        <v>0</v>
      </c>
      <c r="CA527" s="2">
        <f t="shared" ref="CA527:DF527" si="396">CA559</f>
        <v>107064.25</v>
      </c>
      <c r="CB527" s="2">
        <f t="shared" si="396"/>
        <v>103267.37</v>
      </c>
      <c r="CC527" s="2">
        <f t="shared" si="396"/>
        <v>3796.88</v>
      </c>
      <c r="CD527" s="2">
        <f t="shared" si="396"/>
        <v>0</v>
      </c>
      <c r="CE527" s="2">
        <f t="shared" si="396"/>
        <v>51568.2</v>
      </c>
      <c r="CF527" s="2">
        <f t="shared" si="396"/>
        <v>51568.2</v>
      </c>
      <c r="CG527" s="2">
        <f t="shared" si="396"/>
        <v>0</v>
      </c>
      <c r="CH527" s="2">
        <f t="shared" si="396"/>
        <v>51568.2</v>
      </c>
      <c r="CI527" s="2">
        <f t="shared" si="396"/>
        <v>0</v>
      </c>
      <c r="CJ527" s="2">
        <f t="shared" si="396"/>
        <v>0</v>
      </c>
      <c r="CK527" s="2">
        <f t="shared" si="396"/>
        <v>0</v>
      </c>
      <c r="CL527" s="2">
        <f t="shared" si="396"/>
        <v>0</v>
      </c>
      <c r="CM527" s="2">
        <f t="shared" si="396"/>
        <v>0</v>
      </c>
      <c r="CN527" s="2">
        <f t="shared" si="396"/>
        <v>0</v>
      </c>
      <c r="CO527" s="2">
        <f t="shared" si="396"/>
        <v>0</v>
      </c>
      <c r="CP527" s="2">
        <f t="shared" si="396"/>
        <v>0</v>
      </c>
      <c r="CQ527" s="2">
        <f t="shared" si="396"/>
        <v>0</v>
      </c>
      <c r="CR527" s="2">
        <f t="shared" si="396"/>
        <v>0</v>
      </c>
      <c r="CS527" s="2">
        <f t="shared" si="396"/>
        <v>0</v>
      </c>
      <c r="CT527" s="2">
        <f t="shared" si="396"/>
        <v>0</v>
      </c>
      <c r="CU527" s="2">
        <f t="shared" si="396"/>
        <v>0</v>
      </c>
      <c r="CV527" s="2">
        <f t="shared" si="396"/>
        <v>0</v>
      </c>
      <c r="CW527" s="2">
        <f t="shared" si="396"/>
        <v>0</v>
      </c>
      <c r="CX527" s="2">
        <f t="shared" si="396"/>
        <v>0</v>
      </c>
      <c r="CY527" s="2">
        <f t="shared" si="396"/>
        <v>0</v>
      </c>
      <c r="CZ527" s="2">
        <f t="shared" si="396"/>
        <v>0</v>
      </c>
      <c r="DA527" s="2">
        <f t="shared" si="396"/>
        <v>0</v>
      </c>
      <c r="DB527" s="2">
        <f t="shared" si="396"/>
        <v>0</v>
      </c>
      <c r="DC527" s="2">
        <f t="shared" si="396"/>
        <v>0</v>
      </c>
      <c r="DD527" s="2">
        <f t="shared" si="396"/>
        <v>0</v>
      </c>
      <c r="DE527" s="2">
        <f t="shared" si="396"/>
        <v>0</v>
      </c>
      <c r="DF527" s="2">
        <f t="shared" si="396"/>
        <v>0</v>
      </c>
      <c r="DG527" s="3">
        <f t="shared" ref="DG527:EL527" si="397">DG559</f>
        <v>0</v>
      </c>
      <c r="DH527" s="3">
        <f t="shared" si="397"/>
        <v>0</v>
      </c>
      <c r="DI527" s="3">
        <f t="shared" si="397"/>
        <v>0</v>
      </c>
      <c r="DJ527" s="3">
        <f t="shared" si="397"/>
        <v>0</v>
      </c>
      <c r="DK527" s="3">
        <f t="shared" si="397"/>
        <v>0</v>
      </c>
      <c r="DL527" s="3">
        <f t="shared" si="397"/>
        <v>0</v>
      </c>
      <c r="DM527" s="3">
        <f t="shared" si="397"/>
        <v>0</v>
      </c>
      <c r="DN527" s="3">
        <f t="shared" si="397"/>
        <v>0</v>
      </c>
      <c r="DO527" s="3">
        <f t="shared" si="397"/>
        <v>0</v>
      </c>
      <c r="DP527" s="3">
        <f t="shared" si="397"/>
        <v>0</v>
      </c>
      <c r="DQ527" s="3">
        <f t="shared" si="397"/>
        <v>0</v>
      </c>
      <c r="DR527" s="3">
        <f t="shared" si="397"/>
        <v>0</v>
      </c>
      <c r="DS527" s="3">
        <f t="shared" si="397"/>
        <v>0</v>
      </c>
      <c r="DT527" s="3">
        <f t="shared" si="397"/>
        <v>0</v>
      </c>
      <c r="DU527" s="3">
        <f t="shared" si="397"/>
        <v>0</v>
      </c>
      <c r="DV527" s="3">
        <f t="shared" si="397"/>
        <v>0</v>
      </c>
      <c r="DW527" s="3">
        <f t="shared" si="397"/>
        <v>0</v>
      </c>
      <c r="DX527" s="3">
        <f t="shared" si="397"/>
        <v>0</v>
      </c>
      <c r="DY527" s="3">
        <f t="shared" si="397"/>
        <v>0</v>
      </c>
      <c r="DZ527" s="3">
        <f t="shared" si="397"/>
        <v>0</v>
      </c>
      <c r="EA527" s="3">
        <f t="shared" si="397"/>
        <v>0</v>
      </c>
      <c r="EB527" s="3">
        <f t="shared" si="397"/>
        <v>0</v>
      </c>
      <c r="EC527" s="3">
        <f t="shared" si="397"/>
        <v>0</v>
      </c>
      <c r="ED527" s="3">
        <f t="shared" si="397"/>
        <v>0</v>
      </c>
      <c r="EE527" s="3">
        <f t="shared" si="397"/>
        <v>0</v>
      </c>
      <c r="EF527" s="3">
        <f t="shared" si="397"/>
        <v>0</v>
      </c>
      <c r="EG527" s="3">
        <f t="shared" si="397"/>
        <v>0</v>
      </c>
      <c r="EH527" s="3">
        <f t="shared" si="397"/>
        <v>0</v>
      </c>
      <c r="EI527" s="3">
        <f t="shared" si="397"/>
        <v>0</v>
      </c>
      <c r="EJ527" s="3">
        <f t="shared" si="397"/>
        <v>0</v>
      </c>
      <c r="EK527" s="3">
        <f t="shared" si="397"/>
        <v>0</v>
      </c>
      <c r="EL527" s="3">
        <f t="shared" si="397"/>
        <v>0</v>
      </c>
      <c r="EM527" s="3">
        <f t="shared" ref="EM527:FR527" si="398">EM559</f>
        <v>0</v>
      </c>
      <c r="EN527" s="3">
        <f t="shared" si="398"/>
        <v>0</v>
      </c>
      <c r="EO527" s="3">
        <f t="shared" si="398"/>
        <v>0</v>
      </c>
      <c r="EP527" s="3">
        <f t="shared" si="398"/>
        <v>0</v>
      </c>
      <c r="EQ527" s="3">
        <f t="shared" si="398"/>
        <v>0</v>
      </c>
      <c r="ER527" s="3">
        <f t="shared" si="398"/>
        <v>0</v>
      </c>
      <c r="ES527" s="3">
        <f t="shared" si="398"/>
        <v>0</v>
      </c>
      <c r="ET527" s="3">
        <f t="shared" si="398"/>
        <v>0</v>
      </c>
      <c r="EU527" s="3">
        <f t="shared" si="398"/>
        <v>0</v>
      </c>
      <c r="EV527" s="3">
        <f t="shared" si="398"/>
        <v>0</v>
      </c>
      <c r="EW527" s="3">
        <f t="shared" si="398"/>
        <v>0</v>
      </c>
      <c r="EX527" s="3">
        <f t="shared" si="398"/>
        <v>0</v>
      </c>
      <c r="EY527" s="3">
        <f t="shared" si="398"/>
        <v>0</v>
      </c>
      <c r="EZ527" s="3">
        <f t="shared" si="398"/>
        <v>0</v>
      </c>
      <c r="FA527" s="3">
        <f t="shared" si="398"/>
        <v>0</v>
      </c>
      <c r="FB527" s="3">
        <f t="shared" si="398"/>
        <v>0</v>
      </c>
      <c r="FC527" s="3">
        <f t="shared" si="398"/>
        <v>0</v>
      </c>
      <c r="FD527" s="3">
        <f t="shared" si="398"/>
        <v>0</v>
      </c>
      <c r="FE527" s="3">
        <f t="shared" si="398"/>
        <v>0</v>
      </c>
      <c r="FF527" s="3">
        <f t="shared" si="398"/>
        <v>0</v>
      </c>
      <c r="FG527" s="3">
        <f t="shared" si="398"/>
        <v>0</v>
      </c>
      <c r="FH527" s="3">
        <f t="shared" si="398"/>
        <v>0</v>
      </c>
      <c r="FI527" s="3">
        <f t="shared" si="398"/>
        <v>0</v>
      </c>
      <c r="FJ527" s="3">
        <f t="shared" si="398"/>
        <v>0</v>
      </c>
      <c r="FK527" s="3">
        <f t="shared" si="398"/>
        <v>0</v>
      </c>
      <c r="FL527" s="3">
        <f t="shared" si="398"/>
        <v>0</v>
      </c>
      <c r="FM527" s="3">
        <f t="shared" si="398"/>
        <v>0</v>
      </c>
      <c r="FN527" s="3">
        <f t="shared" si="398"/>
        <v>0</v>
      </c>
      <c r="FO527" s="3">
        <f t="shared" si="398"/>
        <v>0</v>
      </c>
      <c r="FP527" s="3">
        <f t="shared" si="398"/>
        <v>0</v>
      </c>
      <c r="FQ527" s="3">
        <f t="shared" si="398"/>
        <v>0</v>
      </c>
      <c r="FR527" s="3">
        <f t="shared" si="398"/>
        <v>0</v>
      </c>
      <c r="FS527" s="3">
        <f t="shared" ref="FS527:GX527" si="399">FS559</f>
        <v>0</v>
      </c>
      <c r="FT527" s="3">
        <f t="shared" si="399"/>
        <v>0</v>
      </c>
      <c r="FU527" s="3">
        <f t="shared" si="399"/>
        <v>0</v>
      </c>
      <c r="FV527" s="3">
        <f t="shared" si="399"/>
        <v>0</v>
      </c>
      <c r="FW527" s="3">
        <f t="shared" si="399"/>
        <v>0</v>
      </c>
      <c r="FX527" s="3">
        <f t="shared" si="399"/>
        <v>0</v>
      </c>
      <c r="FY527" s="3">
        <f t="shared" si="399"/>
        <v>0</v>
      </c>
      <c r="FZ527" s="3">
        <f t="shared" si="399"/>
        <v>0</v>
      </c>
      <c r="GA527" s="3">
        <f t="shared" si="399"/>
        <v>0</v>
      </c>
      <c r="GB527" s="3">
        <f t="shared" si="399"/>
        <v>0</v>
      </c>
      <c r="GC527" s="3">
        <f t="shared" si="399"/>
        <v>0</v>
      </c>
      <c r="GD527" s="3">
        <f t="shared" si="399"/>
        <v>0</v>
      </c>
      <c r="GE527" s="3">
        <f t="shared" si="399"/>
        <v>0</v>
      </c>
      <c r="GF527" s="3">
        <f t="shared" si="399"/>
        <v>0</v>
      </c>
      <c r="GG527" s="3">
        <f t="shared" si="399"/>
        <v>0</v>
      </c>
      <c r="GH527" s="3">
        <f t="shared" si="399"/>
        <v>0</v>
      </c>
      <c r="GI527" s="3">
        <f t="shared" si="399"/>
        <v>0</v>
      </c>
      <c r="GJ527" s="3">
        <f t="shared" si="399"/>
        <v>0</v>
      </c>
      <c r="GK527" s="3">
        <f t="shared" si="399"/>
        <v>0</v>
      </c>
      <c r="GL527" s="3">
        <f t="shared" si="399"/>
        <v>0</v>
      </c>
      <c r="GM527" s="3">
        <f t="shared" si="399"/>
        <v>0</v>
      </c>
      <c r="GN527" s="3">
        <f t="shared" si="399"/>
        <v>0</v>
      </c>
      <c r="GO527" s="3">
        <f t="shared" si="399"/>
        <v>0</v>
      </c>
      <c r="GP527" s="3">
        <f t="shared" si="399"/>
        <v>0</v>
      </c>
      <c r="GQ527" s="3">
        <f t="shared" si="399"/>
        <v>0</v>
      </c>
      <c r="GR527" s="3">
        <f t="shared" si="399"/>
        <v>0</v>
      </c>
      <c r="GS527" s="3">
        <f t="shared" si="399"/>
        <v>0</v>
      </c>
      <c r="GT527" s="3">
        <f t="shared" si="399"/>
        <v>0</v>
      </c>
      <c r="GU527" s="3">
        <f t="shared" si="399"/>
        <v>0</v>
      </c>
      <c r="GV527" s="3">
        <f t="shared" si="399"/>
        <v>0</v>
      </c>
      <c r="GW527" s="3">
        <f t="shared" si="399"/>
        <v>0</v>
      </c>
      <c r="GX527" s="3">
        <f t="shared" si="399"/>
        <v>0</v>
      </c>
    </row>
    <row r="529" spans="1:245">
      <c r="A529">
        <v>17</v>
      </c>
      <c r="B529">
        <v>1</v>
      </c>
      <c r="C529">
        <f>ROW(SmtRes!A529)</f>
        <v>529</v>
      </c>
      <c r="D529">
        <f>ROW(EtalonRes!A509)</f>
        <v>509</v>
      </c>
      <c r="E529" t="s">
        <v>17</v>
      </c>
      <c r="F529" t="s">
        <v>129</v>
      </c>
      <c r="G529" t="s">
        <v>130</v>
      </c>
      <c r="H529" t="s">
        <v>131</v>
      </c>
      <c r="I529">
        <f>ROUND(2.3/100,9)</f>
        <v>2.3E-2</v>
      </c>
      <c r="J529">
        <v>0</v>
      </c>
      <c r="K529">
        <f>ROUND(2.3/100,9)</f>
        <v>2.3E-2</v>
      </c>
      <c r="O529">
        <f t="shared" ref="O529:O557" si="400">ROUND(CP529,2)</f>
        <v>600.92999999999995</v>
      </c>
      <c r="P529">
        <f t="shared" ref="P529:P557" si="401">ROUND(CQ529*I529,2)</f>
        <v>438.37</v>
      </c>
      <c r="Q529">
        <f t="shared" ref="Q529:Q557" si="402">ROUND(CR529*I529,2)</f>
        <v>4.5599999999999996</v>
      </c>
      <c r="R529">
        <f t="shared" ref="R529:R557" si="403">ROUND(CS529*I529,2)</f>
        <v>0.52</v>
      </c>
      <c r="S529">
        <f t="shared" ref="S529:S557" si="404">ROUND(CT529*I529,2)</f>
        <v>158</v>
      </c>
      <c r="T529">
        <f t="shared" ref="T529:T557" si="405">ROUND(CU529*I529,2)</f>
        <v>0</v>
      </c>
      <c r="U529">
        <f t="shared" ref="U529:U557" si="406">CV529*I529</f>
        <v>0.56047550000000002</v>
      </c>
      <c r="V529">
        <f t="shared" ref="V529:V557" si="407">CW529*I529</f>
        <v>1.15E-3</v>
      </c>
      <c r="W529">
        <f t="shared" ref="W529:W557" si="408">ROUND(CX529*I529,2)</f>
        <v>0</v>
      </c>
      <c r="X529">
        <f t="shared" ref="X529:X557" si="409">ROUND(CY529,2)</f>
        <v>142.66999999999999</v>
      </c>
      <c r="Y529">
        <f t="shared" ref="Y529:Y557" si="410">ROUND(CZ529,2)</f>
        <v>68.16</v>
      </c>
      <c r="AA529">
        <v>35863109</v>
      </c>
      <c r="AB529">
        <f t="shared" ref="AB529:AB557" si="411">ROUND((AC529+AD529+AF529),2)</f>
        <v>4229.87</v>
      </c>
      <c r="AC529">
        <f t="shared" ref="AC529:AC557" si="412">ROUND((ES529),2)</f>
        <v>4004.09</v>
      </c>
      <c r="AD529">
        <f>ROUND(((((ET529*1.25))-((EU529*1.25)))+AE529),2)</f>
        <v>17.920000000000002</v>
      </c>
      <c r="AE529">
        <f>ROUND(((EU529*1.25)),2)</f>
        <v>0.68</v>
      </c>
      <c r="AF529">
        <f>ROUND(((EV529*1.15)),2)</f>
        <v>207.86</v>
      </c>
      <c r="AG529">
        <f t="shared" ref="AG529:AG557" si="413">ROUND((AP529),2)</f>
        <v>0</v>
      </c>
      <c r="AH529">
        <f>((EW529*1.15))</f>
        <v>24.368500000000001</v>
      </c>
      <c r="AI529">
        <f>((EX529*1.25))</f>
        <v>0.05</v>
      </c>
      <c r="AJ529">
        <f t="shared" ref="AJ529:AJ557" si="414">(AS529)</f>
        <v>0</v>
      </c>
      <c r="AK529">
        <v>4199.17</v>
      </c>
      <c r="AL529">
        <v>4004.09</v>
      </c>
      <c r="AM529">
        <v>14.33</v>
      </c>
      <c r="AN529">
        <v>0.54</v>
      </c>
      <c r="AO529">
        <v>180.75</v>
      </c>
      <c r="AP529">
        <v>0</v>
      </c>
      <c r="AQ529">
        <v>21.19</v>
      </c>
      <c r="AR529">
        <v>0.04</v>
      </c>
      <c r="AS529">
        <v>0</v>
      </c>
      <c r="AT529">
        <v>90</v>
      </c>
      <c r="AU529">
        <v>43</v>
      </c>
      <c r="AV529">
        <v>1</v>
      </c>
      <c r="AW529">
        <v>1</v>
      </c>
      <c r="AZ529">
        <v>1</v>
      </c>
      <c r="BA529">
        <v>33.049999999999997</v>
      </c>
      <c r="BB529">
        <v>11.06</v>
      </c>
      <c r="BC529">
        <v>4.76</v>
      </c>
      <c r="BD529" t="s">
        <v>3</v>
      </c>
      <c r="BE529" t="s">
        <v>3</v>
      </c>
      <c r="BF529" t="s">
        <v>3</v>
      </c>
      <c r="BG529" t="s">
        <v>3</v>
      </c>
      <c r="BH529">
        <v>0</v>
      </c>
      <c r="BI529">
        <v>1</v>
      </c>
      <c r="BJ529" t="s">
        <v>132</v>
      </c>
      <c r="BM529">
        <v>10001</v>
      </c>
      <c r="BN529">
        <v>0</v>
      </c>
      <c r="BO529" t="s">
        <v>129</v>
      </c>
      <c r="BP529">
        <v>1</v>
      </c>
      <c r="BQ529">
        <v>2</v>
      </c>
      <c r="BR529">
        <v>0</v>
      </c>
      <c r="BS529">
        <v>33.049999999999997</v>
      </c>
      <c r="BT529">
        <v>1</v>
      </c>
      <c r="BU529">
        <v>1</v>
      </c>
      <c r="BV529">
        <v>1</v>
      </c>
      <c r="BW529">
        <v>1</v>
      </c>
      <c r="BX529">
        <v>1</v>
      </c>
      <c r="BY529" t="s">
        <v>3</v>
      </c>
      <c r="BZ529">
        <v>118</v>
      </c>
      <c r="CA529">
        <v>63</v>
      </c>
      <c r="CB529" t="s">
        <v>3</v>
      </c>
      <c r="CE529">
        <v>0</v>
      </c>
      <c r="CF529">
        <v>0</v>
      </c>
      <c r="CG529">
        <v>0</v>
      </c>
      <c r="CM529">
        <v>0</v>
      </c>
      <c r="CN529" t="s">
        <v>992</v>
      </c>
      <c r="CO529">
        <v>0</v>
      </c>
      <c r="CP529">
        <f t="shared" ref="CP529:CP557" si="415">(P529+Q529+S529)</f>
        <v>600.93000000000006</v>
      </c>
      <c r="CQ529">
        <f t="shared" ref="CQ529:CQ557" si="416">AC529*BC529</f>
        <v>19059.468400000002</v>
      </c>
      <c r="CR529">
        <f t="shared" ref="CR529:CR557" si="417">AD529*BB529</f>
        <v>198.19520000000003</v>
      </c>
      <c r="CS529">
        <f t="shared" ref="CS529:CS557" si="418">AE529*BS529</f>
        <v>22.474</v>
      </c>
      <c r="CT529">
        <f t="shared" ref="CT529:CT557" si="419">AF529*BA529</f>
        <v>6869.7730000000001</v>
      </c>
      <c r="CU529">
        <f t="shared" ref="CU529:CU557" si="420">AG529</f>
        <v>0</v>
      </c>
      <c r="CV529">
        <f t="shared" ref="CV529:CV557" si="421">AH529</f>
        <v>24.368500000000001</v>
      </c>
      <c r="CW529">
        <f t="shared" ref="CW529:CW557" si="422">AI529</f>
        <v>0.05</v>
      </c>
      <c r="CX529">
        <f t="shared" ref="CX529:CX557" si="423">AJ529</f>
        <v>0</v>
      </c>
      <c r="CY529">
        <f t="shared" ref="CY529:CY557" si="424">(((S529+R529)*AT529)/100)</f>
        <v>142.66800000000001</v>
      </c>
      <c r="CZ529">
        <f t="shared" ref="CZ529:CZ557" si="425">(((S529+R529)*AU529)/100)</f>
        <v>68.163600000000002</v>
      </c>
      <c r="DC529" t="s">
        <v>3</v>
      </c>
      <c r="DD529" t="s">
        <v>3</v>
      </c>
      <c r="DE529" t="s">
        <v>133</v>
      </c>
      <c r="DF529" t="s">
        <v>133</v>
      </c>
      <c r="DG529" t="s">
        <v>134</v>
      </c>
      <c r="DH529" t="s">
        <v>3</v>
      </c>
      <c r="DI529" t="s">
        <v>134</v>
      </c>
      <c r="DJ529" t="s">
        <v>133</v>
      </c>
      <c r="DK529" t="s">
        <v>3</v>
      </c>
      <c r="DL529" t="s">
        <v>3</v>
      </c>
      <c r="DM529" t="s">
        <v>3</v>
      </c>
      <c r="DN529">
        <v>0</v>
      </c>
      <c r="DO529">
        <v>0</v>
      </c>
      <c r="DP529">
        <v>1</v>
      </c>
      <c r="DQ529">
        <v>1</v>
      </c>
      <c r="DU529">
        <v>1013</v>
      </c>
      <c r="DV529" t="s">
        <v>131</v>
      </c>
      <c r="DW529" t="s">
        <v>131</v>
      </c>
      <c r="DX529">
        <v>1</v>
      </c>
      <c r="DZ529" t="s">
        <v>3</v>
      </c>
      <c r="EA529" t="s">
        <v>3</v>
      </c>
      <c r="EB529" t="s">
        <v>3</v>
      </c>
      <c r="EC529" t="s">
        <v>3</v>
      </c>
      <c r="EE529">
        <v>29085510</v>
      </c>
      <c r="EF529">
        <v>2</v>
      </c>
      <c r="EG529" t="s">
        <v>135</v>
      </c>
      <c r="EH529">
        <v>0</v>
      </c>
      <c r="EI529" t="s">
        <v>3</v>
      </c>
      <c r="EJ529">
        <v>1</v>
      </c>
      <c r="EK529">
        <v>10001</v>
      </c>
      <c r="EL529" t="s">
        <v>136</v>
      </c>
      <c r="EM529" t="s">
        <v>137</v>
      </c>
      <c r="EO529" t="s">
        <v>138</v>
      </c>
      <c r="EQ529">
        <v>0</v>
      </c>
      <c r="ER529">
        <v>4199.17</v>
      </c>
      <c r="ES529">
        <v>4004.09</v>
      </c>
      <c r="ET529">
        <v>14.33</v>
      </c>
      <c r="EU529">
        <v>0.54</v>
      </c>
      <c r="EV529">
        <v>180.75</v>
      </c>
      <c r="EW529">
        <v>21.19</v>
      </c>
      <c r="EX529">
        <v>0.04</v>
      </c>
      <c r="EY529">
        <v>0</v>
      </c>
      <c r="FQ529">
        <v>0</v>
      </c>
      <c r="FR529">
        <f t="shared" ref="FR529:FR557" si="426">ROUND(IF(AND(BH529=3,BI529=3),P529,0),2)</f>
        <v>0</v>
      </c>
      <c r="FS529">
        <v>0</v>
      </c>
      <c r="FT529" t="s">
        <v>139</v>
      </c>
      <c r="FU529" t="s">
        <v>25</v>
      </c>
      <c r="FV529" t="s">
        <v>25</v>
      </c>
      <c r="FW529" t="s">
        <v>26</v>
      </c>
      <c r="FX529">
        <v>106.2</v>
      </c>
      <c r="FY529">
        <v>53.55</v>
      </c>
      <c r="GA529" t="s">
        <v>3</v>
      </c>
      <c r="GD529">
        <v>1</v>
      </c>
      <c r="GF529">
        <v>-1773683300</v>
      </c>
      <c r="GG529">
        <v>2</v>
      </c>
      <c r="GH529">
        <v>1</v>
      </c>
      <c r="GI529">
        <v>2</v>
      </c>
      <c r="GJ529">
        <v>0</v>
      </c>
      <c r="GK529">
        <v>0</v>
      </c>
      <c r="GL529">
        <f t="shared" ref="GL529:GL557" si="427">ROUND(IF(AND(BH529=3,BI529=3,FS529&lt;&gt;0),P529,0),2)</f>
        <v>0</v>
      </c>
      <c r="GM529">
        <f t="shared" ref="GM529:GM557" si="428">ROUND(O529+X529+Y529,2)+GX529</f>
        <v>811.76</v>
      </c>
      <c r="GN529">
        <f t="shared" ref="GN529:GN557" si="429">IF(OR(BI529=0,BI529=1),ROUND(O529+X529+Y529,2),0)</f>
        <v>811.76</v>
      </c>
      <c r="GO529">
        <f t="shared" ref="GO529:GO557" si="430">IF(BI529=2,ROUND(O529+X529+Y529,2),0)</f>
        <v>0</v>
      </c>
      <c r="GP529">
        <f t="shared" ref="GP529:GP557" si="431">IF(BI529=4,ROUND(O529+X529+Y529,2)+GX529,0)</f>
        <v>0</v>
      </c>
      <c r="GR529">
        <v>0</v>
      </c>
      <c r="GS529">
        <v>3</v>
      </c>
      <c r="GT529">
        <v>0</v>
      </c>
      <c r="GU529" t="s">
        <v>3</v>
      </c>
      <c r="GV529">
        <f t="shared" ref="GV529:GV557" si="432">ROUND((GT529),2)</f>
        <v>0</v>
      </c>
      <c r="GW529">
        <v>1</v>
      </c>
      <c r="GX529">
        <f t="shared" ref="GX529:GX557" si="433">ROUND(HC529*I529,2)</f>
        <v>0</v>
      </c>
      <c r="HA529">
        <v>0</v>
      </c>
      <c r="HB529">
        <v>0</v>
      </c>
      <c r="HC529">
        <f t="shared" ref="HC529:HC557" si="434">GV529*GW529</f>
        <v>0</v>
      </c>
      <c r="HE529" t="s">
        <v>3</v>
      </c>
      <c r="HF529" t="s">
        <v>3</v>
      </c>
      <c r="HM529" t="s">
        <v>3</v>
      </c>
      <c r="IK529">
        <v>0</v>
      </c>
    </row>
    <row r="530" spans="1:245">
      <c r="A530">
        <v>17</v>
      </c>
      <c r="B530">
        <v>1</v>
      </c>
      <c r="E530" t="s">
        <v>35</v>
      </c>
      <c r="F530" t="s">
        <v>140</v>
      </c>
      <c r="G530" t="s">
        <v>141</v>
      </c>
      <c r="H530" t="s">
        <v>142</v>
      </c>
      <c r="I530">
        <v>2.2999999999999998</v>
      </c>
      <c r="J530">
        <v>0</v>
      </c>
      <c r="K530">
        <v>2.2999999999999998</v>
      </c>
      <c r="O530">
        <f t="shared" si="400"/>
        <v>248.93</v>
      </c>
      <c r="P530">
        <f t="shared" si="401"/>
        <v>248.93</v>
      </c>
      <c r="Q530">
        <f t="shared" si="402"/>
        <v>0</v>
      </c>
      <c r="R530">
        <f t="shared" si="403"/>
        <v>0</v>
      </c>
      <c r="S530">
        <f t="shared" si="404"/>
        <v>0</v>
      </c>
      <c r="T530">
        <f t="shared" si="405"/>
        <v>0</v>
      </c>
      <c r="U530">
        <f t="shared" si="406"/>
        <v>0</v>
      </c>
      <c r="V530">
        <f t="shared" si="407"/>
        <v>0</v>
      </c>
      <c r="W530">
        <f t="shared" si="408"/>
        <v>13.89</v>
      </c>
      <c r="X530">
        <f t="shared" si="409"/>
        <v>0</v>
      </c>
      <c r="Y530">
        <f t="shared" si="410"/>
        <v>0</v>
      </c>
      <c r="AA530">
        <v>35863109</v>
      </c>
      <c r="AB530">
        <f t="shared" si="411"/>
        <v>131.99</v>
      </c>
      <c r="AC530">
        <f t="shared" si="412"/>
        <v>131.99</v>
      </c>
      <c r="AD530">
        <f>ROUND((((ET530)-(EU530))+AE530),2)</f>
        <v>0</v>
      </c>
      <c r="AE530">
        <f>ROUND((EU530),2)</f>
        <v>0</v>
      </c>
      <c r="AF530">
        <f>ROUND((EV530),2)</f>
        <v>0</v>
      </c>
      <c r="AG530">
        <f t="shared" si="413"/>
        <v>0</v>
      </c>
      <c r="AH530">
        <f>(EW530)</f>
        <v>0</v>
      </c>
      <c r="AI530">
        <f>(EX530)</f>
        <v>0</v>
      </c>
      <c r="AJ530">
        <f t="shared" si="414"/>
        <v>6.04</v>
      </c>
      <c r="AK530">
        <v>131.99</v>
      </c>
      <c r="AL530">
        <v>131.99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6.04</v>
      </c>
      <c r="AT530">
        <v>0</v>
      </c>
      <c r="AU530">
        <v>0</v>
      </c>
      <c r="AV530">
        <v>1</v>
      </c>
      <c r="AW530">
        <v>1</v>
      </c>
      <c r="AZ530">
        <v>1</v>
      </c>
      <c r="BA530">
        <v>1</v>
      </c>
      <c r="BB530">
        <v>1</v>
      </c>
      <c r="BC530">
        <v>0.82</v>
      </c>
      <c r="BD530" t="s">
        <v>3</v>
      </c>
      <c r="BE530" t="s">
        <v>3</v>
      </c>
      <c r="BF530" t="s">
        <v>3</v>
      </c>
      <c r="BG530" t="s">
        <v>3</v>
      </c>
      <c r="BH530">
        <v>3</v>
      </c>
      <c r="BI530">
        <v>1</v>
      </c>
      <c r="BJ530" t="s">
        <v>143</v>
      </c>
      <c r="BM530">
        <v>500001</v>
      </c>
      <c r="BN530">
        <v>0</v>
      </c>
      <c r="BO530" t="s">
        <v>140</v>
      </c>
      <c r="BP530">
        <v>1</v>
      </c>
      <c r="BQ530">
        <v>8</v>
      </c>
      <c r="BR530">
        <v>0</v>
      </c>
      <c r="BS530">
        <v>1</v>
      </c>
      <c r="BT530">
        <v>1</v>
      </c>
      <c r="BU530">
        <v>1</v>
      </c>
      <c r="BV530">
        <v>1</v>
      </c>
      <c r="BW530">
        <v>1</v>
      </c>
      <c r="BX530">
        <v>1</v>
      </c>
      <c r="BY530" t="s">
        <v>3</v>
      </c>
      <c r="BZ530">
        <v>0</v>
      </c>
      <c r="CA530">
        <v>0</v>
      </c>
      <c r="CB530" t="s">
        <v>3</v>
      </c>
      <c r="CE530">
        <v>0</v>
      </c>
      <c r="CF530">
        <v>0</v>
      </c>
      <c r="CG530">
        <v>0</v>
      </c>
      <c r="CM530">
        <v>0</v>
      </c>
      <c r="CN530" t="s">
        <v>3</v>
      </c>
      <c r="CO530">
        <v>0</v>
      </c>
      <c r="CP530">
        <f t="shared" si="415"/>
        <v>248.93</v>
      </c>
      <c r="CQ530">
        <f t="shared" si="416"/>
        <v>108.23180000000001</v>
      </c>
      <c r="CR530">
        <f t="shared" si="417"/>
        <v>0</v>
      </c>
      <c r="CS530">
        <f t="shared" si="418"/>
        <v>0</v>
      </c>
      <c r="CT530">
        <f t="shared" si="419"/>
        <v>0</v>
      </c>
      <c r="CU530">
        <f t="shared" si="420"/>
        <v>0</v>
      </c>
      <c r="CV530">
        <f t="shared" si="421"/>
        <v>0</v>
      </c>
      <c r="CW530">
        <f t="shared" si="422"/>
        <v>0</v>
      </c>
      <c r="CX530">
        <f t="shared" si="423"/>
        <v>6.04</v>
      </c>
      <c r="CY530">
        <f t="shared" si="424"/>
        <v>0</v>
      </c>
      <c r="CZ530">
        <f t="shared" si="425"/>
        <v>0</v>
      </c>
      <c r="DC530" t="s">
        <v>3</v>
      </c>
      <c r="DD530" t="s">
        <v>3</v>
      </c>
      <c r="DE530" t="s">
        <v>3</v>
      </c>
      <c r="DF530" t="s">
        <v>3</v>
      </c>
      <c r="DG530" t="s">
        <v>3</v>
      </c>
      <c r="DH530" t="s">
        <v>3</v>
      </c>
      <c r="DI530" t="s">
        <v>3</v>
      </c>
      <c r="DJ530" t="s">
        <v>3</v>
      </c>
      <c r="DK530" t="s">
        <v>3</v>
      </c>
      <c r="DL530" t="s">
        <v>3</v>
      </c>
      <c r="DM530" t="s">
        <v>3</v>
      </c>
      <c r="DN530">
        <v>0</v>
      </c>
      <c r="DO530">
        <v>0</v>
      </c>
      <c r="DP530">
        <v>1</v>
      </c>
      <c r="DQ530">
        <v>1</v>
      </c>
      <c r="DU530">
        <v>1003</v>
      </c>
      <c r="DV530" t="s">
        <v>142</v>
      </c>
      <c r="DW530" t="s">
        <v>142</v>
      </c>
      <c r="DX530">
        <v>1</v>
      </c>
      <c r="DZ530" t="s">
        <v>3</v>
      </c>
      <c r="EA530" t="s">
        <v>3</v>
      </c>
      <c r="EB530" t="s">
        <v>3</v>
      </c>
      <c r="EC530" t="s">
        <v>3</v>
      </c>
      <c r="EE530">
        <v>29085443</v>
      </c>
      <c r="EF530">
        <v>8</v>
      </c>
      <c r="EG530" t="s">
        <v>144</v>
      </c>
      <c r="EH530">
        <v>0</v>
      </c>
      <c r="EI530" t="s">
        <v>3</v>
      </c>
      <c r="EJ530">
        <v>1</v>
      </c>
      <c r="EK530">
        <v>500001</v>
      </c>
      <c r="EL530" t="s">
        <v>145</v>
      </c>
      <c r="EM530" t="s">
        <v>146</v>
      </c>
      <c r="EO530" t="s">
        <v>3</v>
      </c>
      <c r="EQ530">
        <v>0</v>
      </c>
      <c r="ER530">
        <v>131.99</v>
      </c>
      <c r="ES530">
        <v>131.99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FQ530">
        <v>0</v>
      </c>
      <c r="FR530">
        <f t="shared" si="426"/>
        <v>0</v>
      </c>
      <c r="FS530">
        <v>0</v>
      </c>
      <c r="FX530">
        <v>0</v>
      </c>
      <c r="FY530">
        <v>0</v>
      </c>
      <c r="GA530" t="s">
        <v>3</v>
      </c>
      <c r="GD530">
        <v>1</v>
      </c>
      <c r="GF530">
        <v>-716496253</v>
      </c>
      <c r="GG530">
        <v>2</v>
      </c>
      <c r="GH530">
        <v>1</v>
      </c>
      <c r="GI530">
        <v>2</v>
      </c>
      <c r="GJ530">
        <v>0</v>
      </c>
      <c r="GK530">
        <v>0</v>
      </c>
      <c r="GL530">
        <f t="shared" si="427"/>
        <v>0</v>
      </c>
      <c r="GM530">
        <f t="shared" si="428"/>
        <v>248.93</v>
      </c>
      <c r="GN530">
        <f t="shared" si="429"/>
        <v>248.93</v>
      </c>
      <c r="GO530">
        <f t="shared" si="430"/>
        <v>0</v>
      </c>
      <c r="GP530">
        <f t="shared" si="431"/>
        <v>0</v>
      </c>
      <c r="GR530">
        <v>0</v>
      </c>
      <c r="GS530">
        <v>3</v>
      </c>
      <c r="GT530">
        <v>0</v>
      </c>
      <c r="GU530" t="s">
        <v>3</v>
      </c>
      <c r="GV530">
        <f t="shared" si="432"/>
        <v>0</v>
      </c>
      <c r="GW530">
        <v>1</v>
      </c>
      <c r="GX530">
        <f t="shared" si="433"/>
        <v>0</v>
      </c>
      <c r="HA530">
        <v>0</v>
      </c>
      <c r="HB530">
        <v>0</v>
      </c>
      <c r="HC530">
        <f t="shared" si="434"/>
        <v>0</v>
      </c>
      <c r="HE530" t="s">
        <v>3</v>
      </c>
      <c r="HF530" t="s">
        <v>3</v>
      </c>
      <c r="HM530" t="s">
        <v>3</v>
      </c>
      <c r="IK530">
        <v>0</v>
      </c>
    </row>
    <row r="531" spans="1:245">
      <c r="A531">
        <v>17</v>
      </c>
      <c r="B531">
        <v>1</v>
      </c>
      <c r="C531">
        <f>ROW(SmtRes!A538)</f>
        <v>538</v>
      </c>
      <c r="D531">
        <f>ROW(EtalonRes!A518)</f>
        <v>518</v>
      </c>
      <c r="E531" t="s">
        <v>41</v>
      </c>
      <c r="F531" t="s">
        <v>147</v>
      </c>
      <c r="G531" t="s">
        <v>148</v>
      </c>
      <c r="H531" t="s">
        <v>149</v>
      </c>
      <c r="I531">
        <f>ROUND(1.2/100,9)</f>
        <v>1.2E-2</v>
      </c>
      <c r="J531">
        <v>0</v>
      </c>
      <c r="K531">
        <f>ROUND(1.2/100,9)</f>
        <v>1.2E-2</v>
      </c>
      <c r="O531">
        <f t="shared" si="400"/>
        <v>724.12</v>
      </c>
      <c r="P531">
        <f t="shared" si="401"/>
        <v>19.54</v>
      </c>
      <c r="Q531">
        <f t="shared" si="402"/>
        <v>7.59</v>
      </c>
      <c r="R531">
        <f t="shared" si="403"/>
        <v>0.54</v>
      </c>
      <c r="S531">
        <f t="shared" si="404"/>
        <v>696.99</v>
      </c>
      <c r="T531">
        <f t="shared" si="405"/>
        <v>0</v>
      </c>
      <c r="U531">
        <f t="shared" si="406"/>
        <v>2.2972859999999997</v>
      </c>
      <c r="V531">
        <f t="shared" si="407"/>
        <v>1.2000000000000001E-3</v>
      </c>
      <c r="W531">
        <f t="shared" si="408"/>
        <v>0</v>
      </c>
      <c r="X531">
        <f t="shared" si="409"/>
        <v>558.02</v>
      </c>
      <c r="Y531">
        <f t="shared" si="410"/>
        <v>258.08999999999997</v>
      </c>
      <c r="AA531">
        <v>35863109</v>
      </c>
      <c r="AB531">
        <f t="shared" si="411"/>
        <v>2294.19</v>
      </c>
      <c r="AC531">
        <f t="shared" si="412"/>
        <v>478.86</v>
      </c>
      <c r="AD531">
        <f>ROUND(((((ET531*1.25))-((EU531*1.25)))+AE531),2)</f>
        <v>57.91</v>
      </c>
      <c r="AE531">
        <f>ROUND(((EU531*1.25)),2)</f>
        <v>1.35</v>
      </c>
      <c r="AF531">
        <f>ROUND(((EV531*1.15)),2)</f>
        <v>1757.42</v>
      </c>
      <c r="AG531">
        <f t="shared" si="413"/>
        <v>0</v>
      </c>
      <c r="AH531">
        <f>((EW531*1.15))</f>
        <v>191.44049999999999</v>
      </c>
      <c r="AI531">
        <f>((EX531*1.25))</f>
        <v>0.1</v>
      </c>
      <c r="AJ531">
        <f t="shared" si="414"/>
        <v>0</v>
      </c>
      <c r="AK531">
        <v>2053.38</v>
      </c>
      <c r="AL531">
        <v>478.86</v>
      </c>
      <c r="AM531">
        <v>46.33</v>
      </c>
      <c r="AN531">
        <v>1.08</v>
      </c>
      <c r="AO531">
        <v>1528.19</v>
      </c>
      <c r="AP531">
        <v>0</v>
      </c>
      <c r="AQ531">
        <v>166.47</v>
      </c>
      <c r="AR531">
        <v>0.08</v>
      </c>
      <c r="AS531">
        <v>0</v>
      </c>
      <c r="AT531">
        <v>80</v>
      </c>
      <c r="AU531">
        <v>37</v>
      </c>
      <c r="AV531">
        <v>1</v>
      </c>
      <c r="AW531">
        <v>1</v>
      </c>
      <c r="AZ531">
        <v>1</v>
      </c>
      <c r="BA531">
        <v>33.049999999999997</v>
      </c>
      <c r="BB531">
        <v>10.92</v>
      </c>
      <c r="BC531">
        <v>3.4</v>
      </c>
      <c r="BD531" t="s">
        <v>3</v>
      </c>
      <c r="BE531" t="s">
        <v>3</v>
      </c>
      <c r="BF531" t="s">
        <v>3</v>
      </c>
      <c r="BG531" t="s">
        <v>3</v>
      </c>
      <c r="BH531">
        <v>0</v>
      </c>
      <c r="BI531">
        <v>1</v>
      </c>
      <c r="BJ531" t="s">
        <v>150</v>
      </c>
      <c r="BM531">
        <v>15001</v>
      </c>
      <c r="BN531">
        <v>0</v>
      </c>
      <c r="BO531" t="s">
        <v>147</v>
      </c>
      <c r="BP531">
        <v>1</v>
      </c>
      <c r="BQ531">
        <v>2</v>
      </c>
      <c r="BR531">
        <v>0</v>
      </c>
      <c r="BS531">
        <v>33.049999999999997</v>
      </c>
      <c r="BT531">
        <v>1</v>
      </c>
      <c r="BU531">
        <v>1</v>
      </c>
      <c r="BV531">
        <v>1</v>
      </c>
      <c r="BW531">
        <v>1</v>
      </c>
      <c r="BX531">
        <v>1</v>
      </c>
      <c r="BY531" t="s">
        <v>3</v>
      </c>
      <c r="BZ531">
        <v>105</v>
      </c>
      <c r="CA531">
        <v>55</v>
      </c>
      <c r="CB531" t="s">
        <v>3</v>
      </c>
      <c r="CE531">
        <v>0</v>
      </c>
      <c r="CF531">
        <v>0</v>
      </c>
      <c r="CG531">
        <v>0</v>
      </c>
      <c r="CM531">
        <v>0</v>
      </c>
      <c r="CN531" t="s">
        <v>992</v>
      </c>
      <c r="CO531">
        <v>0</v>
      </c>
      <c r="CP531">
        <f t="shared" si="415"/>
        <v>724.12</v>
      </c>
      <c r="CQ531">
        <f t="shared" si="416"/>
        <v>1628.124</v>
      </c>
      <c r="CR531">
        <f t="shared" si="417"/>
        <v>632.3771999999999</v>
      </c>
      <c r="CS531">
        <f t="shared" si="418"/>
        <v>44.6175</v>
      </c>
      <c r="CT531">
        <f t="shared" si="419"/>
        <v>58082.731</v>
      </c>
      <c r="CU531">
        <f t="shared" si="420"/>
        <v>0</v>
      </c>
      <c r="CV531">
        <f t="shared" si="421"/>
        <v>191.44049999999999</v>
      </c>
      <c r="CW531">
        <f t="shared" si="422"/>
        <v>0.1</v>
      </c>
      <c r="CX531">
        <f t="shared" si="423"/>
        <v>0</v>
      </c>
      <c r="CY531">
        <f t="shared" si="424"/>
        <v>558.02399999999989</v>
      </c>
      <c r="CZ531">
        <f t="shared" si="425"/>
        <v>258.08609999999999</v>
      </c>
      <c r="DC531" t="s">
        <v>3</v>
      </c>
      <c r="DD531" t="s">
        <v>3</v>
      </c>
      <c r="DE531" t="s">
        <v>133</v>
      </c>
      <c r="DF531" t="s">
        <v>133</v>
      </c>
      <c r="DG531" t="s">
        <v>134</v>
      </c>
      <c r="DH531" t="s">
        <v>3</v>
      </c>
      <c r="DI531" t="s">
        <v>134</v>
      </c>
      <c r="DJ531" t="s">
        <v>133</v>
      </c>
      <c r="DK531" t="s">
        <v>3</v>
      </c>
      <c r="DL531" t="s">
        <v>3</v>
      </c>
      <c r="DM531" t="s">
        <v>3</v>
      </c>
      <c r="DN531">
        <v>0</v>
      </c>
      <c r="DO531">
        <v>0</v>
      </c>
      <c r="DP531">
        <v>1</v>
      </c>
      <c r="DQ531">
        <v>1</v>
      </c>
      <c r="DU531">
        <v>1013</v>
      </c>
      <c r="DV531" t="s">
        <v>149</v>
      </c>
      <c r="DW531" t="s">
        <v>149</v>
      </c>
      <c r="DX531">
        <v>1</v>
      </c>
      <c r="DZ531" t="s">
        <v>3</v>
      </c>
      <c r="EA531" t="s">
        <v>3</v>
      </c>
      <c r="EB531" t="s">
        <v>3</v>
      </c>
      <c r="EC531" t="s">
        <v>3</v>
      </c>
      <c r="EE531">
        <v>29085536</v>
      </c>
      <c r="EF531">
        <v>2</v>
      </c>
      <c r="EG531" t="s">
        <v>135</v>
      </c>
      <c r="EH531">
        <v>0</v>
      </c>
      <c r="EI531" t="s">
        <v>3</v>
      </c>
      <c r="EJ531">
        <v>1</v>
      </c>
      <c r="EK531">
        <v>15001</v>
      </c>
      <c r="EL531" t="s">
        <v>151</v>
      </c>
      <c r="EM531" t="s">
        <v>152</v>
      </c>
      <c r="EO531" t="s">
        <v>138</v>
      </c>
      <c r="EQ531">
        <v>0</v>
      </c>
      <c r="ER531">
        <v>2053.38</v>
      </c>
      <c r="ES531">
        <v>478.86</v>
      </c>
      <c r="ET531">
        <v>46.33</v>
      </c>
      <c r="EU531">
        <v>1.08</v>
      </c>
      <c r="EV531">
        <v>1528.19</v>
      </c>
      <c r="EW531">
        <v>166.47</v>
      </c>
      <c r="EX531">
        <v>0.08</v>
      </c>
      <c r="EY531">
        <v>0</v>
      </c>
      <c r="FQ531">
        <v>0</v>
      </c>
      <c r="FR531">
        <f t="shared" si="426"/>
        <v>0</v>
      </c>
      <c r="FS531">
        <v>0</v>
      </c>
      <c r="FT531" t="s">
        <v>139</v>
      </c>
      <c r="FU531" t="s">
        <v>25</v>
      </c>
      <c r="FV531" t="s">
        <v>25</v>
      </c>
      <c r="FW531" t="s">
        <v>26</v>
      </c>
      <c r="FX531">
        <v>94.5</v>
      </c>
      <c r="FY531">
        <v>46.75</v>
      </c>
      <c r="GA531" t="s">
        <v>3</v>
      </c>
      <c r="GD531">
        <v>1</v>
      </c>
      <c r="GF531">
        <v>-1841865788</v>
      </c>
      <c r="GG531">
        <v>2</v>
      </c>
      <c r="GH531">
        <v>1</v>
      </c>
      <c r="GI531">
        <v>2</v>
      </c>
      <c r="GJ531">
        <v>0</v>
      </c>
      <c r="GK531">
        <v>0</v>
      </c>
      <c r="GL531">
        <f t="shared" si="427"/>
        <v>0</v>
      </c>
      <c r="GM531">
        <f t="shared" si="428"/>
        <v>1540.23</v>
      </c>
      <c r="GN531">
        <f t="shared" si="429"/>
        <v>1540.23</v>
      </c>
      <c r="GO531">
        <f t="shared" si="430"/>
        <v>0</v>
      </c>
      <c r="GP531">
        <f t="shared" si="431"/>
        <v>0</v>
      </c>
      <c r="GR531">
        <v>0</v>
      </c>
      <c r="GS531">
        <v>3</v>
      </c>
      <c r="GT531">
        <v>0</v>
      </c>
      <c r="GU531" t="s">
        <v>3</v>
      </c>
      <c r="GV531">
        <f t="shared" si="432"/>
        <v>0</v>
      </c>
      <c r="GW531">
        <v>1</v>
      </c>
      <c r="GX531">
        <f t="shared" si="433"/>
        <v>0</v>
      </c>
      <c r="HA531">
        <v>0</v>
      </c>
      <c r="HB531">
        <v>0</v>
      </c>
      <c r="HC531">
        <f t="shared" si="434"/>
        <v>0</v>
      </c>
      <c r="HE531" t="s">
        <v>3</v>
      </c>
      <c r="HF531" t="s">
        <v>3</v>
      </c>
      <c r="HM531" t="s">
        <v>3</v>
      </c>
      <c r="IK531">
        <v>0</v>
      </c>
    </row>
    <row r="532" spans="1:245">
      <c r="A532">
        <v>18</v>
      </c>
      <c r="B532">
        <v>1</v>
      </c>
      <c r="C532">
        <v>538</v>
      </c>
      <c r="E532" t="s">
        <v>48</v>
      </c>
      <c r="F532" t="s">
        <v>153</v>
      </c>
      <c r="G532" t="s">
        <v>154</v>
      </c>
      <c r="H532" t="s">
        <v>155</v>
      </c>
      <c r="I532">
        <f>I531*J532</f>
        <v>1.26</v>
      </c>
      <c r="J532">
        <v>105</v>
      </c>
      <c r="K532">
        <v>105</v>
      </c>
      <c r="O532">
        <f t="shared" si="400"/>
        <v>285.67</v>
      </c>
      <c r="P532">
        <f t="shared" si="401"/>
        <v>285.67</v>
      </c>
      <c r="Q532">
        <f t="shared" si="402"/>
        <v>0</v>
      </c>
      <c r="R532">
        <f t="shared" si="403"/>
        <v>0</v>
      </c>
      <c r="S532">
        <f t="shared" si="404"/>
        <v>0</v>
      </c>
      <c r="T532">
        <f t="shared" si="405"/>
        <v>0</v>
      </c>
      <c r="U532">
        <f t="shared" si="406"/>
        <v>0</v>
      </c>
      <c r="V532">
        <f t="shared" si="407"/>
        <v>0</v>
      </c>
      <c r="W532">
        <f t="shared" si="408"/>
        <v>21.8</v>
      </c>
      <c r="X532">
        <f t="shared" si="409"/>
        <v>0</v>
      </c>
      <c r="Y532">
        <f t="shared" si="410"/>
        <v>0</v>
      </c>
      <c r="AA532">
        <v>35863109</v>
      </c>
      <c r="AB532">
        <f t="shared" si="411"/>
        <v>377.87</v>
      </c>
      <c r="AC532">
        <f t="shared" si="412"/>
        <v>377.87</v>
      </c>
      <c r="AD532">
        <f>ROUND((((ET532)-(EU532))+AE532),2)</f>
        <v>0</v>
      </c>
      <c r="AE532">
        <f>ROUND((EU532),2)</f>
        <v>0</v>
      </c>
      <c r="AF532">
        <f>ROUND((EV532),2)</f>
        <v>0</v>
      </c>
      <c r="AG532">
        <f t="shared" si="413"/>
        <v>0</v>
      </c>
      <c r="AH532">
        <f>(EW532)</f>
        <v>0</v>
      </c>
      <c r="AI532">
        <f>(EX532)</f>
        <v>0</v>
      </c>
      <c r="AJ532">
        <f t="shared" si="414"/>
        <v>17.3</v>
      </c>
      <c r="AK532">
        <v>377.87</v>
      </c>
      <c r="AL532">
        <v>377.87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17.3</v>
      </c>
      <c r="AT532">
        <v>0</v>
      </c>
      <c r="AU532">
        <v>0</v>
      </c>
      <c r="AV532">
        <v>1</v>
      </c>
      <c r="AW532">
        <v>1</v>
      </c>
      <c r="AZ532">
        <v>1</v>
      </c>
      <c r="BA532">
        <v>1</v>
      </c>
      <c r="BB532">
        <v>1</v>
      </c>
      <c r="BC532">
        <v>0.6</v>
      </c>
      <c r="BD532" t="s">
        <v>3</v>
      </c>
      <c r="BE532" t="s">
        <v>3</v>
      </c>
      <c r="BF532" t="s">
        <v>3</v>
      </c>
      <c r="BG532" t="s">
        <v>3</v>
      </c>
      <c r="BH532">
        <v>3</v>
      </c>
      <c r="BI532">
        <v>1</v>
      </c>
      <c r="BJ532" t="s">
        <v>156</v>
      </c>
      <c r="BM532">
        <v>500001</v>
      </c>
      <c r="BN532">
        <v>0</v>
      </c>
      <c r="BO532" t="s">
        <v>153</v>
      </c>
      <c r="BP532">
        <v>1</v>
      </c>
      <c r="BQ532">
        <v>8</v>
      </c>
      <c r="BR532">
        <v>0</v>
      </c>
      <c r="BS532">
        <v>1</v>
      </c>
      <c r="BT532">
        <v>1</v>
      </c>
      <c r="BU532">
        <v>1</v>
      </c>
      <c r="BV532">
        <v>1</v>
      </c>
      <c r="BW532">
        <v>1</v>
      </c>
      <c r="BX532">
        <v>1</v>
      </c>
      <c r="BY532" t="s">
        <v>3</v>
      </c>
      <c r="BZ532">
        <v>0</v>
      </c>
      <c r="CA532">
        <v>0</v>
      </c>
      <c r="CB532" t="s">
        <v>3</v>
      </c>
      <c r="CE532">
        <v>0</v>
      </c>
      <c r="CF532">
        <v>0</v>
      </c>
      <c r="CG532">
        <v>0</v>
      </c>
      <c r="CM532">
        <v>0</v>
      </c>
      <c r="CN532" t="s">
        <v>3</v>
      </c>
      <c r="CO532">
        <v>0</v>
      </c>
      <c r="CP532">
        <f t="shared" si="415"/>
        <v>285.67</v>
      </c>
      <c r="CQ532">
        <f t="shared" si="416"/>
        <v>226.72200000000001</v>
      </c>
      <c r="CR532">
        <f t="shared" si="417"/>
        <v>0</v>
      </c>
      <c r="CS532">
        <f t="shared" si="418"/>
        <v>0</v>
      </c>
      <c r="CT532">
        <f t="shared" si="419"/>
        <v>0</v>
      </c>
      <c r="CU532">
        <f t="shared" si="420"/>
        <v>0</v>
      </c>
      <c r="CV532">
        <f t="shared" si="421"/>
        <v>0</v>
      </c>
      <c r="CW532">
        <f t="shared" si="422"/>
        <v>0</v>
      </c>
      <c r="CX532">
        <f t="shared" si="423"/>
        <v>17.3</v>
      </c>
      <c r="CY532">
        <f t="shared" si="424"/>
        <v>0</v>
      </c>
      <c r="CZ532">
        <f t="shared" si="425"/>
        <v>0</v>
      </c>
      <c r="DC532" t="s">
        <v>3</v>
      </c>
      <c r="DD532" t="s">
        <v>3</v>
      </c>
      <c r="DE532" t="s">
        <v>3</v>
      </c>
      <c r="DF532" t="s">
        <v>3</v>
      </c>
      <c r="DG532" t="s">
        <v>3</v>
      </c>
      <c r="DH532" t="s">
        <v>3</v>
      </c>
      <c r="DI532" t="s">
        <v>3</v>
      </c>
      <c r="DJ532" t="s">
        <v>3</v>
      </c>
      <c r="DK532" t="s">
        <v>3</v>
      </c>
      <c r="DL532" t="s">
        <v>3</v>
      </c>
      <c r="DM532" t="s">
        <v>3</v>
      </c>
      <c r="DN532">
        <v>0</v>
      </c>
      <c r="DO532">
        <v>0</v>
      </c>
      <c r="DP532">
        <v>1</v>
      </c>
      <c r="DQ532">
        <v>1</v>
      </c>
      <c r="DU532">
        <v>1005</v>
      </c>
      <c r="DV532" t="s">
        <v>155</v>
      </c>
      <c r="DW532" t="s">
        <v>155</v>
      </c>
      <c r="DX532">
        <v>1</v>
      </c>
      <c r="DZ532" t="s">
        <v>3</v>
      </c>
      <c r="EA532" t="s">
        <v>3</v>
      </c>
      <c r="EB532" t="s">
        <v>3</v>
      </c>
      <c r="EC532" t="s">
        <v>3</v>
      </c>
      <c r="EE532">
        <v>29085443</v>
      </c>
      <c r="EF532">
        <v>8</v>
      </c>
      <c r="EG532" t="s">
        <v>144</v>
      </c>
      <c r="EH532">
        <v>0</v>
      </c>
      <c r="EI532" t="s">
        <v>3</v>
      </c>
      <c r="EJ532">
        <v>1</v>
      </c>
      <c r="EK532">
        <v>500001</v>
      </c>
      <c r="EL532" t="s">
        <v>145</v>
      </c>
      <c r="EM532" t="s">
        <v>146</v>
      </c>
      <c r="EO532" t="s">
        <v>3</v>
      </c>
      <c r="EQ532">
        <v>0</v>
      </c>
      <c r="ER532">
        <v>377.87</v>
      </c>
      <c r="ES532">
        <v>377.87</v>
      </c>
      <c r="ET532">
        <v>0</v>
      </c>
      <c r="EU532">
        <v>0</v>
      </c>
      <c r="EV532">
        <v>0</v>
      </c>
      <c r="EW532">
        <v>0</v>
      </c>
      <c r="EX532">
        <v>0</v>
      </c>
      <c r="FQ532">
        <v>0</v>
      </c>
      <c r="FR532">
        <f t="shared" si="426"/>
        <v>0</v>
      </c>
      <c r="FS532">
        <v>0</v>
      </c>
      <c r="FX532">
        <v>0</v>
      </c>
      <c r="FY532">
        <v>0</v>
      </c>
      <c r="GA532" t="s">
        <v>3</v>
      </c>
      <c r="GD532">
        <v>1</v>
      </c>
      <c r="GF532">
        <v>-1326923709</v>
      </c>
      <c r="GG532">
        <v>2</v>
      </c>
      <c r="GH532">
        <v>1</v>
      </c>
      <c r="GI532">
        <v>2</v>
      </c>
      <c r="GJ532">
        <v>0</v>
      </c>
      <c r="GK532">
        <v>0</v>
      </c>
      <c r="GL532">
        <f t="shared" si="427"/>
        <v>0</v>
      </c>
      <c r="GM532">
        <f t="shared" si="428"/>
        <v>285.67</v>
      </c>
      <c r="GN532">
        <f t="shared" si="429"/>
        <v>285.67</v>
      </c>
      <c r="GO532">
        <f t="shared" si="430"/>
        <v>0</v>
      </c>
      <c r="GP532">
        <f t="shared" si="431"/>
        <v>0</v>
      </c>
      <c r="GR532">
        <v>0</v>
      </c>
      <c r="GS532">
        <v>3</v>
      </c>
      <c r="GT532">
        <v>0</v>
      </c>
      <c r="GU532" t="s">
        <v>3</v>
      </c>
      <c r="GV532">
        <f t="shared" si="432"/>
        <v>0</v>
      </c>
      <c r="GW532">
        <v>1</v>
      </c>
      <c r="GX532">
        <f t="shared" si="433"/>
        <v>0</v>
      </c>
      <c r="HA532">
        <v>0</v>
      </c>
      <c r="HB532">
        <v>0</v>
      </c>
      <c r="HC532">
        <f t="shared" si="434"/>
        <v>0</v>
      </c>
      <c r="HE532" t="s">
        <v>3</v>
      </c>
      <c r="HF532" t="s">
        <v>3</v>
      </c>
      <c r="HM532" t="s">
        <v>3</v>
      </c>
      <c r="IK532">
        <v>0</v>
      </c>
    </row>
    <row r="533" spans="1:245">
      <c r="A533">
        <v>18</v>
      </c>
      <c r="B533">
        <v>1</v>
      </c>
      <c r="C533">
        <v>536</v>
      </c>
      <c r="E533" t="s">
        <v>172</v>
      </c>
      <c r="F533" t="s">
        <v>158</v>
      </c>
      <c r="G533" t="s">
        <v>159</v>
      </c>
      <c r="H533" t="s">
        <v>160</v>
      </c>
      <c r="I533">
        <f>I531*J533</f>
        <v>0.107</v>
      </c>
      <c r="J533">
        <v>8.9166666666666661</v>
      </c>
      <c r="K533">
        <v>8.9166670000000003</v>
      </c>
      <c r="O533">
        <f t="shared" si="400"/>
        <v>14.34</v>
      </c>
      <c r="P533">
        <f t="shared" si="401"/>
        <v>14.34</v>
      </c>
      <c r="Q533">
        <f t="shared" si="402"/>
        <v>0</v>
      </c>
      <c r="R533">
        <f t="shared" si="403"/>
        <v>0</v>
      </c>
      <c r="S533">
        <f t="shared" si="404"/>
        <v>0</v>
      </c>
      <c r="T533">
        <f t="shared" si="405"/>
        <v>0</v>
      </c>
      <c r="U533">
        <f t="shared" si="406"/>
        <v>0</v>
      </c>
      <c r="V533">
        <f t="shared" si="407"/>
        <v>0</v>
      </c>
      <c r="W533">
        <f t="shared" si="408"/>
        <v>0.11</v>
      </c>
      <c r="X533">
        <f t="shared" si="409"/>
        <v>0</v>
      </c>
      <c r="Y533">
        <f t="shared" si="410"/>
        <v>0</v>
      </c>
      <c r="AA533">
        <v>35863109</v>
      </c>
      <c r="AB533">
        <f t="shared" si="411"/>
        <v>22.91</v>
      </c>
      <c r="AC533">
        <f t="shared" si="412"/>
        <v>22.91</v>
      </c>
      <c r="AD533">
        <f>ROUND((((ET533)-(EU533))+AE533),2)</f>
        <v>0</v>
      </c>
      <c r="AE533">
        <f>ROUND((EU533),2)</f>
        <v>0</v>
      </c>
      <c r="AF533">
        <f>ROUND((EV533),2)</f>
        <v>0</v>
      </c>
      <c r="AG533">
        <f t="shared" si="413"/>
        <v>0</v>
      </c>
      <c r="AH533">
        <f>(EW533)</f>
        <v>0</v>
      </c>
      <c r="AI533">
        <f>(EX533)</f>
        <v>0</v>
      </c>
      <c r="AJ533">
        <f t="shared" si="414"/>
        <v>1.05</v>
      </c>
      <c r="AK533">
        <v>22.91</v>
      </c>
      <c r="AL533">
        <v>22.91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1.05</v>
      </c>
      <c r="AT533">
        <v>0</v>
      </c>
      <c r="AU533">
        <v>0</v>
      </c>
      <c r="AV533">
        <v>1</v>
      </c>
      <c r="AW533">
        <v>1</v>
      </c>
      <c r="AZ533">
        <v>1</v>
      </c>
      <c r="BA533">
        <v>1</v>
      </c>
      <c r="BB533">
        <v>1</v>
      </c>
      <c r="BC533">
        <v>5.85</v>
      </c>
      <c r="BD533" t="s">
        <v>3</v>
      </c>
      <c r="BE533" t="s">
        <v>3</v>
      </c>
      <c r="BF533" t="s">
        <v>3</v>
      </c>
      <c r="BG533" t="s">
        <v>3</v>
      </c>
      <c r="BH533">
        <v>3</v>
      </c>
      <c r="BI533">
        <v>1</v>
      </c>
      <c r="BJ533" t="s">
        <v>161</v>
      </c>
      <c r="BM533">
        <v>500001</v>
      </c>
      <c r="BN533">
        <v>0</v>
      </c>
      <c r="BO533" t="s">
        <v>158</v>
      </c>
      <c r="BP533">
        <v>1</v>
      </c>
      <c r="BQ533">
        <v>8</v>
      </c>
      <c r="BR533">
        <v>0</v>
      </c>
      <c r="BS533">
        <v>1</v>
      </c>
      <c r="BT533">
        <v>1</v>
      </c>
      <c r="BU533">
        <v>1</v>
      </c>
      <c r="BV533">
        <v>1</v>
      </c>
      <c r="BW533">
        <v>1</v>
      </c>
      <c r="BX533">
        <v>1</v>
      </c>
      <c r="BY533" t="s">
        <v>3</v>
      </c>
      <c r="BZ533">
        <v>0</v>
      </c>
      <c r="CA533">
        <v>0</v>
      </c>
      <c r="CB533" t="s">
        <v>3</v>
      </c>
      <c r="CE533">
        <v>0</v>
      </c>
      <c r="CF533">
        <v>0</v>
      </c>
      <c r="CG533">
        <v>0</v>
      </c>
      <c r="CM533">
        <v>0</v>
      </c>
      <c r="CN533" t="s">
        <v>3</v>
      </c>
      <c r="CO533">
        <v>0</v>
      </c>
      <c r="CP533">
        <f t="shared" si="415"/>
        <v>14.34</v>
      </c>
      <c r="CQ533">
        <f t="shared" si="416"/>
        <v>134.02349999999998</v>
      </c>
      <c r="CR533">
        <f t="shared" si="417"/>
        <v>0</v>
      </c>
      <c r="CS533">
        <f t="shared" si="418"/>
        <v>0</v>
      </c>
      <c r="CT533">
        <f t="shared" si="419"/>
        <v>0</v>
      </c>
      <c r="CU533">
        <f t="shared" si="420"/>
        <v>0</v>
      </c>
      <c r="CV533">
        <f t="shared" si="421"/>
        <v>0</v>
      </c>
      <c r="CW533">
        <f t="shared" si="422"/>
        <v>0</v>
      </c>
      <c r="CX533">
        <f t="shared" si="423"/>
        <v>1.05</v>
      </c>
      <c r="CY533">
        <f t="shared" si="424"/>
        <v>0</v>
      </c>
      <c r="CZ533">
        <f t="shared" si="425"/>
        <v>0</v>
      </c>
      <c r="DC533" t="s">
        <v>3</v>
      </c>
      <c r="DD533" t="s">
        <v>3</v>
      </c>
      <c r="DE533" t="s">
        <v>3</v>
      </c>
      <c r="DF533" t="s">
        <v>3</v>
      </c>
      <c r="DG533" t="s">
        <v>3</v>
      </c>
      <c r="DH533" t="s">
        <v>3</v>
      </c>
      <c r="DI533" t="s">
        <v>3</v>
      </c>
      <c r="DJ533" t="s">
        <v>3</v>
      </c>
      <c r="DK533" t="s">
        <v>3</v>
      </c>
      <c r="DL533" t="s">
        <v>3</v>
      </c>
      <c r="DM533" t="s">
        <v>3</v>
      </c>
      <c r="DN533">
        <v>0</v>
      </c>
      <c r="DO533">
        <v>0</v>
      </c>
      <c r="DP533">
        <v>1</v>
      </c>
      <c r="DQ533">
        <v>1</v>
      </c>
      <c r="DU533">
        <v>1009</v>
      </c>
      <c r="DV533" t="s">
        <v>160</v>
      </c>
      <c r="DW533" t="s">
        <v>160</v>
      </c>
      <c r="DX533">
        <v>1</v>
      </c>
      <c r="DZ533" t="s">
        <v>3</v>
      </c>
      <c r="EA533" t="s">
        <v>3</v>
      </c>
      <c r="EB533" t="s">
        <v>3</v>
      </c>
      <c r="EC533" t="s">
        <v>3</v>
      </c>
      <c r="EE533">
        <v>29085443</v>
      </c>
      <c r="EF533">
        <v>8</v>
      </c>
      <c r="EG533" t="s">
        <v>144</v>
      </c>
      <c r="EH533">
        <v>0</v>
      </c>
      <c r="EI533" t="s">
        <v>3</v>
      </c>
      <c r="EJ533">
        <v>1</v>
      </c>
      <c r="EK533">
        <v>500001</v>
      </c>
      <c r="EL533" t="s">
        <v>145</v>
      </c>
      <c r="EM533" t="s">
        <v>146</v>
      </c>
      <c r="EO533" t="s">
        <v>3</v>
      </c>
      <c r="EQ533">
        <v>0</v>
      </c>
      <c r="ER533">
        <v>22.91</v>
      </c>
      <c r="ES533">
        <v>22.91</v>
      </c>
      <c r="ET533">
        <v>0</v>
      </c>
      <c r="EU533">
        <v>0</v>
      </c>
      <c r="EV533">
        <v>0</v>
      </c>
      <c r="EW533">
        <v>0</v>
      </c>
      <c r="EX533">
        <v>0</v>
      </c>
      <c r="FQ533">
        <v>0</v>
      </c>
      <c r="FR533">
        <f t="shared" si="426"/>
        <v>0</v>
      </c>
      <c r="FS533">
        <v>0</v>
      </c>
      <c r="FX533">
        <v>0</v>
      </c>
      <c r="FY533">
        <v>0</v>
      </c>
      <c r="GA533" t="s">
        <v>3</v>
      </c>
      <c r="GD533">
        <v>1</v>
      </c>
      <c r="GF533">
        <v>-1686930993</v>
      </c>
      <c r="GG533">
        <v>2</v>
      </c>
      <c r="GH533">
        <v>1</v>
      </c>
      <c r="GI533">
        <v>2</v>
      </c>
      <c r="GJ533">
        <v>0</v>
      </c>
      <c r="GK533">
        <v>0</v>
      </c>
      <c r="GL533">
        <f t="shared" si="427"/>
        <v>0</v>
      </c>
      <c r="GM533">
        <f t="shared" si="428"/>
        <v>14.34</v>
      </c>
      <c r="GN533">
        <f t="shared" si="429"/>
        <v>14.34</v>
      </c>
      <c r="GO533">
        <f t="shared" si="430"/>
        <v>0</v>
      </c>
      <c r="GP533">
        <f t="shared" si="431"/>
        <v>0</v>
      </c>
      <c r="GR533">
        <v>0</v>
      </c>
      <c r="GS533">
        <v>3</v>
      </c>
      <c r="GT533">
        <v>0</v>
      </c>
      <c r="GU533" t="s">
        <v>3</v>
      </c>
      <c r="GV533">
        <f t="shared" si="432"/>
        <v>0</v>
      </c>
      <c r="GW533">
        <v>1</v>
      </c>
      <c r="GX533">
        <f t="shared" si="433"/>
        <v>0</v>
      </c>
      <c r="HA533">
        <v>0</v>
      </c>
      <c r="HB533">
        <v>0</v>
      </c>
      <c r="HC533">
        <f t="shared" si="434"/>
        <v>0</v>
      </c>
      <c r="HE533" t="s">
        <v>3</v>
      </c>
      <c r="HF533" t="s">
        <v>3</v>
      </c>
      <c r="HM533" t="s">
        <v>3</v>
      </c>
      <c r="IK533">
        <v>0</v>
      </c>
    </row>
    <row r="534" spans="1:245">
      <c r="A534">
        <v>17</v>
      </c>
      <c r="B534">
        <v>1</v>
      </c>
      <c r="C534">
        <f>ROW(SmtRes!A546)</f>
        <v>546</v>
      </c>
      <c r="D534">
        <f>ROW(EtalonRes!A525)</f>
        <v>525</v>
      </c>
      <c r="E534" t="s">
        <v>49</v>
      </c>
      <c r="F534" t="s">
        <v>162</v>
      </c>
      <c r="G534" t="s">
        <v>163</v>
      </c>
      <c r="H534" t="s">
        <v>164</v>
      </c>
      <c r="I534">
        <f>ROUND(2/100,9)</f>
        <v>0.02</v>
      </c>
      <c r="J534">
        <v>0</v>
      </c>
      <c r="K534">
        <f>ROUND(2/100,9)</f>
        <v>0.02</v>
      </c>
      <c r="O534">
        <f t="shared" si="400"/>
        <v>2654.04</v>
      </c>
      <c r="P534">
        <f t="shared" si="401"/>
        <v>2082.37</v>
      </c>
      <c r="Q534">
        <f t="shared" si="402"/>
        <v>85.75</v>
      </c>
      <c r="R534">
        <f t="shared" si="403"/>
        <v>15.29</v>
      </c>
      <c r="S534">
        <f t="shared" si="404"/>
        <v>485.92</v>
      </c>
      <c r="T534">
        <f t="shared" si="405"/>
        <v>0</v>
      </c>
      <c r="U534">
        <f t="shared" si="406"/>
        <v>1.6822199999999998</v>
      </c>
      <c r="V534">
        <f t="shared" si="407"/>
        <v>3.4250000000000003E-2</v>
      </c>
      <c r="W534">
        <f t="shared" si="408"/>
        <v>0</v>
      </c>
      <c r="X534">
        <f t="shared" si="409"/>
        <v>451.09</v>
      </c>
      <c r="Y534">
        <f t="shared" si="410"/>
        <v>215.52</v>
      </c>
      <c r="AA534">
        <v>35863109</v>
      </c>
      <c r="AB534">
        <f t="shared" si="411"/>
        <v>21892.13</v>
      </c>
      <c r="AC534">
        <f t="shared" si="412"/>
        <v>20740.73</v>
      </c>
      <c r="AD534">
        <f>ROUND(((((ET534*1.25))-((EU534*1.25)))+AE534),2)</f>
        <v>416.27</v>
      </c>
      <c r="AE534">
        <f>ROUND(((EU534*1.25)),2)</f>
        <v>23.13</v>
      </c>
      <c r="AF534">
        <f>ROUND(((EV534*1.15)),2)</f>
        <v>735.13</v>
      </c>
      <c r="AG534">
        <f t="shared" si="413"/>
        <v>0</v>
      </c>
      <c r="AH534">
        <f>((EW534*1.15))</f>
        <v>84.11099999999999</v>
      </c>
      <c r="AI534">
        <f>((EX534*1.25))</f>
        <v>1.7125000000000001</v>
      </c>
      <c r="AJ534">
        <f t="shared" si="414"/>
        <v>0</v>
      </c>
      <c r="AK534">
        <v>21712.98</v>
      </c>
      <c r="AL534">
        <v>20740.73</v>
      </c>
      <c r="AM534">
        <v>333.01</v>
      </c>
      <c r="AN534">
        <v>18.5</v>
      </c>
      <c r="AO534">
        <v>639.24</v>
      </c>
      <c r="AP534">
        <v>0</v>
      </c>
      <c r="AQ534">
        <v>73.14</v>
      </c>
      <c r="AR534">
        <v>1.37</v>
      </c>
      <c r="AS534">
        <v>0</v>
      </c>
      <c r="AT534">
        <v>90</v>
      </c>
      <c r="AU534">
        <v>43</v>
      </c>
      <c r="AV534">
        <v>1</v>
      </c>
      <c r="AW534">
        <v>1</v>
      </c>
      <c r="AZ534">
        <v>1</v>
      </c>
      <c r="BA534">
        <v>33.049999999999997</v>
      </c>
      <c r="BB534">
        <v>10.3</v>
      </c>
      <c r="BC534">
        <v>5.0199999999999996</v>
      </c>
      <c r="BD534" t="s">
        <v>3</v>
      </c>
      <c r="BE534" t="s">
        <v>3</v>
      </c>
      <c r="BF534" t="s">
        <v>3</v>
      </c>
      <c r="BG534" t="s">
        <v>3</v>
      </c>
      <c r="BH534">
        <v>0</v>
      </c>
      <c r="BI534">
        <v>1</v>
      </c>
      <c r="BJ534" t="s">
        <v>165</v>
      </c>
      <c r="BM534">
        <v>10001</v>
      </c>
      <c r="BN534">
        <v>0</v>
      </c>
      <c r="BO534" t="s">
        <v>162</v>
      </c>
      <c r="BP534">
        <v>1</v>
      </c>
      <c r="BQ534">
        <v>2</v>
      </c>
      <c r="BR534">
        <v>0</v>
      </c>
      <c r="BS534">
        <v>33.049999999999997</v>
      </c>
      <c r="BT534">
        <v>1</v>
      </c>
      <c r="BU534">
        <v>1</v>
      </c>
      <c r="BV534">
        <v>1</v>
      </c>
      <c r="BW534">
        <v>1</v>
      </c>
      <c r="BX534">
        <v>1</v>
      </c>
      <c r="BY534" t="s">
        <v>3</v>
      </c>
      <c r="BZ534">
        <v>118</v>
      </c>
      <c r="CA534">
        <v>63</v>
      </c>
      <c r="CB534" t="s">
        <v>3</v>
      </c>
      <c r="CE534">
        <v>0</v>
      </c>
      <c r="CF534">
        <v>0</v>
      </c>
      <c r="CG534">
        <v>0</v>
      </c>
      <c r="CM534">
        <v>0</v>
      </c>
      <c r="CN534" t="s">
        <v>3</v>
      </c>
      <c r="CO534">
        <v>0</v>
      </c>
      <c r="CP534">
        <f t="shared" si="415"/>
        <v>2654.04</v>
      </c>
      <c r="CQ534">
        <f t="shared" si="416"/>
        <v>104118.46459999999</v>
      </c>
      <c r="CR534">
        <f t="shared" si="417"/>
        <v>4287.5810000000001</v>
      </c>
      <c r="CS534">
        <f t="shared" si="418"/>
        <v>764.4464999999999</v>
      </c>
      <c r="CT534">
        <f t="shared" si="419"/>
        <v>24296.046499999997</v>
      </c>
      <c r="CU534">
        <f t="shared" si="420"/>
        <v>0</v>
      </c>
      <c r="CV534">
        <f t="shared" si="421"/>
        <v>84.11099999999999</v>
      </c>
      <c r="CW534">
        <f t="shared" si="422"/>
        <v>1.7125000000000001</v>
      </c>
      <c r="CX534">
        <f t="shared" si="423"/>
        <v>0</v>
      </c>
      <c r="CY534">
        <f t="shared" si="424"/>
        <v>451.089</v>
      </c>
      <c r="CZ534">
        <f t="shared" si="425"/>
        <v>215.52030000000002</v>
      </c>
      <c r="DC534" t="s">
        <v>3</v>
      </c>
      <c r="DD534" t="s">
        <v>3</v>
      </c>
      <c r="DE534" t="s">
        <v>133</v>
      </c>
      <c r="DF534" t="s">
        <v>133</v>
      </c>
      <c r="DG534" t="s">
        <v>167</v>
      </c>
      <c r="DH534" t="s">
        <v>3</v>
      </c>
      <c r="DI534" t="s">
        <v>167</v>
      </c>
      <c r="DJ534" t="s">
        <v>133</v>
      </c>
      <c r="DK534" t="s">
        <v>3</v>
      </c>
      <c r="DL534" t="s">
        <v>3</v>
      </c>
      <c r="DM534" t="s">
        <v>3</v>
      </c>
      <c r="DN534">
        <v>0</v>
      </c>
      <c r="DO534">
        <v>0</v>
      </c>
      <c r="DP534">
        <v>1</v>
      </c>
      <c r="DQ534">
        <v>1</v>
      </c>
      <c r="DU534">
        <v>1013</v>
      </c>
      <c r="DV534" t="s">
        <v>164</v>
      </c>
      <c r="DW534" t="s">
        <v>164</v>
      </c>
      <c r="DX534">
        <v>1</v>
      </c>
      <c r="DZ534" t="s">
        <v>3</v>
      </c>
      <c r="EA534" t="s">
        <v>3</v>
      </c>
      <c r="EB534" t="s">
        <v>3</v>
      </c>
      <c r="EC534" t="s">
        <v>3</v>
      </c>
      <c r="EE534">
        <v>29085510</v>
      </c>
      <c r="EF534">
        <v>2</v>
      </c>
      <c r="EG534" t="s">
        <v>135</v>
      </c>
      <c r="EH534">
        <v>0</v>
      </c>
      <c r="EI534" t="s">
        <v>3</v>
      </c>
      <c r="EJ534">
        <v>1</v>
      </c>
      <c r="EK534">
        <v>10001</v>
      </c>
      <c r="EL534" t="s">
        <v>136</v>
      </c>
      <c r="EM534" t="s">
        <v>137</v>
      </c>
      <c r="EO534" t="s">
        <v>3</v>
      </c>
      <c r="EQ534">
        <v>0</v>
      </c>
      <c r="ER534">
        <v>21712.98</v>
      </c>
      <c r="ES534">
        <v>20740.73</v>
      </c>
      <c r="ET534">
        <v>333.01</v>
      </c>
      <c r="EU534">
        <v>18.5</v>
      </c>
      <c r="EV534">
        <v>639.24</v>
      </c>
      <c r="EW534">
        <v>73.14</v>
      </c>
      <c r="EX534">
        <v>1.37</v>
      </c>
      <c r="EY534">
        <v>0</v>
      </c>
      <c r="FQ534">
        <v>0</v>
      </c>
      <c r="FR534">
        <f t="shared" si="426"/>
        <v>0</v>
      </c>
      <c r="FS534">
        <v>0</v>
      </c>
      <c r="FT534" t="s">
        <v>139</v>
      </c>
      <c r="FU534" t="s">
        <v>25</v>
      </c>
      <c r="FV534" t="s">
        <v>25</v>
      </c>
      <c r="FW534" t="s">
        <v>26</v>
      </c>
      <c r="FX534">
        <v>106.2</v>
      </c>
      <c r="FY534">
        <v>53.55</v>
      </c>
      <c r="GA534" t="s">
        <v>3</v>
      </c>
      <c r="GD534">
        <v>1</v>
      </c>
      <c r="GF534">
        <v>463398419</v>
      </c>
      <c r="GG534">
        <v>2</v>
      </c>
      <c r="GH534">
        <v>1</v>
      </c>
      <c r="GI534">
        <v>2</v>
      </c>
      <c r="GJ534">
        <v>0</v>
      </c>
      <c r="GK534">
        <v>0</v>
      </c>
      <c r="GL534">
        <f t="shared" si="427"/>
        <v>0</v>
      </c>
      <c r="GM534">
        <f t="shared" si="428"/>
        <v>3320.65</v>
      </c>
      <c r="GN534">
        <f t="shared" si="429"/>
        <v>3320.65</v>
      </c>
      <c r="GO534">
        <f t="shared" si="430"/>
        <v>0</v>
      </c>
      <c r="GP534">
        <f t="shared" si="431"/>
        <v>0</v>
      </c>
      <c r="GR534">
        <v>0</v>
      </c>
      <c r="GS534">
        <v>3</v>
      </c>
      <c r="GT534">
        <v>0</v>
      </c>
      <c r="GU534" t="s">
        <v>3</v>
      </c>
      <c r="GV534">
        <f t="shared" si="432"/>
        <v>0</v>
      </c>
      <c r="GW534">
        <v>1</v>
      </c>
      <c r="GX534">
        <f t="shared" si="433"/>
        <v>0</v>
      </c>
      <c r="HA534">
        <v>0</v>
      </c>
      <c r="HB534">
        <v>0</v>
      </c>
      <c r="HC534">
        <f t="shared" si="434"/>
        <v>0</v>
      </c>
      <c r="HE534" t="s">
        <v>3</v>
      </c>
      <c r="HF534" t="s">
        <v>3</v>
      </c>
      <c r="HM534" t="s">
        <v>3</v>
      </c>
      <c r="IK534">
        <v>0</v>
      </c>
    </row>
    <row r="535" spans="1:245">
      <c r="A535">
        <v>18</v>
      </c>
      <c r="B535">
        <v>1</v>
      </c>
      <c r="C535">
        <v>543</v>
      </c>
      <c r="E535" t="s">
        <v>54</v>
      </c>
      <c r="F535" t="s">
        <v>168</v>
      </c>
      <c r="G535" t="s">
        <v>169</v>
      </c>
      <c r="H535" t="s">
        <v>170</v>
      </c>
      <c r="I535">
        <f>I534*J535</f>
        <v>1</v>
      </c>
      <c r="J535">
        <v>50</v>
      </c>
      <c r="K535">
        <v>50</v>
      </c>
      <c r="O535">
        <f t="shared" si="400"/>
        <v>196.01</v>
      </c>
      <c r="P535">
        <f t="shared" si="401"/>
        <v>196.01</v>
      </c>
      <c r="Q535">
        <f t="shared" si="402"/>
        <v>0</v>
      </c>
      <c r="R535">
        <f t="shared" si="403"/>
        <v>0</v>
      </c>
      <c r="S535">
        <f t="shared" si="404"/>
        <v>0</v>
      </c>
      <c r="T535">
        <f t="shared" si="405"/>
        <v>0</v>
      </c>
      <c r="U535">
        <f t="shared" si="406"/>
        <v>0</v>
      </c>
      <c r="V535">
        <f t="shared" si="407"/>
        <v>0</v>
      </c>
      <c r="W535">
        <f t="shared" si="408"/>
        <v>4.34</v>
      </c>
      <c r="X535">
        <f t="shared" si="409"/>
        <v>0</v>
      </c>
      <c r="Y535">
        <f t="shared" si="410"/>
        <v>0</v>
      </c>
      <c r="AA535">
        <v>35863109</v>
      </c>
      <c r="AB535">
        <f t="shared" si="411"/>
        <v>94.69</v>
      </c>
      <c r="AC535">
        <f t="shared" si="412"/>
        <v>94.69</v>
      </c>
      <c r="AD535">
        <f>ROUND((((ET535)-(EU535))+AE535),2)</f>
        <v>0</v>
      </c>
      <c r="AE535">
        <f t="shared" ref="AE535:AF537" si="435">ROUND((EU535),2)</f>
        <v>0</v>
      </c>
      <c r="AF535">
        <f t="shared" si="435"/>
        <v>0</v>
      </c>
      <c r="AG535">
        <f t="shared" si="413"/>
        <v>0</v>
      </c>
      <c r="AH535">
        <f t="shared" ref="AH535:AI537" si="436">(EW535)</f>
        <v>0</v>
      </c>
      <c r="AI535">
        <f t="shared" si="436"/>
        <v>0</v>
      </c>
      <c r="AJ535">
        <f t="shared" si="414"/>
        <v>4.34</v>
      </c>
      <c r="AK535">
        <v>94.69</v>
      </c>
      <c r="AL535">
        <v>94.69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4.34</v>
      </c>
      <c r="AT535">
        <v>0</v>
      </c>
      <c r="AU535">
        <v>0</v>
      </c>
      <c r="AV535">
        <v>1</v>
      </c>
      <c r="AW535">
        <v>1</v>
      </c>
      <c r="AZ535">
        <v>1</v>
      </c>
      <c r="BA535">
        <v>1</v>
      </c>
      <c r="BB535">
        <v>1</v>
      </c>
      <c r="BC535">
        <v>2.0699999999999998</v>
      </c>
      <c r="BD535" t="s">
        <v>3</v>
      </c>
      <c r="BE535" t="s">
        <v>3</v>
      </c>
      <c r="BF535" t="s">
        <v>3</v>
      </c>
      <c r="BG535" t="s">
        <v>3</v>
      </c>
      <c r="BH535">
        <v>3</v>
      </c>
      <c r="BI535">
        <v>1</v>
      </c>
      <c r="BJ535" t="s">
        <v>171</v>
      </c>
      <c r="BM535">
        <v>500001</v>
      </c>
      <c r="BN535">
        <v>0</v>
      </c>
      <c r="BO535" t="s">
        <v>168</v>
      </c>
      <c r="BP535">
        <v>1</v>
      </c>
      <c r="BQ535">
        <v>8</v>
      </c>
      <c r="BR535">
        <v>0</v>
      </c>
      <c r="BS535">
        <v>1</v>
      </c>
      <c r="BT535">
        <v>1</v>
      </c>
      <c r="BU535">
        <v>1</v>
      </c>
      <c r="BV535">
        <v>1</v>
      </c>
      <c r="BW535">
        <v>1</v>
      </c>
      <c r="BX535">
        <v>1</v>
      </c>
      <c r="BY535" t="s">
        <v>3</v>
      </c>
      <c r="BZ535">
        <v>0</v>
      </c>
      <c r="CA535">
        <v>0</v>
      </c>
      <c r="CB535" t="s">
        <v>3</v>
      </c>
      <c r="CE535">
        <v>0</v>
      </c>
      <c r="CF535">
        <v>0</v>
      </c>
      <c r="CG535">
        <v>0</v>
      </c>
      <c r="CM535">
        <v>0</v>
      </c>
      <c r="CN535" t="s">
        <v>3</v>
      </c>
      <c r="CO535">
        <v>0</v>
      </c>
      <c r="CP535">
        <f t="shared" si="415"/>
        <v>196.01</v>
      </c>
      <c r="CQ535">
        <f t="shared" si="416"/>
        <v>196.00829999999999</v>
      </c>
      <c r="CR535">
        <f t="shared" si="417"/>
        <v>0</v>
      </c>
      <c r="CS535">
        <f t="shared" si="418"/>
        <v>0</v>
      </c>
      <c r="CT535">
        <f t="shared" si="419"/>
        <v>0</v>
      </c>
      <c r="CU535">
        <f t="shared" si="420"/>
        <v>0</v>
      </c>
      <c r="CV535">
        <f t="shared" si="421"/>
        <v>0</v>
      </c>
      <c r="CW535">
        <f t="shared" si="422"/>
        <v>0</v>
      </c>
      <c r="CX535">
        <f t="shared" si="423"/>
        <v>4.34</v>
      </c>
      <c r="CY535">
        <f t="shared" si="424"/>
        <v>0</v>
      </c>
      <c r="CZ535">
        <f t="shared" si="425"/>
        <v>0</v>
      </c>
      <c r="DC535" t="s">
        <v>3</v>
      </c>
      <c r="DD535" t="s">
        <v>3</v>
      </c>
      <c r="DE535" t="s">
        <v>3</v>
      </c>
      <c r="DF535" t="s">
        <v>3</v>
      </c>
      <c r="DG535" t="s">
        <v>3</v>
      </c>
      <c r="DH535" t="s">
        <v>3</v>
      </c>
      <c r="DI535" t="s">
        <v>3</v>
      </c>
      <c r="DJ535" t="s">
        <v>3</v>
      </c>
      <c r="DK535" t="s">
        <v>3</v>
      </c>
      <c r="DL535" t="s">
        <v>3</v>
      </c>
      <c r="DM535" t="s">
        <v>3</v>
      </c>
      <c r="DN535">
        <v>0</v>
      </c>
      <c r="DO535">
        <v>0</v>
      </c>
      <c r="DP535">
        <v>1</v>
      </c>
      <c r="DQ535">
        <v>1</v>
      </c>
      <c r="DU535">
        <v>1013</v>
      </c>
      <c r="DV535" t="s">
        <v>170</v>
      </c>
      <c r="DW535" t="s">
        <v>170</v>
      </c>
      <c r="DX535">
        <v>1</v>
      </c>
      <c r="DZ535" t="s">
        <v>3</v>
      </c>
      <c r="EA535" t="s">
        <v>3</v>
      </c>
      <c r="EB535" t="s">
        <v>3</v>
      </c>
      <c r="EC535" t="s">
        <v>3</v>
      </c>
      <c r="EE535">
        <v>29085443</v>
      </c>
      <c r="EF535">
        <v>8</v>
      </c>
      <c r="EG535" t="s">
        <v>144</v>
      </c>
      <c r="EH535">
        <v>0</v>
      </c>
      <c r="EI535" t="s">
        <v>3</v>
      </c>
      <c r="EJ535">
        <v>1</v>
      </c>
      <c r="EK535">
        <v>500001</v>
      </c>
      <c r="EL535" t="s">
        <v>145</v>
      </c>
      <c r="EM535" t="s">
        <v>146</v>
      </c>
      <c r="EO535" t="s">
        <v>3</v>
      </c>
      <c r="EQ535">
        <v>0</v>
      </c>
      <c r="ER535">
        <v>94.69</v>
      </c>
      <c r="ES535">
        <v>94.69</v>
      </c>
      <c r="ET535">
        <v>0</v>
      </c>
      <c r="EU535">
        <v>0</v>
      </c>
      <c r="EV535">
        <v>0</v>
      </c>
      <c r="EW535">
        <v>0</v>
      </c>
      <c r="EX535">
        <v>0</v>
      </c>
      <c r="FQ535">
        <v>0</v>
      </c>
      <c r="FR535">
        <f t="shared" si="426"/>
        <v>0</v>
      </c>
      <c r="FS535">
        <v>0</v>
      </c>
      <c r="FX535">
        <v>0</v>
      </c>
      <c r="FY535">
        <v>0</v>
      </c>
      <c r="GA535" t="s">
        <v>3</v>
      </c>
      <c r="GD535">
        <v>1</v>
      </c>
      <c r="GF535">
        <v>-1252999712</v>
      </c>
      <c r="GG535">
        <v>2</v>
      </c>
      <c r="GH535">
        <v>1</v>
      </c>
      <c r="GI535">
        <v>2</v>
      </c>
      <c r="GJ535">
        <v>0</v>
      </c>
      <c r="GK535">
        <v>0</v>
      </c>
      <c r="GL535">
        <f t="shared" si="427"/>
        <v>0</v>
      </c>
      <c r="GM535">
        <f t="shared" si="428"/>
        <v>196.01</v>
      </c>
      <c r="GN535">
        <f t="shared" si="429"/>
        <v>196.01</v>
      </c>
      <c r="GO535">
        <f t="shared" si="430"/>
        <v>0</v>
      </c>
      <c r="GP535">
        <f t="shared" si="431"/>
        <v>0</v>
      </c>
      <c r="GR535">
        <v>0</v>
      </c>
      <c r="GS535">
        <v>3</v>
      </c>
      <c r="GT535">
        <v>0</v>
      </c>
      <c r="GU535" t="s">
        <v>3</v>
      </c>
      <c r="GV535">
        <f t="shared" si="432"/>
        <v>0</v>
      </c>
      <c r="GW535">
        <v>1</v>
      </c>
      <c r="GX535">
        <f t="shared" si="433"/>
        <v>0</v>
      </c>
      <c r="HA535">
        <v>0</v>
      </c>
      <c r="HB535">
        <v>0</v>
      </c>
      <c r="HC535">
        <f t="shared" si="434"/>
        <v>0</v>
      </c>
      <c r="HE535" t="s">
        <v>3</v>
      </c>
      <c r="HF535" t="s">
        <v>3</v>
      </c>
      <c r="HM535" t="s">
        <v>3</v>
      </c>
      <c r="IK535">
        <v>0</v>
      </c>
    </row>
    <row r="536" spans="1:245">
      <c r="A536">
        <v>18</v>
      </c>
      <c r="B536">
        <v>1</v>
      </c>
      <c r="C536">
        <v>546</v>
      </c>
      <c r="E536" t="s">
        <v>283</v>
      </c>
      <c r="F536" t="s">
        <v>173</v>
      </c>
      <c r="G536" t="s">
        <v>174</v>
      </c>
      <c r="H536" t="s">
        <v>155</v>
      </c>
      <c r="I536">
        <f>I534*J536</f>
        <v>2</v>
      </c>
      <c r="J536">
        <v>100</v>
      </c>
      <c r="K536">
        <v>100</v>
      </c>
      <c r="O536">
        <f t="shared" si="400"/>
        <v>22135.05</v>
      </c>
      <c r="P536">
        <f t="shared" si="401"/>
        <v>22135.05</v>
      </c>
      <c r="Q536">
        <f t="shared" si="402"/>
        <v>0</v>
      </c>
      <c r="R536">
        <f t="shared" si="403"/>
        <v>0</v>
      </c>
      <c r="S536">
        <f t="shared" si="404"/>
        <v>0</v>
      </c>
      <c r="T536">
        <f t="shared" si="405"/>
        <v>0</v>
      </c>
      <c r="U536">
        <f t="shared" si="406"/>
        <v>0</v>
      </c>
      <c r="V536">
        <f t="shared" si="407"/>
        <v>0</v>
      </c>
      <c r="W536">
        <f t="shared" si="408"/>
        <v>415.44</v>
      </c>
      <c r="X536">
        <f t="shared" si="409"/>
        <v>0</v>
      </c>
      <c r="Y536">
        <f t="shared" si="410"/>
        <v>0</v>
      </c>
      <c r="AA536">
        <v>35863109</v>
      </c>
      <c r="AB536">
        <f t="shared" si="411"/>
        <v>4535.87</v>
      </c>
      <c r="AC536">
        <f t="shared" si="412"/>
        <v>4535.87</v>
      </c>
      <c r="AD536">
        <f>ROUND((((ET536)-(EU536))+AE536),2)</f>
        <v>0</v>
      </c>
      <c r="AE536">
        <f t="shared" si="435"/>
        <v>0</v>
      </c>
      <c r="AF536">
        <f t="shared" si="435"/>
        <v>0</v>
      </c>
      <c r="AG536">
        <f t="shared" si="413"/>
        <v>0</v>
      </c>
      <c r="AH536">
        <f t="shared" si="436"/>
        <v>0</v>
      </c>
      <c r="AI536">
        <f t="shared" si="436"/>
        <v>0</v>
      </c>
      <c r="AJ536">
        <f t="shared" si="414"/>
        <v>207.72</v>
      </c>
      <c r="AK536">
        <v>4535.87</v>
      </c>
      <c r="AL536">
        <v>4535.87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207.72</v>
      </c>
      <c r="AT536">
        <v>0</v>
      </c>
      <c r="AU536">
        <v>0</v>
      </c>
      <c r="AV536">
        <v>1</v>
      </c>
      <c r="AW536">
        <v>1</v>
      </c>
      <c r="AZ536">
        <v>1</v>
      </c>
      <c r="BA536">
        <v>1</v>
      </c>
      <c r="BB536">
        <v>1</v>
      </c>
      <c r="BC536">
        <v>2.44</v>
      </c>
      <c r="BD536" t="s">
        <v>3</v>
      </c>
      <c r="BE536" t="s">
        <v>3</v>
      </c>
      <c r="BF536" t="s">
        <v>3</v>
      </c>
      <c r="BG536" t="s">
        <v>3</v>
      </c>
      <c r="BH536">
        <v>3</v>
      </c>
      <c r="BI536">
        <v>1</v>
      </c>
      <c r="BJ536" t="s">
        <v>175</v>
      </c>
      <c r="BM536">
        <v>500001</v>
      </c>
      <c r="BN536">
        <v>0</v>
      </c>
      <c r="BO536" t="s">
        <v>173</v>
      </c>
      <c r="BP536">
        <v>1</v>
      </c>
      <c r="BQ536">
        <v>8</v>
      </c>
      <c r="BR536">
        <v>0</v>
      </c>
      <c r="BS536">
        <v>1</v>
      </c>
      <c r="BT536">
        <v>1</v>
      </c>
      <c r="BU536">
        <v>1</v>
      </c>
      <c r="BV536">
        <v>1</v>
      </c>
      <c r="BW536">
        <v>1</v>
      </c>
      <c r="BX536">
        <v>1</v>
      </c>
      <c r="BY536" t="s">
        <v>3</v>
      </c>
      <c r="BZ536">
        <v>0</v>
      </c>
      <c r="CA536">
        <v>0</v>
      </c>
      <c r="CB536" t="s">
        <v>3</v>
      </c>
      <c r="CE536">
        <v>0</v>
      </c>
      <c r="CF536">
        <v>0</v>
      </c>
      <c r="CG536">
        <v>0</v>
      </c>
      <c r="CM536">
        <v>0</v>
      </c>
      <c r="CN536" t="s">
        <v>3</v>
      </c>
      <c r="CO536">
        <v>0</v>
      </c>
      <c r="CP536">
        <f t="shared" si="415"/>
        <v>22135.05</v>
      </c>
      <c r="CQ536">
        <f t="shared" si="416"/>
        <v>11067.522799999999</v>
      </c>
      <c r="CR536">
        <f t="shared" si="417"/>
        <v>0</v>
      </c>
      <c r="CS536">
        <f t="shared" si="418"/>
        <v>0</v>
      </c>
      <c r="CT536">
        <f t="shared" si="419"/>
        <v>0</v>
      </c>
      <c r="CU536">
        <f t="shared" si="420"/>
        <v>0</v>
      </c>
      <c r="CV536">
        <f t="shared" si="421"/>
        <v>0</v>
      </c>
      <c r="CW536">
        <f t="shared" si="422"/>
        <v>0</v>
      </c>
      <c r="CX536">
        <f t="shared" si="423"/>
        <v>207.72</v>
      </c>
      <c r="CY536">
        <f t="shared" si="424"/>
        <v>0</v>
      </c>
      <c r="CZ536">
        <f t="shared" si="425"/>
        <v>0</v>
      </c>
      <c r="DC536" t="s">
        <v>3</v>
      </c>
      <c r="DD536" t="s">
        <v>3</v>
      </c>
      <c r="DE536" t="s">
        <v>3</v>
      </c>
      <c r="DF536" t="s">
        <v>3</v>
      </c>
      <c r="DG536" t="s">
        <v>3</v>
      </c>
      <c r="DH536" t="s">
        <v>3</v>
      </c>
      <c r="DI536" t="s">
        <v>3</v>
      </c>
      <c r="DJ536" t="s">
        <v>3</v>
      </c>
      <c r="DK536" t="s">
        <v>3</v>
      </c>
      <c r="DL536" t="s">
        <v>3</v>
      </c>
      <c r="DM536" t="s">
        <v>3</v>
      </c>
      <c r="DN536">
        <v>0</v>
      </c>
      <c r="DO536">
        <v>0</v>
      </c>
      <c r="DP536">
        <v>1</v>
      </c>
      <c r="DQ536">
        <v>1</v>
      </c>
      <c r="DU536">
        <v>1005</v>
      </c>
      <c r="DV536" t="s">
        <v>155</v>
      </c>
      <c r="DW536" t="s">
        <v>155</v>
      </c>
      <c r="DX536">
        <v>1</v>
      </c>
      <c r="DZ536" t="s">
        <v>3</v>
      </c>
      <c r="EA536" t="s">
        <v>3</v>
      </c>
      <c r="EB536" t="s">
        <v>3</v>
      </c>
      <c r="EC536" t="s">
        <v>3</v>
      </c>
      <c r="EE536">
        <v>29085443</v>
      </c>
      <c r="EF536">
        <v>8</v>
      </c>
      <c r="EG536" t="s">
        <v>144</v>
      </c>
      <c r="EH536">
        <v>0</v>
      </c>
      <c r="EI536" t="s">
        <v>3</v>
      </c>
      <c r="EJ536">
        <v>1</v>
      </c>
      <c r="EK536">
        <v>500001</v>
      </c>
      <c r="EL536" t="s">
        <v>145</v>
      </c>
      <c r="EM536" t="s">
        <v>146</v>
      </c>
      <c r="EO536" t="s">
        <v>3</v>
      </c>
      <c r="EQ536">
        <v>0</v>
      </c>
      <c r="ER536">
        <v>4535.87</v>
      </c>
      <c r="ES536">
        <v>4535.87</v>
      </c>
      <c r="ET536">
        <v>0</v>
      </c>
      <c r="EU536">
        <v>0</v>
      </c>
      <c r="EV536">
        <v>0</v>
      </c>
      <c r="EW536">
        <v>0</v>
      </c>
      <c r="EX536">
        <v>0</v>
      </c>
      <c r="FQ536">
        <v>0</v>
      </c>
      <c r="FR536">
        <f t="shared" si="426"/>
        <v>0</v>
      </c>
      <c r="FS536">
        <v>0</v>
      </c>
      <c r="FX536">
        <v>0</v>
      </c>
      <c r="FY536">
        <v>0</v>
      </c>
      <c r="GA536" t="s">
        <v>3</v>
      </c>
      <c r="GD536">
        <v>1</v>
      </c>
      <c r="GF536">
        <v>-1775669208</v>
      </c>
      <c r="GG536">
        <v>2</v>
      </c>
      <c r="GH536">
        <v>1</v>
      </c>
      <c r="GI536">
        <v>2</v>
      </c>
      <c r="GJ536">
        <v>0</v>
      </c>
      <c r="GK536">
        <v>0</v>
      </c>
      <c r="GL536">
        <f t="shared" si="427"/>
        <v>0</v>
      </c>
      <c r="GM536">
        <f t="shared" si="428"/>
        <v>22135.05</v>
      </c>
      <c r="GN536">
        <f t="shared" si="429"/>
        <v>22135.05</v>
      </c>
      <c r="GO536">
        <f t="shared" si="430"/>
        <v>0</v>
      </c>
      <c r="GP536">
        <f t="shared" si="431"/>
        <v>0</v>
      </c>
      <c r="GR536">
        <v>0</v>
      </c>
      <c r="GS536">
        <v>3</v>
      </c>
      <c r="GT536">
        <v>0</v>
      </c>
      <c r="GU536" t="s">
        <v>3</v>
      </c>
      <c r="GV536">
        <f t="shared" si="432"/>
        <v>0</v>
      </c>
      <c r="GW536">
        <v>1</v>
      </c>
      <c r="GX536">
        <f t="shared" si="433"/>
        <v>0</v>
      </c>
      <c r="HA536">
        <v>0</v>
      </c>
      <c r="HB536">
        <v>0</v>
      </c>
      <c r="HC536">
        <f t="shared" si="434"/>
        <v>0</v>
      </c>
      <c r="HE536" t="s">
        <v>3</v>
      </c>
      <c r="HF536" t="s">
        <v>3</v>
      </c>
      <c r="HM536" t="s">
        <v>3</v>
      </c>
      <c r="IK536">
        <v>0</v>
      </c>
    </row>
    <row r="537" spans="1:245">
      <c r="A537">
        <v>18</v>
      </c>
      <c r="B537">
        <v>1</v>
      </c>
      <c r="C537">
        <v>545</v>
      </c>
      <c r="E537" t="s">
        <v>284</v>
      </c>
      <c r="F537" t="s">
        <v>177</v>
      </c>
      <c r="G537" t="s">
        <v>178</v>
      </c>
      <c r="H537" t="s">
        <v>155</v>
      </c>
      <c r="I537">
        <f>I534*J537</f>
        <v>-2</v>
      </c>
      <c r="J537">
        <v>-100</v>
      </c>
      <c r="K537">
        <v>-100</v>
      </c>
      <c r="O537">
        <f t="shared" si="400"/>
        <v>-2078.2800000000002</v>
      </c>
      <c r="P537">
        <f t="shared" si="401"/>
        <v>-2078.2800000000002</v>
      </c>
      <c r="Q537">
        <f t="shared" si="402"/>
        <v>0</v>
      </c>
      <c r="R537">
        <f t="shared" si="403"/>
        <v>0</v>
      </c>
      <c r="S537">
        <f t="shared" si="404"/>
        <v>0</v>
      </c>
      <c r="T537">
        <f t="shared" si="405"/>
        <v>0</v>
      </c>
      <c r="U537">
        <f t="shared" si="406"/>
        <v>0</v>
      </c>
      <c r="V537">
        <f t="shared" si="407"/>
        <v>0</v>
      </c>
      <c r="W537">
        <f t="shared" si="408"/>
        <v>0</v>
      </c>
      <c r="X537">
        <f t="shared" si="409"/>
        <v>0</v>
      </c>
      <c r="Y537">
        <f t="shared" si="410"/>
        <v>0</v>
      </c>
      <c r="AA537">
        <v>35863109</v>
      </c>
      <c r="AB537">
        <f t="shared" si="411"/>
        <v>207</v>
      </c>
      <c r="AC537">
        <f t="shared" si="412"/>
        <v>207</v>
      </c>
      <c r="AD537">
        <f>ROUND((((ET537)-(EU537))+AE537),2)</f>
        <v>0</v>
      </c>
      <c r="AE537">
        <f t="shared" si="435"/>
        <v>0</v>
      </c>
      <c r="AF537">
        <f t="shared" si="435"/>
        <v>0</v>
      </c>
      <c r="AG537">
        <f t="shared" si="413"/>
        <v>0</v>
      </c>
      <c r="AH537">
        <f t="shared" si="436"/>
        <v>0</v>
      </c>
      <c r="AI537">
        <f t="shared" si="436"/>
        <v>0</v>
      </c>
      <c r="AJ537">
        <f t="shared" si="414"/>
        <v>0</v>
      </c>
      <c r="AK537">
        <v>207</v>
      </c>
      <c r="AL537">
        <v>207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1</v>
      </c>
      <c r="AW537">
        <v>1</v>
      </c>
      <c r="AZ537">
        <v>1</v>
      </c>
      <c r="BA537">
        <v>1</v>
      </c>
      <c r="BB537">
        <v>1</v>
      </c>
      <c r="BC537">
        <v>5.0199999999999996</v>
      </c>
      <c r="BD537" t="s">
        <v>3</v>
      </c>
      <c r="BE537" t="s">
        <v>3</v>
      </c>
      <c r="BF537" t="s">
        <v>3</v>
      </c>
      <c r="BG537" t="s">
        <v>3</v>
      </c>
      <c r="BH537">
        <v>3</v>
      </c>
      <c r="BI537">
        <v>1</v>
      </c>
      <c r="BJ537" t="s">
        <v>179</v>
      </c>
      <c r="BM537">
        <v>500001</v>
      </c>
      <c r="BN537">
        <v>0</v>
      </c>
      <c r="BO537" t="s">
        <v>177</v>
      </c>
      <c r="BP537">
        <v>1</v>
      </c>
      <c r="BQ537">
        <v>8</v>
      </c>
      <c r="BR537">
        <v>1</v>
      </c>
      <c r="BS537">
        <v>1</v>
      </c>
      <c r="BT537">
        <v>1</v>
      </c>
      <c r="BU537">
        <v>1</v>
      </c>
      <c r="BV537">
        <v>1</v>
      </c>
      <c r="BW537">
        <v>1</v>
      </c>
      <c r="BX537">
        <v>1</v>
      </c>
      <c r="BY537" t="s">
        <v>3</v>
      </c>
      <c r="BZ537">
        <v>0</v>
      </c>
      <c r="CA537">
        <v>0</v>
      </c>
      <c r="CB537" t="s">
        <v>3</v>
      </c>
      <c r="CE537">
        <v>0</v>
      </c>
      <c r="CF537">
        <v>0</v>
      </c>
      <c r="CG537">
        <v>0</v>
      </c>
      <c r="CM537">
        <v>0</v>
      </c>
      <c r="CN537" t="s">
        <v>3</v>
      </c>
      <c r="CO537">
        <v>0</v>
      </c>
      <c r="CP537">
        <f t="shared" si="415"/>
        <v>-2078.2800000000002</v>
      </c>
      <c r="CQ537">
        <f t="shared" si="416"/>
        <v>1039.1399999999999</v>
      </c>
      <c r="CR537">
        <f t="shared" si="417"/>
        <v>0</v>
      </c>
      <c r="CS537">
        <f t="shared" si="418"/>
        <v>0</v>
      </c>
      <c r="CT537">
        <f t="shared" si="419"/>
        <v>0</v>
      </c>
      <c r="CU537">
        <f t="shared" si="420"/>
        <v>0</v>
      </c>
      <c r="CV537">
        <f t="shared" si="421"/>
        <v>0</v>
      </c>
      <c r="CW537">
        <f t="shared" si="422"/>
        <v>0</v>
      </c>
      <c r="CX537">
        <f t="shared" si="423"/>
        <v>0</v>
      </c>
      <c r="CY537">
        <f t="shared" si="424"/>
        <v>0</v>
      </c>
      <c r="CZ537">
        <f t="shared" si="425"/>
        <v>0</v>
      </c>
      <c r="DC537" t="s">
        <v>3</v>
      </c>
      <c r="DD537" t="s">
        <v>3</v>
      </c>
      <c r="DE537" t="s">
        <v>3</v>
      </c>
      <c r="DF537" t="s">
        <v>3</v>
      </c>
      <c r="DG537" t="s">
        <v>3</v>
      </c>
      <c r="DH537" t="s">
        <v>3</v>
      </c>
      <c r="DI537" t="s">
        <v>3</v>
      </c>
      <c r="DJ537" t="s">
        <v>3</v>
      </c>
      <c r="DK537" t="s">
        <v>3</v>
      </c>
      <c r="DL537" t="s">
        <v>3</v>
      </c>
      <c r="DM537" t="s">
        <v>3</v>
      </c>
      <c r="DN537">
        <v>0</v>
      </c>
      <c r="DO537">
        <v>0</v>
      </c>
      <c r="DP537">
        <v>1</v>
      </c>
      <c r="DQ537">
        <v>1</v>
      </c>
      <c r="DU537">
        <v>1005</v>
      </c>
      <c r="DV537" t="s">
        <v>155</v>
      </c>
      <c r="DW537" t="s">
        <v>155</v>
      </c>
      <c r="DX537">
        <v>1</v>
      </c>
      <c r="DZ537" t="s">
        <v>3</v>
      </c>
      <c r="EA537" t="s">
        <v>3</v>
      </c>
      <c r="EB537" t="s">
        <v>3</v>
      </c>
      <c r="EC537" t="s">
        <v>3</v>
      </c>
      <c r="EE537">
        <v>29085443</v>
      </c>
      <c r="EF537">
        <v>8</v>
      </c>
      <c r="EG537" t="s">
        <v>144</v>
      </c>
      <c r="EH537">
        <v>0</v>
      </c>
      <c r="EI537" t="s">
        <v>3</v>
      </c>
      <c r="EJ537">
        <v>1</v>
      </c>
      <c r="EK537">
        <v>500001</v>
      </c>
      <c r="EL537" t="s">
        <v>145</v>
      </c>
      <c r="EM537" t="s">
        <v>146</v>
      </c>
      <c r="EO537" t="s">
        <v>3</v>
      </c>
      <c r="EQ537">
        <v>32768</v>
      </c>
      <c r="ER537">
        <v>207</v>
      </c>
      <c r="ES537">
        <v>207</v>
      </c>
      <c r="ET537">
        <v>0</v>
      </c>
      <c r="EU537">
        <v>0</v>
      </c>
      <c r="EV537">
        <v>0</v>
      </c>
      <c r="EW537">
        <v>0</v>
      </c>
      <c r="EX537">
        <v>0</v>
      </c>
      <c r="FQ537">
        <v>0</v>
      </c>
      <c r="FR537">
        <f t="shared" si="426"/>
        <v>0</v>
      </c>
      <c r="FS537">
        <v>0</v>
      </c>
      <c r="FX537">
        <v>0</v>
      </c>
      <c r="FY537">
        <v>0</v>
      </c>
      <c r="GA537" t="s">
        <v>3</v>
      </c>
      <c r="GD537">
        <v>1</v>
      </c>
      <c r="GF537">
        <v>-172969429</v>
      </c>
      <c r="GG537">
        <v>2</v>
      </c>
      <c r="GH537">
        <v>1</v>
      </c>
      <c r="GI537">
        <v>2</v>
      </c>
      <c r="GJ537">
        <v>0</v>
      </c>
      <c r="GK537">
        <v>0</v>
      </c>
      <c r="GL537">
        <f t="shared" si="427"/>
        <v>0</v>
      </c>
      <c r="GM537">
        <f t="shared" si="428"/>
        <v>-2078.2800000000002</v>
      </c>
      <c r="GN537">
        <f t="shared" si="429"/>
        <v>-2078.2800000000002</v>
      </c>
      <c r="GO537">
        <f t="shared" si="430"/>
        <v>0</v>
      </c>
      <c r="GP537">
        <f t="shared" si="431"/>
        <v>0</v>
      </c>
      <c r="GR537">
        <v>0</v>
      </c>
      <c r="GS537">
        <v>0</v>
      </c>
      <c r="GT537">
        <v>0</v>
      </c>
      <c r="GU537" t="s">
        <v>3</v>
      </c>
      <c r="GV537">
        <f t="shared" si="432"/>
        <v>0</v>
      </c>
      <c r="GW537">
        <v>1</v>
      </c>
      <c r="GX537">
        <f t="shared" si="433"/>
        <v>0</v>
      </c>
      <c r="HA537">
        <v>0</v>
      </c>
      <c r="HB537">
        <v>0</v>
      </c>
      <c r="HC537">
        <f t="shared" si="434"/>
        <v>0</v>
      </c>
      <c r="HE537" t="s">
        <v>3</v>
      </c>
      <c r="HF537" t="s">
        <v>3</v>
      </c>
      <c r="HM537" t="s">
        <v>3</v>
      </c>
      <c r="IK537">
        <v>0</v>
      </c>
    </row>
    <row r="538" spans="1:245">
      <c r="A538">
        <v>17</v>
      </c>
      <c r="B538">
        <v>1</v>
      </c>
      <c r="C538">
        <f>ROW(SmtRes!A550)</f>
        <v>550</v>
      </c>
      <c r="D538">
        <f>ROW(EtalonRes!A529)</f>
        <v>529</v>
      </c>
      <c r="E538" t="s">
        <v>55</v>
      </c>
      <c r="F538" t="s">
        <v>180</v>
      </c>
      <c r="G538" t="s">
        <v>181</v>
      </c>
      <c r="H538" t="s">
        <v>182</v>
      </c>
      <c r="I538">
        <f>ROUND(5/100,9)</f>
        <v>0.05</v>
      </c>
      <c r="J538">
        <v>0</v>
      </c>
      <c r="K538">
        <f>ROUND(5/100,9)</f>
        <v>0.05</v>
      </c>
      <c r="O538">
        <f t="shared" si="400"/>
        <v>305</v>
      </c>
      <c r="P538">
        <f t="shared" si="401"/>
        <v>181.26</v>
      </c>
      <c r="Q538">
        <f t="shared" si="402"/>
        <v>2.33</v>
      </c>
      <c r="R538">
        <f t="shared" si="403"/>
        <v>0</v>
      </c>
      <c r="S538">
        <f t="shared" si="404"/>
        <v>121.41</v>
      </c>
      <c r="T538">
        <f t="shared" si="405"/>
        <v>0</v>
      </c>
      <c r="U538">
        <f t="shared" si="406"/>
        <v>0.44965000000000005</v>
      </c>
      <c r="V538">
        <f t="shared" si="407"/>
        <v>0</v>
      </c>
      <c r="W538">
        <f t="shared" si="408"/>
        <v>0</v>
      </c>
      <c r="X538">
        <f t="shared" si="409"/>
        <v>109.27</v>
      </c>
      <c r="Y538">
        <f t="shared" si="410"/>
        <v>52.21</v>
      </c>
      <c r="AA538">
        <v>35863109</v>
      </c>
      <c r="AB538">
        <f t="shared" si="411"/>
        <v>526.49</v>
      </c>
      <c r="AC538">
        <f t="shared" si="412"/>
        <v>448.66</v>
      </c>
      <c r="AD538">
        <f>ROUND(((((ET538*1.25))-((EU538*1.25)))+AE538),2)</f>
        <v>4.3600000000000003</v>
      </c>
      <c r="AE538">
        <f>ROUND(((EU538*1.25)),2)</f>
        <v>0</v>
      </c>
      <c r="AF538">
        <f>ROUND(((EV538*1.15)),2)</f>
        <v>73.47</v>
      </c>
      <c r="AG538">
        <f t="shared" si="413"/>
        <v>0</v>
      </c>
      <c r="AH538">
        <f>((EW538*1.15))</f>
        <v>8.9930000000000003</v>
      </c>
      <c r="AI538">
        <f>((EX538*1.25))</f>
        <v>0</v>
      </c>
      <c r="AJ538">
        <f t="shared" si="414"/>
        <v>0</v>
      </c>
      <c r="AK538">
        <v>516.04</v>
      </c>
      <c r="AL538">
        <v>448.66</v>
      </c>
      <c r="AM538">
        <v>3.49</v>
      </c>
      <c r="AN538">
        <v>0</v>
      </c>
      <c r="AO538">
        <v>63.89</v>
      </c>
      <c r="AP538">
        <v>0</v>
      </c>
      <c r="AQ538">
        <v>7.82</v>
      </c>
      <c r="AR538">
        <v>0</v>
      </c>
      <c r="AS538">
        <v>0</v>
      </c>
      <c r="AT538">
        <v>90</v>
      </c>
      <c r="AU538">
        <v>43</v>
      </c>
      <c r="AV538">
        <v>1</v>
      </c>
      <c r="AW538">
        <v>1</v>
      </c>
      <c r="AZ538">
        <v>1</v>
      </c>
      <c r="BA538">
        <v>33.049999999999997</v>
      </c>
      <c r="BB538">
        <v>10.69</v>
      </c>
      <c r="BC538">
        <v>8.08</v>
      </c>
      <c r="BD538" t="s">
        <v>3</v>
      </c>
      <c r="BE538" t="s">
        <v>3</v>
      </c>
      <c r="BF538" t="s">
        <v>3</v>
      </c>
      <c r="BG538" t="s">
        <v>3</v>
      </c>
      <c r="BH538">
        <v>0</v>
      </c>
      <c r="BI538">
        <v>1</v>
      </c>
      <c r="BJ538" t="s">
        <v>183</v>
      </c>
      <c r="BM538">
        <v>10001</v>
      </c>
      <c r="BN538">
        <v>0</v>
      </c>
      <c r="BO538" t="s">
        <v>180</v>
      </c>
      <c r="BP538">
        <v>1</v>
      </c>
      <c r="BQ538">
        <v>2</v>
      </c>
      <c r="BR538">
        <v>0</v>
      </c>
      <c r="BS538">
        <v>33.049999999999997</v>
      </c>
      <c r="BT538">
        <v>1</v>
      </c>
      <c r="BU538">
        <v>1</v>
      </c>
      <c r="BV538">
        <v>1</v>
      </c>
      <c r="BW538">
        <v>1</v>
      </c>
      <c r="BX538">
        <v>1</v>
      </c>
      <c r="BY538" t="s">
        <v>3</v>
      </c>
      <c r="BZ538">
        <v>118</v>
      </c>
      <c r="CA538">
        <v>63</v>
      </c>
      <c r="CB538" t="s">
        <v>3</v>
      </c>
      <c r="CE538">
        <v>0</v>
      </c>
      <c r="CF538">
        <v>0</v>
      </c>
      <c r="CG538">
        <v>0</v>
      </c>
      <c r="CM538">
        <v>0</v>
      </c>
      <c r="CN538" t="s">
        <v>992</v>
      </c>
      <c r="CO538">
        <v>0</v>
      </c>
      <c r="CP538">
        <f t="shared" si="415"/>
        <v>305</v>
      </c>
      <c r="CQ538">
        <f t="shared" si="416"/>
        <v>3625.1728000000003</v>
      </c>
      <c r="CR538">
        <f t="shared" si="417"/>
        <v>46.608400000000003</v>
      </c>
      <c r="CS538">
        <f t="shared" si="418"/>
        <v>0</v>
      </c>
      <c r="CT538">
        <f t="shared" si="419"/>
        <v>2428.1834999999996</v>
      </c>
      <c r="CU538">
        <f t="shared" si="420"/>
        <v>0</v>
      </c>
      <c r="CV538">
        <f t="shared" si="421"/>
        <v>8.9930000000000003</v>
      </c>
      <c r="CW538">
        <f t="shared" si="422"/>
        <v>0</v>
      </c>
      <c r="CX538">
        <f t="shared" si="423"/>
        <v>0</v>
      </c>
      <c r="CY538">
        <f t="shared" si="424"/>
        <v>109.26899999999999</v>
      </c>
      <c r="CZ538">
        <f t="shared" si="425"/>
        <v>52.206299999999999</v>
      </c>
      <c r="DC538" t="s">
        <v>3</v>
      </c>
      <c r="DD538" t="s">
        <v>3</v>
      </c>
      <c r="DE538" t="s">
        <v>133</v>
      </c>
      <c r="DF538" t="s">
        <v>133</v>
      </c>
      <c r="DG538" t="s">
        <v>134</v>
      </c>
      <c r="DH538" t="s">
        <v>3</v>
      </c>
      <c r="DI538" t="s">
        <v>134</v>
      </c>
      <c r="DJ538" t="s">
        <v>133</v>
      </c>
      <c r="DK538" t="s">
        <v>3</v>
      </c>
      <c r="DL538" t="s">
        <v>3</v>
      </c>
      <c r="DM538" t="s">
        <v>3</v>
      </c>
      <c r="DN538">
        <v>0</v>
      </c>
      <c r="DO538">
        <v>0</v>
      </c>
      <c r="DP538">
        <v>1</v>
      </c>
      <c r="DQ538">
        <v>1</v>
      </c>
      <c r="DU538">
        <v>1013</v>
      </c>
      <c r="DV538" t="s">
        <v>182</v>
      </c>
      <c r="DW538" t="s">
        <v>182</v>
      </c>
      <c r="DX538">
        <v>1</v>
      </c>
      <c r="DZ538" t="s">
        <v>3</v>
      </c>
      <c r="EA538" t="s">
        <v>3</v>
      </c>
      <c r="EB538" t="s">
        <v>3</v>
      </c>
      <c r="EC538" t="s">
        <v>3</v>
      </c>
      <c r="EE538">
        <v>29085510</v>
      </c>
      <c r="EF538">
        <v>2</v>
      </c>
      <c r="EG538" t="s">
        <v>135</v>
      </c>
      <c r="EH538">
        <v>0</v>
      </c>
      <c r="EI538" t="s">
        <v>3</v>
      </c>
      <c r="EJ538">
        <v>1</v>
      </c>
      <c r="EK538">
        <v>10001</v>
      </c>
      <c r="EL538" t="s">
        <v>136</v>
      </c>
      <c r="EM538" t="s">
        <v>137</v>
      </c>
      <c r="EO538" t="s">
        <v>138</v>
      </c>
      <c r="EQ538">
        <v>0</v>
      </c>
      <c r="ER538">
        <v>516.04</v>
      </c>
      <c r="ES538">
        <v>448.66</v>
      </c>
      <c r="ET538">
        <v>3.49</v>
      </c>
      <c r="EU538">
        <v>0</v>
      </c>
      <c r="EV538">
        <v>63.89</v>
      </c>
      <c r="EW538">
        <v>7.82</v>
      </c>
      <c r="EX538">
        <v>0</v>
      </c>
      <c r="EY538">
        <v>0</v>
      </c>
      <c r="FQ538">
        <v>0</v>
      </c>
      <c r="FR538">
        <f t="shared" si="426"/>
        <v>0</v>
      </c>
      <c r="FS538">
        <v>0</v>
      </c>
      <c r="FT538" t="s">
        <v>139</v>
      </c>
      <c r="FU538" t="s">
        <v>25</v>
      </c>
      <c r="FV538" t="s">
        <v>25</v>
      </c>
      <c r="FW538" t="s">
        <v>26</v>
      </c>
      <c r="FX538">
        <v>106.2</v>
      </c>
      <c r="FY538">
        <v>53.55</v>
      </c>
      <c r="GA538" t="s">
        <v>3</v>
      </c>
      <c r="GD538">
        <v>1</v>
      </c>
      <c r="GF538">
        <v>-1011738298</v>
      </c>
      <c r="GG538">
        <v>2</v>
      </c>
      <c r="GH538">
        <v>1</v>
      </c>
      <c r="GI538">
        <v>2</v>
      </c>
      <c r="GJ538">
        <v>0</v>
      </c>
      <c r="GK538">
        <v>0</v>
      </c>
      <c r="GL538">
        <f t="shared" si="427"/>
        <v>0</v>
      </c>
      <c r="GM538">
        <f t="shared" si="428"/>
        <v>466.48</v>
      </c>
      <c r="GN538">
        <f t="shared" si="429"/>
        <v>466.48</v>
      </c>
      <c r="GO538">
        <f t="shared" si="430"/>
        <v>0</v>
      </c>
      <c r="GP538">
        <f t="shared" si="431"/>
        <v>0</v>
      </c>
      <c r="GR538">
        <v>0</v>
      </c>
      <c r="GS538">
        <v>3</v>
      </c>
      <c r="GT538">
        <v>0</v>
      </c>
      <c r="GU538" t="s">
        <v>3</v>
      </c>
      <c r="GV538">
        <f t="shared" si="432"/>
        <v>0</v>
      </c>
      <c r="GW538">
        <v>1</v>
      </c>
      <c r="GX538">
        <f t="shared" si="433"/>
        <v>0</v>
      </c>
      <c r="HA538">
        <v>0</v>
      </c>
      <c r="HB538">
        <v>0</v>
      </c>
      <c r="HC538">
        <f t="shared" si="434"/>
        <v>0</v>
      </c>
      <c r="HE538" t="s">
        <v>3</v>
      </c>
      <c r="HF538" t="s">
        <v>3</v>
      </c>
      <c r="HM538" t="s">
        <v>3</v>
      </c>
      <c r="IK538">
        <v>0</v>
      </c>
    </row>
    <row r="539" spans="1:245">
      <c r="A539">
        <v>17</v>
      </c>
      <c r="B539">
        <v>1</v>
      </c>
      <c r="C539">
        <f>ROW(SmtRes!A557)</f>
        <v>557</v>
      </c>
      <c r="D539">
        <f>ROW(EtalonRes!A536)</f>
        <v>536</v>
      </c>
      <c r="E539" t="s">
        <v>62</v>
      </c>
      <c r="F539" t="s">
        <v>184</v>
      </c>
      <c r="G539" t="s">
        <v>185</v>
      </c>
      <c r="H539" t="s">
        <v>186</v>
      </c>
      <c r="I539">
        <f>ROUND(7.4/100,9)</f>
        <v>7.3999999999999996E-2</v>
      </c>
      <c r="J539">
        <v>0</v>
      </c>
      <c r="K539">
        <f>ROUND(7.4/100,9)</f>
        <v>7.3999999999999996E-2</v>
      </c>
      <c r="O539">
        <f t="shared" si="400"/>
        <v>1337.37</v>
      </c>
      <c r="P539">
        <f t="shared" si="401"/>
        <v>449.45</v>
      </c>
      <c r="Q539">
        <f t="shared" si="402"/>
        <v>30.48</v>
      </c>
      <c r="R539">
        <f t="shared" si="403"/>
        <v>7.43</v>
      </c>
      <c r="S539">
        <f t="shared" si="404"/>
        <v>857.44</v>
      </c>
      <c r="T539">
        <f t="shared" si="405"/>
        <v>0</v>
      </c>
      <c r="U539">
        <f t="shared" si="406"/>
        <v>3.0414739999999996</v>
      </c>
      <c r="V539">
        <f t="shared" si="407"/>
        <v>1.6649999999999998E-2</v>
      </c>
      <c r="W539">
        <f t="shared" si="408"/>
        <v>0</v>
      </c>
      <c r="X539">
        <f t="shared" si="409"/>
        <v>812.98</v>
      </c>
      <c r="Y539">
        <f t="shared" si="410"/>
        <v>441.08</v>
      </c>
      <c r="AA539">
        <v>35863109</v>
      </c>
      <c r="AB539">
        <f t="shared" si="411"/>
        <v>2121.66</v>
      </c>
      <c r="AC539">
        <f t="shared" si="412"/>
        <v>1735.32</v>
      </c>
      <c r="AD539">
        <f>ROUND(((((ET539*1.25))-((EU539*1.25)))+AE539),2)</f>
        <v>35.75</v>
      </c>
      <c r="AE539">
        <f>ROUND(((EU539*1.25)),2)</f>
        <v>3.04</v>
      </c>
      <c r="AF539">
        <f>ROUND(((EV539*1.15)),2)</f>
        <v>350.59</v>
      </c>
      <c r="AG539">
        <f t="shared" si="413"/>
        <v>0</v>
      </c>
      <c r="AH539">
        <f>((EW539*1.15))</f>
        <v>41.100999999999999</v>
      </c>
      <c r="AI539">
        <f>((EX539*1.25))</f>
        <v>0.22499999999999998</v>
      </c>
      <c r="AJ539">
        <f t="shared" si="414"/>
        <v>0</v>
      </c>
      <c r="AK539">
        <v>2068.7800000000002</v>
      </c>
      <c r="AL539">
        <v>1735.32</v>
      </c>
      <c r="AM539">
        <v>28.6</v>
      </c>
      <c r="AN539">
        <v>2.4300000000000002</v>
      </c>
      <c r="AO539">
        <v>304.86</v>
      </c>
      <c r="AP539">
        <v>0</v>
      </c>
      <c r="AQ539">
        <v>35.74</v>
      </c>
      <c r="AR539">
        <v>0.18</v>
      </c>
      <c r="AS539">
        <v>0</v>
      </c>
      <c r="AT539">
        <v>94</v>
      </c>
      <c r="AU539">
        <v>51</v>
      </c>
      <c r="AV539">
        <v>1</v>
      </c>
      <c r="AW539">
        <v>1</v>
      </c>
      <c r="AZ539">
        <v>1</v>
      </c>
      <c r="BA539">
        <v>33.049999999999997</v>
      </c>
      <c r="BB539">
        <v>11.52</v>
      </c>
      <c r="BC539">
        <v>3.5</v>
      </c>
      <c r="BD539" t="s">
        <v>3</v>
      </c>
      <c r="BE539" t="s">
        <v>3</v>
      </c>
      <c r="BF539" t="s">
        <v>3</v>
      </c>
      <c r="BG539" t="s">
        <v>3</v>
      </c>
      <c r="BH539">
        <v>0</v>
      </c>
      <c r="BI539">
        <v>1</v>
      </c>
      <c r="BJ539" t="s">
        <v>187</v>
      </c>
      <c r="BM539">
        <v>11001</v>
      </c>
      <c r="BN539">
        <v>0</v>
      </c>
      <c r="BO539" t="s">
        <v>184</v>
      </c>
      <c r="BP539">
        <v>1</v>
      </c>
      <c r="BQ539">
        <v>2</v>
      </c>
      <c r="BR539">
        <v>0</v>
      </c>
      <c r="BS539">
        <v>33.049999999999997</v>
      </c>
      <c r="BT539">
        <v>1</v>
      </c>
      <c r="BU539">
        <v>1</v>
      </c>
      <c r="BV539">
        <v>1</v>
      </c>
      <c r="BW539">
        <v>1</v>
      </c>
      <c r="BX539">
        <v>1</v>
      </c>
      <c r="BY539" t="s">
        <v>3</v>
      </c>
      <c r="BZ539">
        <v>123</v>
      </c>
      <c r="CA539">
        <v>75</v>
      </c>
      <c r="CB539" t="s">
        <v>3</v>
      </c>
      <c r="CE539">
        <v>0</v>
      </c>
      <c r="CF539">
        <v>0</v>
      </c>
      <c r="CG539">
        <v>0</v>
      </c>
      <c r="CM539">
        <v>0</v>
      </c>
      <c r="CN539" t="s">
        <v>992</v>
      </c>
      <c r="CO539">
        <v>0</v>
      </c>
      <c r="CP539">
        <f t="shared" si="415"/>
        <v>1337.3700000000001</v>
      </c>
      <c r="CQ539">
        <f t="shared" si="416"/>
        <v>6073.62</v>
      </c>
      <c r="CR539">
        <f t="shared" si="417"/>
        <v>411.84</v>
      </c>
      <c r="CS539">
        <f t="shared" si="418"/>
        <v>100.47199999999999</v>
      </c>
      <c r="CT539">
        <f t="shared" si="419"/>
        <v>11586.999499999998</v>
      </c>
      <c r="CU539">
        <f t="shared" si="420"/>
        <v>0</v>
      </c>
      <c r="CV539">
        <f t="shared" si="421"/>
        <v>41.100999999999999</v>
      </c>
      <c r="CW539">
        <f t="shared" si="422"/>
        <v>0.22499999999999998</v>
      </c>
      <c r="CX539">
        <f t="shared" si="423"/>
        <v>0</v>
      </c>
      <c r="CY539">
        <f t="shared" si="424"/>
        <v>812.9778</v>
      </c>
      <c r="CZ539">
        <f t="shared" si="425"/>
        <v>441.08370000000002</v>
      </c>
      <c r="DC539" t="s">
        <v>3</v>
      </c>
      <c r="DD539" t="s">
        <v>3</v>
      </c>
      <c r="DE539" t="s">
        <v>133</v>
      </c>
      <c r="DF539" t="s">
        <v>133</v>
      </c>
      <c r="DG539" t="s">
        <v>134</v>
      </c>
      <c r="DH539" t="s">
        <v>3</v>
      </c>
      <c r="DI539" t="s">
        <v>134</v>
      </c>
      <c r="DJ539" t="s">
        <v>133</v>
      </c>
      <c r="DK539" t="s">
        <v>3</v>
      </c>
      <c r="DL539" t="s">
        <v>3</v>
      </c>
      <c r="DM539" t="s">
        <v>3</v>
      </c>
      <c r="DN539">
        <v>0</v>
      </c>
      <c r="DO539">
        <v>0</v>
      </c>
      <c r="DP539">
        <v>1</v>
      </c>
      <c r="DQ539">
        <v>1</v>
      </c>
      <c r="DU539">
        <v>1013</v>
      </c>
      <c r="DV539" t="s">
        <v>186</v>
      </c>
      <c r="DW539" t="s">
        <v>186</v>
      </c>
      <c r="DX539">
        <v>1</v>
      </c>
      <c r="DZ539" t="s">
        <v>3</v>
      </c>
      <c r="EA539" t="s">
        <v>3</v>
      </c>
      <c r="EB539" t="s">
        <v>3</v>
      </c>
      <c r="EC539" t="s">
        <v>3</v>
      </c>
      <c r="EE539">
        <v>29085511</v>
      </c>
      <c r="EF539">
        <v>2</v>
      </c>
      <c r="EG539" t="s">
        <v>135</v>
      </c>
      <c r="EH539">
        <v>0</v>
      </c>
      <c r="EI539" t="s">
        <v>3</v>
      </c>
      <c r="EJ539">
        <v>1</v>
      </c>
      <c r="EK539">
        <v>11001</v>
      </c>
      <c r="EL539" t="s">
        <v>23</v>
      </c>
      <c r="EM539" t="s">
        <v>188</v>
      </c>
      <c r="EO539" t="s">
        <v>138</v>
      </c>
      <c r="EQ539">
        <v>0</v>
      </c>
      <c r="ER539">
        <v>2068.7800000000002</v>
      </c>
      <c r="ES539">
        <v>1735.32</v>
      </c>
      <c r="ET539">
        <v>28.6</v>
      </c>
      <c r="EU539">
        <v>2.4300000000000002</v>
      </c>
      <c r="EV539">
        <v>304.86</v>
      </c>
      <c r="EW539">
        <v>35.74</v>
      </c>
      <c r="EX539">
        <v>0.18</v>
      </c>
      <c r="EY539">
        <v>0</v>
      </c>
      <c r="FQ539">
        <v>0</v>
      </c>
      <c r="FR539">
        <f t="shared" si="426"/>
        <v>0</v>
      </c>
      <c r="FS539">
        <v>0</v>
      </c>
      <c r="FT539" t="s">
        <v>139</v>
      </c>
      <c r="FU539" t="s">
        <v>25</v>
      </c>
      <c r="FV539" t="s">
        <v>25</v>
      </c>
      <c r="FW539" t="s">
        <v>26</v>
      </c>
      <c r="FX539">
        <v>110.7</v>
      </c>
      <c r="FY539">
        <v>63.75</v>
      </c>
      <c r="GA539" t="s">
        <v>3</v>
      </c>
      <c r="GD539">
        <v>1</v>
      </c>
      <c r="GF539">
        <v>-1478680915</v>
      </c>
      <c r="GG539">
        <v>2</v>
      </c>
      <c r="GH539">
        <v>1</v>
      </c>
      <c r="GI539">
        <v>2</v>
      </c>
      <c r="GJ539">
        <v>0</v>
      </c>
      <c r="GK539">
        <v>0</v>
      </c>
      <c r="GL539">
        <f t="shared" si="427"/>
        <v>0</v>
      </c>
      <c r="GM539">
        <f t="shared" si="428"/>
        <v>2591.4299999999998</v>
      </c>
      <c r="GN539">
        <f t="shared" si="429"/>
        <v>2591.4299999999998</v>
      </c>
      <c r="GO539">
        <f t="shared" si="430"/>
        <v>0</v>
      </c>
      <c r="GP539">
        <f t="shared" si="431"/>
        <v>0</v>
      </c>
      <c r="GR539">
        <v>0</v>
      </c>
      <c r="GS539">
        <v>3</v>
      </c>
      <c r="GT539">
        <v>0</v>
      </c>
      <c r="GU539" t="s">
        <v>3</v>
      </c>
      <c r="GV539">
        <f t="shared" si="432"/>
        <v>0</v>
      </c>
      <c r="GW539">
        <v>1</v>
      </c>
      <c r="GX539">
        <f t="shared" si="433"/>
        <v>0</v>
      </c>
      <c r="HA539">
        <v>0</v>
      </c>
      <c r="HB539">
        <v>0</v>
      </c>
      <c r="HC539">
        <f t="shared" si="434"/>
        <v>0</v>
      </c>
      <c r="HE539" t="s">
        <v>3</v>
      </c>
      <c r="HF539" t="s">
        <v>3</v>
      </c>
      <c r="HM539" t="s">
        <v>3</v>
      </c>
      <c r="IK539">
        <v>0</v>
      </c>
    </row>
    <row r="540" spans="1:245">
      <c r="A540">
        <v>17</v>
      </c>
      <c r="B540">
        <v>1</v>
      </c>
      <c r="C540">
        <f>ROW(SmtRes!A565)</f>
        <v>565</v>
      </c>
      <c r="D540">
        <f>ROW(EtalonRes!A544)</f>
        <v>544</v>
      </c>
      <c r="E540" t="s">
        <v>67</v>
      </c>
      <c r="F540" t="s">
        <v>189</v>
      </c>
      <c r="G540" t="s">
        <v>190</v>
      </c>
      <c r="H540" t="s">
        <v>38</v>
      </c>
      <c r="I540">
        <f>ROUND(7.4/100,9)</f>
        <v>7.3999999999999996E-2</v>
      </c>
      <c r="J540">
        <v>0</v>
      </c>
      <c r="K540">
        <f>ROUND(7.4/100,9)</f>
        <v>7.3999999999999996E-2</v>
      </c>
      <c r="O540">
        <f t="shared" si="400"/>
        <v>4637.6499999999996</v>
      </c>
      <c r="P540">
        <f t="shared" si="401"/>
        <v>3076.36</v>
      </c>
      <c r="Q540">
        <f t="shared" si="402"/>
        <v>104.56</v>
      </c>
      <c r="R540">
        <f t="shared" si="403"/>
        <v>23.94</v>
      </c>
      <c r="S540">
        <f t="shared" si="404"/>
        <v>1456.73</v>
      </c>
      <c r="T540">
        <f t="shared" si="405"/>
        <v>0</v>
      </c>
      <c r="U540">
        <f t="shared" si="406"/>
        <v>5.1672719999999988</v>
      </c>
      <c r="V540">
        <f t="shared" si="407"/>
        <v>5.3649999999999996E-2</v>
      </c>
      <c r="W540">
        <f t="shared" si="408"/>
        <v>0</v>
      </c>
      <c r="X540">
        <f t="shared" si="409"/>
        <v>1391.83</v>
      </c>
      <c r="Y540">
        <f t="shared" si="410"/>
        <v>755.14</v>
      </c>
      <c r="AA540">
        <v>35863109</v>
      </c>
      <c r="AB540">
        <f t="shared" si="411"/>
        <v>7074.5</v>
      </c>
      <c r="AC540">
        <f t="shared" si="412"/>
        <v>6356.64</v>
      </c>
      <c r="AD540">
        <f>ROUND(((((ET540*1.25))-((EU540*1.25)))+AE540),2)</f>
        <v>122.23</v>
      </c>
      <c r="AE540">
        <f>ROUND(((EU540*1.25)),2)</f>
        <v>9.7899999999999991</v>
      </c>
      <c r="AF540">
        <f>ROUND(((EV540*1.15)),2)</f>
        <v>595.63</v>
      </c>
      <c r="AG540">
        <f t="shared" si="413"/>
        <v>0</v>
      </c>
      <c r="AH540">
        <f>((EW540*1.15))</f>
        <v>69.827999999999989</v>
      </c>
      <c r="AI540">
        <f>((EX540*1.25))</f>
        <v>0.72499999999999998</v>
      </c>
      <c r="AJ540">
        <f t="shared" si="414"/>
        <v>0</v>
      </c>
      <c r="AK540">
        <v>6972.36</v>
      </c>
      <c r="AL540">
        <v>6356.64</v>
      </c>
      <c r="AM540">
        <v>97.78</v>
      </c>
      <c r="AN540">
        <v>7.83</v>
      </c>
      <c r="AO540">
        <v>517.94000000000005</v>
      </c>
      <c r="AP540">
        <v>0</v>
      </c>
      <c r="AQ540">
        <v>60.72</v>
      </c>
      <c r="AR540">
        <v>0.57999999999999996</v>
      </c>
      <c r="AS540">
        <v>0</v>
      </c>
      <c r="AT540">
        <v>94</v>
      </c>
      <c r="AU540">
        <v>51</v>
      </c>
      <c r="AV540">
        <v>1</v>
      </c>
      <c r="AW540">
        <v>1</v>
      </c>
      <c r="AZ540">
        <v>1</v>
      </c>
      <c r="BA540">
        <v>33.049999999999997</v>
      </c>
      <c r="BB540">
        <v>11.56</v>
      </c>
      <c r="BC540">
        <v>6.54</v>
      </c>
      <c r="BD540" t="s">
        <v>3</v>
      </c>
      <c r="BE540" t="s">
        <v>3</v>
      </c>
      <c r="BF540" t="s">
        <v>3</v>
      </c>
      <c r="BG540" t="s">
        <v>3</v>
      </c>
      <c r="BH540">
        <v>0</v>
      </c>
      <c r="BI540">
        <v>1</v>
      </c>
      <c r="BJ540" t="s">
        <v>191</v>
      </c>
      <c r="BM540">
        <v>11001</v>
      </c>
      <c r="BN540">
        <v>0</v>
      </c>
      <c r="BO540" t="s">
        <v>189</v>
      </c>
      <c r="BP540">
        <v>1</v>
      </c>
      <c r="BQ540">
        <v>2</v>
      </c>
      <c r="BR540">
        <v>0</v>
      </c>
      <c r="BS540">
        <v>33.049999999999997</v>
      </c>
      <c r="BT540">
        <v>1</v>
      </c>
      <c r="BU540">
        <v>1</v>
      </c>
      <c r="BV540">
        <v>1</v>
      </c>
      <c r="BW540">
        <v>1</v>
      </c>
      <c r="BX540">
        <v>1</v>
      </c>
      <c r="BY540" t="s">
        <v>3</v>
      </c>
      <c r="BZ540">
        <v>123</v>
      </c>
      <c r="CA540">
        <v>75</v>
      </c>
      <c r="CB540" t="s">
        <v>3</v>
      </c>
      <c r="CE540">
        <v>0</v>
      </c>
      <c r="CF540">
        <v>0</v>
      </c>
      <c r="CG540">
        <v>0</v>
      </c>
      <c r="CM540">
        <v>0</v>
      </c>
      <c r="CN540" t="s">
        <v>992</v>
      </c>
      <c r="CO540">
        <v>0</v>
      </c>
      <c r="CP540">
        <f t="shared" si="415"/>
        <v>4637.6499999999996</v>
      </c>
      <c r="CQ540">
        <f t="shared" si="416"/>
        <v>41572.425600000002</v>
      </c>
      <c r="CR540">
        <f t="shared" si="417"/>
        <v>1412.9788000000001</v>
      </c>
      <c r="CS540">
        <f t="shared" si="418"/>
        <v>323.55949999999996</v>
      </c>
      <c r="CT540">
        <f t="shared" si="419"/>
        <v>19685.571499999998</v>
      </c>
      <c r="CU540">
        <f t="shared" si="420"/>
        <v>0</v>
      </c>
      <c r="CV540">
        <f t="shared" si="421"/>
        <v>69.827999999999989</v>
      </c>
      <c r="CW540">
        <f t="shared" si="422"/>
        <v>0.72499999999999998</v>
      </c>
      <c r="CX540">
        <f t="shared" si="423"/>
        <v>0</v>
      </c>
      <c r="CY540">
        <f t="shared" si="424"/>
        <v>1391.8298000000002</v>
      </c>
      <c r="CZ540">
        <f t="shared" si="425"/>
        <v>755.14170000000001</v>
      </c>
      <c r="DC540" t="s">
        <v>3</v>
      </c>
      <c r="DD540" t="s">
        <v>3</v>
      </c>
      <c r="DE540" t="s">
        <v>133</v>
      </c>
      <c r="DF540" t="s">
        <v>133</v>
      </c>
      <c r="DG540" t="s">
        <v>134</v>
      </c>
      <c r="DH540" t="s">
        <v>3</v>
      </c>
      <c r="DI540" t="s">
        <v>134</v>
      </c>
      <c r="DJ540" t="s">
        <v>133</v>
      </c>
      <c r="DK540" t="s">
        <v>3</v>
      </c>
      <c r="DL540" t="s">
        <v>3</v>
      </c>
      <c r="DM540" t="s">
        <v>3</v>
      </c>
      <c r="DN540">
        <v>0</v>
      </c>
      <c r="DO540">
        <v>0</v>
      </c>
      <c r="DP540">
        <v>1</v>
      </c>
      <c r="DQ540">
        <v>1</v>
      </c>
      <c r="DU540">
        <v>1013</v>
      </c>
      <c r="DV540" t="s">
        <v>38</v>
      </c>
      <c r="DW540" t="s">
        <v>38</v>
      </c>
      <c r="DX540">
        <v>1</v>
      </c>
      <c r="DZ540" t="s">
        <v>3</v>
      </c>
      <c r="EA540" t="s">
        <v>3</v>
      </c>
      <c r="EB540" t="s">
        <v>3</v>
      </c>
      <c r="EC540" t="s">
        <v>3</v>
      </c>
      <c r="EE540">
        <v>29085511</v>
      </c>
      <c r="EF540">
        <v>2</v>
      </c>
      <c r="EG540" t="s">
        <v>135</v>
      </c>
      <c r="EH540">
        <v>0</v>
      </c>
      <c r="EI540" t="s">
        <v>3</v>
      </c>
      <c r="EJ540">
        <v>1</v>
      </c>
      <c r="EK540">
        <v>11001</v>
      </c>
      <c r="EL540" t="s">
        <v>23</v>
      </c>
      <c r="EM540" t="s">
        <v>188</v>
      </c>
      <c r="EO540" t="s">
        <v>138</v>
      </c>
      <c r="EQ540">
        <v>0</v>
      </c>
      <c r="ER540">
        <v>6972.36</v>
      </c>
      <c r="ES540">
        <v>6356.64</v>
      </c>
      <c r="ET540">
        <v>97.78</v>
      </c>
      <c r="EU540">
        <v>7.83</v>
      </c>
      <c r="EV540">
        <v>517.94000000000005</v>
      </c>
      <c r="EW540">
        <v>60.72</v>
      </c>
      <c r="EX540">
        <v>0.57999999999999996</v>
      </c>
      <c r="EY540">
        <v>0</v>
      </c>
      <c r="FQ540">
        <v>0</v>
      </c>
      <c r="FR540">
        <f t="shared" si="426"/>
        <v>0</v>
      </c>
      <c r="FS540">
        <v>0</v>
      </c>
      <c r="FT540" t="s">
        <v>139</v>
      </c>
      <c r="FU540" t="s">
        <v>25</v>
      </c>
      <c r="FV540" t="s">
        <v>25</v>
      </c>
      <c r="FW540" t="s">
        <v>26</v>
      </c>
      <c r="FX540">
        <v>110.7</v>
      </c>
      <c r="FY540">
        <v>63.75</v>
      </c>
      <c r="GA540" t="s">
        <v>3</v>
      </c>
      <c r="GD540">
        <v>1</v>
      </c>
      <c r="GF540">
        <v>1837524583</v>
      </c>
      <c r="GG540">
        <v>2</v>
      </c>
      <c r="GH540">
        <v>1</v>
      </c>
      <c r="GI540">
        <v>2</v>
      </c>
      <c r="GJ540">
        <v>0</v>
      </c>
      <c r="GK540">
        <v>0</v>
      </c>
      <c r="GL540">
        <f t="shared" si="427"/>
        <v>0</v>
      </c>
      <c r="GM540">
        <f t="shared" si="428"/>
        <v>6784.62</v>
      </c>
      <c r="GN540">
        <f t="shared" si="429"/>
        <v>6784.62</v>
      </c>
      <c r="GO540">
        <f t="shared" si="430"/>
        <v>0</v>
      </c>
      <c r="GP540">
        <f t="shared" si="431"/>
        <v>0</v>
      </c>
      <c r="GR540">
        <v>0</v>
      </c>
      <c r="GS540">
        <v>3</v>
      </c>
      <c r="GT540">
        <v>0</v>
      </c>
      <c r="GU540" t="s">
        <v>3</v>
      </c>
      <c r="GV540">
        <f t="shared" si="432"/>
        <v>0</v>
      </c>
      <c r="GW540">
        <v>1</v>
      </c>
      <c r="GX540">
        <f t="shared" si="433"/>
        <v>0</v>
      </c>
      <c r="HA540">
        <v>0</v>
      </c>
      <c r="HB540">
        <v>0</v>
      </c>
      <c r="HC540">
        <f t="shared" si="434"/>
        <v>0</v>
      </c>
      <c r="HE540" t="s">
        <v>3</v>
      </c>
      <c r="HF540" t="s">
        <v>3</v>
      </c>
      <c r="HM540" t="s">
        <v>3</v>
      </c>
      <c r="IK540">
        <v>0</v>
      </c>
    </row>
    <row r="541" spans="1:245">
      <c r="A541">
        <v>17</v>
      </c>
      <c r="B541">
        <v>1</v>
      </c>
      <c r="C541">
        <f>ROW(SmtRes!A572)</f>
        <v>572</v>
      </c>
      <c r="D541">
        <f>ROW(EtalonRes!A551)</f>
        <v>551</v>
      </c>
      <c r="E541" t="s">
        <v>195</v>
      </c>
      <c r="F541" t="s">
        <v>192</v>
      </c>
      <c r="G541" t="s">
        <v>193</v>
      </c>
      <c r="H541" t="s">
        <v>186</v>
      </c>
      <c r="I541">
        <f>ROUND(7.4/100,9)</f>
        <v>7.3999999999999996E-2</v>
      </c>
      <c r="J541">
        <v>0</v>
      </c>
      <c r="K541">
        <f>ROUND(7.4/100,9)</f>
        <v>7.3999999999999996E-2</v>
      </c>
      <c r="O541">
        <f t="shared" si="400"/>
        <v>3520.91</v>
      </c>
      <c r="P541">
        <f t="shared" si="401"/>
        <v>2425.44</v>
      </c>
      <c r="Q541">
        <f t="shared" si="402"/>
        <v>377.17</v>
      </c>
      <c r="R541">
        <f t="shared" si="403"/>
        <v>206.05</v>
      </c>
      <c r="S541">
        <f t="shared" si="404"/>
        <v>718.3</v>
      </c>
      <c r="T541">
        <f t="shared" si="405"/>
        <v>0</v>
      </c>
      <c r="U541">
        <f t="shared" si="406"/>
        <v>2.6602259999999998</v>
      </c>
      <c r="V541">
        <f t="shared" si="407"/>
        <v>0.61975000000000002</v>
      </c>
      <c r="W541">
        <f t="shared" si="408"/>
        <v>0</v>
      </c>
      <c r="X541">
        <f t="shared" si="409"/>
        <v>868.89</v>
      </c>
      <c r="Y541">
        <f t="shared" si="410"/>
        <v>471.42</v>
      </c>
      <c r="AA541">
        <v>35863109</v>
      </c>
      <c r="AB541">
        <f t="shared" si="411"/>
        <v>6346.71</v>
      </c>
      <c r="AC541">
        <f t="shared" si="412"/>
        <v>5583.68</v>
      </c>
      <c r="AD541">
        <f>ROUND(((((ET541*1.25))-((EU541*1.25)))+AE541),2)</f>
        <v>469.33</v>
      </c>
      <c r="AE541">
        <f>ROUND(((EU541*1.25)),2)</f>
        <v>84.25</v>
      </c>
      <c r="AF541">
        <f>ROUND(((EV541*1.15)),2)</f>
        <v>293.7</v>
      </c>
      <c r="AG541">
        <f t="shared" si="413"/>
        <v>0</v>
      </c>
      <c r="AH541">
        <f>((EW541*1.15))</f>
        <v>35.948999999999998</v>
      </c>
      <c r="AI541">
        <f>((EX541*1.25))</f>
        <v>8.375</v>
      </c>
      <c r="AJ541">
        <f t="shared" si="414"/>
        <v>0</v>
      </c>
      <c r="AK541">
        <v>6214.53</v>
      </c>
      <c r="AL541">
        <v>5583.68</v>
      </c>
      <c r="AM541">
        <v>375.46</v>
      </c>
      <c r="AN541">
        <v>67.400000000000006</v>
      </c>
      <c r="AO541">
        <v>255.39</v>
      </c>
      <c r="AP541">
        <v>0</v>
      </c>
      <c r="AQ541">
        <v>31.26</v>
      </c>
      <c r="AR541">
        <v>6.7</v>
      </c>
      <c r="AS541">
        <v>0</v>
      </c>
      <c r="AT541">
        <v>94</v>
      </c>
      <c r="AU541">
        <v>51</v>
      </c>
      <c r="AV541">
        <v>1</v>
      </c>
      <c r="AW541">
        <v>1</v>
      </c>
      <c r="AZ541">
        <v>1</v>
      </c>
      <c r="BA541">
        <v>33.049999999999997</v>
      </c>
      <c r="BB541">
        <v>10.86</v>
      </c>
      <c r="BC541">
        <v>5.87</v>
      </c>
      <c r="BD541" t="s">
        <v>3</v>
      </c>
      <c r="BE541" t="s">
        <v>3</v>
      </c>
      <c r="BF541" t="s">
        <v>3</v>
      </c>
      <c r="BG541" t="s">
        <v>3</v>
      </c>
      <c r="BH541">
        <v>0</v>
      </c>
      <c r="BI541">
        <v>1</v>
      </c>
      <c r="BJ541" t="s">
        <v>194</v>
      </c>
      <c r="BM541">
        <v>11001</v>
      </c>
      <c r="BN541">
        <v>0</v>
      </c>
      <c r="BO541" t="s">
        <v>192</v>
      </c>
      <c r="BP541">
        <v>1</v>
      </c>
      <c r="BQ541">
        <v>2</v>
      </c>
      <c r="BR541">
        <v>0</v>
      </c>
      <c r="BS541">
        <v>33.049999999999997</v>
      </c>
      <c r="BT541">
        <v>1</v>
      </c>
      <c r="BU541">
        <v>1</v>
      </c>
      <c r="BV541">
        <v>1</v>
      </c>
      <c r="BW541">
        <v>1</v>
      </c>
      <c r="BX541">
        <v>1</v>
      </c>
      <c r="BY541" t="s">
        <v>3</v>
      </c>
      <c r="BZ541">
        <v>123</v>
      </c>
      <c r="CA541">
        <v>75</v>
      </c>
      <c r="CB541" t="s">
        <v>3</v>
      </c>
      <c r="CE541">
        <v>0</v>
      </c>
      <c r="CF541">
        <v>0</v>
      </c>
      <c r="CG541">
        <v>0</v>
      </c>
      <c r="CM541">
        <v>0</v>
      </c>
      <c r="CN541" t="s">
        <v>3</v>
      </c>
      <c r="CO541">
        <v>0</v>
      </c>
      <c r="CP541">
        <f t="shared" si="415"/>
        <v>3520.91</v>
      </c>
      <c r="CQ541">
        <f t="shared" si="416"/>
        <v>32776.2016</v>
      </c>
      <c r="CR541">
        <f t="shared" si="417"/>
        <v>5096.9237999999996</v>
      </c>
      <c r="CS541">
        <f t="shared" si="418"/>
        <v>2784.4624999999996</v>
      </c>
      <c r="CT541">
        <f t="shared" si="419"/>
        <v>9706.784999999998</v>
      </c>
      <c r="CU541">
        <f t="shared" si="420"/>
        <v>0</v>
      </c>
      <c r="CV541">
        <f t="shared" si="421"/>
        <v>35.948999999999998</v>
      </c>
      <c r="CW541">
        <f t="shared" si="422"/>
        <v>8.375</v>
      </c>
      <c r="CX541">
        <f t="shared" si="423"/>
        <v>0</v>
      </c>
      <c r="CY541">
        <f t="shared" si="424"/>
        <v>868.8889999999999</v>
      </c>
      <c r="CZ541">
        <f t="shared" si="425"/>
        <v>471.41849999999999</v>
      </c>
      <c r="DC541" t="s">
        <v>3</v>
      </c>
      <c r="DD541" t="s">
        <v>3</v>
      </c>
      <c r="DE541" t="s">
        <v>133</v>
      </c>
      <c r="DF541" t="s">
        <v>133</v>
      </c>
      <c r="DG541" t="s">
        <v>134</v>
      </c>
      <c r="DH541" t="s">
        <v>3</v>
      </c>
      <c r="DI541" t="s">
        <v>134</v>
      </c>
      <c r="DJ541" t="s">
        <v>133</v>
      </c>
      <c r="DK541" t="s">
        <v>3</v>
      </c>
      <c r="DL541" t="s">
        <v>3</v>
      </c>
      <c r="DM541" t="s">
        <v>3</v>
      </c>
      <c r="DN541">
        <v>0</v>
      </c>
      <c r="DO541">
        <v>0</v>
      </c>
      <c r="DP541">
        <v>1</v>
      </c>
      <c r="DQ541">
        <v>1</v>
      </c>
      <c r="DU541">
        <v>1013</v>
      </c>
      <c r="DV541" t="s">
        <v>186</v>
      </c>
      <c r="DW541" t="s">
        <v>186</v>
      </c>
      <c r="DX541">
        <v>1</v>
      </c>
      <c r="DZ541" t="s">
        <v>3</v>
      </c>
      <c r="EA541" t="s">
        <v>3</v>
      </c>
      <c r="EB541" t="s">
        <v>3</v>
      </c>
      <c r="EC541" t="s">
        <v>3</v>
      </c>
      <c r="EE541">
        <v>29085511</v>
      </c>
      <c r="EF541">
        <v>2</v>
      </c>
      <c r="EG541" t="s">
        <v>135</v>
      </c>
      <c r="EH541">
        <v>0</v>
      </c>
      <c r="EI541" t="s">
        <v>3</v>
      </c>
      <c r="EJ541">
        <v>1</v>
      </c>
      <c r="EK541">
        <v>11001</v>
      </c>
      <c r="EL541" t="s">
        <v>23</v>
      </c>
      <c r="EM541" t="s">
        <v>188</v>
      </c>
      <c r="EO541" t="s">
        <v>3</v>
      </c>
      <c r="EQ541">
        <v>0</v>
      </c>
      <c r="ER541">
        <v>6214.53</v>
      </c>
      <c r="ES541">
        <v>5583.68</v>
      </c>
      <c r="ET541">
        <v>375.46</v>
      </c>
      <c r="EU541">
        <v>67.400000000000006</v>
      </c>
      <c r="EV541">
        <v>255.39</v>
      </c>
      <c r="EW541">
        <v>31.26</v>
      </c>
      <c r="EX541">
        <v>6.7</v>
      </c>
      <c r="EY541">
        <v>0</v>
      </c>
      <c r="FQ541">
        <v>0</v>
      </c>
      <c r="FR541">
        <f t="shared" si="426"/>
        <v>0</v>
      </c>
      <c r="FS541">
        <v>0</v>
      </c>
      <c r="FT541" t="s">
        <v>139</v>
      </c>
      <c r="FU541" t="s">
        <v>25</v>
      </c>
      <c r="FV541" t="s">
        <v>25</v>
      </c>
      <c r="FW541" t="s">
        <v>26</v>
      </c>
      <c r="FX541">
        <v>110.7</v>
      </c>
      <c r="FY541">
        <v>63.75</v>
      </c>
      <c r="GA541" t="s">
        <v>3</v>
      </c>
      <c r="GD541">
        <v>1</v>
      </c>
      <c r="GF541">
        <v>1220877284</v>
      </c>
      <c r="GG541">
        <v>2</v>
      </c>
      <c r="GH541">
        <v>1</v>
      </c>
      <c r="GI541">
        <v>2</v>
      </c>
      <c r="GJ541">
        <v>0</v>
      </c>
      <c r="GK541">
        <v>0</v>
      </c>
      <c r="GL541">
        <f t="shared" si="427"/>
        <v>0</v>
      </c>
      <c r="GM541">
        <f t="shared" si="428"/>
        <v>4861.22</v>
      </c>
      <c r="GN541">
        <f t="shared" si="429"/>
        <v>4861.22</v>
      </c>
      <c r="GO541">
        <f t="shared" si="430"/>
        <v>0</v>
      </c>
      <c r="GP541">
        <f t="shared" si="431"/>
        <v>0</v>
      </c>
      <c r="GR541">
        <v>0</v>
      </c>
      <c r="GS541">
        <v>3</v>
      </c>
      <c r="GT541">
        <v>0</v>
      </c>
      <c r="GU541" t="s">
        <v>3</v>
      </c>
      <c r="GV541">
        <f t="shared" si="432"/>
        <v>0</v>
      </c>
      <c r="GW541">
        <v>1</v>
      </c>
      <c r="GX541">
        <f t="shared" si="433"/>
        <v>0</v>
      </c>
      <c r="HA541">
        <v>0</v>
      </c>
      <c r="HB541">
        <v>0</v>
      </c>
      <c r="HC541">
        <f t="shared" si="434"/>
        <v>0</v>
      </c>
      <c r="HE541" t="s">
        <v>3</v>
      </c>
      <c r="HF541" t="s">
        <v>3</v>
      </c>
      <c r="HM541" t="s">
        <v>3</v>
      </c>
      <c r="IK541">
        <v>0</v>
      </c>
    </row>
    <row r="542" spans="1:245">
      <c r="A542">
        <v>17</v>
      </c>
      <c r="B542">
        <v>1</v>
      </c>
      <c r="C542">
        <f>ROW(SmtRes!A581)</f>
        <v>581</v>
      </c>
      <c r="D542">
        <f>ROW(EtalonRes!A559)</f>
        <v>559</v>
      </c>
      <c r="E542" t="s">
        <v>267</v>
      </c>
      <c r="F542" t="s">
        <v>196</v>
      </c>
      <c r="G542" t="s">
        <v>197</v>
      </c>
      <c r="H542" t="s">
        <v>198</v>
      </c>
      <c r="I542">
        <f>ROUND(7.4/100,9)</f>
        <v>7.3999999999999996E-2</v>
      </c>
      <c r="J542">
        <v>0</v>
      </c>
      <c r="K542">
        <f>ROUND(7.4/100,9)</f>
        <v>7.3999999999999996E-2</v>
      </c>
      <c r="O542">
        <f t="shared" si="400"/>
        <v>1532.95</v>
      </c>
      <c r="P542">
        <f t="shared" si="401"/>
        <v>441.85</v>
      </c>
      <c r="Q542">
        <f t="shared" si="402"/>
        <v>5.26</v>
      </c>
      <c r="R542">
        <f t="shared" si="403"/>
        <v>1.66</v>
      </c>
      <c r="S542">
        <f t="shared" si="404"/>
        <v>1085.8399999999999</v>
      </c>
      <c r="T542">
        <f t="shared" si="405"/>
        <v>0</v>
      </c>
      <c r="U542">
        <f t="shared" si="406"/>
        <v>3.8516259999999991</v>
      </c>
      <c r="V542">
        <f t="shared" si="407"/>
        <v>3.7000000000000002E-3</v>
      </c>
      <c r="W542">
        <f t="shared" si="408"/>
        <v>0</v>
      </c>
      <c r="X542">
        <f t="shared" si="409"/>
        <v>1022.25</v>
      </c>
      <c r="Y542">
        <f t="shared" si="410"/>
        <v>554.63</v>
      </c>
      <c r="AA542">
        <v>35863109</v>
      </c>
      <c r="AB542">
        <f t="shared" si="411"/>
        <v>1239.96</v>
      </c>
      <c r="AC542">
        <f t="shared" si="412"/>
        <v>788.76</v>
      </c>
      <c r="AD542">
        <f>ROUND(((((ET542*1.25))-((EU542*1.25)))+AE542),2)</f>
        <v>7.22</v>
      </c>
      <c r="AE542">
        <f>ROUND(((EU542*1.25)),2)</f>
        <v>0.68</v>
      </c>
      <c r="AF542">
        <f>ROUND(((EV542*1.15)),2)</f>
        <v>443.98</v>
      </c>
      <c r="AG542">
        <f t="shared" si="413"/>
        <v>0</v>
      </c>
      <c r="AH542">
        <f>((EW542*1.15))</f>
        <v>52.048999999999992</v>
      </c>
      <c r="AI542">
        <f>((EX542*1.25))</f>
        <v>0.05</v>
      </c>
      <c r="AJ542">
        <f t="shared" si="414"/>
        <v>0</v>
      </c>
      <c r="AK542">
        <v>1180.5999999999999</v>
      </c>
      <c r="AL542">
        <v>788.76</v>
      </c>
      <c r="AM542">
        <v>5.77</v>
      </c>
      <c r="AN542">
        <v>0.54</v>
      </c>
      <c r="AO542">
        <v>386.07</v>
      </c>
      <c r="AP542">
        <v>0</v>
      </c>
      <c r="AQ542">
        <v>45.26</v>
      </c>
      <c r="AR542">
        <v>0.04</v>
      </c>
      <c r="AS542">
        <v>0</v>
      </c>
      <c r="AT542">
        <v>94</v>
      </c>
      <c r="AU542">
        <v>51</v>
      </c>
      <c r="AV542">
        <v>1</v>
      </c>
      <c r="AW542">
        <v>1</v>
      </c>
      <c r="AZ542">
        <v>1</v>
      </c>
      <c r="BA542">
        <v>33.049999999999997</v>
      </c>
      <c r="BB542">
        <v>9.84</v>
      </c>
      <c r="BC542">
        <v>7.57</v>
      </c>
      <c r="BD542" t="s">
        <v>3</v>
      </c>
      <c r="BE542" t="s">
        <v>3</v>
      </c>
      <c r="BF542" t="s">
        <v>3</v>
      </c>
      <c r="BG542" t="s">
        <v>3</v>
      </c>
      <c r="BH542">
        <v>0</v>
      </c>
      <c r="BI542">
        <v>1</v>
      </c>
      <c r="BJ542" t="s">
        <v>199</v>
      </c>
      <c r="BM542">
        <v>11001</v>
      </c>
      <c r="BN542">
        <v>0</v>
      </c>
      <c r="BO542" t="s">
        <v>196</v>
      </c>
      <c r="BP542">
        <v>1</v>
      </c>
      <c r="BQ542">
        <v>2</v>
      </c>
      <c r="BR542">
        <v>0</v>
      </c>
      <c r="BS542">
        <v>33.049999999999997</v>
      </c>
      <c r="BT542">
        <v>1</v>
      </c>
      <c r="BU542">
        <v>1</v>
      </c>
      <c r="BV542">
        <v>1</v>
      </c>
      <c r="BW542">
        <v>1</v>
      </c>
      <c r="BX542">
        <v>1</v>
      </c>
      <c r="BY542" t="s">
        <v>3</v>
      </c>
      <c r="BZ542">
        <v>123</v>
      </c>
      <c r="CA542">
        <v>75</v>
      </c>
      <c r="CB542" t="s">
        <v>3</v>
      </c>
      <c r="CE542">
        <v>0</v>
      </c>
      <c r="CF542">
        <v>0</v>
      </c>
      <c r="CG542">
        <v>0</v>
      </c>
      <c r="CM542">
        <v>0</v>
      </c>
      <c r="CN542" t="s">
        <v>992</v>
      </c>
      <c r="CO542">
        <v>0</v>
      </c>
      <c r="CP542">
        <f t="shared" si="415"/>
        <v>1532.9499999999998</v>
      </c>
      <c r="CQ542">
        <f t="shared" si="416"/>
        <v>5970.9132</v>
      </c>
      <c r="CR542">
        <f t="shared" si="417"/>
        <v>71.044799999999995</v>
      </c>
      <c r="CS542">
        <f t="shared" si="418"/>
        <v>22.474</v>
      </c>
      <c r="CT542">
        <f t="shared" si="419"/>
        <v>14673.538999999999</v>
      </c>
      <c r="CU542">
        <f t="shared" si="420"/>
        <v>0</v>
      </c>
      <c r="CV542">
        <f t="shared" si="421"/>
        <v>52.048999999999992</v>
      </c>
      <c r="CW542">
        <f t="shared" si="422"/>
        <v>0.05</v>
      </c>
      <c r="CX542">
        <f t="shared" si="423"/>
        <v>0</v>
      </c>
      <c r="CY542">
        <f t="shared" si="424"/>
        <v>1022.25</v>
      </c>
      <c r="CZ542">
        <f t="shared" si="425"/>
        <v>554.625</v>
      </c>
      <c r="DC542" t="s">
        <v>3</v>
      </c>
      <c r="DD542" t="s">
        <v>3</v>
      </c>
      <c r="DE542" t="s">
        <v>133</v>
      </c>
      <c r="DF542" t="s">
        <v>133</v>
      </c>
      <c r="DG542" t="s">
        <v>134</v>
      </c>
      <c r="DH542" t="s">
        <v>3</v>
      </c>
      <c r="DI542" t="s">
        <v>134</v>
      </c>
      <c r="DJ542" t="s">
        <v>133</v>
      </c>
      <c r="DK542" t="s">
        <v>3</v>
      </c>
      <c r="DL542" t="s">
        <v>3</v>
      </c>
      <c r="DM542" t="s">
        <v>3</v>
      </c>
      <c r="DN542">
        <v>0</v>
      </c>
      <c r="DO542">
        <v>0</v>
      </c>
      <c r="DP542">
        <v>1</v>
      </c>
      <c r="DQ542">
        <v>1</v>
      </c>
      <c r="DU542">
        <v>1005</v>
      </c>
      <c r="DV542" t="s">
        <v>198</v>
      </c>
      <c r="DW542" t="s">
        <v>198</v>
      </c>
      <c r="DX542">
        <v>100</v>
      </c>
      <c r="DZ542" t="s">
        <v>3</v>
      </c>
      <c r="EA542" t="s">
        <v>3</v>
      </c>
      <c r="EB542" t="s">
        <v>3</v>
      </c>
      <c r="EC542" t="s">
        <v>3</v>
      </c>
      <c r="EE542">
        <v>29085511</v>
      </c>
      <c r="EF542">
        <v>2</v>
      </c>
      <c r="EG542" t="s">
        <v>135</v>
      </c>
      <c r="EH542">
        <v>0</v>
      </c>
      <c r="EI542" t="s">
        <v>3</v>
      </c>
      <c r="EJ542">
        <v>1</v>
      </c>
      <c r="EK542">
        <v>11001</v>
      </c>
      <c r="EL542" t="s">
        <v>23</v>
      </c>
      <c r="EM542" t="s">
        <v>188</v>
      </c>
      <c r="EO542" t="s">
        <v>138</v>
      </c>
      <c r="EQ542">
        <v>0</v>
      </c>
      <c r="ER542">
        <v>1180.5999999999999</v>
      </c>
      <c r="ES542">
        <v>788.76</v>
      </c>
      <c r="ET542">
        <v>5.77</v>
      </c>
      <c r="EU542">
        <v>0.54</v>
      </c>
      <c r="EV542">
        <v>386.07</v>
      </c>
      <c r="EW542">
        <v>45.26</v>
      </c>
      <c r="EX542">
        <v>0.04</v>
      </c>
      <c r="EY542">
        <v>0</v>
      </c>
      <c r="FQ542">
        <v>0</v>
      </c>
      <c r="FR542">
        <f t="shared" si="426"/>
        <v>0</v>
      </c>
      <c r="FS542">
        <v>0</v>
      </c>
      <c r="FT542" t="s">
        <v>139</v>
      </c>
      <c r="FU542" t="s">
        <v>25</v>
      </c>
      <c r="FV542" t="s">
        <v>25</v>
      </c>
      <c r="FW542" t="s">
        <v>26</v>
      </c>
      <c r="FX542">
        <v>110.7</v>
      </c>
      <c r="FY542">
        <v>63.75</v>
      </c>
      <c r="GA542" t="s">
        <v>3</v>
      </c>
      <c r="GD542">
        <v>1</v>
      </c>
      <c r="GF542">
        <v>-295419027</v>
      </c>
      <c r="GG542">
        <v>2</v>
      </c>
      <c r="GH542">
        <v>1</v>
      </c>
      <c r="GI542">
        <v>2</v>
      </c>
      <c r="GJ542">
        <v>0</v>
      </c>
      <c r="GK542">
        <v>0</v>
      </c>
      <c r="GL542">
        <f t="shared" si="427"/>
        <v>0</v>
      </c>
      <c r="GM542">
        <f t="shared" si="428"/>
        <v>3109.83</v>
      </c>
      <c r="GN542">
        <f t="shared" si="429"/>
        <v>3109.83</v>
      </c>
      <c r="GO542">
        <f t="shared" si="430"/>
        <v>0</v>
      </c>
      <c r="GP542">
        <f t="shared" si="431"/>
        <v>0</v>
      </c>
      <c r="GR542">
        <v>0</v>
      </c>
      <c r="GS542">
        <v>3</v>
      </c>
      <c r="GT542">
        <v>0</v>
      </c>
      <c r="GU542" t="s">
        <v>3</v>
      </c>
      <c r="GV542">
        <f t="shared" si="432"/>
        <v>0</v>
      </c>
      <c r="GW542">
        <v>1</v>
      </c>
      <c r="GX542">
        <f t="shared" si="433"/>
        <v>0</v>
      </c>
      <c r="HA542">
        <v>0</v>
      </c>
      <c r="HB542">
        <v>0</v>
      </c>
      <c r="HC542">
        <f t="shared" si="434"/>
        <v>0</v>
      </c>
      <c r="HE542" t="s">
        <v>3</v>
      </c>
      <c r="HF542" t="s">
        <v>3</v>
      </c>
      <c r="HM542" t="s">
        <v>3</v>
      </c>
      <c r="IK542">
        <v>0</v>
      </c>
    </row>
    <row r="543" spans="1:245">
      <c r="A543">
        <v>18</v>
      </c>
      <c r="B543">
        <v>1</v>
      </c>
      <c r="C543">
        <v>579</v>
      </c>
      <c r="E543" t="s">
        <v>268</v>
      </c>
      <c r="F543" t="s">
        <v>201</v>
      </c>
      <c r="G543" t="s">
        <v>202</v>
      </c>
      <c r="H543" t="s">
        <v>155</v>
      </c>
      <c r="I543">
        <f>I542*J543</f>
        <v>7.548</v>
      </c>
      <c r="J543">
        <v>102</v>
      </c>
      <c r="K543">
        <v>102</v>
      </c>
      <c r="O543">
        <f t="shared" si="400"/>
        <v>3895.92</v>
      </c>
      <c r="P543">
        <f t="shared" si="401"/>
        <v>3895.92</v>
      </c>
      <c r="Q543">
        <f t="shared" si="402"/>
        <v>0</v>
      </c>
      <c r="R543">
        <f t="shared" si="403"/>
        <v>0</v>
      </c>
      <c r="S543">
        <f t="shared" si="404"/>
        <v>0</v>
      </c>
      <c r="T543">
        <f t="shared" si="405"/>
        <v>0</v>
      </c>
      <c r="U543">
        <f t="shared" si="406"/>
        <v>0</v>
      </c>
      <c r="V543">
        <f t="shared" si="407"/>
        <v>0</v>
      </c>
      <c r="W543">
        <f t="shared" si="408"/>
        <v>28.38</v>
      </c>
      <c r="X543">
        <f t="shared" si="409"/>
        <v>0</v>
      </c>
      <c r="Y543">
        <f t="shared" si="410"/>
        <v>0</v>
      </c>
      <c r="AA543">
        <v>35863109</v>
      </c>
      <c r="AB543">
        <f t="shared" si="411"/>
        <v>82.19</v>
      </c>
      <c r="AC543">
        <f t="shared" si="412"/>
        <v>82.19</v>
      </c>
      <c r="AD543">
        <f>ROUND((((ET543)-(EU543))+AE543),2)</f>
        <v>0</v>
      </c>
      <c r="AE543">
        <f>ROUND((EU543),2)</f>
        <v>0</v>
      </c>
      <c r="AF543">
        <f>ROUND((EV543),2)</f>
        <v>0</v>
      </c>
      <c r="AG543">
        <f t="shared" si="413"/>
        <v>0</v>
      </c>
      <c r="AH543">
        <f>(EW543)</f>
        <v>0</v>
      </c>
      <c r="AI543">
        <f>(EX543)</f>
        <v>0</v>
      </c>
      <c r="AJ543">
        <f t="shared" si="414"/>
        <v>3.76</v>
      </c>
      <c r="AK543">
        <v>82.19</v>
      </c>
      <c r="AL543">
        <v>82.19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3.76</v>
      </c>
      <c r="AT543">
        <v>0</v>
      </c>
      <c r="AU543">
        <v>0</v>
      </c>
      <c r="AV543">
        <v>1</v>
      </c>
      <c r="AW543">
        <v>1</v>
      </c>
      <c r="AZ543">
        <v>1</v>
      </c>
      <c r="BA543">
        <v>1</v>
      </c>
      <c r="BB543">
        <v>1</v>
      </c>
      <c r="BC543">
        <v>6.28</v>
      </c>
      <c r="BD543" t="s">
        <v>3</v>
      </c>
      <c r="BE543" t="s">
        <v>3</v>
      </c>
      <c r="BF543" t="s">
        <v>3</v>
      </c>
      <c r="BG543" t="s">
        <v>3</v>
      </c>
      <c r="BH543">
        <v>3</v>
      </c>
      <c r="BI543">
        <v>1</v>
      </c>
      <c r="BJ543" t="s">
        <v>203</v>
      </c>
      <c r="BM543">
        <v>500001</v>
      </c>
      <c r="BN543">
        <v>0</v>
      </c>
      <c r="BO543" t="s">
        <v>201</v>
      </c>
      <c r="BP543">
        <v>1</v>
      </c>
      <c r="BQ543">
        <v>8</v>
      </c>
      <c r="BR543">
        <v>0</v>
      </c>
      <c r="BS543">
        <v>1</v>
      </c>
      <c r="BT543">
        <v>1</v>
      </c>
      <c r="BU543">
        <v>1</v>
      </c>
      <c r="BV543">
        <v>1</v>
      </c>
      <c r="BW543">
        <v>1</v>
      </c>
      <c r="BX543">
        <v>1</v>
      </c>
      <c r="BY543" t="s">
        <v>3</v>
      </c>
      <c r="BZ543">
        <v>0</v>
      </c>
      <c r="CA543">
        <v>0</v>
      </c>
      <c r="CB543" t="s">
        <v>3</v>
      </c>
      <c r="CE543">
        <v>0</v>
      </c>
      <c r="CF543">
        <v>0</v>
      </c>
      <c r="CG543">
        <v>0</v>
      </c>
      <c r="CM543">
        <v>0</v>
      </c>
      <c r="CN543" t="s">
        <v>3</v>
      </c>
      <c r="CO543">
        <v>0</v>
      </c>
      <c r="CP543">
        <f t="shared" si="415"/>
        <v>3895.92</v>
      </c>
      <c r="CQ543">
        <f t="shared" si="416"/>
        <v>516.15319999999997</v>
      </c>
      <c r="CR543">
        <f t="shared" si="417"/>
        <v>0</v>
      </c>
      <c r="CS543">
        <f t="shared" si="418"/>
        <v>0</v>
      </c>
      <c r="CT543">
        <f t="shared" si="419"/>
        <v>0</v>
      </c>
      <c r="CU543">
        <f t="shared" si="420"/>
        <v>0</v>
      </c>
      <c r="CV543">
        <f t="shared" si="421"/>
        <v>0</v>
      </c>
      <c r="CW543">
        <f t="shared" si="422"/>
        <v>0</v>
      </c>
      <c r="CX543">
        <f t="shared" si="423"/>
        <v>3.76</v>
      </c>
      <c r="CY543">
        <f t="shared" si="424"/>
        <v>0</v>
      </c>
      <c r="CZ543">
        <f t="shared" si="425"/>
        <v>0</v>
      </c>
      <c r="DC543" t="s">
        <v>3</v>
      </c>
      <c r="DD543" t="s">
        <v>3</v>
      </c>
      <c r="DE543" t="s">
        <v>3</v>
      </c>
      <c r="DF543" t="s">
        <v>3</v>
      </c>
      <c r="DG543" t="s">
        <v>3</v>
      </c>
      <c r="DH543" t="s">
        <v>3</v>
      </c>
      <c r="DI543" t="s">
        <v>3</v>
      </c>
      <c r="DJ543" t="s">
        <v>3</v>
      </c>
      <c r="DK543" t="s">
        <v>3</v>
      </c>
      <c r="DL543" t="s">
        <v>3</v>
      </c>
      <c r="DM543" t="s">
        <v>3</v>
      </c>
      <c r="DN543">
        <v>0</v>
      </c>
      <c r="DO543">
        <v>0</v>
      </c>
      <c r="DP543">
        <v>1</v>
      </c>
      <c r="DQ543">
        <v>1</v>
      </c>
      <c r="DU543">
        <v>1005</v>
      </c>
      <c r="DV543" t="s">
        <v>155</v>
      </c>
      <c r="DW543" t="s">
        <v>155</v>
      </c>
      <c r="DX543">
        <v>1</v>
      </c>
      <c r="DZ543" t="s">
        <v>3</v>
      </c>
      <c r="EA543" t="s">
        <v>3</v>
      </c>
      <c r="EB543" t="s">
        <v>3</v>
      </c>
      <c r="EC543" t="s">
        <v>3</v>
      </c>
      <c r="EE543">
        <v>29085443</v>
      </c>
      <c r="EF543">
        <v>8</v>
      </c>
      <c r="EG543" t="s">
        <v>144</v>
      </c>
      <c r="EH543">
        <v>0</v>
      </c>
      <c r="EI543" t="s">
        <v>3</v>
      </c>
      <c r="EJ543">
        <v>1</v>
      </c>
      <c r="EK543">
        <v>500001</v>
      </c>
      <c r="EL543" t="s">
        <v>145</v>
      </c>
      <c r="EM543" t="s">
        <v>146</v>
      </c>
      <c r="EO543" t="s">
        <v>3</v>
      </c>
      <c r="EQ543">
        <v>0</v>
      </c>
      <c r="ER543">
        <v>82.19</v>
      </c>
      <c r="ES543">
        <v>82.19</v>
      </c>
      <c r="ET543">
        <v>0</v>
      </c>
      <c r="EU543">
        <v>0</v>
      </c>
      <c r="EV543">
        <v>0</v>
      </c>
      <c r="EW543">
        <v>0</v>
      </c>
      <c r="EX543">
        <v>0</v>
      </c>
      <c r="FQ543">
        <v>0</v>
      </c>
      <c r="FR543">
        <f t="shared" si="426"/>
        <v>0</v>
      </c>
      <c r="FS543">
        <v>0</v>
      </c>
      <c r="FX543">
        <v>0</v>
      </c>
      <c r="FY543">
        <v>0</v>
      </c>
      <c r="GA543" t="s">
        <v>3</v>
      </c>
      <c r="GD543">
        <v>1</v>
      </c>
      <c r="GF543">
        <v>-100917442</v>
      </c>
      <c r="GG543">
        <v>2</v>
      </c>
      <c r="GH543">
        <v>1</v>
      </c>
      <c r="GI543">
        <v>2</v>
      </c>
      <c r="GJ543">
        <v>0</v>
      </c>
      <c r="GK543">
        <v>0</v>
      </c>
      <c r="GL543">
        <f t="shared" si="427"/>
        <v>0</v>
      </c>
      <c r="GM543">
        <f t="shared" si="428"/>
        <v>3895.92</v>
      </c>
      <c r="GN543">
        <f t="shared" si="429"/>
        <v>3895.92</v>
      </c>
      <c r="GO543">
        <f t="shared" si="430"/>
        <v>0</v>
      </c>
      <c r="GP543">
        <f t="shared" si="431"/>
        <v>0</v>
      </c>
      <c r="GR543">
        <v>0</v>
      </c>
      <c r="GS543">
        <v>3</v>
      </c>
      <c r="GT543">
        <v>0</v>
      </c>
      <c r="GU543" t="s">
        <v>3</v>
      </c>
      <c r="GV543">
        <f t="shared" si="432"/>
        <v>0</v>
      </c>
      <c r="GW543">
        <v>1</v>
      </c>
      <c r="GX543">
        <f t="shared" si="433"/>
        <v>0</v>
      </c>
      <c r="HA543">
        <v>0</v>
      </c>
      <c r="HB543">
        <v>0</v>
      </c>
      <c r="HC543">
        <f t="shared" si="434"/>
        <v>0</v>
      </c>
      <c r="HE543" t="s">
        <v>3</v>
      </c>
      <c r="HF543" t="s">
        <v>3</v>
      </c>
      <c r="HM543" t="s">
        <v>3</v>
      </c>
      <c r="IK543">
        <v>0</v>
      </c>
    </row>
    <row r="544" spans="1:245">
      <c r="A544">
        <v>18</v>
      </c>
      <c r="B544">
        <v>1</v>
      </c>
      <c r="C544">
        <v>580</v>
      </c>
      <c r="E544" t="s">
        <v>269</v>
      </c>
      <c r="F544" t="s">
        <v>205</v>
      </c>
      <c r="G544" t="s">
        <v>206</v>
      </c>
      <c r="H544" t="s">
        <v>155</v>
      </c>
      <c r="I544">
        <f>I542*J544</f>
        <v>7.548</v>
      </c>
      <c r="J544">
        <v>102</v>
      </c>
      <c r="K544">
        <v>102</v>
      </c>
      <c r="O544">
        <f t="shared" si="400"/>
        <v>0</v>
      </c>
      <c r="P544">
        <f t="shared" si="401"/>
        <v>0</v>
      </c>
      <c r="Q544">
        <f t="shared" si="402"/>
        <v>0</v>
      </c>
      <c r="R544">
        <f t="shared" si="403"/>
        <v>0</v>
      </c>
      <c r="S544">
        <f t="shared" si="404"/>
        <v>0</v>
      </c>
      <c r="T544">
        <f t="shared" si="405"/>
        <v>0</v>
      </c>
      <c r="U544">
        <f t="shared" si="406"/>
        <v>0</v>
      </c>
      <c r="V544">
        <f t="shared" si="407"/>
        <v>0</v>
      </c>
      <c r="W544">
        <f t="shared" si="408"/>
        <v>0</v>
      </c>
      <c r="X544">
        <f t="shared" si="409"/>
        <v>0</v>
      </c>
      <c r="Y544">
        <f t="shared" si="410"/>
        <v>0</v>
      </c>
      <c r="AA544">
        <v>35863109</v>
      </c>
      <c r="AB544">
        <f t="shared" si="411"/>
        <v>0</v>
      </c>
      <c r="AC544">
        <f t="shared" si="412"/>
        <v>0</v>
      </c>
      <c r="AD544">
        <f>ROUND((((ET544)-(EU544))+AE544),2)</f>
        <v>0</v>
      </c>
      <c r="AE544">
        <f>ROUND((EU544),2)</f>
        <v>0</v>
      </c>
      <c r="AF544">
        <f>ROUND((EV544),2)</f>
        <v>0</v>
      </c>
      <c r="AG544">
        <f t="shared" si="413"/>
        <v>0</v>
      </c>
      <c r="AH544">
        <f>(EW544)</f>
        <v>0</v>
      </c>
      <c r="AI544">
        <f>(EX544)</f>
        <v>0</v>
      </c>
      <c r="AJ544">
        <f t="shared" si="414"/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1</v>
      </c>
      <c r="AW544">
        <v>1</v>
      </c>
      <c r="AZ544">
        <v>1</v>
      </c>
      <c r="BA544">
        <v>1</v>
      </c>
      <c r="BB544">
        <v>1</v>
      </c>
      <c r="BC544">
        <v>1</v>
      </c>
      <c r="BD544" t="s">
        <v>3</v>
      </c>
      <c r="BE544" t="s">
        <v>3</v>
      </c>
      <c r="BF544" t="s">
        <v>3</v>
      </c>
      <c r="BG544" t="s">
        <v>3</v>
      </c>
      <c r="BH544">
        <v>3</v>
      </c>
      <c r="BI544">
        <v>2</v>
      </c>
      <c r="BJ544" t="s">
        <v>207</v>
      </c>
      <c r="BM544">
        <v>500002</v>
      </c>
      <c r="BN544">
        <v>0</v>
      </c>
      <c r="BO544" t="s">
        <v>3</v>
      </c>
      <c r="BP544">
        <v>0</v>
      </c>
      <c r="BQ544">
        <v>12</v>
      </c>
      <c r="BR544">
        <v>1</v>
      </c>
      <c r="BS544">
        <v>1</v>
      </c>
      <c r="BT544">
        <v>1</v>
      </c>
      <c r="BU544">
        <v>1</v>
      </c>
      <c r="BV544">
        <v>1</v>
      </c>
      <c r="BW544">
        <v>1</v>
      </c>
      <c r="BX544">
        <v>1</v>
      </c>
      <c r="BY544" t="s">
        <v>3</v>
      </c>
      <c r="BZ544">
        <v>0</v>
      </c>
      <c r="CA544">
        <v>0</v>
      </c>
      <c r="CB544" t="s">
        <v>3</v>
      </c>
      <c r="CE544">
        <v>0</v>
      </c>
      <c r="CF544">
        <v>0</v>
      </c>
      <c r="CG544">
        <v>0</v>
      </c>
      <c r="CM544">
        <v>0</v>
      </c>
      <c r="CN544" t="s">
        <v>3</v>
      </c>
      <c r="CO544">
        <v>0</v>
      </c>
      <c r="CP544">
        <f t="shared" si="415"/>
        <v>0</v>
      </c>
      <c r="CQ544">
        <f t="shared" si="416"/>
        <v>0</v>
      </c>
      <c r="CR544">
        <f t="shared" si="417"/>
        <v>0</v>
      </c>
      <c r="CS544">
        <f t="shared" si="418"/>
        <v>0</v>
      </c>
      <c r="CT544">
        <f t="shared" si="419"/>
        <v>0</v>
      </c>
      <c r="CU544">
        <f t="shared" si="420"/>
        <v>0</v>
      </c>
      <c r="CV544">
        <f t="shared" si="421"/>
        <v>0</v>
      </c>
      <c r="CW544">
        <f t="shared" si="422"/>
        <v>0</v>
      </c>
      <c r="CX544">
        <f t="shared" si="423"/>
        <v>0</v>
      </c>
      <c r="CY544">
        <f t="shared" si="424"/>
        <v>0</v>
      </c>
      <c r="CZ544">
        <f t="shared" si="425"/>
        <v>0</v>
      </c>
      <c r="DC544" t="s">
        <v>3</v>
      </c>
      <c r="DD544" t="s">
        <v>3</v>
      </c>
      <c r="DE544" t="s">
        <v>3</v>
      </c>
      <c r="DF544" t="s">
        <v>3</v>
      </c>
      <c r="DG544" t="s">
        <v>3</v>
      </c>
      <c r="DH544" t="s">
        <v>3</v>
      </c>
      <c r="DI544" t="s">
        <v>3</v>
      </c>
      <c r="DJ544" t="s">
        <v>3</v>
      </c>
      <c r="DK544" t="s">
        <v>3</v>
      </c>
      <c r="DL544" t="s">
        <v>3</v>
      </c>
      <c r="DM544" t="s">
        <v>3</v>
      </c>
      <c r="DN544">
        <v>0</v>
      </c>
      <c r="DO544">
        <v>0</v>
      </c>
      <c r="DP544">
        <v>1</v>
      </c>
      <c r="DQ544">
        <v>1</v>
      </c>
      <c r="DU544">
        <v>1005</v>
      </c>
      <c r="DV544" t="s">
        <v>155</v>
      </c>
      <c r="DW544" t="s">
        <v>155</v>
      </c>
      <c r="DX544">
        <v>1</v>
      </c>
      <c r="DZ544" t="s">
        <v>3</v>
      </c>
      <c r="EA544" t="s">
        <v>3</v>
      </c>
      <c r="EB544" t="s">
        <v>3</v>
      </c>
      <c r="EC544" t="s">
        <v>3</v>
      </c>
      <c r="EE544">
        <v>29085444</v>
      </c>
      <c r="EF544">
        <v>12</v>
      </c>
      <c r="EG544" t="s">
        <v>32</v>
      </c>
      <c r="EH544">
        <v>0</v>
      </c>
      <c r="EI544" t="s">
        <v>3</v>
      </c>
      <c r="EJ544">
        <v>2</v>
      </c>
      <c r="EK544">
        <v>500002</v>
      </c>
      <c r="EL544" t="s">
        <v>33</v>
      </c>
      <c r="EM544" t="s">
        <v>34</v>
      </c>
      <c r="EO544" t="s">
        <v>3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FQ544">
        <v>0</v>
      </c>
      <c r="FR544">
        <f t="shared" si="426"/>
        <v>0</v>
      </c>
      <c r="FS544">
        <v>0</v>
      </c>
      <c r="FX544">
        <v>0</v>
      </c>
      <c r="FY544">
        <v>0</v>
      </c>
      <c r="GA544" t="s">
        <v>3</v>
      </c>
      <c r="GD544">
        <v>1</v>
      </c>
      <c r="GF544">
        <v>722712840</v>
      </c>
      <c r="GG544">
        <v>2</v>
      </c>
      <c r="GH544">
        <v>1</v>
      </c>
      <c r="GI544">
        <v>-2</v>
      </c>
      <c r="GJ544">
        <v>0</v>
      </c>
      <c r="GK544">
        <v>0</v>
      </c>
      <c r="GL544">
        <f t="shared" si="427"/>
        <v>0</v>
      </c>
      <c r="GM544">
        <f t="shared" si="428"/>
        <v>0</v>
      </c>
      <c r="GN544">
        <f t="shared" si="429"/>
        <v>0</v>
      </c>
      <c r="GO544">
        <f t="shared" si="430"/>
        <v>0</v>
      </c>
      <c r="GP544">
        <f t="shared" si="431"/>
        <v>0</v>
      </c>
      <c r="GR544">
        <v>0</v>
      </c>
      <c r="GS544">
        <v>3</v>
      </c>
      <c r="GT544">
        <v>0</v>
      </c>
      <c r="GU544" t="s">
        <v>3</v>
      </c>
      <c r="GV544">
        <f t="shared" si="432"/>
        <v>0</v>
      </c>
      <c r="GW544">
        <v>1</v>
      </c>
      <c r="GX544">
        <f t="shared" si="433"/>
        <v>0</v>
      </c>
      <c r="HA544">
        <v>0</v>
      </c>
      <c r="HB544">
        <v>0</v>
      </c>
      <c r="HC544">
        <f t="shared" si="434"/>
        <v>0</v>
      </c>
      <c r="HE544" t="s">
        <v>3</v>
      </c>
      <c r="HF544" t="s">
        <v>3</v>
      </c>
      <c r="HM544" t="s">
        <v>3</v>
      </c>
      <c r="IK544">
        <v>0</v>
      </c>
    </row>
    <row r="545" spans="1:245">
      <c r="A545">
        <v>17</v>
      </c>
      <c r="B545">
        <v>1</v>
      </c>
      <c r="C545">
        <f>ROW(SmtRes!A593)</f>
        <v>593</v>
      </c>
      <c r="D545">
        <f>ROW(EtalonRes!A571)</f>
        <v>571</v>
      </c>
      <c r="E545" t="s">
        <v>212</v>
      </c>
      <c r="F545" t="s">
        <v>209</v>
      </c>
      <c r="G545" t="s">
        <v>210</v>
      </c>
      <c r="H545" t="s">
        <v>52</v>
      </c>
      <c r="I545">
        <f>ROUND(10/100,9)</f>
        <v>0.1</v>
      </c>
      <c r="J545">
        <v>0</v>
      </c>
      <c r="K545">
        <f>ROUND(10/100,9)</f>
        <v>0.1</v>
      </c>
      <c r="O545">
        <f t="shared" si="400"/>
        <v>614.32000000000005</v>
      </c>
      <c r="P545">
        <f t="shared" si="401"/>
        <v>374.04</v>
      </c>
      <c r="Q545">
        <f t="shared" si="402"/>
        <v>7.91</v>
      </c>
      <c r="R545">
        <f t="shared" si="403"/>
        <v>0</v>
      </c>
      <c r="S545">
        <f t="shared" si="404"/>
        <v>232.37</v>
      </c>
      <c r="T545">
        <f t="shared" si="405"/>
        <v>0</v>
      </c>
      <c r="U545">
        <f t="shared" si="406"/>
        <v>0.76590000000000003</v>
      </c>
      <c r="V545">
        <f t="shared" si="407"/>
        <v>0</v>
      </c>
      <c r="W545">
        <f t="shared" si="408"/>
        <v>0</v>
      </c>
      <c r="X545">
        <f t="shared" si="409"/>
        <v>218.43</v>
      </c>
      <c r="Y545">
        <f t="shared" si="410"/>
        <v>118.51</v>
      </c>
      <c r="AA545">
        <v>35863109</v>
      </c>
      <c r="AB545">
        <f t="shared" si="411"/>
        <v>1480.04</v>
      </c>
      <c r="AC545">
        <f t="shared" si="412"/>
        <v>1395.68</v>
      </c>
      <c r="AD545">
        <f>ROUND(((((ET545*1.25))-((EU545*1.25)))+AE545),2)</f>
        <v>14.05</v>
      </c>
      <c r="AE545">
        <f>ROUND(((EU545*1.25)),2)</f>
        <v>0</v>
      </c>
      <c r="AF545">
        <f>ROUND(((EV545*1.15)),2)</f>
        <v>70.31</v>
      </c>
      <c r="AG545">
        <f t="shared" si="413"/>
        <v>0</v>
      </c>
      <c r="AH545">
        <f>((EW545*1.15))</f>
        <v>7.6589999999999998</v>
      </c>
      <c r="AI545">
        <f>((EX545*1.25))</f>
        <v>0</v>
      </c>
      <c r="AJ545">
        <f t="shared" si="414"/>
        <v>0</v>
      </c>
      <c r="AK545">
        <v>1468.06</v>
      </c>
      <c r="AL545">
        <v>1395.68</v>
      </c>
      <c r="AM545">
        <v>11.24</v>
      </c>
      <c r="AN545">
        <v>0</v>
      </c>
      <c r="AO545">
        <v>61.14</v>
      </c>
      <c r="AP545">
        <v>0</v>
      </c>
      <c r="AQ545">
        <v>6.66</v>
      </c>
      <c r="AR545">
        <v>0</v>
      </c>
      <c r="AS545">
        <v>0</v>
      </c>
      <c r="AT545">
        <v>94</v>
      </c>
      <c r="AU545">
        <v>51</v>
      </c>
      <c r="AV545">
        <v>1</v>
      </c>
      <c r="AW545">
        <v>1</v>
      </c>
      <c r="AZ545">
        <v>1</v>
      </c>
      <c r="BA545">
        <v>33.049999999999997</v>
      </c>
      <c r="BB545">
        <v>5.63</v>
      </c>
      <c r="BC545">
        <v>2.68</v>
      </c>
      <c r="BD545" t="s">
        <v>3</v>
      </c>
      <c r="BE545" t="s">
        <v>3</v>
      </c>
      <c r="BF545" t="s">
        <v>3</v>
      </c>
      <c r="BG545" t="s">
        <v>3</v>
      </c>
      <c r="BH545">
        <v>0</v>
      </c>
      <c r="BI545">
        <v>1</v>
      </c>
      <c r="BJ545" t="s">
        <v>211</v>
      </c>
      <c r="BM545">
        <v>11001</v>
      </c>
      <c r="BN545">
        <v>0</v>
      </c>
      <c r="BO545" t="s">
        <v>209</v>
      </c>
      <c r="BP545">
        <v>1</v>
      </c>
      <c r="BQ545">
        <v>2</v>
      </c>
      <c r="BR545">
        <v>0</v>
      </c>
      <c r="BS545">
        <v>33.049999999999997</v>
      </c>
      <c r="BT545">
        <v>1</v>
      </c>
      <c r="BU545">
        <v>1</v>
      </c>
      <c r="BV545">
        <v>1</v>
      </c>
      <c r="BW545">
        <v>1</v>
      </c>
      <c r="BX545">
        <v>1</v>
      </c>
      <c r="BY545" t="s">
        <v>3</v>
      </c>
      <c r="BZ545">
        <v>123</v>
      </c>
      <c r="CA545">
        <v>75</v>
      </c>
      <c r="CB545" t="s">
        <v>3</v>
      </c>
      <c r="CE545">
        <v>0</v>
      </c>
      <c r="CF545">
        <v>0</v>
      </c>
      <c r="CG545">
        <v>0</v>
      </c>
      <c r="CM545">
        <v>0</v>
      </c>
      <c r="CN545" t="s">
        <v>3</v>
      </c>
      <c r="CO545">
        <v>0</v>
      </c>
      <c r="CP545">
        <f t="shared" si="415"/>
        <v>614.32000000000005</v>
      </c>
      <c r="CQ545">
        <f t="shared" si="416"/>
        <v>3740.4224000000004</v>
      </c>
      <c r="CR545">
        <f t="shared" si="417"/>
        <v>79.101500000000001</v>
      </c>
      <c r="CS545">
        <f t="shared" si="418"/>
        <v>0</v>
      </c>
      <c r="CT545">
        <f t="shared" si="419"/>
        <v>2323.7455</v>
      </c>
      <c r="CU545">
        <f t="shared" si="420"/>
        <v>0</v>
      </c>
      <c r="CV545">
        <f t="shared" si="421"/>
        <v>7.6589999999999998</v>
      </c>
      <c r="CW545">
        <f t="shared" si="422"/>
        <v>0</v>
      </c>
      <c r="CX545">
        <f t="shared" si="423"/>
        <v>0</v>
      </c>
      <c r="CY545">
        <f t="shared" si="424"/>
        <v>218.42779999999999</v>
      </c>
      <c r="CZ545">
        <f t="shared" si="425"/>
        <v>118.5087</v>
      </c>
      <c r="DC545" t="s">
        <v>3</v>
      </c>
      <c r="DD545" t="s">
        <v>3</v>
      </c>
      <c r="DE545" t="s">
        <v>133</v>
      </c>
      <c r="DF545" t="s">
        <v>133</v>
      </c>
      <c r="DG545" t="s">
        <v>134</v>
      </c>
      <c r="DH545" t="s">
        <v>3</v>
      </c>
      <c r="DI545" t="s">
        <v>134</v>
      </c>
      <c r="DJ545" t="s">
        <v>133</v>
      </c>
      <c r="DK545" t="s">
        <v>3</v>
      </c>
      <c r="DL545" t="s">
        <v>3</v>
      </c>
      <c r="DM545" t="s">
        <v>3</v>
      </c>
      <c r="DN545">
        <v>0</v>
      </c>
      <c r="DO545">
        <v>0</v>
      </c>
      <c r="DP545">
        <v>1</v>
      </c>
      <c r="DQ545">
        <v>1</v>
      </c>
      <c r="DU545">
        <v>1013</v>
      </c>
      <c r="DV545" t="s">
        <v>52</v>
      </c>
      <c r="DW545" t="s">
        <v>52</v>
      </c>
      <c r="DX545">
        <v>1</v>
      </c>
      <c r="DZ545" t="s">
        <v>3</v>
      </c>
      <c r="EA545" t="s">
        <v>3</v>
      </c>
      <c r="EB545" t="s">
        <v>3</v>
      </c>
      <c r="EC545" t="s">
        <v>3</v>
      </c>
      <c r="EE545">
        <v>29085511</v>
      </c>
      <c r="EF545">
        <v>2</v>
      </c>
      <c r="EG545" t="s">
        <v>135</v>
      </c>
      <c r="EH545">
        <v>0</v>
      </c>
      <c r="EI545" t="s">
        <v>3</v>
      </c>
      <c r="EJ545">
        <v>1</v>
      </c>
      <c r="EK545">
        <v>11001</v>
      </c>
      <c r="EL545" t="s">
        <v>23</v>
      </c>
      <c r="EM545" t="s">
        <v>188</v>
      </c>
      <c r="EO545" t="s">
        <v>3</v>
      </c>
      <c r="EQ545">
        <v>0</v>
      </c>
      <c r="ER545">
        <v>1468.06</v>
      </c>
      <c r="ES545">
        <v>1395.68</v>
      </c>
      <c r="ET545">
        <v>11.24</v>
      </c>
      <c r="EU545">
        <v>0</v>
      </c>
      <c r="EV545">
        <v>61.14</v>
      </c>
      <c r="EW545">
        <v>6.66</v>
      </c>
      <c r="EX545">
        <v>0</v>
      </c>
      <c r="EY545">
        <v>0</v>
      </c>
      <c r="FQ545">
        <v>0</v>
      </c>
      <c r="FR545">
        <f t="shared" si="426"/>
        <v>0</v>
      </c>
      <c r="FS545">
        <v>0</v>
      </c>
      <c r="FT545" t="s">
        <v>139</v>
      </c>
      <c r="FU545" t="s">
        <v>25</v>
      </c>
      <c r="FV545" t="s">
        <v>25</v>
      </c>
      <c r="FW545" t="s">
        <v>26</v>
      </c>
      <c r="FX545">
        <v>110.7</v>
      </c>
      <c r="FY545">
        <v>63.75</v>
      </c>
      <c r="GA545" t="s">
        <v>3</v>
      </c>
      <c r="GD545">
        <v>1</v>
      </c>
      <c r="GF545">
        <v>-1131838271</v>
      </c>
      <c r="GG545">
        <v>2</v>
      </c>
      <c r="GH545">
        <v>1</v>
      </c>
      <c r="GI545">
        <v>2</v>
      </c>
      <c r="GJ545">
        <v>0</v>
      </c>
      <c r="GK545">
        <v>0</v>
      </c>
      <c r="GL545">
        <f t="shared" si="427"/>
        <v>0</v>
      </c>
      <c r="GM545">
        <f t="shared" si="428"/>
        <v>951.26</v>
      </c>
      <c r="GN545">
        <f t="shared" si="429"/>
        <v>951.26</v>
      </c>
      <c r="GO545">
        <f t="shared" si="430"/>
        <v>0</v>
      </c>
      <c r="GP545">
        <f t="shared" si="431"/>
        <v>0</v>
      </c>
      <c r="GR545">
        <v>0</v>
      </c>
      <c r="GS545">
        <v>3</v>
      </c>
      <c r="GT545">
        <v>0</v>
      </c>
      <c r="GU545" t="s">
        <v>3</v>
      </c>
      <c r="GV545">
        <f t="shared" si="432"/>
        <v>0</v>
      </c>
      <c r="GW545">
        <v>1</v>
      </c>
      <c r="GX545">
        <f t="shared" si="433"/>
        <v>0</v>
      </c>
      <c r="HA545">
        <v>0</v>
      </c>
      <c r="HB545">
        <v>0</v>
      </c>
      <c r="HC545">
        <f t="shared" si="434"/>
        <v>0</v>
      </c>
      <c r="HE545" t="s">
        <v>3</v>
      </c>
      <c r="HF545" t="s">
        <v>3</v>
      </c>
      <c r="HM545" t="s">
        <v>3</v>
      </c>
      <c r="IK545">
        <v>0</v>
      </c>
    </row>
    <row r="546" spans="1:245">
      <c r="A546">
        <v>17</v>
      </c>
      <c r="B546">
        <v>1</v>
      </c>
      <c r="C546">
        <f>ROW(SmtRes!A612)</f>
        <v>612</v>
      </c>
      <c r="D546">
        <f>ROW(EtalonRes!A590)</f>
        <v>590</v>
      </c>
      <c r="E546" t="s">
        <v>270</v>
      </c>
      <c r="F546" t="s">
        <v>213</v>
      </c>
      <c r="G546" t="s">
        <v>214</v>
      </c>
      <c r="H546" t="s">
        <v>215</v>
      </c>
      <c r="I546">
        <f>ROUND(27.6/100,9)</f>
        <v>0.27600000000000002</v>
      </c>
      <c r="J546">
        <v>0</v>
      </c>
      <c r="K546">
        <f>ROUND(27.6/100,9)</f>
        <v>0.27600000000000002</v>
      </c>
      <c r="O546">
        <f t="shared" si="400"/>
        <v>20514.490000000002</v>
      </c>
      <c r="P546">
        <f t="shared" si="401"/>
        <v>12001</v>
      </c>
      <c r="Q546">
        <f t="shared" si="402"/>
        <v>45.63</v>
      </c>
      <c r="R546">
        <f t="shared" si="403"/>
        <v>0</v>
      </c>
      <c r="S546">
        <f t="shared" si="404"/>
        <v>8467.86</v>
      </c>
      <c r="T546">
        <f t="shared" si="405"/>
        <v>0</v>
      </c>
      <c r="U546">
        <f t="shared" si="406"/>
        <v>28.2486</v>
      </c>
      <c r="V546">
        <f t="shared" si="407"/>
        <v>0</v>
      </c>
      <c r="W546">
        <f t="shared" si="408"/>
        <v>0</v>
      </c>
      <c r="X546">
        <f t="shared" si="409"/>
        <v>7621.07</v>
      </c>
      <c r="Y546">
        <f t="shared" si="410"/>
        <v>3641.18</v>
      </c>
      <c r="AA546">
        <v>35863109</v>
      </c>
      <c r="AB546">
        <f t="shared" si="411"/>
        <v>8403.0499999999993</v>
      </c>
      <c r="AC546">
        <f t="shared" si="412"/>
        <v>7445.53</v>
      </c>
      <c r="AD546">
        <f>ROUND(((((ET546*1.25))-((EU546*1.25)))+AE546),2)</f>
        <v>29.21</v>
      </c>
      <c r="AE546">
        <f>ROUND(((EU546*1.25)),2)</f>
        <v>0</v>
      </c>
      <c r="AF546">
        <f>ROUND(((EV546*1.15)),2)</f>
        <v>928.31</v>
      </c>
      <c r="AG546">
        <f t="shared" si="413"/>
        <v>0</v>
      </c>
      <c r="AH546">
        <f>((EW546*1.15))</f>
        <v>102.35</v>
      </c>
      <c r="AI546">
        <f>((EX546*1.25))</f>
        <v>0</v>
      </c>
      <c r="AJ546">
        <f t="shared" si="414"/>
        <v>0</v>
      </c>
      <c r="AK546">
        <v>8276.1299999999992</v>
      </c>
      <c r="AL546">
        <v>7445.53</v>
      </c>
      <c r="AM546">
        <v>23.37</v>
      </c>
      <c r="AN546">
        <v>0</v>
      </c>
      <c r="AO546">
        <v>807.23</v>
      </c>
      <c r="AP546">
        <v>0</v>
      </c>
      <c r="AQ546">
        <v>89</v>
      </c>
      <c r="AR546">
        <v>0</v>
      </c>
      <c r="AS546">
        <v>0</v>
      </c>
      <c r="AT546">
        <v>90</v>
      </c>
      <c r="AU546">
        <v>43</v>
      </c>
      <c r="AV546">
        <v>1</v>
      </c>
      <c r="AW546">
        <v>1</v>
      </c>
      <c r="AZ546">
        <v>1</v>
      </c>
      <c r="BA546">
        <v>33.049999999999997</v>
      </c>
      <c r="BB546">
        <v>5.66</v>
      </c>
      <c r="BC546">
        <v>5.84</v>
      </c>
      <c r="BD546" t="s">
        <v>3</v>
      </c>
      <c r="BE546" t="s">
        <v>3</v>
      </c>
      <c r="BF546" t="s">
        <v>3</v>
      </c>
      <c r="BG546" t="s">
        <v>3</v>
      </c>
      <c r="BH546">
        <v>0</v>
      </c>
      <c r="BI546">
        <v>1</v>
      </c>
      <c r="BJ546" t="s">
        <v>216</v>
      </c>
      <c r="BM546">
        <v>10001</v>
      </c>
      <c r="BN546">
        <v>0</v>
      </c>
      <c r="BO546" t="s">
        <v>213</v>
      </c>
      <c r="BP546">
        <v>1</v>
      </c>
      <c r="BQ546">
        <v>2</v>
      </c>
      <c r="BR546">
        <v>0</v>
      </c>
      <c r="BS546">
        <v>33.049999999999997</v>
      </c>
      <c r="BT546">
        <v>1</v>
      </c>
      <c r="BU546">
        <v>1</v>
      </c>
      <c r="BV546">
        <v>1</v>
      </c>
      <c r="BW546">
        <v>1</v>
      </c>
      <c r="BX546">
        <v>1</v>
      </c>
      <c r="BY546" t="s">
        <v>3</v>
      </c>
      <c r="BZ546">
        <v>118</v>
      </c>
      <c r="CA546">
        <v>63</v>
      </c>
      <c r="CB546" t="s">
        <v>3</v>
      </c>
      <c r="CE546">
        <v>0</v>
      </c>
      <c r="CF546">
        <v>0</v>
      </c>
      <c r="CG546">
        <v>0</v>
      </c>
      <c r="CM546">
        <v>0</v>
      </c>
      <c r="CN546" t="s">
        <v>3</v>
      </c>
      <c r="CO546">
        <v>0</v>
      </c>
      <c r="CP546">
        <f t="shared" si="415"/>
        <v>20514.489999999998</v>
      </c>
      <c r="CQ546">
        <f t="shared" si="416"/>
        <v>43481.895199999999</v>
      </c>
      <c r="CR546">
        <f t="shared" si="417"/>
        <v>165.32860000000002</v>
      </c>
      <c r="CS546">
        <f t="shared" si="418"/>
        <v>0</v>
      </c>
      <c r="CT546">
        <f t="shared" si="419"/>
        <v>30680.645499999995</v>
      </c>
      <c r="CU546">
        <f t="shared" si="420"/>
        <v>0</v>
      </c>
      <c r="CV546">
        <f t="shared" si="421"/>
        <v>102.35</v>
      </c>
      <c r="CW546">
        <f t="shared" si="422"/>
        <v>0</v>
      </c>
      <c r="CX546">
        <f t="shared" si="423"/>
        <v>0</v>
      </c>
      <c r="CY546">
        <f t="shared" si="424"/>
        <v>7621.0740000000005</v>
      </c>
      <c r="CZ546">
        <f t="shared" si="425"/>
        <v>3641.1798000000003</v>
      </c>
      <c r="DC546" t="s">
        <v>3</v>
      </c>
      <c r="DD546" t="s">
        <v>3</v>
      </c>
      <c r="DE546" t="s">
        <v>133</v>
      </c>
      <c r="DF546" t="s">
        <v>133</v>
      </c>
      <c r="DG546" t="s">
        <v>134</v>
      </c>
      <c r="DH546" t="s">
        <v>3</v>
      </c>
      <c r="DI546" t="s">
        <v>134</v>
      </c>
      <c r="DJ546" t="s">
        <v>133</v>
      </c>
      <c r="DK546" t="s">
        <v>3</v>
      </c>
      <c r="DL546" t="s">
        <v>3</v>
      </c>
      <c r="DM546" t="s">
        <v>3</v>
      </c>
      <c r="DN546">
        <v>0</v>
      </c>
      <c r="DO546">
        <v>0</v>
      </c>
      <c r="DP546">
        <v>1</v>
      </c>
      <c r="DQ546">
        <v>1</v>
      </c>
      <c r="DU546">
        <v>1005</v>
      </c>
      <c r="DV546" t="s">
        <v>215</v>
      </c>
      <c r="DW546" t="s">
        <v>215</v>
      </c>
      <c r="DX546">
        <v>100</v>
      </c>
      <c r="DZ546" t="s">
        <v>3</v>
      </c>
      <c r="EA546" t="s">
        <v>3</v>
      </c>
      <c r="EB546" t="s">
        <v>3</v>
      </c>
      <c r="EC546" t="s">
        <v>3</v>
      </c>
      <c r="EE546">
        <v>29085510</v>
      </c>
      <c r="EF546">
        <v>2</v>
      </c>
      <c r="EG546" t="s">
        <v>135</v>
      </c>
      <c r="EH546">
        <v>0</v>
      </c>
      <c r="EI546" t="s">
        <v>3</v>
      </c>
      <c r="EJ546">
        <v>1</v>
      </c>
      <c r="EK546">
        <v>10001</v>
      </c>
      <c r="EL546" t="s">
        <v>136</v>
      </c>
      <c r="EM546" t="s">
        <v>137</v>
      </c>
      <c r="EO546" t="s">
        <v>3</v>
      </c>
      <c r="EQ546">
        <v>0</v>
      </c>
      <c r="ER546">
        <v>8276.1299999999992</v>
      </c>
      <c r="ES546">
        <v>7445.53</v>
      </c>
      <c r="ET546">
        <v>23.37</v>
      </c>
      <c r="EU546">
        <v>0</v>
      </c>
      <c r="EV546">
        <v>807.23</v>
      </c>
      <c r="EW546">
        <v>89</v>
      </c>
      <c r="EX546">
        <v>0</v>
      </c>
      <c r="EY546">
        <v>0</v>
      </c>
      <c r="FQ546">
        <v>0</v>
      </c>
      <c r="FR546">
        <f t="shared" si="426"/>
        <v>0</v>
      </c>
      <c r="FS546">
        <v>0</v>
      </c>
      <c r="FT546" t="s">
        <v>139</v>
      </c>
      <c r="FU546" t="s">
        <v>25</v>
      </c>
      <c r="FV546" t="s">
        <v>25</v>
      </c>
      <c r="FW546" t="s">
        <v>26</v>
      </c>
      <c r="FX546">
        <v>106.2</v>
      </c>
      <c r="FY546">
        <v>53.55</v>
      </c>
      <c r="GA546" t="s">
        <v>3</v>
      </c>
      <c r="GD546">
        <v>1</v>
      </c>
      <c r="GF546">
        <v>-978692579</v>
      </c>
      <c r="GG546">
        <v>2</v>
      </c>
      <c r="GH546">
        <v>1</v>
      </c>
      <c r="GI546">
        <v>2</v>
      </c>
      <c r="GJ546">
        <v>0</v>
      </c>
      <c r="GK546">
        <v>0</v>
      </c>
      <c r="GL546">
        <f t="shared" si="427"/>
        <v>0</v>
      </c>
      <c r="GM546">
        <f t="shared" si="428"/>
        <v>31776.74</v>
      </c>
      <c r="GN546">
        <f t="shared" si="429"/>
        <v>31776.74</v>
      </c>
      <c r="GO546">
        <f t="shared" si="430"/>
        <v>0</v>
      </c>
      <c r="GP546">
        <f t="shared" si="431"/>
        <v>0</v>
      </c>
      <c r="GR546">
        <v>0</v>
      </c>
      <c r="GS546">
        <v>3</v>
      </c>
      <c r="GT546">
        <v>0</v>
      </c>
      <c r="GU546" t="s">
        <v>3</v>
      </c>
      <c r="GV546">
        <f t="shared" si="432"/>
        <v>0</v>
      </c>
      <c r="GW546">
        <v>1</v>
      </c>
      <c r="GX546">
        <f t="shared" si="433"/>
        <v>0</v>
      </c>
      <c r="HA546">
        <v>0</v>
      </c>
      <c r="HB546">
        <v>0</v>
      </c>
      <c r="HC546">
        <f t="shared" si="434"/>
        <v>0</v>
      </c>
      <c r="HE546" t="s">
        <v>3</v>
      </c>
      <c r="HF546" t="s">
        <v>3</v>
      </c>
      <c r="HM546" t="s">
        <v>3</v>
      </c>
      <c r="IK546">
        <v>0</v>
      </c>
    </row>
    <row r="547" spans="1:245">
      <c r="A547">
        <v>17</v>
      </c>
      <c r="B547">
        <v>1</v>
      </c>
      <c r="C547">
        <f>ROW(SmtRes!A619)</f>
        <v>619</v>
      </c>
      <c r="D547">
        <f>ROW(EtalonRes!A597)</f>
        <v>597</v>
      </c>
      <c r="E547" t="s">
        <v>222</v>
      </c>
      <c r="F547" t="s">
        <v>218</v>
      </c>
      <c r="G547" t="s">
        <v>219</v>
      </c>
      <c r="H547" t="s">
        <v>220</v>
      </c>
      <c r="I547">
        <f>ROUND(27.6/100,9)</f>
        <v>0.27600000000000002</v>
      </c>
      <c r="J547">
        <v>0</v>
      </c>
      <c r="K547">
        <f>ROUND(27.6/100,9)</f>
        <v>0.27600000000000002</v>
      </c>
      <c r="O547">
        <f t="shared" si="400"/>
        <v>7648.17</v>
      </c>
      <c r="P547">
        <f t="shared" si="401"/>
        <v>2191.87</v>
      </c>
      <c r="Q547">
        <f t="shared" si="402"/>
        <v>4.84</v>
      </c>
      <c r="R547">
        <f t="shared" si="403"/>
        <v>1.64</v>
      </c>
      <c r="S547">
        <f t="shared" si="404"/>
        <v>5451.46</v>
      </c>
      <c r="T547">
        <f t="shared" si="405"/>
        <v>0</v>
      </c>
      <c r="U547">
        <f t="shared" si="406"/>
        <v>17.755355999999999</v>
      </c>
      <c r="V547">
        <f t="shared" si="407"/>
        <v>3.4500000000000004E-3</v>
      </c>
      <c r="W547">
        <f t="shared" si="408"/>
        <v>0</v>
      </c>
      <c r="X547">
        <f t="shared" si="409"/>
        <v>4362.4799999999996</v>
      </c>
      <c r="Y547">
        <f t="shared" si="410"/>
        <v>2017.65</v>
      </c>
      <c r="AA547">
        <v>35863109</v>
      </c>
      <c r="AB547">
        <f t="shared" si="411"/>
        <v>7162.38</v>
      </c>
      <c r="AC547">
        <f t="shared" si="412"/>
        <v>6563.27</v>
      </c>
      <c r="AD547">
        <f>ROUND(((((ET547*1.25))-((EU547*1.25)))+AE547),2)</f>
        <v>1.48</v>
      </c>
      <c r="AE547">
        <f>ROUND(((EU547*1.25)),2)</f>
        <v>0.18</v>
      </c>
      <c r="AF547">
        <f>ROUND(((EV547*1.15)),2)</f>
        <v>597.63</v>
      </c>
      <c r="AG547">
        <f t="shared" si="413"/>
        <v>0</v>
      </c>
      <c r="AH547">
        <f>((EW547*1.15))</f>
        <v>64.330999999999989</v>
      </c>
      <c r="AI547">
        <f>((EX547*1.25))</f>
        <v>1.2500000000000001E-2</v>
      </c>
      <c r="AJ547">
        <f t="shared" si="414"/>
        <v>0</v>
      </c>
      <c r="AK547">
        <v>7084.13</v>
      </c>
      <c r="AL547">
        <v>6563.27</v>
      </c>
      <c r="AM547">
        <v>1.18</v>
      </c>
      <c r="AN547">
        <v>0.14000000000000001</v>
      </c>
      <c r="AO547">
        <v>519.67999999999995</v>
      </c>
      <c r="AP547">
        <v>0</v>
      </c>
      <c r="AQ547">
        <v>55.94</v>
      </c>
      <c r="AR547">
        <v>0.01</v>
      </c>
      <c r="AS547">
        <v>0</v>
      </c>
      <c r="AT547">
        <v>80</v>
      </c>
      <c r="AU547">
        <v>37</v>
      </c>
      <c r="AV547">
        <v>1</v>
      </c>
      <c r="AW547">
        <v>1</v>
      </c>
      <c r="AZ547">
        <v>1</v>
      </c>
      <c r="BA547">
        <v>33.049999999999997</v>
      </c>
      <c r="BB547">
        <v>11.86</v>
      </c>
      <c r="BC547">
        <v>1.21</v>
      </c>
      <c r="BD547" t="s">
        <v>3</v>
      </c>
      <c r="BE547" t="s">
        <v>3</v>
      </c>
      <c r="BF547" t="s">
        <v>3</v>
      </c>
      <c r="BG547" t="s">
        <v>3</v>
      </c>
      <c r="BH547">
        <v>0</v>
      </c>
      <c r="BI547">
        <v>1</v>
      </c>
      <c r="BJ547" t="s">
        <v>221</v>
      </c>
      <c r="BM547">
        <v>15001</v>
      </c>
      <c r="BN547">
        <v>0</v>
      </c>
      <c r="BO547" t="s">
        <v>218</v>
      </c>
      <c r="BP547">
        <v>1</v>
      </c>
      <c r="BQ547">
        <v>2</v>
      </c>
      <c r="BR547">
        <v>0</v>
      </c>
      <c r="BS547">
        <v>33.049999999999997</v>
      </c>
      <c r="BT547">
        <v>1</v>
      </c>
      <c r="BU547">
        <v>1</v>
      </c>
      <c r="BV547">
        <v>1</v>
      </c>
      <c r="BW547">
        <v>1</v>
      </c>
      <c r="BX547">
        <v>1</v>
      </c>
      <c r="BY547" t="s">
        <v>3</v>
      </c>
      <c r="BZ547">
        <v>105</v>
      </c>
      <c r="CA547">
        <v>55</v>
      </c>
      <c r="CB547" t="s">
        <v>3</v>
      </c>
      <c r="CE547">
        <v>0</v>
      </c>
      <c r="CF547">
        <v>0</v>
      </c>
      <c r="CG547">
        <v>0</v>
      </c>
      <c r="CM547">
        <v>0</v>
      </c>
      <c r="CN547" t="s">
        <v>3</v>
      </c>
      <c r="CO547">
        <v>0</v>
      </c>
      <c r="CP547">
        <f t="shared" si="415"/>
        <v>7648.17</v>
      </c>
      <c r="CQ547">
        <f t="shared" si="416"/>
        <v>7941.5567000000001</v>
      </c>
      <c r="CR547">
        <f t="shared" si="417"/>
        <v>17.552799999999998</v>
      </c>
      <c r="CS547">
        <f t="shared" si="418"/>
        <v>5.948999999999999</v>
      </c>
      <c r="CT547">
        <f t="shared" si="419"/>
        <v>19751.671499999997</v>
      </c>
      <c r="CU547">
        <f t="shared" si="420"/>
        <v>0</v>
      </c>
      <c r="CV547">
        <f t="shared" si="421"/>
        <v>64.330999999999989</v>
      </c>
      <c r="CW547">
        <f t="shared" si="422"/>
        <v>1.2500000000000001E-2</v>
      </c>
      <c r="CX547">
        <f t="shared" si="423"/>
        <v>0</v>
      </c>
      <c r="CY547">
        <f t="shared" si="424"/>
        <v>4362.4799999999996</v>
      </c>
      <c r="CZ547">
        <f t="shared" si="425"/>
        <v>2017.6470000000002</v>
      </c>
      <c r="DC547" t="s">
        <v>3</v>
      </c>
      <c r="DD547" t="s">
        <v>3</v>
      </c>
      <c r="DE547" t="s">
        <v>133</v>
      </c>
      <c r="DF547" t="s">
        <v>133</v>
      </c>
      <c r="DG547" t="s">
        <v>134</v>
      </c>
      <c r="DH547" t="s">
        <v>3</v>
      </c>
      <c r="DI547" t="s">
        <v>134</v>
      </c>
      <c r="DJ547" t="s">
        <v>133</v>
      </c>
      <c r="DK547" t="s">
        <v>3</v>
      </c>
      <c r="DL547" t="s">
        <v>3</v>
      </c>
      <c r="DM547" t="s">
        <v>3</v>
      </c>
      <c r="DN547">
        <v>0</v>
      </c>
      <c r="DO547">
        <v>0</v>
      </c>
      <c r="DP547">
        <v>1</v>
      </c>
      <c r="DQ547">
        <v>1</v>
      </c>
      <c r="DU547">
        <v>1013</v>
      </c>
      <c r="DV547" t="s">
        <v>220</v>
      </c>
      <c r="DW547" t="s">
        <v>220</v>
      </c>
      <c r="DX547">
        <v>1</v>
      </c>
      <c r="DZ547" t="s">
        <v>3</v>
      </c>
      <c r="EA547" t="s">
        <v>3</v>
      </c>
      <c r="EB547" t="s">
        <v>3</v>
      </c>
      <c r="EC547" t="s">
        <v>3</v>
      </c>
      <c r="EE547">
        <v>29085536</v>
      </c>
      <c r="EF547">
        <v>2</v>
      </c>
      <c r="EG547" t="s">
        <v>135</v>
      </c>
      <c r="EH547">
        <v>0</v>
      </c>
      <c r="EI547" t="s">
        <v>3</v>
      </c>
      <c r="EJ547">
        <v>1</v>
      </c>
      <c r="EK547">
        <v>15001</v>
      </c>
      <c r="EL547" t="s">
        <v>151</v>
      </c>
      <c r="EM547" t="s">
        <v>152</v>
      </c>
      <c r="EO547" t="s">
        <v>3</v>
      </c>
      <c r="EQ547">
        <v>0</v>
      </c>
      <c r="ER547">
        <v>7084.13</v>
      </c>
      <c r="ES547">
        <v>6563.27</v>
      </c>
      <c r="ET547">
        <v>1.18</v>
      </c>
      <c r="EU547">
        <v>0.14000000000000001</v>
      </c>
      <c r="EV547">
        <v>519.67999999999995</v>
      </c>
      <c r="EW547">
        <v>55.94</v>
      </c>
      <c r="EX547">
        <v>0.01</v>
      </c>
      <c r="EY547">
        <v>0</v>
      </c>
      <c r="FQ547">
        <v>0</v>
      </c>
      <c r="FR547">
        <f t="shared" si="426"/>
        <v>0</v>
      </c>
      <c r="FS547">
        <v>0</v>
      </c>
      <c r="FT547" t="s">
        <v>139</v>
      </c>
      <c r="FU547" t="s">
        <v>25</v>
      </c>
      <c r="FV547" t="s">
        <v>25</v>
      </c>
      <c r="FW547" t="s">
        <v>26</v>
      </c>
      <c r="FX547">
        <v>94.5</v>
      </c>
      <c r="FY547">
        <v>46.75</v>
      </c>
      <c r="GA547" t="s">
        <v>3</v>
      </c>
      <c r="GD547">
        <v>1</v>
      </c>
      <c r="GF547">
        <v>797186164</v>
      </c>
      <c r="GG547">
        <v>2</v>
      </c>
      <c r="GH547">
        <v>1</v>
      </c>
      <c r="GI547">
        <v>2</v>
      </c>
      <c r="GJ547">
        <v>0</v>
      </c>
      <c r="GK547">
        <v>0</v>
      </c>
      <c r="GL547">
        <f t="shared" si="427"/>
        <v>0</v>
      </c>
      <c r="GM547">
        <f t="shared" si="428"/>
        <v>14028.3</v>
      </c>
      <c r="GN547">
        <f t="shared" si="429"/>
        <v>14028.3</v>
      </c>
      <c r="GO547">
        <f t="shared" si="430"/>
        <v>0</v>
      </c>
      <c r="GP547">
        <f t="shared" si="431"/>
        <v>0</v>
      </c>
      <c r="GR547">
        <v>0</v>
      </c>
      <c r="GS547">
        <v>3</v>
      </c>
      <c r="GT547">
        <v>0</v>
      </c>
      <c r="GU547" t="s">
        <v>3</v>
      </c>
      <c r="GV547">
        <f t="shared" si="432"/>
        <v>0</v>
      </c>
      <c r="GW547">
        <v>1</v>
      </c>
      <c r="GX547">
        <f t="shared" si="433"/>
        <v>0</v>
      </c>
      <c r="HA547">
        <v>0</v>
      </c>
      <c r="HB547">
        <v>0</v>
      </c>
      <c r="HC547">
        <f t="shared" si="434"/>
        <v>0</v>
      </c>
      <c r="HE547" t="s">
        <v>3</v>
      </c>
      <c r="HF547" t="s">
        <v>3</v>
      </c>
      <c r="HM547" t="s">
        <v>3</v>
      </c>
      <c r="IK547">
        <v>0</v>
      </c>
    </row>
    <row r="548" spans="1:245">
      <c r="A548">
        <v>17</v>
      </c>
      <c r="B548">
        <v>1</v>
      </c>
      <c r="C548">
        <f>ROW(SmtRes!A631)</f>
        <v>631</v>
      </c>
      <c r="D548">
        <f>ROW(EtalonRes!A606)</f>
        <v>606</v>
      </c>
      <c r="E548" t="s">
        <v>243</v>
      </c>
      <c r="F548" t="s">
        <v>223</v>
      </c>
      <c r="G548" t="s">
        <v>224</v>
      </c>
      <c r="H548" t="s">
        <v>58</v>
      </c>
      <c r="I548">
        <f>ROUND(3/100,9)</f>
        <v>0.03</v>
      </c>
      <c r="J548">
        <v>0</v>
      </c>
      <c r="K548">
        <f>ROUND(3/100,9)</f>
        <v>0.03</v>
      </c>
      <c r="O548">
        <f t="shared" si="400"/>
        <v>314.92</v>
      </c>
      <c r="P548">
        <f t="shared" si="401"/>
        <v>13.57</v>
      </c>
      <c r="Q548">
        <f t="shared" si="402"/>
        <v>1.56</v>
      </c>
      <c r="R548">
        <f t="shared" si="403"/>
        <v>0.41</v>
      </c>
      <c r="S548">
        <f t="shared" si="404"/>
        <v>299.79000000000002</v>
      </c>
      <c r="T548">
        <f t="shared" si="405"/>
        <v>0</v>
      </c>
      <c r="U548">
        <f t="shared" si="406"/>
        <v>0.91439999999999999</v>
      </c>
      <c r="V548">
        <f t="shared" si="407"/>
        <v>8.9999999999999998E-4</v>
      </c>
      <c r="W548">
        <f t="shared" si="408"/>
        <v>0</v>
      </c>
      <c r="X548">
        <f t="shared" si="409"/>
        <v>243.16</v>
      </c>
      <c r="Y548">
        <f t="shared" si="410"/>
        <v>156.1</v>
      </c>
      <c r="AA548">
        <v>35863109</v>
      </c>
      <c r="AB548">
        <f t="shared" si="411"/>
        <v>371.42</v>
      </c>
      <c r="AC548">
        <f t="shared" si="412"/>
        <v>63.28</v>
      </c>
      <c r="AD548">
        <f t="shared" ref="AD548:AD554" si="437">ROUND((((ET548)-(EU548))+AE548),2)</f>
        <v>5.78</v>
      </c>
      <c r="AE548">
        <f t="shared" ref="AE548:AF554" si="438">ROUND((EU548),2)</f>
        <v>0.41</v>
      </c>
      <c r="AF548">
        <f t="shared" si="438"/>
        <v>302.36</v>
      </c>
      <c r="AG548">
        <f t="shared" si="413"/>
        <v>0</v>
      </c>
      <c r="AH548">
        <f t="shared" ref="AH548:AI554" si="439">(EW548)</f>
        <v>30.48</v>
      </c>
      <c r="AI548">
        <f t="shared" si="439"/>
        <v>0.03</v>
      </c>
      <c r="AJ548">
        <f t="shared" si="414"/>
        <v>0</v>
      </c>
      <c r="AK548">
        <v>371.42</v>
      </c>
      <c r="AL548">
        <v>63.28</v>
      </c>
      <c r="AM548">
        <v>5.78</v>
      </c>
      <c r="AN548">
        <v>0.41</v>
      </c>
      <c r="AO548">
        <v>302.36</v>
      </c>
      <c r="AP548">
        <v>0</v>
      </c>
      <c r="AQ548">
        <v>30.48</v>
      </c>
      <c r="AR548">
        <v>0.03</v>
      </c>
      <c r="AS548">
        <v>0</v>
      </c>
      <c r="AT548">
        <v>81</v>
      </c>
      <c r="AU548">
        <v>52</v>
      </c>
      <c r="AV548">
        <v>1</v>
      </c>
      <c r="AW548">
        <v>1</v>
      </c>
      <c r="AZ548">
        <v>1</v>
      </c>
      <c r="BA548">
        <v>33.049999999999997</v>
      </c>
      <c r="BB548">
        <v>9.01</v>
      </c>
      <c r="BC548">
        <v>7.15</v>
      </c>
      <c r="BD548" t="s">
        <v>3</v>
      </c>
      <c r="BE548" t="s">
        <v>3</v>
      </c>
      <c r="BF548" t="s">
        <v>3</v>
      </c>
      <c r="BG548" t="s">
        <v>3</v>
      </c>
      <c r="BH548">
        <v>0</v>
      </c>
      <c r="BI548">
        <v>2</v>
      </c>
      <c r="BJ548" t="s">
        <v>225</v>
      </c>
      <c r="BM548">
        <v>108001</v>
      </c>
      <c r="BN548">
        <v>0</v>
      </c>
      <c r="BO548" t="s">
        <v>223</v>
      </c>
      <c r="BP548">
        <v>1</v>
      </c>
      <c r="BQ548">
        <v>3</v>
      </c>
      <c r="BR548">
        <v>0</v>
      </c>
      <c r="BS548">
        <v>33.049999999999997</v>
      </c>
      <c r="BT548">
        <v>1</v>
      </c>
      <c r="BU548">
        <v>1</v>
      </c>
      <c r="BV548">
        <v>1</v>
      </c>
      <c r="BW548">
        <v>1</v>
      </c>
      <c r="BX548">
        <v>1</v>
      </c>
      <c r="BY548" t="s">
        <v>3</v>
      </c>
      <c r="BZ548">
        <v>95</v>
      </c>
      <c r="CA548">
        <v>65</v>
      </c>
      <c r="CB548" t="s">
        <v>3</v>
      </c>
      <c r="CE548">
        <v>0</v>
      </c>
      <c r="CF548">
        <v>0</v>
      </c>
      <c r="CG548">
        <v>0</v>
      </c>
      <c r="CM548">
        <v>0</v>
      </c>
      <c r="CN548" t="s">
        <v>3</v>
      </c>
      <c r="CO548">
        <v>0</v>
      </c>
      <c r="CP548">
        <f t="shared" si="415"/>
        <v>314.92</v>
      </c>
      <c r="CQ548">
        <f t="shared" si="416"/>
        <v>452.45200000000006</v>
      </c>
      <c r="CR548">
        <f t="shared" si="417"/>
        <v>52.077800000000003</v>
      </c>
      <c r="CS548">
        <f t="shared" si="418"/>
        <v>13.550499999999998</v>
      </c>
      <c r="CT548">
        <f t="shared" si="419"/>
        <v>9992.9979999999996</v>
      </c>
      <c r="CU548">
        <f t="shared" si="420"/>
        <v>0</v>
      </c>
      <c r="CV548">
        <f t="shared" si="421"/>
        <v>30.48</v>
      </c>
      <c r="CW548">
        <f t="shared" si="422"/>
        <v>0.03</v>
      </c>
      <c r="CX548">
        <f t="shared" si="423"/>
        <v>0</v>
      </c>
      <c r="CY548">
        <f t="shared" si="424"/>
        <v>243.16200000000003</v>
      </c>
      <c r="CZ548">
        <f t="shared" si="425"/>
        <v>156.10400000000001</v>
      </c>
      <c r="DC548" t="s">
        <v>3</v>
      </c>
      <c r="DD548" t="s">
        <v>3</v>
      </c>
      <c r="DE548" t="s">
        <v>3</v>
      </c>
      <c r="DF548" t="s">
        <v>3</v>
      </c>
      <c r="DG548" t="s">
        <v>3</v>
      </c>
      <c r="DH548" t="s">
        <v>3</v>
      </c>
      <c r="DI548" t="s">
        <v>3</v>
      </c>
      <c r="DJ548" t="s">
        <v>3</v>
      </c>
      <c r="DK548" t="s">
        <v>3</v>
      </c>
      <c r="DL548" t="s">
        <v>3</v>
      </c>
      <c r="DM548" t="s">
        <v>3</v>
      </c>
      <c r="DN548">
        <v>0</v>
      </c>
      <c r="DO548">
        <v>0</v>
      </c>
      <c r="DP548">
        <v>1</v>
      </c>
      <c r="DQ548">
        <v>1</v>
      </c>
      <c r="DU548">
        <v>1010</v>
      </c>
      <c r="DV548" t="s">
        <v>58</v>
      </c>
      <c r="DW548" t="s">
        <v>58</v>
      </c>
      <c r="DX548">
        <v>100</v>
      </c>
      <c r="DZ548" t="s">
        <v>3</v>
      </c>
      <c r="EA548" t="s">
        <v>3</v>
      </c>
      <c r="EB548" t="s">
        <v>3</v>
      </c>
      <c r="EC548" t="s">
        <v>3</v>
      </c>
      <c r="EE548">
        <v>29085386</v>
      </c>
      <c r="EF548">
        <v>3</v>
      </c>
      <c r="EG548" t="s">
        <v>226</v>
      </c>
      <c r="EH548">
        <v>0</v>
      </c>
      <c r="EI548" t="s">
        <v>3</v>
      </c>
      <c r="EJ548">
        <v>2</v>
      </c>
      <c r="EK548">
        <v>108001</v>
      </c>
      <c r="EL548" t="s">
        <v>227</v>
      </c>
      <c r="EM548" t="s">
        <v>228</v>
      </c>
      <c r="EO548" t="s">
        <v>3</v>
      </c>
      <c r="EQ548">
        <v>0</v>
      </c>
      <c r="ER548">
        <v>371.42</v>
      </c>
      <c r="ES548">
        <v>63.28</v>
      </c>
      <c r="ET548">
        <v>5.78</v>
      </c>
      <c r="EU548">
        <v>0.41</v>
      </c>
      <c r="EV548">
        <v>302.36</v>
      </c>
      <c r="EW548">
        <v>30.48</v>
      </c>
      <c r="EX548">
        <v>0.03</v>
      </c>
      <c r="EY548">
        <v>0</v>
      </c>
      <c r="FQ548">
        <v>0</v>
      </c>
      <c r="FR548">
        <f t="shared" si="426"/>
        <v>0</v>
      </c>
      <c r="FS548">
        <v>0</v>
      </c>
      <c r="FV548" t="s">
        <v>25</v>
      </c>
      <c r="FW548" t="s">
        <v>26</v>
      </c>
      <c r="FX548">
        <v>95</v>
      </c>
      <c r="FY548">
        <v>65</v>
      </c>
      <c r="GA548" t="s">
        <v>3</v>
      </c>
      <c r="GD548">
        <v>1</v>
      </c>
      <c r="GF548">
        <v>-1627028948</v>
      </c>
      <c r="GG548">
        <v>2</v>
      </c>
      <c r="GH548">
        <v>1</v>
      </c>
      <c r="GI548">
        <v>2</v>
      </c>
      <c r="GJ548">
        <v>0</v>
      </c>
      <c r="GK548">
        <v>0</v>
      </c>
      <c r="GL548">
        <f t="shared" si="427"/>
        <v>0</v>
      </c>
      <c r="GM548">
        <f t="shared" si="428"/>
        <v>714.18</v>
      </c>
      <c r="GN548">
        <f t="shared" si="429"/>
        <v>0</v>
      </c>
      <c r="GO548">
        <f t="shared" si="430"/>
        <v>714.18</v>
      </c>
      <c r="GP548">
        <f t="shared" si="431"/>
        <v>0</v>
      </c>
      <c r="GR548">
        <v>0</v>
      </c>
      <c r="GS548">
        <v>3</v>
      </c>
      <c r="GT548">
        <v>0</v>
      </c>
      <c r="GU548" t="s">
        <v>3</v>
      </c>
      <c r="GV548">
        <f t="shared" si="432"/>
        <v>0</v>
      </c>
      <c r="GW548">
        <v>1</v>
      </c>
      <c r="GX548">
        <f t="shared" si="433"/>
        <v>0</v>
      </c>
      <c r="HA548">
        <v>0</v>
      </c>
      <c r="HB548">
        <v>0</v>
      </c>
      <c r="HC548">
        <f t="shared" si="434"/>
        <v>0</v>
      </c>
      <c r="HE548" t="s">
        <v>3</v>
      </c>
      <c r="HF548" t="s">
        <v>3</v>
      </c>
      <c r="HM548" t="s">
        <v>3</v>
      </c>
      <c r="IK548">
        <v>0</v>
      </c>
    </row>
    <row r="549" spans="1:245">
      <c r="A549">
        <v>18</v>
      </c>
      <c r="B549">
        <v>1</v>
      </c>
      <c r="C549">
        <v>629</v>
      </c>
      <c r="E549" t="s">
        <v>247</v>
      </c>
      <c r="F549" t="s">
        <v>230</v>
      </c>
      <c r="G549" t="s">
        <v>231</v>
      </c>
      <c r="H549" t="s">
        <v>232</v>
      </c>
      <c r="I549">
        <f>I548*J549</f>
        <v>3.0000000000000001E-3</v>
      </c>
      <c r="J549">
        <v>0.1</v>
      </c>
      <c r="K549">
        <v>0.1</v>
      </c>
      <c r="O549">
        <f t="shared" si="400"/>
        <v>15.35</v>
      </c>
      <c r="P549">
        <f t="shared" si="401"/>
        <v>15.35</v>
      </c>
      <c r="Q549">
        <f t="shared" si="402"/>
        <v>0</v>
      </c>
      <c r="R549">
        <f t="shared" si="403"/>
        <v>0</v>
      </c>
      <c r="S549">
        <f t="shared" si="404"/>
        <v>0</v>
      </c>
      <c r="T549">
        <f t="shared" si="405"/>
        <v>0</v>
      </c>
      <c r="U549">
        <f t="shared" si="406"/>
        <v>0</v>
      </c>
      <c r="V549">
        <f t="shared" si="407"/>
        <v>0</v>
      </c>
      <c r="W549">
        <f t="shared" si="408"/>
        <v>0.06</v>
      </c>
      <c r="X549">
        <f t="shared" si="409"/>
        <v>0</v>
      </c>
      <c r="Y549">
        <f t="shared" si="410"/>
        <v>0</v>
      </c>
      <c r="AA549">
        <v>35863109</v>
      </c>
      <c r="AB549">
        <f t="shared" si="411"/>
        <v>1998.42</v>
      </c>
      <c r="AC549">
        <f t="shared" si="412"/>
        <v>1998.42</v>
      </c>
      <c r="AD549">
        <f t="shared" si="437"/>
        <v>0</v>
      </c>
      <c r="AE549">
        <f t="shared" si="438"/>
        <v>0</v>
      </c>
      <c r="AF549">
        <f t="shared" si="438"/>
        <v>0</v>
      </c>
      <c r="AG549">
        <f t="shared" si="413"/>
        <v>0</v>
      </c>
      <c r="AH549">
        <f t="shared" si="439"/>
        <v>0</v>
      </c>
      <c r="AI549">
        <f t="shared" si="439"/>
        <v>0</v>
      </c>
      <c r="AJ549">
        <f t="shared" si="414"/>
        <v>19.399999999999999</v>
      </c>
      <c r="AK549">
        <v>1998.42</v>
      </c>
      <c r="AL549">
        <v>1998.42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19.399999999999999</v>
      </c>
      <c r="AT549">
        <v>0</v>
      </c>
      <c r="AU549">
        <v>0</v>
      </c>
      <c r="AV549">
        <v>1</v>
      </c>
      <c r="AW549">
        <v>1</v>
      </c>
      <c r="AZ549">
        <v>1</v>
      </c>
      <c r="BA549">
        <v>1</v>
      </c>
      <c r="BB549">
        <v>1</v>
      </c>
      <c r="BC549">
        <v>2.56</v>
      </c>
      <c r="BD549" t="s">
        <v>3</v>
      </c>
      <c r="BE549" t="s">
        <v>3</v>
      </c>
      <c r="BF549" t="s">
        <v>3</v>
      </c>
      <c r="BG549" t="s">
        <v>3</v>
      </c>
      <c r="BH549">
        <v>3</v>
      </c>
      <c r="BI549">
        <v>2</v>
      </c>
      <c r="BJ549" t="s">
        <v>233</v>
      </c>
      <c r="BM549">
        <v>500002</v>
      </c>
      <c r="BN549">
        <v>0</v>
      </c>
      <c r="BO549" t="s">
        <v>230</v>
      </c>
      <c r="BP549">
        <v>1</v>
      </c>
      <c r="BQ549">
        <v>12</v>
      </c>
      <c r="BR549">
        <v>0</v>
      </c>
      <c r="BS549">
        <v>1</v>
      </c>
      <c r="BT549">
        <v>1</v>
      </c>
      <c r="BU549">
        <v>1</v>
      </c>
      <c r="BV549">
        <v>1</v>
      </c>
      <c r="BW549">
        <v>1</v>
      </c>
      <c r="BX549">
        <v>1</v>
      </c>
      <c r="BY549" t="s">
        <v>3</v>
      </c>
      <c r="BZ549">
        <v>0</v>
      </c>
      <c r="CA549">
        <v>0</v>
      </c>
      <c r="CB549" t="s">
        <v>3</v>
      </c>
      <c r="CE549">
        <v>0</v>
      </c>
      <c r="CF549">
        <v>0</v>
      </c>
      <c r="CG549">
        <v>0</v>
      </c>
      <c r="CM549">
        <v>0</v>
      </c>
      <c r="CN549" t="s">
        <v>3</v>
      </c>
      <c r="CO549">
        <v>0</v>
      </c>
      <c r="CP549">
        <f t="shared" si="415"/>
        <v>15.35</v>
      </c>
      <c r="CQ549">
        <f t="shared" si="416"/>
        <v>5115.9552000000003</v>
      </c>
      <c r="CR549">
        <f t="shared" si="417"/>
        <v>0</v>
      </c>
      <c r="CS549">
        <f t="shared" si="418"/>
        <v>0</v>
      </c>
      <c r="CT549">
        <f t="shared" si="419"/>
        <v>0</v>
      </c>
      <c r="CU549">
        <f t="shared" si="420"/>
        <v>0</v>
      </c>
      <c r="CV549">
        <f t="shared" si="421"/>
        <v>0</v>
      </c>
      <c r="CW549">
        <f t="shared" si="422"/>
        <v>0</v>
      </c>
      <c r="CX549">
        <f t="shared" si="423"/>
        <v>19.399999999999999</v>
      </c>
      <c r="CY549">
        <f t="shared" si="424"/>
        <v>0</v>
      </c>
      <c r="CZ549">
        <f t="shared" si="425"/>
        <v>0</v>
      </c>
      <c r="DC549" t="s">
        <v>3</v>
      </c>
      <c r="DD549" t="s">
        <v>3</v>
      </c>
      <c r="DE549" t="s">
        <v>3</v>
      </c>
      <c r="DF549" t="s">
        <v>3</v>
      </c>
      <c r="DG549" t="s">
        <v>3</v>
      </c>
      <c r="DH549" t="s">
        <v>3</v>
      </c>
      <c r="DI549" t="s">
        <v>3</v>
      </c>
      <c r="DJ549" t="s">
        <v>3</v>
      </c>
      <c r="DK549" t="s">
        <v>3</v>
      </c>
      <c r="DL549" t="s">
        <v>3</v>
      </c>
      <c r="DM549" t="s">
        <v>3</v>
      </c>
      <c r="DN549">
        <v>0</v>
      </c>
      <c r="DO549">
        <v>0</v>
      </c>
      <c r="DP549">
        <v>1</v>
      </c>
      <c r="DQ549">
        <v>1</v>
      </c>
      <c r="DU549">
        <v>1010</v>
      </c>
      <c r="DV549" t="s">
        <v>232</v>
      </c>
      <c r="DW549" t="s">
        <v>232</v>
      </c>
      <c r="DX549">
        <v>1000</v>
      </c>
      <c r="DZ549" t="s">
        <v>3</v>
      </c>
      <c r="EA549" t="s">
        <v>3</v>
      </c>
      <c r="EB549" t="s">
        <v>3</v>
      </c>
      <c r="EC549" t="s">
        <v>3</v>
      </c>
      <c r="EE549">
        <v>29085444</v>
      </c>
      <c r="EF549">
        <v>12</v>
      </c>
      <c r="EG549" t="s">
        <v>32</v>
      </c>
      <c r="EH549">
        <v>0</v>
      </c>
      <c r="EI549" t="s">
        <v>3</v>
      </c>
      <c r="EJ549">
        <v>2</v>
      </c>
      <c r="EK549">
        <v>500002</v>
      </c>
      <c r="EL549" t="s">
        <v>33</v>
      </c>
      <c r="EM549" t="s">
        <v>34</v>
      </c>
      <c r="EO549" t="s">
        <v>3</v>
      </c>
      <c r="EQ549">
        <v>0</v>
      </c>
      <c r="ER549">
        <v>1998.42</v>
      </c>
      <c r="ES549">
        <v>1998.42</v>
      </c>
      <c r="ET549">
        <v>0</v>
      </c>
      <c r="EU549">
        <v>0</v>
      </c>
      <c r="EV549">
        <v>0</v>
      </c>
      <c r="EW549">
        <v>0</v>
      </c>
      <c r="EX549">
        <v>0</v>
      </c>
      <c r="FQ549">
        <v>0</v>
      </c>
      <c r="FR549">
        <f t="shared" si="426"/>
        <v>0</v>
      </c>
      <c r="FS549">
        <v>0</v>
      </c>
      <c r="FX549">
        <v>0</v>
      </c>
      <c r="FY549">
        <v>0</v>
      </c>
      <c r="GA549" t="s">
        <v>3</v>
      </c>
      <c r="GD549">
        <v>1</v>
      </c>
      <c r="GF549">
        <v>-1152774928</v>
      </c>
      <c r="GG549">
        <v>2</v>
      </c>
      <c r="GH549">
        <v>1</v>
      </c>
      <c r="GI549">
        <v>2</v>
      </c>
      <c r="GJ549">
        <v>0</v>
      </c>
      <c r="GK549">
        <v>0</v>
      </c>
      <c r="GL549">
        <f t="shared" si="427"/>
        <v>0</v>
      </c>
      <c r="GM549">
        <f t="shared" si="428"/>
        <v>15.35</v>
      </c>
      <c r="GN549">
        <f t="shared" si="429"/>
        <v>0</v>
      </c>
      <c r="GO549">
        <f t="shared" si="430"/>
        <v>15.35</v>
      </c>
      <c r="GP549">
        <f t="shared" si="431"/>
        <v>0</v>
      </c>
      <c r="GR549">
        <v>0</v>
      </c>
      <c r="GS549">
        <v>3</v>
      </c>
      <c r="GT549">
        <v>0</v>
      </c>
      <c r="GU549" t="s">
        <v>3</v>
      </c>
      <c r="GV549">
        <f t="shared" si="432"/>
        <v>0</v>
      </c>
      <c r="GW549">
        <v>1</v>
      </c>
      <c r="GX549">
        <f t="shared" si="433"/>
        <v>0</v>
      </c>
      <c r="HA549">
        <v>0</v>
      </c>
      <c r="HB549">
        <v>0</v>
      </c>
      <c r="HC549">
        <f t="shared" si="434"/>
        <v>0</v>
      </c>
      <c r="HE549" t="s">
        <v>3</v>
      </c>
      <c r="HF549" t="s">
        <v>3</v>
      </c>
      <c r="HM549" t="s">
        <v>3</v>
      </c>
      <c r="IK549">
        <v>0</v>
      </c>
    </row>
    <row r="550" spans="1:245">
      <c r="A550">
        <v>18</v>
      </c>
      <c r="B550">
        <v>1</v>
      </c>
      <c r="C550">
        <v>627</v>
      </c>
      <c r="E550" t="s">
        <v>248</v>
      </c>
      <c r="F550" t="s">
        <v>235</v>
      </c>
      <c r="G550" t="s">
        <v>236</v>
      </c>
      <c r="H550" t="s">
        <v>237</v>
      </c>
      <c r="I550">
        <f>I548*J550</f>
        <v>3</v>
      </c>
      <c r="J550">
        <v>100</v>
      </c>
      <c r="K550">
        <v>100</v>
      </c>
      <c r="O550">
        <f t="shared" si="400"/>
        <v>157.51</v>
      </c>
      <c r="P550">
        <f t="shared" si="401"/>
        <v>157.51</v>
      </c>
      <c r="Q550">
        <f t="shared" si="402"/>
        <v>0</v>
      </c>
      <c r="R550">
        <f t="shared" si="403"/>
        <v>0</v>
      </c>
      <c r="S550">
        <f t="shared" si="404"/>
        <v>0</v>
      </c>
      <c r="T550">
        <f t="shared" si="405"/>
        <v>0</v>
      </c>
      <c r="U550">
        <f t="shared" si="406"/>
        <v>0</v>
      </c>
      <c r="V550">
        <f t="shared" si="407"/>
        <v>0</v>
      </c>
      <c r="W550">
        <f t="shared" si="408"/>
        <v>0.21</v>
      </c>
      <c r="X550">
        <f t="shared" si="409"/>
        <v>0</v>
      </c>
      <c r="Y550">
        <f t="shared" si="410"/>
        <v>0</v>
      </c>
      <c r="AA550">
        <v>35863109</v>
      </c>
      <c r="AB550">
        <f t="shared" si="411"/>
        <v>7.62</v>
      </c>
      <c r="AC550">
        <f t="shared" si="412"/>
        <v>7.62</v>
      </c>
      <c r="AD550">
        <f t="shared" si="437"/>
        <v>0</v>
      </c>
      <c r="AE550">
        <f t="shared" si="438"/>
        <v>0</v>
      </c>
      <c r="AF550">
        <f t="shared" si="438"/>
        <v>0</v>
      </c>
      <c r="AG550">
        <f t="shared" si="413"/>
        <v>0</v>
      </c>
      <c r="AH550">
        <f t="shared" si="439"/>
        <v>0</v>
      </c>
      <c r="AI550">
        <f t="shared" si="439"/>
        <v>0</v>
      </c>
      <c r="AJ550">
        <f t="shared" si="414"/>
        <v>7.0000000000000007E-2</v>
      </c>
      <c r="AK550">
        <v>7.62</v>
      </c>
      <c r="AL550">
        <v>7.62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7.0000000000000007E-2</v>
      </c>
      <c r="AT550">
        <v>0</v>
      </c>
      <c r="AU550">
        <v>0</v>
      </c>
      <c r="AV550">
        <v>1</v>
      </c>
      <c r="AW550">
        <v>1</v>
      </c>
      <c r="AZ550">
        <v>1</v>
      </c>
      <c r="BA550">
        <v>1</v>
      </c>
      <c r="BB550">
        <v>1</v>
      </c>
      <c r="BC550">
        <v>6.89</v>
      </c>
      <c r="BD550" t="s">
        <v>3</v>
      </c>
      <c r="BE550" t="s">
        <v>3</v>
      </c>
      <c r="BF550" t="s">
        <v>3</v>
      </c>
      <c r="BG550" t="s">
        <v>3</v>
      </c>
      <c r="BH550">
        <v>3</v>
      </c>
      <c r="BI550">
        <v>2</v>
      </c>
      <c r="BJ550" t="s">
        <v>238</v>
      </c>
      <c r="BM550">
        <v>500002</v>
      </c>
      <c r="BN550">
        <v>0</v>
      </c>
      <c r="BO550" t="s">
        <v>235</v>
      </c>
      <c r="BP550">
        <v>1</v>
      </c>
      <c r="BQ550">
        <v>12</v>
      </c>
      <c r="BR550">
        <v>0</v>
      </c>
      <c r="BS550">
        <v>1</v>
      </c>
      <c r="BT550">
        <v>1</v>
      </c>
      <c r="BU550">
        <v>1</v>
      </c>
      <c r="BV550">
        <v>1</v>
      </c>
      <c r="BW550">
        <v>1</v>
      </c>
      <c r="BX550">
        <v>1</v>
      </c>
      <c r="BY550" t="s">
        <v>3</v>
      </c>
      <c r="BZ550">
        <v>0</v>
      </c>
      <c r="CA550">
        <v>0</v>
      </c>
      <c r="CB550" t="s">
        <v>3</v>
      </c>
      <c r="CE550">
        <v>0</v>
      </c>
      <c r="CF550">
        <v>0</v>
      </c>
      <c r="CG550">
        <v>0</v>
      </c>
      <c r="CM550">
        <v>0</v>
      </c>
      <c r="CN550" t="s">
        <v>3</v>
      </c>
      <c r="CO550">
        <v>0</v>
      </c>
      <c r="CP550">
        <f t="shared" si="415"/>
        <v>157.51</v>
      </c>
      <c r="CQ550">
        <f t="shared" si="416"/>
        <v>52.501799999999996</v>
      </c>
      <c r="CR550">
        <f t="shared" si="417"/>
        <v>0</v>
      </c>
      <c r="CS550">
        <f t="shared" si="418"/>
        <v>0</v>
      </c>
      <c r="CT550">
        <f t="shared" si="419"/>
        <v>0</v>
      </c>
      <c r="CU550">
        <f t="shared" si="420"/>
        <v>0</v>
      </c>
      <c r="CV550">
        <f t="shared" si="421"/>
        <v>0</v>
      </c>
      <c r="CW550">
        <f t="shared" si="422"/>
        <v>0</v>
      </c>
      <c r="CX550">
        <f t="shared" si="423"/>
        <v>7.0000000000000007E-2</v>
      </c>
      <c r="CY550">
        <f t="shared" si="424"/>
        <v>0</v>
      </c>
      <c r="CZ550">
        <f t="shared" si="425"/>
        <v>0</v>
      </c>
      <c r="DC550" t="s">
        <v>3</v>
      </c>
      <c r="DD550" t="s">
        <v>3</v>
      </c>
      <c r="DE550" t="s">
        <v>3</v>
      </c>
      <c r="DF550" t="s">
        <v>3</v>
      </c>
      <c r="DG550" t="s">
        <v>3</v>
      </c>
      <c r="DH550" t="s">
        <v>3</v>
      </c>
      <c r="DI550" t="s">
        <v>3</v>
      </c>
      <c r="DJ550" t="s">
        <v>3</v>
      </c>
      <c r="DK550" t="s">
        <v>3</v>
      </c>
      <c r="DL550" t="s">
        <v>3</v>
      </c>
      <c r="DM550" t="s">
        <v>3</v>
      </c>
      <c r="DN550">
        <v>0</v>
      </c>
      <c r="DO550">
        <v>0</v>
      </c>
      <c r="DP550">
        <v>1</v>
      </c>
      <c r="DQ550">
        <v>1</v>
      </c>
      <c r="DU550">
        <v>1010</v>
      </c>
      <c r="DV550" t="s">
        <v>237</v>
      </c>
      <c r="DW550" t="s">
        <v>237</v>
      </c>
      <c r="DX550">
        <v>1</v>
      </c>
      <c r="DZ550" t="s">
        <v>3</v>
      </c>
      <c r="EA550" t="s">
        <v>3</v>
      </c>
      <c r="EB550" t="s">
        <v>3</v>
      </c>
      <c r="EC550" t="s">
        <v>3</v>
      </c>
      <c r="EE550">
        <v>29085444</v>
      </c>
      <c r="EF550">
        <v>12</v>
      </c>
      <c r="EG550" t="s">
        <v>32</v>
      </c>
      <c r="EH550">
        <v>0</v>
      </c>
      <c r="EI550" t="s">
        <v>3</v>
      </c>
      <c r="EJ550">
        <v>2</v>
      </c>
      <c r="EK550">
        <v>500002</v>
      </c>
      <c r="EL550" t="s">
        <v>33</v>
      </c>
      <c r="EM550" t="s">
        <v>34</v>
      </c>
      <c r="EO550" t="s">
        <v>3</v>
      </c>
      <c r="EQ550">
        <v>0</v>
      </c>
      <c r="ER550">
        <v>7.62</v>
      </c>
      <c r="ES550">
        <v>7.62</v>
      </c>
      <c r="ET550">
        <v>0</v>
      </c>
      <c r="EU550">
        <v>0</v>
      </c>
      <c r="EV550">
        <v>0</v>
      </c>
      <c r="EW550">
        <v>0</v>
      </c>
      <c r="EX550">
        <v>0</v>
      </c>
      <c r="FQ550">
        <v>0</v>
      </c>
      <c r="FR550">
        <f t="shared" si="426"/>
        <v>0</v>
      </c>
      <c r="FS550">
        <v>0</v>
      </c>
      <c r="FX550">
        <v>0</v>
      </c>
      <c r="FY550">
        <v>0</v>
      </c>
      <c r="GA550" t="s">
        <v>3</v>
      </c>
      <c r="GD550">
        <v>1</v>
      </c>
      <c r="GF550">
        <v>-652224790</v>
      </c>
      <c r="GG550">
        <v>2</v>
      </c>
      <c r="GH550">
        <v>1</v>
      </c>
      <c r="GI550">
        <v>2</v>
      </c>
      <c r="GJ550">
        <v>0</v>
      </c>
      <c r="GK550">
        <v>0</v>
      </c>
      <c r="GL550">
        <f t="shared" si="427"/>
        <v>0</v>
      </c>
      <c r="GM550">
        <f t="shared" si="428"/>
        <v>157.51</v>
      </c>
      <c r="GN550">
        <f t="shared" si="429"/>
        <v>0</v>
      </c>
      <c r="GO550">
        <f t="shared" si="430"/>
        <v>157.51</v>
      </c>
      <c r="GP550">
        <f t="shared" si="431"/>
        <v>0</v>
      </c>
      <c r="GR550">
        <v>0</v>
      </c>
      <c r="GS550">
        <v>3</v>
      </c>
      <c r="GT550">
        <v>0</v>
      </c>
      <c r="GU550" t="s">
        <v>3</v>
      </c>
      <c r="GV550">
        <f t="shared" si="432"/>
        <v>0</v>
      </c>
      <c r="GW550">
        <v>1</v>
      </c>
      <c r="GX550">
        <f t="shared" si="433"/>
        <v>0</v>
      </c>
      <c r="HA550">
        <v>0</v>
      </c>
      <c r="HB550">
        <v>0</v>
      </c>
      <c r="HC550">
        <f t="shared" si="434"/>
        <v>0</v>
      </c>
      <c r="HE550" t="s">
        <v>3</v>
      </c>
      <c r="HF550" t="s">
        <v>3</v>
      </c>
      <c r="HM550" t="s">
        <v>3</v>
      </c>
      <c r="IK550">
        <v>0</v>
      </c>
    </row>
    <row r="551" spans="1:245">
      <c r="A551">
        <v>18</v>
      </c>
      <c r="B551">
        <v>1</v>
      </c>
      <c r="C551">
        <v>628</v>
      </c>
      <c r="E551" t="s">
        <v>271</v>
      </c>
      <c r="F551" t="s">
        <v>240</v>
      </c>
      <c r="G551" t="s">
        <v>241</v>
      </c>
      <c r="H551" t="s">
        <v>237</v>
      </c>
      <c r="I551">
        <f>I548*J551</f>
        <v>1</v>
      </c>
      <c r="J551">
        <v>33.333333333333336</v>
      </c>
      <c r="K551">
        <v>33.333333000000003</v>
      </c>
      <c r="O551">
        <f t="shared" si="400"/>
        <v>76.59</v>
      </c>
      <c r="P551">
        <f t="shared" si="401"/>
        <v>76.59</v>
      </c>
      <c r="Q551">
        <f t="shared" si="402"/>
        <v>0</v>
      </c>
      <c r="R551">
        <f t="shared" si="403"/>
        <v>0</v>
      </c>
      <c r="S551">
        <f t="shared" si="404"/>
        <v>0</v>
      </c>
      <c r="T551">
        <f t="shared" si="405"/>
        <v>0</v>
      </c>
      <c r="U551">
        <f t="shared" si="406"/>
        <v>0</v>
      </c>
      <c r="V551">
        <f t="shared" si="407"/>
        <v>0</v>
      </c>
      <c r="W551">
        <f t="shared" si="408"/>
        <v>0.09</v>
      </c>
      <c r="X551">
        <f t="shared" si="409"/>
        <v>0</v>
      </c>
      <c r="Y551">
        <f t="shared" si="410"/>
        <v>0</v>
      </c>
      <c r="AA551">
        <v>35863109</v>
      </c>
      <c r="AB551">
        <f t="shared" si="411"/>
        <v>9.01</v>
      </c>
      <c r="AC551">
        <f t="shared" si="412"/>
        <v>9.01</v>
      </c>
      <c r="AD551">
        <f t="shared" si="437"/>
        <v>0</v>
      </c>
      <c r="AE551">
        <f t="shared" si="438"/>
        <v>0</v>
      </c>
      <c r="AF551">
        <f t="shared" si="438"/>
        <v>0</v>
      </c>
      <c r="AG551">
        <f t="shared" si="413"/>
        <v>0</v>
      </c>
      <c r="AH551">
        <f t="shared" si="439"/>
        <v>0</v>
      </c>
      <c r="AI551">
        <f t="shared" si="439"/>
        <v>0</v>
      </c>
      <c r="AJ551">
        <f t="shared" si="414"/>
        <v>0.09</v>
      </c>
      <c r="AK551">
        <v>9.01</v>
      </c>
      <c r="AL551">
        <v>9.01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0.09</v>
      </c>
      <c r="AT551">
        <v>0</v>
      </c>
      <c r="AU551">
        <v>0</v>
      </c>
      <c r="AV551">
        <v>1</v>
      </c>
      <c r="AW551">
        <v>1</v>
      </c>
      <c r="AZ551">
        <v>1</v>
      </c>
      <c r="BA551">
        <v>1</v>
      </c>
      <c r="BB551">
        <v>1</v>
      </c>
      <c r="BC551">
        <v>8.5</v>
      </c>
      <c r="BD551" t="s">
        <v>3</v>
      </c>
      <c r="BE551" t="s">
        <v>3</v>
      </c>
      <c r="BF551" t="s">
        <v>3</v>
      </c>
      <c r="BG551" t="s">
        <v>3</v>
      </c>
      <c r="BH551">
        <v>3</v>
      </c>
      <c r="BI551">
        <v>2</v>
      </c>
      <c r="BJ551" t="s">
        <v>242</v>
      </c>
      <c r="BM551">
        <v>500002</v>
      </c>
      <c r="BN551">
        <v>0</v>
      </c>
      <c r="BO551" t="s">
        <v>240</v>
      </c>
      <c r="BP551">
        <v>1</v>
      </c>
      <c r="BQ551">
        <v>12</v>
      </c>
      <c r="BR551">
        <v>0</v>
      </c>
      <c r="BS551">
        <v>1</v>
      </c>
      <c r="BT551">
        <v>1</v>
      </c>
      <c r="BU551">
        <v>1</v>
      </c>
      <c r="BV551">
        <v>1</v>
      </c>
      <c r="BW551">
        <v>1</v>
      </c>
      <c r="BX551">
        <v>1</v>
      </c>
      <c r="BY551" t="s">
        <v>3</v>
      </c>
      <c r="BZ551">
        <v>0</v>
      </c>
      <c r="CA551">
        <v>0</v>
      </c>
      <c r="CB551" t="s">
        <v>3</v>
      </c>
      <c r="CE551">
        <v>0</v>
      </c>
      <c r="CF551">
        <v>0</v>
      </c>
      <c r="CG551">
        <v>0</v>
      </c>
      <c r="CM551">
        <v>0</v>
      </c>
      <c r="CN551" t="s">
        <v>3</v>
      </c>
      <c r="CO551">
        <v>0</v>
      </c>
      <c r="CP551">
        <f t="shared" si="415"/>
        <v>76.59</v>
      </c>
      <c r="CQ551">
        <f t="shared" si="416"/>
        <v>76.584999999999994</v>
      </c>
      <c r="CR551">
        <f t="shared" si="417"/>
        <v>0</v>
      </c>
      <c r="CS551">
        <f t="shared" si="418"/>
        <v>0</v>
      </c>
      <c r="CT551">
        <f t="shared" si="419"/>
        <v>0</v>
      </c>
      <c r="CU551">
        <f t="shared" si="420"/>
        <v>0</v>
      </c>
      <c r="CV551">
        <f t="shared" si="421"/>
        <v>0</v>
      </c>
      <c r="CW551">
        <f t="shared" si="422"/>
        <v>0</v>
      </c>
      <c r="CX551">
        <f t="shared" si="423"/>
        <v>0.09</v>
      </c>
      <c r="CY551">
        <f t="shared" si="424"/>
        <v>0</v>
      </c>
      <c r="CZ551">
        <f t="shared" si="425"/>
        <v>0</v>
      </c>
      <c r="DC551" t="s">
        <v>3</v>
      </c>
      <c r="DD551" t="s">
        <v>3</v>
      </c>
      <c r="DE551" t="s">
        <v>3</v>
      </c>
      <c r="DF551" t="s">
        <v>3</v>
      </c>
      <c r="DG551" t="s">
        <v>3</v>
      </c>
      <c r="DH551" t="s">
        <v>3</v>
      </c>
      <c r="DI551" t="s">
        <v>3</v>
      </c>
      <c r="DJ551" t="s">
        <v>3</v>
      </c>
      <c r="DK551" t="s">
        <v>3</v>
      </c>
      <c r="DL551" t="s">
        <v>3</v>
      </c>
      <c r="DM551" t="s">
        <v>3</v>
      </c>
      <c r="DN551">
        <v>0</v>
      </c>
      <c r="DO551">
        <v>0</v>
      </c>
      <c r="DP551">
        <v>1</v>
      </c>
      <c r="DQ551">
        <v>1</v>
      </c>
      <c r="DU551">
        <v>1010</v>
      </c>
      <c r="DV551" t="s">
        <v>237</v>
      </c>
      <c r="DW551" t="s">
        <v>237</v>
      </c>
      <c r="DX551">
        <v>1</v>
      </c>
      <c r="DZ551" t="s">
        <v>3</v>
      </c>
      <c r="EA551" t="s">
        <v>3</v>
      </c>
      <c r="EB551" t="s">
        <v>3</v>
      </c>
      <c r="EC551" t="s">
        <v>3</v>
      </c>
      <c r="EE551">
        <v>29085444</v>
      </c>
      <c r="EF551">
        <v>12</v>
      </c>
      <c r="EG551" t="s">
        <v>32</v>
      </c>
      <c r="EH551">
        <v>0</v>
      </c>
      <c r="EI551" t="s">
        <v>3</v>
      </c>
      <c r="EJ551">
        <v>2</v>
      </c>
      <c r="EK551">
        <v>500002</v>
      </c>
      <c r="EL551" t="s">
        <v>33</v>
      </c>
      <c r="EM551" t="s">
        <v>34</v>
      </c>
      <c r="EO551" t="s">
        <v>3</v>
      </c>
      <c r="EQ551">
        <v>0</v>
      </c>
      <c r="ER551">
        <v>9.01</v>
      </c>
      <c r="ES551">
        <v>9.01</v>
      </c>
      <c r="ET551">
        <v>0</v>
      </c>
      <c r="EU551">
        <v>0</v>
      </c>
      <c r="EV551">
        <v>0</v>
      </c>
      <c r="EW551">
        <v>0</v>
      </c>
      <c r="EX551">
        <v>0</v>
      </c>
      <c r="FQ551">
        <v>0</v>
      </c>
      <c r="FR551">
        <f t="shared" si="426"/>
        <v>0</v>
      </c>
      <c r="FS551">
        <v>0</v>
      </c>
      <c r="FX551">
        <v>0</v>
      </c>
      <c r="FY551">
        <v>0</v>
      </c>
      <c r="GA551" t="s">
        <v>3</v>
      </c>
      <c r="GD551">
        <v>1</v>
      </c>
      <c r="GF551">
        <v>-1484870884</v>
      </c>
      <c r="GG551">
        <v>2</v>
      </c>
      <c r="GH551">
        <v>1</v>
      </c>
      <c r="GI551">
        <v>2</v>
      </c>
      <c r="GJ551">
        <v>0</v>
      </c>
      <c r="GK551">
        <v>0</v>
      </c>
      <c r="GL551">
        <f t="shared" si="427"/>
        <v>0</v>
      </c>
      <c r="GM551">
        <f t="shared" si="428"/>
        <v>76.59</v>
      </c>
      <c r="GN551">
        <f t="shared" si="429"/>
        <v>0</v>
      </c>
      <c r="GO551">
        <f t="shared" si="430"/>
        <v>76.59</v>
      </c>
      <c r="GP551">
        <f t="shared" si="431"/>
        <v>0</v>
      </c>
      <c r="GR551">
        <v>0</v>
      </c>
      <c r="GS551">
        <v>3</v>
      </c>
      <c r="GT551">
        <v>0</v>
      </c>
      <c r="GU551" t="s">
        <v>3</v>
      </c>
      <c r="GV551">
        <f t="shared" si="432"/>
        <v>0</v>
      </c>
      <c r="GW551">
        <v>1</v>
      </c>
      <c r="GX551">
        <f t="shared" si="433"/>
        <v>0</v>
      </c>
      <c r="HA551">
        <v>0</v>
      </c>
      <c r="HB551">
        <v>0</v>
      </c>
      <c r="HC551">
        <f t="shared" si="434"/>
        <v>0</v>
      </c>
      <c r="HE551" t="s">
        <v>3</v>
      </c>
      <c r="HF551" t="s">
        <v>3</v>
      </c>
      <c r="HM551" t="s">
        <v>3</v>
      </c>
      <c r="IK551">
        <v>0</v>
      </c>
    </row>
    <row r="552" spans="1:245">
      <c r="A552">
        <v>17</v>
      </c>
      <c r="B552">
        <v>1</v>
      </c>
      <c r="C552">
        <f>ROW(SmtRes!A640)</f>
        <v>640</v>
      </c>
      <c r="D552">
        <f>ROW(EtalonRes!A613)</f>
        <v>613</v>
      </c>
      <c r="E552" t="s">
        <v>252</v>
      </c>
      <c r="F552" t="s">
        <v>244</v>
      </c>
      <c r="G552" t="s">
        <v>245</v>
      </c>
      <c r="H552" t="s">
        <v>58</v>
      </c>
      <c r="I552">
        <f>ROUND(1/100,9)</f>
        <v>0.01</v>
      </c>
      <c r="J552">
        <v>0</v>
      </c>
      <c r="K552">
        <f>ROUND(1/100,9)</f>
        <v>0.01</v>
      </c>
      <c r="O552">
        <f t="shared" si="400"/>
        <v>89.13</v>
      </c>
      <c r="P552">
        <f t="shared" si="401"/>
        <v>2.58</v>
      </c>
      <c r="Q552">
        <f t="shared" si="402"/>
        <v>0.52</v>
      </c>
      <c r="R552">
        <f t="shared" si="403"/>
        <v>0.14000000000000001</v>
      </c>
      <c r="S552">
        <f t="shared" si="404"/>
        <v>86.03</v>
      </c>
      <c r="T552">
        <f t="shared" si="405"/>
        <v>0</v>
      </c>
      <c r="U552">
        <f t="shared" si="406"/>
        <v>0.26239999999999997</v>
      </c>
      <c r="V552">
        <f t="shared" si="407"/>
        <v>2.9999999999999997E-4</v>
      </c>
      <c r="W552">
        <f t="shared" si="408"/>
        <v>0</v>
      </c>
      <c r="X552">
        <f t="shared" si="409"/>
        <v>69.8</v>
      </c>
      <c r="Y552">
        <f t="shared" si="410"/>
        <v>44.81</v>
      </c>
      <c r="AA552">
        <v>35863109</v>
      </c>
      <c r="AB552">
        <f t="shared" si="411"/>
        <v>302.14999999999998</v>
      </c>
      <c r="AC552">
        <f t="shared" si="412"/>
        <v>36.07</v>
      </c>
      <c r="AD552">
        <f t="shared" si="437"/>
        <v>5.78</v>
      </c>
      <c r="AE552">
        <f t="shared" si="438"/>
        <v>0.41</v>
      </c>
      <c r="AF552">
        <f t="shared" si="438"/>
        <v>260.3</v>
      </c>
      <c r="AG552">
        <f t="shared" si="413"/>
        <v>0</v>
      </c>
      <c r="AH552">
        <f t="shared" si="439"/>
        <v>26.24</v>
      </c>
      <c r="AI552">
        <f t="shared" si="439"/>
        <v>0.03</v>
      </c>
      <c r="AJ552">
        <f t="shared" si="414"/>
        <v>0</v>
      </c>
      <c r="AK552">
        <v>302.14999999999998</v>
      </c>
      <c r="AL552">
        <v>36.07</v>
      </c>
      <c r="AM552">
        <v>5.78</v>
      </c>
      <c r="AN552">
        <v>0.41</v>
      </c>
      <c r="AO552">
        <v>260.3</v>
      </c>
      <c r="AP552">
        <v>0</v>
      </c>
      <c r="AQ552">
        <v>26.24</v>
      </c>
      <c r="AR552">
        <v>0.03</v>
      </c>
      <c r="AS552">
        <v>0</v>
      </c>
      <c r="AT552">
        <v>81</v>
      </c>
      <c r="AU552">
        <v>52</v>
      </c>
      <c r="AV552">
        <v>1</v>
      </c>
      <c r="AW552">
        <v>1</v>
      </c>
      <c r="AZ552">
        <v>1</v>
      </c>
      <c r="BA552">
        <v>33.049999999999997</v>
      </c>
      <c r="BB552">
        <v>9.01</v>
      </c>
      <c r="BC552">
        <v>7.15</v>
      </c>
      <c r="BD552" t="s">
        <v>3</v>
      </c>
      <c r="BE552" t="s">
        <v>3</v>
      </c>
      <c r="BF552" t="s">
        <v>3</v>
      </c>
      <c r="BG552" t="s">
        <v>3</v>
      </c>
      <c r="BH552">
        <v>0</v>
      </c>
      <c r="BI552">
        <v>2</v>
      </c>
      <c r="BJ552" t="s">
        <v>246</v>
      </c>
      <c r="BM552">
        <v>108001</v>
      </c>
      <c r="BN552">
        <v>0</v>
      </c>
      <c r="BO552" t="s">
        <v>244</v>
      </c>
      <c r="BP552">
        <v>1</v>
      </c>
      <c r="BQ552">
        <v>3</v>
      </c>
      <c r="BR552">
        <v>0</v>
      </c>
      <c r="BS552">
        <v>33.049999999999997</v>
      </c>
      <c r="BT552">
        <v>1</v>
      </c>
      <c r="BU552">
        <v>1</v>
      </c>
      <c r="BV552">
        <v>1</v>
      </c>
      <c r="BW552">
        <v>1</v>
      </c>
      <c r="BX552">
        <v>1</v>
      </c>
      <c r="BY552" t="s">
        <v>3</v>
      </c>
      <c r="BZ552">
        <v>95</v>
      </c>
      <c r="CA552">
        <v>65</v>
      </c>
      <c r="CB552" t="s">
        <v>3</v>
      </c>
      <c r="CE552">
        <v>0</v>
      </c>
      <c r="CF552">
        <v>0</v>
      </c>
      <c r="CG552">
        <v>0</v>
      </c>
      <c r="CM552">
        <v>0</v>
      </c>
      <c r="CN552" t="s">
        <v>3</v>
      </c>
      <c r="CO552">
        <v>0</v>
      </c>
      <c r="CP552">
        <f t="shared" si="415"/>
        <v>89.13</v>
      </c>
      <c r="CQ552">
        <f t="shared" si="416"/>
        <v>257.90050000000002</v>
      </c>
      <c r="CR552">
        <f t="shared" si="417"/>
        <v>52.077800000000003</v>
      </c>
      <c r="CS552">
        <f t="shared" si="418"/>
        <v>13.550499999999998</v>
      </c>
      <c r="CT552">
        <f t="shared" si="419"/>
        <v>8602.9149999999991</v>
      </c>
      <c r="CU552">
        <f t="shared" si="420"/>
        <v>0</v>
      </c>
      <c r="CV552">
        <f t="shared" si="421"/>
        <v>26.24</v>
      </c>
      <c r="CW552">
        <f t="shared" si="422"/>
        <v>0.03</v>
      </c>
      <c r="CX552">
        <f t="shared" si="423"/>
        <v>0</v>
      </c>
      <c r="CY552">
        <f t="shared" si="424"/>
        <v>69.797700000000006</v>
      </c>
      <c r="CZ552">
        <f t="shared" si="425"/>
        <v>44.808399999999999</v>
      </c>
      <c r="DC552" t="s">
        <v>3</v>
      </c>
      <c r="DD552" t="s">
        <v>3</v>
      </c>
      <c r="DE552" t="s">
        <v>3</v>
      </c>
      <c r="DF552" t="s">
        <v>3</v>
      </c>
      <c r="DG552" t="s">
        <v>3</v>
      </c>
      <c r="DH552" t="s">
        <v>3</v>
      </c>
      <c r="DI552" t="s">
        <v>3</v>
      </c>
      <c r="DJ552" t="s">
        <v>3</v>
      </c>
      <c r="DK552" t="s">
        <v>3</v>
      </c>
      <c r="DL552" t="s">
        <v>3</v>
      </c>
      <c r="DM552" t="s">
        <v>3</v>
      </c>
      <c r="DN552">
        <v>0</v>
      </c>
      <c r="DO552">
        <v>0</v>
      </c>
      <c r="DP552">
        <v>1</v>
      </c>
      <c r="DQ552">
        <v>1</v>
      </c>
      <c r="DU552">
        <v>1010</v>
      </c>
      <c r="DV552" t="s">
        <v>58</v>
      </c>
      <c r="DW552" t="s">
        <v>58</v>
      </c>
      <c r="DX552">
        <v>100</v>
      </c>
      <c r="DZ552" t="s">
        <v>3</v>
      </c>
      <c r="EA552" t="s">
        <v>3</v>
      </c>
      <c r="EB552" t="s">
        <v>3</v>
      </c>
      <c r="EC552" t="s">
        <v>3</v>
      </c>
      <c r="EE552">
        <v>29085386</v>
      </c>
      <c r="EF552">
        <v>3</v>
      </c>
      <c r="EG552" t="s">
        <v>226</v>
      </c>
      <c r="EH552">
        <v>0</v>
      </c>
      <c r="EI552" t="s">
        <v>3</v>
      </c>
      <c r="EJ552">
        <v>2</v>
      </c>
      <c r="EK552">
        <v>108001</v>
      </c>
      <c r="EL552" t="s">
        <v>227</v>
      </c>
      <c r="EM552" t="s">
        <v>228</v>
      </c>
      <c r="EO552" t="s">
        <v>3</v>
      </c>
      <c r="EQ552">
        <v>0</v>
      </c>
      <c r="ER552">
        <v>302.14999999999998</v>
      </c>
      <c r="ES552">
        <v>36.07</v>
      </c>
      <c r="ET552">
        <v>5.78</v>
      </c>
      <c r="EU552">
        <v>0.41</v>
      </c>
      <c r="EV552">
        <v>260.3</v>
      </c>
      <c r="EW552">
        <v>26.24</v>
      </c>
      <c r="EX552">
        <v>0.03</v>
      </c>
      <c r="EY552">
        <v>0</v>
      </c>
      <c r="FQ552">
        <v>0</v>
      </c>
      <c r="FR552">
        <f t="shared" si="426"/>
        <v>0</v>
      </c>
      <c r="FS552">
        <v>0</v>
      </c>
      <c r="FV552" t="s">
        <v>25</v>
      </c>
      <c r="FW552" t="s">
        <v>26</v>
      </c>
      <c r="FX552">
        <v>95</v>
      </c>
      <c r="FY552">
        <v>65</v>
      </c>
      <c r="GA552" t="s">
        <v>3</v>
      </c>
      <c r="GD552">
        <v>1</v>
      </c>
      <c r="GF552">
        <v>1949515482</v>
      </c>
      <c r="GG552">
        <v>2</v>
      </c>
      <c r="GH552">
        <v>1</v>
      </c>
      <c r="GI552">
        <v>2</v>
      </c>
      <c r="GJ552">
        <v>0</v>
      </c>
      <c r="GK552">
        <v>0</v>
      </c>
      <c r="GL552">
        <f t="shared" si="427"/>
        <v>0</v>
      </c>
      <c r="GM552">
        <f t="shared" si="428"/>
        <v>203.74</v>
      </c>
      <c r="GN552">
        <f t="shared" si="429"/>
        <v>0</v>
      </c>
      <c r="GO552">
        <f t="shared" si="430"/>
        <v>203.74</v>
      </c>
      <c r="GP552">
        <f t="shared" si="431"/>
        <v>0</v>
      </c>
      <c r="GR552">
        <v>0</v>
      </c>
      <c r="GS552">
        <v>3</v>
      </c>
      <c r="GT552">
        <v>0</v>
      </c>
      <c r="GU552" t="s">
        <v>3</v>
      </c>
      <c r="GV552">
        <f t="shared" si="432"/>
        <v>0</v>
      </c>
      <c r="GW552">
        <v>1</v>
      </c>
      <c r="GX552">
        <f t="shared" si="433"/>
        <v>0</v>
      </c>
      <c r="HA552">
        <v>0</v>
      </c>
      <c r="HB552">
        <v>0</v>
      </c>
      <c r="HC552">
        <f t="shared" si="434"/>
        <v>0</v>
      </c>
      <c r="HE552" t="s">
        <v>3</v>
      </c>
      <c r="HF552" t="s">
        <v>3</v>
      </c>
      <c r="HM552" t="s">
        <v>3</v>
      </c>
      <c r="IK552">
        <v>0</v>
      </c>
    </row>
    <row r="553" spans="1:245">
      <c r="A553">
        <v>18</v>
      </c>
      <c r="B553">
        <v>1</v>
      </c>
      <c r="C553">
        <v>637</v>
      </c>
      <c r="E553" t="s">
        <v>272</v>
      </c>
      <c r="F553" t="s">
        <v>230</v>
      </c>
      <c r="G553" t="s">
        <v>231</v>
      </c>
      <c r="H553" t="s">
        <v>232</v>
      </c>
      <c r="I553">
        <f>I552*J553</f>
        <v>1E-3</v>
      </c>
      <c r="J553">
        <v>0.1</v>
      </c>
      <c r="K553">
        <v>0.1</v>
      </c>
      <c r="O553">
        <f t="shared" si="400"/>
        <v>5.12</v>
      </c>
      <c r="P553">
        <f t="shared" si="401"/>
        <v>5.12</v>
      </c>
      <c r="Q553">
        <f t="shared" si="402"/>
        <v>0</v>
      </c>
      <c r="R553">
        <f t="shared" si="403"/>
        <v>0</v>
      </c>
      <c r="S553">
        <f t="shared" si="404"/>
        <v>0</v>
      </c>
      <c r="T553">
        <f t="shared" si="405"/>
        <v>0</v>
      </c>
      <c r="U553">
        <f t="shared" si="406"/>
        <v>0</v>
      </c>
      <c r="V553">
        <f t="shared" si="407"/>
        <v>0</v>
      </c>
      <c r="W553">
        <f t="shared" si="408"/>
        <v>0.02</v>
      </c>
      <c r="X553">
        <f t="shared" si="409"/>
        <v>0</v>
      </c>
      <c r="Y553">
        <f t="shared" si="410"/>
        <v>0</v>
      </c>
      <c r="AA553">
        <v>35863109</v>
      </c>
      <c r="AB553">
        <f t="shared" si="411"/>
        <v>1998.42</v>
      </c>
      <c r="AC553">
        <f t="shared" si="412"/>
        <v>1998.42</v>
      </c>
      <c r="AD553">
        <f t="shared" si="437"/>
        <v>0</v>
      </c>
      <c r="AE553">
        <f t="shared" si="438"/>
        <v>0</v>
      </c>
      <c r="AF553">
        <f t="shared" si="438"/>
        <v>0</v>
      </c>
      <c r="AG553">
        <f t="shared" si="413"/>
        <v>0</v>
      </c>
      <c r="AH553">
        <f t="shared" si="439"/>
        <v>0</v>
      </c>
      <c r="AI553">
        <f t="shared" si="439"/>
        <v>0</v>
      </c>
      <c r="AJ553">
        <f t="shared" si="414"/>
        <v>19.399999999999999</v>
      </c>
      <c r="AK553">
        <v>1998.42</v>
      </c>
      <c r="AL553">
        <v>1998.42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19.399999999999999</v>
      </c>
      <c r="AT553">
        <v>0</v>
      </c>
      <c r="AU553">
        <v>0</v>
      </c>
      <c r="AV553">
        <v>1</v>
      </c>
      <c r="AW553">
        <v>1</v>
      </c>
      <c r="AZ553">
        <v>1</v>
      </c>
      <c r="BA553">
        <v>1</v>
      </c>
      <c r="BB553">
        <v>1</v>
      </c>
      <c r="BC553">
        <v>2.56</v>
      </c>
      <c r="BD553" t="s">
        <v>3</v>
      </c>
      <c r="BE553" t="s">
        <v>3</v>
      </c>
      <c r="BF553" t="s">
        <v>3</v>
      </c>
      <c r="BG553" t="s">
        <v>3</v>
      </c>
      <c r="BH553">
        <v>3</v>
      </c>
      <c r="BI553">
        <v>2</v>
      </c>
      <c r="BJ553" t="s">
        <v>233</v>
      </c>
      <c r="BM553">
        <v>500002</v>
      </c>
      <c r="BN553">
        <v>0</v>
      </c>
      <c r="BO553" t="s">
        <v>230</v>
      </c>
      <c r="BP553">
        <v>1</v>
      </c>
      <c r="BQ553">
        <v>12</v>
      </c>
      <c r="BR553">
        <v>0</v>
      </c>
      <c r="BS553">
        <v>1</v>
      </c>
      <c r="BT553">
        <v>1</v>
      </c>
      <c r="BU553">
        <v>1</v>
      </c>
      <c r="BV553">
        <v>1</v>
      </c>
      <c r="BW553">
        <v>1</v>
      </c>
      <c r="BX553">
        <v>1</v>
      </c>
      <c r="BY553" t="s">
        <v>3</v>
      </c>
      <c r="BZ553">
        <v>0</v>
      </c>
      <c r="CA553">
        <v>0</v>
      </c>
      <c r="CB553" t="s">
        <v>3</v>
      </c>
      <c r="CE553">
        <v>0</v>
      </c>
      <c r="CF553">
        <v>0</v>
      </c>
      <c r="CG553">
        <v>0</v>
      </c>
      <c r="CM553">
        <v>0</v>
      </c>
      <c r="CN553" t="s">
        <v>3</v>
      </c>
      <c r="CO553">
        <v>0</v>
      </c>
      <c r="CP553">
        <f t="shared" si="415"/>
        <v>5.12</v>
      </c>
      <c r="CQ553">
        <f t="shared" si="416"/>
        <v>5115.9552000000003</v>
      </c>
      <c r="CR553">
        <f t="shared" si="417"/>
        <v>0</v>
      </c>
      <c r="CS553">
        <f t="shared" si="418"/>
        <v>0</v>
      </c>
      <c r="CT553">
        <f t="shared" si="419"/>
        <v>0</v>
      </c>
      <c r="CU553">
        <f t="shared" si="420"/>
        <v>0</v>
      </c>
      <c r="CV553">
        <f t="shared" si="421"/>
        <v>0</v>
      </c>
      <c r="CW553">
        <f t="shared" si="422"/>
        <v>0</v>
      </c>
      <c r="CX553">
        <f t="shared" si="423"/>
        <v>19.399999999999999</v>
      </c>
      <c r="CY553">
        <f t="shared" si="424"/>
        <v>0</v>
      </c>
      <c r="CZ553">
        <f t="shared" si="425"/>
        <v>0</v>
      </c>
      <c r="DC553" t="s">
        <v>3</v>
      </c>
      <c r="DD553" t="s">
        <v>3</v>
      </c>
      <c r="DE553" t="s">
        <v>3</v>
      </c>
      <c r="DF553" t="s">
        <v>3</v>
      </c>
      <c r="DG553" t="s">
        <v>3</v>
      </c>
      <c r="DH553" t="s">
        <v>3</v>
      </c>
      <c r="DI553" t="s">
        <v>3</v>
      </c>
      <c r="DJ553" t="s">
        <v>3</v>
      </c>
      <c r="DK553" t="s">
        <v>3</v>
      </c>
      <c r="DL553" t="s">
        <v>3</v>
      </c>
      <c r="DM553" t="s">
        <v>3</v>
      </c>
      <c r="DN553">
        <v>0</v>
      </c>
      <c r="DO553">
        <v>0</v>
      </c>
      <c r="DP553">
        <v>1</v>
      </c>
      <c r="DQ553">
        <v>1</v>
      </c>
      <c r="DU553">
        <v>1010</v>
      </c>
      <c r="DV553" t="s">
        <v>232</v>
      </c>
      <c r="DW553" t="s">
        <v>232</v>
      </c>
      <c r="DX553">
        <v>1000</v>
      </c>
      <c r="DZ553" t="s">
        <v>3</v>
      </c>
      <c r="EA553" t="s">
        <v>3</v>
      </c>
      <c r="EB553" t="s">
        <v>3</v>
      </c>
      <c r="EC553" t="s">
        <v>3</v>
      </c>
      <c r="EE553">
        <v>29085444</v>
      </c>
      <c r="EF553">
        <v>12</v>
      </c>
      <c r="EG553" t="s">
        <v>32</v>
      </c>
      <c r="EH553">
        <v>0</v>
      </c>
      <c r="EI553" t="s">
        <v>3</v>
      </c>
      <c r="EJ553">
        <v>2</v>
      </c>
      <c r="EK553">
        <v>500002</v>
      </c>
      <c r="EL553" t="s">
        <v>33</v>
      </c>
      <c r="EM553" t="s">
        <v>34</v>
      </c>
      <c r="EO553" t="s">
        <v>3</v>
      </c>
      <c r="EQ553">
        <v>0</v>
      </c>
      <c r="ER553">
        <v>1998.42</v>
      </c>
      <c r="ES553">
        <v>1998.42</v>
      </c>
      <c r="ET553">
        <v>0</v>
      </c>
      <c r="EU553">
        <v>0</v>
      </c>
      <c r="EV553">
        <v>0</v>
      </c>
      <c r="EW553">
        <v>0</v>
      </c>
      <c r="EX553">
        <v>0</v>
      </c>
      <c r="FQ553">
        <v>0</v>
      </c>
      <c r="FR553">
        <f t="shared" si="426"/>
        <v>0</v>
      </c>
      <c r="FS553">
        <v>0</v>
      </c>
      <c r="FX553">
        <v>0</v>
      </c>
      <c r="FY553">
        <v>0</v>
      </c>
      <c r="GA553" t="s">
        <v>3</v>
      </c>
      <c r="GD553">
        <v>1</v>
      </c>
      <c r="GF553">
        <v>-1152774928</v>
      </c>
      <c r="GG553">
        <v>2</v>
      </c>
      <c r="GH553">
        <v>1</v>
      </c>
      <c r="GI553">
        <v>2</v>
      </c>
      <c r="GJ553">
        <v>0</v>
      </c>
      <c r="GK553">
        <v>0</v>
      </c>
      <c r="GL553">
        <f t="shared" si="427"/>
        <v>0</v>
      </c>
      <c r="GM553">
        <f t="shared" si="428"/>
        <v>5.12</v>
      </c>
      <c r="GN553">
        <f t="shared" si="429"/>
        <v>0</v>
      </c>
      <c r="GO553">
        <f t="shared" si="430"/>
        <v>5.12</v>
      </c>
      <c r="GP553">
        <f t="shared" si="431"/>
        <v>0</v>
      </c>
      <c r="GR553">
        <v>0</v>
      </c>
      <c r="GS553">
        <v>3</v>
      </c>
      <c r="GT553">
        <v>0</v>
      </c>
      <c r="GU553" t="s">
        <v>3</v>
      </c>
      <c r="GV553">
        <f t="shared" si="432"/>
        <v>0</v>
      </c>
      <c r="GW553">
        <v>1</v>
      </c>
      <c r="GX553">
        <f t="shared" si="433"/>
        <v>0</v>
      </c>
      <c r="HA553">
        <v>0</v>
      </c>
      <c r="HB553">
        <v>0</v>
      </c>
      <c r="HC553">
        <f t="shared" si="434"/>
        <v>0</v>
      </c>
      <c r="HE553" t="s">
        <v>3</v>
      </c>
      <c r="HF553" t="s">
        <v>3</v>
      </c>
      <c r="HM553" t="s">
        <v>3</v>
      </c>
      <c r="IK553">
        <v>0</v>
      </c>
    </row>
    <row r="554" spans="1:245">
      <c r="A554">
        <v>18</v>
      </c>
      <c r="B554">
        <v>1</v>
      </c>
      <c r="C554">
        <v>639</v>
      </c>
      <c r="E554" t="s">
        <v>273</v>
      </c>
      <c r="F554" t="s">
        <v>249</v>
      </c>
      <c r="G554" t="s">
        <v>250</v>
      </c>
      <c r="H554" t="s">
        <v>237</v>
      </c>
      <c r="I554">
        <f>I552*J554</f>
        <v>1</v>
      </c>
      <c r="J554">
        <v>100</v>
      </c>
      <c r="K554">
        <v>100</v>
      </c>
      <c r="O554">
        <f t="shared" si="400"/>
        <v>76.47</v>
      </c>
      <c r="P554">
        <f t="shared" si="401"/>
        <v>76.47</v>
      </c>
      <c r="Q554">
        <f t="shared" si="402"/>
        <v>0</v>
      </c>
      <c r="R554">
        <f t="shared" si="403"/>
        <v>0</v>
      </c>
      <c r="S554">
        <f t="shared" si="404"/>
        <v>0</v>
      </c>
      <c r="T554">
        <f t="shared" si="405"/>
        <v>0</v>
      </c>
      <c r="U554">
        <f t="shared" si="406"/>
        <v>0</v>
      </c>
      <c r="V554">
        <f t="shared" si="407"/>
        <v>0</v>
      </c>
      <c r="W554">
        <f t="shared" si="408"/>
        <v>0.09</v>
      </c>
      <c r="X554">
        <f t="shared" si="409"/>
        <v>0</v>
      </c>
      <c r="Y554">
        <f t="shared" si="410"/>
        <v>0</v>
      </c>
      <c r="AA554">
        <v>35863109</v>
      </c>
      <c r="AB554">
        <f t="shared" si="411"/>
        <v>8.81</v>
      </c>
      <c r="AC554">
        <f t="shared" si="412"/>
        <v>8.81</v>
      </c>
      <c r="AD554">
        <f t="shared" si="437"/>
        <v>0</v>
      </c>
      <c r="AE554">
        <f t="shared" si="438"/>
        <v>0</v>
      </c>
      <c r="AF554">
        <f t="shared" si="438"/>
        <v>0</v>
      </c>
      <c r="AG554">
        <f t="shared" si="413"/>
        <v>0</v>
      </c>
      <c r="AH554">
        <f t="shared" si="439"/>
        <v>0</v>
      </c>
      <c r="AI554">
        <f t="shared" si="439"/>
        <v>0</v>
      </c>
      <c r="AJ554">
        <f t="shared" si="414"/>
        <v>0.09</v>
      </c>
      <c r="AK554">
        <v>8.81</v>
      </c>
      <c r="AL554">
        <v>8.81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0.09</v>
      </c>
      <c r="AT554">
        <v>0</v>
      </c>
      <c r="AU554">
        <v>0</v>
      </c>
      <c r="AV554">
        <v>1</v>
      </c>
      <c r="AW554">
        <v>1</v>
      </c>
      <c r="AZ554">
        <v>1</v>
      </c>
      <c r="BA554">
        <v>1</v>
      </c>
      <c r="BB554">
        <v>1</v>
      </c>
      <c r="BC554">
        <v>8.68</v>
      </c>
      <c r="BD554" t="s">
        <v>3</v>
      </c>
      <c r="BE554" t="s">
        <v>3</v>
      </c>
      <c r="BF554" t="s">
        <v>3</v>
      </c>
      <c r="BG554" t="s">
        <v>3</v>
      </c>
      <c r="BH554">
        <v>3</v>
      </c>
      <c r="BI554">
        <v>2</v>
      </c>
      <c r="BJ554" t="s">
        <v>251</v>
      </c>
      <c r="BM554">
        <v>500002</v>
      </c>
      <c r="BN554">
        <v>0</v>
      </c>
      <c r="BO554" t="s">
        <v>249</v>
      </c>
      <c r="BP554">
        <v>1</v>
      </c>
      <c r="BQ554">
        <v>12</v>
      </c>
      <c r="BR554">
        <v>0</v>
      </c>
      <c r="BS554">
        <v>1</v>
      </c>
      <c r="BT554">
        <v>1</v>
      </c>
      <c r="BU554">
        <v>1</v>
      </c>
      <c r="BV554">
        <v>1</v>
      </c>
      <c r="BW554">
        <v>1</v>
      </c>
      <c r="BX554">
        <v>1</v>
      </c>
      <c r="BY554" t="s">
        <v>3</v>
      </c>
      <c r="BZ554">
        <v>0</v>
      </c>
      <c r="CA554">
        <v>0</v>
      </c>
      <c r="CB554" t="s">
        <v>3</v>
      </c>
      <c r="CE554">
        <v>0</v>
      </c>
      <c r="CF554">
        <v>0</v>
      </c>
      <c r="CG554">
        <v>0</v>
      </c>
      <c r="CM554">
        <v>0</v>
      </c>
      <c r="CN554" t="s">
        <v>3</v>
      </c>
      <c r="CO554">
        <v>0</v>
      </c>
      <c r="CP554">
        <f t="shared" si="415"/>
        <v>76.47</v>
      </c>
      <c r="CQ554">
        <f t="shared" si="416"/>
        <v>76.470799999999997</v>
      </c>
      <c r="CR554">
        <f t="shared" si="417"/>
        <v>0</v>
      </c>
      <c r="CS554">
        <f t="shared" si="418"/>
        <v>0</v>
      </c>
      <c r="CT554">
        <f t="shared" si="419"/>
        <v>0</v>
      </c>
      <c r="CU554">
        <f t="shared" si="420"/>
        <v>0</v>
      </c>
      <c r="CV554">
        <f t="shared" si="421"/>
        <v>0</v>
      </c>
      <c r="CW554">
        <f t="shared" si="422"/>
        <v>0</v>
      </c>
      <c r="CX554">
        <f t="shared" si="423"/>
        <v>0.09</v>
      </c>
      <c r="CY554">
        <f t="shared" si="424"/>
        <v>0</v>
      </c>
      <c r="CZ554">
        <f t="shared" si="425"/>
        <v>0</v>
      </c>
      <c r="DC554" t="s">
        <v>3</v>
      </c>
      <c r="DD554" t="s">
        <v>3</v>
      </c>
      <c r="DE554" t="s">
        <v>3</v>
      </c>
      <c r="DF554" t="s">
        <v>3</v>
      </c>
      <c r="DG554" t="s">
        <v>3</v>
      </c>
      <c r="DH554" t="s">
        <v>3</v>
      </c>
      <c r="DI554" t="s">
        <v>3</v>
      </c>
      <c r="DJ554" t="s">
        <v>3</v>
      </c>
      <c r="DK554" t="s">
        <v>3</v>
      </c>
      <c r="DL554" t="s">
        <v>3</v>
      </c>
      <c r="DM554" t="s">
        <v>3</v>
      </c>
      <c r="DN554">
        <v>0</v>
      </c>
      <c r="DO554">
        <v>0</v>
      </c>
      <c r="DP554">
        <v>1</v>
      </c>
      <c r="DQ554">
        <v>1</v>
      </c>
      <c r="DU554">
        <v>1010</v>
      </c>
      <c r="DV554" t="s">
        <v>237</v>
      </c>
      <c r="DW554" t="s">
        <v>237</v>
      </c>
      <c r="DX554">
        <v>1</v>
      </c>
      <c r="DZ554" t="s">
        <v>3</v>
      </c>
      <c r="EA554" t="s">
        <v>3</v>
      </c>
      <c r="EB554" t="s">
        <v>3</v>
      </c>
      <c r="EC554" t="s">
        <v>3</v>
      </c>
      <c r="EE554">
        <v>29085444</v>
      </c>
      <c r="EF554">
        <v>12</v>
      </c>
      <c r="EG554" t="s">
        <v>32</v>
      </c>
      <c r="EH554">
        <v>0</v>
      </c>
      <c r="EI554" t="s">
        <v>3</v>
      </c>
      <c r="EJ554">
        <v>2</v>
      </c>
      <c r="EK554">
        <v>500002</v>
      </c>
      <c r="EL554" t="s">
        <v>33</v>
      </c>
      <c r="EM554" t="s">
        <v>34</v>
      </c>
      <c r="EO554" t="s">
        <v>3</v>
      </c>
      <c r="EQ554">
        <v>0</v>
      </c>
      <c r="ER554">
        <v>8.81</v>
      </c>
      <c r="ES554">
        <v>8.81</v>
      </c>
      <c r="ET554">
        <v>0</v>
      </c>
      <c r="EU554">
        <v>0</v>
      </c>
      <c r="EV554">
        <v>0</v>
      </c>
      <c r="EW554">
        <v>0</v>
      </c>
      <c r="EX554">
        <v>0</v>
      </c>
      <c r="FQ554">
        <v>0</v>
      </c>
      <c r="FR554">
        <f t="shared" si="426"/>
        <v>0</v>
      </c>
      <c r="FS554">
        <v>0</v>
      </c>
      <c r="FX554">
        <v>0</v>
      </c>
      <c r="FY554">
        <v>0</v>
      </c>
      <c r="GA554" t="s">
        <v>3</v>
      </c>
      <c r="GD554">
        <v>1</v>
      </c>
      <c r="GF554">
        <v>-1190793685</v>
      </c>
      <c r="GG554">
        <v>2</v>
      </c>
      <c r="GH554">
        <v>1</v>
      </c>
      <c r="GI554">
        <v>2</v>
      </c>
      <c r="GJ554">
        <v>0</v>
      </c>
      <c r="GK554">
        <v>0</v>
      </c>
      <c r="GL554">
        <f t="shared" si="427"/>
        <v>0</v>
      </c>
      <c r="GM554">
        <f t="shared" si="428"/>
        <v>76.47</v>
      </c>
      <c r="GN554">
        <f t="shared" si="429"/>
        <v>0</v>
      </c>
      <c r="GO554">
        <f t="shared" si="430"/>
        <v>76.47</v>
      </c>
      <c r="GP554">
        <f t="shared" si="431"/>
        <v>0</v>
      </c>
      <c r="GR554">
        <v>0</v>
      </c>
      <c r="GS554">
        <v>3</v>
      </c>
      <c r="GT554">
        <v>0</v>
      </c>
      <c r="GU554" t="s">
        <v>3</v>
      </c>
      <c r="GV554">
        <f t="shared" si="432"/>
        <v>0</v>
      </c>
      <c r="GW554">
        <v>1</v>
      </c>
      <c r="GX554">
        <f t="shared" si="433"/>
        <v>0</v>
      </c>
      <c r="HA554">
        <v>0</v>
      </c>
      <c r="HB554">
        <v>0</v>
      </c>
      <c r="HC554">
        <f t="shared" si="434"/>
        <v>0</v>
      </c>
      <c r="HE554" t="s">
        <v>3</v>
      </c>
      <c r="HF554" t="s">
        <v>3</v>
      </c>
      <c r="HM554" t="s">
        <v>3</v>
      </c>
      <c r="IK554">
        <v>0</v>
      </c>
    </row>
    <row r="555" spans="1:245">
      <c r="A555">
        <v>17</v>
      </c>
      <c r="B555">
        <v>1</v>
      </c>
      <c r="C555">
        <f>ROW(SmtRes!A660)</f>
        <v>660</v>
      </c>
      <c r="D555">
        <f>ROW(EtalonRes!A634)</f>
        <v>634</v>
      </c>
      <c r="E555" t="s">
        <v>257</v>
      </c>
      <c r="F555" t="s">
        <v>253</v>
      </c>
      <c r="G555" t="s">
        <v>254</v>
      </c>
      <c r="H555" t="s">
        <v>255</v>
      </c>
      <c r="I555">
        <f>ROUND(7.4/100,9)</f>
        <v>7.3999999999999996E-2</v>
      </c>
      <c r="J555">
        <v>0</v>
      </c>
      <c r="K555">
        <f>ROUND(7.4/100,9)</f>
        <v>7.3999999999999996E-2</v>
      </c>
      <c r="O555">
        <f t="shared" si="400"/>
        <v>5036.18</v>
      </c>
      <c r="P555">
        <f t="shared" si="401"/>
        <v>2549.7600000000002</v>
      </c>
      <c r="Q555">
        <f t="shared" si="402"/>
        <v>11.96</v>
      </c>
      <c r="R555">
        <f t="shared" si="403"/>
        <v>0</v>
      </c>
      <c r="S555">
        <f t="shared" si="404"/>
        <v>2474.46</v>
      </c>
      <c r="T555">
        <f t="shared" si="405"/>
        <v>0</v>
      </c>
      <c r="U555">
        <f t="shared" si="406"/>
        <v>8.2546999999999997</v>
      </c>
      <c r="V555">
        <f t="shared" si="407"/>
        <v>0</v>
      </c>
      <c r="W555">
        <f t="shared" si="408"/>
        <v>0</v>
      </c>
      <c r="X555">
        <f t="shared" si="409"/>
        <v>2227.0100000000002</v>
      </c>
      <c r="Y555">
        <f t="shared" si="410"/>
        <v>1064.02</v>
      </c>
      <c r="AA555">
        <v>35863109</v>
      </c>
      <c r="AB555">
        <f t="shared" si="411"/>
        <v>6621.29</v>
      </c>
      <c r="AC555">
        <f t="shared" si="412"/>
        <v>5584.47</v>
      </c>
      <c r="AD555">
        <f>ROUND(((((ET555*1.25))-((EU555*1.25)))+AE555),2)</f>
        <v>25.06</v>
      </c>
      <c r="AE555">
        <f>ROUND(((EU555*1.25)),2)</f>
        <v>0</v>
      </c>
      <c r="AF555">
        <f>ROUND(((EV555*1.15)),2)</f>
        <v>1011.76</v>
      </c>
      <c r="AG555">
        <f t="shared" si="413"/>
        <v>0</v>
      </c>
      <c r="AH555">
        <f>((EW555*1.15))</f>
        <v>111.55</v>
      </c>
      <c r="AI555">
        <f>((EX555*1.25))</f>
        <v>0</v>
      </c>
      <c r="AJ555">
        <f t="shared" si="414"/>
        <v>0</v>
      </c>
      <c r="AK555">
        <v>6484.31</v>
      </c>
      <c r="AL555">
        <v>5584.47</v>
      </c>
      <c r="AM555">
        <v>20.05</v>
      </c>
      <c r="AN555">
        <v>0</v>
      </c>
      <c r="AO555">
        <v>879.79</v>
      </c>
      <c r="AP555">
        <v>0</v>
      </c>
      <c r="AQ555">
        <v>97</v>
      </c>
      <c r="AR555">
        <v>0</v>
      </c>
      <c r="AS555">
        <v>0</v>
      </c>
      <c r="AT555">
        <v>90</v>
      </c>
      <c r="AU555">
        <v>43</v>
      </c>
      <c r="AV555">
        <v>1</v>
      </c>
      <c r="AW555">
        <v>1</v>
      </c>
      <c r="AZ555">
        <v>1</v>
      </c>
      <c r="BA555">
        <v>33.049999999999997</v>
      </c>
      <c r="BB555">
        <v>6.45</v>
      </c>
      <c r="BC555">
        <v>6.17</v>
      </c>
      <c r="BD555" t="s">
        <v>3</v>
      </c>
      <c r="BE555" t="s">
        <v>3</v>
      </c>
      <c r="BF555" t="s">
        <v>3</v>
      </c>
      <c r="BG555" t="s">
        <v>3</v>
      </c>
      <c r="BH555">
        <v>0</v>
      </c>
      <c r="BI555">
        <v>1</v>
      </c>
      <c r="BJ555" t="s">
        <v>256</v>
      </c>
      <c r="BM555">
        <v>10001</v>
      </c>
      <c r="BN555">
        <v>0</v>
      </c>
      <c r="BO555" t="s">
        <v>253</v>
      </c>
      <c r="BP555">
        <v>1</v>
      </c>
      <c r="BQ555">
        <v>2</v>
      </c>
      <c r="BR555">
        <v>0</v>
      </c>
      <c r="BS555">
        <v>33.049999999999997</v>
      </c>
      <c r="BT555">
        <v>1</v>
      </c>
      <c r="BU555">
        <v>1</v>
      </c>
      <c r="BV555">
        <v>1</v>
      </c>
      <c r="BW555">
        <v>1</v>
      </c>
      <c r="BX555">
        <v>1</v>
      </c>
      <c r="BY555" t="s">
        <v>3</v>
      </c>
      <c r="BZ555">
        <v>118</v>
      </c>
      <c r="CA555">
        <v>63</v>
      </c>
      <c r="CB555" t="s">
        <v>3</v>
      </c>
      <c r="CE555">
        <v>0</v>
      </c>
      <c r="CF555">
        <v>0</v>
      </c>
      <c r="CG555">
        <v>0</v>
      </c>
      <c r="CM555">
        <v>0</v>
      </c>
      <c r="CN555" t="s">
        <v>992</v>
      </c>
      <c r="CO555">
        <v>0</v>
      </c>
      <c r="CP555">
        <f t="shared" si="415"/>
        <v>5036.18</v>
      </c>
      <c r="CQ555">
        <f t="shared" si="416"/>
        <v>34456.179900000003</v>
      </c>
      <c r="CR555">
        <f t="shared" si="417"/>
        <v>161.637</v>
      </c>
      <c r="CS555">
        <f t="shared" si="418"/>
        <v>0</v>
      </c>
      <c r="CT555">
        <f t="shared" si="419"/>
        <v>33438.667999999998</v>
      </c>
      <c r="CU555">
        <f t="shared" si="420"/>
        <v>0</v>
      </c>
      <c r="CV555">
        <f t="shared" si="421"/>
        <v>111.55</v>
      </c>
      <c r="CW555">
        <f t="shared" si="422"/>
        <v>0</v>
      </c>
      <c r="CX555">
        <f t="shared" si="423"/>
        <v>0</v>
      </c>
      <c r="CY555">
        <f t="shared" si="424"/>
        <v>2227.0140000000001</v>
      </c>
      <c r="CZ555">
        <f t="shared" si="425"/>
        <v>1064.0178000000001</v>
      </c>
      <c r="DC555" t="s">
        <v>3</v>
      </c>
      <c r="DD555" t="s">
        <v>3</v>
      </c>
      <c r="DE555" t="s">
        <v>133</v>
      </c>
      <c r="DF555" t="s">
        <v>133</v>
      </c>
      <c r="DG555" t="s">
        <v>134</v>
      </c>
      <c r="DH555" t="s">
        <v>3</v>
      </c>
      <c r="DI555" t="s">
        <v>134</v>
      </c>
      <c r="DJ555" t="s">
        <v>133</v>
      </c>
      <c r="DK555" t="s">
        <v>3</v>
      </c>
      <c r="DL555" t="s">
        <v>3</v>
      </c>
      <c r="DM555" t="s">
        <v>3</v>
      </c>
      <c r="DN555">
        <v>0</v>
      </c>
      <c r="DO555">
        <v>0</v>
      </c>
      <c r="DP555">
        <v>1</v>
      </c>
      <c r="DQ555">
        <v>1</v>
      </c>
      <c r="DU555">
        <v>1005</v>
      </c>
      <c r="DV555" t="s">
        <v>255</v>
      </c>
      <c r="DW555" t="s">
        <v>255</v>
      </c>
      <c r="DX555">
        <v>100</v>
      </c>
      <c r="DZ555" t="s">
        <v>3</v>
      </c>
      <c r="EA555" t="s">
        <v>3</v>
      </c>
      <c r="EB555" t="s">
        <v>3</v>
      </c>
      <c r="EC555" t="s">
        <v>3</v>
      </c>
      <c r="EE555">
        <v>29085510</v>
      </c>
      <c r="EF555">
        <v>2</v>
      </c>
      <c r="EG555" t="s">
        <v>135</v>
      </c>
      <c r="EH555">
        <v>0</v>
      </c>
      <c r="EI555" t="s">
        <v>3</v>
      </c>
      <c r="EJ555">
        <v>1</v>
      </c>
      <c r="EK555">
        <v>10001</v>
      </c>
      <c r="EL555" t="s">
        <v>136</v>
      </c>
      <c r="EM555" t="s">
        <v>137</v>
      </c>
      <c r="EO555" t="s">
        <v>138</v>
      </c>
      <c r="EQ555">
        <v>0</v>
      </c>
      <c r="ER555">
        <v>6484.31</v>
      </c>
      <c r="ES555">
        <v>5584.47</v>
      </c>
      <c r="ET555">
        <v>20.05</v>
      </c>
      <c r="EU555">
        <v>0</v>
      </c>
      <c r="EV555">
        <v>879.79</v>
      </c>
      <c r="EW555">
        <v>97</v>
      </c>
      <c r="EX555">
        <v>0</v>
      </c>
      <c r="EY555">
        <v>0</v>
      </c>
      <c r="FQ555">
        <v>0</v>
      </c>
      <c r="FR555">
        <f t="shared" si="426"/>
        <v>0</v>
      </c>
      <c r="FS555">
        <v>0</v>
      </c>
      <c r="FT555" t="s">
        <v>139</v>
      </c>
      <c r="FU555" t="s">
        <v>25</v>
      </c>
      <c r="FV555" t="s">
        <v>25</v>
      </c>
      <c r="FW555" t="s">
        <v>26</v>
      </c>
      <c r="FX555">
        <v>106.2</v>
      </c>
      <c r="FY555">
        <v>53.55</v>
      </c>
      <c r="GA555" t="s">
        <v>3</v>
      </c>
      <c r="GD555">
        <v>1</v>
      </c>
      <c r="GF555">
        <v>1466030338</v>
      </c>
      <c r="GG555">
        <v>2</v>
      </c>
      <c r="GH555">
        <v>1</v>
      </c>
      <c r="GI555">
        <v>2</v>
      </c>
      <c r="GJ555">
        <v>0</v>
      </c>
      <c r="GK555">
        <v>0</v>
      </c>
      <c r="GL555">
        <f t="shared" si="427"/>
        <v>0</v>
      </c>
      <c r="GM555">
        <f t="shared" si="428"/>
        <v>8327.2099999999991</v>
      </c>
      <c r="GN555">
        <f t="shared" si="429"/>
        <v>8327.2099999999991</v>
      </c>
      <c r="GO555">
        <f t="shared" si="430"/>
        <v>0</v>
      </c>
      <c r="GP555">
        <f t="shared" si="431"/>
        <v>0</v>
      </c>
      <c r="GR555">
        <v>0</v>
      </c>
      <c r="GS555">
        <v>3</v>
      </c>
      <c r="GT555">
        <v>0</v>
      </c>
      <c r="GU555" t="s">
        <v>3</v>
      </c>
      <c r="GV555">
        <f t="shared" si="432"/>
        <v>0</v>
      </c>
      <c r="GW555">
        <v>1</v>
      </c>
      <c r="GX555">
        <f t="shared" si="433"/>
        <v>0</v>
      </c>
      <c r="HA555">
        <v>0</v>
      </c>
      <c r="HB555">
        <v>0</v>
      </c>
      <c r="HC555">
        <f t="shared" si="434"/>
        <v>0</v>
      </c>
      <c r="HE555" t="s">
        <v>3</v>
      </c>
      <c r="HF555" t="s">
        <v>3</v>
      </c>
      <c r="HM555" t="s">
        <v>3</v>
      </c>
      <c r="IK555">
        <v>0</v>
      </c>
    </row>
    <row r="556" spans="1:245">
      <c r="A556">
        <v>17</v>
      </c>
      <c r="B556">
        <v>1</v>
      </c>
      <c r="C556">
        <f>ROW(SmtRes!A671)</f>
        <v>671</v>
      </c>
      <c r="D556">
        <f>ROW(EtalonRes!A644)</f>
        <v>644</v>
      </c>
      <c r="E556" t="s">
        <v>274</v>
      </c>
      <c r="F556" t="s">
        <v>258</v>
      </c>
      <c r="G556" t="s">
        <v>259</v>
      </c>
      <c r="H556" t="s">
        <v>58</v>
      </c>
      <c r="I556">
        <f>ROUND(4/100,9)</f>
        <v>0.04</v>
      </c>
      <c r="J556">
        <v>0</v>
      </c>
      <c r="K556">
        <f>ROUND(4/100,9)</f>
        <v>0.04</v>
      </c>
      <c r="O556">
        <f t="shared" si="400"/>
        <v>1077.49</v>
      </c>
      <c r="P556">
        <f t="shared" si="401"/>
        <v>74.62</v>
      </c>
      <c r="Q556">
        <f t="shared" si="402"/>
        <v>76.48</v>
      </c>
      <c r="R556">
        <f t="shared" si="403"/>
        <v>15.71</v>
      </c>
      <c r="S556">
        <f t="shared" si="404"/>
        <v>926.39</v>
      </c>
      <c r="T556">
        <f t="shared" si="405"/>
        <v>0</v>
      </c>
      <c r="U556">
        <f t="shared" si="406"/>
        <v>2.8256000000000001</v>
      </c>
      <c r="V556">
        <f t="shared" si="407"/>
        <v>3.5200000000000002E-2</v>
      </c>
      <c r="W556">
        <f t="shared" si="408"/>
        <v>0</v>
      </c>
      <c r="X556">
        <f t="shared" si="409"/>
        <v>763.1</v>
      </c>
      <c r="Y556">
        <f t="shared" si="410"/>
        <v>489.89</v>
      </c>
      <c r="AA556">
        <v>35863109</v>
      </c>
      <c r="AB556">
        <f t="shared" si="411"/>
        <v>1442.38</v>
      </c>
      <c r="AC556">
        <f t="shared" si="412"/>
        <v>515.36</v>
      </c>
      <c r="AD556">
        <f>ROUND((((ET556)-(EU556))+AE556),2)</f>
        <v>226.27</v>
      </c>
      <c r="AE556">
        <f>ROUND((EU556),2)</f>
        <v>11.88</v>
      </c>
      <c r="AF556">
        <f>ROUND((EV556),2)</f>
        <v>700.75</v>
      </c>
      <c r="AG556">
        <f t="shared" si="413"/>
        <v>0</v>
      </c>
      <c r="AH556">
        <f>(EW556)</f>
        <v>70.64</v>
      </c>
      <c r="AI556">
        <f>(EX556)</f>
        <v>0.88</v>
      </c>
      <c r="AJ556">
        <f t="shared" si="414"/>
        <v>0</v>
      </c>
      <c r="AK556">
        <v>1442.38</v>
      </c>
      <c r="AL556">
        <v>515.36</v>
      </c>
      <c r="AM556">
        <v>226.27</v>
      </c>
      <c r="AN556">
        <v>11.88</v>
      </c>
      <c r="AO556">
        <v>700.75</v>
      </c>
      <c r="AP556">
        <v>0</v>
      </c>
      <c r="AQ556">
        <v>70.64</v>
      </c>
      <c r="AR556">
        <v>0.88</v>
      </c>
      <c r="AS556">
        <v>0</v>
      </c>
      <c r="AT556">
        <v>81</v>
      </c>
      <c r="AU556">
        <v>52</v>
      </c>
      <c r="AV556">
        <v>1</v>
      </c>
      <c r="AW556">
        <v>1</v>
      </c>
      <c r="AZ556">
        <v>1</v>
      </c>
      <c r="BA556">
        <v>33.049999999999997</v>
      </c>
      <c r="BB556">
        <v>8.4499999999999993</v>
      </c>
      <c r="BC556">
        <v>3.62</v>
      </c>
      <c r="BD556" t="s">
        <v>3</v>
      </c>
      <c r="BE556" t="s">
        <v>3</v>
      </c>
      <c r="BF556" t="s">
        <v>3</v>
      </c>
      <c r="BG556" t="s">
        <v>3</v>
      </c>
      <c r="BH556">
        <v>0</v>
      </c>
      <c r="BI556">
        <v>2</v>
      </c>
      <c r="BJ556" t="s">
        <v>260</v>
      </c>
      <c r="BM556">
        <v>108001</v>
      </c>
      <c r="BN556">
        <v>0</v>
      </c>
      <c r="BO556" t="s">
        <v>258</v>
      </c>
      <c r="BP556">
        <v>1</v>
      </c>
      <c r="BQ556">
        <v>3</v>
      </c>
      <c r="BR556">
        <v>0</v>
      </c>
      <c r="BS556">
        <v>33.049999999999997</v>
      </c>
      <c r="BT556">
        <v>1</v>
      </c>
      <c r="BU556">
        <v>1</v>
      </c>
      <c r="BV556">
        <v>1</v>
      </c>
      <c r="BW556">
        <v>1</v>
      </c>
      <c r="BX556">
        <v>1</v>
      </c>
      <c r="BY556" t="s">
        <v>3</v>
      </c>
      <c r="BZ556">
        <v>95</v>
      </c>
      <c r="CA556">
        <v>65</v>
      </c>
      <c r="CB556" t="s">
        <v>3</v>
      </c>
      <c r="CE556">
        <v>0</v>
      </c>
      <c r="CF556">
        <v>0</v>
      </c>
      <c r="CG556">
        <v>0</v>
      </c>
      <c r="CM556">
        <v>0</v>
      </c>
      <c r="CN556" t="s">
        <v>3</v>
      </c>
      <c r="CO556">
        <v>0</v>
      </c>
      <c r="CP556">
        <f t="shared" si="415"/>
        <v>1077.49</v>
      </c>
      <c r="CQ556">
        <f t="shared" si="416"/>
        <v>1865.6032</v>
      </c>
      <c r="CR556">
        <f t="shared" si="417"/>
        <v>1911.9814999999999</v>
      </c>
      <c r="CS556">
        <f t="shared" si="418"/>
        <v>392.63400000000001</v>
      </c>
      <c r="CT556">
        <f t="shared" si="419"/>
        <v>23159.787499999999</v>
      </c>
      <c r="CU556">
        <f t="shared" si="420"/>
        <v>0</v>
      </c>
      <c r="CV556">
        <f t="shared" si="421"/>
        <v>70.64</v>
      </c>
      <c r="CW556">
        <f t="shared" si="422"/>
        <v>0.88</v>
      </c>
      <c r="CX556">
        <f t="shared" si="423"/>
        <v>0</v>
      </c>
      <c r="CY556">
        <f t="shared" si="424"/>
        <v>763.10100000000011</v>
      </c>
      <c r="CZ556">
        <f t="shared" si="425"/>
        <v>489.89200000000005</v>
      </c>
      <c r="DC556" t="s">
        <v>3</v>
      </c>
      <c r="DD556" t="s">
        <v>3</v>
      </c>
      <c r="DE556" t="s">
        <v>3</v>
      </c>
      <c r="DF556" t="s">
        <v>3</v>
      </c>
      <c r="DG556" t="s">
        <v>3</v>
      </c>
      <c r="DH556" t="s">
        <v>3</v>
      </c>
      <c r="DI556" t="s">
        <v>3</v>
      </c>
      <c r="DJ556" t="s">
        <v>3</v>
      </c>
      <c r="DK556" t="s">
        <v>3</v>
      </c>
      <c r="DL556" t="s">
        <v>3</v>
      </c>
      <c r="DM556" t="s">
        <v>3</v>
      </c>
      <c r="DN556">
        <v>0</v>
      </c>
      <c r="DO556">
        <v>0</v>
      </c>
      <c r="DP556">
        <v>1</v>
      </c>
      <c r="DQ556">
        <v>1</v>
      </c>
      <c r="DU556">
        <v>1010</v>
      </c>
      <c r="DV556" t="s">
        <v>58</v>
      </c>
      <c r="DW556" t="s">
        <v>58</v>
      </c>
      <c r="DX556">
        <v>100</v>
      </c>
      <c r="DZ556" t="s">
        <v>3</v>
      </c>
      <c r="EA556" t="s">
        <v>3</v>
      </c>
      <c r="EB556" t="s">
        <v>3</v>
      </c>
      <c r="EC556" t="s">
        <v>3</v>
      </c>
      <c r="EE556">
        <v>29085386</v>
      </c>
      <c r="EF556">
        <v>3</v>
      </c>
      <c r="EG556" t="s">
        <v>226</v>
      </c>
      <c r="EH556">
        <v>0</v>
      </c>
      <c r="EI556" t="s">
        <v>3</v>
      </c>
      <c r="EJ556">
        <v>2</v>
      </c>
      <c r="EK556">
        <v>108001</v>
      </c>
      <c r="EL556" t="s">
        <v>227</v>
      </c>
      <c r="EM556" t="s">
        <v>228</v>
      </c>
      <c r="EO556" t="s">
        <v>3</v>
      </c>
      <c r="EQ556">
        <v>0</v>
      </c>
      <c r="ER556">
        <v>1442.38</v>
      </c>
      <c r="ES556">
        <v>515.36</v>
      </c>
      <c r="ET556">
        <v>226.27</v>
      </c>
      <c r="EU556">
        <v>11.88</v>
      </c>
      <c r="EV556">
        <v>700.75</v>
      </c>
      <c r="EW556">
        <v>70.64</v>
      </c>
      <c r="EX556">
        <v>0.88</v>
      </c>
      <c r="EY556">
        <v>0</v>
      </c>
      <c r="FQ556">
        <v>0</v>
      </c>
      <c r="FR556">
        <f t="shared" si="426"/>
        <v>0</v>
      </c>
      <c r="FS556">
        <v>0</v>
      </c>
      <c r="FV556" t="s">
        <v>25</v>
      </c>
      <c r="FW556" t="s">
        <v>26</v>
      </c>
      <c r="FX556">
        <v>95</v>
      </c>
      <c r="FY556">
        <v>65</v>
      </c>
      <c r="GA556" t="s">
        <v>3</v>
      </c>
      <c r="GD556">
        <v>1</v>
      </c>
      <c r="GF556">
        <v>232893932</v>
      </c>
      <c r="GG556">
        <v>2</v>
      </c>
      <c r="GH556">
        <v>1</v>
      </c>
      <c r="GI556">
        <v>2</v>
      </c>
      <c r="GJ556">
        <v>0</v>
      </c>
      <c r="GK556">
        <v>0</v>
      </c>
      <c r="GL556">
        <f t="shared" si="427"/>
        <v>0</v>
      </c>
      <c r="GM556">
        <f t="shared" si="428"/>
        <v>2330.48</v>
      </c>
      <c r="GN556">
        <f t="shared" si="429"/>
        <v>0</v>
      </c>
      <c r="GO556">
        <f t="shared" si="430"/>
        <v>2330.48</v>
      </c>
      <c r="GP556">
        <f t="shared" si="431"/>
        <v>0</v>
      </c>
      <c r="GR556">
        <v>0</v>
      </c>
      <c r="GS556">
        <v>3</v>
      </c>
      <c r="GT556">
        <v>0</v>
      </c>
      <c r="GU556" t="s">
        <v>3</v>
      </c>
      <c r="GV556">
        <f t="shared" si="432"/>
        <v>0</v>
      </c>
      <c r="GW556">
        <v>1</v>
      </c>
      <c r="GX556">
        <f t="shared" si="433"/>
        <v>0</v>
      </c>
      <c r="HA556">
        <v>0</v>
      </c>
      <c r="HB556">
        <v>0</v>
      </c>
      <c r="HC556">
        <f t="shared" si="434"/>
        <v>0</v>
      </c>
      <c r="HE556" t="s">
        <v>3</v>
      </c>
      <c r="HF556" t="s">
        <v>3</v>
      </c>
      <c r="HM556" t="s">
        <v>3</v>
      </c>
      <c r="IK556">
        <v>0</v>
      </c>
    </row>
    <row r="557" spans="1:245">
      <c r="A557">
        <v>18</v>
      </c>
      <c r="B557">
        <v>1</v>
      </c>
      <c r="C557">
        <v>670</v>
      </c>
      <c r="E557" t="s">
        <v>275</v>
      </c>
      <c r="F557" t="s">
        <v>262</v>
      </c>
      <c r="G557" t="s">
        <v>263</v>
      </c>
      <c r="H557" t="s">
        <v>237</v>
      </c>
      <c r="I557">
        <f>I556*J557</f>
        <v>4</v>
      </c>
      <c r="J557">
        <v>100</v>
      </c>
      <c r="K557">
        <v>100</v>
      </c>
      <c r="O557">
        <f t="shared" si="400"/>
        <v>217.44</v>
      </c>
      <c r="P557">
        <f t="shared" si="401"/>
        <v>217.44</v>
      </c>
      <c r="Q557">
        <f t="shared" si="402"/>
        <v>0</v>
      </c>
      <c r="R557">
        <f t="shared" si="403"/>
        <v>0</v>
      </c>
      <c r="S557">
        <f t="shared" si="404"/>
        <v>0</v>
      </c>
      <c r="T557">
        <f t="shared" si="405"/>
        <v>0</v>
      </c>
      <c r="U557">
        <f t="shared" si="406"/>
        <v>0</v>
      </c>
      <c r="V557">
        <f t="shared" si="407"/>
        <v>0</v>
      </c>
      <c r="W557">
        <f t="shared" si="408"/>
        <v>1.1599999999999999</v>
      </c>
      <c r="X557">
        <f t="shared" si="409"/>
        <v>0</v>
      </c>
      <c r="Y557">
        <f t="shared" si="410"/>
        <v>0</v>
      </c>
      <c r="AA557">
        <v>35863109</v>
      </c>
      <c r="AB557">
        <f t="shared" si="411"/>
        <v>15.27</v>
      </c>
      <c r="AC557">
        <f t="shared" si="412"/>
        <v>15.27</v>
      </c>
      <c r="AD557">
        <f>ROUND((((ET557)-(EU557))+AE557),2)</f>
        <v>0</v>
      </c>
      <c r="AE557">
        <f>ROUND((EU557),2)</f>
        <v>0</v>
      </c>
      <c r="AF557">
        <f>ROUND((EV557),2)</f>
        <v>0</v>
      </c>
      <c r="AG557">
        <f t="shared" si="413"/>
        <v>0</v>
      </c>
      <c r="AH557">
        <f>(EW557)</f>
        <v>0</v>
      </c>
      <c r="AI557">
        <f>(EX557)</f>
        <v>0</v>
      </c>
      <c r="AJ557">
        <f t="shared" si="414"/>
        <v>0.28999999999999998</v>
      </c>
      <c r="AK557">
        <v>15.27</v>
      </c>
      <c r="AL557">
        <v>15.27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0.28999999999999998</v>
      </c>
      <c r="AT557">
        <v>0</v>
      </c>
      <c r="AU557">
        <v>0</v>
      </c>
      <c r="AV557">
        <v>1</v>
      </c>
      <c r="AW557">
        <v>1</v>
      </c>
      <c r="AZ557">
        <v>1</v>
      </c>
      <c r="BA557">
        <v>1</v>
      </c>
      <c r="BB557">
        <v>1</v>
      </c>
      <c r="BC557">
        <v>3.56</v>
      </c>
      <c r="BD557" t="s">
        <v>3</v>
      </c>
      <c r="BE557" t="s">
        <v>3</v>
      </c>
      <c r="BF557" t="s">
        <v>3</v>
      </c>
      <c r="BG557" t="s">
        <v>3</v>
      </c>
      <c r="BH557">
        <v>3</v>
      </c>
      <c r="BI557">
        <v>2</v>
      </c>
      <c r="BJ557" t="s">
        <v>264</v>
      </c>
      <c r="BM557">
        <v>500002</v>
      </c>
      <c r="BN557">
        <v>0</v>
      </c>
      <c r="BO557" t="s">
        <v>262</v>
      </c>
      <c r="BP557">
        <v>1</v>
      </c>
      <c r="BQ557">
        <v>12</v>
      </c>
      <c r="BR557">
        <v>0</v>
      </c>
      <c r="BS557">
        <v>1</v>
      </c>
      <c r="BT557">
        <v>1</v>
      </c>
      <c r="BU557">
        <v>1</v>
      </c>
      <c r="BV557">
        <v>1</v>
      </c>
      <c r="BW557">
        <v>1</v>
      </c>
      <c r="BX557">
        <v>1</v>
      </c>
      <c r="BY557" t="s">
        <v>3</v>
      </c>
      <c r="BZ557">
        <v>0</v>
      </c>
      <c r="CA557">
        <v>0</v>
      </c>
      <c r="CB557" t="s">
        <v>3</v>
      </c>
      <c r="CE557">
        <v>0</v>
      </c>
      <c r="CF557">
        <v>0</v>
      </c>
      <c r="CG557">
        <v>0</v>
      </c>
      <c r="CM557">
        <v>0</v>
      </c>
      <c r="CN557" t="s">
        <v>3</v>
      </c>
      <c r="CO557">
        <v>0</v>
      </c>
      <c r="CP557">
        <f t="shared" si="415"/>
        <v>217.44</v>
      </c>
      <c r="CQ557">
        <f t="shared" si="416"/>
        <v>54.361199999999997</v>
      </c>
      <c r="CR557">
        <f t="shared" si="417"/>
        <v>0</v>
      </c>
      <c r="CS557">
        <f t="shared" si="418"/>
        <v>0</v>
      </c>
      <c r="CT557">
        <f t="shared" si="419"/>
        <v>0</v>
      </c>
      <c r="CU557">
        <f t="shared" si="420"/>
        <v>0</v>
      </c>
      <c r="CV557">
        <f t="shared" si="421"/>
        <v>0</v>
      </c>
      <c r="CW557">
        <f t="shared" si="422"/>
        <v>0</v>
      </c>
      <c r="CX557">
        <f t="shared" si="423"/>
        <v>0.28999999999999998</v>
      </c>
      <c r="CY557">
        <f t="shared" si="424"/>
        <v>0</v>
      </c>
      <c r="CZ557">
        <f t="shared" si="425"/>
        <v>0</v>
      </c>
      <c r="DC557" t="s">
        <v>3</v>
      </c>
      <c r="DD557" t="s">
        <v>3</v>
      </c>
      <c r="DE557" t="s">
        <v>3</v>
      </c>
      <c r="DF557" t="s">
        <v>3</v>
      </c>
      <c r="DG557" t="s">
        <v>3</v>
      </c>
      <c r="DH557" t="s">
        <v>3</v>
      </c>
      <c r="DI557" t="s">
        <v>3</v>
      </c>
      <c r="DJ557" t="s">
        <v>3</v>
      </c>
      <c r="DK557" t="s">
        <v>3</v>
      </c>
      <c r="DL557" t="s">
        <v>3</v>
      </c>
      <c r="DM557" t="s">
        <v>3</v>
      </c>
      <c r="DN557">
        <v>0</v>
      </c>
      <c r="DO557">
        <v>0</v>
      </c>
      <c r="DP557">
        <v>1</v>
      </c>
      <c r="DQ557">
        <v>1</v>
      </c>
      <c r="DU557">
        <v>1010</v>
      </c>
      <c r="DV557" t="s">
        <v>237</v>
      </c>
      <c r="DW557" t="s">
        <v>237</v>
      </c>
      <c r="DX557">
        <v>1</v>
      </c>
      <c r="DZ557" t="s">
        <v>3</v>
      </c>
      <c r="EA557" t="s">
        <v>3</v>
      </c>
      <c r="EB557" t="s">
        <v>3</v>
      </c>
      <c r="EC557" t="s">
        <v>3</v>
      </c>
      <c r="EE557">
        <v>29085444</v>
      </c>
      <c r="EF557">
        <v>12</v>
      </c>
      <c r="EG557" t="s">
        <v>32</v>
      </c>
      <c r="EH557">
        <v>0</v>
      </c>
      <c r="EI557" t="s">
        <v>3</v>
      </c>
      <c r="EJ557">
        <v>2</v>
      </c>
      <c r="EK557">
        <v>500002</v>
      </c>
      <c r="EL557" t="s">
        <v>33</v>
      </c>
      <c r="EM557" t="s">
        <v>34</v>
      </c>
      <c r="EO557" t="s">
        <v>3</v>
      </c>
      <c r="EQ557">
        <v>0</v>
      </c>
      <c r="ER557">
        <v>15.27</v>
      </c>
      <c r="ES557">
        <v>15.27</v>
      </c>
      <c r="ET557">
        <v>0</v>
      </c>
      <c r="EU557">
        <v>0</v>
      </c>
      <c r="EV557">
        <v>0</v>
      </c>
      <c r="EW557">
        <v>0</v>
      </c>
      <c r="EX557">
        <v>0</v>
      </c>
      <c r="FQ557">
        <v>0</v>
      </c>
      <c r="FR557">
        <f t="shared" si="426"/>
        <v>0</v>
      </c>
      <c r="FS557">
        <v>0</v>
      </c>
      <c r="FX557">
        <v>0</v>
      </c>
      <c r="FY557">
        <v>0</v>
      </c>
      <c r="GA557" t="s">
        <v>3</v>
      </c>
      <c r="GD557">
        <v>1</v>
      </c>
      <c r="GF557">
        <v>-1432988646</v>
      </c>
      <c r="GG557">
        <v>2</v>
      </c>
      <c r="GH557">
        <v>1</v>
      </c>
      <c r="GI557">
        <v>2</v>
      </c>
      <c r="GJ557">
        <v>0</v>
      </c>
      <c r="GK557">
        <v>0</v>
      </c>
      <c r="GL557">
        <f t="shared" si="427"/>
        <v>0</v>
      </c>
      <c r="GM557">
        <f t="shared" si="428"/>
        <v>217.44</v>
      </c>
      <c r="GN557">
        <f t="shared" si="429"/>
        <v>0</v>
      </c>
      <c r="GO557">
        <f t="shared" si="430"/>
        <v>217.44</v>
      </c>
      <c r="GP557">
        <f t="shared" si="431"/>
        <v>0</v>
      </c>
      <c r="GR557">
        <v>0</v>
      </c>
      <c r="GS557">
        <v>3</v>
      </c>
      <c r="GT557">
        <v>0</v>
      </c>
      <c r="GU557" t="s">
        <v>3</v>
      </c>
      <c r="GV557">
        <f t="shared" si="432"/>
        <v>0</v>
      </c>
      <c r="GW557">
        <v>1</v>
      </c>
      <c r="GX557">
        <f t="shared" si="433"/>
        <v>0</v>
      </c>
      <c r="HA557">
        <v>0</v>
      </c>
      <c r="HB557">
        <v>0</v>
      </c>
      <c r="HC557">
        <f t="shared" si="434"/>
        <v>0</v>
      </c>
      <c r="HE557" t="s">
        <v>3</v>
      </c>
      <c r="HF557" t="s">
        <v>3</v>
      </c>
      <c r="HM557" t="s">
        <v>3</v>
      </c>
      <c r="IK557">
        <v>0</v>
      </c>
    </row>
    <row r="559" spans="1:245">
      <c r="A559" s="2">
        <v>51</v>
      </c>
      <c r="B559" s="2">
        <f>B525</f>
        <v>1</v>
      </c>
      <c r="C559" s="2">
        <f>A525</f>
        <v>5</v>
      </c>
      <c r="D559" s="2">
        <f>ROW(A525)</f>
        <v>525</v>
      </c>
      <c r="E559" s="2"/>
      <c r="F559" s="2" t="str">
        <f>IF(F525&lt;&gt;"",F525,"")</f>
        <v>Новый подраздел</v>
      </c>
      <c r="G559" s="2" t="str">
        <f>IF(G525&lt;&gt;"",G525,"")</f>
        <v>ремонт</v>
      </c>
      <c r="H559" s="2">
        <v>0</v>
      </c>
      <c r="I559" s="2"/>
      <c r="J559" s="2"/>
      <c r="K559" s="2"/>
      <c r="L559" s="2"/>
      <c r="M559" s="2"/>
      <c r="N559" s="2"/>
      <c r="O559" s="2">
        <f t="shared" ref="O559:T559" si="440">ROUND(AB559,2)</f>
        <v>75853.789999999994</v>
      </c>
      <c r="P559" s="2">
        <f t="shared" si="440"/>
        <v>51568.2</v>
      </c>
      <c r="Q559" s="2">
        <f t="shared" si="440"/>
        <v>766.6</v>
      </c>
      <c r="R559" s="2">
        <f t="shared" si="440"/>
        <v>273.33</v>
      </c>
      <c r="S559" s="2">
        <f t="shared" si="440"/>
        <v>23518.99</v>
      </c>
      <c r="T559" s="2">
        <f t="shared" si="440"/>
        <v>0</v>
      </c>
      <c r="U559" s="2">
        <f>AH559</f>
        <v>78.737185499999995</v>
      </c>
      <c r="V559" s="2">
        <f>AI559</f>
        <v>0.7702</v>
      </c>
      <c r="W559" s="2">
        <f>ROUND(AJ559,2)</f>
        <v>485.59</v>
      </c>
      <c r="X559" s="2">
        <f>ROUND(AK559,2)</f>
        <v>20862.05</v>
      </c>
      <c r="Y559" s="2">
        <f>ROUND(AL559,2)</f>
        <v>10348.41</v>
      </c>
      <c r="Z559" s="2"/>
      <c r="AA559" s="2"/>
      <c r="AB559" s="2">
        <f>ROUND(SUMIF(AA529:AA557,"=35863109",O529:O557),2)</f>
        <v>75853.789999999994</v>
      </c>
      <c r="AC559" s="2">
        <f>ROUND(SUMIF(AA529:AA557,"=35863109",P529:P557),2)</f>
        <v>51568.2</v>
      </c>
      <c r="AD559" s="2">
        <f>ROUND(SUMIF(AA529:AA557,"=35863109",Q529:Q557),2)</f>
        <v>766.6</v>
      </c>
      <c r="AE559" s="2">
        <f>ROUND(SUMIF(AA529:AA557,"=35863109",R529:R557),2)</f>
        <v>273.33</v>
      </c>
      <c r="AF559" s="2">
        <f>ROUND(SUMIF(AA529:AA557,"=35863109",S529:S557),2)</f>
        <v>23518.99</v>
      </c>
      <c r="AG559" s="2">
        <f>ROUND(SUMIF(AA529:AA557,"=35863109",T529:T557),2)</f>
        <v>0</v>
      </c>
      <c r="AH559" s="2">
        <f>SUMIF(AA529:AA557,"=35863109",U529:U557)</f>
        <v>78.737185499999995</v>
      </c>
      <c r="AI559" s="2">
        <f>SUMIF(AA529:AA557,"=35863109",V529:V557)</f>
        <v>0.7702</v>
      </c>
      <c r="AJ559" s="2">
        <f>ROUND(SUMIF(AA529:AA557,"=35863109",W529:W557),2)</f>
        <v>485.59</v>
      </c>
      <c r="AK559" s="2">
        <f>ROUND(SUMIF(AA529:AA557,"=35863109",X529:X557),2)</f>
        <v>20862.05</v>
      </c>
      <c r="AL559" s="2">
        <f>ROUND(SUMIF(AA529:AA557,"=35863109",Y529:Y557),2)</f>
        <v>10348.41</v>
      </c>
      <c r="AM559" s="2"/>
      <c r="AN559" s="2"/>
      <c r="AO559" s="2">
        <f t="shared" ref="AO559:BD559" si="441">ROUND(BX559,2)</f>
        <v>0</v>
      </c>
      <c r="AP559" s="2">
        <f t="shared" si="441"/>
        <v>0</v>
      </c>
      <c r="AQ559" s="2">
        <f t="shared" si="441"/>
        <v>0</v>
      </c>
      <c r="AR559" s="2">
        <f t="shared" si="441"/>
        <v>107064.25</v>
      </c>
      <c r="AS559" s="2">
        <f t="shared" si="441"/>
        <v>103267.37</v>
      </c>
      <c r="AT559" s="2">
        <f t="shared" si="441"/>
        <v>3796.88</v>
      </c>
      <c r="AU559" s="2">
        <f t="shared" si="441"/>
        <v>0</v>
      </c>
      <c r="AV559" s="2">
        <f t="shared" si="441"/>
        <v>51568.2</v>
      </c>
      <c r="AW559" s="2">
        <f t="shared" si="441"/>
        <v>51568.2</v>
      </c>
      <c r="AX559" s="2">
        <f t="shared" si="441"/>
        <v>0</v>
      </c>
      <c r="AY559" s="2">
        <f t="shared" si="441"/>
        <v>51568.2</v>
      </c>
      <c r="AZ559" s="2">
        <f t="shared" si="441"/>
        <v>0</v>
      </c>
      <c r="BA559" s="2">
        <f t="shared" si="441"/>
        <v>0</v>
      </c>
      <c r="BB559" s="2">
        <f t="shared" si="441"/>
        <v>0</v>
      </c>
      <c r="BC559" s="2">
        <f t="shared" si="441"/>
        <v>0</v>
      </c>
      <c r="BD559" s="2">
        <f t="shared" si="441"/>
        <v>0</v>
      </c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>
        <f>ROUND(SUMIF(AA529:AA557,"=35863109",FQ529:FQ557),2)</f>
        <v>0</v>
      </c>
      <c r="BY559" s="2">
        <f>ROUND(SUMIF(AA529:AA557,"=35863109",FR529:FR557),2)</f>
        <v>0</v>
      </c>
      <c r="BZ559" s="2">
        <f>ROUND(SUMIF(AA529:AA557,"=35863109",GL529:GL557),2)</f>
        <v>0</v>
      </c>
      <c r="CA559" s="2">
        <f>ROUND(SUMIF(AA529:AA557,"=35863109",GM529:GM557),2)</f>
        <v>107064.25</v>
      </c>
      <c r="CB559" s="2">
        <f>ROUND(SUMIF(AA529:AA557,"=35863109",GN529:GN557),2)</f>
        <v>103267.37</v>
      </c>
      <c r="CC559" s="2">
        <f>ROUND(SUMIF(AA529:AA557,"=35863109",GO529:GO557),2)</f>
        <v>3796.88</v>
      </c>
      <c r="CD559" s="2">
        <f>ROUND(SUMIF(AA529:AA557,"=35863109",GP529:GP557),2)</f>
        <v>0</v>
      </c>
      <c r="CE559" s="2">
        <f>AC559-BX559</f>
        <v>51568.2</v>
      </c>
      <c r="CF559" s="2">
        <f>AC559-BY559</f>
        <v>51568.2</v>
      </c>
      <c r="CG559" s="2">
        <f>BX559-BZ559</f>
        <v>0</v>
      </c>
      <c r="CH559" s="2">
        <f>AC559-BX559-BY559+BZ559</f>
        <v>51568.2</v>
      </c>
      <c r="CI559" s="2">
        <f>BY559-BZ559</f>
        <v>0</v>
      </c>
      <c r="CJ559" s="2">
        <f>ROUND(SUMIF(AA529:AA557,"=35863109",GX529:GX557),2)</f>
        <v>0</v>
      </c>
      <c r="CK559" s="2">
        <f>ROUND(SUMIF(AA529:AA557,"=35863109",GY529:GY557),2)</f>
        <v>0</v>
      </c>
      <c r="CL559" s="2">
        <f>ROUND(SUMIF(AA529:AA557,"=35863109",GZ529:GZ557),2)</f>
        <v>0</v>
      </c>
      <c r="CM559" s="2">
        <f>ROUND(SUMIF(AA529:AA557,"=35863109",HD529:HD557),2)</f>
        <v>0</v>
      </c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>
        <v>0</v>
      </c>
    </row>
    <row r="561" spans="1:23">
      <c r="A561" s="4">
        <v>50</v>
      </c>
      <c r="B561" s="4">
        <v>0</v>
      </c>
      <c r="C561" s="4">
        <v>0</v>
      </c>
      <c r="D561" s="4">
        <v>1</v>
      </c>
      <c r="E561" s="4">
        <v>201</v>
      </c>
      <c r="F561" s="4">
        <f>ROUND(Source!O559,O561)</f>
        <v>75853.789999999994</v>
      </c>
      <c r="G561" s="4" t="s">
        <v>71</v>
      </c>
      <c r="H561" s="4" t="s">
        <v>72</v>
      </c>
      <c r="I561" s="4"/>
      <c r="J561" s="4"/>
      <c r="K561" s="4">
        <v>201</v>
      </c>
      <c r="L561" s="4">
        <v>1</v>
      </c>
      <c r="M561" s="4">
        <v>3</v>
      </c>
      <c r="N561" s="4" t="s">
        <v>3</v>
      </c>
      <c r="O561" s="4">
        <v>2</v>
      </c>
      <c r="P561" s="4"/>
      <c r="Q561" s="4"/>
      <c r="R561" s="4"/>
      <c r="S561" s="4"/>
      <c r="T561" s="4"/>
      <c r="U561" s="4"/>
      <c r="V561" s="4"/>
      <c r="W561" s="4"/>
    </row>
    <row r="562" spans="1:23">
      <c r="A562" s="4">
        <v>50</v>
      </c>
      <c r="B562" s="4">
        <v>0</v>
      </c>
      <c r="C562" s="4">
        <v>0</v>
      </c>
      <c r="D562" s="4">
        <v>1</v>
      </c>
      <c r="E562" s="4">
        <v>202</v>
      </c>
      <c r="F562" s="4">
        <f>ROUND(Source!P559,O562)</f>
        <v>51568.2</v>
      </c>
      <c r="G562" s="4" t="s">
        <v>73</v>
      </c>
      <c r="H562" s="4" t="s">
        <v>74</v>
      </c>
      <c r="I562" s="4"/>
      <c r="J562" s="4"/>
      <c r="K562" s="4">
        <v>202</v>
      </c>
      <c r="L562" s="4">
        <v>2</v>
      </c>
      <c r="M562" s="4">
        <v>3</v>
      </c>
      <c r="N562" s="4" t="s">
        <v>3</v>
      </c>
      <c r="O562" s="4">
        <v>2</v>
      </c>
      <c r="P562" s="4"/>
      <c r="Q562" s="4"/>
      <c r="R562" s="4"/>
      <c r="S562" s="4"/>
      <c r="T562" s="4"/>
      <c r="U562" s="4"/>
      <c r="V562" s="4"/>
      <c r="W562" s="4"/>
    </row>
    <row r="563" spans="1:23">
      <c r="A563" s="4">
        <v>50</v>
      </c>
      <c r="B563" s="4">
        <v>0</v>
      </c>
      <c r="C563" s="4">
        <v>0</v>
      </c>
      <c r="D563" s="4">
        <v>1</v>
      </c>
      <c r="E563" s="4">
        <v>222</v>
      </c>
      <c r="F563" s="4">
        <f>ROUND(Source!AO559,O563)</f>
        <v>0</v>
      </c>
      <c r="G563" s="4" t="s">
        <v>75</v>
      </c>
      <c r="H563" s="4" t="s">
        <v>76</v>
      </c>
      <c r="I563" s="4"/>
      <c r="J563" s="4"/>
      <c r="K563" s="4">
        <v>222</v>
      </c>
      <c r="L563" s="4">
        <v>3</v>
      </c>
      <c r="M563" s="4">
        <v>3</v>
      </c>
      <c r="N563" s="4" t="s">
        <v>3</v>
      </c>
      <c r="O563" s="4">
        <v>2</v>
      </c>
      <c r="P563" s="4"/>
      <c r="Q563" s="4"/>
      <c r="R563" s="4"/>
      <c r="S563" s="4"/>
      <c r="T563" s="4"/>
      <c r="U563" s="4"/>
      <c r="V563" s="4"/>
      <c r="W563" s="4"/>
    </row>
    <row r="564" spans="1:23">
      <c r="A564" s="4">
        <v>50</v>
      </c>
      <c r="B564" s="4">
        <v>0</v>
      </c>
      <c r="C564" s="4">
        <v>0</v>
      </c>
      <c r="D564" s="4">
        <v>1</v>
      </c>
      <c r="E564" s="4">
        <v>225</v>
      </c>
      <c r="F564" s="4">
        <f>ROUND(Source!AV559,O564)</f>
        <v>51568.2</v>
      </c>
      <c r="G564" s="4" t="s">
        <v>77</v>
      </c>
      <c r="H564" s="4" t="s">
        <v>78</v>
      </c>
      <c r="I564" s="4"/>
      <c r="J564" s="4"/>
      <c r="K564" s="4">
        <v>225</v>
      </c>
      <c r="L564" s="4">
        <v>4</v>
      </c>
      <c r="M564" s="4">
        <v>3</v>
      </c>
      <c r="N564" s="4" t="s">
        <v>3</v>
      </c>
      <c r="O564" s="4">
        <v>2</v>
      </c>
      <c r="P564" s="4"/>
      <c r="Q564" s="4"/>
      <c r="R564" s="4"/>
      <c r="S564" s="4"/>
      <c r="T564" s="4"/>
      <c r="U564" s="4"/>
      <c r="V564" s="4"/>
      <c r="W564" s="4"/>
    </row>
    <row r="565" spans="1:23">
      <c r="A565" s="4">
        <v>50</v>
      </c>
      <c r="B565" s="4">
        <v>0</v>
      </c>
      <c r="C565" s="4">
        <v>0</v>
      </c>
      <c r="D565" s="4">
        <v>1</v>
      </c>
      <c r="E565" s="4">
        <v>226</v>
      </c>
      <c r="F565" s="4">
        <f>ROUND(Source!AW559,O565)</f>
        <v>51568.2</v>
      </c>
      <c r="G565" s="4" t="s">
        <v>79</v>
      </c>
      <c r="H565" s="4" t="s">
        <v>80</v>
      </c>
      <c r="I565" s="4"/>
      <c r="J565" s="4"/>
      <c r="K565" s="4">
        <v>226</v>
      </c>
      <c r="L565" s="4">
        <v>5</v>
      </c>
      <c r="M565" s="4">
        <v>3</v>
      </c>
      <c r="N565" s="4" t="s">
        <v>3</v>
      </c>
      <c r="O565" s="4">
        <v>2</v>
      </c>
      <c r="P565" s="4"/>
      <c r="Q565" s="4"/>
      <c r="R565" s="4"/>
      <c r="S565" s="4"/>
      <c r="T565" s="4"/>
      <c r="U565" s="4"/>
      <c r="V565" s="4"/>
      <c r="W565" s="4"/>
    </row>
    <row r="566" spans="1:23">
      <c r="A566" s="4">
        <v>50</v>
      </c>
      <c r="B566" s="4">
        <v>0</v>
      </c>
      <c r="C566" s="4">
        <v>0</v>
      </c>
      <c r="D566" s="4">
        <v>1</v>
      </c>
      <c r="E566" s="4">
        <v>227</v>
      </c>
      <c r="F566" s="4">
        <f>ROUND(Source!AX559,O566)</f>
        <v>0</v>
      </c>
      <c r="G566" s="4" t="s">
        <v>81</v>
      </c>
      <c r="H566" s="4" t="s">
        <v>82</v>
      </c>
      <c r="I566" s="4"/>
      <c r="J566" s="4"/>
      <c r="K566" s="4">
        <v>227</v>
      </c>
      <c r="L566" s="4">
        <v>6</v>
      </c>
      <c r="M566" s="4">
        <v>3</v>
      </c>
      <c r="N566" s="4" t="s">
        <v>3</v>
      </c>
      <c r="O566" s="4">
        <v>2</v>
      </c>
      <c r="P566" s="4"/>
      <c r="Q566" s="4"/>
      <c r="R566" s="4"/>
      <c r="S566" s="4"/>
      <c r="T566" s="4"/>
      <c r="U566" s="4"/>
      <c r="V566" s="4"/>
      <c r="W566" s="4"/>
    </row>
    <row r="567" spans="1:23">
      <c r="A567" s="4">
        <v>50</v>
      </c>
      <c r="B567" s="4">
        <v>0</v>
      </c>
      <c r="C567" s="4">
        <v>0</v>
      </c>
      <c r="D567" s="4">
        <v>1</v>
      </c>
      <c r="E567" s="4">
        <v>228</v>
      </c>
      <c r="F567" s="4">
        <f>ROUND(Source!AY559,O567)</f>
        <v>51568.2</v>
      </c>
      <c r="G567" s="4" t="s">
        <v>83</v>
      </c>
      <c r="H567" s="4" t="s">
        <v>84</v>
      </c>
      <c r="I567" s="4"/>
      <c r="J567" s="4"/>
      <c r="K567" s="4">
        <v>228</v>
      </c>
      <c r="L567" s="4">
        <v>7</v>
      </c>
      <c r="M567" s="4">
        <v>3</v>
      </c>
      <c r="N567" s="4" t="s">
        <v>3</v>
      </c>
      <c r="O567" s="4">
        <v>2</v>
      </c>
      <c r="P567" s="4"/>
      <c r="Q567" s="4"/>
      <c r="R567" s="4"/>
      <c r="S567" s="4"/>
      <c r="T567" s="4"/>
      <c r="U567" s="4"/>
      <c r="V567" s="4"/>
      <c r="W567" s="4"/>
    </row>
    <row r="568" spans="1:23">
      <c r="A568" s="4">
        <v>50</v>
      </c>
      <c r="B568" s="4">
        <v>0</v>
      </c>
      <c r="C568" s="4">
        <v>0</v>
      </c>
      <c r="D568" s="4">
        <v>1</v>
      </c>
      <c r="E568" s="4">
        <v>216</v>
      </c>
      <c r="F568" s="4">
        <f>ROUND(Source!AP559,O568)</f>
        <v>0</v>
      </c>
      <c r="G568" s="4" t="s">
        <v>85</v>
      </c>
      <c r="H568" s="4" t="s">
        <v>86</v>
      </c>
      <c r="I568" s="4"/>
      <c r="J568" s="4"/>
      <c r="K568" s="4">
        <v>216</v>
      </c>
      <c r="L568" s="4">
        <v>8</v>
      </c>
      <c r="M568" s="4">
        <v>3</v>
      </c>
      <c r="N568" s="4" t="s">
        <v>3</v>
      </c>
      <c r="O568" s="4">
        <v>2</v>
      </c>
      <c r="P568" s="4"/>
      <c r="Q568" s="4"/>
      <c r="R568" s="4"/>
      <c r="S568" s="4"/>
      <c r="T568" s="4"/>
      <c r="U568" s="4"/>
      <c r="V568" s="4"/>
      <c r="W568" s="4"/>
    </row>
    <row r="569" spans="1:23">
      <c r="A569" s="4">
        <v>50</v>
      </c>
      <c r="B569" s="4">
        <v>0</v>
      </c>
      <c r="C569" s="4">
        <v>0</v>
      </c>
      <c r="D569" s="4">
        <v>1</v>
      </c>
      <c r="E569" s="4">
        <v>223</v>
      </c>
      <c r="F569" s="4">
        <f>ROUND(Source!AQ559,O569)</f>
        <v>0</v>
      </c>
      <c r="G569" s="4" t="s">
        <v>87</v>
      </c>
      <c r="H569" s="4" t="s">
        <v>88</v>
      </c>
      <c r="I569" s="4"/>
      <c r="J569" s="4"/>
      <c r="K569" s="4">
        <v>223</v>
      </c>
      <c r="L569" s="4">
        <v>9</v>
      </c>
      <c r="M569" s="4">
        <v>3</v>
      </c>
      <c r="N569" s="4" t="s">
        <v>3</v>
      </c>
      <c r="O569" s="4">
        <v>2</v>
      </c>
      <c r="P569" s="4"/>
      <c r="Q569" s="4"/>
      <c r="R569" s="4"/>
      <c r="S569" s="4"/>
      <c r="T569" s="4"/>
      <c r="U569" s="4"/>
      <c r="V569" s="4"/>
      <c r="W569" s="4"/>
    </row>
    <row r="570" spans="1:23">
      <c r="A570" s="4">
        <v>50</v>
      </c>
      <c r="B570" s="4">
        <v>0</v>
      </c>
      <c r="C570" s="4">
        <v>0</v>
      </c>
      <c r="D570" s="4">
        <v>1</v>
      </c>
      <c r="E570" s="4">
        <v>229</v>
      </c>
      <c r="F570" s="4">
        <f>ROUND(Source!AZ559,O570)</f>
        <v>0</v>
      </c>
      <c r="G570" s="4" t="s">
        <v>89</v>
      </c>
      <c r="H570" s="4" t="s">
        <v>90</v>
      </c>
      <c r="I570" s="4"/>
      <c r="J570" s="4"/>
      <c r="K570" s="4">
        <v>229</v>
      </c>
      <c r="L570" s="4">
        <v>10</v>
      </c>
      <c r="M570" s="4">
        <v>3</v>
      </c>
      <c r="N570" s="4" t="s">
        <v>3</v>
      </c>
      <c r="O570" s="4">
        <v>2</v>
      </c>
      <c r="P570" s="4"/>
      <c r="Q570" s="4"/>
      <c r="R570" s="4"/>
      <c r="S570" s="4"/>
      <c r="T570" s="4"/>
      <c r="U570" s="4"/>
      <c r="V570" s="4"/>
      <c r="W570" s="4"/>
    </row>
    <row r="571" spans="1:23">
      <c r="A571" s="4">
        <v>50</v>
      </c>
      <c r="B571" s="4">
        <v>0</v>
      </c>
      <c r="C571" s="4">
        <v>0</v>
      </c>
      <c r="D571" s="4">
        <v>1</v>
      </c>
      <c r="E571" s="4">
        <v>203</v>
      </c>
      <c r="F571" s="4">
        <f>ROUND(Source!Q559,O571)</f>
        <v>766.6</v>
      </c>
      <c r="G571" s="4" t="s">
        <v>91</v>
      </c>
      <c r="H571" s="4" t="s">
        <v>92</v>
      </c>
      <c r="I571" s="4"/>
      <c r="J571" s="4"/>
      <c r="K571" s="4">
        <v>203</v>
      </c>
      <c r="L571" s="4">
        <v>11</v>
      </c>
      <c r="M571" s="4">
        <v>3</v>
      </c>
      <c r="N571" s="4" t="s">
        <v>3</v>
      </c>
      <c r="O571" s="4">
        <v>2</v>
      </c>
      <c r="P571" s="4"/>
      <c r="Q571" s="4"/>
      <c r="R571" s="4"/>
      <c r="S571" s="4"/>
      <c r="T571" s="4"/>
      <c r="U571" s="4"/>
      <c r="V571" s="4"/>
      <c r="W571" s="4"/>
    </row>
    <row r="572" spans="1:23">
      <c r="A572" s="4">
        <v>50</v>
      </c>
      <c r="B572" s="4">
        <v>0</v>
      </c>
      <c r="C572" s="4">
        <v>0</v>
      </c>
      <c r="D572" s="4">
        <v>1</v>
      </c>
      <c r="E572" s="4">
        <v>231</v>
      </c>
      <c r="F572" s="4">
        <f>ROUND(Source!BB559,O572)</f>
        <v>0</v>
      </c>
      <c r="G572" s="4" t="s">
        <v>93</v>
      </c>
      <c r="H572" s="4" t="s">
        <v>94</v>
      </c>
      <c r="I572" s="4"/>
      <c r="J572" s="4"/>
      <c r="K572" s="4">
        <v>231</v>
      </c>
      <c r="L572" s="4">
        <v>12</v>
      </c>
      <c r="M572" s="4">
        <v>3</v>
      </c>
      <c r="N572" s="4" t="s">
        <v>3</v>
      </c>
      <c r="O572" s="4">
        <v>2</v>
      </c>
      <c r="P572" s="4"/>
      <c r="Q572" s="4"/>
      <c r="R572" s="4"/>
      <c r="S572" s="4"/>
      <c r="T572" s="4"/>
      <c r="U572" s="4"/>
      <c r="V572" s="4"/>
      <c r="W572" s="4"/>
    </row>
    <row r="573" spans="1:23">
      <c r="A573" s="4">
        <v>50</v>
      </c>
      <c r="B573" s="4">
        <v>0</v>
      </c>
      <c r="C573" s="4">
        <v>0</v>
      </c>
      <c r="D573" s="4">
        <v>1</v>
      </c>
      <c r="E573" s="4">
        <v>204</v>
      </c>
      <c r="F573" s="4">
        <f>ROUND(Source!R559,O573)</f>
        <v>273.33</v>
      </c>
      <c r="G573" s="4" t="s">
        <v>95</v>
      </c>
      <c r="H573" s="4" t="s">
        <v>96</v>
      </c>
      <c r="I573" s="4"/>
      <c r="J573" s="4"/>
      <c r="K573" s="4">
        <v>204</v>
      </c>
      <c r="L573" s="4">
        <v>13</v>
      </c>
      <c r="M573" s="4">
        <v>3</v>
      </c>
      <c r="N573" s="4" t="s">
        <v>3</v>
      </c>
      <c r="O573" s="4">
        <v>2</v>
      </c>
      <c r="P573" s="4"/>
      <c r="Q573" s="4"/>
      <c r="R573" s="4"/>
      <c r="S573" s="4"/>
      <c r="T573" s="4"/>
      <c r="U573" s="4"/>
      <c r="V573" s="4"/>
      <c r="W573" s="4"/>
    </row>
    <row r="574" spans="1:23">
      <c r="A574" s="4">
        <v>50</v>
      </c>
      <c r="B574" s="4">
        <v>0</v>
      </c>
      <c r="C574" s="4">
        <v>0</v>
      </c>
      <c r="D574" s="4">
        <v>1</v>
      </c>
      <c r="E574" s="4">
        <v>205</v>
      </c>
      <c r="F574" s="4">
        <f>ROUND(Source!S559,O574)</f>
        <v>23518.99</v>
      </c>
      <c r="G574" s="4" t="s">
        <v>97</v>
      </c>
      <c r="H574" s="4" t="s">
        <v>98</v>
      </c>
      <c r="I574" s="4"/>
      <c r="J574" s="4"/>
      <c r="K574" s="4">
        <v>205</v>
      </c>
      <c r="L574" s="4">
        <v>14</v>
      </c>
      <c r="M574" s="4">
        <v>3</v>
      </c>
      <c r="N574" s="4" t="s">
        <v>3</v>
      </c>
      <c r="O574" s="4">
        <v>2</v>
      </c>
      <c r="P574" s="4"/>
      <c r="Q574" s="4"/>
      <c r="R574" s="4"/>
      <c r="S574" s="4"/>
      <c r="T574" s="4"/>
      <c r="U574" s="4"/>
      <c r="V574" s="4"/>
      <c r="W574" s="4"/>
    </row>
    <row r="575" spans="1:23">
      <c r="A575" s="4">
        <v>50</v>
      </c>
      <c r="B575" s="4">
        <v>0</v>
      </c>
      <c r="C575" s="4">
        <v>0</v>
      </c>
      <c r="D575" s="4">
        <v>1</v>
      </c>
      <c r="E575" s="4">
        <v>232</v>
      </c>
      <c r="F575" s="4">
        <f>ROUND(Source!BC559,O575)</f>
        <v>0</v>
      </c>
      <c r="G575" s="4" t="s">
        <v>99</v>
      </c>
      <c r="H575" s="4" t="s">
        <v>100</v>
      </c>
      <c r="I575" s="4"/>
      <c r="J575" s="4"/>
      <c r="K575" s="4">
        <v>232</v>
      </c>
      <c r="L575" s="4">
        <v>15</v>
      </c>
      <c r="M575" s="4">
        <v>3</v>
      </c>
      <c r="N575" s="4" t="s">
        <v>3</v>
      </c>
      <c r="O575" s="4">
        <v>2</v>
      </c>
      <c r="P575" s="4"/>
      <c r="Q575" s="4"/>
      <c r="R575" s="4"/>
      <c r="S575" s="4"/>
      <c r="T575" s="4"/>
      <c r="U575" s="4"/>
      <c r="V575" s="4"/>
      <c r="W575" s="4"/>
    </row>
    <row r="576" spans="1:23">
      <c r="A576" s="4">
        <v>50</v>
      </c>
      <c r="B576" s="4">
        <v>0</v>
      </c>
      <c r="C576" s="4">
        <v>0</v>
      </c>
      <c r="D576" s="4">
        <v>1</v>
      </c>
      <c r="E576" s="4">
        <v>214</v>
      </c>
      <c r="F576" s="4">
        <f>ROUND(Source!AS559,O576)</f>
        <v>103267.37</v>
      </c>
      <c r="G576" s="4" t="s">
        <v>101</v>
      </c>
      <c r="H576" s="4" t="s">
        <v>102</v>
      </c>
      <c r="I576" s="4"/>
      <c r="J576" s="4"/>
      <c r="K576" s="4">
        <v>214</v>
      </c>
      <c r="L576" s="4">
        <v>16</v>
      </c>
      <c r="M576" s="4">
        <v>3</v>
      </c>
      <c r="N576" s="4" t="s">
        <v>3</v>
      </c>
      <c r="O576" s="4">
        <v>2</v>
      </c>
      <c r="P576" s="4"/>
      <c r="Q576" s="4"/>
      <c r="R576" s="4"/>
      <c r="S576" s="4"/>
      <c r="T576" s="4"/>
      <c r="U576" s="4"/>
      <c r="V576" s="4"/>
      <c r="W576" s="4"/>
    </row>
    <row r="577" spans="1:206">
      <c r="A577" s="4">
        <v>50</v>
      </c>
      <c r="B577" s="4">
        <v>0</v>
      </c>
      <c r="C577" s="4">
        <v>0</v>
      </c>
      <c r="D577" s="4">
        <v>1</v>
      </c>
      <c r="E577" s="4">
        <v>215</v>
      </c>
      <c r="F577" s="4">
        <f>ROUND(Source!AT559,O577)</f>
        <v>3796.88</v>
      </c>
      <c r="G577" s="4" t="s">
        <v>103</v>
      </c>
      <c r="H577" s="4" t="s">
        <v>104</v>
      </c>
      <c r="I577" s="4"/>
      <c r="J577" s="4"/>
      <c r="K577" s="4">
        <v>215</v>
      </c>
      <c r="L577" s="4">
        <v>17</v>
      </c>
      <c r="M577" s="4">
        <v>3</v>
      </c>
      <c r="N577" s="4" t="s">
        <v>3</v>
      </c>
      <c r="O577" s="4">
        <v>2</v>
      </c>
      <c r="P577" s="4"/>
      <c r="Q577" s="4"/>
      <c r="R577" s="4"/>
      <c r="S577" s="4"/>
      <c r="T577" s="4"/>
      <c r="U577" s="4"/>
      <c r="V577" s="4"/>
      <c r="W577" s="4"/>
    </row>
    <row r="578" spans="1:206">
      <c r="A578" s="4">
        <v>50</v>
      </c>
      <c r="B578" s="4">
        <v>0</v>
      </c>
      <c r="C578" s="4">
        <v>0</v>
      </c>
      <c r="D578" s="4">
        <v>1</v>
      </c>
      <c r="E578" s="4">
        <v>217</v>
      </c>
      <c r="F578" s="4">
        <f>ROUND(Source!AU559,O578)</f>
        <v>0</v>
      </c>
      <c r="G578" s="4" t="s">
        <v>105</v>
      </c>
      <c r="H578" s="4" t="s">
        <v>106</v>
      </c>
      <c r="I578" s="4"/>
      <c r="J578" s="4"/>
      <c r="K578" s="4">
        <v>217</v>
      </c>
      <c r="L578" s="4">
        <v>18</v>
      </c>
      <c r="M578" s="4">
        <v>3</v>
      </c>
      <c r="N578" s="4" t="s">
        <v>3</v>
      </c>
      <c r="O578" s="4">
        <v>2</v>
      </c>
      <c r="P578" s="4"/>
      <c r="Q578" s="4"/>
      <c r="R578" s="4"/>
      <c r="S578" s="4"/>
      <c r="T578" s="4"/>
      <c r="U578" s="4"/>
      <c r="V578" s="4"/>
      <c r="W578" s="4"/>
    </row>
    <row r="579" spans="1:206">
      <c r="A579" s="4">
        <v>50</v>
      </c>
      <c r="B579" s="4">
        <v>0</v>
      </c>
      <c r="C579" s="4">
        <v>0</v>
      </c>
      <c r="D579" s="4">
        <v>1</v>
      </c>
      <c r="E579" s="4">
        <v>230</v>
      </c>
      <c r="F579" s="4">
        <f>ROUND(Source!BA559,O579)</f>
        <v>0</v>
      </c>
      <c r="G579" s="4" t="s">
        <v>107</v>
      </c>
      <c r="H579" s="4" t="s">
        <v>108</v>
      </c>
      <c r="I579" s="4"/>
      <c r="J579" s="4"/>
      <c r="K579" s="4">
        <v>230</v>
      </c>
      <c r="L579" s="4">
        <v>19</v>
      </c>
      <c r="M579" s="4">
        <v>3</v>
      </c>
      <c r="N579" s="4" t="s">
        <v>3</v>
      </c>
      <c r="O579" s="4">
        <v>2</v>
      </c>
      <c r="P579" s="4"/>
      <c r="Q579" s="4"/>
      <c r="R579" s="4"/>
      <c r="S579" s="4"/>
      <c r="T579" s="4"/>
      <c r="U579" s="4"/>
      <c r="V579" s="4"/>
      <c r="W579" s="4"/>
    </row>
    <row r="580" spans="1:206">
      <c r="A580" s="4">
        <v>50</v>
      </c>
      <c r="B580" s="4">
        <v>0</v>
      </c>
      <c r="C580" s="4">
        <v>0</v>
      </c>
      <c r="D580" s="4">
        <v>1</v>
      </c>
      <c r="E580" s="4">
        <v>206</v>
      </c>
      <c r="F580" s="4">
        <f>ROUND(Source!T559,O580)</f>
        <v>0</v>
      </c>
      <c r="G580" s="4" t="s">
        <v>109</v>
      </c>
      <c r="H580" s="4" t="s">
        <v>110</v>
      </c>
      <c r="I580" s="4"/>
      <c r="J580" s="4"/>
      <c r="K580" s="4">
        <v>206</v>
      </c>
      <c r="L580" s="4">
        <v>20</v>
      </c>
      <c r="M580" s="4">
        <v>3</v>
      </c>
      <c r="N580" s="4" t="s">
        <v>3</v>
      </c>
      <c r="O580" s="4">
        <v>2</v>
      </c>
      <c r="P580" s="4"/>
      <c r="Q580" s="4"/>
      <c r="R580" s="4"/>
      <c r="S580" s="4"/>
      <c r="T580" s="4"/>
      <c r="U580" s="4"/>
      <c r="V580" s="4"/>
      <c r="W580" s="4"/>
    </row>
    <row r="581" spans="1:206">
      <c r="A581" s="4">
        <v>50</v>
      </c>
      <c r="B581" s="4">
        <v>0</v>
      </c>
      <c r="C581" s="4">
        <v>0</v>
      </c>
      <c r="D581" s="4">
        <v>1</v>
      </c>
      <c r="E581" s="4">
        <v>207</v>
      </c>
      <c r="F581" s="4">
        <f>Source!U559</f>
        <v>78.737185499999995</v>
      </c>
      <c r="G581" s="4" t="s">
        <v>111</v>
      </c>
      <c r="H581" s="4" t="s">
        <v>112</v>
      </c>
      <c r="I581" s="4"/>
      <c r="J581" s="4"/>
      <c r="K581" s="4">
        <v>207</v>
      </c>
      <c r="L581" s="4">
        <v>21</v>
      </c>
      <c r="M581" s="4">
        <v>3</v>
      </c>
      <c r="N581" s="4" t="s">
        <v>3</v>
      </c>
      <c r="O581" s="4">
        <v>-1</v>
      </c>
      <c r="P581" s="4"/>
      <c r="Q581" s="4"/>
      <c r="R581" s="4"/>
      <c r="S581" s="4"/>
      <c r="T581" s="4"/>
      <c r="U581" s="4"/>
      <c r="V581" s="4"/>
      <c r="W581" s="4"/>
    </row>
    <row r="582" spans="1:206">
      <c r="A582" s="4">
        <v>50</v>
      </c>
      <c r="B582" s="4">
        <v>0</v>
      </c>
      <c r="C582" s="4">
        <v>0</v>
      </c>
      <c r="D582" s="4">
        <v>1</v>
      </c>
      <c r="E582" s="4">
        <v>208</v>
      </c>
      <c r="F582" s="4">
        <f>Source!V559</f>
        <v>0.7702</v>
      </c>
      <c r="G582" s="4" t="s">
        <v>113</v>
      </c>
      <c r="H582" s="4" t="s">
        <v>114</v>
      </c>
      <c r="I582" s="4"/>
      <c r="J582" s="4"/>
      <c r="K582" s="4">
        <v>208</v>
      </c>
      <c r="L582" s="4">
        <v>22</v>
      </c>
      <c r="M582" s="4">
        <v>3</v>
      </c>
      <c r="N582" s="4" t="s">
        <v>3</v>
      </c>
      <c r="O582" s="4">
        <v>-1</v>
      </c>
      <c r="P582" s="4"/>
      <c r="Q582" s="4"/>
      <c r="R582" s="4"/>
      <c r="S582" s="4"/>
      <c r="T582" s="4"/>
      <c r="U582" s="4"/>
      <c r="V582" s="4"/>
      <c r="W582" s="4"/>
    </row>
    <row r="583" spans="1:206">
      <c r="A583" s="4">
        <v>50</v>
      </c>
      <c r="B583" s="4">
        <v>0</v>
      </c>
      <c r="C583" s="4">
        <v>0</v>
      </c>
      <c r="D583" s="4">
        <v>1</v>
      </c>
      <c r="E583" s="4">
        <v>209</v>
      </c>
      <c r="F583" s="4">
        <f>ROUND(Source!W559,O583)</f>
        <v>485.59</v>
      </c>
      <c r="G583" s="4" t="s">
        <v>115</v>
      </c>
      <c r="H583" s="4" t="s">
        <v>116</v>
      </c>
      <c r="I583" s="4"/>
      <c r="J583" s="4"/>
      <c r="K583" s="4">
        <v>209</v>
      </c>
      <c r="L583" s="4">
        <v>23</v>
      </c>
      <c r="M583" s="4">
        <v>3</v>
      </c>
      <c r="N583" s="4" t="s">
        <v>3</v>
      </c>
      <c r="O583" s="4">
        <v>2</v>
      </c>
      <c r="P583" s="4"/>
      <c r="Q583" s="4"/>
      <c r="R583" s="4"/>
      <c r="S583" s="4"/>
      <c r="T583" s="4"/>
      <c r="U583" s="4"/>
      <c r="V583" s="4"/>
      <c r="W583" s="4"/>
    </row>
    <row r="584" spans="1:206">
      <c r="A584" s="4">
        <v>50</v>
      </c>
      <c r="B584" s="4">
        <v>0</v>
      </c>
      <c r="C584" s="4">
        <v>0</v>
      </c>
      <c r="D584" s="4">
        <v>1</v>
      </c>
      <c r="E584" s="4">
        <v>233</v>
      </c>
      <c r="F584" s="4">
        <f>ROUND(Source!BD559,O584)</f>
        <v>0</v>
      </c>
      <c r="G584" s="4" t="s">
        <v>117</v>
      </c>
      <c r="H584" s="4" t="s">
        <v>118</v>
      </c>
      <c r="I584" s="4"/>
      <c r="J584" s="4"/>
      <c r="K584" s="4">
        <v>233</v>
      </c>
      <c r="L584" s="4">
        <v>24</v>
      </c>
      <c r="M584" s="4">
        <v>3</v>
      </c>
      <c r="N584" s="4" t="s">
        <v>3</v>
      </c>
      <c r="O584" s="4">
        <v>2</v>
      </c>
      <c r="P584" s="4"/>
      <c r="Q584" s="4"/>
      <c r="R584" s="4"/>
      <c r="S584" s="4"/>
      <c r="T584" s="4"/>
      <c r="U584" s="4"/>
      <c r="V584" s="4"/>
      <c r="W584" s="4"/>
    </row>
    <row r="585" spans="1:206">
      <c r="A585" s="4">
        <v>50</v>
      </c>
      <c r="B585" s="4">
        <v>0</v>
      </c>
      <c r="C585" s="4">
        <v>0</v>
      </c>
      <c r="D585" s="4">
        <v>1</v>
      </c>
      <c r="E585" s="4">
        <v>210</v>
      </c>
      <c r="F585" s="4">
        <f>ROUND(Source!X559,O585)</f>
        <v>20862.05</v>
      </c>
      <c r="G585" s="4" t="s">
        <v>119</v>
      </c>
      <c r="H585" s="4" t="s">
        <v>120</v>
      </c>
      <c r="I585" s="4"/>
      <c r="J585" s="4"/>
      <c r="K585" s="4">
        <v>210</v>
      </c>
      <c r="L585" s="4">
        <v>25</v>
      </c>
      <c r="M585" s="4">
        <v>3</v>
      </c>
      <c r="N585" s="4" t="s">
        <v>3</v>
      </c>
      <c r="O585" s="4">
        <v>2</v>
      </c>
      <c r="P585" s="4"/>
      <c r="Q585" s="4"/>
      <c r="R585" s="4"/>
      <c r="S585" s="4"/>
      <c r="T585" s="4"/>
      <c r="U585" s="4"/>
      <c r="V585" s="4"/>
      <c r="W585" s="4"/>
    </row>
    <row r="586" spans="1:206">
      <c r="A586" s="4">
        <v>50</v>
      </c>
      <c r="B586" s="4">
        <v>0</v>
      </c>
      <c r="C586" s="4">
        <v>0</v>
      </c>
      <c r="D586" s="4">
        <v>1</v>
      </c>
      <c r="E586" s="4">
        <v>211</v>
      </c>
      <c r="F586" s="4">
        <f>ROUND(Source!Y559,O586)</f>
        <v>10348.41</v>
      </c>
      <c r="G586" s="4" t="s">
        <v>121</v>
      </c>
      <c r="H586" s="4" t="s">
        <v>122</v>
      </c>
      <c r="I586" s="4"/>
      <c r="J586" s="4"/>
      <c r="K586" s="4">
        <v>211</v>
      </c>
      <c r="L586" s="4">
        <v>26</v>
      </c>
      <c r="M586" s="4">
        <v>3</v>
      </c>
      <c r="N586" s="4" t="s">
        <v>3</v>
      </c>
      <c r="O586" s="4">
        <v>2</v>
      </c>
      <c r="P586" s="4"/>
      <c r="Q586" s="4"/>
      <c r="R586" s="4"/>
      <c r="S586" s="4"/>
      <c r="T586" s="4"/>
      <c r="U586" s="4"/>
      <c r="V586" s="4"/>
      <c r="W586" s="4"/>
    </row>
    <row r="587" spans="1:206">
      <c r="A587" s="4">
        <v>50</v>
      </c>
      <c r="B587" s="4">
        <v>0</v>
      </c>
      <c r="C587" s="4">
        <v>0</v>
      </c>
      <c r="D587" s="4">
        <v>1</v>
      </c>
      <c r="E587" s="4">
        <v>0</v>
      </c>
      <c r="F587" s="4">
        <f>ROUND(Source!AR559,O587)</f>
        <v>107064.25</v>
      </c>
      <c r="G587" s="4" t="s">
        <v>123</v>
      </c>
      <c r="H587" s="4" t="s">
        <v>124</v>
      </c>
      <c r="I587" s="4"/>
      <c r="J587" s="4"/>
      <c r="K587" s="4">
        <v>224</v>
      </c>
      <c r="L587" s="4">
        <v>27</v>
      </c>
      <c r="M587" s="4">
        <v>3</v>
      </c>
      <c r="N587" s="4" t="s">
        <v>3</v>
      </c>
      <c r="O587" s="4">
        <v>2</v>
      </c>
      <c r="P587" s="4"/>
      <c r="Q587" s="4"/>
      <c r="R587" s="4"/>
      <c r="S587" s="4"/>
      <c r="T587" s="4"/>
      <c r="U587" s="4"/>
      <c r="V587" s="4"/>
      <c r="W587" s="4"/>
    </row>
    <row r="588" spans="1:206">
      <c r="A588" s="4">
        <v>50</v>
      </c>
      <c r="B588" s="4">
        <v>1</v>
      </c>
      <c r="C588" s="4">
        <v>0</v>
      </c>
      <c r="D588" s="4">
        <v>2</v>
      </c>
      <c r="E588" s="4">
        <v>0</v>
      </c>
      <c r="F588" s="4">
        <f>ROUND(F587*0.18,O588)</f>
        <v>19271.599999999999</v>
      </c>
      <c r="G588" s="4" t="s">
        <v>125</v>
      </c>
      <c r="H588" s="4" t="s">
        <v>125</v>
      </c>
      <c r="I588" s="4"/>
      <c r="J588" s="4"/>
      <c r="K588" s="4">
        <v>212</v>
      </c>
      <c r="L588" s="4">
        <v>28</v>
      </c>
      <c r="M588" s="4">
        <v>0</v>
      </c>
      <c r="N588" s="4" t="s">
        <v>3</v>
      </c>
      <c r="O588" s="4">
        <v>1</v>
      </c>
      <c r="P588" s="4"/>
      <c r="Q588" s="4"/>
      <c r="R588" s="4"/>
      <c r="S588" s="4"/>
      <c r="T588" s="4"/>
      <c r="U588" s="4"/>
      <c r="V588" s="4"/>
      <c r="W588" s="4"/>
    </row>
    <row r="589" spans="1:206">
      <c r="A589" s="4">
        <v>50</v>
      </c>
      <c r="B589" s="4">
        <v>1</v>
      </c>
      <c r="C589" s="4">
        <v>0</v>
      </c>
      <c r="D589" s="4">
        <v>2</v>
      </c>
      <c r="E589" s="4">
        <v>224</v>
      </c>
      <c r="F589" s="4">
        <f>ROUND(F587*1.18,O589)</f>
        <v>126335.8</v>
      </c>
      <c r="G589" s="4" t="s">
        <v>126</v>
      </c>
      <c r="H589" s="4" t="s">
        <v>127</v>
      </c>
      <c r="I589" s="4"/>
      <c r="J589" s="4"/>
      <c r="K589" s="4">
        <v>212</v>
      </c>
      <c r="L589" s="4">
        <v>29</v>
      </c>
      <c r="M589" s="4">
        <v>0</v>
      </c>
      <c r="N589" s="4" t="s">
        <v>3</v>
      </c>
      <c r="O589" s="4">
        <v>1</v>
      </c>
      <c r="P589" s="4"/>
      <c r="Q589" s="4"/>
      <c r="R589" s="4"/>
      <c r="S589" s="4"/>
      <c r="T589" s="4"/>
      <c r="U589" s="4"/>
      <c r="V589" s="4"/>
      <c r="W589" s="4"/>
    </row>
    <row r="591" spans="1:206">
      <c r="A591" s="2">
        <v>51</v>
      </c>
      <c r="B591" s="2">
        <f>B473</f>
        <v>1</v>
      </c>
      <c r="C591" s="2">
        <f>A473</f>
        <v>4</v>
      </c>
      <c r="D591" s="2">
        <f>ROW(A473)</f>
        <v>473</v>
      </c>
      <c r="E591" s="2"/>
      <c r="F591" s="2" t="str">
        <f>IF(F473&lt;&gt;"",F473,"")</f>
        <v>Новый раздел</v>
      </c>
      <c r="G591" s="2" t="str">
        <f>IF(G473&lt;&gt;"",G473,"")</f>
        <v>комната 1-32 карантин</v>
      </c>
      <c r="H591" s="2">
        <v>0</v>
      </c>
      <c r="I591" s="2"/>
      <c r="J591" s="2"/>
      <c r="K591" s="2"/>
      <c r="L591" s="2"/>
      <c r="M591" s="2"/>
      <c r="N591" s="2"/>
      <c r="O591" s="2">
        <f t="shared" ref="O591:T591" si="442">ROUND(O493+O559+AB591,2)</f>
        <v>77812.36</v>
      </c>
      <c r="P591" s="2">
        <f t="shared" si="442"/>
        <v>51568.2</v>
      </c>
      <c r="Q591" s="2">
        <f t="shared" si="442"/>
        <v>816.15</v>
      </c>
      <c r="R591" s="2">
        <f t="shared" si="442"/>
        <v>305.43</v>
      </c>
      <c r="S591" s="2">
        <f t="shared" si="442"/>
        <v>25428.01</v>
      </c>
      <c r="T591" s="2">
        <f t="shared" si="442"/>
        <v>0</v>
      </c>
      <c r="U591" s="2">
        <f>U493+U559+AH591</f>
        <v>86.031225499999991</v>
      </c>
      <c r="V591" s="2">
        <f>V493+V559+AI591</f>
        <v>0.86231999999999998</v>
      </c>
      <c r="W591" s="2">
        <f>ROUND(W493+W559+AJ591,2)</f>
        <v>485.59</v>
      </c>
      <c r="X591" s="2">
        <f>ROUND(X493+X559+AK591,2)</f>
        <v>22221.52</v>
      </c>
      <c r="Y591" s="2">
        <f>ROUND(Y493+Y559+AL591,2)</f>
        <v>11347.57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>
        <f t="shared" ref="AO591:BD591" si="443">ROUND(AO493+AO559+BX591,2)</f>
        <v>0</v>
      </c>
      <c r="AP591" s="2">
        <f t="shared" si="443"/>
        <v>0</v>
      </c>
      <c r="AQ591" s="2">
        <f t="shared" si="443"/>
        <v>0</v>
      </c>
      <c r="AR591" s="2">
        <f t="shared" si="443"/>
        <v>111381.45</v>
      </c>
      <c r="AS591" s="2">
        <f t="shared" si="443"/>
        <v>107584.57</v>
      </c>
      <c r="AT591" s="2">
        <f t="shared" si="443"/>
        <v>3796.88</v>
      </c>
      <c r="AU591" s="2">
        <f t="shared" si="443"/>
        <v>0</v>
      </c>
      <c r="AV591" s="2">
        <f t="shared" si="443"/>
        <v>51568.2</v>
      </c>
      <c r="AW591" s="2">
        <f t="shared" si="443"/>
        <v>51568.2</v>
      </c>
      <c r="AX591" s="2">
        <f t="shared" si="443"/>
        <v>0</v>
      </c>
      <c r="AY591" s="2">
        <f t="shared" si="443"/>
        <v>51568.2</v>
      </c>
      <c r="AZ591" s="2">
        <f t="shared" si="443"/>
        <v>0</v>
      </c>
      <c r="BA591" s="2">
        <f t="shared" si="443"/>
        <v>0</v>
      </c>
      <c r="BB591" s="2">
        <f t="shared" si="443"/>
        <v>0</v>
      </c>
      <c r="BC591" s="2">
        <f t="shared" si="443"/>
        <v>0</v>
      </c>
      <c r="BD591" s="2">
        <f t="shared" si="443"/>
        <v>0</v>
      </c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>
        <v>0</v>
      </c>
    </row>
    <row r="593" spans="1:23">
      <c r="A593" s="4">
        <v>50</v>
      </c>
      <c r="B593" s="4">
        <v>0</v>
      </c>
      <c r="C593" s="4">
        <v>0</v>
      </c>
      <c r="D593" s="4">
        <v>1</v>
      </c>
      <c r="E593" s="4">
        <v>201</v>
      </c>
      <c r="F593" s="4">
        <f>ROUND(Source!O591,O593)</f>
        <v>77812.36</v>
      </c>
      <c r="G593" s="4" t="s">
        <v>71</v>
      </c>
      <c r="H593" s="4" t="s">
        <v>72</v>
      </c>
      <c r="I593" s="4"/>
      <c r="J593" s="4"/>
      <c r="K593" s="4">
        <v>201</v>
      </c>
      <c r="L593" s="4">
        <v>1</v>
      </c>
      <c r="M593" s="4">
        <v>3</v>
      </c>
      <c r="N593" s="4" t="s">
        <v>3</v>
      </c>
      <c r="O593" s="4">
        <v>2</v>
      </c>
      <c r="P593" s="4"/>
      <c r="Q593" s="4"/>
      <c r="R593" s="4"/>
      <c r="S593" s="4"/>
      <c r="T593" s="4"/>
      <c r="U593" s="4"/>
      <c r="V593" s="4"/>
      <c r="W593" s="4"/>
    </row>
    <row r="594" spans="1:23">
      <c r="A594" s="4">
        <v>50</v>
      </c>
      <c r="B594" s="4">
        <v>0</v>
      </c>
      <c r="C594" s="4">
        <v>0</v>
      </c>
      <c r="D594" s="4">
        <v>1</v>
      </c>
      <c r="E594" s="4">
        <v>202</v>
      </c>
      <c r="F594" s="4">
        <f>ROUND(Source!P591,O594)</f>
        <v>51568.2</v>
      </c>
      <c r="G594" s="4" t="s">
        <v>73</v>
      </c>
      <c r="H594" s="4" t="s">
        <v>74</v>
      </c>
      <c r="I594" s="4"/>
      <c r="J594" s="4"/>
      <c r="K594" s="4">
        <v>202</v>
      </c>
      <c r="L594" s="4">
        <v>2</v>
      </c>
      <c r="M594" s="4">
        <v>3</v>
      </c>
      <c r="N594" s="4" t="s">
        <v>3</v>
      </c>
      <c r="O594" s="4">
        <v>2</v>
      </c>
      <c r="P594" s="4"/>
      <c r="Q594" s="4"/>
      <c r="R594" s="4"/>
      <c r="S594" s="4"/>
      <c r="T594" s="4"/>
      <c r="U594" s="4"/>
      <c r="V594" s="4"/>
      <c r="W594" s="4"/>
    </row>
    <row r="595" spans="1:23">
      <c r="A595" s="4">
        <v>50</v>
      </c>
      <c r="B595" s="4">
        <v>0</v>
      </c>
      <c r="C595" s="4">
        <v>0</v>
      </c>
      <c r="D595" s="4">
        <v>1</v>
      </c>
      <c r="E595" s="4">
        <v>222</v>
      </c>
      <c r="F595" s="4">
        <f>ROUND(Source!AO591,O595)</f>
        <v>0</v>
      </c>
      <c r="G595" s="4" t="s">
        <v>75</v>
      </c>
      <c r="H595" s="4" t="s">
        <v>76</v>
      </c>
      <c r="I595" s="4"/>
      <c r="J595" s="4"/>
      <c r="K595" s="4">
        <v>222</v>
      </c>
      <c r="L595" s="4">
        <v>3</v>
      </c>
      <c r="M595" s="4">
        <v>3</v>
      </c>
      <c r="N595" s="4" t="s">
        <v>3</v>
      </c>
      <c r="O595" s="4">
        <v>2</v>
      </c>
      <c r="P595" s="4"/>
      <c r="Q595" s="4"/>
      <c r="R595" s="4"/>
      <c r="S595" s="4"/>
      <c r="T595" s="4"/>
      <c r="U595" s="4"/>
      <c r="V595" s="4"/>
      <c r="W595" s="4"/>
    </row>
    <row r="596" spans="1:23">
      <c r="A596" s="4">
        <v>50</v>
      </c>
      <c r="B596" s="4">
        <v>0</v>
      </c>
      <c r="C596" s="4">
        <v>0</v>
      </c>
      <c r="D596" s="4">
        <v>1</v>
      </c>
      <c r="E596" s="4">
        <v>225</v>
      </c>
      <c r="F596" s="4">
        <f>ROUND(Source!AV591,O596)</f>
        <v>51568.2</v>
      </c>
      <c r="G596" s="4" t="s">
        <v>77</v>
      </c>
      <c r="H596" s="4" t="s">
        <v>78</v>
      </c>
      <c r="I596" s="4"/>
      <c r="J596" s="4"/>
      <c r="K596" s="4">
        <v>225</v>
      </c>
      <c r="L596" s="4">
        <v>4</v>
      </c>
      <c r="M596" s="4">
        <v>3</v>
      </c>
      <c r="N596" s="4" t="s">
        <v>3</v>
      </c>
      <c r="O596" s="4">
        <v>2</v>
      </c>
      <c r="P596" s="4"/>
      <c r="Q596" s="4"/>
      <c r="R596" s="4"/>
      <c r="S596" s="4"/>
      <c r="T596" s="4"/>
      <c r="U596" s="4"/>
      <c r="V596" s="4"/>
      <c r="W596" s="4"/>
    </row>
    <row r="597" spans="1:23">
      <c r="A597" s="4">
        <v>50</v>
      </c>
      <c r="B597" s="4">
        <v>0</v>
      </c>
      <c r="C597" s="4">
        <v>0</v>
      </c>
      <c r="D597" s="4">
        <v>1</v>
      </c>
      <c r="E597" s="4">
        <v>226</v>
      </c>
      <c r="F597" s="4">
        <f>ROUND(Source!AW591,O597)</f>
        <v>51568.2</v>
      </c>
      <c r="G597" s="4" t="s">
        <v>79</v>
      </c>
      <c r="H597" s="4" t="s">
        <v>80</v>
      </c>
      <c r="I597" s="4"/>
      <c r="J597" s="4"/>
      <c r="K597" s="4">
        <v>226</v>
      </c>
      <c r="L597" s="4">
        <v>5</v>
      </c>
      <c r="M597" s="4">
        <v>3</v>
      </c>
      <c r="N597" s="4" t="s">
        <v>3</v>
      </c>
      <c r="O597" s="4">
        <v>2</v>
      </c>
      <c r="P597" s="4"/>
      <c r="Q597" s="4"/>
      <c r="R597" s="4"/>
      <c r="S597" s="4"/>
      <c r="T597" s="4"/>
      <c r="U597" s="4"/>
      <c r="V597" s="4"/>
      <c r="W597" s="4"/>
    </row>
    <row r="598" spans="1:23">
      <c r="A598" s="4">
        <v>50</v>
      </c>
      <c r="B598" s="4">
        <v>0</v>
      </c>
      <c r="C598" s="4">
        <v>0</v>
      </c>
      <c r="D598" s="4">
        <v>1</v>
      </c>
      <c r="E598" s="4">
        <v>227</v>
      </c>
      <c r="F598" s="4">
        <f>ROUND(Source!AX591,O598)</f>
        <v>0</v>
      </c>
      <c r="G598" s="4" t="s">
        <v>81</v>
      </c>
      <c r="H598" s="4" t="s">
        <v>82</v>
      </c>
      <c r="I598" s="4"/>
      <c r="J598" s="4"/>
      <c r="K598" s="4">
        <v>227</v>
      </c>
      <c r="L598" s="4">
        <v>6</v>
      </c>
      <c r="M598" s="4">
        <v>3</v>
      </c>
      <c r="N598" s="4" t="s">
        <v>3</v>
      </c>
      <c r="O598" s="4">
        <v>2</v>
      </c>
      <c r="P598" s="4"/>
      <c r="Q598" s="4"/>
      <c r="R598" s="4"/>
      <c r="S598" s="4"/>
      <c r="T598" s="4"/>
      <c r="U598" s="4"/>
      <c r="V598" s="4"/>
      <c r="W598" s="4"/>
    </row>
    <row r="599" spans="1:23">
      <c r="A599" s="4">
        <v>50</v>
      </c>
      <c r="B599" s="4">
        <v>0</v>
      </c>
      <c r="C599" s="4">
        <v>0</v>
      </c>
      <c r="D599" s="4">
        <v>1</v>
      </c>
      <c r="E599" s="4">
        <v>228</v>
      </c>
      <c r="F599" s="4">
        <f>ROUND(Source!AY591,O599)</f>
        <v>51568.2</v>
      </c>
      <c r="G599" s="4" t="s">
        <v>83</v>
      </c>
      <c r="H599" s="4" t="s">
        <v>84</v>
      </c>
      <c r="I599" s="4"/>
      <c r="J599" s="4"/>
      <c r="K599" s="4">
        <v>228</v>
      </c>
      <c r="L599" s="4">
        <v>7</v>
      </c>
      <c r="M599" s="4">
        <v>3</v>
      </c>
      <c r="N599" s="4" t="s">
        <v>3</v>
      </c>
      <c r="O599" s="4">
        <v>2</v>
      </c>
      <c r="P599" s="4"/>
      <c r="Q599" s="4"/>
      <c r="R599" s="4"/>
      <c r="S599" s="4"/>
      <c r="T599" s="4"/>
      <c r="U599" s="4"/>
      <c r="V599" s="4"/>
      <c r="W599" s="4"/>
    </row>
    <row r="600" spans="1:23">
      <c r="A600" s="4">
        <v>50</v>
      </c>
      <c r="B600" s="4">
        <v>0</v>
      </c>
      <c r="C600" s="4">
        <v>0</v>
      </c>
      <c r="D600" s="4">
        <v>1</v>
      </c>
      <c r="E600" s="4">
        <v>216</v>
      </c>
      <c r="F600" s="4">
        <f>ROUND(Source!AP591,O600)</f>
        <v>0</v>
      </c>
      <c r="G600" s="4" t="s">
        <v>85</v>
      </c>
      <c r="H600" s="4" t="s">
        <v>86</v>
      </c>
      <c r="I600" s="4"/>
      <c r="J600" s="4"/>
      <c r="K600" s="4">
        <v>216</v>
      </c>
      <c r="L600" s="4">
        <v>8</v>
      </c>
      <c r="M600" s="4">
        <v>3</v>
      </c>
      <c r="N600" s="4" t="s">
        <v>3</v>
      </c>
      <c r="O600" s="4">
        <v>2</v>
      </c>
      <c r="P600" s="4"/>
      <c r="Q600" s="4"/>
      <c r="R600" s="4"/>
      <c r="S600" s="4"/>
      <c r="T600" s="4"/>
      <c r="U600" s="4"/>
      <c r="V600" s="4"/>
      <c r="W600" s="4"/>
    </row>
    <row r="601" spans="1:23">
      <c r="A601" s="4">
        <v>50</v>
      </c>
      <c r="B601" s="4">
        <v>0</v>
      </c>
      <c r="C601" s="4">
        <v>0</v>
      </c>
      <c r="D601" s="4">
        <v>1</v>
      </c>
      <c r="E601" s="4">
        <v>223</v>
      </c>
      <c r="F601" s="4">
        <f>ROUND(Source!AQ591,O601)</f>
        <v>0</v>
      </c>
      <c r="G601" s="4" t="s">
        <v>87</v>
      </c>
      <c r="H601" s="4" t="s">
        <v>88</v>
      </c>
      <c r="I601" s="4"/>
      <c r="J601" s="4"/>
      <c r="K601" s="4">
        <v>223</v>
      </c>
      <c r="L601" s="4">
        <v>9</v>
      </c>
      <c r="M601" s="4">
        <v>3</v>
      </c>
      <c r="N601" s="4" t="s">
        <v>3</v>
      </c>
      <c r="O601" s="4">
        <v>2</v>
      </c>
      <c r="P601" s="4"/>
      <c r="Q601" s="4"/>
      <c r="R601" s="4"/>
      <c r="S601" s="4"/>
      <c r="T601" s="4"/>
      <c r="U601" s="4"/>
      <c r="V601" s="4"/>
      <c r="W601" s="4"/>
    </row>
    <row r="602" spans="1:23">
      <c r="A602" s="4">
        <v>50</v>
      </c>
      <c r="B602" s="4">
        <v>0</v>
      </c>
      <c r="C602" s="4">
        <v>0</v>
      </c>
      <c r="D602" s="4">
        <v>1</v>
      </c>
      <c r="E602" s="4">
        <v>229</v>
      </c>
      <c r="F602" s="4">
        <f>ROUND(Source!AZ591,O602)</f>
        <v>0</v>
      </c>
      <c r="G602" s="4" t="s">
        <v>89</v>
      </c>
      <c r="H602" s="4" t="s">
        <v>90</v>
      </c>
      <c r="I602" s="4"/>
      <c r="J602" s="4"/>
      <c r="K602" s="4">
        <v>229</v>
      </c>
      <c r="L602" s="4">
        <v>10</v>
      </c>
      <c r="M602" s="4">
        <v>3</v>
      </c>
      <c r="N602" s="4" t="s">
        <v>3</v>
      </c>
      <c r="O602" s="4">
        <v>2</v>
      </c>
      <c r="P602" s="4"/>
      <c r="Q602" s="4"/>
      <c r="R602" s="4"/>
      <c r="S602" s="4"/>
      <c r="T602" s="4"/>
      <c r="U602" s="4"/>
      <c r="V602" s="4"/>
      <c r="W602" s="4"/>
    </row>
    <row r="603" spans="1:23">
      <c r="A603" s="4">
        <v>50</v>
      </c>
      <c r="B603" s="4">
        <v>0</v>
      </c>
      <c r="C603" s="4">
        <v>0</v>
      </c>
      <c r="D603" s="4">
        <v>1</v>
      </c>
      <c r="E603" s="4">
        <v>203</v>
      </c>
      <c r="F603" s="4">
        <f>ROUND(Source!Q591,O603)</f>
        <v>816.15</v>
      </c>
      <c r="G603" s="4" t="s">
        <v>91</v>
      </c>
      <c r="H603" s="4" t="s">
        <v>92</v>
      </c>
      <c r="I603" s="4"/>
      <c r="J603" s="4"/>
      <c r="K603" s="4">
        <v>203</v>
      </c>
      <c r="L603" s="4">
        <v>11</v>
      </c>
      <c r="M603" s="4">
        <v>3</v>
      </c>
      <c r="N603" s="4" t="s">
        <v>3</v>
      </c>
      <c r="O603" s="4">
        <v>2</v>
      </c>
      <c r="P603" s="4"/>
      <c r="Q603" s="4"/>
      <c r="R603" s="4"/>
      <c r="S603" s="4"/>
      <c r="T603" s="4"/>
      <c r="U603" s="4"/>
      <c r="V603" s="4"/>
      <c r="W603" s="4"/>
    </row>
    <row r="604" spans="1:23">
      <c r="A604" s="4">
        <v>50</v>
      </c>
      <c r="B604" s="4">
        <v>0</v>
      </c>
      <c r="C604" s="4">
        <v>0</v>
      </c>
      <c r="D604" s="4">
        <v>1</v>
      </c>
      <c r="E604" s="4">
        <v>231</v>
      </c>
      <c r="F604" s="4">
        <f>ROUND(Source!BB591,O604)</f>
        <v>0</v>
      </c>
      <c r="G604" s="4" t="s">
        <v>93</v>
      </c>
      <c r="H604" s="4" t="s">
        <v>94</v>
      </c>
      <c r="I604" s="4"/>
      <c r="J604" s="4"/>
      <c r="K604" s="4">
        <v>231</v>
      </c>
      <c r="L604" s="4">
        <v>12</v>
      </c>
      <c r="M604" s="4">
        <v>3</v>
      </c>
      <c r="N604" s="4" t="s">
        <v>3</v>
      </c>
      <c r="O604" s="4">
        <v>2</v>
      </c>
      <c r="P604" s="4"/>
      <c r="Q604" s="4"/>
      <c r="R604" s="4"/>
      <c r="S604" s="4"/>
      <c r="T604" s="4"/>
      <c r="U604" s="4"/>
      <c r="V604" s="4"/>
      <c r="W604" s="4"/>
    </row>
    <row r="605" spans="1:23">
      <c r="A605" s="4">
        <v>50</v>
      </c>
      <c r="B605" s="4">
        <v>0</v>
      </c>
      <c r="C605" s="4">
        <v>0</v>
      </c>
      <c r="D605" s="4">
        <v>1</v>
      </c>
      <c r="E605" s="4">
        <v>204</v>
      </c>
      <c r="F605" s="4">
        <f>ROUND(Source!R591,O605)</f>
        <v>305.43</v>
      </c>
      <c r="G605" s="4" t="s">
        <v>95</v>
      </c>
      <c r="H605" s="4" t="s">
        <v>96</v>
      </c>
      <c r="I605" s="4"/>
      <c r="J605" s="4"/>
      <c r="K605" s="4">
        <v>204</v>
      </c>
      <c r="L605" s="4">
        <v>13</v>
      </c>
      <c r="M605" s="4">
        <v>3</v>
      </c>
      <c r="N605" s="4" t="s">
        <v>3</v>
      </c>
      <c r="O605" s="4">
        <v>2</v>
      </c>
      <c r="P605" s="4"/>
      <c r="Q605" s="4"/>
      <c r="R605" s="4"/>
      <c r="S605" s="4"/>
      <c r="T605" s="4"/>
      <c r="U605" s="4"/>
      <c r="V605" s="4"/>
      <c r="W605" s="4"/>
    </row>
    <row r="606" spans="1:23">
      <c r="A606" s="4">
        <v>50</v>
      </c>
      <c r="B606" s="4">
        <v>0</v>
      </c>
      <c r="C606" s="4">
        <v>0</v>
      </c>
      <c r="D606" s="4">
        <v>1</v>
      </c>
      <c r="E606" s="4">
        <v>205</v>
      </c>
      <c r="F606" s="4">
        <f>ROUND(Source!S591,O606)</f>
        <v>25428.01</v>
      </c>
      <c r="G606" s="4" t="s">
        <v>97</v>
      </c>
      <c r="H606" s="4" t="s">
        <v>98</v>
      </c>
      <c r="I606" s="4"/>
      <c r="J606" s="4"/>
      <c r="K606" s="4">
        <v>205</v>
      </c>
      <c r="L606" s="4">
        <v>14</v>
      </c>
      <c r="M606" s="4">
        <v>3</v>
      </c>
      <c r="N606" s="4" t="s">
        <v>3</v>
      </c>
      <c r="O606" s="4">
        <v>2</v>
      </c>
      <c r="P606" s="4"/>
      <c r="Q606" s="4"/>
      <c r="R606" s="4"/>
      <c r="S606" s="4"/>
      <c r="T606" s="4"/>
      <c r="U606" s="4"/>
      <c r="V606" s="4"/>
      <c r="W606" s="4"/>
    </row>
    <row r="607" spans="1:23">
      <c r="A607" s="4">
        <v>50</v>
      </c>
      <c r="B607" s="4">
        <v>0</v>
      </c>
      <c r="C607" s="4">
        <v>0</v>
      </c>
      <c r="D607" s="4">
        <v>1</v>
      </c>
      <c r="E607" s="4">
        <v>232</v>
      </c>
      <c r="F607" s="4">
        <f>ROUND(Source!BC591,O607)</f>
        <v>0</v>
      </c>
      <c r="G607" s="4" t="s">
        <v>99</v>
      </c>
      <c r="H607" s="4" t="s">
        <v>100</v>
      </c>
      <c r="I607" s="4"/>
      <c r="J607" s="4"/>
      <c r="K607" s="4">
        <v>232</v>
      </c>
      <c r="L607" s="4">
        <v>15</v>
      </c>
      <c r="M607" s="4">
        <v>3</v>
      </c>
      <c r="N607" s="4" t="s">
        <v>3</v>
      </c>
      <c r="O607" s="4">
        <v>2</v>
      </c>
      <c r="P607" s="4"/>
      <c r="Q607" s="4"/>
      <c r="R607" s="4"/>
      <c r="S607" s="4"/>
      <c r="T607" s="4"/>
      <c r="U607" s="4"/>
      <c r="V607" s="4"/>
      <c r="W607" s="4"/>
    </row>
    <row r="608" spans="1:23">
      <c r="A608" s="4">
        <v>50</v>
      </c>
      <c r="B608" s="4">
        <v>0</v>
      </c>
      <c r="C608" s="4">
        <v>0</v>
      </c>
      <c r="D608" s="4">
        <v>1</v>
      </c>
      <c r="E608" s="4">
        <v>214</v>
      </c>
      <c r="F608" s="4">
        <f>ROUND(Source!AS591,O608)</f>
        <v>107584.57</v>
      </c>
      <c r="G608" s="4" t="s">
        <v>101</v>
      </c>
      <c r="H608" s="4" t="s">
        <v>102</v>
      </c>
      <c r="I608" s="4"/>
      <c r="J608" s="4"/>
      <c r="K608" s="4">
        <v>214</v>
      </c>
      <c r="L608" s="4">
        <v>16</v>
      </c>
      <c r="M608" s="4">
        <v>3</v>
      </c>
      <c r="N608" s="4" t="s">
        <v>3</v>
      </c>
      <c r="O608" s="4">
        <v>2</v>
      </c>
      <c r="P608" s="4"/>
      <c r="Q608" s="4"/>
      <c r="R608" s="4"/>
      <c r="S608" s="4"/>
      <c r="T608" s="4"/>
      <c r="U608" s="4"/>
      <c r="V608" s="4"/>
      <c r="W608" s="4"/>
    </row>
    <row r="609" spans="1:88">
      <c r="A609" s="4">
        <v>50</v>
      </c>
      <c r="B609" s="4">
        <v>0</v>
      </c>
      <c r="C609" s="4">
        <v>0</v>
      </c>
      <c r="D609" s="4">
        <v>1</v>
      </c>
      <c r="E609" s="4">
        <v>215</v>
      </c>
      <c r="F609" s="4">
        <f>ROUND(Source!AT591,O609)</f>
        <v>3796.88</v>
      </c>
      <c r="G609" s="4" t="s">
        <v>103</v>
      </c>
      <c r="H609" s="4" t="s">
        <v>104</v>
      </c>
      <c r="I609" s="4"/>
      <c r="J609" s="4"/>
      <c r="K609" s="4">
        <v>215</v>
      </c>
      <c r="L609" s="4">
        <v>17</v>
      </c>
      <c r="M609" s="4">
        <v>3</v>
      </c>
      <c r="N609" s="4" t="s">
        <v>3</v>
      </c>
      <c r="O609" s="4">
        <v>2</v>
      </c>
      <c r="P609" s="4"/>
      <c r="Q609" s="4"/>
      <c r="R609" s="4"/>
      <c r="S609" s="4"/>
      <c r="T609" s="4"/>
      <c r="U609" s="4"/>
      <c r="V609" s="4"/>
      <c r="W609" s="4"/>
    </row>
    <row r="610" spans="1:88">
      <c r="A610" s="4">
        <v>50</v>
      </c>
      <c r="B610" s="4">
        <v>0</v>
      </c>
      <c r="C610" s="4">
        <v>0</v>
      </c>
      <c r="D610" s="4">
        <v>1</v>
      </c>
      <c r="E610" s="4">
        <v>217</v>
      </c>
      <c r="F610" s="4">
        <f>ROUND(Source!AU591,O610)</f>
        <v>0</v>
      </c>
      <c r="G610" s="4" t="s">
        <v>105</v>
      </c>
      <c r="H610" s="4" t="s">
        <v>106</v>
      </c>
      <c r="I610" s="4"/>
      <c r="J610" s="4"/>
      <c r="K610" s="4">
        <v>217</v>
      </c>
      <c r="L610" s="4">
        <v>18</v>
      </c>
      <c r="M610" s="4">
        <v>3</v>
      </c>
      <c r="N610" s="4" t="s">
        <v>3</v>
      </c>
      <c r="O610" s="4">
        <v>2</v>
      </c>
      <c r="P610" s="4"/>
      <c r="Q610" s="4"/>
      <c r="R610" s="4"/>
      <c r="S610" s="4"/>
      <c r="T610" s="4"/>
      <c r="U610" s="4"/>
      <c r="V610" s="4"/>
      <c r="W610" s="4"/>
    </row>
    <row r="611" spans="1:88">
      <c r="A611" s="4">
        <v>50</v>
      </c>
      <c r="B611" s="4">
        <v>0</v>
      </c>
      <c r="C611" s="4">
        <v>0</v>
      </c>
      <c r="D611" s="4">
        <v>1</v>
      </c>
      <c r="E611" s="4">
        <v>230</v>
      </c>
      <c r="F611" s="4">
        <f>ROUND(Source!BA591,O611)</f>
        <v>0</v>
      </c>
      <c r="G611" s="4" t="s">
        <v>107</v>
      </c>
      <c r="H611" s="4" t="s">
        <v>108</v>
      </c>
      <c r="I611" s="4"/>
      <c r="J611" s="4"/>
      <c r="K611" s="4">
        <v>230</v>
      </c>
      <c r="L611" s="4">
        <v>19</v>
      </c>
      <c r="M611" s="4">
        <v>3</v>
      </c>
      <c r="N611" s="4" t="s">
        <v>3</v>
      </c>
      <c r="O611" s="4">
        <v>2</v>
      </c>
      <c r="P611" s="4"/>
      <c r="Q611" s="4"/>
      <c r="R611" s="4"/>
      <c r="S611" s="4"/>
      <c r="T611" s="4"/>
      <c r="U611" s="4"/>
      <c r="V611" s="4"/>
      <c r="W611" s="4"/>
    </row>
    <row r="612" spans="1:88">
      <c r="A612" s="4">
        <v>50</v>
      </c>
      <c r="B612" s="4">
        <v>0</v>
      </c>
      <c r="C612" s="4">
        <v>0</v>
      </c>
      <c r="D612" s="4">
        <v>1</v>
      </c>
      <c r="E612" s="4">
        <v>206</v>
      </c>
      <c r="F612" s="4">
        <f>ROUND(Source!T591,O612)</f>
        <v>0</v>
      </c>
      <c r="G612" s="4" t="s">
        <v>109</v>
      </c>
      <c r="H612" s="4" t="s">
        <v>110</v>
      </c>
      <c r="I612" s="4"/>
      <c r="J612" s="4"/>
      <c r="K612" s="4">
        <v>206</v>
      </c>
      <c r="L612" s="4">
        <v>20</v>
      </c>
      <c r="M612" s="4">
        <v>3</v>
      </c>
      <c r="N612" s="4" t="s">
        <v>3</v>
      </c>
      <c r="O612" s="4">
        <v>2</v>
      </c>
      <c r="P612" s="4"/>
      <c r="Q612" s="4"/>
      <c r="R612" s="4"/>
      <c r="S612" s="4"/>
      <c r="T612" s="4"/>
      <c r="U612" s="4"/>
      <c r="V612" s="4"/>
      <c r="W612" s="4"/>
    </row>
    <row r="613" spans="1:88">
      <c r="A613" s="4">
        <v>50</v>
      </c>
      <c r="B613" s="4">
        <v>0</v>
      </c>
      <c r="C613" s="4">
        <v>0</v>
      </c>
      <c r="D613" s="4">
        <v>1</v>
      </c>
      <c r="E613" s="4">
        <v>207</v>
      </c>
      <c r="F613" s="4">
        <f>Source!U591</f>
        <v>86.031225499999991</v>
      </c>
      <c r="G613" s="4" t="s">
        <v>111</v>
      </c>
      <c r="H613" s="4" t="s">
        <v>112</v>
      </c>
      <c r="I613" s="4"/>
      <c r="J613" s="4"/>
      <c r="K613" s="4">
        <v>207</v>
      </c>
      <c r="L613" s="4">
        <v>21</v>
      </c>
      <c r="M613" s="4">
        <v>3</v>
      </c>
      <c r="N613" s="4" t="s">
        <v>3</v>
      </c>
      <c r="O613" s="4">
        <v>-1</v>
      </c>
      <c r="P613" s="4"/>
      <c r="Q613" s="4"/>
      <c r="R613" s="4"/>
      <c r="S613" s="4"/>
      <c r="T613" s="4"/>
      <c r="U613" s="4"/>
      <c r="V613" s="4"/>
      <c r="W613" s="4"/>
    </row>
    <row r="614" spans="1:88">
      <c r="A614" s="4">
        <v>50</v>
      </c>
      <c r="B614" s="4">
        <v>0</v>
      </c>
      <c r="C614" s="4">
        <v>0</v>
      </c>
      <c r="D614" s="4">
        <v>1</v>
      </c>
      <c r="E614" s="4">
        <v>208</v>
      </c>
      <c r="F614" s="4">
        <f>Source!V591</f>
        <v>0.86231999999999998</v>
      </c>
      <c r="G614" s="4" t="s">
        <v>113</v>
      </c>
      <c r="H614" s="4" t="s">
        <v>114</v>
      </c>
      <c r="I614" s="4"/>
      <c r="J614" s="4"/>
      <c r="K614" s="4">
        <v>208</v>
      </c>
      <c r="L614" s="4">
        <v>22</v>
      </c>
      <c r="M614" s="4">
        <v>3</v>
      </c>
      <c r="N614" s="4" t="s">
        <v>3</v>
      </c>
      <c r="O614" s="4">
        <v>-1</v>
      </c>
      <c r="P614" s="4"/>
      <c r="Q614" s="4"/>
      <c r="R614" s="4"/>
      <c r="S614" s="4"/>
      <c r="T614" s="4"/>
      <c r="U614" s="4"/>
      <c r="V614" s="4"/>
      <c r="W614" s="4"/>
    </row>
    <row r="615" spans="1:88">
      <c r="A615" s="4">
        <v>50</v>
      </c>
      <c r="B615" s="4">
        <v>0</v>
      </c>
      <c r="C615" s="4">
        <v>0</v>
      </c>
      <c r="D615" s="4">
        <v>1</v>
      </c>
      <c r="E615" s="4">
        <v>209</v>
      </c>
      <c r="F615" s="4">
        <f>ROUND(Source!W591,O615)</f>
        <v>485.59</v>
      </c>
      <c r="G615" s="4" t="s">
        <v>115</v>
      </c>
      <c r="H615" s="4" t="s">
        <v>116</v>
      </c>
      <c r="I615" s="4"/>
      <c r="J615" s="4"/>
      <c r="K615" s="4">
        <v>209</v>
      </c>
      <c r="L615" s="4">
        <v>23</v>
      </c>
      <c r="M615" s="4">
        <v>3</v>
      </c>
      <c r="N615" s="4" t="s">
        <v>3</v>
      </c>
      <c r="O615" s="4">
        <v>2</v>
      </c>
      <c r="P615" s="4"/>
      <c r="Q615" s="4"/>
      <c r="R615" s="4"/>
      <c r="S615" s="4"/>
      <c r="T615" s="4"/>
      <c r="U615" s="4"/>
      <c r="V615" s="4"/>
      <c r="W615" s="4"/>
    </row>
    <row r="616" spans="1:88">
      <c r="A616" s="4">
        <v>50</v>
      </c>
      <c r="B616" s="4">
        <v>0</v>
      </c>
      <c r="C616" s="4">
        <v>0</v>
      </c>
      <c r="D616" s="4">
        <v>1</v>
      </c>
      <c r="E616" s="4">
        <v>233</v>
      </c>
      <c r="F616" s="4">
        <f>ROUND(Source!BD591,O616)</f>
        <v>0</v>
      </c>
      <c r="G616" s="4" t="s">
        <v>117</v>
      </c>
      <c r="H616" s="4" t="s">
        <v>118</v>
      </c>
      <c r="I616" s="4"/>
      <c r="J616" s="4"/>
      <c r="K616" s="4">
        <v>233</v>
      </c>
      <c r="L616" s="4">
        <v>24</v>
      </c>
      <c r="M616" s="4">
        <v>3</v>
      </c>
      <c r="N616" s="4" t="s">
        <v>3</v>
      </c>
      <c r="O616" s="4">
        <v>2</v>
      </c>
      <c r="P616" s="4"/>
      <c r="Q616" s="4"/>
      <c r="R616" s="4"/>
      <c r="S616" s="4"/>
      <c r="T616" s="4"/>
      <c r="U616" s="4"/>
      <c r="V616" s="4"/>
      <c r="W616" s="4"/>
    </row>
    <row r="617" spans="1:88">
      <c r="A617" s="4">
        <v>50</v>
      </c>
      <c r="B617" s="4">
        <v>0</v>
      </c>
      <c r="C617" s="4">
        <v>0</v>
      </c>
      <c r="D617" s="4">
        <v>1</v>
      </c>
      <c r="E617" s="4">
        <v>210</v>
      </c>
      <c r="F617" s="4">
        <f>ROUND(Source!X591,O617)</f>
        <v>22221.52</v>
      </c>
      <c r="G617" s="4" t="s">
        <v>119</v>
      </c>
      <c r="H617" s="4" t="s">
        <v>120</v>
      </c>
      <c r="I617" s="4"/>
      <c r="J617" s="4"/>
      <c r="K617" s="4">
        <v>210</v>
      </c>
      <c r="L617" s="4">
        <v>25</v>
      </c>
      <c r="M617" s="4">
        <v>3</v>
      </c>
      <c r="N617" s="4" t="s">
        <v>3</v>
      </c>
      <c r="O617" s="4">
        <v>2</v>
      </c>
      <c r="P617" s="4"/>
      <c r="Q617" s="4"/>
      <c r="R617" s="4"/>
      <c r="S617" s="4"/>
      <c r="T617" s="4"/>
      <c r="U617" s="4"/>
      <c r="V617" s="4"/>
      <c r="W617" s="4"/>
    </row>
    <row r="618" spans="1:88">
      <c r="A618" s="4">
        <v>50</v>
      </c>
      <c r="B618" s="4">
        <v>0</v>
      </c>
      <c r="C618" s="4">
        <v>0</v>
      </c>
      <c r="D618" s="4">
        <v>1</v>
      </c>
      <c r="E618" s="4">
        <v>211</v>
      </c>
      <c r="F618" s="4">
        <f>ROUND(Source!Y591,O618)</f>
        <v>11347.57</v>
      </c>
      <c r="G618" s="4" t="s">
        <v>121</v>
      </c>
      <c r="H618" s="4" t="s">
        <v>122</v>
      </c>
      <c r="I618" s="4"/>
      <c r="J618" s="4"/>
      <c r="K618" s="4">
        <v>211</v>
      </c>
      <c r="L618" s="4">
        <v>26</v>
      </c>
      <c r="M618" s="4">
        <v>3</v>
      </c>
      <c r="N618" s="4" t="s">
        <v>3</v>
      </c>
      <c r="O618" s="4">
        <v>2</v>
      </c>
      <c r="P618" s="4"/>
      <c r="Q618" s="4"/>
      <c r="R618" s="4"/>
      <c r="S618" s="4"/>
      <c r="T618" s="4"/>
      <c r="U618" s="4"/>
      <c r="V618" s="4"/>
      <c r="W618" s="4"/>
    </row>
    <row r="619" spans="1:88">
      <c r="A619" s="4">
        <v>50</v>
      </c>
      <c r="B619" s="4">
        <v>0</v>
      </c>
      <c r="C619" s="4">
        <v>0</v>
      </c>
      <c r="D619" s="4">
        <v>1</v>
      </c>
      <c r="E619" s="4">
        <v>0</v>
      </c>
      <c r="F619" s="4">
        <f>ROUND(Source!AR591,O619)</f>
        <v>111381.45</v>
      </c>
      <c r="G619" s="4" t="s">
        <v>123</v>
      </c>
      <c r="H619" s="4" t="s">
        <v>124</v>
      </c>
      <c r="I619" s="4"/>
      <c r="J619" s="4"/>
      <c r="K619" s="4">
        <v>224</v>
      </c>
      <c r="L619" s="4">
        <v>27</v>
      </c>
      <c r="M619" s="4">
        <v>3</v>
      </c>
      <c r="N619" s="4" t="s">
        <v>3</v>
      </c>
      <c r="O619" s="4">
        <v>2</v>
      </c>
      <c r="P619" s="4"/>
      <c r="Q619" s="4"/>
      <c r="R619" s="4"/>
      <c r="S619" s="4"/>
      <c r="T619" s="4"/>
      <c r="U619" s="4"/>
      <c r="V619" s="4"/>
      <c r="W619" s="4"/>
    </row>
    <row r="620" spans="1:88">
      <c r="A620" s="4">
        <v>50</v>
      </c>
      <c r="B620" s="4">
        <v>1</v>
      </c>
      <c r="C620" s="4">
        <v>0</v>
      </c>
      <c r="D620" s="4">
        <v>2</v>
      </c>
      <c r="E620" s="4">
        <v>0</v>
      </c>
      <c r="F620" s="4">
        <f>ROUND(F619*0.18,O620)</f>
        <v>20048.7</v>
      </c>
      <c r="G620" s="4" t="s">
        <v>125</v>
      </c>
      <c r="H620" s="4" t="s">
        <v>125</v>
      </c>
      <c r="I620" s="4"/>
      <c r="J620" s="4"/>
      <c r="K620" s="4">
        <v>212</v>
      </c>
      <c r="L620" s="4">
        <v>28</v>
      </c>
      <c r="M620" s="4">
        <v>0</v>
      </c>
      <c r="N620" s="4" t="s">
        <v>3</v>
      </c>
      <c r="O620" s="4">
        <v>1</v>
      </c>
      <c r="P620" s="4"/>
      <c r="Q620" s="4"/>
      <c r="R620" s="4"/>
      <c r="S620" s="4"/>
      <c r="T620" s="4"/>
      <c r="U620" s="4"/>
      <c r="V620" s="4"/>
      <c r="W620" s="4"/>
    </row>
    <row r="621" spans="1:88">
      <c r="A621" s="4">
        <v>50</v>
      </c>
      <c r="B621" s="4">
        <v>1</v>
      </c>
      <c r="C621" s="4">
        <v>0</v>
      </c>
      <c r="D621" s="4">
        <v>2</v>
      </c>
      <c r="E621" s="4">
        <v>224</v>
      </c>
      <c r="F621" s="4">
        <f>ROUND(F619*1.18,O621)</f>
        <v>131430.1</v>
      </c>
      <c r="G621" s="4" t="s">
        <v>126</v>
      </c>
      <c r="H621" s="4" t="s">
        <v>127</v>
      </c>
      <c r="I621" s="4"/>
      <c r="J621" s="4"/>
      <c r="K621" s="4">
        <v>212</v>
      </c>
      <c r="L621" s="4">
        <v>29</v>
      </c>
      <c r="M621" s="4">
        <v>0</v>
      </c>
      <c r="N621" s="4" t="s">
        <v>3</v>
      </c>
      <c r="O621" s="4">
        <v>1</v>
      </c>
      <c r="P621" s="4"/>
      <c r="Q621" s="4"/>
      <c r="R621" s="4"/>
      <c r="S621" s="4"/>
      <c r="T621" s="4"/>
      <c r="U621" s="4"/>
      <c r="V621" s="4"/>
      <c r="W621" s="4"/>
    </row>
    <row r="623" spans="1:88">
      <c r="A623" s="1">
        <v>4</v>
      </c>
      <c r="B623" s="1">
        <v>1</v>
      </c>
      <c r="C623" s="1"/>
      <c r="D623" s="1">
        <f>ROW(A741)</f>
        <v>741</v>
      </c>
      <c r="E623" s="1"/>
      <c r="F623" s="1" t="s">
        <v>13</v>
      </c>
      <c r="G623" s="1" t="s">
        <v>285</v>
      </c>
      <c r="H623" s="1" t="s">
        <v>3</v>
      </c>
      <c r="I623" s="1">
        <v>0</v>
      </c>
      <c r="J623" s="1"/>
      <c r="K623" s="1">
        <v>-1</v>
      </c>
      <c r="L623" s="1"/>
      <c r="M623" s="1" t="s">
        <v>3</v>
      </c>
      <c r="N623" s="1"/>
      <c r="O623" s="1"/>
      <c r="P623" s="1"/>
      <c r="Q623" s="1"/>
      <c r="R623" s="1"/>
      <c r="S623" s="1">
        <v>0</v>
      </c>
      <c r="T623" s="1"/>
      <c r="U623" s="1" t="s">
        <v>3</v>
      </c>
      <c r="V623" s="1">
        <v>0</v>
      </c>
      <c r="W623" s="1"/>
      <c r="X623" s="1"/>
      <c r="Y623" s="1"/>
      <c r="Z623" s="1"/>
      <c r="AA623" s="1"/>
      <c r="AB623" s="1" t="s">
        <v>3</v>
      </c>
      <c r="AC623" s="1" t="s">
        <v>3</v>
      </c>
      <c r="AD623" s="1" t="s">
        <v>3</v>
      </c>
      <c r="AE623" s="1" t="s">
        <v>3</v>
      </c>
      <c r="AF623" s="1" t="s">
        <v>3</v>
      </c>
      <c r="AG623" s="1" t="s">
        <v>3</v>
      </c>
      <c r="AH623" s="1"/>
      <c r="AI623" s="1"/>
      <c r="AJ623" s="1"/>
      <c r="AK623" s="1"/>
      <c r="AL623" s="1"/>
      <c r="AM623" s="1"/>
      <c r="AN623" s="1"/>
      <c r="AO623" s="1"/>
      <c r="AP623" s="1" t="s">
        <v>3</v>
      </c>
      <c r="AQ623" s="1" t="s">
        <v>3</v>
      </c>
      <c r="AR623" s="1" t="s">
        <v>3</v>
      </c>
      <c r="AS623" s="1"/>
      <c r="AT623" s="1"/>
      <c r="AU623" s="1"/>
      <c r="AV623" s="1"/>
      <c r="AW623" s="1"/>
      <c r="AX623" s="1"/>
      <c r="AY623" s="1"/>
      <c r="AZ623" s="1" t="s">
        <v>3</v>
      </c>
      <c r="BA623" s="1"/>
      <c r="BB623" s="1" t="s">
        <v>3</v>
      </c>
      <c r="BC623" s="1" t="s">
        <v>3</v>
      </c>
      <c r="BD623" s="1" t="s">
        <v>3</v>
      </c>
      <c r="BE623" s="1" t="s">
        <v>3</v>
      </c>
      <c r="BF623" s="1" t="s">
        <v>3</v>
      </c>
      <c r="BG623" s="1" t="s">
        <v>3</v>
      </c>
      <c r="BH623" s="1" t="s">
        <v>3</v>
      </c>
      <c r="BI623" s="1" t="s">
        <v>3</v>
      </c>
      <c r="BJ623" s="1" t="s">
        <v>3</v>
      </c>
      <c r="BK623" s="1" t="s">
        <v>3</v>
      </c>
      <c r="BL623" s="1" t="s">
        <v>3</v>
      </c>
      <c r="BM623" s="1" t="s">
        <v>3</v>
      </c>
      <c r="BN623" s="1" t="s">
        <v>3</v>
      </c>
      <c r="BO623" s="1" t="s">
        <v>3</v>
      </c>
      <c r="BP623" s="1" t="s">
        <v>3</v>
      </c>
      <c r="BQ623" s="1"/>
      <c r="BR623" s="1"/>
      <c r="BS623" s="1"/>
      <c r="BT623" s="1"/>
      <c r="BU623" s="1"/>
      <c r="BV623" s="1"/>
      <c r="BW623" s="1"/>
      <c r="BX623" s="1">
        <v>0</v>
      </c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>
        <v>0</v>
      </c>
    </row>
    <row r="625" spans="1:245">
      <c r="A625" s="2">
        <v>52</v>
      </c>
      <c r="B625" s="2">
        <f t="shared" ref="B625:G625" si="444">B741</f>
        <v>1</v>
      </c>
      <c r="C625" s="2">
        <f t="shared" si="444"/>
        <v>4</v>
      </c>
      <c r="D625" s="2">
        <f t="shared" si="444"/>
        <v>623</v>
      </c>
      <c r="E625" s="2">
        <f t="shared" si="444"/>
        <v>0</v>
      </c>
      <c r="F625" s="2" t="str">
        <f t="shared" si="444"/>
        <v>Новый раздел</v>
      </c>
      <c r="G625" s="2" t="str">
        <f t="shared" si="444"/>
        <v>комната 1-33 карантин</v>
      </c>
      <c r="H625" s="2"/>
      <c r="I625" s="2"/>
      <c r="J625" s="2"/>
      <c r="K625" s="2"/>
      <c r="L625" s="2"/>
      <c r="M625" s="2"/>
      <c r="N625" s="2"/>
      <c r="O625" s="2">
        <f t="shared" ref="O625:AT625" si="445">O741</f>
        <v>96192.21</v>
      </c>
      <c r="P625" s="2">
        <f t="shared" si="445"/>
        <v>62010.17</v>
      </c>
      <c r="Q625" s="2">
        <f t="shared" si="445"/>
        <v>1151.6300000000001</v>
      </c>
      <c r="R625" s="2">
        <f t="shared" si="445"/>
        <v>441.95</v>
      </c>
      <c r="S625" s="2">
        <f t="shared" si="445"/>
        <v>33030.410000000003</v>
      </c>
      <c r="T625" s="2">
        <f t="shared" si="445"/>
        <v>0</v>
      </c>
      <c r="U625" s="2">
        <f t="shared" si="445"/>
        <v>111.81848349999999</v>
      </c>
      <c r="V625" s="2">
        <f t="shared" si="445"/>
        <v>1.2514274999999999</v>
      </c>
      <c r="W625" s="2">
        <f t="shared" si="445"/>
        <v>501.13</v>
      </c>
      <c r="X625" s="2">
        <f t="shared" si="445"/>
        <v>29053.47</v>
      </c>
      <c r="Y625" s="2">
        <f t="shared" si="445"/>
        <v>14863.04</v>
      </c>
      <c r="Z625" s="2">
        <f t="shared" si="445"/>
        <v>0</v>
      </c>
      <c r="AA625" s="2">
        <f t="shared" si="445"/>
        <v>0</v>
      </c>
      <c r="AB625" s="2">
        <f t="shared" si="445"/>
        <v>0</v>
      </c>
      <c r="AC625" s="2">
        <f t="shared" si="445"/>
        <v>0</v>
      </c>
      <c r="AD625" s="2">
        <f t="shared" si="445"/>
        <v>0</v>
      </c>
      <c r="AE625" s="2">
        <f t="shared" si="445"/>
        <v>0</v>
      </c>
      <c r="AF625" s="2">
        <f t="shared" si="445"/>
        <v>0</v>
      </c>
      <c r="AG625" s="2">
        <f t="shared" si="445"/>
        <v>0</v>
      </c>
      <c r="AH625" s="2">
        <f t="shared" si="445"/>
        <v>0</v>
      </c>
      <c r="AI625" s="2">
        <f t="shared" si="445"/>
        <v>0</v>
      </c>
      <c r="AJ625" s="2">
        <f t="shared" si="445"/>
        <v>0</v>
      </c>
      <c r="AK625" s="2">
        <f t="shared" si="445"/>
        <v>0</v>
      </c>
      <c r="AL625" s="2">
        <f t="shared" si="445"/>
        <v>0</v>
      </c>
      <c r="AM625" s="2">
        <f t="shared" si="445"/>
        <v>0</v>
      </c>
      <c r="AN625" s="2">
        <f t="shared" si="445"/>
        <v>0</v>
      </c>
      <c r="AO625" s="2">
        <f t="shared" si="445"/>
        <v>0</v>
      </c>
      <c r="AP625" s="2">
        <f t="shared" si="445"/>
        <v>0</v>
      </c>
      <c r="AQ625" s="2">
        <f t="shared" si="445"/>
        <v>0</v>
      </c>
      <c r="AR625" s="2">
        <f t="shared" si="445"/>
        <v>140108.72</v>
      </c>
      <c r="AS625" s="2">
        <f t="shared" si="445"/>
        <v>135037.85</v>
      </c>
      <c r="AT625" s="2">
        <f t="shared" si="445"/>
        <v>5070.87</v>
      </c>
      <c r="AU625" s="2">
        <f t="shared" ref="AU625:BZ625" si="446">AU741</f>
        <v>0</v>
      </c>
      <c r="AV625" s="2">
        <f t="shared" si="446"/>
        <v>62010.17</v>
      </c>
      <c r="AW625" s="2">
        <f t="shared" si="446"/>
        <v>62010.17</v>
      </c>
      <c r="AX625" s="2">
        <f t="shared" si="446"/>
        <v>0</v>
      </c>
      <c r="AY625" s="2">
        <f t="shared" si="446"/>
        <v>62010.17</v>
      </c>
      <c r="AZ625" s="2">
        <f t="shared" si="446"/>
        <v>0</v>
      </c>
      <c r="BA625" s="2">
        <f t="shared" si="446"/>
        <v>0</v>
      </c>
      <c r="BB625" s="2">
        <f t="shared" si="446"/>
        <v>0</v>
      </c>
      <c r="BC625" s="2">
        <f t="shared" si="446"/>
        <v>0</v>
      </c>
      <c r="BD625" s="2">
        <f t="shared" si="446"/>
        <v>0</v>
      </c>
      <c r="BE625" s="2">
        <f t="shared" si="446"/>
        <v>0</v>
      </c>
      <c r="BF625" s="2">
        <f t="shared" si="446"/>
        <v>0</v>
      </c>
      <c r="BG625" s="2">
        <f t="shared" si="446"/>
        <v>0</v>
      </c>
      <c r="BH625" s="2">
        <f t="shared" si="446"/>
        <v>0</v>
      </c>
      <c r="BI625" s="2">
        <f t="shared" si="446"/>
        <v>0</v>
      </c>
      <c r="BJ625" s="2">
        <f t="shared" si="446"/>
        <v>0</v>
      </c>
      <c r="BK625" s="2">
        <f t="shared" si="446"/>
        <v>0</v>
      </c>
      <c r="BL625" s="2">
        <f t="shared" si="446"/>
        <v>0</v>
      </c>
      <c r="BM625" s="2">
        <f t="shared" si="446"/>
        <v>0</v>
      </c>
      <c r="BN625" s="2">
        <f t="shared" si="446"/>
        <v>0</v>
      </c>
      <c r="BO625" s="2">
        <f t="shared" si="446"/>
        <v>0</v>
      </c>
      <c r="BP625" s="2">
        <f t="shared" si="446"/>
        <v>0</v>
      </c>
      <c r="BQ625" s="2">
        <f t="shared" si="446"/>
        <v>0</v>
      </c>
      <c r="BR625" s="2">
        <f t="shared" si="446"/>
        <v>0</v>
      </c>
      <c r="BS625" s="2">
        <f t="shared" si="446"/>
        <v>0</v>
      </c>
      <c r="BT625" s="2">
        <f t="shared" si="446"/>
        <v>0</v>
      </c>
      <c r="BU625" s="2">
        <f t="shared" si="446"/>
        <v>0</v>
      </c>
      <c r="BV625" s="2">
        <f t="shared" si="446"/>
        <v>0</v>
      </c>
      <c r="BW625" s="2">
        <f t="shared" si="446"/>
        <v>0</v>
      </c>
      <c r="BX625" s="2">
        <f t="shared" si="446"/>
        <v>0</v>
      </c>
      <c r="BY625" s="2">
        <f t="shared" si="446"/>
        <v>0</v>
      </c>
      <c r="BZ625" s="2">
        <f t="shared" si="446"/>
        <v>0</v>
      </c>
      <c r="CA625" s="2">
        <f t="shared" ref="CA625:DF625" si="447">CA741</f>
        <v>0</v>
      </c>
      <c r="CB625" s="2">
        <f t="shared" si="447"/>
        <v>0</v>
      </c>
      <c r="CC625" s="2">
        <f t="shared" si="447"/>
        <v>0</v>
      </c>
      <c r="CD625" s="2">
        <f t="shared" si="447"/>
        <v>0</v>
      </c>
      <c r="CE625" s="2">
        <f t="shared" si="447"/>
        <v>0</v>
      </c>
      <c r="CF625" s="2">
        <f t="shared" si="447"/>
        <v>0</v>
      </c>
      <c r="CG625" s="2">
        <f t="shared" si="447"/>
        <v>0</v>
      </c>
      <c r="CH625" s="2">
        <f t="shared" si="447"/>
        <v>0</v>
      </c>
      <c r="CI625" s="2">
        <f t="shared" si="447"/>
        <v>0</v>
      </c>
      <c r="CJ625" s="2">
        <f t="shared" si="447"/>
        <v>0</v>
      </c>
      <c r="CK625" s="2">
        <f t="shared" si="447"/>
        <v>0</v>
      </c>
      <c r="CL625" s="2">
        <f t="shared" si="447"/>
        <v>0</v>
      </c>
      <c r="CM625" s="2">
        <f t="shared" si="447"/>
        <v>0</v>
      </c>
      <c r="CN625" s="2">
        <f t="shared" si="447"/>
        <v>0</v>
      </c>
      <c r="CO625" s="2">
        <f t="shared" si="447"/>
        <v>0</v>
      </c>
      <c r="CP625" s="2">
        <f t="shared" si="447"/>
        <v>0</v>
      </c>
      <c r="CQ625" s="2">
        <f t="shared" si="447"/>
        <v>0</v>
      </c>
      <c r="CR625" s="2">
        <f t="shared" si="447"/>
        <v>0</v>
      </c>
      <c r="CS625" s="2">
        <f t="shared" si="447"/>
        <v>0</v>
      </c>
      <c r="CT625" s="2">
        <f t="shared" si="447"/>
        <v>0</v>
      </c>
      <c r="CU625" s="2">
        <f t="shared" si="447"/>
        <v>0</v>
      </c>
      <c r="CV625" s="2">
        <f t="shared" si="447"/>
        <v>0</v>
      </c>
      <c r="CW625" s="2">
        <f t="shared" si="447"/>
        <v>0</v>
      </c>
      <c r="CX625" s="2">
        <f t="shared" si="447"/>
        <v>0</v>
      </c>
      <c r="CY625" s="2">
        <f t="shared" si="447"/>
        <v>0</v>
      </c>
      <c r="CZ625" s="2">
        <f t="shared" si="447"/>
        <v>0</v>
      </c>
      <c r="DA625" s="2">
        <f t="shared" si="447"/>
        <v>0</v>
      </c>
      <c r="DB625" s="2">
        <f t="shared" si="447"/>
        <v>0</v>
      </c>
      <c r="DC625" s="2">
        <f t="shared" si="447"/>
        <v>0</v>
      </c>
      <c r="DD625" s="2">
        <f t="shared" si="447"/>
        <v>0</v>
      </c>
      <c r="DE625" s="2">
        <f t="shared" si="447"/>
        <v>0</v>
      </c>
      <c r="DF625" s="2">
        <f t="shared" si="447"/>
        <v>0</v>
      </c>
      <c r="DG625" s="3">
        <f t="shared" ref="DG625:EL625" si="448">DG741</f>
        <v>0</v>
      </c>
      <c r="DH625" s="3">
        <f t="shared" si="448"/>
        <v>0</v>
      </c>
      <c r="DI625" s="3">
        <f t="shared" si="448"/>
        <v>0</v>
      </c>
      <c r="DJ625" s="3">
        <f t="shared" si="448"/>
        <v>0</v>
      </c>
      <c r="DK625" s="3">
        <f t="shared" si="448"/>
        <v>0</v>
      </c>
      <c r="DL625" s="3">
        <f t="shared" si="448"/>
        <v>0</v>
      </c>
      <c r="DM625" s="3">
        <f t="shared" si="448"/>
        <v>0</v>
      </c>
      <c r="DN625" s="3">
        <f t="shared" si="448"/>
        <v>0</v>
      </c>
      <c r="DO625" s="3">
        <f t="shared" si="448"/>
        <v>0</v>
      </c>
      <c r="DP625" s="3">
        <f t="shared" si="448"/>
        <v>0</v>
      </c>
      <c r="DQ625" s="3">
        <f t="shared" si="448"/>
        <v>0</v>
      </c>
      <c r="DR625" s="3">
        <f t="shared" si="448"/>
        <v>0</v>
      </c>
      <c r="DS625" s="3">
        <f t="shared" si="448"/>
        <v>0</v>
      </c>
      <c r="DT625" s="3">
        <f t="shared" si="448"/>
        <v>0</v>
      </c>
      <c r="DU625" s="3">
        <f t="shared" si="448"/>
        <v>0</v>
      </c>
      <c r="DV625" s="3">
        <f t="shared" si="448"/>
        <v>0</v>
      </c>
      <c r="DW625" s="3">
        <f t="shared" si="448"/>
        <v>0</v>
      </c>
      <c r="DX625" s="3">
        <f t="shared" si="448"/>
        <v>0</v>
      </c>
      <c r="DY625" s="3">
        <f t="shared" si="448"/>
        <v>0</v>
      </c>
      <c r="DZ625" s="3">
        <f t="shared" si="448"/>
        <v>0</v>
      </c>
      <c r="EA625" s="3">
        <f t="shared" si="448"/>
        <v>0</v>
      </c>
      <c r="EB625" s="3">
        <f t="shared" si="448"/>
        <v>0</v>
      </c>
      <c r="EC625" s="3">
        <f t="shared" si="448"/>
        <v>0</v>
      </c>
      <c r="ED625" s="3">
        <f t="shared" si="448"/>
        <v>0</v>
      </c>
      <c r="EE625" s="3">
        <f t="shared" si="448"/>
        <v>0</v>
      </c>
      <c r="EF625" s="3">
        <f t="shared" si="448"/>
        <v>0</v>
      </c>
      <c r="EG625" s="3">
        <f t="shared" si="448"/>
        <v>0</v>
      </c>
      <c r="EH625" s="3">
        <f t="shared" si="448"/>
        <v>0</v>
      </c>
      <c r="EI625" s="3">
        <f t="shared" si="448"/>
        <v>0</v>
      </c>
      <c r="EJ625" s="3">
        <f t="shared" si="448"/>
        <v>0</v>
      </c>
      <c r="EK625" s="3">
        <f t="shared" si="448"/>
        <v>0</v>
      </c>
      <c r="EL625" s="3">
        <f t="shared" si="448"/>
        <v>0</v>
      </c>
      <c r="EM625" s="3">
        <f t="shared" ref="EM625:FR625" si="449">EM741</f>
        <v>0</v>
      </c>
      <c r="EN625" s="3">
        <f t="shared" si="449"/>
        <v>0</v>
      </c>
      <c r="EO625" s="3">
        <f t="shared" si="449"/>
        <v>0</v>
      </c>
      <c r="EP625" s="3">
        <f t="shared" si="449"/>
        <v>0</v>
      </c>
      <c r="EQ625" s="3">
        <f t="shared" si="449"/>
        <v>0</v>
      </c>
      <c r="ER625" s="3">
        <f t="shared" si="449"/>
        <v>0</v>
      </c>
      <c r="ES625" s="3">
        <f t="shared" si="449"/>
        <v>0</v>
      </c>
      <c r="ET625" s="3">
        <f t="shared" si="449"/>
        <v>0</v>
      </c>
      <c r="EU625" s="3">
        <f t="shared" si="449"/>
        <v>0</v>
      </c>
      <c r="EV625" s="3">
        <f t="shared" si="449"/>
        <v>0</v>
      </c>
      <c r="EW625" s="3">
        <f t="shared" si="449"/>
        <v>0</v>
      </c>
      <c r="EX625" s="3">
        <f t="shared" si="449"/>
        <v>0</v>
      </c>
      <c r="EY625" s="3">
        <f t="shared" si="449"/>
        <v>0</v>
      </c>
      <c r="EZ625" s="3">
        <f t="shared" si="449"/>
        <v>0</v>
      </c>
      <c r="FA625" s="3">
        <f t="shared" si="449"/>
        <v>0</v>
      </c>
      <c r="FB625" s="3">
        <f t="shared" si="449"/>
        <v>0</v>
      </c>
      <c r="FC625" s="3">
        <f t="shared" si="449"/>
        <v>0</v>
      </c>
      <c r="FD625" s="3">
        <f t="shared" si="449"/>
        <v>0</v>
      </c>
      <c r="FE625" s="3">
        <f t="shared" si="449"/>
        <v>0</v>
      </c>
      <c r="FF625" s="3">
        <f t="shared" si="449"/>
        <v>0</v>
      </c>
      <c r="FG625" s="3">
        <f t="shared" si="449"/>
        <v>0</v>
      </c>
      <c r="FH625" s="3">
        <f t="shared" si="449"/>
        <v>0</v>
      </c>
      <c r="FI625" s="3">
        <f t="shared" si="449"/>
        <v>0</v>
      </c>
      <c r="FJ625" s="3">
        <f t="shared" si="449"/>
        <v>0</v>
      </c>
      <c r="FK625" s="3">
        <f t="shared" si="449"/>
        <v>0</v>
      </c>
      <c r="FL625" s="3">
        <f t="shared" si="449"/>
        <v>0</v>
      </c>
      <c r="FM625" s="3">
        <f t="shared" si="449"/>
        <v>0</v>
      </c>
      <c r="FN625" s="3">
        <f t="shared" si="449"/>
        <v>0</v>
      </c>
      <c r="FO625" s="3">
        <f t="shared" si="449"/>
        <v>0</v>
      </c>
      <c r="FP625" s="3">
        <f t="shared" si="449"/>
        <v>0</v>
      </c>
      <c r="FQ625" s="3">
        <f t="shared" si="449"/>
        <v>0</v>
      </c>
      <c r="FR625" s="3">
        <f t="shared" si="449"/>
        <v>0</v>
      </c>
      <c r="FS625" s="3">
        <f t="shared" ref="FS625:GX625" si="450">FS741</f>
        <v>0</v>
      </c>
      <c r="FT625" s="3">
        <f t="shared" si="450"/>
        <v>0</v>
      </c>
      <c r="FU625" s="3">
        <f t="shared" si="450"/>
        <v>0</v>
      </c>
      <c r="FV625" s="3">
        <f t="shared" si="450"/>
        <v>0</v>
      </c>
      <c r="FW625" s="3">
        <f t="shared" si="450"/>
        <v>0</v>
      </c>
      <c r="FX625" s="3">
        <f t="shared" si="450"/>
        <v>0</v>
      </c>
      <c r="FY625" s="3">
        <f t="shared" si="450"/>
        <v>0</v>
      </c>
      <c r="FZ625" s="3">
        <f t="shared" si="450"/>
        <v>0</v>
      </c>
      <c r="GA625" s="3">
        <f t="shared" si="450"/>
        <v>0</v>
      </c>
      <c r="GB625" s="3">
        <f t="shared" si="450"/>
        <v>0</v>
      </c>
      <c r="GC625" s="3">
        <f t="shared" si="450"/>
        <v>0</v>
      </c>
      <c r="GD625" s="3">
        <f t="shared" si="450"/>
        <v>0</v>
      </c>
      <c r="GE625" s="3">
        <f t="shared" si="450"/>
        <v>0</v>
      </c>
      <c r="GF625" s="3">
        <f t="shared" si="450"/>
        <v>0</v>
      </c>
      <c r="GG625" s="3">
        <f t="shared" si="450"/>
        <v>0</v>
      </c>
      <c r="GH625" s="3">
        <f t="shared" si="450"/>
        <v>0</v>
      </c>
      <c r="GI625" s="3">
        <f t="shared" si="450"/>
        <v>0</v>
      </c>
      <c r="GJ625" s="3">
        <f t="shared" si="450"/>
        <v>0</v>
      </c>
      <c r="GK625" s="3">
        <f t="shared" si="450"/>
        <v>0</v>
      </c>
      <c r="GL625" s="3">
        <f t="shared" si="450"/>
        <v>0</v>
      </c>
      <c r="GM625" s="3">
        <f t="shared" si="450"/>
        <v>0</v>
      </c>
      <c r="GN625" s="3">
        <f t="shared" si="450"/>
        <v>0</v>
      </c>
      <c r="GO625" s="3">
        <f t="shared" si="450"/>
        <v>0</v>
      </c>
      <c r="GP625" s="3">
        <f t="shared" si="450"/>
        <v>0</v>
      </c>
      <c r="GQ625" s="3">
        <f t="shared" si="450"/>
        <v>0</v>
      </c>
      <c r="GR625" s="3">
        <f t="shared" si="450"/>
        <v>0</v>
      </c>
      <c r="GS625" s="3">
        <f t="shared" si="450"/>
        <v>0</v>
      </c>
      <c r="GT625" s="3">
        <f t="shared" si="450"/>
        <v>0</v>
      </c>
      <c r="GU625" s="3">
        <f t="shared" si="450"/>
        <v>0</v>
      </c>
      <c r="GV625" s="3">
        <f t="shared" si="450"/>
        <v>0</v>
      </c>
      <c r="GW625" s="3">
        <f t="shared" si="450"/>
        <v>0</v>
      </c>
      <c r="GX625" s="3">
        <f t="shared" si="450"/>
        <v>0</v>
      </c>
    </row>
    <row r="627" spans="1:245">
      <c r="A627" s="1">
        <v>5</v>
      </c>
      <c r="B627" s="1">
        <v>1</v>
      </c>
      <c r="C627" s="1"/>
      <c r="D627" s="1">
        <f>ROW(A643)</f>
        <v>643</v>
      </c>
      <c r="E627" s="1"/>
      <c r="F627" s="1" t="s">
        <v>15</v>
      </c>
      <c r="G627" s="1" t="s">
        <v>16</v>
      </c>
      <c r="H627" s="1" t="s">
        <v>3</v>
      </c>
      <c r="I627" s="1">
        <v>0</v>
      </c>
      <c r="J627" s="1"/>
      <c r="K627" s="1">
        <v>0</v>
      </c>
      <c r="L627" s="1"/>
      <c r="M627" s="1" t="s">
        <v>3</v>
      </c>
      <c r="N627" s="1"/>
      <c r="O627" s="1"/>
      <c r="P627" s="1"/>
      <c r="Q627" s="1"/>
      <c r="R627" s="1"/>
      <c r="S627" s="1">
        <v>0</v>
      </c>
      <c r="T627" s="1"/>
      <c r="U627" s="1" t="s">
        <v>3</v>
      </c>
      <c r="V627" s="1">
        <v>0</v>
      </c>
      <c r="W627" s="1"/>
      <c r="X627" s="1"/>
      <c r="Y627" s="1"/>
      <c r="Z627" s="1"/>
      <c r="AA627" s="1"/>
      <c r="AB627" s="1" t="s">
        <v>3</v>
      </c>
      <c r="AC627" s="1" t="s">
        <v>3</v>
      </c>
      <c r="AD627" s="1" t="s">
        <v>3</v>
      </c>
      <c r="AE627" s="1" t="s">
        <v>3</v>
      </c>
      <c r="AF627" s="1" t="s">
        <v>3</v>
      </c>
      <c r="AG627" s="1" t="s">
        <v>3</v>
      </c>
      <c r="AH627" s="1"/>
      <c r="AI627" s="1"/>
      <c r="AJ627" s="1"/>
      <c r="AK627" s="1"/>
      <c r="AL627" s="1"/>
      <c r="AM627" s="1"/>
      <c r="AN627" s="1"/>
      <c r="AO627" s="1"/>
      <c r="AP627" s="1" t="s">
        <v>3</v>
      </c>
      <c r="AQ627" s="1" t="s">
        <v>3</v>
      </c>
      <c r="AR627" s="1" t="s">
        <v>3</v>
      </c>
      <c r="AS627" s="1"/>
      <c r="AT627" s="1"/>
      <c r="AU627" s="1"/>
      <c r="AV627" s="1"/>
      <c r="AW627" s="1"/>
      <c r="AX627" s="1"/>
      <c r="AY627" s="1"/>
      <c r="AZ627" s="1" t="s">
        <v>3</v>
      </c>
      <c r="BA627" s="1"/>
      <c r="BB627" s="1" t="s">
        <v>3</v>
      </c>
      <c r="BC627" s="1" t="s">
        <v>3</v>
      </c>
      <c r="BD627" s="1" t="s">
        <v>3</v>
      </c>
      <c r="BE627" s="1" t="s">
        <v>3</v>
      </c>
      <c r="BF627" s="1" t="s">
        <v>3</v>
      </c>
      <c r="BG627" s="1" t="s">
        <v>3</v>
      </c>
      <c r="BH627" s="1" t="s">
        <v>3</v>
      </c>
      <c r="BI627" s="1" t="s">
        <v>3</v>
      </c>
      <c r="BJ627" s="1" t="s">
        <v>3</v>
      </c>
      <c r="BK627" s="1" t="s">
        <v>3</v>
      </c>
      <c r="BL627" s="1" t="s">
        <v>3</v>
      </c>
      <c r="BM627" s="1" t="s">
        <v>3</v>
      </c>
      <c r="BN627" s="1" t="s">
        <v>3</v>
      </c>
      <c r="BO627" s="1" t="s">
        <v>3</v>
      </c>
      <c r="BP627" s="1" t="s">
        <v>3</v>
      </c>
      <c r="BQ627" s="1"/>
      <c r="BR627" s="1"/>
      <c r="BS627" s="1"/>
      <c r="BT627" s="1"/>
      <c r="BU627" s="1"/>
      <c r="BV627" s="1"/>
      <c r="BW627" s="1"/>
      <c r="BX627" s="1">
        <v>0</v>
      </c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>
        <v>0</v>
      </c>
    </row>
    <row r="629" spans="1:245">
      <c r="A629" s="2">
        <v>52</v>
      </c>
      <c r="B629" s="2">
        <f t="shared" ref="B629:G629" si="451">B643</f>
        <v>1</v>
      </c>
      <c r="C629" s="2">
        <f t="shared" si="451"/>
        <v>5</v>
      </c>
      <c r="D629" s="2">
        <f t="shared" si="451"/>
        <v>627</v>
      </c>
      <c r="E629" s="2">
        <f t="shared" si="451"/>
        <v>0</v>
      </c>
      <c r="F629" s="2" t="str">
        <f t="shared" si="451"/>
        <v>Новый подраздел</v>
      </c>
      <c r="G629" s="2" t="str">
        <f t="shared" si="451"/>
        <v>демонтаж</v>
      </c>
      <c r="H629" s="2"/>
      <c r="I629" s="2"/>
      <c r="J629" s="2"/>
      <c r="K629" s="2"/>
      <c r="L629" s="2"/>
      <c r="M629" s="2"/>
      <c r="N629" s="2"/>
      <c r="O629" s="2">
        <f t="shared" ref="O629:AT629" si="452">O643</f>
        <v>2231.2600000000002</v>
      </c>
      <c r="P629" s="2">
        <f t="shared" si="452"/>
        <v>0</v>
      </c>
      <c r="Q629" s="2">
        <f t="shared" si="452"/>
        <v>51.91</v>
      </c>
      <c r="R629" s="2">
        <f t="shared" si="452"/>
        <v>34.369999999999997</v>
      </c>
      <c r="S629" s="2">
        <f t="shared" si="452"/>
        <v>2179.35</v>
      </c>
      <c r="T629" s="2">
        <f t="shared" si="452"/>
        <v>0</v>
      </c>
      <c r="U629" s="2">
        <f t="shared" si="452"/>
        <v>8.3426800000000014</v>
      </c>
      <c r="V629" s="2">
        <f t="shared" si="452"/>
        <v>9.7190000000000012E-2</v>
      </c>
      <c r="W629" s="2">
        <f t="shared" si="452"/>
        <v>0</v>
      </c>
      <c r="X629" s="2">
        <f t="shared" si="452"/>
        <v>1546.04</v>
      </c>
      <c r="Y629" s="2">
        <f t="shared" si="452"/>
        <v>1145.75</v>
      </c>
      <c r="Z629" s="2">
        <f t="shared" si="452"/>
        <v>0</v>
      </c>
      <c r="AA629" s="2">
        <f t="shared" si="452"/>
        <v>0</v>
      </c>
      <c r="AB629" s="2">
        <f t="shared" si="452"/>
        <v>2231.2600000000002</v>
      </c>
      <c r="AC629" s="2">
        <f t="shared" si="452"/>
        <v>0</v>
      </c>
      <c r="AD629" s="2">
        <f t="shared" si="452"/>
        <v>51.91</v>
      </c>
      <c r="AE629" s="2">
        <f t="shared" si="452"/>
        <v>34.369999999999997</v>
      </c>
      <c r="AF629" s="2">
        <f t="shared" si="452"/>
        <v>2179.35</v>
      </c>
      <c r="AG629" s="2">
        <f t="shared" si="452"/>
        <v>0</v>
      </c>
      <c r="AH629" s="2">
        <f t="shared" si="452"/>
        <v>8.3426800000000014</v>
      </c>
      <c r="AI629" s="2">
        <f t="shared" si="452"/>
        <v>9.7190000000000012E-2</v>
      </c>
      <c r="AJ629" s="2">
        <f t="shared" si="452"/>
        <v>0</v>
      </c>
      <c r="AK629" s="2">
        <f t="shared" si="452"/>
        <v>1546.04</v>
      </c>
      <c r="AL629" s="2">
        <f t="shared" si="452"/>
        <v>1145.75</v>
      </c>
      <c r="AM629" s="2">
        <f t="shared" si="452"/>
        <v>0</v>
      </c>
      <c r="AN629" s="2">
        <f t="shared" si="452"/>
        <v>0</v>
      </c>
      <c r="AO629" s="2">
        <f t="shared" si="452"/>
        <v>0</v>
      </c>
      <c r="AP629" s="2">
        <f t="shared" si="452"/>
        <v>0</v>
      </c>
      <c r="AQ629" s="2">
        <f t="shared" si="452"/>
        <v>0</v>
      </c>
      <c r="AR629" s="2">
        <f t="shared" si="452"/>
        <v>4923.05</v>
      </c>
      <c r="AS629" s="2">
        <f t="shared" si="452"/>
        <v>4923.05</v>
      </c>
      <c r="AT629" s="2">
        <f t="shared" si="452"/>
        <v>0</v>
      </c>
      <c r="AU629" s="2">
        <f t="shared" ref="AU629:BZ629" si="453">AU643</f>
        <v>0</v>
      </c>
      <c r="AV629" s="2">
        <f t="shared" si="453"/>
        <v>0</v>
      </c>
      <c r="AW629" s="2">
        <f t="shared" si="453"/>
        <v>0</v>
      </c>
      <c r="AX629" s="2">
        <f t="shared" si="453"/>
        <v>0</v>
      </c>
      <c r="AY629" s="2">
        <f t="shared" si="453"/>
        <v>0</v>
      </c>
      <c r="AZ629" s="2">
        <f t="shared" si="453"/>
        <v>0</v>
      </c>
      <c r="BA629" s="2">
        <f t="shared" si="453"/>
        <v>0</v>
      </c>
      <c r="BB629" s="2">
        <f t="shared" si="453"/>
        <v>0</v>
      </c>
      <c r="BC629" s="2">
        <f t="shared" si="453"/>
        <v>0</v>
      </c>
      <c r="BD629" s="2">
        <f t="shared" si="453"/>
        <v>0</v>
      </c>
      <c r="BE629" s="2">
        <f t="shared" si="453"/>
        <v>0</v>
      </c>
      <c r="BF629" s="2">
        <f t="shared" si="453"/>
        <v>0</v>
      </c>
      <c r="BG629" s="2">
        <f t="shared" si="453"/>
        <v>0</v>
      </c>
      <c r="BH629" s="2">
        <f t="shared" si="453"/>
        <v>0</v>
      </c>
      <c r="BI629" s="2">
        <f t="shared" si="453"/>
        <v>0</v>
      </c>
      <c r="BJ629" s="2">
        <f t="shared" si="453"/>
        <v>0</v>
      </c>
      <c r="BK629" s="2">
        <f t="shared" si="453"/>
        <v>0</v>
      </c>
      <c r="BL629" s="2">
        <f t="shared" si="453"/>
        <v>0</v>
      </c>
      <c r="BM629" s="2">
        <f t="shared" si="453"/>
        <v>0</v>
      </c>
      <c r="BN629" s="2">
        <f t="shared" si="453"/>
        <v>0</v>
      </c>
      <c r="BO629" s="2">
        <f t="shared" si="453"/>
        <v>0</v>
      </c>
      <c r="BP629" s="2">
        <f t="shared" si="453"/>
        <v>0</v>
      </c>
      <c r="BQ629" s="2">
        <f t="shared" si="453"/>
        <v>0</v>
      </c>
      <c r="BR629" s="2">
        <f t="shared" si="453"/>
        <v>0</v>
      </c>
      <c r="BS629" s="2">
        <f t="shared" si="453"/>
        <v>0</v>
      </c>
      <c r="BT629" s="2">
        <f t="shared" si="453"/>
        <v>0</v>
      </c>
      <c r="BU629" s="2">
        <f t="shared" si="453"/>
        <v>0</v>
      </c>
      <c r="BV629" s="2">
        <f t="shared" si="453"/>
        <v>0</v>
      </c>
      <c r="BW629" s="2">
        <f t="shared" si="453"/>
        <v>0</v>
      </c>
      <c r="BX629" s="2">
        <f t="shared" si="453"/>
        <v>0</v>
      </c>
      <c r="BY629" s="2">
        <f t="shared" si="453"/>
        <v>0</v>
      </c>
      <c r="BZ629" s="2">
        <f t="shared" si="453"/>
        <v>0</v>
      </c>
      <c r="CA629" s="2">
        <f t="shared" ref="CA629:DF629" si="454">CA643</f>
        <v>4923.05</v>
      </c>
      <c r="CB629" s="2">
        <f t="shared" si="454"/>
        <v>4923.05</v>
      </c>
      <c r="CC629" s="2">
        <f t="shared" si="454"/>
        <v>0</v>
      </c>
      <c r="CD629" s="2">
        <f t="shared" si="454"/>
        <v>0</v>
      </c>
      <c r="CE629" s="2">
        <f t="shared" si="454"/>
        <v>0</v>
      </c>
      <c r="CF629" s="2">
        <f t="shared" si="454"/>
        <v>0</v>
      </c>
      <c r="CG629" s="2">
        <f t="shared" si="454"/>
        <v>0</v>
      </c>
      <c r="CH629" s="2">
        <f t="shared" si="454"/>
        <v>0</v>
      </c>
      <c r="CI629" s="2">
        <f t="shared" si="454"/>
        <v>0</v>
      </c>
      <c r="CJ629" s="2">
        <f t="shared" si="454"/>
        <v>0</v>
      </c>
      <c r="CK629" s="2">
        <f t="shared" si="454"/>
        <v>0</v>
      </c>
      <c r="CL629" s="2">
        <f t="shared" si="454"/>
        <v>0</v>
      </c>
      <c r="CM629" s="2">
        <f t="shared" si="454"/>
        <v>0</v>
      </c>
      <c r="CN629" s="2">
        <f t="shared" si="454"/>
        <v>0</v>
      </c>
      <c r="CO629" s="2">
        <f t="shared" si="454"/>
        <v>0</v>
      </c>
      <c r="CP629" s="2">
        <f t="shared" si="454"/>
        <v>0</v>
      </c>
      <c r="CQ629" s="2">
        <f t="shared" si="454"/>
        <v>0</v>
      </c>
      <c r="CR629" s="2">
        <f t="shared" si="454"/>
        <v>0</v>
      </c>
      <c r="CS629" s="2">
        <f t="shared" si="454"/>
        <v>0</v>
      </c>
      <c r="CT629" s="2">
        <f t="shared" si="454"/>
        <v>0</v>
      </c>
      <c r="CU629" s="2">
        <f t="shared" si="454"/>
        <v>0</v>
      </c>
      <c r="CV629" s="2">
        <f t="shared" si="454"/>
        <v>0</v>
      </c>
      <c r="CW629" s="2">
        <f t="shared" si="454"/>
        <v>0</v>
      </c>
      <c r="CX629" s="2">
        <f t="shared" si="454"/>
        <v>0</v>
      </c>
      <c r="CY629" s="2">
        <f t="shared" si="454"/>
        <v>0</v>
      </c>
      <c r="CZ629" s="2">
        <f t="shared" si="454"/>
        <v>0</v>
      </c>
      <c r="DA629" s="2">
        <f t="shared" si="454"/>
        <v>0</v>
      </c>
      <c r="DB629" s="2">
        <f t="shared" si="454"/>
        <v>0</v>
      </c>
      <c r="DC629" s="2">
        <f t="shared" si="454"/>
        <v>0</v>
      </c>
      <c r="DD629" s="2">
        <f t="shared" si="454"/>
        <v>0</v>
      </c>
      <c r="DE629" s="2">
        <f t="shared" si="454"/>
        <v>0</v>
      </c>
      <c r="DF629" s="2">
        <f t="shared" si="454"/>
        <v>0</v>
      </c>
      <c r="DG629" s="3">
        <f t="shared" ref="DG629:EL629" si="455">DG643</f>
        <v>0</v>
      </c>
      <c r="DH629" s="3">
        <f t="shared" si="455"/>
        <v>0</v>
      </c>
      <c r="DI629" s="3">
        <f t="shared" si="455"/>
        <v>0</v>
      </c>
      <c r="DJ629" s="3">
        <f t="shared" si="455"/>
        <v>0</v>
      </c>
      <c r="DK629" s="3">
        <f t="shared" si="455"/>
        <v>0</v>
      </c>
      <c r="DL629" s="3">
        <f t="shared" si="455"/>
        <v>0</v>
      </c>
      <c r="DM629" s="3">
        <f t="shared" si="455"/>
        <v>0</v>
      </c>
      <c r="DN629" s="3">
        <f t="shared" si="455"/>
        <v>0</v>
      </c>
      <c r="DO629" s="3">
        <f t="shared" si="455"/>
        <v>0</v>
      </c>
      <c r="DP629" s="3">
        <f t="shared" si="455"/>
        <v>0</v>
      </c>
      <c r="DQ629" s="3">
        <f t="shared" si="455"/>
        <v>0</v>
      </c>
      <c r="DR629" s="3">
        <f t="shared" si="455"/>
        <v>0</v>
      </c>
      <c r="DS629" s="3">
        <f t="shared" si="455"/>
        <v>0</v>
      </c>
      <c r="DT629" s="3">
        <f t="shared" si="455"/>
        <v>0</v>
      </c>
      <c r="DU629" s="3">
        <f t="shared" si="455"/>
        <v>0</v>
      </c>
      <c r="DV629" s="3">
        <f t="shared" si="455"/>
        <v>0</v>
      </c>
      <c r="DW629" s="3">
        <f t="shared" si="455"/>
        <v>0</v>
      </c>
      <c r="DX629" s="3">
        <f t="shared" si="455"/>
        <v>0</v>
      </c>
      <c r="DY629" s="3">
        <f t="shared" si="455"/>
        <v>0</v>
      </c>
      <c r="DZ629" s="3">
        <f t="shared" si="455"/>
        <v>0</v>
      </c>
      <c r="EA629" s="3">
        <f t="shared" si="455"/>
        <v>0</v>
      </c>
      <c r="EB629" s="3">
        <f t="shared" si="455"/>
        <v>0</v>
      </c>
      <c r="EC629" s="3">
        <f t="shared" si="455"/>
        <v>0</v>
      </c>
      <c r="ED629" s="3">
        <f t="shared" si="455"/>
        <v>0</v>
      </c>
      <c r="EE629" s="3">
        <f t="shared" si="455"/>
        <v>0</v>
      </c>
      <c r="EF629" s="3">
        <f t="shared" si="455"/>
        <v>0</v>
      </c>
      <c r="EG629" s="3">
        <f t="shared" si="455"/>
        <v>0</v>
      </c>
      <c r="EH629" s="3">
        <f t="shared" si="455"/>
        <v>0</v>
      </c>
      <c r="EI629" s="3">
        <f t="shared" si="455"/>
        <v>0</v>
      </c>
      <c r="EJ629" s="3">
        <f t="shared" si="455"/>
        <v>0</v>
      </c>
      <c r="EK629" s="3">
        <f t="shared" si="455"/>
        <v>0</v>
      </c>
      <c r="EL629" s="3">
        <f t="shared" si="455"/>
        <v>0</v>
      </c>
      <c r="EM629" s="3">
        <f t="shared" ref="EM629:FR629" si="456">EM643</f>
        <v>0</v>
      </c>
      <c r="EN629" s="3">
        <f t="shared" si="456"/>
        <v>0</v>
      </c>
      <c r="EO629" s="3">
        <f t="shared" si="456"/>
        <v>0</v>
      </c>
      <c r="EP629" s="3">
        <f t="shared" si="456"/>
        <v>0</v>
      </c>
      <c r="EQ629" s="3">
        <f t="shared" si="456"/>
        <v>0</v>
      </c>
      <c r="ER629" s="3">
        <f t="shared" si="456"/>
        <v>0</v>
      </c>
      <c r="ES629" s="3">
        <f t="shared" si="456"/>
        <v>0</v>
      </c>
      <c r="ET629" s="3">
        <f t="shared" si="456"/>
        <v>0</v>
      </c>
      <c r="EU629" s="3">
        <f t="shared" si="456"/>
        <v>0</v>
      </c>
      <c r="EV629" s="3">
        <f t="shared" si="456"/>
        <v>0</v>
      </c>
      <c r="EW629" s="3">
        <f t="shared" si="456"/>
        <v>0</v>
      </c>
      <c r="EX629" s="3">
        <f t="shared" si="456"/>
        <v>0</v>
      </c>
      <c r="EY629" s="3">
        <f t="shared" si="456"/>
        <v>0</v>
      </c>
      <c r="EZ629" s="3">
        <f t="shared" si="456"/>
        <v>0</v>
      </c>
      <c r="FA629" s="3">
        <f t="shared" si="456"/>
        <v>0</v>
      </c>
      <c r="FB629" s="3">
        <f t="shared" si="456"/>
        <v>0</v>
      </c>
      <c r="FC629" s="3">
        <f t="shared" si="456"/>
        <v>0</v>
      </c>
      <c r="FD629" s="3">
        <f t="shared" si="456"/>
        <v>0</v>
      </c>
      <c r="FE629" s="3">
        <f t="shared" si="456"/>
        <v>0</v>
      </c>
      <c r="FF629" s="3">
        <f t="shared" si="456"/>
        <v>0</v>
      </c>
      <c r="FG629" s="3">
        <f t="shared" si="456"/>
        <v>0</v>
      </c>
      <c r="FH629" s="3">
        <f t="shared" si="456"/>
        <v>0</v>
      </c>
      <c r="FI629" s="3">
        <f t="shared" si="456"/>
        <v>0</v>
      </c>
      <c r="FJ629" s="3">
        <f t="shared" si="456"/>
        <v>0</v>
      </c>
      <c r="FK629" s="3">
        <f t="shared" si="456"/>
        <v>0</v>
      </c>
      <c r="FL629" s="3">
        <f t="shared" si="456"/>
        <v>0</v>
      </c>
      <c r="FM629" s="3">
        <f t="shared" si="456"/>
        <v>0</v>
      </c>
      <c r="FN629" s="3">
        <f t="shared" si="456"/>
        <v>0</v>
      </c>
      <c r="FO629" s="3">
        <f t="shared" si="456"/>
        <v>0</v>
      </c>
      <c r="FP629" s="3">
        <f t="shared" si="456"/>
        <v>0</v>
      </c>
      <c r="FQ629" s="3">
        <f t="shared" si="456"/>
        <v>0</v>
      </c>
      <c r="FR629" s="3">
        <f t="shared" si="456"/>
        <v>0</v>
      </c>
      <c r="FS629" s="3">
        <f t="shared" ref="FS629:GX629" si="457">FS643</f>
        <v>0</v>
      </c>
      <c r="FT629" s="3">
        <f t="shared" si="457"/>
        <v>0</v>
      </c>
      <c r="FU629" s="3">
        <f t="shared" si="457"/>
        <v>0</v>
      </c>
      <c r="FV629" s="3">
        <f t="shared" si="457"/>
        <v>0</v>
      </c>
      <c r="FW629" s="3">
        <f t="shared" si="457"/>
        <v>0</v>
      </c>
      <c r="FX629" s="3">
        <f t="shared" si="457"/>
        <v>0</v>
      </c>
      <c r="FY629" s="3">
        <f t="shared" si="457"/>
        <v>0</v>
      </c>
      <c r="FZ629" s="3">
        <f t="shared" si="457"/>
        <v>0</v>
      </c>
      <c r="GA629" s="3">
        <f t="shared" si="457"/>
        <v>0</v>
      </c>
      <c r="GB629" s="3">
        <f t="shared" si="457"/>
        <v>0</v>
      </c>
      <c r="GC629" s="3">
        <f t="shared" si="457"/>
        <v>0</v>
      </c>
      <c r="GD629" s="3">
        <f t="shared" si="457"/>
        <v>0</v>
      </c>
      <c r="GE629" s="3">
        <f t="shared" si="457"/>
        <v>0</v>
      </c>
      <c r="GF629" s="3">
        <f t="shared" si="457"/>
        <v>0</v>
      </c>
      <c r="GG629" s="3">
        <f t="shared" si="457"/>
        <v>0</v>
      </c>
      <c r="GH629" s="3">
        <f t="shared" si="457"/>
        <v>0</v>
      </c>
      <c r="GI629" s="3">
        <f t="shared" si="457"/>
        <v>0</v>
      </c>
      <c r="GJ629" s="3">
        <f t="shared" si="457"/>
        <v>0</v>
      </c>
      <c r="GK629" s="3">
        <f t="shared" si="457"/>
        <v>0</v>
      </c>
      <c r="GL629" s="3">
        <f t="shared" si="457"/>
        <v>0</v>
      </c>
      <c r="GM629" s="3">
        <f t="shared" si="457"/>
        <v>0</v>
      </c>
      <c r="GN629" s="3">
        <f t="shared" si="457"/>
        <v>0</v>
      </c>
      <c r="GO629" s="3">
        <f t="shared" si="457"/>
        <v>0</v>
      </c>
      <c r="GP629" s="3">
        <f t="shared" si="457"/>
        <v>0</v>
      </c>
      <c r="GQ629" s="3">
        <f t="shared" si="457"/>
        <v>0</v>
      </c>
      <c r="GR629" s="3">
        <f t="shared" si="457"/>
        <v>0</v>
      </c>
      <c r="GS629" s="3">
        <f t="shared" si="457"/>
        <v>0</v>
      </c>
      <c r="GT629" s="3">
        <f t="shared" si="457"/>
        <v>0</v>
      </c>
      <c r="GU629" s="3">
        <f t="shared" si="457"/>
        <v>0</v>
      </c>
      <c r="GV629" s="3">
        <f t="shared" si="457"/>
        <v>0</v>
      </c>
      <c r="GW629" s="3">
        <f t="shared" si="457"/>
        <v>0</v>
      </c>
      <c r="GX629" s="3">
        <f t="shared" si="457"/>
        <v>0</v>
      </c>
    </row>
    <row r="631" spans="1:245">
      <c r="A631">
        <v>17</v>
      </c>
      <c r="B631">
        <v>1</v>
      </c>
      <c r="C631">
        <f>ROW(SmtRes!A673)</f>
        <v>673</v>
      </c>
      <c r="D631">
        <f>ROW(EtalonRes!A646)</f>
        <v>646</v>
      </c>
      <c r="E631" t="s">
        <v>17</v>
      </c>
      <c r="F631" t="s">
        <v>18</v>
      </c>
      <c r="G631" t="s">
        <v>19</v>
      </c>
      <c r="H631" t="s">
        <v>20</v>
      </c>
      <c r="I631">
        <f>ROUND(11.3/100,9)</f>
        <v>0.113</v>
      </c>
      <c r="J631">
        <v>0</v>
      </c>
      <c r="K631">
        <f>ROUND(11.3/100,9)</f>
        <v>0.113</v>
      </c>
      <c r="O631">
        <f t="shared" ref="O631:O641" si="458">ROUND(CP631,2)</f>
        <v>223.44</v>
      </c>
      <c r="P631">
        <f t="shared" ref="P631:P641" si="459">ROUND(CQ631*I631,2)</f>
        <v>0</v>
      </c>
      <c r="Q631">
        <f t="shared" ref="Q631:Q641" si="460">ROUND(CR631*I631,2)</f>
        <v>0</v>
      </c>
      <c r="R631">
        <f t="shared" ref="R631:R641" si="461">ROUND(CS631*I631,2)</f>
        <v>0</v>
      </c>
      <c r="S631">
        <f t="shared" ref="S631:S641" si="462">ROUND(CT631*I631,2)</f>
        <v>223.44</v>
      </c>
      <c r="T631">
        <f t="shared" ref="T631:T641" si="463">ROUND(CU631*I631,2)</f>
        <v>0</v>
      </c>
      <c r="U631">
        <f t="shared" ref="U631:U641" si="464">CV631*I631</f>
        <v>0.86670999999999998</v>
      </c>
      <c r="V631">
        <f t="shared" ref="V631:V641" si="465">CW631*I631</f>
        <v>0</v>
      </c>
      <c r="W631">
        <f t="shared" ref="W631:W641" si="466">ROUND(CX631*I631,2)</f>
        <v>0</v>
      </c>
      <c r="X631">
        <f t="shared" ref="X631:X641" si="467">ROUND(CY631,2)</f>
        <v>151.94</v>
      </c>
      <c r="Y631">
        <f t="shared" ref="Y631:Y641" si="468">ROUND(CZ631,2)</f>
        <v>120.66</v>
      </c>
      <c r="AA631">
        <v>35863109</v>
      </c>
      <c r="AB631">
        <f t="shared" ref="AB631:AB641" si="469">ROUND((AC631+AD631+AF631),2)</f>
        <v>59.83</v>
      </c>
      <c r="AC631">
        <f t="shared" ref="AC631:AC641" si="470">ROUND((ES631),2)</f>
        <v>0</v>
      </c>
      <c r="AD631">
        <f t="shared" ref="AD631:AD641" si="471">ROUND((((ET631)-(EU631))+AE631),2)</f>
        <v>0</v>
      </c>
      <c r="AE631">
        <f t="shared" ref="AE631:AE641" si="472">ROUND((EU631),2)</f>
        <v>0</v>
      </c>
      <c r="AF631">
        <f t="shared" ref="AF631:AF641" si="473">ROUND((EV631),2)</f>
        <v>59.83</v>
      </c>
      <c r="AG631">
        <f t="shared" ref="AG631:AG641" si="474">ROUND((AP631),2)</f>
        <v>0</v>
      </c>
      <c r="AH631">
        <f t="shared" ref="AH631:AH641" si="475">(EW631)</f>
        <v>7.67</v>
      </c>
      <c r="AI631">
        <f t="shared" ref="AI631:AI641" si="476">(EX631)</f>
        <v>0</v>
      </c>
      <c r="AJ631">
        <f t="shared" ref="AJ631:AJ641" si="477">(AS631)</f>
        <v>0</v>
      </c>
      <c r="AK631">
        <v>59.83</v>
      </c>
      <c r="AL631">
        <v>0</v>
      </c>
      <c r="AM631">
        <v>0</v>
      </c>
      <c r="AN631">
        <v>0</v>
      </c>
      <c r="AO631">
        <v>59.83</v>
      </c>
      <c r="AP631">
        <v>0</v>
      </c>
      <c r="AQ631">
        <v>7.67</v>
      </c>
      <c r="AR631">
        <v>0</v>
      </c>
      <c r="AS631">
        <v>0</v>
      </c>
      <c r="AT631">
        <v>68</v>
      </c>
      <c r="AU631">
        <v>54</v>
      </c>
      <c r="AV631">
        <v>1</v>
      </c>
      <c r="AW631">
        <v>1</v>
      </c>
      <c r="AZ631">
        <v>1</v>
      </c>
      <c r="BA631">
        <v>33.049999999999997</v>
      </c>
      <c r="BB631">
        <v>1</v>
      </c>
      <c r="BC631">
        <v>1</v>
      </c>
      <c r="BD631" t="s">
        <v>3</v>
      </c>
      <c r="BE631" t="s">
        <v>3</v>
      </c>
      <c r="BF631" t="s">
        <v>3</v>
      </c>
      <c r="BG631" t="s">
        <v>3</v>
      </c>
      <c r="BH631">
        <v>0</v>
      </c>
      <c r="BI631">
        <v>1</v>
      </c>
      <c r="BJ631" t="s">
        <v>21</v>
      </c>
      <c r="BM631">
        <v>57001</v>
      </c>
      <c r="BN631">
        <v>0</v>
      </c>
      <c r="BO631" t="s">
        <v>18</v>
      </c>
      <c r="BP631">
        <v>1</v>
      </c>
      <c r="BQ631">
        <v>6</v>
      </c>
      <c r="BR631">
        <v>0</v>
      </c>
      <c r="BS631">
        <v>33.049999999999997</v>
      </c>
      <c r="BT631">
        <v>1</v>
      </c>
      <c r="BU631">
        <v>1</v>
      </c>
      <c r="BV631">
        <v>1</v>
      </c>
      <c r="BW631">
        <v>1</v>
      </c>
      <c r="BX631">
        <v>1</v>
      </c>
      <c r="BY631" t="s">
        <v>3</v>
      </c>
      <c r="BZ631">
        <v>80</v>
      </c>
      <c r="CA631">
        <v>68</v>
      </c>
      <c r="CB631" t="s">
        <v>3</v>
      </c>
      <c r="CE631">
        <v>0</v>
      </c>
      <c r="CF631">
        <v>0</v>
      </c>
      <c r="CG631">
        <v>0</v>
      </c>
      <c r="CM631">
        <v>0</v>
      </c>
      <c r="CN631" t="s">
        <v>3</v>
      </c>
      <c r="CO631">
        <v>0</v>
      </c>
      <c r="CP631">
        <f t="shared" ref="CP631:CP641" si="478">(P631+Q631+S631)</f>
        <v>223.44</v>
      </c>
      <c r="CQ631">
        <f t="shared" ref="CQ631:CQ641" si="479">AC631*BC631</f>
        <v>0</v>
      </c>
      <c r="CR631">
        <f t="shared" ref="CR631:CR641" si="480">AD631*BB631</f>
        <v>0</v>
      </c>
      <c r="CS631">
        <f t="shared" ref="CS631:CS641" si="481">AE631*BS631</f>
        <v>0</v>
      </c>
      <c r="CT631">
        <f t="shared" ref="CT631:CT641" si="482">AF631*BA631</f>
        <v>1977.3814999999997</v>
      </c>
      <c r="CU631">
        <f t="shared" ref="CU631:CU641" si="483">AG631</f>
        <v>0</v>
      </c>
      <c r="CV631">
        <f t="shared" ref="CV631:CV641" si="484">AH631</f>
        <v>7.67</v>
      </c>
      <c r="CW631">
        <f t="shared" ref="CW631:CW641" si="485">AI631</f>
        <v>0</v>
      </c>
      <c r="CX631">
        <f t="shared" ref="CX631:CX641" si="486">AJ631</f>
        <v>0</v>
      </c>
      <c r="CY631">
        <f t="shared" ref="CY631:CY641" si="487">(((S631+R631)*AT631)/100)</f>
        <v>151.9392</v>
      </c>
      <c r="CZ631">
        <f t="shared" ref="CZ631:CZ641" si="488">(((S631+R631)*AU631)/100)</f>
        <v>120.6576</v>
      </c>
      <c r="DC631" t="s">
        <v>3</v>
      </c>
      <c r="DD631" t="s">
        <v>3</v>
      </c>
      <c r="DE631" t="s">
        <v>3</v>
      </c>
      <c r="DF631" t="s">
        <v>3</v>
      </c>
      <c r="DG631" t="s">
        <v>3</v>
      </c>
      <c r="DH631" t="s">
        <v>3</v>
      </c>
      <c r="DI631" t="s">
        <v>3</v>
      </c>
      <c r="DJ631" t="s">
        <v>3</v>
      </c>
      <c r="DK631" t="s">
        <v>3</v>
      </c>
      <c r="DL631" t="s">
        <v>3</v>
      </c>
      <c r="DM631" t="s">
        <v>3</v>
      </c>
      <c r="DN631">
        <v>0</v>
      </c>
      <c r="DO631">
        <v>0</v>
      </c>
      <c r="DP631">
        <v>1</v>
      </c>
      <c r="DQ631">
        <v>1</v>
      </c>
      <c r="DU631">
        <v>1013</v>
      </c>
      <c r="DV631" t="s">
        <v>20</v>
      </c>
      <c r="DW631" t="s">
        <v>20</v>
      </c>
      <c r="DX631">
        <v>1</v>
      </c>
      <c r="DZ631" t="s">
        <v>3</v>
      </c>
      <c r="EA631" t="s">
        <v>3</v>
      </c>
      <c r="EB631" t="s">
        <v>3</v>
      </c>
      <c r="EC631" t="s">
        <v>3</v>
      </c>
      <c r="EE631">
        <v>29085590</v>
      </c>
      <c r="EF631">
        <v>6</v>
      </c>
      <c r="EG631" t="s">
        <v>22</v>
      </c>
      <c r="EH631">
        <v>0</v>
      </c>
      <c r="EI631" t="s">
        <v>3</v>
      </c>
      <c r="EJ631">
        <v>1</v>
      </c>
      <c r="EK631">
        <v>57001</v>
      </c>
      <c r="EL631" t="s">
        <v>23</v>
      </c>
      <c r="EM631" t="s">
        <v>24</v>
      </c>
      <c r="EO631" t="s">
        <v>3</v>
      </c>
      <c r="EQ631">
        <v>0</v>
      </c>
      <c r="ER631">
        <v>59.83</v>
      </c>
      <c r="ES631">
        <v>0</v>
      </c>
      <c r="ET631">
        <v>0</v>
      </c>
      <c r="EU631">
        <v>0</v>
      </c>
      <c r="EV631">
        <v>59.83</v>
      </c>
      <c r="EW631">
        <v>7.67</v>
      </c>
      <c r="EX631">
        <v>0</v>
      </c>
      <c r="EY631">
        <v>0</v>
      </c>
      <c r="FQ631">
        <v>0</v>
      </c>
      <c r="FR631">
        <f t="shared" ref="FR631:FR641" si="489">ROUND(IF(AND(BH631=3,BI631=3),P631,0),2)</f>
        <v>0</v>
      </c>
      <c r="FS631">
        <v>0</v>
      </c>
      <c r="FV631" t="s">
        <v>25</v>
      </c>
      <c r="FW631" t="s">
        <v>26</v>
      </c>
      <c r="FX631">
        <v>80</v>
      </c>
      <c r="FY631">
        <v>68</v>
      </c>
      <c r="GA631" t="s">
        <v>3</v>
      </c>
      <c r="GD631">
        <v>1</v>
      </c>
      <c r="GF631">
        <v>1095792533</v>
      </c>
      <c r="GG631">
        <v>2</v>
      </c>
      <c r="GH631">
        <v>1</v>
      </c>
      <c r="GI631">
        <v>2</v>
      </c>
      <c r="GJ631">
        <v>0</v>
      </c>
      <c r="GK631">
        <v>0</v>
      </c>
      <c r="GL631">
        <f t="shared" ref="GL631:GL641" si="490">ROUND(IF(AND(BH631=3,BI631=3,FS631&lt;&gt;0),P631,0),2)</f>
        <v>0</v>
      </c>
      <c r="GM631">
        <f t="shared" ref="GM631:GM641" si="491">ROUND(O631+X631+Y631,2)+GX631</f>
        <v>496.04</v>
      </c>
      <c r="GN631">
        <f t="shared" ref="GN631:GN641" si="492">IF(OR(BI631=0,BI631=1),ROUND(O631+X631+Y631,2),0)</f>
        <v>496.04</v>
      </c>
      <c r="GO631">
        <f t="shared" ref="GO631:GO641" si="493">IF(BI631=2,ROUND(O631+X631+Y631,2),0)</f>
        <v>0</v>
      </c>
      <c r="GP631">
        <f t="shared" ref="GP631:GP641" si="494">IF(BI631=4,ROUND(O631+X631+Y631,2)+GX631,0)</f>
        <v>0</v>
      </c>
      <c r="GR631">
        <v>0</v>
      </c>
      <c r="GS631">
        <v>3</v>
      </c>
      <c r="GT631">
        <v>0</v>
      </c>
      <c r="GU631" t="s">
        <v>3</v>
      </c>
      <c r="GV631">
        <f t="shared" ref="GV631:GV641" si="495">ROUND((GT631),2)</f>
        <v>0</v>
      </c>
      <c r="GW631">
        <v>1</v>
      </c>
      <c r="GX631">
        <f t="shared" ref="GX631:GX641" si="496">ROUND(HC631*I631,2)</f>
        <v>0</v>
      </c>
      <c r="HA631">
        <v>0</v>
      </c>
      <c r="HB631">
        <v>0</v>
      </c>
      <c r="HC631">
        <f t="shared" ref="HC631:HC641" si="497">GV631*GW631</f>
        <v>0</v>
      </c>
      <c r="HE631" t="s">
        <v>3</v>
      </c>
      <c r="HF631" t="s">
        <v>3</v>
      </c>
      <c r="HM631" t="s">
        <v>3</v>
      </c>
      <c r="IK631">
        <v>0</v>
      </c>
    </row>
    <row r="632" spans="1:245">
      <c r="A632">
        <v>18</v>
      </c>
      <c r="B632">
        <v>1</v>
      </c>
      <c r="C632">
        <v>673</v>
      </c>
      <c r="E632" t="s">
        <v>27</v>
      </c>
      <c r="F632" t="s">
        <v>28</v>
      </c>
      <c r="G632" t="s">
        <v>29</v>
      </c>
      <c r="H632" t="s">
        <v>30</v>
      </c>
      <c r="I632">
        <f>I631*J632</f>
        <v>7.9100000000000004E-2</v>
      </c>
      <c r="J632">
        <v>0.70000000000000007</v>
      </c>
      <c r="K632">
        <v>0.7</v>
      </c>
      <c r="O632">
        <f t="shared" si="458"/>
        <v>0</v>
      </c>
      <c r="P632">
        <f t="shared" si="459"/>
        <v>0</v>
      </c>
      <c r="Q632">
        <f t="shared" si="460"/>
        <v>0</v>
      </c>
      <c r="R632">
        <f t="shared" si="461"/>
        <v>0</v>
      </c>
      <c r="S632">
        <f t="shared" si="462"/>
        <v>0</v>
      </c>
      <c r="T632">
        <f t="shared" si="463"/>
        <v>0</v>
      </c>
      <c r="U632">
        <f t="shared" si="464"/>
        <v>0</v>
      </c>
      <c r="V632">
        <f t="shared" si="465"/>
        <v>0</v>
      </c>
      <c r="W632">
        <f t="shared" si="466"/>
        <v>0</v>
      </c>
      <c r="X632">
        <f t="shared" si="467"/>
        <v>0</v>
      </c>
      <c r="Y632">
        <f t="shared" si="468"/>
        <v>0</v>
      </c>
      <c r="AA632">
        <v>35863109</v>
      </c>
      <c r="AB632">
        <f t="shared" si="469"/>
        <v>0</v>
      </c>
      <c r="AC632">
        <f t="shared" si="470"/>
        <v>0</v>
      </c>
      <c r="AD632">
        <f t="shared" si="471"/>
        <v>0</v>
      </c>
      <c r="AE632">
        <f t="shared" si="472"/>
        <v>0</v>
      </c>
      <c r="AF632">
        <f t="shared" si="473"/>
        <v>0</v>
      </c>
      <c r="AG632">
        <f t="shared" si="474"/>
        <v>0</v>
      </c>
      <c r="AH632">
        <f t="shared" si="475"/>
        <v>0</v>
      </c>
      <c r="AI632">
        <f t="shared" si="476"/>
        <v>0</v>
      </c>
      <c r="AJ632">
        <f t="shared" si="477"/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1</v>
      </c>
      <c r="AW632">
        <v>1</v>
      </c>
      <c r="AZ632">
        <v>1</v>
      </c>
      <c r="BA632">
        <v>1</v>
      </c>
      <c r="BB632">
        <v>1</v>
      </c>
      <c r="BC632">
        <v>1</v>
      </c>
      <c r="BD632" t="s">
        <v>3</v>
      </c>
      <c r="BE632" t="s">
        <v>3</v>
      </c>
      <c r="BF632" t="s">
        <v>3</v>
      </c>
      <c r="BG632" t="s">
        <v>3</v>
      </c>
      <c r="BH632">
        <v>3</v>
      </c>
      <c r="BI632">
        <v>2</v>
      </c>
      <c r="BJ632" t="s">
        <v>31</v>
      </c>
      <c r="BM632">
        <v>500002</v>
      </c>
      <c r="BN632">
        <v>0</v>
      </c>
      <c r="BO632" t="s">
        <v>3</v>
      </c>
      <c r="BP632">
        <v>0</v>
      </c>
      <c r="BQ632">
        <v>12</v>
      </c>
      <c r="BR632">
        <v>0</v>
      </c>
      <c r="BS632">
        <v>1</v>
      </c>
      <c r="BT632">
        <v>1</v>
      </c>
      <c r="BU632">
        <v>1</v>
      </c>
      <c r="BV632">
        <v>1</v>
      </c>
      <c r="BW632">
        <v>1</v>
      </c>
      <c r="BX632">
        <v>1</v>
      </c>
      <c r="BY632" t="s">
        <v>3</v>
      </c>
      <c r="BZ632">
        <v>0</v>
      </c>
      <c r="CA632">
        <v>0</v>
      </c>
      <c r="CB632" t="s">
        <v>3</v>
      </c>
      <c r="CE632">
        <v>0</v>
      </c>
      <c r="CF632">
        <v>0</v>
      </c>
      <c r="CG632">
        <v>0</v>
      </c>
      <c r="CM632">
        <v>0</v>
      </c>
      <c r="CN632" t="s">
        <v>3</v>
      </c>
      <c r="CO632">
        <v>0</v>
      </c>
      <c r="CP632">
        <f t="shared" si="478"/>
        <v>0</v>
      </c>
      <c r="CQ632">
        <f t="shared" si="479"/>
        <v>0</v>
      </c>
      <c r="CR632">
        <f t="shared" si="480"/>
        <v>0</v>
      </c>
      <c r="CS632">
        <f t="shared" si="481"/>
        <v>0</v>
      </c>
      <c r="CT632">
        <f t="shared" si="482"/>
        <v>0</v>
      </c>
      <c r="CU632">
        <f t="shared" si="483"/>
        <v>0</v>
      </c>
      <c r="CV632">
        <f t="shared" si="484"/>
        <v>0</v>
      </c>
      <c r="CW632">
        <f t="shared" si="485"/>
        <v>0</v>
      </c>
      <c r="CX632">
        <f t="shared" si="486"/>
        <v>0</v>
      </c>
      <c r="CY632">
        <f t="shared" si="487"/>
        <v>0</v>
      </c>
      <c r="CZ632">
        <f t="shared" si="488"/>
        <v>0</v>
      </c>
      <c r="DC632" t="s">
        <v>3</v>
      </c>
      <c r="DD632" t="s">
        <v>3</v>
      </c>
      <c r="DE632" t="s">
        <v>3</v>
      </c>
      <c r="DF632" t="s">
        <v>3</v>
      </c>
      <c r="DG632" t="s">
        <v>3</v>
      </c>
      <c r="DH632" t="s">
        <v>3</v>
      </c>
      <c r="DI632" t="s">
        <v>3</v>
      </c>
      <c r="DJ632" t="s">
        <v>3</v>
      </c>
      <c r="DK632" t="s">
        <v>3</v>
      </c>
      <c r="DL632" t="s">
        <v>3</v>
      </c>
      <c r="DM632" t="s">
        <v>3</v>
      </c>
      <c r="DN632">
        <v>0</v>
      </c>
      <c r="DO632">
        <v>0</v>
      </c>
      <c r="DP632">
        <v>1</v>
      </c>
      <c r="DQ632">
        <v>1</v>
      </c>
      <c r="DU632">
        <v>1009</v>
      </c>
      <c r="DV632" t="s">
        <v>30</v>
      </c>
      <c r="DW632" t="s">
        <v>30</v>
      </c>
      <c r="DX632">
        <v>1000</v>
      </c>
      <c r="DZ632" t="s">
        <v>3</v>
      </c>
      <c r="EA632" t="s">
        <v>3</v>
      </c>
      <c r="EB632" t="s">
        <v>3</v>
      </c>
      <c r="EC632" t="s">
        <v>3</v>
      </c>
      <c r="EE632">
        <v>29085444</v>
      </c>
      <c r="EF632">
        <v>12</v>
      </c>
      <c r="EG632" t="s">
        <v>32</v>
      </c>
      <c r="EH632">
        <v>0</v>
      </c>
      <c r="EI632" t="s">
        <v>3</v>
      </c>
      <c r="EJ632">
        <v>2</v>
      </c>
      <c r="EK632">
        <v>500002</v>
      </c>
      <c r="EL632" t="s">
        <v>33</v>
      </c>
      <c r="EM632" t="s">
        <v>34</v>
      </c>
      <c r="EO632" t="s">
        <v>3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FQ632">
        <v>0</v>
      </c>
      <c r="FR632">
        <f t="shared" si="489"/>
        <v>0</v>
      </c>
      <c r="FS632">
        <v>0</v>
      </c>
      <c r="FX632">
        <v>0</v>
      </c>
      <c r="FY632">
        <v>0</v>
      </c>
      <c r="GA632" t="s">
        <v>3</v>
      </c>
      <c r="GD632">
        <v>1</v>
      </c>
      <c r="GF632">
        <v>-304821490</v>
      </c>
      <c r="GG632">
        <v>2</v>
      </c>
      <c r="GH632">
        <v>1</v>
      </c>
      <c r="GI632">
        <v>-2</v>
      </c>
      <c r="GJ632">
        <v>0</v>
      </c>
      <c r="GK632">
        <v>0</v>
      </c>
      <c r="GL632">
        <f t="shared" si="490"/>
        <v>0</v>
      </c>
      <c r="GM632">
        <f t="shared" si="491"/>
        <v>0</v>
      </c>
      <c r="GN632">
        <f t="shared" si="492"/>
        <v>0</v>
      </c>
      <c r="GO632">
        <f t="shared" si="493"/>
        <v>0</v>
      </c>
      <c r="GP632">
        <f t="shared" si="494"/>
        <v>0</v>
      </c>
      <c r="GR632">
        <v>0</v>
      </c>
      <c r="GS632">
        <v>3</v>
      </c>
      <c r="GT632">
        <v>0</v>
      </c>
      <c r="GU632" t="s">
        <v>3</v>
      </c>
      <c r="GV632">
        <f t="shared" si="495"/>
        <v>0</v>
      </c>
      <c r="GW632">
        <v>1</v>
      </c>
      <c r="GX632">
        <f t="shared" si="496"/>
        <v>0</v>
      </c>
      <c r="HA632">
        <v>0</v>
      </c>
      <c r="HB632">
        <v>0</v>
      </c>
      <c r="HC632">
        <f t="shared" si="497"/>
        <v>0</v>
      </c>
      <c r="HE632" t="s">
        <v>3</v>
      </c>
      <c r="HF632" t="s">
        <v>3</v>
      </c>
      <c r="HM632" t="s">
        <v>3</v>
      </c>
      <c r="IK632">
        <v>0</v>
      </c>
    </row>
    <row r="633" spans="1:245">
      <c r="A633">
        <v>17</v>
      </c>
      <c r="B633">
        <v>1</v>
      </c>
      <c r="C633">
        <f>ROW(SmtRes!A677)</f>
        <v>677</v>
      </c>
      <c r="D633">
        <f>ROW(EtalonRes!A650)</f>
        <v>650</v>
      </c>
      <c r="E633" t="s">
        <v>35</v>
      </c>
      <c r="F633" t="s">
        <v>36</v>
      </c>
      <c r="G633" t="s">
        <v>37</v>
      </c>
      <c r="H633" t="s">
        <v>38</v>
      </c>
      <c r="I633">
        <f>ROUND(11.3/100,9)</f>
        <v>0.113</v>
      </c>
      <c r="J633">
        <v>0</v>
      </c>
      <c r="K633">
        <f>ROUND(11.3/100,9)</f>
        <v>0.113</v>
      </c>
      <c r="O633">
        <f t="shared" si="458"/>
        <v>338.64</v>
      </c>
      <c r="P633">
        <f t="shared" si="459"/>
        <v>0</v>
      </c>
      <c r="Q633">
        <f t="shared" si="460"/>
        <v>6.85</v>
      </c>
      <c r="R633">
        <f t="shared" si="461"/>
        <v>6.57</v>
      </c>
      <c r="S633">
        <f t="shared" si="462"/>
        <v>331.79</v>
      </c>
      <c r="T633">
        <f t="shared" si="463"/>
        <v>0</v>
      </c>
      <c r="U633">
        <f t="shared" si="464"/>
        <v>1.2870700000000002</v>
      </c>
      <c r="V633">
        <f t="shared" si="465"/>
        <v>1.4690000000000002E-2</v>
      </c>
      <c r="W633">
        <f t="shared" si="466"/>
        <v>0</v>
      </c>
      <c r="X633">
        <f t="shared" si="467"/>
        <v>230.08</v>
      </c>
      <c r="Y633">
        <f t="shared" si="468"/>
        <v>182.71</v>
      </c>
      <c r="AA633">
        <v>35863109</v>
      </c>
      <c r="AB633">
        <f t="shared" si="469"/>
        <v>92.9</v>
      </c>
      <c r="AC633">
        <f t="shared" si="470"/>
        <v>0</v>
      </c>
      <c r="AD633">
        <f t="shared" si="471"/>
        <v>4.0599999999999996</v>
      </c>
      <c r="AE633">
        <f t="shared" si="472"/>
        <v>1.76</v>
      </c>
      <c r="AF633">
        <f t="shared" si="473"/>
        <v>88.84</v>
      </c>
      <c r="AG633">
        <f t="shared" si="474"/>
        <v>0</v>
      </c>
      <c r="AH633">
        <f t="shared" si="475"/>
        <v>11.39</v>
      </c>
      <c r="AI633">
        <f t="shared" si="476"/>
        <v>0.13</v>
      </c>
      <c r="AJ633">
        <f t="shared" si="477"/>
        <v>0</v>
      </c>
      <c r="AK633">
        <v>92.9</v>
      </c>
      <c r="AL633">
        <v>0</v>
      </c>
      <c r="AM633">
        <v>4.0599999999999996</v>
      </c>
      <c r="AN633">
        <v>1.76</v>
      </c>
      <c r="AO633">
        <v>88.84</v>
      </c>
      <c r="AP633">
        <v>0</v>
      </c>
      <c r="AQ633">
        <v>11.39</v>
      </c>
      <c r="AR633">
        <v>0.13</v>
      </c>
      <c r="AS633">
        <v>0</v>
      </c>
      <c r="AT633">
        <v>68</v>
      </c>
      <c r="AU633">
        <v>54</v>
      </c>
      <c r="AV633">
        <v>1</v>
      </c>
      <c r="AW633">
        <v>1</v>
      </c>
      <c r="AZ633">
        <v>1</v>
      </c>
      <c r="BA633">
        <v>33.049999999999997</v>
      </c>
      <c r="BB633">
        <v>14.94</v>
      </c>
      <c r="BC633">
        <v>1</v>
      </c>
      <c r="BD633" t="s">
        <v>3</v>
      </c>
      <c r="BE633" t="s">
        <v>3</v>
      </c>
      <c r="BF633" t="s">
        <v>3</v>
      </c>
      <c r="BG633" t="s">
        <v>3</v>
      </c>
      <c r="BH633">
        <v>0</v>
      </c>
      <c r="BI633">
        <v>1</v>
      </c>
      <c r="BJ633" t="s">
        <v>39</v>
      </c>
      <c r="BM633">
        <v>57001</v>
      </c>
      <c r="BN633">
        <v>0</v>
      </c>
      <c r="BO633" t="s">
        <v>36</v>
      </c>
      <c r="BP633">
        <v>1</v>
      </c>
      <c r="BQ633">
        <v>6</v>
      </c>
      <c r="BR633">
        <v>0</v>
      </c>
      <c r="BS633">
        <v>33.049999999999997</v>
      </c>
      <c r="BT633">
        <v>1</v>
      </c>
      <c r="BU633">
        <v>1</v>
      </c>
      <c r="BV633">
        <v>1</v>
      </c>
      <c r="BW633">
        <v>1</v>
      </c>
      <c r="BX633">
        <v>1</v>
      </c>
      <c r="BY633" t="s">
        <v>3</v>
      </c>
      <c r="BZ633">
        <v>80</v>
      </c>
      <c r="CA633">
        <v>68</v>
      </c>
      <c r="CB633" t="s">
        <v>3</v>
      </c>
      <c r="CE633">
        <v>0</v>
      </c>
      <c r="CF633">
        <v>0</v>
      </c>
      <c r="CG633">
        <v>0</v>
      </c>
      <c r="CM633">
        <v>0</v>
      </c>
      <c r="CN633" t="s">
        <v>3</v>
      </c>
      <c r="CO633">
        <v>0</v>
      </c>
      <c r="CP633">
        <f t="shared" si="478"/>
        <v>338.64000000000004</v>
      </c>
      <c r="CQ633">
        <f t="shared" si="479"/>
        <v>0</v>
      </c>
      <c r="CR633">
        <f t="shared" si="480"/>
        <v>60.656399999999991</v>
      </c>
      <c r="CS633">
        <f t="shared" si="481"/>
        <v>58.167999999999992</v>
      </c>
      <c r="CT633">
        <f t="shared" si="482"/>
        <v>2936.1619999999998</v>
      </c>
      <c r="CU633">
        <f t="shared" si="483"/>
        <v>0</v>
      </c>
      <c r="CV633">
        <f t="shared" si="484"/>
        <v>11.39</v>
      </c>
      <c r="CW633">
        <f t="shared" si="485"/>
        <v>0.13</v>
      </c>
      <c r="CX633">
        <f t="shared" si="486"/>
        <v>0</v>
      </c>
      <c r="CY633">
        <f t="shared" si="487"/>
        <v>230.0848</v>
      </c>
      <c r="CZ633">
        <f t="shared" si="488"/>
        <v>182.71440000000001</v>
      </c>
      <c r="DC633" t="s">
        <v>3</v>
      </c>
      <c r="DD633" t="s">
        <v>3</v>
      </c>
      <c r="DE633" t="s">
        <v>3</v>
      </c>
      <c r="DF633" t="s">
        <v>3</v>
      </c>
      <c r="DG633" t="s">
        <v>3</v>
      </c>
      <c r="DH633" t="s">
        <v>3</v>
      </c>
      <c r="DI633" t="s">
        <v>3</v>
      </c>
      <c r="DJ633" t="s">
        <v>3</v>
      </c>
      <c r="DK633" t="s">
        <v>3</v>
      </c>
      <c r="DL633" t="s">
        <v>3</v>
      </c>
      <c r="DM633" t="s">
        <v>3</v>
      </c>
      <c r="DN633">
        <v>0</v>
      </c>
      <c r="DO633">
        <v>0</v>
      </c>
      <c r="DP633">
        <v>1</v>
      </c>
      <c r="DQ633">
        <v>1</v>
      </c>
      <c r="DU633">
        <v>1013</v>
      </c>
      <c r="DV633" t="s">
        <v>38</v>
      </c>
      <c r="DW633" t="s">
        <v>38</v>
      </c>
      <c r="DX633">
        <v>1</v>
      </c>
      <c r="DZ633" t="s">
        <v>3</v>
      </c>
      <c r="EA633" t="s">
        <v>3</v>
      </c>
      <c r="EB633" t="s">
        <v>3</v>
      </c>
      <c r="EC633" t="s">
        <v>3</v>
      </c>
      <c r="EE633">
        <v>29085590</v>
      </c>
      <c r="EF633">
        <v>6</v>
      </c>
      <c r="EG633" t="s">
        <v>22</v>
      </c>
      <c r="EH633">
        <v>0</v>
      </c>
      <c r="EI633" t="s">
        <v>3</v>
      </c>
      <c r="EJ633">
        <v>1</v>
      </c>
      <c r="EK633">
        <v>57001</v>
      </c>
      <c r="EL633" t="s">
        <v>23</v>
      </c>
      <c r="EM633" t="s">
        <v>24</v>
      </c>
      <c r="EO633" t="s">
        <v>3</v>
      </c>
      <c r="EQ633">
        <v>0</v>
      </c>
      <c r="ER633">
        <v>92.9</v>
      </c>
      <c r="ES633">
        <v>0</v>
      </c>
      <c r="ET633">
        <v>4.0599999999999996</v>
      </c>
      <c r="EU633">
        <v>1.76</v>
      </c>
      <c r="EV633">
        <v>88.84</v>
      </c>
      <c r="EW633">
        <v>11.39</v>
      </c>
      <c r="EX633">
        <v>0.13</v>
      </c>
      <c r="EY633">
        <v>0</v>
      </c>
      <c r="FQ633">
        <v>0</v>
      </c>
      <c r="FR633">
        <f t="shared" si="489"/>
        <v>0</v>
      </c>
      <c r="FS633">
        <v>0</v>
      </c>
      <c r="FV633" t="s">
        <v>25</v>
      </c>
      <c r="FW633" t="s">
        <v>26</v>
      </c>
      <c r="FX633">
        <v>80</v>
      </c>
      <c r="FY633">
        <v>68</v>
      </c>
      <c r="GA633" t="s">
        <v>3</v>
      </c>
      <c r="GD633">
        <v>1</v>
      </c>
      <c r="GF633">
        <v>-1629810845</v>
      </c>
      <c r="GG633">
        <v>2</v>
      </c>
      <c r="GH633">
        <v>1</v>
      </c>
      <c r="GI633">
        <v>2</v>
      </c>
      <c r="GJ633">
        <v>0</v>
      </c>
      <c r="GK633">
        <v>0</v>
      </c>
      <c r="GL633">
        <f t="shared" si="490"/>
        <v>0</v>
      </c>
      <c r="GM633">
        <f t="shared" si="491"/>
        <v>751.43</v>
      </c>
      <c r="GN633">
        <f t="shared" si="492"/>
        <v>751.43</v>
      </c>
      <c r="GO633">
        <f t="shared" si="493"/>
        <v>0</v>
      </c>
      <c r="GP633">
        <f t="shared" si="494"/>
        <v>0</v>
      </c>
      <c r="GR633">
        <v>0</v>
      </c>
      <c r="GS633">
        <v>3</v>
      </c>
      <c r="GT633">
        <v>0</v>
      </c>
      <c r="GU633" t="s">
        <v>3</v>
      </c>
      <c r="GV633">
        <f t="shared" si="495"/>
        <v>0</v>
      </c>
      <c r="GW633">
        <v>1</v>
      </c>
      <c r="GX633">
        <f t="shared" si="496"/>
        <v>0</v>
      </c>
      <c r="HA633">
        <v>0</v>
      </c>
      <c r="HB633">
        <v>0</v>
      </c>
      <c r="HC633">
        <f t="shared" si="497"/>
        <v>0</v>
      </c>
      <c r="HE633" t="s">
        <v>3</v>
      </c>
      <c r="HF633" t="s">
        <v>3</v>
      </c>
      <c r="HM633" t="s">
        <v>3</v>
      </c>
      <c r="IK633">
        <v>0</v>
      </c>
    </row>
    <row r="634" spans="1:245">
      <c r="A634">
        <v>18</v>
      </c>
      <c r="B634">
        <v>1</v>
      </c>
      <c r="C634">
        <v>677</v>
      </c>
      <c r="E634" t="s">
        <v>40</v>
      </c>
      <c r="F634" t="s">
        <v>28</v>
      </c>
      <c r="G634" t="s">
        <v>29</v>
      </c>
      <c r="H634" t="s">
        <v>30</v>
      </c>
      <c r="I634">
        <f>I633*J634</f>
        <v>5.3109999999999997E-2</v>
      </c>
      <c r="J634">
        <v>0.47</v>
      </c>
      <c r="K634">
        <v>0.47</v>
      </c>
      <c r="O634">
        <f t="shared" si="458"/>
        <v>0</v>
      </c>
      <c r="P634">
        <f t="shared" si="459"/>
        <v>0</v>
      </c>
      <c r="Q634">
        <f t="shared" si="460"/>
        <v>0</v>
      </c>
      <c r="R634">
        <f t="shared" si="461"/>
        <v>0</v>
      </c>
      <c r="S634">
        <f t="shared" si="462"/>
        <v>0</v>
      </c>
      <c r="T634">
        <f t="shared" si="463"/>
        <v>0</v>
      </c>
      <c r="U634">
        <f t="shared" si="464"/>
        <v>0</v>
      </c>
      <c r="V634">
        <f t="shared" si="465"/>
        <v>0</v>
      </c>
      <c r="W634">
        <f t="shared" si="466"/>
        <v>0</v>
      </c>
      <c r="X634">
        <f t="shared" si="467"/>
        <v>0</v>
      </c>
      <c r="Y634">
        <f t="shared" si="468"/>
        <v>0</v>
      </c>
      <c r="AA634">
        <v>35863109</v>
      </c>
      <c r="AB634">
        <f t="shared" si="469"/>
        <v>0</v>
      </c>
      <c r="AC634">
        <f t="shared" si="470"/>
        <v>0</v>
      </c>
      <c r="AD634">
        <f t="shared" si="471"/>
        <v>0</v>
      </c>
      <c r="AE634">
        <f t="shared" si="472"/>
        <v>0</v>
      </c>
      <c r="AF634">
        <f t="shared" si="473"/>
        <v>0</v>
      </c>
      <c r="AG634">
        <f t="shared" si="474"/>
        <v>0</v>
      </c>
      <c r="AH634">
        <f t="shared" si="475"/>
        <v>0</v>
      </c>
      <c r="AI634">
        <f t="shared" si="476"/>
        <v>0</v>
      </c>
      <c r="AJ634">
        <f t="shared" si="477"/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1</v>
      </c>
      <c r="AW634">
        <v>1</v>
      </c>
      <c r="AZ634">
        <v>1</v>
      </c>
      <c r="BA634">
        <v>1</v>
      </c>
      <c r="BB634">
        <v>1</v>
      </c>
      <c r="BC634">
        <v>1</v>
      </c>
      <c r="BD634" t="s">
        <v>3</v>
      </c>
      <c r="BE634" t="s">
        <v>3</v>
      </c>
      <c r="BF634" t="s">
        <v>3</v>
      </c>
      <c r="BG634" t="s">
        <v>3</v>
      </c>
      <c r="BH634">
        <v>3</v>
      </c>
      <c r="BI634">
        <v>2</v>
      </c>
      <c r="BJ634" t="s">
        <v>31</v>
      </c>
      <c r="BM634">
        <v>500002</v>
      </c>
      <c r="BN634">
        <v>0</v>
      </c>
      <c r="BO634" t="s">
        <v>3</v>
      </c>
      <c r="BP634">
        <v>0</v>
      </c>
      <c r="BQ634">
        <v>12</v>
      </c>
      <c r="BR634">
        <v>0</v>
      </c>
      <c r="BS634">
        <v>1</v>
      </c>
      <c r="BT634">
        <v>1</v>
      </c>
      <c r="BU634">
        <v>1</v>
      </c>
      <c r="BV634">
        <v>1</v>
      </c>
      <c r="BW634">
        <v>1</v>
      </c>
      <c r="BX634">
        <v>1</v>
      </c>
      <c r="BY634" t="s">
        <v>3</v>
      </c>
      <c r="BZ634">
        <v>0</v>
      </c>
      <c r="CA634">
        <v>0</v>
      </c>
      <c r="CB634" t="s">
        <v>3</v>
      </c>
      <c r="CE634">
        <v>0</v>
      </c>
      <c r="CF634">
        <v>0</v>
      </c>
      <c r="CG634">
        <v>0</v>
      </c>
      <c r="CM634">
        <v>0</v>
      </c>
      <c r="CN634" t="s">
        <v>3</v>
      </c>
      <c r="CO634">
        <v>0</v>
      </c>
      <c r="CP634">
        <f t="shared" si="478"/>
        <v>0</v>
      </c>
      <c r="CQ634">
        <f t="shared" si="479"/>
        <v>0</v>
      </c>
      <c r="CR634">
        <f t="shared" si="480"/>
        <v>0</v>
      </c>
      <c r="CS634">
        <f t="shared" si="481"/>
        <v>0</v>
      </c>
      <c r="CT634">
        <f t="shared" si="482"/>
        <v>0</v>
      </c>
      <c r="CU634">
        <f t="shared" si="483"/>
        <v>0</v>
      </c>
      <c r="CV634">
        <f t="shared" si="484"/>
        <v>0</v>
      </c>
      <c r="CW634">
        <f t="shared" si="485"/>
        <v>0</v>
      </c>
      <c r="CX634">
        <f t="shared" si="486"/>
        <v>0</v>
      </c>
      <c r="CY634">
        <f t="shared" si="487"/>
        <v>0</v>
      </c>
      <c r="CZ634">
        <f t="shared" si="488"/>
        <v>0</v>
      </c>
      <c r="DC634" t="s">
        <v>3</v>
      </c>
      <c r="DD634" t="s">
        <v>3</v>
      </c>
      <c r="DE634" t="s">
        <v>3</v>
      </c>
      <c r="DF634" t="s">
        <v>3</v>
      </c>
      <c r="DG634" t="s">
        <v>3</v>
      </c>
      <c r="DH634" t="s">
        <v>3</v>
      </c>
      <c r="DI634" t="s">
        <v>3</v>
      </c>
      <c r="DJ634" t="s">
        <v>3</v>
      </c>
      <c r="DK634" t="s">
        <v>3</v>
      </c>
      <c r="DL634" t="s">
        <v>3</v>
      </c>
      <c r="DM634" t="s">
        <v>3</v>
      </c>
      <c r="DN634">
        <v>0</v>
      </c>
      <c r="DO634">
        <v>0</v>
      </c>
      <c r="DP634">
        <v>1</v>
      </c>
      <c r="DQ634">
        <v>1</v>
      </c>
      <c r="DU634">
        <v>1009</v>
      </c>
      <c r="DV634" t="s">
        <v>30</v>
      </c>
      <c r="DW634" t="s">
        <v>30</v>
      </c>
      <c r="DX634">
        <v>1000</v>
      </c>
      <c r="DZ634" t="s">
        <v>3</v>
      </c>
      <c r="EA634" t="s">
        <v>3</v>
      </c>
      <c r="EB634" t="s">
        <v>3</v>
      </c>
      <c r="EC634" t="s">
        <v>3</v>
      </c>
      <c r="EE634">
        <v>29085444</v>
      </c>
      <c r="EF634">
        <v>12</v>
      </c>
      <c r="EG634" t="s">
        <v>32</v>
      </c>
      <c r="EH634">
        <v>0</v>
      </c>
      <c r="EI634" t="s">
        <v>3</v>
      </c>
      <c r="EJ634">
        <v>2</v>
      </c>
      <c r="EK634">
        <v>500002</v>
      </c>
      <c r="EL634" t="s">
        <v>33</v>
      </c>
      <c r="EM634" t="s">
        <v>34</v>
      </c>
      <c r="EO634" t="s">
        <v>3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FQ634">
        <v>0</v>
      </c>
      <c r="FR634">
        <f t="shared" si="489"/>
        <v>0</v>
      </c>
      <c r="FS634">
        <v>0</v>
      </c>
      <c r="FX634">
        <v>0</v>
      </c>
      <c r="FY634">
        <v>0</v>
      </c>
      <c r="GA634" t="s">
        <v>3</v>
      </c>
      <c r="GD634">
        <v>1</v>
      </c>
      <c r="GF634">
        <v>-304821490</v>
      </c>
      <c r="GG634">
        <v>2</v>
      </c>
      <c r="GH634">
        <v>1</v>
      </c>
      <c r="GI634">
        <v>-2</v>
      </c>
      <c r="GJ634">
        <v>0</v>
      </c>
      <c r="GK634">
        <v>0</v>
      </c>
      <c r="GL634">
        <f t="shared" si="490"/>
        <v>0</v>
      </c>
      <c r="GM634">
        <f t="shared" si="491"/>
        <v>0</v>
      </c>
      <c r="GN634">
        <f t="shared" si="492"/>
        <v>0</v>
      </c>
      <c r="GO634">
        <f t="shared" si="493"/>
        <v>0</v>
      </c>
      <c r="GP634">
        <f t="shared" si="494"/>
        <v>0</v>
      </c>
      <c r="GR634">
        <v>0</v>
      </c>
      <c r="GS634">
        <v>0</v>
      </c>
      <c r="GT634">
        <v>0</v>
      </c>
      <c r="GU634" t="s">
        <v>3</v>
      </c>
      <c r="GV634">
        <f t="shared" si="495"/>
        <v>0</v>
      </c>
      <c r="GW634">
        <v>1</v>
      </c>
      <c r="GX634">
        <f t="shared" si="496"/>
        <v>0</v>
      </c>
      <c r="HA634">
        <v>0</v>
      </c>
      <c r="HB634">
        <v>0</v>
      </c>
      <c r="HC634">
        <f t="shared" si="497"/>
        <v>0</v>
      </c>
      <c r="HE634" t="s">
        <v>3</v>
      </c>
      <c r="HF634" t="s">
        <v>3</v>
      </c>
      <c r="HM634" t="s">
        <v>3</v>
      </c>
      <c r="IK634">
        <v>0</v>
      </c>
    </row>
    <row r="635" spans="1:245">
      <c r="A635">
        <v>17</v>
      </c>
      <c r="B635">
        <v>1</v>
      </c>
      <c r="C635">
        <f>ROW(SmtRes!A679)</f>
        <v>679</v>
      </c>
      <c r="D635">
        <f>ROW(EtalonRes!A652)</f>
        <v>652</v>
      </c>
      <c r="E635" t="s">
        <v>41</v>
      </c>
      <c r="F635" t="s">
        <v>50</v>
      </c>
      <c r="G635" t="s">
        <v>51</v>
      </c>
      <c r="H635" t="s">
        <v>52</v>
      </c>
      <c r="I635">
        <f>ROUND(15/100,9)</f>
        <v>0.15</v>
      </c>
      <c r="J635">
        <v>0</v>
      </c>
      <c r="K635">
        <f>ROUND(15/100,9)</f>
        <v>0.15</v>
      </c>
      <c r="O635">
        <f t="shared" si="458"/>
        <v>145.80000000000001</v>
      </c>
      <c r="P635">
        <f t="shared" si="459"/>
        <v>0</v>
      </c>
      <c r="Q635">
        <f t="shared" si="460"/>
        <v>0</v>
      </c>
      <c r="R635">
        <f t="shared" si="461"/>
        <v>0</v>
      </c>
      <c r="S635">
        <f t="shared" si="462"/>
        <v>145.80000000000001</v>
      </c>
      <c r="T635">
        <f t="shared" si="463"/>
        <v>0</v>
      </c>
      <c r="U635">
        <f t="shared" si="464"/>
        <v>0.5655</v>
      </c>
      <c r="V635">
        <f t="shared" si="465"/>
        <v>0</v>
      </c>
      <c r="W635">
        <f t="shared" si="466"/>
        <v>0</v>
      </c>
      <c r="X635">
        <f t="shared" si="467"/>
        <v>99.14</v>
      </c>
      <c r="Y635">
        <f t="shared" si="468"/>
        <v>78.73</v>
      </c>
      <c r="AA635">
        <v>35863109</v>
      </c>
      <c r="AB635">
        <f t="shared" si="469"/>
        <v>29.41</v>
      </c>
      <c r="AC635">
        <f t="shared" si="470"/>
        <v>0</v>
      </c>
      <c r="AD635">
        <f t="shared" si="471"/>
        <v>0</v>
      </c>
      <c r="AE635">
        <f t="shared" si="472"/>
        <v>0</v>
      </c>
      <c r="AF635">
        <f t="shared" si="473"/>
        <v>29.41</v>
      </c>
      <c r="AG635">
        <f t="shared" si="474"/>
        <v>0</v>
      </c>
      <c r="AH635">
        <f t="shared" si="475"/>
        <v>3.77</v>
      </c>
      <c r="AI635">
        <f t="shared" si="476"/>
        <v>0</v>
      </c>
      <c r="AJ635">
        <f t="shared" si="477"/>
        <v>0</v>
      </c>
      <c r="AK635">
        <v>29.41</v>
      </c>
      <c r="AL635">
        <v>0</v>
      </c>
      <c r="AM635">
        <v>0</v>
      </c>
      <c r="AN635">
        <v>0</v>
      </c>
      <c r="AO635">
        <v>29.41</v>
      </c>
      <c r="AP635">
        <v>0</v>
      </c>
      <c r="AQ635">
        <v>3.77</v>
      </c>
      <c r="AR635">
        <v>0</v>
      </c>
      <c r="AS635">
        <v>0</v>
      </c>
      <c r="AT635">
        <v>68</v>
      </c>
      <c r="AU635">
        <v>54</v>
      </c>
      <c r="AV635">
        <v>1</v>
      </c>
      <c r="AW635">
        <v>1</v>
      </c>
      <c r="AZ635">
        <v>1</v>
      </c>
      <c r="BA635">
        <v>33.049999999999997</v>
      </c>
      <c r="BB635">
        <v>1</v>
      </c>
      <c r="BC635">
        <v>1</v>
      </c>
      <c r="BD635" t="s">
        <v>3</v>
      </c>
      <c r="BE635" t="s">
        <v>3</v>
      </c>
      <c r="BF635" t="s">
        <v>3</v>
      </c>
      <c r="BG635" t="s">
        <v>3</v>
      </c>
      <c r="BH635">
        <v>0</v>
      </c>
      <c r="BI635">
        <v>1</v>
      </c>
      <c r="BJ635" t="s">
        <v>53</v>
      </c>
      <c r="BM635">
        <v>57001</v>
      </c>
      <c r="BN635">
        <v>0</v>
      </c>
      <c r="BO635" t="s">
        <v>50</v>
      </c>
      <c r="BP635">
        <v>1</v>
      </c>
      <c r="BQ635">
        <v>6</v>
      </c>
      <c r="BR635">
        <v>0</v>
      </c>
      <c r="BS635">
        <v>33.049999999999997</v>
      </c>
      <c r="BT635">
        <v>1</v>
      </c>
      <c r="BU635">
        <v>1</v>
      </c>
      <c r="BV635">
        <v>1</v>
      </c>
      <c r="BW635">
        <v>1</v>
      </c>
      <c r="BX635">
        <v>1</v>
      </c>
      <c r="BY635" t="s">
        <v>3</v>
      </c>
      <c r="BZ635">
        <v>80</v>
      </c>
      <c r="CA635">
        <v>68</v>
      </c>
      <c r="CB635" t="s">
        <v>3</v>
      </c>
      <c r="CE635">
        <v>0</v>
      </c>
      <c r="CF635">
        <v>0</v>
      </c>
      <c r="CG635">
        <v>0</v>
      </c>
      <c r="CM635">
        <v>0</v>
      </c>
      <c r="CN635" t="s">
        <v>3</v>
      </c>
      <c r="CO635">
        <v>0</v>
      </c>
      <c r="CP635">
        <f t="shared" si="478"/>
        <v>145.80000000000001</v>
      </c>
      <c r="CQ635">
        <f t="shared" si="479"/>
        <v>0</v>
      </c>
      <c r="CR635">
        <f t="shared" si="480"/>
        <v>0</v>
      </c>
      <c r="CS635">
        <f t="shared" si="481"/>
        <v>0</v>
      </c>
      <c r="CT635">
        <f t="shared" si="482"/>
        <v>972.00049999999987</v>
      </c>
      <c r="CU635">
        <f t="shared" si="483"/>
        <v>0</v>
      </c>
      <c r="CV635">
        <f t="shared" si="484"/>
        <v>3.77</v>
      </c>
      <c r="CW635">
        <f t="shared" si="485"/>
        <v>0</v>
      </c>
      <c r="CX635">
        <f t="shared" si="486"/>
        <v>0</v>
      </c>
      <c r="CY635">
        <f t="shared" si="487"/>
        <v>99.14400000000002</v>
      </c>
      <c r="CZ635">
        <f t="shared" si="488"/>
        <v>78.732000000000014</v>
      </c>
      <c r="DC635" t="s">
        <v>3</v>
      </c>
      <c r="DD635" t="s">
        <v>3</v>
      </c>
      <c r="DE635" t="s">
        <v>3</v>
      </c>
      <c r="DF635" t="s">
        <v>3</v>
      </c>
      <c r="DG635" t="s">
        <v>3</v>
      </c>
      <c r="DH635" t="s">
        <v>3</v>
      </c>
      <c r="DI635" t="s">
        <v>3</v>
      </c>
      <c r="DJ635" t="s">
        <v>3</v>
      </c>
      <c r="DK635" t="s">
        <v>3</v>
      </c>
      <c r="DL635" t="s">
        <v>3</v>
      </c>
      <c r="DM635" t="s">
        <v>3</v>
      </c>
      <c r="DN635">
        <v>0</v>
      </c>
      <c r="DO635">
        <v>0</v>
      </c>
      <c r="DP635">
        <v>1</v>
      </c>
      <c r="DQ635">
        <v>1</v>
      </c>
      <c r="DU635">
        <v>1013</v>
      </c>
      <c r="DV635" t="s">
        <v>52</v>
      </c>
      <c r="DW635" t="s">
        <v>52</v>
      </c>
      <c r="DX635">
        <v>1</v>
      </c>
      <c r="DZ635" t="s">
        <v>3</v>
      </c>
      <c r="EA635" t="s">
        <v>3</v>
      </c>
      <c r="EB635" t="s">
        <v>3</v>
      </c>
      <c r="EC635" t="s">
        <v>3</v>
      </c>
      <c r="EE635">
        <v>29085590</v>
      </c>
      <c r="EF635">
        <v>6</v>
      </c>
      <c r="EG635" t="s">
        <v>22</v>
      </c>
      <c r="EH635">
        <v>0</v>
      </c>
      <c r="EI635" t="s">
        <v>3</v>
      </c>
      <c r="EJ635">
        <v>1</v>
      </c>
      <c r="EK635">
        <v>57001</v>
      </c>
      <c r="EL635" t="s">
        <v>23</v>
      </c>
      <c r="EM635" t="s">
        <v>24</v>
      </c>
      <c r="EO635" t="s">
        <v>3</v>
      </c>
      <c r="EQ635">
        <v>0</v>
      </c>
      <c r="ER635">
        <v>29.41</v>
      </c>
      <c r="ES635">
        <v>0</v>
      </c>
      <c r="ET635">
        <v>0</v>
      </c>
      <c r="EU635">
        <v>0</v>
      </c>
      <c r="EV635">
        <v>29.41</v>
      </c>
      <c r="EW635">
        <v>3.77</v>
      </c>
      <c r="EX635">
        <v>0</v>
      </c>
      <c r="EY635">
        <v>0</v>
      </c>
      <c r="FQ635">
        <v>0</v>
      </c>
      <c r="FR635">
        <f t="shared" si="489"/>
        <v>0</v>
      </c>
      <c r="FS635">
        <v>0</v>
      </c>
      <c r="FV635" t="s">
        <v>25</v>
      </c>
      <c r="FW635" t="s">
        <v>26</v>
      </c>
      <c r="FX635">
        <v>80</v>
      </c>
      <c r="FY635">
        <v>68</v>
      </c>
      <c r="GA635" t="s">
        <v>3</v>
      </c>
      <c r="GD635">
        <v>1</v>
      </c>
      <c r="GF635">
        <v>1266291680</v>
      </c>
      <c r="GG635">
        <v>2</v>
      </c>
      <c r="GH635">
        <v>1</v>
      </c>
      <c r="GI635">
        <v>2</v>
      </c>
      <c r="GJ635">
        <v>0</v>
      </c>
      <c r="GK635">
        <v>0</v>
      </c>
      <c r="GL635">
        <f t="shared" si="490"/>
        <v>0</v>
      </c>
      <c r="GM635">
        <f t="shared" si="491"/>
        <v>323.67</v>
      </c>
      <c r="GN635">
        <f t="shared" si="492"/>
        <v>323.67</v>
      </c>
      <c r="GO635">
        <f t="shared" si="493"/>
        <v>0</v>
      </c>
      <c r="GP635">
        <f t="shared" si="494"/>
        <v>0</v>
      </c>
      <c r="GR635">
        <v>0</v>
      </c>
      <c r="GS635">
        <v>3</v>
      </c>
      <c r="GT635">
        <v>0</v>
      </c>
      <c r="GU635" t="s">
        <v>3</v>
      </c>
      <c r="GV635">
        <f t="shared" si="495"/>
        <v>0</v>
      </c>
      <c r="GW635">
        <v>1</v>
      </c>
      <c r="GX635">
        <f t="shared" si="496"/>
        <v>0</v>
      </c>
      <c r="HA635">
        <v>0</v>
      </c>
      <c r="HB635">
        <v>0</v>
      </c>
      <c r="HC635">
        <f t="shared" si="497"/>
        <v>0</v>
      </c>
      <c r="HE635" t="s">
        <v>3</v>
      </c>
      <c r="HF635" t="s">
        <v>3</v>
      </c>
      <c r="HM635" t="s">
        <v>3</v>
      </c>
      <c r="IK635">
        <v>0</v>
      </c>
    </row>
    <row r="636" spans="1:245">
      <c r="A636">
        <v>18</v>
      </c>
      <c r="B636">
        <v>1</v>
      </c>
      <c r="C636">
        <v>679</v>
      </c>
      <c r="E636" t="s">
        <v>48</v>
      </c>
      <c r="F636" t="s">
        <v>28</v>
      </c>
      <c r="G636" t="s">
        <v>29</v>
      </c>
      <c r="H636" t="s">
        <v>30</v>
      </c>
      <c r="I636">
        <f>I635*J636</f>
        <v>1.6500000000000001E-2</v>
      </c>
      <c r="J636">
        <v>0.11000000000000001</v>
      </c>
      <c r="K636">
        <v>0.11</v>
      </c>
      <c r="O636">
        <f t="shared" si="458"/>
        <v>0</v>
      </c>
      <c r="P636">
        <f t="shared" si="459"/>
        <v>0</v>
      </c>
      <c r="Q636">
        <f t="shared" si="460"/>
        <v>0</v>
      </c>
      <c r="R636">
        <f t="shared" si="461"/>
        <v>0</v>
      </c>
      <c r="S636">
        <f t="shared" si="462"/>
        <v>0</v>
      </c>
      <c r="T636">
        <f t="shared" si="463"/>
        <v>0</v>
      </c>
      <c r="U636">
        <f t="shared" si="464"/>
        <v>0</v>
      </c>
      <c r="V636">
        <f t="shared" si="465"/>
        <v>0</v>
      </c>
      <c r="W636">
        <f t="shared" si="466"/>
        <v>0</v>
      </c>
      <c r="X636">
        <f t="shared" si="467"/>
        <v>0</v>
      </c>
      <c r="Y636">
        <f t="shared" si="468"/>
        <v>0</v>
      </c>
      <c r="AA636">
        <v>35863109</v>
      </c>
      <c r="AB636">
        <f t="shared" si="469"/>
        <v>0</v>
      </c>
      <c r="AC636">
        <f t="shared" si="470"/>
        <v>0</v>
      </c>
      <c r="AD636">
        <f t="shared" si="471"/>
        <v>0</v>
      </c>
      <c r="AE636">
        <f t="shared" si="472"/>
        <v>0</v>
      </c>
      <c r="AF636">
        <f t="shared" si="473"/>
        <v>0</v>
      </c>
      <c r="AG636">
        <f t="shared" si="474"/>
        <v>0</v>
      </c>
      <c r="AH636">
        <f t="shared" si="475"/>
        <v>0</v>
      </c>
      <c r="AI636">
        <f t="shared" si="476"/>
        <v>0</v>
      </c>
      <c r="AJ636">
        <f t="shared" si="477"/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1</v>
      </c>
      <c r="AW636">
        <v>1</v>
      </c>
      <c r="AZ636">
        <v>1</v>
      </c>
      <c r="BA636">
        <v>1</v>
      </c>
      <c r="BB636">
        <v>1</v>
      </c>
      <c r="BC636">
        <v>1</v>
      </c>
      <c r="BD636" t="s">
        <v>3</v>
      </c>
      <c r="BE636" t="s">
        <v>3</v>
      </c>
      <c r="BF636" t="s">
        <v>3</v>
      </c>
      <c r="BG636" t="s">
        <v>3</v>
      </c>
      <c r="BH636">
        <v>3</v>
      </c>
      <c r="BI636">
        <v>2</v>
      </c>
      <c r="BJ636" t="s">
        <v>31</v>
      </c>
      <c r="BM636">
        <v>500002</v>
      </c>
      <c r="BN636">
        <v>0</v>
      </c>
      <c r="BO636" t="s">
        <v>3</v>
      </c>
      <c r="BP636">
        <v>0</v>
      </c>
      <c r="BQ636">
        <v>12</v>
      </c>
      <c r="BR636">
        <v>0</v>
      </c>
      <c r="BS636">
        <v>1</v>
      </c>
      <c r="BT636">
        <v>1</v>
      </c>
      <c r="BU636">
        <v>1</v>
      </c>
      <c r="BV636">
        <v>1</v>
      </c>
      <c r="BW636">
        <v>1</v>
      </c>
      <c r="BX636">
        <v>1</v>
      </c>
      <c r="BY636" t="s">
        <v>3</v>
      </c>
      <c r="BZ636">
        <v>0</v>
      </c>
      <c r="CA636">
        <v>0</v>
      </c>
      <c r="CB636" t="s">
        <v>3</v>
      </c>
      <c r="CE636">
        <v>0</v>
      </c>
      <c r="CF636">
        <v>0</v>
      </c>
      <c r="CG636">
        <v>0</v>
      </c>
      <c r="CM636">
        <v>0</v>
      </c>
      <c r="CN636" t="s">
        <v>3</v>
      </c>
      <c r="CO636">
        <v>0</v>
      </c>
      <c r="CP636">
        <f t="shared" si="478"/>
        <v>0</v>
      </c>
      <c r="CQ636">
        <f t="shared" si="479"/>
        <v>0</v>
      </c>
      <c r="CR636">
        <f t="shared" si="480"/>
        <v>0</v>
      </c>
      <c r="CS636">
        <f t="shared" si="481"/>
        <v>0</v>
      </c>
      <c r="CT636">
        <f t="shared" si="482"/>
        <v>0</v>
      </c>
      <c r="CU636">
        <f t="shared" si="483"/>
        <v>0</v>
      </c>
      <c r="CV636">
        <f t="shared" si="484"/>
        <v>0</v>
      </c>
      <c r="CW636">
        <f t="shared" si="485"/>
        <v>0</v>
      </c>
      <c r="CX636">
        <f t="shared" si="486"/>
        <v>0</v>
      </c>
      <c r="CY636">
        <f t="shared" si="487"/>
        <v>0</v>
      </c>
      <c r="CZ636">
        <f t="shared" si="488"/>
        <v>0</v>
      </c>
      <c r="DC636" t="s">
        <v>3</v>
      </c>
      <c r="DD636" t="s">
        <v>3</v>
      </c>
      <c r="DE636" t="s">
        <v>3</v>
      </c>
      <c r="DF636" t="s">
        <v>3</v>
      </c>
      <c r="DG636" t="s">
        <v>3</v>
      </c>
      <c r="DH636" t="s">
        <v>3</v>
      </c>
      <c r="DI636" t="s">
        <v>3</v>
      </c>
      <c r="DJ636" t="s">
        <v>3</v>
      </c>
      <c r="DK636" t="s">
        <v>3</v>
      </c>
      <c r="DL636" t="s">
        <v>3</v>
      </c>
      <c r="DM636" t="s">
        <v>3</v>
      </c>
      <c r="DN636">
        <v>0</v>
      </c>
      <c r="DO636">
        <v>0</v>
      </c>
      <c r="DP636">
        <v>1</v>
      </c>
      <c r="DQ636">
        <v>1</v>
      </c>
      <c r="DU636">
        <v>1009</v>
      </c>
      <c r="DV636" t="s">
        <v>30</v>
      </c>
      <c r="DW636" t="s">
        <v>30</v>
      </c>
      <c r="DX636">
        <v>1000</v>
      </c>
      <c r="DZ636" t="s">
        <v>3</v>
      </c>
      <c r="EA636" t="s">
        <v>3</v>
      </c>
      <c r="EB636" t="s">
        <v>3</v>
      </c>
      <c r="EC636" t="s">
        <v>3</v>
      </c>
      <c r="EE636">
        <v>29085444</v>
      </c>
      <c r="EF636">
        <v>12</v>
      </c>
      <c r="EG636" t="s">
        <v>32</v>
      </c>
      <c r="EH636">
        <v>0</v>
      </c>
      <c r="EI636" t="s">
        <v>3</v>
      </c>
      <c r="EJ636">
        <v>2</v>
      </c>
      <c r="EK636">
        <v>500002</v>
      </c>
      <c r="EL636" t="s">
        <v>33</v>
      </c>
      <c r="EM636" t="s">
        <v>34</v>
      </c>
      <c r="EO636" t="s">
        <v>3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0</v>
      </c>
      <c r="EX636">
        <v>0</v>
      </c>
      <c r="FQ636">
        <v>0</v>
      </c>
      <c r="FR636">
        <f t="shared" si="489"/>
        <v>0</v>
      </c>
      <c r="FS636">
        <v>0</v>
      </c>
      <c r="FX636">
        <v>0</v>
      </c>
      <c r="FY636">
        <v>0</v>
      </c>
      <c r="GA636" t="s">
        <v>3</v>
      </c>
      <c r="GD636">
        <v>1</v>
      </c>
      <c r="GF636">
        <v>-304821490</v>
      </c>
      <c r="GG636">
        <v>2</v>
      </c>
      <c r="GH636">
        <v>1</v>
      </c>
      <c r="GI636">
        <v>-2</v>
      </c>
      <c r="GJ636">
        <v>0</v>
      </c>
      <c r="GK636">
        <v>0</v>
      </c>
      <c r="GL636">
        <f t="shared" si="490"/>
        <v>0</v>
      </c>
      <c r="GM636">
        <f t="shared" si="491"/>
        <v>0</v>
      </c>
      <c r="GN636">
        <f t="shared" si="492"/>
        <v>0</v>
      </c>
      <c r="GO636">
        <f t="shared" si="493"/>
        <v>0</v>
      </c>
      <c r="GP636">
        <f t="shared" si="494"/>
        <v>0</v>
      </c>
      <c r="GR636">
        <v>0</v>
      </c>
      <c r="GS636">
        <v>0</v>
      </c>
      <c r="GT636">
        <v>0</v>
      </c>
      <c r="GU636" t="s">
        <v>3</v>
      </c>
      <c r="GV636">
        <f t="shared" si="495"/>
        <v>0</v>
      </c>
      <c r="GW636">
        <v>1</v>
      </c>
      <c r="GX636">
        <f t="shared" si="496"/>
        <v>0</v>
      </c>
      <c r="HA636">
        <v>0</v>
      </c>
      <c r="HB636">
        <v>0</v>
      </c>
      <c r="HC636">
        <f t="shared" si="497"/>
        <v>0</v>
      </c>
      <c r="HE636" t="s">
        <v>3</v>
      </c>
      <c r="HF636" t="s">
        <v>3</v>
      </c>
      <c r="HM636" t="s">
        <v>3</v>
      </c>
      <c r="IK636">
        <v>0</v>
      </c>
    </row>
    <row r="637" spans="1:245">
      <c r="A637">
        <v>17</v>
      </c>
      <c r="B637">
        <v>1</v>
      </c>
      <c r="C637">
        <f>ROW(SmtRes!A680)</f>
        <v>680</v>
      </c>
      <c r="D637">
        <f>ROW(EtalonRes!A653)</f>
        <v>653</v>
      </c>
      <c r="E637" t="s">
        <v>49</v>
      </c>
      <c r="F637" t="s">
        <v>56</v>
      </c>
      <c r="G637" t="s">
        <v>57</v>
      </c>
      <c r="H637" t="s">
        <v>58</v>
      </c>
      <c r="I637">
        <f>ROUND(4/100,9)</f>
        <v>0.04</v>
      </c>
      <c r="J637">
        <v>0</v>
      </c>
      <c r="K637">
        <f>ROUND(4/100,9)</f>
        <v>0.04</v>
      </c>
      <c r="O637">
        <f t="shared" si="458"/>
        <v>60.22</v>
      </c>
      <c r="P637">
        <f t="shared" si="459"/>
        <v>0</v>
      </c>
      <c r="Q637">
        <f t="shared" si="460"/>
        <v>0</v>
      </c>
      <c r="R637">
        <f t="shared" si="461"/>
        <v>0</v>
      </c>
      <c r="S637">
        <f t="shared" si="462"/>
        <v>60.22</v>
      </c>
      <c r="T637">
        <f t="shared" si="463"/>
        <v>0</v>
      </c>
      <c r="U637">
        <f t="shared" si="464"/>
        <v>0.2336</v>
      </c>
      <c r="V637">
        <f t="shared" si="465"/>
        <v>0</v>
      </c>
      <c r="W637">
        <f t="shared" si="466"/>
        <v>0</v>
      </c>
      <c r="X637">
        <f t="shared" si="467"/>
        <v>43.36</v>
      </c>
      <c r="Y637">
        <f t="shared" si="468"/>
        <v>31.31</v>
      </c>
      <c r="AA637">
        <v>35863109</v>
      </c>
      <c r="AB637">
        <f t="shared" si="469"/>
        <v>45.55</v>
      </c>
      <c r="AC637">
        <f t="shared" si="470"/>
        <v>0</v>
      </c>
      <c r="AD637">
        <f t="shared" si="471"/>
        <v>0</v>
      </c>
      <c r="AE637">
        <f t="shared" si="472"/>
        <v>0</v>
      </c>
      <c r="AF637">
        <f t="shared" si="473"/>
        <v>45.55</v>
      </c>
      <c r="AG637">
        <f t="shared" si="474"/>
        <v>0</v>
      </c>
      <c r="AH637">
        <f t="shared" si="475"/>
        <v>5.84</v>
      </c>
      <c r="AI637">
        <f t="shared" si="476"/>
        <v>0</v>
      </c>
      <c r="AJ637">
        <f t="shared" si="477"/>
        <v>0</v>
      </c>
      <c r="AK637">
        <v>45.55</v>
      </c>
      <c r="AL637">
        <v>0</v>
      </c>
      <c r="AM637">
        <v>0</v>
      </c>
      <c r="AN637">
        <v>0</v>
      </c>
      <c r="AO637">
        <v>45.55</v>
      </c>
      <c r="AP637">
        <v>0</v>
      </c>
      <c r="AQ637">
        <v>5.84</v>
      </c>
      <c r="AR637">
        <v>0</v>
      </c>
      <c r="AS637">
        <v>0</v>
      </c>
      <c r="AT637">
        <v>72</v>
      </c>
      <c r="AU637">
        <v>52</v>
      </c>
      <c r="AV637">
        <v>1</v>
      </c>
      <c r="AW637">
        <v>1</v>
      </c>
      <c r="AZ637">
        <v>1</v>
      </c>
      <c r="BA637">
        <v>33.049999999999997</v>
      </c>
      <c r="BB637">
        <v>1</v>
      </c>
      <c r="BC637">
        <v>1</v>
      </c>
      <c r="BD637" t="s">
        <v>3</v>
      </c>
      <c r="BE637" t="s">
        <v>3</v>
      </c>
      <c r="BF637" t="s">
        <v>3</v>
      </c>
      <c r="BG637" t="s">
        <v>3</v>
      </c>
      <c r="BH637">
        <v>0</v>
      </c>
      <c r="BI637">
        <v>1</v>
      </c>
      <c r="BJ637" t="s">
        <v>59</v>
      </c>
      <c r="BM637">
        <v>67001</v>
      </c>
      <c r="BN637">
        <v>0</v>
      </c>
      <c r="BO637" t="s">
        <v>56</v>
      </c>
      <c r="BP637">
        <v>1</v>
      </c>
      <c r="BQ637">
        <v>6</v>
      </c>
      <c r="BR637">
        <v>0</v>
      </c>
      <c r="BS637">
        <v>33.049999999999997</v>
      </c>
      <c r="BT637">
        <v>1</v>
      </c>
      <c r="BU637">
        <v>1</v>
      </c>
      <c r="BV637">
        <v>1</v>
      </c>
      <c r="BW637">
        <v>1</v>
      </c>
      <c r="BX637">
        <v>1</v>
      </c>
      <c r="BY637" t="s">
        <v>3</v>
      </c>
      <c r="BZ637">
        <v>85</v>
      </c>
      <c r="CA637">
        <v>65</v>
      </c>
      <c r="CB637" t="s">
        <v>3</v>
      </c>
      <c r="CE637">
        <v>0</v>
      </c>
      <c r="CF637">
        <v>0</v>
      </c>
      <c r="CG637">
        <v>0</v>
      </c>
      <c r="CM637">
        <v>0</v>
      </c>
      <c r="CN637" t="s">
        <v>3</v>
      </c>
      <c r="CO637">
        <v>0</v>
      </c>
      <c r="CP637">
        <f t="shared" si="478"/>
        <v>60.22</v>
      </c>
      <c r="CQ637">
        <f t="shared" si="479"/>
        <v>0</v>
      </c>
      <c r="CR637">
        <f t="shared" si="480"/>
        <v>0</v>
      </c>
      <c r="CS637">
        <f t="shared" si="481"/>
        <v>0</v>
      </c>
      <c r="CT637">
        <f t="shared" si="482"/>
        <v>1505.4274999999998</v>
      </c>
      <c r="CU637">
        <f t="shared" si="483"/>
        <v>0</v>
      </c>
      <c r="CV637">
        <f t="shared" si="484"/>
        <v>5.84</v>
      </c>
      <c r="CW637">
        <f t="shared" si="485"/>
        <v>0</v>
      </c>
      <c r="CX637">
        <f t="shared" si="486"/>
        <v>0</v>
      </c>
      <c r="CY637">
        <f t="shared" si="487"/>
        <v>43.358400000000003</v>
      </c>
      <c r="CZ637">
        <f t="shared" si="488"/>
        <v>31.314399999999999</v>
      </c>
      <c r="DC637" t="s">
        <v>3</v>
      </c>
      <c r="DD637" t="s">
        <v>3</v>
      </c>
      <c r="DE637" t="s">
        <v>3</v>
      </c>
      <c r="DF637" t="s">
        <v>3</v>
      </c>
      <c r="DG637" t="s">
        <v>3</v>
      </c>
      <c r="DH637" t="s">
        <v>3</v>
      </c>
      <c r="DI637" t="s">
        <v>3</v>
      </c>
      <c r="DJ637" t="s">
        <v>3</v>
      </c>
      <c r="DK637" t="s">
        <v>3</v>
      </c>
      <c r="DL637" t="s">
        <v>3</v>
      </c>
      <c r="DM637" t="s">
        <v>3</v>
      </c>
      <c r="DN637">
        <v>0</v>
      </c>
      <c r="DO637">
        <v>0</v>
      </c>
      <c r="DP637">
        <v>1</v>
      </c>
      <c r="DQ637">
        <v>1</v>
      </c>
      <c r="DU637">
        <v>1010</v>
      </c>
      <c r="DV637" t="s">
        <v>58</v>
      </c>
      <c r="DW637" t="s">
        <v>58</v>
      </c>
      <c r="DX637">
        <v>100</v>
      </c>
      <c r="DZ637" t="s">
        <v>3</v>
      </c>
      <c r="EA637" t="s">
        <v>3</v>
      </c>
      <c r="EB637" t="s">
        <v>3</v>
      </c>
      <c r="EC637" t="s">
        <v>3</v>
      </c>
      <c r="EE637">
        <v>29085636</v>
      </c>
      <c r="EF637">
        <v>6</v>
      </c>
      <c r="EG637" t="s">
        <v>22</v>
      </c>
      <c r="EH637">
        <v>0</v>
      </c>
      <c r="EI637" t="s">
        <v>3</v>
      </c>
      <c r="EJ637">
        <v>1</v>
      </c>
      <c r="EK637">
        <v>67001</v>
      </c>
      <c r="EL637" t="s">
        <v>60</v>
      </c>
      <c r="EM637" t="s">
        <v>61</v>
      </c>
      <c r="EO637" t="s">
        <v>3</v>
      </c>
      <c r="EQ637">
        <v>0</v>
      </c>
      <c r="ER637">
        <v>45.55</v>
      </c>
      <c r="ES637">
        <v>0</v>
      </c>
      <c r="ET637">
        <v>0</v>
      </c>
      <c r="EU637">
        <v>0</v>
      </c>
      <c r="EV637">
        <v>45.55</v>
      </c>
      <c r="EW637">
        <v>5.84</v>
      </c>
      <c r="EX637">
        <v>0</v>
      </c>
      <c r="EY637">
        <v>0</v>
      </c>
      <c r="FQ637">
        <v>0</v>
      </c>
      <c r="FR637">
        <f t="shared" si="489"/>
        <v>0</v>
      </c>
      <c r="FS637">
        <v>0</v>
      </c>
      <c r="FV637" t="s">
        <v>25</v>
      </c>
      <c r="FW637" t="s">
        <v>26</v>
      </c>
      <c r="FX637">
        <v>85</v>
      </c>
      <c r="FY637">
        <v>65</v>
      </c>
      <c r="GA637" t="s">
        <v>3</v>
      </c>
      <c r="GD637">
        <v>1</v>
      </c>
      <c r="GF637">
        <v>-1255865036</v>
      </c>
      <c r="GG637">
        <v>2</v>
      </c>
      <c r="GH637">
        <v>1</v>
      </c>
      <c r="GI637">
        <v>2</v>
      </c>
      <c r="GJ637">
        <v>0</v>
      </c>
      <c r="GK637">
        <v>0</v>
      </c>
      <c r="GL637">
        <f t="shared" si="490"/>
        <v>0</v>
      </c>
      <c r="GM637">
        <f t="shared" si="491"/>
        <v>134.88999999999999</v>
      </c>
      <c r="GN637">
        <f t="shared" si="492"/>
        <v>134.88999999999999</v>
      </c>
      <c r="GO637">
        <f t="shared" si="493"/>
        <v>0</v>
      </c>
      <c r="GP637">
        <f t="shared" si="494"/>
        <v>0</v>
      </c>
      <c r="GR637">
        <v>0</v>
      </c>
      <c r="GS637">
        <v>3</v>
      </c>
      <c r="GT637">
        <v>0</v>
      </c>
      <c r="GU637" t="s">
        <v>3</v>
      </c>
      <c r="GV637">
        <f t="shared" si="495"/>
        <v>0</v>
      </c>
      <c r="GW637">
        <v>1</v>
      </c>
      <c r="GX637">
        <f t="shared" si="496"/>
        <v>0</v>
      </c>
      <c r="HA637">
        <v>0</v>
      </c>
      <c r="HB637">
        <v>0</v>
      </c>
      <c r="HC637">
        <f t="shared" si="497"/>
        <v>0</v>
      </c>
      <c r="HE637" t="s">
        <v>3</v>
      </c>
      <c r="HF637" t="s">
        <v>3</v>
      </c>
      <c r="HM637" t="s">
        <v>3</v>
      </c>
      <c r="IK637">
        <v>0</v>
      </c>
    </row>
    <row r="638" spans="1:245">
      <c r="A638">
        <v>17</v>
      </c>
      <c r="B638">
        <v>1</v>
      </c>
      <c r="C638">
        <f>ROW(SmtRes!A683)</f>
        <v>683</v>
      </c>
      <c r="D638">
        <f>ROW(EtalonRes!A656)</f>
        <v>656</v>
      </c>
      <c r="E638" t="s">
        <v>55</v>
      </c>
      <c r="F638" t="s">
        <v>63</v>
      </c>
      <c r="G638" t="s">
        <v>64</v>
      </c>
      <c r="H638" t="s">
        <v>65</v>
      </c>
      <c r="I638">
        <f>ROUND(15/100,9)</f>
        <v>0.15</v>
      </c>
      <c r="J638">
        <v>0</v>
      </c>
      <c r="K638">
        <f>ROUND(15/100,9)</f>
        <v>0.15</v>
      </c>
      <c r="O638">
        <f t="shared" si="458"/>
        <v>373.45</v>
      </c>
      <c r="P638">
        <f t="shared" si="459"/>
        <v>0</v>
      </c>
      <c r="Q638">
        <f t="shared" si="460"/>
        <v>0.7</v>
      </c>
      <c r="R638">
        <f t="shared" si="461"/>
        <v>0.69</v>
      </c>
      <c r="S638">
        <f t="shared" si="462"/>
        <v>372.75</v>
      </c>
      <c r="T638">
        <f t="shared" si="463"/>
        <v>0</v>
      </c>
      <c r="U638">
        <f t="shared" si="464"/>
        <v>1.446</v>
      </c>
      <c r="V638">
        <f t="shared" si="465"/>
        <v>1.5E-3</v>
      </c>
      <c r="W638">
        <f t="shared" si="466"/>
        <v>0</v>
      </c>
      <c r="X638">
        <f t="shared" si="467"/>
        <v>268.88</v>
      </c>
      <c r="Y638">
        <f t="shared" si="468"/>
        <v>194.19</v>
      </c>
      <c r="AA638">
        <v>35863109</v>
      </c>
      <c r="AB638">
        <f t="shared" si="469"/>
        <v>75.5</v>
      </c>
      <c r="AC638">
        <f t="shared" si="470"/>
        <v>0</v>
      </c>
      <c r="AD638">
        <f t="shared" si="471"/>
        <v>0.31</v>
      </c>
      <c r="AE638">
        <f t="shared" si="472"/>
        <v>0.14000000000000001</v>
      </c>
      <c r="AF638">
        <f t="shared" si="473"/>
        <v>75.19</v>
      </c>
      <c r="AG638">
        <f t="shared" si="474"/>
        <v>0</v>
      </c>
      <c r="AH638">
        <f t="shared" si="475"/>
        <v>9.64</v>
      </c>
      <c r="AI638">
        <f t="shared" si="476"/>
        <v>0.01</v>
      </c>
      <c r="AJ638">
        <f t="shared" si="477"/>
        <v>0</v>
      </c>
      <c r="AK638">
        <v>75.5</v>
      </c>
      <c r="AL638">
        <v>0</v>
      </c>
      <c r="AM638">
        <v>0.31</v>
      </c>
      <c r="AN638">
        <v>0.14000000000000001</v>
      </c>
      <c r="AO638">
        <v>75.19</v>
      </c>
      <c r="AP638">
        <v>0</v>
      </c>
      <c r="AQ638">
        <v>9.64</v>
      </c>
      <c r="AR638">
        <v>0.01</v>
      </c>
      <c r="AS638">
        <v>0</v>
      </c>
      <c r="AT638">
        <v>72</v>
      </c>
      <c r="AU638">
        <v>52</v>
      </c>
      <c r="AV638">
        <v>1</v>
      </c>
      <c r="AW638">
        <v>1</v>
      </c>
      <c r="AZ638">
        <v>1</v>
      </c>
      <c r="BA638">
        <v>33.049999999999997</v>
      </c>
      <c r="BB638">
        <v>15.06</v>
      </c>
      <c r="BC638">
        <v>1</v>
      </c>
      <c r="BD638" t="s">
        <v>3</v>
      </c>
      <c r="BE638" t="s">
        <v>3</v>
      </c>
      <c r="BF638" t="s">
        <v>3</v>
      </c>
      <c r="BG638" t="s">
        <v>3</v>
      </c>
      <c r="BH638">
        <v>0</v>
      </c>
      <c r="BI638">
        <v>1</v>
      </c>
      <c r="BJ638" t="s">
        <v>66</v>
      </c>
      <c r="BM638">
        <v>67001</v>
      </c>
      <c r="BN638">
        <v>0</v>
      </c>
      <c r="BO638" t="s">
        <v>63</v>
      </c>
      <c r="BP638">
        <v>1</v>
      </c>
      <c r="BQ638">
        <v>6</v>
      </c>
      <c r="BR638">
        <v>0</v>
      </c>
      <c r="BS638">
        <v>33.049999999999997</v>
      </c>
      <c r="BT638">
        <v>1</v>
      </c>
      <c r="BU638">
        <v>1</v>
      </c>
      <c r="BV638">
        <v>1</v>
      </c>
      <c r="BW638">
        <v>1</v>
      </c>
      <c r="BX638">
        <v>1</v>
      </c>
      <c r="BY638" t="s">
        <v>3</v>
      </c>
      <c r="BZ638">
        <v>85</v>
      </c>
      <c r="CA638">
        <v>65</v>
      </c>
      <c r="CB638" t="s">
        <v>3</v>
      </c>
      <c r="CE638">
        <v>0</v>
      </c>
      <c r="CF638">
        <v>0</v>
      </c>
      <c r="CG638">
        <v>0</v>
      </c>
      <c r="CM638">
        <v>0</v>
      </c>
      <c r="CN638" t="s">
        <v>3</v>
      </c>
      <c r="CO638">
        <v>0</v>
      </c>
      <c r="CP638">
        <f t="shared" si="478"/>
        <v>373.45</v>
      </c>
      <c r="CQ638">
        <f t="shared" si="479"/>
        <v>0</v>
      </c>
      <c r="CR638">
        <f t="shared" si="480"/>
        <v>4.6686000000000005</v>
      </c>
      <c r="CS638">
        <f t="shared" si="481"/>
        <v>4.6269999999999998</v>
      </c>
      <c r="CT638">
        <f t="shared" si="482"/>
        <v>2485.0294999999996</v>
      </c>
      <c r="CU638">
        <f t="shared" si="483"/>
        <v>0</v>
      </c>
      <c r="CV638">
        <f t="shared" si="484"/>
        <v>9.64</v>
      </c>
      <c r="CW638">
        <f t="shared" si="485"/>
        <v>0.01</v>
      </c>
      <c r="CX638">
        <f t="shared" si="486"/>
        <v>0</v>
      </c>
      <c r="CY638">
        <f t="shared" si="487"/>
        <v>268.8768</v>
      </c>
      <c r="CZ638">
        <f t="shared" si="488"/>
        <v>194.18880000000001</v>
      </c>
      <c r="DC638" t="s">
        <v>3</v>
      </c>
      <c r="DD638" t="s">
        <v>3</v>
      </c>
      <c r="DE638" t="s">
        <v>3</v>
      </c>
      <c r="DF638" t="s">
        <v>3</v>
      </c>
      <c r="DG638" t="s">
        <v>3</v>
      </c>
      <c r="DH638" t="s">
        <v>3</v>
      </c>
      <c r="DI638" t="s">
        <v>3</v>
      </c>
      <c r="DJ638" t="s">
        <v>3</v>
      </c>
      <c r="DK638" t="s">
        <v>3</v>
      </c>
      <c r="DL638" t="s">
        <v>3</v>
      </c>
      <c r="DM638" t="s">
        <v>3</v>
      </c>
      <c r="DN638">
        <v>0</v>
      </c>
      <c r="DO638">
        <v>0</v>
      </c>
      <c r="DP638">
        <v>1</v>
      </c>
      <c r="DQ638">
        <v>1</v>
      </c>
      <c r="DU638">
        <v>1003</v>
      </c>
      <c r="DV638" t="s">
        <v>65</v>
      </c>
      <c r="DW638" t="s">
        <v>65</v>
      </c>
      <c r="DX638">
        <v>100</v>
      </c>
      <c r="DZ638" t="s">
        <v>3</v>
      </c>
      <c r="EA638" t="s">
        <v>3</v>
      </c>
      <c r="EB638" t="s">
        <v>3</v>
      </c>
      <c r="EC638" t="s">
        <v>3</v>
      </c>
      <c r="EE638">
        <v>29085636</v>
      </c>
      <c r="EF638">
        <v>6</v>
      </c>
      <c r="EG638" t="s">
        <v>22</v>
      </c>
      <c r="EH638">
        <v>0</v>
      </c>
      <c r="EI638" t="s">
        <v>3</v>
      </c>
      <c r="EJ638">
        <v>1</v>
      </c>
      <c r="EK638">
        <v>67001</v>
      </c>
      <c r="EL638" t="s">
        <v>60</v>
      </c>
      <c r="EM638" t="s">
        <v>61</v>
      </c>
      <c r="EO638" t="s">
        <v>3</v>
      </c>
      <c r="EQ638">
        <v>0</v>
      </c>
      <c r="ER638">
        <v>75.5</v>
      </c>
      <c r="ES638">
        <v>0</v>
      </c>
      <c r="ET638">
        <v>0.31</v>
      </c>
      <c r="EU638">
        <v>0.14000000000000001</v>
      </c>
      <c r="EV638">
        <v>75.19</v>
      </c>
      <c r="EW638">
        <v>9.64</v>
      </c>
      <c r="EX638">
        <v>0.01</v>
      </c>
      <c r="EY638">
        <v>0</v>
      </c>
      <c r="FQ638">
        <v>0</v>
      </c>
      <c r="FR638">
        <f t="shared" si="489"/>
        <v>0</v>
      </c>
      <c r="FS638">
        <v>0</v>
      </c>
      <c r="FV638" t="s">
        <v>25</v>
      </c>
      <c r="FW638" t="s">
        <v>26</v>
      </c>
      <c r="FX638">
        <v>85</v>
      </c>
      <c r="FY638">
        <v>65</v>
      </c>
      <c r="GA638" t="s">
        <v>3</v>
      </c>
      <c r="GD638">
        <v>1</v>
      </c>
      <c r="GF638">
        <v>-1480086875</v>
      </c>
      <c r="GG638">
        <v>2</v>
      </c>
      <c r="GH638">
        <v>1</v>
      </c>
      <c r="GI638">
        <v>2</v>
      </c>
      <c r="GJ638">
        <v>0</v>
      </c>
      <c r="GK638">
        <v>0</v>
      </c>
      <c r="GL638">
        <f t="shared" si="490"/>
        <v>0</v>
      </c>
      <c r="GM638">
        <f t="shared" si="491"/>
        <v>836.52</v>
      </c>
      <c r="GN638">
        <f t="shared" si="492"/>
        <v>836.52</v>
      </c>
      <c r="GO638">
        <f t="shared" si="493"/>
        <v>0</v>
      </c>
      <c r="GP638">
        <f t="shared" si="494"/>
        <v>0</v>
      </c>
      <c r="GR638">
        <v>0</v>
      </c>
      <c r="GS638">
        <v>3</v>
      </c>
      <c r="GT638">
        <v>0</v>
      </c>
      <c r="GU638" t="s">
        <v>3</v>
      </c>
      <c r="GV638">
        <f t="shared" si="495"/>
        <v>0</v>
      </c>
      <c r="GW638">
        <v>1</v>
      </c>
      <c r="GX638">
        <f t="shared" si="496"/>
        <v>0</v>
      </c>
      <c r="HA638">
        <v>0</v>
      </c>
      <c r="HB638">
        <v>0</v>
      </c>
      <c r="HC638">
        <f t="shared" si="497"/>
        <v>0</v>
      </c>
      <c r="HE638" t="s">
        <v>3</v>
      </c>
      <c r="HF638" t="s">
        <v>3</v>
      </c>
      <c r="HM638" t="s">
        <v>3</v>
      </c>
      <c r="IK638">
        <v>0</v>
      </c>
    </row>
    <row r="639" spans="1:245">
      <c r="A639">
        <v>17</v>
      </c>
      <c r="B639">
        <v>1</v>
      </c>
      <c r="C639">
        <f>ROW(SmtRes!A686)</f>
        <v>686</v>
      </c>
      <c r="D639">
        <f>ROW(EtalonRes!A659)</f>
        <v>659</v>
      </c>
      <c r="E639" t="s">
        <v>62</v>
      </c>
      <c r="F639" t="s">
        <v>68</v>
      </c>
      <c r="G639" t="s">
        <v>69</v>
      </c>
      <c r="H639" t="s">
        <v>58</v>
      </c>
      <c r="I639">
        <f>ROUND(2/100,9)</f>
        <v>0.02</v>
      </c>
      <c r="J639">
        <v>0</v>
      </c>
      <c r="K639">
        <f>ROUND(2/100,9)</f>
        <v>0.02</v>
      </c>
      <c r="O639">
        <f t="shared" si="458"/>
        <v>95.59</v>
      </c>
      <c r="P639">
        <f t="shared" si="459"/>
        <v>0</v>
      </c>
      <c r="Q639">
        <f t="shared" si="460"/>
        <v>0.75</v>
      </c>
      <c r="R639">
        <f t="shared" si="461"/>
        <v>0.71</v>
      </c>
      <c r="S639">
        <f t="shared" si="462"/>
        <v>94.84</v>
      </c>
      <c r="T639">
        <f t="shared" si="463"/>
        <v>0</v>
      </c>
      <c r="U639">
        <f t="shared" si="464"/>
        <v>0.35780000000000001</v>
      </c>
      <c r="V639">
        <f t="shared" si="465"/>
        <v>1.6000000000000001E-3</v>
      </c>
      <c r="W639">
        <f t="shared" si="466"/>
        <v>0</v>
      </c>
      <c r="X639">
        <f t="shared" si="467"/>
        <v>68.8</v>
      </c>
      <c r="Y639">
        <f t="shared" si="468"/>
        <v>49.69</v>
      </c>
      <c r="AA639">
        <v>35863109</v>
      </c>
      <c r="AB639">
        <f t="shared" si="469"/>
        <v>145.97999999999999</v>
      </c>
      <c r="AC639">
        <f t="shared" si="470"/>
        <v>0</v>
      </c>
      <c r="AD639">
        <f t="shared" si="471"/>
        <v>2.5</v>
      </c>
      <c r="AE639">
        <f t="shared" si="472"/>
        <v>1.08</v>
      </c>
      <c r="AF639">
        <f t="shared" si="473"/>
        <v>143.47999999999999</v>
      </c>
      <c r="AG639">
        <f t="shared" si="474"/>
        <v>0</v>
      </c>
      <c r="AH639">
        <f t="shared" si="475"/>
        <v>17.89</v>
      </c>
      <c r="AI639">
        <f t="shared" si="476"/>
        <v>0.08</v>
      </c>
      <c r="AJ639">
        <f t="shared" si="477"/>
        <v>0</v>
      </c>
      <c r="AK639">
        <v>145.97999999999999</v>
      </c>
      <c r="AL639">
        <v>0</v>
      </c>
      <c r="AM639">
        <v>2.5</v>
      </c>
      <c r="AN639">
        <v>1.08</v>
      </c>
      <c r="AO639">
        <v>143.47999999999999</v>
      </c>
      <c r="AP639">
        <v>0</v>
      </c>
      <c r="AQ639">
        <v>17.89</v>
      </c>
      <c r="AR639">
        <v>0.08</v>
      </c>
      <c r="AS639">
        <v>0</v>
      </c>
      <c r="AT639">
        <v>72</v>
      </c>
      <c r="AU639">
        <v>52</v>
      </c>
      <c r="AV639">
        <v>1</v>
      </c>
      <c r="AW639">
        <v>1</v>
      </c>
      <c r="AZ639">
        <v>1</v>
      </c>
      <c r="BA639">
        <v>33.049999999999997</v>
      </c>
      <c r="BB639">
        <v>14.94</v>
      </c>
      <c r="BC639">
        <v>1</v>
      </c>
      <c r="BD639" t="s">
        <v>3</v>
      </c>
      <c r="BE639" t="s">
        <v>3</v>
      </c>
      <c r="BF639" t="s">
        <v>3</v>
      </c>
      <c r="BG639" t="s">
        <v>3</v>
      </c>
      <c r="BH639">
        <v>0</v>
      </c>
      <c r="BI639">
        <v>1</v>
      </c>
      <c r="BJ639" t="s">
        <v>70</v>
      </c>
      <c r="BM639">
        <v>67001</v>
      </c>
      <c r="BN639">
        <v>0</v>
      </c>
      <c r="BO639" t="s">
        <v>68</v>
      </c>
      <c r="BP639">
        <v>1</v>
      </c>
      <c r="BQ639">
        <v>6</v>
      </c>
      <c r="BR639">
        <v>0</v>
      </c>
      <c r="BS639">
        <v>33.049999999999997</v>
      </c>
      <c r="BT639">
        <v>1</v>
      </c>
      <c r="BU639">
        <v>1</v>
      </c>
      <c r="BV639">
        <v>1</v>
      </c>
      <c r="BW639">
        <v>1</v>
      </c>
      <c r="BX639">
        <v>1</v>
      </c>
      <c r="BY639" t="s">
        <v>3</v>
      </c>
      <c r="BZ639">
        <v>85</v>
      </c>
      <c r="CA639">
        <v>65</v>
      </c>
      <c r="CB639" t="s">
        <v>3</v>
      </c>
      <c r="CE639">
        <v>0</v>
      </c>
      <c r="CF639">
        <v>0</v>
      </c>
      <c r="CG639">
        <v>0</v>
      </c>
      <c r="CM639">
        <v>0</v>
      </c>
      <c r="CN639" t="s">
        <v>3</v>
      </c>
      <c r="CO639">
        <v>0</v>
      </c>
      <c r="CP639">
        <f t="shared" si="478"/>
        <v>95.59</v>
      </c>
      <c r="CQ639">
        <f t="shared" si="479"/>
        <v>0</v>
      </c>
      <c r="CR639">
        <f t="shared" si="480"/>
        <v>37.35</v>
      </c>
      <c r="CS639">
        <f t="shared" si="481"/>
        <v>35.694000000000003</v>
      </c>
      <c r="CT639">
        <f t="shared" si="482"/>
        <v>4742.0139999999992</v>
      </c>
      <c r="CU639">
        <f t="shared" si="483"/>
        <v>0</v>
      </c>
      <c r="CV639">
        <f t="shared" si="484"/>
        <v>17.89</v>
      </c>
      <c r="CW639">
        <f t="shared" si="485"/>
        <v>0.08</v>
      </c>
      <c r="CX639">
        <f t="shared" si="486"/>
        <v>0</v>
      </c>
      <c r="CY639">
        <f t="shared" si="487"/>
        <v>68.795999999999992</v>
      </c>
      <c r="CZ639">
        <f t="shared" si="488"/>
        <v>49.685999999999993</v>
      </c>
      <c r="DC639" t="s">
        <v>3</v>
      </c>
      <c r="DD639" t="s">
        <v>3</v>
      </c>
      <c r="DE639" t="s">
        <v>3</v>
      </c>
      <c r="DF639" t="s">
        <v>3</v>
      </c>
      <c r="DG639" t="s">
        <v>3</v>
      </c>
      <c r="DH639" t="s">
        <v>3</v>
      </c>
      <c r="DI639" t="s">
        <v>3</v>
      </c>
      <c r="DJ639" t="s">
        <v>3</v>
      </c>
      <c r="DK639" t="s">
        <v>3</v>
      </c>
      <c r="DL639" t="s">
        <v>3</v>
      </c>
      <c r="DM639" t="s">
        <v>3</v>
      </c>
      <c r="DN639">
        <v>0</v>
      </c>
      <c r="DO639">
        <v>0</v>
      </c>
      <c r="DP639">
        <v>1</v>
      </c>
      <c r="DQ639">
        <v>1</v>
      </c>
      <c r="DU639">
        <v>1010</v>
      </c>
      <c r="DV639" t="s">
        <v>58</v>
      </c>
      <c r="DW639" t="s">
        <v>58</v>
      </c>
      <c r="DX639">
        <v>100</v>
      </c>
      <c r="DZ639" t="s">
        <v>3</v>
      </c>
      <c r="EA639" t="s">
        <v>3</v>
      </c>
      <c r="EB639" t="s">
        <v>3</v>
      </c>
      <c r="EC639" t="s">
        <v>3</v>
      </c>
      <c r="EE639">
        <v>29085636</v>
      </c>
      <c r="EF639">
        <v>6</v>
      </c>
      <c r="EG639" t="s">
        <v>22</v>
      </c>
      <c r="EH639">
        <v>0</v>
      </c>
      <c r="EI639" t="s">
        <v>3</v>
      </c>
      <c r="EJ639">
        <v>1</v>
      </c>
      <c r="EK639">
        <v>67001</v>
      </c>
      <c r="EL639" t="s">
        <v>60</v>
      </c>
      <c r="EM639" t="s">
        <v>61</v>
      </c>
      <c r="EO639" t="s">
        <v>3</v>
      </c>
      <c r="EQ639">
        <v>0</v>
      </c>
      <c r="ER639">
        <v>145.97999999999999</v>
      </c>
      <c r="ES639">
        <v>0</v>
      </c>
      <c r="ET639">
        <v>2.5</v>
      </c>
      <c r="EU639">
        <v>1.08</v>
      </c>
      <c r="EV639">
        <v>143.47999999999999</v>
      </c>
      <c r="EW639">
        <v>17.89</v>
      </c>
      <c r="EX639">
        <v>0.08</v>
      </c>
      <c r="EY639">
        <v>0</v>
      </c>
      <c r="FQ639">
        <v>0</v>
      </c>
      <c r="FR639">
        <f t="shared" si="489"/>
        <v>0</v>
      </c>
      <c r="FS639">
        <v>0</v>
      </c>
      <c r="FV639" t="s">
        <v>25</v>
      </c>
      <c r="FW639" t="s">
        <v>26</v>
      </c>
      <c r="FX639">
        <v>85</v>
      </c>
      <c r="FY639">
        <v>65</v>
      </c>
      <c r="GA639" t="s">
        <v>3</v>
      </c>
      <c r="GD639">
        <v>1</v>
      </c>
      <c r="GF639">
        <v>1945260508</v>
      </c>
      <c r="GG639">
        <v>2</v>
      </c>
      <c r="GH639">
        <v>1</v>
      </c>
      <c r="GI639">
        <v>2</v>
      </c>
      <c r="GJ639">
        <v>0</v>
      </c>
      <c r="GK639">
        <v>0</v>
      </c>
      <c r="GL639">
        <f t="shared" si="490"/>
        <v>0</v>
      </c>
      <c r="GM639">
        <f t="shared" si="491"/>
        <v>214.08</v>
      </c>
      <c r="GN639">
        <f t="shared" si="492"/>
        <v>214.08</v>
      </c>
      <c r="GO639">
        <f t="shared" si="493"/>
        <v>0</v>
      </c>
      <c r="GP639">
        <f t="shared" si="494"/>
        <v>0</v>
      </c>
      <c r="GR639">
        <v>0</v>
      </c>
      <c r="GS639">
        <v>3</v>
      </c>
      <c r="GT639">
        <v>0</v>
      </c>
      <c r="GU639" t="s">
        <v>3</v>
      </c>
      <c r="GV639">
        <f t="shared" si="495"/>
        <v>0</v>
      </c>
      <c r="GW639">
        <v>1</v>
      </c>
      <c r="GX639">
        <f t="shared" si="496"/>
        <v>0</v>
      </c>
      <c r="HA639">
        <v>0</v>
      </c>
      <c r="HB639">
        <v>0</v>
      </c>
      <c r="HC639">
        <f t="shared" si="497"/>
        <v>0</v>
      </c>
      <c r="HE639" t="s">
        <v>3</v>
      </c>
      <c r="HF639" t="s">
        <v>3</v>
      </c>
      <c r="HM639" t="s">
        <v>3</v>
      </c>
      <c r="IK639">
        <v>0</v>
      </c>
    </row>
    <row r="640" spans="1:245">
      <c r="A640">
        <v>17</v>
      </c>
      <c r="B640">
        <v>1</v>
      </c>
      <c r="C640">
        <f>ROW(SmtRes!A691)</f>
        <v>691</v>
      </c>
      <c r="D640">
        <f>ROW(EtalonRes!A664)</f>
        <v>664</v>
      </c>
      <c r="E640" t="s">
        <v>67</v>
      </c>
      <c r="F640" t="s">
        <v>42</v>
      </c>
      <c r="G640" t="s">
        <v>43</v>
      </c>
      <c r="H640" t="s">
        <v>44</v>
      </c>
      <c r="I640">
        <f>ROUND(2/100,9)</f>
        <v>0.02</v>
      </c>
      <c r="J640">
        <v>0</v>
      </c>
      <c r="K640">
        <f>ROUND(2/100,9)</f>
        <v>0.02</v>
      </c>
      <c r="O640">
        <f t="shared" si="458"/>
        <v>994.12</v>
      </c>
      <c r="P640">
        <f t="shared" si="459"/>
        <v>0</v>
      </c>
      <c r="Q640">
        <f t="shared" si="460"/>
        <v>43.61</v>
      </c>
      <c r="R640">
        <f t="shared" si="461"/>
        <v>26.4</v>
      </c>
      <c r="S640">
        <f t="shared" si="462"/>
        <v>950.51</v>
      </c>
      <c r="T640">
        <f t="shared" si="463"/>
        <v>0</v>
      </c>
      <c r="U640">
        <f t="shared" si="464"/>
        <v>3.5860000000000003</v>
      </c>
      <c r="V640">
        <f t="shared" si="465"/>
        <v>7.9400000000000012E-2</v>
      </c>
      <c r="W640">
        <f t="shared" si="466"/>
        <v>0</v>
      </c>
      <c r="X640">
        <f t="shared" si="467"/>
        <v>683.84</v>
      </c>
      <c r="Y640">
        <f t="shared" si="468"/>
        <v>488.46</v>
      </c>
      <c r="AA640">
        <v>35863109</v>
      </c>
      <c r="AB640">
        <f t="shared" si="469"/>
        <v>1634.97</v>
      </c>
      <c r="AC640">
        <f t="shared" si="470"/>
        <v>0</v>
      </c>
      <c r="AD640">
        <f t="shared" si="471"/>
        <v>196.98</v>
      </c>
      <c r="AE640">
        <f t="shared" si="472"/>
        <v>39.94</v>
      </c>
      <c r="AF640">
        <f t="shared" si="473"/>
        <v>1437.99</v>
      </c>
      <c r="AG640">
        <f t="shared" si="474"/>
        <v>0</v>
      </c>
      <c r="AH640">
        <f t="shared" si="475"/>
        <v>179.3</v>
      </c>
      <c r="AI640">
        <f t="shared" si="476"/>
        <v>3.97</v>
      </c>
      <c r="AJ640">
        <f t="shared" si="477"/>
        <v>0</v>
      </c>
      <c r="AK640">
        <v>1634.97</v>
      </c>
      <c r="AL640">
        <v>0</v>
      </c>
      <c r="AM640">
        <v>196.98</v>
      </c>
      <c r="AN640">
        <v>39.94</v>
      </c>
      <c r="AO640">
        <v>1437.99</v>
      </c>
      <c r="AP640">
        <v>0</v>
      </c>
      <c r="AQ640">
        <v>179.3</v>
      </c>
      <c r="AR640">
        <v>3.97</v>
      </c>
      <c r="AS640">
        <v>0</v>
      </c>
      <c r="AT640">
        <v>70</v>
      </c>
      <c r="AU640">
        <v>50</v>
      </c>
      <c r="AV640">
        <v>1</v>
      </c>
      <c r="AW640">
        <v>1</v>
      </c>
      <c r="AZ640">
        <v>1</v>
      </c>
      <c r="BA640">
        <v>33.049999999999997</v>
      </c>
      <c r="BB640">
        <v>11.07</v>
      </c>
      <c r="BC640">
        <v>1</v>
      </c>
      <c r="BD640" t="s">
        <v>3</v>
      </c>
      <c r="BE640" t="s">
        <v>3</v>
      </c>
      <c r="BF640" t="s">
        <v>3</v>
      </c>
      <c r="BG640" t="s">
        <v>3</v>
      </c>
      <c r="BH640">
        <v>0</v>
      </c>
      <c r="BI640">
        <v>1</v>
      </c>
      <c r="BJ640" t="s">
        <v>45</v>
      </c>
      <c r="BM640">
        <v>56001</v>
      </c>
      <c r="BN640">
        <v>0</v>
      </c>
      <c r="BO640" t="s">
        <v>42</v>
      </c>
      <c r="BP640">
        <v>1</v>
      </c>
      <c r="BQ640">
        <v>6</v>
      </c>
      <c r="BR640">
        <v>0</v>
      </c>
      <c r="BS640">
        <v>33.049999999999997</v>
      </c>
      <c r="BT640">
        <v>1</v>
      </c>
      <c r="BU640">
        <v>1</v>
      </c>
      <c r="BV640">
        <v>1</v>
      </c>
      <c r="BW640">
        <v>1</v>
      </c>
      <c r="BX640">
        <v>1</v>
      </c>
      <c r="BY640" t="s">
        <v>3</v>
      </c>
      <c r="BZ640">
        <v>82</v>
      </c>
      <c r="CA640">
        <v>62</v>
      </c>
      <c r="CB640" t="s">
        <v>3</v>
      </c>
      <c r="CE640">
        <v>0</v>
      </c>
      <c r="CF640">
        <v>0</v>
      </c>
      <c r="CG640">
        <v>0</v>
      </c>
      <c r="CM640">
        <v>0</v>
      </c>
      <c r="CN640" t="s">
        <v>3</v>
      </c>
      <c r="CO640">
        <v>0</v>
      </c>
      <c r="CP640">
        <f t="shared" si="478"/>
        <v>994.12</v>
      </c>
      <c r="CQ640">
        <f t="shared" si="479"/>
        <v>0</v>
      </c>
      <c r="CR640">
        <f t="shared" si="480"/>
        <v>2180.5686000000001</v>
      </c>
      <c r="CS640">
        <f t="shared" si="481"/>
        <v>1320.0169999999998</v>
      </c>
      <c r="CT640">
        <f t="shared" si="482"/>
        <v>47525.569499999998</v>
      </c>
      <c r="CU640">
        <f t="shared" si="483"/>
        <v>0</v>
      </c>
      <c r="CV640">
        <f t="shared" si="484"/>
        <v>179.3</v>
      </c>
      <c r="CW640">
        <f t="shared" si="485"/>
        <v>3.97</v>
      </c>
      <c r="CX640">
        <f t="shared" si="486"/>
        <v>0</v>
      </c>
      <c r="CY640">
        <f t="shared" si="487"/>
        <v>683.83699999999999</v>
      </c>
      <c r="CZ640">
        <f t="shared" si="488"/>
        <v>488.45499999999998</v>
      </c>
      <c r="DC640" t="s">
        <v>3</v>
      </c>
      <c r="DD640" t="s">
        <v>3</v>
      </c>
      <c r="DE640" t="s">
        <v>3</v>
      </c>
      <c r="DF640" t="s">
        <v>3</v>
      </c>
      <c r="DG640" t="s">
        <v>3</v>
      </c>
      <c r="DH640" t="s">
        <v>3</v>
      </c>
      <c r="DI640" t="s">
        <v>3</v>
      </c>
      <c r="DJ640" t="s">
        <v>3</v>
      </c>
      <c r="DK640" t="s">
        <v>3</v>
      </c>
      <c r="DL640" t="s">
        <v>3</v>
      </c>
      <c r="DM640" t="s">
        <v>3</v>
      </c>
      <c r="DN640">
        <v>0</v>
      </c>
      <c r="DO640">
        <v>0</v>
      </c>
      <c r="DP640">
        <v>1</v>
      </c>
      <c r="DQ640">
        <v>1</v>
      </c>
      <c r="DU640">
        <v>1013</v>
      </c>
      <c r="DV640" t="s">
        <v>44</v>
      </c>
      <c r="DW640" t="s">
        <v>44</v>
      </c>
      <c r="DX640">
        <v>1</v>
      </c>
      <c r="DZ640" t="s">
        <v>3</v>
      </c>
      <c r="EA640" t="s">
        <v>3</v>
      </c>
      <c r="EB640" t="s">
        <v>3</v>
      </c>
      <c r="EC640" t="s">
        <v>3</v>
      </c>
      <c r="EE640">
        <v>29085589</v>
      </c>
      <c r="EF640">
        <v>6</v>
      </c>
      <c r="EG640" t="s">
        <v>22</v>
      </c>
      <c r="EH640">
        <v>0</v>
      </c>
      <c r="EI640" t="s">
        <v>3</v>
      </c>
      <c r="EJ640">
        <v>1</v>
      </c>
      <c r="EK640">
        <v>56001</v>
      </c>
      <c r="EL640" t="s">
        <v>46</v>
      </c>
      <c r="EM640" t="s">
        <v>47</v>
      </c>
      <c r="EO640" t="s">
        <v>3</v>
      </c>
      <c r="EQ640">
        <v>0</v>
      </c>
      <c r="ER640">
        <v>1634.97</v>
      </c>
      <c r="ES640">
        <v>0</v>
      </c>
      <c r="ET640">
        <v>196.98</v>
      </c>
      <c r="EU640">
        <v>39.94</v>
      </c>
      <c r="EV640">
        <v>1437.99</v>
      </c>
      <c r="EW640">
        <v>179.3</v>
      </c>
      <c r="EX640">
        <v>3.97</v>
      </c>
      <c r="EY640">
        <v>0</v>
      </c>
      <c r="FQ640">
        <v>0</v>
      </c>
      <c r="FR640">
        <f t="shared" si="489"/>
        <v>0</v>
      </c>
      <c r="FS640">
        <v>0</v>
      </c>
      <c r="FV640" t="s">
        <v>25</v>
      </c>
      <c r="FW640" t="s">
        <v>26</v>
      </c>
      <c r="FX640">
        <v>82</v>
      </c>
      <c r="FY640">
        <v>62</v>
      </c>
      <c r="GA640" t="s">
        <v>3</v>
      </c>
      <c r="GD640">
        <v>1</v>
      </c>
      <c r="GF640">
        <v>395004222</v>
      </c>
      <c r="GG640">
        <v>2</v>
      </c>
      <c r="GH640">
        <v>1</v>
      </c>
      <c r="GI640">
        <v>2</v>
      </c>
      <c r="GJ640">
        <v>0</v>
      </c>
      <c r="GK640">
        <v>0</v>
      </c>
      <c r="GL640">
        <f t="shared" si="490"/>
        <v>0</v>
      </c>
      <c r="GM640">
        <f t="shared" si="491"/>
        <v>2166.42</v>
      </c>
      <c r="GN640">
        <f t="shared" si="492"/>
        <v>2166.42</v>
      </c>
      <c r="GO640">
        <f t="shared" si="493"/>
        <v>0</v>
      </c>
      <c r="GP640">
        <f t="shared" si="494"/>
        <v>0</v>
      </c>
      <c r="GR640">
        <v>0</v>
      </c>
      <c r="GS640">
        <v>3</v>
      </c>
      <c r="GT640">
        <v>0</v>
      </c>
      <c r="GU640" t="s">
        <v>3</v>
      </c>
      <c r="GV640">
        <f t="shared" si="495"/>
        <v>0</v>
      </c>
      <c r="GW640">
        <v>1</v>
      </c>
      <c r="GX640">
        <f t="shared" si="496"/>
        <v>0</v>
      </c>
      <c r="HA640">
        <v>0</v>
      </c>
      <c r="HB640">
        <v>0</v>
      </c>
      <c r="HC640">
        <f t="shared" si="497"/>
        <v>0</v>
      </c>
      <c r="HE640" t="s">
        <v>3</v>
      </c>
      <c r="HF640" t="s">
        <v>3</v>
      </c>
      <c r="HM640" t="s">
        <v>3</v>
      </c>
      <c r="IK640">
        <v>0</v>
      </c>
    </row>
    <row r="641" spans="1:245">
      <c r="A641">
        <v>18</v>
      </c>
      <c r="B641">
        <v>1</v>
      </c>
      <c r="C641">
        <v>691</v>
      </c>
      <c r="E641" t="s">
        <v>266</v>
      </c>
      <c r="F641" t="s">
        <v>28</v>
      </c>
      <c r="G641" t="s">
        <v>29</v>
      </c>
      <c r="H641" t="s">
        <v>30</v>
      </c>
      <c r="I641">
        <f>I640*J641</f>
        <v>0.21</v>
      </c>
      <c r="J641">
        <v>10.5</v>
      </c>
      <c r="K641">
        <v>10.5</v>
      </c>
      <c r="O641">
        <f t="shared" si="458"/>
        <v>0</v>
      </c>
      <c r="P641">
        <f t="shared" si="459"/>
        <v>0</v>
      </c>
      <c r="Q641">
        <f t="shared" si="460"/>
        <v>0</v>
      </c>
      <c r="R641">
        <f t="shared" si="461"/>
        <v>0</v>
      </c>
      <c r="S641">
        <f t="shared" si="462"/>
        <v>0</v>
      </c>
      <c r="T641">
        <f t="shared" si="463"/>
        <v>0</v>
      </c>
      <c r="U641">
        <f t="shared" si="464"/>
        <v>0</v>
      </c>
      <c r="V641">
        <f t="shared" si="465"/>
        <v>0</v>
      </c>
      <c r="W641">
        <f t="shared" si="466"/>
        <v>0</v>
      </c>
      <c r="X641">
        <f t="shared" si="467"/>
        <v>0</v>
      </c>
      <c r="Y641">
        <f t="shared" si="468"/>
        <v>0</v>
      </c>
      <c r="AA641">
        <v>35863109</v>
      </c>
      <c r="AB641">
        <f t="shared" si="469"/>
        <v>0</v>
      </c>
      <c r="AC641">
        <f t="shared" si="470"/>
        <v>0</v>
      </c>
      <c r="AD641">
        <f t="shared" si="471"/>
        <v>0</v>
      </c>
      <c r="AE641">
        <f t="shared" si="472"/>
        <v>0</v>
      </c>
      <c r="AF641">
        <f t="shared" si="473"/>
        <v>0</v>
      </c>
      <c r="AG641">
        <f t="shared" si="474"/>
        <v>0</v>
      </c>
      <c r="AH641">
        <f t="shared" si="475"/>
        <v>0</v>
      </c>
      <c r="AI641">
        <f t="shared" si="476"/>
        <v>0</v>
      </c>
      <c r="AJ641">
        <f t="shared" si="477"/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1</v>
      </c>
      <c r="AW641">
        <v>1</v>
      </c>
      <c r="AZ641">
        <v>1</v>
      </c>
      <c r="BA641">
        <v>1</v>
      </c>
      <c r="BB641">
        <v>1</v>
      </c>
      <c r="BC641">
        <v>1</v>
      </c>
      <c r="BD641" t="s">
        <v>3</v>
      </c>
      <c r="BE641" t="s">
        <v>3</v>
      </c>
      <c r="BF641" t="s">
        <v>3</v>
      </c>
      <c r="BG641" t="s">
        <v>3</v>
      </c>
      <c r="BH641">
        <v>3</v>
      </c>
      <c r="BI641">
        <v>2</v>
      </c>
      <c r="BJ641" t="s">
        <v>31</v>
      </c>
      <c r="BM641">
        <v>500002</v>
      </c>
      <c r="BN641">
        <v>0</v>
      </c>
      <c r="BO641" t="s">
        <v>3</v>
      </c>
      <c r="BP641">
        <v>0</v>
      </c>
      <c r="BQ641">
        <v>12</v>
      </c>
      <c r="BR641">
        <v>0</v>
      </c>
      <c r="BS641">
        <v>1</v>
      </c>
      <c r="BT641">
        <v>1</v>
      </c>
      <c r="BU641">
        <v>1</v>
      </c>
      <c r="BV641">
        <v>1</v>
      </c>
      <c r="BW641">
        <v>1</v>
      </c>
      <c r="BX641">
        <v>1</v>
      </c>
      <c r="BY641" t="s">
        <v>3</v>
      </c>
      <c r="BZ641">
        <v>0</v>
      </c>
      <c r="CA641">
        <v>0</v>
      </c>
      <c r="CB641" t="s">
        <v>3</v>
      </c>
      <c r="CE641">
        <v>0</v>
      </c>
      <c r="CF641">
        <v>0</v>
      </c>
      <c r="CG641">
        <v>0</v>
      </c>
      <c r="CM641">
        <v>0</v>
      </c>
      <c r="CN641" t="s">
        <v>3</v>
      </c>
      <c r="CO641">
        <v>0</v>
      </c>
      <c r="CP641">
        <f t="shared" si="478"/>
        <v>0</v>
      </c>
      <c r="CQ641">
        <f t="shared" si="479"/>
        <v>0</v>
      </c>
      <c r="CR641">
        <f t="shared" si="480"/>
        <v>0</v>
      </c>
      <c r="CS641">
        <f t="shared" si="481"/>
        <v>0</v>
      </c>
      <c r="CT641">
        <f t="shared" si="482"/>
        <v>0</v>
      </c>
      <c r="CU641">
        <f t="shared" si="483"/>
        <v>0</v>
      </c>
      <c r="CV641">
        <f t="shared" si="484"/>
        <v>0</v>
      </c>
      <c r="CW641">
        <f t="shared" si="485"/>
        <v>0</v>
      </c>
      <c r="CX641">
        <f t="shared" si="486"/>
        <v>0</v>
      </c>
      <c r="CY641">
        <f t="shared" si="487"/>
        <v>0</v>
      </c>
      <c r="CZ641">
        <f t="shared" si="488"/>
        <v>0</v>
      </c>
      <c r="DC641" t="s">
        <v>3</v>
      </c>
      <c r="DD641" t="s">
        <v>3</v>
      </c>
      <c r="DE641" t="s">
        <v>3</v>
      </c>
      <c r="DF641" t="s">
        <v>3</v>
      </c>
      <c r="DG641" t="s">
        <v>3</v>
      </c>
      <c r="DH641" t="s">
        <v>3</v>
      </c>
      <c r="DI641" t="s">
        <v>3</v>
      </c>
      <c r="DJ641" t="s">
        <v>3</v>
      </c>
      <c r="DK641" t="s">
        <v>3</v>
      </c>
      <c r="DL641" t="s">
        <v>3</v>
      </c>
      <c r="DM641" t="s">
        <v>3</v>
      </c>
      <c r="DN641">
        <v>0</v>
      </c>
      <c r="DO641">
        <v>0</v>
      </c>
      <c r="DP641">
        <v>1</v>
      </c>
      <c r="DQ641">
        <v>1</v>
      </c>
      <c r="DU641">
        <v>1009</v>
      </c>
      <c r="DV641" t="s">
        <v>30</v>
      </c>
      <c r="DW641" t="s">
        <v>30</v>
      </c>
      <c r="DX641">
        <v>1000</v>
      </c>
      <c r="DZ641" t="s">
        <v>3</v>
      </c>
      <c r="EA641" t="s">
        <v>3</v>
      </c>
      <c r="EB641" t="s">
        <v>3</v>
      </c>
      <c r="EC641" t="s">
        <v>3</v>
      </c>
      <c r="EE641">
        <v>29085444</v>
      </c>
      <c r="EF641">
        <v>12</v>
      </c>
      <c r="EG641" t="s">
        <v>32</v>
      </c>
      <c r="EH641">
        <v>0</v>
      </c>
      <c r="EI641" t="s">
        <v>3</v>
      </c>
      <c r="EJ641">
        <v>2</v>
      </c>
      <c r="EK641">
        <v>500002</v>
      </c>
      <c r="EL641" t="s">
        <v>33</v>
      </c>
      <c r="EM641" t="s">
        <v>34</v>
      </c>
      <c r="EO641" t="s">
        <v>3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0</v>
      </c>
      <c r="FQ641">
        <v>0</v>
      </c>
      <c r="FR641">
        <f t="shared" si="489"/>
        <v>0</v>
      </c>
      <c r="FS641">
        <v>0</v>
      </c>
      <c r="FX641">
        <v>0</v>
      </c>
      <c r="FY641">
        <v>0</v>
      </c>
      <c r="GA641" t="s">
        <v>3</v>
      </c>
      <c r="GD641">
        <v>1</v>
      </c>
      <c r="GF641">
        <v>-304821490</v>
      </c>
      <c r="GG641">
        <v>2</v>
      </c>
      <c r="GH641">
        <v>1</v>
      </c>
      <c r="GI641">
        <v>-2</v>
      </c>
      <c r="GJ641">
        <v>0</v>
      </c>
      <c r="GK641">
        <v>0</v>
      </c>
      <c r="GL641">
        <f t="shared" si="490"/>
        <v>0</v>
      </c>
      <c r="GM641">
        <f t="shared" si="491"/>
        <v>0</v>
      </c>
      <c r="GN641">
        <f t="shared" si="492"/>
        <v>0</v>
      </c>
      <c r="GO641">
        <f t="shared" si="493"/>
        <v>0</v>
      </c>
      <c r="GP641">
        <f t="shared" si="494"/>
        <v>0</v>
      </c>
      <c r="GR641">
        <v>0</v>
      </c>
      <c r="GS641">
        <v>3</v>
      </c>
      <c r="GT641">
        <v>0</v>
      </c>
      <c r="GU641" t="s">
        <v>3</v>
      </c>
      <c r="GV641">
        <f t="shared" si="495"/>
        <v>0</v>
      </c>
      <c r="GW641">
        <v>1</v>
      </c>
      <c r="GX641">
        <f t="shared" si="496"/>
        <v>0</v>
      </c>
      <c r="HA641">
        <v>0</v>
      </c>
      <c r="HB641">
        <v>0</v>
      </c>
      <c r="HC641">
        <f t="shared" si="497"/>
        <v>0</v>
      </c>
      <c r="HE641" t="s">
        <v>3</v>
      </c>
      <c r="HF641" t="s">
        <v>3</v>
      </c>
      <c r="HM641" t="s">
        <v>3</v>
      </c>
      <c r="IK641">
        <v>0</v>
      </c>
    </row>
    <row r="643" spans="1:245">
      <c r="A643" s="2">
        <v>51</v>
      </c>
      <c r="B643" s="2">
        <f>B627</f>
        <v>1</v>
      </c>
      <c r="C643" s="2">
        <f>A627</f>
        <v>5</v>
      </c>
      <c r="D643" s="2">
        <f>ROW(A627)</f>
        <v>627</v>
      </c>
      <c r="E643" s="2"/>
      <c r="F643" s="2" t="str">
        <f>IF(F627&lt;&gt;"",F627,"")</f>
        <v>Новый подраздел</v>
      </c>
      <c r="G643" s="2" t="str">
        <f>IF(G627&lt;&gt;"",G627,"")</f>
        <v>демонтаж</v>
      </c>
      <c r="H643" s="2">
        <v>0</v>
      </c>
      <c r="I643" s="2"/>
      <c r="J643" s="2"/>
      <c r="K643" s="2"/>
      <c r="L643" s="2"/>
      <c r="M643" s="2"/>
      <c r="N643" s="2"/>
      <c r="O643" s="2">
        <f t="shared" ref="O643:T643" si="498">ROUND(AB643,2)</f>
        <v>2231.2600000000002</v>
      </c>
      <c r="P643" s="2">
        <f t="shared" si="498"/>
        <v>0</v>
      </c>
      <c r="Q643" s="2">
        <f t="shared" si="498"/>
        <v>51.91</v>
      </c>
      <c r="R643" s="2">
        <f t="shared" si="498"/>
        <v>34.369999999999997</v>
      </c>
      <c r="S643" s="2">
        <f t="shared" si="498"/>
        <v>2179.35</v>
      </c>
      <c r="T643" s="2">
        <f t="shared" si="498"/>
        <v>0</v>
      </c>
      <c r="U643" s="2">
        <f>AH643</f>
        <v>8.3426800000000014</v>
      </c>
      <c r="V643" s="2">
        <f>AI643</f>
        <v>9.7190000000000012E-2</v>
      </c>
      <c r="W643" s="2">
        <f>ROUND(AJ643,2)</f>
        <v>0</v>
      </c>
      <c r="X643" s="2">
        <f>ROUND(AK643,2)</f>
        <v>1546.04</v>
      </c>
      <c r="Y643" s="2">
        <f>ROUND(AL643,2)</f>
        <v>1145.75</v>
      </c>
      <c r="Z643" s="2"/>
      <c r="AA643" s="2"/>
      <c r="AB643" s="2">
        <f>ROUND(SUMIF(AA631:AA641,"=35863109",O631:O641),2)</f>
        <v>2231.2600000000002</v>
      </c>
      <c r="AC643" s="2">
        <f>ROUND(SUMIF(AA631:AA641,"=35863109",P631:P641),2)</f>
        <v>0</v>
      </c>
      <c r="AD643" s="2">
        <f>ROUND(SUMIF(AA631:AA641,"=35863109",Q631:Q641),2)</f>
        <v>51.91</v>
      </c>
      <c r="AE643" s="2">
        <f>ROUND(SUMIF(AA631:AA641,"=35863109",R631:R641),2)</f>
        <v>34.369999999999997</v>
      </c>
      <c r="AF643" s="2">
        <f>ROUND(SUMIF(AA631:AA641,"=35863109",S631:S641),2)</f>
        <v>2179.35</v>
      </c>
      <c r="AG643" s="2">
        <f>ROUND(SUMIF(AA631:AA641,"=35863109",T631:T641),2)</f>
        <v>0</v>
      </c>
      <c r="AH643" s="2">
        <f>SUMIF(AA631:AA641,"=35863109",U631:U641)</f>
        <v>8.3426800000000014</v>
      </c>
      <c r="AI643" s="2">
        <f>SUMIF(AA631:AA641,"=35863109",V631:V641)</f>
        <v>9.7190000000000012E-2</v>
      </c>
      <c r="AJ643" s="2">
        <f>ROUND(SUMIF(AA631:AA641,"=35863109",W631:W641),2)</f>
        <v>0</v>
      </c>
      <c r="AK643" s="2">
        <f>ROUND(SUMIF(AA631:AA641,"=35863109",X631:X641),2)</f>
        <v>1546.04</v>
      </c>
      <c r="AL643" s="2">
        <f>ROUND(SUMIF(AA631:AA641,"=35863109",Y631:Y641),2)</f>
        <v>1145.75</v>
      </c>
      <c r="AM643" s="2"/>
      <c r="AN643" s="2"/>
      <c r="AO643" s="2">
        <f t="shared" ref="AO643:BD643" si="499">ROUND(BX643,2)</f>
        <v>0</v>
      </c>
      <c r="AP643" s="2">
        <f t="shared" si="499"/>
        <v>0</v>
      </c>
      <c r="AQ643" s="2">
        <f t="shared" si="499"/>
        <v>0</v>
      </c>
      <c r="AR643" s="2">
        <f t="shared" si="499"/>
        <v>4923.05</v>
      </c>
      <c r="AS643" s="2">
        <f t="shared" si="499"/>
        <v>4923.05</v>
      </c>
      <c r="AT643" s="2">
        <f t="shared" si="499"/>
        <v>0</v>
      </c>
      <c r="AU643" s="2">
        <f t="shared" si="499"/>
        <v>0</v>
      </c>
      <c r="AV643" s="2">
        <f t="shared" si="499"/>
        <v>0</v>
      </c>
      <c r="AW643" s="2">
        <f t="shared" si="499"/>
        <v>0</v>
      </c>
      <c r="AX643" s="2">
        <f t="shared" si="499"/>
        <v>0</v>
      </c>
      <c r="AY643" s="2">
        <f t="shared" si="499"/>
        <v>0</v>
      </c>
      <c r="AZ643" s="2">
        <f t="shared" si="499"/>
        <v>0</v>
      </c>
      <c r="BA643" s="2">
        <f t="shared" si="499"/>
        <v>0</v>
      </c>
      <c r="BB643" s="2">
        <f t="shared" si="499"/>
        <v>0</v>
      </c>
      <c r="BC643" s="2">
        <f t="shared" si="499"/>
        <v>0</v>
      </c>
      <c r="BD643" s="2">
        <f t="shared" si="499"/>
        <v>0</v>
      </c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>
        <f>ROUND(SUMIF(AA631:AA641,"=35863109",FQ631:FQ641),2)</f>
        <v>0</v>
      </c>
      <c r="BY643" s="2">
        <f>ROUND(SUMIF(AA631:AA641,"=35863109",FR631:FR641),2)</f>
        <v>0</v>
      </c>
      <c r="BZ643" s="2">
        <f>ROUND(SUMIF(AA631:AA641,"=35863109",GL631:GL641),2)</f>
        <v>0</v>
      </c>
      <c r="CA643" s="2">
        <f>ROUND(SUMIF(AA631:AA641,"=35863109",GM631:GM641),2)</f>
        <v>4923.05</v>
      </c>
      <c r="CB643" s="2">
        <f>ROUND(SUMIF(AA631:AA641,"=35863109",GN631:GN641),2)</f>
        <v>4923.05</v>
      </c>
      <c r="CC643" s="2">
        <f>ROUND(SUMIF(AA631:AA641,"=35863109",GO631:GO641),2)</f>
        <v>0</v>
      </c>
      <c r="CD643" s="2">
        <f>ROUND(SUMIF(AA631:AA641,"=35863109",GP631:GP641),2)</f>
        <v>0</v>
      </c>
      <c r="CE643" s="2">
        <f>AC643-BX643</f>
        <v>0</v>
      </c>
      <c r="CF643" s="2">
        <f>AC643-BY643</f>
        <v>0</v>
      </c>
      <c r="CG643" s="2">
        <f>BX643-BZ643</f>
        <v>0</v>
      </c>
      <c r="CH643" s="2">
        <f>AC643-BX643-BY643+BZ643</f>
        <v>0</v>
      </c>
      <c r="CI643" s="2">
        <f>BY643-BZ643</f>
        <v>0</v>
      </c>
      <c r="CJ643" s="2">
        <f>ROUND(SUMIF(AA631:AA641,"=35863109",GX631:GX641),2)</f>
        <v>0</v>
      </c>
      <c r="CK643" s="2">
        <f>ROUND(SUMIF(AA631:AA641,"=35863109",GY631:GY641),2)</f>
        <v>0</v>
      </c>
      <c r="CL643" s="2">
        <f>ROUND(SUMIF(AA631:AA641,"=35863109",GZ631:GZ641),2)</f>
        <v>0</v>
      </c>
      <c r="CM643" s="2">
        <f>ROUND(SUMIF(AA631:AA641,"=35863109",HD631:HD641),2)</f>
        <v>0</v>
      </c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>
        <v>0</v>
      </c>
    </row>
    <row r="645" spans="1:245">
      <c r="A645" s="4">
        <v>50</v>
      </c>
      <c r="B645" s="4">
        <v>0</v>
      </c>
      <c r="C645" s="4">
        <v>0</v>
      </c>
      <c r="D645" s="4">
        <v>1</v>
      </c>
      <c r="E645" s="4">
        <v>201</v>
      </c>
      <c r="F645" s="4">
        <f>ROUND(Source!O643,O645)</f>
        <v>2231.2600000000002</v>
      </c>
      <c r="G645" s="4" t="s">
        <v>71</v>
      </c>
      <c r="H645" s="4" t="s">
        <v>72</v>
      </c>
      <c r="I645" s="4"/>
      <c r="J645" s="4"/>
      <c r="K645" s="4">
        <v>201</v>
      </c>
      <c r="L645" s="4">
        <v>1</v>
      </c>
      <c r="M645" s="4">
        <v>3</v>
      </c>
      <c r="N645" s="4" t="s">
        <v>3</v>
      </c>
      <c r="O645" s="4">
        <v>2</v>
      </c>
      <c r="P645" s="4"/>
      <c r="Q645" s="4"/>
      <c r="R645" s="4"/>
      <c r="S645" s="4"/>
      <c r="T645" s="4"/>
      <c r="U645" s="4"/>
      <c r="V645" s="4"/>
      <c r="W645" s="4"/>
    </row>
    <row r="646" spans="1:245">
      <c r="A646" s="4">
        <v>50</v>
      </c>
      <c r="B646" s="4">
        <v>0</v>
      </c>
      <c r="C646" s="4">
        <v>0</v>
      </c>
      <c r="D646" s="4">
        <v>1</v>
      </c>
      <c r="E646" s="4">
        <v>202</v>
      </c>
      <c r="F646" s="4">
        <f>ROUND(Source!P643,O646)</f>
        <v>0</v>
      </c>
      <c r="G646" s="4" t="s">
        <v>73</v>
      </c>
      <c r="H646" s="4" t="s">
        <v>74</v>
      </c>
      <c r="I646" s="4"/>
      <c r="J646" s="4"/>
      <c r="K646" s="4">
        <v>202</v>
      </c>
      <c r="L646" s="4">
        <v>2</v>
      </c>
      <c r="M646" s="4">
        <v>3</v>
      </c>
      <c r="N646" s="4" t="s">
        <v>3</v>
      </c>
      <c r="O646" s="4">
        <v>2</v>
      </c>
      <c r="P646" s="4"/>
      <c r="Q646" s="4"/>
      <c r="R646" s="4"/>
      <c r="S646" s="4"/>
      <c r="T646" s="4"/>
      <c r="U646" s="4"/>
      <c r="V646" s="4"/>
      <c r="W646" s="4"/>
    </row>
    <row r="647" spans="1:245">
      <c r="A647" s="4">
        <v>50</v>
      </c>
      <c r="B647" s="4">
        <v>0</v>
      </c>
      <c r="C647" s="4">
        <v>0</v>
      </c>
      <c r="D647" s="4">
        <v>1</v>
      </c>
      <c r="E647" s="4">
        <v>222</v>
      </c>
      <c r="F647" s="4">
        <f>ROUND(Source!AO643,O647)</f>
        <v>0</v>
      </c>
      <c r="G647" s="4" t="s">
        <v>75</v>
      </c>
      <c r="H647" s="4" t="s">
        <v>76</v>
      </c>
      <c r="I647" s="4"/>
      <c r="J647" s="4"/>
      <c r="K647" s="4">
        <v>222</v>
      </c>
      <c r="L647" s="4">
        <v>3</v>
      </c>
      <c r="M647" s="4">
        <v>3</v>
      </c>
      <c r="N647" s="4" t="s">
        <v>3</v>
      </c>
      <c r="O647" s="4">
        <v>2</v>
      </c>
      <c r="P647" s="4"/>
      <c r="Q647" s="4"/>
      <c r="R647" s="4"/>
      <c r="S647" s="4"/>
      <c r="T647" s="4"/>
      <c r="U647" s="4"/>
      <c r="V647" s="4"/>
      <c r="W647" s="4"/>
    </row>
    <row r="648" spans="1:245">
      <c r="A648" s="4">
        <v>50</v>
      </c>
      <c r="B648" s="4">
        <v>0</v>
      </c>
      <c r="C648" s="4">
        <v>0</v>
      </c>
      <c r="D648" s="4">
        <v>1</v>
      </c>
      <c r="E648" s="4">
        <v>225</v>
      </c>
      <c r="F648" s="4">
        <f>ROUND(Source!AV643,O648)</f>
        <v>0</v>
      </c>
      <c r="G648" s="4" t="s">
        <v>77</v>
      </c>
      <c r="H648" s="4" t="s">
        <v>78</v>
      </c>
      <c r="I648" s="4"/>
      <c r="J648" s="4"/>
      <c r="K648" s="4">
        <v>225</v>
      </c>
      <c r="L648" s="4">
        <v>4</v>
      </c>
      <c r="M648" s="4">
        <v>3</v>
      </c>
      <c r="N648" s="4" t="s">
        <v>3</v>
      </c>
      <c r="O648" s="4">
        <v>2</v>
      </c>
      <c r="P648" s="4"/>
      <c r="Q648" s="4"/>
      <c r="R648" s="4"/>
      <c r="S648" s="4"/>
      <c r="T648" s="4"/>
      <c r="U648" s="4"/>
      <c r="V648" s="4"/>
      <c r="W648" s="4"/>
    </row>
    <row r="649" spans="1:245">
      <c r="A649" s="4">
        <v>50</v>
      </c>
      <c r="B649" s="4">
        <v>0</v>
      </c>
      <c r="C649" s="4">
        <v>0</v>
      </c>
      <c r="D649" s="4">
        <v>1</v>
      </c>
      <c r="E649" s="4">
        <v>226</v>
      </c>
      <c r="F649" s="4">
        <f>ROUND(Source!AW643,O649)</f>
        <v>0</v>
      </c>
      <c r="G649" s="4" t="s">
        <v>79</v>
      </c>
      <c r="H649" s="4" t="s">
        <v>80</v>
      </c>
      <c r="I649" s="4"/>
      <c r="J649" s="4"/>
      <c r="K649" s="4">
        <v>226</v>
      </c>
      <c r="L649" s="4">
        <v>5</v>
      </c>
      <c r="M649" s="4">
        <v>3</v>
      </c>
      <c r="N649" s="4" t="s">
        <v>3</v>
      </c>
      <c r="O649" s="4">
        <v>2</v>
      </c>
      <c r="P649" s="4"/>
      <c r="Q649" s="4"/>
      <c r="R649" s="4"/>
      <c r="S649" s="4"/>
      <c r="T649" s="4"/>
      <c r="U649" s="4"/>
      <c r="V649" s="4"/>
      <c r="W649" s="4"/>
    </row>
    <row r="650" spans="1:245">
      <c r="A650" s="4">
        <v>50</v>
      </c>
      <c r="B650" s="4">
        <v>0</v>
      </c>
      <c r="C650" s="4">
        <v>0</v>
      </c>
      <c r="D650" s="4">
        <v>1</v>
      </c>
      <c r="E650" s="4">
        <v>227</v>
      </c>
      <c r="F650" s="4">
        <f>ROUND(Source!AX643,O650)</f>
        <v>0</v>
      </c>
      <c r="G650" s="4" t="s">
        <v>81</v>
      </c>
      <c r="H650" s="4" t="s">
        <v>82</v>
      </c>
      <c r="I650" s="4"/>
      <c r="J650" s="4"/>
      <c r="K650" s="4">
        <v>227</v>
      </c>
      <c r="L650" s="4">
        <v>6</v>
      </c>
      <c r="M650" s="4">
        <v>3</v>
      </c>
      <c r="N650" s="4" t="s">
        <v>3</v>
      </c>
      <c r="O650" s="4">
        <v>2</v>
      </c>
      <c r="P650" s="4"/>
      <c r="Q650" s="4"/>
      <c r="R650" s="4"/>
      <c r="S650" s="4"/>
      <c r="T650" s="4"/>
      <c r="U650" s="4"/>
      <c r="V650" s="4"/>
      <c r="W650" s="4"/>
    </row>
    <row r="651" spans="1:245">
      <c r="A651" s="4">
        <v>50</v>
      </c>
      <c r="B651" s="4">
        <v>0</v>
      </c>
      <c r="C651" s="4">
        <v>0</v>
      </c>
      <c r="D651" s="4">
        <v>1</v>
      </c>
      <c r="E651" s="4">
        <v>228</v>
      </c>
      <c r="F651" s="4">
        <f>ROUND(Source!AY643,O651)</f>
        <v>0</v>
      </c>
      <c r="G651" s="4" t="s">
        <v>83</v>
      </c>
      <c r="H651" s="4" t="s">
        <v>84</v>
      </c>
      <c r="I651" s="4"/>
      <c r="J651" s="4"/>
      <c r="K651" s="4">
        <v>228</v>
      </c>
      <c r="L651" s="4">
        <v>7</v>
      </c>
      <c r="M651" s="4">
        <v>3</v>
      </c>
      <c r="N651" s="4" t="s">
        <v>3</v>
      </c>
      <c r="O651" s="4">
        <v>2</v>
      </c>
      <c r="P651" s="4"/>
      <c r="Q651" s="4"/>
      <c r="R651" s="4"/>
      <c r="S651" s="4"/>
      <c r="T651" s="4"/>
      <c r="U651" s="4"/>
      <c r="V651" s="4"/>
      <c r="W651" s="4"/>
    </row>
    <row r="652" spans="1:245">
      <c r="A652" s="4">
        <v>50</v>
      </c>
      <c r="B652" s="4">
        <v>0</v>
      </c>
      <c r="C652" s="4">
        <v>0</v>
      </c>
      <c r="D652" s="4">
        <v>1</v>
      </c>
      <c r="E652" s="4">
        <v>216</v>
      </c>
      <c r="F652" s="4">
        <f>ROUND(Source!AP643,O652)</f>
        <v>0</v>
      </c>
      <c r="G652" s="4" t="s">
        <v>85</v>
      </c>
      <c r="H652" s="4" t="s">
        <v>86</v>
      </c>
      <c r="I652" s="4"/>
      <c r="J652" s="4"/>
      <c r="K652" s="4">
        <v>216</v>
      </c>
      <c r="L652" s="4">
        <v>8</v>
      </c>
      <c r="M652" s="4">
        <v>3</v>
      </c>
      <c r="N652" s="4" t="s">
        <v>3</v>
      </c>
      <c r="O652" s="4">
        <v>2</v>
      </c>
      <c r="P652" s="4"/>
      <c r="Q652" s="4"/>
      <c r="R652" s="4"/>
      <c r="S652" s="4"/>
      <c r="T652" s="4"/>
      <c r="U652" s="4"/>
      <c r="V652" s="4"/>
      <c r="W652" s="4"/>
    </row>
    <row r="653" spans="1:245">
      <c r="A653" s="4">
        <v>50</v>
      </c>
      <c r="B653" s="4">
        <v>0</v>
      </c>
      <c r="C653" s="4">
        <v>0</v>
      </c>
      <c r="D653" s="4">
        <v>1</v>
      </c>
      <c r="E653" s="4">
        <v>223</v>
      </c>
      <c r="F653" s="4">
        <f>ROUND(Source!AQ643,O653)</f>
        <v>0</v>
      </c>
      <c r="G653" s="4" t="s">
        <v>87</v>
      </c>
      <c r="H653" s="4" t="s">
        <v>88</v>
      </c>
      <c r="I653" s="4"/>
      <c r="J653" s="4"/>
      <c r="K653" s="4">
        <v>223</v>
      </c>
      <c r="L653" s="4">
        <v>9</v>
      </c>
      <c r="M653" s="4">
        <v>3</v>
      </c>
      <c r="N653" s="4" t="s">
        <v>3</v>
      </c>
      <c r="O653" s="4">
        <v>2</v>
      </c>
      <c r="P653" s="4"/>
      <c r="Q653" s="4"/>
      <c r="R653" s="4"/>
      <c r="S653" s="4"/>
      <c r="T653" s="4"/>
      <c r="U653" s="4"/>
      <c r="V653" s="4"/>
      <c r="W653" s="4"/>
    </row>
    <row r="654" spans="1:245">
      <c r="A654" s="4">
        <v>50</v>
      </c>
      <c r="B654" s="4">
        <v>0</v>
      </c>
      <c r="C654" s="4">
        <v>0</v>
      </c>
      <c r="D654" s="4">
        <v>1</v>
      </c>
      <c r="E654" s="4">
        <v>229</v>
      </c>
      <c r="F654" s="4">
        <f>ROUND(Source!AZ643,O654)</f>
        <v>0</v>
      </c>
      <c r="G654" s="4" t="s">
        <v>89</v>
      </c>
      <c r="H654" s="4" t="s">
        <v>90</v>
      </c>
      <c r="I654" s="4"/>
      <c r="J654" s="4"/>
      <c r="K654" s="4">
        <v>229</v>
      </c>
      <c r="L654" s="4">
        <v>10</v>
      </c>
      <c r="M654" s="4">
        <v>3</v>
      </c>
      <c r="N654" s="4" t="s">
        <v>3</v>
      </c>
      <c r="O654" s="4">
        <v>2</v>
      </c>
      <c r="P654" s="4"/>
      <c r="Q654" s="4"/>
      <c r="R654" s="4"/>
      <c r="S654" s="4"/>
      <c r="T654" s="4"/>
      <c r="U654" s="4"/>
      <c r="V654" s="4"/>
      <c r="W654" s="4"/>
    </row>
    <row r="655" spans="1:245">
      <c r="A655" s="4">
        <v>50</v>
      </c>
      <c r="B655" s="4">
        <v>0</v>
      </c>
      <c r="C655" s="4">
        <v>0</v>
      </c>
      <c r="D655" s="4">
        <v>1</v>
      </c>
      <c r="E655" s="4">
        <v>203</v>
      </c>
      <c r="F655" s="4">
        <f>ROUND(Source!Q643,O655)</f>
        <v>51.91</v>
      </c>
      <c r="G655" s="4" t="s">
        <v>91</v>
      </c>
      <c r="H655" s="4" t="s">
        <v>92</v>
      </c>
      <c r="I655" s="4"/>
      <c r="J655" s="4"/>
      <c r="K655" s="4">
        <v>203</v>
      </c>
      <c r="L655" s="4">
        <v>11</v>
      </c>
      <c r="M655" s="4">
        <v>3</v>
      </c>
      <c r="N655" s="4" t="s">
        <v>3</v>
      </c>
      <c r="O655" s="4">
        <v>2</v>
      </c>
      <c r="P655" s="4"/>
      <c r="Q655" s="4"/>
      <c r="R655" s="4"/>
      <c r="S655" s="4"/>
      <c r="T655" s="4"/>
      <c r="U655" s="4"/>
      <c r="V655" s="4"/>
      <c r="W655" s="4"/>
    </row>
    <row r="656" spans="1:245">
      <c r="A656" s="4">
        <v>50</v>
      </c>
      <c r="B656" s="4">
        <v>0</v>
      </c>
      <c r="C656" s="4">
        <v>0</v>
      </c>
      <c r="D656" s="4">
        <v>1</v>
      </c>
      <c r="E656" s="4">
        <v>231</v>
      </c>
      <c r="F656" s="4">
        <f>ROUND(Source!BB643,O656)</f>
        <v>0</v>
      </c>
      <c r="G656" s="4" t="s">
        <v>93</v>
      </c>
      <c r="H656" s="4" t="s">
        <v>94</v>
      </c>
      <c r="I656" s="4"/>
      <c r="J656" s="4"/>
      <c r="K656" s="4">
        <v>231</v>
      </c>
      <c r="L656" s="4">
        <v>12</v>
      </c>
      <c r="M656" s="4">
        <v>3</v>
      </c>
      <c r="N656" s="4" t="s">
        <v>3</v>
      </c>
      <c r="O656" s="4">
        <v>2</v>
      </c>
      <c r="P656" s="4"/>
      <c r="Q656" s="4"/>
      <c r="R656" s="4"/>
      <c r="S656" s="4"/>
      <c r="T656" s="4"/>
      <c r="U656" s="4"/>
      <c r="V656" s="4"/>
      <c r="W656" s="4"/>
    </row>
    <row r="657" spans="1:23">
      <c r="A657" s="4">
        <v>50</v>
      </c>
      <c r="B657" s="4">
        <v>0</v>
      </c>
      <c r="C657" s="4">
        <v>0</v>
      </c>
      <c r="D657" s="4">
        <v>1</v>
      </c>
      <c r="E657" s="4">
        <v>204</v>
      </c>
      <c r="F657" s="4">
        <f>ROUND(Source!R643,O657)</f>
        <v>34.369999999999997</v>
      </c>
      <c r="G657" s="4" t="s">
        <v>95</v>
      </c>
      <c r="H657" s="4" t="s">
        <v>96</v>
      </c>
      <c r="I657" s="4"/>
      <c r="J657" s="4"/>
      <c r="K657" s="4">
        <v>204</v>
      </c>
      <c r="L657" s="4">
        <v>13</v>
      </c>
      <c r="M657" s="4">
        <v>3</v>
      </c>
      <c r="N657" s="4" t="s">
        <v>3</v>
      </c>
      <c r="O657" s="4">
        <v>2</v>
      </c>
      <c r="P657" s="4"/>
      <c r="Q657" s="4"/>
      <c r="R657" s="4"/>
      <c r="S657" s="4"/>
      <c r="T657" s="4"/>
      <c r="U657" s="4"/>
      <c r="V657" s="4"/>
      <c r="W657" s="4"/>
    </row>
    <row r="658" spans="1:23">
      <c r="A658" s="4">
        <v>50</v>
      </c>
      <c r="B658" s="4">
        <v>0</v>
      </c>
      <c r="C658" s="4">
        <v>0</v>
      </c>
      <c r="D658" s="4">
        <v>1</v>
      </c>
      <c r="E658" s="4">
        <v>205</v>
      </c>
      <c r="F658" s="4">
        <f>ROUND(Source!S643,O658)</f>
        <v>2179.35</v>
      </c>
      <c r="G658" s="4" t="s">
        <v>97</v>
      </c>
      <c r="H658" s="4" t="s">
        <v>98</v>
      </c>
      <c r="I658" s="4"/>
      <c r="J658" s="4"/>
      <c r="K658" s="4">
        <v>205</v>
      </c>
      <c r="L658" s="4">
        <v>14</v>
      </c>
      <c r="M658" s="4">
        <v>3</v>
      </c>
      <c r="N658" s="4" t="s">
        <v>3</v>
      </c>
      <c r="O658" s="4">
        <v>2</v>
      </c>
      <c r="P658" s="4"/>
      <c r="Q658" s="4"/>
      <c r="R658" s="4"/>
      <c r="S658" s="4"/>
      <c r="T658" s="4"/>
      <c r="U658" s="4"/>
      <c r="V658" s="4"/>
      <c r="W658" s="4"/>
    </row>
    <row r="659" spans="1:23">
      <c r="A659" s="4">
        <v>50</v>
      </c>
      <c r="B659" s="4">
        <v>0</v>
      </c>
      <c r="C659" s="4">
        <v>0</v>
      </c>
      <c r="D659" s="4">
        <v>1</v>
      </c>
      <c r="E659" s="4">
        <v>232</v>
      </c>
      <c r="F659" s="4">
        <f>ROUND(Source!BC643,O659)</f>
        <v>0</v>
      </c>
      <c r="G659" s="4" t="s">
        <v>99</v>
      </c>
      <c r="H659" s="4" t="s">
        <v>100</v>
      </c>
      <c r="I659" s="4"/>
      <c r="J659" s="4"/>
      <c r="K659" s="4">
        <v>232</v>
      </c>
      <c r="L659" s="4">
        <v>15</v>
      </c>
      <c r="M659" s="4">
        <v>3</v>
      </c>
      <c r="N659" s="4" t="s">
        <v>3</v>
      </c>
      <c r="O659" s="4">
        <v>2</v>
      </c>
      <c r="P659" s="4"/>
      <c r="Q659" s="4"/>
      <c r="R659" s="4"/>
      <c r="S659" s="4"/>
      <c r="T659" s="4"/>
      <c r="U659" s="4"/>
      <c r="V659" s="4"/>
      <c r="W659" s="4"/>
    </row>
    <row r="660" spans="1:23">
      <c r="A660" s="4">
        <v>50</v>
      </c>
      <c r="B660" s="4">
        <v>0</v>
      </c>
      <c r="C660" s="4">
        <v>0</v>
      </c>
      <c r="D660" s="4">
        <v>1</v>
      </c>
      <c r="E660" s="4">
        <v>214</v>
      </c>
      <c r="F660" s="4">
        <f>ROUND(Source!AS643,O660)</f>
        <v>4923.05</v>
      </c>
      <c r="G660" s="4" t="s">
        <v>101</v>
      </c>
      <c r="H660" s="4" t="s">
        <v>102</v>
      </c>
      <c r="I660" s="4"/>
      <c r="J660" s="4"/>
      <c r="K660" s="4">
        <v>214</v>
      </c>
      <c r="L660" s="4">
        <v>16</v>
      </c>
      <c r="M660" s="4">
        <v>3</v>
      </c>
      <c r="N660" s="4" t="s">
        <v>3</v>
      </c>
      <c r="O660" s="4">
        <v>2</v>
      </c>
      <c r="P660" s="4"/>
      <c r="Q660" s="4"/>
      <c r="R660" s="4"/>
      <c r="S660" s="4"/>
      <c r="T660" s="4"/>
      <c r="U660" s="4"/>
      <c r="V660" s="4"/>
      <c r="W660" s="4"/>
    </row>
    <row r="661" spans="1:23">
      <c r="A661" s="4">
        <v>50</v>
      </c>
      <c r="B661" s="4">
        <v>0</v>
      </c>
      <c r="C661" s="4">
        <v>0</v>
      </c>
      <c r="D661" s="4">
        <v>1</v>
      </c>
      <c r="E661" s="4">
        <v>215</v>
      </c>
      <c r="F661" s="4">
        <f>ROUND(Source!AT643,O661)</f>
        <v>0</v>
      </c>
      <c r="G661" s="4" t="s">
        <v>103</v>
      </c>
      <c r="H661" s="4" t="s">
        <v>104</v>
      </c>
      <c r="I661" s="4"/>
      <c r="J661" s="4"/>
      <c r="K661" s="4">
        <v>215</v>
      </c>
      <c r="L661" s="4">
        <v>17</v>
      </c>
      <c r="M661" s="4">
        <v>3</v>
      </c>
      <c r="N661" s="4" t="s">
        <v>3</v>
      </c>
      <c r="O661" s="4">
        <v>2</v>
      </c>
      <c r="P661" s="4"/>
      <c r="Q661" s="4"/>
      <c r="R661" s="4"/>
      <c r="S661" s="4"/>
      <c r="T661" s="4"/>
      <c r="U661" s="4"/>
      <c r="V661" s="4"/>
      <c r="W661" s="4"/>
    </row>
    <row r="662" spans="1:23">
      <c r="A662" s="4">
        <v>50</v>
      </c>
      <c r="B662" s="4">
        <v>0</v>
      </c>
      <c r="C662" s="4">
        <v>0</v>
      </c>
      <c r="D662" s="4">
        <v>1</v>
      </c>
      <c r="E662" s="4">
        <v>217</v>
      </c>
      <c r="F662" s="4">
        <f>ROUND(Source!AU643,O662)</f>
        <v>0</v>
      </c>
      <c r="G662" s="4" t="s">
        <v>105</v>
      </c>
      <c r="H662" s="4" t="s">
        <v>106</v>
      </c>
      <c r="I662" s="4"/>
      <c r="J662" s="4"/>
      <c r="K662" s="4">
        <v>217</v>
      </c>
      <c r="L662" s="4">
        <v>18</v>
      </c>
      <c r="M662" s="4">
        <v>3</v>
      </c>
      <c r="N662" s="4" t="s">
        <v>3</v>
      </c>
      <c r="O662" s="4">
        <v>2</v>
      </c>
      <c r="P662" s="4"/>
      <c r="Q662" s="4"/>
      <c r="R662" s="4"/>
      <c r="S662" s="4"/>
      <c r="T662" s="4"/>
      <c r="U662" s="4"/>
      <c r="V662" s="4"/>
      <c r="W662" s="4"/>
    </row>
    <row r="663" spans="1:23">
      <c r="A663" s="4">
        <v>50</v>
      </c>
      <c r="B663" s="4">
        <v>0</v>
      </c>
      <c r="C663" s="4">
        <v>0</v>
      </c>
      <c r="D663" s="4">
        <v>1</v>
      </c>
      <c r="E663" s="4">
        <v>230</v>
      </c>
      <c r="F663" s="4">
        <f>ROUND(Source!BA643,O663)</f>
        <v>0</v>
      </c>
      <c r="G663" s="4" t="s">
        <v>107</v>
      </c>
      <c r="H663" s="4" t="s">
        <v>108</v>
      </c>
      <c r="I663" s="4"/>
      <c r="J663" s="4"/>
      <c r="K663" s="4">
        <v>230</v>
      </c>
      <c r="L663" s="4">
        <v>19</v>
      </c>
      <c r="M663" s="4">
        <v>3</v>
      </c>
      <c r="N663" s="4" t="s">
        <v>3</v>
      </c>
      <c r="O663" s="4">
        <v>2</v>
      </c>
      <c r="P663" s="4"/>
      <c r="Q663" s="4"/>
      <c r="R663" s="4"/>
      <c r="S663" s="4"/>
      <c r="T663" s="4"/>
      <c r="U663" s="4"/>
      <c r="V663" s="4"/>
      <c r="W663" s="4"/>
    </row>
    <row r="664" spans="1:23">
      <c r="A664" s="4">
        <v>50</v>
      </c>
      <c r="B664" s="4">
        <v>0</v>
      </c>
      <c r="C664" s="4">
        <v>0</v>
      </c>
      <c r="D664" s="4">
        <v>1</v>
      </c>
      <c r="E664" s="4">
        <v>206</v>
      </c>
      <c r="F664" s="4">
        <f>ROUND(Source!T643,O664)</f>
        <v>0</v>
      </c>
      <c r="G664" s="4" t="s">
        <v>109</v>
      </c>
      <c r="H664" s="4" t="s">
        <v>110</v>
      </c>
      <c r="I664" s="4"/>
      <c r="J664" s="4"/>
      <c r="K664" s="4">
        <v>206</v>
      </c>
      <c r="L664" s="4">
        <v>20</v>
      </c>
      <c r="M664" s="4">
        <v>3</v>
      </c>
      <c r="N664" s="4" t="s">
        <v>3</v>
      </c>
      <c r="O664" s="4">
        <v>2</v>
      </c>
      <c r="P664" s="4"/>
      <c r="Q664" s="4"/>
      <c r="R664" s="4"/>
      <c r="S664" s="4"/>
      <c r="T664" s="4"/>
      <c r="U664" s="4"/>
      <c r="V664" s="4"/>
      <c r="W664" s="4"/>
    </row>
    <row r="665" spans="1:23">
      <c r="A665" s="4">
        <v>50</v>
      </c>
      <c r="B665" s="4">
        <v>0</v>
      </c>
      <c r="C665" s="4">
        <v>0</v>
      </c>
      <c r="D665" s="4">
        <v>1</v>
      </c>
      <c r="E665" s="4">
        <v>207</v>
      </c>
      <c r="F665" s="4">
        <f>Source!U643</f>
        <v>8.3426800000000014</v>
      </c>
      <c r="G665" s="4" t="s">
        <v>111</v>
      </c>
      <c r="H665" s="4" t="s">
        <v>112</v>
      </c>
      <c r="I665" s="4"/>
      <c r="J665" s="4"/>
      <c r="K665" s="4">
        <v>207</v>
      </c>
      <c r="L665" s="4">
        <v>21</v>
      </c>
      <c r="M665" s="4">
        <v>3</v>
      </c>
      <c r="N665" s="4" t="s">
        <v>3</v>
      </c>
      <c r="O665" s="4">
        <v>-1</v>
      </c>
      <c r="P665" s="4"/>
      <c r="Q665" s="4"/>
      <c r="R665" s="4"/>
      <c r="S665" s="4"/>
      <c r="T665" s="4"/>
      <c r="U665" s="4"/>
      <c r="V665" s="4"/>
      <c r="W665" s="4"/>
    </row>
    <row r="666" spans="1:23">
      <c r="A666" s="4">
        <v>50</v>
      </c>
      <c r="B666" s="4">
        <v>0</v>
      </c>
      <c r="C666" s="4">
        <v>0</v>
      </c>
      <c r="D666" s="4">
        <v>1</v>
      </c>
      <c r="E666" s="4">
        <v>208</v>
      </c>
      <c r="F666" s="4">
        <f>Source!V643</f>
        <v>9.7190000000000012E-2</v>
      </c>
      <c r="G666" s="4" t="s">
        <v>113</v>
      </c>
      <c r="H666" s="4" t="s">
        <v>114</v>
      </c>
      <c r="I666" s="4"/>
      <c r="J666" s="4"/>
      <c r="K666" s="4">
        <v>208</v>
      </c>
      <c r="L666" s="4">
        <v>22</v>
      </c>
      <c r="M666" s="4">
        <v>3</v>
      </c>
      <c r="N666" s="4" t="s">
        <v>3</v>
      </c>
      <c r="O666" s="4">
        <v>-1</v>
      </c>
      <c r="P666" s="4"/>
      <c r="Q666" s="4"/>
      <c r="R666" s="4"/>
      <c r="S666" s="4"/>
      <c r="T666" s="4"/>
      <c r="U666" s="4"/>
      <c r="V666" s="4"/>
      <c r="W666" s="4"/>
    </row>
    <row r="667" spans="1:23">
      <c r="A667" s="4">
        <v>50</v>
      </c>
      <c r="B667" s="4">
        <v>0</v>
      </c>
      <c r="C667" s="4">
        <v>0</v>
      </c>
      <c r="D667" s="4">
        <v>1</v>
      </c>
      <c r="E667" s="4">
        <v>209</v>
      </c>
      <c r="F667" s="4">
        <f>ROUND(Source!W643,O667)</f>
        <v>0</v>
      </c>
      <c r="G667" s="4" t="s">
        <v>115</v>
      </c>
      <c r="H667" s="4" t="s">
        <v>116</v>
      </c>
      <c r="I667" s="4"/>
      <c r="J667" s="4"/>
      <c r="K667" s="4">
        <v>209</v>
      </c>
      <c r="L667" s="4">
        <v>23</v>
      </c>
      <c r="M667" s="4">
        <v>3</v>
      </c>
      <c r="N667" s="4" t="s">
        <v>3</v>
      </c>
      <c r="O667" s="4">
        <v>2</v>
      </c>
      <c r="P667" s="4"/>
      <c r="Q667" s="4"/>
      <c r="R667" s="4"/>
      <c r="S667" s="4"/>
      <c r="T667" s="4"/>
      <c r="U667" s="4"/>
      <c r="V667" s="4"/>
      <c r="W667" s="4"/>
    </row>
    <row r="668" spans="1:23">
      <c r="A668" s="4">
        <v>50</v>
      </c>
      <c r="B668" s="4">
        <v>0</v>
      </c>
      <c r="C668" s="4">
        <v>0</v>
      </c>
      <c r="D668" s="4">
        <v>1</v>
      </c>
      <c r="E668" s="4">
        <v>233</v>
      </c>
      <c r="F668" s="4">
        <f>ROUND(Source!BD643,O668)</f>
        <v>0</v>
      </c>
      <c r="G668" s="4" t="s">
        <v>117</v>
      </c>
      <c r="H668" s="4" t="s">
        <v>118</v>
      </c>
      <c r="I668" s="4"/>
      <c r="J668" s="4"/>
      <c r="K668" s="4">
        <v>233</v>
      </c>
      <c r="L668" s="4">
        <v>24</v>
      </c>
      <c r="M668" s="4">
        <v>3</v>
      </c>
      <c r="N668" s="4" t="s">
        <v>3</v>
      </c>
      <c r="O668" s="4">
        <v>2</v>
      </c>
      <c r="P668" s="4"/>
      <c r="Q668" s="4"/>
      <c r="R668" s="4"/>
      <c r="S668" s="4"/>
      <c r="T668" s="4"/>
      <c r="U668" s="4"/>
      <c r="V668" s="4"/>
      <c r="W668" s="4"/>
    </row>
    <row r="669" spans="1:23">
      <c r="A669" s="4">
        <v>50</v>
      </c>
      <c r="B669" s="4">
        <v>0</v>
      </c>
      <c r="C669" s="4">
        <v>0</v>
      </c>
      <c r="D669" s="4">
        <v>1</v>
      </c>
      <c r="E669" s="4">
        <v>210</v>
      </c>
      <c r="F669" s="4">
        <f>ROUND(Source!X643,O669)</f>
        <v>1546.04</v>
      </c>
      <c r="G669" s="4" t="s">
        <v>119</v>
      </c>
      <c r="H669" s="4" t="s">
        <v>120</v>
      </c>
      <c r="I669" s="4"/>
      <c r="J669" s="4"/>
      <c r="K669" s="4">
        <v>210</v>
      </c>
      <c r="L669" s="4">
        <v>25</v>
      </c>
      <c r="M669" s="4">
        <v>3</v>
      </c>
      <c r="N669" s="4" t="s">
        <v>3</v>
      </c>
      <c r="O669" s="4">
        <v>2</v>
      </c>
      <c r="P669" s="4"/>
      <c r="Q669" s="4"/>
      <c r="R669" s="4"/>
      <c r="S669" s="4"/>
      <c r="T669" s="4"/>
      <c r="U669" s="4"/>
      <c r="V669" s="4"/>
      <c r="W669" s="4"/>
    </row>
    <row r="670" spans="1:23">
      <c r="A670" s="4">
        <v>50</v>
      </c>
      <c r="B670" s="4">
        <v>0</v>
      </c>
      <c r="C670" s="4">
        <v>0</v>
      </c>
      <c r="D670" s="4">
        <v>1</v>
      </c>
      <c r="E670" s="4">
        <v>211</v>
      </c>
      <c r="F670" s="4">
        <f>ROUND(Source!Y643,O670)</f>
        <v>1145.75</v>
      </c>
      <c r="G670" s="4" t="s">
        <v>121</v>
      </c>
      <c r="H670" s="4" t="s">
        <v>122</v>
      </c>
      <c r="I670" s="4"/>
      <c r="J670" s="4"/>
      <c r="K670" s="4">
        <v>211</v>
      </c>
      <c r="L670" s="4">
        <v>26</v>
      </c>
      <c r="M670" s="4">
        <v>3</v>
      </c>
      <c r="N670" s="4" t="s">
        <v>3</v>
      </c>
      <c r="O670" s="4">
        <v>2</v>
      </c>
      <c r="P670" s="4"/>
      <c r="Q670" s="4"/>
      <c r="R670" s="4"/>
      <c r="S670" s="4"/>
      <c r="T670" s="4"/>
      <c r="U670" s="4"/>
      <c r="V670" s="4"/>
      <c r="W670" s="4"/>
    </row>
    <row r="671" spans="1:23">
      <c r="A671" s="4">
        <v>50</v>
      </c>
      <c r="B671" s="4">
        <v>0</v>
      </c>
      <c r="C671" s="4">
        <v>0</v>
      </c>
      <c r="D671" s="4">
        <v>1</v>
      </c>
      <c r="E671" s="4">
        <v>0</v>
      </c>
      <c r="F671" s="4">
        <f>ROUND(Source!AR643,O671)</f>
        <v>4923.05</v>
      </c>
      <c r="G671" s="4" t="s">
        <v>123</v>
      </c>
      <c r="H671" s="4" t="s">
        <v>124</v>
      </c>
      <c r="I671" s="4"/>
      <c r="J671" s="4"/>
      <c r="K671" s="4">
        <v>224</v>
      </c>
      <c r="L671" s="4">
        <v>27</v>
      </c>
      <c r="M671" s="4">
        <v>3</v>
      </c>
      <c r="N671" s="4" t="s">
        <v>3</v>
      </c>
      <c r="O671" s="4">
        <v>2</v>
      </c>
      <c r="P671" s="4"/>
      <c r="Q671" s="4"/>
      <c r="R671" s="4"/>
      <c r="S671" s="4"/>
      <c r="T671" s="4"/>
      <c r="U671" s="4"/>
      <c r="V671" s="4"/>
      <c r="W671" s="4"/>
    </row>
    <row r="672" spans="1:23">
      <c r="A672" s="4">
        <v>50</v>
      </c>
      <c r="B672" s="4">
        <v>1</v>
      </c>
      <c r="C672" s="4">
        <v>0</v>
      </c>
      <c r="D672" s="4">
        <v>2</v>
      </c>
      <c r="E672" s="4">
        <v>0</v>
      </c>
      <c r="F672" s="4">
        <f>ROUND(F671*0.18,O672)</f>
        <v>886.1</v>
      </c>
      <c r="G672" s="4" t="s">
        <v>125</v>
      </c>
      <c r="H672" s="4" t="s">
        <v>125</v>
      </c>
      <c r="I672" s="4"/>
      <c r="J672" s="4"/>
      <c r="K672" s="4">
        <v>212</v>
      </c>
      <c r="L672" s="4">
        <v>28</v>
      </c>
      <c r="M672" s="4">
        <v>0</v>
      </c>
      <c r="N672" s="4" t="s">
        <v>3</v>
      </c>
      <c r="O672" s="4">
        <v>1</v>
      </c>
      <c r="P672" s="4"/>
      <c r="Q672" s="4"/>
      <c r="R672" s="4"/>
      <c r="S672" s="4"/>
      <c r="T672" s="4"/>
      <c r="U672" s="4"/>
      <c r="V672" s="4"/>
      <c r="W672" s="4"/>
    </row>
    <row r="673" spans="1:245">
      <c r="A673" s="4">
        <v>50</v>
      </c>
      <c r="B673" s="4">
        <v>1</v>
      </c>
      <c r="C673" s="4">
        <v>0</v>
      </c>
      <c r="D673" s="4">
        <v>2</v>
      </c>
      <c r="E673" s="4">
        <v>224</v>
      </c>
      <c r="F673" s="4">
        <f>ROUND(F671*1.18,O673)</f>
        <v>5809.2</v>
      </c>
      <c r="G673" s="4" t="s">
        <v>126</v>
      </c>
      <c r="H673" s="4" t="s">
        <v>127</v>
      </c>
      <c r="I673" s="4"/>
      <c r="J673" s="4"/>
      <c r="K673" s="4">
        <v>212</v>
      </c>
      <c r="L673" s="4">
        <v>29</v>
      </c>
      <c r="M673" s="4">
        <v>0</v>
      </c>
      <c r="N673" s="4" t="s">
        <v>3</v>
      </c>
      <c r="O673" s="4">
        <v>1</v>
      </c>
      <c r="P673" s="4"/>
      <c r="Q673" s="4"/>
      <c r="R673" s="4"/>
      <c r="S673" s="4"/>
      <c r="T673" s="4"/>
      <c r="U673" s="4"/>
      <c r="V673" s="4"/>
      <c r="W673" s="4"/>
    </row>
    <row r="675" spans="1:245">
      <c r="A675" s="1">
        <v>5</v>
      </c>
      <c r="B675" s="1">
        <v>1</v>
      </c>
      <c r="C675" s="1"/>
      <c r="D675" s="1">
        <f>ROW(A709)</f>
        <v>709</v>
      </c>
      <c r="E675" s="1"/>
      <c r="F675" s="1" t="s">
        <v>15</v>
      </c>
      <c r="G675" s="1" t="s">
        <v>128</v>
      </c>
      <c r="H675" s="1" t="s">
        <v>3</v>
      </c>
      <c r="I675" s="1">
        <v>0</v>
      </c>
      <c r="J675" s="1"/>
      <c r="K675" s="1">
        <v>0</v>
      </c>
      <c r="L675" s="1"/>
      <c r="M675" s="1" t="s">
        <v>3</v>
      </c>
      <c r="N675" s="1"/>
      <c r="O675" s="1"/>
      <c r="P675" s="1"/>
      <c r="Q675" s="1"/>
      <c r="R675" s="1"/>
      <c r="S675" s="1">
        <v>0</v>
      </c>
      <c r="T675" s="1"/>
      <c r="U675" s="1" t="s">
        <v>3</v>
      </c>
      <c r="V675" s="1">
        <v>0</v>
      </c>
      <c r="W675" s="1"/>
      <c r="X675" s="1"/>
      <c r="Y675" s="1"/>
      <c r="Z675" s="1"/>
      <c r="AA675" s="1"/>
      <c r="AB675" s="1" t="s">
        <v>3</v>
      </c>
      <c r="AC675" s="1" t="s">
        <v>3</v>
      </c>
      <c r="AD675" s="1" t="s">
        <v>3</v>
      </c>
      <c r="AE675" s="1" t="s">
        <v>3</v>
      </c>
      <c r="AF675" s="1" t="s">
        <v>3</v>
      </c>
      <c r="AG675" s="1" t="s">
        <v>3</v>
      </c>
      <c r="AH675" s="1"/>
      <c r="AI675" s="1"/>
      <c r="AJ675" s="1"/>
      <c r="AK675" s="1"/>
      <c r="AL675" s="1"/>
      <c r="AM675" s="1"/>
      <c r="AN675" s="1"/>
      <c r="AO675" s="1"/>
      <c r="AP675" s="1" t="s">
        <v>3</v>
      </c>
      <c r="AQ675" s="1" t="s">
        <v>3</v>
      </c>
      <c r="AR675" s="1" t="s">
        <v>3</v>
      </c>
      <c r="AS675" s="1"/>
      <c r="AT675" s="1"/>
      <c r="AU675" s="1"/>
      <c r="AV675" s="1"/>
      <c r="AW675" s="1"/>
      <c r="AX675" s="1"/>
      <c r="AY675" s="1"/>
      <c r="AZ675" s="1" t="s">
        <v>3</v>
      </c>
      <c r="BA675" s="1"/>
      <c r="BB675" s="1" t="s">
        <v>3</v>
      </c>
      <c r="BC675" s="1" t="s">
        <v>3</v>
      </c>
      <c r="BD675" s="1" t="s">
        <v>3</v>
      </c>
      <c r="BE675" s="1" t="s">
        <v>3</v>
      </c>
      <c r="BF675" s="1" t="s">
        <v>3</v>
      </c>
      <c r="BG675" s="1" t="s">
        <v>3</v>
      </c>
      <c r="BH675" s="1" t="s">
        <v>3</v>
      </c>
      <c r="BI675" s="1" t="s">
        <v>3</v>
      </c>
      <c r="BJ675" s="1" t="s">
        <v>3</v>
      </c>
      <c r="BK675" s="1" t="s">
        <v>3</v>
      </c>
      <c r="BL675" s="1" t="s">
        <v>3</v>
      </c>
      <c r="BM675" s="1" t="s">
        <v>3</v>
      </c>
      <c r="BN675" s="1" t="s">
        <v>3</v>
      </c>
      <c r="BO675" s="1" t="s">
        <v>3</v>
      </c>
      <c r="BP675" s="1" t="s">
        <v>3</v>
      </c>
      <c r="BQ675" s="1"/>
      <c r="BR675" s="1"/>
      <c r="BS675" s="1"/>
      <c r="BT675" s="1"/>
      <c r="BU675" s="1"/>
      <c r="BV675" s="1"/>
      <c r="BW675" s="1"/>
      <c r="BX675" s="1">
        <v>0</v>
      </c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>
        <v>0</v>
      </c>
    </row>
    <row r="677" spans="1:245">
      <c r="A677" s="2">
        <v>52</v>
      </c>
      <c r="B677" s="2">
        <f t="shared" ref="B677:G677" si="500">B709</f>
        <v>1</v>
      </c>
      <c r="C677" s="2">
        <f t="shared" si="500"/>
        <v>5</v>
      </c>
      <c r="D677" s="2">
        <f t="shared" si="500"/>
        <v>675</v>
      </c>
      <c r="E677" s="2">
        <f t="shared" si="500"/>
        <v>0</v>
      </c>
      <c r="F677" s="2" t="str">
        <f t="shared" si="500"/>
        <v>Новый подраздел</v>
      </c>
      <c r="G677" s="2" t="str">
        <f t="shared" si="500"/>
        <v>ремонт</v>
      </c>
      <c r="H677" s="2"/>
      <c r="I677" s="2"/>
      <c r="J677" s="2"/>
      <c r="K677" s="2"/>
      <c r="L677" s="2"/>
      <c r="M677" s="2"/>
      <c r="N677" s="2"/>
      <c r="O677" s="2">
        <f t="shared" ref="O677:AT677" si="501">O709</f>
        <v>93960.95</v>
      </c>
      <c r="P677" s="2">
        <f t="shared" si="501"/>
        <v>62010.17</v>
      </c>
      <c r="Q677" s="2">
        <f t="shared" si="501"/>
        <v>1099.72</v>
      </c>
      <c r="R677" s="2">
        <f t="shared" si="501"/>
        <v>407.58</v>
      </c>
      <c r="S677" s="2">
        <f t="shared" si="501"/>
        <v>30851.06</v>
      </c>
      <c r="T677" s="2">
        <f t="shared" si="501"/>
        <v>0</v>
      </c>
      <c r="U677" s="2">
        <f t="shared" si="501"/>
        <v>103.47580349999998</v>
      </c>
      <c r="V677" s="2">
        <f t="shared" si="501"/>
        <v>1.1542374999999998</v>
      </c>
      <c r="W677" s="2">
        <f t="shared" si="501"/>
        <v>501.13</v>
      </c>
      <c r="X677" s="2">
        <f t="shared" si="501"/>
        <v>27507.43</v>
      </c>
      <c r="Y677" s="2">
        <f t="shared" si="501"/>
        <v>13717.29</v>
      </c>
      <c r="Z677" s="2">
        <f t="shared" si="501"/>
        <v>0</v>
      </c>
      <c r="AA677" s="2">
        <f t="shared" si="501"/>
        <v>0</v>
      </c>
      <c r="AB677" s="2">
        <f t="shared" si="501"/>
        <v>93960.95</v>
      </c>
      <c r="AC677" s="2">
        <f t="shared" si="501"/>
        <v>62010.17</v>
      </c>
      <c r="AD677" s="2">
        <f t="shared" si="501"/>
        <v>1099.72</v>
      </c>
      <c r="AE677" s="2">
        <f t="shared" si="501"/>
        <v>407.58</v>
      </c>
      <c r="AF677" s="2">
        <f t="shared" si="501"/>
        <v>30851.06</v>
      </c>
      <c r="AG677" s="2">
        <f t="shared" si="501"/>
        <v>0</v>
      </c>
      <c r="AH677" s="2">
        <f t="shared" si="501"/>
        <v>103.47580349999998</v>
      </c>
      <c r="AI677" s="2">
        <f t="shared" si="501"/>
        <v>1.1542374999999998</v>
      </c>
      <c r="AJ677" s="2">
        <f t="shared" si="501"/>
        <v>501.13</v>
      </c>
      <c r="AK677" s="2">
        <f t="shared" si="501"/>
        <v>27507.43</v>
      </c>
      <c r="AL677" s="2">
        <f t="shared" si="501"/>
        <v>13717.29</v>
      </c>
      <c r="AM677" s="2">
        <f t="shared" si="501"/>
        <v>0</v>
      </c>
      <c r="AN677" s="2">
        <f t="shared" si="501"/>
        <v>0</v>
      </c>
      <c r="AO677" s="2">
        <f t="shared" si="501"/>
        <v>0</v>
      </c>
      <c r="AP677" s="2">
        <f t="shared" si="501"/>
        <v>0</v>
      </c>
      <c r="AQ677" s="2">
        <f t="shared" si="501"/>
        <v>0</v>
      </c>
      <c r="AR677" s="2">
        <f t="shared" si="501"/>
        <v>135185.67000000001</v>
      </c>
      <c r="AS677" s="2">
        <f t="shared" si="501"/>
        <v>130114.8</v>
      </c>
      <c r="AT677" s="2">
        <f t="shared" si="501"/>
        <v>5070.87</v>
      </c>
      <c r="AU677" s="2">
        <f t="shared" ref="AU677:BZ677" si="502">AU709</f>
        <v>0</v>
      </c>
      <c r="AV677" s="2">
        <f t="shared" si="502"/>
        <v>62010.17</v>
      </c>
      <c r="AW677" s="2">
        <f t="shared" si="502"/>
        <v>62010.17</v>
      </c>
      <c r="AX677" s="2">
        <f t="shared" si="502"/>
        <v>0</v>
      </c>
      <c r="AY677" s="2">
        <f t="shared" si="502"/>
        <v>62010.17</v>
      </c>
      <c r="AZ677" s="2">
        <f t="shared" si="502"/>
        <v>0</v>
      </c>
      <c r="BA677" s="2">
        <f t="shared" si="502"/>
        <v>0</v>
      </c>
      <c r="BB677" s="2">
        <f t="shared" si="502"/>
        <v>0</v>
      </c>
      <c r="BC677" s="2">
        <f t="shared" si="502"/>
        <v>0</v>
      </c>
      <c r="BD677" s="2">
        <f t="shared" si="502"/>
        <v>0</v>
      </c>
      <c r="BE677" s="2">
        <f t="shared" si="502"/>
        <v>0</v>
      </c>
      <c r="BF677" s="2">
        <f t="shared" si="502"/>
        <v>0</v>
      </c>
      <c r="BG677" s="2">
        <f t="shared" si="502"/>
        <v>0</v>
      </c>
      <c r="BH677" s="2">
        <f t="shared" si="502"/>
        <v>0</v>
      </c>
      <c r="BI677" s="2">
        <f t="shared" si="502"/>
        <v>0</v>
      </c>
      <c r="BJ677" s="2">
        <f t="shared" si="502"/>
        <v>0</v>
      </c>
      <c r="BK677" s="2">
        <f t="shared" si="502"/>
        <v>0</v>
      </c>
      <c r="BL677" s="2">
        <f t="shared" si="502"/>
        <v>0</v>
      </c>
      <c r="BM677" s="2">
        <f t="shared" si="502"/>
        <v>0</v>
      </c>
      <c r="BN677" s="2">
        <f t="shared" si="502"/>
        <v>0</v>
      </c>
      <c r="BO677" s="2">
        <f t="shared" si="502"/>
        <v>0</v>
      </c>
      <c r="BP677" s="2">
        <f t="shared" si="502"/>
        <v>0</v>
      </c>
      <c r="BQ677" s="2">
        <f t="shared" si="502"/>
        <v>0</v>
      </c>
      <c r="BR677" s="2">
        <f t="shared" si="502"/>
        <v>0</v>
      </c>
      <c r="BS677" s="2">
        <f t="shared" si="502"/>
        <v>0</v>
      </c>
      <c r="BT677" s="2">
        <f t="shared" si="502"/>
        <v>0</v>
      </c>
      <c r="BU677" s="2">
        <f t="shared" si="502"/>
        <v>0</v>
      </c>
      <c r="BV677" s="2">
        <f t="shared" si="502"/>
        <v>0</v>
      </c>
      <c r="BW677" s="2">
        <f t="shared" si="502"/>
        <v>0</v>
      </c>
      <c r="BX677" s="2">
        <f t="shared" si="502"/>
        <v>0</v>
      </c>
      <c r="BY677" s="2">
        <f t="shared" si="502"/>
        <v>0</v>
      </c>
      <c r="BZ677" s="2">
        <f t="shared" si="502"/>
        <v>0</v>
      </c>
      <c r="CA677" s="2">
        <f t="shared" ref="CA677:DF677" si="503">CA709</f>
        <v>135185.67000000001</v>
      </c>
      <c r="CB677" s="2">
        <f t="shared" si="503"/>
        <v>130114.8</v>
      </c>
      <c r="CC677" s="2">
        <f t="shared" si="503"/>
        <v>5070.87</v>
      </c>
      <c r="CD677" s="2">
        <f t="shared" si="503"/>
        <v>0</v>
      </c>
      <c r="CE677" s="2">
        <f t="shared" si="503"/>
        <v>62010.17</v>
      </c>
      <c r="CF677" s="2">
        <f t="shared" si="503"/>
        <v>62010.17</v>
      </c>
      <c r="CG677" s="2">
        <f t="shared" si="503"/>
        <v>0</v>
      </c>
      <c r="CH677" s="2">
        <f t="shared" si="503"/>
        <v>62010.17</v>
      </c>
      <c r="CI677" s="2">
        <f t="shared" si="503"/>
        <v>0</v>
      </c>
      <c r="CJ677" s="2">
        <f t="shared" si="503"/>
        <v>0</v>
      </c>
      <c r="CK677" s="2">
        <f t="shared" si="503"/>
        <v>0</v>
      </c>
      <c r="CL677" s="2">
        <f t="shared" si="503"/>
        <v>0</v>
      </c>
      <c r="CM677" s="2">
        <f t="shared" si="503"/>
        <v>0</v>
      </c>
      <c r="CN677" s="2">
        <f t="shared" si="503"/>
        <v>0</v>
      </c>
      <c r="CO677" s="2">
        <f t="shared" si="503"/>
        <v>0</v>
      </c>
      <c r="CP677" s="2">
        <f t="shared" si="503"/>
        <v>0</v>
      </c>
      <c r="CQ677" s="2">
        <f t="shared" si="503"/>
        <v>0</v>
      </c>
      <c r="CR677" s="2">
        <f t="shared" si="503"/>
        <v>0</v>
      </c>
      <c r="CS677" s="2">
        <f t="shared" si="503"/>
        <v>0</v>
      </c>
      <c r="CT677" s="2">
        <f t="shared" si="503"/>
        <v>0</v>
      </c>
      <c r="CU677" s="2">
        <f t="shared" si="503"/>
        <v>0</v>
      </c>
      <c r="CV677" s="2">
        <f t="shared" si="503"/>
        <v>0</v>
      </c>
      <c r="CW677" s="2">
        <f t="shared" si="503"/>
        <v>0</v>
      </c>
      <c r="CX677" s="2">
        <f t="shared" si="503"/>
        <v>0</v>
      </c>
      <c r="CY677" s="2">
        <f t="shared" si="503"/>
        <v>0</v>
      </c>
      <c r="CZ677" s="2">
        <f t="shared" si="503"/>
        <v>0</v>
      </c>
      <c r="DA677" s="2">
        <f t="shared" si="503"/>
        <v>0</v>
      </c>
      <c r="DB677" s="2">
        <f t="shared" si="503"/>
        <v>0</v>
      </c>
      <c r="DC677" s="2">
        <f t="shared" si="503"/>
        <v>0</v>
      </c>
      <c r="DD677" s="2">
        <f t="shared" si="503"/>
        <v>0</v>
      </c>
      <c r="DE677" s="2">
        <f t="shared" si="503"/>
        <v>0</v>
      </c>
      <c r="DF677" s="2">
        <f t="shared" si="503"/>
        <v>0</v>
      </c>
      <c r="DG677" s="3">
        <f t="shared" ref="DG677:EL677" si="504">DG709</f>
        <v>0</v>
      </c>
      <c r="DH677" s="3">
        <f t="shared" si="504"/>
        <v>0</v>
      </c>
      <c r="DI677" s="3">
        <f t="shared" si="504"/>
        <v>0</v>
      </c>
      <c r="DJ677" s="3">
        <f t="shared" si="504"/>
        <v>0</v>
      </c>
      <c r="DK677" s="3">
        <f t="shared" si="504"/>
        <v>0</v>
      </c>
      <c r="DL677" s="3">
        <f t="shared" si="504"/>
        <v>0</v>
      </c>
      <c r="DM677" s="3">
        <f t="shared" si="504"/>
        <v>0</v>
      </c>
      <c r="DN677" s="3">
        <f t="shared" si="504"/>
        <v>0</v>
      </c>
      <c r="DO677" s="3">
        <f t="shared" si="504"/>
        <v>0</v>
      </c>
      <c r="DP677" s="3">
        <f t="shared" si="504"/>
        <v>0</v>
      </c>
      <c r="DQ677" s="3">
        <f t="shared" si="504"/>
        <v>0</v>
      </c>
      <c r="DR677" s="3">
        <f t="shared" si="504"/>
        <v>0</v>
      </c>
      <c r="DS677" s="3">
        <f t="shared" si="504"/>
        <v>0</v>
      </c>
      <c r="DT677" s="3">
        <f t="shared" si="504"/>
        <v>0</v>
      </c>
      <c r="DU677" s="3">
        <f t="shared" si="504"/>
        <v>0</v>
      </c>
      <c r="DV677" s="3">
        <f t="shared" si="504"/>
        <v>0</v>
      </c>
      <c r="DW677" s="3">
        <f t="shared" si="504"/>
        <v>0</v>
      </c>
      <c r="DX677" s="3">
        <f t="shared" si="504"/>
        <v>0</v>
      </c>
      <c r="DY677" s="3">
        <f t="shared" si="504"/>
        <v>0</v>
      </c>
      <c r="DZ677" s="3">
        <f t="shared" si="504"/>
        <v>0</v>
      </c>
      <c r="EA677" s="3">
        <f t="shared" si="504"/>
        <v>0</v>
      </c>
      <c r="EB677" s="3">
        <f t="shared" si="504"/>
        <v>0</v>
      </c>
      <c r="EC677" s="3">
        <f t="shared" si="504"/>
        <v>0</v>
      </c>
      <c r="ED677" s="3">
        <f t="shared" si="504"/>
        <v>0</v>
      </c>
      <c r="EE677" s="3">
        <f t="shared" si="504"/>
        <v>0</v>
      </c>
      <c r="EF677" s="3">
        <f t="shared" si="504"/>
        <v>0</v>
      </c>
      <c r="EG677" s="3">
        <f t="shared" si="504"/>
        <v>0</v>
      </c>
      <c r="EH677" s="3">
        <f t="shared" si="504"/>
        <v>0</v>
      </c>
      <c r="EI677" s="3">
        <f t="shared" si="504"/>
        <v>0</v>
      </c>
      <c r="EJ677" s="3">
        <f t="shared" si="504"/>
        <v>0</v>
      </c>
      <c r="EK677" s="3">
        <f t="shared" si="504"/>
        <v>0</v>
      </c>
      <c r="EL677" s="3">
        <f t="shared" si="504"/>
        <v>0</v>
      </c>
      <c r="EM677" s="3">
        <f t="shared" ref="EM677:FR677" si="505">EM709</f>
        <v>0</v>
      </c>
      <c r="EN677" s="3">
        <f t="shared" si="505"/>
        <v>0</v>
      </c>
      <c r="EO677" s="3">
        <f t="shared" si="505"/>
        <v>0</v>
      </c>
      <c r="EP677" s="3">
        <f t="shared" si="505"/>
        <v>0</v>
      </c>
      <c r="EQ677" s="3">
        <f t="shared" si="505"/>
        <v>0</v>
      </c>
      <c r="ER677" s="3">
        <f t="shared" si="505"/>
        <v>0</v>
      </c>
      <c r="ES677" s="3">
        <f t="shared" si="505"/>
        <v>0</v>
      </c>
      <c r="ET677" s="3">
        <f t="shared" si="505"/>
        <v>0</v>
      </c>
      <c r="EU677" s="3">
        <f t="shared" si="505"/>
        <v>0</v>
      </c>
      <c r="EV677" s="3">
        <f t="shared" si="505"/>
        <v>0</v>
      </c>
      <c r="EW677" s="3">
        <f t="shared" si="505"/>
        <v>0</v>
      </c>
      <c r="EX677" s="3">
        <f t="shared" si="505"/>
        <v>0</v>
      </c>
      <c r="EY677" s="3">
        <f t="shared" si="505"/>
        <v>0</v>
      </c>
      <c r="EZ677" s="3">
        <f t="shared" si="505"/>
        <v>0</v>
      </c>
      <c r="FA677" s="3">
        <f t="shared" si="505"/>
        <v>0</v>
      </c>
      <c r="FB677" s="3">
        <f t="shared" si="505"/>
        <v>0</v>
      </c>
      <c r="FC677" s="3">
        <f t="shared" si="505"/>
        <v>0</v>
      </c>
      <c r="FD677" s="3">
        <f t="shared" si="505"/>
        <v>0</v>
      </c>
      <c r="FE677" s="3">
        <f t="shared" si="505"/>
        <v>0</v>
      </c>
      <c r="FF677" s="3">
        <f t="shared" si="505"/>
        <v>0</v>
      </c>
      <c r="FG677" s="3">
        <f t="shared" si="505"/>
        <v>0</v>
      </c>
      <c r="FH677" s="3">
        <f t="shared" si="505"/>
        <v>0</v>
      </c>
      <c r="FI677" s="3">
        <f t="shared" si="505"/>
        <v>0</v>
      </c>
      <c r="FJ677" s="3">
        <f t="shared" si="505"/>
        <v>0</v>
      </c>
      <c r="FK677" s="3">
        <f t="shared" si="505"/>
        <v>0</v>
      </c>
      <c r="FL677" s="3">
        <f t="shared" si="505"/>
        <v>0</v>
      </c>
      <c r="FM677" s="3">
        <f t="shared" si="505"/>
        <v>0</v>
      </c>
      <c r="FN677" s="3">
        <f t="shared" si="505"/>
        <v>0</v>
      </c>
      <c r="FO677" s="3">
        <f t="shared" si="505"/>
        <v>0</v>
      </c>
      <c r="FP677" s="3">
        <f t="shared" si="505"/>
        <v>0</v>
      </c>
      <c r="FQ677" s="3">
        <f t="shared" si="505"/>
        <v>0</v>
      </c>
      <c r="FR677" s="3">
        <f t="shared" si="505"/>
        <v>0</v>
      </c>
      <c r="FS677" s="3">
        <f t="shared" ref="FS677:GX677" si="506">FS709</f>
        <v>0</v>
      </c>
      <c r="FT677" s="3">
        <f t="shared" si="506"/>
        <v>0</v>
      </c>
      <c r="FU677" s="3">
        <f t="shared" si="506"/>
        <v>0</v>
      </c>
      <c r="FV677" s="3">
        <f t="shared" si="506"/>
        <v>0</v>
      </c>
      <c r="FW677" s="3">
        <f t="shared" si="506"/>
        <v>0</v>
      </c>
      <c r="FX677" s="3">
        <f t="shared" si="506"/>
        <v>0</v>
      </c>
      <c r="FY677" s="3">
        <f t="shared" si="506"/>
        <v>0</v>
      </c>
      <c r="FZ677" s="3">
        <f t="shared" si="506"/>
        <v>0</v>
      </c>
      <c r="GA677" s="3">
        <f t="shared" si="506"/>
        <v>0</v>
      </c>
      <c r="GB677" s="3">
        <f t="shared" si="506"/>
        <v>0</v>
      </c>
      <c r="GC677" s="3">
        <f t="shared" si="506"/>
        <v>0</v>
      </c>
      <c r="GD677" s="3">
        <f t="shared" si="506"/>
        <v>0</v>
      </c>
      <c r="GE677" s="3">
        <f t="shared" si="506"/>
        <v>0</v>
      </c>
      <c r="GF677" s="3">
        <f t="shared" si="506"/>
        <v>0</v>
      </c>
      <c r="GG677" s="3">
        <f t="shared" si="506"/>
        <v>0</v>
      </c>
      <c r="GH677" s="3">
        <f t="shared" si="506"/>
        <v>0</v>
      </c>
      <c r="GI677" s="3">
        <f t="shared" si="506"/>
        <v>0</v>
      </c>
      <c r="GJ677" s="3">
        <f t="shared" si="506"/>
        <v>0</v>
      </c>
      <c r="GK677" s="3">
        <f t="shared" si="506"/>
        <v>0</v>
      </c>
      <c r="GL677" s="3">
        <f t="shared" si="506"/>
        <v>0</v>
      </c>
      <c r="GM677" s="3">
        <f t="shared" si="506"/>
        <v>0</v>
      </c>
      <c r="GN677" s="3">
        <f t="shared" si="506"/>
        <v>0</v>
      </c>
      <c r="GO677" s="3">
        <f t="shared" si="506"/>
        <v>0</v>
      </c>
      <c r="GP677" s="3">
        <f t="shared" si="506"/>
        <v>0</v>
      </c>
      <c r="GQ677" s="3">
        <f t="shared" si="506"/>
        <v>0</v>
      </c>
      <c r="GR677" s="3">
        <f t="shared" si="506"/>
        <v>0</v>
      </c>
      <c r="GS677" s="3">
        <f t="shared" si="506"/>
        <v>0</v>
      </c>
      <c r="GT677" s="3">
        <f t="shared" si="506"/>
        <v>0</v>
      </c>
      <c r="GU677" s="3">
        <f t="shared" si="506"/>
        <v>0</v>
      </c>
      <c r="GV677" s="3">
        <f t="shared" si="506"/>
        <v>0</v>
      </c>
      <c r="GW677" s="3">
        <f t="shared" si="506"/>
        <v>0</v>
      </c>
      <c r="GX677" s="3">
        <f t="shared" si="506"/>
        <v>0</v>
      </c>
    </row>
    <row r="679" spans="1:245">
      <c r="A679">
        <v>17</v>
      </c>
      <c r="B679">
        <v>1</v>
      </c>
      <c r="C679">
        <f>ROW(SmtRes!A698)</f>
        <v>698</v>
      </c>
      <c r="D679">
        <f>ROW(EtalonRes!A671)</f>
        <v>671</v>
      </c>
      <c r="E679" t="s">
        <v>17</v>
      </c>
      <c r="F679" t="s">
        <v>129</v>
      </c>
      <c r="G679" t="s">
        <v>130</v>
      </c>
      <c r="H679" t="s">
        <v>131</v>
      </c>
      <c r="I679">
        <f>ROUND(2.3/100,9)</f>
        <v>2.3E-2</v>
      </c>
      <c r="J679">
        <v>0</v>
      </c>
      <c r="K679">
        <f>ROUND(2.3/100,9)</f>
        <v>2.3E-2</v>
      </c>
      <c r="O679">
        <f t="shared" ref="O679:O707" si="507">ROUND(CP679,2)</f>
        <v>600.92999999999995</v>
      </c>
      <c r="P679">
        <f t="shared" ref="P679:P707" si="508">ROUND(CQ679*I679,2)</f>
        <v>438.37</v>
      </c>
      <c r="Q679">
        <f t="shared" ref="Q679:Q707" si="509">ROUND(CR679*I679,2)</f>
        <v>4.5599999999999996</v>
      </c>
      <c r="R679">
        <f t="shared" ref="R679:R707" si="510">ROUND(CS679*I679,2)</f>
        <v>0.52</v>
      </c>
      <c r="S679">
        <f t="shared" ref="S679:S707" si="511">ROUND(CT679*I679,2)</f>
        <v>158</v>
      </c>
      <c r="T679">
        <f t="shared" ref="T679:T707" si="512">ROUND(CU679*I679,2)</f>
        <v>0</v>
      </c>
      <c r="U679">
        <f t="shared" ref="U679:U707" si="513">CV679*I679</f>
        <v>0.56047550000000002</v>
      </c>
      <c r="V679">
        <f t="shared" ref="V679:V707" si="514">CW679*I679</f>
        <v>1.15E-3</v>
      </c>
      <c r="W679">
        <f t="shared" ref="W679:W707" si="515">ROUND(CX679*I679,2)</f>
        <v>0</v>
      </c>
      <c r="X679">
        <f t="shared" ref="X679:X707" si="516">ROUND(CY679,2)</f>
        <v>142.66999999999999</v>
      </c>
      <c r="Y679">
        <f t="shared" ref="Y679:Y707" si="517">ROUND(CZ679,2)</f>
        <v>68.16</v>
      </c>
      <c r="AA679">
        <v>35863109</v>
      </c>
      <c r="AB679">
        <f t="shared" ref="AB679:AB707" si="518">ROUND((AC679+AD679+AF679),2)</f>
        <v>4229.87</v>
      </c>
      <c r="AC679">
        <f t="shared" ref="AC679:AC707" si="519">ROUND((ES679),2)</f>
        <v>4004.09</v>
      </c>
      <c r="AD679">
        <f>ROUND(((((ET679*1.25))-((EU679*1.25)))+AE679),2)</f>
        <v>17.920000000000002</v>
      </c>
      <c r="AE679">
        <f>ROUND(((EU679*1.25)),2)</f>
        <v>0.68</v>
      </c>
      <c r="AF679">
        <f>ROUND(((EV679*1.15)),2)</f>
        <v>207.86</v>
      </c>
      <c r="AG679">
        <f t="shared" ref="AG679:AG707" si="520">ROUND((AP679),2)</f>
        <v>0</v>
      </c>
      <c r="AH679">
        <f>((EW679*1.15))</f>
        <v>24.368500000000001</v>
      </c>
      <c r="AI679">
        <f>((EX679*1.25))</f>
        <v>0.05</v>
      </c>
      <c r="AJ679">
        <f t="shared" ref="AJ679:AJ707" si="521">(AS679)</f>
        <v>0</v>
      </c>
      <c r="AK679">
        <v>4199.17</v>
      </c>
      <c r="AL679">
        <v>4004.09</v>
      </c>
      <c r="AM679">
        <v>14.33</v>
      </c>
      <c r="AN679">
        <v>0.54</v>
      </c>
      <c r="AO679">
        <v>180.75</v>
      </c>
      <c r="AP679">
        <v>0</v>
      </c>
      <c r="AQ679">
        <v>21.19</v>
      </c>
      <c r="AR679">
        <v>0.04</v>
      </c>
      <c r="AS679">
        <v>0</v>
      </c>
      <c r="AT679">
        <v>90</v>
      </c>
      <c r="AU679">
        <v>43</v>
      </c>
      <c r="AV679">
        <v>1</v>
      </c>
      <c r="AW679">
        <v>1</v>
      </c>
      <c r="AZ679">
        <v>1</v>
      </c>
      <c r="BA679">
        <v>33.049999999999997</v>
      </c>
      <c r="BB679">
        <v>11.06</v>
      </c>
      <c r="BC679">
        <v>4.76</v>
      </c>
      <c r="BD679" t="s">
        <v>3</v>
      </c>
      <c r="BE679" t="s">
        <v>3</v>
      </c>
      <c r="BF679" t="s">
        <v>3</v>
      </c>
      <c r="BG679" t="s">
        <v>3</v>
      </c>
      <c r="BH679">
        <v>0</v>
      </c>
      <c r="BI679">
        <v>1</v>
      </c>
      <c r="BJ679" t="s">
        <v>132</v>
      </c>
      <c r="BM679">
        <v>10001</v>
      </c>
      <c r="BN679">
        <v>0</v>
      </c>
      <c r="BO679" t="s">
        <v>129</v>
      </c>
      <c r="BP679">
        <v>1</v>
      </c>
      <c r="BQ679">
        <v>2</v>
      </c>
      <c r="BR679">
        <v>0</v>
      </c>
      <c r="BS679">
        <v>33.049999999999997</v>
      </c>
      <c r="BT679">
        <v>1</v>
      </c>
      <c r="BU679">
        <v>1</v>
      </c>
      <c r="BV679">
        <v>1</v>
      </c>
      <c r="BW679">
        <v>1</v>
      </c>
      <c r="BX679">
        <v>1</v>
      </c>
      <c r="BY679" t="s">
        <v>3</v>
      </c>
      <c r="BZ679">
        <v>118</v>
      </c>
      <c r="CA679">
        <v>63</v>
      </c>
      <c r="CB679" t="s">
        <v>3</v>
      </c>
      <c r="CE679">
        <v>0</v>
      </c>
      <c r="CF679">
        <v>0</v>
      </c>
      <c r="CG679">
        <v>0</v>
      </c>
      <c r="CM679">
        <v>0</v>
      </c>
      <c r="CN679" t="s">
        <v>992</v>
      </c>
      <c r="CO679">
        <v>0</v>
      </c>
      <c r="CP679">
        <f t="shared" ref="CP679:CP707" si="522">(P679+Q679+S679)</f>
        <v>600.93000000000006</v>
      </c>
      <c r="CQ679">
        <f t="shared" ref="CQ679:CQ707" si="523">AC679*BC679</f>
        <v>19059.468400000002</v>
      </c>
      <c r="CR679">
        <f t="shared" ref="CR679:CR707" si="524">AD679*BB679</f>
        <v>198.19520000000003</v>
      </c>
      <c r="CS679">
        <f t="shared" ref="CS679:CS707" si="525">AE679*BS679</f>
        <v>22.474</v>
      </c>
      <c r="CT679">
        <f t="shared" ref="CT679:CT707" si="526">AF679*BA679</f>
        <v>6869.7730000000001</v>
      </c>
      <c r="CU679">
        <f t="shared" ref="CU679:CU707" si="527">AG679</f>
        <v>0</v>
      </c>
      <c r="CV679">
        <f t="shared" ref="CV679:CV707" si="528">AH679</f>
        <v>24.368500000000001</v>
      </c>
      <c r="CW679">
        <f t="shared" ref="CW679:CW707" si="529">AI679</f>
        <v>0.05</v>
      </c>
      <c r="CX679">
        <f t="shared" ref="CX679:CX707" si="530">AJ679</f>
        <v>0</v>
      </c>
      <c r="CY679">
        <f t="shared" ref="CY679:CY707" si="531">(((S679+R679)*AT679)/100)</f>
        <v>142.66800000000001</v>
      </c>
      <c r="CZ679">
        <f t="shared" ref="CZ679:CZ707" si="532">(((S679+R679)*AU679)/100)</f>
        <v>68.163600000000002</v>
      </c>
      <c r="DC679" t="s">
        <v>3</v>
      </c>
      <c r="DD679" t="s">
        <v>3</v>
      </c>
      <c r="DE679" t="s">
        <v>133</v>
      </c>
      <c r="DF679" t="s">
        <v>133</v>
      </c>
      <c r="DG679" t="s">
        <v>134</v>
      </c>
      <c r="DH679" t="s">
        <v>3</v>
      </c>
      <c r="DI679" t="s">
        <v>134</v>
      </c>
      <c r="DJ679" t="s">
        <v>133</v>
      </c>
      <c r="DK679" t="s">
        <v>3</v>
      </c>
      <c r="DL679" t="s">
        <v>3</v>
      </c>
      <c r="DM679" t="s">
        <v>3</v>
      </c>
      <c r="DN679">
        <v>0</v>
      </c>
      <c r="DO679">
        <v>0</v>
      </c>
      <c r="DP679">
        <v>1</v>
      </c>
      <c r="DQ679">
        <v>1</v>
      </c>
      <c r="DU679">
        <v>1013</v>
      </c>
      <c r="DV679" t="s">
        <v>131</v>
      </c>
      <c r="DW679" t="s">
        <v>131</v>
      </c>
      <c r="DX679">
        <v>1</v>
      </c>
      <c r="DZ679" t="s">
        <v>3</v>
      </c>
      <c r="EA679" t="s">
        <v>3</v>
      </c>
      <c r="EB679" t="s">
        <v>3</v>
      </c>
      <c r="EC679" t="s">
        <v>3</v>
      </c>
      <c r="EE679">
        <v>29085510</v>
      </c>
      <c r="EF679">
        <v>2</v>
      </c>
      <c r="EG679" t="s">
        <v>135</v>
      </c>
      <c r="EH679">
        <v>0</v>
      </c>
      <c r="EI679" t="s">
        <v>3</v>
      </c>
      <c r="EJ679">
        <v>1</v>
      </c>
      <c r="EK679">
        <v>10001</v>
      </c>
      <c r="EL679" t="s">
        <v>136</v>
      </c>
      <c r="EM679" t="s">
        <v>137</v>
      </c>
      <c r="EO679" t="s">
        <v>138</v>
      </c>
      <c r="EQ679">
        <v>0</v>
      </c>
      <c r="ER679">
        <v>4199.17</v>
      </c>
      <c r="ES679">
        <v>4004.09</v>
      </c>
      <c r="ET679">
        <v>14.33</v>
      </c>
      <c r="EU679">
        <v>0.54</v>
      </c>
      <c r="EV679">
        <v>180.75</v>
      </c>
      <c r="EW679">
        <v>21.19</v>
      </c>
      <c r="EX679">
        <v>0.04</v>
      </c>
      <c r="EY679">
        <v>0</v>
      </c>
      <c r="FQ679">
        <v>0</v>
      </c>
      <c r="FR679">
        <f t="shared" ref="FR679:FR707" si="533">ROUND(IF(AND(BH679=3,BI679=3),P679,0),2)</f>
        <v>0</v>
      </c>
      <c r="FS679">
        <v>0</v>
      </c>
      <c r="FT679" t="s">
        <v>139</v>
      </c>
      <c r="FU679" t="s">
        <v>25</v>
      </c>
      <c r="FV679" t="s">
        <v>25</v>
      </c>
      <c r="FW679" t="s">
        <v>26</v>
      </c>
      <c r="FX679">
        <v>106.2</v>
      </c>
      <c r="FY679">
        <v>53.55</v>
      </c>
      <c r="GA679" t="s">
        <v>3</v>
      </c>
      <c r="GD679">
        <v>1</v>
      </c>
      <c r="GF679">
        <v>-1773683300</v>
      </c>
      <c r="GG679">
        <v>2</v>
      </c>
      <c r="GH679">
        <v>1</v>
      </c>
      <c r="GI679">
        <v>2</v>
      </c>
      <c r="GJ679">
        <v>0</v>
      </c>
      <c r="GK679">
        <v>0</v>
      </c>
      <c r="GL679">
        <f t="shared" ref="GL679:GL707" si="534">ROUND(IF(AND(BH679=3,BI679=3,FS679&lt;&gt;0),P679,0),2)</f>
        <v>0</v>
      </c>
      <c r="GM679">
        <f t="shared" ref="GM679:GM707" si="535">ROUND(O679+X679+Y679,2)+GX679</f>
        <v>811.76</v>
      </c>
      <c r="GN679">
        <f t="shared" ref="GN679:GN707" si="536">IF(OR(BI679=0,BI679=1),ROUND(O679+X679+Y679,2),0)</f>
        <v>811.76</v>
      </c>
      <c r="GO679">
        <f t="shared" ref="GO679:GO707" si="537">IF(BI679=2,ROUND(O679+X679+Y679,2),0)</f>
        <v>0</v>
      </c>
      <c r="GP679">
        <f t="shared" ref="GP679:GP707" si="538">IF(BI679=4,ROUND(O679+X679+Y679,2)+GX679,0)</f>
        <v>0</v>
      </c>
      <c r="GR679">
        <v>0</v>
      </c>
      <c r="GS679">
        <v>3</v>
      </c>
      <c r="GT679">
        <v>0</v>
      </c>
      <c r="GU679" t="s">
        <v>3</v>
      </c>
      <c r="GV679">
        <f t="shared" ref="GV679:GV707" si="539">ROUND((GT679),2)</f>
        <v>0</v>
      </c>
      <c r="GW679">
        <v>1</v>
      </c>
      <c r="GX679">
        <f t="shared" ref="GX679:GX707" si="540">ROUND(HC679*I679,2)</f>
        <v>0</v>
      </c>
      <c r="HA679">
        <v>0</v>
      </c>
      <c r="HB679">
        <v>0</v>
      </c>
      <c r="HC679">
        <f t="shared" ref="HC679:HC707" si="541">GV679*GW679</f>
        <v>0</v>
      </c>
      <c r="HE679" t="s">
        <v>3</v>
      </c>
      <c r="HF679" t="s">
        <v>3</v>
      </c>
      <c r="HM679" t="s">
        <v>3</v>
      </c>
      <c r="IK679">
        <v>0</v>
      </c>
    </row>
    <row r="680" spans="1:245">
      <c r="A680">
        <v>18</v>
      </c>
      <c r="B680">
        <v>1</v>
      </c>
      <c r="C680">
        <v>697</v>
      </c>
      <c r="E680" t="s">
        <v>27</v>
      </c>
      <c r="F680" t="s">
        <v>140</v>
      </c>
      <c r="G680" t="s">
        <v>141</v>
      </c>
      <c r="H680" t="s">
        <v>142</v>
      </c>
      <c r="I680">
        <f>I679*J680</f>
        <v>2.2999999999999998</v>
      </c>
      <c r="J680">
        <v>100</v>
      </c>
      <c r="K680">
        <v>100</v>
      </c>
      <c r="O680">
        <f t="shared" si="507"/>
        <v>248.93</v>
      </c>
      <c r="P680">
        <f t="shared" si="508"/>
        <v>248.93</v>
      </c>
      <c r="Q680">
        <f t="shared" si="509"/>
        <v>0</v>
      </c>
      <c r="R680">
        <f t="shared" si="510"/>
        <v>0</v>
      </c>
      <c r="S680">
        <f t="shared" si="511"/>
        <v>0</v>
      </c>
      <c r="T680">
        <f t="shared" si="512"/>
        <v>0</v>
      </c>
      <c r="U680">
        <f t="shared" si="513"/>
        <v>0</v>
      </c>
      <c r="V680">
        <f t="shared" si="514"/>
        <v>0</v>
      </c>
      <c r="W680">
        <f t="shared" si="515"/>
        <v>13.89</v>
      </c>
      <c r="X680">
        <f t="shared" si="516"/>
        <v>0</v>
      </c>
      <c r="Y680">
        <f t="shared" si="517"/>
        <v>0</v>
      </c>
      <c r="AA680">
        <v>35863109</v>
      </c>
      <c r="AB680">
        <f t="shared" si="518"/>
        <v>131.99</v>
      </c>
      <c r="AC680">
        <f t="shared" si="519"/>
        <v>131.99</v>
      </c>
      <c r="AD680">
        <f>ROUND((((ET680)-(EU680))+AE680),2)</f>
        <v>0</v>
      </c>
      <c r="AE680">
        <f>ROUND((EU680),2)</f>
        <v>0</v>
      </c>
      <c r="AF680">
        <f>ROUND((EV680),2)</f>
        <v>0</v>
      </c>
      <c r="AG680">
        <f t="shared" si="520"/>
        <v>0</v>
      </c>
      <c r="AH680">
        <f>(EW680)</f>
        <v>0</v>
      </c>
      <c r="AI680">
        <f>(EX680)</f>
        <v>0</v>
      </c>
      <c r="AJ680">
        <f t="shared" si="521"/>
        <v>6.04</v>
      </c>
      <c r="AK680">
        <v>131.99</v>
      </c>
      <c r="AL680">
        <v>131.99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6.04</v>
      </c>
      <c r="AT680">
        <v>0</v>
      </c>
      <c r="AU680">
        <v>0</v>
      </c>
      <c r="AV680">
        <v>1</v>
      </c>
      <c r="AW680">
        <v>1</v>
      </c>
      <c r="AZ680">
        <v>1</v>
      </c>
      <c r="BA680">
        <v>1</v>
      </c>
      <c r="BB680">
        <v>1</v>
      </c>
      <c r="BC680">
        <v>0.82</v>
      </c>
      <c r="BD680" t="s">
        <v>3</v>
      </c>
      <c r="BE680" t="s">
        <v>3</v>
      </c>
      <c r="BF680" t="s">
        <v>3</v>
      </c>
      <c r="BG680" t="s">
        <v>3</v>
      </c>
      <c r="BH680">
        <v>3</v>
      </c>
      <c r="BI680">
        <v>1</v>
      </c>
      <c r="BJ680" t="s">
        <v>143</v>
      </c>
      <c r="BM680">
        <v>500001</v>
      </c>
      <c r="BN680">
        <v>0</v>
      </c>
      <c r="BO680" t="s">
        <v>140</v>
      </c>
      <c r="BP680">
        <v>1</v>
      </c>
      <c r="BQ680">
        <v>8</v>
      </c>
      <c r="BR680">
        <v>0</v>
      </c>
      <c r="BS680">
        <v>1</v>
      </c>
      <c r="BT680">
        <v>1</v>
      </c>
      <c r="BU680">
        <v>1</v>
      </c>
      <c r="BV680">
        <v>1</v>
      </c>
      <c r="BW680">
        <v>1</v>
      </c>
      <c r="BX680">
        <v>1</v>
      </c>
      <c r="BY680" t="s">
        <v>3</v>
      </c>
      <c r="BZ680">
        <v>0</v>
      </c>
      <c r="CA680">
        <v>0</v>
      </c>
      <c r="CB680" t="s">
        <v>3</v>
      </c>
      <c r="CE680">
        <v>0</v>
      </c>
      <c r="CF680">
        <v>0</v>
      </c>
      <c r="CG680">
        <v>0</v>
      </c>
      <c r="CM680">
        <v>0</v>
      </c>
      <c r="CN680" t="s">
        <v>3</v>
      </c>
      <c r="CO680">
        <v>0</v>
      </c>
      <c r="CP680">
        <f t="shared" si="522"/>
        <v>248.93</v>
      </c>
      <c r="CQ680">
        <f t="shared" si="523"/>
        <v>108.23180000000001</v>
      </c>
      <c r="CR680">
        <f t="shared" si="524"/>
        <v>0</v>
      </c>
      <c r="CS680">
        <f t="shared" si="525"/>
        <v>0</v>
      </c>
      <c r="CT680">
        <f t="shared" si="526"/>
        <v>0</v>
      </c>
      <c r="CU680">
        <f t="shared" si="527"/>
        <v>0</v>
      </c>
      <c r="CV680">
        <f t="shared" si="528"/>
        <v>0</v>
      </c>
      <c r="CW680">
        <f t="shared" si="529"/>
        <v>0</v>
      </c>
      <c r="CX680">
        <f t="shared" si="530"/>
        <v>6.04</v>
      </c>
      <c r="CY680">
        <f t="shared" si="531"/>
        <v>0</v>
      </c>
      <c r="CZ680">
        <f t="shared" si="532"/>
        <v>0</v>
      </c>
      <c r="DC680" t="s">
        <v>3</v>
      </c>
      <c r="DD680" t="s">
        <v>3</v>
      </c>
      <c r="DE680" t="s">
        <v>3</v>
      </c>
      <c r="DF680" t="s">
        <v>3</v>
      </c>
      <c r="DG680" t="s">
        <v>3</v>
      </c>
      <c r="DH680" t="s">
        <v>3</v>
      </c>
      <c r="DI680" t="s">
        <v>3</v>
      </c>
      <c r="DJ680" t="s">
        <v>3</v>
      </c>
      <c r="DK680" t="s">
        <v>3</v>
      </c>
      <c r="DL680" t="s">
        <v>3</v>
      </c>
      <c r="DM680" t="s">
        <v>3</v>
      </c>
      <c r="DN680">
        <v>0</v>
      </c>
      <c r="DO680">
        <v>0</v>
      </c>
      <c r="DP680">
        <v>1</v>
      </c>
      <c r="DQ680">
        <v>1</v>
      </c>
      <c r="DU680">
        <v>1003</v>
      </c>
      <c r="DV680" t="s">
        <v>142</v>
      </c>
      <c r="DW680" t="s">
        <v>142</v>
      </c>
      <c r="DX680">
        <v>1</v>
      </c>
      <c r="DZ680" t="s">
        <v>3</v>
      </c>
      <c r="EA680" t="s">
        <v>3</v>
      </c>
      <c r="EB680" t="s">
        <v>3</v>
      </c>
      <c r="EC680" t="s">
        <v>3</v>
      </c>
      <c r="EE680">
        <v>29085443</v>
      </c>
      <c r="EF680">
        <v>8</v>
      </c>
      <c r="EG680" t="s">
        <v>144</v>
      </c>
      <c r="EH680">
        <v>0</v>
      </c>
      <c r="EI680" t="s">
        <v>3</v>
      </c>
      <c r="EJ680">
        <v>1</v>
      </c>
      <c r="EK680">
        <v>500001</v>
      </c>
      <c r="EL680" t="s">
        <v>145</v>
      </c>
      <c r="EM680" t="s">
        <v>146</v>
      </c>
      <c r="EO680" t="s">
        <v>3</v>
      </c>
      <c r="EQ680">
        <v>0</v>
      </c>
      <c r="ER680">
        <v>131.99</v>
      </c>
      <c r="ES680">
        <v>131.99</v>
      </c>
      <c r="ET680">
        <v>0</v>
      </c>
      <c r="EU680">
        <v>0</v>
      </c>
      <c r="EV680">
        <v>0</v>
      </c>
      <c r="EW680">
        <v>0</v>
      </c>
      <c r="EX680">
        <v>0</v>
      </c>
      <c r="FQ680">
        <v>0</v>
      </c>
      <c r="FR680">
        <f t="shared" si="533"/>
        <v>0</v>
      </c>
      <c r="FS680">
        <v>0</v>
      </c>
      <c r="FX680">
        <v>0</v>
      </c>
      <c r="FY680">
        <v>0</v>
      </c>
      <c r="GA680" t="s">
        <v>3</v>
      </c>
      <c r="GD680">
        <v>1</v>
      </c>
      <c r="GF680">
        <v>-716496253</v>
      </c>
      <c r="GG680">
        <v>2</v>
      </c>
      <c r="GH680">
        <v>1</v>
      </c>
      <c r="GI680">
        <v>2</v>
      </c>
      <c r="GJ680">
        <v>0</v>
      </c>
      <c r="GK680">
        <v>0</v>
      </c>
      <c r="GL680">
        <f t="shared" si="534"/>
        <v>0</v>
      </c>
      <c r="GM680">
        <f t="shared" si="535"/>
        <v>248.93</v>
      </c>
      <c r="GN680">
        <f t="shared" si="536"/>
        <v>248.93</v>
      </c>
      <c r="GO680">
        <f t="shared" si="537"/>
        <v>0</v>
      </c>
      <c r="GP680">
        <f t="shared" si="538"/>
        <v>0</v>
      </c>
      <c r="GR680">
        <v>0</v>
      </c>
      <c r="GS680">
        <v>3</v>
      </c>
      <c r="GT680">
        <v>0</v>
      </c>
      <c r="GU680" t="s">
        <v>3</v>
      </c>
      <c r="GV680">
        <f t="shared" si="539"/>
        <v>0</v>
      </c>
      <c r="GW680">
        <v>1</v>
      </c>
      <c r="GX680">
        <f t="shared" si="540"/>
        <v>0</v>
      </c>
      <c r="HA680">
        <v>0</v>
      </c>
      <c r="HB680">
        <v>0</v>
      </c>
      <c r="HC680">
        <f t="shared" si="541"/>
        <v>0</v>
      </c>
      <c r="HE680" t="s">
        <v>3</v>
      </c>
      <c r="HF680" t="s">
        <v>3</v>
      </c>
      <c r="HM680" t="s">
        <v>3</v>
      </c>
      <c r="IK680">
        <v>0</v>
      </c>
    </row>
    <row r="681" spans="1:245">
      <c r="A681">
        <v>17</v>
      </c>
      <c r="B681">
        <v>1</v>
      </c>
      <c r="C681">
        <f>ROW(SmtRes!A707)</f>
        <v>707</v>
      </c>
      <c r="D681">
        <f>ROW(EtalonRes!A680)</f>
        <v>680</v>
      </c>
      <c r="E681" t="s">
        <v>35</v>
      </c>
      <c r="F681" t="s">
        <v>147</v>
      </c>
      <c r="G681" t="s">
        <v>148</v>
      </c>
      <c r="H681" t="s">
        <v>149</v>
      </c>
      <c r="I681">
        <f>ROUND(1.2/100,9)</f>
        <v>1.2E-2</v>
      </c>
      <c r="J681">
        <v>0</v>
      </c>
      <c r="K681">
        <f>ROUND(1.2/100,9)</f>
        <v>1.2E-2</v>
      </c>
      <c r="O681">
        <f t="shared" si="507"/>
        <v>724.12</v>
      </c>
      <c r="P681">
        <f t="shared" si="508"/>
        <v>19.54</v>
      </c>
      <c r="Q681">
        <f t="shared" si="509"/>
        <v>7.59</v>
      </c>
      <c r="R681">
        <f t="shared" si="510"/>
        <v>0.54</v>
      </c>
      <c r="S681">
        <f t="shared" si="511"/>
        <v>696.99</v>
      </c>
      <c r="T681">
        <f t="shared" si="512"/>
        <v>0</v>
      </c>
      <c r="U681">
        <f t="shared" si="513"/>
        <v>2.2972859999999997</v>
      </c>
      <c r="V681">
        <f t="shared" si="514"/>
        <v>1.2000000000000001E-3</v>
      </c>
      <c r="W681">
        <f t="shared" si="515"/>
        <v>0</v>
      </c>
      <c r="X681">
        <f t="shared" si="516"/>
        <v>558.02</v>
      </c>
      <c r="Y681">
        <f t="shared" si="517"/>
        <v>258.08999999999997</v>
      </c>
      <c r="AA681">
        <v>35863109</v>
      </c>
      <c r="AB681">
        <f t="shared" si="518"/>
        <v>2294.19</v>
      </c>
      <c r="AC681">
        <f t="shared" si="519"/>
        <v>478.86</v>
      </c>
      <c r="AD681">
        <f>ROUND(((((ET681*1.25))-((EU681*1.25)))+AE681),2)</f>
        <v>57.91</v>
      </c>
      <c r="AE681">
        <f>ROUND(((EU681*1.25)),2)</f>
        <v>1.35</v>
      </c>
      <c r="AF681">
        <f>ROUND(((EV681*1.15)),2)</f>
        <v>1757.42</v>
      </c>
      <c r="AG681">
        <f t="shared" si="520"/>
        <v>0</v>
      </c>
      <c r="AH681">
        <f>((EW681*1.15))</f>
        <v>191.44049999999999</v>
      </c>
      <c r="AI681">
        <f>((EX681*1.25))</f>
        <v>0.1</v>
      </c>
      <c r="AJ681">
        <f t="shared" si="521"/>
        <v>0</v>
      </c>
      <c r="AK681">
        <v>2053.38</v>
      </c>
      <c r="AL681">
        <v>478.86</v>
      </c>
      <c r="AM681">
        <v>46.33</v>
      </c>
      <c r="AN681">
        <v>1.08</v>
      </c>
      <c r="AO681">
        <v>1528.19</v>
      </c>
      <c r="AP681">
        <v>0</v>
      </c>
      <c r="AQ681">
        <v>166.47</v>
      </c>
      <c r="AR681">
        <v>0.08</v>
      </c>
      <c r="AS681">
        <v>0</v>
      </c>
      <c r="AT681">
        <v>80</v>
      </c>
      <c r="AU681">
        <v>37</v>
      </c>
      <c r="AV681">
        <v>1</v>
      </c>
      <c r="AW681">
        <v>1</v>
      </c>
      <c r="AZ681">
        <v>1</v>
      </c>
      <c r="BA681">
        <v>33.049999999999997</v>
      </c>
      <c r="BB681">
        <v>10.92</v>
      </c>
      <c r="BC681">
        <v>3.4</v>
      </c>
      <c r="BD681" t="s">
        <v>3</v>
      </c>
      <c r="BE681" t="s">
        <v>3</v>
      </c>
      <c r="BF681" t="s">
        <v>3</v>
      </c>
      <c r="BG681" t="s">
        <v>3</v>
      </c>
      <c r="BH681">
        <v>0</v>
      </c>
      <c r="BI681">
        <v>1</v>
      </c>
      <c r="BJ681" t="s">
        <v>150</v>
      </c>
      <c r="BM681">
        <v>15001</v>
      </c>
      <c r="BN681">
        <v>0</v>
      </c>
      <c r="BO681" t="s">
        <v>147</v>
      </c>
      <c r="BP681">
        <v>1</v>
      </c>
      <c r="BQ681">
        <v>2</v>
      </c>
      <c r="BR681">
        <v>0</v>
      </c>
      <c r="BS681">
        <v>33.049999999999997</v>
      </c>
      <c r="BT681">
        <v>1</v>
      </c>
      <c r="BU681">
        <v>1</v>
      </c>
      <c r="BV681">
        <v>1</v>
      </c>
      <c r="BW681">
        <v>1</v>
      </c>
      <c r="BX681">
        <v>1</v>
      </c>
      <c r="BY681" t="s">
        <v>3</v>
      </c>
      <c r="BZ681">
        <v>105</v>
      </c>
      <c r="CA681">
        <v>55</v>
      </c>
      <c r="CB681" t="s">
        <v>3</v>
      </c>
      <c r="CE681">
        <v>0</v>
      </c>
      <c r="CF681">
        <v>0</v>
      </c>
      <c r="CG681">
        <v>0</v>
      </c>
      <c r="CM681">
        <v>0</v>
      </c>
      <c r="CN681" t="s">
        <v>992</v>
      </c>
      <c r="CO681">
        <v>0</v>
      </c>
      <c r="CP681">
        <f t="shared" si="522"/>
        <v>724.12</v>
      </c>
      <c r="CQ681">
        <f t="shared" si="523"/>
        <v>1628.124</v>
      </c>
      <c r="CR681">
        <f t="shared" si="524"/>
        <v>632.3771999999999</v>
      </c>
      <c r="CS681">
        <f t="shared" si="525"/>
        <v>44.6175</v>
      </c>
      <c r="CT681">
        <f t="shared" si="526"/>
        <v>58082.731</v>
      </c>
      <c r="CU681">
        <f t="shared" si="527"/>
        <v>0</v>
      </c>
      <c r="CV681">
        <f t="shared" si="528"/>
        <v>191.44049999999999</v>
      </c>
      <c r="CW681">
        <f t="shared" si="529"/>
        <v>0.1</v>
      </c>
      <c r="CX681">
        <f t="shared" si="530"/>
        <v>0</v>
      </c>
      <c r="CY681">
        <f t="shared" si="531"/>
        <v>558.02399999999989</v>
      </c>
      <c r="CZ681">
        <f t="shared" si="532"/>
        <v>258.08609999999999</v>
      </c>
      <c r="DC681" t="s">
        <v>3</v>
      </c>
      <c r="DD681" t="s">
        <v>3</v>
      </c>
      <c r="DE681" t="s">
        <v>133</v>
      </c>
      <c r="DF681" t="s">
        <v>133</v>
      </c>
      <c r="DG681" t="s">
        <v>134</v>
      </c>
      <c r="DH681" t="s">
        <v>3</v>
      </c>
      <c r="DI681" t="s">
        <v>134</v>
      </c>
      <c r="DJ681" t="s">
        <v>133</v>
      </c>
      <c r="DK681" t="s">
        <v>3</v>
      </c>
      <c r="DL681" t="s">
        <v>3</v>
      </c>
      <c r="DM681" t="s">
        <v>3</v>
      </c>
      <c r="DN681">
        <v>0</v>
      </c>
      <c r="DO681">
        <v>0</v>
      </c>
      <c r="DP681">
        <v>1</v>
      </c>
      <c r="DQ681">
        <v>1</v>
      </c>
      <c r="DU681">
        <v>1013</v>
      </c>
      <c r="DV681" t="s">
        <v>149</v>
      </c>
      <c r="DW681" t="s">
        <v>149</v>
      </c>
      <c r="DX681">
        <v>1</v>
      </c>
      <c r="DZ681" t="s">
        <v>3</v>
      </c>
      <c r="EA681" t="s">
        <v>3</v>
      </c>
      <c r="EB681" t="s">
        <v>3</v>
      </c>
      <c r="EC681" t="s">
        <v>3</v>
      </c>
      <c r="EE681">
        <v>29085536</v>
      </c>
      <c r="EF681">
        <v>2</v>
      </c>
      <c r="EG681" t="s">
        <v>135</v>
      </c>
      <c r="EH681">
        <v>0</v>
      </c>
      <c r="EI681" t="s">
        <v>3</v>
      </c>
      <c r="EJ681">
        <v>1</v>
      </c>
      <c r="EK681">
        <v>15001</v>
      </c>
      <c r="EL681" t="s">
        <v>151</v>
      </c>
      <c r="EM681" t="s">
        <v>152</v>
      </c>
      <c r="EO681" t="s">
        <v>138</v>
      </c>
      <c r="EQ681">
        <v>0</v>
      </c>
      <c r="ER681">
        <v>2053.38</v>
      </c>
      <c r="ES681">
        <v>478.86</v>
      </c>
      <c r="ET681">
        <v>46.33</v>
      </c>
      <c r="EU681">
        <v>1.08</v>
      </c>
      <c r="EV681">
        <v>1528.19</v>
      </c>
      <c r="EW681">
        <v>166.47</v>
      </c>
      <c r="EX681">
        <v>0.08</v>
      </c>
      <c r="EY681">
        <v>0</v>
      </c>
      <c r="FQ681">
        <v>0</v>
      </c>
      <c r="FR681">
        <f t="shared" si="533"/>
        <v>0</v>
      </c>
      <c r="FS681">
        <v>0</v>
      </c>
      <c r="FT681" t="s">
        <v>139</v>
      </c>
      <c r="FU681" t="s">
        <v>25</v>
      </c>
      <c r="FV681" t="s">
        <v>25</v>
      </c>
      <c r="FW681" t="s">
        <v>26</v>
      </c>
      <c r="FX681">
        <v>94.5</v>
      </c>
      <c r="FY681">
        <v>46.75</v>
      </c>
      <c r="GA681" t="s">
        <v>3</v>
      </c>
      <c r="GD681">
        <v>1</v>
      </c>
      <c r="GF681">
        <v>-1841865788</v>
      </c>
      <c r="GG681">
        <v>2</v>
      </c>
      <c r="GH681">
        <v>1</v>
      </c>
      <c r="GI681">
        <v>2</v>
      </c>
      <c r="GJ681">
        <v>0</v>
      </c>
      <c r="GK681">
        <v>0</v>
      </c>
      <c r="GL681">
        <f t="shared" si="534"/>
        <v>0</v>
      </c>
      <c r="GM681">
        <f t="shared" si="535"/>
        <v>1540.23</v>
      </c>
      <c r="GN681">
        <f t="shared" si="536"/>
        <v>1540.23</v>
      </c>
      <c r="GO681">
        <f t="shared" si="537"/>
        <v>0</v>
      </c>
      <c r="GP681">
        <f t="shared" si="538"/>
        <v>0</v>
      </c>
      <c r="GR681">
        <v>0</v>
      </c>
      <c r="GS681">
        <v>3</v>
      </c>
      <c r="GT681">
        <v>0</v>
      </c>
      <c r="GU681" t="s">
        <v>3</v>
      </c>
      <c r="GV681">
        <f t="shared" si="539"/>
        <v>0</v>
      </c>
      <c r="GW681">
        <v>1</v>
      </c>
      <c r="GX681">
        <f t="shared" si="540"/>
        <v>0</v>
      </c>
      <c r="HA681">
        <v>0</v>
      </c>
      <c r="HB681">
        <v>0</v>
      </c>
      <c r="HC681">
        <f t="shared" si="541"/>
        <v>0</v>
      </c>
      <c r="HE681" t="s">
        <v>3</v>
      </c>
      <c r="HF681" t="s">
        <v>3</v>
      </c>
      <c r="HM681" t="s">
        <v>3</v>
      </c>
      <c r="IK681">
        <v>0</v>
      </c>
    </row>
    <row r="682" spans="1:245">
      <c r="A682">
        <v>18</v>
      </c>
      <c r="B682">
        <v>1</v>
      </c>
      <c r="C682">
        <v>707</v>
      </c>
      <c r="E682" t="s">
        <v>40</v>
      </c>
      <c r="F682" t="s">
        <v>153</v>
      </c>
      <c r="G682" t="s">
        <v>154</v>
      </c>
      <c r="H682" t="s">
        <v>155</v>
      </c>
      <c r="I682">
        <f>I681*J682</f>
        <v>1.26</v>
      </c>
      <c r="J682">
        <v>105</v>
      </c>
      <c r="K682">
        <v>105</v>
      </c>
      <c r="O682">
        <f t="shared" si="507"/>
        <v>285.67</v>
      </c>
      <c r="P682">
        <f t="shared" si="508"/>
        <v>285.67</v>
      </c>
      <c r="Q682">
        <f t="shared" si="509"/>
        <v>0</v>
      </c>
      <c r="R682">
        <f t="shared" si="510"/>
        <v>0</v>
      </c>
      <c r="S682">
        <f t="shared" si="511"/>
        <v>0</v>
      </c>
      <c r="T682">
        <f t="shared" si="512"/>
        <v>0</v>
      </c>
      <c r="U682">
        <f t="shared" si="513"/>
        <v>0</v>
      </c>
      <c r="V682">
        <f t="shared" si="514"/>
        <v>0</v>
      </c>
      <c r="W682">
        <f t="shared" si="515"/>
        <v>21.8</v>
      </c>
      <c r="X682">
        <f t="shared" si="516"/>
        <v>0</v>
      </c>
      <c r="Y682">
        <f t="shared" si="517"/>
        <v>0</v>
      </c>
      <c r="AA682">
        <v>35863109</v>
      </c>
      <c r="AB682">
        <f t="shared" si="518"/>
        <v>377.87</v>
      </c>
      <c r="AC682">
        <f t="shared" si="519"/>
        <v>377.87</v>
      </c>
      <c r="AD682">
        <f>ROUND((((ET682)-(EU682))+AE682),2)</f>
        <v>0</v>
      </c>
      <c r="AE682">
        <f>ROUND((EU682),2)</f>
        <v>0</v>
      </c>
      <c r="AF682">
        <f>ROUND((EV682),2)</f>
        <v>0</v>
      </c>
      <c r="AG682">
        <f t="shared" si="520"/>
        <v>0</v>
      </c>
      <c r="AH682">
        <f>(EW682)</f>
        <v>0</v>
      </c>
      <c r="AI682">
        <f>(EX682)</f>
        <v>0</v>
      </c>
      <c r="AJ682">
        <f t="shared" si="521"/>
        <v>17.3</v>
      </c>
      <c r="AK682">
        <v>377.87</v>
      </c>
      <c r="AL682">
        <v>377.87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17.3</v>
      </c>
      <c r="AT682">
        <v>0</v>
      </c>
      <c r="AU682">
        <v>0</v>
      </c>
      <c r="AV682">
        <v>1</v>
      </c>
      <c r="AW682">
        <v>1</v>
      </c>
      <c r="AZ682">
        <v>1</v>
      </c>
      <c r="BA682">
        <v>1</v>
      </c>
      <c r="BB682">
        <v>1</v>
      </c>
      <c r="BC682">
        <v>0.6</v>
      </c>
      <c r="BD682" t="s">
        <v>3</v>
      </c>
      <c r="BE682" t="s">
        <v>3</v>
      </c>
      <c r="BF682" t="s">
        <v>3</v>
      </c>
      <c r="BG682" t="s">
        <v>3</v>
      </c>
      <c r="BH682">
        <v>3</v>
      </c>
      <c r="BI682">
        <v>1</v>
      </c>
      <c r="BJ682" t="s">
        <v>156</v>
      </c>
      <c r="BM682">
        <v>500001</v>
      </c>
      <c r="BN682">
        <v>0</v>
      </c>
      <c r="BO682" t="s">
        <v>153</v>
      </c>
      <c r="BP682">
        <v>1</v>
      </c>
      <c r="BQ682">
        <v>8</v>
      </c>
      <c r="BR682">
        <v>0</v>
      </c>
      <c r="BS682">
        <v>1</v>
      </c>
      <c r="BT682">
        <v>1</v>
      </c>
      <c r="BU682">
        <v>1</v>
      </c>
      <c r="BV682">
        <v>1</v>
      </c>
      <c r="BW682">
        <v>1</v>
      </c>
      <c r="BX682">
        <v>1</v>
      </c>
      <c r="BY682" t="s">
        <v>3</v>
      </c>
      <c r="BZ682">
        <v>0</v>
      </c>
      <c r="CA682">
        <v>0</v>
      </c>
      <c r="CB682" t="s">
        <v>3</v>
      </c>
      <c r="CE682">
        <v>0</v>
      </c>
      <c r="CF682">
        <v>0</v>
      </c>
      <c r="CG682">
        <v>0</v>
      </c>
      <c r="CM682">
        <v>0</v>
      </c>
      <c r="CN682" t="s">
        <v>3</v>
      </c>
      <c r="CO682">
        <v>0</v>
      </c>
      <c r="CP682">
        <f t="shared" si="522"/>
        <v>285.67</v>
      </c>
      <c r="CQ682">
        <f t="shared" si="523"/>
        <v>226.72200000000001</v>
      </c>
      <c r="CR682">
        <f t="shared" si="524"/>
        <v>0</v>
      </c>
      <c r="CS682">
        <f t="shared" si="525"/>
        <v>0</v>
      </c>
      <c r="CT682">
        <f t="shared" si="526"/>
        <v>0</v>
      </c>
      <c r="CU682">
        <f t="shared" si="527"/>
        <v>0</v>
      </c>
      <c r="CV682">
        <f t="shared" si="528"/>
        <v>0</v>
      </c>
      <c r="CW682">
        <f t="shared" si="529"/>
        <v>0</v>
      </c>
      <c r="CX682">
        <f t="shared" si="530"/>
        <v>17.3</v>
      </c>
      <c r="CY682">
        <f t="shared" si="531"/>
        <v>0</v>
      </c>
      <c r="CZ682">
        <f t="shared" si="532"/>
        <v>0</v>
      </c>
      <c r="DC682" t="s">
        <v>3</v>
      </c>
      <c r="DD682" t="s">
        <v>3</v>
      </c>
      <c r="DE682" t="s">
        <v>3</v>
      </c>
      <c r="DF682" t="s">
        <v>3</v>
      </c>
      <c r="DG682" t="s">
        <v>3</v>
      </c>
      <c r="DH682" t="s">
        <v>3</v>
      </c>
      <c r="DI682" t="s">
        <v>3</v>
      </c>
      <c r="DJ682" t="s">
        <v>3</v>
      </c>
      <c r="DK682" t="s">
        <v>3</v>
      </c>
      <c r="DL682" t="s">
        <v>3</v>
      </c>
      <c r="DM682" t="s">
        <v>3</v>
      </c>
      <c r="DN682">
        <v>0</v>
      </c>
      <c r="DO682">
        <v>0</v>
      </c>
      <c r="DP682">
        <v>1</v>
      </c>
      <c r="DQ682">
        <v>1</v>
      </c>
      <c r="DU682">
        <v>1005</v>
      </c>
      <c r="DV682" t="s">
        <v>155</v>
      </c>
      <c r="DW682" t="s">
        <v>155</v>
      </c>
      <c r="DX682">
        <v>1</v>
      </c>
      <c r="DZ682" t="s">
        <v>3</v>
      </c>
      <c r="EA682" t="s">
        <v>3</v>
      </c>
      <c r="EB682" t="s">
        <v>3</v>
      </c>
      <c r="EC682" t="s">
        <v>3</v>
      </c>
      <c r="EE682">
        <v>29085443</v>
      </c>
      <c r="EF682">
        <v>8</v>
      </c>
      <c r="EG682" t="s">
        <v>144</v>
      </c>
      <c r="EH682">
        <v>0</v>
      </c>
      <c r="EI682" t="s">
        <v>3</v>
      </c>
      <c r="EJ682">
        <v>1</v>
      </c>
      <c r="EK682">
        <v>500001</v>
      </c>
      <c r="EL682" t="s">
        <v>145</v>
      </c>
      <c r="EM682" t="s">
        <v>146</v>
      </c>
      <c r="EO682" t="s">
        <v>3</v>
      </c>
      <c r="EQ682">
        <v>0</v>
      </c>
      <c r="ER682">
        <v>377.87</v>
      </c>
      <c r="ES682">
        <v>377.87</v>
      </c>
      <c r="ET682">
        <v>0</v>
      </c>
      <c r="EU682">
        <v>0</v>
      </c>
      <c r="EV682">
        <v>0</v>
      </c>
      <c r="EW682">
        <v>0</v>
      </c>
      <c r="EX682">
        <v>0</v>
      </c>
      <c r="FQ682">
        <v>0</v>
      </c>
      <c r="FR682">
        <f t="shared" si="533"/>
        <v>0</v>
      </c>
      <c r="FS682">
        <v>0</v>
      </c>
      <c r="FX682">
        <v>0</v>
      </c>
      <c r="FY682">
        <v>0</v>
      </c>
      <c r="GA682" t="s">
        <v>3</v>
      </c>
      <c r="GD682">
        <v>1</v>
      </c>
      <c r="GF682">
        <v>-1326923709</v>
      </c>
      <c r="GG682">
        <v>2</v>
      </c>
      <c r="GH682">
        <v>1</v>
      </c>
      <c r="GI682">
        <v>2</v>
      </c>
      <c r="GJ682">
        <v>0</v>
      </c>
      <c r="GK682">
        <v>0</v>
      </c>
      <c r="GL682">
        <f t="shared" si="534"/>
        <v>0</v>
      </c>
      <c r="GM682">
        <f t="shared" si="535"/>
        <v>285.67</v>
      </c>
      <c r="GN682">
        <f t="shared" si="536"/>
        <v>285.67</v>
      </c>
      <c r="GO682">
        <f t="shared" si="537"/>
        <v>0</v>
      </c>
      <c r="GP682">
        <f t="shared" si="538"/>
        <v>0</v>
      </c>
      <c r="GR682">
        <v>0</v>
      </c>
      <c r="GS682">
        <v>3</v>
      </c>
      <c r="GT682">
        <v>0</v>
      </c>
      <c r="GU682" t="s">
        <v>3</v>
      </c>
      <c r="GV682">
        <f t="shared" si="539"/>
        <v>0</v>
      </c>
      <c r="GW682">
        <v>1</v>
      </c>
      <c r="GX682">
        <f t="shared" si="540"/>
        <v>0</v>
      </c>
      <c r="HA682">
        <v>0</v>
      </c>
      <c r="HB682">
        <v>0</v>
      </c>
      <c r="HC682">
        <f t="shared" si="541"/>
        <v>0</v>
      </c>
      <c r="HE682" t="s">
        <v>3</v>
      </c>
      <c r="HF682" t="s">
        <v>3</v>
      </c>
      <c r="HM682" t="s">
        <v>3</v>
      </c>
      <c r="IK682">
        <v>0</v>
      </c>
    </row>
    <row r="683" spans="1:245">
      <c r="A683">
        <v>18</v>
      </c>
      <c r="B683">
        <v>1</v>
      </c>
      <c r="C683">
        <v>705</v>
      </c>
      <c r="E683" t="s">
        <v>157</v>
      </c>
      <c r="F683" t="s">
        <v>158</v>
      </c>
      <c r="G683" t="s">
        <v>159</v>
      </c>
      <c r="H683" t="s">
        <v>160</v>
      </c>
      <c r="I683">
        <f>I681*J683</f>
        <v>0.107</v>
      </c>
      <c r="J683">
        <v>8.9166666666666661</v>
      </c>
      <c r="K683">
        <v>8.9166670000000003</v>
      </c>
      <c r="O683">
        <f t="shared" si="507"/>
        <v>14.34</v>
      </c>
      <c r="P683">
        <f t="shared" si="508"/>
        <v>14.34</v>
      </c>
      <c r="Q683">
        <f t="shared" si="509"/>
        <v>0</v>
      </c>
      <c r="R683">
        <f t="shared" si="510"/>
        <v>0</v>
      </c>
      <c r="S683">
        <f t="shared" si="511"/>
        <v>0</v>
      </c>
      <c r="T683">
        <f t="shared" si="512"/>
        <v>0</v>
      </c>
      <c r="U683">
        <f t="shared" si="513"/>
        <v>0</v>
      </c>
      <c r="V683">
        <f t="shared" si="514"/>
        <v>0</v>
      </c>
      <c r="W683">
        <f t="shared" si="515"/>
        <v>0.11</v>
      </c>
      <c r="X683">
        <f t="shared" si="516"/>
        <v>0</v>
      </c>
      <c r="Y683">
        <f t="shared" si="517"/>
        <v>0</v>
      </c>
      <c r="AA683">
        <v>35863109</v>
      </c>
      <c r="AB683">
        <f t="shared" si="518"/>
        <v>22.91</v>
      </c>
      <c r="AC683">
        <f t="shared" si="519"/>
        <v>22.91</v>
      </c>
      <c r="AD683">
        <f>ROUND((((ET683)-(EU683))+AE683),2)</f>
        <v>0</v>
      </c>
      <c r="AE683">
        <f>ROUND((EU683),2)</f>
        <v>0</v>
      </c>
      <c r="AF683">
        <f>ROUND((EV683),2)</f>
        <v>0</v>
      </c>
      <c r="AG683">
        <f t="shared" si="520"/>
        <v>0</v>
      </c>
      <c r="AH683">
        <f>(EW683)</f>
        <v>0</v>
      </c>
      <c r="AI683">
        <f>(EX683)</f>
        <v>0</v>
      </c>
      <c r="AJ683">
        <f t="shared" si="521"/>
        <v>1.05</v>
      </c>
      <c r="AK683">
        <v>22.91</v>
      </c>
      <c r="AL683">
        <v>22.91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1.05</v>
      </c>
      <c r="AT683">
        <v>0</v>
      </c>
      <c r="AU683">
        <v>0</v>
      </c>
      <c r="AV683">
        <v>1</v>
      </c>
      <c r="AW683">
        <v>1</v>
      </c>
      <c r="AZ683">
        <v>1</v>
      </c>
      <c r="BA683">
        <v>1</v>
      </c>
      <c r="BB683">
        <v>1</v>
      </c>
      <c r="BC683">
        <v>5.85</v>
      </c>
      <c r="BD683" t="s">
        <v>3</v>
      </c>
      <c r="BE683" t="s">
        <v>3</v>
      </c>
      <c r="BF683" t="s">
        <v>3</v>
      </c>
      <c r="BG683" t="s">
        <v>3</v>
      </c>
      <c r="BH683">
        <v>3</v>
      </c>
      <c r="BI683">
        <v>1</v>
      </c>
      <c r="BJ683" t="s">
        <v>161</v>
      </c>
      <c r="BM683">
        <v>500001</v>
      </c>
      <c r="BN683">
        <v>0</v>
      </c>
      <c r="BO683" t="s">
        <v>158</v>
      </c>
      <c r="BP683">
        <v>1</v>
      </c>
      <c r="BQ683">
        <v>8</v>
      </c>
      <c r="BR683">
        <v>0</v>
      </c>
      <c r="BS683">
        <v>1</v>
      </c>
      <c r="BT683">
        <v>1</v>
      </c>
      <c r="BU683">
        <v>1</v>
      </c>
      <c r="BV683">
        <v>1</v>
      </c>
      <c r="BW683">
        <v>1</v>
      </c>
      <c r="BX683">
        <v>1</v>
      </c>
      <c r="BY683" t="s">
        <v>3</v>
      </c>
      <c r="BZ683">
        <v>0</v>
      </c>
      <c r="CA683">
        <v>0</v>
      </c>
      <c r="CB683" t="s">
        <v>3</v>
      </c>
      <c r="CE683">
        <v>0</v>
      </c>
      <c r="CF683">
        <v>0</v>
      </c>
      <c r="CG683">
        <v>0</v>
      </c>
      <c r="CM683">
        <v>0</v>
      </c>
      <c r="CN683" t="s">
        <v>3</v>
      </c>
      <c r="CO683">
        <v>0</v>
      </c>
      <c r="CP683">
        <f t="shared" si="522"/>
        <v>14.34</v>
      </c>
      <c r="CQ683">
        <f t="shared" si="523"/>
        <v>134.02349999999998</v>
      </c>
      <c r="CR683">
        <f t="shared" si="524"/>
        <v>0</v>
      </c>
      <c r="CS683">
        <f t="shared" si="525"/>
        <v>0</v>
      </c>
      <c r="CT683">
        <f t="shared" si="526"/>
        <v>0</v>
      </c>
      <c r="CU683">
        <f t="shared" si="527"/>
        <v>0</v>
      </c>
      <c r="CV683">
        <f t="shared" si="528"/>
        <v>0</v>
      </c>
      <c r="CW683">
        <f t="shared" si="529"/>
        <v>0</v>
      </c>
      <c r="CX683">
        <f t="shared" si="530"/>
        <v>1.05</v>
      </c>
      <c r="CY683">
        <f t="shared" si="531"/>
        <v>0</v>
      </c>
      <c r="CZ683">
        <f t="shared" si="532"/>
        <v>0</v>
      </c>
      <c r="DC683" t="s">
        <v>3</v>
      </c>
      <c r="DD683" t="s">
        <v>3</v>
      </c>
      <c r="DE683" t="s">
        <v>3</v>
      </c>
      <c r="DF683" t="s">
        <v>3</v>
      </c>
      <c r="DG683" t="s">
        <v>3</v>
      </c>
      <c r="DH683" t="s">
        <v>3</v>
      </c>
      <c r="DI683" t="s">
        <v>3</v>
      </c>
      <c r="DJ683" t="s">
        <v>3</v>
      </c>
      <c r="DK683" t="s">
        <v>3</v>
      </c>
      <c r="DL683" t="s">
        <v>3</v>
      </c>
      <c r="DM683" t="s">
        <v>3</v>
      </c>
      <c r="DN683">
        <v>0</v>
      </c>
      <c r="DO683">
        <v>0</v>
      </c>
      <c r="DP683">
        <v>1</v>
      </c>
      <c r="DQ683">
        <v>1</v>
      </c>
      <c r="DU683">
        <v>1009</v>
      </c>
      <c r="DV683" t="s">
        <v>160</v>
      </c>
      <c r="DW683" t="s">
        <v>160</v>
      </c>
      <c r="DX683">
        <v>1</v>
      </c>
      <c r="DZ683" t="s">
        <v>3</v>
      </c>
      <c r="EA683" t="s">
        <v>3</v>
      </c>
      <c r="EB683" t="s">
        <v>3</v>
      </c>
      <c r="EC683" t="s">
        <v>3</v>
      </c>
      <c r="EE683">
        <v>29085443</v>
      </c>
      <c r="EF683">
        <v>8</v>
      </c>
      <c r="EG683" t="s">
        <v>144</v>
      </c>
      <c r="EH683">
        <v>0</v>
      </c>
      <c r="EI683" t="s">
        <v>3</v>
      </c>
      <c r="EJ683">
        <v>1</v>
      </c>
      <c r="EK683">
        <v>500001</v>
      </c>
      <c r="EL683" t="s">
        <v>145</v>
      </c>
      <c r="EM683" t="s">
        <v>146</v>
      </c>
      <c r="EO683" t="s">
        <v>3</v>
      </c>
      <c r="EQ683">
        <v>0</v>
      </c>
      <c r="ER683">
        <v>22.91</v>
      </c>
      <c r="ES683">
        <v>22.91</v>
      </c>
      <c r="ET683">
        <v>0</v>
      </c>
      <c r="EU683">
        <v>0</v>
      </c>
      <c r="EV683">
        <v>0</v>
      </c>
      <c r="EW683">
        <v>0</v>
      </c>
      <c r="EX683">
        <v>0</v>
      </c>
      <c r="FQ683">
        <v>0</v>
      </c>
      <c r="FR683">
        <f t="shared" si="533"/>
        <v>0</v>
      </c>
      <c r="FS683">
        <v>0</v>
      </c>
      <c r="FX683">
        <v>0</v>
      </c>
      <c r="FY683">
        <v>0</v>
      </c>
      <c r="GA683" t="s">
        <v>3</v>
      </c>
      <c r="GD683">
        <v>1</v>
      </c>
      <c r="GF683">
        <v>-1686930993</v>
      </c>
      <c r="GG683">
        <v>2</v>
      </c>
      <c r="GH683">
        <v>1</v>
      </c>
      <c r="GI683">
        <v>2</v>
      </c>
      <c r="GJ683">
        <v>0</v>
      </c>
      <c r="GK683">
        <v>0</v>
      </c>
      <c r="GL683">
        <f t="shared" si="534"/>
        <v>0</v>
      </c>
      <c r="GM683">
        <f t="shared" si="535"/>
        <v>14.34</v>
      </c>
      <c r="GN683">
        <f t="shared" si="536"/>
        <v>14.34</v>
      </c>
      <c r="GO683">
        <f t="shared" si="537"/>
        <v>0</v>
      </c>
      <c r="GP683">
        <f t="shared" si="538"/>
        <v>0</v>
      </c>
      <c r="GR683">
        <v>0</v>
      </c>
      <c r="GS683">
        <v>3</v>
      </c>
      <c r="GT683">
        <v>0</v>
      </c>
      <c r="GU683" t="s">
        <v>3</v>
      </c>
      <c r="GV683">
        <f t="shared" si="539"/>
        <v>0</v>
      </c>
      <c r="GW683">
        <v>1</v>
      </c>
      <c r="GX683">
        <f t="shared" si="540"/>
        <v>0</v>
      </c>
      <c r="HA683">
        <v>0</v>
      </c>
      <c r="HB683">
        <v>0</v>
      </c>
      <c r="HC683">
        <f t="shared" si="541"/>
        <v>0</v>
      </c>
      <c r="HE683" t="s">
        <v>3</v>
      </c>
      <c r="HF683" t="s">
        <v>3</v>
      </c>
      <c r="HM683" t="s">
        <v>3</v>
      </c>
      <c r="IK683">
        <v>0</v>
      </c>
    </row>
    <row r="684" spans="1:245">
      <c r="A684">
        <v>17</v>
      </c>
      <c r="B684">
        <v>1</v>
      </c>
      <c r="C684">
        <f>ROW(SmtRes!A715)</f>
        <v>715</v>
      </c>
      <c r="D684">
        <f>ROW(EtalonRes!A687)</f>
        <v>687</v>
      </c>
      <c r="E684" t="s">
        <v>41</v>
      </c>
      <c r="F684" t="s">
        <v>162</v>
      </c>
      <c r="G684" t="s">
        <v>163</v>
      </c>
      <c r="H684" t="s">
        <v>164</v>
      </c>
      <c r="I684">
        <f>ROUND(2/100,9)</f>
        <v>0.02</v>
      </c>
      <c r="J684">
        <v>0</v>
      </c>
      <c r="K684">
        <f>ROUND(2/100,9)</f>
        <v>0.02</v>
      </c>
      <c r="O684">
        <f t="shared" si="507"/>
        <v>2654.04</v>
      </c>
      <c r="P684">
        <f t="shared" si="508"/>
        <v>2082.37</v>
      </c>
      <c r="Q684">
        <f t="shared" si="509"/>
        <v>85.75</v>
      </c>
      <c r="R684">
        <f t="shared" si="510"/>
        <v>15.29</v>
      </c>
      <c r="S684">
        <f t="shared" si="511"/>
        <v>485.92</v>
      </c>
      <c r="T684">
        <f t="shared" si="512"/>
        <v>0</v>
      </c>
      <c r="U684">
        <f t="shared" si="513"/>
        <v>1.6822199999999998</v>
      </c>
      <c r="V684">
        <f t="shared" si="514"/>
        <v>3.4250000000000003E-2</v>
      </c>
      <c r="W684">
        <f t="shared" si="515"/>
        <v>0</v>
      </c>
      <c r="X684">
        <f t="shared" si="516"/>
        <v>451.09</v>
      </c>
      <c r="Y684">
        <f t="shared" si="517"/>
        <v>215.52</v>
      </c>
      <c r="AA684">
        <v>35863109</v>
      </c>
      <c r="AB684">
        <f t="shared" si="518"/>
        <v>21892.13</v>
      </c>
      <c r="AC684">
        <f t="shared" si="519"/>
        <v>20740.73</v>
      </c>
      <c r="AD684">
        <f>ROUND(((((ET684*1.25))-((EU684*1.25)))+AE684),2)</f>
        <v>416.27</v>
      </c>
      <c r="AE684">
        <f>ROUND(((EU684*1.25)),2)</f>
        <v>23.13</v>
      </c>
      <c r="AF684">
        <f>ROUND(((EV684*1.15)),2)</f>
        <v>735.13</v>
      </c>
      <c r="AG684">
        <f t="shared" si="520"/>
        <v>0</v>
      </c>
      <c r="AH684">
        <f>((EW684*1.15))</f>
        <v>84.11099999999999</v>
      </c>
      <c r="AI684">
        <f>((EX684*1.25))</f>
        <v>1.7125000000000001</v>
      </c>
      <c r="AJ684">
        <f t="shared" si="521"/>
        <v>0</v>
      </c>
      <c r="AK684">
        <v>21712.98</v>
      </c>
      <c r="AL684">
        <v>20740.73</v>
      </c>
      <c r="AM684">
        <v>333.01</v>
      </c>
      <c r="AN684">
        <v>18.5</v>
      </c>
      <c r="AO684">
        <v>639.24</v>
      </c>
      <c r="AP684">
        <v>0</v>
      </c>
      <c r="AQ684">
        <v>73.14</v>
      </c>
      <c r="AR684">
        <v>1.37</v>
      </c>
      <c r="AS684">
        <v>0</v>
      </c>
      <c r="AT684">
        <v>90</v>
      </c>
      <c r="AU684">
        <v>43</v>
      </c>
      <c r="AV684">
        <v>1</v>
      </c>
      <c r="AW684">
        <v>1</v>
      </c>
      <c r="AZ684">
        <v>1</v>
      </c>
      <c r="BA684">
        <v>33.049999999999997</v>
      </c>
      <c r="BB684">
        <v>10.3</v>
      </c>
      <c r="BC684">
        <v>5.0199999999999996</v>
      </c>
      <c r="BD684" t="s">
        <v>3</v>
      </c>
      <c r="BE684" t="s">
        <v>3</v>
      </c>
      <c r="BF684" t="s">
        <v>3</v>
      </c>
      <c r="BG684" t="s">
        <v>3</v>
      </c>
      <c r="BH684">
        <v>0</v>
      </c>
      <c r="BI684">
        <v>1</v>
      </c>
      <c r="BJ684" t="s">
        <v>165</v>
      </c>
      <c r="BM684">
        <v>10001</v>
      </c>
      <c r="BN684">
        <v>0</v>
      </c>
      <c r="BO684" t="s">
        <v>162</v>
      </c>
      <c r="BP684">
        <v>1</v>
      </c>
      <c r="BQ684">
        <v>2</v>
      </c>
      <c r="BR684">
        <v>0</v>
      </c>
      <c r="BS684">
        <v>33.049999999999997</v>
      </c>
      <c r="BT684">
        <v>1</v>
      </c>
      <c r="BU684">
        <v>1</v>
      </c>
      <c r="BV684">
        <v>1</v>
      </c>
      <c r="BW684">
        <v>1</v>
      </c>
      <c r="BX684">
        <v>1</v>
      </c>
      <c r="BY684" t="s">
        <v>3</v>
      </c>
      <c r="BZ684">
        <v>118</v>
      </c>
      <c r="CA684">
        <v>63</v>
      </c>
      <c r="CB684" t="s">
        <v>3</v>
      </c>
      <c r="CE684">
        <v>0</v>
      </c>
      <c r="CF684">
        <v>0</v>
      </c>
      <c r="CG684">
        <v>0</v>
      </c>
      <c r="CM684">
        <v>0</v>
      </c>
      <c r="CN684" t="s">
        <v>3</v>
      </c>
      <c r="CO684">
        <v>0</v>
      </c>
      <c r="CP684">
        <f t="shared" si="522"/>
        <v>2654.04</v>
      </c>
      <c r="CQ684">
        <f t="shared" si="523"/>
        <v>104118.46459999999</v>
      </c>
      <c r="CR684">
        <f t="shared" si="524"/>
        <v>4287.5810000000001</v>
      </c>
      <c r="CS684">
        <f t="shared" si="525"/>
        <v>764.4464999999999</v>
      </c>
      <c r="CT684">
        <f t="shared" si="526"/>
        <v>24296.046499999997</v>
      </c>
      <c r="CU684">
        <f t="shared" si="527"/>
        <v>0</v>
      </c>
      <c r="CV684">
        <f t="shared" si="528"/>
        <v>84.11099999999999</v>
      </c>
      <c r="CW684">
        <f t="shared" si="529"/>
        <v>1.7125000000000001</v>
      </c>
      <c r="CX684">
        <f t="shared" si="530"/>
        <v>0</v>
      </c>
      <c r="CY684">
        <f t="shared" si="531"/>
        <v>451.089</v>
      </c>
      <c r="CZ684">
        <f t="shared" si="532"/>
        <v>215.52030000000002</v>
      </c>
      <c r="DC684" t="s">
        <v>3</v>
      </c>
      <c r="DD684" t="s">
        <v>3</v>
      </c>
      <c r="DE684" t="s">
        <v>133</v>
      </c>
      <c r="DF684" t="s">
        <v>133</v>
      </c>
      <c r="DG684" t="s">
        <v>167</v>
      </c>
      <c r="DH684" t="s">
        <v>3</v>
      </c>
      <c r="DI684" t="s">
        <v>167</v>
      </c>
      <c r="DJ684" t="s">
        <v>133</v>
      </c>
      <c r="DK684" t="s">
        <v>3</v>
      </c>
      <c r="DL684" t="s">
        <v>3</v>
      </c>
      <c r="DM684" t="s">
        <v>3</v>
      </c>
      <c r="DN684">
        <v>0</v>
      </c>
      <c r="DO684">
        <v>0</v>
      </c>
      <c r="DP684">
        <v>1</v>
      </c>
      <c r="DQ684">
        <v>1</v>
      </c>
      <c r="DU684">
        <v>1013</v>
      </c>
      <c r="DV684" t="s">
        <v>164</v>
      </c>
      <c r="DW684" t="s">
        <v>164</v>
      </c>
      <c r="DX684">
        <v>1</v>
      </c>
      <c r="DZ684" t="s">
        <v>3</v>
      </c>
      <c r="EA684" t="s">
        <v>3</v>
      </c>
      <c r="EB684" t="s">
        <v>3</v>
      </c>
      <c r="EC684" t="s">
        <v>3</v>
      </c>
      <c r="EE684">
        <v>29085510</v>
      </c>
      <c r="EF684">
        <v>2</v>
      </c>
      <c r="EG684" t="s">
        <v>135</v>
      </c>
      <c r="EH684">
        <v>0</v>
      </c>
      <c r="EI684" t="s">
        <v>3</v>
      </c>
      <c r="EJ684">
        <v>1</v>
      </c>
      <c r="EK684">
        <v>10001</v>
      </c>
      <c r="EL684" t="s">
        <v>136</v>
      </c>
      <c r="EM684" t="s">
        <v>137</v>
      </c>
      <c r="EO684" t="s">
        <v>3</v>
      </c>
      <c r="EQ684">
        <v>0</v>
      </c>
      <c r="ER684">
        <v>21712.98</v>
      </c>
      <c r="ES684">
        <v>20740.73</v>
      </c>
      <c r="ET684">
        <v>333.01</v>
      </c>
      <c r="EU684">
        <v>18.5</v>
      </c>
      <c r="EV684">
        <v>639.24</v>
      </c>
      <c r="EW684">
        <v>73.14</v>
      </c>
      <c r="EX684">
        <v>1.37</v>
      </c>
      <c r="EY684">
        <v>0</v>
      </c>
      <c r="FQ684">
        <v>0</v>
      </c>
      <c r="FR684">
        <f t="shared" si="533"/>
        <v>0</v>
      </c>
      <c r="FS684">
        <v>0</v>
      </c>
      <c r="FT684" t="s">
        <v>139</v>
      </c>
      <c r="FU684" t="s">
        <v>25</v>
      </c>
      <c r="FV684" t="s">
        <v>25</v>
      </c>
      <c r="FW684" t="s">
        <v>26</v>
      </c>
      <c r="FX684">
        <v>106.2</v>
      </c>
      <c r="FY684">
        <v>53.55</v>
      </c>
      <c r="GA684" t="s">
        <v>3</v>
      </c>
      <c r="GD684">
        <v>1</v>
      </c>
      <c r="GF684">
        <v>463398419</v>
      </c>
      <c r="GG684">
        <v>2</v>
      </c>
      <c r="GH684">
        <v>1</v>
      </c>
      <c r="GI684">
        <v>2</v>
      </c>
      <c r="GJ684">
        <v>0</v>
      </c>
      <c r="GK684">
        <v>0</v>
      </c>
      <c r="GL684">
        <f t="shared" si="534"/>
        <v>0</v>
      </c>
      <c r="GM684">
        <f t="shared" si="535"/>
        <v>3320.65</v>
      </c>
      <c r="GN684">
        <f t="shared" si="536"/>
        <v>3320.65</v>
      </c>
      <c r="GO684">
        <f t="shared" si="537"/>
        <v>0</v>
      </c>
      <c r="GP684">
        <f t="shared" si="538"/>
        <v>0</v>
      </c>
      <c r="GR684">
        <v>0</v>
      </c>
      <c r="GS684">
        <v>3</v>
      </c>
      <c r="GT684">
        <v>0</v>
      </c>
      <c r="GU684" t="s">
        <v>3</v>
      </c>
      <c r="GV684">
        <f t="shared" si="539"/>
        <v>0</v>
      </c>
      <c r="GW684">
        <v>1</v>
      </c>
      <c r="GX684">
        <f t="shared" si="540"/>
        <v>0</v>
      </c>
      <c r="HA684">
        <v>0</v>
      </c>
      <c r="HB684">
        <v>0</v>
      </c>
      <c r="HC684">
        <f t="shared" si="541"/>
        <v>0</v>
      </c>
      <c r="HE684" t="s">
        <v>3</v>
      </c>
      <c r="HF684" t="s">
        <v>3</v>
      </c>
      <c r="HM684" t="s">
        <v>3</v>
      </c>
      <c r="IK684">
        <v>0</v>
      </c>
    </row>
    <row r="685" spans="1:245">
      <c r="A685">
        <v>18</v>
      </c>
      <c r="B685">
        <v>1</v>
      </c>
      <c r="C685">
        <v>712</v>
      </c>
      <c r="E685" t="s">
        <v>48</v>
      </c>
      <c r="F685" t="s">
        <v>168</v>
      </c>
      <c r="G685" t="s">
        <v>169</v>
      </c>
      <c r="H685" t="s">
        <v>170</v>
      </c>
      <c r="I685">
        <f>I684*J685</f>
        <v>1</v>
      </c>
      <c r="J685">
        <v>50</v>
      </c>
      <c r="K685">
        <v>50</v>
      </c>
      <c r="O685">
        <f t="shared" si="507"/>
        <v>196.01</v>
      </c>
      <c r="P685">
        <f t="shared" si="508"/>
        <v>196.01</v>
      </c>
      <c r="Q685">
        <f t="shared" si="509"/>
        <v>0</v>
      </c>
      <c r="R685">
        <f t="shared" si="510"/>
        <v>0</v>
      </c>
      <c r="S685">
        <f t="shared" si="511"/>
        <v>0</v>
      </c>
      <c r="T685">
        <f t="shared" si="512"/>
        <v>0</v>
      </c>
      <c r="U685">
        <f t="shared" si="513"/>
        <v>0</v>
      </c>
      <c r="V685">
        <f t="shared" si="514"/>
        <v>0</v>
      </c>
      <c r="W685">
        <f t="shared" si="515"/>
        <v>4.34</v>
      </c>
      <c r="X685">
        <f t="shared" si="516"/>
        <v>0</v>
      </c>
      <c r="Y685">
        <f t="shared" si="517"/>
        <v>0</v>
      </c>
      <c r="AA685">
        <v>35863109</v>
      </c>
      <c r="AB685">
        <f t="shared" si="518"/>
        <v>94.69</v>
      </c>
      <c r="AC685">
        <f t="shared" si="519"/>
        <v>94.69</v>
      </c>
      <c r="AD685">
        <f>ROUND((((ET685)-(EU685))+AE685),2)</f>
        <v>0</v>
      </c>
      <c r="AE685">
        <f t="shared" ref="AE685:AF687" si="542">ROUND((EU685),2)</f>
        <v>0</v>
      </c>
      <c r="AF685">
        <f t="shared" si="542"/>
        <v>0</v>
      </c>
      <c r="AG685">
        <f t="shared" si="520"/>
        <v>0</v>
      </c>
      <c r="AH685">
        <f t="shared" ref="AH685:AI687" si="543">(EW685)</f>
        <v>0</v>
      </c>
      <c r="AI685">
        <f t="shared" si="543"/>
        <v>0</v>
      </c>
      <c r="AJ685">
        <f t="shared" si="521"/>
        <v>4.34</v>
      </c>
      <c r="AK685">
        <v>94.69</v>
      </c>
      <c r="AL685">
        <v>94.69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4.34</v>
      </c>
      <c r="AT685">
        <v>0</v>
      </c>
      <c r="AU685">
        <v>0</v>
      </c>
      <c r="AV685">
        <v>1</v>
      </c>
      <c r="AW685">
        <v>1</v>
      </c>
      <c r="AZ685">
        <v>1</v>
      </c>
      <c r="BA685">
        <v>1</v>
      </c>
      <c r="BB685">
        <v>1</v>
      </c>
      <c r="BC685">
        <v>2.0699999999999998</v>
      </c>
      <c r="BD685" t="s">
        <v>3</v>
      </c>
      <c r="BE685" t="s">
        <v>3</v>
      </c>
      <c r="BF685" t="s">
        <v>3</v>
      </c>
      <c r="BG685" t="s">
        <v>3</v>
      </c>
      <c r="BH685">
        <v>3</v>
      </c>
      <c r="BI685">
        <v>1</v>
      </c>
      <c r="BJ685" t="s">
        <v>171</v>
      </c>
      <c r="BM685">
        <v>500001</v>
      </c>
      <c r="BN685">
        <v>0</v>
      </c>
      <c r="BO685" t="s">
        <v>168</v>
      </c>
      <c r="BP685">
        <v>1</v>
      </c>
      <c r="BQ685">
        <v>8</v>
      </c>
      <c r="BR685">
        <v>0</v>
      </c>
      <c r="BS685">
        <v>1</v>
      </c>
      <c r="BT685">
        <v>1</v>
      </c>
      <c r="BU685">
        <v>1</v>
      </c>
      <c r="BV685">
        <v>1</v>
      </c>
      <c r="BW685">
        <v>1</v>
      </c>
      <c r="BX685">
        <v>1</v>
      </c>
      <c r="BY685" t="s">
        <v>3</v>
      </c>
      <c r="BZ685">
        <v>0</v>
      </c>
      <c r="CA685">
        <v>0</v>
      </c>
      <c r="CB685" t="s">
        <v>3</v>
      </c>
      <c r="CE685">
        <v>0</v>
      </c>
      <c r="CF685">
        <v>0</v>
      </c>
      <c r="CG685">
        <v>0</v>
      </c>
      <c r="CM685">
        <v>0</v>
      </c>
      <c r="CN685" t="s">
        <v>3</v>
      </c>
      <c r="CO685">
        <v>0</v>
      </c>
      <c r="CP685">
        <f t="shared" si="522"/>
        <v>196.01</v>
      </c>
      <c r="CQ685">
        <f t="shared" si="523"/>
        <v>196.00829999999999</v>
      </c>
      <c r="CR685">
        <f t="shared" si="524"/>
        <v>0</v>
      </c>
      <c r="CS685">
        <f t="shared" si="525"/>
        <v>0</v>
      </c>
      <c r="CT685">
        <f t="shared" si="526"/>
        <v>0</v>
      </c>
      <c r="CU685">
        <f t="shared" si="527"/>
        <v>0</v>
      </c>
      <c r="CV685">
        <f t="shared" si="528"/>
        <v>0</v>
      </c>
      <c r="CW685">
        <f t="shared" si="529"/>
        <v>0</v>
      </c>
      <c r="CX685">
        <f t="shared" si="530"/>
        <v>4.34</v>
      </c>
      <c r="CY685">
        <f t="shared" si="531"/>
        <v>0</v>
      </c>
      <c r="CZ685">
        <f t="shared" si="532"/>
        <v>0</v>
      </c>
      <c r="DC685" t="s">
        <v>3</v>
      </c>
      <c r="DD685" t="s">
        <v>3</v>
      </c>
      <c r="DE685" t="s">
        <v>3</v>
      </c>
      <c r="DF685" t="s">
        <v>3</v>
      </c>
      <c r="DG685" t="s">
        <v>3</v>
      </c>
      <c r="DH685" t="s">
        <v>3</v>
      </c>
      <c r="DI685" t="s">
        <v>3</v>
      </c>
      <c r="DJ685" t="s">
        <v>3</v>
      </c>
      <c r="DK685" t="s">
        <v>3</v>
      </c>
      <c r="DL685" t="s">
        <v>3</v>
      </c>
      <c r="DM685" t="s">
        <v>3</v>
      </c>
      <c r="DN685">
        <v>0</v>
      </c>
      <c r="DO685">
        <v>0</v>
      </c>
      <c r="DP685">
        <v>1</v>
      </c>
      <c r="DQ685">
        <v>1</v>
      </c>
      <c r="DU685">
        <v>1013</v>
      </c>
      <c r="DV685" t="s">
        <v>170</v>
      </c>
      <c r="DW685" t="s">
        <v>170</v>
      </c>
      <c r="DX685">
        <v>1</v>
      </c>
      <c r="DZ685" t="s">
        <v>3</v>
      </c>
      <c r="EA685" t="s">
        <v>3</v>
      </c>
      <c r="EB685" t="s">
        <v>3</v>
      </c>
      <c r="EC685" t="s">
        <v>3</v>
      </c>
      <c r="EE685">
        <v>29085443</v>
      </c>
      <c r="EF685">
        <v>8</v>
      </c>
      <c r="EG685" t="s">
        <v>144</v>
      </c>
      <c r="EH685">
        <v>0</v>
      </c>
      <c r="EI685" t="s">
        <v>3</v>
      </c>
      <c r="EJ685">
        <v>1</v>
      </c>
      <c r="EK685">
        <v>500001</v>
      </c>
      <c r="EL685" t="s">
        <v>145</v>
      </c>
      <c r="EM685" t="s">
        <v>146</v>
      </c>
      <c r="EO685" t="s">
        <v>3</v>
      </c>
      <c r="EQ685">
        <v>0</v>
      </c>
      <c r="ER685">
        <v>94.69</v>
      </c>
      <c r="ES685">
        <v>94.69</v>
      </c>
      <c r="ET685">
        <v>0</v>
      </c>
      <c r="EU685">
        <v>0</v>
      </c>
      <c r="EV685">
        <v>0</v>
      </c>
      <c r="EW685">
        <v>0</v>
      </c>
      <c r="EX685">
        <v>0</v>
      </c>
      <c r="FQ685">
        <v>0</v>
      </c>
      <c r="FR685">
        <f t="shared" si="533"/>
        <v>0</v>
      </c>
      <c r="FS685">
        <v>0</v>
      </c>
      <c r="FX685">
        <v>0</v>
      </c>
      <c r="FY685">
        <v>0</v>
      </c>
      <c r="GA685" t="s">
        <v>3</v>
      </c>
      <c r="GD685">
        <v>1</v>
      </c>
      <c r="GF685">
        <v>-1252999712</v>
      </c>
      <c r="GG685">
        <v>2</v>
      </c>
      <c r="GH685">
        <v>1</v>
      </c>
      <c r="GI685">
        <v>2</v>
      </c>
      <c r="GJ685">
        <v>0</v>
      </c>
      <c r="GK685">
        <v>0</v>
      </c>
      <c r="GL685">
        <f t="shared" si="534"/>
        <v>0</v>
      </c>
      <c r="GM685">
        <f t="shared" si="535"/>
        <v>196.01</v>
      </c>
      <c r="GN685">
        <f t="shared" si="536"/>
        <v>196.01</v>
      </c>
      <c r="GO685">
        <f t="shared" si="537"/>
        <v>0</v>
      </c>
      <c r="GP685">
        <f t="shared" si="538"/>
        <v>0</v>
      </c>
      <c r="GR685">
        <v>0</v>
      </c>
      <c r="GS685">
        <v>3</v>
      </c>
      <c r="GT685">
        <v>0</v>
      </c>
      <c r="GU685" t="s">
        <v>3</v>
      </c>
      <c r="GV685">
        <f t="shared" si="539"/>
        <v>0</v>
      </c>
      <c r="GW685">
        <v>1</v>
      </c>
      <c r="GX685">
        <f t="shared" si="540"/>
        <v>0</v>
      </c>
      <c r="HA685">
        <v>0</v>
      </c>
      <c r="HB685">
        <v>0</v>
      </c>
      <c r="HC685">
        <f t="shared" si="541"/>
        <v>0</v>
      </c>
      <c r="HE685" t="s">
        <v>3</v>
      </c>
      <c r="HF685" t="s">
        <v>3</v>
      </c>
      <c r="HM685" t="s">
        <v>3</v>
      </c>
      <c r="IK685">
        <v>0</v>
      </c>
    </row>
    <row r="686" spans="1:245">
      <c r="A686">
        <v>18</v>
      </c>
      <c r="B686">
        <v>1</v>
      </c>
      <c r="C686">
        <v>715</v>
      </c>
      <c r="E686" t="s">
        <v>172</v>
      </c>
      <c r="F686" t="s">
        <v>173</v>
      </c>
      <c r="G686" t="s">
        <v>174</v>
      </c>
      <c r="H686" t="s">
        <v>155</v>
      </c>
      <c r="I686">
        <f>I684*J686</f>
        <v>2</v>
      </c>
      <c r="J686">
        <v>100</v>
      </c>
      <c r="K686">
        <v>100</v>
      </c>
      <c r="O686">
        <f t="shared" si="507"/>
        <v>22135.05</v>
      </c>
      <c r="P686">
        <f t="shared" si="508"/>
        <v>22135.05</v>
      </c>
      <c r="Q686">
        <f t="shared" si="509"/>
        <v>0</v>
      </c>
      <c r="R686">
        <f t="shared" si="510"/>
        <v>0</v>
      </c>
      <c r="S686">
        <f t="shared" si="511"/>
        <v>0</v>
      </c>
      <c r="T686">
        <f t="shared" si="512"/>
        <v>0</v>
      </c>
      <c r="U686">
        <f t="shared" si="513"/>
        <v>0</v>
      </c>
      <c r="V686">
        <f t="shared" si="514"/>
        <v>0</v>
      </c>
      <c r="W686">
        <f t="shared" si="515"/>
        <v>415.44</v>
      </c>
      <c r="X686">
        <f t="shared" si="516"/>
        <v>0</v>
      </c>
      <c r="Y686">
        <f t="shared" si="517"/>
        <v>0</v>
      </c>
      <c r="AA686">
        <v>35863109</v>
      </c>
      <c r="AB686">
        <f t="shared" si="518"/>
        <v>4535.87</v>
      </c>
      <c r="AC686">
        <f t="shared" si="519"/>
        <v>4535.87</v>
      </c>
      <c r="AD686">
        <f>ROUND((((ET686)-(EU686))+AE686),2)</f>
        <v>0</v>
      </c>
      <c r="AE686">
        <f t="shared" si="542"/>
        <v>0</v>
      </c>
      <c r="AF686">
        <f t="shared" si="542"/>
        <v>0</v>
      </c>
      <c r="AG686">
        <f t="shared" si="520"/>
        <v>0</v>
      </c>
      <c r="AH686">
        <f t="shared" si="543"/>
        <v>0</v>
      </c>
      <c r="AI686">
        <f t="shared" si="543"/>
        <v>0</v>
      </c>
      <c r="AJ686">
        <f t="shared" si="521"/>
        <v>207.72</v>
      </c>
      <c r="AK686">
        <v>4535.87</v>
      </c>
      <c r="AL686">
        <v>4535.87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207.72</v>
      </c>
      <c r="AT686">
        <v>0</v>
      </c>
      <c r="AU686">
        <v>0</v>
      </c>
      <c r="AV686">
        <v>1</v>
      </c>
      <c r="AW686">
        <v>1</v>
      </c>
      <c r="AZ686">
        <v>1</v>
      </c>
      <c r="BA686">
        <v>1</v>
      </c>
      <c r="BB686">
        <v>1</v>
      </c>
      <c r="BC686">
        <v>2.44</v>
      </c>
      <c r="BD686" t="s">
        <v>3</v>
      </c>
      <c r="BE686" t="s">
        <v>3</v>
      </c>
      <c r="BF686" t="s">
        <v>3</v>
      </c>
      <c r="BG686" t="s">
        <v>3</v>
      </c>
      <c r="BH686">
        <v>3</v>
      </c>
      <c r="BI686">
        <v>1</v>
      </c>
      <c r="BJ686" t="s">
        <v>175</v>
      </c>
      <c r="BM686">
        <v>500001</v>
      </c>
      <c r="BN686">
        <v>0</v>
      </c>
      <c r="BO686" t="s">
        <v>173</v>
      </c>
      <c r="BP686">
        <v>1</v>
      </c>
      <c r="BQ686">
        <v>8</v>
      </c>
      <c r="BR686">
        <v>0</v>
      </c>
      <c r="BS686">
        <v>1</v>
      </c>
      <c r="BT686">
        <v>1</v>
      </c>
      <c r="BU686">
        <v>1</v>
      </c>
      <c r="BV686">
        <v>1</v>
      </c>
      <c r="BW686">
        <v>1</v>
      </c>
      <c r="BX686">
        <v>1</v>
      </c>
      <c r="BY686" t="s">
        <v>3</v>
      </c>
      <c r="BZ686">
        <v>0</v>
      </c>
      <c r="CA686">
        <v>0</v>
      </c>
      <c r="CB686" t="s">
        <v>3</v>
      </c>
      <c r="CE686">
        <v>0</v>
      </c>
      <c r="CF686">
        <v>0</v>
      </c>
      <c r="CG686">
        <v>0</v>
      </c>
      <c r="CM686">
        <v>0</v>
      </c>
      <c r="CN686" t="s">
        <v>3</v>
      </c>
      <c r="CO686">
        <v>0</v>
      </c>
      <c r="CP686">
        <f t="shared" si="522"/>
        <v>22135.05</v>
      </c>
      <c r="CQ686">
        <f t="shared" si="523"/>
        <v>11067.522799999999</v>
      </c>
      <c r="CR686">
        <f t="shared" si="524"/>
        <v>0</v>
      </c>
      <c r="CS686">
        <f t="shared" si="525"/>
        <v>0</v>
      </c>
      <c r="CT686">
        <f t="shared" si="526"/>
        <v>0</v>
      </c>
      <c r="CU686">
        <f t="shared" si="527"/>
        <v>0</v>
      </c>
      <c r="CV686">
        <f t="shared" si="528"/>
        <v>0</v>
      </c>
      <c r="CW686">
        <f t="shared" si="529"/>
        <v>0</v>
      </c>
      <c r="CX686">
        <f t="shared" si="530"/>
        <v>207.72</v>
      </c>
      <c r="CY686">
        <f t="shared" si="531"/>
        <v>0</v>
      </c>
      <c r="CZ686">
        <f t="shared" si="532"/>
        <v>0</v>
      </c>
      <c r="DC686" t="s">
        <v>3</v>
      </c>
      <c r="DD686" t="s">
        <v>3</v>
      </c>
      <c r="DE686" t="s">
        <v>3</v>
      </c>
      <c r="DF686" t="s">
        <v>3</v>
      </c>
      <c r="DG686" t="s">
        <v>3</v>
      </c>
      <c r="DH686" t="s">
        <v>3</v>
      </c>
      <c r="DI686" t="s">
        <v>3</v>
      </c>
      <c r="DJ686" t="s">
        <v>3</v>
      </c>
      <c r="DK686" t="s">
        <v>3</v>
      </c>
      <c r="DL686" t="s">
        <v>3</v>
      </c>
      <c r="DM686" t="s">
        <v>3</v>
      </c>
      <c r="DN686">
        <v>0</v>
      </c>
      <c r="DO686">
        <v>0</v>
      </c>
      <c r="DP686">
        <v>1</v>
      </c>
      <c r="DQ686">
        <v>1</v>
      </c>
      <c r="DU686">
        <v>1005</v>
      </c>
      <c r="DV686" t="s">
        <v>155</v>
      </c>
      <c r="DW686" t="s">
        <v>155</v>
      </c>
      <c r="DX686">
        <v>1</v>
      </c>
      <c r="DZ686" t="s">
        <v>3</v>
      </c>
      <c r="EA686" t="s">
        <v>3</v>
      </c>
      <c r="EB686" t="s">
        <v>3</v>
      </c>
      <c r="EC686" t="s">
        <v>3</v>
      </c>
      <c r="EE686">
        <v>29085443</v>
      </c>
      <c r="EF686">
        <v>8</v>
      </c>
      <c r="EG686" t="s">
        <v>144</v>
      </c>
      <c r="EH686">
        <v>0</v>
      </c>
      <c r="EI686" t="s">
        <v>3</v>
      </c>
      <c r="EJ686">
        <v>1</v>
      </c>
      <c r="EK686">
        <v>500001</v>
      </c>
      <c r="EL686" t="s">
        <v>145</v>
      </c>
      <c r="EM686" t="s">
        <v>146</v>
      </c>
      <c r="EO686" t="s">
        <v>3</v>
      </c>
      <c r="EQ686">
        <v>0</v>
      </c>
      <c r="ER686">
        <v>4535.87</v>
      </c>
      <c r="ES686">
        <v>4535.87</v>
      </c>
      <c r="ET686">
        <v>0</v>
      </c>
      <c r="EU686">
        <v>0</v>
      </c>
      <c r="EV686">
        <v>0</v>
      </c>
      <c r="EW686">
        <v>0</v>
      </c>
      <c r="EX686">
        <v>0</v>
      </c>
      <c r="FQ686">
        <v>0</v>
      </c>
      <c r="FR686">
        <f t="shared" si="533"/>
        <v>0</v>
      </c>
      <c r="FS686">
        <v>0</v>
      </c>
      <c r="FX686">
        <v>0</v>
      </c>
      <c r="FY686">
        <v>0</v>
      </c>
      <c r="GA686" t="s">
        <v>3</v>
      </c>
      <c r="GD686">
        <v>1</v>
      </c>
      <c r="GF686">
        <v>-1775669208</v>
      </c>
      <c r="GG686">
        <v>2</v>
      </c>
      <c r="GH686">
        <v>1</v>
      </c>
      <c r="GI686">
        <v>2</v>
      </c>
      <c r="GJ686">
        <v>0</v>
      </c>
      <c r="GK686">
        <v>0</v>
      </c>
      <c r="GL686">
        <f t="shared" si="534"/>
        <v>0</v>
      </c>
      <c r="GM686">
        <f t="shared" si="535"/>
        <v>22135.05</v>
      </c>
      <c r="GN686">
        <f t="shared" si="536"/>
        <v>22135.05</v>
      </c>
      <c r="GO686">
        <f t="shared" si="537"/>
        <v>0</v>
      </c>
      <c r="GP686">
        <f t="shared" si="538"/>
        <v>0</v>
      </c>
      <c r="GR686">
        <v>0</v>
      </c>
      <c r="GS686">
        <v>3</v>
      </c>
      <c r="GT686">
        <v>0</v>
      </c>
      <c r="GU686" t="s">
        <v>3</v>
      </c>
      <c r="GV686">
        <f t="shared" si="539"/>
        <v>0</v>
      </c>
      <c r="GW686">
        <v>1</v>
      </c>
      <c r="GX686">
        <f t="shared" si="540"/>
        <v>0</v>
      </c>
      <c r="HA686">
        <v>0</v>
      </c>
      <c r="HB686">
        <v>0</v>
      </c>
      <c r="HC686">
        <f t="shared" si="541"/>
        <v>0</v>
      </c>
      <c r="HE686" t="s">
        <v>3</v>
      </c>
      <c r="HF686" t="s">
        <v>3</v>
      </c>
      <c r="HM686" t="s">
        <v>3</v>
      </c>
      <c r="IK686">
        <v>0</v>
      </c>
    </row>
    <row r="687" spans="1:245">
      <c r="A687">
        <v>18</v>
      </c>
      <c r="B687">
        <v>1</v>
      </c>
      <c r="C687">
        <v>714</v>
      </c>
      <c r="E687" t="s">
        <v>176</v>
      </c>
      <c r="F687" t="s">
        <v>177</v>
      </c>
      <c r="G687" t="s">
        <v>178</v>
      </c>
      <c r="H687" t="s">
        <v>155</v>
      </c>
      <c r="I687">
        <f>I684*J687</f>
        <v>-2</v>
      </c>
      <c r="J687">
        <v>-100</v>
      </c>
      <c r="K687">
        <v>-100</v>
      </c>
      <c r="O687">
        <f t="shared" si="507"/>
        <v>-2078.2800000000002</v>
      </c>
      <c r="P687">
        <f t="shared" si="508"/>
        <v>-2078.2800000000002</v>
      </c>
      <c r="Q687">
        <f t="shared" si="509"/>
        <v>0</v>
      </c>
      <c r="R687">
        <f t="shared" si="510"/>
        <v>0</v>
      </c>
      <c r="S687">
        <f t="shared" si="511"/>
        <v>0</v>
      </c>
      <c r="T687">
        <f t="shared" si="512"/>
        <v>0</v>
      </c>
      <c r="U687">
        <f t="shared" si="513"/>
        <v>0</v>
      </c>
      <c r="V687">
        <f t="shared" si="514"/>
        <v>0</v>
      </c>
      <c r="W687">
        <f t="shared" si="515"/>
        <v>0</v>
      </c>
      <c r="X687">
        <f t="shared" si="516"/>
        <v>0</v>
      </c>
      <c r="Y687">
        <f t="shared" si="517"/>
        <v>0</v>
      </c>
      <c r="AA687">
        <v>35863109</v>
      </c>
      <c r="AB687">
        <f t="shared" si="518"/>
        <v>207</v>
      </c>
      <c r="AC687">
        <f t="shared" si="519"/>
        <v>207</v>
      </c>
      <c r="AD687">
        <f>ROUND((((ET687)-(EU687))+AE687),2)</f>
        <v>0</v>
      </c>
      <c r="AE687">
        <f t="shared" si="542"/>
        <v>0</v>
      </c>
      <c r="AF687">
        <f t="shared" si="542"/>
        <v>0</v>
      </c>
      <c r="AG687">
        <f t="shared" si="520"/>
        <v>0</v>
      </c>
      <c r="AH687">
        <f t="shared" si="543"/>
        <v>0</v>
      </c>
      <c r="AI687">
        <f t="shared" si="543"/>
        <v>0</v>
      </c>
      <c r="AJ687">
        <f t="shared" si="521"/>
        <v>0</v>
      </c>
      <c r="AK687">
        <v>207</v>
      </c>
      <c r="AL687">
        <v>207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1</v>
      </c>
      <c r="AW687">
        <v>1</v>
      </c>
      <c r="AZ687">
        <v>1</v>
      </c>
      <c r="BA687">
        <v>1</v>
      </c>
      <c r="BB687">
        <v>1</v>
      </c>
      <c r="BC687">
        <v>5.0199999999999996</v>
      </c>
      <c r="BD687" t="s">
        <v>3</v>
      </c>
      <c r="BE687" t="s">
        <v>3</v>
      </c>
      <c r="BF687" t="s">
        <v>3</v>
      </c>
      <c r="BG687" t="s">
        <v>3</v>
      </c>
      <c r="BH687">
        <v>3</v>
      </c>
      <c r="BI687">
        <v>1</v>
      </c>
      <c r="BJ687" t="s">
        <v>179</v>
      </c>
      <c r="BM687">
        <v>500001</v>
      </c>
      <c r="BN687">
        <v>0</v>
      </c>
      <c r="BO687" t="s">
        <v>177</v>
      </c>
      <c r="BP687">
        <v>1</v>
      </c>
      <c r="BQ687">
        <v>8</v>
      </c>
      <c r="BR687">
        <v>1</v>
      </c>
      <c r="BS687">
        <v>1</v>
      </c>
      <c r="BT687">
        <v>1</v>
      </c>
      <c r="BU687">
        <v>1</v>
      </c>
      <c r="BV687">
        <v>1</v>
      </c>
      <c r="BW687">
        <v>1</v>
      </c>
      <c r="BX687">
        <v>1</v>
      </c>
      <c r="BY687" t="s">
        <v>3</v>
      </c>
      <c r="BZ687">
        <v>0</v>
      </c>
      <c r="CA687">
        <v>0</v>
      </c>
      <c r="CB687" t="s">
        <v>3</v>
      </c>
      <c r="CE687">
        <v>0</v>
      </c>
      <c r="CF687">
        <v>0</v>
      </c>
      <c r="CG687">
        <v>0</v>
      </c>
      <c r="CM687">
        <v>0</v>
      </c>
      <c r="CN687" t="s">
        <v>3</v>
      </c>
      <c r="CO687">
        <v>0</v>
      </c>
      <c r="CP687">
        <f t="shared" si="522"/>
        <v>-2078.2800000000002</v>
      </c>
      <c r="CQ687">
        <f t="shared" si="523"/>
        <v>1039.1399999999999</v>
      </c>
      <c r="CR687">
        <f t="shared" si="524"/>
        <v>0</v>
      </c>
      <c r="CS687">
        <f t="shared" si="525"/>
        <v>0</v>
      </c>
      <c r="CT687">
        <f t="shared" si="526"/>
        <v>0</v>
      </c>
      <c r="CU687">
        <f t="shared" si="527"/>
        <v>0</v>
      </c>
      <c r="CV687">
        <f t="shared" si="528"/>
        <v>0</v>
      </c>
      <c r="CW687">
        <f t="shared" si="529"/>
        <v>0</v>
      </c>
      <c r="CX687">
        <f t="shared" si="530"/>
        <v>0</v>
      </c>
      <c r="CY687">
        <f t="shared" si="531"/>
        <v>0</v>
      </c>
      <c r="CZ687">
        <f t="shared" si="532"/>
        <v>0</v>
      </c>
      <c r="DC687" t="s">
        <v>3</v>
      </c>
      <c r="DD687" t="s">
        <v>3</v>
      </c>
      <c r="DE687" t="s">
        <v>3</v>
      </c>
      <c r="DF687" t="s">
        <v>3</v>
      </c>
      <c r="DG687" t="s">
        <v>3</v>
      </c>
      <c r="DH687" t="s">
        <v>3</v>
      </c>
      <c r="DI687" t="s">
        <v>3</v>
      </c>
      <c r="DJ687" t="s">
        <v>3</v>
      </c>
      <c r="DK687" t="s">
        <v>3</v>
      </c>
      <c r="DL687" t="s">
        <v>3</v>
      </c>
      <c r="DM687" t="s">
        <v>3</v>
      </c>
      <c r="DN687">
        <v>0</v>
      </c>
      <c r="DO687">
        <v>0</v>
      </c>
      <c r="DP687">
        <v>1</v>
      </c>
      <c r="DQ687">
        <v>1</v>
      </c>
      <c r="DU687">
        <v>1005</v>
      </c>
      <c r="DV687" t="s">
        <v>155</v>
      </c>
      <c r="DW687" t="s">
        <v>155</v>
      </c>
      <c r="DX687">
        <v>1</v>
      </c>
      <c r="DZ687" t="s">
        <v>3</v>
      </c>
      <c r="EA687" t="s">
        <v>3</v>
      </c>
      <c r="EB687" t="s">
        <v>3</v>
      </c>
      <c r="EC687" t="s">
        <v>3</v>
      </c>
      <c r="EE687">
        <v>29085443</v>
      </c>
      <c r="EF687">
        <v>8</v>
      </c>
      <c r="EG687" t="s">
        <v>144</v>
      </c>
      <c r="EH687">
        <v>0</v>
      </c>
      <c r="EI687" t="s">
        <v>3</v>
      </c>
      <c r="EJ687">
        <v>1</v>
      </c>
      <c r="EK687">
        <v>500001</v>
      </c>
      <c r="EL687" t="s">
        <v>145</v>
      </c>
      <c r="EM687" t="s">
        <v>146</v>
      </c>
      <c r="EO687" t="s">
        <v>3</v>
      </c>
      <c r="EQ687">
        <v>32768</v>
      </c>
      <c r="ER687">
        <v>207</v>
      </c>
      <c r="ES687">
        <v>207</v>
      </c>
      <c r="ET687">
        <v>0</v>
      </c>
      <c r="EU687">
        <v>0</v>
      </c>
      <c r="EV687">
        <v>0</v>
      </c>
      <c r="EW687">
        <v>0</v>
      </c>
      <c r="EX687">
        <v>0</v>
      </c>
      <c r="FQ687">
        <v>0</v>
      </c>
      <c r="FR687">
        <f t="shared" si="533"/>
        <v>0</v>
      </c>
      <c r="FS687">
        <v>0</v>
      </c>
      <c r="FX687">
        <v>0</v>
      </c>
      <c r="FY687">
        <v>0</v>
      </c>
      <c r="GA687" t="s">
        <v>3</v>
      </c>
      <c r="GD687">
        <v>1</v>
      </c>
      <c r="GF687">
        <v>-172969429</v>
      </c>
      <c r="GG687">
        <v>2</v>
      </c>
      <c r="GH687">
        <v>1</v>
      </c>
      <c r="GI687">
        <v>2</v>
      </c>
      <c r="GJ687">
        <v>0</v>
      </c>
      <c r="GK687">
        <v>0</v>
      </c>
      <c r="GL687">
        <f t="shared" si="534"/>
        <v>0</v>
      </c>
      <c r="GM687">
        <f t="shared" si="535"/>
        <v>-2078.2800000000002</v>
      </c>
      <c r="GN687">
        <f t="shared" si="536"/>
        <v>-2078.2800000000002</v>
      </c>
      <c r="GO687">
        <f t="shared" si="537"/>
        <v>0</v>
      </c>
      <c r="GP687">
        <f t="shared" si="538"/>
        <v>0</v>
      </c>
      <c r="GR687">
        <v>0</v>
      </c>
      <c r="GS687">
        <v>0</v>
      </c>
      <c r="GT687">
        <v>0</v>
      </c>
      <c r="GU687" t="s">
        <v>3</v>
      </c>
      <c r="GV687">
        <f t="shared" si="539"/>
        <v>0</v>
      </c>
      <c r="GW687">
        <v>1</v>
      </c>
      <c r="GX687">
        <f t="shared" si="540"/>
        <v>0</v>
      </c>
      <c r="HA687">
        <v>0</v>
      </c>
      <c r="HB687">
        <v>0</v>
      </c>
      <c r="HC687">
        <f t="shared" si="541"/>
        <v>0</v>
      </c>
      <c r="HE687" t="s">
        <v>3</v>
      </c>
      <c r="HF687" t="s">
        <v>3</v>
      </c>
      <c r="HM687" t="s">
        <v>3</v>
      </c>
      <c r="IK687">
        <v>0</v>
      </c>
    </row>
    <row r="688" spans="1:245">
      <c r="A688">
        <v>17</v>
      </c>
      <c r="B688">
        <v>1</v>
      </c>
      <c r="C688">
        <f>ROW(SmtRes!A719)</f>
        <v>719</v>
      </c>
      <c r="D688">
        <f>ROW(EtalonRes!A691)</f>
        <v>691</v>
      </c>
      <c r="E688" t="s">
        <v>49</v>
      </c>
      <c r="F688" t="s">
        <v>180</v>
      </c>
      <c r="G688" t="s">
        <v>181</v>
      </c>
      <c r="H688" t="s">
        <v>182</v>
      </c>
      <c r="I688">
        <f>ROUND(5/100,9)</f>
        <v>0.05</v>
      </c>
      <c r="J688">
        <v>0</v>
      </c>
      <c r="K688">
        <f>ROUND(5/100,9)</f>
        <v>0.05</v>
      </c>
      <c r="O688">
        <f t="shared" si="507"/>
        <v>305</v>
      </c>
      <c r="P688">
        <f t="shared" si="508"/>
        <v>181.26</v>
      </c>
      <c r="Q688">
        <f t="shared" si="509"/>
        <v>2.33</v>
      </c>
      <c r="R688">
        <f t="shared" si="510"/>
        <v>0</v>
      </c>
      <c r="S688">
        <f t="shared" si="511"/>
        <v>121.41</v>
      </c>
      <c r="T688">
        <f t="shared" si="512"/>
        <v>0</v>
      </c>
      <c r="U688">
        <f t="shared" si="513"/>
        <v>0.44965000000000005</v>
      </c>
      <c r="V688">
        <f t="shared" si="514"/>
        <v>0</v>
      </c>
      <c r="W688">
        <f t="shared" si="515"/>
        <v>0</v>
      </c>
      <c r="X688">
        <f t="shared" si="516"/>
        <v>109.27</v>
      </c>
      <c r="Y688">
        <f t="shared" si="517"/>
        <v>52.21</v>
      </c>
      <c r="AA688">
        <v>35863109</v>
      </c>
      <c r="AB688">
        <f t="shared" si="518"/>
        <v>526.49</v>
      </c>
      <c r="AC688">
        <f t="shared" si="519"/>
        <v>448.66</v>
      </c>
      <c r="AD688">
        <f>ROUND(((((ET688*1.25))-((EU688*1.25)))+AE688),2)</f>
        <v>4.3600000000000003</v>
      </c>
      <c r="AE688">
        <f>ROUND(((EU688*1.25)),2)</f>
        <v>0</v>
      </c>
      <c r="AF688">
        <f>ROUND(((EV688*1.15)),2)</f>
        <v>73.47</v>
      </c>
      <c r="AG688">
        <f t="shared" si="520"/>
        <v>0</v>
      </c>
      <c r="AH688">
        <f>((EW688*1.15))</f>
        <v>8.9930000000000003</v>
      </c>
      <c r="AI688">
        <f>((EX688*1.25))</f>
        <v>0</v>
      </c>
      <c r="AJ688">
        <f t="shared" si="521"/>
        <v>0</v>
      </c>
      <c r="AK688">
        <v>516.04</v>
      </c>
      <c r="AL688">
        <v>448.66</v>
      </c>
      <c r="AM688">
        <v>3.49</v>
      </c>
      <c r="AN688">
        <v>0</v>
      </c>
      <c r="AO688">
        <v>63.89</v>
      </c>
      <c r="AP688">
        <v>0</v>
      </c>
      <c r="AQ688">
        <v>7.82</v>
      </c>
      <c r="AR688">
        <v>0</v>
      </c>
      <c r="AS688">
        <v>0</v>
      </c>
      <c r="AT688">
        <v>90</v>
      </c>
      <c r="AU688">
        <v>43</v>
      </c>
      <c r="AV688">
        <v>1</v>
      </c>
      <c r="AW688">
        <v>1</v>
      </c>
      <c r="AZ688">
        <v>1</v>
      </c>
      <c r="BA688">
        <v>33.049999999999997</v>
      </c>
      <c r="BB688">
        <v>10.69</v>
      </c>
      <c r="BC688">
        <v>8.08</v>
      </c>
      <c r="BD688" t="s">
        <v>3</v>
      </c>
      <c r="BE688" t="s">
        <v>3</v>
      </c>
      <c r="BF688" t="s">
        <v>3</v>
      </c>
      <c r="BG688" t="s">
        <v>3</v>
      </c>
      <c r="BH688">
        <v>0</v>
      </c>
      <c r="BI688">
        <v>1</v>
      </c>
      <c r="BJ688" t="s">
        <v>183</v>
      </c>
      <c r="BM688">
        <v>10001</v>
      </c>
      <c r="BN688">
        <v>0</v>
      </c>
      <c r="BO688" t="s">
        <v>180</v>
      </c>
      <c r="BP688">
        <v>1</v>
      </c>
      <c r="BQ688">
        <v>2</v>
      </c>
      <c r="BR688">
        <v>0</v>
      </c>
      <c r="BS688">
        <v>33.049999999999997</v>
      </c>
      <c r="BT688">
        <v>1</v>
      </c>
      <c r="BU688">
        <v>1</v>
      </c>
      <c r="BV688">
        <v>1</v>
      </c>
      <c r="BW688">
        <v>1</v>
      </c>
      <c r="BX688">
        <v>1</v>
      </c>
      <c r="BY688" t="s">
        <v>3</v>
      </c>
      <c r="BZ688">
        <v>118</v>
      </c>
      <c r="CA688">
        <v>63</v>
      </c>
      <c r="CB688" t="s">
        <v>3</v>
      </c>
      <c r="CE688">
        <v>0</v>
      </c>
      <c r="CF688">
        <v>0</v>
      </c>
      <c r="CG688">
        <v>0</v>
      </c>
      <c r="CM688">
        <v>0</v>
      </c>
      <c r="CN688" t="s">
        <v>992</v>
      </c>
      <c r="CO688">
        <v>0</v>
      </c>
      <c r="CP688">
        <f t="shared" si="522"/>
        <v>305</v>
      </c>
      <c r="CQ688">
        <f t="shared" si="523"/>
        <v>3625.1728000000003</v>
      </c>
      <c r="CR688">
        <f t="shared" si="524"/>
        <v>46.608400000000003</v>
      </c>
      <c r="CS688">
        <f t="shared" si="525"/>
        <v>0</v>
      </c>
      <c r="CT688">
        <f t="shared" si="526"/>
        <v>2428.1834999999996</v>
      </c>
      <c r="CU688">
        <f t="shared" si="527"/>
        <v>0</v>
      </c>
      <c r="CV688">
        <f t="shared" si="528"/>
        <v>8.9930000000000003</v>
      </c>
      <c r="CW688">
        <f t="shared" si="529"/>
        <v>0</v>
      </c>
      <c r="CX688">
        <f t="shared" si="530"/>
        <v>0</v>
      </c>
      <c r="CY688">
        <f t="shared" si="531"/>
        <v>109.26899999999999</v>
      </c>
      <c r="CZ688">
        <f t="shared" si="532"/>
        <v>52.206299999999999</v>
      </c>
      <c r="DC688" t="s">
        <v>3</v>
      </c>
      <c r="DD688" t="s">
        <v>3</v>
      </c>
      <c r="DE688" t="s">
        <v>133</v>
      </c>
      <c r="DF688" t="s">
        <v>133</v>
      </c>
      <c r="DG688" t="s">
        <v>134</v>
      </c>
      <c r="DH688" t="s">
        <v>3</v>
      </c>
      <c r="DI688" t="s">
        <v>134</v>
      </c>
      <c r="DJ688" t="s">
        <v>133</v>
      </c>
      <c r="DK688" t="s">
        <v>3</v>
      </c>
      <c r="DL688" t="s">
        <v>3</v>
      </c>
      <c r="DM688" t="s">
        <v>3</v>
      </c>
      <c r="DN688">
        <v>0</v>
      </c>
      <c r="DO688">
        <v>0</v>
      </c>
      <c r="DP688">
        <v>1</v>
      </c>
      <c r="DQ688">
        <v>1</v>
      </c>
      <c r="DU688">
        <v>1013</v>
      </c>
      <c r="DV688" t="s">
        <v>182</v>
      </c>
      <c r="DW688" t="s">
        <v>182</v>
      </c>
      <c r="DX688">
        <v>1</v>
      </c>
      <c r="DZ688" t="s">
        <v>3</v>
      </c>
      <c r="EA688" t="s">
        <v>3</v>
      </c>
      <c r="EB688" t="s">
        <v>3</v>
      </c>
      <c r="EC688" t="s">
        <v>3</v>
      </c>
      <c r="EE688">
        <v>29085510</v>
      </c>
      <c r="EF688">
        <v>2</v>
      </c>
      <c r="EG688" t="s">
        <v>135</v>
      </c>
      <c r="EH688">
        <v>0</v>
      </c>
      <c r="EI688" t="s">
        <v>3</v>
      </c>
      <c r="EJ688">
        <v>1</v>
      </c>
      <c r="EK688">
        <v>10001</v>
      </c>
      <c r="EL688" t="s">
        <v>136</v>
      </c>
      <c r="EM688" t="s">
        <v>137</v>
      </c>
      <c r="EO688" t="s">
        <v>138</v>
      </c>
      <c r="EQ688">
        <v>0</v>
      </c>
      <c r="ER688">
        <v>516.04</v>
      </c>
      <c r="ES688">
        <v>448.66</v>
      </c>
      <c r="ET688">
        <v>3.49</v>
      </c>
      <c r="EU688">
        <v>0</v>
      </c>
      <c r="EV688">
        <v>63.89</v>
      </c>
      <c r="EW688">
        <v>7.82</v>
      </c>
      <c r="EX688">
        <v>0</v>
      </c>
      <c r="EY688">
        <v>0</v>
      </c>
      <c r="FQ688">
        <v>0</v>
      </c>
      <c r="FR688">
        <f t="shared" si="533"/>
        <v>0</v>
      </c>
      <c r="FS688">
        <v>0</v>
      </c>
      <c r="FT688" t="s">
        <v>139</v>
      </c>
      <c r="FU688" t="s">
        <v>25</v>
      </c>
      <c r="FV688" t="s">
        <v>25</v>
      </c>
      <c r="FW688" t="s">
        <v>26</v>
      </c>
      <c r="FX688">
        <v>106.2</v>
      </c>
      <c r="FY688">
        <v>53.55</v>
      </c>
      <c r="GA688" t="s">
        <v>3</v>
      </c>
      <c r="GD688">
        <v>1</v>
      </c>
      <c r="GF688">
        <v>-1011738298</v>
      </c>
      <c r="GG688">
        <v>2</v>
      </c>
      <c r="GH688">
        <v>1</v>
      </c>
      <c r="GI688">
        <v>2</v>
      </c>
      <c r="GJ688">
        <v>0</v>
      </c>
      <c r="GK688">
        <v>0</v>
      </c>
      <c r="GL688">
        <f t="shared" si="534"/>
        <v>0</v>
      </c>
      <c r="GM688">
        <f t="shared" si="535"/>
        <v>466.48</v>
      </c>
      <c r="GN688">
        <f t="shared" si="536"/>
        <v>466.48</v>
      </c>
      <c r="GO688">
        <f t="shared" si="537"/>
        <v>0</v>
      </c>
      <c r="GP688">
        <f t="shared" si="538"/>
        <v>0</v>
      </c>
      <c r="GR688">
        <v>0</v>
      </c>
      <c r="GS688">
        <v>3</v>
      </c>
      <c r="GT688">
        <v>0</v>
      </c>
      <c r="GU688" t="s">
        <v>3</v>
      </c>
      <c r="GV688">
        <f t="shared" si="539"/>
        <v>0</v>
      </c>
      <c r="GW688">
        <v>1</v>
      </c>
      <c r="GX688">
        <f t="shared" si="540"/>
        <v>0</v>
      </c>
      <c r="HA688">
        <v>0</v>
      </c>
      <c r="HB688">
        <v>0</v>
      </c>
      <c r="HC688">
        <f t="shared" si="541"/>
        <v>0</v>
      </c>
      <c r="HE688" t="s">
        <v>3</v>
      </c>
      <c r="HF688" t="s">
        <v>3</v>
      </c>
      <c r="HM688" t="s">
        <v>3</v>
      </c>
      <c r="IK688">
        <v>0</v>
      </c>
    </row>
    <row r="689" spans="1:245">
      <c r="A689">
        <v>17</v>
      </c>
      <c r="B689">
        <v>1</v>
      </c>
      <c r="C689">
        <f>ROW(SmtRes!A726)</f>
        <v>726</v>
      </c>
      <c r="D689">
        <f>ROW(EtalonRes!A698)</f>
        <v>698</v>
      </c>
      <c r="E689" t="s">
        <v>55</v>
      </c>
      <c r="F689" t="s">
        <v>184</v>
      </c>
      <c r="G689" t="s">
        <v>185</v>
      </c>
      <c r="H689" t="s">
        <v>186</v>
      </c>
      <c r="I689">
        <f>ROUND(11.3/100,9)</f>
        <v>0.113</v>
      </c>
      <c r="J689">
        <v>0</v>
      </c>
      <c r="K689">
        <f>ROUND(11.3/100,9)</f>
        <v>0.113</v>
      </c>
      <c r="O689">
        <f t="shared" si="507"/>
        <v>2042.19</v>
      </c>
      <c r="P689">
        <f t="shared" si="508"/>
        <v>686.32</v>
      </c>
      <c r="Q689">
        <f t="shared" si="509"/>
        <v>46.54</v>
      </c>
      <c r="R689">
        <f t="shared" si="510"/>
        <v>11.35</v>
      </c>
      <c r="S689">
        <f t="shared" si="511"/>
        <v>1309.33</v>
      </c>
      <c r="T689">
        <f t="shared" si="512"/>
        <v>0</v>
      </c>
      <c r="U689">
        <f t="shared" si="513"/>
        <v>4.6444130000000001</v>
      </c>
      <c r="V689">
        <f t="shared" si="514"/>
        <v>2.5425E-2</v>
      </c>
      <c r="W689">
        <f t="shared" si="515"/>
        <v>0</v>
      </c>
      <c r="X689">
        <f t="shared" si="516"/>
        <v>1241.44</v>
      </c>
      <c r="Y689">
        <f t="shared" si="517"/>
        <v>673.55</v>
      </c>
      <c r="AA689">
        <v>35863109</v>
      </c>
      <c r="AB689">
        <f t="shared" si="518"/>
        <v>2121.66</v>
      </c>
      <c r="AC689">
        <f t="shared" si="519"/>
        <v>1735.32</v>
      </c>
      <c r="AD689">
        <f>ROUND(((((ET689*1.25))-((EU689*1.25)))+AE689),2)</f>
        <v>35.75</v>
      </c>
      <c r="AE689">
        <f>ROUND(((EU689*1.25)),2)</f>
        <v>3.04</v>
      </c>
      <c r="AF689">
        <f>ROUND(((EV689*1.15)),2)</f>
        <v>350.59</v>
      </c>
      <c r="AG689">
        <f t="shared" si="520"/>
        <v>0</v>
      </c>
      <c r="AH689">
        <f>((EW689*1.15))</f>
        <v>41.100999999999999</v>
      </c>
      <c r="AI689">
        <f>((EX689*1.25))</f>
        <v>0.22499999999999998</v>
      </c>
      <c r="AJ689">
        <f t="shared" si="521"/>
        <v>0</v>
      </c>
      <c r="AK689">
        <v>2068.7800000000002</v>
      </c>
      <c r="AL689">
        <v>1735.32</v>
      </c>
      <c r="AM689">
        <v>28.6</v>
      </c>
      <c r="AN689">
        <v>2.4300000000000002</v>
      </c>
      <c r="AO689">
        <v>304.86</v>
      </c>
      <c r="AP689">
        <v>0</v>
      </c>
      <c r="AQ689">
        <v>35.74</v>
      </c>
      <c r="AR689">
        <v>0.18</v>
      </c>
      <c r="AS689">
        <v>0</v>
      </c>
      <c r="AT689">
        <v>94</v>
      </c>
      <c r="AU689">
        <v>51</v>
      </c>
      <c r="AV689">
        <v>1</v>
      </c>
      <c r="AW689">
        <v>1</v>
      </c>
      <c r="AZ689">
        <v>1</v>
      </c>
      <c r="BA689">
        <v>33.049999999999997</v>
      </c>
      <c r="BB689">
        <v>11.52</v>
      </c>
      <c r="BC689">
        <v>3.5</v>
      </c>
      <c r="BD689" t="s">
        <v>3</v>
      </c>
      <c r="BE689" t="s">
        <v>3</v>
      </c>
      <c r="BF689" t="s">
        <v>3</v>
      </c>
      <c r="BG689" t="s">
        <v>3</v>
      </c>
      <c r="BH689">
        <v>0</v>
      </c>
      <c r="BI689">
        <v>1</v>
      </c>
      <c r="BJ689" t="s">
        <v>187</v>
      </c>
      <c r="BM689">
        <v>11001</v>
      </c>
      <c r="BN689">
        <v>0</v>
      </c>
      <c r="BO689" t="s">
        <v>184</v>
      </c>
      <c r="BP689">
        <v>1</v>
      </c>
      <c r="BQ689">
        <v>2</v>
      </c>
      <c r="BR689">
        <v>0</v>
      </c>
      <c r="BS689">
        <v>33.049999999999997</v>
      </c>
      <c r="BT689">
        <v>1</v>
      </c>
      <c r="BU689">
        <v>1</v>
      </c>
      <c r="BV689">
        <v>1</v>
      </c>
      <c r="BW689">
        <v>1</v>
      </c>
      <c r="BX689">
        <v>1</v>
      </c>
      <c r="BY689" t="s">
        <v>3</v>
      </c>
      <c r="BZ689">
        <v>123</v>
      </c>
      <c r="CA689">
        <v>75</v>
      </c>
      <c r="CB689" t="s">
        <v>3</v>
      </c>
      <c r="CE689">
        <v>0</v>
      </c>
      <c r="CF689">
        <v>0</v>
      </c>
      <c r="CG689">
        <v>0</v>
      </c>
      <c r="CM689">
        <v>0</v>
      </c>
      <c r="CN689" t="s">
        <v>992</v>
      </c>
      <c r="CO689">
        <v>0</v>
      </c>
      <c r="CP689">
        <f t="shared" si="522"/>
        <v>2042.19</v>
      </c>
      <c r="CQ689">
        <f t="shared" si="523"/>
        <v>6073.62</v>
      </c>
      <c r="CR689">
        <f t="shared" si="524"/>
        <v>411.84</v>
      </c>
      <c r="CS689">
        <f t="shared" si="525"/>
        <v>100.47199999999999</v>
      </c>
      <c r="CT689">
        <f t="shared" si="526"/>
        <v>11586.999499999998</v>
      </c>
      <c r="CU689">
        <f t="shared" si="527"/>
        <v>0</v>
      </c>
      <c r="CV689">
        <f t="shared" si="528"/>
        <v>41.100999999999999</v>
      </c>
      <c r="CW689">
        <f t="shared" si="529"/>
        <v>0.22499999999999998</v>
      </c>
      <c r="CX689">
        <f t="shared" si="530"/>
        <v>0</v>
      </c>
      <c r="CY689">
        <f t="shared" si="531"/>
        <v>1241.4391999999998</v>
      </c>
      <c r="CZ689">
        <f t="shared" si="532"/>
        <v>673.54679999999996</v>
      </c>
      <c r="DC689" t="s">
        <v>3</v>
      </c>
      <c r="DD689" t="s">
        <v>3</v>
      </c>
      <c r="DE689" t="s">
        <v>133</v>
      </c>
      <c r="DF689" t="s">
        <v>133</v>
      </c>
      <c r="DG689" t="s">
        <v>134</v>
      </c>
      <c r="DH689" t="s">
        <v>3</v>
      </c>
      <c r="DI689" t="s">
        <v>134</v>
      </c>
      <c r="DJ689" t="s">
        <v>133</v>
      </c>
      <c r="DK689" t="s">
        <v>3</v>
      </c>
      <c r="DL689" t="s">
        <v>3</v>
      </c>
      <c r="DM689" t="s">
        <v>3</v>
      </c>
      <c r="DN689">
        <v>0</v>
      </c>
      <c r="DO689">
        <v>0</v>
      </c>
      <c r="DP689">
        <v>1</v>
      </c>
      <c r="DQ689">
        <v>1</v>
      </c>
      <c r="DU689">
        <v>1013</v>
      </c>
      <c r="DV689" t="s">
        <v>186</v>
      </c>
      <c r="DW689" t="s">
        <v>186</v>
      </c>
      <c r="DX689">
        <v>1</v>
      </c>
      <c r="DZ689" t="s">
        <v>3</v>
      </c>
      <c r="EA689" t="s">
        <v>3</v>
      </c>
      <c r="EB689" t="s">
        <v>3</v>
      </c>
      <c r="EC689" t="s">
        <v>3</v>
      </c>
      <c r="EE689">
        <v>29085511</v>
      </c>
      <c r="EF689">
        <v>2</v>
      </c>
      <c r="EG689" t="s">
        <v>135</v>
      </c>
      <c r="EH689">
        <v>0</v>
      </c>
      <c r="EI689" t="s">
        <v>3</v>
      </c>
      <c r="EJ689">
        <v>1</v>
      </c>
      <c r="EK689">
        <v>11001</v>
      </c>
      <c r="EL689" t="s">
        <v>23</v>
      </c>
      <c r="EM689" t="s">
        <v>188</v>
      </c>
      <c r="EO689" t="s">
        <v>138</v>
      </c>
      <c r="EQ689">
        <v>0</v>
      </c>
      <c r="ER689">
        <v>2068.7800000000002</v>
      </c>
      <c r="ES689">
        <v>1735.32</v>
      </c>
      <c r="ET689">
        <v>28.6</v>
      </c>
      <c r="EU689">
        <v>2.4300000000000002</v>
      </c>
      <c r="EV689">
        <v>304.86</v>
      </c>
      <c r="EW689">
        <v>35.74</v>
      </c>
      <c r="EX689">
        <v>0.18</v>
      </c>
      <c r="EY689">
        <v>0</v>
      </c>
      <c r="FQ689">
        <v>0</v>
      </c>
      <c r="FR689">
        <f t="shared" si="533"/>
        <v>0</v>
      </c>
      <c r="FS689">
        <v>0</v>
      </c>
      <c r="FT689" t="s">
        <v>139</v>
      </c>
      <c r="FU689" t="s">
        <v>25</v>
      </c>
      <c r="FV689" t="s">
        <v>25</v>
      </c>
      <c r="FW689" t="s">
        <v>26</v>
      </c>
      <c r="FX689">
        <v>110.7</v>
      </c>
      <c r="FY689">
        <v>63.75</v>
      </c>
      <c r="GA689" t="s">
        <v>3</v>
      </c>
      <c r="GD689">
        <v>1</v>
      </c>
      <c r="GF689">
        <v>-1478680915</v>
      </c>
      <c r="GG689">
        <v>2</v>
      </c>
      <c r="GH689">
        <v>1</v>
      </c>
      <c r="GI689">
        <v>2</v>
      </c>
      <c r="GJ689">
        <v>0</v>
      </c>
      <c r="GK689">
        <v>0</v>
      </c>
      <c r="GL689">
        <f t="shared" si="534"/>
        <v>0</v>
      </c>
      <c r="GM689">
        <f t="shared" si="535"/>
        <v>3957.18</v>
      </c>
      <c r="GN689">
        <f t="shared" si="536"/>
        <v>3957.18</v>
      </c>
      <c r="GO689">
        <f t="shared" si="537"/>
        <v>0</v>
      </c>
      <c r="GP689">
        <f t="shared" si="538"/>
        <v>0</v>
      </c>
      <c r="GR689">
        <v>0</v>
      </c>
      <c r="GS689">
        <v>3</v>
      </c>
      <c r="GT689">
        <v>0</v>
      </c>
      <c r="GU689" t="s">
        <v>3</v>
      </c>
      <c r="GV689">
        <f t="shared" si="539"/>
        <v>0</v>
      </c>
      <c r="GW689">
        <v>1</v>
      </c>
      <c r="GX689">
        <f t="shared" si="540"/>
        <v>0</v>
      </c>
      <c r="HA689">
        <v>0</v>
      </c>
      <c r="HB689">
        <v>0</v>
      </c>
      <c r="HC689">
        <f t="shared" si="541"/>
        <v>0</v>
      </c>
      <c r="HE689" t="s">
        <v>3</v>
      </c>
      <c r="HF689" t="s">
        <v>3</v>
      </c>
      <c r="HM689" t="s">
        <v>3</v>
      </c>
      <c r="IK689">
        <v>0</v>
      </c>
    </row>
    <row r="690" spans="1:245">
      <c r="A690">
        <v>17</v>
      </c>
      <c r="B690">
        <v>1</v>
      </c>
      <c r="C690">
        <f>ROW(SmtRes!A734)</f>
        <v>734</v>
      </c>
      <c r="D690">
        <f>ROW(EtalonRes!A706)</f>
        <v>706</v>
      </c>
      <c r="E690" t="s">
        <v>62</v>
      </c>
      <c r="F690" t="s">
        <v>189</v>
      </c>
      <c r="G690" t="s">
        <v>190</v>
      </c>
      <c r="H690" t="s">
        <v>38</v>
      </c>
      <c r="I690">
        <f>ROUND(11.3/100,9)</f>
        <v>0.113</v>
      </c>
      <c r="J690">
        <v>0</v>
      </c>
      <c r="K690">
        <f>ROUND(11.3/100,9)</f>
        <v>0.113</v>
      </c>
      <c r="O690">
        <f t="shared" si="507"/>
        <v>7081.82</v>
      </c>
      <c r="P690">
        <f t="shared" si="508"/>
        <v>4697.68</v>
      </c>
      <c r="Q690">
        <f t="shared" si="509"/>
        <v>159.66999999999999</v>
      </c>
      <c r="R690">
        <f t="shared" si="510"/>
        <v>36.56</v>
      </c>
      <c r="S690">
        <f t="shared" si="511"/>
        <v>2224.4699999999998</v>
      </c>
      <c r="T690">
        <f t="shared" si="512"/>
        <v>0</v>
      </c>
      <c r="U690">
        <f t="shared" si="513"/>
        <v>7.8905639999999986</v>
      </c>
      <c r="V690">
        <f t="shared" si="514"/>
        <v>8.1924999999999998E-2</v>
      </c>
      <c r="W690">
        <f t="shared" si="515"/>
        <v>0</v>
      </c>
      <c r="X690">
        <f t="shared" si="516"/>
        <v>2125.37</v>
      </c>
      <c r="Y690">
        <f t="shared" si="517"/>
        <v>1153.1300000000001</v>
      </c>
      <c r="AA690">
        <v>35863109</v>
      </c>
      <c r="AB690">
        <f t="shared" si="518"/>
        <v>7074.5</v>
      </c>
      <c r="AC690">
        <f t="shared" si="519"/>
        <v>6356.64</v>
      </c>
      <c r="AD690">
        <f>ROUND(((((ET690*1.25))-((EU690*1.25)))+AE690),2)</f>
        <v>122.23</v>
      </c>
      <c r="AE690">
        <f>ROUND(((EU690*1.25)),2)</f>
        <v>9.7899999999999991</v>
      </c>
      <c r="AF690">
        <f>ROUND(((EV690*1.15)),2)</f>
        <v>595.63</v>
      </c>
      <c r="AG690">
        <f t="shared" si="520"/>
        <v>0</v>
      </c>
      <c r="AH690">
        <f>((EW690*1.15))</f>
        <v>69.827999999999989</v>
      </c>
      <c r="AI690">
        <f>((EX690*1.25))</f>
        <v>0.72499999999999998</v>
      </c>
      <c r="AJ690">
        <f t="shared" si="521"/>
        <v>0</v>
      </c>
      <c r="AK690">
        <v>6972.36</v>
      </c>
      <c r="AL690">
        <v>6356.64</v>
      </c>
      <c r="AM690">
        <v>97.78</v>
      </c>
      <c r="AN690">
        <v>7.83</v>
      </c>
      <c r="AO690">
        <v>517.94000000000005</v>
      </c>
      <c r="AP690">
        <v>0</v>
      </c>
      <c r="AQ690">
        <v>60.72</v>
      </c>
      <c r="AR690">
        <v>0.57999999999999996</v>
      </c>
      <c r="AS690">
        <v>0</v>
      </c>
      <c r="AT690">
        <v>94</v>
      </c>
      <c r="AU690">
        <v>51</v>
      </c>
      <c r="AV690">
        <v>1</v>
      </c>
      <c r="AW690">
        <v>1</v>
      </c>
      <c r="AZ690">
        <v>1</v>
      </c>
      <c r="BA690">
        <v>33.049999999999997</v>
      </c>
      <c r="BB690">
        <v>11.56</v>
      </c>
      <c r="BC690">
        <v>6.54</v>
      </c>
      <c r="BD690" t="s">
        <v>3</v>
      </c>
      <c r="BE690" t="s">
        <v>3</v>
      </c>
      <c r="BF690" t="s">
        <v>3</v>
      </c>
      <c r="BG690" t="s">
        <v>3</v>
      </c>
      <c r="BH690">
        <v>0</v>
      </c>
      <c r="BI690">
        <v>1</v>
      </c>
      <c r="BJ690" t="s">
        <v>191</v>
      </c>
      <c r="BM690">
        <v>11001</v>
      </c>
      <c r="BN690">
        <v>0</v>
      </c>
      <c r="BO690" t="s">
        <v>189</v>
      </c>
      <c r="BP690">
        <v>1</v>
      </c>
      <c r="BQ690">
        <v>2</v>
      </c>
      <c r="BR690">
        <v>0</v>
      </c>
      <c r="BS690">
        <v>33.049999999999997</v>
      </c>
      <c r="BT690">
        <v>1</v>
      </c>
      <c r="BU690">
        <v>1</v>
      </c>
      <c r="BV690">
        <v>1</v>
      </c>
      <c r="BW690">
        <v>1</v>
      </c>
      <c r="BX690">
        <v>1</v>
      </c>
      <c r="BY690" t="s">
        <v>3</v>
      </c>
      <c r="BZ690">
        <v>123</v>
      </c>
      <c r="CA690">
        <v>75</v>
      </c>
      <c r="CB690" t="s">
        <v>3</v>
      </c>
      <c r="CE690">
        <v>0</v>
      </c>
      <c r="CF690">
        <v>0</v>
      </c>
      <c r="CG690">
        <v>0</v>
      </c>
      <c r="CM690">
        <v>0</v>
      </c>
      <c r="CN690" t="s">
        <v>992</v>
      </c>
      <c r="CO690">
        <v>0</v>
      </c>
      <c r="CP690">
        <f t="shared" si="522"/>
        <v>7081.82</v>
      </c>
      <c r="CQ690">
        <f t="shared" si="523"/>
        <v>41572.425600000002</v>
      </c>
      <c r="CR690">
        <f t="shared" si="524"/>
        <v>1412.9788000000001</v>
      </c>
      <c r="CS690">
        <f t="shared" si="525"/>
        <v>323.55949999999996</v>
      </c>
      <c r="CT690">
        <f t="shared" si="526"/>
        <v>19685.571499999998</v>
      </c>
      <c r="CU690">
        <f t="shared" si="527"/>
        <v>0</v>
      </c>
      <c r="CV690">
        <f t="shared" si="528"/>
        <v>69.827999999999989</v>
      </c>
      <c r="CW690">
        <f t="shared" si="529"/>
        <v>0.72499999999999998</v>
      </c>
      <c r="CX690">
        <f t="shared" si="530"/>
        <v>0</v>
      </c>
      <c r="CY690">
        <f t="shared" si="531"/>
        <v>2125.3681999999999</v>
      </c>
      <c r="CZ690">
        <f t="shared" si="532"/>
        <v>1153.1252999999999</v>
      </c>
      <c r="DC690" t="s">
        <v>3</v>
      </c>
      <c r="DD690" t="s">
        <v>3</v>
      </c>
      <c r="DE690" t="s">
        <v>133</v>
      </c>
      <c r="DF690" t="s">
        <v>133</v>
      </c>
      <c r="DG690" t="s">
        <v>134</v>
      </c>
      <c r="DH690" t="s">
        <v>3</v>
      </c>
      <c r="DI690" t="s">
        <v>134</v>
      </c>
      <c r="DJ690" t="s">
        <v>133</v>
      </c>
      <c r="DK690" t="s">
        <v>3</v>
      </c>
      <c r="DL690" t="s">
        <v>3</v>
      </c>
      <c r="DM690" t="s">
        <v>3</v>
      </c>
      <c r="DN690">
        <v>0</v>
      </c>
      <c r="DO690">
        <v>0</v>
      </c>
      <c r="DP690">
        <v>1</v>
      </c>
      <c r="DQ690">
        <v>1</v>
      </c>
      <c r="DU690">
        <v>1013</v>
      </c>
      <c r="DV690" t="s">
        <v>38</v>
      </c>
      <c r="DW690" t="s">
        <v>38</v>
      </c>
      <c r="DX690">
        <v>1</v>
      </c>
      <c r="DZ690" t="s">
        <v>3</v>
      </c>
      <c r="EA690" t="s">
        <v>3</v>
      </c>
      <c r="EB690" t="s">
        <v>3</v>
      </c>
      <c r="EC690" t="s">
        <v>3</v>
      </c>
      <c r="EE690">
        <v>29085511</v>
      </c>
      <c r="EF690">
        <v>2</v>
      </c>
      <c r="EG690" t="s">
        <v>135</v>
      </c>
      <c r="EH690">
        <v>0</v>
      </c>
      <c r="EI690" t="s">
        <v>3</v>
      </c>
      <c r="EJ690">
        <v>1</v>
      </c>
      <c r="EK690">
        <v>11001</v>
      </c>
      <c r="EL690" t="s">
        <v>23</v>
      </c>
      <c r="EM690" t="s">
        <v>188</v>
      </c>
      <c r="EO690" t="s">
        <v>138</v>
      </c>
      <c r="EQ690">
        <v>0</v>
      </c>
      <c r="ER690">
        <v>6972.36</v>
      </c>
      <c r="ES690">
        <v>6356.64</v>
      </c>
      <c r="ET690">
        <v>97.78</v>
      </c>
      <c r="EU690">
        <v>7.83</v>
      </c>
      <c r="EV690">
        <v>517.94000000000005</v>
      </c>
      <c r="EW690">
        <v>60.72</v>
      </c>
      <c r="EX690">
        <v>0.57999999999999996</v>
      </c>
      <c r="EY690">
        <v>0</v>
      </c>
      <c r="FQ690">
        <v>0</v>
      </c>
      <c r="FR690">
        <f t="shared" si="533"/>
        <v>0</v>
      </c>
      <c r="FS690">
        <v>0</v>
      </c>
      <c r="FT690" t="s">
        <v>139</v>
      </c>
      <c r="FU690" t="s">
        <v>25</v>
      </c>
      <c r="FV690" t="s">
        <v>25</v>
      </c>
      <c r="FW690" t="s">
        <v>26</v>
      </c>
      <c r="FX690">
        <v>110.7</v>
      </c>
      <c r="FY690">
        <v>63.75</v>
      </c>
      <c r="GA690" t="s">
        <v>3</v>
      </c>
      <c r="GD690">
        <v>1</v>
      </c>
      <c r="GF690">
        <v>1837524583</v>
      </c>
      <c r="GG690">
        <v>2</v>
      </c>
      <c r="GH690">
        <v>1</v>
      </c>
      <c r="GI690">
        <v>2</v>
      </c>
      <c r="GJ690">
        <v>0</v>
      </c>
      <c r="GK690">
        <v>0</v>
      </c>
      <c r="GL690">
        <f t="shared" si="534"/>
        <v>0</v>
      </c>
      <c r="GM690">
        <f t="shared" si="535"/>
        <v>10360.32</v>
      </c>
      <c r="GN690">
        <f t="shared" si="536"/>
        <v>10360.32</v>
      </c>
      <c r="GO690">
        <f t="shared" si="537"/>
        <v>0</v>
      </c>
      <c r="GP690">
        <f t="shared" si="538"/>
        <v>0</v>
      </c>
      <c r="GR690">
        <v>0</v>
      </c>
      <c r="GS690">
        <v>3</v>
      </c>
      <c r="GT690">
        <v>0</v>
      </c>
      <c r="GU690" t="s">
        <v>3</v>
      </c>
      <c r="GV690">
        <f t="shared" si="539"/>
        <v>0</v>
      </c>
      <c r="GW690">
        <v>1</v>
      </c>
      <c r="GX690">
        <f t="shared" si="540"/>
        <v>0</v>
      </c>
      <c r="HA690">
        <v>0</v>
      </c>
      <c r="HB690">
        <v>0</v>
      </c>
      <c r="HC690">
        <f t="shared" si="541"/>
        <v>0</v>
      </c>
      <c r="HE690" t="s">
        <v>3</v>
      </c>
      <c r="HF690" t="s">
        <v>3</v>
      </c>
      <c r="HM690" t="s">
        <v>3</v>
      </c>
      <c r="IK690">
        <v>0</v>
      </c>
    </row>
    <row r="691" spans="1:245">
      <c r="A691">
        <v>17</v>
      </c>
      <c r="B691">
        <v>1</v>
      </c>
      <c r="C691">
        <f>ROW(SmtRes!A741)</f>
        <v>741</v>
      </c>
      <c r="D691">
        <f>ROW(EtalonRes!A713)</f>
        <v>713</v>
      </c>
      <c r="E691" t="s">
        <v>67</v>
      </c>
      <c r="F691" t="s">
        <v>192</v>
      </c>
      <c r="G691" t="s">
        <v>193</v>
      </c>
      <c r="H691" t="s">
        <v>186</v>
      </c>
      <c r="I691">
        <f>ROUND(11.3/100,9)</f>
        <v>0.113</v>
      </c>
      <c r="J691">
        <v>0</v>
      </c>
      <c r="K691">
        <f>ROUND(11.3/100,9)</f>
        <v>0.113</v>
      </c>
      <c r="O691">
        <f t="shared" si="507"/>
        <v>5376.53</v>
      </c>
      <c r="P691">
        <f t="shared" si="508"/>
        <v>3703.71</v>
      </c>
      <c r="Q691">
        <f t="shared" si="509"/>
        <v>575.95000000000005</v>
      </c>
      <c r="R691">
        <f t="shared" si="510"/>
        <v>314.64</v>
      </c>
      <c r="S691">
        <f t="shared" si="511"/>
        <v>1096.8699999999999</v>
      </c>
      <c r="T691">
        <f t="shared" si="512"/>
        <v>0</v>
      </c>
      <c r="U691">
        <f t="shared" si="513"/>
        <v>4.0622369999999997</v>
      </c>
      <c r="V691">
        <f t="shared" si="514"/>
        <v>0.94637500000000008</v>
      </c>
      <c r="W691">
        <f t="shared" si="515"/>
        <v>0</v>
      </c>
      <c r="X691">
        <f t="shared" si="516"/>
        <v>1326.82</v>
      </c>
      <c r="Y691">
        <f t="shared" si="517"/>
        <v>719.87</v>
      </c>
      <c r="AA691">
        <v>35863109</v>
      </c>
      <c r="AB691">
        <f t="shared" si="518"/>
        <v>6346.71</v>
      </c>
      <c r="AC691">
        <f t="shared" si="519"/>
        <v>5583.68</v>
      </c>
      <c r="AD691">
        <f>ROUND(((((ET691*1.25))-((EU691*1.25)))+AE691),2)</f>
        <v>469.33</v>
      </c>
      <c r="AE691">
        <f>ROUND(((EU691*1.25)),2)</f>
        <v>84.25</v>
      </c>
      <c r="AF691">
        <f>ROUND(((EV691*1.15)),2)</f>
        <v>293.7</v>
      </c>
      <c r="AG691">
        <f t="shared" si="520"/>
        <v>0</v>
      </c>
      <c r="AH691">
        <f>((EW691*1.15))</f>
        <v>35.948999999999998</v>
      </c>
      <c r="AI691">
        <f>((EX691*1.25))</f>
        <v>8.375</v>
      </c>
      <c r="AJ691">
        <f t="shared" si="521"/>
        <v>0</v>
      </c>
      <c r="AK691">
        <v>6214.53</v>
      </c>
      <c r="AL691">
        <v>5583.68</v>
      </c>
      <c r="AM691">
        <v>375.46</v>
      </c>
      <c r="AN691">
        <v>67.400000000000006</v>
      </c>
      <c r="AO691">
        <v>255.39</v>
      </c>
      <c r="AP691">
        <v>0</v>
      </c>
      <c r="AQ691">
        <v>31.26</v>
      </c>
      <c r="AR691">
        <v>6.7</v>
      </c>
      <c r="AS691">
        <v>0</v>
      </c>
      <c r="AT691">
        <v>94</v>
      </c>
      <c r="AU691">
        <v>51</v>
      </c>
      <c r="AV691">
        <v>1</v>
      </c>
      <c r="AW691">
        <v>1</v>
      </c>
      <c r="AZ691">
        <v>1</v>
      </c>
      <c r="BA691">
        <v>33.049999999999997</v>
      </c>
      <c r="BB691">
        <v>10.86</v>
      </c>
      <c r="BC691">
        <v>5.87</v>
      </c>
      <c r="BD691" t="s">
        <v>3</v>
      </c>
      <c r="BE691" t="s">
        <v>3</v>
      </c>
      <c r="BF691" t="s">
        <v>3</v>
      </c>
      <c r="BG691" t="s">
        <v>3</v>
      </c>
      <c r="BH691">
        <v>0</v>
      </c>
      <c r="BI691">
        <v>1</v>
      </c>
      <c r="BJ691" t="s">
        <v>194</v>
      </c>
      <c r="BM691">
        <v>11001</v>
      </c>
      <c r="BN691">
        <v>0</v>
      </c>
      <c r="BO691" t="s">
        <v>192</v>
      </c>
      <c r="BP691">
        <v>1</v>
      </c>
      <c r="BQ691">
        <v>2</v>
      </c>
      <c r="BR691">
        <v>0</v>
      </c>
      <c r="BS691">
        <v>33.049999999999997</v>
      </c>
      <c r="BT691">
        <v>1</v>
      </c>
      <c r="BU691">
        <v>1</v>
      </c>
      <c r="BV691">
        <v>1</v>
      </c>
      <c r="BW691">
        <v>1</v>
      </c>
      <c r="BX691">
        <v>1</v>
      </c>
      <c r="BY691" t="s">
        <v>3</v>
      </c>
      <c r="BZ691">
        <v>123</v>
      </c>
      <c r="CA691">
        <v>75</v>
      </c>
      <c r="CB691" t="s">
        <v>3</v>
      </c>
      <c r="CE691">
        <v>0</v>
      </c>
      <c r="CF691">
        <v>0</v>
      </c>
      <c r="CG691">
        <v>0</v>
      </c>
      <c r="CM691">
        <v>0</v>
      </c>
      <c r="CN691" t="s">
        <v>3</v>
      </c>
      <c r="CO691">
        <v>0</v>
      </c>
      <c r="CP691">
        <f t="shared" si="522"/>
        <v>5376.53</v>
      </c>
      <c r="CQ691">
        <f t="shared" si="523"/>
        <v>32776.2016</v>
      </c>
      <c r="CR691">
        <f t="shared" si="524"/>
        <v>5096.9237999999996</v>
      </c>
      <c r="CS691">
        <f t="shared" si="525"/>
        <v>2784.4624999999996</v>
      </c>
      <c r="CT691">
        <f t="shared" si="526"/>
        <v>9706.784999999998</v>
      </c>
      <c r="CU691">
        <f t="shared" si="527"/>
        <v>0</v>
      </c>
      <c r="CV691">
        <f t="shared" si="528"/>
        <v>35.948999999999998</v>
      </c>
      <c r="CW691">
        <f t="shared" si="529"/>
        <v>8.375</v>
      </c>
      <c r="CX691">
        <f t="shared" si="530"/>
        <v>0</v>
      </c>
      <c r="CY691">
        <f t="shared" si="531"/>
        <v>1326.8193999999996</v>
      </c>
      <c r="CZ691">
        <f t="shared" si="532"/>
        <v>719.87009999999998</v>
      </c>
      <c r="DC691" t="s">
        <v>3</v>
      </c>
      <c r="DD691" t="s">
        <v>3</v>
      </c>
      <c r="DE691" t="s">
        <v>133</v>
      </c>
      <c r="DF691" t="s">
        <v>133</v>
      </c>
      <c r="DG691" t="s">
        <v>134</v>
      </c>
      <c r="DH691" t="s">
        <v>3</v>
      </c>
      <c r="DI691" t="s">
        <v>134</v>
      </c>
      <c r="DJ691" t="s">
        <v>133</v>
      </c>
      <c r="DK691" t="s">
        <v>3</v>
      </c>
      <c r="DL691" t="s">
        <v>3</v>
      </c>
      <c r="DM691" t="s">
        <v>3</v>
      </c>
      <c r="DN691">
        <v>0</v>
      </c>
      <c r="DO691">
        <v>0</v>
      </c>
      <c r="DP691">
        <v>1</v>
      </c>
      <c r="DQ691">
        <v>1</v>
      </c>
      <c r="DU691">
        <v>1013</v>
      </c>
      <c r="DV691" t="s">
        <v>186</v>
      </c>
      <c r="DW691" t="s">
        <v>186</v>
      </c>
      <c r="DX691">
        <v>1</v>
      </c>
      <c r="DZ691" t="s">
        <v>3</v>
      </c>
      <c r="EA691" t="s">
        <v>3</v>
      </c>
      <c r="EB691" t="s">
        <v>3</v>
      </c>
      <c r="EC691" t="s">
        <v>3</v>
      </c>
      <c r="EE691">
        <v>29085511</v>
      </c>
      <c r="EF691">
        <v>2</v>
      </c>
      <c r="EG691" t="s">
        <v>135</v>
      </c>
      <c r="EH691">
        <v>0</v>
      </c>
      <c r="EI691" t="s">
        <v>3</v>
      </c>
      <c r="EJ691">
        <v>1</v>
      </c>
      <c r="EK691">
        <v>11001</v>
      </c>
      <c r="EL691" t="s">
        <v>23</v>
      </c>
      <c r="EM691" t="s">
        <v>188</v>
      </c>
      <c r="EO691" t="s">
        <v>3</v>
      </c>
      <c r="EQ691">
        <v>0</v>
      </c>
      <c r="ER691">
        <v>6214.53</v>
      </c>
      <c r="ES691">
        <v>5583.68</v>
      </c>
      <c r="ET691">
        <v>375.46</v>
      </c>
      <c r="EU691">
        <v>67.400000000000006</v>
      </c>
      <c r="EV691">
        <v>255.39</v>
      </c>
      <c r="EW691">
        <v>31.26</v>
      </c>
      <c r="EX691">
        <v>6.7</v>
      </c>
      <c r="EY691">
        <v>0</v>
      </c>
      <c r="FQ691">
        <v>0</v>
      </c>
      <c r="FR691">
        <f t="shared" si="533"/>
        <v>0</v>
      </c>
      <c r="FS691">
        <v>0</v>
      </c>
      <c r="FT691" t="s">
        <v>139</v>
      </c>
      <c r="FU691" t="s">
        <v>25</v>
      </c>
      <c r="FV691" t="s">
        <v>25</v>
      </c>
      <c r="FW691" t="s">
        <v>26</v>
      </c>
      <c r="FX691">
        <v>110.7</v>
      </c>
      <c r="FY691">
        <v>63.75</v>
      </c>
      <c r="GA691" t="s">
        <v>3</v>
      </c>
      <c r="GD691">
        <v>1</v>
      </c>
      <c r="GF691">
        <v>1220877284</v>
      </c>
      <c r="GG691">
        <v>2</v>
      </c>
      <c r="GH691">
        <v>1</v>
      </c>
      <c r="GI691">
        <v>2</v>
      </c>
      <c r="GJ691">
        <v>0</v>
      </c>
      <c r="GK691">
        <v>0</v>
      </c>
      <c r="GL691">
        <f t="shared" si="534"/>
        <v>0</v>
      </c>
      <c r="GM691">
        <f t="shared" si="535"/>
        <v>7423.22</v>
      </c>
      <c r="GN691">
        <f t="shared" si="536"/>
        <v>7423.22</v>
      </c>
      <c r="GO691">
        <f t="shared" si="537"/>
        <v>0</v>
      </c>
      <c r="GP691">
        <f t="shared" si="538"/>
        <v>0</v>
      </c>
      <c r="GR691">
        <v>0</v>
      </c>
      <c r="GS691">
        <v>3</v>
      </c>
      <c r="GT691">
        <v>0</v>
      </c>
      <c r="GU691" t="s">
        <v>3</v>
      </c>
      <c r="GV691">
        <f t="shared" si="539"/>
        <v>0</v>
      </c>
      <c r="GW691">
        <v>1</v>
      </c>
      <c r="GX691">
        <f t="shared" si="540"/>
        <v>0</v>
      </c>
      <c r="HA691">
        <v>0</v>
      </c>
      <c r="HB691">
        <v>0</v>
      </c>
      <c r="HC691">
        <f t="shared" si="541"/>
        <v>0</v>
      </c>
      <c r="HE691" t="s">
        <v>3</v>
      </c>
      <c r="HF691" t="s">
        <v>3</v>
      </c>
      <c r="HM691" t="s">
        <v>3</v>
      </c>
      <c r="IK691">
        <v>0</v>
      </c>
    </row>
    <row r="692" spans="1:245">
      <c r="A692">
        <v>17</v>
      </c>
      <c r="B692">
        <v>1</v>
      </c>
      <c r="C692">
        <f>ROW(SmtRes!A750)</f>
        <v>750</v>
      </c>
      <c r="D692">
        <f>ROW(EtalonRes!A721)</f>
        <v>721</v>
      </c>
      <c r="E692" t="s">
        <v>195</v>
      </c>
      <c r="F692" t="s">
        <v>196</v>
      </c>
      <c r="G692" t="s">
        <v>197</v>
      </c>
      <c r="H692" t="s">
        <v>198</v>
      </c>
      <c r="I692">
        <f>ROUND(11.3/100,9)</f>
        <v>0.113</v>
      </c>
      <c r="J692">
        <v>0</v>
      </c>
      <c r="K692">
        <f>ROUND(11.3/100,9)</f>
        <v>0.113</v>
      </c>
      <c r="O692">
        <f t="shared" si="507"/>
        <v>2340.85</v>
      </c>
      <c r="P692">
        <f t="shared" si="508"/>
        <v>674.71</v>
      </c>
      <c r="Q692">
        <f t="shared" si="509"/>
        <v>8.0299999999999994</v>
      </c>
      <c r="R692">
        <f t="shared" si="510"/>
        <v>2.54</v>
      </c>
      <c r="S692">
        <f t="shared" si="511"/>
        <v>1658.11</v>
      </c>
      <c r="T692">
        <f t="shared" si="512"/>
        <v>0</v>
      </c>
      <c r="U692">
        <f t="shared" si="513"/>
        <v>5.8815369999999989</v>
      </c>
      <c r="V692">
        <f t="shared" si="514"/>
        <v>5.6500000000000005E-3</v>
      </c>
      <c r="W692">
        <f t="shared" si="515"/>
        <v>0</v>
      </c>
      <c r="X692">
        <f t="shared" si="516"/>
        <v>1561.01</v>
      </c>
      <c r="Y692">
        <f t="shared" si="517"/>
        <v>846.93</v>
      </c>
      <c r="AA692">
        <v>35863109</v>
      </c>
      <c r="AB692">
        <f t="shared" si="518"/>
        <v>1239.96</v>
      </c>
      <c r="AC692">
        <f t="shared" si="519"/>
        <v>788.76</v>
      </c>
      <c r="AD692">
        <f>ROUND(((((ET692*1.25))-((EU692*1.25)))+AE692),2)</f>
        <v>7.22</v>
      </c>
      <c r="AE692">
        <f>ROUND(((EU692*1.25)),2)</f>
        <v>0.68</v>
      </c>
      <c r="AF692">
        <f>ROUND(((EV692*1.15)),2)</f>
        <v>443.98</v>
      </c>
      <c r="AG692">
        <f t="shared" si="520"/>
        <v>0</v>
      </c>
      <c r="AH692">
        <f>((EW692*1.15))</f>
        <v>52.048999999999992</v>
      </c>
      <c r="AI692">
        <f>((EX692*1.25))</f>
        <v>0.05</v>
      </c>
      <c r="AJ692">
        <f t="shared" si="521"/>
        <v>0</v>
      </c>
      <c r="AK692">
        <v>1180.5999999999999</v>
      </c>
      <c r="AL692">
        <v>788.76</v>
      </c>
      <c r="AM692">
        <v>5.77</v>
      </c>
      <c r="AN692">
        <v>0.54</v>
      </c>
      <c r="AO692">
        <v>386.07</v>
      </c>
      <c r="AP692">
        <v>0</v>
      </c>
      <c r="AQ692">
        <v>45.26</v>
      </c>
      <c r="AR692">
        <v>0.04</v>
      </c>
      <c r="AS692">
        <v>0</v>
      </c>
      <c r="AT692">
        <v>94</v>
      </c>
      <c r="AU692">
        <v>51</v>
      </c>
      <c r="AV692">
        <v>1</v>
      </c>
      <c r="AW692">
        <v>1</v>
      </c>
      <c r="AZ692">
        <v>1</v>
      </c>
      <c r="BA692">
        <v>33.049999999999997</v>
      </c>
      <c r="BB692">
        <v>9.84</v>
      </c>
      <c r="BC692">
        <v>7.57</v>
      </c>
      <c r="BD692" t="s">
        <v>3</v>
      </c>
      <c r="BE692" t="s">
        <v>3</v>
      </c>
      <c r="BF692" t="s">
        <v>3</v>
      </c>
      <c r="BG692" t="s">
        <v>3</v>
      </c>
      <c r="BH692">
        <v>0</v>
      </c>
      <c r="BI692">
        <v>1</v>
      </c>
      <c r="BJ692" t="s">
        <v>199</v>
      </c>
      <c r="BM692">
        <v>11001</v>
      </c>
      <c r="BN692">
        <v>0</v>
      </c>
      <c r="BO692" t="s">
        <v>196</v>
      </c>
      <c r="BP692">
        <v>1</v>
      </c>
      <c r="BQ692">
        <v>2</v>
      </c>
      <c r="BR692">
        <v>0</v>
      </c>
      <c r="BS692">
        <v>33.049999999999997</v>
      </c>
      <c r="BT692">
        <v>1</v>
      </c>
      <c r="BU692">
        <v>1</v>
      </c>
      <c r="BV692">
        <v>1</v>
      </c>
      <c r="BW692">
        <v>1</v>
      </c>
      <c r="BX692">
        <v>1</v>
      </c>
      <c r="BY692" t="s">
        <v>3</v>
      </c>
      <c r="BZ692">
        <v>123</v>
      </c>
      <c r="CA692">
        <v>75</v>
      </c>
      <c r="CB692" t="s">
        <v>3</v>
      </c>
      <c r="CE692">
        <v>0</v>
      </c>
      <c r="CF692">
        <v>0</v>
      </c>
      <c r="CG692">
        <v>0</v>
      </c>
      <c r="CM692">
        <v>0</v>
      </c>
      <c r="CN692" t="s">
        <v>992</v>
      </c>
      <c r="CO692">
        <v>0</v>
      </c>
      <c r="CP692">
        <f t="shared" si="522"/>
        <v>2340.85</v>
      </c>
      <c r="CQ692">
        <f t="shared" si="523"/>
        <v>5970.9132</v>
      </c>
      <c r="CR692">
        <f t="shared" si="524"/>
        <v>71.044799999999995</v>
      </c>
      <c r="CS692">
        <f t="shared" si="525"/>
        <v>22.474</v>
      </c>
      <c r="CT692">
        <f t="shared" si="526"/>
        <v>14673.538999999999</v>
      </c>
      <c r="CU692">
        <f t="shared" si="527"/>
        <v>0</v>
      </c>
      <c r="CV692">
        <f t="shared" si="528"/>
        <v>52.048999999999992</v>
      </c>
      <c r="CW692">
        <f t="shared" si="529"/>
        <v>0.05</v>
      </c>
      <c r="CX692">
        <f t="shared" si="530"/>
        <v>0</v>
      </c>
      <c r="CY692">
        <f t="shared" si="531"/>
        <v>1561.0109999999997</v>
      </c>
      <c r="CZ692">
        <f t="shared" si="532"/>
        <v>846.93149999999991</v>
      </c>
      <c r="DC692" t="s">
        <v>3</v>
      </c>
      <c r="DD692" t="s">
        <v>3</v>
      </c>
      <c r="DE692" t="s">
        <v>133</v>
      </c>
      <c r="DF692" t="s">
        <v>133</v>
      </c>
      <c r="DG692" t="s">
        <v>134</v>
      </c>
      <c r="DH692" t="s">
        <v>3</v>
      </c>
      <c r="DI692" t="s">
        <v>134</v>
      </c>
      <c r="DJ692" t="s">
        <v>133</v>
      </c>
      <c r="DK692" t="s">
        <v>3</v>
      </c>
      <c r="DL692" t="s">
        <v>3</v>
      </c>
      <c r="DM692" t="s">
        <v>3</v>
      </c>
      <c r="DN692">
        <v>0</v>
      </c>
      <c r="DO692">
        <v>0</v>
      </c>
      <c r="DP692">
        <v>1</v>
      </c>
      <c r="DQ692">
        <v>1</v>
      </c>
      <c r="DU692">
        <v>1005</v>
      </c>
      <c r="DV692" t="s">
        <v>198</v>
      </c>
      <c r="DW692" t="s">
        <v>198</v>
      </c>
      <c r="DX692">
        <v>100</v>
      </c>
      <c r="DZ692" t="s">
        <v>3</v>
      </c>
      <c r="EA692" t="s">
        <v>3</v>
      </c>
      <c r="EB692" t="s">
        <v>3</v>
      </c>
      <c r="EC692" t="s">
        <v>3</v>
      </c>
      <c r="EE692">
        <v>29085511</v>
      </c>
      <c r="EF692">
        <v>2</v>
      </c>
      <c r="EG692" t="s">
        <v>135</v>
      </c>
      <c r="EH692">
        <v>0</v>
      </c>
      <c r="EI692" t="s">
        <v>3</v>
      </c>
      <c r="EJ692">
        <v>1</v>
      </c>
      <c r="EK692">
        <v>11001</v>
      </c>
      <c r="EL692" t="s">
        <v>23</v>
      </c>
      <c r="EM692" t="s">
        <v>188</v>
      </c>
      <c r="EO692" t="s">
        <v>138</v>
      </c>
      <c r="EQ692">
        <v>0</v>
      </c>
      <c r="ER692">
        <v>1180.5999999999999</v>
      </c>
      <c r="ES692">
        <v>788.76</v>
      </c>
      <c r="ET692">
        <v>5.77</v>
      </c>
      <c r="EU692">
        <v>0.54</v>
      </c>
      <c r="EV692">
        <v>386.07</v>
      </c>
      <c r="EW692">
        <v>45.26</v>
      </c>
      <c r="EX692">
        <v>0.04</v>
      </c>
      <c r="EY692">
        <v>0</v>
      </c>
      <c r="FQ692">
        <v>0</v>
      </c>
      <c r="FR692">
        <f t="shared" si="533"/>
        <v>0</v>
      </c>
      <c r="FS692">
        <v>0</v>
      </c>
      <c r="FT692" t="s">
        <v>139</v>
      </c>
      <c r="FU692" t="s">
        <v>25</v>
      </c>
      <c r="FV692" t="s">
        <v>25</v>
      </c>
      <c r="FW692" t="s">
        <v>26</v>
      </c>
      <c r="FX692">
        <v>110.7</v>
      </c>
      <c r="FY692">
        <v>63.75</v>
      </c>
      <c r="GA692" t="s">
        <v>3</v>
      </c>
      <c r="GD692">
        <v>1</v>
      </c>
      <c r="GF692">
        <v>-295419027</v>
      </c>
      <c r="GG692">
        <v>2</v>
      </c>
      <c r="GH692">
        <v>1</v>
      </c>
      <c r="GI692">
        <v>2</v>
      </c>
      <c r="GJ692">
        <v>0</v>
      </c>
      <c r="GK692">
        <v>0</v>
      </c>
      <c r="GL692">
        <f t="shared" si="534"/>
        <v>0</v>
      </c>
      <c r="GM692">
        <f t="shared" si="535"/>
        <v>4748.79</v>
      </c>
      <c r="GN692">
        <f t="shared" si="536"/>
        <v>4748.79</v>
      </c>
      <c r="GO692">
        <f t="shared" si="537"/>
        <v>0</v>
      </c>
      <c r="GP692">
        <f t="shared" si="538"/>
        <v>0</v>
      </c>
      <c r="GR692">
        <v>0</v>
      </c>
      <c r="GS692">
        <v>3</v>
      </c>
      <c r="GT692">
        <v>0</v>
      </c>
      <c r="GU692" t="s">
        <v>3</v>
      </c>
      <c r="GV692">
        <f t="shared" si="539"/>
        <v>0</v>
      </c>
      <c r="GW692">
        <v>1</v>
      </c>
      <c r="GX692">
        <f t="shared" si="540"/>
        <v>0</v>
      </c>
      <c r="HA692">
        <v>0</v>
      </c>
      <c r="HB692">
        <v>0</v>
      </c>
      <c r="HC692">
        <f t="shared" si="541"/>
        <v>0</v>
      </c>
      <c r="HE692" t="s">
        <v>3</v>
      </c>
      <c r="HF692" t="s">
        <v>3</v>
      </c>
      <c r="HM692" t="s">
        <v>3</v>
      </c>
      <c r="IK692">
        <v>0</v>
      </c>
    </row>
    <row r="693" spans="1:245">
      <c r="A693">
        <v>18</v>
      </c>
      <c r="B693">
        <v>1</v>
      </c>
      <c r="C693">
        <v>748</v>
      </c>
      <c r="E693" t="s">
        <v>200</v>
      </c>
      <c r="F693" t="s">
        <v>201</v>
      </c>
      <c r="G693" t="s">
        <v>202</v>
      </c>
      <c r="H693" t="s">
        <v>155</v>
      </c>
      <c r="I693">
        <f>I692*J693</f>
        <v>11.526</v>
      </c>
      <c r="J693">
        <v>102</v>
      </c>
      <c r="K693">
        <v>102</v>
      </c>
      <c r="O693">
        <f t="shared" si="507"/>
        <v>5949.18</v>
      </c>
      <c r="P693">
        <f t="shared" si="508"/>
        <v>5949.18</v>
      </c>
      <c r="Q693">
        <f t="shared" si="509"/>
        <v>0</v>
      </c>
      <c r="R693">
        <f t="shared" si="510"/>
        <v>0</v>
      </c>
      <c r="S693">
        <f t="shared" si="511"/>
        <v>0</v>
      </c>
      <c r="T693">
        <f t="shared" si="512"/>
        <v>0</v>
      </c>
      <c r="U693">
        <f t="shared" si="513"/>
        <v>0</v>
      </c>
      <c r="V693">
        <f t="shared" si="514"/>
        <v>0</v>
      </c>
      <c r="W693">
        <f t="shared" si="515"/>
        <v>43.34</v>
      </c>
      <c r="X693">
        <f t="shared" si="516"/>
        <v>0</v>
      </c>
      <c r="Y693">
        <f t="shared" si="517"/>
        <v>0</v>
      </c>
      <c r="AA693">
        <v>35863109</v>
      </c>
      <c r="AB693">
        <f t="shared" si="518"/>
        <v>82.19</v>
      </c>
      <c r="AC693">
        <f t="shared" si="519"/>
        <v>82.19</v>
      </c>
      <c r="AD693">
        <f>ROUND((((ET693)-(EU693))+AE693),2)</f>
        <v>0</v>
      </c>
      <c r="AE693">
        <f>ROUND((EU693),2)</f>
        <v>0</v>
      </c>
      <c r="AF693">
        <f>ROUND((EV693),2)</f>
        <v>0</v>
      </c>
      <c r="AG693">
        <f t="shared" si="520"/>
        <v>0</v>
      </c>
      <c r="AH693">
        <f>(EW693)</f>
        <v>0</v>
      </c>
      <c r="AI693">
        <f>(EX693)</f>
        <v>0</v>
      </c>
      <c r="AJ693">
        <f t="shared" si="521"/>
        <v>3.76</v>
      </c>
      <c r="AK693">
        <v>82.19</v>
      </c>
      <c r="AL693">
        <v>82.19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3.76</v>
      </c>
      <c r="AT693">
        <v>0</v>
      </c>
      <c r="AU693">
        <v>0</v>
      </c>
      <c r="AV693">
        <v>1</v>
      </c>
      <c r="AW693">
        <v>1</v>
      </c>
      <c r="AZ693">
        <v>1</v>
      </c>
      <c r="BA693">
        <v>1</v>
      </c>
      <c r="BB693">
        <v>1</v>
      </c>
      <c r="BC693">
        <v>6.28</v>
      </c>
      <c r="BD693" t="s">
        <v>3</v>
      </c>
      <c r="BE693" t="s">
        <v>3</v>
      </c>
      <c r="BF693" t="s">
        <v>3</v>
      </c>
      <c r="BG693" t="s">
        <v>3</v>
      </c>
      <c r="BH693">
        <v>3</v>
      </c>
      <c r="BI693">
        <v>1</v>
      </c>
      <c r="BJ693" t="s">
        <v>203</v>
      </c>
      <c r="BM693">
        <v>500001</v>
      </c>
      <c r="BN693">
        <v>0</v>
      </c>
      <c r="BO693" t="s">
        <v>201</v>
      </c>
      <c r="BP693">
        <v>1</v>
      </c>
      <c r="BQ693">
        <v>8</v>
      </c>
      <c r="BR693">
        <v>0</v>
      </c>
      <c r="BS693">
        <v>1</v>
      </c>
      <c r="BT693">
        <v>1</v>
      </c>
      <c r="BU693">
        <v>1</v>
      </c>
      <c r="BV693">
        <v>1</v>
      </c>
      <c r="BW693">
        <v>1</v>
      </c>
      <c r="BX693">
        <v>1</v>
      </c>
      <c r="BY693" t="s">
        <v>3</v>
      </c>
      <c r="BZ693">
        <v>0</v>
      </c>
      <c r="CA693">
        <v>0</v>
      </c>
      <c r="CB693" t="s">
        <v>3</v>
      </c>
      <c r="CE693">
        <v>0</v>
      </c>
      <c r="CF693">
        <v>0</v>
      </c>
      <c r="CG693">
        <v>0</v>
      </c>
      <c r="CM693">
        <v>0</v>
      </c>
      <c r="CN693" t="s">
        <v>3</v>
      </c>
      <c r="CO693">
        <v>0</v>
      </c>
      <c r="CP693">
        <f t="shared" si="522"/>
        <v>5949.18</v>
      </c>
      <c r="CQ693">
        <f t="shared" si="523"/>
        <v>516.15319999999997</v>
      </c>
      <c r="CR693">
        <f t="shared" si="524"/>
        <v>0</v>
      </c>
      <c r="CS693">
        <f t="shared" si="525"/>
        <v>0</v>
      </c>
      <c r="CT693">
        <f t="shared" si="526"/>
        <v>0</v>
      </c>
      <c r="CU693">
        <f t="shared" si="527"/>
        <v>0</v>
      </c>
      <c r="CV693">
        <f t="shared" si="528"/>
        <v>0</v>
      </c>
      <c r="CW693">
        <f t="shared" si="529"/>
        <v>0</v>
      </c>
      <c r="CX693">
        <f t="shared" si="530"/>
        <v>3.76</v>
      </c>
      <c r="CY693">
        <f t="shared" si="531"/>
        <v>0</v>
      </c>
      <c r="CZ693">
        <f t="shared" si="532"/>
        <v>0</v>
      </c>
      <c r="DC693" t="s">
        <v>3</v>
      </c>
      <c r="DD693" t="s">
        <v>3</v>
      </c>
      <c r="DE693" t="s">
        <v>3</v>
      </c>
      <c r="DF693" t="s">
        <v>3</v>
      </c>
      <c r="DG693" t="s">
        <v>3</v>
      </c>
      <c r="DH693" t="s">
        <v>3</v>
      </c>
      <c r="DI693" t="s">
        <v>3</v>
      </c>
      <c r="DJ693" t="s">
        <v>3</v>
      </c>
      <c r="DK693" t="s">
        <v>3</v>
      </c>
      <c r="DL693" t="s">
        <v>3</v>
      </c>
      <c r="DM693" t="s">
        <v>3</v>
      </c>
      <c r="DN693">
        <v>0</v>
      </c>
      <c r="DO693">
        <v>0</v>
      </c>
      <c r="DP693">
        <v>1</v>
      </c>
      <c r="DQ693">
        <v>1</v>
      </c>
      <c r="DU693">
        <v>1005</v>
      </c>
      <c r="DV693" t="s">
        <v>155</v>
      </c>
      <c r="DW693" t="s">
        <v>155</v>
      </c>
      <c r="DX693">
        <v>1</v>
      </c>
      <c r="DZ693" t="s">
        <v>3</v>
      </c>
      <c r="EA693" t="s">
        <v>3</v>
      </c>
      <c r="EB693" t="s">
        <v>3</v>
      </c>
      <c r="EC693" t="s">
        <v>3</v>
      </c>
      <c r="EE693">
        <v>29085443</v>
      </c>
      <c r="EF693">
        <v>8</v>
      </c>
      <c r="EG693" t="s">
        <v>144</v>
      </c>
      <c r="EH693">
        <v>0</v>
      </c>
      <c r="EI693" t="s">
        <v>3</v>
      </c>
      <c r="EJ693">
        <v>1</v>
      </c>
      <c r="EK693">
        <v>500001</v>
      </c>
      <c r="EL693" t="s">
        <v>145</v>
      </c>
      <c r="EM693" t="s">
        <v>146</v>
      </c>
      <c r="EO693" t="s">
        <v>3</v>
      </c>
      <c r="EQ693">
        <v>0</v>
      </c>
      <c r="ER693">
        <v>82.19</v>
      </c>
      <c r="ES693">
        <v>82.19</v>
      </c>
      <c r="ET693">
        <v>0</v>
      </c>
      <c r="EU693">
        <v>0</v>
      </c>
      <c r="EV693">
        <v>0</v>
      </c>
      <c r="EW693">
        <v>0</v>
      </c>
      <c r="EX693">
        <v>0</v>
      </c>
      <c r="FQ693">
        <v>0</v>
      </c>
      <c r="FR693">
        <f t="shared" si="533"/>
        <v>0</v>
      </c>
      <c r="FS693">
        <v>0</v>
      </c>
      <c r="FX693">
        <v>0</v>
      </c>
      <c r="FY693">
        <v>0</v>
      </c>
      <c r="GA693" t="s">
        <v>3</v>
      </c>
      <c r="GD693">
        <v>1</v>
      </c>
      <c r="GF693">
        <v>-100917442</v>
      </c>
      <c r="GG693">
        <v>2</v>
      </c>
      <c r="GH693">
        <v>1</v>
      </c>
      <c r="GI693">
        <v>2</v>
      </c>
      <c r="GJ693">
        <v>0</v>
      </c>
      <c r="GK693">
        <v>0</v>
      </c>
      <c r="GL693">
        <f t="shared" si="534"/>
        <v>0</v>
      </c>
      <c r="GM693">
        <f t="shared" si="535"/>
        <v>5949.18</v>
      </c>
      <c r="GN693">
        <f t="shared" si="536"/>
        <v>5949.18</v>
      </c>
      <c r="GO693">
        <f t="shared" si="537"/>
        <v>0</v>
      </c>
      <c r="GP693">
        <f t="shared" si="538"/>
        <v>0</v>
      </c>
      <c r="GR693">
        <v>0</v>
      </c>
      <c r="GS693">
        <v>3</v>
      </c>
      <c r="GT693">
        <v>0</v>
      </c>
      <c r="GU693" t="s">
        <v>3</v>
      </c>
      <c r="GV693">
        <f t="shared" si="539"/>
        <v>0</v>
      </c>
      <c r="GW693">
        <v>1</v>
      </c>
      <c r="GX693">
        <f t="shared" si="540"/>
        <v>0</v>
      </c>
      <c r="HA693">
        <v>0</v>
      </c>
      <c r="HB693">
        <v>0</v>
      </c>
      <c r="HC693">
        <f t="shared" si="541"/>
        <v>0</v>
      </c>
      <c r="HE693" t="s">
        <v>3</v>
      </c>
      <c r="HF693" t="s">
        <v>3</v>
      </c>
      <c r="HM693" t="s">
        <v>3</v>
      </c>
      <c r="IK693">
        <v>0</v>
      </c>
    </row>
    <row r="694" spans="1:245">
      <c r="A694">
        <v>18</v>
      </c>
      <c r="B694">
        <v>1</v>
      </c>
      <c r="C694">
        <v>749</v>
      </c>
      <c r="E694" t="s">
        <v>204</v>
      </c>
      <c r="F694" t="s">
        <v>205</v>
      </c>
      <c r="G694" t="s">
        <v>206</v>
      </c>
      <c r="H694" t="s">
        <v>155</v>
      </c>
      <c r="I694">
        <f>I692*J694</f>
        <v>11.526</v>
      </c>
      <c r="J694">
        <v>102</v>
      </c>
      <c r="K694">
        <v>102</v>
      </c>
      <c r="O694">
        <f t="shared" si="507"/>
        <v>0</v>
      </c>
      <c r="P694">
        <f t="shared" si="508"/>
        <v>0</v>
      </c>
      <c r="Q694">
        <f t="shared" si="509"/>
        <v>0</v>
      </c>
      <c r="R694">
        <f t="shared" si="510"/>
        <v>0</v>
      </c>
      <c r="S694">
        <f t="shared" si="511"/>
        <v>0</v>
      </c>
      <c r="T694">
        <f t="shared" si="512"/>
        <v>0</v>
      </c>
      <c r="U694">
        <f t="shared" si="513"/>
        <v>0</v>
      </c>
      <c r="V694">
        <f t="shared" si="514"/>
        <v>0</v>
      </c>
      <c r="W694">
        <f t="shared" si="515"/>
        <v>0</v>
      </c>
      <c r="X694">
        <f t="shared" si="516"/>
        <v>0</v>
      </c>
      <c r="Y694">
        <f t="shared" si="517"/>
        <v>0</v>
      </c>
      <c r="AA694">
        <v>35863109</v>
      </c>
      <c r="AB694">
        <f t="shared" si="518"/>
        <v>0</v>
      </c>
      <c r="AC694">
        <f t="shared" si="519"/>
        <v>0</v>
      </c>
      <c r="AD694">
        <f>ROUND((((ET694)-(EU694))+AE694),2)</f>
        <v>0</v>
      </c>
      <c r="AE694">
        <f>ROUND((EU694),2)</f>
        <v>0</v>
      </c>
      <c r="AF694">
        <f>ROUND((EV694),2)</f>
        <v>0</v>
      </c>
      <c r="AG694">
        <f t="shared" si="520"/>
        <v>0</v>
      </c>
      <c r="AH694">
        <f>(EW694)</f>
        <v>0</v>
      </c>
      <c r="AI694">
        <f>(EX694)</f>
        <v>0</v>
      </c>
      <c r="AJ694">
        <f t="shared" si="521"/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1</v>
      </c>
      <c r="AW694">
        <v>1</v>
      </c>
      <c r="AZ694">
        <v>1</v>
      </c>
      <c r="BA694">
        <v>1</v>
      </c>
      <c r="BB694">
        <v>1</v>
      </c>
      <c r="BC694">
        <v>1</v>
      </c>
      <c r="BD694" t="s">
        <v>3</v>
      </c>
      <c r="BE694" t="s">
        <v>3</v>
      </c>
      <c r="BF694" t="s">
        <v>3</v>
      </c>
      <c r="BG694" t="s">
        <v>3</v>
      </c>
      <c r="BH694">
        <v>3</v>
      </c>
      <c r="BI694">
        <v>2</v>
      </c>
      <c r="BJ694" t="s">
        <v>207</v>
      </c>
      <c r="BM694">
        <v>500002</v>
      </c>
      <c r="BN694">
        <v>0</v>
      </c>
      <c r="BO694" t="s">
        <v>3</v>
      </c>
      <c r="BP694">
        <v>0</v>
      </c>
      <c r="BQ694">
        <v>12</v>
      </c>
      <c r="BR694">
        <v>1</v>
      </c>
      <c r="BS694">
        <v>1</v>
      </c>
      <c r="BT694">
        <v>1</v>
      </c>
      <c r="BU694">
        <v>1</v>
      </c>
      <c r="BV694">
        <v>1</v>
      </c>
      <c r="BW694">
        <v>1</v>
      </c>
      <c r="BX694">
        <v>1</v>
      </c>
      <c r="BY694" t="s">
        <v>3</v>
      </c>
      <c r="BZ694">
        <v>0</v>
      </c>
      <c r="CA694">
        <v>0</v>
      </c>
      <c r="CB694" t="s">
        <v>3</v>
      </c>
      <c r="CE694">
        <v>0</v>
      </c>
      <c r="CF694">
        <v>0</v>
      </c>
      <c r="CG694">
        <v>0</v>
      </c>
      <c r="CM694">
        <v>0</v>
      </c>
      <c r="CN694" t="s">
        <v>3</v>
      </c>
      <c r="CO694">
        <v>0</v>
      </c>
      <c r="CP694">
        <f t="shared" si="522"/>
        <v>0</v>
      </c>
      <c r="CQ694">
        <f t="shared" si="523"/>
        <v>0</v>
      </c>
      <c r="CR694">
        <f t="shared" si="524"/>
        <v>0</v>
      </c>
      <c r="CS694">
        <f t="shared" si="525"/>
        <v>0</v>
      </c>
      <c r="CT694">
        <f t="shared" si="526"/>
        <v>0</v>
      </c>
      <c r="CU694">
        <f t="shared" si="527"/>
        <v>0</v>
      </c>
      <c r="CV694">
        <f t="shared" si="528"/>
        <v>0</v>
      </c>
      <c r="CW694">
        <f t="shared" si="529"/>
        <v>0</v>
      </c>
      <c r="CX694">
        <f t="shared" si="530"/>
        <v>0</v>
      </c>
      <c r="CY694">
        <f t="shared" si="531"/>
        <v>0</v>
      </c>
      <c r="CZ694">
        <f t="shared" si="532"/>
        <v>0</v>
      </c>
      <c r="DC694" t="s">
        <v>3</v>
      </c>
      <c r="DD694" t="s">
        <v>3</v>
      </c>
      <c r="DE694" t="s">
        <v>3</v>
      </c>
      <c r="DF694" t="s">
        <v>3</v>
      </c>
      <c r="DG694" t="s">
        <v>3</v>
      </c>
      <c r="DH694" t="s">
        <v>3</v>
      </c>
      <c r="DI694" t="s">
        <v>3</v>
      </c>
      <c r="DJ694" t="s">
        <v>3</v>
      </c>
      <c r="DK694" t="s">
        <v>3</v>
      </c>
      <c r="DL694" t="s">
        <v>3</v>
      </c>
      <c r="DM694" t="s">
        <v>3</v>
      </c>
      <c r="DN694">
        <v>0</v>
      </c>
      <c r="DO694">
        <v>0</v>
      </c>
      <c r="DP694">
        <v>1</v>
      </c>
      <c r="DQ694">
        <v>1</v>
      </c>
      <c r="DU694">
        <v>1005</v>
      </c>
      <c r="DV694" t="s">
        <v>155</v>
      </c>
      <c r="DW694" t="s">
        <v>155</v>
      </c>
      <c r="DX694">
        <v>1</v>
      </c>
      <c r="DZ694" t="s">
        <v>3</v>
      </c>
      <c r="EA694" t="s">
        <v>3</v>
      </c>
      <c r="EB694" t="s">
        <v>3</v>
      </c>
      <c r="EC694" t="s">
        <v>3</v>
      </c>
      <c r="EE694">
        <v>29085444</v>
      </c>
      <c r="EF694">
        <v>12</v>
      </c>
      <c r="EG694" t="s">
        <v>32</v>
      </c>
      <c r="EH694">
        <v>0</v>
      </c>
      <c r="EI694" t="s">
        <v>3</v>
      </c>
      <c r="EJ694">
        <v>2</v>
      </c>
      <c r="EK694">
        <v>500002</v>
      </c>
      <c r="EL694" t="s">
        <v>33</v>
      </c>
      <c r="EM694" t="s">
        <v>34</v>
      </c>
      <c r="EO694" t="s">
        <v>3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FQ694">
        <v>0</v>
      </c>
      <c r="FR694">
        <f t="shared" si="533"/>
        <v>0</v>
      </c>
      <c r="FS694">
        <v>0</v>
      </c>
      <c r="FX694">
        <v>0</v>
      </c>
      <c r="FY694">
        <v>0</v>
      </c>
      <c r="GA694" t="s">
        <v>3</v>
      </c>
      <c r="GD694">
        <v>1</v>
      </c>
      <c r="GF694">
        <v>722712840</v>
      </c>
      <c r="GG694">
        <v>2</v>
      </c>
      <c r="GH694">
        <v>1</v>
      </c>
      <c r="GI694">
        <v>-2</v>
      </c>
      <c r="GJ694">
        <v>0</v>
      </c>
      <c r="GK694">
        <v>0</v>
      </c>
      <c r="GL694">
        <f t="shared" si="534"/>
        <v>0</v>
      </c>
      <c r="GM694">
        <f t="shared" si="535"/>
        <v>0</v>
      </c>
      <c r="GN694">
        <f t="shared" si="536"/>
        <v>0</v>
      </c>
      <c r="GO694">
        <f t="shared" si="537"/>
        <v>0</v>
      </c>
      <c r="GP694">
        <f t="shared" si="538"/>
        <v>0</v>
      </c>
      <c r="GR694">
        <v>0</v>
      </c>
      <c r="GS694">
        <v>3</v>
      </c>
      <c r="GT694">
        <v>0</v>
      </c>
      <c r="GU694" t="s">
        <v>3</v>
      </c>
      <c r="GV694">
        <f t="shared" si="539"/>
        <v>0</v>
      </c>
      <c r="GW694">
        <v>1</v>
      </c>
      <c r="GX694">
        <f t="shared" si="540"/>
        <v>0</v>
      </c>
      <c r="HA694">
        <v>0</v>
      </c>
      <c r="HB694">
        <v>0</v>
      </c>
      <c r="HC694">
        <f t="shared" si="541"/>
        <v>0</v>
      </c>
      <c r="HE694" t="s">
        <v>3</v>
      </c>
      <c r="HF694" t="s">
        <v>3</v>
      </c>
      <c r="HM694" t="s">
        <v>3</v>
      </c>
      <c r="IK694">
        <v>0</v>
      </c>
    </row>
    <row r="695" spans="1:245">
      <c r="A695">
        <v>17</v>
      </c>
      <c r="B695">
        <v>1</v>
      </c>
      <c r="C695">
        <f>ROW(SmtRes!A762)</f>
        <v>762</v>
      </c>
      <c r="D695">
        <f>ROW(EtalonRes!A733)</f>
        <v>733</v>
      </c>
      <c r="E695" t="s">
        <v>208</v>
      </c>
      <c r="F695" t="s">
        <v>209</v>
      </c>
      <c r="G695" t="s">
        <v>210</v>
      </c>
      <c r="H695" t="s">
        <v>52</v>
      </c>
      <c r="I695">
        <f>ROUND(15/100,9)</f>
        <v>0.15</v>
      </c>
      <c r="J695">
        <v>0</v>
      </c>
      <c r="K695">
        <f>ROUND(15/100,9)</f>
        <v>0.15</v>
      </c>
      <c r="O695">
        <f t="shared" si="507"/>
        <v>921.49</v>
      </c>
      <c r="P695">
        <f t="shared" si="508"/>
        <v>561.05999999999995</v>
      </c>
      <c r="Q695">
        <f t="shared" si="509"/>
        <v>11.87</v>
      </c>
      <c r="R695">
        <f t="shared" si="510"/>
        <v>0</v>
      </c>
      <c r="S695">
        <f t="shared" si="511"/>
        <v>348.56</v>
      </c>
      <c r="T695">
        <f t="shared" si="512"/>
        <v>0</v>
      </c>
      <c r="U695">
        <f t="shared" si="513"/>
        <v>1.1488499999999999</v>
      </c>
      <c r="V695">
        <f t="shared" si="514"/>
        <v>0</v>
      </c>
      <c r="W695">
        <f t="shared" si="515"/>
        <v>0</v>
      </c>
      <c r="X695">
        <f t="shared" si="516"/>
        <v>327.64999999999998</v>
      </c>
      <c r="Y695">
        <f t="shared" si="517"/>
        <v>177.77</v>
      </c>
      <c r="AA695">
        <v>35863109</v>
      </c>
      <c r="AB695">
        <f t="shared" si="518"/>
        <v>1480.04</v>
      </c>
      <c r="AC695">
        <f t="shared" si="519"/>
        <v>1395.68</v>
      </c>
      <c r="AD695">
        <f>ROUND(((((ET695*1.25))-((EU695*1.25)))+AE695),2)</f>
        <v>14.05</v>
      </c>
      <c r="AE695">
        <f>ROUND(((EU695*1.25)),2)</f>
        <v>0</v>
      </c>
      <c r="AF695">
        <f>ROUND(((EV695*1.15)),2)</f>
        <v>70.31</v>
      </c>
      <c r="AG695">
        <f t="shared" si="520"/>
        <v>0</v>
      </c>
      <c r="AH695">
        <f>((EW695*1.15))</f>
        <v>7.6589999999999998</v>
      </c>
      <c r="AI695">
        <f>((EX695*1.25))</f>
        <v>0</v>
      </c>
      <c r="AJ695">
        <f t="shared" si="521"/>
        <v>0</v>
      </c>
      <c r="AK695">
        <v>1468.06</v>
      </c>
      <c r="AL695">
        <v>1395.68</v>
      </c>
      <c r="AM695">
        <v>11.24</v>
      </c>
      <c r="AN695">
        <v>0</v>
      </c>
      <c r="AO695">
        <v>61.14</v>
      </c>
      <c r="AP695">
        <v>0</v>
      </c>
      <c r="AQ695">
        <v>6.66</v>
      </c>
      <c r="AR695">
        <v>0</v>
      </c>
      <c r="AS695">
        <v>0</v>
      </c>
      <c r="AT695">
        <v>94</v>
      </c>
      <c r="AU695">
        <v>51</v>
      </c>
      <c r="AV695">
        <v>1</v>
      </c>
      <c r="AW695">
        <v>1</v>
      </c>
      <c r="AZ695">
        <v>1</v>
      </c>
      <c r="BA695">
        <v>33.049999999999997</v>
      </c>
      <c r="BB695">
        <v>5.63</v>
      </c>
      <c r="BC695">
        <v>2.68</v>
      </c>
      <c r="BD695" t="s">
        <v>3</v>
      </c>
      <c r="BE695" t="s">
        <v>3</v>
      </c>
      <c r="BF695" t="s">
        <v>3</v>
      </c>
      <c r="BG695" t="s">
        <v>3</v>
      </c>
      <c r="BH695">
        <v>0</v>
      </c>
      <c r="BI695">
        <v>1</v>
      </c>
      <c r="BJ695" t="s">
        <v>211</v>
      </c>
      <c r="BM695">
        <v>11001</v>
      </c>
      <c r="BN695">
        <v>0</v>
      </c>
      <c r="BO695" t="s">
        <v>209</v>
      </c>
      <c r="BP695">
        <v>1</v>
      </c>
      <c r="BQ695">
        <v>2</v>
      </c>
      <c r="BR695">
        <v>0</v>
      </c>
      <c r="BS695">
        <v>33.049999999999997</v>
      </c>
      <c r="BT695">
        <v>1</v>
      </c>
      <c r="BU695">
        <v>1</v>
      </c>
      <c r="BV695">
        <v>1</v>
      </c>
      <c r="BW695">
        <v>1</v>
      </c>
      <c r="BX695">
        <v>1</v>
      </c>
      <c r="BY695" t="s">
        <v>3</v>
      </c>
      <c r="BZ695">
        <v>123</v>
      </c>
      <c r="CA695">
        <v>75</v>
      </c>
      <c r="CB695" t="s">
        <v>3</v>
      </c>
      <c r="CE695">
        <v>0</v>
      </c>
      <c r="CF695">
        <v>0</v>
      </c>
      <c r="CG695">
        <v>0</v>
      </c>
      <c r="CM695">
        <v>0</v>
      </c>
      <c r="CN695" t="s">
        <v>3</v>
      </c>
      <c r="CO695">
        <v>0</v>
      </c>
      <c r="CP695">
        <f t="shared" si="522"/>
        <v>921.49</v>
      </c>
      <c r="CQ695">
        <f t="shared" si="523"/>
        <v>3740.4224000000004</v>
      </c>
      <c r="CR695">
        <f t="shared" si="524"/>
        <v>79.101500000000001</v>
      </c>
      <c r="CS695">
        <f t="shared" si="525"/>
        <v>0</v>
      </c>
      <c r="CT695">
        <f t="shared" si="526"/>
        <v>2323.7455</v>
      </c>
      <c r="CU695">
        <f t="shared" si="527"/>
        <v>0</v>
      </c>
      <c r="CV695">
        <f t="shared" si="528"/>
        <v>7.6589999999999998</v>
      </c>
      <c r="CW695">
        <f t="shared" si="529"/>
        <v>0</v>
      </c>
      <c r="CX695">
        <f t="shared" si="530"/>
        <v>0</v>
      </c>
      <c r="CY695">
        <f t="shared" si="531"/>
        <v>327.64639999999997</v>
      </c>
      <c r="CZ695">
        <f t="shared" si="532"/>
        <v>177.76560000000001</v>
      </c>
      <c r="DC695" t="s">
        <v>3</v>
      </c>
      <c r="DD695" t="s">
        <v>3</v>
      </c>
      <c r="DE695" t="s">
        <v>133</v>
      </c>
      <c r="DF695" t="s">
        <v>133</v>
      </c>
      <c r="DG695" t="s">
        <v>134</v>
      </c>
      <c r="DH695" t="s">
        <v>3</v>
      </c>
      <c r="DI695" t="s">
        <v>134</v>
      </c>
      <c r="DJ695" t="s">
        <v>133</v>
      </c>
      <c r="DK695" t="s">
        <v>3</v>
      </c>
      <c r="DL695" t="s">
        <v>3</v>
      </c>
      <c r="DM695" t="s">
        <v>3</v>
      </c>
      <c r="DN695">
        <v>0</v>
      </c>
      <c r="DO695">
        <v>0</v>
      </c>
      <c r="DP695">
        <v>1</v>
      </c>
      <c r="DQ695">
        <v>1</v>
      </c>
      <c r="DU695">
        <v>1013</v>
      </c>
      <c r="DV695" t="s">
        <v>52</v>
      </c>
      <c r="DW695" t="s">
        <v>52</v>
      </c>
      <c r="DX695">
        <v>1</v>
      </c>
      <c r="DZ695" t="s">
        <v>3</v>
      </c>
      <c r="EA695" t="s">
        <v>3</v>
      </c>
      <c r="EB695" t="s">
        <v>3</v>
      </c>
      <c r="EC695" t="s">
        <v>3</v>
      </c>
      <c r="EE695">
        <v>29085511</v>
      </c>
      <c r="EF695">
        <v>2</v>
      </c>
      <c r="EG695" t="s">
        <v>135</v>
      </c>
      <c r="EH695">
        <v>0</v>
      </c>
      <c r="EI695" t="s">
        <v>3</v>
      </c>
      <c r="EJ695">
        <v>1</v>
      </c>
      <c r="EK695">
        <v>11001</v>
      </c>
      <c r="EL695" t="s">
        <v>23</v>
      </c>
      <c r="EM695" t="s">
        <v>188</v>
      </c>
      <c r="EO695" t="s">
        <v>3</v>
      </c>
      <c r="EQ695">
        <v>0</v>
      </c>
      <c r="ER695">
        <v>1468.06</v>
      </c>
      <c r="ES695">
        <v>1395.68</v>
      </c>
      <c r="ET695">
        <v>11.24</v>
      </c>
      <c r="EU695">
        <v>0</v>
      </c>
      <c r="EV695">
        <v>61.14</v>
      </c>
      <c r="EW695">
        <v>6.66</v>
      </c>
      <c r="EX695">
        <v>0</v>
      </c>
      <c r="EY695">
        <v>0</v>
      </c>
      <c r="FQ695">
        <v>0</v>
      </c>
      <c r="FR695">
        <f t="shared" si="533"/>
        <v>0</v>
      </c>
      <c r="FS695">
        <v>0</v>
      </c>
      <c r="FT695" t="s">
        <v>139</v>
      </c>
      <c r="FU695" t="s">
        <v>25</v>
      </c>
      <c r="FV695" t="s">
        <v>25</v>
      </c>
      <c r="FW695" t="s">
        <v>26</v>
      </c>
      <c r="FX695">
        <v>110.7</v>
      </c>
      <c r="FY695">
        <v>63.75</v>
      </c>
      <c r="GA695" t="s">
        <v>3</v>
      </c>
      <c r="GD695">
        <v>1</v>
      </c>
      <c r="GF695">
        <v>-1131838271</v>
      </c>
      <c r="GG695">
        <v>2</v>
      </c>
      <c r="GH695">
        <v>1</v>
      </c>
      <c r="GI695">
        <v>2</v>
      </c>
      <c r="GJ695">
        <v>0</v>
      </c>
      <c r="GK695">
        <v>0</v>
      </c>
      <c r="GL695">
        <f t="shared" si="534"/>
        <v>0</v>
      </c>
      <c r="GM695">
        <f t="shared" si="535"/>
        <v>1426.91</v>
      </c>
      <c r="GN695">
        <f t="shared" si="536"/>
        <v>1426.91</v>
      </c>
      <c r="GO695">
        <f t="shared" si="537"/>
        <v>0</v>
      </c>
      <c r="GP695">
        <f t="shared" si="538"/>
        <v>0</v>
      </c>
      <c r="GR695">
        <v>0</v>
      </c>
      <c r="GS695">
        <v>3</v>
      </c>
      <c r="GT695">
        <v>0</v>
      </c>
      <c r="GU695" t="s">
        <v>3</v>
      </c>
      <c r="GV695">
        <f t="shared" si="539"/>
        <v>0</v>
      </c>
      <c r="GW695">
        <v>1</v>
      </c>
      <c r="GX695">
        <f t="shared" si="540"/>
        <v>0</v>
      </c>
      <c r="HA695">
        <v>0</v>
      </c>
      <c r="HB695">
        <v>0</v>
      </c>
      <c r="HC695">
        <f t="shared" si="541"/>
        <v>0</v>
      </c>
      <c r="HE695" t="s">
        <v>3</v>
      </c>
      <c r="HF695" t="s">
        <v>3</v>
      </c>
      <c r="HM695" t="s">
        <v>3</v>
      </c>
      <c r="IK695">
        <v>0</v>
      </c>
    </row>
    <row r="696" spans="1:245">
      <c r="A696">
        <v>17</v>
      </c>
      <c r="B696">
        <v>1</v>
      </c>
      <c r="C696">
        <f>ROW(SmtRes!A781)</f>
        <v>781</v>
      </c>
      <c r="D696">
        <f>ROW(EtalonRes!A752)</f>
        <v>752</v>
      </c>
      <c r="E696" t="s">
        <v>212</v>
      </c>
      <c r="F696" t="s">
        <v>213</v>
      </c>
      <c r="G696" t="s">
        <v>214</v>
      </c>
      <c r="H696" t="s">
        <v>215</v>
      </c>
      <c r="I696">
        <f>ROUND(34.1/100,9)</f>
        <v>0.34100000000000003</v>
      </c>
      <c r="J696">
        <v>0</v>
      </c>
      <c r="K696">
        <f>ROUND(34.1/100,9)</f>
        <v>0.34100000000000003</v>
      </c>
      <c r="O696">
        <f t="shared" si="507"/>
        <v>25345.81</v>
      </c>
      <c r="P696">
        <f t="shared" si="508"/>
        <v>14827.33</v>
      </c>
      <c r="Q696">
        <f t="shared" si="509"/>
        <v>56.38</v>
      </c>
      <c r="R696">
        <f t="shared" si="510"/>
        <v>0</v>
      </c>
      <c r="S696">
        <f t="shared" si="511"/>
        <v>10462.1</v>
      </c>
      <c r="T696">
        <f t="shared" si="512"/>
        <v>0</v>
      </c>
      <c r="U696">
        <f t="shared" si="513"/>
        <v>34.901350000000001</v>
      </c>
      <c r="V696">
        <f t="shared" si="514"/>
        <v>0</v>
      </c>
      <c r="W696">
        <f t="shared" si="515"/>
        <v>0</v>
      </c>
      <c r="X696">
        <f t="shared" si="516"/>
        <v>9415.89</v>
      </c>
      <c r="Y696">
        <f t="shared" si="517"/>
        <v>4498.7</v>
      </c>
      <c r="AA696">
        <v>35863109</v>
      </c>
      <c r="AB696">
        <f t="shared" si="518"/>
        <v>8403.0499999999993</v>
      </c>
      <c r="AC696">
        <f t="shared" si="519"/>
        <v>7445.53</v>
      </c>
      <c r="AD696">
        <f>ROUND(((((ET696*1.25))-((EU696*1.25)))+AE696),2)</f>
        <v>29.21</v>
      </c>
      <c r="AE696">
        <f>ROUND(((EU696*1.25)),2)</f>
        <v>0</v>
      </c>
      <c r="AF696">
        <f>ROUND(((EV696*1.15)),2)</f>
        <v>928.31</v>
      </c>
      <c r="AG696">
        <f t="shared" si="520"/>
        <v>0</v>
      </c>
      <c r="AH696">
        <f>((EW696*1.15))</f>
        <v>102.35</v>
      </c>
      <c r="AI696">
        <f>((EX696*1.25))</f>
        <v>0</v>
      </c>
      <c r="AJ696">
        <f t="shared" si="521"/>
        <v>0</v>
      </c>
      <c r="AK696">
        <v>8276.1299999999992</v>
      </c>
      <c r="AL696">
        <v>7445.53</v>
      </c>
      <c r="AM696">
        <v>23.37</v>
      </c>
      <c r="AN696">
        <v>0</v>
      </c>
      <c r="AO696">
        <v>807.23</v>
      </c>
      <c r="AP696">
        <v>0</v>
      </c>
      <c r="AQ696">
        <v>89</v>
      </c>
      <c r="AR696">
        <v>0</v>
      </c>
      <c r="AS696">
        <v>0</v>
      </c>
      <c r="AT696">
        <v>90</v>
      </c>
      <c r="AU696">
        <v>43</v>
      </c>
      <c r="AV696">
        <v>1</v>
      </c>
      <c r="AW696">
        <v>1</v>
      </c>
      <c r="AZ696">
        <v>1</v>
      </c>
      <c r="BA696">
        <v>33.049999999999997</v>
      </c>
      <c r="BB696">
        <v>5.66</v>
      </c>
      <c r="BC696">
        <v>5.84</v>
      </c>
      <c r="BD696" t="s">
        <v>3</v>
      </c>
      <c r="BE696" t="s">
        <v>3</v>
      </c>
      <c r="BF696" t="s">
        <v>3</v>
      </c>
      <c r="BG696" t="s">
        <v>3</v>
      </c>
      <c r="BH696">
        <v>0</v>
      </c>
      <c r="BI696">
        <v>1</v>
      </c>
      <c r="BJ696" t="s">
        <v>216</v>
      </c>
      <c r="BM696">
        <v>10001</v>
      </c>
      <c r="BN696">
        <v>0</v>
      </c>
      <c r="BO696" t="s">
        <v>213</v>
      </c>
      <c r="BP696">
        <v>1</v>
      </c>
      <c r="BQ696">
        <v>2</v>
      </c>
      <c r="BR696">
        <v>0</v>
      </c>
      <c r="BS696">
        <v>33.049999999999997</v>
      </c>
      <c r="BT696">
        <v>1</v>
      </c>
      <c r="BU696">
        <v>1</v>
      </c>
      <c r="BV696">
        <v>1</v>
      </c>
      <c r="BW696">
        <v>1</v>
      </c>
      <c r="BX696">
        <v>1</v>
      </c>
      <c r="BY696" t="s">
        <v>3</v>
      </c>
      <c r="BZ696">
        <v>118</v>
      </c>
      <c r="CA696">
        <v>63</v>
      </c>
      <c r="CB696" t="s">
        <v>3</v>
      </c>
      <c r="CE696">
        <v>0</v>
      </c>
      <c r="CF696">
        <v>0</v>
      </c>
      <c r="CG696">
        <v>0</v>
      </c>
      <c r="CM696">
        <v>0</v>
      </c>
      <c r="CN696" t="s">
        <v>3</v>
      </c>
      <c r="CO696">
        <v>0</v>
      </c>
      <c r="CP696">
        <f t="shared" si="522"/>
        <v>25345.809999999998</v>
      </c>
      <c r="CQ696">
        <f t="shared" si="523"/>
        <v>43481.895199999999</v>
      </c>
      <c r="CR696">
        <f t="shared" si="524"/>
        <v>165.32860000000002</v>
      </c>
      <c r="CS696">
        <f t="shared" si="525"/>
        <v>0</v>
      </c>
      <c r="CT696">
        <f t="shared" si="526"/>
        <v>30680.645499999995</v>
      </c>
      <c r="CU696">
        <f t="shared" si="527"/>
        <v>0</v>
      </c>
      <c r="CV696">
        <f t="shared" si="528"/>
        <v>102.35</v>
      </c>
      <c r="CW696">
        <f t="shared" si="529"/>
        <v>0</v>
      </c>
      <c r="CX696">
        <f t="shared" si="530"/>
        <v>0</v>
      </c>
      <c r="CY696">
        <f t="shared" si="531"/>
        <v>9415.89</v>
      </c>
      <c r="CZ696">
        <f t="shared" si="532"/>
        <v>4498.7029999999995</v>
      </c>
      <c r="DC696" t="s">
        <v>3</v>
      </c>
      <c r="DD696" t="s">
        <v>3</v>
      </c>
      <c r="DE696" t="s">
        <v>133</v>
      </c>
      <c r="DF696" t="s">
        <v>133</v>
      </c>
      <c r="DG696" t="s">
        <v>134</v>
      </c>
      <c r="DH696" t="s">
        <v>3</v>
      </c>
      <c r="DI696" t="s">
        <v>134</v>
      </c>
      <c r="DJ696" t="s">
        <v>133</v>
      </c>
      <c r="DK696" t="s">
        <v>3</v>
      </c>
      <c r="DL696" t="s">
        <v>3</v>
      </c>
      <c r="DM696" t="s">
        <v>3</v>
      </c>
      <c r="DN696">
        <v>0</v>
      </c>
      <c r="DO696">
        <v>0</v>
      </c>
      <c r="DP696">
        <v>1</v>
      </c>
      <c r="DQ696">
        <v>1</v>
      </c>
      <c r="DU696">
        <v>1005</v>
      </c>
      <c r="DV696" t="s">
        <v>215</v>
      </c>
      <c r="DW696" t="s">
        <v>215</v>
      </c>
      <c r="DX696">
        <v>100</v>
      </c>
      <c r="DZ696" t="s">
        <v>3</v>
      </c>
      <c r="EA696" t="s">
        <v>3</v>
      </c>
      <c r="EB696" t="s">
        <v>3</v>
      </c>
      <c r="EC696" t="s">
        <v>3</v>
      </c>
      <c r="EE696">
        <v>29085510</v>
      </c>
      <c r="EF696">
        <v>2</v>
      </c>
      <c r="EG696" t="s">
        <v>135</v>
      </c>
      <c r="EH696">
        <v>0</v>
      </c>
      <c r="EI696" t="s">
        <v>3</v>
      </c>
      <c r="EJ696">
        <v>1</v>
      </c>
      <c r="EK696">
        <v>10001</v>
      </c>
      <c r="EL696" t="s">
        <v>136</v>
      </c>
      <c r="EM696" t="s">
        <v>137</v>
      </c>
      <c r="EO696" t="s">
        <v>3</v>
      </c>
      <c r="EQ696">
        <v>0</v>
      </c>
      <c r="ER696">
        <v>8276.1299999999992</v>
      </c>
      <c r="ES696">
        <v>7445.53</v>
      </c>
      <c r="ET696">
        <v>23.37</v>
      </c>
      <c r="EU696">
        <v>0</v>
      </c>
      <c r="EV696">
        <v>807.23</v>
      </c>
      <c r="EW696">
        <v>89</v>
      </c>
      <c r="EX696">
        <v>0</v>
      </c>
      <c r="EY696">
        <v>0</v>
      </c>
      <c r="FQ696">
        <v>0</v>
      </c>
      <c r="FR696">
        <f t="shared" si="533"/>
        <v>0</v>
      </c>
      <c r="FS696">
        <v>0</v>
      </c>
      <c r="FT696" t="s">
        <v>139</v>
      </c>
      <c r="FU696" t="s">
        <v>25</v>
      </c>
      <c r="FV696" t="s">
        <v>25</v>
      </c>
      <c r="FW696" t="s">
        <v>26</v>
      </c>
      <c r="FX696">
        <v>106.2</v>
      </c>
      <c r="FY696">
        <v>53.55</v>
      </c>
      <c r="GA696" t="s">
        <v>3</v>
      </c>
      <c r="GD696">
        <v>1</v>
      </c>
      <c r="GF696">
        <v>-978692579</v>
      </c>
      <c r="GG696">
        <v>2</v>
      </c>
      <c r="GH696">
        <v>1</v>
      </c>
      <c r="GI696">
        <v>2</v>
      </c>
      <c r="GJ696">
        <v>0</v>
      </c>
      <c r="GK696">
        <v>0</v>
      </c>
      <c r="GL696">
        <f t="shared" si="534"/>
        <v>0</v>
      </c>
      <c r="GM696">
        <f t="shared" si="535"/>
        <v>39260.400000000001</v>
      </c>
      <c r="GN696">
        <f t="shared" si="536"/>
        <v>39260.400000000001</v>
      </c>
      <c r="GO696">
        <f t="shared" si="537"/>
        <v>0</v>
      </c>
      <c r="GP696">
        <f t="shared" si="538"/>
        <v>0</v>
      </c>
      <c r="GR696">
        <v>0</v>
      </c>
      <c r="GS696">
        <v>3</v>
      </c>
      <c r="GT696">
        <v>0</v>
      </c>
      <c r="GU696" t="s">
        <v>3</v>
      </c>
      <c r="GV696">
        <f t="shared" si="539"/>
        <v>0</v>
      </c>
      <c r="GW696">
        <v>1</v>
      </c>
      <c r="GX696">
        <f t="shared" si="540"/>
        <v>0</v>
      </c>
      <c r="HA696">
        <v>0</v>
      </c>
      <c r="HB696">
        <v>0</v>
      </c>
      <c r="HC696">
        <f t="shared" si="541"/>
        <v>0</v>
      </c>
      <c r="HE696" t="s">
        <v>3</v>
      </c>
      <c r="HF696" t="s">
        <v>3</v>
      </c>
      <c r="HM696" t="s">
        <v>3</v>
      </c>
      <c r="IK696">
        <v>0</v>
      </c>
    </row>
    <row r="697" spans="1:245">
      <c r="A697">
        <v>17</v>
      </c>
      <c r="B697">
        <v>1</v>
      </c>
      <c r="C697">
        <f>ROW(SmtRes!A788)</f>
        <v>788</v>
      </c>
      <c r="D697">
        <f>ROW(EtalonRes!A759)</f>
        <v>759</v>
      </c>
      <c r="E697" t="s">
        <v>217</v>
      </c>
      <c r="F697" t="s">
        <v>218</v>
      </c>
      <c r="G697" t="s">
        <v>219</v>
      </c>
      <c r="H697" t="s">
        <v>220</v>
      </c>
      <c r="I697">
        <f>ROUND(34.1/100,9)</f>
        <v>0.34100000000000003</v>
      </c>
      <c r="J697">
        <v>0</v>
      </c>
      <c r="K697">
        <f>ROUND(34.1/100,9)</f>
        <v>0.34100000000000003</v>
      </c>
      <c r="O697">
        <f t="shared" si="507"/>
        <v>9449.3799999999992</v>
      </c>
      <c r="P697">
        <f t="shared" si="508"/>
        <v>2708.07</v>
      </c>
      <c r="Q697">
        <f t="shared" si="509"/>
        <v>5.99</v>
      </c>
      <c r="R697">
        <f t="shared" si="510"/>
        <v>2.0299999999999998</v>
      </c>
      <c r="S697">
        <f t="shared" si="511"/>
        <v>6735.32</v>
      </c>
      <c r="T697">
        <f t="shared" si="512"/>
        <v>0</v>
      </c>
      <c r="U697">
        <f t="shared" si="513"/>
        <v>21.936870999999996</v>
      </c>
      <c r="V697">
        <f t="shared" si="514"/>
        <v>4.2625000000000007E-3</v>
      </c>
      <c r="W697">
        <f t="shared" si="515"/>
        <v>0</v>
      </c>
      <c r="X697">
        <f t="shared" si="516"/>
        <v>5389.88</v>
      </c>
      <c r="Y697">
        <f t="shared" si="517"/>
        <v>2492.8200000000002</v>
      </c>
      <c r="AA697">
        <v>35863109</v>
      </c>
      <c r="AB697">
        <f t="shared" si="518"/>
        <v>7162.38</v>
      </c>
      <c r="AC697">
        <f t="shared" si="519"/>
        <v>6563.27</v>
      </c>
      <c r="AD697">
        <f>ROUND(((((ET697*1.25))-((EU697*1.25)))+AE697),2)</f>
        <v>1.48</v>
      </c>
      <c r="AE697">
        <f>ROUND(((EU697*1.25)),2)</f>
        <v>0.18</v>
      </c>
      <c r="AF697">
        <f>ROUND(((EV697*1.15)),2)</f>
        <v>597.63</v>
      </c>
      <c r="AG697">
        <f t="shared" si="520"/>
        <v>0</v>
      </c>
      <c r="AH697">
        <f>((EW697*1.15))</f>
        <v>64.330999999999989</v>
      </c>
      <c r="AI697">
        <f>((EX697*1.25))</f>
        <v>1.2500000000000001E-2</v>
      </c>
      <c r="AJ697">
        <f t="shared" si="521"/>
        <v>0</v>
      </c>
      <c r="AK697">
        <v>7084.13</v>
      </c>
      <c r="AL697">
        <v>6563.27</v>
      </c>
      <c r="AM697">
        <v>1.18</v>
      </c>
      <c r="AN697">
        <v>0.14000000000000001</v>
      </c>
      <c r="AO697">
        <v>519.67999999999995</v>
      </c>
      <c r="AP697">
        <v>0</v>
      </c>
      <c r="AQ697">
        <v>55.94</v>
      </c>
      <c r="AR697">
        <v>0.01</v>
      </c>
      <c r="AS697">
        <v>0</v>
      </c>
      <c r="AT697">
        <v>80</v>
      </c>
      <c r="AU697">
        <v>37</v>
      </c>
      <c r="AV697">
        <v>1</v>
      </c>
      <c r="AW697">
        <v>1</v>
      </c>
      <c r="AZ697">
        <v>1</v>
      </c>
      <c r="BA697">
        <v>33.049999999999997</v>
      </c>
      <c r="BB697">
        <v>11.86</v>
      </c>
      <c r="BC697">
        <v>1.21</v>
      </c>
      <c r="BD697" t="s">
        <v>3</v>
      </c>
      <c r="BE697" t="s">
        <v>3</v>
      </c>
      <c r="BF697" t="s">
        <v>3</v>
      </c>
      <c r="BG697" t="s">
        <v>3</v>
      </c>
      <c r="BH697">
        <v>0</v>
      </c>
      <c r="BI697">
        <v>1</v>
      </c>
      <c r="BJ697" t="s">
        <v>221</v>
      </c>
      <c r="BM697">
        <v>15001</v>
      </c>
      <c r="BN697">
        <v>0</v>
      </c>
      <c r="BO697" t="s">
        <v>218</v>
      </c>
      <c r="BP697">
        <v>1</v>
      </c>
      <c r="BQ697">
        <v>2</v>
      </c>
      <c r="BR697">
        <v>0</v>
      </c>
      <c r="BS697">
        <v>33.049999999999997</v>
      </c>
      <c r="BT697">
        <v>1</v>
      </c>
      <c r="BU697">
        <v>1</v>
      </c>
      <c r="BV697">
        <v>1</v>
      </c>
      <c r="BW697">
        <v>1</v>
      </c>
      <c r="BX697">
        <v>1</v>
      </c>
      <c r="BY697" t="s">
        <v>3</v>
      </c>
      <c r="BZ697">
        <v>105</v>
      </c>
      <c r="CA697">
        <v>55</v>
      </c>
      <c r="CB697" t="s">
        <v>3</v>
      </c>
      <c r="CE697">
        <v>0</v>
      </c>
      <c r="CF697">
        <v>0</v>
      </c>
      <c r="CG697">
        <v>0</v>
      </c>
      <c r="CM697">
        <v>0</v>
      </c>
      <c r="CN697" t="s">
        <v>3</v>
      </c>
      <c r="CO697">
        <v>0</v>
      </c>
      <c r="CP697">
        <f t="shared" si="522"/>
        <v>9449.3799999999992</v>
      </c>
      <c r="CQ697">
        <f t="shared" si="523"/>
        <v>7941.5567000000001</v>
      </c>
      <c r="CR697">
        <f t="shared" si="524"/>
        <v>17.552799999999998</v>
      </c>
      <c r="CS697">
        <f t="shared" si="525"/>
        <v>5.948999999999999</v>
      </c>
      <c r="CT697">
        <f t="shared" si="526"/>
        <v>19751.671499999997</v>
      </c>
      <c r="CU697">
        <f t="shared" si="527"/>
        <v>0</v>
      </c>
      <c r="CV697">
        <f t="shared" si="528"/>
        <v>64.330999999999989</v>
      </c>
      <c r="CW697">
        <f t="shared" si="529"/>
        <v>1.2500000000000001E-2</v>
      </c>
      <c r="CX697">
        <f t="shared" si="530"/>
        <v>0</v>
      </c>
      <c r="CY697">
        <f t="shared" si="531"/>
        <v>5389.88</v>
      </c>
      <c r="CZ697">
        <f t="shared" si="532"/>
        <v>2492.8194999999996</v>
      </c>
      <c r="DC697" t="s">
        <v>3</v>
      </c>
      <c r="DD697" t="s">
        <v>3</v>
      </c>
      <c r="DE697" t="s">
        <v>133</v>
      </c>
      <c r="DF697" t="s">
        <v>133</v>
      </c>
      <c r="DG697" t="s">
        <v>134</v>
      </c>
      <c r="DH697" t="s">
        <v>3</v>
      </c>
      <c r="DI697" t="s">
        <v>134</v>
      </c>
      <c r="DJ697" t="s">
        <v>133</v>
      </c>
      <c r="DK697" t="s">
        <v>3</v>
      </c>
      <c r="DL697" t="s">
        <v>3</v>
      </c>
      <c r="DM697" t="s">
        <v>3</v>
      </c>
      <c r="DN697">
        <v>0</v>
      </c>
      <c r="DO697">
        <v>0</v>
      </c>
      <c r="DP697">
        <v>1</v>
      </c>
      <c r="DQ697">
        <v>1</v>
      </c>
      <c r="DU697">
        <v>1013</v>
      </c>
      <c r="DV697" t="s">
        <v>220</v>
      </c>
      <c r="DW697" t="s">
        <v>220</v>
      </c>
      <c r="DX697">
        <v>1</v>
      </c>
      <c r="DZ697" t="s">
        <v>3</v>
      </c>
      <c r="EA697" t="s">
        <v>3</v>
      </c>
      <c r="EB697" t="s">
        <v>3</v>
      </c>
      <c r="EC697" t="s">
        <v>3</v>
      </c>
      <c r="EE697">
        <v>29085536</v>
      </c>
      <c r="EF697">
        <v>2</v>
      </c>
      <c r="EG697" t="s">
        <v>135</v>
      </c>
      <c r="EH697">
        <v>0</v>
      </c>
      <c r="EI697" t="s">
        <v>3</v>
      </c>
      <c r="EJ697">
        <v>1</v>
      </c>
      <c r="EK697">
        <v>15001</v>
      </c>
      <c r="EL697" t="s">
        <v>151</v>
      </c>
      <c r="EM697" t="s">
        <v>152</v>
      </c>
      <c r="EO697" t="s">
        <v>3</v>
      </c>
      <c r="EQ697">
        <v>0</v>
      </c>
      <c r="ER697">
        <v>7084.13</v>
      </c>
      <c r="ES697">
        <v>6563.27</v>
      </c>
      <c r="ET697">
        <v>1.18</v>
      </c>
      <c r="EU697">
        <v>0.14000000000000001</v>
      </c>
      <c r="EV697">
        <v>519.67999999999995</v>
      </c>
      <c r="EW697">
        <v>55.94</v>
      </c>
      <c r="EX697">
        <v>0.01</v>
      </c>
      <c r="EY697">
        <v>0</v>
      </c>
      <c r="FQ697">
        <v>0</v>
      </c>
      <c r="FR697">
        <f t="shared" si="533"/>
        <v>0</v>
      </c>
      <c r="FS697">
        <v>0</v>
      </c>
      <c r="FT697" t="s">
        <v>139</v>
      </c>
      <c r="FU697" t="s">
        <v>25</v>
      </c>
      <c r="FV697" t="s">
        <v>25</v>
      </c>
      <c r="FW697" t="s">
        <v>26</v>
      </c>
      <c r="FX697">
        <v>94.5</v>
      </c>
      <c r="FY697">
        <v>46.75</v>
      </c>
      <c r="GA697" t="s">
        <v>3</v>
      </c>
      <c r="GD697">
        <v>1</v>
      </c>
      <c r="GF697">
        <v>797186164</v>
      </c>
      <c r="GG697">
        <v>2</v>
      </c>
      <c r="GH697">
        <v>1</v>
      </c>
      <c r="GI697">
        <v>2</v>
      </c>
      <c r="GJ697">
        <v>0</v>
      </c>
      <c r="GK697">
        <v>0</v>
      </c>
      <c r="GL697">
        <f t="shared" si="534"/>
        <v>0</v>
      </c>
      <c r="GM697">
        <f t="shared" si="535"/>
        <v>17332.080000000002</v>
      </c>
      <c r="GN697">
        <f t="shared" si="536"/>
        <v>17332.080000000002</v>
      </c>
      <c r="GO697">
        <f t="shared" si="537"/>
        <v>0</v>
      </c>
      <c r="GP697">
        <f t="shared" si="538"/>
        <v>0</v>
      </c>
      <c r="GR697">
        <v>0</v>
      </c>
      <c r="GS697">
        <v>3</v>
      </c>
      <c r="GT697">
        <v>0</v>
      </c>
      <c r="GU697" t="s">
        <v>3</v>
      </c>
      <c r="GV697">
        <f t="shared" si="539"/>
        <v>0</v>
      </c>
      <c r="GW697">
        <v>1</v>
      </c>
      <c r="GX697">
        <f t="shared" si="540"/>
        <v>0</v>
      </c>
      <c r="HA697">
        <v>0</v>
      </c>
      <c r="HB697">
        <v>0</v>
      </c>
      <c r="HC697">
        <f t="shared" si="541"/>
        <v>0</v>
      </c>
      <c r="HE697" t="s">
        <v>3</v>
      </c>
      <c r="HF697" t="s">
        <v>3</v>
      </c>
      <c r="HM697" t="s">
        <v>3</v>
      </c>
      <c r="IK697">
        <v>0</v>
      </c>
    </row>
    <row r="698" spans="1:245">
      <c r="A698">
        <v>17</v>
      </c>
      <c r="B698">
        <v>1</v>
      </c>
      <c r="C698">
        <f>ROW(SmtRes!A800)</f>
        <v>800</v>
      </c>
      <c r="D698">
        <f>ROW(EtalonRes!A768)</f>
        <v>768</v>
      </c>
      <c r="E698" t="s">
        <v>222</v>
      </c>
      <c r="F698" t="s">
        <v>223</v>
      </c>
      <c r="G698" t="s">
        <v>224</v>
      </c>
      <c r="H698" t="s">
        <v>58</v>
      </c>
      <c r="I698">
        <f>ROUND(3/100,9)</f>
        <v>0.03</v>
      </c>
      <c r="J698">
        <v>0</v>
      </c>
      <c r="K698">
        <f>ROUND(3/100,9)</f>
        <v>0.03</v>
      </c>
      <c r="O698">
        <f t="shared" si="507"/>
        <v>314.92</v>
      </c>
      <c r="P698">
        <f t="shared" si="508"/>
        <v>13.57</v>
      </c>
      <c r="Q698">
        <f t="shared" si="509"/>
        <v>1.56</v>
      </c>
      <c r="R698">
        <f t="shared" si="510"/>
        <v>0.41</v>
      </c>
      <c r="S698">
        <f t="shared" si="511"/>
        <v>299.79000000000002</v>
      </c>
      <c r="T698">
        <f t="shared" si="512"/>
        <v>0</v>
      </c>
      <c r="U698">
        <f t="shared" si="513"/>
        <v>0.91439999999999999</v>
      </c>
      <c r="V698">
        <f t="shared" si="514"/>
        <v>8.9999999999999998E-4</v>
      </c>
      <c r="W698">
        <f t="shared" si="515"/>
        <v>0</v>
      </c>
      <c r="X698">
        <f t="shared" si="516"/>
        <v>243.16</v>
      </c>
      <c r="Y698">
        <f t="shared" si="517"/>
        <v>156.1</v>
      </c>
      <c r="AA698">
        <v>35863109</v>
      </c>
      <c r="AB698">
        <f t="shared" si="518"/>
        <v>371.42</v>
      </c>
      <c r="AC698">
        <f t="shared" si="519"/>
        <v>63.28</v>
      </c>
      <c r="AD698">
        <f t="shared" ref="AD698:AD704" si="544">ROUND((((ET698)-(EU698))+AE698),2)</f>
        <v>5.78</v>
      </c>
      <c r="AE698">
        <f t="shared" ref="AE698:AF704" si="545">ROUND((EU698),2)</f>
        <v>0.41</v>
      </c>
      <c r="AF698">
        <f t="shared" si="545"/>
        <v>302.36</v>
      </c>
      <c r="AG698">
        <f t="shared" si="520"/>
        <v>0</v>
      </c>
      <c r="AH698">
        <f t="shared" ref="AH698:AI704" si="546">(EW698)</f>
        <v>30.48</v>
      </c>
      <c r="AI698">
        <f t="shared" si="546"/>
        <v>0.03</v>
      </c>
      <c r="AJ698">
        <f t="shared" si="521"/>
        <v>0</v>
      </c>
      <c r="AK698">
        <v>371.42</v>
      </c>
      <c r="AL698">
        <v>63.28</v>
      </c>
      <c r="AM698">
        <v>5.78</v>
      </c>
      <c r="AN698">
        <v>0.41</v>
      </c>
      <c r="AO698">
        <v>302.36</v>
      </c>
      <c r="AP698">
        <v>0</v>
      </c>
      <c r="AQ698">
        <v>30.48</v>
      </c>
      <c r="AR698">
        <v>0.03</v>
      </c>
      <c r="AS698">
        <v>0</v>
      </c>
      <c r="AT698">
        <v>81</v>
      </c>
      <c r="AU698">
        <v>52</v>
      </c>
      <c r="AV698">
        <v>1</v>
      </c>
      <c r="AW698">
        <v>1</v>
      </c>
      <c r="AZ698">
        <v>1</v>
      </c>
      <c r="BA698">
        <v>33.049999999999997</v>
      </c>
      <c r="BB698">
        <v>9.01</v>
      </c>
      <c r="BC698">
        <v>7.15</v>
      </c>
      <c r="BD698" t="s">
        <v>3</v>
      </c>
      <c r="BE698" t="s">
        <v>3</v>
      </c>
      <c r="BF698" t="s">
        <v>3</v>
      </c>
      <c r="BG698" t="s">
        <v>3</v>
      </c>
      <c r="BH698">
        <v>0</v>
      </c>
      <c r="BI698">
        <v>2</v>
      </c>
      <c r="BJ698" t="s">
        <v>225</v>
      </c>
      <c r="BM698">
        <v>108001</v>
      </c>
      <c r="BN698">
        <v>0</v>
      </c>
      <c r="BO698" t="s">
        <v>223</v>
      </c>
      <c r="BP698">
        <v>1</v>
      </c>
      <c r="BQ698">
        <v>3</v>
      </c>
      <c r="BR698">
        <v>0</v>
      </c>
      <c r="BS698">
        <v>33.049999999999997</v>
      </c>
      <c r="BT698">
        <v>1</v>
      </c>
      <c r="BU698">
        <v>1</v>
      </c>
      <c r="BV698">
        <v>1</v>
      </c>
      <c r="BW698">
        <v>1</v>
      </c>
      <c r="BX698">
        <v>1</v>
      </c>
      <c r="BY698" t="s">
        <v>3</v>
      </c>
      <c r="BZ698">
        <v>95</v>
      </c>
      <c r="CA698">
        <v>65</v>
      </c>
      <c r="CB698" t="s">
        <v>3</v>
      </c>
      <c r="CE698">
        <v>0</v>
      </c>
      <c r="CF698">
        <v>0</v>
      </c>
      <c r="CG698">
        <v>0</v>
      </c>
      <c r="CM698">
        <v>0</v>
      </c>
      <c r="CN698" t="s">
        <v>3</v>
      </c>
      <c r="CO698">
        <v>0</v>
      </c>
      <c r="CP698">
        <f t="shared" si="522"/>
        <v>314.92</v>
      </c>
      <c r="CQ698">
        <f t="shared" si="523"/>
        <v>452.45200000000006</v>
      </c>
      <c r="CR698">
        <f t="shared" si="524"/>
        <v>52.077800000000003</v>
      </c>
      <c r="CS698">
        <f t="shared" si="525"/>
        <v>13.550499999999998</v>
      </c>
      <c r="CT698">
        <f t="shared" si="526"/>
        <v>9992.9979999999996</v>
      </c>
      <c r="CU698">
        <f t="shared" si="527"/>
        <v>0</v>
      </c>
      <c r="CV698">
        <f t="shared" si="528"/>
        <v>30.48</v>
      </c>
      <c r="CW698">
        <f t="shared" si="529"/>
        <v>0.03</v>
      </c>
      <c r="CX698">
        <f t="shared" si="530"/>
        <v>0</v>
      </c>
      <c r="CY698">
        <f t="shared" si="531"/>
        <v>243.16200000000003</v>
      </c>
      <c r="CZ698">
        <f t="shared" si="532"/>
        <v>156.10400000000001</v>
      </c>
      <c r="DC698" t="s">
        <v>3</v>
      </c>
      <c r="DD698" t="s">
        <v>3</v>
      </c>
      <c r="DE698" t="s">
        <v>3</v>
      </c>
      <c r="DF698" t="s">
        <v>3</v>
      </c>
      <c r="DG698" t="s">
        <v>3</v>
      </c>
      <c r="DH698" t="s">
        <v>3</v>
      </c>
      <c r="DI698" t="s">
        <v>3</v>
      </c>
      <c r="DJ698" t="s">
        <v>3</v>
      </c>
      <c r="DK698" t="s">
        <v>3</v>
      </c>
      <c r="DL698" t="s">
        <v>3</v>
      </c>
      <c r="DM698" t="s">
        <v>3</v>
      </c>
      <c r="DN698">
        <v>0</v>
      </c>
      <c r="DO698">
        <v>0</v>
      </c>
      <c r="DP698">
        <v>1</v>
      </c>
      <c r="DQ698">
        <v>1</v>
      </c>
      <c r="DU698">
        <v>1010</v>
      </c>
      <c r="DV698" t="s">
        <v>58</v>
      </c>
      <c r="DW698" t="s">
        <v>58</v>
      </c>
      <c r="DX698">
        <v>100</v>
      </c>
      <c r="DZ698" t="s">
        <v>3</v>
      </c>
      <c r="EA698" t="s">
        <v>3</v>
      </c>
      <c r="EB698" t="s">
        <v>3</v>
      </c>
      <c r="EC698" t="s">
        <v>3</v>
      </c>
      <c r="EE698">
        <v>29085386</v>
      </c>
      <c r="EF698">
        <v>3</v>
      </c>
      <c r="EG698" t="s">
        <v>226</v>
      </c>
      <c r="EH698">
        <v>0</v>
      </c>
      <c r="EI698" t="s">
        <v>3</v>
      </c>
      <c r="EJ698">
        <v>2</v>
      </c>
      <c r="EK698">
        <v>108001</v>
      </c>
      <c r="EL698" t="s">
        <v>227</v>
      </c>
      <c r="EM698" t="s">
        <v>228</v>
      </c>
      <c r="EO698" t="s">
        <v>3</v>
      </c>
      <c r="EQ698">
        <v>0</v>
      </c>
      <c r="ER698">
        <v>371.42</v>
      </c>
      <c r="ES698">
        <v>63.28</v>
      </c>
      <c r="ET698">
        <v>5.78</v>
      </c>
      <c r="EU698">
        <v>0.41</v>
      </c>
      <c r="EV698">
        <v>302.36</v>
      </c>
      <c r="EW698">
        <v>30.48</v>
      </c>
      <c r="EX698">
        <v>0.03</v>
      </c>
      <c r="EY698">
        <v>0</v>
      </c>
      <c r="FQ698">
        <v>0</v>
      </c>
      <c r="FR698">
        <f t="shared" si="533"/>
        <v>0</v>
      </c>
      <c r="FS698">
        <v>0</v>
      </c>
      <c r="FV698" t="s">
        <v>25</v>
      </c>
      <c r="FW698" t="s">
        <v>26</v>
      </c>
      <c r="FX698">
        <v>95</v>
      </c>
      <c r="FY698">
        <v>65</v>
      </c>
      <c r="GA698" t="s">
        <v>3</v>
      </c>
      <c r="GD698">
        <v>1</v>
      </c>
      <c r="GF698">
        <v>-1627028948</v>
      </c>
      <c r="GG698">
        <v>2</v>
      </c>
      <c r="GH698">
        <v>1</v>
      </c>
      <c r="GI698">
        <v>2</v>
      </c>
      <c r="GJ698">
        <v>0</v>
      </c>
      <c r="GK698">
        <v>0</v>
      </c>
      <c r="GL698">
        <f t="shared" si="534"/>
        <v>0</v>
      </c>
      <c r="GM698">
        <f t="shared" si="535"/>
        <v>714.18</v>
      </c>
      <c r="GN698">
        <f t="shared" si="536"/>
        <v>0</v>
      </c>
      <c r="GO698">
        <f t="shared" si="537"/>
        <v>714.18</v>
      </c>
      <c r="GP698">
        <f t="shared" si="538"/>
        <v>0</v>
      </c>
      <c r="GR698">
        <v>0</v>
      </c>
      <c r="GS698">
        <v>3</v>
      </c>
      <c r="GT698">
        <v>0</v>
      </c>
      <c r="GU698" t="s">
        <v>3</v>
      </c>
      <c r="GV698">
        <f t="shared" si="539"/>
        <v>0</v>
      </c>
      <c r="GW698">
        <v>1</v>
      </c>
      <c r="GX698">
        <f t="shared" si="540"/>
        <v>0</v>
      </c>
      <c r="HA698">
        <v>0</v>
      </c>
      <c r="HB698">
        <v>0</v>
      </c>
      <c r="HC698">
        <f t="shared" si="541"/>
        <v>0</v>
      </c>
      <c r="HE698" t="s">
        <v>3</v>
      </c>
      <c r="HF698" t="s">
        <v>3</v>
      </c>
      <c r="HM698" t="s">
        <v>3</v>
      </c>
      <c r="IK698">
        <v>0</v>
      </c>
    </row>
    <row r="699" spans="1:245">
      <c r="A699">
        <v>18</v>
      </c>
      <c r="B699">
        <v>1</v>
      </c>
      <c r="C699">
        <v>798</v>
      </c>
      <c r="E699" t="s">
        <v>229</v>
      </c>
      <c r="F699" t="s">
        <v>230</v>
      </c>
      <c r="G699" t="s">
        <v>231</v>
      </c>
      <c r="H699" t="s">
        <v>232</v>
      </c>
      <c r="I699">
        <f>I698*J699</f>
        <v>3.0000000000000001E-3</v>
      </c>
      <c r="J699">
        <v>0.1</v>
      </c>
      <c r="K699">
        <v>0.1</v>
      </c>
      <c r="O699">
        <f t="shared" si="507"/>
        <v>15.35</v>
      </c>
      <c r="P699">
        <f t="shared" si="508"/>
        <v>15.35</v>
      </c>
      <c r="Q699">
        <f t="shared" si="509"/>
        <v>0</v>
      </c>
      <c r="R699">
        <f t="shared" si="510"/>
        <v>0</v>
      </c>
      <c r="S699">
        <f t="shared" si="511"/>
        <v>0</v>
      </c>
      <c r="T699">
        <f t="shared" si="512"/>
        <v>0</v>
      </c>
      <c r="U699">
        <f t="shared" si="513"/>
        <v>0</v>
      </c>
      <c r="V699">
        <f t="shared" si="514"/>
        <v>0</v>
      </c>
      <c r="W699">
        <f t="shared" si="515"/>
        <v>0.06</v>
      </c>
      <c r="X699">
        <f t="shared" si="516"/>
        <v>0</v>
      </c>
      <c r="Y699">
        <f t="shared" si="517"/>
        <v>0</v>
      </c>
      <c r="AA699">
        <v>35863109</v>
      </c>
      <c r="AB699">
        <f t="shared" si="518"/>
        <v>1998.42</v>
      </c>
      <c r="AC699">
        <f t="shared" si="519"/>
        <v>1998.42</v>
      </c>
      <c r="AD699">
        <f t="shared" si="544"/>
        <v>0</v>
      </c>
      <c r="AE699">
        <f t="shared" si="545"/>
        <v>0</v>
      </c>
      <c r="AF699">
        <f t="shared" si="545"/>
        <v>0</v>
      </c>
      <c r="AG699">
        <f t="shared" si="520"/>
        <v>0</v>
      </c>
      <c r="AH699">
        <f t="shared" si="546"/>
        <v>0</v>
      </c>
      <c r="AI699">
        <f t="shared" si="546"/>
        <v>0</v>
      </c>
      <c r="AJ699">
        <f t="shared" si="521"/>
        <v>19.399999999999999</v>
      </c>
      <c r="AK699">
        <v>1998.42</v>
      </c>
      <c r="AL699">
        <v>1998.42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19.399999999999999</v>
      </c>
      <c r="AT699">
        <v>0</v>
      </c>
      <c r="AU699">
        <v>0</v>
      </c>
      <c r="AV699">
        <v>1</v>
      </c>
      <c r="AW699">
        <v>1</v>
      </c>
      <c r="AZ699">
        <v>1</v>
      </c>
      <c r="BA699">
        <v>1</v>
      </c>
      <c r="BB699">
        <v>1</v>
      </c>
      <c r="BC699">
        <v>2.56</v>
      </c>
      <c r="BD699" t="s">
        <v>3</v>
      </c>
      <c r="BE699" t="s">
        <v>3</v>
      </c>
      <c r="BF699" t="s">
        <v>3</v>
      </c>
      <c r="BG699" t="s">
        <v>3</v>
      </c>
      <c r="BH699">
        <v>3</v>
      </c>
      <c r="BI699">
        <v>2</v>
      </c>
      <c r="BJ699" t="s">
        <v>233</v>
      </c>
      <c r="BM699">
        <v>500002</v>
      </c>
      <c r="BN699">
        <v>0</v>
      </c>
      <c r="BO699" t="s">
        <v>230</v>
      </c>
      <c r="BP699">
        <v>1</v>
      </c>
      <c r="BQ699">
        <v>12</v>
      </c>
      <c r="BR699">
        <v>0</v>
      </c>
      <c r="BS699">
        <v>1</v>
      </c>
      <c r="BT699">
        <v>1</v>
      </c>
      <c r="BU699">
        <v>1</v>
      </c>
      <c r="BV699">
        <v>1</v>
      </c>
      <c r="BW699">
        <v>1</v>
      </c>
      <c r="BX699">
        <v>1</v>
      </c>
      <c r="BY699" t="s">
        <v>3</v>
      </c>
      <c r="BZ699">
        <v>0</v>
      </c>
      <c r="CA699">
        <v>0</v>
      </c>
      <c r="CB699" t="s">
        <v>3</v>
      </c>
      <c r="CE699">
        <v>0</v>
      </c>
      <c r="CF699">
        <v>0</v>
      </c>
      <c r="CG699">
        <v>0</v>
      </c>
      <c r="CM699">
        <v>0</v>
      </c>
      <c r="CN699" t="s">
        <v>3</v>
      </c>
      <c r="CO699">
        <v>0</v>
      </c>
      <c r="CP699">
        <f t="shared" si="522"/>
        <v>15.35</v>
      </c>
      <c r="CQ699">
        <f t="shared" si="523"/>
        <v>5115.9552000000003</v>
      </c>
      <c r="CR699">
        <f t="shared" si="524"/>
        <v>0</v>
      </c>
      <c r="CS699">
        <f t="shared" si="525"/>
        <v>0</v>
      </c>
      <c r="CT699">
        <f t="shared" si="526"/>
        <v>0</v>
      </c>
      <c r="CU699">
        <f t="shared" si="527"/>
        <v>0</v>
      </c>
      <c r="CV699">
        <f t="shared" si="528"/>
        <v>0</v>
      </c>
      <c r="CW699">
        <f t="shared" si="529"/>
        <v>0</v>
      </c>
      <c r="CX699">
        <f t="shared" si="530"/>
        <v>19.399999999999999</v>
      </c>
      <c r="CY699">
        <f t="shared" si="531"/>
        <v>0</v>
      </c>
      <c r="CZ699">
        <f t="shared" si="532"/>
        <v>0</v>
      </c>
      <c r="DC699" t="s">
        <v>3</v>
      </c>
      <c r="DD699" t="s">
        <v>3</v>
      </c>
      <c r="DE699" t="s">
        <v>3</v>
      </c>
      <c r="DF699" t="s">
        <v>3</v>
      </c>
      <c r="DG699" t="s">
        <v>3</v>
      </c>
      <c r="DH699" t="s">
        <v>3</v>
      </c>
      <c r="DI699" t="s">
        <v>3</v>
      </c>
      <c r="DJ699" t="s">
        <v>3</v>
      </c>
      <c r="DK699" t="s">
        <v>3</v>
      </c>
      <c r="DL699" t="s">
        <v>3</v>
      </c>
      <c r="DM699" t="s">
        <v>3</v>
      </c>
      <c r="DN699">
        <v>0</v>
      </c>
      <c r="DO699">
        <v>0</v>
      </c>
      <c r="DP699">
        <v>1</v>
      </c>
      <c r="DQ699">
        <v>1</v>
      </c>
      <c r="DU699">
        <v>1010</v>
      </c>
      <c r="DV699" t="s">
        <v>232</v>
      </c>
      <c r="DW699" t="s">
        <v>232</v>
      </c>
      <c r="DX699">
        <v>1000</v>
      </c>
      <c r="DZ699" t="s">
        <v>3</v>
      </c>
      <c r="EA699" t="s">
        <v>3</v>
      </c>
      <c r="EB699" t="s">
        <v>3</v>
      </c>
      <c r="EC699" t="s">
        <v>3</v>
      </c>
      <c r="EE699">
        <v>29085444</v>
      </c>
      <c r="EF699">
        <v>12</v>
      </c>
      <c r="EG699" t="s">
        <v>32</v>
      </c>
      <c r="EH699">
        <v>0</v>
      </c>
      <c r="EI699" t="s">
        <v>3</v>
      </c>
      <c r="EJ699">
        <v>2</v>
      </c>
      <c r="EK699">
        <v>500002</v>
      </c>
      <c r="EL699" t="s">
        <v>33</v>
      </c>
      <c r="EM699" t="s">
        <v>34</v>
      </c>
      <c r="EO699" t="s">
        <v>3</v>
      </c>
      <c r="EQ699">
        <v>0</v>
      </c>
      <c r="ER699">
        <v>1998.42</v>
      </c>
      <c r="ES699">
        <v>1998.42</v>
      </c>
      <c r="ET699">
        <v>0</v>
      </c>
      <c r="EU699">
        <v>0</v>
      </c>
      <c r="EV699">
        <v>0</v>
      </c>
      <c r="EW699">
        <v>0</v>
      </c>
      <c r="EX699">
        <v>0</v>
      </c>
      <c r="FQ699">
        <v>0</v>
      </c>
      <c r="FR699">
        <f t="shared" si="533"/>
        <v>0</v>
      </c>
      <c r="FS699">
        <v>0</v>
      </c>
      <c r="FX699">
        <v>0</v>
      </c>
      <c r="FY699">
        <v>0</v>
      </c>
      <c r="GA699" t="s">
        <v>3</v>
      </c>
      <c r="GD699">
        <v>1</v>
      </c>
      <c r="GF699">
        <v>-1152774928</v>
      </c>
      <c r="GG699">
        <v>2</v>
      </c>
      <c r="GH699">
        <v>1</v>
      </c>
      <c r="GI699">
        <v>2</v>
      </c>
      <c r="GJ699">
        <v>0</v>
      </c>
      <c r="GK699">
        <v>0</v>
      </c>
      <c r="GL699">
        <f t="shared" si="534"/>
        <v>0</v>
      </c>
      <c r="GM699">
        <f t="shared" si="535"/>
        <v>15.35</v>
      </c>
      <c r="GN699">
        <f t="shared" si="536"/>
        <v>0</v>
      </c>
      <c r="GO699">
        <f t="shared" si="537"/>
        <v>15.35</v>
      </c>
      <c r="GP699">
        <f t="shared" si="538"/>
        <v>0</v>
      </c>
      <c r="GR699">
        <v>0</v>
      </c>
      <c r="GS699">
        <v>3</v>
      </c>
      <c r="GT699">
        <v>0</v>
      </c>
      <c r="GU699" t="s">
        <v>3</v>
      </c>
      <c r="GV699">
        <f t="shared" si="539"/>
        <v>0</v>
      </c>
      <c r="GW699">
        <v>1</v>
      </c>
      <c r="GX699">
        <f t="shared" si="540"/>
        <v>0</v>
      </c>
      <c r="HA699">
        <v>0</v>
      </c>
      <c r="HB699">
        <v>0</v>
      </c>
      <c r="HC699">
        <f t="shared" si="541"/>
        <v>0</v>
      </c>
      <c r="HE699" t="s">
        <v>3</v>
      </c>
      <c r="HF699" t="s">
        <v>3</v>
      </c>
      <c r="HM699" t="s">
        <v>3</v>
      </c>
      <c r="IK699">
        <v>0</v>
      </c>
    </row>
    <row r="700" spans="1:245">
      <c r="A700">
        <v>18</v>
      </c>
      <c r="B700">
        <v>1</v>
      </c>
      <c r="C700">
        <v>796</v>
      </c>
      <c r="E700" t="s">
        <v>234</v>
      </c>
      <c r="F700" t="s">
        <v>235</v>
      </c>
      <c r="G700" t="s">
        <v>236</v>
      </c>
      <c r="H700" t="s">
        <v>237</v>
      </c>
      <c r="I700">
        <f>I698*J700</f>
        <v>3</v>
      </c>
      <c r="J700">
        <v>100</v>
      </c>
      <c r="K700">
        <v>100</v>
      </c>
      <c r="O700">
        <f t="shared" si="507"/>
        <v>157.51</v>
      </c>
      <c r="P700">
        <f t="shared" si="508"/>
        <v>157.51</v>
      </c>
      <c r="Q700">
        <f t="shared" si="509"/>
        <v>0</v>
      </c>
      <c r="R700">
        <f t="shared" si="510"/>
        <v>0</v>
      </c>
      <c r="S700">
        <f t="shared" si="511"/>
        <v>0</v>
      </c>
      <c r="T700">
        <f t="shared" si="512"/>
        <v>0</v>
      </c>
      <c r="U700">
        <f t="shared" si="513"/>
        <v>0</v>
      </c>
      <c r="V700">
        <f t="shared" si="514"/>
        <v>0</v>
      </c>
      <c r="W700">
        <f t="shared" si="515"/>
        <v>0.21</v>
      </c>
      <c r="X700">
        <f t="shared" si="516"/>
        <v>0</v>
      </c>
      <c r="Y700">
        <f t="shared" si="517"/>
        <v>0</v>
      </c>
      <c r="AA700">
        <v>35863109</v>
      </c>
      <c r="AB700">
        <f t="shared" si="518"/>
        <v>7.62</v>
      </c>
      <c r="AC700">
        <f t="shared" si="519"/>
        <v>7.62</v>
      </c>
      <c r="AD700">
        <f t="shared" si="544"/>
        <v>0</v>
      </c>
      <c r="AE700">
        <f t="shared" si="545"/>
        <v>0</v>
      </c>
      <c r="AF700">
        <f t="shared" si="545"/>
        <v>0</v>
      </c>
      <c r="AG700">
        <f t="shared" si="520"/>
        <v>0</v>
      </c>
      <c r="AH700">
        <f t="shared" si="546"/>
        <v>0</v>
      </c>
      <c r="AI700">
        <f t="shared" si="546"/>
        <v>0</v>
      </c>
      <c r="AJ700">
        <f t="shared" si="521"/>
        <v>7.0000000000000007E-2</v>
      </c>
      <c r="AK700">
        <v>7.62</v>
      </c>
      <c r="AL700">
        <v>7.62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7.0000000000000007E-2</v>
      </c>
      <c r="AT700">
        <v>0</v>
      </c>
      <c r="AU700">
        <v>0</v>
      </c>
      <c r="AV700">
        <v>1</v>
      </c>
      <c r="AW700">
        <v>1</v>
      </c>
      <c r="AZ700">
        <v>1</v>
      </c>
      <c r="BA700">
        <v>1</v>
      </c>
      <c r="BB700">
        <v>1</v>
      </c>
      <c r="BC700">
        <v>6.89</v>
      </c>
      <c r="BD700" t="s">
        <v>3</v>
      </c>
      <c r="BE700" t="s">
        <v>3</v>
      </c>
      <c r="BF700" t="s">
        <v>3</v>
      </c>
      <c r="BG700" t="s">
        <v>3</v>
      </c>
      <c r="BH700">
        <v>3</v>
      </c>
      <c r="BI700">
        <v>2</v>
      </c>
      <c r="BJ700" t="s">
        <v>238</v>
      </c>
      <c r="BM700">
        <v>500002</v>
      </c>
      <c r="BN700">
        <v>0</v>
      </c>
      <c r="BO700" t="s">
        <v>235</v>
      </c>
      <c r="BP700">
        <v>1</v>
      </c>
      <c r="BQ700">
        <v>12</v>
      </c>
      <c r="BR700">
        <v>0</v>
      </c>
      <c r="BS700">
        <v>1</v>
      </c>
      <c r="BT700">
        <v>1</v>
      </c>
      <c r="BU700">
        <v>1</v>
      </c>
      <c r="BV700">
        <v>1</v>
      </c>
      <c r="BW700">
        <v>1</v>
      </c>
      <c r="BX700">
        <v>1</v>
      </c>
      <c r="BY700" t="s">
        <v>3</v>
      </c>
      <c r="BZ700">
        <v>0</v>
      </c>
      <c r="CA700">
        <v>0</v>
      </c>
      <c r="CB700" t="s">
        <v>3</v>
      </c>
      <c r="CE700">
        <v>0</v>
      </c>
      <c r="CF700">
        <v>0</v>
      </c>
      <c r="CG700">
        <v>0</v>
      </c>
      <c r="CM700">
        <v>0</v>
      </c>
      <c r="CN700" t="s">
        <v>3</v>
      </c>
      <c r="CO700">
        <v>0</v>
      </c>
      <c r="CP700">
        <f t="shared" si="522"/>
        <v>157.51</v>
      </c>
      <c r="CQ700">
        <f t="shared" si="523"/>
        <v>52.501799999999996</v>
      </c>
      <c r="CR700">
        <f t="shared" si="524"/>
        <v>0</v>
      </c>
      <c r="CS700">
        <f t="shared" si="525"/>
        <v>0</v>
      </c>
      <c r="CT700">
        <f t="shared" si="526"/>
        <v>0</v>
      </c>
      <c r="CU700">
        <f t="shared" si="527"/>
        <v>0</v>
      </c>
      <c r="CV700">
        <f t="shared" si="528"/>
        <v>0</v>
      </c>
      <c r="CW700">
        <f t="shared" si="529"/>
        <v>0</v>
      </c>
      <c r="CX700">
        <f t="shared" si="530"/>
        <v>7.0000000000000007E-2</v>
      </c>
      <c r="CY700">
        <f t="shared" si="531"/>
        <v>0</v>
      </c>
      <c r="CZ700">
        <f t="shared" si="532"/>
        <v>0</v>
      </c>
      <c r="DC700" t="s">
        <v>3</v>
      </c>
      <c r="DD700" t="s">
        <v>3</v>
      </c>
      <c r="DE700" t="s">
        <v>3</v>
      </c>
      <c r="DF700" t="s">
        <v>3</v>
      </c>
      <c r="DG700" t="s">
        <v>3</v>
      </c>
      <c r="DH700" t="s">
        <v>3</v>
      </c>
      <c r="DI700" t="s">
        <v>3</v>
      </c>
      <c r="DJ700" t="s">
        <v>3</v>
      </c>
      <c r="DK700" t="s">
        <v>3</v>
      </c>
      <c r="DL700" t="s">
        <v>3</v>
      </c>
      <c r="DM700" t="s">
        <v>3</v>
      </c>
      <c r="DN700">
        <v>0</v>
      </c>
      <c r="DO700">
        <v>0</v>
      </c>
      <c r="DP700">
        <v>1</v>
      </c>
      <c r="DQ700">
        <v>1</v>
      </c>
      <c r="DU700">
        <v>1010</v>
      </c>
      <c r="DV700" t="s">
        <v>237</v>
      </c>
      <c r="DW700" t="s">
        <v>237</v>
      </c>
      <c r="DX700">
        <v>1</v>
      </c>
      <c r="DZ700" t="s">
        <v>3</v>
      </c>
      <c r="EA700" t="s">
        <v>3</v>
      </c>
      <c r="EB700" t="s">
        <v>3</v>
      </c>
      <c r="EC700" t="s">
        <v>3</v>
      </c>
      <c r="EE700">
        <v>29085444</v>
      </c>
      <c r="EF700">
        <v>12</v>
      </c>
      <c r="EG700" t="s">
        <v>32</v>
      </c>
      <c r="EH700">
        <v>0</v>
      </c>
      <c r="EI700" t="s">
        <v>3</v>
      </c>
      <c r="EJ700">
        <v>2</v>
      </c>
      <c r="EK700">
        <v>500002</v>
      </c>
      <c r="EL700" t="s">
        <v>33</v>
      </c>
      <c r="EM700" t="s">
        <v>34</v>
      </c>
      <c r="EO700" t="s">
        <v>3</v>
      </c>
      <c r="EQ700">
        <v>0</v>
      </c>
      <c r="ER700">
        <v>7.62</v>
      </c>
      <c r="ES700">
        <v>7.62</v>
      </c>
      <c r="ET700">
        <v>0</v>
      </c>
      <c r="EU700">
        <v>0</v>
      </c>
      <c r="EV700">
        <v>0</v>
      </c>
      <c r="EW700">
        <v>0</v>
      </c>
      <c r="EX700">
        <v>0</v>
      </c>
      <c r="FQ700">
        <v>0</v>
      </c>
      <c r="FR700">
        <f t="shared" si="533"/>
        <v>0</v>
      </c>
      <c r="FS700">
        <v>0</v>
      </c>
      <c r="FX700">
        <v>0</v>
      </c>
      <c r="FY700">
        <v>0</v>
      </c>
      <c r="GA700" t="s">
        <v>3</v>
      </c>
      <c r="GD700">
        <v>1</v>
      </c>
      <c r="GF700">
        <v>-652224790</v>
      </c>
      <c r="GG700">
        <v>2</v>
      </c>
      <c r="GH700">
        <v>1</v>
      </c>
      <c r="GI700">
        <v>2</v>
      </c>
      <c r="GJ700">
        <v>0</v>
      </c>
      <c r="GK700">
        <v>0</v>
      </c>
      <c r="GL700">
        <f t="shared" si="534"/>
        <v>0</v>
      </c>
      <c r="GM700">
        <f t="shared" si="535"/>
        <v>157.51</v>
      </c>
      <c r="GN700">
        <f t="shared" si="536"/>
        <v>0</v>
      </c>
      <c r="GO700">
        <f t="shared" si="537"/>
        <v>157.51</v>
      </c>
      <c r="GP700">
        <f t="shared" si="538"/>
        <v>0</v>
      </c>
      <c r="GR700">
        <v>0</v>
      </c>
      <c r="GS700">
        <v>3</v>
      </c>
      <c r="GT700">
        <v>0</v>
      </c>
      <c r="GU700" t="s">
        <v>3</v>
      </c>
      <c r="GV700">
        <f t="shared" si="539"/>
        <v>0</v>
      </c>
      <c r="GW700">
        <v>1</v>
      </c>
      <c r="GX700">
        <f t="shared" si="540"/>
        <v>0</v>
      </c>
      <c r="HA700">
        <v>0</v>
      </c>
      <c r="HB700">
        <v>0</v>
      </c>
      <c r="HC700">
        <f t="shared" si="541"/>
        <v>0</v>
      </c>
      <c r="HE700" t="s">
        <v>3</v>
      </c>
      <c r="HF700" t="s">
        <v>3</v>
      </c>
      <c r="HM700" t="s">
        <v>3</v>
      </c>
      <c r="IK700">
        <v>0</v>
      </c>
    </row>
    <row r="701" spans="1:245">
      <c r="A701">
        <v>18</v>
      </c>
      <c r="B701">
        <v>1</v>
      </c>
      <c r="C701">
        <v>797</v>
      </c>
      <c r="E701" t="s">
        <v>239</v>
      </c>
      <c r="F701" t="s">
        <v>240</v>
      </c>
      <c r="G701" t="s">
        <v>241</v>
      </c>
      <c r="H701" t="s">
        <v>237</v>
      </c>
      <c r="I701">
        <f>I698*J701</f>
        <v>1</v>
      </c>
      <c r="J701">
        <v>33.333333333333336</v>
      </c>
      <c r="K701">
        <v>33.333333000000003</v>
      </c>
      <c r="O701">
        <f t="shared" si="507"/>
        <v>76.59</v>
      </c>
      <c r="P701">
        <f t="shared" si="508"/>
        <v>76.59</v>
      </c>
      <c r="Q701">
        <f t="shared" si="509"/>
        <v>0</v>
      </c>
      <c r="R701">
        <f t="shared" si="510"/>
        <v>0</v>
      </c>
      <c r="S701">
        <f t="shared" si="511"/>
        <v>0</v>
      </c>
      <c r="T701">
        <f t="shared" si="512"/>
        <v>0</v>
      </c>
      <c r="U701">
        <f t="shared" si="513"/>
        <v>0</v>
      </c>
      <c r="V701">
        <f t="shared" si="514"/>
        <v>0</v>
      </c>
      <c r="W701">
        <f t="shared" si="515"/>
        <v>0.09</v>
      </c>
      <c r="X701">
        <f t="shared" si="516"/>
        <v>0</v>
      </c>
      <c r="Y701">
        <f t="shared" si="517"/>
        <v>0</v>
      </c>
      <c r="AA701">
        <v>35863109</v>
      </c>
      <c r="AB701">
        <f t="shared" si="518"/>
        <v>9.01</v>
      </c>
      <c r="AC701">
        <f t="shared" si="519"/>
        <v>9.01</v>
      </c>
      <c r="AD701">
        <f t="shared" si="544"/>
        <v>0</v>
      </c>
      <c r="AE701">
        <f t="shared" si="545"/>
        <v>0</v>
      </c>
      <c r="AF701">
        <f t="shared" si="545"/>
        <v>0</v>
      </c>
      <c r="AG701">
        <f t="shared" si="520"/>
        <v>0</v>
      </c>
      <c r="AH701">
        <f t="shared" si="546"/>
        <v>0</v>
      </c>
      <c r="AI701">
        <f t="shared" si="546"/>
        <v>0</v>
      </c>
      <c r="AJ701">
        <f t="shared" si="521"/>
        <v>0.09</v>
      </c>
      <c r="AK701">
        <v>9.01</v>
      </c>
      <c r="AL701">
        <v>9.01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0.09</v>
      </c>
      <c r="AT701">
        <v>0</v>
      </c>
      <c r="AU701">
        <v>0</v>
      </c>
      <c r="AV701">
        <v>1</v>
      </c>
      <c r="AW701">
        <v>1</v>
      </c>
      <c r="AZ701">
        <v>1</v>
      </c>
      <c r="BA701">
        <v>1</v>
      </c>
      <c r="BB701">
        <v>1</v>
      </c>
      <c r="BC701">
        <v>8.5</v>
      </c>
      <c r="BD701" t="s">
        <v>3</v>
      </c>
      <c r="BE701" t="s">
        <v>3</v>
      </c>
      <c r="BF701" t="s">
        <v>3</v>
      </c>
      <c r="BG701" t="s">
        <v>3</v>
      </c>
      <c r="BH701">
        <v>3</v>
      </c>
      <c r="BI701">
        <v>2</v>
      </c>
      <c r="BJ701" t="s">
        <v>242</v>
      </c>
      <c r="BM701">
        <v>500002</v>
      </c>
      <c r="BN701">
        <v>0</v>
      </c>
      <c r="BO701" t="s">
        <v>240</v>
      </c>
      <c r="BP701">
        <v>1</v>
      </c>
      <c r="BQ701">
        <v>12</v>
      </c>
      <c r="BR701">
        <v>0</v>
      </c>
      <c r="BS701">
        <v>1</v>
      </c>
      <c r="BT701">
        <v>1</v>
      </c>
      <c r="BU701">
        <v>1</v>
      </c>
      <c r="BV701">
        <v>1</v>
      </c>
      <c r="BW701">
        <v>1</v>
      </c>
      <c r="BX701">
        <v>1</v>
      </c>
      <c r="BY701" t="s">
        <v>3</v>
      </c>
      <c r="BZ701">
        <v>0</v>
      </c>
      <c r="CA701">
        <v>0</v>
      </c>
      <c r="CB701" t="s">
        <v>3</v>
      </c>
      <c r="CE701">
        <v>0</v>
      </c>
      <c r="CF701">
        <v>0</v>
      </c>
      <c r="CG701">
        <v>0</v>
      </c>
      <c r="CM701">
        <v>0</v>
      </c>
      <c r="CN701" t="s">
        <v>3</v>
      </c>
      <c r="CO701">
        <v>0</v>
      </c>
      <c r="CP701">
        <f t="shared" si="522"/>
        <v>76.59</v>
      </c>
      <c r="CQ701">
        <f t="shared" si="523"/>
        <v>76.584999999999994</v>
      </c>
      <c r="CR701">
        <f t="shared" si="524"/>
        <v>0</v>
      </c>
      <c r="CS701">
        <f t="shared" si="525"/>
        <v>0</v>
      </c>
      <c r="CT701">
        <f t="shared" si="526"/>
        <v>0</v>
      </c>
      <c r="CU701">
        <f t="shared" si="527"/>
        <v>0</v>
      </c>
      <c r="CV701">
        <f t="shared" si="528"/>
        <v>0</v>
      </c>
      <c r="CW701">
        <f t="shared" si="529"/>
        <v>0</v>
      </c>
      <c r="CX701">
        <f t="shared" si="530"/>
        <v>0.09</v>
      </c>
      <c r="CY701">
        <f t="shared" si="531"/>
        <v>0</v>
      </c>
      <c r="CZ701">
        <f t="shared" si="532"/>
        <v>0</v>
      </c>
      <c r="DC701" t="s">
        <v>3</v>
      </c>
      <c r="DD701" t="s">
        <v>3</v>
      </c>
      <c r="DE701" t="s">
        <v>3</v>
      </c>
      <c r="DF701" t="s">
        <v>3</v>
      </c>
      <c r="DG701" t="s">
        <v>3</v>
      </c>
      <c r="DH701" t="s">
        <v>3</v>
      </c>
      <c r="DI701" t="s">
        <v>3</v>
      </c>
      <c r="DJ701" t="s">
        <v>3</v>
      </c>
      <c r="DK701" t="s">
        <v>3</v>
      </c>
      <c r="DL701" t="s">
        <v>3</v>
      </c>
      <c r="DM701" t="s">
        <v>3</v>
      </c>
      <c r="DN701">
        <v>0</v>
      </c>
      <c r="DO701">
        <v>0</v>
      </c>
      <c r="DP701">
        <v>1</v>
      </c>
      <c r="DQ701">
        <v>1</v>
      </c>
      <c r="DU701">
        <v>1010</v>
      </c>
      <c r="DV701" t="s">
        <v>237</v>
      </c>
      <c r="DW701" t="s">
        <v>237</v>
      </c>
      <c r="DX701">
        <v>1</v>
      </c>
      <c r="DZ701" t="s">
        <v>3</v>
      </c>
      <c r="EA701" t="s">
        <v>3</v>
      </c>
      <c r="EB701" t="s">
        <v>3</v>
      </c>
      <c r="EC701" t="s">
        <v>3</v>
      </c>
      <c r="EE701">
        <v>29085444</v>
      </c>
      <c r="EF701">
        <v>12</v>
      </c>
      <c r="EG701" t="s">
        <v>32</v>
      </c>
      <c r="EH701">
        <v>0</v>
      </c>
      <c r="EI701" t="s">
        <v>3</v>
      </c>
      <c r="EJ701">
        <v>2</v>
      </c>
      <c r="EK701">
        <v>500002</v>
      </c>
      <c r="EL701" t="s">
        <v>33</v>
      </c>
      <c r="EM701" t="s">
        <v>34</v>
      </c>
      <c r="EO701" t="s">
        <v>3</v>
      </c>
      <c r="EQ701">
        <v>0</v>
      </c>
      <c r="ER701">
        <v>9.01</v>
      </c>
      <c r="ES701">
        <v>9.01</v>
      </c>
      <c r="ET701">
        <v>0</v>
      </c>
      <c r="EU701">
        <v>0</v>
      </c>
      <c r="EV701">
        <v>0</v>
      </c>
      <c r="EW701">
        <v>0</v>
      </c>
      <c r="EX701">
        <v>0</v>
      </c>
      <c r="FQ701">
        <v>0</v>
      </c>
      <c r="FR701">
        <f t="shared" si="533"/>
        <v>0</v>
      </c>
      <c r="FS701">
        <v>0</v>
      </c>
      <c r="FX701">
        <v>0</v>
      </c>
      <c r="FY701">
        <v>0</v>
      </c>
      <c r="GA701" t="s">
        <v>3</v>
      </c>
      <c r="GD701">
        <v>1</v>
      </c>
      <c r="GF701">
        <v>-1484870884</v>
      </c>
      <c r="GG701">
        <v>2</v>
      </c>
      <c r="GH701">
        <v>1</v>
      </c>
      <c r="GI701">
        <v>2</v>
      </c>
      <c r="GJ701">
        <v>0</v>
      </c>
      <c r="GK701">
        <v>0</v>
      </c>
      <c r="GL701">
        <f t="shared" si="534"/>
        <v>0</v>
      </c>
      <c r="GM701">
        <f t="shared" si="535"/>
        <v>76.59</v>
      </c>
      <c r="GN701">
        <f t="shared" si="536"/>
        <v>0</v>
      </c>
      <c r="GO701">
        <f t="shared" si="537"/>
        <v>76.59</v>
      </c>
      <c r="GP701">
        <f t="shared" si="538"/>
        <v>0</v>
      </c>
      <c r="GR701">
        <v>0</v>
      </c>
      <c r="GS701">
        <v>3</v>
      </c>
      <c r="GT701">
        <v>0</v>
      </c>
      <c r="GU701" t="s">
        <v>3</v>
      </c>
      <c r="GV701">
        <f t="shared" si="539"/>
        <v>0</v>
      </c>
      <c r="GW701">
        <v>1</v>
      </c>
      <c r="GX701">
        <f t="shared" si="540"/>
        <v>0</v>
      </c>
      <c r="HA701">
        <v>0</v>
      </c>
      <c r="HB701">
        <v>0</v>
      </c>
      <c r="HC701">
        <f t="shared" si="541"/>
        <v>0</v>
      </c>
      <c r="HE701" t="s">
        <v>3</v>
      </c>
      <c r="HF701" t="s">
        <v>3</v>
      </c>
      <c r="HM701" t="s">
        <v>3</v>
      </c>
      <c r="IK701">
        <v>0</v>
      </c>
    </row>
    <row r="702" spans="1:245">
      <c r="A702">
        <v>17</v>
      </c>
      <c r="B702">
        <v>1</v>
      </c>
      <c r="C702">
        <f>ROW(SmtRes!A809)</f>
        <v>809</v>
      </c>
      <c r="D702">
        <f>ROW(EtalonRes!A775)</f>
        <v>775</v>
      </c>
      <c r="E702" t="s">
        <v>243</v>
      </c>
      <c r="F702" t="s">
        <v>244</v>
      </c>
      <c r="G702" t="s">
        <v>245</v>
      </c>
      <c r="H702" t="s">
        <v>58</v>
      </c>
      <c r="I702">
        <f>ROUND(1/100,9)</f>
        <v>0.01</v>
      </c>
      <c r="J702">
        <v>0</v>
      </c>
      <c r="K702">
        <f>ROUND(1/100,9)</f>
        <v>0.01</v>
      </c>
      <c r="O702">
        <f t="shared" si="507"/>
        <v>89.13</v>
      </c>
      <c r="P702">
        <f t="shared" si="508"/>
        <v>2.58</v>
      </c>
      <c r="Q702">
        <f t="shared" si="509"/>
        <v>0.52</v>
      </c>
      <c r="R702">
        <f t="shared" si="510"/>
        <v>0.14000000000000001</v>
      </c>
      <c r="S702">
        <f t="shared" si="511"/>
        <v>86.03</v>
      </c>
      <c r="T702">
        <f t="shared" si="512"/>
        <v>0</v>
      </c>
      <c r="U702">
        <f t="shared" si="513"/>
        <v>0.26239999999999997</v>
      </c>
      <c r="V702">
        <f t="shared" si="514"/>
        <v>2.9999999999999997E-4</v>
      </c>
      <c r="W702">
        <f t="shared" si="515"/>
        <v>0</v>
      </c>
      <c r="X702">
        <f t="shared" si="516"/>
        <v>69.8</v>
      </c>
      <c r="Y702">
        <f t="shared" si="517"/>
        <v>44.81</v>
      </c>
      <c r="AA702">
        <v>35863109</v>
      </c>
      <c r="AB702">
        <f t="shared" si="518"/>
        <v>302.14999999999998</v>
      </c>
      <c r="AC702">
        <f t="shared" si="519"/>
        <v>36.07</v>
      </c>
      <c r="AD702">
        <f t="shared" si="544"/>
        <v>5.78</v>
      </c>
      <c r="AE702">
        <f t="shared" si="545"/>
        <v>0.41</v>
      </c>
      <c r="AF702">
        <f t="shared" si="545"/>
        <v>260.3</v>
      </c>
      <c r="AG702">
        <f t="shared" si="520"/>
        <v>0</v>
      </c>
      <c r="AH702">
        <f t="shared" si="546"/>
        <v>26.24</v>
      </c>
      <c r="AI702">
        <f t="shared" si="546"/>
        <v>0.03</v>
      </c>
      <c r="AJ702">
        <f t="shared" si="521"/>
        <v>0</v>
      </c>
      <c r="AK702">
        <v>302.14999999999998</v>
      </c>
      <c r="AL702">
        <v>36.07</v>
      </c>
      <c r="AM702">
        <v>5.78</v>
      </c>
      <c r="AN702">
        <v>0.41</v>
      </c>
      <c r="AO702">
        <v>260.3</v>
      </c>
      <c r="AP702">
        <v>0</v>
      </c>
      <c r="AQ702">
        <v>26.24</v>
      </c>
      <c r="AR702">
        <v>0.03</v>
      </c>
      <c r="AS702">
        <v>0</v>
      </c>
      <c r="AT702">
        <v>81</v>
      </c>
      <c r="AU702">
        <v>52</v>
      </c>
      <c r="AV702">
        <v>1</v>
      </c>
      <c r="AW702">
        <v>1</v>
      </c>
      <c r="AZ702">
        <v>1</v>
      </c>
      <c r="BA702">
        <v>33.049999999999997</v>
      </c>
      <c r="BB702">
        <v>9.01</v>
      </c>
      <c r="BC702">
        <v>7.15</v>
      </c>
      <c r="BD702" t="s">
        <v>3</v>
      </c>
      <c r="BE702" t="s">
        <v>3</v>
      </c>
      <c r="BF702" t="s">
        <v>3</v>
      </c>
      <c r="BG702" t="s">
        <v>3</v>
      </c>
      <c r="BH702">
        <v>0</v>
      </c>
      <c r="BI702">
        <v>2</v>
      </c>
      <c r="BJ702" t="s">
        <v>246</v>
      </c>
      <c r="BM702">
        <v>108001</v>
      </c>
      <c r="BN702">
        <v>0</v>
      </c>
      <c r="BO702" t="s">
        <v>244</v>
      </c>
      <c r="BP702">
        <v>1</v>
      </c>
      <c r="BQ702">
        <v>3</v>
      </c>
      <c r="BR702">
        <v>0</v>
      </c>
      <c r="BS702">
        <v>33.049999999999997</v>
      </c>
      <c r="BT702">
        <v>1</v>
      </c>
      <c r="BU702">
        <v>1</v>
      </c>
      <c r="BV702">
        <v>1</v>
      </c>
      <c r="BW702">
        <v>1</v>
      </c>
      <c r="BX702">
        <v>1</v>
      </c>
      <c r="BY702" t="s">
        <v>3</v>
      </c>
      <c r="BZ702">
        <v>95</v>
      </c>
      <c r="CA702">
        <v>65</v>
      </c>
      <c r="CB702" t="s">
        <v>3</v>
      </c>
      <c r="CE702">
        <v>0</v>
      </c>
      <c r="CF702">
        <v>0</v>
      </c>
      <c r="CG702">
        <v>0</v>
      </c>
      <c r="CM702">
        <v>0</v>
      </c>
      <c r="CN702" t="s">
        <v>3</v>
      </c>
      <c r="CO702">
        <v>0</v>
      </c>
      <c r="CP702">
        <f t="shared" si="522"/>
        <v>89.13</v>
      </c>
      <c r="CQ702">
        <f t="shared" si="523"/>
        <v>257.90050000000002</v>
      </c>
      <c r="CR702">
        <f t="shared" si="524"/>
        <v>52.077800000000003</v>
      </c>
      <c r="CS702">
        <f t="shared" si="525"/>
        <v>13.550499999999998</v>
      </c>
      <c r="CT702">
        <f t="shared" si="526"/>
        <v>8602.9149999999991</v>
      </c>
      <c r="CU702">
        <f t="shared" si="527"/>
        <v>0</v>
      </c>
      <c r="CV702">
        <f t="shared" si="528"/>
        <v>26.24</v>
      </c>
      <c r="CW702">
        <f t="shared" si="529"/>
        <v>0.03</v>
      </c>
      <c r="CX702">
        <f t="shared" si="530"/>
        <v>0</v>
      </c>
      <c r="CY702">
        <f t="shared" si="531"/>
        <v>69.797700000000006</v>
      </c>
      <c r="CZ702">
        <f t="shared" si="532"/>
        <v>44.808399999999999</v>
      </c>
      <c r="DC702" t="s">
        <v>3</v>
      </c>
      <c r="DD702" t="s">
        <v>3</v>
      </c>
      <c r="DE702" t="s">
        <v>3</v>
      </c>
      <c r="DF702" t="s">
        <v>3</v>
      </c>
      <c r="DG702" t="s">
        <v>3</v>
      </c>
      <c r="DH702" t="s">
        <v>3</v>
      </c>
      <c r="DI702" t="s">
        <v>3</v>
      </c>
      <c r="DJ702" t="s">
        <v>3</v>
      </c>
      <c r="DK702" t="s">
        <v>3</v>
      </c>
      <c r="DL702" t="s">
        <v>3</v>
      </c>
      <c r="DM702" t="s">
        <v>3</v>
      </c>
      <c r="DN702">
        <v>0</v>
      </c>
      <c r="DO702">
        <v>0</v>
      </c>
      <c r="DP702">
        <v>1</v>
      </c>
      <c r="DQ702">
        <v>1</v>
      </c>
      <c r="DU702">
        <v>1010</v>
      </c>
      <c r="DV702" t="s">
        <v>58</v>
      </c>
      <c r="DW702" t="s">
        <v>58</v>
      </c>
      <c r="DX702">
        <v>100</v>
      </c>
      <c r="DZ702" t="s">
        <v>3</v>
      </c>
      <c r="EA702" t="s">
        <v>3</v>
      </c>
      <c r="EB702" t="s">
        <v>3</v>
      </c>
      <c r="EC702" t="s">
        <v>3</v>
      </c>
      <c r="EE702">
        <v>29085386</v>
      </c>
      <c r="EF702">
        <v>3</v>
      </c>
      <c r="EG702" t="s">
        <v>226</v>
      </c>
      <c r="EH702">
        <v>0</v>
      </c>
      <c r="EI702" t="s">
        <v>3</v>
      </c>
      <c r="EJ702">
        <v>2</v>
      </c>
      <c r="EK702">
        <v>108001</v>
      </c>
      <c r="EL702" t="s">
        <v>227</v>
      </c>
      <c r="EM702" t="s">
        <v>228</v>
      </c>
      <c r="EO702" t="s">
        <v>3</v>
      </c>
      <c r="EQ702">
        <v>0</v>
      </c>
      <c r="ER702">
        <v>302.14999999999998</v>
      </c>
      <c r="ES702">
        <v>36.07</v>
      </c>
      <c r="ET702">
        <v>5.78</v>
      </c>
      <c r="EU702">
        <v>0.41</v>
      </c>
      <c r="EV702">
        <v>260.3</v>
      </c>
      <c r="EW702">
        <v>26.24</v>
      </c>
      <c r="EX702">
        <v>0.03</v>
      </c>
      <c r="EY702">
        <v>0</v>
      </c>
      <c r="FQ702">
        <v>0</v>
      </c>
      <c r="FR702">
        <f t="shared" si="533"/>
        <v>0</v>
      </c>
      <c r="FS702">
        <v>0</v>
      </c>
      <c r="FV702" t="s">
        <v>25</v>
      </c>
      <c r="FW702" t="s">
        <v>26</v>
      </c>
      <c r="FX702">
        <v>95</v>
      </c>
      <c r="FY702">
        <v>65</v>
      </c>
      <c r="GA702" t="s">
        <v>3</v>
      </c>
      <c r="GD702">
        <v>1</v>
      </c>
      <c r="GF702">
        <v>1949515482</v>
      </c>
      <c r="GG702">
        <v>2</v>
      </c>
      <c r="GH702">
        <v>1</v>
      </c>
      <c r="GI702">
        <v>2</v>
      </c>
      <c r="GJ702">
        <v>0</v>
      </c>
      <c r="GK702">
        <v>0</v>
      </c>
      <c r="GL702">
        <f t="shared" si="534"/>
        <v>0</v>
      </c>
      <c r="GM702">
        <f t="shared" si="535"/>
        <v>203.74</v>
      </c>
      <c r="GN702">
        <f t="shared" si="536"/>
        <v>0</v>
      </c>
      <c r="GO702">
        <f t="shared" si="537"/>
        <v>203.74</v>
      </c>
      <c r="GP702">
        <f t="shared" si="538"/>
        <v>0</v>
      </c>
      <c r="GR702">
        <v>0</v>
      </c>
      <c r="GS702">
        <v>3</v>
      </c>
      <c r="GT702">
        <v>0</v>
      </c>
      <c r="GU702" t="s">
        <v>3</v>
      </c>
      <c r="GV702">
        <f t="shared" si="539"/>
        <v>0</v>
      </c>
      <c r="GW702">
        <v>1</v>
      </c>
      <c r="GX702">
        <f t="shared" si="540"/>
        <v>0</v>
      </c>
      <c r="HA702">
        <v>0</v>
      </c>
      <c r="HB702">
        <v>0</v>
      </c>
      <c r="HC702">
        <f t="shared" si="541"/>
        <v>0</v>
      </c>
      <c r="HE702" t="s">
        <v>3</v>
      </c>
      <c r="HF702" t="s">
        <v>3</v>
      </c>
      <c r="HM702" t="s">
        <v>3</v>
      </c>
      <c r="IK702">
        <v>0</v>
      </c>
    </row>
    <row r="703" spans="1:245">
      <c r="A703">
        <v>18</v>
      </c>
      <c r="B703">
        <v>1</v>
      </c>
      <c r="C703">
        <v>806</v>
      </c>
      <c r="E703" t="s">
        <v>247</v>
      </c>
      <c r="F703" t="s">
        <v>230</v>
      </c>
      <c r="G703" t="s">
        <v>231</v>
      </c>
      <c r="H703" t="s">
        <v>232</v>
      </c>
      <c r="I703">
        <f>I702*J703</f>
        <v>1E-3</v>
      </c>
      <c r="J703">
        <v>0.1</v>
      </c>
      <c r="K703">
        <v>0.1</v>
      </c>
      <c r="O703">
        <f t="shared" si="507"/>
        <v>5.12</v>
      </c>
      <c r="P703">
        <f t="shared" si="508"/>
        <v>5.12</v>
      </c>
      <c r="Q703">
        <f t="shared" si="509"/>
        <v>0</v>
      </c>
      <c r="R703">
        <f t="shared" si="510"/>
        <v>0</v>
      </c>
      <c r="S703">
        <f t="shared" si="511"/>
        <v>0</v>
      </c>
      <c r="T703">
        <f t="shared" si="512"/>
        <v>0</v>
      </c>
      <c r="U703">
        <f t="shared" si="513"/>
        <v>0</v>
      </c>
      <c r="V703">
        <f t="shared" si="514"/>
        <v>0</v>
      </c>
      <c r="W703">
        <f t="shared" si="515"/>
        <v>0.02</v>
      </c>
      <c r="X703">
        <f t="shared" si="516"/>
        <v>0</v>
      </c>
      <c r="Y703">
        <f t="shared" si="517"/>
        <v>0</v>
      </c>
      <c r="AA703">
        <v>35863109</v>
      </c>
      <c r="AB703">
        <f t="shared" si="518"/>
        <v>1998.42</v>
      </c>
      <c r="AC703">
        <f t="shared" si="519"/>
        <v>1998.42</v>
      </c>
      <c r="AD703">
        <f t="shared" si="544"/>
        <v>0</v>
      </c>
      <c r="AE703">
        <f t="shared" si="545"/>
        <v>0</v>
      </c>
      <c r="AF703">
        <f t="shared" si="545"/>
        <v>0</v>
      </c>
      <c r="AG703">
        <f t="shared" si="520"/>
        <v>0</v>
      </c>
      <c r="AH703">
        <f t="shared" si="546"/>
        <v>0</v>
      </c>
      <c r="AI703">
        <f t="shared" si="546"/>
        <v>0</v>
      </c>
      <c r="AJ703">
        <f t="shared" si="521"/>
        <v>19.399999999999999</v>
      </c>
      <c r="AK703">
        <v>1998.42</v>
      </c>
      <c r="AL703">
        <v>1998.42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19.399999999999999</v>
      </c>
      <c r="AT703">
        <v>0</v>
      </c>
      <c r="AU703">
        <v>0</v>
      </c>
      <c r="AV703">
        <v>1</v>
      </c>
      <c r="AW703">
        <v>1</v>
      </c>
      <c r="AZ703">
        <v>1</v>
      </c>
      <c r="BA703">
        <v>1</v>
      </c>
      <c r="BB703">
        <v>1</v>
      </c>
      <c r="BC703">
        <v>2.56</v>
      </c>
      <c r="BD703" t="s">
        <v>3</v>
      </c>
      <c r="BE703" t="s">
        <v>3</v>
      </c>
      <c r="BF703" t="s">
        <v>3</v>
      </c>
      <c r="BG703" t="s">
        <v>3</v>
      </c>
      <c r="BH703">
        <v>3</v>
      </c>
      <c r="BI703">
        <v>2</v>
      </c>
      <c r="BJ703" t="s">
        <v>233</v>
      </c>
      <c r="BM703">
        <v>500002</v>
      </c>
      <c r="BN703">
        <v>0</v>
      </c>
      <c r="BO703" t="s">
        <v>230</v>
      </c>
      <c r="BP703">
        <v>1</v>
      </c>
      <c r="BQ703">
        <v>12</v>
      </c>
      <c r="BR703">
        <v>0</v>
      </c>
      <c r="BS703">
        <v>1</v>
      </c>
      <c r="BT703">
        <v>1</v>
      </c>
      <c r="BU703">
        <v>1</v>
      </c>
      <c r="BV703">
        <v>1</v>
      </c>
      <c r="BW703">
        <v>1</v>
      </c>
      <c r="BX703">
        <v>1</v>
      </c>
      <c r="BY703" t="s">
        <v>3</v>
      </c>
      <c r="BZ703">
        <v>0</v>
      </c>
      <c r="CA703">
        <v>0</v>
      </c>
      <c r="CB703" t="s">
        <v>3</v>
      </c>
      <c r="CE703">
        <v>0</v>
      </c>
      <c r="CF703">
        <v>0</v>
      </c>
      <c r="CG703">
        <v>0</v>
      </c>
      <c r="CM703">
        <v>0</v>
      </c>
      <c r="CN703" t="s">
        <v>3</v>
      </c>
      <c r="CO703">
        <v>0</v>
      </c>
      <c r="CP703">
        <f t="shared" si="522"/>
        <v>5.12</v>
      </c>
      <c r="CQ703">
        <f t="shared" si="523"/>
        <v>5115.9552000000003</v>
      </c>
      <c r="CR703">
        <f t="shared" si="524"/>
        <v>0</v>
      </c>
      <c r="CS703">
        <f t="shared" si="525"/>
        <v>0</v>
      </c>
      <c r="CT703">
        <f t="shared" si="526"/>
        <v>0</v>
      </c>
      <c r="CU703">
        <f t="shared" si="527"/>
        <v>0</v>
      </c>
      <c r="CV703">
        <f t="shared" si="528"/>
        <v>0</v>
      </c>
      <c r="CW703">
        <f t="shared" si="529"/>
        <v>0</v>
      </c>
      <c r="CX703">
        <f t="shared" si="530"/>
        <v>19.399999999999999</v>
      </c>
      <c r="CY703">
        <f t="shared" si="531"/>
        <v>0</v>
      </c>
      <c r="CZ703">
        <f t="shared" si="532"/>
        <v>0</v>
      </c>
      <c r="DC703" t="s">
        <v>3</v>
      </c>
      <c r="DD703" t="s">
        <v>3</v>
      </c>
      <c r="DE703" t="s">
        <v>3</v>
      </c>
      <c r="DF703" t="s">
        <v>3</v>
      </c>
      <c r="DG703" t="s">
        <v>3</v>
      </c>
      <c r="DH703" t="s">
        <v>3</v>
      </c>
      <c r="DI703" t="s">
        <v>3</v>
      </c>
      <c r="DJ703" t="s">
        <v>3</v>
      </c>
      <c r="DK703" t="s">
        <v>3</v>
      </c>
      <c r="DL703" t="s">
        <v>3</v>
      </c>
      <c r="DM703" t="s">
        <v>3</v>
      </c>
      <c r="DN703">
        <v>0</v>
      </c>
      <c r="DO703">
        <v>0</v>
      </c>
      <c r="DP703">
        <v>1</v>
      </c>
      <c r="DQ703">
        <v>1</v>
      </c>
      <c r="DU703">
        <v>1010</v>
      </c>
      <c r="DV703" t="s">
        <v>232</v>
      </c>
      <c r="DW703" t="s">
        <v>232</v>
      </c>
      <c r="DX703">
        <v>1000</v>
      </c>
      <c r="DZ703" t="s">
        <v>3</v>
      </c>
      <c r="EA703" t="s">
        <v>3</v>
      </c>
      <c r="EB703" t="s">
        <v>3</v>
      </c>
      <c r="EC703" t="s">
        <v>3</v>
      </c>
      <c r="EE703">
        <v>29085444</v>
      </c>
      <c r="EF703">
        <v>12</v>
      </c>
      <c r="EG703" t="s">
        <v>32</v>
      </c>
      <c r="EH703">
        <v>0</v>
      </c>
      <c r="EI703" t="s">
        <v>3</v>
      </c>
      <c r="EJ703">
        <v>2</v>
      </c>
      <c r="EK703">
        <v>500002</v>
      </c>
      <c r="EL703" t="s">
        <v>33</v>
      </c>
      <c r="EM703" t="s">
        <v>34</v>
      </c>
      <c r="EO703" t="s">
        <v>3</v>
      </c>
      <c r="EQ703">
        <v>0</v>
      </c>
      <c r="ER703">
        <v>1998.42</v>
      </c>
      <c r="ES703">
        <v>1998.42</v>
      </c>
      <c r="ET703">
        <v>0</v>
      </c>
      <c r="EU703">
        <v>0</v>
      </c>
      <c r="EV703">
        <v>0</v>
      </c>
      <c r="EW703">
        <v>0</v>
      </c>
      <c r="EX703">
        <v>0</v>
      </c>
      <c r="FQ703">
        <v>0</v>
      </c>
      <c r="FR703">
        <f t="shared" si="533"/>
        <v>0</v>
      </c>
      <c r="FS703">
        <v>0</v>
      </c>
      <c r="FX703">
        <v>0</v>
      </c>
      <c r="FY703">
        <v>0</v>
      </c>
      <c r="GA703" t="s">
        <v>3</v>
      </c>
      <c r="GD703">
        <v>1</v>
      </c>
      <c r="GF703">
        <v>-1152774928</v>
      </c>
      <c r="GG703">
        <v>2</v>
      </c>
      <c r="GH703">
        <v>1</v>
      </c>
      <c r="GI703">
        <v>2</v>
      </c>
      <c r="GJ703">
        <v>0</v>
      </c>
      <c r="GK703">
        <v>0</v>
      </c>
      <c r="GL703">
        <f t="shared" si="534"/>
        <v>0</v>
      </c>
      <c r="GM703">
        <f t="shared" si="535"/>
        <v>5.12</v>
      </c>
      <c r="GN703">
        <f t="shared" si="536"/>
        <v>0</v>
      </c>
      <c r="GO703">
        <f t="shared" si="537"/>
        <v>5.12</v>
      </c>
      <c r="GP703">
        <f t="shared" si="538"/>
        <v>0</v>
      </c>
      <c r="GR703">
        <v>0</v>
      </c>
      <c r="GS703">
        <v>3</v>
      </c>
      <c r="GT703">
        <v>0</v>
      </c>
      <c r="GU703" t="s">
        <v>3</v>
      </c>
      <c r="GV703">
        <f t="shared" si="539"/>
        <v>0</v>
      </c>
      <c r="GW703">
        <v>1</v>
      </c>
      <c r="GX703">
        <f t="shared" si="540"/>
        <v>0</v>
      </c>
      <c r="HA703">
        <v>0</v>
      </c>
      <c r="HB703">
        <v>0</v>
      </c>
      <c r="HC703">
        <f t="shared" si="541"/>
        <v>0</v>
      </c>
      <c r="HE703" t="s">
        <v>3</v>
      </c>
      <c r="HF703" t="s">
        <v>3</v>
      </c>
      <c r="HM703" t="s">
        <v>3</v>
      </c>
      <c r="IK703">
        <v>0</v>
      </c>
    </row>
    <row r="704" spans="1:245">
      <c r="A704">
        <v>18</v>
      </c>
      <c r="B704">
        <v>1</v>
      </c>
      <c r="C704">
        <v>808</v>
      </c>
      <c r="E704" t="s">
        <v>248</v>
      </c>
      <c r="F704" t="s">
        <v>249</v>
      </c>
      <c r="G704" t="s">
        <v>250</v>
      </c>
      <c r="H704" t="s">
        <v>237</v>
      </c>
      <c r="I704">
        <f>I702*J704</f>
        <v>1</v>
      </c>
      <c r="J704">
        <v>100</v>
      </c>
      <c r="K704">
        <v>100</v>
      </c>
      <c r="O704">
        <f t="shared" si="507"/>
        <v>76.47</v>
      </c>
      <c r="P704">
        <f t="shared" si="508"/>
        <v>76.47</v>
      </c>
      <c r="Q704">
        <f t="shared" si="509"/>
        <v>0</v>
      </c>
      <c r="R704">
        <f t="shared" si="510"/>
        <v>0</v>
      </c>
      <c r="S704">
        <f t="shared" si="511"/>
        <v>0</v>
      </c>
      <c r="T704">
        <f t="shared" si="512"/>
        <v>0</v>
      </c>
      <c r="U704">
        <f t="shared" si="513"/>
        <v>0</v>
      </c>
      <c r="V704">
        <f t="shared" si="514"/>
        <v>0</v>
      </c>
      <c r="W704">
        <f t="shared" si="515"/>
        <v>0.09</v>
      </c>
      <c r="X704">
        <f t="shared" si="516"/>
        <v>0</v>
      </c>
      <c r="Y704">
        <f t="shared" si="517"/>
        <v>0</v>
      </c>
      <c r="AA704">
        <v>35863109</v>
      </c>
      <c r="AB704">
        <f t="shared" si="518"/>
        <v>8.81</v>
      </c>
      <c r="AC704">
        <f t="shared" si="519"/>
        <v>8.81</v>
      </c>
      <c r="AD704">
        <f t="shared" si="544"/>
        <v>0</v>
      </c>
      <c r="AE704">
        <f t="shared" si="545"/>
        <v>0</v>
      </c>
      <c r="AF704">
        <f t="shared" si="545"/>
        <v>0</v>
      </c>
      <c r="AG704">
        <f t="shared" si="520"/>
        <v>0</v>
      </c>
      <c r="AH704">
        <f t="shared" si="546"/>
        <v>0</v>
      </c>
      <c r="AI704">
        <f t="shared" si="546"/>
        <v>0</v>
      </c>
      <c r="AJ704">
        <f t="shared" si="521"/>
        <v>0.09</v>
      </c>
      <c r="AK704">
        <v>8.81</v>
      </c>
      <c r="AL704">
        <v>8.81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0.09</v>
      </c>
      <c r="AT704">
        <v>0</v>
      </c>
      <c r="AU704">
        <v>0</v>
      </c>
      <c r="AV704">
        <v>1</v>
      </c>
      <c r="AW704">
        <v>1</v>
      </c>
      <c r="AZ704">
        <v>1</v>
      </c>
      <c r="BA704">
        <v>1</v>
      </c>
      <c r="BB704">
        <v>1</v>
      </c>
      <c r="BC704">
        <v>8.68</v>
      </c>
      <c r="BD704" t="s">
        <v>3</v>
      </c>
      <c r="BE704" t="s">
        <v>3</v>
      </c>
      <c r="BF704" t="s">
        <v>3</v>
      </c>
      <c r="BG704" t="s">
        <v>3</v>
      </c>
      <c r="BH704">
        <v>3</v>
      </c>
      <c r="BI704">
        <v>2</v>
      </c>
      <c r="BJ704" t="s">
        <v>251</v>
      </c>
      <c r="BM704">
        <v>500002</v>
      </c>
      <c r="BN704">
        <v>0</v>
      </c>
      <c r="BO704" t="s">
        <v>249</v>
      </c>
      <c r="BP704">
        <v>1</v>
      </c>
      <c r="BQ704">
        <v>12</v>
      </c>
      <c r="BR704">
        <v>0</v>
      </c>
      <c r="BS704">
        <v>1</v>
      </c>
      <c r="BT704">
        <v>1</v>
      </c>
      <c r="BU704">
        <v>1</v>
      </c>
      <c r="BV704">
        <v>1</v>
      </c>
      <c r="BW704">
        <v>1</v>
      </c>
      <c r="BX704">
        <v>1</v>
      </c>
      <c r="BY704" t="s">
        <v>3</v>
      </c>
      <c r="BZ704">
        <v>0</v>
      </c>
      <c r="CA704">
        <v>0</v>
      </c>
      <c r="CB704" t="s">
        <v>3</v>
      </c>
      <c r="CE704">
        <v>0</v>
      </c>
      <c r="CF704">
        <v>0</v>
      </c>
      <c r="CG704">
        <v>0</v>
      </c>
      <c r="CM704">
        <v>0</v>
      </c>
      <c r="CN704" t="s">
        <v>3</v>
      </c>
      <c r="CO704">
        <v>0</v>
      </c>
      <c r="CP704">
        <f t="shared" si="522"/>
        <v>76.47</v>
      </c>
      <c r="CQ704">
        <f t="shared" si="523"/>
        <v>76.470799999999997</v>
      </c>
      <c r="CR704">
        <f t="shared" si="524"/>
        <v>0</v>
      </c>
      <c r="CS704">
        <f t="shared" si="525"/>
        <v>0</v>
      </c>
      <c r="CT704">
        <f t="shared" si="526"/>
        <v>0</v>
      </c>
      <c r="CU704">
        <f t="shared" si="527"/>
        <v>0</v>
      </c>
      <c r="CV704">
        <f t="shared" si="528"/>
        <v>0</v>
      </c>
      <c r="CW704">
        <f t="shared" si="529"/>
        <v>0</v>
      </c>
      <c r="CX704">
        <f t="shared" si="530"/>
        <v>0.09</v>
      </c>
      <c r="CY704">
        <f t="shared" si="531"/>
        <v>0</v>
      </c>
      <c r="CZ704">
        <f t="shared" si="532"/>
        <v>0</v>
      </c>
      <c r="DC704" t="s">
        <v>3</v>
      </c>
      <c r="DD704" t="s">
        <v>3</v>
      </c>
      <c r="DE704" t="s">
        <v>3</v>
      </c>
      <c r="DF704" t="s">
        <v>3</v>
      </c>
      <c r="DG704" t="s">
        <v>3</v>
      </c>
      <c r="DH704" t="s">
        <v>3</v>
      </c>
      <c r="DI704" t="s">
        <v>3</v>
      </c>
      <c r="DJ704" t="s">
        <v>3</v>
      </c>
      <c r="DK704" t="s">
        <v>3</v>
      </c>
      <c r="DL704" t="s">
        <v>3</v>
      </c>
      <c r="DM704" t="s">
        <v>3</v>
      </c>
      <c r="DN704">
        <v>0</v>
      </c>
      <c r="DO704">
        <v>0</v>
      </c>
      <c r="DP704">
        <v>1</v>
      </c>
      <c r="DQ704">
        <v>1</v>
      </c>
      <c r="DU704">
        <v>1010</v>
      </c>
      <c r="DV704" t="s">
        <v>237</v>
      </c>
      <c r="DW704" t="s">
        <v>237</v>
      </c>
      <c r="DX704">
        <v>1</v>
      </c>
      <c r="DZ704" t="s">
        <v>3</v>
      </c>
      <c r="EA704" t="s">
        <v>3</v>
      </c>
      <c r="EB704" t="s">
        <v>3</v>
      </c>
      <c r="EC704" t="s">
        <v>3</v>
      </c>
      <c r="EE704">
        <v>29085444</v>
      </c>
      <c r="EF704">
        <v>12</v>
      </c>
      <c r="EG704" t="s">
        <v>32</v>
      </c>
      <c r="EH704">
        <v>0</v>
      </c>
      <c r="EI704" t="s">
        <v>3</v>
      </c>
      <c r="EJ704">
        <v>2</v>
      </c>
      <c r="EK704">
        <v>500002</v>
      </c>
      <c r="EL704" t="s">
        <v>33</v>
      </c>
      <c r="EM704" t="s">
        <v>34</v>
      </c>
      <c r="EO704" t="s">
        <v>3</v>
      </c>
      <c r="EQ704">
        <v>0</v>
      </c>
      <c r="ER704">
        <v>8.81</v>
      </c>
      <c r="ES704">
        <v>8.81</v>
      </c>
      <c r="ET704">
        <v>0</v>
      </c>
      <c r="EU704">
        <v>0</v>
      </c>
      <c r="EV704">
        <v>0</v>
      </c>
      <c r="EW704">
        <v>0</v>
      </c>
      <c r="EX704">
        <v>0</v>
      </c>
      <c r="FQ704">
        <v>0</v>
      </c>
      <c r="FR704">
        <f t="shared" si="533"/>
        <v>0</v>
      </c>
      <c r="FS704">
        <v>0</v>
      </c>
      <c r="FX704">
        <v>0</v>
      </c>
      <c r="FY704">
        <v>0</v>
      </c>
      <c r="GA704" t="s">
        <v>3</v>
      </c>
      <c r="GD704">
        <v>1</v>
      </c>
      <c r="GF704">
        <v>-1190793685</v>
      </c>
      <c r="GG704">
        <v>2</v>
      </c>
      <c r="GH704">
        <v>1</v>
      </c>
      <c r="GI704">
        <v>2</v>
      </c>
      <c r="GJ704">
        <v>0</v>
      </c>
      <c r="GK704">
        <v>0</v>
      </c>
      <c r="GL704">
        <f t="shared" si="534"/>
        <v>0</v>
      </c>
      <c r="GM704">
        <f t="shared" si="535"/>
        <v>76.47</v>
      </c>
      <c r="GN704">
        <f t="shared" si="536"/>
        <v>0</v>
      </c>
      <c r="GO704">
        <f t="shared" si="537"/>
        <v>76.47</v>
      </c>
      <c r="GP704">
        <f t="shared" si="538"/>
        <v>0</v>
      </c>
      <c r="GR704">
        <v>0</v>
      </c>
      <c r="GS704">
        <v>3</v>
      </c>
      <c r="GT704">
        <v>0</v>
      </c>
      <c r="GU704" t="s">
        <v>3</v>
      </c>
      <c r="GV704">
        <f t="shared" si="539"/>
        <v>0</v>
      </c>
      <c r="GW704">
        <v>1</v>
      </c>
      <c r="GX704">
        <f t="shared" si="540"/>
        <v>0</v>
      </c>
      <c r="HA704">
        <v>0</v>
      </c>
      <c r="HB704">
        <v>0</v>
      </c>
      <c r="HC704">
        <f t="shared" si="541"/>
        <v>0</v>
      </c>
      <c r="HE704" t="s">
        <v>3</v>
      </c>
      <c r="HF704" t="s">
        <v>3</v>
      </c>
      <c r="HM704" t="s">
        <v>3</v>
      </c>
      <c r="IK704">
        <v>0</v>
      </c>
    </row>
    <row r="705" spans="1:245">
      <c r="A705">
        <v>17</v>
      </c>
      <c r="B705">
        <v>1</v>
      </c>
      <c r="C705">
        <f>ROW(SmtRes!A829)</f>
        <v>829</v>
      </c>
      <c r="D705">
        <f>ROW(EtalonRes!A796)</f>
        <v>796</v>
      </c>
      <c r="E705" t="s">
        <v>252</v>
      </c>
      <c r="F705" t="s">
        <v>253</v>
      </c>
      <c r="G705" t="s">
        <v>254</v>
      </c>
      <c r="H705" t="s">
        <v>255</v>
      </c>
      <c r="I705">
        <f>ROUND(11.3/100,9)</f>
        <v>0.113</v>
      </c>
      <c r="J705">
        <v>0</v>
      </c>
      <c r="K705">
        <f>ROUND(11.3/100,9)</f>
        <v>0.113</v>
      </c>
      <c r="O705">
        <f t="shared" si="507"/>
        <v>7690.38</v>
      </c>
      <c r="P705">
        <f t="shared" si="508"/>
        <v>3893.55</v>
      </c>
      <c r="Q705">
        <f t="shared" si="509"/>
        <v>18.260000000000002</v>
      </c>
      <c r="R705">
        <f t="shared" si="510"/>
        <v>0</v>
      </c>
      <c r="S705">
        <f t="shared" si="511"/>
        <v>3778.57</v>
      </c>
      <c r="T705">
        <f t="shared" si="512"/>
        <v>0</v>
      </c>
      <c r="U705">
        <f t="shared" si="513"/>
        <v>12.60515</v>
      </c>
      <c r="V705">
        <f t="shared" si="514"/>
        <v>0</v>
      </c>
      <c r="W705">
        <f t="shared" si="515"/>
        <v>0</v>
      </c>
      <c r="X705">
        <f t="shared" si="516"/>
        <v>3400.71</v>
      </c>
      <c r="Y705">
        <f t="shared" si="517"/>
        <v>1624.79</v>
      </c>
      <c r="AA705">
        <v>35863109</v>
      </c>
      <c r="AB705">
        <f t="shared" si="518"/>
        <v>6621.29</v>
      </c>
      <c r="AC705">
        <f t="shared" si="519"/>
        <v>5584.47</v>
      </c>
      <c r="AD705">
        <f>ROUND(((((ET705*1.25))-((EU705*1.25)))+AE705),2)</f>
        <v>25.06</v>
      </c>
      <c r="AE705">
        <f>ROUND(((EU705*1.25)),2)</f>
        <v>0</v>
      </c>
      <c r="AF705">
        <f>ROUND(((EV705*1.15)),2)</f>
        <v>1011.76</v>
      </c>
      <c r="AG705">
        <f t="shared" si="520"/>
        <v>0</v>
      </c>
      <c r="AH705">
        <f>((EW705*1.15))</f>
        <v>111.55</v>
      </c>
      <c r="AI705">
        <f>((EX705*1.25))</f>
        <v>0</v>
      </c>
      <c r="AJ705">
        <f t="shared" si="521"/>
        <v>0</v>
      </c>
      <c r="AK705">
        <v>6484.31</v>
      </c>
      <c r="AL705">
        <v>5584.47</v>
      </c>
      <c r="AM705">
        <v>20.05</v>
      </c>
      <c r="AN705">
        <v>0</v>
      </c>
      <c r="AO705">
        <v>879.79</v>
      </c>
      <c r="AP705">
        <v>0</v>
      </c>
      <c r="AQ705">
        <v>97</v>
      </c>
      <c r="AR705">
        <v>0</v>
      </c>
      <c r="AS705">
        <v>0</v>
      </c>
      <c r="AT705">
        <v>90</v>
      </c>
      <c r="AU705">
        <v>43</v>
      </c>
      <c r="AV705">
        <v>1</v>
      </c>
      <c r="AW705">
        <v>1</v>
      </c>
      <c r="AZ705">
        <v>1</v>
      </c>
      <c r="BA705">
        <v>33.049999999999997</v>
      </c>
      <c r="BB705">
        <v>6.45</v>
      </c>
      <c r="BC705">
        <v>6.17</v>
      </c>
      <c r="BD705" t="s">
        <v>3</v>
      </c>
      <c r="BE705" t="s">
        <v>3</v>
      </c>
      <c r="BF705" t="s">
        <v>3</v>
      </c>
      <c r="BG705" t="s">
        <v>3</v>
      </c>
      <c r="BH705">
        <v>0</v>
      </c>
      <c r="BI705">
        <v>1</v>
      </c>
      <c r="BJ705" t="s">
        <v>256</v>
      </c>
      <c r="BM705">
        <v>10001</v>
      </c>
      <c r="BN705">
        <v>0</v>
      </c>
      <c r="BO705" t="s">
        <v>253</v>
      </c>
      <c r="BP705">
        <v>1</v>
      </c>
      <c r="BQ705">
        <v>2</v>
      </c>
      <c r="BR705">
        <v>0</v>
      </c>
      <c r="BS705">
        <v>33.049999999999997</v>
      </c>
      <c r="BT705">
        <v>1</v>
      </c>
      <c r="BU705">
        <v>1</v>
      </c>
      <c r="BV705">
        <v>1</v>
      </c>
      <c r="BW705">
        <v>1</v>
      </c>
      <c r="BX705">
        <v>1</v>
      </c>
      <c r="BY705" t="s">
        <v>3</v>
      </c>
      <c r="BZ705">
        <v>118</v>
      </c>
      <c r="CA705">
        <v>63</v>
      </c>
      <c r="CB705" t="s">
        <v>3</v>
      </c>
      <c r="CE705">
        <v>0</v>
      </c>
      <c r="CF705">
        <v>0</v>
      </c>
      <c r="CG705">
        <v>0</v>
      </c>
      <c r="CM705">
        <v>0</v>
      </c>
      <c r="CN705" t="s">
        <v>992</v>
      </c>
      <c r="CO705">
        <v>0</v>
      </c>
      <c r="CP705">
        <f t="shared" si="522"/>
        <v>7690.380000000001</v>
      </c>
      <c r="CQ705">
        <f t="shared" si="523"/>
        <v>34456.179900000003</v>
      </c>
      <c r="CR705">
        <f t="shared" si="524"/>
        <v>161.637</v>
      </c>
      <c r="CS705">
        <f t="shared" si="525"/>
        <v>0</v>
      </c>
      <c r="CT705">
        <f t="shared" si="526"/>
        <v>33438.667999999998</v>
      </c>
      <c r="CU705">
        <f t="shared" si="527"/>
        <v>0</v>
      </c>
      <c r="CV705">
        <f t="shared" si="528"/>
        <v>111.55</v>
      </c>
      <c r="CW705">
        <f t="shared" si="529"/>
        <v>0</v>
      </c>
      <c r="CX705">
        <f t="shared" si="530"/>
        <v>0</v>
      </c>
      <c r="CY705">
        <f t="shared" si="531"/>
        <v>3400.7129999999997</v>
      </c>
      <c r="CZ705">
        <f t="shared" si="532"/>
        <v>1624.7851000000001</v>
      </c>
      <c r="DC705" t="s">
        <v>3</v>
      </c>
      <c r="DD705" t="s">
        <v>3</v>
      </c>
      <c r="DE705" t="s">
        <v>133</v>
      </c>
      <c r="DF705" t="s">
        <v>133</v>
      </c>
      <c r="DG705" t="s">
        <v>134</v>
      </c>
      <c r="DH705" t="s">
        <v>3</v>
      </c>
      <c r="DI705" t="s">
        <v>134</v>
      </c>
      <c r="DJ705" t="s">
        <v>133</v>
      </c>
      <c r="DK705" t="s">
        <v>3</v>
      </c>
      <c r="DL705" t="s">
        <v>3</v>
      </c>
      <c r="DM705" t="s">
        <v>3</v>
      </c>
      <c r="DN705">
        <v>0</v>
      </c>
      <c r="DO705">
        <v>0</v>
      </c>
      <c r="DP705">
        <v>1</v>
      </c>
      <c r="DQ705">
        <v>1</v>
      </c>
      <c r="DU705">
        <v>1005</v>
      </c>
      <c r="DV705" t="s">
        <v>255</v>
      </c>
      <c r="DW705" t="s">
        <v>255</v>
      </c>
      <c r="DX705">
        <v>100</v>
      </c>
      <c r="DZ705" t="s">
        <v>3</v>
      </c>
      <c r="EA705" t="s">
        <v>3</v>
      </c>
      <c r="EB705" t="s">
        <v>3</v>
      </c>
      <c r="EC705" t="s">
        <v>3</v>
      </c>
      <c r="EE705">
        <v>29085510</v>
      </c>
      <c r="EF705">
        <v>2</v>
      </c>
      <c r="EG705" t="s">
        <v>135</v>
      </c>
      <c r="EH705">
        <v>0</v>
      </c>
      <c r="EI705" t="s">
        <v>3</v>
      </c>
      <c r="EJ705">
        <v>1</v>
      </c>
      <c r="EK705">
        <v>10001</v>
      </c>
      <c r="EL705" t="s">
        <v>136</v>
      </c>
      <c r="EM705" t="s">
        <v>137</v>
      </c>
      <c r="EO705" t="s">
        <v>138</v>
      </c>
      <c r="EQ705">
        <v>0</v>
      </c>
      <c r="ER705">
        <v>6484.31</v>
      </c>
      <c r="ES705">
        <v>5584.47</v>
      </c>
      <c r="ET705">
        <v>20.05</v>
      </c>
      <c r="EU705">
        <v>0</v>
      </c>
      <c r="EV705">
        <v>879.79</v>
      </c>
      <c r="EW705">
        <v>97</v>
      </c>
      <c r="EX705">
        <v>0</v>
      </c>
      <c r="EY705">
        <v>0</v>
      </c>
      <c r="FQ705">
        <v>0</v>
      </c>
      <c r="FR705">
        <f t="shared" si="533"/>
        <v>0</v>
      </c>
      <c r="FS705">
        <v>0</v>
      </c>
      <c r="FT705" t="s">
        <v>139</v>
      </c>
      <c r="FU705" t="s">
        <v>25</v>
      </c>
      <c r="FV705" t="s">
        <v>25</v>
      </c>
      <c r="FW705" t="s">
        <v>26</v>
      </c>
      <c r="FX705">
        <v>106.2</v>
      </c>
      <c r="FY705">
        <v>53.55</v>
      </c>
      <c r="GA705" t="s">
        <v>3</v>
      </c>
      <c r="GD705">
        <v>1</v>
      </c>
      <c r="GF705">
        <v>1466030338</v>
      </c>
      <c r="GG705">
        <v>2</v>
      </c>
      <c r="GH705">
        <v>1</v>
      </c>
      <c r="GI705">
        <v>2</v>
      </c>
      <c r="GJ705">
        <v>0</v>
      </c>
      <c r="GK705">
        <v>0</v>
      </c>
      <c r="GL705">
        <f t="shared" si="534"/>
        <v>0</v>
      </c>
      <c r="GM705">
        <f t="shared" si="535"/>
        <v>12715.88</v>
      </c>
      <c r="GN705">
        <f t="shared" si="536"/>
        <v>12715.88</v>
      </c>
      <c r="GO705">
        <f t="shared" si="537"/>
        <v>0</v>
      </c>
      <c r="GP705">
        <f t="shared" si="538"/>
        <v>0</v>
      </c>
      <c r="GR705">
        <v>0</v>
      </c>
      <c r="GS705">
        <v>3</v>
      </c>
      <c r="GT705">
        <v>0</v>
      </c>
      <c r="GU705" t="s">
        <v>3</v>
      </c>
      <c r="GV705">
        <f t="shared" si="539"/>
        <v>0</v>
      </c>
      <c r="GW705">
        <v>1</v>
      </c>
      <c r="GX705">
        <f t="shared" si="540"/>
        <v>0</v>
      </c>
      <c r="HA705">
        <v>0</v>
      </c>
      <c r="HB705">
        <v>0</v>
      </c>
      <c r="HC705">
        <f t="shared" si="541"/>
        <v>0</v>
      </c>
      <c r="HE705" t="s">
        <v>3</v>
      </c>
      <c r="HF705" t="s">
        <v>3</v>
      </c>
      <c r="HM705" t="s">
        <v>3</v>
      </c>
      <c r="IK705">
        <v>0</v>
      </c>
    </row>
    <row r="706" spans="1:245">
      <c r="A706">
        <v>17</v>
      </c>
      <c r="B706">
        <v>1</v>
      </c>
      <c r="C706">
        <f>ROW(SmtRes!A840)</f>
        <v>840</v>
      </c>
      <c r="D706">
        <f>ROW(EtalonRes!A806)</f>
        <v>806</v>
      </c>
      <c r="E706" t="s">
        <v>257</v>
      </c>
      <c r="F706" t="s">
        <v>258</v>
      </c>
      <c r="G706" t="s">
        <v>259</v>
      </c>
      <c r="H706" t="s">
        <v>58</v>
      </c>
      <c r="I706">
        <f>ROUND(6/100,9)</f>
        <v>0.06</v>
      </c>
      <c r="J706">
        <v>0</v>
      </c>
      <c r="K706">
        <f>ROUND(6/100,9)</f>
        <v>0.06</v>
      </c>
      <c r="O706">
        <f t="shared" si="507"/>
        <v>1616.25</v>
      </c>
      <c r="P706">
        <f t="shared" si="508"/>
        <v>111.94</v>
      </c>
      <c r="Q706">
        <f t="shared" si="509"/>
        <v>114.72</v>
      </c>
      <c r="R706">
        <f t="shared" si="510"/>
        <v>23.56</v>
      </c>
      <c r="S706">
        <f t="shared" si="511"/>
        <v>1389.59</v>
      </c>
      <c r="T706">
        <f t="shared" si="512"/>
        <v>0</v>
      </c>
      <c r="U706">
        <f t="shared" si="513"/>
        <v>4.2383999999999995</v>
      </c>
      <c r="V706">
        <f t="shared" si="514"/>
        <v>5.28E-2</v>
      </c>
      <c r="W706">
        <f t="shared" si="515"/>
        <v>0</v>
      </c>
      <c r="X706">
        <f t="shared" si="516"/>
        <v>1144.6500000000001</v>
      </c>
      <c r="Y706">
        <f t="shared" si="517"/>
        <v>734.84</v>
      </c>
      <c r="AA706">
        <v>35863109</v>
      </c>
      <c r="AB706">
        <f t="shared" si="518"/>
        <v>1442.38</v>
      </c>
      <c r="AC706">
        <f t="shared" si="519"/>
        <v>515.36</v>
      </c>
      <c r="AD706">
        <f>ROUND((((ET706)-(EU706))+AE706),2)</f>
        <v>226.27</v>
      </c>
      <c r="AE706">
        <f>ROUND((EU706),2)</f>
        <v>11.88</v>
      </c>
      <c r="AF706">
        <f>ROUND((EV706),2)</f>
        <v>700.75</v>
      </c>
      <c r="AG706">
        <f t="shared" si="520"/>
        <v>0</v>
      </c>
      <c r="AH706">
        <f>(EW706)</f>
        <v>70.64</v>
      </c>
      <c r="AI706">
        <f>(EX706)</f>
        <v>0.88</v>
      </c>
      <c r="AJ706">
        <f t="shared" si="521"/>
        <v>0</v>
      </c>
      <c r="AK706">
        <v>1442.38</v>
      </c>
      <c r="AL706">
        <v>515.36</v>
      </c>
      <c r="AM706">
        <v>226.27</v>
      </c>
      <c r="AN706">
        <v>11.88</v>
      </c>
      <c r="AO706">
        <v>700.75</v>
      </c>
      <c r="AP706">
        <v>0</v>
      </c>
      <c r="AQ706">
        <v>70.64</v>
      </c>
      <c r="AR706">
        <v>0.88</v>
      </c>
      <c r="AS706">
        <v>0</v>
      </c>
      <c r="AT706">
        <v>81</v>
      </c>
      <c r="AU706">
        <v>52</v>
      </c>
      <c r="AV706">
        <v>1</v>
      </c>
      <c r="AW706">
        <v>1</v>
      </c>
      <c r="AZ706">
        <v>1</v>
      </c>
      <c r="BA706">
        <v>33.049999999999997</v>
      </c>
      <c r="BB706">
        <v>8.4499999999999993</v>
      </c>
      <c r="BC706">
        <v>3.62</v>
      </c>
      <c r="BD706" t="s">
        <v>3</v>
      </c>
      <c r="BE706" t="s">
        <v>3</v>
      </c>
      <c r="BF706" t="s">
        <v>3</v>
      </c>
      <c r="BG706" t="s">
        <v>3</v>
      </c>
      <c r="BH706">
        <v>0</v>
      </c>
      <c r="BI706">
        <v>2</v>
      </c>
      <c r="BJ706" t="s">
        <v>260</v>
      </c>
      <c r="BM706">
        <v>108001</v>
      </c>
      <c r="BN706">
        <v>0</v>
      </c>
      <c r="BO706" t="s">
        <v>258</v>
      </c>
      <c r="BP706">
        <v>1</v>
      </c>
      <c r="BQ706">
        <v>3</v>
      </c>
      <c r="BR706">
        <v>0</v>
      </c>
      <c r="BS706">
        <v>33.049999999999997</v>
      </c>
      <c r="BT706">
        <v>1</v>
      </c>
      <c r="BU706">
        <v>1</v>
      </c>
      <c r="BV706">
        <v>1</v>
      </c>
      <c r="BW706">
        <v>1</v>
      </c>
      <c r="BX706">
        <v>1</v>
      </c>
      <c r="BY706" t="s">
        <v>3</v>
      </c>
      <c r="BZ706">
        <v>95</v>
      </c>
      <c r="CA706">
        <v>65</v>
      </c>
      <c r="CB706" t="s">
        <v>3</v>
      </c>
      <c r="CE706">
        <v>0</v>
      </c>
      <c r="CF706">
        <v>0</v>
      </c>
      <c r="CG706">
        <v>0</v>
      </c>
      <c r="CM706">
        <v>0</v>
      </c>
      <c r="CN706" t="s">
        <v>3</v>
      </c>
      <c r="CO706">
        <v>0</v>
      </c>
      <c r="CP706">
        <f t="shared" si="522"/>
        <v>1616.25</v>
      </c>
      <c r="CQ706">
        <f t="shared" si="523"/>
        <v>1865.6032</v>
      </c>
      <c r="CR706">
        <f t="shared" si="524"/>
        <v>1911.9814999999999</v>
      </c>
      <c r="CS706">
        <f t="shared" si="525"/>
        <v>392.63400000000001</v>
      </c>
      <c r="CT706">
        <f t="shared" si="526"/>
        <v>23159.787499999999</v>
      </c>
      <c r="CU706">
        <f t="shared" si="527"/>
        <v>0</v>
      </c>
      <c r="CV706">
        <f t="shared" si="528"/>
        <v>70.64</v>
      </c>
      <c r="CW706">
        <f t="shared" si="529"/>
        <v>0.88</v>
      </c>
      <c r="CX706">
        <f t="shared" si="530"/>
        <v>0</v>
      </c>
      <c r="CY706">
        <f t="shared" si="531"/>
        <v>1144.6514999999999</v>
      </c>
      <c r="CZ706">
        <f t="shared" si="532"/>
        <v>734.83799999999985</v>
      </c>
      <c r="DC706" t="s">
        <v>3</v>
      </c>
      <c r="DD706" t="s">
        <v>3</v>
      </c>
      <c r="DE706" t="s">
        <v>3</v>
      </c>
      <c r="DF706" t="s">
        <v>3</v>
      </c>
      <c r="DG706" t="s">
        <v>3</v>
      </c>
      <c r="DH706" t="s">
        <v>3</v>
      </c>
      <c r="DI706" t="s">
        <v>3</v>
      </c>
      <c r="DJ706" t="s">
        <v>3</v>
      </c>
      <c r="DK706" t="s">
        <v>3</v>
      </c>
      <c r="DL706" t="s">
        <v>3</v>
      </c>
      <c r="DM706" t="s">
        <v>3</v>
      </c>
      <c r="DN706">
        <v>0</v>
      </c>
      <c r="DO706">
        <v>0</v>
      </c>
      <c r="DP706">
        <v>1</v>
      </c>
      <c r="DQ706">
        <v>1</v>
      </c>
      <c r="DU706">
        <v>1010</v>
      </c>
      <c r="DV706" t="s">
        <v>58</v>
      </c>
      <c r="DW706" t="s">
        <v>58</v>
      </c>
      <c r="DX706">
        <v>100</v>
      </c>
      <c r="DZ706" t="s">
        <v>3</v>
      </c>
      <c r="EA706" t="s">
        <v>3</v>
      </c>
      <c r="EB706" t="s">
        <v>3</v>
      </c>
      <c r="EC706" t="s">
        <v>3</v>
      </c>
      <c r="EE706">
        <v>29085386</v>
      </c>
      <c r="EF706">
        <v>3</v>
      </c>
      <c r="EG706" t="s">
        <v>226</v>
      </c>
      <c r="EH706">
        <v>0</v>
      </c>
      <c r="EI706" t="s">
        <v>3</v>
      </c>
      <c r="EJ706">
        <v>2</v>
      </c>
      <c r="EK706">
        <v>108001</v>
      </c>
      <c r="EL706" t="s">
        <v>227</v>
      </c>
      <c r="EM706" t="s">
        <v>228</v>
      </c>
      <c r="EO706" t="s">
        <v>3</v>
      </c>
      <c r="EQ706">
        <v>0</v>
      </c>
      <c r="ER706">
        <v>1442.38</v>
      </c>
      <c r="ES706">
        <v>515.36</v>
      </c>
      <c r="ET706">
        <v>226.27</v>
      </c>
      <c r="EU706">
        <v>11.88</v>
      </c>
      <c r="EV706">
        <v>700.75</v>
      </c>
      <c r="EW706">
        <v>70.64</v>
      </c>
      <c r="EX706">
        <v>0.88</v>
      </c>
      <c r="EY706">
        <v>0</v>
      </c>
      <c r="FQ706">
        <v>0</v>
      </c>
      <c r="FR706">
        <f t="shared" si="533"/>
        <v>0</v>
      </c>
      <c r="FS706">
        <v>0</v>
      </c>
      <c r="FV706" t="s">
        <v>25</v>
      </c>
      <c r="FW706" t="s">
        <v>26</v>
      </c>
      <c r="FX706">
        <v>95</v>
      </c>
      <c r="FY706">
        <v>65</v>
      </c>
      <c r="GA706" t="s">
        <v>3</v>
      </c>
      <c r="GD706">
        <v>1</v>
      </c>
      <c r="GF706">
        <v>232893932</v>
      </c>
      <c r="GG706">
        <v>2</v>
      </c>
      <c r="GH706">
        <v>1</v>
      </c>
      <c r="GI706">
        <v>2</v>
      </c>
      <c r="GJ706">
        <v>0</v>
      </c>
      <c r="GK706">
        <v>0</v>
      </c>
      <c r="GL706">
        <f t="shared" si="534"/>
        <v>0</v>
      </c>
      <c r="GM706">
        <f t="shared" si="535"/>
        <v>3495.74</v>
      </c>
      <c r="GN706">
        <f t="shared" si="536"/>
        <v>0</v>
      </c>
      <c r="GO706">
        <f t="shared" si="537"/>
        <v>3495.74</v>
      </c>
      <c r="GP706">
        <f t="shared" si="538"/>
        <v>0</v>
      </c>
      <c r="GR706">
        <v>0</v>
      </c>
      <c r="GS706">
        <v>3</v>
      </c>
      <c r="GT706">
        <v>0</v>
      </c>
      <c r="GU706" t="s">
        <v>3</v>
      </c>
      <c r="GV706">
        <f t="shared" si="539"/>
        <v>0</v>
      </c>
      <c r="GW706">
        <v>1</v>
      </c>
      <c r="GX706">
        <f t="shared" si="540"/>
        <v>0</v>
      </c>
      <c r="HA706">
        <v>0</v>
      </c>
      <c r="HB706">
        <v>0</v>
      </c>
      <c r="HC706">
        <f t="shared" si="541"/>
        <v>0</v>
      </c>
      <c r="HE706" t="s">
        <v>3</v>
      </c>
      <c r="HF706" t="s">
        <v>3</v>
      </c>
      <c r="HM706" t="s">
        <v>3</v>
      </c>
      <c r="IK706">
        <v>0</v>
      </c>
    </row>
    <row r="707" spans="1:245">
      <c r="A707">
        <v>18</v>
      </c>
      <c r="B707">
        <v>1</v>
      </c>
      <c r="C707">
        <v>839</v>
      </c>
      <c r="E707" t="s">
        <v>261</v>
      </c>
      <c r="F707" t="s">
        <v>262</v>
      </c>
      <c r="G707" t="s">
        <v>263</v>
      </c>
      <c r="H707" t="s">
        <v>237</v>
      </c>
      <c r="I707">
        <f>I706*J707</f>
        <v>6</v>
      </c>
      <c r="J707">
        <v>100</v>
      </c>
      <c r="K707">
        <v>100</v>
      </c>
      <c r="O707">
        <f t="shared" si="507"/>
        <v>326.17</v>
      </c>
      <c r="P707">
        <f t="shared" si="508"/>
        <v>326.17</v>
      </c>
      <c r="Q707">
        <f t="shared" si="509"/>
        <v>0</v>
      </c>
      <c r="R707">
        <f t="shared" si="510"/>
        <v>0</v>
      </c>
      <c r="S707">
        <f t="shared" si="511"/>
        <v>0</v>
      </c>
      <c r="T707">
        <f t="shared" si="512"/>
        <v>0</v>
      </c>
      <c r="U707">
        <f t="shared" si="513"/>
        <v>0</v>
      </c>
      <c r="V707">
        <f t="shared" si="514"/>
        <v>0</v>
      </c>
      <c r="W707">
        <f t="shared" si="515"/>
        <v>1.74</v>
      </c>
      <c r="X707">
        <f t="shared" si="516"/>
        <v>0</v>
      </c>
      <c r="Y707">
        <f t="shared" si="517"/>
        <v>0</v>
      </c>
      <c r="AA707">
        <v>35863109</v>
      </c>
      <c r="AB707">
        <f t="shared" si="518"/>
        <v>15.27</v>
      </c>
      <c r="AC707">
        <f t="shared" si="519"/>
        <v>15.27</v>
      </c>
      <c r="AD707">
        <f>ROUND((((ET707)-(EU707))+AE707),2)</f>
        <v>0</v>
      </c>
      <c r="AE707">
        <f>ROUND((EU707),2)</f>
        <v>0</v>
      </c>
      <c r="AF707">
        <f>ROUND((EV707),2)</f>
        <v>0</v>
      </c>
      <c r="AG707">
        <f t="shared" si="520"/>
        <v>0</v>
      </c>
      <c r="AH707">
        <f>(EW707)</f>
        <v>0</v>
      </c>
      <c r="AI707">
        <f>(EX707)</f>
        <v>0</v>
      </c>
      <c r="AJ707">
        <f t="shared" si="521"/>
        <v>0.28999999999999998</v>
      </c>
      <c r="AK707">
        <v>15.27</v>
      </c>
      <c r="AL707">
        <v>15.27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0.28999999999999998</v>
      </c>
      <c r="AT707">
        <v>0</v>
      </c>
      <c r="AU707">
        <v>0</v>
      </c>
      <c r="AV707">
        <v>1</v>
      </c>
      <c r="AW707">
        <v>1</v>
      </c>
      <c r="AZ707">
        <v>1</v>
      </c>
      <c r="BA707">
        <v>1</v>
      </c>
      <c r="BB707">
        <v>1</v>
      </c>
      <c r="BC707">
        <v>3.56</v>
      </c>
      <c r="BD707" t="s">
        <v>3</v>
      </c>
      <c r="BE707" t="s">
        <v>3</v>
      </c>
      <c r="BF707" t="s">
        <v>3</v>
      </c>
      <c r="BG707" t="s">
        <v>3</v>
      </c>
      <c r="BH707">
        <v>3</v>
      </c>
      <c r="BI707">
        <v>2</v>
      </c>
      <c r="BJ707" t="s">
        <v>264</v>
      </c>
      <c r="BM707">
        <v>500002</v>
      </c>
      <c r="BN707">
        <v>0</v>
      </c>
      <c r="BO707" t="s">
        <v>262</v>
      </c>
      <c r="BP707">
        <v>1</v>
      </c>
      <c r="BQ707">
        <v>12</v>
      </c>
      <c r="BR707">
        <v>0</v>
      </c>
      <c r="BS707">
        <v>1</v>
      </c>
      <c r="BT707">
        <v>1</v>
      </c>
      <c r="BU707">
        <v>1</v>
      </c>
      <c r="BV707">
        <v>1</v>
      </c>
      <c r="BW707">
        <v>1</v>
      </c>
      <c r="BX707">
        <v>1</v>
      </c>
      <c r="BY707" t="s">
        <v>3</v>
      </c>
      <c r="BZ707">
        <v>0</v>
      </c>
      <c r="CA707">
        <v>0</v>
      </c>
      <c r="CB707" t="s">
        <v>3</v>
      </c>
      <c r="CE707">
        <v>0</v>
      </c>
      <c r="CF707">
        <v>0</v>
      </c>
      <c r="CG707">
        <v>0</v>
      </c>
      <c r="CM707">
        <v>0</v>
      </c>
      <c r="CN707" t="s">
        <v>3</v>
      </c>
      <c r="CO707">
        <v>0</v>
      </c>
      <c r="CP707">
        <f t="shared" si="522"/>
        <v>326.17</v>
      </c>
      <c r="CQ707">
        <f t="shared" si="523"/>
        <v>54.361199999999997</v>
      </c>
      <c r="CR707">
        <f t="shared" si="524"/>
        <v>0</v>
      </c>
      <c r="CS707">
        <f t="shared" si="525"/>
        <v>0</v>
      </c>
      <c r="CT707">
        <f t="shared" si="526"/>
        <v>0</v>
      </c>
      <c r="CU707">
        <f t="shared" si="527"/>
        <v>0</v>
      </c>
      <c r="CV707">
        <f t="shared" si="528"/>
        <v>0</v>
      </c>
      <c r="CW707">
        <f t="shared" si="529"/>
        <v>0</v>
      </c>
      <c r="CX707">
        <f t="shared" si="530"/>
        <v>0.28999999999999998</v>
      </c>
      <c r="CY707">
        <f t="shared" si="531"/>
        <v>0</v>
      </c>
      <c r="CZ707">
        <f t="shared" si="532"/>
        <v>0</v>
      </c>
      <c r="DC707" t="s">
        <v>3</v>
      </c>
      <c r="DD707" t="s">
        <v>3</v>
      </c>
      <c r="DE707" t="s">
        <v>3</v>
      </c>
      <c r="DF707" t="s">
        <v>3</v>
      </c>
      <c r="DG707" t="s">
        <v>3</v>
      </c>
      <c r="DH707" t="s">
        <v>3</v>
      </c>
      <c r="DI707" t="s">
        <v>3</v>
      </c>
      <c r="DJ707" t="s">
        <v>3</v>
      </c>
      <c r="DK707" t="s">
        <v>3</v>
      </c>
      <c r="DL707" t="s">
        <v>3</v>
      </c>
      <c r="DM707" t="s">
        <v>3</v>
      </c>
      <c r="DN707">
        <v>0</v>
      </c>
      <c r="DO707">
        <v>0</v>
      </c>
      <c r="DP707">
        <v>1</v>
      </c>
      <c r="DQ707">
        <v>1</v>
      </c>
      <c r="DU707">
        <v>1010</v>
      </c>
      <c r="DV707" t="s">
        <v>237</v>
      </c>
      <c r="DW707" t="s">
        <v>237</v>
      </c>
      <c r="DX707">
        <v>1</v>
      </c>
      <c r="DZ707" t="s">
        <v>3</v>
      </c>
      <c r="EA707" t="s">
        <v>3</v>
      </c>
      <c r="EB707" t="s">
        <v>3</v>
      </c>
      <c r="EC707" t="s">
        <v>3</v>
      </c>
      <c r="EE707">
        <v>29085444</v>
      </c>
      <c r="EF707">
        <v>12</v>
      </c>
      <c r="EG707" t="s">
        <v>32</v>
      </c>
      <c r="EH707">
        <v>0</v>
      </c>
      <c r="EI707" t="s">
        <v>3</v>
      </c>
      <c r="EJ707">
        <v>2</v>
      </c>
      <c r="EK707">
        <v>500002</v>
      </c>
      <c r="EL707" t="s">
        <v>33</v>
      </c>
      <c r="EM707" t="s">
        <v>34</v>
      </c>
      <c r="EO707" t="s">
        <v>3</v>
      </c>
      <c r="EQ707">
        <v>0</v>
      </c>
      <c r="ER707">
        <v>15.27</v>
      </c>
      <c r="ES707">
        <v>15.27</v>
      </c>
      <c r="ET707">
        <v>0</v>
      </c>
      <c r="EU707">
        <v>0</v>
      </c>
      <c r="EV707">
        <v>0</v>
      </c>
      <c r="EW707">
        <v>0</v>
      </c>
      <c r="EX707">
        <v>0</v>
      </c>
      <c r="FQ707">
        <v>0</v>
      </c>
      <c r="FR707">
        <f t="shared" si="533"/>
        <v>0</v>
      </c>
      <c r="FS707">
        <v>0</v>
      </c>
      <c r="FX707">
        <v>0</v>
      </c>
      <c r="FY707">
        <v>0</v>
      </c>
      <c r="GA707" t="s">
        <v>3</v>
      </c>
      <c r="GD707">
        <v>1</v>
      </c>
      <c r="GF707">
        <v>-1432988646</v>
      </c>
      <c r="GG707">
        <v>2</v>
      </c>
      <c r="GH707">
        <v>1</v>
      </c>
      <c r="GI707">
        <v>2</v>
      </c>
      <c r="GJ707">
        <v>0</v>
      </c>
      <c r="GK707">
        <v>0</v>
      </c>
      <c r="GL707">
        <f t="shared" si="534"/>
        <v>0</v>
      </c>
      <c r="GM707">
        <f t="shared" si="535"/>
        <v>326.17</v>
      </c>
      <c r="GN707">
        <f t="shared" si="536"/>
        <v>0</v>
      </c>
      <c r="GO707">
        <f t="shared" si="537"/>
        <v>326.17</v>
      </c>
      <c r="GP707">
        <f t="shared" si="538"/>
        <v>0</v>
      </c>
      <c r="GR707">
        <v>0</v>
      </c>
      <c r="GS707">
        <v>3</v>
      </c>
      <c r="GT707">
        <v>0</v>
      </c>
      <c r="GU707" t="s">
        <v>3</v>
      </c>
      <c r="GV707">
        <f t="shared" si="539"/>
        <v>0</v>
      </c>
      <c r="GW707">
        <v>1</v>
      </c>
      <c r="GX707">
        <f t="shared" si="540"/>
        <v>0</v>
      </c>
      <c r="HA707">
        <v>0</v>
      </c>
      <c r="HB707">
        <v>0</v>
      </c>
      <c r="HC707">
        <f t="shared" si="541"/>
        <v>0</v>
      </c>
      <c r="HE707" t="s">
        <v>3</v>
      </c>
      <c r="HF707" t="s">
        <v>3</v>
      </c>
      <c r="HM707" t="s">
        <v>3</v>
      </c>
      <c r="IK707">
        <v>0</v>
      </c>
    </row>
    <row r="709" spans="1:245">
      <c r="A709" s="2">
        <v>51</v>
      </c>
      <c r="B709" s="2">
        <f>B675</f>
        <v>1</v>
      </c>
      <c r="C709" s="2">
        <f>A675</f>
        <v>5</v>
      </c>
      <c r="D709" s="2">
        <f>ROW(A675)</f>
        <v>675</v>
      </c>
      <c r="E709" s="2"/>
      <c r="F709" s="2" t="str">
        <f>IF(F675&lt;&gt;"",F675,"")</f>
        <v>Новый подраздел</v>
      </c>
      <c r="G709" s="2" t="str">
        <f>IF(G675&lt;&gt;"",G675,"")</f>
        <v>ремонт</v>
      </c>
      <c r="H709" s="2">
        <v>0</v>
      </c>
      <c r="I709" s="2"/>
      <c r="J709" s="2"/>
      <c r="K709" s="2"/>
      <c r="L709" s="2"/>
      <c r="M709" s="2"/>
      <c r="N709" s="2"/>
      <c r="O709" s="2">
        <f t="shared" ref="O709:T709" si="547">ROUND(AB709,2)</f>
        <v>93960.95</v>
      </c>
      <c r="P709" s="2">
        <f t="shared" si="547"/>
        <v>62010.17</v>
      </c>
      <c r="Q709" s="2">
        <f t="shared" si="547"/>
        <v>1099.72</v>
      </c>
      <c r="R709" s="2">
        <f t="shared" si="547"/>
        <v>407.58</v>
      </c>
      <c r="S709" s="2">
        <f t="shared" si="547"/>
        <v>30851.06</v>
      </c>
      <c r="T709" s="2">
        <f t="shared" si="547"/>
        <v>0</v>
      </c>
      <c r="U709" s="2">
        <f>AH709</f>
        <v>103.47580349999998</v>
      </c>
      <c r="V709" s="2">
        <f>AI709</f>
        <v>1.1542374999999998</v>
      </c>
      <c r="W709" s="2">
        <f>ROUND(AJ709,2)</f>
        <v>501.13</v>
      </c>
      <c r="X709" s="2">
        <f>ROUND(AK709,2)</f>
        <v>27507.43</v>
      </c>
      <c r="Y709" s="2">
        <f>ROUND(AL709,2)</f>
        <v>13717.29</v>
      </c>
      <c r="Z709" s="2"/>
      <c r="AA709" s="2"/>
      <c r="AB709" s="2">
        <f>ROUND(SUMIF(AA679:AA707,"=35863109",O679:O707),2)</f>
        <v>93960.95</v>
      </c>
      <c r="AC709" s="2">
        <f>ROUND(SUMIF(AA679:AA707,"=35863109",P679:P707),2)</f>
        <v>62010.17</v>
      </c>
      <c r="AD709" s="2">
        <f>ROUND(SUMIF(AA679:AA707,"=35863109",Q679:Q707),2)</f>
        <v>1099.72</v>
      </c>
      <c r="AE709" s="2">
        <f>ROUND(SUMIF(AA679:AA707,"=35863109",R679:R707),2)</f>
        <v>407.58</v>
      </c>
      <c r="AF709" s="2">
        <f>ROUND(SUMIF(AA679:AA707,"=35863109",S679:S707),2)</f>
        <v>30851.06</v>
      </c>
      <c r="AG709" s="2">
        <f>ROUND(SUMIF(AA679:AA707,"=35863109",T679:T707),2)</f>
        <v>0</v>
      </c>
      <c r="AH709" s="2">
        <f>SUMIF(AA679:AA707,"=35863109",U679:U707)</f>
        <v>103.47580349999998</v>
      </c>
      <c r="AI709" s="2">
        <f>SUMIF(AA679:AA707,"=35863109",V679:V707)</f>
        <v>1.1542374999999998</v>
      </c>
      <c r="AJ709" s="2">
        <f>ROUND(SUMIF(AA679:AA707,"=35863109",W679:W707),2)</f>
        <v>501.13</v>
      </c>
      <c r="AK709" s="2">
        <f>ROUND(SUMIF(AA679:AA707,"=35863109",X679:X707),2)</f>
        <v>27507.43</v>
      </c>
      <c r="AL709" s="2">
        <f>ROUND(SUMIF(AA679:AA707,"=35863109",Y679:Y707),2)</f>
        <v>13717.29</v>
      </c>
      <c r="AM709" s="2"/>
      <c r="AN709" s="2"/>
      <c r="AO709" s="2">
        <f t="shared" ref="AO709:BD709" si="548">ROUND(BX709,2)</f>
        <v>0</v>
      </c>
      <c r="AP709" s="2">
        <f t="shared" si="548"/>
        <v>0</v>
      </c>
      <c r="AQ709" s="2">
        <f t="shared" si="548"/>
        <v>0</v>
      </c>
      <c r="AR709" s="2">
        <f t="shared" si="548"/>
        <v>135185.67000000001</v>
      </c>
      <c r="AS709" s="2">
        <f t="shared" si="548"/>
        <v>130114.8</v>
      </c>
      <c r="AT709" s="2">
        <f t="shared" si="548"/>
        <v>5070.87</v>
      </c>
      <c r="AU709" s="2">
        <f t="shared" si="548"/>
        <v>0</v>
      </c>
      <c r="AV709" s="2">
        <f t="shared" si="548"/>
        <v>62010.17</v>
      </c>
      <c r="AW709" s="2">
        <f t="shared" si="548"/>
        <v>62010.17</v>
      </c>
      <c r="AX709" s="2">
        <f t="shared" si="548"/>
        <v>0</v>
      </c>
      <c r="AY709" s="2">
        <f t="shared" si="548"/>
        <v>62010.17</v>
      </c>
      <c r="AZ709" s="2">
        <f t="shared" si="548"/>
        <v>0</v>
      </c>
      <c r="BA709" s="2">
        <f t="shared" si="548"/>
        <v>0</v>
      </c>
      <c r="BB709" s="2">
        <f t="shared" si="548"/>
        <v>0</v>
      </c>
      <c r="BC709" s="2">
        <f t="shared" si="548"/>
        <v>0</v>
      </c>
      <c r="BD709" s="2">
        <f t="shared" si="548"/>
        <v>0</v>
      </c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>
        <f>ROUND(SUMIF(AA679:AA707,"=35863109",FQ679:FQ707),2)</f>
        <v>0</v>
      </c>
      <c r="BY709" s="2">
        <f>ROUND(SUMIF(AA679:AA707,"=35863109",FR679:FR707),2)</f>
        <v>0</v>
      </c>
      <c r="BZ709" s="2">
        <f>ROUND(SUMIF(AA679:AA707,"=35863109",GL679:GL707),2)</f>
        <v>0</v>
      </c>
      <c r="CA709" s="2">
        <f>ROUND(SUMIF(AA679:AA707,"=35863109",GM679:GM707),2)</f>
        <v>135185.67000000001</v>
      </c>
      <c r="CB709" s="2">
        <f>ROUND(SUMIF(AA679:AA707,"=35863109",GN679:GN707),2)</f>
        <v>130114.8</v>
      </c>
      <c r="CC709" s="2">
        <f>ROUND(SUMIF(AA679:AA707,"=35863109",GO679:GO707),2)</f>
        <v>5070.87</v>
      </c>
      <c r="CD709" s="2">
        <f>ROUND(SUMIF(AA679:AA707,"=35863109",GP679:GP707),2)</f>
        <v>0</v>
      </c>
      <c r="CE709" s="2">
        <f>AC709-BX709</f>
        <v>62010.17</v>
      </c>
      <c r="CF709" s="2">
        <f>AC709-BY709</f>
        <v>62010.17</v>
      </c>
      <c r="CG709" s="2">
        <f>BX709-BZ709</f>
        <v>0</v>
      </c>
      <c r="CH709" s="2">
        <f>AC709-BX709-BY709+BZ709</f>
        <v>62010.17</v>
      </c>
      <c r="CI709" s="2">
        <f>BY709-BZ709</f>
        <v>0</v>
      </c>
      <c r="CJ709" s="2">
        <f>ROUND(SUMIF(AA679:AA707,"=35863109",GX679:GX707),2)</f>
        <v>0</v>
      </c>
      <c r="CK709" s="2">
        <f>ROUND(SUMIF(AA679:AA707,"=35863109",GY679:GY707),2)</f>
        <v>0</v>
      </c>
      <c r="CL709" s="2">
        <f>ROUND(SUMIF(AA679:AA707,"=35863109",GZ679:GZ707),2)</f>
        <v>0</v>
      </c>
      <c r="CM709" s="2">
        <f>ROUND(SUMIF(AA679:AA707,"=35863109",HD679:HD707),2)</f>
        <v>0</v>
      </c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>
        <v>0</v>
      </c>
    </row>
    <row r="711" spans="1:245">
      <c r="A711" s="4">
        <v>50</v>
      </c>
      <c r="B711" s="4">
        <v>0</v>
      </c>
      <c r="C711" s="4">
        <v>0</v>
      </c>
      <c r="D711" s="4">
        <v>1</v>
      </c>
      <c r="E711" s="4">
        <v>201</v>
      </c>
      <c r="F711" s="4">
        <f>ROUND(Source!O709,O711)</f>
        <v>93960.95</v>
      </c>
      <c r="G711" s="4" t="s">
        <v>71</v>
      </c>
      <c r="H711" s="4" t="s">
        <v>72</v>
      </c>
      <c r="I711" s="4"/>
      <c r="J711" s="4"/>
      <c r="K711" s="4">
        <v>201</v>
      </c>
      <c r="L711" s="4">
        <v>1</v>
      </c>
      <c r="M711" s="4">
        <v>3</v>
      </c>
      <c r="N711" s="4" t="s">
        <v>3</v>
      </c>
      <c r="O711" s="4">
        <v>2</v>
      </c>
      <c r="P711" s="4"/>
      <c r="Q711" s="4"/>
      <c r="R711" s="4"/>
      <c r="S711" s="4"/>
      <c r="T711" s="4"/>
      <c r="U711" s="4"/>
      <c r="V711" s="4"/>
      <c r="W711" s="4"/>
    </row>
    <row r="712" spans="1:245">
      <c r="A712" s="4">
        <v>50</v>
      </c>
      <c r="B712" s="4">
        <v>0</v>
      </c>
      <c r="C712" s="4">
        <v>0</v>
      </c>
      <c r="D712" s="4">
        <v>1</v>
      </c>
      <c r="E712" s="4">
        <v>202</v>
      </c>
      <c r="F712" s="4">
        <f>ROUND(Source!P709,O712)</f>
        <v>62010.17</v>
      </c>
      <c r="G712" s="4" t="s">
        <v>73</v>
      </c>
      <c r="H712" s="4" t="s">
        <v>74</v>
      </c>
      <c r="I712" s="4"/>
      <c r="J712" s="4"/>
      <c r="K712" s="4">
        <v>202</v>
      </c>
      <c r="L712" s="4">
        <v>2</v>
      </c>
      <c r="M712" s="4">
        <v>3</v>
      </c>
      <c r="N712" s="4" t="s">
        <v>3</v>
      </c>
      <c r="O712" s="4">
        <v>2</v>
      </c>
      <c r="P712" s="4"/>
      <c r="Q712" s="4"/>
      <c r="R712" s="4"/>
      <c r="S712" s="4"/>
      <c r="T712" s="4"/>
      <c r="U712" s="4"/>
      <c r="V712" s="4"/>
      <c r="W712" s="4"/>
    </row>
    <row r="713" spans="1:245">
      <c r="A713" s="4">
        <v>50</v>
      </c>
      <c r="B713" s="4">
        <v>0</v>
      </c>
      <c r="C713" s="4">
        <v>0</v>
      </c>
      <c r="D713" s="4">
        <v>1</v>
      </c>
      <c r="E713" s="4">
        <v>222</v>
      </c>
      <c r="F713" s="4">
        <f>ROUND(Source!AO709,O713)</f>
        <v>0</v>
      </c>
      <c r="G713" s="4" t="s">
        <v>75</v>
      </c>
      <c r="H713" s="4" t="s">
        <v>76</v>
      </c>
      <c r="I713" s="4"/>
      <c r="J713" s="4"/>
      <c r="K713" s="4">
        <v>222</v>
      </c>
      <c r="L713" s="4">
        <v>3</v>
      </c>
      <c r="M713" s="4">
        <v>3</v>
      </c>
      <c r="N713" s="4" t="s">
        <v>3</v>
      </c>
      <c r="O713" s="4">
        <v>2</v>
      </c>
      <c r="P713" s="4"/>
      <c r="Q713" s="4"/>
      <c r="R713" s="4"/>
      <c r="S713" s="4"/>
      <c r="T713" s="4"/>
      <c r="U713" s="4"/>
      <c r="V713" s="4"/>
      <c r="W713" s="4"/>
    </row>
    <row r="714" spans="1:245">
      <c r="A714" s="4">
        <v>50</v>
      </c>
      <c r="B714" s="4">
        <v>0</v>
      </c>
      <c r="C714" s="4">
        <v>0</v>
      </c>
      <c r="D714" s="4">
        <v>1</v>
      </c>
      <c r="E714" s="4">
        <v>225</v>
      </c>
      <c r="F714" s="4">
        <f>ROUND(Source!AV709,O714)</f>
        <v>62010.17</v>
      </c>
      <c r="G714" s="4" t="s">
        <v>77</v>
      </c>
      <c r="H714" s="4" t="s">
        <v>78</v>
      </c>
      <c r="I714" s="4"/>
      <c r="J714" s="4"/>
      <c r="K714" s="4">
        <v>225</v>
      </c>
      <c r="L714" s="4">
        <v>4</v>
      </c>
      <c r="M714" s="4">
        <v>3</v>
      </c>
      <c r="N714" s="4" t="s">
        <v>3</v>
      </c>
      <c r="O714" s="4">
        <v>2</v>
      </c>
      <c r="P714" s="4"/>
      <c r="Q714" s="4"/>
      <c r="R714" s="4"/>
      <c r="S714" s="4"/>
      <c r="T714" s="4"/>
      <c r="U714" s="4"/>
      <c r="V714" s="4"/>
      <c r="W714" s="4"/>
    </row>
    <row r="715" spans="1:245">
      <c r="A715" s="4">
        <v>50</v>
      </c>
      <c r="B715" s="4">
        <v>0</v>
      </c>
      <c r="C715" s="4">
        <v>0</v>
      </c>
      <c r="D715" s="4">
        <v>1</v>
      </c>
      <c r="E715" s="4">
        <v>226</v>
      </c>
      <c r="F715" s="4">
        <f>ROUND(Source!AW709,O715)</f>
        <v>62010.17</v>
      </c>
      <c r="G715" s="4" t="s">
        <v>79</v>
      </c>
      <c r="H715" s="4" t="s">
        <v>80</v>
      </c>
      <c r="I715" s="4"/>
      <c r="J715" s="4"/>
      <c r="K715" s="4">
        <v>226</v>
      </c>
      <c r="L715" s="4">
        <v>5</v>
      </c>
      <c r="M715" s="4">
        <v>3</v>
      </c>
      <c r="N715" s="4" t="s">
        <v>3</v>
      </c>
      <c r="O715" s="4">
        <v>2</v>
      </c>
      <c r="P715" s="4"/>
      <c r="Q715" s="4"/>
      <c r="R715" s="4"/>
      <c r="S715" s="4"/>
      <c r="T715" s="4"/>
      <c r="U715" s="4"/>
      <c r="V715" s="4"/>
      <c r="W715" s="4"/>
    </row>
    <row r="716" spans="1:245">
      <c r="A716" s="4">
        <v>50</v>
      </c>
      <c r="B716" s="4">
        <v>0</v>
      </c>
      <c r="C716" s="4">
        <v>0</v>
      </c>
      <c r="D716" s="4">
        <v>1</v>
      </c>
      <c r="E716" s="4">
        <v>227</v>
      </c>
      <c r="F716" s="4">
        <f>ROUND(Source!AX709,O716)</f>
        <v>0</v>
      </c>
      <c r="G716" s="4" t="s">
        <v>81</v>
      </c>
      <c r="H716" s="4" t="s">
        <v>82</v>
      </c>
      <c r="I716" s="4"/>
      <c r="J716" s="4"/>
      <c r="K716" s="4">
        <v>227</v>
      </c>
      <c r="L716" s="4">
        <v>6</v>
      </c>
      <c r="M716" s="4">
        <v>3</v>
      </c>
      <c r="N716" s="4" t="s">
        <v>3</v>
      </c>
      <c r="O716" s="4">
        <v>2</v>
      </c>
      <c r="P716" s="4"/>
      <c r="Q716" s="4"/>
      <c r="R716" s="4"/>
      <c r="S716" s="4"/>
      <c r="T716" s="4"/>
      <c r="U716" s="4"/>
      <c r="V716" s="4"/>
      <c r="W716" s="4"/>
    </row>
    <row r="717" spans="1:245">
      <c r="A717" s="4">
        <v>50</v>
      </c>
      <c r="B717" s="4">
        <v>0</v>
      </c>
      <c r="C717" s="4">
        <v>0</v>
      </c>
      <c r="D717" s="4">
        <v>1</v>
      </c>
      <c r="E717" s="4">
        <v>228</v>
      </c>
      <c r="F717" s="4">
        <f>ROUND(Source!AY709,O717)</f>
        <v>62010.17</v>
      </c>
      <c r="G717" s="4" t="s">
        <v>83</v>
      </c>
      <c r="H717" s="4" t="s">
        <v>84</v>
      </c>
      <c r="I717" s="4"/>
      <c r="J717" s="4"/>
      <c r="K717" s="4">
        <v>228</v>
      </c>
      <c r="L717" s="4">
        <v>7</v>
      </c>
      <c r="M717" s="4">
        <v>3</v>
      </c>
      <c r="N717" s="4" t="s">
        <v>3</v>
      </c>
      <c r="O717" s="4">
        <v>2</v>
      </c>
      <c r="P717" s="4"/>
      <c r="Q717" s="4"/>
      <c r="R717" s="4"/>
      <c r="S717" s="4"/>
      <c r="T717" s="4"/>
      <c r="U717" s="4"/>
      <c r="V717" s="4"/>
      <c r="W717" s="4"/>
    </row>
    <row r="718" spans="1:245">
      <c r="A718" s="4">
        <v>50</v>
      </c>
      <c r="B718" s="4">
        <v>0</v>
      </c>
      <c r="C718" s="4">
        <v>0</v>
      </c>
      <c r="D718" s="4">
        <v>1</v>
      </c>
      <c r="E718" s="4">
        <v>216</v>
      </c>
      <c r="F718" s="4">
        <f>ROUND(Source!AP709,O718)</f>
        <v>0</v>
      </c>
      <c r="G718" s="4" t="s">
        <v>85</v>
      </c>
      <c r="H718" s="4" t="s">
        <v>86</v>
      </c>
      <c r="I718" s="4"/>
      <c r="J718" s="4"/>
      <c r="K718" s="4">
        <v>216</v>
      </c>
      <c r="L718" s="4">
        <v>8</v>
      </c>
      <c r="M718" s="4">
        <v>3</v>
      </c>
      <c r="N718" s="4" t="s">
        <v>3</v>
      </c>
      <c r="O718" s="4">
        <v>2</v>
      </c>
      <c r="P718" s="4"/>
      <c r="Q718" s="4"/>
      <c r="R718" s="4"/>
      <c r="S718" s="4"/>
      <c r="T718" s="4"/>
      <c r="U718" s="4"/>
      <c r="V718" s="4"/>
      <c r="W718" s="4"/>
    </row>
    <row r="719" spans="1:245">
      <c r="A719" s="4">
        <v>50</v>
      </c>
      <c r="B719" s="4">
        <v>0</v>
      </c>
      <c r="C719" s="4">
        <v>0</v>
      </c>
      <c r="D719" s="4">
        <v>1</v>
      </c>
      <c r="E719" s="4">
        <v>223</v>
      </c>
      <c r="F719" s="4">
        <f>ROUND(Source!AQ709,O719)</f>
        <v>0</v>
      </c>
      <c r="G719" s="4" t="s">
        <v>87</v>
      </c>
      <c r="H719" s="4" t="s">
        <v>88</v>
      </c>
      <c r="I719" s="4"/>
      <c r="J719" s="4"/>
      <c r="K719" s="4">
        <v>223</v>
      </c>
      <c r="L719" s="4">
        <v>9</v>
      </c>
      <c r="M719" s="4">
        <v>3</v>
      </c>
      <c r="N719" s="4" t="s">
        <v>3</v>
      </c>
      <c r="O719" s="4">
        <v>2</v>
      </c>
      <c r="P719" s="4"/>
      <c r="Q719" s="4"/>
      <c r="R719" s="4"/>
      <c r="S719" s="4"/>
      <c r="T719" s="4"/>
      <c r="U719" s="4"/>
      <c r="V719" s="4"/>
      <c r="W719" s="4"/>
    </row>
    <row r="720" spans="1:245">
      <c r="A720" s="4">
        <v>50</v>
      </c>
      <c r="B720" s="4">
        <v>0</v>
      </c>
      <c r="C720" s="4">
        <v>0</v>
      </c>
      <c r="D720" s="4">
        <v>1</v>
      </c>
      <c r="E720" s="4">
        <v>229</v>
      </c>
      <c r="F720" s="4">
        <f>ROUND(Source!AZ709,O720)</f>
        <v>0</v>
      </c>
      <c r="G720" s="4" t="s">
        <v>89</v>
      </c>
      <c r="H720" s="4" t="s">
        <v>90</v>
      </c>
      <c r="I720" s="4"/>
      <c r="J720" s="4"/>
      <c r="K720" s="4">
        <v>229</v>
      </c>
      <c r="L720" s="4">
        <v>10</v>
      </c>
      <c r="M720" s="4">
        <v>3</v>
      </c>
      <c r="N720" s="4" t="s">
        <v>3</v>
      </c>
      <c r="O720" s="4">
        <v>2</v>
      </c>
      <c r="P720" s="4"/>
      <c r="Q720" s="4"/>
      <c r="R720" s="4"/>
      <c r="S720" s="4"/>
      <c r="T720" s="4"/>
      <c r="U720" s="4"/>
      <c r="V720" s="4"/>
      <c r="W720" s="4"/>
    </row>
    <row r="721" spans="1:23">
      <c r="A721" s="4">
        <v>50</v>
      </c>
      <c r="B721" s="4">
        <v>0</v>
      </c>
      <c r="C721" s="4">
        <v>0</v>
      </c>
      <c r="D721" s="4">
        <v>1</v>
      </c>
      <c r="E721" s="4">
        <v>203</v>
      </c>
      <c r="F721" s="4">
        <f>ROUND(Source!Q709,O721)</f>
        <v>1099.72</v>
      </c>
      <c r="G721" s="4" t="s">
        <v>91</v>
      </c>
      <c r="H721" s="4" t="s">
        <v>92</v>
      </c>
      <c r="I721" s="4"/>
      <c r="J721" s="4"/>
      <c r="K721" s="4">
        <v>203</v>
      </c>
      <c r="L721" s="4">
        <v>11</v>
      </c>
      <c r="M721" s="4">
        <v>3</v>
      </c>
      <c r="N721" s="4" t="s">
        <v>3</v>
      </c>
      <c r="O721" s="4">
        <v>2</v>
      </c>
      <c r="P721" s="4"/>
      <c r="Q721" s="4"/>
      <c r="R721" s="4"/>
      <c r="S721" s="4"/>
      <c r="T721" s="4"/>
      <c r="U721" s="4"/>
      <c r="V721" s="4"/>
      <c r="W721" s="4"/>
    </row>
    <row r="722" spans="1:23">
      <c r="A722" s="4">
        <v>50</v>
      </c>
      <c r="B722" s="4">
        <v>0</v>
      </c>
      <c r="C722" s="4">
        <v>0</v>
      </c>
      <c r="D722" s="4">
        <v>1</v>
      </c>
      <c r="E722" s="4">
        <v>231</v>
      </c>
      <c r="F722" s="4">
        <f>ROUND(Source!BB709,O722)</f>
        <v>0</v>
      </c>
      <c r="G722" s="4" t="s">
        <v>93</v>
      </c>
      <c r="H722" s="4" t="s">
        <v>94</v>
      </c>
      <c r="I722" s="4"/>
      <c r="J722" s="4"/>
      <c r="K722" s="4">
        <v>231</v>
      </c>
      <c r="L722" s="4">
        <v>12</v>
      </c>
      <c r="M722" s="4">
        <v>3</v>
      </c>
      <c r="N722" s="4" t="s">
        <v>3</v>
      </c>
      <c r="O722" s="4">
        <v>2</v>
      </c>
      <c r="P722" s="4"/>
      <c r="Q722" s="4"/>
      <c r="R722" s="4"/>
      <c r="S722" s="4"/>
      <c r="T722" s="4"/>
      <c r="U722" s="4"/>
      <c r="V722" s="4"/>
      <c r="W722" s="4"/>
    </row>
    <row r="723" spans="1:23">
      <c r="A723" s="4">
        <v>50</v>
      </c>
      <c r="B723" s="4">
        <v>0</v>
      </c>
      <c r="C723" s="4">
        <v>0</v>
      </c>
      <c r="D723" s="4">
        <v>1</v>
      </c>
      <c r="E723" s="4">
        <v>204</v>
      </c>
      <c r="F723" s="4">
        <f>ROUND(Source!R709,O723)</f>
        <v>407.58</v>
      </c>
      <c r="G723" s="4" t="s">
        <v>95</v>
      </c>
      <c r="H723" s="4" t="s">
        <v>96</v>
      </c>
      <c r="I723" s="4"/>
      <c r="J723" s="4"/>
      <c r="K723" s="4">
        <v>204</v>
      </c>
      <c r="L723" s="4">
        <v>13</v>
      </c>
      <c r="M723" s="4">
        <v>3</v>
      </c>
      <c r="N723" s="4" t="s">
        <v>3</v>
      </c>
      <c r="O723" s="4">
        <v>2</v>
      </c>
      <c r="P723" s="4"/>
      <c r="Q723" s="4"/>
      <c r="R723" s="4"/>
      <c r="S723" s="4"/>
      <c r="T723" s="4"/>
      <c r="U723" s="4"/>
      <c r="V723" s="4"/>
      <c r="W723" s="4"/>
    </row>
    <row r="724" spans="1:23">
      <c r="A724" s="4">
        <v>50</v>
      </c>
      <c r="B724" s="4">
        <v>0</v>
      </c>
      <c r="C724" s="4">
        <v>0</v>
      </c>
      <c r="D724" s="4">
        <v>1</v>
      </c>
      <c r="E724" s="4">
        <v>205</v>
      </c>
      <c r="F724" s="4">
        <f>ROUND(Source!S709,O724)</f>
        <v>30851.06</v>
      </c>
      <c r="G724" s="4" t="s">
        <v>97</v>
      </c>
      <c r="H724" s="4" t="s">
        <v>98</v>
      </c>
      <c r="I724" s="4"/>
      <c r="J724" s="4"/>
      <c r="K724" s="4">
        <v>205</v>
      </c>
      <c r="L724" s="4">
        <v>14</v>
      </c>
      <c r="M724" s="4">
        <v>3</v>
      </c>
      <c r="N724" s="4" t="s">
        <v>3</v>
      </c>
      <c r="O724" s="4">
        <v>2</v>
      </c>
      <c r="P724" s="4"/>
      <c r="Q724" s="4"/>
      <c r="R724" s="4"/>
      <c r="S724" s="4"/>
      <c r="T724" s="4"/>
      <c r="U724" s="4"/>
      <c r="V724" s="4"/>
      <c r="W724" s="4"/>
    </row>
    <row r="725" spans="1:23">
      <c r="A725" s="4">
        <v>50</v>
      </c>
      <c r="B725" s="4">
        <v>0</v>
      </c>
      <c r="C725" s="4">
        <v>0</v>
      </c>
      <c r="D725" s="4">
        <v>1</v>
      </c>
      <c r="E725" s="4">
        <v>232</v>
      </c>
      <c r="F725" s="4">
        <f>ROUND(Source!BC709,O725)</f>
        <v>0</v>
      </c>
      <c r="G725" s="4" t="s">
        <v>99</v>
      </c>
      <c r="H725" s="4" t="s">
        <v>100</v>
      </c>
      <c r="I725" s="4"/>
      <c r="J725" s="4"/>
      <c r="K725" s="4">
        <v>232</v>
      </c>
      <c r="L725" s="4">
        <v>15</v>
      </c>
      <c r="M725" s="4">
        <v>3</v>
      </c>
      <c r="N725" s="4" t="s">
        <v>3</v>
      </c>
      <c r="O725" s="4">
        <v>2</v>
      </c>
      <c r="P725" s="4"/>
      <c r="Q725" s="4"/>
      <c r="R725" s="4"/>
      <c r="S725" s="4"/>
      <c r="T725" s="4"/>
      <c r="U725" s="4"/>
      <c r="V725" s="4"/>
      <c r="W725" s="4"/>
    </row>
    <row r="726" spans="1:23">
      <c r="A726" s="4">
        <v>50</v>
      </c>
      <c r="B726" s="4">
        <v>0</v>
      </c>
      <c r="C726" s="4">
        <v>0</v>
      </c>
      <c r="D726" s="4">
        <v>1</v>
      </c>
      <c r="E726" s="4">
        <v>214</v>
      </c>
      <c r="F726" s="4">
        <f>ROUND(Source!AS709,O726)</f>
        <v>130114.8</v>
      </c>
      <c r="G726" s="4" t="s">
        <v>101</v>
      </c>
      <c r="H726" s="4" t="s">
        <v>102</v>
      </c>
      <c r="I726" s="4"/>
      <c r="J726" s="4"/>
      <c r="K726" s="4">
        <v>214</v>
      </c>
      <c r="L726" s="4">
        <v>16</v>
      </c>
      <c r="M726" s="4">
        <v>3</v>
      </c>
      <c r="N726" s="4" t="s">
        <v>3</v>
      </c>
      <c r="O726" s="4">
        <v>2</v>
      </c>
      <c r="P726" s="4"/>
      <c r="Q726" s="4"/>
      <c r="R726" s="4"/>
      <c r="S726" s="4"/>
      <c r="T726" s="4"/>
      <c r="U726" s="4"/>
      <c r="V726" s="4"/>
      <c r="W726" s="4"/>
    </row>
    <row r="727" spans="1:23">
      <c r="A727" s="4">
        <v>50</v>
      </c>
      <c r="B727" s="4">
        <v>0</v>
      </c>
      <c r="C727" s="4">
        <v>0</v>
      </c>
      <c r="D727" s="4">
        <v>1</v>
      </c>
      <c r="E727" s="4">
        <v>215</v>
      </c>
      <c r="F727" s="4">
        <f>ROUND(Source!AT709,O727)</f>
        <v>5070.87</v>
      </c>
      <c r="G727" s="4" t="s">
        <v>103</v>
      </c>
      <c r="H727" s="4" t="s">
        <v>104</v>
      </c>
      <c r="I727" s="4"/>
      <c r="J727" s="4"/>
      <c r="K727" s="4">
        <v>215</v>
      </c>
      <c r="L727" s="4">
        <v>17</v>
      </c>
      <c r="M727" s="4">
        <v>3</v>
      </c>
      <c r="N727" s="4" t="s">
        <v>3</v>
      </c>
      <c r="O727" s="4">
        <v>2</v>
      </c>
      <c r="P727" s="4"/>
      <c r="Q727" s="4"/>
      <c r="R727" s="4"/>
      <c r="S727" s="4"/>
      <c r="T727" s="4"/>
      <c r="U727" s="4"/>
      <c r="V727" s="4"/>
      <c r="W727" s="4"/>
    </row>
    <row r="728" spans="1:23">
      <c r="A728" s="4">
        <v>50</v>
      </c>
      <c r="B728" s="4">
        <v>0</v>
      </c>
      <c r="C728" s="4">
        <v>0</v>
      </c>
      <c r="D728" s="4">
        <v>1</v>
      </c>
      <c r="E728" s="4">
        <v>217</v>
      </c>
      <c r="F728" s="4">
        <f>ROUND(Source!AU709,O728)</f>
        <v>0</v>
      </c>
      <c r="G728" s="4" t="s">
        <v>105</v>
      </c>
      <c r="H728" s="4" t="s">
        <v>106</v>
      </c>
      <c r="I728" s="4"/>
      <c r="J728" s="4"/>
      <c r="K728" s="4">
        <v>217</v>
      </c>
      <c r="L728" s="4">
        <v>18</v>
      </c>
      <c r="M728" s="4">
        <v>3</v>
      </c>
      <c r="N728" s="4" t="s">
        <v>3</v>
      </c>
      <c r="O728" s="4">
        <v>2</v>
      </c>
      <c r="P728" s="4"/>
      <c r="Q728" s="4"/>
      <c r="R728" s="4"/>
      <c r="S728" s="4"/>
      <c r="T728" s="4"/>
      <c r="U728" s="4"/>
      <c r="V728" s="4"/>
      <c r="W728" s="4"/>
    </row>
    <row r="729" spans="1:23">
      <c r="A729" s="4">
        <v>50</v>
      </c>
      <c r="B729" s="4">
        <v>0</v>
      </c>
      <c r="C729" s="4">
        <v>0</v>
      </c>
      <c r="D729" s="4">
        <v>1</v>
      </c>
      <c r="E729" s="4">
        <v>230</v>
      </c>
      <c r="F729" s="4">
        <f>ROUND(Source!BA709,O729)</f>
        <v>0</v>
      </c>
      <c r="G729" s="4" t="s">
        <v>107</v>
      </c>
      <c r="H729" s="4" t="s">
        <v>108</v>
      </c>
      <c r="I729" s="4"/>
      <c r="J729" s="4"/>
      <c r="K729" s="4">
        <v>230</v>
      </c>
      <c r="L729" s="4">
        <v>19</v>
      </c>
      <c r="M729" s="4">
        <v>3</v>
      </c>
      <c r="N729" s="4" t="s">
        <v>3</v>
      </c>
      <c r="O729" s="4">
        <v>2</v>
      </c>
      <c r="P729" s="4"/>
      <c r="Q729" s="4"/>
      <c r="R729" s="4"/>
      <c r="S729" s="4"/>
      <c r="T729" s="4"/>
      <c r="U729" s="4"/>
      <c r="V729" s="4"/>
      <c r="W729" s="4"/>
    </row>
    <row r="730" spans="1:23">
      <c r="A730" s="4">
        <v>50</v>
      </c>
      <c r="B730" s="4">
        <v>0</v>
      </c>
      <c r="C730" s="4">
        <v>0</v>
      </c>
      <c r="D730" s="4">
        <v>1</v>
      </c>
      <c r="E730" s="4">
        <v>206</v>
      </c>
      <c r="F730" s="4">
        <f>ROUND(Source!T709,O730)</f>
        <v>0</v>
      </c>
      <c r="G730" s="4" t="s">
        <v>109</v>
      </c>
      <c r="H730" s="4" t="s">
        <v>110</v>
      </c>
      <c r="I730" s="4"/>
      <c r="J730" s="4"/>
      <c r="K730" s="4">
        <v>206</v>
      </c>
      <c r="L730" s="4">
        <v>20</v>
      </c>
      <c r="M730" s="4">
        <v>3</v>
      </c>
      <c r="N730" s="4" t="s">
        <v>3</v>
      </c>
      <c r="O730" s="4">
        <v>2</v>
      </c>
      <c r="P730" s="4"/>
      <c r="Q730" s="4"/>
      <c r="R730" s="4"/>
      <c r="S730" s="4"/>
      <c r="T730" s="4"/>
      <c r="U730" s="4"/>
      <c r="V730" s="4"/>
      <c r="W730" s="4"/>
    </row>
    <row r="731" spans="1:23">
      <c r="A731" s="4">
        <v>50</v>
      </c>
      <c r="B731" s="4">
        <v>0</v>
      </c>
      <c r="C731" s="4">
        <v>0</v>
      </c>
      <c r="D731" s="4">
        <v>1</v>
      </c>
      <c r="E731" s="4">
        <v>207</v>
      </c>
      <c r="F731" s="4">
        <f>Source!U709</f>
        <v>103.47580349999998</v>
      </c>
      <c r="G731" s="4" t="s">
        <v>111</v>
      </c>
      <c r="H731" s="4" t="s">
        <v>112</v>
      </c>
      <c r="I731" s="4"/>
      <c r="J731" s="4"/>
      <c r="K731" s="4">
        <v>207</v>
      </c>
      <c r="L731" s="4">
        <v>21</v>
      </c>
      <c r="M731" s="4">
        <v>3</v>
      </c>
      <c r="N731" s="4" t="s">
        <v>3</v>
      </c>
      <c r="O731" s="4">
        <v>-1</v>
      </c>
      <c r="P731" s="4"/>
      <c r="Q731" s="4"/>
      <c r="R731" s="4"/>
      <c r="S731" s="4"/>
      <c r="T731" s="4"/>
      <c r="U731" s="4"/>
      <c r="V731" s="4"/>
      <c r="W731" s="4"/>
    </row>
    <row r="732" spans="1:23">
      <c r="A732" s="4">
        <v>50</v>
      </c>
      <c r="B732" s="4">
        <v>0</v>
      </c>
      <c r="C732" s="4">
        <v>0</v>
      </c>
      <c r="D732" s="4">
        <v>1</v>
      </c>
      <c r="E732" s="4">
        <v>208</v>
      </c>
      <c r="F732" s="4">
        <f>Source!V709</f>
        <v>1.1542374999999998</v>
      </c>
      <c r="G732" s="4" t="s">
        <v>113</v>
      </c>
      <c r="H732" s="4" t="s">
        <v>114</v>
      </c>
      <c r="I732" s="4"/>
      <c r="J732" s="4"/>
      <c r="K732" s="4">
        <v>208</v>
      </c>
      <c r="L732" s="4">
        <v>22</v>
      </c>
      <c r="M732" s="4">
        <v>3</v>
      </c>
      <c r="N732" s="4" t="s">
        <v>3</v>
      </c>
      <c r="O732" s="4">
        <v>-1</v>
      </c>
      <c r="P732" s="4"/>
      <c r="Q732" s="4"/>
      <c r="R732" s="4"/>
      <c r="S732" s="4"/>
      <c r="T732" s="4"/>
      <c r="U732" s="4"/>
      <c r="V732" s="4"/>
      <c r="W732" s="4"/>
    </row>
    <row r="733" spans="1:23">
      <c r="A733" s="4">
        <v>50</v>
      </c>
      <c r="B733" s="4">
        <v>0</v>
      </c>
      <c r="C733" s="4">
        <v>0</v>
      </c>
      <c r="D733" s="4">
        <v>1</v>
      </c>
      <c r="E733" s="4">
        <v>209</v>
      </c>
      <c r="F733" s="4">
        <f>ROUND(Source!W709,O733)</f>
        <v>501.13</v>
      </c>
      <c r="G733" s="4" t="s">
        <v>115</v>
      </c>
      <c r="H733" s="4" t="s">
        <v>116</v>
      </c>
      <c r="I733" s="4"/>
      <c r="J733" s="4"/>
      <c r="K733" s="4">
        <v>209</v>
      </c>
      <c r="L733" s="4">
        <v>23</v>
      </c>
      <c r="M733" s="4">
        <v>3</v>
      </c>
      <c r="N733" s="4" t="s">
        <v>3</v>
      </c>
      <c r="O733" s="4">
        <v>2</v>
      </c>
      <c r="P733" s="4"/>
      <c r="Q733" s="4"/>
      <c r="R733" s="4"/>
      <c r="S733" s="4"/>
      <c r="T733" s="4"/>
      <c r="U733" s="4"/>
      <c r="V733" s="4"/>
      <c r="W733" s="4"/>
    </row>
    <row r="734" spans="1:23">
      <c r="A734" s="4">
        <v>50</v>
      </c>
      <c r="B734" s="4">
        <v>0</v>
      </c>
      <c r="C734" s="4">
        <v>0</v>
      </c>
      <c r="D734" s="4">
        <v>1</v>
      </c>
      <c r="E734" s="4">
        <v>233</v>
      </c>
      <c r="F734" s="4">
        <f>ROUND(Source!BD709,O734)</f>
        <v>0</v>
      </c>
      <c r="G734" s="4" t="s">
        <v>117</v>
      </c>
      <c r="H734" s="4" t="s">
        <v>118</v>
      </c>
      <c r="I734" s="4"/>
      <c r="J734" s="4"/>
      <c r="K734" s="4">
        <v>233</v>
      </c>
      <c r="L734" s="4">
        <v>24</v>
      </c>
      <c r="M734" s="4">
        <v>3</v>
      </c>
      <c r="N734" s="4" t="s">
        <v>3</v>
      </c>
      <c r="O734" s="4">
        <v>2</v>
      </c>
      <c r="P734" s="4"/>
      <c r="Q734" s="4"/>
      <c r="R734" s="4"/>
      <c r="S734" s="4"/>
      <c r="T734" s="4"/>
      <c r="U734" s="4"/>
      <c r="V734" s="4"/>
      <c r="W734" s="4"/>
    </row>
    <row r="735" spans="1:23">
      <c r="A735" s="4">
        <v>50</v>
      </c>
      <c r="B735" s="4">
        <v>0</v>
      </c>
      <c r="C735" s="4">
        <v>0</v>
      </c>
      <c r="D735" s="4">
        <v>1</v>
      </c>
      <c r="E735" s="4">
        <v>210</v>
      </c>
      <c r="F735" s="4">
        <f>ROUND(Source!X709,O735)</f>
        <v>27507.43</v>
      </c>
      <c r="G735" s="4" t="s">
        <v>119</v>
      </c>
      <c r="H735" s="4" t="s">
        <v>120</v>
      </c>
      <c r="I735" s="4"/>
      <c r="J735" s="4"/>
      <c r="K735" s="4">
        <v>210</v>
      </c>
      <c r="L735" s="4">
        <v>25</v>
      </c>
      <c r="M735" s="4">
        <v>3</v>
      </c>
      <c r="N735" s="4" t="s">
        <v>3</v>
      </c>
      <c r="O735" s="4">
        <v>2</v>
      </c>
      <c r="P735" s="4"/>
      <c r="Q735" s="4"/>
      <c r="R735" s="4"/>
      <c r="S735" s="4"/>
      <c r="T735" s="4"/>
      <c r="U735" s="4"/>
      <c r="V735" s="4"/>
      <c r="W735" s="4"/>
    </row>
    <row r="736" spans="1:23">
      <c r="A736" s="4">
        <v>50</v>
      </c>
      <c r="B736" s="4">
        <v>0</v>
      </c>
      <c r="C736" s="4">
        <v>0</v>
      </c>
      <c r="D736" s="4">
        <v>1</v>
      </c>
      <c r="E736" s="4">
        <v>211</v>
      </c>
      <c r="F736" s="4">
        <f>ROUND(Source!Y709,O736)</f>
        <v>13717.29</v>
      </c>
      <c r="G736" s="4" t="s">
        <v>121</v>
      </c>
      <c r="H736" s="4" t="s">
        <v>122</v>
      </c>
      <c r="I736" s="4"/>
      <c r="J736" s="4"/>
      <c r="K736" s="4">
        <v>211</v>
      </c>
      <c r="L736" s="4">
        <v>26</v>
      </c>
      <c r="M736" s="4">
        <v>3</v>
      </c>
      <c r="N736" s="4" t="s">
        <v>3</v>
      </c>
      <c r="O736" s="4">
        <v>2</v>
      </c>
      <c r="P736" s="4"/>
      <c r="Q736" s="4"/>
      <c r="R736" s="4"/>
      <c r="S736" s="4"/>
      <c r="T736" s="4"/>
      <c r="U736" s="4"/>
      <c r="V736" s="4"/>
      <c r="W736" s="4"/>
    </row>
    <row r="737" spans="1:206">
      <c r="A737" s="4">
        <v>50</v>
      </c>
      <c r="B737" s="4">
        <v>0</v>
      </c>
      <c r="C737" s="4">
        <v>0</v>
      </c>
      <c r="D737" s="4">
        <v>1</v>
      </c>
      <c r="E737" s="4">
        <v>0</v>
      </c>
      <c r="F737" s="4">
        <f>ROUND(Source!AR709,O737)</f>
        <v>135185.67000000001</v>
      </c>
      <c r="G737" s="4" t="s">
        <v>123</v>
      </c>
      <c r="H737" s="4" t="s">
        <v>124</v>
      </c>
      <c r="I737" s="4"/>
      <c r="J737" s="4"/>
      <c r="K737" s="4">
        <v>224</v>
      </c>
      <c r="L737" s="4">
        <v>27</v>
      </c>
      <c r="M737" s="4">
        <v>3</v>
      </c>
      <c r="N737" s="4" t="s">
        <v>3</v>
      </c>
      <c r="O737" s="4">
        <v>2</v>
      </c>
      <c r="P737" s="4"/>
      <c r="Q737" s="4"/>
      <c r="R737" s="4"/>
      <c r="S737" s="4"/>
      <c r="T737" s="4"/>
      <c r="U737" s="4"/>
      <c r="V737" s="4"/>
      <c r="W737" s="4"/>
    </row>
    <row r="738" spans="1:206">
      <c r="A738" s="4">
        <v>50</v>
      </c>
      <c r="B738" s="4">
        <v>1</v>
      </c>
      <c r="C738" s="4">
        <v>0</v>
      </c>
      <c r="D738" s="4">
        <v>2</v>
      </c>
      <c r="E738" s="4">
        <v>0</v>
      </c>
      <c r="F738" s="4">
        <f>ROUND(F737*0.18,O738)</f>
        <v>24333.4</v>
      </c>
      <c r="G738" s="4" t="s">
        <v>125</v>
      </c>
      <c r="H738" s="4" t="s">
        <v>125</v>
      </c>
      <c r="I738" s="4"/>
      <c r="J738" s="4"/>
      <c r="K738" s="4">
        <v>212</v>
      </c>
      <c r="L738" s="4">
        <v>28</v>
      </c>
      <c r="M738" s="4">
        <v>0</v>
      </c>
      <c r="N738" s="4" t="s">
        <v>3</v>
      </c>
      <c r="O738" s="4">
        <v>1</v>
      </c>
      <c r="P738" s="4"/>
      <c r="Q738" s="4"/>
      <c r="R738" s="4"/>
      <c r="S738" s="4"/>
      <c r="T738" s="4"/>
      <c r="U738" s="4"/>
      <c r="V738" s="4"/>
      <c r="W738" s="4"/>
    </row>
    <row r="739" spans="1:206">
      <c r="A739" s="4">
        <v>50</v>
      </c>
      <c r="B739" s="4">
        <v>1</v>
      </c>
      <c r="C739" s="4">
        <v>0</v>
      </c>
      <c r="D739" s="4">
        <v>2</v>
      </c>
      <c r="E739" s="4">
        <v>224</v>
      </c>
      <c r="F739" s="4">
        <f>ROUND(F737*1.18,O739)</f>
        <v>159519.1</v>
      </c>
      <c r="G739" s="4" t="s">
        <v>126</v>
      </c>
      <c r="H739" s="4" t="s">
        <v>127</v>
      </c>
      <c r="I739" s="4"/>
      <c r="J739" s="4"/>
      <c r="K739" s="4">
        <v>212</v>
      </c>
      <c r="L739" s="4">
        <v>29</v>
      </c>
      <c r="M739" s="4">
        <v>0</v>
      </c>
      <c r="N739" s="4" t="s">
        <v>3</v>
      </c>
      <c r="O739" s="4">
        <v>1</v>
      </c>
      <c r="P739" s="4"/>
      <c r="Q739" s="4"/>
      <c r="R739" s="4"/>
      <c r="S739" s="4"/>
      <c r="T739" s="4"/>
      <c r="U739" s="4"/>
      <c r="V739" s="4"/>
      <c r="W739" s="4"/>
    </row>
    <row r="741" spans="1:206">
      <c r="A741" s="2">
        <v>51</v>
      </c>
      <c r="B741" s="2">
        <f>B623</f>
        <v>1</v>
      </c>
      <c r="C741" s="2">
        <f>A623</f>
        <v>4</v>
      </c>
      <c r="D741" s="2">
        <f>ROW(A623)</f>
        <v>623</v>
      </c>
      <c r="E741" s="2"/>
      <c r="F741" s="2" t="str">
        <f>IF(F623&lt;&gt;"",F623,"")</f>
        <v>Новый раздел</v>
      </c>
      <c r="G741" s="2" t="str">
        <f>IF(G623&lt;&gt;"",G623,"")</f>
        <v>комната 1-33 карантин</v>
      </c>
      <c r="H741" s="2">
        <v>0</v>
      </c>
      <c r="I741" s="2"/>
      <c r="J741" s="2"/>
      <c r="K741" s="2"/>
      <c r="L741" s="2"/>
      <c r="M741" s="2"/>
      <c r="N741" s="2"/>
      <c r="O741" s="2">
        <f t="shared" ref="O741:T741" si="549">ROUND(O643+O709+AB741,2)</f>
        <v>96192.21</v>
      </c>
      <c r="P741" s="2">
        <f t="shared" si="549"/>
        <v>62010.17</v>
      </c>
      <c r="Q741" s="2">
        <f t="shared" si="549"/>
        <v>1151.6300000000001</v>
      </c>
      <c r="R741" s="2">
        <f t="shared" si="549"/>
        <v>441.95</v>
      </c>
      <c r="S741" s="2">
        <f t="shared" si="549"/>
        <v>33030.410000000003</v>
      </c>
      <c r="T741" s="2">
        <f t="shared" si="549"/>
        <v>0</v>
      </c>
      <c r="U741" s="2">
        <f>U643+U709+AH741</f>
        <v>111.81848349999999</v>
      </c>
      <c r="V741" s="2">
        <f>V643+V709+AI741</f>
        <v>1.2514274999999999</v>
      </c>
      <c r="W741" s="2">
        <f>ROUND(W643+W709+AJ741,2)</f>
        <v>501.13</v>
      </c>
      <c r="X741" s="2">
        <f>ROUND(X643+X709+AK741,2)</f>
        <v>29053.47</v>
      </c>
      <c r="Y741" s="2">
        <f>ROUND(Y643+Y709+AL741,2)</f>
        <v>14863.04</v>
      </c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>
        <f t="shared" ref="AO741:BD741" si="550">ROUND(AO643+AO709+BX741,2)</f>
        <v>0</v>
      </c>
      <c r="AP741" s="2">
        <f t="shared" si="550"/>
        <v>0</v>
      </c>
      <c r="AQ741" s="2">
        <f t="shared" si="550"/>
        <v>0</v>
      </c>
      <c r="AR741" s="2">
        <f t="shared" si="550"/>
        <v>140108.72</v>
      </c>
      <c r="AS741" s="2">
        <f t="shared" si="550"/>
        <v>135037.85</v>
      </c>
      <c r="AT741" s="2">
        <f t="shared" si="550"/>
        <v>5070.87</v>
      </c>
      <c r="AU741" s="2">
        <f t="shared" si="550"/>
        <v>0</v>
      </c>
      <c r="AV741" s="2">
        <f t="shared" si="550"/>
        <v>62010.17</v>
      </c>
      <c r="AW741" s="2">
        <f t="shared" si="550"/>
        <v>62010.17</v>
      </c>
      <c r="AX741" s="2">
        <f t="shared" si="550"/>
        <v>0</v>
      </c>
      <c r="AY741" s="2">
        <f t="shared" si="550"/>
        <v>62010.17</v>
      </c>
      <c r="AZ741" s="2">
        <f t="shared" si="550"/>
        <v>0</v>
      </c>
      <c r="BA741" s="2">
        <f t="shared" si="550"/>
        <v>0</v>
      </c>
      <c r="BB741" s="2">
        <f t="shared" si="550"/>
        <v>0</v>
      </c>
      <c r="BC741" s="2">
        <f t="shared" si="550"/>
        <v>0</v>
      </c>
      <c r="BD741" s="2">
        <f t="shared" si="550"/>
        <v>0</v>
      </c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>
        <v>0</v>
      </c>
    </row>
    <row r="743" spans="1:206">
      <c r="A743" s="4">
        <v>50</v>
      </c>
      <c r="B743" s="4">
        <v>0</v>
      </c>
      <c r="C743" s="4">
        <v>0</v>
      </c>
      <c r="D743" s="4">
        <v>1</v>
      </c>
      <c r="E743" s="4">
        <v>201</v>
      </c>
      <c r="F743" s="4">
        <f>ROUND(Source!O741,O743)</f>
        <v>96192.21</v>
      </c>
      <c r="G743" s="4" t="s">
        <v>71</v>
      </c>
      <c r="H743" s="4" t="s">
        <v>72</v>
      </c>
      <c r="I743" s="4"/>
      <c r="J743" s="4"/>
      <c r="K743" s="4">
        <v>201</v>
      </c>
      <c r="L743" s="4">
        <v>1</v>
      </c>
      <c r="M743" s="4">
        <v>3</v>
      </c>
      <c r="N743" s="4" t="s">
        <v>3</v>
      </c>
      <c r="O743" s="4">
        <v>2</v>
      </c>
      <c r="P743" s="4"/>
      <c r="Q743" s="4"/>
      <c r="R743" s="4"/>
      <c r="S743" s="4"/>
      <c r="T743" s="4"/>
      <c r="U743" s="4"/>
      <c r="V743" s="4"/>
      <c r="W743" s="4"/>
    </row>
    <row r="744" spans="1:206">
      <c r="A744" s="4">
        <v>50</v>
      </c>
      <c r="B744" s="4">
        <v>0</v>
      </c>
      <c r="C744" s="4">
        <v>0</v>
      </c>
      <c r="D744" s="4">
        <v>1</v>
      </c>
      <c r="E744" s="4">
        <v>202</v>
      </c>
      <c r="F744" s="4">
        <f>ROUND(Source!P741,O744)</f>
        <v>62010.17</v>
      </c>
      <c r="G744" s="4" t="s">
        <v>73</v>
      </c>
      <c r="H744" s="4" t="s">
        <v>74</v>
      </c>
      <c r="I744" s="4"/>
      <c r="J744" s="4"/>
      <c r="K744" s="4">
        <v>202</v>
      </c>
      <c r="L744" s="4">
        <v>2</v>
      </c>
      <c r="M744" s="4">
        <v>3</v>
      </c>
      <c r="N744" s="4" t="s">
        <v>3</v>
      </c>
      <c r="O744" s="4">
        <v>2</v>
      </c>
      <c r="P744" s="4"/>
      <c r="Q744" s="4"/>
      <c r="R744" s="4"/>
      <c r="S744" s="4"/>
      <c r="T744" s="4"/>
      <c r="U744" s="4"/>
      <c r="V744" s="4"/>
      <c r="W744" s="4"/>
    </row>
    <row r="745" spans="1:206">
      <c r="A745" s="4">
        <v>50</v>
      </c>
      <c r="B745" s="4">
        <v>0</v>
      </c>
      <c r="C745" s="4">
        <v>0</v>
      </c>
      <c r="D745" s="4">
        <v>1</v>
      </c>
      <c r="E745" s="4">
        <v>222</v>
      </c>
      <c r="F745" s="4">
        <f>ROUND(Source!AO741,O745)</f>
        <v>0</v>
      </c>
      <c r="G745" s="4" t="s">
        <v>75</v>
      </c>
      <c r="H745" s="4" t="s">
        <v>76</v>
      </c>
      <c r="I745" s="4"/>
      <c r="J745" s="4"/>
      <c r="K745" s="4">
        <v>222</v>
      </c>
      <c r="L745" s="4">
        <v>3</v>
      </c>
      <c r="M745" s="4">
        <v>3</v>
      </c>
      <c r="N745" s="4" t="s">
        <v>3</v>
      </c>
      <c r="O745" s="4">
        <v>2</v>
      </c>
      <c r="P745" s="4"/>
      <c r="Q745" s="4"/>
      <c r="R745" s="4"/>
      <c r="S745" s="4"/>
      <c r="T745" s="4"/>
      <c r="U745" s="4"/>
      <c r="V745" s="4"/>
      <c r="W745" s="4"/>
    </row>
    <row r="746" spans="1:206">
      <c r="A746" s="4">
        <v>50</v>
      </c>
      <c r="B746" s="4">
        <v>0</v>
      </c>
      <c r="C746" s="4">
        <v>0</v>
      </c>
      <c r="D746" s="4">
        <v>1</v>
      </c>
      <c r="E746" s="4">
        <v>225</v>
      </c>
      <c r="F746" s="4">
        <f>ROUND(Source!AV741,O746)</f>
        <v>62010.17</v>
      </c>
      <c r="G746" s="4" t="s">
        <v>77</v>
      </c>
      <c r="H746" s="4" t="s">
        <v>78</v>
      </c>
      <c r="I746" s="4"/>
      <c r="J746" s="4"/>
      <c r="K746" s="4">
        <v>225</v>
      </c>
      <c r="L746" s="4">
        <v>4</v>
      </c>
      <c r="M746" s="4">
        <v>3</v>
      </c>
      <c r="N746" s="4" t="s">
        <v>3</v>
      </c>
      <c r="O746" s="4">
        <v>2</v>
      </c>
      <c r="P746" s="4"/>
      <c r="Q746" s="4"/>
      <c r="R746" s="4"/>
      <c r="S746" s="4"/>
      <c r="T746" s="4"/>
      <c r="U746" s="4"/>
      <c r="V746" s="4"/>
      <c r="W746" s="4"/>
    </row>
    <row r="747" spans="1:206">
      <c r="A747" s="4">
        <v>50</v>
      </c>
      <c r="B747" s="4">
        <v>0</v>
      </c>
      <c r="C747" s="4">
        <v>0</v>
      </c>
      <c r="D747" s="4">
        <v>1</v>
      </c>
      <c r="E747" s="4">
        <v>226</v>
      </c>
      <c r="F747" s="4">
        <f>ROUND(Source!AW741,O747)</f>
        <v>62010.17</v>
      </c>
      <c r="G747" s="4" t="s">
        <v>79</v>
      </c>
      <c r="H747" s="4" t="s">
        <v>80</v>
      </c>
      <c r="I747" s="4"/>
      <c r="J747" s="4"/>
      <c r="K747" s="4">
        <v>226</v>
      </c>
      <c r="L747" s="4">
        <v>5</v>
      </c>
      <c r="M747" s="4">
        <v>3</v>
      </c>
      <c r="N747" s="4" t="s">
        <v>3</v>
      </c>
      <c r="O747" s="4">
        <v>2</v>
      </c>
      <c r="P747" s="4"/>
      <c r="Q747" s="4"/>
      <c r="R747" s="4"/>
      <c r="S747" s="4"/>
      <c r="T747" s="4"/>
      <c r="U747" s="4"/>
      <c r="V747" s="4"/>
      <c r="W747" s="4"/>
    </row>
    <row r="748" spans="1:206">
      <c r="A748" s="4">
        <v>50</v>
      </c>
      <c r="B748" s="4">
        <v>0</v>
      </c>
      <c r="C748" s="4">
        <v>0</v>
      </c>
      <c r="D748" s="4">
        <v>1</v>
      </c>
      <c r="E748" s="4">
        <v>227</v>
      </c>
      <c r="F748" s="4">
        <f>ROUND(Source!AX741,O748)</f>
        <v>0</v>
      </c>
      <c r="G748" s="4" t="s">
        <v>81</v>
      </c>
      <c r="H748" s="4" t="s">
        <v>82</v>
      </c>
      <c r="I748" s="4"/>
      <c r="J748" s="4"/>
      <c r="K748" s="4">
        <v>227</v>
      </c>
      <c r="L748" s="4">
        <v>6</v>
      </c>
      <c r="M748" s="4">
        <v>3</v>
      </c>
      <c r="N748" s="4" t="s">
        <v>3</v>
      </c>
      <c r="O748" s="4">
        <v>2</v>
      </c>
      <c r="P748" s="4"/>
      <c r="Q748" s="4"/>
      <c r="R748" s="4"/>
      <c r="S748" s="4"/>
      <c r="T748" s="4"/>
      <c r="U748" s="4"/>
      <c r="V748" s="4"/>
      <c r="W748" s="4"/>
    </row>
    <row r="749" spans="1:206">
      <c r="A749" s="4">
        <v>50</v>
      </c>
      <c r="B749" s="4">
        <v>0</v>
      </c>
      <c r="C749" s="4">
        <v>0</v>
      </c>
      <c r="D749" s="4">
        <v>1</v>
      </c>
      <c r="E749" s="4">
        <v>228</v>
      </c>
      <c r="F749" s="4">
        <f>ROUND(Source!AY741,O749)</f>
        <v>62010.17</v>
      </c>
      <c r="G749" s="4" t="s">
        <v>83</v>
      </c>
      <c r="H749" s="4" t="s">
        <v>84</v>
      </c>
      <c r="I749" s="4"/>
      <c r="J749" s="4"/>
      <c r="K749" s="4">
        <v>228</v>
      </c>
      <c r="L749" s="4">
        <v>7</v>
      </c>
      <c r="M749" s="4">
        <v>3</v>
      </c>
      <c r="N749" s="4" t="s">
        <v>3</v>
      </c>
      <c r="O749" s="4">
        <v>2</v>
      </c>
      <c r="P749" s="4"/>
      <c r="Q749" s="4"/>
      <c r="R749" s="4"/>
      <c r="S749" s="4"/>
      <c r="T749" s="4"/>
      <c r="U749" s="4"/>
      <c r="V749" s="4"/>
      <c r="W749" s="4"/>
    </row>
    <row r="750" spans="1:206">
      <c r="A750" s="4">
        <v>50</v>
      </c>
      <c r="B750" s="4">
        <v>0</v>
      </c>
      <c r="C750" s="4">
        <v>0</v>
      </c>
      <c r="D750" s="4">
        <v>1</v>
      </c>
      <c r="E750" s="4">
        <v>216</v>
      </c>
      <c r="F750" s="4">
        <f>ROUND(Source!AP741,O750)</f>
        <v>0</v>
      </c>
      <c r="G750" s="4" t="s">
        <v>85</v>
      </c>
      <c r="H750" s="4" t="s">
        <v>86</v>
      </c>
      <c r="I750" s="4"/>
      <c r="J750" s="4"/>
      <c r="K750" s="4">
        <v>216</v>
      </c>
      <c r="L750" s="4">
        <v>8</v>
      </c>
      <c r="M750" s="4">
        <v>3</v>
      </c>
      <c r="N750" s="4" t="s">
        <v>3</v>
      </c>
      <c r="O750" s="4">
        <v>2</v>
      </c>
      <c r="P750" s="4"/>
      <c r="Q750" s="4"/>
      <c r="R750" s="4"/>
      <c r="S750" s="4"/>
      <c r="T750" s="4"/>
      <c r="U750" s="4"/>
      <c r="V750" s="4"/>
      <c r="W750" s="4"/>
    </row>
    <row r="751" spans="1:206">
      <c r="A751" s="4">
        <v>50</v>
      </c>
      <c r="B751" s="4">
        <v>0</v>
      </c>
      <c r="C751" s="4">
        <v>0</v>
      </c>
      <c r="D751" s="4">
        <v>1</v>
      </c>
      <c r="E751" s="4">
        <v>223</v>
      </c>
      <c r="F751" s="4">
        <f>ROUND(Source!AQ741,O751)</f>
        <v>0</v>
      </c>
      <c r="G751" s="4" t="s">
        <v>87</v>
      </c>
      <c r="H751" s="4" t="s">
        <v>88</v>
      </c>
      <c r="I751" s="4"/>
      <c r="J751" s="4"/>
      <c r="K751" s="4">
        <v>223</v>
      </c>
      <c r="L751" s="4">
        <v>9</v>
      </c>
      <c r="M751" s="4">
        <v>3</v>
      </c>
      <c r="N751" s="4" t="s">
        <v>3</v>
      </c>
      <c r="O751" s="4">
        <v>2</v>
      </c>
      <c r="P751" s="4"/>
      <c r="Q751" s="4"/>
      <c r="R751" s="4"/>
      <c r="S751" s="4"/>
      <c r="T751" s="4"/>
      <c r="U751" s="4"/>
      <c r="V751" s="4"/>
      <c r="W751" s="4"/>
    </row>
    <row r="752" spans="1:206">
      <c r="A752" s="4">
        <v>50</v>
      </c>
      <c r="B752" s="4">
        <v>0</v>
      </c>
      <c r="C752" s="4">
        <v>0</v>
      </c>
      <c r="D752" s="4">
        <v>1</v>
      </c>
      <c r="E752" s="4">
        <v>229</v>
      </c>
      <c r="F752" s="4">
        <f>ROUND(Source!AZ741,O752)</f>
        <v>0</v>
      </c>
      <c r="G752" s="4" t="s">
        <v>89</v>
      </c>
      <c r="H752" s="4" t="s">
        <v>90</v>
      </c>
      <c r="I752" s="4"/>
      <c r="J752" s="4"/>
      <c r="K752" s="4">
        <v>229</v>
      </c>
      <c r="L752" s="4">
        <v>10</v>
      </c>
      <c r="M752" s="4">
        <v>3</v>
      </c>
      <c r="N752" s="4" t="s">
        <v>3</v>
      </c>
      <c r="O752" s="4">
        <v>2</v>
      </c>
      <c r="P752" s="4"/>
      <c r="Q752" s="4"/>
      <c r="R752" s="4"/>
      <c r="S752" s="4"/>
      <c r="T752" s="4"/>
      <c r="U752" s="4"/>
      <c r="V752" s="4"/>
      <c r="W752" s="4"/>
    </row>
    <row r="753" spans="1:23">
      <c r="A753" s="4">
        <v>50</v>
      </c>
      <c r="B753" s="4">
        <v>0</v>
      </c>
      <c r="C753" s="4">
        <v>0</v>
      </c>
      <c r="D753" s="4">
        <v>1</v>
      </c>
      <c r="E753" s="4">
        <v>203</v>
      </c>
      <c r="F753" s="4">
        <f>ROUND(Source!Q741,O753)</f>
        <v>1151.6300000000001</v>
      </c>
      <c r="G753" s="4" t="s">
        <v>91</v>
      </c>
      <c r="H753" s="4" t="s">
        <v>92</v>
      </c>
      <c r="I753" s="4"/>
      <c r="J753" s="4"/>
      <c r="K753" s="4">
        <v>203</v>
      </c>
      <c r="L753" s="4">
        <v>11</v>
      </c>
      <c r="M753" s="4">
        <v>3</v>
      </c>
      <c r="N753" s="4" t="s">
        <v>3</v>
      </c>
      <c r="O753" s="4">
        <v>2</v>
      </c>
      <c r="P753" s="4"/>
      <c r="Q753" s="4"/>
      <c r="R753" s="4"/>
      <c r="S753" s="4"/>
      <c r="T753" s="4"/>
      <c r="U753" s="4"/>
      <c r="V753" s="4"/>
      <c r="W753" s="4"/>
    </row>
    <row r="754" spans="1:23">
      <c r="A754" s="4">
        <v>50</v>
      </c>
      <c r="B754" s="4">
        <v>0</v>
      </c>
      <c r="C754" s="4">
        <v>0</v>
      </c>
      <c r="D754" s="4">
        <v>1</v>
      </c>
      <c r="E754" s="4">
        <v>231</v>
      </c>
      <c r="F754" s="4">
        <f>ROUND(Source!BB741,O754)</f>
        <v>0</v>
      </c>
      <c r="G754" s="4" t="s">
        <v>93</v>
      </c>
      <c r="H754" s="4" t="s">
        <v>94</v>
      </c>
      <c r="I754" s="4"/>
      <c r="J754" s="4"/>
      <c r="K754" s="4">
        <v>231</v>
      </c>
      <c r="L754" s="4">
        <v>12</v>
      </c>
      <c r="M754" s="4">
        <v>3</v>
      </c>
      <c r="N754" s="4" t="s">
        <v>3</v>
      </c>
      <c r="O754" s="4">
        <v>2</v>
      </c>
      <c r="P754" s="4"/>
      <c r="Q754" s="4"/>
      <c r="R754" s="4"/>
      <c r="S754" s="4"/>
      <c r="T754" s="4"/>
      <c r="U754" s="4"/>
      <c r="V754" s="4"/>
      <c r="W754" s="4"/>
    </row>
    <row r="755" spans="1:23">
      <c r="A755" s="4">
        <v>50</v>
      </c>
      <c r="B755" s="4">
        <v>0</v>
      </c>
      <c r="C755" s="4">
        <v>0</v>
      </c>
      <c r="D755" s="4">
        <v>1</v>
      </c>
      <c r="E755" s="4">
        <v>204</v>
      </c>
      <c r="F755" s="4">
        <f>ROUND(Source!R741,O755)</f>
        <v>441.95</v>
      </c>
      <c r="G755" s="4" t="s">
        <v>95</v>
      </c>
      <c r="H755" s="4" t="s">
        <v>96</v>
      </c>
      <c r="I755" s="4"/>
      <c r="J755" s="4"/>
      <c r="K755" s="4">
        <v>204</v>
      </c>
      <c r="L755" s="4">
        <v>13</v>
      </c>
      <c r="M755" s="4">
        <v>3</v>
      </c>
      <c r="N755" s="4" t="s">
        <v>3</v>
      </c>
      <c r="O755" s="4">
        <v>2</v>
      </c>
      <c r="P755" s="4"/>
      <c r="Q755" s="4"/>
      <c r="R755" s="4"/>
      <c r="S755" s="4"/>
      <c r="T755" s="4"/>
      <c r="U755" s="4"/>
      <c r="V755" s="4"/>
      <c r="W755" s="4"/>
    </row>
    <row r="756" spans="1:23">
      <c r="A756" s="4">
        <v>50</v>
      </c>
      <c r="B756" s="4">
        <v>0</v>
      </c>
      <c r="C756" s="4">
        <v>0</v>
      </c>
      <c r="D756" s="4">
        <v>1</v>
      </c>
      <c r="E756" s="4">
        <v>205</v>
      </c>
      <c r="F756" s="4">
        <f>ROUND(Source!S741,O756)</f>
        <v>33030.410000000003</v>
      </c>
      <c r="G756" s="4" t="s">
        <v>97</v>
      </c>
      <c r="H756" s="4" t="s">
        <v>98</v>
      </c>
      <c r="I756" s="4"/>
      <c r="J756" s="4"/>
      <c r="K756" s="4">
        <v>205</v>
      </c>
      <c r="L756" s="4">
        <v>14</v>
      </c>
      <c r="M756" s="4">
        <v>3</v>
      </c>
      <c r="N756" s="4" t="s">
        <v>3</v>
      </c>
      <c r="O756" s="4">
        <v>2</v>
      </c>
      <c r="P756" s="4"/>
      <c r="Q756" s="4"/>
      <c r="R756" s="4"/>
      <c r="S756" s="4"/>
      <c r="T756" s="4"/>
      <c r="U756" s="4"/>
      <c r="V756" s="4"/>
      <c r="W756" s="4"/>
    </row>
    <row r="757" spans="1:23">
      <c r="A757" s="4">
        <v>50</v>
      </c>
      <c r="B757" s="4">
        <v>0</v>
      </c>
      <c r="C757" s="4">
        <v>0</v>
      </c>
      <c r="D757" s="4">
        <v>1</v>
      </c>
      <c r="E757" s="4">
        <v>232</v>
      </c>
      <c r="F757" s="4">
        <f>ROUND(Source!BC741,O757)</f>
        <v>0</v>
      </c>
      <c r="G757" s="4" t="s">
        <v>99</v>
      </c>
      <c r="H757" s="4" t="s">
        <v>100</v>
      </c>
      <c r="I757" s="4"/>
      <c r="J757" s="4"/>
      <c r="K757" s="4">
        <v>232</v>
      </c>
      <c r="L757" s="4">
        <v>15</v>
      </c>
      <c r="M757" s="4">
        <v>3</v>
      </c>
      <c r="N757" s="4" t="s">
        <v>3</v>
      </c>
      <c r="O757" s="4">
        <v>2</v>
      </c>
      <c r="P757" s="4"/>
      <c r="Q757" s="4"/>
      <c r="R757" s="4"/>
      <c r="S757" s="4"/>
      <c r="T757" s="4"/>
      <c r="U757" s="4"/>
      <c r="V757" s="4"/>
      <c r="W757" s="4"/>
    </row>
    <row r="758" spans="1:23">
      <c r="A758" s="4">
        <v>50</v>
      </c>
      <c r="B758" s="4">
        <v>0</v>
      </c>
      <c r="C758" s="4">
        <v>0</v>
      </c>
      <c r="D758" s="4">
        <v>1</v>
      </c>
      <c r="E758" s="4">
        <v>214</v>
      </c>
      <c r="F758" s="4">
        <f>ROUND(Source!AS741,O758)</f>
        <v>135037.85</v>
      </c>
      <c r="G758" s="4" t="s">
        <v>101</v>
      </c>
      <c r="H758" s="4" t="s">
        <v>102</v>
      </c>
      <c r="I758" s="4"/>
      <c r="J758" s="4"/>
      <c r="K758" s="4">
        <v>214</v>
      </c>
      <c r="L758" s="4">
        <v>16</v>
      </c>
      <c r="M758" s="4">
        <v>3</v>
      </c>
      <c r="N758" s="4" t="s">
        <v>3</v>
      </c>
      <c r="O758" s="4">
        <v>2</v>
      </c>
      <c r="P758" s="4"/>
      <c r="Q758" s="4"/>
      <c r="R758" s="4"/>
      <c r="S758" s="4"/>
      <c r="T758" s="4"/>
      <c r="U758" s="4"/>
      <c r="V758" s="4"/>
      <c r="W758" s="4"/>
    </row>
    <row r="759" spans="1:23">
      <c r="A759" s="4">
        <v>50</v>
      </c>
      <c r="B759" s="4">
        <v>0</v>
      </c>
      <c r="C759" s="4">
        <v>0</v>
      </c>
      <c r="D759" s="4">
        <v>1</v>
      </c>
      <c r="E759" s="4">
        <v>215</v>
      </c>
      <c r="F759" s="4">
        <f>ROUND(Source!AT741,O759)</f>
        <v>5070.87</v>
      </c>
      <c r="G759" s="4" t="s">
        <v>103</v>
      </c>
      <c r="H759" s="4" t="s">
        <v>104</v>
      </c>
      <c r="I759" s="4"/>
      <c r="J759" s="4"/>
      <c r="K759" s="4">
        <v>215</v>
      </c>
      <c r="L759" s="4">
        <v>17</v>
      </c>
      <c r="M759" s="4">
        <v>3</v>
      </c>
      <c r="N759" s="4" t="s">
        <v>3</v>
      </c>
      <c r="O759" s="4">
        <v>2</v>
      </c>
      <c r="P759" s="4"/>
      <c r="Q759" s="4"/>
      <c r="R759" s="4"/>
      <c r="S759" s="4"/>
      <c r="T759" s="4"/>
      <c r="U759" s="4"/>
      <c r="V759" s="4"/>
      <c r="W759" s="4"/>
    </row>
    <row r="760" spans="1:23">
      <c r="A760" s="4">
        <v>50</v>
      </c>
      <c r="B760" s="4">
        <v>0</v>
      </c>
      <c r="C760" s="4">
        <v>0</v>
      </c>
      <c r="D760" s="4">
        <v>1</v>
      </c>
      <c r="E760" s="4">
        <v>217</v>
      </c>
      <c r="F760" s="4">
        <f>ROUND(Source!AU741,O760)</f>
        <v>0</v>
      </c>
      <c r="G760" s="4" t="s">
        <v>105</v>
      </c>
      <c r="H760" s="4" t="s">
        <v>106</v>
      </c>
      <c r="I760" s="4"/>
      <c r="J760" s="4"/>
      <c r="K760" s="4">
        <v>217</v>
      </c>
      <c r="L760" s="4">
        <v>18</v>
      </c>
      <c r="M760" s="4">
        <v>3</v>
      </c>
      <c r="N760" s="4" t="s">
        <v>3</v>
      </c>
      <c r="O760" s="4">
        <v>2</v>
      </c>
      <c r="P760" s="4"/>
      <c r="Q760" s="4"/>
      <c r="R760" s="4"/>
      <c r="S760" s="4"/>
      <c r="T760" s="4"/>
      <c r="U760" s="4"/>
      <c r="V760" s="4"/>
      <c r="W760" s="4"/>
    </row>
    <row r="761" spans="1:23">
      <c r="A761" s="4">
        <v>50</v>
      </c>
      <c r="B761" s="4">
        <v>0</v>
      </c>
      <c r="C761" s="4">
        <v>0</v>
      </c>
      <c r="D761" s="4">
        <v>1</v>
      </c>
      <c r="E761" s="4">
        <v>230</v>
      </c>
      <c r="F761" s="4">
        <f>ROUND(Source!BA741,O761)</f>
        <v>0</v>
      </c>
      <c r="G761" s="4" t="s">
        <v>107</v>
      </c>
      <c r="H761" s="4" t="s">
        <v>108</v>
      </c>
      <c r="I761" s="4"/>
      <c r="J761" s="4"/>
      <c r="K761" s="4">
        <v>230</v>
      </c>
      <c r="L761" s="4">
        <v>19</v>
      </c>
      <c r="M761" s="4">
        <v>3</v>
      </c>
      <c r="N761" s="4" t="s">
        <v>3</v>
      </c>
      <c r="O761" s="4">
        <v>2</v>
      </c>
      <c r="P761" s="4"/>
      <c r="Q761" s="4"/>
      <c r="R761" s="4"/>
      <c r="S761" s="4"/>
      <c r="T761" s="4"/>
      <c r="U761" s="4"/>
      <c r="V761" s="4"/>
      <c r="W761" s="4"/>
    </row>
    <row r="762" spans="1:23">
      <c r="A762" s="4">
        <v>50</v>
      </c>
      <c r="B762" s="4">
        <v>0</v>
      </c>
      <c r="C762" s="4">
        <v>0</v>
      </c>
      <c r="D762" s="4">
        <v>1</v>
      </c>
      <c r="E762" s="4">
        <v>206</v>
      </c>
      <c r="F762" s="4">
        <f>ROUND(Source!T741,O762)</f>
        <v>0</v>
      </c>
      <c r="G762" s="4" t="s">
        <v>109</v>
      </c>
      <c r="H762" s="4" t="s">
        <v>110</v>
      </c>
      <c r="I762" s="4"/>
      <c r="J762" s="4"/>
      <c r="K762" s="4">
        <v>206</v>
      </c>
      <c r="L762" s="4">
        <v>20</v>
      </c>
      <c r="M762" s="4">
        <v>3</v>
      </c>
      <c r="N762" s="4" t="s">
        <v>3</v>
      </c>
      <c r="O762" s="4">
        <v>2</v>
      </c>
      <c r="P762" s="4"/>
      <c r="Q762" s="4"/>
      <c r="R762" s="4"/>
      <c r="S762" s="4"/>
      <c r="T762" s="4"/>
      <c r="U762" s="4"/>
      <c r="V762" s="4"/>
      <c r="W762" s="4"/>
    </row>
    <row r="763" spans="1:23">
      <c r="A763" s="4">
        <v>50</v>
      </c>
      <c r="B763" s="4">
        <v>0</v>
      </c>
      <c r="C763" s="4">
        <v>0</v>
      </c>
      <c r="D763" s="4">
        <v>1</v>
      </c>
      <c r="E763" s="4">
        <v>207</v>
      </c>
      <c r="F763" s="4">
        <f>Source!U741</f>
        <v>111.81848349999999</v>
      </c>
      <c r="G763" s="4" t="s">
        <v>111</v>
      </c>
      <c r="H763" s="4" t="s">
        <v>112</v>
      </c>
      <c r="I763" s="4"/>
      <c r="J763" s="4"/>
      <c r="K763" s="4">
        <v>207</v>
      </c>
      <c r="L763" s="4">
        <v>21</v>
      </c>
      <c r="M763" s="4">
        <v>3</v>
      </c>
      <c r="N763" s="4" t="s">
        <v>3</v>
      </c>
      <c r="O763" s="4">
        <v>-1</v>
      </c>
      <c r="P763" s="4"/>
      <c r="Q763" s="4"/>
      <c r="R763" s="4"/>
      <c r="S763" s="4"/>
      <c r="T763" s="4"/>
      <c r="U763" s="4"/>
      <c r="V763" s="4"/>
      <c r="W763" s="4"/>
    </row>
    <row r="764" spans="1:23">
      <c r="A764" s="4">
        <v>50</v>
      </c>
      <c r="B764" s="4">
        <v>0</v>
      </c>
      <c r="C764" s="4">
        <v>0</v>
      </c>
      <c r="D764" s="4">
        <v>1</v>
      </c>
      <c r="E764" s="4">
        <v>208</v>
      </c>
      <c r="F764" s="4">
        <f>Source!V741</f>
        <v>1.2514274999999999</v>
      </c>
      <c r="G764" s="4" t="s">
        <v>113</v>
      </c>
      <c r="H764" s="4" t="s">
        <v>114</v>
      </c>
      <c r="I764" s="4"/>
      <c r="J764" s="4"/>
      <c r="K764" s="4">
        <v>208</v>
      </c>
      <c r="L764" s="4">
        <v>22</v>
      </c>
      <c r="M764" s="4">
        <v>3</v>
      </c>
      <c r="N764" s="4" t="s">
        <v>3</v>
      </c>
      <c r="O764" s="4">
        <v>-1</v>
      </c>
      <c r="P764" s="4"/>
      <c r="Q764" s="4"/>
      <c r="R764" s="4"/>
      <c r="S764" s="4"/>
      <c r="T764" s="4"/>
      <c r="U764" s="4"/>
      <c r="V764" s="4"/>
      <c r="W764" s="4"/>
    </row>
    <row r="765" spans="1:23">
      <c r="A765" s="4">
        <v>50</v>
      </c>
      <c r="B765" s="4">
        <v>0</v>
      </c>
      <c r="C765" s="4">
        <v>0</v>
      </c>
      <c r="D765" s="4">
        <v>1</v>
      </c>
      <c r="E765" s="4">
        <v>209</v>
      </c>
      <c r="F765" s="4">
        <f>ROUND(Source!W741,O765)</f>
        <v>501.13</v>
      </c>
      <c r="G765" s="4" t="s">
        <v>115</v>
      </c>
      <c r="H765" s="4" t="s">
        <v>116</v>
      </c>
      <c r="I765" s="4"/>
      <c r="J765" s="4"/>
      <c r="K765" s="4">
        <v>209</v>
      </c>
      <c r="L765" s="4">
        <v>23</v>
      </c>
      <c r="M765" s="4">
        <v>3</v>
      </c>
      <c r="N765" s="4" t="s">
        <v>3</v>
      </c>
      <c r="O765" s="4">
        <v>2</v>
      </c>
      <c r="P765" s="4"/>
      <c r="Q765" s="4"/>
      <c r="R765" s="4"/>
      <c r="S765" s="4"/>
      <c r="T765" s="4"/>
      <c r="U765" s="4"/>
      <c r="V765" s="4"/>
      <c r="W765" s="4"/>
    </row>
    <row r="766" spans="1:23">
      <c r="A766" s="4">
        <v>50</v>
      </c>
      <c r="B766" s="4">
        <v>0</v>
      </c>
      <c r="C766" s="4">
        <v>0</v>
      </c>
      <c r="D766" s="4">
        <v>1</v>
      </c>
      <c r="E766" s="4">
        <v>233</v>
      </c>
      <c r="F766" s="4">
        <f>ROUND(Source!BD741,O766)</f>
        <v>0</v>
      </c>
      <c r="G766" s="4" t="s">
        <v>117</v>
      </c>
      <c r="H766" s="4" t="s">
        <v>118</v>
      </c>
      <c r="I766" s="4"/>
      <c r="J766" s="4"/>
      <c r="K766" s="4">
        <v>233</v>
      </c>
      <c r="L766" s="4">
        <v>24</v>
      </c>
      <c r="M766" s="4">
        <v>3</v>
      </c>
      <c r="N766" s="4" t="s">
        <v>3</v>
      </c>
      <c r="O766" s="4">
        <v>2</v>
      </c>
      <c r="P766" s="4"/>
      <c r="Q766" s="4"/>
      <c r="R766" s="4"/>
      <c r="S766" s="4"/>
      <c r="T766" s="4"/>
      <c r="U766" s="4"/>
      <c r="V766" s="4"/>
      <c r="W766" s="4"/>
    </row>
    <row r="767" spans="1:23">
      <c r="A767" s="4">
        <v>50</v>
      </c>
      <c r="B767" s="4">
        <v>0</v>
      </c>
      <c r="C767" s="4">
        <v>0</v>
      </c>
      <c r="D767" s="4">
        <v>1</v>
      </c>
      <c r="E767" s="4">
        <v>210</v>
      </c>
      <c r="F767" s="4">
        <f>ROUND(Source!X741,O767)</f>
        <v>29053.47</v>
      </c>
      <c r="G767" s="4" t="s">
        <v>119</v>
      </c>
      <c r="H767" s="4" t="s">
        <v>120</v>
      </c>
      <c r="I767" s="4"/>
      <c r="J767" s="4"/>
      <c r="K767" s="4">
        <v>210</v>
      </c>
      <c r="L767" s="4">
        <v>25</v>
      </c>
      <c r="M767" s="4">
        <v>3</v>
      </c>
      <c r="N767" s="4" t="s">
        <v>3</v>
      </c>
      <c r="O767" s="4">
        <v>2</v>
      </c>
      <c r="P767" s="4"/>
      <c r="Q767" s="4"/>
      <c r="R767" s="4"/>
      <c r="S767" s="4"/>
      <c r="T767" s="4"/>
      <c r="U767" s="4"/>
      <c r="V767" s="4"/>
      <c r="W767" s="4"/>
    </row>
    <row r="768" spans="1:23">
      <c r="A768" s="4">
        <v>50</v>
      </c>
      <c r="B768" s="4">
        <v>0</v>
      </c>
      <c r="C768" s="4">
        <v>0</v>
      </c>
      <c r="D768" s="4">
        <v>1</v>
      </c>
      <c r="E768" s="4">
        <v>211</v>
      </c>
      <c r="F768" s="4">
        <f>ROUND(Source!Y741,O768)</f>
        <v>14863.04</v>
      </c>
      <c r="G768" s="4" t="s">
        <v>121</v>
      </c>
      <c r="H768" s="4" t="s">
        <v>122</v>
      </c>
      <c r="I768" s="4"/>
      <c r="J768" s="4"/>
      <c r="K768" s="4">
        <v>211</v>
      </c>
      <c r="L768" s="4">
        <v>26</v>
      </c>
      <c r="M768" s="4">
        <v>3</v>
      </c>
      <c r="N768" s="4" t="s">
        <v>3</v>
      </c>
      <c r="O768" s="4">
        <v>2</v>
      </c>
      <c r="P768" s="4"/>
      <c r="Q768" s="4"/>
      <c r="R768" s="4"/>
      <c r="S768" s="4"/>
      <c r="T768" s="4"/>
      <c r="U768" s="4"/>
      <c r="V768" s="4"/>
      <c r="W768" s="4"/>
    </row>
    <row r="769" spans="1:245">
      <c r="A769" s="4">
        <v>50</v>
      </c>
      <c r="B769" s="4">
        <v>0</v>
      </c>
      <c r="C769" s="4">
        <v>0</v>
      </c>
      <c r="D769" s="4">
        <v>1</v>
      </c>
      <c r="E769" s="4">
        <v>0</v>
      </c>
      <c r="F769" s="4">
        <f>ROUND(Source!AR741,O769)</f>
        <v>140108.72</v>
      </c>
      <c r="G769" s="4" t="s">
        <v>123</v>
      </c>
      <c r="H769" s="4" t="s">
        <v>124</v>
      </c>
      <c r="I769" s="4"/>
      <c r="J769" s="4"/>
      <c r="K769" s="4">
        <v>224</v>
      </c>
      <c r="L769" s="4">
        <v>27</v>
      </c>
      <c r="M769" s="4">
        <v>3</v>
      </c>
      <c r="N769" s="4" t="s">
        <v>3</v>
      </c>
      <c r="O769" s="4">
        <v>2</v>
      </c>
      <c r="P769" s="4"/>
      <c r="Q769" s="4"/>
      <c r="R769" s="4"/>
      <c r="S769" s="4"/>
      <c r="T769" s="4"/>
      <c r="U769" s="4"/>
      <c r="V769" s="4"/>
      <c r="W769" s="4"/>
    </row>
    <row r="770" spans="1:245">
      <c r="A770" s="4">
        <v>50</v>
      </c>
      <c r="B770" s="4">
        <v>1</v>
      </c>
      <c r="C770" s="4">
        <v>0</v>
      </c>
      <c r="D770" s="4">
        <v>2</v>
      </c>
      <c r="E770" s="4">
        <v>0</v>
      </c>
      <c r="F770" s="4">
        <f>ROUND(F769*0.18,O770)</f>
        <v>25219.599999999999</v>
      </c>
      <c r="G770" s="4" t="s">
        <v>125</v>
      </c>
      <c r="H770" s="4" t="s">
        <v>125</v>
      </c>
      <c r="I770" s="4"/>
      <c r="J770" s="4"/>
      <c r="K770" s="4">
        <v>212</v>
      </c>
      <c r="L770" s="4">
        <v>28</v>
      </c>
      <c r="M770" s="4">
        <v>0</v>
      </c>
      <c r="N770" s="4" t="s">
        <v>3</v>
      </c>
      <c r="O770" s="4">
        <v>1</v>
      </c>
      <c r="P770" s="4"/>
      <c r="Q770" s="4"/>
      <c r="R770" s="4"/>
      <c r="S770" s="4"/>
      <c r="T770" s="4"/>
      <c r="U770" s="4"/>
      <c r="V770" s="4"/>
      <c r="W770" s="4"/>
    </row>
    <row r="771" spans="1:245">
      <c r="A771" s="4">
        <v>50</v>
      </c>
      <c r="B771" s="4">
        <v>1</v>
      </c>
      <c r="C771" s="4">
        <v>0</v>
      </c>
      <c r="D771" s="4">
        <v>2</v>
      </c>
      <c r="E771" s="4">
        <v>224</v>
      </c>
      <c r="F771" s="4">
        <f>ROUND(F769*1.18,O771)</f>
        <v>165328.29999999999</v>
      </c>
      <c r="G771" s="4" t="s">
        <v>126</v>
      </c>
      <c r="H771" s="4" t="s">
        <v>127</v>
      </c>
      <c r="I771" s="4"/>
      <c r="J771" s="4"/>
      <c r="K771" s="4">
        <v>212</v>
      </c>
      <c r="L771" s="4">
        <v>29</v>
      </c>
      <c r="M771" s="4">
        <v>0</v>
      </c>
      <c r="N771" s="4" t="s">
        <v>3</v>
      </c>
      <c r="O771" s="4">
        <v>1</v>
      </c>
      <c r="P771" s="4"/>
      <c r="Q771" s="4"/>
      <c r="R771" s="4"/>
      <c r="S771" s="4"/>
      <c r="T771" s="4"/>
      <c r="U771" s="4"/>
      <c r="V771" s="4"/>
      <c r="W771" s="4"/>
    </row>
    <row r="773" spans="1:245">
      <c r="A773" s="1">
        <v>4</v>
      </c>
      <c r="B773" s="1">
        <v>0</v>
      </c>
      <c r="C773" s="1"/>
      <c r="D773" s="1">
        <f>ROW(A899)</f>
        <v>899</v>
      </c>
      <c r="E773" s="1"/>
      <c r="F773" s="1" t="s">
        <v>13</v>
      </c>
      <c r="G773" s="1" t="s">
        <v>286</v>
      </c>
      <c r="H773" s="1" t="s">
        <v>3</v>
      </c>
      <c r="I773" s="1">
        <v>0</v>
      </c>
      <c r="J773" s="1"/>
      <c r="K773" s="1">
        <v>-1</v>
      </c>
      <c r="L773" s="1"/>
      <c r="M773" s="1" t="s">
        <v>3</v>
      </c>
      <c r="N773" s="1"/>
      <c r="O773" s="1"/>
      <c r="P773" s="1"/>
      <c r="Q773" s="1"/>
      <c r="R773" s="1"/>
      <c r="S773" s="1">
        <v>0</v>
      </c>
      <c r="T773" s="1"/>
      <c r="U773" s="1" t="s">
        <v>3</v>
      </c>
      <c r="V773" s="1">
        <v>0</v>
      </c>
      <c r="W773" s="1"/>
      <c r="X773" s="1"/>
      <c r="Y773" s="1"/>
      <c r="Z773" s="1"/>
      <c r="AA773" s="1"/>
      <c r="AB773" s="1" t="s">
        <v>3</v>
      </c>
      <c r="AC773" s="1" t="s">
        <v>3</v>
      </c>
      <c r="AD773" s="1" t="s">
        <v>3</v>
      </c>
      <c r="AE773" s="1" t="s">
        <v>3</v>
      </c>
      <c r="AF773" s="1" t="s">
        <v>3</v>
      </c>
      <c r="AG773" s="1" t="s">
        <v>3</v>
      </c>
      <c r="AH773" s="1"/>
      <c r="AI773" s="1"/>
      <c r="AJ773" s="1"/>
      <c r="AK773" s="1"/>
      <c r="AL773" s="1"/>
      <c r="AM773" s="1"/>
      <c r="AN773" s="1"/>
      <c r="AO773" s="1"/>
      <c r="AP773" s="1" t="s">
        <v>3</v>
      </c>
      <c r="AQ773" s="1" t="s">
        <v>3</v>
      </c>
      <c r="AR773" s="1" t="s">
        <v>3</v>
      </c>
      <c r="AS773" s="1"/>
      <c r="AT773" s="1"/>
      <c r="AU773" s="1"/>
      <c r="AV773" s="1"/>
      <c r="AW773" s="1"/>
      <c r="AX773" s="1"/>
      <c r="AY773" s="1"/>
      <c r="AZ773" s="1" t="s">
        <v>3</v>
      </c>
      <c r="BA773" s="1"/>
      <c r="BB773" s="1" t="s">
        <v>3</v>
      </c>
      <c r="BC773" s="1" t="s">
        <v>3</v>
      </c>
      <c r="BD773" s="1" t="s">
        <v>3</v>
      </c>
      <c r="BE773" s="1" t="s">
        <v>3</v>
      </c>
      <c r="BF773" s="1" t="s">
        <v>3</v>
      </c>
      <c r="BG773" s="1" t="s">
        <v>3</v>
      </c>
      <c r="BH773" s="1" t="s">
        <v>3</v>
      </c>
      <c r="BI773" s="1" t="s">
        <v>3</v>
      </c>
      <c r="BJ773" s="1" t="s">
        <v>3</v>
      </c>
      <c r="BK773" s="1" t="s">
        <v>3</v>
      </c>
      <c r="BL773" s="1" t="s">
        <v>3</v>
      </c>
      <c r="BM773" s="1" t="s">
        <v>3</v>
      </c>
      <c r="BN773" s="1" t="s">
        <v>3</v>
      </c>
      <c r="BO773" s="1" t="s">
        <v>3</v>
      </c>
      <c r="BP773" s="1" t="s">
        <v>3</v>
      </c>
      <c r="BQ773" s="1"/>
      <c r="BR773" s="1"/>
      <c r="BS773" s="1"/>
      <c r="BT773" s="1"/>
      <c r="BU773" s="1"/>
      <c r="BV773" s="1"/>
      <c r="BW773" s="1"/>
      <c r="BX773" s="1">
        <v>0</v>
      </c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>
        <v>0</v>
      </c>
    </row>
    <row r="775" spans="1:245">
      <c r="A775" s="2">
        <v>52</v>
      </c>
      <c r="B775" s="2">
        <f t="shared" ref="B775:G775" si="551">B899</f>
        <v>0</v>
      </c>
      <c r="C775" s="2">
        <f t="shared" si="551"/>
        <v>4</v>
      </c>
      <c r="D775" s="2">
        <f t="shared" si="551"/>
        <v>773</v>
      </c>
      <c r="E775" s="2">
        <f t="shared" si="551"/>
        <v>0</v>
      </c>
      <c r="F775" s="2" t="str">
        <f t="shared" si="551"/>
        <v>Новый раздел</v>
      </c>
      <c r="G775" s="2" t="str">
        <f t="shared" si="551"/>
        <v>комната 2-4</v>
      </c>
      <c r="H775" s="2"/>
      <c r="I775" s="2"/>
      <c r="J775" s="2"/>
      <c r="K775" s="2"/>
      <c r="L775" s="2"/>
      <c r="M775" s="2"/>
      <c r="N775" s="2"/>
      <c r="O775" s="2">
        <f t="shared" ref="O775:AT775" si="552">O899</f>
        <v>156390.54999999999</v>
      </c>
      <c r="P775" s="2">
        <f t="shared" si="552"/>
        <v>99922.6</v>
      </c>
      <c r="Q775" s="2">
        <f t="shared" si="552"/>
        <v>2687.53</v>
      </c>
      <c r="R775" s="2">
        <f t="shared" si="552"/>
        <v>992.07</v>
      </c>
      <c r="S775" s="2">
        <f t="shared" si="552"/>
        <v>53780.42</v>
      </c>
      <c r="T775" s="2">
        <f t="shared" si="552"/>
        <v>0</v>
      </c>
      <c r="U775" s="2">
        <f t="shared" si="552"/>
        <v>181.04631549999999</v>
      </c>
      <c r="V775" s="2">
        <f t="shared" si="552"/>
        <v>2.8421562499999999</v>
      </c>
      <c r="W775" s="2">
        <f t="shared" si="552"/>
        <v>622.04999999999995</v>
      </c>
      <c r="X775" s="2">
        <f t="shared" si="552"/>
        <v>47459.59</v>
      </c>
      <c r="Y775" s="2">
        <f t="shared" si="552"/>
        <v>24299.63</v>
      </c>
      <c r="Z775" s="2">
        <f t="shared" si="552"/>
        <v>0</v>
      </c>
      <c r="AA775" s="2">
        <f t="shared" si="552"/>
        <v>0</v>
      </c>
      <c r="AB775" s="2">
        <f t="shared" si="552"/>
        <v>0</v>
      </c>
      <c r="AC775" s="2">
        <f t="shared" si="552"/>
        <v>0</v>
      </c>
      <c r="AD775" s="2">
        <f t="shared" si="552"/>
        <v>0</v>
      </c>
      <c r="AE775" s="2">
        <f t="shared" si="552"/>
        <v>0</v>
      </c>
      <c r="AF775" s="2">
        <f t="shared" si="552"/>
        <v>0</v>
      </c>
      <c r="AG775" s="2">
        <f t="shared" si="552"/>
        <v>0</v>
      </c>
      <c r="AH775" s="2">
        <f t="shared" si="552"/>
        <v>0</v>
      </c>
      <c r="AI775" s="2">
        <f t="shared" si="552"/>
        <v>0</v>
      </c>
      <c r="AJ775" s="2">
        <f t="shared" si="552"/>
        <v>0</v>
      </c>
      <c r="AK775" s="2">
        <f t="shared" si="552"/>
        <v>0</v>
      </c>
      <c r="AL775" s="2">
        <f t="shared" si="552"/>
        <v>0</v>
      </c>
      <c r="AM775" s="2">
        <f t="shared" si="552"/>
        <v>0</v>
      </c>
      <c r="AN775" s="2">
        <f t="shared" si="552"/>
        <v>0</v>
      </c>
      <c r="AO775" s="2">
        <f t="shared" si="552"/>
        <v>0</v>
      </c>
      <c r="AP775" s="2">
        <f t="shared" si="552"/>
        <v>0</v>
      </c>
      <c r="AQ775" s="2">
        <f t="shared" si="552"/>
        <v>0</v>
      </c>
      <c r="AR775" s="2">
        <f t="shared" si="552"/>
        <v>228149.77</v>
      </c>
      <c r="AS775" s="2">
        <f t="shared" si="552"/>
        <v>223097.3</v>
      </c>
      <c r="AT775" s="2">
        <f t="shared" si="552"/>
        <v>5052.47</v>
      </c>
      <c r="AU775" s="2">
        <f t="shared" ref="AU775:BZ775" si="553">AU899</f>
        <v>0</v>
      </c>
      <c r="AV775" s="2">
        <f t="shared" si="553"/>
        <v>99922.6</v>
      </c>
      <c r="AW775" s="2">
        <f t="shared" si="553"/>
        <v>99922.6</v>
      </c>
      <c r="AX775" s="2">
        <f t="shared" si="553"/>
        <v>0</v>
      </c>
      <c r="AY775" s="2">
        <f t="shared" si="553"/>
        <v>99922.6</v>
      </c>
      <c r="AZ775" s="2">
        <f t="shared" si="553"/>
        <v>0</v>
      </c>
      <c r="BA775" s="2">
        <f t="shared" si="553"/>
        <v>0</v>
      </c>
      <c r="BB775" s="2">
        <f t="shared" si="553"/>
        <v>0</v>
      </c>
      <c r="BC775" s="2">
        <f t="shared" si="553"/>
        <v>0</v>
      </c>
      <c r="BD775" s="2">
        <f t="shared" si="553"/>
        <v>0</v>
      </c>
      <c r="BE775" s="2">
        <f t="shared" si="553"/>
        <v>0</v>
      </c>
      <c r="BF775" s="2">
        <f t="shared" si="553"/>
        <v>0</v>
      </c>
      <c r="BG775" s="2">
        <f t="shared" si="553"/>
        <v>0</v>
      </c>
      <c r="BH775" s="2">
        <f t="shared" si="553"/>
        <v>0</v>
      </c>
      <c r="BI775" s="2">
        <f t="shared" si="553"/>
        <v>0</v>
      </c>
      <c r="BJ775" s="2">
        <f t="shared" si="553"/>
        <v>0</v>
      </c>
      <c r="BK775" s="2">
        <f t="shared" si="553"/>
        <v>0</v>
      </c>
      <c r="BL775" s="2">
        <f t="shared" si="553"/>
        <v>0</v>
      </c>
      <c r="BM775" s="2">
        <f t="shared" si="553"/>
        <v>0</v>
      </c>
      <c r="BN775" s="2">
        <f t="shared" si="553"/>
        <v>0</v>
      </c>
      <c r="BO775" s="2">
        <f t="shared" si="553"/>
        <v>0</v>
      </c>
      <c r="BP775" s="2">
        <f t="shared" si="553"/>
        <v>0</v>
      </c>
      <c r="BQ775" s="2">
        <f t="shared" si="553"/>
        <v>0</v>
      </c>
      <c r="BR775" s="2">
        <f t="shared" si="553"/>
        <v>0</v>
      </c>
      <c r="BS775" s="2">
        <f t="shared" si="553"/>
        <v>0</v>
      </c>
      <c r="BT775" s="2">
        <f t="shared" si="553"/>
        <v>0</v>
      </c>
      <c r="BU775" s="2">
        <f t="shared" si="553"/>
        <v>0</v>
      </c>
      <c r="BV775" s="2">
        <f t="shared" si="553"/>
        <v>0</v>
      </c>
      <c r="BW775" s="2">
        <f t="shared" si="553"/>
        <v>0</v>
      </c>
      <c r="BX775" s="2">
        <f t="shared" si="553"/>
        <v>0</v>
      </c>
      <c r="BY775" s="2">
        <f t="shared" si="553"/>
        <v>0</v>
      </c>
      <c r="BZ775" s="2">
        <f t="shared" si="553"/>
        <v>0</v>
      </c>
      <c r="CA775" s="2">
        <f t="shared" ref="CA775:DF775" si="554">CA899</f>
        <v>0</v>
      </c>
      <c r="CB775" s="2">
        <f t="shared" si="554"/>
        <v>0</v>
      </c>
      <c r="CC775" s="2">
        <f t="shared" si="554"/>
        <v>0</v>
      </c>
      <c r="CD775" s="2">
        <f t="shared" si="554"/>
        <v>0</v>
      </c>
      <c r="CE775" s="2">
        <f t="shared" si="554"/>
        <v>0</v>
      </c>
      <c r="CF775" s="2">
        <f t="shared" si="554"/>
        <v>0</v>
      </c>
      <c r="CG775" s="2">
        <f t="shared" si="554"/>
        <v>0</v>
      </c>
      <c r="CH775" s="2">
        <f t="shared" si="554"/>
        <v>0</v>
      </c>
      <c r="CI775" s="2">
        <f t="shared" si="554"/>
        <v>0</v>
      </c>
      <c r="CJ775" s="2">
        <f t="shared" si="554"/>
        <v>0</v>
      </c>
      <c r="CK775" s="2">
        <f t="shared" si="554"/>
        <v>0</v>
      </c>
      <c r="CL775" s="2">
        <f t="shared" si="554"/>
        <v>0</v>
      </c>
      <c r="CM775" s="2">
        <f t="shared" si="554"/>
        <v>0</v>
      </c>
      <c r="CN775" s="2">
        <f t="shared" si="554"/>
        <v>0</v>
      </c>
      <c r="CO775" s="2">
        <f t="shared" si="554"/>
        <v>0</v>
      </c>
      <c r="CP775" s="2">
        <f t="shared" si="554"/>
        <v>0</v>
      </c>
      <c r="CQ775" s="2">
        <f t="shared" si="554"/>
        <v>0</v>
      </c>
      <c r="CR775" s="2">
        <f t="shared" si="554"/>
        <v>0</v>
      </c>
      <c r="CS775" s="2">
        <f t="shared" si="554"/>
        <v>0</v>
      </c>
      <c r="CT775" s="2">
        <f t="shared" si="554"/>
        <v>0</v>
      </c>
      <c r="CU775" s="2">
        <f t="shared" si="554"/>
        <v>0</v>
      </c>
      <c r="CV775" s="2">
        <f t="shared" si="554"/>
        <v>0</v>
      </c>
      <c r="CW775" s="2">
        <f t="shared" si="554"/>
        <v>0</v>
      </c>
      <c r="CX775" s="2">
        <f t="shared" si="554"/>
        <v>0</v>
      </c>
      <c r="CY775" s="2">
        <f t="shared" si="554"/>
        <v>0</v>
      </c>
      <c r="CZ775" s="2">
        <f t="shared" si="554"/>
        <v>0</v>
      </c>
      <c r="DA775" s="2">
        <f t="shared" si="554"/>
        <v>0</v>
      </c>
      <c r="DB775" s="2">
        <f t="shared" si="554"/>
        <v>0</v>
      </c>
      <c r="DC775" s="2">
        <f t="shared" si="554"/>
        <v>0</v>
      </c>
      <c r="DD775" s="2">
        <f t="shared" si="554"/>
        <v>0</v>
      </c>
      <c r="DE775" s="2">
        <f t="shared" si="554"/>
        <v>0</v>
      </c>
      <c r="DF775" s="2">
        <f t="shared" si="554"/>
        <v>0</v>
      </c>
      <c r="DG775" s="3">
        <f t="shared" ref="DG775:EL775" si="555">DG899</f>
        <v>0</v>
      </c>
      <c r="DH775" s="3">
        <f t="shared" si="555"/>
        <v>0</v>
      </c>
      <c r="DI775" s="3">
        <f t="shared" si="555"/>
        <v>0</v>
      </c>
      <c r="DJ775" s="3">
        <f t="shared" si="555"/>
        <v>0</v>
      </c>
      <c r="DK775" s="3">
        <f t="shared" si="555"/>
        <v>0</v>
      </c>
      <c r="DL775" s="3">
        <f t="shared" si="555"/>
        <v>0</v>
      </c>
      <c r="DM775" s="3">
        <f t="shared" si="555"/>
        <v>0</v>
      </c>
      <c r="DN775" s="3">
        <f t="shared" si="555"/>
        <v>0</v>
      </c>
      <c r="DO775" s="3">
        <f t="shared" si="555"/>
        <v>0</v>
      </c>
      <c r="DP775" s="3">
        <f t="shared" si="555"/>
        <v>0</v>
      </c>
      <c r="DQ775" s="3">
        <f t="shared" si="555"/>
        <v>0</v>
      </c>
      <c r="DR775" s="3">
        <f t="shared" si="555"/>
        <v>0</v>
      </c>
      <c r="DS775" s="3">
        <f t="shared" si="555"/>
        <v>0</v>
      </c>
      <c r="DT775" s="3">
        <f t="shared" si="555"/>
        <v>0</v>
      </c>
      <c r="DU775" s="3">
        <f t="shared" si="555"/>
        <v>0</v>
      </c>
      <c r="DV775" s="3">
        <f t="shared" si="555"/>
        <v>0</v>
      </c>
      <c r="DW775" s="3">
        <f t="shared" si="555"/>
        <v>0</v>
      </c>
      <c r="DX775" s="3">
        <f t="shared" si="555"/>
        <v>0</v>
      </c>
      <c r="DY775" s="3">
        <f t="shared" si="555"/>
        <v>0</v>
      </c>
      <c r="DZ775" s="3">
        <f t="shared" si="555"/>
        <v>0</v>
      </c>
      <c r="EA775" s="3">
        <f t="shared" si="555"/>
        <v>0</v>
      </c>
      <c r="EB775" s="3">
        <f t="shared" si="555"/>
        <v>0</v>
      </c>
      <c r="EC775" s="3">
        <f t="shared" si="555"/>
        <v>0</v>
      </c>
      <c r="ED775" s="3">
        <f t="shared" si="555"/>
        <v>0</v>
      </c>
      <c r="EE775" s="3">
        <f t="shared" si="555"/>
        <v>0</v>
      </c>
      <c r="EF775" s="3">
        <f t="shared" si="555"/>
        <v>0</v>
      </c>
      <c r="EG775" s="3">
        <f t="shared" si="555"/>
        <v>0</v>
      </c>
      <c r="EH775" s="3">
        <f t="shared" si="555"/>
        <v>0</v>
      </c>
      <c r="EI775" s="3">
        <f t="shared" si="555"/>
        <v>0</v>
      </c>
      <c r="EJ775" s="3">
        <f t="shared" si="555"/>
        <v>0</v>
      </c>
      <c r="EK775" s="3">
        <f t="shared" si="555"/>
        <v>0</v>
      </c>
      <c r="EL775" s="3">
        <f t="shared" si="555"/>
        <v>0</v>
      </c>
      <c r="EM775" s="3">
        <f t="shared" ref="EM775:FR775" si="556">EM899</f>
        <v>0</v>
      </c>
      <c r="EN775" s="3">
        <f t="shared" si="556"/>
        <v>0</v>
      </c>
      <c r="EO775" s="3">
        <f t="shared" si="556"/>
        <v>0</v>
      </c>
      <c r="EP775" s="3">
        <f t="shared" si="556"/>
        <v>0</v>
      </c>
      <c r="EQ775" s="3">
        <f t="shared" si="556"/>
        <v>0</v>
      </c>
      <c r="ER775" s="3">
        <f t="shared" si="556"/>
        <v>0</v>
      </c>
      <c r="ES775" s="3">
        <f t="shared" si="556"/>
        <v>0</v>
      </c>
      <c r="ET775" s="3">
        <f t="shared" si="556"/>
        <v>0</v>
      </c>
      <c r="EU775" s="3">
        <f t="shared" si="556"/>
        <v>0</v>
      </c>
      <c r="EV775" s="3">
        <f t="shared" si="556"/>
        <v>0</v>
      </c>
      <c r="EW775" s="3">
        <f t="shared" si="556"/>
        <v>0</v>
      </c>
      <c r="EX775" s="3">
        <f t="shared" si="556"/>
        <v>0</v>
      </c>
      <c r="EY775" s="3">
        <f t="shared" si="556"/>
        <v>0</v>
      </c>
      <c r="EZ775" s="3">
        <f t="shared" si="556"/>
        <v>0</v>
      </c>
      <c r="FA775" s="3">
        <f t="shared" si="556"/>
        <v>0</v>
      </c>
      <c r="FB775" s="3">
        <f t="shared" si="556"/>
        <v>0</v>
      </c>
      <c r="FC775" s="3">
        <f t="shared" si="556"/>
        <v>0</v>
      </c>
      <c r="FD775" s="3">
        <f t="shared" si="556"/>
        <v>0</v>
      </c>
      <c r="FE775" s="3">
        <f t="shared" si="556"/>
        <v>0</v>
      </c>
      <c r="FF775" s="3">
        <f t="shared" si="556"/>
        <v>0</v>
      </c>
      <c r="FG775" s="3">
        <f t="shared" si="556"/>
        <v>0</v>
      </c>
      <c r="FH775" s="3">
        <f t="shared" si="556"/>
        <v>0</v>
      </c>
      <c r="FI775" s="3">
        <f t="shared" si="556"/>
        <v>0</v>
      </c>
      <c r="FJ775" s="3">
        <f t="shared" si="556"/>
        <v>0</v>
      </c>
      <c r="FK775" s="3">
        <f t="shared" si="556"/>
        <v>0</v>
      </c>
      <c r="FL775" s="3">
        <f t="shared" si="556"/>
        <v>0</v>
      </c>
      <c r="FM775" s="3">
        <f t="shared" si="556"/>
        <v>0</v>
      </c>
      <c r="FN775" s="3">
        <f t="shared" si="556"/>
        <v>0</v>
      </c>
      <c r="FO775" s="3">
        <f t="shared" si="556"/>
        <v>0</v>
      </c>
      <c r="FP775" s="3">
        <f t="shared" si="556"/>
        <v>0</v>
      </c>
      <c r="FQ775" s="3">
        <f t="shared" si="556"/>
        <v>0</v>
      </c>
      <c r="FR775" s="3">
        <f t="shared" si="556"/>
        <v>0</v>
      </c>
      <c r="FS775" s="3">
        <f t="shared" ref="FS775:GX775" si="557">FS899</f>
        <v>0</v>
      </c>
      <c r="FT775" s="3">
        <f t="shared" si="557"/>
        <v>0</v>
      </c>
      <c r="FU775" s="3">
        <f t="shared" si="557"/>
        <v>0</v>
      </c>
      <c r="FV775" s="3">
        <f t="shared" si="557"/>
        <v>0</v>
      </c>
      <c r="FW775" s="3">
        <f t="shared" si="557"/>
        <v>0</v>
      </c>
      <c r="FX775" s="3">
        <f t="shared" si="557"/>
        <v>0</v>
      </c>
      <c r="FY775" s="3">
        <f t="shared" si="557"/>
        <v>0</v>
      </c>
      <c r="FZ775" s="3">
        <f t="shared" si="557"/>
        <v>0</v>
      </c>
      <c r="GA775" s="3">
        <f t="shared" si="557"/>
        <v>0</v>
      </c>
      <c r="GB775" s="3">
        <f t="shared" si="557"/>
        <v>0</v>
      </c>
      <c r="GC775" s="3">
        <f t="shared" si="557"/>
        <v>0</v>
      </c>
      <c r="GD775" s="3">
        <f t="shared" si="557"/>
        <v>0</v>
      </c>
      <c r="GE775" s="3">
        <f t="shared" si="557"/>
        <v>0</v>
      </c>
      <c r="GF775" s="3">
        <f t="shared" si="557"/>
        <v>0</v>
      </c>
      <c r="GG775" s="3">
        <f t="shared" si="557"/>
        <v>0</v>
      </c>
      <c r="GH775" s="3">
        <f t="shared" si="557"/>
        <v>0</v>
      </c>
      <c r="GI775" s="3">
        <f t="shared" si="557"/>
        <v>0</v>
      </c>
      <c r="GJ775" s="3">
        <f t="shared" si="557"/>
        <v>0</v>
      </c>
      <c r="GK775" s="3">
        <f t="shared" si="557"/>
        <v>0</v>
      </c>
      <c r="GL775" s="3">
        <f t="shared" si="557"/>
        <v>0</v>
      </c>
      <c r="GM775" s="3">
        <f t="shared" si="557"/>
        <v>0</v>
      </c>
      <c r="GN775" s="3">
        <f t="shared" si="557"/>
        <v>0</v>
      </c>
      <c r="GO775" s="3">
        <f t="shared" si="557"/>
        <v>0</v>
      </c>
      <c r="GP775" s="3">
        <f t="shared" si="557"/>
        <v>0</v>
      </c>
      <c r="GQ775" s="3">
        <f t="shared" si="557"/>
        <v>0</v>
      </c>
      <c r="GR775" s="3">
        <f t="shared" si="557"/>
        <v>0</v>
      </c>
      <c r="GS775" s="3">
        <f t="shared" si="557"/>
        <v>0</v>
      </c>
      <c r="GT775" s="3">
        <f t="shared" si="557"/>
        <v>0</v>
      </c>
      <c r="GU775" s="3">
        <f t="shared" si="557"/>
        <v>0</v>
      </c>
      <c r="GV775" s="3">
        <f t="shared" si="557"/>
        <v>0</v>
      </c>
      <c r="GW775" s="3">
        <f t="shared" si="557"/>
        <v>0</v>
      </c>
      <c r="GX775" s="3">
        <f t="shared" si="557"/>
        <v>0</v>
      </c>
    </row>
    <row r="777" spans="1:245">
      <c r="A777" s="1">
        <v>5</v>
      </c>
      <c r="B777" s="1">
        <v>0</v>
      </c>
      <c r="C777" s="1"/>
      <c r="D777" s="1">
        <f>ROW(A793)</f>
        <v>793</v>
      </c>
      <c r="E777" s="1"/>
      <c r="F777" s="1" t="s">
        <v>15</v>
      </c>
      <c r="G777" s="1" t="s">
        <v>16</v>
      </c>
      <c r="H777" s="1" t="s">
        <v>3</v>
      </c>
      <c r="I777" s="1">
        <v>0</v>
      </c>
      <c r="J777" s="1"/>
      <c r="K777" s="1">
        <v>0</v>
      </c>
      <c r="L777" s="1"/>
      <c r="M777" s="1" t="s">
        <v>3</v>
      </c>
      <c r="N777" s="1"/>
      <c r="O777" s="1"/>
      <c r="P777" s="1"/>
      <c r="Q777" s="1"/>
      <c r="R777" s="1"/>
      <c r="S777" s="1">
        <v>0</v>
      </c>
      <c r="T777" s="1"/>
      <c r="U777" s="1" t="s">
        <v>3</v>
      </c>
      <c r="V777" s="1">
        <v>0</v>
      </c>
      <c r="W777" s="1"/>
      <c r="X777" s="1"/>
      <c r="Y777" s="1"/>
      <c r="Z777" s="1"/>
      <c r="AA777" s="1"/>
      <c r="AB777" s="1" t="s">
        <v>3</v>
      </c>
      <c r="AC777" s="1" t="s">
        <v>3</v>
      </c>
      <c r="AD777" s="1" t="s">
        <v>3</v>
      </c>
      <c r="AE777" s="1" t="s">
        <v>3</v>
      </c>
      <c r="AF777" s="1" t="s">
        <v>3</v>
      </c>
      <c r="AG777" s="1" t="s">
        <v>3</v>
      </c>
      <c r="AH777" s="1"/>
      <c r="AI777" s="1"/>
      <c r="AJ777" s="1"/>
      <c r="AK777" s="1"/>
      <c r="AL777" s="1"/>
      <c r="AM777" s="1"/>
      <c r="AN777" s="1"/>
      <c r="AO777" s="1"/>
      <c r="AP777" s="1" t="s">
        <v>3</v>
      </c>
      <c r="AQ777" s="1" t="s">
        <v>3</v>
      </c>
      <c r="AR777" s="1" t="s">
        <v>3</v>
      </c>
      <c r="AS777" s="1"/>
      <c r="AT777" s="1"/>
      <c r="AU777" s="1"/>
      <c r="AV777" s="1"/>
      <c r="AW777" s="1"/>
      <c r="AX777" s="1"/>
      <c r="AY777" s="1"/>
      <c r="AZ777" s="1" t="s">
        <v>3</v>
      </c>
      <c r="BA777" s="1"/>
      <c r="BB777" s="1" t="s">
        <v>3</v>
      </c>
      <c r="BC777" s="1" t="s">
        <v>3</v>
      </c>
      <c r="BD777" s="1" t="s">
        <v>3</v>
      </c>
      <c r="BE777" s="1" t="s">
        <v>3</v>
      </c>
      <c r="BF777" s="1" t="s">
        <v>3</v>
      </c>
      <c r="BG777" s="1" t="s">
        <v>3</v>
      </c>
      <c r="BH777" s="1" t="s">
        <v>3</v>
      </c>
      <c r="BI777" s="1" t="s">
        <v>3</v>
      </c>
      <c r="BJ777" s="1" t="s">
        <v>3</v>
      </c>
      <c r="BK777" s="1" t="s">
        <v>3</v>
      </c>
      <c r="BL777" s="1" t="s">
        <v>3</v>
      </c>
      <c r="BM777" s="1" t="s">
        <v>3</v>
      </c>
      <c r="BN777" s="1" t="s">
        <v>3</v>
      </c>
      <c r="BO777" s="1" t="s">
        <v>3</v>
      </c>
      <c r="BP777" s="1" t="s">
        <v>3</v>
      </c>
      <c r="BQ777" s="1"/>
      <c r="BR777" s="1"/>
      <c r="BS777" s="1"/>
      <c r="BT777" s="1"/>
      <c r="BU777" s="1"/>
      <c r="BV777" s="1"/>
      <c r="BW777" s="1"/>
      <c r="BX777" s="1">
        <v>0</v>
      </c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>
        <v>0</v>
      </c>
    </row>
    <row r="779" spans="1:245">
      <c r="A779" s="2">
        <v>52</v>
      </c>
      <c r="B779" s="2">
        <f t="shared" ref="B779:G779" si="558">B793</f>
        <v>0</v>
      </c>
      <c r="C779" s="2">
        <f t="shared" si="558"/>
        <v>5</v>
      </c>
      <c r="D779" s="2">
        <f t="shared" si="558"/>
        <v>777</v>
      </c>
      <c r="E779" s="2">
        <f t="shared" si="558"/>
        <v>0</v>
      </c>
      <c r="F779" s="2" t="str">
        <f t="shared" si="558"/>
        <v>Новый подраздел</v>
      </c>
      <c r="G779" s="2" t="str">
        <f t="shared" si="558"/>
        <v>демонтаж</v>
      </c>
      <c r="H779" s="2"/>
      <c r="I779" s="2"/>
      <c r="J779" s="2"/>
      <c r="K779" s="2"/>
      <c r="L779" s="2"/>
      <c r="M779" s="2"/>
      <c r="N779" s="2"/>
      <c r="O779" s="2">
        <f t="shared" ref="O779:AT779" si="559">O793</f>
        <v>3098.32</v>
      </c>
      <c r="P779" s="2">
        <f t="shared" si="559"/>
        <v>0</v>
      </c>
      <c r="Q779" s="2">
        <f t="shared" si="559"/>
        <v>61.74</v>
      </c>
      <c r="R779" s="2">
        <f t="shared" si="559"/>
        <v>43.8</v>
      </c>
      <c r="S779" s="2">
        <f t="shared" si="559"/>
        <v>3036.58</v>
      </c>
      <c r="T779" s="2">
        <f t="shared" si="559"/>
        <v>0</v>
      </c>
      <c r="U779" s="2">
        <f t="shared" si="559"/>
        <v>11.667910000000001</v>
      </c>
      <c r="V779" s="2">
        <f t="shared" si="559"/>
        <v>0.11825000000000002</v>
      </c>
      <c r="W779" s="2">
        <f t="shared" si="559"/>
        <v>0</v>
      </c>
      <c r="X779" s="2">
        <f t="shared" si="559"/>
        <v>2135.38</v>
      </c>
      <c r="Y779" s="2">
        <f t="shared" si="559"/>
        <v>1613.75</v>
      </c>
      <c r="Z779" s="2">
        <f t="shared" si="559"/>
        <v>0</v>
      </c>
      <c r="AA779" s="2">
        <f t="shared" si="559"/>
        <v>0</v>
      </c>
      <c r="AB779" s="2">
        <f t="shared" si="559"/>
        <v>3098.32</v>
      </c>
      <c r="AC779" s="2">
        <f t="shared" si="559"/>
        <v>0</v>
      </c>
      <c r="AD779" s="2">
        <f t="shared" si="559"/>
        <v>61.74</v>
      </c>
      <c r="AE779" s="2">
        <f t="shared" si="559"/>
        <v>43.8</v>
      </c>
      <c r="AF779" s="2">
        <f t="shared" si="559"/>
        <v>3036.58</v>
      </c>
      <c r="AG779" s="2">
        <f t="shared" si="559"/>
        <v>0</v>
      </c>
      <c r="AH779" s="2">
        <f t="shared" si="559"/>
        <v>11.667910000000001</v>
      </c>
      <c r="AI779" s="2">
        <f t="shared" si="559"/>
        <v>0.11825000000000002</v>
      </c>
      <c r="AJ779" s="2">
        <f t="shared" si="559"/>
        <v>0</v>
      </c>
      <c r="AK779" s="2">
        <f t="shared" si="559"/>
        <v>2135.38</v>
      </c>
      <c r="AL779" s="2">
        <f t="shared" si="559"/>
        <v>1613.75</v>
      </c>
      <c r="AM779" s="2">
        <f t="shared" si="559"/>
        <v>0</v>
      </c>
      <c r="AN779" s="2">
        <f t="shared" si="559"/>
        <v>0</v>
      </c>
      <c r="AO779" s="2">
        <f t="shared" si="559"/>
        <v>0</v>
      </c>
      <c r="AP779" s="2">
        <f t="shared" si="559"/>
        <v>0</v>
      </c>
      <c r="AQ779" s="2">
        <f t="shared" si="559"/>
        <v>0</v>
      </c>
      <c r="AR779" s="2">
        <f t="shared" si="559"/>
        <v>6847.45</v>
      </c>
      <c r="AS779" s="2">
        <f t="shared" si="559"/>
        <v>6847.45</v>
      </c>
      <c r="AT779" s="2">
        <f t="shared" si="559"/>
        <v>0</v>
      </c>
      <c r="AU779" s="2">
        <f t="shared" ref="AU779:BZ779" si="560">AU793</f>
        <v>0</v>
      </c>
      <c r="AV779" s="2">
        <f t="shared" si="560"/>
        <v>0</v>
      </c>
      <c r="AW779" s="2">
        <f t="shared" si="560"/>
        <v>0</v>
      </c>
      <c r="AX779" s="2">
        <f t="shared" si="560"/>
        <v>0</v>
      </c>
      <c r="AY779" s="2">
        <f t="shared" si="560"/>
        <v>0</v>
      </c>
      <c r="AZ779" s="2">
        <f t="shared" si="560"/>
        <v>0</v>
      </c>
      <c r="BA779" s="2">
        <f t="shared" si="560"/>
        <v>0</v>
      </c>
      <c r="BB779" s="2">
        <f t="shared" si="560"/>
        <v>0</v>
      </c>
      <c r="BC779" s="2">
        <f t="shared" si="560"/>
        <v>0</v>
      </c>
      <c r="BD779" s="2">
        <f t="shared" si="560"/>
        <v>0</v>
      </c>
      <c r="BE779" s="2">
        <f t="shared" si="560"/>
        <v>0</v>
      </c>
      <c r="BF779" s="2">
        <f t="shared" si="560"/>
        <v>0</v>
      </c>
      <c r="BG779" s="2">
        <f t="shared" si="560"/>
        <v>0</v>
      </c>
      <c r="BH779" s="2">
        <f t="shared" si="560"/>
        <v>0</v>
      </c>
      <c r="BI779" s="2">
        <f t="shared" si="560"/>
        <v>0</v>
      </c>
      <c r="BJ779" s="2">
        <f t="shared" si="560"/>
        <v>0</v>
      </c>
      <c r="BK779" s="2">
        <f t="shared" si="560"/>
        <v>0</v>
      </c>
      <c r="BL779" s="2">
        <f t="shared" si="560"/>
        <v>0</v>
      </c>
      <c r="BM779" s="2">
        <f t="shared" si="560"/>
        <v>0</v>
      </c>
      <c r="BN779" s="2">
        <f t="shared" si="560"/>
        <v>0</v>
      </c>
      <c r="BO779" s="2">
        <f t="shared" si="560"/>
        <v>0</v>
      </c>
      <c r="BP779" s="2">
        <f t="shared" si="560"/>
        <v>0</v>
      </c>
      <c r="BQ779" s="2">
        <f t="shared" si="560"/>
        <v>0</v>
      </c>
      <c r="BR779" s="2">
        <f t="shared" si="560"/>
        <v>0</v>
      </c>
      <c r="BS779" s="2">
        <f t="shared" si="560"/>
        <v>0</v>
      </c>
      <c r="BT779" s="2">
        <f t="shared" si="560"/>
        <v>0</v>
      </c>
      <c r="BU779" s="2">
        <f t="shared" si="560"/>
        <v>0</v>
      </c>
      <c r="BV779" s="2">
        <f t="shared" si="560"/>
        <v>0</v>
      </c>
      <c r="BW779" s="2">
        <f t="shared" si="560"/>
        <v>0</v>
      </c>
      <c r="BX779" s="2">
        <f t="shared" si="560"/>
        <v>0</v>
      </c>
      <c r="BY779" s="2">
        <f t="shared" si="560"/>
        <v>0</v>
      </c>
      <c r="BZ779" s="2">
        <f t="shared" si="560"/>
        <v>0</v>
      </c>
      <c r="CA779" s="2">
        <f t="shared" ref="CA779:DF779" si="561">CA793</f>
        <v>6847.45</v>
      </c>
      <c r="CB779" s="2">
        <f t="shared" si="561"/>
        <v>6847.45</v>
      </c>
      <c r="CC779" s="2">
        <f t="shared" si="561"/>
        <v>0</v>
      </c>
      <c r="CD779" s="2">
        <f t="shared" si="561"/>
        <v>0</v>
      </c>
      <c r="CE779" s="2">
        <f t="shared" si="561"/>
        <v>0</v>
      </c>
      <c r="CF779" s="2">
        <f t="shared" si="561"/>
        <v>0</v>
      </c>
      <c r="CG779" s="2">
        <f t="shared" si="561"/>
        <v>0</v>
      </c>
      <c r="CH779" s="2">
        <f t="shared" si="561"/>
        <v>0</v>
      </c>
      <c r="CI779" s="2">
        <f t="shared" si="561"/>
        <v>0</v>
      </c>
      <c r="CJ779" s="2">
        <f t="shared" si="561"/>
        <v>0</v>
      </c>
      <c r="CK779" s="2">
        <f t="shared" si="561"/>
        <v>0</v>
      </c>
      <c r="CL779" s="2">
        <f t="shared" si="561"/>
        <v>0</v>
      </c>
      <c r="CM779" s="2">
        <f t="shared" si="561"/>
        <v>0</v>
      </c>
      <c r="CN779" s="2">
        <f t="shared" si="561"/>
        <v>0</v>
      </c>
      <c r="CO779" s="2">
        <f t="shared" si="561"/>
        <v>0</v>
      </c>
      <c r="CP779" s="2">
        <f t="shared" si="561"/>
        <v>0</v>
      </c>
      <c r="CQ779" s="2">
        <f t="shared" si="561"/>
        <v>0</v>
      </c>
      <c r="CR779" s="2">
        <f t="shared" si="561"/>
        <v>0</v>
      </c>
      <c r="CS779" s="2">
        <f t="shared" si="561"/>
        <v>0</v>
      </c>
      <c r="CT779" s="2">
        <f t="shared" si="561"/>
        <v>0</v>
      </c>
      <c r="CU779" s="2">
        <f t="shared" si="561"/>
        <v>0</v>
      </c>
      <c r="CV779" s="2">
        <f t="shared" si="561"/>
        <v>0</v>
      </c>
      <c r="CW779" s="2">
        <f t="shared" si="561"/>
        <v>0</v>
      </c>
      <c r="CX779" s="2">
        <f t="shared" si="561"/>
        <v>0</v>
      </c>
      <c r="CY779" s="2">
        <f t="shared" si="561"/>
        <v>0</v>
      </c>
      <c r="CZ779" s="2">
        <f t="shared" si="561"/>
        <v>0</v>
      </c>
      <c r="DA779" s="2">
        <f t="shared" si="561"/>
        <v>0</v>
      </c>
      <c r="DB779" s="2">
        <f t="shared" si="561"/>
        <v>0</v>
      </c>
      <c r="DC779" s="2">
        <f t="shared" si="561"/>
        <v>0</v>
      </c>
      <c r="DD779" s="2">
        <f t="shared" si="561"/>
        <v>0</v>
      </c>
      <c r="DE779" s="2">
        <f t="shared" si="561"/>
        <v>0</v>
      </c>
      <c r="DF779" s="2">
        <f t="shared" si="561"/>
        <v>0</v>
      </c>
      <c r="DG779" s="3">
        <f t="shared" ref="DG779:EL779" si="562">DG793</f>
        <v>0</v>
      </c>
      <c r="DH779" s="3">
        <f t="shared" si="562"/>
        <v>0</v>
      </c>
      <c r="DI779" s="3">
        <f t="shared" si="562"/>
        <v>0</v>
      </c>
      <c r="DJ779" s="3">
        <f t="shared" si="562"/>
        <v>0</v>
      </c>
      <c r="DK779" s="3">
        <f t="shared" si="562"/>
        <v>0</v>
      </c>
      <c r="DL779" s="3">
        <f t="shared" si="562"/>
        <v>0</v>
      </c>
      <c r="DM779" s="3">
        <f t="shared" si="562"/>
        <v>0</v>
      </c>
      <c r="DN779" s="3">
        <f t="shared" si="562"/>
        <v>0</v>
      </c>
      <c r="DO779" s="3">
        <f t="shared" si="562"/>
        <v>0</v>
      </c>
      <c r="DP779" s="3">
        <f t="shared" si="562"/>
        <v>0</v>
      </c>
      <c r="DQ779" s="3">
        <f t="shared" si="562"/>
        <v>0</v>
      </c>
      <c r="DR779" s="3">
        <f t="shared" si="562"/>
        <v>0</v>
      </c>
      <c r="DS779" s="3">
        <f t="shared" si="562"/>
        <v>0</v>
      </c>
      <c r="DT779" s="3">
        <f t="shared" si="562"/>
        <v>0</v>
      </c>
      <c r="DU779" s="3">
        <f t="shared" si="562"/>
        <v>0</v>
      </c>
      <c r="DV779" s="3">
        <f t="shared" si="562"/>
        <v>0</v>
      </c>
      <c r="DW779" s="3">
        <f t="shared" si="562"/>
        <v>0</v>
      </c>
      <c r="DX779" s="3">
        <f t="shared" si="562"/>
        <v>0</v>
      </c>
      <c r="DY779" s="3">
        <f t="shared" si="562"/>
        <v>0</v>
      </c>
      <c r="DZ779" s="3">
        <f t="shared" si="562"/>
        <v>0</v>
      </c>
      <c r="EA779" s="3">
        <f t="shared" si="562"/>
        <v>0</v>
      </c>
      <c r="EB779" s="3">
        <f t="shared" si="562"/>
        <v>0</v>
      </c>
      <c r="EC779" s="3">
        <f t="shared" si="562"/>
        <v>0</v>
      </c>
      <c r="ED779" s="3">
        <f t="shared" si="562"/>
        <v>0</v>
      </c>
      <c r="EE779" s="3">
        <f t="shared" si="562"/>
        <v>0</v>
      </c>
      <c r="EF779" s="3">
        <f t="shared" si="562"/>
        <v>0</v>
      </c>
      <c r="EG779" s="3">
        <f t="shared" si="562"/>
        <v>0</v>
      </c>
      <c r="EH779" s="3">
        <f t="shared" si="562"/>
        <v>0</v>
      </c>
      <c r="EI779" s="3">
        <f t="shared" si="562"/>
        <v>0</v>
      </c>
      <c r="EJ779" s="3">
        <f t="shared" si="562"/>
        <v>0</v>
      </c>
      <c r="EK779" s="3">
        <f t="shared" si="562"/>
        <v>0</v>
      </c>
      <c r="EL779" s="3">
        <f t="shared" si="562"/>
        <v>0</v>
      </c>
      <c r="EM779" s="3">
        <f t="shared" ref="EM779:FR779" si="563">EM793</f>
        <v>0</v>
      </c>
      <c r="EN779" s="3">
        <f t="shared" si="563"/>
        <v>0</v>
      </c>
      <c r="EO779" s="3">
        <f t="shared" si="563"/>
        <v>0</v>
      </c>
      <c r="EP779" s="3">
        <f t="shared" si="563"/>
        <v>0</v>
      </c>
      <c r="EQ779" s="3">
        <f t="shared" si="563"/>
        <v>0</v>
      </c>
      <c r="ER779" s="3">
        <f t="shared" si="563"/>
        <v>0</v>
      </c>
      <c r="ES779" s="3">
        <f t="shared" si="563"/>
        <v>0</v>
      </c>
      <c r="ET779" s="3">
        <f t="shared" si="563"/>
        <v>0</v>
      </c>
      <c r="EU779" s="3">
        <f t="shared" si="563"/>
        <v>0</v>
      </c>
      <c r="EV779" s="3">
        <f t="shared" si="563"/>
        <v>0</v>
      </c>
      <c r="EW779" s="3">
        <f t="shared" si="563"/>
        <v>0</v>
      </c>
      <c r="EX779" s="3">
        <f t="shared" si="563"/>
        <v>0</v>
      </c>
      <c r="EY779" s="3">
        <f t="shared" si="563"/>
        <v>0</v>
      </c>
      <c r="EZ779" s="3">
        <f t="shared" si="563"/>
        <v>0</v>
      </c>
      <c r="FA779" s="3">
        <f t="shared" si="563"/>
        <v>0</v>
      </c>
      <c r="FB779" s="3">
        <f t="shared" si="563"/>
        <v>0</v>
      </c>
      <c r="FC779" s="3">
        <f t="shared" si="563"/>
        <v>0</v>
      </c>
      <c r="FD779" s="3">
        <f t="shared" si="563"/>
        <v>0</v>
      </c>
      <c r="FE779" s="3">
        <f t="shared" si="563"/>
        <v>0</v>
      </c>
      <c r="FF779" s="3">
        <f t="shared" si="563"/>
        <v>0</v>
      </c>
      <c r="FG779" s="3">
        <f t="shared" si="563"/>
        <v>0</v>
      </c>
      <c r="FH779" s="3">
        <f t="shared" si="563"/>
        <v>0</v>
      </c>
      <c r="FI779" s="3">
        <f t="shared" si="563"/>
        <v>0</v>
      </c>
      <c r="FJ779" s="3">
        <f t="shared" si="563"/>
        <v>0</v>
      </c>
      <c r="FK779" s="3">
        <f t="shared" si="563"/>
        <v>0</v>
      </c>
      <c r="FL779" s="3">
        <f t="shared" si="563"/>
        <v>0</v>
      </c>
      <c r="FM779" s="3">
        <f t="shared" si="563"/>
        <v>0</v>
      </c>
      <c r="FN779" s="3">
        <f t="shared" si="563"/>
        <v>0</v>
      </c>
      <c r="FO779" s="3">
        <f t="shared" si="563"/>
        <v>0</v>
      </c>
      <c r="FP779" s="3">
        <f t="shared" si="563"/>
        <v>0</v>
      </c>
      <c r="FQ779" s="3">
        <f t="shared" si="563"/>
        <v>0</v>
      </c>
      <c r="FR779" s="3">
        <f t="shared" si="563"/>
        <v>0</v>
      </c>
      <c r="FS779" s="3">
        <f t="shared" ref="FS779:GX779" si="564">FS793</f>
        <v>0</v>
      </c>
      <c r="FT779" s="3">
        <f t="shared" si="564"/>
        <v>0</v>
      </c>
      <c r="FU779" s="3">
        <f t="shared" si="564"/>
        <v>0</v>
      </c>
      <c r="FV779" s="3">
        <f t="shared" si="564"/>
        <v>0</v>
      </c>
      <c r="FW779" s="3">
        <f t="shared" si="564"/>
        <v>0</v>
      </c>
      <c r="FX779" s="3">
        <f t="shared" si="564"/>
        <v>0</v>
      </c>
      <c r="FY779" s="3">
        <f t="shared" si="564"/>
        <v>0</v>
      </c>
      <c r="FZ779" s="3">
        <f t="shared" si="564"/>
        <v>0</v>
      </c>
      <c r="GA779" s="3">
        <f t="shared" si="564"/>
        <v>0</v>
      </c>
      <c r="GB779" s="3">
        <f t="shared" si="564"/>
        <v>0</v>
      </c>
      <c r="GC779" s="3">
        <f t="shared" si="564"/>
        <v>0</v>
      </c>
      <c r="GD779" s="3">
        <f t="shared" si="564"/>
        <v>0</v>
      </c>
      <c r="GE779" s="3">
        <f t="shared" si="564"/>
        <v>0</v>
      </c>
      <c r="GF779" s="3">
        <f t="shared" si="564"/>
        <v>0</v>
      </c>
      <c r="GG779" s="3">
        <f t="shared" si="564"/>
        <v>0</v>
      </c>
      <c r="GH779" s="3">
        <f t="shared" si="564"/>
        <v>0</v>
      </c>
      <c r="GI779" s="3">
        <f t="shared" si="564"/>
        <v>0</v>
      </c>
      <c r="GJ779" s="3">
        <f t="shared" si="564"/>
        <v>0</v>
      </c>
      <c r="GK779" s="3">
        <f t="shared" si="564"/>
        <v>0</v>
      </c>
      <c r="GL779" s="3">
        <f t="shared" si="564"/>
        <v>0</v>
      </c>
      <c r="GM779" s="3">
        <f t="shared" si="564"/>
        <v>0</v>
      </c>
      <c r="GN779" s="3">
        <f t="shared" si="564"/>
        <v>0</v>
      </c>
      <c r="GO779" s="3">
        <f t="shared" si="564"/>
        <v>0</v>
      </c>
      <c r="GP779" s="3">
        <f t="shared" si="564"/>
        <v>0</v>
      </c>
      <c r="GQ779" s="3">
        <f t="shared" si="564"/>
        <v>0</v>
      </c>
      <c r="GR779" s="3">
        <f t="shared" si="564"/>
        <v>0</v>
      </c>
      <c r="GS779" s="3">
        <f t="shared" si="564"/>
        <v>0</v>
      </c>
      <c r="GT779" s="3">
        <f t="shared" si="564"/>
        <v>0</v>
      </c>
      <c r="GU779" s="3">
        <f t="shared" si="564"/>
        <v>0</v>
      </c>
      <c r="GV779" s="3">
        <f t="shared" si="564"/>
        <v>0</v>
      </c>
      <c r="GW779" s="3">
        <f t="shared" si="564"/>
        <v>0</v>
      </c>
      <c r="GX779" s="3">
        <f t="shared" si="564"/>
        <v>0</v>
      </c>
    </row>
    <row r="781" spans="1:245">
      <c r="A781">
        <v>17</v>
      </c>
      <c r="B781">
        <v>0</v>
      </c>
      <c r="C781">
        <f>ROW(SmtRes!A842)</f>
        <v>842</v>
      </c>
      <c r="D781">
        <f>ROW(EtalonRes!A808)</f>
        <v>808</v>
      </c>
      <c r="E781" t="s">
        <v>17</v>
      </c>
      <c r="F781" t="s">
        <v>18</v>
      </c>
      <c r="G781" t="s">
        <v>19</v>
      </c>
      <c r="H781" t="s">
        <v>20</v>
      </c>
      <c r="I781">
        <f>ROUND(27.5/100,9)</f>
        <v>0.27500000000000002</v>
      </c>
      <c r="J781">
        <v>0</v>
      </c>
      <c r="K781">
        <f>ROUND(27.5/100,9)</f>
        <v>0.27500000000000002</v>
      </c>
      <c r="O781">
        <f t="shared" ref="O781:O791" si="565">ROUND(CP781,2)</f>
        <v>543.78</v>
      </c>
      <c r="P781">
        <f t="shared" ref="P781:P791" si="566">ROUND(CQ781*I781,2)</f>
        <v>0</v>
      </c>
      <c r="Q781">
        <f t="shared" ref="Q781:Q791" si="567">ROUND(CR781*I781,2)</f>
        <v>0</v>
      </c>
      <c r="R781">
        <f t="shared" ref="R781:R791" si="568">ROUND(CS781*I781,2)</f>
        <v>0</v>
      </c>
      <c r="S781">
        <f t="shared" ref="S781:S791" si="569">ROUND(CT781*I781,2)</f>
        <v>543.78</v>
      </c>
      <c r="T781">
        <f t="shared" ref="T781:T791" si="570">ROUND(CU781*I781,2)</f>
        <v>0</v>
      </c>
      <c r="U781">
        <f t="shared" ref="U781:U791" si="571">CV781*I781</f>
        <v>2.1092500000000003</v>
      </c>
      <c r="V781">
        <f t="shared" ref="V781:V791" si="572">CW781*I781</f>
        <v>0</v>
      </c>
      <c r="W781">
        <f t="shared" ref="W781:W791" si="573">ROUND(CX781*I781,2)</f>
        <v>0</v>
      </c>
      <c r="X781">
        <f t="shared" ref="X781:X791" si="574">ROUND(CY781,2)</f>
        <v>369.77</v>
      </c>
      <c r="Y781">
        <f t="shared" ref="Y781:Y791" si="575">ROUND(CZ781,2)</f>
        <v>293.64</v>
      </c>
      <c r="AA781">
        <v>35863109</v>
      </c>
      <c r="AB781">
        <f t="shared" ref="AB781:AB791" si="576">ROUND((AC781+AD781+AF781),2)</f>
        <v>59.83</v>
      </c>
      <c r="AC781">
        <f t="shared" ref="AC781:AC791" si="577">ROUND((ES781),2)</f>
        <v>0</v>
      </c>
      <c r="AD781">
        <f t="shared" ref="AD781:AD791" si="578">ROUND((((ET781)-(EU781))+AE781),2)</f>
        <v>0</v>
      </c>
      <c r="AE781">
        <f t="shared" ref="AE781:AE791" si="579">ROUND((EU781),2)</f>
        <v>0</v>
      </c>
      <c r="AF781">
        <f t="shared" ref="AF781:AF791" si="580">ROUND((EV781),2)</f>
        <v>59.83</v>
      </c>
      <c r="AG781">
        <f t="shared" ref="AG781:AG791" si="581">ROUND((AP781),2)</f>
        <v>0</v>
      </c>
      <c r="AH781">
        <f t="shared" ref="AH781:AH791" si="582">(EW781)</f>
        <v>7.67</v>
      </c>
      <c r="AI781">
        <f t="shared" ref="AI781:AI791" si="583">(EX781)</f>
        <v>0</v>
      </c>
      <c r="AJ781">
        <f t="shared" ref="AJ781:AJ791" si="584">(AS781)</f>
        <v>0</v>
      </c>
      <c r="AK781">
        <v>59.83</v>
      </c>
      <c r="AL781">
        <v>0</v>
      </c>
      <c r="AM781">
        <v>0</v>
      </c>
      <c r="AN781">
        <v>0</v>
      </c>
      <c r="AO781">
        <v>59.83</v>
      </c>
      <c r="AP781">
        <v>0</v>
      </c>
      <c r="AQ781">
        <v>7.67</v>
      </c>
      <c r="AR781">
        <v>0</v>
      </c>
      <c r="AS781">
        <v>0</v>
      </c>
      <c r="AT781">
        <v>68</v>
      </c>
      <c r="AU781">
        <v>54</v>
      </c>
      <c r="AV781">
        <v>1</v>
      </c>
      <c r="AW781">
        <v>1</v>
      </c>
      <c r="AZ781">
        <v>1</v>
      </c>
      <c r="BA781">
        <v>33.049999999999997</v>
      </c>
      <c r="BB781">
        <v>1</v>
      </c>
      <c r="BC781">
        <v>1</v>
      </c>
      <c r="BD781" t="s">
        <v>3</v>
      </c>
      <c r="BE781" t="s">
        <v>3</v>
      </c>
      <c r="BF781" t="s">
        <v>3</v>
      </c>
      <c r="BG781" t="s">
        <v>3</v>
      </c>
      <c r="BH781">
        <v>0</v>
      </c>
      <c r="BI781">
        <v>1</v>
      </c>
      <c r="BJ781" t="s">
        <v>21</v>
      </c>
      <c r="BM781">
        <v>57001</v>
      </c>
      <c r="BN781">
        <v>0</v>
      </c>
      <c r="BO781" t="s">
        <v>18</v>
      </c>
      <c r="BP781">
        <v>1</v>
      </c>
      <c r="BQ781">
        <v>6</v>
      </c>
      <c r="BR781">
        <v>0</v>
      </c>
      <c r="BS781">
        <v>33.049999999999997</v>
      </c>
      <c r="BT781">
        <v>1</v>
      </c>
      <c r="BU781">
        <v>1</v>
      </c>
      <c r="BV781">
        <v>1</v>
      </c>
      <c r="BW781">
        <v>1</v>
      </c>
      <c r="BX781">
        <v>1</v>
      </c>
      <c r="BY781" t="s">
        <v>3</v>
      </c>
      <c r="BZ781">
        <v>80</v>
      </c>
      <c r="CA781">
        <v>68</v>
      </c>
      <c r="CB781" t="s">
        <v>3</v>
      </c>
      <c r="CE781">
        <v>0</v>
      </c>
      <c r="CF781">
        <v>0</v>
      </c>
      <c r="CG781">
        <v>0</v>
      </c>
      <c r="CM781">
        <v>0</v>
      </c>
      <c r="CN781" t="s">
        <v>3</v>
      </c>
      <c r="CO781">
        <v>0</v>
      </c>
      <c r="CP781">
        <f t="shared" ref="CP781:CP791" si="585">(P781+Q781+S781)</f>
        <v>543.78</v>
      </c>
      <c r="CQ781">
        <f t="shared" ref="CQ781:CQ791" si="586">AC781*BC781</f>
        <v>0</v>
      </c>
      <c r="CR781">
        <f t="shared" ref="CR781:CR791" si="587">AD781*BB781</f>
        <v>0</v>
      </c>
      <c r="CS781">
        <f t="shared" ref="CS781:CS791" si="588">AE781*BS781</f>
        <v>0</v>
      </c>
      <c r="CT781">
        <f t="shared" ref="CT781:CT791" si="589">AF781*BA781</f>
        <v>1977.3814999999997</v>
      </c>
      <c r="CU781">
        <f t="shared" ref="CU781:CU791" si="590">AG781</f>
        <v>0</v>
      </c>
      <c r="CV781">
        <f t="shared" ref="CV781:CV791" si="591">AH781</f>
        <v>7.67</v>
      </c>
      <c r="CW781">
        <f t="shared" ref="CW781:CW791" si="592">AI781</f>
        <v>0</v>
      </c>
      <c r="CX781">
        <f t="shared" ref="CX781:CX791" si="593">AJ781</f>
        <v>0</v>
      </c>
      <c r="CY781">
        <f t="shared" ref="CY781:CY791" si="594">(((S781+R781)*AT781)/100)</f>
        <v>369.7704</v>
      </c>
      <c r="CZ781">
        <f t="shared" ref="CZ781:CZ791" si="595">(((S781+R781)*AU781)/100)</f>
        <v>293.64119999999997</v>
      </c>
      <c r="DC781" t="s">
        <v>3</v>
      </c>
      <c r="DD781" t="s">
        <v>3</v>
      </c>
      <c r="DE781" t="s">
        <v>3</v>
      </c>
      <c r="DF781" t="s">
        <v>3</v>
      </c>
      <c r="DG781" t="s">
        <v>3</v>
      </c>
      <c r="DH781" t="s">
        <v>3</v>
      </c>
      <c r="DI781" t="s">
        <v>3</v>
      </c>
      <c r="DJ781" t="s">
        <v>3</v>
      </c>
      <c r="DK781" t="s">
        <v>3</v>
      </c>
      <c r="DL781" t="s">
        <v>3</v>
      </c>
      <c r="DM781" t="s">
        <v>3</v>
      </c>
      <c r="DN781">
        <v>0</v>
      </c>
      <c r="DO781">
        <v>0</v>
      </c>
      <c r="DP781">
        <v>1</v>
      </c>
      <c r="DQ781">
        <v>1</v>
      </c>
      <c r="DU781">
        <v>1013</v>
      </c>
      <c r="DV781" t="s">
        <v>20</v>
      </c>
      <c r="DW781" t="s">
        <v>20</v>
      </c>
      <c r="DX781">
        <v>1</v>
      </c>
      <c r="DZ781" t="s">
        <v>3</v>
      </c>
      <c r="EA781" t="s">
        <v>3</v>
      </c>
      <c r="EB781" t="s">
        <v>3</v>
      </c>
      <c r="EC781" t="s">
        <v>3</v>
      </c>
      <c r="EE781">
        <v>29085590</v>
      </c>
      <c r="EF781">
        <v>6</v>
      </c>
      <c r="EG781" t="s">
        <v>22</v>
      </c>
      <c r="EH781">
        <v>0</v>
      </c>
      <c r="EI781" t="s">
        <v>3</v>
      </c>
      <c r="EJ781">
        <v>1</v>
      </c>
      <c r="EK781">
        <v>57001</v>
      </c>
      <c r="EL781" t="s">
        <v>23</v>
      </c>
      <c r="EM781" t="s">
        <v>24</v>
      </c>
      <c r="EO781" t="s">
        <v>3</v>
      </c>
      <c r="EQ781">
        <v>0</v>
      </c>
      <c r="ER781">
        <v>59.83</v>
      </c>
      <c r="ES781">
        <v>0</v>
      </c>
      <c r="ET781">
        <v>0</v>
      </c>
      <c r="EU781">
        <v>0</v>
      </c>
      <c r="EV781">
        <v>59.83</v>
      </c>
      <c r="EW781">
        <v>7.67</v>
      </c>
      <c r="EX781">
        <v>0</v>
      </c>
      <c r="EY781">
        <v>0</v>
      </c>
      <c r="FQ781">
        <v>0</v>
      </c>
      <c r="FR781">
        <f t="shared" ref="FR781:FR791" si="596">ROUND(IF(AND(BH781=3,BI781=3),P781,0),2)</f>
        <v>0</v>
      </c>
      <c r="FS781">
        <v>0</v>
      </c>
      <c r="FV781" t="s">
        <v>25</v>
      </c>
      <c r="FW781" t="s">
        <v>26</v>
      </c>
      <c r="FX781">
        <v>80</v>
      </c>
      <c r="FY781">
        <v>68</v>
      </c>
      <c r="GA781" t="s">
        <v>3</v>
      </c>
      <c r="GD781">
        <v>1</v>
      </c>
      <c r="GF781">
        <v>1095792533</v>
      </c>
      <c r="GG781">
        <v>2</v>
      </c>
      <c r="GH781">
        <v>1</v>
      </c>
      <c r="GI781">
        <v>2</v>
      </c>
      <c r="GJ781">
        <v>0</v>
      </c>
      <c r="GK781">
        <v>0</v>
      </c>
      <c r="GL781">
        <f t="shared" ref="GL781:GL791" si="597">ROUND(IF(AND(BH781=3,BI781=3,FS781&lt;&gt;0),P781,0),2)</f>
        <v>0</v>
      </c>
      <c r="GM781">
        <f t="shared" ref="GM781:GM791" si="598">ROUND(O781+X781+Y781,2)+GX781</f>
        <v>1207.19</v>
      </c>
      <c r="GN781">
        <f t="shared" ref="GN781:GN791" si="599">IF(OR(BI781=0,BI781=1),ROUND(O781+X781+Y781,2),0)</f>
        <v>1207.19</v>
      </c>
      <c r="GO781">
        <f t="shared" ref="GO781:GO791" si="600">IF(BI781=2,ROUND(O781+X781+Y781,2),0)</f>
        <v>0</v>
      </c>
      <c r="GP781">
        <f t="shared" ref="GP781:GP791" si="601">IF(BI781=4,ROUND(O781+X781+Y781,2)+GX781,0)</f>
        <v>0</v>
      </c>
      <c r="GR781">
        <v>0</v>
      </c>
      <c r="GS781">
        <v>3</v>
      </c>
      <c r="GT781">
        <v>0</v>
      </c>
      <c r="GU781" t="s">
        <v>3</v>
      </c>
      <c r="GV781">
        <f t="shared" ref="GV781:GV791" si="602">ROUND((GT781),2)</f>
        <v>0</v>
      </c>
      <c r="GW781">
        <v>1</v>
      </c>
      <c r="GX781">
        <f t="shared" ref="GX781:GX791" si="603">ROUND(HC781*I781,2)</f>
        <v>0</v>
      </c>
      <c r="HA781">
        <v>0</v>
      </c>
      <c r="HB781">
        <v>0</v>
      </c>
      <c r="HC781">
        <f t="shared" ref="HC781:HC791" si="604">GV781*GW781</f>
        <v>0</v>
      </c>
      <c r="HE781" t="s">
        <v>3</v>
      </c>
      <c r="HF781" t="s">
        <v>3</v>
      </c>
      <c r="HM781" t="s">
        <v>3</v>
      </c>
      <c r="IK781">
        <v>0</v>
      </c>
    </row>
    <row r="782" spans="1:245">
      <c r="A782">
        <v>18</v>
      </c>
      <c r="B782">
        <v>0</v>
      </c>
      <c r="C782">
        <v>842</v>
      </c>
      <c r="E782" t="s">
        <v>27</v>
      </c>
      <c r="F782" t="s">
        <v>28</v>
      </c>
      <c r="G782" t="s">
        <v>29</v>
      </c>
      <c r="H782" t="s">
        <v>30</v>
      </c>
      <c r="I782">
        <f>I781*J782</f>
        <v>0.1925</v>
      </c>
      <c r="J782">
        <v>0.7</v>
      </c>
      <c r="K782">
        <v>0.7</v>
      </c>
      <c r="O782">
        <f t="shared" si="565"/>
        <v>0</v>
      </c>
      <c r="P782">
        <f t="shared" si="566"/>
        <v>0</v>
      </c>
      <c r="Q782">
        <f t="shared" si="567"/>
        <v>0</v>
      </c>
      <c r="R782">
        <f t="shared" si="568"/>
        <v>0</v>
      </c>
      <c r="S782">
        <f t="shared" si="569"/>
        <v>0</v>
      </c>
      <c r="T782">
        <f t="shared" si="570"/>
        <v>0</v>
      </c>
      <c r="U782">
        <f t="shared" si="571"/>
        <v>0</v>
      </c>
      <c r="V782">
        <f t="shared" si="572"/>
        <v>0</v>
      </c>
      <c r="W782">
        <f t="shared" si="573"/>
        <v>0</v>
      </c>
      <c r="X782">
        <f t="shared" si="574"/>
        <v>0</v>
      </c>
      <c r="Y782">
        <f t="shared" si="575"/>
        <v>0</v>
      </c>
      <c r="AA782">
        <v>35863109</v>
      </c>
      <c r="AB782">
        <f t="shared" si="576"/>
        <v>0</v>
      </c>
      <c r="AC782">
        <f t="shared" si="577"/>
        <v>0</v>
      </c>
      <c r="AD782">
        <f t="shared" si="578"/>
        <v>0</v>
      </c>
      <c r="AE782">
        <f t="shared" si="579"/>
        <v>0</v>
      </c>
      <c r="AF782">
        <f t="shared" si="580"/>
        <v>0</v>
      </c>
      <c r="AG782">
        <f t="shared" si="581"/>
        <v>0</v>
      </c>
      <c r="AH782">
        <f t="shared" si="582"/>
        <v>0</v>
      </c>
      <c r="AI782">
        <f t="shared" si="583"/>
        <v>0</v>
      </c>
      <c r="AJ782">
        <f t="shared" si="584"/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1</v>
      </c>
      <c r="AW782">
        <v>1</v>
      </c>
      <c r="AZ782">
        <v>1</v>
      </c>
      <c r="BA782">
        <v>1</v>
      </c>
      <c r="BB782">
        <v>1</v>
      </c>
      <c r="BC782">
        <v>1</v>
      </c>
      <c r="BD782" t="s">
        <v>3</v>
      </c>
      <c r="BE782" t="s">
        <v>3</v>
      </c>
      <c r="BF782" t="s">
        <v>3</v>
      </c>
      <c r="BG782" t="s">
        <v>3</v>
      </c>
      <c r="BH782">
        <v>3</v>
      </c>
      <c r="BI782">
        <v>2</v>
      </c>
      <c r="BJ782" t="s">
        <v>31</v>
      </c>
      <c r="BM782">
        <v>500002</v>
      </c>
      <c r="BN782">
        <v>0</v>
      </c>
      <c r="BO782" t="s">
        <v>3</v>
      </c>
      <c r="BP782">
        <v>0</v>
      </c>
      <c r="BQ782">
        <v>12</v>
      </c>
      <c r="BR782">
        <v>0</v>
      </c>
      <c r="BS782">
        <v>1</v>
      </c>
      <c r="BT782">
        <v>1</v>
      </c>
      <c r="BU782">
        <v>1</v>
      </c>
      <c r="BV782">
        <v>1</v>
      </c>
      <c r="BW782">
        <v>1</v>
      </c>
      <c r="BX782">
        <v>1</v>
      </c>
      <c r="BY782" t="s">
        <v>3</v>
      </c>
      <c r="BZ782">
        <v>0</v>
      </c>
      <c r="CA782">
        <v>0</v>
      </c>
      <c r="CB782" t="s">
        <v>3</v>
      </c>
      <c r="CE782">
        <v>0</v>
      </c>
      <c r="CF782">
        <v>0</v>
      </c>
      <c r="CG782">
        <v>0</v>
      </c>
      <c r="CM782">
        <v>0</v>
      </c>
      <c r="CN782" t="s">
        <v>3</v>
      </c>
      <c r="CO782">
        <v>0</v>
      </c>
      <c r="CP782">
        <f t="shared" si="585"/>
        <v>0</v>
      </c>
      <c r="CQ782">
        <f t="shared" si="586"/>
        <v>0</v>
      </c>
      <c r="CR782">
        <f t="shared" si="587"/>
        <v>0</v>
      </c>
      <c r="CS782">
        <f t="shared" si="588"/>
        <v>0</v>
      </c>
      <c r="CT782">
        <f t="shared" si="589"/>
        <v>0</v>
      </c>
      <c r="CU782">
        <f t="shared" si="590"/>
        <v>0</v>
      </c>
      <c r="CV782">
        <f t="shared" si="591"/>
        <v>0</v>
      </c>
      <c r="CW782">
        <f t="shared" si="592"/>
        <v>0</v>
      </c>
      <c r="CX782">
        <f t="shared" si="593"/>
        <v>0</v>
      </c>
      <c r="CY782">
        <f t="shared" si="594"/>
        <v>0</v>
      </c>
      <c r="CZ782">
        <f t="shared" si="595"/>
        <v>0</v>
      </c>
      <c r="DC782" t="s">
        <v>3</v>
      </c>
      <c r="DD782" t="s">
        <v>3</v>
      </c>
      <c r="DE782" t="s">
        <v>3</v>
      </c>
      <c r="DF782" t="s">
        <v>3</v>
      </c>
      <c r="DG782" t="s">
        <v>3</v>
      </c>
      <c r="DH782" t="s">
        <v>3</v>
      </c>
      <c r="DI782" t="s">
        <v>3</v>
      </c>
      <c r="DJ782" t="s">
        <v>3</v>
      </c>
      <c r="DK782" t="s">
        <v>3</v>
      </c>
      <c r="DL782" t="s">
        <v>3</v>
      </c>
      <c r="DM782" t="s">
        <v>3</v>
      </c>
      <c r="DN782">
        <v>0</v>
      </c>
      <c r="DO782">
        <v>0</v>
      </c>
      <c r="DP782">
        <v>1</v>
      </c>
      <c r="DQ782">
        <v>1</v>
      </c>
      <c r="DU782">
        <v>1009</v>
      </c>
      <c r="DV782" t="s">
        <v>30</v>
      </c>
      <c r="DW782" t="s">
        <v>30</v>
      </c>
      <c r="DX782">
        <v>1000</v>
      </c>
      <c r="DZ782" t="s">
        <v>3</v>
      </c>
      <c r="EA782" t="s">
        <v>3</v>
      </c>
      <c r="EB782" t="s">
        <v>3</v>
      </c>
      <c r="EC782" t="s">
        <v>3</v>
      </c>
      <c r="EE782">
        <v>29085444</v>
      </c>
      <c r="EF782">
        <v>12</v>
      </c>
      <c r="EG782" t="s">
        <v>32</v>
      </c>
      <c r="EH782">
        <v>0</v>
      </c>
      <c r="EI782" t="s">
        <v>3</v>
      </c>
      <c r="EJ782">
        <v>2</v>
      </c>
      <c r="EK782">
        <v>500002</v>
      </c>
      <c r="EL782" t="s">
        <v>33</v>
      </c>
      <c r="EM782" t="s">
        <v>34</v>
      </c>
      <c r="EO782" t="s">
        <v>3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0</v>
      </c>
      <c r="EW782">
        <v>0</v>
      </c>
      <c r="EX782">
        <v>0</v>
      </c>
      <c r="FQ782">
        <v>0</v>
      </c>
      <c r="FR782">
        <f t="shared" si="596"/>
        <v>0</v>
      </c>
      <c r="FS782">
        <v>0</v>
      </c>
      <c r="FX782">
        <v>0</v>
      </c>
      <c r="FY782">
        <v>0</v>
      </c>
      <c r="GA782" t="s">
        <v>3</v>
      </c>
      <c r="GD782">
        <v>1</v>
      </c>
      <c r="GF782">
        <v>-304821490</v>
      </c>
      <c r="GG782">
        <v>2</v>
      </c>
      <c r="GH782">
        <v>1</v>
      </c>
      <c r="GI782">
        <v>-2</v>
      </c>
      <c r="GJ782">
        <v>0</v>
      </c>
      <c r="GK782">
        <v>0</v>
      </c>
      <c r="GL782">
        <f t="shared" si="597"/>
        <v>0</v>
      </c>
      <c r="GM782">
        <f t="shared" si="598"/>
        <v>0</v>
      </c>
      <c r="GN782">
        <f t="shared" si="599"/>
        <v>0</v>
      </c>
      <c r="GO782">
        <f t="shared" si="600"/>
        <v>0</v>
      </c>
      <c r="GP782">
        <f t="shared" si="601"/>
        <v>0</v>
      </c>
      <c r="GR782">
        <v>0</v>
      </c>
      <c r="GS782">
        <v>3</v>
      </c>
      <c r="GT782">
        <v>0</v>
      </c>
      <c r="GU782" t="s">
        <v>3</v>
      </c>
      <c r="GV782">
        <f t="shared" si="602"/>
        <v>0</v>
      </c>
      <c r="GW782">
        <v>1</v>
      </c>
      <c r="GX782">
        <f t="shared" si="603"/>
        <v>0</v>
      </c>
      <c r="HA782">
        <v>0</v>
      </c>
      <c r="HB782">
        <v>0</v>
      </c>
      <c r="HC782">
        <f t="shared" si="604"/>
        <v>0</v>
      </c>
      <c r="HE782" t="s">
        <v>3</v>
      </c>
      <c r="HF782" t="s">
        <v>3</v>
      </c>
      <c r="HM782" t="s">
        <v>3</v>
      </c>
      <c r="IK782">
        <v>0</v>
      </c>
    </row>
    <row r="783" spans="1:245">
      <c r="A783">
        <v>17</v>
      </c>
      <c r="B783">
        <v>0</v>
      </c>
      <c r="C783">
        <f>ROW(SmtRes!A846)</f>
        <v>846</v>
      </c>
      <c r="D783">
        <f>ROW(EtalonRes!A812)</f>
        <v>812</v>
      </c>
      <c r="E783" t="s">
        <v>35</v>
      </c>
      <c r="F783" t="s">
        <v>36</v>
      </c>
      <c r="G783" t="s">
        <v>37</v>
      </c>
      <c r="H783" t="s">
        <v>38</v>
      </c>
      <c r="I783">
        <f>ROUND(27.5/100,9)</f>
        <v>0.27500000000000002</v>
      </c>
      <c r="J783">
        <v>0</v>
      </c>
      <c r="K783">
        <f>ROUND(27.5/100,9)</f>
        <v>0.27500000000000002</v>
      </c>
      <c r="O783">
        <f t="shared" si="565"/>
        <v>824.12</v>
      </c>
      <c r="P783">
        <f t="shared" si="566"/>
        <v>0</v>
      </c>
      <c r="Q783">
        <f t="shared" si="567"/>
        <v>16.68</v>
      </c>
      <c r="R783">
        <f t="shared" si="568"/>
        <v>16</v>
      </c>
      <c r="S783">
        <f t="shared" si="569"/>
        <v>807.44</v>
      </c>
      <c r="T783">
        <f t="shared" si="570"/>
        <v>0</v>
      </c>
      <c r="U783">
        <f t="shared" si="571"/>
        <v>3.1322500000000004</v>
      </c>
      <c r="V783">
        <f t="shared" si="572"/>
        <v>3.5750000000000004E-2</v>
      </c>
      <c r="W783">
        <f t="shared" si="573"/>
        <v>0</v>
      </c>
      <c r="X783">
        <f t="shared" si="574"/>
        <v>559.94000000000005</v>
      </c>
      <c r="Y783">
        <f t="shared" si="575"/>
        <v>444.66</v>
      </c>
      <c r="AA783">
        <v>35863109</v>
      </c>
      <c r="AB783">
        <f t="shared" si="576"/>
        <v>92.9</v>
      </c>
      <c r="AC783">
        <f t="shared" si="577"/>
        <v>0</v>
      </c>
      <c r="AD783">
        <f t="shared" si="578"/>
        <v>4.0599999999999996</v>
      </c>
      <c r="AE783">
        <f t="shared" si="579"/>
        <v>1.76</v>
      </c>
      <c r="AF783">
        <f t="shared" si="580"/>
        <v>88.84</v>
      </c>
      <c r="AG783">
        <f t="shared" si="581"/>
        <v>0</v>
      </c>
      <c r="AH783">
        <f t="shared" si="582"/>
        <v>11.39</v>
      </c>
      <c r="AI783">
        <f t="shared" si="583"/>
        <v>0.13</v>
      </c>
      <c r="AJ783">
        <f t="shared" si="584"/>
        <v>0</v>
      </c>
      <c r="AK783">
        <v>92.9</v>
      </c>
      <c r="AL783">
        <v>0</v>
      </c>
      <c r="AM783">
        <v>4.0599999999999996</v>
      </c>
      <c r="AN783">
        <v>1.76</v>
      </c>
      <c r="AO783">
        <v>88.84</v>
      </c>
      <c r="AP783">
        <v>0</v>
      </c>
      <c r="AQ783">
        <v>11.39</v>
      </c>
      <c r="AR783">
        <v>0.13</v>
      </c>
      <c r="AS783">
        <v>0</v>
      </c>
      <c r="AT783">
        <v>68</v>
      </c>
      <c r="AU783">
        <v>54</v>
      </c>
      <c r="AV783">
        <v>1</v>
      </c>
      <c r="AW783">
        <v>1</v>
      </c>
      <c r="AZ783">
        <v>1</v>
      </c>
      <c r="BA783">
        <v>33.049999999999997</v>
      </c>
      <c r="BB783">
        <v>14.94</v>
      </c>
      <c r="BC783">
        <v>1</v>
      </c>
      <c r="BD783" t="s">
        <v>3</v>
      </c>
      <c r="BE783" t="s">
        <v>3</v>
      </c>
      <c r="BF783" t="s">
        <v>3</v>
      </c>
      <c r="BG783" t="s">
        <v>3</v>
      </c>
      <c r="BH783">
        <v>0</v>
      </c>
      <c r="BI783">
        <v>1</v>
      </c>
      <c r="BJ783" t="s">
        <v>39</v>
      </c>
      <c r="BM783">
        <v>57001</v>
      </c>
      <c r="BN783">
        <v>0</v>
      </c>
      <c r="BO783" t="s">
        <v>36</v>
      </c>
      <c r="BP783">
        <v>1</v>
      </c>
      <c r="BQ783">
        <v>6</v>
      </c>
      <c r="BR783">
        <v>0</v>
      </c>
      <c r="BS783">
        <v>33.049999999999997</v>
      </c>
      <c r="BT783">
        <v>1</v>
      </c>
      <c r="BU783">
        <v>1</v>
      </c>
      <c r="BV783">
        <v>1</v>
      </c>
      <c r="BW783">
        <v>1</v>
      </c>
      <c r="BX783">
        <v>1</v>
      </c>
      <c r="BY783" t="s">
        <v>3</v>
      </c>
      <c r="BZ783">
        <v>80</v>
      </c>
      <c r="CA783">
        <v>68</v>
      </c>
      <c r="CB783" t="s">
        <v>3</v>
      </c>
      <c r="CE783">
        <v>0</v>
      </c>
      <c r="CF783">
        <v>0</v>
      </c>
      <c r="CG783">
        <v>0</v>
      </c>
      <c r="CM783">
        <v>0</v>
      </c>
      <c r="CN783" t="s">
        <v>3</v>
      </c>
      <c r="CO783">
        <v>0</v>
      </c>
      <c r="CP783">
        <f t="shared" si="585"/>
        <v>824.12</v>
      </c>
      <c r="CQ783">
        <f t="shared" si="586"/>
        <v>0</v>
      </c>
      <c r="CR783">
        <f t="shared" si="587"/>
        <v>60.656399999999991</v>
      </c>
      <c r="CS783">
        <f t="shared" si="588"/>
        <v>58.167999999999992</v>
      </c>
      <c r="CT783">
        <f t="shared" si="589"/>
        <v>2936.1619999999998</v>
      </c>
      <c r="CU783">
        <f t="shared" si="590"/>
        <v>0</v>
      </c>
      <c r="CV783">
        <f t="shared" si="591"/>
        <v>11.39</v>
      </c>
      <c r="CW783">
        <f t="shared" si="592"/>
        <v>0.13</v>
      </c>
      <c r="CX783">
        <f t="shared" si="593"/>
        <v>0</v>
      </c>
      <c r="CY783">
        <f t="shared" si="594"/>
        <v>559.93920000000003</v>
      </c>
      <c r="CZ783">
        <f t="shared" si="595"/>
        <v>444.6576</v>
      </c>
      <c r="DC783" t="s">
        <v>3</v>
      </c>
      <c r="DD783" t="s">
        <v>3</v>
      </c>
      <c r="DE783" t="s">
        <v>3</v>
      </c>
      <c r="DF783" t="s">
        <v>3</v>
      </c>
      <c r="DG783" t="s">
        <v>3</v>
      </c>
      <c r="DH783" t="s">
        <v>3</v>
      </c>
      <c r="DI783" t="s">
        <v>3</v>
      </c>
      <c r="DJ783" t="s">
        <v>3</v>
      </c>
      <c r="DK783" t="s">
        <v>3</v>
      </c>
      <c r="DL783" t="s">
        <v>3</v>
      </c>
      <c r="DM783" t="s">
        <v>3</v>
      </c>
      <c r="DN783">
        <v>0</v>
      </c>
      <c r="DO783">
        <v>0</v>
      </c>
      <c r="DP783">
        <v>1</v>
      </c>
      <c r="DQ783">
        <v>1</v>
      </c>
      <c r="DU783">
        <v>1013</v>
      </c>
      <c r="DV783" t="s">
        <v>38</v>
      </c>
      <c r="DW783" t="s">
        <v>38</v>
      </c>
      <c r="DX783">
        <v>1</v>
      </c>
      <c r="DZ783" t="s">
        <v>3</v>
      </c>
      <c r="EA783" t="s">
        <v>3</v>
      </c>
      <c r="EB783" t="s">
        <v>3</v>
      </c>
      <c r="EC783" t="s">
        <v>3</v>
      </c>
      <c r="EE783">
        <v>29085590</v>
      </c>
      <c r="EF783">
        <v>6</v>
      </c>
      <c r="EG783" t="s">
        <v>22</v>
      </c>
      <c r="EH783">
        <v>0</v>
      </c>
      <c r="EI783" t="s">
        <v>3</v>
      </c>
      <c r="EJ783">
        <v>1</v>
      </c>
      <c r="EK783">
        <v>57001</v>
      </c>
      <c r="EL783" t="s">
        <v>23</v>
      </c>
      <c r="EM783" t="s">
        <v>24</v>
      </c>
      <c r="EO783" t="s">
        <v>3</v>
      </c>
      <c r="EQ783">
        <v>0</v>
      </c>
      <c r="ER783">
        <v>92.9</v>
      </c>
      <c r="ES783">
        <v>0</v>
      </c>
      <c r="ET783">
        <v>4.0599999999999996</v>
      </c>
      <c r="EU783">
        <v>1.76</v>
      </c>
      <c r="EV783">
        <v>88.84</v>
      </c>
      <c r="EW783">
        <v>11.39</v>
      </c>
      <c r="EX783">
        <v>0.13</v>
      </c>
      <c r="EY783">
        <v>0</v>
      </c>
      <c r="FQ783">
        <v>0</v>
      </c>
      <c r="FR783">
        <f t="shared" si="596"/>
        <v>0</v>
      </c>
      <c r="FS783">
        <v>0</v>
      </c>
      <c r="FV783" t="s">
        <v>25</v>
      </c>
      <c r="FW783" t="s">
        <v>26</v>
      </c>
      <c r="FX783">
        <v>80</v>
      </c>
      <c r="FY783">
        <v>68</v>
      </c>
      <c r="GA783" t="s">
        <v>3</v>
      </c>
      <c r="GD783">
        <v>1</v>
      </c>
      <c r="GF783">
        <v>-1629810845</v>
      </c>
      <c r="GG783">
        <v>2</v>
      </c>
      <c r="GH783">
        <v>1</v>
      </c>
      <c r="GI783">
        <v>2</v>
      </c>
      <c r="GJ783">
        <v>0</v>
      </c>
      <c r="GK783">
        <v>0</v>
      </c>
      <c r="GL783">
        <f t="shared" si="597"/>
        <v>0</v>
      </c>
      <c r="GM783">
        <f t="shared" si="598"/>
        <v>1828.72</v>
      </c>
      <c r="GN783">
        <f t="shared" si="599"/>
        <v>1828.72</v>
      </c>
      <c r="GO783">
        <f t="shared" si="600"/>
        <v>0</v>
      </c>
      <c r="GP783">
        <f t="shared" si="601"/>
        <v>0</v>
      </c>
      <c r="GR783">
        <v>0</v>
      </c>
      <c r="GS783">
        <v>3</v>
      </c>
      <c r="GT783">
        <v>0</v>
      </c>
      <c r="GU783" t="s">
        <v>3</v>
      </c>
      <c r="GV783">
        <f t="shared" si="602"/>
        <v>0</v>
      </c>
      <c r="GW783">
        <v>1</v>
      </c>
      <c r="GX783">
        <f t="shared" si="603"/>
        <v>0</v>
      </c>
      <c r="HA783">
        <v>0</v>
      </c>
      <c r="HB783">
        <v>0</v>
      </c>
      <c r="HC783">
        <f t="shared" si="604"/>
        <v>0</v>
      </c>
      <c r="HE783" t="s">
        <v>3</v>
      </c>
      <c r="HF783" t="s">
        <v>3</v>
      </c>
      <c r="HM783" t="s">
        <v>3</v>
      </c>
      <c r="IK783">
        <v>0</v>
      </c>
    </row>
    <row r="784" spans="1:245">
      <c r="A784">
        <v>18</v>
      </c>
      <c r="B784">
        <v>0</v>
      </c>
      <c r="C784">
        <v>846</v>
      </c>
      <c r="E784" t="s">
        <v>40</v>
      </c>
      <c r="F784" t="s">
        <v>28</v>
      </c>
      <c r="G784" t="s">
        <v>29</v>
      </c>
      <c r="H784" t="s">
        <v>30</v>
      </c>
      <c r="I784">
        <f>I783*J784</f>
        <v>0.12925</v>
      </c>
      <c r="J784">
        <v>0.47</v>
      </c>
      <c r="K784">
        <v>0.47</v>
      </c>
      <c r="O784">
        <f t="shared" si="565"/>
        <v>0</v>
      </c>
      <c r="P784">
        <f t="shared" si="566"/>
        <v>0</v>
      </c>
      <c r="Q784">
        <f t="shared" si="567"/>
        <v>0</v>
      </c>
      <c r="R784">
        <f t="shared" si="568"/>
        <v>0</v>
      </c>
      <c r="S784">
        <f t="shared" si="569"/>
        <v>0</v>
      </c>
      <c r="T784">
        <f t="shared" si="570"/>
        <v>0</v>
      </c>
      <c r="U784">
        <f t="shared" si="571"/>
        <v>0</v>
      </c>
      <c r="V784">
        <f t="shared" si="572"/>
        <v>0</v>
      </c>
      <c r="W784">
        <f t="shared" si="573"/>
        <v>0</v>
      </c>
      <c r="X784">
        <f t="shared" si="574"/>
        <v>0</v>
      </c>
      <c r="Y784">
        <f t="shared" si="575"/>
        <v>0</v>
      </c>
      <c r="AA784">
        <v>35863109</v>
      </c>
      <c r="AB784">
        <f t="shared" si="576"/>
        <v>0</v>
      </c>
      <c r="AC784">
        <f t="shared" si="577"/>
        <v>0</v>
      </c>
      <c r="AD784">
        <f t="shared" si="578"/>
        <v>0</v>
      </c>
      <c r="AE784">
        <f t="shared" si="579"/>
        <v>0</v>
      </c>
      <c r="AF784">
        <f t="shared" si="580"/>
        <v>0</v>
      </c>
      <c r="AG784">
        <f t="shared" si="581"/>
        <v>0</v>
      </c>
      <c r="AH784">
        <f t="shared" si="582"/>
        <v>0</v>
      </c>
      <c r="AI784">
        <f t="shared" si="583"/>
        <v>0</v>
      </c>
      <c r="AJ784">
        <f t="shared" si="584"/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1</v>
      </c>
      <c r="AW784">
        <v>1</v>
      </c>
      <c r="AZ784">
        <v>1</v>
      </c>
      <c r="BA784">
        <v>1</v>
      </c>
      <c r="BB784">
        <v>1</v>
      </c>
      <c r="BC784">
        <v>1</v>
      </c>
      <c r="BD784" t="s">
        <v>3</v>
      </c>
      <c r="BE784" t="s">
        <v>3</v>
      </c>
      <c r="BF784" t="s">
        <v>3</v>
      </c>
      <c r="BG784" t="s">
        <v>3</v>
      </c>
      <c r="BH784">
        <v>3</v>
      </c>
      <c r="BI784">
        <v>2</v>
      </c>
      <c r="BJ784" t="s">
        <v>31</v>
      </c>
      <c r="BM784">
        <v>500002</v>
      </c>
      <c r="BN784">
        <v>0</v>
      </c>
      <c r="BO784" t="s">
        <v>3</v>
      </c>
      <c r="BP784">
        <v>0</v>
      </c>
      <c r="BQ784">
        <v>12</v>
      </c>
      <c r="BR784">
        <v>0</v>
      </c>
      <c r="BS784">
        <v>1</v>
      </c>
      <c r="BT784">
        <v>1</v>
      </c>
      <c r="BU784">
        <v>1</v>
      </c>
      <c r="BV784">
        <v>1</v>
      </c>
      <c r="BW784">
        <v>1</v>
      </c>
      <c r="BX784">
        <v>1</v>
      </c>
      <c r="BY784" t="s">
        <v>3</v>
      </c>
      <c r="BZ784">
        <v>0</v>
      </c>
      <c r="CA784">
        <v>0</v>
      </c>
      <c r="CB784" t="s">
        <v>3</v>
      </c>
      <c r="CE784">
        <v>0</v>
      </c>
      <c r="CF784">
        <v>0</v>
      </c>
      <c r="CG784">
        <v>0</v>
      </c>
      <c r="CM784">
        <v>0</v>
      </c>
      <c r="CN784" t="s">
        <v>3</v>
      </c>
      <c r="CO784">
        <v>0</v>
      </c>
      <c r="CP784">
        <f t="shared" si="585"/>
        <v>0</v>
      </c>
      <c r="CQ784">
        <f t="shared" si="586"/>
        <v>0</v>
      </c>
      <c r="CR784">
        <f t="shared" si="587"/>
        <v>0</v>
      </c>
      <c r="CS784">
        <f t="shared" si="588"/>
        <v>0</v>
      </c>
      <c r="CT784">
        <f t="shared" si="589"/>
        <v>0</v>
      </c>
      <c r="CU784">
        <f t="shared" si="590"/>
        <v>0</v>
      </c>
      <c r="CV784">
        <f t="shared" si="591"/>
        <v>0</v>
      </c>
      <c r="CW784">
        <f t="shared" si="592"/>
        <v>0</v>
      </c>
      <c r="CX784">
        <f t="shared" si="593"/>
        <v>0</v>
      </c>
      <c r="CY784">
        <f t="shared" si="594"/>
        <v>0</v>
      </c>
      <c r="CZ784">
        <f t="shared" si="595"/>
        <v>0</v>
      </c>
      <c r="DC784" t="s">
        <v>3</v>
      </c>
      <c r="DD784" t="s">
        <v>3</v>
      </c>
      <c r="DE784" t="s">
        <v>3</v>
      </c>
      <c r="DF784" t="s">
        <v>3</v>
      </c>
      <c r="DG784" t="s">
        <v>3</v>
      </c>
      <c r="DH784" t="s">
        <v>3</v>
      </c>
      <c r="DI784" t="s">
        <v>3</v>
      </c>
      <c r="DJ784" t="s">
        <v>3</v>
      </c>
      <c r="DK784" t="s">
        <v>3</v>
      </c>
      <c r="DL784" t="s">
        <v>3</v>
      </c>
      <c r="DM784" t="s">
        <v>3</v>
      </c>
      <c r="DN784">
        <v>0</v>
      </c>
      <c r="DO784">
        <v>0</v>
      </c>
      <c r="DP784">
        <v>1</v>
      </c>
      <c r="DQ784">
        <v>1</v>
      </c>
      <c r="DU784">
        <v>1009</v>
      </c>
      <c r="DV784" t="s">
        <v>30</v>
      </c>
      <c r="DW784" t="s">
        <v>30</v>
      </c>
      <c r="DX784">
        <v>1000</v>
      </c>
      <c r="DZ784" t="s">
        <v>3</v>
      </c>
      <c r="EA784" t="s">
        <v>3</v>
      </c>
      <c r="EB784" t="s">
        <v>3</v>
      </c>
      <c r="EC784" t="s">
        <v>3</v>
      </c>
      <c r="EE784">
        <v>29085444</v>
      </c>
      <c r="EF784">
        <v>12</v>
      </c>
      <c r="EG784" t="s">
        <v>32</v>
      </c>
      <c r="EH784">
        <v>0</v>
      </c>
      <c r="EI784" t="s">
        <v>3</v>
      </c>
      <c r="EJ784">
        <v>2</v>
      </c>
      <c r="EK784">
        <v>500002</v>
      </c>
      <c r="EL784" t="s">
        <v>33</v>
      </c>
      <c r="EM784" t="s">
        <v>34</v>
      </c>
      <c r="EO784" t="s">
        <v>3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0</v>
      </c>
      <c r="EX784">
        <v>0</v>
      </c>
      <c r="FQ784">
        <v>0</v>
      </c>
      <c r="FR784">
        <f t="shared" si="596"/>
        <v>0</v>
      </c>
      <c r="FS784">
        <v>0</v>
      </c>
      <c r="FX784">
        <v>0</v>
      </c>
      <c r="FY784">
        <v>0</v>
      </c>
      <c r="GA784" t="s">
        <v>3</v>
      </c>
      <c r="GD784">
        <v>1</v>
      </c>
      <c r="GF784">
        <v>-304821490</v>
      </c>
      <c r="GG784">
        <v>2</v>
      </c>
      <c r="GH784">
        <v>1</v>
      </c>
      <c r="GI784">
        <v>-2</v>
      </c>
      <c r="GJ784">
        <v>0</v>
      </c>
      <c r="GK784">
        <v>0</v>
      </c>
      <c r="GL784">
        <f t="shared" si="597"/>
        <v>0</v>
      </c>
      <c r="GM784">
        <f t="shared" si="598"/>
        <v>0</v>
      </c>
      <c r="GN784">
        <f t="shared" si="599"/>
        <v>0</v>
      </c>
      <c r="GO784">
        <f t="shared" si="600"/>
        <v>0</v>
      </c>
      <c r="GP784">
        <f t="shared" si="601"/>
        <v>0</v>
      </c>
      <c r="GR784">
        <v>0</v>
      </c>
      <c r="GS784">
        <v>0</v>
      </c>
      <c r="GT784">
        <v>0</v>
      </c>
      <c r="GU784" t="s">
        <v>3</v>
      </c>
      <c r="GV784">
        <f t="shared" si="602"/>
        <v>0</v>
      </c>
      <c r="GW784">
        <v>1</v>
      </c>
      <c r="GX784">
        <f t="shared" si="603"/>
        <v>0</v>
      </c>
      <c r="HA784">
        <v>0</v>
      </c>
      <c r="HB784">
        <v>0</v>
      </c>
      <c r="HC784">
        <f t="shared" si="604"/>
        <v>0</v>
      </c>
      <c r="HE784" t="s">
        <v>3</v>
      </c>
      <c r="HF784" t="s">
        <v>3</v>
      </c>
      <c r="HM784" t="s">
        <v>3</v>
      </c>
      <c r="IK784">
        <v>0</v>
      </c>
    </row>
    <row r="785" spans="1:245">
      <c r="A785">
        <v>17</v>
      </c>
      <c r="B785">
        <v>0</v>
      </c>
      <c r="C785">
        <f>ROW(SmtRes!A848)</f>
        <v>848</v>
      </c>
      <c r="D785">
        <f>ROW(EtalonRes!A814)</f>
        <v>814</v>
      </c>
      <c r="E785" t="s">
        <v>41</v>
      </c>
      <c r="F785" t="s">
        <v>50</v>
      </c>
      <c r="G785" t="s">
        <v>51</v>
      </c>
      <c r="H785" t="s">
        <v>52</v>
      </c>
      <c r="I785">
        <f>ROUND(21.3/100,9)</f>
        <v>0.21299999999999999</v>
      </c>
      <c r="J785">
        <v>0</v>
      </c>
      <c r="K785">
        <f>ROUND(21.3/100,9)</f>
        <v>0.21299999999999999</v>
      </c>
      <c r="O785">
        <f t="shared" si="565"/>
        <v>207.04</v>
      </c>
      <c r="P785">
        <f t="shared" si="566"/>
        <v>0</v>
      </c>
      <c r="Q785">
        <f t="shared" si="567"/>
        <v>0</v>
      </c>
      <c r="R785">
        <f t="shared" si="568"/>
        <v>0</v>
      </c>
      <c r="S785">
        <f t="shared" si="569"/>
        <v>207.04</v>
      </c>
      <c r="T785">
        <f t="shared" si="570"/>
        <v>0</v>
      </c>
      <c r="U785">
        <f t="shared" si="571"/>
        <v>0.80301</v>
      </c>
      <c r="V785">
        <f t="shared" si="572"/>
        <v>0</v>
      </c>
      <c r="W785">
        <f t="shared" si="573"/>
        <v>0</v>
      </c>
      <c r="X785">
        <f t="shared" si="574"/>
        <v>140.79</v>
      </c>
      <c r="Y785">
        <f t="shared" si="575"/>
        <v>111.8</v>
      </c>
      <c r="AA785">
        <v>35863109</v>
      </c>
      <c r="AB785">
        <f t="shared" si="576"/>
        <v>29.41</v>
      </c>
      <c r="AC785">
        <f t="shared" si="577"/>
        <v>0</v>
      </c>
      <c r="AD785">
        <f t="shared" si="578"/>
        <v>0</v>
      </c>
      <c r="AE785">
        <f t="shared" si="579"/>
        <v>0</v>
      </c>
      <c r="AF785">
        <f t="shared" si="580"/>
        <v>29.41</v>
      </c>
      <c r="AG785">
        <f t="shared" si="581"/>
        <v>0</v>
      </c>
      <c r="AH785">
        <f t="shared" si="582"/>
        <v>3.77</v>
      </c>
      <c r="AI785">
        <f t="shared" si="583"/>
        <v>0</v>
      </c>
      <c r="AJ785">
        <f t="shared" si="584"/>
        <v>0</v>
      </c>
      <c r="AK785">
        <v>29.41</v>
      </c>
      <c r="AL785">
        <v>0</v>
      </c>
      <c r="AM785">
        <v>0</v>
      </c>
      <c r="AN785">
        <v>0</v>
      </c>
      <c r="AO785">
        <v>29.41</v>
      </c>
      <c r="AP785">
        <v>0</v>
      </c>
      <c r="AQ785">
        <v>3.77</v>
      </c>
      <c r="AR785">
        <v>0</v>
      </c>
      <c r="AS785">
        <v>0</v>
      </c>
      <c r="AT785">
        <v>68</v>
      </c>
      <c r="AU785">
        <v>54</v>
      </c>
      <c r="AV785">
        <v>1</v>
      </c>
      <c r="AW785">
        <v>1</v>
      </c>
      <c r="AZ785">
        <v>1</v>
      </c>
      <c r="BA785">
        <v>33.049999999999997</v>
      </c>
      <c r="BB785">
        <v>1</v>
      </c>
      <c r="BC785">
        <v>1</v>
      </c>
      <c r="BD785" t="s">
        <v>3</v>
      </c>
      <c r="BE785" t="s">
        <v>3</v>
      </c>
      <c r="BF785" t="s">
        <v>3</v>
      </c>
      <c r="BG785" t="s">
        <v>3</v>
      </c>
      <c r="BH785">
        <v>0</v>
      </c>
      <c r="BI785">
        <v>1</v>
      </c>
      <c r="BJ785" t="s">
        <v>53</v>
      </c>
      <c r="BM785">
        <v>57001</v>
      </c>
      <c r="BN785">
        <v>0</v>
      </c>
      <c r="BO785" t="s">
        <v>50</v>
      </c>
      <c r="BP785">
        <v>1</v>
      </c>
      <c r="BQ785">
        <v>6</v>
      </c>
      <c r="BR785">
        <v>0</v>
      </c>
      <c r="BS785">
        <v>33.049999999999997</v>
      </c>
      <c r="BT785">
        <v>1</v>
      </c>
      <c r="BU785">
        <v>1</v>
      </c>
      <c r="BV785">
        <v>1</v>
      </c>
      <c r="BW785">
        <v>1</v>
      </c>
      <c r="BX785">
        <v>1</v>
      </c>
      <c r="BY785" t="s">
        <v>3</v>
      </c>
      <c r="BZ785">
        <v>80</v>
      </c>
      <c r="CA785">
        <v>68</v>
      </c>
      <c r="CB785" t="s">
        <v>3</v>
      </c>
      <c r="CE785">
        <v>0</v>
      </c>
      <c r="CF785">
        <v>0</v>
      </c>
      <c r="CG785">
        <v>0</v>
      </c>
      <c r="CM785">
        <v>0</v>
      </c>
      <c r="CN785" t="s">
        <v>3</v>
      </c>
      <c r="CO785">
        <v>0</v>
      </c>
      <c r="CP785">
        <f t="shared" si="585"/>
        <v>207.04</v>
      </c>
      <c r="CQ785">
        <f t="shared" si="586"/>
        <v>0</v>
      </c>
      <c r="CR785">
        <f t="shared" si="587"/>
        <v>0</v>
      </c>
      <c r="CS785">
        <f t="shared" si="588"/>
        <v>0</v>
      </c>
      <c r="CT785">
        <f t="shared" si="589"/>
        <v>972.00049999999987</v>
      </c>
      <c r="CU785">
        <f t="shared" si="590"/>
        <v>0</v>
      </c>
      <c r="CV785">
        <f t="shared" si="591"/>
        <v>3.77</v>
      </c>
      <c r="CW785">
        <f t="shared" si="592"/>
        <v>0</v>
      </c>
      <c r="CX785">
        <f t="shared" si="593"/>
        <v>0</v>
      </c>
      <c r="CY785">
        <f t="shared" si="594"/>
        <v>140.78719999999998</v>
      </c>
      <c r="CZ785">
        <f t="shared" si="595"/>
        <v>111.80159999999999</v>
      </c>
      <c r="DC785" t="s">
        <v>3</v>
      </c>
      <c r="DD785" t="s">
        <v>3</v>
      </c>
      <c r="DE785" t="s">
        <v>3</v>
      </c>
      <c r="DF785" t="s">
        <v>3</v>
      </c>
      <c r="DG785" t="s">
        <v>3</v>
      </c>
      <c r="DH785" t="s">
        <v>3</v>
      </c>
      <c r="DI785" t="s">
        <v>3</v>
      </c>
      <c r="DJ785" t="s">
        <v>3</v>
      </c>
      <c r="DK785" t="s">
        <v>3</v>
      </c>
      <c r="DL785" t="s">
        <v>3</v>
      </c>
      <c r="DM785" t="s">
        <v>3</v>
      </c>
      <c r="DN785">
        <v>0</v>
      </c>
      <c r="DO785">
        <v>0</v>
      </c>
      <c r="DP785">
        <v>1</v>
      </c>
      <c r="DQ785">
        <v>1</v>
      </c>
      <c r="DU785">
        <v>1013</v>
      </c>
      <c r="DV785" t="s">
        <v>52</v>
      </c>
      <c r="DW785" t="s">
        <v>52</v>
      </c>
      <c r="DX785">
        <v>1</v>
      </c>
      <c r="DZ785" t="s">
        <v>3</v>
      </c>
      <c r="EA785" t="s">
        <v>3</v>
      </c>
      <c r="EB785" t="s">
        <v>3</v>
      </c>
      <c r="EC785" t="s">
        <v>3</v>
      </c>
      <c r="EE785">
        <v>29085590</v>
      </c>
      <c r="EF785">
        <v>6</v>
      </c>
      <c r="EG785" t="s">
        <v>22</v>
      </c>
      <c r="EH785">
        <v>0</v>
      </c>
      <c r="EI785" t="s">
        <v>3</v>
      </c>
      <c r="EJ785">
        <v>1</v>
      </c>
      <c r="EK785">
        <v>57001</v>
      </c>
      <c r="EL785" t="s">
        <v>23</v>
      </c>
      <c r="EM785" t="s">
        <v>24</v>
      </c>
      <c r="EO785" t="s">
        <v>3</v>
      </c>
      <c r="EQ785">
        <v>0</v>
      </c>
      <c r="ER785">
        <v>29.41</v>
      </c>
      <c r="ES785">
        <v>0</v>
      </c>
      <c r="ET785">
        <v>0</v>
      </c>
      <c r="EU785">
        <v>0</v>
      </c>
      <c r="EV785">
        <v>29.41</v>
      </c>
      <c r="EW785">
        <v>3.77</v>
      </c>
      <c r="EX785">
        <v>0</v>
      </c>
      <c r="EY785">
        <v>0</v>
      </c>
      <c r="FQ785">
        <v>0</v>
      </c>
      <c r="FR785">
        <f t="shared" si="596"/>
        <v>0</v>
      </c>
      <c r="FS785">
        <v>0</v>
      </c>
      <c r="FV785" t="s">
        <v>25</v>
      </c>
      <c r="FW785" t="s">
        <v>26</v>
      </c>
      <c r="FX785">
        <v>80</v>
      </c>
      <c r="FY785">
        <v>68</v>
      </c>
      <c r="GA785" t="s">
        <v>3</v>
      </c>
      <c r="GD785">
        <v>1</v>
      </c>
      <c r="GF785">
        <v>1266291680</v>
      </c>
      <c r="GG785">
        <v>2</v>
      </c>
      <c r="GH785">
        <v>1</v>
      </c>
      <c r="GI785">
        <v>2</v>
      </c>
      <c r="GJ785">
        <v>0</v>
      </c>
      <c r="GK785">
        <v>0</v>
      </c>
      <c r="GL785">
        <f t="shared" si="597"/>
        <v>0</v>
      </c>
      <c r="GM785">
        <f t="shared" si="598"/>
        <v>459.63</v>
      </c>
      <c r="GN785">
        <f t="shared" si="599"/>
        <v>459.63</v>
      </c>
      <c r="GO785">
        <f t="shared" si="600"/>
        <v>0</v>
      </c>
      <c r="GP785">
        <f t="shared" si="601"/>
        <v>0</v>
      </c>
      <c r="GR785">
        <v>0</v>
      </c>
      <c r="GS785">
        <v>3</v>
      </c>
      <c r="GT785">
        <v>0</v>
      </c>
      <c r="GU785" t="s">
        <v>3</v>
      </c>
      <c r="GV785">
        <f t="shared" si="602"/>
        <v>0</v>
      </c>
      <c r="GW785">
        <v>1</v>
      </c>
      <c r="GX785">
        <f t="shared" si="603"/>
        <v>0</v>
      </c>
      <c r="HA785">
        <v>0</v>
      </c>
      <c r="HB785">
        <v>0</v>
      </c>
      <c r="HC785">
        <f t="shared" si="604"/>
        <v>0</v>
      </c>
      <c r="HE785" t="s">
        <v>3</v>
      </c>
      <c r="HF785" t="s">
        <v>3</v>
      </c>
      <c r="HM785" t="s">
        <v>3</v>
      </c>
      <c r="IK785">
        <v>0</v>
      </c>
    </row>
    <row r="786" spans="1:245">
      <c r="A786">
        <v>18</v>
      </c>
      <c r="B786">
        <v>0</v>
      </c>
      <c r="C786">
        <v>848</v>
      </c>
      <c r="E786" t="s">
        <v>48</v>
      </c>
      <c r="F786" t="s">
        <v>28</v>
      </c>
      <c r="G786" t="s">
        <v>29</v>
      </c>
      <c r="H786" t="s">
        <v>30</v>
      </c>
      <c r="I786">
        <f>I785*J786</f>
        <v>2.3429999999999999E-2</v>
      </c>
      <c r="J786">
        <v>0.11</v>
      </c>
      <c r="K786">
        <v>0.11</v>
      </c>
      <c r="O786">
        <f t="shared" si="565"/>
        <v>0</v>
      </c>
      <c r="P786">
        <f t="shared" si="566"/>
        <v>0</v>
      </c>
      <c r="Q786">
        <f t="shared" si="567"/>
        <v>0</v>
      </c>
      <c r="R786">
        <f t="shared" si="568"/>
        <v>0</v>
      </c>
      <c r="S786">
        <f t="shared" si="569"/>
        <v>0</v>
      </c>
      <c r="T786">
        <f t="shared" si="570"/>
        <v>0</v>
      </c>
      <c r="U786">
        <f t="shared" si="571"/>
        <v>0</v>
      </c>
      <c r="V786">
        <f t="shared" si="572"/>
        <v>0</v>
      </c>
      <c r="W786">
        <f t="shared" si="573"/>
        <v>0</v>
      </c>
      <c r="X786">
        <f t="shared" si="574"/>
        <v>0</v>
      </c>
      <c r="Y786">
        <f t="shared" si="575"/>
        <v>0</v>
      </c>
      <c r="AA786">
        <v>35863109</v>
      </c>
      <c r="AB786">
        <f t="shared" si="576"/>
        <v>0</v>
      </c>
      <c r="AC786">
        <f t="shared" si="577"/>
        <v>0</v>
      </c>
      <c r="AD786">
        <f t="shared" si="578"/>
        <v>0</v>
      </c>
      <c r="AE786">
        <f t="shared" si="579"/>
        <v>0</v>
      </c>
      <c r="AF786">
        <f t="shared" si="580"/>
        <v>0</v>
      </c>
      <c r="AG786">
        <f t="shared" si="581"/>
        <v>0</v>
      </c>
      <c r="AH786">
        <f t="shared" si="582"/>
        <v>0</v>
      </c>
      <c r="AI786">
        <f t="shared" si="583"/>
        <v>0</v>
      </c>
      <c r="AJ786">
        <f t="shared" si="584"/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1</v>
      </c>
      <c r="AW786">
        <v>1</v>
      </c>
      <c r="AZ786">
        <v>1</v>
      </c>
      <c r="BA786">
        <v>1</v>
      </c>
      <c r="BB786">
        <v>1</v>
      </c>
      <c r="BC786">
        <v>1</v>
      </c>
      <c r="BD786" t="s">
        <v>3</v>
      </c>
      <c r="BE786" t="s">
        <v>3</v>
      </c>
      <c r="BF786" t="s">
        <v>3</v>
      </c>
      <c r="BG786" t="s">
        <v>3</v>
      </c>
      <c r="BH786">
        <v>3</v>
      </c>
      <c r="BI786">
        <v>2</v>
      </c>
      <c r="BJ786" t="s">
        <v>31</v>
      </c>
      <c r="BM786">
        <v>500002</v>
      </c>
      <c r="BN786">
        <v>0</v>
      </c>
      <c r="BO786" t="s">
        <v>3</v>
      </c>
      <c r="BP786">
        <v>0</v>
      </c>
      <c r="BQ786">
        <v>12</v>
      </c>
      <c r="BR786">
        <v>0</v>
      </c>
      <c r="BS786">
        <v>1</v>
      </c>
      <c r="BT786">
        <v>1</v>
      </c>
      <c r="BU786">
        <v>1</v>
      </c>
      <c r="BV786">
        <v>1</v>
      </c>
      <c r="BW786">
        <v>1</v>
      </c>
      <c r="BX786">
        <v>1</v>
      </c>
      <c r="BY786" t="s">
        <v>3</v>
      </c>
      <c r="BZ786">
        <v>0</v>
      </c>
      <c r="CA786">
        <v>0</v>
      </c>
      <c r="CB786" t="s">
        <v>3</v>
      </c>
      <c r="CE786">
        <v>0</v>
      </c>
      <c r="CF786">
        <v>0</v>
      </c>
      <c r="CG786">
        <v>0</v>
      </c>
      <c r="CM786">
        <v>0</v>
      </c>
      <c r="CN786" t="s">
        <v>3</v>
      </c>
      <c r="CO786">
        <v>0</v>
      </c>
      <c r="CP786">
        <f t="shared" si="585"/>
        <v>0</v>
      </c>
      <c r="CQ786">
        <f t="shared" si="586"/>
        <v>0</v>
      </c>
      <c r="CR786">
        <f t="shared" si="587"/>
        <v>0</v>
      </c>
      <c r="CS786">
        <f t="shared" si="588"/>
        <v>0</v>
      </c>
      <c r="CT786">
        <f t="shared" si="589"/>
        <v>0</v>
      </c>
      <c r="CU786">
        <f t="shared" si="590"/>
        <v>0</v>
      </c>
      <c r="CV786">
        <f t="shared" si="591"/>
        <v>0</v>
      </c>
      <c r="CW786">
        <f t="shared" si="592"/>
        <v>0</v>
      </c>
      <c r="CX786">
        <f t="shared" si="593"/>
        <v>0</v>
      </c>
      <c r="CY786">
        <f t="shared" si="594"/>
        <v>0</v>
      </c>
      <c r="CZ786">
        <f t="shared" si="595"/>
        <v>0</v>
      </c>
      <c r="DC786" t="s">
        <v>3</v>
      </c>
      <c r="DD786" t="s">
        <v>3</v>
      </c>
      <c r="DE786" t="s">
        <v>3</v>
      </c>
      <c r="DF786" t="s">
        <v>3</v>
      </c>
      <c r="DG786" t="s">
        <v>3</v>
      </c>
      <c r="DH786" t="s">
        <v>3</v>
      </c>
      <c r="DI786" t="s">
        <v>3</v>
      </c>
      <c r="DJ786" t="s">
        <v>3</v>
      </c>
      <c r="DK786" t="s">
        <v>3</v>
      </c>
      <c r="DL786" t="s">
        <v>3</v>
      </c>
      <c r="DM786" t="s">
        <v>3</v>
      </c>
      <c r="DN786">
        <v>0</v>
      </c>
      <c r="DO786">
        <v>0</v>
      </c>
      <c r="DP786">
        <v>1</v>
      </c>
      <c r="DQ786">
        <v>1</v>
      </c>
      <c r="DU786">
        <v>1009</v>
      </c>
      <c r="DV786" t="s">
        <v>30</v>
      </c>
      <c r="DW786" t="s">
        <v>30</v>
      </c>
      <c r="DX786">
        <v>1000</v>
      </c>
      <c r="DZ786" t="s">
        <v>3</v>
      </c>
      <c r="EA786" t="s">
        <v>3</v>
      </c>
      <c r="EB786" t="s">
        <v>3</v>
      </c>
      <c r="EC786" t="s">
        <v>3</v>
      </c>
      <c r="EE786">
        <v>29085444</v>
      </c>
      <c r="EF786">
        <v>12</v>
      </c>
      <c r="EG786" t="s">
        <v>32</v>
      </c>
      <c r="EH786">
        <v>0</v>
      </c>
      <c r="EI786" t="s">
        <v>3</v>
      </c>
      <c r="EJ786">
        <v>2</v>
      </c>
      <c r="EK786">
        <v>500002</v>
      </c>
      <c r="EL786" t="s">
        <v>33</v>
      </c>
      <c r="EM786" t="s">
        <v>34</v>
      </c>
      <c r="EO786" t="s">
        <v>3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FQ786">
        <v>0</v>
      </c>
      <c r="FR786">
        <f t="shared" si="596"/>
        <v>0</v>
      </c>
      <c r="FS786">
        <v>0</v>
      </c>
      <c r="FX786">
        <v>0</v>
      </c>
      <c r="FY786">
        <v>0</v>
      </c>
      <c r="GA786" t="s">
        <v>3</v>
      </c>
      <c r="GD786">
        <v>1</v>
      </c>
      <c r="GF786">
        <v>-304821490</v>
      </c>
      <c r="GG786">
        <v>2</v>
      </c>
      <c r="GH786">
        <v>1</v>
      </c>
      <c r="GI786">
        <v>-2</v>
      </c>
      <c r="GJ786">
        <v>0</v>
      </c>
      <c r="GK786">
        <v>0</v>
      </c>
      <c r="GL786">
        <f t="shared" si="597"/>
        <v>0</v>
      </c>
      <c r="GM786">
        <f t="shared" si="598"/>
        <v>0</v>
      </c>
      <c r="GN786">
        <f t="shared" si="599"/>
        <v>0</v>
      </c>
      <c r="GO786">
        <f t="shared" si="600"/>
        <v>0</v>
      </c>
      <c r="GP786">
        <f t="shared" si="601"/>
        <v>0</v>
      </c>
      <c r="GR786">
        <v>0</v>
      </c>
      <c r="GS786">
        <v>0</v>
      </c>
      <c r="GT786">
        <v>0</v>
      </c>
      <c r="GU786" t="s">
        <v>3</v>
      </c>
      <c r="GV786">
        <f t="shared" si="602"/>
        <v>0</v>
      </c>
      <c r="GW786">
        <v>1</v>
      </c>
      <c r="GX786">
        <f t="shared" si="603"/>
        <v>0</v>
      </c>
      <c r="HA786">
        <v>0</v>
      </c>
      <c r="HB786">
        <v>0</v>
      </c>
      <c r="HC786">
        <f t="shared" si="604"/>
        <v>0</v>
      </c>
      <c r="HE786" t="s">
        <v>3</v>
      </c>
      <c r="HF786" t="s">
        <v>3</v>
      </c>
      <c r="HM786" t="s">
        <v>3</v>
      </c>
      <c r="IK786">
        <v>0</v>
      </c>
    </row>
    <row r="787" spans="1:245">
      <c r="A787">
        <v>17</v>
      </c>
      <c r="B787">
        <v>0</v>
      </c>
      <c r="C787">
        <f>ROW(SmtRes!A849)</f>
        <v>849</v>
      </c>
      <c r="D787">
        <f>ROW(EtalonRes!A815)</f>
        <v>815</v>
      </c>
      <c r="E787" t="s">
        <v>49</v>
      </c>
      <c r="F787" t="s">
        <v>56</v>
      </c>
      <c r="G787" t="s">
        <v>57</v>
      </c>
      <c r="H787" t="s">
        <v>58</v>
      </c>
      <c r="I787">
        <f>ROUND(4/100,9)</f>
        <v>0.04</v>
      </c>
      <c r="J787">
        <v>0</v>
      </c>
      <c r="K787">
        <f>ROUND(4/100,9)</f>
        <v>0.04</v>
      </c>
      <c r="O787">
        <f t="shared" si="565"/>
        <v>60.22</v>
      </c>
      <c r="P787">
        <f t="shared" si="566"/>
        <v>0</v>
      </c>
      <c r="Q787">
        <f t="shared" si="567"/>
        <v>0</v>
      </c>
      <c r="R787">
        <f t="shared" si="568"/>
        <v>0</v>
      </c>
      <c r="S787">
        <f t="shared" si="569"/>
        <v>60.22</v>
      </c>
      <c r="T787">
        <f t="shared" si="570"/>
        <v>0</v>
      </c>
      <c r="U787">
        <f t="shared" si="571"/>
        <v>0.2336</v>
      </c>
      <c r="V787">
        <f t="shared" si="572"/>
        <v>0</v>
      </c>
      <c r="W787">
        <f t="shared" si="573"/>
        <v>0</v>
      </c>
      <c r="X787">
        <f t="shared" si="574"/>
        <v>43.36</v>
      </c>
      <c r="Y787">
        <f t="shared" si="575"/>
        <v>31.31</v>
      </c>
      <c r="AA787">
        <v>35863109</v>
      </c>
      <c r="AB787">
        <f t="shared" si="576"/>
        <v>45.55</v>
      </c>
      <c r="AC787">
        <f t="shared" si="577"/>
        <v>0</v>
      </c>
      <c r="AD787">
        <f t="shared" si="578"/>
        <v>0</v>
      </c>
      <c r="AE787">
        <f t="shared" si="579"/>
        <v>0</v>
      </c>
      <c r="AF787">
        <f t="shared" si="580"/>
        <v>45.55</v>
      </c>
      <c r="AG787">
        <f t="shared" si="581"/>
        <v>0</v>
      </c>
      <c r="AH787">
        <f t="shared" si="582"/>
        <v>5.84</v>
      </c>
      <c r="AI787">
        <f t="shared" si="583"/>
        <v>0</v>
      </c>
      <c r="AJ787">
        <f t="shared" si="584"/>
        <v>0</v>
      </c>
      <c r="AK787">
        <v>45.55</v>
      </c>
      <c r="AL787">
        <v>0</v>
      </c>
      <c r="AM787">
        <v>0</v>
      </c>
      <c r="AN787">
        <v>0</v>
      </c>
      <c r="AO787">
        <v>45.55</v>
      </c>
      <c r="AP787">
        <v>0</v>
      </c>
      <c r="AQ787">
        <v>5.84</v>
      </c>
      <c r="AR787">
        <v>0</v>
      </c>
      <c r="AS787">
        <v>0</v>
      </c>
      <c r="AT787">
        <v>72</v>
      </c>
      <c r="AU787">
        <v>52</v>
      </c>
      <c r="AV787">
        <v>1</v>
      </c>
      <c r="AW787">
        <v>1</v>
      </c>
      <c r="AZ787">
        <v>1</v>
      </c>
      <c r="BA787">
        <v>33.049999999999997</v>
      </c>
      <c r="BB787">
        <v>1</v>
      </c>
      <c r="BC787">
        <v>1</v>
      </c>
      <c r="BD787" t="s">
        <v>3</v>
      </c>
      <c r="BE787" t="s">
        <v>3</v>
      </c>
      <c r="BF787" t="s">
        <v>3</v>
      </c>
      <c r="BG787" t="s">
        <v>3</v>
      </c>
      <c r="BH787">
        <v>0</v>
      </c>
      <c r="BI787">
        <v>1</v>
      </c>
      <c r="BJ787" t="s">
        <v>59</v>
      </c>
      <c r="BM787">
        <v>67001</v>
      </c>
      <c r="BN787">
        <v>0</v>
      </c>
      <c r="BO787" t="s">
        <v>56</v>
      </c>
      <c r="BP787">
        <v>1</v>
      </c>
      <c r="BQ787">
        <v>6</v>
      </c>
      <c r="BR787">
        <v>0</v>
      </c>
      <c r="BS787">
        <v>33.049999999999997</v>
      </c>
      <c r="BT787">
        <v>1</v>
      </c>
      <c r="BU787">
        <v>1</v>
      </c>
      <c r="BV787">
        <v>1</v>
      </c>
      <c r="BW787">
        <v>1</v>
      </c>
      <c r="BX787">
        <v>1</v>
      </c>
      <c r="BY787" t="s">
        <v>3</v>
      </c>
      <c r="BZ787">
        <v>85</v>
      </c>
      <c r="CA787">
        <v>65</v>
      </c>
      <c r="CB787" t="s">
        <v>3</v>
      </c>
      <c r="CE787">
        <v>0</v>
      </c>
      <c r="CF787">
        <v>0</v>
      </c>
      <c r="CG787">
        <v>0</v>
      </c>
      <c r="CM787">
        <v>0</v>
      </c>
      <c r="CN787" t="s">
        <v>3</v>
      </c>
      <c r="CO787">
        <v>0</v>
      </c>
      <c r="CP787">
        <f t="shared" si="585"/>
        <v>60.22</v>
      </c>
      <c r="CQ787">
        <f t="shared" si="586"/>
        <v>0</v>
      </c>
      <c r="CR787">
        <f t="shared" si="587"/>
        <v>0</v>
      </c>
      <c r="CS787">
        <f t="shared" si="588"/>
        <v>0</v>
      </c>
      <c r="CT787">
        <f t="shared" si="589"/>
        <v>1505.4274999999998</v>
      </c>
      <c r="CU787">
        <f t="shared" si="590"/>
        <v>0</v>
      </c>
      <c r="CV787">
        <f t="shared" si="591"/>
        <v>5.84</v>
      </c>
      <c r="CW787">
        <f t="shared" si="592"/>
        <v>0</v>
      </c>
      <c r="CX787">
        <f t="shared" si="593"/>
        <v>0</v>
      </c>
      <c r="CY787">
        <f t="shared" si="594"/>
        <v>43.358400000000003</v>
      </c>
      <c r="CZ787">
        <f t="shared" si="595"/>
        <v>31.314399999999999</v>
      </c>
      <c r="DC787" t="s">
        <v>3</v>
      </c>
      <c r="DD787" t="s">
        <v>3</v>
      </c>
      <c r="DE787" t="s">
        <v>3</v>
      </c>
      <c r="DF787" t="s">
        <v>3</v>
      </c>
      <c r="DG787" t="s">
        <v>3</v>
      </c>
      <c r="DH787" t="s">
        <v>3</v>
      </c>
      <c r="DI787" t="s">
        <v>3</v>
      </c>
      <c r="DJ787" t="s">
        <v>3</v>
      </c>
      <c r="DK787" t="s">
        <v>3</v>
      </c>
      <c r="DL787" t="s">
        <v>3</v>
      </c>
      <c r="DM787" t="s">
        <v>3</v>
      </c>
      <c r="DN787">
        <v>0</v>
      </c>
      <c r="DO787">
        <v>0</v>
      </c>
      <c r="DP787">
        <v>1</v>
      </c>
      <c r="DQ787">
        <v>1</v>
      </c>
      <c r="DU787">
        <v>1010</v>
      </c>
      <c r="DV787" t="s">
        <v>58</v>
      </c>
      <c r="DW787" t="s">
        <v>58</v>
      </c>
      <c r="DX787">
        <v>100</v>
      </c>
      <c r="DZ787" t="s">
        <v>3</v>
      </c>
      <c r="EA787" t="s">
        <v>3</v>
      </c>
      <c r="EB787" t="s">
        <v>3</v>
      </c>
      <c r="EC787" t="s">
        <v>3</v>
      </c>
      <c r="EE787">
        <v>29085636</v>
      </c>
      <c r="EF787">
        <v>6</v>
      </c>
      <c r="EG787" t="s">
        <v>22</v>
      </c>
      <c r="EH787">
        <v>0</v>
      </c>
      <c r="EI787" t="s">
        <v>3</v>
      </c>
      <c r="EJ787">
        <v>1</v>
      </c>
      <c r="EK787">
        <v>67001</v>
      </c>
      <c r="EL787" t="s">
        <v>60</v>
      </c>
      <c r="EM787" t="s">
        <v>61</v>
      </c>
      <c r="EO787" t="s">
        <v>3</v>
      </c>
      <c r="EQ787">
        <v>0</v>
      </c>
      <c r="ER787">
        <v>45.55</v>
      </c>
      <c r="ES787">
        <v>0</v>
      </c>
      <c r="ET787">
        <v>0</v>
      </c>
      <c r="EU787">
        <v>0</v>
      </c>
      <c r="EV787">
        <v>45.55</v>
      </c>
      <c r="EW787">
        <v>5.84</v>
      </c>
      <c r="EX787">
        <v>0</v>
      </c>
      <c r="EY787">
        <v>0</v>
      </c>
      <c r="FQ787">
        <v>0</v>
      </c>
      <c r="FR787">
        <f t="shared" si="596"/>
        <v>0</v>
      </c>
      <c r="FS787">
        <v>0</v>
      </c>
      <c r="FV787" t="s">
        <v>25</v>
      </c>
      <c r="FW787" t="s">
        <v>26</v>
      </c>
      <c r="FX787">
        <v>85</v>
      </c>
      <c r="FY787">
        <v>65</v>
      </c>
      <c r="GA787" t="s">
        <v>3</v>
      </c>
      <c r="GD787">
        <v>1</v>
      </c>
      <c r="GF787">
        <v>-1255865036</v>
      </c>
      <c r="GG787">
        <v>2</v>
      </c>
      <c r="GH787">
        <v>1</v>
      </c>
      <c r="GI787">
        <v>2</v>
      </c>
      <c r="GJ787">
        <v>0</v>
      </c>
      <c r="GK787">
        <v>0</v>
      </c>
      <c r="GL787">
        <f t="shared" si="597"/>
        <v>0</v>
      </c>
      <c r="GM787">
        <f t="shared" si="598"/>
        <v>134.88999999999999</v>
      </c>
      <c r="GN787">
        <f t="shared" si="599"/>
        <v>134.88999999999999</v>
      </c>
      <c r="GO787">
        <f t="shared" si="600"/>
        <v>0</v>
      </c>
      <c r="GP787">
        <f t="shared" si="601"/>
        <v>0</v>
      </c>
      <c r="GR787">
        <v>0</v>
      </c>
      <c r="GS787">
        <v>3</v>
      </c>
      <c r="GT787">
        <v>0</v>
      </c>
      <c r="GU787" t="s">
        <v>3</v>
      </c>
      <c r="GV787">
        <f t="shared" si="602"/>
        <v>0</v>
      </c>
      <c r="GW787">
        <v>1</v>
      </c>
      <c r="GX787">
        <f t="shared" si="603"/>
        <v>0</v>
      </c>
      <c r="HA787">
        <v>0</v>
      </c>
      <c r="HB787">
        <v>0</v>
      </c>
      <c r="HC787">
        <f t="shared" si="604"/>
        <v>0</v>
      </c>
      <c r="HE787" t="s">
        <v>3</v>
      </c>
      <c r="HF787" t="s">
        <v>3</v>
      </c>
      <c r="HM787" t="s">
        <v>3</v>
      </c>
      <c r="IK787">
        <v>0</v>
      </c>
    </row>
    <row r="788" spans="1:245">
      <c r="A788">
        <v>17</v>
      </c>
      <c r="B788">
        <v>0</v>
      </c>
      <c r="C788">
        <f>ROW(SmtRes!A852)</f>
        <v>852</v>
      </c>
      <c r="D788">
        <f>ROW(EtalonRes!A818)</f>
        <v>818</v>
      </c>
      <c r="E788" t="s">
        <v>55</v>
      </c>
      <c r="F788" t="s">
        <v>63</v>
      </c>
      <c r="G788" t="s">
        <v>64</v>
      </c>
      <c r="H788" t="s">
        <v>65</v>
      </c>
      <c r="I788">
        <f>ROUND(15/100,9)</f>
        <v>0.15</v>
      </c>
      <c r="J788">
        <v>0</v>
      </c>
      <c r="K788">
        <f>ROUND(15/100,9)</f>
        <v>0.15</v>
      </c>
      <c r="O788">
        <f t="shared" si="565"/>
        <v>373.45</v>
      </c>
      <c r="P788">
        <f t="shared" si="566"/>
        <v>0</v>
      </c>
      <c r="Q788">
        <f t="shared" si="567"/>
        <v>0.7</v>
      </c>
      <c r="R788">
        <f t="shared" si="568"/>
        <v>0.69</v>
      </c>
      <c r="S788">
        <f t="shared" si="569"/>
        <v>372.75</v>
      </c>
      <c r="T788">
        <f t="shared" si="570"/>
        <v>0</v>
      </c>
      <c r="U788">
        <f t="shared" si="571"/>
        <v>1.446</v>
      </c>
      <c r="V788">
        <f t="shared" si="572"/>
        <v>1.5E-3</v>
      </c>
      <c r="W788">
        <f t="shared" si="573"/>
        <v>0</v>
      </c>
      <c r="X788">
        <f t="shared" si="574"/>
        <v>268.88</v>
      </c>
      <c r="Y788">
        <f t="shared" si="575"/>
        <v>194.19</v>
      </c>
      <c r="AA788">
        <v>35863109</v>
      </c>
      <c r="AB788">
        <f t="shared" si="576"/>
        <v>75.5</v>
      </c>
      <c r="AC788">
        <f t="shared" si="577"/>
        <v>0</v>
      </c>
      <c r="AD788">
        <f t="shared" si="578"/>
        <v>0.31</v>
      </c>
      <c r="AE788">
        <f t="shared" si="579"/>
        <v>0.14000000000000001</v>
      </c>
      <c r="AF788">
        <f t="shared" si="580"/>
        <v>75.19</v>
      </c>
      <c r="AG788">
        <f t="shared" si="581"/>
        <v>0</v>
      </c>
      <c r="AH788">
        <f t="shared" si="582"/>
        <v>9.64</v>
      </c>
      <c r="AI788">
        <f t="shared" si="583"/>
        <v>0.01</v>
      </c>
      <c r="AJ788">
        <f t="shared" si="584"/>
        <v>0</v>
      </c>
      <c r="AK788">
        <v>75.5</v>
      </c>
      <c r="AL788">
        <v>0</v>
      </c>
      <c r="AM788">
        <v>0.31</v>
      </c>
      <c r="AN788">
        <v>0.14000000000000001</v>
      </c>
      <c r="AO788">
        <v>75.19</v>
      </c>
      <c r="AP788">
        <v>0</v>
      </c>
      <c r="AQ788">
        <v>9.64</v>
      </c>
      <c r="AR788">
        <v>0.01</v>
      </c>
      <c r="AS788">
        <v>0</v>
      </c>
      <c r="AT788">
        <v>72</v>
      </c>
      <c r="AU788">
        <v>52</v>
      </c>
      <c r="AV788">
        <v>1</v>
      </c>
      <c r="AW788">
        <v>1</v>
      </c>
      <c r="AZ788">
        <v>1</v>
      </c>
      <c r="BA788">
        <v>33.049999999999997</v>
      </c>
      <c r="BB788">
        <v>15.06</v>
      </c>
      <c r="BC788">
        <v>1</v>
      </c>
      <c r="BD788" t="s">
        <v>3</v>
      </c>
      <c r="BE788" t="s">
        <v>3</v>
      </c>
      <c r="BF788" t="s">
        <v>3</v>
      </c>
      <c r="BG788" t="s">
        <v>3</v>
      </c>
      <c r="BH788">
        <v>0</v>
      </c>
      <c r="BI788">
        <v>1</v>
      </c>
      <c r="BJ788" t="s">
        <v>66</v>
      </c>
      <c r="BM788">
        <v>67001</v>
      </c>
      <c r="BN788">
        <v>0</v>
      </c>
      <c r="BO788" t="s">
        <v>63</v>
      </c>
      <c r="BP788">
        <v>1</v>
      </c>
      <c r="BQ788">
        <v>6</v>
      </c>
      <c r="BR788">
        <v>0</v>
      </c>
      <c r="BS788">
        <v>33.049999999999997</v>
      </c>
      <c r="BT788">
        <v>1</v>
      </c>
      <c r="BU788">
        <v>1</v>
      </c>
      <c r="BV788">
        <v>1</v>
      </c>
      <c r="BW788">
        <v>1</v>
      </c>
      <c r="BX788">
        <v>1</v>
      </c>
      <c r="BY788" t="s">
        <v>3</v>
      </c>
      <c r="BZ788">
        <v>85</v>
      </c>
      <c r="CA788">
        <v>65</v>
      </c>
      <c r="CB788" t="s">
        <v>3</v>
      </c>
      <c r="CE788">
        <v>0</v>
      </c>
      <c r="CF788">
        <v>0</v>
      </c>
      <c r="CG788">
        <v>0</v>
      </c>
      <c r="CM788">
        <v>0</v>
      </c>
      <c r="CN788" t="s">
        <v>3</v>
      </c>
      <c r="CO788">
        <v>0</v>
      </c>
      <c r="CP788">
        <f t="shared" si="585"/>
        <v>373.45</v>
      </c>
      <c r="CQ788">
        <f t="shared" si="586"/>
        <v>0</v>
      </c>
      <c r="CR788">
        <f t="shared" si="587"/>
        <v>4.6686000000000005</v>
      </c>
      <c r="CS788">
        <f t="shared" si="588"/>
        <v>4.6269999999999998</v>
      </c>
      <c r="CT788">
        <f t="shared" si="589"/>
        <v>2485.0294999999996</v>
      </c>
      <c r="CU788">
        <f t="shared" si="590"/>
        <v>0</v>
      </c>
      <c r="CV788">
        <f t="shared" si="591"/>
        <v>9.64</v>
      </c>
      <c r="CW788">
        <f t="shared" si="592"/>
        <v>0.01</v>
      </c>
      <c r="CX788">
        <f t="shared" si="593"/>
        <v>0</v>
      </c>
      <c r="CY788">
        <f t="shared" si="594"/>
        <v>268.8768</v>
      </c>
      <c r="CZ788">
        <f t="shared" si="595"/>
        <v>194.18880000000001</v>
      </c>
      <c r="DC788" t="s">
        <v>3</v>
      </c>
      <c r="DD788" t="s">
        <v>3</v>
      </c>
      <c r="DE788" t="s">
        <v>3</v>
      </c>
      <c r="DF788" t="s">
        <v>3</v>
      </c>
      <c r="DG788" t="s">
        <v>3</v>
      </c>
      <c r="DH788" t="s">
        <v>3</v>
      </c>
      <c r="DI788" t="s">
        <v>3</v>
      </c>
      <c r="DJ788" t="s">
        <v>3</v>
      </c>
      <c r="DK788" t="s">
        <v>3</v>
      </c>
      <c r="DL788" t="s">
        <v>3</v>
      </c>
      <c r="DM788" t="s">
        <v>3</v>
      </c>
      <c r="DN788">
        <v>0</v>
      </c>
      <c r="DO788">
        <v>0</v>
      </c>
      <c r="DP788">
        <v>1</v>
      </c>
      <c r="DQ788">
        <v>1</v>
      </c>
      <c r="DU788">
        <v>1003</v>
      </c>
      <c r="DV788" t="s">
        <v>65</v>
      </c>
      <c r="DW788" t="s">
        <v>65</v>
      </c>
      <c r="DX788">
        <v>100</v>
      </c>
      <c r="DZ788" t="s">
        <v>3</v>
      </c>
      <c r="EA788" t="s">
        <v>3</v>
      </c>
      <c r="EB788" t="s">
        <v>3</v>
      </c>
      <c r="EC788" t="s">
        <v>3</v>
      </c>
      <c r="EE788">
        <v>29085636</v>
      </c>
      <c r="EF788">
        <v>6</v>
      </c>
      <c r="EG788" t="s">
        <v>22</v>
      </c>
      <c r="EH788">
        <v>0</v>
      </c>
      <c r="EI788" t="s">
        <v>3</v>
      </c>
      <c r="EJ788">
        <v>1</v>
      </c>
      <c r="EK788">
        <v>67001</v>
      </c>
      <c r="EL788" t="s">
        <v>60</v>
      </c>
      <c r="EM788" t="s">
        <v>61</v>
      </c>
      <c r="EO788" t="s">
        <v>3</v>
      </c>
      <c r="EQ788">
        <v>0</v>
      </c>
      <c r="ER788">
        <v>75.5</v>
      </c>
      <c r="ES788">
        <v>0</v>
      </c>
      <c r="ET788">
        <v>0.31</v>
      </c>
      <c r="EU788">
        <v>0.14000000000000001</v>
      </c>
      <c r="EV788">
        <v>75.19</v>
      </c>
      <c r="EW788">
        <v>9.64</v>
      </c>
      <c r="EX788">
        <v>0.01</v>
      </c>
      <c r="EY788">
        <v>0</v>
      </c>
      <c r="FQ788">
        <v>0</v>
      </c>
      <c r="FR788">
        <f t="shared" si="596"/>
        <v>0</v>
      </c>
      <c r="FS788">
        <v>0</v>
      </c>
      <c r="FV788" t="s">
        <v>25</v>
      </c>
      <c r="FW788" t="s">
        <v>26</v>
      </c>
      <c r="FX788">
        <v>85</v>
      </c>
      <c r="FY788">
        <v>65</v>
      </c>
      <c r="GA788" t="s">
        <v>3</v>
      </c>
      <c r="GD788">
        <v>1</v>
      </c>
      <c r="GF788">
        <v>-1480086875</v>
      </c>
      <c r="GG788">
        <v>2</v>
      </c>
      <c r="GH788">
        <v>1</v>
      </c>
      <c r="GI788">
        <v>2</v>
      </c>
      <c r="GJ788">
        <v>0</v>
      </c>
      <c r="GK788">
        <v>0</v>
      </c>
      <c r="GL788">
        <f t="shared" si="597"/>
        <v>0</v>
      </c>
      <c r="GM788">
        <f t="shared" si="598"/>
        <v>836.52</v>
      </c>
      <c r="GN788">
        <f t="shared" si="599"/>
        <v>836.52</v>
      </c>
      <c r="GO788">
        <f t="shared" si="600"/>
        <v>0</v>
      </c>
      <c r="GP788">
        <f t="shared" si="601"/>
        <v>0</v>
      </c>
      <c r="GR788">
        <v>0</v>
      </c>
      <c r="GS788">
        <v>3</v>
      </c>
      <c r="GT788">
        <v>0</v>
      </c>
      <c r="GU788" t="s">
        <v>3</v>
      </c>
      <c r="GV788">
        <f t="shared" si="602"/>
        <v>0</v>
      </c>
      <c r="GW788">
        <v>1</v>
      </c>
      <c r="GX788">
        <f t="shared" si="603"/>
        <v>0</v>
      </c>
      <c r="HA788">
        <v>0</v>
      </c>
      <c r="HB788">
        <v>0</v>
      </c>
      <c r="HC788">
        <f t="shared" si="604"/>
        <v>0</v>
      </c>
      <c r="HE788" t="s">
        <v>3</v>
      </c>
      <c r="HF788" t="s">
        <v>3</v>
      </c>
      <c r="HM788" t="s">
        <v>3</v>
      </c>
      <c r="IK788">
        <v>0</v>
      </c>
    </row>
    <row r="789" spans="1:245">
      <c r="A789">
        <v>17</v>
      </c>
      <c r="B789">
        <v>0</v>
      </c>
      <c r="C789">
        <f>ROW(SmtRes!A855)</f>
        <v>855</v>
      </c>
      <c r="D789">
        <f>ROW(EtalonRes!A821)</f>
        <v>821</v>
      </c>
      <c r="E789" t="s">
        <v>62</v>
      </c>
      <c r="F789" t="s">
        <v>68</v>
      </c>
      <c r="G789" t="s">
        <v>69</v>
      </c>
      <c r="H789" t="s">
        <v>58</v>
      </c>
      <c r="I789">
        <f>ROUND(2/100,9)</f>
        <v>0.02</v>
      </c>
      <c r="J789">
        <v>0</v>
      </c>
      <c r="K789">
        <f>ROUND(2/100,9)</f>
        <v>0.02</v>
      </c>
      <c r="O789">
        <f t="shared" si="565"/>
        <v>95.59</v>
      </c>
      <c r="P789">
        <f t="shared" si="566"/>
        <v>0</v>
      </c>
      <c r="Q789">
        <f t="shared" si="567"/>
        <v>0.75</v>
      </c>
      <c r="R789">
        <f t="shared" si="568"/>
        <v>0.71</v>
      </c>
      <c r="S789">
        <f t="shared" si="569"/>
        <v>94.84</v>
      </c>
      <c r="T789">
        <f t="shared" si="570"/>
        <v>0</v>
      </c>
      <c r="U789">
        <f t="shared" si="571"/>
        <v>0.35780000000000001</v>
      </c>
      <c r="V789">
        <f t="shared" si="572"/>
        <v>1.6000000000000001E-3</v>
      </c>
      <c r="W789">
        <f t="shared" si="573"/>
        <v>0</v>
      </c>
      <c r="X789">
        <f t="shared" si="574"/>
        <v>68.8</v>
      </c>
      <c r="Y789">
        <f t="shared" si="575"/>
        <v>49.69</v>
      </c>
      <c r="AA789">
        <v>35863109</v>
      </c>
      <c r="AB789">
        <f t="shared" si="576"/>
        <v>145.97999999999999</v>
      </c>
      <c r="AC789">
        <f t="shared" si="577"/>
        <v>0</v>
      </c>
      <c r="AD789">
        <f t="shared" si="578"/>
        <v>2.5</v>
      </c>
      <c r="AE789">
        <f t="shared" si="579"/>
        <v>1.08</v>
      </c>
      <c r="AF789">
        <f t="shared" si="580"/>
        <v>143.47999999999999</v>
      </c>
      <c r="AG789">
        <f t="shared" si="581"/>
        <v>0</v>
      </c>
      <c r="AH789">
        <f t="shared" si="582"/>
        <v>17.89</v>
      </c>
      <c r="AI789">
        <f t="shared" si="583"/>
        <v>0.08</v>
      </c>
      <c r="AJ789">
        <f t="shared" si="584"/>
        <v>0</v>
      </c>
      <c r="AK789">
        <v>145.97999999999999</v>
      </c>
      <c r="AL789">
        <v>0</v>
      </c>
      <c r="AM789">
        <v>2.5</v>
      </c>
      <c r="AN789">
        <v>1.08</v>
      </c>
      <c r="AO789">
        <v>143.47999999999999</v>
      </c>
      <c r="AP789">
        <v>0</v>
      </c>
      <c r="AQ789">
        <v>17.89</v>
      </c>
      <c r="AR789">
        <v>0.08</v>
      </c>
      <c r="AS789">
        <v>0</v>
      </c>
      <c r="AT789">
        <v>72</v>
      </c>
      <c r="AU789">
        <v>52</v>
      </c>
      <c r="AV789">
        <v>1</v>
      </c>
      <c r="AW789">
        <v>1</v>
      </c>
      <c r="AZ789">
        <v>1</v>
      </c>
      <c r="BA789">
        <v>33.049999999999997</v>
      </c>
      <c r="BB789">
        <v>14.94</v>
      </c>
      <c r="BC789">
        <v>1</v>
      </c>
      <c r="BD789" t="s">
        <v>3</v>
      </c>
      <c r="BE789" t="s">
        <v>3</v>
      </c>
      <c r="BF789" t="s">
        <v>3</v>
      </c>
      <c r="BG789" t="s">
        <v>3</v>
      </c>
      <c r="BH789">
        <v>0</v>
      </c>
      <c r="BI789">
        <v>1</v>
      </c>
      <c r="BJ789" t="s">
        <v>70</v>
      </c>
      <c r="BM789">
        <v>67001</v>
      </c>
      <c r="BN789">
        <v>0</v>
      </c>
      <c r="BO789" t="s">
        <v>68</v>
      </c>
      <c r="BP789">
        <v>1</v>
      </c>
      <c r="BQ789">
        <v>6</v>
      </c>
      <c r="BR789">
        <v>0</v>
      </c>
      <c r="BS789">
        <v>33.049999999999997</v>
      </c>
      <c r="BT789">
        <v>1</v>
      </c>
      <c r="BU789">
        <v>1</v>
      </c>
      <c r="BV789">
        <v>1</v>
      </c>
      <c r="BW789">
        <v>1</v>
      </c>
      <c r="BX789">
        <v>1</v>
      </c>
      <c r="BY789" t="s">
        <v>3</v>
      </c>
      <c r="BZ789">
        <v>85</v>
      </c>
      <c r="CA789">
        <v>65</v>
      </c>
      <c r="CB789" t="s">
        <v>3</v>
      </c>
      <c r="CE789">
        <v>0</v>
      </c>
      <c r="CF789">
        <v>0</v>
      </c>
      <c r="CG789">
        <v>0</v>
      </c>
      <c r="CM789">
        <v>0</v>
      </c>
      <c r="CN789" t="s">
        <v>3</v>
      </c>
      <c r="CO789">
        <v>0</v>
      </c>
      <c r="CP789">
        <f t="shared" si="585"/>
        <v>95.59</v>
      </c>
      <c r="CQ789">
        <f t="shared" si="586"/>
        <v>0</v>
      </c>
      <c r="CR789">
        <f t="shared" si="587"/>
        <v>37.35</v>
      </c>
      <c r="CS789">
        <f t="shared" si="588"/>
        <v>35.694000000000003</v>
      </c>
      <c r="CT789">
        <f t="shared" si="589"/>
        <v>4742.0139999999992</v>
      </c>
      <c r="CU789">
        <f t="shared" si="590"/>
        <v>0</v>
      </c>
      <c r="CV789">
        <f t="shared" si="591"/>
        <v>17.89</v>
      </c>
      <c r="CW789">
        <f t="shared" si="592"/>
        <v>0.08</v>
      </c>
      <c r="CX789">
        <f t="shared" si="593"/>
        <v>0</v>
      </c>
      <c r="CY789">
        <f t="shared" si="594"/>
        <v>68.795999999999992</v>
      </c>
      <c r="CZ789">
        <f t="shared" si="595"/>
        <v>49.685999999999993</v>
      </c>
      <c r="DC789" t="s">
        <v>3</v>
      </c>
      <c r="DD789" t="s">
        <v>3</v>
      </c>
      <c r="DE789" t="s">
        <v>3</v>
      </c>
      <c r="DF789" t="s">
        <v>3</v>
      </c>
      <c r="DG789" t="s">
        <v>3</v>
      </c>
      <c r="DH789" t="s">
        <v>3</v>
      </c>
      <c r="DI789" t="s">
        <v>3</v>
      </c>
      <c r="DJ789" t="s">
        <v>3</v>
      </c>
      <c r="DK789" t="s">
        <v>3</v>
      </c>
      <c r="DL789" t="s">
        <v>3</v>
      </c>
      <c r="DM789" t="s">
        <v>3</v>
      </c>
      <c r="DN789">
        <v>0</v>
      </c>
      <c r="DO789">
        <v>0</v>
      </c>
      <c r="DP789">
        <v>1</v>
      </c>
      <c r="DQ789">
        <v>1</v>
      </c>
      <c r="DU789">
        <v>1010</v>
      </c>
      <c r="DV789" t="s">
        <v>58</v>
      </c>
      <c r="DW789" t="s">
        <v>58</v>
      </c>
      <c r="DX789">
        <v>100</v>
      </c>
      <c r="DZ789" t="s">
        <v>3</v>
      </c>
      <c r="EA789" t="s">
        <v>3</v>
      </c>
      <c r="EB789" t="s">
        <v>3</v>
      </c>
      <c r="EC789" t="s">
        <v>3</v>
      </c>
      <c r="EE789">
        <v>29085636</v>
      </c>
      <c r="EF789">
        <v>6</v>
      </c>
      <c r="EG789" t="s">
        <v>22</v>
      </c>
      <c r="EH789">
        <v>0</v>
      </c>
      <c r="EI789" t="s">
        <v>3</v>
      </c>
      <c r="EJ789">
        <v>1</v>
      </c>
      <c r="EK789">
        <v>67001</v>
      </c>
      <c r="EL789" t="s">
        <v>60</v>
      </c>
      <c r="EM789" t="s">
        <v>61</v>
      </c>
      <c r="EO789" t="s">
        <v>3</v>
      </c>
      <c r="EQ789">
        <v>0</v>
      </c>
      <c r="ER789">
        <v>145.97999999999999</v>
      </c>
      <c r="ES789">
        <v>0</v>
      </c>
      <c r="ET789">
        <v>2.5</v>
      </c>
      <c r="EU789">
        <v>1.08</v>
      </c>
      <c r="EV789">
        <v>143.47999999999999</v>
      </c>
      <c r="EW789">
        <v>17.89</v>
      </c>
      <c r="EX789">
        <v>0.08</v>
      </c>
      <c r="EY789">
        <v>0</v>
      </c>
      <c r="FQ789">
        <v>0</v>
      </c>
      <c r="FR789">
        <f t="shared" si="596"/>
        <v>0</v>
      </c>
      <c r="FS789">
        <v>0</v>
      </c>
      <c r="FV789" t="s">
        <v>25</v>
      </c>
      <c r="FW789" t="s">
        <v>26</v>
      </c>
      <c r="FX789">
        <v>85</v>
      </c>
      <c r="FY789">
        <v>65</v>
      </c>
      <c r="GA789" t="s">
        <v>3</v>
      </c>
      <c r="GD789">
        <v>1</v>
      </c>
      <c r="GF789">
        <v>1945260508</v>
      </c>
      <c r="GG789">
        <v>2</v>
      </c>
      <c r="GH789">
        <v>1</v>
      </c>
      <c r="GI789">
        <v>2</v>
      </c>
      <c r="GJ789">
        <v>0</v>
      </c>
      <c r="GK789">
        <v>0</v>
      </c>
      <c r="GL789">
        <f t="shared" si="597"/>
        <v>0</v>
      </c>
      <c r="GM789">
        <f t="shared" si="598"/>
        <v>214.08</v>
      </c>
      <c r="GN789">
        <f t="shared" si="599"/>
        <v>214.08</v>
      </c>
      <c r="GO789">
        <f t="shared" si="600"/>
        <v>0</v>
      </c>
      <c r="GP789">
        <f t="shared" si="601"/>
        <v>0</v>
      </c>
      <c r="GR789">
        <v>0</v>
      </c>
      <c r="GS789">
        <v>3</v>
      </c>
      <c r="GT789">
        <v>0</v>
      </c>
      <c r="GU789" t="s">
        <v>3</v>
      </c>
      <c r="GV789">
        <f t="shared" si="602"/>
        <v>0</v>
      </c>
      <c r="GW789">
        <v>1</v>
      </c>
      <c r="GX789">
        <f t="shared" si="603"/>
        <v>0</v>
      </c>
      <c r="HA789">
        <v>0</v>
      </c>
      <c r="HB789">
        <v>0</v>
      </c>
      <c r="HC789">
        <f t="shared" si="604"/>
        <v>0</v>
      </c>
      <c r="HE789" t="s">
        <v>3</v>
      </c>
      <c r="HF789" t="s">
        <v>3</v>
      </c>
      <c r="HM789" t="s">
        <v>3</v>
      </c>
      <c r="IK789">
        <v>0</v>
      </c>
    </row>
    <row r="790" spans="1:245">
      <c r="A790">
        <v>17</v>
      </c>
      <c r="B790">
        <v>0</v>
      </c>
      <c r="C790">
        <f>ROW(SmtRes!A860)</f>
        <v>860</v>
      </c>
      <c r="D790">
        <f>ROW(EtalonRes!A826)</f>
        <v>826</v>
      </c>
      <c r="E790" t="s">
        <v>67</v>
      </c>
      <c r="F790" t="s">
        <v>42</v>
      </c>
      <c r="G790" t="s">
        <v>43</v>
      </c>
      <c r="H790" t="s">
        <v>44</v>
      </c>
      <c r="I790">
        <f>ROUND(2/100,9)</f>
        <v>0.02</v>
      </c>
      <c r="J790">
        <v>0</v>
      </c>
      <c r="K790">
        <f>ROUND(2/100,9)</f>
        <v>0.02</v>
      </c>
      <c r="O790">
        <f t="shared" si="565"/>
        <v>994.12</v>
      </c>
      <c r="P790">
        <f t="shared" si="566"/>
        <v>0</v>
      </c>
      <c r="Q790">
        <f t="shared" si="567"/>
        <v>43.61</v>
      </c>
      <c r="R790">
        <f t="shared" si="568"/>
        <v>26.4</v>
      </c>
      <c r="S790">
        <f t="shared" si="569"/>
        <v>950.51</v>
      </c>
      <c r="T790">
        <f t="shared" si="570"/>
        <v>0</v>
      </c>
      <c r="U790">
        <f t="shared" si="571"/>
        <v>3.5860000000000003</v>
      </c>
      <c r="V790">
        <f t="shared" si="572"/>
        <v>7.9400000000000012E-2</v>
      </c>
      <c r="W790">
        <f t="shared" si="573"/>
        <v>0</v>
      </c>
      <c r="X790">
        <f t="shared" si="574"/>
        <v>683.84</v>
      </c>
      <c r="Y790">
        <f t="shared" si="575"/>
        <v>488.46</v>
      </c>
      <c r="AA790">
        <v>35863109</v>
      </c>
      <c r="AB790">
        <f t="shared" si="576"/>
        <v>1634.97</v>
      </c>
      <c r="AC790">
        <f t="shared" si="577"/>
        <v>0</v>
      </c>
      <c r="AD790">
        <f t="shared" si="578"/>
        <v>196.98</v>
      </c>
      <c r="AE790">
        <f t="shared" si="579"/>
        <v>39.94</v>
      </c>
      <c r="AF790">
        <f t="shared" si="580"/>
        <v>1437.99</v>
      </c>
      <c r="AG790">
        <f t="shared" si="581"/>
        <v>0</v>
      </c>
      <c r="AH790">
        <f t="shared" si="582"/>
        <v>179.3</v>
      </c>
      <c r="AI790">
        <f t="shared" si="583"/>
        <v>3.97</v>
      </c>
      <c r="AJ790">
        <f t="shared" si="584"/>
        <v>0</v>
      </c>
      <c r="AK790">
        <v>1634.97</v>
      </c>
      <c r="AL790">
        <v>0</v>
      </c>
      <c r="AM790">
        <v>196.98</v>
      </c>
      <c r="AN790">
        <v>39.94</v>
      </c>
      <c r="AO790">
        <v>1437.99</v>
      </c>
      <c r="AP790">
        <v>0</v>
      </c>
      <c r="AQ790">
        <v>179.3</v>
      </c>
      <c r="AR790">
        <v>3.97</v>
      </c>
      <c r="AS790">
        <v>0</v>
      </c>
      <c r="AT790">
        <v>70</v>
      </c>
      <c r="AU790">
        <v>50</v>
      </c>
      <c r="AV790">
        <v>1</v>
      </c>
      <c r="AW790">
        <v>1</v>
      </c>
      <c r="AZ790">
        <v>1</v>
      </c>
      <c r="BA790">
        <v>33.049999999999997</v>
      </c>
      <c r="BB790">
        <v>11.07</v>
      </c>
      <c r="BC790">
        <v>1</v>
      </c>
      <c r="BD790" t="s">
        <v>3</v>
      </c>
      <c r="BE790" t="s">
        <v>3</v>
      </c>
      <c r="BF790" t="s">
        <v>3</v>
      </c>
      <c r="BG790" t="s">
        <v>3</v>
      </c>
      <c r="BH790">
        <v>0</v>
      </c>
      <c r="BI790">
        <v>1</v>
      </c>
      <c r="BJ790" t="s">
        <v>45</v>
      </c>
      <c r="BM790">
        <v>56001</v>
      </c>
      <c r="BN790">
        <v>0</v>
      </c>
      <c r="BO790" t="s">
        <v>42</v>
      </c>
      <c r="BP790">
        <v>1</v>
      </c>
      <c r="BQ790">
        <v>6</v>
      </c>
      <c r="BR790">
        <v>0</v>
      </c>
      <c r="BS790">
        <v>33.049999999999997</v>
      </c>
      <c r="BT790">
        <v>1</v>
      </c>
      <c r="BU790">
        <v>1</v>
      </c>
      <c r="BV790">
        <v>1</v>
      </c>
      <c r="BW790">
        <v>1</v>
      </c>
      <c r="BX790">
        <v>1</v>
      </c>
      <c r="BY790" t="s">
        <v>3</v>
      </c>
      <c r="BZ790">
        <v>82</v>
      </c>
      <c r="CA790">
        <v>62</v>
      </c>
      <c r="CB790" t="s">
        <v>3</v>
      </c>
      <c r="CE790">
        <v>0</v>
      </c>
      <c r="CF790">
        <v>0</v>
      </c>
      <c r="CG790">
        <v>0</v>
      </c>
      <c r="CM790">
        <v>0</v>
      </c>
      <c r="CN790" t="s">
        <v>3</v>
      </c>
      <c r="CO790">
        <v>0</v>
      </c>
      <c r="CP790">
        <f t="shared" si="585"/>
        <v>994.12</v>
      </c>
      <c r="CQ790">
        <f t="shared" si="586"/>
        <v>0</v>
      </c>
      <c r="CR790">
        <f t="shared" si="587"/>
        <v>2180.5686000000001</v>
      </c>
      <c r="CS790">
        <f t="shared" si="588"/>
        <v>1320.0169999999998</v>
      </c>
      <c r="CT790">
        <f t="shared" si="589"/>
        <v>47525.569499999998</v>
      </c>
      <c r="CU790">
        <f t="shared" si="590"/>
        <v>0</v>
      </c>
      <c r="CV790">
        <f t="shared" si="591"/>
        <v>179.3</v>
      </c>
      <c r="CW790">
        <f t="shared" si="592"/>
        <v>3.97</v>
      </c>
      <c r="CX790">
        <f t="shared" si="593"/>
        <v>0</v>
      </c>
      <c r="CY790">
        <f t="shared" si="594"/>
        <v>683.83699999999999</v>
      </c>
      <c r="CZ790">
        <f t="shared" si="595"/>
        <v>488.45499999999998</v>
      </c>
      <c r="DC790" t="s">
        <v>3</v>
      </c>
      <c r="DD790" t="s">
        <v>3</v>
      </c>
      <c r="DE790" t="s">
        <v>3</v>
      </c>
      <c r="DF790" t="s">
        <v>3</v>
      </c>
      <c r="DG790" t="s">
        <v>3</v>
      </c>
      <c r="DH790" t="s">
        <v>3</v>
      </c>
      <c r="DI790" t="s">
        <v>3</v>
      </c>
      <c r="DJ790" t="s">
        <v>3</v>
      </c>
      <c r="DK790" t="s">
        <v>3</v>
      </c>
      <c r="DL790" t="s">
        <v>3</v>
      </c>
      <c r="DM790" t="s">
        <v>3</v>
      </c>
      <c r="DN790">
        <v>0</v>
      </c>
      <c r="DO790">
        <v>0</v>
      </c>
      <c r="DP790">
        <v>1</v>
      </c>
      <c r="DQ790">
        <v>1</v>
      </c>
      <c r="DU790">
        <v>1013</v>
      </c>
      <c r="DV790" t="s">
        <v>44</v>
      </c>
      <c r="DW790" t="s">
        <v>44</v>
      </c>
      <c r="DX790">
        <v>1</v>
      </c>
      <c r="DZ790" t="s">
        <v>3</v>
      </c>
      <c r="EA790" t="s">
        <v>3</v>
      </c>
      <c r="EB790" t="s">
        <v>3</v>
      </c>
      <c r="EC790" t="s">
        <v>3</v>
      </c>
      <c r="EE790">
        <v>29085589</v>
      </c>
      <c r="EF790">
        <v>6</v>
      </c>
      <c r="EG790" t="s">
        <v>22</v>
      </c>
      <c r="EH790">
        <v>0</v>
      </c>
      <c r="EI790" t="s">
        <v>3</v>
      </c>
      <c r="EJ790">
        <v>1</v>
      </c>
      <c r="EK790">
        <v>56001</v>
      </c>
      <c r="EL790" t="s">
        <v>46</v>
      </c>
      <c r="EM790" t="s">
        <v>47</v>
      </c>
      <c r="EO790" t="s">
        <v>3</v>
      </c>
      <c r="EQ790">
        <v>0</v>
      </c>
      <c r="ER790">
        <v>1634.97</v>
      </c>
      <c r="ES790">
        <v>0</v>
      </c>
      <c r="ET790">
        <v>196.98</v>
      </c>
      <c r="EU790">
        <v>39.94</v>
      </c>
      <c r="EV790">
        <v>1437.99</v>
      </c>
      <c r="EW790">
        <v>179.3</v>
      </c>
      <c r="EX790">
        <v>3.97</v>
      </c>
      <c r="EY790">
        <v>0</v>
      </c>
      <c r="FQ790">
        <v>0</v>
      </c>
      <c r="FR790">
        <f t="shared" si="596"/>
        <v>0</v>
      </c>
      <c r="FS790">
        <v>0</v>
      </c>
      <c r="FV790" t="s">
        <v>25</v>
      </c>
      <c r="FW790" t="s">
        <v>26</v>
      </c>
      <c r="FX790">
        <v>82</v>
      </c>
      <c r="FY790">
        <v>62</v>
      </c>
      <c r="GA790" t="s">
        <v>3</v>
      </c>
      <c r="GD790">
        <v>1</v>
      </c>
      <c r="GF790">
        <v>395004222</v>
      </c>
      <c r="GG790">
        <v>2</v>
      </c>
      <c r="GH790">
        <v>1</v>
      </c>
      <c r="GI790">
        <v>2</v>
      </c>
      <c r="GJ790">
        <v>0</v>
      </c>
      <c r="GK790">
        <v>0</v>
      </c>
      <c r="GL790">
        <f t="shared" si="597"/>
        <v>0</v>
      </c>
      <c r="GM790">
        <f t="shared" si="598"/>
        <v>2166.42</v>
      </c>
      <c r="GN790">
        <f t="shared" si="599"/>
        <v>2166.42</v>
      </c>
      <c r="GO790">
        <f t="shared" si="600"/>
        <v>0</v>
      </c>
      <c r="GP790">
        <f t="shared" si="601"/>
        <v>0</v>
      </c>
      <c r="GR790">
        <v>0</v>
      </c>
      <c r="GS790">
        <v>3</v>
      </c>
      <c r="GT790">
        <v>0</v>
      </c>
      <c r="GU790" t="s">
        <v>3</v>
      </c>
      <c r="GV790">
        <f t="shared" si="602"/>
        <v>0</v>
      </c>
      <c r="GW790">
        <v>1</v>
      </c>
      <c r="GX790">
        <f t="shared" si="603"/>
        <v>0</v>
      </c>
      <c r="HA790">
        <v>0</v>
      </c>
      <c r="HB790">
        <v>0</v>
      </c>
      <c r="HC790">
        <f t="shared" si="604"/>
        <v>0</v>
      </c>
      <c r="HE790" t="s">
        <v>3</v>
      </c>
      <c r="HF790" t="s">
        <v>3</v>
      </c>
      <c r="HM790" t="s">
        <v>3</v>
      </c>
      <c r="IK790">
        <v>0</v>
      </c>
    </row>
    <row r="791" spans="1:245">
      <c r="A791">
        <v>18</v>
      </c>
      <c r="B791">
        <v>0</v>
      </c>
      <c r="C791">
        <v>860</v>
      </c>
      <c r="E791" t="s">
        <v>266</v>
      </c>
      <c r="F791" t="s">
        <v>28</v>
      </c>
      <c r="G791" t="s">
        <v>29</v>
      </c>
      <c r="H791" t="s">
        <v>30</v>
      </c>
      <c r="I791">
        <f>I790*J791</f>
        <v>0.21</v>
      </c>
      <c r="J791">
        <v>10.5</v>
      </c>
      <c r="K791">
        <v>10.5</v>
      </c>
      <c r="O791">
        <f t="shared" si="565"/>
        <v>0</v>
      </c>
      <c r="P791">
        <f t="shared" si="566"/>
        <v>0</v>
      </c>
      <c r="Q791">
        <f t="shared" si="567"/>
        <v>0</v>
      </c>
      <c r="R791">
        <f t="shared" si="568"/>
        <v>0</v>
      </c>
      <c r="S791">
        <f t="shared" si="569"/>
        <v>0</v>
      </c>
      <c r="T791">
        <f t="shared" si="570"/>
        <v>0</v>
      </c>
      <c r="U791">
        <f t="shared" si="571"/>
        <v>0</v>
      </c>
      <c r="V791">
        <f t="shared" si="572"/>
        <v>0</v>
      </c>
      <c r="W791">
        <f t="shared" si="573"/>
        <v>0</v>
      </c>
      <c r="X791">
        <f t="shared" si="574"/>
        <v>0</v>
      </c>
      <c r="Y791">
        <f t="shared" si="575"/>
        <v>0</v>
      </c>
      <c r="AA791">
        <v>35863109</v>
      </c>
      <c r="AB791">
        <f t="shared" si="576"/>
        <v>0</v>
      </c>
      <c r="AC791">
        <f t="shared" si="577"/>
        <v>0</v>
      </c>
      <c r="AD791">
        <f t="shared" si="578"/>
        <v>0</v>
      </c>
      <c r="AE791">
        <f t="shared" si="579"/>
        <v>0</v>
      </c>
      <c r="AF791">
        <f t="shared" si="580"/>
        <v>0</v>
      </c>
      <c r="AG791">
        <f t="shared" si="581"/>
        <v>0</v>
      </c>
      <c r="AH791">
        <f t="shared" si="582"/>
        <v>0</v>
      </c>
      <c r="AI791">
        <f t="shared" si="583"/>
        <v>0</v>
      </c>
      <c r="AJ791">
        <f t="shared" si="584"/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1</v>
      </c>
      <c r="AW791">
        <v>1</v>
      </c>
      <c r="AZ791">
        <v>1</v>
      </c>
      <c r="BA791">
        <v>1</v>
      </c>
      <c r="BB791">
        <v>1</v>
      </c>
      <c r="BC791">
        <v>1</v>
      </c>
      <c r="BD791" t="s">
        <v>3</v>
      </c>
      <c r="BE791" t="s">
        <v>3</v>
      </c>
      <c r="BF791" t="s">
        <v>3</v>
      </c>
      <c r="BG791" t="s">
        <v>3</v>
      </c>
      <c r="BH791">
        <v>3</v>
      </c>
      <c r="BI791">
        <v>2</v>
      </c>
      <c r="BJ791" t="s">
        <v>31</v>
      </c>
      <c r="BM791">
        <v>500002</v>
      </c>
      <c r="BN791">
        <v>0</v>
      </c>
      <c r="BO791" t="s">
        <v>3</v>
      </c>
      <c r="BP791">
        <v>0</v>
      </c>
      <c r="BQ791">
        <v>12</v>
      </c>
      <c r="BR791">
        <v>0</v>
      </c>
      <c r="BS791">
        <v>1</v>
      </c>
      <c r="BT791">
        <v>1</v>
      </c>
      <c r="BU791">
        <v>1</v>
      </c>
      <c r="BV791">
        <v>1</v>
      </c>
      <c r="BW791">
        <v>1</v>
      </c>
      <c r="BX791">
        <v>1</v>
      </c>
      <c r="BY791" t="s">
        <v>3</v>
      </c>
      <c r="BZ791">
        <v>0</v>
      </c>
      <c r="CA791">
        <v>0</v>
      </c>
      <c r="CB791" t="s">
        <v>3</v>
      </c>
      <c r="CE791">
        <v>0</v>
      </c>
      <c r="CF791">
        <v>0</v>
      </c>
      <c r="CG791">
        <v>0</v>
      </c>
      <c r="CM791">
        <v>0</v>
      </c>
      <c r="CN791" t="s">
        <v>3</v>
      </c>
      <c r="CO791">
        <v>0</v>
      </c>
      <c r="CP791">
        <f t="shared" si="585"/>
        <v>0</v>
      </c>
      <c r="CQ791">
        <f t="shared" si="586"/>
        <v>0</v>
      </c>
      <c r="CR791">
        <f t="shared" si="587"/>
        <v>0</v>
      </c>
      <c r="CS791">
        <f t="shared" si="588"/>
        <v>0</v>
      </c>
      <c r="CT791">
        <f t="shared" si="589"/>
        <v>0</v>
      </c>
      <c r="CU791">
        <f t="shared" si="590"/>
        <v>0</v>
      </c>
      <c r="CV791">
        <f t="shared" si="591"/>
        <v>0</v>
      </c>
      <c r="CW791">
        <f t="shared" si="592"/>
        <v>0</v>
      </c>
      <c r="CX791">
        <f t="shared" si="593"/>
        <v>0</v>
      </c>
      <c r="CY791">
        <f t="shared" si="594"/>
        <v>0</v>
      </c>
      <c r="CZ791">
        <f t="shared" si="595"/>
        <v>0</v>
      </c>
      <c r="DC791" t="s">
        <v>3</v>
      </c>
      <c r="DD791" t="s">
        <v>3</v>
      </c>
      <c r="DE791" t="s">
        <v>3</v>
      </c>
      <c r="DF791" t="s">
        <v>3</v>
      </c>
      <c r="DG791" t="s">
        <v>3</v>
      </c>
      <c r="DH791" t="s">
        <v>3</v>
      </c>
      <c r="DI791" t="s">
        <v>3</v>
      </c>
      <c r="DJ791" t="s">
        <v>3</v>
      </c>
      <c r="DK791" t="s">
        <v>3</v>
      </c>
      <c r="DL791" t="s">
        <v>3</v>
      </c>
      <c r="DM791" t="s">
        <v>3</v>
      </c>
      <c r="DN791">
        <v>0</v>
      </c>
      <c r="DO791">
        <v>0</v>
      </c>
      <c r="DP791">
        <v>1</v>
      </c>
      <c r="DQ791">
        <v>1</v>
      </c>
      <c r="DU791">
        <v>1009</v>
      </c>
      <c r="DV791" t="s">
        <v>30</v>
      </c>
      <c r="DW791" t="s">
        <v>30</v>
      </c>
      <c r="DX791">
        <v>1000</v>
      </c>
      <c r="DZ791" t="s">
        <v>3</v>
      </c>
      <c r="EA791" t="s">
        <v>3</v>
      </c>
      <c r="EB791" t="s">
        <v>3</v>
      </c>
      <c r="EC791" t="s">
        <v>3</v>
      </c>
      <c r="EE791">
        <v>29085444</v>
      </c>
      <c r="EF791">
        <v>12</v>
      </c>
      <c r="EG791" t="s">
        <v>32</v>
      </c>
      <c r="EH791">
        <v>0</v>
      </c>
      <c r="EI791" t="s">
        <v>3</v>
      </c>
      <c r="EJ791">
        <v>2</v>
      </c>
      <c r="EK791">
        <v>500002</v>
      </c>
      <c r="EL791" t="s">
        <v>33</v>
      </c>
      <c r="EM791" t="s">
        <v>34</v>
      </c>
      <c r="EO791" t="s">
        <v>3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0</v>
      </c>
      <c r="FQ791">
        <v>0</v>
      </c>
      <c r="FR791">
        <f t="shared" si="596"/>
        <v>0</v>
      </c>
      <c r="FS791">
        <v>0</v>
      </c>
      <c r="FX791">
        <v>0</v>
      </c>
      <c r="FY791">
        <v>0</v>
      </c>
      <c r="GA791" t="s">
        <v>3</v>
      </c>
      <c r="GD791">
        <v>1</v>
      </c>
      <c r="GF791">
        <v>-304821490</v>
      </c>
      <c r="GG791">
        <v>2</v>
      </c>
      <c r="GH791">
        <v>1</v>
      </c>
      <c r="GI791">
        <v>-2</v>
      </c>
      <c r="GJ791">
        <v>0</v>
      </c>
      <c r="GK791">
        <v>0</v>
      </c>
      <c r="GL791">
        <f t="shared" si="597"/>
        <v>0</v>
      </c>
      <c r="GM791">
        <f t="shared" si="598"/>
        <v>0</v>
      </c>
      <c r="GN791">
        <f t="shared" si="599"/>
        <v>0</v>
      </c>
      <c r="GO791">
        <f t="shared" si="600"/>
        <v>0</v>
      </c>
      <c r="GP791">
        <f t="shared" si="601"/>
        <v>0</v>
      </c>
      <c r="GR791">
        <v>0</v>
      </c>
      <c r="GS791">
        <v>3</v>
      </c>
      <c r="GT791">
        <v>0</v>
      </c>
      <c r="GU791" t="s">
        <v>3</v>
      </c>
      <c r="GV791">
        <f t="shared" si="602"/>
        <v>0</v>
      </c>
      <c r="GW791">
        <v>1</v>
      </c>
      <c r="GX791">
        <f t="shared" si="603"/>
        <v>0</v>
      </c>
      <c r="HA791">
        <v>0</v>
      </c>
      <c r="HB791">
        <v>0</v>
      </c>
      <c r="HC791">
        <f t="shared" si="604"/>
        <v>0</v>
      </c>
      <c r="HE791" t="s">
        <v>3</v>
      </c>
      <c r="HF791" t="s">
        <v>3</v>
      </c>
      <c r="HM791" t="s">
        <v>3</v>
      </c>
      <c r="IK791">
        <v>0</v>
      </c>
    </row>
    <row r="793" spans="1:245">
      <c r="A793" s="2">
        <v>51</v>
      </c>
      <c r="B793" s="2">
        <f>B777</f>
        <v>0</v>
      </c>
      <c r="C793" s="2">
        <f>A777</f>
        <v>5</v>
      </c>
      <c r="D793" s="2">
        <f>ROW(A777)</f>
        <v>777</v>
      </c>
      <c r="E793" s="2"/>
      <c r="F793" s="2" t="str">
        <f>IF(F777&lt;&gt;"",F777,"")</f>
        <v>Новый подраздел</v>
      </c>
      <c r="G793" s="2" t="str">
        <f>IF(G777&lt;&gt;"",G777,"")</f>
        <v>демонтаж</v>
      </c>
      <c r="H793" s="2">
        <v>0</v>
      </c>
      <c r="I793" s="2"/>
      <c r="J793" s="2"/>
      <c r="K793" s="2"/>
      <c r="L793" s="2"/>
      <c r="M793" s="2"/>
      <c r="N793" s="2"/>
      <c r="O793" s="2">
        <f t="shared" ref="O793:T793" si="605">ROUND(AB793,2)</f>
        <v>3098.32</v>
      </c>
      <c r="P793" s="2">
        <f t="shared" si="605"/>
        <v>0</v>
      </c>
      <c r="Q793" s="2">
        <f t="shared" si="605"/>
        <v>61.74</v>
      </c>
      <c r="R793" s="2">
        <f t="shared" si="605"/>
        <v>43.8</v>
      </c>
      <c r="S793" s="2">
        <f t="shared" si="605"/>
        <v>3036.58</v>
      </c>
      <c r="T793" s="2">
        <f t="shared" si="605"/>
        <v>0</v>
      </c>
      <c r="U793" s="2">
        <f>AH793</f>
        <v>11.667910000000001</v>
      </c>
      <c r="V793" s="2">
        <f>AI793</f>
        <v>0.11825000000000002</v>
      </c>
      <c r="W793" s="2">
        <f>ROUND(AJ793,2)</f>
        <v>0</v>
      </c>
      <c r="X793" s="2">
        <f>ROUND(AK793,2)</f>
        <v>2135.38</v>
      </c>
      <c r="Y793" s="2">
        <f>ROUND(AL793,2)</f>
        <v>1613.75</v>
      </c>
      <c r="Z793" s="2"/>
      <c r="AA793" s="2"/>
      <c r="AB793" s="2">
        <f>ROUND(SUMIF(AA781:AA791,"=35863109",O781:O791),2)</f>
        <v>3098.32</v>
      </c>
      <c r="AC793" s="2">
        <f>ROUND(SUMIF(AA781:AA791,"=35863109",P781:P791),2)</f>
        <v>0</v>
      </c>
      <c r="AD793" s="2">
        <f>ROUND(SUMIF(AA781:AA791,"=35863109",Q781:Q791),2)</f>
        <v>61.74</v>
      </c>
      <c r="AE793" s="2">
        <f>ROUND(SUMIF(AA781:AA791,"=35863109",R781:R791),2)</f>
        <v>43.8</v>
      </c>
      <c r="AF793" s="2">
        <f>ROUND(SUMIF(AA781:AA791,"=35863109",S781:S791),2)</f>
        <v>3036.58</v>
      </c>
      <c r="AG793" s="2">
        <f>ROUND(SUMIF(AA781:AA791,"=35863109",T781:T791),2)</f>
        <v>0</v>
      </c>
      <c r="AH793" s="2">
        <f>SUMIF(AA781:AA791,"=35863109",U781:U791)</f>
        <v>11.667910000000001</v>
      </c>
      <c r="AI793" s="2">
        <f>SUMIF(AA781:AA791,"=35863109",V781:V791)</f>
        <v>0.11825000000000002</v>
      </c>
      <c r="AJ793" s="2">
        <f>ROUND(SUMIF(AA781:AA791,"=35863109",W781:W791),2)</f>
        <v>0</v>
      </c>
      <c r="AK793" s="2">
        <f>ROUND(SUMIF(AA781:AA791,"=35863109",X781:X791),2)</f>
        <v>2135.38</v>
      </c>
      <c r="AL793" s="2">
        <f>ROUND(SUMIF(AA781:AA791,"=35863109",Y781:Y791),2)</f>
        <v>1613.75</v>
      </c>
      <c r="AM793" s="2"/>
      <c r="AN793" s="2"/>
      <c r="AO793" s="2">
        <f t="shared" ref="AO793:BD793" si="606">ROUND(BX793,2)</f>
        <v>0</v>
      </c>
      <c r="AP793" s="2">
        <f t="shared" si="606"/>
        <v>0</v>
      </c>
      <c r="AQ793" s="2">
        <f t="shared" si="606"/>
        <v>0</v>
      </c>
      <c r="AR793" s="2">
        <f t="shared" si="606"/>
        <v>6847.45</v>
      </c>
      <c r="AS793" s="2">
        <f t="shared" si="606"/>
        <v>6847.45</v>
      </c>
      <c r="AT793" s="2">
        <f t="shared" si="606"/>
        <v>0</v>
      </c>
      <c r="AU793" s="2">
        <f t="shared" si="606"/>
        <v>0</v>
      </c>
      <c r="AV793" s="2">
        <f t="shared" si="606"/>
        <v>0</v>
      </c>
      <c r="AW793" s="2">
        <f t="shared" si="606"/>
        <v>0</v>
      </c>
      <c r="AX793" s="2">
        <f t="shared" si="606"/>
        <v>0</v>
      </c>
      <c r="AY793" s="2">
        <f t="shared" si="606"/>
        <v>0</v>
      </c>
      <c r="AZ793" s="2">
        <f t="shared" si="606"/>
        <v>0</v>
      </c>
      <c r="BA793" s="2">
        <f t="shared" si="606"/>
        <v>0</v>
      </c>
      <c r="BB793" s="2">
        <f t="shared" si="606"/>
        <v>0</v>
      </c>
      <c r="BC793" s="2">
        <f t="shared" si="606"/>
        <v>0</v>
      </c>
      <c r="BD793" s="2">
        <f t="shared" si="606"/>
        <v>0</v>
      </c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>
        <f>ROUND(SUMIF(AA781:AA791,"=35863109",FQ781:FQ791),2)</f>
        <v>0</v>
      </c>
      <c r="BY793" s="2">
        <f>ROUND(SUMIF(AA781:AA791,"=35863109",FR781:FR791),2)</f>
        <v>0</v>
      </c>
      <c r="BZ793" s="2">
        <f>ROUND(SUMIF(AA781:AA791,"=35863109",GL781:GL791),2)</f>
        <v>0</v>
      </c>
      <c r="CA793" s="2">
        <f>ROUND(SUMIF(AA781:AA791,"=35863109",GM781:GM791),2)</f>
        <v>6847.45</v>
      </c>
      <c r="CB793" s="2">
        <f>ROUND(SUMIF(AA781:AA791,"=35863109",GN781:GN791),2)</f>
        <v>6847.45</v>
      </c>
      <c r="CC793" s="2">
        <f>ROUND(SUMIF(AA781:AA791,"=35863109",GO781:GO791),2)</f>
        <v>0</v>
      </c>
      <c r="CD793" s="2">
        <f>ROUND(SUMIF(AA781:AA791,"=35863109",GP781:GP791),2)</f>
        <v>0</v>
      </c>
      <c r="CE793" s="2">
        <f>AC793-BX793</f>
        <v>0</v>
      </c>
      <c r="CF793" s="2">
        <f>AC793-BY793</f>
        <v>0</v>
      </c>
      <c r="CG793" s="2">
        <f>BX793-BZ793</f>
        <v>0</v>
      </c>
      <c r="CH793" s="2">
        <f>AC793-BX793-BY793+BZ793</f>
        <v>0</v>
      </c>
      <c r="CI793" s="2">
        <f>BY793-BZ793</f>
        <v>0</v>
      </c>
      <c r="CJ793" s="2">
        <f>ROUND(SUMIF(AA781:AA791,"=35863109",GX781:GX791),2)</f>
        <v>0</v>
      </c>
      <c r="CK793" s="2">
        <f>ROUND(SUMIF(AA781:AA791,"=35863109",GY781:GY791),2)</f>
        <v>0</v>
      </c>
      <c r="CL793" s="2">
        <f>ROUND(SUMIF(AA781:AA791,"=35863109",GZ781:GZ791),2)</f>
        <v>0</v>
      </c>
      <c r="CM793" s="2">
        <f>ROUND(SUMIF(AA781:AA791,"=35863109",HD781:HD791),2)</f>
        <v>0</v>
      </c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>
        <v>0</v>
      </c>
    </row>
    <row r="795" spans="1:245">
      <c r="A795" s="4">
        <v>50</v>
      </c>
      <c r="B795" s="4">
        <v>0</v>
      </c>
      <c r="C795" s="4">
        <v>0</v>
      </c>
      <c r="D795" s="4">
        <v>1</v>
      </c>
      <c r="E795" s="4">
        <v>201</v>
      </c>
      <c r="F795" s="4">
        <f>ROUND(Source!O793,O795)</f>
        <v>3098.32</v>
      </c>
      <c r="G795" s="4" t="s">
        <v>71</v>
      </c>
      <c r="H795" s="4" t="s">
        <v>72</v>
      </c>
      <c r="I795" s="4"/>
      <c r="J795" s="4"/>
      <c r="K795" s="4">
        <v>201</v>
      </c>
      <c r="L795" s="4">
        <v>1</v>
      </c>
      <c r="M795" s="4">
        <v>3</v>
      </c>
      <c r="N795" s="4" t="s">
        <v>3</v>
      </c>
      <c r="O795" s="4">
        <v>2</v>
      </c>
      <c r="P795" s="4"/>
      <c r="Q795" s="4"/>
      <c r="R795" s="4"/>
      <c r="S795" s="4"/>
      <c r="T795" s="4"/>
      <c r="U795" s="4"/>
      <c r="V795" s="4"/>
      <c r="W795" s="4"/>
    </row>
    <row r="796" spans="1:245">
      <c r="A796" s="4">
        <v>50</v>
      </c>
      <c r="B796" s="4">
        <v>0</v>
      </c>
      <c r="C796" s="4">
        <v>0</v>
      </c>
      <c r="D796" s="4">
        <v>1</v>
      </c>
      <c r="E796" s="4">
        <v>202</v>
      </c>
      <c r="F796" s="4">
        <f>ROUND(Source!P793,O796)</f>
        <v>0</v>
      </c>
      <c r="G796" s="4" t="s">
        <v>73</v>
      </c>
      <c r="H796" s="4" t="s">
        <v>74</v>
      </c>
      <c r="I796" s="4"/>
      <c r="J796" s="4"/>
      <c r="K796" s="4">
        <v>202</v>
      </c>
      <c r="L796" s="4">
        <v>2</v>
      </c>
      <c r="M796" s="4">
        <v>3</v>
      </c>
      <c r="N796" s="4" t="s">
        <v>3</v>
      </c>
      <c r="O796" s="4">
        <v>2</v>
      </c>
      <c r="P796" s="4"/>
      <c r="Q796" s="4"/>
      <c r="R796" s="4"/>
      <c r="S796" s="4"/>
      <c r="T796" s="4"/>
      <c r="U796" s="4"/>
      <c r="V796" s="4"/>
      <c r="W796" s="4"/>
    </row>
    <row r="797" spans="1:245">
      <c r="A797" s="4">
        <v>50</v>
      </c>
      <c r="B797" s="4">
        <v>0</v>
      </c>
      <c r="C797" s="4">
        <v>0</v>
      </c>
      <c r="D797" s="4">
        <v>1</v>
      </c>
      <c r="E797" s="4">
        <v>222</v>
      </c>
      <c r="F797" s="4">
        <f>ROUND(Source!AO793,O797)</f>
        <v>0</v>
      </c>
      <c r="G797" s="4" t="s">
        <v>75</v>
      </c>
      <c r="H797" s="4" t="s">
        <v>76</v>
      </c>
      <c r="I797" s="4"/>
      <c r="J797" s="4"/>
      <c r="K797" s="4">
        <v>222</v>
      </c>
      <c r="L797" s="4">
        <v>3</v>
      </c>
      <c r="M797" s="4">
        <v>3</v>
      </c>
      <c r="N797" s="4" t="s">
        <v>3</v>
      </c>
      <c r="O797" s="4">
        <v>2</v>
      </c>
      <c r="P797" s="4"/>
      <c r="Q797" s="4"/>
      <c r="R797" s="4"/>
      <c r="S797" s="4"/>
      <c r="T797" s="4"/>
      <c r="U797" s="4"/>
      <c r="V797" s="4"/>
      <c r="W797" s="4"/>
    </row>
    <row r="798" spans="1:245">
      <c r="A798" s="4">
        <v>50</v>
      </c>
      <c r="B798" s="4">
        <v>0</v>
      </c>
      <c r="C798" s="4">
        <v>0</v>
      </c>
      <c r="D798" s="4">
        <v>1</v>
      </c>
      <c r="E798" s="4">
        <v>225</v>
      </c>
      <c r="F798" s="4">
        <f>ROUND(Source!AV793,O798)</f>
        <v>0</v>
      </c>
      <c r="G798" s="4" t="s">
        <v>77</v>
      </c>
      <c r="H798" s="4" t="s">
        <v>78</v>
      </c>
      <c r="I798" s="4"/>
      <c r="J798" s="4"/>
      <c r="K798" s="4">
        <v>225</v>
      </c>
      <c r="L798" s="4">
        <v>4</v>
      </c>
      <c r="M798" s="4">
        <v>3</v>
      </c>
      <c r="N798" s="4" t="s">
        <v>3</v>
      </c>
      <c r="O798" s="4">
        <v>2</v>
      </c>
      <c r="P798" s="4"/>
      <c r="Q798" s="4"/>
      <c r="R798" s="4"/>
      <c r="S798" s="4"/>
      <c r="T798" s="4"/>
      <c r="U798" s="4"/>
      <c r="V798" s="4"/>
      <c r="W798" s="4"/>
    </row>
    <row r="799" spans="1:245">
      <c r="A799" s="4">
        <v>50</v>
      </c>
      <c r="B799" s="4">
        <v>0</v>
      </c>
      <c r="C799" s="4">
        <v>0</v>
      </c>
      <c r="D799" s="4">
        <v>1</v>
      </c>
      <c r="E799" s="4">
        <v>226</v>
      </c>
      <c r="F799" s="4">
        <f>ROUND(Source!AW793,O799)</f>
        <v>0</v>
      </c>
      <c r="G799" s="4" t="s">
        <v>79</v>
      </c>
      <c r="H799" s="4" t="s">
        <v>80</v>
      </c>
      <c r="I799" s="4"/>
      <c r="J799" s="4"/>
      <c r="K799" s="4">
        <v>226</v>
      </c>
      <c r="L799" s="4">
        <v>5</v>
      </c>
      <c r="M799" s="4">
        <v>3</v>
      </c>
      <c r="N799" s="4" t="s">
        <v>3</v>
      </c>
      <c r="O799" s="4">
        <v>2</v>
      </c>
      <c r="P799" s="4"/>
      <c r="Q799" s="4"/>
      <c r="R799" s="4"/>
      <c r="S799" s="4"/>
      <c r="T799" s="4"/>
      <c r="U799" s="4"/>
      <c r="V799" s="4"/>
      <c r="W799" s="4"/>
    </row>
    <row r="800" spans="1:245">
      <c r="A800" s="4">
        <v>50</v>
      </c>
      <c r="B800" s="4">
        <v>0</v>
      </c>
      <c r="C800" s="4">
        <v>0</v>
      </c>
      <c r="D800" s="4">
        <v>1</v>
      </c>
      <c r="E800" s="4">
        <v>227</v>
      </c>
      <c r="F800" s="4">
        <f>ROUND(Source!AX793,O800)</f>
        <v>0</v>
      </c>
      <c r="G800" s="4" t="s">
        <v>81</v>
      </c>
      <c r="H800" s="4" t="s">
        <v>82</v>
      </c>
      <c r="I800" s="4"/>
      <c r="J800" s="4"/>
      <c r="K800" s="4">
        <v>227</v>
      </c>
      <c r="L800" s="4">
        <v>6</v>
      </c>
      <c r="M800" s="4">
        <v>3</v>
      </c>
      <c r="N800" s="4" t="s">
        <v>3</v>
      </c>
      <c r="O800" s="4">
        <v>2</v>
      </c>
      <c r="P800" s="4"/>
      <c r="Q800" s="4"/>
      <c r="R800" s="4"/>
      <c r="S800" s="4"/>
      <c r="T800" s="4"/>
      <c r="U800" s="4"/>
      <c r="V800" s="4"/>
      <c r="W800" s="4"/>
    </row>
    <row r="801" spans="1:23">
      <c r="A801" s="4">
        <v>50</v>
      </c>
      <c r="B801" s="4">
        <v>0</v>
      </c>
      <c r="C801" s="4">
        <v>0</v>
      </c>
      <c r="D801" s="4">
        <v>1</v>
      </c>
      <c r="E801" s="4">
        <v>228</v>
      </c>
      <c r="F801" s="4">
        <f>ROUND(Source!AY793,O801)</f>
        <v>0</v>
      </c>
      <c r="G801" s="4" t="s">
        <v>83</v>
      </c>
      <c r="H801" s="4" t="s">
        <v>84</v>
      </c>
      <c r="I801" s="4"/>
      <c r="J801" s="4"/>
      <c r="K801" s="4">
        <v>228</v>
      </c>
      <c r="L801" s="4">
        <v>7</v>
      </c>
      <c r="M801" s="4">
        <v>3</v>
      </c>
      <c r="N801" s="4" t="s">
        <v>3</v>
      </c>
      <c r="O801" s="4">
        <v>2</v>
      </c>
      <c r="P801" s="4"/>
      <c r="Q801" s="4"/>
      <c r="R801" s="4"/>
      <c r="S801" s="4"/>
      <c r="T801" s="4"/>
      <c r="U801" s="4"/>
      <c r="V801" s="4"/>
      <c r="W801" s="4"/>
    </row>
    <row r="802" spans="1:23">
      <c r="A802" s="4">
        <v>50</v>
      </c>
      <c r="B802" s="4">
        <v>0</v>
      </c>
      <c r="C802" s="4">
        <v>0</v>
      </c>
      <c r="D802" s="4">
        <v>1</v>
      </c>
      <c r="E802" s="4">
        <v>216</v>
      </c>
      <c r="F802" s="4">
        <f>ROUND(Source!AP793,O802)</f>
        <v>0</v>
      </c>
      <c r="G802" s="4" t="s">
        <v>85</v>
      </c>
      <c r="H802" s="4" t="s">
        <v>86</v>
      </c>
      <c r="I802" s="4"/>
      <c r="J802" s="4"/>
      <c r="K802" s="4">
        <v>216</v>
      </c>
      <c r="L802" s="4">
        <v>8</v>
      </c>
      <c r="M802" s="4">
        <v>3</v>
      </c>
      <c r="N802" s="4" t="s">
        <v>3</v>
      </c>
      <c r="O802" s="4">
        <v>2</v>
      </c>
      <c r="P802" s="4"/>
      <c r="Q802" s="4"/>
      <c r="R802" s="4"/>
      <c r="S802" s="4"/>
      <c r="T802" s="4"/>
      <c r="U802" s="4"/>
      <c r="V802" s="4"/>
      <c r="W802" s="4"/>
    </row>
    <row r="803" spans="1:23">
      <c r="A803" s="4">
        <v>50</v>
      </c>
      <c r="B803" s="4">
        <v>0</v>
      </c>
      <c r="C803" s="4">
        <v>0</v>
      </c>
      <c r="D803" s="4">
        <v>1</v>
      </c>
      <c r="E803" s="4">
        <v>223</v>
      </c>
      <c r="F803" s="4">
        <f>ROUND(Source!AQ793,O803)</f>
        <v>0</v>
      </c>
      <c r="G803" s="4" t="s">
        <v>87</v>
      </c>
      <c r="H803" s="4" t="s">
        <v>88</v>
      </c>
      <c r="I803" s="4"/>
      <c r="J803" s="4"/>
      <c r="K803" s="4">
        <v>223</v>
      </c>
      <c r="L803" s="4">
        <v>9</v>
      </c>
      <c r="M803" s="4">
        <v>3</v>
      </c>
      <c r="N803" s="4" t="s">
        <v>3</v>
      </c>
      <c r="O803" s="4">
        <v>2</v>
      </c>
      <c r="P803" s="4"/>
      <c r="Q803" s="4"/>
      <c r="R803" s="4"/>
      <c r="S803" s="4"/>
      <c r="T803" s="4"/>
      <c r="U803" s="4"/>
      <c r="V803" s="4"/>
      <c r="W803" s="4"/>
    </row>
    <row r="804" spans="1:23">
      <c r="A804" s="4">
        <v>50</v>
      </c>
      <c r="B804" s="4">
        <v>0</v>
      </c>
      <c r="C804" s="4">
        <v>0</v>
      </c>
      <c r="D804" s="4">
        <v>1</v>
      </c>
      <c r="E804" s="4">
        <v>229</v>
      </c>
      <c r="F804" s="4">
        <f>ROUND(Source!AZ793,O804)</f>
        <v>0</v>
      </c>
      <c r="G804" s="4" t="s">
        <v>89</v>
      </c>
      <c r="H804" s="4" t="s">
        <v>90</v>
      </c>
      <c r="I804" s="4"/>
      <c r="J804" s="4"/>
      <c r="K804" s="4">
        <v>229</v>
      </c>
      <c r="L804" s="4">
        <v>10</v>
      </c>
      <c r="M804" s="4">
        <v>3</v>
      </c>
      <c r="N804" s="4" t="s">
        <v>3</v>
      </c>
      <c r="O804" s="4">
        <v>2</v>
      </c>
      <c r="P804" s="4"/>
      <c r="Q804" s="4"/>
      <c r="R804" s="4"/>
      <c r="S804" s="4"/>
      <c r="T804" s="4"/>
      <c r="U804" s="4"/>
      <c r="V804" s="4"/>
      <c r="W804" s="4"/>
    </row>
    <row r="805" spans="1:23">
      <c r="A805" s="4">
        <v>50</v>
      </c>
      <c r="B805" s="4">
        <v>0</v>
      </c>
      <c r="C805" s="4">
        <v>0</v>
      </c>
      <c r="D805" s="4">
        <v>1</v>
      </c>
      <c r="E805" s="4">
        <v>203</v>
      </c>
      <c r="F805" s="4">
        <f>ROUND(Source!Q793,O805)</f>
        <v>61.74</v>
      </c>
      <c r="G805" s="4" t="s">
        <v>91</v>
      </c>
      <c r="H805" s="4" t="s">
        <v>92</v>
      </c>
      <c r="I805" s="4"/>
      <c r="J805" s="4"/>
      <c r="K805" s="4">
        <v>203</v>
      </c>
      <c r="L805" s="4">
        <v>11</v>
      </c>
      <c r="M805" s="4">
        <v>3</v>
      </c>
      <c r="N805" s="4" t="s">
        <v>3</v>
      </c>
      <c r="O805" s="4">
        <v>2</v>
      </c>
      <c r="P805" s="4"/>
      <c r="Q805" s="4"/>
      <c r="R805" s="4"/>
      <c r="S805" s="4"/>
      <c r="T805" s="4"/>
      <c r="U805" s="4"/>
      <c r="V805" s="4"/>
      <c r="W805" s="4"/>
    </row>
    <row r="806" spans="1:23">
      <c r="A806" s="4">
        <v>50</v>
      </c>
      <c r="B806" s="4">
        <v>0</v>
      </c>
      <c r="C806" s="4">
        <v>0</v>
      </c>
      <c r="D806" s="4">
        <v>1</v>
      </c>
      <c r="E806" s="4">
        <v>231</v>
      </c>
      <c r="F806" s="4">
        <f>ROUND(Source!BB793,O806)</f>
        <v>0</v>
      </c>
      <c r="G806" s="4" t="s">
        <v>93</v>
      </c>
      <c r="H806" s="4" t="s">
        <v>94</v>
      </c>
      <c r="I806" s="4"/>
      <c r="J806" s="4"/>
      <c r="K806" s="4">
        <v>231</v>
      </c>
      <c r="L806" s="4">
        <v>12</v>
      </c>
      <c r="M806" s="4">
        <v>3</v>
      </c>
      <c r="N806" s="4" t="s">
        <v>3</v>
      </c>
      <c r="O806" s="4">
        <v>2</v>
      </c>
      <c r="P806" s="4"/>
      <c r="Q806" s="4"/>
      <c r="R806" s="4"/>
      <c r="S806" s="4"/>
      <c r="T806" s="4"/>
      <c r="U806" s="4"/>
      <c r="V806" s="4"/>
      <c r="W806" s="4"/>
    </row>
    <row r="807" spans="1:23">
      <c r="A807" s="4">
        <v>50</v>
      </c>
      <c r="B807" s="4">
        <v>0</v>
      </c>
      <c r="C807" s="4">
        <v>0</v>
      </c>
      <c r="D807" s="4">
        <v>1</v>
      </c>
      <c r="E807" s="4">
        <v>204</v>
      </c>
      <c r="F807" s="4">
        <f>ROUND(Source!R793,O807)</f>
        <v>43.8</v>
      </c>
      <c r="G807" s="4" t="s">
        <v>95</v>
      </c>
      <c r="H807" s="4" t="s">
        <v>96</v>
      </c>
      <c r="I807" s="4"/>
      <c r="J807" s="4"/>
      <c r="K807" s="4">
        <v>204</v>
      </c>
      <c r="L807" s="4">
        <v>13</v>
      </c>
      <c r="M807" s="4">
        <v>3</v>
      </c>
      <c r="N807" s="4" t="s">
        <v>3</v>
      </c>
      <c r="O807" s="4">
        <v>2</v>
      </c>
      <c r="P807" s="4"/>
      <c r="Q807" s="4"/>
      <c r="R807" s="4"/>
      <c r="S807" s="4"/>
      <c r="T807" s="4"/>
      <c r="U807" s="4"/>
      <c r="V807" s="4"/>
      <c r="W807" s="4"/>
    </row>
    <row r="808" spans="1:23">
      <c r="A808" s="4">
        <v>50</v>
      </c>
      <c r="B808" s="4">
        <v>0</v>
      </c>
      <c r="C808" s="4">
        <v>0</v>
      </c>
      <c r="D808" s="4">
        <v>1</v>
      </c>
      <c r="E808" s="4">
        <v>205</v>
      </c>
      <c r="F808" s="4">
        <f>ROUND(Source!S793,O808)</f>
        <v>3036.58</v>
      </c>
      <c r="G808" s="4" t="s">
        <v>97</v>
      </c>
      <c r="H808" s="4" t="s">
        <v>98</v>
      </c>
      <c r="I808" s="4"/>
      <c r="J808" s="4"/>
      <c r="K808" s="4">
        <v>205</v>
      </c>
      <c r="L808" s="4">
        <v>14</v>
      </c>
      <c r="M808" s="4">
        <v>3</v>
      </c>
      <c r="N808" s="4" t="s">
        <v>3</v>
      </c>
      <c r="O808" s="4">
        <v>2</v>
      </c>
      <c r="P808" s="4"/>
      <c r="Q808" s="4"/>
      <c r="R808" s="4"/>
      <c r="S808" s="4"/>
      <c r="T808" s="4"/>
      <c r="U808" s="4"/>
      <c r="V808" s="4"/>
      <c r="W808" s="4"/>
    </row>
    <row r="809" spans="1:23">
      <c r="A809" s="4">
        <v>50</v>
      </c>
      <c r="B809" s="4">
        <v>0</v>
      </c>
      <c r="C809" s="4">
        <v>0</v>
      </c>
      <c r="D809" s="4">
        <v>1</v>
      </c>
      <c r="E809" s="4">
        <v>232</v>
      </c>
      <c r="F809" s="4">
        <f>ROUND(Source!BC793,O809)</f>
        <v>0</v>
      </c>
      <c r="G809" s="4" t="s">
        <v>99</v>
      </c>
      <c r="H809" s="4" t="s">
        <v>100</v>
      </c>
      <c r="I809" s="4"/>
      <c r="J809" s="4"/>
      <c r="K809" s="4">
        <v>232</v>
      </c>
      <c r="L809" s="4">
        <v>15</v>
      </c>
      <c r="M809" s="4">
        <v>3</v>
      </c>
      <c r="N809" s="4" t="s">
        <v>3</v>
      </c>
      <c r="O809" s="4">
        <v>2</v>
      </c>
      <c r="P809" s="4"/>
      <c r="Q809" s="4"/>
      <c r="R809" s="4"/>
      <c r="S809" s="4"/>
      <c r="T809" s="4"/>
      <c r="U809" s="4"/>
      <c r="V809" s="4"/>
      <c r="W809" s="4"/>
    </row>
    <row r="810" spans="1:23">
      <c r="A810" s="4">
        <v>50</v>
      </c>
      <c r="B810" s="4">
        <v>0</v>
      </c>
      <c r="C810" s="4">
        <v>0</v>
      </c>
      <c r="D810" s="4">
        <v>1</v>
      </c>
      <c r="E810" s="4">
        <v>214</v>
      </c>
      <c r="F810" s="4">
        <f>ROUND(Source!AS793,O810)</f>
        <v>6847.45</v>
      </c>
      <c r="G810" s="4" t="s">
        <v>101</v>
      </c>
      <c r="H810" s="4" t="s">
        <v>102</v>
      </c>
      <c r="I810" s="4"/>
      <c r="J810" s="4"/>
      <c r="K810" s="4">
        <v>214</v>
      </c>
      <c r="L810" s="4">
        <v>16</v>
      </c>
      <c r="M810" s="4">
        <v>3</v>
      </c>
      <c r="N810" s="4" t="s">
        <v>3</v>
      </c>
      <c r="O810" s="4">
        <v>2</v>
      </c>
      <c r="P810" s="4"/>
      <c r="Q810" s="4"/>
      <c r="R810" s="4"/>
      <c r="S810" s="4"/>
      <c r="T810" s="4"/>
      <c r="U810" s="4"/>
      <c r="V810" s="4"/>
      <c r="W810" s="4"/>
    </row>
    <row r="811" spans="1:23">
      <c r="A811" s="4">
        <v>50</v>
      </c>
      <c r="B811" s="4">
        <v>0</v>
      </c>
      <c r="C811" s="4">
        <v>0</v>
      </c>
      <c r="D811" s="4">
        <v>1</v>
      </c>
      <c r="E811" s="4">
        <v>215</v>
      </c>
      <c r="F811" s="4">
        <f>ROUND(Source!AT793,O811)</f>
        <v>0</v>
      </c>
      <c r="G811" s="4" t="s">
        <v>103</v>
      </c>
      <c r="H811" s="4" t="s">
        <v>104</v>
      </c>
      <c r="I811" s="4"/>
      <c r="J811" s="4"/>
      <c r="K811" s="4">
        <v>215</v>
      </c>
      <c r="L811" s="4">
        <v>17</v>
      </c>
      <c r="M811" s="4">
        <v>3</v>
      </c>
      <c r="N811" s="4" t="s">
        <v>3</v>
      </c>
      <c r="O811" s="4">
        <v>2</v>
      </c>
      <c r="P811" s="4"/>
      <c r="Q811" s="4"/>
      <c r="R811" s="4"/>
      <c r="S811" s="4"/>
      <c r="T811" s="4"/>
      <c r="U811" s="4"/>
      <c r="V811" s="4"/>
      <c r="W811" s="4"/>
    </row>
    <row r="812" spans="1:23">
      <c r="A812" s="4">
        <v>50</v>
      </c>
      <c r="B812" s="4">
        <v>0</v>
      </c>
      <c r="C812" s="4">
        <v>0</v>
      </c>
      <c r="D812" s="4">
        <v>1</v>
      </c>
      <c r="E812" s="4">
        <v>217</v>
      </c>
      <c r="F812" s="4">
        <f>ROUND(Source!AU793,O812)</f>
        <v>0</v>
      </c>
      <c r="G812" s="4" t="s">
        <v>105</v>
      </c>
      <c r="H812" s="4" t="s">
        <v>106</v>
      </c>
      <c r="I812" s="4"/>
      <c r="J812" s="4"/>
      <c r="K812" s="4">
        <v>217</v>
      </c>
      <c r="L812" s="4">
        <v>18</v>
      </c>
      <c r="M812" s="4">
        <v>3</v>
      </c>
      <c r="N812" s="4" t="s">
        <v>3</v>
      </c>
      <c r="O812" s="4">
        <v>2</v>
      </c>
      <c r="P812" s="4"/>
      <c r="Q812" s="4"/>
      <c r="R812" s="4"/>
      <c r="S812" s="4"/>
      <c r="T812" s="4"/>
      <c r="U812" s="4"/>
      <c r="V812" s="4"/>
      <c r="W812" s="4"/>
    </row>
    <row r="813" spans="1:23">
      <c r="A813" s="4">
        <v>50</v>
      </c>
      <c r="B813" s="4">
        <v>0</v>
      </c>
      <c r="C813" s="4">
        <v>0</v>
      </c>
      <c r="D813" s="4">
        <v>1</v>
      </c>
      <c r="E813" s="4">
        <v>230</v>
      </c>
      <c r="F813" s="4">
        <f>ROUND(Source!BA793,O813)</f>
        <v>0</v>
      </c>
      <c r="G813" s="4" t="s">
        <v>107</v>
      </c>
      <c r="H813" s="4" t="s">
        <v>108</v>
      </c>
      <c r="I813" s="4"/>
      <c r="J813" s="4"/>
      <c r="K813" s="4">
        <v>230</v>
      </c>
      <c r="L813" s="4">
        <v>19</v>
      </c>
      <c r="M813" s="4">
        <v>3</v>
      </c>
      <c r="N813" s="4" t="s">
        <v>3</v>
      </c>
      <c r="O813" s="4">
        <v>2</v>
      </c>
      <c r="P813" s="4"/>
      <c r="Q813" s="4"/>
      <c r="R813" s="4"/>
      <c r="S813" s="4"/>
      <c r="T813" s="4"/>
      <c r="U813" s="4"/>
      <c r="V813" s="4"/>
      <c r="W813" s="4"/>
    </row>
    <row r="814" spans="1:23">
      <c r="A814" s="4">
        <v>50</v>
      </c>
      <c r="B814" s="4">
        <v>0</v>
      </c>
      <c r="C814" s="4">
        <v>0</v>
      </c>
      <c r="D814" s="4">
        <v>1</v>
      </c>
      <c r="E814" s="4">
        <v>206</v>
      </c>
      <c r="F814" s="4">
        <f>ROUND(Source!T793,O814)</f>
        <v>0</v>
      </c>
      <c r="G814" s="4" t="s">
        <v>109</v>
      </c>
      <c r="H814" s="4" t="s">
        <v>110</v>
      </c>
      <c r="I814" s="4"/>
      <c r="J814" s="4"/>
      <c r="K814" s="4">
        <v>206</v>
      </c>
      <c r="L814" s="4">
        <v>20</v>
      </c>
      <c r="M814" s="4">
        <v>3</v>
      </c>
      <c r="N814" s="4" t="s">
        <v>3</v>
      </c>
      <c r="O814" s="4">
        <v>2</v>
      </c>
      <c r="P814" s="4"/>
      <c r="Q814" s="4"/>
      <c r="R814" s="4"/>
      <c r="S814" s="4"/>
      <c r="T814" s="4"/>
      <c r="U814" s="4"/>
      <c r="V814" s="4"/>
      <c r="W814" s="4"/>
    </row>
    <row r="815" spans="1:23">
      <c r="A815" s="4">
        <v>50</v>
      </c>
      <c r="B815" s="4">
        <v>0</v>
      </c>
      <c r="C815" s="4">
        <v>0</v>
      </c>
      <c r="D815" s="4">
        <v>1</v>
      </c>
      <c r="E815" s="4">
        <v>207</v>
      </c>
      <c r="F815" s="4">
        <f>Source!U793</f>
        <v>11.667910000000001</v>
      </c>
      <c r="G815" s="4" t="s">
        <v>111</v>
      </c>
      <c r="H815" s="4" t="s">
        <v>112</v>
      </c>
      <c r="I815" s="4"/>
      <c r="J815" s="4"/>
      <c r="K815" s="4">
        <v>207</v>
      </c>
      <c r="L815" s="4">
        <v>21</v>
      </c>
      <c r="M815" s="4">
        <v>3</v>
      </c>
      <c r="N815" s="4" t="s">
        <v>3</v>
      </c>
      <c r="O815" s="4">
        <v>-1</v>
      </c>
      <c r="P815" s="4"/>
      <c r="Q815" s="4"/>
      <c r="R815" s="4"/>
      <c r="S815" s="4"/>
      <c r="T815" s="4"/>
      <c r="U815" s="4"/>
      <c r="V815" s="4"/>
      <c r="W815" s="4"/>
    </row>
    <row r="816" spans="1:23">
      <c r="A816" s="4">
        <v>50</v>
      </c>
      <c r="B816" s="4">
        <v>0</v>
      </c>
      <c r="C816" s="4">
        <v>0</v>
      </c>
      <c r="D816" s="4">
        <v>1</v>
      </c>
      <c r="E816" s="4">
        <v>208</v>
      </c>
      <c r="F816" s="4">
        <f>Source!V793</f>
        <v>0.11825000000000002</v>
      </c>
      <c r="G816" s="4" t="s">
        <v>113</v>
      </c>
      <c r="H816" s="4" t="s">
        <v>114</v>
      </c>
      <c r="I816" s="4"/>
      <c r="J816" s="4"/>
      <c r="K816" s="4">
        <v>208</v>
      </c>
      <c r="L816" s="4">
        <v>22</v>
      </c>
      <c r="M816" s="4">
        <v>3</v>
      </c>
      <c r="N816" s="4" t="s">
        <v>3</v>
      </c>
      <c r="O816" s="4">
        <v>-1</v>
      </c>
      <c r="P816" s="4"/>
      <c r="Q816" s="4"/>
      <c r="R816" s="4"/>
      <c r="S816" s="4"/>
      <c r="T816" s="4"/>
      <c r="U816" s="4"/>
      <c r="V816" s="4"/>
      <c r="W816" s="4"/>
    </row>
    <row r="817" spans="1:245">
      <c r="A817" s="4">
        <v>50</v>
      </c>
      <c r="B817" s="4">
        <v>0</v>
      </c>
      <c r="C817" s="4">
        <v>0</v>
      </c>
      <c r="D817" s="4">
        <v>1</v>
      </c>
      <c r="E817" s="4">
        <v>209</v>
      </c>
      <c r="F817" s="4">
        <f>ROUND(Source!W793,O817)</f>
        <v>0</v>
      </c>
      <c r="G817" s="4" t="s">
        <v>115</v>
      </c>
      <c r="H817" s="4" t="s">
        <v>116</v>
      </c>
      <c r="I817" s="4"/>
      <c r="J817" s="4"/>
      <c r="K817" s="4">
        <v>209</v>
      </c>
      <c r="L817" s="4">
        <v>23</v>
      </c>
      <c r="M817" s="4">
        <v>3</v>
      </c>
      <c r="N817" s="4" t="s">
        <v>3</v>
      </c>
      <c r="O817" s="4">
        <v>2</v>
      </c>
      <c r="P817" s="4"/>
      <c r="Q817" s="4"/>
      <c r="R817" s="4"/>
      <c r="S817" s="4"/>
      <c r="T817" s="4"/>
      <c r="U817" s="4"/>
      <c r="V817" s="4"/>
      <c r="W817" s="4"/>
    </row>
    <row r="818" spans="1:245">
      <c r="A818" s="4">
        <v>50</v>
      </c>
      <c r="B818" s="4">
        <v>0</v>
      </c>
      <c r="C818" s="4">
        <v>0</v>
      </c>
      <c r="D818" s="4">
        <v>1</v>
      </c>
      <c r="E818" s="4">
        <v>233</v>
      </c>
      <c r="F818" s="4">
        <f>ROUND(Source!BD793,O818)</f>
        <v>0</v>
      </c>
      <c r="G818" s="4" t="s">
        <v>117</v>
      </c>
      <c r="H818" s="4" t="s">
        <v>118</v>
      </c>
      <c r="I818" s="4"/>
      <c r="J818" s="4"/>
      <c r="K818" s="4">
        <v>233</v>
      </c>
      <c r="L818" s="4">
        <v>24</v>
      </c>
      <c r="M818" s="4">
        <v>3</v>
      </c>
      <c r="N818" s="4" t="s">
        <v>3</v>
      </c>
      <c r="O818" s="4">
        <v>2</v>
      </c>
      <c r="P818" s="4"/>
      <c r="Q818" s="4"/>
      <c r="R818" s="4"/>
      <c r="S818" s="4"/>
      <c r="T818" s="4"/>
      <c r="U818" s="4"/>
      <c r="V818" s="4"/>
      <c r="W818" s="4"/>
    </row>
    <row r="819" spans="1:245">
      <c r="A819" s="4">
        <v>50</v>
      </c>
      <c r="B819" s="4">
        <v>0</v>
      </c>
      <c r="C819" s="4">
        <v>0</v>
      </c>
      <c r="D819" s="4">
        <v>1</v>
      </c>
      <c r="E819" s="4">
        <v>210</v>
      </c>
      <c r="F819" s="4">
        <f>ROUND(Source!X793,O819)</f>
        <v>2135.38</v>
      </c>
      <c r="G819" s="4" t="s">
        <v>119</v>
      </c>
      <c r="H819" s="4" t="s">
        <v>120</v>
      </c>
      <c r="I819" s="4"/>
      <c r="J819" s="4"/>
      <c r="K819" s="4">
        <v>210</v>
      </c>
      <c r="L819" s="4">
        <v>25</v>
      </c>
      <c r="M819" s="4">
        <v>3</v>
      </c>
      <c r="N819" s="4" t="s">
        <v>3</v>
      </c>
      <c r="O819" s="4">
        <v>2</v>
      </c>
      <c r="P819" s="4"/>
      <c r="Q819" s="4"/>
      <c r="R819" s="4"/>
      <c r="S819" s="4"/>
      <c r="T819" s="4"/>
      <c r="U819" s="4"/>
      <c r="V819" s="4"/>
      <c r="W819" s="4"/>
    </row>
    <row r="820" spans="1:245">
      <c r="A820" s="4">
        <v>50</v>
      </c>
      <c r="B820" s="4">
        <v>0</v>
      </c>
      <c r="C820" s="4">
        <v>0</v>
      </c>
      <c r="D820" s="4">
        <v>1</v>
      </c>
      <c r="E820" s="4">
        <v>211</v>
      </c>
      <c r="F820" s="4">
        <f>ROUND(Source!Y793,O820)</f>
        <v>1613.75</v>
      </c>
      <c r="G820" s="4" t="s">
        <v>121</v>
      </c>
      <c r="H820" s="4" t="s">
        <v>122</v>
      </c>
      <c r="I820" s="4"/>
      <c r="J820" s="4"/>
      <c r="K820" s="4">
        <v>211</v>
      </c>
      <c r="L820" s="4">
        <v>26</v>
      </c>
      <c r="M820" s="4">
        <v>3</v>
      </c>
      <c r="N820" s="4" t="s">
        <v>3</v>
      </c>
      <c r="O820" s="4">
        <v>2</v>
      </c>
      <c r="P820" s="4"/>
      <c r="Q820" s="4"/>
      <c r="R820" s="4"/>
      <c r="S820" s="4"/>
      <c r="T820" s="4"/>
      <c r="U820" s="4"/>
      <c r="V820" s="4"/>
      <c r="W820" s="4"/>
    </row>
    <row r="821" spans="1:245">
      <c r="A821" s="4">
        <v>50</v>
      </c>
      <c r="B821" s="4">
        <v>0</v>
      </c>
      <c r="C821" s="4">
        <v>0</v>
      </c>
      <c r="D821" s="4">
        <v>1</v>
      </c>
      <c r="E821" s="4">
        <v>0</v>
      </c>
      <c r="F821" s="4">
        <f>ROUND(Source!AR793,O821)</f>
        <v>6847.45</v>
      </c>
      <c r="G821" s="4" t="s">
        <v>123</v>
      </c>
      <c r="H821" s="4" t="s">
        <v>124</v>
      </c>
      <c r="I821" s="4"/>
      <c r="J821" s="4"/>
      <c r="K821" s="4">
        <v>224</v>
      </c>
      <c r="L821" s="4">
        <v>27</v>
      </c>
      <c r="M821" s="4">
        <v>3</v>
      </c>
      <c r="N821" s="4" t="s">
        <v>3</v>
      </c>
      <c r="O821" s="4">
        <v>2</v>
      </c>
      <c r="P821" s="4"/>
      <c r="Q821" s="4"/>
      <c r="R821" s="4"/>
      <c r="S821" s="4"/>
      <c r="T821" s="4"/>
      <c r="U821" s="4"/>
      <c r="V821" s="4"/>
      <c r="W821" s="4"/>
    </row>
    <row r="822" spans="1:245">
      <c r="A822" s="4">
        <v>50</v>
      </c>
      <c r="B822" s="4">
        <v>0</v>
      </c>
      <c r="C822" s="4">
        <v>0</v>
      </c>
      <c r="D822" s="4">
        <v>2</v>
      </c>
      <c r="E822" s="4">
        <v>0</v>
      </c>
      <c r="F822" s="4">
        <f>ROUND(F821*0.18,O822)</f>
        <v>1232.5</v>
      </c>
      <c r="G822" s="4" t="s">
        <v>125</v>
      </c>
      <c r="H822" s="4" t="s">
        <v>125</v>
      </c>
      <c r="I822" s="4"/>
      <c r="J822" s="4"/>
      <c r="K822" s="4">
        <v>212</v>
      </c>
      <c r="L822" s="4">
        <v>28</v>
      </c>
      <c r="M822" s="4">
        <v>0</v>
      </c>
      <c r="N822" s="4" t="s">
        <v>3</v>
      </c>
      <c r="O822" s="4">
        <v>1</v>
      </c>
      <c r="P822" s="4"/>
      <c r="Q822" s="4"/>
      <c r="R822" s="4"/>
      <c r="S822" s="4"/>
      <c r="T822" s="4"/>
      <c r="U822" s="4"/>
      <c r="V822" s="4"/>
      <c r="W822" s="4"/>
    </row>
    <row r="823" spans="1:245">
      <c r="A823" s="4">
        <v>50</v>
      </c>
      <c r="B823" s="4">
        <v>0</v>
      </c>
      <c r="C823" s="4">
        <v>0</v>
      </c>
      <c r="D823" s="4">
        <v>2</v>
      </c>
      <c r="E823" s="4">
        <v>224</v>
      </c>
      <c r="F823" s="4">
        <f>ROUND(F821*1.18,O823)</f>
        <v>8080</v>
      </c>
      <c r="G823" s="4" t="s">
        <v>126</v>
      </c>
      <c r="H823" s="4" t="s">
        <v>127</v>
      </c>
      <c r="I823" s="4"/>
      <c r="J823" s="4"/>
      <c r="K823" s="4">
        <v>212</v>
      </c>
      <c r="L823" s="4">
        <v>29</v>
      </c>
      <c r="M823" s="4">
        <v>0</v>
      </c>
      <c r="N823" s="4" t="s">
        <v>3</v>
      </c>
      <c r="O823" s="4">
        <v>1</v>
      </c>
      <c r="P823" s="4"/>
      <c r="Q823" s="4"/>
      <c r="R823" s="4"/>
      <c r="S823" s="4"/>
      <c r="T823" s="4"/>
      <c r="U823" s="4"/>
      <c r="V823" s="4"/>
      <c r="W823" s="4"/>
    </row>
    <row r="825" spans="1:245">
      <c r="A825" s="1">
        <v>5</v>
      </c>
      <c r="B825" s="1">
        <v>0</v>
      </c>
      <c r="C825" s="1"/>
      <c r="D825" s="1">
        <f>ROW(A867)</f>
        <v>867</v>
      </c>
      <c r="E825" s="1"/>
      <c r="F825" s="1" t="s">
        <v>15</v>
      </c>
      <c r="G825" s="1" t="s">
        <v>128</v>
      </c>
      <c r="H825" s="1" t="s">
        <v>3</v>
      </c>
      <c r="I825" s="1">
        <v>0</v>
      </c>
      <c r="J825" s="1"/>
      <c r="K825" s="1">
        <v>0</v>
      </c>
      <c r="L825" s="1"/>
      <c r="M825" s="1" t="s">
        <v>3</v>
      </c>
      <c r="N825" s="1"/>
      <c r="O825" s="1"/>
      <c r="P825" s="1"/>
      <c r="Q825" s="1"/>
      <c r="R825" s="1"/>
      <c r="S825" s="1">
        <v>0</v>
      </c>
      <c r="T825" s="1"/>
      <c r="U825" s="1" t="s">
        <v>3</v>
      </c>
      <c r="V825" s="1">
        <v>0</v>
      </c>
      <c r="W825" s="1"/>
      <c r="X825" s="1"/>
      <c r="Y825" s="1"/>
      <c r="Z825" s="1"/>
      <c r="AA825" s="1"/>
      <c r="AB825" s="1" t="s">
        <v>3</v>
      </c>
      <c r="AC825" s="1" t="s">
        <v>3</v>
      </c>
      <c r="AD825" s="1" t="s">
        <v>3</v>
      </c>
      <c r="AE825" s="1" t="s">
        <v>3</v>
      </c>
      <c r="AF825" s="1" t="s">
        <v>3</v>
      </c>
      <c r="AG825" s="1" t="s">
        <v>3</v>
      </c>
      <c r="AH825" s="1"/>
      <c r="AI825" s="1"/>
      <c r="AJ825" s="1"/>
      <c r="AK825" s="1"/>
      <c r="AL825" s="1"/>
      <c r="AM825" s="1"/>
      <c r="AN825" s="1"/>
      <c r="AO825" s="1"/>
      <c r="AP825" s="1" t="s">
        <v>3</v>
      </c>
      <c r="AQ825" s="1" t="s">
        <v>3</v>
      </c>
      <c r="AR825" s="1" t="s">
        <v>3</v>
      </c>
      <c r="AS825" s="1"/>
      <c r="AT825" s="1"/>
      <c r="AU825" s="1"/>
      <c r="AV825" s="1"/>
      <c r="AW825" s="1"/>
      <c r="AX825" s="1"/>
      <c r="AY825" s="1"/>
      <c r="AZ825" s="1" t="s">
        <v>3</v>
      </c>
      <c r="BA825" s="1"/>
      <c r="BB825" s="1" t="s">
        <v>3</v>
      </c>
      <c r="BC825" s="1" t="s">
        <v>3</v>
      </c>
      <c r="BD825" s="1" t="s">
        <v>3</v>
      </c>
      <c r="BE825" s="1" t="s">
        <v>3</v>
      </c>
      <c r="BF825" s="1" t="s">
        <v>3</v>
      </c>
      <c r="BG825" s="1" t="s">
        <v>3</v>
      </c>
      <c r="BH825" s="1" t="s">
        <v>3</v>
      </c>
      <c r="BI825" s="1" t="s">
        <v>3</v>
      </c>
      <c r="BJ825" s="1" t="s">
        <v>3</v>
      </c>
      <c r="BK825" s="1" t="s">
        <v>3</v>
      </c>
      <c r="BL825" s="1" t="s">
        <v>3</v>
      </c>
      <c r="BM825" s="1" t="s">
        <v>3</v>
      </c>
      <c r="BN825" s="1" t="s">
        <v>3</v>
      </c>
      <c r="BO825" s="1" t="s">
        <v>3</v>
      </c>
      <c r="BP825" s="1" t="s">
        <v>3</v>
      </c>
      <c r="BQ825" s="1"/>
      <c r="BR825" s="1"/>
      <c r="BS825" s="1"/>
      <c r="BT825" s="1"/>
      <c r="BU825" s="1"/>
      <c r="BV825" s="1"/>
      <c r="BW825" s="1"/>
      <c r="BX825" s="1">
        <v>0</v>
      </c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>
        <v>0</v>
      </c>
    </row>
    <row r="827" spans="1:245">
      <c r="A827" s="2">
        <v>52</v>
      </c>
      <c r="B827" s="2">
        <f t="shared" ref="B827:G827" si="607">B867</f>
        <v>0</v>
      </c>
      <c r="C827" s="2">
        <f t="shared" si="607"/>
        <v>5</v>
      </c>
      <c r="D827" s="2">
        <f t="shared" si="607"/>
        <v>825</v>
      </c>
      <c r="E827" s="2">
        <f t="shared" si="607"/>
        <v>0</v>
      </c>
      <c r="F827" s="2" t="str">
        <f t="shared" si="607"/>
        <v>Новый подраздел</v>
      </c>
      <c r="G827" s="2" t="str">
        <f t="shared" si="607"/>
        <v>ремонт</v>
      </c>
      <c r="H827" s="2"/>
      <c r="I827" s="2"/>
      <c r="J827" s="2"/>
      <c r="K827" s="2"/>
      <c r="L827" s="2"/>
      <c r="M827" s="2"/>
      <c r="N827" s="2"/>
      <c r="O827" s="2">
        <f t="shared" ref="O827:AT827" si="608">O867</f>
        <v>153292.23000000001</v>
      </c>
      <c r="P827" s="2">
        <f t="shared" si="608"/>
        <v>99922.6</v>
      </c>
      <c r="Q827" s="2">
        <f t="shared" si="608"/>
        <v>2625.79</v>
      </c>
      <c r="R827" s="2">
        <f t="shared" si="608"/>
        <v>948.27</v>
      </c>
      <c r="S827" s="2">
        <f t="shared" si="608"/>
        <v>50743.839999999997</v>
      </c>
      <c r="T827" s="2">
        <f t="shared" si="608"/>
        <v>0</v>
      </c>
      <c r="U827" s="2">
        <f t="shared" si="608"/>
        <v>169.37840549999999</v>
      </c>
      <c r="V827" s="2">
        <f t="shared" si="608"/>
        <v>2.7239062500000002</v>
      </c>
      <c r="W827" s="2">
        <f t="shared" si="608"/>
        <v>622.04999999999995</v>
      </c>
      <c r="X827" s="2">
        <f t="shared" si="608"/>
        <v>45324.21</v>
      </c>
      <c r="Y827" s="2">
        <f t="shared" si="608"/>
        <v>22685.88</v>
      </c>
      <c r="Z827" s="2">
        <f t="shared" si="608"/>
        <v>0</v>
      </c>
      <c r="AA827" s="2">
        <f t="shared" si="608"/>
        <v>0</v>
      </c>
      <c r="AB827" s="2">
        <f t="shared" si="608"/>
        <v>153292.23000000001</v>
      </c>
      <c r="AC827" s="2">
        <f t="shared" si="608"/>
        <v>99922.6</v>
      </c>
      <c r="AD827" s="2">
        <f t="shared" si="608"/>
        <v>2625.79</v>
      </c>
      <c r="AE827" s="2">
        <f t="shared" si="608"/>
        <v>948.27</v>
      </c>
      <c r="AF827" s="2">
        <f t="shared" si="608"/>
        <v>50743.839999999997</v>
      </c>
      <c r="AG827" s="2">
        <f t="shared" si="608"/>
        <v>0</v>
      </c>
      <c r="AH827" s="2">
        <f t="shared" si="608"/>
        <v>169.37840549999999</v>
      </c>
      <c r="AI827" s="2">
        <f t="shared" si="608"/>
        <v>2.7239062500000002</v>
      </c>
      <c r="AJ827" s="2">
        <f t="shared" si="608"/>
        <v>622.04999999999995</v>
      </c>
      <c r="AK827" s="2">
        <f t="shared" si="608"/>
        <v>45324.21</v>
      </c>
      <c r="AL827" s="2">
        <f t="shared" si="608"/>
        <v>22685.88</v>
      </c>
      <c r="AM827" s="2">
        <f t="shared" si="608"/>
        <v>0</v>
      </c>
      <c r="AN827" s="2">
        <f t="shared" si="608"/>
        <v>0</v>
      </c>
      <c r="AO827" s="2">
        <f t="shared" si="608"/>
        <v>0</v>
      </c>
      <c r="AP827" s="2">
        <f t="shared" si="608"/>
        <v>0</v>
      </c>
      <c r="AQ827" s="2">
        <f t="shared" si="608"/>
        <v>0</v>
      </c>
      <c r="AR827" s="2">
        <f t="shared" si="608"/>
        <v>221302.32</v>
      </c>
      <c r="AS827" s="2">
        <f t="shared" si="608"/>
        <v>216249.85</v>
      </c>
      <c r="AT827" s="2">
        <f t="shared" si="608"/>
        <v>5052.47</v>
      </c>
      <c r="AU827" s="2">
        <f t="shared" ref="AU827:BZ827" si="609">AU867</f>
        <v>0</v>
      </c>
      <c r="AV827" s="2">
        <f t="shared" si="609"/>
        <v>99922.6</v>
      </c>
      <c r="AW827" s="2">
        <f t="shared" si="609"/>
        <v>99922.6</v>
      </c>
      <c r="AX827" s="2">
        <f t="shared" si="609"/>
        <v>0</v>
      </c>
      <c r="AY827" s="2">
        <f t="shared" si="609"/>
        <v>99922.6</v>
      </c>
      <c r="AZ827" s="2">
        <f t="shared" si="609"/>
        <v>0</v>
      </c>
      <c r="BA827" s="2">
        <f t="shared" si="609"/>
        <v>0</v>
      </c>
      <c r="BB827" s="2">
        <f t="shared" si="609"/>
        <v>0</v>
      </c>
      <c r="BC827" s="2">
        <f t="shared" si="609"/>
        <v>0</v>
      </c>
      <c r="BD827" s="2">
        <f t="shared" si="609"/>
        <v>0</v>
      </c>
      <c r="BE827" s="2">
        <f t="shared" si="609"/>
        <v>0</v>
      </c>
      <c r="BF827" s="2">
        <f t="shared" si="609"/>
        <v>0</v>
      </c>
      <c r="BG827" s="2">
        <f t="shared" si="609"/>
        <v>0</v>
      </c>
      <c r="BH827" s="2">
        <f t="shared" si="609"/>
        <v>0</v>
      </c>
      <c r="BI827" s="2">
        <f t="shared" si="609"/>
        <v>0</v>
      </c>
      <c r="BJ827" s="2">
        <f t="shared" si="609"/>
        <v>0</v>
      </c>
      <c r="BK827" s="2">
        <f t="shared" si="609"/>
        <v>0</v>
      </c>
      <c r="BL827" s="2">
        <f t="shared" si="609"/>
        <v>0</v>
      </c>
      <c r="BM827" s="2">
        <f t="shared" si="609"/>
        <v>0</v>
      </c>
      <c r="BN827" s="2">
        <f t="shared" si="609"/>
        <v>0</v>
      </c>
      <c r="BO827" s="2">
        <f t="shared" si="609"/>
        <v>0</v>
      </c>
      <c r="BP827" s="2">
        <f t="shared" si="609"/>
        <v>0</v>
      </c>
      <c r="BQ827" s="2">
        <f t="shared" si="609"/>
        <v>0</v>
      </c>
      <c r="BR827" s="2">
        <f t="shared" si="609"/>
        <v>0</v>
      </c>
      <c r="BS827" s="2">
        <f t="shared" si="609"/>
        <v>0</v>
      </c>
      <c r="BT827" s="2">
        <f t="shared" si="609"/>
        <v>0</v>
      </c>
      <c r="BU827" s="2">
        <f t="shared" si="609"/>
        <v>0</v>
      </c>
      <c r="BV827" s="2">
        <f t="shared" si="609"/>
        <v>0</v>
      </c>
      <c r="BW827" s="2">
        <f t="shared" si="609"/>
        <v>0</v>
      </c>
      <c r="BX827" s="2">
        <f t="shared" si="609"/>
        <v>0</v>
      </c>
      <c r="BY827" s="2">
        <f t="shared" si="609"/>
        <v>0</v>
      </c>
      <c r="BZ827" s="2">
        <f t="shared" si="609"/>
        <v>0</v>
      </c>
      <c r="CA827" s="2">
        <f t="shared" ref="CA827:DF827" si="610">CA867</f>
        <v>221302.32</v>
      </c>
      <c r="CB827" s="2">
        <f t="shared" si="610"/>
        <v>216249.85</v>
      </c>
      <c r="CC827" s="2">
        <f t="shared" si="610"/>
        <v>5052.47</v>
      </c>
      <c r="CD827" s="2">
        <f t="shared" si="610"/>
        <v>0</v>
      </c>
      <c r="CE827" s="2">
        <f t="shared" si="610"/>
        <v>99922.6</v>
      </c>
      <c r="CF827" s="2">
        <f t="shared" si="610"/>
        <v>99922.6</v>
      </c>
      <c r="CG827" s="2">
        <f t="shared" si="610"/>
        <v>0</v>
      </c>
      <c r="CH827" s="2">
        <f t="shared" si="610"/>
        <v>99922.6</v>
      </c>
      <c r="CI827" s="2">
        <f t="shared" si="610"/>
        <v>0</v>
      </c>
      <c r="CJ827" s="2">
        <f t="shared" si="610"/>
        <v>0</v>
      </c>
      <c r="CK827" s="2">
        <f t="shared" si="610"/>
        <v>0</v>
      </c>
      <c r="CL827" s="2">
        <f t="shared" si="610"/>
        <v>0</v>
      </c>
      <c r="CM827" s="2">
        <f t="shared" si="610"/>
        <v>0</v>
      </c>
      <c r="CN827" s="2">
        <f t="shared" si="610"/>
        <v>0</v>
      </c>
      <c r="CO827" s="2">
        <f t="shared" si="610"/>
        <v>0</v>
      </c>
      <c r="CP827" s="2">
        <f t="shared" si="610"/>
        <v>0</v>
      </c>
      <c r="CQ827" s="2">
        <f t="shared" si="610"/>
        <v>0</v>
      </c>
      <c r="CR827" s="2">
        <f t="shared" si="610"/>
        <v>0</v>
      </c>
      <c r="CS827" s="2">
        <f t="shared" si="610"/>
        <v>0</v>
      </c>
      <c r="CT827" s="2">
        <f t="shared" si="610"/>
        <v>0</v>
      </c>
      <c r="CU827" s="2">
        <f t="shared" si="610"/>
        <v>0</v>
      </c>
      <c r="CV827" s="2">
        <f t="shared" si="610"/>
        <v>0</v>
      </c>
      <c r="CW827" s="2">
        <f t="shared" si="610"/>
        <v>0</v>
      </c>
      <c r="CX827" s="2">
        <f t="shared" si="610"/>
        <v>0</v>
      </c>
      <c r="CY827" s="2">
        <f t="shared" si="610"/>
        <v>0</v>
      </c>
      <c r="CZ827" s="2">
        <f t="shared" si="610"/>
        <v>0</v>
      </c>
      <c r="DA827" s="2">
        <f t="shared" si="610"/>
        <v>0</v>
      </c>
      <c r="DB827" s="2">
        <f t="shared" si="610"/>
        <v>0</v>
      </c>
      <c r="DC827" s="2">
        <f t="shared" si="610"/>
        <v>0</v>
      </c>
      <c r="DD827" s="2">
        <f t="shared" si="610"/>
        <v>0</v>
      </c>
      <c r="DE827" s="2">
        <f t="shared" si="610"/>
        <v>0</v>
      </c>
      <c r="DF827" s="2">
        <f t="shared" si="610"/>
        <v>0</v>
      </c>
      <c r="DG827" s="3">
        <f t="shared" ref="DG827:EL827" si="611">DG867</f>
        <v>0</v>
      </c>
      <c r="DH827" s="3">
        <f t="shared" si="611"/>
        <v>0</v>
      </c>
      <c r="DI827" s="3">
        <f t="shared" si="611"/>
        <v>0</v>
      </c>
      <c r="DJ827" s="3">
        <f t="shared" si="611"/>
        <v>0</v>
      </c>
      <c r="DK827" s="3">
        <f t="shared" si="611"/>
        <v>0</v>
      </c>
      <c r="DL827" s="3">
        <f t="shared" si="611"/>
        <v>0</v>
      </c>
      <c r="DM827" s="3">
        <f t="shared" si="611"/>
        <v>0</v>
      </c>
      <c r="DN827" s="3">
        <f t="shared" si="611"/>
        <v>0</v>
      </c>
      <c r="DO827" s="3">
        <f t="shared" si="611"/>
        <v>0</v>
      </c>
      <c r="DP827" s="3">
        <f t="shared" si="611"/>
        <v>0</v>
      </c>
      <c r="DQ827" s="3">
        <f t="shared" si="611"/>
        <v>0</v>
      </c>
      <c r="DR827" s="3">
        <f t="shared" si="611"/>
        <v>0</v>
      </c>
      <c r="DS827" s="3">
        <f t="shared" si="611"/>
        <v>0</v>
      </c>
      <c r="DT827" s="3">
        <f t="shared" si="611"/>
        <v>0</v>
      </c>
      <c r="DU827" s="3">
        <f t="shared" si="611"/>
        <v>0</v>
      </c>
      <c r="DV827" s="3">
        <f t="shared" si="611"/>
        <v>0</v>
      </c>
      <c r="DW827" s="3">
        <f t="shared" si="611"/>
        <v>0</v>
      </c>
      <c r="DX827" s="3">
        <f t="shared" si="611"/>
        <v>0</v>
      </c>
      <c r="DY827" s="3">
        <f t="shared" si="611"/>
        <v>0</v>
      </c>
      <c r="DZ827" s="3">
        <f t="shared" si="611"/>
        <v>0</v>
      </c>
      <c r="EA827" s="3">
        <f t="shared" si="611"/>
        <v>0</v>
      </c>
      <c r="EB827" s="3">
        <f t="shared" si="611"/>
        <v>0</v>
      </c>
      <c r="EC827" s="3">
        <f t="shared" si="611"/>
        <v>0</v>
      </c>
      <c r="ED827" s="3">
        <f t="shared" si="611"/>
        <v>0</v>
      </c>
      <c r="EE827" s="3">
        <f t="shared" si="611"/>
        <v>0</v>
      </c>
      <c r="EF827" s="3">
        <f t="shared" si="611"/>
        <v>0</v>
      </c>
      <c r="EG827" s="3">
        <f t="shared" si="611"/>
        <v>0</v>
      </c>
      <c r="EH827" s="3">
        <f t="shared" si="611"/>
        <v>0</v>
      </c>
      <c r="EI827" s="3">
        <f t="shared" si="611"/>
        <v>0</v>
      </c>
      <c r="EJ827" s="3">
        <f t="shared" si="611"/>
        <v>0</v>
      </c>
      <c r="EK827" s="3">
        <f t="shared" si="611"/>
        <v>0</v>
      </c>
      <c r="EL827" s="3">
        <f t="shared" si="611"/>
        <v>0</v>
      </c>
      <c r="EM827" s="3">
        <f t="shared" ref="EM827:FR827" si="612">EM867</f>
        <v>0</v>
      </c>
      <c r="EN827" s="3">
        <f t="shared" si="612"/>
        <v>0</v>
      </c>
      <c r="EO827" s="3">
        <f t="shared" si="612"/>
        <v>0</v>
      </c>
      <c r="EP827" s="3">
        <f t="shared" si="612"/>
        <v>0</v>
      </c>
      <c r="EQ827" s="3">
        <f t="shared" si="612"/>
        <v>0</v>
      </c>
      <c r="ER827" s="3">
        <f t="shared" si="612"/>
        <v>0</v>
      </c>
      <c r="ES827" s="3">
        <f t="shared" si="612"/>
        <v>0</v>
      </c>
      <c r="ET827" s="3">
        <f t="shared" si="612"/>
        <v>0</v>
      </c>
      <c r="EU827" s="3">
        <f t="shared" si="612"/>
        <v>0</v>
      </c>
      <c r="EV827" s="3">
        <f t="shared" si="612"/>
        <v>0</v>
      </c>
      <c r="EW827" s="3">
        <f t="shared" si="612"/>
        <v>0</v>
      </c>
      <c r="EX827" s="3">
        <f t="shared" si="612"/>
        <v>0</v>
      </c>
      <c r="EY827" s="3">
        <f t="shared" si="612"/>
        <v>0</v>
      </c>
      <c r="EZ827" s="3">
        <f t="shared" si="612"/>
        <v>0</v>
      </c>
      <c r="FA827" s="3">
        <f t="shared" si="612"/>
        <v>0</v>
      </c>
      <c r="FB827" s="3">
        <f t="shared" si="612"/>
        <v>0</v>
      </c>
      <c r="FC827" s="3">
        <f t="shared" si="612"/>
        <v>0</v>
      </c>
      <c r="FD827" s="3">
        <f t="shared" si="612"/>
        <v>0</v>
      </c>
      <c r="FE827" s="3">
        <f t="shared" si="612"/>
        <v>0</v>
      </c>
      <c r="FF827" s="3">
        <f t="shared" si="612"/>
        <v>0</v>
      </c>
      <c r="FG827" s="3">
        <f t="shared" si="612"/>
        <v>0</v>
      </c>
      <c r="FH827" s="3">
        <f t="shared" si="612"/>
        <v>0</v>
      </c>
      <c r="FI827" s="3">
        <f t="shared" si="612"/>
        <v>0</v>
      </c>
      <c r="FJ827" s="3">
        <f t="shared" si="612"/>
        <v>0</v>
      </c>
      <c r="FK827" s="3">
        <f t="shared" si="612"/>
        <v>0</v>
      </c>
      <c r="FL827" s="3">
        <f t="shared" si="612"/>
        <v>0</v>
      </c>
      <c r="FM827" s="3">
        <f t="shared" si="612"/>
        <v>0</v>
      </c>
      <c r="FN827" s="3">
        <f t="shared" si="612"/>
        <v>0</v>
      </c>
      <c r="FO827" s="3">
        <f t="shared" si="612"/>
        <v>0</v>
      </c>
      <c r="FP827" s="3">
        <f t="shared" si="612"/>
        <v>0</v>
      </c>
      <c r="FQ827" s="3">
        <f t="shared" si="612"/>
        <v>0</v>
      </c>
      <c r="FR827" s="3">
        <f t="shared" si="612"/>
        <v>0</v>
      </c>
      <c r="FS827" s="3">
        <f t="shared" ref="FS827:GX827" si="613">FS867</f>
        <v>0</v>
      </c>
      <c r="FT827" s="3">
        <f t="shared" si="613"/>
        <v>0</v>
      </c>
      <c r="FU827" s="3">
        <f t="shared" si="613"/>
        <v>0</v>
      </c>
      <c r="FV827" s="3">
        <f t="shared" si="613"/>
        <v>0</v>
      </c>
      <c r="FW827" s="3">
        <f t="shared" si="613"/>
        <v>0</v>
      </c>
      <c r="FX827" s="3">
        <f t="shared" si="613"/>
        <v>0</v>
      </c>
      <c r="FY827" s="3">
        <f t="shared" si="613"/>
        <v>0</v>
      </c>
      <c r="FZ827" s="3">
        <f t="shared" si="613"/>
        <v>0</v>
      </c>
      <c r="GA827" s="3">
        <f t="shared" si="613"/>
        <v>0</v>
      </c>
      <c r="GB827" s="3">
        <f t="shared" si="613"/>
        <v>0</v>
      </c>
      <c r="GC827" s="3">
        <f t="shared" si="613"/>
        <v>0</v>
      </c>
      <c r="GD827" s="3">
        <f t="shared" si="613"/>
        <v>0</v>
      </c>
      <c r="GE827" s="3">
        <f t="shared" si="613"/>
        <v>0</v>
      </c>
      <c r="GF827" s="3">
        <f t="shared" si="613"/>
        <v>0</v>
      </c>
      <c r="GG827" s="3">
        <f t="shared" si="613"/>
        <v>0</v>
      </c>
      <c r="GH827" s="3">
        <f t="shared" si="613"/>
        <v>0</v>
      </c>
      <c r="GI827" s="3">
        <f t="shared" si="613"/>
        <v>0</v>
      </c>
      <c r="GJ827" s="3">
        <f t="shared" si="613"/>
        <v>0</v>
      </c>
      <c r="GK827" s="3">
        <f t="shared" si="613"/>
        <v>0</v>
      </c>
      <c r="GL827" s="3">
        <f t="shared" si="613"/>
        <v>0</v>
      </c>
      <c r="GM827" s="3">
        <f t="shared" si="613"/>
        <v>0</v>
      </c>
      <c r="GN827" s="3">
        <f t="shared" si="613"/>
        <v>0</v>
      </c>
      <c r="GO827" s="3">
        <f t="shared" si="613"/>
        <v>0</v>
      </c>
      <c r="GP827" s="3">
        <f t="shared" si="613"/>
        <v>0</v>
      </c>
      <c r="GQ827" s="3">
        <f t="shared" si="613"/>
        <v>0</v>
      </c>
      <c r="GR827" s="3">
        <f t="shared" si="613"/>
        <v>0</v>
      </c>
      <c r="GS827" s="3">
        <f t="shared" si="613"/>
        <v>0</v>
      </c>
      <c r="GT827" s="3">
        <f t="shared" si="613"/>
        <v>0</v>
      </c>
      <c r="GU827" s="3">
        <f t="shared" si="613"/>
        <v>0</v>
      </c>
      <c r="GV827" s="3">
        <f t="shared" si="613"/>
        <v>0</v>
      </c>
      <c r="GW827" s="3">
        <f t="shared" si="613"/>
        <v>0</v>
      </c>
      <c r="GX827" s="3">
        <f t="shared" si="613"/>
        <v>0</v>
      </c>
    </row>
    <row r="829" spans="1:245">
      <c r="A829">
        <v>17</v>
      </c>
      <c r="B829">
        <v>0</v>
      </c>
      <c r="C829">
        <f>ROW(SmtRes!A867)</f>
        <v>867</v>
      </c>
      <c r="D829">
        <f>ROW(EtalonRes!A833)</f>
        <v>833</v>
      </c>
      <c r="E829" t="s">
        <v>17</v>
      </c>
      <c r="F829" t="s">
        <v>129</v>
      </c>
      <c r="G829" t="s">
        <v>130</v>
      </c>
      <c r="H829" t="s">
        <v>131</v>
      </c>
      <c r="I829">
        <f>ROUND(4.6/100,9)</f>
        <v>4.5999999999999999E-2</v>
      </c>
      <c r="J829">
        <v>0</v>
      </c>
      <c r="K829">
        <f>ROUND(4.6/100,9)</f>
        <v>4.5999999999999999E-2</v>
      </c>
      <c r="O829">
        <f t="shared" ref="O829:O865" si="614">ROUND(CP829,2)</f>
        <v>1201.8699999999999</v>
      </c>
      <c r="P829">
        <f t="shared" ref="P829:P865" si="615">ROUND(CQ829*I829,2)</f>
        <v>876.74</v>
      </c>
      <c r="Q829">
        <f t="shared" ref="Q829:Q865" si="616">ROUND(CR829*I829,2)</f>
        <v>9.1199999999999992</v>
      </c>
      <c r="R829">
        <f t="shared" ref="R829:R865" si="617">ROUND(CS829*I829,2)</f>
        <v>1.03</v>
      </c>
      <c r="S829">
        <f t="shared" ref="S829:S865" si="618">ROUND(CT829*I829,2)</f>
        <v>316.01</v>
      </c>
      <c r="T829">
        <f t="shared" ref="T829:T865" si="619">ROUND(CU829*I829,2)</f>
        <v>0</v>
      </c>
      <c r="U829">
        <f t="shared" ref="U829:U865" si="620">CV829*I829</f>
        <v>1.120951</v>
      </c>
      <c r="V829">
        <f t="shared" ref="V829:V865" si="621">CW829*I829</f>
        <v>2.3E-3</v>
      </c>
      <c r="W829">
        <f t="shared" ref="W829:W865" si="622">ROUND(CX829*I829,2)</f>
        <v>0</v>
      </c>
      <c r="X829">
        <f t="shared" ref="X829:X865" si="623">ROUND(CY829,2)</f>
        <v>285.33999999999997</v>
      </c>
      <c r="Y829">
        <f t="shared" ref="Y829:Y865" si="624">ROUND(CZ829,2)</f>
        <v>136.33000000000001</v>
      </c>
      <c r="AA829">
        <v>35863109</v>
      </c>
      <c r="AB829">
        <f t="shared" ref="AB829:AB865" si="625">ROUND((AC829+AD829+AF829),2)</f>
        <v>4229.87</v>
      </c>
      <c r="AC829">
        <f t="shared" ref="AC829:AC865" si="626">ROUND((ES829),2)</f>
        <v>4004.09</v>
      </c>
      <c r="AD829">
        <f>ROUND(((((ET829*1.25))-((EU829*1.25)))+AE829),2)</f>
        <v>17.920000000000002</v>
      </c>
      <c r="AE829">
        <f>ROUND(((EU829*1.25)),2)</f>
        <v>0.68</v>
      </c>
      <c r="AF829">
        <f>ROUND(((EV829*1.15)),2)</f>
        <v>207.86</v>
      </c>
      <c r="AG829">
        <f t="shared" ref="AG829:AG865" si="627">ROUND((AP829),2)</f>
        <v>0</v>
      </c>
      <c r="AH829">
        <f>((EW829*1.15))</f>
        <v>24.368500000000001</v>
      </c>
      <c r="AI829">
        <f>((EX829*1.25))</f>
        <v>0.05</v>
      </c>
      <c r="AJ829">
        <f t="shared" ref="AJ829:AJ865" si="628">(AS829)</f>
        <v>0</v>
      </c>
      <c r="AK829">
        <v>4199.17</v>
      </c>
      <c r="AL829">
        <v>4004.09</v>
      </c>
      <c r="AM829">
        <v>14.33</v>
      </c>
      <c r="AN829">
        <v>0.54</v>
      </c>
      <c r="AO829">
        <v>180.75</v>
      </c>
      <c r="AP829">
        <v>0</v>
      </c>
      <c r="AQ829">
        <v>21.19</v>
      </c>
      <c r="AR829">
        <v>0.04</v>
      </c>
      <c r="AS829">
        <v>0</v>
      </c>
      <c r="AT829">
        <v>90</v>
      </c>
      <c r="AU829">
        <v>43</v>
      </c>
      <c r="AV829">
        <v>1</v>
      </c>
      <c r="AW829">
        <v>1</v>
      </c>
      <c r="AZ829">
        <v>1</v>
      </c>
      <c r="BA829">
        <v>33.049999999999997</v>
      </c>
      <c r="BB829">
        <v>11.06</v>
      </c>
      <c r="BC829">
        <v>4.76</v>
      </c>
      <c r="BD829" t="s">
        <v>3</v>
      </c>
      <c r="BE829" t="s">
        <v>3</v>
      </c>
      <c r="BF829" t="s">
        <v>3</v>
      </c>
      <c r="BG829" t="s">
        <v>3</v>
      </c>
      <c r="BH829">
        <v>0</v>
      </c>
      <c r="BI829">
        <v>1</v>
      </c>
      <c r="BJ829" t="s">
        <v>132</v>
      </c>
      <c r="BM829">
        <v>10001</v>
      </c>
      <c r="BN829">
        <v>0</v>
      </c>
      <c r="BO829" t="s">
        <v>129</v>
      </c>
      <c r="BP829">
        <v>1</v>
      </c>
      <c r="BQ829">
        <v>2</v>
      </c>
      <c r="BR829">
        <v>0</v>
      </c>
      <c r="BS829">
        <v>33.049999999999997</v>
      </c>
      <c r="BT829">
        <v>1</v>
      </c>
      <c r="BU829">
        <v>1</v>
      </c>
      <c r="BV829">
        <v>1</v>
      </c>
      <c r="BW829">
        <v>1</v>
      </c>
      <c r="BX829">
        <v>1</v>
      </c>
      <c r="BY829" t="s">
        <v>3</v>
      </c>
      <c r="BZ829">
        <v>118</v>
      </c>
      <c r="CA829">
        <v>63</v>
      </c>
      <c r="CB829" t="s">
        <v>3</v>
      </c>
      <c r="CE829">
        <v>0</v>
      </c>
      <c r="CF829">
        <v>0</v>
      </c>
      <c r="CG829">
        <v>0</v>
      </c>
      <c r="CM829">
        <v>0</v>
      </c>
      <c r="CN829" t="s">
        <v>992</v>
      </c>
      <c r="CO829">
        <v>0</v>
      </c>
      <c r="CP829">
        <f t="shared" ref="CP829:CP865" si="629">(P829+Q829+S829)</f>
        <v>1201.8699999999999</v>
      </c>
      <c r="CQ829">
        <f t="shared" ref="CQ829:CQ865" si="630">AC829*BC829</f>
        <v>19059.468400000002</v>
      </c>
      <c r="CR829">
        <f t="shared" ref="CR829:CR865" si="631">AD829*BB829</f>
        <v>198.19520000000003</v>
      </c>
      <c r="CS829">
        <f t="shared" ref="CS829:CS865" si="632">AE829*BS829</f>
        <v>22.474</v>
      </c>
      <c r="CT829">
        <f t="shared" ref="CT829:CT865" si="633">AF829*BA829</f>
        <v>6869.7730000000001</v>
      </c>
      <c r="CU829">
        <f t="shared" ref="CU829:CU865" si="634">AG829</f>
        <v>0</v>
      </c>
      <c r="CV829">
        <f t="shared" ref="CV829:CV865" si="635">AH829</f>
        <v>24.368500000000001</v>
      </c>
      <c r="CW829">
        <f t="shared" ref="CW829:CW865" si="636">AI829</f>
        <v>0.05</v>
      </c>
      <c r="CX829">
        <f t="shared" ref="CX829:CX865" si="637">AJ829</f>
        <v>0</v>
      </c>
      <c r="CY829">
        <f t="shared" ref="CY829:CY865" si="638">(((S829+R829)*AT829)/100)</f>
        <v>285.33600000000001</v>
      </c>
      <c r="CZ829">
        <f t="shared" ref="CZ829:CZ865" si="639">(((S829+R829)*AU829)/100)</f>
        <v>136.32719999999998</v>
      </c>
      <c r="DC829" t="s">
        <v>3</v>
      </c>
      <c r="DD829" t="s">
        <v>3</v>
      </c>
      <c r="DE829" t="s">
        <v>133</v>
      </c>
      <c r="DF829" t="s">
        <v>133</v>
      </c>
      <c r="DG829" t="s">
        <v>134</v>
      </c>
      <c r="DH829" t="s">
        <v>3</v>
      </c>
      <c r="DI829" t="s">
        <v>134</v>
      </c>
      <c r="DJ829" t="s">
        <v>133</v>
      </c>
      <c r="DK829" t="s">
        <v>3</v>
      </c>
      <c r="DL829" t="s">
        <v>3</v>
      </c>
      <c r="DM829" t="s">
        <v>3</v>
      </c>
      <c r="DN829">
        <v>0</v>
      </c>
      <c r="DO829">
        <v>0</v>
      </c>
      <c r="DP829">
        <v>1</v>
      </c>
      <c r="DQ829">
        <v>1</v>
      </c>
      <c r="DU829">
        <v>1013</v>
      </c>
      <c r="DV829" t="s">
        <v>131</v>
      </c>
      <c r="DW829" t="s">
        <v>131</v>
      </c>
      <c r="DX829">
        <v>1</v>
      </c>
      <c r="DZ829" t="s">
        <v>3</v>
      </c>
      <c r="EA829" t="s">
        <v>3</v>
      </c>
      <c r="EB829" t="s">
        <v>3</v>
      </c>
      <c r="EC829" t="s">
        <v>3</v>
      </c>
      <c r="EE829">
        <v>29085510</v>
      </c>
      <c r="EF829">
        <v>2</v>
      </c>
      <c r="EG829" t="s">
        <v>135</v>
      </c>
      <c r="EH829">
        <v>0</v>
      </c>
      <c r="EI829" t="s">
        <v>3</v>
      </c>
      <c r="EJ829">
        <v>1</v>
      </c>
      <c r="EK829">
        <v>10001</v>
      </c>
      <c r="EL829" t="s">
        <v>136</v>
      </c>
      <c r="EM829" t="s">
        <v>137</v>
      </c>
      <c r="EO829" t="s">
        <v>138</v>
      </c>
      <c r="EQ829">
        <v>0</v>
      </c>
      <c r="ER829">
        <v>4199.17</v>
      </c>
      <c r="ES829">
        <v>4004.09</v>
      </c>
      <c r="ET829">
        <v>14.33</v>
      </c>
      <c r="EU829">
        <v>0.54</v>
      </c>
      <c r="EV829">
        <v>180.75</v>
      </c>
      <c r="EW829">
        <v>21.19</v>
      </c>
      <c r="EX829">
        <v>0.04</v>
      </c>
      <c r="EY829">
        <v>0</v>
      </c>
      <c r="FQ829">
        <v>0</v>
      </c>
      <c r="FR829">
        <f t="shared" ref="FR829:FR865" si="640">ROUND(IF(AND(BH829=3,BI829=3),P829,0),2)</f>
        <v>0</v>
      </c>
      <c r="FS829">
        <v>0</v>
      </c>
      <c r="FT829" t="s">
        <v>139</v>
      </c>
      <c r="FU829" t="s">
        <v>25</v>
      </c>
      <c r="FV829" t="s">
        <v>25</v>
      </c>
      <c r="FW829" t="s">
        <v>26</v>
      </c>
      <c r="FX829">
        <v>106.2</v>
      </c>
      <c r="FY829">
        <v>53.55</v>
      </c>
      <c r="GA829" t="s">
        <v>3</v>
      </c>
      <c r="GD829">
        <v>1</v>
      </c>
      <c r="GF829">
        <v>-1773683300</v>
      </c>
      <c r="GG829">
        <v>2</v>
      </c>
      <c r="GH829">
        <v>1</v>
      </c>
      <c r="GI829">
        <v>2</v>
      </c>
      <c r="GJ829">
        <v>0</v>
      </c>
      <c r="GK829">
        <v>0</v>
      </c>
      <c r="GL829">
        <f t="shared" ref="GL829:GL865" si="641">ROUND(IF(AND(BH829=3,BI829=3,FS829&lt;&gt;0),P829,0),2)</f>
        <v>0</v>
      </c>
      <c r="GM829">
        <f t="shared" ref="GM829:GM865" si="642">ROUND(O829+X829+Y829,2)+GX829</f>
        <v>1623.54</v>
      </c>
      <c r="GN829">
        <f t="shared" ref="GN829:GN865" si="643">IF(OR(BI829=0,BI829=1),ROUND(O829+X829+Y829,2),0)</f>
        <v>1623.54</v>
      </c>
      <c r="GO829">
        <f t="shared" ref="GO829:GO865" si="644">IF(BI829=2,ROUND(O829+X829+Y829,2),0)</f>
        <v>0</v>
      </c>
      <c r="GP829">
        <f t="shared" ref="GP829:GP865" si="645">IF(BI829=4,ROUND(O829+X829+Y829,2)+GX829,0)</f>
        <v>0</v>
      </c>
      <c r="GR829">
        <v>0</v>
      </c>
      <c r="GS829">
        <v>3</v>
      </c>
      <c r="GT829">
        <v>0</v>
      </c>
      <c r="GU829" t="s">
        <v>3</v>
      </c>
      <c r="GV829">
        <f t="shared" ref="GV829:GV865" si="646">ROUND((GT829),2)</f>
        <v>0</v>
      </c>
      <c r="GW829">
        <v>1</v>
      </c>
      <c r="GX829">
        <f t="shared" ref="GX829:GX865" si="647">ROUND(HC829*I829,2)</f>
        <v>0</v>
      </c>
      <c r="HA829">
        <v>0</v>
      </c>
      <c r="HB829">
        <v>0</v>
      </c>
      <c r="HC829">
        <f t="shared" ref="HC829:HC865" si="648">GV829*GW829</f>
        <v>0</v>
      </c>
      <c r="HE829" t="s">
        <v>3</v>
      </c>
      <c r="HF829" t="s">
        <v>3</v>
      </c>
      <c r="HM829" t="s">
        <v>3</v>
      </c>
      <c r="IK829">
        <v>0</v>
      </c>
    </row>
    <row r="830" spans="1:245">
      <c r="A830">
        <v>18</v>
      </c>
      <c r="B830">
        <v>0</v>
      </c>
      <c r="C830">
        <v>866</v>
      </c>
      <c r="E830" t="s">
        <v>27</v>
      </c>
      <c r="F830" t="s">
        <v>140</v>
      </c>
      <c r="G830" t="s">
        <v>141</v>
      </c>
      <c r="H830" t="s">
        <v>142</v>
      </c>
      <c r="I830">
        <f>I829*J830</f>
        <v>4.5999999999999996</v>
      </c>
      <c r="J830">
        <v>100</v>
      </c>
      <c r="K830">
        <v>100</v>
      </c>
      <c r="O830">
        <f t="shared" si="614"/>
        <v>497.87</v>
      </c>
      <c r="P830">
        <f t="shared" si="615"/>
        <v>497.87</v>
      </c>
      <c r="Q830">
        <f t="shared" si="616"/>
        <v>0</v>
      </c>
      <c r="R830">
        <f t="shared" si="617"/>
        <v>0</v>
      </c>
      <c r="S830">
        <f t="shared" si="618"/>
        <v>0</v>
      </c>
      <c r="T830">
        <f t="shared" si="619"/>
        <v>0</v>
      </c>
      <c r="U830">
        <f t="shared" si="620"/>
        <v>0</v>
      </c>
      <c r="V830">
        <f t="shared" si="621"/>
        <v>0</v>
      </c>
      <c r="W830">
        <f t="shared" si="622"/>
        <v>27.78</v>
      </c>
      <c r="X830">
        <f t="shared" si="623"/>
        <v>0</v>
      </c>
      <c r="Y830">
        <f t="shared" si="624"/>
        <v>0</v>
      </c>
      <c r="AA830">
        <v>35863109</v>
      </c>
      <c r="AB830">
        <f t="shared" si="625"/>
        <v>131.99</v>
      </c>
      <c r="AC830">
        <f t="shared" si="626"/>
        <v>131.99</v>
      </c>
      <c r="AD830">
        <f>ROUND((((ET830)-(EU830))+AE830),2)</f>
        <v>0</v>
      </c>
      <c r="AE830">
        <f>ROUND((EU830),2)</f>
        <v>0</v>
      </c>
      <c r="AF830">
        <f>ROUND((EV830),2)</f>
        <v>0</v>
      </c>
      <c r="AG830">
        <f t="shared" si="627"/>
        <v>0</v>
      </c>
      <c r="AH830">
        <f>(EW830)</f>
        <v>0</v>
      </c>
      <c r="AI830">
        <f>(EX830)</f>
        <v>0</v>
      </c>
      <c r="AJ830">
        <f t="shared" si="628"/>
        <v>6.04</v>
      </c>
      <c r="AK830">
        <v>131.99</v>
      </c>
      <c r="AL830">
        <v>131.99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6.04</v>
      </c>
      <c r="AT830">
        <v>0</v>
      </c>
      <c r="AU830">
        <v>0</v>
      </c>
      <c r="AV830">
        <v>1</v>
      </c>
      <c r="AW830">
        <v>1</v>
      </c>
      <c r="AZ830">
        <v>1</v>
      </c>
      <c r="BA830">
        <v>1</v>
      </c>
      <c r="BB830">
        <v>1</v>
      </c>
      <c r="BC830">
        <v>0.82</v>
      </c>
      <c r="BD830" t="s">
        <v>3</v>
      </c>
      <c r="BE830" t="s">
        <v>3</v>
      </c>
      <c r="BF830" t="s">
        <v>3</v>
      </c>
      <c r="BG830" t="s">
        <v>3</v>
      </c>
      <c r="BH830">
        <v>3</v>
      </c>
      <c r="BI830">
        <v>1</v>
      </c>
      <c r="BJ830" t="s">
        <v>143</v>
      </c>
      <c r="BM830">
        <v>500001</v>
      </c>
      <c r="BN830">
        <v>0</v>
      </c>
      <c r="BO830" t="s">
        <v>140</v>
      </c>
      <c r="BP830">
        <v>1</v>
      </c>
      <c r="BQ830">
        <v>8</v>
      </c>
      <c r="BR830">
        <v>0</v>
      </c>
      <c r="BS830">
        <v>1</v>
      </c>
      <c r="BT830">
        <v>1</v>
      </c>
      <c r="BU830">
        <v>1</v>
      </c>
      <c r="BV830">
        <v>1</v>
      </c>
      <c r="BW830">
        <v>1</v>
      </c>
      <c r="BX830">
        <v>1</v>
      </c>
      <c r="BY830" t="s">
        <v>3</v>
      </c>
      <c r="BZ830">
        <v>0</v>
      </c>
      <c r="CA830">
        <v>0</v>
      </c>
      <c r="CB830" t="s">
        <v>3</v>
      </c>
      <c r="CE830">
        <v>0</v>
      </c>
      <c r="CF830">
        <v>0</v>
      </c>
      <c r="CG830">
        <v>0</v>
      </c>
      <c r="CM830">
        <v>0</v>
      </c>
      <c r="CN830" t="s">
        <v>3</v>
      </c>
      <c r="CO830">
        <v>0</v>
      </c>
      <c r="CP830">
        <f t="shared" si="629"/>
        <v>497.87</v>
      </c>
      <c r="CQ830">
        <f t="shared" si="630"/>
        <v>108.23180000000001</v>
      </c>
      <c r="CR830">
        <f t="shared" si="631"/>
        <v>0</v>
      </c>
      <c r="CS830">
        <f t="shared" si="632"/>
        <v>0</v>
      </c>
      <c r="CT830">
        <f t="shared" si="633"/>
        <v>0</v>
      </c>
      <c r="CU830">
        <f t="shared" si="634"/>
        <v>0</v>
      </c>
      <c r="CV830">
        <f t="shared" si="635"/>
        <v>0</v>
      </c>
      <c r="CW830">
        <f t="shared" si="636"/>
        <v>0</v>
      </c>
      <c r="CX830">
        <f t="shared" si="637"/>
        <v>6.04</v>
      </c>
      <c r="CY830">
        <f t="shared" si="638"/>
        <v>0</v>
      </c>
      <c r="CZ830">
        <f t="shared" si="639"/>
        <v>0</v>
      </c>
      <c r="DC830" t="s">
        <v>3</v>
      </c>
      <c r="DD830" t="s">
        <v>3</v>
      </c>
      <c r="DE830" t="s">
        <v>3</v>
      </c>
      <c r="DF830" t="s">
        <v>3</v>
      </c>
      <c r="DG830" t="s">
        <v>3</v>
      </c>
      <c r="DH830" t="s">
        <v>3</v>
      </c>
      <c r="DI830" t="s">
        <v>3</v>
      </c>
      <c r="DJ830" t="s">
        <v>3</v>
      </c>
      <c r="DK830" t="s">
        <v>3</v>
      </c>
      <c r="DL830" t="s">
        <v>3</v>
      </c>
      <c r="DM830" t="s">
        <v>3</v>
      </c>
      <c r="DN830">
        <v>0</v>
      </c>
      <c r="DO830">
        <v>0</v>
      </c>
      <c r="DP830">
        <v>1</v>
      </c>
      <c r="DQ830">
        <v>1</v>
      </c>
      <c r="DU830">
        <v>1003</v>
      </c>
      <c r="DV830" t="s">
        <v>142</v>
      </c>
      <c r="DW830" t="s">
        <v>142</v>
      </c>
      <c r="DX830">
        <v>1</v>
      </c>
      <c r="DZ830" t="s">
        <v>3</v>
      </c>
      <c r="EA830" t="s">
        <v>3</v>
      </c>
      <c r="EB830" t="s">
        <v>3</v>
      </c>
      <c r="EC830" t="s">
        <v>3</v>
      </c>
      <c r="EE830">
        <v>29085443</v>
      </c>
      <c r="EF830">
        <v>8</v>
      </c>
      <c r="EG830" t="s">
        <v>144</v>
      </c>
      <c r="EH830">
        <v>0</v>
      </c>
      <c r="EI830" t="s">
        <v>3</v>
      </c>
      <c r="EJ830">
        <v>1</v>
      </c>
      <c r="EK830">
        <v>500001</v>
      </c>
      <c r="EL830" t="s">
        <v>145</v>
      </c>
      <c r="EM830" t="s">
        <v>146</v>
      </c>
      <c r="EO830" t="s">
        <v>3</v>
      </c>
      <c r="EQ830">
        <v>0</v>
      </c>
      <c r="ER830">
        <v>131.99</v>
      </c>
      <c r="ES830">
        <v>131.99</v>
      </c>
      <c r="ET830">
        <v>0</v>
      </c>
      <c r="EU830">
        <v>0</v>
      </c>
      <c r="EV830">
        <v>0</v>
      </c>
      <c r="EW830">
        <v>0</v>
      </c>
      <c r="EX830">
        <v>0</v>
      </c>
      <c r="FQ830">
        <v>0</v>
      </c>
      <c r="FR830">
        <f t="shared" si="640"/>
        <v>0</v>
      </c>
      <c r="FS830">
        <v>0</v>
      </c>
      <c r="FX830">
        <v>0</v>
      </c>
      <c r="FY830">
        <v>0</v>
      </c>
      <c r="GA830" t="s">
        <v>3</v>
      </c>
      <c r="GD830">
        <v>1</v>
      </c>
      <c r="GF830">
        <v>-716496253</v>
      </c>
      <c r="GG830">
        <v>2</v>
      </c>
      <c r="GH830">
        <v>1</v>
      </c>
      <c r="GI830">
        <v>2</v>
      </c>
      <c r="GJ830">
        <v>0</v>
      </c>
      <c r="GK830">
        <v>0</v>
      </c>
      <c r="GL830">
        <f t="shared" si="641"/>
        <v>0</v>
      </c>
      <c r="GM830">
        <f t="shared" si="642"/>
        <v>497.87</v>
      </c>
      <c r="GN830">
        <f t="shared" si="643"/>
        <v>497.87</v>
      </c>
      <c r="GO830">
        <f t="shared" si="644"/>
        <v>0</v>
      </c>
      <c r="GP830">
        <f t="shared" si="645"/>
        <v>0</v>
      </c>
      <c r="GR830">
        <v>0</v>
      </c>
      <c r="GS830">
        <v>3</v>
      </c>
      <c r="GT830">
        <v>0</v>
      </c>
      <c r="GU830" t="s">
        <v>3</v>
      </c>
      <c r="GV830">
        <f t="shared" si="646"/>
        <v>0</v>
      </c>
      <c r="GW830">
        <v>1</v>
      </c>
      <c r="GX830">
        <f t="shared" si="647"/>
        <v>0</v>
      </c>
      <c r="HA830">
        <v>0</v>
      </c>
      <c r="HB830">
        <v>0</v>
      </c>
      <c r="HC830">
        <f t="shared" si="648"/>
        <v>0</v>
      </c>
      <c r="HE830" t="s">
        <v>3</v>
      </c>
      <c r="HF830" t="s">
        <v>3</v>
      </c>
      <c r="HM830" t="s">
        <v>3</v>
      </c>
      <c r="IK830">
        <v>0</v>
      </c>
    </row>
    <row r="831" spans="1:245">
      <c r="A831">
        <v>17</v>
      </c>
      <c r="B831">
        <v>0</v>
      </c>
      <c r="C831">
        <f>ROW(SmtRes!A876)</f>
        <v>876</v>
      </c>
      <c r="D831">
        <f>ROW(EtalonRes!A842)</f>
        <v>842</v>
      </c>
      <c r="E831" t="s">
        <v>35</v>
      </c>
      <c r="F831" t="s">
        <v>147</v>
      </c>
      <c r="G831" t="s">
        <v>148</v>
      </c>
      <c r="H831" t="s">
        <v>149</v>
      </c>
      <c r="I831">
        <f>ROUND(4/100,9)</f>
        <v>0.04</v>
      </c>
      <c r="J831">
        <v>0</v>
      </c>
      <c r="K831">
        <f>ROUND(4/100,9)</f>
        <v>0.04</v>
      </c>
      <c r="O831">
        <f t="shared" si="614"/>
        <v>2413.73</v>
      </c>
      <c r="P831">
        <f t="shared" si="615"/>
        <v>65.12</v>
      </c>
      <c r="Q831">
        <f t="shared" si="616"/>
        <v>25.3</v>
      </c>
      <c r="R831">
        <f t="shared" si="617"/>
        <v>1.78</v>
      </c>
      <c r="S831">
        <f t="shared" si="618"/>
        <v>2323.31</v>
      </c>
      <c r="T831">
        <f t="shared" si="619"/>
        <v>0</v>
      </c>
      <c r="U831">
        <f t="shared" si="620"/>
        <v>7.6576199999999996</v>
      </c>
      <c r="V831">
        <f t="shared" si="621"/>
        <v>4.0000000000000001E-3</v>
      </c>
      <c r="W831">
        <f t="shared" si="622"/>
        <v>0</v>
      </c>
      <c r="X831">
        <f t="shared" si="623"/>
        <v>1860.07</v>
      </c>
      <c r="Y831">
        <f t="shared" si="624"/>
        <v>860.28</v>
      </c>
      <c r="AA831">
        <v>35863109</v>
      </c>
      <c r="AB831">
        <f t="shared" si="625"/>
        <v>2294.19</v>
      </c>
      <c r="AC831">
        <f t="shared" si="626"/>
        <v>478.86</v>
      </c>
      <c r="AD831">
        <f>ROUND(((((ET831*1.25))-((EU831*1.25)))+AE831),2)</f>
        <v>57.91</v>
      </c>
      <c r="AE831">
        <f>ROUND(((EU831*1.25)),2)</f>
        <v>1.35</v>
      </c>
      <c r="AF831">
        <f>ROUND(((EV831*1.15)),2)</f>
        <v>1757.42</v>
      </c>
      <c r="AG831">
        <f t="shared" si="627"/>
        <v>0</v>
      </c>
      <c r="AH831">
        <f>((EW831*1.15))</f>
        <v>191.44049999999999</v>
      </c>
      <c r="AI831">
        <f>((EX831*1.25))</f>
        <v>0.1</v>
      </c>
      <c r="AJ831">
        <f t="shared" si="628"/>
        <v>0</v>
      </c>
      <c r="AK831">
        <v>2053.38</v>
      </c>
      <c r="AL831">
        <v>478.86</v>
      </c>
      <c r="AM831">
        <v>46.33</v>
      </c>
      <c r="AN831">
        <v>1.08</v>
      </c>
      <c r="AO831">
        <v>1528.19</v>
      </c>
      <c r="AP831">
        <v>0</v>
      </c>
      <c r="AQ831">
        <v>166.47</v>
      </c>
      <c r="AR831">
        <v>0.08</v>
      </c>
      <c r="AS831">
        <v>0</v>
      </c>
      <c r="AT831">
        <v>80</v>
      </c>
      <c r="AU831">
        <v>37</v>
      </c>
      <c r="AV831">
        <v>1</v>
      </c>
      <c r="AW831">
        <v>1</v>
      </c>
      <c r="AZ831">
        <v>1</v>
      </c>
      <c r="BA831">
        <v>33.049999999999997</v>
      </c>
      <c r="BB831">
        <v>10.92</v>
      </c>
      <c r="BC831">
        <v>3.4</v>
      </c>
      <c r="BD831" t="s">
        <v>3</v>
      </c>
      <c r="BE831" t="s">
        <v>3</v>
      </c>
      <c r="BF831" t="s">
        <v>3</v>
      </c>
      <c r="BG831" t="s">
        <v>3</v>
      </c>
      <c r="BH831">
        <v>0</v>
      </c>
      <c r="BI831">
        <v>1</v>
      </c>
      <c r="BJ831" t="s">
        <v>150</v>
      </c>
      <c r="BM831">
        <v>15001</v>
      </c>
      <c r="BN831">
        <v>0</v>
      </c>
      <c r="BO831" t="s">
        <v>147</v>
      </c>
      <c r="BP831">
        <v>1</v>
      </c>
      <c r="BQ831">
        <v>2</v>
      </c>
      <c r="BR831">
        <v>0</v>
      </c>
      <c r="BS831">
        <v>33.049999999999997</v>
      </c>
      <c r="BT831">
        <v>1</v>
      </c>
      <c r="BU831">
        <v>1</v>
      </c>
      <c r="BV831">
        <v>1</v>
      </c>
      <c r="BW831">
        <v>1</v>
      </c>
      <c r="BX831">
        <v>1</v>
      </c>
      <c r="BY831" t="s">
        <v>3</v>
      </c>
      <c r="BZ831">
        <v>105</v>
      </c>
      <c r="CA831">
        <v>55</v>
      </c>
      <c r="CB831" t="s">
        <v>3</v>
      </c>
      <c r="CE831">
        <v>0</v>
      </c>
      <c r="CF831">
        <v>0</v>
      </c>
      <c r="CG831">
        <v>0</v>
      </c>
      <c r="CM831">
        <v>0</v>
      </c>
      <c r="CN831" t="s">
        <v>992</v>
      </c>
      <c r="CO831">
        <v>0</v>
      </c>
      <c r="CP831">
        <f t="shared" si="629"/>
        <v>2413.73</v>
      </c>
      <c r="CQ831">
        <f t="shared" si="630"/>
        <v>1628.124</v>
      </c>
      <c r="CR831">
        <f t="shared" si="631"/>
        <v>632.3771999999999</v>
      </c>
      <c r="CS831">
        <f t="shared" si="632"/>
        <v>44.6175</v>
      </c>
      <c r="CT831">
        <f t="shared" si="633"/>
        <v>58082.731</v>
      </c>
      <c r="CU831">
        <f t="shared" si="634"/>
        <v>0</v>
      </c>
      <c r="CV831">
        <f t="shared" si="635"/>
        <v>191.44049999999999</v>
      </c>
      <c r="CW831">
        <f t="shared" si="636"/>
        <v>0.1</v>
      </c>
      <c r="CX831">
        <f t="shared" si="637"/>
        <v>0</v>
      </c>
      <c r="CY831">
        <f t="shared" si="638"/>
        <v>1860.0720000000001</v>
      </c>
      <c r="CZ831">
        <f t="shared" si="639"/>
        <v>860.28330000000005</v>
      </c>
      <c r="DC831" t="s">
        <v>3</v>
      </c>
      <c r="DD831" t="s">
        <v>3</v>
      </c>
      <c r="DE831" t="s">
        <v>133</v>
      </c>
      <c r="DF831" t="s">
        <v>133</v>
      </c>
      <c r="DG831" t="s">
        <v>134</v>
      </c>
      <c r="DH831" t="s">
        <v>3</v>
      </c>
      <c r="DI831" t="s">
        <v>134</v>
      </c>
      <c r="DJ831" t="s">
        <v>133</v>
      </c>
      <c r="DK831" t="s">
        <v>3</v>
      </c>
      <c r="DL831" t="s">
        <v>3</v>
      </c>
      <c r="DM831" t="s">
        <v>3</v>
      </c>
      <c r="DN831">
        <v>0</v>
      </c>
      <c r="DO831">
        <v>0</v>
      </c>
      <c r="DP831">
        <v>1</v>
      </c>
      <c r="DQ831">
        <v>1</v>
      </c>
      <c r="DU831">
        <v>1013</v>
      </c>
      <c r="DV831" t="s">
        <v>149</v>
      </c>
      <c r="DW831" t="s">
        <v>149</v>
      </c>
      <c r="DX831">
        <v>1</v>
      </c>
      <c r="DZ831" t="s">
        <v>3</v>
      </c>
      <c r="EA831" t="s">
        <v>3</v>
      </c>
      <c r="EB831" t="s">
        <v>3</v>
      </c>
      <c r="EC831" t="s">
        <v>3</v>
      </c>
      <c r="EE831">
        <v>29085536</v>
      </c>
      <c r="EF831">
        <v>2</v>
      </c>
      <c r="EG831" t="s">
        <v>135</v>
      </c>
      <c r="EH831">
        <v>0</v>
      </c>
      <c r="EI831" t="s">
        <v>3</v>
      </c>
      <c r="EJ831">
        <v>1</v>
      </c>
      <c r="EK831">
        <v>15001</v>
      </c>
      <c r="EL831" t="s">
        <v>151</v>
      </c>
      <c r="EM831" t="s">
        <v>152</v>
      </c>
      <c r="EO831" t="s">
        <v>138</v>
      </c>
      <c r="EQ831">
        <v>0</v>
      </c>
      <c r="ER831">
        <v>2053.38</v>
      </c>
      <c r="ES831">
        <v>478.86</v>
      </c>
      <c r="ET831">
        <v>46.33</v>
      </c>
      <c r="EU831">
        <v>1.08</v>
      </c>
      <c r="EV831">
        <v>1528.19</v>
      </c>
      <c r="EW831">
        <v>166.47</v>
      </c>
      <c r="EX831">
        <v>0.08</v>
      </c>
      <c r="EY831">
        <v>0</v>
      </c>
      <c r="FQ831">
        <v>0</v>
      </c>
      <c r="FR831">
        <f t="shared" si="640"/>
        <v>0</v>
      </c>
      <c r="FS831">
        <v>0</v>
      </c>
      <c r="FT831" t="s">
        <v>139</v>
      </c>
      <c r="FU831" t="s">
        <v>25</v>
      </c>
      <c r="FV831" t="s">
        <v>25</v>
      </c>
      <c r="FW831" t="s">
        <v>26</v>
      </c>
      <c r="FX831">
        <v>94.5</v>
      </c>
      <c r="FY831">
        <v>46.75</v>
      </c>
      <c r="GA831" t="s">
        <v>3</v>
      </c>
      <c r="GD831">
        <v>1</v>
      </c>
      <c r="GF831">
        <v>-1841865788</v>
      </c>
      <c r="GG831">
        <v>2</v>
      </c>
      <c r="GH831">
        <v>1</v>
      </c>
      <c r="GI831">
        <v>2</v>
      </c>
      <c r="GJ831">
        <v>0</v>
      </c>
      <c r="GK831">
        <v>0</v>
      </c>
      <c r="GL831">
        <f t="shared" si="641"/>
        <v>0</v>
      </c>
      <c r="GM831">
        <f t="shared" si="642"/>
        <v>5134.08</v>
      </c>
      <c r="GN831">
        <f t="shared" si="643"/>
        <v>5134.08</v>
      </c>
      <c r="GO831">
        <f t="shared" si="644"/>
        <v>0</v>
      </c>
      <c r="GP831">
        <f t="shared" si="645"/>
        <v>0</v>
      </c>
      <c r="GR831">
        <v>0</v>
      </c>
      <c r="GS831">
        <v>3</v>
      </c>
      <c r="GT831">
        <v>0</v>
      </c>
      <c r="GU831" t="s">
        <v>3</v>
      </c>
      <c r="GV831">
        <f t="shared" si="646"/>
        <v>0</v>
      </c>
      <c r="GW831">
        <v>1</v>
      </c>
      <c r="GX831">
        <f t="shared" si="647"/>
        <v>0</v>
      </c>
      <c r="HA831">
        <v>0</v>
      </c>
      <c r="HB831">
        <v>0</v>
      </c>
      <c r="HC831">
        <f t="shared" si="648"/>
        <v>0</v>
      </c>
      <c r="HE831" t="s">
        <v>3</v>
      </c>
      <c r="HF831" t="s">
        <v>3</v>
      </c>
      <c r="HM831" t="s">
        <v>3</v>
      </c>
      <c r="IK831">
        <v>0</v>
      </c>
    </row>
    <row r="832" spans="1:245">
      <c r="A832">
        <v>18</v>
      </c>
      <c r="B832">
        <v>0</v>
      </c>
      <c r="C832">
        <v>875</v>
      </c>
      <c r="E832" t="s">
        <v>40</v>
      </c>
      <c r="F832" t="s">
        <v>287</v>
      </c>
      <c r="G832" t="s">
        <v>288</v>
      </c>
      <c r="H832" t="s">
        <v>155</v>
      </c>
      <c r="I832">
        <f>I831*J832</f>
        <v>4.2</v>
      </c>
      <c r="J832">
        <v>105</v>
      </c>
      <c r="K832">
        <v>105</v>
      </c>
      <c r="O832">
        <f t="shared" si="614"/>
        <v>0</v>
      </c>
      <c r="P832">
        <f t="shared" si="615"/>
        <v>0</v>
      </c>
      <c r="Q832">
        <f t="shared" si="616"/>
        <v>0</v>
      </c>
      <c r="R832">
        <f t="shared" si="617"/>
        <v>0</v>
      </c>
      <c r="S832">
        <f t="shared" si="618"/>
        <v>0</v>
      </c>
      <c r="T832">
        <f t="shared" si="619"/>
        <v>0</v>
      </c>
      <c r="U832">
        <f t="shared" si="620"/>
        <v>0</v>
      </c>
      <c r="V832">
        <f t="shared" si="621"/>
        <v>0</v>
      </c>
      <c r="W832">
        <f t="shared" si="622"/>
        <v>0</v>
      </c>
      <c r="X832">
        <f t="shared" si="623"/>
        <v>0</v>
      </c>
      <c r="Y832">
        <f t="shared" si="624"/>
        <v>0</v>
      </c>
      <c r="AA832">
        <v>35863109</v>
      </c>
      <c r="AB832">
        <f t="shared" si="625"/>
        <v>0</v>
      </c>
      <c r="AC832">
        <f t="shared" si="626"/>
        <v>0</v>
      </c>
      <c r="AD832">
        <f>ROUND((((ET832)-(EU832))+AE832),2)</f>
        <v>0</v>
      </c>
      <c r="AE832">
        <f>ROUND((EU832),2)</f>
        <v>0</v>
      </c>
      <c r="AF832">
        <f>ROUND((EV832),2)</f>
        <v>0</v>
      </c>
      <c r="AG832">
        <f t="shared" si="627"/>
        <v>0</v>
      </c>
      <c r="AH832">
        <f>(EW832)</f>
        <v>0</v>
      </c>
      <c r="AI832">
        <f>(EX832)</f>
        <v>0</v>
      </c>
      <c r="AJ832">
        <f t="shared" si="628"/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1</v>
      </c>
      <c r="AW832">
        <v>1</v>
      </c>
      <c r="AZ832">
        <v>1</v>
      </c>
      <c r="BA832">
        <v>1</v>
      </c>
      <c r="BB832">
        <v>1</v>
      </c>
      <c r="BC832">
        <v>1</v>
      </c>
      <c r="BD832" t="s">
        <v>3</v>
      </c>
      <c r="BE832" t="s">
        <v>3</v>
      </c>
      <c r="BF832" t="s">
        <v>3</v>
      </c>
      <c r="BG832" t="s">
        <v>3</v>
      </c>
      <c r="BH832">
        <v>3</v>
      </c>
      <c r="BI832">
        <v>1</v>
      </c>
      <c r="BJ832" t="s">
        <v>289</v>
      </c>
      <c r="BM832">
        <v>500001</v>
      </c>
      <c r="BN832">
        <v>0</v>
      </c>
      <c r="BO832" t="s">
        <v>3</v>
      </c>
      <c r="BP832">
        <v>0</v>
      </c>
      <c r="BQ832">
        <v>8</v>
      </c>
      <c r="BR832">
        <v>0</v>
      </c>
      <c r="BS832">
        <v>1</v>
      </c>
      <c r="BT832">
        <v>1</v>
      </c>
      <c r="BU832">
        <v>1</v>
      </c>
      <c r="BV832">
        <v>1</v>
      </c>
      <c r="BW832">
        <v>1</v>
      </c>
      <c r="BX832">
        <v>1</v>
      </c>
      <c r="BY832" t="s">
        <v>3</v>
      </c>
      <c r="BZ832">
        <v>0</v>
      </c>
      <c r="CA832">
        <v>0</v>
      </c>
      <c r="CB832" t="s">
        <v>3</v>
      </c>
      <c r="CE832">
        <v>0</v>
      </c>
      <c r="CF832">
        <v>0</v>
      </c>
      <c r="CG832">
        <v>0</v>
      </c>
      <c r="CM832">
        <v>0</v>
      </c>
      <c r="CN832" t="s">
        <v>3</v>
      </c>
      <c r="CO832">
        <v>0</v>
      </c>
      <c r="CP832">
        <f t="shared" si="629"/>
        <v>0</v>
      </c>
      <c r="CQ832">
        <f t="shared" si="630"/>
        <v>0</v>
      </c>
      <c r="CR832">
        <f t="shared" si="631"/>
        <v>0</v>
      </c>
      <c r="CS832">
        <f t="shared" si="632"/>
        <v>0</v>
      </c>
      <c r="CT832">
        <f t="shared" si="633"/>
        <v>0</v>
      </c>
      <c r="CU832">
        <f t="shared" si="634"/>
        <v>0</v>
      </c>
      <c r="CV832">
        <f t="shared" si="635"/>
        <v>0</v>
      </c>
      <c r="CW832">
        <f t="shared" si="636"/>
        <v>0</v>
      </c>
      <c r="CX832">
        <f t="shared" si="637"/>
        <v>0</v>
      </c>
      <c r="CY832">
        <f t="shared" si="638"/>
        <v>0</v>
      </c>
      <c r="CZ832">
        <f t="shared" si="639"/>
        <v>0</v>
      </c>
      <c r="DC832" t="s">
        <v>3</v>
      </c>
      <c r="DD832" t="s">
        <v>3</v>
      </c>
      <c r="DE832" t="s">
        <v>3</v>
      </c>
      <c r="DF832" t="s">
        <v>3</v>
      </c>
      <c r="DG832" t="s">
        <v>3</v>
      </c>
      <c r="DH832" t="s">
        <v>3</v>
      </c>
      <c r="DI832" t="s">
        <v>3</v>
      </c>
      <c r="DJ832" t="s">
        <v>3</v>
      </c>
      <c r="DK832" t="s">
        <v>3</v>
      </c>
      <c r="DL832" t="s">
        <v>3</v>
      </c>
      <c r="DM832" t="s">
        <v>3</v>
      </c>
      <c r="DN832">
        <v>0</v>
      </c>
      <c r="DO832">
        <v>0</v>
      </c>
      <c r="DP832">
        <v>1</v>
      </c>
      <c r="DQ832">
        <v>1</v>
      </c>
      <c r="DU832">
        <v>1005</v>
      </c>
      <c r="DV832" t="s">
        <v>155</v>
      </c>
      <c r="DW832" t="s">
        <v>155</v>
      </c>
      <c r="DX832">
        <v>1</v>
      </c>
      <c r="DZ832" t="s">
        <v>3</v>
      </c>
      <c r="EA832" t="s">
        <v>3</v>
      </c>
      <c r="EB832" t="s">
        <v>3</v>
      </c>
      <c r="EC832" t="s">
        <v>3</v>
      </c>
      <c r="EE832">
        <v>29085443</v>
      </c>
      <c r="EF832">
        <v>8</v>
      </c>
      <c r="EG832" t="s">
        <v>144</v>
      </c>
      <c r="EH832">
        <v>0</v>
      </c>
      <c r="EI832" t="s">
        <v>3</v>
      </c>
      <c r="EJ832">
        <v>1</v>
      </c>
      <c r="EK832">
        <v>500001</v>
      </c>
      <c r="EL832" t="s">
        <v>145</v>
      </c>
      <c r="EM832" t="s">
        <v>146</v>
      </c>
      <c r="EO832" t="s">
        <v>3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0</v>
      </c>
      <c r="EX832">
        <v>0</v>
      </c>
      <c r="FQ832">
        <v>0</v>
      </c>
      <c r="FR832">
        <f t="shared" si="640"/>
        <v>0</v>
      </c>
      <c r="FS832">
        <v>0</v>
      </c>
      <c r="FX832">
        <v>0</v>
      </c>
      <c r="FY832">
        <v>0</v>
      </c>
      <c r="GA832" t="s">
        <v>3</v>
      </c>
      <c r="GD832">
        <v>1</v>
      </c>
      <c r="GF832">
        <v>522970763</v>
      </c>
      <c r="GG832">
        <v>2</v>
      </c>
      <c r="GH832">
        <v>1</v>
      </c>
      <c r="GI832">
        <v>-2</v>
      </c>
      <c r="GJ832">
        <v>0</v>
      </c>
      <c r="GK832">
        <v>0</v>
      </c>
      <c r="GL832">
        <f t="shared" si="641"/>
        <v>0</v>
      </c>
      <c r="GM832">
        <f t="shared" si="642"/>
        <v>0</v>
      </c>
      <c r="GN832">
        <f t="shared" si="643"/>
        <v>0</v>
      </c>
      <c r="GO832">
        <f t="shared" si="644"/>
        <v>0</v>
      </c>
      <c r="GP832">
        <f t="shared" si="645"/>
        <v>0</v>
      </c>
      <c r="GR832">
        <v>0</v>
      </c>
      <c r="GS832">
        <v>3</v>
      </c>
      <c r="GT832">
        <v>0</v>
      </c>
      <c r="GU832" t="s">
        <v>3</v>
      </c>
      <c r="GV832">
        <f t="shared" si="646"/>
        <v>0</v>
      </c>
      <c r="GW832">
        <v>1</v>
      </c>
      <c r="GX832">
        <f t="shared" si="647"/>
        <v>0</v>
      </c>
      <c r="HA832">
        <v>0</v>
      </c>
      <c r="HB832">
        <v>0</v>
      </c>
      <c r="HC832">
        <f t="shared" si="648"/>
        <v>0</v>
      </c>
      <c r="HE832" t="s">
        <v>3</v>
      </c>
      <c r="HF832" t="s">
        <v>3</v>
      </c>
      <c r="HM832" t="s">
        <v>3</v>
      </c>
      <c r="IK832">
        <v>0</v>
      </c>
    </row>
    <row r="833" spans="1:245">
      <c r="A833">
        <v>18</v>
      </c>
      <c r="B833">
        <v>0</v>
      </c>
      <c r="C833">
        <v>876</v>
      </c>
      <c r="E833" t="s">
        <v>157</v>
      </c>
      <c r="F833" t="s">
        <v>290</v>
      </c>
      <c r="G833" t="s">
        <v>291</v>
      </c>
      <c r="H833" t="s">
        <v>30</v>
      </c>
      <c r="I833">
        <f>I831*J833</f>
        <v>3.5599999999999998E-4</v>
      </c>
      <c r="J833">
        <v>8.8999999999999999E-3</v>
      </c>
      <c r="K833">
        <v>8.8999999999999999E-3</v>
      </c>
      <c r="O833">
        <f t="shared" si="614"/>
        <v>0</v>
      </c>
      <c r="P833">
        <f t="shared" si="615"/>
        <v>0</v>
      </c>
      <c r="Q833">
        <f t="shared" si="616"/>
        <v>0</v>
      </c>
      <c r="R833">
        <f t="shared" si="617"/>
        <v>0</v>
      </c>
      <c r="S833">
        <f t="shared" si="618"/>
        <v>0</v>
      </c>
      <c r="T833">
        <f t="shared" si="619"/>
        <v>0</v>
      </c>
      <c r="U833">
        <f t="shared" si="620"/>
        <v>0</v>
      </c>
      <c r="V833">
        <f t="shared" si="621"/>
        <v>0</v>
      </c>
      <c r="W833">
        <f t="shared" si="622"/>
        <v>0</v>
      </c>
      <c r="X833">
        <f t="shared" si="623"/>
        <v>0</v>
      </c>
      <c r="Y833">
        <f t="shared" si="624"/>
        <v>0</v>
      </c>
      <c r="AA833">
        <v>35863109</v>
      </c>
      <c r="AB833">
        <f t="shared" si="625"/>
        <v>0</v>
      </c>
      <c r="AC833">
        <f t="shared" si="626"/>
        <v>0</v>
      </c>
      <c r="AD833">
        <f>ROUND((((ET833)-(EU833))+AE833),2)</f>
        <v>0</v>
      </c>
      <c r="AE833">
        <f>ROUND((EU833),2)</f>
        <v>0</v>
      </c>
      <c r="AF833">
        <f>ROUND((EV833),2)</f>
        <v>0</v>
      </c>
      <c r="AG833">
        <f t="shared" si="627"/>
        <v>0</v>
      </c>
      <c r="AH833">
        <f>(EW833)</f>
        <v>0</v>
      </c>
      <c r="AI833">
        <f>(EX833)</f>
        <v>0</v>
      </c>
      <c r="AJ833">
        <f t="shared" si="628"/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1</v>
      </c>
      <c r="AW833">
        <v>1</v>
      </c>
      <c r="AZ833">
        <v>1</v>
      </c>
      <c r="BA833">
        <v>1</v>
      </c>
      <c r="BB833">
        <v>1</v>
      </c>
      <c r="BC833">
        <v>1</v>
      </c>
      <c r="BD833" t="s">
        <v>3</v>
      </c>
      <c r="BE833" t="s">
        <v>3</v>
      </c>
      <c r="BF833" t="s">
        <v>3</v>
      </c>
      <c r="BG833" t="s">
        <v>3</v>
      </c>
      <c r="BH833">
        <v>3</v>
      </c>
      <c r="BI833">
        <v>1</v>
      </c>
      <c r="BJ833" t="s">
        <v>292</v>
      </c>
      <c r="BM833">
        <v>500001</v>
      </c>
      <c r="BN833">
        <v>0</v>
      </c>
      <c r="BO833" t="s">
        <v>3</v>
      </c>
      <c r="BP833">
        <v>0</v>
      </c>
      <c r="BQ833">
        <v>8</v>
      </c>
      <c r="BR833">
        <v>0</v>
      </c>
      <c r="BS833">
        <v>1</v>
      </c>
      <c r="BT833">
        <v>1</v>
      </c>
      <c r="BU833">
        <v>1</v>
      </c>
      <c r="BV833">
        <v>1</v>
      </c>
      <c r="BW833">
        <v>1</v>
      </c>
      <c r="BX833">
        <v>1</v>
      </c>
      <c r="BY833" t="s">
        <v>3</v>
      </c>
      <c r="BZ833">
        <v>0</v>
      </c>
      <c r="CA833">
        <v>0</v>
      </c>
      <c r="CB833" t="s">
        <v>3</v>
      </c>
      <c r="CE833">
        <v>0</v>
      </c>
      <c r="CF833">
        <v>0</v>
      </c>
      <c r="CG833">
        <v>0</v>
      </c>
      <c r="CM833">
        <v>0</v>
      </c>
      <c r="CN833" t="s">
        <v>3</v>
      </c>
      <c r="CO833">
        <v>0</v>
      </c>
      <c r="CP833">
        <f t="shared" si="629"/>
        <v>0</v>
      </c>
      <c r="CQ833">
        <f t="shared" si="630"/>
        <v>0</v>
      </c>
      <c r="CR833">
        <f t="shared" si="631"/>
        <v>0</v>
      </c>
      <c r="CS833">
        <f t="shared" si="632"/>
        <v>0</v>
      </c>
      <c r="CT833">
        <f t="shared" si="633"/>
        <v>0</v>
      </c>
      <c r="CU833">
        <f t="shared" si="634"/>
        <v>0</v>
      </c>
      <c r="CV833">
        <f t="shared" si="635"/>
        <v>0</v>
      </c>
      <c r="CW833">
        <f t="shared" si="636"/>
        <v>0</v>
      </c>
      <c r="CX833">
        <f t="shared" si="637"/>
        <v>0</v>
      </c>
      <c r="CY833">
        <f t="shared" si="638"/>
        <v>0</v>
      </c>
      <c r="CZ833">
        <f t="shared" si="639"/>
        <v>0</v>
      </c>
      <c r="DC833" t="s">
        <v>3</v>
      </c>
      <c r="DD833" t="s">
        <v>3</v>
      </c>
      <c r="DE833" t="s">
        <v>3</v>
      </c>
      <c r="DF833" t="s">
        <v>3</v>
      </c>
      <c r="DG833" t="s">
        <v>3</v>
      </c>
      <c r="DH833" t="s">
        <v>3</v>
      </c>
      <c r="DI833" t="s">
        <v>3</v>
      </c>
      <c r="DJ833" t="s">
        <v>3</v>
      </c>
      <c r="DK833" t="s">
        <v>3</v>
      </c>
      <c r="DL833" t="s">
        <v>3</v>
      </c>
      <c r="DM833" t="s">
        <v>3</v>
      </c>
      <c r="DN833">
        <v>0</v>
      </c>
      <c r="DO833">
        <v>0</v>
      </c>
      <c r="DP833">
        <v>1</v>
      </c>
      <c r="DQ833">
        <v>1</v>
      </c>
      <c r="DU833">
        <v>1009</v>
      </c>
      <c r="DV833" t="s">
        <v>30</v>
      </c>
      <c r="DW833" t="s">
        <v>30</v>
      </c>
      <c r="DX833">
        <v>1000</v>
      </c>
      <c r="DZ833" t="s">
        <v>3</v>
      </c>
      <c r="EA833" t="s">
        <v>3</v>
      </c>
      <c r="EB833" t="s">
        <v>3</v>
      </c>
      <c r="EC833" t="s">
        <v>3</v>
      </c>
      <c r="EE833">
        <v>29085443</v>
      </c>
      <c r="EF833">
        <v>8</v>
      </c>
      <c r="EG833" t="s">
        <v>144</v>
      </c>
      <c r="EH833">
        <v>0</v>
      </c>
      <c r="EI833" t="s">
        <v>3</v>
      </c>
      <c r="EJ833">
        <v>1</v>
      </c>
      <c r="EK833">
        <v>500001</v>
      </c>
      <c r="EL833" t="s">
        <v>145</v>
      </c>
      <c r="EM833" t="s">
        <v>146</v>
      </c>
      <c r="EO833" t="s">
        <v>3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0</v>
      </c>
      <c r="FQ833">
        <v>0</v>
      </c>
      <c r="FR833">
        <f t="shared" si="640"/>
        <v>0</v>
      </c>
      <c r="FS833">
        <v>0</v>
      </c>
      <c r="FX833">
        <v>0</v>
      </c>
      <c r="FY833">
        <v>0</v>
      </c>
      <c r="GA833" t="s">
        <v>3</v>
      </c>
      <c r="GD833">
        <v>1</v>
      </c>
      <c r="GF833">
        <v>-192135928</v>
      </c>
      <c r="GG833">
        <v>2</v>
      </c>
      <c r="GH833">
        <v>1</v>
      </c>
      <c r="GI833">
        <v>-2</v>
      </c>
      <c r="GJ833">
        <v>0</v>
      </c>
      <c r="GK833">
        <v>0</v>
      </c>
      <c r="GL833">
        <f t="shared" si="641"/>
        <v>0</v>
      </c>
      <c r="GM833">
        <f t="shared" si="642"/>
        <v>0</v>
      </c>
      <c r="GN833">
        <f t="shared" si="643"/>
        <v>0</v>
      </c>
      <c r="GO833">
        <f t="shared" si="644"/>
        <v>0</v>
      </c>
      <c r="GP833">
        <f t="shared" si="645"/>
        <v>0</v>
      </c>
      <c r="GR833">
        <v>0</v>
      </c>
      <c r="GS833">
        <v>3</v>
      </c>
      <c r="GT833">
        <v>0</v>
      </c>
      <c r="GU833" t="s">
        <v>3</v>
      </c>
      <c r="GV833">
        <f t="shared" si="646"/>
        <v>0</v>
      </c>
      <c r="GW833">
        <v>1</v>
      </c>
      <c r="GX833">
        <f t="shared" si="647"/>
        <v>0</v>
      </c>
      <c r="HA833">
        <v>0</v>
      </c>
      <c r="HB833">
        <v>0</v>
      </c>
      <c r="HC833">
        <f t="shared" si="648"/>
        <v>0</v>
      </c>
      <c r="HE833" t="s">
        <v>3</v>
      </c>
      <c r="HF833" t="s">
        <v>3</v>
      </c>
      <c r="HM833" t="s">
        <v>3</v>
      </c>
      <c r="IK833">
        <v>0</v>
      </c>
    </row>
    <row r="834" spans="1:245">
      <c r="A834">
        <v>17</v>
      </c>
      <c r="B834">
        <v>0</v>
      </c>
      <c r="C834">
        <f>ROW(SmtRes!A884)</f>
        <v>884</v>
      </c>
      <c r="D834">
        <f>ROW(EtalonRes!A849)</f>
        <v>849</v>
      </c>
      <c r="E834" t="s">
        <v>41</v>
      </c>
      <c r="F834" t="s">
        <v>162</v>
      </c>
      <c r="G834" t="s">
        <v>163</v>
      </c>
      <c r="H834" t="s">
        <v>164</v>
      </c>
      <c r="I834">
        <f>ROUND(2/100,9)</f>
        <v>0.02</v>
      </c>
      <c r="J834">
        <v>0</v>
      </c>
      <c r="K834">
        <f>ROUND(2/100,9)</f>
        <v>0.02</v>
      </c>
      <c r="O834">
        <f t="shared" si="614"/>
        <v>2654.04</v>
      </c>
      <c r="P834">
        <f t="shared" si="615"/>
        <v>2082.37</v>
      </c>
      <c r="Q834">
        <f t="shared" si="616"/>
        <v>85.75</v>
      </c>
      <c r="R834">
        <f t="shared" si="617"/>
        <v>15.29</v>
      </c>
      <c r="S834">
        <f t="shared" si="618"/>
        <v>485.92</v>
      </c>
      <c r="T834">
        <f t="shared" si="619"/>
        <v>0</v>
      </c>
      <c r="U834">
        <f t="shared" si="620"/>
        <v>1.6822199999999998</v>
      </c>
      <c r="V834">
        <f t="shared" si="621"/>
        <v>3.4250000000000003E-2</v>
      </c>
      <c r="W834">
        <f t="shared" si="622"/>
        <v>0</v>
      </c>
      <c r="X834">
        <f t="shared" si="623"/>
        <v>451.09</v>
      </c>
      <c r="Y834">
        <f t="shared" si="624"/>
        <v>215.52</v>
      </c>
      <c r="AA834">
        <v>35863109</v>
      </c>
      <c r="AB834">
        <f t="shared" si="625"/>
        <v>21892.13</v>
      </c>
      <c r="AC834">
        <f t="shared" si="626"/>
        <v>20740.73</v>
      </c>
      <c r="AD834">
        <f>ROUND(((((ET834*1.25))-((EU834*1.25)))+AE834),2)</f>
        <v>416.27</v>
      </c>
      <c r="AE834">
        <f>ROUND(((EU834*1.25)),2)</f>
        <v>23.13</v>
      </c>
      <c r="AF834">
        <f>ROUND(((EV834*1.15)),2)</f>
        <v>735.13</v>
      </c>
      <c r="AG834">
        <f t="shared" si="627"/>
        <v>0</v>
      </c>
      <c r="AH834">
        <f>((EW834*1.15))</f>
        <v>84.11099999999999</v>
      </c>
      <c r="AI834">
        <f>((EX834*1.25))</f>
        <v>1.7125000000000001</v>
      </c>
      <c r="AJ834">
        <f t="shared" si="628"/>
        <v>0</v>
      </c>
      <c r="AK834">
        <v>21712.98</v>
      </c>
      <c r="AL834">
        <v>20740.73</v>
      </c>
      <c r="AM834">
        <v>333.01</v>
      </c>
      <c r="AN834">
        <v>18.5</v>
      </c>
      <c r="AO834">
        <v>639.24</v>
      </c>
      <c r="AP834">
        <v>0</v>
      </c>
      <c r="AQ834">
        <v>73.14</v>
      </c>
      <c r="AR834">
        <v>1.37</v>
      </c>
      <c r="AS834">
        <v>0</v>
      </c>
      <c r="AT834">
        <v>90</v>
      </c>
      <c r="AU834">
        <v>43</v>
      </c>
      <c r="AV834">
        <v>1</v>
      </c>
      <c r="AW834">
        <v>1</v>
      </c>
      <c r="AZ834">
        <v>1</v>
      </c>
      <c r="BA834">
        <v>33.049999999999997</v>
      </c>
      <c r="BB834">
        <v>10.3</v>
      </c>
      <c r="BC834">
        <v>5.0199999999999996</v>
      </c>
      <c r="BD834" t="s">
        <v>3</v>
      </c>
      <c r="BE834" t="s">
        <v>3</v>
      </c>
      <c r="BF834" t="s">
        <v>3</v>
      </c>
      <c r="BG834" t="s">
        <v>3</v>
      </c>
      <c r="BH834">
        <v>0</v>
      </c>
      <c r="BI834">
        <v>1</v>
      </c>
      <c r="BJ834" t="s">
        <v>165</v>
      </c>
      <c r="BM834">
        <v>10001</v>
      </c>
      <c r="BN834">
        <v>0</v>
      </c>
      <c r="BO834" t="s">
        <v>162</v>
      </c>
      <c r="BP834">
        <v>1</v>
      </c>
      <c r="BQ834">
        <v>2</v>
      </c>
      <c r="BR834">
        <v>0</v>
      </c>
      <c r="BS834">
        <v>33.049999999999997</v>
      </c>
      <c r="BT834">
        <v>1</v>
      </c>
      <c r="BU834">
        <v>1</v>
      </c>
      <c r="BV834">
        <v>1</v>
      </c>
      <c r="BW834">
        <v>1</v>
      </c>
      <c r="BX834">
        <v>1</v>
      </c>
      <c r="BY834" t="s">
        <v>3</v>
      </c>
      <c r="BZ834">
        <v>118</v>
      </c>
      <c r="CA834">
        <v>63</v>
      </c>
      <c r="CB834" t="s">
        <v>3</v>
      </c>
      <c r="CE834">
        <v>0</v>
      </c>
      <c r="CF834">
        <v>0</v>
      </c>
      <c r="CG834">
        <v>0</v>
      </c>
      <c r="CM834">
        <v>0</v>
      </c>
      <c r="CN834" t="s">
        <v>3</v>
      </c>
      <c r="CO834">
        <v>0</v>
      </c>
      <c r="CP834">
        <f t="shared" si="629"/>
        <v>2654.04</v>
      </c>
      <c r="CQ834">
        <f t="shared" si="630"/>
        <v>104118.46459999999</v>
      </c>
      <c r="CR834">
        <f t="shared" si="631"/>
        <v>4287.5810000000001</v>
      </c>
      <c r="CS834">
        <f t="shared" si="632"/>
        <v>764.4464999999999</v>
      </c>
      <c r="CT834">
        <f t="shared" si="633"/>
        <v>24296.046499999997</v>
      </c>
      <c r="CU834">
        <f t="shared" si="634"/>
        <v>0</v>
      </c>
      <c r="CV834">
        <f t="shared" si="635"/>
        <v>84.11099999999999</v>
      </c>
      <c r="CW834">
        <f t="shared" si="636"/>
        <v>1.7125000000000001</v>
      </c>
      <c r="CX834">
        <f t="shared" si="637"/>
        <v>0</v>
      </c>
      <c r="CY834">
        <f t="shared" si="638"/>
        <v>451.089</v>
      </c>
      <c r="CZ834">
        <f t="shared" si="639"/>
        <v>215.52030000000002</v>
      </c>
      <c r="DC834" t="s">
        <v>3</v>
      </c>
      <c r="DD834" t="s">
        <v>3</v>
      </c>
      <c r="DE834" t="s">
        <v>133</v>
      </c>
      <c r="DF834" t="s">
        <v>133</v>
      </c>
      <c r="DG834" t="s">
        <v>167</v>
      </c>
      <c r="DH834" t="s">
        <v>3</v>
      </c>
      <c r="DI834" t="s">
        <v>167</v>
      </c>
      <c r="DJ834" t="s">
        <v>133</v>
      </c>
      <c r="DK834" t="s">
        <v>3</v>
      </c>
      <c r="DL834" t="s">
        <v>3</v>
      </c>
      <c r="DM834" t="s">
        <v>3</v>
      </c>
      <c r="DN834">
        <v>0</v>
      </c>
      <c r="DO834">
        <v>0</v>
      </c>
      <c r="DP834">
        <v>1</v>
      </c>
      <c r="DQ834">
        <v>1</v>
      </c>
      <c r="DU834">
        <v>1013</v>
      </c>
      <c r="DV834" t="s">
        <v>164</v>
      </c>
      <c r="DW834" t="s">
        <v>164</v>
      </c>
      <c r="DX834">
        <v>1</v>
      </c>
      <c r="DZ834" t="s">
        <v>3</v>
      </c>
      <c r="EA834" t="s">
        <v>3</v>
      </c>
      <c r="EB834" t="s">
        <v>3</v>
      </c>
      <c r="EC834" t="s">
        <v>3</v>
      </c>
      <c r="EE834">
        <v>29085510</v>
      </c>
      <c r="EF834">
        <v>2</v>
      </c>
      <c r="EG834" t="s">
        <v>135</v>
      </c>
      <c r="EH834">
        <v>0</v>
      </c>
      <c r="EI834" t="s">
        <v>3</v>
      </c>
      <c r="EJ834">
        <v>1</v>
      </c>
      <c r="EK834">
        <v>10001</v>
      </c>
      <c r="EL834" t="s">
        <v>136</v>
      </c>
      <c r="EM834" t="s">
        <v>137</v>
      </c>
      <c r="EO834" t="s">
        <v>3</v>
      </c>
      <c r="EQ834">
        <v>0</v>
      </c>
      <c r="ER834">
        <v>21712.98</v>
      </c>
      <c r="ES834">
        <v>20740.73</v>
      </c>
      <c r="ET834">
        <v>333.01</v>
      </c>
      <c r="EU834">
        <v>18.5</v>
      </c>
      <c r="EV834">
        <v>639.24</v>
      </c>
      <c r="EW834">
        <v>73.14</v>
      </c>
      <c r="EX834">
        <v>1.37</v>
      </c>
      <c r="EY834">
        <v>0</v>
      </c>
      <c r="FQ834">
        <v>0</v>
      </c>
      <c r="FR834">
        <f t="shared" si="640"/>
        <v>0</v>
      </c>
      <c r="FS834">
        <v>0</v>
      </c>
      <c r="FT834" t="s">
        <v>139</v>
      </c>
      <c r="FU834" t="s">
        <v>25</v>
      </c>
      <c r="FV834" t="s">
        <v>25</v>
      </c>
      <c r="FW834" t="s">
        <v>26</v>
      </c>
      <c r="FX834">
        <v>106.2</v>
      </c>
      <c r="FY834">
        <v>53.55</v>
      </c>
      <c r="GA834" t="s">
        <v>3</v>
      </c>
      <c r="GD834">
        <v>1</v>
      </c>
      <c r="GF834">
        <v>463398419</v>
      </c>
      <c r="GG834">
        <v>2</v>
      </c>
      <c r="GH834">
        <v>1</v>
      </c>
      <c r="GI834">
        <v>2</v>
      </c>
      <c r="GJ834">
        <v>0</v>
      </c>
      <c r="GK834">
        <v>0</v>
      </c>
      <c r="GL834">
        <f t="shared" si="641"/>
        <v>0</v>
      </c>
      <c r="GM834">
        <f t="shared" si="642"/>
        <v>3320.65</v>
      </c>
      <c r="GN834">
        <f t="shared" si="643"/>
        <v>3320.65</v>
      </c>
      <c r="GO834">
        <f t="shared" si="644"/>
        <v>0</v>
      </c>
      <c r="GP834">
        <f t="shared" si="645"/>
        <v>0</v>
      </c>
      <c r="GR834">
        <v>0</v>
      </c>
      <c r="GS834">
        <v>3</v>
      </c>
      <c r="GT834">
        <v>0</v>
      </c>
      <c r="GU834" t="s">
        <v>3</v>
      </c>
      <c r="GV834">
        <f t="shared" si="646"/>
        <v>0</v>
      </c>
      <c r="GW834">
        <v>1</v>
      </c>
      <c r="GX834">
        <f t="shared" si="647"/>
        <v>0</v>
      </c>
      <c r="HA834">
        <v>0</v>
      </c>
      <c r="HB834">
        <v>0</v>
      </c>
      <c r="HC834">
        <f t="shared" si="648"/>
        <v>0</v>
      </c>
      <c r="HE834" t="s">
        <v>3</v>
      </c>
      <c r="HF834" t="s">
        <v>3</v>
      </c>
      <c r="HM834" t="s">
        <v>3</v>
      </c>
      <c r="IK834">
        <v>0</v>
      </c>
    </row>
    <row r="835" spans="1:245">
      <c r="A835">
        <v>18</v>
      </c>
      <c r="B835">
        <v>0</v>
      </c>
      <c r="C835">
        <v>881</v>
      </c>
      <c r="E835" t="s">
        <v>48</v>
      </c>
      <c r="F835" t="s">
        <v>168</v>
      </c>
      <c r="G835" t="s">
        <v>169</v>
      </c>
      <c r="H835" t="s">
        <v>170</v>
      </c>
      <c r="I835">
        <f>I834*J835</f>
        <v>2</v>
      </c>
      <c r="J835">
        <v>100</v>
      </c>
      <c r="K835">
        <v>100</v>
      </c>
      <c r="O835">
        <f t="shared" si="614"/>
        <v>392.02</v>
      </c>
      <c r="P835">
        <f t="shared" si="615"/>
        <v>392.02</v>
      </c>
      <c r="Q835">
        <f t="shared" si="616"/>
        <v>0</v>
      </c>
      <c r="R835">
        <f t="shared" si="617"/>
        <v>0</v>
      </c>
      <c r="S835">
        <f t="shared" si="618"/>
        <v>0</v>
      </c>
      <c r="T835">
        <f t="shared" si="619"/>
        <v>0</v>
      </c>
      <c r="U835">
        <f t="shared" si="620"/>
        <v>0</v>
      </c>
      <c r="V835">
        <f t="shared" si="621"/>
        <v>0</v>
      </c>
      <c r="W835">
        <f t="shared" si="622"/>
        <v>8.68</v>
      </c>
      <c r="X835">
        <f t="shared" si="623"/>
        <v>0</v>
      </c>
      <c r="Y835">
        <f t="shared" si="624"/>
        <v>0</v>
      </c>
      <c r="AA835">
        <v>35863109</v>
      </c>
      <c r="AB835">
        <f t="shared" si="625"/>
        <v>94.69</v>
      </c>
      <c r="AC835">
        <f t="shared" si="626"/>
        <v>94.69</v>
      </c>
      <c r="AD835">
        <f>ROUND((((ET835)-(EU835))+AE835),2)</f>
        <v>0</v>
      </c>
      <c r="AE835">
        <f t="shared" ref="AE835:AF837" si="649">ROUND((EU835),2)</f>
        <v>0</v>
      </c>
      <c r="AF835">
        <f t="shared" si="649"/>
        <v>0</v>
      </c>
      <c r="AG835">
        <f t="shared" si="627"/>
        <v>0</v>
      </c>
      <c r="AH835">
        <f t="shared" ref="AH835:AI837" si="650">(EW835)</f>
        <v>0</v>
      </c>
      <c r="AI835">
        <f t="shared" si="650"/>
        <v>0</v>
      </c>
      <c r="AJ835">
        <f t="shared" si="628"/>
        <v>4.34</v>
      </c>
      <c r="AK835">
        <v>94.69</v>
      </c>
      <c r="AL835">
        <v>94.69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4.34</v>
      </c>
      <c r="AT835">
        <v>0</v>
      </c>
      <c r="AU835">
        <v>0</v>
      </c>
      <c r="AV835">
        <v>1</v>
      </c>
      <c r="AW835">
        <v>1</v>
      </c>
      <c r="AZ835">
        <v>1</v>
      </c>
      <c r="BA835">
        <v>1</v>
      </c>
      <c r="BB835">
        <v>1</v>
      </c>
      <c r="BC835">
        <v>2.0699999999999998</v>
      </c>
      <c r="BD835" t="s">
        <v>3</v>
      </c>
      <c r="BE835" t="s">
        <v>3</v>
      </c>
      <c r="BF835" t="s">
        <v>3</v>
      </c>
      <c r="BG835" t="s">
        <v>3</v>
      </c>
      <c r="BH835">
        <v>3</v>
      </c>
      <c r="BI835">
        <v>1</v>
      </c>
      <c r="BJ835" t="s">
        <v>171</v>
      </c>
      <c r="BM835">
        <v>500001</v>
      </c>
      <c r="BN835">
        <v>0</v>
      </c>
      <c r="BO835" t="s">
        <v>168</v>
      </c>
      <c r="BP835">
        <v>1</v>
      </c>
      <c r="BQ835">
        <v>8</v>
      </c>
      <c r="BR835">
        <v>0</v>
      </c>
      <c r="BS835">
        <v>1</v>
      </c>
      <c r="BT835">
        <v>1</v>
      </c>
      <c r="BU835">
        <v>1</v>
      </c>
      <c r="BV835">
        <v>1</v>
      </c>
      <c r="BW835">
        <v>1</v>
      </c>
      <c r="BX835">
        <v>1</v>
      </c>
      <c r="BY835" t="s">
        <v>3</v>
      </c>
      <c r="BZ835">
        <v>0</v>
      </c>
      <c r="CA835">
        <v>0</v>
      </c>
      <c r="CB835" t="s">
        <v>3</v>
      </c>
      <c r="CE835">
        <v>0</v>
      </c>
      <c r="CF835">
        <v>0</v>
      </c>
      <c r="CG835">
        <v>0</v>
      </c>
      <c r="CM835">
        <v>0</v>
      </c>
      <c r="CN835" t="s">
        <v>3</v>
      </c>
      <c r="CO835">
        <v>0</v>
      </c>
      <c r="CP835">
        <f t="shared" si="629"/>
        <v>392.02</v>
      </c>
      <c r="CQ835">
        <f t="shared" si="630"/>
        <v>196.00829999999999</v>
      </c>
      <c r="CR835">
        <f t="shared" si="631"/>
        <v>0</v>
      </c>
      <c r="CS835">
        <f t="shared" si="632"/>
        <v>0</v>
      </c>
      <c r="CT835">
        <f t="shared" si="633"/>
        <v>0</v>
      </c>
      <c r="CU835">
        <f t="shared" si="634"/>
        <v>0</v>
      </c>
      <c r="CV835">
        <f t="shared" si="635"/>
        <v>0</v>
      </c>
      <c r="CW835">
        <f t="shared" si="636"/>
        <v>0</v>
      </c>
      <c r="CX835">
        <f t="shared" si="637"/>
        <v>4.34</v>
      </c>
      <c r="CY835">
        <f t="shared" si="638"/>
        <v>0</v>
      </c>
      <c r="CZ835">
        <f t="shared" si="639"/>
        <v>0</v>
      </c>
      <c r="DC835" t="s">
        <v>3</v>
      </c>
      <c r="DD835" t="s">
        <v>3</v>
      </c>
      <c r="DE835" t="s">
        <v>3</v>
      </c>
      <c r="DF835" t="s">
        <v>3</v>
      </c>
      <c r="DG835" t="s">
        <v>3</v>
      </c>
      <c r="DH835" t="s">
        <v>3</v>
      </c>
      <c r="DI835" t="s">
        <v>3</v>
      </c>
      <c r="DJ835" t="s">
        <v>3</v>
      </c>
      <c r="DK835" t="s">
        <v>3</v>
      </c>
      <c r="DL835" t="s">
        <v>3</v>
      </c>
      <c r="DM835" t="s">
        <v>3</v>
      </c>
      <c r="DN835">
        <v>0</v>
      </c>
      <c r="DO835">
        <v>0</v>
      </c>
      <c r="DP835">
        <v>1</v>
      </c>
      <c r="DQ835">
        <v>1</v>
      </c>
      <c r="DU835">
        <v>1013</v>
      </c>
      <c r="DV835" t="s">
        <v>170</v>
      </c>
      <c r="DW835" t="s">
        <v>170</v>
      </c>
      <c r="DX835">
        <v>1</v>
      </c>
      <c r="DZ835" t="s">
        <v>3</v>
      </c>
      <c r="EA835" t="s">
        <v>3</v>
      </c>
      <c r="EB835" t="s">
        <v>3</v>
      </c>
      <c r="EC835" t="s">
        <v>3</v>
      </c>
      <c r="EE835">
        <v>29085443</v>
      </c>
      <c r="EF835">
        <v>8</v>
      </c>
      <c r="EG835" t="s">
        <v>144</v>
      </c>
      <c r="EH835">
        <v>0</v>
      </c>
      <c r="EI835" t="s">
        <v>3</v>
      </c>
      <c r="EJ835">
        <v>1</v>
      </c>
      <c r="EK835">
        <v>500001</v>
      </c>
      <c r="EL835" t="s">
        <v>145</v>
      </c>
      <c r="EM835" t="s">
        <v>146</v>
      </c>
      <c r="EO835" t="s">
        <v>3</v>
      </c>
      <c r="EQ835">
        <v>0</v>
      </c>
      <c r="ER835">
        <v>94.69</v>
      </c>
      <c r="ES835">
        <v>94.69</v>
      </c>
      <c r="ET835">
        <v>0</v>
      </c>
      <c r="EU835">
        <v>0</v>
      </c>
      <c r="EV835">
        <v>0</v>
      </c>
      <c r="EW835">
        <v>0</v>
      </c>
      <c r="EX835">
        <v>0</v>
      </c>
      <c r="FQ835">
        <v>0</v>
      </c>
      <c r="FR835">
        <f t="shared" si="640"/>
        <v>0</v>
      </c>
      <c r="FS835">
        <v>0</v>
      </c>
      <c r="FX835">
        <v>0</v>
      </c>
      <c r="FY835">
        <v>0</v>
      </c>
      <c r="GA835" t="s">
        <v>3</v>
      </c>
      <c r="GD835">
        <v>1</v>
      </c>
      <c r="GF835">
        <v>-1252999712</v>
      </c>
      <c r="GG835">
        <v>2</v>
      </c>
      <c r="GH835">
        <v>1</v>
      </c>
      <c r="GI835">
        <v>2</v>
      </c>
      <c r="GJ835">
        <v>0</v>
      </c>
      <c r="GK835">
        <v>0</v>
      </c>
      <c r="GL835">
        <f t="shared" si="641"/>
        <v>0</v>
      </c>
      <c r="GM835">
        <f t="shared" si="642"/>
        <v>392.02</v>
      </c>
      <c r="GN835">
        <f t="shared" si="643"/>
        <v>392.02</v>
      </c>
      <c r="GO835">
        <f t="shared" si="644"/>
        <v>0</v>
      </c>
      <c r="GP835">
        <f t="shared" si="645"/>
        <v>0</v>
      </c>
      <c r="GR835">
        <v>0</v>
      </c>
      <c r="GS835">
        <v>3</v>
      </c>
      <c r="GT835">
        <v>0</v>
      </c>
      <c r="GU835" t="s">
        <v>3</v>
      </c>
      <c r="GV835">
        <f t="shared" si="646"/>
        <v>0</v>
      </c>
      <c r="GW835">
        <v>1</v>
      </c>
      <c r="GX835">
        <f t="shared" si="647"/>
        <v>0</v>
      </c>
      <c r="HA835">
        <v>0</v>
      </c>
      <c r="HB835">
        <v>0</v>
      </c>
      <c r="HC835">
        <f t="shared" si="648"/>
        <v>0</v>
      </c>
      <c r="HE835" t="s">
        <v>3</v>
      </c>
      <c r="HF835" t="s">
        <v>3</v>
      </c>
      <c r="HM835" t="s">
        <v>3</v>
      </c>
      <c r="IK835">
        <v>0</v>
      </c>
    </row>
    <row r="836" spans="1:245">
      <c r="A836">
        <v>18</v>
      </c>
      <c r="B836">
        <v>0</v>
      </c>
      <c r="C836">
        <v>884</v>
      </c>
      <c r="E836" t="s">
        <v>172</v>
      </c>
      <c r="F836" t="s">
        <v>173</v>
      </c>
      <c r="G836" t="s">
        <v>174</v>
      </c>
      <c r="H836" t="s">
        <v>155</v>
      </c>
      <c r="I836">
        <f>I834*J836</f>
        <v>2</v>
      </c>
      <c r="J836">
        <v>100</v>
      </c>
      <c r="K836">
        <v>100</v>
      </c>
      <c r="O836">
        <f t="shared" si="614"/>
        <v>22135.05</v>
      </c>
      <c r="P836">
        <f t="shared" si="615"/>
        <v>22135.05</v>
      </c>
      <c r="Q836">
        <f t="shared" si="616"/>
        <v>0</v>
      </c>
      <c r="R836">
        <f t="shared" si="617"/>
        <v>0</v>
      </c>
      <c r="S836">
        <f t="shared" si="618"/>
        <v>0</v>
      </c>
      <c r="T836">
        <f t="shared" si="619"/>
        <v>0</v>
      </c>
      <c r="U836">
        <f t="shared" si="620"/>
        <v>0</v>
      </c>
      <c r="V836">
        <f t="shared" si="621"/>
        <v>0</v>
      </c>
      <c r="W836">
        <f t="shared" si="622"/>
        <v>415.44</v>
      </c>
      <c r="X836">
        <f t="shared" si="623"/>
        <v>0</v>
      </c>
      <c r="Y836">
        <f t="shared" si="624"/>
        <v>0</v>
      </c>
      <c r="AA836">
        <v>35863109</v>
      </c>
      <c r="AB836">
        <f t="shared" si="625"/>
        <v>4535.87</v>
      </c>
      <c r="AC836">
        <f t="shared" si="626"/>
        <v>4535.87</v>
      </c>
      <c r="AD836">
        <f>ROUND((((ET836)-(EU836))+AE836),2)</f>
        <v>0</v>
      </c>
      <c r="AE836">
        <f t="shared" si="649"/>
        <v>0</v>
      </c>
      <c r="AF836">
        <f t="shared" si="649"/>
        <v>0</v>
      </c>
      <c r="AG836">
        <f t="shared" si="627"/>
        <v>0</v>
      </c>
      <c r="AH836">
        <f t="shared" si="650"/>
        <v>0</v>
      </c>
      <c r="AI836">
        <f t="shared" si="650"/>
        <v>0</v>
      </c>
      <c r="AJ836">
        <f t="shared" si="628"/>
        <v>207.72</v>
      </c>
      <c r="AK836">
        <v>4535.87</v>
      </c>
      <c r="AL836">
        <v>4535.87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207.72</v>
      </c>
      <c r="AT836">
        <v>0</v>
      </c>
      <c r="AU836">
        <v>0</v>
      </c>
      <c r="AV836">
        <v>1</v>
      </c>
      <c r="AW836">
        <v>1</v>
      </c>
      <c r="AZ836">
        <v>1</v>
      </c>
      <c r="BA836">
        <v>1</v>
      </c>
      <c r="BB836">
        <v>1</v>
      </c>
      <c r="BC836">
        <v>2.44</v>
      </c>
      <c r="BD836" t="s">
        <v>3</v>
      </c>
      <c r="BE836" t="s">
        <v>3</v>
      </c>
      <c r="BF836" t="s">
        <v>3</v>
      </c>
      <c r="BG836" t="s">
        <v>3</v>
      </c>
      <c r="BH836">
        <v>3</v>
      </c>
      <c r="BI836">
        <v>1</v>
      </c>
      <c r="BJ836" t="s">
        <v>175</v>
      </c>
      <c r="BM836">
        <v>500001</v>
      </c>
      <c r="BN836">
        <v>0</v>
      </c>
      <c r="BO836" t="s">
        <v>173</v>
      </c>
      <c r="BP836">
        <v>1</v>
      </c>
      <c r="BQ836">
        <v>8</v>
      </c>
      <c r="BR836">
        <v>0</v>
      </c>
      <c r="BS836">
        <v>1</v>
      </c>
      <c r="BT836">
        <v>1</v>
      </c>
      <c r="BU836">
        <v>1</v>
      </c>
      <c r="BV836">
        <v>1</v>
      </c>
      <c r="BW836">
        <v>1</v>
      </c>
      <c r="BX836">
        <v>1</v>
      </c>
      <c r="BY836" t="s">
        <v>3</v>
      </c>
      <c r="BZ836">
        <v>0</v>
      </c>
      <c r="CA836">
        <v>0</v>
      </c>
      <c r="CB836" t="s">
        <v>3</v>
      </c>
      <c r="CE836">
        <v>0</v>
      </c>
      <c r="CF836">
        <v>0</v>
      </c>
      <c r="CG836">
        <v>0</v>
      </c>
      <c r="CM836">
        <v>0</v>
      </c>
      <c r="CN836" t="s">
        <v>3</v>
      </c>
      <c r="CO836">
        <v>0</v>
      </c>
      <c r="CP836">
        <f t="shared" si="629"/>
        <v>22135.05</v>
      </c>
      <c r="CQ836">
        <f t="shared" si="630"/>
        <v>11067.522799999999</v>
      </c>
      <c r="CR836">
        <f t="shared" si="631"/>
        <v>0</v>
      </c>
      <c r="CS836">
        <f t="shared" si="632"/>
        <v>0</v>
      </c>
      <c r="CT836">
        <f t="shared" si="633"/>
        <v>0</v>
      </c>
      <c r="CU836">
        <f t="shared" si="634"/>
        <v>0</v>
      </c>
      <c r="CV836">
        <f t="shared" si="635"/>
        <v>0</v>
      </c>
      <c r="CW836">
        <f t="shared" si="636"/>
        <v>0</v>
      </c>
      <c r="CX836">
        <f t="shared" si="637"/>
        <v>207.72</v>
      </c>
      <c r="CY836">
        <f t="shared" si="638"/>
        <v>0</v>
      </c>
      <c r="CZ836">
        <f t="shared" si="639"/>
        <v>0</v>
      </c>
      <c r="DC836" t="s">
        <v>3</v>
      </c>
      <c r="DD836" t="s">
        <v>3</v>
      </c>
      <c r="DE836" t="s">
        <v>3</v>
      </c>
      <c r="DF836" t="s">
        <v>3</v>
      </c>
      <c r="DG836" t="s">
        <v>3</v>
      </c>
      <c r="DH836" t="s">
        <v>3</v>
      </c>
      <c r="DI836" t="s">
        <v>3</v>
      </c>
      <c r="DJ836" t="s">
        <v>3</v>
      </c>
      <c r="DK836" t="s">
        <v>3</v>
      </c>
      <c r="DL836" t="s">
        <v>3</v>
      </c>
      <c r="DM836" t="s">
        <v>3</v>
      </c>
      <c r="DN836">
        <v>0</v>
      </c>
      <c r="DO836">
        <v>0</v>
      </c>
      <c r="DP836">
        <v>1</v>
      </c>
      <c r="DQ836">
        <v>1</v>
      </c>
      <c r="DU836">
        <v>1005</v>
      </c>
      <c r="DV836" t="s">
        <v>155</v>
      </c>
      <c r="DW836" t="s">
        <v>155</v>
      </c>
      <c r="DX836">
        <v>1</v>
      </c>
      <c r="DZ836" t="s">
        <v>3</v>
      </c>
      <c r="EA836" t="s">
        <v>3</v>
      </c>
      <c r="EB836" t="s">
        <v>3</v>
      </c>
      <c r="EC836" t="s">
        <v>3</v>
      </c>
      <c r="EE836">
        <v>29085443</v>
      </c>
      <c r="EF836">
        <v>8</v>
      </c>
      <c r="EG836" t="s">
        <v>144</v>
      </c>
      <c r="EH836">
        <v>0</v>
      </c>
      <c r="EI836" t="s">
        <v>3</v>
      </c>
      <c r="EJ836">
        <v>1</v>
      </c>
      <c r="EK836">
        <v>500001</v>
      </c>
      <c r="EL836" t="s">
        <v>145</v>
      </c>
      <c r="EM836" t="s">
        <v>146</v>
      </c>
      <c r="EO836" t="s">
        <v>3</v>
      </c>
      <c r="EQ836">
        <v>0</v>
      </c>
      <c r="ER836">
        <v>4535.87</v>
      </c>
      <c r="ES836">
        <v>4535.87</v>
      </c>
      <c r="ET836">
        <v>0</v>
      </c>
      <c r="EU836">
        <v>0</v>
      </c>
      <c r="EV836">
        <v>0</v>
      </c>
      <c r="EW836">
        <v>0</v>
      </c>
      <c r="EX836">
        <v>0</v>
      </c>
      <c r="FQ836">
        <v>0</v>
      </c>
      <c r="FR836">
        <f t="shared" si="640"/>
        <v>0</v>
      </c>
      <c r="FS836">
        <v>0</v>
      </c>
      <c r="FX836">
        <v>0</v>
      </c>
      <c r="FY836">
        <v>0</v>
      </c>
      <c r="GA836" t="s">
        <v>3</v>
      </c>
      <c r="GD836">
        <v>1</v>
      </c>
      <c r="GF836">
        <v>-1775669208</v>
      </c>
      <c r="GG836">
        <v>2</v>
      </c>
      <c r="GH836">
        <v>1</v>
      </c>
      <c r="GI836">
        <v>2</v>
      </c>
      <c r="GJ836">
        <v>0</v>
      </c>
      <c r="GK836">
        <v>0</v>
      </c>
      <c r="GL836">
        <f t="shared" si="641"/>
        <v>0</v>
      </c>
      <c r="GM836">
        <f t="shared" si="642"/>
        <v>22135.05</v>
      </c>
      <c r="GN836">
        <f t="shared" si="643"/>
        <v>22135.05</v>
      </c>
      <c r="GO836">
        <f t="shared" si="644"/>
        <v>0</v>
      </c>
      <c r="GP836">
        <f t="shared" si="645"/>
        <v>0</v>
      </c>
      <c r="GR836">
        <v>0</v>
      </c>
      <c r="GS836">
        <v>3</v>
      </c>
      <c r="GT836">
        <v>0</v>
      </c>
      <c r="GU836" t="s">
        <v>3</v>
      </c>
      <c r="GV836">
        <f t="shared" si="646"/>
        <v>0</v>
      </c>
      <c r="GW836">
        <v>1</v>
      </c>
      <c r="GX836">
        <f t="shared" si="647"/>
        <v>0</v>
      </c>
      <c r="HA836">
        <v>0</v>
      </c>
      <c r="HB836">
        <v>0</v>
      </c>
      <c r="HC836">
        <f t="shared" si="648"/>
        <v>0</v>
      </c>
      <c r="HE836" t="s">
        <v>3</v>
      </c>
      <c r="HF836" t="s">
        <v>3</v>
      </c>
      <c r="HM836" t="s">
        <v>3</v>
      </c>
      <c r="IK836">
        <v>0</v>
      </c>
    </row>
    <row r="837" spans="1:245">
      <c r="A837">
        <v>18</v>
      </c>
      <c r="B837">
        <v>0</v>
      </c>
      <c r="C837">
        <v>883</v>
      </c>
      <c r="E837" t="s">
        <v>176</v>
      </c>
      <c r="F837" t="s">
        <v>177</v>
      </c>
      <c r="G837" t="s">
        <v>178</v>
      </c>
      <c r="H837" t="s">
        <v>155</v>
      </c>
      <c r="I837">
        <f>I834*J837</f>
        <v>-2</v>
      </c>
      <c r="J837">
        <v>-100</v>
      </c>
      <c r="K837">
        <v>-100</v>
      </c>
      <c r="O837">
        <f t="shared" si="614"/>
        <v>-2078.2800000000002</v>
      </c>
      <c r="P837">
        <f t="shared" si="615"/>
        <v>-2078.2800000000002</v>
      </c>
      <c r="Q837">
        <f t="shared" si="616"/>
        <v>0</v>
      </c>
      <c r="R837">
        <f t="shared" si="617"/>
        <v>0</v>
      </c>
      <c r="S837">
        <f t="shared" si="618"/>
        <v>0</v>
      </c>
      <c r="T837">
        <f t="shared" si="619"/>
        <v>0</v>
      </c>
      <c r="U837">
        <f t="shared" si="620"/>
        <v>0</v>
      </c>
      <c r="V837">
        <f t="shared" si="621"/>
        <v>0</v>
      </c>
      <c r="W837">
        <f t="shared" si="622"/>
        <v>0</v>
      </c>
      <c r="X837">
        <f t="shared" si="623"/>
        <v>0</v>
      </c>
      <c r="Y837">
        <f t="shared" si="624"/>
        <v>0</v>
      </c>
      <c r="AA837">
        <v>35863109</v>
      </c>
      <c r="AB837">
        <f t="shared" si="625"/>
        <v>207</v>
      </c>
      <c r="AC837">
        <f t="shared" si="626"/>
        <v>207</v>
      </c>
      <c r="AD837">
        <f>ROUND((((ET837)-(EU837))+AE837),2)</f>
        <v>0</v>
      </c>
      <c r="AE837">
        <f t="shared" si="649"/>
        <v>0</v>
      </c>
      <c r="AF837">
        <f t="shared" si="649"/>
        <v>0</v>
      </c>
      <c r="AG837">
        <f t="shared" si="627"/>
        <v>0</v>
      </c>
      <c r="AH837">
        <f t="shared" si="650"/>
        <v>0</v>
      </c>
      <c r="AI837">
        <f t="shared" si="650"/>
        <v>0</v>
      </c>
      <c r="AJ837">
        <f t="shared" si="628"/>
        <v>0</v>
      </c>
      <c r="AK837">
        <v>207</v>
      </c>
      <c r="AL837">
        <v>207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1</v>
      </c>
      <c r="AW837">
        <v>1</v>
      </c>
      <c r="AZ837">
        <v>1</v>
      </c>
      <c r="BA837">
        <v>1</v>
      </c>
      <c r="BB837">
        <v>1</v>
      </c>
      <c r="BC837">
        <v>5.0199999999999996</v>
      </c>
      <c r="BD837" t="s">
        <v>3</v>
      </c>
      <c r="BE837" t="s">
        <v>3</v>
      </c>
      <c r="BF837" t="s">
        <v>3</v>
      </c>
      <c r="BG837" t="s">
        <v>3</v>
      </c>
      <c r="BH837">
        <v>3</v>
      </c>
      <c r="BI837">
        <v>1</v>
      </c>
      <c r="BJ837" t="s">
        <v>179</v>
      </c>
      <c r="BM837">
        <v>500001</v>
      </c>
      <c r="BN837">
        <v>0</v>
      </c>
      <c r="BO837" t="s">
        <v>177</v>
      </c>
      <c r="BP837">
        <v>1</v>
      </c>
      <c r="BQ837">
        <v>8</v>
      </c>
      <c r="BR837">
        <v>1</v>
      </c>
      <c r="BS837">
        <v>1</v>
      </c>
      <c r="BT837">
        <v>1</v>
      </c>
      <c r="BU837">
        <v>1</v>
      </c>
      <c r="BV837">
        <v>1</v>
      </c>
      <c r="BW837">
        <v>1</v>
      </c>
      <c r="BX837">
        <v>1</v>
      </c>
      <c r="BY837" t="s">
        <v>3</v>
      </c>
      <c r="BZ837">
        <v>0</v>
      </c>
      <c r="CA837">
        <v>0</v>
      </c>
      <c r="CB837" t="s">
        <v>3</v>
      </c>
      <c r="CE837">
        <v>0</v>
      </c>
      <c r="CF837">
        <v>0</v>
      </c>
      <c r="CG837">
        <v>0</v>
      </c>
      <c r="CM837">
        <v>0</v>
      </c>
      <c r="CN837" t="s">
        <v>3</v>
      </c>
      <c r="CO837">
        <v>0</v>
      </c>
      <c r="CP837">
        <f t="shared" si="629"/>
        <v>-2078.2800000000002</v>
      </c>
      <c r="CQ837">
        <f t="shared" si="630"/>
        <v>1039.1399999999999</v>
      </c>
      <c r="CR837">
        <f t="shared" si="631"/>
        <v>0</v>
      </c>
      <c r="CS837">
        <f t="shared" si="632"/>
        <v>0</v>
      </c>
      <c r="CT837">
        <f t="shared" si="633"/>
        <v>0</v>
      </c>
      <c r="CU837">
        <f t="shared" si="634"/>
        <v>0</v>
      </c>
      <c r="CV837">
        <f t="shared" si="635"/>
        <v>0</v>
      </c>
      <c r="CW837">
        <f t="shared" si="636"/>
        <v>0</v>
      </c>
      <c r="CX837">
        <f t="shared" si="637"/>
        <v>0</v>
      </c>
      <c r="CY837">
        <f t="shared" si="638"/>
        <v>0</v>
      </c>
      <c r="CZ837">
        <f t="shared" si="639"/>
        <v>0</v>
      </c>
      <c r="DC837" t="s">
        <v>3</v>
      </c>
      <c r="DD837" t="s">
        <v>3</v>
      </c>
      <c r="DE837" t="s">
        <v>3</v>
      </c>
      <c r="DF837" t="s">
        <v>3</v>
      </c>
      <c r="DG837" t="s">
        <v>3</v>
      </c>
      <c r="DH837" t="s">
        <v>3</v>
      </c>
      <c r="DI837" t="s">
        <v>3</v>
      </c>
      <c r="DJ837" t="s">
        <v>3</v>
      </c>
      <c r="DK837" t="s">
        <v>3</v>
      </c>
      <c r="DL837" t="s">
        <v>3</v>
      </c>
      <c r="DM837" t="s">
        <v>3</v>
      </c>
      <c r="DN837">
        <v>0</v>
      </c>
      <c r="DO837">
        <v>0</v>
      </c>
      <c r="DP837">
        <v>1</v>
      </c>
      <c r="DQ837">
        <v>1</v>
      </c>
      <c r="DU837">
        <v>1005</v>
      </c>
      <c r="DV837" t="s">
        <v>155</v>
      </c>
      <c r="DW837" t="s">
        <v>155</v>
      </c>
      <c r="DX837">
        <v>1</v>
      </c>
      <c r="DZ837" t="s">
        <v>3</v>
      </c>
      <c r="EA837" t="s">
        <v>3</v>
      </c>
      <c r="EB837" t="s">
        <v>3</v>
      </c>
      <c r="EC837" t="s">
        <v>3</v>
      </c>
      <c r="EE837">
        <v>29085443</v>
      </c>
      <c r="EF837">
        <v>8</v>
      </c>
      <c r="EG837" t="s">
        <v>144</v>
      </c>
      <c r="EH837">
        <v>0</v>
      </c>
      <c r="EI837" t="s">
        <v>3</v>
      </c>
      <c r="EJ837">
        <v>1</v>
      </c>
      <c r="EK837">
        <v>500001</v>
      </c>
      <c r="EL837" t="s">
        <v>145</v>
      </c>
      <c r="EM837" t="s">
        <v>146</v>
      </c>
      <c r="EO837" t="s">
        <v>3</v>
      </c>
      <c r="EQ837">
        <v>32768</v>
      </c>
      <c r="ER837">
        <v>207</v>
      </c>
      <c r="ES837">
        <v>207</v>
      </c>
      <c r="ET837">
        <v>0</v>
      </c>
      <c r="EU837">
        <v>0</v>
      </c>
      <c r="EV837">
        <v>0</v>
      </c>
      <c r="EW837">
        <v>0</v>
      </c>
      <c r="EX837">
        <v>0</v>
      </c>
      <c r="FQ837">
        <v>0</v>
      </c>
      <c r="FR837">
        <f t="shared" si="640"/>
        <v>0</v>
      </c>
      <c r="FS837">
        <v>0</v>
      </c>
      <c r="FX837">
        <v>0</v>
      </c>
      <c r="FY837">
        <v>0</v>
      </c>
      <c r="GA837" t="s">
        <v>3</v>
      </c>
      <c r="GD837">
        <v>1</v>
      </c>
      <c r="GF837">
        <v>-172969429</v>
      </c>
      <c r="GG837">
        <v>2</v>
      </c>
      <c r="GH837">
        <v>1</v>
      </c>
      <c r="GI837">
        <v>2</v>
      </c>
      <c r="GJ837">
        <v>0</v>
      </c>
      <c r="GK837">
        <v>0</v>
      </c>
      <c r="GL837">
        <f t="shared" si="641"/>
        <v>0</v>
      </c>
      <c r="GM837">
        <f t="shared" si="642"/>
        <v>-2078.2800000000002</v>
      </c>
      <c r="GN837">
        <f t="shared" si="643"/>
        <v>-2078.2800000000002</v>
      </c>
      <c r="GO837">
        <f t="shared" si="644"/>
        <v>0</v>
      </c>
      <c r="GP837">
        <f t="shared" si="645"/>
        <v>0</v>
      </c>
      <c r="GR837">
        <v>0</v>
      </c>
      <c r="GS837">
        <v>0</v>
      </c>
      <c r="GT837">
        <v>0</v>
      </c>
      <c r="GU837" t="s">
        <v>3</v>
      </c>
      <c r="GV837">
        <f t="shared" si="646"/>
        <v>0</v>
      </c>
      <c r="GW837">
        <v>1</v>
      </c>
      <c r="GX837">
        <f t="shared" si="647"/>
        <v>0</v>
      </c>
      <c r="HA837">
        <v>0</v>
      </c>
      <c r="HB837">
        <v>0</v>
      </c>
      <c r="HC837">
        <f t="shared" si="648"/>
        <v>0</v>
      </c>
      <c r="HE837" t="s">
        <v>3</v>
      </c>
      <c r="HF837" t="s">
        <v>3</v>
      </c>
      <c r="HM837" t="s">
        <v>3</v>
      </c>
      <c r="IK837">
        <v>0</v>
      </c>
    </row>
    <row r="838" spans="1:245">
      <c r="A838">
        <v>17</v>
      </c>
      <c r="B838">
        <v>0</v>
      </c>
      <c r="C838">
        <f>ROW(SmtRes!A888)</f>
        <v>888</v>
      </c>
      <c r="D838">
        <f>ROW(EtalonRes!A853)</f>
        <v>853</v>
      </c>
      <c r="E838" t="s">
        <v>49</v>
      </c>
      <c r="F838" t="s">
        <v>180</v>
      </c>
      <c r="G838" t="s">
        <v>181</v>
      </c>
      <c r="H838" t="s">
        <v>182</v>
      </c>
      <c r="I838">
        <f>ROUND(5/100,9)</f>
        <v>0.05</v>
      </c>
      <c r="J838">
        <v>0</v>
      </c>
      <c r="K838">
        <f>ROUND(5/100,9)</f>
        <v>0.05</v>
      </c>
      <c r="O838">
        <f t="shared" si="614"/>
        <v>305</v>
      </c>
      <c r="P838">
        <f t="shared" si="615"/>
        <v>181.26</v>
      </c>
      <c r="Q838">
        <f t="shared" si="616"/>
        <v>2.33</v>
      </c>
      <c r="R838">
        <f t="shared" si="617"/>
        <v>0</v>
      </c>
      <c r="S838">
        <f t="shared" si="618"/>
        <v>121.41</v>
      </c>
      <c r="T838">
        <f t="shared" si="619"/>
        <v>0</v>
      </c>
      <c r="U838">
        <f t="shared" si="620"/>
        <v>0.44965000000000005</v>
      </c>
      <c r="V838">
        <f t="shared" si="621"/>
        <v>0</v>
      </c>
      <c r="W838">
        <f t="shared" si="622"/>
        <v>0</v>
      </c>
      <c r="X838">
        <f t="shared" si="623"/>
        <v>109.27</v>
      </c>
      <c r="Y838">
        <f t="shared" si="624"/>
        <v>52.21</v>
      </c>
      <c r="AA838">
        <v>35863109</v>
      </c>
      <c r="AB838">
        <f t="shared" si="625"/>
        <v>526.49</v>
      </c>
      <c r="AC838">
        <f t="shared" si="626"/>
        <v>448.66</v>
      </c>
      <c r="AD838">
        <f>ROUND(((((ET838*1.25))-((EU838*1.25)))+AE838),2)</f>
        <v>4.3600000000000003</v>
      </c>
      <c r="AE838">
        <f>ROUND(((EU838*1.25)),2)</f>
        <v>0</v>
      </c>
      <c r="AF838">
        <f>ROUND(((EV838*1.15)),2)</f>
        <v>73.47</v>
      </c>
      <c r="AG838">
        <f t="shared" si="627"/>
        <v>0</v>
      </c>
      <c r="AH838">
        <f>((EW838*1.15))</f>
        <v>8.9930000000000003</v>
      </c>
      <c r="AI838">
        <f>((EX838*1.25))</f>
        <v>0</v>
      </c>
      <c r="AJ838">
        <f t="shared" si="628"/>
        <v>0</v>
      </c>
      <c r="AK838">
        <v>516.04</v>
      </c>
      <c r="AL838">
        <v>448.66</v>
      </c>
      <c r="AM838">
        <v>3.49</v>
      </c>
      <c r="AN838">
        <v>0</v>
      </c>
      <c r="AO838">
        <v>63.89</v>
      </c>
      <c r="AP838">
        <v>0</v>
      </c>
      <c r="AQ838">
        <v>7.82</v>
      </c>
      <c r="AR838">
        <v>0</v>
      </c>
      <c r="AS838">
        <v>0</v>
      </c>
      <c r="AT838">
        <v>90</v>
      </c>
      <c r="AU838">
        <v>43</v>
      </c>
      <c r="AV838">
        <v>1</v>
      </c>
      <c r="AW838">
        <v>1</v>
      </c>
      <c r="AZ838">
        <v>1</v>
      </c>
      <c r="BA838">
        <v>33.049999999999997</v>
      </c>
      <c r="BB838">
        <v>10.69</v>
      </c>
      <c r="BC838">
        <v>8.08</v>
      </c>
      <c r="BD838" t="s">
        <v>3</v>
      </c>
      <c r="BE838" t="s">
        <v>3</v>
      </c>
      <c r="BF838" t="s">
        <v>3</v>
      </c>
      <c r="BG838" t="s">
        <v>3</v>
      </c>
      <c r="BH838">
        <v>0</v>
      </c>
      <c r="BI838">
        <v>1</v>
      </c>
      <c r="BJ838" t="s">
        <v>183</v>
      </c>
      <c r="BM838">
        <v>10001</v>
      </c>
      <c r="BN838">
        <v>0</v>
      </c>
      <c r="BO838" t="s">
        <v>180</v>
      </c>
      <c r="BP838">
        <v>1</v>
      </c>
      <c r="BQ838">
        <v>2</v>
      </c>
      <c r="BR838">
        <v>0</v>
      </c>
      <c r="BS838">
        <v>33.049999999999997</v>
      </c>
      <c r="BT838">
        <v>1</v>
      </c>
      <c r="BU838">
        <v>1</v>
      </c>
      <c r="BV838">
        <v>1</v>
      </c>
      <c r="BW838">
        <v>1</v>
      </c>
      <c r="BX838">
        <v>1</v>
      </c>
      <c r="BY838" t="s">
        <v>3</v>
      </c>
      <c r="BZ838">
        <v>118</v>
      </c>
      <c r="CA838">
        <v>63</v>
      </c>
      <c r="CB838" t="s">
        <v>3</v>
      </c>
      <c r="CE838">
        <v>0</v>
      </c>
      <c r="CF838">
        <v>0</v>
      </c>
      <c r="CG838">
        <v>0</v>
      </c>
      <c r="CM838">
        <v>0</v>
      </c>
      <c r="CN838" t="s">
        <v>992</v>
      </c>
      <c r="CO838">
        <v>0</v>
      </c>
      <c r="CP838">
        <f t="shared" si="629"/>
        <v>305</v>
      </c>
      <c r="CQ838">
        <f t="shared" si="630"/>
        <v>3625.1728000000003</v>
      </c>
      <c r="CR838">
        <f t="shared" si="631"/>
        <v>46.608400000000003</v>
      </c>
      <c r="CS838">
        <f t="shared" si="632"/>
        <v>0</v>
      </c>
      <c r="CT838">
        <f t="shared" si="633"/>
        <v>2428.1834999999996</v>
      </c>
      <c r="CU838">
        <f t="shared" si="634"/>
        <v>0</v>
      </c>
      <c r="CV838">
        <f t="shared" si="635"/>
        <v>8.9930000000000003</v>
      </c>
      <c r="CW838">
        <f t="shared" si="636"/>
        <v>0</v>
      </c>
      <c r="CX838">
        <f t="shared" si="637"/>
        <v>0</v>
      </c>
      <c r="CY838">
        <f t="shared" si="638"/>
        <v>109.26899999999999</v>
      </c>
      <c r="CZ838">
        <f t="shared" si="639"/>
        <v>52.206299999999999</v>
      </c>
      <c r="DC838" t="s">
        <v>3</v>
      </c>
      <c r="DD838" t="s">
        <v>3</v>
      </c>
      <c r="DE838" t="s">
        <v>133</v>
      </c>
      <c r="DF838" t="s">
        <v>133</v>
      </c>
      <c r="DG838" t="s">
        <v>134</v>
      </c>
      <c r="DH838" t="s">
        <v>3</v>
      </c>
      <c r="DI838" t="s">
        <v>134</v>
      </c>
      <c r="DJ838" t="s">
        <v>133</v>
      </c>
      <c r="DK838" t="s">
        <v>3</v>
      </c>
      <c r="DL838" t="s">
        <v>3</v>
      </c>
      <c r="DM838" t="s">
        <v>3</v>
      </c>
      <c r="DN838">
        <v>0</v>
      </c>
      <c r="DO838">
        <v>0</v>
      </c>
      <c r="DP838">
        <v>1</v>
      </c>
      <c r="DQ838">
        <v>1</v>
      </c>
      <c r="DU838">
        <v>1013</v>
      </c>
      <c r="DV838" t="s">
        <v>182</v>
      </c>
      <c r="DW838" t="s">
        <v>182</v>
      </c>
      <c r="DX838">
        <v>1</v>
      </c>
      <c r="DZ838" t="s">
        <v>3</v>
      </c>
      <c r="EA838" t="s">
        <v>3</v>
      </c>
      <c r="EB838" t="s">
        <v>3</v>
      </c>
      <c r="EC838" t="s">
        <v>3</v>
      </c>
      <c r="EE838">
        <v>29085510</v>
      </c>
      <c r="EF838">
        <v>2</v>
      </c>
      <c r="EG838" t="s">
        <v>135</v>
      </c>
      <c r="EH838">
        <v>0</v>
      </c>
      <c r="EI838" t="s">
        <v>3</v>
      </c>
      <c r="EJ838">
        <v>1</v>
      </c>
      <c r="EK838">
        <v>10001</v>
      </c>
      <c r="EL838" t="s">
        <v>136</v>
      </c>
      <c r="EM838" t="s">
        <v>137</v>
      </c>
      <c r="EO838" t="s">
        <v>138</v>
      </c>
      <c r="EQ838">
        <v>0</v>
      </c>
      <c r="ER838">
        <v>516.04</v>
      </c>
      <c r="ES838">
        <v>448.66</v>
      </c>
      <c r="ET838">
        <v>3.49</v>
      </c>
      <c r="EU838">
        <v>0</v>
      </c>
      <c r="EV838">
        <v>63.89</v>
      </c>
      <c r="EW838">
        <v>7.82</v>
      </c>
      <c r="EX838">
        <v>0</v>
      </c>
      <c r="EY838">
        <v>0</v>
      </c>
      <c r="FQ838">
        <v>0</v>
      </c>
      <c r="FR838">
        <f t="shared" si="640"/>
        <v>0</v>
      </c>
      <c r="FS838">
        <v>0</v>
      </c>
      <c r="FT838" t="s">
        <v>139</v>
      </c>
      <c r="FU838" t="s">
        <v>25</v>
      </c>
      <c r="FV838" t="s">
        <v>25</v>
      </c>
      <c r="FW838" t="s">
        <v>26</v>
      </c>
      <c r="FX838">
        <v>106.2</v>
      </c>
      <c r="FY838">
        <v>53.55</v>
      </c>
      <c r="GA838" t="s">
        <v>3</v>
      </c>
      <c r="GD838">
        <v>1</v>
      </c>
      <c r="GF838">
        <v>-1011738298</v>
      </c>
      <c r="GG838">
        <v>2</v>
      </c>
      <c r="GH838">
        <v>1</v>
      </c>
      <c r="GI838">
        <v>2</v>
      </c>
      <c r="GJ838">
        <v>0</v>
      </c>
      <c r="GK838">
        <v>0</v>
      </c>
      <c r="GL838">
        <f t="shared" si="641"/>
        <v>0</v>
      </c>
      <c r="GM838">
        <f t="shared" si="642"/>
        <v>466.48</v>
      </c>
      <c r="GN838">
        <f t="shared" si="643"/>
        <v>466.48</v>
      </c>
      <c r="GO838">
        <f t="shared" si="644"/>
        <v>0</v>
      </c>
      <c r="GP838">
        <f t="shared" si="645"/>
        <v>0</v>
      </c>
      <c r="GR838">
        <v>0</v>
      </c>
      <c r="GS838">
        <v>3</v>
      </c>
      <c r="GT838">
        <v>0</v>
      </c>
      <c r="GU838" t="s">
        <v>3</v>
      </c>
      <c r="GV838">
        <f t="shared" si="646"/>
        <v>0</v>
      </c>
      <c r="GW838">
        <v>1</v>
      </c>
      <c r="GX838">
        <f t="shared" si="647"/>
        <v>0</v>
      </c>
      <c r="HA838">
        <v>0</v>
      </c>
      <c r="HB838">
        <v>0</v>
      </c>
      <c r="HC838">
        <f t="shared" si="648"/>
        <v>0</v>
      </c>
      <c r="HE838" t="s">
        <v>3</v>
      </c>
      <c r="HF838" t="s">
        <v>3</v>
      </c>
      <c r="HM838" t="s">
        <v>3</v>
      </c>
      <c r="IK838">
        <v>0</v>
      </c>
    </row>
    <row r="839" spans="1:245">
      <c r="A839">
        <v>17</v>
      </c>
      <c r="B839">
        <v>0</v>
      </c>
      <c r="C839">
        <f>ROW(SmtRes!A901)</f>
        <v>901</v>
      </c>
      <c r="D839">
        <f>ROW(EtalonRes!A866)</f>
        <v>866</v>
      </c>
      <c r="E839" t="s">
        <v>55</v>
      </c>
      <c r="F839" t="s">
        <v>293</v>
      </c>
      <c r="G839" t="s">
        <v>294</v>
      </c>
      <c r="H839" t="s">
        <v>186</v>
      </c>
      <c r="I839">
        <f>ROUND(27.5/100,9)</f>
        <v>0.27500000000000002</v>
      </c>
      <c r="J839">
        <v>0</v>
      </c>
      <c r="K839">
        <f>ROUND(27.5/100,9)</f>
        <v>0.27500000000000002</v>
      </c>
      <c r="O839">
        <f t="shared" si="614"/>
        <v>8498.02</v>
      </c>
      <c r="P839">
        <f t="shared" si="615"/>
        <v>4314.21</v>
      </c>
      <c r="Q839">
        <f t="shared" si="616"/>
        <v>198.57</v>
      </c>
      <c r="R839">
        <f t="shared" si="617"/>
        <v>16</v>
      </c>
      <c r="S839">
        <f t="shared" si="618"/>
        <v>3985.24</v>
      </c>
      <c r="T839">
        <f t="shared" si="619"/>
        <v>0</v>
      </c>
      <c r="U839">
        <f t="shared" si="620"/>
        <v>14.136375000000001</v>
      </c>
      <c r="V839">
        <f t="shared" si="621"/>
        <v>4.8125000000000008E-2</v>
      </c>
      <c r="W839">
        <f t="shared" si="622"/>
        <v>0</v>
      </c>
      <c r="X839">
        <f t="shared" si="623"/>
        <v>3761.17</v>
      </c>
      <c r="Y839">
        <f t="shared" si="624"/>
        <v>2040.63</v>
      </c>
      <c r="AA839">
        <v>35863109</v>
      </c>
      <c r="AB839">
        <f t="shared" si="625"/>
        <v>4307.3500000000004</v>
      </c>
      <c r="AC839">
        <f t="shared" si="626"/>
        <v>3798.56</v>
      </c>
      <c r="AD839">
        <f>ROUND(((((ET839*1.25))-((EU839*1.25)))+AE839),2)</f>
        <v>70.31</v>
      </c>
      <c r="AE839">
        <f>ROUND(((EU839*1.25)),2)</f>
        <v>1.76</v>
      </c>
      <c r="AF839">
        <f>ROUND(((EV839*1.15)),2)</f>
        <v>438.48</v>
      </c>
      <c r="AG839">
        <f t="shared" si="627"/>
        <v>0</v>
      </c>
      <c r="AH839">
        <f>((EW839*1.15))</f>
        <v>51.405000000000001</v>
      </c>
      <c r="AI839">
        <f>((EX839*1.25))</f>
        <v>0.17500000000000002</v>
      </c>
      <c r="AJ839">
        <f t="shared" si="628"/>
        <v>0</v>
      </c>
      <c r="AK839">
        <v>4236.1000000000004</v>
      </c>
      <c r="AL839">
        <v>3798.56</v>
      </c>
      <c r="AM839">
        <v>56.25</v>
      </c>
      <c r="AN839">
        <v>1.41</v>
      </c>
      <c r="AO839">
        <v>381.29</v>
      </c>
      <c r="AP839">
        <v>0</v>
      </c>
      <c r="AQ839">
        <v>44.7</v>
      </c>
      <c r="AR839">
        <v>0.14000000000000001</v>
      </c>
      <c r="AS839">
        <v>0</v>
      </c>
      <c r="AT839">
        <v>94</v>
      </c>
      <c r="AU839">
        <v>51</v>
      </c>
      <c r="AV839">
        <v>1</v>
      </c>
      <c r="AW839">
        <v>1</v>
      </c>
      <c r="AZ839">
        <v>1</v>
      </c>
      <c r="BA839">
        <v>33.049999999999997</v>
      </c>
      <c r="BB839">
        <v>10.27</v>
      </c>
      <c r="BC839">
        <v>4.13</v>
      </c>
      <c r="BD839" t="s">
        <v>3</v>
      </c>
      <c r="BE839" t="s">
        <v>3</v>
      </c>
      <c r="BF839" t="s">
        <v>3</v>
      </c>
      <c r="BG839" t="s">
        <v>3</v>
      </c>
      <c r="BH839">
        <v>0</v>
      </c>
      <c r="BI839">
        <v>1</v>
      </c>
      <c r="BJ839" t="s">
        <v>295</v>
      </c>
      <c r="BM839">
        <v>11001</v>
      </c>
      <c r="BN839">
        <v>0</v>
      </c>
      <c r="BO839" t="s">
        <v>293</v>
      </c>
      <c r="BP839">
        <v>1</v>
      </c>
      <c r="BQ839">
        <v>2</v>
      </c>
      <c r="BR839">
        <v>0</v>
      </c>
      <c r="BS839">
        <v>33.049999999999997</v>
      </c>
      <c r="BT839">
        <v>1</v>
      </c>
      <c r="BU839">
        <v>1</v>
      </c>
      <c r="BV839">
        <v>1</v>
      </c>
      <c r="BW839">
        <v>1</v>
      </c>
      <c r="BX839">
        <v>1</v>
      </c>
      <c r="BY839" t="s">
        <v>3</v>
      </c>
      <c r="BZ839">
        <v>123</v>
      </c>
      <c r="CA839">
        <v>75</v>
      </c>
      <c r="CB839" t="s">
        <v>3</v>
      </c>
      <c r="CE839">
        <v>0</v>
      </c>
      <c r="CF839">
        <v>0</v>
      </c>
      <c r="CG839">
        <v>0</v>
      </c>
      <c r="CM839">
        <v>0</v>
      </c>
      <c r="CN839" t="s">
        <v>992</v>
      </c>
      <c r="CO839">
        <v>0</v>
      </c>
      <c r="CP839">
        <f t="shared" si="629"/>
        <v>8498.02</v>
      </c>
      <c r="CQ839">
        <f t="shared" si="630"/>
        <v>15688.052799999999</v>
      </c>
      <c r="CR839">
        <f t="shared" si="631"/>
        <v>722.08370000000002</v>
      </c>
      <c r="CS839">
        <f t="shared" si="632"/>
        <v>58.167999999999992</v>
      </c>
      <c r="CT839">
        <f t="shared" si="633"/>
        <v>14491.763999999999</v>
      </c>
      <c r="CU839">
        <f t="shared" si="634"/>
        <v>0</v>
      </c>
      <c r="CV839">
        <f t="shared" si="635"/>
        <v>51.405000000000001</v>
      </c>
      <c r="CW839">
        <f t="shared" si="636"/>
        <v>0.17500000000000002</v>
      </c>
      <c r="CX839">
        <f t="shared" si="637"/>
        <v>0</v>
      </c>
      <c r="CY839">
        <f t="shared" si="638"/>
        <v>3761.1655999999998</v>
      </c>
      <c r="CZ839">
        <f t="shared" si="639"/>
        <v>2040.6324</v>
      </c>
      <c r="DC839" t="s">
        <v>3</v>
      </c>
      <c r="DD839" t="s">
        <v>3</v>
      </c>
      <c r="DE839" t="s">
        <v>133</v>
      </c>
      <c r="DF839" t="s">
        <v>133</v>
      </c>
      <c r="DG839" t="s">
        <v>134</v>
      </c>
      <c r="DH839" t="s">
        <v>3</v>
      </c>
      <c r="DI839" t="s">
        <v>134</v>
      </c>
      <c r="DJ839" t="s">
        <v>133</v>
      </c>
      <c r="DK839" t="s">
        <v>3</v>
      </c>
      <c r="DL839" t="s">
        <v>3</v>
      </c>
      <c r="DM839" t="s">
        <v>3</v>
      </c>
      <c r="DN839">
        <v>0</v>
      </c>
      <c r="DO839">
        <v>0</v>
      </c>
      <c r="DP839">
        <v>1</v>
      </c>
      <c r="DQ839">
        <v>1</v>
      </c>
      <c r="DU839">
        <v>1013</v>
      </c>
      <c r="DV839" t="s">
        <v>186</v>
      </c>
      <c r="DW839" t="s">
        <v>186</v>
      </c>
      <c r="DX839">
        <v>1</v>
      </c>
      <c r="DZ839" t="s">
        <v>3</v>
      </c>
      <c r="EA839" t="s">
        <v>3</v>
      </c>
      <c r="EB839" t="s">
        <v>3</v>
      </c>
      <c r="EC839" t="s">
        <v>3</v>
      </c>
      <c r="EE839">
        <v>29085511</v>
      </c>
      <c r="EF839">
        <v>2</v>
      </c>
      <c r="EG839" t="s">
        <v>135</v>
      </c>
      <c r="EH839">
        <v>0</v>
      </c>
      <c r="EI839" t="s">
        <v>3</v>
      </c>
      <c r="EJ839">
        <v>1</v>
      </c>
      <c r="EK839">
        <v>11001</v>
      </c>
      <c r="EL839" t="s">
        <v>23</v>
      </c>
      <c r="EM839" t="s">
        <v>188</v>
      </c>
      <c r="EO839" t="s">
        <v>138</v>
      </c>
      <c r="EQ839">
        <v>0</v>
      </c>
      <c r="ER839">
        <v>4236.1000000000004</v>
      </c>
      <c r="ES839">
        <v>3798.56</v>
      </c>
      <c r="ET839">
        <v>56.25</v>
      </c>
      <c r="EU839">
        <v>1.41</v>
      </c>
      <c r="EV839">
        <v>381.29</v>
      </c>
      <c r="EW839">
        <v>44.7</v>
      </c>
      <c r="EX839">
        <v>0.14000000000000001</v>
      </c>
      <c r="EY839">
        <v>0</v>
      </c>
      <c r="FQ839">
        <v>0</v>
      </c>
      <c r="FR839">
        <f t="shared" si="640"/>
        <v>0</v>
      </c>
      <c r="FS839">
        <v>0</v>
      </c>
      <c r="FT839" t="s">
        <v>139</v>
      </c>
      <c r="FU839" t="s">
        <v>25</v>
      </c>
      <c r="FV839" t="s">
        <v>25</v>
      </c>
      <c r="FW839" t="s">
        <v>26</v>
      </c>
      <c r="FX839">
        <v>110.7</v>
      </c>
      <c r="FY839">
        <v>63.75</v>
      </c>
      <c r="GA839" t="s">
        <v>3</v>
      </c>
      <c r="GD839">
        <v>1</v>
      </c>
      <c r="GF839">
        <v>-169318418</v>
      </c>
      <c r="GG839">
        <v>2</v>
      </c>
      <c r="GH839">
        <v>1</v>
      </c>
      <c r="GI839">
        <v>2</v>
      </c>
      <c r="GJ839">
        <v>0</v>
      </c>
      <c r="GK839">
        <v>0</v>
      </c>
      <c r="GL839">
        <f t="shared" si="641"/>
        <v>0</v>
      </c>
      <c r="GM839">
        <f t="shared" si="642"/>
        <v>14299.82</v>
      </c>
      <c r="GN839">
        <f t="shared" si="643"/>
        <v>14299.82</v>
      </c>
      <c r="GO839">
        <f t="shared" si="644"/>
        <v>0</v>
      </c>
      <c r="GP839">
        <f t="shared" si="645"/>
        <v>0</v>
      </c>
      <c r="GR839">
        <v>0</v>
      </c>
      <c r="GS839">
        <v>3</v>
      </c>
      <c r="GT839">
        <v>0</v>
      </c>
      <c r="GU839" t="s">
        <v>3</v>
      </c>
      <c r="GV839">
        <f t="shared" si="646"/>
        <v>0</v>
      </c>
      <c r="GW839">
        <v>1</v>
      </c>
      <c r="GX839">
        <f t="shared" si="647"/>
        <v>0</v>
      </c>
      <c r="HA839">
        <v>0</v>
      </c>
      <c r="HB839">
        <v>0</v>
      </c>
      <c r="HC839">
        <f t="shared" si="648"/>
        <v>0</v>
      </c>
      <c r="HE839" t="s">
        <v>3</v>
      </c>
      <c r="HF839" t="s">
        <v>3</v>
      </c>
      <c r="HM839" t="s">
        <v>3</v>
      </c>
      <c r="IK839">
        <v>0</v>
      </c>
    </row>
    <row r="840" spans="1:245">
      <c r="A840">
        <v>17</v>
      </c>
      <c r="B840">
        <v>0</v>
      </c>
      <c r="C840">
        <f>ROW(SmtRes!A909)</f>
        <v>909</v>
      </c>
      <c r="D840">
        <f>ROW(EtalonRes!A874)</f>
        <v>874</v>
      </c>
      <c r="E840" t="s">
        <v>62</v>
      </c>
      <c r="F840" t="s">
        <v>189</v>
      </c>
      <c r="G840" t="s">
        <v>190</v>
      </c>
      <c r="H840" t="s">
        <v>38</v>
      </c>
      <c r="I840">
        <f>ROUND(27.5/100,9)</f>
        <v>0.27500000000000002</v>
      </c>
      <c r="J840">
        <v>0</v>
      </c>
      <c r="K840">
        <f>ROUND(27.5/100,9)</f>
        <v>0.27500000000000002</v>
      </c>
      <c r="O840">
        <f t="shared" si="614"/>
        <v>17234.52</v>
      </c>
      <c r="P840">
        <f t="shared" si="615"/>
        <v>11432.42</v>
      </c>
      <c r="Q840">
        <f t="shared" si="616"/>
        <v>388.57</v>
      </c>
      <c r="R840">
        <f t="shared" si="617"/>
        <v>88.98</v>
      </c>
      <c r="S840">
        <f t="shared" si="618"/>
        <v>5413.53</v>
      </c>
      <c r="T840">
        <f t="shared" si="619"/>
        <v>0</v>
      </c>
      <c r="U840">
        <f t="shared" si="620"/>
        <v>19.2027</v>
      </c>
      <c r="V840">
        <f t="shared" si="621"/>
        <v>0.199375</v>
      </c>
      <c r="W840">
        <f t="shared" si="622"/>
        <v>0</v>
      </c>
      <c r="X840">
        <f t="shared" si="623"/>
        <v>5172.3599999999997</v>
      </c>
      <c r="Y840">
        <f t="shared" si="624"/>
        <v>2806.28</v>
      </c>
      <c r="AA840">
        <v>35863109</v>
      </c>
      <c r="AB840">
        <f t="shared" si="625"/>
        <v>7074.5</v>
      </c>
      <c r="AC840">
        <f t="shared" si="626"/>
        <v>6356.64</v>
      </c>
      <c r="AD840">
        <f>ROUND(((((ET840*1.25))-((EU840*1.25)))+AE840),2)</f>
        <v>122.23</v>
      </c>
      <c r="AE840">
        <f>ROUND(((EU840*1.25)),2)</f>
        <v>9.7899999999999991</v>
      </c>
      <c r="AF840">
        <f>ROUND(((EV840*1.15)),2)</f>
        <v>595.63</v>
      </c>
      <c r="AG840">
        <f t="shared" si="627"/>
        <v>0</v>
      </c>
      <c r="AH840">
        <f>((EW840*1.15))</f>
        <v>69.827999999999989</v>
      </c>
      <c r="AI840">
        <f>((EX840*1.25))</f>
        <v>0.72499999999999998</v>
      </c>
      <c r="AJ840">
        <f t="shared" si="628"/>
        <v>0</v>
      </c>
      <c r="AK840">
        <v>6972.36</v>
      </c>
      <c r="AL840">
        <v>6356.64</v>
      </c>
      <c r="AM840">
        <v>97.78</v>
      </c>
      <c r="AN840">
        <v>7.83</v>
      </c>
      <c r="AO840">
        <v>517.94000000000005</v>
      </c>
      <c r="AP840">
        <v>0</v>
      </c>
      <c r="AQ840">
        <v>60.72</v>
      </c>
      <c r="AR840">
        <v>0.57999999999999996</v>
      </c>
      <c r="AS840">
        <v>0</v>
      </c>
      <c r="AT840">
        <v>94</v>
      </c>
      <c r="AU840">
        <v>51</v>
      </c>
      <c r="AV840">
        <v>1</v>
      </c>
      <c r="AW840">
        <v>1</v>
      </c>
      <c r="AZ840">
        <v>1</v>
      </c>
      <c r="BA840">
        <v>33.049999999999997</v>
      </c>
      <c r="BB840">
        <v>11.56</v>
      </c>
      <c r="BC840">
        <v>6.54</v>
      </c>
      <c r="BD840" t="s">
        <v>3</v>
      </c>
      <c r="BE840" t="s">
        <v>3</v>
      </c>
      <c r="BF840" t="s">
        <v>3</v>
      </c>
      <c r="BG840" t="s">
        <v>3</v>
      </c>
      <c r="BH840">
        <v>0</v>
      </c>
      <c r="BI840">
        <v>1</v>
      </c>
      <c r="BJ840" t="s">
        <v>191</v>
      </c>
      <c r="BM840">
        <v>11001</v>
      </c>
      <c r="BN840">
        <v>0</v>
      </c>
      <c r="BO840" t="s">
        <v>189</v>
      </c>
      <c r="BP840">
        <v>1</v>
      </c>
      <c r="BQ840">
        <v>2</v>
      </c>
      <c r="BR840">
        <v>0</v>
      </c>
      <c r="BS840">
        <v>33.049999999999997</v>
      </c>
      <c r="BT840">
        <v>1</v>
      </c>
      <c r="BU840">
        <v>1</v>
      </c>
      <c r="BV840">
        <v>1</v>
      </c>
      <c r="BW840">
        <v>1</v>
      </c>
      <c r="BX840">
        <v>1</v>
      </c>
      <c r="BY840" t="s">
        <v>3</v>
      </c>
      <c r="BZ840">
        <v>123</v>
      </c>
      <c r="CA840">
        <v>75</v>
      </c>
      <c r="CB840" t="s">
        <v>3</v>
      </c>
      <c r="CE840">
        <v>0</v>
      </c>
      <c r="CF840">
        <v>0</v>
      </c>
      <c r="CG840">
        <v>0</v>
      </c>
      <c r="CM840">
        <v>0</v>
      </c>
      <c r="CN840" t="s">
        <v>992</v>
      </c>
      <c r="CO840">
        <v>0</v>
      </c>
      <c r="CP840">
        <f t="shared" si="629"/>
        <v>17234.52</v>
      </c>
      <c r="CQ840">
        <f t="shared" si="630"/>
        <v>41572.425600000002</v>
      </c>
      <c r="CR840">
        <f t="shared" si="631"/>
        <v>1412.9788000000001</v>
      </c>
      <c r="CS840">
        <f t="shared" si="632"/>
        <v>323.55949999999996</v>
      </c>
      <c r="CT840">
        <f t="shared" si="633"/>
        <v>19685.571499999998</v>
      </c>
      <c r="CU840">
        <f t="shared" si="634"/>
        <v>0</v>
      </c>
      <c r="CV840">
        <f t="shared" si="635"/>
        <v>69.827999999999989</v>
      </c>
      <c r="CW840">
        <f t="shared" si="636"/>
        <v>0.72499999999999998</v>
      </c>
      <c r="CX840">
        <f t="shared" si="637"/>
        <v>0</v>
      </c>
      <c r="CY840">
        <f t="shared" si="638"/>
        <v>5172.3593999999994</v>
      </c>
      <c r="CZ840">
        <f t="shared" si="639"/>
        <v>2806.2800999999995</v>
      </c>
      <c r="DC840" t="s">
        <v>3</v>
      </c>
      <c r="DD840" t="s">
        <v>3</v>
      </c>
      <c r="DE840" t="s">
        <v>133</v>
      </c>
      <c r="DF840" t="s">
        <v>133</v>
      </c>
      <c r="DG840" t="s">
        <v>134</v>
      </c>
      <c r="DH840" t="s">
        <v>3</v>
      </c>
      <c r="DI840" t="s">
        <v>134</v>
      </c>
      <c r="DJ840" t="s">
        <v>133</v>
      </c>
      <c r="DK840" t="s">
        <v>3</v>
      </c>
      <c r="DL840" t="s">
        <v>3</v>
      </c>
      <c r="DM840" t="s">
        <v>3</v>
      </c>
      <c r="DN840">
        <v>0</v>
      </c>
      <c r="DO840">
        <v>0</v>
      </c>
      <c r="DP840">
        <v>1</v>
      </c>
      <c r="DQ840">
        <v>1</v>
      </c>
      <c r="DU840">
        <v>1013</v>
      </c>
      <c r="DV840" t="s">
        <v>38</v>
      </c>
      <c r="DW840" t="s">
        <v>38</v>
      </c>
      <c r="DX840">
        <v>1</v>
      </c>
      <c r="DZ840" t="s">
        <v>3</v>
      </c>
      <c r="EA840" t="s">
        <v>3</v>
      </c>
      <c r="EB840" t="s">
        <v>3</v>
      </c>
      <c r="EC840" t="s">
        <v>3</v>
      </c>
      <c r="EE840">
        <v>29085511</v>
      </c>
      <c r="EF840">
        <v>2</v>
      </c>
      <c r="EG840" t="s">
        <v>135</v>
      </c>
      <c r="EH840">
        <v>0</v>
      </c>
      <c r="EI840" t="s">
        <v>3</v>
      </c>
      <c r="EJ840">
        <v>1</v>
      </c>
      <c r="EK840">
        <v>11001</v>
      </c>
      <c r="EL840" t="s">
        <v>23</v>
      </c>
      <c r="EM840" t="s">
        <v>188</v>
      </c>
      <c r="EO840" t="s">
        <v>138</v>
      </c>
      <c r="EQ840">
        <v>0</v>
      </c>
      <c r="ER840">
        <v>6972.36</v>
      </c>
      <c r="ES840">
        <v>6356.64</v>
      </c>
      <c r="ET840">
        <v>97.78</v>
      </c>
      <c r="EU840">
        <v>7.83</v>
      </c>
      <c r="EV840">
        <v>517.94000000000005</v>
      </c>
      <c r="EW840">
        <v>60.72</v>
      </c>
      <c r="EX840">
        <v>0.57999999999999996</v>
      </c>
      <c r="EY840">
        <v>0</v>
      </c>
      <c r="FQ840">
        <v>0</v>
      </c>
      <c r="FR840">
        <f t="shared" si="640"/>
        <v>0</v>
      </c>
      <c r="FS840">
        <v>0</v>
      </c>
      <c r="FT840" t="s">
        <v>139</v>
      </c>
      <c r="FU840" t="s">
        <v>25</v>
      </c>
      <c r="FV840" t="s">
        <v>25</v>
      </c>
      <c r="FW840" t="s">
        <v>26</v>
      </c>
      <c r="FX840">
        <v>110.7</v>
      </c>
      <c r="FY840">
        <v>63.75</v>
      </c>
      <c r="GA840" t="s">
        <v>3</v>
      </c>
      <c r="GD840">
        <v>1</v>
      </c>
      <c r="GF840">
        <v>1837524583</v>
      </c>
      <c r="GG840">
        <v>2</v>
      </c>
      <c r="GH840">
        <v>1</v>
      </c>
      <c r="GI840">
        <v>2</v>
      </c>
      <c r="GJ840">
        <v>0</v>
      </c>
      <c r="GK840">
        <v>0</v>
      </c>
      <c r="GL840">
        <f t="shared" si="641"/>
        <v>0</v>
      </c>
      <c r="GM840">
        <f t="shared" si="642"/>
        <v>25213.16</v>
      </c>
      <c r="GN840">
        <f t="shared" si="643"/>
        <v>25213.16</v>
      </c>
      <c r="GO840">
        <f t="shared" si="644"/>
        <v>0</v>
      </c>
      <c r="GP840">
        <f t="shared" si="645"/>
        <v>0</v>
      </c>
      <c r="GR840">
        <v>0</v>
      </c>
      <c r="GS840">
        <v>3</v>
      </c>
      <c r="GT840">
        <v>0</v>
      </c>
      <c r="GU840" t="s">
        <v>3</v>
      </c>
      <c r="GV840">
        <f t="shared" si="646"/>
        <v>0</v>
      </c>
      <c r="GW840">
        <v>1</v>
      </c>
      <c r="GX840">
        <f t="shared" si="647"/>
        <v>0</v>
      </c>
      <c r="HA840">
        <v>0</v>
      </c>
      <c r="HB840">
        <v>0</v>
      </c>
      <c r="HC840">
        <f t="shared" si="648"/>
        <v>0</v>
      </c>
      <c r="HE840" t="s">
        <v>3</v>
      </c>
      <c r="HF840" t="s">
        <v>3</v>
      </c>
      <c r="HM840" t="s">
        <v>3</v>
      </c>
      <c r="IK840">
        <v>0</v>
      </c>
    </row>
    <row r="841" spans="1:245">
      <c r="A841">
        <v>17</v>
      </c>
      <c r="B841">
        <v>0</v>
      </c>
      <c r="C841">
        <f>ROW(SmtRes!A916)</f>
        <v>916</v>
      </c>
      <c r="D841">
        <f>ROW(EtalonRes!A881)</f>
        <v>881</v>
      </c>
      <c r="E841" t="s">
        <v>67</v>
      </c>
      <c r="F841" t="s">
        <v>192</v>
      </c>
      <c r="G841" t="s">
        <v>193</v>
      </c>
      <c r="H841" t="s">
        <v>186</v>
      </c>
      <c r="I841">
        <f>ROUND(27.5/100,9)</f>
        <v>0.27500000000000002</v>
      </c>
      <c r="J841">
        <v>0</v>
      </c>
      <c r="K841">
        <f>ROUND(27.5/100,9)</f>
        <v>0.27500000000000002</v>
      </c>
      <c r="O841">
        <f t="shared" si="614"/>
        <v>13084.48</v>
      </c>
      <c r="P841">
        <f t="shared" si="615"/>
        <v>9013.4599999999991</v>
      </c>
      <c r="Q841">
        <f t="shared" si="616"/>
        <v>1401.65</v>
      </c>
      <c r="R841">
        <f t="shared" si="617"/>
        <v>765.73</v>
      </c>
      <c r="S841">
        <f t="shared" si="618"/>
        <v>2669.37</v>
      </c>
      <c r="T841">
        <f t="shared" si="619"/>
        <v>0</v>
      </c>
      <c r="U841">
        <f t="shared" si="620"/>
        <v>9.8859750000000002</v>
      </c>
      <c r="V841">
        <f t="shared" si="621"/>
        <v>2.3031250000000001</v>
      </c>
      <c r="W841">
        <f t="shared" si="622"/>
        <v>0</v>
      </c>
      <c r="X841">
        <f t="shared" si="623"/>
        <v>3228.99</v>
      </c>
      <c r="Y841">
        <f t="shared" si="624"/>
        <v>1751.9</v>
      </c>
      <c r="AA841">
        <v>35863109</v>
      </c>
      <c r="AB841">
        <f t="shared" si="625"/>
        <v>6346.71</v>
      </c>
      <c r="AC841">
        <f t="shared" si="626"/>
        <v>5583.68</v>
      </c>
      <c r="AD841">
        <f>ROUND(((((ET841*1.25))-((EU841*1.25)))+AE841),2)</f>
        <v>469.33</v>
      </c>
      <c r="AE841">
        <f>ROUND(((EU841*1.25)),2)</f>
        <v>84.25</v>
      </c>
      <c r="AF841">
        <f>ROUND(((EV841*1.15)),2)</f>
        <v>293.7</v>
      </c>
      <c r="AG841">
        <f t="shared" si="627"/>
        <v>0</v>
      </c>
      <c r="AH841">
        <f>((EW841*1.15))</f>
        <v>35.948999999999998</v>
      </c>
      <c r="AI841">
        <f>((EX841*1.25))</f>
        <v>8.375</v>
      </c>
      <c r="AJ841">
        <f t="shared" si="628"/>
        <v>0</v>
      </c>
      <c r="AK841">
        <v>6214.53</v>
      </c>
      <c r="AL841">
        <v>5583.68</v>
      </c>
      <c r="AM841">
        <v>375.46</v>
      </c>
      <c r="AN841">
        <v>67.400000000000006</v>
      </c>
      <c r="AO841">
        <v>255.39</v>
      </c>
      <c r="AP841">
        <v>0</v>
      </c>
      <c r="AQ841">
        <v>31.26</v>
      </c>
      <c r="AR841">
        <v>6.7</v>
      </c>
      <c r="AS841">
        <v>0</v>
      </c>
      <c r="AT841">
        <v>94</v>
      </c>
      <c r="AU841">
        <v>51</v>
      </c>
      <c r="AV841">
        <v>1</v>
      </c>
      <c r="AW841">
        <v>1</v>
      </c>
      <c r="AZ841">
        <v>1</v>
      </c>
      <c r="BA841">
        <v>33.049999999999997</v>
      </c>
      <c r="BB841">
        <v>10.86</v>
      </c>
      <c r="BC841">
        <v>5.87</v>
      </c>
      <c r="BD841" t="s">
        <v>3</v>
      </c>
      <c r="BE841" t="s">
        <v>3</v>
      </c>
      <c r="BF841" t="s">
        <v>3</v>
      </c>
      <c r="BG841" t="s">
        <v>3</v>
      </c>
      <c r="BH841">
        <v>0</v>
      </c>
      <c r="BI841">
        <v>1</v>
      </c>
      <c r="BJ841" t="s">
        <v>194</v>
      </c>
      <c r="BM841">
        <v>11001</v>
      </c>
      <c r="BN841">
        <v>0</v>
      </c>
      <c r="BO841" t="s">
        <v>192</v>
      </c>
      <c r="BP841">
        <v>1</v>
      </c>
      <c r="BQ841">
        <v>2</v>
      </c>
      <c r="BR841">
        <v>0</v>
      </c>
      <c r="BS841">
        <v>33.049999999999997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3</v>
      </c>
      <c r="BZ841">
        <v>123</v>
      </c>
      <c r="CA841">
        <v>75</v>
      </c>
      <c r="CB841" t="s">
        <v>3</v>
      </c>
      <c r="CE841">
        <v>0</v>
      </c>
      <c r="CF841">
        <v>0</v>
      </c>
      <c r="CG841">
        <v>0</v>
      </c>
      <c r="CM841">
        <v>0</v>
      </c>
      <c r="CN841" t="s">
        <v>3</v>
      </c>
      <c r="CO841">
        <v>0</v>
      </c>
      <c r="CP841">
        <f t="shared" si="629"/>
        <v>13084.48</v>
      </c>
      <c r="CQ841">
        <f t="shared" si="630"/>
        <v>32776.2016</v>
      </c>
      <c r="CR841">
        <f t="shared" si="631"/>
        <v>5096.9237999999996</v>
      </c>
      <c r="CS841">
        <f t="shared" si="632"/>
        <v>2784.4624999999996</v>
      </c>
      <c r="CT841">
        <f t="shared" si="633"/>
        <v>9706.784999999998</v>
      </c>
      <c r="CU841">
        <f t="shared" si="634"/>
        <v>0</v>
      </c>
      <c r="CV841">
        <f t="shared" si="635"/>
        <v>35.948999999999998</v>
      </c>
      <c r="CW841">
        <f t="shared" si="636"/>
        <v>8.375</v>
      </c>
      <c r="CX841">
        <f t="shared" si="637"/>
        <v>0</v>
      </c>
      <c r="CY841">
        <f t="shared" si="638"/>
        <v>3228.9939999999997</v>
      </c>
      <c r="CZ841">
        <f t="shared" si="639"/>
        <v>1751.9010000000001</v>
      </c>
      <c r="DC841" t="s">
        <v>3</v>
      </c>
      <c r="DD841" t="s">
        <v>3</v>
      </c>
      <c r="DE841" t="s">
        <v>133</v>
      </c>
      <c r="DF841" t="s">
        <v>133</v>
      </c>
      <c r="DG841" t="s">
        <v>134</v>
      </c>
      <c r="DH841" t="s">
        <v>3</v>
      </c>
      <c r="DI841" t="s">
        <v>134</v>
      </c>
      <c r="DJ841" t="s">
        <v>133</v>
      </c>
      <c r="DK841" t="s">
        <v>3</v>
      </c>
      <c r="DL841" t="s">
        <v>3</v>
      </c>
      <c r="DM841" t="s">
        <v>3</v>
      </c>
      <c r="DN841">
        <v>0</v>
      </c>
      <c r="DO841">
        <v>0</v>
      </c>
      <c r="DP841">
        <v>1</v>
      </c>
      <c r="DQ841">
        <v>1</v>
      </c>
      <c r="DU841">
        <v>1013</v>
      </c>
      <c r="DV841" t="s">
        <v>186</v>
      </c>
      <c r="DW841" t="s">
        <v>186</v>
      </c>
      <c r="DX841">
        <v>1</v>
      </c>
      <c r="DZ841" t="s">
        <v>3</v>
      </c>
      <c r="EA841" t="s">
        <v>3</v>
      </c>
      <c r="EB841" t="s">
        <v>3</v>
      </c>
      <c r="EC841" t="s">
        <v>3</v>
      </c>
      <c r="EE841">
        <v>29085511</v>
      </c>
      <c r="EF841">
        <v>2</v>
      </c>
      <c r="EG841" t="s">
        <v>135</v>
      </c>
      <c r="EH841">
        <v>0</v>
      </c>
      <c r="EI841" t="s">
        <v>3</v>
      </c>
      <c r="EJ841">
        <v>1</v>
      </c>
      <c r="EK841">
        <v>11001</v>
      </c>
      <c r="EL841" t="s">
        <v>23</v>
      </c>
      <c r="EM841" t="s">
        <v>188</v>
      </c>
      <c r="EO841" t="s">
        <v>3</v>
      </c>
      <c r="EQ841">
        <v>0</v>
      </c>
      <c r="ER841">
        <v>6214.53</v>
      </c>
      <c r="ES841">
        <v>5583.68</v>
      </c>
      <c r="ET841">
        <v>375.46</v>
      </c>
      <c r="EU841">
        <v>67.400000000000006</v>
      </c>
      <c r="EV841">
        <v>255.39</v>
      </c>
      <c r="EW841">
        <v>31.26</v>
      </c>
      <c r="EX841">
        <v>6.7</v>
      </c>
      <c r="EY841">
        <v>0</v>
      </c>
      <c r="FQ841">
        <v>0</v>
      </c>
      <c r="FR841">
        <f t="shared" si="640"/>
        <v>0</v>
      </c>
      <c r="FS841">
        <v>0</v>
      </c>
      <c r="FT841" t="s">
        <v>139</v>
      </c>
      <c r="FU841" t="s">
        <v>25</v>
      </c>
      <c r="FV841" t="s">
        <v>25</v>
      </c>
      <c r="FW841" t="s">
        <v>26</v>
      </c>
      <c r="FX841">
        <v>110.7</v>
      </c>
      <c r="FY841">
        <v>63.75</v>
      </c>
      <c r="GA841" t="s">
        <v>3</v>
      </c>
      <c r="GD841">
        <v>1</v>
      </c>
      <c r="GF841">
        <v>1220877284</v>
      </c>
      <c r="GG841">
        <v>2</v>
      </c>
      <c r="GH841">
        <v>1</v>
      </c>
      <c r="GI841">
        <v>2</v>
      </c>
      <c r="GJ841">
        <v>0</v>
      </c>
      <c r="GK841">
        <v>0</v>
      </c>
      <c r="GL841">
        <f t="shared" si="641"/>
        <v>0</v>
      </c>
      <c r="GM841">
        <f t="shared" si="642"/>
        <v>18065.37</v>
      </c>
      <c r="GN841">
        <f t="shared" si="643"/>
        <v>18065.37</v>
      </c>
      <c r="GO841">
        <f t="shared" si="644"/>
        <v>0</v>
      </c>
      <c r="GP841">
        <f t="shared" si="645"/>
        <v>0</v>
      </c>
      <c r="GR841">
        <v>0</v>
      </c>
      <c r="GS841">
        <v>3</v>
      </c>
      <c r="GT841">
        <v>0</v>
      </c>
      <c r="GU841" t="s">
        <v>3</v>
      </c>
      <c r="GV841">
        <f t="shared" si="646"/>
        <v>0</v>
      </c>
      <c r="GW841">
        <v>1</v>
      </c>
      <c r="GX841">
        <f t="shared" si="647"/>
        <v>0</v>
      </c>
      <c r="HA841">
        <v>0</v>
      </c>
      <c r="HB841">
        <v>0</v>
      </c>
      <c r="HC841">
        <f t="shared" si="648"/>
        <v>0</v>
      </c>
      <c r="HE841" t="s">
        <v>3</v>
      </c>
      <c r="HF841" t="s">
        <v>3</v>
      </c>
      <c r="HM841" t="s">
        <v>3</v>
      </c>
      <c r="IK841">
        <v>0</v>
      </c>
    </row>
    <row r="842" spans="1:245">
      <c r="A842">
        <v>17</v>
      </c>
      <c r="B842">
        <v>0</v>
      </c>
      <c r="C842">
        <f>ROW(SmtRes!A924)</f>
        <v>924</v>
      </c>
      <c r="D842">
        <f>ROW(EtalonRes!A888)</f>
        <v>888</v>
      </c>
      <c r="E842" t="s">
        <v>195</v>
      </c>
      <c r="F842" t="s">
        <v>296</v>
      </c>
      <c r="G842" t="s">
        <v>297</v>
      </c>
      <c r="H842" t="s">
        <v>38</v>
      </c>
      <c r="I842">
        <f>ROUND(27.5/100,9)</f>
        <v>0.27500000000000002</v>
      </c>
      <c r="J842">
        <v>0</v>
      </c>
      <c r="K842">
        <f>ROUND(27.5/100,9)</f>
        <v>0.27500000000000002</v>
      </c>
      <c r="O842">
        <f t="shared" si="614"/>
        <v>8248.8700000000008</v>
      </c>
      <c r="P842">
        <f t="shared" si="615"/>
        <v>5281.04</v>
      </c>
      <c r="Q842">
        <f t="shared" si="616"/>
        <v>239.66</v>
      </c>
      <c r="R842">
        <f t="shared" si="617"/>
        <v>52.17</v>
      </c>
      <c r="S842">
        <f t="shared" si="618"/>
        <v>2728.17</v>
      </c>
      <c r="T842">
        <f t="shared" si="619"/>
        <v>0</v>
      </c>
      <c r="U842">
        <f t="shared" si="620"/>
        <v>9.9334124999999993</v>
      </c>
      <c r="V842">
        <f t="shared" si="621"/>
        <v>0.11687500000000002</v>
      </c>
      <c r="W842">
        <f t="shared" si="622"/>
        <v>0</v>
      </c>
      <c r="X842">
        <f t="shared" si="623"/>
        <v>2613.52</v>
      </c>
      <c r="Y842">
        <f t="shared" si="624"/>
        <v>1417.97</v>
      </c>
      <c r="AA842">
        <v>35863109</v>
      </c>
      <c r="AB842">
        <f t="shared" si="625"/>
        <v>7371.48</v>
      </c>
      <c r="AC842">
        <f t="shared" si="626"/>
        <v>6983.19</v>
      </c>
      <c r="AD842">
        <f>ROUND(((((ET842*1.25))-((EU842*1.25)))+AE842),2)</f>
        <v>88.12</v>
      </c>
      <c r="AE842">
        <f>ROUND(((EU842*1.25)),2)</f>
        <v>5.74</v>
      </c>
      <c r="AF842">
        <f>ROUND(((EV842*1.15)),2)</f>
        <v>300.17</v>
      </c>
      <c r="AG842">
        <f t="shared" si="627"/>
        <v>0</v>
      </c>
      <c r="AH842">
        <f>((EW842*1.15))</f>
        <v>36.121499999999997</v>
      </c>
      <c r="AI842">
        <f>((EX842*1.25))</f>
        <v>0.42500000000000004</v>
      </c>
      <c r="AJ842">
        <f t="shared" si="628"/>
        <v>0</v>
      </c>
      <c r="AK842">
        <v>7314.7</v>
      </c>
      <c r="AL842">
        <v>6983.19</v>
      </c>
      <c r="AM842">
        <v>70.489999999999995</v>
      </c>
      <c r="AN842">
        <v>4.59</v>
      </c>
      <c r="AO842">
        <v>261.02</v>
      </c>
      <c r="AP842">
        <v>0</v>
      </c>
      <c r="AQ842">
        <v>31.41</v>
      </c>
      <c r="AR842">
        <v>0.34</v>
      </c>
      <c r="AS842">
        <v>0</v>
      </c>
      <c r="AT842">
        <v>94</v>
      </c>
      <c r="AU842">
        <v>51</v>
      </c>
      <c r="AV842">
        <v>1</v>
      </c>
      <c r="AW842">
        <v>1</v>
      </c>
      <c r="AZ842">
        <v>1</v>
      </c>
      <c r="BA842">
        <v>33.049999999999997</v>
      </c>
      <c r="BB842">
        <v>9.89</v>
      </c>
      <c r="BC842">
        <v>2.75</v>
      </c>
      <c r="BD842" t="s">
        <v>3</v>
      </c>
      <c r="BE842" t="s">
        <v>3</v>
      </c>
      <c r="BF842" t="s">
        <v>3</v>
      </c>
      <c r="BG842" t="s">
        <v>3</v>
      </c>
      <c r="BH842">
        <v>0</v>
      </c>
      <c r="BI842">
        <v>1</v>
      </c>
      <c r="BJ842" t="s">
        <v>298</v>
      </c>
      <c r="BM842">
        <v>11001</v>
      </c>
      <c r="BN842">
        <v>0</v>
      </c>
      <c r="BO842" t="s">
        <v>296</v>
      </c>
      <c r="BP842">
        <v>1</v>
      </c>
      <c r="BQ842">
        <v>2</v>
      </c>
      <c r="BR842">
        <v>0</v>
      </c>
      <c r="BS842">
        <v>33.049999999999997</v>
      </c>
      <c r="BT842">
        <v>1</v>
      </c>
      <c r="BU842">
        <v>1</v>
      </c>
      <c r="BV842">
        <v>1</v>
      </c>
      <c r="BW842">
        <v>1</v>
      </c>
      <c r="BX842">
        <v>1</v>
      </c>
      <c r="BY842" t="s">
        <v>3</v>
      </c>
      <c r="BZ842">
        <v>123</v>
      </c>
      <c r="CA842">
        <v>75</v>
      </c>
      <c r="CB842" t="s">
        <v>3</v>
      </c>
      <c r="CE842">
        <v>0</v>
      </c>
      <c r="CF842">
        <v>0</v>
      </c>
      <c r="CG842">
        <v>0</v>
      </c>
      <c r="CM842">
        <v>0</v>
      </c>
      <c r="CN842" t="s">
        <v>3</v>
      </c>
      <c r="CO842">
        <v>0</v>
      </c>
      <c r="CP842">
        <f t="shared" si="629"/>
        <v>8248.869999999999</v>
      </c>
      <c r="CQ842">
        <f t="shared" si="630"/>
        <v>19203.772499999999</v>
      </c>
      <c r="CR842">
        <f t="shared" si="631"/>
        <v>871.50680000000011</v>
      </c>
      <c r="CS842">
        <f t="shared" si="632"/>
        <v>189.70699999999999</v>
      </c>
      <c r="CT842">
        <f t="shared" si="633"/>
        <v>9920.6185000000005</v>
      </c>
      <c r="CU842">
        <f t="shared" si="634"/>
        <v>0</v>
      </c>
      <c r="CV842">
        <f t="shared" si="635"/>
        <v>36.121499999999997</v>
      </c>
      <c r="CW842">
        <f t="shared" si="636"/>
        <v>0.42500000000000004</v>
      </c>
      <c r="CX842">
        <f t="shared" si="637"/>
        <v>0</v>
      </c>
      <c r="CY842">
        <f t="shared" si="638"/>
        <v>2613.5196000000001</v>
      </c>
      <c r="CZ842">
        <f t="shared" si="639"/>
        <v>1417.9733999999999</v>
      </c>
      <c r="DC842" t="s">
        <v>3</v>
      </c>
      <c r="DD842" t="s">
        <v>3</v>
      </c>
      <c r="DE842" t="s">
        <v>133</v>
      </c>
      <c r="DF842" t="s">
        <v>133</v>
      </c>
      <c r="DG842" t="s">
        <v>134</v>
      </c>
      <c r="DH842" t="s">
        <v>3</v>
      </c>
      <c r="DI842" t="s">
        <v>134</v>
      </c>
      <c r="DJ842" t="s">
        <v>133</v>
      </c>
      <c r="DK842" t="s">
        <v>3</v>
      </c>
      <c r="DL842" t="s">
        <v>3</v>
      </c>
      <c r="DM842" t="s">
        <v>3</v>
      </c>
      <c r="DN842">
        <v>0</v>
      </c>
      <c r="DO842">
        <v>0</v>
      </c>
      <c r="DP842">
        <v>1</v>
      </c>
      <c r="DQ842">
        <v>1</v>
      </c>
      <c r="DU842">
        <v>1013</v>
      </c>
      <c r="DV842" t="s">
        <v>38</v>
      </c>
      <c r="DW842" t="s">
        <v>38</v>
      </c>
      <c r="DX842">
        <v>1</v>
      </c>
      <c r="DZ842" t="s">
        <v>3</v>
      </c>
      <c r="EA842" t="s">
        <v>3</v>
      </c>
      <c r="EB842" t="s">
        <v>3</v>
      </c>
      <c r="EC842" t="s">
        <v>3</v>
      </c>
      <c r="EE842">
        <v>29085511</v>
      </c>
      <c r="EF842">
        <v>2</v>
      </c>
      <c r="EG842" t="s">
        <v>135</v>
      </c>
      <c r="EH842">
        <v>0</v>
      </c>
      <c r="EI842" t="s">
        <v>3</v>
      </c>
      <c r="EJ842">
        <v>1</v>
      </c>
      <c r="EK842">
        <v>11001</v>
      </c>
      <c r="EL842" t="s">
        <v>23</v>
      </c>
      <c r="EM842" t="s">
        <v>188</v>
      </c>
      <c r="EO842" t="s">
        <v>3</v>
      </c>
      <c r="EQ842">
        <v>0</v>
      </c>
      <c r="ER842">
        <v>7314.7</v>
      </c>
      <c r="ES842">
        <v>6983.19</v>
      </c>
      <c r="ET842">
        <v>70.489999999999995</v>
      </c>
      <c r="EU842">
        <v>4.59</v>
      </c>
      <c r="EV842">
        <v>261.02</v>
      </c>
      <c r="EW842">
        <v>31.41</v>
      </c>
      <c r="EX842">
        <v>0.34</v>
      </c>
      <c r="EY842">
        <v>0</v>
      </c>
      <c r="FQ842">
        <v>0</v>
      </c>
      <c r="FR842">
        <f t="shared" si="640"/>
        <v>0</v>
      </c>
      <c r="FS842">
        <v>0</v>
      </c>
      <c r="FT842" t="s">
        <v>139</v>
      </c>
      <c r="FU842" t="s">
        <v>25</v>
      </c>
      <c r="FV842" t="s">
        <v>25</v>
      </c>
      <c r="FW842" t="s">
        <v>26</v>
      </c>
      <c r="FX842">
        <v>110.7</v>
      </c>
      <c r="FY842">
        <v>63.75</v>
      </c>
      <c r="GA842" t="s">
        <v>3</v>
      </c>
      <c r="GD842">
        <v>1</v>
      </c>
      <c r="GF842">
        <v>-1178116816</v>
      </c>
      <c r="GG842">
        <v>2</v>
      </c>
      <c r="GH842">
        <v>1</v>
      </c>
      <c r="GI842">
        <v>2</v>
      </c>
      <c r="GJ842">
        <v>0</v>
      </c>
      <c r="GK842">
        <v>0</v>
      </c>
      <c r="GL842">
        <f t="shared" si="641"/>
        <v>0</v>
      </c>
      <c r="GM842">
        <f t="shared" si="642"/>
        <v>12280.36</v>
      </c>
      <c r="GN842">
        <f t="shared" si="643"/>
        <v>12280.36</v>
      </c>
      <c r="GO842">
        <f t="shared" si="644"/>
        <v>0</v>
      </c>
      <c r="GP842">
        <f t="shared" si="645"/>
        <v>0</v>
      </c>
      <c r="GR842">
        <v>0</v>
      </c>
      <c r="GS842">
        <v>3</v>
      </c>
      <c r="GT842">
        <v>0</v>
      </c>
      <c r="GU842" t="s">
        <v>3</v>
      </c>
      <c r="GV842">
        <f t="shared" si="646"/>
        <v>0</v>
      </c>
      <c r="GW842">
        <v>1</v>
      </c>
      <c r="GX842">
        <f t="shared" si="647"/>
        <v>0</v>
      </c>
      <c r="HA842">
        <v>0</v>
      </c>
      <c r="HB842">
        <v>0</v>
      </c>
      <c r="HC842">
        <f t="shared" si="648"/>
        <v>0</v>
      </c>
      <c r="HE842" t="s">
        <v>3</v>
      </c>
      <c r="HF842" t="s">
        <v>3</v>
      </c>
      <c r="HM842" t="s">
        <v>3</v>
      </c>
      <c r="IK842">
        <v>0</v>
      </c>
    </row>
    <row r="843" spans="1:245">
      <c r="A843">
        <v>18</v>
      </c>
      <c r="B843">
        <v>0</v>
      </c>
      <c r="C843">
        <v>924</v>
      </c>
      <c r="E843" t="s">
        <v>200</v>
      </c>
      <c r="F843" t="s">
        <v>201</v>
      </c>
      <c r="G843" t="s">
        <v>202</v>
      </c>
      <c r="H843" t="s">
        <v>155</v>
      </c>
      <c r="I843">
        <f>I842*J843</f>
        <v>28.05</v>
      </c>
      <c r="J843">
        <v>102</v>
      </c>
      <c r="K843">
        <v>102</v>
      </c>
      <c r="O843">
        <f t="shared" si="614"/>
        <v>14478.1</v>
      </c>
      <c r="P843">
        <f t="shared" si="615"/>
        <v>14478.1</v>
      </c>
      <c r="Q843">
        <f t="shared" si="616"/>
        <v>0</v>
      </c>
      <c r="R843">
        <f t="shared" si="617"/>
        <v>0</v>
      </c>
      <c r="S843">
        <f t="shared" si="618"/>
        <v>0</v>
      </c>
      <c r="T843">
        <f t="shared" si="619"/>
        <v>0</v>
      </c>
      <c r="U843">
        <f t="shared" si="620"/>
        <v>0</v>
      </c>
      <c r="V843">
        <f t="shared" si="621"/>
        <v>0</v>
      </c>
      <c r="W843">
        <f t="shared" si="622"/>
        <v>105.47</v>
      </c>
      <c r="X843">
        <f t="shared" si="623"/>
        <v>0</v>
      </c>
      <c r="Y843">
        <f t="shared" si="624"/>
        <v>0</v>
      </c>
      <c r="AA843">
        <v>35863109</v>
      </c>
      <c r="AB843">
        <f t="shared" si="625"/>
        <v>82.19</v>
      </c>
      <c r="AC843">
        <f t="shared" si="626"/>
        <v>82.19</v>
      </c>
      <c r="AD843">
        <f>ROUND((((ET843)-(EU843))+AE843),2)</f>
        <v>0</v>
      </c>
      <c r="AE843">
        <f>ROUND((EU843),2)</f>
        <v>0</v>
      </c>
      <c r="AF843">
        <f>ROUND((EV843),2)</f>
        <v>0</v>
      </c>
      <c r="AG843">
        <f t="shared" si="627"/>
        <v>0</v>
      </c>
      <c r="AH843">
        <f>(EW843)</f>
        <v>0</v>
      </c>
      <c r="AI843">
        <f>(EX843)</f>
        <v>0</v>
      </c>
      <c r="AJ843">
        <f t="shared" si="628"/>
        <v>3.76</v>
      </c>
      <c r="AK843">
        <v>82.19</v>
      </c>
      <c r="AL843">
        <v>82.19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3.76</v>
      </c>
      <c r="AT843">
        <v>0</v>
      </c>
      <c r="AU843">
        <v>0</v>
      </c>
      <c r="AV843">
        <v>1</v>
      </c>
      <c r="AW843">
        <v>1</v>
      </c>
      <c r="AZ843">
        <v>1</v>
      </c>
      <c r="BA843">
        <v>1</v>
      </c>
      <c r="BB843">
        <v>1</v>
      </c>
      <c r="BC843">
        <v>6.28</v>
      </c>
      <c r="BD843" t="s">
        <v>3</v>
      </c>
      <c r="BE843" t="s">
        <v>3</v>
      </c>
      <c r="BF843" t="s">
        <v>3</v>
      </c>
      <c r="BG843" t="s">
        <v>3</v>
      </c>
      <c r="BH843">
        <v>3</v>
      </c>
      <c r="BI843">
        <v>1</v>
      </c>
      <c r="BJ843" t="s">
        <v>203</v>
      </c>
      <c r="BM843">
        <v>500001</v>
      </c>
      <c r="BN843">
        <v>0</v>
      </c>
      <c r="BO843" t="s">
        <v>201</v>
      </c>
      <c r="BP843">
        <v>1</v>
      </c>
      <c r="BQ843">
        <v>8</v>
      </c>
      <c r="BR843">
        <v>0</v>
      </c>
      <c r="BS843">
        <v>1</v>
      </c>
      <c r="BT843">
        <v>1</v>
      </c>
      <c r="BU843">
        <v>1</v>
      </c>
      <c r="BV843">
        <v>1</v>
      </c>
      <c r="BW843">
        <v>1</v>
      </c>
      <c r="BX843">
        <v>1</v>
      </c>
      <c r="BY843" t="s">
        <v>3</v>
      </c>
      <c r="BZ843">
        <v>0</v>
      </c>
      <c r="CA843">
        <v>0</v>
      </c>
      <c r="CB843" t="s">
        <v>3</v>
      </c>
      <c r="CE843">
        <v>0</v>
      </c>
      <c r="CF843">
        <v>0</v>
      </c>
      <c r="CG843">
        <v>0</v>
      </c>
      <c r="CM843">
        <v>0</v>
      </c>
      <c r="CN843" t="s">
        <v>3</v>
      </c>
      <c r="CO843">
        <v>0</v>
      </c>
      <c r="CP843">
        <f t="shared" si="629"/>
        <v>14478.1</v>
      </c>
      <c r="CQ843">
        <f t="shared" si="630"/>
        <v>516.15319999999997</v>
      </c>
      <c r="CR843">
        <f t="shared" si="631"/>
        <v>0</v>
      </c>
      <c r="CS843">
        <f t="shared" si="632"/>
        <v>0</v>
      </c>
      <c r="CT843">
        <f t="shared" si="633"/>
        <v>0</v>
      </c>
      <c r="CU843">
        <f t="shared" si="634"/>
        <v>0</v>
      </c>
      <c r="CV843">
        <f t="shared" si="635"/>
        <v>0</v>
      </c>
      <c r="CW843">
        <f t="shared" si="636"/>
        <v>0</v>
      </c>
      <c r="CX843">
        <f t="shared" si="637"/>
        <v>3.76</v>
      </c>
      <c r="CY843">
        <f t="shared" si="638"/>
        <v>0</v>
      </c>
      <c r="CZ843">
        <f t="shared" si="639"/>
        <v>0</v>
      </c>
      <c r="DC843" t="s">
        <v>3</v>
      </c>
      <c r="DD843" t="s">
        <v>3</v>
      </c>
      <c r="DE843" t="s">
        <v>3</v>
      </c>
      <c r="DF843" t="s">
        <v>3</v>
      </c>
      <c r="DG843" t="s">
        <v>3</v>
      </c>
      <c r="DH843" t="s">
        <v>3</v>
      </c>
      <c r="DI843" t="s">
        <v>3</v>
      </c>
      <c r="DJ843" t="s">
        <v>3</v>
      </c>
      <c r="DK843" t="s">
        <v>3</v>
      </c>
      <c r="DL843" t="s">
        <v>3</v>
      </c>
      <c r="DM843" t="s">
        <v>3</v>
      </c>
      <c r="DN843">
        <v>0</v>
      </c>
      <c r="DO843">
        <v>0</v>
      </c>
      <c r="DP843">
        <v>1</v>
      </c>
      <c r="DQ843">
        <v>1</v>
      </c>
      <c r="DU843">
        <v>1005</v>
      </c>
      <c r="DV843" t="s">
        <v>155</v>
      </c>
      <c r="DW843" t="s">
        <v>155</v>
      </c>
      <c r="DX843">
        <v>1</v>
      </c>
      <c r="DZ843" t="s">
        <v>3</v>
      </c>
      <c r="EA843" t="s">
        <v>3</v>
      </c>
      <c r="EB843" t="s">
        <v>3</v>
      </c>
      <c r="EC843" t="s">
        <v>3</v>
      </c>
      <c r="EE843">
        <v>29085443</v>
      </c>
      <c r="EF843">
        <v>8</v>
      </c>
      <c r="EG843" t="s">
        <v>144</v>
      </c>
      <c r="EH843">
        <v>0</v>
      </c>
      <c r="EI843" t="s">
        <v>3</v>
      </c>
      <c r="EJ843">
        <v>1</v>
      </c>
      <c r="EK843">
        <v>500001</v>
      </c>
      <c r="EL843" t="s">
        <v>145</v>
      </c>
      <c r="EM843" t="s">
        <v>146</v>
      </c>
      <c r="EO843" t="s">
        <v>3</v>
      </c>
      <c r="EQ843">
        <v>0</v>
      </c>
      <c r="ER843">
        <v>82.19</v>
      </c>
      <c r="ES843">
        <v>82.19</v>
      </c>
      <c r="ET843">
        <v>0</v>
      </c>
      <c r="EU843">
        <v>0</v>
      </c>
      <c r="EV843">
        <v>0</v>
      </c>
      <c r="EW843">
        <v>0</v>
      </c>
      <c r="EX843">
        <v>0</v>
      </c>
      <c r="FQ843">
        <v>0</v>
      </c>
      <c r="FR843">
        <f t="shared" si="640"/>
        <v>0</v>
      </c>
      <c r="FS843">
        <v>0</v>
      </c>
      <c r="FX843">
        <v>0</v>
      </c>
      <c r="FY843">
        <v>0</v>
      </c>
      <c r="GA843" t="s">
        <v>3</v>
      </c>
      <c r="GD843">
        <v>1</v>
      </c>
      <c r="GF843">
        <v>-100917442</v>
      </c>
      <c r="GG843">
        <v>2</v>
      </c>
      <c r="GH843">
        <v>1</v>
      </c>
      <c r="GI843">
        <v>2</v>
      </c>
      <c r="GJ843">
        <v>0</v>
      </c>
      <c r="GK843">
        <v>0</v>
      </c>
      <c r="GL843">
        <f t="shared" si="641"/>
        <v>0</v>
      </c>
      <c r="GM843">
        <f t="shared" si="642"/>
        <v>14478.1</v>
      </c>
      <c r="GN843">
        <f t="shared" si="643"/>
        <v>14478.1</v>
      </c>
      <c r="GO843">
        <f t="shared" si="644"/>
        <v>0</v>
      </c>
      <c r="GP843">
        <f t="shared" si="645"/>
        <v>0</v>
      </c>
      <c r="GR843">
        <v>0</v>
      </c>
      <c r="GS843">
        <v>3</v>
      </c>
      <c r="GT843">
        <v>0</v>
      </c>
      <c r="GU843" t="s">
        <v>3</v>
      </c>
      <c r="GV843">
        <f t="shared" si="646"/>
        <v>0</v>
      </c>
      <c r="GW843">
        <v>1</v>
      </c>
      <c r="GX843">
        <f t="shared" si="647"/>
        <v>0</v>
      </c>
      <c r="HA843">
        <v>0</v>
      </c>
      <c r="HB843">
        <v>0</v>
      </c>
      <c r="HC843">
        <f t="shared" si="648"/>
        <v>0</v>
      </c>
      <c r="HE843" t="s">
        <v>3</v>
      </c>
      <c r="HF843" t="s">
        <v>3</v>
      </c>
      <c r="HM843" t="s">
        <v>3</v>
      </c>
      <c r="IK843">
        <v>0</v>
      </c>
    </row>
    <row r="844" spans="1:245">
      <c r="A844">
        <v>18</v>
      </c>
      <c r="B844">
        <v>0</v>
      </c>
      <c r="C844">
        <v>922</v>
      </c>
      <c r="E844" t="s">
        <v>204</v>
      </c>
      <c r="F844" t="s">
        <v>299</v>
      </c>
      <c r="G844" t="s">
        <v>300</v>
      </c>
      <c r="H844" t="s">
        <v>155</v>
      </c>
      <c r="I844">
        <f>I842*J844</f>
        <v>-28.05</v>
      </c>
      <c r="J844">
        <v>-102</v>
      </c>
      <c r="K844">
        <v>-102</v>
      </c>
      <c r="O844">
        <f t="shared" si="614"/>
        <v>-5172.87</v>
      </c>
      <c r="P844">
        <f t="shared" si="615"/>
        <v>-5172.87</v>
      </c>
      <c r="Q844">
        <f t="shared" si="616"/>
        <v>0</v>
      </c>
      <c r="R844">
        <f t="shared" si="617"/>
        <v>0</v>
      </c>
      <c r="S844">
        <f t="shared" si="618"/>
        <v>0</v>
      </c>
      <c r="T844">
        <f t="shared" si="619"/>
        <v>0</v>
      </c>
      <c r="U844">
        <f t="shared" si="620"/>
        <v>0</v>
      </c>
      <c r="V844">
        <f t="shared" si="621"/>
        <v>0</v>
      </c>
      <c r="W844">
        <f t="shared" si="622"/>
        <v>0</v>
      </c>
      <c r="X844">
        <f t="shared" si="623"/>
        <v>0</v>
      </c>
      <c r="Y844">
        <f t="shared" si="624"/>
        <v>0</v>
      </c>
      <c r="AA844">
        <v>35863109</v>
      </c>
      <c r="AB844">
        <f t="shared" si="625"/>
        <v>67.8</v>
      </c>
      <c r="AC844">
        <f t="shared" si="626"/>
        <v>67.8</v>
      </c>
      <c r="AD844">
        <f>ROUND((((ET844)-(EU844))+AE844),2)</f>
        <v>0</v>
      </c>
      <c r="AE844">
        <f>ROUND((EU844),2)</f>
        <v>0</v>
      </c>
      <c r="AF844">
        <f>ROUND((EV844),2)</f>
        <v>0</v>
      </c>
      <c r="AG844">
        <f t="shared" si="627"/>
        <v>0</v>
      </c>
      <c r="AH844">
        <f>(EW844)</f>
        <v>0</v>
      </c>
      <c r="AI844">
        <f>(EX844)</f>
        <v>0</v>
      </c>
      <c r="AJ844">
        <f t="shared" si="628"/>
        <v>0</v>
      </c>
      <c r="AK844">
        <v>67.8</v>
      </c>
      <c r="AL844">
        <v>67.8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1</v>
      </c>
      <c r="AW844">
        <v>1</v>
      </c>
      <c r="AZ844">
        <v>1</v>
      </c>
      <c r="BA844">
        <v>1</v>
      </c>
      <c r="BB844">
        <v>1</v>
      </c>
      <c r="BC844">
        <v>2.72</v>
      </c>
      <c r="BD844" t="s">
        <v>3</v>
      </c>
      <c r="BE844" t="s">
        <v>3</v>
      </c>
      <c r="BF844" t="s">
        <v>3</v>
      </c>
      <c r="BG844" t="s">
        <v>3</v>
      </c>
      <c r="BH844">
        <v>3</v>
      </c>
      <c r="BI844">
        <v>1</v>
      </c>
      <c r="BJ844" t="s">
        <v>301</v>
      </c>
      <c r="BM844">
        <v>500001</v>
      </c>
      <c r="BN844">
        <v>0</v>
      </c>
      <c r="BO844" t="s">
        <v>299</v>
      </c>
      <c r="BP844">
        <v>1</v>
      </c>
      <c r="BQ844">
        <v>8</v>
      </c>
      <c r="BR844">
        <v>1</v>
      </c>
      <c r="BS844">
        <v>1</v>
      </c>
      <c r="BT844">
        <v>1</v>
      </c>
      <c r="BU844">
        <v>1</v>
      </c>
      <c r="BV844">
        <v>1</v>
      </c>
      <c r="BW844">
        <v>1</v>
      </c>
      <c r="BX844">
        <v>1</v>
      </c>
      <c r="BY844" t="s">
        <v>3</v>
      </c>
      <c r="BZ844">
        <v>0</v>
      </c>
      <c r="CA844">
        <v>0</v>
      </c>
      <c r="CB844" t="s">
        <v>3</v>
      </c>
      <c r="CE844">
        <v>0</v>
      </c>
      <c r="CF844">
        <v>0</v>
      </c>
      <c r="CG844">
        <v>0</v>
      </c>
      <c r="CM844">
        <v>0</v>
      </c>
      <c r="CN844" t="s">
        <v>3</v>
      </c>
      <c r="CO844">
        <v>0</v>
      </c>
      <c r="CP844">
        <f t="shared" si="629"/>
        <v>-5172.87</v>
      </c>
      <c r="CQ844">
        <f t="shared" si="630"/>
        <v>184.416</v>
      </c>
      <c r="CR844">
        <f t="shared" si="631"/>
        <v>0</v>
      </c>
      <c r="CS844">
        <f t="shared" si="632"/>
        <v>0</v>
      </c>
      <c r="CT844">
        <f t="shared" si="633"/>
        <v>0</v>
      </c>
      <c r="CU844">
        <f t="shared" si="634"/>
        <v>0</v>
      </c>
      <c r="CV844">
        <f t="shared" si="635"/>
        <v>0</v>
      </c>
      <c r="CW844">
        <f t="shared" si="636"/>
        <v>0</v>
      </c>
      <c r="CX844">
        <f t="shared" si="637"/>
        <v>0</v>
      </c>
      <c r="CY844">
        <f t="shared" si="638"/>
        <v>0</v>
      </c>
      <c r="CZ844">
        <f t="shared" si="639"/>
        <v>0</v>
      </c>
      <c r="DC844" t="s">
        <v>3</v>
      </c>
      <c r="DD844" t="s">
        <v>3</v>
      </c>
      <c r="DE844" t="s">
        <v>3</v>
      </c>
      <c r="DF844" t="s">
        <v>3</v>
      </c>
      <c r="DG844" t="s">
        <v>3</v>
      </c>
      <c r="DH844" t="s">
        <v>3</v>
      </c>
      <c r="DI844" t="s">
        <v>3</v>
      </c>
      <c r="DJ844" t="s">
        <v>3</v>
      </c>
      <c r="DK844" t="s">
        <v>3</v>
      </c>
      <c r="DL844" t="s">
        <v>3</v>
      </c>
      <c r="DM844" t="s">
        <v>3</v>
      </c>
      <c r="DN844">
        <v>0</v>
      </c>
      <c r="DO844">
        <v>0</v>
      </c>
      <c r="DP844">
        <v>1</v>
      </c>
      <c r="DQ844">
        <v>1</v>
      </c>
      <c r="DU844">
        <v>1005</v>
      </c>
      <c r="DV844" t="s">
        <v>155</v>
      </c>
      <c r="DW844" t="s">
        <v>155</v>
      </c>
      <c r="DX844">
        <v>1</v>
      </c>
      <c r="DZ844" t="s">
        <v>3</v>
      </c>
      <c r="EA844" t="s">
        <v>3</v>
      </c>
      <c r="EB844" t="s">
        <v>3</v>
      </c>
      <c r="EC844" t="s">
        <v>3</v>
      </c>
      <c r="EE844">
        <v>29085443</v>
      </c>
      <c r="EF844">
        <v>8</v>
      </c>
      <c r="EG844" t="s">
        <v>144</v>
      </c>
      <c r="EH844">
        <v>0</v>
      </c>
      <c r="EI844" t="s">
        <v>3</v>
      </c>
      <c r="EJ844">
        <v>1</v>
      </c>
      <c r="EK844">
        <v>500001</v>
      </c>
      <c r="EL844" t="s">
        <v>145</v>
      </c>
      <c r="EM844" t="s">
        <v>146</v>
      </c>
      <c r="EO844" t="s">
        <v>3</v>
      </c>
      <c r="EQ844">
        <v>0</v>
      </c>
      <c r="ER844">
        <v>67.8</v>
      </c>
      <c r="ES844">
        <v>67.8</v>
      </c>
      <c r="ET844">
        <v>0</v>
      </c>
      <c r="EU844">
        <v>0</v>
      </c>
      <c r="EV844">
        <v>0</v>
      </c>
      <c r="EW844">
        <v>0</v>
      </c>
      <c r="EX844">
        <v>0</v>
      </c>
      <c r="FQ844">
        <v>0</v>
      </c>
      <c r="FR844">
        <f t="shared" si="640"/>
        <v>0</v>
      </c>
      <c r="FS844">
        <v>0</v>
      </c>
      <c r="FX844">
        <v>0</v>
      </c>
      <c r="FY844">
        <v>0</v>
      </c>
      <c r="GA844" t="s">
        <v>3</v>
      </c>
      <c r="GD844">
        <v>1</v>
      </c>
      <c r="GF844">
        <v>-217513507</v>
      </c>
      <c r="GG844">
        <v>2</v>
      </c>
      <c r="GH844">
        <v>1</v>
      </c>
      <c r="GI844">
        <v>2</v>
      </c>
      <c r="GJ844">
        <v>0</v>
      </c>
      <c r="GK844">
        <v>0</v>
      </c>
      <c r="GL844">
        <f t="shared" si="641"/>
        <v>0</v>
      </c>
      <c r="GM844">
        <f t="shared" si="642"/>
        <v>-5172.87</v>
      </c>
      <c r="GN844">
        <f t="shared" si="643"/>
        <v>-5172.87</v>
      </c>
      <c r="GO844">
        <f t="shared" si="644"/>
        <v>0</v>
      </c>
      <c r="GP844">
        <f t="shared" si="645"/>
        <v>0</v>
      </c>
      <c r="GR844">
        <v>0</v>
      </c>
      <c r="GS844">
        <v>0</v>
      </c>
      <c r="GT844">
        <v>0</v>
      </c>
      <c r="GU844" t="s">
        <v>3</v>
      </c>
      <c r="GV844">
        <f t="shared" si="646"/>
        <v>0</v>
      </c>
      <c r="GW844">
        <v>1</v>
      </c>
      <c r="GX844">
        <f t="shared" si="647"/>
        <v>0</v>
      </c>
      <c r="HA844">
        <v>0</v>
      </c>
      <c r="HB844">
        <v>0</v>
      </c>
      <c r="HC844">
        <f t="shared" si="648"/>
        <v>0</v>
      </c>
      <c r="HE844" t="s">
        <v>3</v>
      </c>
      <c r="HF844" t="s">
        <v>3</v>
      </c>
      <c r="HM844" t="s">
        <v>3</v>
      </c>
      <c r="IK844">
        <v>0</v>
      </c>
    </row>
    <row r="845" spans="1:245">
      <c r="A845">
        <v>17</v>
      </c>
      <c r="B845">
        <v>0</v>
      </c>
      <c r="C845">
        <f>ROW(SmtRes!A936)</f>
        <v>936</v>
      </c>
      <c r="D845">
        <f>ROW(EtalonRes!A900)</f>
        <v>900</v>
      </c>
      <c r="E845" t="s">
        <v>278</v>
      </c>
      <c r="F845" t="s">
        <v>209</v>
      </c>
      <c r="G845" t="s">
        <v>210</v>
      </c>
      <c r="H845" t="s">
        <v>52</v>
      </c>
      <c r="I845">
        <f>ROUND(21.3/100,9)</f>
        <v>0.21299999999999999</v>
      </c>
      <c r="J845">
        <v>0</v>
      </c>
      <c r="K845">
        <f>ROUND(21.3/100,9)</f>
        <v>0.21299999999999999</v>
      </c>
      <c r="O845">
        <f t="shared" si="614"/>
        <v>1308.52</v>
      </c>
      <c r="P845">
        <f t="shared" si="615"/>
        <v>796.71</v>
      </c>
      <c r="Q845">
        <f t="shared" si="616"/>
        <v>16.850000000000001</v>
      </c>
      <c r="R845">
        <f t="shared" si="617"/>
        <v>0</v>
      </c>
      <c r="S845">
        <f t="shared" si="618"/>
        <v>494.96</v>
      </c>
      <c r="T845">
        <f t="shared" si="619"/>
        <v>0</v>
      </c>
      <c r="U845">
        <f t="shared" si="620"/>
        <v>1.631367</v>
      </c>
      <c r="V845">
        <f t="shared" si="621"/>
        <v>0</v>
      </c>
      <c r="W845">
        <f t="shared" si="622"/>
        <v>0</v>
      </c>
      <c r="X845">
        <f t="shared" si="623"/>
        <v>465.26</v>
      </c>
      <c r="Y845">
        <f t="shared" si="624"/>
        <v>252.43</v>
      </c>
      <c r="AA845">
        <v>35863109</v>
      </c>
      <c r="AB845">
        <f t="shared" si="625"/>
        <v>1480.04</v>
      </c>
      <c r="AC845">
        <f t="shared" si="626"/>
        <v>1395.68</v>
      </c>
      <c r="AD845">
        <f>ROUND(((((ET845*1.25))-((EU845*1.25)))+AE845),2)</f>
        <v>14.05</v>
      </c>
      <c r="AE845">
        <f>ROUND(((EU845*1.25)),2)</f>
        <v>0</v>
      </c>
      <c r="AF845">
        <f>ROUND(((EV845*1.15)),2)</f>
        <v>70.31</v>
      </c>
      <c r="AG845">
        <f t="shared" si="627"/>
        <v>0</v>
      </c>
      <c r="AH845">
        <f>((EW845*1.15))</f>
        <v>7.6589999999999998</v>
      </c>
      <c r="AI845">
        <f>((EX845*1.25))</f>
        <v>0</v>
      </c>
      <c r="AJ845">
        <f t="shared" si="628"/>
        <v>0</v>
      </c>
      <c r="AK845">
        <v>1468.06</v>
      </c>
      <c r="AL845">
        <v>1395.68</v>
      </c>
      <c r="AM845">
        <v>11.24</v>
      </c>
      <c r="AN845">
        <v>0</v>
      </c>
      <c r="AO845">
        <v>61.14</v>
      </c>
      <c r="AP845">
        <v>0</v>
      </c>
      <c r="AQ845">
        <v>6.66</v>
      </c>
      <c r="AR845">
        <v>0</v>
      </c>
      <c r="AS845">
        <v>0</v>
      </c>
      <c r="AT845">
        <v>94</v>
      </c>
      <c r="AU845">
        <v>51</v>
      </c>
      <c r="AV845">
        <v>1</v>
      </c>
      <c r="AW845">
        <v>1</v>
      </c>
      <c r="AZ845">
        <v>1</v>
      </c>
      <c r="BA845">
        <v>33.049999999999997</v>
      </c>
      <c r="BB845">
        <v>5.63</v>
      </c>
      <c r="BC845">
        <v>2.68</v>
      </c>
      <c r="BD845" t="s">
        <v>3</v>
      </c>
      <c r="BE845" t="s">
        <v>3</v>
      </c>
      <c r="BF845" t="s">
        <v>3</v>
      </c>
      <c r="BG845" t="s">
        <v>3</v>
      </c>
      <c r="BH845">
        <v>0</v>
      </c>
      <c r="BI845">
        <v>1</v>
      </c>
      <c r="BJ845" t="s">
        <v>211</v>
      </c>
      <c r="BM845">
        <v>11001</v>
      </c>
      <c r="BN845">
        <v>0</v>
      </c>
      <c r="BO845" t="s">
        <v>209</v>
      </c>
      <c r="BP845">
        <v>1</v>
      </c>
      <c r="BQ845">
        <v>2</v>
      </c>
      <c r="BR845">
        <v>0</v>
      </c>
      <c r="BS845">
        <v>33.049999999999997</v>
      </c>
      <c r="BT845">
        <v>1</v>
      </c>
      <c r="BU845">
        <v>1</v>
      </c>
      <c r="BV845">
        <v>1</v>
      </c>
      <c r="BW845">
        <v>1</v>
      </c>
      <c r="BX845">
        <v>1</v>
      </c>
      <c r="BY845" t="s">
        <v>3</v>
      </c>
      <c r="BZ845">
        <v>123</v>
      </c>
      <c r="CA845">
        <v>75</v>
      </c>
      <c r="CB845" t="s">
        <v>3</v>
      </c>
      <c r="CE845">
        <v>0</v>
      </c>
      <c r="CF845">
        <v>0</v>
      </c>
      <c r="CG845">
        <v>0</v>
      </c>
      <c r="CM845">
        <v>0</v>
      </c>
      <c r="CN845" t="s">
        <v>3</v>
      </c>
      <c r="CO845">
        <v>0</v>
      </c>
      <c r="CP845">
        <f t="shared" si="629"/>
        <v>1308.52</v>
      </c>
      <c r="CQ845">
        <f t="shared" si="630"/>
        <v>3740.4224000000004</v>
      </c>
      <c r="CR845">
        <f t="shared" si="631"/>
        <v>79.101500000000001</v>
      </c>
      <c r="CS845">
        <f t="shared" si="632"/>
        <v>0</v>
      </c>
      <c r="CT845">
        <f t="shared" si="633"/>
        <v>2323.7455</v>
      </c>
      <c r="CU845">
        <f t="shared" si="634"/>
        <v>0</v>
      </c>
      <c r="CV845">
        <f t="shared" si="635"/>
        <v>7.6589999999999998</v>
      </c>
      <c r="CW845">
        <f t="shared" si="636"/>
        <v>0</v>
      </c>
      <c r="CX845">
        <f t="shared" si="637"/>
        <v>0</v>
      </c>
      <c r="CY845">
        <f t="shared" si="638"/>
        <v>465.26239999999996</v>
      </c>
      <c r="CZ845">
        <f t="shared" si="639"/>
        <v>252.42959999999999</v>
      </c>
      <c r="DC845" t="s">
        <v>3</v>
      </c>
      <c r="DD845" t="s">
        <v>3</v>
      </c>
      <c r="DE845" t="s">
        <v>133</v>
      </c>
      <c r="DF845" t="s">
        <v>133</v>
      </c>
      <c r="DG845" t="s">
        <v>134</v>
      </c>
      <c r="DH845" t="s">
        <v>3</v>
      </c>
      <c r="DI845" t="s">
        <v>134</v>
      </c>
      <c r="DJ845" t="s">
        <v>133</v>
      </c>
      <c r="DK845" t="s">
        <v>3</v>
      </c>
      <c r="DL845" t="s">
        <v>3</v>
      </c>
      <c r="DM845" t="s">
        <v>3</v>
      </c>
      <c r="DN845">
        <v>0</v>
      </c>
      <c r="DO845">
        <v>0</v>
      </c>
      <c r="DP845">
        <v>1</v>
      </c>
      <c r="DQ845">
        <v>1</v>
      </c>
      <c r="DU845">
        <v>1013</v>
      </c>
      <c r="DV845" t="s">
        <v>52</v>
      </c>
      <c r="DW845" t="s">
        <v>52</v>
      </c>
      <c r="DX845">
        <v>1</v>
      </c>
      <c r="DZ845" t="s">
        <v>3</v>
      </c>
      <c r="EA845" t="s">
        <v>3</v>
      </c>
      <c r="EB845" t="s">
        <v>3</v>
      </c>
      <c r="EC845" t="s">
        <v>3</v>
      </c>
      <c r="EE845">
        <v>29085511</v>
      </c>
      <c r="EF845">
        <v>2</v>
      </c>
      <c r="EG845" t="s">
        <v>135</v>
      </c>
      <c r="EH845">
        <v>0</v>
      </c>
      <c r="EI845" t="s">
        <v>3</v>
      </c>
      <c r="EJ845">
        <v>1</v>
      </c>
      <c r="EK845">
        <v>11001</v>
      </c>
      <c r="EL845" t="s">
        <v>23</v>
      </c>
      <c r="EM845" t="s">
        <v>188</v>
      </c>
      <c r="EO845" t="s">
        <v>3</v>
      </c>
      <c r="EQ845">
        <v>0</v>
      </c>
      <c r="ER845">
        <v>1468.06</v>
      </c>
      <c r="ES845">
        <v>1395.68</v>
      </c>
      <c r="ET845">
        <v>11.24</v>
      </c>
      <c r="EU845">
        <v>0</v>
      </c>
      <c r="EV845">
        <v>61.14</v>
      </c>
      <c r="EW845">
        <v>6.66</v>
      </c>
      <c r="EX845">
        <v>0</v>
      </c>
      <c r="EY845">
        <v>0</v>
      </c>
      <c r="FQ845">
        <v>0</v>
      </c>
      <c r="FR845">
        <f t="shared" si="640"/>
        <v>0</v>
      </c>
      <c r="FS845">
        <v>0</v>
      </c>
      <c r="FT845" t="s">
        <v>139</v>
      </c>
      <c r="FU845" t="s">
        <v>25</v>
      </c>
      <c r="FV845" t="s">
        <v>25</v>
      </c>
      <c r="FW845" t="s">
        <v>26</v>
      </c>
      <c r="FX845">
        <v>110.7</v>
      </c>
      <c r="FY845">
        <v>63.75</v>
      </c>
      <c r="GA845" t="s">
        <v>3</v>
      </c>
      <c r="GD845">
        <v>1</v>
      </c>
      <c r="GF845">
        <v>-1131838271</v>
      </c>
      <c r="GG845">
        <v>2</v>
      </c>
      <c r="GH845">
        <v>1</v>
      </c>
      <c r="GI845">
        <v>2</v>
      </c>
      <c r="GJ845">
        <v>0</v>
      </c>
      <c r="GK845">
        <v>0</v>
      </c>
      <c r="GL845">
        <f t="shared" si="641"/>
        <v>0</v>
      </c>
      <c r="GM845">
        <f t="shared" si="642"/>
        <v>2026.21</v>
      </c>
      <c r="GN845">
        <f t="shared" si="643"/>
        <v>2026.21</v>
      </c>
      <c r="GO845">
        <f t="shared" si="644"/>
        <v>0</v>
      </c>
      <c r="GP845">
        <f t="shared" si="645"/>
        <v>0</v>
      </c>
      <c r="GR845">
        <v>0</v>
      </c>
      <c r="GS845">
        <v>3</v>
      </c>
      <c r="GT845">
        <v>0</v>
      </c>
      <c r="GU845" t="s">
        <v>3</v>
      </c>
      <c r="GV845">
        <f t="shared" si="646"/>
        <v>0</v>
      </c>
      <c r="GW845">
        <v>1</v>
      </c>
      <c r="GX845">
        <f t="shared" si="647"/>
        <v>0</v>
      </c>
      <c r="HA845">
        <v>0</v>
      </c>
      <c r="HB845">
        <v>0</v>
      </c>
      <c r="HC845">
        <f t="shared" si="648"/>
        <v>0</v>
      </c>
      <c r="HE845" t="s">
        <v>3</v>
      </c>
      <c r="HF845" t="s">
        <v>3</v>
      </c>
      <c r="HM845" t="s">
        <v>3</v>
      </c>
      <c r="IK845">
        <v>0</v>
      </c>
    </row>
    <row r="846" spans="1:245">
      <c r="A846">
        <v>17</v>
      </c>
      <c r="B846">
        <v>0</v>
      </c>
      <c r="C846">
        <f>ROW(SmtRes!A955)</f>
        <v>955</v>
      </c>
      <c r="D846">
        <f>ROW(EtalonRes!A919)</f>
        <v>919</v>
      </c>
      <c r="E846" t="s">
        <v>208</v>
      </c>
      <c r="F846" t="s">
        <v>213</v>
      </c>
      <c r="G846" t="s">
        <v>214</v>
      </c>
      <c r="H846" t="s">
        <v>215</v>
      </c>
      <c r="I846">
        <f>ROUND(26.625/100,9)</f>
        <v>0.26624999999999999</v>
      </c>
      <c r="J846">
        <v>0</v>
      </c>
      <c r="K846">
        <f>ROUND(26.625/100,9)</f>
        <v>0.26624999999999999</v>
      </c>
      <c r="O846">
        <f t="shared" si="614"/>
        <v>19789.79</v>
      </c>
      <c r="P846">
        <f t="shared" si="615"/>
        <v>11577.05</v>
      </c>
      <c r="Q846">
        <f t="shared" si="616"/>
        <v>44.02</v>
      </c>
      <c r="R846">
        <f t="shared" si="617"/>
        <v>0</v>
      </c>
      <c r="S846">
        <f t="shared" si="618"/>
        <v>8168.72</v>
      </c>
      <c r="T846">
        <f t="shared" si="619"/>
        <v>0</v>
      </c>
      <c r="U846">
        <f t="shared" si="620"/>
        <v>27.250687499999998</v>
      </c>
      <c r="V846">
        <f t="shared" si="621"/>
        <v>0</v>
      </c>
      <c r="W846">
        <f t="shared" si="622"/>
        <v>0</v>
      </c>
      <c r="X846">
        <f t="shared" si="623"/>
        <v>7351.85</v>
      </c>
      <c r="Y846">
        <f t="shared" si="624"/>
        <v>3512.55</v>
      </c>
      <c r="AA846">
        <v>35863109</v>
      </c>
      <c r="AB846">
        <f t="shared" si="625"/>
        <v>8403.0499999999993</v>
      </c>
      <c r="AC846">
        <f t="shared" si="626"/>
        <v>7445.53</v>
      </c>
      <c r="AD846">
        <f>ROUND(((((ET846*1.25))-((EU846*1.25)))+AE846),2)</f>
        <v>29.21</v>
      </c>
      <c r="AE846">
        <f>ROUND(((EU846*1.25)),2)</f>
        <v>0</v>
      </c>
      <c r="AF846">
        <f>ROUND(((EV846*1.15)),2)</f>
        <v>928.31</v>
      </c>
      <c r="AG846">
        <f t="shared" si="627"/>
        <v>0</v>
      </c>
      <c r="AH846">
        <f>((EW846*1.15))</f>
        <v>102.35</v>
      </c>
      <c r="AI846">
        <f>((EX846*1.25))</f>
        <v>0</v>
      </c>
      <c r="AJ846">
        <f t="shared" si="628"/>
        <v>0</v>
      </c>
      <c r="AK846">
        <v>8276.1299999999992</v>
      </c>
      <c r="AL846">
        <v>7445.53</v>
      </c>
      <c r="AM846">
        <v>23.37</v>
      </c>
      <c r="AN846">
        <v>0</v>
      </c>
      <c r="AO846">
        <v>807.23</v>
      </c>
      <c r="AP846">
        <v>0</v>
      </c>
      <c r="AQ846">
        <v>89</v>
      </c>
      <c r="AR846">
        <v>0</v>
      </c>
      <c r="AS846">
        <v>0</v>
      </c>
      <c r="AT846">
        <v>90</v>
      </c>
      <c r="AU846">
        <v>43</v>
      </c>
      <c r="AV846">
        <v>1</v>
      </c>
      <c r="AW846">
        <v>1</v>
      </c>
      <c r="AZ846">
        <v>1</v>
      </c>
      <c r="BA846">
        <v>33.049999999999997</v>
      </c>
      <c r="BB846">
        <v>5.66</v>
      </c>
      <c r="BC846">
        <v>5.84</v>
      </c>
      <c r="BD846" t="s">
        <v>3</v>
      </c>
      <c r="BE846" t="s">
        <v>3</v>
      </c>
      <c r="BF846" t="s">
        <v>3</v>
      </c>
      <c r="BG846" t="s">
        <v>3</v>
      </c>
      <c r="BH846">
        <v>0</v>
      </c>
      <c r="BI846">
        <v>1</v>
      </c>
      <c r="BJ846" t="s">
        <v>216</v>
      </c>
      <c r="BM846">
        <v>10001</v>
      </c>
      <c r="BN846">
        <v>0</v>
      </c>
      <c r="BO846" t="s">
        <v>213</v>
      </c>
      <c r="BP846">
        <v>1</v>
      </c>
      <c r="BQ846">
        <v>2</v>
      </c>
      <c r="BR846">
        <v>0</v>
      </c>
      <c r="BS846">
        <v>33.049999999999997</v>
      </c>
      <c r="BT846">
        <v>1</v>
      </c>
      <c r="BU846">
        <v>1</v>
      </c>
      <c r="BV846">
        <v>1</v>
      </c>
      <c r="BW846">
        <v>1</v>
      </c>
      <c r="BX846">
        <v>1</v>
      </c>
      <c r="BY846" t="s">
        <v>3</v>
      </c>
      <c r="BZ846">
        <v>118</v>
      </c>
      <c r="CA846">
        <v>63</v>
      </c>
      <c r="CB846" t="s">
        <v>3</v>
      </c>
      <c r="CE846">
        <v>0</v>
      </c>
      <c r="CF846">
        <v>0</v>
      </c>
      <c r="CG846">
        <v>0</v>
      </c>
      <c r="CM846">
        <v>0</v>
      </c>
      <c r="CN846" t="s">
        <v>3</v>
      </c>
      <c r="CO846">
        <v>0</v>
      </c>
      <c r="CP846">
        <f t="shared" si="629"/>
        <v>19789.79</v>
      </c>
      <c r="CQ846">
        <f t="shared" si="630"/>
        <v>43481.895199999999</v>
      </c>
      <c r="CR846">
        <f t="shared" si="631"/>
        <v>165.32860000000002</v>
      </c>
      <c r="CS846">
        <f t="shared" si="632"/>
        <v>0</v>
      </c>
      <c r="CT846">
        <f t="shared" si="633"/>
        <v>30680.645499999995</v>
      </c>
      <c r="CU846">
        <f t="shared" si="634"/>
        <v>0</v>
      </c>
      <c r="CV846">
        <f t="shared" si="635"/>
        <v>102.35</v>
      </c>
      <c r="CW846">
        <f t="shared" si="636"/>
        <v>0</v>
      </c>
      <c r="CX846">
        <f t="shared" si="637"/>
        <v>0</v>
      </c>
      <c r="CY846">
        <f t="shared" si="638"/>
        <v>7351.8480000000009</v>
      </c>
      <c r="CZ846">
        <f t="shared" si="639"/>
        <v>3512.5496000000003</v>
      </c>
      <c r="DC846" t="s">
        <v>3</v>
      </c>
      <c r="DD846" t="s">
        <v>3</v>
      </c>
      <c r="DE846" t="s">
        <v>133</v>
      </c>
      <c r="DF846" t="s">
        <v>133</v>
      </c>
      <c r="DG846" t="s">
        <v>134</v>
      </c>
      <c r="DH846" t="s">
        <v>3</v>
      </c>
      <c r="DI846" t="s">
        <v>134</v>
      </c>
      <c r="DJ846" t="s">
        <v>133</v>
      </c>
      <c r="DK846" t="s">
        <v>3</v>
      </c>
      <c r="DL846" t="s">
        <v>3</v>
      </c>
      <c r="DM846" t="s">
        <v>3</v>
      </c>
      <c r="DN846">
        <v>0</v>
      </c>
      <c r="DO846">
        <v>0</v>
      </c>
      <c r="DP846">
        <v>1</v>
      </c>
      <c r="DQ846">
        <v>1</v>
      </c>
      <c r="DU846">
        <v>1005</v>
      </c>
      <c r="DV846" t="s">
        <v>215</v>
      </c>
      <c r="DW846" t="s">
        <v>215</v>
      </c>
      <c r="DX846">
        <v>100</v>
      </c>
      <c r="DZ846" t="s">
        <v>3</v>
      </c>
      <c r="EA846" t="s">
        <v>3</v>
      </c>
      <c r="EB846" t="s">
        <v>3</v>
      </c>
      <c r="EC846" t="s">
        <v>3</v>
      </c>
      <c r="EE846">
        <v>29085510</v>
      </c>
      <c r="EF846">
        <v>2</v>
      </c>
      <c r="EG846" t="s">
        <v>135</v>
      </c>
      <c r="EH846">
        <v>0</v>
      </c>
      <c r="EI846" t="s">
        <v>3</v>
      </c>
      <c r="EJ846">
        <v>1</v>
      </c>
      <c r="EK846">
        <v>10001</v>
      </c>
      <c r="EL846" t="s">
        <v>136</v>
      </c>
      <c r="EM846" t="s">
        <v>137</v>
      </c>
      <c r="EO846" t="s">
        <v>3</v>
      </c>
      <c r="EQ846">
        <v>0</v>
      </c>
      <c r="ER846">
        <v>8276.1299999999992</v>
      </c>
      <c r="ES846">
        <v>7445.53</v>
      </c>
      <c r="ET846">
        <v>23.37</v>
      </c>
      <c r="EU846">
        <v>0</v>
      </c>
      <c r="EV846">
        <v>807.23</v>
      </c>
      <c r="EW846">
        <v>89</v>
      </c>
      <c r="EX846">
        <v>0</v>
      </c>
      <c r="EY846">
        <v>0</v>
      </c>
      <c r="FQ846">
        <v>0</v>
      </c>
      <c r="FR846">
        <f t="shared" si="640"/>
        <v>0</v>
      </c>
      <c r="FS846">
        <v>0</v>
      </c>
      <c r="FT846" t="s">
        <v>139</v>
      </c>
      <c r="FU846" t="s">
        <v>25</v>
      </c>
      <c r="FV846" t="s">
        <v>25</v>
      </c>
      <c r="FW846" t="s">
        <v>26</v>
      </c>
      <c r="FX846">
        <v>106.2</v>
      </c>
      <c r="FY846">
        <v>53.55</v>
      </c>
      <c r="GA846" t="s">
        <v>3</v>
      </c>
      <c r="GD846">
        <v>1</v>
      </c>
      <c r="GF846">
        <v>-978692579</v>
      </c>
      <c r="GG846">
        <v>2</v>
      </c>
      <c r="GH846">
        <v>1</v>
      </c>
      <c r="GI846">
        <v>2</v>
      </c>
      <c r="GJ846">
        <v>0</v>
      </c>
      <c r="GK846">
        <v>0</v>
      </c>
      <c r="GL846">
        <f t="shared" si="641"/>
        <v>0</v>
      </c>
      <c r="GM846">
        <f t="shared" si="642"/>
        <v>30654.19</v>
      </c>
      <c r="GN846">
        <f t="shared" si="643"/>
        <v>30654.19</v>
      </c>
      <c r="GO846">
        <f t="shared" si="644"/>
        <v>0</v>
      </c>
      <c r="GP846">
        <f t="shared" si="645"/>
        <v>0</v>
      </c>
      <c r="GR846">
        <v>0</v>
      </c>
      <c r="GS846">
        <v>3</v>
      </c>
      <c r="GT846">
        <v>0</v>
      </c>
      <c r="GU846" t="s">
        <v>3</v>
      </c>
      <c r="GV846">
        <f t="shared" si="646"/>
        <v>0</v>
      </c>
      <c r="GW846">
        <v>1</v>
      </c>
      <c r="GX846">
        <f t="shared" si="647"/>
        <v>0</v>
      </c>
      <c r="HA846">
        <v>0</v>
      </c>
      <c r="HB846">
        <v>0</v>
      </c>
      <c r="HC846">
        <f t="shared" si="648"/>
        <v>0</v>
      </c>
      <c r="HE846" t="s">
        <v>3</v>
      </c>
      <c r="HF846" t="s">
        <v>3</v>
      </c>
      <c r="HM846" t="s">
        <v>3</v>
      </c>
      <c r="IK846">
        <v>0</v>
      </c>
    </row>
    <row r="847" spans="1:245">
      <c r="A847">
        <v>17</v>
      </c>
      <c r="B847">
        <v>0</v>
      </c>
      <c r="C847">
        <f>ROW(SmtRes!A973)</f>
        <v>973</v>
      </c>
      <c r="D847">
        <f>ROW(EtalonRes!A937)</f>
        <v>937</v>
      </c>
      <c r="E847" t="s">
        <v>212</v>
      </c>
      <c r="F847" t="s">
        <v>302</v>
      </c>
      <c r="G847" t="s">
        <v>303</v>
      </c>
      <c r="H847" t="s">
        <v>215</v>
      </c>
      <c r="I847">
        <f>ROUND(26.625/100,9)</f>
        <v>0.26624999999999999</v>
      </c>
      <c r="J847">
        <v>0</v>
      </c>
      <c r="K847">
        <f>ROUND(26.625/100,9)</f>
        <v>0.26624999999999999</v>
      </c>
      <c r="O847">
        <f t="shared" si="614"/>
        <v>19355.7</v>
      </c>
      <c r="P847">
        <f t="shared" si="615"/>
        <v>11616.74</v>
      </c>
      <c r="Q847">
        <f t="shared" si="616"/>
        <v>29.14</v>
      </c>
      <c r="R847">
        <f t="shared" si="617"/>
        <v>0</v>
      </c>
      <c r="S847">
        <f t="shared" si="618"/>
        <v>7709.82</v>
      </c>
      <c r="T847">
        <f t="shared" si="619"/>
        <v>0</v>
      </c>
      <c r="U847">
        <f t="shared" si="620"/>
        <v>25.719749999999998</v>
      </c>
      <c r="V847">
        <f t="shared" si="621"/>
        <v>0</v>
      </c>
      <c r="W847">
        <f t="shared" si="622"/>
        <v>0</v>
      </c>
      <c r="X847">
        <f t="shared" si="623"/>
        <v>6938.84</v>
      </c>
      <c r="Y847">
        <f t="shared" si="624"/>
        <v>3315.22</v>
      </c>
      <c r="AA847">
        <v>35863109</v>
      </c>
      <c r="AB847">
        <f t="shared" si="625"/>
        <v>8548.36</v>
      </c>
      <c r="AC847">
        <f t="shared" si="626"/>
        <v>7654.55</v>
      </c>
      <c r="AD847">
        <f>ROUND(((((ET847*1.25))-((EU847*1.25)))+AE847),2)</f>
        <v>17.649999999999999</v>
      </c>
      <c r="AE847">
        <f>ROUND(((EU847*1.25)),2)</f>
        <v>0</v>
      </c>
      <c r="AF847">
        <f>ROUND(((EV847*1.15)),2)</f>
        <v>876.16</v>
      </c>
      <c r="AG847">
        <f t="shared" si="627"/>
        <v>0</v>
      </c>
      <c r="AH847">
        <f>((EW847*1.15))</f>
        <v>96.6</v>
      </c>
      <c r="AI847">
        <f>((EX847*1.25))</f>
        <v>0</v>
      </c>
      <c r="AJ847">
        <f t="shared" si="628"/>
        <v>0</v>
      </c>
      <c r="AK847">
        <v>8430.5499999999993</v>
      </c>
      <c r="AL847">
        <v>7654.55</v>
      </c>
      <c r="AM847">
        <v>14.12</v>
      </c>
      <c r="AN847">
        <v>0</v>
      </c>
      <c r="AO847">
        <v>761.88</v>
      </c>
      <c r="AP847">
        <v>0</v>
      </c>
      <c r="AQ847">
        <v>84</v>
      </c>
      <c r="AR847">
        <v>0</v>
      </c>
      <c r="AS847">
        <v>0</v>
      </c>
      <c r="AT847">
        <v>90</v>
      </c>
      <c r="AU847">
        <v>43</v>
      </c>
      <c r="AV847">
        <v>1</v>
      </c>
      <c r="AW847">
        <v>1</v>
      </c>
      <c r="AZ847">
        <v>1</v>
      </c>
      <c r="BA847">
        <v>33.049999999999997</v>
      </c>
      <c r="BB847">
        <v>6.2</v>
      </c>
      <c r="BC847">
        <v>5.7</v>
      </c>
      <c r="BD847" t="s">
        <v>3</v>
      </c>
      <c r="BE847" t="s">
        <v>3</v>
      </c>
      <c r="BF847" t="s">
        <v>3</v>
      </c>
      <c r="BG847" t="s">
        <v>3</v>
      </c>
      <c r="BH847">
        <v>0</v>
      </c>
      <c r="BI847">
        <v>1</v>
      </c>
      <c r="BJ847" t="s">
        <v>304</v>
      </c>
      <c r="BM847">
        <v>10001</v>
      </c>
      <c r="BN847">
        <v>0</v>
      </c>
      <c r="BO847" t="s">
        <v>302</v>
      </c>
      <c r="BP847">
        <v>1</v>
      </c>
      <c r="BQ847">
        <v>2</v>
      </c>
      <c r="BR847">
        <v>0</v>
      </c>
      <c r="BS847">
        <v>33.049999999999997</v>
      </c>
      <c r="BT847">
        <v>1</v>
      </c>
      <c r="BU847">
        <v>1</v>
      </c>
      <c r="BV847">
        <v>1</v>
      </c>
      <c r="BW847">
        <v>1</v>
      </c>
      <c r="BX847">
        <v>1</v>
      </c>
      <c r="BY847" t="s">
        <v>3</v>
      </c>
      <c r="BZ847">
        <v>118</v>
      </c>
      <c r="CA847">
        <v>63</v>
      </c>
      <c r="CB847" t="s">
        <v>3</v>
      </c>
      <c r="CE847">
        <v>0</v>
      </c>
      <c r="CF847">
        <v>0</v>
      </c>
      <c r="CG847">
        <v>0</v>
      </c>
      <c r="CM847">
        <v>0</v>
      </c>
      <c r="CN847" t="s">
        <v>3</v>
      </c>
      <c r="CO847">
        <v>0</v>
      </c>
      <c r="CP847">
        <f t="shared" si="629"/>
        <v>19355.699999999997</v>
      </c>
      <c r="CQ847">
        <f t="shared" si="630"/>
        <v>43630.935000000005</v>
      </c>
      <c r="CR847">
        <f t="shared" si="631"/>
        <v>109.42999999999999</v>
      </c>
      <c r="CS847">
        <f t="shared" si="632"/>
        <v>0</v>
      </c>
      <c r="CT847">
        <f t="shared" si="633"/>
        <v>28957.087999999996</v>
      </c>
      <c r="CU847">
        <f t="shared" si="634"/>
        <v>0</v>
      </c>
      <c r="CV847">
        <f t="shared" si="635"/>
        <v>96.6</v>
      </c>
      <c r="CW847">
        <f t="shared" si="636"/>
        <v>0</v>
      </c>
      <c r="CX847">
        <f t="shared" si="637"/>
        <v>0</v>
      </c>
      <c r="CY847">
        <f t="shared" si="638"/>
        <v>6938.8379999999997</v>
      </c>
      <c r="CZ847">
        <f t="shared" si="639"/>
        <v>3315.2226000000001</v>
      </c>
      <c r="DC847" t="s">
        <v>3</v>
      </c>
      <c r="DD847" t="s">
        <v>3</v>
      </c>
      <c r="DE847" t="s">
        <v>133</v>
      </c>
      <c r="DF847" t="s">
        <v>133</v>
      </c>
      <c r="DG847" t="s">
        <v>134</v>
      </c>
      <c r="DH847" t="s">
        <v>3</v>
      </c>
      <c r="DI847" t="s">
        <v>134</v>
      </c>
      <c r="DJ847" t="s">
        <v>133</v>
      </c>
      <c r="DK847" t="s">
        <v>3</v>
      </c>
      <c r="DL847" t="s">
        <v>3</v>
      </c>
      <c r="DM847" t="s">
        <v>3</v>
      </c>
      <c r="DN847">
        <v>0</v>
      </c>
      <c r="DO847">
        <v>0</v>
      </c>
      <c r="DP847">
        <v>1</v>
      </c>
      <c r="DQ847">
        <v>1</v>
      </c>
      <c r="DU847">
        <v>1005</v>
      </c>
      <c r="DV847" t="s">
        <v>215</v>
      </c>
      <c r="DW847" t="s">
        <v>215</v>
      </c>
      <c r="DX847">
        <v>100</v>
      </c>
      <c r="DZ847" t="s">
        <v>3</v>
      </c>
      <c r="EA847" t="s">
        <v>3</v>
      </c>
      <c r="EB847" t="s">
        <v>3</v>
      </c>
      <c r="EC847" t="s">
        <v>3</v>
      </c>
      <c r="EE847">
        <v>29085510</v>
      </c>
      <c r="EF847">
        <v>2</v>
      </c>
      <c r="EG847" t="s">
        <v>135</v>
      </c>
      <c r="EH847">
        <v>0</v>
      </c>
      <c r="EI847" t="s">
        <v>3</v>
      </c>
      <c r="EJ847">
        <v>1</v>
      </c>
      <c r="EK847">
        <v>10001</v>
      </c>
      <c r="EL847" t="s">
        <v>136</v>
      </c>
      <c r="EM847" t="s">
        <v>137</v>
      </c>
      <c r="EO847" t="s">
        <v>3</v>
      </c>
      <c r="EQ847">
        <v>0</v>
      </c>
      <c r="ER847">
        <v>8430.5499999999993</v>
      </c>
      <c r="ES847">
        <v>7654.55</v>
      </c>
      <c r="ET847">
        <v>14.12</v>
      </c>
      <c r="EU847">
        <v>0</v>
      </c>
      <c r="EV847">
        <v>761.88</v>
      </c>
      <c r="EW847">
        <v>84</v>
      </c>
      <c r="EX847">
        <v>0</v>
      </c>
      <c r="EY847">
        <v>0</v>
      </c>
      <c r="FQ847">
        <v>0</v>
      </c>
      <c r="FR847">
        <f t="shared" si="640"/>
        <v>0</v>
      </c>
      <c r="FS847">
        <v>0</v>
      </c>
      <c r="FT847" t="s">
        <v>139</v>
      </c>
      <c r="FU847" t="s">
        <v>25</v>
      </c>
      <c r="FV847" t="s">
        <v>25</v>
      </c>
      <c r="FW847" t="s">
        <v>26</v>
      </c>
      <c r="FX847">
        <v>106.2</v>
      </c>
      <c r="FY847">
        <v>53.55</v>
      </c>
      <c r="GA847" t="s">
        <v>3</v>
      </c>
      <c r="GD847">
        <v>1</v>
      </c>
      <c r="GF847">
        <v>892663548</v>
      </c>
      <c r="GG847">
        <v>2</v>
      </c>
      <c r="GH847">
        <v>1</v>
      </c>
      <c r="GI847">
        <v>2</v>
      </c>
      <c r="GJ847">
        <v>0</v>
      </c>
      <c r="GK847">
        <v>0</v>
      </c>
      <c r="GL847">
        <f t="shared" si="641"/>
        <v>0</v>
      </c>
      <c r="GM847">
        <f t="shared" si="642"/>
        <v>29609.759999999998</v>
      </c>
      <c r="GN847">
        <f t="shared" si="643"/>
        <v>29609.759999999998</v>
      </c>
      <c r="GO847">
        <f t="shared" si="644"/>
        <v>0</v>
      </c>
      <c r="GP847">
        <f t="shared" si="645"/>
        <v>0</v>
      </c>
      <c r="GR847">
        <v>0</v>
      </c>
      <c r="GS847">
        <v>3</v>
      </c>
      <c r="GT847">
        <v>0</v>
      </c>
      <c r="GU847" t="s">
        <v>3</v>
      </c>
      <c r="GV847">
        <f t="shared" si="646"/>
        <v>0</v>
      </c>
      <c r="GW847">
        <v>1</v>
      </c>
      <c r="GX847">
        <f t="shared" si="647"/>
        <v>0</v>
      </c>
      <c r="HA847">
        <v>0</v>
      </c>
      <c r="HB847">
        <v>0</v>
      </c>
      <c r="HC847">
        <f t="shared" si="648"/>
        <v>0</v>
      </c>
      <c r="HE847" t="s">
        <v>3</v>
      </c>
      <c r="HF847" t="s">
        <v>3</v>
      </c>
      <c r="HM847" t="s">
        <v>3</v>
      </c>
      <c r="IK847">
        <v>0</v>
      </c>
    </row>
    <row r="848" spans="1:245">
      <c r="A848">
        <v>17</v>
      </c>
      <c r="B848">
        <v>0</v>
      </c>
      <c r="C848">
        <f>ROW(SmtRes!A980)</f>
        <v>980</v>
      </c>
      <c r="D848">
        <f>ROW(EtalonRes!A944)</f>
        <v>944</v>
      </c>
      <c r="E848" t="s">
        <v>270</v>
      </c>
      <c r="F848" t="s">
        <v>218</v>
      </c>
      <c r="G848" t="s">
        <v>219</v>
      </c>
      <c r="H848" t="s">
        <v>220</v>
      </c>
      <c r="I848">
        <f>ROUND(53.25/100,9)</f>
        <v>0.53249999999999997</v>
      </c>
      <c r="J848">
        <v>0</v>
      </c>
      <c r="K848">
        <f>ROUND(53.25/100,9)</f>
        <v>0.53249999999999997</v>
      </c>
      <c r="O848">
        <f t="shared" si="614"/>
        <v>14756</v>
      </c>
      <c r="P848">
        <f t="shared" si="615"/>
        <v>4228.88</v>
      </c>
      <c r="Q848">
        <f t="shared" si="616"/>
        <v>9.35</v>
      </c>
      <c r="R848">
        <f t="shared" si="617"/>
        <v>3.17</v>
      </c>
      <c r="S848">
        <f t="shared" si="618"/>
        <v>10517.77</v>
      </c>
      <c r="T848">
        <f t="shared" si="619"/>
        <v>0</v>
      </c>
      <c r="U848">
        <f t="shared" si="620"/>
        <v>34.25625749999999</v>
      </c>
      <c r="V848">
        <f t="shared" si="621"/>
        <v>6.6562499999999998E-3</v>
      </c>
      <c r="W848">
        <f t="shared" si="622"/>
        <v>0</v>
      </c>
      <c r="X848">
        <f t="shared" si="623"/>
        <v>8416.75</v>
      </c>
      <c r="Y848">
        <f t="shared" si="624"/>
        <v>3892.75</v>
      </c>
      <c r="AA848">
        <v>35863109</v>
      </c>
      <c r="AB848">
        <f t="shared" si="625"/>
        <v>7162.38</v>
      </c>
      <c r="AC848">
        <f t="shared" si="626"/>
        <v>6563.27</v>
      </c>
      <c r="AD848">
        <f>ROUND(((((ET848*1.25))-((EU848*1.25)))+AE848),2)</f>
        <v>1.48</v>
      </c>
      <c r="AE848">
        <f>ROUND(((EU848*1.25)),2)</f>
        <v>0.18</v>
      </c>
      <c r="AF848">
        <f>ROUND(((EV848*1.15)),2)</f>
        <v>597.63</v>
      </c>
      <c r="AG848">
        <f t="shared" si="627"/>
        <v>0</v>
      </c>
      <c r="AH848">
        <f>((EW848*1.15))</f>
        <v>64.330999999999989</v>
      </c>
      <c r="AI848">
        <f>((EX848*1.25))</f>
        <v>1.2500000000000001E-2</v>
      </c>
      <c r="AJ848">
        <f t="shared" si="628"/>
        <v>0</v>
      </c>
      <c r="AK848">
        <v>7084.13</v>
      </c>
      <c r="AL848">
        <v>6563.27</v>
      </c>
      <c r="AM848">
        <v>1.18</v>
      </c>
      <c r="AN848">
        <v>0.14000000000000001</v>
      </c>
      <c r="AO848">
        <v>519.67999999999995</v>
      </c>
      <c r="AP848">
        <v>0</v>
      </c>
      <c r="AQ848">
        <v>55.94</v>
      </c>
      <c r="AR848">
        <v>0.01</v>
      </c>
      <c r="AS848">
        <v>0</v>
      </c>
      <c r="AT848">
        <v>80</v>
      </c>
      <c r="AU848">
        <v>37</v>
      </c>
      <c r="AV848">
        <v>1</v>
      </c>
      <c r="AW848">
        <v>1</v>
      </c>
      <c r="AZ848">
        <v>1</v>
      </c>
      <c r="BA848">
        <v>33.049999999999997</v>
      </c>
      <c r="BB848">
        <v>11.86</v>
      </c>
      <c r="BC848">
        <v>1.21</v>
      </c>
      <c r="BD848" t="s">
        <v>3</v>
      </c>
      <c r="BE848" t="s">
        <v>3</v>
      </c>
      <c r="BF848" t="s">
        <v>3</v>
      </c>
      <c r="BG848" t="s">
        <v>3</v>
      </c>
      <c r="BH848">
        <v>0</v>
      </c>
      <c r="BI848">
        <v>1</v>
      </c>
      <c r="BJ848" t="s">
        <v>221</v>
      </c>
      <c r="BM848">
        <v>15001</v>
      </c>
      <c r="BN848">
        <v>0</v>
      </c>
      <c r="BO848" t="s">
        <v>218</v>
      </c>
      <c r="BP848">
        <v>1</v>
      </c>
      <c r="BQ848">
        <v>2</v>
      </c>
      <c r="BR848">
        <v>0</v>
      </c>
      <c r="BS848">
        <v>33.049999999999997</v>
      </c>
      <c r="BT848">
        <v>1</v>
      </c>
      <c r="BU848">
        <v>1</v>
      </c>
      <c r="BV848">
        <v>1</v>
      </c>
      <c r="BW848">
        <v>1</v>
      </c>
      <c r="BX848">
        <v>1</v>
      </c>
      <c r="BY848" t="s">
        <v>3</v>
      </c>
      <c r="BZ848">
        <v>105</v>
      </c>
      <c r="CA848">
        <v>55</v>
      </c>
      <c r="CB848" t="s">
        <v>3</v>
      </c>
      <c r="CE848">
        <v>0</v>
      </c>
      <c r="CF848">
        <v>0</v>
      </c>
      <c r="CG848">
        <v>0</v>
      </c>
      <c r="CM848">
        <v>0</v>
      </c>
      <c r="CN848" t="s">
        <v>3</v>
      </c>
      <c r="CO848">
        <v>0</v>
      </c>
      <c r="CP848">
        <f t="shared" si="629"/>
        <v>14756</v>
      </c>
      <c r="CQ848">
        <f t="shared" si="630"/>
        <v>7941.5567000000001</v>
      </c>
      <c r="CR848">
        <f t="shared" si="631"/>
        <v>17.552799999999998</v>
      </c>
      <c r="CS848">
        <f t="shared" si="632"/>
        <v>5.948999999999999</v>
      </c>
      <c r="CT848">
        <f t="shared" si="633"/>
        <v>19751.671499999997</v>
      </c>
      <c r="CU848">
        <f t="shared" si="634"/>
        <v>0</v>
      </c>
      <c r="CV848">
        <f t="shared" si="635"/>
        <v>64.330999999999989</v>
      </c>
      <c r="CW848">
        <f t="shared" si="636"/>
        <v>1.2500000000000001E-2</v>
      </c>
      <c r="CX848">
        <f t="shared" si="637"/>
        <v>0</v>
      </c>
      <c r="CY848">
        <f t="shared" si="638"/>
        <v>8416.7520000000004</v>
      </c>
      <c r="CZ848">
        <f t="shared" si="639"/>
        <v>3892.7478000000001</v>
      </c>
      <c r="DC848" t="s">
        <v>3</v>
      </c>
      <c r="DD848" t="s">
        <v>3</v>
      </c>
      <c r="DE848" t="s">
        <v>133</v>
      </c>
      <c r="DF848" t="s">
        <v>133</v>
      </c>
      <c r="DG848" t="s">
        <v>134</v>
      </c>
      <c r="DH848" t="s">
        <v>3</v>
      </c>
      <c r="DI848" t="s">
        <v>134</v>
      </c>
      <c r="DJ848" t="s">
        <v>133</v>
      </c>
      <c r="DK848" t="s">
        <v>3</v>
      </c>
      <c r="DL848" t="s">
        <v>3</v>
      </c>
      <c r="DM848" t="s">
        <v>3</v>
      </c>
      <c r="DN848">
        <v>0</v>
      </c>
      <c r="DO848">
        <v>0</v>
      </c>
      <c r="DP848">
        <v>1</v>
      </c>
      <c r="DQ848">
        <v>1</v>
      </c>
      <c r="DU848">
        <v>1013</v>
      </c>
      <c r="DV848" t="s">
        <v>220</v>
      </c>
      <c r="DW848" t="s">
        <v>220</v>
      </c>
      <c r="DX848">
        <v>1</v>
      </c>
      <c r="DZ848" t="s">
        <v>3</v>
      </c>
      <c r="EA848" t="s">
        <v>3</v>
      </c>
      <c r="EB848" t="s">
        <v>3</v>
      </c>
      <c r="EC848" t="s">
        <v>3</v>
      </c>
      <c r="EE848">
        <v>29085536</v>
      </c>
      <c r="EF848">
        <v>2</v>
      </c>
      <c r="EG848" t="s">
        <v>135</v>
      </c>
      <c r="EH848">
        <v>0</v>
      </c>
      <c r="EI848" t="s">
        <v>3</v>
      </c>
      <c r="EJ848">
        <v>1</v>
      </c>
      <c r="EK848">
        <v>15001</v>
      </c>
      <c r="EL848" t="s">
        <v>151</v>
      </c>
      <c r="EM848" t="s">
        <v>152</v>
      </c>
      <c r="EO848" t="s">
        <v>3</v>
      </c>
      <c r="EQ848">
        <v>0</v>
      </c>
      <c r="ER848">
        <v>7084.13</v>
      </c>
      <c r="ES848">
        <v>6563.27</v>
      </c>
      <c r="ET848">
        <v>1.18</v>
      </c>
      <c r="EU848">
        <v>0.14000000000000001</v>
      </c>
      <c r="EV848">
        <v>519.67999999999995</v>
      </c>
      <c r="EW848">
        <v>55.94</v>
      </c>
      <c r="EX848">
        <v>0.01</v>
      </c>
      <c r="EY848">
        <v>0</v>
      </c>
      <c r="FQ848">
        <v>0</v>
      </c>
      <c r="FR848">
        <f t="shared" si="640"/>
        <v>0</v>
      </c>
      <c r="FS848">
        <v>0</v>
      </c>
      <c r="FT848" t="s">
        <v>139</v>
      </c>
      <c r="FU848" t="s">
        <v>25</v>
      </c>
      <c r="FV848" t="s">
        <v>25</v>
      </c>
      <c r="FW848" t="s">
        <v>26</v>
      </c>
      <c r="FX848">
        <v>94.5</v>
      </c>
      <c r="FY848">
        <v>46.75</v>
      </c>
      <c r="GA848" t="s">
        <v>3</v>
      </c>
      <c r="GD848">
        <v>1</v>
      </c>
      <c r="GF848">
        <v>797186164</v>
      </c>
      <c r="GG848">
        <v>2</v>
      </c>
      <c r="GH848">
        <v>1</v>
      </c>
      <c r="GI848">
        <v>2</v>
      </c>
      <c r="GJ848">
        <v>0</v>
      </c>
      <c r="GK848">
        <v>0</v>
      </c>
      <c r="GL848">
        <f t="shared" si="641"/>
        <v>0</v>
      </c>
      <c r="GM848">
        <f t="shared" si="642"/>
        <v>27065.5</v>
      </c>
      <c r="GN848">
        <f t="shared" si="643"/>
        <v>27065.5</v>
      </c>
      <c r="GO848">
        <f t="shared" si="644"/>
        <v>0</v>
      </c>
      <c r="GP848">
        <f t="shared" si="645"/>
        <v>0</v>
      </c>
      <c r="GR848">
        <v>0</v>
      </c>
      <c r="GS848">
        <v>3</v>
      </c>
      <c r="GT848">
        <v>0</v>
      </c>
      <c r="GU848" t="s">
        <v>3</v>
      </c>
      <c r="GV848">
        <f t="shared" si="646"/>
        <v>0</v>
      </c>
      <c r="GW848">
        <v>1</v>
      </c>
      <c r="GX848">
        <f t="shared" si="647"/>
        <v>0</v>
      </c>
      <c r="HA848">
        <v>0</v>
      </c>
      <c r="HB848">
        <v>0</v>
      </c>
      <c r="HC848">
        <f t="shared" si="648"/>
        <v>0</v>
      </c>
      <c r="HE848" t="s">
        <v>3</v>
      </c>
      <c r="HF848" t="s">
        <v>3</v>
      </c>
      <c r="HM848" t="s">
        <v>3</v>
      </c>
      <c r="IK848">
        <v>0</v>
      </c>
    </row>
    <row r="849" spans="1:245">
      <c r="A849">
        <v>17</v>
      </c>
      <c r="B849">
        <v>0</v>
      </c>
      <c r="C849">
        <f>ROW(SmtRes!A992)</f>
        <v>992</v>
      </c>
      <c r="D849">
        <f>ROW(EtalonRes!A953)</f>
        <v>953</v>
      </c>
      <c r="E849" t="s">
        <v>217</v>
      </c>
      <c r="F849" t="s">
        <v>223</v>
      </c>
      <c r="G849" t="s">
        <v>224</v>
      </c>
      <c r="H849" t="s">
        <v>58</v>
      </c>
      <c r="I849">
        <f>ROUND(3/100,9)</f>
        <v>0.03</v>
      </c>
      <c r="J849">
        <v>0</v>
      </c>
      <c r="K849">
        <f>ROUND(3/100,9)</f>
        <v>0.03</v>
      </c>
      <c r="O849">
        <f t="shared" si="614"/>
        <v>359.88</v>
      </c>
      <c r="P849">
        <f t="shared" si="615"/>
        <v>13.57</v>
      </c>
      <c r="Q849">
        <f t="shared" si="616"/>
        <v>1.56</v>
      </c>
      <c r="R849">
        <f t="shared" si="617"/>
        <v>0.41</v>
      </c>
      <c r="S849">
        <f t="shared" si="618"/>
        <v>344.75</v>
      </c>
      <c r="T849">
        <f t="shared" si="619"/>
        <v>0</v>
      </c>
      <c r="U849">
        <f t="shared" si="620"/>
        <v>1.0515600000000001</v>
      </c>
      <c r="V849">
        <f t="shared" si="621"/>
        <v>8.9999999999999998E-4</v>
      </c>
      <c r="W849">
        <f t="shared" si="622"/>
        <v>0</v>
      </c>
      <c r="X849">
        <f t="shared" si="623"/>
        <v>279.58</v>
      </c>
      <c r="Y849">
        <f t="shared" si="624"/>
        <v>179.48</v>
      </c>
      <c r="AA849">
        <v>35863109</v>
      </c>
      <c r="AB849">
        <f t="shared" si="625"/>
        <v>416.77</v>
      </c>
      <c r="AC849">
        <f t="shared" si="626"/>
        <v>63.28</v>
      </c>
      <c r="AD849">
        <f t="shared" ref="AD849:AD855" si="651">ROUND((((ET849)-(EU849))+AE849),2)</f>
        <v>5.78</v>
      </c>
      <c r="AE849">
        <f t="shared" ref="AE849:AE855" si="652">ROUND((EU849),2)</f>
        <v>0.41</v>
      </c>
      <c r="AF849">
        <f>ROUND(((EV849*1.15)),2)</f>
        <v>347.71</v>
      </c>
      <c r="AG849">
        <f t="shared" si="627"/>
        <v>0</v>
      </c>
      <c r="AH849">
        <f>((EW849*1.15))</f>
        <v>35.052</v>
      </c>
      <c r="AI849">
        <f t="shared" ref="AI849:AI855" si="653">(EX849)</f>
        <v>0.03</v>
      </c>
      <c r="AJ849">
        <f t="shared" si="628"/>
        <v>0</v>
      </c>
      <c r="AK849">
        <v>371.42</v>
      </c>
      <c r="AL849">
        <v>63.28</v>
      </c>
      <c r="AM849">
        <v>5.78</v>
      </c>
      <c r="AN849">
        <v>0.41</v>
      </c>
      <c r="AO849">
        <v>302.36</v>
      </c>
      <c r="AP849">
        <v>0</v>
      </c>
      <c r="AQ849">
        <v>30.48</v>
      </c>
      <c r="AR849">
        <v>0.03</v>
      </c>
      <c r="AS849">
        <v>0</v>
      </c>
      <c r="AT849">
        <v>81</v>
      </c>
      <c r="AU849">
        <v>52</v>
      </c>
      <c r="AV849">
        <v>1</v>
      </c>
      <c r="AW849">
        <v>1</v>
      </c>
      <c r="AZ849">
        <v>1</v>
      </c>
      <c r="BA849">
        <v>33.049999999999997</v>
      </c>
      <c r="BB849">
        <v>9.01</v>
      </c>
      <c r="BC849">
        <v>7.15</v>
      </c>
      <c r="BD849" t="s">
        <v>3</v>
      </c>
      <c r="BE849" t="s">
        <v>3</v>
      </c>
      <c r="BF849" t="s">
        <v>3</v>
      </c>
      <c r="BG849" t="s">
        <v>3</v>
      </c>
      <c r="BH849">
        <v>0</v>
      </c>
      <c r="BI849">
        <v>2</v>
      </c>
      <c r="BJ849" t="s">
        <v>225</v>
      </c>
      <c r="BM849">
        <v>108001</v>
      </c>
      <c r="BN849">
        <v>0</v>
      </c>
      <c r="BO849" t="s">
        <v>223</v>
      </c>
      <c r="BP849">
        <v>1</v>
      </c>
      <c r="BQ849">
        <v>3</v>
      </c>
      <c r="BR849">
        <v>0</v>
      </c>
      <c r="BS849">
        <v>33.049999999999997</v>
      </c>
      <c r="BT849">
        <v>1</v>
      </c>
      <c r="BU849">
        <v>1</v>
      </c>
      <c r="BV849">
        <v>1</v>
      </c>
      <c r="BW849">
        <v>1</v>
      </c>
      <c r="BX849">
        <v>1</v>
      </c>
      <c r="BY849" t="s">
        <v>3</v>
      </c>
      <c r="BZ849">
        <v>95</v>
      </c>
      <c r="CA849">
        <v>65</v>
      </c>
      <c r="CB849" t="s">
        <v>3</v>
      </c>
      <c r="CE849">
        <v>0</v>
      </c>
      <c r="CF849">
        <v>0</v>
      </c>
      <c r="CG849">
        <v>0</v>
      </c>
      <c r="CM849">
        <v>0</v>
      </c>
      <c r="CN849" t="s">
        <v>993</v>
      </c>
      <c r="CO849">
        <v>0</v>
      </c>
      <c r="CP849">
        <f t="shared" si="629"/>
        <v>359.88</v>
      </c>
      <c r="CQ849">
        <f t="shared" si="630"/>
        <v>452.45200000000006</v>
      </c>
      <c r="CR849">
        <f t="shared" si="631"/>
        <v>52.077800000000003</v>
      </c>
      <c r="CS849">
        <f t="shared" si="632"/>
        <v>13.550499999999998</v>
      </c>
      <c r="CT849">
        <f t="shared" si="633"/>
        <v>11491.815499999999</v>
      </c>
      <c r="CU849">
        <f t="shared" si="634"/>
        <v>0</v>
      </c>
      <c r="CV849">
        <f t="shared" si="635"/>
        <v>35.052</v>
      </c>
      <c r="CW849">
        <f t="shared" si="636"/>
        <v>0.03</v>
      </c>
      <c r="CX849">
        <f t="shared" si="637"/>
        <v>0</v>
      </c>
      <c r="CY849">
        <f t="shared" si="638"/>
        <v>279.57960000000003</v>
      </c>
      <c r="CZ849">
        <f t="shared" si="639"/>
        <v>179.48320000000001</v>
      </c>
      <c r="DC849" t="s">
        <v>3</v>
      </c>
      <c r="DD849" t="s">
        <v>3</v>
      </c>
      <c r="DE849" t="s">
        <v>3</v>
      </c>
      <c r="DF849" t="s">
        <v>3</v>
      </c>
      <c r="DG849" t="s">
        <v>134</v>
      </c>
      <c r="DH849" t="s">
        <v>3</v>
      </c>
      <c r="DI849" t="s">
        <v>134</v>
      </c>
      <c r="DJ849" t="s">
        <v>3</v>
      </c>
      <c r="DK849" t="s">
        <v>3</v>
      </c>
      <c r="DL849" t="s">
        <v>3</v>
      </c>
      <c r="DM849" t="s">
        <v>3</v>
      </c>
      <c r="DN849">
        <v>0</v>
      </c>
      <c r="DO849">
        <v>0</v>
      </c>
      <c r="DP849">
        <v>1</v>
      </c>
      <c r="DQ849">
        <v>1</v>
      </c>
      <c r="DU849">
        <v>1010</v>
      </c>
      <c r="DV849" t="s">
        <v>58</v>
      </c>
      <c r="DW849" t="s">
        <v>58</v>
      </c>
      <c r="DX849">
        <v>100</v>
      </c>
      <c r="DZ849" t="s">
        <v>3</v>
      </c>
      <c r="EA849" t="s">
        <v>3</v>
      </c>
      <c r="EB849" t="s">
        <v>3</v>
      </c>
      <c r="EC849" t="s">
        <v>3</v>
      </c>
      <c r="EE849">
        <v>29085386</v>
      </c>
      <c r="EF849">
        <v>3</v>
      </c>
      <c r="EG849" t="s">
        <v>226</v>
      </c>
      <c r="EH849">
        <v>0</v>
      </c>
      <c r="EI849" t="s">
        <v>3</v>
      </c>
      <c r="EJ849">
        <v>2</v>
      </c>
      <c r="EK849">
        <v>108001</v>
      </c>
      <c r="EL849" t="s">
        <v>227</v>
      </c>
      <c r="EM849" t="s">
        <v>228</v>
      </c>
      <c r="EO849" t="s">
        <v>305</v>
      </c>
      <c r="EQ849">
        <v>0</v>
      </c>
      <c r="ER849">
        <v>371.42</v>
      </c>
      <c r="ES849">
        <v>63.28</v>
      </c>
      <c r="ET849">
        <v>5.78</v>
      </c>
      <c r="EU849">
        <v>0.41</v>
      </c>
      <c r="EV849">
        <v>302.36</v>
      </c>
      <c r="EW849">
        <v>30.48</v>
      </c>
      <c r="EX849">
        <v>0.03</v>
      </c>
      <c r="EY849">
        <v>0</v>
      </c>
      <c r="FQ849">
        <v>0</v>
      </c>
      <c r="FR849">
        <f t="shared" si="640"/>
        <v>0</v>
      </c>
      <c r="FS849">
        <v>0</v>
      </c>
      <c r="FV849" t="s">
        <v>25</v>
      </c>
      <c r="FW849" t="s">
        <v>26</v>
      </c>
      <c r="FX849">
        <v>95</v>
      </c>
      <c r="FY849">
        <v>65</v>
      </c>
      <c r="GA849" t="s">
        <v>3</v>
      </c>
      <c r="GD849">
        <v>1</v>
      </c>
      <c r="GF849">
        <v>-1627028948</v>
      </c>
      <c r="GG849">
        <v>2</v>
      </c>
      <c r="GH849">
        <v>1</v>
      </c>
      <c r="GI849">
        <v>2</v>
      </c>
      <c r="GJ849">
        <v>0</v>
      </c>
      <c r="GK849">
        <v>0</v>
      </c>
      <c r="GL849">
        <f t="shared" si="641"/>
        <v>0</v>
      </c>
      <c r="GM849">
        <f t="shared" si="642"/>
        <v>818.94</v>
      </c>
      <c r="GN849">
        <f t="shared" si="643"/>
        <v>0</v>
      </c>
      <c r="GO849">
        <f t="shared" si="644"/>
        <v>818.94</v>
      </c>
      <c r="GP849">
        <f t="shared" si="645"/>
        <v>0</v>
      </c>
      <c r="GR849">
        <v>0</v>
      </c>
      <c r="GS849">
        <v>3</v>
      </c>
      <c r="GT849">
        <v>0</v>
      </c>
      <c r="GU849" t="s">
        <v>3</v>
      </c>
      <c r="GV849">
        <f t="shared" si="646"/>
        <v>0</v>
      </c>
      <c r="GW849">
        <v>1</v>
      </c>
      <c r="GX849">
        <f t="shared" si="647"/>
        <v>0</v>
      </c>
      <c r="HA849">
        <v>0</v>
      </c>
      <c r="HB849">
        <v>0</v>
      </c>
      <c r="HC849">
        <f t="shared" si="648"/>
        <v>0</v>
      </c>
      <c r="HE849" t="s">
        <v>3</v>
      </c>
      <c r="HF849" t="s">
        <v>3</v>
      </c>
      <c r="HM849" t="s">
        <v>3</v>
      </c>
      <c r="IK849">
        <v>0</v>
      </c>
    </row>
    <row r="850" spans="1:245">
      <c r="A850">
        <v>18</v>
      </c>
      <c r="B850">
        <v>0</v>
      </c>
      <c r="C850">
        <v>990</v>
      </c>
      <c r="E850" t="s">
        <v>279</v>
      </c>
      <c r="F850" t="s">
        <v>230</v>
      </c>
      <c r="G850" t="s">
        <v>231</v>
      </c>
      <c r="H850" t="s">
        <v>232</v>
      </c>
      <c r="I850">
        <f>I849*J850</f>
        <v>3.0000000000000001E-3</v>
      </c>
      <c r="J850">
        <v>0.1</v>
      </c>
      <c r="K850">
        <v>0.1</v>
      </c>
      <c r="O850">
        <f t="shared" si="614"/>
        <v>15.35</v>
      </c>
      <c r="P850">
        <f t="shared" si="615"/>
        <v>15.35</v>
      </c>
      <c r="Q850">
        <f t="shared" si="616"/>
        <v>0</v>
      </c>
      <c r="R850">
        <f t="shared" si="617"/>
        <v>0</v>
      </c>
      <c r="S850">
        <f t="shared" si="618"/>
        <v>0</v>
      </c>
      <c r="T850">
        <f t="shared" si="619"/>
        <v>0</v>
      </c>
      <c r="U850">
        <f t="shared" si="620"/>
        <v>0</v>
      </c>
      <c r="V850">
        <f t="shared" si="621"/>
        <v>0</v>
      </c>
      <c r="W850">
        <f t="shared" si="622"/>
        <v>0.06</v>
      </c>
      <c r="X850">
        <f t="shared" si="623"/>
        <v>0</v>
      </c>
      <c r="Y850">
        <f t="shared" si="624"/>
        <v>0</v>
      </c>
      <c r="AA850">
        <v>35863109</v>
      </c>
      <c r="AB850">
        <f t="shared" si="625"/>
        <v>1998.42</v>
      </c>
      <c r="AC850">
        <f t="shared" si="626"/>
        <v>1998.42</v>
      </c>
      <c r="AD850">
        <f t="shared" si="651"/>
        <v>0</v>
      </c>
      <c r="AE850">
        <f t="shared" si="652"/>
        <v>0</v>
      </c>
      <c r="AF850">
        <f>ROUND((EV850),2)</f>
        <v>0</v>
      </c>
      <c r="AG850">
        <f t="shared" si="627"/>
        <v>0</v>
      </c>
      <c r="AH850">
        <f>(EW850)</f>
        <v>0</v>
      </c>
      <c r="AI850">
        <f t="shared" si="653"/>
        <v>0</v>
      </c>
      <c r="AJ850">
        <f t="shared" si="628"/>
        <v>19.399999999999999</v>
      </c>
      <c r="AK850">
        <v>1998.42</v>
      </c>
      <c r="AL850">
        <v>1998.42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19.399999999999999</v>
      </c>
      <c r="AT850">
        <v>0</v>
      </c>
      <c r="AU850">
        <v>0</v>
      </c>
      <c r="AV850">
        <v>1</v>
      </c>
      <c r="AW850">
        <v>1</v>
      </c>
      <c r="AZ850">
        <v>1</v>
      </c>
      <c r="BA850">
        <v>1</v>
      </c>
      <c r="BB850">
        <v>1</v>
      </c>
      <c r="BC850">
        <v>2.56</v>
      </c>
      <c r="BD850" t="s">
        <v>3</v>
      </c>
      <c r="BE850" t="s">
        <v>3</v>
      </c>
      <c r="BF850" t="s">
        <v>3</v>
      </c>
      <c r="BG850" t="s">
        <v>3</v>
      </c>
      <c r="BH850">
        <v>3</v>
      </c>
      <c r="BI850">
        <v>2</v>
      </c>
      <c r="BJ850" t="s">
        <v>233</v>
      </c>
      <c r="BM850">
        <v>500002</v>
      </c>
      <c r="BN850">
        <v>0</v>
      </c>
      <c r="BO850" t="s">
        <v>230</v>
      </c>
      <c r="BP850">
        <v>1</v>
      </c>
      <c r="BQ850">
        <v>12</v>
      </c>
      <c r="BR850">
        <v>0</v>
      </c>
      <c r="BS850">
        <v>1</v>
      </c>
      <c r="BT850">
        <v>1</v>
      </c>
      <c r="BU850">
        <v>1</v>
      </c>
      <c r="BV850">
        <v>1</v>
      </c>
      <c r="BW850">
        <v>1</v>
      </c>
      <c r="BX850">
        <v>1</v>
      </c>
      <c r="BY850" t="s">
        <v>3</v>
      </c>
      <c r="BZ850">
        <v>0</v>
      </c>
      <c r="CA850">
        <v>0</v>
      </c>
      <c r="CB850" t="s">
        <v>3</v>
      </c>
      <c r="CE850">
        <v>0</v>
      </c>
      <c r="CF850">
        <v>0</v>
      </c>
      <c r="CG850">
        <v>0</v>
      </c>
      <c r="CM850">
        <v>0</v>
      </c>
      <c r="CN850" t="s">
        <v>3</v>
      </c>
      <c r="CO850">
        <v>0</v>
      </c>
      <c r="CP850">
        <f t="shared" si="629"/>
        <v>15.35</v>
      </c>
      <c r="CQ850">
        <f t="shared" si="630"/>
        <v>5115.9552000000003</v>
      </c>
      <c r="CR850">
        <f t="shared" si="631"/>
        <v>0</v>
      </c>
      <c r="CS850">
        <f t="shared" si="632"/>
        <v>0</v>
      </c>
      <c r="CT850">
        <f t="shared" si="633"/>
        <v>0</v>
      </c>
      <c r="CU850">
        <f t="shared" si="634"/>
        <v>0</v>
      </c>
      <c r="CV850">
        <f t="shared" si="635"/>
        <v>0</v>
      </c>
      <c r="CW850">
        <f t="shared" si="636"/>
        <v>0</v>
      </c>
      <c r="CX850">
        <f t="shared" si="637"/>
        <v>19.399999999999999</v>
      </c>
      <c r="CY850">
        <f t="shared" si="638"/>
        <v>0</v>
      </c>
      <c r="CZ850">
        <f t="shared" si="639"/>
        <v>0</v>
      </c>
      <c r="DC850" t="s">
        <v>3</v>
      </c>
      <c r="DD850" t="s">
        <v>3</v>
      </c>
      <c r="DE850" t="s">
        <v>3</v>
      </c>
      <c r="DF850" t="s">
        <v>3</v>
      </c>
      <c r="DG850" t="s">
        <v>3</v>
      </c>
      <c r="DH850" t="s">
        <v>3</v>
      </c>
      <c r="DI850" t="s">
        <v>3</v>
      </c>
      <c r="DJ850" t="s">
        <v>3</v>
      </c>
      <c r="DK850" t="s">
        <v>3</v>
      </c>
      <c r="DL850" t="s">
        <v>3</v>
      </c>
      <c r="DM850" t="s">
        <v>3</v>
      </c>
      <c r="DN850">
        <v>0</v>
      </c>
      <c r="DO850">
        <v>0</v>
      </c>
      <c r="DP850">
        <v>1</v>
      </c>
      <c r="DQ850">
        <v>1</v>
      </c>
      <c r="DU850">
        <v>1010</v>
      </c>
      <c r="DV850" t="s">
        <v>232</v>
      </c>
      <c r="DW850" t="s">
        <v>232</v>
      </c>
      <c r="DX850">
        <v>1000</v>
      </c>
      <c r="DZ850" t="s">
        <v>3</v>
      </c>
      <c r="EA850" t="s">
        <v>3</v>
      </c>
      <c r="EB850" t="s">
        <v>3</v>
      </c>
      <c r="EC850" t="s">
        <v>3</v>
      </c>
      <c r="EE850">
        <v>29085444</v>
      </c>
      <c r="EF850">
        <v>12</v>
      </c>
      <c r="EG850" t="s">
        <v>32</v>
      </c>
      <c r="EH850">
        <v>0</v>
      </c>
      <c r="EI850" t="s">
        <v>3</v>
      </c>
      <c r="EJ850">
        <v>2</v>
      </c>
      <c r="EK850">
        <v>500002</v>
      </c>
      <c r="EL850" t="s">
        <v>33</v>
      </c>
      <c r="EM850" t="s">
        <v>34</v>
      </c>
      <c r="EO850" t="s">
        <v>3</v>
      </c>
      <c r="EQ850">
        <v>0</v>
      </c>
      <c r="ER850">
        <v>1998.42</v>
      </c>
      <c r="ES850">
        <v>1998.42</v>
      </c>
      <c r="ET850">
        <v>0</v>
      </c>
      <c r="EU850">
        <v>0</v>
      </c>
      <c r="EV850">
        <v>0</v>
      </c>
      <c r="EW850">
        <v>0</v>
      </c>
      <c r="EX850">
        <v>0</v>
      </c>
      <c r="FQ850">
        <v>0</v>
      </c>
      <c r="FR850">
        <f t="shared" si="640"/>
        <v>0</v>
      </c>
      <c r="FS850">
        <v>0</v>
      </c>
      <c r="FX850">
        <v>0</v>
      </c>
      <c r="FY850">
        <v>0</v>
      </c>
      <c r="GA850" t="s">
        <v>3</v>
      </c>
      <c r="GD850">
        <v>1</v>
      </c>
      <c r="GF850">
        <v>-1152774928</v>
      </c>
      <c r="GG850">
        <v>2</v>
      </c>
      <c r="GH850">
        <v>1</v>
      </c>
      <c r="GI850">
        <v>2</v>
      </c>
      <c r="GJ850">
        <v>0</v>
      </c>
      <c r="GK850">
        <v>0</v>
      </c>
      <c r="GL850">
        <f t="shared" si="641"/>
        <v>0</v>
      </c>
      <c r="GM850">
        <f t="shared" si="642"/>
        <v>15.35</v>
      </c>
      <c r="GN850">
        <f t="shared" si="643"/>
        <v>0</v>
      </c>
      <c r="GO850">
        <f t="shared" si="644"/>
        <v>15.35</v>
      </c>
      <c r="GP850">
        <f t="shared" si="645"/>
        <v>0</v>
      </c>
      <c r="GR850">
        <v>0</v>
      </c>
      <c r="GS850">
        <v>3</v>
      </c>
      <c r="GT850">
        <v>0</v>
      </c>
      <c r="GU850" t="s">
        <v>3</v>
      </c>
      <c r="GV850">
        <f t="shared" si="646"/>
        <v>0</v>
      </c>
      <c r="GW850">
        <v>1</v>
      </c>
      <c r="GX850">
        <f t="shared" si="647"/>
        <v>0</v>
      </c>
      <c r="HA850">
        <v>0</v>
      </c>
      <c r="HB850">
        <v>0</v>
      </c>
      <c r="HC850">
        <f t="shared" si="648"/>
        <v>0</v>
      </c>
      <c r="HE850" t="s">
        <v>3</v>
      </c>
      <c r="HF850" t="s">
        <v>3</v>
      </c>
      <c r="HM850" t="s">
        <v>3</v>
      </c>
      <c r="IK850">
        <v>0</v>
      </c>
    </row>
    <row r="851" spans="1:245">
      <c r="A851">
        <v>18</v>
      </c>
      <c r="B851">
        <v>0</v>
      </c>
      <c r="C851">
        <v>988</v>
      </c>
      <c r="E851" t="s">
        <v>280</v>
      </c>
      <c r="F851" t="s">
        <v>235</v>
      </c>
      <c r="G851" t="s">
        <v>236</v>
      </c>
      <c r="H851" t="s">
        <v>237</v>
      </c>
      <c r="I851">
        <f>I849*J851</f>
        <v>2</v>
      </c>
      <c r="J851">
        <v>66.666666666666671</v>
      </c>
      <c r="K851">
        <v>66.666667000000004</v>
      </c>
      <c r="O851">
        <f t="shared" si="614"/>
        <v>105</v>
      </c>
      <c r="P851">
        <f t="shared" si="615"/>
        <v>105</v>
      </c>
      <c r="Q851">
        <f t="shared" si="616"/>
        <v>0</v>
      </c>
      <c r="R851">
        <f t="shared" si="617"/>
        <v>0</v>
      </c>
      <c r="S851">
        <f t="shared" si="618"/>
        <v>0</v>
      </c>
      <c r="T851">
        <f t="shared" si="619"/>
        <v>0</v>
      </c>
      <c r="U851">
        <f t="shared" si="620"/>
        <v>0</v>
      </c>
      <c r="V851">
        <f t="shared" si="621"/>
        <v>0</v>
      </c>
      <c r="W851">
        <f t="shared" si="622"/>
        <v>0.14000000000000001</v>
      </c>
      <c r="X851">
        <f t="shared" si="623"/>
        <v>0</v>
      </c>
      <c r="Y851">
        <f t="shared" si="624"/>
        <v>0</v>
      </c>
      <c r="AA851">
        <v>35863109</v>
      </c>
      <c r="AB851">
        <f t="shared" si="625"/>
        <v>7.62</v>
      </c>
      <c r="AC851">
        <f t="shared" si="626"/>
        <v>7.62</v>
      </c>
      <c r="AD851">
        <f t="shared" si="651"/>
        <v>0</v>
      </c>
      <c r="AE851">
        <f t="shared" si="652"/>
        <v>0</v>
      </c>
      <c r="AF851">
        <f>ROUND((EV851),2)</f>
        <v>0</v>
      </c>
      <c r="AG851">
        <f t="shared" si="627"/>
        <v>0</v>
      </c>
      <c r="AH851">
        <f>(EW851)</f>
        <v>0</v>
      </c>
      <c r="AI851">
        <f t="shared" si="653"/>
        <v>0</v>
      </c>
      <c r="AJ851">
        <f t="shared" si="628"/>
        <v>7.0000000000000007E-2</v>
      </c>
      <c r="AK851">
        <v>7.62</v>
      </c>
      <c r="AL851">
        <v>7.62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7.0000000000000007E-2</v>
      </c>
      <c r="AT851">
        <v>0</v>
      </c>
      <c r="AU851">
        <v>0</v>
      </c>
      <c r="AV851">
        <v>1</v>
      </c>
      <c r="AW851">
        <v>1</v>
      </c>
      <c r="AZ851">
        <v>1</v>
      </c>
      <c r="BA851">
        <v>1</v>
      </c>
      <c r="BB851">
        <v>1</v>
      </c>
      <c r="BC851">
        <v>6.89</v>
      </c>
      <c r="BD851" t="s">
        <v>3</v>
      </c>
      <c r="BE851" t="s">
        <v>3</v>
      </c>
      <c r="BF851" t="s">
        <v>3</v>
      </c>
      <c r="BG851" t="s">
        <v>3</v>
      </c>
      <c r="BH851">
        <v>3</v>
      </c>
      <c r="BI851">
        <v>2</v>
      </c>
      <c r="BJ851" t="s">
        <v>238</v>
      </c>
      <c r="BM851">
        <v>500002</v>
      </c>
      <c r="BN851">
        <v>0</v>
      </c>
      <c r="BO851" t="s">
        <v>235</v>
      </c>
      <c r="BP851">
        <v>1</v>
      </c>
      <c r="BQ851">
        <v>12</v>
      </c>
      <c r="BR851">
        <v>0</v>
      </c>
      <c r="BS851">
        <v>1</v>
      </c>
      <c r="BT851">
        <v>1</v>
      </c>
      <c r="BU851">
        <v>1</v>
      </c>
      <c r="BV851">
        <v>1</v>
      </c>
      <c r="BW851">
        <v>1</v>
      </c>
      <c r="BX851">
        <v>1</v>
      </c>
      <c r="BY851" t="s">
        <v>3</v>
      </c>
      <c r="BZ851">
        <v>0</v>
      </c>
      <c r="CA851">
        <v>0</v>
      </c>
      <c r="CB851" t="s">
        <v>3</v>
      </c>
      <c r="CE851">
        <v>0</v>
      </c>
      <c r="CF851">
        <v>0</v>
      </c>
      <c r="CG851">
        <v>0</v>
      </c>
      <c r="CM851">
        <v>0</v>
      </c>
      <c r="CN851" t="s">
        <v>3</v>
      </c>
      <c r="CO851">
        <v>0</v>
      </c>
      <c r="CP851">
        <f t="shared" si="629"/>
        <v>105</v>
      </c>
      <c r="CQ851">
        <f t="shared" si="630"/>
        <v>52.501799999999996</v>
      </c>
      <c r="CR851">
        <f t="shared" si="631"/>
        <v>0</v>
      </c>
      <c r="CS851">
        <f t="shared" si="632"/>
        <v>0</v>
      </c>
      <c r="CT851">
        <f t="shared" si="633"/>
        <v>0</v>
      </c>
      <c r="CU851">
        <f t="shared" si="634"/>
        <v>0</v>
      </c>
      <c r="CV851">
        <f t="shared" si="635"/>
        <v>0</v>
      </c>
      <c r="CW851">
        <f t="shared" si="636"/>
        <v>0</v>
      </c>
      <c r="CX851">
        <f t="shared" si="637"/>
        <v>7.0000000000000007E-2</v>
      </c>
      <c r="CY851">
        <f t="shared" si="638"/>
        <v>0</v>
      </c>
      <c r="CZ851">
        <f t="shared" si="639"/>
        <v>0</v>
      </c>
      <c r="DC851" t="s">
        <v>3</v>
      </c>
      <c r="DD851" t="s">
        <v>3</v>
      </c>
      <c r="DE851" t="s">
        <v>3</v>
      </c>
      <c r="DF851" t="s">
        <v>3</v>
      </c>
      <c r="DG851" t="s">
        <v>3</v>
      </c>
      <c r="DH851" t="s">
        <v>3</v>
      </c>
      <c r="DI851" t="s">
        <v>3</v>
      </c>
      <c r="DJ851" t="s">
        <v>3</v>
      </c>
      <c r="DK851" t="s">
        <v>3</v>
      </c>
      <c r="DL851" t="s">
        <v>3</v>
      </c>
      <c r="DM851" t="s">
        <v>3</v>
      </c>
      <c r="DN851">
        <v>0</v>
      </c>
      <c r="DO851">
        <v>0</v>
      </c>
      <c r="DP851">
        <v>1</v>
      </c>
      <c r="DQ851">
        <v>1</v>
      </c>
      <c r="DU851">
        <v>1010</v>
      </c>
      <c r="DV851" t="s">
        <v>237</v>
      </c>
      <c r="DW851" t="s">
        <v>237</v>
      </c>
      <c r="DX851">
        <v>1</v>
      </c>
      <c r="DZ851" t="s">
        <v>3</v>
      </c>
      <c r="EA851" t="s">
        <v>3</v>
      </c>
      <c r="EB851" t="s">
        <v>3</v>
      </c>
      <c r="EC851" t="s">
        <v>3</v>
      </c>
      <c r="EE851">
        <v>29085444</v>
      </c>
      <c r="EF851">
        <v>12</v>
      </c>
      <c r="EG851" t="s">
        <v>32</v>
      </c>
      <c r="EH851">
        <v>0</v>
      </c>
      <c r="EI851" t="s">
        <v>3</v>
      </c>
      <c r="EJ851">
        <v>2</v>
      </c>
      <c r="EK851">
        <v>500002</v>
      </c>
      <c r="EL851" t="s">
        <v>33</v>
      </c>
      <c r="EM851" t="s">
        <v>34</v>
      </c>
      <c r="EO851" t="s">
        <v>3</v>
      </c>
      <c r="EQ851">
        <v>0</v>
      </c>
      <c r="ER851">
        <v>7.62</v>
      </c>
      <c r="ES851">
        <v>7.62</v>
      </c>
      <c r="ET851">
        <v>0</v>
      </c>
      <c r="EU851">
        <v>0</v>
      </c>
      <c r="EV851">
        <v>0</v>
      </c>
      <c r="EW851">
        <v>0</v>
      </c>
      <c r="EX851">
        <v>0</v>
      </c>
      <c r="FQ851">
        <v>0</v>
      </c>
      <c r="FR851">
        <f t="shared" si="640"/>
        <v>0</v>
      </c>
      <c r="FS851">
        <v>0</v>
      </c>
      <c r="FX851">
        <v>0</v>
      </c>
      <c r="FY851">
        <v>0</v>
      </c>
      <c r="GA851" t="s">
        <v>3</v>
      </c>
      <c r="GD851">
        <v>1</v>
      </c>
      <c r="GF851">
        <v>-652224790</v>
      </c>
      <c r="GG851">
        <v>2</v>
      </c>
      <c r="GH851">
        <v>1</v>
      </c>
      <c r="GI851">
        <v>2</v>
      </c>
      <c r="GJ851">
        <v>0</v>
      </c>
      <c r="GK851">
        <v>0</v>
      </c>
      <c r="GL851">
        <f t="shared" si="641"/>
        <v>0</v>
      </c>
      <c r="GM851">
        <f t="shared" si="642"/>
        <v>105</v>
      </c>
      <c r="GN851">
        <f t="shared" si="643"/>
        <v>0</v>
      </c>
      <c r="GO851">
        <f t="shared" si="644"/>
        <v>105</v>
      </c>
      <c r="GP851">
        <f t="shared" si="645"/>
        <v>0</v>
      </c>
      <c r="GR851">
        <v>0</v>
      </c>
      <c r="GS851">
        <v>3</v>
      </c>
      <c r="GT851">
        <v>0</v>
      </c>
      <c r="GU851" t="s">
        <v>3</v>
      </c>
      <c r="GV851">
        <f t="shared" si="646"/>
        <v>0</v>
      </c>
      <c r="GW851">
        <v>1</v>
      </c>
      <c r="GX851">
        <f t="shared" si="647"/>
        <v>0</v>
      </c>
      <c r="HA851">
        <v>0</v>
      </c>
      <c r="HB851">
        <v>0</v>
      </c>
      <c r="HC851">
        <f t="shared" si="648"/>
        <v>0</v>
      </c>
      <c r="HE851" t="s">
        <v>3</v>
      </c>
      <c r="HF851" t="s">
        <v>3</v>
      </c>
      <c r="HM851" t="s">
        <v>3</v>
      </c>
      <c r="IK851">
        <v>0</v>
      </c>
    </row>
    <row r="852" spans="1:245">
      <c r="A852">
        <v>18</v>
      </c>
      <c r="B852">
        <v>0</v>
      </c>
      <c r="C852">
        <v>989</v>
      </c>
      <c r="E852" t="s">
        <v>281</v>
      </c>
      <c r="F852" t="s">
        <v>240</v>
      </c>
      <c r="G852" t="s">
        <v>241</v>
      </c>
      <c r="H852" t="s">
        <v>237</v>
      </c>
      <c r="I852">
        <f>I849*J852</f>
        <v>1</v>
      </c>
      <c r="J852">
        <v>33.333333333333336</v>
      </c>
      <c r="K852">
        <v>33.333333000000003</v>
      </c>
      <c r="O852">
        <f t="shared" si="614"/>
        <v>76.59</v>
      </c>
      <c r="P852">
        <f t="shared" si="615"/>
        <v>76.59</v>
      </c>
      <c r="Q852">
        <f t="shared" si="616"/>
        <v>0</v>
      </c>
      <c r="R852">
        <f t="shared" si="617"/>
        <v>0</v>
      </c>
      <c r="S852">
        <f t="shared" si="618"/>
        <v>0</v>
      </c>
      <c r="T852">
        <f t="shared" si="619"/>
        <v>0</v>
      </c>
      <c r="U852">
        <f t="shared" si="620"/>
        <v>0</v>
      </c>
      <c r="V852">
        <f t="shared" si="621"/>
        <v>0</v>
      </c>
      <c r="W852">
        <f t="shared" si="622"/>
        <v>0.09</v>
      </c>
      <c r="X852">
        <f t="shared" si="623"/>
        <v>0</v>
      </c>
      <c r="Y852">
        <f t="shared" si="624"/>
        <v>0</v>
      </c>
      <c r="AA852">
        <v>35863109</v>
      </c>
      <c r="AB852">
        <f t="shared" si="625"/>
        <v>9.01</v>
      </c>
      <c r="AC852">
        <f t="shared" si="626"/>
        <v>9.01</v>
      </c>
      <c r="AD852">
        <f t="shared" si="651"/>
        <v>0</v>
      </c>
      <c r="AE852">
        <f t="shared" si="652"/>
        <v>0</v>
      </c>
      <c r="AF852">
        <f>ROUND((EV852),2)</f>
        <v>0</v>
      </c>
      <c r="AG852">
        <f t="shared" si="627"/>
        <v>0</v>
      </c>
      <c r="AH852">
        <f>(EW852)</f>
        <v>0</v>
      </c>
      <c r="AI852">
        <f t="shared" si="653"/>
        <v>0</v>
      </c>
      <c r="AJ852">
        <f t="shared" si="628"/>
        <v>0.09</v>
      </c>
      <c r="AK852">
        <v>9.01</v>
      </c>
      <c r="AL852">
        <v>9.01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0.09</v>
      </c>
      <c r="AT852">
        <v>0</v>
      </c>
      <c r="AU852">
        <v>0</v>
      </c>
      <c r="AV852">
        <v>1</v>
      </c>
      <c r="AW852">
        <v>1</v>
      </c>
      <c r="AZ852">
        <v>1</v>
      </c>
      <c r="BA852">
        <v>1</v>
      </c>
      <c r="BB852">
        <v>1</v>
      </c>
      <c r="BC852">
        <v>8.5</v>
      </c>
      <c r="BD852" t="s">
        <v>3</v>
      </c>
      <c r="BE852" t="s">
        <v>3</v>
      </c>
      <c r="BF852" t="s">
        <v>3</v>
      </c>
      <c r="BG852" t="s">
        <v>3</v>
      </c>
      <c r="BH852">
        <v>3</v>
      </c>
      <c r="BI852">
        <v>2</v>
      </c>
      <c r="BJ852" t="s">
        <v>242</v>
      </c>
      <c r="BM852">
        <v>500002</v>
      </c>
      <c r="BN852">
        <v>0</v>
      </c>
      <c r="BO852" t="s">
        <v>240</v>
      </c>
      <c r="BP852">
        <v>1</v>
      </c>
      <c r="BQ852">
        <v>12</v>
      </c>
      <c r="BR852">
        <v>0</v>
      </c>
      <c r="BS852">
        <v>1</v>
      </c>
      <c r="BT852">
        <v>1</v>
      </c>
      <c r="BU852">
        <v>1</v>
      </c>
      <c r="BV852">
        <v>1</v>
      </c>
      <c r="BW852">
        <v>1</v>
      </c>
      <c r="BX852">
        <v>1</v>
      </c>
      <c r="BY852" t="s">
        <v>3</v>
      </c>
      <c r="BZ852">
        <v>0</v>
      </c>
      <c r="CA852">
        <v>0</v>
      </c>
      <c r="CB852" t="s">
        <v>3</v>
      </c>
      <c r="CE852">
        <v>0</v>
      </c>
      <c r="CF852">
        <v>0</v>
      </c>
      <c r="CG852">
        <v>0</v>
      </c>
      <c r="CM852">
        <v>0</v>
      </c>
      <c r="CN852" t="s">
        <v>3</v>
      </c>
      <c r="CO852">
        <v>0</v>
      </c>
      <c r="CP852">
        <f t="shared" si="629"/>
        <v>76.59</v>
      </c>
      <c r="CQ852">
        <f t="shared" si="630"/>
        <v>76.584999999999994</v>
      </c>
      <c r="CR852">
        <f t="shared" si="631"/>
        <v>0</v>
      </c>
      <c r="CS852">
        <f t="shared" si="632"/>
        <v>0</v>
      </c>
      <c r="CT852">
        <f t="shared" si="633"/>
        <v>0</v>
      </c>
      <c r="CU852">
        <f t="shared" si="634"/>
        <v>0</v>
      </c>
      <c r="CV852">
        <f t="shared" si="635"/>
        <v>0</v>
      </c>
      <c r="CW852">
        <f t="shared" si="636"/>
        <v>0</v>
      </c>
      <c r="CX852">
        <f t="shared" si="637"/>
        <v>0.09</v>
      </c>
      <c r="CY852">
        <f t="shared" si="638"/>
        <v>0</v>
      </c>
      <c r="CZ852">
        <f t="shared" si="639"/>
        <v>0</v>
      </c>
      <c r="DC852" t="s">
        <v>3</v>
      </c>
      <c r="DD852" t="s">
        <v>3</v>
      </c>
      <c r="DE852" t="s">
        <v>3</v>
      </c>
      <c r="DF852" t="s">
        <v>3</v>
      </c>
      <c r="DG852" t="s">
        <v>3</v>
      </c>
      <c r="DH852" t="s">
        <v>3</v>
      </c>
      <c r="DI852" t="s">
        <v>3</v>
      </c>
      <c r="DJ852" t="s">
        <v>3</v>
      </c>
      <c r="DK852" t="s">
        <v>3</v>
      </c>
      <c r="DL852" t="s">
        <v>3</v>
      </c>
      <c r="DM852" t="s">
        <v>3</v>
      </c>
      <c r="DN852">
        <v>0</v>
      </c>
      <c r="DO852">
        <v>0</v>
      </c>
      <c r="DP852">
        <v>1</v>
      </c>
      <c r="DQ852">
        <v>1</v>
      </c>
      <c r="DU852">
        <v>1010</v>
      </c>
      <c r="DV852" t="s">
        <v>237</v>
      </c>
      <c r="DW852" t="s">
        <v>237</v>
      </c>
      <c r="DX852">
        <v>1</v>
      </c>
      <c r="DZ852" t="s">
        <v>3</v>
      </c>
      <c r="EA852" t="s">
        <v>3</v>
      </c>
      <c r="EB852" t="s">
        <v>3</v>
      </c>
      <c r="EC852" t="s">
        <v>3</v>
      </c>
      <c r="EE852">
        <v>29085444</v>
      </c>
      <c r="EF852">
        <v>12</v>
      </c>
      <c r="EG852" t="s">
        <v>32</v>
      </c>
      <c r="EH852">
        <v>0</v>
      </c>
      <c r="EI852" t="s">
        <v>3</v>
      </c>
      <c r="EJ852">
        <v>2</v>
      </c>
      <c r="EK852">
        <v>500002</v>
      </c>
      <c r="EL852" t="s">
        <v>33</v>
      </c>
      <c r="EM852" t="s">
        <v>34</v>
      </c>
      <c r="EO852" t="s">
        <v>3</v>
      </c>
      <c r="EQ852">
        <v>0</v>
      </c>
      <c r="ER852">
        <v>9.01</v>
      </c>
      <c r="ES852">
        <v>9.01</v>
      </c>
      <c r="ET852">
        <v>0</v>
      </c>
      <c r="EU852">
        <v>0</v>
      </c>
      <c r="EV852">
        <v>0</v>
      </c>
      <c r="EW852">
        <v>0</v>
      </c>
      <c r="EX852">
        <v>0</v>
      </c>
      <c r="FQ852">
        <v>0</v>
      </c>
      <c r="FR852">
        <f t="shared" si="640"/>
        <v>0</v>
      </c>
      <c r="FS852">
        <v>0</v>
      </c>
      <c r="FX852">
        <v>0</v>
      </c>
      <c r="FY852">
        <v>0</v>
      </c>
      <c r="GA852" t="s">
        <v>3</v>
      </c>
      <c r="GD852">
        <v>1</v>
      </c>
      <c r="GF852">
        <v>-1484870884</v>
      </c>
      <c r="GG852">
        <v>2</v>
      </c>
      <c r="GH852">
        <v>1</v>
      </c>
      <c r="GI852">
        <v>2</v>
      </c>
      <c r="GJ852">
        <v>0</v>
      </c>
      <c r="GK852">
        <v>0</v>
      </c>
      <c r="GL852">
        <f t="shared" si="641"/>
        <v>0</v>
      </c>
      <c r="GM852">
        <f t="shared" si="642"/>
        <v>76.59</v>
      </c>
      <c r="GN852">
        <f t="shared" si="643"/>
        <v>0</v>
      </c>
      <c r="GO852">
        <f t="shared" si="644"/>
        <v>76.59</v>
      </c>
      <c r="GP852">
        <f t="shared" si="645"/>
        <v>0</v>
      </c>
      <c r="GR852">
        <v>0</v>
      </c>
      <c r="GS852">
        <v>3</v>
      </c>
      <c r="GT852">
        <v>0</v>
      </c>
      <c r="GU852" t="s">
        <v>3</v>
      </c>
      <c r="GV852">
        <f t="shared" si="646"/>
        <v>0</v>
      </c>
      <c r="GW852">
        <v>1</v>
      </c>
      <c r="GX852">
        <f t="shared" si="647"/>
        <v>0</v>
      </c>
      <c r="HA852">
        <v>0</v>
      </c>
      <c r="HB852">
        <v>0</v>
      </c>
      <c r="HC852">
        <f t="shared" si="648"/>
        <v>0</v>
      </c>
      <c r="HE852" t="s">
        <v>3</v>
      </c>
      <c r="HF852" t="s">
        <v>3</v>
      </c>
      <c r="HM852" t="s">
        <v>3</v>
      </c>
      <c r="IK852">
        <v>0</v>
      </c>
    </row>
    <row r="853" spans="1:245">
      <c r="A853">
        <v>17</v>
      </c>
      <c r="B853">
        <v>0</v>
      </c>
      <c r="C853">
        <f>ROW(SmtRes!A1001)</f>
        <v>1001</v>
      </c>
      <c r="D853">
        <f>ROW(EtalonRes!A960)</f>
        <v>960</v>
      </c>
      <c r="E853" t="s">
        <v>222</v>
      </c>
      <c r="F853" t="s">
        <v>244</v>
      </c>
      <c r="G853" t="s">
        <v>245</v>
      </c>
      <c r="H853" t="s">
        <v>58</v>
      </c>
      <c r="I853">
        <f>ROUND(1/100,9)</f>
        <v>0.01</v>
      </c>
      <c r="J853">
        <v>0</v>
      </c>
      <c r="K853">
        <f>ROUND(1/100,9)</f>
        <v>0.01</v>
      </c>
      <c r="O853">
        <f t="shared" si="614"/>
        <v>102.04</v>
      </c>
      <c r="P853">
        <f t="shared" si="615"/>
        <v>2.58</v>
      </c>
      <c r="Q853">
        <f t="shared" si="616"/>
        <v>0.52</v>
      </c>
      <c r="R853">
        <f t="shared" si="617"/>
        <v>0.14000000000000001</v>
      </c>
      <c r="S853">
        <f t="shared" si="618"/>
        <v>98.94</v>
      </c>
      <c r="T853">
        <f t="shared" si="619"/>
        <v>0</v>
      </c>
      <c r="U853">
        <f t="shared" si="620"/>
        <v>0.30175999999999997</v>
      </c>
      <c r="V853">
        <f t="shared" si="621"/>
        <v>2.9999999999999997E-4</v>
      </c>
      <c r="W853">
        <f t="shared" si="622"/>
        <v>0</v>
      </c>
      <c r="X853">
        <f t="shared" si="623"/>
        <v>80.25</v>
      </c>
      <c r="Y853">
        <f t="shared" si="624"/>
        <v>51.52</v>
      </c>
      <c r="AA853">
        <v>35863109</v>
      </c>
      <c r="AB853">
        <f t="shared" si="625"/>
        <v>341.2</v>
      </c>
      <c r="AC853">
        <f t="shared" si="626"/>
        <v>36.07</v>
      </c>
      <c r="AD853">
        <f t="shared" si="651"/>
        <v>5.78</v>
      </c>
      <c r="AE853">
        <f t="shared" si="652"/>
        <v>0.41</v>
      </c>
      <c r="AF853">
        <f>ROUND(((EV853*1.15)),2)</f>
        <v>299.35000000000002</v>
      </c>
      <c r="AG853">
        <f t="shared" si="627"/>
        <v>0</v>
      </c>
      <c r="AH853">
        <f>((EW853*1.15))</f>
        <v>30.175999999999995</v>
      </c>
      <c r="AI853">
        <f t="shared" si="653"/>
        <v>0.03</v>
      </c>
      <c r="AJ853">
        <f t="shared" si="628"/>
        <v>0</v>
      </c>
      <c r="AK853">
        <v>302.14999999999998</v>
      </c>
      <c r="AL853">
        <v>36.07</v>
      </c>
      <c r="AM853">
        <v>5.78</v>
      </c>
      <c r="AN853">
        <v>0.41</v>
      </c>
      <c r="AO853">
        <v>260.3</v>
      </c>
      <c r="AP853">
        <v>0</v>
      </c>
      <c r="AQ853">
        <v>26.24</v>
      </c>
      <c r="AR853">
        <v>0.03</v>
      </c>
      <c r="AS853">
        <v>0</v>
      </c>
      <c r="AT853">
        <v>81</v>
      </c>
      <c r="AU853">
        <v>52</v>
      </c>
      <c r="AV853">
        <v>1</v>
      </c>
      <c r="AW853">
        <v>1</v>
      </c>
      <c r="AZ853">
        <v>1</v>
      </c>
      <c r="BA853">
        <v>33.049999999999997</v>
      </c>
      <c r="BB853">
        <v>9.01</v>
      </c>
      <c r="BC853">
        <v>7.15</v>
      </c>
      <c r="BD853" t="s">
        <v>3</v>
      </c>
      <c r="BE853" t="s">
        <v>3</v>
      </c>
      <c r="BF853" t="s">
        <v>3</v>
      </c>
      <c r="BG853" t="s">
        <v>3</v>
      </c>
      <c r="BH853">
        <v>0</v>
      </c>
      <c r="BI853">
        <v>2</v>
      </c>
      <c r="BJ853" t="s">
        <v>246</v>
      </c>
      <c r="BM853">
        <v>108001</v>
      </c>
      <c r="BN853">
        <v>0</v>
      </c>
      <c r="BO853" t="s">
        <v>244</v>
      </c>
      <c r="BP853">
        <v>1</v>
      </c>
      <c r="BQ853">
        <v>3</v>
      </c>
      <c r="BR853">
        <v>0</v>
      </c>
      <c r="BS853">
        <v>33.049999999999997</v>
      </c>
      <c r="BT853">
        <v>1</v>
      </c>
      <c r="BU853">
        <v>1</v>
      </c>
      <c r="BV853">
        <v>1</v>
      </c>
      <c r="BW853">
        <v>1</v>
      </c>
      <c r="BX853">
        <v>1</v>
      </c>
      <c r="BY853" t="s">
        <v>3</v>
      </c>
      <c r="BZ853">
        <v>95</v>
      </c>
      <c r="CA853">
        <v>65</v>
      </c>
      <c r="CB853" t="s">
        <v>3</v>
      </c>
      <c r="CE853">
        <v>0</v>
      </c>
      <c r="CF853">
        <v>0</v>
      </c>
      <c r="CG853">
        <v>0</v>
      </c>
      <c r="CM853">
        <v>0</v>
      </c>
      <c r="CN853" t="s">
        <v>993</v>
      </c>
      <c r="CO853">
        <v>0</v>
      </c>
      <c r="CP853">
        <f t="shared" si="629"/>
        <v>102.03999999999999</v>
      </c>
      <c r="CQ853">
        <f t="shared" si="630"/>
        <v>257.90050000000002</v>
      </c>
      <c r="CR853">
        <f t="shared" si="631"/>
        <v>52.077800000000003</v>
      </c>
      <c r="CS853">
        <f t="shared" si="632"/>
        <v>13.550499999999998</v>
      </c>
      <c r="CT853">
        <f t="shared" si="633"/>
        <v>9893.5174999999999</v>
      </c>
      <c r="CU853">
        <f t="shared" si="634"/>
        <v>0</v>
      </c>
      <c r="CV853">
        <f t="shared" si="635"/>
        <v>30.175999999999995</v>
      </c>
      <c r="CW853">
        <f t="shared" si="636"/>
        <v>0.03</v>
      </c>
      <c r="CX853">
        <f t="shared" si="637"/>
        <v>0</v>
      </c>
      <c r="CY853">
        <f t="shared" si="638"/>
        <v>80.254799999999989</v>
      </c>
      <c r="CZ853">
        <f t="shared" si="639"/>
        <v>51.521599999999999</v>
      </c>
      <c r="DC853" t="s">
        <v>3</v>
      </c>
      <c r="DD853" t="s">
        <v>3</v>
      </c>
      <c r="DE853" t="s">
        <v>3</v>
      </c>
      <c r="DF853" t="s">
        <v>3</v>
      </c>
      <c r="DG853" t="s">
        <v>134</v>
      </c>
      <c r="DH853" t="s">
        <v>3</v>
      </c>
      <c r="DI853" t="s">
        <v>134</v>
      </c>
      <c r="DJ853" t="s">
        <v>3</v>
      </c>
      <c r="DK853" t="s">
        <v>3</v>
      </c>
      <c r="DL853" t="s">
        <v>3</v>
      </c>
      <c r="DM853" t="s">
        <v>3</v>
      </c>
      <c r="DN853">
        <v>0</v>
      </c>
      <c r="DO853">
        <v>0</v>
      </c>
      <c r="DP853">
        <v>1</v>
      </c>
      <c r="DQ853">
        <v>1</v>
      </c>
      <c r="DU853">
        <v>1010</v>
      </c>
      <c r="DV853" t="s">
        <v>58</v>
      </c>
      <c r="DW853" t="s">
        <v>58</v>
      </c>
      <c r="DX853">
        <v>100</v>
      </c>
      <c r="DZ853" t="s">
        <v>3</v>
      </c>
      <c r="EA853" t="s">
        <v>3</v>
      </c>
      <c r="EB853" t="s">
        <v>3</v>
      </c>
      <c r="EC853" t="s">
        <v>3</v>
      </c>
      <c r="EE853">
        <v>29085386</v>
      </c>
      <c r="EF853">
        <v>3</v>
      </c>
      <c r="EG853" t="s">
        <v>226</v>
      </c>
      <c r="EH853">
        <v>0</v>
      </c>
      <c r="EI853" t="s">
        <v>3</v>
      </c>
      <c r="EJ853">
        <v>2</v>
      </c>
      <c r="EK853">
        <v>108001</v>
      </c>
      <c r="EL853" t="s">
        <v>227</v>
      </c>
      <c r="EM853" t="s">
        <v>228</v>
      </c>
      <c r="EO853" t="s">
        <v>305</v>
      </c>
      <c r="EQ853">
        <v>0</v>
      </c>
      <c r="ER853">
        <v>302.14999999999998</v>
      </c>
      <c r="ES853">
        <v>36.07</v>
      </c>
      <c r="ET853">
        <v>5.78</v>
      </c>
      <c r="EU853">
        <v>0.41</v>
      </c>
      <c r="EV853">
        <v>260.3</v>
      </c>
      <c r="EW853">
        <v>26.24</v>
      </c>
      <c r="EX853">
        <v>0.03</v>
      </c>
      <c r="EY853">
        <v>0</v>
      </c>
      <c r="FQ853">
        <v>0</v>
      </c>
      <c r="FR853">
        <f t="shared" si="640"/>
        <v>0</v>
      </c>
      <c r="FS853">
        <v>0</v>
      </c>
      <c r="FV853" t="s">
        <v>25</v>
      </c>
      <c r="FW853" t="s">
        <v>26</v>
      </c>
      <c r="FX853">
        <v>95</v>
      </c>
      <c r="FY853">
        <v>65</v>
      </c>
      <c r="GA853" t="s">
        <v>3</v>
      </c>
      <c r="GD853">
        <v>1</v>
      </c>
      <c r="GF853">
        <v>1949515482</v>
      </c>
      <c r="GG853">
        <v>2</v>
      </c>
      <c r="GH853">
        <v>1</v>
      </c>
      <c r="GI853">
        <v>2</v>
      </c>
      <c r="GJ853">
        <v>0</v>
      </c>
      <c r="GK853">
        <v>0</v>
      </c>
      <c r="GL853">
        <f t="shared" si="641"/>
        <v>0</v>
      </c>
      <c r="GM853">
        <f t="shared" si="642"/>
        <v>233.81</v>
      </c>
      <c r="GN853">
        <f t="shared" si="643"/>
        <v>0</v>
      </c>
      <c r="GO853">
        <f t="shared" si="644"/>
        <v>233.81</v>
      </c>
      <c r="GP853">
        <f t="shared" si="645"/>
        <v>0</v>
      </c>
      <c r="GR853">
        <v>0</v>
      </c>
      <c r="GS853">
        <v>3</v>
      </c>
      <c r="GT853">
        <v>0</v>
      </c>
      <c r="GU853" t="s">
        <v>3</v>
      </c>
      <c r="GV853">
        <f t="shared" si="646"/>
        <v>0</v>
      </c>
      <c r="GW853">
        <v>1</v>
      </c>
      <c r="GX853">
        <f t="shared" si="647"/>
        <v>0</v>
      </c>
      <c r="HA853">
        <v>0</v>
      </c>
      <c r="HB853">
        <v>0</v>
      </c>
      <c r="HC853">
        <f t="shared" si="648"/>
        <v>0</v>
      </c>
      <c r="HE853" t="s">
        <v>3</v>
      </c>
      <c r="HF853" t="s">
        <v>3</v>
      </c>
      <c r="HM853" t="s">
        <v>3</v>
      </c>
      <c r="IK853">
        <v>0</v>
      </c>
    </row>
    <row r="854" spans="1:245">
      <c r="A854">
        <v>18</v>
      </c>
      <c r="B854">
        <v>0</v>
      </c>
      <c r="C854">
        <v>998</v>
      </c>
      <c r="E854" t="s">
        <v>229</v>
      </c>
      <c r="F854" t="s">
        <v>230</v>
      </c>
      <c r="G854" t="s">
        <v>231</v>
      </c>
      <c r="H854" t="s">
        <v>232</v>
      </c>
      <c r="I854">
        <f>I853*J854</f>
        <v>1E-3</v>
      </c>
      <c r="J854">
        <v>0.1</v>
      </c>
      <c r="K854">
        <v>0.1</v>
      </c>
      <c r="O854">
        <f t="shared" si="614"/>
        <v>5.12</v>
      </c>
      <c r="P854">
        <f t="shared" si="615"/>
        <v>5.12</v>
      </c>
      <c r="Q854">
        <f t="shared" si="616"/>
        <v>0</v>
      </c>
      <c r="R854">
        <f t="shared" si="617"/>
        <v>0</v>
      </c>
      <c r="S854">
        <f t="shared" si="618"/>
        <v>0</v>
      </c>
      <c r="T854">
        <f t="shared" si="619"/>
        <v>0</v>
      </c>
      <c r="U854">
        <f t="shared" si="620"/>
        <v>0</v>
      </c>
      <c r="V854">
        <f t="shared" si="621"/>
        <v>0</v>
      </c>
      <c r="W854">
        <f t="shared" si="622"/>
        <v>0.02</v>
      </c>
      <c r="X854">
        <f t="shared" si="623"/>
        <v>0</v>
      </c>
      <c r="Y854">
        <f t="shared" si="624"/>
        <v>0</v>
      </c>
      <c r="AA854">
        <v>35863109</v>
      </c>
      <c r="AB854">
        <f t="shared" si="625"/>
        <v>1998.42</v>
      </c>
      <c r="AC854">
        <f t="shared" si="626"/>
        <v>1998.42</v>
      </c>
      <c r="AD854">
        <f t="shared" si="651"/>
        <v>0</v>
      </c>
      <c r="AE854">
        <f t="shared" si="652"/>
        <v>0</v>
      </c>
      <c r="AF854">
        <f>ROUND((EV854),2)</f>
        <v>0</v>
      </c>
      <c r="AG854">
        <f t="shared" si="627"/>
        <v>0</v>
      </c>
      <c r="AH854">
        <f>(EW854)</f>
        <v>0</v>
      </c>
      <c r="AI854">
        <f t="shared" si="653"/>
        <v>0</v>
      </c>
      <c r="AJ854">
        <f t="shared" si="628"/>
        <v>19.399999999999999</v>
      </c>
      <c r="AK854">
        <v>1998.42</v>
      </c>
      <c r="AL854">
        <v>1998.42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19.399999999999999</v>
      </c>
      <c r="AT854">
        <v>0</v>
      </c>
      <c r="AU854">
        <v>0</v>
      </c>
      <c r="AV854">
        <v>1</v>
      </c>
      <c r="AW854">
        <v>1</v>
      </c>
      <c r="AZ854">
        <v>1</v>
      </c>
      <c r="BA854">
        <v>1</v>
      </c>
      <c r="BB854">
        <v>1</v>
      </c>
      <c r="BC854">
        <v>2.56</v>
      </c>
      <c r="BD854" t="s">
        <v>3</v>
      </c>
      <c r="BE854" t="s">
        <v>3</v>
      </c>
      <c r="BF854" t="s">
        <v>3</v>
      </c>
      <c r="BG854" t="s">
        <v>3</v>
      </c>
      <c r="BH854">
        <v>3</v>
      </c>
      <c r="BI854">
        <v>2</v>
      </c>
      <c r="BJ854" t="s">
        <v>233</v>
      </c>
      <c r="BM854">
        <v>500002</v>
      </c>
      <c r="BN854">
        <v>0</v>
      </c>
      <c r="BO854" t="s">
        <v>230</v>
      </c>
      <c r="BP854">
        <v>1</v>
      </c>
      <c r="BQ854">
        <v>12</v>
      </c>
      <c r="BR854">
        <v>0</v>
      </c>
      <c r="BS854">
        <v>1</v>
      </c>
      <c r="BT854">
        <v>1</v>
      </c>
      <c r="BU854">
        <v>1</v>
      </c>
      <c r="BV854">
        <v>1</v>
      </c>
      <c r="BW854">
        <v>1</v>
      </c>
      <c r="BX854">
        <v>1</v>
      </c>
      <c r="BY854" t="s">
        <v>3</v>
      </c>
      <c r="BZ854">
        <v>0</v>
      </c>
      <c r="CA854">
        <v>0</v>
      </c>
      <c r="CB854" t="s">
        <v>3</v>
      </c>
      <c r="CE854">
        <v>0</v>
      </c>
      <c r="CF854">
        <v>0</v>
      </c>
      <c r="CG854">
        <v>0</v>
      </c>
      <c r="CM854">
        <v>0</v>
      </c>
      <c r="CN854" t="s">
        <v>3</v>
      </c>
      <c r="CO854">
        <v>0</v>
      </c>
      <c r="CP854">
        <f t="shared" si="629"/>
        <v>5.12</v>
      </c>
      <c r="CQ854">
        <f t="shared" si="630"/>
        <v>5115.9552000000003</v>
      </c>
      <c r="CR854">
        <f t="shared" si="631"/>
        <v>0</v>
      </c>
      <c r="CS854">
        <f t="shared" si="632"/>
        <v>0</v>
      </c>
      <c r="CT854">
        <f t="shared" si="633"/>
        <v>0</v>
      </c>
      <c r="CU854">
        <f t="shared" si="634"/>
        <v>0</v>
      </c>
      <c r="CV854">
        <f t="shared" si="635"/>
        <v>0</v>
      </c>
      <c r="CW854">
        <f t="shared" si="636"/>
        <v>0</v>
      </c>
      <c r="CX854">
        <f t="shared" si="637"/>
        <v>19.399999999999999</v>
      </c>
      <c r="CY854">
        <f t="shared" si="638"/>
        <v>0</v>
      </c>
      <c r="CZ854">
        <f t="shared" si="639"/>
        <v>0</v>
      </c>
      <c r="DC854" t="s">
        <v>3</v>
      </c>
      <c r="DD854" t="s">
        <v>3</v>
      </c>
      <c r="DE854" t="s">
        <v>3</v>
      </c>
      <c r="DF854" t="s">
        <v>3</v>
      </c>
      <c r="DG854" t="s">
        <v>3</v>
      </c>
      <c r="DH854" t="s">
        <v>3</v>
      </c>
      <c r="DI854" t="s">
        <v>3</v>
      </c>
      <c r="DJ854" t="s">
        <v>3</v>
      </c>
      <c r="DK854" t="s">
        <v>3</v>
      </c>
      <c r="DL854" t="s">
        <v>3</v>
      </c>
      <c r="DM854" t="s">
        <v>3</v>
      </c>
      <c r="DN854">
        <v>0</v>
      </c>
      <c r="DO854">
        <v>0</v>
      </c>
      <c r="DP854">
        <v>1</v>
      </c>
      <c r="DQ854">
        <v>1</v>
      </c>
      <c r="DU854">
        <v>1010</v>
      </c>
      <c r="DV854" t="s">
        <v>232</v>
      </c>
      <c r="DW854" t="s">
        <v>232</v>
      </c>
      <c r="DX854">
        <v>1000</v>
      </c>
      <c r="DZ854" t="s">
        <v>3</v>
      </c>
      <c r="EA854" t="s">
        <v>3</v>
      </c>
      <c r="EB854" t="s">
        <v>3</v>
      </c>
      <c r="EC854" t="s">
        <v>3</v>
      </c>
      <c r="EE854">
        <v>29085444</v>
      </c>
      <c r="EF854">
        <v>12</v>
      </c>
      <c r="EG854" t="s">
        <v>32</v>
      </c>
      <c r="EH854">
        <v>0</v>
      </c>
      <c r="EI854" t="s">
        <v>3</v>
      </c>
      <c r="EJ854">
        <v>2</v>
      </c>
      <c r="EK854">
        <v>500002</v>
      </c>
      <c r="EL854" t="s">
        <v>33</v>
      </c>
      <c r="EM854" t="s">
        <v>34</v>
      </c>
      <c r="EO854" t="s">
        <v>3</v>
      </c>
      <c r="EQ854">
        <v>0</v>
      </c>
      <c r="ER854">
        <v>1998.42</v>
      </c>
      <c r="ES854">
        <v>1998.42</v>
      </c>
      <c r="ET854">
        <v>0</v>
      </c>
      <c r="EU854">
        <v>0</v>
      </c>
      <c r="EV854">
        <v>0</v>
      </c>
      <c r="EW854">
        <v>0</v>
      </c>
      <c r="EX854">
        <v>0</v>
      </c>
      <c r="FQ854">
        <v>0</v>
      </c>
      <c r="FR854">
        <f t="shared" si="640"/>
        <v>0</v>
      </c>
      <c r="FS854">
        <v>0</v>
      </c>
      <c r="FX854">
        <v>0</v>
      </c>
      <c r="FY854">
        <v>0</v>
      </c>
      <c r="GA854" t="s">
        <v>3</v>
      </c>
      <c r="GD854">
        <v>1</v>
      </c>
      <c r="GF854">
        <v>-1152774928</v>
      </c>
      <c r="GG854">
        <v>2</v>
      </c>
      <c r="GH854">
        <v>1</v>
      </c>
      <c r="GI854">
        <v>2</v>
      </c>
      <c r="GJ854">
        <v>0</v>
      </c>
      <c r="GK854">
        <v>0</v>
      </c>
      <c r="GL854">
        <f t="shared" si="641"/>
        <v>0</v>
      </c>
      <c r="GM854">
        <f t="shared" si="642"/>
        <v>5.12</v>
      </c>
      <c r="GN854">
        <f t="shared" si="643"/>
        <v>0</v>
      </c>
      <c r="GO854">
        <f t="shared" si="644"/>
        <v>5.12</v>
      </c>
      <c r="GP854">
        <f t="shared" si="645"/>
        <v>0</v>
      </c>
      <c r="GR854">
        <v>0</v>
      </c>
      <c r="GS854">
        <v>3</v>
      </c>
      <c r="GT854">
        <v>0</v>
      </c>
      <c r="GU854" t="s">
        <v>3</v>
      </c>
      <c r="GV854">
        <f t="shared" si="646"/>
        <v>0</v>
      </c>
      <c r="GW854">
        <v>1</v>
      </c>
      <c r="GX854">
        <f t="shared" si="647"/>
        <v>0</v>
      </c>
      <c r="HA854">
        <v>0</v>
      </c>
      <c r="HB854">
        <v>0</v>
      </c>
      <c r="HC854">
        <f t="shared" si="648"/>
        <v>0</v>
      </c>
      <c r="HE854" t="s">
        <v>3</v>
      </c>
      <c r="HF854" t="s">
        <v>3</v>
      </c>
      <c r="HM854" t="s">
        <v>3</v>
      </c>
      <c r="IK854">
        <v>0</v>
      </c>
    </row>
    <row r="855" spans="1:245">
      <c r="A855">
        <v>18</v>
      </c>
      <c r="B855">
        <v>0</v>
      </c>
      <c r="C855">
        <v>1000</v>
      </c>
      <c r="E855" t="s">
        <v>234</v>
      </c>
      <c r="F855" t="s">
        <v>249</v>
      </c>
      <c r="G855" t="s">
        <v>250</v>
      </c>
      <c r="H855" t="s">
        <v>237</v>
      </c>
      <c r="I855">
        <f>I853*J855</f>
        <v>1</v>
      </c>
      <c r="J855">
        <v>100</v>
      </c>
      <c r="K855">
        <v>100</v>
      </c>
      <c r="O855">
        <f t="shared" si="614"/>
        <v>76.47</v>
      </c>
      <c r="P855">
        <f t="shared" si="615"/>
        <v>76.47</v>
      </c>
      <c r="Q855">
        <f t="shared" si="616"/>
        <v>0</v>
      </c>
      <c r="R855">
        <f t="shared" si="617"/>
        <v>0</v>
      </c>
      <c r="S855">
        <f t="shared" si="618"/>
        <v>0</v>
      </c>
      <c r="T855">
        <f t="shared" si="619"/>
        <v>0</v>
      </c>
      <c r="U855">
        <f t="shared" si="620"/>
        <v>0</v>
      </c>
      <c r="V855">
        <f t="shared" si="621"/>
        <v>0</v>
      </c>
      <c r="W855">
        <f t="shared" si="622"/>
        <v>0.09</v>
      </c>
      <c r="X855">
        <f t="shared" si="623"/>
        <v>0</v>
      </c>
      <c r="Y855">
        <f t="shared" si="624"/>
        <v>0</v>
      </c>
      <c r="AA855">
        <v>35863109</v>
      </c>
      <c r="AB855">
        <f t="shared" si="625"/>
        <v>8.81</v>
      </c>
      <c r="AC855">
        <f t="shared" si="626"/>
        <v>8.81</v>
      </c>
      <c r="AD855">
        <f t="shared" si="651"/>
        <v>0</v>
      </c>
      <c r="AE855">
        <f t="shared" si="652"/>
        <v>0</v>
      </c>
      <c r="AF855">
        <f>ROUND((EV855),2)</f>
        <v>0</v>
      </c>
      <c r="AG855">
        <f t="shared" si="627"/>
        <v>0</v>
      </c>
      <c r="AH855">
        <f>(EW855)</f>
        <v>0</v>
      </c>
      <c r="AI855">
        <f t="shared" si="653"/>
        <v>0</v>
      </c>
      <c r="AJ855">
        <f t="shared" si="628"/>
        <v>0.09</v>
      </c>
      <c r="AK855">
        <v>8.81</v>
      </c>
      <c r="AL855">
        <v>8.81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0.09</v>
      </c>
      <c r="AT855">
        <v>0</v>
      </c>
      <c r="AU855">
        <v>0</v>
      </c>
      <c r="AV855">
        <v>1</v>
      </c>
      <c r="AW855">
        <v>1</v>
      </c>
      <c r="AZ855">
        <v>1</v>
      </c>
      <c r="BA855">
        <v>1</v>
      </c>
      <c r="BB855">
        <v>1</v>
      </c>
      <c r="BC855">
        <v>8.68</v>
      </c>
      <c r="BD855" t="s">
        <v>3</v>
      </c>
      <c r="BE855" t="s">
        <v>3</v>
      </c>
      <c r="BF855" t="s">
        <v>3</v>
      </c>
      <c r="BG855" t="s">
        <v>3</v>
      </c>
      <c r="BH855">
        <v>3</v>
      </c>
      <c r="BI855">
        <v>2</v>
      </c>
      <c r="BJ855" t="s">
        <v>251</v>
      </c>
      <c r="BM855">
        <v>500002</v>
      </c>
      <c r="BN855">
        <v>0</v>
      </c>
      <c r="BO855" t="s">
        <v>249</v>
      </c>
      <c r="BP855">
        <v>1</v>
      </c>
      <c r="BQ855">
        <v>12</v>
      </c>
      <c r="BR855">
        <v>0</v>
      </c>
      <c r="BS855">
        <v>1</v>
      </c>
      <c r="BT855">
        <v>1</v>
      </c>
      <c r="BU855">
        <v>1</v>
      </c>
      <c r="BV855">
        <v>1</v>
      </c>
      <c r="BW855">
        <v>1</v>
      </c>
      <c r="BX855">
        <v>1</v>
      </c>
      <c r="BY855" t="s">
        <v>3</v>
      </c>
      <c r="BZ855">
        <v>0</v>
      </c>
      <c r="CA855">
        <v>0</v>
      </c>
      <c r="CB855" t="s">
        <v>3</v>
      </c>
      <c r="CE855">
        <v>0</v>
      </c>
      <c r="CF855">
        <v>0</v>
      </c>
      <c r="CG855">
        <v>0</v>
      </c>
      <c r="CM855">
        <v>0</v>
      </c>
      <c r="CN855" t="s">
        <v>3</v>
      </c>
      <c r="CO855">
        <v>0</v>
      </c>
      <c r="CP855">
        <f t="shared" si="629"/>
        <v>76.47</v>
      </c>
      <c r="CQ855">
        <f t="shared" si="630"/>
        <v>76.470799999999997</v>
      </c>
      <c r="CR855">
        <f t="shared" si="631"/>
        <v>0</v>
      </c>
      <c r="CS855">
        <f t="shared" si="632"/>
        <v>0</v>
      </c>
      <c r="CT855">
        <f t="shared" si="633"/>
        <v>0</v>
      </c>
      <c r="CU855">
        <f t="shared" si="634"/>
        <v>0</v>
      </c>
      <c r="CV855">
        <f t="shared" si="635"/>
        <v>0</v>
      </c>
      <c r="CW855">
        <f t="shared" si="636"/>
        <v>0</v>
      </c>
      <c r="CX855">
        <f t="shared" si="637"/>
        <v>0.09</v>
      </c>
      <c r="CY855">
        <f t="shared" si="638"/>
        <v>0</v>
      </c>
      <c r="CZ855">
        <f t="shared" si="639"/>
        <v>0</v>
      </c>
      <c r="DC855" t="s">
        <v>3</v>
      </c>
      <c r="DD855" t="s">
        <v>3</v>
      </c>
      <c r="DE855" t="s">
        <v>3</v>
      </c>
      <c r="DF855" t="s">
        <v>3</v>
      </c>
      <c r="DG855" t="s">
        <v>3</v>
      </c>
      <c r="DH855" t="s">
        <v>3</v>
      </c>
      <c r="DI855" t="s">
        <v>3</v>
      </c>
      <c r="DJ855" t="s">
        <v>3</v>
      </c>
      <c r="DK855" t="s">
        <v>3</v>
      </c>
      <c r="DL855" t="s">
        <v>3</v>
      </c>
      <c r="DM855" t="s">
        <v>3</v>
      </c>
      <c r="DN855">
        <v>0</v>
      </c>
      <c r="DO855">
        <v>0</v>
      </c>
      <c r="DP855">
        <v>1</v>
      </c>
      <c r="DQ855">
        <v>1</v>
      </c>
      <c r="DU855">
        <v>1010</v>
      </c>
      <c r="DV855" t="s">
        <v>237</v>
      </c>
      <c r="DW855" t="s">
        <v>237</v>
      </c>
      <c r="DX855">
        <v>1</v>
      </c>
      <c r="DZ855" t="s">
        <v>3</v>
      </c>
      <c r="EA855" t="s">
        <v>3</v>
      </c>
      <c r="EB855" t="s">
        <v>3</v>
      </c>
      <c r="EC855" t="s">
        <v>3</v>
      </c>
      <c r="EE855">
        <v>29085444</v>
      </c>
      <c r="EF855">
        <v>12</v>
      </c>
      <c r="EG855" t="s">
        <v>32</v>
      </c>
      <c r="EH855">
        <v>0</v>
      </c>
      <c r="EI855" t="s">
        <v>3</v>
      </c>
      <c r="EJ855">
        <v>2</v>
      </c>
      <c r="EK855">
        <v>500002</v>
      </c>
      <c r="EL855" t="s">
        <v>33</v>
      </c>
      <c r="EM855" t="s">
        <v>34</v>
      </c>
      <c r="EO855" t="s">
        <v>3</v>
      </c>
      <c r="EQ855">
        <v>0</v>
      </c>
      <c r="ER855">
        <v>8.81</v>
      </c>
      <c r="ES855">
        <v>8.81</v>
      </c>
      <c r="ET855">
        <v>0</v>
      </c>
      <c r="EU855">
        <v>0</v>
      </c>
      <c r="EV855">
        <v>0</v>
      </c>
      <c r="EW855">
        <v>0</v>
      </c>
      <c r="EX855">
        <v>0</v>
      </c>
      <c r="FQ855">
        <v>0</v>
      </c>
      <c r="FR855">
        <f t="shared" si="640"/>
        <v>0</v>
      </c>
      <c r="FS855">
        <v>0</v>
      </c>
      <c r="FX855">
        <v>0</v>
      </c>
      <c r="FY855">
        <v>0</v>
      </c>
      <c r="GA855" t="s">
        <v>3</v>
      </c>
      <c r="GD855">
        <v>1</v>
      </c>
      <c r="GF855">
        <v>-1190793685</v>
      </c>
      <c r="GG855">
        <v>2</v>
      </c>
      <c r="GH855">
        <v>1</v>
      </c>
      <c r="GI855">
        <v>2</v>
      </c>
      <c r="GJ855">
        <v>0</v>
      </c>
      <c r="GK855">
        <v>0</v>
      </c>
      <c r="GL855">
        <f t="shared" si="641"/>
        <v>0</v>
      </c>
      <c r="GM855">
        <f t="shared" si="642"/>
        <v>76.47</v>
      </c>
      <c r="GN855">
        <f t="shared" si="643"/>
        <v>0</v>
      </c>
      <c r="GO855">
        <f t="shared" si="644"/>
        <v>76.47</v>
      </c>
      <c r="GP855">
        <f t="shared" si="645"/>
        <v>0</v>
      </c>
      <c r="GR855">
        <v>0</v>
      </c>
      <c r="GS855">
        <v>3</v>
      </c>
      <c r="GT855">
        <v>0</v>
      </c>
      <c r="GU855" t="s">
        <v>3</v>
      </c>
      <c r="GV855">
        <f t="shared" si="646"/>
        <v>0</v>
      </c>
      <c r="GW855">
        <v>1</v>
      </c>
      <c r="GX855">
        <f t="shared" si="647"/>
        <v>0</v>
      </c>
      <c r="HA855">
        <v>0</v>
      </c>
      <c r="HB855">
        <v>0</v>
      </c>
      <c r="HC855">
        <f t="shared" si="648"/>
        <v>0</v>
      </c>
      <c r="HE855" t="s">
        <v>3</v>
      </c>
      <c r="HF855" t="s">
        <v>3</v>
      </c>
      <c r="HM855" t="s">
        <v>3</v>
      </c>
      <c r="IK855">
        <v>0</v>
      </c>
    </row>
    <row r="856" spans="1:245">
      <c r="A856">
        <v>17</v>
      </c>
      <c r="B856">
        <v>0</v>
      </c>
      <c r="C856">
        <f>ROW(SmtRes!A1006)</f>
        <v>1006</v>
      </c>
      <c r="D856">
        <f>ROW(EtalonRes!A970)</f>
        <v>970</v>
      </c>
      <c r="E856" t="s">
        <v>243</v>
      </c>
      <c r="F856" t="s">
        <v>306</v>
      </c>
      <c r="G856" t="s">
        <v>307</v>
      </c>
      <c r="H856" t="s">
        <v>149</v>
      </c>
      <c r="I856">
        <f>ROUND(27.5/100,9)</f>
        <v>0.27500000000000002</v>
      </c>
      <c r="J856">
        <v>0</v>
      </c>
      <c r="K856">
        <f>ROUND(27.5/100,9)</f>
        <v>0.27500000000000002</v>
      </c>
      <c r="O856">
        <f t="shared" si="614"/>
        <v>3175.39</v>
      </c>
      <c r="P856">
        <f t="shared" si="615"/>
        <v>0</v>
      </c>
      <c r="Q856">
        <f t="shared" si="616"/>
        <v>157.02000000000001</v>
      </c>
      <c r="R856">
        <f t="shared" si="617"/>
        <v>0</v>
      </c>
      <c r="S856">
        <f t="shared" si="618"/>
        <v>3018.37</v>
      </c>
      <c r="T856">
        <f t="shared" si="619"/>
        <v>0</v>
      </c>
      <c r="U856">
        <f t="shared" si="620"/>
        <v>8.2351500000000009</v>
      </c>
      <c r="V856">
        <f t="shared" si="621"/>
        <v>0</v>
      </c>
      <c r="W856">
        <f t="shared" si="622"/>
        <v>0</v>
      </c>
      <c r="X856">
        <f t="shared" si="623"/>
        <v>2414.6999999999998</v>
      </c>
      <c r="Y856">
        <f t="shared" si="624"/>
        <v>1116.8</v>
      </c>
      <c r="AA856">
        <v>35863109</v>
      </c>
      <c r="AB856">
        <f t="shared" si="625"/>
        <v>393.96</v>
      </c>
      <c r="AC856">
        <f t="shared" si="626"/>
        <v>0</v>
      </c>
      <c r="AD856">
        <f>ROUND(((((ET856*1.25))-((EU856*1.25)))+AE856),2)</f>
        <v>61.86</v>
      </c>
      <c r="AE856">
        <f>ROUND(((EU856*1.25)),2)</f>
        <v>0</v>
      </c>
      <c r="AF856">
        <f>ROUND(((EV856*1.15)),2)</f>
        <v>332.1</v>
      </c>
      <c r="AG856">
        <f t="shared" si="627"/>
        <v>0</v>
      </c>
      <c r="AH856">
        <f>((EW856*1.15))</f>
        <v>29.945999999999998</v>
      </c>
      <c r="AI856">
        <f>((EX856*1.25))</f>
        <v>0</v>
      </c>
      <c r="AJ856">
        <f t="shared" si="628"/>
        <v>0</v>
      </c>
      <c r="AK856">
        <v>338.27</v>
      </c>
      <c r="AL856">
        <v>0</v>
      </c>
      <c r="AM856">
        <v>49.49</v>
      </c>
      <c r="AN856">
        <v>0</v>
      </c>
      <c r="AO856">
        <v>288.77999999999997</v>
      </c>
      <c r="AP856">
        <v>0</v>
      </c>
      <c r="AQ856">
        <v>26.04</v>
      </c>
      <c r="AR856">
        <v>0</v>
      </c>
      <c r="AS856">
        <v>0</v>
      </c>
      <c r="AT856">
        <v>80</v>
      </c>
      <c r="AU856">
        <v>37</v>
      </c>
      <c r="AV856">
        <v>1</v>
      </c>
      <c r="AW856">
        <v>1</v>
      </c>
      <c r="AZ856">
        <v>1</v>
      </c>
      <c r="BA856">
        <v>33.049999999999997</v>
      </c>
      <c r="BB856">
        <v>9.23</v>
      </c>
      <c r="BC856">
        <v>1</v>
      </c>
      <c r="BD856" t="s">
        <v>3</v>
      </c>
      <c r="BE856" t="s">
        <v>3</v>
      </c>
      <c r="BF856" t="s">
        <v>3</v>
      </c>
      <c r="BG856" t="s">
        <v>3</v>
      </c>
      <c r="BH856">
        <v>0</v>
      </c>
      <c r="BI856">
        <v>1</v>
      </c>
      <c r="BJ856" t="s">
        <v>308</v>
      </c>
      <c r="BM856">
        <v>15001</v>
      </c>
      <c r="BN856">
        <v>0</v>
      </c>
      <c r="BO856" t="s">
        <v>306</v>
      </c>
      <c r="BP856">
        <v>1</v>
      </c>
      <c r="BQ856">
        <v>2</v>
      </c>
      <c r="BR856">
        <v>0</v>
      </c>
      <c r="BS856">
        <v>33.049999999999997</v>
      </c>
      <c r="BT856">
        <v>1</v>
      </c>
      <c r="BU856">
        <v>1</v>
      </c>
      <c r="BV856">
        <v>1</v>
      </c>
      <c r="BW856">
        <v>1</v>
      </c>
      <c r="BX856">
        <v>1</v>
      </c>
      <c r="BY856" t="s">
        <v>3</v>
      </c>
      <c r="BZ856">
        <v>105</v>
      </c>
      <c r="CA856">
        <v>55</v>
      </c>
      <c r="CB856" t="s">
        <v>3</v>
      </c>
      <c r="CE856">
        <v>0</v>
      </c>
      <c r="CF856">
        <v>0</v>
      </c>
      <c r="CG856">
        <v>0</v>
      </c>
      <c r="CM856">
        <v>0</v>
      </c>
      <c r="CN856" t="s">
        <v>992</v>
      </c>
      <c r="CO856">
        <v>0</v>
      </c>
      <c r="CP856">
        <f t="shared" si="629"/>
        <v>3175.39</v>
      </c>
      <c r="CQ856">
        <f t="shared" si="630"/>
        <v>0</v>
      </c>
      <c r="CR856">
        <f t="shared" si="631"/>
        <v>570.96780000000001</v>
      </c>
      <c r="CS856">
        <f t="shared" si="632"/>
        <v>0</v>
      </c>
      <c r="CT856">
        <f t="shared" si="633"/>
        <v>10975.905000000001</v>
      </c>
      <c r="CU856">
        <f t="shared" si="634"/>
        <v>0</v>
      </c>
      <c r="CV856">
        <f t="shared" si="635"/>
        <v>29.945999999999998</v>
      </c>
      <c r="CW856">
        <f t="shared" si="636"/>
        <v>0</v>
      </c>
      <c r="CX856">
        <f t="shared" si="637"/>
        <v>0</v>
      </c>
      <c r="CY856">
        <f t="shared" si="638"/>
        <v>2414.6959999999999</v>
      </c>
      <c r="CZ856">
        <f t="shared" si="639"/>
        <v>1116.7969000000001</v>
      </c>
      <c r="DC856" t="s">
        <v>3</v>
      </c>
      <c r="DD856" t="s">
        <v>3</v>
      </c>
      <c r="DE856" t="s">
        <v>133</v>
      </c>
      <c r="DF856" t="s">
        <v>133</v>
      </c>
      <c r="DG856" t="s">
        <v>134</v>
      </c>
      <c r="DH856" t="s">
        <v>3</v>
      </c>
      <c r="DI856" t="s">
        <v>134</v>
      </c>
      <c r="DJ856" t="s">
        <v>133</v>
      </c>
      <c r="DK856" t="s">
        <v>3</v>
      </c>
      <c r="DL856" t="s">
        <v>3</v>
      </c>
      <c r="DM856" t="s">
        <v>3</v>
      </c>
      <c r="DN856">
        <v>0</v>
      </c>
      <c r="DO856">
        <v>0</v>
      </c>
      <c r="DP856">
        <v>1</v>
      </c>
      <c r="DQ856">
        <v>1</v>
      </c>
      <c r="DU856">
        <v>1013</v>
      </c>
      <c r="DV856" t="s">
        <v>149</v>
      </c>
      <c r="DW856" t="s">
        <v>149</v>
      </c>
      <c r="DX856">
        <v>1</v>
      </c>
      <c r="DZ856" t="s">
        <v>3</v>
      </c>
      <c r="EA856" t="s">
        <v>3</v>
      </c>
      <c r="EB856" t="s">
        <v>3</v>
      </c>
      <c r="EC856" t="s">
        <v>3</v>
      </c>
      <c r="EE856">
        <v>29085536</v>
      </c>
      <c r="EF856">
        <v>2</v>
      </c>
      <c r="EG856" t="s">
        <v>135</v>
      </c>
      <c r="EH856">
        <v>0</v>
      </c>
      <c r="EI856" t="s">
        <v>3</v>
      </c>
      <c r="EJ856">
        <v>1</v>
      </c>
      <c r="EK856">
        <v>15001</v>
      </c>
      <c r="EL856" t="s">
        <v>151</v>
      </c>
      <c r="EM856" t="s">
        <v>152</v>
      </c>
      <c r="EO856" t="s">
        <v>138</v>
      </c>
      <c r="EQ856">
        <v>0</v>
      </c>
      <c r="ER856">
        <v>338.27</v>
      </c>
      <c r="ES856">
        <v>0</v>
      </c>
      <c r="ET856">
        <v>49.49</v>
      </c>
      <c r="EU856">
        <v>0</v>
      </c>
      <c r="EV856">
        <v>288.77999999999997</v>
      </c>
      <c r="EW856">
        <v>26.04</v>
      </c>
      <c r="EX856">
        <v>0</v>
      </c>
      <c r="EY856">
        <v>0</v>
      </c>
      <c r="FQ856">
        <v>0</v>
      </c>
      <c r="FR856">
        <f t="shared" si="640"/>
        <v>0</v>
      </c>
      <c r="FS856">
        <v>0</v>
      </c>
      <c r="FT856" t="s">
        <v>139</v>
      </c>
      <c r="FU856" t="s">
        <v>25</v>
      </c>
      <c r="FV856" t="s">
        <v>25</v>
      </c>
      <c r="FW856" t="s">
        <v>26</v>
      </c>
      <c r="FX856">
        <v>94.5</v>
      </c>
      <c r="FY856">
        <v>46.75</v>
      </c>
      <c r="GA856" t="s">
        <v>3</v>
      </c>
      <c r="GD856">
        <v>1</v>
      </c>
      <c r="GF856">
        <v>1201776926</v>
      </c>
      <c r="GG856">
        <v>2</v>
      </c>
      <c r="GH856">
        <v>1</v>
      </c>
      <c r="GI856">
        <v>2</v>
      </c>
      <c r="GJ856">
        <v>0</v>
      </c>
      <c r="GK856">
        <v>0</v>
      </c>
      <c r="GL856">
        <f t="shared" si="641"/>
        <v>0</v>
      </c>
      <c r="GM856">
        <f t="shared" si="642"/>
        <v>6706.89</v>
      </c>
      <c r="GN856">
        <f t="shared" si="643"/>
        <v>6706.89</v>
      </c>
      <c r="GO856">
        <f t="shared" si="644"/>
        <v>0</v>
      </c>
      <c r="GP856">
        <f t="shared" si="645"/>
        <v>0</v>
      </c>
      <c r="GR856">
        <v>0</v>
      </c>
      <c r="GS856">
        <v>3</v>
      </c>
      <c r="GT856">
        <v>0</v>
      </c>
      <c r="GU856" t="s">
        <v>3</v>
      </c>
      <c r="GV856">
        <f t="shared" si="646"/>
        <v>0</v>
      </c>
      <c r="GW856">
        <v>1</v>
      </c>
      <c r="GX856">
        <f t="shared" si="647"/>
        <v>0</v>
      </c>
      <c r="HA856">
        <v>0</v>
      </c>
      <c r="HB856">
        <v>0</v>
      </c>
      <c r="HC856">
        <f t="shared" si="648"/>
        <v>0</v>
      </c>
      <c r="HE856" t="s">
        <v>3</v>
      </c>
      <c r="HF856" t="s">
        <v>3</v>
      </c>
      <c r="HM856" t="s">
        <v>3</v>
      </c>
      <c r="IK856">
        <v>0</v>
      </c>
    </row>
    <row r="857" spans="1:245">
      <c r="A857">
        <v>17</v>
      </c>
      <c r="B857">
        <v>0</v>
      </c>
      <c r="E857" t="s">
        <v>252</v>
      </c>
      <c r="F857" t="s">
        <v>309</v>
      </c>
      <c r="G857" t="s">
        <v>310</v>
      </c>
      <c r="H857" t="s">
        <v>155</v>
      </c>
      <c r="I857">
        <v>27.5</v>
      </c>
      <c r="J857">
        <v>0</v>
      </c>
      <c r="K857">
        <v>27.5</v>
      </c>
      <c r="O857">
        <f t="shared" si="614"/>
        <v>4104.6899999999996</v>
      </c>
      <c r="P857">
        <f t="shared" si="615"/>
        <v>4104.6899999999996</v>
      </c>
      <c r="Q857">
        <f t="shared" si="616"/>
        <v>0</v>
      </c>
      <c r="R857">
        <f t="shared" si="617"/>
        <v>0</v>
      </c>
      <c r="S857">
        <f t="shared" si="618"/>
        <v>0</v>
      </c>
      <c r="T857">
        <f t="shared" si="619"/>
        <v>0</v>
      </c>
      <c r="U857">
        <f t="shared" si="620"/>
        <v>0</v>
      </c>
      <c r="V857">
        <f t="shared" si="621"/>
        <v>0</v>
      </c>
      <c r="W857">
        <f t="shared" si="622"/>
        <v>31.08</v>
      </c>
      <c r="X857">
        <f t="shared" si="623"/>
        <v>0</v>
      </c>
      <c r="Y857">
        <f t="shared" si="624"/>
        <v>0</v>
      </c>
      <c r="AA857">
        <v>35863109</v>
      </c>
      <c r="AB857">
        <f t="shared" si="625"/>
        <v>24.59</v>
      </c>
      <c r="AC857">
        <f t="shared" si="626"/>
        <v>24.59</v>
      </c>
      <c r="AD857">
        <f>ROUND((((ET857)-(EU857))+AE857),2)</f>
        <v>0</v>
      </c>
      <c r="AE857">
        <f t="shared" ref="AE857:AF860" si="654">ROUND((EU857),2)</f>
        <v>0</v>
      </c>
      <c r="AF857">
        <f t="shared" si="654"/>
        <v>0</v>
      </c>
      <c r="AG857">
        <f t="shared" si="627"/>
        <v>0</v>
      </c>
      <c r="AH857">
        <f t="shared" ref="AH857:AI860" si="655">(EW857)</f>
        <v>0</v>
      </c>
      <c r="AI857">
        <f t="shared" si="655"/>
        <v>0</v>
      </c>
      <c r="AJ857">
        <f t="shared" si="628"/>
        <v>1.1299999999999999</v>
      </c>
      <c r="AK857">
        <v>24.59</v>
      </c>
      <c r="AL857">
        <v>24.59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1.1299999999999999</v>
      </c>
      <c r="AT857">
        <v>0</v>
      </c>
      <c r="AU857">
        <v>0</v>
      </c>
      <c r="AV857">
        <v>1</v>
      </c>
      <c r="AW857">
        <v>1</v>
      </c>
      <c r="AZ857">
        <v>1</v>
      </c>
      <c r="BA857">
        <v>1</v>
      </c>
      <c r="BB857">
        <v>1</v>
      </c>
      <c r="BC857">
        <v>6.07</v>
      </c>
      <c r="BD857" t="s">
        <v>3</v>
      </c>
      <c r="BE857" t="s">
        <v>3</v>
      </c>
      <c r="BF857" t="s">
        <v>3</v>
      </c>
      <c r="BG857" t="s">
        <v>3</v>
      </c>
      <c r="BH857">
        <v>3</v>
      </c>
      <c r="BI857">
        <v>1</v>
      </c>
      <c r="BJ857" t="s">
        <v>311</v>
      </c>
      <c r="BM857">
        <v>500001</v>
      </c>
      <c r="BN857">
        <v>0</v>
      </c>
      <c r="BO857" t="s">
        <v>309</v>
      </c>
      <c r="BP857">
        <v>1</v>
      </c>
      <c r="BQ857">
        <v>8</v>
      </c>
      <c r="BR857">
        <v>0</v>
      </c>
      <c r="BS857">
        <v>1</v>
      </c>
      <c r="BT857">
        <v>1</v>
      </c>
      <c r="BU857">
        <v>1</v>
      </c>
      <c r="BV857">
        <v>1</v>
      </c>
      <c r="BW857">
        <v>1</v>
      </c>
      <c r="BX857">
        <v>1</v>
      </c>
      <c r="BY857" t="s">
        <v>3</v>
      </c>
      <c r="BZ857">
        <v>0</v>
      </c>
      <c r="CA857">
        <v>0</v>
      </c>
      <c r="CB857" t="s">
        <v>3</v>
      </c>
      <c r="CE857">
        <v>0</v>
      </c>
      <c r="CF857">
        <v>0</v>
      </c>
      <c r="CG857">
        <v>0</v>
      </c>
      <c r="CM857">
        <v>0</v>
      </c>
      <c r="CN857" t="s">
        <v>3</v>
      </c>
      <c r="CO857">
        <v>0</v>
      </c>
      <c r="CP857">
        <f t="shared" si="629"/>
        <v>4104.6899999999996</v>
      </c>
      <c r="CQ857">
        <f t="shared" si="630"/>
        <v>149.26130000000001</v>
      </c>
      <c r="CR857">
        <f t="shared" si="631"/>
        <v>0</v>
      </c>
      <c r="CS857">
        <f t="shared" si="632"/>
        <v>0</v>
      </c>
      <c r="CT857">
        <f t="shared" si="633"/>
        <v>0</v>
      </c>
      <c r="CU857">
        <f t="shared" si="634"/>
        <v>0</v>
      </c>
      <c r="CV857">
        <f t="shared" si="635"/>
        <v>0</v>
      </c>
      <c r="CW857">
        <f t="shared" si="636"/>
        <v>0</v>
      </c>
      <c r="CX857">
        <f t="shared" si="637"/>
        <v>1.1299999999999999</v>
      </c>
      <c r="CY857">
        <f t="shared" si="638"/>
        <v>0</v>
      </c>
      <c r="CZ857">
        <f t="shared" si="639"/>
        <v>0</v>
      </c>
      <c r="DC857" t="s">
        <v>3</v>
      </c>
      <c r="DD857" t="s">
        <v>3</v>
      </c>
      <c r="DE857" t="s">
        <v>3</v>
      </c>
      <c r="DF857" t="s">
        <v>3</v>
      </c>
      <c r="DG857" t="s">
        <v>3</v>
      </c>
      <c r="DH857" t="s">
        <v>3</v>
      </c>
      <c r="DI857" t="s">
        <v>3</v>
      </c>
      <c r="DJ857" t="s">
        <v>3</v>
      </c>
      <c r="DK857" t="s">
        <v>3</v>
      </c>
      <c r="DL857" t="s">
        <v>3</v>
      </c>
      <c r="DM857" t="s">
        <v>3</v>
      </c>
      <c r="DN857">
        <v>0</v>
      </c>
      <c r="DO857">
        <v>0</v>
      </c>
      <c r="DP857">
        <v>1</v>
      </c>
      <c r="DQ857">
        <v>1</v>
      </c>
      <c r="DU857">
        <v>1005</v>
      </c>
      <c r="DV857" t="s">
        <v>155</v>
      </c>
      <c r="DW857" t="s">
        <v>155</v>
      </c>
      <c r="DX857">
        <v>1</v>
      </c>
      <c r="DZ857" t="s">
        <v>3</v>
      </c>
      <c r="EA857" t="s">
        <v>3</v>
      </c>
      <c r="EB857" t="s">
        <v>3</v>
      </c>
      <c r="EC857" t="s">
        <v>3</v>
      </c>
      <c r="EE857">
        <v>29085443</v>
      </c>
      <c r="EF857">
        <v>8</v>
      </c>
      <c r="EG857" t="s">
        <v>144</v>
      </c>
      <c r="EH857">
        <v>0</v>
      </c>
      <c r="EI857" t="s">
        <v>3</v>
      </c>
      <c r="EJ857">
        <v>1</v>
      </c>
      <c r="EK857">
        <v>500001</v>
      </c>
      <c r="EL857" t="s">
        <v>145</v>
      </c>
      <c r="EM857" t="s">
        <v>146</v>
      </c>
      <c r="EO857" t="s">
        <v>3</v>
      </c>
      <c r="EQ857">
        <v>0</v>
      </c>
      <c r="ER857">
        <v>24.59</v>
      </c>
      <c r="ES857">
        <v>24.59</v>
      </c>
      <c r="ET857">
        <v>0</v>
      </c>
      <c r="EU857">
        <v>0</v>
      </c>
      <c r="EV857">
        <v>0</v>
      </c>
      <c r="EW857">
        <v>0</v>
      </c>
      <c r="EX857">
        <v>0</v>
      </c>
      <c r="EY857">
        <v>0</v>
      </c>
      <c r="FQ857">
        <v>0</v>
      </c>
      <c r="FR857">
        <f t="shared" si="640"/>
        <v>0</v>
      </c>
      <c r="FS857">
        <v>0</v>
      </c>
      <c r="FX857">
        <v>0</v>
      </c>
      <c r="FY857">
        <v>0</v>
      </c>
      <c r="GA857" t="s">
        <v>3</v>
      </c>
      <c r="GD857">
        <v>1</v>
      </c>
      <c r="GF857">
        <v>-1143029035</v>
      </c>
      <c r="GG857">
        <v>2</v>
      </c>
      <c r="GH857">
        <v>1</v>
      </c>
      <c r="GI857">
        <v>2</v>
      </c>
      <c r="GJ857">
        <v>0</v>
      </c>
      <c r="GK857">
        <v>0</v>
      </c>
      <c r="GL857">
        <f t="shared" si="641"/>
        <v>0</v>
      </c>
      <c r="GM857">
        <f t="shared" si="642"/>
        <v>4104.6899999999996</v>
      </c>
      <c r="GN857">
        <f t="shared" si="643"/>
        <v>4104.6899999999996</v>
      </c>
      <c r="GO857">
        <f t="shared" si="644"/>
        <v>0</v>
      </c>
      <c r="GP857">
        <f t="shared" si="645"/>
        <v>0</v>
      </c>
      <c r="GR857">
        <v>0</v>
      </c>
      <c r="GS857">
        <v>3</v>
      </c>
      <c r="GT857">
        <v>0</v>
      </c>
      <c r="GU857" t="s">
        <v>3</v>
      </c>
      <c r="GV857">
        <f t="shared" si="646"/>
        <v>0</v>
      </c>
      <c r="GW857">
        <v>1</v>
      </c>
      <c r="GX857">
        <f t="shared" si="647"/>
        <v>0</v>
      </c>
      <c r="HA857">
        <v>0</v>
      </c>
      <c r="HB857">
        <v>0</v>
      </c>
      <c r="HC857">
        <f t="shared" si="648"/>
        <v>0</v>
      </c>
      <c r="HE857" t="s">
        <v>3</v>
      </c>
      <c r="HF857" t="s">
        <v>3</v>
      </c>
      <c r="HM857" t="s">
        <v>3</v>
      </c>
      <c r="IK857">
        <v>0</v>
      </c>
    </row>
    <row r="858" spans="1:245">
      <c r="A858">
        <v>17</v>
      </c>
      <c r="B858">
        <v>0</v>
      </c>
      <c r="E858" t="s">
        <v>257</v>
      </c>
      <c r="F858" t="s">
        <v>312</v>
      </c>
      <c r="G858" t="s">
        <v>313</v>
      </c>
      <c r="H858" t="s">
        <v>142</v>
      </c>
      <c r="I858">
        <v>18</v>
      </c>
      <c r="J858">
        <v>0</v>
      </c>
      <c r="K858">
        <v>18</v>
      </c>
      <c r="O858">
        <f t="shared" si="614"/>
        <v>245.79</v>
      </c>
      <c r="P858">
        <f t="shared" si="615"/>
        <v>245.79</v>
      </c>
      <c r="Q858">
        <f t="shared" si="616"/>
        <v>0</v>
      </c>
      <c r="R858">
        <f t="shared" si="617"/>
        <v>0</v>
      </c>
      <c r="S858">
        <f t="shared" si="618"/>
        <v>0</v>
      </c>
      <c r="T858">
        <f t="shared" si="619"/>
        <v>0</v>
      </c>
      <c r="U858">
        <f t="shared" si="620"/>
        <v>0</v>
      </c>
      <c r="V858">
        <f t="shared" si="621"/>
        <v>0</v>
      </c>
      <c r="W858">
        <f t="shared" si="622"/>
        <v>5.58</v>
      </c>
      <c r="X858">
        <f t="shared" si="623"/>
        <v>0</v>
      </c>
      <c r="Y858">
        <f t="shared" si="624"/>
        <v>0</v>
      </c>
      <c r="AA858">
        <v>35863109</v>
      </c>
      <c r="AB858">
        <f t="shared" si="625"/>
        <v>6.76</v>
      </c>
      <c r="AC858">
        <f t="shared" si="626"/>
        <v>6.76</v>
      </c>
      <c r="AD858">
        <f>ROUND((((ET858)-(EU858))+AE858),2)</f>
        <v>0</v>
      </c>
      <c r="AE858">
        <f t="shared" si="654"/>
        <v>0</v>
      </c>
      <c r="AF858">
        <f t="shared" si="654"/>
        <v>0</v>
      </c>
      <c r="AG858">
        <f t="shared" si="627"/>
        <v>0</v>
      </c>
      <c r="AH858">
        <f t="shared" si="655"/>
        <v>0</v>
      </c>
      <c r="AI858">
        <f t="shared" si="655"/>
        <v>0</v>
      </c>
      <c r="AJ858">
        <f t="shared" si="628"/>
        <v>0.31</v>
      </c>
      <c r="AK858">
        <v>6.76</v>
      </c>
      <c r="AL858">
        <v>6.76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0.31</v>
      </c>
      <c r="AT858">
        <v>0</v>
      </c>
      <c r="AU858">
        <v>0</v>
      </c>
      <c r="AV858">
        <v>1</v>
      </c>
      <c r="AW858">
        <v>1</v>
      </c>
      <c r="AZ858">
        <v>1</v>
      </c>
      <c r="BA858">
        <v>1</v>
      </c>
      <c r="BB858">
        <v>1</v>
      </c>
      <c r="BC858">
        <v>2.02</v>
      </c>
      <c r="BD858" t="s">
        <v>3</v>
      </c>
      <c r="BE858" t="s">
        <v>3</v>
      </c>
      <c r="BF858" t="s">
        <v>3</v>
      </c>
      <c r="BG858" t="s">
        <v>3</v>
      </c>
      <c r="BH858">
        <v>3</v>
      </c>
      <c r="BI858">
        <v>1</v>
      </c>
      <c r="BJ858" t="s">
        <v>314</v>
      </c>
      <c r="BM858">
        <v>500001</v>
      </c>
      <c r="BN858">
        <v>0</v>
      </c>
      <c r="BO858" t="s">
        <v>312</v>
      </c>
      <c r="BP858">
        <v>1</v>
      </c>
      <c r="BQ858">
        <v>8</v>
      </c>
      <c r="BR858">
        <v>0</v>
      </c>
      <c r="BS858">
        <v>1</v>
      </c>
      <c r="BT858">
        <v>1</v>
      </c>
      <c r="BU858">
        <v>1</v>
      </c>
      <c r="BV858">
        <v>1</v>
      </c>
      <c r="BW858">
        <v>1</v>
      </c>
      <c r="BX858">
        <v>1</v>
      </c>
      <c r="BY858" t="s">
        <v>3</v>
      </c>
      <c r="BZ858">
        <v>0</v>
      </c>
      <c r="CA858">
        <v>0</v>
      </c>
      <c r="CB858" t="s">
        <v>3</v>
      </c>
      <c r="CE858">
        <v>0</v>
      </c>
      <c r="CF858">
        <v>0</v>
      </c>
      <c r="CG858">
        <v>0</v>
      </c>
      <c r="CM858">
        <v>0</v>
      </c>
      <c r="CN858" t="s">
        <v>3</v>
      </c>
      <c r="CO858">
        <v>0</v>
      </c>
      <c r="CP858">
        <f t="shared" si="629"/>
        <v>245.79</v>
      </c>
      <c r="CQ858">
        <f t="shared" si="630"/>
        <v>13.655199999999999</v>
      </c>
      <c r="CR858">
        <f t="shared" si="631"/>
        <v>0</v>
      </c>
      <c r="CS858">
        <f t="shared" si="632"/>
        <v>0</v>
      </c>
      <c r="CT858">
        <f t="shared" si="633"/>
        <v>0</v>
      </c>
      <c r="CU858">
        <f t="shared" si="634"/>
        <v>0</v>
      </c>
      <c r="CV858">
        <f t="shared" si="635"/>
        <v>0</v>
      </c>
      <c r="CW858">
        <f t="shared" si="636"/>
        <v>0</v>
      </c>
      <c r="CX858">
        <f t="shared" si="637"/>
        <v>0.31</v>
      </c>
      <c r="CY858">
        <f t="shared" si="638"/>
        <v>0</v>
      </c>
      <c r="CZ858">
        <f t="shared" si="639"/>
        <v>0</v>
      </c>
      <c r="DC858" t="s">
        <v>3</v>
      </c>
      <c r="DD858" t="s">
        <v>3</v>
      </c>
      <c r="DE858" t="s">
        <v>3</v>
      </c>
      <c r="DF858" t="s">
        <v>3</v>
      </c>
      <c r="DG858" t="s">
        <v>3</v>
      </c>
      <c r="DH858" t="s">
        <v>3</v>
      </c>
      <c r="DI858" t="s">
        <v>3</v>
      </c>
      <c r="DJ858" t="s">
        <v>3</v>
      </c>
      <c r="DK858" t="s">
        <v>3</v>
      </c>
      <c r="DL858" t="s">
        <v>3</v>
      </c>
      <c r="DM858" t="s">
        <v>3</v>
      </c>
      <c r="DN858">
        <v>0</v>
      </c>
      <c r="DO858">
        <v>0</v>
      </c>
      <c r="DP858">
        <v>1</v>
      </c>
      <c r="DQ858">
        <v>1</v>
      </c>
      <c r="DU858">
        <v>1003</v>
      </c>
      <c r="DV858" t="s">
        <v>142</v>
      </c>
      <c r="DW858" t="s">
        <v>142</v>
      </c>
      <c r="DX858">
        <v>1</v>
      </c>
      <c r="DZ858" t="s">
        <v>3</v>
      </c>
      <c r="EA858" t="s">
        <v>3</v>
      </c>
      <c r="EB858" t="s">
        <v>3</v>
      </c>
      <c r="EC858" t="s">
        <v>3</v>
      </c>
      <c r="EE858">
        <v>29085443</v>
      </c>
      <c r="EF858">
        <v>8</v>
      </c>
      <c r="EG858" t="s">
        <v>144</v>
      </c>
      <c r="EH858">
        <v>0</v>
      </c>
      <c r="EI858" t="s">
        <v>3</v>
      </c>
      <c r="EJ858">
        <v>1</v>
      </c>
      <c r="EK858">
        <v>500001</v>
      </c>
      <c r="EL858" t="s">
        <v>145</v>
      </c>
      <c r="EM858" t="s">
        <v>146</v>
      </c>
      <c r="EO858" t="s">
        <v>3</v>
      </c>
      <c r="EQ858">
        <v>0</v>
      </c>
      <c r="ER858">
        <v>6.76</v>
      </c>
      <c r="ES858">
        <v>6.76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FQ858">
        <v>0</v>
      </c>
      <c r="FR858">
        <f t="shared" si="640"/>
        <v>0</v>
      </c>
      <c r="FS858">
        <v>0</v>
      </c>
      <c r="FX858">
        <v>0</v>
      </c>
      <c r="FY858">
        <v>0</v>
      </c>
      <c r="GA858" t="s">
        <v>3</v>
      </c>
      <c r="GD858">
        <v>1</v>
      </c>
      <c r="GF858">
        <v>426561494</v>
      </c>
      <c r="GG858">
        <v>2</v>
      </c>
      <c r="GH858">
        <v>1</v>
      </c>
      <c r="GI858">
        <v>2</v>
      </c>
      <c r="GJ858">
        <v>0</v>
      </c>
      <c r="GK858">
        <v>0</v>
      </c>
      <c r="GL858">
        <f t="shared" si="641"/>
        <v>0</v>
      </c>
      <c r="GM858">
        <f t="shared" si="642"/>
        <v>245.79</v>
      </c>
      <c r="GN858">
        <f t="shared" si="643"/>
        <v>245.79</v>
      </c>
      <c r="GO858">
        <f t="shared" si="644"/>
        <v>0</v>
      </c>
      <c r="GP858">
        <f t="shared" si="645"/>
        <v>0</v>
      </c>
      <c r="GR858">
        <v>0</v>
      </c>
      <c r="GS858">
        <v>3</v>
      </c>
      <c r="GT858">
        <v>0</v>
      </c>
      <c r="GU858" t="s">
        <v>3</v>
      </c>
      <c r="GV858">
        <f t="shared" si="646"/>
        <v>0</v>
      </c>
      <c r="GW858">
        <v>1</v>
      </c>
      <c r="GX858">
        <f t="shared" si="647"/>
        <v>0</v>
      </c>
      <c r="HA858">
        <v>0</v>
      </c>
      <c r="HB858">
        <v>0</v>
      </c>
      <c r="HC858">
        <f t="shared" si="648"/>
        <v>0</v>
      </c>
      <c r="HE858" t="s">
        <v>3</v>
      </c>
      <c r="HF858" t="s">
        <v>3</v>
      </c>
      <c r="HM858" t="s">
        <v>3</v>
      </c>
      <c r="IK858">
        <v>0</v>
      </c>
    </row>
    <row r="859" spans="1:245">
      <c r="A859">
        <v>17</v>
      </c>
      <c r="B859">
        <v>0</v>
      </c>
      <c r="E859" t="s">
        <v>274</v>
      </c>
      <c r="F859" t="s">
        <v>315</v>
      </c>
      <c r="G859" t="s">
        <v>316</v>
      </c>
      <c r="H859" t="s">
        <v>142</v>
      </c>
      <c r="I859">
        <v>18</v>
      </c>
      <c r="J859">
        <v>0</v>
      </c>
      <c r="K859">
        <v>18</v>
      </c>
      <c r="O859">
        <f t="shared" si="614"/>
        <v>390.01</v>
      </c>
      <c r="P859">
        <f t="shared" si="615"/>
        <v>390.01</v>
      </c>
      <c r="Q859">
        <f t="shared" si="616"/>
        <v>0</v>
      </c>
      <c r="R859">
        <f t="shared" si="617"/>
        <v>0</v>
      </c>
      <c r="S859">
        <f t="shared" si="618"/>
        <v>0</v>
      </c>
      <c r="T859">
        <f t="shared" si="619"/>
        <v>0</v>
      </c>
      <c r="U859">
        <f t="shared" si="620"/>
        <v>0</v>
      </c>
      <c r="V859">
        <f t="shared" si="621"/>
        <v>0</v>
      </c>
      <c r="W859">
        <f t="shared" si="622"/>
        <v>6.84</v>
      </c>
      <c r="X859">
        <f t="shared" si="623"/>
        <v>0</v>
      </c>
      <c r="Y859">
        <f t="shared" si="624"/>
        <v>0</v>
      </c>
      <c r="AA859">
        <v>35863109</v>
      </c>
      <c r="AB859">
        <f t="shared" si="625"/>
        <v>8.27</v>
      </c>
      <c r="AC859">
        <f t="shared" si="626"/>
        <v>8.27</v>
      </c>
      <c r="AD859">
        <f>ROUND((((ET859)-(EU859))+AE859),2)</f>
        <v>0</v>
      </c>
      <c r="AE859">
        <f t="shared" si="654"/>
        <v>0</v>
      </c>
      <c r="AF859">
        <f t="shared" si="654"/>
        <v>0</v>
      </c>
      <c r="AG859">
        <f t="shared" si="627"/>
        <v>0</v>
      </c>
      <c r="AH859">
        <f t="shared" si="655"/>
        <v>0</v>
      </c>
      <c r="AI859">
        <f t="shared" si="655"/>
        <v>0</v>
      </c>
      <c r="AJ859">
        <f t="shared" si="628"/>
        <v>0.38</v>
      </c>
      <c r="AK859">
        <v>8.27</v>
      </c>
      <c r="AL859">
        <v>8.27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0.38</v>
      </c>
      <c r="AT859">
        <v>0</v>
      </c>
      <c r="AU859">
        <v>0</v>
      </c>
      <c r="AV859">
        <v>1</v>
      </c>
      <c r="AW859">
        <v>1</v>
      </c>
      <c r="AZ859">
        <v>1</v>
      </c>
      <c r="BA859">
        <v>1</v>
      </c>
      <c r="BB859">
        <v>1</v>
      </c>
      <c r="BC859">
        <v>2.62</v>
      </c>
      <c r="BD859" t="s">
        <v>3</v>
      </c>
      <c r="BE859" t="s">
        <v>3</v>
      </c>
      <c r="BF859" t="s">
        <v>3</v>
      </c>
      <c r="BG859" t="s">
        <v>3</v>
      </c>
      <c r="BH859">
        <v>3</v>
      </c>
      <c r="BI859">
        <v>1</v>
      </c>
      <c r="BJ859" t="s">
        <v>317</v>
      </c>
      <c r="BM859">
        <v>500001</v>
      </c>
      <c r="BN859">
        <v>0</v>
      </c>
      <c r="BO859" t="s">
        <v>315</v>
      </c>
      <c r="BP859">
        <v>1</v>
      </c>
      <c r="BQ859">
        <v>8</v>
      </c>
      <c r="BR859">
        <v>0</v>
      </c>
      <c r="BS859">
        <v>1</v>
      </c>
      <c r="BT859">
        <v>1</v>
      </c>
      <c r="BU859">
        <v>1</v>
      </c>
      <c r="BV859">
        <v>1</v>
      </c>
      <c r="BW859">
        <v>1</v>
      </c>
      <c r="BX859">
        <v>1</v>
      </c>
      <c r="BY859" t="s">
        <v>3</v>
      </c>
      <c r="BZ859">
        <v>0</v>
      </c>
      <c r="CA859">
        <v>0</v>
      </c>
      <c r="CB859" t="s">
        <v>3</v>
      </c>
      <c r="CE859">
        <v>0</v>
      </c>
      <c r="CF859">
        <v>0</v>
      </c>
      <c r="CG859">
        <v>0</v>
      </c>
      <c r="CM859">
        <v>0</v>
      </c>
      <c r="CN859" t="s">
        <v>3</v>
      </c>
      <c r="CO859">
        <v>0</v>
      </c>
      <c r="CP859">
        <f t="shared" si="629"/>
        <v>390.01</v>
      </c>
      <c r="CQ859">
        <f t="shared" si="630"/>
        <v>21.667400000000001</v>
      </c>
      <c r="CR859">
        <f t="shared" si="631"/>
        <v>0</v>
      </c>
      <c r="CS859">
        <f t="shared" si="632"/>
        <v>0</v>
      </c>
      <c r="CT859">
        <f t="shared" si="633"/>
        <v>0</v>
      </c>
      <c r="CU859">
        <f t="shared" si="634"/>
        <v>0</v>
      </c>
      <c r="CV859">
        <f t="shared" si="635"/>
        <v>0</v>
      </c>
      <c r="CW859">
        <f t="shared" si="636"/>
        <v>0</v>
      </c>
      <c r="CX859">
        <f t="shared" si="637"/>
        <v>0.38</v>
      </c>
      <c r="CY859">
        <f t="shared" si="638"/>
        <v>0</v>
      </c>
      <c r="CZ859">
        <f t="shared" si="639"/>
        <v>0</v>
      </c>
      <c r="DC859" t="s">
        <v>3</v>
      </c>
      <c r="DD859" t="s">
        <v>3</v>
      </c>
      <c r="DE859" t="s">
        <v>3</v>
      </c>
      <c r="DF859" t="s">
        <v>3</v>
      </c>
      <c r="DG859" t="s">
        <v>3</v>
      </c>
      <c r="DH859" t="s">
        <v>3</v>
      </c>
      <c r="DI859" t="s">
        <v>3</v>
      </c>
      <c r="DJ859" t="s">
        <v>3</v>
      </c>
      <c r="DK859" t="s">
        <v>3</v>
      </c>
      <c r="DL859" t="s">
        <v>3</v>
      </c>
      <c r="DM859" t="s">
        <v>3</v>
      </c>
      <c r="DN859">
        <v>0</v>
      </c>
      <c r="DO859">
        <v>0</v>
      </c>
      <c r="DP859">
        <v>1</v>
      </c>
      <c r="DQ859">
        <v>1</v>
      </c>
      <c r="DU859">
        <v>1003</v>
      </c>
      <c r="DV859" t="s">
        <v>142</v>
      </c>
      <c r="DW859" t="s">
        <v>142</v>
      </c>
      <c r="DX859">
        <v>1</v>
      </c>
      <c r="DZ859" t="s">
        <v>3</v>
      </c>
      <c r="EA859" t="s">
        <v>3</v>
      </c>
      <c r="EB859" t="s">
        <v>3</v>
      </c>
      <c r="EC859" t="s">
        <v>3</v>
      </c>
      <c r="EE859">
        <v>29085443</v>
      </c>
      <c r="EF859">
        <v>8</v>
      </c>
      <c r="EG859" t="s">
        <v>144</v>
      </c>
      <c r="EH859">
        <v>0</v>
      </c>
      <c r="EI859" t="s">
        <v>3</v>
      </c>
      <c r="EJ859">
        <v>1</v>
      </c>
      <c r="EK859">
        <v>500001</v>
      </c>
      <c r="EL859" t="s">
        <v>145</v>
      </c>
      <c r="EM859" t="s">
        <v>146</v>
      </c>
      <c r="EO859" t="s">
        <v>3</v>
      </c>
      <c r="EQ859">
        <v>0</v>
      </c>
      <c r="ER859">
        <v>8.27</v>
      </c>
      <c r="ES859">
        <v>8.27</v>
      </c>
      <c r="ET859">
        <v>0</v>
      </c>
      <c r="EU859">
        <v>0</v>
      </c>
      <c r="EV859">
        <v>0</v>
      </c>
      <c r="EW859">
        <v>0</v>
      </c>
      <c r="EX859">
        <v>0</v>
      </c>
      <c r="EY859">
        <v>0</v>
      </c>
      <c r="FQ859">
        <v>0</v>
      </c>
      <c r="FR859">
        <f t="shared" si="640"/>
        <v>0</v>
      </c>
      <c r="FS859">
        <v>0</v>
      </c>
      <c r="FX859">
        <v>0</v>
      </c>
      <c r="FY859">
        <v>0</v>
      </c>
      <c r="GA859" t="s">
        <v>3</v>
      </c>
      <c r="GD859">
        <v>1</v>
      </c>
      <c r="GF859">
        <v>987958059</v>
      </c>
      <c r="GG859">
        <v>2</v>
      </c>
      <c r="GH859">
        <v>1</v>
      </c>
      <c r="GI859">
        <v>2</v>
      </c>
      <c r="GJ859">
        <v>0</v>
      </c>
      <c r="GK859">
        <v>0</v>
      </c>
      <c r="GL859">
        <f t="shared" si="641"/>
        <v>0</v>
      </c>
      <c r="GM859">
        <f t="shared" si="642"/>
        <v>390.01</v>
      </c>
      <c r="GN859">
        <f t="shared" si="643"/>
        <v>390.01</v>
      </c>
      <c r="GO859">
        <f t="shared" si="644"/>
        <v>0</v>
      </c>
      <c r="GP859">
        <f t="shared" si="645"/>
        <v>0</v>
      </c>
      <c r="GR859">
        <v>0</v>
      </c>
      <c r="GS859">
        <v>3</v>
      </c>
      <c r="GT859">
        <v>0</v>
      </c>
      <c r="GU859" t="s">
        <v>3</v>
      </c>
      <c r="GV859">
        <f t="shared" si="646"/>
        <v>0</v>
      </c>
      <c r="GW859">
        <v>1</v>
      </c>
      <c r="GX859">
        <f t="shared" si="647"/>
        <v>0</v>
      </c>
      <c r="HA859">
        <v>0</v>
      </c>
      <c r="HB859">
        <v>0</v>
      </c>
      <c r="HC859">
        <f t="shared" si="648"/>
        <v>0</v>
      </c>
      <c r="HE859" t="s">
        <v>3</v>
      </c>
      <c r="HF859" t="s">
        <v>3</v>
      </c>
      <c r="HM859" t="s">
        <v>3</v>
      </c>
      <c r="IK859">
        <v>0</v>
      </c>
    </row>
    <row r="860" spans="1:245">
      <c r="A860">
        <v>17</v>
      </c>
      <c r="B860">
        <v>0</v>
      </c>
      <c r="E860" t="s">
        <v>318</v>
      </c>
      <c r="F860" t="s">
        <v>319</v>
      </c>
      <c r="G860" t="s">
        <v>320</v>
      </c>
      <c r="H860" t="s">
        <v>58</v>
      </c>
      <c r="I860">
        <f>ROUND(25/100,9)</f>
        <v>0.25</v>
      </c>
      <c r="J860">
        <v>0</v>
      </c>
      <c r="K860">
        <f>ROUND(25/100,9)</f>
        <v>0.25</v>
      </c>
      <c r="O860">
        <f t="shared" si="614"/>
        <v>13.8</v>
      </c>
      <c r="P860">
        <f t="shared" si="615"/>
        <v>13.8</v>
      </c>
      <c r="Q860">
        <f t="shared" si="616"/>
        <v>0</v>
      </c>
      <c r="R860">
        <f t="shared" si="617"/>
        <v>0</v>
      </c>
      <c r="S860">
        <f t="shared" si="618"/>
        <v>0</v>
      </c>
      <c r="T860">
        <f t="shared" si="619"/>
        <v>0</v>
      </c>
      <c r="U860">
        <f t="shared" si="620"/>
        <v>0</v>
      </c>
      <c r="V860">
        <f t="shared" si="621"/>
        <v>0</v>
      </c>
      <c r="W860">
        <f t="shared" si="622"/>
        <v>0.99</v>
      </c>
      <c r="X860">
        <f t="shared" si="623"/>
        <v>0</v>
      </c>
      <c r="Y860">
        <f t="shared" si="624"/>
        <v>0</v>
      </c>
      <c r="AA860">
        <v>35863109</v>
      </c>
      <c r="AB860">
        <f t="shared" si="625"/>
        <v>86.24</v>
      </c>
      <c r="AC860">
        <f t="shared" si="626"/>
        <v>86.24</v>
      </c>
      <c r="AD860">
        <f>ROUND((((ET860)-(EU860))+AE860),2)</f>
        <v>0</v>
      </c>
      <c r="AE860">
        <f t="shared" si="654"/>
        <v>0</v>
      </c>
      <c r="AF860">
        <f t="shared" si="654"/>
        <v>0</v>
      </c>
      <c r="AG860">
        <f t="shared" si="627"/>
        <v>0</v>
      </c>
      <c r="AH860">
        <f t="shared" si="655"/>
        <v>0</v>
      </c>
      <c r="AI860">
        <f t="shared" si="655"/>
        <v>0</v>
      </c>
      <c r="AJ860">
        <f t="shared" si="628"/>
        <v>3.95</v>
      </c>
      <c r="AK860">
        <v>86.24</v>
      </c>
      <c r="AL860">
        <v>86.24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3.95</v>
      </c>
      <c r="AT860">
        <v>0</v>
      </c>
      <c r="AU860">
        <v>0</v>
      </c>
      <c r="AV860">
        <v>1</v>
      </c>
      <c r="AW860">
        <v>1</v>
      </c>
      <c r="AZ860">
        <v>1</v>
      </c>
      <c r="BA860">
        <v>1</v>
      </c>
      <c r="BB860">
        <v>1</v>
      </c>
      <c r="BC860">
        <v>0.64</v>
      </c>
      <c r="BD860" t="s">
        <v>3</v>
      </c>
      <c r="BE860" t="s">
        <v>3</v>
      </c>
      <c r="BF860" t="s">
        <v>3</v>
      </c>
      <c r="BG860" t="s">
        <v>3</v>
      </c>
      <c r="BH860">
        <v>3</v>
      </c>
      <c r="BI860">
        <v>1</v>
      </c>
      <c r="BJ860" t="s">
        <v>321</v>
      </c>
      <c r="BM860">
        <v>500001</v>
      </c>
      <c r="BN860">
        <v>0</v>
      </c>
      <c r="BO860" t="s">
        <v>319</v>
      </c>
      <c r="BP860">
        <v>1</v>
      </c>
      <c r="BQ860">
        <v>8</v>
      </c>
      <c r="BR860">
        <v>0</v>
      </c>
      <c r="BS860">
        <v>1</v>
      </c>
      <c r="BT860">
        <v>1</v>
      </c>
      <c r="BU860">
        <v>1</v>
      </c>
      <c r="BV860">
        <v>1</v>
      </c>
      <c r="BW860">
        <v>1</v>
      </c>
      <c r="BX860">
        <v>1</v>
      </c>
      <c r="BY860" t="s">
        <v>3</v>
      </c>
      <c r="BZ860">
        <v>0</v>
      </c>
      <c r="CA860">
        <v>0</v>
      </c>
      <c r="CB860" t="s">
        <v>3</v>
      </c>
      <c r="CE860">
        <v>0</v>
      </c>
      <c r="CF860">
        <v>0</v>
      </c>
      <c r="CG860">
        <v>0</v>
      </c>
      <c r="CM860">
        <v>0</v>
      </c>
      <c r="CN860" t="s">
        <v>3</v>
      </c>
      <c r="CO860">
        <v>0</v>
      </c>
      <c r="CP860">
        <f t="shared" si="629"/>
        <v>13.8</v>
      </c>
      <c r="CQ860">
        <f t="shared" si="630"/>
        <v>55.193599999999996</v>
      </c>
      <c r="CR860">
        <f t="shared" si="631"/>
        <v>0</v>
      </c>
      <c r="CS860">
        <f t="shared" si="632"/>
        <v>0</v>
      </c>
      <c r="CT860">
        <f t="shared" si="633"/>
        <v>0</v>
      </c>
      <c r="CU860">
        <f t="shared" si="634"/>
        <v>0</v>
      </c>
      <c r="CV860">
        <f t="shared" si="635"/>
        <v>0</v>
      </c>
      <c r="CW860">
        <f t="shared" si="636"/>
        <v>0</v>
      </c>
      <c r="CX860">
        <f t="shared" si="637"/>
        <v>3.95</v>
      </c>
      <c r="CY860">
        <f t="shared" si="638"/>
        <v>0</v>
      </c>
      <c r="CZ860">
        <f t="shared" si="639"/>
        <v>0</v>
      </c>
      <c r="DC860" t="s">
        <v>3</v>
      </c>
      <c r="DD860" t="s">
        <v>3</v>
      </c>
      <c r="DE860" t="s">
        <v>3</v>
      </c>
      <c r="DF860" t="s">
        <v>3</v>
      </c>
      <c r="DG860" t="s">
        <v>3</v>
      </c>
      <c r="DH860" t="s">
        <v>3</v>
      </c>
      <c r="DI860" t="s">
        <v>3</v>
      </c>
      <c r="DJ860" t="s">
        <v>3</v>
      </c>
      <c r="DK860" t="s">
        <v>3</v>
      </c>
      <c r="DL860" t="s">
        <v>3</v>
      </c>
      <c r="DM860" t="s">
        <v>3</v>
      </c>
      <c r="DN860">
        <v>0</v>
      </c>
      <c r="DO860">
        <v>0</v>
      </c>
      <c r="DP860">
        <v>1</v>
      </c>
      <c r="DQ860">
        <v>1</v>
      </c>
      <c r="DU860">
        <v>1010</v>
      </c>
      <c r="DV860" t="s">
        <v>58</v>
      </c>
      <c r="DW860" t="s">
        <v>58</v>
      </c>
      <c r="DX860">
        <v>100</v>
      </c>
      <c r="DZ860" t="s">
        <v>3</v>
      </c>
      <c r="EA860" t="s">
        <v>3</v>
      </c>
      <c r="EB860" t="s">
        <v>3</v>
      </c>
      <c r="EC860" t="s">
        <v>3</v>
      </c>
      <c r="EE860">
        <v>29085443</v>
      </c>
      <c r="EF860">
        <v>8</v>
      </c>
      <c r="EG860" t="s">
        <v>144</v>
      </c>
      <c r="EH860">
        <v>0</v>
      </c>
      <c r="EI860" t="s">
        <v>3</v>
      </c>
      <c r="EJ860">
        <v>1</v>
      </c>
      <c r="EK860">
        <v>500001</v>
      </c>
      <c r="EL860" t="s">
        <v>145</v>
      </c>
      <c r="EM860" t="s">
        <v>146</v>
      </c>
      <c r="EO860" t="s">
        <v>3</v>
      </c>
      <c r="EQ860">
        <v>0</v>
      </c>
      <c r="ER860">
        <v>86.24</v>
      </c>
      <c r="ES860">
        <v>86.24</v>
      </c>
      <c r="ET860">
        <v>0</v>
      </c>
      <c r="EU860">
        <v>0</v>
      </c>
      <c r="EV860">
        <v>0</v>
      </c>
      <c r="EW860">
        <v>0</v>
      </c>
      <c r="EX860">
        <v>0</v>
      </c>
      <c r="EY860">
        <v>0</v>
      </c>
      <c r="FQ860">
        <v>0</v>
      </c>
      <c r="FR860">
        <f t="shared" si="640"/>
        <v>0</v>
      </c>
      <c r="FS860">
        <v>0</v>
      </c>
      <c r="FX860">
        <v>0</v>
      </c>
      <c r="FY860">
        <v>0</v>
      </c>
      <c r="GA860" t="s">
        <v>3</v>
      </c>
      <c r="GD860">
        <v>1</v>
      </c>
      <c r="GF860">
        <v>-228248654</v>
      </c>
      <c r="GG860">
        <v>2</v>
      </c>
      <c r="GH860">
        <v>1</v>
      </c>
      <c r="GI860">
        <v>2</v>
      </c>
      <c r="GJ860">
        <v>0</v>
      </c>
      <c r="GK860">
        <v>0</v>
      </c>
      <c r="GL860">
        <f t="shared" si="641"/>
        <v>0</v>
      </c>
      <c r="GM860">
        <f t="shared" si="642"/>
        <v>13.8</v>
      </c>
      <c r="GN860">
        <f t="shared" si="643"/>
        <v>13.8</v>
      </c>
      <c r="GO860">
        <f t="shared" si="644"/>
        <v>0</v>
      </c>
      <c r="GP860">
        <f t="shared" si="645"/>
        <v>0</v>
      </c>
      <c r="GR860">
        <v>0</v>
      </c>
      <c r="GS860">
        <v>3</v>
      </c>
      <c r="GT860">
        <v>0</v>
      </c>
      <c r="GU860" t="s">
        <v>3</v>
      </c>
      <c r="GV860">
        <f t="shared" si="646"/>
        <v>0</v>
      </c>
      <c r="GW860">
        <v>1</v>
      </c>
      <c r="GX860">
        <f t="shared" si="647"/>
        <v>0</v>
      </c>
      <c r="HA860">
        <v>0</v>
      </c>
      <c r="HB860">
        <v>0</v>
      </c>
      <c r="HC860">
        <f t="shared" si="648"/>
        <v>0</v>
      </c>
      <c r="HE860" t="s">
        <v>3</v>
      </c>
      <c r="HF860" t="s">
        <v>3</v>
      </c>
      <c r="HM860" t="s">
        <v>3</v>
      </c>
      <c r="IK860">
        <v>0</v>
      </c>
    </row>
    <row r="861" spans="1:245">
      <c r="A861">
        <v>17</v>
      </c>
      <c r="B861">
        <v>0</v>
      </c>
      <c r="C861">
        <f>ROW(SmtRes!A1009)</f>
        <v>1009</v>
      </c>
      <c r="D861">
        <f>ROW(EtalonRes!A973)</f>
        <v>973</v>
      </c>
      <c r="E861" t="s">
        <v>322</v>
      </c>
      <c r="F861" t="s">
        <v>323</v>
      </c>
      <c r="G861" t="s">
        <v>324</v>
      </c>
      <c r="H861" t="s">
        <v>325</v>
      </c>
      <c r="I861">
        <f>ROUND(6/100,9)</f>
        <v>0.06</v>
      </c>
      <c r="J861">
        <v>0</v>
      </c>
      <c r="K861">
        <f>ROUND(6/100,9)</f>
        <v>0.06</v>
      </c>
      <c r="O861">
        <f t="shared" si="614"/>
        <v>923.86</v>
      </c>
      <c r="P861">
        <f t="shared" si="615"/>
        <v>0</v>
      </c>
      <c r="Q861">
        <f t="shared" si="616"/>
        <v>0</v>
      </c>
      <c r="R861">
        <f t="shared" si="617"/>
        <v>0</v>
      </c>
      <c r="S861">
        <f t="shared" si="618"/>
        <v>923.86</v>
      </c>
      <c r="T861">
        <f t="shared" si="619"/>
        <v>0</v>
      </c>
      <c r="U861">
        <f t="shared" si="620"/>
        <v>2.5205699999999998</v>
      </c>
      <c r="V861">
        <f t="shared" si="621"/>
        <v>0</v>
      </c>
      <c r="W861">
        <f t="shared" si="622"/>
        <v>0</v>
      </c>
      <c r="X861">
        <f t="shared" si="623"/>
        <v>739.09</v>
      </c>
      <c r="Y861">
        <f t="shared" si="624"/>
        <v>341.83</v>
      </c>
      <c r="AA861">
        <v>35863109</v>
      </c>
      <c r="AB861">
        <f t="shared" si="625"/>
        <v>465.89</v>
      </c>
      <c r="AC861">
        <f t="shared" si="626"/>
        <v>0</v>
      </c>
      <c r="AD861">
        <f>ROUND(((((ET861*1.25))-((EU861*1.25)))+AE861),2)</f>
        <v>0</v>
      </c>
      <c r="AE861">
        <f>ROUND(((EU861*1.25)),2)</f>
        <v>0</v>
      </c>
      <c r="AF861">
        <f>ROUND(((EV861*1.15)),2)</f>
        <v>465.89</v>
      </c>
      <c r="AG861">
        <f t="shared" si="627"/>
        <v>0</v>
      </c>
      <c r="AH861">
        <f>((EW861*1.15))</f>
        <v>42.009499999999996</v>
      </c>
      <c r="AI861">
        <f>((EX861*1.25))</f>
        <v>0</v>
      </c>
      <c r="AJ861">
        <f t="shared" si="628"/>
        <v>0</v>
      </c>
      <c r="AK861">
        <v>405.12</v>
      </c>
      <c r="AL861">
        <v>0</v>
      </c>
      <c r="AM861">
        <v>0</v>
      </c>
      <c r="AN861">
        <v>0</v>
      </c>
      <c r="AO861">
        <v>405.12</v>
      </c>
      <c r="AP861">
        <v>0</v>
      </c>
      <c r="AQ861">
        <v>36.53</v>
      </c>
      <c r="AR861">
        <v>0</v>
      </c>
      <c r="AS861">
        <v>0</v>
      </c>
      <c r="AT861">
        <v>80</v>
      </c>
      <c r="AU861">
        <v>37</v>
      </c>
      <c r="AV861">
        <v>1</v>
      </c>
      <c r="AW861">
        <v>1</v>
      </c>
      <c r="AZ861">
        <v>1</v>
      </c>
      <c r="BA861">
        <v>33.049999999999997</v>
      </c>
      <c r="BB861">
        <v>1</v>
      </c>
      <c r="BC861">
        <v>1</v>
      </c>
      <c r="BD861" t="s">
        <v>3</v>
      </c>
      <c r="BE861" t="s">
        <v>3</v>
      </c>
      <c r="BF861" t="s">
        <v>3</v>
      </c>
      <c r="BG861" t="s">
        <v>3</v>
      </c>
      <c r="BH861">
        <v>0</v>
      </c>
      <c r="BI861">
        <v>1</v>
      </c>
      <c r="BJ861" t="s">
        <v>326</v>
      </c>
      <c r="BM861">
        <v>15001</v>
      </c>
      <c r="BN861">
        <v>0</v>
      </c>
      <c r="BO861" t="s">
        <v>323</v>
      </c>
      <c r="BP861">
        <v>1</v>
      </c>
      <c r="BQ861">
        <v>2</v>
      </c>
      <c r="BR861">
        <v>0</v>
      </c>
      <c r="BS861">
        <v>33.049999999999997</v>
      </c>
      <c r="BT861">
        <v>1</v>
      </c>
      <c r="BU861">
        <v>1</v>
      </c>
      <c r="BV861">
        <v>1</v>
      </c>
      <c r="BW861">
        <v>1</v>
      </c>
      <c r="BX861">
        <v>1</v>
      </c>
      <c r="BY861" t="s">
        <v>3</v>
      </c>
      <c r="BZ861">
        <v>105</v>
      </c>
      <c r="CA861">
        <v>55</v>
      </c>
      <c r="CB861" t="s">
        <v>3</v>
      </c>
      <c r="CE861">
        <v>0</v>
      </c>
      <c r="CF861">
        <v>0</v>
      </c>
      <c r="CG861">
        <v>0</v>
      </c>
      <c r="CM861">
        <v>0</v>
      </c>
      <c r="CN861" t="s">
        <v>992</v>
      </c>
      <c r="CO861">
        <v>0</v>
      </c>
      <c r="CP861">
        <f t="shared" si="629"/>
        <v>923.86</v>
      </c>
      <c r="CQ861">
        <f t="shared" si="630"/>
        <v>0</v>
      </c>
      <c r="CR861">
        <f t="shared" si="631"/>
        <v>0</v>
      </c>
      <c r="CS861">
        <f t="shared" si="632"/>
        <v>0</v>
      </c>
      <c r="CT861">
        <f t="shared" si="633"/>
        <v>15397.664499999999</v>
      </c>
      <c r="CU861">
        <f t="shared" si="634"/>
        <v>0</v>
      </c>
      <c r="CV861">
        <f t="shared" si="635"/>
        <v>42.009499999999996</v>
      </c>
      <c r="CW861">
        <f t="shared" si="636"/>
        <v>0</v>
      </c>
      <c r="CX861">
        <f t="shared" si="637"/>
        <v>0</v>
      </c>
      <c r="CY861">
        <f t="shared" si="638"/>
        <v>739.08800000000008</v>
      </c>
      <c r="CZ861">
        <f t="shared" si="639"/>
        <v>341.82819999999998</v>
      </c>
      <c r="DC861" t="s">
        <v>3</v>
      </c>
      <c r="DD861" t="s">
        <v>3</v>
      </c>
      <c r="DE861" t="s">
        <v>133</v>
      </c>
      <c r="DF861" t="s">
        <v>133</v>
      </c>
      <c r="DG861" t="s">
        <v>134</v>
      </c>
      <c r="DH861" t="s">
        <v>3</v>
      </c>
      <c r="DI861" t="s">
        <v>134</v>
      </c>
      <c r="DJ861" t="s">
        <v>133</v>
      </c>
      <c r="DK861" t="s">
        <v>3</v>
      </c>
      <c r="DL861" t="s">
        <v>3</v>
      </c>
      <c r="DM861" t="s">
        <v>3</v>
      </c>
      <c r="DN861">
        <v>0</v>
      </c>
      <c r="DO861">
        <v>0</v>
      </c>
      <c r="DP861">
        <v>1</v>
      </c>
      <c r="DQ861">
        <v>1</v>
      </c>
      <c r="DU861">
        <v>1013</v>
      </c>
      <c r="DV861" t="s">
        <v>325</v>
      </c>
      <c r="DW861" t="s">
        <v>325</v>
      </c>
      <c r="DX861">
        <v>1</v>
      </c>
      <c r="DZ861" t="s">
        <v>3</v>
      </c>
      <c r="EA861" t="s">
        <v>3</v>
      </c>
      <c r="EB861" t="s">
        <v>3</v>
      </c>
      <c r="EC861" t="s">
        <v>3</v>
      </c>
      <c r="EE861">
        <v>29085536</v>
      </c>
      <c r="EF861">
        <v>2</v>
      </c>
      <c r="EG861" t="s">
        <v>135</v>
      </c>
      <c r="EH861">
        <v>0</v>
      </c>
      <c r="EI861" t="s">
        <v>3</v>
      </c>
      <c r="EJ861">
        <v>1</v>
      </c>
      <c r="EK861">
        <v>15001</v>
      </c>
      <c r="EL861" t="s">
        <v>151</v>
      </c>
      <c r="EM861" t="s">
        <v>152</v>
      </c>
      <c r="EO861" t="s">
        <v>138</v>
      </c>
      <c r="EQ861">
        <v>0</v>
      </c>
      <c r="ER861">
        <v>405.12</v>
      </c>
      <c r="ES861">
        <v>0</v>
      </c>
      <c r="ET861">
        <v>0</v>
      </c>
      <c r="EU861">
        <v>0</v>
      </c>
      <c r="EV861">
        <v>405.12</v>
      </c>
      <c r="EW861">
        <v>36.53</v>
      </c>
      <c r="EX861">
        <v>0</v>
      </c>
      <c r="EY861">
        <v>0</v>
      </c>
      <c r="FQ861">
        <v>0</v>
      </c>
      <c r="FR861">
        <f t="shared" si="640"/>
        <v>0</v>
      </c>
      <c r="FS861">
        <v>0</v>
      </c>
      <c r="FT861" t="s">
        <v>139</v>
      </c>
      <c r="FU861" t="s">
        <v>25</v>
      </c>
      <c r="FV861" t="s">
        <v>25</v>
      </c>
      <c r="FW861" t="s">
        <v>26</v>
      </c>
      <c r="FX861">
        <v>94.5</v>
      </c>
      <c r="FY861">
        <v>46.75</v>
      </c>
      <c r="GA861" t="s">
        <v>3</v>
      </c>
      <c r="GD861">
        <v>1</v>
      </c>
      <c r="GF861">
        <v>-1280480835</v>
      </c>
      <c r="GG861">
        <v>2</v>
      </c>
      <c r="GH861">
        <v>1</v>
      </c>
      <c r="GI861">
        <v>2</v>
      </c>
      <c r="GJ861">
        <v>0</v>
      </c>
      <c r="GK861">
        <v>0</v>
      </c>
      <c r="GL861">
        <f t="shared" si="641"/>
        <v>0</v>
      </c>
      <c r="GM861">
        <f t="shared" si="642"/>
        <v>2004.78</v>
      </c>
      <c r="GN861">
        <f t="shared" si="643"/>
        <v>2004.78</v>
      </c>
      <c r="GO861">
        <f t="shared" si="644"/>
        <v>0</v>
      </c>
      <c r="GP861">
        <f t="shared" si="645"/>
        <v>0</v>
      </c>
      <c r="GR861">
        <v>0</v>
      </c>
      <c r="GS861">
        <v>3</v>
      </c>
      <c r="GT861">
        <v>0</v>
      </c>
      <c r="GU861" t="s">
        <v>3</v>
      </c>
      <c r="GV861">
        <f t="shared" si="646"/>
        <v>0</v>
      </c>
      <c r="GW861">
        <v>1</v>
      </c>
      <c r="GX861">
        <f t="shared" si="647"/>
        <v>0</v>
      </c>
      <c r="HA861">
        <v>0</v>
      </c>
      <c r="HB861">
        <v>0</v>
      </c>
      <c r="HC861">
        <f t="shared" si="648"/>
        <v>0</v>
      </c>
      <c r="HE861" t="s">
        <v>3</v>
      </c>
      <c r="HF861" t="s">
        <v>3</v>
      </c>
      <c r="HM861" t="s">
        <v>3</v>
      </c>
      <c r="IK861">
        <v>0</v>
      </c>
    </row>
    <row r="862" spans="1:245">
      <c r="A862">
        <v>18</v>
      </c>
      <c r="B862">
        <v>0</v>
      </c>
      <c r="C862">
        <v>1008</v>
      </c>
      <c r="E862" t="s">
        <v>327</v>
      </c>
      <c r="F862" t="s">
        <v>328</v>
      </c>
      <c r="G862" t="s">
        <v>329</v>
      </c>
      <c r="H862" t="s">
        <v>160</v>
      </c>
      <c r="I862">
        <f>I861*J862</f>
        <v>0.05</v>
      </c>
      <c r="J862">
        <v>0.83333333333333337</v>
      </c>
      <c r="K862">
        <v>0.83333299999999999</v>
      </c>
      <c r="O862">
        <f t="shared" si="614"/>
        <v>1282.3699999999999</v>
      </c>
      <c r="P862">
        <f t="shared" si="615"/>
        <v>1282.3699999999999</v>
      </c>
      <c r="Q862">
        <f t="shared" si="616"/>
        <v>0</v>
      </c>
      <c r="R862">
        <f t="shared" si="617"/>
        <v>0</v>
      </c>
      <c r="S862">
        <f t="shared" si="618"/>
        <v>0</v>
      </c>
      <c r="T862">
        <f t="shared" si="619"/>
        <v>0</v>
      </c>
      <c r="U862">
        <f t="shared" si="620"/>
        <v>0</v>
      </c>
      <c r="V862">
        <f t="shared" si="621"/>
        <v>0</v>
      </c>
      <c r="W862">
        <f t="shared" si="622"/>
        <v>11.21</v>
      </c>
      <c r="X862">
        <f t="shared" si="623"/>
        <v>0</v>
      </c>
      <c r="Y862">
        <f t="shared" si="624"/>
        <v>0</v>
      </c>
      <c r="AA862">
        <v>35863109</v>
      </c>
      <c r="AB862">
        <f t="shared" si="625"/>
        <v>4894.54</v>
      </c>
      <c r="AC862">
        <f t="shared" si="626"/>
        <v>4894.54</v>
      </c>
      <c r="AD862">
        <f>ROUND((((ET862)-(EU862))+AE862),2)</f>
        <v>0</v>
      </c>
      <c r="AE862">
        <f>ROUND((EU862),2)</f>
        <v>0</v>
      </c>
      <c r="AF862">
        <f>ROUND((EV862),2)</f>
        <v>0</v>
      </c>
      <c r="AG862">
        <f t="shared" si="627"/>
        <v>0</v>
      </c>
      <c r="AH862">
        <f>(EW862)</f>
        <v>0</v>
      </c>
      <c r="AI862">
        <f>(EX862)</f>
        <v>0</v>
      </c>
      <c r="AJ862">
        <f t="shared" si="628"/>
        <v>224.15</v>
      </c>
      <c r="AK862">
        <v>4894.54</v>
      </c>
      <c r="AL862">
        <v>4894.54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224.15</v>
      </c>
      <c r="AT862">
        <v>0</v>
      </c>
      <c r="AU862">
        <v>0</v>
      </c>
      <c r="AV862">
        <v>1</v>
      </c>
      <c r="AW862">
        <v>1</v>
      </c>
      <c r="AZ862">
        <v>1</v>
      </c>
      <c r="BA862">
        <v>1</v>
      </c>
      <c r="BB862">
        <v>1</v>
      </c>
      <c r="BC862">
        <v>5.24</v>
      </c>
      <c r="BD862" t="s">
        <v>3</v>
      </c>
      <c r="BE862" t="s">
        <v>3</v>
      </c>
      <c r="BF862" t="s">
        <v>3</v>
      </c>
      <c r="BG862" t="s">
        <v>3</v>
      </c>
      <c r="BH862">
        <v>3</v>
      </c>
      <c r="BI862">
        <v>1</v>
      </c>
      <c r="BJ862" t="s">
        <v>330</v>
      </c>
      <c r="BM862">
        <v>500001</v>
      </c>
      <c r="BN862">
        <v>0</v>
      </c>
      <c r="BO862" t="s">
        <v>328</v>
      </c>
      <c r="BP862">
        <v>1</v>
      </c>
      <c r="BQ862">
        <v>8</v>
      </c>
      <c r="BR862">
        <v>0</v>
      </c>
      <c r="BS862">
        <v>1</v>
      </c>
      <c r="BT862">
        <v>1</v>
      </c>
      <c r="BU862">
        <v>1</v>
      </c>
      <c r="BV862">
        <v>1</v>
      </c>
      <c r="BW862">
        <v>1</v>
      </c>
      <c r="BX862">
        <v>1</v>
      </c>
      <c r="BY862" t="s">
        <v>3</v>
      </c>
      <c r="BZ862">
        <v>0</v>
      </c>
      <c r="CA862">
        <v>0</v>
      </c>
      <c r="CB862" t="s">
        <v>3</v>
      </c>
      <c r="CE862">
        <v>0</v>
      </c>
      <c r="CF862">
        <v>0</v>
      </c>
      <c r="CG862">
        <v>0</v>
      </c>
      <c r="CM862">
        <v>0</v>
      </c>
      <c r="CN862" t="s">
        <v>3</v>
      </c>
      <c r="CO862">
        <v>0</v>
      </c>
      <c r="CP862">
        <f t="shared" si="629"/>
        <v>1282.3699999999999</v>
      </c>
      <c r="CQ862">
        <f t="shared" si="630"/>
        <v>25647.389600000002</v>
      </c>
      <c r="CR862">
        <f t="shared" si="631"/>
        <v>0</v>
      </c>
      <c r="CS862">
        <f t="shared" si="632"/>
        <v>0</v>
      </c>
      <c r="CT862">
        <f t="shared" si="633"/>
        <v>0</v>
      </c>
      <c r="CU862">
        <f t="shared" si="634"/>
        <v>0</v>
      </c>
      <c r="CV862">
        <f t="shared" si="635"/>
        <v>0</v>
      </c>
      <c r="CW862">
        <f t="shared" si="636"/>
        <v>0</v>
      </c>
      <c r="CX862">
        <f t="shared" si="637"/>
        <v>224.15</v>
      </c>
      <c r="CY862">
        <f t="shared" si="638"/>
        <v>0</v>
      </c>
      <c r="CZ862">
        <f t="shared" si="639"/>
        <v>0</v>
      </c>
      <c r="DC862" t="s">
        <v>3</v>
      </c>
      <c r="DD862" t="s">
        <v>3</v>
      </c>
      <c r="DE862" t="s">
        <v>3</v>
      </c>
      <c r="DF862" t="s">
        <v>3</v>
      </c>
      <c r="DG862" t="s">
        <v>3</v>
      </c>
      <c r="DH862" t="s">
        <v>3</v>
      </c>
      <c r="DI862" t="s">
        <v>3</v>
      </c>
      <c r="DJ862" t="s">
        <v>3</v>
      </c>
      <c r="DK862" t="s">
        <v>3</v>
      </c>
      <c r="DL862" t="s">
        <v>3</v>
      </c>
      <c r="DM862" t="s">
        <v>3</v>
      </c>
      <c r="DN862">
        <v>0</v>
      </c>
      <c r="DO862">
        <v>0</v>
      </c>
      <c r="DP862">
        <v>1</v>
      </c>
      <c r="DQ862">
        <v>1</v>
      </c>
      <c r="DU862">
        <v>1009</v>
      </c>
      <c r="DV862" t="s">
        <v>160</v>
      </c>
      <c r="DW862" t="s">
        <v>160</v>
      </c>
      <c r="DX862">
        <v>1</v>
      </c>
      <c r="DZ862" t="s">
        <v>3</v>
      </c>
      <c r="EA862" t="s">
        <v>3</v>
      </c>
      <c r="EB862" t="s">
        <v>3</v>
      </c>
      <c r="EC862" t="s">
        <v>3</v>
      </c>
      <c r="EE862">
        <v>29085443</v>
      </c>
      <c r="EF862">
        <v>8</v>
      </c>
      <c r="EG862" t="s">
        <v>144</v>
      </c>
      <c r="EH862">
        <v>0</v>
      </c>
      <c r="EI862" t="s">
        <v>3</v>
      </c>
      <c r="EJ862">
        <v>1</v>
      </c>
      <c r="EK862">
        <v>500001</v>
      </c>
      <c r="EL862" t="s">
        <v>145</v>
      </c>
      <c r="EM862" t="s">
        <v>146</v>
      </c>
      <c r="EO862" t="s">
        <v>3</v>
      </c>
      <c r="EQ862">
        <v>0</v>
      </c>
      <c r="ER862">
        <v>4894.54</v>
      </c>
      <c r="ES862">
        <v>4894.54</v>
      </c>
      <c r="ET862">
        <v>0</v>
      </c>
      <c r="EU862">
        <v>0</v>
      </c>
      <c r="EV862">
        <v>0</v>
      </c>
      <c r="EW862">
        <v>0</v>
      </c>
      <c r="EX862">
        <v>0</v>
      </c>
      <c r="FQ862">
        <v>0</v>
      </c>
      <c r="FR862">
        <f t="shared" si="640"/>
        <v>0</v>
      </c>
      <c r="FS862">
        <v>0</v>
      </c>
      <c r="FX862">
        <v>0</v>
      </c>
      <c r="FY862">
        <v>0</v>
      </c>
      <c r="GA862" t="s">
        <v>3</v>
      </c>
      <c r="GD862">
        <v>1</v>
      </c>
      <c r="GF862">
        <v>-501888552</v>
      </c>
      <c r="GG862">
        <v>2</v>
      </c>
      <c r="GH862">
        <v>1</v>
      </c>
      <c r="GI862">
        <v>2</v>
      </c>
      <c r="GJ862">
        <v>0</v>
      </c>
      <c r="GK862">
        <v>0</v>
      </c>
      <c r="GL862">
        <f t="shared" si="641"/>
        <v>0</v>
      </c>
      <c r="GM862">
        <f t="shared" si="642"/>
        <v>1282.3699999999999</v>
      </c>
      <c r="GN862">
        <f t="shared" si="643"/>
        <v>1282.3699999999999</v>
      </c>
      <c r="GO862">
        <f t="shared" si="644"/>
        <v>0</v>
      </c>
      <c r="GP862">
        <f t="shared" si="645"/>
        <v>0</v>
      </c>
      <c r="GR862">
        <v>0</v>
      </c>
      <c r="GS862">
        <v>3</v>
      </c>
      <c r="GT862">
        <v>0</v>
      </c>
      <c r="GU862" t="s">
        <v>3</v>
      </c>
      <c r="GV862">
        <f t="shared" si="646"/>
        <v>0</v>
      </c>
      <c r="GW862">
        <v>1</v>
      </c>
      <c r="GX862">
        <f t="shared" si="647"/>
        <v>0</v>
      </c>
      <c r="HA862">
        <v>0</v>
      </c>
      <c r="HB862">
        <v>0</v>
      </c>
      <c r="HC862">
        <f t="shared" si="648"/>
        <v>0</v>
      </c>
      <c r="HE862" t="s">
        <v>3</v>
      </c>
      <c r="HF862" t="s">
        <v>3</v>
      </c>
      <c r="HM862" t="s">
        <v>3</v>
      </c>
      <c r="IK862">
        <v>0</v>
      </c>
    </row>
    <row r="863" spans="1:245">
      <c r="A863">
        <v>18</v>
      </c>
      <c r="B863">
        <v>0</v>
      </c>
      <c r="C863">
        <v>1009</v>
      </c>
      <c r="E863" t="s">
        <v>331</v>
      </c>
      <c r="F863" t="s">
        <v>332</v>
      </c>
      <c r="G863" t="s">
        <v>333</v>
      </c>
      <c r="H863" t="s">
        <v>155</v>
      </c>
      <c r="I863">
        <f>I861*J863</f>
        <v>4</v>
      </c>
      <c r="J863">
        <v>66.666666666666671</v>
      </c>
      <c r="K863">
        <v>66.666667000000004</v>
      </c>
      <c r="O863">
        <f t="shared" si="614"/>
        <v>1490.51</v>
      </c>
      <c r="P863">
        <f t="shared" si="615"/>
        <v>1490.51</v>
      </c>
      <c r="Q863">
        <f t="shared" si="616"/>
        <v>0</v>
      </c>
      <c r="R863">
        <f t="shared" si="617"/>
        <v>0</v>
      </c>
      <c r="S863">
        <f t="shared" si="618"/>
        <v>0</v>
      </c>
      <c r="T863">
        <f t="shared" si="619"/>
        <v>0</v>
      </c>
      <c r="U863">
        <f t="shared" si="620"/>
        <v>0</v>
      </c>
      <c r="V863">
        <f t="shared" si="621"/>
        <v>0</v>
      </c>
      <c r="W863">
        <f t="shared" si="622"/>
        <v>6.84</v>
      </c>
      <c r="X863">
        <f t="shared" si="623"/>
        <v>0</v>
      </c>
      <c r="Y863">
        <f t="shared" si="624"/>
        <v>0</v>
      </c>
      <c r="AA863">
        <v>35863109</v>
      </c>
      <c r="AB863">
        <f t="shared" si="625"/>
        <v>37.299999999999997</v>
      </c>
      <c r="AC863">
        <f t="shared" si="626"/>
        <v>37.299999999999997</v>
      </c>
      <c r="AD863">
        <f>ROUND((((ET863)-(EU863))+AE863),2)</f>
        <v>0</v>
      </c>
      <c r="AE863">
        <f>ROUND((EU863),2)</f>
        <v>0</v>
      </c>
      <c r="AF863">
        <f>ROUND((EV863),2)</f>
        <v>0</v>
      </c>
      <c r="AG863">
        <f t="shared" si="627"/>
        <v>0</v>
      </c>
      <c r="AH863">
        <f>(EW863)</f>
        <v>0</v>
      </c>
      <c r="AI863">
        <f>(EX863)</f>
        <v>0</v>
      </c>
      <c r="AJ863">
        <f t="shared" si="628"/>
        <v>1.71</v>
      </c>
      <c r="AK863">
        <v>37.299999999999997</v>
      </c>
      <c r="AL863">
        <v>37.299999999999997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1.71</v>
      </c>
      <c r="AT863">
        <v>0</v>
      </c>
      <c r="AU863">
        <v>0</v>
      </c>
      <c r="AV863">
        <v>1</v>
      </c>
      <c r="AW863">
        <v>1</v>
      </c>
      <c r="AZ863">
        <v>1</v>
      </c>
      <c r="BA863">
        <v>1</v>
      </c>
      <c r="BB863">
        <v>1</v>
      </c>
      <c r="BC863">
        <v>9.99</v>
      </c>
      <c r="BD863" t="s">
        <v>3</v>
      </c>
      <c r="BE863" t="s">
        <v>3</v>
      </c>
      <c r="BF863" t="s">
        <v>3</v>
      </c>
      <c r="BG863" t="s">
        <v>3</v>
      </c>
      <c r="BH863">
        <v>3</v>
      </c>
      <c r="BI863">
        <v>1</v>
      </c>
      <c r="BJ863" t="s">
        <v>334</v>
      </c>
      <c r="BM863">
        <v>500001</v>
      </c>
      <c r="BN863">
        <v>0</v>
      </c>
      <c r="BO863" t="s">
        <v>332</v>
      </c>
      <c r="BP863">
        <v>1</v>
      </c>
      <c r="BQ863">
        <v>8</v>
      </c>
      <c r="BR863">
        <v>0</v>
      </c>
      <c r="BS863">
        <v>1</v>
      </c>
      <c r="BT863">
        <v>1</v>
      </c>
      <c r="BU863">
        <v>1</v>
      </c>
      <c r="BV863">
        <v>1</v>
      </c>
      <c r="BW863">
        <v>1</v>
      </c>
      <c r="BX863">
        <v>1</v>
      </c>
      <c r="BY863" t="s">
        <v>3</v>
      </c>
      <c r="BZ863">
        <v>0</v>
      </c>
      <c r="CA863">
        <v>0</v>
      </c>
      <c r="CB863" t="s">
        <v>3</v>
      </c>
      <c r="CE863">
        <v>0</v>
      </c>
      <c r="CF863">
        <v>0</v>
      </c>
      <c r="CG863">
        <v>0</v>
      </c>
      <c r="CM863">
        <v>0</v>
      </c>
      <c r="CN863" t="s">
        <v>3</v>
      </c>
      <c r="CO863">
        <v>0</v>
      </c>
      <c r="CP863">
        <f t="shared" si="629"/>
        <v>1490.51</v>
      </c>
      <c r="CQ863">
        <f t="shared" si="630"/>
        <v>372.62699999999995</v>
      </c>
      <c r="CR863">
        <f t="shared" si="631"/>
        <v>0</v>
      </c>
      <c r="CS863">
        <f t="shared" si="632"/>
        <v>0</v>
      </c>
      <c r="CT863">
        <f t="shared" si="633"/>
        <v>0</v>
      </c>
      <c r="CU863">
        <f t="shared" si="634"/>
        <v>0</v>
      </c>
      <c r="CV863">
        <f t="shared" si="635"/>
        <v>0</v>
      </c>
      <c r="CW863">
        <f t="shared" si="636"/>
        <v>0</v>
      </c>
      <c r="CX863">
        <f t="shared" si="637"/>
        <v>1.71</v>
      </c>
      <c r="CY863">
        <f t="shared" si="638"/>
        <v>0</v>
      </c>
      <c r="CZ863">
        <f t="shared" si="639"/>
        <v>0</v>
      </c>
      <c r="DC863" t="s">
        <v>3</v>
      </c>
      <c r="DD863" t="s">
        <v>3</v>
      </c>
      <c r="DE863" t="s">
        <v>3</v>
      </c>
      <c r="DF863" t="s">
        <v>3</v>
      </c>
      <c r="DG863" t="s">
        <v>3</v>
      </c>
      <c r="DH863" t="s">
        <v>3</v>
      </c>
      <c r="DI863" t="s">
        <v>3</v>
      </c>
      <c r="DJ863" t="s">
        <v>3</v>
      </c>
      <c r="DK863" t="s">
        <v>3</v>
      </c>
      <c r="DL863" t="s">
        <v>3</v>
      </c>
      <c r="DM863" t="s">
        <v>3</v>
      </c>
      <c r="DN863">
        <v>0</v>
      </c>
      <c r="DO863">
        <v>0</v>
      </c>
      <c r="DP863">
        <v>1</v>
      </c>
      <c r="DQ863">
        <v>1</v>
      </c>
      <c r="DU863">
        <v>1005</v>
      </c>
      <c r="DV863" t="s">
        <v>155</v>
      </c>
      <c r="DW863" t="s">
        <v>155</v>
      </c>
      <c r="DX863">
        <v>1</v>
      </c>
      <c r="DZ863" t="s">
        <v>3</v>
      </c>
      <c r="EA863" t="s">
        <v>3</v>
      </c>
      <c r="EB863" t="s">
        <v>3</v>
      </c>
      <c r="EC863" t="s">
        <v>3</v>
      </c>
      <c r="EE863">
        <v>29085443</v>
      </c>
      <c r="EF863">
        <v>8</v>
      </c>
      <c r="EG863" t="s">
        <v>144</v>
      </c>
      <c r="EH863">
        <v>0</v>
      </c>
      <c r="EI863" t="s">
        <v>3</v>
      </c>
      <c r="EJ863">
        <v>1</v>
      </c>
      <c r="EK863">
        <v>500001</v>
      </c>
      <c r="EL863" t="s">
        <v>145</v>
      </c>
      <c r="EM863" t="s">
        <v>146</v>
      </c>
      <c r="EO863" t="s">
        <v>3</v>
      </c>
      <c r="EQ863">
        <v>0</v>
      </c>
      <c r="ER863">
        <v>37.299999999999997</v>
      </c>
      <c r="ES863">
        <v>37.299999999999997</v>
      </c>
      <c r="ET863">
        <v>0</v>
      </c>
      <c r="EU863">
        <v>0</v>
      </c>
      <c r="EV863">
        <v>0</v>
      </c>
      <c r="EW863">
        <v>0</v>
      </c>
      <c r="EX863">
        <v>0</v>
      </c>
      <c r="FQ863">
        <v>0</v>
      </c>
      <c r="FR863">
        <f t="shared" si="640"/>
        <v>0</v>
      </c>
      <c r="FS863">
        <v>0</v>
      </c>
      <c r="FX863">
        <v>0</v>
      </c>
      <c r="FY863">
        <v>0</v>
      </c>
      <c r="GA863" t="s">
        <v>3</v>
      </c>
      <c r="GD863">
        <v>1</v>
      </c>
      <c r="GF863">
        <v>650529573</v>
      </c>
      <c r="GG863">
        <v>2</v>
      </c>
      <c r="GH863">
        <v>1</v>
      </c>
      <c r="GI863">
        <v>2</v>
      </c>
      <c r="GJ863">
        <v>0</v>
      </c>
      <c r="GK863">
        <v>0</v>
      </c>
      <c r="GL863">
        <f t="shared" si="641"/>
        <v>0</v>
      </c>
      <c r="GM863">
        <f t="shared" si="642"/>
        <v>1490.51</v>
      </c>
      <c r="GN863">
        <f t="shared" si="643"/>
        <v>1490.51</v>
      </c>
      <c r="GO863">
        <f t="shared" si="644"/>
        <v>0</v>
      </c>
      <c r="GP863">
        <f t="shared" si="645"/>
        <v>0</v>
      </c>
      <c r="GR863">
        <v>0</v>
      </c>
      <c r="GS863">
        <v>3</v>
      </c>
      <c r="GT863">
        <v>0</v>
      </c>
      <c r="GU863" t="s">
        <v>3</v>
      </c>
      <c r="GV863">
        <f t="shared" si="646"/>
        <v>0</v>
      </c>
      <c r="GW863">
        <v>1</v>
      </c>
      <c r="GX863">
        <f t="shared" si="647"/>
        <v>0</v>
      </c>
      <c r="HA863">
        <v>0</v>
      </c>
      <c r="HB863">
        <v>0</v>
      </c>
      <c r="HC863">
        <f t="shared" si="648"/>
        <v>0</v>
      </c>
      <c r="HE863" t="s">
        <v>3</v>
      </c>
      <c r="HF863" t="s">
        <v>3</v>
      </c>
      <c r="HM863" t="s">
        <v>3</v>
      </c>
      <c r="IK863">
        <v>0</v>
      </c>
    </row>
    <row r="864" spans="1:245">
      <c r="A864">
        <v>17</v>
      </c>
      <c r="B864">
        <v>0</v>
      </c>
      <c r="C864">
        <f>ROW(SmtRes!A1016)</f>
        <v>1016</v>
      </c>
      <c r="D864">
        <f>ROW(EtalonRes!A979)</f>
        <v>979</v>
      </c>
      <c r="E864" t="s">
        <v>335</v>
      </c>
      <c r="F864" t="s">
        <v>336</v>
      </c>
      <c r="G864" t="s">
        <v>337</v>
      </c>
      <c r="H864" t="s">
        <v>58</v>
      </c>
      <c r="I864">
        <f>ROUND(4/100,9)</f>
        <v>0.04</v>
      </c>
      <c r="J864">
        <v>0</v>
      </c>
      <c r="K864">
        <f>ROUND(4/100,9)</f>
        <v>0.04</v>
      </c>
      <c r="O864">
        <f t="shared" si="614"/>
        <v>1496.76</v>
      </c>
      <c r="P864">
        <f t="shared" si="615"/>
        <v>56.69</v>
      </c>
      <c r="Q864">
        <f t="shared" si="616"/>
        <v>16.38</v>
      </c>
      <c r="R864">
        <f t="shared" si="617"/>
        <v>3.57</v>
      </c>
      <c r="S864">
        <f t="shared" si="618"/>
        <v>1423.69</v>
      </c>
      <c r="T864">
        <f t="shared" si="619"/>
        <v>0</v>
      </c>
      <c r="U864">
        <f t="shared" si="620"/>
        <v>4.3424000000000005</v>
      </c>
      <c r="V864">
        <f t="shared" si="621"/>
        <v>8.0000000000000002E-3</v>
      </c>
      <c r="W864">
        <f t="shared" si="622"/>
        <v>0</v>
      </c>
      <c r="X864">
        <f t="shared" si="623"/>
        <v>1156.08</v>
      </c>
      <c r="Y864">
        <f t="shared" si="624"/>
        <v>742.18</v>
      </c>
      <c r="AA864">
        <v>35863109</v>
      </c>
      <c r="AB864">
        <f t="shared" si="625"/>
        <v>1242.01</v>
      </c>
      <c r="AC864">
        <f t="shared" si="626"/>
        <v>120.73</v>
      </c>
      <c r="AD864">
        <f>ROUND((((ET864)-(EU864))+AE864),2)</f>
        <v>44.36</v>
      </c>
      <c r="AE864">
        <f>ROUND((EU864),2)</f>
        <v>2.7</v>
      </c>
      <c r="AF864">
        <f>ROUND(((EV864*1.15)),2)</f>
        <v>1076.92</v>
      </c>
      <c r="AG864">
        <f t="shared" si="627"/>
        <v>0</v>
      </c>
      <c r="AH864">
        <f>((EW864*1.15))</f>
        <v>108.56</v>
      </c>
      <c r="AI864">
        <f>(EX864)</f>
        <v>0.2</v>
      </c>
      <c r="AJ864">
        <f t="shared" si="628"/>
        <v>0</v>
      </c>
      <c r="AK864">
        <v>1101.54</v>
      </c>
      <c r="AL864">
        <v>120.73</v>
      </c>
      <c r="AM864">
        <v>44.36</v>
      </c>
      <c r="AN864">
        <v>2.7</v>
      </c>
      <c r="AO864">
        <v>936.45</v>
      </c>
      <c r="AP864">
        <v>0</v>
      </c>
      <c r="AQ864">
        <v>94.4</v>
      </c>
      <c r="AR864">
        <v>0.2</v>
      </c>
      <c r="AS864">
        <v>0</v>
      </c>
      <c r="AT864">
        <v>81</v>
      </c>
      <c r="AU864">
        <v>52</v>
      </c>
      <c r="AV864">
        <v>1</v>
      </c>
      <c r="AW864">
        <v>1</v>
      </c>
      <c r="AZ864">
        <v>1</v>
      </c>
      <c r="BA864">
        <v>33.049999999999997</v>
      </c>
      <c r="BB864">
        <v>9.23</v>
      </c>
      <c r="BC864">
        <v>11.74</v>
      </c>
      <c r="BD864" t="s">
        <v>3</v>
      </c>
      <c r="BE864" t="s">
        <v>3</v>
      </c>
      <c r="BF864" t="s">
        <v>3</v>
      </c>
      <c r="BG864" t="s">
        <v>3</v>
      </c>
      <c r="BH864">
        <v>0</v>
      </c>
      <c r="BI864">
        <v>2</v>
      </c>
      <c r="BJ864" t="s">
        <v>338</v>
      </c>
      <c r="BM864">
        <v>108001</v>
      </c>
      <c r="BN864">
        <v>0</v>
      </c>
      <c r="BO864" t="s">
        <v>336</v>
      </c>
      <c r="BP864">
        <v>1</v>
      </c>
      <c r="BQ864">
        <v>3</v>
      </c>
      <c r="BR864">
        <v>0</v>
      </c>
      <c r="BS864">
        <v>33.049999999999997</v>
      </c>
      <c r="BT864">
        <v>1</v>
      </c>
      <c r="BU864">
        <v>1</v>
      </c>
      <c r="BV864">
        <v>1</v>
      </c>
      <c r="BW864">
        <v>1</v>
      </c>
      <c r="BX864">
        <v>1</v>
      </c>
      <c r="BY864" t="s">
        <v>3</v>
      </c>
      <c r="BZ864">
        <v>95</v>
      </c>
      <c r="CA864">
        <v>65</v>
      </c>
      <c r="CB864" t="s">
        <v>3</v>
      </c>
      <c r="CE864">
        <v>0</v>
      </c>
      <c r="CF864">
        <v>0</v>
      </c>
      <c r="CG864">
        <v>0</v>
      </c>
      <c r="CM864">
        <v>0</v>
      </c>
      <c r="CN864" t="s">
        <v>993</v>
      </c>
      <c r="CO864">
        <v>0</v>
      </c>
      <c r="CP864">
        <f t="shared" si="629"/>
        <v>1496.76</v>
      </c>
      <c r="CQ864">
        <f t="shared" si="630"/>
        <v>1417.3702000000001</v>
      </c>
      <c r="CR864">
        <f t="shared" si="631"/>
        <v>409.44280000000003</v>
      </c>
      <c r="CS864">
        <f t="shared" si="632"/>
        <v>89.234999999999999</v>
      </c>
      <c r="CT864">
        <f t="shared" si="633"/>
        <v>35592.205999999998</v>
      </c>
      <c r="CU864">
        <f t="shared" si="634"/>
        <v>0</v>
      </c>
      <c r="CV864">
        <f t="shared" si="635"/>
        <v>108.56</v>
      </c>
      <c r="CW864">
        <f t="shared" si="636"/>
        <v>0.2</v>
      </c>
      <c r="CX864">
        <f t="shared" si="637"/>
        <v>0</v>
      </c>
      <c r="CY864">
        <f t="shared" si="638"/>
        <v>1156.0806</v>
      </c>
      <c r="CZ864">
        <f t="shared" si="639"/>
        <v>742.17520000000002</v>
      </c>
      <c r="DC864" t="s">
        <v>3</v>
      </c>
      <c r="DD864" t="s">
        <v>3</v>
      </c>
      <c r="DE864" t="s">
        <v>3</v>
      </c>
      <c r="DF864" t="s">
        <v>3</v>
      </c>
      <c r="DG864" t="s">
        <v>134</v>
      </c>
      <c r="DH864" t="s">
        <v>3</v>
      </c>
      <c r="DI864" t="s">
        <v>134</v>
      </c>
      <c r="DJ864" t="s">
        <v>3</v>
      </c>
      <c r="DK864" t="s">
        <v>3</v>
      </c>
      <c r="DL864" t="s">
        <v>3</v>
      </c>
      <c r="DM864" t="s">
        <v>3</v>
      </c>
      <c r="DN864">
        <v>0</v>
      </c>
      <c r="DO864">
        <v>0</v>
      </c>
      <c r="DP864">
        <v>1</v>
      </c>
      <c r="DQ864">
        <v>1</v>
      </c>
      <c r="DU864">
        <v>1010</v>
      </c>
      <c r="DV864" t="s">
        <v>58</v>
      </c>
      <c r="DW864" t="s">
        <v>58</v>
      </c>
      <c r="DX864">
        <v>100</v>
      </c>
      <c r="DZ864" t="s">
        <v>3</v>
      </c>
      <c r="EA864" t="s">
        <v>3</v>
      </c>
      <c r="EB864" t="s">
        <v>3</v>
      </c>
      <c r="EC864" t="s">
        <v>3</v>
      </c>
      <c r="EE864">
        <v>29085386</v>
      </c>
      <c r="EF864">
        <v>3</v>
      </c>
      <c r="EG864" t="s">
        <v>226</v>
      </c>
      <c r="EH864">
        <v>0</v>
      </c>
      <c r="EI864" t="s">
        <v>3</v>
      </c>
      <c r="EJ864">
        <v>2</v>
      </c>
      <c r="EK864">
        <v>108001</v>
      </c>
      <c r="EL864" t="s">
        <v>227</v>
      </c>
      <c r="EM864" t="s">
        <v>228</v>
      </c>
      <c r="EO864" t="s">
        <v>305</v>
      </c>
      <c r="EQ864">
        <v>0</v>
      </c>
      <c r="ER864">
        <v>1101.54</v>
      </c>
      <c r="ES864">
        <v>120.73</v>
      </c>
      <c r="ET864">
        <v>44.36</v>
      </c>
      <c r="EU864">
        <v>2.7</v>
      </c>
      <c r="EV864">
        <v>936.45</v>
      </c>
      <c r="EW864">
        <v>94.4</v>
      </c>
      <c r="EX864">
        <v>0.2</v>
      </c>
      <c r="EY864">
        <v>0</v>
      </c>
      <c r="FQ864">
        <v>0</v>
      </c>
      <c r="FR864">
        <f t="shared" si="640"/>
        <v>0</v>
      </c>
      <c r="FS864">
        <v>0</v>
      </c>
      <c r="FV864" t="s">
        <v>25</v>
      </c>
      <c r="FW864" t="s">
        <v>26</v>
      </c>
      <c r="FX864">
        <v>95</v>
      </c>
      <c r="FY864">
        <v>65</v>
      </c>
      <c r="GA864" t="s">
        <v>3</v>
      </c>
      <c r="GD864">
        <v>1</v>
      </c>
      <c r="GF864">
        <v>1562201403</v>
      </c>
      <c r="GG864">
        <v>2</v>
      </c>
      <c r="GH864">
        <v>1</v>
      </c>
      <c r="GI864">
        <v>2</v>
      </c>
      <c r="GJ864">
        <v>0</v>
      </c>
      <c r="GK864">
        <v>0</v>
      </c>
      <c r="GL864">
        <f t="shared" si="641"/>
        <v>0</v>
      </c>
      <c r="GM864">
        <f t="shared" si="642"/>
        <v>3395.02</v>
      </c>
      <c r="GN864">
        <f t="shared" si="643"/>
        <v>0</v>
      </c>
      <c r="GO864">
        <f t="shared" si="644"/>
        <v>3395.02</v>
      </c>
      <c r="GP864">
        <f t="shared" si="645"/>
        <v>0</v>
      </c>
      <c r="GR864">
        <v>0</v>
      </c>
      <c r="GS864">
        <v>3</v>
      </c>
      <c r="GT864">
        <v>0</v>
      </c>
      <c r="GU864" t="s">
        <v>3</v>
      </c>
      <c r="GV864">
        <f t="shared" si="646"/>
        <v>0</v>
      </c>
      <c r="GW864">
        <v>1</v>
      </c>
      <c r="GX864">
        <f t="shared" si="647"/>
        <v>0</v>
      </c>
      <c r="HA864">
        <v>0</v>
      </c>
      <c r="HB864">
        <v>0</v>
      </c>
      <c r="HC864">
        <f t="shared" si="648"/>
        <v>0</v>
      </c>
      <c r="HE864" t="s">
        <v>3</v>
      </c>
      <c r="HF864" t="s">
        <v>3</v>
      </c>
      <c r="HM864" t="s">
        <v>3</v>
      </c>
      <c r="IK864">
        <v>0</v>
      </c>
    </row>
    <row r="865" spans="1:245">
      <c r="A865">
        <v>18</v>
      </c>
      <c r="B865">
        <v>0</v>
      </c>
      <c r="C865">
        <v>1015</v>
      </c>
      <c r="E865" t="s">
        <v>339</v>
      </c>
      <c r="F865" t="s">
        <v>262</v>
      </c>
      <c r="G865" t="s">
        <v>263</v>
      </c>
      <c r="H865" t="s">
        <v>237</v>
      </c>
      <c r="I865">
        <f>I864*J865</f>
        <v>6</v>
      </c>
      <c r="J865">
        <v>150</v>
      </c>
      <c r="K865">
        <v>150</v>
      </c>
      <c r="O865">
        <f t="shared" si="614"/>
        <v>326.17</v>
      </c>
      <c r="P865">
        <f t="shared" si="615"/>
        <v>326.17</v>
      </c>
      <c r="Q865">
        <f t="shared" si="616"/>
        <v>0</v>
      </c>
      <c r="R865">
        <f t="shared" si="617"/>
        <v>0</v>
      </c>
      <c r="S865">
        <f t="shared" si="618"/>
        <v>0</v>
      </c>
      <c r="T865">
        <f t="shared" si="619"/>
        <v>0</v>
      </c>
      <c r="U865">
        <f t="shared" si="620"/>
        <v>0</v>
      </c>
      <c r="V865">
        <f t="shared" si="621"/>
        <v>0</v>
      </c>
      <c r="W865">
        <f t="shared" si="622"/>
        <v>1.74</v>
      </c>
      <c r="X865">
        <f t="shared" si="623"/>
        <v>0</v>
      </c>
      <c r="Y865">
        <f t="shared" si="624"/>
        <v>0</v>
      </c>
      <c r="AA865">
        <v>35863109</v>
      </c>
      <c r="AB865">
        <f t="shared" si="625"/>
        <v>15.27</v>
      </c>
      <c r="AC865">
        <f t="shared" si="626"/>
        <v>15.27</v>
      </c>
      <c r="AD865">
        <f>ROUND((((ET865)-(EU865))+AE865),2)</f>
        <v>0</v>
      </c>
      <c r="AE865">
        <f>ROUND((EU865),2)</f>
        <v>0</v>
      </c>
      <c r="AF865">
        <f>ROUND((EV865),2)</f>
        <v>0</v>
      </c>
      <c r="AG865">
        <f t="shared" si="627"/>
        <v>0</v>
      </c>
      <c r="AH865">
        <f>(EW865)</f>
        <v>0</v>
      </c>
      <c r="AI865">
        <f>(EX865)</f>
        <v>0</v>
      </c>
      <c r="AJ865">
        <f t="shared" si="628"/>
        <v>0.28999999999999998</v>
      </c>
      <c r="AK865">
        <v>15.27</v>
      </c>
      <c r="AL865">
        <v>15.27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0.28999999999999998</v>
      </c>
      <c r="AT865">
        <v>0</v>
      </c>
      <c r="AU865">
        <v>0</v>
      </c>
      <c r="AV865">
        <v>1</v>
      </c>
      <c r="AW865">
        <v>1</v>
      </c>
      <c r="AZ865">
        <v>1</v>
      </c>
      <c r="BA865">
        <v>1</v>
      </c>
      <c r="BB865">
        <v>1</v>
      </c>
      <c r="BC865">
        <v>3.56</v>
      </c>
      <c r="BD865" t="s">
        <v>3</v>
      </c>
      <c r="BE865" t="s">
        <v>3</v>
      </c>
      <c r="BF865" t="s">
        <v>3</v>
      </c>
      <c r="BG865" t="s">
        <v>3</v>
      </c>
      <c r="BH865">
        <v>3</v>
      </c>
      <c r="BI865">
        <v>2</v>
      </c>
      <c r="BJ865" t="s">
        <v>264</v>
      </c>
      <c r="BM865">
        <v>500002</v>
      </c>
      <c r="BN865">
        <v>0</v>
      </c>
      <c r="BO865" t="s">
        <v>262</v>
      </c>
      <c r="BP865">
        <v>1</v>
      </c>
      <c r="BQ865">
        <v>12</v>
      </c>
      <c r="BR865">
        <v>0</v>
      </c>
      <c r="BS865">
        <v>1</v>
      </c>
      <c r="BT865">
        <v>1</v>
      </c>
      <c r="BU865">
        <v>1</v>
      </c>
      <c r="BV865">
        <v>1</v>
      </c>
      <c r="BW865">
        <v>1</v>
      </c>
      <c r="BX865">
        <v>1</v>
      </c>
      <c r="BY865" t="s">
        <v>3</v>
      </c>
      <c r="BZ865">
        <v>0</v>
      </c>
      <c r="CA865">
        <v>0</v>
      </c>
      <c r="CB865" t="s">
        <v>3</v>
      </c>
      <c r="CE865">
        <v>0</v>
      </c>
      <c r="CF865">
        <v>0</v>
      </c>
      <c r="CG865">
        <v>0</v>
      </c>
      <c r="CM865">
        <v>0</v>
      </c>
      <c r="CN865" t="s">
        <v>3</v>
      </c>
      <c r="CO865">
        <v>0</v>
      </c>
      <c r="CP865">
        <f t="shared" si="629"/>
        <v>326.17</v>
      </c>
      <c r="CQ865">
        <f t="shared" si="630"/>
        <v>54.361199999999997</v>
      </c>
      <c r="CR865">
        <f t="shared" si="631"/>
        <v>0</v>
      </c>
      <c r="CS865">
        <f t="shared" si="632"/>
        <v>0</v>
      </c>
      <c r="CT865">
        <f t="shared" si="633"/>
        <v>0</v>
      </c>
      <c r="CU865">
        <f t="shared" si="634"/>
        <v>0</v>
      </c>
      <c r="CV865">
        <f t="shared" si="635"/>
        <v>0</v>
      </c>
      <c r="CW865">
        <f t="shared" si="636"/>
        <v>0</v>
      </c>
      <c r="CX865">
        <f t="shared" si="637"/>
        <v>0.28999999999999998</v>
      </c>
      <c r="CY865">
        <f t="shared" si="638"/>
        <v>0</v>
      </c>
      <c r="CZ865">
        <f t="shared" si="639"/>
        <v>0</v>
      </c>
      <c r="DC865" t="s">
        <v>3</v>
      </c>
      <c r="DD865" t="s">
        <v>3</v>
      </c>
      <c r="DE865" t="s">
        <v>3</v>
      </c>
      <c r="DF865" t="s">
        <v>3</v>
      </c>
      <c r="DG865" t="s">
        <v>3</v>
      </c>
      <c r="DH865" t="s">
        <v>3</v>
      </c>
      <c r="DI865" t="s">
        <v>3</v>
      </c>
      <c r="DJ865" t="s">
        <v>3</v>
      </c>
      <c r="DK865" t="s">
        <v>3</v>
      </c>
      <c r="DL865" t="s">
        <v>3</v>
      </c>
      <c r="DM865" t="s">
        <v>3</v>
      </c>
      <c r="DN865">
        <v>0</v>
      </c>
      <c r="DO865">
        <v>0</v>
      </c>
      <c r="DP865">
        <v>1</v>
      </c>
      <c r="DQ865">
        <v>1</v>
      </c>
      <c r="DU865">
        <v>1010</v>
      </c>
      <c r="DV865" t="s">
        <v>237</v>
      </c>
      <c r="DW865" t="s">
        <v>237</v>
      </c>
      <c r="DX865">
        <v>1</v>
      </c>
      <c r="DZ865" t="s">
        <v>3</v>
      </c>
      <c r="EA865" t="s">
        <v>3</v>
      </c>
      <c r="EB865" t="s">
        <v>3</v>
      </c>
      <c r="EC865" t="s">
        <v>3</v>
      </c>
      <c r="EE865">
        <v>29085444</v>
      </c>
      <c r="EF865">
        <v>12</v>
      </c>
      <c r="EG865" t="s">
        <v>32</v>
      </c>
      <c r="EH865">
        <v>0</v>
      </c>
      <c r="EI865" t="s">
        <v>3</v>
      </c>
      <c r="EJ865">
        <v>2</v>
      </c>
      <c r="EK865">
        <v>500002</v>
      </c>
      <c r="EL865" t="s">
        <v>33</v>
      </c>
      <c r="EM865" t="s">
        <v>34</v>
      </c>
      <c r="EO865" t="s">
        <v>3</v>
      </c>
      <c r="EQ865">
        <v>0</v>
      </c>
      <c r="ER865">
        <v>15.27</v>
      </c>
      <c r="ES865">
        <v>15.27</v>
      </c>
      <c r="ET865">
        <v>0</v>
      </c>
      <c r="EU865">
        <v>0</v>
      </c>
      <c r="EV865">
        <v>0</v>
      </c>
      <c r="EW865">
        <v>0</v>
      </c>
      <c r="EX865">
        <v>0</v>
      </c>
      <c r="FQ865">
        <v>0</v>
      </c>
      <c r="FR865">
        <f t="shared" si="640"/>
        <v>0</v>
      </c>
      <c r="FS865">
        <v>0</v>
      </c>
      <c r="FX865">
        <v>0</v>
      </c>
      <c r="FY865">
        <v>0</v>
      </c>
      <c r="GA865" t="s">
        <v>3</v>
      </c>
      <c r="GD865">
        <v>1</v>
      </c>
      <c r="GF865">
        <v>-1432988646</v>
      </c>
      <c r="GG865">
        <v>2</v>
      </c>
      <c r="GH865">
        <v>1</v>
      </c>
      <c r="GI865">
        <v>2</v>
      </c>
      <c r="GJ865">
        <v>0</v>
      </c>
      <c r="GK865">
        <v>0</v>
      </c>
      <c r="GL865">
        <f t="shared" si="641"/>
        <v>0</v>
      </c>
      <c r="GM865">
        <f t="shared" si="642"/>
        <v>326.17</v>
      </c>
      <c r="GN865">
        <f t="shared" si="643"/>
        <v>0</v>
      </c>
      <c r="GO865">
        <f t="shared" si="644"/>
        <v>326.17</v>
      </c>
      <c r="GP865">
        <f t="shared" si="645"/>
        <v>0</v>
      </c>
      <c r="GR865">
        <v>0</v>
      </c>
      <c r="GS865">
        <v>3</v>
      </c>
      <c r="GT865">
        <v>0</v>
      </c>
      <c r="GU865" t="s">
        <v>3</v>
      </c>
      <c r="GV865">
        <f t="shared" si="646"/>
        <v>0</v>
      </c>
      <c r="GW865">
        <v>1</v>
      </c>
      <c r="GX865">
        <f t="shared" si="647"/>
        <v>0</v>
      </c>
      <c r="HA865">
        <v>0</v>
      </c>
      <c r="HB865">
        <v>0</v>
      </c>
      <c r="HC865">
        <f t="shared" si="648"/>
        <v>0</v>
      </c>
      <c r="HE865" t="s">
        <v>3</v>
      </c>
      <c r="HF865" t="s">
        <v>3</v>
      </c>
      <c r="HM865" t="s">
        <v>3</v>
      </c>
      <c r="IK865">
        <v>0</v>
      </c>
    </row>
    <row r="867" spans="1:245">
      <c r="A867" s="2">
        <v>51</v>
      </c>
      <c r="B867" s="2">
        <f>B825</f>
        <v>0</v>
      </c>
      <c r="C867" s="2">
        <f>A825</f>
        <v>5</v>
      </c>
      <c r="D867" s="2">
        <f>ROW(A825)</f>
        <v>825</v>
      </c>
      <c r="E867" s="2"/>
      <c r="F867" s="2" t="str">
        <f>IF(F825&lt;&gt;"",F825,"")</f>
        <v>Новый подраздел</v>
      </c>
      <c r="G867" s="2" t="str">
        <f>IF(G825&lt;&gt;"",G825,"")</f>
        <v>ремонт</v>
      </c>
      <c r="H867" s="2">
        <v>0</v>
      </c>
      <c r="I867" s="2"/>
      <c r="J867" s="2"/>
      <c r="K867" s="2"/>
      <c r="L867" s="2"/>
      <c r="M867" s="2"/>
      <c r="N867" s="2"/>
      <c r="O867" s="2">
        <f t="shared" ref="O867:T867" si="656">ROUND(AB867,2)</f>
        <v>153292.23000000001</v>
      </c>
      <c r="P867" s="2">
        <f t="shared" si="656"/>
        <v>99922.6</v>
      </c>
      <c r="Q867" s="2">
        <f t="shared" si="656"/>
        <v>2625.79</v>
      </c>
      <c r="R867" s="2">
        <f t="shared" si="656"/>
        <v>948.27</v>
      </c>
      <c r="S867" s="2">
        <f t="shared" si="656"/>
        <v>50743.839999999997</v>
      </c>
      <c r="T867" s="2">
        <f t="shared" si="656"/>
        <v>0</v>
      </c>
      <c r="U867" s="2">
        <f>AH867</f>
        <v>169.37840549999999</v>
      </c>
      <c r="V867" s="2">
        <f>AI867</f>
        <v>2.7239062500000002</v>
      </c>
      <c r="W867" s="2">
        <f>ROUND(AJ867,2)</f>
        <v>622.04999999999995</v>
      </c>
      <c r="X867" s="2">
        <f>ROUND(AK867,2)</f>
        <v>45324.21</v>
      </c>
      <c r="Y867" s="2">
        <f>ROUND(AL867,2)</f>
        <v>22685.88</v>
      </c>
      <c r="Z867" s="2"/>
      <c r="AA867" s="2"/>
      <c r="AB867" s="2">
        <f>ROUND(SUMIF(AA829:AA865,"=35863109",O829:O865),2)</f>
        <v>153292.23000000001</v>
      </c>
      <c r="AC867" s="2">
        <f>ROUND(SUMIF(AA829:AA865,"=35863109",P829:P865),2)</f>
        <v>99922.6</v>
      </c>
      <c r="AD867" s="2">
        <f>ROUND(SUMIF(AA829:AA865,"=35863109",Q829:Q865),2)</f>
        <v>2625.79</v>
      </c>
      <c r="AE867" s="2">
        <f>ROUND(SUMIF(AA829:AA865,"=35863109",R829:R865),2)</f>
        <v>948.27</v>
      </c>
      <c r="AF867" s="2">
        <f>ROUND(SUMIF(AA829:AA865,"=35863109",S829:S865),2)</f>
        <v>50743.839999999997</v>
      </c>
      <c r="AG867" s="2">
        <f>ROUND(SUMIF(AA829:AA865,"=35863109",T829:T865),2)</f>
        <v>0</v>
      </c>
      <c r="AH867" s="2">
        <f>SUMIF(AA829:AA865,"=35863109",U829:U865)</f>
        <v>169.37840549999999</v>
      </c>
      <c r="AI867" s="2">
        <f>SUMIF(AA829:AA865,"=35863109",V829:V865)</f>
        <v>2.7239062500000002</v>
      </c>
      <c r="AJ867" s="2">
        <f>ROUND(SUMIF(AA829:AA865,"=35863109",W829:W865),2)</f>
        <v>622.04999999999995</v>
      </c>
      <c r="AK867" s="2">
        <f>ROUND(SUMIF(AA829:AA865,"=35863109",X829:X865),2)</f>
        <v>45324.21</v>
      </c>
      <c r="AL867" s="2">
        <f>ROUND(SUMIF(AA829:AA865,"=35863109",Y829:Y865),2)</f>
        <v>22685.88</v>
      </c>
      <c r="AM867" s="2"/>
      <c r="AN867" s="2"/>
      <c r="AO867" s="2">
        <f t="shared" ref="AO867:BD867" si="657">ROUND(BX867,2)</f>
        <v>0</v>
      </c>
      <c r="AP867" s="2">
        <f t="shared" si="657"/>
        <v>0</v>
      </c>
      <c r="AQ867" s="2">
        <f t="shared" si="657"/>
        <v>0</v>
      </c>
      <c r="AR867" s="2">
        <f t="shared" si="657"/>
        <v>221302.32</v>
      </c>
      <c r="AS867" s="2">
        <f t="shared" si="657"/>
        <v>216249.85</v>
      </c>
      <c r="AT867" s="2">
        <f t="shared" si="657"/>
        <v>5052.47</v>
      </c>
      <c r="AU867" s="2">
        <f t="shared" si="657"/>
        <v>0</v>
      </c>
      <c r="AV867" s="2">
        <f t="shared" si="657"/>
        <v>99922.6</v>
      </c>
      <c r="AW867" s="2">
        <f t="shared" si="657"/>
        <v>99922.6</v>
      </c>
      <c r="AX867" s="2">
        <f t="shared" si="657"/>
        <v>0</v>
      </c>
      <c r="AY867" s="2">
        <f t="shared" si="657"/>
        <v>99922.6</v>
      </c>
      <c r="AZ867" s="2">
        <f t="shared" si="657"/>
        <v>0</v>
      </c>
      <c r="BA867" s="2">
        <f t="shared" si="657"/>
        <v>0</v>
      </c>
      <c r="BB867" s="2">
        <f t="shared" si="657"/>
        <v>0</v>
      </c>
      <c r="BC867" s="2">
        <f t="shared" si="657"/>
        <v>0</v>
      </c>
      <c r="BD867" s="2">
        <f t="shared" si="657"/>
        <v>0</v>
      </c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>
        <f>ROUND(SUMIF(AA829:AA865,"=35863109",FQ829:FQ865),2)</f>
        <v>0</v>
      </c>
      <c r="BY867" s="2">
        <f>ROUND(SUMIF(AA829:AA865,"=35863109",FR829:FR865),2)</f>
        <v>0</v>
      </c>
      <c r="BZ867" s="2">
        <f>ROUND(SUMIF(AA829:AA865,"=35863109",GL829:GL865),2)</f>
        <v>0</v>
      </c>
      <c r="CA867" s="2">
        <f>ROUND(SUMIF(AA829:AA865,"=35863109",GM829:GM865),2)</f>
        <v>221302.32</v>
      </c>
      <c r="CB867" s="2">
        <f>ROUND(SUMIF(AA829:AA865,"=35863109",GN829:GN865),2)</f>
        <v>216249.85</v>
      </c>
      <c r="CC867" s="2">
        <f>ROUND(SUMIF(AA829:AA865,"=35863109",GO829:GO865),2)</f>
        <v>5052.47</v>
      </c>
      <c r="CD867" s="2">
        <f>ROUND(SUMIF(AA829:AA865,"=35863109",GP829:GP865),2)</f>
        <v>0</v>
      </c>
      <c r="CE867" s="2">
        <f>AC867-BX867</f>
        <v>99922.6</v>
      </c>
      <c r="CF867" s="2">
        <f>AC867-BY867</f>
        <v>99922.6</v>
      </c>
      <c r="CG867" s="2">
        <f>BX867-BZ867</f>
        <v>0</v>
      </c>
      <c r="CH867" s="2">
        <f>AC867-BX867-BY867+BZ867</f>
        <v>99922.6</v>
      </c>
      <c r="CI867" s="2">
        <f>BY867-BZ867</f>
        <v>0</v>
      </c>
      <c r="CJ867" s="2">
        <f>ROUND(SUMIF(AA829:AA865,"=35863109",GX829:GX865),2)</f>
        <v>0</v>
      </c>
      <c r="CK867" s="2">
        <f>ROUND(SUMIF(AA829:AA865,"=35863109",GY829:GY865),2)</f>
        <v>0</v>
      </c>
      <c r="CL867" s="2">
        <f>ROUND(SUMIF(AA829:AA865,"=35863109",GZ829:GZ865),2)</f>
        <v>0</v>
      </c>
      <c r="CM867" s="2">
        <f>ROUND(SUMIF(AA829:AA865,"=35863109",HD829:HD865),2)</f>
        <v>0</v>
      </c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>
        <v>0</v>
      </c>
    </row>
    <row r="869" spans="1:245">
      <c r="A869" s="4">
        <v>50</v>
      </c>
      <c r="B869" s="4">
        <v>0</v>
      </c>
      <c r="C869" s="4">
        <v>0</v>
      </c>
      <c r="D869" s="4">
        <v>1</v>
      </c>
      <c r="E869" s="4">
        <v>201</v>
      </c>
      <c r="F869" s="4">
        <f>ROUND(Source!O867,O869)</f>
        <v>153292.23000000001</v>
      </c>
      <c r="G869" s="4" t="s">
        <v>71</v>
      </c>
      <c r="H869" s="4" t="s">
        <v>72</v>
      </c>
      <c r="I869" s="4"/>
      <c r="J869" s="4"/>
      <c r="K869" s="4">
        <v>201</v>
      </c>
      <c r="L869" s="4">
        <v>1</v>
      </c>
      <c r="M869" s="4">
        <v>3</v>
      </c>
      <c r="N869" s="4" t="s">
        <v>3</v>
      </c>
      <c r="O869" s="4">
        <v>2</v>
      </c>
      <c r="P869" s="4"/>
      <c r="Q869" s="4"/>
      <c r="R869" s="4"/>
      <c r="S869" s="4"/>
      <c r="T869" s="4"/>
      <c r="U869" s="4"/>
      <c r="V869" s="4"/>
      <c r="W869" s="4"/>
    </row>
    <row r="870" spans="1:245">
      <c r="A870" s="4">
        <v>50</v>
      </c>
      <c r="B870" s="4">
        <v>0</v>
      </c>
      <c r="C870" s="4">
        <v>0</v>
      </c>
      <c r="D870" s="4">
        <v>1</v>
      </c>
      <c r="E870" s="4">
        <v>202</v>
      </c>
      <c r="F870" s="4">
        <f>ROUND(Source!P867,O870)</f>
        <v>99922.6</v>
      </c>
      <c r="G870" s="4" t="s">
        <v>73</v>
      </c>
      <c r="H870" s="4" t="s">
        <v>74</v>
      </c>
      <c r="I870" s="4"/>
      <c r="J870" s="4"/>
      <c r="K870" s="4">
        <v>202</v>
      </c>
      <c r="L870" s="4">
        <v>2</v>
      </c>
      <c r="M870" s="4">
        <v>3</v>
      </c>
      <c r="N870" s="4" t="s">
        <v>3</v>
      </c>
      <c r="O870" s="4">
        <v>2</v>
      </c>
      <c r="P870" s="4"/>
      <c r="Q870" s="4"/>
      <c r="R870" s="4"/>
      <c r="S870" s="4"/>
      <c r="T870" s="4"/>
      <c r="U870" s="4"/>
      <c r="V870" s="4"/>
      <c r="W870" s="4"/>
    </row>
    <row r="871" spans="1:245">
      <c r="A871" s="4">
        <v>50</v>
      </c>
      <c r="B871" s="4">
        <v>0</v>
      </c>
      <c r="C871" s="4">
        <v>0</v>
      </c>
      <c r="D871" s="4">
        <v>1</v>
      </c>
      <c r="E871" s="4">
        <v>222</v>
      </c>
      <c r="F871" s="4">
        <f>ROUND(Source!AO867,O871)</f>
        <v>0</v>
      </c>
      <c r="G871" s="4" t="s">
        <v>75</v>
      </c>
      <c r="H871" s="4" t="s">
        <v>76</v>
      </c>
      <c r="I871" s="4"/>
      <c r="J871" s="4"/>
      <c r="K871" s="4">
        <v>222</v>
      </c>
      <c r="L871" s="4">
        <v>3</v>
      </c>
      <c r="M871" s="4">
        <v>3</v>
      </c>
      <c r="N871" s="4" t="s">
        <v>3</v>
      </c>
      <c r="O871" s="4">
        <v>2</v>
      </c>
      <c r="P871" s="4"/>
      <c r="Q871" s="4"/>
      <c r="R871" s="4"/>
      <c r="S871" s="4"/>
      <c r="T871" s="4"/>
      <c r="U871" s="4"/>
      <c r="V871" s="4"/>
      <c r="W871" s="4"/>
    </row>
    <row r="872" spans="1:245">
      <c r="A872" s="4">
        <v>50</v>
      </c>
      <c r="B872" s="4">
        <v>0</v>
      </c>
      <c r="C872" s="4">
        <v>0</v>
      </c>
      <c r="D872" s="4">
        <v>1</v>
      </c>
      <c r="E872" s="4">
        <v>225</v>
      </c>
      <c r="F872" s="4">
        <f>ROUND(Source!AV867,O872)</f>
        <v>99922.6</v>
      </c>
      <c r="G872" s="4" t="s">
        <v>77</v>
      </c>
      <c r="H872" s="4" t="s">
        <v>78</v>
      </c>
      <c r="I872" s="4"/>
      <c r="J872" s="4"/>
      <c r="K872" s="4">
        <v>225</v>
      </c>
      <c r="L872" s="4">
        <v>4</v>
      </c>
      <c r="M872" s="4">
        <v>3</v>
      </c>
      <c r="N872" s="4" t="s">
        <v>3</v>
      </c>
      <c r="O872" s="4">
        <v>2</v>
      </c>
      <c r="P872" s="4"/>
      <c r="Q872" s="4"/>
      <c r="R872" s="4"/>
      <c r="S872" s="4"/>
      <c r="T872" s="4"/>
      <c r="U872" s="4"/>
      <c r="V872" s="4"/>
      <c r="W872" s="4"/>
    </row>
    <row r="873" spans="1:245">
      <c r="A873" s="4">
        <v>50</v>
      </c>
      <c r="B873" s="4">
        <v>0</v>
      </c>
      <c r="C873" s="4">
        <v>0</v>
      </c>
      <c r="D873" s="4">
        <v>1</v>
      </c>
      <c r="E873" s="4">
        <v>226</v>
      </c>
      <c r="F873" s="4">
        <f>ROUND(Source!AW867,O873)</f>
        <v>99922.6</v>
      </c>
      <c r="G873" s="4" t="s">
        <v>79</v>
      </c>
      <c r="H873" s="4" t="s">
        <v>80</v>
      </c>
      <c r="I873" s="4"/>
      <c r="J873" s="4"/>
      <c r="K873" s="4">
        <v>226</v>
      </c>
      <c r="L873" s="4">
        <v>5</v>
      </c>
      <c r="M873" s="4">
        <v>3</v>
      </c>
      <c r="N873" s="4" t="s">
        <v>3</v>
      </c>
      <c r="O873" s="4">
        <v>2</v>
      </c>
      <c r="P873" s="4"/>
      <c r="Q873" s="4"/>
      <c r="R873" s="4"/>
      <c r="S873" s="4"/>
      <c r="T873" s="4"/>
      <c r="U873" s="4"/>
      <c r="V873" s="4"/>
      <c r="W873" s="4"/>
    </row>
    <row r="874" spans="1:245">
      <c r="A874" s="4">
        <v>50</v>
      </c>
      <c r="B874" s="4">
        <v>0</v>
      </c>
      <c r="C874" s="4">
        <v>0</v>
      </c>
      <c r="D874" s="4">
        <v>1</v>
      </c>
      <c r="E874" s="4">
        <v>227</v>
      </c>
      <c r="F874" s="4">
        <f>ROUND(Source!AX867,O874)</f>
        <v>0</v>
      </c>
      <c r="G874" s="4" t="s">
        <v>81</v>
      </c>
      <c r="H874" s="4" t="s">
        <v>82</v>
      </c>
      <c r="I874" s="4"/>
      <c r="J874" s="4"/>
      <c r="K874" s="4">
        <v>227</v>
      </c>
      <c r="L874" s="4">
        <v>6</v>
      </c>
      <c r="M874" s="4">
        <v>3</v>
      </c>
      <c r="N874" s="4" t="s">
        <v>3</v>
      </c>
      <c r="O874" s="4">
        <v>2</v>
      </c>
      <c r="P874" s="4"/>
      <c r="Q874" s="4"/>
      <c r="R874" s="4"/>
      <c r="S874" s="4"/>
      <c r="T874" s="4"/>
      <c r="U874" s="4"/>
      <c r="V874" s="4"/>
      <c r="W874" s="4"/>
    </row>
    <row r="875" spans="1:245">
      <c r="A875" s="4">
        <v>50</v>
      </c>
      <c r="B875" s="4">
        <v>0</v>
      </c>
      <c r="C875" s="4">
        <v>0</v>
      </c>
      <c r="D875" s="4">
        <v>1</v>
      </c>
      <c r="E875" s="4">
        <v>228</v>
      </c>
      <c r="F875" s="4">
        <f>ROUND(Source!AY867,O875)</f>
        <v>99922.6</v>
      </c>
      <c r="G875" s="4" t="s">
        <v>83</v>
      </c>
      <c r="H875" s="4" t="s">
        <v>84</v>
      </c>
      <c r="I875" s="4"/>
      <c r="J875" s="4"/>
      <c r="K875" s="4">
        <v>228</v>
      </c>
      <c r="L875" s="4">
        <v>7</v>
      </c>
      <c r="M875" s="4">
        <v>3</v>
      </c>
      <c r="N875" s="4" t="s">
        <v>3</v>
      </c>
      <c r="O875" s="4">
        <v>2</v>
      </c>
      <c r="P875" s="4"/>
      <c r="Q875" s="4"/>
      <c r="R875" s="4"/>
      <c r="S875" s="4"/>
      <c r="T875" s="4"/>
      <c r="U875" s="4"/>
      <c r="V875" s="4"/>
      <c r="W875" s="4"/>
    </row>
    <row r="876" spans="1:245">
      <c r="A876" s="4">
        <v>50</v>
      </c>
      <c r="B876" s="4">
        <v>0</v>
      </c>
      <c r="C876" s="4">
        <v>0</v>
      </c>
      <c r="D876" s="4">
        <v>1</v>
      </c>
      <c r="E876" s="4">
        <v>216</v>
      </c>
      <c r="F876" s="4">
        <f>ROUND(Source!AP867,O876)</f>
        <v>0</v>
      </c>
      <c r="G876" s="4" t="s">
        <v>85</v>
      </c>
      <c r="H876" s="4" t="s">
        <v>86</v>
      </c>
      <c r="I876" s="4"/>
      <c r="J876" s="4"/>
      <c r="K876" s="4">
        <v>216</v>
      </c>
      <c r="L876" s="4">
        <v>8</v>
      </c>
      <c r="M876" s="4">
        <v>3</v>
      </c>
      <c r="N876" s="4" t="s">
        <v>3</v>
      </c>
      <c r="O876" s="4">
        <v>2</v>
      </c>
      <c r="P876" s="4"/>
      <c r="Q876" s="4"/>
      <c r="R876" s="4"/>
      <c r="S876" s="4"/>
      <c r="T876" s="4"/>
      <c r="U876" s="4"/>
      <c r="V876" s="4"/>
      <c r="W876" s="4"/>
    </row>
    <row r="877" spans="1:245">
      <c r="A877" s="4">
        <v>50</v>
      </c>
      <c r="B877" s="4">
        <v>0</v>
      </c>
      <c r="C877" s="4">
        <v>0</v>
      </c>
      <c r="D877" s="4">
        <v>1</v>
      </c>
      <c r="E877" s="4">
        <v>223</v>
      </c>
      <c r="F877" s="4">
        <f>ROUND(Source!AQ867,O877)</f>
        <v>0</v>
      </c>
      <c r="G877" s="4" t="s">
        <v>87</v>
      </c>
      <c r="H877" s="4" t="s">
        <v>88</v>
      </c>
      <c r="I877" s="4"/>
      <c r="J877" s="4"/>
      <c r="K877" s="4">
        <v>223</v>
      </c>
      <c r="L877" s="4">
        <v>9</v>
      </c>
      <c r="M877" s="4">
        <v>3</v>
      </c>
      <c r="N877" s="4" t="s">
        <v>3</v>
      </c>
      <c r="O877" s="4">
        <v>2</v>
      </c>
      <c r="P877" s="4"/>
      <c r="Q877" s="4"/>
      <c r="R877" s="4"/>
      <c r="S877" s="4"/>
      <c r="T877" s="4"/>
      <c r="U877" s="4"/>
      <c r="V877" s="4"/>
      <c r="W877" s="4"/>
    </row>
    <row r="878" spans="1:245">
      <c r="A878" s="4">
        <v>50</v>
      </c>
      <c r="B878" s="4">
        <v>0</v>
      </c>
      <c r="C878" s="4">
        <v>0</v>
      </c>
      <c r="D878" s="4">
        <v>1</v>
      </c>
      <c r="E878" s="4">
        <v>229</v>
      </c>
      <c r="F878" s="4">
        <f>ROUND(Source!AZ867,O878)</f>
        <v>0</v>
      </c>
      <c r="G878" s="4" t="s">
        <v>89</v>
      </c>
      <c r="H878" s="4" t="s">
        <v>90</v>
      </c>
      <c r="I878" s="4"/>
      <c r="J878" s="4"/>
      <c r="K878" s="4">
        <v>229</v>
      </c>
      <c r="L878" s="4">
        <v>10</v>
      </c>
      <c r="M878" s="4">
        <v>3</v>
      </c>
      <c r="N878" s="4" t="s">
        <v>3</v>
      </c>
      <c r="O878" s="4">
        <v>2</v>
      </c>
      <c r="P878" s="4"/>
      <c r="Q878" s="4"/>
      <c r="R878" s="4"/>
      <c r="S878" s="4"/>
      <c r="T878" s="4"/>
      <c r="U878" s="4"/>
      <c r="V878" s="4"/>
      <c r="W878" s="4"/>
    </row>
    <row r="879" spans="1:245">
      <c r="A879" s="4">
        <v>50</v>
      </c>
      <c r="B879" s="4">
        <v>0</v>
      </c>
      <c r="C879" s="4">
        <v>0</v>
      </c>
      <c r="D879" s="4">
        <v>1</v>
      </c>
      <c r="E879" s="4">
        <v>203</v>
      </c>
      <c r="F879" s="4">
        <f>ROUND(Source!Q867,O879)</f>
        <v>2625.79</v>
      </c>
      <c r="G879" s="4" t="s">
        <v>91</v>
      </c>
      <c r="H879" s="4" t="s">
        <v>92</v>
      </c>
      <c r="I879" s="4"/>
      <c r="J879" s="4"/>
      <c r="K879" s="4">
        <v>203</v>
      </c>
      <c r="L879" s="4">
        <v>11</v>
      </c>
      <c r="M879" s="4">
        <v>3</v>
      </c>
      <c r="N879" s="4" t="s">
        <v>3</v>
      </c>
      <c r="O879" s="4">
        <v>2</v>
      </c>
      <c r="P879" s="4"/>
      <c r="Q879" s="4"/>
      <c r="R879" s="4"/>
      <c r="S879" s="4"/>
      <c r="T879" s="4"/>
      <c r="U879" s="4"/>
      <c r="V879" s="4"/>
      <c r="W879" s="4"/>
    </row>
    <row r="880" spans="1:245">
      <c r="A880" s="4">
        <v>50</v>
      </c>
      <c r="B880" s="4">
        <v>0</v>
      </c>
      <c r="C880" s="4">
        <v>0</v>
      </c>
      <c r="D880" s="4">
        <v>1</v>
      </c>
      <c r="E880" s="4">
        <v>231</v>
      </c>
      <c r="F880" s="4">
        <f>ROUND(Source!BB867,O880)</f>
        <v>0</v>
      </c>
      <c r="G880" s="4" t="s">
        <v>93</v>
      </c>
      <c r="H880" s="4" t="s">
        <v>94</v>
      </c>
      <c r="I880" s="4"/>
      <c r="J880" s="4"/>
      <c r="K880" s="4">
        <v>231</v>
      </c>
      <c r="L880" s="4">
        <v>12</v>
      </c>
      <c r="M880" s="4">
        <v>3</v>
      </c>
      <c r="N880" s="4" t="s">
        <v>3</v>
      </c>
      <c r="O880" s="4">
        <v>2</v>
      </c>
      <c r="P880" s="4"/>
      <c r="Q880" s="4"/>
      <c r="R880" s="4"/>
      <c r="S880" s="4"/>
      <c r="T880" s="4"/>
      <c r="U880" s="4"/>
      <c r="V880" s="4"/>
      <c r="W880" s="4"/>
    </row>
    <row r="881" spans="1:23">
      <c r="A881" s="4">
        <v>50</v>
      </c>
      <c r="B881" s="4">
        <v>0</v>
      </c>
      <c r="C881" s="4">
        <v>0</v>
      </c>
      <c r="D881" s="4">
        <v>1</v>
      </c>
      <c r="E881" s="4">
        <v>204</v>
      </c>
      <c r="F881" s="4">
        <f>ROUND(Source!R867,O881)</f>
        <v>948.27</v>
      </c>
      <c r="G881" s="4" t="s">
        <v>95</v>
      </c>
      <c r="H881" s="4" t="s">
        <v>96</v>
      </c>
      <c r="I881" s="4"/>
      <c r="J881" s="4"/>
      <c r="K881" s="4">
        <v>204</v>
      </c>
      <c r="L881" s="4">
        <v>13</v>
      </c>
      <c r="M881" s="4">
        <v>3</v>
      </c>
      <c r="N881" s="4" t="s">
        <v>3</v>
      </c>
      <c r="O881" s="4">
        <v>2</v>
      </c>
      <c r="P881" s="4"/>
      <c r="Q881" s="4"/>
      <c r="R881" s="4"/>
      <c r="S881" s="4"/>
      <c r="T881" s="4"/>
      <c r="U881" s="4"/>
      <c r="V881" s="4"/>
      <c r="W881" s="4"/>
    </row>
    <row r="882" spans="1:23">
      <c r="A882" s="4">
        <v>50</v>
      </c>
      <c r="B882" s="4">
        <v>0</v>
      </c>
      <c r="C882" s="4">
        <v>0</v>
      </c>
      <c r="D882" s="4">
        <v>1</v>
      </c>
      <c r="E882" s="4">
        <v>205</v>
      </c>
      <c r="F882" s="4">
        <f>ROUND(Source!S867,O882)</f>
        <v>50743.839999999997</v>
      </c>
      <c r="G882" s="4" t="s">
        <v>97</v>
      </c>
      <c r="H882" s="4" t="s">
        <v>98</v>
      </c>
      <c r="I882" s="4"/>
      <c r="J882" s="4"/>
      <c r="K882" s="4">
        <v>205</v>
      </c>
      <c r="L882" s="4">
        <v>14</v>
      </c>
      <c r="M882" s="4">
        <v>3</v>
      </c>
      <c r="N882" s="4" t="s">
        <v>3</v>
      </c>
      <c r="O882" s="4">
        <v>2</v>
      </c>
      <c r="P882" s="4"/>
      <c r="Q882" s="4"/>
      <c r="R882" s="4"/>
      <c r="S882" s="4"/>
      <c r="T882" s="4"/>
      <c r="U882" s="4"/>
      <c r="V882" s="4"/>
      <c r="W882" s="4"/>
    </row>
    <row r="883" spans="1:23">
      <c r="A883" s="4">
        <v>50</v>
      </c>
      <c r="B883" s="4">
        <v>0</v>
      </c>
      <c r="C883" s="4">
        <v>0</v>
      </c>
      <c r="D883" s="4">
        <v>1</v>
      </c>
      <c r="E883" s="4">
        <v>232</v>
      </c>
      <c r="F883" s="4">
        <f>ROUND(Source!BC867,O883)</f>
        <v>0</v>
      </c>
      <c r="G883" s="4" t="s">
        <v>99</v>
      </c>
      <c r="H883" s="4" t="s">
        <v>100</v>
      </c>
      <c r="I883" s="4"/>
      <c r="J883" s="4"/>
      <c r="K883" s="4">
        <v>232</v>
      </c>
      <c r="L883" s="4">
        <v>15</v>
      </c>
      <c r="M883" s="4">
        <v>3</v>
      </c>
      <c r="N883" s="4" t="s">
        <v>3</v>
      </c>
      <c r="O883" s="4">
        <v>2</v>
      </c>
      <c r="P883" s="4"/>
      <c r="Q883" s="4"/>
      <c r="R883" s="4"/>
      <c r="S883" s="4"/>
      <c r="T883" s="4"/>
      <c r="U883" s="4"/>
      <c r="V883" s="4"/>
      <c r="W883" s="4"/>
    </row>
    <row r="884" spans="1:23">
      <c r="A884" s="4">
        <v>50</v>
      </c>
      <c r="B884" s="4">
        <v>0</v>
      </c>
      <c r="C884" s="4">
        <v>0</v>
      </c>
      <c r="D884" s="4">
        <v>1</v>
      </c>
      <c r="E884" s="4">
        <v>214</v>
      </c>
      <c r="F884" s="4">
        <f>ROUND(Source!AS867,O884)</f>
        <v>216249.85</v>
      </c>
      <c r="G884" s="4" t="s">
        <v>101</v>
      </c>
      <c r="H884" s="4" t="s">
        <v>102</v>
      </c>
      <c r="I884" s="4"/>
      <c r="J884" s="4"/>
      <c r="K884" s="4">
        <v>214</v>
      </c>
      <c r="L884" s="4">
        <v>16</v>
      </c>
      <c r="M884" s="4">
        <v>3</v>
      </c>
      <c r="N884" s="4" t="s">
        <v>3</v>
      </c>
      <c r="O884" s="4">
        <v>2</v>
      </c>
      <c r="P884" s="4"/>
      <c r="Q884" s="4"/>
      <c r="R884" s="4"/>
      <c r="S884" s="4"/>
      <c r="T884" s="4"/>
      <c r="U884" s="4"/>
      <c r="V884" s="4"/>
      <c r="W884" s="4"/>
    </row>
    <row r="885" spans="1:23">
      <c r="A885" s="4">
        <v>50</v>
      </c>
      <c r="B885" s="4">
        <v>0</v>
      </c>
      <c r="C885" s="4">
        <v>0</v>
      </c>
      <c r="D885" s="4">
        <v>1</v>
      </c>
      <c r="E885" s="4">
        <v>215</v>
      </c>
      <c r="F885" s="4">
        <f>ROUND(Source!AT867,O885)</f>
        <v>5052.47</v>
      </c>
      <c r="G885" s="4" t="s">
        <v>103</v>
      </c>
      <c r="H885" s="4" t="s">
        <v>104</v>
      </c>
      <c r="I885" s="4"/>
      <c r="J885" s="4"/>
      <c r="K885" s="4">
        <v>215</v>
      </c>
      <c r="L885" s="4">
        <v>17</v>
      </c>
      <c r="M885" s="4">
        <v>3</v>
      </c>
      <c r="N885" s="4" t="s">
        <v>3</v>
      </c>
      <c r="O885" s="4">
        <v>2</v>
      </c>
      <c r="P885" s="4"/>
      <c r="Q885" s="4"/>
      <c r="R885" s="4"/>
      <c r="S885" s="4"/>
      <c r="T885" s="4"/>
      <c r="U885" s="4"/>
      <c r="V885" s="4"/>
      <c r="W885" s="4"/>
    </row>
    <row r="886" spans="1:23">
      <c r="A886" s="4">
        <v>50</v>
      </c>
      <c r="B886" s="4">
        <v>0</v>
      </c>
      <c r="C886" s="4">
        <v>0</v>
      </c>
      <c r="D886" s="4">
        <v>1</v>
      </c>
      <c r="E886" s="4">
        <v>217</v>
      </c>
      <c r="F886" s="4">
        <f>ROUND(Source!AU867,O886)</f>
        <v>0</v>
      </c>
      <c r="G886" s="4" t="s">
        <v>105</v>
      </c>
      <c r="H886" s="4" t="s">
        <v>106</v>
      </c>
      <c r="I886" s="4"/>
      <c r="J886" s="4"/>
      <c r="K886" s="4">
        <v>217</v>
      </c>
      <c r="L886" s="4">
        <v>18</v>
      </c>
      <c r="M886" s="4">
        <v>3</v>
      </c>
      <c r="N886" s="4" t="s">
        <v>3</v>
      </c>
      <c r="O886" s="4">
        <v>2</v>
      </c>
      <c r="P886" s="4"/>
      <c r="Q886" s="4"/>
      <c r="R886" s="4"/>
      <c r="S886" s="4"/>
      <c r="T886" s="4"/>
      <c r="U886" s="4"/>
      <c r="V886" s="4"/>
      <c r="W886" s="4"/>
    </row>
    <row r="887" spans="1:23">
      <c r="A887" s="4">
        <v>50</v>
      </c>
      <c r="B887" s="4">
        <v>0</v>
      </c>
      <c r="C887" s="4">
        <v>0</v>
      </c>
      <c r="D887" s="4">
        <v>1</v>
      </c>
      <c r="E887" s="4">
        <v>230</v>
      </c>
      <c r="F887" s="4">
        <f>ROUND(Source!BA867,O887)</f>
        <v>0</v>
      </c>
      <c r="G887" s="4" t="s">
        <v>107</v>
      </c>
      <c r="H887" s="4" t="s">
        <v>108</v>
      </c>
      <c r="I887" s="4"/>
      <c r="J887" s="4"/>
      <c r="K887" s="4">
        <v>230</v>
      </c>
      <c r="L887" s="4">
        <v>19</v>
      </c>
      <c r="M887" s="4">
        <v>3</v>
      </c>
      <c r="N887" s="4" t="s">
        <v>3</v>
      </c>
      <c r="O887" s="4">
        <v>2</v>
      </c>
      <c r="P887" s="4"/>
      <c r="Q887" s="4"/>
      <c r="R887" s="4"/>
      <c r="S887" s="4"/>
      <c r="T887" s="4"/>
      <c r="U887" s="4"/>
      <c r="V887" s="4"/>
      <c r="W887" s="4"/>
    </row>
    <row r="888" spans="1:23">
      <c r="A888" s="4">
        <v>50</v>
      </c>
      <c r="B888" s="4">
        <v>0</v>
      </c>
      <c r="C888" s="4">
        <v>0</v>
      </c>
      <c r="D888" s="4">
        <v>1</v>
      </c>
      <c r="E888" s="4">
        <v>206</v>
      </c>
      <c r="F888" s="4">
        <f>ROUND(Source!T867,O888)</f>
        <v>0</v>
      </c>
      <c r="G888" s="4" t="s">
        <v>109</v>
      </c>
      <c r="H888" s="4" t="s">
        <v>110</v>
      </c>
      <c r="I888" s="4"/>
      <c r="J888" s="4"/>
      <c r="K888" s="4">
        <v>206</v>
      </c>
      <c r="L888" s="4">
        <v>20</v>
      </c>
      <c r="M888" s="4">
        <v>3</v>
      </c>
      <c r="N888" s="4" t="s">
        <v>3</v>
      </c>
      <c r="O888" s="4">
        <v>2</v>
      </c>
      <c r="P888" s="4"/>
      <c r="Q888" s="4"/>
      <c r="R888" s="4"/>
      <c r="S888" s="4"/>
      <c r="T888" s="4"/>
      <c r="U888" s="4"/>
      <c r="V888" s="4"/>
      <c r="W888" s="4"/>
    </row>
    <row r="889" spans="1:23">
      <c r="A889" s="4">
        <v>50</v>
      </c>
      <c r="B889" s="4">
        <v>0</v>
      </c>
      <c r="C889" s="4">
        <v>0</v>
      </c>
      <c r="D889" s="4">
        <v>1</v>
      </c>
      <c r="E889" s="4">
        <v>207</v>
      </c>
      <c r="F889" s="4">
        <f>Source!U867</f>
        <v>169.37840549999999</v>
      </c>
      <c r="G889" s="4" t="s">
        <v>111</v>
      </c>
      <c r="H889" s="4" t="s">
        <v>112</v>
      </c>
      <c r="I889" s="4"/>
      <c r="J889" s="4"/>
      <c r="K889" s="4">
        <v>207</v>
      </c>
      <c r="L889" s="4">
        <v>21</v>
      </c>
      <c r="M889" s="4">
        <v>3</v>
      </c>
      <c r="N889" s="4" t="s">
        <v>3</v>
      </c>
      <c r="O889" s="4">
        <v>-1</v>
      </c>
      <c r="P889" s="4"/>
      <c r="Q889" s="4"/>
      <c r="R889" s="4"/>
      <c r="S889" s="4"/>
      <c r="T889" s="4"/>
      <c r="U889" s="4"/>
      <c r="V889" s="4"/>
      <c r="W889" s="4"/>
    </row>
    <row r="890" spans="1:23">
      <c r="A890" s="4">
        <v>50</v>
      </c>
      <c r="B890" s="4">
        <v>0</v>
      </c>
      <c r="C890" s="4">
        <v>0</v>
      </c>
      <c r="D890" s="4">
        <v>1</v>
      </c>
      <c r="E890" s="4">
        <v>208</v>
      </c>
      <c r="F890" s="4">
        <f>Source!V867</f>
        <v>2.7239062500000002</v>
      </c>
      <c r="G890" s="4" t="s">
        <v>113</v>
      </c>
      <c r="H890" s="4" t="s">
        <v>114</v>
      </c>
      <c r="I890" s="4"/>
      <c r="J890" s="4"/>
      <c r="K890" s="4">
        <v>208</v>
      </c>
      <c r="L890" s="4">
        <v>22</v>
      </c>
      <c r="M890" s="4">
        <v>3</v>
      </c>
      <c r="N890" s="4" t="s">
        <v>3</v>
      </c>
      <c r="O890" s="4">
        <v>-1</v>
      </c>
      <c r="P890" s="4"/>
      <c r="Q890" s="4"/>
      <c r="R890" s="4"/>
      <c r="S890" s="4"/>
      <c r="T890" s="4"/>
      <c r="U890" s="4"/>
      <c r="V890" s="4"/>
      <c r="W890" s="4"/>
    </row>
    <row r="891" spans="1:23">
      <c r="A891" s="4">
        <v>50</v>
      </c>
      <c r="B891" s="4">
        <v>0</v>
      </c>
      <c r="C891" s="4">
        <v>0</v>
      </c>
      <c r="D891" s="4">
        <v>1</v>
      </c>
      <c r="E891" s="4">
        <v>209</v>
      </c>
      <c r="F891" s="4">
        <f>ROUND(Source!W867,O891)</f>
        <v>622.04999999999995</v>
      </c>
      <c r="G891" s="4" t="s">
        <v>115</v>
      </c>
      <c r="H891" s="4" t="s">
        <v>116</v>
      </c>
      <c r="I891" s="4"/>
      <c r="J891" s="4"/>
      <c r="K891" s="4">
        <v>209</v>
      </c>
      <c r="L891" s="4">
        <v>23</v>
      </c>
      <c r="M891" s="4">
        <v>3</v>
      </c>
      <c r="N891" s="4" t="s">
        <v>3</v>
      </c>
      <c r="O891" s="4">
        <v>2</v>
      </c>
      <c r="P891" s="4"/>
      <c r="Q891" s="4"/>
      <c r="R891" s="4"/>
      <c r="S891" s="4"/>
      <c r="T891" s="4"/>
      <c r="U891" s="4"/>
      <c r="V891" s="4"/>
      <c r="W891" s="4"/>
    </row>
    <row r="892" spans="1:23">
      <c r="A892" s="4">
        <v>50</v>
      </c>
      <c r="B892" s="4">
        <v>0</v>
      </c>
      <c r="C892" s="4">
        <v>0</v>
      </c>
      <c r="D892" s="4">
        <v>1</v>
      </c>
      <c r="E892" s="4">
        <v>233</v>
      </c>
      <c r="F892" s="4">
        <f>ROUND(Source!BD867,O892)</f>
        <v>0</v>
      </c>
      <c r="G892" s="4" t="s">
        <v>117</v>
      </c>
      <c r="H892" s="4" t="s">
        <v>118</v>
      </c>
      <c r="I892" s="4"/>
      <c r="J892" s="4"/>
      <c r="K892" s="4">
        <v>233</v>
      </c>
      <c r="L892" s="4">
        <v>24</v>
      </c>
      <c r="M892" s="4">
        <v>3</v>
      </c>
      <c r="N892" s="4" t="s">
        <v>3</v>
      </c>
      <c r="O892" s="4">
        <v>2</v>
      </c>
      <c r="P892" s="4"/>
      <c r="Q892" s="4"/>
      <c r="R892" s="4"/>
      <c r="S892" s="4"/>
      <c r="T892" s="4"/>
      <c r="U892" s="4"/>
      <c r="V892" s="4"/>
      <c r="W892" s="4"/>
    </row>
    <row r="893" spans="1:23">
      <c r="A893" s="4">
        <v>50</v>
      </c>
      <c r="B893" s="4">
        <v>0</v>
      </c>
      <c r="C893" s="4">
        <v>0</v>
      </c>
      <c r="D893" s="4">
        <v>1</v>
      </c>
      <c r="E893" s="4">
        <v>210</v>
      </c>
      <c r="F893" s="4">
        <f>ROUND(Source!X867,O893)</f>
        <v>45324.21</v>
      </c>
      <c r="G893" s="4" t="s">
        <v>119</v>
      </c>
      <c r="H893" s="4" t="s">
        <v>120</v>
      </c>
      <c r="I893" s="4"/>
      <c r="J893" s="4"/>
      <c r="K893" s="4">
        <v>210</v>
      </c>
      <c r="L893" s="4">
        <v>25</v>
      </c>
      <c r="M893" s="4">
        <v>3</v>
      </c>
      <c r="N893" s="4" t="s">
        <v>3</v>
      </c>
      <c r="O893" s="4">
        <v>2</v>
      </c>
      <c r="P893" s="4"/>
      <c r="Q893" s="4"/>
      <c r="R893" s="4"/>
      <c r="S893" s="4"/>
      <c r="T893" s="4"/>
      <c r="U893" s="4"/>
      <c r="V893" s="4"/>
      <c r="W893" s="4"/>
    </row>
    <row r="894" spans="1:23">
      <c r="A894" s="4">
        <v>50</v>
      </c>
      <c r="B894" s="4">
        <v>0</v>
      </c>
      <c r="C894" s="4">
        <v>0</v>
      </c>
      <c r="D894" s="4">
        <v>1</v>
      </c>
      <c r="E894" s="4">
        <v>211</v>
      </c>
      <c r="F894" s="4">
        <f>ROUND(Source!Y867,O894)</f>
        <v>22685.88</v>
      </c>
      <c r="G894" s="4" t="s">
        <v>121</v>
      </c>
      <c r="H894" s="4" t="s">
        <v>122</v>
      </c>
      <c r="I894" s="4"/>
      <c r="J894" s="4"/>
      <c r="K894" s="4">
        <v>211</v>
      </c>
      <c r="L894" s="4">
        <v>26</v>
      </c>
      <c r="M894" s="4">
        <v>3</v>
      </c>
      <c r="N894" s="4" t="s">
        <v>3</v>
      </c>
      <c r="O894" s="4">
        <v>2</v>
      </c>
      <c r="P894" s="4"/>
      <c r="Q894" s="4"/>
      <c r="R894" s="4"/>
      <c r="S894" s="4"/>
      <c r="T894" s="4"/>
      <c r="U894" s="4"/>
      <c r="V894" s="4"/>
      <c r="W894" s="4"/>
    </row>
    <row r="895" spans="1:23">
      <c r="A895" s="4">
        <v>50</v>
      </c>
      <c r="B895" s="4">
        <v>0</v>
      </c>
      <c r="C895" s="4">
        <v>0</v>
      </c>
      <c r="D895" s="4">
        <v>1</v>
      </c>
      <c r="E895" s="4">
        <v>0</v>
      </c>
      <c r="F895" s="4">
        <f>ROUND(Source!AR867,O895)</f>
        <v>221302.32</v>
      </c>
      <c r="G895" s="4" t="s">
        <v>123</v>
      </c>
      <c r="H895" s="4" t="s">
        <v>124</v>
      </c>
      <c r="I895" s="4"/>
      <c r="J895" s="4"/>
      <c r="K895" s="4">
        <v>224</v>
      </c>
      <c r="L895" s="4">
        <v>27</v>
      </c>
      <c r="M895" s="4">
        <v>3</v>
      </c>
      <c r="N895" s="4" t="s">
        <v>3</v>
      </c>
      <c r="O895" s="4">
        <v>2</v>
      </c>
      <c r="P895" s="4"/>
      <c r="Q895" s="4"/>
      <c r="R895" s="4"/>
      <c r="S895" s="4"/>
      <c r="T895" s="4"/>
      <c r="U895" s="4"/>
      <c r="V895" s="4"/>
      <c r="W895" s="4"/>
    </row>
    <row r="896" spans="1:23">
      <c r="A896" s="4">
        <v>50</v>
      </c>
      <c r="B896" s="4">
        <v>0</v>
      </c>
      <c r="C896" s="4">
        <v>0</v>
      </c>
      <c r="D896" s="4">
        <v>2</v>
      </c>
      <c r="E896" s="4">
        <v>0</v>
      </c>
      <c r="F896" s="4">
        <f>ROUND(F895*0.18,O896)</f>
        <v>39834.400000000001</v>
      </c>
      <c r="G896" s="4" t="s">
        <v>125</v>
      </c>
      <c r="H896" s="4" t="s">
        <v>125</v>
      </c>
      <c r="I896" s="4"/>
      <c r="J896" s="4"/>
      <c r="K896" s="4">
        <v>212</v>
      </c>
      <c r="L896" s="4">
        <v>28</v>
      </c>
      <c r="M896" s="4">
        <v>0</v>
      </c>
      <c r="N896" s="4" t="s">
        <v>3</v>
      </c>
      <c r="O896" s="4">
        <v>1</v>
      </c>
      <c r="P896" s="4"/>
      <c r="Q896" s="4"/>
      <c r="R896" s="4"/>
      <c r="S896" s="4"/>
      <c r="T896" s="4"/>
      <c r="U896" s="4"/>
      <c r="V896" s="4"/>
      <c r="W896" s="4"/>
    </row>
    <row r="897" spans="1:206">
      <c r="A897" s="4">
        <v>50</v>
      </c>
      <c r="B897" s="4">
        <v>0</v>
      </c>
      <c r="C897" s="4">
        <v>0</v>
      </c>
      <c r="D897" s="4">
        <v>2</v>
      </c>
      <c r="E897" s="4">
        <v>224</v>
      </c>
      <c r="F897" s="4">
        <f>ROUND(F895*1.18,O897)</f>
        <v>261136.7</v>
      </c>
      <c r="G897" s="4" t="s">
        <v>126</v>
      </c>
      <c r="H897" s="4" t="s">
        <v>127</v>
      </c>
      <c r="I897" s="4"/>
      <c r="J897" s="4"/>
      <c r="K897" s="4">
        <v>212</v>
      </c>
      <c r="L897" s="4">
        <v>29</v>
      </c>
      <c r="M897" s="4">
        <v>0</v>
      </c>
      <c r="N897" s="4" t="s">
        <v>3</v>
      </c>
      <c r="O897" s="4">
        <v>1</v>
      </c>
      <c r="P897" s="4"/>
      <c r="Q897" s="4"/>
      <c r="R897" s="4"/>
      <c r="S897" s="4"/>
      <c r="T897" s="4"/>
      <c r="U897" s="4"/>
      <c r="V897" s="4"/>
      <c r="W897" s="4"/>
    </row>
    <row r="899" spans="1:206">
      <c r="A899" s="2">
        <v>51</v>
      </c>
      <c r="B899" s="2">
        <f>B773</f>
        <v>0</v>
      </c>
      <c r="C899" s="2">
        <f>A773</f>
        <v>4</v>
      </c>
      <c r="D899" s="2">
        <f>ROW(A773)</f>
        <v>773</v>
      </c>
      <c r="E899" s="2"/>
      <c r="F899" s="2" t="str">
        <f>IF(F773&lt;&gt;"",F773,"")</f>
        <v>Новый раздел</v>
      </c>
      <c r="G899" s="2" t="str">
        <f>IF(G773&lt;&gt;"",G773,"")</f>
        <v>комната 2-4</v>
      </c>
      <c r="H899" s="2">
        <v>0</v>
      </c>
      <c r="I899" s="2"/>
      <c r="J899" s="2"/>
      <c r="K899" s="2"/>
      <c r="L899" s="2"/>
      <c r="M899" s="2"/>
      <c r="N899" s="2"/>
      <c r="O899" s="2">
        <v>156390.54999999999</v>
      </c>
      <c r="P899" s="2">
        <v>99922.6</v>
      </c>
      <c r="Q899" s="2">
        <v>2687.53</v>
      </c>
      <c r="R899" s="2">
        <v>992.07</v>
      </c>
      <c r="S899" s="2">
        <v>53780.42</v>
      </c>
      <c r="T899" s="2">
        <v>0</v>
      </c>
      <c r="U899" s="2">
        <v>181.04631549999999</v>
      </c>
      <c r="V899" s="2">
        <v>2.8421562499999999</v>
      </c>
      <c r="W899" s="2">
        <v>622.04999999999995</v>
      </c>
      <c r="X899" s="2">
        <v>47459.59</v>
      </c>
      <c r="Y899" s="2">
        <v>24299.63</v>
      </c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>
        <f t="shared" ref="AO899:BD899" si="658">ROUND(AO793+AO867+BX899,2)</f>
        <v>0</v>
      </c>
      <c r="AP899" s="2">
        <f t="shared" si="658"/>
        <v>0</v>
      </c>
      <c r="AQ899" s="2">
        <f t="shared" si="658"/>
        <v>0</v>
      </c>
      <c r="AR899" s="2">
        <f t="shared" si="658"/>
        <v>228149.77</v>
      </c>
      <c r="AS899" s="2">
        <f t="shared" si="658"/>
        <v>223097.3</v>
      </c>
      <c r="AT899" s="2">
        <f t="shared" si="658"/>
        <v>5052.47</v>
      </c>
      <c r="AU899" s="2">
        <f t="shared" si="658"/>
        <v>0</v>
      </c>
      <c r="AV899" s="2">
        <f t="shared" si="658"/>
        <v>99922.6</v>
      </c>
      <c r="AW899" s="2">
        <f t="shared" si="658"/>
        <v>99922.6</v>
      </c>
      <c r="AX899" s="2">
        <f t="shared" si="658"/>
        <v>0</v>
      </c>
      <c r="AY899" s="2">
        <f t="shared" si="658"/>
        <v>99922.6</v>
      </c>
      <c r="AZ899" s="2">
        <f t="shared" si="658"/>
        <v>0</v>
      </c>
      <c r="BA899" s="2">
        <f t="shared" si="658"/>
        <v>0</v>
      </c>
      <c r="BB899" s="2">
        <f t="shared" si="658"/>
        <v>0</v>
      </c>
      <c r="BC899" s="2">
        <f t="shared" si="658"/>
        <v>0</v>
      </c>
      <c r="BD899" s="2">
        <f t="shared" si="658"/>
        <v>0</v>
      </c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>
        <v>0</v>
      </c>
    </row>
    <row r="901" spans="1:206">
      <c r="A901" s="4">
        <v>50</v>
      </c>
      <c r="B901" s="4">
        <v>0</v>
      </c>
      <c r="C901" s="4">
        <v>0</v>
      </c>
      <c r="D901" s="4">
        <v>1</v>
      </c>
      <c r="E901" s="4">
        <v>201</v>
      </c>
      <c r="F901" s="4">
        <f>ROUND(Source!O899,O901)</f>
        <v>156390.54999999999</v>
      </c>
      <c r="G901" s="4" t="s">
        <v>71</v>
      </c>
      <c r="H901" s="4" t="s">
        <v>72</v>
      </c>
      <c r="I901" s="4"/>
      <c r="J901" s="4"/>
      <c r="K901" s="4">
        <v>201</v>
      </c>
      <c r="L901" s="4">
        <v>1</v>
      </c>
      <c r="M901" s="4">
        <v>3</v>
      </c>
      <c r="N901" s="4" t="s">
        <v>3</v>
      </c>
      <c r="O901" s="4">
        <v>2</v>
      </c>
      <c r="P901" s="4"/>
      <c r="Q901" s="4"/>
      <c r="R901" s="4"/>
      <c r="S901" s="4"/>
      <c r="T901" s="4"/>
      <c r="U901" s="4"/>
      <c r="V901" s="4"/>
      <c r="W901" s="4"/>
    </row>
    <row r="902" spans="1:206">
      <c r="A902" s="4">
        <v>50</v>
      </c>
      <c r="B902" s="4">
        <v>0</v>
      </c>
      <c r="C902" s="4">
        <v>0</v>
      </c>
      <c r="D902" s="4">
        <v>1</v>
      </c>
      <c r="E902" s="4">
        <v>202</v>
      </c>
      <c r="F902" s="4">
        <f>ROUND(Source!P899,O902)</f>
        <v>99922.6</v>
      </c>
      <c r="G902" s="4" t="s">
        <v>73</v>
      </c>
      <c r="H902" s="4" t="s">
        <v>74</v>
      </c>
      <c r="I902" s="4"/>
      <c r="J902" s="4"/>
      <c r="K902" s="4">
        <v>202</v>
      </c>
      <c r="L902" s="4">
        <v>2</v>
      </c>
      <c r="M902" s="4">
        <v>3</v>
      </c>
      <c r="N902" s="4" t="s">
        <v>3</v>
      </c>
      <c r="O902" s="4">
        <v>2</v>
      </c>
      <c r="P902" s="4"/>
      <c r="Q902" s="4"/>
      <c r="R902" s="4"/>
      <c r="S902" s="4"/>
      <c r="T902" s="4"/>
      <c r="U902" s="4"/>
      <c r="V902" s="4"/>
      <c r="W902" s="4"/>
    </row>
    <row r="903" spans="1:206">
      <c r="A903" s="4">
        <v>50</v>
      </c>
      <c r="B903" s="4">
        <v>0</v>
      </c>
      <c r="C903" s="4">
        <v>0</v>
      </c>
      <c r="D903" s="4">
        <v>1</v>
      </c>
      <c r="E903" s="4">
        <v>222</v>
      </c>
      <c r="F903" s="4">
        <f>ROUND(Source!AO899,O903)</f>
        <v>0</v>
      </c>
      <c r="G903" s="4" t="s">
        <v>75</v>
      </c>
      <c r="H903" s="4" t="s">
        <v>76</v>
      </c>
      <c r="I903" s="4"/>
      <c r="J903" s="4"/>
      <c r="K903" s="4">
        <v>222</v>
      </c>
      <c r="L903" s="4">
        <v>3</v>
      </c>
      <c r="M903" s="4">
        <v>3</v>
      </c>
      <c r="N903" s="4" t="s">
        <v>3</v>
      </c>
      <c r="O903" s="4">
        <v>2</v>
      </c>
      <c r="P903" s="4"/>
      <c r="Q903" s="4"/>
      <c r="R903" s="4"/>
      <c r="S903" s="4"/>
      <c r="T903" s="4"/>
      <c r="U903" s="4"/>
      <c r="V903" s="4"/>
      <c r="W903" s="4"/>
    </row>
    <row r="904" spans="1:206">
      <c r="A904" s="4">
        <v>50</v>
      </c>
      <c r="B904" s="4">
        <v>0</v>
      </c>
      <c r="C904" s="4">
        <v>0</v>
      </c>
      <c r="D904" s="4">
        <v>1</v>
      </c>
      <c r="E904" s="4">
        <v>225</v>
      </c>
      <c r="F904" s="4">
        <f>ROUND(Source!AV899,O904)</f>
        <v>99922.6</v>
      </c>
      <c r="G904" s="4" t="s">
        <v>77</v>
      </c>
      <c r="H904" s="4" t="s">
        <v>78</v>
      </c>
      <c r="I904" s="4"/>
      <c r="J904" s="4"/>
      <c r="K904" s="4">
        <v>225</v>
      </c>
      <c r="L904" s="4">
        <v>4</v>
      </c>
      <c r="M904" s="4">
        <v>3</v>
      </c>
      <c r="N904" s="4" t="s">
        <v>3</v>
      </c>
      <c r="O904" s="4">
        <v>2</v>
      </c>
      <c r="P904" s="4"/>
      <c r="Q904" s="4"/>
      <c r="R904" s="4"/>
      <c r="S904" s="4"/>
      <c r="T904" s="4"/>
      <c r="U904" s="4"/>
      <c r="V904" s="4"/>
      <c r="W904" s="4"/>
    </row>
    <row r="905" spans="1:206">
      <c r="A905" s="4">
        <v>50</v>
      </c>
      <c r="B905" s="4">
        <v>0</v>
      </c>
      <c r="C905" s="4">
        <v>0</v>
      </c>
      <c r="D905" s="4">
        <v>1</v>
      </c>
      <c r="E905" s="4">
        <v>226</v>
      </c>
      <c r="F905" s="4">
        <f>ROUND(Source!AW899,O905)</f>
        <v>99922.6</v>
      </c>
      <c r="G905" s="4" t="s">
        <v>79</v>
      </c>
      <c r="H905" s="4" t="s">
        <v>80</v>
      </c>
      <c r="I905" s="4"/>
      <c r="J905" s="4"/>
      <c r="K905" s="4">
        <v>226</v>
      </c>
      <c r="L905" s="4">
        <v>5</v>
      </c>
      <c r="M905" s="4">
        <v>3</v>
      </c>
      <c r="N905" s="4" t="s">
        <v>3</v>
      </c>
      <c r="O905" s="4">
        <v>2</v>
      </c>
      <c r="P905" s="4"/>
      <c r="Q905" s="4"/>
      <c r="R905" s="4"/>
      <c r="S905" s="4"/>
      <c r="T905" s="4"/>
      <c r="U905" s="4"/>
      <c r="V905" s="4"/>
      <c r="W905" s="4"/>
    </row>
    <row r="906" spans="1:206">
      <c r="A906" s="4">
        <v>50</v>
      </c>
      <c r="B906" s="4">
        <v>0</v>
      </c>
      <c r="C906" s="4">
        <v>0</v>
      </c>
      <c r="D906" s="4">
        <v>1</v>
      </c>
      <c r="E906" s="4">
        <v>227</v>
      </c>
      <c r="F906" s="4">
        <f>ROUND(Source!AX899,O906)</f>
        <v>0</v>
      </c>
      <c r="G906" s="4" t="s">
        <v>81</v>
      </c>
      <c r="H906" s="4" t="s">
        <v>82</v>
      </c>
      <c r="I906" s="4"/>
      <c r="J906" s="4"/>
      <c r="K906" s="4">
        <v>227</v>
      </c>
      <c r="L906" s="4">
        <v>6</v>
      </c>
      <c r="M906" s="4">
        <v>3</v>
      </c>
      <c r="N906" s="4" t="s">
        <v>3</v>
      </c>
      <c r="O906" s="4">
        <v>2</v>
      </c>
      <c r="P906" s="4"/>
      <c r="Q906" s="4"/>
      <c r="R906" s="4"/>
      <c r="S906" s="4"/>
      <c r="T906" s="4"/>
      <c r="U906" s="4"/>
      <c r="V906" s="4"/>
      <c r="W906" s="4"/>
    </row>
    <row r="907" spans="1:206">
      <c r="A907" s="4">
        <v>50</v>
      </c>
      <c r="B907" s="4">
        <v>0</v>
      </c>
      <c r="C907" s="4">
        <v>0</v>
      </c>
      <c r="D907" s="4">
        <v>1</v>
      </c>
      <c r="E907" s="4">
        <v>228</v>
      </c>
      <c r="F907" s="4">
        <f>ROUND(Source!AY899,O907)</f>
        <v>99922.6</v>
      </c>
      <c r="G907" s="4" t="s">
        <v>83</v>
      </c>
      <c r="H907" s="4" t="s">
        <v>84</v>
      </c>
      <c r="I907" s="4"/>
      <c r="J907" s="4"/>
      <c r="K907" s="4">
        <v>228</v>
      </c>
      <c r="L907" s="4">
        <v>7</v>
      </c>
      <c r="M907" s="4">
        <v>3</v>
      </c>
      <c r="N907" s="4" t="s">
        <v>3</v>
      </c>
      <c r="O907" s="4">
        <v>2</v>
      </c>
      <c r="P907" s="4"/>
      <c r="Q907" s="4"/>
      <c r="R907" s="4"/>
      <c r="S907" s="4"/>
      <c r="T907" s="4"/>
      <c r="U907" s="4"/>
      <c r="V907" s="4"/>
      <c r="W907" s="4"/>
    </row>
    <row r="908" spans="1:206">
      <c r="A908" s="4">
        <v>50</v>
      </c>
      <c r="B908" s="4">
        <v>0</v>
      </c>
      <c r="C908" s="4">
        <v>0</v>
      </c>
      <c r="D908" s="4">
        <v>1</v>
      </c>
      <c r="E908" s="4">
        <v>216</v>
      </c>
      <c r="F908" s="4">
        <f>ROUND(Source!AP899,O908)</f>
        <v>0</v>
      </c>
      <c r="G908" s="4" t="s">
        <v>85</v>
      </c>
      <c r="H908" s="4" t="s">
        <v>86</v>
      </c>
      <c r="I908" s="4"/>
      <c r="J908" s="4"/>
      <c r="K908" s="4">
        <v>216</v>
      </c>
      <c r="L908" s="4">
        <v>8</v>
      </c>
      <c r="M908" s="4">
        <v>3</v>
      </c>
      <c r="N908" s="4" t="s">
        <v>3</v>
      </c>
      <c r="O908" s="4">
        <v>2</v>
      </c>
      <c r="P908" s="4"/>
      <c r="Q908" s="4"/>
      <c r="R908" s="4"/>
      <c r="S908" s="4"/>
      <c r="T908" s="4"/>
      <c r="U908" s="4"/>
      <c r="V908" s="4"/>
      <c r="W908" s="4"/>
    </row>
    <row r="909" spans="1:206">
      <c r="A909" s="4">
        <v>50</v>
      </c>
      <c r="B909" s="4">
        <v>0</v>
      </c>
      <c r="C909" s="4">
        <v>0</v>
      </c>
      <c r="D909" s="4">
        <v>1</v>
      </c>
      <c r="E909" s="4">
        <v>223</v>
      </c>
      <c r="F909" s="4">
        <f>ROUND(Source!AQ899,O909)</f>
        <v>0</v>
      </c>
      <c r="G909" s="4" t="s">
        <v>87</v>
      </c>
      <c r="H909" s="4" t="s">
        <v>88</v>
      </c>
      <c r="I909" s="4"/>
      <c r="J909" s="4"/>
      <c r="K909" s="4">
        <v>223</v>
      </c>
      <c r="L909" s="4">
        <v>9</v>
      </c>
      <c r="M909" s="4">
        <v>3</v>
      </c>
      <c r="N909" s="4" t="s">
        <v>3</v>
      </c>
      <c r="O909" s="4">
        <v>2</v>
      </c>
      <c r="P909" s="4"/>
      <c r="Q909" s="4"/>
      <c r="R909" s="4"/>
      <c r="S909" s="4"/>
      <c r="T909" s="4"/>
      <c r="U909" s="4"/>
      <c r="V909" s="4"/>
      <c r="W909" s="4"/>
    </row>
    <row r="910" spans="1:206">
      <c r="A910" s="4">
        <v>50</v>
      </c>
      <c r="B910" s="4">
        <v>0</v>
      </c>
      <c r="C910" s="4">
        <v>0</v>
      </c>
      <c r="D910" s="4">
        <v>1</v>
      </c>
      <c r="E910" s="4">
        <v>229</v>
      </c>
      <c r="F910" s="4">
        <f>ROUND(Source!AZ899,O910)</f>
        <v>0</v>
      </c>
      <c r="G910" s="4" t="s">
        <v>89</v>
      </c>
      <c r="H910" s="4" t="s">
        <v>90</v>
      </c>
      <c r="I910" s="4"/>
      <c r="J910" s="4"/>
      <c r="K910" s="4">
        <v>229</v>
      </c>
      <c r="L910" s="4">
        <v>10</v>
      </c>
      <c r="M910" s="4">
        <v>3</v>
      </c>
      <c r="N910" s="4" t="s">
        <v>3</v>
      </c>
      <c r="O910" s="4">
        <v>2</v>
      </c>
      <c r="P910" s="4"/>
      <c r="Q910" s="4"/>
      <c r="R910" s="4"/>
      <c r="S910" s="4"/>
      <c r="T910" s="4"/>
      <c r="U910" s="4"/>
      <c r="V910" s="4"/>
      <c r="W910" s="4"/>
    </row>
    <row r="911" spans="1:206">
      <c r="A911" s="4">
        <v>50</v>
      </c>
      <c r="B911" s="4">
        <v>0</v>
      </c>
      <c r="C911" s="4">
        <v>0</v>
      </c>
      <c r="D911" s="4">
        <v>1</v>
      </c>
      <c r="E911" s="4">
        <v>203</v>
      </c>
      <c r="F911" s="4">
        <f>ROUND(Source!Q899,O911)</f>
        <v>2687.53</v>
      </c>
      <c r="G911" s="4" t="s">
        <v>91</v>
      </c>
      <c r="H911" s="4" t="s">
        <v>92</v>
      </c>
      <c r="I911" s="4"/>
      <c r="J911" s="4"/>
      <c r="K911" s="4">
        <v>203</v>
      </c>
      <c r="L911" s="4">
        <v>11</v>
      </c>
      <c r="M911" s="4">
        <v>3</v>
      </c>
      <c r="N911" s="4" t="s">
        <v>3</v>
      </c>
      <c r="O911" s="4">
        <v>2</v>
      </c>
      <c r="P911" s="4"/>
      <c r="Q911" s="4"/>
      <c r="R911" s="4"/>
      <c r="S911" s="4"/>
      <c r="T911" s="4"/>
      <c r="U911" s="4"/>
      <c r="V911" s="4"/>
      <c r="W911" s="4"/>
    </row>
    <row r="912" spans="1:206">
      <c r="A912" s="4">
        <v>50</v>
      </c>
      <c r="B912" s="4">
        <v>0</v>
      </c>
      <c r="C912" s="4">
        <v>0</v>
      </c>
      <c r="D912" s="4">
        <v>1</v>
      </c>
      <c r="E912" s="4">
        <v>231</v>
      </c>
      <c r="F912" s="4">
        <f>ROUND(Source!BB899,O912)</f>
        <v>0</v>
      </c>
      <c r="G912" s="4" t="s">
        <v>93</v>
      </c>
      <c r="H912" s="4" t="s">
        <v>94</v>
      </c>
      <c r="I912" s="4"/>
      <c r="J912" s="4"/>
      <c r="K912" s="4">
        <v>231</v>
      </c>
      <c r="L912" s="4">
        <v>12</v>
      </c>
      <c r="M912" s="4">
        <v>3</v>
      </c>
      <c r="N912" s="4" t="s">
        <v>3</v>
      </c>
      <c r="O912" s="4">
        <v>2</v>
      </c>
      <c r="P912" s="4"/>
      <c r="Q912" s="4"/>
      <c r="R912" s="4"/>
      <c r="S912" s="4"/>
      <c r="T912" s="4"/>
      <c r="U912" s="4"/>
      <c r="V912" s="4"/>
      <c r="W912" s="4"/>
    </row>
    <row r="913" spans="1:23">
      <c r="A913" s="4">
        <v>50</v>
      </c>
      <c r="B913" s="4">
        <v>0</v>
      </c>
      <c r="C913" s="4">
        <v>0</v>
      </c>
      <c r="D913" s="4">
        <v>1</v>
      </c>
      <c r="E913" s="4">
        <v>204</v>
      </c>
      <c r="F913" s="4">
        <f>ROUND(Source!R899,O913)</f>
        <v>992.07</v>
      </c>
      <c r="G913" s="4" t="s">
        <v>95</v>
      </c>
      <c r="H913" s="4" t="s">
        <v>96</v>
      </c>
      <c r="I913" s="4"/>
      <c r="J913" s="4"/>
      <c r="K913" s="4">
        <v>204</v>
      </c>
      <c r="L913" s="4">
        <v>13</v>
      </c>
      <c r="M913" s="4">
        <v>3</v>
      </c>
      <c r="N913" s="4" t="s">
        <v>3</v>
      </c>
      <c r="O913" s="4">
        <v>2</v>
      </c>
      <c r="P913" s="4"/>
      <c r="Q913" s="4"/>
      <c r="R913" s="4"/>
      <c r="S913" s="4"/>
      <c r="T913" s="4"/>
      <c r="U913" s="4"/>
      <c r="V913" s="4"/>
      <c r="W913" s="4"/>
    </row>
    <row r="914" spans="1:23">
      <c r="A914" s="4">
        <v>50</v>
      </c>
      <c r="B914" s="4">
        <v>0</v>
      </c>
      <c r="C914" s="4">
        <v>0</v>
      </c>
      <c r="D914" s="4">
        <v>1</v>
      </c>
      <c r="E914" s="4">
        <v>205</v>
      </c>
      <c r="F914" s="4">
        <f>ROUND(Source!S899,O914)</f>
        <v>53780.42</v>
      </c>
      <c r="G914" s="4" t="s">
        <v>97</v>
      </c>
      <c r="H914" s="4" t="s">
        <v>98</v>
      </c>
      <c r="I914" s="4"/>
      <c r="J914" s="4"/>
      <c r="K914" s="4">
        <v>205</v>
      </c>
      <c r="L914" s="4">
        <v>14</v>
      </c>
      <c r="M914" s="4">
        <v>3</v>
      </c>
      <c r="N914" s="4" t="s">
        <v>3</v>
      </c>
      <c r="O914" s="4">
        <v>2</v>
      </c>
      <c r="P914" s="4"/>
      <c r="Q914" s="4"/>
      <c r="R914" s="4"/>
      <c r="S914" s="4"/>
      <c r="T914" s="4"/>
      <c r="U914" s="4"/>
      <c r="V914" s="4"/>
      <c r="W914" s="4"/>
    </row>
    <row r="915" spans="1:23">
      <c r="A915" s="4">
        <v>50</v>
      </c>
      <c r="B915" s="4">
        <v>0</v>
      </c>
      <c r="C915" s="4">
        <v>0</v>
      </c>
      <c r="D915" s="4">
        <v>1</v>
      </c>
      <c r="E915" s="4">
        <v>232</v>
      </c>
      <c r="F915" s="4">
        <f>ROUND(Source!BC899,O915)</f>
        <v>0</v>
      </c>
      <c r="G915" s="4" t="s">
        <v>99</v>
      </c>
      <c r="H915" s="4" t="s">
        <v>100</v>
      </c>
      <c r="I915" s="4"/>
      <c r="J915" s="4"/>
      <c r="K915" s="4">
        <v>232</v>
      </c>
      <c r="L915" s="4">
        <v>15</v>
      </c>
      <c r="M915" s="4">
        <v>3</v>
      </c>
      <c r="N915" s="4" t="s">
        <v>3</v>
      </c>
      <c r="O915" s="4">
        <v>2</v>
      </c>
      <c r="P915" s="4"/>
      <c r="Q915" s="4"/>
      <c r="R915" s="4"/>
      <c r="S915" s="4"/>
      <c r="T915" s="4"/>
      <c r="U915" s="4"/>
      <c r="V915" s="4"/>
      <c r="W915" s="4"/>
    </row>
    <row r="916" spans="1:23">
      <c r="A916" s="4">
        <v>50</v>
      </c>
      <c r="B916" s="4">
        <v>0</v>
      </c>
      <c r="C916" s="4">
        <v>0</v>
      </c>
      <c r="D916" s="4">
        <v>1</v>
      </c>
      <c r="E916" s="4">
        <v>214</v>
      </c>
      <c r="F916" s="4">
        <f>ROUND(Source!AS899,O916)</f>
        <v>223097.3</v>
      </c>
      <c r="G916" s="4" t="s">
        <v>101</v>
      </c>
      <c r="H916" s="4" t="s">
        <v>102</v>
      </c>
      <c r="I916" s="4"/>
      <c r="J916" s="4"/>
      <c r="K916" s="4">
        <v>214</v>
      </c>
      <c r="L916" s="4">
        <v>16</v>
      </c>
      <c r="M916" s="4">
        <v>3</v>
      </c>
      <c r="N916" s="4" t="s">
        <v>3</v>
      </c>
      <c r="O916" s="4">
        <v>2</v>
      </c>
      <c r="P916" s="4"/>
      <c r="Q916" s="4"/>
      <c r="R916" s="4"/>
      <c r="S916" s="4"/>
      <c r="T916" s="4"/>
      <c r="U916" s="4"/>
      <c r="V916" s="4"/>
      <c r="W916" s="4"/>
    </row>
    <row r="917" spans="1:23">
      <c r="A917" s="4">
        <v>50</v>
      </c>
      <c r="B917" s="4">
        <v>0</v>
      </c>
      <c r="C917" s="4">
        <v>0</v>
      </c>
      <c r="D917" s="4">
        <v>1</v>
      </c>
      <c r="E917" s="4">
        <v>215</v>
      </c>
      <c r="F917" s="4">
        <f>ROUND(Source!AT899,O917)</f>
        <v>5052.47</v>
      </c>
      <c r="G917" s="4" t="s">
        <v>103</v>
      </c>
      <c r="H917" s="4" t="s">
        <v>104</v>
      </c>
      <c r="I917" s="4"/>
      <c r="J917" s="4"/>
      <c r="K917" s="4">
        <v>215</v>
      </c>
      <c r="L917" s="4">
        <v>17</v>
      </c>
      <c r="M917" s="4">
        <v>3</v>
      </c>
      <c r="N917" s="4" t="s">
        <v>3</v>
      </c>
      <c r="O917" s="4">
        <v>2</v>
      </c>
      <c r="P917" s="4"/>
      <c r="Q917" s="4"/>
      <c r="R917" s="4"/>
      <c r="S917" s="4"/>
      <c r="T917" s="4"/>
      <c r="U917" s="4"/>
      <c r="V917" s="4"/>
      <c r="W917" s="4"/>
    </row>
    <row r="918" spans="1:23">
      <c r="A918" s="4">
        <v>50</v>
      </c>
      <c r="B918" s="4">
        <v>0</v>
      </c>
      <c r="C918" s="4">
        <v>0</v>
      </c>
      <c r="D918" s="4">
        <v>1</v>
      </c>
      <c r="E918" s="4">
        <v>217</v>
      </c>
      <c r="F918" s="4">
        <f>ROUND(Source!AU899,O918)</f>
        <v>0</v>
      </c>
      <c r="G918" s="4" t="s">
        <v>105</v>
      </c>
      <c r="H918" s="4" t="s">
        <v>106</v>
      </c>
      <c r="I918" s="4"/>
      <c r="J918" s="4"/>
      <c r="K918" s="4">
        <v>217</v>
      </c>
      <c r="L918" s="4">
        <v>18</v>
      </c>
      <c r="M918" s="4">
        <v>3</v>
      </c>
      <c r="N918" s="4" t="s">
        <v>3</v>
      </c>
      <c r="O918" s="4">
        <v>2</v>
      </c>
      <c r="P918" s="4"/>
      <c r="Q918" s="4"/>
      <c r="R918" s="4"/>
      <c r="S918" s="4"/>
      <c r="T918" s="4"/>
      <c r="U918" s="4"/>
      <c r="V918" s="4"/>
      <c r="W918" s="4"/>
    </row>
    <row r="919" spans="1:23">
      <c r="A919" s="4">
        <v>50</v>
      </c>
      <c r="B919" s="4">
        <v>0</v>
      </c>
      <c r="C919" s="4">
        <v>0</v>
      </c>
      <c r="D919" s="4">
        <v>1</v>
      </c>
      <c r="E919" s="4">
        <v>230</v>
      </c>
      <c r="F919" s="4">
        <f>ROUND(Source!BA899,O919)</f>
        <v>0</v>
      </c>
      <c r="G919" s="4" t="s">
        <v>107</v>
      </c>
      <c r="H919" s="4" t="s">
        <v>108</v>
      </c>
      <c r="I919" s="4"/>
      <c r="J919" s="4"/>
      <c r="K919" s="4">
        <v>230</v>
      </c>
      <c r="L919" s="4">
        <v>19</v>
      </c>
      <c r="M919" s="4">
        <v>3</v>
      </c>
      <c r="N919" s="4" t="s">
        <v>3</v>
      </c>
      <c r="O919" s="4">
        <v>2</v>
      </c>
      <c r="P919" s="4"/>
      <c r="Q919" s="4"/>
      <c r="R919" s="4"/>
      <c r="S919" s="4"/>
      <c r="T919" s="4"/>
      <c r="U919" s="4"/>
      <c r="V919" s="4"/>
      <c r="W919" s="4"/>
    </row>
    <row r="920" spans="1:23">
      <c r="A920" s="4">
        <v>50</v>
      </c>
      <c r="B920" s="4">
        <v>0</v>
      </c>
      <c r="C920" s="4">
        <v>0</v>
      </c>
      <c r="D920" s="4">
        <v>1</v>
      </c>
      <c r="E920" s="4">
        <v>206</v>
      </c>
      <c r="F920" s="4">
        <f>ROUND(Source!T899,O920)</f>
        <v>0</v>
      </c>
      <c r="G920" s="4" t="s">
        <v>109</v>
      </c>
      <c r="H920" s="4" t="s">
        <v>110</v>
      </c>
      <c r="I920" s="4"/>
      <c r="J920" s="4"/>
      <c r="K920" s="4">
        <v>206</v>
      </c>
      <c r="L920" s="4">
        <v>20</v>
      </c>
      <c r="M920" s="4">
        <v>3</v>
      </c>
      <c r="N920" s="4" t="s">
        <v>3</v>
      </c>
      <c r="O920" s="4">
        <v>2</v>
      </c>
      <c r="P920" s="4"/>
      <c r="Q920" s="4"/>
      <c r="R920" s="4"/>
      <c r="S920" s="4"/>
      <c r="T920" s="4"/>
      <c r="U920" s="4"/>
      <c r="V920" s="4"/>
      <c r="W920" s="4"/>
    </row>
    <row r="921" spans="1:23">
      <c r="A921" s="4">
        <v>50</v>
      </c>
      <c r="B921" s="4">
        <v>0</v>
      </c>
      <c r="C921" s="4">
        <v>0</v>
      </c>
      <c r="D921" s="4">
        <v>1</v>
      </c>
      <c r="E921" s="4">
        <v>207</v>
      </c>
      <c r="F921" s="4">
        <f>Source!U899</f>
        <v>181.04631549999999</v>
      </c>
      <c r="G921" s="4" t="s">
        <v>111</v>
      </c>
      <c r="H921" s="4" t="s">
        <v>112</v>
      </c>
      <c r="I921" s="4"/>
      <c r="J921" s="4"/>
      <c r="K921" s="4">
        <v>207</v>
      </c>
      <c r="L921" s="4">
        <v>21</v>
      </c>
      <c r="M921" s="4">
        <v>3</v>
      </c>
      <c r="N921" s="4" t="s">
        <v>3</v>
      </c>
      <c r="O921" s="4">
        <v>-1</v>
      </c>
      <c r="P921" s="4"/>
      <c r="Q921" s="4"/>
      <c r="R921" s="4"/>
      <c r="S921" s="4"/>
      <c r="T921" s="4"/>
      <c r="U921" s="4"/>
      <c r="V921" s="4"/>
      <c r="W921" s="4"/>
    </row>
    <row r="922" spans="1:23">
      <c r="A922" s="4">
        <v>50</v>
      </c>
      <c r="B922" s="4">
        <v>0</v>
      </c>
      <c r="C922" s="4">
        <v>0</v>
      </c>
      <c r="D922" s="4">
        <v>1</v>
      </c>
      <c r="E922" s="4">
        <v>208</v>
      </c>
      <c r="F922" s="4">
        <f>Source!V899</f>
        <v>2.8421562499999999</v>
      </c>
      <c r="G922" s="4" t="s">
        <v>113</v>
      </c>
      <c r="H922" s="4" t="s">
        <v>114</v>
      </c>
      <c r="I922" s="4"/>
      <c r="J922" s="4"/>
      <c r="K922" s="4">
        <v>208</v>
      </c>
      <c r="L922" s="4">
        <v>22</v>
      </c>
      <c r="M922" s="4">
        <v>3</v>
      </c>
      <c r="N922" s="4" t="s">
        <v>3</v>
      </c>
      <c r="O922" s="4">
        <v>-1</v>
      </c>
      <c r="P922" s="4"/>
      <c r="Q922" s="4"/>
      <c r="R922" s="4"/>
      <c r="S922" s="4"/>
      <c r="T922" s="4"/>
      <c r="U922" s="4"/>
      <c r="V922" s="4"/>
      <c r="W922" s="4"/>
    </row>
    <row r="923" spans="1:23">
      <c r="A923" s="4">
        <v>50</v>
      </c>
      <c r="B923" s="4">
        <v>0</v>
      </c>
      <c r="C923" s="4">
        <v>0</v>
      </c>
      <c r="D923" s="4">
        <v>1</v>
      </c>
      <c r="E923" s="4">
        <v>209</v>
      </c>
      <c r="F923" s="4">
        <f>ROUND(Source!W899,O923)</f>
        <v>622.04999999999995</v>
      </c>
      <c r="G923" s="4" t="s">
        <v>115</v>
      </c>
      <c r="H923" s="4" t="s">
        <v>116</v>
      </c>
      <c r="I923" s="4"/>
      <c r="J923" s="4"/>
      <c r="K923" s="4">
        <v>209</v>
      </c>
      <c r="L923" s="4">
        <v>23</v>
      </c>
      <c r="M923" s="4">
        <v>3</v>
      </c>
      <c r="N923" s="4" t="s">
        <v>3</v>
      </c>
      <c r="O923" s="4">
        <v>2</v>
      </c>
      <c r="P923" s="4"/>
      <c r="Q923" s="4"/>
      <c r="R923" s="4"/>
      <c r="S923" s="4"/>
      <c r="T923" s="4"/>
      <c r="U923" s="4"/>
      <c r="V923" s="4"/>
      <c r="W923" s="4"/>
    </row>
    <row r="924" spans="1:23">
      <c r="A924" s="4">
        <v>50</v>
      </c>
      <c r="B924" s="4">
        <v>0</v>
      </c>
      <c r="C924" s="4">
        <v>0</v>
      </c>
      <c r="D924" s="4">
        <v>1</v>
      </c>
      <c r="E924" s="4">
        <v>233</v>
      </c>
      <c r="F924" s="4">
        <f>ROUND(Source!BD899,O924)</f>
        <v>0</v>
      </c>
      <c r="G924" s="4" t="s">
        <v>117</v>
      </c>
      <c r="H924" s="4" t="s">
        <v>118</v>
      </c>
      <c r="I924" s="4"/>
      <c r="J924" s="4"/>
      <c r="K924" s="4">
        <v>233</v>
      </c>
      <c r="L924" s="4">
        <v>24</v>
      </c>
      <c r="M924" s="4">
        <v>3</v>
      </c>
      <c r="N924" s="4" t="s">
        <v>3</v>
      </c>
      <c r="O924" s="4">
        <v>2</v>
      </c>
      <c r="P924" s="4"/>
      <c r="Q924" s="4"/>
      <c r="R924" s="4"/>
      <c r="S924" s="4"/>
      <c r="T924" s="4"/>
      <c r="U924" s="4"/>
      <c r="V924" s="4"/>
      <c r="W924" s="4"/>
    </row>
    <row r="925" spans="1:23">
      <c r="A925" s="4">
        <v>50</v>
      </c>
      <c r="B925" s="4">
        <v>0</v>
      </c>
      <c r="C925" s="4">
        <v>0</v>
      </c>
      <c r="D925" s="4">
        <v>1</v>
      </c>
      <c r="E925" s="4">
        <v>210</v>
      </c>
      <c r="F925" s="4">
        <f>ROUND(Source!X899,O925)</f>
        <v>47459.59</v>
      </c>
      <c r="G925" s="4" t="s">
        <v>119</v>
      </c>
      <c r="H925" s="4" t="s">
        <v>120</v>
      </c>
      <c r="I925" s="4"/>
      <c r="J925" s="4"/>
      <c r="K925" s="4">
        <v>210</v>
      </c>
      <c r="L925" s="4">
        <v>25</v>
      </c>
      <c r="M925" s="4">
        <v>3</v>
      </c>
      <c r="N925" s="4" t="s">
        <v>3</v>
      </c>
      <c r="O925" s="4">
        <v>2</v>
      </c>
      <c r="P925" s="4"/>
      <c r="Q925" s="4"/>
      <c r="R925" s="4"/>
      <c r="S925" s="4"/>
      <c r="T925" s="4"/>
      <c r="U925" s="4"/>
      <c r="V925" s="4"/>
      <c r="W925" s="4"/>
    </row>
    <row r="926" spans="1:23">
      <c r="A926" s="4">
        <v>50</v>
      </c>
      <c r="B926" s="4">
        <v>0</v>
      </c>
      <c r="C926" s="4">
        <v>0</v>
      </c>
      <c r="D926" s="4">
        <v>1</v>
      </c>
      <c r="E926" s="4">
        <v>211</v>
      </c>
      <c r="F926" s="4">
        <f>ROUND(Source!Y899,O926)</f>
        <v>24299.63</v>
      </c>
      <c r="G926" s="4" t="s">
        <v>121</v>
      </c>
      <c r="H926" s="4" t="s">
        <v>122</v>
      </c>
      <c r="I926" s="4"/>
      <c r="J926" s="4"/>
      <c r="K926" s="4">
        <v>211</v>
      </c>
      <c r="L926" s="4">
        <v>26</v>
      </c>
      <c r="M926" s="4">
        <v>3</v>
      </c>
      <c r="N926" s="4" t="s">
        <v>3</v>
      </c>
      <c r="O926" s="4">
        <v>2</v>
      </c>
      <c r="P926" s="4"/>
      <c r="Q926" s="4"/>
      <c r="R926" s="4"/>
      <c r="S926" s="4"/>
      <c r="T926" s="4"/>
      <c r="U926" s="4"/>
      <c r="V926" s="4"/>
      <c r="W926" s="4"/>
    </row>
    <row r="927" spans="1:23">
      <c r="A927" s="4">
        <v>50</v>
      </c>
      <c r="B927" s="4">
        <v>0</v>
      </c>
      <c r="C927" s="4">
        <v>0</v>
      </c>
      <c r="D927" s="4">
        <v>1</v>
      </c>
      <c r="E927" s="4">
        <v>0</v>
      </c>
      <c r="F927" s="4">
        <f>ROUND(Source!AR899,O927)</f>
        <v>228149.77</v>
      </c>
      <c r="G927" s="4" t="s">
        <v>123</v>
      </c>
      <c r="H927" s="4" t="s">
        <v>124</v>
      </c>
      <c r="I927" s="4"/>
      <c r="J927" s="4"/>
      <c r="K927" s="4">
        <v>224</v>
      </c>
      <c r="L927" s="4">
        <v>27</v>
      </c>
      <c r="M927" s="4">
        <v>3</v>
      </c>
      <c r="N927" s="4" t="s">
        <v>3</v>
      </c>
      <c r="O927" s="4">
        <v>2</v>
      </c>
      <c r="P927" s="4"/>
      <c r="Q927" s="4"/>
      <c r="R927" s="4"/>
      <c r="S927" s="4"/>
      <c r="T927" s="4"/>
      <c r="U927" s="4"/>
      <c r="V927" s="4"/>
      <c r="W927" s="4"/>
    </row>
    <row r="928" spans="1:23">
      <c r="A928" s="4">
        <v>50</v>
      </c>
      <c r="B928" s="4">
        <v>0</v>
      </c>
      <c r="C928" s="4">
        <v>0</v>
      </c>
      <c r="D928" s="4">
        <v>2</v>
      </c>
      <c r="E928" s="4">
        <v>0</v>
      </c>
      <c r="F928" s="4">
        <f>ROUND(F927*0.18,O928)</f>
        <v>41067</v>
      </c>
      <c r="G928" s="4" t="s">
        <v>125</v>
      </c>
      <c r="H928" s="4" t="s">
        <v>125</v>
      </c>
      <c r="I928" s="4"/>
      <c r="J928" s="4"/>
      <c r="K928" s="4">
        <v>212</v>
      </c>
      <c r="L928" s="4">
        <v>28</v>
      </c>
      <c r="M928" s="4">
        <v>0</v>
      </c>
      <c r="N928" s="4" t="s">
        <v>3</v>
      </c>
      <c r="O928" s="4">
        <v>1</v>
      </c>
      <c r="P928" s="4"/>
      <c r="Q928" s="4"/>
      <c r="R928" s="4"/>
      <c r="S928" s="4"/>
      <c r="T928" s="4"/>
      <c r="U928" s="4"/>
      <c r="V928" s="4"/>
      <c r="W928" s="4"/>
    </row>
    <row r="929" spans="1:245">
      <c r="A929" s="4">
        <v>50</v>
      </c>
      <c r="B929" s="4">
        <v>0</v>
      </c>
      <c r="C929" s="4">
        <v>0</v>
      </c>
      <c r="D929" s="4">
        <v>2</v>
      </c>
      <c r="E929" s="4">
        <v>224</v>
      </c>
      <c r="F929" s="4">
        <f>ROUND(F927*1.18,O929)</f>
        <v>269216.7</v>
      </c>
      <c r="G929" s="4" t="s">
        <v>126</v>
      </c>
      <c r="H929" s="4" t="s">
        <v>127</v>
      </c>
      <c r="I929" s="4"/>
      <c r="J929" s="4"/>
      <c r="K929" s="4">
        <v>212</v>
      </c>
      <c r="L929" s="4">
        <v>29</v>
      </c>
      <c r="M929" s="4">
        <v>0</v>
      </c>
      <c r="N929" s="4" t="s">
        <v>3</v>
      </c>
      <c r="O929" s="4">
        <v>1</v>
      </c>
      <c r="P929" s="4"/>
      <c r="Q929" s="4"/>
      <c r="R929" s="4"/>
      <c r="S929" s="4"/>
      <c r="T929" s="4"/>
      <c r="U929" s="4"/>
      <c r="V929" s="4"/>
      <c r="W929" s="4"/>
    </row>
    <row r="931" spans="1:245">
      <c r="A931" s="1">
        <v>4</v>
      </c>
      <c r="B931" s="1">
        <v>0</v>
      </c>
      <c r="C931" s="1"/>
      <c r="D931" s="1">
        <f>ROW(A1057)</f>
        <v>1057</v>
      </c>
      <c r="E931" s="1"/>
      <c r="F931" s="1" t="s">
        <v>13</v>
      </c>
      <c r="G931" s="1" t="s">
        <v>340</v>
      </c>
      <c r="H931" s="1" t="s">
        <v>3</v>
      </c>
      <c r="I931" s="1">
        <v>0</v>
      </c>
      <c r="J931" s="1"/>
      <c r="K931" s="1">
        <v>-1</v>
      </c>
      <c r="L931" s="1"/>
      <c r="M931" s="1" t="s">
        <v>3</v>
      </c>
      <c r="N931" s="1"/>
      <c r="O931" s="1"/>
      <c r="P931" s="1"/>
      <c r="Q931" s="1"/>
      <c r="R931" s="1"/>
      <c r="S931" s="1">
        <v>0</v>
      </c>
      <c r="T931" s="1"/>
      <c r="U931" s="1" t="s">
        <v>3</v>
      </c>
      <c r="V931" s="1">
        <v>0</v>
      </c>
      <c r="W931" s="1"/>
      <c r="X931" s="1"/>
      <c r="Y931" s="1"/>
      <c r="Z931" s="1"/>
      <c r="AA931" s="1"/>
      <c r="AB931" s="1" t="s">
        <v>3</v>
      </c>
      <c r="AC931" s="1" t="s">
        <v>3</v>
      </c>
      <c r="AD931" s="1" t="s">
        <v>3</v>
      </c>
      <c r="AE931" s="1" t="s">
        <v>3</v>
      </c>
      <c r="AF931" s="1" t="s">
        <v>3</v>
      </c>
      <c r="AG931" s="1" t="s">
        <v>3</v>
      </c>
      <c r="AH931" s="1"/>
      <c r="AI931" s="1"/>
      <c r="AJ931" s="1"/>
      <c r="AK931" s="1"/>
      <c r="AL931" s="1"/>
      <c r="AM931" s="1"/>
      <c r="AN931" s="1"/>
      <c r="AO931" s="1"/>
      <c r="AP931" s="1" t="s">
        <v>3</v>
      </c>
      <c r="AQ931" s="1" t="s">
        <v>3</v>
      </c>
      <c r="AR931" s="1" t="s">
        <v>3</v>
      </c>
      <c r="AS931" s="1"/>
      <c r="AT931" s="1"/>
      <c r="AU931" s="1"/>
      <c r="AV931" s="1"/>
      <c r="AW931" s="1"/>
      <c r="AX931" s="1"/>
      <c r="AY931" s="1"/>
      <c r="AZ931" s="1" t="s">
        <v>3</v>
      </c>
      <c r="BA931" s="1"/>
      <c r="BB931" s="1" t="s">
        <v>3</v>
      </c>
      <c r="BC931" s="1" t="s">
        <v>3</v>
      </c>
      <c r="BD931" s="1" t="s">
        <v>3</v>
      </c>
      <c r="BE931" s="1" t="s">
        <v>3</v>
      </c>
      <c r="BF931" s="1" t="s">
        <v>3</v>
      </c>
      <c r="BG931" s="1" t="s">
        <v>3</v>
      </c>
      <c r="BH931" s="1" t="s">
        <v>3</v>
      </c>
      <c r="BI931" s="1" t="s">
        <v>3</v>
      </c>
      <c r="BJ931" s="1" t="s">
        <v>3</v>
      </c>
      <c r="BK931" s="1" t="s">
        <v>3</v>
      </c>
      <c r="BL931" s="1" t="s">
        <v>3</v>
      </c>
      <c r="BM931" s="1" t="s">
        <v>3</v>
      </c>
      <c r="BN931" s="1" t="s">
        <v>3</v>
      </c>
      <c r="BO931" s="1" t="s">
        <v>3</v>
      </c>
      <c r="BP931" s="1" t="s">
        <v>3</v>
      </c>
      <c r="BQ931" s="1"/>
      <c r="BR931" s="1"/>
      <c r="BS931" s="1"/>
      <c r="BT931" s="1"/>
      <c r="BU931" s="1"/>
      <c r="BV931" s="1"/>
      <c r="BW931" s="1"/>
      <c r="BX931" s="1">
        <v>0</v>
      </c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>
        <v>0</v>
      </c>
    </row>
    <row r="933" spans="1:245">
      <c r="A933" s="2">
        <v>52</v>
      </c>
      <c r="B933" s="2">
        <f t="shared" ref="B933:G933" si="659">B1057</f>
        <v>0</v>
      </c>
      <c r="C933" s="2">
        <f t="shared" si="659"/>
        <v>4</v>
      </c>
      <c r="D933" s="2">
        <f t="shared" si="659"/>
        <v>931</v>
      </c>
      <c r="E933" s="2">
        <f t="shared" si="659"/>
        <v>0</v>
      </c>
      <c r="F933" s="2" t="str">
        <f t="shared" si="659"/>
        <v>Новый раздел</v>
      </c>
      <c r="G933" s="2" t="str">
        <f t="shared" si="659"/>
        <v>комната 2-17</v>
      </c>
      <c r="H933" s="2"/>
      <c r="I933" s="2"/>
      <c r="J933" s="2"/>
      <c r="K933" s="2"/>
      <c r="L933" s="2"/>
      <c r="M933" s="2"/>
      <c r="N933" s="2"/>
      <c r="O933" s="2">
        <f t="shared" ref="O933:AT933" si="660">O1057</f>
        <v>158237.18</v>
      </c>
      <c r="P933" s="2">
        <f t="shared" si="660"/>
        <v>101258.69</v>
      </c>
      <c r="Q933" s="2">
        <f t="shared" si="660"/>
        <v>2715.57</v>
      </c>
      <c r="R933" s="2">
        <f t="shared" si="660"/>
        <v>1002.55</v>
      </c>
      <c r="S933" s="2">
        <f t="shared" si="660"/>
        <v>54262.92</v>
      </c>
      <c r="T933" s="2">
        <f t="shared" si="660"/>
        <v>0</v>
      </c>
      <c r="U933" s="2">
        <f t="shared" si="660"/>
        <v>182.73607999999999</v>
      </c>
      <c r="V933" s="2">
        <f t="shared" si="660"/>
        <v>2.8721775000000003</v>
      </c>
      <c r="W933" s="2">
        <f t="shared" si="660"/>
        <v>629.09</v>
      </c>
      <c r="X933" s="2">
        <f t="shared" si="660"/>
        <v>47873.9</v>
      </c>
      <c r="Y933" s="2">
        <f t="shared" si="660"/>
        <v>24532.22</v>
      </c>
      <c r="Z933" s="2">
        <f t="shared" si="660"/>
        <v>0</v>
      </c>
      <c r="AA933" s="2">
        <f t="shared" si="660"/>
        <v>0</v>
      </c>
      <c r="AB933" s="2">
        <f t="shared" si="660"/>
        <v>0</v>
      </c>
      <c r="AC933" s="2">
        <f t="shared" si="660"/>
        <v>0</v>
      </c>
      <c r="AD933" s="2">
        <f t="shared" si="660"/>
        <v>0</v>
      </c>
      <c r="AE933" s="2">
        <f t="shared" si="660"/>
        <v>0</v>
      </c>
      <c r="AF933" s="2">
        <f t="shared" si="660"/>
        <v>0</v>
      </c>
      <c r="AG933" s="2">
        <f t="shared" si="660"/>
        <v>0</v>
      </c>
      <c r="AH933" s="2">
        <f t="shared" si="660"/>
        <v>0</v>
      </c>
      <c r="AI933" s="2">
        <f t="shared" si="660"/>
        <v>0</v>
      </c>
      <c r="AJ933" s="2">
        <f t="shared" si="660"/>
        <v>0</v>
      </c>
      <c r="AK933" s="2">
        <f t="shared" si="660"/>
        <v>0</v>
      </c>
      <c r="AL933" s="2">
        <f t="shared" si="660"/>
        <v>0</v>
      </c>
      <c r="AM933" s="2">
        <f t="shared" si="660"/>
        <v>0</v>
      </c>
      <c r="AN933" s="2">
        <f t="shared" si="660"/>
        <v>0</v>
      </c>
      <c r="AO933" s="2">
        <f t="shared" si="660"/>
        <v>0</v>
      </c>
      <c r="AP933" s="2">
        <f t="shared" si="660"/>
        <v>0</v>
      </c>
      <c r="AQ933" s="2">
        <f t="shared" si="660"/>
        <v>0</v>
      </c>
      <c r="AR933" s="2">
        <f t="shared" si="660"/>
        <v>230643.3</v>
      </c>
      <c r="AS933" s="2">
        <f t="shared" si="660"/>
        <v>225590.83</v>
      </c>
      <c r="AT933" s="2">
        <f t="shared" si="660"/>
        <v>5052.47</v>
      </c>
      <c r="AU933" s="2">
        <f t="shared" ref="AU933:BZ933" si="661">AU1057</f>
        <v>0</v>
      </c>
      <c r="AV933" s="2">
        <f t="shared" si="661"/>
        <v>101258.69</v>
      </c>
      <c r="AW933" s="2">
        <f t="shared" si="661"/>
        <v>101258.69</v>
      </c>
      <c r="AX933" s="2">
        <f t="shared" si="661"/>
        <v>0</v>
      </c>
      <c r="AY933" s="2">
        <f t="shared" si="661"/>
        <v>101258.69</v>
      </c>
      <c r="AZ933" s="2">
        <f t="shared" si="661"/>
        <v>0</v>
      </c>
      <c r="BA933" s="2">
        <f t="shared" si="661"/>
        <v>0</v>
      </c>
      <c r="BB933" s="2">
        <f t="shared" si="661"/>
        <v>0</v>
      </c>
      <c r="BC933" s="2">
        <f t="shared" si="661"/>
        <v>0</v>
      </c>
      <c r="BD933" s="2">
        <f t="shared" si="661"/>
        <v>0</v>
      </c>
      <c r="BE933" s="2">
        <f t="shared" si="661"/>
        <v>0</v>
      </c>
      <c r="BF933" s="2">
        <f t="shared" si="661"/>
        <v>0</v>
      </c>
      <c r="BG933" s="2">
        <f t="shared" si="661"/>
        <v>0</v>
      </c>
      <c r="BH933" s="2">
        <f t="shared" si="661"/>
        <v>0</v>
      </c>
      <c r="BI933" s="2">
        <f t="shared" si="661"/>
        <v>0</v>
      </c>
      <c r="BJ933" s="2">
        <f t="shared" si="661"/>
        <v>0</v>
      </c>
      <c r="BK933" s="2">
        <f t="shared" si="661"/>
        <v>0</v>
      </c>
      <c r="BL933" s="2">
        <f t="shared" si="661"/>
        <v>0</v>
      </c>
      <c r="BM933" s="2">
        <f t="shared" si="661"/>
        <v>0</v>
      </c>
      <c r="BN933" s="2">
        <f t="shared" si="661"/>
        <v>0</v>
      </c>
      <c r="BO933" s="2">
        <f t="shared" si="661"/>
        <v>0</v>
      </c>
      <c r="BP933" s="2">
        <f t="shared" si="661"/>
        <v>0</v>
      </c>
      <c r="BQ933" s="2">
        <f t="shared" si="661"/>
        <v>0</v>
      </c>
      <c r="BR933" s="2">
        <f t="shared" si="661"/>
        <v>0</v>
      </c>
      <c r="BS933" s="2">
        <f t="shared" si="661"/>
        <v>0</v>
      </c>
      <c r="BT933" s="2">
        <f t="shared" si="661"/>
        <v>0</v>
      </c>
      <c r="BU933" s="2">
        <f t="shared" si="661"/>
        <v>0</v>
      </c>
      <c r="BV933" s="2">
        <f t="shared" si="661"/>
        <v>0</v>
      </c>
      <c r="BW933" s="2">
        <f t="shared" si="661"/>
        <v>0</v>
      </c>
      <c r="BX933" s="2">
        <f t="shared" si="661"/>
        <v>0</v>
      </c>
      <c r="BY933" s="2">
        <f t="shared" si="661"/>
        <v>0</v>
      </c>
      <c r="BZ933" s="2">
        <f t="shared" si="661"/>
        <v>0</v>
      </c>
      <c r="CA933" s="2">
        <f t="shared" ref="CA933:DF933" si="662">CA1057</f>
        <v>0</v>
      </c>
      <c r="CB933" s="2">
        <f t="shared" si="662"/>
        <v>0</v>
      </c>
      <c r="CC933" s="2">
        <f t="shared" si="662"/>
        <v>0</v>
      </c>
      <c r="CD933" s="2">
        <f t="shared" si="662"/>
        <v>0</v>
      </c>
      <c r="CE933" s="2">
        <f t="shared" si="662"/>
        <v>0</v>
      </c>
      <c r="CF933" s="2">
        <f t="shared" si="662"/>
        <v>0</v>
      </c>
      <c r="CG933" s="2">
        <f t="shared" si="662"/>
        <v>0</v>
      </c>
      <c r="CH933" s="2">
        <f t="shared" si="662"/>
        <v>0</v>
      </c>
      <c r="CI933" s="2">
        <f t="shared" si="662"/>
        <v>0</v>
      </c>
      <c r="CJ933" s="2">
        <f t="shared" si="662"/>
        <v>0</v>
      </c>
      <c r="CK933" s="2">
        <f t="shared" si="662"/>
        <v>0</v>
      </c>
      <c r="CL933" s="2">
        <f t="shared" si="662"/>
        <v>0</v>
      </c>
      <c r="CM933" s="2">
        <f t="shared" si="662"/>
        <v>0</v>
      </c>
      <c r="CN933" s="2">
        <f t="shared" si="662"/>
        <v>0</v>
      </c>
      <c r="CO933" s="2">
        <f t="shared" si="662"/>
        <v>0</v>
      </c>
      <c r="CP933" s="2">
        <f t="shared" si="662"/>
        <v>0</v>
      </c>
      <c r="CQ933" s="2">
        <f t="shared" si="662"/>
        <v>0</v>
      </c>
      <c r="CR933" s="2">
        <f t="shared" si="662"/>
        <v>0</v>
      </c>
      <c r="CS933" s="2">
        <f t="shared" si="662"/>
        <v>0</v>
      </c>
      <c r="CT933" s="2">
        <f t="shared" si="662"/>
        <v>0</v>
      </c>
      <c r="CU933" s="2">
        <f t="shared" si="662"/>
        <v>0</v>
      </c>
      <c r="CV933" s="2">
        <f t="shared" si="662"/>
        <v>0</v>
      </c>
      <c r="CW933" s="2">
        <f t="shared" si="662"/>
        <v>0</v>
      </c>
      <c r="CX933" s="2">
        <f t="shared" si="662"/>
        <v>0</v>
      </c>
      <c r="CY933" s="2">
        <f t="shared" si="662"/>
        <v>0</v>
      </c>
      <c r="CZ933" s="2">
        <f t="shared" si="662"/>
        <v>0</v>
      </c>
      <c r="DA933" s="2">
        <f t="shared" si="662"/>
        <v>0</v>
      </c>
      <c r="DB933" s="2">
        <f t="shared" si="662"/>
        <v>0</v>
      </c>
      <c r="DC933" s="2">
        <f t="shared" si="662"/>
        <v>0</v>
      </c>
      <c r="DD933" s="2">
        <f t="shared" si="662"/>
        <v>0</v>
      </c>
      <c r="DE933" s="2">
        <f t="shared" si="662"/>
        <v>0</v>
      </c>
      <c r="DF933" s="2">
        <f t="shared" si="662"/>
        <v>0</v>
      </c>
      <c r="DG933" s="3">
        <f t="shared" ref="DG933:EL933" si="663">DG1057</f>
        <v>0</v>
      </c>
      <c r="DH933" s="3">
        <f t="shared" si="663"/>
        <v>0</v>
      </c>
      <c r="DI933" s="3">
        <f t="shared" si="663"/>
        <v>0</v>
      </c>
      <c r="DJ933" s="3">
        <f t="shared" si="663"/>
        <v>0</v>
      </c>
      <c r="DK933" s="3">
        <f t="shared" si="663"/>
        <v>0</v>
      </c>
      <c r="DL933" s="3">
        <f t="shared" si="663"/>
        <v>0</v>
      </c>
      <c r="DM933" s="3">
        <f t="shared" si="663"/>
        <v>0</v>
      </c>
      <c r="DN933" s="3">
        <f t="shared" si="663"/>
        <v>0</v>
      </c>
      <c r="DO933" s="3">
        <f t="shared" si="663"/>
        <v>0</v>
      </c>
      <c r="DP933" s="3">
        <f t="shared" si="663"/>
        <v>0</v>
      </c>
      <c r="DQ933" s="3">
        <f t="shared" si="663"/>
        <v>0</v>
      </c>
      <c r="DR933" s="3">
        <f t="shared" si="663"/>
        <v>0</v>
      </c>
      <c r="DS933" s="3">
        <f t="shared" si="663"/>
        <v>0</v>
      </c>
      <c r="DT933" s="3">
        <f t="shared" si="663"/>
        <v>0</v>
      </c>
      <c r="DU933" s="3">
        <f t="shared" si="663"/>
        <v>0</v>
      </c>
      <c r="DV933" s="3">
        <f t="shared" si="663"/>
        <v>0</v>
      </c>
      <c r="DW933" s="3">
        <f t="shared" si="663"/>
        <v>0</v>
      </c>
      <c r="DX933" s="3">
        <f t="shared" si="663"/>
        <v>0</v>
      </c>
      <c r="DY933" s="3">
        <f t="shared" si="663"/>
        <v>0</v>
      </c>
      <c r="DZ933" s="3">
        <f t="shared" si="663"/>
        <v>0</v>
      </c>
      <c r="EA933" s="3">
        <f t="shared" si="663"/>
        <v>0</v>
      </c>
      <c r="EB933" s="3">
        <f t="shared" si="663"/>
        <v>0</v>
      </c>
      <c r="EC933" s="3">
        <f t="shared" si="663"/>
        <v>0</v>
      </c>
      <c r="ED933" s="3">
        <f t="shared" si="663"/>
        <v>0</v>
      </c>
      <c r="EE933" s="3">
        <f t="shared" si="663"/>
        <v>0</v>
      </c>
      <c r="EF933" s="3">
        <f t="shared" si="663"/>
        <v>0</v>
      </c>
      <c r="EG933" s="3">
        <f t="shared" si="663"/>
        <v>0</v>
      </c>
      <c r="EH933" s="3">
        <f t="shared" si="663"/>
        <v>0</v>
      </c>
      <c r="EI933" s="3">
        <f t="shared" si="663"/>
        <v>0</v>
      </c>
      <c r="EJ933" s="3">
        <f t="shared" si="663"/>
        <v>0</v>
      </c>
      <c r="EK933" s="3">
        <f t="shared" si="663"/>
        <v>0</v>
      </c>
      <c r="EL933" s="3">
        <f t="shared" si="663"/>
        <v>0</v>
      </c>
      <c r="EM933" s="3">
        <f t="shared" ref="EM933:FR933" si="664">EM1057</f>
        <v>0</v>
      </c>
      <c r="EN933" s="3">
        <f t="shared" si="664"/>
        <v>0</v>
      </c>
      <c r="EO933" s="3">
        <f t="shared" si="664"/>
        <v>0</v>
      </c>
      <c r="EP933" s="3">
        <f t="shared" si="664"/>
        <v>0</v>
      </c>
      <c r="EQ933" s="3">
        <f t="shared" si="664"/>
        <v>0</v>
      </c>
      <c r="ER933" s="3">
        <f t="shared" si="664"/>
        <v>0</v>
      </c>
      <c r="ES933" s="3">
        <f t="shared" si="664"/>
        <v>0</v>
      </c>
      <c r="ET933" s="3">
        <f t="shared" si="664"/>
        <v>0</v>
      </c>
      <c r="EU933" s="3">
        <f t="shared" si="664"/>
        <v>0</v>
      </c>
      <c r="EV933" s="3">
        <f t="shared" si="664"/>
        <v>0</v>
      </c>
      <c r="EW933" s="3">
        <f t="shared" si="664"/>
        <v>0</v>
      </c>
      <c r="EX933" s="3">
        <f t="shared" si="664"/>
        <v>0</v>
      </c>
      <c r="EY933" s="3">
        <f t="shared" si="664"/>
        <v>0</v>
      </c>
      <c r="EZ933" s="3">
        <f t="shared" si="664"/>
        <v>0</v>
      </c>
      <c r="FA933" s="3">
        <f t="shared" si="664"/>
        <v>0</v>
      </c>
      <c r="FB933" s="3">
        <f t="shared" si="664"/>
        <v>0</v>
      </c>
      <c r="FC933" s="3">
        <f t="shared" si="664"/>
        <v>0</v>
      </c>
      <c r="FD933" s="3">
        <f t="shared" si="664"/>
        <v>0</v>
      </c>
      <c r="FE933" s="3">
        <f t="shared" si="664"/>
        <v>0</v>
      </c>
      <c r="FF933" s="3">
        <f t="shared" si="664"/>
        <v>0</v>
      </c>
      <c r="FG933" s="3">
        <f t="shared" si="664"/>
        <v>0</v>
      </c>
      <c r="FH933" s="3">
        <f t="shared" si="664"/>
        <v>0</v>
      </c>
      <c r="FI933" s="3">
        <f t="shared" si="664"/>
        <v>0</v>
      </c>
      <c r="FJ933" s="3">
        <f t="shared" si="664"/>
        <v>0</v>
      </c>
      <c r="FK933" s="3">
        <f t="shared" si="664"/>
        <v>0</v>
      </c>
      <c r="FL933" s="3">
        <f t="shared" si="664"/>
        <v>0</v>
      </c>
      <c r="FM933" s="3">
        <f t="shared" si="664"/>
        <v>0</v>
      </c>
      <c r="FN933" s="3">
        <f t="shared" si="664"/>
        <v>0</v>
      </c>
      <c r="FO933" s="3">
        <f t="shared" si="664"/>
        <v>0</v>
      </c>
      <c r="FP933" s="3">
        <f t="shared" si="664"/>
        <v>0</v>
      </c>
      <c r="FQ933" s="3">
        <f t="shared" si="664"/>
        <v>0</v>
      </c>
      <c r="FR933" s="3">
        <f t="shared" si="664"/>
        <v>0</v>
      </c>
      <c r="FS933" s="3">
        <f t="shared" ref="FS933:GX933" si="665">FS1057</f>
        <v>0</v>
      </c>
      <c r="FT933" s="3">
        <f t="shared" si="665"/>
        <v>0</v>
      </c>
      <c r="FU933" s="3">
        <f t="shared" si="665"/>
        <v>0</v>
      </c>
      <c r="FV933" s="3">
        <f t="shared" si="665"/>
        <v>0</v>
      </c>
      <c r="FW933" s="3">
        <f t="shared" si="665"/>
        <v>0</v>
      </c>
      <c r="FX933" s="3">
        <f t="shared" si="665"/>
        <v>0</v>
      </c>
      <c r="FY933" s="3">
        <f t="shared" si="665"/>
        <v>0</v>
      </c>
      <c r="FZ933" s="3">
        <f t="shared" si="665"/>
        <v>0</v>
      </c>
      <c r="GA933" s="3">
        <f t="shared" si="665"/>
        <v>0</v>
      </c>
      <c r="GB933" s="3">
        <f t="shared" si="665"/>
        <v>0</v>
      </c>
      <c r="GC933" s="3">
        <f t="shared" si="665"/>
        <v>0</v>
      </c>
      <c r="GD933" s="3">
        <f t="shared" si="665"/>
        <v>0</v>
      </c>
      <c r="GE933" s="3">
        <f t="shared" si="665"/>
        <v>0</v>
      </c>
      <c r="GF933" s="3">
        <f t="shared" si="665"/>
        <v>0</v>
      </c>
      <c r="GG933" s="3">
        <f t="shared" si="665"/>
        <v>0</v>
      </c>
      <c r="GH933" s="3">
        <f t="shared" si="665"/>
        <v>0</v>
      </c>
      <c r="GI933" s="3">
        <f t="shared" si="665"/>
        <v>0</v>
      </c>
      <c r="GJ933" s="3">
        <f t="shared" si="665"/>
        <v>0</v>
      </c>
      <c r="GK933" s="3">
        <f t="shared" si="665"/>
        <v>0</v>
      </c>
      <c r="GL933" s="3">
        <f t="shared" si="665"/>
        <v>0</v>
      </c>
      <c r="GM933" s="3">
        <f t="shared" si="665"/>
        <v>0</v>
      </c>
      <c r="GN933" s="3">
        <f t="shared" si="665"/>
        <v>0</v>
      </c>
      <c r="GO933" s="3">
        <f t="shared" si="665"/>
        <v>0</v>
      </c>
      <c r="GP933" s="3">
        <f t="shared" si="665"/>
        <v>0</v>
      </c>
      <c r="GQ933" s="3">
        <f t="shared" si="665"/>
        <v>0</v>
      </c>
      <c r="GR933" s="3">
        <f t="shared" si="665"/>
        <v>0</v>
      </c>
      <c r="GS933" s="3">
        <f t="shared" si="665"/>
        <v>0</v>
      </c>
      <c r="GT933" s="3">
        <f t="shared" si="665"/>
        <v>0</v>
      </c>
      <c r="GU933" s="3">
        <f t="shared" si="665"/>
        <v>0</v>
      </c>
      <c r="GV933" s="3">
        <f t="shared" si="665"/>
        <v>0</v>
      </c>
      <c r="GW933" s="3">
        <f t="shared" si="665"/>
        <v>0</v>
      </c>
      <c r="GX933" s="3">
        <f t="shared" si="665"/>
        <v>0</v>
      </c>
    </row>
    <row r="935" spans="1:245">
      <c r="A935" s="1">
        <v>5</v>
      </c>
      <c r="B935" s="1">
        <v>0</v>
      </c>
      <c r="C935" s="1"/>
      <c r="D935" s="1">
        <f>ROW(A951)</f>
        <v>951</v>
      </c>
      <c r="E935" s="1"/>
      <c r="F935" s="1" t="s">
        <v>15</v>
      </c>
      <c r="G935" s="1" t="s">
        <v>16</v>
      </c>
      <c r="H935" s="1" t="s">
        <v>3</v>
      </c>
      <c r="I935" s="1">
        <v>0</v>
      </c>
      <c r="J935" s="1"/>
      <c r="K935" s="1">
        <v>0</v>
      </c>
      <c r="L935" s="1"/>
      <c r="M935" s="1" t="s">
        <v>3</v>
      </c>
      <c r="N935" s="1"/>
      <c r="O935" s="1"/>
      <c r="P935" s="1"/>
      <c r="Q935" s="1"/>
      <c r="R935" s="1"/>
      <c r="S935" s="1">
        <v>0</v>
      </c>
      <c r="T935" s="1"/>
      <c r="U935" s="1" t="s">
        <v>3</v>
      </c>
      <c r="V935" s="1">
        <v>0</v>
      </c>
      <c r="W935" s="1"/>
      <c r="X935" s="1"/>
      <c r="Y935" s="1"/>
      <c r="Z935" s="1"/>
      <c r="AA935" s="1"/>
      <c r="AB935" s="1" t="s">
        <v>3</v>
      </c>
      <c r="AC935" s="1" t="s">
        <v>3</v>
      </c>
      <c r="AD935" s="1" t="s">
        <v>3</v>
      </c>
      <c r="AE935" s="1" t="s">
        <v>3</v>
      </c>
      <c r="AF935" s="1" t="s">
        <v>3</v>
      </c>
      <c r="AG935" s="1" t="s">
        <v>3</v>
      </c>
      <c r="AH935" s="1"/>
      <c r="AI935" s="1"/>
      <c r="AJ935" s="1"/>
      <c r="AK935" s="1"/>
      <c r="AL935" s="1"/>
      <c r="AM935" s="1"/>
      <c r="AN935" s="1"/>
      <c r="AO935" s="1"/>
      <c r="AP935" s="1" t="s">
        <v>3</v>
      </c>
      <c r="AQ935" s="1" t="s">
        <v>3</v>
      </c>
      <c r="AR935" s="1" t="s">
        <v>3</v>
      </c>
      <c r="AS935" s="1"/>
      <c r="AT935" s="1"/>
      <c r="AU935" s="1"/>
      <c r="AV935" s="1"/>
      <c r="AW935" s="1"/>
      <c r="AX935" s="1"/>
      <c r="AY935" s="1"/>
      <c r="AZ935" s="1" t="s">
        <v>3</v>
      </c>
      <c r="BA935" s="1"/>
      <c r="BB935" s="1" t="s">
        <v>3</v>
      </c>
      <c r="BC935" s="1" t="s">
        <v>3</v>
      </c>
      <c r="BD935" s="1" t="s">
        <v>3</v>
      </c>
      <c r="BE935" s="1" t="s">
        <v>3</v>
      </c>
      <c r="BF935" s="1" t="s">
        <v>3</v>
      </c>
      <c r="BG935" s="1" t="s">
        <v>3</v>
      </c>
      <c r="BH935" s="1" t="s">
        <v>3</v>
      </c>
      <c r="BI935" s="1" t="s">
        <v>3</v>
      </c>
      <c r="BJ935" s="1" t="s">
        <v>3</v>
      </c>
      <c r="BK935" s="1" t="s">
        <v>3</v>
      </c>
      <c r="BL935" s="1" t="s">
        <v>3</v>
      </c>
      <c r="BM935" s="1" t="s">
        <v>3</v>
      </c>
      <c r="BN935" s="1" t="s">
        <v>3</v>
      </c>
      <c r="BO935" s="1" t="s">
        <v>3</v>
      </c>
      <c r="BP935" s="1" t="s">
        <v>3</v>
      </c>
      <c r="BQ935" s="1"/>
      <c r="BR935" s="1"/>
      <c r="BS935" s="1"/>
      <c r="BT935" s="1"/>
      <c r="BU935" s="1"/>
      <c r="BV935" s="1"/>
      <c r="BW935" s="1"/>
      <c r="BX935" s="1">
        <v>0</v>
      </c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>
        <v>0</v>
      </c>
    </row>
    <row r="937" spans="1:245">
      <c r="A937" s="2">
        <v>52</v>
      </c>
      <c r="B937" s="2">
        <f t="shared" ref="B937:G937" si="666">B951</f>
        <v>0</v>
      </c>
      <c r="C937" s="2">
        <f t="shared" si="666"/>
        <v>5</v>
      </c>
      <c r="D937" s="2">
        <f t="shared" si="666"/>
        <v>935</v>
      </c>
      <c r="E937" s="2">
        <f t="shared" si="666"/>
        <v>0</v>
      </c>
      <c r="F937" s="2" t="str">
        <f t="shared" si="666"/>
        <v>Новый подраздел</v>
      </c>
      <c r="G937" s="2" t="str">
        <f t="shared" si="666"/>
        <v>демонтаж</v>
      </c>
      <c r="H937" s="2"/>
      <c r="I937" s="2"/>
      <c r="J937" s="2"/>
      <c r="K937" s="2"/>
      <c r="L937" s="2"/>
      <c r="M937" s="2"/>
      <c r="N937" s="2"/>
      <c r="O937" s="2">
        <f t="shared" ref="O937:AT937" si="667">O951</f>
        <v>3238.7</v>
      </c>
      <c r="P937" s="2">
        <f t="shared" si="667"/>
        <v>0</v>
      </c>
      <c r="Q937" s="2">
        <f t="shared" si="667"/>
        <v>62.15</v>
      </c>
      <c r="R937" s="2">
        <f t="shared" si="667"/>
        <v>44.21</v>
      </c>
      <c r="S937" s="2">
        <f t="shared" si="667"/>
        <v>3176.55</v>
      </c>
      <c r="T937" s="2">
        <f t="shared" si="667"/>
        <v>0</v>
      </c>
      <c r="U937" s="2">
        <f t="shared" si="667"/>
        <v>12.21086</v>
      </c>
      <c r="V937" s="2">
        <f t="shared" si="667"/>
        <v>0.11914000000000002</v>
      </c>
      <c r="W937" s="2">
        <f t="shared" si="667"/>
        <v>0</v>
      </c>
      <c r="X937" s="2">
        <f t="shared" si="667"/>
        <v>2235.8200000000002</v>
      </c>
      <c r="Y937" s="2">
        <f t="shared" si="667"/>
        <v>1687.07</v>
      </c>
      <c r="Z937" s="2">
        <f t="shared" si="667"/>
        <v>0</v>
      </c>
      <c r="AA937" s="2">
        <f t="shared" si="667"/>
        <v>0</v>
      </c>
      <c r="AB937" s="2">
        <f t="shared" si="667"/>
        <v>3238.7</v>
      </c>
      <c r="AC937" s="2">
        <f t="shared" si="667"/>
        <v>0</v>
      </c>
      <c r="AD937" s="2">
        <f t="shared" si="667"/>
        <v>62.15</v>
      </c>
      <c r="AE937" s="2">
        <f t="shared" si="667"/>
        <v>44.21</v>
      </c>
      <c r="AF937" s="2">
        <f t="shared" si="667"/>
        <v>3176.55</v>
      </c>
      <c r="AG937" s="2">
        <f t="shared" si="667"/>
        <v>0</v>
      </c>
      <c r="AH937" s="2">
        <f t="shared" si="667"/>
        <v>12.21086</v>
      </c>
      <c r="AI937" s="2">
        <f t="shared" si="667"/>
        <v>0.11914000000000002</v>
      </c>
      <c r="AJ937" s="2">
        <f t="shared" si="667"/>
        <v>0</v>
      </c>
      <c r="AK937" s="2">
        <f t="shared" si="667"/>
        <v>2235.8200000000002</v>
      </c>
      <c r="AL937" s="2">
        <f t="shared" si="667"/>
        <v>1687.07</v>
      </c>
      <c r="AM937" s="2">
        <f t="shared" si="667"/>
        <v>0</v>
      </c>
      <c r="AN937" s="2">
        <f t="shared" si="667"/>
        <v>0</v>
      </c>
      <c r="AO937" s="2">
        <f t="shared" si="667"/>
        <v>0</v>
      </c>
      <c r="AP937" s="2">
        <f t="shared" si="667"/>
        <v>0</v>
      </c>
      <c r="AQ937" s="2">
        <f t="shared" si="667"/>
        <v>0</v>
      </c>
      <c r="AR937" s="2">
        <f t="shared" si="667"/>
        <v>7161.59</v>
      </c>
      <c r="AS937" s="2">
        <f t="shared" si="667"/>
        <v>7161.59</v>
      </c>
      <c r="AT937" s="2">
        <f t="shared" si="667"/>
        <v>0</v>
      </c>
      <c r="AU937" s="2">
        <f t="shared" ref="AU937:BZ937" si="668">AU951</f>
        <v>0</v>
      </c>
      <c r="AV937" s="2">
        <f t="shared" si="668"/>
        <v>0</v>
      </c>
      <c r="AW937" s="2">
        <f t="shared" si="668"/>
        <v>0</v>
      </c>
      <c r="AX937" s="2">
        <f t="shared" si="668"/>
        <v>0</v>
      </c>
      <c r="AY937" s="2">
        <f t="shared" si="668"/>
        <v>0</v>
      </c>
      <c r="AZ937" s="2">
        <f t="shared" si="668"/>
        <v>0</v>
      </c>
      <c r="BA937" s="2">
        <f t="shared" si="668"/>
        <v>0</v>
      </c>
      <c r="BB937" s="2">
        <f t="shared" si="668"/>
        <v>0</v>
      </c>
      <c r="BC937" s="2">
        <f t="shared" si="668"/>
        <v>0</v>
      </c>
      <c r="BD937" s="2">
        <f t="shared" si="668"/>
        <v>0</v>
      </c>
      <c r="BE937" s="2">
        <f t="shared" si="668"/>
        <v>0</v>
      </c>
      <c r="BF937" s="2">
        <f t="shared" si="668"/>
        <v>0</v>
      </c>
      <c r="BG937" s="2">
        <f t="shared" si="668"/>
        <v>0</v>
      </c>
      <c r="BH937" s="2">
        <f t="shared" si="668"/>
        <v>0</v>
      </c>
      <c r="BI937" s="2">
        <f t="shared" si="668"/>
        <v>0</v>
      </c>
      <c r="BJ937" s="2">
        <f t="shared" si="668"/>
        <v>0</v>
      </c>
      <c r="BK937" s="2">
        <f t="shared" si="668"/>
        <v>0</v>
      </c>
      <c r="BL937" s="2">
        <f t="shared" si="668"/>
        <v>0</v>
      </c>
      <c r="BM937" s="2">
        <f t="shared" si="668"/>
        <v>0</v>
      </c>
      <c r="BN937" s="2">
        <f t="shared" si="668"/>
        <v>0</v>
      </c>
      <c r="BO937" s="2">
        <f t="shared" si="668"/>
        <v>0</v>
      </c>
      <c r="BP937" s="2">
        <f t="shared" si="668"/>
        <v>0</v>
      </c>
      <c r="BQ937" s="2">
        <f t="shared" si="668"/>
        <v>0</v>
      </c>
      <c r="BR937" s="2">
        <f t="shared" si="668"/>
        <v>0</v>
      </c>
      <c r="BS937" s="2">
        <f t="shared" si="668"/>
        <v>0</v>
      </c>
      <c r="BT937" s="2">
        <f t="shared" si="668"/>
        <v>0</v>
      </c>
      <c r="BU937" s="2">
        <f t="shared" si="668"/>
        <v>0</v>
      </c>
      <c r="BV937" s="2">
        <f t="shared" si="668"/>
        <v>0</v>
      </c>
      <c r="BW937" s="2">
        <f t="shared" si="668"/>
        <v>0</v>
      </c>
      <c r="BX937" s="2">
        <f t="shared" si="668"/>
        <v>0</v>
      </c>
      <c r="BY937" s="2">
        <f t="shared" si="668"/>
        <v>0</v>
      </c>
      <c r="BZ937" s="2">
        <f t="shared" si="668"/>
        <v>0</v>
      </c>
      <c r="CA937" s="2">
        <f t="shared" ref="CA937:DF937" si="669">CA951</f>
        <v>7161.59</v>
      </c>
      <c r="CB937" s="2">
        <f t="shared" si="669"/>
        <v>7161.59</v>
      </c>
      <c r="CC937" s="2">
        <f t="shared" si="669"/>
        <v>0</v>
      </c>
      <c r="CD937" s="2">
        <f t="shared" si="669"/>
        <v>0</v>
      </c>
      <c r="CE937" s="2">
        <f t="shared" si="669"/>
        <v>0</v>
      </c>
      <c r="CF937" s="2">
        <f t="shared" si="669"/>
        <v>0</v>
      </c>
      <c r="CG937" s="2">
        <f t="shared" si="669"/>
        <v>0</v>
      </c>
      <c r="CH937" s="2">
        <f t="shared" si="669"/>
        <v>0</v>
      </c>
      <c r="CI937" s="2">
        <f t="shared" si="669"/>
        <v>0</v>
      </c>
      <c r="CJ937" s="2">
        <f t="shared" si="669"/>
        <v>0</v>
      </c>
      <c r="CK937" s="2">
        <f t="shared" si="669"/>
        <v>0</v>
      </c>
      <c r="CL937" s="2">
        <f t="shared" si="669"/>
        <v>0</v>
      </c>
      <c r="CM937" s="2">
        <f t="shared" si="669"/>
        <v>0</v>
      </c>
      <c r="CN937" s="2">
        <f t="shared" si="669"/>
        <v>0</v>
      </c>
      <c r="CO937" s="2">
        <f t="shared" si="669"/>
        <v>0</v>
      </c>
      <c r="CP937" s="2">
        <f t="shared" si="669"/>
        <v>0</v>
      </c>
      <c r="CQ937" s="2">
        <f t="shared" si="669"/>
        <v>0</v>
      </c>
      <c r="CR937" s="2">
        <f t="shared" si="669"/>
        <v>0</v>
      </c>
      <c r="CS937" s="2">
        <f t="shared" si="669"/>
        <v>0</v>
      </c>
      <c r="CT937" s="2">
        <f t="shared" si="669"/>
        <v>0</v>
      </c>
      <c r="CU937" s="2">
        <f t="shared" si="669"/>
        <v>0</v>
      </c>
      <c r="CV937" s="2">
        <f t="shared" si="669"/>
        <v>0</v>
      </c>
      <c r="CW937" s="2">
        <f t="shared" si="669"/>
        <v>0</v>
      </c>
      <c r="CX937" s="2">
        <f t="shared" si="669"/>
        <v>0</v>
      </c>
      <c r="CY937" s="2">
        <f t="shared" si="669"/>
        <v>0</v>
      </c>
      <c r="CZ937" s="2">
        <f t="shared" si="669"/>
        <v>0</v>
      </c>
      <c r="DA937" s="2">
        <f t="shared" si="669"/>
        <v>0</v>
      </c>
      <c r="DB937" s="2">
        <f t="shared" si="669"/>
        <v>0</v>
      </c>
      <c r="DC937" s="2">
        <f t="shared" si="669"/>
        <v>0</v>
      </c>
      <c r="DD937" s="2">
        <f t="shared" si="669"/>
        <v>0</v>
      </c>
      <c r="DE937" s="2">
        <f t="shared" si="669"/>
        <v>0</v>
      </c>
      <c r="DF937" s="2">
        <f t="shared" si="669"/>
        <v>0</v>
      </c>
      <c r="DG937" s="3">
        <f t="shared" ref="DG937:EL937" si="670">DG951</f>
        <v>0</v>
      </c>
      <c r="DH937" s="3">
        <f t="shared" si="670"/>
        <v>0</v>
      </c>
      <c r="DI937" s="3">
        <f t="shared" si="670"/>
        <v>0</v>
      </c>
      <c r="DJ937" s="3">
        <f t="shared" si="670"/>
        <v>0</v>
      </c>
      <c r="DK937" s="3">
        <f t="shared" si="670"/>
        <v>0</v>
      </c>
      <c r="DL937" s="3">
        <f t="shared" si="670"/>
        <v>0</v>
      </c>
      <c r="DM937" s="3">
        <f t="shared" si="670"/>
        <v>0</v>
      </c>
      <c r="DN937" s="3">
        <f t="shared" si="670"/>
        <v>0</v>
      </c>
      <c r="DO937" s="3">
        <f t="shared" si="670"/>
        <v>0</v>
      </c>
      <c r="DP937" s="3">
        <f t="shared" si="670"/>
        <v>0</v>
      </c>
      <c r="DQ937" s="3">
        <f t="shared" si="670"/>
        <v>0</v>
      </c>
      <c r="DR937" s="3">
        <f t="shared" si="670"/>
        <v>0</v>
      </c>
      <c r="DS937" s="3">
        <f t="shared" si="670"/>
        <v>0</v>
      </c>
      <c r="DT937" s="3">
        <f t="shared" si="670"/>
        <v>0</v>
      </c>
      <c r="DU937" s="3">
        <f t="shared" si="670"/>
        <v>0</v>
      </c>
      <c r="DV937" s="3">
        <f t="shared" si="670"/>
        <v>0</v>
      </c>
      <c r="DW937" s="3">
        <f t="shared" si="670"/>
        <v>0</v>
      </c>
      <c r="DX937" s="3">
        <f t="shared" si="670"/>
        <v>0</v>
      </c>
      <c r="DY937" s="3">
        <f t="shared" si="670"/>
        <v>0</v>
      </c>
      <c r="DZ937" s="3">
        <f t="shared" si="670"/>
        <v>0</v>
      </c>
      <c r="EA937" s="3">
        <f t="shared" si="670"/>
        <v>0</v>
      </c>
      <c r="EB937" s="3">
        <f t="shared" si="670"/>
        <v>0</v>
      </c>
      <c r="EC937" s="3">
        <f t="shared" si="670"/>
        <v>0</v>
      </c>
      <c r="ED937" s="3">
        <f t="shared" si="670"/>
        <v>0</v>
      </c>
      <c r="EE937" s="3">
        <f t="shared" si="670"/>
        <v>0</v>
      </c>
      <c r="EF937" s="3">
        <f t="shared" si="670"/>
        <v>0</v>
      </c>
      <c r="EG937" s="3">
        <f t="shared" si="670"/>
        <v>0</v>
      </c>
      <c r="EH937" s="3">
        <f t="shared" si="670"/>
        <v>0</v>
      </c>
      <c r="EI937" s="3">
        <f t="shared" si="670"/>
        <v>0</v>
      </c>
      <c r="EJ937" s="3">
        <f t="shared" si="670"/>
        <v>0</v>
      </c>
      <c r="EK937" s="3">
        <f t="shared" si="670"/>
        <v>0</v>
      </c>
      <c r="EL937" s="3">
        <f t="shared" si="670"/>
        <v>0</v>
      </c>
      <c r="EM937" s="3">
        <f t="shared" ref="EM937:FR937" si="671">EM951</f>
        <v>0</v>
      </c>
      <c r="EN937" s="3">
        <f t="shared" si="671"/>
        <v>0</v>
      </c>
      <c r="EO937" s="3">
        <f t="shared" si="671"/>
        <v>0</v>
      </c>
      <c r="EP937" s="3">
        <f t="shared" si="671"/>
        <v>0</v>
      </c>
      <c r="EQ937" s="3">
        <f t="shared" si="671"/>
        <v>0</v>
      </c>
      <c r="ER937" s="3">
        <f t="shared" si="671"/>
        <v>0</v>
      </c>
      <c r="ES937" s="3">
        <f t="shared" si="671"/>
        <v>0</v>
      </c>
      <c r="ET937" s="3">
        <f t="shared" si="671"/>
        <v>0</v>
      </c>
      <c r="EU937" s="3">
        <f t="shared" si="671"/>
        <v>0</v>
      </c>
      <c r="EV937" s="3">
        <f t="shared" si="671"/>
        <v>0</v>
      </c>
      <c r="EW937" s="3">
        <f t="shared" si="671"/>
        <v>0</v>
      </c>
      <c r="EX937" s="3">
        <f t="shared" si="671"/>
        <v>0</v>
      </c>
      <c r="EY937" s="3">
        <f t="shared" si="671"/>
        <v>0</v>
      </c>
      <c r="EZ937" s="3">
        <f t="shared" si="671"/>
        <v>0</v>
      </c>
      <c r="FA937" s="3">
        <f t="shared" si="671"/>
        <v>0</v>
      </c>
      <c r="FB937" s="3">
        <f t="shared" si="671"/>
        <v>0</v>
      </c>
      <c r="FC937" s="3">
        <f t="shared" si="671"/>
        <v>0</v>
      </c>
      <c r="FD937" s="3">
        <f t="shared" si="671"/>
        <v>0</v>
      </c>
      <c r="FE937" s="3">
        <f t="shared" si="671"/>
        <v>0</v>
      </c>
      <c r="FF937" s="3">
        <f t="shared" si="671"/>
        <v>0</v>
      </c>
      <c r="FG937" s="3">
        <f t="shared" si="671"/>
        <v>0</v>
      </c>
      <c r="FH937" s="3">
        <f t="shared" si="671"/>
        <v>0</v>
      </c>
      <c r="FI937" s="3">
        <f t="shared" si="671"/>
        <v>0</v>
      </c>
      <c r="FJ937" s="3">
        <f t="shared" si="671"/>
        <v>0</v>
      </c>
      <c r="FK937" s="3">
        <f t="shared" si="671"/>
        <v>0</v>
      </c>
      <c r="FL937" s="3">
        <f t="shared" si="671"/>
        <v>0</v>
      </c>
      <c r="FM937" s="3">
        <f t="shared" si="671"/>
        <v>0</v>
      </c>
      <c r="FN937" s="3">
        <f t="shared" si="671"/>
        <v>0</v>
      </c>
      <c r="FO937" s="3">
        <f t="shared" si="671"/>
        <v>0</v>
      </c>
      <c r="FP937" s="3">
        <f t="shared" si="671"/>
        <v>0</v>
      </c>
      <c r="FQ937" s="3">
        <f t="shared" si="671"/>
        <v>0</v>
      </c>
      <c r="FR937" s="3">
        <f t="shared" si="671"/>
        <v>0</v>
      </c>
      <c r="FS937" s="3">
        <f t="shared" ref="FS937:GX937" si="672">FS951</f>
        <v>0</v>
      </c>
      <c r="FT937" s="3">
        <f t="shared" si="672"/>
        <v>0</v>
      </c>
      <c r="FU937" s="3">
        <f t="shared" si="672"/>
        <v>0</v>
      </c>
      <c r="FV937" s="3">
        <f t="shared" si="672"/>
        <v>0</v>
      </c>
      <c r="FW937" s="3">
        <f t="shared" si="672"/>
        <v>0</v>
      </c>
      <c r="FX937" s="3">
        <f t="shared" si="672"/>
        <v>0</v>
      </c>
      <c r="FY937" s="3">
        <f t="shared" si="672"/>
        <v>0</v>
      </c>
      <c r="FZ937" s="3">
        <f t="shared" si="672"/>
        <v>0</v>
      </c>
      <c r="GA937" s="3">
        <f t="shared" si="672"/>
        <v>0</v>
      </c>
      <c r="GB937" s="3">
        <f t="shared" si="672"/>
        <v>0</v>
      </c>
      <c r="GC937" s="3">
        <f t="shared" si="672"/>
        <v>0</v>
      </c>
      <c r="GD937" s="3">
        <f t="shared" si="672"/>
        <v>0</v>
      </c>
      <c r="GE937" s="3">
        <f t="shared" si="672"/>
        <v>0</v>
      </c>
      <c r="GF937" s="3">
        <f t="shared" si="672"/>
        <v>0</v>
      </c>
      <c r="GG937" s="3">
        <f t="shared" si="672"/>
        <v>0</v>
      </c>
      <c r="GH937" s="3">
        <f t="shared" si="672"/>
        <v>0</v>
      </c>
      <c r="GI937" s="3">
        <f t="shared" si="672"/>
        <v>0</v>
      </c>
      <c r="GJ937" s="3">
        <f t="shared" si="672"/>
        <v>0</v>
      </c>
      <c r="GK937" s="3">
        <f t="shared" si="672"/>
        <v>0</v>
      </c>
      <c r="GL937" s="3">
        <f t="shared" si="672"/>
        <v>0</v>
      </c>
      <c r="GM937" s="3">
        <f t="shared" si="672"/>
        <v>0</v>
      </c>
      <c r="GN937" s="3">
        <f t="shared" si="672"/>
        <v>0</v>
      </c>
      <c r="GO937" s="3">
        <f t="shared" si="672"/>
        <v>0</v>
      </c>
      <c r="GP937" s="3">
        <f t="shared" si="672"/>
        <v>0</v>
      </c>
      <c r="GQ937" s="3">
        <f t="shared" si="672"/>
        <v>0</v>
      </c>
      <c r="GR937" s="3">
        <f t="shared" si="672"/>
        <v>0</v>
      </c>
      <c r="GS937" s="3">
        <f t="shared" si="672"/>
        <v>0</v>
      </c>
      <c r="GT937" s="3">
        <f t="shared" si="672"/>
        <v>0</v>
      </c>
      <c r="GU937" s="3">
        <f t="shared" si="672"/>
        <v>0</v>
      </c>
      <c r="GV937" s="3">
        <f t="shared" si="672"/>
        <v>0</v>
      </c>
      <c r="GW937" s="3">
        <f t="shared" si="672"/>
        <v>0</v>
      </c>
      <c r="GX937" s="3">
        <f t="shared" si="672"/>
        <v>0</v>
      </c>
    </row>
    <row r="939" spans="1:245">
      <c r="A939">
        <v>17</v>
      </c>
      <c r="B939">
        <v>0</v>
      </c>
      <c r="C939">
        <f>ROW(SmtRes!A1018)</f>
        <v>1018</v>
      </c>
      <c r="D939">
        <f>ROW(EtalonRes!A981)</f>
        <v>981</v>
      </c>
      <c r="E939" t="s">
        <v>17</v>
      </c>
      <c r="F939" t="s">
        <v>18</v>
      </c>
      <c r="G939" t="s">
        <v>19</v>
      </c>
      <c r="H939" t="s">
        <v>20</v>
      </c>
      <c r="I939">
        <f>ROUND(27.8/100,9)</f>
        <v>0.27800000000000002</v>
      </c>
      <c r="J939">
        <v>0</v>
      </c>
      <c r="K939">
        <f>ROUND(27.8/100,9)</f>
        <v>0.27800000000000002</v>
      </c>
      <c r="O939">
        <f t="shared" ref="O939:O949" si="673">ROUND(CP939,2)</f>
        <v>549.71</v>
      </c>
      <c r="P939">
        <f t="shared" ref="P939:P949" si="674">ROUND(CQ939*I939,2)</f>
        <v>0</v>
      </c>
      <c r="Q939">
        <f t="shared" ref="Q939:Q949" si="675">ROUND(CR939*I939,2)</f>
        <v>0</v>
      </c>
      <c r="R939">
        <f t="shared" ref="R939:R949" si="676">ROUND(CS939*I939,2)</f>
        <v>0</v>
      </c>
      <c r="S939">
        <f t="shared" ref="S939:S949" si="677">ROUND(CT939*I939,2)</f>
        <v>549.71</v>
      </c>
      <c r="T939">
        <f t="shared" ref="T939:T949" si="678">ROUND(CU939*I939,2)</f>
        <v>0</v>
      </c>
      <c r="U939">
        <f t="shared" ref="U939:U949" si="679">CV939*I939</f>
        <v>2.13226</v>
      </c>
      <c r="V939">
        <f t="shared" ref="V939:V949" si="680">CW939*I939</f>
        <v>0</v>
      </c>
      <c r="W939">
        <f t="shared" ref="W939:W949" si="681">ROUND(CX939*I939,2)</f>
        <v>0</v>
      </c>
      <c r="X939">
        <f t="shared" ref="X939:X949" si="682">ROUND(CY939,2)</f>
        <v>373.8</v>
      </c>
      <c r="Y939">
        <f t="shared" ref="Y939:Y949" si="683">ROUND(CZ939,2)</f>
        <v>296.83999999999997</v>
      </c>
      <c r="AA939">
        <v>35863109</v>
      </c>
      <c r="AB939">
        <f t="shared" ref="AB939:AB949" si="684">ROUND((AC939+AD939+AF939),2)</f>
        <v>59.83</v>
      </c>
      <c r="AC939">
        <f t="shared" ref="AC939:AC949" si="685">ROUND((ES939),2)</f>
        <v>0</v>
      </c>
      <c r="AD939">
        <f t="shared" ref="AD939:AD949" si="686">ROUND((((ET939)-(EU939))+AE939),2)</f>
        <v>0</v>
      </c>
      <c r="AE939">
        <f t="shared" ref="AE939:AE949" si="687">ROUND((EU939),2)</f>
        <v>0</v>
      </c>
      <c r="AF939">
        <f t="shared" ref="AF939:AF949" si="688">ROUND((EV939),2)</f>
        <v>59.83</v>
      </c>
      <c r="AG939">
        <f t="shared" ref="AG939:AG949" si="689">ROUND((AP939),2)</f>
        <v>0</v>
      </c>
      <c r="AH939">
        <f t="shared" ref="AH939:AH949" si="690">(EW939)</f>
        <v>7.67</v>
      </c>
      <c r="AI939">
        <f t="shared" ref="AI939:AI949" si="691">(EX939)</f>
        <v>0</v>
      </c>
      <c r="AJ939">
        <f t="shared" ref="AJ939:AJ949" si="692">(AS939)</f>
        <v>0</v>
      </c>
      <c r="AK939">
        <v>59.83</v>
      </c>
      <c r="AL939">
        <v>0</v>
      </c>
      <c r="AM939">
        <v>0</v>
      </c>
      <c r="AN939">
        <v>0</v>
      </c>
      <c r="AO939">
        <v>59.83</v>
      </c>
      <c r="AP939">
        <v>0</v>
      </c>
      <c r="AQ939">
        <v>7.67</v>
      </c>
      <c r="AR939">
        <v>0</v>
      </c>
      <c r="AS939">
        <v>0</v>
      </c>
      <c r="AT939">
        <v>68</v>
      </c>
      <c r="AU939">
        <v>54</v>
      </c>
      <c r="AV939">
        <v>1</v>
      </c>
      <c r="AW939">
        <v>1</v>
      </c>
      <c r="AZ939">
        <v>1</v>
      </c>
      <c r="BA939">
        <v>33.049999999999997</v>
      </c>
      <c r="BB939">
        <v>1</v>
      </c>
      <c r="BC939">
        <v>1</v>
      </c>
      <c r="BD939" t="s">
        <v>3</v>
      </c>
      <c r="BE939" t="s">
        <v>3</v>
      </c>
      <c r="BF939" t="s">
        <v>3</v>
      </c>
      <c r="BG939" t="s">
        <v>3</v>
      </c>
      <c r="BH939">
        <v>0</v>
      </c>
      <c r="BI939">
        <v>1</v>
      </c>
      <c r="BJ939" t="s">
        <v>21</v>
      </c>
      <c r="BM939">
        <v>57001</v>
      </c>
      <c r="BN939">
        <v>0</v>
      </c>
      <c r="BO939" t="s">
        <v>18</v>
      </c>
      <c r="BP939">
        <v>1</v>
      </c>
      <c r="BQ939">
        <v>6</v>
      </c>
      <c r="BR939">
        <v>0</v>
      </c>
      <c r="BS939">
        <v>33.049999999999997</v>
      </c>
      <c r="BT939">
        <v>1</v>
      </c>
      <c r="BU939">
        <v>1</v>
      </c>
      <c r="BV939">
        <v>1</v>
      </c>
      <c r="BW939">
        <v>1</v>
      </c>
      <c r="BX939">
        <v>1</v>
      </c>
      <c r="BY939" t="s">
        <v>3</v>
      </c>
      <c r="BZ939">
        <v>80</v>
      </c>
      <c r="CA939">
        <v>68</v>
      </c>
      <c r="CB939" t="s">
        <v>3</v>
      </c>
      <c r="CE939">
        <v>0</v>
      </c>
      <c r="CF939">
        <v>0</v>
      </c>
      <c r="CG939">
        <v>0</v>
      </c>
      <c r="CM939">
        <v>0</v>
      </c>
      <c r="CN939" t="s">
        <v>3</v>
      </c>
      <c r="CO939">
        <v>0</v>
      </c>
      <c r="CP939">
        <f t="shared" ref="CP939:CP949" si="693">(P939+Q939+S939)</f>
        <v>549.71</v>
      </c>
      <c r="CQ939">
        <f t="shared" ref="CQ939:CQ949" si="694">AC939*BC939</f>
        <v>0</v>
      </c>
      <c r="CR939">
        <f t="shared" ref="CR939:CR949" si="695">AD939*BB939</f>
        <v>0</v>
      </c>
      <c r="CS939">
        <f t="shared" ref="CS939:CS949" si="696">AE939*BS939</f>
        <v>0</v>
      </c>
      <c r="CT939">
        <f t="shared" ref="CT939:CT949" si="697">AF939*BA939</f>
        <v>1977.3814999999997</v>
      </c>
      <c r="CU939">
        <f t="shared" ref="CU939:CU949" si="698">AG939</f>
        <v>0</v>
      </c>
      <c r="CV939">
        <f t="shared" ref="CV939:CV949" si="699">AH939</f>
        <v>7.67</v>
      </c>
      <c r="CW939">
        <f t="shared" ref="CW939:CW949" si="700">AI939</f>
        <v>0</v>
      </c>
      <c r="CX939">
        <f t="shared" ref="CX939:CX949" si="701">AJ939</f>
        <v>0</v>
      </c>
      <c r="CY939">
        <f t="shared" ref="CY939:CY949" si="702">(((S939+R939)*AT939)/100)</f>
        <v>373.80279999999999</v>
      </c>
      <c r="CZ939">
        <f t="shared" ref="CZ939:CZ949" si="703">(((S939+R939)*AU939)/100)</f>
        <v>296.84340000000003</v>
      </c>
      <c r="DC939" t="s">
        <v>3</v>
      </c>
      <c r="DD939" t="s">
        <v>3</v>
      </c>
      <c r="DE939" t="s">
        <v>3</v>
      </c>
      <c r="DF939" t="s">
        <v>3</v>
      </c>
      <c r="DG939" t="s">
        <v>3</v>
      </c>
      <c r="DH939" t="s">
        <v>3</v>
      </c>
      <c r="DI939" t="s">
        <v>3</v>
      </c>
      <c r="DJ939" t="s">
        <v>3</v>
      </c>
      <c r="DK939" t="s">
        <v>3</v>
      </c>
      <c r="DL939" t="s">
        <v>3</v>
      </c>
      <c r="DM939" t="s">
        <v>3</v>
      </c>
      <c r="DN939">
        <v>0</v>
      </c>
      <c r="DO939">
        <v>0</v>
      </c>
      <c r="DP939">
        <v>1</v>
      </c>
      <c r="DQ939">
        <v>1</v>
      </c>
      <c r="DU939">
        <v>1013</v>
      </c>
      <c r="DV939" t="s">
        <v>20</v>
      </c>
      <c r="DW939" t="s">
        <v>20</v>
      </c>
      <c r="DX939">
        <v>1</v>
      </c>
      <c r="DZ939" t="s">
        <v>3</v>
      </c>
      <c r="EA939" t="s">
        <v>3</v>
      </c>
      <c r="EB939" t="s">
        <v>3</v>
      </c>
      <c r="EC939" t="s">
        <v>3</v>
      </c>
      <c r="EE939">
        <v>29085590</v>
      </c>
      <c r="EF939">
        <v>6</v>
      </c>
      <c r="EG939" t="s">
        <v>22</v>
      </c>
      <c r="EH939">
        <v>0</v>
      </c>
      <c r="EI939" t="s">
        <v>3</v>
      </c>
      <c r="EJ939">
        <v>1</v>
      </c>
      <c r="EK939">
        <v>57001</v>
      </c>
      <c r="EL939" t="s">
        <v>23</v>
      </c>
      <c r="EM939" t="s">
        <v>24</v>
      </c>
      <c r="EO939" t="s">
        <v>3</v>
      </c>
      <c r="EQ939">
        <v>0</v>
      </c>
      <c r="ER939">
        <v>59.83</v>
      </c>
      <c r="ES939">
        <v>0</v>
      </c>
      <c r="ET939">
        <v>0</v>
      </c>
      <c r="EU939">
        <v>0</v>
      </c>
      <c r="EV939">
        <v>59.83</v>
      </c>
      <c r="EW939">
        <v>7.67</v>
      </c>
      <c r="EX939">
        <v>0</v>
      </c>
      <c r="EY939">
        <v>0</v>
      </c>
      <c r="FQ939">
        <v>0</v>
      </c>
      <c r="FR939">
        <f t="shared" ref="FR939:FR949" si="704">ROUND(IF(AND(BH939=3,BI939=3),P939,0),2)</f>
        <v>0</v>
      </c>
      <c r="FS939">
        <v>0</v>
      </c>
      <c r="FV939" t="s">
        <v>25</v>
      </c>
      <c r="FW939" t="s">
        <v>26</v>
      </c>
      <c r="FX939">
        <v>80</v>
      </c>
      <c r="FY939">
        <v>68</v>
      </c>
      <c r="GA939" t="s">
        <v>3</v>
      </c>
      <c r="GD939">
        <v>1</v>
      </c>
      <c r="GF939">
        <v>1095792533</v>
      </c>
      <c r="GG939">
        <v>2</v>
      </c>
      <c r="GH939">
        <v>1</v>
      </c>
      <c r="GI939">
        <v>2</v>
      </c>
      <c r="GJ939">
        <v>0</v>
      </c>
      <c r="GK939">
        <v>0</v>
      </c>
      <c r="GL939">
        <f t="shared" ref="GL939:GL949" si="705">ROUND(IF(AND(BH939=3,BI939=3,FS939&lt;&gt;0),P939,0),2)</f>
        <v>0</v>
      </c>
      <c r="GM939">
        <f t="shared" ref="GM939:GM949" si="706">ROUND(O939+X939+Y939,2)+GX939</f>
        <v>1220.3499999999999</v>
      </c>
      <c r="GN939">
        <f t="shared" ref="GN939:GN949" si="707">IF(OR(BI939=0,BI939=1),ROUND(O939+X939+Y939,2),0)</f>
        <v>1220.3499999999999</v>
      </c>
      <c r="GO939">
        <f t="shared" ref="GO939:GO949" si="708">IF(BI939=2,ROUND(O939+X939+Y939,2),0)</f>
        <v>0</v>
      </c>
      <c r="GP939">
        <f t="shared" ref="GP939:GP949" si="709">IF(BI939=4,ROUND(O939+X939+Y939,2)+GX939,0)</f>
        <v>0</v>
      </c>
      <c r="GR939">
        <v>0</v>
      </c>
      <c r="GS939">
        <v>3</v>
      </c>
      <c r="GT939">
        <v>0</v>
      </c>
      <c r="GU939" t="s">
        <v>3</v>
      </c>
      <c r="GV939">
        <f t="shared" ref="GV939:GV949" si="710">ROUND((GT939),2)</f>
        <v>0</v>
      </c>
      <c r="GW939">
        <v>1</v>
      </c>
      <c r="GX939">
        <f t="shared" ref="GX939:GX949" si="711">ROUND(HC939*I939,2)</f>
        <v>0</v>
      </c>
      <c r="HA939">
        <v>0</v>
      </c>
      <c r="HB939">
        <v>0</v>
      </c>
      <c r="HC939">
        <f t="shared" ref="HC939:HC949" si="712">GV939*GW939</f>
        <v>0</v>
      </c>
      <c r="HE939" t="s">
        <v>3</v>
      </c>
      <c r="HF939" t="s">
        <v>3</v>
      </c>
      <c r="HM939" t="s">
        <v>3</v>
      </c>
      <c r="IK939">
        <v>0</v>
      </c>
    </row>
    <row r="940" spans="1:245">
      <c r="A940">
        <v>18</v>
      </c>
      <c r="B940">
        <v>0</v>
      </c>
      <c r="C940">
        <v>1018</v>
      </c>
      <c r="E940" t="s">
        <v>27</v>
      </c>
      <c r="F940" t="s">
        <v>28</v>
      </c>
      <c r="G940" t="s">
        <v>29</v>
      </c>
      <c r="H940" t="s">
        <v>30</v>
      </c>
      <c r="I940">
        <f>I939*J940</f>
        <v>0.1946</v>
      </c>
      <c r="J940">
        <v>0.7</v>
      </c>
      <c r="K940">
        <v>0.7</v>
      </c>
      <c r="O940">
        <f t="shared" si="673"/>
        <v>0</v>
      </c>
      <c r="P940">
        <f t="shared" si="674"/>
        <v>0</v>
      </c>
      <c r="Q940">
        <f t="shared" si="675"/>
        <v>0</v>
      </c>
      <c r="R940">
        <f t="shared" si="676"/>
        <v>0</v>
      </c>
      <c r="S940">
        <f t="shared" si="677"/>
        <v>0</v>
      </c>
      <c r="T940">
        <f t="shared" si="678"/>
        <v>0</v>
      </c>
      <c r="U940">
        <f t="shared" si="679"/>
        <v>0</v>
      </c>
      <c r="V940">
        <f t="shared" si="680"/>
        <v>0</v>
      </c>
      <c r="W940">
        <f t="shared" si="681"/>
        <v>0</v>
      </c>
      <c r="X940">
        <f t="shared" si="682"/>
        <v>0</v>
      </c>
      <c r="Y940">
        <f t="shared" si="683"/>
        <v>0</v>
      </c>
      <c r="AA940">
        <v>35863109</v>
      </c>
      <c r="AB940">
        <f t="shared" si="684"/>
        <v>0</v>
      </c>
      <c r="AC940">
        <f t="shared" si="685"/>
        <v>0</v>
      </c>
      <c r="AD940">
        <f t="shared" si="686"/>
        <v>0</v>
      </c>
      <c r="AE940">
        <f t="shared" si="687"/>
        <v>0</v>
      </c>
      <c r="AF940">
        <f t="shared" si="688"/>
        <v>0</v>
      </c>
      <c r="AG940">
        <f t="shared" si="689"/>
        <v>0</v>
      </c>
      <c r="AH940">
        <f t="shared" si="690"/>
        <v>0</v>
      </c>
      <c r="AI940">
        <f t="shared" si="691"/>
        <v>0</v>
      </c>
      <c r="AJ940">
        <f t="shared" si="692"/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1</v>
      </c>
      <c r="AW940">
        <v>1</v>
      </c>
      <c r="AZ940">
        <v>1</v>
      </c>
      <c r="BA940">
        <v>1</v>
      </c>
      <c r="BB940">
        <v>1</v>
      </c>
      <c r="BC940">
        <v>1</v>
      </c>
      <c r="BD940" t="s">
        <v>3</v>
      </c>
      <c r="BE940" t="s">
        <v>3</v>
      </c>
      <c r="BF940" t="s">
        <v>3</v>
      </c>
      <c r="BG940" t="s">
        <v>3</v>
      </c>
      <c r="BH940">
        <v>3</v>
      </c>
      <c r="BI940">
        <v>2</v>
      </c>
      <c r="BJ940" t="s">
        <v>31</v>
      </c>
      <c r="BM940">
        <v>500002</v>
      </c>
      <c r="BN940">
        <v>0</v>
      </c>
      <c r="BO940" t="s">
        <v>3</v>
      </c>
      <c r="BP940">
        <v>0</v>
      </c>
      <c r="BQ940">
        <v>12</v>
      </c>
      <c r="BR940">
        <v>0</v>
      </c>
      <c r="BS940">
        <v>1</v>
      </c>
      <c r="BT940">
        <v>1</v>
      </c>
      <c r="BU940">
        <v>1</v>
      </c>
      <c r="BV940">
        <v>1</v>
      </c>
      <c r="BW940">
        <v>1</v>
      </c>
      <c r="BX940">
        <v>1</v>
      </c>
      <c r="BY940" t="s">
        <v>3</v>
      </c>
      <c r="BZ940">
        <v>0</v>
      </c>
      <c r="CA940">
        <v>0</v>
      </c>
      <c r="CB940" t="s">
        <v>3</v>
      </c>
      <c r="CE940">
        <v>0</v>
      </c>
      <c r="CF940">
        <v>0</v>
      </c>
      <c r="CG940">
        <v>0</v>
      </c>
      <c r="CM940">
        <v>0</v>
      </c>
      <c r="CN940" t="s">
        <v>3</v>
      </c>
      <c r="CO940">
        <v>0</v>
      </c>
      <c r="CP940">
        <f t="shared" si="693"/>
        <v>0</v>
      </c>
      <c r="CQ940">
        <f t="shared" si="694"/>
        <v>0</v>
      </c>
      <c r="CR940">
        <f t="shared" si="695"/>
        <v>0</v>
      </c>
      <c r="CS940">
        <f t="shared" si="696"/>
        <v>0</v>
      </c>
      <c r="CT940">
        <f t="shared" si="697"/>
        <v>0</v>
      </c>
      <c r="CU940">
        <f t="shared" si="698"/>
        <v>0</v>
      </c>
      <c r="CV940">
        <f t="shared" si="699"/>
        <v>0</v>
      </c>
      <c r="CW940">
        <f t="shared" si="700"/>
        <v>0</v>
      </c>
      <c r="CX940">
        <f t="shared" si="701"/>
        <v>0</v>
      </c>
      <c r="CY940">
        <f t="shared" si="702"/>
        <v>0</v>
      </c>
      <c r="CZ940">
        <f t="shared" si="703"/>
        <v>0</v>
      </c>
      <c r="DC940" t="s">
        <v>3</v>
      </c>
      <c r="DD940" t="s">
        <v>3</v>
      </c>
      <c r="DE940" t="s">
        <v>3</v>
      </c>
      <c r="DF940" t="s">
        <v>3</v>
      </c>
      <c r="DG940" t="s">
        <v>3</v>
      </c>
      <c r="DH940" t="s">
        <v>3</v>
      </c>
      <c r="DI940" t="s">
        <v>3</v>
      </c>
      <c r="DJ940" t="s">
        <v>3</v>
      </c>
      <c r="DK940" t="s">
        <v>3</v>
      </c>
      <c r="DL940" t="s">
        <v>3</v>
      </c>
      <c r="DM940" t="s">
        <v>3</v>
      </c>
      <c r="DN940">
        <v>0</v>
      </c>
      <c r="DO940">
        <v>0</v>
      </c>
      <c r="DP940">
        <v>1</v>
      </c>
      <c r="DQ940">
        <v>1</v>
      </c>
      <c r="DU940">
        <v>1009</v>
      </c>
      <c r="DV940" t="s">
        <v>30</v>
      </c>
      <c r="DW940" t="s">
        <v>30</v>
      </c>
      <c r="DX940">
        <v>1000</v>
      </c>
      <c r="DZ940" t="s">
        <v>3</v>
      </c>
      <c r="EA940" t="s">
        <v>3</v>
      </c>
      <c r="EB940" t="s">
        <v>3</v>
      </c>
      <c r="EC940" t="s">
        <v>3</v>
      </c>
      <c r="EE940">
        <v>29085444</v>
      </c>
      <c r="EF940">
        <v>12</v>
      </c>
      <c r="EG940" t="s">
        <v>32</v>
      </c>
      <c r="EH940">
        <v>0</v>
      </c>
      <c r="EI940" t="s">
        <v>3</v>
      </c>
      <c r="EJ940">
        <v>2</v>
      </c>
      <c r="EK940">
        <v>500002</v>
      </c>
      <c r="EL940" t="s">
        <v>33</v>
      </c>
      <c r="EM940" t="s">
        <v>34</v>
      </c>
      <c r="EO940" t="s">
        <v>3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  <c r="FQ940">
        <v>0</v>
      </c>
      <c r="FR940">
        <f t="shared" si="704"/>
        <v>0</v>
      </c>
      <c r="FS940">
        <v>0</v>
      </c>
      <c r="FX940">
        <v>0</v>
      </c>
      <c r="FY940">
        <v>0</v>
      </c>
      <c r="GA940" t="s">
        <v>3</v>
      </c>
      <c r="GD940">
        <v>1</v>
      </c>
      <c r="GF940">
        <v>-304821490</v>
      </c>
      <c r="GG940">
        <v>2</v>
      </c>
      <c r="GH940">
        <v>1</v>
      </c>
      <c r="GI940">
        <v>-2</v>
      </c>
      <c r="GJ940">
        <v>0</v>
      </c>
      <c r="GK940">
        <v>0</v>
      </c>
      <c r="GL940">
        <f t="shared" si="705"/>
        <v>0</v>
      </c>
      <c r="GM940">
        <f t="shared" si="706"/>
        <v>0</v>
      </c>
      <c r="GN940">
        <f t="shared" si="707"/>
        <v>0</v>
      </c>
      <c r="GO940">
        <f t="shared" si="708"/>
        <v>0</v>
      </c>
      <c r="GP940">
        <f t="shared" si="709"/>
        <v>0</v>
      </c>
      <c r="GR940">
        <v>0</v>
      </c>
      <c r="GS940">
        <v>3</v>
      </c>
      <c r="GT940">
        <v>0</v>
      </c>
      <c r="GU940" t="s">
        <v>3</v>
      </c>
      <c r="GV940">
        <f t="shared" si="710"/>
        <v>0</v>
      </c>
      <c r="GW940">
        <v>1</v>
      </c>
      <c r="GX940">
        <f t="shared" si="711"/>
        <v>0</v>
      </c>
      <c r="HA940">
        <v>0</v>
      </c>
      <c r="HB940">
        <v>0</v>
      </c>
      <c r="HC940">
        <f t="shared" si="712"/>
        <v>0</v>
      </c>
      <c r="HE940" t="s">
        <v>3</v>
      </c>
      <c r="HF940" t="s">
        <v>3</v>
      </c>
      <c r="HM940" t="s">
        <v>3</v>
      </c>
      <c r="IK940">
        <v>0</v>
      </c>
    </row>
    <row r="941" spans="1:245">
      <c r="A941">
        <v>17</v>
      </c>
      <c r="B941">
        <v>0</v>
      </c>
      <c r="C941">
        <f>ROW(SmtRes!A1022)</f>
        <v>1022</v>
      </c>
      <c r="D941">
        <f>ROW(EtalonRes!A985)</f>
        <v>985</v>
      </c>
      <c r="E941" t="s">
        <v>35</v>
      </c>
      <c r="F941" t="s">
        <v>36</v>
      </c>
      <c r="G941" t="s">
        <v>37</v>
      </c>
      <c r="H941" t="s">
        <v>38</v>
      </c>
      <c r="I941">
        <f>ROUND(27.8/100,9)</f>
        <v>0.27800000000000002</v>
      </c>
      <c r="J941">
        <v>0</v>
      </c>
      <c r="K941">
        <f>ROUND(27.8/100,9)</f>
        <v>0.27800000000000002</v>
      </c>
      <c r="O941">
        <f t="shared" si="673"/>
        <v>833.11</v>
      </c>
      <c r="P941">
        <f t="shared" si="674"/>
        <v>0</v>
      </c>
      <c r="Q941">
        <f t="shared" si="675"/>
        <v>16.86</v>
      </c>
      <c r="R941">
        <f t="shared" si="676"/>
        <v>16.170000000000002</v>
      </c>
      <c r="S941">
        <f t="shared" si="677"/>
        <v>816.25</v>
      </c>
      <c r="T941">
        <f t="shared" si="678"/>
        <v>0</v>
      </c>
      <c r="U941">
        <f t="shared" si="679"/>
        <v>3.1664200000000005</v>
      </c>
      <c r="V941">
        <f t="shared" si="680"/>
        <v>3.6140000000000005E-2</v>
      </c>
      <c r="W941">
        <f t="shared" si="681"/>
        <v>0</v>
      </c>
      <c r="X941">
        <f t="shared" si="682"/>
        <v>566.04999999999995</v>
      </c>
      <c r="Y941">
        <f t="shared" si="683"/>
        <v>449.51</v>
      </c>
      <c r="AA941">
        <v>35863109</v>
      </c>
      <c r="AB941">
        <f t="shared" si="684"/>
        <v>92.9</v>
      </c>
      <c r="AC941">
        <f t="shared" si="685"/>
        <v>0</v>
      </c>
      <c r="AD941">
        <f t="shared" si="686"/>
        <v>4.0599999999999996</v>
      </c>
      <c r="AE941">
        <f t="shared" si="687"/>
        <v>1.76</v>
      </c>
      <c r="AF941">
        <f t="shared" si="688"/>
        <v>88.84</v>
      </c>
      <c r="AG941">
        <f t="shared" si="689"/>
        <v>0</v>
      </c>
      <c r="AH941">
        <f t="shared" si="690"/>
        <v>11.39</v>
      </c>
      <c r="AI941">
        <f t="shared" si="691"/>
        <v>0.13</v>
      </c>
      <c r="AJ941">
        <f t="shared" si="692"/>
        <v>0</v>
      </c>
      <c r="AK941">
        <v>92.9</v>
      </c>
      <c r="AL941">
        <v>0</v>
      </c>
      <c r="AM941">
        <v>4.0599999999999996</v>
      </c>
      <c r="AN941">
        <v>1.76</v>
      </c>
      <c r="AO941">
        <v>88.84</v>
      </c>
      <c r="AP941">
        <v>0</v>
      </c>
      <c r="AQ941">
        <v>11.39</v>
      </c>
      <c r="AR941">
        <v>0.13</v>
      </c>
      <c r="AS941">
        <v>0</v>
      </c>
      <c r="AT941">
        <v>68</v>
      </c>
      <c r="AU941">
        <v>54</v>
      </c>
      <c r="AV941">
        <v>1</v>
      </c>
      <c r="AW941">
        <v>1</v>
      </c>
      <c r="AZ941">
        <v>1</v>
      </c>
      <c r="BA941">
        <v>33.049999999999997</v>
      </c>
      <c r="BB941">
        <v>14.94</v>
      </c>
      <c r="BC941">
        <v>1</v>
      </c>
      <c r="BD941" t="s">
        <v>3</v>
      </c>
      <c r="BE941" t="s">
        <v>3</v>
      </c>
      <c r="BF941" t="s">
        <v>3</v>
      </c>
      <c r="BG941" t="s">
        <v>3</v>
      </c>
      <c r="BH941">
        <v>0</v>
      </c>
      <c r="BI941">
        <v>1</v>
      </c>
      <c r="BJ941" t="s">
        <v>39</v>
      </c>
      <c r="BM941">
        <v>57001</v>
      </c>
      <c r="BN941">
        <v>0</v>
      </c>
      <c r="BO941" t="s">
        <v>36</v>
      </c>
      <c r="BP941">
        <v>1</v>
      </c>
      <c r="BQ941">
        <v>6</v>
      </c>
      <c r="BR941">
        <v>0</v>
      </c>
      <c r="BS941">
        <v>33.049999999999997</v>
      </c>
      <c r="BT941">
        <v>1</v>
      </c>
      <c r="BU941">
        <v>1</v>
      </c>
      <c r="BV941">
        <v>1</v>
      </c>
      <c r="BW941">
        <v>1</v>
      </c>
      <c r="BX941">
        <v>1</v>
      </c>
      <c r="BY941" t="s">
        <v>3</v>
      </c>
      <c r="BZ941">
        <v>80</v>
      </c>
      <c r="CA941">
        <v>68</v>
      </c>
      <c r="CB941" t="s">
        <v>3</v>
      </c>
      <c r="CE941">
        <v>0</v>
      </c>
      <c r="CF941">
        <v>0</v>
      </c>
      <c r="CG941">
        <v>0</v>
      </c>
      <c r="CM941">
        <v>0</v>
      </c>
      <c r="CN941" t="s">
        <v>3</v>
      </c>
      <c r="CO941">
        <v>0</v>
      </c>
      <c r="CP941">
        <f t="shared" si="693"/>
        <v>833.11</v>
      </c>
      <c r="CQ941">
        <f t="shared" si="694"/>
        <v>0</v>
      </c>
      <c r="CR941">
        <f t="shared" si="695"/>
        <v>60.656399999999991</v>
      </c>
      <c r="CS941">
        <f t="shared" si="696"/>
        <v>58.167999999999992</v>
      </c>
      <c r="CT941">
        <f t="shared" si="697"/>
        <v>2936.1619999999998</v>
      </c>
      <c r="CU941">
        <f t="shared" si="698"/>
        <v>0</v>
      </c>
      <c r="CV941">
        <f t="shared" si="699"/>
        <v>11.39</v>
      </c>
      <c r="CW941">
        <f t="shared" si="700"/>
        <v>0.13</v>
      </c>
      <c r="CX941">
        <f t="shared" si="701"/>
        <v>0</v>
      </c>
      <c r="CY941">
        <f t="shared" si="702"/>
        <v>566.04559999999992</v>
      </c>
      <c r="CZ941">
        <f t="shared" si="703"/>
        <v>449.5068</v>
      </c>
      <c r="DC941" t="s">
        <v>3</v>
      </c>
      <c r="DD941" t="s">
        <v>3</v>
      </c>
      <c r="DE941" t="s">
        <v>3</v>
      </c>
      <c r="DF941" t="s">
        <v>3</v>
      </c>
      <c r="DG941" t="s">
        <v>3</v>
      </c>
      <c r="DH941" t="s">
        <v>3</v>
      </c>
      <c r="DI941" t="s">
        <v>3</v>
      </c>
      <c r="DJ941" t="s">
        <v>3</v>
      </c>
      <c r="DK941" t="s">
        <v>3</v>
      </c>
      <c r="DL941" t="s">
        <v>3</v>
      </c>
      <c r="DM941" t="s">
        <v>3</v>
      </c>
      <c r="DN941">
        <v>0</v>
      </c>
      <c r="DO941">
        <v>0</v>
      </c>
      <c r="DP941">
        <v>1</v>
      </c>
      <c r="DQ941">
        <v>1</v>
      </c>
      <c r="DU941">
        <v>1013</v>
      </c>
      <c r="DV941" t="s">
        <v>38</v>
      </c>
      <c r="DW941" t="s">
        <v>38</v>
      </c>
      <c r="DX941">
        <v>1</v>
      </c>
      <c r="DZ941" t="s">
        <v>3</v>
      </c>
      <c r="EA941" t="s">
        <v>3</v>
      </c>
      <c r="EB941" t="s">
        <v>3</v>
      </c>
      <c r="EC941" t="s">
        <v>3</v>
      </c>
      <c r="EE941">
        <v>29085590</v>
      </c>
      <c r="EF941">
        <v>6</v>
      </c>
      <c r="EG941" t="s">
        <v>22</v>
      </c>
      <c r="EH941">
        <v>0</v>
      </c>
      <c r="EI941" t="s">
        <v>3</v>
      </c>
      <c r="EJ941">
        <v>1</v>
      </c>
      <c r="EK941">
        <v>57001</v>
      </c>
      <c r="EL941" t="s">
        <v>23</v>
      </c>
      <c r="EM941" t="s">
        <v>24</v>
      </c>
      <c r="EO941" t="s">
        <v>3</v>
      </c>
      <c r="EQ941">
        <v>0</v>
      </c>
      <c r="ER941">
        <v>92.9</v>
      </c>
      <c r="ES941">
        <v>0</v>
      </c>
      <c r="ET941">
        <v>4.0599999999999996</v>
      </c>
      <c r="EU941">
        <v>1.76</v>
      </c>
      <c r="EV941">
        <v>88.84</v>
      </c>
      <c r="EW941">
        <v>11.39</v>
      </c>
      <c r="EX941">
        <v>0.13</v>
      </c>
      <c r="EY941">
        <v>0</v>
      </c>
      <c r="FQ941">
        <v>0</v>
      </c>
      <c r="FR941">
        <f t="shared" si="704"/>
        <v>0</v>
      </c>
      <c r="FS941">
        <v>0</v>
      </c>
      <c r="FV941" t="s">
        <v>25</v>
      </c>
      <c r="FW941" t="s">
        <v>26</v>
      </c>
      <c r="FX941">
        <v>80</v>
      </c>
      <c r="FY941">
        <v>68</v>
      </c>
      <c r="GA941" t="s">
        <v>3</v>
      </c>
      <c r="GD941">
        <v>1</v>
      </c>
      <c r="GF941">
        <v>-1629810845</v>
      </c>
      <c r="GG941">
        <v>2</v>
      </c>
      <c r="GH941">
        <v>1</v>
      </c>
      <c r="GI941">
        <v>2</v>
      </c>
      <c r="GJ941">
        <v>0</v>
      </c>
      <c r="GK941">
        <v>0</v>
      </c>
      <c r="GL941">
        <f t="shared" si="705"/>
        <v>0</v>
      </c>
      <c r="GM941">
        <f t="shared" si="706"/>
        <v>1848.67</v>
      </c>
      <c r="GN941">
        <f t="shared" si="707"/>
        <v>1848.67</v>
      </c>
      <c r="GO941">
        <f t="shared" si="708"/>
        <v>0</v>
      </c>
      <c r="GP941">
        <f t="shared" si="709"/>
        <v>0</v>
      </c>
      <c r="GR941">
        <v>0</v>
      </c>
      <c r="GS941">
        <v>3</v>
      </c>
      <c r="GT941">
        <v>0</v>
      </c>
      <c r="GU941" t="s">
        <v>3</v>
      </c>
      <c r="GV941">
        <f t="shared" si="710"/>
        <v>0</v>
      </c>
      <c r="GW941">
        <v>1</v>
      </c>
      <c r="GX941">
        <f t="shared" si="711"/>
        <v>0</v>
      </c>
      <c r="HA941">
        <v>0</v>
      </c>
      <c r="HB941">
        <v>0</v>
      </c>
      <c r="HC941">
        <f t="shared" si="712"/>
        <v>0</v>
      </c>
      <c r="HE941" t="s">
        <v>3</v>
      </c>
      <c r="HF941" t="s">
        <v>3</v>
      </c>
      <c r="HM941" t="s">
        <v>3</v>
      </c>
      <c r="IK941">
        <v>0</v>
      </c>
    </row>
    <row r="942" spans="1:245">
      <c r="A942">
        <v>18</v>
      </c>
      <c r="B942">
        <v>0</v>
      </c>
      <c r="C942">
        <v>1022</v>
      </c>
      <c r="E942" t="s">
        <v>40</v>
      </c>
      <c r="F942" t="s">
        <v>28</v>
      </c>
      <c r="G942" t="s">
        <v>29</v>
      </c>
      <c r="H942" t="s">
        <v>30</v>
      </c>
      <c r="I942">
        <f>I941*J942</f>
        <v>0.13066</v>
      </c>
      <c r="J942">
        <v>0.47</v>
      </c>
      <c r="K942">
        <v>0.47</v>
      </c>
      <c r="O942">
        <f t="shared" si="673"/>
        <v>0</v>
      </c>
      <c r="P942">
        <f t="shared" si="674"/>
        <v>0</v>
      </c>
      <c r="Q942">
        <f t="shared" si="675"/>
        <v>0</v>
      </c>
      <c r="R942">
        <f t="shared" si="676"/>
        <v>0</v>
      </c>
      <c r="S942">
        <f t="shared" si="677"/>
        <v>0</v>
      </c>
      <c r="T942">
        <f t="shared" si="678"/>
        <v>0</v>
      </c>
      <c r="U942">
        <f t="shared" si="679"/>
        <v>0</v>
      </c>
      <c r="V942">
        <f t="shared" si="680"/>
        <v>0</v>
      </c>
      <c r="W942">
        <f t="shared" si="681"/>
        <v>0</v>
      </c>
      <c r="X942">
        <f t="shared" si="682"/>
        <v>0</v>
      </c>
      <c r="Y942">
        <f t="shared" si="683"/>
        <v>0</v>
      </c>
      <c r="AA942">
        <v>35863109</v>
      </c>
      <c r="AB942">
        <f t="shared" si="684"/>
        <v>0</v>
      </c>
      <c r="AC942">
        <f t="shared" si="685"/>
        <v>0</v>
      </c>
      <c r="AD942">
        <f t="shared" si="686"/>
        <v>0</v>
      </c>
      <c r="AE942">
        <f t="shared" si="687"/>
        <v>0</v>
      </c>
      <c r="AF942">
        <f t="shared" si="688"/>
        <v>0</v>
      </c>
      <c r="AG942">
        <f t="shared" si="689"/>
        <v>0</v>
      </c>
      <c r="AH942">
        <f t="shared" si="690"/>
        <v>0</v>
      </c>
      <c r="AI942">
        <f t="shared" si="691"/>
        <v>0</v>
      </c>
      <c r="AJ942">
        <f t="shared" si="692"/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1</v>
      </c>
      <c r="AW942">
        <v>1</v>
      </c>
      <c r="AZ942">
        <v>1</v>
      </c>
      <c r="BA942">
        <v>1</v>
      </c>
      <c r="BB942">
        <v>1</v>
      </c>
      <c r="BC942">
        <v>1</v>
      </c>
      <c r="BD942" t="s">
        <v>3</v>
      </c>
      <c r="BE942" t="s">
        <v>3</v>
      </c>
      <c r="BF942" t="s">
        <v>3</v>
      </c>
      <c r="BG942" t="s">
        <v>3</v>
      </c>
      <c r="BH942">
        <v>3</v>
      </c>
      <c r="BI942">
        <v>2</v>
      </c>
      <c r="BJ942" t="s">
        <v>31</v>
      </c>
      <c r="BM942">
        <v>500002</v>
      </c>
      <c r="BN942">
        <v>0</v>
      </c>
      <c r="BO942" t="s">
        <v>3</v>
      </c>
      <c r="BP942">
        <v>0</v>
      </c>
      <c r="BQ942">
        <v>12</v>
      </c>
      <c r="BR942">
        <v>0</v>
      </c>
      <c r="BS942">
        <v>1</v>
      </c>
      <c r="BT942">
        <v>1</v>
      </c>
      <c r="BU942">
        <v>1</v>
      </c>
      <c r="BV942">
        <v>1</v>
      </c>
      <c r="BW942">
        <v>1</v>
      </c>
      <c r="BX942">
        <v>1</v>
      </c>
      <c r="BY942" t="s">
        <v>3</v>
      </c>
      <c r="BZ942">
        <v>0</v>
      </c>
      <c r="CA942">
        <v>0</v>
      </c>
      <c r="CB942" t="s">
        <v>3</v>
      </c>
      <c r="CE942">
        <v>0</v>
      </c>
      <c r="CF942">
        <v>0</v>
      </c>
      <c r="CG942">
        <v>0</v>
      </c>
      <c r="CM942">
        <v>0</v>
      </c>
      <c r="CN942" t="s">
        <v>3</v>
      </c>
      <c r="CO942">
        <v>0</v>
      </c>
      <c r="CP942">
        <f t="shared" si="693"/>
        <v>0</v>
      </c>
      <c r="CQ942">
        <f t="shared" si="694"/>
        <v>0</v>
      </c>
      <c r="CR942">
        <f t="shared" si="695"/>
        <v>0</v>
      </c>
      <c r="CS942">
        <f t="shared" si="696"/>
        <v>0</v>
      </c>
      <c r="CT942">
        <f t="shared" si="697"/>
        <v>0</v>
      </c>
      <c r="CU942">
        <f t="shared" si="698"/>
        <v>0</v>
      </c>
      <c r="CV942">
        <f t="shared" si="699"/>
        <v>0</v>
      </c>
      <c r="CW942">
        <f t="shared" si="700"/>
        <v>0</v>
      </c>
      <c r="CX942">
        <f t="shared" si="701"/>
        <v>0</v>
      </c>
      <c r="CY942">
        <f t="shared" si="702"/>
        <v>0</v>
      </c>
      <c r="CZ942">
        <f t="shared" si="703"/>
        <v>0</v>
      </c>
      <c r="DC942" t="s">
        <v>3</v>
      </c>
      <c r="DD942" t="s">
        <v>3</v>
      </c>
      <c r="DE942" t="s">
        <v>3</v>
      </c>
      <c r="DF942" t="s">
        <v>3</v>
      </c>
      <c r="DG942" t="s">
        <v>3</v>
      </c>
      <c r="DH942" t="s">
        <v>3</v>
      </c>
      <c r="DI942" t="s">
        <v>3</v>
      </c>
      <c r="DJ942" t="s">
        <v>3</v>
      </c>
      <c r="DK942" t="s">
        <v>3</v>
      </c>
      <c r="DL942" t="s">
        <v>3</v>
      </c>
      <c r="DM942" t="s">
        <v>3</v>
      </c>
      <c r="DN942">
        <v>0</v>
      </c>
      <c r="DO942">
        <v>0</v>
      </c>
      <c r="DP942">
        <v>1</v>
      </c>
      <c r="DQ942">
        <v>1</v>
      </c>
      <c r="DU942">
        <v>1009</v>
      </c>
      <c r="DV942" t="s">
        <v>30</v>
      </c>
      <c r="DW942" t="s">
        <v>30</v>
      </c>
      <c r="DX942">
        <v>1000</v>
      </c>
      <c r="DZ942" t="s">
        <v>3</v>
      </c>
      <c r="EA942" t="s">
        <v>3</v>
      </c>
      <c r="EB942" t="s">
        <v>3</v>
      </c>
      <c r="EC942" t="s">
        <v>3</v>
      </c>
      <c r="EE942">
        <v>29085444</v>
      </c>
      <c r="EF942">
        <v>12</v>
      </c>
      <c r="EG942" t="s">
        <v>32</v>
      </c>
      <c r="EH942">
        <v>0</v>
      </c>
      <c r="EI942" t="s">
        <v>3</v>
      </c>
      <c r="EJ942">
        <v>2</v>
      </c>
      <c r="EK942">
        <v>500002</v>
      </c>
      <c r="EL942" t="s">
        <v>33</v>
      </c>
      <c r="EM942" t="s">
        <v>34</v>
      </c>
      <c r="EO942" t="s">
        <v>3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0</v>
      </c>
      <c r="EW942">
        <v>0</v>
      </c>
      <c r="EX942">
        <v>0</v>
      </c>
      <c r="FQ942">
        <v>0</v>
      </c>
      <c r="FR942">
        <f t="shared" si="704"/>
        <v>0</v>
      </c>
      <c r="FS942">
        <v>0</v>
      </c>
      <c r="FX942">
        <v>0</v>
      </c>
      <c r="FY942">
        <v>0</v>
      </c>
      <c r="GA942" t="s">
        <v>3</v>
      </c>
      <c r="GD942">
        <v>1</v>
      </c>
      <c r="GF942">
        <v>-304821490</v>
      </c>
      <c r="GG942">
        <v>2</v>
      </c>
      <c r="GH942">
        <v>1</v>
      </c>
      <c r="GI942">
        <v>-2</v>
      </c>
      <c r="GJ942">
        <v>0</v>
      </c>
      <c r="GK942">
        <v>0</v>
      </c>
      <c r="GL942">
        <f t="shared" si="705"/>
        <v>0</v>
      </c>
      <c r="GM942">
        <f t="shared" si="706"/>
        <v>0</v>
      </c>
      <c r="GN942">
        <f t="shared" si="707"/>
        <v>0</v>
      </c>
      <c r="GO942">
        <f t="shared" si="708"/>
        <v>0</v>
      </c>
      <c r="GP942">
        <f t="shared" si="709"/>
        <v>0</v>
      </c>
      <c r="GR942">
        <v>0</v>
      </c>
      <c r="GS942">
        <v>0</v>
      </c>
      <c r="GT942">
        <v>0</v>
      </c>
      <c r="GU942" t="s">
        <v>3</v>
      </c>
      <c r="GV942">
        <f t="shared" si="710"/>
        <v>0</v>
      </c>
      <c r="GW942">
        <v>1</v>
      </c>
      <c r="GX942">
        <f t="shared" si="711"/>
        <v>0</v>
      </c>
      <c r="HA942">
        <v>0</v>
      </c>
      <c r="HB942">
        <v>0</v>
      </c>
      <c r="HC942">
        <f t="shared" si="712"/>
        <v>0</v>
      </c>
      <c r="HE942" t="s">
        <v>3</v>
      </c>
      <c r="HF942" t="s">
        <v>3</v>
      </c>
      <c r="HM942" t="s">
        <v>3</v>
      </c>
      <c r="IK942">
        <v>0</v>
      </c>
    </row>
    <row r="943" spans="1:245">
      <c r="A943">
        <v>17</v>
      </c>
      <c r="B943">
        <v>0</v>
      </c>
      <c r="C943">
        <f>ROW(SmtRes!A1024)</f>
        <v>1024</v>
      </c>
      <c r="D943">
        <f>ROW(EtalonRes!A987)</f>
        <v>987</v>
      </c>
      <c r="E943" t="s">
        <v>41</v>
      </c>
      <c r="F943" t="s">
        <v>50</v>
      </c>
      <c r="G943" t="s">
        <v>51</v>
      </c>
      <c r="H943" t="s">
        <v>52</v>
      </c>
      <c r="I943">
        <f>ROUND(21.4/100,9)</f>
        <v>0.214</v>
      </c>
      <c r="J943">
        <v>0</v>
      </c>
      <c r="K943">
        <f>ROUND(21.4/100,9)</f>
        <v>0.214</v>
      </c>
      <c r="O943">
        <f t="shared" si="673"/>
        <v>208.01</v>
      </c>
      <c r="P943">
        <f t="shared" si="674"/>
        <v>0</v>
      </c>
      <c r="Q943">
        <f t="shared" si="675"/>
        <v>0</v>
      </c>
      <c r="R943">
        <f t="shared" si="676"/>
        <v>0</v>
      </c>
      <c r="S943">
        <f t="shared" si="677"/>
        <v>208.01</v>
      </c>
      <c r="T943">
        <f t="shared" si="678"/>
        <v>0</v>
      </c>
      <c r="U943">
        <f t="shared" si="679"/>
        <v>0.80677999999999994</v>
      </c>
      <c r="V943">
        <f t="shared" si="680"/>
        <v>0</v>
      </c>
      <c r="W943">
        <f t="shared" si="681"/>
        <v>0</v>
      </c>
      <c r="X943">
        <f t="shared" si="682"/>
        <v>141.44999999999999</v>
      </c>
      <c r="Y943">
        <f t="shared" si="683"/>
        <v>112.33</v>
      </c>
      <c r="AA943">
        <v>35863109</v>
      </c>
      <c r="AB943">
        <f t="shared" si="684"/>
        <v>29.41</v>
      </c>
      <c r="AC943">
        <f t="shared" si="685"/>
        <v>0</v>
      </c>
      <c r="AD943">
        <f t="shared" si="686"/>
        <v>0</v>
      </c>
      <c r="AE943">
        <f t="shared" si="687"/>
        <v>0</v>
      </c>
      <c r="AF943">
        <f t="shared" si="688"/>
        <v>29.41</v>
      </c>
      <c r="AG943">
        <f t="shared" si="689"/>
        <v>0</v>
      </c>
      <c r="AH943">
        <f t="shared" si="690"/>
        <v>3.77</v>
      </c>
      <c r="AI943">
        <f t="shared" si="691"/>
        <v>0</v>
      </c>
      <c r="AJ943">
        <f t="shared" si="692"/>
        <v>0</v>
      </c>
      <c r="AK943">
        <v>29.41</v>
      </c>
      <c r="AL943">
        <v>0</v>
      </c>
      <c r="AM943">
        <v>0</v>
      </c>
      <c r="AN943">
        <v>0</v>
      </c>
      <c r="AO943">
        <v>29.41</v>
      </c>
      <c r="AP943">
        <v>0</v>
      </c>
      <c r="AQ943">
        <v>3.77</v>
      </c>
      <c r="AR943">
        <v>0</v>
      </c>
      <c r="AS943">
        <v>0</v>
      </c>
      <c r="AT943">
        <v>68</v>
      </c>
      <c r="AU943">
        <v>54</v>
      </c>
      <c r="AV943">
        <v>1</v>
      </c>
      <c r="AW943">
        <v>1</v>
      </c>
      <c r="AZ943">
        <v>1</v>
      </c>
      <c r="BA943">
        <v>33.049999999999997</v>
      </c>
      <c r="BB943">
        <v>1</v>
      </c>
      <c r="BC943">
        <v>1</v>
      </c>
      <c r="BD943" t="s">
        <v>3</v>
      </c>
      <c r="BE943" t="s">
        <v>3</v>
      </c>
      <c r="BF943" t="s">
        <v>3</v>
      </c>
      <c r="BG943" t="s">
        <v>3</v>
      </c>
      <c r="BH943">
        <v>0</v>
      </c>
      <c r="BI943">
        <v>1</v>
      </c>
      <c r="BJ943" t="s">
        <v>53</v>
      </c>
      <c r="BM943">
        <v>57001</v>
      </c>
      <c r="BN943">
        <v>0</v>
      </c>
      <c r="BO943" t="s">
        <v>50</v>
      </c>
      <c r="BP943">
        <v>1</v>
      </c>
      <c r="BQ943">
        <v>6</v>
      </c>
      <c r="BR943">
        <v>0</v>
      </c>
      <c r="BS943">
        <v>33.049999999999997</v>
      </c>
      <c r="BT943">
        <v>1</v>
      </c>
      <c r="BU943">
        <v>1</v>
      </c>
      <c r="BV943">
        <v>1</v>
      </c>
      <c r="BW943">
        <v>1</v>
      </c>
      <c r="BX943">
        <v>1</v>
      </c>
      <c r="BY943" t="s">
        <v>3</v>
      </c>
      <c r="BZ943">
        <v>80</v>
      </c>
      <c r="CA943">
        <v>68</v>
      </c>
      <c r="CB943" t="s">
        <v>3</v>
      </c>
      <c r="CE943">
        <v>0</v>
      </c>
      <c r="CF943">
        <v>0</v>
      </c>
      <c r="CG943">
        <v>0</v>
      </c>
      <c r="CM943">
        <v>0</v>
      </c>
      <c r="CN943" t="s">
        <v>3</v>
      </c>
      <c r="CO943">
        <v>0</v>
      </c>
      <c r="CP943">
        <f t="shared" si="693"/>
        <v>208.01</v>
      </c>
      <c r="CQ943">
        <f t="shared" si="694"/>
        <v>0</v>
      </c>
      <c r="CR943">
        <f t="shared" si="695"/>
        <v>0</v>
      </c>
      <c r="CS943">
        <f t="shared" si="696"/>
        <v>0</v>
      </c>
      <c r="CT943">
        <f t="shared" si="697"/>
        <v>972.00049999999987</v>
      </c>
      <c r="CU943">
        <f t="shared" si="698"/>
        <v>0</v>
      </c>
      <c r="CV943">
        <f t="shared" si="699"/>
        <v>3.77</v>
      </c>
      <c r="CW943">
        <f t="shared" si="700"/>
        <v>0</v>
      </c>
      <c r="CX943">
        <f t="shared" si="701"/>
        <v>0</v>
      </c>
      <c r="CY943">
        <f t="shared" si="702"/>
        <v>141.4468</v>
      </c>
      <c r="CZ943">
        <f t="shared" si="703"/>
        <v>112.32539999999999</v>
      </c>
      <c r="DC943" t="s">
        <v>3</v>
      </c>
      <c r="DD943" t="s">
        <v>3</v>
      </c>
      <c r="DE943" t="s">
        <v>3</v>
      </c>
      <c r="DF943" t="s">
        <v>3</v>
      </c>
      <c r="DG943" t="s">
        <v>3</v>
      </c>
      <c r="DH943" t="s">
        <v>3</v>
      </c>
      <c r="DI943" t="s">
        <v>3</v>
      </c>
      <c r="DJ943" t="s">
        <v>3</v>
      </c>
      <c r="DK943" t="s">
        <v>3</v>
      </c>
      <c r="DL943" t="s">
        <v>3</v>
      </c>
      <c r="DM943" t="s">
        <v>3</v>
      </c>
      <c r="DN943">
        <v>0</v>
      </c>
      <c r="DO943">
        <v>0</v>
      </c>
      <c r="DP943">
        <v>1</v>
      </c>
      <c r="DQ943">
        <v>1</v>
      </c>
      <c r="DU943">
        <v>1013</v>
      </c>
      <c r="DV943" t="s">
        <v>52</v>
      </c>
      <c r="DW943" t="s">
        <v>52</v>
      </c>
      <c r="DX943">
        <v>1</v>
      </c>
      <c r="DZ943" t="s">
        <v>3</v>
      </c>
      <c r="EA943" t="s">
        <v>3</v>
      </c>
      <c r="EB943" t="s">
        <v>3</v>
      </c>
      <c r="EC943" t="s">
        <v>3</v>
      </c>
      <c r="EE943">
        <v>29085590</v>
      </c>
      <c r="EF943">
        <v>6</v>
      </c>
      <c r="EG943" t="s">
        <v>22</v>
      </c>
      <c r="EH943">
        <v>0</v>
      </c>
      <c r="EI943" t="s">
        <v>3</v>
      </c>
      <c r="EJ943">
        <v>1</v>
      </c>
      <c r="EK943">
        <v>57001</v>
      </c>
      <c r="EL943" t="s">
        <v>23</v>
      </c>
      <c r="EM943" t="s">
        <v>24</v>
      </c>
      <c r="EO943" t="s">
        <v>3</v>
      </c>
      <c r="EQ943">
        <v>0</v>
      </c>
      <c r="ER943">
        <v>29.41</v>
      </c>
      <c r="ES943">
        <v>0</v>
      </c>
      <c r="ET943">
        <v>0</v>
      </c>
      <c r="EU943">
        <v>0</v>
      </c>
      <c r="EV943">
        <v>29.41</v>
      </c>
      <c r="EW943">
        <v>3.77</v>
      </c>
      <c r="EX943">
        <v>0</v>
      </c>
      <c r="EY943">
        <v>0</v>
      </c>
      <c r="FQ943">
        <v>0</v>
      </c>
      <c r="FR943">
        <f t="shared" si="704"/>
        <v>0</v>
      </c>
      <c r="FS943">
        <v>0</v>
      </c>
      <c r="FV943" t="s">
        <v>25</v>
      </c>
      <c r="FW943" t="s">
        <v>26</v>
      </c>
      <c r="FX943">
        <v>80</v>
      </c>
      <c r="FY943">
        <v>68</v>
      </c>
      <c r="GA943" t="s">
        <v>3</v>
      </c>
      <c r="GD943">
        <v>1</v>
      </c>
      <c r="GF943">
        <v>1266291680</v>
      </c>
      <c r="GG943">
        <v>2</v>
      </c>
      <c r="GH943">
        <v>1</v>
      </c>
      <c r="GI943">
        <v>2</v>
      </c>
      <c r="GJ943">
        <v>0</v>
      </c>
      <c r="GK943">
        <v>0</v>
      </c>
      <c r="GL943">
        <f t="shared" si="705"/>
        <v>0</v>
      </c>
      <c r="GM943">
        <f t="shared" si="706"/>
        <v>461.79</v>
      </c>
      <c r="GN943">
        <f t="shared" si="707"/>
        <v>461.79</v>
      </c>
      <c r="GO943">
        <f t="shared" si="708"/>
        <v>0</v>
      </c>
      <c r="GP943">
        <f t="shared" si="709"/>
        <v>0</v>
      </c>
      <c r="GR943">
        <v>0</v>
      </c>
      <c r="GS943">
        <v>3</v>
      </c>
      <c r="GT943">
        <v>0</v>
      </c>
      <c r="GU943" t="s">
        <v>3</v>
      </c>
      <c r="GV943">
        <f t="shared" si="710"/>
        <v>0</v>
      </c>
      <c r="GW943">
        <v>1</v>
      </c>
      <c r="GX943">
        <f t="shared" si="711"/>
        <v>0</v>
      </c>
      <c r="HA943">
        <v>0</v>
      </c>
      <c r="HB943">
        <v>0</v>
      </c>
      <c r="HC943">
        <f t="shared" si="712"/>
        <v>0</v>
      </c>
      <c r="HE943" t="s">
        <v>3</v>
      </c>
      <c r="HF943" t="s">
        <v>3</v>
      </c>
      <c r="HM943" t="s">
        <v>3</v>
      </c>
      <c r="IK943">
        <v>0</v>
      </c>
    </row>
    <row r="944" spans="1:245">
      <c r="A944">
        <v>18</v>
      </c>
      <c r="B944">
        <v>0</v>
      </c>
      <c r="C944">
        <v>1024</v>
      </c>
      <c r="E944" t="s">
        <v>48</v>
      </c>
      <c r="F944" t="s">
        <v>28</v>
      </c>
      <c r="G944" t="s">
        <v>29</v>
      </c>
      <c r="H944" t="s">
        <v>30</v>
      </c>
      <c r="I944">
        <f>I943*J944</f>
        <v>2.3539999999999998E-2</v>
      </c>
      <c r="J944">
        <v>0.11</v>
      </c>
      <c r="K944">
        <v>0.11</v>
      </c>
      <c r="O944">
        <f t="shared" si="673"/>
        <v>0</v>
      </c>
      <c r="P944">
        <f t="shared" si="674"/>
        <v>0</v>
      </c>
      <c r="Q944">
        <f t="shared" si="675"/>
        <v>0</v>
      </c>
      <c r="R944">
        <f t="shared" si="676"/>
        <v>0</v>
      </c>
      <c r="S944">
        <f t="shared" si="677"/>
        <v>0</v>
      </c>
      <c r="T944">
        <f t="shared" si="678"/>
        <v>0</v>
      </c>
      <c r="U944">
        <f t="shared" si="679"/>
        <v>0</v>
      </c>
      <c r="V944">
        <f t="shared" si="680"/>
        <v>0</v>
      </c>
      <c r="W944">
        <f t="shared" si="681"/>
        <v>0</v>
      </c>
      <c r="X944">
        <f t="shared" si="682"/>
        <v>0</v>
      </c>
      <c r="Y944">
        <f t="shared" si="683"/>
        <v>0</v>
      </c>
      <c r="AA944">
        <v>35863109</v>
      </c>
      <c r="AB944">
        <f t="shared" si="684"/>
        <v>0</v>
      </c>
      <c r="AC944">
        <f t="shared" si="685"/>
        <v>0</v>
      </c>
      <c r="AD944">
        <f t="shared" si="686"/>
        <v>0</v>
      </c>
      <c r="AE944">
        <f t="shared" si="687"/>
        <v>0</v>
      </c>
      <c r="AF944">
        <f t="shared" si="688"/>
        <v>0</v>
      </c>
      <c r="AG944">
        <f t="shared" si="689"/>
        <v>0</v>
      </c>
      <c r="AH944">
        <f t="shared" si="690"/>
        <v>0</v>
      </c>
      <c r="AI944">
        <f t="shared" si="691"/>
        <v>0</v>
      </c>
      <c r="AJ944">
        <f t="shared" si="692"/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1</v>
      </c>
      <c r="AW944">
        <v>1</v>
      </c>
      <c r="AZ944">
        <v>1</v>
      </c>
      <c r="BA944">
        <v>1</v>
      </c>
      <c r="BB944">
        <v>1</v>
      </c>
      <c r="BC944">
        <v>1</v>
      </c>
      <c r="BD944" t="s">
        <v>3</v>
      </c>
      <c r="BE944" t="s">
        <v>3</v>
      </c>
      <c r="BF944" t="s">
        <v>3</v>
      </c>
      <c r="BG944" t="s">
        <v>3</v>
      </c>
      <c r="BH944">
        <v>3</v>
      </c>
      <c r="BI944">
        <v>2</v>
      </c>
      <c r="BJ944" t="s">
        <v>31</v>
      </c>
      <c r="BM944">
        <v>500002</v>
      </c>
      <c r="BN944">
        <v>0</v>
      </c>
      <c r="BO944" t="s">
        <v>3</v>
      </c>
      <c r="BP944">
        <v>0</v>
      </c>
      <c r="BQ944">
        <v>12</v>
      </c>
      <c r="BR944">
        <v>0</v>
      </c>
      <c r="BS944">
        <v>1</v>
      </c>
      <c r="BT944">
        <v>1</v>
      </c>
      <c r="BU944">
        <v>1</v>
      </c>
      <c r="BV944">
        <v>1</v>
      </c>
      <c r="BW944">
        <v>1</v>
      </c>
      <c r="BX944">
        <v>1</v>
      </c>
      <c r="BY944" t="s">
        <v>3</v>
      </c>
      <c r="BZ944">
        <v>0</v>
      </c>
      <c r="CA944">
        <v>0</v>
      </c>
      <c r="CB944" t="s">
        <v>3</v>
      </c>
      <c r="CE944">
        <v>0</v>
      </c>
      <c r="CF944">
        <v>0</v>
      </c>
      <c r="CG944">
        <v>0</v>
      </c>
      <c r="CM944">
        <v>0</v>
      </c>
      <c r="CN944" t="s">
        <v>3</v>
      </c>
      <c r="CO944">
        <v>0</v>
      </c>
      <c r="CP944">
        <f t="shared" si="693"/>
        <v>0</v>
      </c>
      <c r="CQ944">
        <f t="shared" si="694"/>
        <v>0</v>
      </c>
      <c r="CR944">
        <f t="shared" si="695"/>
        <v>0</v>
      </c>
      <c r="CS944">
        <f t="shared" si="696"/>
        <v>0</v>
      </c>
      <c r="CT944">
        <f t="shared" si="697"/>
        <v>0</v>
      </c>
      <c r="CU944">
        <f t="shared" si="698"/>
        <v>0</v>
      </c>
      <c r="CV944">
        <f t="shared" si="699"/>
        <v>0</v>
      </c>
      <c r="CW944">
        <f t="shared" si="700"/>
        <v>0</v>
      </c>
      <c r="CX944">
        <f t="shared" si="701"/>
        <v>0</v>
      </c>
      <c r="CY944">
        <f t="shared" si="702"/>
        <v>0</v>
      </c>
      <c r="CZ944">
        <f t="shared" si="703"/>
        <v>0</v>
      </c>
      <c r="DC944" t="s">
        <v>3</v>
      </c>
      <c r="DD944" t="s">
        <v>3</v>
      </c>
      <c r="DE944" t="s">
        <v>3</v>
      </c>
      <c r="DF944" t="s">
        <v>3</v>
      </c>
      <c r="DG944" t="s">
        <v>3</v>
      </c>
      <c r="DH944" t="s">
        <v>3</v>
      </c>
      <c r="DI944" t="s">
        <v>3</v>
      </c>
      <c r="DJ944" t="s">
        <v>3</v>
      </c>
      <c r="DK944" t="s">
        <v>3</v>
      </c>
      <c r="DL944" t="s">
        <v>3</v>
      </c>
      <c r="DM944" t="s">
        <v>3</v>
      </c>
      <c r="DN944">
        <v>0</v>
      </c>
      <c r="DO944">
        <v>0</v>
      </c>
      <c r="DP944">
        <v>1</v>
      </c>
      <c r="DQ944">
        <v>1</v>
      </c>
      <c r="DU944">
        <v>1009</v>
      </c>
      <c r="DV944" t="s">
        <v>30</v>
      </c>
      <c r="DW944" t="s">
        <v>30</v>
      </c>
      <c r="DX944">
        <v>1000</v>
      </c>
      <c r="DZ944" t="s">
        <v>3</v>
      </c>
      <c r="EA944" t="s">
        <v>3</v>
      </c>
      <c r="EB944" t="s">
        <v>3</v>
      </c>
      <c r="EC944" t="s">
        <v>3</v>
      </c>
      <c r="EE944">
        <v>29085444</v>
      </c>
      <c r="EF944">
        <v>12</v>
      </c>
      <c r="EG944" t="s">
        <v>32</v>
      </c>
      <c r="EH944">
        <v>0</v>
      </c>
      <c r="EI944" t="s">
        <v>3</v>
      </c>
      <c r="EJ944">
        <v>2</v>
      </c>
      <c r="EK944">
        <v>500002</v>
      </c>
      <c r="EL944" t="s">
        <v>33</v>
      </c>
      <c r="EM944" t="s">
        <v>34</v>
      </c>
      <c r="EO944" t="s">
        <v>3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0</v>
      </c>
      <c r="EW944">
        <v>0</v>
      </c>
      <c r="EX944">
        <v>0</v>
      </c>
      <c r="FQ944">
        <v>0</v>
      </c>
      <c r="FR944">
        <f t="shared" si="704"/>
        <v>0</v>
      </c>
      <c r="FS944">
        <v>0</v>
      </c>
      <c r="FX944">
        <v>0</v>
      </c>
      <c r="FY944">
        <v>0</v>
      </c>
      <c r="GA944" t="s">
        <v>3</v>
      </c>
      <c r="GD944">
        <v>1</v>
      </c>
      <c r="GF944">
        <v>-304821490</v>
      </c>
      <c r="GG944">
        <v>2</v>
      </c>
      <c r="GH944">
        <v>1</v>
      </c>
      <c r="GI944">
        <v>-2</v>
      </c>
      <c r="GJ944">
        <v>0</v>
      </c>
      <c r="GK944">
        <v>0</v>
      </c>
      <c r="GL944">
        <f t="shared" si="705"/>
        <v>0</v>
      </c>
      <c r="GM944">
        <f t="shared" si="706"/>
        <v>0</v>
      </c>
      <c r="GN944">
        <f t="shared" si="707"/>
        <v>0</v>
      </c>
      <c r="GO944">
        <f t="shared" si="708"/>
        <v>0</v>
      </c>
      <c r="GP944">
        <f t="shared" si="709"/>
        <v>0</v>
      </c>
      <c r="GR944">
        <v>0</v>
      </c>
      <c r="GS944">
        <v>0</v>
      </c>
      <c r="GT944">
        <v>0</v>
      </c>
      <c r="GU944" t="s">
        <v>3</v>
      </c>
      <c r="GV944">
        <f t="shared" si="710"/>
        <v>0</v>
      </c>
      <c r="GW944">
        <v>1</v>
      </c>
      <c r="GX944">
        <f t="shared" si="711"/>
        <v>0</v>
      </c>
      <c r="HA944">
        <v>0</v>
      </c>
      <c r="HB944">
        <v>0</v>
      </c>
      <c r="HC944">
        <f t="shared" si="712"/>
        <v>0</v>
      </c>
      <c r="HE944" t="s">
        <v>3</v>
      </c>
      <c r="HF944" t="s">
        <v>3</v>
      </c>
      <c r="HM944" t="s">
        <v>3</v>
      </c>
      <c r="IK944">
        <v>0</v>
      </c>
    </row>
    <row r="945" spans="1:245">
      <c r="A945">
        <v>17</v>
      </c>
      <c r="B945">
        <v>0</v>
      </c>
      <c r="C945">
        <f>ROW(SmtRes!A1025)</f>
        <v>1025</v>
      </c>
      <c r="D945">
        <f>ROW(EtalonRes!A988)</f>
        <v>988</v>
      </c>
      <c r="E945" t="s">
        <v>49</v>
      </c>
      <c r="F945" t="s">
        <v>56</v>
      </c>
      <c r="G945" t="s">
        <v>57</v>
      </c>
      <c r="H945" t="s">
        <v>58</v>
      </c>
      <c r="I945">
        <f>ROUND(4/100,9)</f>
        <v>0.04</v>
      </c>
      <c r="J945">
        <v>0</v>
      </c>
      <c r="K945">
        <f>ROUND(4/100,9)</f>
        <v>0.04</v>
      </c>
      <c r="O945">
        <f t="shared" si="673"/>
        <v>60.22</v>
      </c>
      <c r="P945">
        <f t="shared" si="674"/>
        <v>0</v>
      </c>
      <c r="Q945">
        <f t="shared" si="675"/>
        <v>0</v>
      </c>
      <c r="R945">
        <f t="shared" si="676"/>
        <v>0</v>
      </c>
      <c r="S945">
        <f t="shared" si="677"/>
        <v>60.22</v>
      </c>
      <c r="T945">
        <f t="shared" si="678"/>
        <v>0</v>
      </c>
      <c r="U945">
        <f t="shared" si="679"/>
        <v>0.2336</v>
      </c>
      <c r="V945">
        <f t="shared" si="680"/>
        <v>0</v>
      </c>
      <c r="W945">
        <f t="shared" si="681"/>
        <v>0</v>
      </c>
      <c r="X945">
        <f t="shared" si="682"/>
        <v>43.36</v>
      </c>
      <c r="Y945">
        <f t="shared" si="683"/>
        <v>31.31</v>
      </c>
      <c r="AA945">
        <v>35863109</v>
      </c>
      <c r="AB945">
        <f t="shared" si="684"/>
        <v>45.55</v>
      </c>
      <c r="AC945">
        <f t="shared" si="685"/>
        <v>0</v>
      </c>
      <c r="AD945">
        <f t="shared" si="686"/>
        <v>0</v>
      </c>
      <c r="AE945">
        <f t="shared" si="687"/>
        <v>0</v>
      </c>
      <c r="AF945">
        <f t="shared" si="688"/>
        <v>45.55</v>
      </c>
      <c r="AG945">
        <f t="shared" si="689"/>
        <v>0</v>
      </c>
      <c r="AH945">
        <f t="shared" si="690"/>
        <v>5.84</v>
      </c>
      <c r="AI945">
        <f t="shared" si="691"/>
        <v>0</v>
      </c>
      <c r="AJ945">
        <f t="shared" si="692"/>
        <v>0</v>
      </c>
      <c r="AK945">
        <v>45.55</v>
      </c>
      <c r="AL945">
        <v>0</v>
      </c>
      <c r="AM945">
        <v>0</v>
      </c>
      <c r="AN945">
        <v>0</v>
      </c>
      <c r="AO945">
        <v>45.55</v>
      </c>
      <c r="AP945">
        <v>0</v>
      </c>
      <c r="AQ945">
        <v>5.84</v>
      </c>
      <c r="AR945">
        <v>0</v>
      </c>
      <c r="AS945">
        <v>0</v>
      </c>
      <c r="AT945">
        <v>72</v>
      </c>
      <c r="AU945">
        <v>52</v>
      </c>
      <c r="AV945">
        <v>1</v>
      </c>
      <c r="AW945">
        <v>1</v>
      </c>
      <c r="AZ945">
        <v>1</v>
      </c>
      <c r="BA945">
        <v>33.049999999999997</v>
      </c>
      <c r="BB945">
        <v>1</v>
      </c>
      <c r="BC945">
        <v>1</v>
      </c>
      <c r="BD945" t="s">
        <v>3</v>
      </c>
      <c r="BE945" t="s">
        <v>3</v>
      </c>
      <c r="BF945" t="s">
        <v>3</v>
      </c>
      <c r="BG945" t="s">
        <v>3</v>
      </c>
      <c r="BH945">
        <v>0</v>
      </c>
      <c r="BI945">
        <v>1</v>
      </c>
      <c r="BJ945" t="s">
        <v>59</v>
      </c>
      <c r="BM945">
        <v>67001</v>
      </c>
      <c r="BN945">
        <v>0</v>
      </c>
      <c r="BO945" t="s">
        <v>56</v>
      </c>
      <c r="BP945">
        <v>1</v>
      </c>
      <c r="BQ945">
        <v>6</v>
      </c>
      <c r="BR945">
        <v>0</v>
      </c>
      <c r="BS945">
        <v>33.049999999999997</v>
      </c>
      <c r="BT945">
        <v>1</v>
      </c>
      <c r="BU945">
        <v>1</v>
      </c>
      <c r="BV945">
        <v>1</v>
      </c>
      <c r="BW945">
        <v>1</v>
      </c>
      <c r="BX945">
        <v>1</v>
      </c>
      <c r="BY945" t="s">
        <v>3</v>
      </c>
      <c r="BZ945">
        <v>85</v>
      </c>
      <c r="CA945">
        <v>65</v>
      </c>
      <c r="CB945" t="s">
        <v>3</v>
      </c>
      <c r="CE945">
        <v>0</v>
      </c>
      <c r="CF945">
        <v>0</v>
      </c>
      <c r="CG945">
        <v>0</v>
      </c>
      <c r="CM945">
        <v>0</v>
      </c>
      <c r="CN945" t="s">
        <v>3</v>
      </c>
      <c r="CO945">
        <v>0</v>
      </c>
      <c r="CP945">
        <f t="shared" si="693"/>
        <v>60.22</v>
      </c>
      <c r="CQ945">
        <f t="shared" si="694"/>
        <v>0</v>
      </c>
      <c r="CR945">
        <f t="shared" si="695"/>
        <v>0</v>
      </c>
      <c r="CS945">
        <f t="shared" si="696"/>
        <v>0</v>
      </c>
      <c r="CT945">
        <f t="shared" si="697"/>
        <v>1505.4274999999998</v>
      </c>
      <c r="CU945">
        <f t="shared" si="698"/>
        <v>0</v>
      </c>
      <c r="CV945">
        <f t="shared" si="699"/>
        <v>5.84</v>
      </c>
      <c r="CW945">
        <f t="shared" si="700"/>
        <v>0</v>
      </c>
      <c r="CX945">
        <f t="shared" si="701"/>
        <v>0</v>
      </c>
      <c r="CY945">
        <f t="shared" si="702"/>
        <v>43.358400000000003</v>
      </c>
      <c r="CZ945">
        <f t="shared" si="703"/>
        <v>31.314399999999999</v>
      </c>
      <c r="DC945" t="s">
        <v>3</v>
      </c>
      <c r="DD945" t="s">
        <v>3</v>
      </c>
      <c r="DE945" t="s">
        <v>3</v>
      </c>
      <c r="DF945" t="s">
        <v>3</v>
      </c>
      <c r="DG945" t="s">
        <v>3</v>
      </c>
      <c r="DH945" t="s">
        <v>3</v>
      </c>
      <c r="DI945" t="s">
        <v>3</v>
      </c>
      <c r="DJ945" t="s">
        <v>3</v>
      </c>
      <c r="DK945" t="s">
        <v>3</v>
      </c>
      <c r="DL945" t="s">
        <v>3</v>
      </c>
      <c r="DM945" t="s">
        <v>3</v>
      </c>
      <c r="DN945">
        <v>0</v>
      </c>
      <c r="DO945">
        <v>0</v>
      </c>
      <c r="DP945">
        <v>1</v>
      </c>
      <c r="DQ945">
        <v>1</v>
      </c>
      <c r="DU945">
        <v>1010</v>
      </c>
      <c r="DV945" t="s">
        <v>58</v>
      </c>
      <c r="DW945" t="s">
        <v>58</v>
      </c>
      <c r="DX945">
        <v>100</v>
      </c>
      <c r="DZ945" t="s">
        <v>3</v>
      </c>
      <c r="EA945" t="s">
        <v>3</v>
      </c>
      <c r="EB945" t="s">
        <v>3</v>
      </c>
      <c r="EC945" t="s">
        <v>3</v>
      </c>
      <c r="EE945">
        <v>29085636</v>
      </c>
      <c r="EF945">
        <v>6</v>
      </c>
      <c r="EG945" t="s">
        <v>22</v>
      </c>
      <c r="EH945">
        <v>0</v>
      </c>
      <c r="EI945" t="s">
        <v>3</v>
      </c>
      <c r="EJ945">
        <v>1</v>
      </c>
      <c r="EK945">
        <v>67001</v>
      </c>
      <c r="EL945" t="s">
        <v>60</v>
      </c>
      <c r="EM945" t="s">
        <v>61</v>
      </c>
      <c r="EO945" t="s">
        <v>3</v>
      </c>
      <c r="EQ945">
        <v>0</v>
      </c>
      <c r="ER945">
        <v>45.55</v>
      </c>
      <c r="ES945">
        <v>0</v>
      </c>
      <c r="ET945">
        <v>0</v>
      </c>
      <c r="EU945">
        <v>0</v>
      </c>
      <c r="EV945">
        <v>45.55</v>
      </c>
      <c r="EW945">
        <v>5.84</v>
      </c>
      <c r="EX945">
        <v>0</v>
      </c>
      <c r="EY945">
        <v>0</v>
      </c>
      <c r="FQ945">
        <v>0</v>
      </c>
      <c r="FR945">
        <f t="shared" si="704"/>
        <v>0</v>
      </c>
      <c r="FS945">
        <v>0</v>
      </c>
      <c r="FV945" t="s">
        <v>25</v>
      </c>
      <c r="FW945" t="s">
        <v>26</v>
      </c>
      <c r="FX945">
        <v>85</v>
      </c>
      <c r="FY945">
        <v>65</v>
      </c>
      <c r="GA945" t="s">
        <v>3</v>
      </c>
      <c r="GD945">
        <v>1</v>
      </c>
      <c r="GF945">
        <v>-1255865036</v>
      </c>
      <c r="GG945">
        <v>2</v>
      </c>
      <c r="GH945">
        <v>1</v>
      </c>
      <c r="GI945">
        <v>2</v>
      </c>
      <c r="GJ945">
        <v>0</v>
      </c>
      <c r="GK945">
        <v>0</v>
      </c>
      <c r="GL945">
        <f t="shared" si="705"/>
        <v>0</v>
      </c>
      <c r="GM945">
        <f t="shared" si="706"/>
        <v>134.88999999999999</v>
      </c>
      <c r="GN945">
        <f t="shared" si="707"/>
        <v>134.88999999999999</v>
      </c>
      <c r="GO945">
        <f t="shared" si="708"/>
        <v>0</v>
      </c>
      <c r="GP945">
        <f t="shared" si="709"/>
        <v>0</v>
      </c>
      <c r="GR945">
        <v>0</v>
      </c>
      <c r="GS945">
        <v>3</v>
      </c>
      <c r="GT945">
        <v>0</v>
      </c>
      <c r="GU945" t="s">
        <v>3</v>
      </c>
      <c r="GV945">
        <f t="shared" si="710"/>
        <v>0</v>
      </c>
      <c r="GW945">
        <v>1</v>
      </c>
      <c r="GX945">
        <f t="shared" si="711"/>
        <v>0</v>
      </c>
      <c r="HA945">
        <v>0</v>
      </c>
      <c r="HB945">
        <v>0</v>
      </c>
      <c r="HC945">
        <f t="shared" si="712"/>
        <v>0</v>
      </c>
      <c r="HE945" t="s">
        <v>3</v>
      </c>
      <c r="HF945" t="s">
        <v>3</v>
      </c>
      <c r="HM945" t="s">
        <v>3</v>
      </c>
      <c r="IK945">
        <v>0</v>
      </c>
    </row>
    <row r="946" spans="1:245">
      <c r="A946">
        <v>17</v>
      </c>
      <c r="B946">
        <v>0</v>
      </c>
      <c r="C946">
        <f>ROW(SmtRes!A1028)</f>
        <v>1028</v>
      </c>
      <c r="D946">
        <f>ROW(EtalonRes!A991)</f>
        <v>991</v>
      </c>
      <c r="E946" t="s">
        <v>55</v>
      </c>
      <c r="F946" t="s">
        <v>63</v>
      </c>
      <c r="G946" t="s">
        <v>64</v>
      </c>
      <c r="H946" t="s">
        <v>65</v>
      </c>
      <c r="I946">
        <f>ROUND(20/100,9)</f>
        <v>0.2</v>
      </c>
      <c r="J946">
        <v>0</v>
      </c>
      <c r="K946">
        <f>ROUND(20/100,9)</f>
        <v>0.2</v>
      </c>
      <c r="O946">
        <f t="shared" si="673"/>
        <v>497.94</v>
      </c>
      <c r="P946">
        <f t="shared" si="674"/>
        <v>0</v>
      </c>
      <c r="Q946">
        <f t="shared" si="675"/>
        <v>0.93</v>
      </c>
      <c r="R946">
        <f t="shared" si="676"/>
        <v>0.93</v>
      </c>
      <c r="S946">
        <f t="shared" si="677"/>
        <v>497.01</v>
      </c>
      <c r="T946">
        <f t="shared" si="678"/>
        <v>0</v>
      </c>
      <c r="U946">
        <f t="shared" si="679"/>
        <v>1.9280000000000002</v>
      </c>
      <c r="V946">
        <f t="shared" si="680"/>
        <v>2E-3</v>
      </c>
      <c r="W946">
        <f t="shared" si="681"/>
        <v>0</v>
      </c>
      <c r="X946">
        <f t="shared" si="682"/>
        <v>358.52</v>
      </c>
      <c r="Y946">
        <f t="shared" si="683"/>
        <v>258.93</v>
      </c>
      <c r="AA946">
        <v>35863109</v>
      </c>
      <c r="AB946">
        <f t="shared" si="684"/>
        <v>75.5</v>
      </c>
      <c r="AC946">
        <f t="shared" si="685"/>
        <v>0</v>
      </c>
      <c r="AD946">
        <f t="shared" si="686"/>
        <v>0.31</v>
      </c>
      <c r="AE946">
        <f t="shared" si="687"/>
        <v>0.14000000000000001</v>
      </c>
      <c r="AF946">
        <f t="shared" si="688"/>
        <v>75.19</v>
      </c>
      <c r="AG946">
        <f t="shared" si="689"/>
        <v>0</v>
      </c>
      <c r="AH946">
        <f t="shared" si="690"/>
        <v>9.64</v>
      </c>
      <c r="AI946">
        <f t="shared" si="691"/>
        <v>0.01</v>
      </c>
      <c r="AJ946">
        <f t="shared" si="692"/>
        <v>0</v>
      </c>
      <c r="AK946">
        <v>75.5</v>
      </c>
      <c r="AL946">
        <v>0</v>
      </c>
      <c r="AM946">
        <v>0.31</v>
      </c>
      <c r="AN946">
        <v>0.14000000000000001</v>
      </c>
      <c r="AO946">
        <v>75.19</v>
      </c>
      <c r="AP946">
        <v>0</v>
      </c>
      <c r="AQ946">
        <v>9.64</v>
      </c>
      <c r="AR946">
        <v>0.01</v>
      </c>
      <c r="AS946">
        <v>0</v>
      </c>
      <c r="AT946">
        <v>72</v>
      </c>
      <c r="AU946">
        <v>52</v>
      </c>
      <c r="AV946">
        <v>1</v>
      </c>
      <c r="AW946">
        <v>1</v>
      </c>
      <c r="AZ946">
        <v>1</v>
      </c>
      <c r="BA946">
        <v>33.049999999999997</v>
      </c>
      <c r="BB946">
        <v>15.06</v>
      </c>
      <c r="BC946">
        <v>1</v>
      </c>
      <c r="BD946" t="s">
        <v>3</v>
      </c>
      <c r="BE946" t="s">
        <v>3</v>
      </c>
      <c r="BF946" t="s">
        <v>3</v>
      </c>
      <c r="BG946" t="s">
        <v>3</v>
      </c>
      <c r="BH946">
        <v>0</v>
      </c>
      <c r="BI946">
        <v>1</v>
      </c>
      <c r="BJ946" t="s">
        <v>66</v>
      </c>
      <c r="BM946">
        <v>67001</v>
      </c>
      <c r="BN946">
        <v>0</v>
      </c>
      <c r="BO946" t="s">
        <v>63</v>
      </c>
      <c r="BP946">
        <v>1</v>
      </c>
      <c r="BQ946">
        <v>6</v>
      </c>
      <c r="BR946">
        <v>0</v>
      </c>
      <c r="BS946">
        <v>33.049999999999997</v>
      </c>
      <c r="BT946">
        <v>1</v>
      </c>
      <c r="BU946">
        <v>1</v>
      </c>
      <c r="BV946">
        <v>1</v>
      </c>
      <c r="BW946">
        <v>1</v>
      </c>
      <c r="BX946">
        <v>1</v>
      </c>
      <c r="BY946" t="s">
        <v>3</v>
      </c>
      <c r="BZ946">
        <v>85</v>
      </c>
      <c r="CA946">
        <v>65</v>
      </c>
      <c r="CB946" t="s">
        <v>3</v>
      </c>
      <c r="CE946">
        <v>0</v>
      </c>
      <c r="CF946">
        <v>0</v>
      </c>
      <c r="CG946">
        <v>0</v>
      </c>
      <c r="CM946">
        <v>0</v>
      </c>
      <c r="CN946" t="s">
        <v>3</v>
      </c>
      <c r="CO946">
        <v>0</v>
      </c>
      <c r="CP946">
        <f t="shared" si="693"/>
        <v>497.94</v>
      </c>
      <c r="CQ946">
        <f t="shared" si="694"/>
        <v>0</v>
      </c>
      <c r="CR946">
        <f t="shared" si="695"/>
        <v>4.6686000000000005</v>
      </c>
      <c r="CS946">
        <f t="shared" si="696"/>
        <v>4.6269999999999998</v>
      </c>
      <c r="CT946">
        <f t="shared" si="697"/>
        <v>2485.0294999999996</v>
      </c>
      <c r="CU946">
        <f t="shared" si="698"/>
        <v>0</v>
      </c>
      <c r="CV946">
        <f t="shared" si="699"/>
        <v>9.64</v>
      </c>
      <c r="CW946">
        <f t="shared" si="700"/>
        <v>0.01</v>
      </c>
      <c r="CX946">
        <f t="shared" si="701"/>
        <v>0</v>
      </c>
      <c r="CY946">
        <f t="shared" si="702"/>
        <v>358.51679999999999</v>
      </c>
      <c r="CZ946">
        <f t="shared" si="703"/>
        <v>258.92880000000002</v>
      </c>
      <c r="DC946" t="s">
        <v>3</v>
      </c>
      <c r="DD946" t="s">
        <v>3</v>
      </c>
      <c r="DE946" t="s">
        <v>3</v>
      </c>
      <c r="DF946" t="s">
        <v>3</v>
      </c>
      <c r="DG946" t="s">
        <v>3</v>
      </c>
      <c r="DH946" t="s">
        <v>3</v>
      </c>
      <c r="DI946" t="s">
        <v>3</v>
      </c>
      <c r="DJ946" t="s">
        <v>3</v>
      </c>
      <c r="DK946" t="s">
        <v>3</v>
      </c>
      <c r="DL946" t="s">
        <v>3</v>
      </c>
      <c r="DM946" t="s">
        <v>3</v>
      </c>
      <c r="DN946">
        <v>0</v>
      </c>
      <c r="DO946">
        <v>0</v>
      </c>
      <c r="DP946">
        <v>1</v>
      </c>
      <c r="DQ946">
        <v>1</v>
      </c>
      <c r="DU946">
        <v>1003</v>
      </c>
      <c r="DV946" t="s">
        <v>65</v>
      </c>
      <c r="DW946" t="s">
        <v>65</v>
      </c>
      <c r="DX946">
        <v>100</v>
      </c>
      <c r="DZ946" t="s">
        <v>3</v>
      </c>
      <c r="EA946" t="s">
        <v>3</v>
      </c>
      <c r="EB946" t="s">
        <v>3</v>
      </c>
      <c r="EC946" t="s">
        <v>3</v>
      </c>
      <c r="EE946">
        <v>29085636</v>
      </c>
      <c r="EF946">
        <v>6</v>
      </c>
      <c r="EG946" t="s">
        <v>22</v>
      </c>
      <c r="EH946">
        <v>0</v>
      </c>
      <c r="EI946" t="s">
        <v>3</v>
      </c>
      <c r="EJ946">
        <v>1</v>
      </c>
      <c r="EK946">
        <v>67001</v>
      </c>
      <c r="EL946" t="s">
        <v>60</v>
      </c>
      <c r="EM946" t="s">
        <v>61</v>
      </c>
      <c r="EO946" t="s">
        <v>3</v>
      </c>
      <c r="EQ946">
        <v>0</v>
      </c>
      <c r="ER946">
        <v>75.5</v>
      </c>
      <c r="ES946">
        <v>0</v>
      </c>
      <c r="ET946">
        <v>0.31</v>
      </c>
      <c r="EU946">
        <v>0.14000000000000001</v>
      </c>
      <c r="EV946">
        <v>75.19</v>
      </c>
      <c r="EW946">
        <v>9.64</v>
      </c>
      <c r="EX946">
        <v>0.01</v>
      </c>
      <c r="EY946">
        <v>0</v>
      </c>
      <c r="FQ946">
        <v>0</v>
      </c>
      <c r="FR946">
        <f t="shared" si="704"/>
        <v>0</v>
      </c>
      <c r="FS946">
        <v>0</v>
      </c>
      <c r="FV946" t="s">
        <v>25</v>
      </c>
      <c r="FW946" t="s">
        <v>26</v>
      </c>
      <c r="FX946">
        <v>85</v>
      </c>
      <c r="FY946">
        <v>65</v>
      </c>
      <c r="GA946" t="s">
        <v>3</v>
      </c>
      <c r="GD946">
        <v>1</v>
      </c>
      <c r="GF946">
        <v>-1480086875</v>
      </c>
      <c r="GG946">
        <v>2</v>
      </c>
      <c r="GH946">
        <v>1</v>
      </c>
      <c r="GI946">
        <v>2</v>
      </c>
      <c r="GJ946">
        <v>0</v>
      </c>
      <c r="GK946">
        <v>0</v>
      </c>
      <c r="GL946">
        <f t="shared" si="705"/>
        <v>0</v>
      </c>
      <c r="GM946">
        <f t="shared" si="706"/>
        <v>1115.3900000000001</v>
      </c>
      <c r="GN946">
        <f t="shared" si="707"/>
        <v>1115.3900000000001</v>
      </c>
      <c r="GO946">
        <f t="shared" si="708"/>
        <v>0</v>
      </c>
      <c r="GP946">
        <f t="shared" si="709"/>
        <v>0</v>
      </c>
      <c r="GR946">
        <v>0</v>
      </c>
      <c r="GS946">
        <v>3</v>
      </c>
      <c r="GT946">
        <v>0</v>
      </c>
      <c r="GU946" t="s">
        <v>3</v>
      </c>
      <c r="GV946">
        <f t="shared" si="710"/>
        <v>0</v>
      </c>
      <c r="GW946">
        <v>1</v>
      </c>
      <c r="GX946">
        <f t="shared" si="711"/>
        <v>0</v>
      </c>
      <c r="HA946">
        <v>0</v>
      </c>
      <c r="HB946">
        <v>0</v>
      </c>
      <c r="HC946">
        <f t="shared" si="712"/>
        <v>0</v>
      </c>
      <c r="HE946" t="s">
        <v>3</v>
      </c>
      <c r="HF946" t="s">
        <v>3</v>
      </c>
      <c r="HM946" t="s">
        <v>3</v>
      </c>
      <c r="IK946">
        <v>0</v>
      </c>
    </row>
    <row r="947" spans="1:245">
      <c r="A947">
        <v>17</v>
      </c>
      <c r="B947">
        <v>0</v>
      </c>
      <c r="C947">
        <f>ROW(SmtRes!A1031)</f>
        <v>1031</v>
      </c>
      <c r="D947">
        <f>ROW(EtalonRes!A994)</f>
        <v>994</v>
      </c>
      <c r="E947" t="s">
        <v>62</v>
      </c>
      <c r="F947" t="s">
        <v>68</v>
      </c>
      <c r="G947" t="s">
        <v>69</v>
      </c>
      <c r="H947" t="s">
        <v>58</v>
      </c>
      <c r="I947">
        <f>ROUND(2/100,9)</f>
        <v>0.02</v>
      </c>
      <c r="J947">
        <v>0</v>
      </c>
      <c r="K947">
        <f>ROUND(2/100,9)</f>
        <v>0.02</v>
      </c>
      <c r="O947">
        <f t="shared" si="673"/>
        <v>95.59</v>
      </c>
      <c r="P947">
        <f t="shared" si="674"/>
        <v>0</v>
      </c>
      <c r="Q947">
        <f t="shared" si="675"/>
        <v>0.75</v>
      </c>
      <c r="R947">
        <f t="shared" si="676"/>
        <v>0.71</v>
      </c>
      <c r="S947">
        <f t="shared" si="677"/>
        <v>94.84</v>
      </c>
      <c r="T947">
        <f t="shared" si="678"/>
        <v>0</v>
      </c>
      <c r="U947">
        <f t="shared" si="679"/>
        <v>0.35780000000000001</v>
      </c>
      <c r="V947">
        <f t="shared" si="680"/>
        <v>1.6000000000000001E-3</v>
      </c>
      <c r="W947">
        <f t="shared" si="681"/>
        <v>0</v>
      </c>
      <c r="X947">
        <f t="shared" si="682"/>
        <v>68.8</v>
      </c>
      <c r="Y947">
        <f t="shared" si="683"/>
        <v>49.69</v>
      </c>
      <c r="AA947">
        <v>35863109</v>
      </c>
      <c r="AB947">
        <f t="shared" si="684"/>
        <v>145.97999999999999</v>
      </c>
      <c r="AC947">
        <f t="shared" si="685"/>
        <v>0</v>
      </c>
      <c r="AD947">
        <f t="shared" si="686"/>
        <v>2.5</v>
      </c>
      <c r="AE947">
        <f t="shared" si="687"/>
        <v>1.08</v>
      </c>
      <c r="AF947">
        <f t="shared" si="688"/>
        <v>143.47999999999999</v>
      </c>
      <c r="AG947">
        <f t="shared" si="689"/>
        <v>0</v>
      </c>
      <c r="AH947">
        <f t="shared" si="690"/>
        <v>17.89</v>
      </c>
      <c r="AI947">
        <f t="shared" si="691"/>
        <v>0.08</v>
      </c>
      <c r="AJ947">
        <f t="shared" si="692"/>
        <v>0</v>
      </c>
      <c r="AK947">
        <v>145.97999999999999</v>
      </c>
      <c r="AL947">
        <v>0</v>
      </c>
      <c r="AM947">
        <v>2.5</v>
      </c>
      <c r="AN947">
        <v>1.08</v>
      </c>
      <c r="AO947">
        <v>143.47999999999999</v>
      </c>
      <c r="AP947">
        <v>0</v>
      </c>
      <c r="AQ947">
        <v>17.89</v>
      </c>
      <c r="AR947">
        <v>0.08</v>
      </c>
      <c r="AS947">
        <v>0</v>
      </c>
      <c r="AT947">
        <v>72</v>
      </c>
      <c r="AU947">
        <v>52</v>
      </c>
      <c r="AV947">
        <v>1</v>
      </c>
      <c r="AW947">
        <v>1</v>
      </c>
      <c r="AZ947">
        <v>1</v>
      </c>
      <c r="BA947">
        <v>33.049999999999997</v>
      </c>
      <c r="BB947">
        <v>14.94</v>
      </c>
      <c r="BC947">
        <v>1</v>
      </c>
      <c r="BD947" t="s">
        <v>3</v>
      </c>
      <c r="BE947" t="s">
        <v>3</v>
      </c>
      <c r="BF947" t="s">
        <v>3</v>
      </c>
      <c r="BG947" t="s">
        <v>3</v>
      </c>
      <c r="BH947">
        <v>0</v>
      </c>
      <c r="BI947">
        <v>1</v>
      </c>
      <c r="BJ947" t="s">
        <v>70</v>
      </c>
      <c r="BM947">
        <v>67001</v>
      </c>
      <c r="BN947">
        <v>0</v>
      </c>
      <c r="BO947" t="s">
        <v>68</v>
      </c>
      <c r="BP947">
        <v>1</v>
      </c>
      <c r="BQ947">
        <v>6</v>
      </c>
      <c r="BR947">
        <v>0</v>
      </c>
      <c r="BS947">
        <v>33.049999999999997</v>
      </c>
      <c r="BT947">
        <v>1</v>
      </c>
      <c r="BU947">
        <v>1</v>
      </c>
      <c r="BV947">
        <v>1</v>
      </c>
      <c r="BW947">
        <v>1</v>
      </c>
      <c r="BX947">
        <v>1</v>
      </c>
      <c r="BY947" t="s">
        <v>3</v>
      </c>
      <c r="BZ947">
        <v>85</v>
      </c>
      <c r="CA947">
        <v>65</v>
      </c>
      <c r="CB947" t="s">
        <v>3</v>
      </c>
      <c r="CE947">
        <v>0</v>
      </c>
      <c r="CF947">
        <v>0</v>
      </c>
      <c r="CG947">
        <v>0</v>
      </c>
      <c r="CM947">
        <v>0</v>
      </c>
      <c r="CN947" t="s">
        <v>3</v>
      </c>
      <c r="CO947">
        <v>0</v>
      </c>
      <c r="CP947">
        <f t="shared" si="693"/>
        <v>95.59</v>
      </c>
      <c r="CQ947">
        <f t="shared" si="694"/>
        <v>0</v>
      </c>
      <c r="CR947">
        <f t="shared" si="695"/>
        <v>37.35</v>
      </c>
      <c r="CS947">
        <f t="shared" si="696"/>
        <v>35.694000000000003</v>
      </c>
      <c r="CT947">
        <f t="shared" si="697"/>
        <v>4742.0139999999992</v>
      </c>
      <c r="CU947">
        <f t="shared" si="698"/>
        <v>0</v>
      </c>
      <c r="CV947">
        <f t="shared" si="699"/>
        <v>17.89</v>
      </c>
      <c r="CW947">
        <f t="shared" si="700"/>
        <v>0.08</v>
      </c>
      <c r="CX947">
        <f t="shared" si="701"/>
        <v>0</v>
      </c>
      <c r="CY947">
        <f t="shared" si="702"/>
        <v>68.795999999999992</v>
      </c>
      <c r="CZ947">
        <f t="shared" si="703"/>
        <v>49.685999999999993</v>
      </c>
      <c r="DC947" t="s">
        <v>3</v>
      </c>
      <c r="DD947" t="s">
        <v>3</v>
      </c>
      <c r="DE947" t="s">
        <v>3</v>
      </c>
      <c r="DF947" t="s">
        <v>3</v>
      </c>
      <c r="DG947" t="s">
        <v>3</v>
      </c>
      <c r="DH947" t="s">
        <v>3</v>
      </c>
      <c r="DI947" t="s">
        <v>3</v>
      </c>
      <c r="DJ947" t="s">
        <v>3</v>
      </c>
      <c r="DK947" t="s">
        <v>3</v>
      </c>
      <c r="DL947" t="s">
        <v>3</v>
      </c>
      <c r="DM947" t="s">
        <v>3</v>
      </c>
      <c r="DN947">
        <v>0</v>
      </c>
      <c r="DO947">
        <v>0</v>
      </c>
      <c r="DP947">
        <v>1</v>
      </c>
      <c r="DQ947">
        <v>1</v>
      </c>
      <c r="DU947">
        <v>1010</v>
      </c>
      <c r="DV947" t="s">
        <v>58</v>
      </c>
      <c r="DW947" t="s">
        <v>58</v>
      </c>
      <c r="DX947">
        <v>100</v>
      </c>
      <c r="DZ947" t="s">
        <v>3</v>
      </c>
      <c r="EA947" t="s">
        <v>3</v>
      </c>
      <c r="EB947" t="s">
        <v>3</v>
      </c>
      <c r="EC947" t="s">
        <v>3</v>
      </c>
      <c r="EE947">
        <v>29085636</v>
      </c>
      <c r="EF947">
        <v>6</v>
      </c>
      <c r="EG947" t="s">
        <v>22</v>
      </c>
      <c r="EH947">
        <v>0</v>
      </c>
      <c r="EI947" t="s">
        <v>3</v>
      </c>
      <c r="EJ947">
        <v>1</v>
      </c>
      <c r="EK947">
        <v>67001</v>
      </c>
      <c r="EL947" t="s">
        <v>60</v>
      </c>
      <c r="EM947" t="s">
        <v>61</v>
      </c>
      <c r="EO947" t="s">
        <v>3</v>
      </c>
      <c r="EQ947">
        <v>0</v>
      </c>
      <c r="ER947">
        <v>145.97999999999999</v>
      </c>
      <c r="ES947">
        <v>0</v>
      </c>
      <c r="ET947">
        <v>2.5</v>
      </c>
      <c r="EU947">
        <v>1.08</v>
      </c>
      <c r="EV947">
        <v>143.47999999999999</v>
      </c>
      <c r="EW947">
        <v>17.89</v>
      </c>
      <c r="EX947">
        <v>0.08</v>
      </c>
      <c r="EY947">
        <v>0</v>
      </c>
      <c r="FQ947">
        <v>0</v>
      </c>
      <c r="FR947">
        <f t="shared" si="704"/>
        <v>0</v>
      </c>
      <c r="FS947">
        <v>0</v>
      </c>
      <c r="FV947" t="s">
        <v>25</v>
      </c>
      <c r="FW947" t="s">
        <v>26</v>
      </c>
      <c r="FX947">
        <v>85</v>
      </c>
      <c r="FY947">
        <v>65</v>
      </c>
      <c r="GA947" t="s">
        <v>3</v>
      </c>
      <c r="GD947">
        <v>1</v>
      </c>
      <c r="GF947">
        <v>1945260508</v>
      </c>
      <c r="GG947">
        <v>2</v>
      </c>
      <c r="GH947">
        <v>1</v>
      </c>
      <c r="GI947">
        <v>2</v>
      </c>
      <c r="GJ947">
        <v>0</v>
      </c>
      <c r="GK947">
        <v>0</v>
      </c>
      <c r="GL947">
        <f t="shared" si="705"/>
        <v>0</v>
      </c>
      <c r="GM947">
        <f t="shared" si="706"/>
        <v>214.08</v>
      </c>
      <c r="GN947">
        <f t="shared" si="707"/>
        <v>214.08</v>
      </c>
      <c r="GO947">
        <f t="shared" si="708"/>
        <v>0</v>
      </c>
      <c r="GP947">
        <f t="shared" si="709"/>
        <v>0</v>
      </c>
      <c r="GR947">
        <v>0</v>
      </c>
      <c r="GS947">
        <v>3</v>
      </c>
      <c r="GT947">
        <v>0</v>
      </c>
      <c r="GU947" t="s">
        <v>3</v>
      </c>
      <c r="GV947">
        <f t="shared" si="710"/>
        <v>0</v>
      </c>
      <c r="GW947">
        <v>1</v>
      </c>
      <c r="GX947">
        <f t="shared" si="711"/>
        <v>0</v>
      </c>
      <c r="HA947">
        <v>0</v>
      </c>
      <c r="HB947">
        <v>0</v>
      </c>
      <c r="HC947">
        <f t="shared" si="712"/>
        <v>0</v>
      </c>
      <c r="HE947" t="s">
        <v>3</v>
      </c>
      <c r="HF947" t="s">
        <v>3</v>
      </c>
      <c r="HM947" t="s">
        <v>3</v>
      </c>
      <c r="IK947">
        <v>0</v>
      </c>
    </row>
    <row r="948" spans="1:245">
      <c r="A948">
        <v>17</v>
      </c>
      <c r="B948">
        <v>0</v>
      </c>
      <c r="C948">
        <f>ROW(SmtRes!A1036)</f>
        <v>1036</v>
      </c>
      <c r="D948">
        <f>ROW(EtalonRes!A999)</f>
        <v>999</v>
      </c>
      <c r="E948" t="s">
        <v>67</v>
      </c>
      <c r="F948" t="s">
        <v>42</v>
      </c>
      <c r="G948" t="s">
        <v>43</v>
      </c>
      <c r="H948" t="s">
        <v>44</v>
      </c>
      <c r="I948">
        <f>ROUND(2/100,9)</f>
        <v>0.02</v>
      </c>
      <c r="J948">
        <v>0</v>
      </c>
      <c r="K948">
        <f>ROUND(2/100,9)</f>
        <v>0.02</v>
      </c>
      <c r="O948">
        <f t="shared" si="673"/>
        <v>994.12</v>
      </c>
      <c r="P948">
        <f t="shared" si="674"/>
        <v>0</v>
      </c>
      <c r="Q948">
        <f t="shared" si="675"/>
        <v>43.61</v>
      </c>
      <c r="R948">
        <f t="shared" si="676"/>
        <v>26.4</v>
      </c>
      <c r="S948">
        <f t="shared" si="677"/>
        <v>950.51</v>
      </c>
      <c r="T948">
        <f t="shared" si="678"/>
        <v>0</v>
      </c>
      <c r="U948">
        <f t="shared" si="679"/>
        <v>3.5860000000000003</v>
      </c>
      <c r="V948">
        <f t="shared" si="680"/>
        <v>7.9400000000000012E-2</v>
      </c>
      <c r="W948">
        <f t="shared" si="681"/>
        <v>0</v>
      </c>
      <c r="X948">
        <f t="shared" si="682"/>
        <v>683.84</v>
      </c>
      <c r="Y948">
        <f t="shared" si="683"/>
        <v>488.46</v>
      </c>
      <c r="AA948">
        <v>35863109</v>
      </c>
      <c r="AB948">
        <f t="shared" si="684"/>
        <v>1634.97</v>
      </c>
      <c r="AC948">
        <f t="shared" si="685"/>
        <v>0</v>
      </c>
      <c r="AD948">
        <f t="shared" si="686"/>
        <v>196.98</v>
      </c>
      <c r="AE948">
        <f t="shared" si="687"/>
        <v>39.94</v>
      </c>
      <c r="AF948">
        <f t="shared" si="688"/>
        <v>1437.99</v>
      </c>
      <c r="AG948">
        <f t="shared" si="689"/>
        <v>0</v>
      </c>
      <c r="AH948">
        <f t="shared" si="690"/>
        <v>179.3</v>
      </c>
      <c r="AI948">
        <f t="shared" si="691"/>
        <v>3.97</v>
      </c>
      <c r="AJ948">
        <f t="shared" si="692"/>
        <v>0</v>
      </c>
      <c r="AK948">
        <v>1634.97</v>
      </c>
      <c r="AL948">
        <v>0</v>
      </c>
      <c r="AM948">
        <v>196.98</v>
      </c>
      <c r="AN948">
        <v>39.94</v>
      </c>
      <c r="AO948">
        <v>1437.99</v>
      </c>
      <c r="AP948">
        <v>0</v>
      </c>
      <c r="AQ948">
        <v>179.3</v>
      </c>
      <c r="AR948">
        <v>3.97</v>
      </c>
      <c r="AS948">
        <v>0</v>
      </c>
      <c r="AT948">
        <v>70</v>
      </c>
      <c r="AU948">
        <v>50</v>
      </c>
      <c r="AV948">
        <v>1</v>
      </c>
      <c r="AW948">
        <v>1</v>
      </c>
      <c r="AZ948">
        <v>1</v>
      </c>
      <c r="BA948">
        <v>33.049999999999997</v>
      </c>
      <c r="BB948">
        <v>11.07</v>
      </c>
      <c r="BC948">
        <v>1</v>
      </c>
      <c r="BD948" t="s">
        <v>3</v>
      </c>
      <c r="BE948" t="s">
        <v>3</v>
      </c>
      <c r="BF948" t="s">
        <v>3</v>
      </c>
      <c r="BG948" t="s">
        <v>3</v>
      </c>
      <c r="BH948">
        <v>0</v>
      </c>
      <c r="BI948">
        <v>1</v>
      </c>
      <c r="BJ948" t="s">
        <v>45</v>
      </c>
      <c r="BM948">
        <v>56001</v>
      </c>
      <c r="BN948">
        <v>0</v>
      </c>
      <c r="BO948" t="s">
        <v>42</v>
      </c>
      <c r="BP948">
        <v>1</v>
      </c>
      <c r="BQ948">
        <v>6</v>
      </c>
      <c r="BR948">
        <v>0</v>
      </c>
      <c r="BS948">
        <v>33.049999999999997</v>
      </c>
      <c r="BT948">
        <v>1</v>
      </c>
      <c r="BU948">
        <v>1</v>
      </c>
      <c r="BV948">
        <v>1</v>
      </c>
      <c r="BW948">
        <v>1</v>
      </c>
      <c r="BX948">
        <v>1</v>
      </c>
      <c r="BY948" t="s">
        <v>3</v>
      </c>
      <c r="BZ948">
        <v>82</v>
      </c>
      <c r="CA948">
        <v>62</v>
      </c>
      <c r="CB948" t="s">
        <v>3</v>
      </c>
      <c r="CE948">
        <v>0</v>
      </c>
      <c r="CF948">
        <v>0</v>
      </c>
      <c r="CG948">
        <v>0</v>
      </c>
      <c r="CM948">
        <v>0</v>
      </c>
      <c r="CN948" t="s">
        <v>3</v>
      </c>
      <c r="CO948">
        <v>0</v>
      </c>
      <c r="CP948">
        <f t="shared" si="693"/>
        <v>994.12</v>
      </c>
      <c r="CQ948">
        <f t="shared" si="694"/>
        <v>0</v>
      </c>
      <c r="CR948">
        <f t="shared" si="695"/>
        <v>2180.5686000000001</v>
      </c>
      <c r="CS948">
        <f t="shared" si="696"/>
        <v>1320.0169999999998</v>
      </c>
      <c r="CT948">
        <f t="shared" si="697"/>
        <v>47525.569499999998</v>
      </c>
      <c r="CU948">
        <f t="shared" si="698"/>
        <v>0</v>
      </c>
      <c r="CV948">
        <f t="shared" si="699"/>
        <v>179.3</v>
      </c>
      <c r="CW948">
        <f t="shared" si="700"/>
        <v>3.97</v>
      </c>
      <c r="CX948">
        <f t="shared" si="701"/>
        <v>0</v>
      </c>
      <c r="CY948">
        <f t="shared" si="702"/>
        <v>683.83699999999999</v>
      </c>
      <c r="CZ948">
        <f t="shared" si="703"/>
        <v>488.45499999999998</v>
      </c>
      <c r="DC948" t="s">
        <v>3</v>
      </c>
      <c r="DD948" t="s">
        <v>3</v>
      </c>
      <c r="DE948" t="s">
        <v>3</v>
      </c>
      <c r="DF948" t="s">
        <v>3</v>
      </c>
      <c r="DG948" t="s">
        <v>3</v>
      </c>
      <c r="DH948" t="s">
        <v>3</v>
      </c>
      <c r="DI948" t="s">
        <v>3</v>
      </c>
      <c r="DJ948" t="s">
        <v>3</v>
      </c>
      <c r="DK948" t="s">
        <v>3</v>
      </c>
      <c r="DL948" t="s">
        <v>3</v>
      </c>
      <c r="DM948" t="s">
        <v>3</v>
      </c>
      <c r="DN948">
        <v>0</v>
      </c>
      <c r="DO948">
        <v>0</v>
      </c>
      <c r="DP948">
        <v>1</v>
      </c>
      <c r="DQ948">
        <v>1</v>
      </c>
      <c r="DU948">
        <v>1013</v>
      </c>
      <c r="DV948" t="s">
        <v>44</v>
      </c>
      <c r="DW948" t="s">
        <v>44</v>
      </c>
      <c r="DX948">
        <v>1</v>
      </c>
      <c r="DZ948" t="s">
        <v>3</v>
      </c>
      <c r="EA948" t="s">
        <v>3</v>
      </c>
      <c r="EB948" t="s">
        <v>3</v>
      </c>
      <c r="EC948" t="s">
        <v>3</v>
      </c>
      <c r="EE948">
        <v>29085589</v>
      </c>
      <c r="EF948">
        <v>6</v>
      </c>
      <c r="EG948" t="s">
        <v>22</v>
      </c>
      <c r="EH948">
        <v>0</v>
      </c>
      <c r="EI948" t="s">
        <v>3</v>
      </c>
      <c r="EJ948">
        <v>1</v>
      </c>
      <c r="EK948">
        <v>56001</v>
      </c>
      <c r="EL948" t="s">
        <v>46</v>
      </c>
      <c r="EM948" t="s">
        <v>47</v>
      </c>
      <c r="EO948" t="s">
        <v>3</v>
      </c>
      <c r="EQ948">
        <v>0</v>
      </c>
      <c r="ER948">
        <v>1634.97</v>
      </c>
      <c r="ES948">
        <v>0</v>
      </c>
      <c r="ET948">
        <v>196.98</v>
      </c>
      <c r="EU948">
        <v>39.94</v>
      </c>
      <c r="EV948">
        <v>1437.99</v>
      </c>
      <c r="EW948">
        <v>179.3</v>
      </c>
      <c r="EX948">
        <v>3.97</v>
      </c>
      <c r="EY948">
        <v>0</v>
      </c>
      <c r="FQ948">
        <v>0</v>
      </c>
      <c r="FR948">
        <f t="shared" si="704"/>
        <v>0</v>
      </c>
      <c r="FS948">
        <v>0</v>
      </c>
      <c r="FV948" t="s">
        <v>25</v>
      </c>
      <c r="FW948" t="s">
        <v>26</v>
      </c>
      <c r="FX948">
        <v>82</v>
      </c>
      <c r="FY948">
        <v>62</v>
      </c>
      <c r="GA948" t="s">
        <v>3</v>
      </c>
      <c r="GD948">
        <v>1</v>
      </c>
      <c r="GF948">
        <v>395004222</v>
      </c>
      <c r="GG948">
        <v>2</v>
      </c>
      <c r="GH948">
        <v>1</v>
      </c>
      <c r="GI948">
        <v>2</v>
      </c>
      <c r="GJ948">
        <v>0</v>
      </c>
      <c r="GK948">
        <v>0</v>
      </c>
      <c r="GL948">
        <f t="shared" si="705"/>
        <v>0</v>
      </c>
      <c r="GM948">
        <f t="shared" si="706"/>
        <v>2166.42</v>
      </c>
      <c r="GN948">
        <f t="shared" si="707"/>
        <v>2166.42</v>
      </c>
      <c r="GO948">
        <f t="shared" si="708"/>
        <v>0</v>
      </c>
      <c r="GP948">
        <f t="shared" si="709"/>
        <v>0</v>
      </c>
      <c r="GR948">
        <v>0</v>
      </c>
      <c r="GS948">
        <v>3</v>
      </c>
      <c r="GT948">
        <v>0</v>
      </c>
      <c r="GU948" t="s">
        <v>3</v>
      </c>
      <c r="GV948">
        <f t="shared" si="710"/>
        <v>0</v>
      </c>
      <c r="GW948">
        <v>1</v>
      </c>
      <c r="GX948">
        <f t="shared" si="711"/>
        <v>0</v>
      </c>
      <c r="HA948">
        <v>0</v>
      </c>
      <c r="HB948">
        <v>0</v>
      </c>
      <c r="HC948">
        <f t="shared" si="712"/>
        <v>0</v>
      </c>
      <c r="HE948" t="s">
        <v>3</v>
      </c>
      <c r="HF948" t="s">
        <v>3</v>
      </c>
      <c r="HM948" t="s">
        <v>3</v>
      </c>
      <c r="IK948">
        <v>0</v>
      </c>
    </row>
    <row r="949" spans="1:245">
      <c r="A949">
        <v>18</v>
      </c>
      <c r="B949">
        <v>0</v>
      </c>
      <c r="C949">
        <v>1036</v>
      </c>
      <c r="E949" t="s">
        <v>266</v>
      </c>
      <c r="F949" t="s">
        <v>28</v>
      </c>
      <c r="G949" t="s">
        <v>29</v>
      </c>
      <c r="H949" t="s">
        <v>30</v>
      </c>
      <c r="I949">
        <f>I948*J949</f>
        <v>0.21</v>
      </c>
      <c r="J949">
        <v>10.5</v>
      </c>
      <c r="K949">
        <v>10.5</v>
      </c>
      <c r="O949">
        <f t="shared" si="673"/>
        <v>0</v>
      </c>
      <c r="P949">
        <f t="shared" si="674"/>
        <v>0</v>
      </c>
      <c r="Q949">
        <f t="shared" si="675"/>
        <v>0</v>
      </c>
      <c r="R949">
        <f t="shared" si="676"/>
        <v>0</v>
      </c>
      <c r="S949">
        <f t="shared" si="677"/>
        <v>0</v>
      </c>
      <c r="T949">
        <f t="shared" si="678"/>
        <v>0</v>
      </c>
      <c r="U949">
        <f t="shared" si="679"/>
        <v>0</v>
      </c>
      <c r="V949">
        <f t="shared" si="680"/>
        <v>0</v>
      </c>
      <c r="W949">
        <f t="shared" si="681"/>
        <v>0</v>
      </c>
      <c r="X949">
        <f t="shared" si="682"/>
        <v>0</v>
      </c>
      <c r="Y949">
        <f t="shared" si="683"/>
        <v>0</v>
      </c>
      <c r="AA949">
        <v>35863109</v>
      </c>
      <c r="AB949">
        <f t="shared" si="684"/>
        <v>0</v>
      </c>
      <c r="AC949">
        <f t="shared" si="685"/>
        <v>0</v>
      </c>
      <c r="AD949">
        <f t="shared" si="686"/>
        <v>0</v>
      </c>
      <c r="AE949">
        <f t="shared" si="687"/>
        <v>0</v>
      </c>
      <c r="AF949">
        <f t="shared" si="688"/>
        <v>0</v>
      </c>
      <c r="AG949">
        <f t="shared" si="689"/>
        <v>0</v>
      </c>
      <c r="AH949">
        <f t="shared" si="690"/>
        <v>0</v>
      </c>
      <c r="AI949">
        <f t="shared" si="691"/>
        <v>0</v>
      </c>
      <c r="AJ949">
        <f t="shared" si="692"/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1</v>
      </c>
      <c r="AW949">
        <v>1</v>
      </c>
      <c r="AZ949">
        <v>1</v>
      </c>
      <c r="BA949">
        <v>1</v>
      </c>
      <c r="BB949">
        <v>1</v>
      </c>
      <c r="BC949">
        <v>1</v>
      </c>
      <c r="BD949" t="s">
        <v>3</v>
      </c>
      <c r="BE949" t="s">
        <v>3</v>
      </c>
      <c r="BF949" t="s">
        <v>3</v>
      </c>
      <c r="BG949" t="s">
        <v>3</v>
      </c>
      <c r="BH949">
        <v>3</v>
      </c>
      <c r="BI949">
        <v>2</v>
      </c>
      <c r="BJ949" t="s">
        <v>31</v>
      </c>
      <c r="BM949">
        <v>500002</v>
      </c>
      <c r="BN949">
        <v>0</v>
      </c>
      <c r="BO949" t="s">
        <v>3</v>
      </c>
      <c r="BP949">
        <v>0</v>
      </c>
      <c r="BQ949">
        <v>12</v>
      </c>
      <c r="BR949">
        <v>0</v>
      </c>
      <c r="BS949">
        <v>1</v>
      </c>
      <c r="BT949">
        <v>1</v>
      </c>
      <c r="BU949">
        <v>1</v>
      </c>
      <c r="BV949">
        <v>1</v>
      </c>
      <c r="BW949">
        <v>1</v>
      </c>
      <c r="BX949">
        <v>1</v>
      </c>
      <c r="BY949" t="s">
        <v>3</v>
      </c>
      <c r="BZ949">
        <v>0</v>
      </c>
      <c r="CA949">
        <v>0</v>
      </c>
      <c r="CB949" t="s">
        <v>3</v>
      </c>
      <c r="CE949">
        <v>0</v>
      </c>
      <c r="CF949">
        <v>0</v>
      </c>
      <c r="CG949">
        <v>0</v>
      </c>
      <c r="CM949">
        <v>0</v>
      </c>
      <c r="CN949" t="s">
        <v>3</v>
      </c>
      <c r="CO949">
        <v>0</v>
      </c>
      <c r="CP949">
        <f t="shared" si="693"/>
        <v>0</v>
      </c>
      <c r="CQ949">
        <f t="shared" si="694"/>
        <v>0</v>
      </c>
      <c r="CR949">
        <f t="shared" si="695"/>
        <v>0</v>
      </c>
      <c r="CS949">
        <f t="shared" si="696"/>
        <v>0</v>
      </c>
      <c r="CT949">
        <f t="shared" si="697"/>
        <v>0</v>
      </c>
      <c r="CU949">
        <f t="shared" si="698"/>
        <v>0</v>
      </c>
      <c r="CV949">
        <f t="shared" si="699"/>
        <v>0</v>
      </c>
      <c r="CW949">
        <f t="shared" si="700"/>
        <v>0</v>
      </c>
      <c r="CX949">
        <f t="shared" si="701"/>
        <v>0</v>
      </c>
      <c r="CY949">
        <f t="shared" si="702"/>
        <v>0</v>
      </c>
      <c r="CZ949">
        <f t="shared" si="703"/>
        <v>0</v>
      </c>
      <c r="DC949" t="s">
        <v>3</v>
      </c>
      <c r="DD949" t="s">
        <v>3</v>
      </c>
      <c r="DE949" t="s">
        <v>3</v>
      </c>
      <c r="DF949" t="s">
        <v>3</v>
      </c>
      <c r="DG949" t="s">
        <v>3</v>
      </c>
      <c r="DH949" t="s">
        <v>3</v>
      </c>
      <c r="DI949" t="s">
        <v>3</v>
      </c>
      <c r="DJ949" t="s">
        <v>3</v>
      </c>
      <c r="DK949" t="s">
        <v>3</v>
      </c>
      <c r="DL949" t="s">
        <v>3</v>
      </c>
      <c r="DM949" t="s">
        <v>3</v>
      </c>
      <c r="DN949">
        <v>0</v>
      </c>
      <c r="DO949">
        <v>0</v>
      </c>
      <c r="DP949">
        <v>1</v>
      </c>
      <c r="DQ949">
        <v>1</v>
      </c>
      <c r="DU949">
        <v>1009</v>
      </c>
      <c r="DV949" t="s">
        <v>30</v>
      </c>
      <c r="DW949" t="s">
        <v>30</v>
      </c>
      <c r="DX949">
        <v>1000</v>
      </c>
      <c r="DZ949" t="s">
        <v>3</v>
      </c>
      <c r="EA949" t="s">
        <v>3</v>
      </c>
      <c r="EB949" t="s">
        <v>3</v>
      </c>
      <c r="EC949" t="s">
        <v>3</v>
      </c>
      <c r="EE949">
        <v>29085444</v>
      </c>
      <c r="EF949">
        <v>12</v>
      </c>
      <c r="EG949" t="s">
        <v>32</v>
      </c>
      <c r="EH949">
        <v>0</v>
      </c>
      <c r="EI949" t="s">
        <v>3</v>
      </c>
      <c r="EJ949">
        <v>2</v>
      </c>
      <c r="EK949">
        <v>500002</v>
      </c>
      <c r="EL949" t="s">
        <v>33</v>
      </c>
      <c r="EM949" t="s">
        <v>34</v>
      </c>
      <c r="EO949" t="s">
        <v>3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0</v>
      </c>
      <c r="FQ949">
        <v>0</v>
      </c>
      <c r="FR949">
        <f t="shared" si="704"/>
        <v>0</v>
      </c>
      <c r="FS949">
        <v>0</v>
      </c>
      <c r="FX949">
        <v>0</v>
      </c>
      <c r="FY949">
        <v>0</v>
      </c>
      <c r="GA949" t="s">
        <v>3</v>
      </c>
      <c r="GD949">
        <v>1</v>
      </c>
      <c r="GF949">
        <v>-304821490</v>
      </c>
      <c r="GG949">
        <v>2</v>
      </c>
      <c r="GH949">
        <v>1</v>
      </c>
      <c r="GI949">
        <v>-2</v>
      </c>
      <c r="GJ949">
        <v>0</v>
      </c>
      <c r="GK949">
        <v>0</v>
      </c>
      <c r="GL949">
        <f t="shared" si="705"/>
        <v>0</v>
      </c>
      <c r="GM949">
        <f t="shared" si="706"/>
        <v>0</v>
      </c>
      <c r="GN949">
        <f t="shared" si="707"/>
        <v>0</v>
      </c>
      <c r="GO949">
        <f t="shared" si="708"/>
        <v>0</v>
      </c>
      <c r="GP949">
        <f t="shared" si="709"/>
        <v>0</v>
      </c>
      <c r="GR949">
        <v>0</v>
      </c>
      <c r="GS949">
        <v>3</v>
      </c>
      <c r="GT949">
        <v>0</v>
      </c>
      <c r="GU949" t="s">
        <v>3</v>
      </c>
      <c r="GV949">
        <f t="shared" si="710"/>
        <v>0</v>
      </c>
      <c r="GW949">
        <v>1</v>
      </c>
      <c r="GX949">
        <f t="shared" si="711"/>
        <v>0</v>
      </c>
      <c r="HA949">
        <v>0</v>
      </c>
      <c r="HB949">
        <v>0</v>
      </c>
      <c r="HC949">
        <f t="shared" si="712"/>
        <v>0</v>
      </c>
      <c r="HE949" t="s">
        <v>3</v>
      </c>
      <c r="HF949" t="s">
        <v>3</v>
      </c>
      <c r="HM949" t="s">
        <v>3</v>
      </c>
      <c r="IK949">
        <v>0</v>
      </c>
    </row>
    <row r="951" spans="1:245">
      <c r="A951" s="2">
        <v>51</v>
      </c>
      <c r="B951" s="2">
        <f>B935</f>
        <v>0</v>
      </c>
      <c r="C951" s="2">
        <f>A935</f>
        <v>5</v>
      </c>
      <c r="D951" s="2">
        <f>ROW(A935)</f>
        <v>935</v>
      </c>
      <c r="E951" s="2"/>
      <c r="F951" s="2" t="str">
        <f>IF(F935&lt;&gt;"",F935,"")</f>
        <v>Новый подраздел</v>
      </c>
      <c r="G951" s="2" t="str">
        <f>IF(G935&lt;&gt;"",G935,"")</f>
        <v>демонтаж</v>
      </c>
      <c r="H951" s="2">
        <v>0</v>
      </c>
      <c r="I951" s="2"/>
      <c r="J951" s="2"/>
      <c r="K951" s="2"/>
      <c r="L951" s="2"/>
      <c r="M951" s="2"/>
      <c r="N951" s="2"/>
      <c r="O951" s="2">
        <f t="shared" ref="O951:T951" si="713">ROUND(AB951,2)</f>
        <v>3238.7</v>
      </c>
      <c r="P951" s="2">
        <f t="shared" si="713"/>
        <v>0</v>
      </c>
      <c r="Q951" s="2">
        <f t="shared" si="713"/>
        <v>62.15</v>
      </c>
      <c r="R951" s="2">
        <f t="shared" si="713"/>
        <v>44.21</v>
      </c>
      <c r="S951" s="2">
        <f t="shared" si="713"/>
        <v>3176.55</v>
      </c>
      <c r="T951" s="2">
        <f t="shared" si="713"/>
        <v>0</v>
      </c>
      <c r="U951" s="2">
        <f>AH951</f>
        <v>12.21086</v>
      </c>
      <c r="V951" s="2">
        <f>AI951</f>
        <v>0.11914000000000002</v>
      </c>
      <c r="W951" s="2">
        <f>ROUND(AJ951,2)</f>
        <v>0</v>
      </c>
      <c r="X951" s="2">
        <f>ROUND(AK951,2)</f>
        <v>2235.8200000000002</v>
      </c>
      <c r="Y951" s="2">
        <f>ROUND(AL951,2)</f>
        <v>1687.07</v>
      </c>
      <c r="Z951" s="2"/>
      <c r="AA951" s="2"/>
      <c r="AB951" s="2">
        <f>ROUND(SUMIF(AA939:AA949,"=35863109",O939:O949),2)</f>
        <v>3238.7</v>
      </c>
      <c r="AC951" s="2">
        <f>ROUND(SUMIF(AA939:AA949,"=35863109",P939:P949),2)</f>
        <v>0</v>
      </c>
      <c r="AD951" s="2">
        <f>ROUND(SUMIF(AA939:AA949,"=35863109",Q939:Q949),2)</f>
        <v>62.15</v>
      </c>
      <c r="AE951" s="2">
        <f>ROUND(SUMIF(AA939:AA949,"=35863109",R939:R949),2)</f>
        <v>44.21</v>
      </c>
      <c r="AF951" s="2">
        <f>ROUND(SUMIF(AA939:AA949,"=35863109",S939:S949),2)</f>
        <v>3176.55</v>
      </c>
      <c r="AG951" s="2">
        <f>ROUND(SUMIF(AA939:AA949,"=35863109",T939:T949),2)</f>
        <v>0</v>
      </c>
      <c r="AH951" s="2">
        <f>SUMIF(AA939:AA949,"=35863109",U939:U949)</f>
        <v>12.21086</v>
      </c>
      <c r="AI951" s="2">
        <f>SUMIF(AA939:AA949,"=35863109",V939:V949)</f>
        <v>0.11914000000000002</v>
      </c>
      <c r="AJ951" s="2">
        <f>ROUND(SUMIF(AA939:AA949,"=35863109",W939:W949),2)</f>
        <v>0</v>
      </c>
      <c r="AK951" s="2">
        <f>ROUND(SUMIF(AA939:AA949,"=35863109",X939:X949),2)</f>
        <v>2235.8200000000002</v>
      </c>
      <c r="AL951" s="2">
        <f>ROUND(SUMIF(AA939:AA949,"=35863109",Y939:Y949),2)</f>
        <v>1687.07</v>
      </c>
      <c r="AM951" s="2"/>
      <c r="AN951" s="2"/>
      <c r="AO951" s="2">
        <f t="shared" ref="AO951:BD951" si="714">ROUND(BX951,2)</f>
        <v>0</v>
      </c>
      <c r="AP951" s="2">
        <f t="shared" si="714"/>
        <v>0</v>
      </c>
      <c r="AQ951" s="2">
        <f t="shared" si="714"/>
        <v>0</v>
      </c>
      <c r="AR951" s="2">
        <f t="shared" si="714"/>
        <v>7161.59</v>
      </c>
      <c r="AS951" s="2">
        <f t="shared" si="714"/>
        <v>7161.59</v>
      </c>
      <c r="AT951" s="2">
        <f t="shared" si="714"/>
        <v>0</v>
      </c>
      <c r="AU951" s="2">
        <f t="shared" si="714"/>
        <v>0</v>
      </c>
      <c r="AV951" s="2">
        <f t="shared" si="714"/>
        <v>0</v>
      </c>
      <c r="AW951" s="2">
        <f t="shared" si="714"/>
        <v>0</v>
      </c>
      <c r="AX951" s="2">
        <f t="shared" si="714"/>
        <v>0</v>
      </c>
      <c r="AY951" s="2">
        <f t="shared" si="714"/>
        <v>0</v>
      </c>
      <c r="AZ951" s="2">
        <f t="shared" si="714"/>
        <v>0</v>
      </c>
      <c r="BA951" s="2">
        <f t="shared" si="714"/>
        <v>0</v>
      </c>
      <c r="BB951" s="2">
        <f t="shared" si="714"/>
        <v>0</v>
      </c>
      <c r="BC951" s="2">
        <f t="shared" si="714"/>
        <v>0</v>
      </c>
      <c r="BD951" s="2">
        <f t="shared" si="714"/>
        <v>0</v>
      </c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>
        <f>ROUND(SUMIF(AA939:AA949,"=35863109",FQ939:FQ949),2)</f>
        <v>0</v>
      </c>
      <c r="BY951" s="2">
        <f>ROUND(SUMIF(AA939:AA949,"=35863109",FR939:FR949),2)</f>
        <v>0</v>
      </c>
      <c r="BZ951" s="2">
        <f>ROUND(SUMIF(AA939:AA949,"=35863109",GL939:GL949),2)</f>
        <v>0</v>
      </c>
      <c r="CA951" s="2">
        <f>ROUND(SUMIF(AA939:AA949,"=35863109",GM939:GM949),2)</f>
        <v>7161.59</v>
      </c>
      <c r="CB951" s="2">
        <f>ROUND(SUMIF(AA939:AA949,"=35863109",GN939:GN949),2)</f>
        <v>7161.59</v>
      </c>
      <c r="CC951" s="2">
        <f>ROUND(SUMIF(AA939:AA949,"=35863109",GO939:GO949),2)</f>
        <v>0</v>
      </c>
      <c r="CD951" s="2">
        <f>ROUND(SUMIF(AA939:AA949,"=35863109",GP939:GP949),2)</f>
        <v>0</v>
      </c>
      <c r="CE951" s="2">
        <f>AC951-BX951</f>
        <v>0</v>
      </c>
      <c r="CF951" s="2">
        <f>AC951-BY951</f>
        <v>0</v>
      </c>
      <c r="CG951" s="2">
        <f>BX951-BZ951</f>
        <v>0</v>
      </c>
      <c r="CH951" s="2">
        <f>AC951-BX951-BY951+BZ951</f>
        <v>0</v>
      </c>
      <c r="CI951" s="2">
        <f>BY951-BZ951</f>
        <v>0</v>
      </c>
      <c r="CJ951" s="2">
        <f>ROUND(SUMIF(AA939:AA949,"=35863109",GX939:GX949),2)</f>
        <v>0</v>
      </c>
      <c r="CK951" s="2">
        <f>ROUND(SUMIF(AA939:AA949,"=35863109",GY939:GY949),2)</f>
        <v>0</v>
      </c>
      <c r="CL951" s="2">
        <f>ROUND(SUMIF(AA939:AA949,"=35863109",GZ939:GZ949),2)</f>
        <v>0</v>
      </c>
      <c r="CM951" s="2">
        <f>ROUND(SUMIF(AA939:AA949,"=35863109",HD939:HD949),2)</f>
        <v>0</v>
      </c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>
        <v>0</v>
      </c>
    </row>
    <row r="953" spans="1:245">
      <c r="A953" s="4">
        <v>50</v>
      </c>
      <c r="B953" s="4">
        <v>0</v>
      </c>
      <c r="C953" s="4">
        <v>0</v>
      </c>
      <c r="D953" s="4">
        <v>1</v>
      </c>
      <c r="E953" s="4">
        <v>201</v>
      </c>
      <c r="F953" s="4">
        <f>ROUND(Source!O951,O953)</f>
        <v>3238.7</v>
      </c>
      <c r="G953" s="4" t="s">
        <v>71</v>
      </c>
      <c r="H953" s="4" t="s">
        <v>72</v>
      </c>
      <c r="I953" s="4"/>
      <c r="J953" s="4"/>
      <c r="K953" s="4">
        <v>201</v>
      </c>
      <c r="L953" s="4">
        <v>1</v>
      </c>
      <c r="M953" s="4">
        <v>3</v>
      </c>
      <c r="N953" s="4" t="s">
        <v>3</v>
      </c>
      <c r="O953" s="4">
        <v>2</v>
      </c>
      <c r="P953" s="4"/>
      <c r="Q953" s="4"/>
      <c r="R953" s="4"/>
      <c r="S953" s="4"/>
      <c r="T953" s="4"/>
      <c r="U953" s="4"/>
      <c r="V953" s="4"/>
      <c r="W953" s="4"/>
    </row>
    <row r="954" spans="1:245">
      <c r="A954" s="4">
        <v>50</v>
      </c>
      <c r="B954" s="4">
        <v>0</v>
      </c>
      <c r="C954" s="4">
        <v>0</v>
      </c>
      <c r="D954" s="4">
        <v>1</v>
      </c>
      <c r="E954" s="4">
        <v>202</v>
      </c>
      <c r="F954" s="4">
        <f>ROUND(Source!P951,O954)</f>
        <v>0</v>
      </c>
      <c r="G954" s="4" t="s">
        <v>73</v>
      </c>
      <c r="H954" s="4" t="s">
        <v>74</v>
      </c>
      <c r="I954" s="4"/>
      <c r="J954" s="4"/>
      <c r="K954" s="4">
        <v>202</v>
      </c>
      <c r="L954" s="4">
        <v>2</v>
      </c>
      <c r="M954" s="4">
        <v>3</v>
      </c>
      <c r="N954" s="4" t="s">
        <v>3</v>
      </c>
      <c r="O954" s="4">
        <v>2</v>
      </c>
      <c r="P954" s="4"/>
      <c r="Q954" s="4"/>
      <c r="R954" s="4"/>
      <c r="S954" s="4"/>
      <c r="T954" s="4"/>
      <c r="U954" s="4"/>
      <c r="V954" s="4"/>
      <c r="W954" s="4"/>
    </row>
    <row r="955" spans="1:245">
      <c r="A955" s="4">
        <v>50</v>
      </c>
      <c r="B955" s="4">
        <v>0</v>
      </c>
      <c r="C955" s="4">
        <v>0</v>
      </c>
      <c r="D955" s="4">
        <v>1</v>
      </c>
      <c r="E955" s="4">
        <v>222</v>
      </c>
      <c r="F955" s="4">
        <f>ROUND(Source!AO951,O955)</f>
        <v>0</v>
      </c>
      <c r="G955" s="4" t="s">
        <v>75</v>
      </c>
      <c r="H955" s="4" t="s">
        <v>76</v>
      </c>
      <c r="I955" s="4"/>
      <c r="J955" s="4"/>
      <c r="K955" s="4">
        <v>222</v>
      </c>
      <c r="L955" s="4">
        <v>3</v>
      </c>
      <c r="M955" s="4">
        <v>3</v>
      </c>
      <c r="N955" s="4" t="s">
        <v>3</v>
      </c>
      <c r="O955" s="4">
        <v>2</v>
      </c>
      <c r="P955" s="4"/>
      <c r="Q955" s="4"/>
      <c r="R955" s="4"/>
      <c r="S955" s="4"/>
      <c r="T955" s="4"/>
      <c r="U955" s="4"/>
      <c r="V955" s="4"/>
      <c r="W955" s="4"/>
    </row>
    <row r="956" spans="1:245">
      <c r="A956" s="4">
        <v>50</v>
      </c>
      <c r="B956" s="4">
        <v>0</v>
      </c>
      <c r="C956" s="4">
        <v>0</v>
      </c>
      <c r="D956" s="4">
        <v>1</v>
      </c>
      <c r="E956" s="4">
        <v>225</v>
      </c>
      <c r="F956" s="4">
        <f>ROUND(Source!AV951,O956)</f>
        <v>0</v>
      </c>
      <c r="G956" s="4" t="s">
        <v>77</v>
      </c>
      <c r="H956" s="4" t="s">
        <v>78</v>
      </c>
      <c r="I956" s="4"/>
      <c r="J956" s="4"/>
      <c r="K956" s="4">
        <v>225</v>
      </c>
      <c r="L956" s="4">
        <v>4</v>
      </c>
      <c r="M956" s="4">
        <v>3</v>
      </c>
      <c r="N956" s="4" t="s">
        <v>3</v>
      </c>
      <c r="O956" s="4">
        <v>2</v>
      </c>
      <c r="P956" s="4"/>
      <c r="Q956" s="4"/>
      <c r="R956" s="4"/>
      <c r="S956" s="4"/>
      <c r="T956" s="4"/>
      <c r="U956" s="4"/>
      <c r="V956" s="4"/>
      <c r="W956" s="4"/>
    </row>
    <row r="957" spans="1:245">
      <c r="A957" s="4">
        <v>50</v>
      </c>
      <c r="B957" s="4">
        <v>0</v>
      </c>
      <c r="C957" s="4">
        <v>0</v>
      </c>
      <c r="D957" s="4">
        <v>1</v>
      </c>
      <c r="E957" s="4">
        <v>226</v>
      </c>
      <c r="F957" s="4">
        <f>ROUND(Source!AW951,O957)</f>
        <v>0</v>
      </c>
      <c r="G957" s="4" t="s">
        <v>79</v>
      </c>
      <c r="H957" s="4" t="s">
        <v>80</v>
      </c>
      <c r="I957" s="4"/>
      <c r="J957" s="4"/>
      <c r="K957" s="4">
        <v>226</v>
      </c>
      <c r="L957" s="4">
        <v>5</v>
      </c>
      <c r="M957" s="4">
        <v>3</v>
      </c>
      <c r="N957" s="4" t="s">
        <v>3</v>
      </c>
      <c r="O957" s="4">
        <v>2</v>
      </c>
      <c r="P957" s="4"/>
      <c r="Q957" s="4"/>
      <c r="R957" s="4"/>
      <c r="S957" s="4"/>
      <c r="T957" s="4"/>
      <c r="U957" s="4"/>
      <c r="V957" s="4"/>
      <c r="W957" s="4"/>
    </row>
    <row r="958" spans="1:245">
      <c r="A958" s="4">
        <v>50</v>
      </c>
      <c r="B958" s="4">
        <v>0</v>
      </c>
      <c r="C958" s="4">
        <v>0</v>
      </c>
      <c r="D958" s="4">
        <v>1</v>
      </c>
      <c r="E958" s="4">
        <v>227</v>
      </c>
      <c r="F958" s="4">
        <f>ROUND(Source!AX951,O958)</f>
        <v>0</v>
      </c>
      <c r="G958" s="4" t="s">
        <v>81</v>
      </c>
      <c r="H958" s="4" t="s">
        <v>82</v>
      </c>
      <c r="I958" s="4"/>
      <c r="J958" s="4"/>
      <c r="K958" s="4">
        <v>227</v>
      </c>
      <c r="L958" s="4">
        <v>6</v>
      </c>
      <c r="M958" s="4">
        <v>3</v>
      </c>
      <c r="N958" s="4" t="s">
        <v>3</v>
      </c>
      <c r="O958" s="4">
        <v>2</v>
      </c>
      <c r="P958" s="4"/>
      <c r="Q958" s="4"/>
      <c r="R958" s="4"/>
      <c r="S958" s="4"/>
      <c r="T958" s="4"/>
      <c r="U958" s="4"/>
      <c r="V958" s="4"/>
      <c r="W958" s="4"/>
    </row>
    <row r="959" spans="1:245">
      <c r="A959" s="4">
        <v>50</v>
      </c>
      <c r="B959" s="4">
        <v>0</v>
      </c>
      <c r="C959" s="4">
        <v>0</v>
      </c>
      <c r="D959" s="4">
        <v>1</v>
      </c>
      <c r="E959" s="4">
        <v>228</v>
      </c>
      <c r="F959" s="4">
        <f>ROUND(Source!AY951,O959)</f>
        <v>0</v>
      </c>
      <c r="G959" s="4" t="s">
        <v>83</v>
      </c>
      <c r="H959" s="4" t="s">
        <v>84</v>
      </c>
      <c r="I959" s="4"/>
      <c r="J959" s="4"/>
      <c r="K959" s="4">
        <v>228</v>
      </c>
      <c r="L959" s="4">
        <v>7</v>
      </c>
      <c r="M959" s="4">
        <v>3</v>
      </c>
      <c r="N959" s="4" t="s">
        <v>3</v>
      </c>
      <c r="O959" s="4">
        <v>2</v>
      </c>
      <c r="P959" s="4"/>
      <c r="Q959" s="4"/>
      <c r="R959" s="4"/>
      <c r="S959" s="4"/>
      <c r="T959" s="4"/>
      <c r="U959" s="4"/>
      <c r="V959" s="4"/>
      <c r="W959" s="4"/>
    </row>
    <row r="960" spans="1:245">
      <c r="A960" s="4">
        <v>50</v>
      </c>
      <c r="B960" s="4">
        <v>0</v>
      </c>
      <c r="C960" s="4">
        <v>0</v>
      </c>
      <c r="D960" s="4">
        <v>1</v>
      </c>
      <c r="E960" s="4">
        <v>216</v>
      </c>
      <c r="F960" s="4">
        <f>ROUND(Source!AP951,O960)</f>
        <v>0</v>
      </c>
      <c r="G960" s="4" t="s">
        <v>85</v>
      </c>
      <c r="H960" s="4" t="s">
        <v>86</v>
      </c>
      <c r="I960" s="4"/>
      <c r="J960" s="4"/>
      <c r="K960" s="4">
        <v>216</v>
      </c>
      <c r="L960" s="4">
        <v>8</v>
      </c>
      <c r="M960" s="4">
        <v>3</v>
      </c>
      <c r="N960" s="4" t="s">
        <v>3</v>
      </c>
      <c r="O960" s="4">
        <v>2</v>
      </c>
      <c r="P960" s="4"/>
      <c r="Q960" s="4"/>
      <c r="R960" s="4"/>
      <c r="S960" s="4"/>
      <c r="T960" s="4"/>
      <c r="U960" s="4"/>
      <c r="V960" s="4"/>
      <c r="W960" s="4"/>
    </row>
    <row r="961" spans="1:23">
      <c r="A961" s="4">
        <v>50</v>
      </c>
      <c r="B961" s="4">
        <v>0</v>
      </c>
      <c r="C961" s="4">
        <v>0</v>
      </c>
      <c r="D961" s="4">
        <v>1</v>
      </c>
      <c r="E961" s="4">
        <v>223</v>
      </c>
      <c r="F961" s="4">
        <f>ROUND(Source!AQ951,O961)</f>
        <v>0</v>
      </c>
      <c r="G961" s="4" t="s">
        <v>87</v>
      </c>
      <c r="H961" s="4" t="s">
        <v>88</v>
      </c>
      <c r="I961" s="4"/>
      <c r="J961" s="4"/>
      <c r="K961" s="4">
        <v>223</v>
      </c>
      <c r="L961" s="4">
        <v>9</v>
      </c>
      <c r="M961" s="4">
        <v>3</v>
      </c>
      <c r="N961" s="4" t="s">
        <v>3</v>
      </c>
      <c r="O961" s="4">
        <v>2</v>
      </c>
      <c r="P961" s="4"/>
      <c r="Q961" s="4"/>
      <c r="R961" s="4"/>
      <c r="S961" s="4"/>
      <c r="T961" s="4"/>
      <c r="U961" s="4"/>
      <c r="V961" s="4"/>
      <c r="W961" s="4"/>
    </row>
    <row r="962" spans="1:23">
      <c r="A962" s="4">
        <v>50</v>
      </c>
      <c r="B962" s="4">
        <v>0</v>
      </c>
      <c r="C962" s="4">
        <v>0</v>
      </c>
      <c r="D962" s="4">
        <v>1</v>
      </c>
      <c r="E962" s="4">
        <v>229</v>
      </c>
      <c r="F962" s="4">
        <f>ROUND(Source!AZ951,O962)</f>
        <v>0</v>
      </c>
      <c r="G962" s="4" t="s">
        <v>89</v>
      </c>
      <c r="H962" s="4" t="s">
        <v>90</v>
      </c>
      <c r="I962" s="4"/>
      <c r="J962" s="4"/>
      <c r="K962" s="4">
        <v>229</v>
      </c>
      <c r="L962" s="4">
        <v>10</v>
      </c>
      <c r="M962" s="4">
        <v>3</v>
      </c>
      <c r="N962" s="4" t="s">
        <v>3</v>
      </c>
      <c r="O962" s="4">
        <v>2</v>
      </c>
      <c r="P962" s="4"/>
      <c r="Q962" s="4"/>
      <c r="R962" s="4"/>
      <c r="S962" s="4"/>
      <c r="T962" s="4"/>
      <c r="U962" s="4"/>
      <c r="V962" s="4"/>
      <c r="W962" s="4"/>
    </row>
    <row r="963" spans="1:23">
      <c r="A963" s="4">
        <v>50</v>
      </c>
      <c r="B963" s="4">
        <v>0</v>
      </c>
      <c r="C963" s="4">
        <v>0</v>
      </c>
      <c r="D963" s="4">
        <v>1</v>
      </c>
      <c r="E963" s="4">
        <v>203</v>
      </c>
      <c r="F963" s="4">
        <f>ROUND(Source!Q951,O963)</f>
        <v>62.15</v>
      </c>
      <c r="G963" s="4" t="s">
        <v>91</v>
      </c>
      <c r="H963" s="4" t="s">
        <v>92</v>
      </c>
      <c r="I963" s="4"/>
      <c r="J963" s="4"/>
      <c r="K963" s="4">
        <v>203</v>
      </c>
      <c r="L963" s="4">
        <v>11</v>
      </c>
      <c r="M963" s="4">
        <v>3</v>
      </c>
      <c r="N963" s="4" t="s">
        <v>3</v>
      </c>
      <c r="O963" s="4">
        <v>2</v>
      </c>
      <c r="P963" s="4"/>
      <c r="Q963" s="4"/>
      <c r="R963" s="4"/>
      <c r="S963" s="4"/>
      <c r="T963" s="4"/>
      <c r="U963" s="4"/>
      <c r="V963" s="4"/>
      <c r="W963" s="4"/>
    </row>
    <row r="964" spans="1:23">
      <c r="A964" s="4">
        <v>50</v>
      </c>
      <c r="B964" s="4">
        <v>0</v>
      </c>
      <c r="C964" s="4">
        <v>0</v>
      </c>
      <c r="D964" s="4">
        <v>1</v>
      </c>
      <c r="E964" s="4">
        <v>231</v>
      </c>
      <c r="F964" s="4">
        <f>ROUND(Source!BB951,O964)</f>
        <v>0</v>
      </c>
      <c r="G964" s="4" t="s">
        <v>93</v>
      </c>
      <c r="H964" s="4" t="s">
        <v>94</v>
      </c>
      <c r="I964" s="4"/>
      <c r="J964" s="4"/>
      <c r="K964" s="4">
        <v>231</v>
      </c>
      <c r="L964" s="4">
        <v>12</v>
      </c>
      <c r="M964" s="4">
        <v>3</v>
      </c>
      <c r="N964" s="4" t="s">
        <v>3</v>
      </c>
      <c r="O964" s="4">
        <v>2</v>
      </c>
      <c r="P964" s="4"/>
      <c r="Q964" s="4"/>
      <c r="R964" s="4"/>
      <c r="S964" s="4"/>
      <c r="T964" s="4"/>
      <c r="U964" s="4"/>
      <c r="V964" s="4"/>
      <c r="W964" s="4"/>
    </row>
    <row r="965" spans="1:23">
      <c r="A965" s="4">
        <v>50</v>
      </c>
      <c r="B965" s="4">
        <v>0</v>
      </c>
      <c r="C965" s="4">
        <v>0</v>
      </c>
      <c r="D965" s="4">
        <v>1</v>
      </c>
      <c r="E965" s="4">
        <v>204</v>
      </c>
      <c r="F965" s="4">
        <f>ROUND(Source!R951,O965)</f>
        <v>44.21</v>
      </c>
      <c r="G965" s="4" t="s">
        <v>95</v>
      </c>
      <c r="H965" s="4" t="s">
        <v>96</v>
      </c>
      <c r="I965" s="4"/>
      <c r="J965" s="4"/>
      <c r="K965" s="4">
        <v>204</v>
      </c>
      <c r="L965" s="4">
        <v>13</v>
      </c>
      <c r="M965" s="4">
        <v>3</v>
      </c>
      <c r="N965" s="4" t="s">
        <v>3</v>
      </c>
      <c r="O965" s="4">
        <v>2</v>
      </c>
      <c r="P965" s="4"/>
      <c r="Q965" s="4"/>
      <c r="R965" s="4"/>
      <c r="S965" s="4"/>
      <c r="T965" s="4"/>
      <c r="U965" s="4"/>
      <c r="V965" s="4"/>
      <c r="W965" s="4"/>
    </row>
    <row r="966" spans="1:23">
      <c r="A966" s="4">
        <v>50</v>
      </c>
      <c r="B966" s="4">
        <v>0</v>
      </c>
      <c r="C966" s="4">
        <v>0</v>
      </c>
      <c r="D966" s="4">
        <v>1</v>
      </c>
      <c r="E966" s="4">
        <v>205</v>
      </c>
      <c r="F966" s="4">
        <f>ROUND(Source!S951,O966)</f>
        <v>3176.55</v>
      </c>
      <c r="G966" s="4" t="s">
        <v>97</v>
      </c>
      <c r="H966" s="4" t="s">
        <v>98</v>
      </c>
      <c r="I966" s="4"/>
      <c r="J966" s="4"/>
      <c r="K966" s="4">
        <v>205</v>
      </c>
      <c r="L966" s="4">
        <v>14</v>
      </c>
      <c r="M966" s="4">
        <v>3</v>
      </c>
      <c r="N966" s="4" t="s">
        <v>3</v>
      </c>
      <c r="O966" s="4">
        <v>2</v>
      </c>
      <c r="P966" s="4"/>
      <c r="Q966" s="4"/>
      <c r="R966" s="4"/>
      <c r="S966" s="4"/>
      <c r="T966" s="4"/>
      <c r="U966" s="4"/>
      <c r="V966" s="4"/>
      <c r="W966" s="4"/>
    </row>
    <row r="967" spans="1:23">
      <c r="A967" s="4">
        <v>50</v>
      </c>
      <c r="B967" s="4">
        <v>0</v>
      </c>
      <c r="C967" s="4">
        <v>0</v>
      </c>
      <c r="D967" s="4">
        <v>1</v>
      </c>
      <c r="E967" s="4">
        <v>232</v>
      </c>
      <c r="F967" s="4">
        <f>ROUND(Source!BC951,O967)</f>
        <v>0</v>
      </c>
      <c r="G967" s="4" t="s">
        <v>99</v>
      </c>
      <c r="H967" s="4" t="s">
        <v>100</v>
      </c>
      <c r="I967" s="4"/>
      <c r="J967" s="4"/>
      <c r="K967" s="4">
        <v>232</v>
      </c>
      <c r="L967" s="4">
        <v>15</v>
      </c>
      <c r="M967" s="4">
        <v>3</v>
      </c>
      <c r="N967" s="4" t="s">
        <v>3</v>
      </c>
      <c r="O967" s="4">
        <v>2</v>
      </c>
      <c r="P967" s="4"/>
      <c r="Q967" s="4"/>
      <c r="R967" s="4"/>
      <c r="S967" s="4"/>
      <c r="T967" s="4"/>
      <c r="U967" s="4"/>
      <c r="V967" s="4"/>
      <c r="W967" s="4"/>
    </row>
    <row r="968" spans="1:23">
      <c r="A968" s="4">
        <v>50</v>
      </c>
      <c r="B968" s="4">
        <v>0</v>
      </c>
      <c r="C968" s="4">
        <v>0</v>
      </c>
      <c r="D968" s="4">
        <v>1</v>
      </c>
      <c r="E968" s="4">
        <v>214</v>
      </c>
      <c r="F968" s="4">
        <f>ROUND(Source!AS951,O968)</f>
        <v>7161.59</v>
      </c>
      <c r="G968" s="4" t="s">
        <v>101</v>
      </c>
      <c r="H968" s="4" t="s">
        <v>102</v>
      </c>
      <c r="I968" s="4"/>
      <c r="J968" s="4"/>
      <c r="K968" s="4">
        <v>214</v>
      </c>
      <c r="L968" s="4">
        <v>16</v>
      </c>
      <c r="M968" s="4">
        <v>3</v>
      </c>
      <c r="N968" s="4" t="s">
        <v>3</v>
      </c>
      <c r="O968" s="4">
        <v>2</v>
      </c>
      <c r="P968" s="4"/>
      <c r="Q968" s="4"/>
      <c r="R968" s="4"/>
      <c r="S968" s="4"/>
      <c r="T968" s="4"/>
      <c r="U968" s="4"/>
      <c r="V968" s="4"/>
      <c r="W968" s="4"/>
    </row>
    <row r="969" spans="1:23">
      <c r="A969" s="4">
        <v>50</v>
      </c>
      <c r="B969" s="4">
        <v>0</v>
      </c>
      <c r="C969" s="4">
        <v>0</v>
      </c>
      <c r="D969" s="4">
        <v>1</v>
      </c>
      <c r="E969" s="4">
        <v>215</v>
      </c>
      <c r="F969" s="4">
        <f>ROUND(Source!AT951,O969)</f>
        <v>0</v>
      </c>
      <c r="G969" s="4" t="s">
        <v>103</v>
      </c>
      <c r="H969" s="4" t="s">
        <v>104</v>
      </c>
      <c r="I969" s="4"/>
      <c r="J969" s="4"/>
      <c r="K969" s="4">
        <v>215</v>
      </c>
      <c r="L969" s="4">
        <v>17</v>
      </c>
      <c r="M969" s="4">
        <v>3</v>
      </c>
      <c r="N969" s="4" t="s">
        <v>3</v>
      </c>
      <c r="O969" s="4">
        <v>2</v>
      </c>
      <c r="P969" s="4"/>
      <c r="Q969" s="4"/>
      <c r="R969" s="4"/>
      <c r="S969" s="4"/>
      <c r="T969" s="4"/>
      <c r="U969" s="4"/>
      <c r="V969" s="4"/>
      <c r="W969" s="4"/>
    </row>
    <row r="970" spans="1:23">
      <c r="A970" s="4">
        <v>50</v>
      </c>
      <c r="B970" s="4">
        <v>0</v>
      </c>
      <c r="C970" s="4">
        <v>0</v>
      </c>
      <c r="D970" s="4">
        <v>1</v>
      </c>
      <c r="E970" s="4">
        <v>217</v>
      </c>
      <c r="F970" s="4">
        <f>ROUND(Source!AU951,O970)</f>
        <v>0</v>
      </c>
      <c r="G970" s="4" t="s">
        <v>105</v>
      </c>
      <c r="H970" s="4" t="s">
        <v>106</v>
      </c>
      <c r="I970" s="4"/>
      <c r="J970" s="4"/>
      <c r="K970" s="4">
        <v>217</v>
      </c>
      <c r="L970" s="4">
        <v>18</v>
      </c>
      <c r="M970" s="4">
        <v>3</v>
      </c>
      <c r="N970" s="4" t="s">
        <v>3</v>
      </c>
      <c r="O970" s="4">
        <v>2</v>
      </c>
      <c r="P970" s="4"/>
      <c r="Q970" s="4"/>
      <c r="R970" s="4"/>
      <c r="S970" s="4"/>
      <c r="T970" s="4"/>
      <c r="U970" s="4"/>
      <c r="V970" s="4"/>
      <c r="W970" s="4"/>
    </row>
    <row r="971" spans="1:23">
      <c r="A971" s="4">
        <v>50</v>
      </c>
      <c r="B971" s="4">
        <v>0</v>
      </c>
      <c r="C971" s="4">
        <v>0</v>
      </c>
      <c r="D971" s="4">
        <v>1</v>
      </c>
      <c r="E971" s="4">
        <v>230</v>
      </c>
      <c r="F971" s="4">
        <f>ROUND(Source!BA951,O971)</f>
        <v>0</v>
      </c>
      <c r="G971" s="4" t="s">
        <v>107</v>
      </c>
      <c r="H971" s="4" t="s">
        <v>108</v>
      </c>
      <c r="I971" s="4"/>
      <c r="J971" s="4"/>
      <c r="K971" s="4">
        <v>230</v>
      </c>
      <c r="L971" s="4">
        <v>19</v>
      </c>
      <c r="M971" s="4">
        <v>3</v>
      </c>
      <c r="N971" s="4" t="s">
        <v>3</v>
      </c>
      <c r="O971" s="4">
        <v>2</v>
      </c>
      <c r="P971" s="4"/>
      <c r="Q971" s="4"/>
      <c r="R971" s="4"/>
      <c r="S971" s="4"/>
      <c r="T971" s="4"/>
      <c r="U971" s="4"/>
      <c r="V971" s="4"/>
      <c r="W971" s="4"/>
    </row>
    <row r="972" spans="1:23">
      <c r="A972" s="4">
        <v>50</v>
      </c>
      <c r="B972" s="4">
        <v>0</v>
      </c>
      <c r="C972" s="4">
        <v>0</v>
      </c>
      <c r="D972" s="4">
        <v>1</v>
      </c>
      <c r="E972" s="4">
        <v>206</v>
      </c>
      <c r="F972" s="4">
        <f>ROUND(Source!T951,O972)</f>
        <v>0</v>
      </c>
      <c r="G972" s="4" t="s">
        <v>109</v>
      </c>
      <c r="H972" s="4" t="s">
        <v>110</v>
      </c>
      <c r="I972" s="4"/>
      <c r="J972" s="4"/>
      <c r="K972" s="4">
        <v>206</v>
      </c>
      <c r="L972" s="4">
        <v>20</v>
      </c>
      <c r="M972" s="4">
        <v>3</v>
      </c>
      <c r="N972" s="4" t="s">
        <v>3</v>
      </c>
      <c r="O972" s="4">
        <v>2</v>
      </c>
      <c r="P972" s="4"/>
      <c r="Q972" s="4"/>
      <c r="R972" s="4"/>
      <c r="S972" s="4"/>
      <c r="T972" s="4"/>
      <c r="U972" s="4"/>
      <c r="V972" s="4"/>
      <c r="W972" s="4"/>
    </row>
    <row r="973" spans="1:23">
      <c r="A973" s="4">
        <v>50</v>
      </c>
      <c r="B973" s="4">
        <v>0</v>
      </c>
      <c r="C973" s="4">
        <v>0</v>
      </c>
      <c r="D973" s="4">
        <v>1</v>
      </c>
      <c r="E973" s="4">
        <v>207</v>
      </c>
      <c r="F973" s="4">
        <f>Source!U951</f>
        <v>12.21086</v>
      </c>
      <c r="G973" s="4" t="s">
        <v>111</v>
      </c>
      <c r="H973" s="4" t="s">
        <v>112</v>
      </c>
      <c r="I973" s="4"/>
      <c r="J973" s="4"/>
      <c r="K973" s="4">
        <v>207</v>
      </c>
      <c r="L973" s="4">
        <v>21</v>
      </c>
      <c r="M973" s="4">
        <v>3</v>
      </c>
      <c r="N973" s="4" t="s">
        <v>3</v>
      </c>
      <c r="O973" s="4">
        <v>-1</v>
      </c>
      <c r="P973" s="4"/>
      <c r="Q973" s="4"/>
      <c r="R973" s="4"/>
      <c r="S973" s="4"/>
      <c r="T973" s="4"/>
      <c r="U973" s="4"/>
      <c r="V973" s="4"/>
      <c r="W973" s="4"/>
    </row>
    <row r="974" spans="1:23">
      <c r="A974" s="4">
        <v>50</v>
      </c>
      <c r="B974" s="4">
        <v>0</v>
      </c>
      <c r="C974" s="4">
        <v>0</v>
      </c>
      <c r="D974" s="4">
        <v>1</v>
      </c>
      <c r="E974" s="4">
        <v>208</v>
      </c>
      <c r="F974" s="4">
        <f>Source!V951</f>
        <v>0.11914000000000002</v>
      </c>
      <c r="G974" s="4" t="s">
        <v>113</v>
      </c>
      <c r="H974" s="4" t="s">
        <v>114</v>
      </c>
      <c r="I974" s="4"/>
      <c r="J974" s="4"/>
      <c r="K974" s="4">
        <v>208</v>
      </c>
      <c r="L974" s="4">
        <v>22</v>
      </c>
      <c r="M974" s="4">
        <v>3</v>
      </c>
      <c r="N974" s="4" t="s">
        <v>3</v>
      </c>
      <c r="O974" s="4">
        <v>-1</v>
      </c>
      <c r="P974" s="4"/>
      <c r="Q974" s="4"/>
      <c r="R974" s="4"/>
      <c r="S974" s="4"/>
      <c r="T974" s="4"/>
      <c r="U974" s="4"/>
      <c r="V974" s="4"/>
      <c r="W974" s="4"/>
    </row>
    <row r="975" spans="1:23">
      <c r="A975" s="4">
        <v>50</v>
      </c>
      <c r="B975" s="4">
        <v>0</v>
      </c>
      <c r="C975" s="4">
        <v>0</v>
      </c>
      <c r="D975" s="4">
        <v>1</v>
      </c>
      <c r="E975" s="4">
        <v>209</v>
      </c>
      <c r="F975" s="4">
        <f>ROUND(Source!W951,O975)</f>
        <v>0</v>
      </c>
      <c r="G975" s="4" t="s">
        <v>115</v>
      </c>
      <c r="H975" s="4" t="s">
        <v>116</v>
      </c>
      <c r="I975" s="4"/>
      <c r="J975" s="4"/>
      <c r="K975" s="4">
        <v>209</v>
      </c>
      <c r="L975" s="4">
        <v>23</v>
      </c>
      <c r="M975" s="4">
        <v>3</v>
      </c>
      <c r="N975" s="4" t="s">
        <v>3</v>
      </c>
      <c r="O975" s="4">
        <v>2</v>
      </c>
      <c r="P975" s="4"/>
      <c r="Q975" s="4"/>
      <c r="R975" s="4"/>
      <c r="S975" s="4"/>
      <c r="T975" s="4"/>
      <c r="U975" s="4"/>
      <c r="V975" s="4"/>
      <c r="W975" s="4"/>
    </row>
    <row r="976" spans="1:23">
      <c r="A976" s="4">
        <v>50</v>
      </c>
      <c r="B976" s="4">
        <v>0</v>
      </c>
      <c r="C976" s="4">
        <v>0</v>
      </c>
      <c r="D976" s="4">
        <v>1</v>
      </c>
      <c r="E976" s="4">
        <v>233</v>
      </c>
      <c r="F976" s="4">
        <f>ROUND(Source!BD951,O976)</f>
        <v>0</v>
      </c>
      <c r="G976" s="4" t="s">
        <v>117</v>
      </c>
      <c r="H976" s="4" t="s">
        <v>118</v>
      </c>
      <c r="I976" s="4"/>
      <c r="J976" s="4"/>
      <c r="K976" s="4">
        <v>233</v>
      </c>
      <c r="L976" s="4">
        <v>24</v>
      </c>
      <c r="M976" s="4">
        <v>3</v>
      </c>
      <c r="N976" s="4" t="s">
        <v>3</v>
      </c>
      <c r="O976" s="4">
        <v>2</v>
      </c>
      <c r="P976" s="4"/>
      <c r="Q976" s="4"/>
      <c r="R976" s="4"/>
      <c r="S976" s="4"/>
      <c r="T976" s="4"/>
      <c r="U976" s="4"/>
      <c r="V976" s="4"/>
      <c r="W976" s="4"/>
    </row>
    <row r="977" spans="1:245">
      <c r="A977" s="4">
        <v>50</v>
      </c>
      <c r="B977" s="4">
        <v>0</v>
      </c>
      <c r="C977" s="4">
        <v>0</v>
      </c>
      <c r="D977" s="4">
        <v>1</v>
      </c>
      <c r="E977" s="4">
        <v>210</v>
      </c>
      <c r="F977" s="4">
        <f>ROUND(Source!X951,O977)</f>
        <v>2235.8200000000002</v>
      </c>
      <c r="G977" s="4" t="s">
        <v>119</v>
      </c>
      <c r="H977" s="4" t="s">
        <v>120</v>
      </c>
      <c r="I977" s="4"/>
      <c r="J977" s="4"/>
      <c r="K977" s="4">
        <v>210</v>
      </c>
      <c r="L977" s="4">
        <v>25</v>
      </c>
      <c r="M977" s="4">
        <v>3</v>
      </c>
      <c r="N977" s="4" t="s">
        <v>3</v>
      </c>
      <c r="O977" s="4">
        <v>2</v>
      </c>
      <c r="P977" s="4"/>
      <c r="Q977" s="4"/>
      <c r="R977" s="4"/>
      <c r="S977" s="4"/>
      <c r="T977" s="4"/>
      <c r="U977" s="4"/>
      <c r="V977" s="4"/>
      <c r="W977" s="4"/>
    </row>
    <row r="978" spans="1:245">
      <c r="A978" s="4">
        <v>50</v>
      </c>
      <c r="B978" s="4">
        <v>0</v>
      </c>
      <c r="C978" s="4">
        <v>0</v>
      </c>
      <c r="D978" s="4">
        <v>1</v>
      </c>
      <c r="E978" s="4">
        <v>211</v>
      </c>
      <c r="F978" s="4">
        <f>ROUND(Source!Y951,O978)</f>
        <v>1687.07</v>
      </c>
      <c r="G978" s="4" t="s">
        <v>121</v>
      </c>
      <c r="H978" s="4" t="s">
        <v>122</v>
      </c>
      <c r="I978" s="4"/>
      <c r="J978" s="4"/>
      <c r="K978" s="4">
        <v>211</v>
      </c>
      <c r="L978" s="4">
        <v>26</v>
      </c>
      <c r="M978" s="4">
        <v>3</v>
      </c>
      <c r="N978" s="4" t="s">
        <v>3</v>
      </c>
      <c r="O978" s="4">
        <v>2</v>
      </c>
      <c r="P978" s="4"/>
      <c r="Q978" s="4"/>
      <c r="R978" s="4"/>
      <c r="S978" s="4"/>
      <c r="T978" s="4"/>
      <c r="U978" s="4"/>
      <c r="V978" s="4"/>
      <c r="W978" s="4"/>
    </row>
    <row r="979" spans="1:245">
      <c r="A979" s="4">
        <v>50</v>
      </c>
      <c r="B979" s="4">
        <v>0</v>
      </c>
      <c r="C979" s="4">
        <v>0</v>
      </c>
      <c r="D979" s="4">
        <v>1</v>
      </c>
      <c r="E979" s="4">
        <v>0</v>
      </c>
      <c r="F979" s="4">
        <f>ROUND(Source!AR951,O979)</f>
        <v>7161.59</v>
      </c>
      <c r="G979" s="4" t="s">
        <v>123</v>
      </c>
      <c r="H979" s="4" t="s">
        <v>124</v>
      </c>
      <c r="I979" s="4"/>
      <c r="J979" s="4"/>
      <c r="K979" s="4">
        <v>224</v>
      </c>
      <c r="L979" s="4">
        <v>27</v>
      </c>
      <c r="M979" s="4">
        <v>3</v>
      </c>
      <c r="N979" s="4" t="s">
        <v>3</v>
      </c>
      <c r="O979" s="4">
        <v>2</v>
      </c>
      <c r="P979" s="4"/>
      <c r="Q979" s="4"/>
      <c r="R979" s="4"/>
      <c r="S979" s="4"/>
      <c r="T979" s="4"/>
      <c r="U979" s="4"/>
      <c r="V979" s="4"/>
      <c r="W979" s="4"/>
    </row>
    <row r="980" spans="1:245">
      <c r="A980" s="4">
        <v>50</v>
      </c>
      <c r="B980" s="4">
        <v>0</v>
      </c>
      <c r="C980" s="4">
        <v>0</v>
      </c>
      <c r="D980" s="4">
        <v>2</v>
      </c>
      <c r="E980" s="4">
        <v>0</v>
      </c>
      <c r="F980" s="4">
        <f>ROUND(F979*0.18,O980)</f>
        <v>1289.0999999999999</v>
      </c>
      <c r="G980" s="4" t="s">
        <v>125</v>
      </c>
      <c r="H980" s="4" t="s">
        <v>125</v>
      </c>
      <c r="I980" s="4"/>
      <c r="J980" s="4"/>
      <c r="K980" s="4">
        <v>212</v>
      </c>
      <c r="L980" s="4">
        <v>28</v>
      </c>
      <c r="M980" s="4">
        <v>0</v>
      </c>
      <c r="N980" s="4" t="s">
        <v>3</v>
      </c>
      <c r="O980" s="4">
        <v>1</v>
      </c>
      <c r="P980" s="4"/>
      <c r="Q980" s="4"/>
      <c r="R980" s="4"/>
      <c r="S980" s="4"/>
      <c r="T980" s="4"/>
      <c r="U980" s="4"/>
      <c r="V980" s="4"/>
      <c r="W980" s="4"/>
    </row>
    <row r="981" spans="1:245">
      <c r="A981" s="4">
        <v>50</v>
      </c>
      <c r="B981" s="4">
        <v>0</v>
      </c>
      <c r="C981" s="4">
        <v>0</v>
      </c>
      <c r="D981" s="4">
        <v>2</v>
      </c>
      <c r="E981" s="4">
        <v>224</v>
      </c>
      <c r="F981" s="4">
        <f>ROUND(F979*1.18,O981)</f>
        <v>8450.7000000000007</v>
      </c>
      <c r="G981" s="4" t="s">
        <v>126</v>
      </c>
      <c r="H981" s="4" t="s">
        <v>127</v>
      </c>
      <c r="I981" s="4"/>
      <c r="J981" s="4"/>
      <c r="K981" s="4">
        <v>212</v>
      </c>
      <c r="L981" s="4">
        <v>29</v>
      </c>
      <c r="M981" s="4">
        <v>0</v>
      </c>
      <c r="N981" s="4" t="s">
        <v>3</v>
      </c>
      <c r="O981" s="4">
        <v>1</v>
      </c>
      <c r="P981" s="4"/>
      <c r="Q981" s="4"/>
      <c r="R981" s="4"/>
      <c r="S981" s="4"/>
      <c r="T981" s="4"/>
      <c r="U981" s="4"/>
      <c r="V981" s="4"/>
      <c r="W981" s="4"/>
    </row>
    <row r="983" spans="1:245">
      <c r="A983" s="1">
        <v>5</v>
      </c>
      <c r="B983" s="1">
        <v>0</v>
      </c>
      <c r="C983" s="1"/>
      <c r="D983" s="1">
        <f>ROW(A1025)</f>
        <v>1025</v>
      </c>
      <c r="E983" s="1"/>
      <c r="F983" s="1" t="s">
        <v>15</v>
      </c>
      <c r="G983" s="1" t="s">
        <v>128</v>
      </c>
      <c r="H983" s="1" t="s">
        <v>3</v>
      </c>
      <c r="I983" s="1">
        <v>0</v>
      </c>
      <c r="J983" s="1"/>
      <c r="K983" s="1">
        <v>0</v>
      </c>
      <c r="L983" s="1"/>
      <c r="M983" s="1" t="s">
        <v>3</v>
      </c>
      <c r="N983" s="1"/>
      <c r="O983" s="1"/>
      <c r="P983" s="1"/>
      <c r="Q983" s="1"/>
      <c r="R983" s="1"/>
      <c r="S983" s="1">
        <v>0</v>
      </c>
      <c r="T983" s="1"/>
      <c r="U983" s="1" t="s">
        <v>3</v>
      </c>
      <c r="V983" s="1">
        <v>0</v>
      </c>
      <c r="W983" s="1"/>
      <c r="X983" s="1"/>
      <c r="Y983" s="1"/>
      <c r="Z983" s="1"/>
      <c r="AA983" s="1"/>
      <c r="AB983" s="1" t="s">
        <v>3</v>
      </c>
      <c r="AC983" s="1" t="s">
        <v>3</v>
      </c>
      <c r="AD983" s="1" t="s">
        <v>3</v>
      </c>
      <c r="AE983" s="1" t="s">
        <v>3</v>
      </c>
      <c r="AF983" s="1" t="s">
        <v>3</v>
      </c>
      <c r="AG983" s="1" t="s">
        <v>3</v>
      </c>
      <c r="AH983" s="1"/>
      <c r="AI983" s="1"/>
      <c r="AJ983" s="1"/>
      <c r="AK983" s="1"/>
      <c r="AL983" s="1"/>
      <c r="AM983" s="1"/>
      <c r="AN983" s="1"/>
      <c r="AO983" s="1"/>
      <c r="AP983" s="1" t="s">
        <v>3</v>
      </c>
      <c r="AQ983" s="1" t="s">
        <v>3</v>
      </c>
      <c r="AR983" s="1" t="s">
        <v>3</v>
      </c>
      <c r="AS983" s="1"/>
      <c r="AT983" s="1"/>
      <c r="AU983" s="1"/>
      <c r="AV983" s="1"/>
      <c r="AW983" s="1"/>
      <c r="AX983" s="1"/>
      <c r="AY983" s="1"/>
      <c r="AZ983" s="1" t="s">
        <v>3</v>
      </c>
      <c r="BA983" s="1"/>
      <c r="BB983" s="1" t="s">
        <v>3</v>
      </c>
      <c r="BC983" s="1" t="s">
        <v>3</v>
      </c>
      <c r="BD983" s="1" t="s">
        <v>3</v>
      </c>
      <c r="BE983" s="1" t="s">
        <v>3</v>
      </c>
      <c r="BF983" s="1" t="s">
        <v>3</v>
      </c>
      <c r="BG983" s="1" t="s">
        <v>3</v>
      </c>
      <c r="BH983" s="1" t="s">
        <v>3</v>
      </c>
      <c r="BI983" s="1" t="s">
        <v>3</v>
      </c>
      <c r="BJ983" s="1" t="s">
        <v>3</v>
      </c>
      <c r="BK983" s="1" t="s">
        <v>3</v>
      </c>
      <c r="BL983" s="1" t="s">
        <v>3</v>
      </c>
      <c r="BM983" s="1" t="s">
        <v>3</v>
      </c>
      <c r="BN983" s="1" t="s">
        <v>3</v>
      </c>
      <c r="BO983" s="1" t="s">
        <v>3</v>
      </c>
      <c r="BP983" s="1" t="s">
        <v>3</v>
      </c>
      <c r="BQ983" s="1"/>
      <c r="BR983" s="1"/>
      <c r="BS983" s="1"/>
      <c r="BT983" s="1"/>
      <c r="BU983" s="1"/>
      <c r="BV983" s="1"/>
      <c r="BW983" s="1"/>
      <c r="BX983" s="1">
        <v>0</v>
      </c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>
        <v>0</v>
      </c>
    </row>
    <row r="985" spans="1:245">
      <c r="A985" s="2">
        <v>52</v>
      </c>
      <c r="B985" s="2">
        <f t="shared" ref="B985:G985" si="715">B1025</f>
        <v>0</v>
      </c>
      <c r="C985" s="2">
        <f t="shared" si="715"/>
        <v>5</v>
      </c>
      <c r="D985" s="2">
        <f t="shared" si="715"/>
        <v>983</v>
      </c>
      <c r="E985" s="2">
        <f t="shared" si="715"/>
        <v>0</v>
      </c>
      <c r="F985" s="2" t="str">
        <f t="shared" si="715"/>
        <v>Новый подраздел</v>
      </c>
      <c r="G985" s="2" t="str">
        <f t="shared" si="715"/>
        <v>ремонт</v>
      </c>
      <c r="H985" s="2"/>
      <c r="I985" s="2"/>
      <c r="J985" s="2"/>
      <c r="K985" s="2"/>
      <c r="L985" s="2"/>
      <c r="M985" s="2"/>
      <c r="N985" s="2"/>
      <c r="O985" s="2">
        <f t="shared" ref="O985:AT985" si="716">O1025</f>
        <v>154998.48000000001</v>
      </c>
      <c r="P985" s="2">
        <f t="shared" si="716"/>
        <v>101258.69</v>
      </c>
      <c r="Q985" s="2">
        <f t="shared" si="716"/>
        <v>2653.42</v>
      </c>
      <c r="R985" s="2">
        <f t="shared" si="716"/>
        <v>958.34</v>
      </c>
      <c r="S985" s="2">
        <f t="shared" si="716"/>
        <v>51086.37</v>
      </c>
      <c r="T985" s="2">
        <f t="shared" si="716"/>
        <v>0</v>
      </c>
      <c r="U985" s="2">
        <f t="shared" si="716"/>
        <v>170.52521999999999</v>
      </c>
      <c r="V985" s="2">
        <f t="shared" si="716"/>
        <v>2.7530375000000005</v>
      </c>
      <c r="W985" s="2">
        <f t="shared" si="716"/>
        <v>629.09</v>
      </c>
      <c r="X985" s="2">
        <f t="shared" si="716"/>
        <v>45638.080000000002</v>
      </c>
      <c r="Y985" s="2">
        <f t="shared" si="716"/>
        <v>22845.15</v>
      </c>
      <c r="Z985" s="2">
        <f t="shared" si="716"/>
        <v>0</v>
      </c>
      <c r="AA985" s="2">
        <f t="shared" si="716"/>
        <v>0</v>
      </c>
      <c r="AB985" s="2">
        <f t="shared" si="716"/>
        <v>154998.48000000001</v>
      </c>
      <c r="AC985" s="2">
        <f t="shared" si="716"/>
        <v>101258.69</v>
      </c>
      <c r="AD985" s="2">
        <f t="shared" si="716"/>
        <v>2653.42</v>
      </c>
      <c r="AE985" s="2">
        <f t="shared" si="716"/>
        <v>958.34</v>
      </c>
      <c r="AF985" s="2">
        <f t="shared" si="716"/>
        <v>51086.37</v>
      </c>
      <c r="AG985" s="2">
        <f t="shared" si="716"/>
        <v>0</v>
      </c>
      <c r="AH985" s="2">
        <f t="shared" si="716"/>
        <v>170.52521999999999</v>
      </c>
      <c r="AI985" s="2">
        <f t="shared" si="716"/>
        <v>2.7530375000000005</v>
      </c>
      <c r="AJ985" s="2">
        <f t="shared" si="716"/>
        <v>629.09</v>
      </c>
      <c r="AK985" s="2">
        <f t="shared" si="716"/>
        <v>45638.080000000002</v>
      </c>
      <c r="AL985" s="2">
        <f t="shared" si="716"/>
        <v>22845.15</v>
      </c>
      <c r="AM985" s="2">
        <f t="shared" si="716"/>
        <v>0</v>
      </c>
      <c r="AN985" s="2">
        <f t="shared" si="716"/>
        <v>0</v>
      </c>
      <c r="AO985" s="2">
        <f t="shared" si="716"/>
        <v>0</v>
      </c>
      <c r="AP985" s="2">
        <f t="shared" si="716"/>
        <v>0</v>
      </c>
      <c r="AQ985" s="2">
        <f t="shared" si="716"/>
        <v>0</v>
      </c>
      <c r="AR985" s="2">
        <f t="shared" si="716"/>
        <v>223481.71</v>
      </c>
      <c r="AS985" s="2">
        <f t="shared" si="716"/>
        <v>218429.24</v>
      </c>
      <c r="AT985" s="2">
        <f t="shared" si="716"/>
        <v>5052.47</v>
      </c>
      <c r="AU985" s="2">
        <f t="shared" ref="AU985:BZ985" si="717">AU1025</f>
        <v>0</v>
      </c>
      <c r="AV985" s="2">
        <f t="shared" si="717"/>
        <v>101258.69</v>
      </c>
      <c r="AW985" s="2">
        <f t="shared" si="717"/>
        <v>101258.69</v>
      </c>
      <c r="AX985" s="2">
        <f t="shared" si="717"/>
        <v>0</v>
      </c>
      <c r="AY985" s="2">
        <f t="shared" si="717"/>
        <v>101258.69</v>
      </c>
      <c r="AZ985" s="2">
        <f t="shared" si="717"/>
        <v>0</v>
      </c>
      <c r="BA985" s="2">
        <f t="shared" si="717"/>
        <v>0</v>
      </c>
      <c r="BB985" s="2">
        <f t="shared" si="717"/>
        <v>0</v>
      </c>
      <c r="BC985" s="2">
        <f t="shared" si="717"/>
        <v>0</v>
      </c>
      <c r="BD985" s="2">
        <f t="shared" si="717"/>
        <v>0</v>
      </c>
      <c r="BE985" s="2">
        <f t="shared" si="717"/>
        <v>0</v>
      </c>
      <c r="BF985" s="2">
        <f t="shared" si="717"/>
        <v>0</v>
      </c>
      <c r="BG985" s="2">
        <f t="shared" si="717"/>
        <v>0</v>
      </c>
      <c r="BH985" s="2">
        <f t="shared" si="717"/>
        <v>0</v>
      </c>
      <c r="BI985" s="2">
        <f t="shared" si="717"/>
        <v>0</v>
      </c>
      <c r="BJ985" s="2">
        <f t="shared" si="717"/>
        <v>0</v>
      </c>
      <c r="BK985" s="2">
        <f t="shared" si="717"/>
        <v>0</v>
      </c>
      <c r="BL985" s="2">
        <f t="shared" si="717"/>
        <v>0</v>
      </c>
      <c r="BM985" s="2">
        <f t="shared" si="717"/>
        <v>0</v>
      </c>
      <c r="BN985" s="2">
        <f t="shared" si="717"/>
        <v>0</v>
      </c>
      <c r="BO985" s="2">
        <f t="shared" si="717"/>
        <v>0</v>
      </c>
      <c r="BP985" s="2">
        <f t="shared" si="717"/>
        <v>0</v>
      </c>
      <c r="BQ985" s="2">
        <f t="shared" si="717"/>
        <v>0</v>
      </c>
      <c r="BR985" s="2">
        <f t="shared" si="717"/>
        <v>0</v>
      </c>
      <c r="BS985" s="2">
        <f t="shared" si="717"/>
        <v>0</v>
      </c>
      <c r="BT985" s="2">
        <f t="shared" si="717"/>
        <v>0</v>
      </c>
      <c r="BU985" s="2">
        <f t="shared" si="717"/>
        <v>0</v>
      </c>
      <c r="BV985" s="2">
        <f t="shared" si="717"/>
        <v>0</v>
      </c>
      <c r="BW985" s="2">
        <f t="shared" si="717"/>
        <v>0</v>
      </c>
      <c r="BX985" s="2">
        <f t="shared" si="717"/>
        <v>0</v>
      </c>
      <c r="BY985" s="2">
        <f t="shared" si="717"/>
        <v>0</v>
      </c>
      <c r="BZ985" s="2">
        <f t="shared" si="717"/>
        <v>0</v>
      </c>
      <c r="CA985" s="2">
        <f t="shared" ref="CA985:DF985" si="718">CA1025</f>
        <v>223481.71</v>
      </c>
      <c r="CB985" s="2">
        <f t="shared" si="718"/>
        <v>218429.24</v>
      </c>
      <c r="CC985" s="2">
        <f t="shared" si="718"/>
        <v>5052.47</v>
      </c>
      <c r="CD985" s="2">
        <f t="shared" si="718"/>
        <v>0</v>
      </c>
      <c r="CE985" s="2">
        <f t="shared" si="718"/>
        <v>101258.69</v>
      </c>
      <c r="CF985" s="2">
        <f t="shared" si="718"/>
        <v>101258.69</v>
      </c>
      <c r="CG985" s="2">
        <f t="shared" si="718"/>
        <v>0</v>
      </c>
      <c r="CH985" s="2">
        <f t="shared" si="718"/>
        <v>101258.69</v>
      </c>
      <c r="CI985" s="2">
        <f t="shared" si="718"/>
        <v>0</v>
      </c>
      <c r="CJ985" s="2">
        <f t="shared" si="718"/>
        <v>0</v>
      </c>
      <c r="CK985" s="2">
        <f t="shared" si="718"/>
        <v>0</v>
      </c>
      <c r="CL985" s="2">
        <f t="shared" si="718"/>
        <v>0</v>
      </c>
      <c r="CM985" s="2">
        <f t="shared" si="718"/>
        <v>0</v>
      </c>
      <c r="CN985" s="2">
        <f t="shared" si="718"/>
        <v>0</v>
      </c>
      <c r="CO985" s="2">
        <f t="shared" si="718"/>
        <v>0</v>
      </c>
      <c r="CP985" s="2">
        <f t="shared" si="718"/>
        <v>0</v>
      </c>
      <c r="CQ985" s="2">
        <f t="shared" si="718"/>
        <v>0</v>
      </c>
      <c r="CR985" s="2">
        <f t="shared" si="718"/>
        <v>0</v>
      </c>
      <c r="CS985" s="2">
        <f t="shared" si="718"/>
        <v>0</v>
      </c>
      <c r="CT985" s="2">
        <f t="shared" si="718"/>
        <v>0</v>
      </c>
      <c r="CU985" s="2">
        <f t="shared" si="718"/>
        <v>0</v>
      </c>
      <c r="CV985" s="2">
        <f t="shared" si="718"/>
        <v>0</v>
      </c>
      <c r="CW985" s="2">
        <f t="shared" si="718"/>
        <v>0</v>
      </c>
      <c r="CX985" s="2">
        <f t="shared" si="718"/>
        <v>0</v>
      </c>
      <c r="CY985" s="2">
        <f t="shared" si="718"/>
        <v>0</v>
      </c>
      <c r="CZ985" s="2">
        <f t="shared" si="718"/>
        <v>0</v>
      </c>
      <c r="DA985" s="2">
        <f t="shared" si="718"/>
        <v>0</v>
      </c>
      <c r="DB985" s="2">
        <f t="shared" si="718"/>
        <v>0</v>
      </c>
      <c r="DC985" s="2">
        <f t="shared" si="718"/>
        <v>0</v>
      </c>
      <c r="DD985" s="2">
        <f t="shared" si="718"/>
        <v>0</v>
      </c>
      <c r="DE985" s="2">
        <f t="shared" si="718"/>
        <v>0</v>
      </c>
      <c r="DF985" s="2">
        <f t="shared" si="718"/>
        <v>0</v>
      </c>
      <c r="DG985" s="3">
        <f t="shared" ref="DG985:EL985" si="719">DG1025</f>
        <v>0</v>
      </c>
      <c r="DH985" s="3">
        <f t="shared" si="719"/>
        <v>0</v>
      </c>
      <c r="DI985" s="3">
        <f t="shared" si="719"/>
        <v>0</v>
      </c>
      <c r="DJ985" s="3">
        <f t="shared" si="719"/>
        <v>0</v>
      </c>
      <c r="DK985" s="3">
        <f t="shared" si="719"/>
        <v>0</v>
      </c>
      <c r="DL985" s="3">
        <f t="shared" si="719"/>
        <v>0</v>
      </c>
      <c r="DM985" s="3">
        <f t="shared" si="719"/>
        <v>0</v>
      </c>
      <c r="DN985" s="3">
        <f t="shared" si="719"/>
        <v>0</v>
      </c>
      <c r="DO985" s="3">
        <f t="shared" si="719"/>
        <v>0</v>
      </c>
      <c r="DP985" s="3">
        <f t="shared" si="719"/>
        <v>0</v>
      </c>
      <c r="DQ985" s="3">
        <f t="shared" si="719"/>
        <v>0</v>
      </c>
      <c r="DR985" s="3">
        <f t="shared" si="719"/>
        <v>0</v>
      </c>
      <c r="DS985" s="3">
        <f t="shared" si="719"/>
        <v>0</v>
      </c>
      <c r="DT985" s="3">
        <f t="shared" si="719"/>
        <v>0</v>
      </c>
      <c r="DU985" s="3">
        <f t="shared" si="719"/>
        <v>0</v>
      </c>
      <c r="DV985" s="3">
        <f t="shared" si="719"/>
        <v>0</v>
      </c>
      <c r="DW985" s="3">
        <f t="shared" si="719"/>
        <v>0</v>
      </c>
      <c r="DX985" s="3">
        <f t="shared" si="719"/>
        <v>0</v>
      </c>
      <c r="DY985" s="3">
        <f t="shared" si="719"/>
        <v>0</v>
      </c>
      <c r="DZ985" s="3">
        <f t="shared" si="719"/>
        <v>0</v>
      </c>
      <c r="EA985" s="3">
        <f t="shared" si="719"/>
        <v>0</v>
      </c>
      <c r="EB985" s="3">
        <f t="shared" si="719"/>
        <v>0</v>
      </c>
      <c r="EC985" s="3">
        <f t="shared" si="719"/>
        <v>0</v>
      </c>
      <c r="ED985" s="3">
        <f t="shared" si="719"/>
        <v>0</v>
      </c>
      <c r="EE985" s="3">
        <f t="shared" si="719"/>
        <v>0</v>
      </c>
      <c r="EF985" s="3">
        <f t="shared" si="719"/>
        <v>0</v>
      </c>
      <c r="EG985" s="3">
        <f t="shared" si="719"/>
        <v>0</v>
      </c>
      <c r="EH985" s="3">
        <f t="shared" si="719"/>
        <v>0</v>
      </c>
      <c r="EI985" s="3">
        <f t="shared" si="719"/>
        <v>0</v>
      </c>
      <c r="EJ985" s="3">
        <f t="shared" si="719"/>
        <v>0</v>
      </c>
      <c r="EK985" s="3">
        <f t="shared" si="719"/>
        <v>0</v>
      </c>
      <c r="EL985" s="3">
        <f t="shared" si="719"/>
        <v>0</v>
      </c>
      <c r="EM985" s="3">
        <f t="shared" ref="EM985:FR985" si="720">EM1025</f>
        <v>0</v>
      </c>
      <c r="EN985" s="3">
        <f t="shared" si="720"/>
        <v>0</v>
      </c>
      <c r="EO985" s="3">
        <f t="shared" si="720"/>
        <v>0</v>
      </c>
      <c r="EP985" s="3">
        <f t="shared" si="720"/>
        <v>0</v>
      </c>
      <c r="EQ985" s="3">
        <f t="shared" si="720"/>
        <v>0</v>
      </c>
      <c r="ER985" s="3">
        <f t="shared" si="720"/>
        <v>0</v>
      </c>
      <c r="ES985" s="3">
        <f t="shared" si="720"/>
        <v>0</v>
      </c>
      <c r="ET985" s="3">
        <f t="shared" si="720"/>
        <v>0</v>
      </c>
      <c r="EU985" s="3">
        <f t="shared" si="720"/>
        <v>0</v>
      </c>
      <c r="EV985" s="3">
        <f t="shared" si="720"/>
        <v>0</v>
      </c>
      <c r="EW985" s="3">
        <f t="shared" si="720"/>
        <v>0</v>
      </c>
      <c r="EX985" s="3">
        <f t="shared" si="720"/>
        <v>0</v>
      </c>
      <c r="EY985" s="3">
        <f t="shared" si="720"/>
        <v>0</v>
      </c>
      <c r="EZ985" s="3">
        <f t="shared" si="720"/>
        <v>0</v>
      </c>
      <c r="FA985" s="3">
        <f t="shared" si="720"/>
        <v>0</v>
      </c>
      <c r="FB985" s="3">
        <f t="shared" si="720"/>
        <v>0</v>
      </c>
      <c r="FC985" s="3">
        <f t="shared" si="720"/>
        <v>0</v>
      </c>
      <c r="FD985" s="3">
        <f t="shared" si="720"/>
        <v>0</v>
      </c>
      <c r="FE985" s="3">
        <f t="shared" si="720"/>
        <v>0</v>
      </c>
      <c r="FF985" s="3">
        <f t="shared" si="720"/>
        <v>0</v>
      </c>
      <c r="FG985" s="3">
        <f t="shared" si="720"/>
        <v>0</v>
      </c>
      <c r="FH985" s="3">
        <f t="shared" si="720"/>
        <v>0</v>
      </c>
      <c r="FI985" s="3">
        <f t="shared" si="720"/>
        <v>0</v>
      </c>
      <c r="FJ985" s="3">
        <f t="shared" si="720"/>
        <v>0</v>
      </c>
      <c r="FK985" s="3">
        <f t="shared" si="720"/>
        <v>0</v>
      </c>
      <c r="FL985" s="3">
        <f t="shared" si="720"/>
        <v>0</v>
      </c>
      <c r="FM985" s="3">
        <f t="shared" si="720"/>
        <v>0</v>
      </c>
      <c r="FN985" s="3">
        <f t="shared" si="720"/>
        <v>0</v>
      </c>
      <c r="FO985" s="3">
        <f t="shared" si="720"/>
        <v>0</v>
      </c>
      <c r="FP985" s="3">
        <f t="shared" si="720"/>
        <v>0</v>
      </c>
      <c r="FQ985" s="3">
        <f t="shared" si="720"/>
        <v>0</v>
      </c>
      <c r="FR985" s="3">
        <f t="shared" si="720"/>
        <v>0</v>
      </c>
      <c r="FS985" s="3">
        <f t="shared" ref="FS985:GX985" si="721">FS1025</f>
        <v>0</v>
      </c>
      <c r="FT985" s="3">
        <f t="shared" si="721"/>
        <v>0</v>
      </c>
      <c r="FU985" s="3">
        <f t="shared" si="721"/>
        <v>0</v>
      </c>
      <c r="FV985" s="3">
        <f t="shared" si="721"/>
        <v>0</v>
      </c>
      <c r="FW985" s="3">
        <f t="shared" si="721"/>
        <v>0</v>
      </c>
      <c r="FX985" s="3">
        <f t="shared" si="721"/>
        <v>0</v>
      </c>
      <c r="FY985" s="3">
        <f t="shared" si="721"/>
        <v>0</v>
      </c>
      <c r="FZ985" s="3">
        <f t="shared" si="721"/>
        <v>0</v>
      </c>
      <c r="GA985" s="3">
        <f t="shared" si="721"/>
        <v>0</v>
      </c>
      <c r="GB985" s="3">
        <f t="shared" si="721"/>
        <v>0</v>
      </c>
      <c r="GC985" s="3">
        <f t="shared" si="721"/>
        <v>0</v>
      </c>
      <c r="GD985" s="3">
        <f t="shared" si="721"/>
        <v>0</v>
      </c>
      <c r="GE985" s="3">
        <f t="shared" si="721"/>
        <v>0</v>
      </c>
      <c r="GF985" s="3">
        <f t="shared" si="721"/>
        <v>0</v>
      </c>
      <c r="GG985" s="3">
        <f t="shared" si="721"/>
        <v>0</v>
      </c>
      <c r="GH985" s="3">
        <f t="shared" si="721"/>
        <v>0</v>
      </c>
      <c r="GI985" s="3">
        <f t="shared" si="721"/>
        <v>0</v>
      </c>
      <c r="GJ985" s="3">
        <f t="shared" si="721"/>
        <v>0</v>
      </c>
      <c r="GK985" s="3">
        <f t="shared" si="721"/>
        <v>0</v>
      </c>
      <c r="GL985" s="3">
        <f t="shared" si="721"/>
        <v>0</v>
      </c>
      <c r="GM985" s="3">
        <f t="shared" si="721"/>
        <v>0</v>
      </c>
      <c r="GN985" s="3">
        <f t="shared" si="721"/>
        <v>0</v>
      </c>
      <c r="GO985" s="3">
        <f t="shared" si="721"/>
        <v>0</v>
      </c>
      <c r="GP985" s="3">
        <f t="shared" si="721"/>
        <v>0</v>
      </c>
      <c r="GQ985" s="3">
        <f t="shared" si="721"/>
        <v>0</v>
      </c>
      <c r="GR985" s="3">
        <f t="shared" si="721"/>
        <v>0</v>
      </c>
      <c r="GS985" s="3">
        <f t="shared" si="721"/>
        <v>0</v>
      </c>
      <c r="GT985" s="3">
        <f t="shared" si="721"/>
        <v>0</v>
      </c>
      <c r="GU985" s="3">
        <f t="shared" si="721"/>
        <v>0</v>
      </c>
      <c r="GV985" s="3">
        <f t="shared" si="721"/>
        <v>0</v>
      </c>
      <c r="GW985" s="3">
        <f t="shared" si="721"/>
        <v>0</v>
      </c>
      <c r="GX985" s="3">
        <f t="shared" si="721"/>
        <v>0</v>
      </c>
    </row>
    <row r="987" spans="1:245">
      <c r="A987">
        <v>17</v>
      </c>
      <c r="B987">
        <v>0</v>
      </c>
      <c r="C987">
        <f>ROW(SmtRes!A1043)</f>
        <v>1043</v>
      </c>
      <c r="D987">
        <f>ROW(EtalonRes!A1006)</f>
        <v>1006</v>
      </c>
      <c r="E987" t="s">
        <v>17</v>
      </c>
      <c r="F987" t="s">
        <v>129</v>
      </c>
      <c r="G987" t="s">
        <v>130</v>
      </c>
      <c r="H987" t="s">
        <v>131</v>
      </c>
      <c r="I987">
        <f>ROUND(4.6/100,9)</f>
        <v>4.5999999999999999E-2</v>
      </c>
      <c r="J987">
        <v>0</v>
      </c>
      <c r="K987">
        <f>ROUND(4.6/100,9)</f>
        <v>4.5999999999999999E-2</v>
      </c>
      <c r="O987">
        <f t="shared" ref="O987:O1023" si="722">ROUND(CP987,2)</f>
        <v>1201.8699999999999</v>
      </c>
      <c r="P987">
        <f t="shared" ref="P987:P1023" si="723">ROUND(CQ987*I987,2)</f>
        <v>876.74</v>
      </c>
      <c r="Q987">
        <f t="shared" ref="Q987:Q1023" si="724">ROUND(CR987*I987,2)</f>
        <v>9.1199999999999992</v>
      </c>
      <c r="R987">
        <f t="shared" ref="R987:R1023" si="725">ROUND(CS987*I987,2)</f>
        <v>1.03</v>
      </c>
      <c r="S987">
        <f t="shared" ref="S987:S1023" si="726">ROUND(CT987*I987,2)</f>
        <v>316.01</v>
      </c>
      <c r="T987">
        <f t="shared" ref="T987:T1023" si="727">ROUND(CU987*I987,2)</f>
        <v>0</v>
      </c>
      <c r="U987">
        <f t="shared" ref="U987:U1023" si="728">CV987*I987</f>
        <v>1.120951</v>
      </c>
      <c r="V987">
        <f t="shared" ref="V987:V1023" si="729">CW987*I987</f>
        <v>2.3E-3</v>
      </c>
      <c r="W987">
        <f t="shared" ref="W987:W1023" si="730">ROUND(CX987*I987,2)</f>
        <v>0</v>
      </c>
      <c r="X987">
        <f t="shared" ref="X987:X1023" si="731">ROUND(CY987,2)</f>
        <v>285.33999999999997</v>
      </c>
      <c r="Y987">
        <f t="shared" ref="Y987:Y1023" si="732">ROUND(CZ987,2)</f>
        <v>136.33000000000001</v>
      </c>
      <c r="AA987">
        <v>35863109</v>
      </c>
      <c r="AB987">
        <f t="shared" ref="AB987:AB1023" si="733">ROUND((AC987+AD987+AF987),2)</f>
        <v>4229.87</v>
      </c>
      <c r="AC987">
        <f t="shared" ref="AC987:AC1023" si="734">ROUND((ES987),2)</f>
        <v>4004.09</v>
      </c>
      <c r="AD987">
        <f>ROUND(((((ET987*1.25))-((EU987*1.25)))+AE987),2)</f>
        <v>17.920000000000002</v>
      </c>
      <c r="AE987">
        <f>ROUND(((EU987*1.25)),2)</f>
        <v>0.68</v>
      </c>
      <c r="AF987">
        <f>ROUND(((EV987*1.15)),2)</f>
        <v>207.86</v>
      </c>
      <c r="AG987">
        <f t="shared" ref="AG987:AG1023" si="735">ROUND((AP987),2)</f>
        <v>0</v>
      </c>
      <c r="AH987">
        <f>((EW987*1.15))</f>
        <v>24.368500000000001</v>
      </c>
      <c r="AI987">
        <f>((EX987*1.25))</f>
        <v>0.05</v>
      </c>
      <c r="AJ987">
        <f t="shared" ref="AJ987:AJ1023" si="736">(AS987)</f>
        <v>0</v>
      </c>
      <c r="AK987">
        <v>4199.17</v>
      </c>
      <c r="AL987">
        <v>4004.09</v>
      </c>
      <c r="AM987">
        <v>14.33</v>
      </c>
      <c r="AN987">
        <v>0.54</v>
      </c>
      <c r="AO987">
        <v>180.75</v>
      </c>
      <c r="AP987">
        <v>0</v>
      </c>
      <c r="AQ987">
        <v>21.19</v>
      </c>
      <c r="AR987">
        <v>0.04</v>
      </c>
      <c r="AS987">
        <v>0</v>
      </c>
      <c r="AT987">
        <v>90</v>
      </c>
      <c r="AU987">
        <v>43</v>
      </c>
      <c r="AV987">
        <v>1</v>
      </c>
      <c r="AW987">
        <v>1</v>
      </c>
      <c r="AZ987">
        <v>1</v>
      </c>
      <c r="BA987">
        <v>33.049999999999997</v>
      </c>
      <c r="BB987">
        <v>11.06</v>
      </c>
      <c r="BC987">
        <v>4.76</v>
      </c>
      <c r="BD987" t="s">
        <v>3</v>
      </c>
      <c r="BE987" t="s">
        <v>3</v>
      </c>
      <c r="BF987" t="s">
        <v>3</v>
      </c>
      <c r="BG987" t="s">
        <v>3</v>
      </c>
      <c r="BH987">
        <v>0</v>
      </c>
      <c r="BI987">
        <v>1</v>
      </c>
      <c r="BJ987" t="s">
        <v>132</v>
      </c>
      <c r="BM987">
        <v>10001</v>
      </c>
      <c r="BN987">
        <v>0</v>
      </c>
      <c r="BO987" t="s">
        <v>129</v>
      </c>
      <c r="BP987">
        <v>1</v>
      </c>
      <c r="BQ987">
        <v>2</v>
      </c>
      <c r="BR987">
        <v>0</v>
      </c>
      <c r="BS987">
        <v>33.049999999999997</v>
      </c>
      <c r="BT987">
        <v>1</v>
      </c>
      <c r="BU987">
        <v>1</v>
      </c>
      <c r="BV987">
        <v>1</v>
      </c>
      <c r="BW987">
        <v>1</v>
      </c>
      <c r="BX987">
        <v>1</v>
      </c>
      <c r="BY987" t="s">
        <v>3</v>
      </c>
      <c r="BZ987">
        <v>118</v>
      </c>
      <c r="CA987">
        <v>63</v>
      </c>
      <c r="CB987" t="s">
        <v>3</v>
      </c>
      <c r="CE987">
        <v>0</v>
      </c>
      <c r="CF987">
        <v>0</v>
      </c>
      <c r="CG987">
        <v>0</v>
      </c>
      <c r="CM987">
        <v>0</v>
      </c>
      <c r="CN987" t="s">
        <v>992</v>
      </c>
      <c r="CO987">
        <v>0</v>
      </c>
      <c r="CP987">
        <f t="shared" ref="CP987:CP1023" si="737">(P987+Q987+S987)</f>
        <v>1201.8699999999999</v>
      </c>
      <c r="CQ987">
        <f t="shared" ref="CQ987:CQ1023" si="738">AC987*BC987</f>
        <v>19059.468400000002</v>
      </c>
      <c r="CR987">
        <f t="shared" ref="CR987:CR1023" si="739">AD987*BB987</f>
        <v>198.19520000000003</v>
      </c>
      <c r="CS987">
        <f t="shared" ref="CS987:CS1023" si="740">AE987*BS987</f>
        <v>22.474</v>
      </c>
      <c r="CT987">
        <f t="shared" ref="CT987:CT1023" si="741">AF987*BA987</f>
        <v>6869.7730000000001</v>
      </c>
      <c r="CU987">
        <f t="shared" ref="CU987:CU1023" si="742">AG987</f>
        <v>0</v>
      </c>
      <c r="CV987">
        <f t="shared" ref="CV987:CV1023" si="743">AH987</f>
        <v>24.368500000000001</v>
      </c>
      <c r="CW987">
        <f t="shared" ref="CW987:CW1023" si="744">AI987</f>
        <v>0.05</v>
      </c>
      <c r="CX987">
        <f t="shared" ref="CX987:CX1023" si="745">AJ987</f>
        <v>0</v>
      </c>
      <c r="CY987">
        <f t="shared" ref="CY987:CY1023" si="746">(((S987+R987)*AT987)/100)</f>
        <v>285.33600000000001</v>
      </c>
      <c r="CZ987">
        <f t="shared" ref="CZ987:CZ1023" si="747">(((S987+R987)*AU987)/100)</f>
        <v>136.32719999999998</v>
      </c>
      <c r="DC987" t="s">
        <v>3</v>
      </c>
      <c r="DD987" t="s">
        <v>3</v>
      </c>
      <c r="DE987" t="s">
        <v>133</v>
      </c>
      <c r="DF987" t="s">
        <v>133</v>
      </c>
      <c r="DG987" t="s">
        <v>134</v>
      </c>
      <c r="DH987" t="s">
        <v>3</v>
      </c>
      <c r="DI987" t="s">
        <v>134</v>
      </c>
      <c r="DJ987" t="s">
        <v>133</v>
      </c>
      <c r="DK987" t="s">
        <v>3</v>
      </c>
      <c r="DL987" t="s">
        <v>3</v>
      </c>
      <c r="DM987" t="s">
        <v>3</v>
      </c>
      <c r="DN987">
        <v>0</v>
      </c>
      <c r="DO987">
        <v>0</v>
      </c>
      <c r="DP987">
        <v>1</v>
      </c>
      <c r="DQ987">
        <v>1</v>
      </c>
      <c r="DU987">
        <v>1013</v>
      </c>
      <c r="DV987" t="s">
        <v>131</v>
      </c>
      <c r="DW987" t="s">
        <v>131</v>
      </c>
      <c r="DX987">
        <v>1</v>
      </c>
      <c r="DZ987" t="s">
        <v>3</v>
      </c>
      <c r="EA987" t="s">
        <v>3</v>
      </c>
      <c r="EB987" t="s">
        <v>3</v>
      </c>
      <c r="EC987" t="s">
        <v>3</v>
      </c>
      <c r="EE987">
        <v>29085510</v>
      </c>
      <c r="EF987">
        <v>2</v>
      </c>
      <c r="EG987" t="s">
        <v>135</v>
      </c>
      <c r="EH987">
        <v>0</v>
      </c>
      <c r="EI987" t="s">
        <v>3</v>
      </c>
      <c r="EJ987">
        <v>1</v>
      </c>
      <c r="EK987">
        <v>10001</v>
      </c>
      <c r="EL987" t="s">
        <v>136</v>
      </c>
      <c r="EM987" t="s">
        <v>137</v>
      </c>
      <c r="EO987" t="s">
        <v>138</v>
      </c>
      <c r="EQ987">
        <v>0</v>
      </c>
      <c r="ER987">
        <v>4199.17</v>
      </c>
      <c r="ES987">
        <v>4004.09</v>
      </c>
      <c r="ET987">
        <v>14.33</v>
      </c>
      <c r="EU987">
        <v>0.54</v>
      </c>
      <c r="EV987">
        <v>180.75</v>
      </c>
      <c r="EW987">
        <v>21.19</v>
      </c>
      <c r="EX987">
        <v>0.04</v>
      </c>
      <c r="EY987">
        <v>0</v>
      </c>
      <c r="FQ987">
        <v>0</v>
      </c>
      <c r="FR987">
        <f t="shared" ref="FR987:FR1023" si="748">ROUND(IF(AND(BH987=3,BI987=3),P987,0),2)</f>
        <v>0</v>
      </c>
      <c r="FS987">
        <v>0</v>
      </c>
      <c r="FT987" t="s">
        <v>139</v>
      </c>
      <c r="FU987" t="s">
        <v>25</v>
      </c>
      <c r="FV987" t="s">
        <v>25</v>
      </c>
      <c r="FW987" t="s">
        <v>26</v>
      </c>
      <c r="FX987">
        <v>106.2</v>
      </c>
      <c r="FY987">
        <v>53.55</v>
      </c>
      <c r="GA987" t="s">
        <v>3</v>
      </c>
      <c r="GD987">
        <v>1</v>
      </c>
      <c r="GF987">
        <v>-1773683300</v>
      </c>
      <c r="GG987">
        <v>2</v>
      </c>
      <c r="GH987">
        <v>1</v>
      </c>
      <c r="GI987">
        <v>2</v>
      </c>
      <c r="GJ987">
        <v>0</v>
      </c>
      <c r="GK987">
        <v>0</v>
      </c>
      <c r="GL987">
        <f t="shared" ref="GL987:GL1023" si="749">ROUND(IF(AND(BH987=3,BI987=3,FS987&lt;&gt;0),P987,0),2)</f>
        <v>0</v>
      </c>
      <c r="GM987">
        <f t="shared" ref="GM987:GM1023" si="750">ROUND(O987+X987+Y987,2)+GX987</f>
        <v>1623.54</v>
      </c>
      <c r="GN987">
        <f t="shared" ref="GN987:GN1023" si="751">IF(OR(BI987=0,BI987=1),ROUND(O987+X987+Y987,2),0)</f>
        <v>1623.54</v>
      </c>
      <c r="GO987">
        <f t="shared" ref="GO987:GO1023" si="752">IF(BI987=2,ROUND(O987+X987+Y987,2),0)</f>
        <v>0</v>
      </c>
      <c r="GP987">
        <f t="shared" ref="GP987:GP1023" si="753">IF(BI987=4,ROUND(O987+X987+Y987,2)+GX987,0)</f>
        <v>0</v>
      </c>
      <c r="GR987">
        <v>0</v>
      </c>
      <c r="GS987">
        <v>3</v>
      </c>
      <c r="GT987">
        <v>0</v>
      </c>
      <c r="GU987" t="s">
        <v>3</v>
      </c>
      <c r="GV987">
        <f t="shared" ref="GV987:GV1023" si="754">ROUND((GT987),2)</f>
        <v>0</v>
      </c>
      <c r="GW987">
        <v>1</v>
      </c>
      <c r="GX987">
        <f t="shared" ref="GX987:GX1023" si="755">ROUND(HC987*I987,2)</f>
        <v>0</v>
      </c>
      <c r="HA987">
        <v>0</v>
      </c>
      <c r="HB987">
        <v>0</v>
      </c>
      <c r="HC987">
        <f t="shared" ref="HC987:HC1023" si="756">GV987*GW987</f>
        <v>0</v>
      </c>
      <c r="HE987" t="s">
        <v>3</v>
      </c>
      <c r="HF987" t="s">
        <v>3</v>
      </c>
      <c r="HM987" t="s">
        <v>3</v>
      </c>
      <c r="IK987">
        <v>0</v>
      </c>
    </row>
    <row r="988" spans="1:245">
      <c r="A988">
        <v>18</v>
      </c>
      <c r="B988">
        <v>0</v>
      </c>
      <c r="C988">
        <v>1042</v>
      </c>
      <c r="E988" t="s">
        <v>27</v>
      </c>
      <c r="F988" t="s">
        <v>140</v>
      </c>
      <c r="G988" t="s">
        <v>141</v>
      </c>
      <c r="H988" t="s">
        <v>142</v>
      </c>
      <c r="I988">
        <f>I987*J988</f>
        <v>4.5999999999999996</v>
      </c>
      <c r="J988">
        <v>100</v>
      </c>
      <c r="K988">
        <v>100</v>
      </c>
      <c r="O988">
        <f t="shared" si="722"/>
        <v>497.87</v>
      </c>
      <c r="P988">
        <f t="shared" si="723"/>
        <v>497.87</v>
      </c>
      <c r="Q988">
        <f t="shared" si="724"/>
        <v>0</v>
      </c>
      <c r="R988">
        <f t="shared" si="725"/>
        <v>0</v>
      </c>
      <c r="S988">
        <f t="shared" si="726"/>
        <v>0</v>
      </c>
      <c r="T988">
        <f t="shared" si="727"/>
        <v>0</v>
      </c>
      <c r="U988">
        <f t="shared" si="728"/>
        <v>0</v>
      </c>
      <c r="V988">
        <f t="shared" si="729"/>
        <v>0</v>
      </c>
      <c r="W988">
        <f t="shared" si="730"/>
        <v>27.78</v>
      </c>
      <c r="X988">
        <f t="shared" si="731"/>
        <v>0</v>
      </c>
      <c r="Y988">
        <f t="shared" si="732"/>
        <v>0</v>
      </c>
      <c r="AA988">
        <v>35863109</v>
      </c>
      <c r="AB988">
        <f t="shared" si="733"/>
        <v>131.99</v>
      </c>
      <c r="AC988">
        <f t="shared" si="734"/>
        <v>131.99</v>
      </c>
      <c r="AD988">
        <f>ROUND((((ET988)-(EU988))+AE988),2)</f>
        <v>0</v>
      </c>
      <c r="AE988">
        <f>ROUND((EU988),2)</f>
        <v>0</v>
      </c>
      <c r="AF988">
        <f>ROUND((EV988),2)</f>
        <v>0</v>
      </c>
      <c r="AG988">
        <f t="shared" si="735"/>
        <v>0</v>
      </c>
      <c r="AH988">
        <f>(EW988)</f>
        <v>0</v>
      </c>
      <c r="AI988">
        <f>(EX988)</f>
        <v>0</v>
      </c>
      <c r="AJ988">
        <f t="shared" si="736"/>
        <v>6.04</v>
      </c>
      <c r="AK988">
        <v>131.99</v>
      </c>
      <c r="AL988">
        <v>131.99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6.04</v>
      </c>
      <c r="AT988">
        <v>0</v>
      </c>
      <c r="AU988">
        <v>0</v>
      </c>
      <c r="AV988">
        <v>1</v>
      </c>
      <c r="AW988">
        <v>1</v>
      </c>
      <c r="AZ988">
        <v>1</v>
      </c>
      <c r="BA988">
        <v>1</v>
      </c>
      <c r="BB988">
        <v>1</v>
      </c>
      <c r="BC988">
        <v>0.82</v>
      </c>
      <c r="BD988" t="s">
        <v>3</v>
      </c>
      <c r="BE988" t="s">
        <v>3</v>
      </c>
      <c r="BF988" t="s">
        <v>3</v>
      </c>
      <c r="BG988" t="s">
        <v>3</v>
      </c>
      <c r="BH988">
        <v>3</v>
      </c>
      <c r="BI988">
        <v>1</v>
      </c>
      <c r="BJ988" t="s">
        <v>143</v>
      </c>
      <c r="BM988">
        <v>500001</v>
      </c>
      <c r="BN988">
        <v>0</v>
      </c>
      <c r="BO988" t="s">
        <v>140</v>
      </c>
      <c r="BP988">
        <v>1</v>
      </c>
      <c r="BQ988">
        <v>8</v>
      </c>
      <c r="BR988">
        <v>0</v>
      </c>
      <c r="BS988">
        <v>1</v>
      </c>
      <c r="BT988">
        <v>1</v>
      </c>
      <c r="BU988">
        <v>1</v>
      </c>
      <c r="BV988">
        <v>1</v>
      </c>
      <c r="BW988">
        <v>1</v>
      </c>
      <c r="BX988">
        <v>1</v>
      </c>
      <c r="BY988" t="s">
        <v>3</v>
      </c>
      <c r="BZ988">
        <v>0</v>
      </c>
      <c r="CA988">
        <v>0</v>
      </c>
      <c r="CB988" t="s">
        <v>3</v>
      </c>
      <c r="CE988">
        <v>0</v>
      </c>
      <c r="CF988">
        <v>0</v>
      </c>
      <c r="CG988">
        <v>0</v>
      </c>
      <c r="CM988">
        <v>0</v>
      </c>
      <c r="CN988" t="s">
        <v>3</v>
      </c>
      <c r="CO988">
        <v>0</v>
      </c>
      <c r="CP988">
        <f t="shared" si="737"/>
        <v>497.87</v>
      </c>
      <c r="CQ988">
        <f t="shared" si="738"/>
        <v>108.23180000000001</v>
      </c>
      <c r="CR988">
        <f t="shared" si="739"/>
        <v>0</v>
      </c>
      <c r="CS988">
        <f t="shared" si="740"/>
        <v>0</v>
      </c>
      <c r="CT988">
        <f t="shared" si="741"/>
        <v>0</v>
      </c>
      <c r="CU988">
        <f t="shared" si="742"/>
        <v>0</v>
      </c>
      <c r="CV988">
        <f t="shared" si="743"/>
        <v>0</v>
      </c>
      <c r="CW988">
        <f t="shared" si="744"/>
        <v>0</v>
      </c>
      <c r="CX988">
        <f t="shared" si="745"/>
        <v>6.04</v>
      </c>
      <c r="CY988">
        <f t="shared" si="746"/>
        <v>0</v>
      </c>
      <c r="CZ988">
        <f t="shared" si="747"/>
        <v>0</v>
      </c>
      <c r="DC988" t="s">
        <v>3</v>
      </c>
      <c r="DD988" t="s">
        <v>3</v>
      </c>
      <c r="DE988" t="s">
        <v>3</v>
      </c>
      <c r="DF988" t="s">
        <v>3</v>
      </c>
      <c r="DG988" t="s">
        <v>3</v>
      </c>
      <c r="DH988" t="s">
        <v>3</v>
      </c>
      <c r="DI988" t="s">
        <v>3</v>
      </c>
      <c r="DJ988" t="s">
        <v>3</v>
      </c>
      <c r="DK988" t="s">
        <v>3</v>
      </c>
      <c r="DL988" t="s">
        <v>3</v>
      </c>
      <c r="DM988" t="s">
        <v>3</v>
      </c>
      <c r="DN988">
        <v>0</v>
      </c>
      <c r="DO988">
        <v>0</v>
      </c>
      <c r="DP988">
        <v>1</v>
      </c>
      <c r="DQ988">
        <v>1</v>
      </c>
      <c r="DU988">
        <v>1003</v>
      </c>
      <c r="DV988" t="s">
        <v>142</v>
      </c>
      <c r="DW988" t="s">
        <v>142</v>
      </c>
      <c r="DX988">
        <v>1</v>
      </c>
      <c r="DZ988" t="s">
        <v>3</v>
      </c>
      <c r="EA988" t="s">
        <v>3</v>
      </c>
      <c r="EB988" t="s">
        <v>3</v>
      </c>
      <c r="EC988" t="s">
        <v>3</v>
      </c>
      <c r="EE988">
        <v>29085443</v>
      </c>
      <c r="EF988">
        <v>8</v>
      </c>
      <c r="EG988" t="s">
        <v>144</v>
      </c>
      <c r="EH988">
        <v>0</v>
      </c>
      <c r="EI988" t="s">
        <v>3</v>
      </c>
      <c r="EJ988">
        <v>1</v>
      </c>
      <c r="EK988">
        <v>500001</v>
      </c>
      <c r="EL988" t="s">
        <v>145</v>
      </c>
      <c r="EM988" t="s">
        <v>146</v>
      </c>
      <c r="EO988" t="s">
        <v>3</v>
      </c>
      <c r="EQ988">
        <v>0</v>
      </c>
      <c r="ER988">
        <v>131.99</v>
      </c>
      <c r="ES988">
        <v>131.99</v>
      </c>
      <c r="ET988">
        <v>0</v>
      </c>
      <c r="EU988">
        <v>0</v>
      </c>
      <c r="EV988">
        <v>0</v>
      </c>
      <c r="EW988">
        <v>0</v>
      </c>
      <c r="EX988">
        <v>0</v>
      </c>
      <c r="FQ988">
        <v>0</v>
      </c>
      <c r="FR988">
        <f t="shared" si="748"/>
        <v>0</v>
      </c>
      <c r="FS988">
        <v>0</v>
      </c>
      <c r="FX988">
        <v>0</v>
      </c>
      <c r="FY988">
        <v>0</v>
      </c>
      <c r="GA988" t="s">
        <v>3</v>
      </c>
      <c r="GD988">
        <v>1</v>
      </c>
      <c r="GF988">
        <v>-716496253</v>
      </c>
      <c r="GG988">
        <v>2</v>
      </c>
      <c r="GH988">
        <v>1</v>
      </c>
      <c r="GI988">
        <v>2</v>
      </c>
      <c r="GJ988">
        <v>0</v>
      </c>
      <c r="GK988">
        <v>0</v>
      </c>
      <c r="GL988">
        <f t="shared" si="749"/>
        <v>0</v>
      </c>
      <c r="GM988">
        <f t="shared" si="750"/>
        <v>497.87</v>
      </c>
      <c r="GN988">
        <f t="shared" si="751"/>
        <v>497.87</v>
      </c>
      <c r="GO988">
        <f t="shared" si="752"/>
        <v>0</v>
      </c>
      <c r="GP988">
        <f t="shared" si="753"/>
        <v>0</v>
      </c>
      <c r="GR988">
        <v>0</v>
      </c>
      <c r="GS988">
        <v>3</v>
      </c>
      <c r="GT988">
        <v>0</v>
      </c>
      <c r="GU988" t="s">
        <v>3</v>
      </c>
      <c r="GV988">
        <f t="shared" si="754"/>
        <v>0</v>
      </c>
      <c r="GW988">
        <v>1</v>
      </c>
      <c r="GX988">
        <f t="shared" si="755"/>
        <v>0</v>
      </c>
      <c r="HA988">
        <v>0</v>
      </c>
      <c r="HB988">
        <v>0</v>
      </c>
      <c r="HC988">
        <f t="shared" si="756"/>
        <v>0</v>
      </c>
      <c r="HE988" t="s">
        <v>3</v>
      </c>
      <c r="HF988" t="s">
        <v>3</v>
      </c>
      <c r="HM988" t="s">
        <v>3</v>
      </c>
      <c r="IK988">
        <v>0</v>
      </c>
    </row>
    <row r="989" spans="1:245">
      <c r="A989">
        <v>17</v>
      </c>
      <c r="B989">
        <v>0</v>
      </c>
      <c r="C989">
        <f>ROW(SmtRes!A1052)</f>
        <v>1052</v>
      </c>
      <c r="D989">
        <f>ROW(EtalonRes!A1015)</f>
        <v>1015</v>
      </c>
      <c r="E989" t="s">
        <v>35</v>
      </c>
      <c r="F989" t="s">
        <v>147</v>
      </c>
      <c r="G989" t="s">
        <v>148</v>
      </c>
      <c r="H989" t="s">
        <v>149</v>
      </c>
      <c r="I989">
        <f>ROUND(4/100,9)</f>
        <v>0.04</v>
      </c>
      <c r="J989">
        <v>0</v>
      </c>
      <c r="K989">
        <f>ROUND(4/100,9)</f>
        <v>0.04</v>
      </c>
      <c r="O989">
        <f t="shared" si="722"/>
        <v>2413.73</v>
      </c>
      <c r="P989">
        <f t="shared" si="723"/>
        <v>65.12</v>
      </c>
      <c r="Q989">
        <f t="shared" si="724"/>
        <v>25.3</v>
      </c>
      <c r="R989">
        <f t="shared" si="725"/>
        <v>1.78</v>
      </c>
      <c r="S989">
        <f t="shared" si="726"/>
        <v>2323.31</v>
      </c>
      <c r="T989">
        <f t="shared" si="727"/>
        <v>0</v>
      </c>
      <c r="U989">
        <f t="shared" si="728"/>
        <v>7.6576199999999996</v>
      </c>
      <c r="V989">
        <f t="shared" si="729"/>
        <v>4.0000000000000001E-3</v>
      </c>
      <c r="W989">
        <f t="shared" si="730"/>
        <v>0</v>
      </c>
      <c r="X989">
        <f t="shared" si="731"/>
        <v>1860.07</v>
      </c>
      <c r="Y989">
        <f t="shared" si="732"/>
        <v>860.28</v>
      </c>
      <c r="AA989">
        <v>35863109</v>
      </c>
      <c r="AB989">
        <f t="shared" si="733"/>
        <v>2294.19</v>
      </c>
      <c r="AC989">
        <f t="shared" si="734"/>
        <v>478.86</v>
      </c>
      <c r="AD989">
        <f>ROUND(((((ET989*1.25))-((EU989*1.25)))+AE989),2)</f>
        <v>57.91</v>
      </c>
      <c r="AE989">
        <f>ROUND(((EU989*1.25)),2)</f>
        <v>1.35</v>
      </c>
      <c r="AF989">
        <f>ROUND(((EV989*1.15)),2)</f>
        <v>1757.42</v>
      </c>
      <c r="AG989">
        <f t="shared" si="735"/>
        <v>0</v>
      </c>
      <c r="AH989">
        <f>((EW989*1.15))</f>
        <v>191.44049999999999</v>
      </c>
      <c r="AI989">
        <f>((EX989*1.25))</f>
        <v>0.1</v>
      </c>
      <c r="AJ989">
        <f t="shared" si="736"/>
        <v>0</v>
      </c>
      <c r="AK989">
        <v>2053.38</v>
      </c>
      <c r="AL989">
        <v>478.86</v>
      </c>
      <c r="AM989">
        <v>46.33</v>
      </c>
      <c r="AN989">
        <v>1.08</v>
      </c>
      <c r="AO989">
        <v>1528.19</v>
      </c>
      <c r="AP989">
        <v>0</v>
      </c>
      <c r="AQ989">
        <v>166.47</v>
      </c>
      <c r="AR989">
        <v>0.08</v>
      </c>
      <c r="AS989">
        <v>0</v>
      </c>
      <c r="AT989">
        <v>80</v>
      </c>
      <c r="AU989">
        <v>37</v>
      </c>
      <c r="AV989">
        <v>1</v>
      </c>
      <c r="AW989">
        <v>1</v>
      </c>
      <c r="AZ989">
        <v>1</v>
      </c>
      <c r="BA989">
        <v>33.049999999999997</v>
      </c>
      <c r="BB989">
        <v>10.92</v>
      </c>
      <c r="BC989">
        <v>3.4</v>
      </c>
      <c r="BD989" t="s">
        <v>3</v>
      </c>
      <c r="BE989" t="s">
        <v>3</v>
      </c>
      <c r="BF989" t="s">
        <v>3</v>
      </c>
      <c r="BG989" t="s">
        <v>3</v>
      </c>
      <c r="BH989">
        <v>0</v>
      </c>
      <c r="BI989">
        <v>1</v>
      </c>
      <c r="BJ989" t="s">
        <v>150</v>
      </c>
      <c r="BM989">
        <v>15001</v>
      </c>
      <c r="BN989">
        <v>0</v>
      </c>
      <c r="BO989" t="s">
        <v>147</v>
      </c>
      <c r="BP989">
        <v>1</v>
      </c>
      <c r="BQ989">
        <v>2</v>
      </c>
      <c r="BR989">
        <v>0</v>
      </c>
      <c r="BS989">
        <v>33.049999999999997</v>
      </c>
      <c r="BT989">
        <v>1</v>
      </c>
      <c r="BU989">
        <v>1</v>
      </c>
      <c r="BV989">
        <v>1</v>
      </c>
      <c r="BW989">
        <v>1</v>
      </c>
      <c r="BX989">
        <v>1</v>
      </c>
      <c r="BY989" t="s">
        <v>3</v>
      </c>
      <c r="BZ989">
        <v>105</v>
      </c>
      <c r="CA989">
        <v>55</v>
      </c>
      <c r="CB989" t="s">
        <v>3</v>
      </c>
      <c r="CE989">
        <v>0</v>
      </c>
      <c r="CF989">
        <v>0</v>
      </c>
      <c r="CG989">
        <v>0</v>
      </c>
      <c r="CM989">
        <v>0</v>
      </c>
      <c r="CN989" t="s">
        <v>992</v>
      </c>
      <c r="CO989">
        <v>0</v>
      </c>
      <c r="CP989">
        <f t="shared" si="737"/>
        <v>2413.73</v>
      </c>
      <c r="CQ989">
        <f t="shared" si="738"/>
        <v>1628.124</v>
      </c>
      <c r="CR989">
        <f t="shared" si="739"/>
        <v>632.3771999999999</v>
      </c>
      <c r="CS989">
        <f t="shared" si="740"/>
        <v>44.6175</v>
      </c>
      <c r="CT989">
        <f t="shared" si="741"/>
        <v>58082.731</v>
      </c>
      <c r="CU989">
        <f t="shared" si="742"/>
        <v>0</v>
      </c>
      <c r="CV989">
        <f t="shared" si="743"/>
        <v>191.44049999999999</v>
      </c>
      <c r="CW989">
        <f t="shared" si="744"/>
        <v>0.1</v>
      </c>
      <c r="CX989">
        <f t="shared" si="745"/>
        <v>0</v>
      </c>
      <c r="CY989">
        <f t="shared" si="746"/>
        <v>1860.0720000000001</v>
      </c>
      <c r="CZ989">
        <f t="shared" si="747"/>
        <v>860.28330000000005</v>
      </c>
      <c r="DC989" t="s">
        <v>3</v>
      </c>
      <c r="DD989" t="s">
        <v>3</v>
      </c>
      <c r="DE989" t="s">
        <v>133</v>
      </c>
      <c r="DF989" t="s">
        <v>133</v>
      </c>
      <c r="DG989" t="s">
        <v>134</v>
      </c>
      <c r="DH989" t="s">
        <v>3</v>
      </c>
      <c r="DI989" t="s">
        <v>134</v>
      </c>
      <c r="DJ989" t="s">
        <v>133</v>
      </c>
      <c r="DK989" t="s">
        <v>3</v>
      </c>
      <c r="DL989" t="s">
        <v>3</v>
      </c>
      <c r="DM989" t="s">
        <v>3</v>
      </c>
      <c r="DN989">
        <v>0</v>
      </c>
      <c r="DO989">
        <v>0</v>
      </c>
      <c r="DP989">
        <v>1</v>
      </c>
      <c r="DQ989">
        <v>1</v>
      </c>
      <c r="DU989">
        <v>1013</v>
      </c>
      <c r="DV989" t="s">
        <v>149</v>
      </c>
      <c r="DW989" t="s">
        <v>149</v>
      </c>
      <c r="DX989">
        <v>1</v>
      </c>
      <c r="DZ989" t="s">
        <v>3</v>
      </c>
      <c r="EA989" t="s">
        <v>3</v>
      </c>
      <c r="EB989" t="s">
        <v>3</v>
      </c>
      <c r="EC989" t="s">
        <v>3</v>
      </c>
      <c r="EE989">
        <v>29085536</v>
      </c>
      <c r="EF989">
        <v>2</v>
      </c>
      <c r="EG989" t="s">
        <v>135</v>
      </c>
      <c r="EH989">
        <v>0</v>
      </c>
      <c r="EI989" t="s">
        <v>3</v>
      </c>
      <c r="EJ989">
        <v>1</v>
      </c>
      <c r="EK989">
        <v>15001</v>
      </c>
      <c r="EL989" t="s">
        <v>151</v>
      </c>
      <c r="EM989" t="s">
        <v>152</v>
      </c>
      <c r="EO989" t="s">
        <v>138</v>
      </c>
      <c r="EQ989">
        <v>0</v>
      </c>
      <c r="ER989">
        <v>2053.38</v>
      </c>
      <c r="ES989">
        <v>478.86</v>
      </c>
      <c r="ET989">
        <v>46.33</v>
      </c>
      <c r="EU989">
        <v>1.08</v>
      </c>
      <c r="EV989">
        <v>1528.19</v>
      </c>
      <c r="EW989">
        <v>166.47</v>
      </c>
      <c r="EX989">
        <v>0.08</v>
      </c>
      <c r="EY989">
        <v>0</v>
      </c>
      <c r="FQ989">
        <v>0</v>
      </c>
      <c r="FR989">
        <f t="shared" si="748"/>
        <v>0</v>
      </c>
      <c r="FS989">
        <v>0</v>
      </c>
      <c r="FT989" t="s">
        <v>139</v>
      </c>
      <c r="FU989" t="s">
        <v>25</v>
      </c>
      <c r="FV989" t="s">
        <v>25</v>
      </c>
      <c r="FW989" t="s">
        <v>26</v>
      </c>
      <c r="FX989">
        <v>94.5</v>
      </c>
      <c r="FY989">
        <v>46.75</v>
      </c>
      <c r="GA989" t="s">
        <v>3</v>
      </c>
      <c r="GD989">
        <v>1</v>
      </c>
      <c r="GF989">
        <v>-1841865788</v>
      </c>
      <c r="GG989">
        <v>2</v>
      </c>
      <c r="GH989">
        <v>1</v>
      </c>
      <c r="GI989">
        <v>2</v>
      </c>
      <c r="GJ989">
        <v>0</v>
      </c>
      <c r="GK989">
        <v>0</v>
      </c>
      <c r="GL989">
        <f t="shared" si="749"/>
        <v>0</v>
      </c>
      <c r="GM989">
        <f t="shared" si="750"/>
        <v>5134.08</v>
      </c>
      <c r="GN989">
        <f t="shared" si="751"/>
        <v>5134.08</v>
      </c>
      <c r="GO989">
        <f t="shared" si="752"/>
        <v>0</v>
      </c>
      <c r="GP989">
        <f t="shared" si="753"/>
        <v>0</v>
      </c>
      <c r="GR989">
        <v>0</v>
      </c>
      <c r="GS989">
        <v>3</v>
      </c>
      <c r="GT989">
        <v>0</v>
      </c>
      <c r="GU989" t="s">
        <v>3</v>
      </c>
      <c r="GV989">
        <f t="shared" si="754"/>
        <v>0</v>
      </c>
      <c r="GW989">
        <v>1</v>
      </c>
      <c r="GX989">
        <f t="shared" si="755"/>
        <v>0</v>
      </c>
      <c r="HA989">
        <v>0</v>
      </c>
      <c r="HB989">
        <v>0</v>
      </c>
      <c r="HC989">
        <f t="shared" si="756"/>
        <v>0</v>
      </c>
      <c r="HE989" t="s">
        <v>3</v>
      </c>
      <c r="HF989" t="s">
        <v>3</v>
      </c>
      <c r="HM989" t="s">
        <v>3</v>
      </c>
      <c r="IK989">
        <v>0</v>
      </c>
    </row>
    <row r="990" spans="1:245">
      <c r="A990">
        <v>18</v>
      </c>
      <c r="B990">
        <v>0</v>
      </c>
      <c r="C990">
        <v>1051</v>
      </c>
      <c r="E990" t="s">
        <v>40</v>
      </c>
      <c r="F990" t="s">
        <v>287</v>
      </c>
      <c r="G990" t="s">
        <v>288</v>
      </c>
      <c r="H990" t="s">
        <v>155</v>
      </c>
      <c r="I990">
        <f>I989*J990</f>
        <v>4.2</v>
      </c>
      <c r="J990">
        <v>105</v>
      </c>
      <c r="K990">
        <v>105</v>
      </c>
      <c r="O990">
        <f t="shared" si="722"/>
        <v>0</v>
      </c>
      <c r="P990">
        <f t="shared" si="723"/>
        <v>0</v>
      </c>
      <c r="Q990">
        <f t="shared" si="724"/>
        <v>0</v>
      </c>
      <c r="R990">
        <f t="shared" si="725"/>
        <v>0</v>
      </c>
      <c r="S990">
        <f t="shared" si="726"/>
        <v>0</v>
      </c>
      <c r="T990">
        <f t="shared" si="727"/>
        <v>0</v>
      </c>
      <c r="U990">
        <f t="shared" si="728"/>
        <v>0</v>
      </c>
      <c r="V990">
        <f t="shared" si="729"/>
        <v>0</v>
      </c>
      <c r="W990">
        <f t="shared" si="730"/>
        <v>0</v>
      </c>
      <c r="X990">
        <f t="shared" si="731"/>
        <v>0</v>
      </c>
      <c r="Y990">
        <f t="shared" si="732"/>
        <v>0</v>
      </c>
      <c r="AA990">
        <v>35863109</v>
      </c>
      <c r="AB990">
        <f t="shared" si="733"/>
        <v>0</v>
      </c>
      <c r="AC990">
        <f t="shared" si="734"/>
        <v>0</v>
      </c>
      <c r="AD990">
        <f>ROUND((((ET990)-(EU990))+AE990),2)</f>
        <v>0</v>
      </c>
      <c r="AE990">
        <f>ROUND((EU990),2)</f>
        <v>0</v>
      </c>
      <c r="AF990">
        <f>ROUND((EV990),2)</f>
        <v>0</v>
      </c>
      <c r="AG990">
        <f t="shared" si="735"/>
        <v>0</v>
      </c>
      <c r="AH990">
        <f>(EW990)</f>
        <v>0</v>
      </c>
      <c r="AI990">
        <f>(EX990)</f>
        <v>0</v>
      </c>
      <c r="AJ990">
        <f t="shared" si="736"/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1</v>
      </c>
      <c r="AW990">
        <v>1</v>
      </c>
      <c r="AZ990">
        <v>1</v>
      </c>
      <c r="BA990">
        <v>1</v>
      </c>
      <c r="BB990">
        <v>1</v>
      </c>
      <c r="BC990">
        <v>1</v>
      </c>
      <c r="BD990" t="s">
        <v>3</v>
      </c>
      <c r="BE990" t="s">
        <v>3</v>
      </c>
      <c r="BF990" t="s">
        <v>3</v>
      </c>
      <c r="BG990" t="s">
        <v>3</v>
      </c>
      <c r="BH990">
        <v>3</v>
      </c>
      <c r="BI990">
        <v>1</v>
      </c>
      <c r="BJ990" t="s">
        <v>289</v>
      </c>
      <c r="BM990">
        <v>500001</v>
      </c>
      <c r="BN990">
        <v>0</v>
      </c>
      <c r="BO990" t="s">
        <v>3</v>
      </c>
      <c r="BP990">
        <v>0</v>
      </c>
      <c r="BQ990">
        <v>8</v>
      </c>
      <c r="BR990">
        <v>0</v>
      </c>
      <c r="BS990">
        <v>1</v>
      </c>
      <c r="BT990">
        <v>1</v>
      </c>
      <c r="BU990">
        <v>1</v>
      </c>
      <c r="BV990">
        <v>1</v>
      </c>
      <c r="BW990">
        <v>1</v>
      </c>
      <c r="BX990">
        <v>1</v>
      </c>
      <c r="BY990" t="s">
        <v>3</v>
      </c>
      <c r="BZ990">
        <v>0</v>
      </c>
      <c r="CA990">
        <v>0</v>
      </c>
      <c r="CB990" t="s">
        <v>3</v>
      </c>
      <c r="CE990">
        <v>0</v>
      </c>
      <c r="CF990">
        <v>0</v>
      </c>
      <c r="CG990">
        <v>0</v>
      </c>
      <c r="CM990">
        <v>0</v>
      </c>
      <c r="CN990" t="s">
        <v>3</v>
      </c>
      <c r="CO990">
        <v>0</v>
      </c>
      <c r="CP990">
        <f t="shared" si="737"/>
        <v>0</v>
      </c>
      <c r="CQ990">
        <f t="shared" si="738"/>
        <v>0</v>
      </c>
      <c r="CR990">
        <f t="shared" si="739"/>
        <v>0</v>
      </c>
      <c r="CS990">
        <f t="shared" si="740"/>
        <v>0</v>
      </c>
      <c r="CT990">
        <f t="shared" si="741"/>
        <v>0</v>
      </c>
      <c r="CU990">
        <f t="shared" si="742"/>
        <v>0</v>
      </c>
      <c r="CV990">
        <f t="shared" si="743"/>
        <v>0</v>
      </c>
      <c r="CW990">
        <f t="shared" si="744"/>
        <v>0</v>
      </c>
      <c r="CX990">
        <f t="shared" si="745"/>
        <v>0</v>
      </c>
      <c r="CY990">
        <f t="shared" si="746"/>
        <v>0</v>
      </c>
      <c r="CZ990">
        <f t="shared" si="747"/>
        <v>0</v>
      </c>
      <c r="DC990" t="s">
        <v>3</v>
      </c>
      <c r="DD990" t="s">
        <v>3</v>
      </c>
      <c r="DE990" t="s">
        <v>3</v>
      </c>
      <c r="DF990" t="s">
        <v>3</v>
      </c>
      <c r="DG990" t="s">
        <v>3</v>
      </c>
      <c r="DH990" t="s">
        <v>3</v>
      </c>
      <c r="DI990" t="s">
        <v>3</v>
      </c>
      <c r="DJ990" t="s">
        <v>3</v>
      </c>
      <c r="DK990" t="s">
        <v>3</v>
      </c>
      <c r="DL990" t="s">
        <v>3</v>
      </c>
      <c r="DM990" t="s">
        <v>3</v>
      </c>
      <c r="DN990">
        <v>0</v>
      </c>
      <c r="DO990">
        <v>0</v>
      </c>
      <c r="DP990">
        <v>1</v>
      </c>
      <c r="DQ990">
        <v>1</v>
      </c>
      <c r="DU990">
        <v>1005</v>
      </c>
      <c r="DV990" t="s">
        <v>155</v>
      </c>
      <c r="DW990" t="s">
        <v>155</v>
      </c>
      <c r="DX990">
        <v>1</v>
      </c>
      <c r="DZ990" t="s">
        <v>3</v>
      </c>
      <c r="EA990" t="s">
        <v>3</v>
      </c>
      <c r="EB990" t="s">
        <v>3</v>
      </c>
      <c r="EC990" t="s">
        <v>3</v>
      </c>
      <c r="EE990">
        <v>29085443</v>
      </c>
      <c r="EF990">
        <v>8</v>
      </c>
      <c r="EG990" t="s">
        <v>144</v>
      </c>
      <c r="EH990">
        <v>0</v>
      </c>
      <c r="EI990" t="s">
        <v>3</v>
      </c>
      <c r="EJ990">
        <v>1</v>
      </c>
      <c r="EK990">
        <v>500001</v>
      </c>
      <c r="EL990" t="s">
        <v>145</v>
      </c>
      <c r="EM990" t="s">
        <v>146</v>
      </c>
      <c r="EO990" t="s">
        <v>3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  <c r="FQ990">
        <v>0</v>
      </c>
      <c r="FR990">
        <f t="shared" si="748"/>
        <v>0</v>
      </c>
      <c r="FS990">
        <v>0</v>
      </c>
      <c r="FX990">
        <v>0</v>
      </c>
      <c r="FY990">
        <v>0</v>
      </c>
      <c r="GA990" t="s">
        <v>3</v>
      </c>
      <c r="GD990">
        <v>1</v>
      </c>
      <c r="GF990">
        <v>522970763</v>
      </c>
      <c r="GG990">
        <v>2</v>
      </c>
      <c r="GH990">
        <v>1</v>
      </c>
      <c r="GI990">
        <v>-2</v>
      </c>
      <c r="GJ990">
        <v>0</v>
      </c>
      <c r="GK990">
        <v>0</v>
      </c>
      <c r="GL990">
        <f t="shared" si="749"/>
        <v>0</v>
      </c>
      <c r="GM990">
        <f t="shared" si="750"/>
        <v>0</v>
      </c>
      <c r="GN990">
        <f t="shared" si="751"/>
        <v>0</v>
      </c>
      <c r="GO990">
        <f t="shared" si="752"/>
        <v>0</v>
      </c>
      <c r="GP990">
        <f t="shared" si="753"/>
        <v>0</v>
      </c>
      <c r="GR990">
        <v>0</v>
      </c>
      <c r="GS990">
        <v>3</v>
      </c>
      <c r="GT990">
        <v>0</v>
      </c>
      <c r="GU990" t="s">
        <v>3</v>
      </c>
      <c r="GV990">
        <f t="shared" si="754"/>
        <v>0</v>
      </c>
      <c r="GW990">
        <v>1</v>
      </c>
      <c r="GX990">
        <f t="shared" si="755"/>
        <v>0</v>
      </c>
      <c r="HA990">
        <v>0</v>
      </c>
      <c r="HB990">
        <v>0</v>
      </c>
      <c r="HC990">
        <f t="shared" si="756"/>
        <v>0</v>
      </c>
      <c r="HE990" t="s">
        <v>3</v>
      </c>
      <c r="HF990" t="s">
        <v>3</v>
      </c>
      <c r="HM990" t="s">
        <v>3</v>
      </c>
      <c r="IK990">
        <v>0</v>
      </c>
    </row>
    <row r="991" spans="1:245">
      <c r="A991">
        <v>18</v>
      </c>
      <c r="B991">
        <v>0</v>
      </c>
      <c r="C991">
        <v>1052</v>
      </c>
      <c r="E991" t="s">
        <v>157</v>
      </c>
      <c r="F991" t="s">
        <v>290</v>
      </c>
      <c r="G991" t="s">
        <v>291</v>
      </c>
      <c r="H991" t="s">
        <v>30</v>
      </c>
      <c r="I991">
        <f>I989*J991</f>
        <v>3.5599999999999998E-4</v>
      </c>
      <c r="J991">
        <v>8.8999999999999999E-3</v>
      </c>
      <c r="K991">
        <v>8.8999999999999999E-3</v>
      </c>
      <c r="O991">
        <f t="shared" si="722"/>
        <v>0</v>
      </c>
      <c r="P991">
        <f t="shared" si="723"/>
        <v>0</v>
      </c>
      <c r="Q991">
        <f t="shared" si="724"/>
        <v>0</v>
      </c>
      <c r="R991">
        <f t="shared" si="725"/>
        <v>0</v>
      </c>
      <c r="S991">
        <f t="shared" si="726"/>
        <v>0</v>
      </c>
      <c r="T991">
        <f t="shared" si="727"/>
        <v>0</v>
      </c>
      <c r="U991">
        <f t="shared" si="728"/>
        <v>0</v>
      </c>
      <c r="V991">
        <f t="shared" si="729"/>
        <v>0</v>
      </c>
      <c r="W991">
        <f t="shared" si="730"/>
        <v>0</v>
      </c>
      <c r="X991">
        <f t="shared" si="731"/>
        <v>0</v>
      </c>
      <c r="Y991">
        <f t="shared" si="732"/>
        <v>0</v>
      </c>
      <c r="AA991">
        <v>35863109</v>
      </c>
      <c r="AB991">
        <f t="shared" si="733"/>
        <v>0</v>
      </c>
      <c r="AC991">
        <f t="shared" si="734"/>
        <v>0</v>
      </c>
      <c r="AD991">
        <f>ROUND((((ET991)-(EU991))+AE991),2)</f>
        <v>0</v>
      </c>
      <c r="AE991">
        <f>ROUND((EU991),2)</f>
        <v>0</v>
      </c>
      <c r="AF991">
        <f>ROUND((EV991),2)</f>
        <v>0</v>
      </c>
      <c r="AG991">
        <f t="shared" si="735"/>
        <v>0</v>
      </c>
      <c r="AH991">
        <f>(EW991)</f>
        <v>0</v>
      </c>
      <c r="AI991">
        <f>(EX991)</f>
        <v>0</v>
      </c>
      <c r="AJ991">
        <f t="shared" si="736"/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1</v>
      </c>
      <c r="AW991">
        <v>1</v>
      </c>
      <c r="AZ991">
        <v>1</v>
      </c>
      <c r="BA991">
        <v>1</v>
      </c>
      <c r="BB991">
        <v>1</v>
      </c>
      <c r="BC991">
        <v>1</v>
      </c>
      <c r="BD991" t="s">
        <v>3</v>
      </c>
      <c r="BE991" t="s">
        <v>3</v>
      </c>
      <c r="BF991" t="s">
        <v>3</v>
      </c>
      <c r="BG991" t="s">
        <v>3</v>
      </c>
      <c r="BH991">
        <v>3</v>
      </c>
      <c r="BI991">
        <v>1</v>
      </c>
      <c r="BJ991" t="s">
        <v>292</v>
      </c>
      <c r="BM991">
        <v>500001</v>
      </c>
      <c r="BN991">
        <v>0</v>
      </c>
      <c r="BO991" t="s">
        <v>3</v>
      </c>
      <c r="BP991">
        <v>0</v>
      </c>
      <c r="BQ991">
        <v>8</v>
      </c>
      <c r="BR991">
        <v>0</v>
      </c>
      <c r="BS991">
        <v>1</v>
      </c>
      <c r="BT991">
        <v>1</v>
      </c>
      <c r="BU991">
        <v>1</v>
      </c>
      <c r="BV991">
        <v>1</v>
      </c>
      <c r="BW991">
        <v>1</v>
      </c>
      <c r="BX991">
        <v>1</v>
      </c>
      <c r="BY991" t="s">
        <v>3</v>
      </c>
      <c r="BZ991">
        <v>0</v>
      </c>
      <c r="CA991">
        <v>0</v>
      </c>
      <c r="CB991" t="s">
        <v>3</v>
      </c>
      <c r="CE991">
        <v>0</v>
      </c>
      <c r="CF991">
        <v>0</v>
      </c>
      <c r="CG991">
        <v>0</v>
      </c>
      <c r="CM991">
        <v>0</v>
      </c>
      <c r="CN991" t="s">
        <v>3</v>
      </c>
      <c r="CO991">
        <v>0</v>
      </c>
      <c r="CP991">
        <f t="shared" si="737"/>
        <v>0</v>
      </c>
      <c r="CQ991">
        <f t="shared" si="738"/>
        <v>0</v>
      </c>
      <c r="CR991">
        <f t="shared" si="739"/>
        <v>0</v>
      </c>
      <c r="CS991">
        <f t="shared" si="740"/>
        <v>0</v>
      </c>
      <c r="CT991">
        <f t="shared" si="741"/>
        <v>0</v>
      </c>
      <c r="CU991">
        <f t="shared" si="742"/>
        <v>0</v>
      </c>
      <c r="CV991">
        <f t="shared" si="743"/>
        <v>0</v>
      </c>
      <c r="CW991">
        <f t="shared" si="744"/>
        <v>0</v>
      </c>
      <c r="CX991">
        <f t="shared" si="745"/>
        <v>0</v>
      </c>
      <c r="CY991">
        <f t="shared" si="746"/>
        <v>0</v>
      </c>
      <c r="CZ991">
        <f t="shared" si="747"/>
        <v>0</v>
      </c>
      <c r="DC991" t="s">
        <v>3</v>
      </c>
      <c r="DD991" t="s">
        <v>3</v>
      </c>
      <c r="DE991" t="s">
        <v>3</v>
      </c>
      <c r="DF991" t="s">
        <v>3</v>
      </c>
      <c r="DG991" t="s">
        <v>3</v>
      </c>
      <c r="DH991" t="s">
        <v>3</v>
      </c>
      <c r="DI991" t="s">
        <v>3</v>
      </c>
      <c r="DJ991" t="s">
        <v>3</v>
      </c>
      <c r="DK991" t="s">
        <v>3</v>
      </c>
      <c r="DL991" t="s">
        <v>3</v>
      </c>
      <c r="DM991" t="s">
        <v>3</v>
      </c>
      <c r="DN991">
        <v>0</v>
      </c>
      <c r="DO991">
        <v>0</v>
      </c>
      <c r="DP991">
        <v>1</v>
      </c>
      <c r="DQ991">
        <v>1</v>
      </c>
      <c r="DU991">
        <v>1009</v>
      </c>
      <c r="DV991" t="s">
        <v>30</v>
      </c>
      <c r="DW991" t="s">
        <v>30</v>
      </c>
      <c r="DX991">
        <v>1000</v>
      </c>
      <c r="DZ991" t="s">
        <v>3</v>
      </c>
      <c r="EA991" t="s">
        <v>3</v>
      </c>
      <c r="EB991" t="s">
        <v>3</v>
      </c>
      <c r="EC991" t="s">
        <v>3</v>
      </c>
      <c r="EE991">
        <v>29085443</v>
      </c>
      <c r="EF991">
        <v>8</v>
      </c>
      <c r="EG991" t="s">
        <v>144</v>
      </c>
      <c r="EH991">
        <v>0</v>
      </c>
      <c r="EI991" t="s">
        <v>3</v>
      </c>
      <c r="EJ991">
        <v>1</v>
      </c>
      <c r="EK991">
        <v>500001</v>
      </c>
      <c r="EL991" t="s">
        <v>145</v>
      </c>
      <c r="EM991" t="s">
        <v>146</v>
      </c>
      <c r="EO991" t="s">
        <v>3</v>
      </c>
      <c r="EQ991">
        <v>0</v>
      </c>
      <c r="ER991">
        <v>0</v>
      </c>
      <c r="ES991">
        <v>0</v>
      </c>
      <c r="ET991">
        <v>0</v>
      </c>
      <c r="EU991">
        <v>0</v>
      </c>
      <c r="EV991">
        <v>0</v>
      </c>
      <c r="EW991">
        <v>0</v>
      </c>
      <c r="EX991">
        <v>0</v>
      </c>
      <c r="FQ991">
        <v>0</v>
      </c>
      <c r="FR991">
        <f t="shared" si="748"/>
        <v>0</v>
      </c>
      <c r="FS991">
        <v>0</v>
      </c>
      <c r="FX991">
        <v>0</v>
      </c>
      <c r="FY991">
        <v>0</v>
      </c>
      <c r="GA991" t="s">
        <v>3</v>
      </c>
      <c r="GD991">
        <v>1</v>
      </c>
      <c r="GF991">
        <v>-192135928</v>
      </c>
      <c r="GG991">
        <v>2</v>
      </c>
      <c r="GH991">
        <v>1</v>
      </c>
      <c r="GI991">
        <v>-2</v>
      </c>
      <c r="GJ991">
        <v>0</v>
      </c>
      <c r="GK991">
        <v>0</v>
      </c>
      <c r="GL991">
        <f t="shared" si="749"/>
        <v>0</v>
      </c>
      <c r="GM991">
        <f t="shared" si="750"/>
        <v>0</v>
      </c>
      <c r="GN991">
        <f t="shared" si="751"/>
        <v>0</v>
      </c>
      <c r="GO991">
        <f t="shared" si="752"/>
        <v>0</v>
      </c>
      <c r="GP991">
        <f t="shared" si="753"/>
        <v>0</v>
      </c>
      <c r="GR991">
        <v>0</v>
      </c>
      <c r="GS991">
        <v>3</v>
      </c>
      <c r="GT991">
        <v>0</v>
      </c>
      <c r="GU991" t="s">
        <v>3</v>
      </c>
      <c r="GV991">
        <f t="shared" si="754"/>
        <v>0</v>
      </c>
      <c r="GW991">
        <v>1</v>
      </c>
      <c r="GX991">
        <f t="shared" si="755"/>
        <v>0</v>
      </c>
      <c r="HA991">
        <v>0</v>
      </c>
      <c r="HB991">
        <v>0</v>
      </c>
      <c r="HC991">
        <f t="shared" si="756"/>
        <v>0</v>
      </c>
      <c r="HE991" t="s">
        <v>3</v>
      </c>
      <c r="HF991" t="s">
        <v>3</v>
      </c>
      <c r="HM991" t="s">
        <v>3</v>
      </c>
      <c r="IK991">
        <v>0</v>
      </c>
    </row>
    <row r="992" spans="1:245">
      <c r="A992">
        <v>17</v>
      </c>
      <c r="B992">
        <v>0</v>
      </c>
      <c r="C992">
        <f>ROW(SmtRes!A1060)</f>
        <v>1060</v>
      </c>
      <c r="D992">
        <f>ROW(EtalonRes!A1022)</f>
        <v>1022</v>
      </c>
      <c r="E992" t="s">
        <v>41</v>
      </c>
      <c r="F992" t="s">
        <v>162</v>
      </c>
      <c r="G992" t="s">
        <v>163</v>
      </c>
      <c r="H992" t="s">
        <v>164</v>
      </c>
      <c r="I992">
        <f>ROUND(2/100,9)</f>
        <v>0.02</v>
      </c>
      <c r="J992">
        <v>0</v>
      </c>
      <c r="K992">
        <f>ROUND(2/100,9)</f>
        <v>0.02</v>
      </c>
      <c r="O992">
        <f t="shared" si="722"/>
        <v>2654.04</v>
      </c>
      <c r="P992">
        <f t="shared" si="723"/>
        <v>2082.37</v>
      </c>
      <c r="Q992">
        <f t="shared" si="724"/>
        <v>85.75</v>
      </c>
      <c r="R992">
        <f t="shared" si="725"/>
        <v>15.29</v>
      </c>
      <c r="S992">
        <f t="shared" si="726"/>
        <v>485.92</v>
      </c>
      <c r="T992">
        <f t="shared" si="727"/>
        <v>0</v>
      </c>
      <c r="U992">
        <f t="shared" si="728"/>
        <v>1.6822199999999998</v>
      </c>
      <c r="V992">
        <f t="shared" si="729"/>
        <v>3.4250000000000003E-2</v>
      </c>
      <c r="W992">
        <f t="shared" si="730"/>
        <v>0</v>
      </c>
      <c r="X992">
        <f t="shared" si="731"/>
        <v>451.09</v>
      </c>
      <c r="Y992">
        <f t="shared" si="732"/>
        <v>215.52</v>
      </c>
      <c r="AA992">
        <v>35863109</v>
      </c>
      <c r="AB992">
        <f t="shared" si="733"/>
        <v>21892.13</v>
      </c>
      <c r="AC992">
        <f t="shared" si="734"/>
        <v>20740.73</v>
      </c>
      <c r="AD992">
        <f>ROUND(((((ET992*1.25))-((EU992*1.25)))+AE992),2)</f>
        <v>416.27</v>
      </c>
      <c r="AE992">
        <f>ROUND(((EU992*1.25)),2)</f>
        <v>23.13</v>
      </c>
      <c r="AF992">
        <f>ROUND(((EV992*1.15)),2)</f>
        <v>735.13</v>
      </c>
      <c r="AG992">
        <f t="shared" si="735"/>
        <v>0</v>
      </c>
      <c r="AH992">
        <f>((EW992*1.15))</f>
        <v>84.11099999999999</v>
      </c>
      <c r="AI992">
        <f>((EX992*1.25))</f>
        <v>1.7125000000000001</v>
      </c>
      <c r="AJ992">
        <f t="shared" si="736"/>
        <v>0</v>
      </c>
      <c r="AK992">
        <v>21712.98</v>
      </c>
      <c r="AL992">
        <v>20740.73</v>
      </c>
      <c r="AM992">
        <v>333.01</v>
      </c>
      <c r="AN992">
        <v>18.5</v>
      </c>
      <c r="AO992">
        <v>639.24</v>
      </c>
      <c r="AP992">
        <v>0</v>
      </c>
      <c r="AQ992">
        <v>73.14</v>
      </c>
      <c r="AR992">
        <v>1.37</v>
      </c>
      <c r="AS992">
        <v>0</v>
      </c>
      <c r="AT992">
        <v>90</v>
      </c>
      <c r="AU992">
        <v>43</v>
      </c>
      <c r="AV992">
        <v>1</v>
      </c>
      <c r="AW992">
        <v>1</v>
      </c>
      <c r="AZ992">
        <v>1</v>
      </c>
      <c r="BA992">
        <v>33.049999999999997</v>
      </c>
      <c r="BB992">
        <v>10.3</v>
      </c>
      <c r="BC992">
        <v>5.0199999999999996</v>
      </c>
      <c r="BD992" t="s">
        <v>3</v>
      </c>
      <c r="BE992" t="s">
        <v>3</v>
      </c>
      <c r="BF992" t="s">
        <v>3</v>
      </c>
      <c r="BG992" t="s">
        <v>3</v>
      </c>
      <c r="BH992">
        <v>0</v>
      </c>
      <c r="BI992">
        <v>1</v>
      </c>
      <c r="BJ992" t="s">
        <v>165</v>
      </c>
      <c r="BM992">
        <v>10001</v>
      </c>
      <c r="BN992">
        <v>0</v>
      </c>
      <c r="BO992" t="s">
        <v>162</v>
      </c>
      <c r="BP992">
        <v>1</v>
      </c>
      <c r="BQ992">
        <v>2</v>
      </c>
      <c r="BR992">
        <v>0</v>
      </c>
      <c r="BS992">
        <v>33.049999999999997</v>
      </c>
      <c r="BT992">
        <v>1</v>
      </c>
      <c r="BU992">
        <v>1</v>
      </c>
      <c r="BV992">
        <v>1</v>
      </c>
      <c r="BW992">
        <v>1</v>
      </c>
      <c r="BX992">
        <v>1</v>
      </c>
      <c r="BY992" t="s">
        <v>3</v>
      </c>
      <c r="BZ992">
        <v>118</v>
      </c>
      <c r="CA992">
        <v>63</v>
      </c>
      <c r="CB992" t="s">
        <v>3</v>
      </c>
      <c r="CE992">
        <v>0</v>
      </c>
      <c r="CF992">
        <v>0</v>
      </c>
      <c r="CG992">
        <v>0</v>
      </c>
      <c r="CM992">
        <v>0</v>
      </c>
      <c r="CN992" t="s">
        <v>3</v>
      </c>
      <c r="CO992">
        <v>0</v>
      </c>
      <c r="CP992">
        <f t="shared" si="737"/>
        <v>2654.04</v>
      </c>
      <c r="CQ992">
        <f t="shared" si="738"/>
        <v>104118.46459999999</v>
      </c>
      <c r="CR992">
        <f t="shared" si="739"/>
        <v>4287.5810000000001</v>
      </c>
      <c r="CS992">
        <f t="shared" si="740"/>
        <v>764.4464999999999</v>
      </c>
      <c r="CT992">
        <f t="shared" si="741"/>
        <v>24296.046499999997</v>
      </c>
      <c r="CU992">
        <f t="shared" si="742"/>
        <v>0</v>
      </c>
      <c r="CV992">
        <f t="shared" si="743"/>
        <v>84.11099999999999</v>
      </c>
      <c r="CW992">
        <f t="shared" si="744"/>
        <v>1.7125000000000001</v>
      </c>
      <c r="CX992">
        <f t="shared" si="745"/>
        <v>0</v>
      </c>
      <c r="CY992">
        <f t="shared" si="746"/>
        <v>451.089</v>
      </c>
      <c r="CZ992">
        <f t="shared" si="747"/>
        <v>215.52030000000002</v>
      </c>
      <c r="DC992" t="s">
        <v>3</v>
      </c>
      <c r="DD992" t="s">
        <v>3</v>
      </c>
      <c r="DE992" t="s">
        <v>133</v>
      </c>
      <c r="DF992" t="s">
        <v>133</v>
      </c>
      <c r="DG992" t="s">
        <v>167</v>
      </c>
      <c r="DH992" t="s">
        <v>3</v>
      </c>
      <c r="DI992" t="s">
        <v>167</v>
      </c>
      <c r="DJ992" t="s">
        <v>133</v>
      </c>
      <c r="DK992" t="s">
        <v>3</v>
      </c>
      <c r="DL992" t="s">
        <v>3</v>
      </c>
      <c r="DM992" t="s">
        <v>3</v>
      </c>
      <c r="DN992">
        <v>0</v>
      </c>
      <c r="DO992">
        <v>0</v>
      </c>
      <c r="DP992">
        <v>1</v>
      </c>
      <c r="DQ992">
        <v>1</v>
      </c>
      <c r="DU992">
        <v>1013</v>
      </c>
      <c r="DV992" t="s">
        <v>164</v>
      </c>
      <c r="DW992" t="s">
        <v>164</v>
      </c>
      <c r="DX992">
        <v>1</v>
      </c>
      <c r="DZ992" t="s">
        <v>3</v>
      </c>
      <c r="EA992" t="s">
        <v>3</v>
      </c>
      <c r="EB992" t="s">
        <v>3</v>
      </c>
      <c r="EC992" t="s">
        <v>3</v>
      </c>
      <c r="EE992">
        <v>29085510</v>
      </c>
      <c r="EF992">
        <v>2</v>
      </c>
      <c r="EG992" t="s">
        <v>135</v>
      </c>
      <c r="EH992">
        <v>0</v>
      </c>
      <c r="EI992" t="s">
        <v>3</v>
      </c>
      <c r="EJ992">
        <v>1</v>
      </c>
      <c r="EK992">
        <v>10001</v>
      </c>
      <c r="EL992" t="s">
        <v>136</v>
      </c>
      <c r="EM992" t="s">
        <v>137</v>
      </c>
      <c r="EO992" t="s">
        <v>3</v>
      </c>
      <c r="EQ992">
        <v>0</v>
      </c>
      <c r="ER992">
        <v>21712.98</v>
      </c>
      <c r="ES992">
        <v>20740.73</v>
      </c>
      <c r="ET992">
        <v>333.01</v>
      </c>
      <c r="EU992">
        <v>18.5</v>
      </c>
      <c r="EV992">
        <v>639.24</v>
      </c>
      <c r="EW992">
        <v>73.14</v>
      </c>
      <c r="EX992">
        <v>1.37</v>
      </c>
      <c r="EY992">
        <v>0</v>
      </c>
      <c r="FQ992">
        <v>0</v>
      </c>
      <c r="FR992">
        <f t="shared" si="748"/>
        <v>0</v>
      </c>
      <c r="FS992">
        <v>0</v>
      </c>
      <c r="FT992" t="s">
        <v>139</v>
      </c>
      <c r="FU992" t="s">
        <v>25</v>
      </c>
      <c r="FV992" t="s">
        <v>25</v>
      </c>
      <c r="FW992" t="s">
        <v>26</v>
      </c>
      <c r="FX992">
        <v>106.2</v>
      </c>
      <c r="FY992">
        <v>53.55</v>
      </c>
      <c r="GA992" t="s">
        <v>3</v>
      </c>
      <c r="GD992">
        <v>1</v>
      </c>
      <c r="GF992">
        <v>463398419</v>
      </c>
      <c r="GG992">
        <v>2</v>
      </c>
      <c r="GH992">
        <v>1</v>
      </c>
      <c r="GI992">
        <v>2</v>
      </c>
      <c r="GJ992">
        <v>0</v>
      </c>
      <c r="GK992">
        <v>0</v>
      </c>
      <c r="GL992">
        <f t="shared" si="749"/>
        <v>0</v>
      </c>
      <c r="GM992">
        <f t="shared" si="750"/>
        <v>3320.65</v>
      </c>
      <c r="GN992">
        <f t="shared" si="751"/>
        <v>3320.65</v>
      </c>
      <c r="GO992">
        <f t="shared" si="752"/>
        <v>0</v>
      </c>
      <c r="GP992">
        <f t="shared" si="753"/>
        <v>0</v>
      </c>
      <c r="GR992">
        <v>0</v>
      </c>
      <c r="GS992">
        <v>3</v>
      </c>
      <c r="GT992">
        <v>0</v>
      </c>
      <c r="GU992" t="s">
        <v>3</v>
      </c>
      <c r="GV992">
        <f t="shared" si="754"/>
        <v>0</v>
      </c>
      <c r="GW992">
        <v>1</v>
      </c>
      <c r="GX992">
        <f t="shared" si="755"/>
        <v>0</v>
      </c>
      <c r="HA992">
        <v>0</v>
      </c>
      <c r="HB992">
        <v>0</v>
      </c>
      <c r="HC992">
        <f t="shared" si="756"/>
        <v>0</v>
      </c>
      <c r="HE992" t="s">
        <v>3</v>
      </c>
      <c r="HF992" t="s">
        <v>3</v>
      </c>
      <c r="HM992" t="s">
        <v>3</v>
      </c>
      <c r="IK992">
        <v>0</v>
      </c>
    </row>
    <row r="993" spans="1:245">
      <c r="A993">
        <v>18</v>
      </c>
      <c r="B993">
        <v>0</v>
      </c>
      <c r="C993">
        <v>1057</v>
      </c>
      <c r="E993" t="s">
        <v>48</v>
      </c>
      <c r="F993" t="s">
        <v>168</v>
      </c>
      <c r="G993" t="s">
        <v>169</v>
      </c>
      <c r="H993" t="s">
        <v>170</v>
      </c>
      <c r="I993">
        <f>I992*J993</f>
        <v>2</v>
      </c>
      <c r="J993">
        <v>100</v>
      </c>
      <c r="K993">
        <v>100</v>
      </c>
      <c r="O993">
        <f t="shared" si="722"/>
        <v>392.02</v>
      </c>
      <c r="P993">
        <f t="shared" si="723"/>
        <v>392.02</v>
      </c>
      <c r="Q993">
        <f t="shared" si="724"/>
        <v>0</v>
      </c>
      <c r="R993">
        <f t="shared" si="725"/>
        <v>0</v>
      </c>
      <c r="S993">
        <f t="shared" si="726"/>
        <v>0</v>
      </c>
      <c r="T993">
        <f t="shared" si="727"/>
        <v>0</v>
      </c>
      <c r="U993">
        <f t="shared" si="728"/>
        <v>0</v>
      </c>
      <c r="V993">
        <f t="shared" si="729"/>
        <v>0</v>
      </c>
      <c r="W993">
        <f t="shared" si="730"/>
        <v>8.68</v>
      </c>
      <c r="X993">
        <f t="shared" si="731"/>
        <v>0</v>
      </c>
      <c r="Y993">
        <f t="shared" si="732"/>
        <v>0</v>
      </c>
      <c r="AA993">
        <v>35863109</v>
      </c>
      <c r="AB993">
        <f t="shared" si="733"/>
        <v>94.69</v>
      </c>
      <c r="AC993">
        <f t="shared" si="734"/>
        <v>94.69</v>
      </c>
      <c r="AD993">
        <f>ROUND((((ET993)-(EU993))+AE993),2)</f>
        <v>0</v>
      </c>
      <c r="AE993">
        <f t="shared" ref="AE993:AF995" si="757">ROUND((EU993),2)</f>
        <v>0</v>
      </c>
      <c r="AF993">
        <f t="shared" si="757"/>
        <v>0</v>
      </c>
      <c r="AG993">
        <f t="shared" si="735"/>
        <v>0</v>
      </c>
      <c r="AH993">
        <f t="shared" ref="AH993:AI995" si="758">(EW993)</f>
        <v>0</v>
      </c>
      <c r="AI993">
        <f t="shared" si="758"/>
        <v>0</v>
      </c>
      <c r="AJ993">
        <f t="shared" si="736"/>
        <v>4.34</v>
      </c>
      <c r="AK993">
        <v>94.69</v>
      </c>
      <c r="AL993">
        <v>94.69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4.34</v>
      </c>
      <c r="AT993">
        <v>0</v>
      </c>
      <c r="AU993">
        <v>0</v>
      </c>
      <c r="AV993">
        <v>1</v>
      </c>
      <c r="AW993">
        <v>1</v>
      </c>
      <c r="AZ993">
        <v>1</v>
      </c>
      <c r="BA993">
        <v>1</v>
      </c>
      <c r="BB993">
        <v>1</v>
      </c>
      <c r="BC993">
        <v>2.0699999999999998</v>
      </c>
      <c r="BD993" t="s">
        <v>3</v>
      </c>
      <c r="BE993" t="s">
        <v>3</v>
      </c>
      <c r="BF993" t="s">
        <v>3</v>
      </c>
      <c r="BG993" t="s">
        <v>3</v>
      </c>
      <c r="BH993">
        <v>3</v>
      </c>
      <c r="BI993">
        <v>1</v>
      </c>
      <c r="BJ993" t="s">
        <v>171</v>
      </c>
      <c r="BM993">
        <v>500001</v>
      </c>
      <c r="BN993">
        <v>0</v>
      </c>
      <c r="BO993" t="s">
        <v>168</v>
      </c>
      <c r="BP993">
        <v>1</v>
      </c>
      <c r="BQ993">
        <v>8</v>
      </c>
      <c r="BR993">
        <v>0</v>
      </c>
      <c r="BS993">
        <v>1</v>
      </c>
      <c r="BT993">
        <v>1</v>
      </c>
      <c r="BU993">
        <v>1</v>
      </c>
      <c r="BV993">
        <v>1</v>
      </c>
      <c r="BW993">
        <v>1</v>
      </c>
      <c r="BX993">
        <v>1</v>
      </c>
      <c r="BY993" t="s">
        <v>3</v>
      </c>
      <c r="BZ993">
        <v>0</v>
      </c>
      <c r="CA993">
        <v>0</v>
      </c>
      <c r="CB993" t="s">
        <v>3</v>
      </c>
      <c r="CE993">
        <v>0</v>
      </c>
      <c r="CF993">
        <v>0</v>
      </c>
      <c r="CG993">
        <v>0</v>
      </c>
      <c r="CM993">
        <v>0</v>
      </c>
      <c r="CN993" t="s">
        <v>3</v>
      </c>
      <c r="CO993">
        <v>0</v>
      </c>
      <c r="CP993">
        <f t="shared" si="737"/>
        <v>392.02</v>
      </c>
      <c r="CQ993">
        <f t="shared" si="738"/>
        <v>196.00829999999999</v>
      </c>
      <c r="CR993">
        <f t="shared" si="739"/>
        <v>0</v>
      </c>
      <c r="CS993">
        <f t="shared" si="740"/>
        <v>0</v>
      </c>
      <c r="CT993">
        <f t="shared" si="741"/>
        <v>0</v>
      </c>
      <c r="CU993">
        <f t="shared" si="742"/>
        <v>0</v>
      </c>
      <c r="CV993">
        <f t="shared" si="743"/>
        <v>0</v>
      </c>
      <c r="CW993">
        <f t="shared" si="744"/>
        <v>0</v>
      </c>
      <c r="CX993">
        <f t="shared" si="745"/>
        <v>4.34</v>
      </c>
      <c r="CY993">
        <f t="shared" si="746"/>
        <v>0</v>
      </c>
      <c r="CZ993">
        <f t="shared" si="747"/>
        <v>0</v>
      </c>
      <c r="DC993" t="s">
        <v>3</v>
      </c>
      <c r="DD993" t="s">
        <v>3</v>
      </c>
      <c r="DE993" t="s">
        <v>3</v>
      </c>
      <c r="DF993" t="s">
        <v>3</v>
      </c>
      <c r="DG993" t="s">
        <v>3</v>
      </c>
      <c r="DH993" t="s">
        <v>3</v>
      </c>
      <c r="DI993" t="s">
        <v>3</v>
      </c>
      <c r="DJ993" t="s">
        <v>3</v>
      </c>
      <c r="DK993" t="s">
        <v>3</v>
      </c>
      <c r="DL993" t="s">
        <v>3</v>
      </c>
      <c r="DM993" t="s">
        <v>3</v>
      </c>
      <c r="DN993">
        <v>0</v>
      </c>
      <c r="DO993">
        <v>0</v>
      </c>
      <c r="DP993">
        <v>1</v>
      </c>
      <c r="DQ993">
        <v>1</v>
      </c>
      <c r="DU993">
        <v>1013</v>
      </c>
      <c r="DV993" t="s">
        <v>170</v>
      </c>
      <c r="DW993" t="s">
        <v>170</v>
      </c>
      <c r="DX993">
        <v>1</v>
      </c>
      <c r="DZ993" t="s">
        <v>3</v>
      </c>
      <c r="EA993" t="s">
        <v>3</v>
      </c>
      <c r="EB993" t="s">
        <v>3</v>
      </c>
      <c r="EC993" t="s">
        <v>3</v>
      </c>
      <c r="EE993">
        <v>29085443</v>
      </c>
      <c r="EF993">
        <v>8</v>
      </c>
      <c r="EG993" t="s">
        <v>144</v>
      </c>
      <c r="EH993">
        <v>0</v>
      </c>
      <c r="EI993" t="s">
        <v>3</v>
      </c>
      <c r="EJ993">
        <v>1</v>
      </c>
      <c r="EK993">
        <v>500001</v>
      </c>
      <c r="EL993" t="s">
        <v>145</v>
      </c>
      <c r="EM993" t="s">
        <v>146</v>
      </c>
      <c r="EO993" t="s">
        <v>3</v>
      </c>
      <c r="EQ993">
        <v>0</v>
      </c>
      <c r="ER993">
        <v>94.69</v>
      </c>
      <c r="ES993">
        <v>94.69</v>
      </c>
      <c r="ET993">
        <v>0</v>
      </c>
      <c r="EU993">
        <v>0</v>
      </c>
      <c r="EV993">
        <v>0</v>
      </c>
      <c r="EW993">
        <v>0</v>
      </c>
      <c r="EX993">
        <v>0</v>
      </c>
      <c r="FQ993">
        <v>0</v>
      </c>
      <c r="FR993">
        <f t="shared" si="748"/>
        <v>0</v>
      </c>
      <c r="FS993">
        <v>0</v>
      </c>
      <c r="FX993">
        <v>0</v>
      </c>
      <c r="FY993">
        <v>0</v>
      </c>
      <c r="GA993" t="s">
        <v>3</v>
      </c>
      <c r="GD993">
        <v>1</v>
      </c>
      <c r="GF993">
        <v>-1252999712</v>
      </c>
      <c r="GG993">
        <v>2</v>
      </c>
      <c r="GH993">
        <v>1</v>
      </c>
      <c r="GI993">
        <v>2</v>
      </c>
      <c r="GJ993">
        <v>0</v>
      </c>
      <c r="GK993">
        <v>0</v>
      </c>
      <c r="GL993">
        <f t="shared" si="749"/>
        <v>0</v>
      </c>
      <c r="GM993">
        <f t="shared" si="750"/>
        <v>392.02</v>
      </c>
      <c r="GN993">
        <f t="shared" si="751"/>
        <v>392.02</v>
      </c>
      <c r="GO993">
        <f t="shared" si="752"/>
        <v>0</v>
      </c>
      <c r="GP993">
        <f t="shared" si="753"/>
        <v>0</v>
      </c>
      <c r="GR993">
        <v>0</v>
      </c>
      <c r="GS993">
        <v>3</v>
      </c>
      <c r="GT993">
        <v>0</v>
      </c>
      <c r="GU993" t="s">
        <v>3</v>
      </c>
      <c r="GV993">
        <f t="shared" si="754"/>
        <v>0</v>
      </c>
      <c r="GW993">
        <v>1</v>
      </c>
      <c r="GX993">
        <f t="shared" si="755"/>
        <v>0</v>
      </c>
      <c r="HA993">
        <v>0</v>
      </c>
      <c r="HB993">
        <v>0</v>
      </c>
      <c r="HC993">
        <f t="shared" si="756"/>
        <v>0</v>
      </c>
      <c r="HE993" t="s">
        <v>3</v>
      </c>
      <c r="HF993" t="s">
        <v>3</v>
      </c>
      <c r="HM993" t="s">
        <v>3</v>
      </c>
      <c r="IK993">
        <v>0</v>
      </c>
    </row>
    <row r="994" spans="1:245">
      <c r="A994">
        <v>18</v>
      </c>
      <c r="B994">
        <v>0</v>
      </c>
      <c r="C994">
        <v>1060</v>
      </c>
      <c r="E994" t="s">
        <v>172</v>
      </c>
      <c r="F994" t="s">
        <v>173</v>
      </c>
      <c r="G994" t="s">
        <v>174</v>
      </c>
      <c r="H994" t="s">
        <v>155</v>
      </c>
      <c r="I994">
        <f>I992*J994</f>
        <v>2</v>
      </c>
      <c r="J994">
        <v>100</v>
      </c>
      <c r="K994">
        <v>100</v>
      </c>
      <c r="O994">
        <f t="shared" si="722"/>
        <v>22135.05</v>
      </c>
      <c r="P994">
        <f t="shared" si="723"/>
        <v>22135.05</v>
      </c>
      <c r="Q994">
        <f t="shared" si="724"/>
        <v>0</v>
      </c>
      <c r="R994">
        <f t="shared" si="725"/>
        <v>0</v>
      </c>
      <c r="S994">
        <f t="shared" si="726"/>
        <v>0</v>
      </c>
      <c r="T994">
        <f t="shared" si="727"/>
        <v>0</v>
      </c>
      <c r="U994">
        <f t="shared" si="728"/>
        <v>0</v>
      </c>
      <c r="V994">
        <f t="shared" si="729"/>
        <v>0</v>
      </c>
      <c r="W994">
        <f t="shared" si="730"/>
        <v>415.44</v>
      </c>
      <c r="X994">
        <f t="shared" si="731"/>
        <v>0</v>
      </c>
      <c r="Y994">
        <f t="shared" si="732"/>
        <v>0</v>
      </c>
      <c r="AA994">
        <v>35863109</v>
      </c>
      <c r="AB994">
        <f t="shared" si="733"/>
        <v>4535.87</v>
      </c>
      <c r="AC994">
        <f t="shared" si="734"/>
        <v>4535.87</v>
      </c>
      <c r="AD994">
        <f>ROUND((((ET994)-(EU994))+AE994),2)</f>
        <v>0</v>
      </c>
      <c r="AE994">
        <f t="shared" si="757"/>
        <v>0</v>
      </c>
      <c r="AF994">
        <f t="shared" si="757"/>
        <v>0</v>
      </c>
      <c r="AG994">
        <f t="shared" si="735"/>
        <v>0</v>
      </c>
      <c r="AH994">
        <f t="shared" si="758"/>
        <v>0</v>
      </c>
      <c r="AI994">
        <f t="shared" si="758"/>
        <v>0</v>
      </c>
      <c r="AJ994">
        <f t="shared" si="736"/>
        <v>207.72</v>
      </c>
      <c r="AK994">
        <v>4535.87</v>
      </c>
      <c r="AL994">
        <v>4535.87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207.72</v>
      </c>
      <c r="AT994">
        <v>0</v>
      </c>
      <c r="AU994">
        <v>0</v>
      </c>
      <c r="AV994">
        <v>1</v>
      </c>
      <c r="AW994">
        <v>1</v>
      </c>
      <c r="AZ994">
        <v>1</v>
      </c>
      <c r="BA994">
        <v>1</v>
      </c>
      <c r="BB994">
        <v>1</v>
      </c>
      <c r="BC994">
        <v>2.44</v>
      </c>
      <c r="BD994" t="s">
        <v>3</v>
      </c>
      <c r="BE994" t="s">
        <v>3</v>
      </c>
      <c r="BF994" t="s">
        <v>3</v>
      </c>
      <c r="BG994" t="s">
        <v>3</v>
      </c>
      <c r="BH994">
        <v>3</v>
      </c>
      <c r="BI994">
        <v>1</v>
      </c>
      <c r="BJ994" t="s">
        <v>175</v>
      </c>
      <c r="BM994">
        <v>500001</v>
      </c>
      <c r="BN994">
        <v>0</v>
      </c>
      <c r="BO994" t="s">
        <v>173</v>
      </c>
      <c r="BP994">
        <v>1</v>
      </c>
      <c r="BQ994">
        <v>8</v>
      </c>
      <c r="BR994">
        <v>0</v>
      </c>
      <c r="BS994">
        <v>1</v>
      </c>
      <c r="BT994">
        <v>1</v>
      </c>
      <c r="BU994">
        <v>1</v>
      </c>
      <c r="BV994">
        <v>1</v>
      </c>
      <c r="BW994">
        <v>1</v>
      </c>
      <c r="BX994">
        <v>1</v>
      </c>
      <c r="BY994" t="s">
        <v>3</v>
      </c>
      <c r="BZ994">
        <v>0</v>
      </c>
      <c r="CA994">
        <v>0</v>
      </c>
      <c r="CB994" t="s">
        <v>3</v>
      </c>
      <c r="CE994">
        <v>0</v>
      </c>
      <c r="CF994">
        <v>0</v>
      </c>
      <c r="CG994">
        <v>0</v>
      </c>
      <c r="CM994">
        <v>0</v>
      </c>
      <c r="CN994" t="s">
        <v>3</v>
      </c>
      <c r="CO994">
        <v>0</v>
      </c>
      <c r="CP994">
        <f t="shared" si="737"/>
        <v>22135.05</v>
      </c>
      <c r="CQ994">
        <f t="shared" si="738"/>
        <v>11067.522799999999</v>
      </c>
      <c r="CR994">
        <f t="shared" si="739"/>
        <v>0</v>
      </c>
      <c r="CS994">
        <f t="shared" si="740"/>
        <v>0</v>
      </c>
      <c r="CT994">
        <f t="shared" si="741"/>
        <v>0</v>
      </c>
      <c r="CU994">
        <f t="shared" si="742"/>
        <v>0</v>
      </c>
      <c r="CV994">
        <f t="shared" si="743"/>
        <v>0</v>
      </c>
      <c r="CW994">
        <f t="shared" si="744"/>
        <v>0</v>
      </c>
      <c r="CX994">
        <f t="shared" si="745"/>
        <v>207.72</v>
      </c>
      <c r="CY994">
        <f t="shared" si="746"/>
        <v>0</v>
      </c>
      <c r="CZ994">
        <f t="shared" si="747"/>
        <v>0</v>
      </c>
      <c r="DC994" t="s">
        <v>3</v>
      </c>
      <c r="DD994" t="s">
        <v>3</v>
      </c>
      <c r="DE994" t="s">
        <v>3</v>
      </c>
      <c r="DF994" t="s">
        <v>3</v>
      </c>
      <c r="DG994" t="s">
        <v>3</v>
      </c>
      <c r="DH994" t="s">
        <v>3</v>
      </c>
      <c r="DI994" t="s">
        <v>3</v>
      </c>
      <c r="DJ994" t="s">
        <v>3</v>
      </c>
      <c r="DK994" t="s">
        <v>3</v>
      </c>
      <c r="DL994" t="s">
        <v>3</v>
      </c>
      <c r="DM994" t="s">
        <v>3</v>
      </c>
      <c r="DN994">
        <v>0</v>
      </c>
      <c r="DO994">
        <v>0</v>
      </c>
      <c r="DP994">
        <v>1</v>
      </c>
      <c r="DQ994">
        <v>1</v>
      </c>
      <c r="DU994">
        <v>1005</v>
      </c>
      <c r="DV994" t="s">
        <v>155</v>
      </c>
      <c r="DW994" t="s">
        <v>155</v>
      </c>
      <c r="DX994">
        <v>1</v>
      </c>
      <c r="DZ994" t="s">
        <v>3</v>
      </c>
      <c r="EA994" t="s">
        <v>3</v>
      </c>
      <c r="EB994" t="s">
        <v>3</v>
      </c>
      <c r="EC994" t="s">
        <v>3</v>
      </c>
      <c r="EE994">
        <v>29085443</v>
      </c>
      <c r="EF994">
        <v>8</v>
      </c>
      <c r="EG994" t="s">
        <v>144</v>
      </c>
      <c r="EH994">
        <v>0</v>
      </c>
      <c r="EI994" t="s">
        <v>3</v>
      </c>
      <c r="EJ994">
        <v>1</v>
      </c>
      <c r="EK994">
        <v>500001</v>
      </c>
      <c r="EL994" t="s">
        <v>145</v>
      </c>
      <c r="EM994" t="s">
        <v>146</v>
      </c>
      <c r="EO994" t="s">
        <v>3</v>
      </c>
      <c r="EQ994">
        <v>0</v>
      </c>
      <c r="ER994">
        <v>4535.87</v>
      </c>
      <c r="ES994">
        <v>4535.87</v>
      </c>
      <c r="ET994">
        <v>0</v>
      </c>
      <c r="EU994">
        <v>0</v>
      </c>
      <c r="EV994">
        <v>0</v>
      </c>
      <c r="EW994">
        <v>0</v>
      </c>
      <c r="EX994">
        <v>0</v>
      </c>
      <c r="FQ994">
        <v>0</v>
      </c>
      <c r="FR994">
        <f t="shared" si="748"/>
        <v>0</v>
      </c>
      <c r="FS994">
        <v>0</v>
      </c>
      <c r="FX994">
        <v>0</v>
      </c>
      <c r="FY994">
        <v>0</v>
      </c>
      <c r="GA994" t="s">
        <v>3</v>
      </c>
      <c r="GD994">
        <v>1</v>
      </c>
      <c r="GF994">
        <v>-1775669208</v>
      </c>
      <c r="GG994">
        <v>2</v>
      </c>
      <c r="GH994">
        <v>1</v>
      </c>
      <c r="GI994">
        <v>2</v>
      </c>
      <c r="GJ994">
        <v>0</v>
      </c>
      <c r="GK994">
        <v>0</v>
      </c>
      <c r="GL994">
        <f t="shared" si="749"/>
        <v>0</v>
      </c>
      <c r="GM994">
        <f t="shared" si="750"/>
        <v>22135.05</v>
      </c>
      <c r="GN994">
        <f t="shared" si="751"/>
        <v>22135.05</v>
      </c>
      <c r="GO994">
        <f t="shared" si="752"/>
        <v>0</v>
      </c>
      <c r="GP994">
        <f t="shared" si="753"/>
        <v>0</v>
      </c>
      <c r="GR994">
        <v>0</v>
      </c>
      <c r="GS994">
        <v>3</v>
      </c>
      <c r="GT994">
        <v>0</v>
      </c>
      <c r="GU994" t="s">
        <v>3</v>
      </c>
      <c r="GV994">
        <f t="shared" si="754"/>
        <v>0</v>
      </c>
      <c r="GW994">
        <v>1</v>
      </c>
      <c r="GX994">
        <f t="shared" si="755"/>
        <v>0</v>
      </c>
      <c r="HA994">
        <v>0</v>
      </c>
      <c r="HB994">
        <v>0</v>
      </c>
      <c r="HC994">
        <f t="shared" si="756"/>
        <v>0</v>
      </c>
      <c r="HE994" t="s">
        <v>3</v>
      </c>
      <c r="HF994" t="s">
        <v>3</v>
      </c>
      <c r="HM994" t="s">
        <v>3</v>
      </c>
      <c r="IK994">
        <v>0</v>
      </c>
    </row>
    <row r="995" spans="1:245">
      <c r="A995">
        <v>18</v>
      </c>
      <c r="B995">
        <v>0</v>
      </c>
      <c r="C995">
        <v>1059</v>
      </c>
      <c r="E995" t="s">
        <v>176</v>
      </c>
      <c r="F995" t="s">
        <v>177</v>
      </c>
      <c r="G995" t="s">
        <v>178</v>
      </c>
      <c r="H995" t="s">
        <v>155</v>
      </c>
      <c r="I995">
        <f>I992*J995</f>
        <v>-2</v>
      </c>
      <c r="J995">
        <v>-100</v>
      </c>
      <c r="K995">
        <v>-100</v>
      </c>
      <c r="O995">
        <f t="shared" si="722"/>
        <v>-2078.2800000000002</v>
      </c>
      <c r="P995">
        <f t="shared" si="723"/>
        <v>-2078.2800000000002</v>
      </c>
      <c r="Q995">
        <f t="shared" si="724"/>
        <v>0</v>
      </c>
      <c r="R995">
        <f t="shared" si="725"/>
        <v>0</v>
      </c>
      <c r="S995">
        <f t="shared" si="726"/>
        <v>0</v>
      </c>
      <c r="T995">
        <f t="shared" si="727"/>
        <v>0</v>
      </c>
      <c r="U995">
        <f t="shared" si="728"/>
        <v>0</v>
      </c>
      <c r="V995">
        <f t="shared" si="729"/>
        <v>0</v>
      </c>
      <c r="W995">
        <f t="shared" si="730"/>
        <v>0</v>
      </c>
      <c r="X995">
        <f t="shared" si="731"/>
        <v>0</v>
      </c>
      <c r="Y995">
        <f t="shared" si="732"/>
        <v>0</v>
      </c>
      <c r="AA995">
        <v>35863109</v>
      </c>
      <c r="AB995">
        <f t="shared" si="733"/>
        <v>207</v>
      </c>
      <c r="AC995">
        <f t="shared" si="734"/>
        <v>207</v>
      </c>
      <c r="AD995">
        <f>ROUND((((ET995)-(EU995))+AE995),2)</f>
        <v>0</v>
      </c>
      <c r="AE995">
        <f t="shared" si="757"/>
        <v>0</v>
      </c>
      <c r="AF995">
        <f t="shared" si="757"/>
        <v>0</v>
      </c>
      <c r="AG995">
        <f t="shared" si="735"/>
        <v>0</v>
      </c>
      <c r="AH995">
        <f t="shared" si="758"/>
        <v>0</v>
      </c>
      <c r="AI995">
        <f t="shared" si="758"/>
        <v>0</v>
      </c>
      <c r="AJ995">
        <f t="shared" si="736"/>
        <v>0</v>
      </c>
      <c r="AK995">
        <v>207</v>
      </c>
      <c r="AL995">
        <v>207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1</v>
      </c>
      <c r="AW995">
        <v>1</v>
      </c>
      <c r="AZ995">
        <v>1</v>
      </c>
      <c r="BA995">
        <v>1</v>
      </c>
      <c r="BB995">
        <v>1</v>
      </c>
      <c r="BC995">
        <v>5.0199999999999996</v>
      </c>
      <c r="BD995" t="s">
        <v>3</v>
      </c>
      <c r="BE995" t="s">
        <v>3</v>
      </c>
      <c r="BF995" t="s">
        <v>3</v>
      </c>
      <c r="BG995" t="s">
        <v>3</v>
      </c>
      <c r="BH995">
        <v>3</v>
      </c>
      <c r="BI995">
        <v>1</v>
      </c>
      <c r="BJ995" t="s">
        <v>179</v>
      </c>
      <c r="BM995">
        <v>500001</v>
      </c>
      <c r="BN995">
        <v>0</v>
      </c>
      <c r="BO995" t="s">
        <v>177</v>
      </c>
      <c r="BP995">
        <v>1</v>
      </c>
      <c r="BQ995">
        <v>8</v>
      </c>
      <c r="BR995">
        <v>1</v>
      </c>
      <c r="BS995">
        <v>1</v>
      </c>
      <c r="BT995">
        <v>1</v>
      </c>
      <c r="BU995">
        <v>1</v>
      </c>
      <c r="BV995">
        <v>1</v>
      </c>
      <c r="BW995">
        <v>1</v>
      </c>
      <c r="BX995">
        <v>1</v>
      </c>
      <c r="BY995" t="s">
        <v>3</v>
      </c>
      <c r="BZ995">
        <v>0</v>
      </c>
      <c r="CA995">
        <v>0</v>
      </c>
      <c r="CB995" t="s">
        <v>3</v>
      </c>
      <c r="CE995">
        <v>0</v>
      </c>
      <c r="CF995">
        <v>0</v>
      </c>
      <c r="CG995">
        <v>0</v>
      </c>
      <c r="CM995">
        <v>0</v>
      </c>
      <c r="CN995" t="s">
        <v>3</v>
      </c>
      <c r="CO995">
        <v>0</v>
      </c>
      <c r="CP995">
        <f t="shared" si="737"/>
        <v>-2078.2800000000002</v>
      </c>
      <c r="CQ995">
        <f t="shared" si="738"/>
        <v>1039.1399999999999</v>
      </c>
      <c r="CR995">
        <f t="shared" si="739"/>
        <v>0</v>
      </c>
      <c r="CS995">
        <f t="shared" si="740"/>
        <v>0</v>
      </c>
      <c r="CT995">
        <f t="shared" si="741"/>
        <v>0</v>
      </c>
      <c r="CU995">
        <f t="shared" si="742"/>
        <v>0</v>
      </c>
      <c r="CV995">
        <f t="shared" si="743"/>
        <v>0</v>
      </c>
      <c r="CW995">
        <f t="shared" si="744"/>
        <v>0</v>
      </c>
      <c r="CX995">
        <f t="shared" si="745"/>
        <v>0</v>
      </c>
      <c r="CY995">
        <f t="shared" si="746"/>
        <v>0</v>
      </c>
      <c r="CZ995">
        <f t="shared" si="747"/>
        <v>0</v>
      </c>
      <c r="DC995" t="s">
        <v>3</v>
      </c>
      <c r="DD995" t="s">
        <v>3</v>
      </c>
      <c r="DE995" t="s">
        <v>3</v>
      </c>
      <c r="DF995" t="s">
        <v>3</v>
      </c>
      <c r="DG995" t="s">
        <v>3</v>
      </c>
      <c r="DH995" t="s">
        <v>3</v>
      </c>
      <c r="DI995" t="s">
        <v>3</v>
      </c>
      <c r="DJ995" t="s">
        <v>3</v>
      </c>
      <c r="DK995" t="s">
        <v>3</v>
      </c>
      <c r="DL995" t="s">
        <v>3</v>
      </c>
      <c r="DM995" t="s">
        <v>3</v>
      </c>
      <c r="DN995">
        <v>0</v>
      </c>
      <c r="DO995">
        <v>0</v>
      </c>
      <c r="DP995">
        <v>1</v>
      </c>
      <c r="DQ995">
        <v>1</v>
      </c>
      <c r="DU995">
        <v>1005</v>
      </c>
      <c r="DV995" t="s">
        <v>155</v>
      </c>
      <c r="DW995" t="s">
        <v>155</v>
      </c>
      <c r="DX995">
        <v>1</v>
      </c>
      <c r="DZ995" t="s">
        <v>3</v>
      </c>
      <c r="EA995" t="s">
        <v>3</v>
      </c>
      <c r="EB995" t="s">
        <v>3</v>
      </c>
      <c r="EC995" t="s">
        <v>3</v>
      </c>
      <c r="EE995">
        <v>29085443</v>
      </c>
      <c r="EF995">
        <v>8</v>
      </c>
      <c r="EG995" t="s">
        <v>144</v>
      </c>
      <c r="EH995">
        <v>0</v>
      </c>
      <c r="EI995" t="s">
        <v>3</v>
      </c>
      <c r="EJ995">
        <v>1</v>
      </c>
      <c r="EK995">
        <v>500001</v>
      </c>
      <c r="EL995" t="s">
        <v>145</v>
      </c>
      <c r="EM995" t="s">
        <v>146</v>
      </c>
      <c r="EO995" t="s">
        <v>3</v>
      </c>
      <c r="EQ995">
        <v>32768</v>
      </c>
      <c r="ER995">
        <v>207</v>
      </c>
      <c r="ES995">
        <v>207</v>
      </c>
      <c r="ET995">
        <v>0</v>
      </c>
      <c r="EU995">
        <v>0</v>
      </c>
      <c r="EV995">
        <v>0</v>
      </c>
      <c r="EW995">
        <v>0</v>
      </c>
      <c r="EX995">
        <v>0</v>
      </c>
      <c r="FQ995">
        <v>0</v>
      </c>
      <c r="FR995">
        <f t="shared" si="748"/>
        <v>0</v>
      </c>
      <c r="FS995">
        <v>0</v>
      </c>
      <c r="FX995">
        <v>0</v>
      </c>
      <c r="FY995">
        <v>0</v>
      </c>
      <c r="GA995" t="s">
        <v>3</v>
      </c>
      <c r="GD995">
        <v>1</v>
      </c>
      <c r="GF995">
        <v>-172969429</v>
      </c>
      <c r="GG995">
        <v>2</v>
      </c>
      <c r="GH995">
        <v>1</v>
      </c>
      <c r="GI995">
        <v>2</v>
      </c>
      <c r="GJ995">
        <v>0</v>
      </c>
      <c r="GK995">
        <v>0</v>
      </c>
      <c r="GL995">
        <f t="shared" si="749"/>
        <v>0</v>
      </c>
      <c r="GM995">
        <f t="shared" si="750"/>
        <v>-2078.2800000000002</v>
      </c>
      <c r="GN995">
        <f t="shared" si="751"/>
        <v>-2078.2800000000002</v>
      </c>
      <c r="GO995">
        <f t="shared" si="752"/>
        <v>0</v>
      </c>
      <c r="GP995">
        <f t="shared" si="753"/>
        <v>0</v>
      </c>
      <c r="GR995">
        <v>0</v>
      </c>
      <c r="GS995">
        <v>0</v>
      </c>
      <c r="GT995">
        <v>0</v>
      </c>
      <c r="GU995" t="s">
        <v>3</v>
      </c>
      <c r="GV995">
        <f t="shared" si="754"/>
        <v>0</v>
      </c>
      <c r="GW995">
        <v>1</v>
      </c>
      <c r="GX995">
        <f t="shared" si="755"/>
        <v>0</v>
      </c>
      <c r="HA995">
        <v>0</v>
      </c>
      <c r="HB995">
        <v>0</v>
      </c>
      <c r="HC995">
        <f t="shared" si="756"/>
        <v>0</v>
      </c>
      <c r="HE995" t="s">
        <v>3</v>
      </c>
      <c r="HF995" t="s">
        <v>3</v>
      </c>
      <c r="HM995" t="s">
        <v>3</v>
      </c>
      <c r="IK995">
        <v>0</v>
      </c>
    </row>
    <row r="996" spans="1:245">
      <c r="A996">
        <v>17</v>
      </c>
      <c r="B996">
        <v>0</v>
      </c>
      <c r="C996">
        <f>ROW(SmtRes!A1064)</f>
        <v>1064</v>
      </c>
      <c r="D996">
        <f>ROW(EtalonRes!A1026)</f>
        <v>1026</v>
      </c>
      <c r="E996" t="s">
        <v>49</v>
      </c>
      <c r="F996" t="s">
        <v>180</v>
      </c>
      <c r="G996" t="s">
        <v>181</v>
      </c>
      <c r="H996" t="s">
        <v>182</v>
      </c>
      <c r="I996">
        <f>ROUND(5/100,9)</f>
        <v>0.05</v>
      </c>
      <c r="J996">
        <v>0</v>
      </c>
      <c r="K996">
        <f>ROUND(5/100,9)</f>
        <v>0.05</v>
      </c>
      <c r="O996">
        <f t="shared" si="722"/>
        <v>305</v>
      </c>
      <c r="P996">
        <f t="shared" si="723"/>
        <v>181.26</v>
      </c>
      <c r="Q996">
        <f t="shared" si="724"/>
        <v>2.33</v>
      </c>
      <c r="R996">
        <f t="shared" si="725"/>
        <v>0</v>
      </c>
      <c r="S996">
        <f t="shared" si="726"/>
        <v>121.41</v>
      </c>
      <c r="T996">
        <f t="shared" si="727"/>
        <v>0</v>
      </c>
      <c r="U996">
        <f t="shared" si="728"/>
        <v>0.44965000000000005</v>
      </c>
      <c r="V996">
        <f t="shared" si="729"/>
        <v>0</v>
      </c>
      <c r="W996">
        <f t="shared" si="730"/>
        <v>0</v>
      </c>
      <c r="X996">
        <f t="shared" si="731"/>
        <v>109.27</v>
      </c>
      <c r="Y996">
        <f t="shared" si="732"/>
        <v>52.21</v>
      </c>
      <c r="AA996">
        <v>35863109</v>
      </c>
      <c r="AB996">
        <f t="shared" si="733"/>
        <v>526.49</v>
      </c>
      <c r="AC996">
        <f t="shared" si="734"/>
        <v>448.66</v>
      </c>
      <c r="AD996">
        <f>ROUND(((((ET996*1.25))-((EU996*1.25)))+AE996),2)</f>
        <v>4.3600000000000003</v>
      </c>
      <c r="AE996">
        <f>ROUND(((EU996*1.25)),2)</f>
        <v>0</v>
      </c>
      <c r="AF996">
        <f>ROUND(((EV996*1.15)),2)</f>
        <v>73.47</v>
      </c>
      <c r="AG996">
        <f t="shared" si="735"/>
        <v>0</v>
      </c>
      <c r="AH996">
        <f>((EW996*1.15))</f>
        <v>8.9930000000000003</v>
      </c>
      <c r="AI996">
        <f>((EX996*1.25))</f>
        <v>0</v>
      </c>
      <c r="AJ996">
        <f t="shared" si="736"/>
        <v>0</v>
      </c>
      <c r="AK996">
        <v>516.04</v>
      </c>
      <c r="AL996">
        <v>448.66</v>
      </c>
      <c r="AM996">
        <v>3.49</v>
      </c>
      <c r="AN996">
        <v>0</v>
      </c>
      <c r="AO996">
        <v>63.89</v>
      </c>
      <c r="AP996">
        <v>0</v>
      </c>
      <c r="AQ996">
        <v>7.82</v>
      </c>
      <c r="AR996">
        <v>0</v>
      </c>
      <c r="AS996">
        <v>0</v>
      </c>
      <c r="AT996">
        <v>90</v>
      </c>
      <c r="AU996">
        <v>43</v>
      </c>
      <c r="AV996">
        <v>1</v>
      </c>
      <c r="AW996">
        <v>1</v>
      </c>
      <c r="AZ996">
        <v>1</v>
      </c>
      <c r="BA996">
        <v>33.049999999999997</v>
      </c>
      <c r="BB996">
        <v>10.69</v>
      </c>
      <c r="BC996">
        <v>8.08</v>
      </c>
      <c r="BD996" t="s">
        <v>3</v>
      </c>
      <c r="BE996" t="s">
        <v>3</v>
      </c>
      <c r="BF996" t="s">
        <v>3</v>
      </c>
      <c r="BG996" t="s">
        <v>3</v>
      </c>
      <c r="BH996">
        <v>0</v>
      </c>
      <c r="BI996">
        <v>1</v>
      </c>
      <c r="BJ996" t="s">
        <v>183</v>
      </c>
      <c r="BM996">
        <v>10001</v>
      </c>
      <c r="BN996">
        <v>0</v>
      </c>
      <c r="BO996" t="s">
        <v>180</v>
      </c>
      <c r="BP996">
        <v>1</v>
      </c>
      <c r="BQ996">
        <v>2</v>
      </c>
      <c r="BR996">
        <v>0</v>
      </c>
      <c r="BS996">
        <v>33.049999999999997</v>
      </c>
      <c r="BT996">
        <v>1</v>
      </c>
      <c r="BU996">
        <v>1</v>
      </c>
      <c r="BV996">
        <v>1</v>
      </c>
      <c r="BW996">
        <v>1</v>
      </c>
      <c r="BX996">
        <v>1</v>
      </c>
      <c r="BY996" t="s">
        <v>3</v>
      </c>
      <c r="BZ996">
        <v>118</v>
      </c>
      <c r="CA996">
        <v>63</v>
      </c>
      <c r="CB996" t="s">
        <v>3</v>
      </c>
      <c r="CE996">
        <v>0</v>
      </c>
      <c r="CF996">
        <v>0</v>
      </c>
      <c r="CG996">
        <v>0</v>
      </c>
      <c r="CM996">
        <v>0</v>
      </c>
      <c r="CN996" t="s">
        <v>992</v>
      </c>
      <c r="CO996">
        <v>0</v>
      </c>
      <c r="CP996">
        <f t="shared" si="737"/>
        <v>305</v>
      </c>
      <c r="CQ996">
        <f t="shared" si="738"/>
        <v>3625.1728000000003</v>
      </c>
      <c r="CR996">
        <f t="shared" si="739"/>
        <v>46.608400000000003</v>
      </c>
      <c r="CS996">
        <f t="shared" si="740"/>
        <v>0</v>
      </c>
      <c r="CT996">
        <f t="shared" si="741"/>
        <v>2428.1834999999996</v>
      </c>
      <c r="CU996">
        <f t="shared" si="742"/>
        <v>0</v>
      </c>
      <c r="CV996">
        <f t="shared" si="743"/>
        <v>8.9930000000000003</v>
      </c>
      <c r="CW996">
        <f t="shared" si="744"/>
        <v>0</v>
      </c>
      <c r="CX996">
        <f t="shared" si="745"/>
        <v>0</v>
      </c>
      <c r="CY996">
        <f t="shared" si="746"/>
        <v>109.26899999999999</v>
      </c>
      <c r="CZ996">
        <f t="shared" si="747"/>
        <v>52.206299999999999</v>
      </c>
      <c r="DC996" t="s">
        <v>3</v>
      </c>
      <c r="DD996" t="s">
        <v>3</v>
      </c>
      <c r="DE996" t="s">
        <v>133</v>
      </c>
      <c r="DF996" t="s">
        <v>133</v>
      </c>
      <c r="DG996" t="s">
        <v>134</v>
      </c>
      <c r="DH996" t="s">
        <v>3</v>
      </c>
      <c r="DI996" t="s">
        <v>134</v>
      </c>
      <c r="DJ996" t="s">
        <v>133</v>
      </c>
      <c r="DK996" t="s">
        <v>3</v>
      </c>
      <c r="DL996" t="s">
        <v>3</v>
      </c>
      <c r="DM996" t="s">
        <v>3</v>
      </c>
      <c r="DN996">
        <v>0</v>
      </c>
      <c r="DO996">
        <v>0</v>
      </c>
      <c r="DP996">
        <v>1</v>
      </c>
      <c r="DQ996">
        <v>1</v>
      </c>
      <c r="DU996">
        <v>1013</v>
      </c>
      <c r="DV996" t="s">
        <v>182</v>
      </c>
      <c r="DW996" t="s">
        <v>182</v>
      </c>
      <c r="DX996">
        <v>1</v>
      </c>
      <c r="DZ996" t="s">
        <v>3</v>
      </c>
      <c r="EA996" t="s">
        <v>3</v>
      </c>
      <c r="EB996" t="s">
        <v>3</v>
      </c>
      <c r="EC996" t="s">
        <v>3</v>
      </c>
      <c r="EE996">
        <v>29085510</v>
      </c>
      <c r="EF996">
        <v>2</v>
      </c>
      <c r="EG996" t="s">
        <v>135</v>
      </c>
      <c r="EH996">
        <v>0</v>
      </c>
      <c r="EI996" t="s">
        <v>3</v>
      </c>
      <c r="EJ996">
        <v>1</v>
      </c>
      <c r="EK996">
        <v>10001</v>
      </c>
      <c r="EL996" t="s">
        <v>136</v>
      </c>
      <c r="EM996" t="s">
        <v>137</v>
      </c>
      <c r="EO996" t="s">
        <v>138</v>
      </c>
      <c r="EQ996">
        <v>0</v>
      </c>
      <c r="ER996">
        <v>516.04</v>
      </c>
      <c r="ES996">
        <v>448.66</v>
      </c>
      <c r="ET996">
        <v>3.49</v>
      </c>
      <c r="EU996">
        <v>0</v>
      </c>
      <c r="EV996">
        <v>63.89</v>
      </c>
      <c r="EW996">
        <v>7.82</v>
      </c>
      <c r="EX996">
        <v>0</v>
      </c>
      <c r="EY996">
        <v>0</v>
      </c>
      <c r="FQ996">
        <v>0</v>
      </c>
      <c r="FR996">
        <f t="shared" si="748"/>
        <v>0</v>
      </c>
      <c r="FS996">
        <v>0</v>
      </c>
      <c r="FT996" t="s">
        <v>139</v>
      </c>
      <c r="FU996" t="s">
        <v>25</v>
      </c>
      <c r="FV996" t="s">
        <v>25</v>
      </c>
      <c r="FW996" t="s">
        <v>26</v>
      </c>
      <c r="FX996">
        <v>106.2</v>
      </c>
      <c r="FY996">
        <v>53.55</v>
      </c>
      <c r="GA996" t="s">
        <v>3</v>
      </c>
      <c r="GD996">
        <v>1</v>
      </c>
      <c r="GF996">
        <v>-1011738298</v>
      </c>
      <c r="GG996">
        <v>2</v>
      </c>
      <c r="GH996">
        <v>1</v>
      </c>
      <c r="GI996">
        <v>2</v>
      </c>
      <c r="GJ996">
        <v>0</v>
      </c>
      <c r="GK996">
        <v>0</v>
      </c>
      <c r="GL996">
        <f t="shared" si="749"/>
        <v>0</v>
      </c>
      <c r="GM996">
        <f t="shared" si="750"/>
        <v>466.48</v>
      </c>
      <c r="GN996">
        <f t="shared" si="751"/>
        <v>466.48</v>
      </c>
      <c r="GO996">
        <f t="shared" si="752"/>
        <v>0</v>
      </c>
      <c r="GP996">
        <f t="shared" si="753"/>
        <v>0</v>
      </c>
      <c r="GR996">
        <v>0</v>
      </c>
      <c r="GS996">
        <v>3</v>
      </c>
      <c r="GT996">
        <v>0</v>
      </c>
      <c r="GU996" t="s">
        <v>3</v>
      </c>
      <c r="GV996">
        <f t="shared" si="754"/>
        <v>0</v>
      </c>
      <c r="GW996">
        <v>1</v>
      </c>
      <c r="GX996">
        <f t="shared" si="755"/>
        <v>0</v>
      </c>
      <c r="HA996">
        <v>0</v>
      </c>
      <c r="HB996">
        <v>0</v>
      </c>
      <c r="HC996">
        <f t="shared" si="756"/>
        <v>0</v>
      </c>
      <c r="HE996" t="s">
        <v>3</v>
      </c>
      <c r="HF996" t="s">
        <v>3</v>
      </c>
      <c r="HM996" t="s">
        <v>3</v>
      </c>
      <c r="IK996">
        <v>0</v>
      </c>
    </row>
    <row r="997" spans="1:245">
      <c r="A997">
        <v>17</v>
      </c>
      <c r="B997">
        <v>0</v>
      </c>
      <c r="C997">
        <f>ROW(SmtRes!A1077)</f>
        <v>1077</v>
      </c>
      <c r="D997">
        <f>ROW(EtalonRes!A1039)</f>
        <v>1039</v>
      </c>
      <c r="E997" t="s">
        <v>55</v>
      </c>
      <c r="F997" t="s">
        <v>293</v>
      </c>
      <c r="G997" t="s">
        <v>294</v>
      </c>
      <c r="H997" t="s">
        <v>186</v>
      </c>
      <c r="I997">
        <f>ROUND(27.8/100,9)</f>
        <v>0.27800000000000002</v>
      </c>
      <c r="J997">
        <v>0</v>
      </c>
      <c r="K997">
        <f>ROUND(27.8/100,9)</f>
        <v>0.27800000000000002</v>
      </c>
      <c r="O997">
        <f t="shared" si="722"/>
        <v>8590.73</v>
      </c>
      <c r="P997">
        <f t="shared" si="723"/>
        <v>4361.28</v>
      </c>
      <c r="Q997">
        <f t="shared" si="724"/>
        <v>200.74</v>
      </c>
      <c r="R997">
        <f t="shared" si="725"/>
        <v>16.170000000000002</v>
      </c>
      <c r="S997">
        <f t="shared" si="726"/>
        <v>4028.71</v>
      </c>
      <c r="T997">
        <f t="shared" si="727"/>
        <v>0</v>
      </c>
      <c r="U997">
        <f t="shared" si="728"/>
        <v>14.290590000000002</v>
      </c>
      <c r="V997">
        <f t="shared" si="729"/>
        <v>4.8650000000000006E-2</v>
      </c>
      <c r="W997">
        <f t="shared" si="730"/>
        <v>0</v>
      </c>
      <c r="X997">
        <f t="shared" si="731"/>
        <v>3802.19</v>
      </c>
      <c r="Y997">
        <f t="shared" si="732"/>
        <v>2062.89</v>
      </c>
      <c r="AA997">
        <v>35863109</v>
      </c>
      <c r="AB997">
        <f t="shared" si="733"/>
        <v>4307.3500000000004</v>
      </c>
      <c r="AC997">
        <f t="shared" si="734"/>
        <v>3798.56</v>
      </c>
      <c r="AD997">
        <f>ROUND(((((ET997*1.25))-((EU997*1.25)))+AE997),2)</f>
        <v>70.31</v>
      </c>
      <c r="AE997">
        <f>ROUND(((EU997*1.25)),2)</f>
        <v>1.76</v>
      </c>
      <c r="AF997">
        <f>ROUND(((EV997*1.15)),2)</f>
        <v>438.48</v>
      </c>
      <c r="AG997">
        <f t="shared" si="735"/>
        <v>0</v>
      </c>
      <c r="AH997">
        <f>((EW997*1.15))</f>
        <v>51.405000000000001</v>
      </c>
      <c r="AI997">
        <f>((EX997*1.25))</f>
        <v>0.17500000000000002</v>
      </c>
      <c r="AJ997">
        <f t="shared" si="736"/>
        <v>0</v>
      </c>
      <c r="AK997">
        <v>4236.1000000000004</v>
      </c>
      <c r="AL997">
        <v>3798.56</v>
      </c>
      <c r="AM997">
        <v>56.25</v>
      </c>
      <c r="AN997">
        <v>1.41</v>
      </c>
      <c r="AO997">
        <v>381.29</v>
      </c>
      <c r="AP997">
        <v>0</v>
      </c>
      <c r="AQ997">
        <v>44.7</v>
      </c>
      <c r="AR997">
        <v>0.14000000000000001</v>
      </c>
      <c r="AS997">
        <v>0</v>
      </c>
      <c r="AT997">
        <v>94</v>
      </c>
      <c r="AU997">
        <v>51</v>
      </c>
      <c r="AV997">
        <v>1</v>
      </c>
      <c r="AW997">
        <v>1</v>
      </c>
      <c r="AZ997">
        <v>1</v>
      </c>
      <c r="BA997">
        <v>33.049999999999997</v>
      </c>
      <c r="BB997">
        <v>10.27</v>
      </c>
      <c r="BC997">
        <v>4.13</v>
      </c>
      <c r="BD997" t="s">
        <v>3</v>
      </c>
      <c r="BE997" t="s">
        <v>3</v>
      </c>
      <c r="BF997" t="s">
        <v>3</v>
      </c>
      <c r="BG997" t="s">
        <v>3</v>
      </c>
      <c r="BH997">
        <v>0</v>
      </c>
      <c r="BI997">
        <v>1</v>
      </c>
      <c r="BJ997" t="s">
        <v>295</v>
      </c>
      <c r="BM997">
        <v>11001</v>
      </c>
      <c r="BN997">
        <v>0</v>
      </c>
      <c r="BO997" t="s">
        <v>293</v>
      </c>
      <c r="BP997">
        <v>1</v>
      </c>
      <c r="BQ997">
        <v>2</v>
      </c>
      <c r="BR997">
        <v>0</v>
      </c>
      <c r="BS997">
        <v>33.049999999999997</v>
      </c>
      <c r="BT997">
        <v>1</v>
      </c>
      <c r="BU997">
        <v>1</v>
      </c>
      <c r="BV997">
        <v>1</v>
      </c>
      <c r="BW997">
        <v>1</v>
      </c>
      <c r="BX997">
        <v>1</v>
      </c>
      <c r="BY997" t="s">
        <v>3</v>
      </c>
      <c r="BZ997">
        <v>123</v>
      </c>
      <c r="CA997">
        <v>75</v>
      </c>
      <c r="CB997" t="s">
        <v>3</v>
      </c>
      <c r="CE997">
        <v>0</v>
      </c>
      <c r="CF997">
        <v>0</v>
      </c>
      <c r="CG997">
        <v>0</v>
      </c>
      <c r="CM997">
        <v>0</v>
      </c>
      <c r="CN997" t="s">
        <v>992</v>
      </c>
      <c r="CO997">
        <v>0</v>
      </c>
      <c r="CP997">
        <f t="shared" si="737"/>
        <v>8590.73</v>
      </c>
      <c r="CQ997">
        <f t="shared" si="738"/>
        <v>15688.052799999999</v>
      </c>
      <c r="CR997">
        <f t="shared" si="739"/>
        <v>722.08370000000002</v>
      </c>
      <c r="CS997">
        <f t="shared" si="740"/>
        <v>58.167999999999992</v>
      </c>
      <c r="CT997">
        <f t="shared" si="741"/>
        <v>14491.763999999999</v>
      </c>
      <c r="CU997">
        <f t="shared" si="742"/>
        <v>0</v>
      </c>
      <c r="CV997">
        <f t="shared" si="743"/>
        <v>51.405000000000001</v>
      </c>
      <c r="CW997">
        <f t="shared" si="744"/>
        <v>0.17500000000000002</v>
      </c>
      <c r="CX997">
        <f t="shared" si="745"/>
        <v>0</v>
      </c>
      <c r="CY997">
        <f t="shared" si="746"/>
        <v>3802.1872000000003</v>
      </c>
      <c r="CZ997">
        <f t="shared" si="747"/>
        <v>2062.8888000000002</v>
      </c>
      <c r="DC997" t="s">
        <v>3</v>
      </c>
      <c r="DD997" t="s">
        <v>3</v>
      </c>
      <c r="DE997" t="s">
        <v>133</v>
      </c>
      <c r="DF997" t="s">
        <v>133</v>
      </c>
      <c r="DG997" t="s">
        <v>134</v>
      </c>
      <c r="DH997" t="s">
        <v>3</v>
      </c>
      <c r="DI997" t="s">
        <v>134</v>
      </c>
      <c r="DJ997" t="s">
        <v>133</v>
      </c>
      <c r="DK997" t="s">
        <v>3</v>
      </c>
      <c r="DL997" t="s">
        <v>3</v>
      </c>
      <c r="DM997" t="s">
        <v>3</v>
      </c>
      <c r="DN997">
        <v>0</v>
      </c>
      <c r="DO997">
        <v>0</v>
      </c>
      <c r="DP997">
        <v>1</v>
      </c>
      <c r="DQ997">
        <v>1</v>
      </c>
      <c r="DU997">
        <v>1013</v>
      </c>
      <c r="DV997" t="s">
        <v>186</v>
      </c>
      <c r="DW997" t="s">
        <v>186</v>
      </c>
      <c r="DX997">
        <v>1</v>
      </c>
      <c r="DZ997" t="s">
        <v>3</v>
      </c>
      <c r="EA997" t="s">
        <v>3</v>
      </c>
      <c r="EB997" t="s">
        <v>3</v>
      </c>
      <c r="EC997" t="s">
        <v>3</v>
      </c>
      <c r="EE997">
        <v>29085511</v>
      </c>
      <c r="EF997">
        <v>2</v>
      </c>
      <c r="EG997" t="s">
        <v>135</v>
      </c>
      <c r="EH997">
        <v>0</v>
      </c>
      <c r="EI997" t="s">
        <v>3</v>
      </c>
      <c r="EJ997">
        <v>1</v>
      </c>
      <c r="EK997">
        <v>11001</v>
      </c>
      <c r="EL997" t="s">
        <v>23</v>
      </c>
      <c r="EM997" t="s">
        <v>188</v>
      </c>
      <c r="EO997" t="s">
        <v>138</v>
      </c>
      <c r="EQ997">
        <v>0</v>
      </c>
      <c r="ER997">
        <v>4236.1000000000004</v>
      </c>
      <c r="ES997">
        <v>3798.56</v>
      </c>
      <c r="ET997">
        <v>56.25</v>
      </c>
      <c r="EU997">
        <v>1.41</v>
      </c>
      <c r="EV997">
        <v>381.29</v>
      </c>
      <c r="EW997">
        <v>44.7</v>
      </c>
      <c r="EX997">
        <v>0.14000000000000001</v>
      </c>
      <c r="EY997">
        <v>0</v>
      </c>
      <c r="FQ997">
        <v>0</v>
      </c>
      <c r="FR997">
        <f t="shared" si="748"/>
        <v>0</v>
      </c>
      <c r="FS997">
        <v>0</v>
      </c>
      <c r="FT997" t="s">
        <v>139</v>
      </c>
      <c r="FU997" t="s">
        <v>25</v>
      </c>
      <c r="FV997" t="s">
        <v>25</v>
      </c>
      <c r="FW997" t="s">
        <v>26</v>
      </c>
      <c r="FX997">
        <v>110.7</v>
      </c>
      <c r="FY997">
        <v>63.75</v>
      </c>
      <c r="GA997" t="s">
        <v>3</v>
      </c>
      <c r="GD997">
        <v>1</v>
      </c>
      <c r="GF997">
        <v>-169318418</v>
      </c>
      <c r="GG997">
        <v>2</v>
      </c>
      <c r="GH997">
        <v>1</v>
      </c>
      <c r="GI997">
        <v>2</v>
      </c>
      <c r="GJ997">
        <v>0</v>
      </c>
      <c r="GK997">
        <v>0</v>
      </c>
      <c r="GL997">
        <f t="shared" si="749"/>
        <v>0</v>
      </c>
      <c r="GM997">
        <f t="shared" si="750"/>
        <v>14455.81</v>
      </c>
      <c r="GN997">
        <f t="shared" si="751"/>
        <v>14455.81</v>
      </c>
      <c r="GO997">
        <f t="shared" si="752"/>
        <v>0</v>
      </c>
      <c r="GP997">
        <f t="shared" si="753"/>
        <v>0</v>
      </c>
      <c r="GR997">
        <v>0</v>
      </c>
      <c r="GS997">
        <v>3</v>
      </c>
      <c r="GT997">
        <v>0</v>
      </c>
      <c r="GU997" t="s">
        <v>3</v>
      </c>
      <c r="GV997">
        <f t="shared" si="754"/>
        <v>0</v>
      </c>
      <c r="GW997">
        <v>1</v>
      </c>
      <c r="GX997">
        <f t="shared" si="755"/>
        <v>0</v>
      </c>
      <c r="HA997">
        <v>0</v>
      </c>
      <c r="HB997">
        <v>0</v>
      </c>
      <c r="HC997">
        <f t="shared" si="756"/>
        <v>0</v>
      </c>
      <c r="HE997" t="s">
        <v>3</v>
      </c>
      <c r="HF997" t="s">
        <v>3</v>
      </c>
      <c r="HM997" t="s">
        <v>3</v>
      </c>
      <c r="IK997">
        <v>0</v>
      </c>
    </row>
    <row r="998" spans="1:245">
      <c r="A998">
        <v>17</v>
      </c>
      <c r="B998">
        <v>0</v>
      </c>
      <c r="C998">
        <f>ROW(SmtRes!A1085)</f>
        <v>1085</v>
      </c>
      <c r="D998">
        <f>ROW(EtalonRes!A1047)</f>
        <v>1047</v>
      </c>
      <c r="E998" t="s">
        <v>62</v>
      </c>
      <c r="F998" t="s">
        <v>189</v>
      </c>
      <c r="G998" t="s">
        <v>190</v>
      </c>
      <c r="H998" t="s">
        <v>38</v>
      </c>
      <c r="I998">
        <f>ROUND(27.8/100,9)</f>
        <v>0.27800000000000002</v>
      </c>
      <c r="J998">
        <v>0</v>
      </c>
      <c r="K998">
        <f>ROUND(27.8/100,9)</f>
        <v>0.27800000000000002</v>
      </c>
      <c r="O998">
        <f t="shared" si="722"/>
        <v>17422.53</v>
      </c>
      <c r="P998">
        <f t="shared" si="723"/>
        <v>11557.13</v>
      </c>
      <c r="Q998">
        <f t="shared" si="724"/>
        <v>392.81</v>
      </c>
      <c r="R998">
        <f t="shared" si="725"/>
        <v>89.95</v>
      </c>
      <c r="S998">
        <f t="shared" si="726"/>
        <v>5472.59</v>
      </c>
      <c r="T998">
        <f t="shared" si="727"/>
        <v>0</v>
      </c>
      <c r="U998">
        <f t="shared" si="728"/>
        <v>19.412184</v>
      </c>
      <c r="V998">
        <f t="shared" si="729"/>
        <v>0.20155000000000001</v>
      </c>
      <c r="W998">
        <f t="shared" si="730"/>
        <v>0</v>
      </c>
      <c r="X998">
        <f t="shared" si="731"/>
        <v>5228.79</v>
      </c>
      <c r="Y998">
        <f t="shared" si="732"/>
        <v>2836.9</v>
      </c>
      <c r="AA998">
        <v>35863109</v>
      </c>
      <c r="AB998">
        <f t="shared" si="733"/>
        <v>7074.5</v>
      </c>
      <c r="AC998">
        <f t="shared" si="734"/>
        <v>6356.64</v>
      </c>
      <c r="AD998">
        <f>ROUND(((((ET998*1.25))-((EU998*1.25)))+AE998),2)</f>
        <v>122.23</v>
      </c>
      <c r="AE998">
        <f>ROUND(((EU998*1.25)),2)</f>
        <v>9.7899999999999991</v>
      </c>
      <c r="AF998">
        <f>ROUND(((EV998*1.15)),2)</f>
        <v>595.63</v>
      </c>
      <c r="AG998">
        <f t="shared" si="735"/>
        <v>0</v>
      </c>
      <c r="AH998">
        <f>((EW998*1.15))</f>
        <v>69.827999999999989</v>
      </c>
      <c r="AI998">
        <f>((EX998*1.25))</f>
        <v>0.72499999999999998</v>
      </c>
      <c r="AJ998">
        <f t="shared" si="736"/>
        <v>0</v>
      </c>
      <c r="AK998">
        <v>6972.36</v>
      </c>
      <c r="AL998">
        <v>6356.64</v>
      </c>
      <c r="AM998">
        <v>97.78</v>
      </c>
      <c r="AN998">
        <v>7.83</v>
      </c>
      <c r="AO998">
        <v>517.94000000000005</v>
      </c>
      <c r="AP998">
        <v>0</v>
      </c>
      <c r="AQ998">
        <v>60.72</v>
      </c>
      <c r="AR998">
        <v>0.57999999999999996</v>
      </c>
      <c r="AS998">
        <v>0</v>
      </c>
      <c r="AT998">
        <v>94</v>
      </c>
      <c r="AU998">
        <v>51</v>
      </c>
      <c r="AV998">
        <v>1</v>
      </c>
      <c r="AW998">
        <v>1</v>
      </c>
      <c r="AZ998">
        <v>1</v>
      </c>
      <c r="BA998">
        <v>33.049999999999997</v>
      </c>
      <c r="BB998">
        <v>11.56</v>
      </c>
      <c r="BC998">
        <v>6.54</v>
      </c>
      <c r="BD998" t="s">
        <v>3</v>
      </c>
      <c r="BE998" t="s">
        <v>3</v>
      </c>
      <c r="BF998" t="s">
        <v>3</v>
      </c>
      <c r="BG998" t="s">
        <v>3</v>
      </c>
      <c r="BH998">
        <v>0</v>
      </c>
      <c r="BI998">
        <v>1</v>
      </c>
      <c r="BJ998" t="s">
        <v>191</v>
      </c>
      <c r="BM998">
        <v>11001</v>
      </c>
      <c r="BN998">
        <v>0</v>
      </c>
      <c r="BO998" t="s">
        <v>189</v>
      </c>
      <c r="BP998">
        <v>1</v>
      </c>
      <c r="BQ998">
        <v>2</v>
      </c>
      <c r="BR998">
        <v>0</v>
      </c>
      <c r="BS998">
        <v>33.049999999999997</v>
      </c>
      <c r="BT998">
        <v>1</v>
      </c>
      <c r="BU998">
        <v>1</v>
      </c>
      <c r="BV998">
        <v>1</v>
      </c>
      <c r="BW998">
        <v>1</v>
      </c>
      <c r="BX998">
        <v>1</v>
      </c>
      <c r="BY998" t="s">
        <v>3</v>
      </c>
      <c r="BZ998">
        <v>123</v>
      </c>
      <c r="CA998">
        <v>75</v>
      </c>
      <c r="CB998" t="s">
        <v>3</v>
      </c>
      <c r="CE998">
        <v>0</v>
      </c>
      <c r="CF998">
        <v>0</v>
      </c>
      <c r="CG998">
        <v>0</v>
      </c>
      <c r="CM998">
        <v>0</v>
      </c>
      <c r="CN998" t="s">
        <v>992</v>
      </c>
      <c r="CO998">
        <v>0</v>
      </c>
      <c r="CP998">
        <f t="shared" si="737"/>
        <v>17422.53</v>
      </c>
      <c r="CQ998">
        <f t="shared" si="738"/>
        <v>41572.425600000002</v>
      </c>
      <c r="CR998">
        <f t="shared" si="739"/>
        <v>1412.9788000000001</v>
      </c>
      <c r="CS998">
        <f t="shared" si="740"/>
        <v>323.55949999999996</v>
      </c>
      <c r="CT998">
        <f t="shared" si="741"/>
        <v>19685.571499999998</v>
      </c>
      <c r="CU998">
        <f t="shared" si="742"/>
        <v>0</v>
      </c>
      <c r="CV998">
        <f t="shared" si="743"/>
        <v>69.827999999999989</v>
      </c>
      <c r="CW998">
        <f t="shared" si="744"/>
        <v>0.72499999999999998</v>
      </c>
      <c r="CX998">
        <f t="shared" si="745"/>
        <v>0</v>
      </c>
      <c r="CY998">
        <f t="shared" si="746"/>
        <v>5228.7875999999997</v>
      </c>
      <c r="CZ998">
        <f t="shared" si="747"/>
        <v>2836.8953999999999</v>
      </c>
      <c r="DC998" t="s">
        <v>3</v>
      </c>
      <c r="DD998" t="s">
        <v>3</v>
      </c>
      <c r="DE998" t="s">
        <v>133</v>
      </c>
      <c r="DF998" t="s">
        <v>133</v>
      </c>
      <c r="DG998" t="s">
        <v>134</v>
      </c>
      <c r="DH998" t="s">
        <v>3</v>
      </c>
      <c r="DI998" t="s">
        <v>134</v>
      </c>
      <c r="DJ998" t="s">
        <v>133</v>
      </c>
      <c r="DK998" t="s">
        <v>3</v>
      </c>
      <c r="DL998" t="s">
        <v>3</v>
      </c>
      <c r="DM998" t="s">
        <v>3</v>
      </c>
      <c r="DN998">
        <v>0</v>
      </c>
      <c r="DO998">
        <v>0</v>
      </c>
      <c r="DP998">
        <v>1</v>
      </c>
      <c r="DQ998">
        <v>1</v>
      </c>
      <c r="DU998">
        <v>1013</v>
      </c>
      <c r="DV998" t="s">
        <v>38</v>
      </c>
      <c r="DW998" t="s">
        <v>38</v>
      </c>
      <c r="DX998">
        <v>1</v>
      </c>
      <c r="DZ998" t="s">
        <v>3</v>
      </c>
      <c r="EA998" t="s">
        <v>3</v>
      </c>
      <c r="EB998" t="s">
        <v>3</v>
      </c>
      <c r="EC998" t="s">
        <v>3</v>
      </c>
      <c r="EE998">
        <v>29085511</v>
      </c>
      <c r="EF998">
        <v>2</v>
      </c>
      <c r="EG998" t="s">
        <v>135</v>
      </c>
      <c r="EH998">
        <v>0</v>
      </c>
      <c r="EI998" t="s">
        <v>3</v>
      </c>
      <c r="EJ998">
        <v>1</v>
      </c>
      <c r="EK998">
        <v>11001</v>
      </c>
      <c r="EL998" t="s">
        <v>23</v>
      </c>
      <c r="EM998" t="s">
        <v>188</v>
      </c>
      <c r="EO998" t="s">
        <v>138</v>
      </c>
      <c r="EQ998">
        <v>0</v>
      </c>
      <c r="ER998">
        <v>6972.36</v>
      </c>
      <c r="ES998">
        <v>6356.64</v>
      </c>
      <c r="ET998">
        <v>97.78</v>
      </c>
      <c r="EU998">
        <v>7.83</v>
      </c>
      <c r="EV998">
        <v>517.94000000000005</v>
      </c>
      <c r="EW998">
        <v>60.72</v>
      </c>
      <c r="EX998">
        <v>0.57999999999999996</v>
      </c>
      <c r="EY998">
        <v>0</v>
      </c>
      <c r="FQ998">
        <v>0</v>
      </c>
      <c r="FR998">
        <f t="shared" si="748"/>
        <v>0</v>
      </c>
      <c r="FS998">
        <v>0</v>
      </c>
      <c r="FT998" t="s">
        <v>139</v>
      </c>
      <c r="FU998" t="s">
        <v>25</v>
      </c>
      <c r="FV998" t="s">
        <v>25</v>
      </c>
      <c r="FW998" t="s">
        <v>26</v>
      </c>
      <c r="FX998">
        <v>110.7</v>
      </c>
      <c r="FY998">
        <v>63.75</v>
      </c>
      <c r="GA998" t="s">
        <v>3</v>
      </c>
      <c r="GD998">
        <v>1</v>
      </c>
      <c r="GF998">
        <v>1837524583</v>
      </c>
      <c r="GG998">
        <v>2</v>
      </c>
      <c r="GH998">
        <v>1</v>
      </c>
      <c r="GI998">
        <v>2</v>
      </c>
      <c r="GJ998">
        <v>0</v>
      </c>
      <c r="GK998">
        <v>0</v>
      </c>
      <c r="GL998">
        <f t="shared" si="749"/>
        <v>0</v>
      </c>
      <c r="GM998">
        <f t="shared" si="750"/>
        <v>25488.22</v>
      </c>
      <c r="GN998">
        <f t="shared" si="751"/>
        <v>25488.22</v>
      </c>
      <c r="GO998">
        <f t="shared" si="752"/>
        <v>0</v>
      </c>
      <c r="GP998">
        <f t="shared" si="753"/>
        <v>0</v>
      </c>
      <c r="GR998">
        <v>0</v>
      </c>
      <c r="GS998">
        <v>3</v>
      </c>
      <c r="GT998">
        <v>0</v>
      </c>
      <c r="GU998" t="s">
        <v>3</v>
      </c>
      <c r="GV998">
        <f t="shared" si="754"/>
        <v>0</v>
      </c>
      <c r="GW998">
        <v>1</v>
      </c>
      <c r="GX998">
        <f t="shared" si="755"/>
        <v>0</v>
      </c>
      <c r="HA998">
        <v>0</v>
      </c>
      <c r="HB998">
        <v>0</v>
      </c>
      <c r="HC998">
        <f t="shared" si="756"/>
        <v>0</v>
      </c>
      <c r="HE998" t="s">
        <v>3</v>
      </c>
      <c r="HF998" t="s">
        <v>3</v>
      </c>
      <c r="HM998" t="s">
        <v>3</v>
      </c>
      <c r="IK998">
        <v>0</v>
      </c>
    </row>
    <row r="999" spans="1:245">
      <c r="A999">
        <v>17</v>
      </c>
      <c r="B999">
        <v>0</v>
      </c>
      <c r="C999">
        <f>ROW(SmtRes!A1092)</f>
        <v>1092</v>
      </c>
      <c r="D999">
        <f>ROW(EtalonRes!A1054)</f>
        <v>1054</v>
      </c>
      <c r="E999" t="s">
        <v>67</v>
      </c>
      <c r="F999" t="s">
        <v>192</v>
      </c>
      <c r="G999" t="s">
        <v>193</v>
      </c>
      <c r="H999" t="s">
        <v>186</v>
      </c>
      <c r="I999">
        <f>ROUND(27.8/100,9)</f>
        <v>0.27800000000000002</v>
      </c>
      <c r="J999">
        <v>0</v>
      </c>
      <c r="K999">
        <f>ROUND(27.8/100,9)</f>
        <v>0.27800000000000002</v>
      </c>
      <c r="O999">
        <f t="shared" si="722"/>
        <v>13227.21</v>
      </c>
      <c r="P999">
        <f t="shared" si="723"/>
        <v>9111.7800000000007</v>
      </c>
      <c r="Q999">
        <f t="shared" si="724"/>
        <v>1416.94</v>
      </c>
      <c r="R999">
        <f t="shared" si="725"/>
        <v>774.08</v>
      </c>
      <c r="S999">
        <f t="shared" si="726"/>
        <v>2698.49</v>
      </c>
      <c r="T999">
        <f t="shared" si="727"/>
        <v>0</v>
      </c>
      <c r="U999">
        <f t="shared" si="728"/>
        <v>9.9938219999999998</v>
      </c>
      <c r="V999">
        <f t="shared" si="729"/>
        <v>2.3282500000000002</v>
      </c>
      <c r="W999">
        <f t="shared" si="730"/>
        <v>0</v>
      </c>
      <c r="X999">
        <f t="shared" si="731"/>
        <v>3264.22</v>
      </c>
      <c r="Y999">
        <f t="shared" si="732"/>
        <v>1771.01</v>
      </c>
      <c r="AA999">
        <v>35863109</v>
      </c>
      <c r="AB999">
        <f t="shared" si="733"/>
        <v>6346.71</v>
      </c>
      <c r="AC999">
        <f t="shared" si="734"/>
        <v>5583.68</v>
      </c>
      <c r="AD999">
        <f>ROUND(((((ET999*1.25))-((EU999*1.25)))+AE999),2)</f>
        <v>469.33</v>
      </c>
      <c r="AE999">
        <f>ROUND(((EU999*1.25)),2)</f>
        <v>84.25</v>
      </c>
      <c r="AF999">
        <f>ROUND(((EV999*1.15)),2)</f>
        <v>293.7</v>
      </c>
      <c r="AG999">
        <f t="shared" si="735"/>
        <v>0</v>
      </c>
      <c r="AH999">
        <f>((EW999*1.15))</f>
        <v>35.948999999999998</v>
      </c>
      <c r="AI999">
        <f>((EX999*1.25))</f>
        <v>8.375</v>
      </c>
      <c r="AJ999">
        <f t="shared" si="736"/>
        <v>0</v>
      </c>
      <c r="AK999">
        <v>6214.53</v>
      </c>
      <c r="AL999">
        <v>5583.68</v>
      </c>
      <c r="AM999">
        <v>375.46</v>
      </c>
      <c r="AN999">
        <v>67.400000000000006</v>
      </c>
      <c r="AO999">
        <v>255.39</v>
      </c>
      <c r="AP999">
        <v>0</v>
      </c>
      <c r="AQ999">
        <v>31.26</v>
      </c>
      <c r="AR999">
        <v>6.7</v>
      </c>
      <c r="AS999">
        <v>0</v>
      </c>
      <c r="AT999">
        <v>94</v>
      </c>
      <c r="AU999">
        <v>51</v>
      </c>
      <c r="AV999">
        <v>1</v>
      </c>
      <c r="AW999">
        <v>1</v>
      </c>
      <c r="AZ999">
        <v>1</v>
      </c>
      <c r="BA999">
        <v>33.049999999999997</v>
      </c>
      <c r="BB999">
        <v>10.86</v>
      </c>
      <c r="BC999">
        <v>5.87</v>
      </c>
      <c r="BD999" t="s">
        <v>3</v>
      </c>
      <c r="BE999" t="s">
        <v>3</v>
      </c>
      <c r="BF999" t="s">
        <v>3</v>
      </c>
      <c r="BG999" t="s">
        <v>3</v>
      </c>
      <c r="BH999">
        <v>0</v>
      </c>
      <c r="BI999">
        <v>1</v>
      </c>
      <c r="BJ999" t="s">
        <v>194</v>
      </c>
      <c r="BM999">
        <v>11001</v>
      </c>
      <c r="BN999">
        <v>0</v>
      </c>
      <c r="BO999" t="s">
        <v>192</v>
      </c>
      <c r="BP999">
        <v>1</v>
      </c>
      <c r="BQ999">
        <v>2</v>
      </c>
      <c r="BR999">
        <v>0</v>
      </c>
      <c r="BS999">
        <v>33.049999999999997</v>
      </c>
      <c r="BT999">
        <v>1</v>
      </c>
      <c r="BU999">
        <v>1</v>
      </c>
      <c r="BV999">
        <v>1</v>
      </c>
      <c r="BW999">
        <v>1</v>
      </c>
      <c r="BX999">
        <v>1</v>
      </c>
      <c r="BY999" t="s">
        <v>3</v>
      </c>
      <c r="BZ999">
        <v>123</v>
      </c>
      <c r="CA999">
        <v>75</v>
      </c>
      <c r="CB999" t="s">
        <v>3</v>
      </c>
      <c r="CE999">
        <v>0</v>
      </c>
      <c r="CF999">
        <v>0</v>
      </c>
      <c r="CG999">
        <v>0</v>
      </c>
      <c r="CM999">
        <v>0</v>
      </c>
      <c r="CN999" t="s">
        <v>3</v>
      </c>
      <c r="CO999">
        <v>0</v>
      </c>
      <c r="CP999">
        <f t="shared" si="737"/>
        <v>13227.210000000001</v>
      </c>
      <c r="CQ999">
        <f t="shared" si="738"/>
        <v>32776.2016</v>
      </c>
      <c r="CR999">
        <f t="shared" si="739"/>
        <v>5096.9237999999996</v>
      </c>
      <c r="CS999">
        <f t="shared" si="740"/>
        <v>2784.4624999999996</v>
      </c>
      <c r="CT999">
        <f t="shared" si="741"/>
        <v>9706.784999999998</v>
      </c>
      <c r="CU999">
        <f t="shared" si="742"/>
        <v>0</v>
      </c>
      <c r="CV999">
        <f t="shared" si="743"/>
        <v>35.948999999999998</v>
      </c>
      <c r="CW999">
        <f t="shared" si="744"/>
        <v>8.375</v>
      </c>
      <c r="CX999">
        <f t="shared" si="745"/>
        <v>0</v>
      </c>
      <c r="CY999">
        <f t="shared" si="746"/>
        <v>3264.2157999999995</v>
      </c>
      <c r="CZ999">
        <f t="shared" si="747"/>
        <v>1771.0106999999998</v>
      </c>
      <c r="DC999" t="s">
        <v>3</v>
      </c>
      <c r="DD999" t="s">
        <v>3</v>
      </c>
      <c r="DE999" t="s">
        <v>133</v>
      </c>
      <c r="DF999" t="s">
        <v>133</v>
      </c>
      <c r="DG999" t="s">
        <v>134</v>
      </c>
      <c r="DH999" t="s">
        <v>3</v>
      </c>
      <c r="DI999" t="s">
        <v>134</v>
      </c>
      <c r="DJ999" t="s">
        <v>133</v>
      </c>
      <c r="DK999" t="s">
        <v>3</v>
      </c>
      <c r="DL999" t="s">
        <v>3</v>
      </c>
      <c r="DM999" t="s">
        <v>3</v>
      </c>
      <c r="DN999">
        <v>0</v>
      </c>
      <c r="DO999">
        <v>0</v>
      </c>
      <c r="DP999">
        <v>1</v>
      </c>
      <c r="DQ999">
        <v>1</v>
      </c>
      <c r="DU999">
        <v>1013</v>
      </c>
      <c r="DV999" t="s">
        <v>186</v>
      </c>
      <c r="DW999" t="s">
        <v>186</v>
      </c>
      <c r="DX999">
        <v>1</v>
      </c>
      <c r="DZ999" t="s">
        <v>3</v>
      </c>
      <c r="EA999" t="s">
        <v>3</v>
      </c>
      <c r="EB999" t="s">
        <v>3</v>
      </c>
      <c r="EC999" t="s">
        <v>3</v>
      </c>
      <c r="EE999">
        <v>29085511</v>
      </c>
      <c r="EF999">
        <v>2</v>
      </c>
      <c r="EG999" t="s">
        <v>135</v>
      </c>
      <c r="EH999">
        <v>0</v>
      </c>
      <c r="EI999" t="s">
        <v>3</v>
      </c>
      <c r="EJ999">
        <v>1</v>
      </c>
      <c r="EK999">
        <v>11001</v>
      </c>
      <c r="EL999" t="s">
        <v>23</v>
      </c>
      <c r="EM999" t="s">
        <v>188</v>
      </c>
      <c r="EO999" t="s">
        <v>3</v>
      </c>
      <c r="EQ999">
        <v>0</v>
      </c>
      <c r="ER999">
        <v>6214.53</v>
      </c>
      <c r="ES999">
        <v>5583.68</v>
      </c>
      <c r="ET999">
        <v>375.46</v>
      </c>
      <c r="EU999">
        <v>67.400000000000006</v>
      </c>
      <c r="EV999">
        <v>255.39</v>
      </c>
      <c r="EW999">
        <v>31.26</v>
      </c>
      <c r="EX999">
        <v>6.7</v>
      </c>
      <c r="EY999">
        <v>0</v>
      </c>
      <c r="FQ999">
        <v>0</v>
      </c>
      <c r="FR999">
        <f t="shared" si="748"/>
        <v>0</v>
      </c>
      <c r="FS999">
        <v>0</v>
      </c>
      <c r="FT999" t="s">
        <v>139</v>
      </c>
      <c r="FU999" t="s">
        <v>25</v>
      </c>
      <c r="FV999" t="s">
        <v>25</v>
      </c>
      <c r="FW999" t="s">
        <v>26</v>
      </c>
      <c r="FX999">
        <v>110.7</v>
      </c>
      <c r="FY999">
        <v>63.75</v>
      </c>
      <c r="GA999" t="s">
        <v>3</v>
      </c>
      <c r="GD999">
        <v>1</v>
      </c>
      <c r="GF999">
        <v>1220877284</v>
      </c>
      <c r="GG999">
        <v>2</v>
      </c>
      <c r="GH999">
        <v>1</v>
      </c>
      <c r="GI999">
        <v>2</v>
      </c>
      <c r="GJ999">
        <v>0</v>
      </c>
      <c r="GK999">
        <v>0</v>
      </c>
      <c r="GL999">
        <f t="shared" si="749"/>
        <v>0</v>
      </c>
      <c r="GM999">
        <f t="shared" si="750"/>
        <v>18262.439999999999</v>
      </c>
      <c r="GN999">
        <f t="shared" si="751"/>
        <v>18262.439999999999</v>
      </c>
      <c r="GO999">
        <f t="shared" si="752"/>
        <v>0</v>
      </c>
      <c r="GP999">
        <f t="shared" si="753"/>
        <v>0</v>
      </c>
      <c r="GR999">
        <v>0</v>
      </c>
      <c r="GS999">
        <v>3</v>
      </c>
      <c r="GT999">
        <v>0</v>
      </c>
      <c r="GU999" t="s">
        <v>3</v>
      </c>
      <c r="GV999">
        <f t="shared" si="754"/>
        <v>0</v>
      </c>
      <c r="GW999">
        <v>1</v>
      </c>
      <c r="GX999">
        <f t="shared" si="755"/>
        <v>0</v>
      </c>
      <c r="HA999">
        <v>0</v>
      </c>
      <c r="HB999">
        <v>0</v>
      </c>
      <c r="HC999">
        <f t="shared" si="756"/>
        <v>0</v>
      </c>
      <c r="HE999" t="s">
        <v>3</v>
      </c>
      <c r="HF999" t="s">
        <v>3</v>
      </c>
      <c r="HM999" t="s">
        <v>3</v>
      </c>
      <c r="IK999">
        <v>0</v>
      </c>
    </row>
    <row r="1000" spans="1:245">
      <c r="A1000">
        <v>17</v>
      </c>
      <c r="B1000">
        <v>0</v>
      </c>
      <c r="C1000">
        <f>ROW(SmtRes!A1100)</f>
        <v>1100</v>
      </c>
      <c r="D1000">
        <f>ROW(EtalonRes!A1061)</f>
        <v>1061</v>
      </c>
      <c r="E1000" t="s">
        <v>195</v>
      </c>
      <c r="F1000" t="s">
        <v>296</v>
      </c>
      <c r="G1000" t="s">
        <v>297</v>
      </c>
      <c r="H1000" t="s">
        <v>38</v>
      </c>
      <c r="I1000">
        <f>ROUND(27.8/100,9)</f>
        <v>0.27800000000000002</v>
      </c>
      <c r="J1000">
        <v>0</v>
      </c>
      <c r="K1000">
        <f>ROUND(27.8/100,9)</f>
        <v>0.27800000000000002</v>
      </c>
      <c r="O1000">
        <f t="shared" si="722"/>
        <v>8338.86</v>
      </c>
      <c r="P1000">
        <f t="shared" si="723"/>
        <v>5338.65</v>
      </c>
      <c r="Q1000">
        <f t="shared" si="724"/>
        <v>242.28</v>
      </c>
      <c r="R1000">
        <f t="shared" si="725"/>
        <v>52.74</v>
      </c>
      <c r="S1000">
        <f t="shared" si="726"/>
        <v>2757.93</v>
      </c>
      <c r="T1000">
        <f t="shared" si="727"/>
        <v>0</v>
      </c>
      <c r="U1000">
        <f t="shared" si="728"/>
        <v>10.041777</v>
      </c>
      <c r="V1000">
        <f t="shared" si="729"/>
        <v>0.11815000000000002</v>
      </c>
      <c r="W1000">
        <f t="shared" si="730"/>
        <v>0</v>
      </c>
      <c r="X1000">
        <f t="shared" si="731"/>
        <v>2642.03</v>
      </c>
      <c r="Y1000">
        <f t="shared" si="732"/>
        <v>1433.44</v>
      </c>
      <c r="AA1000">
        <v>35863109</v>
      </c>
      <c r="AB1000">
        <f t="shared" si="733"/>
        <v>7371.48</v>
      </c>
      <c r="AC1000">
        <f t="shared" si="734"/>
        <v>6983.19</v>
      </c>
      <c r="AD1000">
        <f>ROUND(((((ET1000*1.25))-((EU1000*1.25)))+AE1000),2)</f>
        <v>88.12</v>
      </c>
      <c r="AE1000">
        <f>ROUND(((EU1000*1.25)),2)</f>
        <v>5.74</v>
      </c>
      <c r="AF1000">
        <f>ROUND(((EV1000*1.15)),2)</f>
        <v>300.17</v>
      </c>
      <c r="AG1000">
        <f t="shared" si="735"/>
        <v>0</v>
      </c>
      <c r="AH1000">
        <f>((EW1000*1.15))</f>
        <v>36.121499999999997</v>
      </c>
      <c r="AI1000">
        <f>((EX1000*1.25))</f>
        <v>0.42500000000000004</v>
      </c>
      <c r="AJ1000">
        <f t="shared" si="736"/>
        <v>0</v>
      </c>
      <c r="AK1000">
        <v>7314.7</v>
      </c>
      <c r="AL1000">
        <v>6983.19</v>
      </c>
      <c r="AM1000">
        <v>70.489999999999995</v>
      </c>
      <c r="AN1000">
        <v>4.59</v>
      </c>
      <c r="AO1000">
        <v>261.02</v>
      </c>
      <c r="AP1000">
        <v>0</v>
      </c>
      <c r="AQ1000">
        <v>31.41</v>
      </c>
      <c r="AR1000">
        <v>0.34</v>
      </c>
      <c r="AS1000">
        <v>0</v>
      </c>
      <c r="AT1000">
        <v>94</v>
      </c>
      <c r="AU1000">
        <v>51</v>
      </c>
      <c r="AV1000">
        <v>1</v>
      </c>
      <c r="AW1000">
        <v>1</v>
      </c>
      <c r="AZ1000">
        <v>1</v>
      </c>
      <c r="BA1000">
        <v>33.049999999999997</v>
      </c>
      <c r="BB1000">
        <v>9.89</v>
      </c>
      <c r="BC1000">
        <v>2.75</v>
      </c>
      <c r="BD1000" t="s">
        <v>3</v>
      </c>
      <c r="BE1000" t="s">
        <v>3</v>
      </c>
      <c r="BF1000" t="s">
        <v>3</v>
      </c>
      <c r="BG1000" t="s">
        <v>3</v>
      </c>
      <c r="BH1000">
        <v>0</v>
      </c>
      <c r="BI1000">
        <v>1</v>
      </c>
      <c r="BJ1000" t="s">
        <v>298</v>
      </c>
      <c r="BM1000">
        <v>11001</v>
      </c>
      <c r="BN1000">
        <v>0</v>
      </c>
      <c r="BO1000" t="s">
        <v>296</v>
      </c>
      <c r="BP1000">
        <v>1</v>
      </c>
      <c r="BQ1000">
        <v>2</v>
      </c>
      <c r="BR1000">
        <v>0</v>
      </c>
      <c r="BS1000">
        <v>33.049999999999997</v>
      </c>
      <c r="BT1000">
        <v>1</v>
      </c>
      <c r="BU1000">
        <v>1</v>
      </c>
      <c r="BV1000">
        <v>1</v>
      </c>
      <c r="BW1000">
        <v>1</v>
      </c>
      <c r="BX1000">
        <v>1</v>
      </c>
      <c r="BY1000" t="s">
        <v>3</v>
      </c>
      <c r="BZ1000">
        <v>123</v>
      </c>
      <c r="CA1000">
        <v>75</v>
      </c>
      <c r="CB1000" t="s">
        <v>3</v>
      </c>
      <c r="CE1000">
        <v>0</v>
      </c>
      <c r="CF1000">
        <v>0</v>
      </c>
      <c r="CG1000">
        <v>0</v>
      </c>
      <c r="CM1000">
        <v>0</v>
      </c>
      <c r="CN1000" t="s">
        <v>3</v>
      </c>
      <c r="CO1000">
        <v>0</v>
      </c>
      <c r="CP1000">
        <f t="shared" si="737"/>
        <v>8338.8599999999988</v>
      </c>
      <c r="CQ1000">
        <f t="shared" si="738"/>
        <v>19203.772499999999</v>
      </c>
      <c r="CR1000">
        <f t="shared" si="739"/>
        <v>871.50680000000011</v>
      </c>
      <c r="CS1000">
        <f t="shared" si="740"/>
        <v>189.70699999999999</v>
      </c>
      <c r="CT1000">
        <f t="shared" si="741"/>
        <v>9920.6185000000005</v>
      </c>
      <c r="CU1000">
        <f t="shared" si="742"/>
        <v>0</v>
      </c>
      <c r="CV1000">
        <f t="shared" si="743"/>
        <v>36.121499999999997</v>
      </c>
      <c r="CW1000">
        <f t="shared" si="744"/>
        <v>0.42500000000000004</v>
      </c>
      <c r="CX1000">
        <f t="shared" si="745"/>
        <v>0</v>
      </c>
      <c r="CY1000">
        <f t="shared" si="746"/>
        <v>2642.0297999999998</v>
      </c>
      <c r="CZ1000">
        <f t="shared" si="747"/>
        <v>1433.4416999999999</v>
      </c>
      <c r="DC1000" t="s">
        <v>3</v>
      </c>
      <c r="DD1000" t="s">
        <v>3</v>
      </c>
      <c r="DE1000" t="s">
        <v>133</v>
      </c>
      <c r="DF1000" t="s">
        <v>133</v>
      </c>
      <c r="DG1000" t="s">
        <v>134</v>
      </c>
      <c r="DH1000" t="s">
        <v>3</v>
      </c>
      <c r="DI1000" t="s">
        <v>134</v>
      </c>
      <c r="DJ1000" t="s">
        <v>133</v>
      </c>
      <c r="DK1000" t="s">
        <v>3</v>
      </c>
      <c r="DL1000" t="s">
        <v>3</v>
      </c>
      <c r="DM1000" t="s">
        <v>3</v>
      </c>
      <c r="DN1000">
        <v>0</v>
      </c>
      <c r="DO1000">
        <v>0</v>
      </c>
      <c r="DP1000">
        <v>1</v>
      </c>
      <c r="DQ1000">
        <v>1</v>
      </c>
      <c r="DU1000">
        <v>1013</v>
      </c>
      <c r="DV1000" t="s">
        <v>38</v>
      </c>
      <c r="DW1000" t="s">
        <v>38</v>
      </c>
      <c r="DX1000">
        <v>1</v>
      </c>
      <c r="DZ1000" t="s">
        <v>3</v>
      </c>
      <c r="EA1000" t="s">
        <v>3</v>
      </c>
      <c r="EB1000" t="s">
        <v>3</v>
      </c>
      <c r="EC1000" t="s">
        <v>3</v>
      </c>
      <c r="EE1000">
        <v>29085511</v>
      </c>
      <c r="EF1000">
        <v>2</v>
      </c>
      <c r="EG1000" t="s">
        <v>135</v>
      </c>
      <c r="EH1000">
        <v>0</v>
      </c>
      <c r="EI1000" t="s">
        <v>3</v>
      </c>
      <c r="EJ1000">
        <v>1</v>
      </c>
      <c r="EK1000">
        <v>11001</v>
      </c>
      <c r="EL1000" t="s">
        <v>23</v>
      </c>
      <c r="EM1000" t="s">
        <v>188</v>
      </c>
      <c r="EO1000" t="s">
        <v>3</v>
      </c>
      <c r="EQ1000">
        <v>0</v>
      </c>
      <c r="ER1000">
        <v>7314.7</v>
      </c>
      <c r="ES1000">
        <v>6983.19</v>
      </c>
      <c r="ET1000">
        <v>70.489999999999995</v>
      </c>
      <c r="EU1000">
        <v>4.59</v>
      </c>
      <c r="EV1000">
        <v>261.02</v>
      </c>
      <c r="EW1000">
        <v>31.41</v>
      </c>
      <c r="EX1000">
        <v>0.34</v>
      </c>
      <c r="EY1000">
        <v>0</v>
      </c>
      <c r="FQ1000">
        <v>0</v>
      </c>
      <c r="FR1000">
        <f t="shared" si="748"/>
        <v>0</v>
      </c>
      <c r="FS1000">
        <v>0</v>
      </c>
      <c r="FT1000" t="s">
        <v>139</v>
      </c>
      <c r="FU1000" t="s">
        <v>25</v>
      </c>
      <c r="FV1000" t="s">
        <v>25</v>
      </c>
      <c r="FW1000" t="s">
        <v>26</v>
      </c>
      <c r="FX1000">
        <v>110.7</v>
      </c>
      <c r="FY1000">
        <v>63.75</v>
      </c>
      <c r="GA1000" t="s">
        <v>3</v>
      </c>
      <c r="GD1000">
        <v>1</v>
      </c>
      <c r="GF1000">
        <v>-1178116816</v>
      </c>
      <c r="GG1000">
        <v>2</v>
      </c>
      <c r="GH1000">
        <v>1</v>
      </c>
      <c r="GI1000">
        <v>2</v>
      </c>
      <c r="GJ1000">
        <v>0</v>
      </c>
      <c r="GK1000">
        <v>0</v>
      </c>
      <c r="GL1000">
        <f t="shared" si="749"/>
        <v>0</v>
      </c>
      <c r="GM1000">
        <f t="shared" si="750"/>
        <v>12414.33</v>
      </c>
      <c r="GN1000">
        <f t="shared" si="751"/>
        <v>12414.33</v>
      </c>
      <c r="GO1000">
        <f t="shared" si="752"/>
        <v>0</v>
      </c>
      <c r="GP1000">
        <f t="shared" si="753"/>
        <v>0</v>
      </c>
      <c r="GR1000">
        <v>0</v>
      </c>
      <c r="GS1000">
        <v>3</v>
      </c>
      <c r="GT1000">
        <v>0</v>
      </c>
      <c r="GU1000" t="s">
        <v>3</v>
      </c>
      <c r="GV1000">
        <f t="shared" si="754"/>
        <v>0</v>
      </c>
      <c r="GW1000">
        <v>1</v>
      </c>
      <c r="GX1000">
        <f t="shared" si="755"/>
        <v>0</v>
      </c>
      <c r="HA1000">
        <v>0</v>
      </c>
      <c r="HB1000">
        <v>0</v>
      </c>
      <c r="HC1000">
        <f t="shared" si="756"/>
        <v>0</v>
      </c>
      <c r="HE1000" t="s">
        <v>3</v>
      </c>
      <c r="HF1000" t="s">
        <v>3</v>
      </c>
      <c r="HM1000" t="s">
        <v>3</v>
      </c>
      <c r="IK1000">
        <v>0</v>
      </c>
    </row>
    <row r="1001" spans="1:245">
      <c r="A1001">
        <v>18</v>
      </c>
      <c r="B1001">
        <v>0</v>
      </c>
      <c r="C1001">
        <v>1100</v>
      </c>
      <c r="E1001" t="s">
        <v>200</v>
      </c>
      <c r="F1001" t="s">
        <v>201</v>
      </c>
      <c r="G1001" t="s">
        <v>202</v>
      </c>
      <c r="H1001" t="s">
        <v>155</v>
      </c>
      <c r="I1001">
        <f>I1000*J1001</f>
        <v>28.356000000000002</v>
      </c>
      <c r="J1001">
        <v>102</v>
      </c>
      <c r="K1001">
        <v>102</v>
      </c>
      <c r="O1001">
        <f t="shared" si="722"/>
        <v>14636.04</v>
      </c>
      <c r="P1001">
        <f t="shared" si="723"/>
        <v>14636.04</v>
      </c>
      <c r="Q1001">
        <f t="shared" si="724"/>
        <v>0</v>
      </c>
      <c r="R1001">
        <f t="shared" si="725"/>
        <v>0</v>
      </c>
      <c r="S1001">
        <f t="shared" si="726"/>
        <v>0</v>
      </c>
      <c r="T1001">
        <f t="shared" si="727"/>
        <v>0</v>
      </c>
      <c r="U1001">
        <f t="shared" si="728"/>
        <v>0</v>
      </c>
      <c r="V1001">
        <f t="shared" si="729"/>
        <v>0</v>
      </c>
      <c r="W1001">
        <f t="shared" si="730"/>
        <v>106.62</v>
      </c>
      <c r="X1001">
        <f t="shared" si="731"/>
        <v>0</v>
      </c>
      <c r="Y1001">
        <f t="shared" si="732"/>
        <v>0</v>
      </c>
      <c r="AA1001">
        <v>35863109</v>
      </c>
      <c r="AB1001">
        <f t="shared" si="733"/>
        <v>82.19</v>
      </c>
      <c r="AC1001">
        <f t="shared" si="734"/>
        <v>82.19</v>
      </c>
      <c r="AD1001">
        <f>ROUND((((ET1001)-(EU1001))+AE1001),2)</f>
        <v>0</v>
      </c>
      <c r="AE1001">
        <f>ROUND((EU1001),2)</f>
        <v>0</v>
      </c>
      <c r="AF1001">
        <f>ROUND((EV1001),2)</f>
        <v>0</v>
      </c>
      <c r="AG1001">
        <f t="shared" si="735"/>
        <v>0</v>
      </c>
      <c r="AH1001">
        <f>(EW1001)</f>
        <v>0</v>
      </c>
      <c r="AI1001">
        <f>(EX1001)</f>
        <v>0</v>
      </c>
      <c r="AJ1001">
        <f t="shared" si="736"/>
        <v>3.76</v>
      </c>
      <c r="AK1001">
        <v>82.19</v>
      </c>
      <c r="AL1001">
        <v>82.19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3.76</v>
      </c>
      <c r="AT1001">
        <v>0</v>
      </c>
      <c r="AU1001">
        <v>0</v>
      </c>
      <c r="AV1001">
        <v>1</v>
      </c>
      <c r="AW1001">
        <v>1</v>
      </c>
      <c r="AZ1001">
        <v>1</v>
      </c>
      <c r="BA1001">
        <v>1</v>
      </c>
      <c r="BB1001">
        <v>1</v>
      </c>
      <c r="BC1001">
        <v>6.28</v>
      </c>
      <c r="BD1001" t="s">
        <v>3</v>
      </c>
      <c r="BE1001" t="s">
        <v>3</v>
      </c>
      <c r="BF1001" t="s">
        <v>3</v>
      </c>
      <c r="BG1001" t="s">
        <v>3</v>
      </c>
      <c r="BH1001">
        <v>3</v>
      </c>
      <c r="BI1001">
        <v>1</v>
      </c>
      <c r="BJ1001" t="s">
        <v>203</v>
      </c>
      <c r="BM1001">
        <v>500001</v>
      </c>
      <c r="BN1001">
        <v>0</v>
      </c>
      <c r="BO1001" t="s">
        <v>201</v>
      </c>
      <c r="BP1001">
        <v>1</v>
      </c>
      <c r="BQ1001">
        <v>8</v>
      </c>
      <c r="BR1001">
        <v>0</v>
      </c>
      <c r="BS1001">
        <v>1</v>
      </c>
      <c r="BT1001">
        <v>1</v>
      </c>
      <c r="BU1001">
        <v>1</v>
      </c>
      <c r="BV1001">
        <v>1</v>
      </c>
      <c r="BW1001">
        <v>1</v>
      </c>
      <c r="BX1001">
        <v>1</v>
      </c>
      <c r="BY1001" t="s">
        <v>3</v>
      </c>
      <c r="BZ1001">
        <v>0</v>
      </c>
      <c r="CA1001">
        <v>0</v>
      </c>
      <c r="CB1001" t="s">
        <v>3</v>
      </c>
      <c r="CE1001">
        <v>0</v>
      </c>
      <c r="CF1001">
        <v>0</v>
      </c>
      <c r="CG1001">
        <v>0</v>
      </c>
      <c r="CM1001">
        <v>0</v>
      </c>
      <c r="CN1001" t="s">
        <v>3</v>
      </c>
      <c r="CO1001">
        <v>0</v>
      </c>
      <c r="CP1001">
        <f t="shared" si="737"/>
        <v>14636.04</v>
      </c>
      <c r="CQ1001">
        <f t="shared" si="738"/>
        <v>516.15319999999997</v>
      </c>
      <c r="CR1001">
        <f t="shared" si="739"/>
        <v>0</v>
      </c>
      <c r="CS1001">
        <f t="shared" si="740"/>
        <v>0</v>
      </c>
      <c r="CT1001">
        <f t="shared" si="741"/>
        <v>0</v>
      </c>
      <c r="CU1001">
        <f t="shared" si="742"/>
        <v>0</v>
      </c>
      <c r="CV1001">
        <f t="shared" si="743"/>
        <v>0</v>
      </c>
      <c r="CW1001">
        <f t="shared" si="744"/>
        <v>0</v>
      </c>
      <c r="CX1001">
        <f t="shared" si="745"/>
        <v>3.76</v>
      </c>
      <c r="CY1001">
        <f t="shared" si="746"/>
        <v>0</v>
      </c>
      <c r="CZ1001">
        <f t="shared" si="747"/>
        <v>0</v>
      </c>
      <c r="DC1001" t="s">
        <v>3</v>
      </c>
      <c r="DD1001" t="s">
        <v>3</v>
      </c>
      <c r="DE1001" t="s">
        <v>3</v>
      </c>
      <c r="DF1001" t="s">
        <v>3</v>
      </c>
      <c r="DG1001" t="s">
        <v>3</v>
      </c>
      <c r="DH1001" t="s">
        <v>3</v>
      </c>
      <c r="DI1001" t="s">
        <v>3</v>
      </c>
      <c r="DJ1001" t="s">
        <v>3</v>
      </c>
      <c r="DK1001" t="s">
        <v>3</v>
      </c>
      <c r="DL1001" t="s">
        <v>3</v>
      </c>
      <c r="DM1001" t="s">
        <v>3</v>
      </c>
      <c r="DN1001">
        <v>0</v>
      </c>
      <c r="DO1001">
        <v>0</v>
      </c>
      <c r="DP1001">
        <v>1</v>
      </c>
      <c r="DQ1001">
        <v>1</v>
      </c>
      <c r="DU1001">
        <v>1005</v>
      </c>
      <c r="DV1001" t="s">
        <v>155</v>
      </c>
      <c r="DW1001" t="s">
        <v>155</v>
      </c>
      <c r="DX1001">
        <v>1</v>
      </c>
      <c r="DZ1001" t="s">
        <v>3</v>
      </c>
      <c r="EA1001" t="s">
        <v>3</v>
      </c>
      <c r="EB1001" t="s">
        <v>3</v>
      </c>
      <c r="EC1001" t="s">
        <v>3</v>
      </c>
      <c r="EE1001">
        <v>29085443</v>
      </c>
      <c r="EF1001">
        <v>8</v>
      </c>
      <c r="EG1001" t="s">
        <v>144</v>
      </c>
      <c r="EH1001">
        <v>0</v>
      </c>
      <c r="EI1001" t="s">
        <v>3</v>
      </c>
      <c r="EJ1001">
        <v>1</v>
      </c>
      <c r="EK1001">
        <v>500001</v>
      </c>
      <c r="EL1001" t="s">
        <v>145</v>
      </c>
      <c r="EM1001" t="s">
        <v>146</v>
      </c>
      <c r="EO1001" t="s">
        <v>3</v>
      </c>
      <c r="EQ1001">
        <v>0</v>
      </c>
      <c r="ER1001">
        <v>82.19</v>
      </c>
      <c r="ES1001">
        <v>82.19</v>
      </c>
      <c r="ET1001">
        <v>0</v>
      </c>
      <c r="EU1001">
        <v>0</v>
      </c>
      <c r="EV1001">
        <v>0</v>
      </c>
      <c r="EW1001">
        <v>0</v>
      </c>
      <c r="EX1001">
        <v>0</v>
      </c>
      <c r="FQ1001">
        <v>0</v>
      </c>
      <c r="FR1001">
        <f t="shared" si="748"/>
        <v>0</v>
      </c>
      <c r="FS1001">
        <v>0</v>
      </c>
      <c r="FX1001">
        <v>0</v>
      </c>
      <c r="FY1001">
        <v>0</v>
      </c>
      <c r="GA1001" t="s">
        <v>3</v>
      </c>
      <c r="GD1001">
        <v>1</v>
      </c>
      <c r="GF1001">
        <v>-100917442</v>
      </c>
      <c r="GG1001">
        <v>2</v>
      </c>
      <c r="GH1001">
        <v>1</v>
      </c>
      <c r="GI1001">
        <v>2</v>
      </c>
      <c r="GJ1001">
        <v>0</v>
      </c>
      <c r="GK1001">
        <v>0</v>
      </c>
      <c r="GL1001">
        <f t="shared" si="749"/>
        <v>0</v>
      </c>
      <c r="GM1001">
        <f t="shared" si="750"/>
        <v>14636.04</v>
      </c>
      <c r="GN1001">
        <f t="shared" si="751"/>
        <v>14636.04</v>
      </c>
      <c r="GO1001">
        <f t="shared" si="752"/>
        <v>0</v>
      </c>
      <c r="GP1001">
        <f t="shared" si="753"/>
        <v>0</v>
      </c>
      <c r="GR1001">
        <v>0</v>
      </c>
      <c r="GS1001">
        <v>3</v>
      </c>
      <c r="GT1001">
        <v>0</v>
      </c>
      <c r="GU1001" t="s">
        <v>3</v>
      </c>
      <c r="GV1001">
        <f t="shared" si="754"/>
        <v>0</v>
      </c>
      <c r="GW1001">
        <v>1</v>
      </c>
      <c r="GX1001">
        <f t="shared" si="755"/>
        <v>0</v>
      </c>
      <c r="HA1001">
        <v>0</v>
      </c>
      <c r="HB1001">
        <v>0</v>
      </c>
      <c r="HC1001">
        <f t="shared" si="756"/>
        <v>0</v>
      </c>
      <c r="HE1001" t="s">
        <v>3</v>
      </c>
      <c r="HF1001" t="s">
        <v>3</v>
      </c>
      <c r="HM1001" t="s">
        <v>3</v>
      </c>
      <c r="IK1001">
        <v>0</v>
      </c>
    </row>
    <row r="1002" spans="1:245">
      <c r="A1002">
        <v>18</v>
      </c>
      <c r="B1002">
        <v>0</v>
      </c>
      <c r="C1002">
        <v>1098</v>
      </c>
      <c r="E1002" t="s">
        <v>204</v>
      </c>
      <c r="F1002" t="s">
        <v>299</v>
      </c>
      <c r="G1002" t="s">
        <v>300</v>
      </c>
      <c r="H1002" t="s">
        <v>155</v>
      </c>
      <c r="I1002">
        <f>I1000*J1002</f>
        <v>-28.356000000000002</v>
      </c>
      <c r="J1002">
        <v>-102</v>
      </c>
      <c r="K1002">
        <v>-102</v>
      </c>
      <c r="O1002">
        <f t="shared" si="722"/>
        <v>-5229.3</v>
      </c>
      <c r="P1002">
        <f t="shared" si="723"/>
        <v>-5229.3</v>
      </c>
      <c r="Q1002">
        <f t="shared" si="724"/>
        <v>0</v>
      </c>
      <c r="R1002">
        <f t="shared" si="725"/>
        <v>0</v>
      </c>
      <c r="S1002">
        <f t="shared" si="726"/>
        <v>0</v>
      </c>
      <c r="T1002">
        <f t="shared" si="727"/>
        <v>0</v>
      </c>
      <c r="U1002">
        <f t="shared" si="728"/>
        <v>0</v>
      </c>
      <c r="V1002">
        <f t="shared" si="729"/>
        <v>0</v>
      </c>
      <c r="W1002">
        <f t="shared" si="730"/>
        <v>0</v>
      </c>
      <c r="X1002">
        <f t="shared" si="731"/>
        <v>0</v>
      </c>
      <c r="Y1002">
        <f t="shared" si="732"/>
        <v>0</v>
      </c>
      <c r="AA1002">
        <v>35863109</v>
      </c>
      <c r="AB1002">
        <f t="shared" si="733"/>
        <v>67.8</v>
      </c>
      <c r="AC1002">
        <f t="shared" si="734"/>
        <v>67.8</v>
      </c>
      <c r="AD1002">
        <f>ROUND((((ET1002)-(EU1002))+AE1002),2)</f>
        <v>0</v>
      </c>
      <c r="AE1002">
        <f>ROUND((EU1002),2)</f>
        <v>0</v>
      </c>
      <c r="AF1002">
        <f>ROUND((EV1002),2)</f>
        <v>0</v>
      </c>
      <c r="AG1002">
        <f t="shared" si="735"/>
        <v>0</v>
      </c>
      <c r="AH1002">
        <f>(EW1002)</f>
        <v>0</v>
      </c>
      <c r="AI1002">
        <f>(EX1002)</f>
        <v>0</v>
      </c>
      <c r="AJ1002">
        <f t="shared" si="736"/>
        <v>0</v>
      </c>
      <c r="AK1002">
        <v>67.8</v>
      </c>
      <c r="AL1002">
        <v>67.8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1</v>
      </c>
      <c r="AW1002">
        <v>1</v>
      </c>
      <c r="AZ1002">
        <v>1</v>
      </c>
      <c r="BA1002">
        <v>1</v>
      </c>
      <c r="BB1002">
        <v>1</v>
      </c>
      <c r="BC1002">
        <v>2.72</v>
      </c>
      <c r="BD1002" t="s">
        <v>3</v>
      </c>
      <c r="BE1002" t="s">
        <v>3</v>
      </c>
      <c r="BF1002" t="s">
        <v>3</v>
      </c>
      <c r="BG1002" t="s">
        <v>3</v>
      </c>
      <c r="BH1002">
        <v>3</v>
      </c>
      <c r="BI1002">
        <v>1</v>
      </c>
      <c r="BJ1002" t="s">
        <v>301</v>
      </c>
      <c r="BM1002">
        <v>500001</v>
      </c>
      <c r="BN1002">
        <v>0</v>
      </c>
      <c r="BO1002" t="s">
        <v>299</v>
      </c>
      <c r="BP1002">
        <v>1</v>
      </c>
      <c r="BQ1002">
        <v>8</v>
      </c>
      <c r="BR1002">
        <v>1</v>
      </c>
      <c r="BS1002">
        <v>1</v>
      </c>
      <c r="BT1002">
        <v>1</v>
      </c>
      <c r="BU1002">
        <v>1</v>
      </c>
      <c r="BV1002">
        <v>1</v>
      </c>
      <c r="BW1002">
        <v>1</v>
      </c>
      <c r="BX1002">
        <v>1</v>
      </c>
      <c r="BY1002" t="s">
        <v>3</v>
      </c>
      <c r="BZ1002">
        <v>0</v>
      </c>
      <c r="CA1002">
        <v>0</v>
      </c>
      <c r="CB1002" t="s">
        <v>3</v>
      </c>
      <c r="CE1002">
        <v>0</v>
      </c>
      <c r="CF1002">
        <v>0</v>
      </c>
      <c r="CG1002">
        <v>0</v>
      </c>
      <c r="CM1002">
        <v>0</v>
      </c>
      <c r="CN1002" t="s">
        <v>3</v>
      </c>
      <c r="CO1002">
        <v>0</v>
      </c>
      <c r="CP1002">
        <f t="shared" si="737"/>
        <v>-5229.3</v>
      </c>
      <c r="CQ1002">
        <f t="shared" si="738"/>
        <v>184.416</v>
      </c>
      <c r="CR1002">
        <f t="shared" si="739"/>
        <v>0</v>
      </c>
      <c r="CS1002">
        <f t="shared" si="740"/>
        <v>0</v>
      </c>
      <c r="CT1002">
        <f t="shared" si="741"/>
        <v>0</v>
      </c>
      <c r="CU1002">
        <f t="shared" si="742"/>
        <v>0</v>
      </c>
      <c r="CV1002">
        <f t="shared" si="743"/>
        <v>0</v>
      </c>
      <c r="CW1002">
        <f t="shared" si="744"/>
        <v>0</v>
      </c>
      <c r="CX1002">
        <f t="shared" si="745"/>
        <v>0</v>
      </c>
      <c r="CY1002">
        <f t="shared" si="746"/>
        <v>0</v>
      </c>
      <c r="CZ1002">
        <f t="shared" si="747"/>
        <v>0</v>
      </c>
      <c r="DC1002" t="s">
        <v>3</v>
      </c>
      <c r="DD1002" t="s">
        <v>3</v>
      </c>
      <c r="DE1002" t="s">
        <v>3</v>
      </c>
      <c r="DF1002" t="s">
        <v>3</v>
      </c>
      <c r="DG1002" t="s">
        <v>3</v>
      </c>
      <c r="DH1002" t="s">
        <v>3</v>
      </c>
      <c r="DI1002" t="s">
        <v>3</v>
      </c>
      <c r="DJ1002" t="s">
        <v>3</v>
      </c>
      <c r="DK1002" t="s">
        <v>3</v>
      </c>
      <c r="DL1002" t="s">
        <v>3</v>
      </c>
      <c r="DM1002" t="s">
        <v>3</v>
      </c>
      <c r="DN1002">
        <v>0</v>
      </c>
      <c r="DO1002">
        <v>0</v>
      </c>
      <c r="DP1002">
        <v>1</v>
      </c>
      <c r="DQ1002">
        <v>1</v>
      </c>
      <c r="DU1002">
        <v>1005</v>
      </c>
      <c r="DV1002" t="s">
        <v>155</v>
      </c>
      <c r="DW1002" t="s">
        <v>155</v>
      </c>
      <c r="DX1002">
        <v>1</v>
      </c>
      <c r="DZ1002" t="s">
        <v>3</v>
      </c>
      <c r="EA1002" t="s">
        <v>3</v>
      </c>
      <c r="EB1002" t="s">
        <v>3</v>
      </c>
      <c r="EC1002" t="s">
        <v>3</v>
      </c>
      <c r="EE1002">
        <v>29085443</v>
      </c>
      <c r="EF1002">
        <v>8</v>
      </c>
      <c r="EG1002" t="s">
        <v>144</v>
      </c>
      <c r="EH1002">
        <v>0</v>
      </c>
      <c r="EI1002" t="s">
        <v>3</v>
      </c>
      <c r="EJ1002">
        <v>1</v>
      </c>
      <c r="EK1002">
        <v>500001</v>
      </c>
      <c r="EL1002" t="s">
        <v>145</v>
      </c>
      <c r="EM1002" t="s">
        <v>146</v>
      </c>
      <c r="EO1002" t="s">
        <v>3</v>
      </c>
      <c r="EQ1002">
        <v>0</v>
      </c>
      <c r="ER1002">
        <v>67.8</v>
      </c>
      <c r="ES1002">
        <v>67.8</v>
      </c>
      <c r="ET1002">
        <v>0</v>
      </c>
      <c r="EU1002">
        <v>0</v>
      </c>
      <c r="EV1002">
        <v>0</v>
      </c>
      <c r="EW1002">
        <v>0</v>
      </c>
      <c r="EX1002">
        <v>0</v>
      </c>
      <c r="FQ1002">
        <v>0</v>
      </c>
      <c r="FR1002">
        <f t="shared" si="748"/>
        <v>0</v>
      </c>
      <c r="FS1002">
        <v>0</v>
      </c>
      <c r="FX1002">
        <v>0</v>
      </c>
      <c r="FY1002">
        <v>0</v>
      </c>
      <c r="GA1002" t="s">
        <v>3</v>
      </c>
      <c r="GD1002">
        <v>1</v>
      </c>
      <c r="GF1002">
        <v>-217513507</v>
      </c>
      <c r="GG1002">
        <v>2</v>
      </c>
      <c r="GH1002">
        <v>1</v>
      </c>
      <c r="GI1002">
        <v>2</v>
      </c>
      <c r="GJ1002">
        <v>0</v>
      </c>
      <c r="GK1002">
        <v>0</v>
      </c>
      <c r="GL1002">
        <f t="shared" si="749"/>
        <v>0</v>
      </c>
      <c r="GM1002">
        <f t="shared" si="750"/>
        <v>-5229.3</v>
      </c>
      <c r="GN1002">
        <f t="shared" si="751"/>
        <v>-5229.3</v>
      </c>
      <c r="GO1002">
        <f t="shared" si="752"/>
        <v>0</v>
      </c>
      <c r="GP1002">
        <f t="shared" si="753"/>
        <v>0</v>
      </c>
      <c r="GR1002">
        <v>0</v>
      </c>
      <c r="GS1002">
        <v>0</v>
      </c>
      <c r="GT1002">
        <v>0</v>
      </c>
      <c r="GU1002" t="s">
        <v>3</v>
      </c>
      <c r="GV1002">
        <f t="shared" si="754"/>
        <v>0</v>
      </c>
      <c r="GW1002">
        <v>1</v>
      </c>
      <c r="GX1002">
        <f t="shared" si="755"/>
        <v>0</v>
      </c>
      <c r="HA1002">
        <v>0</v>
      </c>
      <c r="HB1002">
        <v>0</v>
      </c>
      <c r="HC1002">
        <f t="shared" si="756"/>
        <v>0</v>
      </c>
      <c r="HE1002" t="s">
        <v>3</v>
      </c>
      <c r="HF1002" t="s">
        <v>3</v>
      </c>
      <c r="HM1002" t="s">
        <v>3</v>
      </c>
      <c r="IK1002">
        <v>0</v>
      </c>
    </row>
    <row r="1003" spans="1:245">
      <c r="A1003">
        <v>17</v>
      </c>
      <c r="B1003">
        <v>0</v>
      </c>
      <c r="C1003">
        <f>ROW(SmtRes!A1112)</f>
        <v>1112</v>
      </c>
      <c r="D1003">
        <f>ROW(EtalonRes!A1073)</f>
        <v>1073</v>
      </c>
      <c r="E1003" t="s">
        <v>278</v>
      </c>
      <c r="F1003" t="s">
        <v>209</v>
      </c>
      <c r="G1003" t="s">
        <v>210</v>
      </c>
      <c r="H1003" t="s">
        <v>52</v>
      </c>
      <c r="I1003">
        <f>ROUND(21.4/100,9)</f>
        <v>0.214</v>
      </c>
      <c r="J1003">
        <v>0</v>
      </c>
      <c r="K1003">
        <f>ROUND(21.4/100,9)</f>
        <v>0.214</v>
      </c>
      <c r="O1003">
        <f t="shared" si="722"/>
        <v>1314.66</v>
      </c>
      <c r="P1003">
        <f t="shared" si="723"/>
        <v>800.45</v>
      </c>
      <c r="Q1003">
        <f t="shared" si="724"/>
        <v>16.93</v>
      </c>
      <c r="R1003">
        <f t="shared" si="725"/>
        <v>0</v>
      </c>
      <c r="S1003">
        <f t="shared" si="726"/>
        <v>497.28</v>
      </c>
      <c r="T1003">
        <f t="shared" si="727"/>
        <v>0</v>
      </c>
      <c r="U1003">
        <f t="shared" si="728"/>
        <v>1.6390259999999999</v>
      </c>
      <c r="V1003">
        <f t="shared" si="729"/>
        <v>0</v>
      </c>
      <c r="W1003">
        <f t="shared" si="730"/>
        <v>0</v>
      </c>
      <c r="X1003">
        <f t="shared" si="731"/>
        <v>467.44</v>
      </c>
      <c r="Y1003">
        <f t="shared" si="732"/>
        <v>253.61</v>
      </c>
      <c r="AA1003">
        <v>35863109</v>
      </c>
      <c r="AB1003">
        <f t="shared" si="733"/>
        <v>1480.04</v>
      </c>
      <c r="AC1003">
        <f t="shared" si="734"/>
        <v>1395.68</v>
      </c>
      <c r="AD1003">
        <f>ROUND(((((ET1003*1.25))-((EU1003*1.25)))+AE1003),2)</f>
        <v>14.05</v>
      </c>
      <c r="AE1003">
        <f>ROUND(((EU1003*1.25)),2)</f>
        <v>0</v>
      </c>
      <c r="AF1003">
        <f>ROUND(((EV1003*1.15)),2)</f>
        <v>70.31</v>
      </c>
      <c r="AG1003">
        <f t="shared" si="735"/>
        <v>0</v>
      </c>
      <c r="AH1003">
        <f>((EW1003*1.15))</f>
        <v>7.6589999999999998</v>
      </c>
      <c r="AI1003">
        <f>((EX1003*1.25))</f>
        <v>0</v>
      </c>
      <c r="AJ1003">
        <f t="shared" si="736"/>
        <v>0</v>
      </c>
      <c r="AK1003">
        <v>1468.06</v>
      </c>
      <c r="AL1003">
        <v>1395.68</v>
      </c>
      <c r="AM1003">
        <v>11.24</v>
      </c>
      <c r="AN1003">
        <v>0</v>
      </c>
      <c r="AO1003">
        <v>61.14</v>
      </c>
      <c r="AP1003">
        <v>0</v>
      </c>
      <c r="AQ1003">
        <v>6.66</v>
      </c>
      <c r="AR1003">
        <v>0</v>
      </c>
      <c r="AS1003">
        <v>0</v>
      </c>
      <c r="AT1003">
        <v>94</v>
      </c>
      <c r="AU1003">
        <v>51</v>
      </c>
      <c r="AV1003">
        <v>1</v>
      </c>
      <c r="AW1003">
        <v>1</v>
      </c>
      <c r="AZ1003">
        <v>1</v>
      </c>
      <c r="BA1003">
        <v>33.049999999999997</v>
      </c>
      <c r="BB1003">
        <v>5.63</v>
      </c>
      <c r="BC1003">
        <v>2.68</v>
      </c>
      <c r="BD1003" t="s">
        <v>3</v>
      </c>
      <c r="BE1003" t="s">
        <v>3</v>
      </c>
      <c r="BF1003" t="s">
        <v>3</v>
      </c>
      <c r="BG1003" t="s">
        <v>3</v>
      </c>
      <c r="BH1003">
        <v>0</v>
      </c>
      <c r="BI1003">
        <v>1</v>
      </c>
      <c r="BJ1003" t="s">
        <v>211</v>
      </c>
      <c r="BM1003">
        <v>11001</v>
      </c>
      <c r="BN1003">
        <v>0</v>
      </c>
      <c r="BO1003" t="s">
        <v>209</v>
      </c>
      <c r="BP1003">
        <v>1</v>
      </c>
      <c r="BQ1003">
        <v>2</v>
      </c>
      <c r="BR1003">
        <v>0</v>
      </c>
      <c r="BS1003">
        <v>33.049999999999997</v>
      </c>
      <c r="BT1003">
        <v>1</v>
      </c>
      <c r="BU1003">
        <v>1</v>
      </c>
      <c r="BV1003">
        <v>1</v>
      </c>
      <c r="BW1003">
        <v>1</v>
      </c>
      <c r="BX1003">
        <v>1</v>
      </c>
      <c r="BY1003" t="s">
        <v>3</v>
      </c>
      <c r="BZ1003">
        <v>123</v>
      </c>
      <c r="CA1003">
        <v>75</v>
      </c>
      <c r="CB1003" t="s">
        <v>3</v>
      </c>
      <c r="CE1003">
        <v>0</v>
      </c>
      <c r="CF1003">
        <v>0</v>
      </c>
      <c r="CG1003">
        <v>0</v>
      </c>
      <c r="CM1003">
        <v>0</v>
      </c>
      <c r="CN1003" t="s">
        <v>3</v>
      </c>
      <c r="CO1003">
        <v>0</v>
      </c>
      <c r="CP1003">
        <f t="shared" si="737"/>
        <v>1314.6599999999999</v>
      </c>
      <c r="CQ1003">
        <f t="shared" si="738"/>
        <v>3740.4224000000004</v>
      </c>
      <c r="CR1003">
        <f t="shared" si="739"/>
        <v>79.101500000000001</v>
      </c>
      <c r="CS1003">
        <f t="shared" si="740"/>
        <v>0</v>
      </c>
      <c r="CT1003">
        <f t="shared" si="741"/>
        <v>2323.7455</v>
      </c>
      <c r="CU1003">
        <f t="shared" si="742"/>
        <v>0</v>
      </c>
      <c r="CV1003">
        <f t="shared" si="743"/>
        <v>7.6589999999999998</v>
      </c>
      <c r="CW1003">
        <f t="shared" si="744"/>
        <v>0</v>
      </c>
      <c r="CX1003">
        <f t="shared" si="745"/>
        <v>0</v>
      </c>
      <c r="CY1003">
        <f t="shared" si="746"/>
        <v>467.44319999999999</v>
      </c>
      <c r="CZ1003">
        <f t="shared" si="747"/>
        <v>253.61279999999999</v>
      </c>
      <c r="DC1003" t="s">
        <v>3</v>
      </c>
      <c r="DD1003" t="s">
        <v>3</v>
      </c>
      <c r="DE1003" t="s">
        <v>133</v>
      </c>
      <c r="DF1003" t="s">
        <v>133</v>
      </c>
      <c r="DG1003" t="s">
        <v>134</v>
      </c>
      <c r="DH1003" t="s">
        <v>3</v>
      </c>
      <c r="DI1003" t="s">
        <v>134</v>
      </c>
      <c r="DJ1003" t="s">
        <v>133</v>
      </c>
      <c r="DK1003" t="s">
        <v>3</v>
      </c>
      <c r="DL1003" t="s">
        <v>3</v>
      </c>
      <c r="DM1003" t="s">
        <v>3</v>
      </c>
      <c r="DN1003">
        <v>0</v>
      </c>
      <c r="DO1003">
        <v>0</v>
      </c>
      <c r="DP1003">
        <v>1</v>
      </c>
      <c r="DQ1003">
        <v>1</v>
      </c>
      <c r="DU1003">
        <v>1013</v>
      </c>
      <c r="DV1003" t="s">
        <v>52</v>
      </c>
      <c r="DW1003" t="s">
        <v>52</v>
      </c>
      <c r="DX1003">
        <v>1</v>
      </c>
      <c r="DZ1003" t="s">
        <v>3</v>
      </c>
      <c r="EA1003" t="s">
        <v>3</v>
      </c>
      <c r="EB1003" t="s">
        <v>3</v>
      </c>
      <c r="EC1003" t="s">
        <v>3</v>
      </c>
      <c r="EE1003">
        <v>29085511</v>
      </c>
      <c r="EF1003">
        <v>2</v>
      </c>
      <c r="EG1003" t="s">
        <v>135</v>
      </c>
      <c r="EH1003">
        <v>0</v>
      </c>
      <c r="EI1003" t="s">
        <v>3</v>
      </c>
      <c r="EJ1003">
        <v>1</v>
      </c>
      <c r="EK1003">
        <v>11001</v>
      </c>
      <c r="EL1003" t="s">
        <v>23</v>
      </c>
      <c r="EM1003" t="s">
        <v>188</v>
      </c>
      <c r="EO1003" t="s">
        <v>3</v>
      </c>
      <c r="EQ1003">
        <v>0</v>
      </c>
      <c r="ER1003">
        <v>1468.06</v>
      </c>
      <c r="ES1003">
        <v>1395.68</v>
      </c>
      <c r="ET1003">
        <v>11.24</v>
      </c>
      <c r="EU1003">
        <v>0</v>
      </c>
      <c r="EV1003">
        <v>61.14</v>
      </c>
      <c r="EW1003">
        <v>6.66</v>
      </c>
      <c r="EX1003">
        <v>0</v>
      </c>
      <c r="EY1003">
        <v>0</v>
      </c>
      <c r="FQ1003">
        <v>0</v>
      </c>
      <c r="FR1003">
        <f t="shared" si="748"/>
        <v>0</v>
      </c>
      <c r="FS1003">
        <v>0</v>
      </c>
      <c r="FT1003" t="s">
        <v>139</v>
      </c>
      <c r="FU1003" t="s">
        <v>25</v>
      </c>
      <c r="FV1003" t="s">
        <v>25</v>
      </c>
      <c r="FW1003" t="s">
        <v>26</v>
      </c>
      <c r="FX1003">
        <v>110.7</v>
      </c>
      <c r="FY1003">
        <v>63.75</v>
      </c>
      <c r="GA1003" t="s">
        <v>3</v>
      </c>
      <c r="GD1003">
        <v>1</v>
      </c>
      <c r="GF1003">
        <v>-1131838271</v>
      </c>
      <c r="GG1003">
        <v>2</v>
      </c>
      <c r="GH1003">
        <v>1</v>
      </c>
      <c r="GI1003">
        <v>2</v>
      </c>
      <c r="GJ1003">
        <v>0</v>
      </c>
      <c r="GK1003">
        <v>0</v>
      </c>
      <c r="GL1003">
        <f t="shared" si="749"/>
        <v>0</v>
      </c>
      <c r="GM1003">
        <f t="shared" si="750"/>
        <v>2035.71</v>
      </c>
      <c r="GN1003">
        <f t="shared" si="751"/>
        <v>2035.71</v>
      </c>
      <c r="GO1003">
        <f t="shared" si="752"/>
        <v>0</v>
      </c>
      <c r="GP1003">
        <f t="shared" si="753"/>
        <v>0</v>
      </c>
      <c r="GR1003">
        <v>0</v>
      </c>
      <c r="GS1003">
        <v>3</v>
      </c>
      <c r="GT1003">
        <v>0</v>
      </c>
      <c r="GU1003" t="s">
        <v>3</v>
      </c>
      <c r="GV1003">
        <f t="shared" si="754"/>
        <v>0</v>
      </c>
      <c r="GW1003">
        <v>1</v>
      </c>
      <c r="GX1003">
        <f t="shared" si="755"/>
        <v>0</v>
      </c>
      <c r="HA1003">
        <v>0</v>
      </c>
      <c r="HB1003">
        <v>0</v>
      </c>
      <c r="HC1003">
        <f t="shared" si="756"/>
        <v>0</v>
      </c>
      <c r="HE1003" t="s">
        <v>3</v>
      </c>
      <c r="HF1003" t="s">
        <v>3</v>
      </c>
      <c r="HM1003" t="s">
        <v>3</v>
      </c>
      <c r="IK1003">
        <v>0</v>
      </c>
    </row>
    <row r="1004" spans="1:245">
      <c r="A1004">
        <v>17</v>
      </c>
      <c r="B1004">
        <v>0</v>
      </c>
      <c r="C1004">
        <f>ROW(SmtRes!A1131)</f>
        <v>1131</v>
      </c>
      <c r="D1004">
        <f>ROW(EtalonRes!A1092)</f>
        <v>1092</v>
      </c>
      <c r="E1004" t="s">
        <v>208</v>
      </c>
      <c r="F1004" t="s">
        <v>213</v>
      </c>
      <c r="G1004" t="s">
        <v>214</v>
      </c>
      <c r="H1004" t="s">
        <v>215</v>
      </c>
      <c r="I1004">
        <f>ROUND(26.75/100,9)</f>
        <v>0.26750000000000002</v>
      </c>
      <c r="J1004">
        <v>0</v>
      </c>
      <c r="K1004">
        <f>ROUND(26.75/100,9)</f>
        <v>0.26750000000000002</v>
      </c>
      <c r="O1004">
        <f t="shared" si="722"/>
        <v>19882.71</v>
      </c>
      <c r="P1004">
        <f t="shared" si="723"/>
        <v>11631.41</v>
      </c>
      <c r="Q1004">
        <f t="shared" si="724"/>
        <v>44.23</v>
      </c>
      <c r="R1004">
        <f t="shared" si="725"/>
        <v>0</v>
      </c>
      <c r="S1004">
        <f t="shared" si="726"/>
        <v>8207.07</v>
      </c>
      <c r="T1004">
        <f t="shared" si="727"/>
        <v>0</v>
      </c>
      <c r="U1004">
        <f t="shared" si="728"/>
        <v>27.378625</v>
      </c>
      <c r="V1004">
        <f t="shared" si="729"/>
        <v>0</v>
      </c>
      <c r="W1004">
        <f t="shared" si="730"/>
        <v>0</v>
      </c>
      <c r="X1004">
        <f t="shared" si="731"/>
        <v>7386.36</v>
      </c>
      <c r="Y1004">
        <f t="shared" si="732"/>
        <v>3529.04</v>
      </c>
      <c r="AA1004">
        <v>35863109</v>
      </c>
      <c r="AB1004">
        <f t="shared" si="733"/>
        <v>8403.0499999999993</v>
      </c>
      <c r="AC1004">
        <f t="shared" si="734"/>
        <v>7445.53</v>
      </c>
      <c r="AD1004">
        <f>ROUND(((((ET1004*1.25))-((EU1004*1.25)))+AE1004),2)</f>
        <v>29.21</v>
      </c>
      <c r="AE1004">
        <f>ROUND(((EU1004*1.25)),2)</f>
        <v>0</v>
      </c>
      <c r="AF1004">
        <f>ROUND(((EV1004*1.15)),2)</f>
        <v>928.31</v>
      </c>
      <c r="AG1004">
        <f t="shared" si="735"/>
        <v>0</v>
      </c>
      <c r="AH1004">
        <f>((EW1004*1.15))</f>
        <v>102.35</v>
      </c>
      <c r="AI1004">
        <f>((EX1004*1.25))</f>
        <v>0</v>
      </c>
      <c r="AJ1004">
        <f t="shared" si="736"/>
        <v>0</v>
      </c>
      <c r="AK1004">
        <v>8276.1299999999992</v>
      </c>
      <c r="AL1004">
        <v>7445.53</v>
      </c>
      <c r="AM1004">
        <v>23.37</v>
      </c>
      <c r="AN1004">
        <v>0</v>
      </c>
      <c r="AO1004">
        <v>807.23</v>
      </c>
      <c r="AP1004">
        <v>0</v>
      </c>
      <c r="AQ1004">
        <v>89</v>
      </c>
      <c r="AR1004">
        <v>0</v>
      </c>
      <c r="AS1004">
        <v>0</v>
      </c>
      <c r="AT1004">
        <v>90</v>
      </c>
      <c r="AU1004">
        <v>43</v>
      </c>
      <c r="AV1004">
        <v>1</v>
      </c>
      <c r="AW1004">
        <v>1</v>
      </c>
      <c r="AZ1004">
        <v>1</v>
      </c>
      <c r="BA1004">
        <v>33.049999999999997</v>
      </c>
      <c r="BB1004">
        <v>5.66</v>
      </c>
      <c r="BC1004">
        <v>5.84</v>
      </c>
      <c r="BD1004" t="s">
        <v>3</v>
      </c>
      <c r="BE1004" t="s">
        <v>3</v>
      </c>
      <c r="BF1004" t="s">
        <v>3</v>
      </c>
      <c r="BG1004" t="s">
        <v>3</v>
      </c>
      <c r="BH1004">
        <v>0</v>
      </c>
      <c r="BI1004">
        <v>1</v>
      </c>
      <c r="BJ1004" t="s">
        <v>216</v>
      </c>
      <c r="BM1004">
        <v>10001</v>
      </c>
      <c r="BN1004">
        <v>0</v>
      </c>
      <c r="BO1004" t="s">
        <v>213</v>
      </c>
      <c r="BP1004">
        <v>1</v>
      </c>
      <c r="BQ1004">
        <v>2</v>
      </c>
      <c r="BR1004">
        <v>0</v>
      </c>
      <c r="BS1004">
        <v>33.049999999999997</v>
      </c>
      <c r="BT1004">
        <v>1</v>
      </c>
      <c r="BU1004">
        <v>1</v>
      </c>
      <c r="BV1004">
        <v>1</v>
      </c>
      <c r="BW1004">
        <v>1</v>
      </c>
      <c r="BX1004">
        <v>1</v>
      </c>
      <c r="BY1004" t="s">
        <v>3</v>
      </c>
      <c r="BZ1004">
        <v>118</v>
      </c>
      <c r="CA1004">
        <v>63</v>
      </c>
      <c r="CB1004" t="s">
        <v>3</v>
      </c>
      <c r="CE1004">
        <v>0</v>
      </c>
      <c r="CF1004">
        <v>0</v>
      </c>
      <c r="CG1004">
        <v>0</v>
      </c>
      <c r="CM1004">
        <v>0</v>
      </c>
      <c r="CN1004" t="s">
        <v>3</v>
      </c>
      <c r="CO1004">
        <v>0</v>
      </c>
      <c r="CP1004">
        <f t="shared" si="737"/>
        <v>19882.71</v>
      </c>
      <c r="CQ1004">
        <f t="shared" si="738"/>
        <v>43481.895199999999</v>
      </c>
      <c r="CR1004">
        <f t="shared" si="739"/>
        <v>165.32860000000002</v>
      </c>
      <c r="CS1004">
        <f t="shared" si="740"/>
        <v>0</v>
      </c>
      <c r="CT1004">
        <f t="shared" si="741"/>
        <v>30680.645499999995</v>
      </c>
      <c r="CU1004">
        <f t="shared" si="742"/>
        <v>0</v>
      </c>
      <c r="CV1004">
        <f t="shared" si="743"/>
        <v>102.35</v>
      </c>
      <c r="CW1004">
        <f t="shared" si="744"/>
        <v>0</v>
      </c>
      <c r="CX1004">
        <f t="shared" si="745"/>
        <v>0</v>
      </c>
      <c r="CY1004">
        <f t="shared" si="746"/>
        <v>7386.3629999999994</v>
      </c>
      <c r="CZ1004">
        <f t="shared" si="747"/>
        <v>3529.0401000000002</v>
      </c>
      <c r="DC1004" t="s">
        <v>3</v>
      </c>
      <c r="DD1004" t="s">
        <v>3</v>
      </c>
      <c r="DE1004" t="s">
        <v>133</v>
      </c>
      <c r="DF1004" t="s">
        <v>133</v>
      </c>
      <c r="DG1004" t="s">
        <v>134</v>
      </c>
      <c r="DH1004" t="s">
        <v>3</v>
      </c>
      <c r="DI1004" t="s">
        <v>134</v>
      </c>
      <c r="DJ1004" t="s">
        <v>133</v>
      </c>
      <c r="DK1004" t="s">
        <v>3</v>
      </c>
      <c r="DL1004" t="s">
        <v>3</v>
      </c>
      <c r="DM1004" t="s">
        <v>3</v>
      </c>
      <c r="DN1004">
        <v>0</v>
      </c>
      <c r="DO1004">
        <v>0</v>
      </c>
      <c r="DP1004">
        <v>1</v>
      </c>
      <c r="DQ1004">
        <v>1</v>
      </c>
      <c r="DU1004">
        <v>1005</v>
      </c>
      <c r="DV1004" t="s">
        <v>215</v>
      </c>
      <c r="DW1004" t="s">
        <v>215</v>
      </c>
      <c r="DX1004">
        <v>100</v>
      </c>
      <c r="DZ1004" t="s">
        <v>3</v>
      </c>
      <c r="EA1004" t="s">
        <v>3</v>
      </c>
      <c r="EB1004" t="s">
        <v>3</v>
      </c>
      <c r="EC1004" t="s">
        <v>3</v>
      </c>
      <c r="EE1004">
        <v>29085510</v>
      </c>
      <c r="EF1004">
        <v>2</v>
      </c>
      <c r="EG1004" t="s">
        <v>135</v>
      </c>
      <c r="EH1004">
        <v>0</v>
      </c>
      <c r="EI1004" t="s">
        <v>3</v>
      </c>
      <c r="EJ1004">
        <v>1</v>
      </c>
      <c r="EK1004">
        <v>10001</v>
      </c>
      <c r="EL1004" t="s">
        <v>136</v>
      </c>
      <c r="EM1004" t="s">
        <v>137</v>
      </c>
      <c r="EO1004" t="s">
        <v>3</v>
      </c>
      <c r="EQ1004">
        <v>0</v>
      </c>
      <c r="ER1004">
        <v>8276.1299999999992</v>
      </c>
      <c r="ES1004">
        <v>7445.53</v>
      </c>
      <c r="ET1004">
        <v>23.37</v>
      </c>
      <c r="EU1004">
        <v>0</v>
      </c>
      <c r="EV1004">
        <v>807.23</v>
      </c>
      <c r="EW1004">
        <v>89</v>
      </c>
      <c r="EX1004">
        <v>0</v>
      </c>
      <c r="EY1004">
        <v>0</v>
      </c>
      <c r="FQ1004">
        <v>0</v>
      </c>
      <c r="FR1004">
        <f t="shared" si="748"/>
        <v>0</v>
      </c>
      <c r="FS1004">
        <v>0</v>
      </c>
      <c r="FT1004" t="s">
        <v>139</v>
      </c>
      <c r="FU1004" t="s">
        <v>25</v>
      </c>
      <c r="FV1004" t="s">
        <v>25</v>
      </c>
      <c r="FW1004" t="s">
        <v>26</v>
      </c>
      <c r="FX1004">
        <v>106.2</v>
      </c>
      <c r="FY1004">
        <v>53.55</v>
      </c>
      <c r="GA1004" t="s">
        <v>3</v>
      </c>
      <c r="GD1004">
        <v>1</v>
      </c>
      <c r="GF1004">
        <v>-978692579</v>
      </c>
      <c r="GG1004">
        <v>2</v>
      </c>
      <c r="GH1004">
        <v>1</v>
      </c>
      <c r="GI1004">
        <v>2</v>
      </c>
      <c r="GJ1004">
        <v>0</v>
      </c>
      <c r="GK1004">
        <v>0</v>
      </c>
      <c r="GL1004">
        <f t="shared" si="749"/>
        <v>0</v>
      </c>
      <c r="GM1004">
        <f t="shared" si="750"/>
        <v>30798.11</v>
      </c>
      <c r="GN1004">
        <f t="shared" si="751"/>
        <v>30798.11</v>
      </c>
      <c r="GO1004">
        <f t="shared" si="752"/>
        <v>0</v>
      </c>
      <c r="GP1004">
        <f t="shared" si="753"/>
        <v>0</v>
      </c>
      <c r="GR1004">
        <v>0</v>
      </c>
      <c r="GS1004">
        <v>3</v>
      </c>
      <c r="GT1004">
        <v>0</v>
      </c>
      <c r="GU1004" t="s">
        <v>3</v>
      </c>
      <c r="GV1004">
        <f t="shared" si="754"/>
        <v>0</v>
      </c>
      <c r="GW1004">
        <v>1</v>
      </c>
      <c r="GX1004">
        <f t="shared" si="755"/>
        <v>0</v>
      </c>
      <c r="HA1004">
        <v>0</v>
      </c>
      <c r="HB1004">
        <v>0</v>
      </c>
      <c r="HC1004">
        <f t="shared" si="756"/>
        <v>0</v>
      </c>
      <c r="HE1004" t="s">
        <v>3</v>
      </c>
      <c r="HF1004" t="s">
        <v>3</v>
      </c>
      <c r="HM1004" t="s">
        <v>3</v>
      </c>
      <c r="IK1004">
        <v>0</v>
      </c>
    </row>
    <row r="1005" spans="1:245">
      <c r="A1005">
        <v>17</v>
      </c>
      <c r="B1005">
        <v>0</v>
      </c>
      <c r="C1005">
        <f>ROW(SmtRes!A1149)</f>
        <v>1149</v>
      </c>
      <c r="D1005">
        <f>ROW(EtalonRes!A1110)</f>
        <v>1110</v>
      </c>
      <c r="E1005" t="s">
        <v>212</v>
      </c>
      <c r="F1005" t="s">
        <v>302</v>
      </c>
      <c r="G1005" t="s">
        <v>303</v>
      </c>
      <c r="H1005" t="s">
        <v>215</v>
      </c>
      <c r="I1005">
        <f>ROUND(26.75/100,9)</f>
        <v>0.26750000000000002</v>
      </c>
      <c r="J1005">
        <v>0</v>
      </c>
      <c r="K1005">
        <f>ROUND(26.75/100,9)</f>
        <v>0.26750000000000002</v>
      </c>
      <c r="O1005">
        <f t="shared" si="722"/>
        <v>19446.57</v>
      </c>
      <c r="P1005">
        <f t="shared" si="723"/>
        <v>11671.28</v>
      </c>
      <c r="Q1005">
        <f t="shared" si="724"/>
        <v>29.27</v>
      </c>
      <c r="R1005">
        <f t="shared" si="725"/>
        <v>0</v>
      </c>
      <c r="S1005">
        <f t="shared" si="726"/>
        <v>7746.02</v>
      </c>
      <c r="T1005">
        <f t="shared" si="727"/>
        <v>0</v>
      </c>
      <c r="U1005">
        <f t="shared" si="728"/>
        <v>25.840499999999999</v>
      </c>
      <c r="V1005">
        <f t="shared" si="729"/>
        <v>0</v>
      </c>
      <c r="W1005">
        <f t="shared" si="730"/>
        <v>0</v>
      </c>
      <c r="X1005">
        <f t="shared" si="731"/>
        <v>6971.42</v>
      </c>
      <c r="Y1005">
        <f t="shared" si="732"/>
        <v>3330.79</v>
      </c>
      <c r="AA1005">
        <v>35863109</v>
      </c>
      <c r="AB1005">
        <f t="shared" si="733"/>
        <v>8548.36</v>
      </c>
      <c r="AC1005">
        <f t="shared" si="734"/>
        <v>7654.55</v>
      </c>
      <c r="AD1005">
        <f>ROUND(((((ET1005*1.25))-((EU1005*1.25)))+AE1005),2)</f>
        <v>17.649999999999999</v>
      </c>
      <c r="AE1005">
        <f>ROUND(((EU1005*1.25)),2)</f>
        <v>0</v>
      </c>
      <c r="AF1005">
        <f>ROUND(((EV1005*1.15)),2)</f>
        <v>876.16</v>
      </c>
      <c r="AG1005">
        <f t="shared" si="735"/>
        <v>0</v>
      </c>
      <c r="AH1005">
        <f>((EW1005*1.15))</f>
        <v>96.6</v>
      </c>
      <c r="AI1005">
        <f>((EX1005*1.25))</f>
        <v>0</v>
      </c>
      <c r="AJ1005">
        <f t="shared" si="736"/>
        <v>0</v>
      </c>
      <c r="AK1005">
        <v>8430.5499999999993</v>
      </c>
      <c r="AL1005">
        <v>7654.55</v>
      </c>
      <c r="AM1005">
        <v>14.12</v>
      </c>
      <c r="AN1005">
        <v>0</v>
      </c>
      <c r="AO1005">
        <v>761.88</v>
      </c>
      <c r="AP1005">
        <v>0</v>
      </c>
      <c r="AQ1005">
        <v>84</v>
      </c>
      <c r="AR1005">
        <v>0</v>
      </c>
      <c r="AS1005">
        <v>0</v>
      </c>
      <c r="AT1005">
        <v>90</v>
      </c>
      <c r="AU1005">
        <v>43</v>
      </c>
      <c r="AV1005">
        <v>1</v>
      </c>
      <c r="AW1005">
        <v>1</v>
      </c>
      <c r="AZ1005">
        <v>1</v>
      </c>
      <c r="BA1005">
        <v>33.049999999999997</v>
      </c>
      <c r="BB1005">
        <v>6.2</v>
      </c>
      <c r="BC1005">
        <v>5.7</v>
      </c>
      <c r="BD1005" t="s">
        <v>3</v>
      </c>
      <c r="BE1005" t="s">
        <v>3</v>
      </c>
      <c r="BF1005" t="s">
        <v>3</v>
      </c>
      <c r="BG1005" t="s">
        <v>3</v>
      </c>
      <c r="BH1005">
        <v>0</v>
      </c>
      <c r="BI1005">
        <v>1</v>
      </c>
      <c r="BJ1005" t="s">
        <v>304</v>
      </c>
      <c r="BM1005">
        <v>10001</v>
      </c>
      <c r="BN1005">
        <v>0</v>
      </c>
      <c r="BO1005" t="s">
        <v>302</v>
      </c>
      <c r="BP1005">
        <v>1</v>
      </c>
      <c r="BQ1005">
        <v>2</v>
      </c>
      <c r="BR1005">
        <v>0</v>
      </c>
      <c r="BS1005">
        <v>33.049999999999997</v>
      </c>
      <c r="BT1005">
        <v>1</v>
      </c>
      <c r="BU1005">
        <v>1</v>
      </c>
      <c r="BV1005">
        <v>1</v>
      </c>
      <c r="BW1005">
        <v>1</v>
      </c>
      <c r="BX1005">
        <v>1</v>
      </c>
      <c r="BY1005" t="s">
        <v>3</v>
      </c>
      <c r="BZ1005">
        <v>118</v>
      </c>
      <c r="CA1005">
        <v>63</v>
      </c>
      <c r="CB1005" t="s">
        <v>3</v>
      </c>
      <c r="CE1005">
        <v>0</v>
      </c>
      <c r="CF1005">
        <v>0</v>
      </c>
      <c r="CG1005">
        <v>0</v>
      </c>
      <c r="CM1005">
        <v>0</v>
      </c>
      <c r="CN1005" t="s">
        <v>3</v>
      </c>
      <c r="CO1005">
        <v>0</v>
      </c>
      <c r="CP1005">
        <f t="shared" si="737"/>
        <v>19446.57</v>
      </c>
      <c r="CQ1005">
        <f t="shared" si="738"/>
        <v>43630.935000000005</v>
      </c>
      <c r="CR1005">
        <f t="shared" si="739"/>
        <v>109.42999999999999</v>
      </c>
      <c r="CS1005">
        <f t="shared" si="740"/>
        <v>0</v>
      </c>
      <c r="CT1005">
        <f t="shared" si="741"/>
        <v>28957.087999999996</v>
      </c>
      <c r="CU1005">
        <f t="shared" si="742"/>
        <v>0</v>
      </c>
      <c r="CV1005">
        <f t="shared" si="743"/>
        <v>96.6</v>
      </c>
      <c r="CW1005">
        <f t="shared" si="744"/>
        <v>0</v>
      </c>
      <c r="CX1005">
        <f t="shared" si="745"/>
        <v>0</v>
      </c>
      <c r="CY1005">
        <f t="shared" si="746"/>
        <v>6971.4180000000006</v>
      </c>
      <c r="CZ1005">
        <f t="shared" si="747"/>
        <v>3330.7886000000003</v>
      </c>
      <c r="DC1005" t="s">
        <v>3</v>
      </c>
      <c r="DD1005" t="s">
        <v>3</v>
      </c>
      <c r="DE1005" t="s">
        <v>133</v>
      </c>
      <c r="DF1005" t="s">
        <v>133</v>
      </c>
      <c r="DG1005" t="s">
        <v>134</v>
      </c>
      <c r="DH1005" t="s">
        <v>3</v>
      </c>
      <c r="DI1005" t="s">
        <v>134</v>
      </c>
      <c r="DJ1005" t="s">
        <v>133</v>
      </c>
      <c r="DK1005" t="s">
        <v>3</v>
      </c>
      <c r="DL1005" t="s">
        <v>3</v>
      </c>
      <c r="DM1005" t="s">
        <v>3</v>
      </c>
      <c r="DN1005">
        <v>0</v>
      </c>
      <c r="DO1005">
        <v>0</v>
      </c>
      <c r="DP1005">
        <v>1</v>
      </c>
      <c r="DQ1005">
        <v>1</v>
      </c>
      <c r="DU1005">
        <v>1005</v>
      </c>
      <c r="DV1005" t="s">
        <v>215</v>
      </c>
      <c r="DW1005" t="s">
        <v>215</v>
      </c>
      <c r="DX1005">
        <v>100</v>
      </c>
      <c r="DZ1005" t="s">
        <v>3</v>
      </c>
      <c r="EA1005" t="s">
        <v>3</v>
      </c>
      <c r="EB1005" t="s">
        <v>3</v>
      </c>
      <c r="EC1005" t="s">
        <v>3</v>
      </c>
      <c r="EE1005">
        <v>29085510</v>
      </c>
      <c r="EF1005">
        <v>2</v>
      </c>
      <c r="EG1005" t="s">
        <v>135</v>
      </c>
      <c r="EH1005">
        <v>0</v>
      </c>
      <c r="EI1005" t="s">
        <v>3</v>
      </c>
      <c r="EJ1005">
        <v>1</v>
      </c>
      <c r="EK1005">
        <v>10001</v>
      </c>
      <c r="EL1005" t="s">
        <v>136</v>
      </c>
      <c r="EM1005" t="s">
        <v>137</v>
      </c>
      <c r="EO1005" t="s">
        <v>3</v>
      </c>
      <c r="EQ1005">
        <v>0</v>
      </c>
      <c r="ER1005">
        <v>8430.5499999999993</v>
      </c>
      <c r="ES1005">
        <v>7654.55</v>
      </c>
      <c r="ET1005">
        <v>14.12</v>
      </c>
      <c r="EU1005">
        <v>0</v>
      </c>
      <c r="EV1005">
        <v>761.88</v>
      </c>
      <c r="EW1005">
        <v>84</v>
      </c>
      <c r="EX1005">
        <v>0</v>
      </c>
      <c r="EY1005">
        <v>0</v>
      </c>
      <c r="FQ1005">
        <v>0</v>
      </c>
      <c r="FR1005">
        <f t="shared" si="748"/>
        <v>0</v>
      </c>
      <c r="FS1005">
        <v>0</v>
      </c>
      <c r="FT1005" t="s">
        <v>139</v>
      </c>
      <c r="FU1005" t="s">
        <v>25</v>
      </c>
      <c r="FV1005" t="s">
        <v>25</v>
      </c>
      <c r="FW1005" t="s">
        <v>26</v>
      </c>
      <c r="FX1005">
        <v>106.2</v>
      </c>
      <c r="FY1005">
        <v>53.55</v>
      </c>
      <c r="GA1005" t="s">
        <v>3</v>
      </c>
      <c r="GD1005">
        <v>1</v>
      </c>
      <c r="GF1005">
        <v>892663548</v>
      </c>
      <c r="GG1005">
        <v>2</v>
      </c>
      <c r="GH1005">
        <v>1</v>
      </c>
      <c r="GI1005">
        <v>2</v>
      </c>
      <c r="GJ1005">
        <v>0</v>
      </c>
      <c r="GK1005">
        <v>0</v>
      </c>
      <c r="GL1005">
        <f t="shared" si="749"/>
        <v>0</v>
      </c>
      <c r="GM1005">
        <f t="shared" si="750"/>
        <v>29748.78</v>
      </c>
      <c r="GN1005">
        <f t="shared" si="751"/>
        <v>29748.78</v>
      </c>
      <c r="GO1005">
        <f t="shared" si="752"/>
        <v>0</v>
      </c>
      <c r="GP1005">
        <f t="shared" si="753"/>
        <v>0</v>
      </c>
      <c r="GR1005">
        <v>0</v>
      </c>
      <c r="GS1005">
        <v>3</v>
      </c>
      <c r="GT1005">
        <v>0</v>
      </c>
      <c r="GU1005" t="s">
        <v>3</v>
      </c>
      <c r="GV1005">
        <f t="shared" si="754"/>
        <v>0</v>
      </c>
      <c r="GW1005">
        <v>1</v>
      </c>
      <c r="GX1005">
        <f t="shared" si="755"/>
        <v>0</v>
      </c>
      <c r="HA1005">
        <v>0</v>
      </c>
      <c r="HB1005">
        <v>0</v>
      </c>
      <c r="HC1005">
        <f t="shared" si="756"/>
        <v>0</v>
      </c>
      <c r="HE1005" t="s">
        <v>3</v>
      </c>
      <c r="HF1005" t="s">
        <v>3</v>
      </c>
      <c r="HM1005" t="s">
        <v>3</v>
      </c>
      <c r="IK1005">
        <v>0</v>
      </c>
    </row>
    <row r="1006" spans="1:245">
      <c r="A1006">
        <v>17</v>
      </c>
      <c r="B1006">
        <v>0</v>
      </c>
      <c r="C1006">
        <f>ROW(SmtRes!A1156)</f>
        <v>1156</v>
      </c>
      <c r="D1006">
        <f>ROW(EtalonRes!A1117)</f>
        <v>1117</v>
      </c>
      <c r="E1006" t="s">
        <v>270</v>
      </c>
      <c r="F1006" t="s">
        <v>218</v>
      </c>
      <c r="G1006" t="s">
        <v>219</v>
      </c>
      <c r="H1006" t="s">
        <v>220</v>
      </c>
      <c r="I1006">
        <f>ROUND(53.5/100,9)</f>
        <v>0.53500000000000003</v>
      </c>
      <c r="J1006">
        <v>0</v>
      </c>
      <c r="K1006">
        <f>ROUND(53.5/100,9)</f>
        <v>0.53500000000000003</v>
      </c>
      <c r="O1006">
        <f t="shared" si="722"/>
        <v>14825.26</v>
      </c>
      <c r="P1006">
        <f t="shared" si="723"/>
        <v>4248.7299999999996</v>
      </c>
      <c r="Q1006">
        <f t="shared" si="724"/>
        <v>9.39</v>
      </c>
      <c r="R1006">
        <f t="shared" si="725"/>
        <v>3.18</v>
      </c>
      <c r="S1006">
        <f t="shared" si="726"/>
        <v>10567.14</v>
      </c>
      <c r="T1006">
        <f t="shared" si="727"/>
        <v>0</v>
      </c>
      <c r="U1006">
        <f t="shared" si="728"/>
        <v>34.417084999999993</v>
      </c>
      <c r="V1006">
        <f t="shared" si="729"/>
        <v>6.6875000000000007E-3</v>
      </c>
      <c r="W1006">
        <f t="shared" si="730"/>
        <v>0</v>
      </c>
      <c r="X1006">
        <f t="shared" si="731"/>
        <v>8456.26</v>
      </c>
      <c r="Y1006">
        <f t="shared" si="732"/>
        <v>3911.02</v>
      </c>
      <c r="AA1006">
        <v>35863109</v>
      </c>
      <c r="AB1006">
        <f t="shared" si="733"/>
        <v>7162.38</v>
      </c>
      <c r="AC1006">
        <f t="shared" si="734"/>
        <v>6563.27</v>
      </c>
      <c r="AD1006">
        <f>ROUND(((((ET1006*1.25))-((EU1006*1.25)))+AE1006),2)</f>
        <v>1.48</v>
      </c>
      <c r="AE1006">
        <f>ROUND(((EU1006*1.25)),2)</f>
        <v>0.18</v>
      </c>
      <c r="AF1006">
        <f>ROUND(((EV1006*1.15)),2)</f>
        <v>597.63</v>
      </c>
      <c r="AG1006">
        <f t="shared" si="735"/>
        <v>0</v>
      </c>
      <c r="AH1006">
        <f>((EW1006*1.15))</f>
        <v>64.330999999999989</v>
      </c>
      <c r="AI1006">
        <f>((EX1006*1.25))</f>
        <v>1.2500000000000001E-2</v>
      </c>
      <c r="AJ1006">
        <f t="shared" si="736"/>
        <v>0</v>
      </c>
      <c r="AK1006">
        <v>7084.13</v>
      </c>
      <c r="AL1006">
        <v>6563.27</v>
      </c>
      <c r="AM1006">
        <v>1.18</v>
      </c>
      <c r="AN1006">
        <v>0.14000000000000001</v>
      </c>
      <c r="AO1006">
        <v>519.67999999999995</v>
      </c>
      <c r="AP1006">
        <v>0</v>
      </c>
      <c r="AQ1006">
        <v>55.94</v>
      </c>
      <c r="AR1006">
        <v>0.01</v>
      </c>
      <c r="AS1006">
        <v>0</v>
      </c>
      <c r="AT1006">
        <v>80</v>
      </c>
      <c r="AU1006">
        <v>37</v>
      </c>
      <c r="AV1006">
        <v>1</v>
      </c>
      <c r="AW1006">
        <v>1</v>
      </c>
      <c r="AZ1006">
        <v>1</v>
      </c>
      <c r="BA1006">
        <v>33.049999999999997</v>
      </c>
      <c r="BB1006">
        <v>11.86</v>
      </c>
      <c r="BC1006">
        <v>1.21</v>
      </c>
      <c r="BD1006" t="s">
        <v>3</v>
      </c>
      <c r="BE1006" t="s">
        <v>3</v>
      </c>
      <c r="BF1006" t="s">
        <v>3</v>
      </c>
      <c r="BG1006" t="s">
        <v>3</v>
      </c>
      <c r="BH1006">
        <v>0</v>
      </c>
      <c r="BI1006">
        <v>1</v>
      </c>
      <c r="BJ1006" t="s">
        <v>221</v>
      </c>
      <c r="BM1006">
        <v>15001</v>
      </c>
      <c r="BN1006">
        <v>0</v>
      </c>
      <c r="BO1006" t="s">
        <v>218</v>
      </c>
      <c r="BP1006">
        <v>1</v>
      </c>
      <c r="BQ1006">
        <v>2</v>
      </c>
      <c r="BR1006">
        <v>0</v>
      </c>
      <c r="BS1006">
        <v>33.049999999999997</v>
      </c>
      <c r="BT1006">
        <v>1</v>
      </c>
      <c r="BU1006">
        <v>1</v>
      </c>
      <c r="BV1006">
        <v>1</v>
      </c>
      <c r="BW1006">
        <v>1</v>
      </c>
      <c r="BX1006">
        <v>1</v>
      </c>
      <c r="BY1006" t="s">
        <v>3</v>
      </c>
      <c r="BZ1006">
        <v>105</v>
      </c>
      <c r="CA1006">
        <v>55</v>
      </c>
      <c r="CB1006" t="s">
        <v>3</v>
      </c>
      <c r="CE1006">
        <v>0</v>
      </c>
      <c r="CF1006">
        <v>0</v>
      </c>
      <c r="CG1006">
        <v>0</v>
      </c>
      <c r="CM1006">
        <v>0</v>
      </c>
      <c r="CN1006" t="s">
        <v>3</v>
      </c>
      <c r="CO1006">
        <v>0</v>
      </c>
      <c r="CP1006">
        <f t="shared" si="737"/>
        <v>14825.259999999998</v>
      </c>
      <c r="CQ1006">
        <f t="shared" si="738"/>
        <v>7941.5567000000001</v>
      </c>
      <c r="CR1006">
        <f t="shared" si="739"/>
        <v>17.552799999999998</v>
      </c>
      <c r="CS1006">
        <f t="shared" si="740"/>
        <v>5.948999999999999</v>
      </c>
      <c r="CT1006">
        <f t="shared" si="741"/>
        <v>19751.671499999997</v>
      </c>
      <c r="CU1006">
        <f t="shared" si="742"/>
        <v>0</v>
      </c>
      <c r="CV1006">
        <f t="shared" si="743"/>
        <v>64.330999999999989</v>
      </c>
      <c r="CW1006">
        <f t="shared" si="744"/>
        <v>1.2500000000000001E-2</v>
      </c>
      <c r="CX1006">
        <f t="shared" si="745"/>
        <v>0</v>
      </c>
      <c r="CY1006">
        <f t="shared" si="746"/>
        <v>8456.2559999999994</v>
      </c>
      <c r="CZ1006">
        <f t="shared" si="747"/>
        <v>3911.0183999999995</v>
      </c>
      <c r="DC1006" t="s">
        <v>3</v>
      </c>
      <c r="DD1006" t="s">
        <v>3</v>
      </c>
      <c r="DE1006" t="s">
        <v>133</v>
      </c>
      <c r="DF1006" t="s">
        <v>133</v>
      </c>
      <c r="DG1006" t="s">
        <v>134</v>
      </c>
      <c r="DH1006" t="s">
        <v>3</v>
      </c>
      <c r="DI1006" t="s">
        <v>134</v>
      </c>
      <c r="DJ1006" t="s">
        <v>133</v>
      </c>
      <c r="DK1006" t="s">
        <v>3</v>
      </c>
      <c r="DL1006" t="s">
        <v>3</v>
      </c>
      <c r="DM1006" t="s">
        <v>3</v>
      </c>
      <c r="DN1006">
        <v>0</v>
      </c>
      <c r="DO1006">
        <v>0</v>
      </c>
      <c r="DP1006">
        <v>1</v>
      </c>
      <c r="DQ1006">
        <v>1</v>
      </c>
      <c r="DU1006">
        <v>1013</v>
      </c>
      <c r="DV1006" t="s">
        <v>220</v>
      </c>
      <c r="DW1006" t="s">
        <v>220</v>
      </c>
      <c r="DX1006">
        <v>1</v>
      </c>
      <c r="DZ1006" t="s">
        <v>3</v>
      </c>
      <c r="EA1006" t="s">
        <v>3</v>
      </c>
      <c r="EB1006" t="s">
        <v>3</v>
      </c>
      <c r="EC1006" t="s">
        <v>3</v>
      </c>
      <c r="EE1006">
        <v>29085536</v>
      </c>
      <c r="EF1006">
        <v>2</v>
      </c>
      <c r="EG1006" t="s">
        <v>135</v>
      </c>
      <c r="EH1006">
        <v>0</v>
      </c>
      <c r="EI1006" t="s">
        <v>3</v>
      </c>
      <c r="EJ1006">
        <v>1</v>
      </c>
      <c r="EK1006">
        <v>15001</v>
      </c>
      <c r="EL1006" t="s">
        <v>151</v>
      </c>
      <c r="EM1006" t="s">
        <v>152</v>
      </c>
      <c r="EO1006" t="s">
        <v>3</v>
      </c>
      <c r="EQ1006">
        <v>0</v>
      </c>
      <c r="ER1006">
        <v>7084.13</v>
      </c>
      <c r="ES1006">
        <v>6563.27</v>
      </c>
      <c r="ET1006">
        <v>1.18</v>
      </c>
      <c r="EU1006">
        <v>0.14000000000000001</v>
      </c>
      <c r="EV1006">
        <v>519.67999999999995</v>
      </c>
      <c r="EW1006">
        <v>55.94</v>
      </c>
      <c r="EX1006">
        <v>0.01</v>
      </c>
      <c r="EY1006">
        <v>0</v>
      </c>
      <c r="FQ1006">
        <v>0</v>
      </c>
      <c r="FR1006">
        <f t="shared" si="748"/>
        <v>0</v>
      </c>
      <c r="FS1006">
        <v>0</v>
      </c>
      <c r="FT1006" t="s">
        <v>139</v>
      </c>
      <c r="FU1006" t="s">
        <v>25</v>
      </c>
      <c r="FV1006" t="s">
        <v>25</v>
      </c>
      <c r="FW1006" t="s">
        <v>26</v>
      </c>
      <c r="FX1006">
        <v>94.5</v>
      </c>
      <c r="FY1006">
        <v>46.75</v>
      </c>
      <c r="GA1006" t="s">
        <v>3</v>
      </c>
      <c r="GD1006">
        <v>1</v>
      </c>
      <c r="GF1006">
        <v>797186164</v>
      </c>
      <c r="GG1006">
        <v>2</v>
      </c>
      <c r="GH1006">
        <v>1</v>
      </c>
      <c r="GI1006">
        <v>2</v>
      </c>
      <c r="GJ1006">
        <v>0</v>
      </c>
      <c r="GK1006">
        <v>0</v>
      </c>
      <c r="GL1006">
        <f t="shared" si="749"/>
        <v>0</v>
      </c>
      <c r="GM1006">
        <f t="shared" si="750"/>
        <v>27192.54</v>
      </c>
      <c r="GN1006">
        <f t="shared" si="751"/>
        <v>27192.54</v>
      </c>
      <c r="GO1006">
        <f t="shared" si="752"/>
        <v>0</v>
      </c>
      <c r="GP1006">
        <f t="shared" si="753"/>
        <v>0</v>
      </c>
      <c r="GR1006">
        <v>0</v>
      </c>
      <c r="GS1006">
        <v>3</v>
      </c>
      <c r="GT1006">
        <v>0</v>
      </c>
      <c r="GU1006" t="s">
        <v>3</v>
      </c>
      <c r="GV1006">
        <f t="shared" si="754"/>
        <v>0</v>
      </c>
      <c r="GW1006">
        <v>1</v>
      </c>
      <c r="GX1006">
        <f t="shared" si="755"/>
        <v>0</v>
      </c>
      <c r="HA1006">
        <v>0</v>
      </c>
      <c r="HB1006">
        <v>0</v>
      </c>
      <c r="HC1006">
        <f t="shared" si="756"/>
        <v>0</v>
      </c>
      <c r="HE1006" t="s">
        <v>3</v>
      </c>
      <c r="HF1006" t="s">
        <v>3</v>
      </c>
      <c r="HM1006" t="s">
        <v>3</v>
      </c>
      <c r="IK1006">
        <v>0</v>
      </c>
    </row>
    <row r="1007" spans="1:245">
      <c r="A1007">
        <v>17</v>
      </c>
      <c r="B1007">
        <v>0</v>
      </c>
      <c r="C1007">
        <f>ROW(SmtRes!A1168)</f>
        <v>1168</v>
      </c>
      <c r="D1007">
        <f>ROW(EtalonRes!A1126)</f>
        <v>1126</v>
      </c>
      <c r="E1007" t="s">
        <v>217</v>
      </c>
      <c r="F1007" t="s">
        <v>223</v>
      </c>
      <c r="G1007" t="s">
        <v>224</v>
      </c>
      <c r="H1007" t="s">
        <v>58</v>
      </c>
      <c r="I1007">
        <f>ROUND(3/100,9)</f>
        <v>0.03</v>
      </c>
      <c r="J1007">
        <v>0</v>
      </c>
      <c r="K1007">
        <f>ROUND(3/100,9)</f>
        <v>0.03</v>
      </c>
      <c r="O1007">
        <f t="shared" si="722"/>
        <v>359.88</v>
      </c>
      <c r="P1007">
        <f t="shared" si="723"/>
        <v>13.57</v>
      </c>
      <c r="Q1007">
        <f t="shared" si="724"/>
        <v>1.56</v>
      </c>
      <c r="R1007">
        <f t="shared" si="725"/>
        <v>0.41</v>
      </c>
      <c r="S1007">
        <f t="shared" si="726"/>
        <v>344.75</v>
      </c>
      <c r="T1007">
        <f t="shared" si="727"/>
        <v>0</v>
      </c>
      <c r="U1007">
        <f t="shared" si="728"/>
        <v>1.0515600000000001</v>
      </c>
      <c r="V1007">
        <f t="shared" si="729"/>
        <v>8.9999999999999998E-4</v>
      </c>
      <c r="W1007">
        <f t="shared" si="730"/>
        <v>0</v>
      </c>
      <c r="X1007">
        <f t="shared" si="731"/>
        <v>279.58</v>
      </c>
      <c r="Y1007">
        <f t="shared" si="732"/>
        <v>179.48</v>
      </c>
      <c r="AA1007">
        <v>35863109</v>
      </c>
      <c r="AB1007">
        <f t="shared" si="733"/>
        <v>416.77</v>
      </c>
      <c r="AC1007">
        <f t="shared" si="734"/>
        <v>63.28</v>
      </c>
      <c r="AD1007">
        <f t="shared" ref="AD1007:AD1013" si="759">ROUND((((ET1007)-(EU1007))+AE1007),2)</f>
        <v>5.78</v>
      </c>
      <c r="AE1007">
        <f t="shared" ref="AE1007:AE1013" si="760">ROUND((EU1007),2)</f>
        <v>0.41</v>
      </c>
      <c r="AF1007">
        <f>ROUND(((EV1007*1.15)),2)</f>
        <v>347.71</v>
      </c>
      <c r="AG1007">
        <f t="shared" si="735"/>
        <v>0</v>
      </c>
      <c r="AH1007">
        <f>((EW1007*1.15))</f>
        <v>35.052</v>
      </c>
      <c r="AI1007">
        <f t="shared" ref="AI1007:AI1013" si="761">(EX1007)</f>
        <v>0.03</v>
      </c>
      <c r="AJ1007">
        <f t="shared" si="736"/>
        <v>0</v>
      </c>
      <c r="AK1007">
        <v>371.42</v>
      </c>
      <c r="AL1007">
        <v>63.28</v>
      </c>
      <c r="AM1007">
        <v>5.78</v>
      </c>
      <c r="AN1007">
        <v>0.41</v>
      </c>
      <c r="AO1007">
        <v>302.36</v>
      </c>
      <c r="AP1007">
        <v>0</v>
      </c>
      <c r="AQ1007">
        <v>30.48</v>
      </c>
      <c r="AR1007">
        <v>0.03</v>
      </c>
      <c r="AS1007">
        <v>0</v>
      </c>
      <c r="AT1007">
        <v>81</v>
      </c>
      <c r="AU1007">
        <v>52</v>
      </c>
      <c r="AV1007">
        <v>1</v>
      </c>
      <c r="AW1007">
        <v>1</v>
      </c>
      <c r="AZ1007">
        <v>1</v>
      </c>
      <c r="BA1007">
        <v>33.049999999999997</v>
      </c>
      <c r="BB1007">
        <v>9.01</v>
      </c>
      <c r="BC1007">
        <v>7.15</v>
      </c>
      <c r="BD1007" t="s">
        <v>3</v>
      </c>
      <c r="BE1007" t="s">
        <v>3</v>
      </c>
      <c r="BF1007" t="s">
        <v>3</v>
      </c>
      <c r="BG1007" t="s">
        <v>3</v>
      </c>
      <c r="BH1007">
        <v>0</v>
      </c>
      <c r="BI1007">
        <v>2</v>
      </c>
      <c r="BJ1007" t="s">
        <v>225</v>
      </c>
      <c r="BM1007">
        <v>108001</v>
      </c>
      <c r="BN1007">
        <v>0</v>
      </c>
      <c r="BO1007" t="s">
        <v>223</v>
      </c>
      <c r="BP1007">
        <v>1</v>
      </c>
      <c r="BQ1007">
        <v>3</v>
      </c>
      <c r="BR1007">
        <v>0</v>
      </c>
      <c r="BS1007">
        <v>33.049999999999997</v>
      </c>
      <c r="BT1007">
        <v>1</v>
      </c>
      <c r="BU1007">
        <v>1</v>
      </c>
      <c r="BV1007">
        <v>1</v>
      </c>
      <c r="BW1007">
        <v>1</v>
      </c>
      <c r="BX1007">
        <v>1</v>
      </c>
      <c r="BY1007" t="s">
        <v>3</v>
      </c>
      <c r="BZ1007">
        <v>95</v>
      </c>
      <c r="CA1007">
        <v>65</v>
      </c>
      <c r="CB1007" t="s">
        <v>3</v>
      </c>
      <c r="CE1007">
        <v>0</v>
      </c>
      <c r="CF1007">
        <v>0</v>
      </c>
      <c r="CG1007">
        <v>0</v>
      </c>
      <c r="CM1007">
        <v>0</v>
      </c>
      <c r="CN1007" t="s">
        <v>993</v>
      </c>
      <c r="CO1007">
        <v>0</v>
      </c>
      <c r="CP1007">
        <f t="shared" si="737"/>
        <v>359.88</v>
      </c>
      <c r="CQ1007">
        <f t="shared" si="738"/>
        <v>452.45200000000006</v>
      </c>
      <c r="CR1007">
        <f t="shared" si="739"/>
        <v>52.077800000000003</v>
      </c>
      <c r="CS1007">
        <f t="shared" si="740"/>
        <v>13.550499999999998</v>
      </c>
      <c r="CT1007">
        <f t="shared" si="741"/>
        <v>11491.815499999999</v>
      </c>
      <c r="CU1007">
        <f t="shared" si="742"/>
        <v>0</v>
      </c>
      <c r="CV1007">
        <f t="shared" si="743"/>
        <v>35.052</v>
      </c>
      <c r="CW1007">
        <f t="shared" si="744"/>
        <v>0.03</v>
      </c>
      <c r="CX1007">
        <f t="shared" si="745"/>
        <v>0</v>
      </c>
      <c r="CY1007">
        <f t="shared" si="746"/>
        <v>279.57960000000003</v>
      </c>
      <c r="CZ1007">
        <f t="shared" si="747"/>
        <v>179.48320000000001</v>
      </c>
      <c r="DC1007" t="s">
        <v>3</v>
      </c>
      <c r="DD1007" t="s">
        <v>3</v>
      </c>
      <c r="DE1007" t="s">
        <v>3</v>
      </c>
      <c r="DF1007" t="s">
        <v>3</v>
      </c>
      <c r="DG1007" t="s">
        <v>134</v>
      </c>
      <c r="DH1007" t="s">
        <v>3</v>
      </c>
      <c r="DI1007" t="s">
        <v>134</v>
      </c>
      <c r="DJ1007" t="s">
        <v>3</v>
      </c>
      <c r="DK1007" t="s">
        <v>3</v>
      </c>
      <c r="DL1007" t="s">
        <v>3</v>
      </c>
      <c r="DM1007" t="s">
        <v>3</v>
      </c>
      <c r="DN1007">
        <v>0</v>
      </c>
      <c r="DO1007">
        <v>0</v>
      </c>
      <c r="DP1007">
        <v>1</v>
      </c>
      <c r="DQ1007">
        <v>1</v>
      </c>
      <c r="DU1007">
        <v>1010</v>
      </c>
      <c r="DV1007" t="s">
        <v>58</v>
      </c>
      <c r="DW1007" t="s">
        <v>58</v>
      </c>
      <c r="DX1007">
        <v>100</v>
      </c>
      <c r="DZ1007" t="s">
        <v>3</v>
      </c>
      <c r="EA1007" t="s">
        <v>3</v>
      </c>
      <c r="EB1007" t="s">
        <v>3</v>
      </c>
      <c r="EC1007" t="s">
        <v>3</v>
      </c>
      <c r="EE1007">
        <v>29085386</v>
      </c>
      <c r="EF1007">
        <v>3</v>
      </c>
      <c r="EG1007" t="s">
        <v>226</v>
      </c>
      <c r="EH1007">
        <v>0</v>
      </c>
      <c r="EI1007" t="s">
        <v>3</v>
      </c>
      <c r="EJ1007">
        <v>2</v>
      </c>
      <c r="EK1007">
        <v>108001</v>
      </c>
      <c r="EL1007" t="s">
        <v>227</v>
      </c>
      <c r="EM1007" t="s">
        <v>228</v>
      </c>
      <c r="EO1007" t="s">
        <v>305</v>
      </c>
      <c r="EQ1007">
        <v>0</v>
      </c>
      <c r="ER1007">
        <v>371.42</v>
      </c>
      <c r="ES1007">
        <v>63.28</v>
      </c>
      <c r="ET1007">
        <v>5.78</v>
      </c>
      <c r="EU1007">
        <v>0.41</v>
      </c>
      <c r="EV1007">
        <v>302.36</v>
      </c>
      <c r="EW1007">
        <v>30.48</v>
      </c>
      <c r="EX1007">
        <v>0.03</v>
      </c>
      <c r="EY1007">
        <v>0</v>
      </c>
      <c r="FQ1007">
        <v>0</v>
      </c>
      <c r="FR1007">
        <f t="shared" si="748"/>
        <v>0</v>
      </c>
      <c r="FS1007">
        <v>0</v>
      </c>
      <c r="FV1007" t="s">
        <v>25</v>
      </c>
      <c r="FW1007" t="s">
        <v>26</v>
      </c>
      <c r="FX1007">
        <v>95</v>
      </c>
      <c r="FY1007">
        <v>65</v>
      </c>
      <c r="GA1007" t="s">
        <v>3</v>
      </c>
      <c r="GD1007">
        <v>1</v>
      </c>
      <c r="GF1007">
        <v>-1627028948</v>
      </c>
      <c r="GG1007">
        <v>2</v>
      </c>
      <c r="GH1007">
        <v>1</v>
      </c>
      <c r="GI1007">
        <v>2</v>
      </c>
      <c r="GJ1007">
        <v>0</v>
      </c>
      <c r="GK1007">
        <v>0</v>
      </c>
      <c r="GL1007">
        <f t="shared" si="749"/>
        <v>0</v>
      </c>
      <c r="GM1007">
        <f t="shared" si="750"/>
        <v>818.94</v>
      </c>
      <c r="GN1007">
        <f t="shared" si="751"/>
        <v>0</v>
      </c>
      <c r="GO1007">
        <f t="shared" si="752"/>
        <v>818.94</v>
      </c>
      <c r="GP1007">
        <f t="shared" si="753"/>
        <v>0</v>
      </c>
      <c r="GR1007">
        <v>0</v>
      </c>
      <c r="GS1007">
        <v>3</v>
      </c>
      <c r="GT1007">
        <v>0</v>
      </c>
      <c r="GU1007" t="s">
        <v>3</v>
      </c>
      <c r="GV1007">
        <f t="shared" si="754"/>
        <v>0</v>
      </c>
      <c r="GW1007">
        <v>1</v>
      </c>
      <c r="GX1007">
        <f t="shared" si="755"/>
        <v>0</v>
      </c>
      <c r="HA1007">
        <v>0</v>
      </c>
      <c r="HB1007">
        <v>0</v>
      </c>
      <c r="HC1007">
        <f t="shared" si="756"/>
        <v>0</v>
      </c>
      <c r="HE1007" t="s">
        <v>3</v>
      </c>
      <c r="HF1007" t="s">
        <v>3</v>
      </c>
      <c r="HM1007" t="s">
        <v>3</v>
      </c>
      <c r="IK1007">
        <v>0</v>
      </c>
    </row>
    <row r="1008" spans="1:245">
      <c r="A1008">
        <v>18</v>
      </c>
      <c r="B1008">
        <v>0</v>
      </c>
      <c r="C1008">
        <v>1166</v>
      </c>
      <c r="E1008" t="s">
        <v>279</v>
      </c>
      <c r="F1008" t="s">
        <v>230</v>
      </c>
      <c r="G1008" t="s">
        <v>231</v>
      </c>
      <c r="H1008" t="s">
        <v>232</v>
      </c>
      <c r="I1008">
        <f>I1007*J1008</f>
        <v>3.0000000000000001E-3</v>
      </c>
      <c r="J1008">
        <v>0.1</v>
      </c>
      <c r="K1008">
        <v>0.1</v>
      </c>
      <c r="O1008">
        <f t="shared" si="722"/>
        <v>15.35</v>
      </c>
      <c r="P1008">
        <f t="shared" si="723"/>
        <v>15.35</v>
      </c>
      <c r="Q1008">
        <f t="shared" si="724"/>
        <v>0</v>
      </c>
      <c r="R1008">
        <f t="shared" si="725"/>
        <v>0</v>
      </c>
      <c r="S1008">
        <f t="shared" si="726"/>
        <v>0</v>
      </c>
      <c r="T1008">
        <f t="shared" si="727"/>
        <v>0</v>
      </c>
      <c r="U1008">
        <f t="shared" si="728"/>
        <v>0</v>
      </c>
      <c r="V1008">
        <f t="shared" si="729"/>
        <v>0</v>
      </c>
      <c r="W1008">
        <f t="shared" si="730"/>
        <v>0.06</v>
      </c>
      <c r="X1008">
        <f t="shared" si="731"/>
        <v>0</v>
      </c>
      <c r="Y1008">
        <f t="shared" si="732"/>
        <v>0</v>
      </c>
      <c r="AA1008">
        <v>35863109</v>
      </c>
      <c r="AB1008">
        <f t="shared" si="733"/>
        <v>1998.42</v>
      </c>
      <c r="AC1008">
        <f t="shared" si="734"/>
        <v>1998.42</v>
      </c>
      <c r="AD1008">
        <f t="shared" si="759"/>
        <v>0</v>
      </c>
      <c r="AE1008">
        <f t="shared" si="760"/>
        <v>0</v>
      </c>
      <c r="AF1008">
        <f>ROUND((EV1008),2)</f>
        <v>0</v>
      </c>
      <c r="AG1008">
        <f t="shared" si="735"/>
        <v>0</v>
      </c>
      <c r="AH1008">
        <f>(EW1008)</f>
        <v>0</v>
      </c>
      <c r="AI1008">
        <f t="shared" si="761"/>
        <v>0</v>
      </c>
      <c r="AJ1008">
        <f t="shared" si="736"/>
        <v>19.399999999999999</v>
      </c>
      <c r="AK1008">
        <v>1998.42</v>
      </c>
      <c r="AL1008">
        <v>1998.42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19.399999999999999</v>
      </c>
      <c r="AT1008">
        <v>0</v>
      </c>
      <c r="AU1008">
        <v>0</v>
      </c>
      <c r="AV1008">
        <v>1</v>
      </c>
      <c r="AW1008">
        <v>1</v>
      </c>
      <c r="AZ1008">
        <v>1</v>
      </c>
      <c r="BA1008">
        <v>1</v>
      </c>
      <c r="BB1008">
        <v>1</v>
      </c>
      <c r="BC1008">
        <v>2.56</v>
      </c>
      <c r="BD1008" t="s">
        <v>3</v>
      </c>
      <c r="BE1008" t="s">
        <v>3</v>
      </c>
      <c r="BF1008" t="s">
        <v>3</v>
      </c>
      <c r="BG1008" t="s">
        <v>3</v>
      </c>
      <c r="BH1008">
        <v>3</v>
      </c>
      <c r="BI1008">
        <v>2</v>
      </c>
      <c r="BJ1008" t="s">
        <v>233</v>
      </c>
      <c r="BM1008">
        <v>500002</v>
      </c>
      <c r="BN1008">
        <v>0</v>
      </c>
      <c r="BO1008" t="s">
        <v>230</v>
      </c>
      <c r="BP1008">
        <v>1</v>
      </c>
      <c r="BQ1008">
        <v>12</v>
      </c>
      <c r="BR1008">
        <v>0</v>
      </c>
      <c r="BS1008">
        <v>1</v>
      </c>
      <c r="BT1008">
        <v>1</v>
      </c>
      <c r="BU1008">
        <v>1</v>
      </c>
      <c r="BV1008">
        <v>1</v>
      </c>
      <c r="BW1008">
        <v>1</v>
      </c>
      <c r="BX1008">
        <v>1</v>
      </c>
      <c r="BY1008" t="s">
        <v>3</v>
      </c>
      <c r="BZ1008">
        <v>0</v>
      </c>
      <c r="CA1008">
        <v>0</v>
      </c>
      <c r="CB1008" t="s">
        <v>3</v>
      </c>
      <c r="CE1008">
        <v>0</v>
      </c>
      <c r="CF1008">
        <v>0</v>
      </c>
      <c r="CG1008">
        <v>0</v>
      </c>
      <c r="CM1008">
        <v>0</v>
      </c>
      <c r="CN1008" t="s">
        <v>3</v>
      </c>
      <c r="CO1008">
        <v>0</v>
      </c>
      <c r="CP1008">
        <f t="shared" si="737"/>
        <v>15.35</v>
      </c>
      <c r="CQ1008">
        <f t="shared" si="738"/>
        <v>5115.9552000000003</v>
      </c>
      <c r="CR1008">
        <f t="shared" si="739"/>
        <v>0</v>
      </c>
      <c r="CS1008">
        <f t="shared" si="740"/>
        <v>0</v>
      </c>
      <c r="CT1008">
        <f t="shared" si="741"/>
        <v>0</v>
      </c>
      <c r="CU1008">
        <f t="shared" si="742"/>
        <v>0</v>
      </c>
      <c r="CV1008">
        <f t="shared" si="743"/>
        <v>0</v>
      </c>
      <c r="CW1008">
        <f t="shared" si="744"/>
        <v>0</v>
      </c>
      <c r="CX1008">
        <f t="shared" si="745"/>
        <v>19.399999999999999</v>
      </c>
      <c r="CY1008">
        <f t="shared" si="746"/>
        <v>0</v>
      </c>
      <c r="CZ1008">
        <f t="shared" si="747"/>
        <v>0</v>
      </c>
      <c r="DC1008" t="s">
        <v>3</v>
      </c>
      <c r="DD1008" t="s">
        <v>3</v>
      </c>
      <c r="DE1008" t="s">
        <v>3</v>
      </c>
      <c r="DF1008" t="s">
        <v>3</v>
      </c>
      <c r="DG1008" t="s">
        <v>3</v>
      </c>
      <c r="DH1008" t="s">
        <v>3</v>
      </c>
      <c r="DI1008" t="s">
        <v>3</v>
      </c>
      <c r="DJ1008" t="s">
        <v>3</v>
      </c>
      <c r="DK1008" t="s">
        <v>3</v>
      </c>
      <c r="DL1008" t="s">
        <v>3</v>
      </c>
      <c r="DM1008" t="s">
        <v>3</v>
      </c>
      <c r="DN1008">
        <v>0</v>
      </c>
      <c r="DO1008">
        <v>0</v>
      </c>
      <c r="DP1008">
        <v>1</v>
      </c>
      <c r="DQ1008">
        <v>1</v>
      </c>
      <c r="DU1008">
        <v>1010</v>
      </c>
      <c r="DV1008" t="s">
        <v>232</v>
      </c>
      <c r="DW1008" t="s">
        <v>232</v>
      </c>
      <c r="DX1008">
        <v>1000</v>
      </c>
      <c r="DZ1008" t="s">
        <v>3</v>
      </c>
      <c r="EA1008" t="s">
        <v>3</v>
      </c>
      <c r="EB1008" t="s">
        <v>3</v>
      </c>
      <c r="EC1008" t="s">
        <v>3</v>
      </c>
      <c r="EE1008">
        <v>29085444</v>
      </c>
      <c r="EF1008">
        <v>12</v>
      </c>
      <c r="EG1008" t="s">
        <v>32</v>
      </c>
      <c r="EH1008">
        <v>0</v>
      </c>
      <c r="EI1008" t="s">
        <v>3</v>
      </c>
      <c r="EJ1008">
        <v>2</v>
      </c>
      <c r="EK1008">
        <v>500002</v>
      </c>
      <c r="EL1008" t="s">
        <v>33</v>
      </c>
      <c r="EM1008" t="s">
        <v>34</v>
      </c>
      <c r="EO1008" t="s">
        <v>3</v>
      </c>
      <c r="EQ1008">
        <v>0</v>
      </c>
      <c r="ER1008">
        <v>1998.42</v>
      </c>
      <c r="ES1008">
        <v>1998.42</v>
      </c>
      <c r="ET1008">
        <v>0</v>
      </c>
      <c r="EU1008">
        <v>0</v>
      </c>
      <c r="EV1008">
        <v>0</v>
      </c>
      <c r="EW1008">
        <v>0</v>
      </c>
      <c r="EX1008">
        <v>0</v>
      </c>
      <c r="FQ1008">
        <v>0</v>
      </c>
      <c r="FR1008">
        <f t="shared" si="748"/>
        <v>0</v>
      </c>
      <c r="FS1008">
        <v>0</v>
      </c>
      <c r="FX1008">
        <v>0</v>
      </c>
      <c r="FY1008">
        <v>0</v>
      </c>
      <c r="GA1008" t="s">
        <v>3</v>
      </c>
      <c r="GD1008">
        <v>1</v>
      </c>
      <c r="GF1008">
        <v>-1152774928</v>
      </c>
      <c r="GG1008">
        <v>2</v>
      </c>
      <c r="GH1008">
        <v>1</v>
      </c>
      <c r="GI1008">
        <v>2</v>
      </c>
      <c r="GJ1008">
        <v>0</v>
      </c>
      <c r="GK1008">
        <v>0</v>
      </c>
      <c r="GL1008">
        <f t="shared" si="749"/>
        <v>0</v>
      </c>
      <c r="GM1008">
        <f t="shared" si="750"/>
        <v>15.35</v>
      </c>
      <c r="GN1008">
        <f t="shared" si="751"/>
        <v>0</v>
      </c>
      <c r="GO1008">
        <f t="shared" si="752"/>
        <v>15.35</v>
      </c>
      <c r="GP1008">
        <f t="shared" si="753"/>
        <v>0</v>
      </c>
      <c r="GR1008">
        <v>0</v>
      </c>
      <c r="GS1008">
        <v>3</v>
      </c>
      <c r="GT1008">
        <v>0</v>
      </c>
      <c r="GU1008" t="s">
        <v>3</v>
      </c>
      <c r="GV1008">
        <f t="shared" si="754"/>
        <v>0</v>
      </c>
      <c r="GW1008">
        <v>1</v>
      </c>
      <c r="GX1008">
        <f t="shared" si="755"/>
        <v>0</v>
      </c>
      <c r="HA1008">
        <v>0</v>
      </c>
      <c r="HB1008">
        <v>0</v>
      </c>
      <c r="HC1008">
        <f t="shared" si="756"/>
        <v>0</v>
      </c>
      <c r="HE1008" t="s">
        <v>3</v>
      </c>
      <c r="HF1008" t="s">
        <v>3</v>
      </c>
      <c r="HM1008" t="s">
        <v>3</v>
      </c>
      <c r="IK1008">
        <v>0</v>
      </c>
    </row>
    <row r="1009" spans="1:245">
      <c r="A1009">
        <v>18</v>
      </c>
      <c r="B1009">
        <v>0</v>
      </c>
      <c r="C1009">
        <v>1164</v>
      </c>
      <c r="E1009" t="s">
        <v>280</v>
      </c>
      <c r="F1009" t="s">
        <v>235</v>
      </c>
      <c r="G1009" t="s">
        <v>236</v>
      </c>
      <c r="H1009" t="s">
        <v>237</v>
      </c>
      <c r="I1009">
        <f>I1007*J1009</f>
        <v>2</v>
      </c>
      <c r="J1009">
        <v>66.666666666666671</v>
      </c>
      <c r="K1009">
        <v>66.666667000000004</v>
      </c>
      <c r="O1009">
        <f t="shared" si="722"/>
        <v>105</v>
      </c>
      <c r="P1009">
        <f t="shared" si="723"/>
        <v>105</v>
      </c>
      <c r="Q1009">
        <f t="shared" si="724"/>
        <v>0</v>
      </c>
      <c r="R1009">
        <f t="shared" si="725"/>
        <v>0</v>
      </c>
      <c r="S1009">
        <f t="shared" si="726"/>
        <v>0</v>
      </c>
      <c r="T1009">
        <f t="shared" si="727"/>
        <v>0</v>
      </c>
      <c r="U1009">
        <f t="shared" si="728"/>
        <v>0</v>
      </c>
      <c r="V1009">
        <f t="shared" si="729"/>
        <v>0</v>
      </c>
      <c r="W1009">
        <f t="shared" si="730"/>
        <v>0.14000000000000001</v>
      </c>
      <c r="X1009">
        <f t="shared" si="731"/>
        <v>0</v>
      </c>
      <c r="Y1009">
        <f t="shared" si="732"/>
        <v>0</v>
      </c>
      <c r="AA1009">
        <v>35863109</v>
      </c>
      <c r="AB1009">
        <f t="shared" si="733"/>
        <v>7.62</v>
      </c>
      <c r="AC1009">
        <f t="shared" si="734"/>
        <v>7.62</v>
      </c>
      <c r="AD1009">
        <f t="shared" si="759"/>
        <v>0</v>
      </c>
      <c r="AE1009">
        <f t="shared" si="760"/>
        <v>0</v>
      </c>
      <c r="AF1009">
        <f>ROUND((EV1009),2)</f>
        <v>0</v>
      </c>
      <c r="AG1009">
        <f t="shared" si="735"/>
        <v>0</v>
      </c>
      <c r="AH1009">
        <f>(EW1009)</f>
        <v>0</v>
      </c>
      <c r="AI1009">
        <f t="shared" si="761"/>
        <v>0</v>
      </c>
      <c r="AJ1009">
        <f t="shared" si="736"/>
        <v>7.0000000000000007E-2</v>
      </c>
      <c r="AK1009">
        <v>7.62</v>
      </c>
      <c r="AL1009">
        <v>7.62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7.0000000000000007E-2</v>
      </c>
      <c r="AT1009">
        <v>0</v>
      </c>
      <c r="AU1009">
        <v>0</v>
      </c>
      <c r="AV1009">
        <v>1</v>
      </c>
      <c r="AW1009">
        <v>1</v>
      </c>
      <c r="AZ1009">
        <v>1</v>
      </c>
      <c r="BA1009">
        <v>1</v>
      </c>
      <c r="BB1009">
        <v>1</v>
      </c>
      <c r="BC1009">
        <v>6.89</v>
      </c>
      <c r="BD1009" t="s">
        <v>3</v>
      </c>
      <c r="BE1009" t="s">
        <v>3</v>
      </c>
      <c r="BF1009" t="s">
        <v>3</v>
      </c>
      <c r="BG1009" t="s">
        <v>3</v>
      </c>
      <c r="BH1009">
        <v>3</v>
      </c>
      <c r="BI1009">
        <v>2</v>
      </c>
      <c r="BJ1009" t="s">
        <v>238</v>
      </c>
      <c r="BM1009">
        <v>500002</v>
      </c>
      <c r="BN1009">
        <v>0</v>
      </c>
      <c r="BO1009" t="s">
        <v>235</v>
      </c>
      <c r="BP1009">
        <v>1</v>
      </c>
      <c r="BQ1009">
        <v>12</v>
      </c>
      <c r="BR1009">
        <v>0</v>
      </c>
      <c r="BS1009">
        <v>1</v>
      </c>
      <c r="BT1009">
        <v>1</v>
      </c>
      <c r="BU1009">
        <v>1</v>
      </c>
      <c r="BV1009">
        <v>1</v>
      </c>
      <c r="BW1009">
        <v>1</v>
      </c>
      <c r="BX1009">
        <v>1</v>
      </c>
      <c r="BY1009" t="s">
        <v>3</v>
      </c>
      <c r="BZ1009">
        <v>0</v>
      </c>
      <c r="CA1009">
        <v>0</v>
      </c>
      <c r="CB1009" t="s">
        <v>3</v>
      </c>
      <c r="CE1009">
        <v>0</v>
      </c>
      <c r="CF1009">
        <v>0</v>
      </c>
      <c r="CG1009">
        <v>0</v>
      </c>
      <c r="CM1009">
        <v>0</v>
      </c>
      <c r="CN1009" t="s">
        <v>3</v>
      </c>
      <c r="CO1009">
        <v>0</v>
      </c>
      <c r="CP1009">
        <f t="shared" si="737"/>
        <v>105</v>
      </c>
      <c r="CQ1009">
        <f t="shared" si="738"/>
        <v>52.501799999999996</v>
      </c>
      <c r="CR1009">
        <f t="shared" si="739"/>
        <v>0</v>
      </c>
      <c r="CS1009">
        <f t="shared" si="740"/>
        <v>0</v>
      </c>
      <c r="CT1009">
        <f t="shared" si="741"/>
        <v>0</v>
      </c>
      <c r="CU1009">
        <f t="shared" si="742"/>
        <v>0</v>
      </c>
      <c r="CV1009">
        <f t="shared" si="743"/>
        <v>0</v>
      </c>
      <c r="CW1009">
        <f t="shared" si="744"/>
        <v>0</v>
      </c>
      <c r="CX1009">
        <f t="shared" si="745"/>
        <v>7.0000000000000007E-2</v>
      </c>
      <c r="CY1009">
        <f t="shared" si="746"/>
        <v>0</v>
      </c>
      <c r="CZ1009">
        <f t="shared" si="747"/>
        <v>0</v>
      </c>
      <c r="DC1009" t="s">
        <v>3</v>
      </c>
      <c r="DD1009" t="s">
        <v>3</v>
      </c>
      <c r="DE1009" t="s">
        <v>3</v>
      </c>
      <c r="DF1009" t="s">
        <v>3</v>
      </c>
      <c r="DG1009" t="s">
        <v>3</v>
      </c>
      <c r="DH1009" t="s">
        <v>3</v>
      </c>
      <c r="DI1009" t="s">
        <v>3</v>
      </c>
      <c r="DJ1009" t="s">
        <v>3</v>
      </c>
      <c r="DK1009" t="s">
        <v>3</v>
      </c>
      <c r="DL1009" t="s">
        <v>3</v>
      </c>
      <c r="DM1009" t="s">
        <v>3</v>
      </c>
      <c r="DN1009">
        <v>0</v>
      </c>
      <c r="DO1009">
        <v>0</v>
      </c>
      <c r="DP1009">
        <v>1</v>
      </c>
      <c r="DQ1009">
        <v>1</v>
      </c>
      <c r="DU1009">
        <v>1010</v>
      </c>
      <c r="DV1009" t="s">
        <v>237</v>
      </c>
      <c r="DW1009" t="s">
        <v>237</v>
      </c>
      <c r="DX1009">
        <v>1</v>
      </c>
      <c r="DZ1009" t="s">
        <v>3</v>
      </c>
      <c r="EA1009" t="s">
        <v>3</v>
      </c>
      <c r="EB1009" t="s">
        <v>3</v>
      </c>
      <c r="EC1009" t="s">
        <v>3</v>
      </c>
      <c r="EE1009">
        <v>29085444</v>
      </c>
      <c r="EF1009">
        <v>12</v>
      </c>
      <c r="EG1009" t="s">
        <v>32</v>
      </c>
      <c r="EH1009">
        <v>0</v>
      </c>
      <c r="EI1009" t="s">
        <v>3</v>
      </c>
      <c r="EJ1009">
        <v>2</v>
      </c>
      <c r="EK1009">
        <v>500002</v>
      </c>
      <c r="EL1009" t="s">
        <v>33</v>
      </c>
      <c r="EM1009" t="s">
        <v>34</v>
      </c>
      <c r="EO1009" t="s">
        <v>3</v>
      </c>
      <c r="EQ1009">
        <v>0</v>
      </c>
      <c r="ER1009">
        <v>7.62</v>
      </c>
      <c r="ES1009">
        <v>7.62</v>
      </c>
      <c r="ET1009">
        <v>0</v>
      </c>
      <c r="EU1009">
        <v>0</v>
      </c>
      <c r="EV1009">
        <v>0</v>
      </c>
      <c r="EW1009">
        <v>0</v>
      </c>
      <c r="EX1009">
        <v>0</v>
      </c>
      <c r="FQ1009">
        <v>0</v>
      </c>
      <c r="FR1009">
        <f t="shared" si="748"/>
        <v>0</v>
      </c>
      <c r="FS1009">
        <v>0</v>
      </c>
      <c r="FX1009">
        <v>0</v>
      </c>
      <c r="FY1009">
        <v>0</v>
      </c>
      <c r="GA1009" t="s">
        <v>3</v>
      </c>
      <c r="GD1009">
        <v>1</v>
      </c>
      <c r="GF1009">
        <v>-652224790</v>
      </c>
      <c r="GG1009">
        <v>2</v>
      </c>
      <c r="GH1009">
        <v>1</v>
      </c>
      <c r="GI1009">
        <v>2</v>
      </c>
      <c r="GJ1009">
        <v>0</v>
      </c>
      <c r="GK1009">
        <v>0</v>
      </c>
      <c r="GL1009">
        <f t="shared" si="749"/>
        <v>0</v>
      </c>
      <c r="GM1009">
        <f t="shared" si="750"/>
        <v>105</v>
      </c>
      <c r="GN1009">
        <f t="shared" si="751"/>
        <v>0</v>
      </c>
      <c r="GO1009">
        <f t="shared" si="752"/>
        <v>105</v>
      </c>
      <c r="GP1009">
        <f t="shared" si="753"/>
        <v>0</v>
      </c>
      <c r="GR1009">
        <v>0</v>
      </c>
      <c r="GS1009">
        <v>3</v>
      </c>
      <c r="GT1009">
        <v>0</v>
      </c>
      <c r="GU1009" t="s">
        <v>3</v>
      </c>
      <c r="GV1009">
        <f t="shared" si="754"/>
        <v>0</v>
      </c>
      <c r="GW1009">
        <v>1</v>
      </c>
      <c r="GX1009">
        <f t="shared" si="755"/>
        <v>0</v>
      </c>
      <c r="HA1009">
        <v>0</v>
      </c>
      <c r="HB1009">
        <v>0</v>
      </c>
      <c r="HC1009">
        <f t="shared" si="756"/>
        <v>0</v>
      </c>
      <c r="HE1009" t="s">
        <v>3</v>
      </c>
      <c r="HF1009" t="s">
        <v>3</v>
      </c>
      <c r="HM1009" t="s">
        <v>3</v>
      </c>
      <c r="IK1009">
        <v>0</v>
      </c>
    </row>
    <row r="1010" spans="1:245">
      <c r="A1010">
        <v>18</v>
      </c>
      <c r="B1010">
        <v>0</v>
      </c>
      <c r="C1010">
        <v>1165</v>
      </c>
      <c r="E1010" t="s">
        <v>281</v>
      </c>
      <c r="F1010" t="s">
        <v>240</v>
      </c>
      <c r="G1010" t="s">
        <v>241</v>
      </c>
      <c r="H1010" t="s">
        <v>237</v>
      </c>
      <c r="I1010">
        <f>I1007*J1010</f>
        <v>1</v>
      </c>
      <c r="J1010">
        <v>33.333333333333336</v>
      </c>
      <c r="K1010">
        <v>33.333333000000003</v>
      </c>
      <c r="O1010">
        <f t="shared" si="722"/>
        <v>76.59</v>
      </c>
      <c r="P1010">
        <f t="shared" si="723"/>
        <v>76.59</v>
      </c>
      <c r="Q1010">
        <f t="shared" si="724"/>
        <v>0</v>
      </c>
      <c r="R1010">
        <f t="shared" si="725"/>
        <v>0</v>
      </c>
      <c r="S1010">
        <f t="shared" si="726"/>
        <v>0</v>
      </c>
      <c r="T1010">
        <f t="shared" si="727"/>
        <v>0</v>
      </c>
      <c r="U1010">
        <f t="shared" si="728"/>
        <v>0</v>
      </c>
      <c r="V1010">
        <f t="shared" si="729"/>
        <v>0</v>
      </c>
      <c r="W1010">
        <f t="shared" si="730"/>
        <v>0.09</v>
      </c>
      <c r="X1010">
        <f t="shared" si="731"/>
        <v>0</v>
      </c>
      <c r="Y1010">
        <f t="shared" si="732"/>
        <v>0</v>
      </c>
      <c r="AA1010">
        <v>35863109</v>
      </c>
      <c r="AB1010">
        <f t="shared" si="733"/>
        <v>9.01</v>
      </c>
      <c r="AC1010">
        <f t="shared" si="734"/>
        <v>9.01</v>
      </c>
      <c r="AD1010">
        <f t="shared" si="759"/>
        <v>0</v>
      </c>
      <c r="AE1010">
        <f t="shared" si="760"/>
        <v>0</v>
      </c>
      <c r="AF1010">
        <f>ROUND((EV1010),2)</f>
        <v>0</v>
      </c>
      <c r="AG1010">
        <f t="shared" si="735"/>
        <v>0</v>
      </c>
      <c r="AH1010">
        <f>(EW1010)</f>
        <v>0</v>
      </c>
      <c r="AI1010">
        <f t="shared" si="761"/>
        <v>0</v>
      </c>
      <c r="AJ1010">
        <f t="shared" si="736"/>
        <v>0.09</v>
      </c>
      <c r="AK1010">
        <v>9.01</v>
      </c>
      <c r="AL1010">
        <v>9.01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0.09</v>
      </c>
      <c r="AT1010">
        <v>0</v>
      </c>
      <c r="AU1010">
        <v>0</v>
      </c>
      <c r="AV1010">
        <v>1</v>
      </c>
      <c r="AW1010">
        <v>1</v>
      </c>
      <c r="AZ1010">
        <v>1</v>
      </c>
      <c r="BA1010">
        <v>1</v>
      </c>
      <c r="BB1010">
        <v>1</v>
      </c>
      <c r="BC1010">
        <v>8.5</v>
      </c>
      <c r="BD1010" t="s">
        <v>3</v>
      </c>
      <c r="BE1010" t="s">
        <v>3</v>
      </c>
      <c r="BF1010" t="s">
        <v>3</v>
      </c>
      <c r="BG1010" t="s">
        <v>3</v>
      </c>
      <c r="BH1010">
        <v>3</v>
      </c>
      <c r="BI1010">
        <v>2</v>
      </c>
      <c r="BJ1010" t="s">
        <v>242</v>
      </c>
      <c r="BM1010">
        <v>500002</v>
      </c>
      <c r="BN1010">
        <v>0</v>
      </c>
      <c r="BO1010" t="s">
        <v>240</v>
      </c>
      <c r="BP1010">
        <v>1</v>
      </c>
      <c r="BQ1010">
        <v>12</v>
      </c>
      <c r="BR1010">
        <v>0</v>
      </c>
      <c r="BS1010">
        <v>1</v>
      </c>
      <c r="BT1010">
        <v>1</v>
      </c>
      <c r="BU1010">
        <v>1</v>
      </c>
      <c r="BV1010">
        <v>1</v>
      </c>
      <c r="BW1010">
        <v>1</v>
      </c>
      <c r="BX1010">
        <v>1</v>
      </c>
      <c r="BY1010" t="s">
        <v>3</v>
      </c>
      <c r="BZ1010">
        <v>0</v>
      </c>
      <c r="CA1010">
        <v>0</v>
      </c>
      <c r="CB1010" t="s">
        <v>3</v>
      </c>
      <c r="CE1010">
        <v>0</v>
      </c>
      <c r="CF1010">
        <v>0</v>
      </c>
      <c r="CG1010">
        <v>0</v>
      </c>
      <c r="CM1010">
        <v>0</v>
      </c>
      <c r="CN1010" t="s">
        <v>3</v>
      </c>
      <c r="CO1010">
        <v>0</v>
      </c>
      <c r="CP1010">
        <f t="shared" si="737"/>
        <v>76.59</v>
      </c>
      <c r="CQ1010">
        <f t="shared" si="738"/>
        <v>76.584999999999994</v>
      </c>
      <c r="CR1010">
        <f t="shared" si="739"/>
        <v>0</v>
      </c>
      <c r="CS1010">
        <f t="shared" si="740"/>
        <v>0</v>
      </c>
      <c r="CT1010">
        <f t="shared" si="741"/>
        <v>0</v>
      </c>
      <c r="CU1010">
        <f t="shared" si="742"/>
        <v>0</v>
      </c>
      <c r="CV1010">
        <f t="shared" si="743"/>
        <v>0</v>
      </c>
      <c r="CW1010">
        <f t="shared" si="744"/>
        <v>0</v>
      </c>
      <c r="CX1010">
        <f t="shared" si="745"/>
        <v>0.09</v>
      </c>
      <c r="CY1010">
        <f t="shared" si="746"/>
        <v>0</v>
      </c>
      <c r="CZ1010">
        <f t="shared" si="747"/>
        <v>0</v>
      </c>
      <c r="DC1010" t="s">
        <v>3</v>
      </c>
      <c r="DD1010" t="s">
        <v>3</v>
      </c>
      <c r="DE1010" t="s">
        <v>3</v>
      </c>
      <c r="DF1010" t="s">
        <v>3</v>
      </c>
      <c r="DG1010" t="s">
        <v>3</v>
      </c>
      <c r="DH1010" t="s">
        <v>3</v>
      </c>
      <c r="DI1010" t="s">
        <v>3</v>
      </c>
      <c r="DJ1010" t="s">
        <v>3</v>
      </c>
      <c r="DK1010" t="s">
        <v>3</v>
      </c>
      <c r="DL1010" t="s">
        <v>3</v>
      </c>
      <c r="DM1010" t="s">
        <v>3</v>
      </c>
      <c r="DN1010">
        <v>0</v>
      </c>
      <c r="DO1010">
        <v>0</v>
      </c>
      <c r="DP1010">
        <v>1</v>
      </c>
      <c r="DQ1010">
        <v>1</v>
      </c>
      <c r="DU1010">
        <v>1010</v>
      </c>
      <c r="DV1010" t="s">
        <v>237</v>
      </c>
      <c r="DW1010" t="s">
        <v>237</v>
      </c>
      <c r="DX1010">
        <v>1</v>
      </c>
      <c r="DZ1010" t="s">
        <v>3</v>
      </c>
      <c r="EA1010" t="s">
        <v>3</v>
      </c>
      <c r="EB1010" t="s">
        <v>3</v>
      </c>
      <c r="EC1010" t="s">
        <v>3</v>
      </c>
      <c r="EE1010">
        <v>29085444</v>
      </c>
      <c r="EF1010">
        <v>12</v>
      </c>
      <c r="EG1010" t="s">
        <v>32</v>
      </c>
      <c r="EH1010">
        <v>0</v>
      </c>
      <c r="EI1010" t="s">
        <v>3</v>
      </c>
      <c r="EJ1010">
        <v>2</v>
      </c>
      <c r="EK1010">
        <v>500002</v>
      </c>
      <c r="EL1010" t="s">
        <v>33</v>
      </c>
      <c r="EM1010" t="s">
        <v>34</v>
      </c>
      <c r="EO1010" t="s">
        <v>3</v>
      </c>
      <c r="EQ1010">
        <v>0</v>
      </c>
      <c r="ER1010">
        <v>9.01</v>
      </c>
      <c r="ES1010">
        <v>9.01</v>
      </c>
      <c r="ET1010">
        <v>0</v>
      </c>
      <c r="EU1010">
        <v>0</v>
      </c>
      <c r="EV1010">
        <v>0</v>
      </c>
      <c r="EW1010">
        <v>0</v>
      </c>
      <c r="EX1010">
        <v>0</v>
      </c>
      <c r="FQ1010">
        <v>0</v>
      </c>
      <c r="FR1010">
        <f t="shared" si="748"/>
        <v>0</v>
      </c>
      <c r="FS1010">
        <v>0</v>
      </c>
      <c r="FX1010">
        <v>0</v>
      </c>
      <c r="FY1010">
        <v>0</v>
      </c>
      <c r="GA1010" t="s">
        <v>3</v>
      </c>
      <c r="GD1010">
        <v>1</v>
      </c>
      <c r="GF1010">
        <v>-1484870884</v>
      </c>
      <c r="GG1010">
        <v>2</v>
      </c>
      <c r="GH1010">
        <v>1</v>
      </c>
      <c r="GI1010">
        <v>2</v>
      </c>
      <c r="GJ1010">
        <v>0</v>
      </c>
      <c r="GK1010">
        <v>0</v>
      </c>
      <c r="GL1010">
        <f t="shared" si="749"/>
        <v>0</v>
      </c>
      <c r="GM1010">
        <f t="shared" si="750"/>
        <v>76.59</v>
      </c>
      <c r="GN1010">
        <f t="shared" si="751"/>
        <v>0</v>
      </c>
      <c r="GO1010">
        <f t="shared" si="752"/>
        <v>76.59</v>
      </c>
      <c r="GP1010">
        <f t="shared" si="753"/>
        <v>0</v>
      </c>
      <c r="GR1010">
        <v>0</v>
      </c>
      <c r="GS1010">
        <v>3</v>
      </c>
      <c r="GT1010">
        <v>0</v>
      </c>
      <c r="GU1010" t="s">
        <v>3</v>
      </c>
      <c r="GV1010">
        <f t="shared" si="754"/>
        <v>0</v>
      </c>
      <c r="GW1010">
        <v>1</v>
      </c>
      <c r="GX1010">
        <f t="shared" si="755"/>
        <v>0</v>
      </c>
      <c r="HA1010">
        <v>0</v>
      </c>
      <c r="HB1010">
        <v>0</v>
      </c>
      <c r="HC1010">
        <f t="shared" si="756"/>
        <v>0</v>
      </c>
      <c r="HE1010" t="s">
        <v>3</v>
      </c>
      <c r="HF1010" t="s">
        <v>3</v>
      </c>
      <c r="HM1010" t="s">
        <v>3</v>
      </c>
      <c r="IK1010">
        <v>0</v>
      </c>
    </row>
    <row r="1011" spans="1:245">
      <c r="A1011">
        <v>17</v>
      </c>
      <c r="B1011">
        <v>0</v>
      </c>
      <c r="C1011">
        <f>ROW(SmtRes!A1177)</f>
        <v>1177</v>
      </c>
      <c r="D1011">
        <f>ROW(EtalonRes!A1133)</f>
        <v>1133</v>
      </c>
      <c r="E1011" t="s">
        <v>222</v>
      </c>
      <c r="F1011" t="s">
        <v>244</v>
      </c>
      <c r="G1011" t="s">
        <v>245</v>
      </c>
      <c r="H1011" t="s">
        <v>58</v>
      </c>
      <c r="I1011">
        <f>ROUND(1/100,9)</f>
        <v>0.01</v>
      </c>
      <c r="J1011">
        <v>0</v>
      </c>
      <c r="K1011">
        <f>ROUND(1/100,9)</f>
        <v>0.01</v>
      </c>
      <c r="O1011">
        <f t="shared" si="722"/>
        <v>102.04</v>
      </c>
      <c r="P1011">
        <f t="shared" si="723"/>
        <v>2.58</v>
      </c>
      <c r="Q1011">
        <f t="shared" si="724"/>
        <v>0.52</v>
      </c>
      <c r="R1011">
        <f t="shared" si="725"/>
        <v>0.14000000000000001</v>
      </c>
      <c r="S1011">
        <f t="shared" si="726"/>
        <v>98.94</v>
      </c>
      <c r="T1011">
        <f t="shared" si="727"/>
        <v>0</v>
      </c>
      <c r="U1011">
        <f t="shared" si="728"/>
        <v>0.30175999999999997</v>
      </c>
      <c r="V1011">
        <f t="shared" si="729"/>
        <v>2.9999999999999997E-4</v>
      </c>
      <c r="W1011">
        <f t="shared" si="730"/>
        <v>0</v>
      </c>
      <c r="X1011">
        <f t="shared" si="731"/>
        <v>80.25</v>
      </c>
      <c r="Y1011">
        <f t="shared" si="732"/>
        <v>51.52</v>
      </c>
      <c r="AA1011">
        <v>35863109</v>
      </c>
      <c r="AB1011">
        <f t="shared" si="733"/>
        <v>341.2</v>
      </c>
      <c r="AC1011">
        <f t="shared" si="734"/>
        <v>36.07</v>
      </c>
      <c r="AD1011">
        <f t="shared" si="759"/>
        <v>5.78</v>
      </c>
      <c r="AE1011">
        <f t="shared" si="760"/>
        <v>0.41</v>
      </c>
      <c r="AF1011">
        <f>ROUND(((EV1011*1.15)),2)</f>
        <v>299.35000000000002</v>
      </c>
      <c r="AG1011">
        <f t="shared" si="735"/>
        <v>0</v>
      </c>
      <c r="AH1011">
        <f>((EW1011*1.15))</f>
        <v>30.175999999999995</v>
      </c>
      <c r="AI1011">
        <f t="shared" si="761"/>
        <v>0.03</v>
      </c>
      <c r="AJ1011">
        <f t="shared" si="736"/>
        <v>0</v>
      </c>
      <c r="AK1011">
        <v>302.14999999999998</v>
      </c>
      <c r="AL1011">
        <v>36.07</v>
      </c>
      <c r="AM1011">
        <v>5.78</v>
      </c>
      <c r="AN1011">
        <v>0.41</v>
      </c>
      <c r="AO1011">
        <v>260.3</v>
      </c>
      <c r="AP1011">
        <v>0</v>
      </c>
      <c r="AQ1011">
        <v>26.24</v>
      </c>
      <c r="AR1011">
        <v>0.03</v>
      </c>
      <c r="AS1011">
        <v>0</v>
      </c>
      <c r="AT1011">
        <v>81</v>
      </c>
      <c r="AU1011">
        <v>52</v>
      </c>
      <c r="AV1011">
        <v>1</v>
      </c>
      <c r="AW1011">
        <v>1</v>
      </c>
      <c r="AZ1011">
        <v>1</v>
      </c>
      <c r="BA1011">
        <v>33.049999999999997</v>
      </c>
      <c r="BB1011">
        <v>9.01</v>
      </c>
      <c r="BC1011">
        <v>7.15</v>
      </c>
      <c r="BD1011" t="s">
        <v>3</v>
      </c>
      <c r="BE1011" t="s">
        <v>3</v>
      </c>
      <c r="BF1011" t="s">
        <v>3</v>
      </c>
      <c r="BG1011" t="s">
        <v>3</v>
      </c>
      <c r="BH1011">
        <v>0</v>
      </c>
      <c r="BI1011">
        <v>2</v>
      </c>
      <c r="BJ1011" t="s">
        <v>246</v>
      </c>
      <c r="BM1011">
        <v>108001</v>
      </c>
      <c r="BN1011">
        <v>0</v>
      </c>
      <c r="BO1011" t="s">
        <v>244</v>
      </c>
      <c r="BP1011">
        <v>1</v>
      </c>
      <c r="BQ1011">
        <v>3</v>
      </c>
      <c r="BR1011">
        <v>0</v>
      </c>
      <c r="BS1011">
        <v>33.049999999999997</v>
      </c>
      <c r="BT1011">
        <v>1</v>
      </c>
      <c r="BU1011">
        <v>1</v>
      </c>
      <c r="BV1011">
        <v>1</v>
      </c>
      <c r="BW1011">
        <v>1</v>
      </c>
      <c r="BX1011">
        <v>1</v>
      </c>
      <c r="BY1011" t="s">
        <v>3</v>
      </c>
      <c r="BZ1011">
        <v>95</v>
      </c>
      <c r="CA1011">
        <v>65</v>
      </c>
      <c r="CB1011" t="s">
        <v>3</v>
      </c>
      <c r="CE1011">
        <v>0</v>
      </c>
      <c r="CF1011">
        <v>0</v>
      </c>
      <c r="CG1011">
        <v>0</v>
      </c>
      <c r="CM1011">
        <v>0</v>
      </c>
      <c r="CN1011" t="s">
        <v>993</v>
      </c>
      <c r="CO1011">
        <v>0</v>
      </c>
      <c r="CP1011">
        <f t="shared" si="737"/>
        <v>102.03999999999999</v>
      </c>
      <c r="CQ1011">
        <f t="shared" si="738"/>
        <v>257.90050000000002</v>
      </c>
      <c r="CR1011">
        <f t="shared" si="739"/>
        <v>52.077800000000003</v>
      </c>
      <c r="CS1011">
        <f t="shared" si="740"/>
        <v>13.550499999999998</v>
      </c>
      <c r="CT1011">
        <f t="shared" si="741"/>
        <v>9893.5174999999999</v>
      </c>
      <c r="CU1011">
        <f t="shared" si="742"/>
        <v>0</v>
      </c>
      <c r="CV1011">
        <f t="shared" si="743"/>
        <v>30.175999999999995</v>
      </c>
      <c r="CW1011">
        <f t="shared" si="744"/>
        <v>0.03</v>
      </c>
      <c r="CX1011">
        <f t="shared" si="745"/>
        <v>0</v>
      </c>
      <c r="CY1011">
        <f t="shared" si="746"/>
        <v>80.254799999999989</v>
      </c>
      <c r="CZ1011">
        <f t="shared" si="747"/>
        <v>51.521599999999999</v>
      </c>
      <c r="DC1011" t="s">
        <v>3</v>
      </c>
      <c r="DD1011" t="s">
        <v>3</v>
      </c>
      <c r="DE1011" t="s">
        <v>3</v>
      </c>
      <c r="DF1011" t="s">
        <v>3</v>
      </c>
      <c r="DG1011" t="s">
        <v>134</v>
      </c>
      <c r="DH1011" t="s">
        <v>3</v>
      </c>
      <c r="DI1011" t="s">
        <v>134</v>
      </c>
      <c r="DJ1011" t="s">
        <v>3</v>
      </c>
      <c r="DK1011" t="s">
        <v>3</v>
      </c>
      <c r="DL1011" t="s">
        <v>3</v>
      </c>
      <c r="DM1011" t="s">
        <v>3</v>
      </c>
      <c r="DN1011">
        <v>0</v>
      </c>
      <c r="DO1011">
        <v>0</v>
      </c>
      <c r="DP1011">
        <v>1</v>
      </c>
      <c r="DQ1011">
        <v>1</v>
      </c>
      <c r="DU1011">
        <v>1010</v>
      </c>
      <c r="DV1011" t="s">
        <v>58</v>
      </c>
      <c r="DW1011" t="s">
        <v>58</v>
      </c>
      <c r="DX1011">
        <v>100</v>
      </c>
      <c r="DZ1011" t="s">
        <v>3</v>
      </c>
      <c r="EA1011" t="s">
        <v>3</v>
      </c>
      <c r="EB1011" t="s">
        <v>3</v>
      </c>
      <c r="EC1011" t="s">
        <v>3</v>
      </c>
      <c r="EE1011">
        <v>29085386</v>
      </c>
      <c r="EF1011">
        <v>3</v>
      </c>
      <c r="EG1011" t="s">
        <v>226</v>
      </c>
      <c r="EH1011">
        <v>0</v>
      </c>
      <c r="EI1011" t="s">
        <v>3</v>
      </c>
      <c r="EJ1011">
        <v>2</v>
      </c>
      <c r="EK1011">
        <v>108001</v>
      </c>
      <c r="EL1011" t="s">
        <v>227</v>
      </c>
      <c r="EM1011" t="s">
        <v>228</v>
      </c>
      <c r="EO1011" t="s">
        <v>305</v>
      </c>
      <c r="EQ1011">
        <v>0</v>
      </c>
      <c r="ER1011">
        <v>302.14999999999998</v>
      </c>
      <c r="ES1011">
        <v>36.07</v>
      </c>
      <c r="ET1011">
        <v>5.78</v>
      </c>
      <c r="EU1011">
        <v>0.41</v>
      </c>
      <c r="EV1011">
        <v>260.3</v>
      </c>
      <c r="EW1011">
        <v>26.24</v>
      </c>
      <c r="EX1011">
        <v>0.03</v>
      </c>
      <c r="EY1011">
        <v>0</v>
      </c>
      <c r="FQ1011">
        <v>0</v>
      </c>
      <c r="FR1011">
        <f t="shared" si="748"/>
        <v>0</v>
      </c>
      <c r="FS1011">
        <v>0</v>
      </c>
      <c r="FV1011" t="s">
        <v>25</v>
      </c>
      <c r="FW1011" t="s">
        <v>26</v>
      </c>
      <c r="FX1011">
        <v>95</v>
      </c>
      <c r="FY1011">
        <v>65</v>
      </c>
      <c r="GA1011" t="s">
        <v>3</v>
      </c>
      <c r="GD1011">
        <v>1</v>
      </c>
      <c r="GF1011">
        <v>1949515482</v>
      </c>
      <c r="GG1011">
        <v>2</v>
      </c>
      <c r="GH1011">
        <v>1</v>
      </c>
      <c r="GI1011">
        <v>2</v>
      </c>
      <c r="GJ1011">
        <v>0</v>
      </c>
      <c r="GK1011">
        <v>0</v>
      </c>
      <c r="GL1011">
        <f t="shared" si="749"/>
        <v>0</v>
      </c>
      <c r="GM1011">
        <f t="shared" si="750"/>
        <v>233.81</v>
      </c>
      <c r="GN1011">
        <f t="shared" si="751"/>
        <v>0</v>
      </c>
      <c r="GO1011">
        <f t="shared" si="752"/>
        <v>233.81</v>
      </c>
      <c r="GP1011">
        <f t="shared" si="753"/>
        <v>0</v>
      </c>
      <c r="GR1011">
        <v>0</v>
      </c>
      <c r="GS1011">
        <v>3</v>
      </c>
      <c r="GT1011">
        <v>0</v>
      </c>
      <c r="GU1011" t="s">
        <v>3</v>
      </c>
      <c r="GV1011">
        <f t="shared" si="754"/>
        <v>0</v>
      </c>
      <c r="GW1011">
        <v>1</v>
      </c>
      <c r="GX1011">
        <f t="shared" si="755"/>
        <v>0</v>
      </c>
      <c r="HA1011">
        <v>0</v>
      </c>
      <c r="HB1011">
        <v>0</v>
      </c>
      <c r="HC1011">
        <f t="shared" si="756"/>
        <v>0</v>
      </c>
      <c r="HE1011" t="s">
        <v>3</v>
      </c>
      <c r="HF1011" t="s">
        <v>3</v>
      </c>
      <c r="HM1011" t="s">
        <v>3</v>
      </c>
      <c r="IK1011">
        <v>0</v>
      </c>
    </row>
    <row r="1012" spans="1:245">
      <c r="A1012">
        <v>18</v>
      </c>
      <c r="B1012">
        <v>0</v>
      </c>
      <c r="C1012">
        <v>1174</v>
      </c>
      <c r="E1012" t="s">
        <v>229</v>
      </c>
      <c r="F1012" t="s">
        <v>230</v>
      </c>
      <c r="G1012" t="s">
        <v>231</v>
      </c>
      <c r="H1012" t="s">
        <v>232</v>
      </c>
      <c r="I1012">
        <f>I1011*J1012</f>
        <v>1E-3</v>
      </c>
      <c r="J1012">
        <v>0.1</v>
      </c>
      <c r="K1012">
        <v>0.1</v>
      </c>
      <c r="O1012">
        <f t="shared" si="722"/>
        <v>5.12</v>
      </c>
      <c r="P1012">
        <f t="shared" si="723"/>
        <v>5.12</v>
      </c>
      <c r="Q1012">
        <f t="shared" si="724"/>
        <v>0</v>
      </c>
      <c r="R1012">
        <f t="shared" si="725"/>
        <v>0</v>
      </c>
      <c r="S1012">
        <f t="shared" si="726"/>
        <v>0</v>
      </c>
      <c r="T1012">
        <f t="shared" si="727"/>
        <v>0</v>
      </c>
      <c r="U1012">
        <f t="shared" si="728"/>
        <v>0</v>
      </c>
      <c r="V1012">
        <f t="shared" si="729"/>
        <v>0</v>
      </c>
      <c r="W1012">
        <f t="shared" si="730"/>
        <v>0.02</v>
      </c>
      <c r="X1012">
        <f t="shared" si="731"/>
        <v>0</v>
      </c>
      <c r="Y1012">
        <f t="shared" si="732"/>
        <v>0</v>
      </c>
      <c r="AA1012">
        <v>35863109</v>
      </c>
      <c r="AB1012">
        <f t="shared" si="733"/>
        <v>1998.42</v>
      </c>
      <c r="AC1012">
        <f t="shared" si="734"/>
        <v>1998.42</v>
      </c>
      <c r="AD1012">
        <f t="shared" si="759"/>
        <v>0</v>
      </c>
      <c r="AE1012">
        <f t="shared" si="760"/>
        <v>0</v>
      </c>
      <c r="AF1012">
        <f>ROUND((EV1012),2)</f>
        <v>0</v>
      </c>
      <c r="AG1012">
        <f t="shared" si="735"/>
        <v>0</v>
      </c>
      <c r="AH1012">
        <f>(EW1012)</f>
        <v>0</v>
      </c>
      <c r="AI1012">
        <f t="shared" si="761"/>
        <v>0</v>
      </c>
      <c r="AJ1012">
        <f t="shared" si="736"/>
        <v>19.399999999999999</v>
      </c>
      <c r="AK1012">
        <v>1998.42</v>
      </c>
      <c r="AL1012">
        <v>1998.42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19.399999999999999</v>
      </c>
      <c r="AT1012">
        <v>0</v>
      </c>
      <c r="AU1012">
        <v>0</v>
      </c>
      <c r="AV1012">
        <v>1</v>
      </c>
      <c r="AW1012">
        <v>1</v>
      </c>
      <c r="AZ1012">
        <v>1</v>
      </c>
      <c r="BA1012">
        <v>1</v>
      </c>
      <c r="BB1012">
        <v>1</v>
      </c>
      <c r="BC1012">
        <v>2.56</v>
      </c>
      <c r="BD1012" t="s">
        <v>3</v>
      </c>
      <c r="BE1012" t="s">
        <v>3</v>
      </c>
      <c r="BF1012" t="s">
        <v>3</v>
      </c>
      <c r="BG1012" t="s">
        <v>3</v>
      </c>
      <c r="BH1012">
        <v>3</v>
      </c>
      <c r="BI1012">
        <v>2</v>
      </c>
      <c r="BJ1012" t="s">
        <v>233</v>
      </c>
      <c r="BM1012">
        <v>500002</v>
      </c>
      <c r="BN1012">
        <v>0</v>
      </c>
      <c r="BO1012" t="s">
        <v>230</v>
      </c>
      <c r="BP1012">
        <v>1</v>
      </c>
      <c r="BQ1012">
        <v>12</v>
      </c>
      <c r="BR1012">
        <v>0</v>
      </c>
      <c r="BS1012">
        <v>1</v>
      </c>
      <c r="BT1012">
        <v>1</v>
      </c>
      <c r="BU1012">
        <v>1</v>
      </c>
      <c r="BV1012">
        <v>1</v>
      </c>
      <c r="BW1012">
        <v>1</v>
      </c>
      <c r="BX1012">
        <v>1</v>
      </c>
      <c r="BY1012" t="s">
        <v>3</v>
      </c>
      <c r="BZ1012">
        <v>0</v>
      </c>
      <c r="CA1012">
        <v>0</v>
      </c>
      <c r="CB1012" t="s">
        <v>3</v>
      </c>
      <c r="CE1012">
        <v>0</v>
      </c>
      <c r="CF1012">
        <v>0</v>
      </c>
      <c r="CG1012">
        <v>0</v>
      </c>
      <c r="CM1012">
        <v>0</v>
      </c>
      <c r="CN1012" t="s">
        <v>3</v>
      </c>
      <c r="CO1012">
        <v>0</v>
      </c>
      <c r="CP1012">
        <f t="shared" si="737"/>
        <v>5.12</v>
      </c>
      <c r="CQ1012">
        <f t="shared" si="738"/>
        <v>5115.9552000000003</v>
      </c>
      <c r="CR1012">
        <f t="shared" si="739"/>
        <v>0</v>
      </c>
      <c r="CS1012">
        <f t="shared" si="740"/>
        <v>0</v>
      </c>
      <c r="CT1012">
        <f t="shared" si="741"/>
        <v>0</v>
      </c>
      <c r="CU1012">
        <f t="shared" si="742"/>
        <v>0</v>
      </c>
      <c r="CV1012">
        <f t="shared" si="743"/>
        <v>0</v>
      </c>
      <c r="CW1012">
        <f t="shared" si="744"/>
        <v>0</v>
      </c>
      <c r="CX1012">
        <f t="shared" si="745"/>
        <v>19.399999999999999</v>
      </c>
      <c r="CY1012">
        <f t="shared" si="746"/>
        <v>0</v>
      </c>
      <c r="CZ1012">
        <f t="shared" si="747"/>
        <v>0</v>
      </c>
      <c r="DC1012" t="s">
        <v>3</v>
      </c>
      <c r="DD1012" t="s">
        <v>3</v>
      </c>
      <c r="DE1012" t="s">
        <v>3</v>
      </c>
      <c r="DF1012" t="s">
        <v>3</v>
      </c>
      <c r="DG1012" t="s">
        <v>3</v>
      </c>
      <c r="DH1012" t="s">
        <v>3</v>
      </c>
      <c r="DI1012" t="s">
        <v>3</v>
      </c>
      <c r="DJ1012" t="s">
        <v>3</v>
      </c>
      <c r="DK1012" t="s">
        <v>3</v>
      </c>
      <c r="DL1012" t="s">
        <v>3</v>
      </c>
      <c r="DM1012" t="s">
        <v>3</v>
      </c>
      <c r="DN1012">
        <v>0</v>
      </c>
      <c r="DO1012">
        <v>0</v>
      </c>
      <c r="DP1012">
        <v>1</v>
      </c>
      <c r="DQ1012">
        <v>1</v>
      </c>
      <c r="DU1012">
        <v>1010</v>
      </c>
      <c r="DV1012" t="s">
        <v>232</v>
      </c>
      <c r="DW1012" t="s">
        <v>232</v>
      </c>
      <c r="DX1012">
        <v>1000</v>
      </c>
      <c r="DZ1012" t="s">
        <v>3</v>
      </c>
      <c r="EA1012" t="s">
        <v>3</v>
      </c>
      <c r="EB1012" t="s">
        <v>3</v>
      </c>
      <c r="EC1012" t="s">
        <v>3</v>
      </c>
      <c r="EE1012">
        <v>29085444</v>
      </c>
      <c r="EF1012">
        <v>12</v>
      </c>
      <c r="EG1012" t="s">
        <v>32</v>
      </c>
      <c r="EH1012">
        <v>0</v>
      </c>
      <c r="EI1012" t="s">
        <v>3</v>
      </c>
      <c r="EJ1012">
        <v>2</v>
      </c>
      <c r="EK1012">
        <v>500002</v>
      </c>
      <c r="EL1012" t="s">
        <v>33</v>
      </c>
      <c r="EM1012" t="s">
        <v>34</v>
      </c>
      <c r="EO1012" t="s">
        <v>3</v>
      </c>
      <c r="EQ1012">
        <v>0</v>
      </c>
      <c r="ER1012">
        <v>1998.42</v>
      </c>
      <c r="ES1012">
        <v>1998.42</v>
      </c>
      <c r="ET1012">
        <v>0</v>
      </c>
      <c r="EU1012">
        <v>0</v>
      </c>
      <c r="EV1012">
        <v>0</v>
      </c>
      <c r="EW1012">
        <v>0</v>
      </c>
      <c r="EX1012">
        <v>0</v>
      </c>
      <c r="FQ1012">
        <v>0</v>
      </c>
      <c r="FR1012">
        <f t="shared" si="748"/>
        <v>0</v>
      </c>
      <c r="FS1012">
        <v>0</v>
      </c>
      <c r="FX1012">
        <v>0</v>
      </c>
      <c r="FY1012">
        <v>0</v>
      </c>
      <c r="GA1012" t="s">
        <v>3</v>
      </c>
      <c r="GD1012">
        <v>1</v>
      </c>
      <c r="GF1012">
        <v>-1152774928</v>
      </c>
      <c r="GG1012">
        <v>2</v>
      </c>
      <c r="GH1012">
        <v>1</v>
      </c>
      <c r="GI1012">
        <v>2</v>
      </c>
      <c r="GJ1012">
        <v>0</v>
      </c>
      <c r="GK1012">
        <v>0</v>
      </c>
      <c r="GL1012">
        <f t="shared" si="749"/>
        <v>0</v>
      </c>
      <c r="GM1012">
        <f t="shared" si="750"/>
        <v>5.12</v>
      </c>
      <c r="GN1012">
        <f t="shared" si="751"/>
        <v>0</v>
      </c>
      <c r="GO1012">
        <f t="shared" si="752"/>
        <v>5.12</v>
      </c>
      <c r="GP1012">
        <f t="shared" si="753"/>
        <v>0</v>
      </c>
      <c r="GR1012">
        <v>0</v>
      </c>
      <c r="GS1012">
        <v>3</v>
      </c>
      <c r="GT1012">
        <v>0</v>
      </c>
      <c r="GU1012" t="s">
        <v>3</v>
      </c>
      <c r="GV1012">
        <f t="shared" si="754"/>
        <v>0</v>
      </c>
      <c r="GW1012">
        <v>1</v>
      </c>
      <c r="GX1012">
        <f t="shared" si="755"/>
        <v>0</v>
      </c>
      <c r="HA1012">
        <v>0</v>
      </c>
      <c r="HB1012">
        <v>0</v>
      </c>
      <c r="HC1012">
        <f t="shared" si="756"/>
        <v>0</v>
      </c>
      <c r="HE1012" t="s">
        <v>3</v>
      </c>
      <c r="HF1012" t="s">
        <v>3</v>
      </c>
      <c r="HM1012" t="s">
        <v>3</v>
      </c>
      <c r="IK1012">
        <v>0</v>
      </c>
    </row>
    <row r="1013" spans="1:245">
      <c r="A1013">
        <v>18</v>
      </c>
      <c r="B1013">
        <v>0</v>
      </c>
      <c r="C1013">
        <v>1176</v>
      </c>
      <c r="E1013" t="s">
        <v>234</v>
      </c>
      <c r="F1013" t="s">
        <v>249</v>
      </c>
      <c r="G1013" t="s">
        <v>250</v>
      </c>
      <c r="H1013" t="s">
        <v>237</v>
      </c>
      <c r="I1013">
        <f>I1011*J1013</f>
        <v>1</v>
      </c>
      <c r="J1013">
        <v>100</v>
      </c>
      <c r="K1013">
        <v>100</v>
      </c>
      <c r="O1013">
        <f t="shared" si="722"/>
        <v>76.47</v>
      </c>
      <c r="P1013">
        <f t="shared" si="723"/>
        <v>76.47</v>
      </c>
      <c r="Q1013">
        <f t="shared" si="724"/>
        <v>0</v>
      </c>
      <c r="R1013">
        <f t="shared" si="725"/>
        <v>0</v>
      </c>
      <c r="S1013">
        <f t="shared" si="726"/>
        <v>0</v>
      </c>
      <c r="T1013">
        <f t="shared" si="727"/>
        <v>0</v>
      </c>
      <c r="U1013">
        <f t="shared" si="728"/>
        <v>0</v>
      </c>
      <c r="V1013">
        <f t="shared" si="729"/>
        <v>0</v>
      </c>
      <c r="W1013">
        <f t="shared" si="730"/>
        <v>0.09</v>
      </c>
      <c r="X1013">
        <f t="shared" si="731"/>
        <v>0</v>
      </c>
      <c r="Y1013">
        <f t="shared" si="732"/>
        <v>0</v>
      </c>
      <c r="AA1013">
        <v>35863109</v>
      </c>
      <c r="AB1013">
        <f t="shared" si="733"/>
        <v>8.81</v>
      </c>
      <c r="AC1013">
        <f t="shared" si="734"/>
        <v>8.81</v>
      </c>
      <c r="AD1013">
        <f t="shared" si="759"/>
        <v>0</v>
      </c>
      <c r="AE1013">
        <f t="shared" si="760"/>
        <v>0</v>
      </c>
      <c r="AF1013">
        <f>ROUND((EV1013),2)</f>
        <v>0</v>
      </c>
      <c r="AG1013">
        <f t="shared" si="735"/>
        <v>0</v>
      </c>
      <c r="AH1013">
        <f>(EW1013)</f>
        <v>0</v>
      </c>
      <c r="AI1013">
        <f t="shared" si="761"/>
        <v>0</v>
      </c>
      <c r="AJ1013">
        <f t="shared" si="736"/>
        <v>0.09</v>
      </c>
      <c r="AK1013">
        <v>8.81</v>
      </c>
      <c r="AL1013">
        <v>8.81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0.09</v>
      </c>
      <c r="AT1013">
        <v>0</v>
      </c>
      <c r="AU1013">
        <v>0</v>
      </c>
      <c r="AV1013">
        <v>1</v>
      </c>
      <c r="AW1013">
        <v>1</v>
      </c>
      <c r="AZ1013">
        <v>1</v>
      </c>
      <c r="BA1013">
        <v>1</v>
      </c>
      <c r="BB1013">
        <v>1</v>
      </c>
      <c r="BC1013">
        <v>8.68</v>
      </c>
      <c r="BD1013" t="s">
        <v>3</v>
      </c>
      <c r="BE1013" t="s">
        <v>3</v>
      </c>
      <c r="BF1013" t="s">
        <v>3</v>
      </c>
      <c r="BG1013" t="s">
        <v>3</v>
      </c>
      <c r="BH1013">
        <v>3</v>
      </c>
      <c r="BI1013">
        <v>2</v>
      </c>
      <c r="BJ1013" t="s">
        <v>251</v>
      </c>
      <c r="BM1013">
        <v>500002</v>
      </c>
      <c r="BN1013">
        <v>0</v>
      </c>
      <c r="BO1013" t="s">
        <v>249</v>
      </c>
      <c r="BP1013">
        <v>1</v>
      </c>
      <c r="BQ1013">
        <v>12</v>
      </c>
      <c r="BR1013">
        <v>0</v>
      </c>
      <c r="BS1013">
        <v>1</v>
      </c>
      <c r="BT1013">
        <v>1</v>
      </c>
      <c r="BU1013">
        <v>1</v>
      </c>
      <c r="BV1013">
        <v>1</v>
      </c>
      <c r="BW1013">
        <v>1</v>
      </c>
      <c r="BX1013">
        <v>1</v>
      </c>
      <c r="BY1013" t="s">
        <v>3</v>
      </c>
      <c r="BZ1013">
        <v>0</v>
      </c>
      <c r="CA1013">
        <v>0</v>
      </c>
      <c r="CB1013" t="s">
        <v>3</v>
      </c>
      <c r="CE1013">
        <v>0</v>
      </c>
      <c r="CF1013">
        <v>0</v>
      </c>
      <c r="CG1013">
        <v>0</v>
      </c>
      <c r="CM1013">
        <v>0</v>
      </c>
      <c r="CN1013" t="s">
        <v>3</v>
      </c>
      <c r="CO1013">
        <v>0</v>
      </c>
      <c r="CP1013">
        <f t="shared" si="737"/>
        <v>76.47</v>
      </c>
      <c r="CQ1013">
        <f t="shared" si="738"/>
        <v>76.470799999999997</v>
      </c>
      <c r="CR1013">
        <f t="shared" si="739"/>
        <v>0</v>
      </c>
      <c r="CS1013">
        <f t="shared" si="740"/>
        <v>0</v>
      </c>
      <c r="CT1013">
        <f t="shared" si="741"/>
        <v>0</v>
      </c>
      <c r="CU1013">
        <f t="shared" si="742"/>
        <v>0</v>
      </c>
      <c r="CV1013">
        <f t="shared" si="743"/>
        <v>0</v>
      </c>
      <c r="CW1013">
        <f t="shared" si="744"/>
        <v>0</v>
      </c>
      <c r="CX1013">
        <f t="shared" si="745"/>
        <v>0.09</v>
      </c>
      <c r="CY1013">
        <f t="shared" si="746"/>
        <v>0</v>
      </c>
      <c r="CZ1013">
        <f t="shared" si="747"/>
        <v>0</v>
      </c>
      <c r="DC1013" t="s">
        <v>3</v>
      </c>
      <c r="DD1013" t="s">
        <v>3</v>
      </c>
      <c r="DE1013" t="s">
        <v>3</v>
      </c>
      <c r="DF1013" t="s">
        <v>3</v>
      </c>
      <c r="DG1013" t="s">
        <v>3</v>
      </c>
      <c r="DH1013" t="s">
        <v>3</v>
      </c>
      <c r="DI1013" t="s">
        <v>3</v>
      </c>
      <c r="DJ1013" t="s">
        <v>3</v>
      </c>
      <c r="DK1013" t="s">
        <v>3</v>
      </c>
      <c r="DL1013" t="s">
        <v>3</v>
      </c>
      <c r="DM1013" t="s">
        <v>3</v>
      </c>
      <c r="DN1013">
        <v>0</v>
      </c>
      <c r="DO1013">
        <v>0</v>
      </c>
      <c r="DP1013">
        <v>1</v>
      </c>
      <c r="DQ1013">
        <v>1</v>
      </c>
      <c r="DU1013">
        <v>1010</v>
      </c>
      <c r="DV1013" t="s">
        <v>237</v>
      </c>
      <c r="DW1013" t="s">
        <v>237</v>
      </c>
      <c r="DX1013">
        <v>1</v>
      </c>
      <c r="DZ1013" t="s">
        <v>3</v>
      </c>
      <c r="EA1013" t="s">
        <v>3</v>
      </c>
      <c r="EB1013" t="s">
        <v>3</v>
      </c>
      <c r="EC1013" t="s">
        <v>3</v>
      </c>
      <c r="EE1013">
        <v>29085444</v>
      </c>
      <c r="EF1013">
        <v>12</v>
      </c>
      <c r="EG1013" t="s">
        <v>32</v>
      </c>
      <c r="EH1013">
        <v>0</v>
      </c>
      <c r="EI1013" t="s">
        <v>3</v>
      </c>
      <c r="EJ1013">
        <v>2</v>
      </c>
      <c r="EK1013">
        <v>500002</v>
      </c>
      <c r="EL1013" t="s">
        <v>33</v>
      </c>
      <c r="EM1013" t="s">
        <v>34</v>
      </c>
      <c r="EO1013" t="s">
        <v>3</v>
      </c>
      <c r="EQ1013">
        <v>0</v>
      </c>
      <c r="ER1013">
        <v>8.81</v>
      </c>
      <c r="ES1013">
        <v>8.81</v>
      </c>
      <c r="ET1013">
        <v>0</v>
      </c>
      <c r="EU1013">
        <v>0</v>
      </c>
      <c r="EV1013">
        <v>0</v>
      </c>
      <c r="EW1013">
        <v>0</v>
      </c>
      <c r="EX1013">
        <v>0</v>
      </c>
      <c r="FQ1013">
        <v>0</v>
      </c>
      <c r="FR1013">
        <f t="shared" si="748"/>
        <v>0</v>
      </c>
      <c r="FS1013">
        <v>0</v>
      </c>
      <c r="FX1013">
        <v>0</v>
      </c>
      <c r="FY1013">
        <v>0</v>
      </c>
      <c r="GA1013" t="s">
        <v>3</v>
      </c>
      <c r="GD1013">
        <v>1</v>
      </c>
      <c r="GF1013">
        <v>-1190793685</v>
      </c>
      <c r="GG1013">
        <v>2</v>
      </c>
      <c r="GH1013">
        <v>1</v>
      </c>
      <c r="GI1013">
        <v>2</v>
      </c>
      <c r="GJ1013">
        <v>0</v>
      </c>
      <c r="GK1013">
        <v>0</v>
      </c>
      <c r="GL1013">
        <f t="shared" si="749"/>
        <v>0</v>
      </c>
      <c r="GM1013">
        <f t="shared" si="750"/>
        <v>76.47</v>
      </c>
      <c r="GN1013">
        <f t="shared" si="751"/>
        <v>0</v>
      </c>
      <c r="GO1013">
        <f t="shared" si="752"/>
        <v>76.47</v>
      </c>
      <c r="GP1013">
        <f t="shared" si="753"/>
        <v>0</v>
      </c>
      <c r="GR1013">
        <v>0</v>
      </c>
      <c r="GS1013">
        <v>3</v>
      </c>
      <c r="GT1013">
        <v>0</v>
      </c>
      <c r="GU1013" t="s">
        <v>3</v>
      </c>
      <c r="GV1013">
        <f t="shared" si="754"/>
        <v>0</v>
      </c>
      <c r="GW1013">
        <v>1</v>
      </c>
      <c r="GX1013">
        <f t="shared" si="755"/>
        <v>0</v>
      </c>
      <c r="HA1013">
        <v>0</v>
      </c>
      <c r="HB1013">
        <v>0</v>
      </c>
      <c r="HC1013">
        <f t="shared" si="756"/>
        <v>0</v>
      </c>
      <c r="HE1013" t="s">
        <v>3</v>
      </c>
      <c r="HF1013" t="s">
        <v>3</v>
      </c>
      <c r="HM1013" t="s">
        <v>3</v>
      </c>
      <c r="IK1013">
        <v>0</v>
      </c>
    </row>
    <row r="1014" spans="1:245">
      <c r="A1014">
        <v>17</v>
      </c>
      <c r="B1014">
        <v>0</v>
      </c>
      <c r="C1014">
        <f>ROW(SmtRes!A1182)</f>
        <v>1182</v>
      </c>
      <c r="D1014">
        <f>ROW(EtalonRes!A1143)</f>
        <v>1143</v>
      </c>
      <c r="E1014" t="s">
        <v>243</v>
      </c>
      <c r="F1014" t="s">
        <v>306</v>
      </c>
      <c r="G1014" t="s">
        <v>307</v>
      </c>
      <c r="H1014" t="s">
        <v>149</v>
      </c>
      <c r="I1014">
        <f>ROUND(28/100,9)</f>
        <v>0.28000000000000003</v>
      </c>
      <c r="J1014">
        <v>0</v>
      </c>
      <c r="K1014">
        <f>ROUND(28/100,9)</f>
        <v>0.28000000000000003</v>
      </c>
      <c r="O1014">
        <f t="shared" si="722"/>
        <v>3233.12</v>
      </c>
      <c r="P1014">
        <f t="shared" si="723"/>
        <v>0</v>
      </c>
      <c r="Q1014">
        <f t="shared" si="724"/>
        <v>159.87</v>
      </c>
      <c r="R1014">
        <f t="shared" si="725"/>
        <v>0</v>
      </c>
      <c r="S1014">
        <f t="shared" si="726"/>
        <v>3073.25</v>
      </c>
      <c r="T1014">
        <f t="shared" si="727"/>
        <v>0</v>
      </c>
      <c r="U1014">
        <f t="shared" si="728"/>
        <v>8.3848800000000008</v>
      </c>
      <c r="V1014">
        <f t="shared" si="729"/>
        <v>0</v>
      </c>
      <c r="W1014">
        <f t="shared" si="730"/>
        <v>0</v>
      </c>
      <c r="X1014">
        <f t="shared" si="731"/>
        <v>2458.6</v>
      </c>
      <c r="Y1014">
        <f t="shared" si="732"/>
        <v>1137.0999999999999</v>
      </c>
      <c r="AA1014">
        <v>35863109</v>
      </c>
      <c r="AB1014">
        <f t="shared" si="733"/>
        <v>393.96</v>
      </c>
      <c r="AC1014">
        <f t="shared" si="734"/>
        <v>0</v>
      </c>
      <c r="AD1014">
        <f>ROUND(((((ET1014*1.25))-((EU1014*1.25)))+AE1014),2)</f>
        <v>61.86</v>
      </c>
      <c r="AE1014">
        <f>ROUND(((EU1014*1.25)),2)</f>
        <v>0</v>
      </c>
      <c r="AF1014">
        <f>ROUND(((EV1014*1.15)),2)</f>
        <v>332.1</v>
      </c>
      <c r="AG1014">
        <f t="shared" si="735"/>
        <v>0</v>
      </c>
      <c r="AH1014">
        <f>((EW1014*1.15))</f>
        <v>29.945999999999998</v>
      </c>
      <c r="AI1014">
        <f>((EX1014*1.25))</f>
        <v>0</v>
      </c>
      <c r="AJ1014">
        <f t="shared" si="736"/>
        <v>0</v>
      </c>
      <c r="AK1014">
        <v>338.27</v>
      </c>
      <c r="AL1014">
        <v>0</v>
      </c>
      <c r="AM1014">
        <v>49.49</v>
      </c>
      <c r="AN1014">
        <v>0</v>
      </c>
      <c r="AO1014">
        <v>288.77999999999997</v>
      </c>
      <c r="AP1014">
        <v>0</v>
      </c>
      <c r="AQ1014">
        <v>26.04</v>
      </c>
      <c r="AR1014">
        <v>0</v>
      </c>
      <c r="AS1014">
        <v>0</v>
      </c>
      <c r="AT1014">
        <v>80</v>
      </c>
      <c r="AU1014">
        <v>37</v>
      </c>
      <c r="AV1014">
        <v>1</v>
      </c>
      <c r="AW1014">
        <v>1</v>
      </c>
      <c r="AZ1014">
        <v>1</v>
      </c>
      <c r="BA1014">
        <v>33.049999999999997</v>
      </c>
      <c r="BB1014">
        <v>9.23</v>
      </c>
      <c r="BC1014">
        <v>1</v>
      </c>
      <c r="BD1014" t="s">
        <v>3</v>
      </c>
      <c r="BE1014" t="s">
        <v>3</v>
      </c>
      <c r="BF1014" t="s">
        <v>3</v>
      </c>
      <c r="BG1014" t="s">
        <v>3</v>
      </c>
      <c r="BH1014">
        <v>0</v>
      </c>
      <c r="BI1014">
        <v>1</v>
      </c>
      <c r="BJ1014" t="s">
        <v>308</v>
      </c>
      <c r="BM1014">
        <v>15001</v>
      </c>
      <c r="BN1014">
        <v>0</v>
      </c>
      <c r="BO1014" t="s">
        <v>306</v>
      </c>
      <c r="BP1014">
        <v>1</v>
      </c>
      <c r="BQ1014">
        <v>2</v>
      </c>
      <c r="BR1014">
        <v>0</v>
      </c>
      <c r="BS1014">
        <v>33.049999999999997</v>
      </c>
      <c r="BT1014">
        <v>1</v>
      </c>
      <c r="BU1014">
        <v>1</v>
      </c>
      <c r="BV1014">
        <v>1</v>
      </c>
      <c r="BW1014">
        <v>1</v>
      </c>
      <c r="BX1014">
        <v>1</v>
      </c>
      <c r="BY1014" t="s">
        <v>3</v>
      </c>
      <c r="BZ1014">
        <v>105</v>
      </c>
      <c r="CA1014">
        <v>55</v>
      </c>
      <c r="CB1014" t="s">
        <v>3</v>
      </c>
      <c r="CE1014">
        <v>0</v>
      </c>
      <c r="CF1014">
        <v>0</v>
      </c>
      <c r="CG1014">
        <v>0</v>
      </c>
      <c r="CM1014">
        <v>0</v>
      </c>
      <c r="CN1014" t="s">
        <v>992</v>
      </c>
      <c r="CO1014">
        <v>0</v>
      </c>
      <c r="CP1014">
        <f t="shared" si="737"/>
        <v>3233.12</v>
      </c>
      <c r="CQ1014">
        <f t="shared" si="738"/>
        <v>0</v>
      </c>
      <c r="CR1014">
        <f t="shared" si="739"/>
        <v>570.96780000000001</v>
      </c>
      <c r="CS1014">
        <f t="shared" si="740"/>
        <v>0</v>
      </c>
      <c r="CT1014">
        <f t="shared" si="741"/>
        <v>10975.905000000001</v>
      </c>
      <c r="CU1014">
        <f t="shared" si="742"/>
        <v>0</v>
      </c>
      <c r="CV1014">
        <f t="shared" si="743"/>
        <v>29.945999999999998</v>
      </c>
      <c r="CW1014">
        <f t="shared" si="744"/>
        <v>0</v>
      </c>
      <c r="CX1014">
        <f t="shared" si="745"/>
        <v>0</v>
      </c>
      <c r="CY1014">
        <f t="shared" si="746"/>
        <v>2458.6</v>
      </c>
      <c r="CZ1014">
        <f t="shared" si="747"/>
        <v>1137.1025</v>
      </c>
      <c r="DC1014" t="s">
        <v>3</v>
      </c>
      <c r="DD1014" t="s">
        <v>3</v>
      </c>
      <c r="DE1014" t="s">
        <v>133</v>
      </c>
      <c r="DF1014" t="s">
        <v>133</v>
      </c>
      <c r="DG1014" t="s">
        <v>134</v>
      </c>
      <c r="DH1014" t="s">
        <v>3</v>
      </c>
      <c r="DI1014" t="s">
        <v>134</v>
      </c>
      <c r="DJ1014" t="s">
        <v>133</v>
      </c>
      <c r="DK1014" t="s">
        <v>3</v>
      </c>
      <c r="DL1014" t="s">
        <v>3</v>
      </c>
      <c r="DM1014" t="s">
        <v>3</v>
      </c>
      <c r="DN1014">
        <v>0</v>
      </c>
      <c r="DO1014">
        <v>0</v>
      </c>
      <c r="DP1014">
        <v>1</v>
      </c>
      <c r="DQ1014">
        <v>1</v>
      </c>
      <c r="DU1014">
        <v>1013</v>
      </c>
      <c r="DV1014" t="s">
        <v>149</v>
      </c>
      <c r="DW1014" t="s">
        <v>149</v>
      </c>
      <c r="DX1014">
        <v>1</v>
      </c>
      <c r="DZ1014" t="s">
        <v>3</v>
      </c>
      <c r="EA1014" t="s">
        <v>3</v>
      </c>
      <c r="EB1014" t="s">
        <v>3</v>
      </c>
      <c r="EC1014" t="s">
        <v>3</v>
      </c>
      <c r="EE1014">
        <v>29085536</v>
      </c>
      <c r="EF1014">
        <v>2</v>
      </c>
      <c r="EG1014" t="s">
        <v>135</v>
      </c>
      <c r="EH1014">
        <v>0</v>
      </c>
      <c r="EI1014" t="s">
        <v>3</v>
      </c>
      <c r="EJ1014">
        <v>1</v>
      </c>
      <c r="EK1014">
        <v>15001</v>
      </c>
      <c r="EL1014" t="s">
        <v>151</v>
      </c>
      <c r="EM1014" t="s">
        <v>152</v>
      </c>
      <c r="EO1014" t="s">
        <v>138</v>
      </c>
      <c r="EQ1014">
        <v>0</v>
      </c>
      <c r="ER1014">
        <v>338.27</v>
      </c>
      <c r="ES1014">
        <v>0</v>
      </c>
      <c r="ET1014">
        <v>49.49</v>
      </c>
      <c r="EU1014">
        <v>0</v>
      </c>
      <c r="EV1014">
        <v>288.77999999999997</v>
      </c>
      <c r="EW1014">
        <v>26.04</v>
      </c>
      <c r="EX1014">
        <v>0</v>
      </c>
      <c r="EY1014">
        <v>0</v>
      </c>
      <c r="FQ1014">
        <v>0</v>
      </c>
      <c r="FR1014">
        <f t="shared" si="748"/>
        <v>0</v>
      </c>
      <c r="FS1014">
        <v>0</v>
      </c>
      <c r="FT1014" t="s">
        <v>139</v>
      </c>
      <c r="FU1014" t="s">
        <v>25</v>
      </c>
      <c r="FV1014" t="s">
        <v>25</v>
      </c>
      <c r="FW1014" t="s">
        <v>26</v>
      </c>
      <c r="FX1014">
        <v>94.5</v>
      </c>
      <c r="FY1014">
        <v>46.75</v>
      </c>
      <c r="GA1014" t="s">
        <v>3</v>
      </c>
      <c r="GD1014">
        <v>1</v>
      </c>
      <c r="GF1014">
        <v>1201776926</v>
      </c>
      <c r="GG1014">
        <v>2</v>
      </c>
      <c r="GH1014">
        <v>1</v>
      </c>
      <c r="GI1014">
        <v>2</v>
      </c>
      <c r="GJ1014">
        <v>0</v>
      </c>
      <c r="GK1014">
        <v>0</v>
      </c>
      <c r="GL1014">
        <f t="shared" si="749"/>
        <v>0</v>
      </c>
      <c r="GM1014">
        <f t="shared" si="750"/>
        <v>6828.82</v>
      </c>
      <c r="GN1014">
        <f t="shared" si="751"/>
        <v>6828.82</v>
      </c>
      <c r="GO1014">
        <f t="shared" si="752"/>
        <v>0</v>
      </c>
      <c r="GP1014">
        <f t="shared" si="753"/>
        <v>0</v>
      </c>
      <c r="GR1014">
        <v>0</v>
      </c>
      <c r="GS1014">
        <v>3</v>
      </c>
      <c r="GT1014">
        <v>0</v>
      </c>
      <c r="GU1014" t="s">
        <v>3</v>
      </c>
      <c r="GV1014">
        <f t="shared" si="754"/>
        <v>0</v>
      </c>
      <c r="GW1014">
        <v>1</v>
      </c>
      <c r="GX1014">
        <f t="shared" si="755"/>
        <v>0</v>
      </c>
      <c r="HA1014">
        <v>0</v>
      </c>
      <c r="HB1014">
        <v>0</v>
      </c>
      <c r="HC1014">
        <f t="shared" si="756"/>
        <v>0</v>
      </c>
      <c r="HE1014" t="s">
        <v>3</v>
      </c>
      <c r="HF1014" t="s">
        <v>3</v>
      </c>
      <c r="HM1014" t="s">
        <v>3</v>
      </c>
      <c r="IK1014">
        <v>0</v>
      </c>
    </row>
    <row r="1015" spans="1:245">
      <c r="A1015">
        <v>17</v>
      </c>
      <c r="B1015">
        <v>0</v>
      </c>
      <c r="E1015" t="s">
        <v>252</v>
      </c>
      <c r="F1015" t="s">
        <v>309</v>
      </c>
      <c r="G1015" t="s">
        <v>310</v>
      </c>
      <c r="H1015" t="s">
        <v>155</v>
      </c>
      <c r="I1015">
        <v>28</v>
      </c>
      <c r="J1015">
        <v>0</v>
      </c>
      <c r="K1015">
        <v>28</v>
      </c>
      <c r="O1015">
        <f t="shared" si="722"/>
        <v>4179.32</v>
      </c>
      <c r="P1015">
        <f t="shared" si="723"/>
        <v>4179.32</v>
      </c>
      <c r="Q1015">
        <f t="shared" si="724"/>
        <v>0</v>
      </c>
      <c r="R1015">
        <f t="shared" si="725"/>
        <v>0</v>
      </c>
      <c r="S1015">
        <f t="shared" si="726"/>
        <v>0</v>
      </c>
      <c r="T1015">
        <f t="shared" si="727"/>
        <v>0</v>
      </c>
      <c r="U1015">
        <f t="shared" si="728"/>
        <v>0</v>
      </c>
      <c r="V1015">
        <f t="shared" si="729"/>
        <v>0</v>
      </c>
      <c r="W1015">
        <f t="shared" si="730"/>
        <v>31.64</v>
      </c>
      <c r="X1015">
        <f t="shared" si="731"/>
        <v>0</v>
      </c>
      <c r="Y1015">
        <f t="shared" si="732"/>
        <v>0</v>
      </c>
      <c r="AA1015">
        <v>35863109</v>
      </c>
      <c r="AB1015">
        <f t="shared" si="733"/>
        <v>24.59</v>
      </c>
      <c r="AC1015">
        <f t="shared" si="734"/>
        <v>24.59</v>
      </c>
      <c r="AD1015">
        <f>ROUND((((ET1015)-(EU1015))+AE1015),2)</f>
        <v>0</v>
      </c>
      <c r="AE1015">
        <f t="shared" ref="AE1015:AF1018" si="762">ROUND((EU1015),2)</f>
        <v>0</v>
      </c>
      <c r="AF1015">
        <f t="shared" si="762"/>
        <v>0</v>
      </c>
      <c r="AG1015">
        <f t="shared" si="735"/>
        <v>0</v>
      </c>
      <c r="AH1015">
        <f t="shared" ref="AH1015:AI1018" si="763">(EW1015)</f>
        <v>0</v>
      </c>
      <c r="AI1015">
        <f t="shared" si="763"/>
        <v>0</v>
      </c>
      <c r="AJ1015">
        <f t="shared" si="736"/>
        <v>1.1299999999999999</v>
      </c>
      <c r="AK1015">
        <v>24.59</v>
      </c>
      <c r="AL1015">
        <v>24.59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1.1299999999999999</v>
      </c>
      <c r="AT1015">
        <v>0</v>
      </c>
      <c r="AU1015">
        <v>0</v>
      </c>
      <c r="AV1015">
        <v>1</v>
      </c>
      <c r="AW1015">
        <v>1</v>
      </c>
      <c r="AZ1015">
        <v>1</v>
      </c>
      <c r="BA1015">
        <v>1</v>
      </c>
      <c r="BB1015">
        <v>1</v>
      </c>
      <c r="BC1015">
        <v>6.07</v>
      </c>
      <c r="BD1015" t="s">
        <v>3</v>
      </c>
      <c r="BE1015" t="s">
        <v>3</v>
      </c>
      <c r="BF1015" t="s">
        <v>3</v>
      </c>
      <c r="BG1015" t="s">
        <v>3</v>
      </c>
      <c r="BH1015">
        <v>3</v>
      </c>
      <c r="BI1015">
        <v>1</v>
      </c>
      <c r="BJ1015" t="s">
        <v>311</v>
      </c>
      <c r="BM1015">
        <v>500001</v>
      </c>
      <c r="BN1015">
        <v>0</v>
      </c>
      <c r="BO1015" t="s">
        <v>309</v>
      </c>
      <c r="BP1015">
        <v>1</v>
      </c>
      <c r="BQ1015">
        <v>8</v>
      </c>
      <c r="BR1015">
        <v>0</v>
      </c>
      <c r="BS1015">
        <v>1</v>
      </c>
      <c r="BT1015">
        <v>1</v>
      </c>
      <c r="BU1015">
        <v>1</v>
      </c>
      <c r="BV1015">
        <v>1</v>
      </c>
      <c r="BW1015">
        <v>1</v>
      </c>
      <c r="BX1015">
        <v>1</v>
      </c>
      <c r="BY1015" t="s">
        <v>3</v>
      </c>
      <c r="BZ1015">
        <v>0</v>
      </c>
      <c r="CA1015">
        <v>0</v>
      </c>
      <c r="CB1015" t="s">
        <v>3</v>
      </c>
      <c r="CE1015">
        <v>0</v>
      </c>
      <c r="CF1015">
        <v>0</v>
      </c>
      <c r="CG1015">
        <v>0</v>
      </c>
      <c r="CM1015">
        <v>0</v>
      </c>
      <c r="CN1015" t="s">
        <v>3</v>
      </c>
      <c r="CO1015">
        <v>0</v>
      </c>
      <c r="CP1015">
        <f t="shared" si="737"/>
        <v>4179.32</v>
      </c>
      <c r="CQ1015">
        <f t="shared" si="738"/>
        <v>149.26130000000001</v>
      </c>
      <c r="CR1015">
        <f t="shared" si="739"/>
        <v>0</v>
      </c>
      <c r="CS1015">
        <f t="shared" si="740"/>
        <v>0</v>
      </c>
      <c r="CT1015">
        <f t="shared" si="741"/>
        <v>0</v>
      </c>
      <c r="CU1015">
        <f t="shared" si="742"/>
        <v>0</v>
      </c>
      <c r="CV1015">
        <f t="shared" si="743"/>
        <v>0</v>
      </c>
      <c r="CW1015">
        <f t="shared" si="744"/>
        <v>0</v>
      </c>
      <c r="CX1015">
        <f t="shared" si="745"/>
        <v>1.1299999999999999</v>
      </c>
      <c r="CY1015">
        <f t="shared" si="746"/>
        <v>0</v>
      </c>
      <c r="CZ1015">
        <f t="shared" si="747"/>
        <v>0</v>
      </c>
      <c r="DC1015" t="s">
        <v>3</v>
      </c>
      <c r="DD1015" t="s">
        <v>3</v>
      </c>
      <c r="DE1015" t="s">
        <v>3</v>
      </c>
      <c r="DF1015" t="s">
        <v>3</v>
      </c>
      <c r="DG1015" t="s">
        <v>3</v>
      </c>
      <c r="DH1015" t="s">
        <v>3</v>
      </c>
      <c r="DI1015" t="s">
        <v>3</v>
      </c>
      <c r="DJ1015" t="s">
        <v>3</v>
      </c>
      <c r="DK1015" t="s">
        <v>3</v>
      </c>
      <c r="DL1015" t="s">
        <v>3</v>
      </c>
      <c r="DM1015" t="s">
        <v>3</v>
      </c>
      <c r="DN1015">
        <v>0</v>
      </c>
      <c r="DO1015">
        <v>0</v>
      </c>
      <c r="DP1015">
        <v>1</v>
      </c>
      <c r="DQ1015">
        <v>1</v>
      </c>
      <c r="DU1015">
        <v>1005</v>
      </c>
      <c r="DV1015" t="s">
        <v>155</v>
      </c>
      <c r="DW1015" t="s">
        <v>155</v>
      </c>
      <c r="DX1015">
        <v>1</v>
      </c>
      <c r="DZ1015" t="s">
        <v>3</v>
      </c>
      <c r="EA1015" t="s">
        <v>3</v>
      </c>
      <c r="EB1015" t="s">
        <v>3</v>
      </c>
      <c r="EC1015" t="s">
        <v>3</v>
      </c>
      <c r="EE1015">
        <v>29085443</v>
      </c>
      <c r="EF1015">
        <v>8</v>
      </c>
      <c r="EG1015" t="s">
        <v>144</v>
      </c>
      <c r="EH1015">
        <v>0</v>
      </c>
      <c r="EI1015" t="s">
        <v>3</v>
      </c>
      <c r="EJ1015">
        <v>1</v>
      </c>
      <c r="EK1015">
        <v>500001</v>
      </c>
      <c r="EL1015" t="s">
        <v>145</v>
      </c>
      <c r="EM1015" t="s">
        <v>146</v>
      </c>
      <c r="EO1015" t="s">
        <v>3</v>
      </c>
      <c r="EQ1015">
        <v>0</v>
      </c>
      <c r="ER1015">
        <v>24.59</v>
      </c>
      <c r="ES1015">
        <v>24.59</v>
      </c>
      <c r="ET1015">
        <v>0</v>
      </c>
      <c r="EU1015">
        <v>0</v>
      </c>
      <c r="EV1015">
        <v>0</v>
      </c>
      <c r="EW1015">
        <v>0</v>
      </c>
      <c r="EX1015">
        <v>0</v>
      </c>
      <c r="EY1015">
        <v>0</v>
      </c>
      <c r="FQ1015">
        <v>0</v>
      </c>
      <c r="FR1015">
        <f t="shared" si="748"/>
        <v>0</v>
      </c>
      <c r="FS1015">
        <v>0</v>
      </c>
      <c r="FX1015">
        <v>0</v>
      </c>
      <c r="FY1015">
        <v>0</v>
      </c>
      <c r="GA1015" t="s">
        <v>3</v>
      </c>
      <c r="GD1015">
        <v>1</v>
      </c>
      <c r="GF1015">
        <v>-1143029035</v>
      </c>
      <c r="GG1015">
        <v>2</v>
      </c>
      <c r="GH1015">
        <v>1</v>
      </c>
      <c r="GI1015">
        <v>2</v>
      </c>
      <c r="GJ1015">
        <v>0</v>
      </c>
      <c r="GK1015">
        <v>0</v>
      </c>
      <c r="GL1015">
        <f t="shared" si="749"/>
        <v>0</v>
      </c>
      <c r="GM1015">
        <f t="shared" si="750"/>
        <v>4179.32</v>
      </c>
      <c r="GN1015">
        <f t="shared" si="751"/>
        <v>4179.32</v>
      </c>
      <c r="GO1015">
        <f t="shared" si="752"/>
        <v>0</v>
      </c>
      <c r="GP1015">
        <f t="shared" si="753"/>
        <v>0</v>
      </c>
      <c r="GR1015">
        <v>0</v>
      </c>
      <c r="GS1015">
        <v>3</v>
      </c>
      <c r="GT1015">
        <v>0</v>
      </c>
      <c r="GU1015" t="s">
        <v>3</v>
      </c>
      <c r="GV1015">
        <f t="shared" si="754"/>
        <v>0</v>
      </c>
      <c r="GW1015">
        <v>1</v>
      </c>
      <c r="GX1015">
        <f t="shared" si="755"/>
        <v>0</v>
      </c>
      <c r="HA1015">
        <v>0</v>
      </c>
      <c r="HB1015">
        <v>0</v>
      </c>
      <c r="HC1015">
        <f t="shared" si="756"/>
        <v>0</v>
      </c>
      <c r="HE1015" t="s">
        <v>3</v>
      </c>
      <c r="HF1015" t="s">
        <v>3</v>
      </c>
      <c r="HM1015" t="s">
        <v>3</v>
      </c>
      <c r="IK1015">
        <v>0</v>
      </c>
    </row>
    <row r="1016" spans="1:245">
      <c r="A1016">
        <v>17</v>
      </c>
      <c r="B1016">
        <v>0</v>
      </c>
      <c r="E1016" t="s">
        <v>257</v>
      </c>
      <c r="F1016" t="s">
        <v>312</v>
      </c>
      <c r="G1016" t="s">
        <v>313</v>
      </c>
      <c r="H1016" t="s">
        <v>142</v>
      </c>
      <c r="I1016">
        <v>20</v>
      </c>
      <c r="J1016">
        <v>0</v>
      </c>
      <c r="K1016">
        <v>20</v>
      </c>
      <c r="O1016">
        <f t="shared" si="722"/>
        <v>273.10000000000002</v>
      </c>
      <c r="P1016">
        <f t="shared" si="723"/>
        <v>273.10000000000002</v>
      </c>
      <c r="Q1016">
        <f t="shared" si="724"/>
        <v>0</v>
      </c>
      <c r="R1016">
        <f t="shared" si="725"/>
        <v>0</v>
      </c>
      <c r="S1016">
        <f t="shared" si="726"/>
        <v>0</v>
      </c>
      <c r="T1016">
        <f t="shared" si="727"/>
        <v>0</v>
      </c>
      <c r="U1016">
        <f t="shared" si="728"/>
        <v>0</v>
      </c>
      <c r="V1016">
        <f t="shared" si="729"/>
        <v>0</v>
      </c>
      <c r="W1016">
        <f t="shared" si="730"/>
        <v>6.2</v>
      </c>
      <c r="X1016">
        <f t="shared" si="731"/>
        <v>0</v>
      </c>
      <c r="Y1016">
        <f t="shared" si="732"/>
        <v>0</v>
      </c>
      <c r="AA1016">
        <v>35863109</v>
      </c>
      <c r="AB1016">
        <f t="shared" si="733"/>
        <v>6.76</v>
      </c>
      <c r="AC1016">
        <f t="shared" si="734"/>
        <v>6.76</v>
      </c>
      <c r="AD1016">
        <f>ROUND((((ET1016)-(EU1016))+AE1016),2)</f>
        <v>0</v>
      </c>
      <c r="AE1016">
        <f t="shared" si="762"/>
        <v>0</v>
      </c>
      <c r="AF1016">
        <f t="shared" si="762"/>
        <v>0</v>
      </c>
      <c r="AG1016">
        <f t="shared" si="735"/>
        <v>0</v>
      </c>
      <c r="AH1016">
        <f t="shared" si="763"/>
        <v>0</v>
      </c>
      <c r="AI1016">
        <f t="shared" si="763"/>
        <v>0</v>
      </c>
      <c r="AJ1016">
        <f t="shared" si="736"/>
        <v>0.31</v>
      </c>
      <c r="AK1016">
        <v>6.76</v>
      </c>
      <c r="AL1016">
        <v>6.76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0.31</v>
      </c>
      <c r="AT1016">
        <v>0</v>
      </c>
      <c r="AU1016">
        <v>0</v>
      </c>
      <c r="AV1016">
        <v>1</v>
      </c>
      <c r="AW1016">
        <v>1</v>
      </c>
      <c r="AZ1016">
        <v>1</v>
      </c>
      <c r="BA1016">
        <v>1</v>
      </c>
      <c r="BB1016">
        <v>1</v>
      </c>
      <c r="BC1016">
        <v>2.02</v>
      </c>
      <c r="BD1016" t="s">
        <v>3</v>
      </c>
      <c r="BE1016" t="s">
        <v>3</v>
      </c>
      <c r="BF1016" t="s">
        <v>3</v>
      </c>
      <c r="BG1016" t="s">
        <v>3</v>
      </c>
      <c r="BH1016">
        <v>3</v>
      </c>
      <c r="BI1016">
        <v>1</v>
      </c>
      <c r="BJ1016" t="s">
        <v>314</v>
      </c>
      <c r="BM1016">
        <v>500001</v>
      </c>
      <c r="BN1016">
        <v>0</v>
      </c>
      <c r="BO1016" t="s">
        <v>312</v>
      </c>
      <c r="BP1016">
        <v>1</v>
      </c>
      <c r="BQ1016">
        <v>8</v>
      </c>
      <c r="BR1016">
        <v>0</v>
      </c>
      <c r="BS1016">
        <v>1</v>
      </c>
      <c r="BT1016">
        <v>1</v>
      </c>
      <c r="BU1016">
        <v>1</v>
      </c>
      <c r="BV1016">
        <v>1</v>
      </c>
      <c r="BW1016">
        <v>1</v>
      </c>
      <c r="BX1016">
        <v>1</v>
      </c>
      <c r="BY1016" t="s">
        <v>3</v>
      </c>
      <c r="BZ1016">
        <v>0</v>
      </c>
      <c r="CA1016">
        <v>0</v>
      </c>
      <c r="CB1016" t="s">
        <v>3</v>
      </c>
      <c r="CE1016">
        <v>0</v>
      </c>
      <c r="CF1016">
        <v>0</v>
      </c>
      <c r="CG1016">
        <v>0</v>
      </c>
      <c r="CM1016">
        <v>0</v>
      </c>
      <c r="CN1016" t="s">
        <v>3</v>
      </c>
      <c r="CO1016">
        <v>0</v>
      </c>
      <c r="CP1016">
        <f t="shared" si="737"/>
        <v>273.10000000000002</v>
      </c>
      <c r="CQ1016">
        <f t="shared" si="738"/>
        <v>13.655199999999999</v>
      </c>
      <c r="CR1016">
        <f t="shared" si="739"/>
        <v>0</v>
      </c>
      <c r="CS1016">
        <f t="shared" si="740"/>
        <v>0</v>
      </c>
      <c r="CT1016">
        <f t="shared" si="741"/>
        <v>0</v>
      </c>
      <c r="CU1016">
        <f t="shared" si="742"/>
        <v>0</v>
      </c>
      <c r="CV1016">
        <f t="shared" si="743"/>
        <v>0</v>
      </c>
      <c r="CW1016">
        <f t="shared" si="744"/>
        <v>0</v>
      </c>
      <c r="CX1016">
        <f t="shared" si="745"/>
        <v>0.31</v>
      </c>
      <c r="CY1016">
        <f t="shared" si="746"/>
        <v>0</v>
      </c>
      <c r="CZ1016">
        <f t="shared" si="747"/>
        <v>0</v>
      </c>
      <c r="DC1016" t="s">
        <v>3</v>
      </c>
      <c r="DD1016" t="s">
        <v>3</v>
      </c>
      <c r="DE1016" t="s">
        <v>3</v>
      </c>
      <c r="DF1016" t="s">
        <v>3</v>
      </c>
      <c r="DG1016" t="s">
        <v>3</v>
      </c>
      <c r="DH1016" t="s">
        <v>3</v>
      </c>
      <c r="DI1016" t="s">
        <v>3</v>
      </c>
      <c r="DJ1016" t="s">
        <v>3</v>
      </c>
      <c r="DK1016" t="s">
        <v>3</v>
      </c>
      <c r="DL1016" t="s">
        <v>3</v>
      </c>
      <c r="DM1016" t="s">
        <v>3</v>
      </c>
      <c r="DN1016">
        <v>0</v>
      </c>
      <c r="DO1016">
        <v>0</v>
      </c>
      <c r="DP1016">
        <v>1</v>
      </c>
      <c r="DQ1016">
        <v>1</v>
      </c>
      <c r="DU1016">
        <v>1003</v>
      </c>
      <c r="DV1016" t="s">
        <v>142</v>
      </c>
      <c r="DW1016" t="s">
        <v>142</v>
      </c>
      <c r="DX1016">
        <v>1</v>
      </c>
      <c r="DZ1016" t="s">
        <v>3</v>
      </c>
      <c r="EA1016" t="s">
        <v>3</v>
      </c>
      <c r="EB1016" t="s">
        <v>3</v>
      </c>
      <c r="EC1016" t="s">
        <v>3</v>
      </c>
      <c r="EE1016">
        <v>29085443</v>
      </c>
      <c r="EF1016">
        <v>8</v>
      </c>
      <c r="EG1016" t="s">
        <v>144</v>
      </c>
      <c r="EH1016">
        <v>0</v>
      </c>
      <c r="EI1016" t="s">
        <v>3</v>
      </c>
      <c r="EJ1016">
        <v>1</v>
      </c>
      <c r="EK1016">
        <v>500001</v>
      </c>
      <c r="EL1016" t="s">
        <v>145</v>
      </c>
      <c r="EM1016" t="s">
        <v>146</v>
      </c>
      <c r="EO1016" t="s">
        <v>3</v>
      </c>
      <c r="EQ1016">
        <v>0</v>
      </c>
      <c r="ER1016">
        <v>6.76</v>
      </c>
      <c r="ES1016">
        <v>6.76</v>
      </c>
      <c r="ET1016">
        <v>0</v>
      </c>
      <c r="EU1016">
        <v>0</v>
      </c>
      <c r="EV1016">
        <v>0</v>
      </c>
      <c r="EW1016">
        <v>0</v>
      </c>
      <c r="EX1016">
        <v>0</v>
      </c>
      <c r="EY1016">
        <v>0</v>
      </c>
      <c r="FQ1016">
        <v>0</v>
      </c>
      <c r="FR1016">
        <f t="shared" si="748"/>
        <v>0</v>
      </c>
      <c r="FS1016">
        <v>0</v>
      </c>
      <c r="FX1016">
        <v>0</v>
      </c>
      <c r="FY1016">
        <v>0</v>
      </c>
      <c r="GA1016" t="s">
        <v>3</v>
      </c>
      <c r="GD1016">
        <v>1</v>
      </c>
      <c r="GF1016">
        <v>426561494</v>
      </c>
      <c r="GG1016">
        <v>2</v>
      </c>
      <c r="GH1016">
        <v>1</v>
      </c>
      <c r="GI1016">
        <v>2</v>
      </c>
      <c r="GJ1016">
        <v>0</v>
      </c>
      <c r="GK1016">
        <v>0</v>
      </c>
      <c r="GL1016">
        <f t="shared" si="749"/>
        <v>0</v>
      </c>
      <c r="GM1016">
        <f t="shared" si="750"/>
        <v>273.10000000000002</v>
      </c>
      <c r="GN1016">
        <f t="shared" si="751"/>
        <v>273.10000000000002</v>
      </c>
      <c r="GO1016">
        <f t="shared" si="752"/>
        <v>0</v>
      </c>
      <c r="GP1016">
        <f t="shared" si="753"/>
        <v>0</v>
      </c>
      <c r="GR1016">
        <v>0</v>
      </c>
      <c r="GS1016">
        <v>3</v>
      </c>
      <c r="GT1016">
        <v>0</v>
      </c>
      <c r="GU1016" t="s">
        <v>3</v>
      </c>
      <c r="GV1016">
        <f t="shared" si="754"/>
        <v>0</v>
      </c>
      <c r="GW1016">
        <v>1</v>
      </c>
      <c r="GX1016">
        <f t="shared" si="755"/>
        <v>0</v>
      </c>
      <c r="HA1016">
        <v>0</v>
      </c>
      <c r="HB1016">
        <v>0</v>
      </c>
      <c r="HC1016">
        <f t="shared" si="756"/>
        <v>0</v>
      </c>
      <c r="HE1016" t="s">
        <v>3</v>
      </c>
      <c r="HF1016" t="s">
        <v>3</v>
      </c>
      <c r="HM1016" t="s">
        <v>3</v>
      </c>
      <c r="IK1016">
        <v>0</v>
      </c>
    </row>
    <row r="1017" spans="1:245">
      <c r="A1017">
        <v>17</v>
      </c>
      <c r="B1017">
        <v>0</v>
      </c>
      <c r="E1017" t="s">
        <v>274</v>
      </c>
      <c r="F1017" t="s">
        <v>315</v>
      </c>
      <c r="G1017" t="s">
        <v>316</v>
      </c>
      <c r="H1017" t="s">
        <v>142</v>
      </c>
      <c r="I1017">
        <v>20</v>
      </c>
      <c r="J1017">
        <v>0</v>
      </c>
      <c r="K1017">
        <v>20</v>
      </c>
      <c r="O1017">
        <f t="shared" si="722"/>
        <v>433.35</v>
      </c>
      <c r="P1017">
        <f t="shared" si="723"/>
        <v>433.35</v>
      </c>
      <c r="Q1017">
        <f t="shared" si="724"/>
        <v>0</v>
      </c>
      <c r="R1017">
        <f t="shared" si="725"/>
        <v>0</v>
      </c>
      <c r="S1017">
        <f t="shared" si="726"/>
        <v>0</v>
      </c>
      <c r="T1017">
        <f t="shared" si="727"/>
        <v>0</v>
      </c>
      <c r="U1017">
        <f t="shared" si="728"/>
        <v>0</v>
      </c>
      <c r="V1017">
        <f t="shared" si="729"/>
        <v>0</v>
      </c>
      <c r="W1017">
        <f t="shared" si="730"/>
        <v>7.6</v>
      </c>
      <c r="X1017">
        <f t="shared" si="731"/>
        <v>0</v>
      </c>
      <c r="Y1017">
        <f t="shared" si="732"/>
        <v>0</v>
      </c>
      <c r="AA1017">
        <v>35863109</v>
      </c>
      <c r="AB1017">
        <f t="shared" si="733"/>
        <v>8.27</v>
      </c>
      <c r="AC1017">
        <f t="shared" si="734"/>
        <v>8.27</v>
      </c>
      <c r="AD1017">
        <f>ROUND((((ET1017)-(EU1017))+AE1017),2)</f>
        <v>0</v>
      </c>
      <c r="AE1017">
        <f t="shared" si="762"/>
        <v>0</v>
      </c>
      <c r="AF1017">
        <f t="shared" si="762"/>
        <v>0</v>
      </c>
      <c r="AG1017">
        <f t="shared" si="735"/>
        <v>0</v>
      </c>
      <c r="AH1017">
        <f t="shared" si="763"/>
        <v>0</v>
      </c>
      <c r="AI1017">
        <f t="shared" si="763"/>
        <v>0</v>
      </c>
      <c r="AJ1017">
        <f t="shared" si="736"/>
        <v>0.38</v>
      </c>
      <c r="AK1017">
        <v>8.27</v>
      </c>
      <c r="AL1017">
        <v>8.27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0.38</v>
      </c>
      <c r="AT1017">
        <v>0</v>
      </c>
      <c r="AU1017">
        <v>0</v>
      </c>
      <c r="AV1017">
        <v>1</v>
      </c>
      <c r="AW1017">
        <v>1</v>
      </c>
      <c r="AZ1017">
        <v>1</v>
      </c>
      <c r="BA1017">
        <v>1</v>
      </c>
      <c r="BB1017">
        <v>1</v>
      </c>
      <c r="BC1017">
        <v>2.62</v>
      </c>
      <c r="BD1017" t="s">
        <v>3</v>
      </c>
      <c r="BE1017" t="s">
        <v>3</v>
      </c>
      <c r="BF1017" t="s">
        <v>3</v>
      </c>
      <c r="BG1017" t="s">
        <v>3</v>
      </c>
      <c r="BH1017">
        <v>3</v>
      </c>
      <c r="BI1017">
        <v>1</v>
      </c>
      <c r="BJ1017" t="s">
        <v>317</v>
      </c>
      <c r="BM1017">
        <v>500001</v>
      </c>
      <c r="BN1017">
        <v>0</v>
      </c>
      <c r="BO1017" t="s">
        <v>315</v>
      </c>
      <c r="BP1017">
        <v>1</v>
      </c>
      <c r="BQ1017">
        <v>8</v>
      </c>
      <c r="BR1017">
        <v>0</v>
      </c>
      <c r="BS1017">
        <v>1</v>
      </c>
      <c r="BT1017">
        <v>1</v>
      </c>
      <c r="BU1017">
        <v>1</v>
      </c>
      <c r="BV1017">
        <v>1</v>
      </c>
      <c r="BW1017">
        <v>1</v>
      </c>
      <c r="BX1017">
        <v>1</v>
      </c>
      <c r="BY1017" t="s">
        <v>3</v>
      </c>
      <c r="BZ1017">
        <v>0</v>
      </c>
      <c r="CA1017">
        <v>0</v>
      </c>
      <c r="CB1017" t="s">
        <v>3</v>
      </c>
      <c r="CE1017">
        <v>0</v>
      </c>
      <c r="CF1017">
        <v>0</v>
      </c>
      <c r="CG1017">
        <v>0</v>
      </c>
      <c r="CM1017">
        <v>0</v>
      </c>
      <c r="CN1017" t="s">
        <v>3</v>
      </c>
      <c r="CO1017">
        <v>0</v>
      </c>
      <c r="CP1017">
        <f t="shared" si="737"/>
        <v>433.35</v>
      </c>
      <c r="CQ1017">
        <f t="shared" si="738"/>
        <v>21.667400000000001</v>
      </c>
      <c r="CR1017">
        <f t="shared" si="739"/>
        <v>0</v>
      </c>
      <c r="CS1017">
        <f t="shared" si="740"/>
        <v>0</v>
      </c>
      <c r="CT1017">
        <f t="shared" si="741"/>
        <v>0</v>
      </c>
      <c r="CU1017">
        <f t="shared" si="742"/>
        <v>0</v>
      </c>
      <c r="CV1017">
        <f t="shared" si="743"/>
        <v>0</v>
      </c>
      <c r="CW1017">
        <f t="shared" si="744"/>
        <v>0</v>
      </c>
      <c r="CX1017">
        <f t="shared" si="745"/>
        <v>0.38</v>
      </c>
      <c r="CY1017">
        <f t="shared" si="746"/>
        <v>0</v>
      </c>
      <c r="CZ1017">
        <f t="shared" si="747"/>
        <v>0</v>
      </c>
      <c r="DC1017" t="s">
        <v>3</v>
      </c>
      <c r="DD1017" t="s">
        <v>3</v>
      </c>
      <c r="DE1017" t="s">
        <v>3</v>
      </c>
      <c r="DF1017" t="s">
        <v>3</v>
      </c>
      <c r="DG1017" t="s">
        <v>3</v>
      </c>
      <c r="DH1017" t="s">
        <v>3</v>
      </c>
      <c r="DI1017" t="s">
        <v>3</v>
      </c>
      <c r="DJ1017" t="s">
        <v>3</v>
      </c>
      <c r="DK1017" t="s">
        <v>3</v>
      </c>
      <c r="DL1017" t="s">
        <v>3</v>
      </c>
      <c r="DM1017" t="s">
        <v>3</v>
      </c>
      <c r="DN1017">
        <v>0</v>
      </c>
      <c r="DO1017">
        <v>0</v>
      </c>
      <c r="DP1017">
        <v>1</v>
      </c>
      <c r="DQ1017">
        <v>1</v>
      </c>
      <c r="DU1017">
        <v>1003</v>
      </c>
      <c r="DV1017" t="s">
        <v>142</v>
      </c>
      <c r="DW1017" t="s">
        <v>142</v>
      </c>
      <c r="DX1017">
        <v>1</v>
      </c>
      <c r="DZ1017" t="s">
        <v>3</v>
      </c>
      <c r="EA1017" t="s">
        <v>3</v>
      </c>
      <c r="EB1017" t="s">
        <v>3</v>
      </c>
      <c r="EC1017" t="s">
        <v>3</v>
      </c>
      <c r="EE1017">
        <v>29085443</v>
      </c>
      <c r="EF1017">
        <v>8</v>
      </c>
      <c r="EG1017" t="s">
        <v>144</v>
      </c>
      <c r="EH1017">
        <v>0</v>
      </c>
      <c r="EI1017" t="s">
        <v>3</v>
      </c>
      <c r="EJ1017">
        <v>1</v>
      </c>
      <c r="EK1017">
        <v>500001</v>
      </c>
      <c r="EL1017" t="s">
        <v>145</v>
      </c>
      <c r="EM1017" t="s">
        <v>146</v>
      </c>
      <c r="EO1017" t="s">
        <v>3</v>
      </c>
      <c r="EQ1017">
        <v>0</v>
      </c>
      <c r="ER1017">
        <v>8.27</v>
      </c>
      <c r="ES1017">
        <v>8.27</v>
      </c>
      <c r="ET1017">
        <v>0</v>
      </c>
      <c r="EU1017">
        <v>0</v>
      </c>
      <c r="EV1017">
        <v>0</v>
      </c>
      <c r="EW1017">
        <v>0</v>
      </c>
      <c r="EX1017">
        <v>0</v>
      </c>
      <c r="EY1017">
        <v>0</v>
      </c>
      <c r="FQ1017">
        <v>0</v>
      </c>
      <c r="FR1017">
        <f t="shared" si="748"/>
        <v>0</v>
      </c>
      <c r="FS1017">
        <v>0</v>
      </c>
      <c r="FX1017">
        <v>0</v>
      </c>
      <c r="FY1017">
        <v>0</v>
      </c>
      <c r="GA1017" t="s">
        <v>3</v>
      </c>
      <c r="GD1017">
        <v>1</v>
      </c>
      <c r="GF1017">
        <v>987958059</v>
      </c>
      <c r="GG1017">
        <v>2</v>
      </c>
      <c r="GH1017">
        <v>1</v>
      </c>
      <c r="GI1017">
        <v>2</v>
      </c>
      <c r="GJ1017">
        <v>0</v>
      </c>
      <c r="GK1017">
        <v>0</v>
      </c>
      <c r="GL1017">
        <f t="shared" si="749"/>
        <v>0</v>
      </c>
      <c r="GM1017">
        <f t="shared" si="750"/>
        <v>433.35</v>
      </c>
      <c r="GN1017">
        <f t="shared" si="751"/>
        <v>433.35</v>
      </c>
      <c r="GO1017">
        <f t="shared" si="752"/>
        <v>0</v>
      </c>
      <c r="GP1017">
        <f t="shared" si="753"/>
        <v>0</v>
      </c>
      <c r="GR1017">
        <v>0</v>
      </c>
      <c r="GS1017">
        <v>3</v>
      </c>
      <c r="GT1017">
        <v>0</v>
      </c>
      <c r="GU1017" t="s">
        <v>3</v>
      </c>
      <c r="GV1017">
        <f t="shared" si="754"/>
        <v>0</v>
      </c>
      <c r="GW1017">
        <v>1</v>
      </c>
      <c r="GX1017">
        <f t="shared" si="755"/>
        <v>0</v>
      </c>
      <c r="HA1017">
        <v>0</v>
      </c>
      <c r="HB1017">
        <v>0</v>
      </c>
      <c r="HC1017">
        <f t="shared" si="756"/>
        <v>0</v>
      </c>
      <c r="HE1017" t="s">
        <v>3</v>
      </c>
      <c r="HF1017" t="s">
        <v>3</v>
      </c>
      <c r="HM1017" t="s">
        <v>3</v>
      </c>
      <c r="IK1017">
        <v>0</v>
      </c>
    </row>
    <row r="1018" spans="1:245">
      <c r="A1018">
        <v>17</v>
      </c>
      <c r="B1018">
        <v>0</v>
      </c>
      <c r="E1018" t="s">
        <v>318</v>
      </c>
      <c r="F1018" t="s">
        <v>319</v>
      </c>
      <c r="G1018" t="s">
        <v>320</v>
      </c>
      <c r="H1018" t="s">
        <v>58</v>
      </c>
      <c r="I1018">
        <f>ROUND(25/100,9)</f>
        <v>0.25</v>
      </c>
      <c r="J1018">
        <v>0</v>
      </c>
      <c r="K1018">
        <f>ROUND(25/100,9)</f>
        <v>0.25</v>
      </c>
      <c r="O1018">
        <f t="shared" si="722"/>
        <v>13.8</v>
      </c>
      <c r="P1018">
        <f t="shared" si="723"/>
        <v>13.8</v>
      </c>
      <c r="Q1018">
        <f t="shared" si="724"/>
        <v>0</v>
      </c>
      <c r="R1018">
        <f t="shared" si="725"/>
        <v>0</v>
      </c>
      <c r="S1018">
        <f t="shared" si="726"/>
        <v>0</v>
      </c>
      <c r="T1018">
        <f t="shared" si="727"/>
        <v>0</v>
      </c>
      <c r="U1018">
        <f t="shared" si="728"/>
        <v>0</v>
      </c>
      <c r="V1018">
        <f t="shared" si="729"/>
        <v>0</v>
      </c>
      <c r="W1018">
        <f t="shared" si="730"/>
        <v>0.99</v>
      </c>
      <c r="X1018">
        <f t="shared" si="731"/>
        <v>0</v>
      </c>
      <c r="Y1018">
        <f t="shared" si="732"/>
        <v>0</v>
      </c>
      <c r="AA1018">
        <v>35863109</v>
      </c>
      <c r="AB1018">
        <f t="shared" si="733"/>
        <v>86.24</v>
      </c>
      <c r="AC1018">
        <f t="shared" si="734"/>
        <v>86.24</v>
      </c>
      <c r="AD1018">
        <f>ROUND((((ET1018)-(EU1018))+AE1018),2)</f>
        <v>0</v>
      </c>
      <c r="AE1018">
        <f t="shared" si="762"/>
        <v>0</v>
      </c>
      <c r="AF1018">
        <f t="shared" si="762"/>
        <v>0</v>
      </c>
      <c r="AG1018">
        <f t="shared" si="735"/>
        <v>0</v>
      </c>
      <c r="AH1018">
        <f t="shared" si="763"/>
        <v>0</v>
      </c>
      <c r="AI1018">
        <f t="shared" si="763"/>
        <v>0</v>
      </c>
      <c r="AJ1018">
        <f t="shared" si="736"/>
        <v>3.95</v>
      </c>
      <c r="AK1018">
        <v>86.24</v>
      </c>
      <c r="AL1018">
        <v>86.24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3.95</v>
      </c>
      <c r="AT1018">
        <v>0</v>
      </c>
      <c r="AU1018">
        <v>0</v>
      </c>
      <c r="AV1018">
        <v>1</v>
      </c>
      <c r="AW1018">
        <v>1</v>
      </c>
      <c r="AZ1018">
        <v>1</v>
      </c>
      <c r="BA1018">
        <v>1</v>
      </c>
      <c r="BB1018">
        <v>1</v>
      </c>
      <c r="BC1018">
        <v>0.64</v>
      </c>
      <c r="BD1018" t="s">
        <v>3</v>
      </c>
      <c r="BE1018" t="s">
        <v>3</v>
      </c>
      <c r="BF1018" t="s">
        <v>3</v>
      </c>
      <c r="BG1018" t="s">
        <v>3</v>
      </c>
      <c r="BH1018">
        <v>3</v>
      </c>
      <c r="BI1018">
        <v>1</v>
      </c>
      <c r="BJ1018" t="s">
        <v>321</v>
      </c>
      <c r="BM1018">
        <v>500001</v>
      </c>
      <c r="BN1018">
        <v>0</v>
      </c>
      <c r="BO1018" t="s">
        <v>319</v>
      </c>
      <c r="BP1018">
        <v>1</v>
      </c>
      <c r="BQ1018">
        <v>8</v>
      </c>
      <c r="BR1018">
        <v>0</v>
      </c>
      <c r="BS1018">
        <v>1</v>
      </c>
      <c r="BT1018">
        <v>1</v>
      </c>
      <c r="BU1018">
        <v>1</v>
      </c>
      <c r="BV1018">
        <v>1</v>
      </c>
      <c r="BW1018">
        <v>1</v>
      </c>
      <c r="BX1018">
        <v>1</v>
      </c>
      <c r="BY1018" t="s">
        <v>3</v>
      </c>
      <c r="BZ1018">
        <v>0</v>
      </c>
      <c r="CA1018">
        <v>0</v>
      </c>
      <c r="CB1018" t="s">
        <v>3</v>
      </c>
      <c r="CE1018">
        <v>0</v>
      </c>
      <c r="CF1018">
        <v>0</v>
      </c>
      <c r="CG1018">
        <v>0</v>
      </c>
      <c r="CM1018">
        <v>0</v>
      </c>
      <c r="CN1018" t="s">
        <v>3</v>
      </c>
      <c r="CO1018">
        <v>0</v>
      </c>
      <c r="CP1018">
        <f t="shared" si="737"/>
        <v>13.8</v>
      </c>
      <c r="CQ1018">
        <f t="shared" si="738"/>
        <v>55.193599999999996</v>
      </c>
      <c r="CR1018">
        <f t="shared" si="739"/>
        <v>0</v>
      </c>
      <c r="CS1018">
        <f t="shared" si="740"/>
        <v>0</v>
      </c>
      <c r="CT1018">
        <f t="shared" si="741"/>
        <v>0</v>
      </c>
      <c r="CU1018">
        <f t="shared" si="742"/>
        <v>0</v>
      </c>
      <c r="CV1018">
        <f t="shared" si="743"/>
        <v>0</v>
      </c>
      <c r="CW1018">
        <f t="shared" si="744"/>
        <v>0</v>
      </c>
      <c r="CX1018">
        <f t="shared" si="745"/>
        <v>3.95</v>
      </c>
      <c r="CY1018">
        <f t="shared" si="746"/>
        <v>0</v>
      </c>
      <c r="CZ1018">
        <f t="shared" si="747"/>
        <v>0</v>
      </c>
      <c r="DC1018" t="s">
        <v>3</v>
      </c>
      <c r="DD1018" t="s">
        <v>3</v>
      </c>
      <c r="DE1018" t="s">
        <v>3</v>
      </c>
      <c r="DF1018" t="s">
        <v>3</v>
      </c>
      <c r="DG1018" t="s">
        <v>3</v>
      </c>
      <c r="DH1018" t="s">
        <v>3</v>
      </c>
      <c r="DI1018" t="s">
        <v>3</v>
      </c>
      <c r="DJ1018" t="s">
        <v>3</v>
      </c>
      <c r="DK1018" t="s">
        <v>3</v>
      </c>
      <c r="DL1018" t="s">
        <v>3</v>
      </c>
      <c r="DM1018" t="s">
        <v>3</v>
      </c>
      <c r="DN1018">
        <v>0</v>
      </c>
      <c r="DO1018">
        <v>0</v>
      </c>
      <c r="DP1018">
        <v>1</v>
      </c>
      <c r="DQ1018">
        <v>1</v>
      </c>
      <c r="DU1018">
        <v>1010</v>
      </c>
      <c r="DV1018" t="s">
        <v>58</v>
      </c>
      <c r="DW1018" t="s">
        <v>58</v>
      </c>
      <c r="DX1018">
        <v>100</v>
      </c>
      <c r="DZ1018" t="s">
        <v>3</v>
      </c>
      <c r="EA1018" t="s">
        <v>3</v>
      </c>
      <c r="EB1018" t="s">
        <v>3</v>
      </c>
      <c r="EC1018" t="s">
        <v>3</v>
      </c>
      <c r="EE1018">
        <v>29085443</v>
      </c>
      <c r="EF1018">
        <v>8</v>
      </c>
      <c r="EG1018" t="s">
        <v>144</v>
      </c>
      <c r="EH1018">
        <v>0</v>
      </c>
      <c r="EI1018" t="s">
        <v>3</v>
      </c>
      <c r="EJ1018">
        <v>1</v>
      </c>
      <c r="EK1018">
        <v>500001</v>
      </c>
      <c r="EL1018" t="s">
        <v>145</v>
      </c>
      <c r="EM1018" t="s">
        <v>146</v>
      </c>
      <c r="EO1018" t="s">
        <v>3</v>
      </c>
      <c r="EQ1018">
        <v>0</v>
      </c>
      <c r="ER1018">
        <v>86.24</v>
      </c>
      <c r="ES1018">
        <v>86.24</v>
      </c>
      <c r="ET1018">
        <v>0</v>
      </c>
      <c r="EU1018">
        <v>0</v>
      </c>
      <c r="EV1018">
        <v>0</v>
      </c>
      <c r="EW1018">
        <v>0</v>
      </c>
      <c r="EX1018">
        <v>0</v>
      </c>
      <c r="EY1018">
        <v>0</v>
      </c>
      <c r="FQ1018">
        <v>0</v>
      </c>
      <c r="FR1018">
        <f t="shared" si="748"/>
        <v>0</v>
      </c>
      <c r="FS1018">
        <v>0</v>
      </c>
      <c r="FX1018">
        <v>0</v>
      </c>
      <c r="FY1018">
        <v>0</v>
      </c>
      <c r="GA1018" t="s">
        <v>3</v>
      </c>
      <c r="GD1018">
        <v>1</v>
      </c>
      <c r="GF1018">
        <v>-228248654</v>
      </c>
      <c r="GG1018">
        <v>2</v>
      </c>
      <c r="GH1018">
        <v>1</v>
      </c>
      <c r="GI1018">
        <v>2</v>
      </c>
      <c r="GJ1018">
        <v>0</v>
      </c>
      <c r="GK1018">
        <v>0</v>
      </c>
      <c r="GL1018">
        <f t="shared" si="749"/>
        <v>0</v>
      </c>
      <c r="GM1018">
        <f t="shared" si="750"/>
        <v>13.8</v>
      </c>
      <c r="GN1018">
        <f t="shared" si="751"/>
        <v>13.8</v>
      </c>
      <c r="GO1018">
        <f t="shared" si="752"/>
        <v>0</v>
      </c>
      <c r="GP1018">
        <f t="shared" si="753"/>
        <v>0</v>
      </c>
      <c r="GR1018">
        <v>0</v>
      </c>
      <c r="GS1018">
        <v>3</v>
      </c>
      <c r="GT1018">
        <v>0</v>
      </c>
      <c r="GU1018" t="s">
        <v>3</v>
      </c>
      <c r="GV1018">
        <f t="shared" si="754"/>
        <v>0</v>
      </c>
      <c r="GW1018">
        <v>1</v>
      </c>
      <c r="GX1018">
        <f t="shared" si="755"/>
        <v>0</v>
      </c>
      <c r="HA1018">
        <v>0</v>
      </c>
      <c r="HB1018">
        <v>0</v>
      </c>
      <c r="HC1018">
        <f t="shared" si="756"/>
        <v>0</v>
      </c>
      <c r="HE1018" t="s">
        <v>3</v>
      </c>
      <c r="HF1018" t="s">
        <v>3</v>
      </c>
      <c r="HM1018" t="s">
        <v>3</v>
      </c>
      <c r="IK1018">
        <v>0</v>
      </c>
    </row>
    <row r="1019" spans="1:245">
      <c r="A1019">
        <v>17</v>
      </c>
      <c r="B1019">
        <v>0</v>
      </c>
      <c r="C1019">
        <f>ROW(SmtRes!A1185)</f>
        <v>1185</v>
      </c>
      <c r="D1019">
        <f>ROW(EtalonRes!A1146)</f>
        <v>1146</v>
      </c>
      <c r="E1019" t="s">
        <v>322</v>
      </c>
      <c r="F1019" t="s">
        <v>323</v>
      </c>
      <c r="G1019" t="s">
        <v>324</v>
      </c>
      <c r="H1019" t="s">
        <v>325</v>
      </c>
      <c r="I1019">
        <f>ROUND(6/100,9)</f>
        <v>0.06</v>
      </c>
      <c r="J1019">
        <v>0</v>
      </c>
      <c r="K1019">
        <f>ROUND(6/100,9)</f>
        <v>0.06</v>
      </c>
      <c r="O1019">
        <f t="shared" si="722"/>
        <v>923.86</v>
      </c>
      <c r="P1019">
        <f t="shared" si="723"/>
        <v>0</v>
      </c>
      <c r="Q1019">
        <f t="shared" si="724"/>
        <v>0</v>
      </c>
      <c r="R1019">
        <f t="shared" si="725"/>
        <v>0</v>
      </c>
      <c r="S1019">
        <f t="shared" si="726"/>
        <v>923.86</v>
      </c>
      <c r="T1019">
        <f t="shared" si="727"/>
        <v>0</v>
      </c>
      <c r="U1019">
        <f t="shared" si="728"/>
        <v>2.5205699999999998</v>
      </c>
      <c r="V1019">
        <f t="shared" si="729"/>
        <v>0</v>
      </c>
      <c r="W1019">
        <f t="shared" si="730"/>
        <v>0</v>
      </c>
      <c r="X1019">
        <f t="shared" si="731"/>
        <v>739.09</v>
      </c>
      <c r="Y1019">
        <f t="shared" si="732"/>
        <v>341.83</v>
      </c>
      <c r="AA1019">
        <v>35863109</v>
      </c>
      <c r="AB1019">
        <f t="shared" si="733"/>
        <v>465.89</v>
      </c>
      <c r="AC1019">
        <f t="shared" si="734"/>
        <v>0</v>
      </c>
      <c r="AD1019">
        <f>ROUND(((((ET1019*1.25))-((EU1019*1.25)))+AE1019),2)</f>
        <v>0</v>
      </c>
      <c r="AE1019">
        <f>ROUND(((EU1019*1.25)),2)</f>
        <v>0</v>
      </c>
      <c r="AF1019">
        <f>ROUND(((EV1019*1.15)),2)</f>
        <v>465.89</v>
      </c>
      <c r="AG1019">
        <f t="shared" si="735"/>
        <v>0</v>
      </c>
      <c r="AH1019">
        <f>((EW1019*1.15))</f>
        <v>42.009499999999996</v>
      </c>
      <c r="AI1019">
        <f>((EX1019*1.25))</f>
        <v>0</v>
      </c>
      <c r="AJ1019">
        <f t="shared" si="736"/>
        <v>0</v>
      </c>
      <c r="AK1019">
        <v>405.12</v>
      </c>
      <c r="AL1019">
        <v>0</v>
      </c>
      <c r="AM1019">
        <v>0</v>
      </c>
      <c r="AN1019">
        <v>0</v>
      </c>
      <c r="AO1019">
        <v>405.12</v>
      </c>
      <c r="AP1019">
        <v>0</v>
      </c>
      <c r="AQ1019">
        <v>36.53</v>
      </c>
      <c r="AR1019">
        <v>0</v>
      </c>
      <c r="AS1019">
        <v>0</v>
      </c>
      <c r="AT1019">
        <v>80</v>
      </c>
      <c r="AU1019">
        <v>37</v>
      </c>
      <c r="AV1019">
        <v>1</v>
      </c>
      <c r="AW1019">
        <v>1</v>
      </c>
      <c r="AZ1019">
        <v>1</v>
      </c>
      <c r="BA1019">
        <v>33.049999999999997</v>
      </c>
      <c r="BB1019">
        <v>1</v>
      </c>
      <c r="BC1019">
        <v>1</v>
      </c>
      <c r="BD1019" t="s">
        <v>3</v>
      </c>
      <c r="BE1019" t="s">
        <v>3</v>
      </c>
      <c r="BF1019" t="s">
        <v>3</v>
      </c>
      <c r="BG1019" t="s">
        <v>3</v>
      </c>
      <c r="BH1019">
        <v>0</v>
      </c>
      <c r="BI1019">
        <v>1</v>
      </c>
      <c r="BJ1019" t="s">
        <v>326</v>
      </c>
      <c r="BM1019">
        <v>15001</v>
      </c>
      <c r="BN1019">
        <v>0</v>
      </c>
      <c r="BO1019" t="s">
        <v>323</v>
      </c>
      <c r="BP1019">
        <v>1</v>
      </c>
      <c r="BQ1019">
        <v>2</v>
      </c>
      <c r="BR1019">
        <v>0</v>
      </c>
      <c r="BS1019">
        <v>33.049999999999997</v>
      </c>
      <c r="BT1019">
        <v>1</v>
      </c>
      <c r="BU1019">
        <v>1</v>
      </c>
      <c r="BV1019">
        <v>1</v>
      </c>
      <c r="BW1019">
        <v>1</v>
      </c>
      <c r="BX1019">
        <v>1</v>
      </c>
      <c r="BY1019" t="s">
        <v>3</v>
      </c>
      <c r="BZ1019">
        <v>105</v>
      </c>
      <c r="CA1019">
        <v>55</v>
      </c>
      <c r="CB1019" t="s">
        <v>3</v>
      </c>
      <c r="CE1019">
        <v>0</v>
      </c>
      <c r="CF1019">
        <v>0</v>
      </c>
      <c r="CG1019">
        <v>0</v>
      </c>
      <c r="CM1019">
        <v>0</v>
      </c>
      <c r="CN1019" t="s">
        <v>992</v>
      </c>
      <c r="CO1019">
        <v>0</v>
      </c>
      <c r="CP1019">
        <f t="shared" si="737"/>
        <v>923.86</v>
      </c>
      <c r="CQ1019">
        <f t="shared" si="738"/>
        <v>0</v>
      </c>
      <c r="CR1019">
        <f t="shared" si="739"/>
        <v>0</v>
      </c>
      <c r="CS1019">
        <f t="shared" si="740"/>
        <v>0</v>
      </c>
      <c r="CT1019">
        <f t="shared" si="741"/>
        <v>15397.664499999999</v>
      </c>
      <c r="CU1019">
        <f t="shared" si="742"/>
        <v>0</v>
      </c>
      <c r="CV1019">
        <f t="shared" si="743"/>
        <v>42.009499999999996</v>
      </c>
      <c r="CW1019">
        <f t="shared" si="744"/>
        <v>0</v>
      </c>
      <c r="CX1019">
        <f t="shared" si="745"/>
        <v>0</v>
      </c>
      <c r="CY1019">
        <f t="shared" si="746"/>
        <v>739.08800000000008</v>
      </c>
      <c r="CZ1019">
        <f t="shared" si="747"/>
        <v>341.82819999999998</v>
      </c>
      <c r="DC1019" t="s">
        <v>3</v>
      </c>
      <c r="DD1019" t="s">
        <v>3</v>
      </c>
      <c r="DE1019" t="s">
        <v>133</v>
      </c>
      <c r="DF1019" t="s">
        <v>133</v>
      </c>
      <c r="DG1019" t="s">
        <v>134</v>
      </c>
      <c r="DH1019" t="s">
        <v>3</v>
      </c>
      <c r="DI1019" t="s">
        <v>134</v>
      </c>
      <c r="DJ1019" t="s">
        <v>133</v>
      </c>
      <c r="DK1019" t="s">
        <v>3</v>
      </c>
      <c r="DL1019" t="s">
        <v>3</v>
      </c>
      <c r="DM1019" t="s">
        <v>3</v>
      </c>
      <c r="DN1019">
        <v>0</v>
      </c>
      <c r="DO1019">
        <v>0</v>
      </c>
      <c r="DP1019">
        <v>1</v>
      </c>
      <c r="DQ1019">
        <v>1</v>
      </c>
      <c r="DU1019">
        <v>1013</v>
      </c>
      <c r="DV1019" t="s">
        <v>325</v>
      </c>
      <c r="DW1019" t="s">
        <v>325</v>
      </c>
      <c r="DX1019">
        <v>1</v>
      </c>
      <c r="DZ1019" t="s">
        <v>3</v>
      </c>
      <c r="EA1019" t="s">
        <v>3</v>
      </c>
      <c r="EB1019" t="s">
        <v>3</v>
      </c>
      <c r="EC1019" t="s">
        <v>3</v>
      </c>
      <c r="EE1019">
        <v>29085536</v>
      </c>
      <c r="EF1019">
        <v>2</v>
      </c>
      <c r="EG1019" t="s">
        <v>135</v>
      </c>
      <c r="EH1019">
        <v>0</v>
      </c>
      <c r="EI1019" t="s">
        <v>3</v>
      </c>
      <c r="EJ1019">
        <v>1</v>
      </c>
      <c r="EK1019">
        <v>15001</v>
      </c>
      <c r="EL1019" t="s">
        <v>151</v>
      </c>
      <c r="EM1019" t="s">
        <v>152</v>
      </c>
      <c r="EO1019" t="s">
        <v>138</v>
      </c>
      <c r="EQ1019">
        <v>0</v>
      </c>
      <c r="ER1019">
        <v>405.12</v>
      </c>
      <c r="ES1019">
        <v>0</v>
      </c>
      <c r="ET1019">
        <v>0</v>
      </c>
      <c r="EU1019">
        <v>0</v>
      </c>
      <c r="EV1019">
        <v>405.12</v>
      </c>
      <c r="EW1019">
        <v>36.53</v>
      </c>
      <c r="EX1019">
        <v>0</v>
      </c>
      <c r="EY1019">
        <v>0</v>
      </c>
      <c r="FQ1019">
        <v>0</v>
      </c>
      <c r="FR1019">
        <f t="shared" si="748"/>
        <v>0</v>
      </c>
      <c r="FS1019">
        <v>0</v>
      </c>
      <c r="FT1019" t="s">
        <v>139</v>
      </c>
      <c r="FU1019" t="s">
        <v>25</v>
      </c>
      <c r="FV1019" t="s">
        <v>25</v>
      </c>
      <c r="FW1019" t="s">
        <v>26</v>
      </c>
      <c r="FX1019">
        <v>94.5</v>
      </c>
      <c r="FY1019">
        <v>46.75</v>
      </c>
      <c r="GA1019" t="s">
        <v>3</v>
      </c>
      <c r="GD1019">
        <v>1</v>
      </c>
      <c r="GF1019">
        <v>-1280480835</v>
      </c>
      <c r="GG1019">
        <v>2</v>
      </c>
      <c r="GH1019">
        <v>1</v>
      </c>
      <c r="GI1019">
        <v>2</v>
      </c>
      <c r="GJ1019">
        <v>0</v>
      </c>
      <c r="GK1019">
        <v>0</v>
      </c>
      <c r="GL1019">
        <f t="shared" si="749"/>
        <v>0</v>
      </c>
      <c r="GM1019">
        <f t="shared" si="750"/>
        <v>2004.78</v>
      </c>
      <c r="GN1019">
        <f t="shared" si="751"/>
        <v>2004.78</v>
      </c>
      <c r="GO1019">
        <f t="shared" si="752"/>
        <v>0</v>
      </c>
      <c r="GP1019">
        <f t="shared" si="753"/>
        <v>0</v>
      </c>
      <c r="GR1019">
        <v>0</v>
      </c>
      <c r="GS1019">
        <v>3</v>
      </c>
      <c r="GT1019">
        <v>0</v>
      </c>
      <c r="GU1019" t="s">
        <v>3</v>
      </c>
      <c r="GV1019">
        <f t="shared" si="754"/>
        <v>0</v>
      </c>
      <c r="GW1019">
        <v>1</v>
      </c>
      <c r="GX1019">
        <f t="shared" si="755"/>
        <v>0</v>
      </c>
      <c r="HA1019">
        <v>0</v>
      </c>
      <c r="HB1019">
        <v>0</v>
      </c>
      <c r="HC1019">
        <f t="shared" si="756"/>
        <v>0</v>
      </c>
      <c r="HE1019" t="s">
        <v>3</v>
      </c>
      <c r="HF1019" t="s">
        <v>3</v>
      </c>
      <c r="HM1019" t="s">
        <v>3</v>
      </c>
      <c r="IK1019">
        <v>0</v>
      </c>
    </row>
    <row r="1020" spans="1:245">
      <c r="A1020">
        <v>18</v>
      </c>
      <c r="B1020">
        <v>0</v>
      </c>
      <c r="C1020">
        <v>1184</v>
      </c>
      <c r="E1020" t="s">
        <v>327</v>
      </c>
      <c r="F1020" t="s">
        <v>328</v>
      </c>
      <c r="G1020" t="s">
        <v>329</v>
      </c>
      <c r="H1020" t="s">
        <v>160</v>
      </c>
      <c r="I1020">
        <f>I1019*J1020</f>
        <v>0.06</v>
      </c>
      <c r="J1020">
        <v>1</v>
      </c>
      <c r="K1020">
        <v>1</v>
      </c>
      <c r="O1020">
        <f t="shared" si="722"/>
        <v>1538.84</v>
      </c>
      <c r="P1020">
        <f t="shared" si="723"/>
        <v>1538.84</v>
      </c>
      <c r="Q1020">
        <f t="shared" si="724"/>
        <v>0</v>
      </c>
      <c r="R1020">
        <f t="shared" si="725"/>
        <v>0</v>
      </c>
      <c r="S1020">
        <f t="shared" si="726"/>
        <v>0</v>
      </c>
      <c r="T1020">
        <f t="shared" si="727"/>
        <v>0</v>
      </c>
      <c r="U1020">
        <f t="shared" si="728"/>
        <v>0</v>
      </c>
      <c r="V1020">
        <f t="shared" si="729"/>
        <v>0</v>
      </c>
      <c r="W1020">
        <f t="shared" si="730"/>
        <v>13.45</v>
      </c>
      <c r="X1020">
        <f t="shared" si="731"/>
        <v>0</v>
      </c>
      <c r="Y1020">
        <f t="shared" si="732"/>
        <v>0</v>
      </c>
      <c r="AA1020">
        <v>35863109</v>
      </c>
      <c r="AB1020">
        <f t="shared" si="733"/>
        <v>4894.54</v>
      </c>
      <c r="AC1020">
        <f t="shared" si="734"/>
        <v>4894.54</v>
      </c>
      <c r="AD1020">
        <f>ROUND((((ET1020)-(EU1020))+AE1020),2)</f>
        <v>0</v>
      </c>
      <c r="AE1020">
        <f>ROUND((EU1020),2)</f>
        <v>0</v>
      </c>
      <c r="AF1020">
        <f>ROUND((EV1020),2)</f>
        <v>0</v>
      </c>
      <c r="AG1020">
        <f t="shared" si="735"/>
        <v>0</v>
      </c>
      <c r="AH1020">
        <f>(EW1020)</f>
        <v>0</v>
      </c>
      <c r="AI1020">
        <f>(EX1020)</f>
        <v>0</v>
      </c>
      <c r="AJ1020">
        <f t="shared" si="736"/>
        <v>224.15</v>
      </c>
      <c r="AK1020">
        <v>4894.54</v>
      </c>
      <c r="AL1020">
        <v>4894.54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224.15</v>
      </c>
      <c r="AT1020">
        <v>0</v>
      </c>
      <c r="AU1020">
        <v>0</v>
      </c>
      <c r="AV1020">
        <v>1</v>
      </c>
      <c r="AW1020">
        <v>1</v>
      </c>
      <c r="AZ1020">
        <v>1</v>
      </c>
      <c r="BA1020">
        <v>1</v>
      </c>
      <c r="BB1020">
        <v>1</v>
      </c>
      <c r="BC1020">
        <v>5.24</v>
      </c>
      <c r="BD1020" t="s">
        <v>3</v>
      </c>
      <c r="BE1020" t="s">
        <v>3</v>
      </c>
      <c r="BF1020" t="s">
        <v>3</v>
      </c>
      <c r="BG1020" t="s">
        <v>3</v>
      </c>
      <c r="BH1020">
        <v>3</v>
      </c>
      <c r="BI1020">
        <v>1</v>
      </c>
      <c r="BJ1020" t="s">
        <v>330</v>
      </c>
      <c r="BM1020">
        <v>500001</v>
      </c>
      <c r="BN1020">
        <v>0</v>
      </c>
      <c r="BO1020" t="s">
        <v>328</v>
      </c>
      <c r="BP1020">
        <v>1</v>
      </c>
      <c r="BQ1020">
        <v>8</v>
      </c>
      <c r="BR1020">
        <v>0</v>
      </c>
      <c r="BS1020">
        <v>1</v>
      </c>
      <c r="BT1020">
        <v>1</v>
      </c>
      <c r="BU1020">
        <v>1</v>
      </c>
      <c r="BV1020">
        <v>1</v>
      </c>
      <c r="BW1020">
        <v>1</v>
      </c>
      <c r="BX1020">
        <v>1</v>
      </c>
      <c r="BY1020" t="s">
        <v>3</v>
      </c>
      <c r="BZ1020">
        <v>0</v>
      </c>
      <c r="CA1020">
        <v>0</v>
      </c>
      <c r="CB1020" t="s">
        <v>3</v>
      </c>
      <c r="CE1020">
        <v>0</v>
      </c>
      <c r="CF1020">
        <v>0</v>
      </c>
      <c r="CG1020">
        <v>0</v>
      </c>
      <c r="CM1020">
        <v>0</v>
      </c>
      <c r="CN1020" t="s">
        <v>3</v>
      </c>
      <c r="CO1020">
        <v>0</v>
      </c>
      <c r="CP1020">
        <f t="shared" si="737"/>
        <v>1538.84</v>
      </c>
      <c r="CQ1020">
        <f t="shared" si="738"/>
        <v>25647.389600000002</v>
      </c>
      <c r="CR1020">
        <f t="shared" si="739"/>
        <v>0</v>
      </c>
      <c r="CS1020">
        <f t="shared" si="740"/>
        <v>0</v>
      </c>
      <c r="CT1020">
        <f t="shared" si="741"/>
        <v>0</v>
      </c>
      <c r="CU1020">
        <f t="shared" si="742"/>
        <v>0</v>
      </c>
      <c r="CV1020">
        <f t="shared" si="743"/>
        <v>0</v>
      </c>
      <c r="CW1020">
        <f t="shared" si="744"/>
        <v>0</v>
      </c>
      <c r="CX1020">
        <f t="shared" si="745"/>
        <v>224.15</v>
      </c>
      <c r="CY1020">
        <f t="shared" si="746"/>
        <v>0</v>
      </c>
      <c r="CZ1020">
        <f t="shared" si="747"/>
        <v>0</v>
      </c>
      <c r="DC1020" t="s">
        <v>3</v>
      </c>
      <c r="DD1020" t="s">
        <v>3</v>
      </c>
      <c r="DE1020" t="s">
        <v>3</v>
      </c>
      <c r="DF1020" t="s">
        <v>3</v>
      </c>
      <c r="DG1020" t="s">
        <v>3</v>
      </c>
      <c r="DH1020" t="s">
        <v>3</v>
      </c>
      <c r="DI1020" t="s">
        <v>3</v>
      </c>
      <c r="DJ1020" t="s">
        <v>3</v>
      </c>
      <c r="DK1020" t="s">
        <v>3</v>
      </c>
      <c r="DL1020" t="s">
        <v>3</v>
      </c>
      <c r="DM1020" t="s">
        <v>3</v>
      </c>
      <c r="DN1020">
        <v>0</v>
      </c>
      <c r="DO1020">
        <v>0</v>
      </c>
      <c r="DP1020">
        <v>1</v>
      </c>
      <c r="DQ1020">
        <v>1</v>
      </c>
      <c r="DU1020">
        <v>1009</v>
      </c>
      <c r="DV1020" t="s">
        <v>160</v>
      </c>
      <c r="DW1020" t="s">
        <v>160</v>
      </c>
      <c r="DX1020">
        <v>1</v>
      </c>
      <c r="DZ1020" t="s">
        <v>3</v>
      </c>
      <c r="EA1020" t="s">
        <v>3</v>
      </c>
      <c r="EB1020" t="s">
        <v>3</v>
      </c>
      <c r="EC1020" t="s">
        <v>3</v>
      </c>
      <c r="EE1020">
        <v>29085443</v>
      </c>
      <c r="EF1020">
        <v>8</v>
      </c>
      <c r="EG1020" t="s">
        <v>144</v>
      </c>
      <c r="EH1020">
        <v>0</v>
      </c>
      <c r="EI1020" t="s">
        <v>3</v>
      </c>
      <c r="EJ1020">
        <v>1</v>
      </c>
      <c r="EK1020">
        <v>500001</v>
      </c>
      <c r="EL1020" t="s">
        <v>145</v>
      </c>
      <c r="EM1020" t="s">
        <v>146</v>
      </c>
      <c r="EO1020" t="s">
        <v>3</v>
      </c>
      <c r="EQ1020">
        <v>0</v>
      </c>
      <c r="ER1020">
        <v>4894.54</v>
      </c>
      <c r="ES1020">
        <v>4894.54</v>
      </c>
      <c r="ET1020">
        <v>0</v>
      </c>
      <c r="EU1020">
        <v>0</v>
      </c>
      <c r="EV1020">
        <v>0</v>
      </c>
      <c r="EW1020">
        <v>0</v>
      </c>
      <c r="EX1020">
        <v>0</v>
      </c>
      <c r="FQ1020">
        <v>0</v>
      </c>
      <c r="FR1020">
        <f t="shared" si="748"/>
        <v>0</v>
      </c>
      <c r="FS1020">
        <v>0</v>
      </c>
      <c r="FX1020">
        <v>0</v>
      </c>
      <c r="FY1020">
        <v>0</v>
      </c>
      <c r="GA1020" t="s">
        <v>3</v>
      </c>
      <c r="GD1020">
        <v>1</v>
      </c>
      <c r="GF1020">
        <v>-501888552</v>
      </c>
      <c r="GG1020">
        <v>2</v>
      </c>
      <c r="GH1020">
        <v>1</v>
      </c>
      <c r="GI1020">
        <v>2</v>
      </c>
      <c r="GJ1020">
        <v>0</v>
      </c>
      <c r="GK1020">
        <v>0</v>
      </c>
      <c r="GL1020">
        <f t="shared" si="749"/>
        <v>0</v>
      </c>
      <c r="GM1020">
        <f t="shared" si="750"/>
        <v>1538.84</v>
      </c>
      <c r="GN1020">
        <f t="shared" si="751"/>
        <v>1538.84</v>
      </c>
      <c r="GO1020">
        <f t="shared" si="752"/>
        <v>0</v>
      </c>
      <c r="GP1020">
        <f t="shared" si="753"/>
        <v>0</v>
      </c>
      <c r="GR1020">
        <v>0</v>
      </c>
      <c r="GS1020">
        <v>3</v>
      </c>
      <c r="GT1020">
        <v>0</v>
      </c>
      <c r="GU1020" t="s">
        <v>3</v>
      </c>
      <c r="GV1020">
        <f t="shared" si="754"/>
        <v>0</v>
      </c>
      <c r="GW1020">
        <v>1</v>
      </c>
      <c r="GX1020">
        <f t="shared" si="755"/>
        <v>0</v>
      </c>
      <c r="HA1020">
        <v>0</v>
      </c>
      <c r="HB1020">
        <v>0</v>
      </c>
      <c r="HC1020">
        <f t="shared" si="756"/>
        <v>0</v>
      </c>
      <c r="HE1020" t="s">
        <v>3</v>
      </c>
      <c r="HF1020" t="s">
        <v>3</v>
      </c>
      <c r="HM1020" t="s">
        <v>3</v>
      </c>
      <c r="IK1020">
        <v>0</v>
      </c>
    </row>
    <row r="1021" spans="1:245">
      <c r="A1021">
        <v>18</v>
      </c>
      <c r="B1021">
        <v>0</v>
      </c>
      <c r="C1021">
        <v>1185</v>
      </c>
      <c r="E1021" t="s">
        <v>331</v>
      </c>
      <c r="F1021" t="s">
        <v>332</v>
      </c>
      <c r="G1021" t="s">
        <v>333</v>
      </c>
      <c r="H1021" t="s">
        <v>155</v>
      </c>
      <c r="I1021">
        <f>I1019*J1021</f>
        <v>5</v>
      </c>
      <c r="J1021">
        <v>83.333333333333343</v>
      </c>
      <c r="K1021">
        <v>83.333332999999996</v>
      </c>
      <c r="O1021">
        <f t="shared" si="722"/>
        <v>1863.14</v>
      </c>
      <c r="P1021">
        <f t="shared" si="723"/>
        <v>1863.14</v>
      </c>
      <c r="Q1021">
        <f t="shared" si="724"/>
        <v>0</v>
      </c>
      <c r="R1021">
        <f t="shared" si="725"/>
        <v>0</v>
      </c>
      <c r="S1021">
        <f t="shared" si="726"/>
        <v>0</v>
      </c>
      <c r="T1021">
        <f t="shared" si="727"/>
        <v>0</v>
      </c>
      <c r="U1021">
        <f t="shared" si="728"/>
        <v>0</v>
      </c>
      <c r="V1021">
        <f t="shared" si="729"/>
        <v>0</v>
      </c>
      <c r="W1021">
        <f t="shared" si="730"/>
        <v>8.5500000000000007</v>
      </c>
      <c r="X1021">
        <f t="shared" si="731"/>
        <v>0</v>
      </c>
      <c r="Y1021">
        <f t="shared" si="732"/>
        <v>0</v>
      </c>
      <c r="AA1021">
        <v>35863109</v>
      </c>
      <c r="AB1021">
        <f t="shared" si="733"/>
        <v>37.299999999999997</v>
      </c>
      <c r="AC1021">
        <f t="shared" si="734"/>
        <v>37.299999999999997</v>
      </c>
      <c r="AD1021">
        <f>ROUND((((ET1021)-(EU1021))+AE1021),2)</f>
        <v>0</v>
      </c>
      <c r="AE1021">
        <f>ROUND((EU1021),2)</f>
        <v>0</v>
      </c>
      <c r="AF1021">
        <f>ROUND((EV1021),2)</f>
        <v>0</v>
      </c>
      <c r="AG1021">
        <f t="shared" si="735"/>
        <v>0</v>
      </c>
      <c r="AH1021">
        <f>(EW1021)</f>
        <v>0</v>
      </c>
      <c r="AI1021">
        <f>(EX1021)</f>
        <v>0</v>
      </c>
      <c r="AJ1021">
        <f t="shared" si="736"/>
        <v>1.71</v>
      </c>
      <c r="AK1021">
        <v>37.299999999999997</v>
      </c>
      <c r="AL1021">
        <v>37.299999999999997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1.71</v>
      </c>
      <c r="AT1021">
        <v>0</v>
      </c>
      <c r="AU1021">
        <v>0</v>
      </c>
      <c r="AV1021">
        <v>1</v>
      </c>
      <c r="AW1021">
        <v>1</v>
      </c>
      <c r="AZ1021">
        <v>1</v>
      </c>
      <c r="BA1021">
        <v>1</v>
      </c>
      <c r="BB1021">
        <v>1</v>
      </c>
      <c r="BC1021">
        <v>9.99</v>
      </c>
      <c r="BD1021" t="s">
        <v>3</v>
      </c>
      <c r="BE1021" t="s">
        <v>3</v>
      </c>
      <c r="BF1021" t="s">
        <v>3</v>
      </c>
      <c r="BG1021" t="s">
        <v>3</v>
      </c>
      <c r="BH1021">
        <v>3</v>
      </c>
      <c r="BI1021">
        <v>1</v>
      </c>
      <c r="BJ1021" t="s">
        <v>334</v>
      </c>
      <c r="BM1021">
        <v>500001</v>
      </c>
      <c r="BN1021">
        <v>0</v>
      </c>
      <c r="BO1021" t="s">
        <v>332</v>
      </c>
      <c r="BP1021">
        <v>1</v>
      </c>
      <c r="BQ1021">
        <v>8</v>
      </c>
      <c r="BR1021">
        <v>0</v>
      </c>
      <c r="BS1021">
        <v>1</v>
      </c>
      <c r="BT1021">
        <v>1</v>
      </c>
      <c r="BU1021">
        <v>1</v>
      </c>
      <c r="BV1021">
        <v>1</v>
      </c>
      <c r="BW1021">
        <v>1</v>
      </c>
      <c r="BX1021">
        <v>1</v>
      </c>
      <c r="BY1021" t="s">
        <v>3</v>
      </c>
      <c r="BZ1021">
        <v>0</v>
      </c>
      <c r="CA1021">
        <v>0</v>
      </c>
      <c r="CB1021" t="s">
        <v>3</v>
      </c>
      <c r="CE1021">
        <v>0</v>
      </c>
      <c r="CF1021">
        <v>0</v>
      </c>
      <c r="CG1021">
        <v>0</v>
      </c>
      <c r="CM1021">
        <v>0</v>
      </c>
      <c r="CN1021" t="s">
        <v>3</v>
      </c>
      <c r="CO1021">
        <v>0</v>
      </c>
      <c r="CP1021">
        <f t="shared" si="737"/>
        <v>1863.14</v>
      </c>
      <c r="CQ1021">
        <f t="shared" si="738"/>
        <v>372.62699999999995</v>
      </c>
      <c r="CR1021">
        <f t="shared" si="739"/>
        <v>0</v>
      </c>
      <c r="CS1021">
        <f t="shared" si="740"/>
        <v>0</v>
      </c>
      <c r="CT1021">
        <f t="shared" si="741"/>
        <v>0</v>
      </c>
      <c r="CU1021">
        <f t="shared" si="742"/>
        <v>0</v>
      </c>
      <c r="CV1021">
        <f t="shared" si="743"/>
        <v>0</v>
      </c>
      <c r="CW1021">
        <f t="shared" si="744"/>
        <v>0</v>
      </c>
      <c r="CX1021">
        <f t="shared" si="745"/>
        <v>1.71</v>
      </c>
      <c r="CY1021">
        <f t="shared" si="746"/>
        <v>0</v>
      </c>
      <c r="CZ1021">
        <f t="shared" si="747"/>
        <v>0</v>
      </c>
      <c r="DC1021" t="s">
        <v>3</v>
      </c>
      <c r="DD1021" t="s">
        <v>3</v>
      </c>
      <c r="DE1021" t="s">
        <v>3</v>
      </c>
      <c r="DF1021" t="s">
        <v>3</v>
      </c>
      <c r="DG1021" t="s">
        <v>3</v>
      </c>
      <c r="DH1021" t="s">
        <v>3</v>
      </c>
      <c r="DI1021" t="s">
        <v>3</v>
      </c>
      <c r="DJ1021" t="s">
        <v>3</v>
      </c>
      <c r="DK1021" t="s">
        <v>3</v>
      </c>
      <c r="DL1021" t="s">
        <v>3</v>
      </c>
      <c r="DM1021" t="s">
        <v>3</v>
      </c>
      <c r="DN1021">
        <v>0</v>
      </c>
      <c r="DO1021">
        <v>0</v>
      </c>
      <c r="DP1021">
        <v>1</v>
      </c>
      <c r="DQ1021">
        <v>1</v>
      </c>
      <c r="DU1021">
        <v>1005</v>
      </c>
      <c r="DV1021" t="s">
        <v>155</v>
      </c>
      <c r="DW1021" t="s">
        <v>155</v>
      </c>
      <c r="DX1021">
        <v>1</v>
      </c>
      <c r="DZ1021" t="s">
        <v>3</v>
      </c>
      <c r="EA1021" t="s">
        <v>3</v>
      </c>
      <c r="EB1021" t="s">
        <v>3</v>
      </c>
      <c r="EC1021" t="s">
        <v>3</v>
      </c>
      <c r="EE1021">
        <v>29085443</v>
      </c>
      <c r="EF1021">
        <v>8</v>
      </c>
      <c r="EG1021" t="s">
        <v>144</v>
      </c>
      <c r="EH1021">
        <v>0</v>
      </c>
      <c r="EI1021" t="s">
        <v>3</v>
      </c>
      <c r="EJ1021">
        <v>1</v>
      </c>
      <c r="EK1021">
        <v>500001</v>
      </c>
      <c r="EL1021" t="s">
        <v>145</v>
      </c>
      <c r="EM1021" t="s">
        <v>146</v>
      </c>
      <c r="EO1021" t="s">
        <v>3</v>
      </c>
      <c r="EQ1021">
        <v>0</v>
      </c>
      <c r="ER1021">
        <v>37.299999999999997</v>
      </c>
      <c r="ES1021">
        <v>37.299999999999997</v>
      </c>
      <c r="ET1021">
        <v>0</v>
      </c>
      <c r="EU1021">
        <v>0</v>
      </c>
      <c r="EV1021">
        <v>0</v>
      </c>
      <c r="EW1021">
        <v>0</v>
      </c>
      <c r="EX1021">
        <v>0</v>
      </c>
      <c r="FQ1021">
        <v>0</v>
      </c>
      <c r="FR1021">
        <f t="shared" si="748"/>
        <v>0</v>
      </c>
      <c r="FS1021">
        <v>0</v>
      </c>
      <c r="FX1021">
        <v>0</v>
      </c>
      <c r="FY1021">
        <v>0</v>
      </c>
      <c r="GA1021" t="s">
        <v>3</v>
      </c>
      <c r="GD1021">
        <v>1</v>
      </c>
      <c r="GF1021">
        <v>650529573</v>
      </c>
      <c r="GG1021">
        <v>2</v>
      </c>
      <c r="GH1021">
        <v>1</v>
      </c>
      <c r="GI1021">
        <v>2</v>
      </c>
      <c r="GJ1021">
        <v>0</v>
      </c>
      <c r="GK1021">
        <v>0</v>
      </c>
      <c r="GL1021">
        <f t="shared" si="749"/>
        <v>0</v>
      </c>
      <c r="GM1021">
        <f t="shared" si="750"/>
        <v>1863.14</v>
      </c>
      <c r="GN1021">
        <f t="shared" si="751"/>
        <v>1863.14</v>
      </c>
      <c r="GO1021">
        <f t="shared" si="752"/>
        <v>0</v>
      </c>
      <c r="GP1021">
        <f t="shared" si="753"/>
        <v>0</v>
      </c>
      <c r="GR1021">
        <v>0</v>
      </c>
      <c r="GS1021">
        <v>3</v>
      </c>
      <c r="GT1021">
        <v>0</v>
      </c>
      <c r="GU1021" t="s">
        <v>3</v>
      </c>
      <c r="GV1021">
        <f t="shared" si="754"/>
        <v>0</v>
      </c>
      <c r="GW1021">
        <v>1</v>
      </c>
      <c r="GX1021">
        <f t="shared" si="755"/>
        <v>0</v>
      </c>
      <c r="HA1021">
        <v>0</v>
      </c>
      <c r="HB1021">
        <v>0</v>
      </c>
      <c r="HC1021">
        <f t="shared" si="756"/>
        <v>0</v>
      </c>
      <c r="HE1021" t="s">
        <v>3</v>
      </c>
      <c r="HF1021" t="s">
        <v>3</v>
      </c>
      <c r="HM1021" t="s">
        <v>3</v>
      </c>
      <c r="IK1021">
        <v>0</v>
      </c>
    </row>
    <row r="1022" spans="1:245">
      <c r="A1022">
        <v>17</v>
      </c>
      <c r="B1022">
        <v>0</v>
      </c>
      <c r="C1022">
        <f>ROW(SmtRes!A1192)</f>
        <v>1192</v>
      </c>
      <c r="D1022">
        <f>ROW(EtalonRes!A1152)</f>
        <v>1152</v>
      </c>
      <c r="E1022" t="s">
        <v>335</v>
      </c>
      <c r="F1022" t="s">
        <v>336</v>
      </c>
      <c r="G1022" t="s">
        <v>337</v>
      </c>
      <c r="H1022" t="s">
        <v>58</v>
      </c>
      <c r="I1022">
        <f>ROUND(4/100,9)</f>
        <v>0.04</v>
      </c>
      <c r="J1022">
        <v>0</v>
      </c>
      <c r="K1022">
        <f>ROUND(4/100,9)</f>
        <v>0.04</v>
      </c>
      <c r="O1022">
        <f t="shared" si="722"/>
        <v>1496.76</v>
      </c>
      <c r="P1022">
        <f t="shared" si="723"/>
        <v>56.69</v>
      </c>
      <c r="Q1022">
        <f t="shared" si="724"/>
        <v>16.38</v>
      </c>
      <c r="R1022">
        <f t="shared" si="725"/>
        <v>3.57</v>
      </c>
      <c r="S1022">
        <f t="shared" si="726"/>
        <v>1423.69</v>
      </c>
      <c r="T1022">
        <f t="shared" si="727"/>
        <v>0</v>
      </c>
      <c r="U1022">
        <f t="shared" si="728"/>
        <v>4.3424000000000005</v>
      </c>
      <c r="V1022">
        <f t="shared" si="729"/>
        <v>8.0000000000000002E-3</v>
      </c>
      <c r="W1022">
        <f t="shared" si="730"/>
        <v>0</v>
      </c>
      <c r="X1022">
        <f t="shared" si="731"/>
        <v>1156.08</v>
      </c>
      <c r="Y1022">
        <f t="shared" si="732"/>
        <v>742.18</v>
      </c>
      <c r="AA1022">
        <v>35863109</v>
      </c>
      <c r="AB1022">
        <f t="shared" si="733"/>
        <v>1242.01</v>
      </c>
      <c r="AC1022">
        <f t="shared" si="734"/>
        <v>120.73</v>
      </c>
      <c r="AD1022">
        <f>ROUND((((ET1022)-(EU1022))+AE1022),2)</f>
        <v>44.36</v>
      </c>
      <c r="AE1022">
        <f>ROUND((EU1022),2)</f>
        <v>2.7</v>
      </c>
      <c r="AF1022">
        <f>ROUND(((EV1022*1.15)),2)</f>
        <v>1076.92</v>
      </c>
      <c r="AG1022">
        <f t="shared" si="735"/>
        <v>0</v>
      </c>
      <c r="AH1022">
        <f>((EW1022*1.15))</f>
        <v>108.56</v>
      </c>
      <c r="AI1022">
        <f>(EX1022)</f>
        <v>0.2</v>
      </c>
      <c r="AJ1022">
        <f t="shared" si="736"/>
        <v>0</v>
      </c>
      <c r="AK1022">
        <v>1101.54</v>
      </c>
      <c r="AL1022">
        <v>120.73</v>
      </c>
      <c r="AM1022">
        <v>44.36</v>
      </c>
      <c r="AN1022">
        <v>2.7</v>
      </c>
      <c r="AO1022">
        <v>936.45</v>
      </c>
      <c r="AP1022">
        <v>0</v>
      </c>
      <c r="AQ1022">
        <v>94.4</v>
      </c>
      <c r="AR1022">
        <v>0.2</v>
      </c>
      <c r="AS1022">
        <v>0</v>
      </c>
      <c r="AT1022">
        <v>81</v>
      </c>
      <c r="AU1022">
        <v>52</v>
      </c>
      <c r="AV1022">
        <v>1</v>
      </c>
      <c r="AW1022">
        <v>1</v>
      </c>
      <c r="AZ1022">
        <v>1</v>
      </c>
      <c r="BA1022">
        <v>33.049999999999997</v>
      </c>
      <c r="BB1022">
        <v>9.23</v>
      </c>
      <c r="BC1022">
        <v>11.74</v>
      </c>
      <c r="BD1022" t="s">
        <v>3</v>
      </c>
      <c r="BE1022" t="s">
        <v>3</v>
      </c>
      <c r="BF1022" t="s">
        <v>3</v>
      </c>
      <c r="BG1022" t="s">
        <v>3</v>
      </c>
      <c r="BH1022">
        <v>0</v>
      </c>
      <c r="BI1022">
        <v>2</v>
      </c>
      <c r="BJ1022" t="s">
        <v>338</v>
      </c>
      <c r="BM1022">
        <v>108001</v>
      </c>
      <c r="BN1022">
        <v>0</v>
      </c>
      <c r="BO1022" t="s">
        <v>336</v>
      </c>
      <c r="BP1022">
        <v>1</v>
      </c>
      <c r="BQ1022">
        <v>3</v>
      </c>
      <c r="BR1022">
        <v>0</v>
      </c>
      <c r="BS1022">
        <v>33.049999999999997</v>
      </c>
      <c r="BT1022">
        <v>1</v>
      </c>
      <c r="BU1022">
        <v>1</v>
      </c>
      <c r="BV1022">
        <v>1</v>
      </c>
      <c r="BW1022">
        <v>1</v>
      </c>
      <c r="BX1022">
        <v>1</v>
      </c>
      <c r="BY1022" t="s">
        <v>3</v>
      </c>
      <c r="BZ1022">
        <v>95</v>
      </c>
      <c r="CA1022">
        <v>65</v>
      </c>
      <c r="CB1022" t="s">
        <v>3</v>
      </c>
      <c r="CE1022">
        <v>0</v>
      </c>
      <c r="CF1022">
        <v>0</v>
      </c>
      <c r="CG1022">
        <v>0</v>
      </c>
      <c r="CM1022">
        <v>0</v>
      </c>
      <c r="CN1022" t="s">
        <v>993</v>
      </c>
      <c r="CO1022">
        <v>0</v>
      </c>
      <c r="CP1022">
        <f t="shared" si="737"/>
        <v>1496.76</v>
      </c>
      <c r="CQ1022">
        <f t="shared" si="738"/>
        <v>1417.3702000000001</v>
      </c>
      <c r="CR1022">
        <f t="shared" si="739"/>
        <v>409.44280000000003</v>
      </c>
      <c r="CS1022">
        <f t="shared" si="740"/>
        <v>89.234999999999999</v>
      </c>
      <c r="CT1022">
        <f t="shared" si="741"/>
        <v>35592.205999999998</v>
      </c>
      <c r="CU1022">
        <f t="shared" si="742"/>
        <v>0</v>
      </c>
      <c r="CV1022">
        <f t="shared" si="743"/>
        <v>108.56</v>
      </c>
      <c r="CW1022">
        <f t="shared" si="744"/>
        <v>0.2</v>
      </c>
      <c r="CX1022">
        <f t="shared" si="745"/>
        <v>0</v>
      </c>
      <c r="CY1022">
        <f t="shared" si="746"/>
        <v>1156.0806</v>
      </c>
      <c r="CZ1022">
        <f t="shared" si="747"/>
        <v>742.17520000000002</v>
      </c>
      <c r="DC1022" t="s">
        <v>3</v>
      </c>
      <c r="DD1022" t="s">
        <v>3</v>
      </c>
      <c r="DE1022" t="s">
        <v>3</v>
      </c>
      <c r="DF1022" t="s">
        <v>3</v>
      </c>
      <c r="DG1022" t="s">
        <v>134</v>
      </c>
      <c r="DH1022" t="s">
        <v>3</v>
      </c>
      <c r="DI1022" t="s">
        <v>134</v>
      </c>
      <c r="DJ1022" t="s">
        <v>3</v>
      </c>
      <c r="DK1022" t="s">
        <v>3</v>
      </c>
      <c r="DL1022" t="s">
        <v>3</v>
      </c>
      <c r="DM1022" t="s">
        <v>3</v>
      </c>
      <c r="DN1022">
        <v>0</v>
      </c>
      <c r="DO1022">
        <v>0</v>
      </c>
      <c r="DP1022">
        <v>1</v>
      </c>
      <c r="DQ1022">
        <v>1</v>
      </c>
      <c r="DU1022">
        <v>1010</v>
      </c>
      <c r="DV1022" t="s">
        <v>58</v>
      </c>
      <c r="DW1022" t="s">
        <v>58</v>
      </c>
      <c r="DX1022">
        <v>100</v>
      </c>
      <c r="DZ1022" t="s">
        <v>3</v>
      </c>
      <c r="EA1022" t="s">
        <v>3</v>
      </c>
      <c r="EB1022" t="s">
        <v>3</v>
      </c>
      <c r="EC1022" t="s">
        <v>3</v>
      </c>
      <c r="EE1022">
        <v>29085386</v>
      </c>
      <c r="EF1022">
        <v>3</v>
      </c>
      <c r="EG1022" t="s">
        <v>226</v>
      </c>
      <c r="EH1022">
        <v>0</v>
      </c>
      <c r="EI1022" t="s">
        <v>3</v>
      </c>
      <c r="EJ1022">
        <v>2</v>
      </c>
      <c r="EK1022">
        <v>108001</v>
      </c>
      <c r="EL1022" t="s">
        <v>227</v>
      </c>
      <c r="EM1022" t="s">
        <v>228</v>
      </c>
      <c r="EO1022" t="s">
        <v>305</v>
      </c>
      <c r="EQ1022">
        <v>0</v>
      </c>
      <c r="ER1022">
        <v>1101.54</v>
      </c>
      <c r="ES1022">
        <v>120.73</v>
      </c>
      <c r="ET1022">
        <v>44.36</v>
      </c>
      <c r="EU1022">
        <v>2.7</v>
      </c>
      <c r="EV1022">
        <v>936.45</v>
      </c>
      <c r="EW1022">
        <v>94.4</v>
      </c>
      <c r="EX1022">
        <v>0.2</v>
      </c>
      <c r="EY1022">
        <v>0</v>
      </c>
      <c r="FQ1022">
        <v>0</v>
      </c>
      <c r="FR1022">
        <f t="shared" si="748"/>
        <v>0</v>
      </c>
      <c r="FS1022">
        <v>0</v>
      </c>
      <c r="FV1022" t="s">
        <v>25</v>
      </c>
      <c r="FW1022" t="s">
        <v>26</v>
      </c>
      <c r="FX1022">
        <v>95</v>
      </c>
      <c r="FY1022">
        <v>65</v>
      </c>
      <c r="GA1022" t="s">
        <v>3</v>
      </c>
      <c r="GD1022">
        <v>1</v>
      </c>
      <c r="GF1022">
        <v>1562201403</v>
      </c>
      <c r="GG1022">
        <v>2</v>
      </c>
      <c r="GH1022">
        <v>1</v>
      </c>
      <c r="GI1022">
        <v>2</v>
      </c>
      <c r="GJ1022">
        <v>0</v>
      </c>
      <c r="GK1022">
        <v>0</v>
      </c>
      <c r="GL1022">
        <f t="shared" si="749"/>
        <v>0</v>
      </c>
      <c r="GM1022">
        <f t="shared" si="750"/>
        <v>3395.02</v>
      </c>
      <c r="GN1022">
        <f t="shared" si="751"/>
        <v>0</v>
      </c>
      <c r="GO1022">
        <f t="shared" si="752"/>
        <v>3395.02</v>
      </c>
      <c r="GP1022">
        <f t="shared" si="753"/>
        <v>0</v>
      </c>
      <c r="GR1022">
        <v>0</v>
      </c>
      <c r="GS1022">
        <v>3</v>
      </c>
      <c r="GT1022">
        <v>0</v>
      </c>
      <c r="GU1022" t="s">
        <v>3</v>
      </c>
      <c r="GV1022">
        <f t="shared" si="754"/>
        <v>0</v>
      </c>
      <c r="GW1022">
        <v>1</v>
      </c>
      <c r="GX1022">
        <f t="shared" si="755"/>
        <v>0</v>
      </c>
      <c r="HA1022">
        <v>0</v>
      </c>
      <c r="HB1022">
        <v>0</v>
      </c>
      <c r="HC1022">
        <f t="shared" si="756"/>
        <v>0</v>
      </c>
      <c r="HE1022" t="s">
        <v>3</v>
      </c>
      <c r="HF1022" t="s">
        <v>3</v>
      </c>
      <c r="HM1022" t="s">
        <v>3</v>
      </c>
      <c r="IK1022">
        <v>0</v>
      </c>
    </row>
    <row r="1023" spans="1:245">
      <c r="A1023">
        <v>18</v>
      </c>
      <c r="B1023">
        <v>0</v>
      </c>
      <c r="C1023">
        <v>1191</v>
      </c>
      <c r="E1023" t="s">
        <v>339</v>
      </c>
      <c r="F1023" t="s">
        <v>262</v>
      </c>
      <c r="G1023" t="s">
        <v>263</v>
      </c>
      <c r="H1023" t="s">
        <v>237</v>
      </c>
      <c r="I1023">
        <f>I1022*J1023</f>
        <v>6</v>
      </c>
      <c r="J1023">
        <v>150</v>
      </c>
      <c r="K1023">
        <v>150</v>
      </c>
      <c r="O1023">
        <f t="shared" si="722"/>
        <v>326.17</v>
      </c>
      <c r="P1023">
        <f t="shared" si="723"/>
        <v>326.17</v>
      </c>
      <c r="Q1023">
        <f t="shared" si="724"/>
        <v>0</v>
      </c>
      <c r="R1023">
        <f t="shared" si="725"/>
        <v>0</v>
      </c>
      <c r="S1023">
        <f t="shared" si="726"/>
        <v>0</v>
      </c>
      <c r="T1023">
        <f t="shared" si="727"/>
        <v>0</v>
      </c>
      <c r="U1023">
        <f t="shared" si="728"/>
        <v>0</v>
      </c>
      <c r="V1023">
        <f t="shared" si="729"/>
        <v>0</v>
      </c>
      <c r="W1023">
        <f t="shared" si="730"/>
        <v>1.74</v>
      </c>
      <c r="X1023">
        <f t="shared" si="731"/>
        <v>0</v>
      </c>
      <c r="Y1023">
        <f t="shared" si="732"/>
        <v>0</v>
      </c>
      <c r="AA1023">
        <v>35863109</v>
      </c>
      <c r="AB1023">
        <f t="shared" si="733"/>
        <v>15.27</v>
      </c>
      <c r="AC1023">
        <f t="shared" si="734"/>
        <v>15.27</v>
      </c>
      <c r="AD1023">
        <f>ROUND((((ET1023)-(EU1023))+AE1023),2)</f>
        <v>0</v>
      </c>
      <c r="AE1023">
        <f>ROUND((EU1023),2)</f>
        <v>0</v>
      </c>
      <c r="AF1023">
        <f>ROUND((EV1023),2)</f>
        <v>0</v>
      </c>
      <c r="AG1023">
        <f t="shared" si="735"/>
        <v>0</v>
      </c>
      <c r="AH1023">
        <f>(EW1023)</f>
        <v>0</v>
      </c>
      <c r="AI1023">
        <f>(EX1023)</f>
        <v>0</v>
      </c>
      <c r="AJ1023">
        <f t="shared" si="736"/>
        <v>0.28999999999999998</v>
      </c>
      <c r="AK1023">
        <v>15.27</v>
      </c>
      <c r="AL1023">
        <v>15.27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0.28999999999999998</v>
      </c>
      <c r="AT1023">
        <v>0</v>
      </c>
      <c r="AU1023">
        <v>0</v>
      </c>
      <c r="AV1023">
        <v>1</v>
      </c>
      <c r="AW1023">
        <v>1</v>
      </c>
      <c r="AZ1023">
        <v>1</v>
      </c>
      <c r="BA1023">
        <v>1</v>
      </c>
      <c r="BB1023">
        <v>1</v>
      </c>
      <c r="BC1023">
        <v>3.56</v>
      </c>
      <c r="BD1023" t="s">
        <v>3</v>
      </c>
      <c r="BE1023" t="s">
        <v>3</v>
      </c>
      <c r="BF1023" t="s">
        <v>3</v>
      </c>
      <c r="BG1023" t="s">
        <v>3</v>
      </c>
      <c r="BH1023">
        <v>3</v>
      </c>
      <c r="BI1023">
        <v>2</v>
      </c>
      <c r="BJ1023" t="s">
        <v>264</v>
      </c>
      <c r="BM1023">
        <v>500002</v>
      </c>
      <c r="BN1023">
        <v>0</v>
      </c>
      <c r="BO1023" t="s">
        <v>262</v>
      </c>
      <c r="BP1023">
        <v>1</v>
      </c>
      <c r="BQ1023">
        <v>12</v>
      </c>
      <c r="BR1023">
        <v>0</v>
      </c>
      <c r="BS1023">
        <v>1</v>
      </c>
      <c r="BT1023">
        <v>1</v>
      </c>
      <c r="BU1023">
        <v>1</v>
      </c>
      <c r="BV1023">
        <v>1</v>
      </c>
      <c r="BW1023">
        <v>1</v>
      </c>
      <c r="BX1023">
        <v>1</v>
      </c>
      <c r="BY1023" t="s">
        <v>3</v>
      </c>
      <c r="BZ1023">
        <v>0</v>
      </c>
      <c r="CA1023">
        <v>0</v>
      </c>
      <c r="CB1023" t="s">
        <v>3</v>
      </c>
      <c r="CE1023">
        <v>0</v>
      </c>
      <c r="CF1023">
        <v>0</v>
      </c>
      <c r="CG1023">
        <v>0</v>
      </c>
      <c r="CM1023">
        <v>0</v>
      </c>
      <c r="CN1023" t="s">
        <v>3</v>
      </c>
      <c r="CO1023">
        <v>0</v>
      </c>
      <c r="CP1023">
        <f t="shared" si="737"/>
        <v>326.17</v>
      </c>
      <c r="CQ1023">
        <f t="shared" si="738"/>
        <v>54.361199999999997</v>
      </c>
      <c r="CR1023">
        <f t="shared" si="739"/>
        <v>0</v>
      </c>
      <c r="CS1023">
        <f t="shared" si="740"/>
        <v>0</v>
      </c>
      <c r="CT1023">
        <f t="shared" si="741"/>
        <v>0</v>
      </c>
      <c r="CU1023">
        <f t="shared" si="742"/>
        <v>0</v>
      </c>
      <c r="CV1023">
        <f t="shared" si="743"/>
        <v>0</v>
      </c>
      <c r="CW1023">
        <f t="shared" si="744"/>
        <v>0</v>
      </c>
      <c r="CX1023">
        <f t="shared" si="745"/>
        <v>0.28999999999999998</v>
      </c>
      <c r="CY1023">
        <f t="shared" si="746"/>
        <v>0</v>
      </c>
      <c r="CZ1023">
        <f t="shared" si="747"/>
        <v>0</v>
      </c>
      <c r="DC1023" t="s">
        <v>3</v>
      </c>
      <c r="DD1023" t="s">
        <v>3</v>
      </c>
      <c r="DE1023" t="s">
        <v>3</v>
      </c>
      <c r="DF1023" t="s">
        <v>3</v>
      </c>
      <c r="DG1023" t="s">
        <v>3</v>
      </c>
      <c r="DH1023" t="s">
        <v>3</v>
      </c>
      <c r="DI1023" t="s">
        <v>3</v>
      </c>
      <c r="DJ1023" t="s">
        <v>3</v>
      </c>
      <c r="DK1023" t="s">
        <v>3</v>
      </c>
      <c r="DL1023" t="s">
        <v>3</v>
      </c>
      <c r="DM1023" t="s">
        <v>3</v>
      </c>
      <c r="DN1023">
        <v>0</v>
      </c>
      <c r="DO1023">
        <v>0</v>
      </c>
      <c r="DP1023">
        <v>1</v>
      </c>
      <c r="DQ1023">
        <v>1</v>
      </c>
      <c r="DU1023">
        <v>1010</v>
      </c>
      <c r="DV1023" t="s">
        <v>237</v>
      </c>
      <c r="DW1023" t="s">
        <v>237</v>
      </c>
      <c r="DX1023">
        <v>1</v>
      </c>
      <c r="DZ1023" t="s">
        <v>3</v>
      </c>
      <c r="EA1023" t="s">
        <v>3</v>
      </c>
      <c r="EB1023" t="s">
        <v>3</v>
      </c>
      <c r="EC1023" t="s">
        <v>3</v>
      </c>
      <c r="EE1023">
        <v>29085444</v>
      </c>
      <c r="EF1023">
        <v>12</v>
      </c>
      <c r="EG1023" t="s">
        <v>32</v>
      </c>
      <c r="EH1023">
        <v>0</v>
      </c>
      <c r="EI1023" t="s">
        <v>3</v>
      </c>
      <c r="EJ1023">
        <v>2</v>
      </c>
      <c r="EK1023">
        <v>500002</v>
      </c>
      <c r="EL1023" t="s">
        <v>33</v>
      </c>
      <c r="EM1023" t="s">
        <v>34</v>
      </c>
      <c r="EO1023" t="s">
        <v>3</v>
      </c>
      <c r="EQ1023">
        <v>0</v>
      </c>
      <c r="ER1023">
        <v>15.27</v>
      </c>
      <c r="ES1023">
        <v>15.27</v>
      </c>
      <c r="ET1023">
        <v>0</v>
      </c>
      <c r="EU1023">
        <v>0</v>
      </c>
      <c r="EV1023">
        <v>0</v>
      </c>
      <c r="EW1023">
        <v>0</v>
      </c>
      <c r="EX1023">
        <v>0</v>
      </c>
      <c r="FQ1023">
        <v>0</v>
      </c>
      <c r="FR1023">
        <f t="shared" si="748"/>
        <v>0</v>
      </c>
      <c r="FS1023">
        <v>0</v>
      </c>
      <c r="FX1023">
        <v>0</v>
      </c>
      <c r="FY1023">
        <v>0</v>
      </c>
      <c r="GA1023" t="s">
        <v>3</v>
      </c>
      <c r="GD1023">
        <v>1</v>
      </c>
      <c r="GF1023">
        <v>-1432988646</v>
      </c>
      <c r="GG1023">
        <v>2</v>
      </c>
      <c r="GH1023">
        <v>1</v>
      </c>
      <c r="GI1023">
        <v>2</v>
      </c>
      <c r="GJ1023">
        <v>0</v>
      </c>
      <c r="GK1023">
        <v>0</v>
      </c>
      <c r="GL1023">
        <f t="shared" si="749"/>
        <v>0</v>
      </c>
      <c r="GM1023">
        <f t="shared" si="750"/>
        <v>326.17</v>
      </c>
      <c r="GN1023">
        <f t="shared" si="751"/>
        <v>0</v>
      </c>
      <c r="GO1023">
        <f t="shared" si="752"/>
        <v>326.17</v>
      </c>
      <c r="GP1023">
        <f t="shared" si="753"/>
        <v>0</v>
      </c>
      <c r="GR1023">
        <v>0</v>
      </c>
      <c r="GS1023">
        <v>3</v>
      </c>
      <c r="GT1023">
        <v>0</v>
      </c>
      <c r="GU1023" t="s">
        <v>3</v>
      </c>
      <c r="GV1023">
        <f t="shared" si="754"/>
        <v>0</v>
      </c>
      <c r="GW1023">
        <v>1</v>
      </c>
      <c r="GX1023">
        <f t="shared" si="755"/>
        <v>0</v>
      </c>
      <c r="HA1023">
        <v>0</v>
      </c>
      <c r="HB1023">
        <v>0</v>
      </c>
      <c r="HC1023">
        <f t="shared" si="756"/>
        <v>0</v>
      </c>
      <c r="HE1023" t="s">
        <v>3</v>
      </c>
      <c r="HF1023" t="s">
        <v>3</v>
      </c>
      <c r="HM1023" t="s">
        <v>3</v>
      </c>
      <c r="IK1023">
        <v>0</v>
      </c>
    </row>
    <row r="1025" spans="1:206">
      <c r="A1025" s="2">
        <v>51</v>
      </c>
      <c r="B1025" s="2">
        <f>B983</f>
        <v>0</v>
      </c>
      <c r="C1025" s="2">
        <f>A983</f>
        <v>5</v>
      </c>
      <c r="D1025" s="2">
        <f>ROW(A983)</f>
        <v>983</v>
      </c>
      <c r="E1025" s="2"/>
      <c r="F1025" s="2" t="str">
        <f>IF(F983&lt;&gt;"",F983,"")</f>
        <v>Новый подраздел</v>
      </c>
      <c r="G1025" s="2" t="str">
        <f>IF(G983&lt;&gt;"",G983,"")</f>
        <v>ремонт</v>
      </c>
      <c r="H1025" s="2">
        <v>0</v>
      </c>
      <c r="I1025" s="2"/>
      <c r="J1025" s="2"/>
      <c r="K1025" s="2"/>
      <c r="L1025" s="2"/>
      <c r="M1025" s="2"/>
      <c r="N1025" s="2"/>
      <c r="O1025" s="2">
        <f t="shared" ref="O1025:T1025" si="764">ROUND(AB1025,2)</f>
        <v>154998.48000000001</v>
      </c>
      <c r="P1025" s="2">
        <f t="shared" si="764"/>
        <v>101258.69</v>
      </c>
      <c r="Q1025" s="2">
        <f t="shared" si="764"/>
        <v>2653.42</v>
      </c>
      <c r="R1025" s="2">
        <f t="shared" si="764"/>
        <v>958.34</v>
      </c>
      <c r="S1025" s="2">
        <f t="shared" si="764"/>
        <v>51086.37</v>
      </c>
      <c r="T1025" s="2">
        <f t="shared" si="764"/>
        <v>0</v>
      </c>
      <c r="U1025" s="2">
        <f>AH1025</f>
        <v>170.52521999999999</v>
      </c>
      <c r="V1025" s="2">
        <f>AI1025</f>
        <v>2.7530375000000005</v>
      </c>
      <c r="W1025" s="2">
        <f>ROUND(AJ1025,2)</f>
        <v>629.09</v>
      </c>
      <c r="X1025" s="2">
        <f>ROUND(AK1025,2)</f>
        <v>45638.080000000002</v>
      </c>
      <c r="Y1025" s="2">
        <f>ROUND(AL1025,2)</f>
        <v>22845.15</v>
      </c>
      <c r="Z1025" s="2"/>
      <c r="AA1025" s="2"/>
      <c r="AB1025" s="2">
        <f>ROUND(SUMIF(AA987:AA1023,"=35863109",O987:O1023),2)</f>
        <v>154998.48000000001</v>
      </c>
      <c r="AC1025" s="2">
        <f>ROUND(SUMIF(AA987:AA1023,"=35863109",P987:P1023),2)</f>
        <v>101258.69</v>
      </c>
      <c r="AD1025" s="2">
        <f>ROUND(SUMIF(AA987:AA1023,"=35863109",Q987:Q1023),2)</f>
        <v>2653.42</v>
      </c>
      <c r="AE1025" s="2">
        <f>ROUND(SUMIF(AA987:AA1023,"=35863109",R987:R1023),2)</f>
        <v>958.34</v>
      </c>
      <c r="AF1025" s="2">
        <f>ROUND(SUMIF(AA987:AA1023,"=35863109",S987:S1023),2)</f>
        <v>51086.37</v>
      </c>
      <c r="AG1025" s="2">
        <f>ROUND(SUMIF(AA987:AA1023,"=35863109",T987:T1023),2)</f>
        <v>0</v>
      </c>
      <c r="AH1025" s="2">
        <f>SUMIF(AA987:AA1023,"=35863109",U987:U1023)</f>
        <v>170.52521999999999</v>
      </c>
      <c r="AI1025" s="2">
        <f>SUMIF(AA987:AA1023,"=35863109",V987:V1023)</f>
        <v>2.7530375000000005</v>
      </c>
      <c r="AJ1025" s="2">
        <f>ROUND(SUMIF(AA987:AA1023,"=35863109",W987:W1023),2)</f>
        <v>629.09</v>
      </c>
      <c r="AK1025" s="2">
        <f>ROUND(SUMIF(AA987:AA1023,"=35863109",X987:X1023),2)</f>
        <v>45638.080000000002</v>
      </c>
      <c r="AL1025" s="2">
        <f>ROUND(SUMIF(AA987:AA1023,"=35863109",Y987:Y1023),2)</f>
        <v>22845.15</v>
      </c>
      <c r="AM1025" s="2"/>
      <c r="AN1025" s="2"/>
      <c r="AO1025" s="2">
        <f t="shared" ref="AO1025:BD1025" si="765">ROUND(BX1025,2)</f>
        <v>0</v>
      </c>
      <c r="AP1025" s="2">
        <f t="shared" si="765"/>
        <v>0</v>
      </c>
      <c r="AQ1025" s="2">
        <f t="shared" si="765"/>
        <v>0</v>
      </c>
      <c r="AR1025" s="2">
        <f t="shared" si="765"/>
        <v>223481.71</v>
      </c>
      <c r="AS1025" s="2">
        <f t="shared" si="765"/>
        <v>218429.24</v>
      </c>
      <c r="AT1025" s="2">
        <f t="shared" si="765"/>
        <v>5052.47</v>
      </c>
      <c r="AU1025" s="2">
        <f t="shared" si="765"/>
        <v>0</v>
      </c>
      <c r="AV1025" s="2">
        <f t="shared" si="765"/>
        <v>101258.69</v>
      </c>
      <c r="AW1025" s="2">
        <f t="shared" si="765"/>
        <v>101258.69</v>
      </c>
      <c r="AX1025" s="2">
        <f t="shared" si="765"/>
        <v>0</v>
      </c>
      <c r="AY1025" s="2">
        <f t="shared" si="765"/>
        <v>101258.69</v>
      </c>
      <c r="AZ1025" s="2">
        <f t="shared" si="765"/>
        <v>0</v>
      </c>
      <c r="BA1025" s="2">
        <f t="shared" si="765"/>
        <v>0</v>
      </c>
      <c r="BB1025" s="2">
        <f t="shared" si="765"/>
        <v>0</v>
      </c>
      <c r="BC1025" s="2">
        <f t="shared" si="765"/>
        <v>0</v>
      </c>
      <c r="BD1025" s="2">
        <f t="shared" si="765"/>
        <v>0</v>
      </c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>
        <f>ROUND(SUMIF(AA987:AA1023,"=35863109",FQ987:FQ1023),2)</f>
        <v>0</v>
      </c>
      <c r="BY1025" s="2">
        <f>ROUND(SUMIF(AA987:AA1023,"=35863109",FR987:FR1023),2)</f>
        <v>0</v>
      </c>
      <c r="BZ1025" s="2">
        <f>ROUND(SUMIF(AA987:AA1023,"=35863109",GL987:GL1023),2)</f>
        <v>0</v>
      </c>
      <c r="CA1025" s="2">
        <f>ROUND(SUMIF(AA987:AA1023,"=35863109",GM987:GM1023),2)</f>
        <v>223481.71</v>
      </c>
      <c r="CB1025" s="2">
        <f>ROUND(SUMIF(AA987:AA1023,"=35863109",GN987:GN1023),2)</f>
        <v>218429.24</v>
      </c>
      <c r="CC1025" s="2">
        <f>ROUND(SUMIF(AA987:AA1023,"=35863109",GO987:GO1023),2)</f>
        <v>5052.47</v>
      </c>
      <c r="CD1025" s="2">
        <f>ROUND(SUMIF(AA987:AA1023,"=35863109",GP987:GP1023),2)</f>
        <v>0</v>
      </c>
      <c r="CE1025" s="2">
        <f>AC1025-BX1025</f>
        <v>101258.69</v>
      </c>
      <c r="CF1025" s="2">
        <f>AC1025-BY1025</f>
        <v>101258.69</v>
      </c>
      <c r="CG1025" s="2">
        <f>BX1025-BZ1025</f>
        <v>0</v>
      </c>
      <c r="CH1025" s="2">
        <f>AC1025-BX1025-BY1025+BZ1025</f>
        <v>101258.69</v>
      </c>
      <c r="CI1025" s="2">
        <f>BY1025-BZ1025</f>
        <v>0</v>
      </c>
      <c r="CJ1025" s="2">
        <f>ROUND(SUMIF(AA987:AA1023,"=35863109",GX987:GX1023),2)</f>
        <v>0</v>
      </c>
      <c r="CK1025" s="2">
        <f>ROUND(SUMIF(AA987:AA1023,"=35863109",GY987:GY1023),2)</f>
        <v>0</v>
      </c>
      <c r="CL1025" s="2">
        <f>ROUND(SUMIF(AA987:AA1023,"=35863109",GZ987:GZ1023),2)</f>
        <v>0</v>
      </c>
      <c r="CM1025" s="2">
        <f>ROUND(SUMIF(AA987:AA1023,"=35863109",HD987:HD1023),2)</f>
        <v>0</v>
      </c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>
        <v>0</v>
      </c>
    </row>
    <row r="1027" spans="1:206">
      <c r="A1027" s="4">
        <v>50</v>
      </c>
      <c r="B1027" s="4">
        <v>0</v>
      </c>
      <c r="C1027" s="4">
        <v>0</v>
      </c>
      <c r="D1027" s="4">
        <v>1</v>
      </c>
      <c r="E1027" s="4">
        <v>201</v>
      </c>
      <c r="F1027" s="4">
        <f>ROUND(Source!O1025,O1027)</f>
        <v>154998.48000000001</v>
      </c>
      <c r="G1027" s="4" t="s">
        <v>71</v>
      </c>
      <c r="H1027" s="4" t="s">
        <v>72</v>
      </c>
      <c r="I1027" s="4"/>
      <c r="J1027" s="4"/>
      <c r="K1027" s="4">
        <v>201</v>
      </c>
      <c r="L1027" s="4">
        <v>1</v>
      </c>
      <c r="M1027" s="4">
        <v>3</v>
      </c>
      <c r="N1027" s="4" t="s">
        <v>3</v>
      </c>
      <c r="O1027" s="4">
        <v>2</v>
      </c>
      <c r="P1027" s="4"/>
      <c r="Q1027" s="4"/>
      <c r="R1027" s="4"/>
      <c r="S1027" s="4"/>
      <c r="T1027" s="4"/>
      <c r="U1027" s="4"/>
      <c r="V1027" s="4"/>
      <c r="W1027" s="4"/>
    </row>
    <row r="1028" spans="1:206">
      <c r="A1028" s="4">
        <v>50</v>
      </c>
      <c r="B1028" s="4">
        <v>0</v>
      </c>
      <c r="C1028" s="4">
        <v>0</v>
      </c>
      <c r="D1028" s="4">
        <v>1</v>
      </c>
      <c r="E1028" s="4">
        <v>202</v>
      </c>
      <c r="F1028" s="4">
        <f>ROUND(Source!P1025,O1028)</f>
        <v>101258.69</v>
      </c>
      <c r="G1028" s="4" t="s">
        <v>73</v>
      </c>
      <c r="H1028" s="4" t="s">
        <v>74</v>
      </c>
      <c r="I1028" s="4"/>
      <c r="J1028" s="4"/>
      <c r="K1028" s="4">
        <v>202</v>
      </c>
      <c r="L1028" s="4">
        <v>2</v>
      </c>
      <c r="M1028" s="4">
        <v>3</v>
      </c>
      <c r="N1028" s="4" t="s">
        <v>3</v>
      </c>
      <c r="O1028" s="4">
        <v>2</v>
      </c>
      <c r="P1028" s="4"/>
      <c r="Q1028" s="4"/>
      <c r="R1028" s="4"/>
      <c r="S1028" s="4"/>
      <c r="T1028" s="4"/>
      <c r="U1028" s="4"/>
      <c r="V1028" s="4"/>
      <c r="W1028" s="4"/>
    </row>
    <row r="1029" spans="1:206">
      <c r="A1029" s="4">
        <v>50</v>
      </c>
      <c r="B1029" s="4">
        <v>0</v>
      </c>
      <c r="C1029" s="4">
        <v>0</v>
      </c>
      <c r="D1029" s="4">
        <v>1</v>
      </c>
      <c r="E1029" s="4">
        <v>222</v>
      </c>
      <c r="F1029" s="4">
        <f>ROUND(Source!AO1025,O1029)</f>
        <v>0</v>
      </c>
      <c r="G1029" s="4" t="s">
        <v>75</v>
      </c>
      <c r="H1029" s="4" t="s">
        <v>76</v>
      </c>
      <c r="I1029" s="4"/>
      <c r="J1029" s="4"/>
      <c r="K1029" s="4">
        <v>222</v>
      </c>
      <c r="L1029" s="4">
        <v>3</v>
      </c>
      <c r="M1029" s="4">
        <v>3</v>
      </c>
      <c r="N1029" s="4" t="s">
        <v>3</v>
      </c>
      <c r="O1029" s="4">
        <v>2</v>
      </c>
      <c r="P1029" s="4"/>
      <c r="Q1029" s="4"/>
      <c r="R1029" s="4"/>
      <c r="S1029" s="4"/>
      <c r="T1029" s="4"/>
      <c r="U1029" s="4"/>
      <c r="V1029" s="4"/>
      <c r="W1029" s="4"/>
    </row>
    <row r="1030" spans="1:206">
      <c r="A1030" s="4">
        <v>50</v>
      </c>
      <c r="B1030" s="4">
        <v>0</v>
      </c>
      <c r="C1030" s="4">
        <v>0</v>
      </c>
      <c r="D1030" s="4">
        <v>1</v>
      </c>
      <c r="E1030" s="4">
        <v>225</v>
      </c>
      <c r="F1030" s="4">
        <f>ROUND(Source!AV1025,O1030)</f>
        <v>101258.69</v>
      </c>
      <c r="G1030" s="4" t="s">
        <v>77</v>
      </c>
      <c r="H1030" s="4" t="s">
        <v>78</v>
      </c>
      <c r="I1030" s="4"/>
      <c r="J1030" s="4"/>
      <c r="K1030" s="4">
        <v>225</v>
      </c>
      <c r="L1030" s="4">
        <v>4</v>
      </c>
      <c r="M1030" s="4">
        <v>3</v>
      </c>
      <c r="N1030" s="4" t="s">
        <v>3</v>
      </c>
      <c r="O1030" s="4">
        <v>2</v>
      </c>
      <c r="P1030" s="4"/>
      <c r="Q1030" s="4"/>
      <c r="R1030" s="4"/>
      <c r="S1030" s="4"/>
      <c r="T1030" s="4"/>
      <c r="U1030" s="4"/>
      <c r="V1030" s="4"/>
      <c r="W1030" s="4"/>
    </row>
    <row r="1031" spans="1:206">
      <c r="A1031" s="4">
        <v>50</v>
      </c>
      <c r="B1031" s="4">
        <v>0</v>
      </c>
      <c r="C1031" s="4">
        <v>0</v>
      </c>
      <c r="D1031" s="4">
        <v>1</v>
      </c>
      <c r="E1031" s="4">
        <v>226</v>
      </c>
      <c r="F1031" s="4">
        <f>ROUND(Source!AW1025,O1031)</f>
        <v>101258.69</v>
      </c>
      <c r="G1031" s="4" t="s">
        <v>79</v>
      </c>
      <c r="H1031" s="4" t="s">
        <v>80</v>
      </c>
      <c r="I1031" s="4"/>
      <c r="J1031" s="4"/>
      <c r="K1031" s="4">
        <v>226</v>
      </c>
      <c r="L1031" s="4">
        <v>5</v>
      </c>
      <c r="M1031" s="4">
        <v>3</v>
      </c>
      <c r="N1031" s="4" t="s">
        <v>3</v>
      </c>
      <c r="O1031" s="4">
        <v>2</v>
      </c>
      <c r="P1031" s="4"/>
      <c r="Q1031" s="4"/>
      <c r="R1031" s="4"/>
      <c r="S1031" s="4"/>
      <c r="T1031" s="4"/>
      <c r="U1031" s="4"/>
      <c r="V1031" s="4"/>
      <c r="W1031" s="4"/>
    </row>
    <row r="1032" spans="1:206">
      <c r="A1032" s="4">
        <v>50</v>
      </c>
      <c r="B1032" s="4">
        <v>0</v>
      </c>
      <c r="C1032" s="4">
        <v>0</v>
      </c>
      <c r="D1032" s="4">
        <v>1</v>
      </c>
      <c r="E1032" s="4">
        <v>227</v>
      </c>
      <c r="F1032" s="4">
        <f>ROUND(Source!AX1025,O1032)</f>
        <v>0</v>
      </c>
      <c r="G1032" s="4" t="s">
        <v>81</v>
      </c>
      <c r="H1032" s="4" t="s">
        <v>82</v>
      </c>
      <c r="I1032" s="4"/>
      <c r="J1032" s="4"/>
      <c r="K1032" s="4">
        <v>227</v>
      </c>
      <c r="L1032" s="4">
        <v>6</v>
      </c>
      <c r="M1032" s="4">
        <v>3</v>
      </c>
      <c r="N1032" s="4" t="s">
        <v>3</v>
      </c>
      <c r="O1032" s="4">
        <v>2</v>
      </c>
      <c r="P1032" s="4"/>
      <c r="Q1032" s="4"/>
      <c r="R1032" s="4"/>
      <c r="S1032" s="4"/>
      <c r="T1032" s="4"/>
      <c r="U1032" s="4"/>
      <c r="V1032" s="4"/>
      <c r="W1032" s="4"/>
    </row>
    <row r="1033" spans="1:206">
      <c r="A1033" s="4">
        <v>50</v>
      </c>
      <c r="B1033" s="4">
        <v>0</v>
      </c>
      <c r="C1033" s="4">
        <v>0</v>
      </c>
      <c r="D1033" s="4">
        <v>1</v>
      </c>
      <c r="E1033" s="4">
        <v>228</v>
      </c>
      <c r="F1033" s="4">
        <f>ROUND(Source!AY1025,O1033)</f>
        <v>101258.69</v>
      </c>
      <c r="G1033" s="4" t="s">
        <v>83</v>
      </c>
      <c r="H1033" s="4" t="s">
        <v>84</v>
      </c>
      <c r="I1033" s="4"/>
      <c r="J1033" s="4"/>
      <c r="K1033" s="4">
        <v>228</v>
      </c>
      <c r="L1033" s="4">
        <v>7</v>
      </c>
      <c r="M1033" s="4">
        <v>3</v>
      </c>
      <c r="N1033" s="4" t="s">
        <v>3</v>
      </c>
      <c r="O1033" s="4">
        <v>2</v>
      </c>
      <c r="P1033" s="4"/>
      <c r="Q1033" s="4"/>
      <c r="R1033" s="4"/>
      <c r="S1033" s="4"/>
      <c r="T1033" s="4"/>
      <c r="U1033" s="4"/>
      <c r="V1033" s="4"/>
      <c r="W1033" s="4"/>
    </row>
    <row r="1034" spans="1:206">
      <c r="A1034" s="4">
        <v>50</v>
      </c>
      <c r="B1034" s="4">
        <v>0</v>
      </c>
      <c r="C1034" s="4">
        <v>0</v>
      </c>
      <c r="D1034" s="4">
        <v>1</v>
      </c>
      <c r="E1034" s="4">
        <v>216</v>
      </c>
      <c r="F1034" s="4">
        <f>ROUND(Source!AP1025,O1034)</f>
        <v>0</v>
      </c>
      <c r="G1034" s="4" t="s">
        <v>85</v>
      </c>
      <c r="H1034" s="4" t="s">
        <v>86</v>
      </c>
      <c r="I1034" s="4"/>
      <c r="J1034" s="4"/>
      <c r="K1034" s="4">
        <v>216</v>
      </c>
      <c r="L1034" s="4">
        <v>8</v>
      </c>
      <c r="M1034" s="4">
        <v>3</v>
      </c>
      <c r="N1034" s="4" t="s">
        <v>3</v>
      </c>
      <c r="O1034" s="4">
        <v>2</v>
      </c>
      <c r="P1034" s="4"/>
      <c r="Q1034" s="4"/>
      <c r="R1034" s="4"/>
      <c r="S1034" s="4"/>
      <c r="T1034" s="4"/>
      <c r="U1034" s="4"/>
      <c r="V1034" s="4"/>
      <c r="W1034" s="4"/>
    </row>
    <row r="1035" spans="1:206">
      <c r="A1035" s="4">
        <v>50</v>
      </c>
      <c r="B1035" s="4">
        <v>0</v>
      </c>
      <c r="C1035" s="4">
        <v>0</v>
      </c>
      <c r="D1035" s="4">
        <v>1</v>
      </c>
      <c r="E1035" s="4">
        <v>223</v>
      </c>
      <c r="F1035" s="4">
        <f>ROUND(Source!AQ1025,O1035)</f>
        <v>0</v>
      </c>
      <c r="G1035" s="4" t="s">
        <v>87</v>
      </c>
      <c r="H1035" s="4" t="s">
        <v>88</v>
      </c>
      <c r="I1035" s="4"/>
      <c r="J1035" s="4"/>
      <c r="K1035" s="4">
        <v>223</v>
      </c>
      <c r="L1035" s="4">
        <v>9</v>
      </c>
      <c r="M1035" s="4">
        <v>3</v>
      </c>
      <c r="N1035" s="4" t="s">
        <v>3</v>
      </c>
      <c r="O1035" s="4">
        <v>2</v>
      </c>
      <c r="P1035" s="4"/>
      <c r="Q1035" s="4"/>
      <c r="R1035" s="4"/>
      <c r="S1035" s="4"/>
      <c r="T1035" s="4"/>
      <c r="U1035" s="4"/>
      <c r="V1035" s="4"/>
      <c r="W1035" s="4"/>
    </row>
    <row r="1036" spans="1:206">
      <c r="A1036" s="4">
        <v>50</v>
      </c>
      <c r="B1036" s="4">
        <v>0</v>
      </c>
      <c r="C1036" s="4">
        <v>0</v>
      </c>
      <c r="D1036" s="4">
        <v>1</v>
      </c>
      <c r="E1036" s="4">
        <v>229</v>
      </c>
      <c r="F1036" s="4">
        <f>ROUND(Source!AZ1025,O1036)</f>
        <v>0</v>
      </c>
      <c r="G1036" s="4" t="s">
        <v>89</v>
      </c>
      <c r="H1036" s="4" t="s">
        <v>90</v>
      </c>
      <c r="I1036" s="4"/>
      <c r="J1036" s="4"/>
      <c r="K1036" s="4">
        <v>229</v>
      </c>
      <c r="L1036" s="4">
        <v>10</v>
      </c>
      <c r="M1036" s="4">
        <v>3</v>
      </c>
      <c r="N1036" s="4" t="s">
        <v>3</v>
      </c>
      <c r="O1036" s="4">
        <v>2</v>
      </c>
      <c r="P1036" s="4"/>
      <c r="Q1036" s="4"/>
      <c r="R1036" s="4"/>
      <c r="S1036" s="4"/>
      <c r="T1036" s="4"/>
      <c r="U1036" s="4"/>
      <c r="V1036" s="4"/>
      <c r="W1036" s="4"/>
    </row>
    <row r="1037" spans="1:206">
      <c r="A1037" s="4">
        <v>50</v>
      </c>
      <c r="B1037" s="4">
        <v>0</v>
      </c>
      <c r="C1037" s="4">
        <v>0</v>
      </c>
      <c r="D1037" s="4">
        <v>1</v>
      </c>
      <c r="E1037" s="4">
        <v>203</v>
      </c>
      <c r="F1037" s="4">
        <f>ROUND(Source!Q1025,O1037)</f>
        <v>2653.42</v>
      </c>
      <c r="G1037" s="4" t="s">
        <v>91</v>
      </c>
      <c r="H1037" s="4" t="s">
        <v>92</v>
      </c>
      <c r="I1037" s="4"/>
      <c r="J1037" s="4"/>
      <c r="K1037" s="4">
        <v>203</v>
      </c>
      <c r="L1037" s="4">
        <v>11</v>
      </c>
      <c r="M1037" s="4">
        <v>3</v>
      </c>
      <c r="N1037" s="4" t="s">
        <v>3</v>
      </c>
      <c r="O1037" s="4">
        <v>2</v>
      </c>
      <c r="P1037" s="4"/>
      <c r="Q1037" s="4"/>
      <c r="R1037" s="4"/>
      <c r="S1037" s="4"/>
      <c r="T1037" s="4"/>
      <c r="U1037" s="4"/>
      <c r="V1037" s="4"/>
      <c r="W1037" s="4"/>
    </row>
    <row r="1038" spans="1:206">
      <c r="A1038" s="4">
        <v>50</v>
      </c>
      <c r="B1038" s="4">
        <v>0</v>
      </c>
      <c r="C1038" s="4">
        <v>0</v>
      </c>
      <c r="D1038" s="4">
        <v>1</v>
      </c>
      <c r="E1038" s="4">
        <v>231</v>
      </c>
      <c r="F1038" s="4">
        <f>ROUND(Source!BB1025,O1038)</f>
        <v>0</v>
      </c>
      <c r="G1038" s="4" t="s">
        <v>93</v>
      </c>
      <c r="H1038" s="4" t="s">
        <v>94</v>
      </c>
      <c r="I1038" s="4"/>
      <c r="J1038" s="4"/>
      <c r="K1038" s="4">
        <v>231</v>
      </c>
      <c r="L1038" s="4">
        <v>12</v>
      </c>
      <c r="M1038" s="4">
        <v>3</v>
      </c>
      <c r="N1038" s="4" t="s">
        <v>3</v>
      </c>
      <c r="O1038" s="4">
        <v>2</v>
      </c>
      <c r="P1038" s="4"/>
      <c r="Q1038" s="4"/>
      <c r="R1038" s="4"/>
      <c r="S1038" s="4"/>
      <c r="T1038" s="4"/>
      <c r="U1038" s="4"/>
      <c r="V1038" s="4"/>
      <c r="W1038" s="4"/>
    </row>
    <row r="1039" spans="1:206">
      <c r="A1039" s="4">
        <v>50</v>
      </c>
      <c r="B1039" s="4">
        <v>0</v>
      </c>
      <c r="C1039" s="4">
        <v>0</v>
      </c>
      <c r="D1039" s="4">
        <v>1</v>
      </c>
      <c r="E1039" s="4">
        <v>204</v>
      </c>
      <c r="F1039" s="4">
        <f>ROUND(Source!R1025,O1039)</f>
        <v>958.34</v>
      </c>
      <c r="G1039" s="4" t="s">
        <v>95</v>
      </c>
      <c r="H1039" s="4" t="s">
        <v>96</v>
      </c>
      <c r="I1039" s="4"/>
      <c r="J1039" s="4"/>
      <c r="K1039" s="4">
        <v>204</v>
      </c>
      <c r="L1039" s="4">
        <v>13</v>
      </c>
      <c r="M1039" s="4">
        <v>3</v>
      </c>
      <c r="N1039" s="4" t="s">
        <v>3</v>
      </c>
      <c r="O1039" s="4">
        <v>2</v>
      </c>
      <c r="P1039" s="4"/>
      <c r="Q1039" s="4"/>
      <c r="R1039" s="4"/>
      <c r="S1039" s="4"/>
      <c r="T1039" s="4"/>
      <c r="U1039" s="4"/>
      <c r="V1039" s="4"/>
      <c r="W1039" s="4"/>
    </row>
    <row r="1040" spans="1:206">
      <c r="A1040" s="4">
        <v>50</v>
      </c>
      <c r="B1040" s="4">
        <v>0</v>
      </c>
      <c r="C1040" s="4">
        <v>0</v>
      </c>
      <c r="D1040" s="4">
        <v>1</v>
      </c>
      <c r="E1040" s="4">
        <v>205</v>
      </c>
      <c r="F1040" s="4">
        <f>ROUND(Source!S1025,O1040)</f>
        <v>51086.37</v>
      </c>
      <c r="G1040" s="4" t="s">
        <v>97</v>
      </c>
      <c r="H1040" s="4" t="s">
        <v>98</v>
      </c>
      <c r="I1040" s="4"/>
      <c r="J1040" s="4"/>
      <c r="K1040" s="4">
        <v>205</v>
      </c>
      <c r="L1040" s="4">
        <v>14</v>
      </c>
      <c r="M1040" s="4">
        <v>3</v>
      </c>
      <c r="N1040" s="4" t="s">
        <v>3</v>
      </c>
      <c r="O1040" s="4">
        <v>2</v>
      </c>
      <c r="P1040" s="4"/>
      <c r="Q1040" s="4"/>
      <c r="R1040" s="4"/>
      <c r="S1040" s="4"/>
      <c r="T1040" s="4"/>
      <c r="U1040" s="4"/>
      <c r="V1040" s="4"/>
      <c r="W1040" s="4"/>
    </row>
    <row r="1041" spans="1:23">
      <c r="A1041" s="4">
        <v>50</v>
      </c>
      <c r="B1041" s="4">
        <v>0</v>
      </c>
      <c r="C1041" s="4">
        <v>0</v>
      </c>
      <c r="D1041" s="4">
        <v>1</v>
      </c>
      <c r="E1041" s="4">
        <v>232</v>
      </c>
      <c r="F1041" s="4">
        <f>ROUND(Source!BC1025,O1041)</f>
        <v>0</v>
      </c>
      <c r="G1041" s="4" t="s">
        <v>99</v>
      </c>
      <c r="H1041" s="4" t="s">
        <v>100</v>
      </c>
      <c r="I1041" s="4"/>
      <c r="J1041" s="4"/>
      <c r="K1041" s="4">
        <v>232</v>
      </c>
      <c r="L1041" s="4">
        <v>15</v>
      </c>
      <c r="M1041" s="4">
        <v>3</v>
      </c>
      <c r="N1041" s="4" t="s">
        <v>3</v>
      </c>
      <c r="O1041" s="4">
        <v>2</v>
      </c>
      <c r="P1041" s="4"/>
      <c r="Q1041" s="4"/>
      <c r="R1041" s="4"/>
      <c r="S1041" s="4"/>
      <c r="T1041" s="4"/>
      <c r="U1041" s="4"/>
      <c r="V1041" s="4"/>
      <c r="W1041" s="4"/>
    </row>
    <row r="1042" spans="1:23">
      <c r="A1042" s="4">
        <v>50</v>
      </c>
      <c r="B1042" s="4">
        <v>0</v>
      </c>
      <c r="C1042" s="4">
        <v>0</v>
      </c>
      <c r="D1042" s="4">
        <v>1</v>
      </c>
      <c r="E1042" s="4">
        <v>214</v>
      </c>
      <c r="F1042" s="4">
        <f>ROUND(Source!AS1025,O1042)</f>
        <v>218429.24</v>
      </c>
      <c r="G1042" s="4" t="s">
        <v>101</v>
      </c>
      <c r="H1042" s="4" t="s">
        <v>102</v>
      </c>
      <c r="I1042" s="4"/>
      <c r="J1042" s="4"/>
      <c r="K1042" s="4">
        <v>214</v>
      </c>
      <c r="L1042" s="4">
        <v>16</v>
      </c>
      <c r="M1042" s="4">
        <v>3</v>
      </c>
      <c r="N1042" s="4" t="s">
        <v>3</v>
      </c>
      <c r="O1042" s="4">
        <v>2</v>
      </c>
      <c r="P1042" s="4"/>
      <c r="Q1042" s="4"/>
      <c r="R1042" s="4"/>
      <c r="S1042" s="4"/>
      <c r="T1042" s="4"/>
      <c r="U1042" s="4"/>
      <c r="V1042" s="4"/>
      <c r="W1042" s="4"/>
    </row>
    <row r="1043" spans="1:23">
      <c r="A1043" s="4">
        <v>50</v>
      </c>
      <c r="B1043" s="4">
        <v>0</v>
      </c>
      <c r="C1043" s="4">
        <v>0</v>
      </c>
      <c r="D1043" s="4">
        <v>1</v>
      </c>
      <c r="E1043" s="4">
        <v>215</v>
      </c>
      <c r="F1043" s="4">
        <f>ROUND(Source!AT1025,O1043)</f>
        <v>5052.47</v>
      </c>
      <c r="G1043" s="4" t="s">
        <v>103</v>
      </c>
      <c r="H1043" s="4" t="s">
        <v>104</v>
      </c>
      <c r="I1043" s="4"/>
      <c r="J1043" s="4"/>
      <c r="K1043" s="4">
        <v>215</v>
      </c>
      <c r="L1043" s="4">
        <v>17</v>
      </c>
      <c r="M1043" s="4">
        <v>3</v>
      </c>
      <c r="N1043" s="4" t="s">
        <v>3</v>
      </c>
      <c r="O1043" s="4">
        <v>2</v>
      </c>
      <c r="P1043" s="4"/>
      <c r="Q1043" s="4"/>
      <c r="R1043" s="4"/>
      <c r="S1043" s="4"/>
      <c r="T1043" s="4"/>
      <c r="U1043" s="4"/>
      <c r="V1043" s="4"/>
      <c r="W1043" s="4"/>
    </row>
    <row r="1044" spans="1:23">
      <c r="A1044" s="4">
        <v>50</v>
      </c>
      <c r="B1044" s="4">
        <v>0</v>
      </c>
      <c r="C1044" s="4">
        <v>0</v>
      </c>
      <c r="D1044" s="4">
        <v>1</v>
      </c>
      <c r="E1044" s="4">
        <v>217</v>
      </c>
      <c r="F1044" s="4">
        <f>ROUND(Source!AU1025,O1044)</f>
        <v>0</v>
      </c>
      <c r="G1044" s="4" t="s">
        <v>105</v>
      </c>
      <c r="H1044" s="4" t="s">
        <v>106</v>
      </c>
      <c r="I1044" s="4"/>
      <c r="J1044" s="4"/>
      <c r="K1044" s="4">
        <v>217</v>
      </c>
      <c r="L1044" s="4">
        <v>18</v>
      </c>
      <c r="M1044" s="4">
        <v>3</v>
      </c>
      <c r="N1044" s="4" t="s">
        <v>3</v>
      </c>
      <c r="O1044" s="4">
        <v>2</v>
      </c>
      <c r="P1044" s="4"/>
      <c r="Q1044" s="4"/>
      <c r="R1044" s="4"/>
      <c r="S1044" s="4"/>
      <c r="T1044" s="4"/>
      <c r="U1044" s="4"/>
      <c r="V1044" s="4"/>
      <c r="W1044" s="4"/>
    </row>
    <row r="1045" spans="1:23">
      <c r="A1045" s="4">
        <v>50</v>
      </c>
      <c r="B1045" s="4">
        <v>0</v>
      </c>
      <c r="C1045" s="4">
        <v>0</v>
      </c>
      <c r="D1045" s="4">
        <v>1</v>
      </c>
      <c r="E1045" s="4">
        <v>230</v>
      </c>
      <c r="F1045" s="4">
        <f>ROUND(Source!BA1025,O1045)</f>
        <v>0</v>
      </c>
      <c r="G1045" s="4" t="s">
        <v>107</v>
      </c>
      <c r="H1045" s="4" t="s">
        <v>108</v>
      </c>
      <c r="I1045" s="4"/>
      <c r="J1045" s="4"/>
      <c r="K1045" s="4">
        <v>230</v>
      </c>
      <c r="L1045" s="4">
        <v>19</v>
      </c>
      <c r="M1045" s="4">
        <v>3</v>
      </c>
      <c r="N1045" s="4" t="s">
        <v>3</v>
      </c>
      <c r="O1045" s="4">
        <v>2</v>
      </c>
      <c r="P1045" s="4"/>
      <c r="Q1045" s="4"/>
      <c r="R1045" s="4"/>
      <c r="S1045" s="4"/>
      <c r="T1045" s="4"/>
      <c r="U1045" s="4"/>
      <c r="V1045" s="4"/>
      <c r="W1045" s="4"/>
    </row>
    <row r="1046" spans="1:23">
      <c r="A1046" s="4">
        <v>50</v>
      </c>
      <c r="B1046" s="4">
        <v>0</v>
      </c>
      <c r="C1046" s="4">
        <v>0</v>
      </c>
      <c r="D1046" s="4">
        <v>1</v>
      </c>
      <c r="E1046" s="4">
        <v>206</v>
      </c>
      <c r="F1046" s="4">
        <f>ROUND(Source!T1025,O1046)</f>
        <v>0</v>
      </c>
      <c r="G1046" s="4" t="s">
        <v>109</v>
      </c>
      <c r="H1046" s="4" t="s">
        <v>110</v>
      </c>
      <c r="I1046" s="4"/>
      <c r="J1046" s="4"/>
      <c r="K1046" s="4">
        <v>206</v>
      </c>
      <c r="L1046" s="4">
        <v>20</v>
      </c>
      <c r="M1046" s="4">
        <v>3</v>
      </c>
      <c r="N1046" s="4" t="s">
        <v>3</v>
      </c>
      <c r="O1046" s="4">
        <v>2</v>
      </c>
      <c r="P1046" s="4"/>
      <c r="Q1046" s="4"/>
      <c r="R1046" s="4"/>
      <c r="S1046" s="4"/>
      <c r="T1046" s="4"/>
      <c r="U1046" s="4"/>
      <c r="V1046" s="4"/>
      <c r="W1046" s="4"/>
    </row>
    <row r="1047" spans="1:23">
      <c r="A1047" s="4">
        <v>50</v>
      </c>
      <c r="B1047" s="4">
        <v>0</v>
      </c>
      <c r="C1047" s="4">
        <v>0</v>
      </c>
      <c r="D1047" s="4">
        <v>1</v>
      </c>
      <c r="E1047" s="4">
        <v>207</v>
      </c>
      <c r="F1047" s="4">
        <f>Source!U1025</f>
        <v>170.52521999999999</v>
      </c>
      <c r="G1047" s="4" t="s">
        <v>111</v>
      </c>
      <c r="H1047" s="4" t="s">
        <v>112</v>
      </c>
      <c r="I1047" s="4"/>
      <c r="J1047" s="4"/>
      <c r="K1047" s="4">
        <v>207</v>
      </c>
      <c r="L1047" s="4">
        <v>21</v>
      </c>
      <c r="M1047" s="4">
        <v>3</v>
      </c>
      <c r="N1047" s="4" t="s">
        <v>3</v>
      </c>
      <c r="O1047" s="4">
        <v>-1</v>
      </c>
      <c r="P1047" s="4"/>
      <c r="Q1047" s="4"/>
      <c r="R1047" s="4"/>
      <c r="S1047" s="4"/>
      <c r="T1047" s="4"/>
      <c r="U1047" s="4"/>
      <c r="V1047" s="4"/>
      <c r="W1047" s="4"/>
    </row>
    <row r="1048" spans="1:23">
      <c r="A1048" s="4">
        <v>50</v>
      </c>
      <c r="B1048" s="4">
        <v>0</v>
      </c>
      <c r="C1048" s="4">
        <v>0</v>
      </c>
      <c r="D1048" s="4">
        <v>1</v>
      </c>
      <c r="E1048" s="4">
        <v>208</v>
      </c>
      <c r="F1048" s="4">
        <f>Source!V1025</f>
        <v>2.7530375000000005</v>
      </c>
      <c r="G1048" s="4" t="s">
        <v>113</v>
      </c>
      <c r="H1048" s="4" t="s">
        <v>114</v>
      </c>
      <c r="I1048" s="4"/>
      <c r="J1048" s="4"/>
      <c r="K1048" s="4">
        <v>208</v>
      </c>
      <c r="L1048" s="4">
        <v>22</v>
      </c>
      <c r="M1048" s="4">
        <v>3</v>
      </c>
      <c r="N1048" s="4" t="s">
        <v>3</v>
      </c>
      <c r="O1048" s="4">
        <v>-1</v>
      </c>
      <c r="P1048" s="4"/>
      <c r="Q1048" s="4"/>
      <c r="R1048" s="4"/>
      <c r="S1048" s="4"/>
      <c r="T1048" s="4"/>
      <c r="U1048" s="4"/>
      <c r="V1048" s="4"/>
      <c r="W1048" s="4"/>
    </row>
    <row r="1049" spans="1:23">
      <c r="A1049" s="4">
        <v>50</v>
      </c>
      <c r="B1049" s="4">
        <v>0</v>
      </c>
      <c r="C1049" s="4">
        <v>0</v>
      </c>
      <c r="D1049" s="4">
        <v>1</v>
      </c>
      <c r="E1049" s="4">
        <v>209</v>
      </c>
      <c r="F1049" s="4">
        <f>ROUND(Source!W1025,O1049)</f>
        <v>629.09</v>
      </c>
      <c r="G1049" s="4" t="s">
        <v>115</v>
      </c>
      <c r="H1049" s="4" t="s">
        <v>116</v>
      </c>
      <c r="I1049" s="4"/>
      <c r="J1049" s="4"/>
      <c r="K1049" s="4">
        <v>209</v>
      </c>
      <c r="L1049" s="4">
        <v>23</v>
      </c>
      <c r="M1049" s="4">
        <v>3</v>
      </c>
      <c r="N1049" s="4" t="s">
        <v>3</v>
      </c>
      <c r="O1049" s="4">
        <v>2</v>
      </c>
      <c r="P1049" s="4"/>
      <c r="Q1049" s="4"/>
      <c r="R1049" s="4"/>
      <c r="S1049" s="4"/>
      <c r="T1049" s="4"/>
      <c r="U1049" s="4"/>
      <c r="V1049" s="4"/>
      <c r="W1049" s="4"/>
    </row>
    <row r="1050" spans="1:23">
      <c r="A1050" s="4">
        <v>50</v>
      </c>
      <c r="B1050" s="4">
        <v>0</v>
      </c>
      <c r="C1050" s="4">
        <v>0</v>
      </c>
      <c r="D1050" s="4">
        <v>1</v>
      </c>
      <c r="E1050" s="4">
        <v>233</v>
      </c>
      <c r="F1050" s="4">
        <f>ROUND(Source!BD1025,O1050)</f>
        <v>0</v>
      </c>
      <c r="G1050" s="4" t="s">
        <v>117</v>
      </c>
      <c r="H1050" s="4" t="s">
        <v>118</v>
      </c>
      <c r="I1050" s="4"/>
      <c r="J1050" s="4"/>
      <c r="K1050" s="4">
        <v>233</v>
      </c>
      <c r="L1050" s="4">
        <v>24</v>
      </c>
      <c r="M1050" s="4">
        <v>3</v>
      </c>
      <c r="N1050" s="4" t="s">
        <v>3</v>
      </c>
      <c r="O1050" s="4">
        <v>2</v>
      </c>
      <c r="P1050" s="4"/>
      <c r="Q1050" s="4"/>
      <c r="R1050" s="4"/>
      <c r="S1050" s="4"/>
      <c r="T1050" s="4"/>
      <c r="U1050" s="4"/>
      <c r="V1050" s="4"/>
      <c r="W1050" s="4"/>
    </row>
    <row r="1051" spans="1:23">
      <c r="A1051" s="4">
        <v>50</v>
      </c>
      <c r="B1051" s="4">
        <v>0</v>
      </c>
      <c r="C1051" s="4">
        <v>0</v>
      </c>
      <c r="D1051" s="4">
        <v>1</v>
      </c>
      <c r="E1051" s="4">
        <v>210</v>
      </c>
      <c r="F1051" s="4">
        <f>ROUND(Source!X1025,O1051)</f>
        <v>45638.080000000002</v>
      </c>
      <c r="G1051" s="4" t="s">
        <v>119</v>
      </c>
      <c r="H1051" s="4" t="s">
        <v>120</v>
      </c>
      <c r="I1051" s="4"/>
      <c r="J1051" s="4"/>
      <c r="K1051" s="4">
        <v>210</v>
      </c>
      <c r="L1051" s="4">
        <v>25</v>
      </c>
      <c r="M1051" s="4">
        <v>3</v>
      </c>
      <c r="N1051" s="4" t="s">
        <v>3</v>
      </c>
      <c r="O1051" s="4">
        <v>2</v>
      </c>
      <c r="P1051" s="4"/>
      <c r="Q1051" s="4"/>
      <c r="R1051" s="4"/>
      <c r="S1051" s="4"/>
      <c r="T1051" s="4"/>
      <c r="U1051" s="4"/>
      <c r="V1051" s="4"/>
      <c r="W1051" s="4"/>
    </row>
    <row r="1052" spans="1:23">
      <c r="A1052" s="4">
        <v>50</v>
      </c>
      <c r="B1052" s="4">
        <v>0</v>
      </c>
      <c r="C1052" s="4">
        <v>0</v>
      </c>
      <c r="D1052" s="4">
        <v>1</v>
      </c>
      <c r="E1052" s="4">
        <v>211</v>
      </c>
      <c r="F1052" s="4">
        <f>ROUND(Source!Y1025,O1052)</f>
        <v>22845.15</v>
      </c>
      <c r="G1052" s="4" t="s">
        <v>121</v>
      </c>
      <c r="H1052" s="4" t="s">
        <v>122</v>
      </c>
      <c r="I1052" s="4"/>
      <c r="J1052" s="4"/>
      <c r="K1052" s="4">
        <v>211</v>
      </c>
      <c r="L1052" s="4">
        <v>26</v>
      </c>
      <c r="M1052" s="4">
        <v>3</v>
      </c>
      <c r="N1052" s="4" t="s">
        <v>3</v>
      </c>
      <c r="O1052" s="4">
        <v>2</v>
      </c>
      <c r="P1052" s="4"/>
      <c r="Q1052" s="4"/>
      <c r="R1052" s="4"/>
      <c r="S1052" s="4"/>
      <c r="T1052" s="4"/>
      <c r="U1052" s="4"/>
      <c r="V1052" s="4"/>
      <c r="W1052" s="4"/>
    </row>
    <row r="1053" spans="1:23">
      <c r="A1053" s="4">
        <v>50</v>
      </c>
      <c r="B1053" s="4">
        <v>0</v>
      </c>
      <c r="C1053" s="4">
        <v>0</v>
      </c>
      <c r="D1053" s="4">
        <v>1</v>
      </c>
      <c r="E1053" s="4">
        <v>0</v>
      </c>
      <c r="F1053" s="4">
        <f>ROUND(Source!AR1025,O1053)</f>
        <v>223481.71</v>
      </c>
      <c r="G1053" s="4" t="s">
        <v>123</v>
      </c>
      <c r="H1053" s="4" t="s">
        <v>124</v>
      </c>
      <c r="I1053" s="4"/>
      <c r="J1053" s="4"/>
      <c r="K1053" s="4">
        <v>224</v>
      </c>
      <c r="L1053" s="4">
        <v>27</v>
      </c>
      <c r="M1053" s="4">
        <v>3</v>
      </c>
      <c r="N1053" s="4" t="s">
        <v>3</v>
      </c>
      <c r="O1053" s="4">
        <v>2</v>
      </c>
      <c r="P1053" s="4"/>
      <c r="Q1053" s="4"/>
      <c r="R1053" s="4"/>
      <c r="S1053" s="4"/>
      <c r="T1053" s="4"/>
      <c r="U1053" s="4"/>
      <c r="V1053" s="4"/>
      <c r="W1053" s="4"/>
    </row>
    <row r="1054" spans="1:23">
      <c r="A1054" s="4">
        <v>50</v>
      </c>
      <c r="B1054" s="4">
        <v>0</v>
      </c>
      <c r="C1054" s="4">
        <v>0</v>
      </c>
      <c r="D1054" s="4">
        <v>2</v>
      </c>
      <c r="E1054" s="4">
        <v>0</v>
      </c>
      <c r="F1054" s="4">
        <f>ROUND(F1053*0.18,O1054)</f>
        <v>40226.699999999997</v>
      </c>
      <c r="G1054" s="4" t="s">
        <v>125</v>
      </c>
      <c r="H1054" s="4" t="s">
        <v>125</v>
      </c>
      <c r="I1054" s="4"/>
      <c r="J1054" s="4"/>
      <c r="K1054" s="4">
        <v>212</v>
      </c>
      <c r="L1054" s="4">
        <v>28</v>
      </c>
      <c r="M1054" s="4">
        <v>0</v>
      </c>
      <c r="N1054" s="4" t="s">
        <v>3</v>
      </c>
      <c r="O1054" s="4">
        <v>1</v>
      </c>
      <c r="P1054" s="4"/>
      <c r="Q1054" s="4"/>
      <c r="R1054" s="4"/>
      <c r="S1054" s="4"/>
      <c r="T1054" s="4"/>
      <c r="U1054" s="4"/>
      <c r="V1054" s="4"/>
      <c r="W1054" s="4"/>
    </row>
    <row r="1055" spans="1:23">
      <c r="A1055" s="4">
        <v>50</v>
      </c>
      <c r="B1055" s="4">
        <v>0</v>
      </c>
      <c r="C1055" s="4">
        <v>0</v>
      </c>
      <c r="D1055" s="4">
        <v>2</v>
      </c>
      <c r="E1055" s="4">
        <v>224</v>
      </c>
      <c r="F1055" s="4">
        <f>ROUND(F1053*1.18,O1055)</f>
        <v>263708.40000000002</v>
      </c>
      <c r="G1055" s="4" t="s">
        <v>126</v>
      </c>
      <c r="H1055" s="4" t="s">
        <v>127</v>
      </c>
      <c r="I1055" s="4"/>
      <c r="J1055" s="4"/>
      <c r="K1055" s="4">
        <v>212</v>
      </c>
      <c r="L1055" s="4">
        <v>29</v>
      </c>
      <c r="M1055" s="4">
        <v>0</v>
      </c>
      <c r="N1055" s="4" t="s">
        <v>3</v>
      </c>
      <c r="O1055" s="4">
        <v>1</v>
      </c>
      <c r="P1055" s="4"/>
      <c r="Q1055" s="4"/>
      <c r="R1055" s="4"/>
      <c r="S1055" s="4"/>
      <c r="T1055" s="4"/>
      <c r="U1055" s="4"/>
      <c r="V1055" s="4"/>
      <c r="W1055" s="4"/>
    </row>
    <row r="1057" spans="1:206">
      <c r="A1057" s="2">
        <v>51</v>
      </c>
      <c r="B1057" s="2">
        <f>B931</f>
        <v>0</v>
      </c>
      <c r="C1057" s="2">
        <f>A931</f>
        <v>4</v>
      </c>
      <c r="D1057" s="2">
        <f>ROW(A931)</f>
        <v>931</v>
      </c>
      <c r="E1057" s="2"/>
      <c r="F1057" s="2" t="str">
        <f>IF(F931&lt;&gt;"",F931,"")</f>
        <v>Новый раздел</v>
      </c>
      <c r="G1057" s="2" t="str">
        <f>IF(G931&lt;&gt;"",G931,"")</f>
        <v>комната 2-17</v>
      </c>
      <c r="H1057" s="2">
        <v>0</v>
      </c>
      <c r="I1057" s="2"/>
      <c r="J1057" s="2"/>
      <c r="K1057" s="2"/>
      <c r="L1057" s="2"/>
      <c r="M1057" s="2"/>
      <c r="N1057" s="2"/>
      <c r="O1057" s="2">
        <v>158237.18</v>
      </c>
      <c r="P1057" s="2">
        <v>101258.69</v>
      </c>
      <c r="Q1057" s="2">
        <v>2715.57</v>
      </c>
      <c r="R1057" s="2">
        <v>1002.55</v>
      </c>
      <c r="S1057" s="2">
        <v>54262.92</v>
      </c>
      <c r="T1057" s="2">
        <v>0</v>
      </c>
      <c r="U1057" s="2">
        <v>182.73607999999999</v>
      </c>
      <c r="V1057" s="2">
        <v>2.8721775000000003</v>
      </c>
      <c r="W1057" s="2">
        <v>629.09</v>
      </c>
      <c r="X1057" s="2">
        <v>47873.9</v>
      </c>
      <c r="Y1057" s="2">
        <v>24532.22</v>
      </c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>
        <f t="shared" ref="AO1057:BD1057" si="766">ROUND(AO951+AO1025+BX1057,2)</f>
        <v>0</v>
      </c>
      <c r="AP1057" s="2">
        <f t="shared" si="766"/>
        <v>0</v>
      </c>
      <c r="AQ1057" s="2">
        <f t="shared" si="766"/>
        <v>0</v>
      </c>
      <c r="AR1057" s="2">
        <f t="shared" si="766"/>
        <v>230643.3</v>
      </c>
      <c r="AS1057" s="2">
        <f t="shared" si="766"/>
        <v>225590.83</v>
      </c>
      <c r="AT1057" s="2">
        <f t="shared" si="766"/>
        <v>5052.47</v>
      </c>
      <c r="AU1057" s="2">
        <f t="shared" si="766"/>
        <v>0</v>
      </c>
      <c r="AV1057" s="2">
        <f t="shared" si="766"/>
        <v>101258.69</v>
      </c>
      <c r="AW1057" s="2">
        <f t="shared" si="766"/>
        <v>101258.69</v>
      </c>
      <c r="AX1057" s="2">
        <f t="shared" si="766"/>
        <v>0</v>
      </c>
      <c r="AY1057" s="2">
        <f t="shared" si="766"/>
        <v>101258.69</v>
      </c>
      <c r="AZ1057" s="2">
        <f t="shared" si="766"/>
        <v>0</v>
      </c>
      <c r="BA1057" s="2">
        <f t="shared" si="766"/>
        <v>0</v>
      </c>
      <c r="BB1057" s="2">
        <f t="shared" si="766"/>
        <v>0</v>
      </c>
      <c r="BC1057" s="2">
        <f t="shared" si="766"/>
        <v>0</v>
      </c>
      <c r="BD1057" s="2">
        <f t="shared" si="766"/>
        <v>0</v>
      </c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>
        <v>0</v>
      </c>
    </row>
    <row r="1059" spans="1:206">
      <c r="A1059" s="4">
        <v>50</v>
      </c>
      <c r="B1059" s="4">
        <v>0</v>
      </c>
      <c r="C1059" s="4">
        <v>0</v>
      </c>
      <c r="D1059" s="4">
        <v>1</v>
      </c>
      <c r="E1059" s="4">
        <v>201</v>
      </c>
      <c r="F1059" s="4">
        <f>ROUND(Source!O1057,O1059)</f>
        <v>158237.18</v>
      </c>
      <c r="G1059" s="4" t="s">
        <v>71</v>
      </c>
      <c r="H1059" s="4" t="s">
        <v>72</v>
      </c>
      <c r="I1059" s="4"/>
      <c r="J1059" s="4"/>
      <c r="K1059" s="4">
        <v>201</v>
      </c>
      <c r="L1059" s="4">
        <v>1</v>
      </c>
      <c r="M1059" s="4">
        <v>3</v>
      </c>
      <c r="N1059" s="4" t="s">
        <v>3</v>
      </c>
      <c r="O1059" s="4">
        <v>2</v>
      </c>
      <c r="P1059" s="4"/>
      <c r="Q1059" s="4"/>
      <c r="R1059" s="4"/>
      <c r="S1059" s="4"/>
      <c r="T1059" s="4"/>
      <c r="U1059" s="4"/>
      <c r="V1059" s="4"/>
      <c r="W1059" s="4"/>
    </row>
    <row r="1060" spans="1:206">
      <c r="A1060" s="4">
        <v>50</v>
      </c>
      <c r="B1060" s="4">
        <v>0</v>
      </c>
      <c r="C1060" s="4">
        <v>0</v>
      </c>
      <c r="D1060" s="4">
        <v>1</v>
      </c>
      <c r="E1060" s="4">
        <v>202</v>
      </c>
      <c r="F1060" s="4">
        <f>ROUND(Source!P1057,O1060)</f>
        <v>101258.69</v>
      </c>
      <c r="G1060" s="4" t="s">
        <v>73</v>
      </c>
      <c r="H1060" s="4" t="s">
        <v>74</v>
      </c>
      <c r="I1060" s="4"/>
      <c r="J1060" s="4"/>
      <c r="K1060" s="4">
        <v>202</v>
      </c>
      <c r="L1060" s="4">
        <v>2</v>
      </c>
      <c r="M1060" s="4">
        <v>3</v>
      </c>
      <c r="N1060" s="4" t="s">
        <v>3</v>
      </c>
      <c r="O1060" s="4">
        <v>2</v>
      </c>
      <c r="P1060" s="4"/>
      <c r="Q1060" s="4"/>
      <c r="R1060" s="4"/>
      <c r="S1060" s="4"/>
      <c r="T1060" s="4"/>
      <c r="U1060" s="4"/>
      <c r="V1060" s="4"/>
      <c r="W1060" s="4"/>
    </row>
    <row r="1061" spans="1:206">
      <c r="A1061" s="4">
        <v>50</v>
      </c>
      <c r="B1061" s="4">
        <v>0</v>
      </c>
      <c r="C1061" s="4">
        <v>0</v>
      </c>
      <c r="D1061" s="4">
        <v>1</v>
      </c>
      <c r="E1061" s="4">
        <v>222</v>
      </c>
      <c r="F1061" s="4">
        <f>ROUND(Source!AO1057,O1061)</f>
        <v>0</v>
      </c>
      <c r="G1061" s="4" t="s">
        <v>75</v>
      </c>
      <c r="H1061" s="4" t="s">
        <v>76</v>
      </c>
      <c r="I1061" s="4"/>
      <c r="J1061" s="4"/>
      <c r="K1061" s="4">
        <v>222</v>
      </c>
      <c r="L1061" s="4">
        <v>3</v>
      </c>
      <c r="M1061" s="4">
        <v>3</v>
      </c>
      <c r="N1061" s="4" t="s">
        <v>3</v>
      </c>
      <c r="O1061" s="4">
        <v>2</v>
      </c>
      <c r="P1061" s="4"/>
      <c r="Q1061" s="4"/>
      <c r="R1061" s="4"/>
      <c r="S1061" s="4"/>
      <c r="T1061" s="4"/>
      <c r="U1061" s="4"/>
      <c r="V1061" s="4"/>
      <c r="W1061" s="4"/>
    </row>
    <row r="1062" spans="1:206">
      <c r="A1062" s="4">
        <v>50</v>
      </c>
      <c r="B1062" s="4">
        <v>0</v>
      </c>
      <c r="C1062" s="4">
        <v>0</v>
      </c>
      <c r="D1062" s="4">
        <v>1</v>
      </c>
      <c r="E1062" s="4">
        <v>225</v>
      </c>
      <c r="F1062" s="4">
        <f>ROUND(Source!AV1057,O1062)</f>
        <v>101258.69</v>
      </c>
      <c r="G1062" s="4" t="s">
        <v>77</v>
      </c>
      <c r="H1062" s="4" t="s">
        <v>78</v>
      </c>
      <c r="I1062" s="4"/>
      <c r="J1062" s="4"/>
      <c r="K1062" s="4">
        <v>225</v>
      </c>
      <c r="L1062" s="4">
        <v>4</v>
      </c>
      <c r="M1062" s="4">
        <v>3</v>
      </c>
      <c r="N1062" s="4" t="s">
        <v>3</v>
      </c>
      <c r="O1062" s="4">
        <v>2</v>
      </c>
      <c r="P1062" s="4"/>
      <c r="Q1062" s="4"/>
      <c r="R1062" s="4"/>
      <c r="S1062" s="4"/>
      <c r="T1062" s="4"/>
      <c r="U1062" s="4"/>
      <c r="V1062" s="4"/>
      <c r="W1062" s="4"/>
    </row>
    <row r="1063" spans="1:206">
      <c r="A1063" s="4">
        <v>50</v>
      </c>
      <c r="B1063" s="4">
        <v>0</v>
      </c>
      <c r="C1063" s="4">
        <v>0</v>
      </c>
      <c r="D1063" s="4">
        <v>1</v>
      </c>
      <c r="E1063" s="4">
        <v>226</v>
      </c>
      <c r="F1063" s="4">
        <f>ROUND(Source!AW1057,O1063)</f>
        <v>101258.69</v>
      </c>
      <c r="G1063" s="4" t="s">
        <v>79</v>
      </c>
      <c r="H1063" s="4" t="s">
        <v>80</v>
      </c>
      <c r="I1063" s="4"/>
      <c r="J1063" s="4"/>
      <c r="K1063" s="4">
        <v>226</v>
      </c>
      <c r="L1063" s="4">
        <v>5</v>
      </c>
      <c r="M1063" s="4">
        <v>3</v>
      </c>
      <c r="N1063" s="4" t="s">
        <v>3</v>
      </c>
      <c r="O1063" s="4">
        <v>2</v>
      </c>
      <c r="P1063" s="4"/>
      <c r="Q1063" s="4"/>
      <c r="R1063" s="4"/>
      <c r="S1063" s="4"/>
      <c r="T1063" s="4"/>
      <c r="U1063" s="4"/>
      <c r="V1063" s="4"/>
      <c r="W1063" s="4"/>
    </row>
    <row r="1064" spans="1:206">
      <c r="A1064" s="4">
        <v>50</v>
      </c>
      <c r="B1064" s="4">
        <v>0</v>
      </c>
      <c r="C1064" s="4">
        <v>0</v>
      </c>
      <c r="D1064" s="4">
        <v>1</v>
      </c>
      <c r="E1064" s="4">
        <v>227</v>
      </c>
      <c r="F1064" s="4">
        <f>ROUND(Source!AX1057,O1064)</f>
        <v>0</v>
      </c>
      <c r="G1064" s="4" t="s">
        <v>81</v>
      </c>
      <c r="H1064" s="4" t="s">
        <v>82</v>
      </c>
      <c r="I1064" s="4"/>
      <c r="J1064" s="4"/>
      <c r="K1064" s="4">
        <v>227</v>
      </c>
      <c r="L1064" s="4">
        <v>6</v>
      </c>
      <c r="M1064" s="4">
        <v>3</v>
      </c>
      <c r="N1064" s="4" t="s">
        <v>3</v>
      </c>
      <c r="O1064" s="4">
        <v>2</v>
      </c>
      <c r="P1064" s="4"/>
      <c r="Q1064" s="4"/>
      <c r="R1064" s="4"/>
      <c r="S1064" s="4"/>
      <c r="T1064" s="4"/>
      <c r="U1064" s="4"/>
      <c r="V1064" s="4"/>
      <c r="W1064" s="4"/>
    </row>
    <row r="1065" spans="1:206">
      <c r="A1065" s="4">
        <v>50</v>
      </c>
      <c r="B1065" s="4">
        <v>0</v>
      </c>
      <c r="C1065" s="4">
        <v>0</v>
      </c>
      <c r="D1065" s="4">
        <v>1</v>
      </c>
      <c r="E1065" s="4">
        <v>228</v>
      </c>
      <c r="F1065" s="4">
        <f>ROUND(Source!AY1057,O1065)</f>
        <v>101258.69</v>
      </c>
      <c r="G1065" s="4" t="s">
        <v>83</v>
      </c>
      <c r="H1065" s="4" t="s">
        <v>84</v>
      </c>
      <c r="I1065" s="4"/>
      <c r="J1065" s="4"/>
      <c r="K1065" s="4">
        <v>228</v>
      </c>
      <c r="L1065" s="4">
        <v>7</v>
      </c>
      <c r="M1065" s="4">
        <v>3</v>
      </c>
      <c r="N1065" s="4" t="s">
        <v>3</v>
      </c>
      <c r="O1065" s="4">
        <v>2</v>
      </c>
      <c r="P1065" s="4"/>
      <c r="Q1065" s="4"/>
      <c r="R1065" s="4"/>
      <c r="S1065" s="4"/>
      <c r="T1065" s="4"/>
      <c r="U1065" s="4"/>
      <c r="V1065" s="4"/>
      <c r="W1065" s="4"/>
    </row>
    <row r="1066" spans="1:206">
      <c r="A1066" s="4">
        <v>50</v>
      </c>
      <c r="B1066" s="4">
        <v>0</v>
      </c>
      <c r="C1066" s="4">
        <v>0</v>
      </c>
      <c r="D1066" s="4">
        <v>1</v>
      </c>
      <c r="E1066" s="4">
        <v>216</v>
      </c>
      <c r="F1066" s="4">
        <f>ROUND(Source!AP1057,O1066)</f>
        <v>0</v>
      </c>
      <c r="G1066" s="4" t="s">
        <v>85</v>
      </c>
      <c r="H1066" s="4" t="s">
        <v>86</v>
      </c>
      <c r="I1066" s="4"/>
      <c r="J1066" s="4"/>
      <c r="K1066" s="4">
        <v>216</v>
      </c>
      <c r="L1066" s="4">
        <v>8</v>
      </c>
      <c r="M1066" s="4">
        <v>3</v>
      </c>
      <c r="N1066" s="4" t="s">
        <v>3</v>
      </c>
      <c r="O1066" s="4">
        <v>2</v>
      </c>
      <c r="P1066" s="4"/>
      <c r="Q1066" s="4"/>
      <c r="R1066" s="4"/>
      <c r="S1066" s="4"/>
      <c r="T1066" s="4"/>
      <c r="U1066" s="4"/>
      <c r="V1066" s="4"/>
      <c r="W1066" s="4"/>
    </row>
    <row r="1067" spans="1:206">
      <c r="A1067" s="4">
        <v>50</v>
      </c>
      <c r="B1067" s="4">
        <v>0</v>
      </c>
      <c r="C1067" s="4">
        <v>0</v>
      </c>
      <c r="D1067" s="4">
        <v>1</v>
      </c>
      <c r="E1067" s="4">
        <v>223</v>
      </c>
      <c r="F1067" s="4">
        <f>ROUND(Source!AQ1057,O1067)</f>
        <v>0</v>
      </c>
      <c r="G1067" s="4" t="s">
        <v>87</v>
      </c>
      <c r="H1067" s="4" t="s">
        <v>88</v>
      </c>
      <c r="I1067" s="4"/>
      <c r="J1067" s="4"/>
      <c r="K1067" s="4">
        <v>223</v>
      </c>
      <c r="L1067" s="4">
        <v>9</v>
      </c>
      <c r="M1067" s="4">
        <v>3</v>
      </c>
      <c r="N1067" s="4" t="s">
        <v>3</v>
      </c>
      <c r="O1067" s="4">
        <v>2</v>
      </c>
      <c r="P1067" s="4"/>
      <c r="Q1067" s="4"/>
      <c r="R1067" s="4"/>
      <c r="S1067" s="4"/>
      <c r="T1067" s="4"/>
      <c r="U1067" s="4"/>
      <c r="V1067" s="4"/>
      <c r="W1067" s="4"/>
    </row>
    <row r="1068" spans="1:206">
      <c r="A1068" s="4">
        <v>50</v>
      </c>
      <c r="B1068" s="4">
        <v>0</v>
      </c>
      <c r="C1068" s="4">
        <v>0</v>
      </c>
      <c r="D1068" s="4">
        <v>1</v>
      </c>
      <c r="E1068" s="4">
        <v>229</v>
      </c>
      <c r="F1068" s="4">
        <f>ROUND(Source!AZ1057,O1068)</f>
        <v>0</v>
      </c>
      <c r="G1068" s="4" t="s">
        <v>89</v>
      </c>
      <c r="H1068" s="4" t="s">
        <v>90</v>
      </c>
      <c r="I1068" s="4"/>
      <c r="J1068" s="4"/>
      <c r="K1068" s="4">
        <v>229</v>
      </c>
      <c r="L1068" s="4">
        <v>10</v>
      </c>
      <c r="M1068" s="4">
        <v>3</v>
      </c>
      <c r="N1068" s="4" t="s">
        <v>3</v>
      </c>
      <c r="O1068" s="4">
        <v>2</v>
      </c>
      <c r="P1068" s="4"/>
      <c r="Q1068" s="4"/>
      <c r="R1068" s="4"/>
      <c r="S1068" s="4"/>
      <c r="T1068" s="4"/>
      <c r="U1068" s="4"/>
      <c r="V1068" s="4"/>
      <c r="W1068" s="4"/>
    </row>
    <row r="1069" spans="1:206">
      <c r="A1069" s="4">
        <v>50</v>
      </c>
      <c r="B1069" s="4">
        <v>0</v>
      </c>
      <c r="C1069" s="4">
        <v>0</v>
      </c>
      <c r="D1069" s="4">
        <v>1</v>
      </c>
      <c r="E1069" s="4">
        <v>203</v>
      </c>
      <c r="F1069" s="4">
        <f>ROUND(Source!Q1057,O1069)</f>
        <v>2715.57</v>
      </c>
      <c r="G1069" s="4" t="s">
        <v>91</v>
      </c>
      <c r="H1069" s="4" t="s">
        <v>92</v>
      </c>
      <c r="I1069" s="4"/>
      <c r="J1069" s="4"/>
      <c r="K1069" s="4">
        <v>203</v>
      </c>
      <c r="L1069" s="4">
        <v>11</v>
      </c>
      <c r="M1069" s="4">
        <v>3</v>
      </c>
      <c r="N1069" s="4" t="s">
        <v>3</v>
      </c>
      <c r="O1069" s="4">
        <v>2</v>
      </c>
      <c r="P1069" s="4"/>
      <c r="Q1069" s="4"/>
      <c r="R1069" s="4"/>
      <c r="S1069" s="4"/>
      <c r="T1069" s="4"/>
      <c r="U1069" s="4"/>
      <c r="V1069" s="4"/>
      <c r="W1069" s="4"/>
    </row>
    <row r="1070" spans="1:206">
      <c r="A1070" s="4">
        <v>50</v>
      </c>
      <c r="B1070" s="4">
        <v>0</v>
      </c>
      <c r="C1070" s="4">
        <v>0</v>
      </c>
      <c r="D1070" s="4">
        <v>1</v>
      </c>
      <c r="E1070" s="4">
        <v>231</v>
      </c>
      <c r="F1070" s="4">
        <f>ROUND(Source!BB1057,O1070)</f>
        <v>0</v>
      </c>
      <c r="G1070" s="4" t="s">
        <v>93</v>
      </c>
      <c r="H1070" s="4" t="s">
        <v>94</v>
      </c>
      <c r="I1070" s="4"/>
      <c r="J1070" s="4"/>
      <c r="K1070" s="4">
        <v>231</v>
      </c>
      <c r="L1070" s="4">
        <v>12</v>
      </c>
      <c r="M1070" s="4">
        <v>3</v>
      </c>
      <c r="N1070" s="4" t="s">
        <v>3</v>
      </c>
      <c r="O1070" s="4">
        <v>2</v>
      </c>
      <c r="P1070" s="4"/>
      <c r="Q1070" s="4"/>
      <c r="R1070" s="4"/>
      <c r="S1070" s="4"/>
      <c r="T1070" s="4"/>
      <c r="U1070" s="4"/>
      <c r="V1070" s="4"/>
      <c r="W1070" s="4"/>
    </row>
    <row r="1071" spans="1:206">
      <c r="A1071" s="4">
        <v>50</v>
      </c>
      <c r="B1071" s="4">
        <v>0</v>
      </c>
      <c r="C1071" s="4">
        <v>0</v>
      </c>
      <c r="D1071" s="4">
        <v>1</v>
      </c>
      <c r="E1071" s="4">
        <v>204</v>
      </c>
      <c r="F1071" s="4">
        <f>ROUND(Source!R1057,O1071)</f>
        <v>1002.55</v>
      </c>
      <c r="G1071" s="4" t="s">
        <v>95</v>
      </c>
      <c r="H1071" s="4" t="s">
        <v>96</v>
      </c>
      <c r="I1071" s="4"/>
      <c r="J1071" s="4"/>
      <c r="K1071" s="4">
        <v>204</v>
      </c>
      <c r="L1071" s="4">
        <v>13</v>
      </c>
      <c r="M1071" s="4">
        <v>3</v>
      </c>
      <c r="N1071" s="4" t="s">
        <v>3</v>
      </c>
      <c r="O1071" s="4">
        <v>2</v>
      </c>
      <c r="P1071" s="4"/>
      <c r="Q1071" s="4"/>
      <c r="R1071" s="4"/>
      <c r="S1071" s="4"/>
      <c r="T1071" s="4"/>
      <c r="U1071" s="4"/>
      <c r="V1071" s="4"/>
      <c r="W1071" s="4"/>
    </row>
    <row r="1072" spans="1:206">
      <c r="A1072" s="4">
        <v>50</v>
      </c>
      <c r="B1072" s="4">
        <v>0</v>
      </c>
      <c r="C1072" s="4">
        <v>0</v>
      </c>
      <c r="D1072" s="4">
        <v>1</v>
      </c>
      <c r="E1072" s="4">
        <v>205</v>
      </c>
      <c r="F1072" s="4">
        <f>ROUND(Source!S1057,O1072)</f>
        <v>54262.92</v>
      </c>
      <c r="G1072" s="4" t="s">
        <v>97</v>
      </c>
      <c r="H1072" s="4" t="s">
        <v>98</v>
      </c>
      <c r="I1072" s="4"/>
      <c r="J1072" s="4"/>
      <c r="K1072" s="4">
        <v>205</v>
      </c>
      <c r="L1072" s="4">
        <v>14</v>
      </c>
      <c r="M1072" s="4">
        <v>3</v>
      </c>
      <c r="N1072" s="4" t="s">
        <v>3</v>
      </c>
      <c r="O1072" s="4">
        <v>2</v>
      </c>
      <c r="P1072" s="4"/>
      <c r="Q1072" s="4"/>
      <c r="R1072" s="4"/>
      <c r="S1072" s="4"/>
      <c r="T1072" s="4"/>
      <c r="U1072" s="4"/>
      <c r="V1072" s="4"/>
      <c r="W1072" s="4"/>
    </row>
    <row r="1073" spans="1:23">
      <c r="A1073" s="4">
        <v>50</v>
      </c>
      <c r="B1073" s="4">
        <v>0</v>
      </c>
      <c r="C1073" s="4">
        <v>0</v>
      </c>
      <c r="D1073" s="4">
        <v>1</v>
      </c>
      <c r="E1073" s="4">
        <v>232</v>
      </c>
      <c r="F1073" s="4">
        <f>ROUND(Source!BC1057,O1073)</f>
        <v>0</v>
      </c>
      <c r="G1073" s="4" t="s">
        <v>99</v>
      </c>
      <c r="H1073" s="4" t="s">
        <v>100</v>
      </c>
      <c r="I1073" s="4"/>
      <c r="J1073" s="4"/>
      <c r="K1073" s="4">
        <v>232</v>
      </c>
      <c r="L1073" s="4">
        <v>15</v>
      </c>
      <c r="M1073" s="4">
        <v>3</v>
      </c>
      <c r="N1073" s="4" t="s">
        <v>3</v>
      </c>
      <c r="O1073" s="4">
        <v>2</v>
      </c>
      <c r="P1073" s="4"/>
      <c r="Q1073" s="4"/>
      <c r="R1073" s="4"/>
      <c r="S1073" s="4"/>
      <c r="T1073" s="4"/>
      <c r="U1073" s="4"/>
      <c r="V1073" s="4"/>
      <c r="W1073" s="4"/>
    </row>
    <row r="1074" spans="1:23">
      <c r="A1074" s="4">
        <v>50</v>
      </c>
      <c r="B1074" s="4">
        <v>0</v>
      </c>
      <c r="C1074" s="4">
        <v>0</v>
      </c>
      <c r="D1074" s="4">
        <v>1</v>
      </c>
      <c r="E1074" s="4">
        <v>214</v>
      </c>
      <c r="F1074" s="4">
        <f>ROUND(Source!AS1057,O1074)</f>
        <v>225590.83</v>
      </c>
      <c r="G1074" s="4" t="s">
        <v>101</v>
      </c>
      <c r="H1074" s="4" t="s">
        <v>102</v>
      </c>
      <c r="I1074" s="4"/>
      <c r="J1074" s="4"/>
      <c r="K1074" s="4">
        <v>214</v>
      </c>
      <c r="L1074" s="4">
        <v>16</v>
      </c>
      <c r="M1074" s="4">
        <v>3</v>
      </c>
      <c r="N1074" s="4" t="s">
        <v>3</v>
      </c>
      <c r="O1074" s="4">
        <v>2</v>
      </c>
      <c r="P1074" s="4"/>
      <c r="Q1074" s="4"/>
      <c r="R1074" s="4"/>
      <c r="S1074" s="4"/>
      <c r="T1074" s="4"/>
      <c r="U1074" s="4"/>
      <c r="V1074" s="4"/>
      <c r="W1074" s="4"/>
    </row>
    <row r="1075" spans="1:23">
      <c r="A1075" s="4">
        <v>50</v>
      </c>
      <c r="B1075" s="4">
        <v>0</v>
      </c>
      <c r="C1075" s="4">
        <v>0</v>
      </c>
      <c r="D1075" s="4">
        <v>1</v>
      </c>
      <c r="E1075" s="4">
        <v>215</v>
      </c>
      <c r="F1075" s="4">
        <f>ROUND(Source!AT1057,O1075)</f>
        <v>5052.47</v>
      </c>
      <c r="G1075" s="4" t="s">
        <v>103</v>
      </c>
      <c r="H1075" s="4" t="s">
        <v>104</v>
      </c>
      <c r="I1075" s="4"/>
      <c r="J1075" s="4"/>
      <c r="K1075" s="4">
        <v>215</v>
      </c>
      <c r="L1075" s="4">
        <v>17</v>
      </c>
      <c r="M1075" s="4">
        <v>3</v>
      </c>
      <c r="N1075" s="4" t="s">
        <v>3</v>
      </c>
      <c r="O1075" s="4">
        <v>2</v>
      </c>
      <c r="P1075" s="4"/>
      <c r="Q1075" s="4"/>
      <c r="R1075" s="4"/>
      <c r="S1075" s="4"/>
      <c r="T1075" s="4"/>
      <c r="U1075" s="4"/>
      <c r="V1075" s="4"/>
      <c r="W1075" s="4"/>
    </row>
    <row r="1076" spans="1:23">
      <c r="A1076" s="4">
        <v>50</v>
      </c>
      <c r="B1076" s="4">
        <v>0</v>
      </c>
      <c r="C1076" s="4">
        <v>0</v>
      </c>
      <c r="D1076" s="4">
        <v>1</v>
      </c>
      <c r="E1076" s="4">
        <v>217</v>
      </c>
      <c r="F1076" s="4">
        <f>ROUND(Source!AU1057,O1076)</f>
        <v>0</v>
      </c>
      <c r="G1076" s="4" t="s">
        <v>105</v>
      </c>
      <c r="H1076" s="4" t="s">
        <v>106</v>
      </c>
      <c r="I1076" s="4"/>
      <c r="J1076" s="4"/>
      <c r="K1076" s="4">
        <v>217</v>
      </c>
      <c r="L1076" s="4">
        <v>18</v>
      </c>
      <c r="M1076" s="4">
        <v>3</v>
      </c>
      <c r="N1076" s="4" t="s">
        <v>3</v>
      </c>
      <c r="O1076" s="4">
        <v>2</v>
      </c>
      <c r="P1076" s="4"/>
      <c r="Q1076" s="4"/>
      <c r="R1076" s="4"/>
      <c r="S1076" s="4"/>
      <c r="T1076" s="4"/>
      <c r="U1076" s="4"/>
      <c r="V1076" s="4"/>
      <c r="W1076" s="4"/>
    </row>
    <row r="1077" spans="1:23">
      <c r="A1077" s="4">
        <v>50</v>
      </c>
      <c r="B1077" s="4">
        <v>0</v>
      </c>
      <c r="C1077" s="4">
        <v>0</v>
      </c>
      <c r="D1077" s="4">
        <v>1</v>
      </c>
      <c r="E1077" s="4">
        <v>230</v>
      </c>
      <c r="F1077" s="4">
        <f>ROUND(Source!BA1057,O1077)</f>
        <v>0</v>
      </c>
      <c r="G1077" s="4" t="s">
        <v>107</v>
      </c>
      <c r="H1077" s="4" t="s">
        <v>108</v>
      </c>
      <c r="I1077" s="4"/>
      <c r="J1077" s="4"/>
      <c r="K1077" s="4">
        <v>230</v>
      </c>
      <c r="L1077" s="4">
        <v>19</v>
      </c>
      <c r="M1077" s="4">
        <v>3</v>
      </c>
      <c r="N1077" s="4" t="s">
        <v>3</v>
      </c>
      <c r="O1077" s="4">
        <v>2</v>
      </c>
      <c r="P1077" s="4"/>
      <c r="Q1077" s="4"/>
      <c r="R1077" s="4"/>
      <c r="S1077" s="4"/>
      <c r="T1077" s="4"/>
      <c r="U1077" s="4"/>
      <c r="V1077" s="4"/>
      <c r="W1077" s="4"/>
    </row>
    <row r="1078" spans="1:23">
      <c r="A1078" s="4">
        <v>50</v>
      </c>
      <c r="B1078" s="4">
        <v>0</v>
      </c>
      <c r="C1078" s="4">
        <v>0</v>
      </c>
      <c r="D1078" s="4">
        <v>1</v>
      </c>
      <c r="E1078" s="4">
        <v>206</v>
      </c>
      <c r="F1078" s="4">
        <f>ROUND(Source!T1057,O1078)</f>
        <v>0</v>
      </c>
      <c r="G1078" s="4" t="s">
        <v>109</v>
      </c>
      <c r="H1078" s="4" t="s">
        <v>110</v>
      </c>
      <c r="I1078" s="4"/>
      <c r="J1078" s="4"/>
      <c r="K1078" s="4">
        <v>206</v>
      </c>
      <c r="L1078" s="4">
        <v>20</v>
      </c>
      <c r="M1078" s="4">
        <v>3</v>
      </c>
      <c r="N1078" s="4" t="s">
        <v>3</v>
      </c>
      <c r="O1078" s="4">
        <v>2</v>
      </c>
      <c r="P1078" s="4"/>
      <c r="Q1078" s="4"/>
      <c r="R1078" s="4"/>
      <c r="S1078" s="4"/>
      <c r="T1078" s="4"/>
      <c r="U1078" s="4"/>
      <c r="V1078" s="4"/>
      <c r="W1078" s="4"/>
    </row>
    <row r="1079" spans="1:23">
      <c r="A1079" s="4">
        <v>50</v>
      </c>
      <c r="B1079" s="4">
        <v>0</v>
      </c>
      <c r="C1079" s="4">
        <v>0</v>
      </c>
      <c r="D1079" s="4">
        <v>1</v>
      </c>
      <c r="E1079" s="4">
        <v>207</v>
      </c>
      <c r="F1079" s="4">
        <f>Source!U1057</f>
        <v>182.73607999999999</v>
      </c>
      <c r="G1079" s="4" t="s">
        <v>111</v>
      </c>
      <c r="H1079" s="4" t="s">
        <v>112</v>
      </c>
      <c r="I1079" s="4"/>
      <c r="J1079" s="4"/>
      <c r="K1079" s="4">
        <v>207</v>
      </c>
      <c r="L1079" s="4">
        <v>21</v>
      </c>
      <c r="M1079" s="4">
        <v>3</v>
      </c>
      <c r="N1079" s="4" t="s">
        <v>3</v>
      </c>
      <c r="O1079" s="4">
        <v>-1</v>
      </c>
      <c r="P1079" s="4"/>
      <c r="Q1079" s="4"/>
      <c r="R1079" s="4"/>
      <c r="S1079" s="4"/>
      <c r="T1079" s="4"/>
      <c r="U1079" s="4"/>
      <c r="V1079" s="4"/>
      <c r="W1079" s="4"/>
    </row>
    <row r="1080" spans="1:23">
      <c r="A1080" s="4">
        <v>50</v>
      </c>
      <c r="B1080" s="4">
        <v>0</v>
      </c>
      <c r="C1080" s="4">
        <v>0</v>
      </c>
      <c r="D1080" s="4">
        <v>1</v>
      </c>
      <c r="E1080" s="4">
        <v>208</v>
      </c>
      <c r="F1080" s="4">
        <f>Source!V1057</f>
        <v>2.8721775000000003</v>
      </c>
      <c r="G1080" s="4" t="s">
        <v>113</v>
      </c>
      <c r="H1080" s="4" t="s">
        <v>114</v>
      </c>
      <c r="I1080" s="4"/>
      <c r="J1080" s="4"/>
      <c r="K1080" s="4">
        <v>208</v>
      </c>
      <c r="L1080" s="4">
        <v>22</v>
      </c>
      <c r="M1080" s="4">
        <v>3</v>
      </c>
      <c r="N1080" s="4" t="s">
        <v>3</v>
      </c>
      <c r="O1080" s="4">
        <v>-1</v>
      </c>
      <c r="P1080" s="4"/>
      <c r="Q1080" s="4"/>
      <c r="R1080" s="4"/>
      <c r="S1080" s="4"/>
      <c r="T1080" s="4"/>
      <c r="U1080" s="4"/>
      <c r="V1080" s="4"/>
      <c r="W1080" s="4"/>
    </row>
    <row r="1081" spans="1:23">
      <c r="A1081" s="4">
        <v>50</v>
      </c>
      <c r="B1081" s="4">
        <v>0</v>
      </c>
      <c r="C1081" s="4">
        <v>0</v>
      </c>
      <c r="D1081" s="4">
        <v>1</v>
      </c>
      <c r="E1081" s="4">
        <v>209</v>
      </c>
      <c r="F1081" s="4">
        <f>ROUND(Source!W1057,O1081)</f>
        <v>629.09</v>
      </c>
      <c r="G1081" s="4" t="s">
        <v>115</v>
      </c>
      <c r="H1081" s="4" t="s">
        <v>116</v>
      </c>
      <c r="I1081" s="4"/>
      <c r="J1081" s="4"/>
      <c r="K1081" s="4">
        <v>209</v>
      </c>
      <c r="L1081" s="4">
        <v>23</v>
      </c>
      <c r="M1081" s="4">
        <v>3</v>
      </c>
      <c r="N1081" s="4" t="s">
        <v>3</v>
      </c>
      <c r="O1081" s="4">
        <v>2</v>
      </c>
      <c r="P1081" s="4"/>
      <c r="Q1081" s="4"/>
      <c r="R1081" s="4"/>
      <c r="S1081" s="4"/>
      <c r="T1081" s="4"/>
      <c r="U1081" s="4"/>
      <c r="V1081" s="4"/>
      <c r="W1081" s="4"/>
    </row>
    <row r="1082" spans="1:23">
      <c r="A1082" s="4">
        <v>50</v>
      </c>
      <c r="B1082" s="4">
        <v>0</v>
      </c>
      <c r="C1082" s="4">
        <v>0</v>
      </c>
      <c r="D1082" s="4">
        <v>1</v>
      </c>
      <c r="E1082" s="4">
        <v>233</v>
      </c>
      <c r="F1082" s="4">
        <f>ROUND(Source!BD1057,O1082)</f>
        <v>0</v>
      </c>
      <c r="G1082" s="4" t="s">
        <v>117</v>
      </c>
      <c r="H1082" s="4" t="s">
        <v>118</v>
      </c>
      <c r="I1082" s="4"/>
      <c r="J1082" s="4"/>
      <c r="K1082" s="4">
        <v>233</v>
      </c>
      <c r="L1082" s="4">
        <v>24</v>
      </c>
      <c r="M1082" s="4">
        <v>3</v>
      </c>
      <c r="N1082" s="4" t="s">
        <v>3</v>
      </c>
      <c r="O1082" s="4">
        <v>2</v>
      </c>
      <c r="P1082" s="4"/>
      <c r="Q1082" s="4"/>
      <c r="R1082" s="4"/>
      <c r="S1082" s="4"/>
      <c r="T1082" s="4"/>
      <c r="U1082" s="4"/>
      <c r="V1082" s="4"/>
      <c r="W1082" s="4"/>
    </row>
    <row r="1083" spans="1:23">
      <c r="A1083" s="4">
        <v>50</v>
      </c>
      <c r="B1083" s="4">
        <v>0</v>
      </c>
      <c r="C1083" s="4">
        <v>0</v>
      </c>
      <c r="D1083" s="4">
        <v>1</v>
      </c>
      <c r="E1083" s="4">
        <v>210</v>
      </c>
      <c r="F1083" s="4">
        <f>ROUND(Source!X1057,O1083)</f>
        <v>47873.9</v>
      </c>
      <c r="G1083" s="4" t="s">
        <v>119</v>
      </c>
      <c r="H1083" s="4" t="s">
        <v>120</v>
      </c>
      <c r="I1083" s="4"/>
      <c r="J1083" s="4"/>
      <c r="K1083" s="4">
        <v>210</v>
      </c>
      <c r="L1083" s="4">
        <v>25</v>
      </c>
      <c r="M1083" s="4">
        <v>3</v>
      </c>
      <c r="N1083" s="4" t="s">
        <v>3</v>
      </c>
      <c r="O1083" s="4">
        <v>2</v>
      </c>
      <c r="P1083" s="4"/>
      <c r="Q1083" s="4"/>
      <c r="R1083" s="4"/>
      <c r="S1083" s="4"/>
      <c r="T1083" s="4"/>
      <c r="U1083" s="4"/>
      <c r="V1083" s="4"/>
      <c r="W1083" s="4"/>
    </row>
    <row r="1084" spans="1:23">
      <c r="A1084" s="4">
        <v>50</v>
      </c>
      <c r="B1084" s="4">
        <v>0</v>
      </c>
      <c r="C1084" s="4">
        <v>0</v>
      </c>
      <c r="D1084" s="4">
        <v>1</v>
      </c>
      <c r="E1084" s="4">
        <v>211</v>
      </c>
      <c r="F1084" s="4">
        <f>ROUND(Source!Y1057,O1084)</f>
        <v>24532.22</v>
      </c>
      <c r="G1084" s="4" t="s">
        <v>121</v>
      </c>
      <c r="H1084" s="4" t="s">
        <v>122</v>
      </c>
      <c r="I1084" s="4"/>
      <c r="J1084" s="4"/>
      <c r="K1084" s="4">
        <v>211</v>
      </c>
      <c r="L1084" s="4">
        <v>26</v>
      </c>
      <c r="M1084" s="4">
        <v>3</v>
      </c>
      <c r="N1084" s="4" t="s">
        <v>3</v>
      </c>
      <c r="O1084" s="4">
        <v>2</v>
      </c>
      <c r="P1084" s="4"/>
      <c r="Q1084" s="4"/>
      <c r="R1084" s="4"/>
      <c r="S1084" s="4"/>
      <c r="T1084" s="4"/>
      <c r="U1084" s="4"/>
      <c r="V1084" s="4"/>
      <c r="W1084" s="4"/>
    </row>
    <row r="1085" spans="1:23">
      <c r="A1085" s="4">
        <v>50</v>
      </c>
      <c r="B1085" s="4">
        <v>0</v>
      </c>
      <c r="C1085" s="4">
        <v>0</v>
      </c>
      <c r="D1085" s="4">
        <v>1</v>
      </c>
      <c r="E1085" s="4">
        <v>0</v>
      </c>
      <c r="F1085" s="4">
        <f>ROUND(Source!AR1057,O1085)</f>
        <v>230643.3</v>
      </c>
      <c r="G1085" s="4" t="s">
        <v>123</v>
      </c>
      <c r="H1085" s="4" t="s">
        <v>124</v>
      </c>
      <c r="I1085" s="4"/>
      <c r="J1085" s="4"/>
      <c r="K1085" s="4">
        <v>224</v>
      </c>
      <c r="L1085" s="4">
        <v>27</v>
      </c>
      <c r="M1085" s="4">
        <v>3</v>
      </c>
      <c r="N1085" s="4" t="s">
        <v>3</v>
      </c>
      <c r="O1085" s="4">
        <v>2</v>
      </c>
      <c r="P1085" s="4"/>
      <c r="Q1085" s="4"/>
      <c r="R1085" s="4"/>
      <c r="S1085" s="4"/>
      <c r="T1085" s="4"/>
      <c r="U1085" s="4"/>
      <c r="V1085" s="4"/>
      <c r="W1085" s="4"/>
    </row>
    <row r="1086" spans="1:23">
      <c r="A1086" s="4">
        <v>50</v>
      </c>
      <c r="B1086" s="4">
        <v>0</v>
      </c>
      <c r="C1086" s="4">
        <v>0</v>
      </c>
      <c r="D1086" s="4">
        <v>2</v>
      </c>
      <c r="E1086" s="4">
        <v>0</v>
      </c>
      <c r="F1086" s="4">
        <f>ROUND(F1085*0.18,O1086)</f>
        <v>41515.800000000003</v>
      </c>
      <c r="G1086" s="4" t="s">
        <v>125</v>
      </c>
      <c r="H1086" s="4" t="s">
        <v>125</v>
      </c>
      <c r="I1086" s="4"/>
      <c r="J1086" s="4"/>
      <c r="K1086" s="4">
        <v>212</v>
      </c>
      <c r="L1086" s="4">
        <v>28</v>
      </c>
      <c r="M1086" s="4">
        <v>0</v>
      </c>
      <c r="N1086" s="4" t="s">
        <v>3</v>
      </c>
      <c r="O1086" s="4">
        <v>1</v>
      </c>
      <c r="P1086" s="4"/>
      <c r="Q1086" s="4"/>
      <c r="R1086" s="4"/>
      <c r="S1086" s="4"/>
      <c r="T1086" s="4"/>
      <c r="U1086" s="4"/>
      <c r="V1086" s="4"/>
      <c r="W1086" s="4"/>
    </row>
    <row r="1087" spans="1:23">
      <c r="A1087" s="4">
        <v>50</v>
      </c>
      <c r="B1087" s="4">
        <v>0</v>
      </c>
      <c r="C1087" s="4">
        <v>0</v>
      </c>
      <c r="D1087" s="4">
        <v>2</v>
      </c>
      <c r="E1087" s="4">
        <v>224</v>
      </c>
      <c r="F1087" s="4">
        <f>ROUND(F1085*1.18,O1087)</f>
        <v>272159.09999999998</v>
      </c>
      <c r="G1087" s="4" t="s">
        <v>126</v>
      </c>
      <c r="H1087" s="4" t="s">
        <v>127</v>
      </c>
      <c r="I1087" s="4"/>
      <c r="J1087" s="4"/>
      <c r="K1087" s="4">
        <v>212</v>
      </c>
      <c r="L1087" s="4">
        <v>29</v>
      </c>
      <c r="M1087" s="4">
        <v>0</v>
      </c>
      <c r="N1087" s="4" t="s">
        <v>3</v>
      </c>
      <c r="O1087" s="4">
        <v>1</v>
      </c>
      <c r="P1087" s="4"/>
      <c r="Q1087" s="4"/>
      <c r="R1087" s="4"/>
      <c r="S1087" s="4"/>
      <c r="T1087" s="4"/>
      <c r="U1087" s="4"/>
      <c r="V1087" s="4"/>
      <c r="W1087" s="4"/>
    </row>
    <row r="1089" spans="1:245">
      <c r="A1089" s="1">
        <v>4</v>
      </c>
      <c r="B1089" s="1">
        <v>0</v>
      </c>
      <c r="C1089" s="1"/>
      <c r="D1089" s="1">
        <f>ROW(A1213)</f>
        <v>1213</v>
      </c>
      <c r="E1089" s="1"/>
      <c r="F1089" s="1" t="s">
        <v>13</v>
      </c>
      <c r="G1089" s="1" t="s">
        <v>341</v>
      </c>
      <c r="H1089" s="1" t="s">
        <v>3</v>
      </c>
      <c r="I1089" s="1">
        <v>0</v>
      </c>
      <c r="J1089" s="1"/>
      <c r="K1089" s="1">
        <v>-1</v>
      </c>
      <c r="L1089" s="1"/>
      <c r="M1089" s="1" t="s">
        <v>3</v>
      </c>
      <c r="N1089" s="1"/>
      <c r="O1089" s="1"/>
      <c r="P1089" s="1"/>
      <c r="Q1089" s="1"/>
      <c r="R1089" s="1"/>
      <c r="S1089" s="1">
        <v>0</v>
      </c>
      <c r="T1089" s="1"/>
      <c r="U1089" s="1" t="s">
        <v>3</v>
      </c>
      <c r="V1089" s="1">
        <v>0</v>
      </c>
      <c r="W1089" s="1"/>
      <c r="X1089" s="1"/>
      <c r="Y1089" s="1"/>
      <c r="Z1089" s="1"/>
      <c r="AA1089" s="1"/>
      <c r="AB1089" s="1" t="s">
        <v>3</v>
      </c>
      <c r="AC1089" s="1" t="s">
        <v>3</v>
      </c>
      <c r="AD1089" s="1" t="s">
        <v>3</v>
      </c>
      <c r="AE1089" s="1" t="s">
        <v>3</v>
      </c>
      <c r="AF1089" s="1" t="s">
        <v>3</v>
      </c>
      <c r="AG1089" s="1" t="s">
        <v>3</v>
      </c>
      <c r="AH1089" s="1"/>
      <c r="AI1089" s="1"/>
      <c r="AJ1089" s="1"/>
      <c r="AK1089" s="1"/>
      <c r="AL1089" s="1"/>
      <c r="AM1089" s="1"/>
      <c r="AN1089" s="1"/>
      <c r="AO1089" s="1"/>
      <c r="AP1089" s="1" t="s">
        <v>3</v>
      </c>
      <c r="AQ1089" s="1" t="s">
        <v>3</v>
      </c>
      <c r="AR1089" s="1" t="s">
        <v>3</v>
      </c>
      <c r="AS1089" s="1"/>
      <c r="AT1089" s="1"/>
      <c r="AU1089" s="1"/>
      <c r="AV1089" s="1"/>
      <c r="AW1089" s="1"/>
      <c r="AX1089" s="1"/>
      <c r="AY1089" s="1"/>
      <c r="AZ1089" s="1" t="s">
        <v>3</v>
      </c>
      <c r="BA1089" s="1"/>
      <c r="BB1089" s="1" t="s">
        <v>3</v>
      </c>
      <c r="BC1089" s="1" t="s">
        <v>3</v>
      </c>
      <c r="BD1089" s="1" t="s">
        <v>3</v>
      </c>
      <c r="BE1089" s="1" t="s">
        <v>3</v>
      </c>
      <c r="BF1089" s="1" t="s">
        <v>3</v>
      </c>
      <c r="BG1089" s="1" t="s">
        <v>3</v>
      </c>
      <c r="BH1089" s="1" t="s">
        <v>3</v>
      </c>
      <c r="BI1089" s="1" t="s">
        <v>3</v>
      </c>
      <c r="BJ1089" s="1" t="s">
        <v>3</v>
      </c>
      <c r="BK1089" s="1" t="s">
        <v>3</v>
      </c>
      <c r="BL1089" s="1" t="s">
        <v>3</v>
      </c>
      <c r="BM1089" s="1" t="s">
        <v>3</v>
      </c>
      <c r="BN1089" s="1" t="s">
        <v>3</v>
      </c>
      <c r="BO1089" s="1" t="s">
        <v>3</v>
      </c>
      <c r="BP1089" s="1" t="s">
        <v>3</v>
      </c>
      <c r="BQ1089" s="1"/>
      <c r="BR1089" s="1"/>
      <c r="BS1089" s="1"/>
      <c r="BT1089" s="1"/>
      <c r="BU1089" s="1"/>
      <c r="BV1089" s="1"/>
      <c r="BW1089" s="1"/>
      <c r="BX1089" s="1">
        <v>0</v>
      </c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>
        <v>0</v>
      </c>
    </row>
    <row r="1091" spans="1:245">
      <c r="A1091" s="2">
        <v>52</v>
      </c>
      <c r="B1091" s="2">
        <f t="shared" ref="B1091:G1091" si="767">B1213</f>
        <v>0</v>
      </c>
      <c r="C1091" s="2">
        <f t="shared" si="767"/>
        <v>4</v>
      </c>
      <c r="D1091" s="2">
        <f t="shared" si="767"/>
        <v>1089</v>
      </c>
      <c r="E1091" s="2">
        <f t="shared" si="767"/>
        <v>0</v>
      </c>
      <c r="F1091" s="2" t="str">
        <f t="shared" si="767"/>
        <v>Новый раздел</v>
      </c>
      <c r="G1091" s="2" t="str">
        <f t="shared" si="767"/>
        <v>комната 2-18</v>
      </c>
      <c r="H1091" s="2"/>
      <c r="I1091" s="2"/>
      <c r="J1091" s="2"/>
      <c r="K1091" s="2"/>
      <c r="L1091" s="2"/>
      <c r="M1091" s="2"/>
      <c r="N1091" s="2"/>
      <c r="O1091" s="2">
        <f t="shared" ref="O1091:AT1091" si="768">O1213</f>
        <v>160166.45000000001</v>
      </c>
      <c r="P1091" s="2">
        <f t="shared" si="768"/>
        <v>102799.4</v>
      </c>
      <c r="Q1091" s="2">
        <f t="shared" si="768"/>
        <v>2776.82</v>
      </c>
      <c r="R1091" s="2">
        <f t="shared" si="768"/>
        <v>1020.18</v>
      </c>
      <c r="S1091" s="2">
        <f t="shared" si="768"/>
        <v>54590.23</v>
      </c>
      <c r="T1091" s="2">
        <f t="shared" si="768"/>
        <v>0</v>
      </c>
      <c r="U1091" s="2">
        <f t="shared" si="768"/>
        <v>183.46298859999999</v>
      </c>
      <c r="V1091" s="2">
        <f t="shared" si="768"/>
        <v>2.92050375</v>
      </c>
      <c r="W1091" s="2">
        <f t="shared" si="768"/>
        <v>635.49</v>
      </c>
      <c r="X1091" s="2">
        <f t="shared" si="768"/>
        <v>48249.68</v>
      </c>
      <c r="Y1091" s="2">
        <f t="shared" si="768"/>
        <v>24683.01</v>
      </c>
      <c r="Z1091" s="2">
        <f t="shared" si="768"/>
        <v>0</v>
      </c>
      <c r="AA1091" s="2">
        <f t="shared" si="768"/>
        <v>0</v>
      </c>
      <c r="AB1091" s="2">
        <f t="shared" si="768"/>
        <v>0</v>
      </c>
      <c r="AC1091" s="2">
        <f t="shared" si="768"/>
        <v>0</v>
      </c>
      <c r="AD1091" s="2">
        <f t="shared" si="768"/>
        <v>0</v>
      </c>
      <c r="AE1091" s="2">
        <f t="shared" si="768"/>
        <v>0</v>
      </c>
      <c r="AF1091" s="2">
        <f t="shared" si="768"/>
        <v>0</v>
      </c>
      <c r="AG1091" s="2">
        <f t="shared" si="768"/>
        <v>0</v>
      </c>
      <c r="AH1091" s="2">
        <f t="shared" si="768"/>
        <v>0</v>
      </c>
      <c r="AI1091" s="2">
        <f t="shared" si="768"/>
        <v>0</v>
      </c>
      <c r="AJ1091" s="2">
        <f t="shared" si="768"/>
        <v>0</v>
      </c>
      <c r="AK1091" s="2">
        <f t="shared" si="768"/>
        <v>0</v>
      </c>
      <c r="AL1091" s="2">
        <f t="shared" si="768"/>
        <v>0</v>
      </c>
      <c r="AM1091" s="2">
        <f t="shared" si="768"/>
        <v>0</v>
      </c>
      <c r="AN1091" s="2">
        <f t="shared" si="768"/>
        <v>0</v>
      </c>
      <c r="AO1091" s="2">
        <f t="shared" si="768"/>
        <v>0</v>
      </c>
      <c r="AP1091" s="2">
        <f t="shared" si="768"/>
        <v>0</v>
      </c>
      <c r="AQ1091" s="2">
        <f t="shared" si="768"/>
        <v>0</v>
      </c>
      <c r="AR1091" s="2">
        <f t="shared" si="768"/>
        <v>233099.14</v>
      </c>
      <c r="AS1091" s="2">
        <f t="shared" si="768"/>
        <v>226998.2</v>
      </c>
      <c r="AT1091" s="2">
        <f t="shared" si="768"/>
        <v>6100.94</v>
      </c>
      <c r="AU1091" s="2">
        <f t="shared" ref="AU1091:BZ1091" si="769">AU1213</f>
        <v>0</v>
      </c>
      <c r="AV1091" s="2">
        <f t="shared" si="769"/>
        <v>102799.4</v>
      </c>
      <c r="AW1091" s="2">
        <f t="shared" si="769"/>
        <v>102799.4</v>
      </c>
      <c r="AX1091" s="2">
        <f t="shared" si="769"/>
        <v>0</v>
      </c>
      <c r="AY1091" s="2">
        <f t="shared" si="769"/>
        <v>102799.4</v>
      </c>
      <c r="AZ1091" s="2">
        <f t="shared" si="769"/>
        <v>0</v>
      </c>
      <c r="BA1091" s="2">
        <f t="shared" si="769"/>
        <v>0</v>
      </c>
      <c r="BB1091" s="2">
        <f t="shared" si="769"/>
        <v>0</v>
      </c>
      <c r="BC1091" s="2">
        <f t="shared" si="769"/>
        <v>0</v>
      </c>
      <c r="BD1091" s="2">
        <f t="shared" si="769"/>
        <v>0</v>
      </c>
      <c r="BE1091" s="2">
        <f t="shared" si="769"/>
        <v>0</v>
      </c>
      <c r="BF1091" s="2">
        <f t="shared" si="769"/>
        <v>0</v>
      </c>
      <c r="BG1091" s="2">
        <f t="shared" si="769"/>
        <v>0</v>
      </c>
      <c r="BH1091" s="2">
        <f t="shared" si="769"/>
        <v>0</v>
      </c>
      <c r="BI1091" s="2">
        <f t="shared" si="769"/>
        <v>0</v>
      </c>
      <c r="BJ1091" s="2">
        <f t="shared" si="769"/>
        <v>0</v>
      </c>
      <c r="BK1091" s="2">
        <f t="shared" si="769"/>
        <v>0</v>
      </c>
      <c r="BL1091" s="2">
        <f t="shared" si="769"/>
        <v>0</v>
      </c>
      <c r="BM1091" s="2">
        <f t="shared" si="769"/>
        <v>0</v>
      </c>
      <c r="BN1091" s="2">
        <f t="shared" si="769"/>
        <v>0</v>
      </c>
      <c r="BO1091" s="2">
        <f t="shared" si="769"/>
        <v>0</v>
      </c>
      <c r="BP1091" s="2">
        <f t="shared" si="769"/>
        <v>0</v>
      </c>
      <c r="BQ1091" s="2">
        <f t="shared" si="769"/>
        <v>0</v>
      </c>
      <c r="BR1091" s="2">
        <f t="shared" si="769"/>
        <v>0</v>
      </c>
      <c r="BS1091" s="2">
        <f t="shared" si="769"/>
        <v>0</v>
      </c>
      <c r="BT1091" s="2">
        <f t="shared" si="769"/>
        <v>0</v>
      </c>
      <c r="BU1091" s="2">
        <f t="shared" si="769"/>
        <v>0</v>
      </c>
      <c r="BV1091" s="2">
        <f t="shared" si="769"/>
        <v>0</v>
      </c>
      <c r="BW1091" s="2">
        <f t="shared" si="769"/>
        <v>0</v>
      </c>
      <c r="BX1091" s="2">
        <f t="shared" si="769"/>
        <v>0</v>
      </c>
      <c r="BY1091" s="2">
        <f t="shared" si="769"/>
        <v>0</v>
      </c>
      <c r="BZ1091" s="2">
        <f t="shared" si="769"/>
        <v>0</v>
      </c>
      <c r="CA1091" s="2">
        <f t="shared" ref="CA1091:DF1091" si="770">CA1213</f>
        <v>0</v>
      </c>
      <c r="CB1091" s="2">
        <f t="shared" si="770"/>
        <v>0</v>
      </c>
      <c r="CC1091" s="2">
        <f t="shared" si="770"/>
        <v>0</v>
      </c>
      <c r="CD1091" s="2">
        <f t="shared" si="770"/>
        <v>0</v>
      </c>
      <c r="CE1091" s="2">
        <f t="shared" si="770"/>
        <v>0</v>
      </c>
      <c r="CF1091" s="2">
        <f t="shared" si="770"/>
        <v>0</v>
      </c>
      <c r="CG1091" s="2">
        <f t="shared" si="770"/>
        <v>0</v>
      </c>
      <c r="CH1091" s="2">
        <f t="shared" si="770"/>
        <v>0</v>
      </c>
      <c r="CI1091" s="2">
        <f t="shared" si="770"/>
        <v>0</v>
      </c>
      <c r="CJ1091" s="2">
        <f t="shared" si="770"/>
        <v>0</v>
      </c>
      <c r="CK1091" s="2">
        <f t="shared" si="770"/>
        <v>0</v>
      </c>
      <c r="CL1091" s="2">
        <f t="shared" si="770"/>
        <v>0</v>
      </c>
      <c r="CM1091" s="2">
        <f t="shared" si="770"/>
        <v>0</v>
      </c>
      <c r="CN1091" s="2">
        <f t="shared" si="770"/>
        <v>0</v>
      </c>
      <c r="CO1091" s="2">
        <f t="shared" si="770"/>
        <v>0</v>
      </c>
      <c r="CP1091" s="2">
        <f t="shared" si="770"/>
        <v>0</v>
      </c>
      <c r="CQ1091" s="2">
        <f t="shared" si="770"/>
        <v>0</v>
      </c>
      <c r="CR1091" s="2">
        <f t="shared" si="770"/>
        <v>0</v>
      </c>
      <c r="CS1091" s="2">
        <f t="shared" si="770"/>
        <v>0</v>
      </c>
      <c r="CT1091" s="2">
        <f t="shared" si="770"/>
        <v>0</v>
      </c>
      <c r="CU1091" s="2">
        <f t="shared" si="770"/>
        <v>0</v>
      </c>
      <c r="CV1091" s="2">
        <f t="shared" si="770"/>
        <v>0</v>
      </c>
      <c r="CW1091" s="2">
        <f t="shared" si="770"/>
        <v>0</v>
      </c>
      <c r="CX1091" s="2">
        <f t="shared" si="770"/>
        <v>0</v>
      </c>
      <c r="CY1091" s="2">
        <f t="shared" si="770"/>
        <v>0</v>
      </c>
      <c r="CZ1091" s="2">
        <f t="shared" si="770"/>
        <v>0</v>
      </c>
      <c r="DA1091" s="2">
        <f t="shared" si="770"/>
        <v>0</v>
      </c>
      <c r="DB1091" s="2">
        <f t="shared" si="770"/>
        <v>0</v>
      </c>
      <c r="DC1091" s="2">
        <f t="shared" si="770"/>
        <v>0</v>
      </c>
      <c r="DD1091" s="2">
        <f t="shared" si="770"/>
        <v>0</v>
      </c>
      <c r="DE1091" s="2">
        <f t="shared" si="770"/>
        <v>0</v>
      </c>
      <c r="DF1091" s="2">
        <f t="shared" si="770"/>
        <v>0</v>
      </c>
      <c r="DG1091" s="3">
        <f t="shared" ref="DG1091:EL1091" si="771">DG1213</f>
        <v>0</v>
      </c>
      <c r="DH1091" s="3">
        <f t="shared" si="771"/>
        <v>0</v>
      </c>
      <c r="DI1091" s="3">
        <f t="shared" si="771"/>
        <v>0</v>
      </c>
      <c r="DJ1091" s="3">
        <f t="shared" si="771"/>
        <v>0</v>
      </c>
      <c r="DK1091" s="3">
        <f t="shared" si="771"/>
        <v>0</v>
      </c>
      <c r="DL1091" s="3">
        <f t="shared" si="771"/>
        <v>0</v>
      </c>
      <c r="DM1091" s="3">
        <f t="shared" si="771"/>
        <v>0</v>
      </c>
      <c r="DN1091" s="3">
        <f t="shared" si="771"/>
        <v>0</v>
      </c>
      <c r="DO1091" s="3">
        <f t="shared" si="771"/>
        <v>0</v>
      </c>
      <c r="DP1091" s="3">
        <f t="shared" si="771"/>
        <v>0</v>
      </c>
      <c r="DQ1091" s="3">
        <f t="shared" si="771"/>
        <v>0</v>
      </c>
      <c r="DR1091" s="3">
        <f t="shared" si="771"/>
        <v>0</v>
      </c>
      <c r="DS1091" s="3">
        <f t="shared" si="771"/>
        <v>0</v>
      </c>
      <c r="DT1091" s="3">
        <f t="shared" si="771"/>
        <v>0</v>
      </c>
      <c r="DU1091" s="3">
        <f t="shared" si="771"/>
        <v>0</v>
      </c>
      <c r="DV1091" s="3">
        <f t="shared" si="771"/>
        <v>0</v>
      </c>
      <c r="DW1091" s="3">
        <f t="shared" si="771"/>
        <v>0</v>
      </c>
      <c r="DX1091" s="3">
        <f t="shared" si="771"/>
        <v>0</v>
      </c>
      <c r="DY1091" s="3">
        <f t="shared" si="771"/>
        <v>0</v>
      </c>
      <c r="DZ1091" s="3">
        <f t="shared" si="771"/>
        <v>0</v>
      </c>
      <c r="EA1091" s="3">
        <f t="shared" si="771"/>
        <v>0</v>
      </c>
      <c r="EB1091" s="3">
        <f t="shared" si="771"/>
        <v>0</v>
      </c>
      <c r="EC1091" s="3">
        <f t="shared" si="771"/>
        <v>0</v>
      </c>
      <c r="ED1091" s="3">
        <f t="shared" si="771"/>
        <v>0</v>
      </c>
      <c r="EE1091" s="3">
        <f t="shared" si="771"/>
        <v>0</v>
      </c>
      <c r="EF1091" s="3">
        <f t="shared" si="771"/>
        <v>0</v>
      </c>
      <c r="EG1091" s="3">
        <f t="shared" si="771"/>
        <v>0</v>
      </c>
      <c r="EH1091" s="3">
        <f t="shared" si="771"/>
        <v>0</v>
      </c>
      <c r="EI1091" s="3">
        <f t="shared" si="771"/>
        <v>0</v>
      </c>
      <c r="EJ1091" s="3">
        <f t="shared" si="771"/>
        <v>0</v>
      </c>
      <c r="EK1091" s="3">
        <f t="shared" si="771"/>
        <v>0</v>
      </c>
      <c r="EL1091" s="3">
        <f t="shared" si="771"/>
        <v>0</v>
      </c>
      <c r="EM1091" s="3">
        <f t="shared" ref="EM1091:FR1091" si="772">EM1213</f>
        <v>0</v>
      </c>
      <c r="EN1091" s="3">
        <f t="shared" si="772"/>
        <v>0</v>
      </c>
      <c r="EO1091" s="3">
        <f t="shared" si="772"/>
        <v>0</v>
      </c>
      <c r="EP1091" s="3">
        <f t="shared" si="772"/>
        <v>0</v>
      </c>
      <c r="EQ1091" s="3">
        <f t="shared" si="772"/>
        <v>0</v>
      </c>
      <c r="ER1091" s="3">
        <f t="shared" si="772"/>
        <v>0</v>
      </c>
      <c r="ES1091" s="3">
        <f t="shared" si="772"/>
        <v>0</v>
      </c>
      <c r="ET1091" s="3">
        <f t="shared" si="772"/>
        <v>0</v>
      </c>
      <c r="EU1091" s="3">
        <f t="shared" si="772"/>
        <v>0</v>
      </c>
      <c r="EV1091" s="3">
        <f t="shared" si="772"/>
        <v>0</v>
      </c>
      <c r="EW1091" s="3">
        <f t="shared" si="772"/>
        <v>0</v>
      </c>
      <c r="EX1091" s="3">
        <f t="shared" si="772"/>
        <v>0</v>
      </c>
      <c r="EY1091" s="3">
        <f t="shared" si="772"/>
        <v>0</v>
      </c>
      <c r="EZ1091" s="3">
        <f t="shared" si="772"/>
        <v>0</v>
      </c>
      <c r="FA1091" s="3">
        <f t="shared" si="772"/>
        <v>0</v>
      </c>
      <c r="FB1091" s="3">
        <f t="shared" si="772"/>
        <v>0</v>
      </c>
      <c r="FC1091" s="3">
        <f t="shared" si="772"/>
        <v>0</v>
      </c>
      <c r="FD1091" s="3">
        <f t="shared" si="772"/>
        <v>0</v>
      </c>
      <c r="FE1091" s="3">
        <f t="shared" si="772"/>
        <v>0</v>
      </c>
      <c r="FF1091" s="3">
        <f t="shared" si="772"/>
        <v>0</v>
      </c>
      <c r="FG1091" s="3">
        <f t="shared" si="772"/>
        <v>0</v>
      </c>
      <c r="FH1091" s="3">
        <f t="shared" si="772"/>
        <v>0</v>
      </c>
      <c r="FI1091" s="3">
        <f t="shared" si="772"/>
        <v>0</v>
      </c>
      <c r="FJ1091" s="3">
        <f t="shared" si="772"/>
        <v>0</v>
      </c>
      <c r="FK1091" s="3">
        <f t="shared" si="772"/>
        <v>0</v>
      </c>
      <c r="FL1091" s="3">
        <f t="shared" si="772"/>
        <v>0</v>
      </c>
      <c r="FM1091" s="3">
        <f t="shared" si="772"/>
        <v>0</v>
      </c>
      <c r="FN1091" s="3">
        <f t="shared" si="772"/>
        <v>0</v>
      </c>
      <c r="FO1091" s="3">
        <f t="shared" si="772"/>
        <v>0</v>
      </c>
      <c r="FP1091" s="3">
        <f t="shared" si="772"/>
        <v>0</v>
      </c>
      <c r="FQ1091" s="3">
        <f t="shared" si="772"/>
        <v>0</v>
      </c>
      <c r="FR1091" s="3">
        <f t="shared" si="772"/>
        <v>0</v>
      </c>
      <c r="FS1091" s="3">
        <f t="shared" ref="FS1091:GX1091" si="773">FS1213</f>
        <v>0</v>
      </c>
      <c r="FT1091" s="3">
        <f t="shared" si="773"/>
        <v>0</v>
      </c>
      <c r="FU1091" s="3">
        <f t="shared" si="773"/>
        <v>0</v>
      </c>
      <c r="FV1091" s="3">
        <f t="shared" si="773"/>
        <v>0</v>
      </c>
      <c r="FW1091" s="3">
        <f t="shared" si="773"/>
        <v>0</v>
      </c>
      <c r="FX1091" s="3">
        <f t="shared" si="773"/>
        <v>0</v>
      </c>
      <c r="FY1091" s="3">
        <f t="shared" si="773"/>
        <v>0</v>
      </c>
      <c r="FZ1091" s="3">
        <f t="shared" si="773"/>
        <v>0</v>
      </c>
      <c r="GA1091" s="3">
        <f t="shared" si="773"/>
        <v>0</v>
      </c>
      <c r="GB1091" s="3">
        <f t="shared" si="773"/>
        <v>0</v>
      </c>
      <c r="GC1091" s="3">
        <f t="shared" si="773"/>
        <v>0</v>
      </c>
      <c r="GD1091" s="3">
        <f t="shared" si="773"/>
        <v>0</v>
      </c>
      <c r="GE1091" s="3">
        <f t="shared" si="773"/>
        <v>0</v>
      </c>
      <c r="GF1091" s="3">
        <f t="shared" si="773"/>
        <v>0</v>
      </c>
      <c r="GG1091" s="3">
        <f t="shared" si="773"/>
        <v>0</v>
      </c>
      <c r="GH1091" s="3">
        <f t="shared" si="773"/>
        <v>0</v>
      </c>
      <c r="GI1091" s="3">
        <f t="shared" si="773"/>
        <v>0</v>
      </c>
      <c r="GJ1091" s="3">
        <f t="shared" si="773"/>
        <v>0</v>
      </c>
      <c r="GK1091" s="3">
        <f t="shared" si="773"/>
        <v>0</v>
      </c>
      <c r="GL1091" s="3">
        <f t="shared" si="773"/>
        <v>0</v>
      </c>
      <c r="GM1091" s="3">
        <f t="shared" si="773"/>
        <v>0</v>
      </c>
      <c r="GN1091" s="3">
        <f t="shared" si="773"/>
        <v>0</v>
      </c>
      <c r="GO1091" s="3">
        <f t="shared" si="773"/>
        <v>0</v>
      </c>
      <c r="GP1091" s="3">
        <f t="shared" si="773"/>
        <v>0</v>
      </c>
      <c r="GQ1091" s="3">
        <f t="shared" si="773"/>
        <v>0</v>
      </c>
      <c r="GR1091" s="3">
        <f t="shared" si="773"/>
        <v>0</v>
      </c>
      <c r="GS1091" s="3">
        <f t="shared" si="773"/>
        <v>0</v>
      </c>
      <c r="GT1091" s="3">
        <f t="shared" si="773"/>
        <v>0</v>
      </c>
      <c r="GU1091" s="3">
        <f t="shared" si="773"/>
        <v>0</v>
      </c>
      <c r="GV1091" s="3">
        <f t="shared" si="773"/>
        <v>0</v>
      </c>
      <c r="GW1091" s="3">
        <f t="shared" si="773"/>
        <v>0</v>
      </c>
      <c r="GX1091" s="3">
        <f t="shared" si="773"/>
        <v>0</v>
      </c>
    </row>
    <row r="1093" spans="1:245">
      <c r="A1093" s="1">
        <v>5</v>
      </c>
      <c r="B1093" s="1">
        <v>0</v>
      </c>
      <c r="C1093" s="1"/>
      <c r="D1093" s="1">
        <f>ROW(A1107)</f>
        <v>1107</v>
      </c>
      <c r="E1093" s="1"/>
      <c r="F1093" s="1" t="s">
        <v>15</v>
      </c>
      <c r="G1093" s="1" t="s">
        <v>16</v>
      </c>
      <c r="H1093" s="1" t="s">
        <v>3</v>
      </c>
      <c r="I1093" s="1">
        <v>0</v>
      </c>
      <c r="J1093" s="1"/>
      <c r="K1093" s="1">
        <v>0</v>
      </c>
      <c r="L1093" s="1"/>
      <c r="M1093" s="1" t="s">
        <v>3</v>
      </c>
      <c r="N1093" s="1"/>
      <c r="O1093" s="1"/>
      <c r="P1093" s="1"/>
      <c r="Q1093" s="1"/>
      <c r="R1093" s="1"/>
      <c r="S1093" s="1">
        <v>0</v>
      </c>
      <c r="T1093" s="1"/>
      <c r="U1093" s="1" t="s">
        <v>3</v>
      </c>
      <c r="V1093" s="1">
        <v>0</v>
      </c>
      <c r="W1093" s="1"/>
      <c r="X1093" s="1"/>
      <c r="Y1093" s="1"/>
      <c r="Z1093" s="1"/>
      <c r="AA1093" s="1"/>
      <c r="AB1093" s="1" t="s">
        <v>3</v>
      </c>
      <c r="AC1093" s="1" t="s">
        <v>3</v>
      </c>
      <c r="AD1093" s="1" t="s">
        <v>3</v>
      </c>
      <c r="AE1093" s="1" t="s">
        <v>3</v>
      </c>
      <c r="AF1093" s="1" t="s">
        <v>3</v>
      </c>
      <c r="AG1093" s="1" t="s">
        <v>3</v>
      </c>
      <c r="AH1093" s="1"/>
      <c r="AI1093" s="1"/>
      <c r="AJ1093" s="1"/>
      <c r="AK1093" s="1"/>
      <c r="AL1093" s="1"/>
      <c r="AM1093" s="1"/>
      <c r="AN1093" s="1"/>
      <c r="AO1093" s="1"/>
      <c r="AP1093" s="1" t="s">
        <v>3</v>
      </c>
      <c r="AQ1093" s="1" t="s">
        <v>3</v>
      </c>
      <c r="AR1093" s="1" t="s">
        <v>3</v>
      </c>
      <c r="AS1093" s="1"/>
      <c r="AT1093" s="1"/>
      <c r="AU1093" s="1"/>
      <c r="AV1093" s="1"/>
      <c r="AW1093" s="1"/>
      <c r="AX1093" s="1"/>
      <c r="AY1093" s="1"/>
      <c r="AZ1093" s="1" t="s">
        <v>3</v>
      </c>
      <c r="BA1093" s="1"/>
      <c r="BB1093" s="1" t="s">
        <v>3</v>
      </c>
      <c r="BC1093" s="1" t="s">
        <v>3</v>
      </c>
      <c r="BD1093" s="1" t="s">
        <v>3</v>
      </c>
      <c r="BE1093" s="1" t="s">
        <v>3</v>
      </c>
      <c r="BF1093" s="1" t="s">
        <v>3</v>
      </c>
      <c r="BG1093" s="1" t="s">
        <v>3</v>
      </c>
      <c r="BH1093" s="1" t="s">
        <v>3</v>
      </c>
      <c r="BI1093" s="1" t="s">
        <v>3</v>
      </c>
      <c r="BJ1093" s="1" t="s">
        <v>3</v>
      </c>
      <c r="BK1093" s="1" t="s">
        <v>3</v>
      </c>
      <c r="BL1093" s="1" t="s">
        <v>3</v>
      </c>
      <c r="BM1093" s="1" t="s">
        <v>3</v>
      </c>
      <c r="BN1093" s="1" t="s">
        <v>3</v>
      </c>
      <c r="BO1093" s="1" t="s">
        <v>3</v>
      </c>
      <c r="BP1093" s="1" t="s">
        <v>3</v>
      </c>
      <c r="BQ1093" s="1"/>
      <c r="BR1093" s="1"/>
      <c r="BS1093" s="1"/>
      <c r="BT1093" s="1"/>
      <c r="BU1093" s="1"/>
      <c r="BV1093" s="1"/>
      <c r="BW1093" s="1"/>
      <c r="BX1093" s="1">
        <v>0</v>
      </c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>
        <v>0</v>
      </c>
    </row>
    <row r="1095" spans="1:245">
      <c r="A1095" s="2">
        <v>52</v>
      </c>
      <c r="B1095" s="2">
        <f t="shared" ref="B1095:G1095" si="774">B1107</f>
        <v>0</v>
      </c>
      <c r="C1095" s="2">
        <f t="shared" si="774"/>
        <v>5</v>
      </c>
      <c r="D1095" s="2">
        <f t="shared" si="774"/>
        <v>1093</v>
      </c>
      <c r="E1095" s="2">
        <f t="shared" si="774"/>
        <v>0</v>
      </c>
      <c r="F1095" s="2" t="str">
        <f t="shared" si="774"/>
        <v>Новый подраздел</v>
      </c>
      <c r="G1095" s="2" t="str">
        <f t="shared" si="774"/>
        <v>демонтаж</v>
      </c>
      <c r="H1095" s="2"/>
      <c r="I1095" s="2"/>
      <c r="J1095" s="2"/>
      <c r="K1095" s="2"/>
      <c r="L1095" s="2"/>
      <c r="M1095" s="2"/>
      <c r="N1095" s="2"/>
      <c r="O1095" s="2">
        <f t="shared" ref="O1095:AT1095" si="775">O1107</f>
        <v>2666.44</v>
      </c>
      <c r="P1095" s="2">
        <f t="shared" si="775"/>
        <v>0</v>
      </c>
      <c r="Q1095" s="2">
        <f t="shared" si="775"/>
        <v>60.72</v>
      </c>
      <c r="R1095" s="2">
        <f t="shared" si="775"/>
        <v>42.8</v>
      </c>
      <c r="S1095" s="2">
        <f t="shared" si="775"/>
        <v>2605.7199999999998</v>
      </c>
      <c r="T1095" s="2">
        <f t="shared" si="775"/>
        <v>0</v>
      </c>
      <c r="U1095" s="2">
        <f t="shared" si="775"/>
        <v>10.006578000000001</v>
      </c>
      <c r="V1095" s="2">
        <f t="shared" si="775"/>
        <v>0.11606000000000001</v>
      </c>
      <c r="W1095" s="2">
        <f t="shared" si="775"/>
        <v>0</v>
      </c>
      <c r="X1095" s="2">
        <f t="shared" si="775"/>
        <v>1822.94</v>
      </c>
      <c r="Y1095" s="2">
        <f t="shared" si="775"/>
        <v>1389.92</v>
      </c>
      <c r="Z1095" s="2">
        <f t="shared" si="775"/>
        <v>0</v>
      </c>
      <c r="AA1095" s="2">
        <f t="shared" si="775"/>
        <v>0</v>
      </c>
      <c r="AB1095" s="2">
        <f t="shared" si="775"/>
        <v>2666.44</v>
      </c>
      <c r="AC1095" s="2">
        <f t="shared" si="775"/>
        <v>0</v>
      </c>
      <c r="AD1095" s="2">
        <f t="shared" si="775"/>
        <v>60.72</v>
      </c>
      <c r="AE1095" s="2">
        <f t="shared" si="775"/>
        <v>42.8</v>
      </c>
      <c r="AF1095" s="2">
        <f t="shared" si="775"/>
        <v>2605.7199999999998</v>
      </c>
      <c r="AG1095" s="2">
        <f t="shared" si="775"/>
        <v>0</v>
      </c>
      <c r="AH1095" s="2">
        <f t="shared" si="775"/>
        <v>10.006578000000001</v>
      </c>
      <c r="AI1095" s="2">
        <f t="shared" si="775"/>
        <v>0.11606000000000001</v>
      </c>
      <c r="AJ1095" s="2">
        <f t="shared" si="775"/>
        <v>0</v>
      </c>
      <c r="AK1095" s="2">
        <f t="shared" si="775"/>
        <v>1822.94</v>
      </c>
      <c r="AL1095" s="2">
        <f t="shared" si="775"/>
        <v>1389.92</v>
      </c>
      <c r="AM1095" s="2">
        <f t="shared" si="775"/>
        <v>0</v>
      </c>
      <c r="AN1095" s="2">
        <f t="shared" si="775"/>
        <v>0</v>
      </c>
      <c r="AO1095" s="2">
        <f t="shared" si="775"/>
        <v>0</v>
      </c>
      <c r="AP1095" s="2">
        <f t="shared" si="775"/>
        <v>0</v>
      </c>
      <c r="AQ1095" s="2">
        <f t="shared" si="775"/>
        <v>0</v>
      </c>
      <c r="AR1095" s="2">
        <f t="shared" si="775"/>
        <v>5879.3</v>
      </c>
      <c r="AS1095" s="2">
        <f t="shared" si="775"/>
        <v>5879.3</v>
      </c>
      <c r="AT1095" s="2">
        <f t="shared" si="775"/>
        <v>0</v>
      </c>
      <c r="AU1095" s="2">
        <f t="shared" ref="AU1095:BZ1095" si="776">AU1107</f>
        <v>0</v>
      </c>
      <c r="AV1095" s="2">
        <f t="shared" si="776"/>
        <v>0</v>
      </c>
      <c r="AW1095" s="2">
        <f t="shared" si="776"/>
        <v>0</v>
      </c>
      <c r="AX1095" s="2">
        <f t="shared" si="776"/>
        <v>0</v>
      </c>
      <c r="AY1095" s="2">
        <f t="shared" si="776"/>
        <v>0</v>
      </c>
      <c r="AZ1095" s="2">
        <f t="shared" si="776"/>
        <v>0</v>
      </c>
      <c r="BA1095" s="2">
        <f t="shared" si="776"/>
        <v>0</v>
      </c>
      <c r="BB1095" s="2">
        <f t="shared" si="776"/>
        <v>0</v>
      </c>
      <c r="BC1095" s="2">
        <f t="shared" si="776"/>
        <v>0</v>
      </c>
      <c r="BD1095" s="2">
        <f t="shared" si="776"/>
        <v>0</v>
      </c>
      <c r="BE1095" s="2">
        <f t="shared" si="776"/>
        <v>0</v>
      </c>
      <c r="BF1095" s="2">
        <f t="shared" si="776"/>
        <v>0</v>
      </c>
      <c r="BG1095" s="2">
        <f t="shared" si="776"/>
        <v>0</v>
      </c>
      <c r="BH1095" s="2">
        <f t="shared" si="776"/>
        <v>0</v>
      </c>
      <c r="BI1095" s="2">
        <f t="shared" si="776"/>
        <v>0</v>
      </c>
      <c r="BJ1095" s="2">
        <f t="shared" si="776"/>
        <v>0</v>
      </c>
      <c r="BK1095" s="2">
        <f t="shared" si="776"/>
        <v>0</v>
      </c>
      <c r="BL1095" s="2">
        <f t="shared" si="776"/>
        <v>0</v>
      </c>
      <c r="BM1095" s="2">
        <f t="shared" si="776"/>
        <v>0</v>
      </c>
      <c r="BN1095" s="2">
        <f t="shared" si="776"/>
        <v>0</v>
      </c>
      <c r="BO1095" s="2">
        <f t="shared" si="776"/>
        <v>0</v>
      </c>
      <c r="BP1095" s="2">
        <f t="shared" si="776"/>
        <v>0</v>
      </c>
      <c r="BQ1095" s="2">
        <f t="shared" si="776"/>
        <v>0</v>
      </c>
      <c r="BR1095" s="2">
        <f t="shared" si="776"/>
        <v>0</v>
      </c>
      <c r="BS1095" s="2">
        <f t="shared" si="776"/>
        <v>0</v>
      </c>
      <c r="BT1095" s="2">
        <f t="shared" si="776"/>
        <v>0</v>
      </c>
      <c r="BU1095" s="2">
        <f t="shared" si="776"/>
        <v>0</v>
      </c>
      <c r="BV1095" s="2">
        <f t="shared" si="776"/>
        <v>0</v>
      </c>
      <c r="BW1095" s="2">
        <f t="shared" si="776"/>
        <v>0</v>
      </c>
      <c r="BX1095" s="2">
        <f t="shared" si="776"/>
        <v>0</v>
      </c>
      <c r="BY1095" s="2">
        <f t="shared" si="776"/>
        <v>0</v>
      </c>
      <c r="BZ1095" s="2">
        <f t="shared" si="776"/>
        <v>0</v>
      </c>
      <c r="CA1095" s="2">
        <f t="shared" ref="CA1095:DF1095" si="777">CA1107</f>
        <v>5879.3</v>
      </c>
      <c r="CB1095" s="2">
        <f t="shared" si="777"/>
        <v>5879.3</v>
      </c>
      <c r="CC1095" s="2">
        <f t="shared" si="777"/>
        <v>0</v>
      </c>
      <c r="CD1095" s="2">
        <f t="shared" si="777"/>
        <v>0</v>
      </c>
      <c r="CE1095" s="2">
        <f t="shared" si="777"/>
        <v>0</v>
      </c>
      <c r="CF1095" s="2">
        <f t="shared" si="777"/>
        <v>0</v>
      </c>
      <c r="CG1095" s="2">
        <f t="shared" si="777"/>
        <v>0</v>
      </c>
      <c r="CH1095" s="2">
        <f t="shared" si="777"/>
        <v>0</v>
      </c>
      <c r="CI1095" s="2">
        <f t="shared" si="777"/>
        <v>0</v>
      </c>
      <c r="CJ1095" s="2">
        <f t="shared" si="777"/>
        <v>0</v>
      </c>
      <c r="CK1095" s="2">
        <f t="shared" si="777"/>
        <v>0</v>
      </c>
      <c r="CL1095" s="2">
        <f t="shared" si="777"/>
        <v>0</v>
      </c>
      <c r="CM1095" s="2">
        <f t="shared" si="777"/>
        <v>0</v>
      </c>
      <c r="CN1095" s="2">
        <f t="shared" si="777"/>
        <v>0</v>
      </c>
      <c r="CO1095" s="2">
        <f t="shared" si="777"/>
        <v>0</v>
      </c>
      <c r="CP1095" s="2">
        <f t="shared" si="777"/>
        <v>0</v>
      </c>
      <c r="CQ1095" s="2">
        <f t="shared" si="777"/>
        <v>0</v>
      </c>
      <c r="CR1095" s="2">
        <f t="shared" si="777"/>
        <v>0</v>
      </c>
      <c r="CS1095" s="2">
        <f t="shared" si="777"/>
        <v>0</v>
      </c>
      <c r="CT1095" s="2">
        <f t="shared" si="777"/>
        <v>0</v>
      </c>
      <c r="CU1095" s="2">
        <f t="shared" si="777"/>
        <v>0</v>
      </c>
      <c r="CV1095" s="2">
        <f t="shared" si="777"/>
        <v>0</v>
      </c>
      <c r="CW1095" s="2">
        <f t="shared" si="777"/>
        <v>0</v>
      </c>
      <c r="CX1095" s="2">
        <f t="shared" si="777"/>
        <v>0</v>
      </c>
      <c r="CY1095" s="2">
        <f t="shared" si="777"/>
        <v>0</v>
      </c>
      <c r="CZ1095" s="2">
        <f t="shared" si="777"/>
        <v>0</v>
      </c>
      <c r="DA1095" s="2">
        <f t="shared" si="777"/>
        <v>0</v>
      </c>
      <c r="DB1095" s="2">
        <f t="shared" si="777"/>
        <v>0</v>
      </c>
      <c r="DC1095" s="2">
        <f t="shared" si="777"/>
        <v>0</v>
      </c>
      <c r="DD1095" s="2">
        <f t="shared" si="777"/>
        <v>0</v>
      </c>
      <c r="DE1095" s="2">
        <f t="shared" si="777"/>
        <v>0</v>
      </c>
      <c r="DF1095" s="2">
        <f t="shared" si="777"/>
        <v>0</v>
      </c>
      <c r="DG1095" s="3">
        <f t="shared" ref="DG1095:EL1095" si="778">DG1107</f>
        <v>0</v>
      </c>
      <c r="DH1095" s="3">
        <f t="shared" si="778"/>
        <v>0</v>
      </c>
      <c r="DI1095" s="3">
        <f t="shared" si="778"/>
        <v>0</v>
      </c>
      <c r="DJ1095" s="3">
        <f t="shared" si="778"/>
        <v>0</v>
      </c>
      <c r="DK1095" s="3">
        <f t="shared" si="778"/>
        <v>0</v>
      </c>
      <c r="DL1095" s="3">
        <f t="shared" si="778"/>
        <v>0</v>
      </c>
      <c r="DM1095" s="3">
        <f t="shared" si="778"/>
        <v>0</v>
      </c>
      <c r="DN1095" s="3">
        <f t="shared" si="778"/>
        <v>0</v>
      </c>
      <c r="DO1095" s="3">
        <f t="shared" si="778"/>
        <v>0</v>
      </c>
      <c r="DP1095" s="3">
        <f t="shared" si="778"/>
        <v>0</v>
      </c>
      <c r="DQ1095" s="3">
        <f t="shared" si="778"/>
        <v>0</v>
      </c>
      <c r="DR1095" s="3">
        <f t="shared" si="778"/>
        <v>0</v>
      </c>
      <c r="DS1095" s="3">
        <f t="shared" si="778"/>
        <v>0</v>
      </c>
      <c r="DT1095" s="3">
        <f t="shared" si="778"/>
        <v>0</v>
      </c>
      <c r="DU1095" s="3">
        <f t="shared" si="778"/>
        <v>0</v>
      </c>
      <c r="DV1095" s="3">
        <f t="shared" si="778"/>
        <v>0</v>
      </c>
      <c r="DW1095" s="3">
        <f t="shared" si="778"/>
        <v>0</v>
      </c>
      <c r="DX1095" s="3">
        <f t="shared" si="778"/>
        <v>0</v>
      </c>
      <c r="DY1095" s="3">
        <f t="shared" si="778"/>
        <v>0</v>
      </c>
      <c r="DZ1095" s="3">
        <f t="shared" si="778"/>
        <v>0</v>
      </c>
      <c r="EA1095" s="3">
        <f t="shared" si="778"/>
        <v>0</v>
      </c>
      <c r="EB1095" s="3">
        <f t="shared" si="778"/>
        <v>0</v>
      </c>
      <c r="EC1095" s="3">
        <f t="shared" si="778"/>
        <v>0</v>
      </c>
      <c r="ED1095" s="3">
        <f t="shared" si="778"/>
        <v>0</v>
      </c>
      <c r="EE1095" s="3">
        <f t="shared" si="778"/>
        <v>0</v>
      </c>
      <c r="EF1095" s="3">
        <f t="shared" si="778"/>
        <v>0</v>
      </c>
      <c r="EG1095" s="3">
        <f t="shared" si="778"/>
        <v>0</v>
      </c>
      <c r="EH1095" s="3">
        <f t="shared" si="778"/>
        <v>0</v>
      </c>
      <c r="EI1095" s="3">
        <f t="shared" si="778"/>
        <v>0</v>
      </c>
      <c r="EJ1095" s="3">
        <f t="shared" si="778"/>
        <v>0</v>
      </c>
      <c r="EK1095" s="3">
        <f t="shared" si="778"/>
        <v>0</v>
      </c>
      <c r="EL1095" s="3">
        <f t="shared" si="778"/>
        <v>0</v>
      </c>
      <c r="EM1095" s="3">
        <f t="shared" ref="EM1095:FR1095" si="779">EM1107</f>
        <v>0</v>
      </c>
      <c r="EN1095" s="3">
        <f t="shared" si="779"/>
        <v>0</v>
      </c>
      <c r="EO1095" s="3">
        <f t="shared" si="779"/>
        <v>0</v>
      </c>
      <c r="EP1095" s="3">
        <f t="shared" si="779"/>
        <v>0</v>
      </c>
      <c r="EQ1095" s="3">
        <f t="shared" si="779"/>
        <v>0</v>
      </c>
      <c r="ER1095" s="3">
        <f t="shared" si="779"/>
        <v>0</v>
      </c>
      <c r="ES1095" s="3">
        <f t="shared" si="779"/>
        <v>0</v>
      </c>
      <c r="ET1095" s="3">
        <f t="shared" si="779"/>
        <v>0</v>
      </c>
      <c r="EU1095" s="3">
        <f t="shared" si="779"/>
        <v>0</v>
      </c>
      <c r="EV1095" s="3">
        <f t="shared" si="779"/>
        <v>0</v>
      </c>
      <c r="EW1095" s="3">
        <f t="shared" si="779"/>
        <v>0</v>
      </c>
      <c r="EX1095" s="3">
        <f t="shared" si="779"/>
        <v>0</v>
      </c>
      <c r="EY1095" s="3">
        <f t="shared" si="779"/>
        <v>0</v>
      </c>
      <c r="EZ1095" s="3">
        <f t="shared" si="779"/>
        <v>0</v>
      </c>
      <c r="FA1095" s="3">
        <f t="shared" si="779"/>
        <v>0</v>
      </c>
      <c r="FB1095" s="3">
        <f t="shared" si="779"/>
        <v>0</v>
      </c>
      <c r="FC1095" s="3">
        <f t="shared" si="779"/>
        <v>0</v>
      </c>
      <c r="FD1095" s="3">
        <f t="shared" si="779"/>
        <v>0</v>
      </c>
      <c r="FE1095" s="3">
        <f t="shared" si="779"/>
        <v>0</v>
      </c>
      <c r="FF1095" s="3">
        <f t="shared" si="779"/>
        <v>0</v>
      </c>
      <c r="FG1095" s="3">
        <f t="shared" si="779"/>
        <v>0</v>
      </c>
      <c r="FH1095" s="3">
        <f t="shared" si="779"/>
        <v>0</v>
      </c>
      <c r="FI1095" s="3">
        <f t="shared" si="779"/>
        <v>0</v>
      </c>
      <c r="FJ1095" s="3">
        <f t="shared" si="779"/>
        <v>0</v>
      </c>
      <c r="FK1095" s="3">
        <f t="shared" si="779"/>
        <v>0</v>
      </c>
      <c r="FL1095" s="3">
        <f t="shared" si="779"/>
        <v>0</v>
      </c>
      <c r="FM1095" s="3">
        <f t="shared" si="779"/>
        <v>0</v>
      </c>
      <c r="FN1095" s="3">
        <f t="shared" si="779"/>
        <v>0</v>
      </c>
      <c r="FO1095" s="3">
        <f t="shared" si="779"/>
        <v>0</v>
      </c>
      <c r="FP1095" s="3">
        <f t="shared" si="779"/>
        <v>0</v>
      </c>
      <c r="FQ1095" s="3">
        <f t="shared" si="779"/>
        <v>0</v>
      </c>
      <c r="FR1095" s="3">
        <f t="shared" si="779"/>
        <v>0</v>
      </c>
      <c r="FS1095" s="3">
        <f t="shared" ref="FS1095:GX1095" si="780">FS1107</f>
        <v>0</v>
      </c>
      <c r="FT1095" s="3">
        <f t="shared" si="780"/>
        <v>0</v>
      </c>
      <c r="FU1095" s="3">
        <f t="shared" si="780"/>
        <v>0</v>
      </c>
      <c r="FV1095" s="3">
        <f t="shared" si="780"/>
        <v>0</v>
      </c>
      <c r="FW1095" s="3">
        <f t="shared" si="780"/>
        <v>0</v>
      </c>
      <c r="FX1095" s="3">
        <f t="shared" si="780"/>
        <v>0</v>
      </c>
      <c r="FY1095" s="3">
        <f t="shared" si="780"/>
        <v>0</v>
      </c>
      <c r="FZ1095" s="3">
        <f t="shared" si="780"/>
        <v>0</v>
      </c>
      <c r="GA1095" s="3">
        <f t="shared" si="780"/>
        <v>0</v>
      </c>
      <c r="GB1095" s="3">
        <f t="shared" si="780"/>
        <v>0</v>
      </c>
      <c r="GC1095" s="3">
        <f t="shared" si="780"/>
        <v>0</v>
      </c>
      <c r="GD1095" s="3">
        <f t="shared" si="780"/>
        <v>0</v>
      </c>
      <c r="GE1095" s="3">
        <f t="shared" si="780"/>
        <v>0</v>
      </c>
      <c r="GF1095" s="3">
        <f t="shared" si="780"/>
        <v>0</v>
      </c>
      <c r="GG1095" s="3">
        <f t="shared" si="780"/>
        <v>0</v>
      </c>
      <c r="GH1095" s="3">
        <f t="shared" si="780"/>
        <v>0</v>
      </c>
      <c r="GI1095" s="3">
        <f t="shared" si="780"/>
        <v>0</v>
      </c>
      <c r="GJ1095" s="3">
        <f t="shared" si="780"/>
        <v>0</v>
      </c>
      <c r="GK1095" s="3">
        <f t="shared" si="780"/>
        <v>0</v>
      </c>
      <c r="GL1095" s="3">
        <f t="shared" si="780"/>
        <v>0</v>
      </c>
      <c r="GM1095" s="3">
        <f t="shared" si="780"/>
        <v>0</v>
      </c>
      <c r="GN1095" s="3">
        <f t="shared" si="780"/>
        <v>0</v>
      </c>
      <c r="GO1095" s="3">
        <f t="shared" si="780"/>
        <v>0</v>
      </c>
      <c r="GP1095" s="3">
        <f t="shared" si="780"/>
        <v>0</v>
      </c>
      <c r="GQ1095" s="3">
        <f t="shared" si="780"/>
        <v>0</v>
      </c>
      <c r="GR1095" s="3">
        <f t="shared" si="780"/>
        <v>0</v>
      </c>
      <c r="GS1095" s="3">
        <f t="shared" si="780"/>
        <v>0</v>
      </c>
      <c r="GT1095" s="3">
        <f t="shared" si="780"/>
        <v>0</v>
      </c>
      <c r="GU1095" s="3">
        <f t="shared" si="780"/>
        <v>0</v>
      </c>
      <c r="GV1095" s="3">
        <f t="shared" si="780"/>
        <v>0</v>
      </c>
      <c r="GW1095" s="3">
        <f t="shared" si="780"/>
        <v>0</v>
      </c>
      <c r="GX1095" s="3">
        <f t="shared" si="780"/>
        <v>0</v>
      </c>
    </row>
    <row r="1097" spans="1:245">
      <c r="A1097">
        <v>17</v>
      </c>
      <c r="B1097">
        <v>0</v>
      </c>
      <c r="C1097">
        <f>ROW(SmtRes!A1194)</f>
        <v>1194</v>
      </c>
      <c r="D1097">
        <f>ROW(EtalonRes!A1154)</f>
        <v>1154</v>
      </c>
      <c r="E1097" t="s">
        <v>17</v>
      </c>
      <c r="F1097" t="s">
        <v>18</v>
      </c>
      <c r="G1097" t="s">
        <v>19</v>
      </c>
      <c r="H1097" t="s">
        <v>20</v>
      </c>
      <c r="I1097">
        <f>ROUND(28.2/100,9)</f>
        <v>0.28199999999999997</v>
      </c>
      <c r="J1097">
        <v>0</v>
      </c>
      <c r="K1097">
        <f>ROUND(28.2/100,9)</f>
        <v>0.28199999999999997</v>
      </c>
      <c r="O1097">
        <f t="shared" ref="O1097:O1105" si="781">ROUND(CP1097,2)</f>
        <v>557.62</v>
      </c>
      <c r="P1097">
        <f t="shared" ref="P1097:P1105" si="782">ROUND(CQ1097*I1097,2)</f>
        <v>0</v>
      </c>
      <c r="Q1097">
        <f t="shared" ref="Q1097:Q1105" si="783">ROUND(CR1097*I1097,2)</f>
        <v>0</v>
      </c>
      <c r="R1097">
        <f t="shared" ref="R1097:R1105" si="784">ROUND(CS1097*I1097,2)</f>
        <v>0</v>
      </c>
      <c r="S1097">
        <f t="shared" ref="S1097:S1105" si="785">ROUND(CT1097*I1097,2)</f>
        <v>557.62</v>
      </c>
      <c r="T1097">
        <f t="shared" ref="T1097:T1105" si="786">ROUND(CU1097*I1097,2)</f>
        <v>0</v>
      </c>
      <c r="U1097">
        <f t="shared" ref="U1097:U1105" si="787">CV1097*I1097</f>
        <v>2.1629399999999999</v>
      </c>
      <c r="V1097">
        <f t="shared" ref="V1097:V1105" si="788">CW1097*I1097</f>
        <v>0</v>
      </c>
      <c r="W1097">
        <f t="shared" ref="W1097:W1105" si="789">ROUND(CX1097*I1097,2)</f>
        <v>0</v>
      </c>
      <c r="X1097">
        <f t="shared" ref="X1097:X1105" si="790">ROUND(CY1097,2)</f>
        <v>379.18</v>
      </c>
      <c r="Y1097">
        <f t="shared" ref="Y1097:Y1105" si="791">ROUND(CZ1097,2)</f>
        <v>301.11</v>
      </c>
      <c r="AA1097">
        <v>35863109</v>
      </c>
      <c r="AB1097">
        <f t="shared" ref="AB1097:AB1105" si="792">ROUND((AC1097+AD1097+AF1097),2)</f>
        <v>59.83</v>
      </c>
      <c r="AC1097">
        <f t="shared" ref="AC1097:AC1105" si="793">ROUND((ES1097),2)</f>
        <v>0</v>
      </c>
      <c r="AD1097">
        <f t="shared" ref="AD1097:AD1105" si="794">ROUND((((ET1097)-(EU1097))+AE1097),2)</f>
        <v>0</v>
      </c>
      <c r="AE1097">
        <f t="shared" ref="AE1097:AE1105" si="795">ROUND((EU1097),2)</f>
        <v>0</v>
      </c>
      <c r="AF1097">
        <f t="shared" ref="AF1097:AF1105" si="796">ROUND((EV1097),2)</f>
        <v>59.83</v>
      </c>
      <c r="AG1097">
        <f t="shared" ref="AG1097:AG1105" si="797">ROUND((AP1097),2)</f>
        <v>0</v>
      </c>
      <c r="AH1097">
        <f t="shared" ref="AH1097:AH1105" si="798">(EW1097)</f>
        <v>7.67</v>
      </c>
      <c r="AI1097">
        <f t="shared" ref="AI1097:AI1105" si="799">(EX1097)</f>
        <v>0</v>
      </c>
      <c r="AJ1097">
        <f t="shared" ref="AJ1097:AJ1105" si="800">(AS1097)</f>
        <v>0</v>
      </c>
      <c r="AK1097">
        <v>59.83</v>
      </c>
      <c r="AL1097">
        <v>0</v>
      </c>
      <c r="AM1097">
        <v>0</v>
      </c>
      <c r="AN1097">
        <v>0</v>
      </c>
      <c r="AO1097">
        <v>59.83</v>
      </c>
      <c r="AP1097">
        <v>0</v>
      </c>
      <c r="AQ1097">
        <v>7.67</v>
      </c>
      <c r="AR1097">
        <v>0</v>
      </c>
      <c r="AS1097">
        <v>0</v>
      </c>
      <c r="AT1097">
        <v>68</v>
      </c>
      <c r="AU1097">
        <v>54</v>
      </c>
      <c r="AV1097">
        <v>1</v>
      </c>
      <c r="AW1097">
        <v>1</v>
      </c>
      <c r="AZ1097">
        <v>1</v>
      </c>
      <c r="BA1097">
        <v>33.049999999999997</v>
      </c>
      <c r="BB1097">
        <v>1</v>
      </c>
      <c r="BC1097">
        <v>1</v>
      </c>
      <c r="BD1097" t="s">
        <v>3</v>
      </c>
      <c r="BE1097" t="s">
        <v>3</v>
      </c>
      <c r="BF1097" t="s">
        <v>3</v>
      </c>
      <c r="BG1097" t="s">
        <v>3</v>
      </c>
      <c r="BH1097">
        <v>0</v>
      </c>
      <c r="BI1097">
        <v>1</v>
      </c>
      <c r="BJ1097" t="s">
        <v>21</v>
      </c>
      <c r="BM1097">
        <v>57001</v>
      </c>
      <c r="BN1097">
        <v>0</v>
      </c>
      <c r="BO1097" t="s">
        <v>18</v>
      </c>
      <c r="BP1097">
        <v>1</v>
      </c>
      <c r="BQ1097">
        <v>6</v>
      </c>
      <c r="BR1097">
        <v>0</v>
      </c>
      <c r="BS1097">
        <v>33.049999999999997</v>
      </c>
      <c r="BT1097">
        <v>1</v>
      </c>
      <c r="BU1097">
        <v>1</v>
      </c>
      <c r="BV1097">
        <v>1</v>
      </c>
      <c r="BW1097">
        <v>1</v>
      </c>
      <c r="BX1097">
        <v>1</v>
      </c>
      <c r="BY1097" t="s">
        <v>3</v>
      </c>
      <c r="BZ1097">
        <v>80</v>
      </c>
      <c r="CA1097">
        <v>68</v>
      </c>
      <c r="CB1097" t="s">
        <v>3</v>
      </c>
      <c r="CE1097">
        <v>0</v>
      </c>
      <c r="CF1097">
        <v>0</v>
      </c>
      <c r="CG1097">
        <v>0</v>
      </c>
      <c r="CM1097">
        <v>0</v>
      </c>
      <c r="CN1097" t="s">
        <v>3</v>
      </c>
      <c r="CO1097">
        <v>0</v>
      </c>
      <c r="CP1097">
        <f t="shared" ref="CP1097:CP1105" si="801">(P1097+Q1097+S1097)</f>
        <v>557.62</v>
      </c>
      <c r="CQ1097">
        <f t="shared" ref="CQ1097:CQ1105" si="802">AC1097*BC1097</f>
        <v>0</v>
      </c>
      <c r="CR1097">
        <f t="shared" ref="CR1097:CR1105" si="803">AD1097*BB1097</f>
        <v>0</v>
      </c>
      <c r="CS1097">
        <f t="shared" ref="CS1097:CS1105" si="804">AE1097*BS1097</f>
        <v>0</v>
      </c>
      <c r="CT1097">
        <f t="shared" ref="CT1097:CT1105" si="805">AF1097*BA1097</f>
        <v>1977.3814999999997</v>
      </c>
      <c r="CU1097">
        <f t="shared" ref="CU1097:CU1105" si="806">AG1097</f>
        <v>0</v>
      </c>
      <c r="CV1097">
        <f t="shared" ref="CV1097:CV1105" si="807">AH1097</f>
        <v>7.67</v>
      </c>
      <c r="CW1097">
        <f t="shared" ref="CW1097:CW1105" si="808">AI1097</f>
        <v>0</v>
      </c>
      <c r="CX1097">
        <f t="shared" ref="CX1097:CX1105" si="809">AJ1097</f>
        <v>0</v>
      </c>
      <c r="CY1097">
        <f t="shared" ref="CY1097:CY1105" si="810">(((S1097+R1097)*AT1097)/100)</f>
        <v>379.18160000000006</v>
      </c>
      <c r="CZ1097">
        <f t="shared" ref="CZ1097:CZ1105" si="811">(((S1097+R1097)*AU1097)/100)</f>
        <v>301.1148</v>
      </c>
      <c r="DC1097" t="s">
        <v>3</v>
      </c>
      <c r="DD1097" t="s">
        <v>3</v>
      </c>
      <c r="DE1097" t="s">
        <v>3</v>
      </c>
      <c r="DF1097" t="s">
        <v>3</v>
      </c>
      <c r="DG1097" t="s">
        <v>3</v>
      </c>
      <c r="DH1097" t="s">
        <v>3</v>
      </c>
      <c r="DI1097" t="s">
        <v>3</v>
      </c>
      <c r="DJ1097" t="s">
        <v>3</v>
      </c>
      <c r="DK1097" t="s">
        <v>3</v>
      </c>
      <c r="DL1097" t="s">
        <v>3</v>
      </c>
      <c r="DM1097" t="s">
        <v>3</v>
      </c>
      <c r="DN1097">
        <v>0</v>
      </c>
      <c r="DO1097">
        <v>0</v>
      </c>
      <c r="DP1097">
        <v>1</v>
      </c>
      <c r="DQ1097">
        <v>1</v>
      </c>
      <c r="DU1097">
        <v>1013</v>
      </c>
      <c r="DV1097" t="s">
        <v>20</v>
      </c>
      <c r="DW1097" t="s">
        <v>20</v>
      </c>
      <c r="DX1097">
        <v>1</v>
      </c>
      <c r="DZ1097" t="s">
        <v>3</v>
      </c>
      <c r="EA1097" t="s">
        <v>3</v>
      </c>
      <c r="EB1097" t="s">
        <v>3</v>
      </c>
      <c r="EC1097" t="s">
        <v>3</v>
      </c>
      <c r="EE1097">
        <v>29085590</v>
      </c>
      <c r="EF1097">
        <v>6</v>
      </c>
      <c r="EG1097" t="s">
        <v>22</v>
      </c>
      <c r="EH1097">
        <v>0</v>
      </c>
      <c r="EI1097" t="s">
        <v>3</v>
      </c>
      <c r="EJ1097">
        <v>1</v>
      </c>
      <c r="EK1097">
        <v>57001</v>
      </c>
      <c r="EL1097" t="s">
        <v>23</v>
      </c>
      <c r="EM1097" t="s">
        <v>24</v>
      </c>
      <c r="EO1097" t="s">
        <v>3</v>
      </c>
      <c r="EQ1097">
        <v>0</v>
      </c>
      <c r="ER1097">
        <v>59.83</v>
      </c>
      <c r="ES1097">
        <v>0</v>
      </c>
      <c r="ET1097">
        <v>0</v>
      </c>
      <c r="EU1097">
        <v>0</v>
      </c>
      <c r="EV1097">
        <v>59.83</v>
      </c>
      <c r="EW1097">
        <v>7.67</v>
      </c>
      <c r="EX1097">
        <v>0</v>
      </c>
      <c r="EY1097">
        <v>0</v>
      </c>
      <c r="FQ1097">
        <v>0</v>
      </c>
      <c r="FR1097">
        <f t="shared" ref="FR1097:FR1105" si="812">ROUND(IF(AND(BH1097=3,BI1097=3),P1097,0),2)</f>
        <v>0</v>
      </c>
      <c r="FS1097">
        <v>0</v>
      </c>
      <c r="FV1097" t="s">
        <v>25</v>
      </c>
      <c r="FW1097" t="s">
        <v>26</v>
      </c>
      <c r="FX1097">
        <v>80</v>
      </c>
      <c r="FY1097">
        <v>68</v>
      </c>
      <c r="GA1097" t="s">
        <v>3</v>
      </c>
      <c r="GD1097">
        <v>1</v>
      </c>
      <c r="GF1097">
        <v>1095792533</v>
      </c>
      <c r="GG1097">
        <v>2</v>
      </c>
      <c r="GH1097">
        <v>1</v>
      </c>
      <c r="GI1097">
        <v>2</v>
      </c>
      <c r="GJ1097">
        <v>0</v>
      </c>
      <c r="GK1097">
        <v>0</v>
      </c>
      <c r="GL1097">
        <f t="shared" ref="GL1097:GL1105" si="813">ROUND(IF(AND(BH1097=3,BI1097=3,FS1097&lt;&gt;0),P1097,0),2)</f>
        <v>0</v>
      </c>
      <c r="GM1097">
        <f t="shared" ref="GM1097:GM1105" si="814">ROUND(O1097+X1097+Y1097,2)+GX1097</f>
        <v>1237.9100000000001</v>
      </c>
      <c r="GN1097">
        <f t="shared" ref="GN1097:GN1105" si="815">IF(OR(BI1097=0,BI1097=1),ROUND(O1097+X1097+Y1097,2),0)</f>
        <v>1237.9100000000001</v>
      </c>
      <c r="GO1097">
        <f t="shared" ref="GO1097:GO1105" si="816">IF(BI1097=2,ROUND(O1097+X1097+Y1097,2),0)</f>
        <v>0</v>
      </c>
      <c r="GP1097">
        <f t="shared" ref="GP1097:GP1105" si="817">IF(BI1097=4,ROUND(O1097+X1097+Y1097,2)+GX1097,0)</f>
        <v>0</v>
      </c>
      <c r="GR1097">
        <v>0</v>
      </c>
      <c r="GS1097">
        <v>3</v>
      </c>
      <c r="GT1097">
        <v>0</v>
      </c>
      <c r="GU1097" t="s">
        <v>3</v>
      </c>
      <c r="GV1097">
        <f t="shared" ref="GV1097:GV1105" si="818">ROUND((GT1097),2)</f>
        <v>0</v>
      </c>
      <c r="GW1097">
        <v>1</v>
      </c>
      <c r="GX1097">
        <f t="shared" ref="GX1097:GX1105" si="819">ROUND(HC1097*I1097,2)</f>
        <v>0</v>
      </c>
      <c r="HA1097">
        <v>0</v>
      </c>
      <c r="HB1097">
        <v>0</v>
      </c>
      <c r="HC1097">
        <f t="shared" ref="HC1097:HC1105" si="820">GV1097*GW1097</f>
        <v>0</v>
      </c>
      <c r="HE1097" t="s">
        <v>3</v>
      </c>
      <c r="HF1097" t="s">
        <v>3</v>
      </c>
      <c r="HM1097" t="s">
        <v>3</v>
      </c>
      <c r="IK1097">
        <v>0</v>
      </c>
    </row>
    <row r="1098" spans="1:245">
      <c r="A1098">
        <v>18</v>
      </c>
      <c r="B1098">
        <v>0</v>
      </c>
      <c r="C1098">
        <v>1194</v>
      </c>
      <c r="E1098" t="s">
        <v>27</v>
      </c>
      <c r="F1098" t="s">
        <v>28</v>
      </c>
      <c r="G1098" t="s">
        <v>29</v>
      </c>
      <c r="H1098" t="s">
        <v>30</v>
      </c>
      <c r="I1098">
        <f>I1097*J1098</f>
        <v>0.19739999999999999</v>
      </c>
      <c r="J1098">
        <v>0.70000000000000007</v>
      </c>
      <c r="K1098">
        <v>0.7</v>
      </c>
      <c r="O1098">
        <f t="shared" si="781"/>
        <v>0</v>
      </c>
      <c r="P1098">
        <f t="shared" si="782"/>
        <v>0</v>
      </c>
      <c r="Q1098">
        <f t="shared" si="783"/>
        <v>0</v>
      </c>
      <c r="R1098">
        <f t="shared" si="784"/>
        <v>0</v>
      </c>
      <c r="S1098">
        <f t="shared" si="785"/>
        <v>0</v>
      </c>
      <c r="T1098">
        <f t="shared" si="786"/>
        <v>0</v>
      </c>
      <c r="U1098">
        <f t="shared" si="787"/>
        <v>0</v>
      </c>
      <c r="V1098">
        <f t="shared" si="788"/>
        <v>0</v>
      </c>
      <c r="W1098">
        <f t="shared" si="789"/>
        <v>0</v>
      </c>
      <c r="X1098">
        <f t="shared" si="790"/>
        <v>0</v>
      </c>
      <c r="Y1098">
        <f t="shared" si="791"/>
        <v>0</v>
      </c>
      <c r="AA1098">
        <v>35863109</v>
      </c>
      <c r="AB1098">
        <f t="shared" si="792"/>
        <v>0</v>
      </c>
      <c r="AC1098">
        <f t="shared" si="793"/>
        <v>0</v>
      </c>
      <c r="AD1098">
        <f t="shared" si="794"/>
        <v>0</v>
      </c>
      <c r="AE1098">
        <f t="shared" si="795"/>
        <v>0</v>
      </c>
      <c r="AF1098">
        <f t="shared" si="796"/>
        <v>0</v>
      </c>
      <c r="AG1098">
        <f t="shared" si="797"/>
        <v>0</v>
      </c>
      <c r="AH1098">
        <f t="shared" si="798"/>
        <v>0</v>
      </c>
      <c r="AI1098">
        <f t="shared" si="799"/>
        <v>0</v>
      </c>
      <c r="AJ1098">
        <f t="shared" si="800"/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1</v>
      </c>
      <c r="AW1098">
        <v>1</v>
      </c>
      <c r="AZ1098">
        <v>1</v>
      </c>
      <c r="BA1098">
        <v>1</v>
      </c>
      <c r="BB1098">
        <v>1</v>
      </c>
      <c r="BC1098">
        <v>1</v>
      </c>
      <c r="BD1098" t="s">
        <v>3</v>
      </c>
      <c r="BE1098" t="s">
        <v>3</v>
      </c>
      <c r="BF1098" t="s">
        <v>3</v>
      </c>
      <c r="BG1098" t="s">
        <v>3</v>
      </c>
      <c r="BH1098">
        <v>3</v>
      </c>
      <c r="BI1098">
        <v>2</v>
      </c>
      <c r="BJ1098" t="s">
        <v>31</v>
      </c>
      <c r="BM1098">
        <v>500002</v>
      </c>
      <c r="BN1098">
        <v>0</v>
      </c>
      <c r="BO1098" t="s">
        <v>3</v>
      </c>
      <c r="BP1098">
        <v>0</v>
      </c>
      <c r="BQ1098">
        <v>12</v>
      </c>
      <c r="BR1098">
        <v>0</v>
      </c>
      <c r="BS1098">
        <v>1</v>
      </c>
      <c r="BT1098">
        <v>1</v>
      </c>
      <c r="BU1098">
        <v>1</v>
      </c>
      <c r="BV1098">
        <v>1</v>
      </c>
      <c r="BW1098">
        <v>1</v>
      </c>
      <c r="BX1098">
        <v>1</v>
      </c>
      <c r="BY1098" t="s">
        <v>3</v>
      </c>
      <c r="BZ1098">
        <v>0</v>
      </c>
      <c r="CA1098">
        <v>0</v>
      </c>
      <c r="CB1098" t="s">
        <v>3</v>
      </c>
      <c r="CE1098">
        <v>0</v>
      </c>
      <c r="CF1098">
        <v>0</v>
      </c>
      <c r="CG1098">
        <v>0</v>
      </c>
      <c r="CM1098">
        <v>0</v>
      </c>
      <c r="CN1098" t="s">
        <v>3</v>
      </c>
      <c r="CO1098">
        <v>0</v>
      </c>
      <c r="CP1098">
        <f t="shared" si="801"/>
        <v>0</v>
      </c>
      <c r="CQ1098">
        <f t="shared" si="802"/>
        <v>0</v>
      </c>
      <c r="CR1098">
        <f t="shared" si="803"/>
        <v>0</v>
      </c>
      <c r="CS1098">
        <f t="shared" si="804"/>
        <v>0</v>
      </c>
      <c r="CT1098">
        <f t="shared" si="805"/>
        <v>0</v>
      </c>
      <c r="CU1098">
        <f t="shared" si="806"/>
        <v>0</v>
      </c>
      <c r="CV1098">
        <f t="shared" si="807"/>
        <v>0</v>
      </c>
      <c r="CW1098">
        <f t="shared" si="808"/>
        <v>0</v>
      </c>
      <c r="CX1098">
        <f t="shared" si="809"/>
        <v>0</v>
      </c>
      <c r="CY1098">
        <f t="shared" si="810"/>
        <v>0</v>
      </c>
      <c r="CZ1098">
        <f t="shared" si="811"/>
        <v>0</v>
      </c>
      <c r="DC1098" t="s">
        <v>3</v>
      </c>
      <c r="DD1098" t="s">
        <v>3</v>
      </c>
      <c r="DE1098" t="s">
        <v>3</v>
      </c>
      <c r="DF1098" t="s">
        <v>3</v>
      </c>
      <c r="DG1098" t="s">
        <v>3</v>
      </c>
      <c r="DH1098" t="s">
        <v>3</v>
      </c>
      <c r="DI1098" t="s">
        <v>3</v>
      </c>
      <c r="DJ1098" t="s">
        <v>3</v>
      </c>
      <c r="DK1098" t="s">
        <v>3</v>
      </c>
      <c r="DL1098" t="s">
        <v>3</v>
      </c>
      <c r="DM1098" t="s">
        <v>3</v>
      </c>
      <c r="DN1098">
        <v>0</v>
      </c>
      <c r="DO1098">
        <v>0</v>
      </c>
      <c r="DP1098">
        <v>1</v>
      </c>
      <c r="DQ1098">
        <v>1</v>
      </c>
      <c r="DU1098">
        <v>1009</v>
      </c>
      <c r="DV1098" t="s">
        <v>30</v>
      </c>
      <c r="DW1098" t="s">
        <v>30</v>
      </c>
      <c r="DX1098">
        <v>1000</v>
      </c>
      <c r="DZ1098" t="s">
        <v>3</v>
      </c>
      <c r="EA1098" t="s">
        <v>3</v>
      </c>
      <c r="EB1098" t="s">
        <v>3</v>
      </c>
      <c r="EC1098" t="s">
        <v>3</v>
      </c>
      <c r="EE1098">
        <v>29085444</v>
      </c>
      <c r="EF1098">
        <v>12</v>
      </c>
      <c r="EG1098" t="s">
        <v>32</v>
      </c>
      <c r="EH1098">
        <v>0</v>
      </c>
      <c r="EI1098" t="s">
        <v>3</v>
      </c>
      <c r="EJ1098">
        <v>2</v>
      </c>
      <c r="EK1098">
        <v>500002</v>
      </c>
      <c r="EL1098" t="s">
        <v>33</v>
      </c>
      <c r="EM1098" t="s">
        <v>34</v>
      </c>
      <c r="EO1098" t="s">
        <v>3</v>
      </c>
      <c r="EQ1098">
        <v>0</v>
      </c>
      <c r="ER1098">
        <v>0</v>
      </c>
      <c r="ES1098">
        <v>0</v>
      </c>
      <c r="ET1098">
        <v>0</v>
      </c>
      <c r="EU1098">
        <v>0</v>
      </c>
      <c r="EV1098">
        <v>0</v>
      </c>
      <c r="EW1098">
        <v>0</v>
      </c>
      <c r="EX1098">
        <v>0</v>
      </c>
      <c r="FQ1098">
        <v>0</v>
      </c>
      <c r="FR1098">
        <f t="shared" si="812"/>
        <v>0</v>
      </c>
      <c r="FS1098">
        <v>0</v>
      </c>
      <c r="FX1098">
        <v>0</v>
      </c>
      <c r="FY1098">
        <v>0</v>
      </c>
      <c r="GA1098" t="s">
        <v>3</v>
      </c>
      <c r="GD1098">
        <v>1</v>
      </c>
      <c r="GF1098">
        <v>-304821490</v>
      </c>
      <c r="GG1098">
        <v>2</v>
      </c>
      <c r="GH1098">
        <v>1</v>
      </c>
      <c r="GI1098">
        <v>-2</v>
      </c>
      <c r="GJ1098">
        <v>0</v>
      </c>
      <c r="GK1098">
        <v>0</v>
      </c>
      <c r="GL1098">
        <f t="shared" si="813"/>
        <v>0</v>
      </c>
      <c r="GM1098">
        <f t="shared" si="814"/>
        <v>0</v>
      </c>
      <c r="GN1098">
        <f t="shared" si="815"/>
        <v>0</v>
      </c>
      <c r="GO1098">
        <f t="shared" si="816"/>
        <v>0</v>
      </c>
      <c r="GP1098">
        <f t="shared" si="817"/>
        <v>0</v>
      </c>
      <c r="GR1098">
        <v>0</v>
      </c>
      <c r="GS1098">
        <v>3</v>
      </c>
      <c r="GT1098">
        <v>0</v>
      </c>
      <c r="GU1098" t="s">
        <v>3</v>
      </c>
      <c r="GV1098">
        <f t="shared" si="818"/>
        <v>0</v>
      </c>
      <c r="GW1098">
        <v>1</v>
      </c>
      <c r="GX1098">
        <f t="shared" si="819"/>
        <v>0</v>
      </c>
      <c r="HA1098">
        <v>0</v>
      </c>
      <c r="HB1098">
        <v>0</v>
      </c>
      <c r="HC1098">
        <f t="shared" si="820"/>
        <v>0</v>
      </c>
      <c r="HE1098" t="s">
        <v>3</v>
      </c>
      <c r="HF1098" t="s">
        <v>3</v>
      </c>
      <c r="HM1098" t="s">
        <v>3</v>
      </c>
      <c r="IK1098">
        <v>0</v>
      </c>
    </row>
    <row r="1099" spans="1:245">
      <c r="A1099">
        <v>17</v>
      </c>
      <c r="B1099">
        <v>0</v>
      </c>
      <c r="C1099">
        <f>ROW(SmtRes!A1198)</f>
        <v>1198</v>
      </c>
      <c r="D1099">
        <f>ROW(EtalonRes!A1158)</f>
        <v>1158</v>
      </c>
      <c r="E1099" t="s">
        <v>35</v>
      </c>
      <c r="F1099" t="s">
        <v>36</v>
      </c>
      <c r="G1099" t="s">
        <v>37</v>
      </c>
      <c r="H1099" t="s">
        <v>38</v>
      </c>
      <c r="I1099">
        <f>ROUND(28.2/100,9)</f>
        <v>0.28199999999999997</v>
      </c>
      <c r="J1099">
        <v>0</v>
      </c>
      <c r="K1099">
        <f>ROUND(28.2/100,9)</f>
        <v>0.28199999999999997</v>
      </c>
      <c r="O1099">
        <f t="shared" si="781"/>
        <v>845.11</v>
      </c>
      <c r="P1099">
        <f t="shared" si="782"/>
        <v>0</v>
      </c>
      <c r="Q1099">
        <f t="shared" si="783"/>
        <v>17.11</v>
      </c>
      <c r="R1099">
        <f t="shared" si="784"/>
        <v>16.399999999999999</v>
      </c>
      <c r="S1099">
        <f t="shared" si="785"/>
        <v>828</v>
      </c>
      <c r="T1099">
        <f t="shared" si="786"/>
        <v>0</v>
      </c>
      <c r="U1099">
        <f t="shared" si="787"/>
        <v>3.2119800000000001</v>
      </c>
      <c r="V1099">
        <f t="shared" si="788"/>
        <v>3.6659999999999998E-2</v>
      </c>
      <c r="W1099">
        <f t="shared" si="789"/>
        <v>0</v>
      </c>
      <c r="X1099">
        <f t="shared" si="790"/>
        <v>574.19000000000005</v>
      </c>
      <c r="Y1099">
        <f t="shared" si="791"/>
        <v>455.98</v>
      </c>
      <c r="AA1099">
        <v>35863109</v>
      </c>
      <c r="AB1099">
        <f t="shared" si="792"/>
        <v>92.9</v>
      </c>
      <c r="AC1099">
        <f t="shared" si="793"/>
        <v>0</v>
      </c>
      <c r="AD1099">
        <f t="shared" si="794"/>
        <v>4.0599999999999996</v>
      </c>
      <c r="AE1099">
        <f t="shared" si="795"/>
        <v>1.76</v>
      </c>
      <c r="AF1099">
        <f t="shared" si="796"/>
        <v>88.84</v>
      </c>
      <c r="AG1099">
        <f t="shared" si="797"/>
        <v>0</v>
      </c>
      <c r="AH1099">
        <f t="shared" si="798"/>
        <v>11.39</v>
      </c>
      <c r="AI1099">
        <f t="shared" si="799"/>
        <v>0.13</v>
      </c>
      <c r="AJ1099">
        <f t="shared" si="800"/>
        <v>0</v>
      </c>
      <c r="AK1099">
        <v>92.9</v>
      </c>
      <c r="AL1099">
        <v>0</v>
      </c>
      <c r="AM1099">
        <v>4.0599999999999996</v>
      </c>
      <c r="AN1099">
        <v>1.76</v>
      </c>
      <c r="AO1099">
        <v>88.84</v>
      </c>
      <c r="AP1099">
        <v>0</v>
      </c>
      <c r="AQ1099">
        <v>11.39</v>
      </c>
      <c r="AR1099">
        <v>0.13</v>
      </c>
      <c r="AS1099">
        <v>0</v>
      </c>
      <c r="AT1099">
        <v>68</v>
      </c>
      <c r="AU1099">
        <v>54</v>
      </c>
      <c r="AV1099">
        <v>1</v>
      </c>
      <c r="AW1099">
        <v>1</v>
      </c>
      <c r="AZ1099">
        <v>1</v>
      </c>
      <c r="BA1099">
        <v>33.049999999999997</v>
      </c>
      <c r="BB1099">
        <v>14.94</v>
      </c>
      <c r="BC1099">
        <v>1</v>
      </c>
      <c r="BD1099" t="s">
        <v>3</v>
      </c>
      <c r="BE1099" t="s">
        <v>3</v>
      </c>
      <c r="BF1099" t="s">
        <v>3</v>
      </c>
      <c r="BG1099" t="s">
        <v>3</v>
      </c>
      <c r="BH1099">
        <v>0</v>
      </c>
      <c r="BI1099">
        <v>1</v>
      </c>
      <c r="BJ1099" t="s">
        <v>39</v>
      </c>
      <c r="BM1099">
        <v>57001</v>
      </c>
      <c r="BN1099">
        <v>0</v>
      </c>
      <c r="BO1099" t="s">
        <v>36</v>
      </c>
      <c r="BP1099">
        <v>1</v>
      </c>
      <c r="BQ1099">
        <v>6</v>
      </c>
      <c r="BR1099">
        <v>0</v>
      </c>
      <c r="BS1099">
        <v>33.049999999999997</v>
      </c>
      <c r="BT1099">
        <v>1</v>
      </c>
      <c r="BU1099">
        <v>1</v>
      </c>
      <c r="BV1099">
        <v>1</v>
      </c>
      <c r="BW1099">
        <v>1</v>
      </c>
      <c r="BX1099">
        <v>1</v>
      </c>
      <c r="BY1099" t="s">
        <v>3</v>
      </c>
      <c r="BZ1099">
        <v>80</v>
      </c>
      <c r="CA1099">
        <v>68</v>
      </c>
      <c r="CB1099" t="s">
        <v>3</v>
      </c>
      <c r="CE1099">
        <v>0</v>
      </c>
      <c r="CF1099">
        <v>0</v>
      </c>
      <c r="CG1099">
        <v>0</v>
      </c>
      <c r="CM1099">
        <v>0</v>
      </c>
      <c r="CN1099" t="s">
        <v>3</v>
      </c>
      <c r="CO1099">
        <v>0</v>
      </c>
      <c r="CP1099">
        <f t="shared" si="801"/>
        <v>845.11</v>
      </c>
      <c r="CQ1099">
        <f t="shared" si="802"/>
        <v>0</v>
      </c>
      <c r="CR1099">
        <f t="shared" si="803"/>
        <v>60.656399999999991</v>
      </c>
      <c r="CS1099">
        <f t="shared" si="804"/>
        <v>58.167999999999992</v>
      </c>
      <c r="CT1099">
        <f t="shared" si="805"/>
        <v>2936.1619999999998</v>
      </c>
      <c r="CU1099">
        <f t="shared" si="806"/>
        <v>0</v>
      </c>
      <c r="CV1099">
        <f t="shared" si="807"/>
        <v>11.39</v>
      </c>
      <c r="CW1099">
        <f t="shared" si="808"/>
        <v>0.13</v>
      </c>
      <c r="CX1099">
        <f t="shared" si="809"/>
        <v>0</v>
      </c>
      <c r="CY1099">
        <f t="shared" si="810"/>
        <v>574.19200000000001</v>
      </c>
      <c r="CZ1099">
        <f t="shared" si="811"/>
        <v>455.976</v>
      </c>
      <c r="DC1099" t="s">
        <v>3</v>
      </c>
      <c r="DD1099" t="s">
        <v>3</v>
      </c>
      <c r="DE1099" t="s">
        <v>3</v>
      </c>
      <c r="DF1099" t="s">
        <v>3</v>
      </c>
      <c r="DG1099" t="s">
        <v>3</v>
      </c>
      <c r="DH1099" t="s">
        <v>3</v>
      </c>
      <c r="DI1099" t="s">
        <v>3</v>
      </c>
      <c r="DJ1099" t="s">
        <v>3</v>
      </c>
      <c r="DK1099" t="s">
        <v>3</v>
      </c>
      <c r="DL1099" t="s">
        <v>3</v>
      </c>
      <c r="DM1099" t="s">
        <v>3</v>
      </c>
      <c r="DN1099">
        <v>0</v>
      </c>
      <c r="DO1099">
        <v>0</v>
      </c>
      <c r="DP1099">
        <v>1</v>
      </c>
      <c r="DQ1099">
        <v>1</v>
      </c>
      <c r="DU1099">
        <v>1013</v>
      </c>
      <c r="DV1099" t="s">
        <v>38</v>
      </c>
      <c r="DW1099" t="s">
        <v>38</v>
      </c>
      <c r="DX1099">
        <v>1</v>
      </c>
      <c r="DZ1099" t="s">
        <v>3</v>
      </c>
      <c r="EA1099" t="s">
        <v>3</v>
      </c>
      <c r="EB1099" t="s">
        <v>3</v>
      </c>
      <c r="EC1099" t="s">
        <v>3</v>
      </c>
      <c r="EE1099">
        <v>29085590</v>
      </c>
      <c r="EF1099">
        <v>6</v>
      </c>
      <c r="EG1099" t="s">
        <v>22</v>
      </c>
      <c r="EH1099">
        <v>0</v>
      </c>
      <c r="EI1099" t="s">
        <v>3</v>
      </c>
      <c r="EJ1099">
        <v>1</v>
      </c>
      <c r="EK1099">
        <v>57001</v>
      </c>
      <c r="EL1099" t="s">
        <v>23</v>
      </c>
      <c r="EM1099" t="s">
        <v>24</v>
      </c>
      <c r="EO1099" t="s">
        <v>3</v>
      </c>
      <c r="EQ1099">
        <v>0</v>
      </c>
      <c r="ER1099">
        <v>92.9</v>
      </c>
      <c r="ES1099">
        <v>0</v>
      </c>
      <c r="ET1099">
        <v>4.0599999999999996</v>
      </c>
      <c r="EU1099">
        <v>1.76</v>
      </c>
      <c r="EV1099">
        <v>88.84</v>
      </c>
      <c r="EW1099">
        <v>11.39</v>
      </c>
      <c r="EX1099">
        <v>0.13</v>
      </c>
      <c r="EY1099">
        <v>0</v>
      </c>
      <c r="FQ1099">
        <v>0</v>
      </c>
      <c r="FR1099">
        <f t="shared" si="812"/>
        <v>0</v>
      </c>
      <c r="FS1099">
        <v>0</v>
      </c>
      <c r="FV1099" t="s">
        <v>25</v>
      </c>
      <c r="FW1099" t="s">
        <v>26</v>
      </c>
      <c r="FX1099">
        <v>80</v>
      </c>
      <c r="FY1099">
        <v>68</v>
      </c>
      <c r="GA1099" t="s">
        <v>3</v>
      </c>
      <c r="GD1099">
        <v>1</v>
      </c>
      <c r="GF1099">
        <v>-1629810845</v>
      </c>
      <c r="GG1099">
        <v>2</v>
      </c>
      <c r="GH1099">
        <v>1</v>
      </c>
      <c r="GI1099">
        <v>2</v>
      </c>
      <c r="GJ1099">
        <v>0</v>
      </c>
      <c r="GK1099">
        <v>0</v>
      </c>
      <c r="GL1099">
        <f t="shared" si="813"/>
        <v>0</v>
      </c>
      <c r="GM1099">
        <f t="shared" si="814"/>
        <v>1875.28</v>
      </c>
      <c r="GN1099">
        <f t="shared" si="815"/>
        <v>1875.28</v>
      </c>
      <c r="GO1099">
        <f t="shared" si="816"/>
        <v>0</v>
      </c>
      <c r="GP1099">
        <f t="shared" si="817"/>
        <v>0</v>
      </c>
      <c r="GR1099">
        <v>0</v>
      </c>
      <c r="GS1099">
        <v>3</v>
      </c>
      <c r="GT1099">
        <v>0</v>
      </c>
      <c r="GU1099" t="s">
        <v>3</v>
      </c>
      <c r="GV1099">
        <f t="shared" si="818"/>
        <v>0</v>
      </c>
      <c r="GW1099">
        <v>1</v>
      </c>
      <c r="GX1099">
        <f t="shared" si="819"/>
        <v>0</v>
      </c>
      <c r="HA1099">
        <v>0</v>
      </c>
      <c r="HB1099">
        <v>0</v>
      </c>
      <c r="HC1099">
        <f t="shared" si="820"/>
        <v>0</v>
      </c>
      <c r="HE1099" t="s">
        <v>3</v>
      </c>
      <c r="HF1099" t="s">
        <v>3</v>
      </c>
      <c r="HM1099" t="s">
        <v>3</v>
      </c>
      <c r="IK1099">
        <v>0</v>
      </c>
    </row>
    <row r="1100" spans="1:245">
      <c r="A1100">
        <v>18</v>
      </c>
      <c r="B1100">
        <v>0</v>
      </c>
      <c r="C1100">
        <v>1198</v>
      </c>
      <c r="E1100" t="s">
        <v>40</v>
      </c>
      <c r="F1100" t="s">
        <v>28</v>
      </c>
      <c r="G1100" t="s">
        <v>29</v>
      </c>
      <c r="H1100" t="s">
        <v>30</v>
      </c>
      <c r="I1100">
        <f>I1099*J1100</f>
        <v>0.13253999999999999</v>
      </c>
      <c r="J1100">
        <v>0.47000000000000003</v>
      </c>
      <c r="K1100">
        <v>0.47</v>
      </c>
      <c r="O1100">
        <f t="shared" si="781"/>
        <v>0</v>
      </c>
      <c r="P1100">
        <f t="shared" si="782"/>
        <v>0</v>
      </c>
      <c r="Q1100">
        <f t="shared" si="783"/>
        <v>0</v>
      </c>
      <c r="R1100">
        <f t="shared" si="784"/>
        <v>0</v>
      </c>
      <c r="S1100">
        <f t="shared" si="785"/>
        <v>0</v>
      </c>
      <c r="T1100">
        <f t="shared" si="786"/>
        <v>0</v>
      </c>
      <c r="U1100">
        <f t="shared" si="787"/>
        <v>0</v>
      </c>
      <c r="V1100">
        <f t="shared" si="788"/>
        <v>0</v>
      </c>
      <c r="W1100">
        <f t="shared" si="789"/>
        <v>0</v>
      </c>
      <c r="X1100">
        <f t="shared" si="790"/>
        <v>0</v>
      </c>
      <c r="Y1100">
        <f t="shared" si="791"/>
        <v>0</v>
      </c>
      <c r="AA1100">
        <v>35863109</v>
      </c>
      <c r="AB1100">
        <f t="shared" si="792"/>
        <v>0</v>
      </c>
      <c r="AC1100">
        <f t="shared" si="793"/>
        <v>0</v>
      </c>
      <c r="AD1100">
        <f t="shared" si="794"/>
        <v>0</v>
      </c>
      <c r="AE1100">
        <f t="shared" si="795"/>
        <v>0</v>
      </c>
      <c r="AF1100">
        <f t="shared" si="796"/>
        <v>0</v>
      </c>
      <c r="AG1100">
        <f t="shared" si="797"/>
        <v>0</v>
      </c>
      <c r="AH1100">
        <f t="shared" si="798"/>
        <v>0</v>
      </c>
      <c r="AI1100">
        <f t="shared" si="799"/>
        <v>0</v>
      </c>
      <c r="AJ1100">
        <f t="shared" si="800"/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1</v>
      </c>
      <c r="AW1100">
        <v>1</v>
      </c>
      <c r="AZ1100">
        <v>1</v>
      </c>
      <c r="BA1100">
        <v>1</v>
      </c>
      <c r="BB1100">
        <v>1</v>
      </c>
      <c r="BC1100">
        <v>1</v>
      </c>
      <c r="BD1100" t="s">
        <v>3</v>
      </c>
      <c r="BE1100" t="s">
        <v>3</v>
      </c>
      <c r="BF1100" t="s">
        <v>3</v>
      </c>
      <c r="BG1100" t="s">
        <v>3</v>
      </c>
      <c r="BH1100">
        <v>3</v>
      </c>
      <c r="BI1100">
        <v>2</v>
      </c>
      <c r="BJ1100" t="s">
        <v>31</v>
      </c>
      <c r="BM1100">
        <v>500002</v>
      </c>
      <c r="BN1100">
        <v>0</v>
      </c>
      <c r="BO1100" t="s">
        <v>3</v>
      </c>
      <c r="BP1100">
        <v>0</v>
      </c>
      <c r="BQ1100">
        <v>12</v>
      </c>
      <c r="BR1100">
        <v>0</v>
      </c>
      <c r="BS1100">
        <v>1</v>
      </c>
      <c r="BT1100">
        <v>1</v>
      </c>
      <c r="BU1100">
        <v>1</v>
      </c>
      <c r="BV1100">
        <v>1</v>
      </c>
      <c r="BW1100">
        <v>1</v>
      </c>
      <c r="BX1100">
        <v>1</v>
      </c>
      <c r="BY1100" t="s">
        <v>3</v>
      </c>
      <c r="BZ1100">
        <v>0</v>
      </c>
      <c r="CA1100">
        <v>0</v>
      </c>
      <c r="CB1100" t="s">
        <v>3</v>
      </c>
      <c r="CE1100">
        <v>0</v>
      </c>
      <c r="CF1100">
        <v>0</v>
      </c>
      <c r="CG1100">
        <v>0</v>
      </c>
      <c r="CM1100">
        <v>0</v>
      </c>
      <c r="CN1100" t="s">
        <v>3</v>
      </c>
      <c r="CO1100">
        <v>0</v>
      </c>
      <c r="CP1100">
        <f t="shared" si="801"/>
        <v>0</v>
      </c>
      <c r="CQ1100">
        <f t="shared" si="802"/>
        <v>0</v>
      </c>
      <c r="CR1100">
        <f t="shared" si="803"/>
        <v>0</v>
      </c>
      <c r="CS1100">
        <f t="shared" si="804"/>
        <v>0</v>
      </c>
      <c r="CT1100">
        <f t="shared" si="805"/>
        <v>0</v>
      </c>
      <c r="CU1100">
        <f t="shared" si="806"/>
        <v>0</v>
      </c>
      <c r="CV1100">
        <f t="shared" si="807"/>
        <v>0</v>
      </c>
      <c r="CW1100">
        <f t="shared" si="808"/>
        <v>0</v>
      </c>
      <c r="CX1100">
        <f t="shared" si="809"/>
        <v>0</v>
      </c>
      <c r="CY1100">
        <f t="shared" si="810"/>
        <v>0</v>
      </c>
      <c r="CZ1100">
        <f t="shared" si="811"/>
        <v>0</v>
      </c>
      <c r="DC1100" t="s">
        <v>3</v>
      </c>
      <c r="DD1100" t="s">
        <v>3</v>
      </c>
      <c r="DE1100" t="s">
        <v>3</v>
      </c>
      <c r="DF1100" t="s">
        <v>3</v>
      </c>
      <c r="DG1100" t="s">
        <v>3</v>
      </c>
      <c r="DH1100" t="s">
        <v>3</v>
      </c>
      <c r="DI1100" t="s">
        <v>3</v>
      </c>
      <c r="DJ1100" t="s">
        <v>3</v>
      </c>
      <c r="DK1100" t="s">
        <v>3</v>
      </c>
      <c r="DL1100" t="s">
        <v>3</v>
      </c>
      <c r="DM1100" t="s">
        <v>3</v>
      </c>
      <c r="DN1100">
        <v>0</v>
      </c>
      <c r="DO1100">
        <v>0</v>
      </c>
      <c r="DP1100">
        <v>1</v>
      </c>
      <c r="DQ1100">
        <v>1</v>
      </c>
      <c r="DU1100">
        <v>1009</v>
      </c>
      <c r="DV1100" t="s">
        <v>30</v>
      </c>
      <c r="DW1100" t="s">
        <v>30</v>
      </c>
      <c r="DX1100">
        <v>1000</v>
      </c>
      <c r="DZ1100" t="s">
        <v>3</v>
      </c>
      <c r="EA1100" t="s">
        <v>3</v>
      </c>
      <c r="EB1100" t="s">
        <v>3</v>
      </c>
      <c r="EC1100" t="s">
        <v>3</v>
      </c>
      <c r="EE1100">
        <v>29085444</v>
      </c>
      <c r="EF1100">
        <v>12</v>
      </c>
      <c r="EG1100" t="s">
        <v>32</v>
      </c>
      <c r="EH1100">
        <v>0</v>
      </c>
      <c r="EI1100" t="s">
        <v>3</v>
      </c>
      <c r="EJ1100">
        <v>2</v>
      </c>
      <c r="EK1100">
        <v>500002</v>
      </c>
      <c r="EL1100" t="s">
        <v>33</v>
      </c>
      <c r="EM1100" t="s">
        <v>34</v>
      </c>
      <c r="EO1100" t="s">
        <v>3</v>
      </c>
      <c r="EQ1100">
        <v>0</v>
      </c>
      <c r="ER1100">
        <v>0</v>
      </c>
      <c r="ES1100">
        <v>0</v>
      </c>
      <c r="ET1100">
        <v>0</v>
      </c>
      <c r="EU1100">
        <v>0</v>
      </c>
      <c r="EV1100">
        <v>0</v>
      </c>
      <c r="EW1100">
        <v>0</v>
      </c>
      <c r="EX1100">
        <v>0</v>
      </c>
      <c r="FQ1100">
        <v>0</v>
      </c>
      <c r="FR1100">
        <f t="shared" si="812"/>
        <v>0</v>
      </c>
      <c r="FS1100">
        <v>0</v>
      </c>
      <c r="FX1100">
        <v>0</v>
      </c>
      <c r="FY1100">
        <v>0</v>
      </c>
      <c r="GA1100" t="s">
        <v>3</v>
      </c>
      <c r="GD1100">
        <v>1</v>
      </c>
      <c r="GF1100">
        <v>-304821490</v>
      </c>
      <c r="GG1100">
        <v>2</v>
      </c>
      <c r="GH1100">
        <v>1</v>
      </c>
      <c r="GI1100">
        <v>-2</v>
      </c>
      <c r="GJ1100">
        <v>0</v>
      </c>
      <c r="GK1100">
        <v>0</v>
      </c>
      <c r="GL1100">
        <f t="shared" si="813"/>
        <v>0</v>
      </c>
      <c r="GM1100">
        <f t="shared" si="814"/>
        <v>0</v>
      </c>
      <c r="GN1100">
        <f t="shared" si="815"/>
        <v>0</v>
      </c>
      <c r="GO1100">
        <f t="shared" si="816"/>
        <v>0</v>
      </c>
      <c r="GP1100">
        <f t="shared" si="817"/>
        <v>0</v>
      </c>
      <c r="GR1100">
        <v>0</v>
      </c>
      <c r="GS1100">
        <v>0</v>
      </c>
      <c r="GT1100">
        <v>0</v>
      </c>
      <c r="GU1100" t="s">
        <v>3</v>
      </c>
      <c r="GV1100">
        <f t="shared" si="818"/>
        <v>0</v>
      </c>
      <c r="GW1100">
        <v>1</v>
      </c>
      <c r="GX1100">
        <f t="shared" si="819"/>
        <v>0</v>
      </c>
      <c r="HA1100">
        <v>0</v>
      </c>
      <c r="HB1100">
        <v>0</v>
      </c>
      <c r="HC1100">
        <f t="shared" si="820"/>
        <v>0</v>
      </c>
      <c r="HE1100" t="s">
        <v>3</v>
      </c>
      <c r="HF1100" t="s">
        <v>3</v>
      </c>
      <c r="HM1100" t="s">
        <v>3</v>
      </c>
      <c r="IK1100">
        <v>0</v>
      </c>
    </row>
    <row r="1101" spans="1:245">
      <c r="A1101">
        <v>17</v>
      </c>
      <c r="B1101">
        <v>0</v>
      </c>
      <c r="C1101">
        <f>ROW(SmtRes!A1200)</f>
        <v>1200</v>
      </c>
      <c r="D1101">
        <f>ROW(EtalonRes!A1160)</f>
        <v>1160</v>
      </c>
      <c r="E1101" t="s">
        <v>41</v>
      </c>
      <c r="F1101" t="s">
        <v>50</v>
      </c>
      <c r="G1101" t="s">
        <v>51</v>
      </c>
      <c r="H1101" t="s">
        <v>52</v>
      </c>
      <c r="I1101">
        <f>ROUND(21.54/100,9)</f>
        <v>0.21540000000000001</v>
      </c>
      <c r="J1101">
        <v>0</v>
      </c>
      <c r="K1101">
        <f>ROUND(21.54/100,9)</f>
        <v>0.21540000000000001</v>
      </c>
      <c r="O1101">
        <f t="shared" si="781"/>
        <v>209.37</v>
      </c>
      <c r="P1101">
        <f t="shared" si="782"/>
        <v>0</v>
      </c>
      <c r="Q1101">
        <f t="shared" si="783"/>
        <v>0</v>
      </c>
      <c r="R1101">
        <f t="shared" si="784"/>
        <v>0</v>
      </c>
      <c r="S1101">
        <f t="shared" si="785"/>
        <v>209.37</v>
      </c>
      <c r="T1101">
        <f t="shared" si="786"/>
        <v>0</v>
      </c>
      <c r="U1101">
        <f t="shared" si="787"/>
        <v>0.81205800000000006</v>
      </c>
      <c r="V1101">
        <f t="shared" si="788"/>
        <v>0</v>
      </c>
      <c r="W1101">
        <f t="shared" si="789"/>
        <v>0</v>
      </c>
      <c r="X1101">
        <f t="shared" si="790"/>
        <v>142.37</v>
      </c>
      <c r="Y1101">
        <f t="shared" si="791"/>
        <v>113.06</v>
      </c>
      <c r="AA1101">
        <v>35863109</v>
      </c>
      <c r="AB1101">
        <f t="shared" si="792"/>
        <v>29.41</v>
      </c>
      <c r="AC1101">
        <f t="shared" si="793"/>
        <v>0</v>
      </c>
      <c r="AD1101">
        <f t="shared" si="794"/>
        <v>0</v>
      </c>
      <c r="AE1101">
        <f t="shared" si="795"/>
        <v>0</v>
      </c>
      <c r="AF1101">
        <f t="shared" si="796"/>
        <v>29.41</v>
      </c>
      <c r="AG1101">
        <f t="shared" si="797"/>
        <v>0</v>
      </c>
      <c r="AH1101">
        <f t="shared" si="798"/>
        <v>3.77</v>
      </c>
      <c r="AI1101">
        <f t="shared" si="799"/>
        <v>0</v>
      </c>
      <c r="AJ1101">
        <f t="shared" si="800"/>
        <v>0</v>
      </c>
      <c r="AK1101">
        <v>29.41</v>
      </c>
      <c r="AL1101">
        <v>0</v>
      </c>
      <c r="AM1101">
        <v>0</v>
      </c>
      <c r="AN1101">
        <v>0</v>
      </c>
      <c r="AO1101">
        <v>29.41</v>
      </c>
      <c r="AP1101">
        <v>0</v>
      </c>
      <c r="AQ1101">
        <v>3.77</v>
      </c>
      <c r="AR1101">
        <v>0</v>
      </c>
      <c r="AS1101">
        <v>0</v>
      </c>
      <c r="AT1101">
        <v>68</v>
      </c>
      <c r="AU1101">
        <v>54</v>
      </c>
      <c r="AV1101">
        <v>1</v>
      </c>
      <c r="AW1101">
        <v>1</v>
      </c>
      <c r="AZ1101">
        <v>1</v>
      </c>
      <c r="BA1101">
        <v>33.049999999999997</v>
      </c>
      <c r="BB1101">
        <v>1</v>
      </c>
      <c r="BC1101">
        <v>1</v>
      </c>
      <c r="BD1101" t="s">
        <v>3</v>
      </c>
      <c r="BE1101" t="s">
        <v>3</v>
      </c>
      <c r="BF1101" t="s">
        <v>3</v>
      </c>
      <c r="BG1101" t="s">
        <v>3</v>
      </c>
      <c r="BH1101">
        <v>0</v>
      </c>
      <c r="BI1101">
        <v>1</v>
      </c>
      <c r="BJ1101" t="s">
        <v>53</v>
      </c>
      <c r="BM1101">
        <v>57001</v>
      </c>
      <c r="BN1101">
        <v>0</v>
      </c>
      <c r="BO1101" t="s">
        <v>50</v>
      </c>
      <c r="BP1101">
        <v>1</v>
      </c>
      <c r="BQ1101">
        <v>6</v>
      </c>
      <c r="BR1101">
        <v>0</v>
      </c>
      <c r="BS1101">
        <v>33.049999999999997</v>
      </c>
      <c r="BT1101">
        <v>1</v>
      </c>
      <c r="BU1101">
        <v>1</v>
      </c>
      <c r="BV1101">
        <v>1</v>
      </c>
      <c r="BW1101">
        <v>1</v>
      </c>
      <c r="BX1101">
        <v>1</v>
      </c>
      <c r="BY1101" t="s">
        <v>3</v>
      </c>
      <c r="BZ1101">
        <v>80</v>
      </c>
      <c r="CA1101">
        <v>68</v>
      </c>
      <c r="CB1101" t="s">
        <v>3</v>
      </c>
      <c r="CE1101">
        <v>0</v>
      </c>
      <c r="CF1101">
        <v>0</v>
      </c>
      <c r="CG1101">
        <v>0</v>
      </c>
      <c r="CM1101">
        <v>0</v>
      </c>
      <c r="CN1101" t="s">
        <v>3</v>
      </c>
      <c r="CO1101">
        <v>0</v>
      </c>
      <c r="CP1101">
        <f t="shared" si="801"/>
        <v>209.37</v>
      </c>
      <c r="CQ1101">
        <f t="shared" si="802"/>
        <v>0</v>
      </c>
      <c r="CR1101">
        <f t="shared" si="803"/>
        <v>0</v>
      </c>
      <c r="CS1101">
        <f t="shared" si="804"/>
        <v>0</v>
      </c>
      <c r="CT1101">
        <f t="shared" si="805"/>
        <v>972.00049999999987</v>
      </c>
      <c r="CU1101">
        <f t="shared" si="806"/>
        <v>0</v>
      </c>
      <c r="CV1101">
        <f t="shared" si="807"/>
        <v>3.77</v>
      </c>
      <c r="CW1101">
        <f t="shared" si="808"/>
        <v>0</v>
      </c>
      <c r="CX1101">
        <f t="shared" si="809"/>
        <v>0</v>
      </c>
      <c r="CY1101">
        <f t="shared" si="810"/>
        <v>142.3716</v>
      </c>
      <c r="CZ1101">
        <f t="shared" si="811"/>
        <v>113.0598</v>
      </c>
      <c r="DC1101" t="s">
        <v>3</v>
      </c>
      <c r="DD1101" t="s">
        <v>3</v>
      </c>
      <c r="DE1101" t="s">
        <v>3</v>
      </c>
      <c r="DF1101" t="s">
        <v>3</v>
      </c>
      <c r="DG1101" t="s">
        <v>3</v>
      </c>
      <c r="DH1101" t="s">
        <v>3</v>
      </c>
      <c r="DI1101" t="s">
        <v>3</v>
      </c>
      <c r="DJ1101" t="s">
        <v>3</v>
      </c>
      <c r="DK1101" t="s">
        <v>3</v>
      </c>
      <c r="DL1101" t="s">
        <v>3</v>
      </c>
      <c r="DM1101" t="s">
        <v>3</v>
      </c>
      <c r="DN1101">
        <v>0</v>
      </c>
      <c r="DO1101">
        <v>0</v>
      </c>
      <c r="DP1101">
        <v>1</v>
      </c>
      <c r="DQ1101">
        <v>1</v>
      </c>
      <c r="DU1101">
        <v>1013</v>
      </c>
      <c r="DV1101" t="s">
        <v>52</v>
      </c>
      <c r="DW1101" t="s">
        <v>52</v>
      </c>
      <c r="DX1101">
        <v>1</v>
      </c>
      <c r="DZ1101" t="s">
        <v>3</v>
      </c>
      <c r="EA1101" t="s">
        <v>3</v>
      </c>
      <c r="EB1101" t="s">
        <v>3</v>
      </c>
      <c r="EC1101" t="s">
        <v>3</v>
      </c>
      <c r="EE1101">
        <v>29085590</v>
      </c>
      <c r="EF1101">
        <v>6</v>
      </c>
      <c r="EG1101" t="s">
        <v>22</v>
      </c>
      <c r="EH1101">
        <v>0</v>
      </c>
      <c r="EI1101" t="s">
        <v>3</v>
      </c>
      <c r="EJ1101">
        <v>1</v>
      </c>
      <c r="EK1101">
        <v>57001</v>
      </c>
      <c r="EL1101" t="s">
        <v>23</v>
      </c>
      <c r="EM1101" t="s">
        <v>24</v>
      </c>
      <c r="EO1101" t="s">
        <v>3</v>
      </c>
      <c r="EQ1101">
        <v>0</v>
      </c>
      <c r="ER1101">
        <v>29.41</v>
      </c>
      <c r="ES1101">
        <v>0</v>
      </c>
      <c r="ET1101">
        <v>0</v>
      </c>
      <c r="EU1101">
        <v>0</v>
      </c>
      <c r="EV1101">
        <v>29.41</v>
      </c>
      <c r="EW1101">
        <v>3.77</v>
      </c>
      <c r="EX1101">
        <v>0</v>
      </c>
      <c r="EY1101">
        <v>0</v>
      </c>
      <c r="FQ1101">
        <v>0</v>
      </c>
      <c r="FR1101">
        <f t="shared" si="812"/>
        <v>0</v>
      </c>
      <c r="FS1101">
        <v>0</v>
      </c>
      <c r="FV1101" t="s">
        <v>25</v>
      </c>
      <c r="FW1101" t="s">
        <v>26</v>
      </c>
      <c r="FX1101">
        <v>80</v>
      </c>
      <c r="FY1101">
        <v>68</v>
      </c>
      <c r="GA1101" t="s">
        <v>3</v>
      </c>
      <c r="GD1101">
        <v>1</v>
      </c>
      <c r="GF1101">
        <v>1266291680</v>
      </c>
      <c r="GG1101">
        <v>2</v>
      </c>
      <c r="GH1101">
        <v>1</v>
      </c>
      <c r="GI1101">
        <v>2</v>
      </c>
      <c r="GJ1101">
        <v>0</v>
      </c>
      <c r="GK1101">
        <v>0</v>
      </c>
      <c r="GL1101">
        <f t="shared" si="813"/>
        <v>0</v>
      </c>
      <c r="GM1101">
        <f t="shared" si="814"/>
        <v>464.8</v>
      </c>
      <c r="GN1101">
        <f t="shared" si="815"/>
        <v>464.8</v>
      </c>
      <c r="GO1101">
        <f t="shared" si="816"/>
        <v>0</v>
      </c>
      <c r="GP1101">
        <f t="shared" si="817"/>
        <v>0</v>
      </c>
      <c r="GR1101">
        <v>0</v>
      </c>
      <c r="GS1101">
        <v>3</v>
      </c>
      <c r="GT1101">
        <v>0</v>
      </c>
      <c r="GU1101" t="s">
        <v>3</v>
      </c>
      <c r="GV1101">
        <f t="shared" si="818"/>
        <v>0</v>
      </c>
      <c r="GW1101">
        <v>1</v>
      </c>
      <c r="GX1101">
        <f t="shared" si="819"/>
        <v>0</v>
      </c>
      <c r="HA1101">
        <v>0</v>
      </c>
      <c r="HB1101">
        <v>0</v>
      </c>
      <c r="HC1101">
        <f t="shared" si="820"/>
        <v>0</v>
      </c>
      <c r="HE1101" t="s">
        <v>3</v>
      </c>
      <c r="HF1101" t="s">
        <v>3</v>
      </c>
      <c r="HM1101" t="s">
        <v>3</v>
      </c>
      <c r="IK1101">
        <v>0</v>
      </c>
    </row>
    <row r="1102" spans="1:245">
      <c r="A1102">
        <v>18</v>
      </c>
      <c r="B1102">
        <v>0</v>
      </c>
      <c r="C1102">
        <v>1200</v>
      </c>
      <c r="E1102" t="s">
        <v>48</v>
      </c>
      <c r="F1102" t="s">
        <v>28</v>
      </c>
      <c r="G1102" t="s">
        <v>29</v>
      </c>
      <c r="H1102" t="s">
        <v>30</v>
      </c>
      <c r="I1102">
        <f>I1101*J1102</f>
        <v>2.3694E-2</v>
      </c>
      <c r="J1102">
        <v>0.11</v>
      </c>
      <c r="K1102">
        <v>0.11</v>
      </c>
      <c r="O1102">
        <f t="shared" si="781"/>
        <v>0</v>
      </c>
      <c r="P1102">
        <f t="shared" si="782"/>
        <v>0</v>
      </c>
      <c r="Q1102">
        <f t="shared" si="783"/>
        <v>0</v>
      </c>
      <c r="R1102">
        <f t="shared" si="784"/>
        <v>0</v>
      </c>
      <c r="S1102">
        <f t="shared" si="785"/>
        <v>0</v>
      </c>
      <c r="T1102">
        <f t="shared" si="786"/>
        <v>0</v>
      </c>
      <c r="U1102">
        <f t="shared" si="787"/>
        <v>0</v>
      </c>
      <c r="V1102">
        <f t="shared" si="788"/>
        <v>0</v>
      </c>
      <c r="W1102">
        <f t="shared" si="789"/>
        <v>0</v>
      </c>
      <c r="X1102">
        <f t="shared" si="790"/>
        <v>0</v>
      </c>
      <c r="Y1102">
        <f t="shared" si="791"/>
        <v>0</v>
      </c>
      <c r="AA1102">
        <v>35863109</v>
      </c>
      <c r="AB1102">
        <f t="shared" si="792"/>
        <v>0</v>
      </c>
      <c r="AC1102">
        <f t="shared" si="793"/>
        <v>0</v>
      </c>
      <c r="AD1102">
        <f t="shared" si="794"/>
        <v>0</v>
      </c>
      <c r="AE1102">
        <f t="shared" si="795"/>
        <v>0</v>
      </c>
      <c r="AF1102">
        <f t="shared" si="796"/>
        <v>0</v>
      </c>
      <c r="AG1102">
        <f t="shared" si="797"/>
        <v>0</v>
      </c>
      <c r="AH1102">
        <f t="shared" si="798"/>
        <v>0</v>
      </c>
      <c r="AI1102">
        <f t="shared" si="799"/>
        <v>0</v>
      </c>
      <c r="AJ1102">
        <f t="shared" si="800"/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1</v>
      </c>
      <c r="AW1102">
        <v>1</v>
      </c>
      <c r="AZ1102">
        <v>1</v>
      </c>
      <c r="BA1102">
        <v>1</v>
      </c>
      <c r="BB1102">
        <v>1</v>
      </c>
      <c r="BC1102">
        <v>1</v>
      </c>
      <c r="BD1102" t="s">
        <v>3</v>
      </c>
      <c r="BE1102" t="s">
        <v>3</v>
      </c>
      <c r="BF1102" t="s">
        <v>3</v>
      </c>
      <c r="BG1102" t="s">
        <v>3</v>
      </c>
      <c r="BH1102">
        <v>3</v>
      </c>
      <c r="BI1102">
        <v>2</v>
      </c>
      <c r="BJ1102" t="s">
        <v>31</v>
      </c>
      <c r="BM1102">
        <v>500002</v>
      </c>
      <c r="BN1102">
        <v>0</v>
      </c>
      <c r="BO1102" t="s">
        <v>3</v>
      </c>
      <c r="BP1102">
        <v>0</v>
      </c>
      <c r="BQ1102">
        <v>12</v>
      </c>
      <c r="BR1102">
        <v>0</v>
      </c>
      <c r="BS1102">
        <v>1</v>
      </c>
      <c r="BT1102">
        <v>1</v>
      </c>
      <c r="BU1102">
        <v>1</v>
      </c>
      <c r="BV1102">
        <v>1</v>
      </c>
      <c r="BW1102">
        <v>1</v>
      </c>
      <c r="BX1102">
        <v>1</v>
      </c>
      <c r="BY1102" t="s">
        <v>3</v>
      </c>
      <c r="BZ1102">
        <v>0</v>
      </c>
      <c r="CA1102">
        <v>0</v>
      </c>
      <c r="CB1102" t="s">
        <v>3</v>
      </c>
      <c r="CE1102">
        <v>0</v>
      </c>
      <c r="CF1102">
        <v>0</v>
      </c>
      <c r="CG1102">
        <v>0</v>
      </c>
      <c r="CM1102">
        <v>0</v>
      </c>
      <c r="CN1102" t="s">
        <v>3</v>
      </c>
      <c r="CO1102">
        <v>0</v>
      </c>
      <c r="CP1102">
        <f t="shared" si="801"/>
        <v>0</v>
      </c>
      <c r="CQ1102">
        <f t="shared" si="802"/>
        <v>0</v>
      </c>
      <c r="CR1102">
        <f t="shared" si="803"/>
        <v>0</v>
      </c>
      <c r="CS1102">
        <f t="shared" si="804"/>
        <v>0</v>
      </c>
      <c r="CT1102">
        <f t="shared" si="805"/>
        <v>0</v>
      </c>
      <c r="CU1102">
        <f t="shared" si="806"/>
        <v>0</v>
      </c>
      <c r="CV1102">
        <f t="shared" si="807"/>
        <v>0</v>
      </c>
      <c r="CW1102">
        <f t="shared" si="808"/>
        <v>0</v>
      </c>
      <c r="CX1102">
        <f t="shared" si="809"/>
        <v>0</v>
      </c>
      <c r="CY1102">
        <f t="shared" si="810"/>
        <v>0</v>
      </c>
      <c r="CZ1102">
        <f t="shared" si="811"/>
        <v>0</v>
      </c>
      <c r="DC1102" t="s">
        <v>3</v>
      </c>
      <c r="DD1102" t="s">
        <v>3</v>
      </c>
      <c r="DE1102" t="s">
        <v>3</v>
      </c>
      <c r="DF1102" t="s">
        <v>3</v>
      </c>
      <c r="DG1102" t="s">
        <v>3</v>
      </c>
      <c r="DH1102" t="s">
        <v>3</v>
      </c>
      <c r="DI1102" t="s">
        <v>3</v>
      </c>
      <c r="DJ1102" t="s">
        <v>3</v>
      </c>
      <c r="DK1102" t="s">
        <v>3</v>
      </c>
      <c r="DL1102" t="s">
        <v>3</v>
      </c>
      <c r="DM1102" t="s">
        <v>3</v>
      </c>
      <c r="DN1102">
        <v>0</v>
      </c>
      <c r="DO1102">
        <v>0</v>
      </c>
      <c r="DP1102">
        <v>1</v>
      </c>
      <c r="DQ1102">
        <v>1</v>
      </c>
      <c r="DU1102">
        <v>1009</v>
      </c>
      <c r="DV1102" t="s">
        <v>30</v>
      </c>
      <c r="DW1102" t="s">
        <v>30</v>
      </c>
      <c r="DX1102">
        <v>1000</v>
      </c>
      <c r="DZ1102" t="s">
        <v>3</v>
      </c>
      <c r="EA1102" t="s">
        <v>3</v>
      </c>
      <c r="EB1102" t="s">
        <v>3</v>
      </c>
      <c r="EC1102" t="s">
        <v>3</v>
      </c>
      <c r="EE1102">
        <v>29085444</v>
      </c>
      <c r="EF1102">
        <v>12</v>
      </c>
      <c r="EG1102" t="s">
        <v>32</v>
      </c>
      <c r="EH1102">
        <v>0</v>
      </c>
      <c r="EI1102" t="s">
        <v>3</v>
      </c>
      <c r="EJ1102">
        <v>2</v>
      </c>
      <c r="EK1102">
        <v>500002</v>
      </c>
      <c r="EL1102" t="s">
        <v>33</v>
      </c>
      <c r="EM1102" t="s">
        <v>34</v>
      </c>
      <c r="EO1102" t="s">
        <v>3</v>
      </c>
      <c r="EQ1102">
        <v>0</v>
      </c>
      <c r="ER1102">
        <v>0</v>
      </c>
      <c r="ES1102">
        <v>0</v>
      </c>
      <c r="ET1102">
        <v>0</v>
      </c>
      <c r="EU1102">
        <v>0</v>
      </c>
      <c r="EV1102">
        <v>0</v>
      </c>
      <c r="EW1102">
        <v>0</v>
      </c>
      <c r="EX1102">
        <v>0</v>
      </c>
      <c r="FQ1102">
        <v>0</v>
      </c>
      <c r="FR1102">
        <f t="shared" si="812"/>
        <v>0</v>
      </c>
      <c r="FS1102">
        <v>0</v>
      </c>
      <c r="FX1102">
        <v>0</v>
      </c>
      <c r="FY1102">
        <v>0</v>
      </c>
      <c r="GA1102" t="s">
        <v>3</v>
      </c>
      <c r="GD1102">
        <v>1</v>
      </c>
      <c r="GF1102">
        <v>-304821490</v>
      </c>
      <c r="GG1102">
        <v>2</v>
      </c>
      <c r="GH1102">
        <v>1</v>
      </c>
      <c r="GI1102">
        <v>-2</v>
      </c>
      <c r="GJ1102">
        <v>0</v>
      </c>
      <c r="GK1102">
        <v>0</v>
      </c>
      <c r="GL1102">
        <f t="shared" si="813"/>
        <v>0</v>
      </c>
      <c r="GM1102">
        <f t="shared" si="814"/>
        <v>0</v>
      </c>
      <c r="GN1102">
        <f t="shared" si="815"/>
        <v>0</v>
      </c>
      <c r="GO1102">
        <f t="shared" si="816"/>
        <v>0</v>
      </c>
      <c r="GP1102">
        <f t="shared" si="817"/>
        <v>0</v>
      </c>
      <c r="GR1102">
        <v>0</v>
      </c>
      <c r="GS1102">
        <v>0</v>
      </c>
      <c r="GT1102">
        <v>0</v>
      </c>
      <c r="GU1102" t="s">
        <v>3</v>
      </c>
      <c r="GV1102">
        <f t="shared" si="818"/>
        <v>0</v>
      </c>
      <c r="GW1102">
        <v>1</v>
      </c>
      <c r="GX1102">
        <f t="shared" si="819"/>
        <v>0</v>
      </c>
      <c r="HA1102">
        <v>0</v>
      </c>
      <c r="HB1102">
        <v>0</v>
      </c>
      <c r="HC1102">
        <f t="shared" si="820"/>
        <v>0</v>
      </c>
      <c r="HE1102" t="s">
        <v>3</v>
      </c>
      <c r="HF1102" t="s">
        <v>3</v>
      </c>
      <c r="HM1102" t="s">
        <v>3</v>
      </c>
      <c r="IK1102">
        <v>0</v>
      </c>
    </row>
    <row r="1103" spans="1:245">
      <c r="A1103">
        <v>17</v>
      </c>
      <c r="B1103">
        <v>0</v>
      </c>
      <c r="C1103">
        <f>ROW(SmtRes!A1201)</f>
        <v>1201</v>
      </c>
      <c r="D1103">
        <f>ROW(EtalonRes!A1161)</f>
        <v>1161</v>
      </c>
      <c r="E1103" t="s">
        <v>49</v>
      </c>
      <c r="F1103" t="s">
        <v>56</v>
      </c>
      <c r="G1103" t="s">
        <v>57</v>
      </c>
      <c r="H1103" t="s">
        <v>58</v>
      </c>
      <c r="I1103">
        <f>ROUND(4/100,9)</f>
        <v>0.04</v>
      </c>
      <c r="J1103">
        <v>0</v>
      </c>
      <c r="K1103">
        <f>ROUND(4/100,9)</f>
        <v>0.04</v>
      </c>
      <c r="O1103">
        <f t="shared" si="781"/>
        <v>60.22</v>
      </c>
      <c r="P1103">
        <f t="shared" si="782"/>
        <v>0</v>
      </c>
      <c r="Q1103">
        <f t="shared" si="783"/>
        <v>0</v>
      </c>
      <c r="R1103">
        <f t="shared" si="784"/>
        <v>0</v>
      </c>
      <c r="S1103">
        <f t="shared" si="785"/>
        <v>60.22</v>
      </c>
      <c r="T1103">
        <f t="shared" si="786"/>
        <v>0</v>
      </c>
      <c r="U1103">
        <f t="shared" si="787"/>
        <v>0.2336</v>
      </c>
      <c r="V1103">
        <f t="shared" si="788"/>
        <v>0</v>
      </c>
      <c r="W1103">
        <f t="shared" si="789"/>
        <v>0</v>
      </c>
      <c r="X1103">
        <f t="shared" si="790"/>
        <v>43.36</v>
      </c>
      <c r="Y1103">
        <f t="shared" si="791"/>
        <v>31.31</v>
      </c>
      <c r="AA1103">
        <v>35863109</v>
      </c>
      <c r="AB1103">
        <f t="shared" si="792"/>
        <v>45.55</v>
      </c>
      <c r="AC1103">
        <f t="shared" si="793"/>
        <v>0</v>
      </c>
      <c r="AD1103">
        <f t="shared" si="794"/>
        <v>0</v>
      </c>
      <c r="AE1103">
        <f t="shared" si="795"/>
        <v>0</v>
      </c>
      <c r="AF1103">
        <f t="shared" si="796"/>
        <v>45.55</v>
      </c>
      <c r="AG1103">
        <f t="shared" si="797"/>
        <v>0</v>
      </c>
      <c r="AH1103">
        <f t="shared" si="798"/>
        <v>5.84</v>
      </c>
      <c r="AI1103">
        <f t="shared" si="799"/>
        <v>0</v>
      </c>
      <c r="AJ1103">
        <f t="shared" si="800"/>
        <v>0</v>
      </c>
      <c r="AK1103">
        <v>45.55</v>
      </c>
      <c r="AL1103">
        <v>0</v>
      </c>
      <c r="AM1103">
        <v>0</v>
      </c>
      <c r="AN1103">
        <v>0</v>
      </c>
      <c r="AO1103">
        <v>45.55</v>
      </c>
      <c r="AP1103">
        <v>0</v>
      </c>
      <c r="AQ1103">
        <v>5.84</v>
      </c>
      <c r="AR1103">
        <v>0</v>
      </c>
      <c r="AS1103">
        <v>0</v>
      </c>
      <c r="AT1103">
        <v>72</v>
      </c>
      <c r="AU1103">
        <v>52</v>
      </c>
      <c r="AV1103">
        <v>1</v>
      </c>
      <c r="AW1103">
        <v>1</v>
      </c>
      <c r="AZ1103">
        <v>1</v>
      </c>
      <c r="BA1103">
        <v>33.049999999999997</v>
      </c>
      <c r="BB1103">
        <v>1</v>
      </c>
      <c r="BC1103">
        <v>1</v>
      </c>
      <c r="BD1103" t="s">
        <v>3</v>
      </c>
      <c r="BE1103" t="s">
        <v>3</v>
      </c>
      <c r="BF1103" t="s">
        <v>3</v>
      </c>
      <c r="BG1103" t="s">
        <v>3</v>
      </c>
      <c r="BH1103">
        <v>0</v>
      </c>
      <c r="BI1103">
        <v>1</v>
      </c>
      <c r="BJ1103" t="s">
        <v>59</v>
      </c>
      <c r="BM1103">
        <v>67001</v>
      </c>
      <c r="BN1103">
        <v>0</v>
      </c>
      <c r="BO1103" t="s">
        <v>56</v>
      </c>
      <c r="BP1103">
        <v>1</v>
      </c>
      <c r="BQ1103">
        <v>6</v>
      </c>
      <c r="BR1103">
        <v>0</v>
      </c>
      <c r="BS1103">
        <v>33.049999999999997</v>
      </c>
      <c r="BT1103">
        <v>1</v>
      </c>
      <c r="BU1103">
        <v>1</v>
      </c>
      <c r="BV1103">
        <v>1</v>
      </c>
      <c r="BW1103">
        <v>1</v>
      </c>
      <c r="BX1103">
        <v>1</v>
      </c>
      <c r="BY1103" t="s">
        <v>3</v>
      </c>
      <c r="BZ1103">
        <v>85</v>
      </c>
      <c r="CA1103">
        <v>65</v>
      </c>
      <c r="CB1103" t="s">
        <v>3</v>
      </c>
      <c r="CE1103">
        <v>0</v>
      </c>
      <c r="CF1103">
        <v>0</v>
      </c>
      <c r="CG1103">
        <v>0</v>
      </c>
      <c r="CM1103">
        <v>0</v>
      </c>
      <c r="CN1103" t="s">
        <v>3</v>
      </c>
      <c r="CO1103">
        <v>0</v>
      </c>
      <c r="CP1103">
        <f t="shared" si="801"/>
        <v>60.22</v>
      </c>
      <c r="CQ1103">
        <f t="shared" si="802"/>
        <v>0</v>
      </c>
      <c r="CR1103">
        <f t="shared" si="803"/>
        <v>0</v>
      </c>
      <c r="CS1103">
        <f t="shared" si="804"/>
        <v>0</v>
      </c>
      <c r="CT1103">
        <f t="shared" si="805"/>
        <v>1505.4274999999998</v>
      </c>
      <c r="CU1103">
        <f t="shared" si="806"/>
        <v>0</v>
      </c>
      <c r="CV1103">
        <f t="shared" si="807"/>
        <v>5.84</v>
      </c>
      <c r="CW1103">
        <f t="shared" si="808"/>
        <v>0</v>
      </c>
      <c r="CX1103">
        <f t="shared" si="809"/>
        <v>0</v>
      </c>
      <c r="CY1103">
        <f t="shared" si="810"/>
        <v>43.358400000000003</v>
      </c>
      <c r="CZ1103">
        <f t="shared" si="811"/>
        <v>31.314399999999999</v>
      </c>
      <c r="DC1103" t="s">
        <v>3</v>
      </c>
      <c r="DD1103" t="s">
        <v>3</v>
      </c>
      <c r="DE1103" t="s">
        <v>3</v>
      </c>
      <c r="DF1103" t="s">
        <v>3</v>
      </c>
      <c r="DG1103" t="s">
        <v>3</v>
      </c>
      <c r="DH1103" t="s">
        <v>3</v>
      </c>
      <c r="DI1103" t="s">
        <v>3</v>
      </c>
      <c r="DJ1103" t="s">
        <v>3</v>
      </c>
      <c r="DK1103" t="s">
        <v>3</v>
      </c>
      <c r="DL1103" t="s">
        <v>3</v>
      </c>
      <c r="DM1103" t="s">
        <v>3</v>
      </c>
      <c r="DN1103">
        <v>0</v>
      </c>
      <c r="DO1103">
        <v>0</v>
      </c>
      <c r="DP1103">
        <v>1</v>
      </c>
      <c r="DQ1103">
        <v>1</v>
      </c>
      <c r="DU1103">
        <v>1010</v>
      </c>
      <c r="DV1103" t="s">
        <v>58</v>
      </c>
      <c r="DW1103" t="s">
        <v>58</v>
      </c>
      <c r="DX1103">
        <v>100</v>
      </c>
      <c r="DZ1103" t="s">
        <v>3</v>
      </c>
      <c r="EA1103" t="s">
        <v>3</v>
      </c>
      <c r="EB1103" t="s">
        <v>3</v>
      </c>
      <c r="EC1103" t="s">
        <v>3</v>
      </c>
      <c r="EE1103">
        <v>29085636</v>
      </c>
      <c r="EF1103">
        <v>6</v>
      </c>
      <c r="EG1103" t="s">
        <v>22</v>
      </c>
      <c r="EH1103">
        <v>0</v>
      </c>
      <c r="EI1103" t="s">
        <v>3</v>
      </c>
      <c r="EJ1103">
        <v>1</v>
      </c>
      <c r="EK1103">
        <v>67001</v>
      </c>
      <c r="EL1103" t="s">
        <v>60</v>
      </c>
      <c r="EM1103" t="s">
        <v>61</v>
      </c>
      <c r="EO1103" t="s">
        <v>3</v>
      </c>
      <c r="EQ1103">
        <v>0</v>
      </c>
      <c r="ER1103">
        <v>45.55</v>
      </c>
      <c r="ES1103">
        <v>0</v>
      </c>
      <c r="ET1103">
        <v>0</v>
      </c>
      <c r="EU1103">
        <v>0</v>
      </c>
      <c r="EV1103">
        <v>45.55</v>
      </c>
      <c r="EW1103">
        <v>5.84</v>
      </c>
      <c r="EX1103">
        <v>0</v>
      </c>
      <c r="EY1103">
        <v>0</v>
      </c>
      <c r="FQ1103">
        <v>0</v>
      </c>
      <c r="FR1103">
        <f t="shared" si="812"/>
        <v>0</v>
      </c>
      <c r="FS1103">
        <v>0</v>
      </c>
      <c r="FV1103" t="s">
        <v>25</v>
      </c>
      <c r="FW1103" t="s">
        <v>26</v>
      </c>
      <c r="FX1103">
        <v>85</v>
      </c>
      <c r="FY1103">
        <v>65</v>
      </c>
      <c r="GA1103" t="s">
        <v>3</v>
      </c>
      <c r="GD1103">
        <v>1</v>
      </c>
      <c r="GF1103">
        <v>-1255865036</v>
      </c>
      <c r="GG1103">
        <v>2</v>
      </c>
      <c r="GH1103">
        <v>1</v>
      </c>
      <c r="GI1103">
        <v>2</v>
      </c>
      <c r="GJ1103">
        <v>0</v>
      </c>
      <c r="GK1103">
        <v>0</v>
      </c>
      <c r="GL1103">
        <f t="shared" si="813"/>
        <v>0</v>
      </c>
      <c r="GM1103">
        <f t="shared" si="814"/>
        <v>134.88999999999999</v>
      </c>
      <c r="GN1103">
        <f t="shared" si="815"/>
        <v>134.88999999999999</v>
      </c>
      <c r="GO1103">
        <f t="shared" si="816"/>
        <v>0</v>
      </c>
      <c r="GP1103">
        <f t="shared" si="817"/>
        <v>0</v>
      </c>
      <c r="GR1103">
        <v>0</v>
      </c>
      <c r="GS1103">
        <v>3</v>
      </c>
      <c r="GT1103">
        <v>0</v>
      </c>
      <c r="GU1103" t="s">
        <v>3</v>
      </c>
      <c r="GV1103">
        <f t="shared" si="818"/>
        <v>0</v>
      </c>
      <c r="GW1103">
        <v>1</v>
      </c>
      <c r="GX1103">
        <f t="shared" si="819"/>
        <v>0</v>
      </c>
      <c r="HA1103">
        <v>0</v>
      </c>
      <c r="HB1103">
        <v>0</v>
      </c>
      <c r="HC1103">
        <f t="shared" si="820"/>
        <v>0</v>
      </c>
      <c r="HE1103" t="s">
        <v>3</v>
      </c>
      <c r="HF1103" t="s">
        <v>3</v>
      </c>
      <c r="HM1103" t="s">
        <v>3</v>
      </c>
      <c r="IK1103">
        <v>0</v>
      </c>
    </row>
    <row r="1104" spans="1:245">
      <c r="A1104">
        <v>17</v>
      </c>
      <c r="B1104">
        <v>0</v>
      </c>
      <c r="C1104">
        <f>ROW(SmtRes!A1206)</f>
        <v>1206</v>
      </c>
      <c r="D1104">
        <f>ROW(EtalonRes!A1166)</f>
        <v>1166</v>
      </c>
      <c r="E1104" t="s">
        <v>55</v>
      </c>
      <c r="F1104" t="s">
        <v>42</v>
      </c>
      <c r="G1104" t="s">
        <v>43</v>
      </c>
      <c r="H1104" t="s">
        <v>44</v>
      </c>
      <c r="I1104">
        <f>ROUND(2/100,9)</f>
        <v>0.02</v>
      </c>
      <c r="J1104">
        <v>0</v>
      </c>
      <c r="K1104">
        <f>ROUND(2/100,9)</f>
        <v>0.02</v>
      </c>
      <c r="O1104">
        <f t="shared" si="781"/>
        <v>994.12</v>
      </c>
      <c r="P1104">
        <f t="shared" si="782"/>
        <v>0</v>
      </c>
      <c r="Q1104">
        <f t="shared" si="783"/>
        <v>43.61</v>
      </c>
      <c r="R1104">
        <f t="shared" si="784"/>
        <v>26.4</v>
      </c>
      <c r="S1104">
        <f t="shared" si="785"/>
        <v>950.51</v>
      </c>
      <c r="T1104">
        <f t="shared" si="786"/>
        <v>0</v>
      </c>
      <c r="U1104">
        <f t="shared" si="787"/>
        <v>3.5860000000000003</v>
      </c>
      <c r="V1104">
        <f t="shared" si="788"/>
        <v>7.9400000000000012E-2</v>
      </c>
      <c r="W1104">
        <f t="shared" si="789"/>
        <v>0</v>
      </c>
      <c r="X1104">
        <f t="shared" si="790"/>
        <v>683.84</v>
      </c>
      <c r="Y1104">
        <f t="shared" si="791"/>
        <v>488.46</v>
      </c>
      <c r="AA1104">
        <v>35863109</v>
      </c>
      <c r="AB1104">
        <f t="shared" si="792"/>
        <v>1634.97</v>
      </c>
      <c r="AC1104">
        <f t="shared" si="793"/>
        <v>0</v>
      </c>
      <c r="AD1104">
        <f t="shared" si="794"/>
        <v>196.98</v>
      </c>
      <c r="AE1104">
        <f t="shared" si="795"/>
        <v>39.94</v>
      </c>
      <c r="AF1104">
        <f t="shared" si="796"/>
        <v>1437.99</v>
      </c>
      <c r="AG1104">
        <f t="shared" si="797"/>
        <v>0</v>
      </c>
      <c r="AH1104">
        <f t="shared" si="798"/>
        <v>179.3</v>
      </c>
      <c r="AI1104">
        <f t="shared" si="799"/>
        <v>3.97</v>
      </c>
      <c r="AJ1104">
        <f t="shared" si="800"/>
        <v>0</v>
      </c>
      <c r="AK1104">
        <v>1634.97</v>
      </c>
      <c r="AL1104">
        <v>0</v>
      </c>
      <c r="AM1104">
        <v>196.98</v>
      </c>
      <c r="AN1104">
        <v>39.94</v>
      </c>
      <c r="AO1104">
        <v>1437.99</v>
      </c>
      <c r="AP1104">
        <v>0</v>
      </c>
      <c r="AQ1104">
        <v>179.3</v>
      </c>
      <c r="AR1104">
        <v>3.97</v>
      </c>
      <c r="AS1104">
        <v>0</v>
      </c>
      <c r="AT1104">
        <v>70</v>
      </c>
      <c r="AU1104">
        <v>50</v>
      </c>
      <c r="AV1104">
        <v>1</v>
      </c>
      <c r="AW1104">
        <v>1</v>
      </c>
      <c r="AZ1104">
        <v>1</v>
      </c>
      <c r="BA1104">
        <v>33.049999999999997</v>
      </c>
      <c r="BB1104">
        <v>11.07</v>
      </c>
      <c r="BC1104">
        <v>1</v>
      </c>
      <c r="BD1104" t="s">
        <v>3</v>
      </c>
      <c r="BE1104" t="s">
        <v>3</v>
      </c>
      <c r="BF1104" t="s">
        <v>3</v>
      </c>
      <c r="BG1104" t="s">
        <v>3</v>
      </c>
      <c r="BH1104">
        <v>0</v>
      </c>
      <c r="BI1104">
        <v>1</v>
      </c>
      <c r="BJ1104" t="s">
        <v>45</v>
      </c>
      <c r="BM1104">
        <v>56001</v>
      </c>
      <c r="BN1104">
        <v>0</v>
      </c>
      <c r="BO1104" t="s">
        <v>42</v>
      </c>
      <c r="BP1104">
        <v>1</v>
      </c>
      <c r="BQ1104">
        <v>6</v>
      </c>
      <c r="BR1104">
        <v>0</v>
      </c>
      <c r="BS1104">
        <v>33.049999999999997</v>
      </c>
      <c r="BT1104">
        <v>1</v>
      </c>
      <c r="BU1104">
        <v>1</v>
      </c>
      <c r="BV1104">
        <v>1</v>
      </c>
      <c r="BW1104">
        <v>1</v>
      </c>
      <c r="BX1104">
        <v>1</v>
      </c>
      <c r="BY1104" t="s">
        <v>3</v>
      </c>
      <c r="BZ1104">
        <v>82</v>
      </c>
      <c r="CA1104">
        <v>62</v>
      </c>
      <c r="CB1104" t="s">
        <v>3</v>
      </c>
      <c r="CE1104">
        <v>0</v>
      </c>
      <c r="CF1104">
        <v>0</v>
      </c>
      <c r="CG1104">
        <v>0</v>
      </c>
      <c r="CM1104">
        <v>0</v>
      </c>
      <c r="CN1104" t="s">
        <v>3</v>
      </c>
      <c r="CO1104">
        <v>0</v>
      </c>
      <c r="CP1104">
        <f t="shared" si="801"/>
        <v>994.12</v>
      </c>
      <c r="CQ1104">
        <f t="shared" si="802"/>
        <v>0</v>
      </c>
      <c r="CR1104">
        <f t="shared" si="803"/>
        <v>2180.5686000000001</v>
      </c>
      <c r="CS1104">
        <f t="shared" si="804"/>
        <v>1320.0169999999998</v>
      </c>
      <c r="CT1104">
        <f t="shared" si="805"/>
        <v>47525.569499999998</v>
      </c>
      <c r="CU1104">
        <f t="shared" si="806"/>
        <v>0</v>
      </c>
      <c r="CV1104">
        <f t="shared" si="807"/>
        <v>179.3</v>
      </c>
      <c r="CW1104">
        <f t="shared" si="808"/>
        <v>3.97</v>
      </c>
      <c r="CX1104">
        <f t="shared" si="809"/>
        <v>0</v>
      </c>
      <c r="CY1104">
        <f t="shared" si="810"/>
        <v>683.83699999999999</v>
      </c>
      <c r="CZ1104">
        <f t="shared" si="811"/>
        <v>488.45499999999998</v>
      </c>
      <c r="DC1104" t="s">
        <v>3</v>
      </c>
      <c r="DD1104" t="s">
        <v>3</v>
      </c>
      <c r="DE1104" t="s">
        <v>3</v>
      </c>
      <c r="DF1104" t="s">
        <v>3</v>
      </c>
      <c r="DG1104" t="s">
        <v>3</v>
      </c>
      <c r="DH1104" t="s">
        <v>3</v>
      </c>
      <c r="DI1104" t="s">
        <v>3</v>
      </c>
      <c r="DJ1104" t="s">
        <v>3</v>
      </c>
      <c r="DK1104" t="s">
        <v>3</v>
      </c>
      <c r="DL1104" t="s">
        <v>3</v>
      </c>
      <c r="DM1104" t="s">
        <v>3</v>
      </c>
      <c r="DN1104">
        <v>0</v>
      </c>
      <c r="DO1104">
        <v>0</v>
      </c>
      <c r="DP1104">
        <v>1</v>
      </c>
      <c r="DQ1104">
        <v>1</v>
      </c>
      <c r="DU1104">
        <v>1013</v>
      </c>
      <c r="DV1104" t="s">
        <v>44</v>
      </c>
      <c r="DW1104" t="s">
        <v>44</v>
      </c>
      <c r="DX1104">
        <v>1</v>
      </c>
      <c r="DZ1104" t="s">
        <v>3</v>
      </c>
      <c r="EA1104" t="s">
        <v>3</v>
      </c>
      <c r="EB1104" t="s">
        <v>3</v>
      </c>
      <c r="EC1104" t="s">
        <v>3</v>
      </c>
      <c r="EE1104">
        <v>29085589</v>
      </c>
      <c r="EF1104">
        <v>6</v>
      </c>
      <c r="EG1104" t="s">
        <v>22</v>
      </c>
      <c r="EH1104">
        <v>0</v>
      </c>
      <c r="EI1104" t="s">
        <v>3</v>
      </c>
      <c r="EJ1104">
        <v>1</v>
      </c>
      <c r="EK1104">
        <v>56001</v>
      </c>
      <c r="EL1104" t="s">
        <v>46</v>
      </c>
      <c r="EM1104" t="s">
        <v>47</v>
      </c>
      <c r="EO1104" t="s">
        <v>3</v>
      </c>
      <c r="EQ1104">
        <v>0</v>
      </c>
      <c r="ER1104">
        <v>1634.97</v>
      </c>
      <c r="ES1104">
        <v>0</v>
      </c>
      <c r="ET1104">
        <v>196.98</v>
      </c>
      <c r="EU1104">
        <v>39.94</v>
      </c>
      <c r="EV1104">
        <v>1437.99</v>
      </c>
      <c r="EW1104">
        <v>179.3</v>
      </c>
      <c r="EX1104">
        <v>3.97</v>
      </c>
      <c r="EY1104">
        <v>0</v>
      </c>
      <c r="FQ1104">
        <v>0</v>
      </c>
      <c r="FR1104">
        <f t="shared" si="812"/>
        <v>0</v>
      </c>
      <c r="FS1104">
        <v>0</v>
      </c>
      <c r="FV1104" t="s">
        <v>25</v>
      </c>
      <c r="FW1104" t="s">
        <v>26</v>
      </c>
      <c r="FX1104">
        <v>82</v>
      </c>
      <c r="FY1104">
        <v>62</v>
      </c>
      <c r="GA1104" t="s">
        <v>3</v>
      </c>
      <c r="GD1104">
        <v>1</v>
      </c>
      <c r="GF1104">
        <v>395004222</v>
      </c>
      <c r="GG1104">
        <v>2</v>
      </c>
      <c r="GH1104">
        <v>1</v>
      </c>
      <c r="GI1104">
        <v>2</v>
      </c>
      <c r="GJ1104">
        <v>0</v>
      </c>
      <c r="GK1104">
        <v>0</v>
      </c>
      <c r="GL1104">
        <f t="shared" si="813"/>
        <v>0</v>
      </c>
      <c r="GM1104">
        <f t="shared" si="814"/>
        <v>2166.42</v>
      </c>
      <c r="GN1104">
        <f t="shared" si="815"/>
        <v>2166.42</v>
      </c>
      <c r="GO1104">
        <f t="shared" si="816"/>
        <v>0</v>
      </c>
      <c r="GP1104">
        <f t="shared" si="817"/>
        <v>0</v>
      </c>
      <c r="GR1104">
        <v>0</v>
      </c>
      <c r="GS1104">
        <v>3</v>
      </c>
      <c r="GT1104">
        <v>0</v>
      </c>
      <c r="GU1104" t="s">
        <v>3</v>
      </c>
      <c r="GV1104">
        <f t="shared" si="818"/>
        <v>0</v>
      </c>
      <c r="GW1104">
        <v>1</v>
      </c>
      <c r="GX1104">
        <f t="shared" si="819"/>
        <v>0</v>
      </c>
      <c r="HA1104">
        <v>0</v>
      </c>
      <c r="HB1104">
        <v>0</v>
      </c>
      <c r="HC1104">
        <f t="shared" si="820"/>
        <v>0</v>
      </c>
      <c r="HE1104" t="s">
        <v>3</v>
      </c>
      <c r="HF1104" t="s">
        <v>3</v>
      </c>
      <c r="HM1104" t="s">
        <v>3</v>
      </c>
      <c r="IK1104">
        <v>0</v>
      </c>
    </row>
    <row r="1105" spans="1:245">
      <c r="A1105">
        <v>18</v>
      </c>
      <c r="B1105">
        <v>0</v>
      </c>
      <c r="C1105">
        <v>1206</v>
      </c>
      <c r="E1105" t="s">
        <v>342</v>
      </c>
      <c r="F1105" t="s">
        <v>28</v>
      </c>
      <c r="G1105" t="s">
        <v>29</v>
      </c>
      <c r="H1105" t="s">
        <v>30</v>
      </c>
      <c r="I1105">
        <f>I1104*J1105</f>
        <v>0.21</v>
      </c>
      <c r="J1105">
        <v>10.5</v>
      </c>
      <c r="K1105">
        <v>10.5</v>
      </c>
      <c r="O1105">
        <f t="shared" si="781"/>
        <v>0</v>
      </c>
      <c r="P1105">
        <f t="shared" si="782"/>
        <v>0</v>
      </c>
      <c r="Q1105">
        <f t="shared" si="783"/>
        <v>0</v>
      </c>
      <c r="R1105">
        <f t="shared" si="784"/>
        <v>0</v>
      </c>
      <c r="S1105">
        <f t="shared" si="785"/>
        <v>0</v>
      </c>
      <c r="T1105">
        <f t="shared" si="786"/>
        <v>0</v>
      </c>
      <c r="U1105">
        <f t="shared" si="787"/>
        <v>0</v>
      </c>
      <c r="V1105">
        <f t="shared" si="788"/>
        <v>0</v>
      </c>
      <c r="W1105">
        <f t="shared" si="789"/>
        <v>0</v>
      </c>
      <c r="X1105">
        <f t="shared" si="790"/>
        <v>0</v>
      </c>
      <c r="Y1105">
        <f t="shared" si="791"/>
        <v>0</v>
      </c>
      <c r="AA1105">
        <v>35863109</v>
      </c>
      <c r="AB1105">
        <f t="shared" si="792"/>
        <v>0</v>
      </c>
      <c r="AC1105">
        <f t="shared" si="793"/>
        <v>0</v>
      </c>
      <c r="AD1105">
        <f t="shared" si="794"/>
        <v>0</v>
      </c>
      <c r="AE1105">
        <f t="shared" si="795"/>
        <v>0</v>
      </c>
      <c r="AF1105">
        <f t="shared" si="796"/>
        <v>0</v>
      </c>
      <c r="AG1105">
        <f t="shared" si="797"/>
        <v>0</v>
      </c>
      <c r="AH1105">
        <f t="shared" si="798"/>
        <v>0</v>
      </c>
      <c r="AI1105">
        <f t="shared" si="799"/>
        <v>0</v>
      </c>
      <c r="AJ1105">
        <f t="shared" si="800"/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1</v>
      </c>
      <c r="AW1105">
        <v>1</v>
      </c>
      <c r="AZ1105">
        <v>1</v>
      </c>
      <c r="BA1105">
        <v>1</v>
      </c>
      <c r="BB1105">
        <v>1</v>
      </c>
      <c r="BC1105">
        <v>1</v>
      </c>
      <c r="BD1105" t="s">
        <v>3</v>
      </c>
      <c r="BE1105" t="s">
        <v>3</v>
      </c>
      <c r="BF1105" t="s">
        <v>3</v>
      </c>
      <c r="BG1105" t="s">
        <v>3</v>
      </c>
      <c r="BH1105">
        <v>3</v>
      </c>
      <c r="BI1105">
        <v>2</v>
      </c>
      <c r="BJ1105" t="s">
        <v>31</v>
      </c>
      <c r="BM1105">
        <v>500002</v>
      </c>
      <c r="BN1105">
        <v>0</v>
      </c>
      <c r="BO1105" t="s">
        <v>3</v>
      </c>
      <c r="BP1105">
        <v>0</v>
      </c>
      <c r="BQ1105">
        <v>12</v>
      </c>
      <c r="BR1105">
        <v>0</v>
      </c>
      <c r="BS1105">
        <v>1</v>
      </c>
      <c r="BT1105">
        <v>1</v>
      </c>
      <c r="BU1105">
        <v>1</v>
      </c>
      <c r="BV1105">
        <v>1</v>
      </c>
      <c r="BW1105">
        <v>1</v>
      </c>
      <c r="BX1105">
        <v>1</v>
      </c>
      <c r="BY1105" t="s">
        <v>3</v>
      </c>
      <c r="BZ1105">
        <v>0</v>
      </c>
      <c r="CA1105">
        <v>0</v>
      </c>
      <c r="CB1105" t="s">
        <v>3</v>
      </c>
      <c r="CE1105">
        <v>0</v>
      </c>
      <c r="CF1105">
        <v>0</v>
      </c>
      <c r="CG1105">
        <v>0</v>
      </c>
      <c r="CM1105">
        <v>0</v>
      </c>
      <c r="CN1105" t="s">
        <v>3</v>
      </c>
      <c r="CO1105">
        <v>0</v>
      </c>
      <c r="CP1105">
        <f t="shared" si="801"/>
        <v>0</v>
      </c>
      <c r="CQ1105">
        <f t="shared" si="802"/>
        <v>0</v>
      </c>
      <c r="CR1105">
        <f t="shared" si="803"/>
        <v>0</v>
      </c>
      <c r="CS1105">
        <f t="shared" si="804"/>
        <v>0</v>
      </c>
      <c r="CT1105">
        <f t="shared" si="805"/>
        <v>0</v>
      </c>
      <c r="CU1105">
        <f t="shared" si="806"/>
        <v>0</v>
      </c>
      <c r="CV1105">
        <f t="shared" si="807"/>
        <v>0</v>
      </c>
      <c r="CW1105">
        <f t="shared" si="808"/>
        <v>0</v>
      </c>
      <c r="CX1105">
        <f t="shared" si="809"/>
        <v>0</v>
      </c>
      <c r="CY1105">
        <f t="shared" si="810"/>
        <v>0</v>
      </c>
      <c r="CZ1105">
        <f t="shared" si="811"/>
        <v>0</v>
      </c>
      <c r="DC1105" t="s">
        <v>3</v>
      </c>
      <c r="DD1105" t="s">
        <v>3</v>
      </c>
      <c r="DE1105" t="s">
        <v>3</v>
      </c>
      <c r="DF1105" t="s">
        <v>3</v>
      </c>
      <c r="DG1105" t="s">
        <v>3</v>
      </c>
      <c r="DH1105" t="s">
        <v>3</v>
      </c>
      <c r="DI1105" t="s">
        <v>3</v>
      </c>
      <c r="DJ1105" t="s">
        <v>3</v>
      </c>
      <c r="DK1105" t="s">
        <v>3</v>
      </c>
      <c r="DL1105" t="s">
        <v>3</v>
      </c>
      <c r="DM1105" t="s">
        <v>3</v>
      </c>
      <c r="DN1105">
        <v>0</v>
      </c>
      <c r="DO1105">
        <v>0</v>
      </c>
      <c r="DP1105">
        <v>1</v>
      </c>
      <c r="DQ1105">
        <v>1</v>
      </c>
      <c r="DU1105">
        <v>1009</v>
      </c>
      <c r="DV1105" t="s">
        <v>30</v>
      </c>
      <c r="DW1105" t="s">
        <v>30</v>
      </c>
      <c r="DX1105">
        <v>1000</v>
      </c>
      <c r="DZ1105" t="s">
        <v>3</v>
      </c>
      <c r="EA1105" t="s">
        <v>3</v>
      </c>
      <c r="EB1105" t="s">
        <v>3</v>
      </c>
      <c r="EC1105" t="s">
        <v>3</v>
      </c>
      <c r="EE1105">
        <v>29085444</v>
      </c>
      <c r="EF1105">
        <v>12</v>
      </c>
      <c r="EG1105" t="s">
        <v>32</v>
      </c>
      <c r="EH1105">
        <v>0</v>
      </c>
      <c r="EI1105" t="s">
        <v>3</v>
      </c>
      <c r="EJ1105">
        <v>2</v>
      </c>
      <c r="EK1105">
        <v>500002</v>
      </c>
      <c r="EL1105" t="s">
        <v>33</v>
      </c>
      <c r="EM1105" t="s">
        <v>34</v>
      </c>
      <c r="EO1105" t="s">
        <v>3</v>
      </c>
      <c r="EQ1105">
        <v>0</v>
      </c>
      <c r="ER1105">
        <v>0</v>
      </c>
      <c r="ES1105">
        <v>0</v>
      </c>
      <c r="ET1105">
        <v>0</v>
      </c>
      <c r="EU1105">
        <v>0</v>
      </c>
      <c r="EV1105">
        <v>0</v>
      </c>
      <c r="EW1105">
        <v>0</v>
      </c>
      <c r="EX1105">
        <v>0</v>
      </c>
      <c r="FQ1105">
        <v>0</v>
      </c>
      <c r="FR1105">
        <f t="shared" si="812"/>
        <v>0</v>
      </c>
      <c r="FS1105">
        <v>0</v>
      </c>
      <c r="FX1105">
        <v>0</v>
      </c>
      <c r="FY1105">
        <v>0</v>
      </c>
      <c r="GA1105" t="s">
        <v>3</v>
      </c>
      <c r="GD1105">
        <v>1</v>
      </c>
      <c r="GF1105">
        <v>-304821490</v>
      </c>
      <c r="GG1105">
        <v>2</v>
      </c>
      <c r="GH1105">
        <v>1</v>
      </c>
      <c r="GI1105">
        <v>-2</v>
      </c>
      <c r="GJ1105">
        <v>0</v>
      </c>
      <c r="GK1105">
        <v>0</v>
      </c>
      <c r="GL1105">
        <f t="shared" si="813"/>
        <v>0</v>
      </c>
      <c r="GM1105">
        <f t="shared" si="814"/>
        <v>0</v>
      </c>
      <c r="GN1105">
        <f t="shared" si="815"/>
        <v>0</v>
      </c>
      <c r="GO1105">
        <f t="shared" si="816"/>
        <v>0</v>
      </c>
      <c r="GP1105">
        <f t="shared" si="817"/>
        <v>0</v>
      </c>
      <c r="GR1105">
        <v>0</v>
      </c>
      <c r="GS1105">
        <v>3</v>
      </c>
      <c r="GT1105">
        <v>0</v>
      </c>
      <c r="GU1105" t="s">
        <v>3</v>
      </c>
      <c r="GV1105">
        <f t="shared" si="818"/>
        <v>0</v>
      </c>
      <c r="GW1105">
        <v>1</v>
      </c>
      <c r="GX1105">
        <f t="shared" si="819"/>
        <v>0</v>
      </c>
      <c r="HA1105">
        <v>0</v>
      </c>
      <c r="HB1105">
        <v>0</v>
      </c>
      <c r="HC1105">
        <f t="shared" si="820"/>
        <v>0</v>
      </c>
      <c r="HE1105" t="s">
        <v>3</v>
      </c>
      <c r="HF1105" t="s">
        <v>3</v>
      </c>
      <c r="HM1105" t="s">
        <v>3</v>
      </c>
      <c r="IK1105">
        <v>0</v>
      </c>
    </row>
    <row r="1107" spans="1:245">
      <c r="A1107" s="2">
        <v>51</v>
      </c>
      <c r="B1107" s="2">
        <f>B1093</f>
        <v>0</v>
      </c>
      <c r="C1107" s="2">
        <f>A1093</f>
        <v>5</v>
      </c>
      <c r="D1107" s="2">
        <f>ROW(A1093)</f>
        <v>1093</v>
      </c>
      <c r="E1107" s="2"/>
      <c r="F1107" s="2" t="str">
        <f>IF(F1093&lt;&gt;"",F1093,"")</f>
        <v>Новый подраздел</v>
      </c>
      <c r="G1107" s="2" t="str">
        <f>IF(G1093&lt;&gt;"",G1093,"")</f>
        <v>демонтаж</v>
      </c>
      <c r="H1107" s="2">
        <v>0</v>
      </c>
      <c r="I1107" s="2"/>
      <c r="J1107" s="2"/>
      <c r="K1107" s="2"/>
      <c r="L1107" s="2"/>
      <c r="M1107" s="2"/>
      <c r="N1107" s="2"/>
      <c r="O1107" s="2">
        <f t="shared" ref="O1107:T1107" si="821">ROUND(AB1107,2)</f>
        <v>2666.44</v>
      </c>
      <c r="P1107" s="2">
        <f t="shared" si="821"/>
        <v>0</v>
      </c>
      <c r="Q1107" s="2">
        <f t="shared" si="821"/>
        <v>60.72</v>
      </c>
      <c r="R1107" s="2">
        <f t="shared" si="821"/>
        <v>42.8</v>
      </c>
      <c r="S1107" s="2">
        <f t="shared" si="821"/>
        <v>2605.7199999999998</v>
      </c>
      <c r="T1107" s="2">
        <f t="shared" si="821"/>
        <v>0</v>
      </c>
      <c r="U1107" s="2">
        <f>AH1107</f>
        <v>10.006578000000001</v>
      </c>
      <c r="V1107" s="2">
        <f>AI1107</f>
        <v>0.11606000000000001</v>
      </c>
      <c r="W1107" s="2">
        <f>ROUND(AJ1107,2)</f>
        <v>0</v>
      </c>
      <c r="X1107" s="2">
        <f>ROUND(AK1107,2)</f>
        <v>1822.94</v>
      </c>
      <c r="Y1107" s="2">
        <f>ROUND(AL1107,2)</f>
        <v>1389.92</v>
      </c>
      <c r="Z1107" s="2"/>
      <c r="AA1107" s="2"/>
      <c r="AB1107" s="2">
        <f>ROUND(SUMIF(AA1097:AA1105,"=35863109",O1097:O1105),2)</f>
        <v>2666.44</v>
      </c>
      <c r="AC1107" s="2">
        <f>ROUND(SUMIF(AA1097:AA1105,"=35863109",P1097:P1105),2)</f>
        <v>0</v>
      </c>
      <c r="AD1107" s="2">
        <f>ROUND(SUMIF(AA1097:AA1105,"=35863109",Q1097:Q1105),2)</f>
        <v>60.72</v>
      </c>
      <c r="AE1107" s="2">
        <f>ROUND(SUMIF(AA1097:AA1105,"=35863109",R1097:R1105),2)</f>
        <v>42.8</v>
      </c>
      <c r="AF1107" s="2">
        <f>ROUND(SUMIF(AA1097:AA1105,"=35863109",S1097:S1105),2)</f>
        <v>2605.7199999999998</v>
      </c>
      <c r="AG1107" s="2">
        <f>ROUND(SUMIF(AA1097:AA1105,"=35863109",T1097:T1105),2)</f>
        <v>0</v>
      </c>
      <c r="AH1107" s="2">
        <f>SUMIF(AA1097:AA1105,"=35863109",U1097:U1105)</f>
        <v>10.006578000000001</v>
      </c>
      <c r="AI1107" s="2">
        <f>SUMIF(AA1097:AA1105,"=35863109",V1097:V1105)</f>
        <v>0.11606000000000001</v>
      </c>
      <c r="AJ1107" s="2">
        <f>ROUND(SUMIF(AA1097:AA1105,"=35863109",W1097:W1105),2)</f>
        <v>0</v>
      </c>
      <c r="AK1107" s="2">
        <f>ROUND(SUMIF(AA1097:AA1105,"=35863109",X1097:X1105),2)</f>
        <v>1822.94</v>
      </c>
      <c r="AL1107" s="2">
        <f>ROUND(SUMIF(AA1097:AA1105,"=35863109",Y1097:Y1105),2)</f>
        <v>1389.92</v>
      </c>
      <c r="AM1107" s="2"/>
      <c r="AN1107" s="2"/>
      <c r="AO1107" s="2">
        <f t="shared" ref="AO1107:BD1107" si="822">ROUND(BX1107,2)</f>
        <v>0</v>
      </c>
      <c r="AP1107" s="2">
        <f t="shared" si="822"/>
        <v>0</v>
      </c>
      <c r="AQ1107" s="2">
        <f t="shared" si="822"/>
        <v>0</v>
      </c>
      <c r="AR1107" s="2">
        <f t="shared" si="822"/>
        <v>5879.3</v>
      </c>
      <c r="AS1107" s="2">
        <f t="shared" si="822"/>
        <v>5879.3</v>
      </c>
      <c r="AT1107" s="2">
        <f t="shared" si="822"/>
        <v>0</v>
      </c>
      <c r="AU1107" s="2">
        <f t="shared" si="822"/>
        <v>0</v>
      </c>
      <c r="AV1107" s="2">
        <f t="shared" si="822"/>
        <v>0</v>
      </c>
      <c r="AW1107" s="2">
        <f t="shared" si="822"/>
        <v>0</v>
      </c>
      <c r="AX1107" s="2">
        <f t="shared" si="822"/>
        <v>0</v>
      </c>
      <c r="AY1107" s="2">
        <f t="shared" si="822"/>
        <v>0</v>
      </c>
      <c r="AZ1107" s="2">
        <f t="shared" si="822"/>
        <v>0</v>
      </c>
      <c r="BA1107" s="2">
        <f t="shared" si="822"/>
        <v>0</v>
      </c>
      <c r="BB1107" s="2">
        <f t="shared" si="822"/>
        <v>0</v>
      </c>
      <c r="BC1107" s="2">
        <f t="shared" si="822"/>
        <v>0</v>
      </c>
      <c r="BD1107" s="2">
        <f t="shared" si="822"/>
        <v>0</v>
      </c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>
        <f>ROUND(SUMIF(AA1097:AA1105,"=35863109",FQ1097:FQ1105),2)</f>
        <v>0</v>
      </c>
      <c r="BY1107" s="2">
        <f>ROUND(SUMIF(AA1097:AA1105,"=35863109",FR1097:FR1105),2)</f>
        <v>0</v>
      </c>
      <c r="BZ1107" s="2">
        <f>ROUND(SUMIF(AA1097:AA1105,"=35863109",GL1097:GL1105),2)</f>
        <v>0</v>
      </c>
      <c r="CA1107" s="2">
        <f>ROUND(SUMIF(AA1097:AA1105,"=35863109",GM1097:GM1105),2)</f>
        <v>5879.3</v>
      </c>
      <c r="CB1107" s="2">
        <f>ROUND(SUMIF(AA1097:AA1105,"=35863109",GN1097:GN1105),2)</f>
        <v>5879.3</v>
      </c>
      <c r="CC1107" s="2">
        <f>ROUND(SUMIF(AA1097:AA1105,"=35863109",GO1097:GO1105),2)</f>
        <v>0</v>
      </c>
      <c r="CD1107" s="2">
        <f>ROUND(SUMIF(AA1097:AA1105,"=35863109",GP1097:GP1105),2)</f>
        <v>0</v>
      </c>
      <c r="CE1107" s="2">
        <f>AC1107-BX1107</f>
        <v>0</v>
      </c>
      <c r="CF1107" s="2">
        <f>AC1107-BY1107</f>
        <v>0</v>
      </c>
      <c r="CG1107" s="2">
        <f>BX1107-BZ1107</f>
        <v>0</v>
      </c>
      <c r="CH1107" s="2">
        <f>AC1107-BX1107-BY1107+BZ1107</f>
        <v>0</v>
      </c>
      <c r="CI1107" s="2">
        <f>BY1107-BZ1107</f>
        <v>0</v>
      </c>
      <c r="CJ1107" s="2">
        <f>ROUND(SUMIF(AA1097:AA1105,"=35863109",GX1097:GX1105),2)</f>
        <v>0</v>
      </c>
      <c r="CK1107" s="2">
        <f>ROUND(SUMIF(AA1097:AA1105,"=35863109",GY1097:GY1105),2)</f>
        <v>0</v>
      </c>
      <c r="CL1107" s="2">
        <f>ROUND(SUMIF(AA1097:AA1105,"=35863109",GZ1097:GZ1105),2)</f>
        <v>0</v>
      </c>
      <c r="CM1107" s="2">
        <f>ROUND(SUMIF(AA1097:AA1105,"=35863109",HD1097:HD1105),2)</f>
        <v>0</v>
      </c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>
        <v>0</v>
      </c>
    </row>
    <row r="1109" spans="1:245">
      <c r="A1109" s="4">
        <v>50</v>
      </c>
      <c r="B1109" s="4">
        <v>0</v>
      </c>
      <c r="C1109" s="4">
        <v>0</v>
      </c>
      <c r="D1109" s="4">
        <v>1</v>
      </c>
      <c r="E1109" s="4">
        <v>201</v>
      </c>
      <c r="F1109" s="4">
        <f>ROUND(Source!O1107,O1109)</f>
        <v>2666.44</v>
      </c>
      <c r="G1109" s="4" t="s">
        <v>71</v>
      </c>
      <c r="H1109" s="4" t="s">
        <v>72</v>
      </c>
      <c r="I1109" s="4"/>
      <c r="J1109" s="4"/>
      <c r="K1109" s="4">
        <v>201</v>
      </c>
      <c r="L1109" s="4">
        <v>1</v>
      </c>
      <c r="M1109" s="4">
        <v>3</v>
      </c>
      <c r="N1109" s="4" t="s">
        <v>3</v>
      </c>
      <c r="O1109" s="4">
        <v>2</v>
      </c>
      <c r="P1109" s="4"/>
      <c r="Q1109" s="4"/>
      <c r="R1109" s="4"/>
      <c r="S1109" s="4"/>
      <c r="T1109" s="4"/>
      <c r="U1109" s="4"/>
      <c r="V1109" s="4"/>
      <c r="W1109" s="4"/>
    </row>
    <row r="1110" spans="1:245">
      <c r="A1110" s="4">
        <v>50</v>
      </c>
      <c r="B1110" s="4">
        <v>0</v>
      </c>
      <c r="C1110" s="4">
        <v>0</v>
      </c>
      <c r="D1110" s="4">
        <v>1</v>
      </c>
      <c r="E1110" s="4">
        <v>202</v>
      </c>
      <c r="F1110" s="4">
        <f>ROUND(Source!P1107,O1110)</f>
        <v>0</v>
      </c>
      <c r="G1110" s="4" t="s">
        <v>73</v>
      </c>
      <c r="H1110" s="4" t="s">
        <v>74</v>
      </c>
      <c r="I1110" s="4"/>
      <c r="J1110" s="4"/>
      <c r="K1110" s="4">
        <v>202</v>
      </c>
      <c r="L1110" s="4">
        <v>2</v>
      </c>
      <c r="M1110" s="4">
        <v>3</v>
      </c>
      <c r="N1110" s="4" t="s">
        <v>3</v>
      </c>
      <c r="O1110" s="4">
        <v>2</v>
      </c>
      <c r="P1110" s="4"/>
      <c r="Q1110" s="4"/>
      <c r="R1110" s="4"/>
      <c r="S1110" s="4"/>
      <c r="T1110" s="4"/>
      <c r="U1110" s="4"/>
      <c r="V1110" s="4"/>
      <c r="W1110" s="4"/>
    </row>
    <row r="1111" spans="1:245">
      <c r="A1111" s="4">
        <v>50</v>
      </c>
      <c r="B1111" s="4">
        <v>0</v>
      </c>
      <c r="C1111" s="4">
        <v>0</v>
      </c>
      <c r="D1111" s="4">
        <v>1</v>
      </c>
      <c r="E1111" s="4">
        <v>222</v>
      </c>
      <c r="F1111" s="4">
        <f>ROUND(Source!AO1107,O1111)</f>
        <v>0</v>
      </c>
      <c r="G1111" s="4" t="s">
        <v>75</v>
      </c>
      <c r="H1111" s="4" t="s">
        <v>76</v>
      </c>
      <c r="I1111" s="4"/>
      <c r="J1111" s="4"/>
      <c r="K1111" s="4">
        <v>222</v>
      </c>
      <c r="L1111" s="4">
        <v>3</v>
      </c>
      <c r="M1111" s="4">
        <v>3</v>
      </c>
      <c r="N1111" s="4" t="s">
        <v>3</v>
      </c>
      <c r="O1111" s="4">
        <v>2</v>
      </c>
      <c r="P1111" s="4"/>
      <c r="Q1111" s="4"/>
      <c r="R1111" s="4"/>
      <c r="S1111" s="4"/>
      <c r="T1111" s="4"/>
      <c r="U1111" s="4"/>
      <c r="V1111" s="4"/>
      <c r="W1111" s="4"/>
    </row>
    <row r="1112" spans="1:245">
      <c r="A1112" s="4">
        <v>50</v>
      </c>
      <c r="B1112" s="4">
        <v>0</v>
      </c>
      <c r="C1112" s="4">
        <v>0</v>
      </c>
      <c r="D1112" s="4">
        <v>1</v>
      </c>
      <c r="E1112" s="4">
        <v>225</v>
      </c>
      <c r="F1112" s="4">
        <f>ROUND(Source!AV1107,O1112)</f>
        <v>0</v>
      </c>
      <c r="G1112" s="4" t="s">
        <v>77</v>
      </c>
      <c r="H1112" s="4" t="s">
        <v>78</v>
      </c>
      <c r="I1112" s="4"/>
      <c r="J1112" s="4"/>
      <c r="K1112" s="4">
        <v>225</v>
      </c>
      <c r="L1112" s="4">
        <v>4</v>
      </c>
      <c r="M1112" s="4">
        <v>3</v>
      </c>
      <c r="N1112" s="4" t="s">
        <v>3</v>
      </c>
      <c r="O1112" s="4">
        <v>2</v>
      </c>
      <c r="P1112" s="4"/>
      <c r="Q1112" s="4"/>
      <c r="R1112" s="4"/>
      <c r="S1112" s="4"/>
      <c r="T1112" s="4"/>
      <c r="U1112" s="4"/>
      <c r="V1112" s="4"/>
      <c r="W1112" s="4"/>
    </row>
    <row r="1113" spans="1:245">
      <c r="A1113" s="4">
        <v>50</v>
      </c>
      <c r="B1113" s="4">
        <v>0</v>
      </c>
      <c r="C1113" s="4">
        <v>0</v>
      </c>
      <c r="D1113" s="4">
        <v>1</v>
      </c>
      <c r="E1113" s="4">
        <v>226</v>
      </c>
      <c r="F1113" s="4">
        <f>ROUND(Source!AW1107,O1113)</f>
        <v>0</v>
      </c>
      <c r="G1113" s="4" t="s">
        <v>79</v>
      </c>
      <c r="H1113" s="4" t="s">
        <v>80</v>
      </c>
      <c r="I1113" s="4"/>
      <c r="J1113" s="4"/>
      <c r="K1113" s="4">
        <v>226</v>
      </c>
      <c r="L1113" s="4">
        <v>5</v>
      </c>
      <c r="M1113" s="4">
        <v>3</v>
      </c>
      <c r="N1113" s="4" t="s">
        <v>3</v>
      </c>
      <c r="O1113" s="4">
        <v>2</v>
      </c>
      <c r="P1113" s="4"/>
      <c r="Q1113" s="4"/>
      <c r="R1113" s="4"/>
      <c r="S1113" s="4"/>
      <c r="T1113" s="4"/>
      <c r="U1113" s="4"/>
      <c r="V1113" s="4"/>
      <c r="W1113" s="4"/>
    </row>
    <row r="1114" spans="1:245">
      <c r="A1114" s="4">
        <v>50</v>
      </c>
      <c r="B1114" s="4">
        <v>0</v>
      </c>
      <c r="C1114" s="4">
        <v>0</v>
      </c>
      <c r="D1114" s="4">
        <v>1</v>
      </c>
      <c r="E1114" s="4">
        <v>227</v>
      </c>
      <c r="F1114" s="4">
        <f>ROUND(Source!AX1107,O1114)</f>
        <v>0</v>
      </c>
      <c r="G1114" s="4" t="s">
        <v>81</v>
      </c>
      <c r="H1114" s="4" t="s">
        <v>82</v>
      </c>
      <c r="I1114" s="4"/>
      <c r="J1114" s="4"/>
      <c r="K1114" s="4">
        <v>227</v>
      </c>
      <c r="L1114" s="4">
        <v>6</v>
      </c>
      <c r="M1114" s="4">
        <v>3</v>
      </c>
      <c r="N1114" s="4" t="s">
        <v>3</v>
      </c>
      <c r="O1114" s="4">
        <v>2</v>
      </c>
      <c r="P1114" s="4"/>
      <c r="Q1114" s="4"/>
      <c r="R1114" s="4"/>
      <c r="S1114" s="4"/>
      <c r="T1114" s="4"/>
      <c r="U1114" s="4"/>
      <c r="V1114" s="4"/>
      <c r="W1114" s="4"/>
    </row>
    <row r="1115" spans="1:245">
      <c r="A1115" s="4">
        <v>50</v>
      </c>
      <c r="B1115" s="4">
        <v>0</v>
      </c>
      <c r="C1115" s="4">
        <v>0</v>
      </c>
      <c r="D1115" s="4">
        <v>1</v>
      </c>
      <c r="E1115" s="4">
        <v>228</v>
      </c>
      <c r="F1115" s="4">
        <f>ROUND(Source!AY1107,O1115)</f>
        <v>0</v>
      </c>
      <c r="G1115" s="4" t="s">
        <v>83</v>
      </c>
      <c r="H1115" s="4" t="s">
        <v>84</v>
      </c>
      <c r="I1115" s="4"/>
      <c r="J1115" s="4"/>
      <c r="K1115" s="4">
        <v>228</v>
      </c>
      <c r="L1115" s="4">
        <v>7</v>
      </c>
      <c r="M1115" s="4">
        <v>3</v>
      </c>
      <c r="N1115" s="4" t="s">
        <v>3</v>
      </c>
      <c r="O1115" s="4">
        <v>2</v>
      </c>
      <c r="P1115" s="4"/>
      <c r="Q1115" s="4"/>
      <c r="R1115" s="4"/>
      <c r="S1115" s="4"/>
      <c r="T1115" s="4"/>
      <c r="U1115" s="4"/>
      <c r="V1115" s="4"/>
      <c r="W1115" s="4"/>
    </row>
    <row r="1116" spans="1:245">
      <c r="A1116" s="4">
        <v>50</v>
      </c>
      <c r="B1116" s="4">
        <v>0</v>
      </c>
      <c r="C1116" s="4">
        <v>0</v>
      </c>
      <c r="D1116" s="4">
        <v>1</v>
      </c>
      <c r="E1116" s="4">
        <v>216</v>
      </c>
      <c r="F1116" s="4">
        <f>ROUND(Source!AP1107,O1116)</f>
        <v>0</v>
      </c>
      <c r="G1116" s="4" t="s">
        <v>85</v>
      </c>
      <c r="H1116" s="4" t="s">
        <v>86</v>
      </c>
      <c r="I1116" s="4"/>
      <c r="J1116" s="4"/>
      <c r="K1116" s="4">
        <v>216</v>
      </c>
      <c r="L1116" s="4">
        <v>8</v>
      </c>
      <c r="M1116" s="4">
        <v>3</v>
      </c>
      <c r="N1116" s="4" t="s">
        <v>3</v>
      </c>
      <c r="O1116" s="4">
        <v>2</v>
      </c>
      <c r="P1116" s="4"/>
      <c r="Q1116" s="4"/>
      <c r="R1116" s="4"/>
      <c r="S1116" s="4"/>
      <c r="T1116" s="4"/>
      <c r="U1116" s="4"/>
      <c r="V1116" s="4"/>
      <c r="W1116" s="4"/>
    </row>
    <row r="1117" spans="1:245">
      <c r="A1117" s="4">
        <v>50</v>
      </c>
      <c r="B1117" s="4">
        <v>0</v>
      </c>
      <c r="C1117" s="4">
        <v>0</v>
      </c>
      <c r="D1117" s="4">
        <v>1</v>
      </c>
      <c r="E1117" s="4">
        <v>223</v>
      </c>
      <c r="F1117" s="4">
        <f>ROUND(Source!AQ1107,O1117)</f>
        <v>0</v>
      </c>
      <c r="G1117" s="4" t="s">
        <v>87</v>
      </c>
      <c r="H1117" s="4" t="s">
        <v>88</v>
      </c>
      <c r="I1117" s="4"/>
      <c r="J1117" s="4"/>
      <c r="K1117" s="4">
        <v>223</v>
      </c>
      <c r="L1117" s="4">
        <v>9</v>
      </c>
      <c r="M1117" s="4">
        <v>3</v>
      </c>
      <c r="N1117" s="4" t="s">
        <v>3</v>
      </c>
      <c r="O1117" s="4">
        <v>2</v>
      </c>
      <c r="P1117" s="4"/>
      <c r="Q1117" s="4"/>
      <c r="R1117" s="4"/>
      <c r="S1117" s="4"/>
      <c r="T1117" s="4"/>
      <c r="U1117" s="4"/>
      <c r="V1117" s="4"/>
      <c r="W1117" s="4"/>
    </row>
    <row r="1118" spans="1:245">
      <c r="A1118" s="4">
        <v>50</v>
      </c>
      <c r="B1118" s="4">
        <v>0</v>
      </c>
      <c r="C1118" s="4">
        <v>0</v>
      </c>
      <c r="D1118" s="4">
        <v>1</v>
      </c>
      <c r="E1118" s="4">
        <v>229</v>
      </c>
      <c r="F1118" s="4">
        <f>ROUND(Source!AZ1107,O1118)</f>
        <v>0</v>
      </c>
      <c r="G1118" s="4" t="s">
        <v>89</v>
      </c>
      <c r="H1118" s="4" t="s">
        <v>90</v>
      </c>
      <c r="I1118" s="4"/>
      <c r="J1118" s="4"/>
      <c r="K1118" s="4">
        <v>229</v>
      </c>
      <c r="L1118" s="4">
        <v>10</v>
      </c>
      <c r="M1118" s="4">
        <v>3</v>
      </c>
      <c r="N1118" s="4" t="s">
        <v>3</v>
      </c>
      <c r="O1118" s="4">
        <v>2</v>
      </c>
      <c r="P1118" s="4"/>
      <c r="Q1118" s="4"/>
      <c r="R1118" s="4"/>
      <c r="S1118" s="4"/>
      <c r="T1118" s="4"/>
      <c r="U1118" s="4"/>
      <c r="V1118" s="4"/>
      <c r="W1118" s="4"/>
    </row>
    <row r="1119" spans="1:245">
      <c r="A1119" s="4">
        <v>50</v>
      </c>
      <c r="B1119" s="4">
        <v>0</v>
      </c>
      <c r="C1119" s="4">
        <v>0</v>
      </c>
      <c r="D1119" s="4">
        <v>1</v>
      </c>
      <c r="E1119" s="4">
        <v>203</v>
      </c>
      <c r="F1119" s="4">
        <f>ROUND(Source!Q1107,O1119)</f>
        <v>60.72</v>
      </c>
      <c r="G1119" s="4" t="s">
        <v>91</v>
      </c>
      <c r="H1119" s="4" t="s">
        <v>92</v>
      </c>
      <c r="I1119" s="4"/>
      <c r="J1119" s="4"/>
      <c r="K1119" s="4">
        <v>203</v>
      </c>
      <c r="L1119" s="4">
        <v>11</v>
      </c>
      <c r="M1119" s="4">
        <v>3</v>
      </c>
      <c r="N1119" s="4" t="s">
        <v>3</v>
      </c>
      <c r="O1119" s="4">
        <v>2</v>
      </c>
      <c r="P1119" s="4"/>
      <c r="Q1119" s="4"/>
      <c r="R1119" s="4"/>
      <c r="S1119" s="4"/>
      <c r="T1119" s="4"/>
      <c r="U1119" s="4"/>
      <c r="V1119" s="4"/>
      <c r="W1119" s="4"/>
    </row>
    <row r="1120" spans="1:245">
      <c r="A1120" s="4">
        <v>50</v>
      </c>
      <c r="B1120" s="4">
        <v>0</v>
      </c>
      <c r="C1120" s="4">
        <v>0</v>
      </c>
      <c r="D1120" s="4">
        <v>1</v>
      </c>
      <c r="E1120" s="4">
        <v>231</v>
      </c>
      <c r="F1120" s="4">
        <f>ROUND(Source!BB1107,O1120)</f>
        <v>0</v>
      </c>
      <c r="G1120" s="4" t="s">
        <v>93</v>
      </c>
      <c r="H1120" s="4" t="s">
        <v>94</v>
      </c>
      <c r="I1120" s="4"/>
      <c r="J1120" s="4"/>
      <c r="K1120" s="4">
        <v>231</v>
      </c>
      <c r="L1120" s="4">
        <v>12</v>
      </c>
      <c r="M1120" s="4">
        <v>3</v>
      </c>
      <c r="N1120" s="4" t="s">
        <v>3</v>
      </c>
      <c r="O1120" s="4">
        <v>2</v>
      </c>
      <c r="P1120" s="4"/>
      <c r="Q1120" s="4"/>
      <c r="R1120" s="4"/>
      <c r="S1120" s="4"/>
      <c r="T1120" s="4"/>
      <c r="U1120" s="4"/>
      <c r="V1120" s="4"/>
      <c r="W1120" s="4"/>
    </row>
    <row r="1121" spans="1:23">
      <c r="A1121" s="4">
        <v>50</v>
      </c>
      <c r="B1121" s="4">
        <v>0</v>
      </c>
      <c r="C1121" s="4">
        <v>0</v>
      </c>
      <c r="D1121" s="4">
        <v>1</v>
      </c>
      <c r="E1121" s="4">
        <v>204</v>
      </c>
      <c r="F1121" s="4">
        <f>ROUND(Source!R1107,O1121)</f>
        <v>42.8</v>
      </c>
      <c r="G1121" s="4" t="s">
        <v>95</v>
      </c>
      <c r="H1121" s="4" t="s">
        <v>96</v>
      </c>
      <c r="I1121" s="4"/>
      <c r="J1121" s="4"/>
      <c r="K1121" s="4">
        <v>204</v>
      </c>
      <c r="L1121" s="4">
        <v>13</v>
      </c>
      <c r="M1121" s="4">
        <v>3</v>
      </c>
      <c r="N1121" s="4" t="s">
        <v>3</v>
      </c>
      <c r="O1121" s="4">
        <v>2</v>
      </c>
      <c r="P1121" s="4"/>
      <c r="Q1121" s="4"/>
      <c r="R1121" s="4"/>
      <c r="S1121" s="4"/>
      <c r="T1121" s="4"/>
      <c r="U1121" s="4"/>
      <c r="V1121" s="4"/>
      <c r="W1121" s="4"/>
    </row>
    <row r="1122" spans="1:23">
      <c r="A1122" s="4">
        <v>50</v>
      </c>
      <c r="B1122" s="4">
        <v>0</v>
      </c>
      <c r="C1122" s="4">
        <v>0</v>
      </c>
      <c r="D1122" s="4">
        <v>1</v>
      </c>
      <c r="E1122" s="4">
        <v>205</v>
      </c>
      <c r="F1122" s="4">
        <f>ROUND(Source!S1107,O1122)</f>
        <v>2605.7199999999998</v>
      </c>
      <c r="G1122" s="4" t="s">
        <v>97</v>
      </c>
      <c r="H1122" s="4" t="s">
        <v>98</v>
      </c>
      <c r="I1122" s="4"/>
      <c r="J1122" s="4"/>
      <c r="K1122" s="4">
        <v>205</v>
      </c>
      <c r="L1122" s="4">
        <v>14</v>
      </c>
      <c r="M1122" s="4">
        <v>3</v>
      </c>
      <c r="N1122" s="4" t="s">
        <v>3</v>
      </c>
      <c r="O1122" s="4">
        <v>2</v>
      </c>
      <c r="P1122" s="4"/>
      <c r="Q1122" s="4"/>
      <c r="R1122" s="4"/>
      <c r="S1122" s="4"/>
      <c r="T1122" s="4"/>
      <c r="U1122" s="4"/>
      <c r="V1122" s="4"/>
      <c r="W1122" s="4"/>
    </row>
    <row r="1123" spans="1:23">
      <c r="A1123" s="4">
        <v>50</v>
      </c>
      <c r="B1123" s="4">
        <v>0</v>
      </c>
      <c r="C1123" s="4">
        <v>0</v>
      </c>
      <c r="D1123" s="4">
        <v>1</v>
      </c>
      <c r="E1123" s="4">
        <v>232</v>
      </c>
      <c r="F1123" s="4">
        <f>ROUND(Source!BC1107,O1123)</f>
        <v>0</v>
      </c>
      <c r="G1123" s="4" t="s">
        <v>99</v>
      </c>
      <c r="H1123" s="4" t="s">
        <v>100</v>
      </c>
      <c r="I1123" s="4"/>
      <c r="J1123" s="4"/>
      <c r="K1123" s="4">
        <v>232</v>
      </c>
      <c r="L1123" s="4">
        <v>15</v>
      </c>
      <c r="M1123" s="4">
        <v>3</v>
      </c>
      <c r="N1123" s="4" t="s">
        <v>3</v>
      </c>
      <c r="O1123" s="4">
        <v>2</v>
      </c>
      <c r="P1123" s="4"/>
      <c r="Q1123" s="4"/>
      <c r="R1123" s="4"/>
      <c r="S1123" s="4"/>
      <c r="T1123" s="4"/>
      <c r="U1123" s="4"/>
      <c r="V1123" s="4"/>
      <c r="W1123" s="4"/>
    </row>
    <row r="1124" spans="1:23">
      <c r="A1124" s="4">
        <v>50</v>
      </c>
      <c r="B1124" s="4">
        <v>0</v>
      </c>
      <c r="C1124" s="4">
        <v>0</v>
      </c>
      <c r="D1124" s="4">
        <v>1</v>
      </c>
      <c r="E1124" s="4">
        <v>214</v>
      </c>
      <c r="F1124" s="4">
        <f>ROUND(Source!AS1107,O1124)</f>
        <v>5879.3</v>
      </c>
      <c r="G1124" s="4" t="s">
        <v>101</v>
      </c>
      <c r="H1124" s="4" t="s">
        <v>102</v>
      </c>
      <c r="I1124" s="4"/>
      <c r="J1124" s="4"/>
      <c r="K1124" s="4">
        <v>214</v>
      </c>
      <c r="L1124" s="4">
        <v>16</v>
      </c>
      <c r="M1124" s="4">
        <v>3</v>
      </c>
      <c r="N1124" s="4" t="s">
        <v>3</v>
      </c>
      <c r="O1124" s="4">
        <v>2</v>
      </c>
      <c r="P1124" s="4"/>
      <c r="Q1124" s="4"/>
      <c r="R1124" s="4"/>
      <c r="S1124" s="4"/>
      <c r="T1124" s="4"/>
      <c r="U1124" s="4"/>
      <c r="V1124" s="4"/>
      <c r="W1124" s="4"/>
    </row>
    <row r="1125" spans="1:23">
      <c r="A1125" s="4">
        <v>50</v>
      </c>
      <c r="B1125" s="4">
        <v>0</v>
      </c>
      <c r="C1125" s="4">
        <v>0</v>
      </c>
      <c r="D1125" s="4">
        <v>1</v>
      </c>
      <c r="E1125" s="4">
        <v>215</v>
      </c>
      <c r="F1125" s="4">
        <f>ROUND(Source!AT1107,O1125)</f>
        <v>0</v>
      </c>
      <c r="G1125" s="4" t="s">
        <v>103</v>
      </c>
      <c r="H1125" s="4" t="s">
        <v>104</v>
      </c>
      <c r="I1125" s="4"/>
      <c r="J1125" s="4"/>
      <c r="K1125" s="4">
        <v>215</v>
      </c>
      <c r="L1125" s="4">
        <v>17</v>
      </c>
      <c r="M1125" s="4">
        <v>3</v>
      </c>
      <c r="N1125" s="4" t="s">
        <v>3</v>
      </c>
      <c r="O1125" s="4">
        <v>2</v>
      </c>
      <c r="P1125" s="4"/>
      <c r="Q1125" s="4"/>
      <c r="R1125" s="4"/>
      <c r="S1125" s="4"/>
      <c r="T1125" s="4"/>
      <c r="U1125" s="4"/>
      <c r="V1125" s="4"/>
      <c r="W1125" s="4"/>
    </row>
    <row r="1126" spans="1:23">
      <c r="A1126" s="4">
        <v>50</v>
      </c>
      <c r="B1126" s="4">
        <v>0</v>
      </c>
      <c r="C1126" s="4">
        <v>0</v>
      </c>
      <c r="D1126" s="4">
        <v>1</v>
      </c>
      <c r="E1126" s="4">
        <v>217</v>
      </c>
      <c r="F1126" s="4">
        <f>ROUND(Source!AU1107,O1126)</f>
        <v>0</v>
      </c>
      <c r="G1126" s="4" t="s">
        <v>105</v>
      </c>
      <c r="H1126" s="4" t="s">
        <v>106</v>
      </c>
      <c r="I1126" s="4"/>
      <c r="J1126" s="4"/>
      <c r="K1126" s="4">
        <v>217</v>
      </c>
      <c r="L1126" s="4">
        <v>18</v>
      </c>
      <c r="M1126" s="4">
        <v>3</v>
      </c>
      <c r="N1126" s="4" t="s">
        <v>3</v>
      </c>
      <c r="O1126" s="4">
        <v>2</v>
      </c>
      <c r="P1126" s="4"/>
      <c r="Q1126" s="4"/>
      <c r="R1126" s="4"/>
      <c r="S1126" s="4"/>
      <c r="T1126" s="4"/>
      <c r="U1126" s="4"/>
      <c r="V1126" s="4"/>
      <c r="W1126" s="4"/>
    </row>
    <row r="1127" spans="1:23">
      <c r="A1127" s="4">
        <v>50</v>
      </c>
      <c r="B1127" s="4">
        <v>0</v>
      </c>
      <c r="C1127" s="4">
        <v>0</v>
      </c>
      <c r="D1127" s="4">
        <v>1</v>
      </c>
      <c r="E1127" s="4">
        <v>230</v>
      </c>
      <c r="F1127" s="4">
        <f>ROUND(Source!BA1107,O1127)</f>
        <v>0</v>
      </c>
      <c r="G1127" s="4" t="s">
        <v>107</v>
      </c>
      <c r="H1127" s="4" t="s">
        <v>108</v>
      </c>
      <c r="I1127" s="4"/>
      <c r="J1127" s="4"/>
      <c r="K1127" s="4">
        <v>230</v>
      </c>
      <c r="L1127" s="4">
        <v>19</v>
      </c>
      <c r="M1127" s="4">
        <v>3</v>
      </c>
      <c r="N1127" s="4" t="s">
        <v>3</v>
      </c>
      <c r="O1127" s="4">
        <v>2</v>
      </c>
      <c r="P1127" s="4"/>
      <c r="Q1127" s="4"/>
      <c r="R1127" s="4"/>
      <c r="S1127" s="4"/>
      <c r="T1127" s="4"/>
      <c r="U1127" s="4"/>
      <c r="V1127" s="4"/>
      <c r="W1127" s="4"/>
    </row>
    <row r="1128" spans="1:23">
      <c r="A1128" s="4">
        <v>50</v>
      </c>
      <c r="B1128" s="4">
        <v>0</v>
      </c>
      <c r="C1128" s="4">
        <v>0</v>
      </c>
      <c r="D1128" s="4">
        <v>1</v>
      </c>
      <c r="E1128" s="4">
        <v>206</v>
      </c>
      <c r="F1128" s="4">
        <f>ROUND(Source!T1107,O1128)</f>
        <v>0</v>
      </c>
      <c r="G1128" s="4" t="s">
        <v>109</v>
      </c>
      <c r="H1128" s="4" t="s">
        <v>110</v>
      </c>
      <c r="I1128" s="4"/>
      <c r="J1128" s="4"/>
      <c r="K1128" s="4">
        <v>206</v>
      </c>
      <c r="L1128" s="4">
        <v>20</v>
      </c>
      <c r="M1128" s="4">
        <v>3</v>
      </c>
      <c r="N1128" s="4" t="s">
        <v>3</v>
      </c>
      <c r="O1128" s="4">
        <v>2</v>
      </c>
      <c r="P1128" s="4"/>
      <c r="Q1128" s="4"/>
      <c r="R1128" s="4"/>
      <c r="S1128" s="4"/>
      <c r="T1128" s="4"/>
      <c r="U1128" s="4"/>
      <c r="V1128" s="4"/>
      <c r="W1128" s="4"/>
    </row>
    <row r="1129" spans="1:23">
      <c r="A1129" s="4">
        <v>50</v>
      </c>
      <c r="B1129" s="4">
        <v>0</v>
      </c>
      <c r="C1129" s="4">
        <v>0</v>
      </c>
      <c r="D1129" s="4">
        <v>1</v>
      </c>
      <c r="E1129" s="4">
        <v>207</v>
      </c>
      <c r="F1129" s="4">
        <f>Source!U1107</f>
        <v>10.006578000000001</v>
      </c>
      <c r="G1129" s="4" t="s">
        <v>111</v>
      </c>
      <c r="H1129" s="4" t="s">
        <v>112</v>
      </c>
      <c r="I1129" s="4"/>
      <c r="J1129" s="4"/>
      <c r="K1129" s="4">
        <v>207</v>
      </c>
      <c r="L1129" s="4">
        <v>21</v>
      </c>
      <c r="M1129" s="4">
        <v>3</v>
      </c>
      <c r="N1129" s="4" t="s">
        <v>3</v>
      </c>
      <c r="O1129" s="4">
        <v>-1</v>
      </c>
      <c r="P1129" s="4"/>
      <c r="Q1129" s="4"/>
      <c r="R1129" s="4"/>
      <c r="S1129" s="4"/>
      <c r="T1129" s="4"/>
      <c r="U1129" s="4"/>
      <c r="V1129" s="4"/>
      <c r="W1129" s="4"/>
    </row>
    <row r="1130" spans="1:23">
      <c r="A1130" s="4">
        <v>50</v>
      </c>
      <c r="B1130" s="4">
        <v>0</v>
      </c>
      <c r="C1130" s="4">
        <v>0</v>
      </c>
      <c r="D1130" s="4">
        <v>1</v>
      </c>
      <c r="E1130" s="4">
        <v>208</v>
      </c>
      <c r="F1130" s="4">
        <f>Source!V1107</f>
        <v>0.11606000000000001</v>
      </c>
      <c r="G1130" s="4" t="s">
        <v>113</v>
      </c>
      <c r="H1130" s="4" t="s">
        <v>114</v>
      </c>
      <c r="I1130" s="4"/>
      <c r="J1130" s="4"/>
      <c r="K1130" s="4">
        <v>208</v>
      </c>
      <c r="L1130" s="4">
        <v>22</v>
      </c>
      <c r="M1130" s="4">
        <v>3</v>
      </c>
      <c r="N1130" s="4" t="s">
        <v>3</v>
      </c>
      <c r="O1130" s="4">
        <v>-1</v>
      </c>
      <c r="P1130" s="4"/>
      <c r="Q1130" s="4"/>
      <c r="R1130" s="4"/>
      <c r="S1130" s="4"/>
      <c r="T1130" s="4"/>
      <c r="U1130" s="4"/>
      <c r="V1130" s="4"/>
      <c r="W1130" s="4"/>
    </row>
    <row r="1131" spans="1:23">
      <c r="A1131" s="4">
        <v>50</v>
      </c>
      <c r="B1131" s="4">
        <v>0</v>
      </c>
      <c r="C1131" s="4">
        <v>0</v>
      </c>
      <c r="D1131" s="4">
        <v>1</v>
      </c>
      <c r="E1131" s="4">
        <v>209</v>
      </c>
      <c r="F1131" s="4">
        <f>ROUND(Source!W1107,O1131)</f>
        <v>0</v>
      </c>
      <c r="G1131" s="4" t="s">
        <v>115</v>
      </c>
      <c r="H1131" s="4" t="s">
        <v>116</v>
      </c>
      <c r="I1131" s="4"/>
      <c r="J1131" s="4"/>
      <c r="K1131" s="4">
        <v>209</v>
      </c>
      <c r="L1131" s="4">
        <v>23</v>
      </c>
      <c r="M1131" s="4">
        <v>3</v>
      </c>
      <c r="N1131" s="4" t="s">
        <v>3</v>
      </c>
      <c r="O1131" s="4">
        <v>2</v>
      </c>
      <c r="P1131" s="4"/>
      <c r="Q1131" s="4"/>
      <c r="R1131" s="4"/>
      <c r="S1131" s="4"/>
      <c r="T1131" s="4"/>
      <c r="U1131" s="4"/>
      <c r="V1131" s="4"/>
      <c r="W1131" s="4"/>
    </row>
    <row r="1132" spans="1:23">
      <c r="A1132" s="4">
        <v>50</v>
      </c>
      <c r="B1132" s="4">
        <v>0</v>
      </c>
      <c r="C1132" s="4">
        <v>0</v>
      </c>
      <c r="D1132" s="4">
        <v>1</v>
      </c>
      <c r="E1132" s="4">
        <v>233</v>
      </c>
      <c r="F1132" s="4">
        <f>ROUND(Source!BD1107,O1132)</f>
        <v>0</v>
      </c>
      <c r="G1132" s="4" t="s">
        <v>117</v>
      </c>
      <c r="H1132" s="4" t="s">
        <v>118</v>
      </c>
      <c r="I1132" s="4"/>
      <c r="J1132" s="4"/>
      <c r="K1132" s="4">
        <v>233</v>
      </c>
      <c r="L1132" s="4">
        <v>24</v>
      </c>
      <c r="M1132" s="4">
        <v>3</v>
      </c>
      <c r="N1132" s="4" t="s">
        <v>3</v>
      </c>
      <c r="O1132" s="4">
        <v>2</v>
      </c>
      <c r="P1132" s="4"/>
      <c r="Q1132" s="4"/>
      <c r="R1132" s="4"/>
      <c r="S1132" s="4"/>
      <c r="T1132" s="4"/>
      <c r="U1132" s="4"/>
      <c r="V1132" s="4"/>
      <c r="W1132" s="4"/>
    </row>
    <row r="1133" spans="1:23">
      <c r="A1133" s="4">
        <v>50</v>
      </c>
      <c r="B1133" s="4">
        <v>0</v>
      </c>
      <c r="C1133" s="4">
        <v>0</v>
      </c>
      <c r="D1133" s="4">
        <v>1</v>
      </c>
      <c r="E1133" s="4">
        <v>210</v>
      </c>
      <c r="F1133" s="4">
        <f>ROUND(Source!X1107,O1133)</f>
        <v>1822.94</v>
      </c>
      <c r="G1133" s="4" t="s">
        <v>119</v>
      </c>
      <c r="H1133" s="4" t="s">
        <v>120</v>
      </c>
      <c r="I1133" s="4"/>
      <c r="J1133" s="4"/>
      <c r="K1133" s="4">
        <v>210</v>
      </c>
      <c r="L1133" s="4">
        <v>25</v>
      </c>
      <c r="M1133" s="4">
        <v>3</v>
      </c>
      <c r="N1133" s="4" t="s">
        <v>3</v>
      </c>
      <c r="O1133" s="4">
        <v>2</v>
      </c>
      <c r="P1133" s="4"/>
      <c r="Q1133" s="4"/>
      <c r="R1133" s="4"/>
      <c r="S1133" s="4"/>
      <c r="T1133" s="4"/>
      <c r="U1133" s="4"/>
      <c r="V1133" s="4"/>
      <c r="W1133" s="4"/>
    </row>
    <row r="1134" spans="1:23">
      <c r="A1134" s="4">
        <v>50</v>
      </c>
      <c r="B1134" s="4">
        <v>0</v>
      </c>
      <c r="C1134" s="4">
        <v>0</v>
      </c>
      <c r="D1134" s="4">
        <v>1</v>
      </c>
      <c r="E1134" s="4">
        <v>211</v>
      </c>
      <c r="F1134" s="4">
        <f>ROUND(Source!Y1107,O1134)</f>
        <v>1389.92</v>
      </c>
      <c r="G1134" s="4" t="s">
        <v>121</v>
      </c>
      <c r="H1134" s="4" t="s">
        <v>122</v>
      </c>
      <c r="I1134" s="4"/>
      <c r="J1134" s="4"/>
      <c r="K1134" s="4">
        <v>211</v>
      </c>
      <c r="L1134" s="4">
        <v>26</v>
      </c>
      <c r="M1134" s="4">
        <v>3</v>
      </c>
      <c r="N1134" s="4" t="s">
        <v>3</v>
      </c>
      <c r="O1134" s="4">
        <v>2</v>
      </c>
      <c r="P1134" s="4"/>
      <c r="Q1134" s="4"/>
      <c r="R1134" s="4"/>
      <c r="S1134" s="4"/>
      <c r="T1134" s="4"/>
      <c r="U1134" s="4"/>
      <c r="V1134" s="4"/>
      <c r="W1134" s="4"/>
    </row>
    <row r="1135" spans="1:23">
      <c r="A1135" s="4">
        <v>50</v>
      </c>
      <c r="B1135" s="4">
        <v>0</v>
      </c>
      <c r="C1135" s="4">
        <v>0</v>
      </c>
      <c r="D1135" s="4">
        <v>1</v>
      </c>
      <c r="E1135" s="4">
        <v>0</v>
      </c>
      <c r="F1135" s="4">
        <f>ROUND(Source!AR1107,O1135)</f>
        <v>5879.3</v>
      </c>
      <c r="G1135" s="4" t="s">
        <v>123</v>
      </c>
      <c r="H1135" s="4" t="s">
        <v>124</v>
      </c>
      <c r="I1135" s="4"/>
      <c r="J1135" s="4"/>
      <c r="K1135" s="4">
        <v>224</v>
      </c>
      <c r="L1135" s="4">
        <v>27</v>
      </c>
      <c r="M1135" s="4">
        <v>3</v>
      </c>
      <c r="N1135" s="4" t="s">
        <v>3</v>
      </c>
      <c r="O1135" s="4">
        <v>2</v>
      </c>
      <c r="P1135" s="4"/>
      <c r="Q1135" s="4"/>
      <c r="R1135" s="4"/>
      <c r="S1135" s="4"/>
      <c r="T1135" s="4"/>
      <c r="U1135" s="4"/>
      <c r="V1135" s="4"/>
      <c r="W1135" s="4"/>
    </row>
    <row r="1136" spans="1:23">
      <c r="A1136" s="4">
        <v>50</v>
      </c>
      <c r="B1136" s="4">
        <v>0</v>
      </c>
      <c r="C1136" s="4">
        <v>0</v>
      </c>
      <c r="D1136" s="4">
        <v>2</v>
      </c>
      <c r="E1136" s="4">
        <v>0</v>
      </c>
      <c r="F1136" s="4">
        <f>ROUND(F1135*0.18,O1136)</f>
        <v>1058.3</v>
      </c>
      <c r="G1136" s="4" t="s">
        <v>125</v>
      </c>
      <c r="H1136" s="4" t="s">
        <v>125</v>
      </c>
      <c r="I1136" s="4"/>
      <c r="J1136" s="4"/>
      <c r="K1136" s="4">
        <v>212</v>
      </c>
      <c r="L1136" s="4">
        <v>28</v>
      </c>
      <c r="M1136" s="4">
        <v>0</v>
      </c>
      <c r="N1136" s="4" t="s">
        <v>3</v>
      </c>
      <c r="O1136" s="4">
        <v>1</v>
      </c>
      <c r="P1136" s="4"/>
      <c r="Q1136" s="4"/>
      <c r="R1136" s="4"/>
      <c r="S1136" s="4"/>
      <c r="T1136" s="4"/>
      <c r="U1136" s="4"/>
      <c r="V1136" s="4"/>
      <c r="W1136" s="4"/>
    </row>
    <row r="1137" spans="1:245">
      <c r="A1137" s="4">
        <v>50</v>
      </c>
      <c r="B1137" s="4">
        <v>0</v>
      </c>
      <c r="C1137" s="4">
        <v>0</v>
      </c>
      <c r="D1137" s="4">
        <v>2</v>
      </c>
      <c r="E1137" s="4">
        <v>224</v>
      </c>
      <c r="F1137" s="4">
        <f>ROUND(F1135*1.18,O1137)</f>
        <v>6937.6</v>
      </c>
      <c r="G1137" s="4" t="s">
        <v>126</v>
      </c>
      <c r="H1137" s="4" t="s">
        <v>127</v>
      </c>
      <c r="I1137" s="4"/>
      <c r="J1137" s="4"/>
      <c r="K1137" s="4">
        <v>212</v>
      </c>
      <c r="L1137" s="4">
        <v>29</v>
      </c>
      <c r="M1137" s="4">
        <v>0</v>
      </c>
      <c r="N1137" s="4" t="s">
        <v>3</v>
      </c>
      <c r="O1137" s="4">
        <v>1</v>
      </c>
      <c r="P1137" s="4"/>
      <c r="Q1137" s="4"/>
      <c r="R1137" s="4"/>
      <c r="S1137" s="4"/>
      <c r="T1137" s="4"/>
      <c r="U1137" s="4"/>
      <c r="V1137" s="4"/>
      <c r="W1137" s="4"/>
    </row>
    <row r="1139" spans="1:245">
      <c r="A1139" s="1">
        <v>5</v>
      </c>
      <c r="B1139" s="1">
        <v>0</v>
      </c>
      <c r="C1139" s="1"/>
      <c r="D1139" s="1">
        <f>ROW(A1181)</f>
        <v>1181</v>
      </c>
      <c r="E1139" s="1"/>
      <c r="F1139" s="1" t="s">
        <v>15</v>
      </c>
      <c r="G1139" s="1" t="s">
        <v>128</v>
      </c>
      <c r="H1139" s="1" t="s">
        <v>3</v>
      </c>
      <c r="I1139" s="1">
        <v>0</v>
      </c>
      <c r="J1139" s="1"/>
      <c r="K1139" s="1">
        <v>0</v>
      </c>
      <c r="L1139" s="1"/>
      <c r="M1139" s="1" t="s">
        <v>3</v>
      </c>
      <c r="N1139" s="1"/>
      <c r="O1139" s="1"/>
      <c r="P1139" s="1"/>
      <c r="Q1139" s="1"/>
      <c r="R1139" s="1"/>
      <c r="S1139" s="1">
        <v>0</v>
      </c>
      <c r="T1139" s="1"/>
      <c r="U1139" s="1" t="s">
        <v>3</v>
      </c>
      <c r="V1139" s="1">
        <v>0</v>
      </c>
      <c r="W1139" s="1"/>
      <c r="X1139" s="1"/>
      <c r="Y1139" s="1"/>
      <c r="Z1139" s="1"/>
      <c r="AA1139" s="1"/>
      <c r="AB1139" s="1" t="s">
        <v>3</v>
      </c>
      <c r="AC1139" s="1" t="s">
        <v>3</v>
      </c>
      <c r="AD1139" s="1" t="s">
        <v>3</v>
      </c>
      <c r="AE1139" s="1" t="s">
        <v>3</v>
      </c>
      <c r="AF1139" s="1" t="s">
        <v>3</v>
      </c>
      <c r="AG1139" s="1" t="s">
        <v>3</v>
      </c>
      <c r="AH1139" s="1"/>
      <c r="AI1139" s="1"/>
      <c r="AJ1139" s="1"/>
      <c r="AK1139" s="1"/>
      <c r="AL1139" s="1"/>
      <c r="AM1139" s="1"/>
      <c r="AN1139" s="1"/>
      <c r="AO1139" s="1"/>
      <c r="AP1139" s="1" t="s">
        <v>3</v>
      </c>
      <c r="AQ1139" s="1" t="s">
        <v>3</v>
      </c>
      <c r="AR1139" s="1" t="s">
        <v>3</v>
      </c>
      <c r="AS1139" s="1"/>
      <c r="AT1139" s="1"/>
      <c r="AU1139" s="1"/>
      <c r="AV1139" s="1"/>
      <c r="AW1139" s="1"/>
      <c r="AX1139" s="1"/>
      <c r="AY1139" s="1"/>
      <c r="AZ1139" s="1" t="s">
        <v>3</v>
      </c>
      <c r="BA1139" s="1"/>
      <c r="BB1139" s="1" t="s">
        <v>3</v>
      </c>
      <c r="BC1139" s="1" t="s">
        <v>3</v>
      </c>
      <c r="BD1139" s="1" t="s">
        <v>3</v>
      </c>
      <c r="BE1139" s="1" t="s">
        <v>3</v>
      </c>
      <c r="BF1139" s="1" t="s">
        <v>3</v>
      </c>
      <c r="BG1139" s="1" t="s">
        <v>3</v>
      </c>
      <c r="BH1139" s="1" t="s">
        <v>3</v>
      </c>
      <c r="BI1139" s="1" t="s">
        <v>3</v>
      </c>
      <c r="BJ1139" s="1" t="s">
        <v>3</v>
      </c>
      <c r="BK1139" s="1" t="s">
        <v>3</v>
      </c>
      <c r="BL1139" s="1" t="s">
        <v>3</v>
      </c>
      <c r="BM1139" s="1" t="s">
        <v>3</v>
      </c>
      <c r="BN1139" s="1" t="s">
        <v>3</v>
      </c>
      <c r="BO1139" s="1" t="s">
        <v>3</v>
      </c>
      <c r="BP1139" s="1" t="s">
        <v>3</v>
      </c>
      <c r="BQ1139" s="1"/>
      <c r="BR1139" s="1"/>
      <c r="BS1139" s="1"/>
      <c r="BT1139" s="1"/>
      <c r="BU1139" s="1"/>
      <c r="BV1139" s="1"/>
      <c r="BW1139" s="1"/>
      <c r="BX1139" s="1">
        <v>0</v>
      </c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>
        <v>0</v>
      </c>
    </row>
    <row r="1141" spans="1:245">
      <c r="A1141" s="2">
        <v>52</v>
      </c>
      <c r="B1141" s="2">
        <f t="shared" ref="B1141:G1141" si="823">B1181</f>
        <v>0</v>
      </c>
      <c r="C1141" s="2">
        <f t="shared" si="823"/>
        <v>5</v>
      </c>
      <c r="D1141" s="2">
        <f t="shared" si="823"/>
        <v>1139</v>
      </c>
      <c r="E1141" s="2">
        <f t="shared" si="823"/>
        <v>0</v>
      </c>
      <c r="F1141" s="2" t="str">
        <f t="shared" si="823"/>
        <v>Новый подраздел</v>
      </c>
      <c r="G1141" s="2" t="str">
        <f t="shared" si="823"/>
        <v>ремонт</v>
      </c>
      <c r="H1141" s="2"/>
      <c r="I1141" s="2"/>
      <c r="J1141" s="2"/>
      <c r="K1141" s="2"/>
      <c r="L1141" s="2"/>
      <c r="M1141" s="2"/>
      <c r="N1141" s="2"/>
      <c r="O1141" s="2">
        <f t="shared" ref="O1141:AT1141" si="824">O1181</f>
        <v>157500.01</v>
      </c>
      <c r="P1141" s="2">
        <f t="shared" si="824"/>
        <v>102799.4</v>
      </c>
      <c r="Q1141" s="2">
        <f t="shared" si="824"/>
        <v>2716.1</v>
      </c>
      <c r="R1141" s="2">
        <f t="shared" si="824"/>
        <v>977.38</v>
      </c>
      <c r="S1141" s="2">
        <f t="shared" si="824"/>
        <v>51984.51</v>
      </c>
      <c r="T1141" s="2">
        <f t="shared" si="824"/>
        <v>0</v>
      </c>
      <c r="U1141" s="2">
        <f t="shared" si="824"/>
        <v>173.45641059999994</v>
      </c>
      <c r="V1141" s="2">
        <f t="shared" si="824"/>
        <v>2.8044437500000003</v>
      </c>
      <c r="W1141" s="2">
        <f t="shared" si="824"/>
        <v>635.49</v>
      </c>
      <c r="X1141" s="2">
        <f t="shared" si="824"/>
        <v>46426.74</v>
      </c>
      <c r="Y1141" s="2">
        <f t="shared" si="824"/>
        <v>23293.09</v>
      </c>
      <c r="Z1141" s="2">
        <f t="shared" si="824"/>
        <v>0</v>
      </c>
      <c r="AA1141" s="2">
        <f t="shared" si="824"/>
        <v>0</v>
      </c>
      <c r="AB1141" s="2">
        <f t="shared" si="824"/>
        <v>157500.01</v>
      </c>
      <c r="AC1141" s="2">
        <f t="shared" si="824"/>
        <v>102799.4</v>
      </c>
      <c r="AD1141" s="2">
        <f t="shared" si="824"/>
        <v>2716.1</v>
      </c>
      <c r="AE1141" s="2">
        <f t="shared" si="824"/>
        <v>977.38</v>
      </c>
      <c r="AF1141" s="2">
        <f t="shared" si="824"/>
        <v>51984.51</v>
      </c>
      <c r="AG1141" s="2">
        <f t="shared" si="824"/>
        <v>0</v>
      </c>
      <c r="AH1141" s="2">
        <f t="shared" si="824"/>
        <v>173.45641059999994</v>
      </c>
      <c r="AI1141" s="2">
        <f t="shared" si="824"/>
        <v>2.8044437500000003</v>
      </c>
      <c r="AJ1141" s="2">
        <f t="shared" si="824"/>
        <v>635.49</v>
      </c>
      <c r="AK1141" s="2">
        <f t="shared" si="824"/>
        <v>46426.74</v>
      </c>
      <c r="AL1141" s="2">
        <f t="shared" si="824"/>
        <v>23293.09</v>
      </c>
      <c r="AM1141" s="2">
        <f t="shared" si="824"/>
        <v>0</v>
      </c>
      <c r="AN1141" s="2">
        <f t="shared" si="824"/>
        <v>0</v>
      </c>
      <c r="AO1141" s="2">
        <f t="shared" si="824"/>
        <v>0</v>
      </c>
      <c r="AP1141" s="2">
        <f t="shared" si="824"/>
        <v>0</v>
      </c>
      <c r="AQ1141" s="2">
        <f t="shared" si="824"/>
        <v>0</v>
      </c>
      <c r="AR1141" s="2">
        <f t="shared" si="824"/>
        <v>227219.84</v>
      </c>
      <c r="AS1141" s="2">
        <f t="shared" si="824"/>
        <v>221118.9</v>
      </c>
      <c r="AT1141" s="2">
        <f t="shared" si="824"/>
        <v>6100.94</v>
      </c>
      <c r="AU1141" s="2">
        <f t="shared" ref="AU1141:BZ1141" si="825">AU1181</f>
        <v>0</v>
      </c>
      <c r="AV1141" s="2">
        <f t="shared" si="825"/>
        <v>102799.4</v>
      </c>
      <c r="AW1141" s="2">
        <f t="shared" si="825"/>
        <v>102799.4</v>
      </c>
      <c r="AX1141" s="2">
        <f t="shared" si="825"/>
        <v>0</v>
      </c>
      <c r="AY1141" s="2">
        <f t="shared" si="825"/>
        <v>102799.4</v>
      </c>
      <c r="AZ1141" s="2">
        <f t="shared" si="825"/>
        <v>0</v>
      </c>
      <c r="BA1141" s="2">
        <f t="shared" si="825"/>
        <v>0</v>
      </c>
      <c r="BB1141" s="2">
        <f t="shared" si="825"/>
        <v>0</v>
      </c>
      <c r="BC1141" s="2">
        <f t="shared" si="825"/>
        <v>0</v>
      </c>
      <c r="BD1141" s="2">
        <f t="shared" si="825"/>
        <v>0</v>
      </c>
      <c r="BE1141" s="2">
        <f t="shared" si="825"/>
        <v>0</v>
      </c>
      <c r="BF1141" s="2">
        <f t="shared" si="825"/>
        <v>0</v>
      </c>
      <c r="BG1141" s="2">
        <f t="shared" si="825"/>
        <v>0</v>
      </c>
      <c r="BH1141" s="2">
        <f t="shared" si="825"/>
        <v>0</v>
      </c>
      <c r="BI1141" s="2">
        <f t="shared" si="825"/>
        <v>0</v>
      </c>
      <c r="BJ1141" s="2">
        <f t="shared" si="825"/>
        <v>0</v>
      </c>
      <c r="BK1141" s="2">
        <f t="shared" si="825"/>
        <v>0</v>
      </c>
      <c r="BL1141" s="2">
        <f t="shared" si="825"/>
        <v>0</v>
      </c>
      <c r="BM1141" s="2">
        <f t="shared" si="825"/>
        <v>0</v>
      </c>
      <c r="BN1141" s="2">
        <f t="shared" si="825"/>
        <v>0</v>
      </c>
      <c r="BO1141" s="2">
        <f t="shared" si="825"/>
        <v>0</v>
      </c>
      <c r="BP1141" s="2">
        <f t="shared" si="825"/>
        <v>0</v>
      </c>
      <c r="BQ1141" s="2">
        <f t="shared" si="825"/>
        <v>0</v>
      </c>
      <c r="BR1141" s="2">
        <f t="shared" si="825"/>
        <v>0</v>
      </c>
      <c r="BS1141" s="2">
        <f t="shared" si="825"/>
        <v>0</v>
      </c>
      <c r="BT1141" s="2">
        <f t="shared" si="825"/>
        <v>0</v>
      </c>
      <c r="BU1141" s="2">
        <f t="shared" si="825"/>
        <v>0</v>
      </c>
      <c r="BV1141" s="2">
        <f t="shared" si="825"/>
        <v>0</v>
      </c>
      <c r="BW1141" s="2">
        <f t="shared" si="825"/>
        <v>0</v>
      </c>
      <c r="BX1141" s="2">
        <f t="shared" si="825"/>
        <v>0</v>
      </c>
      <c r="BY1141" s="2">
        <f t="shared" si="825"/>
        <v>0</v>
      </c>
      <c r="BZ1141" s="2">
        <f t="shared" si="825"/>
        <v>0</v>
      </c>
      <c r="CA1141" s="2">
        <f t="shared" ref="CA1141:DF1141" si="826">CA1181</f>
        <v>227219.84</v>
      </c>
      <c r="CB1141" s="2">
        <f t="shared" si="826"/>
        <v>221118.9</v>
      </c>
      <c r="CC1141" s="2">
        <f t="shared" si="826"/>
        <v>6100.94</v>
      </c>
      <c r="CD1141" s="2">
        <f t="shared" si="826"/>
        <v>0</v>
      </c>
      <c r="CE1141" s="2">
        <f t="shared" si="826"/>
        <v>102799.4</v>
      </c>
      <c r="CF1141" s="2">
        <f t="shared" si="826"/>
        <v>102799.4</v>
      </c>
      <c r="CG1141" s="2">
        <f t="shared" si="826"/>
        <v>0</v>
      </c>
      <c r="CH1141" s="2">
        <f t="shared" si="826"/>
        <v>102799.4</v>
      </c>
      <c r="CI1141" s="2">
        <f t="shared" si="826"/>
        <v>0</v>
      </c>
      <c r="CJ1141" s="2">
        <f t="shared" si="826"/>
        <v>0</v>
      </c>
      <c r="CK1141" s="2">
        <f t="shared" si="826"/>
        <v>0</v>
      </c>
      <c r="CL1141" s="2">
        <f t="shared" si="826"/>
        <v>0</v>
      </c>
      <c r="CM1141" s="2">
        <f t="shared" si="826"/>
        <v>0</v>
      </c>
      <c r="CN1141" s="2">
        <f t="shared" si="826"/>
        <v>0</v>
      </c>
      <c r="CO1141" s="2">
        <f t="shared" si="826"/>
        <v>0</v>
      </c>
      <c r="CP1141" s="2">
        <f t="shared" si="826"/>
        <v>0</v>
      </c>
      <c r="CQ1141" s="2">
        <f t="shared" si="826"/>
        <v>0</v>
      </c>
      <c r="CR1141" s="2">
        <f t="shared" si="826"/>
        <v>0</v>
      </c>
      <c r="CS1141" s="2">
        <f t="shared" si="826"/>
        <v>0</v>
      </c>
      <c r="CT1141" s="2">
        <f t="shared" si="826"/>
        <v>0</v>
      </c>
      <c r="CU1141" s="2">
        <f t="shared" si="826"/>
        <v>0</v>
      </c>
      <c r="CV1141" s="2">
        <f t="shared" si="826"/>
        <v>0</v>
      </c>
      <c r="CW1141" s="2">
        <f t="shared" si="826"/>
        <v>0</v>
      </c>
      <c r="CX1141" s="2">
        <f t="shared" si="826"/>
        <v>0</v>
      </c>
      <c r="CY1141" s="2">
        <f t="shared" si="826"/>
        <v>0</v>
      </c>
      <c r="CZ1141" s="2">
        <f t="shared" si="826"/>
        <v>0</v>
      </c>
      <c r="DA1141" s="2">
        <f t="shared" si="826"/>
        <v>0</v>
      </c>
      <c r="DB1141" s="2">
        <f t="shared" si="826"/>
        <v>0</v>
      </c>
      <c r="DC1141" s="2">
        <f t="shared" si="826"/>
        <v>0</v>
      </c>
      <c r="DD1141" s="2">
        <f t="shared" si="826"/>
        <v>0</v>
      </c>
      <c r="DE1141" s="2">
        <f t="shared" si="826"/>
        <v>0</v>
      </c>
      <c r="DF1141" s="2">
        <f t="shared" si="826"/>
        <v>0</v>
      </c>
      <c r="DG1141" s="3">
        <f t="shared" ref="DG1141:EL1141" si="827">DG1181</f>
        <v>0</v>
      </c>
      <c r="DH1141" s="3">
        <f t="shared" si="827"/>
        <v>0</v>
      </c>
      <c r="DI1141" s="3">
        <f t="shared" si="827"/>
        <v>0</v>
      </c>
      <c r="DJ1141" s="3">
        <f t="shared" si="827"/>
        <v>0</v>
      </c>
      <c r="DK1141" s="3">
        <f t="shared" si="827"/>
        <v>0</v>
      </c>
      <c r="DL1141" s="3">
        <f t="shared" si="827"/>
        <v>0</v>
      </c>
      <c r="DM1141" s="3">
        <f t="shared" si="827"/>
        <v>0</v>
      </c>
      <c r="DN1141" s="3">
        <f t="shared" si="827"/>
        <v>0</v>
      </c>
      <c r="DO1141" s="3">
        <f t="shared" si="827"/>
        <v>0</v>
      </c>
      <c r="DP1141" s="3">
        <f t="shared" si="827"/>
        <v>0</v>
      </c>
      <c r="DQ1141" s="3">
        <f t="shared" si="827"/>
        <v>0</v>
      </c>
      <c r="DR1141" s="3">
        <f t="shared" si="827"/>
        <v>0</v>
      </c>
      <c r="DS1141" s="3">
        <f t="shared" si="827"/>
        <v>0</v>
      </c>
      <c r="DT1141" s="3">
        <f t="shared" si="827"/>
        <v>0</v>
      </c>
      <c r="DU1141" s="3">
        <f t="shared" si="827"/>
        <v>0</v>
      </c>
      <c r="DV1141" s="3">
        <f t="shared" si="827"/>
        <v>0</v>
      </c>
      <c r="DW1141" s="3">
        <f t="shared" si="827"/>
        <v>0</v>
      </c>
      <c r="DX1141" s="3">
        <f t="shared" si="827"/>
        <v>0</v>
      </c>
      <c r="DY1141" s="3">
        <f t="shared" si="827"/>
        <v>0</v>
      </c>
      <c r="DZ1141" s="3">
        <f t="shared" si="827"/>
        <v>0</v>
      </c>
      <c r="EA1141" s="3">
        <f t="shared" si="827"/>
        <v>0</v>
      </c>
      <c r="EB1141" s="3">
        <f t="shared" si="827"/>
        <v>0</v>
      </c>
      <c r="EC1141" s="3">
        <f t="shared" si="827"/>
        <v>0</v>
      </c>
      <c r="ED1141" s="3">
        <f t="shared" si="827"/>
        <v>0</v>
      </c>
      <c r="EE1141" s="3">
        <f t="shared" si="827"/>
        <v>0</v>
      </c>
      <c r="EF1141" s="3">
        <f t="shared" si="827"/>
        <v>0</v>
      </c>
      <c r="EG1141" s="3">
        <f t="shared" si="827"/>
        <v>0</v>
      </c>
      <c r="EH1141" s="3">
        <f t="shared" si="827"/>
        <v>0</v>
      </c>
      <c r="EI1141" s="3">
        <f t="shared" si="827"/>
        <v>0</v>
      </c>
      <c r="EJ1141" s="3">
        <f t="shared" si="827"/>
        <v>0</v>
      </c>
      <c r="EK1141" s="3">
        <f t="shared" si="827"/>
        <v>0</v>
      </c>
      <c r="EL1141" s="3">
        <f t="shared" si="827"/>
        <v>0</v>
      </c>
      <c r="EM1141" s="3">
        <f t="shared" ref="EM1141:FR1141" si="828">EM1181</f>
        <v>0</v>
      </c>
      <c r="EN1141" s="3">
        <f t="shared" si="828"/>
        <v>0</v>
      </c>
      <c r="EO1141" s="3">
        <f t="shared" si="828"/>
        <v>0</v>
      </c>
      <c r="EP1141" s="3">
        <f t="shared" si="828"/>
        <v>0</v>
      </c>
      <c r="EQ1141" s="3">
        <f t="shared" si="828"/>
        <v>0</v>
      </c>
      <c r="ER1141" s="3">
        <f t="shared" si="828"/>
        <v>0</v>
      </c>
      <c r="ES1141" s="3">
        <f t="shared" si="828"/>
        <v>0</v>
      </c>
      <c r="ET1141" s="3">
        <f t="shared" si="828"/>
        <v>0</v>
      </c>
      <c r="EU1141" s="3">
        <f t="shared" si="828"/>
        <v>0</v>
      </c>
      <c r="EV1141" s="3">
        <f t="shared" si="828"/>
        <v>0</v>
      </c>
      <c r="EW1141" s="3">
        <f t="shared" si="828"/>
        <v>0</v>
      </c>
      <c r="EX1141" s="3">
        <f t="shared" si="828"/>
        <v>0</v>
      </c>
      <c r="EY1141" s="3">
        <f t="shared" si="828"/>
        <v>0</v>
      </c>
      <c r="EZ1141" s="3">
        <f t="shared" si="828"/>
        <v>0</v>
      </c>
      <c r="FA1141" s="3">
        <f t="shared" si="828"/>
        <v>0</v>
      </c>
      <c r="FB1141" s="3">
        <f t="shared" si="828"/>
        <v>0</v>
      </c>
      <c r="FC1141" s="3">
        <f t="shared" si="828"/>
        <v>0</v>
      </c>
      <c r="FD1141" s="3">
        <f t="shared" si="828"/>
        <v>0</v>
      </c>
      <c r="FE1141" s="3">
        <f t="shared" si="828"/>
        <v>0</v>
      </c>
      <c r="FF1141" s="3">
        <f t="shared" si="828"/>
        <v>0</v>
      </c>
      <c r="FG1141" s="3">
        <f t="shared" si="828"/>
        <v>0</v>
      </c>
      <c r="FH1141" s="3">
        <f t="shared" si="828"/>
        <v>0</v>
      </c>
      <c r="FI1141" s="3">
        <f t="shared" si="828"/>
        <v>0</v>
      </c>
      <c r="FJ1141" s="3">
        <f t="shared" si="828"/>
        <v>0</v>
      </c>
      <c r="FK1141" s="3">
        <f t="shared" si="828"/>
        <v>0</v>
      </c>
      <c r="FL1141" s="3">
        <f t="shared" si="828"/>
        <v>0</v>
      </c>
      <c r="FM1141" s="3">
        <f t="shared" si="828"/>
        <v>0</v>
      </c>
      <c r="FN1141" s="3">
        <f t="shared" si="828"/>
        <v>0</v>
      </c>
      <c r="FO1141" s="3">
        <f t="shared" si="828"/>
        <v>0</v>
      </c>
      <c r="FP1141" s="3">
        <f t="shared" si="828"/>
        <v>0</v>
      </c>
      <c r="FQ1141" s="3">
        <f t="shared" si="828"/>
        <v>0</v>
      </c>
      <c r="FR1141" s="3">
        <f t="shared" si="828"/>
        <v>0</v>
      </c>
      <c r="FS1141" s="3">
        <f t="shared" ref="FS1141:GX1141" si="829">FS1181</f>
        <v>0</v>
      </c>
      <c r="FT1141" s="3">
        <f t="shared" si="829"/>
        <v>0</v>
      </c>
      <c r="FU1141" s="3">
        <f t="shared" si="829"/>
        <v>0</v>
      </c>
      <c r="FV1141" s="3">
        <f t="shared" si="829"/>
        <v>0</v>
      </c>
      <c r="FW1141" s="3">
        <f t="shared" si="829"/>
        <v>0</v>
      </c>
      <c r="FX1141" s="3">
        <f t="shared" si="829"/>
        <v>0</v>
      </c>
      <c r="FY1141" s="3">
        <f t="shared" si="829"/>
        <v>0</v>
      </c>
      <c r="FZ1141" s="3">
        <f t="shared" si="829"/>
        <v>0</v>
      </c>
      <c r="GA1141" s="3">
        <f t="shared" si="829"/>
        <v>0</v>
      </c>
      <c r="GB1141" s="3">
        <f t="shared" si="829"/>
        <v>0</v>
      </c>
      <c r="GC1141" s="3">
        <f t="shared" si="829"/>
        <v>0</v>
      </c>
      <c r="GD1141" s="3">
        <f t="shared" si="829"/>
        <v>0</v>
      </c>
      <c r="GE1141" s="3">
        <f t="shared" si="829"/>
        <v>0</v>
      </c>
      <c r="GF1141" s="3">
        <f t="shared" si="829"/>
        <v>0</v>
      </c>
      <c r="GG1141" s="3">
        <f t="shared" si="829"/>
        <v>0</v>
      </c>
      <c r="GH1141" s="3">
        <f t="shared" si="829"/>
        <v>0</v>
      </c>
      <c r="GI1141" s="3">
        <f t="shared" si="829"/>
        <v>0</v>
      </c>
      <c r="GJ1141" s="3">
        <f t="shared" si="829"/>
        <v>0</v>
      </c>
      <c r="GK1141" s="3">
        <f t="shared" si="829"/>
        <v>0</v>
      </c>
      <c r="GL1141" s="3">
        <f t="shared" si="829"/>
        <v>0</v>
      </c>
      <c r="GM1141" s="3">
        <f t="shared" si="829"/>
        <v>0</v>
      </c>
      <c r="GN1141" s="3">
        <f t="shared" si="829"/>
        <v>0</v>
      </c>
      <c r="GO1141" s="3">
        <f t="shared" si="829"/>
        <v>0</v>
      </c>
      <c r="GP1141" s="3">
        <f t="shared" si="829"/>
        <v>0</v>
      </c>
      <c r="GQ1141" s="3">
        <f t="shared" si="829"/>
        <v>0</v>
      </c>
      <c r="GR1141" s="3">
        <f t="shared" si="829"/>
        <v>0</v>
      </c>
      <c r="GS1141" s="3">
        <f t="shared" si="829"/>
        <v>0</v>
      </c>
      <c r="GT1141" s="3">
        <f t="shared" si="829"/>
        <v>0</v>
      </c>
      <c r="GU1141" s="3">
        <f t="shared" si="829"/>
        <v>0</v>
      </c>
      <c r="GV1141" s="3">
        <f t="shared" si="829"/>
        <v>0</v>
      </c>
      <c r="GW1141" s="3">
        <f t="shared" si="829"/>
        <v>0</v>
      </c>
      <c r="GX1141" s="3">
        <f t="shared" si="829"/>
        <v>0</v>
      </c>
    </row>
    <row r="1143" spans="1:245">
      <c r="A1143">
        <v>17</v>
      </c>
      <c r="B1143">
        <v>0</v>
      </c>
      <c r="C1143">
        <f>ROW(SmtRes!A1213)</f>
        <v>1213</v>
      </c>
      <c r="D1143">
        <f>ROW(EtalonRes!A1173)</f>
        <v>1173</v>
      </c>
      <c r="E1143" t="s">
        <v>17</v>
      </c>
      <c r="F1143" t="s">
        <v>129</v>
      </c>
      <c r="G1143" t="s">
        <v>130</v>
      </c>
      <c r="H1143" t="s">
        <v>131</v>
      </c>
      <c r="I1143">
        <f>ROUND(4.6/100,9)</f>
        <v>4.5999999999999999E-2</v>
      </c>
      <c r="J1143">
        <v>0</v>
      </c>
      <c r="K1143">
        <f>ROUND(4.6/100,9)</f>
        <v>4.5999999999999999E-2</v>
      </c>
      <c r="O1143">
        <f t="shared" ref="O1143:O1179" si="830">ROUND(CP1143,2)</f>
        <v>1201.8699999999999</v>
      </c>
      <c r="P1143">
        <f t="shared" ref="P1143:P1179" si="831">ROUND(CQ1143*I1143,2)</f>
        <v>876.74</v>
      </c>
      <c r="Q1143">
        <f t="shared" ref="Q1143:Q1179" si="832">ROUND(CR1143*I1143,2)</f>
        <v>9.1199999999999992</v>
      </c>
      <c r="R1143">
        <f t="shared" ref="R1143:R1179" si="833">ROUND(CS1143*I1143,2)</f>
        <v>1.03</v>
      </c>
      <c r="S1143">
        <f t="shared" ref="S1143:S1179" si="834">ROUND(CT1143*I1143,2)</f>
        <v>316.01</v>
      </c>
      <c r="T1143">
        <f t="shared" ref="T1143:T1179" si="835">ROUND(CU1143*I1143,2)</f>
        <v>0</v>
      </c>
      <c r="U1143">
        <f t="shared" ref="U1143:U1179" si="836">CV1143*I1143</f>
        <v>1.120951</v>
      </c>
      <c r="V1143">
        <f t="shared" ref="V1143:V1179" si="837">CW1143*I1143</f>
        <v>2.3E-3</v>
      </c>
      <c r="W1143">
        <f t="shared" ref="W1143:W1179" si="838">ROUND(CX1143*I1143,2)</f>
        <v>0</v>
      </c>
      <c r="X1143">
        <f t="shared" ref="X1143:X1179" si="839">ROUND(CY1143,2)</f>
        <v>285.33999999999997</v>
      </c>
      <c r="Y1143">
        <f t="shared" ref="Y1143:Y1179" si="840">ROUND(CZ1143,2)</f>
        <v>136.33000000000001</v>
      </c>
      <c r="AA1143">
        <v>35863109</v>
      </c>
      <c r="AB1143">
        <f t="shared" ref="AB1143:AB1179" si="841">ROUND((AC1143+AD1143+AF1143),2)</f>
        <v>4229.87</v>
      </c>
      <c r="AC1143">
        <f t="shared" ref="AC1143:AC1179" si="842">ROUND((ES1143),2)</f>
        <v>4004.09</v>
      </c>
      <c r="AD1143">
        <f>ROUND(((((ET1143*1.25))-((EU1143*1.25)))+AE1143),2)</f>
        <v>17.920000000000002</v>
      </c>
      <c r="AE1143">
        <f>ROUND(((EU1143*1.25)),2)</f>
        <v>0.68</v>
      </c>
      <c r="AF1143">
        <f>ROUND(((EV1143*1.15)),2)</f>
        <v>207.86</v>
      </c>
      <c r="AG1143">
        <f t="shared" ref="AG1143:AG1179" si="843">ROUND((AP1143),2)</f>
        <v>0</v>
      </c>
      <c r="AH1143">
        <f>((EW1143*1.15))</f>
        <v>24.368500000000001</v>
      </c>
      <c r="AI1143">
        <f>((EX1143*1.25))</f>
        <v>0.05</v>
      </c>
      <c r="AJ1143">
        <f t="shared" ref="AJ1143:AJ1179" si="844">(AS1143)</f>
        <v>0</v>
      </c>
      <c r="AK1143">
        <v>4199.17</v>
      </c>
      <c r="AL1143">
        <v>4004.09</v>
      </c>
      <c r="AM1143">
        <v>14.33</v>
      </c>
      <c r="AN1143">
        <v>0.54</v>
      </c>
      <c r="AO1143">
        <v>180.75</v>
      </c>
      <c r="AP1143">
        <v>0</v>
      </c>
      <c r="AQ1143">
        <v>21.19</v>
      </c>
      <c r="AR1143">
        <v>0.04</v>
      </c>
      <c r="AS1143">
        <v>0</v>
      </c>
      <c r="AT1143">
        <v>90</v>
      </c>
      <c r="AU1143">
        <v>43</v>
      </c>
      <c r="AV1143">
        <v>1</v>
      </c>
      <c r="AW1143">
        <v>1</v>
      </c>
      <c r="AZ1143">
        <v>1</v>
      </c>
      <c r="BA1143">
        <v>33.049999999999997</v>
      </c>
      <c r="BB1143">
        <v>11.06</v>
      </c>
      <c r="BC1143">
        <v>4.76</v>
      </c>
      <c r="BD1143" t="s">
        <v>3</v>
      </c>
      <c r="BE1143" t="s">
        <v>3</v>
      </c>
      <c r="BF1143" t="s">
        <v>3</v>
      </c>
      <c r="BG1143" t="s">
        <v>3</v>
      </c>
      <c r="BH1143">
        <v>0</v>
      </c>
      <c r="BI1143">
        <v>1</v>
      </c>
      <c r="BJ1143" t="s">
        <v>132</v>
      </c>
      <c r="BM1143">
        <v>10001</v>
      </c>
      <c r="BN1143">
        <v>0</v>
      </c>
      <c r="BO1143" t="s">
        <v>129</v>
      </c>
      <c r="BP1143">
        <v>1</v>
      </c>
      <c r="BQ1143">
        <v>2</v>
      </c>
      <c r="BR1143">
        <v>0</v>
      </c>
      <c r="BS1143">
        <v>33.049999999999997</v>
      </c>
      <c r="BT1143">
        <v>1</v>
      </c>
      <c r="BU1143">
        <v>1</v>
      </c>
      <c r="BV1143">
        <v>1</v>
      </c>
      <c r="BW1143">
        <v>1</v>
      </c>
      <c r="BX1143">
        <v>1</v>
      </c>
      <c r="BY1143" t="s">
        <v>3</v>
      </c>
      <c r="BZ1143">
        <v>118</v>
      </c>
      <c r="CA1143">
        <v>63</v>
      </c>
      <c r="CB1143" t="s">
        <v>3</v>
      </c>
      <c r="CE1143">
        <v>0</v>
      </c>
      <c r="CF1143">
        <v>0</v>
      </c>
      <c r="CG1143">
        <v>0</v>
      </c>
      <c r="CM1143">
        <v>0</v>
      </c>
      <c r="CN1143" t="s">
        <v>992</v>
      </c>
      <c r="CO1143">
        <v>0</v>
      </c>
      <c r="CP1143">
        <f t="shared" ref="CP1143:CP1179" si="845">(P1143+Q1143+S1143)</f>
        <v>1201.8699999999999</v>
      </c>
      <c r="CQ1143">
        <f t="shared" ref="CQ1143:CQ1179" si="846">AC1143*BC1143</f>
        <v>19059.468400000002</v>
      </c>
      <c r="CR1143">
        <f t="shared" ref="CR1143:CR1179" si="847">AD1143*BB1143</f>
        <v>198.19520000000003</v>
      </c>
      <c r="CS1143">
        <f t="shared" ref="CS1143:CS1179" si="848">AE1143*BS1143</f>
        <v>22.474</v>
      </c>
      <c r="CT1143">
        <f t="shared" ref="CT1143:CT1179" si="849">AF1143*BA1143</f>
        <v>6869.7730000000001</v>
      </c>
      <c r="CU1143">
        <f t="shared" ref="CU1143:CU1179" si="850">AG1143</f>
        <v>0</v>
      </c>
      <c r="CV1143">
        <f t="shared" ref="CV1143:CV1179" si="851">AH1143</f>
        <v>24.368500000000001</v>
      </c>
      <c r="CW1143">
        <f t="shared" ref="CW1143:CW1179" si="852">AI1143</f>
        <v>0.05</v>
      </c>
      <c r="CX1143">
        <f t="shared" ref="CX1143:CX1179" si="853">AJ1143</f>
        <v>0</v>
      </c>
      <c r="CY1143">
        <f t="shared" ref="CY1143:CY1179" si="854">(((S1143+R1143)*AT1143)/100)</f>
        <v>285.33600000000001</v>
      </c>
      <c r="CZ1143">
        <f t="shared" ref="CZ1143:CZ1179" si="855">(((S1143+R1143)*AU1143)/100)</f>
        <v>136.32719999999998</v>
      </c>
      <c r="DC1143" t="s">
        <v>3</v>
      </c>
      <c r="DD1143" t="s">
        <v>3</v>
      </c>
      <c r="DE1143" t="s">
        <v>133</v>
      </c>
      <c r="DF1143" t="s">
        <v>133</v>
      </c>
      <c r="DG1143" t="s">
        <v>134</v>
      </c>
      <c r="DH1143" t="s">
        <v>3</v>
      </c>
      <c r="DI1143" t="s">
        <v>134</v>
      </c>
      <c r="DJ1143" t="s">
        <v>133</v>
      </c>
      <c r="DK1143" t="s">
        <v>3</v>
      </c>
      <c r="DL1143" t="s">
        <v>3</v>
      </c>
      <c r="DM1143" t="s">
        <v>3</v>
      </c>
      <c r="DN1143">
        <v>0</v>
      </c>
      <c r="DO1143">
        <v>0</v>
      </c>
      <c r="DP1143">
        <v>1</v>
      </c>
      <c r="DQ1143">
        <v>1</v>
      </c>
      <c r="DU1143">
        <v>1013</v>
      </c>
      <c r="DV1143" t="s">
        <v>131</v>
      </c>
      <c r="DW1143" t="s">
        <v>131</v>
      </c>
      <c r="DX1143">
        <v>1</v>
      </c>
      <c r="DZ1143" t="s">
        <v>3</v>
      </c>
      <c r="EA1143" t="s">
        <v>3</v>
      </c>
      <c r="EB1143" t="s">
        <v>3</v>
      </c>
      <c r="EC1143" t="s">
        <v>3</v>
      </c>
      <c r="EE1143">
        <v>29085510</v>
      </c>
      <c r="EF1143">
        <v>2</v>
      </c>
      <c r="EG1143" t="s">
        <v>135</v>
      </c>
      <c r="EH1143">
        <v>0</v>
      </c>
      <c r="EI1143" t="s">
        <v>3</v>
      </c>
      <c r="EJ1143">
        <v>1</v>
      </c>
      <c r="EK1143">
        <v>10001</v>
      </c>
      <c r="EL1143" t="s">
        <v>136</v>
      </c>
      <c r="EM1143" t="s">
        <v>137</v>
      </c>
      <c r="EO1143" t="s">
        <v>138</v>
      </c>
      <c r="EQ1143">
        <v>0</v>
      </c>
      <c r="ER1143">
        <v>4199.17</v>
      </c>
      <c r="ES1143">
        <v>4004.09</v>
      </c>
      <c r="ET1143">
        <v>14.33</v>
      </c>
      <c r="EU1143">
        <v>0.54</v>
      </c>
      <c r="EV1143">
        <v>180.75</v>
      </c>
      <c r="EW1143">
        <v>21.19</v>
      </c>
      <c r="EX1143">
        <v>0.04</v>
      </c>
      <c r="EY1143">
        <v>0</v>
      </c>
      <c r="FQ1143">
        <v>0</v>
      </c>
      <c r="FR1143">
        <f t="shared" ref="FR1143:FR1179" si="856">ROUND(IF(AND(BH1143=3,BI1143=3),P1143,0),2)</f>
        <v>0</v>
      </c>
      <c r="FS1143">
        <v>0</v>
      </c>
      <c r="FT1143" t="s">
        <v>139</v>
      </c>
      <c r="FU1143" t="s">
        <v>25</v>
      </c>
      <c r="FV1143" t="s">
        <v>25</v>
      </c>
      <c r="FW1143" t="s">
        <v>26</v>
      </c>
      <c r="FX1143">
        <v>106.2</v>
      </c>
      <c r="FY1143">
        <v>53.55</v>
      </c>
      <c r="GA1143" t="s">
        <v>3</v>
      </c>
      <c r="GD1143">
        <v>1</v>
      </c>
      <c r="GF1143">
        <v>-1773683300</v>
      </c>
      <c r="GG1143">
        <v>2</v>
      </c>
      <c r="GH1143">
        <v>1</v>
      </c>
      <c r="GI1143">
        <v>2</v>
      </c>
      <c r="GJ1143">
        <v>0</v>
      </c>
      <c r="GK1143">
        <v>0</v>
      </c>
      <c r="GL1143">
        <f t="shared" ref="GL1143:GL1179" si="857">ROUND(IF(AND(BH1143=3,BI1143=3,FS1143&lt;&gt;0),P1143,0),2)</f>
        <v>0</v>
      </c>
      <c r="GM1143">
        <f t="shared" ref="GM1143:GM1179" si="858">ROUND(O1143+X1143+Y1143,2)+GX1143</f>
        <v>1623.54</v>
      </c>
      <c r="GN1143">
        <f t="shared" ref="GN1143:GN1179" si="859">IF(OR(BI1143=0,BI1143=1),ROUND(O1143+X1143+Y1143,2),0)</f>
        <v>1623.54</v>
      </c>
      <c r="GO1143">
        <f t="shared" ref="GO1143:GO1179" si="860">IF(BI1143=2,ROUND(O1143+X1143+Y1143,2),0)</f>
        <v>0</v>
      </c>
      <c r="GP1143">
        <f t="shared" ref="GP1143:GP1179" si="861">IF(BI1143=4,ROUND(O1143+X1143+Y1143,2)+GX1143,0)</f>
        <v>0</v>
      </c>
      <c r="GR1143">
        <v>0</v>
      </c>
      <c r="GS1143">
        <v>3</v>
      </c>
      <c r="GT1143">
        <v>0</v>
      </c>
      <c r="GU1143" t="s">
        <v>3</v>
      </c>
      <c r="GV1143">
        <f t="shared" ref="GV1143:GV1179" si="862">ROUND((GT1143),2)</f>
        <v>0</v>
      </c>
      <c r="GW1143">
        <v>1</v>
      </c>
      <c r="GX1143">
        <f t="shared" ref="GX1143:GX1179" si="863">ROUND(HC1143*I1143,2)</f>
        <v>0</v>
      </c>
      <c r="HA1143">
        <v>0</v>
      </c>
      <c r="HB1143">
        <v>0</v>
      </c>
      <c r="HC1143">
        <f t="shared" ref="HC1143:HC1179" si="864">GV1143*GW1143</f>
        <v>0</v>
      </c>
      <c r="HE1143" t="s">
        <v>3</v>
      </c>
      <c r="HF1143" t="s">
        <v>3</v>
      </c>
      <c r="HM1143" t="s">
        <v>3</v>
      </c>
      <c r="IK1143">
        <v>0</v>
      </c>
    </row>
    <row r="1144" spans="1:245">
      <c r="A1144">
        <v>18</v>
      </c>
      <c r="B1144">
        <v>0</v>
      </c>
      <c r="C1144">
        <v>1212</v>
      </c>
      <c r="E1144" t="s">
        <v>27</v>
      </c>
      <c r="F1144" t="s">
        <v>140</v>
      </c>
      <c r="G1144" t="s">
        <v>141</v>
      </c>
      <c r="H1144" t="s">
        <v>142</v>
      </c>
      <c r="I1144">
        <f>I1143*J1144</f>
        <v>4.5999999999999996</v>
      </c>
      <c r="J1144">
        <v>100</v>
      </c>
      <c r="K1144">
        <v>100</v>
      </c>
      <c r="O1144">
        <f t="shared" si="830"/>
        <v>497.87</v>
      </c>
      <c r="P1144">
        <f t="shared" si="831"/>
        <v>497.87</v>
      </c>
      <c r="Q1144">
        <f t="shared" si="832"/>
        <v>0</v>
      </c>
      <c r="R1144">
        <f t="shared" si="833"/>
        <v>0</v>
      </c>
      <c r="S1144">
        <f t="shared" si="834"/>
        <v>0</v>
      </c>
      <c r="T1144">
        <f t="shared" si="835"/>
        <v>0</v>
      </c>
      <c r="U1144">
        <f t="shared" si="836"/>
        <v>0</v>
      </c>
      <c r="V1144">
        <f t="shared" si="837"/>
        <v>0</v>
      </c>
      <c r="W1144">
        <f t="shared" si="838"/>
        <v>27.78</v>
      </c>
      <c r="X1144">
        <f t="shared" si="839"/>
        <v>0</v>
      </c>
      <c r="Y1144">
        <f t="shared" si="840"/>
        <v>0</v>
      </c>
      <c r="AA1144">
        <v>35863109</v>
      </c>
      <c r="AB1144">
        <f t="shared" si="841"/>
        <v>131.99</v>
      </c>
      <c r="AC1144">
        <f t="shared" si="842"/>
        <v>131.99</v>
      </c>
      <c r="AD1144">
        <f>ROUND((((ET1144)-(EU1144))+AE1144),2)</f>
        <v>0</v>
      </c>
      <c r="AE1144">
        <f>ROUND((EU1144),2)</f>
        <v>0</v>
      </c>
      <c r="AF1144">
        <f>ROUND((EV1144),2)</f>
        <v>0</v>
      </c>
      <c r="AG1144">
        <f t="shared" si="843"/>
        <v>0</v>
      </c>
      <c r="AH1144">
        <f>(EW1144)</f>
        <v>0</v>
      </c>
      <c r="AI1144">
        <f>(EX1144)</f>
        <v>0</v>
      </c>
      <c r="AJ1144">
        <f t="shared" si="844"/>
        <v>6.04</v>
      </c>
      <c r="AK1144">
        <v>131.99</v>
      </c>
      <c r="AL1144">
        <v>131.99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6.04</v>
      </c>
      <c r="AT1144">
        <v>0</v>
      </c>
      <c r="AU1144">
        <v>0</v>
      </c>
      <c r="AV1144">
        <v>1</v>
      </c>
      <c r="AW1144">
        <v>1</v>
      </c>
      <c r="AZ1144">
        <v>1</v>
      </c>
      <c r="BA1144">
        <v>1</v>
      </c>
      <c r="BB1144">
        <v>1</v>
      </c>
      <c r="BC1144">
        <v>0.82</v>
      </c>
      <c r="BD1144" t="s">
        <v>3</v>
      </c>
      <c r="BE1144" t="s">
        <v>3</v>
      </c>
      <c r="BF1144" t="s">
        <v>3</v>
      </c>
      <c r="BG1144" t="s">
        <v>3</v>
      </c>
      <c r="BH1144">
        <v>3</v>
      </c>
      <c r="BI1144">
        <v>1</v>
      </c>
      <c r="BJ1144" t="s">
        <v>143</v>
      </c>
      <c r="BM1144">
        <v>500001</v>
      </c>
      <c r="BN1144">
        <v>0</v>
      </c>
      <c r="BO1144" t="s">
        <v>140</v>
      </c>
      <c r="BP1144">
        <v>1</v>
      </c>
      <c r="BQ1144">
        <v>8</v>
      </c>
      <c r="BR1144">
        <v>0</v>
      </c>
      <c r="BS1144">
        <v>1</v>
      </c>
      <c r="BT1144">
        <v>1</v>
      </c>
      <c r="BU1144">
        <v>1</v>
      </c>
      <c r="BV1144">
        <v>1</v>
      </c>
      <c r="BW1144">
        <v>1</v>
      </c>
      <c r="BX1144">
        <v>1</v>
      </c>
      <c r="BY1144" t="s">
        <v>3</v>
      </c>
      <c r="BZ1144">
        <v>0</v>
      </c>
      <c r="CA1144">
        <v>0</v>
      </c>
      <c r="CB1144" t="s">
        <v>3</v>
      </c>
      <c r="CE1144">
        <v>0</v>
      </c>
      <c r="CF1144">
        <v>0</v>
      </c>
      <c r="CG1144">
        <v>0</v>
      </c>
      <c r="CM1144">
        <v>0</v>
      </c>
      <c r="CN1144" t="s">
        <v>3</v>
      </c>
      <c r="CO1144">
        <v>0</v>
      </c>
      <c r="CP1144">
        <f t="shared" si="845"/>
        <v>497.87</v>
      </c>
      <c r="CQ1144">
        <f t="shared" si="846"/>
        <v>108.23180000000001</v>
      </c>
      <c r="CR1144">
        <f t="shared" si="847"/>
        <v>0</v>
      </c>
      <c r="CS1144">
        <f t="shared" si="848"/>
        <v>0</v>
      </c>
      <c r="CT1144">
        <f t="shared" si="849"/>
        <v>0</v>
      </c>
      <c r="CU1144">
        <f t="shared" si="850"/>
        <v>0</v>
      </c>
      <c r="CV1144">
        <f t="shared" si="851"/>
        <v>0</v>
      </c>
      <c r="CW1144">
        <f t="shared" si="852"/>
        <v>0</v>
      </c>
      <c r="CX1144">
        <f t="shared" si="853"/>
        <v>6.04</v>
      </c>
      <c r="CY1144">
        <f t="shared" si="854"/>
        <v>0</v>
      </c>
      <c r="CZ1144">
        <f t="shared" si="855"/>
        <v>0</v>
      </c>
      <c r="DC1144" t="s">
        <v>3</v>
      </c>
      <c r="DD1144" t="s">
        <v>3</v>
      </c>
      <c r="DE1144" t="s">
        <v>3</v>
      </c>
      <c r="DF1144" t="s">
        <v>3</v>
      </c>
      <c r="DG1144" t="s">
        <v>3</v>
      </c>
      <c r="DH1144" t="s">
        <v>3</v>
      </c>
      <c r="DI1144" t="s">
        <v>3</v>
      </c>
      <c r="DJ1144" t="s">
        <v>3</v>
      </c>
      <c r="DK1144" t="s">
        <v>3</v>
      </c>
      <c r="DL1144" t="s">
        <v>3</v>
      </c>
      <c r="DM1144" t="s">
        <v>3</v>
      </c>
      <c r="DN1144">
        <v>0</v>
      </c>
      <c r="DO1144">
        <v>0</v>
      </c>
      <c r="DP1144">
        <v>1</v>
      </c>
      <c r="DQ1144">
        <v>1</v>
      </c>
      <c r="DU1144">
        <v>1003</v>
      </c>
      <c r="DV1144" t="s">
        <v>142</v>
      </c>
      <c r="DW1144" t="s">
        <v>142</v>
      </c>
      <c r="DX1144">
        <v>1</v>
      </c>
      <c r="DZ1144" t="s">
        <v>3</v>
      </c>
      <c r="EA1144" t="s">
        <v>3</v>
      </c>
      <c r="EB1144" t="s">
        <v>3</v>
      </c>
      <c r="EC1144" t="s">
        <v>3</v>
      </c>
      <c r="EE1144">
        <v>29085443</v>
      </c>
      <c r="EF1144">
        <v>8</v>
      </c>
      <c r="EG1144" t="s">
        <v>144</v>
      </c>
      <c r="EH1144">
        <v>0</v>
      </c>
      <c r="EI1144" t="s">
        <v>3</v>
      </c>
      <c r="EJ1144">
        <v>1</v>
      </c>
      <c r="EK1144">
        <v>500001</v>
      </c>
      <c r="EL1144" t="s">
        <v>145</v>
      </c>
      <c r="EM1144" t="s">
        <v>146</v>
      </c>
      <c r="EO1144" t="s">
        <v>3</v>
      </c>
      <c r="EQ1144">
        <v>0</v>
      </c>
      <c r="ER1144">
        <v>131.99</v>
      </c>
      <c r="ES1144">
        <v>131.99</v>
      </c>
      <c r="ET1144">
        <v>0</v>
      </c>
      <c r="EU1144">
        <v>0</v>
      </c>
      <c r="EV1144">
        <v>0</v>
      </c>
      <c r="EW1144">
        <v>0</v>
      </c>
      <c r="EX1144">
        <v>0</v>
      </c>
      <c r="FQ1144">
        <v>0</v>
      </c>
      <c r="FR1144">
        <f t="shared" si="856"/>
        <v>0</v>
      </c>
      <c r="FS1144">
        <v>0</v>
      </c>
      <c r="FX1144">
        <v>0</v>
      </c>
      <c r="FY1144">
        <v>0</v>
      </c>
      <c r="GA1144" t="s">
        <v>3</v>
      </c>
      <c r="GD1144">
        <v>1</v>
      </c>
      <c r="GF1144">
        <v>-716496253</v>
      </c>
      <c r="GG1144">
        <v>2</v>
      </c>
      <c r="GH1144">
        <v>1</v>
      </c>
      <c r="GI1144">
        <v>2</v>
      </c>
      <c r="GJ1144">
        <v>0</v>
      </c>
      <c r="GK1144">
        <v>0</v>
      </c>
      <c r="GL1144">
        <f t="shared" si="857"/>
        <v>0</v>
      </c>
      <c r="GM1144">
        <f t="shared" si="858"/>
        <v>497.87</v>
      </c>
      <c r="GN1144">
        <f t="shared" si="859"/>
        <v>497.87</v>
      </c>
      <c r="GO1144">
        <f t="shared" si="860"/>
        <v>0</v>
      </c>
      <c r="GP1144">
        <f t="shared" si="861"/>
        <v>0</v>
      </c>
      <c r="GR1144">
        <v>0</v>
      </c>
      <c r="GS1144">
        <v>3</v>
      </c>
      <c r="GT1144">
        <v>0</v>
      </c>
      <c r="GU1144" t="s">
        <v>3</v>
      </c>
      <c r="GV1144">
        <f t="shared" si="862"/>
        <v>0</v>
      </c>
      <c r="GW1144">
        <v>1</v>
      </c>
      <c r="GX1144">
        <f t="shared" si="863"/>
        <v>0</v>
      </c>
      <c r="HA1144">
        <v>0</v>
      </c>
      <c r="HB1144">
        <v>0</v>
      </c>
      <c r="HC1144">
        <f t="shared" si="864"/>
        <v>0</v>
      </c>
      <c r="HE1144" t="s">
        <v>3</v>
      </c>
      <c r="HF1144" t="s">
        <v>3</v>
      </c>
      <c r="HM1144" t="s">
        <v>3</v>
      </c>
      <c r="IK1144">
        <v>0</v>
      </c>
    </row>
    <row r="1145" spans="1:245">
      <c r="A1145">
        <v>17</v>
      </c>
      <c r="B1145">
        <v>0</v>
      </c>
      <c r="C1145">
        <f>ROW(SmtRes!A1222)</f>
        <v>1222</v>
      </c>
      <c r="D1145">
        <f>ROW(EtalonRes!A1182)</f>
        <v>1182</v>
      </c>
      <c r="E1145" t="s">
        <v>35</v>
      </c>
      <c r="F1145" t="s">
        <v>147</v>
      </c>
      <c r="G1145" t="s">
        <v>148</v>
      </c>
      <c r="H1145" t="s">
        <v>149</v>
      </c>
      <c r="I1145">
        <f>ROUND(4/100,9)</f>
        <v>0.04</v>
      </c>
      <c r="J1145">
        <v>0</v>
      </c>
      <c r="K1145">
        <f>ROUND(4/100,9)</f>
        <v>0.04</v>
      </c>
      <c r="O1145">
        <f t="shared" si="830"/>
        <v>2413.73</v>
      </c>
      <c r="P1145">
        <f t="shared" si="831"/>
        <v>65.12</v>
      </c>
      <c r="Q1145">
        <f t="shared" si="832"/>
        <v>25.3</v>
      </c>
      <c r="R1145">
        <f t="shared" si="833"/>
        <v>1.78</v>
      </c>
      <c r="S1145">
        <f t="shared" si="834"/>
        <v>2323.31</v>
      </c>
      <c r="T1145">
        <f t="shared" si="835"/>
        <v>0</v>
      </c>
      <c r="U1145">
        <f t="shared" si="836"/>
        <v>7.6576199999999996</v>
      </c>
      <c r="V1145">
        <f t="shared" si="837"/>
        <v>4.0000000000000001E-3</v>
      </c>
      <c r="W1145">
        <f t="shared" si="838"/>
        <v>0</v>
      </c>
      <c r="X1145">
        <f t="shared" si="839"/>
        <v>1860.07</v>
      </c>
      <c r="Y1145">
        <f t="shared" si="840"/>
        <v>860.28</v>
      </c>
      <c r="AA1145">
        <v>35863109</v>
      </c>
      <c r="AB1145">
        <f t="shared" si="841"/>
        <v>2294.19</v>
      </c>
      <c r="AC1145">
        <f t="shared" si="842"/>
        <v>478.86</v>
      </c>
      <c r="AD1145">
        <f>ROUND(((((ET1145*1.25))-((EU1145*1.25)))+AE1145),2)</f>
        <v>57.91</v>
      </c>
      <c r="AE1145">
        <f>ROUND(((EU1145*1.25)),2)</f>
        <v>1.35</v>
      </c>
      <c r="AF1145">
        <f>ROUND(((EV1145*1.15)),2)</f>
        <v>1757.42</v>
      </c>
      <c r="AG1145">
        <f t="shared" si="843"/>
        <v>0</v>
      </c>
      <c r="AH1145">
        <f>((EW1145*1.15))</f>
        <v>191.44049999999999</v>
      </c>
      <c r="AI1145">
        <f>((EX1145*1.25))</f>
        <v>0.1</v>
      </c>
      <c r="AJ1145">
        <f t="shared" si="844"/>
        <v>0</v>
      </c>
      <c r="AK1145">
        <v>2053.38</v>
      </c>
      <c r="AL1145">
        <v>478.86</v>
      </c>
      <c r="AM1145">
        <v>46.33</v>
      </c>
      <c r="AN1145">
        <v>1.08</v>
      </c>
      <c r="AO1145">
        <v>1528.19</v>
      </c>
      <c r="AP1145">
        <v>0</v>
      </c>
      <c r="AQ1145">
        <v>166.47</v>
      </c>
      <c r="AR1145">
        <v>0.08</v>
      </c>
      <c r="AS1145">
        <v>0</v>
      </c>
      <c r="AT1145">
        <v>80</v>
      </c>
      <c r="AU1145">
        <v>37</v>
      </c>
      <c r="AV1145">
        <v>1</v>
      </c>
      <c r="AW1145">
        <v>1</v>
      </c>
      <c r="AZ1145">
        <v>1</v>
      </c>
      <c r="BA1145">
        <v>33.049999999999997</v>
      </c>
      <c r="BB1145">
        <v>10.92</v>
      </c>
      <c r="BC1145">
        <v>3.4</v>
      </c>
      <c r="BD1145" t="s">
        <v>3</v>
      </c>
      <c r="BE1145" t="s">
        <v>3</v>
      </c>
      <c r="BF1145" t="s">
        <v>3</v>
      </c>
      <c r="BG1145" t="s">
        <v>3</v>
      </c>
      <c r="BH1145">
        <v>0</v>
      </c>
      <c r="BI1145">
        <v>1</v>
      </c>
      <c r="BJ1145" t="s">
        <v>150</v>
      </c>
      <c r="BM1145">
        <v>15001</v>
      </c>
      <c r="BN1145">
        <v>0</v>
      </c>
      <c r="BO1145" t="s">
        <v>147</v>
      </c>
      <c r="BP1145">
        <v>1</v>
      </c>
      <c r="BQ1145">
        <v>2</v>
      </c>
      <c r="BR1145">
        <v>0</v>
      </c>
      <c r="BS1145">
        <v>33.049999999999997</v>
      </c>
      <c r="BT1145">
        <v>1</v>
      </c>
      <c r="BU1145">
        <v>1</v>
      </c>
      <c r="BV1145">
        <v>1</v>
      </c>
      <c r="BW1145">
        <v>1</v>
      </c>
      <c r="BX1145">
        <v>1</v>
      </c>
      <c r="BY1145" t="s">
        <v>3</v>
      </c>
      <c r="BZ1145">
        <v>105</v>
      </c>
      <c r="CA1145">
        <v>55</v>
      </c>
      <c r="CB1145" t="s">
        <v>3</v>
      </c>
      <c r="CE1145">
        <v>0</v>
      </c>
      <c r="CF1145">
        <v>0</v>
      </c>
      <c r="CG1145">
        <v>0</v>
      </c>
      <c r="CM1145">
        <v>0</v>
      </c>
      <c r="CN1145" t="s">
        <v>992</v>
      </c>
      <c r="CO1145">
        <v>0</v>
      </c>
      <c r="CP1145">
        <f t="shared" si="845"/>
        <v>2413.73</v>
      </c>
      <c r="CQ1145">
        <f t="shared" si="846"/>
        <v>1628.124</v>
      </c>
      <c r="CR1145">
        <f t="shared" si="847"/>
        <v>632.3771999999999</v>
      </c>
      <c r="CS1145">
        <f t="shared" si="848"/>
        <v>44.6175</v>
      </c>
      <c r="CT1145">
        <f t="shared" si="849"/>
        <v>58082.731</v>
      </c>
      <c r="CU1145">
        <f t="shared" si="850"/>
        <v>0</v>
      </c>
      <c r="CV1145">
        <f t="shared" si="851"/>
        <v>191.44049999999999</v>
      </c>
      <c r="CW1145">
        <f t="shared" si="852"/>
        <v>0.1</v>
      </c>
      <c r="CX1145">
        <f t="shared" si="853"/>
        <v>0</v>
      </c>
      <c r="CY1145">
        <f t="shared" si="854"/>
        <v>1860.0720000000001</v>
      </c>
      <c r="CZ1145">
        <f t="shared" si="855"/>
        <v>860.28330000000005</v>
      </c>
      <c r="DC1145" t="s">
        <v>3</v>
      </c>
      <c r="DD1145" t="s">
        <v>3</v>
      </c>
      <c r="DE1145" t="s">
        <v>133</v>
      </c>
      <c r="DF1145" t="s">
        <v>133</v>
      </c>
      <c r="DG1145" t="s">
        <v>134</v>
      </c>
      <c r="DH1145" t="s">
        <v>3</v>
      </c>
      <c r="DI1145" t="s">
        <v>134</v>
      </c>
      <c r="DJ1145" t="s">
        <v>133</v>
      </c>
      <c r="DK1145" t="s">
        <v>3</v>
      </c>
      <c r="DL1145" t="s">
        <v>3</v>
      </c>
      <c r="DM1145" t="s">
        <v>3</v>
      </c>
      <c r="DN1145">
        <v>0</v>
      </c>
      <c r="DO1145">
        <v>0</v>
      </c>
      <c r="DP1145">
        <v>1</v>
      </c>
      <c r="DQ1145">
        <v>1</v>
      </c>
      <c r="DU1145">
        <v>1013</v>
      </c>
      <c r="DV1145" t="s">
        <v>149</v>
      </c>
      <c r="DW1145" t="s">
        <v>149</v>
      </c>
      <c r="DX1145">
        <v>1</v>
      </c>
      <c r="DZ1145" t="s">
        <v>3</v>
      </c>
      <c r="EA1145" t="s">
        <v>3</v>
      </c>
      <c r="EB1145" t="s">
        <v>3</v>
      </c>
      <c r="EC1145" t="s">
        <v>3</v>
      </c>
      <c r="EE1145">
        <v>29085536</v>
      </c>
      <c r="EF1145">
        <v>2</v>
      </c>
      <c r="EG1145" t="s">
        <v>135</v>
      </c>
      <c r="EH1145">
        <v>0</v>
      </c>
      <c r="EI1145" t="s">
        <v>3</v>
      </c>
      <c r="EJ1145">
        <v>1</v>
      </c>
      <c r="EK1145">
        <v>15001</v>
      </c>
      <c r="EL1145" t="s">
        <v>151</v>
      </c>
      <c r="EM1145" t="s">
        <v>152</v>
      </c>
      <c r="EO1145" t="s">
        <v>138</v>
      </c>
      <c r="EQ1145">
        <v>0</v>
      </c>
      <c r="ER1145">
        <v>2053.38</v>
      </c>
      <c r="ES1145">
        <v>478.86</v>
      </c>
      <c r="ET1145">
        <v>46.33</v>
      </c>
      <c r="EU1145">
        <v>1.08</v>
      </c>
      <c r="EV1145">
        <v>1528.19</v>
      </c>
      <c r="EW1145">
        <v>166.47</v>
      </c>
      <c r="EX1145">
        <v>0.08</v>
      </c>
      <c r="EY1145">
        <v>0</v>
      </c>
      <c r="FQ1145">
        <v>0</v>
      </c>
      <c r="FR1145">
        <f t="shared" si="856"/>
        <v>0</v>
      </c>
      <c r="FS1145">
        <v>0</v>
      </c>
      <c r="FT1145" t="s">
        <v>139</v>
      </c>
      <c r="FU1145" t="s">
        <v>25</v>
      </c>
      <c r="FV1145" t="s">
        <v>25</v>
      </c>
      <c r="FW1145" t="s">
        <v>26</v>
      </c>
      <c r="FX1145">
        <v>94.5</v>
      </c>
      <c r="FY1145">
        <v>46.75</v>
      </c>
      <c r="GA1145" t="s">
        <v>3</v>
      </c>
      <c r="GD1145">
        <v>1</v>
      </c>
      <c r="GF1145">
        <v>-1841865788</v>
      </c>
      <c r="GG1145">
        <v>2</v>
      </c>
      <c r="GH1145">
        <v>1</v>
      </c>
      <c r="GI1145">
        <v>2</v>
      </c>
      <c r="GJ1145">
        <v>0</v>
      </c>
      <c r="GK1145">
        <v>0</v>
      </c>
      <c r="GL1145">
        <f t="shared" si="857"/>
        <v>0</v>
      </c>
      <c r="GM1145">
        <f t="shared" si="858"/>
        <v>5134.08</v>
      </c>
      <c r="GN1145">
        <f t="shared" si="859"/>
        <v>5134.08</v>
      </c>
      <c r="GO1145">
        <f t="shared" si="860"/>
        <v>0</v>
      </c>
      <c r="GP1145">
        <f t="shared" si="861"/>
        <v>0</v>
      </c>
      <c r="GR1145">
        <v>0</v>
      </c>
      <c r="GS1145">
        <v>3</v>
      </c>
      <c r="GT1145">
        <v>0</v>
      </c>
      <c r="GU1145" t="s">
        <v>3</v>
      </c>
      <c r="GV1145">
        <f t="shared" si="862"/>
        <v>0</v>
      </c>
      <c r="GW1145">
        <v>1</v>
      </c>
      <c r="GX1145">
        <f t="shared" si="863"/>
        <v>0</v>
      </c>
      <c r="HA1145">
        <v>0</v>
      </c>
      <c r="HB1145">
        <v>0</v>
      </c>
      <c r="HC1145">
        <f t="shared" si="864"/>
        <v>0</v>
      </c>
      <c r="HE1145" t="s">
        <v>3</v>
      </c>
      <c r="HF1145" t="s">
        <v>3</v>
      </c>
      <c r="HM1145" t="s">
        <v>3</v>
      </c>
      <c r="IK1145">
        <v>0</v>
      </c>
    </row>
    <row r="1146" spans="1:245">
      <c r="A1146">
        <v>18</v>
      </c>
      <c r="B1146">
        <v>0</v>
      </c>
      <c r="C1146">
        <v>1221</v>
      </c>
      <c r="E1146" t="s">
        <v>40</v>
      </c>
      <c r="F1146" t="s">
        <v>287</v>
      </c>
      <c r="G1146" t="s">
        <v>288</v>
      </c>
      <c r="H1146" t="s">
        <v>155</v>
      </c>
      <c r="I1146">
        <f>I1145*J1146</f>
        <v>4.2</v>
      </c>
      <c r="J1146">
        <v>105</v>
      </c>
      <c r="K1146">
        <v>105</v>
      </c>
      <c r="O1146">
        <f t="shared" si="830"/>
        <v>0</v>
      </c>
      <c r="P1146">
        <f t="shared" si="831"/>
        <v>0</v>
      </c>
      <c r="Q1146">
        <f t="shared" si="832"/>
        <v>0</v>
      </c>
      <c r="R1146">
        <f t="shared" si="833"/>
        <v>0</v>
      </c>
      <c r="S1146">
        <f t="shared" si="834"/>
        <v>0</v>
      </c>
      <c r="T1146">
        <f t="shared" si="835"/>
        <v>0</v>
      </c>
      <c r="U1146">
        <f t="shared" si="836"/>
        <v>0</v>
      </c>
      <c r="V1146">
        <f t="shared" si="837"/>
        <v>0</v>
      </c>
      <c r="W1146">
        <f t="shared" si="838"/>
        <v>0</v>
      </c>
      <c r="X1146">
        <f t="shared" si="839"/>
        <v>0</v>
      </c>
      <c r="Y1146">
        <f t="shared" si="840"/>
        <v>0</v>
      </c>
      <c r="AA1146">
        <v>35863109</v>
      </c>
      <c r="AB1146">
        <f t="shared" si="841"/>
        <v>0</v>
      </c>
      <c r="AC1146">
        <f t="shared" si="842"/>
        <v>0</v>
      </c>
      <c r="AD1146">
        <f>ROUND((((ET1146)-(EU1146))+AE1146),2)</f>
        <v>0</v>
      </c>
      <c r="AE1146">
        <f>ROUND((EU1146),2)</f>
        <v>0</v>
      </c>
      <c r="AF1146">
        <f>ROUND((EV1146),2)</f>
        <v>0</v>
      </c>
      <c r="AG1146">
        <f t="shared" si="843"/>
        <v>0</v>
      </c>
      <c r="AH1146">
        <f>(EW1146)</f>
        <v>0</v>
      </c>
      <c r="AI1146">
        <f>(EX1146)</f>
        <v>0</v>
      </c>
      <c r="AJ1146">
        <f t="shared" si="844"/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1</v>
      </c>
      <c r="AW1146">
        <v>1</v>
      </c>
      <c r="AZ1146">
        <v>1</v>
      </c>
      <c r="BA1146">
        <v>1</v>
      </c>
      <c r="BB1146">
        <v>1</v>
      </c>
      <c r="BC1146">
        <v>1</v>
      </c>
      <c r="BD1146" t="s">
        <v>3</v>
      </c>
      <c r="BE1146" t="s">
        <v>3</v>
      </c>
      <c r="BF1146" t="s">
        <v>3</v>
      </c>
      <c r="BG1146" t="s">
        <v>3</v>
      </c>
      <c r="BH1146">
        <v>3</v>
      </c>
      <c r="BI1146">
        <v>1</v>
      </c>
      <c r="BJ1146" t="s">
        <v>289</v>
      </c>
      <c r="BM1146">
        <v>500001</v>
      </c>
      <c r="BN1146">
        <v>0</v>
      </c>
      <c r="BO1146" t="s">
        <v>3</v>
      </c>
      <c r="BP1146">
        <v>0</v>
      </c>
      <c r="BQ1146">
        <v>8</v>
      </c>
      <c r="BR1146">
        <v>0</v>
      </c>
      <c r="BS1146">
        <v>1</v>
      </c>
      <c r="BT1146">
        <v>1</v>
      </c>
      <c r="BU1146">
        <v>1</v>
      </c>
      <c r="BV1146">
        <v>1</v>
      </c>
      <c r="BW1146">
        <v>1</v>
      </c>
      <c r="BX1146">
        <v>1</v>
      </c>
      <c r="BY1146" t="s">
        <v>3</v>
      </c>
      <c r="BZ1146">
        <v>0</v>
      </c>
      <c r="CA1146">
        <v>0</v>
      </c>
      <c r="CB1146" t="s">
        <v>3</v>
      </c>
      <c r="CE1146">
        <v>0</v>
      </c>
      <c r="CF1146">
        <v>0</v>
      </c>
      <c r="CG1146">
        <v>0</v>
      </c>
      <c r="CM1146">
        <v>0</v>
      </c>
      <c r="CN1146" t="s">
        <v>3</v>
      </c>
      <c r="CO1146">
        <v>0</v>
      </c>
      <c r="CP1146">
        <f t="shared" si="845"/>
        <v>0</v>
      </c>
      <c r="CQ1146">
        <f t="shared" si="846"/>
        <v>0</v>
      </c>
      <c r="CR1146">
        <f t="shared" si="847"/>
        <v>0</v>
      </c>
      <c r="CS1146">
        <f t="shared" si="848"/>
        <v>0</v>
      </c>
      <c r="CT1146">
        <f t="shared" si="849"/>
        <v>0</v>
      </c>
      <c r="CU1146">
        <f t="shared" si="850"/>
        <v>0</v>
      </c>
      <c r="CV1146">
        <f t="shared" si="851"/>
        <v>0</v>
      </c>
      <c r="CW1146">
        <f t="shared" si="852"/>
        <v>0</v>
      </c>
      <c r="CX1146">
        <f t="shared" si="853"/>
        <v>0</v>
      </c>
      <c r="CY1146">
        <f t="shared" si="854"/>
        <v>0</v>
      </c>
      <c r="CZ1146">
        <f t="shared" si="855"/>
        <v>0</v>
      </c>
      <c r="DC1146" t="s">
        <v>3</v>
      </c>
      <c r="DD1146" t="s">
        <v>3</v>
      </c>
      <c r="DE1146" t="s">
        <v>3</v>
      </c>
      <c r="DF1146" t="s">
        <v>3</v>
      </c>
      <c r="DG1146" t="s">
        <v>3</v>
      </c>
      <c r="DH1146" t="s">
        <v>3</v>
      </c>
      <c r="DI1146" t="s">
        <v>3</v>
      </c>
      <c r="DJ1146" t="s">
        <v>3</v>
      </c>
      <c r="DK1146" t="s">
        <v>3</v>
      </c>
      <c r="DL1146" t="s">
        <v>3</v>
      </c>
      <c r="DM1146" t="s">
        <v>3</v>
      </c>
      <c r="DN1146">
        <v>0</v>
      </c>
      <c r="DO1146">
        <v>0</v>
      </c>
      <c r="DP1146">
        <v>1</v>
      </c>
      <c r="DQ1146">
        <v>1</v>
      </c>
      <c r="DU1146">
        <v>1005</v>
      </c>
      <c r="DV1146" t="s">
        <v>155</v>
      </c>
      <c r="DW1146" t="s">
        <v>155</v>
      </c>
      <c r="DX1146">
        <v>1</v>
      </c>
      <c r="DZ1146" t="s">
        <v>3</v>
      </c>
      <c r="EA1146" t="s">
        <v>3</v>
      </c>
      <c r="EB1146" t="s">
        <v>3</v>
      </c>
      <c r="EC1146" t="s">
        <v>3</v>
      </c>
      <c r="EE1146">
        <v>29085443</v>
      </c>
      <c r="EF1146">
        <v>8</v>
      </c>
      <c r="EG1146" t="s">
        <v>144</v>
      </c>
      <c r="EH1146">
        <v>0</v>
      </c>
      <c r="EI1146" t="s">
        <v>3</v>
      </c>
      <c r="EJ1146">
        <v>1</v>
      </c>
      <c r="EK1146">
        <v>500001</v>
      </c>
      <c r="EL1146" t="s">
        <v>145</v>
      </c>
      <c r="EM1146" t="s">
        <v>146</v>
      </c>
      <c r="EO1146" t="s">
        <v>3</v>
      </c>
      <c r="EQ1146">
        <v>0</v>
      </c>
      <c r="ER1146">
        <v>0</v>
      </c>
      <c r="ES1146">
        <v>0</v>
      </c>
      <c r="ET1146">
        <v>0</v>
      </c>
      <c r="EU1146">
        <v>0</v>
      </c>
      <c r="EV1146">
        <v>0</v>
      </c>
      <c r="EW1146">
        <v>0</v>
      </c>
      <c r="EX1146">
        <v>0</v>
      </c>
      <c r="FQ1146">
        <v>0</v>
      </c>
      <c r="FR1146">
        <f t="shared" si="856"/>
        <v>0</v>
      </c>
      <c r="FS1146">
        <v>0</v>
      </c>
      <c r="FX1146">
        <v>0</v>
      </c>
      <c r="FY1146">
        <v>0</v>
      </c>
      <c r="GA1146" t="s">
        <v>3</v>
      </c>
      <c r="GD1146">
        <v>1</v>
      </c>
      <c r="GF1146">
        <v>522970763</v>
      </c>
      <c r="GG1146">
        <v>2</v>
      </c>
      <c r="GH1146">
        <v>1</v>
      </c>
      <c r="GI1146">
        <v>-2</v>
      </c>
      <c r="GJ1146">
        <v>0</v>
      </c>
      <c r="GK1146">
        <v>0</v>
      </c>
      <c r="GL1146">
        <f t="shared" si="857"/>
        <v>0</v>
      </c>
      <c r="GM1146">
        <f t="shared" si="858"/>
        <v>0</v>
      </c>
      <c r="GN1146">
        <f t="shared" si="859"/>
        <v>0</v>
      </c>
      <c r="GO1146">
        <f t="shared" si="860"/>
        <v>0</v>
      </c>
      <c r="GP1146">
        <f t="shared" si="861"/>
        <v>0</v>
      </c>
      <c r="GR1146">
        <v>0</v>
      </c>
      <c r="GS1146">
        <v>3</v>
      </c>
      <c r="GT1146">
        <v>0</v>
      </c>
      <c r="GU1146" t="s">
        <v>3</v>
      </c>
      <c r="GV1146">
        <f t="shared" si="862"/>
        <v>0</v>
      </c>
      <c r="GW1146">
        <v>1</v>
      </c>
      <c r="GX1146">
        <f t="shared" si="863"/>
        <v>0</v>
      </c>
      <c r="HA1146">
        <v>0</v>
      </c>
      <c r="HB1146">
        <v>0</v>
      </c>
      <c r="HC1146">
        <f t="shared" si="864"/>
        <v>0</v>
      </c>
      <c r="HE1146" t="s">
        <v>3</v>
      </c>
      <c r="HF1146" t="s">
        <v>3</v>
      </c>
      <c r="HM1146" t="s">
        <v>3</v>
      </c>
      <c r="IK1146">
        <v>0</v>
      </c>
    </row>
    <row r="1147" spans="1:245">
      <c r="A1147">
        <v>18</v>
      </c>
      <c r="B1147">
        <v>0</v>
      </c>
      <c r="C1147">
        <v>1222</v>
      </c>
      <c r="E1147" t="s">
        <v>157</v>
      </c>
      <c r="F1147" t="s">
        <v>290</v>
      </c>
      <c r="G1147" t="s">
        <v>291</v>
      </c>
      <c r="H1147" t="s">
        <v>30</v>
      </c>
      <c r="I1147">
        <f>I1145*J1147</f>
        <v>3.5599999999999998E-4</v>
      </c>
      <c r="J1147">
        <v>8.8999999999999999E-3</v>
      </c>
      <c r="K1147">
        <v>8.8999999999999999E-3</v>
      </c>
      <c r="O1147">
        <f t="shared" si="830"/>
        <v>0</v>
      </c>
      <c r="P1147">
        <f t="shared" si="831"/>
        <v>0</v>
      </c>
      <c r="Q1147">
        <f t="shared" si="832"/>
        <v>0</v>
      </c>
      <c r="R1147">
        <f t="shared" si="833"/>
        <v>0</v>
      </c>
      <c r="S1147">
        <f t="shared" si="834"/>
        <v>0</v>
      </c>
      <c r="T1147">
        <f t="shared" si="835"/>
        <v>0</v>
      </c>
      <c r="U1147">
        <f t="shared" si="836"/>
        <v>0</v>
      </c>
      <c r="V1147">
        <f t="shared" si="837"/>
        <v>0</v>
      </c>
      <c r="W1147">
        <f t="shared" si="838"/>
        <v>0</v>
      </c>
      <c r="X1147">
        <f t="shared" si="839"/>
        <v>0</v>
      </c>
      <c r="Y1147">
        <f t="shared" si="840"/>
        <v>0</v>
      </c>
      <c r="AA1147">
        <v>35863109</v>
      </c>
      <c r="AB1147">
        <f t="shared" si="841"/>
        <v>0</v>
      </c>
      <c r="AC1147">
        <f t="shared" si="842"/>
        <v>0</v>
      </c>
      <c r="AD1147">
        <f>ROUND((((ET1147)-(EU1147))+AE1147),2)</f>
        <v>0</v>
      </c>
      <c r="AE1147">
        <f>ROUND((EU1147),2)</f>
        <v>0</v>
      </c>
      <c r="AF1147">
        <f>ROUND((EV1147),2)</f>
        <v>0</v>
      </c>
      <c r="AG1147">
        <f t="shared" si="843"/>
        <v>0</v>
      </c>
      <c r="AH1147">
        <f>(EW1147)</f>
        <v>0</v>
      </c>
      <c r="AI1147">
        <f>(EX1147)</f>
        <v>0</v>
      </c>
      <c r="AJ1147">
        <f t="shared" si="844"/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1</v>
      </c>
      <c r="AW1147">
        <v>1</v>
      </c>
      <c r="AZ1147">
        <v>1</v>
      </c>
      <c r="BA1147">
        <v>1</v>
      </c>
      <c r="BB1147">
        <v>1</v>
      </c>
      <c r="BC1147">
        <v>1</v>
      </c>
      <c r="BD1147" t="s">
        <v>3</v>
      </c>
      <c r="BE1147" t="s">
        <v>3</v>
      </c>
      <c r="BF1147" t="s">
        <v>3</v>
      </c>
      <c r="BG1147" t="s">
        <v>3</v>
      </c>
      <c r="BH1147">
        <v>3</v>
      </c>
      <c r="BI1147">
        <v>1</v>
      </c>
      <c r="BJ1147" t="s">
        <v>292</v>
      </c>
      <c r="BM1147">
        <v>500001</v>
      </c>
      <c r="BN1147">
        <v>0</v>
      </c>
      <c r="BO1147" t="s">
        <v>3</v>
      </c>
      <c r="BP1147">
        <v>0</v>
      </c>
      <c r="BQ1147">
        <v>8</v>
      </c>
      <c r="BR1147">
        <v>0</v>
      </c>
      <c r="BS1147">
        <v>1</v>
      </c>
      <c r="BT1147">
        <v>1</v>
      </c>
      <c r="BU1147">
        <v>1</v>
      </c>
      <c r="BV1147">
        <v>1</v>
      </c>
      <c r="BW1147">
        <v>1</v>
      </c>
      <c r="BX1147">
        <v>1</v>
      </c>
      <c r="BY1147" t="s">
        <v>3</v>
      </c>
      <c r="BZ1147">
        <v>0</v>
      </c>
      <c r="CA1147">
        <v>0</v>
      </c>
      <c r="CB1147" t="s">
        <v>3</v>
      </c>
      <c r="CE1147">
        <v>0</v>
      </c>
      <c r="CF1147">
        <v>0</v>
      </c>
      <c r="CG1147">
        <v>0</v>
      </c>
      <c r="CM1147">
        <v>0</v>
      </c>
      <c r="CN1147" t="s">
        <v>3</v>
      </c>
      <c r="CO1147">
        <v>0</v>
      </c>
      <c r="CP1147">
        <f t="shared" si="845"/>
        <v>0</v>
      </c>
      <c r="CQ1147">
        <f t="shared" si="846"/>
        <v>0</v>
      </c>
      <c r="CR1147">
        <f t="shared" si="847"/>
        <v>0</v>
      </c>
      <c r="CS1147">
        <f t="shared" si="848"/>
        <v>0</v>
      </c>
      <c r="CT1147">
        <f t="shared" si="849"/>
        <v>0</v>
      </c>
      <c r="CU1147">
        <f t="shared" si="850"/>
        <v>0</v>
      </c>
      <c r="CV1147">
        <f t="shared" si="851"/>
        <v>0</v>
      </c>
      <c r="CW1147">
        <f t="shared" si="852"/>
        <v>0</v>
      </c>
      <c r="CX1147">
        <f t="shared" si="853"/>
        <v>0</v>
      </c>
      <c r="CY1147">
        <f t="shared" si="854"/>
        <v>0</v>
      </c>
      <c r="CZ1147">
        <f t="shared" si="855"/>
        <v>0</v>
      </c>
      <c r="DC1147" t="s">
        <v>3</v>
      </c>
      <c r="DD1147" t="s">
        <v>3</v>
      </c>
      <c r="DE1147" t="s">
        <v>3</v>
      </c>
      <c r="DF1147" t="s">
        <v>3</v>
      </c>
      <c r="DG1147" t="s">
        <v>3</v>
      </c>
      <c r="DH1147" t="s">
        <v>3</v>
      </c>
      <c r="DI1147" t="s">
        <v>3</v>
      </c>
      <c r="DJ1147" t="s">
        <v>3</v>
      </c>
      <c r="DK1147" t="s">
        <v>3</v>
      </c>
      <c r="DL1147" t="s">
        <v>3</v>
      </c>
      <c r="DM1147" t="s">
        <v>3</v>
      </c>
      <c r="DN1147">
        <v>0</v>
      </c>
      <c r="DO1147">
        <v>0</v>
      </c>
      <c r="DP1147">
        <v>1</v>
      </c>
      <c r="DQ1147">
        <v>1</v>
      </c>
      <c r="DU1147">
        <v>1009</v>
      </c>
      <c r="DV1147" t="s">
        <v>30</v>
      </c>
      <c r="DW1147" t="s">
        <v>30</v>
      </c>
      <c r="DX1147">
        <v>1000</v>
      </c>
      <c r="DZ1147" t="s">
        <v>3</v>
      </c>
      <c r="EA1147" t="s">
        <v>3</v>
      </c>
      <c r="EB1147" t="s">
        <v>3</v>
      </c>
      <c r="EC1147" t="s">
        <v>3</v>
      </c>
      <c r="EE1147">
        <v>29085443</v>
      </c>
      <c r="EF1147">
        <v>8</v>
      </c>
      <c r="EG1147" t="s">
        <v>144</v>
      </c>
      <c r="EH1147">
        <v>0</v>
      </c>
      <c r="EI1147" t="s">
        <v>3</v>
      </c>
      <c r="EJ1147">
        <v>1</v>
      </c>
      <c r="EK1147">
        <v>500001</v>
      </c>
      <c r="EL1147" t="s">
        <v>145</v>
      </c>
      <c r="EM1147" t="s">
        <v>146</v>
      </c>
      <c r="EO1147" t="s">
        <v>3</v>
      </c>
      <c r="EQ1147">
        <v>0</v>
      </c>
      <c r="ER1147">
        <v>0</v>
      </c>
      <c r="ES1147">
        <v>0</v>
      </c>
      <c r="ET1147">
        <v>0</v>
      </c>
      <c r="EU1147">
        <v>0</v>
      </c>
      <c r="EV1147">
        <v>0</v>
      </c>
      <c r="EW1147">
        <v>0</v>
      </c>
      <c r="EX1147">
        <v>0</v>
      </c>
      <c r="FQ1147">
        <v>0</v>
      </c>
      <c r="FR1147">
        <f t="shared" si="856"/>
        <v>0</v>
      </c>
      <c r="FS1147">
        <v>0</v>
      </c>
      <c r="FX1147">
        <v>0</v>
      </c>
      <c r="FY1147">
        <v>0</v>
      </c>
      <c r="GA1147" t="s">
        <v>3</v>
      </c>
      <c r="GD1147">
        <v>1</v>
      </c>
      <c r="GF1147">
        <v>-192135928</v>
      </c>
      <c r="GG1147">
        <v>2</v>
      </c>
      <c r="GH1147">
        <v>1</v>
      </c>
      <c r="GI1147">
        <v>-2</v>
      </c>
      <c r="GJ1147">
        <v>0</v>
      </c>
      <c r="GK1147">
        <v>0</v>
      </c>
      <c r="GL1147">
        <f t="shared" si="857"/>
        <v>0</v>
      </c>
      <c r="GM1147">
        <f t="shared" si="858"/>
        <v>0</v>
      </c>
      <c r="GN1147">
        <f t="shared" si="859"/>
        <v>0</v>
      </c>
      <c r="GO1147">
        <f t="shared" si="860"/>
        <v>0</v>
      </c>
      <c r="GP1147">
        <f t="shared" si="861"/>
        <v>0</v>
      </c>
      <c r="GR1147">
        <v>0</v>
      </c>
      <c r="GS1147">
        <v>3</v>
      </c>
      <c r="GT1147">
        <v>0</v>
      </c>
      <c r="GU1147" t="s">
        <v>3</v>
      </c>
      <c r="GV1147">
        <f t="shared" si="862"/>
        <v>0</v>
      </c>
      <c r="GW1147">
        <v>1</v>
      </c>
      <c r="GX1147">
        <f t="shared" si="863"/>
        <v>0</v>
      </c>
      <c r="HA1147">
        <v>0</v>
      </c>
      <c r="HB1147">
        <v>0</v>
      </c>
      <c r="HC1147">
        <f t="shared" si="864"/>
        <v>0</v>
      </c>
      <c r="HE1147" t="s">
        <v>3</v>
      </c>
      <c r="HF1147" t="s">
        <v>3</v>
      </c>
      <c r="HM1147" t="s">
        <v>3</v>
      </c>
      <c r="IK1147">
        <v>0</v>
      </c>
    </row>
    <row r="1148" spans="1:245">
      <c r="A1148">
        <v>17</v>
      </c>
      <c r="B1148">
        <v>0</v>
      </c>
      <c r="C1148">
        <f>ROW(SmtRes!A1230)</f>
        <v>1230</v>
      </c>
      <c r="D1148">
        <f>ROW(EtalonRes!A1189)</f>
        <v>1189</v>
      </c>
      <c r="E1148" t="s">
        <v>41</v>
      </c>
      <c r="F1148" t="s">
        <v>162</v>
      </c>
      <c r="G1148" t="s">
        <v>163</v>
      </c>
      <c r="H1148" t="s">
        <v>164</v>
      </c>
      <c r="I1148">
        <f>ROUND(2/100,9)</f>
        <v>0.02</v>
      </c>
      <c r="J1148">
        <v>0</v>
      </c>
      <c r="K1148">
        <f>ROUND(2/100,9)</f>
        <v>0.02</v>
      </c>
      <c r="O1148">
        <f t="shared" si="830"/>
        <v>2748.36</v>
      </c>
      <c r="P1148">
        <f t="shared" si="831"/>
        <v>2082.37</v>
      </c>
      <c r="Q1148">
        <f t="shared" si="832"/>
        <v>107.19</v>
      </c>
      <c r="R1148">
        <f t="shared" si="833"/>
        <v>19.11</v>
      </c>
      <c r="S1148">
        <f t="shared" si="834"/>
        <v>558.79999999999995</v>
      </c>
      <c r="T1148">
        <f t="shared" si="835"/>
        <v>0</v>
      </c>
      <c r="U1148">
        <f t="shared" si="836"/>
        <v>1.9345529999999997</v>
      </c>
      <c r="V1148">
        <f t="shared" si="837"/>
        <v>4.2812500000000003E-2</v>
      </c>
      <c r="W1148">
        <f t="shared" si="838"/>
        <v>0</v>
      </c>
      <c r="X1148">
        <f t="shared" si="839"/>
        <v>520.12</v>
      </c>
      <c r="Y1148">
        <f t="shared" si="840"/>
        <v>248.5</v>
      </c>
      <c r="AA1148">
        <v>35863109</v>
      </c>
      <c r="AB1148">
        <f t="shared" si="841"/>
        <v>22106.45</v>
      </c>
      <c r="AC1148">
        <f t="shared" si="842"/>
        <v>20740.73</v>
      </c>
      <c r="AD1148">
        <f>ROUND((((((ET1148*1.25)*1.25))-(((EU1148*1.25)*1.25)))+AE1148),2)</f>
        <v>520.33000000000004</v>
      </c>
      <c r="AE1148">
        <f>ROUND((((EU1148*1.25)*1.25)),2)</f>
        <v>28.91</v>
      </c>
      <c r="AF1148">
        <f>ROUND((((EV1148*1.15)*1.15)),2)</f>
        <v>845.39</v>
      </c>
      <c r="AG1148">
        <f t="shared" si="843"/>
        <v>0</v>
      </c>
      <c r="AH1148">
        <f>(((EW1148*1.15)*1.15))</f>
        <v>96.727649999999983</v>
      </c>
      <c r="AI1148">
        <f>(((EX1148*1.25)*1.25))</f>
        <v>2.140625</v>
      </c>
      <c r="AJ1148">
        <f t="shared" si="844"/>
        <v>0</v>
      </c>
      <c r="AK1148">
        <v>21712.98</v>
      </c>
      <c r="AL1148">
        <v>20740.73</v>
      </c>
      <c r="AM1148">
        <v>333.01</v>
      </c>
      <c r="AN1148">
        <v>18.5</v>
      </c>
      <c r="AO1148">
        <v>639.24</v>
      </c>
      <c r="AP1148">
        <v>0</v>
      </c>
      <c r="AQ1148">
        <v>73.14</v>
      </c>
      <c r="AR1148">
        <v>1.37</v>
      </c>
      <c r="AS1148">
        <v>0</v>
      </c>
      <c r="AT1148">
        <v>90</v>
      </c>
      <c r="AU1148">
        <v>43</v>
      </c>
      <c r="AV1148">
        <v>1</v>
      </c>
      <c r="AW1148">
        <v>1</v>
      </c>
      <c r="AZ1148">
        <v>1</v>
      </c>
      <c r="BA1148">
        <v>33.049999999999997</v>
      </c>
      <c r="BB1148">
        <v>10.3</v>
      </c>
      <c r="BC1148">
        <v>5.0199999999999996</v>
      </c>
      <c r="BD1148" t="s">
        <v>3</v>
      </c>
      <c r="BE1148" t="s">
        <v>3</v>
      </c>
      <c r="BF1148" t="s">
        <v>3</v>
      </c>
      <c r="BG1148" t="s">
        <v>3</v>
      </c>
      <c r="BH1148">
        <v>0</v>
      </c>
      <c r="BI1148">
        <v>1</v>
      </c>
      <c r="BJ1148" t="s">
        <v>165</v>
      </c>
      <c r="BM1148">
        <v>10001</v>
      </c>
      <c r="BN1148">
        <v>0</v>
      </c>
      <c r="BO1148" t="s">
        <v>162</v>
      </c>
      <c r="BP1148">
        <v>1</v>
      </c>
      <c r="BQ1148">
        <v>2</v>
      </c>
      <c r="BR1148">
        <v>0</v>
      </c>
      <c r="BS1148">
        <v>33.049999999999997</v>
      </c>
      <c r="BT1148">
        <v>1</v>
      </c>
      <c r="BU1148">
        <v>1</v>
      </c>
      <c r="BV1148">
        <v>1</v>
      </c>
      <c r="BW1148">
        <v>1</v>
      </c>
      <c r="BX1148">
        <v>1</v>
      </c>
      <c r="BY1148" t="s">
        <v>3</v>
      </c>
      <c r="BZ1148">
        <v>118</v>
      </c>
      <c r="CA1148">
        <v>63</v>
      </c>
      <c r="CB1148" t="s">
        <v>3</v>
      </c>
      <c r="CE1148">
        <v>0</v>
      </c>
      <c r="CF1148">
        <v>0</v>
      </c>
      <c r="CG1148">
        <v>0</v>
      </c>
      <c r="CM1148">
        <v>0</v>
      </c>
      <c r="CN1148" t="s">
        <v>992</v>
      </c>
      <c r="CO1148">
        <v>0</v>
      </c>
      <c r="CP1148">
        <f t="shared" si="845"/>
        <v>2748.3599999999997</v>
      </c>
      <c r="CQ1148">
        <f t="shared" si="846"/>
        <v>104118.46459999999</v>
      </c>
      <c r="CR1148">
        <f t="shared" si="847"/>
        <v>5359.3990000000003</v>
      </c>
      <c r="CS1148">
        <f t="shared" si="848"/>
        <v>955.4754999999999</v>
      </c>
      <c r="CT1148">
        <f t="shared" si="849"/>
        <v>27940.139499999997</v>
      </c>
      <c r="CU1148">
        <f t="shared" si="850"/>
        <v>0</v>
      </c>
      <c r="CV1148">
        <f t="shared" si="851"/>
        <v>96.727649999999983</v>
      </c>
      <c r="CW1148">
        <f t="shared" si="852"/>
        <v>2.140625</v>
      </c>
      <c r="CX1148">
        <f t="shared" si="853"/>
        <v>0</v>
      </c>
      <c r="CY1148">
        <f t="shared" si="854"/>
        <v>520.11899999999991</v>
      </c>
      <c r="CZ1148">
        <f t="shared" si="855"/>
        <v>248.50129999999999</v>
      </c>
      <c r="DC1148" t="s">
        <v>3</v>
      </c>
      <c r="DD1148" t="s">
        <v>3</v>
      </c>
      <c r="DE1148" t="s">
        <v>343</v>
      </c>
      <c r="DF1148" t="s">
        <v>343</v>
      </c>
      <c r="DG1148" t="s">
        <v>344</v>
      </c>
      <c r="DH1148" t="s">
        <v>3</v>
      </c>
      <c r="DI1148" t="s">
        <v>344</v>
      </c>
      <c r="DJ1148" t="s">
        <v>343</v>
      </c>
      <c r="DK1148" t="s">
        <v>3</v>
      </c>
      <c r="DL1148" t="s">
        <v>3</v>
      </c>
      <c r="DM1148" t="s">
        <v>3</v>
      </c>
      <c r="DN1148">
        <v>0</v>
      </c>
      <c r="DO1148">
        <v>0</v>
      </c>
      <c r="DP1148">
        <v>1</v>
      </c>
      <c r="DQ1148">
        <v>1</v>
      </c>
      <c r="DU1148">
        <v>1013</v>
      </c>
      <c r="DV1148" t="s">
        <v>164</v>
      </c>
      <c r="DW1148" t="s">
        <v>164</v>
      </c>
      <c r="DX1148">
        <v>1</v>
      </c>
      <c r="DZ1148" t="s">
        <v>3</v>
      </c>
      <c r="EA1148" t="s">
        <v>3</v>
      </c>
      <c r="EB1148" t="s">
        <v>3</v>
      </c>
      <c r="EC1148" t="s">
        <v>3</v>
      </c>
      <c r="EE1148">
        <v>29085510</v>
      </c>
      <c r="EF1148">
        <v>2</v>
      </c>
      <c r="EG1148" t="s">
        <v>135</v>
      </c>
      <c r="EH1148">
        <v>0</v>
      </c>
      <c r="EI1148" t="s">
        <v>3</v>
      </c>
      <c r="EJ1148">
        <v>1</v>
      </c>
      <c r="EK1148">
        <v>10001</v>
      </c>
      <c r="EL1148" t="s">
        <v>136</v>
      </c>
      <c r="EM1148" t="s">
        <v>137</v>
      </c>
      <c r="EO1148" t="s">
        <v>138</v>
      </c>
      <c r="EQ1148">
        <v>0</v>
      </c>
      <c r="ER1148">
        <v>21712.98</v>
      </c>
      <c r="ES1148">
        <v>20740.73</v>
      </c>
      <c r="ET1148">
        <v>333.01</v>
      </c>
      <c r="EU1148">
        <v>18.5</v>
      </c>
      <c r="EV1148">
        <v>639.24</v>
      </c>
      <c r="EW1148">
        <v>73.14</v>
      </c>
      <c r="EX1148">
        <v>1.37</v>
      </c>
      <c r="EY1148">
        <v>0</v>
      </c>
      <c r="FQ1148">
        <v>0</v>
      </c>
      <c r="FR1148">
        <f t="shared" si="856"/>
        <v>0</v>
      </c>
      <c r="FS1148">
        <v>0</v>
      </c>
      <c r="FT1148" t="s">
        <v>139</v>
      </c>
      <c r="FU1148" t="s">
        <v>25</v>
      </c>
      <c r="FV1148" t="s">
        <v>25</v>
      </c>
      <c r="FW1148" t="s">
        <v>26</v>
      </c>
      <c r="FX1148">
        <v>106.2</v>
      </c>
      <c r="FY1148">
        <v>53.55</v>
      </c>
      <c r="GA1148" t="s">
        <v>3</v>
      </c>
      <c r="GD1148">
        <v>1</v>
      </c>
      <c r="GF1148">
        <v>463398419</v>
      </c>
      <c r="GG1148">
        <v>2</v>
      </c>
      <c r="GH1148">
        <v>1</v>
      </c>
      <c r="GI1148">
        <v>2</v>
      </c>
      <c r="GJ1148">
        <v>0</v>
      </c>
      <c r="GK1148">
        <v>0</v>
      </c>
      <c r="GL1148">
        <f t="shared" si="857"/>
        <v>0</v>
      </c>
      <c r="GM1148">
        <f t="shared" si="858"/>
        <v>3516.98</v>
      </c>
      <c r="GN1148">
        <f t="shared" si="859"/>
        <v>3516.98</v>
      </c>
      <c r="GO1148">
        <f t="shared" si="860"/>
        <v>0</v>
      </c>
      <c r="GP1148">
        <f t="shared" si="861"/>
        <v>0</v>
      </c>
      <c r="GR1148">
        <v>0</v>
      </c>
      <c r="GS1148">
        <v>3</v>
      </c>
      <c r="GT1148">
        <v>0</v>
      </c>
      <c r="GU1148" t="s">
        <v>3</v>
      </c>
      <c r="GV1148">
        <f t="shared" si="862"/>
        <v>0</v>
      </c>
      <c r="GW1148">
        <v>1</v>
      </c>
      <c r="GX1148">
        <f t="shared" si="863"/>
        <v>0</v>
      </c>
      <c r="HA1148">
        <v>0</v>
      </c>
      <c r="HB1148">
        <v>0</v>
      </c>
      <c r="HC1148">
        <f t="shared" si="864"/>
        <v>0</v>
      </c>
      <c r="HE1148" t="s">
        <v>3</v>
      </c>
      <c r="HF1148" t="s">
        <v>3</v>
      </c>
      <c r="HM1148" t="s">
        <v>3</v>
      </c>
      <c r="IK1148">
        <v>0</v>
      </c>
    </row>
    <row r="1149" spans="1:245">
      <c r="A1149">
        <v>18</v>
      </c>
      <c r="B1149">
        <v>0</v>
      </c>
      <c r="C1149">
        <v>1227</v>
      </c>
      <c r="E1149" t="s">
        <v>48</v>
      </c>
      <c r="F1149" t="s">
        <v>168</v>
      </c>
      <c r="G1149" t="s">
        <v>169</v>
      </c>
      <c r="H1149" t="s">
        <v>170</v>
      </c>
      <c r="I1149">
        <f>I1148*J1149</f>
        <v>2</v>
      </c>
      <c r="J1149">
        <v>100</v>
      </c>
      <c r="K1149">
        <v>100</v>
      </c>
      <c r="O1149">
        <f t="shared" si="830"/>
        <v>392.02</v>
      </c>
      <c r="P1149">
        <f t="shared" si="831"/>
        <v>392.02</v>
      </c>
      <c r="Q1149">
        <f t="shared" si="832"/>
        <v>0</v>
      </c>
      <c r="R1149">
        <f t="shared" si="833"/>
        <v>0</v>
      </c>
      <c r="S1149">
        <f t="shared" si="834"/>
        <v>0</v>
      </c>
      <c r="T1149">
        <f t="shared" si="835"/>
        <v>0</v>
      </c>
      <c r="U1149">
        <f t="shared" si="836"/>
        <v>0</v>
      </c>
      <c r="V1149">
        <f t="shared" si="837"/>
        <v>0</v>
      </c>
      <c r="W1149">
        <f t="shared" si="838"/>
        <v>8.68</v>
      </c>
      <c r="X1149">
        <f t="shared" si="839"/>
        <v>0</v>
      </c>
      <c r="Y1149">
        <f t="shared" si="840"/>
        <v>0</v>
      </c>
      <c r="AA1149">
        <v>35863109</v>
      </c>
      <c r="AB1149">
        <f t="shared" si="841"/>
        <v>94.69</v>
      </c>
      <c r="AC1149">
        <f t="shared" si="842"/>
        <v>94.69</v>
      </c>
      <c r="AD1149">
        <f>ROUND((((ET1149)-(EU1149))+AE1149),2)</f>
        <v>0</v>
      </c>
      <c r="AE1149">
        <f t="shared" ref="AE1149:AF1151" si="865">ROUND((EU1149),2)</f>
        <v>0</v>
      </c>
      <c r="AF1149">
        <f t="shared" si="865"/>
        <v>0</v>
      </c>
      <c r="AG1149">
        <f t="shared" si="843"/>
        <v>0</v>
      </c>
      <c r="AH1149">
        <f t="shared" ref="AH1149:AI1151" si="866">(EW1149)</f>
        <v>0</v>
      </c>
      <c r="AI1149">
        <f t="shared" si="866"/>
        <v>0</v>
      </c>
      <c r="AJ1149">
        <f t="shared" si="844"/>
        <v>4.34</v>
      </c>
      <c r="AK1149">
        <v>94.69</v>
      </c>
      <c r="AL1149">
        <v>94.69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4.34</v>
      </c>
      <c r="AT1149">
        <v>0</v>
      </c>
      <c r="AU1149">
        <v>0</v>
      </c>
      <c r="AV1149">
        <v>1</v>
      </c>
      <c r="AW1149">
        <v>1</v>
      </c>
      <c r="AZ1149">
        <v>1</v>
      </c>
      <c r="BA1149">
        <v>1</v>
      </c>
      <c r="BB1149">
        <v>1</v>
      </c>
      <c r="BC1149">
        <v>2.0699999999999998</v>
      </c>
      <c r="BD1149" t="s">
        <v>3</v>
      </c>
      <c r="BE1149" t="s">
        <v>3</v>
      </c>
      <c r="BF1149" t="s">
        <v>3</v>
      </c>
      <c r="BG1149" t="s">
        <v>3</v>
      </c>
      <c r="BH1149">
        <v>3</v>
      </c>
      <c r="BI1149">
        <v>1</v>
      </c>
      <c r="BJ1149" t="s">
        <v>171</v>
      </c>
      <c r="BM1149">
        <v>500001</v>
      </c>
      <c r="BN1149">
        <v>0</v>
      </c>
      <c r="BO1149" t="s">
        <v>168</v>
      </c>
      <c r="BP1149">
        <v>1</v>
      </c>
      <c r="BQ1149">
        <v>8</v>
      </c>
      <c r="BR1149">
        <v>0</v>
      </c>
      <c r="BS1149">
        <v>1</v>
      </c>
      <c r="BT1149">
        <v>1</v>
      </c>
      <c r="BU1149">
        <v>1</v>
      </c>
      <c r="BV1149">
        <v>1</v>
      </c>
      <c r="BW1149">
        <v>1</v>
      </c>
      <c r="BX1149">
        <v>1</v>
      </c>
      <c r="BY1149" t="s">
        <v>3</v>
      </c>
      <c r="BZ1149">
        <v>0</v>
      </c>
      <c r="CA1149">
        <v>0</v>
      </c>
      <c r="CB1149" t="s">
        <v>3</v>
      </c>
      <c r="CE1149">
        <v>0</v>
      </c>
      <c r="CF1149">
        <v>0</v>
      </c>
      <c r="CG1149">
        <v>0</v>
      </c>
      <c r="CM1149">
        <v>0</v>
      </c>
      <c r="CN1149" t="s">
        <v>3</v>
      </c>
      <c r="CO1149">
        <v>0</v>
      </c>
      <c r="CP1149">
        <f t="shared" si="845"/>
        <v>392.02</v>
      </c>
      <c r="CQ1149">
        <f t="shared" si="846"/>
        <v>196.00829999999999</v>
      </c>
      <c r="CR1149">
        <f t="shared" si="847"/>
        <v>0</v>
      </c>
      <c r="CS1149">
        <f t="shared" si="848"/>
        <v>0</v>
      </c>
      <c r="CT1149">
        <f t="shared" si="849"/>
        <v>0</v>
      </c>
      <c r="CU1149">
        <f t="shared" si="850"/>
        <v>0</v>
      </c>
      <c r="CV1149">
        <f t="shared" si="851"/>
        <v>0</v>
      </c>
      <c r="CW1149">
        <f t="shared" si="852"/>
        <v>0</v>
      </c>
      <c r="CX1149">
        <f t="shared" si="853"/>
        <v>4.34</v>
      </c>
      <c r="CY1149">
        <f t="shared" si="854"/>
        <v>0</v>
      </c>
      <c r="CZ1149">
        <f t="shared" si="855"/>
        <v>0</v>
      </c>
      <c r="DC1149" t="s">
        <v>3</v>
      </c>
      <c r="DD1149" t="s">
        <v>3</v>
      </c>
      <c r="DE1149" t="s">
        <v>3</v>
      </c>
      <c r="DF1149" t="s">
        <v>3</v>
      </c>
      <c r="DG1149" t="s">
        <v>3</v>
      </c>
      <c r="DH1149" t="s">
        <v>3</v>
      </c>
      <c r="DI1149" t="s">
        <v>3</v>
      </c>
      <c r="DJ1149" t="s">
        <v>3</v>
      </c>
      <c r="DK1149" t="s">
        <v>3</v>
      </c>
      <c r="DL1149" t="s">
        <v>3</v>
      </c>
      <c r="DM1149" t="s">
        <v>3</v>
      </c>
      <c r="DN1149">
        <v>0</v>
      </c>
      <c r="DO1149">
        <v>0</v>
      </c>
      <c r="DP1149">
        <v>1</v>
      </c>
      <c r="DQ1149">
        <v>1</v>
      </c>
      <c r="DU1149">
        <v>1013</v>
      </c>
      <c r="DV1149" t="s">
        <v>170</v>
      </c>
      <c r="DW1149" t="s">
        <v>170</v>
      </c>
      <c r="DX1149">
        <v>1</v>
      </c>
      <c r="DZ1149" t="s">
        <v>3</v>
      </c>
      <c r="EA1149" t="s">
        <v>3</v>
      </c>
      <c r="EB1149" t="s">
        <v>3</v>
      </c>
      <c r="EC1149" t="s">
        <v>3</v>
      </c>
      <c r="EE1149">
        <v>29085443</v>
      </c>
      <c r="EF1149">
        <v>8</v>
      </c>
      <c r="EG1149" t="s">
        <v>144</v>
      </c>
      <c r="EH1149">
        <v>0</v>
      </c>
      <c r="EI1149" t="s">
        <v>3</v>
      </c>
      <c r="EJ1149">
        <v>1</v>
      </c>
      <c r="EK1149">
        <v>500001</v>
      </c>
      <c r="EL1149" t="s">
        <v>145</v>
      </c>
      <c r="EM1149" t="s">
        <v>146</v>
      </c>
      <c r="EO1149" t="s">
        <v>3</v>
      </c>
      <c r="EQ1149">
        <v>0</v>
      </c>
      <c r="ER1149">
        <v>94.69</v>
      </c>
      <c r="ES1149">
        <v>94.69</v>
      </c>
      <c r="ET1149">
        <v>0</v>
      </c>
      <c r="EU1149">
        <v>0</v>
      </c>
      <c r="EV1149">
        <v>0</v>
      </c>
      <c r="EW1149">
        <v>0</v>
      </c>
      <c r="EX1149">
        <v>0</v>
      </c>
      <c r="FQ1149">
        <v>0</v>
      </c>
      <c r="FR1149">
        <f t="shared" si="856"/>
        <v>0</v>
      </c>
      <c r="FS1149">
        <v>0</v>
      </c>
      <c r="FX1149">
        <v>0</v>
      </c>
      <c r="FY1149">
        <v>0</v>
      </c>
      <c r="GA1149" t="s">
        <v>3</v>
      </c>
      <c r="GD1149">
        <v>1</v>
      </c>
      <c r="GF1149">
        <v>-1252999712</v>
      </c>
      <c r="GG1149">
        <v>2</v>
      </c>
      <c r="GH1149">
        <v>1</v>
      </c>
      <c r="GI1149">
        <v>2</v>
      </c>
      <c r="GJ1149">
        <v>0</v>
      </c>
      <c r="GK1149">
        <v>0</v>
      </c>
      <c r="GL1149">
        <f t="shared" si="857"/>
        <v>0</v>
      </c>
      <c r="GM1149">
        <f t="shared" si="858"/>
        <v>392.02</v>
      </c>
      <c r="GN1149">
        <f t="shared" si="859"/>
        <v>392.02</v>
      </c>
      <c r="GO1149">
        <f t="shared" si="860"/>
        <v>0</v>
      </c>
      <c r="GP1149">
        <f t="shared" si="861"/>
        <v>0</v>
      </c>
      <c r="GR1149">
        <v>0</v>
      </c>
      <c r="GS1149">
        <v>3</v>
      </c>
      <c r="GT1149">
        <v>0</v>
      </c>
      <c r="GU1149" t="s">
        <v>3</v>
      </c>
      <c r="GV1149">
        <f t="shared" si="862"/>
        <v>0</v>
      </c>
      <c r="GW1149">
        <v>1</v>
      </c>
      <c r="GX1149">
        <f t="shared" si="863"/>
        <v>0</v>
      </c>
      <c r="HA1149">
        <v>0</v>
      </c>
      <c r="HB1149">
        <v>0</v>
      </c>
      <c r="HC1149">
        <f t="shared" si="864"/>
        <v>0</v>
      </c>
      <c r="HE1149" t="s">
        <v>3</v>
      </c>
      <c r="HF1149" t="s">
        <v>3</v>
      </c>
      <c r="HM1149" t="s">
        <v>3</v>
      </c>
      <c r="IK1149">
        <v>0</v>
      </c>
    </row>
    <row r="1150" spans="1:245">
      <c r="A1150">
        <v>18</v>
      </c>
      <c r="B1150">
        <v>0</v>
      </c>
      <c r="C1150">
        <v>1230</v>
      </c>
      <c r="E1150" t="s">
        <v>172</v>
      </c>
      <c r="F1150" t="s">
        <v>173</v>
      </c>
      <c r="G1150" t="s">
        <v>174</v>
      </c>
      <c r="H1150" t="s">
        <v>155</v>
      </c>
      <c r="I1150">
        <f>I1148*J1150</f>
        <v>2</v>
      </c>
      <c r="J1150">
        <v>100</v>
      </c>
      <c r="K1150">
        <v>100</v>
      </c>
      <c r="O1150">
        <f t="shared" si="830"/>
        <v>22135.05</v>
      </c>
      <c r="P1150">
        <f t="shared" si="831"/>
        <v>22135.05</v>
      </c>
      <c r="Q1150">
        <f t="shared" si="832"/>
        <v>0</v>
      </c>
      <c r="R1150">
        <f t="shared" si="833"/>
        <v>0</v>
      </c>
      <c r="S1150">
        <f t="shared" si="834"/>
        <v>0</v>
      </c>
      <c r="T1150">
        <f t="shared" si="835"/>
        <v>0</v>
      </c>
      <c r="U1150">
        <f t="shared" si="836"/>
        <v>0</v>
      </c>
      <c r="V1150">
        <f t="shared" si="837"/>
        <v>0</v>
      </c>
      <c r="W1150">
        <f t="shared" si="838"/>
        <v>415.44</v>
      </c>
      <c r="X1150">
        <f t="shared" si="839"/>
        <v>0</v>
      </c>
      <c r="Y1150">
        <f t="shared" si="840"/>
        <v>0</v>
      </c>
      <c r="AA1150">
        <v>35863109</v>
      </c>
      <c r="AB1150">
        <f t="shared" si="841"/>
        <v>4535.87</v>
      </c>
      <c r="AC1150">
        <f t="shared" si="842"/>
        <v>4535.87</v>
      </c>
      <c r="AD1150">
        <f>ROUND((((ET1150)-(EU1150))+AE1150),2)</f>
        <v>0</v>
      </c>
      <c r="AE1150">
        <f t="shared" si="865"/>
        <v>0</v>
      </c>
      <c r="AF1150">
        <f t="shared" si="865"/>
        <v>0</v>
      </c>
      <c r="AG1150">
        <f t="shared" si="843"/>
        <v>0</v>
      </c>
      <c r="AH1150">
        <f t="shared" si="866"/>
        <v>0</v>
      </c>
      <c r="AI1150">
        <f t="shared" si="866"/>
        <v>0</v>
      </c>
      <c r="AJ1150">
        <f t="shared" si="844"/>
        <v>207.72</v>
      </c>
      <c r="AK1150">
        <v>4535.87</v>
      </c>
      <c r="AL1150">
        <v>4535.87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207.72</v>
      </c>
      <c r="AT1150">
        <v>0</v>
      </c>
      <c r="AU1150">
        <v>0</v>
      </c>
      <c r="AV1150">
        <v>1</v>
      </c>
      <c r="AW1150">
        <v>1</v>
      </c>
      <c r="AZ1150">
        <v>1</v>
      </c>
      <c r="BA1150">
        <v>1</v>
      </c>
      <c r="BB1150">
        <v>1</v>
      </c>
      <c r="BC1150">
        <v>2.44</v>
      </c>
      <c r="BD1150" t="s">
        <v>3</v>
      </c>
      <c r="BE1150" t="s">
        <v>3</v>
      </c>
      <c r="BF1150" t="s">
        <v>3</v>
      </c>
      <c r="BG1150" t="s">
        <v>3</v>
      </c>
      <c r="BH1150">
        <v>3</v>
      </c>
      <c r="BI1150">
        <v>1</v>
      </c>
      <c r="BJ1150" t="s">
        <v>175</v>
      </c>
      <c r="BM1150">
        <v>500001</v>
      </c>
      <c r="BN1150">
        <v>0</v>
      </c>
      <c r="BO1150" t="s">
        <v>173</v>
      </c>
      <c r="BP1150">
        <v>1</v>
      </c>
      <c r="BQ1150">
        <v>8</v>
      </c>
      <c r="BR1150">
        <v>0</v>
      </c>
      <c r="BS1150">
        <v>1</v>
      </c>
      <c r="BT1150">
        <v>1</v>
      </c>
      <c r="BU1150">
        <v>1</v>
      </c>
      <c r="BV1150">
        <v>1</v>
      </c>
      <c r="BW1150">
        <v>1</v>
      </c>
      <c r="BX1150">
        <v>1</v>
      </c>
      <c r="BY1150" t="s">
        <v>3</v>
      </c>
      <c r="BZ1150">
        <v>0</v>
      </c>
      <c r="CA1150">
        <v>0</v>
      </c>
      <c r="CB1150" t="s">
        <v>3</v>
      </c>
      <c r="CE1150">
        <v>0</v>
      </c>
      <c r="CF1150">
        <v>0</v>
      </c>
      <c r="CG1150">
        <v>0</v>
      </c>
      <c r="CM1150">
        <v>0</v>
      </c>
      <c r="CN1150" t="s">
        <v>3</v>
      </c>
      <c r="CO1150">
        <v>0</v>
      </c>
      <c r="CP1150">
        <f t="shared" si="845"/>
        <v>22135.05</v>
      </c>
      <c r="CQ1150">
        <f t="shared" si="846"/>
        <v>11067.522799999999</v>
      </c>
      <c r="CR1150">
        <f t="shared" si="847"/>
        <v>0</v>
      </c>
      <c r="CS1150">
        <f t="shared" si="848"/>
        <v>0</v>
      </c>
      <c r="CT1150">
        <f t="shared" si="849"/>
        <v>0</v>
      </c>
      <c r="CU1150">
        <f t="shared" si="850"/>
        <v>0</v>
      </c>
      <c r="CV1150">
        <f t="shared" si="851"/>
        <v>0</v>
      </c>
      <c r="CW1150">
        <f t="shared" si="852"/>
        <v>0</v>
      </c>
      <c r="CX1150">
        <f t="shared" si="853"/>
        <v>207.72</v>
      </c>
      <c r="CY1150">
        <f t="shared" si="854"/>
        <v>0</v>
      </c>
      <c r="CZ1150">
        <f t="shared" si="855"/>
        <v>0</v>
      </c>
      <c r="DC1150" t="s">
        <v>3</v>
      </c>
      <c r="DD1150" t="s">
        <v>3</v>
      </c>
      <c r="DE1150" t="s">
        <v>3</v>
      </c>
      <c r="DF1150" t="s">
        <v>3</v>
      </c>
      <c r="DG1150" t="s">
        <v>3</v>
      </c>
      <c r="DH1150" t="s">
        <v>3</v>
      </c>
      <c r="DI1150" t="s">
        <v>3</v>
      </c>
      <c r="DJ1150" t="s">
        <v>3</v>
      </c>
      <c r="DK1150" t="s">
        <v>3</v>
      </c>
      <c r="DL1150" t="s">
        <v>3</v>
      </c>
      <c r="DM1150" t="s">
        <v>3</v>
      </c>
      <c r="DN1150">
        <v>0</v>
      </c>
      <c r="DO1150">
        <v>0</v>
      </c>
      <c r="DP1150">
        <v>1</v>
      </c>
      <c r="DQ1150">
        <v>1</v>
      </c>
      <c r="DU1150">
        <v>1005</v>
      </c>
      <c r="DV1150" t="s">
        <v>155</v>
      </c>
      <c r="DW1150" t="s">
        <v>155</v>
      </c>
      <c r="DX1150">
        <v>1</v>
      </c>
      <c r="DZ1150" t="s">
        <v>3</v>
      </c>
      <c r="EA1150" t="s">
        <v>3</v>
      </c>
      <c r="EB1150" t="s">
        <v>3</v>
      </c>
      <c r="EC1150" t="s">
        <v>3</v>
      </c>
      <c r="EE1150">
        <v>29085443</v>
      </c>
      <c r="EF1150">
        <v>8</v>
      </c>
      <c r="EG1150" t="s">
        <v>144</v>
      </c>
      <c r="EH1150">
        <v>0</v>
      </c>
      <c r="EI1150" t="s">
        <v>3</v>
      </c>
      <c r="EJ1150">
        <v>1</v>
      </c>
      <c r="EK1150">
        <v>500001</v>
      </c>
      <c r="EL1150" t="s">
        <v>145</v>
      </c>
      <c r="EM1150" t="s">
        <v>146</v>
      </c>
      <c r="EO1150" t="s">
        <v>3</v>
      </c>
      <c r="EQ1150">
        <v>0</v>
      </c>
      <c r="ER1150">
        <v>4535.87</v>
      </c>
      <c r="ES1150">
        <v>4535.87</v>
      </c>
      <c r="ET1150">
        <v>0</v>
      </c>
      <c r="EU1150">
        <v>0</v>
      </c>
      <c r="EV1150">
        <v>0</v>
      </c>
      <c r="EW1150">
        <v>0</v>
      </c>
      <c r="EX1150">
        <v>0</v>
      </c>
      <c r="FQ1150">
        <v>0</v>
      </c>
      <c r="FR1150">
        <f t="shared" si="856"/>
        <v>0</v>
      </c>
      <c r="FS1150">
        <v>0</v>
      </c>
      <c r="FX1150">
        <v>0</v>
      </c>
      <c r="FY1150">
        <v>0</v>
      </c>
      <c r="GA1150" t="s">
        <v>3</v>
      </c>
      <c r="GD1150">
        <v>1</v>
      </c>
      <c r="GF1150">
        <v>-1775669208</v>
      </c>
      <c r="GG1150">
        <v>2</v>
      </c>
      <c r="GH1150">
        <v>1</v>
      </c>
      <c r="GI1150">
        <v>2</v>
      </c>
      <c r="GJ1150">
        <v>0</v>
      </c>
      <c r="GK1150">
        <v>0</v>
      </c>
      <c r="GL1150">
        <f t="shared" si="857"/>
        <v>0</v>
      </c>
      <c r="GM1150">
        <f t="shared" si="858"/>
        <v>22135.05</v>
      </c>
      <c r="GN1150">
        <f t="shared" si="859"/>
        <v>22135.05</v>
      </c>
      <c r="GO1150">
        <f t="shared" si="860"/>
        <v>0</v>
      </c>
      <c r="GP1150">
        <f t="shared" si="861"/>
        <v>0</v>
      </c>
      <c r="GR1150">
        <v>0</v>
      </c>
      <c r="GS1150">
        <v>3</v>
      </c>
      <c r="GT1150">
        <v>0</v>
      </c>
      <c r="GU1150" t="s">
        <v>3</v>
      </c>
      <c r="GV1150">
        <f t="shared" si="862"/>
        <v>0</v>
      </c>
      <c r="GW1150">
        <v>1</v>
      </c>
      <c r="GX1150">
        <f t="shared" si="863"/>
        <v>0</v>
      </c>
      <c r="HA1150">
        <v>0</v>
      </c>
      <c r="HB1150">
        <v>0</v>
      </c>
      <c r="HC1150">
        <f t="shared" si="864"/>
        <v>0</v>
      </c>
      <c r="HE1150" t="s">
        <v>3</v>
      </c>
      <c r="HF1150" t="s">
        <v>3</v>
      </c>
      <c r="HM1150" t="s">
        <v>3</v>
      </c>
      <c r="IK1150">
        <v>0</v>
      </c>
    </row>
    <row r="1151" spans="1:245">
      <c r="A1151">
        <v>18</v>
      </c>
      <c r="B1151">
        <v>0</v>
      </c>
      <c r="C1151">
        <v>1229</v>
      </c>
      <c r="E1151" t="s">
        <v>176</v>
      </c>
      <c r="F1151" t="s">
        <v>177</v>
      </c>
      <c r="G1151" t="s">
        <v>178</v>
      </c>
      <c r="H1151" t="s">
        <v>155</v>
      </c>
      <c r="I1151">
        <f>I1148*J1151</f>
        <v>-2</v>
      </c>
      <c r="J1151">
        <v>-100</v>
      </c>
      <c r="K1151">
        <v>-100</v>
      </c>
      <c r="O1151">
        <f t="shared" si="830"/>
        <v>-2078.2800000000002</v>
      </c>
      <c r="P1151">
        <f t="shared" si="831"/>
        <v>-2078.2800000000002</v>
      </c>
      <c r="Q1151">
        <f t="shared" si="832"/>
        <v>0</v>
      </c>
      <c r="R1151">
        <f t="shared" si="833"/>
        <v>0</v>
      </c>
      <c r="S1151">
        <f t="shared" si="834"/>
        <v>0</v>
      </c>
      <c r="T1151">
        <f t="shared" si="835"/>
        <v>0</v>
      </c>
      <c r="U1151">
        <f t="shared" si="836"/>
        <v>0</v>
      </c>
      <c r="V1151">
        <f t="shared" si="837"/>
        <v>0</v>
      </c>
      <c r="W1151">
        <f t="shared" si="838"/>
        <v>0</v>
      </c>
      <c r="X1151">
        <f t="shared" si="839"/>
        <v>0</v>
      </c>
      <c r="Y1151">
        <f t="shared" si="840"/>
        <v>0</v>
      </c>
      <c r="AA1151">
        <v>35863109</v>
      </c>
      <c r="AB1151">
        <f t="shared" si="841"/>
        <v>207</v>
      </c>
      <c r="AC1151">
        <f t="shared" si="842"/>
        <v>207</v>
      </c>
      <c r="AD1151">
        <f>ROUND((((ET1151)-(EU1151))+AE1151),2)</f>
        <v>0</v>
      </c>
      <c r="AE1151">
        <f t="shared" si="865"/>
        <v>0</v>
      </c>
      <c r="AF1151">
        <f t="shared" si="865"/>
        <v>0</v>
      </c>
      <c r="AG1151">
        <f t="shared" si="843"/>
        <v>0</v>
      </c>
      <c r="AH1151">
        <f t="shared" si="866"/>
        <v>0</v>
      </c>
      <c r="AI1151">
        <f t="shared" si="866"/>
        <v>0</v>
      </c>
      <c r="AJ1151">
        <f t="shared" si="844"/>
        <v>0</v>
      </c>
      <c r="AK1151">
        <v>207</v>
      </c>
      <c r="AL1151">
        <v>207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1</v>
      </c>
      <c r="AW1151">
        <v>1</v>
      </c>
      <c r="AZ1151">
        <v>1</v>
      </c>
      <c r="BA1151">
        <v>1</v>
      </c>
      <c r="BB1151">
        <v>1</v>
      </c>
      <c r="BC1151">
        <v>5.0199999999999996</v>
      </c>
      <c r="BD1151" t="s">
        <v>3</v>
      </c>
      <c r="BE1151" t="s">
        <v>3</v>
      </c>
      <c r="BF1151" t="s">
        <v>3</v>
      </c>
      <c r="BG1151" t="s">
        <v>3</v>
      </c>
      <c r="BH1151">
        <v>3</v>
      </c>
      <c r="BI1151">
        <v>1</v>
      </c>
      <c r="BJ1151" t="s">
        <v>179</v>
      </c>
      <c r="BM1151">
        <v>500001</v>
      </c>
      <c r="BN1151">
        <v>0</v>
      </c>
      <c r="BO1151" t="s">
        <v>177</v>
      </c>
      <c r="BP1151">
        <v>1</v>
      </c>
      <c r="BQ1151">
        <v>8</v>
      </c>
      <c r="BR1151">
        <v>1</v>
      </c>
      <c r="BS1151">
        <v>1</v>
      </c>
      <c r="BT1151">
        <v>1</v>
      </c>
      <c r="BU1151">
        <v>1</v>
      </c>
      <c r="BV1151">
        <v>1</v>
      </c>
      <c r="BW1151">
        <v>1</v>
      </c>
      <c r="BX1151">
        <v>1</v>
      </c>
      <c r="BY1151" t="s">
        <v>3</v>
      </c>
      <c r="BZ1151">
        <v>0</v>
      </c>
      <c r="CA1151">
        <v>0</v>
      </c>
      <c r="CB1151" t="s">
        <v>3</v>
      </c>
      <c r="CE1151">
        <v>0</v>
      </c>
      <c r="CF1151">
        <v>0</v>
      </c>
      <c r="CG1151">
        <v>0</v>
      </c>
      <c r="CM1151">
        <v>0</v>
      </c>
      <c r="CN1151" t="s">
        <v>3</v>
      </c>
      <c r="CO1151">
        <v>0</v>
      </c>
      <c r="CP1151">
        <f t="shared" si="845"/>
        <v>-2078.2800000000002</v>
      </c>
      <c r="CQ1151">
        <f t="shared" si="846"/>
        <v>1039.1399999999999</v>
      </c>
      <c r="CR1151">
        <f t="shared" si="847"/>
        <v>0</v>
      </c>
      <c r="CS1151">
        <f t="shared" si="848"/>
        <v>0</v>
      </c>
      <c r="CT1151">
        <f t="shared" si="849"/>
        <v>0</v>
      </c>
      <c r="CU1151">
        <f t="shared" si="850"/>
        <v>0</v>
      </c>
      <c r="CV1151">
        <f t="shared" si="851"/>
        <v>0</v>
      </c>
      <c r="CW1151">
        <f t="shared" si="852"/>
        <v>0</v>
      </c>
      <c r="CX1151">
        <f t="shared" si="853"/>
        <v>0</v>
      </c>
      <c r="CY1151">
        <f t="shared" si="854"/>
        <v>0</v>
      </c>
      <c r="CZ1151">
        <f t="shared" si="855"/>
        <v>0</v>
      </c>
      <c r="DC1151" t="s">
        <v>3</v>
      </c>
      <c r="DD1151" t="s">
        <v>3</v>
      </c>
      <c r="DE1151" t="s">
        <v>3</v>
      </c>
      <c r="DF1151" t="s">
        <v>3</v>
      </c>
      <c r="DG1151" t="s">
        <v>3</v>
      </c>
      <c r="DH1151" t="s">
        <v>3</v>
      </c>
      <c r="DI1151" t="s">
        <v>3</v>
      </c>
      <c r="DJ1151" t="s">
        <v>3</v>
      </c>
      <c r="DK1151" t="s">
        <v>3</v>
      </c>
      <c r="DL1151" t="s">
        <v>3</v>
      </c>
      <c r="DM1151" t="s">
        <v>3</v>
      </c>
      <c r="DN1151">
        <v>0</v>
      </c>
      <c r="DO1151">
        <v>0</v>
      </c>
      <c r="DP1151">
        <v>1</v>
      </c>
      <c r="DQ1151">
        <v>1</v>
      </c>
      <c r="DU1151">
        <v>1005</v>
      </c>
      <c r="DV1151" t="s">
        <v>155</v>
      </c>
      <c r="DW1151" t="s">
        <v>155</v>
      </c>
      <c r="DX1151">
        <v>1</v>
      </c>
      <c r="DZ1151" t="s">
        <v>3</v>
      </c>
      <c r="EA1151" t="s">
        <v>3</v>
      </c>
      <c r="EB1151" t="s">
        <v>3</v>
      </c>
      <c r="EC1151" t="s">
        <v>3</v>
      </c>
      <c r="EE1151">
        <v>29085443</v>
      </c>
      <c r="EF1151">
        <v>8</v>
      </c>
      <c r="EG1151" t="s">
        <v>144</v>
      </c>
      <c r="EH1151">
        <v>0</v>
      </c>
      <c r="EI1151" t="s">
        <v>3</v>
      </c>
      <c r="EJ1151">
        <v>1</v>
      </c>
      <c r="EK1151">
        <v>500001</v>
      </c>
      <c r="EL1151" t="s">
        <v>145</v>
      </c>
      <c r="EM1151" t="s">
        <v>146</v>
      </c>
      <c r="EO1151" t="s">
        <v>3</v>
      </c>
      <c r="EQ1151">
        <v>32768</v>
      </c>
      <c r="ER1151">
        <v>207</v>
      </c>
      <c r="ES1151">
        <v>207</v>
      </c>
      <c r="ET1151">
        <v>0</v>
      </c>
      <c r="EU1151">
        <v>0</v>
      </c>
      <c r="EV1151">
        <v>0</v>
      </c>
      <c r="EW1151">
        <v>0</v>
      </c>
      <c r="EX1151">
        <v>0</v>
      </c>
      <c r="FQ1151">
        <v>0</v>
      </c>
      <c r="FR1151">
        <f t="shared" si="856"/>
        <v>0</v>
      </c>
      <c r="FS1151">
        <v>0</v>
      </c>
      <c r="FX1151">
        <v>0</v>
      </c>
      <c r="FY1151">
        <v>0</v>
      </c>
      <c r="GA1151" t="s">
        <v>3</v>
      </c>
      <c r="GD1151">
        <v>1</v>
      </c>
      <c r="GF1151">
        <v>-172969429</v>
      </c>
      <c r="GG1151">
        <v>2</v>
      </c>
      <c r="GH1151">
        <v>1</v>
      </c>
      <c r="GI1151">
        <v>2</v>
      </c>
      <c r="GJ1151">
        <v>0</v>
      </c>
      <c r="GK1151">
        <v>0</v>
      </c>
      <c r="GL1151">
        <f t="shared" si="857"/>
        <v>0</v>
      </c>
      <c r="GM1151">
        <f t="shared" si="858"/>
        <v>-2078.2800000000002</v>
      </c>
      <c r="GN1151">
        <f t="shared" si="859"/>
        <v>-2078.2800000000002</v>
      </c>
      <c r="GO1151">
        <f t="shared" si="860"/>
        <v>0</v>
      </c>
      <c r="GP1151">
        <f t="shared" si="861"/>
        <v>0</v>
      </c>
      <c r="GR1151">
        <v>0</v>
      </c>
      <c r="GS1151">
        <v>0</v>
      </c>
      <c r="GT1151">
        <v>0</v>
      </c>
      <c r="GU1151" t="s">
        <v>3</v>
      </c>
      <c r="GV1151">
        <f t="shared" si="862"/>
        <v>0</v>
      </c>
      <c r="GW1151">
        <v>1</v>
      </c>
      <c r="GX1151">
        <f t="shared" si="863"/>
        <v>0</v>
      </c>
      <c r="HA1151">
        <v>0</v>
      </c>
      <c r="HB1151">
        <v>0</v>
      </c>
      <c r="HC1151">
        <f t="shared" si="864"/>
        <v>0</v>
      </c>
      <c r="HE1151" t="s">
        <v>3</v>
      </c>
      <c r="HF1151" t="s">
        <v>3</v>
      </c>
      <c r="HM1151" t="s">
        <v>3</v>
      </c>
      <c r="IK1151">
        <v>0</v>
      </c>
    </row>
    <row r="1152" spans="1:245">
      <c r="A1152">
        <v>17</v>
      </c>
      <c r="B1152">
        <v>0</v>
      </c>
      <c r="C1152">
        <f>ROW(SmtRes!A1234)</f>
        <v>1234</v>
      </c>
      <c r="D1152">
        <f>ROW(EtalonRes!A1193)</f>
        <v>1193</v>
      </c>
      <c r="E1152" t="s">
        <v>49</v>
      </c>
      <c r="F1152" t="s">
        <v>180</v>
      </c>
      <c r="G1152" t="s">
        <v>181</v>
      </c>
      <c r="H1152" t="s">
        <v>182</v>
      </c>
      <c r="I1152">
        <f>ROUND(5/100,9)</f>
        <v>0.05</v>
      </c>
      <c r="J1152">
        <v>0</v>
      </c>
      <c r="K1152">
        <f>ROUND(5/100,9)</f>
        <v>0.05</v>
      </c>
      <c r="O1152">
        <f t="shared" si="830"/>
        <v>305</v>
      </c>
      <c r="P1152">
        <f t="shared" si="831"/>
        <v>181.26</v>
      </c>
      <c r="Q1152">
        <f t="shared" si="832"/>
        <v>2.33</v>
      </c>
      <c r="R1152">
        <f t="shared" si="833"/>
        <v>0</v>
      </c>
      <c r="S1152">
        <f t="shared" si="834"/>
        <v>121.41</v>
      </c>
      <c r="T1152">
        <f t="shared" si="835"/>
        <v>0</v>
      </c>
      <c r="U1152">
        <f t="shared" si="836"/>
        <v>0.44965000000000005</v>
      </c>
      <c r="V1152">
        <f t="shared" si="837"/>
        <v>0</v>
      </c>
      <c r="W1152">
        <f t="shared" si="838"/>
        <v>0</v>
      </c>
      <c r="X1152">
        <f t="shared" si="839"/>
        <v>109.27</v>
      </c>
      <c r="Y1152">
        <f t="shared" si="840"/>
        <v>52.21</v>
      </c>
      <c r="AA1152">
        <v>35863109</v>
      </c>
      <c r="AB1152">
        <f t="shared" si="841"/>
        <v>526.49</v>
      </c>
      <c r="AC1152">
        <f t="shared" si="842"/>
        <v>448.66</v>
      </c>
      <c r="AD1152">
        <f>ROUND(((((ET1152*1.25))-((EU1152*1.25)))+AE1152),2)</f>
        <v>4.3600000000000003</v>
      </c>
      <c r="AE1152">
        <f>ROUND(((EU1152*1.25)),2)</f>
        <v>0</v>
      </c>
      <c r="AF1152">
        <f>ROUND(((EV1152*1.15)),2)</f>
        <v>73.47</v>
      </c>
      <c r="AG1152">
        <f t="shared" si="843"/>
        <v>0</v>
      </c>
      <c r="AH1152">
        <f>((EW1152*1.15))</f>
        <v>8.9930000000000003</v>
      </c>
      <c r="AI1152">
        <f>((EX1152*1.25))</f>
        <v>0</v>
      </c>
      <c r="AJ1152">
        <f t="shared" si="844"/>
        <v>0</v>
      </c>
      <c r="AK1152">
        <v>516.04</v>
      </c>
      <c r="AL1152">
        <v>448.66</v>
      </c>
      <c r="AM1152">
        <v>3.49</v>
      </c>
      <c r="AN1152">
        <v>0</v>
      </c>
      <c r="AO1152">
        <v>63.89</v>
      </c>
      <c r="AP1152">
        <v>0</v>
      </c>
      <c r="AQ1152">
        <v>7.82</v>
      </c>
      <c r="AR1152">
        <v>0</v>
      </c>
      <c r="AS1152">
        <v>0</v>
      </c>
      <c r="AT1152">
        <v>90</v>
      </c>
      <c r="AU1152">
        <v>43</v>
      </c>
      <c r="AV1152">
        <v>1</v>
      </c>
      <c r="AW1152">
        <v>1</v>
      </c>
      <c r="AZ1152">
        <v>1</v>
      </c>
      <c r="BA1152">
        <v>33.049999999999997</v>
      </c>
      <c r="BB1152">
        <v>10.69</v>
      </c>
      <c r="BC1152">
        <v>8.08</v>
      </c>
      <c r="BD1152" t="s">
        <v>3</v>
      </c>
      <c r="BE1152" t="s">
        <v>3</v>
      </c>
      <c r="BF1152" t="s">
        <v>3</v>
      </c>
      <c r="BG1152" t="s">
        <v>3</v>
      </c>
      <c r="BH1152">
        <v>0</v>
      </c>
      <c r="BI1152">
        <v>1</v>
      </c>
      <c r="BJ1152" t="s">
        <v>183</v>
      </c>
      <c r="BM1152">
        <v>10001</v>
      </c>
      <c r="BN1152">
        <v>0</v>
      </c>
      <c r="BO1152" t="s">
        <v>180</v>
      </c>
      <c r="BP1152">
        <v>1</v>
      </c>
      <c r="BQ1152">
        <v>2</v>
      </c>
      <c r="BR1152">
        <v>0</v>
      </c>
      <c r="BS1152">
        <v>33.049999999999997</v>
      </c>
      <c r="BT1152">
        <v>1</v>
      </c>
      <c r="BU1152">
        <v>1</v>
      </c>
      <c r="BV1152">
        <v>1</v>
      </c>
      <c r="BW1152">
        <v>1</v>
      </c>
      <c r="BX1152">
        <v>1</v>
      </c>
      <c r="BY1152" t="s">
        <v>3</v>
      </c>
      <c r="BZ1152">
        <v>118</v>
      </c>
      <c r="CA1152">
        <v>63</v>
      </c>
      <c r="CB1152" t="s">
        <v>3</v>
      </c>
      <c r="CE1152">
        <v>0</v>
      </c>
      <c r="CF1152">
        <v>0</v>
      </c>
      <c r="CG1152">
        <v>0</v>
      </c>
      <c r="CM1152">
        <v>0</v>
      </c>
      <c r="CN1152" t="s">
        <v>992</v>
      </c>
      <c r="CO1152">
        <v>0</v>
      </c>
      <c r="CP1152">
        <f t="shared" si="845"/>
        <v>305</v>
      </c>
      <c r="CQ1152">
        <f t="shared" si="846"/>
        <v>3625.1728000000003</v>
      </c>
      <c r="CR1152">
        <f t="shared" si="847"/>
        <v>46.608400000000003</v>
      </c>
      <c r="CS1152">
        <f t="shared" si="848"/>
        <v>0</v>
      </c>
      <c r="CT1152">
        <f t="shared" si="849"/>
        <v>2428.1834999999996</v>
      </c>
      <c r="CU1152">
        <f t="shared" si="850"/>
        <v>0</v>
      </c>
      <c r="CV1152">
        <f t="shared" si="851"/>
        <v>8.9930000000000003</v>
      </c>
      <c r="CW1152">
        <f t="shared" si="852"/>
        <v>0</v>
      </c>
      <c r="CX1152">
        <f t="shared" si="853"/>
        <v>0</v>
      </c>
      <c r="CY1152">
        <f t="shared" si="854"/>
        <v>109.26899999999999</v>
      </c>
      <c r="CZ1152">
        <f t="shared" si="855"/>
        <v>52.206299999999999</v>
      </c>
      <c r="DC1152" t="s">
        <v>3</v>
      </c>
      <c r="DD1152" t="s">
        <v>3</v>
      </c>
      <c r="DE1152" t="s">
        <v>133</v>
      </c>
      <c r="DF1152" t="s">
        <v>133</v>
      </c>
      <c r="DG1152" t="s">
        <v>134</v>
      </c>
      <c r="DH1152" t="s">
        <v>3</v>
      </c>
      <c r="DI1152" t="s">
        <v>134</v>
      </c>
      <c r="DJ1152" t="s">
        <v>133</v>
      </c>
      <c r="DK1152" t="s">
        <v>3</v>
      </c>
      <c r="DL1152" t="s">
        <v>3</v>
      </c>
      <c r="DM1152" t="s">
        <v>3</v>
      </c>
      <c r="DN1152">
        <v>0</v>
      </c>
      <c r="DO1152">
        <v>0</v>
      </c>
      <c r="DP1152">
        <v>1</v>
      </c>
      <c r="DQ1152">
        <v>1</v>
      </c>
      <c r="DU1152">
        <v>1013</v>
      </c>
      <c r="DV1152" t="s">
        <v>182</v>
      </c>
      <c r="DW1152" t="s">
        <v>182</v>
      </c>
      <c r="DX1152">
        <v>1</v>
      </c>
      <c r="DZ1152" t="s">
        <v>3</v>
      </c>
      <c r="EA1152" t="s">
        <v>3</v>
      </c>
      <c r="EB1152" t="s">
        <v>3</v>
      </c>
      <c r="EC1152" t="s">
        <v>3</v>
      </c>
      <c r="EE1152">
        <v>29085510</v>
      </c>
      <c r="EF1152">
        <v>2</v>
      </c>
      <c r="EG1152" t="s">
        <v>135</v>
      </c>
      <c r="EH1152">
        <v>0</v>
      </c>
      <c r="EI1152" t="s">
        <v>3</v>
      </c>
      <c r="EJ1152">
        <v>1</v>
      </c>
      <c r="EK1152">
        <v>10001</v>
      </c>
      <c r="EL1152" t="s">
        <v>136</v>
      </c>
      <c r="EM1152" t="s">
        <v>137</v>
      </c>
      <c r="EO1152" t="s">
        <v>138</v>
      </c>
      <c r="EQ1152">
        <v>0</v>
      </c>
      <c r="ER1152">
        <v>516.04</v>
      </c>
      <c r="ES1152">
        <v>448.66</v>
      </c>
      <c r="ET1152">
        <v>3.49</v>
      </c>
      <c r="EU1152">
        <v>0</v>
      </c>
      <c r="EV1152">
        <v>63.89</v>
      </c>
      <c r="EW1152">
        <v>7.82</v>
      </c>
      <c r="EX1152">
        <v>0</v>
      </c>
      <c r="EY1152">
        <v>0</v>
      </c>
      <c r="FQ1152">
        <v>0</v>
      </c>
      <c r="FR1152">
        <f t="shared" si="856"/>
        <v>0</v>
      </c>
      <c r="FS1152">
        <v>0</v>
      </c>
      <c r="FT1152" t="s">
        <v>139</v>
      </c>
      <c r="FU1152" t="s">
        <v>25</v>
      </c>
      <c r="FV1152" t="s">
        <v>25</v>
      </c>
      <c r="FW1152" t="s">
        <v>26</v>
      </c>
      <c r="FX1152">
        <v>106.2</v>
      </c>
      <c r="FY1152">
        <v>53.55</v>
      </c>
      <c r="GA1152" t="s">
        <v>3</v>
      </c>
      <c r="GD1152">
        <v>1</v>
      </c>
      <c r="GF1152">
        <v>-1011738298</v>
      </c>
      <c r="GG1152">
        <v>2</v>
      </c>
      <c r="GH1152">
        <v>1</v>
      </c>
      <c r="GI1152">
        <v>2</v>
      </c>
      <c r="GJ1152">
        <v>0</v>
      </c>
      <c r="GK1152">
        <v>0</v>
      </c>
      <c r="GL1152">
        <f t="shared" si="857"/>
        <v>0</v>
      </c>
      <c r="GM1152">
        <f t="shared" si="858"/>
        <v>466.48</v>
      </c>
      <c r="GN1152">
        <f t="shared" si="859"/>
        <v>466.48</v>
      </c>
      <c r="GO1152">
        <f t="shared" si="860"/>
        <v>0</v>
      </c>
      <c r="GP1152">
        <f t="shared" si="861"/>
        <v>0</v>
      </c>
      <c r="GR1152">
        <v>0</v>
      </c>
      <c r="GS1152">
        <v>3</v>
      </c>
      <c r="GT1152">
        <v>0</v>
      </c>
      <c r="GU1152" t="s">
        <v>3</v>
      </c>
      <c r="GV1152">
        <f t="shared" si="862"/>
        <v>0</v>
      </c>
      <c r="GW1152">
        <v>1</v>
      </c>
      <c r="GX1152">
        <f t="shared" si="863"/>
        <v>0</v>
      </c>
      <c r="HA1152">
        <v>0</v>
      </c>
      <c r="HB1152">
        <v>0</v>
      </c>
      <c r="HC1152">
        <f t="shared" si="864"/>
        <v>0</v>
      </c>
      <c r="HE1152" t="s">
        <v>3</v>
      </c>
      <c r="HF1152" t="s">
        <v>3</v>
      </c>
      <c r="HM1152" t="s">
        <v>3</v>
      </c>
      <c r="IK1152">
        <v>0</v>
      </c>
    </row>
    <row r="1153" spans="1:245">
      <c r="A1153">
        <v>17</v>
      </c>
      <c r="B1153">
        <v>0</v>
      </c>
      <c r="C1153">
        <f>ROW(SmtRes!A1247)</f>
        <v>1247</v>
      </c>
      <c r="D1153">
        <f>ROW(EtalonRes!A1206)</f>
        <v>1206</v>
      </c>
      <c r="E1153" t="s">
        <v>55</v>
      </c>
      <c r="F1153" t="s">
        <v>293</v>
      </c>
      <c r="G1153" t="s">
        <v>294</v>
      </c>
      <c r="H1153" t="s">
        <v>186</v>
      </c>
      <c r="I1153">
        <f>ROUND(28.2/100,9)</f>
        <v>0.28199999999999997</v>
      </c>
      <c r="J1153">
        <v>0</v>
      </c>
      <c r="K1153">
        <f>ROUND(28.2/100,9)</f>
        <v>0.28199999999999997</v>
      </c>
      <c r="O1153">
        <f t="shared" si="830"/>
        <v>8714.34</v>
      </c>
      <c r="P1153">
        <f t="shared" si="831"/>
        <v>4424.03</v>
      </c>
      <c r="Q1153">
        <f t="shared" si="832"/>
        <v>203.63</v>
      </c>
      <c r="R1153">
        <f t="shared" si="833"/>
        <v>16.399999999999999</v>
      </c>
      <c r="S1153">
        <f t="shared" si="834"/>
        <v>4086.68</v>
      </c>
      <c r="T1153">
        <f t="shared" si="835"/>
        <v>0</v>
      </c>
      <c r="U1153">
        <f t="shared" si="836"/>
        <v>14.49621</v>
      </c>
      <c r="V1153">
        <f t="shared" si="837"/>
        <v>4.9349999999999998E-2</v>
      </c>
      <c r="W1153">
        <f t="shared" si="838"/>
        <v>0</v>
      </c>
      <c r="X1153">
        <f t="shared" si="839"/>
        <v>3856.9</v>
      </c>
      <c r="Y1153">
        <f t="shared" si="840"/>
        <v>2092.5700000000002</v>
      </c>
      <c r="AA1153">
        <v>35863109</v>
      </c>
      <c r="AB1153">
        <f t="shared" si="841"/>
        <v>4307.3500000000004</v>
      </c>
      <c r="AC1153">
        <f t="shared" si="842"/>
        <v>3798.56</v>
      </c>
      <c r="AD1153">
        <f>ROUND(((((ET1153*1.25))-((EU1153*1.25)))+AE1153),2)</f>
        <v>70.31</v>
      </c>
      <c r="AE1153">
        <f>ROUND(((EU1153*1.25)),2)</f>
        <v>1.76</v>
      </c>
      <c r="AF1153">
        <f>ROUND(((EV1153*1.15)),2)</f>
        <v>438.48</v>
      </c>
      <c r="AG1153">
        <f t="shared" si="843"/>
        <v>0</v>
      </c>
      <c r="AH1153">
        <f>((EW1153*1.15))</f>
        <v>51.405000000000001</v>
      </c>
      <c r="AI1153">
        <f>((EX1153*1.25))</f>
        <v>0.17500000000000002</v>
      </c>
      <c r="AJ1153">
        <f t="shared" si="844"/>
        <v>0</v>
      </c>
      <c r="AK1153">
        <v>4236.1000000000004</v>
      </c>
      <c r="AL1153">
        <v>3798.56</v>
      </c>
      <c r="AM1153">
        <v>56.25</v>
      </c>
      <c r="AN1153">
        <v>1.41</v>
      </c>
      <c r="AO1153">
        <v>381.29</v>
      </c>
      <c r="AP1153">
        <v>0</v>
      </c>
      <c r="AQ1153">
        <v>44.7</v>
      </c>
      <c r="AR1153">
        <v>0.14000000000000001</v>
      </c>
      <c r="AS1153">
        <v>0</v>
      </c>
      <c r="AT1153">
        <v>94</v>
      </c>
      <c r="AU1153">
        <v>51</v>
      </c>
      <c r="AV1153">
        <v>1</v>
      </c>
      <c r="AW1153">
        <v>1</v>
      </c>
      <c r="AZ1153">
        <v>1</v>
      </c>
      <c r="BA1153">
        <v>33.049999999999997</v>
      </c>
      <c r="BB1153">
        <v>10.27</v>
      </c>
      <c r="BC1153">
        <v>4.13</v>
      </c>
      <c r="BD1153" t="s">
        <v>3</v>
      </c>
      <c r="BE1153" t="s">
        <v>3</v>
      </c>
      <c r="BF1153" t="s">
        <v>3</v>
      </c>
      <c r="BG1153" t="s">
        <v>3</v>
      </c>
      <c r="BH1153">
        <v>0</v>
      </c>
      <c r="BI1153">
        <v>1</v>
      </c>
      <c r="BJ1153" t="s">
        <v>295</v>
      </c>
      <c r="BM1153">
        <v>11001</v>
      </c>
      <c r="BN1153">
        <v>0</v>
      </c>
      <c r="BO1153" t="s">
        <v>293</v>
      </c>
      <c r="BP1153">
        <v>1</v>
      </c>
      <c r="BQ1153">
        <v>2</v>
      </c>
      <c r="BR1153">
        <v>0</v>
      </c>
      <c r="BS1153">
        <v>33.049999999999997</v>
      </c>
      <c r="BT1153">
        <v>1</v>
      </c>
      <c r="BU1153">
        <v>1</v>
      </c>
      <c r="BV1153">
        <v>1</v>
      </c>
      <c r="BW1153">
        <v>1</v>
      </c>
      <c r="BX1153">
        <v>1</v>
      </c>
      <c r="BY1153" t="s">
        <v>3</v>
      </c>
      <c r="BZ1153">
        <v>123</v>
      </c>
      <c r="CA1153">
        <v>75</v>
      </c>
      <c r="CB1153" t="s">
        <v>3</v>
      </c>
      <c r="CE1153">
        <v>0</v>
      </c>
      <c r="CF1153">
        <v>0</v>
      </c>
      <c r="CG1153">
        <v>0</v>
      </c>
      <c r="CM1153">
        <v>0</v>
      </c>
      <c r="CN1153" t="s">
        <v>992</v>
      </c>
      <c r="CO1153">
        <v>0</v>
      </c>
      <c r="CP1153">
        <f t="shared" si="845"/>
        <v>8714.34</v>
      </c>
      <c r="CQ1153">
        <f t="shared" si="846"/>
        <v>15688.052799999999</v>
      </c>
      <c r="CR1153">
        <f t="shared" si="847"/>
        <v>722.08370000000002</v>
      </c>
      <c r="CS1153">
        <f t="shared" si="848"/>
        <v>58.167999999999992</v>
      </c>
      <c r="CT1153">
        <f t="shared" si="849"/>
        <v>14491.763999999999</v>
      </c>
      <c r="CU1153">
        <f t="shared" si="850"/>
        <v>0</v>
      </c>
      <c r="CV1153">
        <f t="shared" si="851"/>
        <v>51.405000000000001</v>
      </c>
      <c r="CW1153">
        <f t="shared" si="852"/>
        <v>0.17500000000000002</v>
      </c>
      <c r="CX1153">
        <f t="shared" si="853"/>
        <v>0</v>
      </c>
      <c r="CY1153">
        <f t="shared" si="854"/>
        <v>3856.8952000000004</v>
      </c>
      <c r="CZ1153">
        <f t="shared" si="855"/>
        <v>2092.5708</v>
      </c>
      <c r="DC1153" t="s">
        <v>3</v>
      </c>
      <c r="DD1153" t="s">
        <v>3</v>
      </c>
      <c r="DE1153" t="s">
        <v>133</v>
      </c>
      <c r="DF1153" t="s">
        <v>133</v>
      </c>
      <c r="DG1153" t="s">
        <v>134</v>
      </c>
      <c r="DH1153" t="s">
        <v>3</v>
      </c>
      <c r="DI1153" t="s">
        <v>134</v>
      </c>
      <c r="DJ1153" t="s">
        <v>133</v>
      </c>
      <c r="DK1153" t="s">
        <v>3</v>
      </c>
      <c r="DL1153" t="s">
        <v>3</v>
      </c>
      <c r="DM1153" t="s">
        <v>3</v>
      </c>
      <c r="DN1153">
        <v>0</v>
      </c>
      <c r="DO1153">
        <v>0</v>
      </c>
      <c r="DP1153">
        <v>1</v>
      </c>
      <c r="DQ1153">
        <v>1</v>
      </c>
      <c r="DU1153">
        <v>1013</v>
      </c>
      <c r="DV1153" t="s">
        <v>186</v>
      </c>
      <c r="DW1153" t="s">
        <v>186</v>
      </c>
      <c r="DX1153">
        <v>1</v>
      </c>
      <c r="DZ1153" t="s">
        <v>3</v>
      </c>
      <c r="EA1153" t="s">
        <v>3</v>
      </c>
      <c r="EB1153" t="s">
        <v>3</v>
      </c>
      <c r="EC1153" t="s">
        <v>3</v>
      </c>
      <c r="EE1153">
        <v>29085511</v>
      </c>
      <c r="EF1153">
        <v>2</v>
      </c>
      <c r="EG1153" t="s">
        <v>135</v>
      </c>
      <c r="EH1153">
        <v>0</v>
      </c>
      <c r="EI1153" t="s">
        <v>3</v>
      </c>
      <c r="EJ1153">
        <v>1</v>
      </c>
      <c r="EK1153">
        <v>11001</v>
      </c>
      <c r="EL1153" t="s">
        <v>23</v>
      </c>
      <c r="EM1153" t="s">
        <v>188</v>
      </c>
      <c r="EO1153" t="s">
        <v>138</v>
      </c>
      <c r="EQ1153">
        <v>0</v>
      </c>
      <c r="ER1153">
        <v>4236.1000000000004</v>
      </c>
      <c r="ES1153">
        <v>3798.56</v>
      </c>
      <c r="ET1153">
        <v>56.25</v>
      </c>
      <c r="EU1153">
        <v>1.41</v>
      </c>
      <c r="EV1153">
        <v>381.29</v>
      </c>
      <c r="EW1153">
        <v>44.7</v>
      </c>
      <c r="EX1153">
        <v>0.14000000000000001</v>
      </c>
      <c r="EY1153">
        <v>0</v>
      </c>
      <c r="FQ1153">
        <v>0</v>
      </c>
      <c r="FR1153">
        <f t="shared" si="856"/>
        <v>0</v>
      </c>
      <c r="FS1153">
        <v>0</v>
      </c>
      <c r="FT1153" t="s">
        <v>139</v>
      </c>
      <c r="FU1153" t="s">
        <v>25</v>
      </c>
      <c r="FV1153" t="s">
        <v>25</v>
      </c>
      <c r="FW1153" t="s">
        <v>26</v>
      </c>
      <c r="FX1153">
        <v>110.7</v>
      </c>
      <c r="FY1153">
        <v>63.75</v>
      </c>
      <c r="GA1153" t="s">
        <v>3</v>
      </c>
      <c r="GD1153">
        <v>1</v>
      </c>
      <c r="GF1153">
        <v>-169318418</v>
      </c>
      <c r="GG1153">
        <v>2</v>
      </c>
      <c r="GH1153">
        <v>1</v>
      </c>
      <c r="GI1153">
        <v>2</v>
      </c>
      <c r="GJ1153">
        <v>0</v>
      </c>
      <c r="GK1153">
        <v>0</v>
      </c>
      <c r="GL1153">
        <f t="shared" si="857"/>
        <v>0</v>
      </c>
      <c r="GM1153">
        <f t="shared" si="858"/>
        <v>14663.81</v>
      </c>
      <c r="GN1153">
        <f t="shared" si="859"/>
        <v>14663.81</v>
      </c>
      <c r="GO1153">
        <f t="shared" si="860"/>
        <v>0</v>
      </c>
      <c r="GP1153">
        <f t="shared" si="861"/>
        <v>0</v>
      </c>
      <c r="GR1153">
        <v>0</v>
      </c>
      <c r="GS1153">
        <v>3</v>
      </c>
      <c r="GT1153">
        <v>0</v>
      </c>
      <c r="GU1153" t="s">
        <v>3</v>
      </c>
      <c r="GV1153">
        <f t="shared" si="862"/>
        <v>0</v>
      </c>
      <c r="GW1153">
        <v>1</v>
      </c>
      <c r="GX1153">
        <f t="shared" si="863"/>
        <v>0</v>
      </c>
      <c r="HA1153">
        <v>0</v>
      </c>
      <c r="HB1153">
        <v>0</v>
      </c>
      <c r="HC1153">
        <f t="shared" si="864"/>
        <v>0</v>
      </c>
      <c r="HE1153" t="s">
        <v>3</v>
      </c>
      <c r="HF1153" t="s">
        <v>3</v>
      </c>
      <c r="HM1153" t="s">
        <v>3</v>
      </c>
      <c r="IK1153">
        <v>0</v>
      </c>
    </row>
    <row r="1154" spans="1:245">
      <c r="A1154">
        <v>17</v>
      </c>
      <c r="B1154">
        <v>0</v>
      </c>
      <c r="C1154">
        <f>ROW(SmtRes!A1255)</f>
        <v>1255</v>
      </c>
      <c r="D1154">
        <f>ROW(EtalonRes!A1214)</f>
        <v>1214</v>
      </c>
      <c r="E1154" t="s">
        <v>62</v>
      </c>
      <c r="F1154" t="s">
        <v>189</v>
      </c>
      <c r="G1154" t="s">
        <v>190</v>
      </c>
      <c r="H1154" t="s">
        <v>38</v>
      </c>
      <c r="I1154">
        <f>ROUND(28.2/100,9)</f>
        <v>0.28199999999999997</v>
      </c>
      <c r="J1154">
        <v>0</v>
      </c>
      <c r="K1154">
        <f>ROUND(28.2/100,9)</f>
        <v>0.28199999999999997</v>
      </c>
      <c r="O1154">
        <f t="shared" si="830"/>
        <v>17673.21</v>
      </c>
      <c r="P1154">
        <f t="shared" si="831"/>
        <v>11723.42</v>
      </c>
      <c r="Q1154">
        <f t="shared" si="832"/>
        <v>398.46</v>
      </c>
      <c r="R1154">
        <f t="shared" si="833"/>
        <v>91.24</v>
      </c>
      <c r="S1154">
        <f t="shared" si="834"/>
        <v>5551.33</v>
      </c>
      <c r="T1154">
        <f t="shared" si="835"/>
        <v>0</v>
      </c>
      <c r="U1154">
        <f t="shared" si="836"/>
        <v>19.691495999999994</v>
      </c>
      <c r="V1154">
        <f t="shared" si="837"/>
        <v>0.20444999999999997</v>
      </c>
      <c r="W1154">
        <f t="shared" si="838"/>
        <v>0</v>
      </c>
      <c r="X1154">
        <f t="shared" si="839"/>
        <v>5304.02</v>
      </c>
      <c r="Y1154">
        <f t="shared" si="840"/>
        <v>2877.71</v>
      </c>
      <c r="AA1154">
        <v>35863109</v>
      </c>
      <c r="AB1154">
        <f t="shared" si="841"/>
        <v>7074.5</v>
      </c>
      <c r="AC1154">
        <f t="shared" si="842"/>
        <v>6356.64</v>
      </c>
      <c r="AD1154">
        <f>ROUND(((((ET1154*1.25))-((EU1154*1.25)))+AE1154),2)</f>
        <v>122.23</v>
      </c>
      <c r="AE1154">
        <f>ROUND(((EU1154*1.25)),2)</f>
        <v>9.7899999999999991</v>
      </c>
      <c r="AF1154">
        <f>ROUND(((EV1154*1.15)),2)</f>
        <v>595.63</v>
      </c>
      <c r="AG1154">
        <f t="shared" si="843"/>
        <v>0</v>
      </c>
      <c r="AH1154">
        <f>((EW1154*1.15))</f>
        <v>69.827999999999989</v>
      </c>
      <c r="AI1154">
        <f>((EX1154*1.25))</f>
        <v>0.72499999999999998</v>
      </c>
      <c r="AJ1154">
        <f t="shared" si="844"/>
        <v>0</v>
      </c>
      <c r="AK1154">
        <v>6972.36</v>
      </c>
      <c r="AL1154">
        <v>6356.64</v>
      </c>
      <c r="AM1154">
        <v>97.78</v>
      </c>
      <c r="AN1154">
        <v>7.83</v>
      </c>
      <c r="AO1154">
        <v>517.94000000000005</v>
      </c>
      <c r="AP1154">
        <v>0</v>
      </c>
      <c r="AQ1154">
        <v>60.72</v>
      </c>
      <c r="AR1154">
        <v>0.57999999999999996</v>
      </c>
      <c r="AS1154">
        <v>0</v>
      </c>
      <c r="AT1154">
        <v>94</v>
      </c>
      <c r="AU1154">
        <v>51</v>
      </c>
      <c r="AV1154">
        <v>1</v>
      </c>
      <c r="AW1154">
        <v>1</v>
      </c>
      <c r="AZ1154">
        <v>1</v>
      </c>
      <c r="BA1154">
        <v>33.049999999999997</v>
      </c>
      <c r="BB1154">
        <v>11.56</v>
      </c>
      <c r="BC1154">
        <v>6.54</v>
      </c>
      <c r="BD1154" t="s">
        <v>3</v>
      </c>
      <c r="BE1154" t="s">
        <v>3</v>
      </c>
      <c r="BF1154" t="s">
        <v>3</v>
      </c>
      <c r="BG1154" t="s">
        <v>3</v>
      </c>
      <c r="BH1154">
        <v>0</v>
      </c>
      <c r="BI1154">
        <v>1</v>
      </c>
      <c r="BJ1154" t="s">
        <v>191</v>
      </c>
      <c r="BM1154">
        <v>11001</v>
      </c>
      <c r="BN1154">
        <v>0</v>
      </c>
      <c r="BO1154" t="s">
        <v>189</v>
      </c>
      <c r="BP1154">
        <v>1</v>
      </c>
      <c r="BQ1154">
        <v>2</v>
      </c>
      <c r="BR1154">
        <v>0</v>
      </c>
      <c r="BS1154">
        <v>33.049999999999997</v>
      </c>
      <c r="BT1154">
        <v>1</v>
      </c>
      <c r="BU1154">
        <v>1</v>
      </c>
      <c r="BV1154">
        <v>1</v>
      </c>
      <c r="BW1154">
        <v>1</v>
      </c>
      <c r="BX1154">
        <v>1</v>
      </c>
      <c r="BY1154" t="s">
        <v>3</v>
      </c>
      <c r="BZ1154">
        <v>123</v>
      </c>
      <c r="CA1154">
        <v>75</v>
      </c>
      <c r="CB1154" t="s">
        <v>3</v>
      </c>
      <c r="CE1154">
        <v>0</v>
      </c>
      <c r="CF1154">
        <v>0</v>
      </c>
      <c r="CG1154">
        <v>0</v>
      </c>
      <c r="CM1154">
        <v>0</v>
      </c>
      <c r="CN1154" t="s">
        <v>992</v>
      </c>
      <c r="CO1154">
        <v>0</v>
      </c>
      <c r="CP1154">
        <f t="shared" si="845"/>
        <v>17673.21</v>
      </c>
      <c r="CQ1154">
        <f t="shared" si="846"/>
        <v>41572.425600000002</v>
      </c>
      <c r="CR1154">
        <f t="shared" si="847"/>
        <v>1412.9788000000001</v>
      </c>
      <c r="CS1154">
        <f t="shared" si="848"/>
        <v>323.55949999999996</v>
      </c>
      <c r="CT1154">
        <f t="shared" si="849"/>
        <v>19685.571499999998</v>
      </c>
      <c r="CU1154">
        <f t="shared" si="850"/>
        <v>0</v>
      </c>
      <c r="CV1154">
        <f t="shared" si="851"/>
        <v>69.827999999999989</v>
      </c>
      <c r="CW1154">
        <f t="shared" si="852"/>
        <v>0.72499999999999998</v>
      </c>
      <c r="CX1154">
        <f t="shared" si="853"/>
        <v>0</v>
      </c>
      <c r="CY1154">
        <f t="shared" si="854"/>
        <v>5304.0157999999992</v>
      </c>
      <c r="CZ1154">
        <f t="shared" si="855"/>
        <v>2877.7107000000001</v>
      </c>
      <c r="DC1154" t="s">
        <v>3</v>
      </c>
      <c r="DD1154" t="s">
        <v>3</v>
      </c>
      <c r="DE1154" t="s">
        <v>133</v>
      </c>
      <c r="DF1154" t="s">
        <v>133</v>
      </c>
      <c r="DG1154" t="s">
        <v>134</v>
      </c>
      <c r="DH1154" t="s">
        <v>3</v>
      </c>
      <c r="DI1154" t="s">
        <v>134</v>
      </c>
      <c r="DJ1154" t="s">
        <v>133</v>
      </c>
      <c r="DK1154" t="s">
        <v>3</v>
      </c>
      <c r="DL1154" t="s">
        <v>3</v>
      </c>
      <c r="DM1154" t="s">
        <v>3</v>
      </c>
      <c r="DN1154">
        <v>0</v>
      </c>
      <c r="DO1154">
        <v>0</v>
      </c>
      <c r="DP1154">
        <v>1</v>
      </c>
      <c r="DQ1154">
        <v>1</v>
      </c>
      <c r="DU1154">
        <v>1013</v>
      </c>
      <c r="DV1154" t="s">
        <v>38</v>
      </c>
      <c r="DW1154" t="s">
        <v>38</v>
      </c>
      <c r="DX1154">
        <v>1</v>
      </c>
      <c r="DZ1154" t="s">
        <v>3</v>
      </c>
      <c r="EA1154" t="s">
        <v>3</v>
      </c>
      <c r="EB1154" t="s">
        <v>3</v>
      </c>
      <c r="EC1154" t="s">
        <v>3</v>
      </c>
      <c r="EE1154">
        <v>29085511</v>
      </c>
      <c r="EF1154">
        <v>2</v>
      </c>
      <c r="EG1154" t="s">
        <v>135</v>
      </c>
      <c r="EH1154">
        <v>0</v>
      </c>
      <c r="EI1154" t="s">
        <v>3</v>
      </c>
      <c r="EJ1154">
        <v>1</v>
      </c>
      <c r="EK1154">
        <v>11001</v>
      </c>
      <c r="EL1154" t="s">
        <v>23</v>
      </c>
      <c r="EM1154" t="s">
        <v>188</v>
      </c>
      <c r="EO1154" t="s">
        <v>138</v>
      </c>
      <c r="EQ1154">
        <v>0</v>
      </c>
      <c r="ER1154">
        <v>6972.36</v>
      </c>
      <c r="ES1154">
        <v>6356.64</v>
      </c>
      <c r="ET1154">
        <v>97.78</v>
      </c>
      <c r="EU1154">
        <v>7.83</v>
      </c>
      <c r="EV1154">
        <v>517.94000000000005</v>
      </c>
      <c r="EW1154">
        <v>60.72</v>
      </c>
      <c r="EX1154">
        <v>0.57999999999999996</v>
      </c>
      <c r="EY1154">
        <v>0</v>
      </c>
      <c r="FQ1154">
        <v>0</v>
      </c>
      <c r="FR1154">
        <f t="shared" si="856"/>
        <v>0</v>
      </c>
      <c r="FS1154">
        <v>0</v>
      </c>
      <c r="FT1154" t="s">
        <v>139</v>
      </c>
      <c r="FU1154" t="s">
        <v>25</v>
      </c>
      <c r="FV1154" t="s">
        <v>25</v>
      </c>
      <c r="FW1154" t="s">
        <v>26</v>
      </c>
      <c r="FX1154">
        <v>110.7</v>
      </c>
      <c r="FY1154">
        <v>63.75</v>
      </c>
      <c r="GA1154" t="s">
        <v>3</v>
      </c>
      <c r="GD1154">
        <v>1</v>
      </c>
      <c r="GF1154">
        <v>1837524583</v>
      </c>
      <c r="GG1154">
        <v>2</v>
      </c>
      <c r="GH1154">
        <v>1</v>
      </c>
      <c r="GI1154">
        <v>2</v>
      </c>
      <c r="GJ1154">
        <v>0</v>
      </c>
      <c r="GK1154">
        <v>0</v>
      </c>
      <c r="GL1154">
        <f t="shared" si="857"/>
        <v>0</v>
      </c>
      <c r="GM1154">
        <f t="shared" si="858"/>
        <v>25854.94</v>
      </c>
      <c r="GN1154">
        <f t="shared" si="859"/>
        <v>25854.94</v>
      </c>
      <c r="GO1154">
        <f t="shared" si="860"/>
        <v>0</v>
      </c>
      <c r="GP1154">
        <f t="shared" si="861"/>
        <v>0</v>
      </c>
      <c r="GR1154">
        <v>0</v>
      </c>
      <c r="GS1154">
        <v>3</v>
      </c>
      <c r="GT1154">
        <v>0</v>
      </c>
      <c r="GU1154" t="s">
        <v>3</v>
      </c>
      <c r="GV1154">
        <f t="shared" si="862"/>
        <v>0</v>
      </c>
      <c r="GW1154">
        <v>1</v>
      </c>
      <c r="GX1154">
        <f t="shared" si="863"/>
        <v>0</v>
      </c>
      <c r="HA1154">
        <v>0</v>
      </c>
      <c r="HB1154">
        <v>0</v>
      </c>
      <c r="HC1154">
        <f t="shared" si="864"/>
        <v>0</v>
      </c>
      <c r="HE1154" t="s">
        <v>3</v>
      </c>
      <c r="HF1154" t="s">
        <v>3</v>
      </c>
      <c r="HM1154" t="s">
        <v>3</v>
      </c>
      <c r="IK1154">
        <v>0</v>
      </c>
    </row>
    <row r="1155" spans="1:245">
      <c r="A1155">
        <v>17</v>
      </c>
      <c r="B1155">
        <v>0</v>
      </c>
      <c r="C1155">
        <f>ROW(SmtRes!A1262)</f>
        <v>1262</v>
      </c>
      <c r="D1155">
        <f>ROW(EtalonRes!A1221)</f>
        <v>1221</v>
      </c>
      <c r="E1155" t="s">
        <v>67</v>
      </c>
      <c r="F1155" t="s">
        <v>192</v>
      </c>
      <c r="G1155" t="s">
        <v>193</v>
      </c>
      <c r="H1155" t="s">
        <v>186</v>
      </c>
      <c r="I1155">
        <f>ROUND(28.2/100,9)</f>
        <v>0.28199999999999997</v>
      </c>
      <c r="J1155">
        <v>0</v>
      </c>
      <c r="K1155">
        <f>ROUND(28.2/100,9)</f>
        <v>0.28199999999999997</v>
      </c>
      <c r="O1155">
        <f t="shared" si="830"/>
        <v>13417.53</v>
      </c>
      <c r="P1155">
        <f t="shared" si="831"/>
        <v>9242.89</v>
      </c>
      <c r="Q1155">
        <f t="shared" si="832"/>
        <v>1437.33</v>
      </c>
      <c r="R1155">
        <f t="shared" si="833"/>
        <v>785.22</v>
      </c>
      <c r="S1155">
        <f t="shared" si="834"/>
        <v>2737.31</v>
      </c>
      <c r="T1155">
        <f t="shared" si="835"/>
        <v>0</v>
      </c>
      <c r="U1155">
        <f t="shared" si="836"/>
        <v>10.137617999999998</v>
      </c>
      <c r="V1155">
        <f t="shared" si="837"/>
        <v>2.3617499999999998</v>
      </c>
      <c r="W1155">
        <f t="shared" si="838"/>
        <v>0</v>
      </c>
      <c r="X1155">
        <f t="shared" si="839"/>
        <v>3311.18</v>
      </c>
      <c r="Y1155">
        <f t="shared" si="840"/>
        <v>1796.49</v>
      </c>
      <c r="AA1155">
        <v>35863109</v>
      </c>
      <c r="AB1155">
        <f t="shared" si="841"/>
        <v>6346.71</v>
      </c>
      <c r="AC1155">
        <f t="shared" si="842"/>
        <v>5583.68</v>
      </c>
      <c r="AD1155">
        <f>ROUND(((((ET1155*1.25))-((EU1155*1.25)))+AE1155),2)</f>
        <v>469.33</v>
      </c>
      <c r="AE1155">
        <f>ROUND(((EU1155*1.25)),2)</f>
        <v>84.25</v>
      </c>
      <c r="AF1155">
        <f>ROUND(((EV1155*1.15)),2)</f>
        <v>293.7</v>
      </c>
      <c r="AG1155">
        <f t="shared" si="843"/>
        <v>0</v>
      </c>
      <c r="AH1155">
        <f>((EW1155*1.15))</f>
        <v>35.948999999999998</v>
      </c>
      <c r="AI1155">
        <f>((EX1155*1.25))</f>
        <v>8.375</v>
      </c>
      <c r="AJ1155">
        <f t="shared" si="844"/>
        <v>0</v>
      </c>
      <c r="AK1155">
        <v>6214.53</v>
      </c>
      <c r="AL1155">
        <v>5583.68</v>
      </c>
      <c r="AM1155">
        <v>375.46</v>
      </c>
      <c r="AN1155">
        <v>67.400000000000006</v>
      </c>
      <c r="AO1155">
        <v>255.39</v>
      </c>
      <c r="AP1155">
        <v>0</v>
      </c>
      <c r="AQ1155">
        <v>31.26</v>
      </c>
      <c r="AR1155">
        <v>6.7</v>
      </c>
      <c r="AS1155">
        <v>0</v>
      </c>
      <c r="AT1155">
        <v>94</v>
      </c>
      <c r="AU1155">
        <v>51</v>
      </c>
      <c r="AV1155">
        <v>1</v>
      </c>
      <c r="AW1155">
        <v>1</v>
      </c>
      <c r="AZ1155">
        <v>1</v>
      </c>
      <c r="BA1155">
        <v>33.049999999999997</v>
      </c>
      <c r="BB1155">
        <v>10.86</v>
      </c>
      <c r="BC1155">
        <v>5.87</v>
      </c>
      <c r="BD1155" t="s">
        <v>3</v>
      </c>
      <c r="BE1155" t="s">
        <v>3</v>
      </c>
      <c r="BF1155" t="s">
        <v>3</v>
      </c>
      <c r="BG1155" t="s">
        <v>3</v>
      </c>
      <c r="BH1155">
        <v>0</v>
      </c>
      <c r="BI1155">
        <v>1</v>
      </c>
      <c r="BJ1155" t="s">
        <v>194</v>
      </c>
      <c r="BM1155">
        <v>11001</v>
      </c>
      <c r="BN1155">
        <v>0</v>
      </c>
      <c r="BO1155" t="s">
        <v>192</v>
      </c>
      <c r="BP1155">
        <v>1</v>
      </c>
      <c r="BQ1155">
        <v>2</v>
      </c>
      <c r="BR1155">
        <v>0</v>
      </c>
      <c r="BS1155">
        <v>33.049999999999997</v>
      </c>
      <c r="BT1155">
        <v>1</v>
      </c>
      <c r="BU1155">
        <v>1</v>
      </c>
      <c r="BV1155">
        <v>1</v>
      </c>
      <c r="BW1155">
        <v>1</v>
      </c>
      <c r="BX1155">
        <v>1</v>
      </c>
      <c r="BY1155" t="s">
        <v>3</v>
      </c>
      <c r="BZ1155">
        <v>123</v>
      </c>
      <c r="CA1155">
        <v>75</v>
      </c>
      <c r="CB1155" t="s">
        <v>3</v>
      </c>
      <c r="CE1155">
        <v>0</v>
      </c>
      <c r="CF1155">
        <v>0</v>
      </c>
      <c r="CG1155">
        <v>0</v>
      </c>
      <c r="CM1155">
        <v>0</v>
      </c>
      <c r="CN1155" t="s">
        <v>3</v>
      </c>
      <c r="CO1155">
        <v>0</v>
      </c>
      <c r="CP1155">
        <f t="shared" si="845"/>
        <v>13417.529999999999</v>
      </c>
      <c r="CQ1155">
        <f t="shared" si="846"/>
        <v>32776.2016</v>
      </c>
      <c r="CR1155">
        <f t="shared" si="847"/>
        <v>5096.9237999999996</v>
      </c>
      <c r="CS1155">
        <f t="shared" si="848"/>
        <v>2784.4624999999996</v>
      </c>
      <c r="CT1155">
        <f t="shared" si="849"/>
        <v>9706.784999999998</v>
      </c>
      <c r="CU1155">
        <f t="shared" si="850"/>
        <v>0</v>
      </c>
      <c r="CV1155">
        <f t="shared" si="851"/>
        <v>35.948999999999998</v>
      </c>
      <c r="CW1155">
        <f t="shared" si="852"/>
        <v>8.375</v>
      </c>
      <c r="CX1155">
        <f t="shared" si="853"/>
        <v>0</v>
      </c>
      <c r="CY1155">
        <f t="shared" si="854"/>
        <v>3311.1781999999994</v>
      </c>
      <c r="CZ1155">
        <f t="shared" si="855"/>
        <v>1796.4902999999999</v>
      </c>
      <c r="DC1155" t="s">
        <v>3</v>
      </c>
      <c r="DD1155" t="s">
        <v>3</v>
      </c>
      <c r="DE1155" t="s">
        <v>133</v>
      </c>
      <c r="DF1155" t="s">
        <v>133</v>
      </c>
      <c r="DG1155" t="s">
        <v>134</v>
      </c>
      <c r="DH1155" t="s">
        <v>3</v>
      </c>
      <c r="DI1155" t="s">
        <v>134</v>
      </c>
      <c r="DJ1155" t="s">
        <v>133</v>
      </c>
      <c r="DK1155" t="s">
        <v>3</v>
      </c>
      <c r="DL1155" t="s">
        <v>3</v>
      </c>
      <c r="DM1155" t="s">
        <v>3</v>
      </c>
      <c r="DN1155">
        <v>0</v>
      </c>
      <c r="DO1155">
        <v>0</v>
      </c>
      <c r="DP1155">
        <v>1</v>
      </c>
      <c r="DQ1155">
        <v>1</v>
      </c>
      <c r="DU1155">
        <v>1013</v>
      </c>
      <c r="DV1155" t="s">
        <v>186</v>
      </c>
      <c r="DW1155" t="s">
        <v>186</v>
      </c>
      <c r="DX1155">
        <v>1</v>
      </c>
      <c r="DZ1155" t="s">
        <v>3</v>
      </c>
      <c r="EA1155" t="s">
        <v>3</v>
      </c>
      <c r="EB1155" t="s">
        <v>3</v>
      </c>
      <c r="EC1155" t="s">
        <v>3</v>
      </c>
      <c r="EE1155">
        <v>29085511</v>
      </c>
      <c r="EF1155">
        <v>2</v>
      </c>
      <c r="EG1155" t="s">
        <v>135</v>
      </c>
      <c r="EH1155">
        <v>0</v>
      </c>
      <c r="EI1155" t="s">
        <v>3</v>
      </c>
      <c r="EJ1155">
        <v>1</v>
      </c>
      <c r="EK1155">
        <v>11001</v>
      </c>
      <c r="EL1155" t="s">
        <v>23</v>
      </c>
      <c r="EM1155" t="s">
        <v>188</v>
      </c>
      <c r="EO1155" t="s">
        <v>3</v>
      </c>
      <c r="EQ1155">
        <v>0</v>
      </c>
      <c r="ER1155">
        <v>6214.53</v>
      </c>
      <c r="ES1155">
        <v>5583.68</v>
      </c>
      <c r="ET1155">
        <v>375.46</v>
      </c>
      <c r="EU1155">
        <v>67.400000000000006</v>
      </c>
      <c r="EV1155">
        <v>255.39</v>
      </c>
      <c r="EW1155">
        <v>31.26</v>
      </c>
      <c r="EX1155">
        <v>6.7</v>
      </c>
      <c r="EY1155">
        <v>0</v>
      </c>
      <c r="FQ1155">
        <v>0</v>
      </c>
      <c r="FR1155">
        <f t="shared" si="856"/>
        <v>0</v>
      </c>
      <c r="FS1155">
        <v>0</v>
      </c>
      <c r="FT1155" t="s">
        <v>139</v>
      </c>
      <c r="FU1155" t="s">
        <v>25</v>
      </c>
      <c r="FV1155" t="s">
        <v>25</v>
      </c>
      <c r="FW1155" t="s">
        <v>26</v>
      </c>
      <c r="FX1155">
        <v>110.7</v>
      </c>
      <c r="FY1155">
        <v>63.75</v>
      </c>
      <c r="GA1155" t="s">
        <v>3</v>
      </c>
      <c r="GD1155">
        <v>1</v>
      </c>
      <c r="GF1155">
        <v>1220877284</v>
      </c>
      <c r="GG1155">
        <v>2</v>
      </c>
      <c r="GH1155">
        <v>1</v>
      </c>
      <c r="GI1155">
        <v>2</v>
      </c>
      <c r="GJ1155">
        <v>0</v>
      </c>
      <c r="GK1155">
        <v>0</v>
      </c>
      <c r="GL1155">
        <f t="shared" si="857"/>
        <v>0</v>
      </c>
      <c r="GM1155">
        <f t="shared" si="858"/>
        <v>18525.2</v>
      </c>
      <c r="GN1155">
        <f t="shared" si="859"/>
        <v>18525.2</v>
      </c>
      <c r="GO1155">
        <f t="shared" si="860"/>
        <v>0</v>
      </c>
      <c r="GP1155">
        <f t="shared" si="861"/>
        <v>0</v>
      </c>
      <c r="GR1155">
        <v>0</v>
      </c>
      <c r="GS1155">
        <v>3</v>
      </c>
      <c r="GT1155">
        <v>0</v>
      </c>
      <c r="GU1155" t="s">
        <v>3</v>
      </c>
      <c r="GV1155">
        <f t="shared" si="862"/>
        <v>0</v>
      </c>
      <c r="GW1155">
        <v>1</v>
      </c>
      <c r="GX1155">
        <f t="shared" si="863"/>
        <v>0</v>
      </c>
      <c r="HA1155">
        <v>0</v>
      </c>
      <c r="HB1155">
        <v>0</v>
      </c>
      <c r="HC1155">
        <f t="shared" si="864"/>
        <v>0</v>
      </c>
      <c r="HE1155" t="s">
        <v>3</v>
      </c>
      <c r="HF1155" t="s">
        <v>3</v>
      </c>
      <c r="HM1155" t="s">
        <v>3</v>
      </c>
      <c r="IK1155">
        <v>0</v>
      </c>
    </row>
    <row r="1156" spans="1:245">
      <c r="A1156">
        <v>17</v>
      </c>
      <c r="B1156">
        <v>0</v>
      </c>
      <c r="C1156">
        <f>ROW(SmtRes!A1270)</f>
        <v>1270</v>
      </c>
      <c r="D1156">
        <f>ROW(EtalonRes!A1228)</f>
        <v>1228</v>
      </c>
      <c r="E1156" t="s">
        <v>195</v>
      </c>
      <c r="F1156" t="s">
        <v>296</v>
      </c>
      <c r="G1156" t="s">
        <v>297</v>
      </c>
      <c r="H1156" t="s">
        <v>38</v>
      </c>
      <c r="I1156">
        <f>ROUND(28.2/100,9)</f>
        <v>0.28199999999999997</v>
      </c>
      <c r="J1156">
        <v>0</v>
      </c>
      <c r="K1156">
        <f>ROUND(28.2/100,9)</f>
        <v>0.28199999999999997</v>
      </c>
      <c r="O1156">
        <f t="shared" si="830"/>
        <v>8458.83</v>
      </c>
      <c r="P1156">
        <f t="shared" si="831"/>
        <v>5415.46</v>
      </c>
      <c r="Q1156">
        <f t="shared" si="832"/>
        <v>245.76</v>
      </c>
      <c r="R1156">
        <f t="shared" si="833"/>
        <v>53.5</v>
      </c>
      <c r="S1156">
        <f t="shared" si="834"/>
        <v>2797.61</v>
      </c>
      <c r="T1156">
        <f t="shared" si="835"/>
        <v>0</v>
      </c>
      <c r="U1156">
        <f t="shared" si="836"/>
        <v>10.186262999999999</v>
      </c>
      <c r="V1156">
        <f t="shared" si="837"/>
        <v>0.11985</v>
      </c>
      <c r="W1156">
        <f t="shared" si="838"/>
        <v>0</v>
      </c>
      <c r="X1156">
        <f t="shared" si="839"/>
        <v>2680.04</v>
      </c>
      <c r="Y1156">
        <f t="shared" si="840"/>
        <v>1454.07</v>
      </c>
      <c r="AA1156">
        <v>35863109</v>
      </c>
      <c r="AB1156">
        <f t="shared" si="841"/>
        <v>7371.48</v>
      </c>
      <c r="AC1156">
        <f t="shared" si="842"/>
        <v>6983.19</v>
      </c>
      <c r="AD1156">
        <f>ROUND(((((ET1156*1.25))-((EU1156*1.25)))+AE1156),2)</f>
        <v>88.12</v>
      </c>
      <c r="AE1156">
        <f>ROUND(((EU1156*1.25)),2)</f>
        <v>5.74</v>
      </c>
      <c r="AF1156">
        <f>ROUND(((EV1156*1.15)),2)</f>
        <v>300.17</v>
      </c>
      <c r="AG1156">
        <f t="shared" si="843"/>
        <v>0</v>
      </c>
      <c r="AH1156">
        <f>((EW1156*1.15))</f>
        <v>36.121499999999997</v>
      </c>
      <c r="AI1156">
        <f>((EX1156*1.25))</f>
        <v>0.42500000000000004</v>
      </c>
      <c r="AJ1156">
        <f t="shared" si="844"/>
        <v>0</v>
      </c>
      <c r="AK1156">
        <v>7314.7</v>
      </c>
      <c r="AL1156">
        <v>6983.19</v>
      </c>
      <c r="AM1156">
        <v>70.489999999999995</v>
      </c>
      <c r="AN1156">
        <v>4.59</v>
      </c>
      <c r="AO1156">
        <v>261.02</v>
      </c>
      <c r="AP1156">
        <v>0</v>
      </c>
      <c r="AQ1156">
        <v>31.41</v>
      </c>
      <c r="AR1156">
        <v>0.34</v>
      </c>
      <c r="AS1156">
        <v>0</v>
      </c>
      <c r="AT1156">
        <v>94</v>
      </c>
      <c r="AU1156">
        <v>51</v>
      </c>
      <c r="AV1156">
        <v>1</v>
      </c>
      <c r="AW1156">
        <v>1</v>
      </c>
      <c r="AZ1156">
        <v>1</v>
      </c>
      <c r="BA1156">
        <v>33.049999999999997</v>
      </c>
      <c r="BB1156">
        <v>9.89</v>
      </c>
      <c r="BC1156">
        <v>2.75</v>
      </c>
      <c r="BD1156" t="s">
        <v>3</v>
      </c>
      <c r="BE1156" t="s">
        <v>3</v>
      </c>
      <c r="BF1156" t="s">
        <v>3</v>
      </c>
      <c r="BG1156" t="s">
        <v>3</v>
      </c>
      <c r="BH1156">
        <v>0</v>
      </c>
      <c r="BI1156">
        <v>1</v>
      </c>
      <c r="BJ1156" t="s">
        <v>298</v>
      </c>
      <c r="BM1156">
        <v>11001</v>
      </c>
      <c r="BN1156">
        <v>0</v>
      </c>
      <c r="BO1156" t="s">
        <v>296</v>
      </c>
      <c r="BP1156">
        <v>1</v>
      </c>
      <c r="BQ1156">
        <v>2</v>
      </c>
      <c r="BR1156">
        <v>0</v>
      </c>
      <c r="BS1156">
        <v>33.049999999999997</v>
      </c>
      <c r="BT1156">
        <v>1</v>
      </c>
      <c r="BU1156">
        <v>1</v>
      </c>
      <c r="BV1156">
        <v>1</v>
      </c>
      <c r="BW1156">
        <v>1</v>
      </c>
      <c r="BX1156">
        <v>1</v>
      </c>
      <c r="BY1156" t="s">
        <v>3</v>
      </c>
      <c r="BZ1156">
        <v>123</v>
      </c>
      <c r="CA1156">
        <v>75</v>
      </c>
      <c r="CB1156" t="s">
        <v>3</v>
      </c>
      <c r="CE1156">
        <v>0</v>
      </c>
      <c r="CF1156">
        <v>0</v>
      </c>
      <c r="CG1156">
        <v>0</v>
      </c>
      <c r="CM1156">
        <v>0</v>
      </c>
      <c r="CN1156" t="s">
        <v>3</v>
      </c>
      <c r="CO1156">
        <v>0</v>
      </c>
      <c r="CP1156">
        <f t="shared" si="845"/>
        <v>8458.83</v>
      </c>
      <c r="CQ1156">
        <f t="shared" si="846"/>
        <v>19203.772499999999</v>
      </c>
      <c r="CR1156">
        <f t="shared" si="847"/>
        <v>871.50680000000011</v>
      </c>
      <c r="CS1156">
        <f t="shared" si="848"/>
        <v>189.70699999999999</v>
      </c>
      <c r="CT1156">
        <f t="shared" si="849"/>
        <v>9920.6185000000005</v>
      </c>
      <c r="CU1156">
        <f t="shared" si="850"/>
        <v>0</v>
      </c>
      <c r="CV1156">
        <f t="shared" si="851"/>
        <v>36.121499999999997</v>
      </c>
      <c r="CW1156">
        <f t="shared" si="852"/>
        <v>0.42500000000000004</v>
      </c>
      <c r="CX1156">
        <f t="shared" si="853"/>
        <v>0</v>
      </c>
      <c r="CY1156">
        <f t="shared" si="854"/>
        <v>2680.0434000000005</v>
      </c>
      <c r="CZ1156">
        <f t="shared" si="855"/>
        <v>1454.0661000000002</v>
      </c>
      <c r="DC1156" t="s">
        <v>3</v>
      </c>
      <c r="DD1156" t="s">
        <v>3</v>
      </c>
      <c r="DE1156" t="s">
        <v>133</v>
      </c>
      <c r="DF1156" t="s">
        <v>133</v>
      </c>
      <c r="DG1156" t="s">
        <v>134</v>
      </c>
      <c r="DH1156" t="s">
        <v>3</v>
      </c>
      <c r="DI1156" t="s">
        <v>134</v>
      </c>
      <c r="DJ1156" t="s">
        <v>133</v>
      </c>
      <c r="DK1156" t="s">
        <v>3</v>
      </c>
      <c r="DL1156" t="s">
        <v>3</v>
      </c>
      <c r="DM1156" t="s">
        <v>3</v>
      </c>
      <c r="DN1156">
        <v>0</v>
      </c>
      <c r="DO1156">
        <v>0</v>
      </c>
      <c r="DP1156">
        <v>1</v>
      </c>
      <c r="DQ1156">
        <v>1</v>
      </c>
      <c r="DU1156">
        <v>1013</v>
      </c>
      <c r="DV1156" t="s">
        <v>38</v>
      </c>
      <c r="DW1156" t="s">
        <v>38</v>
      </c>
      <c r="DX1156">
        <v>1</v>
      </c>
      <c r="DZ1156" t="s">
        <v>3</v>
      </c>
      <c r="EA1156" t="s">
        <v>3</v>
      </c>
      <c r="EB1156" t="s">
        <v>3</v>
      </c>
      <c r="EC1156" t="s">
        <v>3</v>
      </c>
      <c r="EE1156">
        <v>29085511</v>
      </c>
      <c r="EF1156">
        <v>2</v>
      </c>
      <c r="EG1156" t="s">
        <v>135</v>
      </c>
      <c r="EH1156">
        <v>0</v>
      </c>
      <c r="EI1156" t="s">
        <v>3</v>
      </c>
      <c r="EJ1156">
        <v>1</v>
      </c>
      <c r="EK1156">
        <v>11001</v>
      </c>
      <c r="EL1156" t="s">
        <v>23</v>
      </c>
      <c r="EM1156" t="s">
        <v>188</v>
      </c>
      <c r="EO1156" t="s">
        <v>3</v>
      </c>
      <c r="EQ1156">
        <v>0</v>
      </c>
      <c r="ER1156">
        <v>7314.7</v>
      </c>
      <c r="ES1156">
        <v>6983.19</v>
      </c>
      <c r="ET1156">
        <v>70.489999999999995</v>
      </c>
      <c r="EU1156">
        <v>4.59</v>
      </c>
      <c r="EV1156">
        <v>261.02</v>
      </c>
      <c r="EW1156">
        <v>31.41</v>
      </c>
      <c r="EX1156">
        <v>0.34</v>
      </c>
      <c r="EY1156">
        <v>0</v>
      </c>
      <c r="FQ1156">
        <v>0</v>
      </c>
      <c r="FR1156">
        <f t="shared" si="856"/>
        <v>0</v>
      </c>
      <c r="FS1156">
        <v>0</v>
      </c>
      <c r="FT1156" t="s">
        <v>139</v>
      </c>
      <c r="FU1156" t="s">
        <v>25</v>
      </c>
      <c r="FV1156" t="s">
        <v>25</v>
      </c>
      <c r="FW1156" t="s">
        <v>26</v>
      </c>
      <c r="FX1156">
        <v>110.7</v>
      </c>
      <c r="FY1156">
        <v>63.75</v>
      </c>
      <c r="GA1156" t="s">
        <v>3</v>
      </c>
      <c r="GD1156">
        <v>1</v>
      </c>
      <c r="GF1156">
        <v>-1178116816</v>
      </c>
      <c r="GG1156">
        <v>2</v>
      </c>
      <c r="GH1156">
        <v>1</v>
      </c>
      <c r="GI1156">
        <v>2</v>
      </c>
      <c r="GJ1156">
        <v>0</v>
      </c>
      <c r="GK1156">
        <v>0</v>
      </c>
      <c r="GL1156">
        <f t="shared" si="857"/>
        <v>0</v>
      </c>
      <c r="GM1156">
        <f t="shared" si="858"/>
        <v>12592.94</v>
      </c>
      <c r="GN1156">
        <f t="shared" si="859"/>
        <v>12592.94</v>
      </c>
      <c r="GO1156">
        <f t="shared" si="860"/>
        <v>0</v>
      </c>
      <c r="GP1156">
        <f t="shared" si="861"/>
        <v>0</v>
      </c>
      <c r="GR1156">
        <v>0</v>
      </c>
      <c r="GS1156">
        <v>3</v>
      </c>
      <c r="GT1156">
        <v>0</v>
      </c>
      <c r="GU1156" t="s">
        <v>3</v>
      </c>
      <c r="GV1156">
        <f t="shared" si="862"/>
        <v>0</v>
      </c>
      <c r="GW1156">
        <v>1</v>
      </c>
      <c r="GX1156">
        <f t="shared" si="863"/>
        <v>0</v>
      </c>
      <c r="HA1156">
        <v>0</v>
      </c>
      <c r="HB1156">
        <v>0</v>
      </c>
      <c r="HC1156">
        <f t="shared" si="864"/>
        <v>0</v>
      </c>
      <c r="HE1156" t="s">
        <v>3</v>
      </c>
      <c r="HF1156" t="s">
        <v>3</v>
      </c>
      <c r="HM1156" t="s">
        <v>3</v>
      </c>
      <c r="IK1156">
        <v>0</v>
      </c>
    </row>
    <row r="1157" spans="1:245">
      <c r="A1157">
        <v>18</v>
      </c>
      <c r="B1157">
        <v>0</v>
      </c>
      <c r="C1157">
        <v>1270</v>
      </c>
      <c r="E1157" t="s">
        <v>200</v>
      </c>
      <c r="F1157" t="s">
        <v>201</v>
      </c>
      <c r="G1157" t="s">
        <v>202</v>
      </c>
      <c r="H1157" t="s">
        <v>155</v>
      </c>
      <c r="I1157">
        <f>I1156*J1157</f>
        <v>28.764000000000003</v>
      </c>
      <c r="J1157">
        <v>102.00000000000001</v>
      </c>
      <c r="K1157">
        <v>102</v>
      </c>
      <c r="O1157">
        <f t="shared" si="830"/>
        <v>14846.63</v>
      </c>
      <c r="P1157">
        <f t="shared" si="831"/>
        <v>14846.63</v>
      </c>
      <c r="Q1157">
        <f t="shared" si="832"/>
        <v>0</v>
      </c>
      <c r="R1157">
        <f t="shared" si="833"/>
        <v>0</v>
      </c>
      <c r="S1157">
        <f t="shared" si="834"/>
        <v>0</v>
      </c>
      <c r="T1157">
        <f t="shared" si="835"/>
        <v>0</v>
      </c>
      <c r="U1157">
        <f t="shared" si="836"/>
        <v>0</v>
      </c>
      <c r="V1157">
        <f t="shared" si="837"/>
        <v>0</v>
      </c>
      <c r="W1157">
        <f t="shared" si="838"/>
        <v>108.15</v>
      </c>
      <c r="X1157">
        <f t="shared" si="839"/>
        <v>0</v>
      </c>
      <c r="Y1157">
        <f t="shared" si="840"/>
        <v>0</v>
      </c>
      <c r="AA1157">
        <v>35863109</v>
      </c>
      <c r="AB1157">
        <f t="shared" si="841"/>
        <v>82.19</v>
      </c>
      <c r="AC1157">
        <f t="shared" si="842"/>
        <v>82.19</v>
      </c>
      <c r="AD1157">
        <f>ROUND((((ET1157)-(EU1157))+AE1157),2)</f>
        <v>0</v>
      </c>
      <c r="AE1157">
        <f>ROUND((EU1157),2)</f>
        <v>0</v>
      </c>
      <c r="AF1157">
        <f>ROUND((EV1157),2)</f>
        <v>0</v>
      </c>
      <c r="AG1157">
        <f t="shared" si="843"/>
        <v>0</v>
      </c>
      <c r="AH1157">
        <f>(EW1157)</f>
        <v>0</v>
      </c>
      <c r="AI1157">
        <f>(EX1157)</f>
        <v>0</v>
      </c>
      <c r="AJ1157">
        <f t="shared" si="844"/>
        <v>3.76</v>
      </c>
      <c r="AK1157">
        <v>82.19</v>
      </c>
      <c r="AL1157">
        <v>82.19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3.76</v>
      </c>
      <c r="AT1157">
        <v>0</v>
      </c>
      <c r="AU1157">
        <v>0</v>
      </c>
      <c r="AV1157">
        <v>1</v>
      </c>
      <c r="AW1157">
        <v>1</v>
      </c>
      <c r="AZ1157">
        <v>1</v>
      </c>
      <c r="BA1157">
        <v>1</v>
      </c>
      <c r="BB1157">
        <v>1</v>
      </c>
      <c r="BC1157">
        <v>6.28</v>
      </c>
      <c r="BD1157" t="s">
        <v>3</v>
      </c>
      <c r="BE1157" t="s">
        <v>3</v>
      </c>
      <c r="BF1157" t="s">
        <v>3</v>
      </c>
      <c r="BG1157" t="s">
        <v>3</v>
      </c>
      <c r="BH1157">
        <v>3</v>
      </c>
      <c r="BI1157">
        <v>1</v>
      </c>
      <c r="BJ1157" t="s">
        <v>203</v>
      </c>
      <c r="BM1157">
        <v>500001</v>
      </c>
      <c r="BN1157">
        <v>0</v>
      </c>
      <c r="BO1157" t="s">
        <v>201</v>
      </c>
      <c r="BP1157">
        <v>1</v>
      </c>
      <c r="BQ1157">
        <v>8</v>
      </c>
      <c r="BR1157">
        <v>0</v>
      </c>
      <c r="BS1157">
        <v>1</v>
      </c>
      <c r="BT1157">
        <v>1</v>
      </c>
      <c r="BU1157">
        <v>1</v>
      </c>
      <c r="BV1157">
        <v>1</v>
      </c>
      <c r="BW1157">
        <v>1</v>
      </c>
      <c r="BX1157">
        <v>1</v>
      </c>
      <c r="BY1157" t="s">
        <v>3</v>
      </c>
      <c r="BZ1157">
        <v>0</v>
      </c>
      <c r="CA1157">
        <v>0</v>
      </c>
      <c r="CB1157" t="s">
        <v>3</v>
      </c>
      <c r="CE1157">
        <v>0</v>
      </c>
      <c r="CF1157">
        <v>0</v>
      </c>
      <c r="CG1157">
        <v>0</v>
      </c>
      <c r="CM1157">
        <v>0</v>
      </c>
      <c r="CN1157" t="s">
        <v>3</v>
      </c>
      <c r="CO1157">
        <v>0</v>
      </c>
      <c r="CP1157">
        <f t="shared" si="845"/>
        <v>14846.63</v>
      </c>
      <c r="CQ1157">
        <f t="shared" si="846"/>
        <v>516.15319999999997</v>
      </c>
      <c r="CR1157">
        <f t="shared" si="847"/>
        <v>0</v>
      </c>
      <c r="CS1157">
        <f t="shared" si="848"/>
        <v>0</v>
      </c>
      <c r="CT1157">
        <f t="shared" si="849"/>
        <v>0</v>
      </c>
      <c r="CU1157">
        <f t="shared" si="850"/>
        <v>0</v>
      </c>
      <c r="CV1157">
        <f t="shared" si="851"/>
        <v>0</v>
      </c>
      <c r="CW1157">
        <f t="shared" si="852"/>
        <v>0</v>
      </c>
      <c r="CX1157">
        <f t="shared" si="853"/>
        <v>3.76</v>
      </c>
      <c r="CY1157">
        <f t="shared" si="854"/>
        <v>0</v>
      </c>
      <c r="CZ1157">
        <f t="shared" si="855"/>
        <v>0</v>
      </c>
      <c r="DC1157" t="s">
        <v>3</v>
      </c>
      <c r="DD1157" t="s">
        <v>3</v>
      </c>
      <c r="DE1157" t="s">
        <v>3</v>
      </c>
      <c r="DF1157" t="s">
        <v>3</v>
      </c>
      <c r="DG1157" t="s">
        <v>3</v>
      </c>
      <c r="DH1157" t="s">
        <v>3</v>
      </c>
      <c r="DI1157" t="s">
        <v>3</v>
      </c>
      <c r="DJ1157" t="s">
        <v>3</v>
      </c>
      <c r="DK1157" t="s">
        <v>3</v>
      </c>
      <c r="DL1157" t="s">
        <v>3</v>
      </c>
      <c r="DM1157" t="s">
        <v>3</v>
      </c>
      <c r="DN1157">
        <v>0</v>
      </c>
      <c r="DO1157">
        <v>0</v>
      </c>
      <c r="DP1157">
        <v>1</v>
      </c>
      <c r="DQ1157">
        <v>1</v>
      </c>
      <c r="DU1157">
        <v>1005</v>
      </c>
      <c r="DV1157" t="s">
        <v>155</v>
      </c>
      <c r="DW1157" t="s">
        <v>155</v>
      </c>
      <c r="DX1157">
        <v>1</v>
      </c>
      <c r="DZ1157" t="s">
        <v>3</v>
      </c>
      <c r="EA1157" t="s">
        <v>3</v>
      </c>
      <c r="EB1157" t="s">
        <v>3</v>
      </c>
      <c r="EC1157" t="s">
        <v>3</v>
      </c>
      <c r="EE1157">
        <v>29085443</v>
      </c>
      <c r="EF1157">
        <v>8</v>
      </c>
      <c r="EG1157" t="s">
        <v>144</v>
      </c>
      <c r="EH1157">
        <v>0</v>
      </c>
      <c r="EI1157" t="s">
        <v>3</v>
      </c>
      <c r="EJ1157">
        <v>1</v>
      </c>
      <c r="EK1157">
        <v>500001</v>
      </c>
      <c r="EL1157" t="s">
        <v>145</v>
      </c>
      <c r="EM1157" t="s">
        <v>146</v>
      </c>
      <c r="EO1157" t="s">
        <v>3</v>
      </c>
      <c r="EQ1157">
        <v>0</v>
      </c>
      <c r="ER1157">
        <v>82.19</v>
      </c>
      <c r="ES1157">
        <v>82.19</v>
      </c>
      <c r="ET1157">
        <v>0</v>
      </c>
      <c r="EU1157">
        <v>0</v>
      </c>
      <c r="EV1157">
        <v>0</v>
      </c>
      <c r="EW1157">
        <v>0</v>
      </c>
      <c r="EX1157">
        <v>0</v>
      </c>
      <c r="FQ1157">
        <v>0</v>
      </c>
      <c r="FR1157">
        <f t="shared" si="856"/>
        <v>0</v>
      </c>
      <c r="FS1157">
        <v>0</v>
      </c>
      <c r="FX1157">
        <v>0</v>
      </c>
      <c r="FY1157">
        <v>0</v>
      </c>
      <c r="GA1157" t="s">
        <v>3</v>
      </c>
      <c r="GD1157">
        <v>1</v>
      </c>
      <c r="GF1157">
        <v>-100917442</v>
      </c>
      <c r="GG1157">
        <v>2</v>
      </c>
      <c r="GH1157">
        <v>1</v>
      </c>
      <c r="GI1157">
        <v>2</v>
      </c>
      <c r="GJ1157">
        <v>0</v>
      </c>
      <c r="GK1157">
        <v>0</v>
      </c>
      <c r="GL1157">
        <f t="shared" si="857"/>
        <v>0</v>
      </c>
      <c r="GM1157">
        <f t="shared" si="858"/>
        <v>14846.63</v>
      </c>
      <c r="GN1157">
        <f t="shared" si="859"/>
        <v>14846.63</v>
      </c>
      <c r="GO1157">
        <f t="shared" si="860"/>
        <v>0</v>
      </c>
      <c r="GP1157">
        <f t="shared" si="861"/>
        <v>0</v>
      </c>
      <c r="GR1157">
        <v>0</v>
      </c>
      <c r="GS1157">
        <v>3</v>
      </c>
      <c r="GT1157">
        <v>0</v>
      </c>
      <c r="GU1157" t="s">
        <v>3</v>
      </c>
      <c r="GV1157">
        <f t="shared" si="862"/>
        <v>0</v>
      </c>
      <c r="GW1157">
        <v>1</v>
      </c>
      <c r="GX1157">
        <f t="shared" si="863"/>
        <v>0</v>
      </c>
      <c r="HA1157">
        <v>0</v>
      </c>
      <c r="HB1157">
        <v>0</v>
      </c>
      <c r="HC1157">
        <f t="shared" si="864"/>
        <v>0</v>
      </c>
      <c r="HE1157" t="s">
        <v>3</v>
      </c>
      <c r="HF1157" t="s">
        <v>3</v>
      </c>
      <c r="HM1157" t="s">
        <v>3</v>
      </c>
      <c r="IK1157">
        <v>0</v>
      </c>
    </row>
    <row r="1158" spans="1:245">
      <c r="A1158">
        <v>18</v>
      </c>
      <c r="B1158">
        <v>0</v>
      </c>
      <c r="C1158">
        <v>1268</v>
      </c>
      <c r="E1158" t="s">
        <v>204</v>
      </c>
      <c r="F1158" t="s">
        <v>299</v>
      </c>
      <c r="G1158" t="s">
        <v>300</v>
      </c>
      <c r="H1158" t="s">
        <v>155</v>
      </c>
      <c r="I1158">
        <f>I1156*J1158</f>
        <v>-28.764000000000003</v>
      </c>
      <c r="J1158">
        <v>-102.00000000000001</v>
      </c>
      <c r="K1158">
        <v>-102</v>
      </c>
      <c r="O1158">
        <f t="shared" si="830"/>
        <v>-5304.54</v>
      </c>
      <c r="P1158">
        <f t="shared" si="831"/>
        <v>-5304.54</v>
      </c>
      <c r="Q1158">
        <f t="shared" si="832"/>
        <v>0</v>
      </c>
      <c r="R1158">
        <f t="shared" si="833"/>
        <v>0</v>
      </c>
      <c r="S1158">
        <f t="shared" si="834"/>
        <v>0</v>
      </c>
      <c r="T1158">
        <f t="shared" si="835"/>
        <v>0</v>
      </c>
      <c r="U1158">
        <f t="shared" si="836"/>
        <v>0</v>
      </c>
      <c r="V1158">
        <f t="shared" si="837"/>
        <v>0</v>
      </c>
      <c r="W1158">
        <f t="shared" si="838"/>
        <v>0</v>
      </c>
      <c r="X1158">
        <f t="shared" si="839"/>
        <v>0</v>
      </c>
      <c r="Y1158">
        <f t="shared" si="840"/>
        <v>0</v>
      </c>
      <c r="AA1158">
        <v>35863109</v>
      </c>
      <c r="AB1158">
        <f t="shared" si="841"/>
        <v>67.8</v>
      </c>
      <c r="AC1158">
        <f t="shared" si="842"/>
        <v>67.8</v>
      </c>
      <c r="AD1158">
        <f>ROUND((((ET1158)-(EU1158))+AE1158),2)</f>
        <v>0</v>
      </c>
      <c r="AE1158">
        <f>ROUND((EU1158),2)</f>
        <v>0</v>
      </c>
      <c r="AF1158">
        <f>ROUND((EV1158),2)</f>
        <v>0</v>
      </c>
      <c r="AG1158">
        <f t="shared" si="843"/>
        <v>0</v>
      </c>
      <c r="AH1158">
        <f>(EW1158)</f>
        <v>0</v>
      </c>
      <c r="AI1158">
        <f>(EX1158)</f>
        <v>0</v>
      </c>
      <c r="AJ1158">
        <f t="shared" si="844"/>
        <v>0</v>
      </c>
      <c r="AK1158">
        <v>67.8</v>
      </c>
      <c r="AL1158">
        <v>67.8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1</v>
      </c>
      <c r="AW1158">
        <v>1</v>
      </c>
      <c r="AZ1158">
        <v>1</v>
      </c>
      <c r="BA1158">
        <v>1</v>
      </c>
      <c r="BB1158">
        <v>1</v>
      </c>
      <c r="BC1158">
        <v>2.72</v>
      </c>
      <c r="BD1158" t="s">
        <v>3</v>
      </c>
      <c r="BE1158" t="s">
        <v>3</v>
      </c>
      <c r="BF1158" t="s">
        <v>3</v>
      </c>
      <c r="BG1158" t="s">
        <v>3</v>
      </c>
      <c r="BH1158">
        <v>3</v>
      </c>
      <c r="BI1158">
        <v>1</v>
      </c>
      <c r="BJ1158" t="s">
        <v>301</v>
      </c>
      <c r="BM1158">
        <v>500001</v>
      </c>
      <c r="BN1158">
        <v>0</v>
      </c>
      <c r="BO1158" t="s">
        <v>299</v>
      </c>
      <c r="BP1158">
        <v>1</v>
      </c>
      <c r="BQ1158">
        <v>8</v>
      </c>
      <c r="BR1158">
        <v>1</v>
      </c>
      <c r="BS1158">
        <v>1</v>
      </c>
      <c r="BT1158">
        <v>1</v>
      </c>
      <c r="BU1158">
        <v>1</v>
      </c>
      <c r="BV1158">
        <v>1</v>
      </c>
      <c r="BW1158">
        <v>1</v>
      </c>
      <c r="BX1158">
        <v>1</v>
      </c>
      <c r="BY1158" t="s">
        <v>3</v>
      </c>
      <c r="BZ1158">
        <v>0</v>
      </c>
      <c r="CA1158">
        <v>0</v>
      </c>
      <c r="CB1158" t="s">
        <v>3</v>
      </c>
      <c r="CE1158">
        <v>0</v>
      </c>
      <c r="CF1158">
        <v>0</v>
      </c>
      <c r="CG1158">
        <v>0</v>
      </c>
      <c r="CM1158">
        <v>0</v>
      </c>
      <c r="CN1158" t="s">
        <v>3</v>
      </c>
      <c r="CO1158">
        <v>0</v>
      </c>
      <c r="CP1158">
        <f t="shared" si="845"/>
        <v>-5304.54</v>
      </c>
      <c r="CQ1158">
        <f t="shared" si="846"/>
        <v>184.416</v>
      </c>
      <c r="CR1158">
        <f t="shared" si="847"/>
        <v>0</v>
      </c>
      <c r="CS1158">
        <f t="shared" si="848"/>
        <v>0</v>
      </c>
      <c r="CT1158">
        <f t="shared" si="849"/>
        <v>0</v>
      </c>
      <c r="CU1158">
        <f t="shared" si="850"/>
        <v>0</v>
      </c>
      <c r="CV1158">
        <f t="shared" si="851"/>
        <v>0</v>
      </c>
      <c r="CW1158">
        <f t="shared" si="852"/>
        <v>0</v>
      </c>
      <c r="CX1158">
        <f t="shared" si="853"/>
        <v>0</v>
      </c>
      <c r="CY1158">
        <f t="shared" si="854"/>
        <v>0</v>
      </c>
      <c r="CZ1158">
        <f t="shared" si="855"/>
        <v>0</v>
      </c>
      <c r="DC1158" t="s">
        <v>3</v>
      </c>
      <c r="DD1158" t="s">
        <v>3</v>
      </c>
      <c r="DE1158" t="s">
        <v>3</v>
      </c>
      <c r="DF1158" t="s">
        <v>3</v>
      </c>
      <c r="DG1158" t="s">
        <v>3</v>
      </c>
      <c r="DH1158" t="s">
        <v>3</v>
      </c>
      <c r="DI1158" t="s">
        <v>3</v>
      </c>
      <c r="DJ1158" t="s">
        <v>3</v>
      </c>
      <c r="DK1158" t="s">
        <v>3</v>
      </c>
      <c r="DL1158" t="s">
        <v>3</v>
      </c>
      <c r="DM1158" t="s">
        <v>3</v>
      </c>
      <c r="DN1158">
        <v>0</v>
      </c>
      <c r="DO1158">
        <v>0</v>
      </c>
      <c r="DP1158">
        <v>1</v>
      </c>
      <c r="DQ1158">
        <v>1</v>
      </c>
      <c r="DU1158">
        <v>1005</v>
      </c>
      <c r="DV1158" t="s">
        <v>155</v>
      </c>
      <c r="DW1158" t="s">
        <v>155</v>
      </c>
      <c r="DX1158">
        <v>1</v>
      </c>
      <c r="DZ1158" t="s">
        <v>3</v>
      </c>
      <c r="EA1158" t="s">
        <v>3</v>
      </c>
      <c r="EB1158" t="s">
        <v>3</v>
      </c>
      <c r="EC1158" t="s">
        <v>3</v>
      </c>
      <c r="EE1158">
        <v>29085443</v>
      </c>
      <c r="EF1158">
        <v>8</v>
      </c>
      <c r="EG1158" t="s">
        <v>144</v>
      </c>
      <c r="EH1158">
        <v>0</v>
      </c>
      <c r="EI1158" t="s">
        <v>3</v>
      </c>
      <c r="EJ1158">
        <v>1</v>
      </c>
      <c r="EK1158">
        <v>500001</v>
      </c>
      <c r="EL1158" t="s">
        <v>145</v>
      </c>
      <c r="EM1158" t="s">
        <v>146</v>
      </c>
      <c r="EO1158" t="s">
        <v>3</v>
      </c>
      <c r="EQ1158">
        <v>0</v>
      </c>
      <c r="ER1158">
        <v>67.8</v>
      </c>
      <c r="ES1158">
        <v>67.8</v>
      </c>
      <c r="ET1158">
        <v>0</v>
      </c>
      <c r="EU1158">
        <v>0</v>
      </c>
      <c r="EV1158">
        <v>0</v>
      </c>
      <c r="EW1158">
        <v>0</v>
      </c>
      <c r="EX1158">
        <v>0</v>
      </c>
      <c r="FQ1158">
        <v>0</v>
      </c>
      <c r="FR1158">
        <f t="shared" si="856"/>
        <v>0</v>
      </c>
      <c r="FS1158">
        <v>0</v>
      </c>
      <c r="FX1158">
        <v>0</v>
      </c>
      <c r="FY1158">
        <v>0</v>
      </c>
      <c r="GA1158" t="s">
        <v>3</v>
      </c>
      <c r="GD1158">
        <v>1</v>
      </c>
      <c r="GF1158">
        <v>-217513507</v>
      </c>
      <c r="GG1158">
        <v>2</v>
      </c>
      <c r="GH1158">
        <v>1</v>
      </c>
      <c r="GI1158">
        <v>2</v>
      </c>
      <c r="GJ1158">
        <v>0</v>
      </c>
      <c r="GK1158">
        <v>0</v>
      </c>
      <c r="GL1158">
        <f t="shared" si="857"/>
        <v>0</v>
      </c>
      <c r="GM1158">
        <f t="shared" si="858"/>
        <v>-5304.54</v>
      </c>
      <c r="GN1158">
        <f t="shared" si="859"/>
        <v>-5304.54</v>
      </c>
      <c r="GO1158">
        <f t="shared" si="860"/>
        <v>0</v>
      </c>
      <c r="GP1158">
        <f t="shared" si="861"/>
        <v>0</v>
      </c>
      <c r="GR1158">
        <v>0</v>
      </c>
      <c r="GS1158">
        <v>0</v>
      </c>
      <c r="GT1158">
        <v>0</v>
      </c>
      <c r="GU1158" t="s">
        <v>3</v>
      </c>
      <c r="GV1158">
        <f t="shared" si="862"/>
        <v>0</v>
      </c>
      <c r="GW1158">
        <v>1</v>
      </c>
      <c r="GX1158">
        <f t="shared" si="863"/>
        <v>0</v>
      </c>
      <c r="HA1158">
        <v>0</v>
      </c>
      <c r="HB1158">
        <v>0</v>
      </c>
      <c r="HC1158">
        <f t="shared" si="864"/>
        <v>0</v>
      </c>
      <c r="HE1158" t="s">
        <v>3</v>
      </c>
      <c r="HF1158" t="s">
        <v>3</v>
      </c>
      <c r="HM1158" t="s">
        <v>3</v>
      </c>
      <c r="IK1158">
        <v>0</v>
      </c>
    </row>
    <row r="1159" spans="1:245">
      <c r="A1159">
        <v>17</v>
      </c>
      <c r="B1159">
        <v>0</v>
      </c>
      <c r="C1159">
        <f>ROW(SmtRes!A1282)</f>
        <v>1282</v>
      </c>
      <c r="D1159">
        <f>ROW(EtalonRes!A1240)</f>
        <v>1240</v>
      </c>
      <c r="E1159" t="s">
        <v>278</v>
      </c>
      <c r="F1159" t="s">
        <v>209</v>
      </c>
      <c r="G1159" t="s">
        <v>210</v>
      </c>
      <c r="H1159" t="s">
        <v>52</v>
      </c>
      <c r="I1159">
        <f>ROUND(21.54/100,9)</f>
        <v>0.21540000000000001</v>
      </c>
      <c r="J1159">
        <v>0</v>
      </c>
      <c r="K1159">
        <f>ROUND(21.54/100,9)</f>
        <v>0.21540000000000001</v>
      </c>
      <c r="O1159">
        <f t="shared" si="830"/>
        <v>1323.26</v>
      </c>
      <c r="P1159">
        <f t="shared" si="831"/>
        <v>805.69</v>
      </c>
      <c r="Q1159">
        <f t="shared" si="832"/>
        <v>17.04</v>
      </c>
      <c r="R1159">
        <f t="shared" si="833"/>
        <v>0</v>
      </c>
      <c r="S1159">
        <f t="shared" si="834"/>
        <v>500.53</v>
      </c>
      <c r="T1159">
        <f t="shared" si="835"/>
        <v>0</v>
      </c>
      <c r="U1159">
        <f t="shared" si="836"/>
        <v>1.6497486000000001</v>
      </c>
      <c r="V1159">
        <f t="shared" si="837"/>
        <v>0</v>
      </c>
      <c r="W1159">
        <f t="shared" si="838"/>
        <v>0</v>
      </c>
      <c r="X1159">
        <f t="shared" si="839"/>
        <v>470.5</v>
      </c>
      <c r="Y1159">
        <f t="shared" si="840"/>
        <v>255.27</v>
      </c>
      <c r="AA1159">
        <v>35863109</v>
      </c>
      <c r="AB1159">
        <f t="shared" si="841"/>
        <v>1480.04</v>
      </c>
      <c r="AC1159">
        <f t="shared" si="842"/>
        <v>1395.68</v>
      </c>
      <c r="AD1159">
        <f>ROUND(((((ET1159*1.25))-((EU1159*1.25)))+AE1159),2)</f>
        <v>14.05</v>
      </c>
      <c r="AE1159">
        <f>ROUND(((EU1159*1.25)),2)</f>
        <v>0</v>
      </c>
      <c r="AF1159">
        <f>ROUND(((EV1159*1.15)),2)</f>
        <v>70.31</v>
      </c>
      <c r="AG1159">
        <f t="shared" si="843"/>
        <v>0</v>
      </c>
      <c r="AH1159">
        <f>((EW1159*1.15))</f>
        <v>7.6589999999999998</v>
      </c>
      <c r="AI1159">
        <f>((EX1159*1.25))</f>
        <v>0</v>
      </c>
      <c r="AJ1159">
        <f t="shared" si="844"/>
        <v>0</v>
      </c>
      <c r="AK1159">
        <v>1468.06</v>
      </c>
      <c r="AL1159">
        <v>1395.68</v>
      </c>
      <c r="AM1159">
        <v>11.24</v>
      </c>
      <c r="AN1159">
        <v>0</v>
      </c>
      <c r="AO1159">
        <v>61.14</v>
      </c>
      <c r="AP1159">
        <v>0</v>
      </c>
      <c r="AQ1159">
        <v>6.66</v>
      </c>
      <c r="AR1159">
        <v>0</v>
      </c>
      <c r="AS1159">
        <v>0</v>
      </c>
      <c r="AT1159">
        <v>94</v>
      </c>
      <c r="AU1159">
        <v>51</v>
      </c>
      <c r="AV1159">
        <v>1</v>
      </c>
      <c r="AW1159">
        <v>1</v>
      </c>
      <c r="AZ1159">
        <v>1</v>
      </c>
      <c r="BA1159">
        <v>33.049999999999997</v>
      </c>
      <c r="BB1159">
        <v>5.63</v>
      </c>
      <c r="BC1159">
        <v>2.68</v>
      </c>
      <c r="BD1159" t="s">
        <v>3</v>
      </c>
      <c r="BE1159" t="s">
        <v>3</v>
      </c>
      <c r="BF1159" t="s">
        <v>3</v>
      </c>
      <c r="BG1159" t="s">
        <v>3</v>
      </c>
      <c r="BH1159">
        <v>0</v>
      </c>
      <c r="BI1159">
        <v>1</v>
      </c>
      <c r="BJ1159" t="s">
        <v>211</v>
      </c>
      <c r="BM1159">
        <v>11001</v>
      </c>
      <c r="BN1159">
        <v>0</v>
      </c>
      <c r="BO1159" t="s">
        <v>209</v>
      </c>
      <c r="BP1159">
        <v>1</v>
      </c>
      <c r="BQ1159">
        <v>2</v>
      </c>
      <c r="BR1159">
        <v>0</v>
      </c>
      <c r="BS1159">
        <v>33.049999999999997</v>
      </c>
      <c r="BT1159">
        <v>1</v>
      </c>
      <c r="BU1159">
        <v>1</v>
      </c>
      <c r="BV1159">
        <v>1</v>
      </c>
      <c r="BW1159">
        <v>1</v>
      </c>
      <c r="BX1159">
        <v>1</v>
      </c>
      <c r="BY1159" t="s">
        <v>3</v>
      </c>
      <c r="BZ1159">
        <v>123</v>
      </c>
      <c r="CA1159">
        <v>75</v>
      </c>
      <c r="CB1159" t="s">
        <v>3</v>
      </c>
      <c r="CE1159">
        <v>0</v>
      </c>
      <c r="CF1159">
        <v>0</v>
      </c>
      <c r="CG1159">
        <v>0</v>
      </c>
      <c r="CM1159">
        <v>0</v>
      </c>
      <c r="CN1159" t="s">
        <v>3</v>
      </c>
      <c r="CO1159">
        <v>0</v>
      </c>
      <c r="CP1159">
        <f t="shared" si="845"/>
        <v>1323.26</v>
      </c>
      <c r="CQ1159">
        <f t="shared" si="846"/>
        <v>3740.4224000000004</v>
      </c>
      <c r="CR1159">
        <f t="shared" si="847"/>
        <v>79.101500000000001</v>
      </c>
      <c r="CS1159">
        <f t="shared" si="848"/>
        <v>0</v>
      </c>
      <c r="CT1159">
        <f t="shared" si="849"/>
        <v>2323.7455</v>
      </c>
      <c r="CU1159">
        <f t="shared" si="850"/>
        <v>0</v>
      </c>
      <c r="CV1159">
        <f t="shared" si="851"/>
        <v>7.6589999999999998</v>
      </c>
      <c r="CW1159">
        <f t="shared" si="852"/>
        <v>0</v>
      </c>
      <c r="CX1159">
        <f t="shared" si="853"/>
        <v>0</v>
      </c>
      <c r="CY1159">
        <f t="shared" si="854"/>
        <v>470.4982</v>
      </c>
      <c r="CZ1159">
        <f t="shared" si="855"/>
        <v>255.27029999999999</v>
      </c>
      <c r="DC1159" t="s">
        <v>3</v>
      </c>
      <c r="DD1159" t="s">
        <v>3</v>
      </c>
      <c r="DE1159" t="s">
        <v>133</v>
      </c>
      <c r="DF1159" t="s">
        <v>133</v>
      </c>
      <c r="DG1159" t="s">
        <v>134</v>
      </c>
      <c r="DH1159" t="s">
        <v>3</v>
      </c>
      <c r="DI1159" t="s">
        <v>134</v>
      </c>
      <c r="DJ1159" t="s">
        <v>133</v>
      </c>
      <c r="DK1159" t="s">
        <v>3</v>
      </c>
      <c r="DL1159" t="s">
        <v>3</v>
      </c>
      <c r="DM1159" t="s">
        <v>3</v>
      </c>
      <c r="DN1159">
        <v>0</v>
      </c>
      <c r="DO1159">
        <v>0</v>
      </c>
      <c r="DP1159">
        <v>1</v>
      </c>
      <c r="DQ1159">
        <v>1</v>
      </c>
      <c r="DU1159">
        <v>1013</v>
      </c>
      <c r="DV1159" t="s">
        <v>52</v>
      </c>
      <c r="DW1159" t="s">
        <v>52</v>
      </c>
      <c r="DX1159">
        <v>1</v>
      </c>
      <c r="DZ1159" t="s">
        <v>3</v>
      </c>
      <c r="EA1159" t="s">
        <v>3</v>
      </c>
      <c r="EB1159" t="s">
        <v>3</v>
      </c>
      <c r="EC1159" t="s">
        <v>3</v>
      </c>
      <c r="EE1159">
        <v>29085511</v>
      </c>
      <c r="EF1159">
        <v>2</v>
      </c>
      <c r="EG1159" t="s">
        <v>135</v>
      </c>
      <c r="EH1159">
        <v>0</v>
      </c>
      <c r="EI1159" t="s">
        <v>3</v>
      </c>
      <c r="EJ1159">
        <v>1</v>
      </c>
      <c r="EK1159">
        <v>11001</v>
      </c>
      <c r="EL1159" t="s">
        <v>23</v>
      </c>
      <c r="EM1159" t="s">
        <v>188</v>
      </c>
      <c r="EO1159" t="s">
        <v>3</v>
      </c>
      <c r="EQ1159">
        <v>0</v>
      </c>
      <c r="ER1159">
        <v>1468.06</v>
      </c>
      <c r="ES1159">
        <v>1395.68</v>
      </c>
      <c r="ET1159">
        <v>11.24</v>
      </c>
      <c r="EU1159">
        <v>0</v>
      </c>
      <c r="EV1159">
        <v>61.14</v>
      </c>
      <c r="EW1159">
        <v>6.66</v>
      </c>
      <c r="EX1159">
        <v>0</v>
      </c>
      <c r="EY1159">
        <v>0</v>
      </c>
      <c r="FQ1159">
        <v>0</v>
      </c>
      <c r="FR1159">
        <f t="shared" si="856"/>
        <v>0</v>
      </c>
      <c r="FS1159">
        <v>0</v>
      </c>
      <c r="FT1159" t="s">
        <v>139</v>
      </c>
      <c r="FU1159" t="s">
        <v>25</v>
      </c>
      <c r="FV1159" t="s">
        <v>25</v>
      </c>
      <c r="FW1159" t="s">
        <v>26</v>
      </c>
      <c r="FX1159">
        <v>110.7</v>
      </c>
      <c r="FY1159">
        <v>63.75</v>
      </c>
      <c r="GA1159" t="s">
        <v>3</v>
      </c>
      <c r="GD1159">
        <v>1</v>
      </c>
      <c r="GF1159">
        <v>-1131838271</v>
      </c>
      <c r="GG1159">
        <v>2</v>
      </c>
      <c r="GH1159">
        <v>1</v>
      </c>
      <c r="GI1159">
        <v>2</v>
      </c>
      <c r="GJ1159">
        <v>0</v>
      </c>
      <c r="GK1159">
        <v>0</v>
      </c>
      <c r="GL1159">
        <f t="shared" si="857"/>
        <v>0</v>
      </c>
      <c r="GM1159">
        <f t="shared" si="858"/>
        <v>2049.0300000000002</v>
      </c>
      <c r="GN1159">
        <f t="shared" si="859"/>
        <v>2049.0300000000002</v>
      </c>
      <c r="GO1159">
        <f t="shared" si="860"/>
        <v>0</v>
      </c>
      <c r="GP1159">
        <f t="shared" si="861"/>
        <v>0</v>
      </c>
      <c r="GR1159">
        <v>0</v>
      </c>
      <c r="GS1159">
        <v>3</v>
      </c>
      <c r="GT1159">
        <v>0</v>
      </c>
      <c r="GU1159" t="s">
        <v>3</v>
      </c>
      <c r="GV1159">
        <f t="shared" si="862"/>
        <v>0</v>
      </c>
      <c r="GW1159">
        <v>1</v>
      </c>
      <c r="GX1159">
        <f t="shared" si="863"/>
        <v>0</v>
      </c>
      <c r="HA1159">
        <v>0</v>
      </c>
      <c r="HB1159">
        <v>0</v>
      </c>
      <c r="HC1159">
        <f t="shared" si="864"/>
        <v>0</v>
      </c>
      <c r="HE1159" t="s">
        <v>3</v>
      </c>
      <c r="HF1159" t="s">
        <v>3</v>
      </c>
      <c r="HM1159" t="s">
        <v>3</v>
      </c>
      <c r="IK1159">
        <v>0</v>
      </c>
    </row>
    <row r="1160" spans="1:245">
      <c r="A1160">
        <v>17</v>
      </c>
      <c r="B1160">
        <v>0</v>
      </c>
      <c r="C1160">
        <f>ROW(SmtRes!A1301)</f>
        <v>1301</v>
      </c>
      <c r="D1160">
        <f>ROW(EtalonRes!A1259)</f>
        <v>1259</v>
      </c>
      <c r="E1160" t="s">
        <v>208</v>
      </c>
      <c r="F1160" t="s">
        <v>213</v>
      </c>
      <c r="G1160" t="s">
        <v>214</v>
      </c>
      <c r="H1160" t="s">
        <v>215</v>
      </c>
      <c r="I1160">
        <f>ROUND(26.925/100,9)</f>
        <v>0.26924999999999999</v>
      </c>
      <c r="J1160">
        <v>0</v>
      </c>
      <c r="K1160">
        <f>ROUND(26.925/100,9)</f>
        <v>0.26924999999999999</v>
      </c>
      <c r="O1160">
        <f t="shared" si="830"/>
        <v>20012.77</v>
      </c>
      <c r="P1160">
        <f t="shared" si="831"/>
        <v>11707.5</v>
      </c>
      <c r="Q1160">
        <f t="shared" si="832"/>
        <v>44.51</v>
      </c>
      <c r="R1160">
        <f t="shared" si="833"/>
        <v>0</v>
      </c>
      <c r="S1160">
        <f t="shared" si="834"/>
        <v>8260.76</v>
      </c>
      <c r="T1160">
        <f t="shared" si="835"/>
        <v>0</v>
      </c>
      <c r="U1160">
        <f t="shared" si="836"/>
        <v>27.557737499999998</v>
      </c>
      <c r="V1160">
        <f t="shared" si="837"/>
        <v>0</v>
      </c>
      <c r="W1160">
        <f t="shared" si="838"/>
        <v>0</v>
      </c>
      <c r="X1160">
        <f t="shared" si="839"/>
        <v>7434.68</v>
      </c>
      <c r="Y1160">
        <f t="shared" si="840"/>
        <v>3552.13</v>
      </c>
      <c r="AA1160">
        <v>35863109</v>
      </c>
      <c r="AB1160">
        <f t="shared" si="841"/>
        <v>8403.0499999999993</v>
      </c>
      <c r="AC1160">
        <f t="shared" si="842"/>
        <v>7445.53</v>
      </c>
      <c r="AD1160">
        <f>ROUND(((((ET1160*1.25))-((EU1160*1.25)))+AE1160),2)</f>
        <v>29.21</v>
      </c>
      <c r="AE1160">
        <f>ROUND(((EU1160*1.25)),2)</f>
        <v>0</v>
      </c>
      <c r="AF1160">
        <f>ROUND(((EV1160*1.15)),2)</f>
        <v>928.31</v>
      </c>
      <c r="AG1160">
        <f t="shared" si="843"/>
        <v>0</v>
      </c>
      <c r="AH1160">
        <f>((EW1160*1.15))</f>
        <v>102.35</v>
      </c>
      <c r="AI1160">
        <f>((EX1160*1.25))</f>
        <v>0</v>
      </c>
      <c r="AJ1160">
        <f t="shared" si="844"/>
        <v>0</v>
      </c>
      <c r="AK1160">
        <v>8276.1299999999992</v>
      </c>
      <c r="AL1160">
        <v>7445.53</v>
      </c>
      <c r="AM1160">
        <v>23.37</v>
      </c>
      <c r="AN1160">
        <v>0</v>
      </c>
      <c r="AO1160">
        <v>807.23</v>
      </c>
      <c r="AP1160">
        <v>0</v>
      </c>
      <c r="AQ1160">
        <v>89</v>
      </c>
      <c r="AR1160">
        <v>0</v>
      </c>
      <c r="AS1160">
        <v>0</v>
      </c>
      <c r="AT1160">
        <v>90</v>
      </c>
      <c r="AU1160">
        <v>43</v>
      </c>
      <c r="AV1160">
        <v>1</v>
      </c>
      <c r="AW1160">
        <v>1</v>
      </c>
      <c r="AZ1160">
        <v>1</v>
      </c>
      <c r="BA1160">
        <v>33.049999999999997</v>
      </c>
      <c r="BB1160">
        <v>5.66</v>
      </c>
      <c r="BC1160">
        <v>5.84</v>
      </c>
      <c r="BD1160" t="s">
        <v>3</v>
      </c>
      <c r="BE1160" t="s">
        <v>3</v>
      </c>
      <c r="BF1160" t="s">
        <v>3</v>
      </c>
      <c r="BG1160" t="s">
        <v>3</v>
      </c>
      <c r="BH1160">
        <v>0</v>
      </c>
      <c r="BI1160">
        <v>1</v>
      </c>
      <c r="BJ1160" t="s">
        <v>216</v>
      </c>
      <c r="BM1160">
        <v>10001</v>
      </c>
      <c r="BN1160">
        <v>0</v>
      </c>
      <c r="BO1160" t="s">
        <v>213</v>
      </c>
      <c r="BP1160">
        <v>1</v>
      </c>
      <c r="BQ1160">
        <v>2</v>
      </c>
      <c r="BR1160">
        <v>0</v>
      </c>
      <c r="BS1160">
        <v>33.049999999999997</v>
      </c>
      <c r="BT1160">
        <v>1</v>
      </c>
      <c r="BU1160">
        <v>1</v>
      </c>
      <c r="BV1160">
        <v>1</v>
      </c>
      <c r="BW1160">
        <v>1</v>
      </c>
      <c r="BX1160">
        <v>1</v>
      </c>
      <c r="BY1160" t="s">
        <v>3</v>
      </c>
      <c r="BZ1160">
        <v>118</v>
      </c>
      <c r="CA1160">
        <v>63</v>
      </c>
      <c r="CB1160" t="s">
        <v>3</v>
      </c>
      <c r="CE1160">
        <v>0</v>
      </c>
      <c r="CF1160">
        <v>0</v>
      </c>
      <c r="CG1160">
        <v>0</v>
      </c>
      <c r="CM1160">
        <v>0</v>
      </c>
      <c r="CN1160" t="s">
        <v>3</v>
      </c>
      <c r="CO1160">
        <v>0</v>
      </c>
      <c r="CP1160">
        <f t="shared" si="845"/>
        <v>20012.77</v>
      </c>
      <c r="CQ1160">
        <f t="shared" si="846"/>
        <v>43481.895199999999</v>
      </c>
      <c r="CR1160">
        <f t="shared" si="847"/>
        <v>165.32860000000002</v>
      </c>
      <c r="CS1160">
        <f t="shared" si="848"/>
        <v>0</v>
      </c>
      <c r="CT1160">
        <f t="shared" si="849"/>
        <v>30680.645499999995</v>
      </c>
      <c r="CU1160">
        <f t="shared" si="850"/>
        <v>0</v>
      </c>
      <c r="CV1160">
        <f t="shared" si="851"/>
        <v>102.35</v>
      </c>
      <c r="CW1160">
        <f t="shared" si="852"/>
        <v>0</v>
      </c>
      <c r="CX1160">
        <f t="shared" si="853"/>
        <v>0</v>
      </c>
      <c r="CY1160">
        <f t="shared" si="854"/>
        <v>7434.6840000000002</v>
      </c>
      <c r="CZ1160">
        <f t="shared" si="855"/>
        <v>3552.1268</v>
      </c>
      <c r="DC1160" t="s">
        <v>3</v>
      </c>
      <c r="DD1160" t="s">
        <v>3</v>
      </c>
      <c r="DE1160" t="s">
        <v>133</v>
      </c>
      <c r="DF1160" t="s">
        <v>133</v>
      </c>
      <c r="DG1160" t="s">
        <v>134</v>
      </c>
      <c r="DH1160" t="s">
        <v>3</v>
      </c>
      <c r="DI1160" t="s">
        <v>134</v>
      </c>
      <c r="DJ1160" t="s">
        <v>133</v>
      </c>
      <c r="DK1160" t="s">
        <v>3</v>
      </c>
      <c r="DL1160" t="s">
        <v>3</v>
      </c>
      <c r="DM1160" t="s">
        <v>3</v>
      </c>
      <c r="DN1160">
        <v>0</v>
      </c>
      <c r="DO1160">
        <v>0</v>
      </c>
      <c r="DP1160">
        <v>1</v>
      </c>
      <c r="DQ1160">
        <v>1</v>
      </c>
      <c r="DU1160">
        <v>1005</v>
      </c>
      <c r="DV1160" t="s">
        <v>215</v>
      </c>
      <c r="DW1160" t="s">
        <v>215</v>
      </c>
      <c r="DX1160">
        <v>100</v>
      </c>
      <c r="DZ1160" t="s">
        <v>3</v>
      </c>
      <c r="EA1160" t="s">
        <v>3</v>
      </c>
      <c r="EB1160" t="s">
        <v>3</v>
      </c>
      <c r="EC1160" t="s">
        <v>3</v>
      </c>
      <c r="EE1160">
        <v>29085510</v>
      </c>
      <c r="EF1160">
        <v>2</v>
      </c>
      <c r="EG1160" t="s">
        <v>135</v>
      </c>
      <c r="EH1160">
        <v>0</v>
      </c>
      <c r="EI1160" t="s">
        <v>3</v>
      </c>
      <c r="EJ1160">
        <v>1</v>
      </c>
      <c r="EK1160">
        <v>10001</v>
      </c>
      <c r="EL1160" t="s">
        <v>136</v>
      </c>
      <c r="EM1160" t="s">
        <v>137</v>
      </c>
      <c r="EO1160" t="s">
        <v>3</v>
      </c>
      <c r="EQ1160">
        <v>0</v>
      </c>
      <c r="ER1160">
        <v>8276.1299999999992</v>
      </c>
      <c r="ES1160">
        <v>7445.53</v>
      </c>
      <c r="ET1160">
        <v>23.37</v>
      </c>
      <c r="EU1160">
        <v>0</v>
      </c>
      <c r="EV1160">
        <v>807.23</v>
      </c>
      <c r="EW1160">
        <v>89</v>
      </c>
      <c r="EX1160">
        <v>0</v>
      </c>
      <c r="EY1160">
        <v>0</v>
      </c>
      <c r="FQ1160">
        <v>0</v>
      </c>
      <c r="FR1160">
        <f t="shared" si="856"/>
        <v>0</v>
      </c>
      <c r="FS1160">
        <v>0</v>
      </c>
      <c r="FT1160" t="s">
        <v>139</v>
      </c>
      <c r="FU1160" t="s">
        <v>25</v>
      </c>
      <c r="FV1160" t="s">
        <v>25</v>
      </c>
      <c r="FW1160" t="s">
        <v>26</v>
      </c>
      <c r="FX1160">
        <v>106.2</v>
      </c>
      <c r="FY1160">
        <v>53.55</v>
      </c>
      <c r="GA1160" t="s">
        <v>3</v>
      </c>
      <c r="GD1160">
        <v>1</v>
      </c>
      <c r="GF1160">
        <v>-978692579</v>
      </c>
      <c r="GG1160">
        <v>2</v>
      </c>
      <c r="GH1160">
        <v>1</v>
      </c>
      <c r="GI1160">
        <v>2</v>
      </c>
      <c r="GJ1160">
        <v>0</v>
      </c>
      <c r="GK1160">
        <v>0</v>
      </c>
      <c r="GL1160">
        <f t="shared" si="857"/>
        <v>0</v>
      </c>
      <c r="GM1160">
        <f t="shared" si="858"/>
        <v>30999.58</v>
      </c>
      <c r="GN1160">
        <f t="shared" si="859"/>
        <v>30999.58</v>
      </c>
      <c r="GO1160">
        <f t="shared" si="860"/>
        <v>0</v>
      </c>
      <c r="GP1160">
        <f t="shared" si="861"/>
        <v>0</v>
      </c>
      <c r="GR1160">
        <v>0</v>
      </c>
      <c r="GS1160">
        <v>3</v>
      </c>
      <c r="GT1160">
        <v>0</v>
      </c>
      <c r="GU1160" t="s">
        <v>3</v>
      </c>
      <c r="GV1160">
        <f t="shared" si="862"/>
        <v>0</v>
      </c>
      <c r="GW1160">
        <v>1</v>
      </c>
      <c r="GX1160">
        <f t="shared" si="863"/>
        <v>0</v>
      </c>
      <c r="HA1160">
        <v>0</v>
      </c>
      <c r="HB1160">
        <v>0</v>
      </c>
      <c r="HC1160">
        <f t="shared" si="864"/>
        <v>0</v>
      </c>
      <c r="HE1160" t="s">
        <v>3</v>
      </c>
      <c r="HF1160" t="s">
        <v>3</v>
      </c>
      <c r="HM1160" t="s">
        <v>3</v>
      </c>
      <c r="IK1160">
        <v>0</v>
      </c>
    </row>
    <row r="1161" spans="1:245">
      <c r="A1161">
        <v>17</v>
      </c>
      <c r="B1161">
        <v>0</v>
      </c>
      <c r="C1161">
        <f>ROW(SmtRes!A1319)</f>
        <v>1319</v>
      </c>
      <c r="D1161">
        <f>ROW(EtalonRes!A1277)</f>
        <v>1277</v>
      </c>
      <c r="E1161" t="s">
        <v>212</v>
      </c>
      <c r="F1161" t="s">
        <v>302</v>
      </c>
      <c r="G1161" t="s">
        <v>303</v>
      </c>
      <c r="H1161" t="s">
        <v>215</v>
      </c>
      <c r="I1161">
        <f>ROUND(26.925/100,9)</f>
        <v>0.26924999999999999</v>
      </c>
      <c r="J1161">
        <v>0</v>
      </c>
      <c r="K1161">
        <f>ROUND(26.925/100,9)</f>
        <v>0.26924999999999999</v>
      </c>
      <c r="O1161">
        <f t="shared" si="830"/>
        <v>19573.79</v>
      </c>
      <c r="P1161">
        <f t="shared" si="831"/>
        <v>11747.63</v>
      </c>
      <c r="Q1161">
        <f t="shared" si="832"/>
        <v>29.46</v>
      </c>
      <c r="R1161">
        <f t="shared" si="833"/>
        <v>0</v>
      </c>
      <c r="S1161">
        <f t="shared" si="834"/>
        <v>7796.7</v>
      </c>
      <c r="T1161">
        <f t="shared" si="835"/>
        <v>0</v>
      </c>
      <c r="U1161">
        <f t="shared" si="836"/>
        <v>26.009549999999997</v>
      </c>
      <c r="V1161">
        <f t="shared" si="837"/>
        <v>0</v>
      </c>
      <c r="W1161">
        <f t="shared" si="838"/>
        <v>0</v>
      </c>
      <c r="X1161">
        <f t="shared" si="839"/>
        <v>7017.03</v>
      </c>
      <c r="Y1161">
        <f t="shared" si="840"/>
        <v>3352.58</v>
      </c>
      <c r="AA1161">
        <v>35863109</v>
      </c>
      <c r="AB1161">
        <f t="shared" si="841"/>
        <v>8548.36</v>
      </c>
      <c r="AC1161">
        <f t="shared" si="842"/>
        <v>7654.55</v>
      </c>
      <c r="AD1161">
        <f>ROUND(((((ET1161*1.25))-((EU1161*1.25)))+AE1161),2)</f>
        <v>17.649999999999999</v>
      </c>
      <c r="AE1161">
        <f>ROUND(((EU1161*1.25)),2)</f>
        <v>0</v>
      </c>
      <c r="AF1161">
        <f>ROUND(((EV1161*1.15)),2)</f>
        <v>876.16</v>
      </c>
      <c r="AG1161">
        <f t="shared" si="843"/>
        <v>0</v>
      </c>
      <c r="AH1161">
        <f>((EW1161*1.15))</f>
        <v>96.6</v>
      </c>
      <c r="AI1161">
        <f>((EX1161*1.25))</f>
        <v>0</v>
      </c>
      <c r="AJ1161">
        <f t="shared" si="844"/>
        <v>0</v>
      </c>
      <c r="AK1161">
        <v>8430.5499999999993</v>
      </c>
      <c r="AL1161">
        <v>7654.55</v>
      </c>
      <c r="AM1161">
        <v>14.12</v>
      </c>
      <c r="AN1161">
        <v>0</v>
      </c>
      <c r="AO1161">
        <v>761.88</v>
      </c>
      <c r="AP1161">
        <v>0</v>
      </c>
      <c r="AQ1161">
        <v>84</v>
      </c>
      <c r="AR1161">
        <v>0</v>
      </c>
      <c r="AS1161">
        <v>0</v>
      </c>
      <c r="AT1161">
        <v>90</v>
      </c>
      <c r="AU1161">
        <v>43</v>
      </c>
      <c r="AV1161">
        <v>1</v>
      </c>
      <c r="AW1161">
        <v>1</v>
      </c>
      <c r="AZ1161">
        <v>1</v>
      </c>
      <c r="BA1161">
        <v>33.049999999999997</v>
      </c>
      <c r="BB1161">
        <v>6.2</v>
      </c>
      <c r="BC1161">
        <v>5.7</v>
      </c>
      <c r="BD1161" t="s">
        <v>3</v>
      </c>
      <c r="BE1161" t="s">
        <v>3</v>
      </c>
      <c r="BF1161" t="s">
        <v>3</v>
      </c>
      <c r="BG1161" t="s">
        <v>3</v>
      </c>
      <c r="BH1161">
        <v>0</v>
      </c>
      <c r="BI1161">
        <v>1</v>
      </c>
      <c r="BJ1161" t="s">
        <v>304</v>
      </c>
      <c r="BM1161">
        <v>10001</v>
      </c>
      <c r="BN1161">
        <v>0</v>
      </c>
      <c r="BO1161" t="s">
        <v>302</v>
      </c>
      <c r="BP1161">
        <v>1</v>
      </c>
      <c r="BQ1161">
        <v>2</v>
      </c>
      <c r="BR1161">
        <v>0</v>
      </c>
      <c r="BS1161">
        <v>33.049999999999997</v>
      </c>
      <c r="BT1161">
        <v>1</v>
      </c>
      <c r="BU1161">
        <v>1</v>
      </c>
      <c r="BV1161">
        <v>1</v>
      </c>
      <c r="BW1161">
        <v>1</v>
      </c>
      <c r="BX1161">
        <v>1</v>
      </c>
      <c r="BY1161" t="s">
        <v>3</v>
      </c>
      <c r="BZ1161">
        <v>118</v>
      </c>
      <c r="CA1161">
        <v>63</v>
      </c>
      <c r="CB1161" t="s">
        <v>3</v>
      </c>
      <c r="CE1161">
        <v>0</v>
      </c>
      <c r="CF1161">
        <v>0</v>
      </c>
      <c r="CG1161">
        <v>0</v>
      </c>
      <c r="CM1161">
        <v>0</v>
      </c>
      <c r="CN1161" t="s">
        <v>3</v>
      </c>
      <c r="CO1161">
        <v>0</v>
      </c>
      <c r="CP1161">
        <f t="shared" si="845"/>
        <v>19573.789999999997</v>
      </c>
      <c r="CQ1161">
        <f t="shared" si="846"/>
        <v>43630.935000000005</v>
      </c>
      <c r="CR1161">
        <f t="shared" si="847"/>
        <v>109.42999999999999</v>
      </c>
      <c r="CS1161">
        <f t="shared" si="848"/>
        <v>0</v>
      </c>
      <c r="CT1161">
        <f t="shared" si="849"/>
        <v>28957.087999999996</v>
      </c>
      <c r="CU1161">
        <f t="shared" si="850"/>
        <v>0</v>
      </c>
      <c r="CV1161">
        <f t="shared" si="851"/>
        <v>96.6</v>
      </c>
      <c r="CW1161">
        <f t="shared" si="852"/>
        <v>0</v>
      </c>
      <c r="CX1161">
        <f t="shared" si="853"/>
        <v>0</v>
      </c>
      <c r="CY1161">
        <f t="shared" si="854"/>
        <v>7017.03</v>
      </c>
      <c r="CZ1161">
        <f t="shared" si="855"/>
        <v>3352.5809999999997</v>
      </c>
      <c r="DC1161" t="s">
        <v>3</v>
      </c>
      <c r="DD1161" t="s">
        <v>3</v>
      </c>
      <c r="DE1161" t="s">
        <v>133</v>
      </c>
      <c r="DF1161" t="s">
        <v>133</v>
      </c>
      <c r="DG1161" t="s">
        <v>134</v>
      </c>
      <c r="DH1161" t="s">
        <v>3</v>
      </c>
      <c r="DI1161" t="s">
        <v>134</v>
      </c>
      <c r="DJ1161" t="s">
        <v>133</v>
      </c>
      <c r="DK1161" t="s">
        <v>3</v>
      </c>
      <c r="DL1161" t="s">
        <v>3</v>
      </c>
      <c r="DM1161" t="s">
        <v>3</v>
      </c>
      <c r="DN1161">
        <v>0</v>
      </c>
      <c r="DO1161">
        <v>0</v>
      </c>
      <c r="DP1161">
        <v>1</v>
      </c>
      <c r="DQ1161">
        <v>1</v>
      </c>
      <c r="DU1161">
        <v>1005</v>
      </c>
      <c r="DV1161" t="s">
        <v>215</v>
      </c>
      <c r="DW1161" t="s">
        <v>215</v>
      </c>
      <c r="DX1161">
        <v>100</v>
      </c>
      <c r="DZ1161" t="s">
        <v>3</v>
      </c>
      <c r="EA1161" t="s">
        <v>3</v>
      </c>
      <c r="EB1161" t="s">
        <v>3</v>
      </c>
      <c r="EC1161" t="s">
        <v>3</v>
      </c>
      <c r="EE1161">
        <v>29085510</v>
      </c>
      <c r="EF1161">
        <v>2</v>
      </c>
      <c r="EG1161" t="s">
        <v>135</v>
      </c>
      <c r="EH1161">
        <v>0</v>
      </c>
      <c r="EI1161" t="s">
        <v>3</v>
      </c>
      <c r="EJ1161">
        <v>1</v>
      </c>
      <c r="EK1161">
        <v>10001</v>
      </c>
      <c r="EL1161" t="s">
        <v>136</v>
      </c>
      <c r="EM1161" t="s">
        <v>137</v>
      </c>
      <c r="EO1161" t="s">
        <v>3</v>
      </c>
      <c r="EQ1161">
        <v>0</v>
      </c>
      <c r="ER1161">
        <v>8430.5499999999993</v>
      </c>
      <c r="ES1161">
        <v>7654.55</v>
      </c>
      <c r="ET1161">
        <v>14.12</v>
      </c>
      <c r="EU1161">
        <v>0</v>
      </c>
      <c r="EV1161">
        <v>761.88</v>
      </c>
      <c r="EW1161">
        <v>84</v>
      </c>
      <c r="EX1161">
        <v>0</v>
      </c>
      <c r="EY1161">
        <v>0</v>
      </c>
      <c r="FQ1161">
        <v>0</v>
      </c>
      <c r="FR1161">
        <f t="shared" si="856"/>
        <v>0</v>
      </c>
      <c r="FS1161">
        <v>0</v>
      </c>
      <c r="FT1161" t="s">
        <v>139</v>
      </c>
      <c r="FU1161" t="s">
        <v>25</v>
      </c>
      <c r="FV1161" t="s">
        <v>25</v>
      </c>
      <c r="FW1161" t="s">
        <v>26</v>
      </c>
      <c r="FX1161">
        <v>106.2</v>
      </c>
      <c r="FY1161">
        <v>53.55</v>
      </c>
      <c r="GA1161" t="s">
        <v>3</v>
      </c>
      <c r="GD1161">
        <v>1</v>
      </c>
      <c r="GF1161">
        <v>892663548</v>
      </c>
      <c r="GG1161">
        <v>2</v>
      </c>
      <c r="GH1161">
        <v>1</v>
      </c>
      <c r="GI1161">
        <v>2</v>
      </c>
      <c r="GJ1161">
        <v>0</v>
      </c>
      <c r="GK1161">
        <v>0</v>
      </c>
      <c r="GL1161">
        <f t="shared" si="857"/>
        <v>0</v>
      </c>
      <c r="GM1161">
        <f t="shared" si="858"/>
        <v>29943.4</v>
      </c>
      <c r="GN1161">
        <f t="shared" si="859"/>
        <v>29943.4</v>
      </c>
      <c r="GO1161">
        <f t="shared" si="860"/>
        <v>0</v>
      </c>
      <c r="GP1161">
        <f t="shared" si="861"/>
        <v>0</v>
      </c>
      <c r="GR1161">
        <v>0</v>
      </c>
      <c r="GS1161">
        <v>3</v>
      </c>
      <c r="GT1161">
        <v>0</v>
      </c>
      <c r="GU1161" t="s">
        <v>3</v>
      </c>
      <c r="GV1161">
        <f t="shared" si="862"/>
        <v>0</v>
      </c>
      <c r="GW1161">
        <v>1</v>
      </c>
      <c r="GX1161">
        <f t="shared" si="863"/>
        <v>0</v>
      </c>
      <c r="HA1161">
        <v>0</v>
      </c>
      <c r="HB1161">
        <v>0</v>
      </c>
      <c r="HC1161">
        <f t="shared" si="864"/>
        <v>0</v>
      </c>
      <c r="HE1161" t="s">
        <v>3</v>
      </c>
      <c r="HF1161" t="s">
        <v>3</v>
      </c>
      <c r="HM1161" t="s">
        <v>3</v>
      </c>
      <c r="IK1161">
        <v>0</v>
      </c>
    </row>
    <row r="1162" spans="1:245">
      <c r="A1162">
        <v>17</v>
      </c>
      <c r="B1162">
        <v>0</v>
      </c>
      <c r="C1162">
        <f>ROW(SmtRes!A1326)</f>
        <v>1326</v>
      </c>
      <c r="D1162">
        <f>ROW(EtalonRes!A1284)</f>
        <v>1284</v>
      </c>
      <c r="E1162" t="s">
        <v>270</v>
      </c>
      <c r="F1162" t="s">
        <v>218</v>
      </c>
      <c r="G1162" t="s">
        <v>219</v>
      </c>
      <c r="H1162" t="s">
        <v>220</v>
      </c>
      <c r="I1162">
        <f>ROUND(53.85/100,9)</f>
        <v>0.53849999999999998</v>
      </c>
      <c r="J1162">
        <v>0</v>
      </c>
      <c r="K1162">
        <f>ROUND(53.85/100,9)</f>
        <v>0.53849999999999998</v>
      </c>
      <c r="O1162">
        <f t="shared" si="830"/>
        <v>14922.26</v>
      </c>
      <c r="P1162">
        <f t="shared" si="831"/>
        <v>4276.53</v>
      </c>
      <c r="Q1162">
        <f t="shared" si="832"/>
        <v>9.4499999999999993</v>
      </c>
      <c r="R1162">
        <f t="shared" si="833"/>
        <v>3.2</v>
      </c>
      <c r="S1162">
        <f t="shared" si="834"/>
        <v>10636.28</v>
      </c>
      <c r="T1162">
        <f t="shared" si="835"/>
        <v>0</v>
      </c>
      <c r="U1162">
        <f t="shared" si="836"/>
        <v>34.642243499999992</v>
      </c>
      <c r="V1162">
        <f t="shared" si="837"/>
        <v>6.7312500000000003E-3</v>
      </c>
      <c r="W1162">
        <f t="shared" si="838"/>
        <v>0</v>
      </c>
      <c r="X1162">
        <f t="shared" si="839"/>
        <v>8511.58</v>
      </c>
      <c r="Y1162">
        <f t="shared" si="840"/>
        <v>3936.61</v>
      </c>
      <c r="AA1162">
        <v>35863109</v>
      </c>
      <c r="AB1162">
        <f t="shared" si="841"/>
        <v>7162.38</v>
      </c>
      <c r="AC1162">
        <f t="shared" si="842"/>
        <v>6563.27</v>
      </c>
      <c r="AD1162">
        <f>ROUND(((((ET1162*1.25))-((EU1162*1.25)))+AE1162),2)</f>
        <v>1.48</v>
      </c>
      <c r="AE1162">
        <f>ROUND(((EU1162*1.25)),2)</f>
        <v>0.18</v>
      </c>
      <c r="AF1162">
        <f>ROUND(((EV1162*1.15)),2)</f>
        <v>597.63</v>
      </c>
      <c r="AG1162">
        <f t="shared" si="843"/>
        <v>0</v>
      </c>
      <c r="AH1162">
        <f>((EW1162*1.15))</f>
        <v>64.330999999999989</v>
      </c>
      <c r="AI1162">
        <f>((EX1162*1.25))</f>
        <v>1.2500000000000001E-2</v>
      </c>
      <c r="AJ1162">
        <f t="shared" si="844"/>
        <v>0</v>
      </c>
      <c r="AK1162">
        <v>7084.13</v>
      </c>
      <c r="AL1162">
        <v>6563.27</v>
      </c>
      <c r="AM1162">
        <v>1.18</v>
      </c>
      <c r="AN1162">
        <v>0.14000000000000001</v>
      </c>
      <c r="AO1162">
        <v>519.67999999999995</v>
      </c>
      <c r="AP1162">
        <v>0</v>
      </c>
      <c r="AQ1162">
        <v>55.94</v>
      </c>
      <c r="AR1162">
        <v>0.01</v>
      </c>
      <c r="AS1162">
        <v>0</v>
      </c>
      <c r="AT1162">
        <v>80</v>
      </c>
      <c r="AU1162">
        <v>37</v>
      </c>
      <c r="AV1162">
        <v>1</v>
      </c>
      <c r="AW1162">
        <v>1</v>
      </c>
      <c r="AZ1162">
        <v>1</v>
      </c>
      <c r="BA1162">
        <v>33.049999999999997</v>
      </c>
      <c r="BB1162">
        <v>11.86</v>
      </c>
      <c r="BC1162">
        <v>1.21</v>
      </c>
      <c r="BD1162" t="s">
        <v>3</v>
      </c>
      <c r="BE1162" t="s">
        <v>3</v>
      </c>
      <c r="BF1162" t="s">
        <v>3</v>
      </c>
      <c r="BG1162" t="s">
        <v>3</v>
      </c>
      <c r="BH1162">
        <v>0</v>
      </c>
      <c r="BI1162">
        <v>1</v>
      </c>
      <c r="BJ1162" t="s">
        <v>221</v>
      </c>
      <c r="BM1162">
        <v>15001</v>
      </c>
      <c r="BN1162">
        <v>0</v>
      </c>
      <c r="BO1162" t="s">
        <v>218</v>
      </c>
      <c r="BP1162">
        <v>1</v>
      </c>
      <c r="BQ1162">
        <v>2</v>
      </c>
      <c r="BR1162">
        <v>0</v>
      </c>
      <c r="BS1162">
        <v>33.049999999999997</v>
      </c>
      <c r="BT1162">
        <v>1</v>
      </c>
      <c r="BU1162">
        <v>1</v>
      </c>
      <c r="BV1162">
        <v>1</v>
      </c>
      <c r="BW1162">
        <v>1</v>
      </c>
      <c r="BX1162">
        <v>1</v>
      </c>
      <c r="BY1162" t="s">
        <v>3</v>
      </c>
      <c r="BZ1162">
        <v>105</v>
      </c>
      <c r="CA1162">
        <v>55</v>
      </c>
      <c r="CB1162" t="s">
        <v>3</v>
      </c>
      <c r="CE1162">
        <v>0</v>
      </c>
      <c r="CF1162">
        <v>0</v>
      </c>
      <c r="CG1162">
        <v>0</v>
      </c>
      <c r="CM1162">
        <v>0</v>
      </c>
      <c r="CN1162" t="s">
        <v>3</v>
      </c>
      <c r="CO1162">
        <v>0</v>
      </c>
      <c r="CP1162">
        <f t="shared" si="845"/>
        <v>14922.26</v>
      </c>
      <c r="CQ1162">
        <f t="shared" si="846"/>
        <v>7941.5567000000001</v>
      </c>
      <c r="CR1162">
        <f t="shared" si="847"/>
        <v>17.552799999999998</v>
      </c>
      <c r="CS1162">
        <f t="shared" si="848"/>
        <v>5.948999999999999</v>
      </c>
      <c r="CT1162">
        <f t="shared" si="849"/>
        <v>19751.671499999997</v>
      </c>
      <c r="CU1162">
        <f t="shared" si="850"/>
        <v>0</v>
      </c>
      <c r="CV1162">
        <f t="shared" si="851"/>
        <v>64.330999999999989</v>
      </c>
      <c r="CW1162">
        <f t="shared" si="852"/>
        <v>1.2500000000000001E-2</v>
      </c>
      <c r="CX1162">
        <f t="shared" si="853"/>
        <v>0</v>
      </c>
      <c r="CY1162">
        <f t="shared" si="854"/>
        <v>8511.5840000000007</v>
      </c>
      <c r="CZ1162">
        <f t="shared" si="855"/>
        <v>3936.6076000000007</v>
      </c>
      <c r="DC1162" t="s">
        <v>3</v>
      </c>
      <c r="DD1162" t="s">
        <v>3</v>
      </c>
      <c r="DE1162" t="s">
        <v>133</v>
      </c>
      <c r="DF1162" t="s">
        <v>133</v>
      </c>
      <c r="DG1162" t="s">
        <v>134</v>
      </c>
      <c r="DH1162" t="s">
        <v>3</v>
      </c>
      <c r="DI1162" t="s">
        <v>134</v>
      </c>
      <c r="DJ1162" t="s">
        <v>133</v>
      </c>
      <c r="DK1162" t="s">
        <v>3</v>
      </c>
      <c r="DL1162" t="s">
        <v>3</v>
      </c>
      <c r="DM1162" t="s">
        <v>3</v>
      </c>
      <c r="DN1162">
        <v>0</v>
      </c>
      <c r="DO1162">
        <v>0</v>
      </c>
      <c r="DP1162">
        <v>1</v>
      </c>
      <c r="DQ1162">
        <v>1</v>
      </c>
      <c r="DU1162">
        <v>1013</v>
      </c>
      <c r="DV1162" t="s">
        <v>220</v>
      </c>
      <c r="DW1162" t="s">
        <v>220</v>
      </c>
      <c r="DX1162">
        <v>1</v>
      </c>
      <c r="DZ1162" t="s">
        <v>3</v>
      </c>
      <c r="EA1162" t="s">
        <v>3</v>
      </c>
      <c r="EB1162" t="s">
        <v>3</v>
      </c>
      <c r="EC1162" t="s">
        <v>3</v>
      </c>
      <c r="EE1162">
        <v>29085536</v>
      </c>
      <c r="EF1162">
        <v>2</v>
      </c>
      <c r="EG1162" t="s">
        <v>135</v>
      </c>
      <c r="EH1162">
        <v>0</v>
      </c>
      <c r="EI1162" t="s">
        <v>3</v>
      </c>
      <c r="EJ1162">
        <v>1</v>
      </c>
      <c r="EK1162">
        <v>15001</v>
      </c>
      <c r="EL1162" t="s">
        <v>151</v>
      </c>
      <c r="EM1162" t="s">
        <v>152</v>
      </c>
      <c r="EO1162" t="s">
        <v>3</v>
      </c>
      <c r="EQ1162">
        <v>0</v>
      </c>
      <c r="ER1162">
        <v>7084.13</v>
      </c>
      <c r="ES1162">
        <v>6563.27</v>
      </c>
      <c r="ET1162">
        <v>1.18</v>
      </c>
      <c r="EU1162">
        <v>0.14000000000000001</v>
      </c>
      <c r="EV1162">
        <v>519.67999999999995</v>
      </c>
      <c r="EW1162">
        <v>55.94</v>
      </c>
      <c r="EX1162">
        <v>0.01</v>
      </c>
      <c r="EY1162">
        <v>0</v>
      </c>
      <c r="FQ1162">
        <v>0</v>
      </c>
      <c r="FR1162">
        <f t="shared" si="856"/>
        <v>0</v>
      </c>
      <c r="FS1162">
        <v>0</v>
      </c>
      <c r="FT1162" t="s">
        <v>139</v>
      </c>
      <c r="FU1162" t="s">
        <v>25</v>
      </c>
      <c r="FV1162" t="s">
        <v>25</v>
      </c>
      <c r="FW1162" t="s">
        <v>26</v>
      </c>
      <c r="FX1162">
        <v>94.5</v>
      </c>
      <c r="FY1162">
        <v>46.75</v>
      </c>
      <c r="GA1162" t="s">
        <v>3</v>
      </c>
      <c r="GD1162">
        <v>1</v>
      </c>
      <c r="GF1162">
        <v>797186164</v>
      </c>
      <c r="GG1162">
        <v>2</v>
      </c>
      <c r="GH1162">
        <v>1</v>
      </c>
      <c r="GI1162">
        <v>2</v>
      </c>
      <c r="GJ1162">
        <v>0</v>
      </c>
      <c r="GK1162">
        <v>0</v>
      </c>
      <c r="GL1162">
        <f t="shared" si="857"/>
        <v>0</v>
      </c>
      <c r="GM1162">
        <f t="shared" si="858"/>
        <v>27370.45</v>
      </c>
      <c r="GN1162">
        <f t="shared" si="859"/>
        <v>27370.45</v>
      </c>
      <c r="GO1162">
        <f t="shared" si="860"/>
        <v>0</v>
      </c>
      <c r="GP1162">
        <f t="shared" si="861"/>
        <v>0</v>
      </c>
      <c r="GR1162">
        <v>0</v>
      </c>
      <c r="GS1162">
        <v>3</v>
      </c>
      <c r="GT1162">
        <v>0</v>
      </c>
      <c r="GU1162" t="s">
        <v>3</v>
      </c>
      <c r="GV1162">
        <f t="shared" si="862"/>
        <v>0</v>
      </c>
      <c r="GW1162">
        <v>1</v>
      </c>
      <c r="GX1162">
        <f t="shared" si="863"/>
        <v>0</v>
      </c>
      <c r="HA1162">
        <v>0</v>
      </c>
      <c r="HB1162">
        <v>0</v>
      </c>
      <c r="HC1162">
        <f t="shared" si="864"/>
        <v>0</v>
      </c>
      <c r="HE1162" t="s">
        <v>3</v>
      </c>
      <c r="HF1162" t="s">
        <v>3</v>
      </c>
      <c r="HM1162" t="s">
        <v>3</v>
      </c>
      <c r="IK1162">
        <v>0</v>
      </c>
    </row>
    <row r="1163" spans="1:245">
      <c r="A1163">
        <v>17</v>
      </c>
      <c r="B1163">
        <v>0</v>
      </c>
      <c r="C1163">
        <f>ROW(SmtRes!A1338)</f>
        <v>1338</v>
      </c>
      <c r="D1163">
        <f>ROW(EtalonRes!A1293)</f>
        <v>1293</v>
      </c>
      <c r="E1163" t="s">
        <v>217</v>
      </c>
      <c r="F1163" t="s">
        <v>223</v>
      </c>
      <c r="G1163" t="s">
        <v>224</v>
      </c>
      <c r="H1163" t="s">
        <v>58</v>
      </c>
      <c r="I1163">
        <f>ROUND(3/100,9)</f>
        <v>0.03</v>
      </c>
      <c r="J1163">
        <v>0</v>
      </c>
      <c r="K1163">
        <f>ROUND(3/100,9)</f>
        <v>0.03</v>
      </c>
      <c r="O1163">
        <f t="shared" si="830"/>
        <v>359.88</v>
      </c>
      <c r="P1163">
        <f t="shared" si="831"/>
        <v>13.57</v>
      </c>
      <c r="Q1163">
        <f t="shared" si="832"/>
        <v>1.56</v>
      </c>
      <c r="R1163">
        <f t="shared" si="833"/>
        <v>0.41</v>
      </c>
      <c r="S1163">
        <f t="shared" si="834"/>
        <v>344.75</v>
      </c>
      <c r="T1163">
        <f t="shared" si="835"/>
        <v>0</v>
      </c>
      <c r="U1163">
        <f t="shared" si="836"/>
        <v>1.0515600000000001</v>
      </c>
      <c r="V1163">
        <f t="shared" si="837"/>
        <v>8.9999999999999998E-4</v>
      </c>
      <c r="W1163">
        <f t="shared" si="838"/>
        <v>0</v>
      </c>
      <c r="X1163">
        <f t="shared" si="839"/>
        <v>279.58</v>
      </c>
      <c r="Y1163">
        <f t="shared" si="840"/>
        <v>179.48</v>
      </c>
      <c r="AA1163">
        <v>35863109</v>
      </c>
      <c r="AB1163">
        <f t="shared" si="841"/>
        <v>416.77</v>
      </c>
      <c r="AC1163">
        <f t="shared" si="842"/>
        <v>63.28</v>
      </c>
      <c r="AD1163">
        <f t="shared" ref="AD1163:AD1169" si="867">ROUND((((ET1163)-(EU1163))+AE1163),2)</f>
        <v>5.78</v>
      </c>
      <c r="AE1163">
        <f t="shared" ref="AE1163:AE1169" si="868">ROUND((EU1163),2)</f>
        <v>0.41</v>
      </c>
      <c r="AF1163">
        <f>ROUND(((EV1163*1.15)),2)</f>
        <v>347.71</v>
      </c>
      <c r="AG1163">
        <f t="shared" si="843"/>
        <v>0</v>
      </c>
      <c r="AH1163">
        <f>((EW1163*1.15))</f>
        <v>35.052</v>
      </c>
      <c r="AI1163">
        <f t="shared" ref="AI1163:AI1169" si="869">(EX1163)</f>
        <v>0.03</v>
      </c>
      <c r="AJ1163">
        <f t="shared" si="844"/>
        <v>0</v>
      </c>
      <c r="AK1163">
        <v>371.42</v>
      </c>
      <c r="AL1163">
        <v>63.28</v>
      </c>
      <c r="AM1163">
        <v>5.78</v>
      </c>
      <c r="AN1163">
        <v>0.41</v>
      </c>
      <c r="AO1163">
        <v>302.36</v>
      </c>
      <c r="AP1163">
        <v>0</v>
      </c>
      <c r="AQ1163">
        <v>30.48</v>
      </c>
      <c r="AR1163">
        <v>0.03</v>
      </c>
      <c r="AS1163">
        <v>0</v>
      </c>
      <c r="AT1163">
        <v>81</v>
      </c>
      <c r="AU1163">
        <v>52</v>
      </c>
      <c r="AV1163">
        <v>1</v>
      </c>
      <c r="AW1163">
        <v>1</v>
      </c>
      <c r="AZ1163">
        <v>1</v>
      </c>
      <c r="BA1163">
        <v>33.049999999999997</v>
      </c>
      <c r="BB1163">
        <v>9.01</v>
      </c>
      <c r="BC1163">
        <v>7.15</v>
      </c>
      <c r="BD1163" t="s">
        <v>3</v>
      </c>
      <c r="BE1163" t="s">
        <v>3</v>
      </c>
      <c r="BF1163" t="s">
        <v>3</v>
      </c>
      <c r="BG1163" t="s">
        <v>3</v>
      </c>
      <c r="BH1163">
        <v>0</v>
      </c>
      <c r="BI1163">
        <v>2</v>
      </c>
      <c r="BJ1163" t="s">
        <v>225</v>
      </c>
      <c r="BM1163">
        <v>108001</v>
      </c>
      <c r="BN1163">
        <v>0</v>
      </c>
      <c r="BO1163" t="s">
        <v>223</v>
      </c>
      <c r="BP1163">
        <v>1</v>
      </c>
      <c r="BQ1163">
        <v>3</v>
      </c>
      <c r="BR1163">
        <v>0</v>
      </c>
      <c r="BS1163">
        <v>33.049999999999997</v>
      </c>
      <c r="BT1163">
        <v>1</v>
      </c>
      <c r="BU1163">
        <v>1</v>
      </c>
      <c r="BV1163">
        <v>1</v>
      </c>
      <c r="BW1163">
        <v>1</v>
      </c>
      <c r="BX1163">
        <v>1</v>
      </c>
      <c r="BY1163" t="s">
        <v>3</v>
      </c>
      <c r="BZ1163">
        <v>95</v>
      </c>
      <c r="CA1163">
        <v>65</v>
      </c>
      <c r="CB1163" t="s">
        <v>3</v>
      </c>
      <c r="CE1163">
        <v>0</v>
      </c>
      <c r="CF1163">
        <v>0</v>
      </c>
      <c r="CG1163">
        <v>0</v>
      </c>
      <c r="CM1163">
        <v>0</v>
      </c>
      <c r="CN1163" t="s">
        <v>993</v>
      </c>
      <c r="CO1163">
        <v>0</v>
      </c>
      <c r="CP1163">
        <f t="shared" si="845"/>
        <v>359.88</v>
      </c>
      <c r="CQ1163">
        <f t="shared" si="846"/>
        <v>452.45200000000006</v>
      </c>
      <c r="CR1163">
        <f t="shared" si="847"/>
        <v>52.077800000000003</v>
      </c>
      <c r="CS1163">
        <f t="shared" si="848"/>
        <v>13.550499999999998</v>
      </c>
      <c r="CT1163">
        <f t="shared" si="849"/>
        <v>11491.815499999999</v>
      </c>
      <c r="CU1163">
        <f t="shared" si="850"/>
        <v>0</v>
      </c>
      <c r="CV1163">
        <f t="shared" si="851"/>
        <v>35.052</v>
      </c>
      <c r="CW1163">
        <f t="shared" si="852"/>
        <v>0.03</v>
      </c>
      <c r="CX1163">
        <f t="shared" si="853"/>
        <v>0</v>
      </c>
      <c r="CY1163">
        <f t="shared" si="854"/>
        <v>279.57960000000003</v>
      </c>
      <c r="CZ1163">
        <f t="shared" si="855"/>
        <v>179.48320000000001</v>
      </c>
      <c r="DC1163" t="s">
        <v>3</v>
      </c>
      <c r="DD1163" t="s">
        <v>3</v>
      </c>
      <c r="DE1163" t="s">
        <v>3</v>
      </c>
      <c r="DF1163" t="s">
        <v>3</v>
      </c>
      <c r="DG1163" t="s">
        <v>134</v>
      </c>
      <c r="DH1163" t="s">
        <v>3</v>
      </c>
      <c r="DI1163" t="s">
        <v>134</v>
      </c>
      <c r="DJ1163" t="s">
        <v>3</v>
      </c>
      <c r="DK1163" t="s">
        <v>3</v>
      </c>
      <c r="DL1163" t="s">
        <v>3</v>
      </c>
      <c r="DM1163" t="s">
        <v>3</v>
      </c>
      <c r="DN1163">
        <v>0</v>
      </c>
      <c r="DO1163">
        <v>0</v>
      </c>
      <c r="DP1163">
        <v>1</v>
      </c>
      <c r="DQ1163">
        <v>1</v>
      </c>
      <c r="DU1163">
        <v>1010</v>
      </c>
      <c r="DV1163" t="s">
        <v>58</v>
      </c>
      <c r="DW1163" t="s">
        <v>58</v>
      </c>
      <c r="DX1163">
        <v>100</v>
      </c>
      <c r="DZ1163" t="s">
        <v>3</v>
      </c>
      <c r="EA1163" t="s">
        <v>3</v>
      </c>
      <c r="EB1163" t="s">
        <v>3</v>
      </c>
      <c r="EC1163" t="s">
        <v>3</v>
      </c>
      <c r="EE1163">
        <v>29085386</v>
      </c>
      <c r="EF1163">
        <v>3</v>
      </c>
      <c r="EG1163" t="s">
        <v>226</v>
      </c>
      <c r="EH1163">
        <v>0</v>
      </c>
      <c r="EI1163" t="s">
        <v>3</v>
      </c>
      <c r="EJ1163">
        <v>2</v>
      </c>
      <c r="EK1163">
        <v>108001</v>
      </c>
      <c r="EL1163" t="s">
        <v>227</v>
      </c>
      <c r="EM1163" t="s">
        <v>228</v>
      </c>
      <c r="EO1163" t="s">
        <v>305</v>
      </c>
      <c r="EQ1163">
        <v>0</v>
      </c>
      <c r="ER1163">
        <v>371.42</v>
      </c>
      <c r="ES1163">
        <v>63.28</v>
      </c>
      <c r="ET1163">
        <v>5.78</v>
      </c>
      <c r="EU1163">
        <v>0.41</v>
      </c>
      <c r="EV1163">
        <v>302.36</v>
      </c>
      <c r="EW1163">
        <v>30.48</v>
      </c>
      <c r="EX1163">
        <v>0.03</v>
      </c>
      <c r="EY1163">
        <v>0</v>
      </c>
      <c r="FQ1163">
        <v>0</v>
      </c>
      <c r="FR1163">
        <f t="shared" si="856"/>
        <v>0</v>
      </c>
      <c r="FS1163">
        <v>0</v>
      </c>
      <c r="FV1163" t="s">
        <v>25</v>
      </c>
      <c r="FW1163" t="s">
        <v>26</v>
      </c>
      <c r="FX1163">
        <v>95</v>
      </c>
      <c r="FY1163">
        <v>65</v>
      </c>
      <c r="GA1163" t="s">
        <v>3</v>
      </c>
      <c r="GD1163">
        <v>1</v>
      </c>
      <c r="GF1163">
        <v>-1627028948</v>
      </c>
      <c r="GG1163">
        <v>2</v>
      </c>
      <c r="GH1163">
        <v>1</v>
      </c>
      <c r="GI1163">
        <v>2</v>
      </c>
      <c r="GJ1163">
        <v>0</v>
      </c>
      <c r="GK1163">
        <v>0</v>
      </c>
      <c r="GL1163">
        <f t="shared" si="857"/>
        <v>0</v>
      </c>
      <c r="GM1163">
        <f t="shared" si="858"/>
        <v>818.94</v>
      </c>
      <c r="GN1163">
        <f t="shared" si="859"/>
        <v>0</v>
      </c>
      <c r="GO1163">
        <f t="shared" si="860"/>
        <v>818.94</v>
      </c>
      <c r="GP1163">
        <f t="shared" si="861"/>
        <v>0</v>
      </c>
      <c r="GR1163">
        <v>0</v>
      </c>
      <c r="GS1163">
        <v>3</v>
      </c>
      <c r="GT1163">
        <v>0</v>
      </c>
      <c r="GU1163" t="s">
        <v>3</v>
      </c>
      <c r="GV1163">
        <f t="shared" si="862"/>
        <v>0</v>
      </c>
      <c r="GW1163">
        <v>1</v>
      </c>
      <c r="GX1163">
        <f t="shared" si="863"/>
        <v>0</v>
      </c>
      <c r="HA1163">
        <v>0</v>
      </c>
      <c r="HB1163">
        <v>0</v>
      </c>
      <c r="HC1163">
        <f t="shared" si="864"/>
        <v>0</v>
      </c>
      <c r="HE1163" t="s">
        <v>3</v>
      </c>
      <c r="HF1163" t="s">
        <v>3</v>
      </c>
      <c r="HM1163" t="s">
        <v>3</v>
      </c>
      <c r="IK1163">
        <v>0</v>
      </c>
    </row>
    <row r="1164" spans="1:245">
      <c r="A1164">
        <v>18</v>
      </c>
      <c r="B1164">
        <v>0</v>
      </c>
      <c r="C1164">
        <v>1336</v>
      </c>
      <c r="E1164" t="s">
        <v>279</v>
      </c>
      <c r="F1164" t="s">
        <v>230</v>
      </c>
      <c r="G1164" t="s">
        <v>231</v>
      </c>
      <c r="H1164" t="s">
        <v>232</v>
      </c>
      <c r="I1164">
        <f>I1163*J1164</f>
        <v>3.0000000000000001E-3</v>
      </c>
      <c r="J1164">
        <v>0.1</v>
      </c>
      <c r="K1164">
        <v>0.1</v>
      </c>
      <c r="O1164">
        <f t="shared" si="830"/>
        <v>15.35</v>
      </c>
      <c r="P1164">
        <f t="shared" si="831"/>
        <v>15.35</v>
      </c>
      <c r="Q1164">
        <f t="shared" si="832"/>
        <v>0</v>
      </c>
      <c r="R1164">
        <f t="shared" si="833"/>
        <v>0</v>
      </c>
      <c r="S1164">
        <f t="shared" si="834"/>
        <v>0</v>
      </c>
      <c r="T1164">
        <f t="shared" si="835"/>
        <v>0</v>
      </c>
      <c r="U1164">
        <f t="shared" si="836"/>
        <v>0</v>
      </c>
      <c r="V1164">
        <f t="shared" si="837"/>
        <v>0</v>
      </c>
      <c r="W1164">
        <f t="shared" si="838"/>
        <v>0.06</v>
      </c>
      <c r="X1164">
        <f t="shared" si="839"/>
        <v>0</v>
      </c>
      <c r="Y1164">
        <f t="shared" si="840"/>
        <v>0</v>
      </c>
      <c r="AA1164">
        <v>35863109</v>
      </c>
      <c r="AB1164">
        <f t="shared" si="841"/>
        <v>1998.42</v>
      </c>
      <c r="AC1164">
        <f t="shared" si="842"/>
        <v>1998.42</v>
      </c>
      <c r="AD1164">
        <f t="shared" si="867"/>
        <v>0</v>
      </c>
      <c r="AE1164">
        <f t="shared" si="868"/>
        <v>0</v>
      </c>
      <c r="AF1164">
        <f>ROUND((EV1164),2)</f>
        <v>0</v>
      </c>
      <c r="AG1164">
        <f t="shared" si="843"/>
        <v>0</v>
      </c>
      <c r="AH1164">
        <f>(EW1164)</f>
        <v>0</v>
      </c>
      <c r="AI1164">
        <f t="shared" si="869"/>
        <v>0</v>
      </c>
      <c r="AJ1164">
        <f t="shared" si="844"/>
        <v>19.399999999999999</v>
      </c>
      <c r="AK1164">
        <v>1998.42</v>
      </c>
      <c r="AL1164">
        <v>1998.42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19.399999999999999</v>
      </c>
      <c r="AT1164">
        <v>0</v>
      </c>
      <c r="AU1164">
        <v>0</v>
      </c>
      <c r="AV1164">
        <v>1</v>
      </c>
      <c r="AW1164">
        <v>1</v>
      </c>
      <c r="AZ1164">
        <v>1</v>
      </c>
      <c r="BA1164">
        <v>1</v>
      </c>
      <c r="BB1164">
        <v>1</v>
      </c>
      <c r="BC1164">
        <v>2.56</v>
      </c>
      <c r="BD1164" t="s">
        <v>3</v>
      </c>
      <c r="BE1164" t="s">
        <v>3</v>
      </c>
      <c r="BF1164" t="s">
        <v>3</v>
      </c>
      <c r="BG1164" t="s">
        <v>3</v>
      </c>
      <c r="BH1164">
        <v>3</v>
      </c>
      <c r="BI1164">
        <v>2</v>
      </c>
      <c r="BJ1164" t="s">
        <v>233</v>
      </c>
      <c r="BM1164">
        <v>500002</v>
      </c>
      <c r="BN1164">
        <v>0</v>
      </c>
      <c r="BO1164" t="s">
        <v>230</v>
      </c>
      <c r="BP1164">
        <v>1</v>
      </c>
      <c r="BQ1164">
        <v>12</v>
      </c>
      <c r="BR1164">
        <v>0</v>
      </c>
      <c r="BS1164">
        <v>1</v>
      </c>
      <c r="BT1164">
        <v>1</v>
      </c>
      <c r="BU1164">
        <v>1</v>
      </c>
      <c r="BV1164">
        <v>1</v>
      </c>
      <c r="BW1164">
        <v>1</v>
      </c>
      <c r="BX1164">
        <v>1</v>
      </c>
      <c r="BY1164" t="s">
        <v>3</v>
      </c>
      <c r="BZ1164">
        <v>0</v>
      </c>
      <c r="CA1164">
        <v>0</v>
      </c>
      <c r="CB1164" t="s">
        <v>3</v>
      </c>
      <c r="CE1164">
        <v>0</v>
      </c>
      <c r="CF1164">
        <v>0</v>
      </c>
      <c r="CG1164">
        <v>0</v>
      </c>
      <c r="CM1164">
        <v>0</v>
      </c>
      <c r="CN1164" t="s">
        <v>3</v>
      </c>
      <c r="CO1164">
        <v>0</v>
      </c>
      <c r="CP1164">
        <f t="shared" si="845"/>
        <v>15.35</v>
      </c>
      <c r="CQ1164">
        <f t="shared" si="846"/>
        <v>5115.9552000000003</v>
      </c>
      <c r="CR1164">
        <f t="shared" si="847"/>
        <v>0</v>
      </c>
      <c r="CS1164">
        <f t="shared" si="848"/>
        <v>0</v>
      </c>
      <c r="CT1164">
        <f t="shared" si="849"/>
        <v>0</v>
      </c>
      <c r="CU1164">
        <f t="shared" si="850"/>
        <v>0</v>
      </c>
      <c r="CV1164">
        <f t="shared" si="851"/>
        <v>0</v>
      </c>
      <c r="CW1164">
        <f t="shared" si="852"/>
        <v>0</v>
      </c>
      <c r="CX1164">
        <f t="shared" si="853"/>
        <v>19.399999999999999</v>
      </c>
      <c r="CY1164">
        <f t="shared" si="854"/>
        <v>0</v>
      </c>
      <c r="CZ1164">
        <f t="shared" si="855"/>
        <v>0</v>
      </c>
      <c r="DC1164" t="s">
        <v>3</v>
      </c>
      <c r="DD1164" t="s">
        <v>3</v>
      </c>
      <c r="DE1164" t="s">
        <v>3</v>
      </c>
      <c r="DF1164" t="s">
        <v>3</v>
      </c>
      <c r="DG1164" t="s">
        <v>3</v>
      </c>
      <c r="DH1164" t="s">
        <v>3</v>
      </c>
      <c r="DI1164" t="s">
        <v>3</v>
      </c>
      <c r="DJ1164" t="s">
        <v>3</v>
      </c>
      <c r="DK1164" t="s">
        <v>3</v>
      </c>
      <c r="DL1164" t="s">
        <v>3</v>
      </c>
      <c r="DM1164" t="s">
        <v>3</v>
      </c>
      <c r="DN1164">
        <v>0</v>
      </c>
      <c r="DO1164">
        <v>0</v>
      </c>
      <c r="DP1164">
        <v>1</v>
      </c>
      <c r="DQ1164">
        <v>1</v>
      </c>
      <c r="DU1164">
        <v>1010</v>
      </c>
      <c r="DV1164" t="s">
        <v>232</v>
      </c>
      <c r="DW1164" t="s">
        <v>232</v>
      </c>
      <c r="DX1164">
        <v>1000</v>
      </c>
      <c r="DZ1164" t="s">
        <v>3</v>
      </c>
      <c r="EA1164" t="s">
        <v>3</v>
      </c>
      <c r="EB1164" t="s">
        <v>3</v>
      </c>
      <c r="EC1164" t="s">
        <v>3</v>
      </c>
      <c r="EE1164">
        <v>29085444</v>
      </c>
      <c r="EF1164">
        <v>12</v>
      </c>
      <c r="EG1164" t="s">
        <v>32</v>
      </c>
      <c r="EH1164">
        <v>0</v>
      </c>
      <c r="EI1164" t="s">
        <v>3</v>
      </c>
      <c r="EJ1164">
        <v>2</v>
      </c>
      <c r="EK1164">
        <v>500002</v>
      </c>
      <c r="EL1164" t="s">
        <v>33</v>
      </c>
      <c r="EM1164" t="s">
        <v>34</v>
      </c>
      <c r="EO1164" t="s">
        <v>3</v>
      </c>
      <c r="EQ1164">
        <v>0</v>
      </c>
      <c r="ER1164">
        <v>1998.42</v>
      </c>
      <c r="ES1164">
        <v>1998.42</v>
      </c>
      <c r="ET1164">
        <v>0</v>
      </c>
      <c r="EU1164">
        <v>0</v>
      </c>
      <c r="EV1164">
        <v>0</v>
      </c>
      <c r="EW1164">
        <v>0</v>
      </c>
      <c r="EX1164">
        <v>0</v>
      </c>
      <c r="FQ1164">
        <v>0</v>
      </c>
      <c r="FR1164">
        <f t="shared" si="856"/>
        <v>0</v>
      </c>
      <c r="FS1164">
        <v>0</v>
      </c>
      <c r="FX1164">
        <v>0</v>
      </c>
      <c r="FY1164">
        <v>0</v>
      </c>
      <c r="GA1164" t="s">
        <v>3</v>
      </c>
      <c r="GD1164">
        <v>1</v>
      </c>
      <c r="GF1164">
        <v>-1152774928</v>
      </c>
      <c r="GG1164">
        <v>2</v>
      </c>
      <c r="GH1164">
        <v>1</v>
      </c>
      <c r="GI1164">
        <v>2</v>
      </c>
      <c r="GJ1164">
        <v>0</v>
      </c>
      <c r="GK1164">
        <v>0</v>
      </c>
      <c r="GL1164">
        <f t="shared" si="857"/>
        <v>0</v>
      </c>
      <c r="GM1164">
        <f t="shared" si="858"/>
        <v>15.35</v>
      </c>
      <c r="GN1164">
        <f t="shared" si="859"/>
        <v>0</v>
      </c>
      <c r="GO1164">
        <f t="shared" si="860"/>
        <v>15.35</v>
      </c>
      <c r="GP1164">
        <f t="shared" si="861"/>
        <v>0</v>
      </c>
      <c r="GR1164">
        <v>0</v>
      </c>
      <c r="GS1164">
        <v>3</v>
      </c>
      <c r="GT1164">
        <v>0</v>
      </c>
      <c r="GU1164" t="s">
        <v>3</v>
      </c>
      <c r="GV1164">
        <f t="shared" si="862"/>
        <v>0</v>
      </c>
      <c r="GW1164">
        <v>1</v>
      </c>
      <c r="GX1164">
        <f t="shared" si="863"/>
        <v>0</v>
      </c>
      <c r="HA1164">
        <v>0</v>
      </c>
      <c r="HB1164">
        <v>0</v>
      </c>
      <c r="HC1164">
        <f t="shared" si="864"/>
        <v>0</v>
      </c>
      <c r="HE1164" t="s">
        <v>3</v>
      </c>
      <c r="HF1164" t="s">
        <v>3</v>
      </c>
      <c r="HM1164" t="s">
        <v>3</v>
      </c>
      <c r="IK1164">
        <v>0</v>
      </c>
    </row>
    <row r="1165" spans="1:245">
      <c r="A1165">
        <v>18</v>
      </c>
      <c r="B1165">
        <v>0</v>
      </c>
      <c r="C1165">
        <v>1334</v>
      </c>
      <c r="E1165" t="s">
        <v>280</v>
      </c>
      <c r="F1165" t="s">
        <v>235</v>
      </c>
      <c r="G1165" t="s">
        <v>236</v>
      </c>
      <c r="H1165" t="s">
        <v>237</v>
      </c>
      <c r="I1165">
        <f>I1163*J1165</f>
        <v>2</v>
      </c>
      <c r="J1165">
        <v>66.666666666666671</v>
      </c>
      <c r="K1165">
        <v>66.666667000000004</v>
      </c>
      <c r="O1165">
        <f t="shared" si="830"/>
        <v>105</v>
      </c>
      <c r="P1165">
        <f t="shared" si="831"/>
        <v>105</v>
      </c>
      <c r="Q1165">
        <f t="shared" si="832"/>
        <v>0</v>
      </c>
      <c r="R1165">
        <f t="shared" si="833"/>
        <v>0</v>
      </c>
      <c r="S1165">
        <f t="shared" si="834"/>
        <v>0</v>
      </c>
      <c r="T1165">
        <f t="shared" si="835"/>
        <v>0</v>
      </c>
      <c r="U1165">
        <f t="shared" si="836"/>
        <v>0</v>
      </c>
      <c r="V1165">
        <f t="shared" si="837"/>
        <v>0</v>
      </c>
      <c r="W1165">
        <f t="shared" si="838"/>
        <v>0.14000000000000001</v>
      </c>
      <c r="X1165">
        <f t="shared" si="839"/>
        <v>0</v>
      </c>
      <c r="Y1165">
        <f t="shared" si="840"/>
        <v>0</v>
      </c>
      <c r="AA1165">
        <v>35863109</v>
      </c>
      <c r="AB1165">
        <f t="shared" si="841"/>
        <v>7.62</v>
      </c>
      <c r="AC1165">
        <f t="shared" si="842"/>
        <v>7.62</v>
      </c>
      <c r="AD1165">
        <f t="shared" si="867"/>
        <v>0</v>
      </c>
      <c r="AE1165">
        <f t="shared" si="868"/>
        <v>0</v>
      </c>
      <c r="AF1165">
        <f>ROUND((EV1165),2)</f>
        <v>0</v>
      </c>
      <c r="AG1165">
        <f t="shared" si="843"/>
        <v>0</v>
      </c>
      <c r="AH1165">
        <f>(EW1165)</f>
        <v>0</v>
      </c>
      <c r="AI1165">
        <f t="shared" si="869"/>
        <v>0</v>
      </c>
      <c r="AJ1165">
        <f t="shared" si="844"/>
        <v>7.0000000000000007E-2</v>
      </c>
      <c r="AK1165">
        <v>7.62</v>
      </c>
      <c r="AL1165">
        <v>7.62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7.0000000000000007E-2</v>
      </c>
      <c r="AT1165">
        <v>0</v>
      </c>
      <c r="AU1165">
        <v>0</v>
      </c>
      <c r="AV1165">
        <v>1</v>
      </c>
      <c r="AW1165">
        <v>1</v>
      </c>
      <c r="AZ1165">
        <v>1</v>
      </c>
      <c r="BA1165">
        <v>1</v>
      </c>
      <c r="BB1165">
        <v>1</v>
      </c>
      <c r="BC1165">
        <v>6.89</v>
      </c>
      <c r="BD1165" t="s">
        <v>3</v>
      </c>
      <c r="BE1165" t="s">
        <v>3</v>
      </c>
      <c r="BF1165" t="s">
        <v>3</v>
      </c>
      <c r="BG1165" t="s">
        <v>3</v>
      </c>
      <c r="BH1165">
        <v>3</v>
      </c>
      <c r="BI1165">
        <v>2</v>
      </c>
      <c r="BJ1165" t="s">
        <v>238</v>
      </c>
      <c r="BM1165">
        <v>500002</v>
      </c>
      <c r="BN1165">
        <v>0</v>
      </c>
      <c r="BO1165" t="s">
        <v>235</v>
      </c>
      <c r="BP1165">
        <v>1</v>
      </c>
      <c r="BQ1165">
        <v>12</v>
      </c>
      <c r="BR1165">
        <v>0</v>
      </c>
      <c r="BS1165">
        <v>1</v>
      </c>
      <c r="BT1165">
        <v>1</v>
      </c>
      <c r="BU1165">
        <v>1</v>
      </c>
      <c r="BV1165">
        <v>1</v>
      </c>
      <c r="BW1165">
        <v>1</v>
      </c>
      <c r="BX1165">
        <v>1</v>
      </c>
      <c r="BY1165" t="s">
        <v>3</v>
      </c>
      <c r="BZ1165">
        <v>0</v>
      </c>
      <c r="CA1165">
        <v>0</v>
      </c>
      <c r="CB1165" t="s">
        <v>3</v>
      </c>
      <c r="CE1165">
        <v>0</v>
      </c>
      <c r="CF1165">
        <v>0</v>
      </c>
      <c r="CG1165">
        <v>0</v>
      </c>
      <c r="CM1165">
        <v>0</v>
      </c>
      <c r="CN1165" t="s">
        <v>3</v>
      </c>
      <c r="CO1165">
        <v>0</v>
      </c>
      <c r="CP1165">
        <f t="shared" si="845"/>
        <v>105</v>
      </c>
      <c r="CQ1165">
        <f t="shared" si="846"/>
        <v>52.501799999999996</v>
      </c>
      <c r="CR1165">
        <f t="shared" si="847"/>
        <v>0</v>
      </c>
      <c r="CS1165">
        <f t="shared" si="848"/>
        <v>0</v>
      </c>
      <c r="CT1165">
        <f t="shared" si="849"/>
        <v>0</v>
      </c>
      <c r="CU1165">
        <f t="shared" si="850"/>
        <v>0</v>
      </c>
      <c r="CV1165">
        <f t="shared" si="851"/>
        <v>0</v>
      </c>
      <c r="CW1165">
        <f t="shared" si="852"/>
        <v>0</v>
      </c>
      <c r="CX1165">
        <f t="shared" si="853"/>
        <v>7.0000000000000007E-2</v>
      </c>
      <c r="CY1165">
        <f t="shared" si="854"/>
        <v>0</v>
      </c>
      <c r="CZ1165">
        <f t="shared" si="855"/>
        <v>0</v>
      </c>
      <c r="DC1165" t="s">
        <v>3</v>
      </c>
      <c r="DD1165" t="s">
        <v>3</v>
      </c>
      <c r="DE1165" t="s">
        <v>3</v>
      </c>
      <c r="DF1165" t="s">
        <v>3</v>
      </c>
      <c r="DG1165" t="s">
        <v>3</v>
      </c>
      <c r="DH1165" t="s">
        <v>3</v>
      </c>
      <c r="DI1165" t="s">
        <v>3</v>
      </c>
      <c r="DJ1165" t="s">
        <v>3</v>
      </c>
      <c r="DK1165" t="s">
        <v>3</v>
      </c>
      <c r="DL1165" t="s">
        <v>3</v>
      </c>
      <c r="DM1165" t="s">
        <v>3</v>
      </c>
      <c r="DN1165">
        <v>0</v>
      </c>
      <c r="DO1165">
        <v>0</v>
      </c>
      <c r="DP1165">
        <v>1</v>
      </c>
      <c r="DQ1165">
        <v>1</v>
      </c>
      <c r="DU1165">
        <v>1010</v>
      </c>
      <c r="DV1165" t="s">
        <v>237</v>
      </c>
      <c r="DW1165" t="s">
        <v>237</v>
      </c>
      <c r="DX1165">
        <v>1</v>
      </c>
      <c r="DZ1165" t="s">
        <v>3</v>
      </c>
      <c r="EA1165" t="s">
        <v>3</v>
      </c>
      <c r="EB1165" t="s">
        <v>3</v>
      </c>
      <c r="EC1165" t="s">
        <v>3</v>
      </c>
      <c r="EE1165">
        <v>29085444</v>
      </c>
      <c r="EF1165">
        <v>12</v>
      </c>
      <c r="EG1165" t="s">
        <v>32</v>
      </c>
      <c r="EH1165">
        <v>0</v>
      </c>
      <c r="EI1165" t="s">
        <v>3</v>
      </c>
      <c r="EJ1165">
        <v>2</v>
      </c>
      <c r="EK1165">
        <v>500002</v>
      </c>
      <c r="EL1165" t="s">
        <v>33</v>
      </c>
      <c r="EM1165" t="s">
        <v>34</v>
      </c>
      <c r="EO1165" t="s">
        <v>3</v>
      </c>
      <c r="EQ1165">
        <v>0</v>
      </c>
      <c r="ER1165">
        <v>7.62</v>
      </c>
      <c r="ES1165">
        <v>7.62</v>
      </c>
      <c r="ET1165">
        <v>0</v>
      </c>
      <c r="EU1165">
        <v>0</v>
      </c>
      <c r="EV1165">
        <v>0</v>
      </c>
      <c r="EW1165">
        <v>0</v>
      </c>
      <c r="EX1165">
        <v>0</v>
      </c>
      <c r="FQ1165">
        <v>0</v>
      </c>
      <c r="FR1165">
        <f t="shared" si="856"/>
        <v>0</v>
      </c>
      <c r="FS1165">
        <v>0</v>
      </c>
      <c r="FX1165">
        <v>0</v>
      </c>
      <c r="FY1165">
        <v>0</v>
      </c>
      <c r="GA1165" t="s">
        <v>3</v>
      </c>
      <c r="GD1165">
        <v>1</v>
      </c>
      <c r="GF1165">
        <v>-652224790</v>
      </c>
      <c r="GG1165">
        <v>2</v>
      </c>
      <c r="GH1165">
        <v>1</v>
      </c>
      <c r="GI1165">
        <v>2</v>
      </c>
      <c r="GJ1165">
        <v>0</v>
      </c>
      <c r="GK1165">
        <v>0</v>
      </c>
      <c r="GL1165">
        <f t="shared" si="857"/>
        <v>0</v>
      </c>
      <c r="GM1165">
        <f t="shared" si="858"/>
        <v>105</v>
      </c>
      <c r="GN1165">
        <f t="shared" si="859"/>
        <v>0</v>
      </c>
      <c r="GO1165">
        <f t="shared" si="860"/>
        <v>105</v>
      </c>
      <c r="GP1165">
        <f t="shared" si="861"/>
        <v>0</v>
      </c>
      <c r="GR1165">
        <v>0</v>
      </c>
      <c r="GS1165">
        <v>3</v>
      </c>
      <c r="GT1165">
        <v>0</v>
      </c>
      <c r="GU1165" t="s">
        <v>3</v>
      </c>
      <c r="GV1165">
        <f t="shared" si="862"/>
        <v>0</v>
      </c>
      <c r="GW1165">
        <v>1</v>
      </c>
      <c r="GX1165">
        <f t="shared" si="863"/>
        <v>0</v>
      </c>
      <c r="HA1165">
        <v>0</v>
      </c>
      <c r="HB1165">
        <v>0</v>
      </c>
      <c r="HC1165">
        <f t="shared" si="864"/>
        <v>0</v>
      </c>
      <c r="HE1165" t="s">
        <v>3</v>
      </c>
      <c r="HF1165" t="s">
        <v>3</v>
      </c>
      <c r="HM1165" t="s">
        <v>3</v>
      </c>
      <c r="IK1165">
        <v>0</v>
      </c>
    </row>
    <row r="1166" spans="1:245">
      <c r="A1166">
        <v>18</v>
      </c>
      <c r="B1166">
        <v>0</v>
      </c>
      <c r="C1166">
        <v>1335</v>
      </c>
      <c r="E1166" t="s">
        <v>281</v>
      </c>
      <c r="F1166" t="s">
        <v>240</v>
      </c>
      <c r="G1166" t="s">
        <v>241</v>
      </c>
      <c r="H1166" t="s">
        <v>237</v>
      </c>
      <c r="I1166">
        <f>I1163*J1166</f>
        <v>1</v>
      </c>
      <c r="J1166">
        <v>33.333333333333336</v>
      </c>
      <c r="K1166">
        <v>33.333333000000003</v>
      </c>
      <c r="O1166">
        <f t="shared" si="830"/>
        <v>76.59</v>
      </c>
      <c r="P1166">
        <f t="shared" si="831"/>
        <v>76.59</v>
      </c>
      <c r="Q1166">
        <f t="shared" si="832"/>
        <v>0</v>
      </c>
      <c r="R1166">
        <f t="shared" si="833"/>
        <v>0</v>
      </c>
      <c r="S1166">
        <f t="shared" si="834"/>
        <v>0</v>
      </c>
      <c r="T1166">
        <f t="shared" si="835"/>
        <v>0</v>
      </c>
      <c r="U1166">
        <f t="shared" si="836"/>
        <v>0</v>
      </c>
      <c r="V1166">
        <f t="shared" si="837"/>
        <v>0</v>
      </c>
      <c r="W1166">
        <f t="shared" si="838"/>
        <v>0.09</v>
      </c>
      <c r="X1166">
        <f t="shared" si="839"/>
        <v>0</v>
      </c>
      <c r="Y1166">
        <f t="shared" si="840"/>
        <v>0</v>
      </c>
      <c r="AA1166">
        <v>35863109</v>
      </c>
      <c r="AB1166">
        <f t="shared" si="841"/>
        <v>9.01</v>
      </c>
      <c r="AC1166">
        <f t="shared" si="842"/>
        <v>9.01</v>
      </c>
      <c r="AD1166">
        <f t="shared" si="867"/>
        <v>0</v>
      </c>
      <c r="AE1166">
        <f t="shared" si="868"/>
        <v>0</v>
      </c>
      <c r="AF1166">
        <f>ROUND((EV1166),2)</f>
        <v>0</v>
      </c>
      <c r="AG1166">
        <f t="shared" si="843"/>
        <v>0</v>
      </c>
      <c r="AH1166">
        <f>(EW1166)</f>
        <v>0</v>
      </c>
      <c r="AI1166">
        <f t="shared" si="869"/>
        <v>0</v>
      </c>
      <c r="AJ1166">
        <f t="shared" si="844"/>
        <v>0.09</v>
      </c>
      <c r="AK1166">
        <v>9.01</v>
      </c>
      <c r="AL1166">
        <v>9.01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0.09</v>
      </c>
      <c r="AT1166">
        <v>0</v>
      </c>
      <c r="AU1166">
        <v>0</v>
      </c>
      <c r="AV1166">
        <v>1</v>
      </c>
      <c r="AW1166">
        <v>1</v>
      </c>
      <c r="AZ1166">
        <v>1</v>
      </c>
      <c r="BA1166">
        <v>1</v>
      </c>
      <c r="BB1166">
        <v>1</v>
      </c>
      <c r="BC1166">
        <v>8.5</v>
      </c>
      <c r="BD1166" t="s">
        <v>3</v>
      </c>
      <c r="BE1166" t="s">
        <v>3</v>
      </c>
      <c r="BF1166" t="s">
        <v>3</v>
      </c>
      <c r="BG1166" t="s">
        <v>3</v>
      </c>
      <c r="BH1166">
        <v>3</v>
      </c>
      <c r="BI1166">
        <v>2</v>
      </c>
      <c r="BJ1166" t="s">
        <v>242</v>
      </c>
      <c r="BM1166">
        <v>500002</v>
      </c>
      <c r="BN1166">
        <v>0</v>
      </c>
      <c r="BO1166" t="s">
        <v>240</v>
      </c>
      <c r="BP1166">
        <v>1</v>
      </c>
      <c r="BQ1166">
        <v>12</v>
      </c>
      <c r="BR1166">
        <v>0</v>
      </c>
      <c r="BS1166">
        <v>1</v>
      </c>
      <c r="BT1166">
        <v>1</v>
      </c>
      <c r="BU1166">
        <v>1</v>
      </c>
      <c r="BV1166">
        <v>1</v>
      </c>
      <c r="BW1166">
        <v>1</v>
      </c>
      <c r="BX1166">
        <v>1</v>
      </c>
      <c r="BY1166" t="s">
        <v>3</v>
      </c>
      <c r="BZ1166">
        <v>0</v>
      </c>
      <c r="CA1166">
        <v>0</v>
      </c>
      <c r="CB1166" t="s">
        <v>3</v>
      </c>
      <c r="CE1166">
        <v>0</v>
      </c>
      <c r="CF1166">
        <v>0</v>
      </c>
      <c r="CG1166">
        <v>0</v>
      </c>
      <c r="CM1166">
        <v>0</v>
      </c>
      <c r="CN1166" t="s">
        <v>3</v>
      </c>
      <c r="CO1166">
        <v>0</v>
      </c>
      <c r="CP1166">
        <f t="shared" si="845"/>
        <v>76.59</v>
      </c>
      <c r="CQ1166">
        <f t="shared" si="846"/>
        <v>76.584999999999994</v>
      </c>
      <c r="CR1166">
        <f t="shared" si="847"/>
        <v>0</v>
      </c>
      <c r="CS1166">
        <f t="shared" si="848"/>
        <v>0</v>
      </c>
      <c r="CT1166">
        <f t="shared" si="849"/>
        <v>0</v>
      </c>
      <c r="CU1166">
        <f t="shared" si="850"/>
        <v>0</v>
      </c>
      <c r="CV1166">
        <f t="shared" si="851"/>
        <v>0</v>
      </c>
      <c r="CW1166">
        <f t="shared" si="852"/>
        <v>0</v>
      </c>
      <c r="CX1166">
        <f t="shared" si="853"/>
        <v>0.09</v>
      </c>
      <c r="CY1166">
        <f t="shared" si="854"/>
        <v>0</v>
      </c>
      <c r="CZ1166">
        <f t="shared" si="855"/>
        <v>0</v>
      </c>
      <c r="DC1166" t="s">
        <v>3</v>
      </c>
      <c r="DD1166" t="s">
        <v>3</v>
      </c>
      <c r="DE1166" t="s">
        <v>3</v>
      </c>
      <c r="DF1166" t="s">
        <v>3</v>
      </c>
      <c r="DG1166" t="s">
        <v>3</v>
      </c>
      <c r="DH1166" t="s">
        <v>3</v>
      </c>
      <c r="DI1166" t="s">
        <v>3</v>
      </c>
      <c r="DJ1166" t="s">
        <v>3</v>
      </c>
      <c r="DK1166" t="s">
        <v>3</v>
      </c>
      <c r="DL1166" t="s">
        <v>3</v>
      </c>
      <c r="DM1166" t="s">
        <v>3</v>
      </c>
      <c r="DN1166">
        <v>0</v>
      </c>
      <c r="DO1166">
        <v>0</v>
      </c>
      <c r="DP1166">
        <v>1</v>
      </c>
      <c r="DQ1166">
        <v>1</v>
      </c>
      <c r="DU1166">
        <v>1010</v>
      </c>
      <c r="DV1166" t="s">
        <v>237</v>
      </c>
      <c r="DW1166" t="s">
        <v>237</v>
      </c>
      <c r="DX1166">
        <v>1</v>
      </c>
      <c r="DZ1166" t="s">
        <v>3</v>
      </c>
      <c r="EA1166" t="s">
        <v>3</v>
      </c>
      <c r="EB1166" t="s">
        <v>3</v>
      </c>
      <c r="EC1166" t="s">
        <v>3</v>
      </c>
      <c r="EE1166">
        <v>29085444</v>
      </c>
      <c r="EF1166">
        <v>12</v>
      </c>
      <c r="EG1166" t="s">
        <v>32</v>
      </c>
      <c r="EH1166">
        <v>0</v>
      </c>
      <c r="EI1166" t="s">
        <v>3</v>
      </c>
      <c r="EJ1166">
        <v>2</v>
      </c>
      <c r="EK1166">
        <v>500002</v>
      </c>
      <c r="EL1166" t="s">
        <v>33</v>
      </c>
      <c r="EM1166" t="s">
        <v>34</v>
      </c>
      <c r="EO1166" t="s">
        <v>3</v>
      </c>
      <c r="EQ1166">
        <v>0</v>
      </c>
      <c r="ER1166">
        <v>9.01</v>
      </c>
      <c r="ES1166">
        <v>9.01</v>
      </c>
      <c r="ET1166">
        <v>0</v>
      </c>
      <c r="EU1166">
        <v>0</v>
      </c>
      <c r="EV1166">
        <v>0</v>
      </c>
      <c r="EW1166">
        <v>0</v>
      </c>
      <c r="EX1166">
        <v>0</v>
      </c>
      <c r="FQ1166">
        <v>0</v>
      </c>
      <c r="FR1166">
        <f t="shared" si="856"/>
        <v>0</v>
      </c>
      <c r="FS1166">
        <v>0</v>
      </c>
      <c r="FX1166">
        <v>0</v>
      </c>
      <c r="FY1166">
        <v>0</v>
      </c>
      <c r="GA1166" t="s">
        <v>3</v>
      </c>
      <c r="GD1166">
        <v>1</v>
      </c>
      <c r="GF1166">
        <v>-1484870884</v>
      </c>
      <c r="GG1166">
        <v>2</v>
      </c>
      <c r="GH1166">
        <v>1</v>
      </c>
      <c r="GI1166">
        <v>2</v>
      </c>
      <c r="GJ1166">
        <v>0</v>
      </c>
      <c r="GK1166">
        <v>0</v>
      </c>
      <c r="GL1166">
        <f t="shared" si="857"/>
        <v>0</v>
      </c>
      <c r="GM1166">
        <f t="shared" si="858"/>
        <v>76.59</v>
      </c>
      <c r="GN1166">
        <f t="shared" si="859"/>
        <v>0</v>
      </c>
      <c r="GO1166">
        <f t="shared" si="860"/>
        <v>76.59</v>
      </c>
      <c r="GP1166">
        <f t="shared" si="861"/>
        <v>0</v>
      </c>
      <c r="GR1166">
        <v>0</v>
      </c>
      <c r="GS1166">
        <v>3</v>
      </c>
      <c r="GT1166">
        <v>0</v>
      </c>
      <c r="GU1166" t="s">
        <v>3</v>
      </c>
      <c r="GV1166">
        <f t="shared" si="862"/>
        <v>0</v>
      </c>
      <c r="GW1166">
        <v>1</v>
      </c>
      <c r="GX1166">
        <f t="shared" si="863"/>
        <v>0</v>
      </c>
      <c r="HA1166">
        <v>0</v>
      </c>
      <c r="HB1166">
        <v>0</v>
      </c>
      <c r="HC1166">
        <f t="shared" si="864"/>
        <v>0</v>
      </c>
      <c r="HE1166" t="s">
        <v>3</v>
      </c>
      <c r="HF1166" t="s">
        <v>3</v>
      </c>
      <c r="HM1166" t="s">
        <v>3</v>
      </c>
      <c r="IK1166">
        <v>0</v>
      </c>
    </row>
    <row r="1167" spans="1:245">
      <c r="A1167">
        <v>17</v>
      </c>
      <c r="B1167">
        <v>0</v>
      </c>
      <c r="C1167">
        <f>ROW(SmtRes!A1347)</f>
        <v>1347</v>
      </c>
      <c r="D1167">
        <f>ROW(EtalonRes!A1300)</f>
        <v>1300</v>
      </c>
      <c r="E1167" t="s">
        <v>222</v>
      </c>
      <c r="F1167" t="s">
        <v>244</v>
      </c>
      <c r="G1167" t="s">
        <v>245</v>
      </c>
      <c r="H1167" t="s">
        <v>58</v>
      </c>
      <c r="I1167">
        <f>ROUND(1/100,9)</f>
        <v>0.01</v>
      </c>
      <c r="J1167">
        <v>0</v>
      </c>
      <c r="K1167">
        <f>ROUND(1/100,9)</f>
        <v>0.01</v>
      </c>
      <c r="O1167">
        <f t="shared" si="830"/>
        <v>102.04</v>
      </c>
      <c r="P1167">
        <f t="shared" si="831"/>
        <v>2.58</v>
      </c>
      <c r="Q1167">
        <f t="shared" si="832"/>
        <v>0.52</v>
      </c>
      <c r="R1167">
        <f t="shared" si="833"/>
        <v>0.14000000000000001</v>
      </c>
      <c r="S1167">
        <f t="shared" si="834"/>
        <v>98.94</v>
      </c>
      <c r="T1167">
        <f t="shared" si="835"/>
        <v>0</v>
      </c>
      <c r="U1167">
        <f t="shared" si="836"/>
        <v>0.30175999999999997</v>
      </c>
      <c r="V1167">
        <f t="shared" si="837"/>
        <v>2.9999999999999997E-4</v>
      </c>
      <c r="W1167">
        <f t="shared" si="838"/>
        <v>0</v>
      </c>
      <c r="X1167">
        <f t="shared" si="839"/>
        <v>80.25</v>
      </c>
      <c r="Y1167">
        <f t="shared" si="840"/>
        <v>51.52</v>
      </c>
      <c r="AA1167">
        <v>35863109</v>
      </c>
      <c r="AB1167">
        <f t="shared" si="841"/>
        <v>341.2</v>
      </c>
      <c r="AC1167">
        <f t="shared" si="842"/>
        <v>36.07</v>
      </c>
      <c r="AD1167">
        <f t="shared" si="867"/>
        <v>5.78</v>
      </c>
      <c r="AE1167">
        <f t="shared" si="868"/>
        <v>0.41</v>
      </c>
      <c r="AF1167">
        <f>ROUND(((EV1167*1.15)),2)</f>
        <v>299.35000000000002</v>
      </c>
      <c r="AG1167">
        <f t="shared" si="843"/>
        <v>0</v>
      </c>
      <c r="AH1167">
        <f>((EW1167*1.15))</f>
        <v>30.175999999999995</v>
      </c>
      <c r="AI1167">
        <f t="shared" si="869"/>
        <v>0.03</v>
      </c>
      <c r="AJ1167">
        <f t="shared" si="844"/>
        <v>0</v>
      </c>
      <c r="AK1167">
        <v>302.14999999999998</v>
      </c>
      <c r="AL1167">
        <v>36.07</v>
      </c>
      <c r="AM1167">
        <v>5.78</v>
      </c>
      <c r="AN1167">
        <v>0.41</v>
      </c>
      <c r="AO1167">
        <v>260.3</v>
      </c>
      <c r="AP1167">
        <v>0</v>
      </c>
      <c r="AQ1167">
        <v>26.24</v>
      </c>
      <c r="AR1167">
        <v>0.03</v>
      </c>
      <c r="AS1167">
        <v>0</v>
      </c>
      <c r="AT1167">
        <v>81</v>
      </c>
      <c r="AU1167">
        <v>52</v>
      </c>
      <c r="AV1167">
        <v>1</v>
      </c>
      <c r="AW1167">
        <v>1</v>
      </c>
      <c r="AZ1167">
        <v>1</v>
      </c>
      <c r="BA1167">
        <v>33.049999999999997</v>
      </c>
      <c r="BB1167">
        <v>9.01</v>
      </c>
      <c r="BC1167">
        <v>7.15</v>
      </c>
      <c r="BD1167" t="s">
        <v>3</v>
      </c>
      <c r="BE1167" t="s">
        <v>3</v>
      </c>
      <c r="BF1167" t="s">
        <v>3</v>
      </c>
      <c r="BG1167" t="s">
        <v>3</v>
      </c>
      <c r="BH1167">
        <v>0</v>
      </c>
      <c r="BI1167">
        <v>2</v>
      </c>
      <c r="BJ1167" t="s">
        <v>246</v>
      </c>
      <c r="BM1167">
        <v>108001</v>
      </c>
      <c r="BN1167">
        <v>0</v>
      </c>
      <c r="BO1167" t="s">
        <v>244</v>
      </c>
      <c r="BP1167">
        <v>1</v>
      </c>
      <c r="BQ1167">
        <v>3</v>
      </c>
      <c r="BR1167">
        <v>0</v>
      </c>
      <c r="BS1167">
        <v>33.049999999999997</v>
      </c>
      <c r="BT1167">
        <v>1</v>
      </c>
      <c r="BU1167">
        <v>1</v>
      </c>
      <c r="BV1167">
        <v>1</v>
      </c>
      <c r="BW1167">
        <v>1</v>
      </c>
      <c r="BX1167">
        <v>1</v>
      </c>
      <c r="BY1167" t="s">
        <v>3</v>
      </c>
      <c r="BZ1167">
        <v>95</v>
      </c>
      <c r="CA1167">
        <v>65</v>
      </c>
      <c r="CB1167" t="s">
        <v>3</v>
      </c>
      <c r="CE1167">
        <v>0</v>
      </c>
      <c r="CF1167">
        <v>0</v>
      </c>
      <c r="CG1167">
        <v>0</v>
      </c>
      <c r="CM1167">
        <v>0</v>
      </c>
      <c r="CN1167" t="s">
        <v>993</v>
      </c>
      <c r="CO1167">
        <v>0</v>
      </c>
      <c r="CP1167">
        <f t="shared" si="845"/>
        <v>102.03999999999999</v>
      </c>
      <c r="CQ1167">
        <f t="shared" si="846"/>
        <v>257.90050000000002</v>
      </c>
      <c r="CR1167">
        <f t="shared" si="847"/>
        <v>52.077800000000003</v>
      </c>
      <c r="CS1167">
        <f t="shared" si="848"/>
        <v>13.550499999999998</v>
      </c>
      <c r="CT1167">
        <f t="shared" si="849"/>
        <v>9893.5174999999999</v>
      </c>
      <c r="CU1167">
        <f t="shared" si="850"/>
        <v>0</v>
      </c>
      <c r="CV1167">
        <f t="shared" si="851"/>
        <v>30.175999999999995</v>
      </c>
      <c r="CW1167">
        <f t="shared" si="852"/>
        <v>0.03</v>
      </c>
      <c r="CX1167">
        <f t="shared" si="853"/>
        <v>0</v>
      </c>
      <c r="CY1167">
        <f t="shared" si="854"/>
        <v>80.254799999999989</v>
      </c>
      <c r="CZ1167">
        <f t="shared" si="855"/>
        <v>51.521599999999999</v>
      </c>
      <c r="DC1167" t="s">
        <v>3</v>
      </c>
      <c r="DD1167" t="s">
        <v>3</v>
      </c>
      <c r="DE1167" t="s">
        <v>3</v>
      </c>
      <c r="DF1167" t="s">
        <v>3</v>
      </c>
      <c r="DG1167" t="s">
        <v>134</v>
      </c>
      <c r="DH1167" t="s">
        <v>3</v>
      </c>
      <c r="DI1167" t="s">
        <v>134</v>
      </c>
      <c r="DJ1167" t="s">
        <v>3</v>
      </c>
      <c r="DK1167" t="s">
        <v>3</v>
      </c>
      <c r="DL1167" t="s">
        <v>3</v>
      </c>
      <c r="DM1167" t="s">
        <v>3</v>
      </c>
      <c r="DN1167">
        <v>0</v>
      </c>
      <c r="DO1167">
        <v>0</v>
      </c>
      <c r="DP1167">
        <v>1</v>
      </c>
      <c r="DQ1167">
        <v>1</v>
      </c>
      <c r="DU1167">
        <v>1010</v>
      </c>
      <c r="DV1167" t="s">
        <v>58</v>
      </c>
      <c r="DW1167" t="s">
        <v>58</v>
      </c>
      <c r="DX1167">
        <v>100</v>
      </c>
      <c r="DZ1167" t="s">
        <v>3</v>
      </c>
      <c r="EA1167" t="s">
        <v>3</v>
      </c>
      <c r="EB1167" t="s">
        <v>3</v>
      </c>
      <c r="EC1167" t="s">
        <v>3</v>
      </c>
      <c r="EE1167">
        <v>29085386</v>
      </c>
      <c r="EF1167">
        <v>3</v>
      </c>
      <c r="EG1167" t="s">
        <v>226</v>
      </c>
      <c r="EH1167">
        <v>0</v>
      </c>
      <c r="EI1167" t="s">
        <v>3</v>
      </c>
      <c r="EJ1167">
        <v>2</v>
      </c>
      <c r="EK1167">
        <v>108001</v>
      </c>
      <c r="EL1167" t="s">
        <v>227</v>
      </c>
      <c r="EM1167" t="s">
        <v>228</v>
      </c>
      <c r="EO1167" t="s">
        <v>305</v>
      </c>
      <c r="EQ1167">
        <v>0</v>
      </c>
      <c r="ER1167">
        <v>302.14999999999998</v>
      </c>
      <c r="ES1167">
        <v>36.07</v>
      </c>
      <c r="ET1167">
        <v>5.78</v>
      </c>
      <c r="EU1167">
        <v>0.41</v>
      </c>
      <c r="EV1167">
        <v>260.3</v>
      </c>
      <c r="EW1167">
        <v>26.24</v>
      </c>
      <c r="EX1167">
        <v>0.03</v>
      </c>
      <c r="EY1167">
        <v>0</v>
      </c>
      <c r="FQ1167">
        <v>0</v>
      </c>
      <c r="FR1167">
        <f t="shared" si="856"/>
        <v>0</v>
      </c>
      <c r="FS1167">
        <v>0</v>
      </c>
      <c r="FV1167" t="s">
        <v>25</v>
      </c>
      <c r="FW1167" t="s">
        <v>26</v>
      </c>
      <c r="FX1167">
        <v>95</v>
      </c>
      <c r="FY1167">
        <v>65</v>
      </c>
      <c r="GA1167" t="s">
        <v>3</v>
      </c>
      <c r="GD1167">
        <v>1</v>
      </c>
      <c r="GF1167">
        <v>1949515482</v>
      </c>
      <c r="GG1167">
        <v>2</v>
      </c>
      <c r="GH1167">
        <v>1</v>
      </c>
      <c r="GI1167">
        <v>2</v>
      </c>
      <c r="GJ1167">
        <v>0</v>
      </c>
      <c r="GK1167">
        <v>0</v>
      </c>
      <c r="GL1167">
        <f t="shared" si="857"/>
        <v>0</v>
      </c>
      <c r="GM1167">
        <f t="shared" si="858"/>
        <v>233.81</v>
      </c>
      <c r="GN1167">
        <f t="shared" si="859"/>
        <v>0</v>
      </c>
      <c r="GO1167">
        <f t="shared" si="860"/>
        <v>233.81</v>
      </c>
      <c r="GP1167">
        <f t="shared" si="861"/>
        <v>0</v>
      </c>
      <c r="GR1167">
        <v>0</v>
      </c>
      <c r="GS1167">
        <v>3</v>
      </c>
      <c r="GT1167">
        <v>0</v>
      </c>
      <c r="GU1167" t="s">
        <v>3</v>
      </c>
      <c r="GV1167">
        <f t="shared" si="862"/>
        <v>0</v>
      </c>
      <c r="GW1167">
        <v>1</v>
      </c>
      <c r="GX1167">
        <f t="shared" si="863"/>
        <v>0</v>
      </c>
      <c r="HA1167">
        <v>0</v>
      </c>
      <c r="HB1167">
        <v>0</v>
      </c>
      <c r="HC1167">
        <f t="shared" si="864"/>
        <v>0</v>
      </c>
      <c r="HE1167" t="s">
        <v>3</v>
      </c>
      <c r="HF1167" t="s">
        <v>3</v>
      </c>
      <c r="HM1167" t="s">
        <v>3</v>
      </c>
      <c r="IK1167">
        <v>0</v>
      </c>
    </row>
    <row r="1168" spans="1:245">
      <c r="A1168">
        <v>18</v>
      </c>
      <c r="B1168">
        <v>0</v>
      </c>
      <c r="C1168">
        <v>1344</v>
      </c>
      <c r="E1168" t="s">
        <v>229</v>
      </c>
      <c r="F1168" t="s">
        <v>230</v>
      </c>
      <c r="G1168" t="s">
        <v>231</v>
      </c>
      <c r="H1168" t="s">
        <v>232</v>
      </c>
      <c r="I1168">
        <f>I1167*J1168</f>
        <v>1E-3</v>
      </c>
      <c r="J1168">
        <v>0.1</v>
      </c>
      <c r="K1168">
        <v>0.1</v>
      </c>
      <c r="O1168">
        <f t="shared" si="830"/>
        <v>5.12</v>
      </c>
      <c r="P1168">
        <f t="shared" si="831"/>
        <v>5.12</v>
      </c>
      <c r="Q1168">
        <f t="shared" si="832"/>
        <v>0</v>
      </c>
      <c r="R1168">
        <f t="shared" si="833"/>
        <v>0</v>
      </c>
      <c r="S1168">
        <f t="shared" si="834"/>
        <v>0</v>
      </c>
      <c r="T1168">
        <f t="shared" si="835"/>
        <v>0</v>
      </c>
      <c r="U1168">
        <f t="shared" si="836"/>
        <v>0</v>
      </c>
      <c r="V1168">
        <f t="shared" si="837"/>
        <v>0</v>
      </c>
      <c r="W1168">
        <f t="shared" si="838"/>
        <v>0.02</v>
      </c>
      <c r="X1168">
        <f t="shared" si="839"/>
        <v>0</v>
      </c>
      <c r="Y1168">
        <f t="shared" si="840"/>
        <v>0</v>
      </c>
      <c r="AA1168">
        <v>35863109</v>
      </c>
      <c r="AB1168">
        <f t="shared" si="841"/>
        <v>1998.42</v>
      </c>
      <c r="AC1168">
        <f t="shared" si="842"/>
        <v>1998.42</v>
      </c>
      <c r="AD1168">
        <f t="shared" si="867"/>
        <v>0</v>
      </c>
      <c r="AE1168">
        <f t="shared" si="868"/>
        <v>0</v>
      </c>
      <c r="AF1168">
        <f>ROUND((EV1168),2)</f>
        <v>0</v>
      </c>
      <c r="AG1168">
        <f t="shared" si="843"/>
        <v>0</v>
      </c>
      <c r="AH1168">
        <f>(EW1168)</f>
        <v>0</v>
      </c>
      <c r="AI1168">
        <f t="shared" si="869"/>
        <v>0</v>
      </c>
      <c r="AJ1168">
        <f t="shared" si="844"/>
        <v>19.399999999999999</v>
      </c>
      <c r="AK1168">
        <v>1998.42</v>
      </c>
      <c r="AL1168">
        <v>1998.42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19.399999999999999</v>
      </c>
      <c r="AT1168">
        <v>0</v>
      </c>
      <c r="AU1168">
        <v>0</v>
      </c>
      <c r="AV1168">
        <v>1</v>
      </c>
      <c r="AW1168">
        <v>1</v>
      </c>
      <c r="AZ1168">
        <v>1</v>
      </c>
      <c r="BA1168">
        <v>1</v>
      </c>
      <c r="BB1168">
        <v>1</v>
      </c>
      <c r="BC1168">
        <v>2.56</v>
      </c>
      <c r="BD1168" t="s">
        <v>3</v>
      </c>
      <c r="BE1168" t="s">
        <v>3</v>
      </c>
      <c r="BF1168" t="s">
        <v>3</v>
      </c>
      <c r="BG1168" t="s">
        <v>3</v>
      </c>
      <c r="BH1168">
        <v>3</v>
      </c>
      <c r="BI1168">
        <v>2</v>
      </c>
      <c r="BJ1168" t="s">
        <v>233</v>
      </c>
      <c r="BM1168">
        <v>500002</v>
      </c>
      <c r="BN1168">
        <v>0</v>
      </c>
      <c r="BO1168" t="s">
        <v>230</v>
      </c>
      <c r="BP1168">
        <v>1</v>
      </c>
      <c r="BQ1168">
        <v>12</v>
      </c>
      <c r="BR1168">
        <v>0</v>
      </c>
      <c r="BS1168">
        <v>1</v>
      </c>
      <c r="BT1168">
        <v>1</v>
      </c>
      <c r="BU1168">
        <v>1</v>
      </c>
      <c r="BV1168">
        <v>1</v>
      </c>
      <c r="BW1168">
        <v>1</v>
      </c>
      <c r="BX1168">
        <v>1</v>
      </c>
      <c r="BY1168" t="s">
        <v>3</v>
      </c>
      <c r="BZ1168">
        <v>0</v>
      </c>
      <c r="CA1168">
        <v>0</v>
      </c>
      <c r="CB1168" t="s">
        <v>3</v>
      </c>
      <c r="CE1168">
        <v>0</v>
      </c>
      <c r="CF1168">
        <v>0</v>
      </c>
      <c r="CG1168">
        <v>0</v>
      </c>
      <c r="CM1168">
        <v>0</v>
      </c>
      <c r="CN1168" t="s">
        <v>3</v>
      </c>
      <c r="CO1168">
        <v>0</v>
      </c>
      <c r="CP1168">
        <f t="shared" si="845"/>
        <v>5.12</v>
      </c>
      <c r="CQ1168">
        <f t="shared" si="846"/>
        <v>5115.9552000000003</v>
      </c>
      <c r="CR1168">
        <f t="shared" si="847"/>
        <v>0</v>
      </c>
      <c r="CS1168">
        <f t="shared" si="848"/>
        <v>0</v>
      </c>
      <c r="CT1168">
        <f t="shared" si="849"/>
        <v>0</v>
      </c>
      <c r="CU1168">
        <f t="shared" si="850"/>
        <v>0</v>
      </c>
      <c r="CV1168">
        <f t="shared" si="851"/>
        <v>0</v>
      </c>
      <c r="CW1168">
        <f t="shared" si="852"/>
        <v>0</v>
      </c>
      <c r="CX1168">
        <f t="shared" si="853"/>
        <v>19.399999999999999</v>
      </c>
      <c r="CY1168">
        <f t="shared" si="854"/>
        <v>0</v>
      </c>
      <c r="CZ1168">
        <f t="shared" si="855"/>
        <v>0</v>
      </c>
      <c r="DC1168" t="s">
        <v>3</v>
      </c>
      <c r="DD1168" t="s">
        <v>3</v>
      </c>
      <c r="DE1168" t="s">
        <v>3</v>
      </c>
      <c r="DF1168" t="s">
        <v>3</v>
      </c>
      <c r="DG1168" t="s">
        <v>3</v>
      </c>
      <c r="DH1168" t="s">
        <v>3</v>
      </c>
      <c r="DI1168" t="s">
        <v>3</v>
      </c>
      <c r="DJ1168" t="s">
        <v>3</v>
      </c>
      <c r="DK1168" t="s">
        <v>3</v>
      </c>
      <c r="DL1168" t="s">
        <v>3</v>
      </c>
      <c r="DM1168" t="s">
        <v>3</v>
      </c>
      <c r="DN1168">
        <v>0</v>
      </c>
      <c r="DO1168">
        <v>0</v>
      </c>
      <c r="DP1168">
        <v>1</v>
      </c>
      <c r="DQ1168">
        <v>1</v>
      </c>
      <c r="DU1168">
        <v>1010</v>
      </c>
      <c r="DV1168" t="s">
        <v>232</v>
      </c>
      <c r="DW1168" t="s">
        <v>232</v>
      </c>
      <c r="DX1168">
        <v>1000</v>
      </c>
      <c r="DZ1168" t="s">
        <v>3</v>
      </c>
      <c r="EA1168" t="s">
        <v>3</v>
      </c>
      <c r="EB1168" t="s">
        <v>3</v>
      </c>
      <c r="EC1168" t="s">
        <v>3</v>
      </c>
      <c r="EE1168">
        <v>29085444</v>
      </c>
      <c r="EF1168">
        <v>12</v>
      </c>
      <c r="EG1168" t="s">
        <v>32</v>
      </c>
      <c r="EH1168">
        <v>0</v>
      </c>
      <c r="EI1168" t="s">
        <v>3</v>
      </c>
      <c r="EJ1168">
        <v>2</v>
      </c>
      <c r="EK1168">
        <v>500002</v>
      </c>
      <c r="EL1168" t="s">
        <v>33</v>
      </c>
      <c r="EM1168" t="s">
        <v>34</v>
      </c>
      <c r="EO1168" t="s">
        <v>3</v>
      </c>
      <c r="EQ1168">
        <v>0</v>
      </c>
      <c r="ER1168">
        <v>1998.42</v>
      </c>
      <c r="ES1168">
        <v>1998.42</v>
      </c>
      <c r="ET1168">
        <v>0</v>
      </c>
      <c r="EU1168">
        <v>0</v>
      </c>
      <c r="EV1168">
        <v>0</v>
      </c>
      <c r="EW1168">
        <v>0</v>
      </c>
      <c r="EX1168">
        <v>0</v>
      </c>
      <c r="FQ1168">
        <v>0</v>
      </c>
      <c r="FR1168">
        <f t="shared" si="856"/>
        <v>0</v>
      </c>
      <c r="FS1168">
        <v>0</v>
      </c>
      <c r="FX1168">
        <v>0</v>
      </c>
      <c r="FY1168">
        <v>0</v>
      </c>
      <c r="GA1168" t="s">
        <v>3</v>
      </c>
      <c r="GD1168">
        <v>1</v>
      </c>
      <c r="GF1168">
        <v>-1152774928</v>
      </c>
      <c r="GG1168">
        <v>2</v>
      </c>
      <c r="GH1168">
        <v>1</v>
      </c>
      <c r="GI1168">
        <v>2</v>
      </c>
      <c r="GJ1168">
        <v>0</v>
      </c>
      <c r="GK1168">
        <v>0</v>
      </c>
      <c r="GL1168">
        <f t="shared" si="857"/>
        <v>0</v>
      </c>
      <c r="GM1168">
        <f t="shared" si="858"/>
        <v>5.12</v>
      </c>
      <c r="GN1168">
        <f t="shared" si="859"/>
        <v>0</v>
      </c>
      <c r="GO1168">
        <f t="shared" si="860"/>
        <v>5.12</v>
      </c>
      <c r="GP1168">
        <f t="shared" si="861"/>
        <v>0</v>
      </c>
      <c r="GR1168">
        <v>0</v>
      </c>
      <c r="GS1168">
        <v>3</v>
      </c>
      <c r="GT1168">
        <v>0</v>
      </c>
      <c r="GU1168" t="s">
        <v>3</v>
      </c>
      <c r="GV1168">
        <f t="shared" si="862"/>
        <v>0</v>
      </c>
      <c r="GW1168">
        <v>1</v>
      </c>
      <c r="GX1168">
        <f t="shared" si="863"/>
        <v>0</v>
      </c>
      <c r="HA1168">
        <v>0</v>
      </c>
      <c r="HB1168">
        <v>0</v>
      </c>
      <c r="HC1168">
        <f t="shared" si="864"/>
        <v>0</v>
      </c>
      <c r="HE1168" t="s">
        <v>3</v>
      </c>
      <c r="HF1168" t="s">
        <v>3</v>
      </c>
      <c r="HM1168" t="s">
        <v>3</v>
      </c>
      <c r="IK1168">
        <v>0</v>
      </c>
    </row>
    <row r="1169" spans="1:245">
      <c r="A1169">
        <v>18</v>
      </c>
      <c r="B1169">
        <v>0</v>
      </c>
      <c r="C1169">
        <v>1346</v>
      </c>
      <c r="E1169" t="s">
        <v>234</v>
      </c>
      <c r="F1169" t="s">
        <v>249</v>
      </c>
      <c r="G1169" t="s">
        <v>250</v>
      </c>
      <c r="H1169" t="s">
        <v>237</v>
      </c>
      <c r="I1169">
        <f>I1167*J1169</f>
        <v>1</v>
      </c>
      <c r="J1169">
        <v>100</v>
      </c>
      <c r="K1169">
        <v>100</v>
      </c>
      <c r="O1169">
        <f t="shared" si="830"/>
        <v>76.47</v>
      </c>
      <c r="P1169">
        <f t="shared" si="831"/>
        <v>76.47</v>
      </c>
      <c r="Q1169">
        <f t="shared" si="832"/>
        <v>0</v>
      </c>
      <c r="R1169">
        <f t="shared" si="833"/>
        <v>0</v>
      </c>
      <c r="S1169">
        <f t="shared" si="834"/>
        <v>0</v>
      </c>
      <c r="T1169">
        <f t="shared" si="835"/>
        <v>0</v>
      </c>
      <c r="U1169">
        <f t="shared" si="836"/>
        <v>0</v>
      </c>
      <c r="V1169">
        <f t="shared" si="837"/>
        <v>0</v>
      </c>
      <c r="W1169">
        <f t="shared" si="838"/>
        <v>0.09</v>
      </c>
      <c r="X1169">
        <f t="shared" si="839"/>
        <v>0</v>
      </c>
      <c r="Y1169">
        <f t="shared" si="840"/>
        <v>0</v>
      </c>
      <c r="AA1169">
        <v>35863109</v>
      </c>
      <c r="AB1169">
        <f t="shared" si="841"/>
        <v>8.81</v>
      </c>
      <c r="AC1169">
        <f t="shared" si="842"/>
        <v>8.81</v>
      </c>
      <c r="AD1169">
        <f t="shared" si="867"/>
        <v>0</v>
      </c>
      <c r="AE1169">
        <f t="shared" si="868"/>
        <v>0</v>
      </c>
      <c r="AF1169">
        <f>ROUND((EV1169),2)</f>
        <v>0</v>
      </c>
      <c r="AG1169">
        <f t="shared" si="843"/>
        <v>0</v>
      </c>
      <c r="AH1169">
        <f>(EW1169)</f>
        <v>0</v>
      </c>
      <c r="AI1169">
        <f t="shared" si="869"/>
        <v>0</v>
      </c>
      <c r="AJ1169">
        <f t="shared" si="844"/>
        <v>0.09</v>
      </c>
      <c r="AK1169">
        <v>8.81</v>
      </c>
      <c r="AL1169">
        <v>8.81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0.09</v>
      </c>
      <c r="AT1169">
        <v>0</v>
      </c>
      <c r="AU1169">
        <v>0</v>
      </c>
      <c r="AV1169">
        <v>1</v>
      </c>
      <c r="AW1169">
        <v>1</v>
      </c>
      <c r="AZ1169">
        <v>1</v>
      </c>
      <c r="BA1169">
        <v>1</v>
      </c>
      <c r="BB1169">
        <v>1</v>
      </c>
      <c r="BC1169">
        <v>8.68</v>
      </c>
      <c r="BD1169" t="s">
        <v>3</v>
      </c>
      <c r="BE1169" t="s">
        <v>3</v>
      </c>
      <c r="BF1169" t="s">
        <v>3</v>
      </c>
      <c r="BG1169" t="s">
        <v>3</v>
      </c>
      <c r="BH1169">
        <v>3</v>
      </c>
      <c r="BI1169">
        <v>2</v>
      </c>
      <c r="BJ1169" t="s">
        <v>251</v>
      </c>
      <c r="BM1169">
        <v>500002</v>
      </c>
      <c r="BN1169">
        <v>0</v>
      </c>
      <c r="BO1169" t="s">
        <v>249</v>
      </c>
      <c r="BP1169">
        <v>1</v>
      </c>
      <c r="BQ1169">
        <v>12</v>
      </c>
      <c r="BR1169">
        <v>0</v>
      </c>
      <c r="BS1169">
        <v>1</v>
      </c>
      <c r="BT1169">
        <v>1</v>
      </c>
      <c r="BU1169">
        <v>1</v>
      </c>
      <c r="BV1169">
        <v>1</v>
      </c>
      <c r="BW1169">
        <v>1</v>
      </c>
      <c r="BX1169">
        <v>1</v>
      </c>
      <c r="BY1169" t="s">
        <v>3</v>
      </c>
      <c r="BZ1169">
        <v>0</v>
      </c>
      <c r="CA1169">
        <v>0</v>
      </c>
      <c r="CB1169" t="s">
        <v>3</v>
      </c>
      <c r="CE1169">
        <v>0</v>
      </c>
      <c r="CF1169">
        <v>0</v>
      </c>
      <c r="CG1169">
        <v>0</v>
      </c>
      <c r="CM1169">
        <v>0</v>
      </c>
      <c r="CN1169" t="s">
        <v>3</v>
      </c>
      <c r="CO1169">
        <v>0</v>
      </c>
      <c r="CP1169">
        <f t="shared" si="845"/>
        <v>76.47</v>
      </c>
      <c r="CQ1169">
        <f t="shared" si="846"/>
        <v>76.470799999999997</v>
      </c>
      <c r="CR1169">
        <f t="shared" si="847"/>
        <v>0</v>
      </c>
      <c r="CS1169">
        <f t="shared" si="848"/>
        <v>0</v>
      </c>
      <c r="CT1169">
        <f t="shared" si="849"/>
        <v>0</v>
      </c>
      <c r="CU1169">
        <f t="shared" si="850"/>
        <v>0</v>
      </c>
      <c r="CV1169">
        <f t="shared" si="851"/>
        <v>0</v>
      </c>
      <c r="CW1169">
        <f t="shared" si="852"/>
        <v>0</v>
      </c>
      <c r="CX1169">
        <f t="shared" si="853"/>
        <v>0.09</v>
      </c>
      <c r="CY1169">
        <f t="shared" si="854"/>
        <v>0</v>
      </c>
      <c r="CZ1169">
        <f t="shared" si="855"/>
        <v>0</v>
      </c>
      <c r="DC1169" t="s">
        <v>3</v>
      </c>
      <c r="DD1169" t="s">
        <v>3</v>
      </c>
      <c r="DE1169" t="s">
        <v>3</v>
      </c>
      <c r="DF1169" t="s">
        <v>3</v>
      </c>
      <c r="DG1169" t="s">
        <v>3</v>
      </c>
      <c r="DH1169" t="s">
        <v>3</v>
      </c>
      <c r="DI1169" t="s">
        <v>3</v>
      </c>
      <c r="DJ1169" t="s">
        <v>3</v>
      </c>
      <c r="DK1169" t="s">
        <v>3</v>
      </c>
      <c r="DL1169" t="s">
        <v>3</v>
      </c>
      <c r="DM1169" t="s">
        <v>3</v>
      </c>
      <c r="DN1169">
        <v>0</v>
      </c>
      <c r="DO1169">
        <v>0</v>
      </c>
      <c r="DP1169">
        <v>1</v>
      </c>
      <c r="DQ1169">
        <v>1</v>
      </c>
      <c r="DU1169">
        <v>1010</v>
      </c>
      <c r="DV1169" t="s">
        <v>237</v>
      </c>
      <c r="DW1169" t="s">
        <v>237</v>
      </c>
      <c r="DX1169">
        <v>1</v>
      </c>
      <c r="DZ1169" t="s">
        <v>3</v>
      </c>
      <c r="EA1169" t="s">
        <v>3</v>
      </c>
      <c r="EB1169" t="s">
        <v>3</v>
      </c>
      <c r="EC1169" t="s">
        <v>3</v>
      </c>
      <c r="EE1169">
        <v>29085444</v>
      </c>
      <c r="EF1169">
        <v>12</v>
      </c>
      <c r="EG1169" t="s">
        <v>32</v>
      </c>
      <c r="EH1169">
        <v>0</v>
      </c>
      <c r="EI1169" t="s">
        <v>3</v>
      </c>
      <c r="EJ1169">
        <v>2</v>
      </c>
      <c r="EK1169">
        <v>500002</v>
      </c>
      <c r="EL1169" t="s">
        <v>33</v>
      </c>
      <c r="EM1169" t="s">
        <v>34</v>
      </c>
      <c r="EO1169" t="s">
        <v>3</v>
      </c>
      <c r="EQ1169">
        <v>0</v>
      </c>
      <c r="ER1169">
        <v>8.81</v>
      </c>
      <c r="ES1169">
        <v>8.81</v>
      </c>
      <c r="ET1169">
        <v>0</v>
      </c>
      <c r="EU1169">
        <v>0</v>
      </c>
      <c r="EV1169">
        <v>0</v>
      </c>
      <c r="EW1169">
        <v>0</v>
      </c>
      <c r="EX1169">
        <v>0</v>
      </c>
      <c r="FQ1169">
        <v>0</v>
      </c>
      <c r="FR1169">
        <f t="shared" si="856"/>
        <v>0</v>
      </c>
      <c r="FS1169">
        <v>0</v>
      </c>
      <c r="FX1169">
        <v>0</v>
      </c>
      <c r="FY1169">
        <v>0</v>
      </c>
      <c r="GA1169" t="s">
        <v>3</v>
      </c>
      <c r="GD1169">
        <v>1</v>
      </c>
      <c r="GF1169">
        <v>-1190793685</v>
      </c>
      <c r="GG1169">
        <v>2</v>
      </c>
      <c r="GH1169">
        <v>1</v>
      </c>
      <c r="GI1169">
        <v>2</v>
      </c>
      <c r="GJ1169">
        <v>0</v>
      </c>
      <c r="GK1169">
        <v>0</v>
      </c>
      <c r="GL1169">
        <f t="shared" si="857"/>
        <v>0</v>
      </c>
      <c r="GM1169">
        <f t="shared" si="858"/>
        <v>76.47</v>
      </c>
      <c r="GN1169">
        <f t="shared" si="859"/>
        <v>0</v>
      </c>
      <c r="GO1169">
        <f t="shared" si="860"/>
        <v>76.47</v>
      </c>
      <c r="GP1169">
        <f t="shared" si="861"/>
        <v>0</v>
      </c>
      <c r="GR1169">
        <v>0</v>
      </c>
      <c r="GS1169">
        <v>3</v>
      </c>
      <c r="GT1169">
        <v>0</v>
      </c>
      <c r="GU1169" t="s">
        <v>3</v>
      </c>
      <c r="GV1169">
        <f t="shared" si="862"/>
        <v>0</v>
      </c>
      <c r="GW1169">
        <v>1</v>
      </c>
      <c r="GX1169">
        <f t="shared" si="863"/>
        <v>0</v>
      </c>
      <c r="HA1169">
        <v>0</v>
      </c>
      <c r="HB1169">
        <v>0</v>
      </c>
      <c r="HC1169">
        <f t="shared" si="864"/>
        <v>0</v>
      </c>
      <c r="HE1169" t="s">
        <v>3</v>
      </c>
      <c r="HF1169" t="s">
        <v>3</v>
      </c>
      <c r="HM1169" t="s">
        <v>3</v>
      </c>
      <c r="IK1169">
        <v>0</v>
      </c>
    </row>
    <row r="1170" spans="1:245">
      <c r="A1170">
        <v>17</v>
      </c>
      <c r="B1170">
        <v>0</v>
      </c>
      <c r="C1170">
        <f>ROW(SmtRes!A1352)</f>
        <v>1352</v>
      </c>
      <c r="D1170">
        <f>ROW(EtalonRes!A1310)</f>
        <v>1310</v>
      </c>
      <c r="E1170" t="s">
        <v>243</v>
      </c>
      <c r="F1170" t="s">
        <v>306</v>
      </c>
      <c r="G1170" t="s">
        <v>307</v>
      </c>
      <c r="H1170" t="s">
        <v>149</v>
      </c>
      <c r="I1170">
        <f>ROUND(28/100,9)</f>
        <v>0.28000000000000003</v>
      </c>
      <c r="J1170">
        <v>0</v>
      </c>
      <c r="K1170">
        <f>ROUND(28/100,9)</f>
        <v>0.28000000000000003</v>
      </c>
      <c r="O1170">
        <f t="shared" si="830"/>
        <v>3233.12</v>
      </c>
      <c r="P1170">
        <f t="shared" si="831"/>
        <v>0</v>
      </c>
      <c r="Q1170">
        <f t="shared" si="832"/>
        <v>159.87</v>
      </c>
      <c r="R1170">
        <f t="shared" si="833"/>
        <v>0</v>
      </c>
      <c r="S1170">
        <f t="shared" si="834"/>
        <v>3073.25</v>
      </c>
      <c r="T1170">
        <f t="shared" si="835"/>
        <v>0</v>
      </c>
      <c r="U1170">
        <f t="shared" si="836"/>
        <v>8.3848800000000008</v>
      </c>
      <c r="V1170">
        <f t="shared" si="837"/>
        <v>0</v>
      </c>
      <c r="W1170">
        <f t="shared" si="838"/>
        <v>0</v>
      </c>
      <c r="X1170">
        <f t="shared" si="839"/>
        <v>2458.6</v>
      </c>
      <c r="Y1170">
        <f t="shared" si="840"/>
        <v>1137.0999999999999</v>
      </c>
      <c r="AA1170">
        <v>35863109</v>
      </c>
      <c r="AB1170">
        <f t="shared" si="841"/>
        <v>393.96</v>
      </c>
      <c r="AC1170">
        <f t="shared" si="842"/>
        <v>0</v>
      </c>
      <c r="AD1170">
        <f>ROUND(((((ET1170*1.25))-((EU1170*1.25)))+AE1170),2)</f>
        <v>61.86</v>
      </c>
      <c r="AE1170">
        <f>ROUND(((EU1170*1.25)),2)</f>
        <v>0</v>
      </c>
      <c r="AF1170">
        <f>ROUND(((EV1170*1.15)),2)</f>
        <v>332.1</v>
      </c>
      <c r="AG1170">
        <f t="shared" si="843"/>
        <v>0</v>
      </c>
      <c r="AH1170">
        <f>((EW1170*1.15))</f>
        <v>29.945999999999998</v>
      </c>
      <c r="AI1170">
        <f>((EX1170*1.25))</f>
        <v>0</v>
      </c>
      <c r="AJ1170">
        <f t="shared" si="844"/>
        <v>0</v>
      </c>
      <c r="AK1170">
        <v>338.27</v>
      </c>
      <c r="AL1170">
        <v>0</v>
      </c>
      <c r="AM1170">
        <v>49.49</v>
      </c>
      <c r="AN1170">
        <v>0</v>
      </c>
      <c r="AO1170">
        <v>288.77999999999997</v>
      </c>
      <c r="AP1170">
        <v>0</v>
      </c>
      <c r="AQ1170">
        <v>26.04</v>
      </c>
      <c r="AR1170">
        <v>0</v>
      </c>
      <c r="AS1170">
        <v>0</v>
      </c>
      <c r="AT1170">
        <v>80</v>
      </c>
      <c r="AU1170">
        <v>37</v>
      </c>
      <c r="AV1170">
        <v>1</v>
      </c>
      <c r="AW1170">
        <v>1</v>
      </c>
      <c r="AZ1170">
        <v>1</v>
      </c>
      <c r="BA1170">
        <v>33.049999999999997</v>
      </c>
      <c r="BB1170">
        <v>9.23</v>
      </c>
      <c r="BC1170">
        <v>1</v>
      </c>
      <c r="BD1170" t="s">
        <v>3</v>
      </c>
      <c r="BE1170" t="s">
        <v>3</v>
      </c>
      <c r="BF1170" t="s">
        <v>3</v>
      </c>
      <c r="BG1170" t="s">
        <v>3</v>
      </c>
      <c r="BH1170">
        <v>0</v>
      </c>
      <c r="BI1170">
        <v>1</v>
      </c>
      <c r="BJ1170" t="s">
        <v>308</v>
      </c>
      <c r="BM1170">
        <v>15001</v>
      </c>
      <c r="BN1170">
        <v>0</v>
      </c>
      <c r="BO1170" t="s">
        <v>306</v>
      </c>
      <c r="BP1170">
        <v>1</v>
      </c>
      <c r="BQ1170">
        <v>2</v>
      </c>
      <c r="BR1170">
        <v>0</v>
      </c>
      <c r="BS1170">
        <v>33.049999999999997</v>
      </c>
      <c r="BT1170">
        <v>1</v>
      </c>
      <c r="BU1170">
        <v>1</v>
      </c>
      <c r="BV1170">
        <v>1</v>
      </c>
      <c r="BW1170">
        <v>1</v>
      </c>
      <c r="BX1170">
        <v>1</v>
      </c>
      <c r="BY1170" t="s">
        <v>3</v>
      </c>
      <c r="BZ1170">
        <v>105</v>
      </c>
      <c r="CA1170">
        <v>55</v>
      </c>
      <c r="CB1170" t="s">
        <v>3</v>
      </c>
      <c r="CE1170">
        <v>0</v>
      </c>
      <c r="CF1170">
        <v>0</v>
      </c>
      <c r="CG1170">
        <v>0</v>
      </c>
      <c r="CM1170">
        <v>0</v>
      </c>
      <c r="CN1170" t="s">
        <v>992</v>
      </c>
      <c r="CO1170">
        <v>0</v>
      </c>
      <c r="CP1170">
        <f t="shared" si="845"/>
        <v>3233.12</v>
      </c>
      <c r="CQ1170">
        <f t="shared" si="846"/>
        <v>0</v>
      </c>
      <c r="CR1170">
        <f t="shared" si="847"/>
        <v>570.96780000000001</v>
      </c>
      <c r="CS1170">
        <f t="shared" si="848"/>
        <v>0</v>
      </c>
      <c r="CT1170">
        <f t="shared" si="849"/>
        <v>10975.905000000001</v>
      </c>
      <c r="CU1170">
        <f t="shared" si="850"/>
        <v>0</v>
      </c>
      <c r="CV1170">
        <f t="shared" si="851"/>
        <v>29.945999999999998</v>
      </c>
      <c r="CW1170">
        <f t="shared" si="852"/>
        <v>0</v>
      </c>
      <c r="CX1170">
        <f t="shared" si="853"/>
        <v>0</v>
      </c>
      <c r="CY1170">
        <f t="shared" si="854"/>
        <v>2458.6</v>
      </c>
      <c r="CZ1170">
        <f t="shared" si="855"/>
        <v>1137.1025</v>
      </c>
      <c r="DC1170" t="s">
        <v>3</v>
      </c>
      <c r="DD1170" t="s">
        <v>3</v>
      </c>
      <c r="DE1170" t="s">
        <v>133</v>
      </c>
      <c r="DF1170" t="s">
        <v>133</v>
      </c>
      <c r="DG1170" t="s">
        <v>134</v>
      </c>
      <c r="DH1170" t="s">
        <v>3</v>
      </c>
      <c r="DI1170" t="s">
        <v>134</v>
      </c>
      <c r="DJ1170" t="s">
        <v>133</v>
      </c>
      <c r="DK1170" t="s">
        <v>3</v>
      </c>
      <c r="DL1170" t="s">
        <v>3</v>
      </c>
      <c r="DM1170" t="s">
        <v>3</v>
      </c>
      <c r="DN1170">
        <v>0</v>
      </c>
      <c r="DO1170">
        <v>0</v>
      </c>
      <c r="DP1170">
        <v>1</v>
      </c>
      <c r="DQ1170">
        <v>1</v>
      </c>
      <c r="DU1170">
        <v>1013</v>
      </c>
      <c r="DV1170" t="s">
        <v>149</v>
      </c>
      <c r="DW1170" t="s">
        <v>149</v>
      </c>
      <c r="DX1170">
        <v>1</v>
      </c>
      <c r="DZ1170" t="s">
        <v>3</v>
      </c>
      <c r="EA1170" t="s">
        <v>3</v>
      </c>
      <c r="EB1170" t="s">
        <v>3</v>
      </c>
      <c r="EC1170" t="s">
        <v>3</v>
      </c>
      <c r="EE1170">
        <v>29085536</v>
      </c>
      <c r="EF1170">
        <v>2</v>
      </c>
      <c r="EG1170" t="s">
        <v>135</v>
      </c>
      <c r="EH1170">
        <v>0</v>
      </c>
      <c r="EI1170" t="s">
        <v>3</v>
      </c>
      <c r="EJ1170">
        <v>1</v>
      </c>
      <c r="EK1170">
        <v>15001</v>
      </c>
      <c r="EL1170" t="s">
        <v>151</v>
      </c>
      <c r="EM1170" t="s">
        <v>152</v>
      </c>
      <c r="EO1170" t="s">
        <v>138</v>
      </c>
      <c r="EQ1170">
        <v>0</v>
      </c>
      <c r="ER1170">
        <v>338.27</v>
      </c>
      <c r="ES1170">
        <v>0</v>
      </c>
      <c r="ET1170">
        <v>49.49</v>
      </c>
      <c r="EU1170">
        <v>0</v>
      </c>
      <c r="EV1170">
        <v>288.77999999999997</v>
      </c>
      <c r="EW1170">
        <v>26.04</v>
      </c>
      <c r="EX1170">
        <v>0</v>
      </c>
      <c r="EY1170">
        <v>0</v>
      </c>
      <c r="FQ1170">
        <v>0</v>
      </c>
      <c r="FR1170">
        <f t="shared" si="856"/>
        <v>0</v>
      </c>
      <c r="FS1170">
        <v>0</v>
      </c>
      <c r="FT1170" t="s">
        <v>139</v>
      </c>
      <c r="FU1170" t="s">
        <v>25</v>
      </c>
      <c r="FV1170" t="s">
        <v>25</v>
      </c>
      <c r="FW1170" t="s">
        <v>26</v>
      </c>
      <c r="FX1170">
        <v>94.5</v>
      </c>
      <c r="FY1170">
        <v>46.75</v>
      </c>
      <c r="GA1170" t="s">
        <v>3</v>
      </c>
      <c r="GD1170">
        <v>1</v>
      </c>
      <c r="GF1170">
        <v>1201776926</v>
      </c>
      <c r="GG1170">
        <v>2</v>
      </c>
      <c r="GH1170">
        <v>1</v>
      </c>
      <c r="GI1170">
        <v>2</v>
      </c>
      <c r="GJ1170">
        <v>0</v>
      </c>
      <c r="GK1170">
        <v>0</v>
      </c>
      <c r="GL1170">
        <f t="shared" si="857"/>
        <v>0</v>
      </c>
      <c r="GM1170">
        <f t="shared" si="858"/>
        <v>6828.82</v>
      </c>
      <c r="GN1170">
        <f t="shared" si="859"/>
        <v>6828.82</v>
      </c>
      <c r="GO1170">
        <f t="shared" si="860"/>
        <v>0</v>
      </c>
      <c r="GP1170">
        <f t="shared" si="861"/>
        <v>0</v>
      </c>
      <c r="GR1170">
        <v>0</v>
      </c>
      <c r="GS1170">
        <v>3</v>
      </c>
      <c r="GT1170">
        <v>0</v>
      </c>
      <c r="GU1170" t="s">
        <v>3</v>
      </c>
      <c r="GV1170">
        <f t="shared" si="862"/>
        <v>0</v>
      </c>
      <c r="GW1170">
        <v>1</v>
      </c>
      <c r="GX1170">
        <f t="shared" si="863"/>
        <v>0</v>
      </c>
      <c r="HA1170">
        <v>0</v>
      </c>
      <c r="HB1170">
        <v>0</v>
      </c>
      <c r="HC1170">
        <f t="shared" si="864"/>
        <v>0</v>
      </c>
      <c r="HE1170" t="s">
        <v>3</v>
      </c>
      <c r="HF1170" t="s">
        <v>3</v>
      </c>
      <c r="HM1170" t="s">
        <v>3</v>
      </c>
      <c r="IK1170">
        <v>0</v>
      </c>
    </row>
    <row r="1171" spans="1:245">
      <c r="A1171">
        <v>17</v>
      </c>
      <c r="B1171">
        <v>0</v>
      </c>
      <c r="E1171" t="s">
        <v>252</v>
      </c>
      <c r="F1171" t="s">
        <v>309</v>
      </c>
      <c r="G1171" t="s">
        <v>310</v>
      </c>
      <c r="H1171" t="s">
        <v>155</v>
      </c>
      <c r="I1171">
        <v>28</v>
      </c>
      <c r="J1171">
        <v>0</v>
      </c>
      <c r="K1171">
        <v>28</v>
      </c>
      <c r="O1171">
        <f t="shared" si="830"/>
        <v>4179.32</v>
      </c>
      <c r="P1171">
        <f t="shared" si="831"/>
        <v>4179.32</v>
      </c>
      <c r="Q1171">
        <f t="shared" si="832"/>
        <v>0</v>
      </c>
      <c r="R1171">
        <f t="shared" si="833"/>
        <v>0</v>
      </c>
      <c r="S1171">
        <f t="shared" si="834"/>
        <v>0</v>
      </c>
      <c r="T1171">
        <f t="shared" si="835"/>
        <v>0</v>
      </c>
      <c r="U1171">
        <f t="shared" si="836"/>
        <v>0</v>
      </c>
      <c r="V1171">
        <f t="shared" si="837"/>
        <v>0</v>
      </c>
      <c r="W1171">
        <f t="shared" si="838"/>
        <v>31.64</v>
      </c>
      <c r="X1171">
        <f t="shared" si="839"/>
        <v>0</v>
      </c>
      <c r="Y1171">
        <f t="shared" si="840"/>
        <v>0</v>
      </c>
      <c r="AA1171">
        <v>35863109</v>
      </c>
      <c r="AB1171">
        <f t="shared" si="841"/>
        <v>24.59</v>
      </c>
      <c r="AC1171">
        <f t="shared" si="842"/>
        <v>24.59</v>
      </c>
      <c r="AD1171">
        <f>ROUND((((ET1171)-(EU1171))+AE1171),2)</f>
        <v>0</v>
      </c>
      <c r="AE1171">
        <f t="shared" ref="AE1171:AF1174" si="870">ROUND((EU1171),2)</f>
        <v>0</v>
      </c>
      <c r="AF1171">
        <f t="shared" si="870"/>
        <v>0</v>
      </c>
      <c r="AG1171">
        <f t="shared" si="843"/>
        <v>0</v>
      </c>
      <c r="AH1171">
        <f t="shared" ref="AH1171:AI1174" si="871">(EW1171)</f>
        <v>0</v>
      </c>
      <c r="AI1171">
        <f t="shared" si="871"/>
        <v>0</v>
      </c>
      <c r="AJ1171">
        <f t="shared" si="844"/>
        <v>1.1299999999999999</v>
      </c>
      <c r="AK1171">
        <v>24.59</v>
      </c>
      <c r="AL1171">
        <v>24.59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1.1299999999999999</v>
      </c>
      <c r="AT1171">
        <v>0</v>
      </c>
      <c r="AU1171">
        <v>0</v>
      </c>
      <c r="AV1171">
        <v>1</v>
      </c>
      <c r="AW1171">
        <v>1</v>
      </c>
      <c r="AZ1171">
        <v>1</v>
      </c>
      <c r="BA1171">
        <v>1</v>
      </c>
      <c r="BB1171">
        <v>1</v>
      </c>
      <c r="BC1171">
        <v>6.07</v>
      </c>
      <c r="BD1171" t="s">
        <v>3</v>
      </c>
      <c r="BE1171" t="s">
        <v>3</v>
      </c>
      <c r="BF1171" t="s">
        <v>3</v>
      </c>
      <c r="BG1171" t="s">
        <v>3</v>
      </c>
      <c r="BH1171">
        <v>3</v>
      </c>
      <c r="BI1171">
        <v>1</v>
      </c>
      <c r="BJ1171" t="s">
        <v>311</v>
      </c>
      <c r="BM1171">
        <v>500001</v>
      </c>
      <c r="BN1171">
        <v>0</v>
      </c>
      <c r="BO1171" t="s">
        <v>309</v>
      </c>
      <c r="BP1171">
        <v>1</v>
      </c>
      <c r="BQ1171">
        <v>8</v>
      </c>
      <c r="BR1171">
        <v>0</v>
      </c>
      <c r="BS1171">
        <v>1</v>
      </c>
      <c r="BT1171">
        <v>1</v>
      </c>
      <c r="BU1171">
        <v>1</v>
      </c>
      <c r="BV1171">
        <v>1</v>
      </c>
      <c r="BW1171">
        <v>1</v>
      </c>
      <c r="BX1171">
        <v>1</v>
      </c>
      <c r="BY1171" t="s">
        <v>3</v>
      </c>
      <c r="BZ1171">
        <v>0</v>
      </c>
      <c r="CA1171">
        <v>0</v>
      </c>
      <c r="CB1171" t="s">
        <v>3</v>
      </c>
      <c r="CE1171">
        <v>0</v>
      </c>
      <c r="CF1171">
        <v>0</v>
      </c>
      <c r="CG1171">
        <v>0</v>
      </c>
      <c r="CM1171">
        <v>0</v>
      </c>
      <c r="CN1171" t="s">
        <v>3</v>
      </c>
      <c r="CO1171">
        <v>0</v>
      </c>
      <c r="CP1171">
        <f t="shared" si="845"/>
        <v>4179.32</v>
      </c>
      <c r="CQ1171">
        <f t="shared" si="846"/>
        <v>149.26130000000001</v>
      </c>
      <c r="CR1171">
        <f t="shared" si="847"/>
        <v>0</v>
      </c>
      <c r="CS1171">
        <f t="shared" si="848"/>
        <v>0</v>
      </c>
      <c r="CT1171">
        <f t="shared" si="849"/>
        <v>0</v>
      </c>
      <c r="CU1171">
        <f t="shared" si="850"/>
        <v>0</v>
      </c>
      <c r="CV1171">
        <f t="shared" si="851"/>
        <v>0</v>
      </c>
      <c r="CW1171">
        <f t="shared" si="852"/>
        <v>0</v>
      </c>
      <c r="CX1171">
        <f t="shared" si="853"/>
        <v>1.1299999999999999</v>
      </c>
      <c r="CY1171">
        <f t="shared" si="854"/>
        <v>0</v>
      </c>
      <c r="CZ1171">
        <f t="shared" si="855"/>
        <v>0</v>
      </c>
      <c r="DC1171" t="s">
        <v>3</v>
      </c>
      <c r="DD1171" t="s">
        <v>3</v>
      </c>
      <c r="DE1171" t="s">
        <v>3</v>
      </c>
      <c r="DF1171" t="s">
        <v>3</v>
      </c>
      <c r="DG1171" t="s">
        <v>3</v>
      </c>
      <c r="DH1171" t="s">
        <v>3</v>
      </c>
      <c r="DI1171" t="s">
        <v>3</v>
      </c>
      <c r="DJ1171" t="s">
        <v>3</v>
      </c>
      <c r="DK1171" t="s">
        <v>3</v>
      </c>
      <c r="DL1171" t="s">
        <v>3</v>
      </c>
      <c r="DM1171" t="s">
        <v>3</v>
      </c>
      <c r="DN1171">
        <v>0</v>
      </c>
      <c r="DO1171">
        <v>0</v>
      </c>
      <c r="DP1171">
        <v>1</v>
      </c>
      <c r="DQ1171">
        <v>1</v>
      </c>
      <c r="DU1171">
        <v>1005</v>
      </c>
      <c r="DV1171" t="s">
        <v>155</v>
      </c>
      <c r="DW1171" t="s">
        <v>155</v>
      </c>
      <c r="DX1171">
        <v>1</v>
      </c>
      <c r="DZ1171" t="s">
        <v>3</v>
      </c>
      <c r="EA1171" t="s">
        <v>3</v>
      </c>
      <c r="EB1171" t="s">
        <v>3</v>
      </c>
      <c r="EC1171" t="s">
        <v>3</v>
      </c>
      <c r="EE1171">
        <v>29085443</v>
      </c>
      <c r="EF1171">
        <v>8</v>
      </c>
      <c r="EG1171" t="s">
        <v>144</v>
      </c>
      <c r="EH1171">
        <v>0</v>
      </c>
      <c r="EI1171" t="s">
        <v>3</v>
      </c>
      <c r="EJ1171">
        <v>1</v>
      </c>
      <c r="EK1171">
        <v>500001</v>
      </c>
      <c r="EL1171" t="s">
        <v>145</v>
      </c>
      <c r="EM1171" t="s">
        <v>146</v>
      </c>
      <c r="EO1171" t="s">
        <v>3</v>
      </c>
      <c r="EQ1171">
        <v>0</v>
      </c>
      <c r="ER1171">
        <v>24.59</v>
      </c>
      <c r="ES1171">
        <v>24.59</v>
      </c>
      <c r="ET1171">
        <v>0</v>
      </c>
      <c r="EU1171">
        <v>0</v>
      </c>
      <c r="EV1171">
        <v>0</v>
      </c>
      <c r="EW1171">
        <v>0</v>
      </c>
      <c r="EX1171">
        <v>0</v>
      </c>
      <c r="EY1171">
        <v>0</v>
      </c>
      <c r="FQ1171">
        <v>0</v>
      </c>
      <c r="FR1171">
        <f t="shared" si="856"/>
        <v>0</v>
      </c>
      <c r="FS1171">
        <v>0</v>
      </c>
      <c r="FX1171">
        <v>0</v>
      </c>
      <c r="FY1171">
        <v>0</v>
      </c>
      <c r="GA1171" t="s">
        <v>3</v>
      </c>
      <c r="GD1171">
        <v>1</v>
      </c>
      <c r="GF1171">
        <v>-1143029035</v>
      </c>
      <c r="GG1171">
        <v>2</v>
      </c>
      <c r="GH1171">
        <v>1</v>
      </c>
      <c r="GI1171">
        <v>2</v>
      </c>
      <c r="GJ1171">
        <v>0</v>
      </c>
      <c r="GK1171">
        <v>0</v>
      </c>
      <c r="GL1171">
        <f t="shared" si="857"/>
        <v>0</v>
      </c>
      <c r="GM1171">
        <f t="shared" si="858"/>
        <v>4179.32</v>
      </c>
      <c r="GN1171">
        <f t="shared" si="859"/>
        <v>4179.32</v>
      </c>
      <c r="GO1171">
        <f t="shared" si="860"/>
        <v>0</v>
      </c>
      <c r="GP1171">
        <f t="shared" si="861"/>
        <v>0</v>
      </c>
      <c r="GR1171">
        <v>0</v>
      </c>
      <c r="GS1171">
        <v>3</v>
      </c>
      <c r="GT1171">
        <v>0</v>
      </c>
      <c r="GU1171" t="s">
        <v>3</v>
      </c>
      <c r="GV1171">
        <f t="shared" si="862"/>
        <v>0</v>
      </c>
      <c r="GW1171">
        <v>1</v>
      </c>
      <c r="GX1171">
        <f t="shared" si="863"/>
        <v>0</v>
      </c>
      <c r="HA1171">
        <v>0</v>
      </c>
      <c r="HB1171">
        <v>0</v>
      </c>
      <c r="HC1171">
        <f t="shared" si="864"/>
        <v>0</v>
      </c>
      <c r="HE1171" t="s">
        <v>3</v>
      </c>
      <c r="HF1171" t="s">
        <v>3</v>
      </c>
      <c r="HM1171" t="s">
        <v>3</v>
      </c>
      <c r="IK1171">
        <v>0</v>
      </c>
    </row>
    <row r="1172" spans="1:245">
      <c r="A1172">
        <v>17</v>
      </c>
      <c r="B1172">
        <v>0</v>
      </c>
      <c r="E1172" t="s">
        <v>257</v>
      </c>
      <c r="F1172" t="s">
        <v>312</v>
      </c>
      <c r="G1172" t="s">
        <v>313</v>
      </c>
      <c r="H1172" t="s">
        <v>142</v>
      </c>
      <c r="I1172">
        <v>20</v>
      </c>
      <c r="J1172">
        <v>0</v>
      </c>
      <c r="K1172">
        <v>20</v>
      </c>
      <c r="O1172">
        <f t="shared" si="830"/>
        <v>273.10000000000002</v>
      </c>
      <c r="P1172">
        <f t="shared" si="831"/>
        <v>273.10000000000002</v>
      </c>
      <c r="Q1172">
        <f t="shared" si="832"/>
        <v>0</v>
      </c>
      <c r="R1172">
        <f t="shared" si="833"/>
        <v>0</v>
      </c>
      <c r="S1172">
        <f t="shared" si="834"/>
        <v>0</v>
      </c>
      <c r="T1172">
        <f t="shared" si="835"/>
        <v>0</v>
      </c>
      <c r="U1172">
        <f t="shared" si="836"/>
        <v>0</v>
      </c>
      <c r="V1172">
        <f t="shared" si="837"/>
        <v>0</v>
      </c>
      <c r="W1172">
        <f t="shared" si="838"/>
        <v>6.2</v>
      </c>
      <c r="X1172">
        <f t="shared" si="839"/>
        <v>0</v>
      </c>
      <c r="Y1172">
        <f t="shared" si="840"/>
        <v>0</v>
      </c>
      <c r="AA1172">
        <v>35863109</v>
      </c>
      <c r="AB1172">
        <f t="shared" si="841"/>
        <v>6.76</v>
      </c>
      <c r="AC1172">
        <f t="shared" si="842"/>
        <v>6.76</v>
      </c>
      <c r="AD1172">
        <f>ROUND((((ET1172)-(EU1172))+AE1172),2)</f>
        <v>0</v>
      </c>
      <c r="AE1172">
        <f t="shared" si="870"/>
        <v>0</v>
      </c>
      <c r="AF1172">
        <f t="shared" si="870"/>
        <v>0</v>
      </c>
      <c r="AG1172">
        <f t="shared" si="843"/>
        <v>0</v>
      </c>
      <c r="AH1172">
        <f t="shared" si="871"/>
        <v>0</v>
      </c>
      <c r="AI1172">
        <f t="shared" si="871"/>
        <v>0</v>
      </c>
      <c r="AJ1172">
        <f t="shared" si="844"/>
        <v>0.31</v>
      </c>
      <c r="AK1172">
        <v>6.76</v>
      </c>
      <c r="AL1172">
        <v>6.76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0.31</v>
      </c>
      <c r="AT1172">
        <v>0</v>
      </c>
      <c r="AU1172">
        <v>0</v>
      </c>
      <c r="AV1172">
        <v>1</v>
      </c>
      <c r="AW1172">
        <v>1</v>
      </c>
      <c r="AZ1172">
        <v>1</v>
      </c>
      <c r="BA1172">
        <v>1</v>
      </c>
      <c r="BB1172">
        <v>1</v>
      </c>
      <c r="BC1172">
        <v>2.02</v>
      </c>
      <c r="BD1172" t="s">
        <v>3</v>
      </c>
      <c r="BE1172" t="s">
        <v>3</v>
      </c>
      <c r="BF1172" t="s">
        <v>3</v>
      </c>
      <c r="BG1172" t="s">
        <v>3</v>
      </c>
      <c r="BH1172">
        <v>3</v>
      </c>
      <c r="BI1172">
        <v>1</v>
      </c>
      <c r="BJ1172" t="s">
        <v>314</v>
      </c>
      <c r="BM1172">
        <v>500001</v>
      </c>
      <c r="BN1172">
        <v>0</v>
      </c>
      <c r="BO1172" t="s">
        <v>312</v>
      </c>
      <c r="BP1172">
        <v>1</v>
      </c>
      <c r="BQ1172">
        <v>8</v>
      </c>
      <c r="BR1172">
        <v>0</v>
      </c>
      <c r="BS1172">
        <v>1</v>
      </c>
      <c r="BT1172">
        <v>1</v>
      </c>
      <c r="BU1172">
        <v>1</v>
      </c>
      <c r="BV1172">
        <v>1</v>
      </c>
      <c r="BW1172">
        <v>1</v>
      </c>
      <c r="BX1172">
        <v>1</v>
      </c>
      <c r="BY1172" t="s">
        <v>3</v>
      </c>
      <c r="BZ1172">
        <v>0</v>
      </c>
      <c r="CA1172">
        <v>0</v>
      </c>
      <c r="CB1172" t="s">
        <v>3</v>
      </c>
      <c r="CE1172">
        <v>0</v>
      </c>
      <c r="CF1172">
        <v>0</v>
      </c>
      <c r="CG1172">
        <v>0</v>
      </c>
      <c r="CM1172">
        <v>0</v>
      </c>
      <c r="CN1172" t="s">
        <v>3</v>
      </c>
      <c r="CO1172">
        <v>0</v>
      </c>
      <c r="CP1172">
        <f t="shared" si="845"/>
        <v>273.10000000000002</v>
      </c>
      <c r="CQ1172">
        <f t="shared" si="846"/>
        <v>13.655199999999999</v>
      </c>
      <c r="CR1172">
        <f t="shared" si="847"/>
        <v>0</v>
      </c>
      <c r="CS1172">
        <f t="shared" si="848"/>
        <v>0</v>
      </c>
      <c r="CT1172">
        <f t="shared" si="849"/>
        <v>0</v>
      </c>
      <c r="CU1172">
        <f t="shared" si="850"/>
        <v>0</v>
      </c>
      <c r="CV1172">
        <f t="shared" si="851"/>
        <v>0</v>
      </c>
      <c r="CW1172">
        <f t="shared" si="852"/>
        <v>0</v>
      </c>
      <c r="CX1172">
        <f t="shared" si="853"/>
        <v>0.31</v>
      </c>
      <c r="CY1172">
        <f t="shared" si="854"/>
        <v>0</v>
      </c>
      <c r="CZ1172">
        <f t="shared" si="855"/>
        <v>0</v>
      </c>
      <c r="DC1172" t="s">
        <v>3</v>
      </c>
      <c r="DD1172" t="s">
        <v>3</v>
      </c>
      <c r="DE1172" t="s">
        <v>3</v>
      </c>
      <c r="DF1172" t="s">
        <v>3</v>
      </c>
      <c r="DG1172" t="s">
        <v>3</v>
      </c>
      <c r="DH1172" t="s">
        <v>3</v>
      </c>
      <c r="DI1172" t="s">
        <v>3</v>
      </c>
      <c r="DJ1172" t="s">
        <v>3</v>
      </c>
      <c r="DK1172" t="s">
        <v>3</v>
      </c>
      <c r="DL1172" t="s">
        <v>3</v>
      </c>
      <c r="DM1172" t="s">
        <v>3</v>
      </c>
      <c r="DN1172">
        <v>0</v>
      </c>
      <c r="DO1172">
        <v>0</v>
      </c>
      <c r="DP1172">
        <v>1</v>
      </c>
      <c r="DQ1172">
        <v>1</v>
      </c>
      <c r="DU1172">
        <v>1003</v>
      </c>
      <c r="DV1172" t="s">
        <v>142</v>
      </c>
      <c r="DW1172" t="s">
        <v>142</v>
      </c>
      <c r="DX1172">
        <v>1</v>
      </c>
      <c r="DZ1172" t="s">
        <v>3</v>
      </c>
      <c r="EA1172" t="s">
        <v>3</v>
      </c>
      <c r="EB1172" t="s">
        <v>3</v>
      </c>
      <c r="EC1172" t="s">
        <v>3</v>
      </c>
      <c r="EE1172">
        <v>29085443</v>
      </c>
      <c r="EF1172">
        <v>8</v>
      </c>
      <c r="EG1172" t="s">
        <v>144</v>
      </c>
      <c r="EH1172">
        <v>0</v>
      </c>
      <c r="EI1172" t="s">
        <v>3</v>
      </c>
      <c r="EJ1172">
        <v>1</v>
      </c>
      <c r="EK1172">
        <v>500001</v>
      </c>
      <c r="EL1172" t="s">
        <v>145</v>
      </c>
      <c r="EM1172" t="s">
        <v>146</v>
      </c>
      <c r="EO1172" t="s">
        <v>3</v>
      </c>
      <c r="EQ1172">
        <v>0</v>
      </c>
      <c r="ER1172">
        <v>6.76</v>
      </c>
      <c r="ES1172">
        <v>6.76</v>
      </c>
      <c r="ET1172">
        <v>0</v>
      </c>
      <c r="EU1172">
        <v>0</v>
      </c>
      <c r="EV1172">
        <v>0</v>
      </c>
      <c r="EW1172">
        <v>0</v>
      </c>
      <c r="EX1172">
        <v>0</v>
      </c>
      <c r="EY1172">
        <v>0</v>
      </c>
      <c r="FQ1172">
        <v>0</v>
      </c>
      <c r="FR1172">
        <f t="shared" si="856"/>
        <v>0</v>
      </c>
      <c r="FS1172">
        <v>0</v>
      </c>
      <c r="FX1172">
        <v>0</v>
      </c>
      <c r="FY1172">
        <v>0</v>
      </c>
      <c r="GA1172" t="s">
        <v>3</v>
      </c>
      <c r="GD1172">
        <v>1</v>
      </c>
      <c r="GF1172">
        <v>426561494</v>
      </c>
      <c r="GG1172">
        <v>2</v>
      </c>
      <c r="GH1172">
        <v>1</v>
      </c>
      <c r="GI1172">
        <v>2</v>
      </c>
      <c r="GJ1172">
        <v>0</v>
      </c>
      <c r="GK1172">
        <v>0</v>
      </c>
      <c r="GL1172">
        <f t="shared" si="857"/>
        <v>0</v>
      </c>
      <c r="GM1172">
        <f t="shared" si="858"/>
        <v>273.10000000000002</v>
      </c>
      <c r="GN1172">
        <f t="shared" si="859"/>
        <v>273.10000000000002</v>
      </c>
      <c r="GO1172">
        <f t="shared" si="860"/>
        <v>0</v>
      </c>
      <c r="GP1172">
        <f t="shared" si="861"/>
        <v>0</v>
      </c>
      <c r="GR1172">
        <v>0</v>
      </c>
      <c r="GS1172">
        <v>3</v>
      </c>
      <c r="GT1172">
        <v>0</v>
      </c>
      <c r="GU1172" t="s">
        <v>3</v>
      </c>
      <c r="GV1172">
        <f t="shared" si="862"/>
        <v>0</v>
      </c>
      <c r="GW1172">
        <v>1</v>
      </c>
      <c r="GX1172">
        <f t="shared" si="863"/>
        <v>0</v>
      </c>
      <c r="HA1172">
        <v>0</v>
      </c>
      <c r="HB1172">
        <v>0</v>
      </c>
      <c r="HC1172">
        <f t="shared" si="864"/>
        <v>0</v>
      </c>
      <c r="HE1172" t="s">
        <v>3</v>
      </c>
      <c r="HF1172" t="s">
        <v>3</v>
      </c>
      <c r="HM1172" t="s">
        <v>3</v>
      </c>
      <c r="IK1172">
        <v>0</v>
      </c>
    </row>
    <row r="1173" spans="1:245">
      <c r="A1173">
        <v>17</v>
      </c>
      <c r="B1173">
        <v>0</v>
      </c>
      <c r="E1173" t="s">
        <v>274</v>
      </c>
      <c r="F1173" t="s">
        <v>315</v>
      </c>
      <c r="G1173" t="s">
        <v>316</v>
      </c>
      <c r="H1173" t="s">
        <v>142</v>
      </c>
      <c r="I1173">
        <v>20</v>
      </c>
      <c r="J1173">
        <v>0</v>
      </c>
      <c r="K1173">
        <v>20</v>
      </c>
      <c r="O1173">
        <f t="shared" si="830"/>
        <v>433.35</v>
      </c>
      <c r="P1173">
        <f t="shared" si="831"/>
        <v>433.35</v>
      </c>
      <c r="Q1173">
        <f t="shared" si="832"/>
        <v>0</v>
      </c>
      <c r="R1173">
        <f t="shared" si="833"/>
        <v>0</v>
      </c>
      <c r="S1173">
        <f t="shared" si="834"/>
        <v>0</v>
      </c>
      <c r="T1173">
        <f t="shared" si="835"/>
        <v>0</v>
      </c>
      <c r="U1173">
        <f t="shared" si="836"/>
        <v>0</v>
      </c>
      <c r="V1173">
        <f t="shared" si="837"/>
        <v>0</v>
      </c>
      <c r="W1173">
        <f t="shared" si="838"/>
        <v>7.6</v>
      </c>
      <c r="X1173">
        <f t="shared" si="839"/>
        <v>0</v>
      </c>
      <c r="Y1173">
        <f t="shared" si="840"/>
        <v>0</v>
      </c>
      <c r="AA1173">
        <v>35863109</v>
      </c>
      <c r="AB1173">
        <f t="shared" si="841"/>
        <v>8.27</v>
      </c>
      <c r="AC1173">
        <f t="shared" si="842"/>
        <v>8.27</v>
      </c>
      <c r="AD1173">
        <f>ROUND((((ET1173)-(EU1173))+AE1173),2)</f>
        <v>0</v>
      </c>
      <c r="AE1173">
        <f t="shared" si="870"/>
        <v>0</v>
      </c>
      <c r="AF1173">
        <f t="shared" si="870"/>
        <v>0</v>
      </c>
      <c r="AG1173">
        <f t="shared" si="843"/>
        <v>0</v>
      </c>
      <c r="AH1173">
        <f t="shared" si="871"/>
        <v>0</v>
      </c>
      <c r="AI1173">
        <f t="shared" si="871"/>
        <v>0</v>
      </c>
      <c r="AJ1173">
        <f t="shared" si="844"/>
        <v>0.38</v>
      </c>
      <c r="AK1173">
        <v>8.27</v>
      </c>
      <c r="AL1173">
        <v>8.27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0.38</v>
      </c>
      <c r="AT1173">
        <v>0</v>
      </c>
      <c r="AU1173">
        <v>0</v>
      </c>
      <c r="AV1173">
        <v>1</v>
      </c>
      <c r="AW1173">
        <v>1</v>
      </c>
      <c r="AZ1173">
        <v>1</v>
      </c>
      <c r="BA1173">
        <v>1</v>
      </c>
      <c r="BB1173">
        <v>1</v>
      </c>
      <c r="BC1173">
        <v>2.62</v>
      </c>
      <c r="BD1173" t="s">
        <v>3</v>
      </c>
      <c r="BE1173" t="s">
        <v>3</v>
      </c>
      <c r="BF1173" t="s">
        <v>3</v>
      </c>
      <c r="BG1173" t="s">
        <v>3</v>
      </c>
      <c r="BH1173">
        <v>3</v>
      </c>
      <c r="BI1173">
        <v>1</v>
      </c>
      <c r="BJ1173" t="s">
        <v>317</v>
      </c>
      <c r="BM1173">
        <v>500001</v>
      </c>
      <c r="BN1173">
        <v>0</v>
      </c>
      <c r="BO1173" t="s">
        <v>315</v>
      </c>
      <c r="BP1173">
        <v>1</v>
      </c>
      <c r="BQ1173">
        <v>8</v>
      </c>
      <c r="BR1173">
        <v>0</v>
      </c>
      <c r="BS1173">
        <v>1</v>
      </c>
      <c r="BT1173">
        <v>1</v>
      </c>
      <c r="BU1173">
        <v>1</v>
      </c>
      <c r="BV1173">
        <v>1</v>
      </c>
      <c r="BW1173">
        <v>1</v>
      </c>
      <c r="BX1173">
        <v>1</v>
      </c>
      <c r="BY1173" t="s">
        <v>3</v>
      </c>
      <c r="BZ1173">
        <v>0</v>
      </c>
      <c r="CA1173">
        <v>0</v>
      </c>
      <c r="CB1173" t="s">
        <v>3</v>
      </c>
      <c r="CE1173">
        <v>0</v>
      </c>
      <c r="CF1173">
        <v>0</v>
      </c>
      <c r="CG1173">
        <v>0</v>
      </c>
      <c r="CM1173">
        <v>0</v>
      </c>
      <c r="CN1173" t="s">
        <v>3</v>
      </c>
      <c r="CO1173">
        <v>0</v>
      </c>
      <c r="CP1173">
        <f t="shared" si="845"/>
        <v>433.35</v>
      </c>
      <c r="CQ1173">
        <f t="shared" si="846"/>
        <v>21.667400000000001</v>
      </c>
      <c r="CR1173">
        <f t="shared" si="847"/>
        <v>0</v>
      </c>
      <c r="CS1173">
        <f t="shared" si="848"/>
        <v>0</v>
      </c>
      <c r="CT1173">
        <f t="shared" si="849"/>
        <v>0</v>
      </c>
      <c r="CU1173">
        <f t="shared" si="850"/>
        <v>0</v>
      </c>
      <c r="CV1173">
        <f t="shared" si="851"/>
        <v>0</v>
      </c>
      <c r="CW1173">
        <f t="shared" si="852"/>
        <v>0</v>
      </c>
      <c r="CX1173">
        <f t="shared" si="853"/>
        <v>0.38</v>
      </c>
      <c r="CY1173">
        <f t="shared" si="854"/>
        <v>0</v>
      </c>
      <c r="CZ1173">
        <f t="shared" si="855"/>
        <v>0</v>
      </c>
      <c r="DC1173" t="s">
        <v>3</v>
      </c>
      <c r="DD1173" t="s">
        <v>3</v>
      </c>
      <c r="DE1173" t="s">
        <v>3</v>
      </c>
      <c r="DF1173" t="s">
        <v>3</v>
      </c>
      <c r="DG1173" t="s">
        <v>3</v>
      </c>
      <c r="DH1173" t="s">
        <v>3</v>
      </c>
      <c r="DI1173" t="s">
        <v>3</v>
      </c>
      <c r="DJ1173" t="s">
        <v>3</v>
      </c>
      <c r="DK1173" t="s">
        <v>3</v>
      </c>
      <c r="DL1173" t="s">
        <v>3</v>
      </c>
      <c r="DM1173" t="s">
        <v>3</v>
      </c>
      <c r="DN1173">
        <v>0</v>
      </c>
      <c r="DO1173">
        <v>0</v>
      </c>
      <c r="DP1173">
        <v>1</v>
      </c>
      <c r="DQ1173">
        <v>1</v>
      </c>
      <c r="DU1173">
        <v>1003</v>
      </c>
      <c r="DV1173" t="s">
        <v>142</v>
      </c>
      <c r="DW1173" t="s">
        <v>142</v>
      </c>
      <c r="DX1173">
        <v>1</v>
      </c>
      <c r="DZ1173" t="s">
        <v>3</v>
      </c>
      <c r="EA1173" t="s">
        <v>3</v>
      </c>
      <c r="EB1173" t="s">
        <v>3</v>
      </c>
      <c r="EC1173" t="s">
        <v>3</v>
      </c>
      <c r="EE1173">
        <v>29085443</v>
      </c>
      <c r="EF1173">
        <v>8</v>
      </c>
      <c r="EG1173" t="s">
        <v>144</v>
      </c>
      <c r="EH1173">
        <v>0</v>
      </c>
      <c r="EI1173" t="s">
        <v>3</v>
      </c>
      <c r="EJ1173">
        <v>1</v>
      </c>
      <c r="EK1173">
        <v>500001</v>
      </c>
      <c r="EL1173" t="s">
        <v>145</v>
      </c>
      <c r="EM1173" t="s">
        <v>146</v>
      </c>
      <c r="EO1173" t="s">
        <v>3</v>
      </c>
      <c r="EQ1173">
        <v>0</v>
      </c>
      <c r="ER1173">
        <v>8.27</v>
      </c>
      <c r="ES1173">
        <v>8.27</v>
      </c>
      <c r="ET1173">
        <v>0</v>
      </c>
      <c r="EU1173">
        <v>0</v>
      </c>
      <c r="EV1173">
        <v>0</v>
      </c>
      <c r="EW1173">
        <v>0</v>
      </c>
      <c r="EX1173">
        <v>0</v>
      </c>
      <c r="EY1173">
        <v>0</v>
      </c>
      <c r="FQ1173">
        <v>0</v>
      </c>
      <c r="FR1173">
        <f t="shared" si="856"/>
        <v>0</v>
      </c>
      <c r="FS1173">
        <v>0</v>
      </c>
      <c r="FX1173">
        <v>0</v>
      </c>
      <c r="FY1173">
        <v>0</v>
      </c>
      <c r="GA1173" t="s">
        <v>3</v>
      </c>
      <c r="GD1173">
        <v>1</v>
      </c>
      <c r="GF1173">
        <v>987958059</v>
      </c>
      <c r="GG1173">
        <v>2</v>
      </c>
      <c r="GH1173">
        <v>1</v>
      </c>
      <c r="GI1173">
        <v>2</v>
      </c>
      <c r="GJ1173">
        <v>0</v>
      </c>
      <c r="GK1173">
        <v>0</v>
      </c>
      <c r="GL1173">
        <f t="shared" si="857"/>
        <v>0</v>
      </c>
      <c r="GM1173">
        <f t="shared" si="858"/>
        <v>433.35</v>
      </c>
      <c r="GN1173">
        <f t="shared" si="859"/>
        <v>433.35</v>
      </c>
      <c r="GO1173">
        <f t="shared" si="860"/>
        <v>0</v>
      </c>
      <c r="GP1173">
        <f t="shared" si="861"/>
        <v>0</v>
      </c>
      <c r="GR1173">
        <v>0</v>
      </c>
      <c r="GS1173">
        <v>3</v>
      </c>
      <c r="GT1173">
        <v>0</v>
      </c>
      <c r="GU1173" t="s">
        <v>3</v>
      </c>
      <c r="GV1173">
        <f t="shared" si="862"/>
        <v>0</v>
      </c>
      <c r="GW1173">
        <v>1</v>
      </c>
      <c r="GX1173">
        <f t="shared" si="863"/>
        <v>0</v>
      </c>
      <c r="HA1173">
        <v>0</v>
      </c>
      <c r="HB1173">
        <v>0</v>
      </c>
      <c r="HC1173">
        <f t="shared" si="864"/>
        <v>0</v>
      </c>
      <c r="HE1173" t="s">
        <v>3</v>
      </c>
      <c r="HF1173" t="s">
        <v>3</v>
      </c>
      <c r="HM1173" t="s">
        <v>3</v>
      </c>
      <c r="IK1173">
        <v>0</v>
      </c>
    </row>
    <row r="1174" spans="1:245">
      <c r="A1174">
        <v>17</v>
      </c>
      <c r="B1174">
        <v>0</v>
      </c>
      <c r="E1174" t="s">
        <v>318</v>
      </c>
      <c r="F1174" t="s">
        <v>319</v>
      </c>
      <c r="G1174" t="s">
        <v>320</v>
      </c>
      <c r="H1174" t="s">
        <v>58</v>
      </c>
      <c r="I1174">
        <f>ROUND(20/100,9)</f>
        <v>0.2</v>
      </c>
      <c r="J1174">
        <v>0</v>
      </c>
      <c r="K1174">
        <f>ROUND(20/100,9)</f>
        <v>0.2</v>
      </c>
      <c r="O1174">
        <f t="shared" si="830"/>
        <v>11.04</v>
      </c>
      <c r="P1174">
        <f t="shared" si="831"/>
        <v>11.04</v>
      </c>
      <c r="Q1174">
        <f t="shared" si="832"/>
        <v>0</v>
      </c>
      <c r="R1174">
        <f t="shared" si="833"/>
        <v>0</v>
      </c>
      <c r="S1174">
        <f t="shared" si="834"/>
        <v>0</v>
      </c>
      <c r="T1174">
        <f t="shared" si="835"/>
        <v>0</v>
      </c>
      <c r="U1174">
        <f t="shared" si="836"/>
        <v>0</v>
      </c>
      <c r="V1174">
        <f t="shared" si="837"/>
        <v>0</v>
      </c>
      <c r="W1174">
        <f t="shared" si="838"/>
        <v>0.79</v>
      </c>
      <c r="X1174">
        <f t="shared" si="839"/>
        <v>0</v>
      </c>
      <c r="Y1174">
        <f t="shared" si="840"/>
        <v>0</v>
      </c>
      <c r="AA1174">
        <v>35863109</v>
      </c>
      <c r="AB1174">
        <f t="shared" si="841"/>
        <v>86.24</v>
      </c>
      <c r="AC1174">
        <f t="shared" si="842"/>
        <v>86.24</v>
      </c>
      <c r="AD1174">
        <f>ROUND((((ET1174)-(EU1174))+AE1174),2)</f>
        <v>0</v>
      </c>
      <c r="AE1174">
        <f t="shared" si="870"/>
        <v>0</v>
      </c>
      <c r="AF1174">
        <f t="shared" si="870"/>
        <v>0</v>
      </c>
      <c r="AG1174">
        <f t="shared" si="843"/>
        <v>0</v>
      </c>
      <c r="AH1174">
        <f t="shared" si="871"/>
        <v>0</v>
      </c>
      <c r="AI1174">
        <f t="shared" si="871"/>
        <v>0</v>
      </c>
      <c r="AJ1174">
        <f t="shared" si="844"/>
        <v>3.95</v>
      </c>
      <c r="AK1174">
        <v>86.24</v>
      </c>
      <c r="AL1174">
        <v>86.24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3.95</v>
      </c>
      <c r="AT1174">
        <v>0</v>
      </c>
      <c r="AU1174">
        <v>0</v>
      </c>
      <c r="AV1174">
        <v>1</v>
      </c>
      <c r="AW1174">
        <v>1</v>
      </c>
      <c r="AZ1174">
        <v>1</v>
      </c>
      <c r="BA1174">
        <v>1</v>
      </c>
      <c r="BB1174">
        <v>1</v>
      </c>
      <c r="BC1174">
        <v>0.64</v>
      </c>
      <c r="BD1174" t="s">
        <v>3</v>
      </c>
      <c r="BE1174" t="s">
        <v>3</v>
      </c>
      <c r="BF1174" t="s">
        <v>3</v>
      </c>
      <c r="BG1174" t="s">
        <v>3</v>
      </c>
      <c r="BH1174">
        <v>3</v>
      </c>
      <c r="BI1174">
        <v>1</v>
      </c>
      <c r="BJ1174" t="s">
        <v>321</v>
      </c>
      <c r="BM1174">
        <v>500001</v>
      </c>
      <c r="BN1174">
        <v>0</v>
      </c>
      <c r="BO1174" t="s">
        <v>319</v>
      </c>
      <c r="BP1174">
        <v>1</v>
      </c>
      <c r="BQ1174">
        <v>8</v>
      </c>
      <c r="BR1174">
        <v>0</v>
      </c>
      <c r="BS1174">
        <v>1</v>
      </c>
      <c r="BT1174">
        <v>1</v>
      </c>
      <c r="BU1174">
        <v>1</v>
      </c>
      <c r="BV1174">
        <v>1</v>
      </c>
      <c r="BW1174">
        <v>1</v>
      </c>
      <c r="BX1174">
        <v>1</v>
      </c>
      <c r="BY1174" t="s">
        <v>3</v>
      </c>
      <c r="BZ1174">
        <v>0</v>
      </c>
      <c r="CA1174">
        <v>0</v>
      </c>
      <c r="CB1174" t="s">
        <v>3</v>
      </c>
      <c r="CE1174">
        <v>0</v>
      </c>
      <c r="CF1174">
        <v>0</v>
      </c>
      <c r="CG1174">
        <v>0</v>
      </c>
      <c r="CM1174">
        <v>0</v>
      </c>
      <c r="CN1174" t="s">
        <v>3</v>
      </c>
      <c r="CO1174">
        <v>0</v>
      </c>
      <c r="CP1174">
        <f t="shared" si="845"/>
        <v>11.04</v>
      </c>
      <c r="CQ1174">
        <f t="shared" si="846"/>
        <v>55.193599999999996</v>
      </c>
      <c r="CR1174">
        <f t="shared" si="847"/>
        <v>0</v>
      </c>
      <c r="CS1174">
        <f t="shared" si="848"/>
        <v>0</v>
      </c>
      <c r="CT1174">
        <f t="shared" si="849"/>
        <v>0</v>
      </c>
      <c r="CU1174">
        <f t="shared" si="850"/>
        <v>0</v>
      </c>
      <c r="CV1174">
        <f t="shared" si="851"/>
        <v>0</v>
      </c>
      <c r="CW1174">
        <f t="shared" si="852"/>
        <v>0</v>
      </c>
      <c r="CX1174">
        <f t="shared" si="853"/>
        <v>3.95</v>
      </c>
      <c r="CY1174">
        <f t="shared" si="854"/>
        <v>0</v>
      </c>
      <c r="CZ1174">
        <f t="shared" si="855"/>
        <v>0</v>
      </c>
      <c r="DC1174" t="s">
        <v>3</v>
      </c>
      <c r="DD1174" t="s">
        <v>3</v>
      </c>
      <c r="DE1174" t="s">
        <v>3</v>
      </c>
      <c r="DF1174" t="s">
        <v>3</v>
      </c>
      <c r="DG1174" t="s">
        <v>3</v>
      </c>
      <c r="DH1174" t="s">
        <v>3</v>
      </c>
      <c r="DI1174" t="s">
        <v>3</v>
      </c>
      <c r="DJ1174" t="s">
        <v>3</v>
      </c>
      <c r="DK1174" t="s">
        <v>3</v>
      </c>
      <c r="DL1174" t="s">
        <v>3</v>
      </c>
      <c r="DM1174" t="s">
        <v>3</v>
      </c>
      <c r="DN1174">
        <v>0</v>
      </c>
      <c r="DO1174">
        <v>0</v>
      </c>
      <c r="DP1174">
        <v>1</v>
      </c>
      <c r="DQ1174">
        <v>1</v>
      </c>
      <c r="DU1174">
        <v>1010</v>
      </c>
      <c r="DV1174" t="s">
        <v>58</v>
      </c>
      <c r="DW1174" t="s">
        <v>58</v>
      </c>
      <c r="DX1174">
        <v>100</v>
      </c>
      <c r="DZ1174" t="s">
        <v>3</v>
      </c>
      <c r="EA1174" t="s">
        <v>3</v>
      </c>
      <c r="EB1174" t="s">
        <v>3</v>
      </c>
      <c r="EC1174" t="s">
        <v>3</v>
      </c>
      <c r="EE1174">
        <v>29085443</v>
      </c>
      <c r="EF1174">
        <v>8</v>
      </c>
      <c r="EG1174" t="s">
        <v>144</v>
      </c>
      <c r="EH1174">
        <v>0</v>
      </c>
      <c r="EI1174" t="s">
        <v>3</v>
      </c>
      <c r="EJ1174">
        <v>1</v>
      </c>
      <c r="EK1174">
        <v>500001</v>
      </c>
      <c r="EL1174" t="s">
        <v>145</v>
      </c>
      <c r="EM1174" t="s">
        <v>146</v>
      </c>
      <c r="EO1174" t="s">
        <v>3</v>
      </c>
      <c r="EQ1174">
        <v>0</v>
      </c>
      <c r="ER1174">
        <v>86.24</v>
      </c>
      <c r="ES1174">
        <v>86.24</v>
      </c>
      <c r="ET1174">
        <v>0</v>
      </c>
      <c r="EU1174">
        <v>0</v>
      </c>
      <c r="EV1174">
        <v>0</v>
      </c>
      <c r="EW1174">
        <v>0</v>
      </c>
      <c r="EX1174">
        <v>0</v>
      </c>
      <c r="EY1174">
        <v>0</v>
      </c>
      <c r="FQ1174">
        <v>0</v>
      </c>
      <c r="FR1174">
        <f t="shared" si="856"/>
        <v>0</v>
      </c>
      <c r="FS1174">
        <v>0</v>
      </c>
      <c r="FX1174">
        <v>0</v>
      </c>
      <c r="FY1174">
        <v>0</v>
      </c>
      <c r="GA1174" t="s">
        <v>3</v>
      </c>
      <c r="GD1174">
        <v>1</v>
      </c>
      <c r="GF1174">
        <v>-228248654</v>
      </c>
      <c r="GG1174">
        <v>2</v>
      </c>
      <c r="GH1174">
        <v>1</v>
      </c>
      <c r="GI1174">
        <v>2</v>
      </c>
      <c r="GJ1174">
        <v>0</v>
      </c>
      <c r="GK1174">
        <v>0</v>
      </c>
      <c r="GL1174">
        <f t="shared" si="857"/>
        <v>0</v>
      </c>
      <c r="GM1174">
        <f t="shared" si="858"/>
        <v>11.04</v>
      </c>
      <c r="GN1174">
        <f t="shared" si="859"/>
        <v>11.04</v>
      </c>
      <c r="GO1174">
        <f t="shared" si="860"/>
        <v>0</v>
      </c>
      <c r="GP1174">
        <f t="shared" si="861"/>
        <v>0</v>
      </c>
      <c r="GR1174">
        <v>0</v>
      </c>
      <c r="GS1174">
        <v>3</v>
      </c>
      <c r="GT1174">
        <v>0</v>
      </c>
      <c r="GU1174" t="s">
        <v>3</v>
      </c>
      <c r="GV1174">
        <f t="shared" si="862"/>
        <v>0</v>
      </c>
      <c r="GW1174">
        <v>1</v>
      </c>
      <c r="GX1174">
        <f t="shared" si="863"/>
        <v>0</v>
      </c>
      <c r="HA1174">
        <v>0</v>
      </c>
      <c r="HB1174">
        <v>0</v>
      </c>
      <c r="HC1174">
        <f t="shared" si="864"/>
        <v>0</v>
      </c>
      <c r="HE1174" t="s">
        <v>3</v>
      </c>
      <c r="HF1174" t="s">
        <v>3</v>
      </c>
      <c r="HM1174" t="s">
        <v>3</v>
      </c>
      <c r="IK1174">
        <v>0</v>
      </c>
    </row>
    <row r="1175" spans="1:245">
      <c r="A1175">
        <v>17</v>
      </c>
      <c r="B1175">
        <v>0</v>
      </c>
      <c r="C1175">
        <f>ROW(SmtRes!A1355)</f>
        <v>1355</v>
      </c>
      <c r="D1175">
        <f>ROW(EtalonRes!A1313)</f>
        <v>1313</v>
      </c>
      <c r="E1175" t="s">
        <v>322</v>
      </c>
      <c r="F1175" t="s">
        <v>323</v>
      </c>
      <c r="G1175" t="s">
        <v>324</v>
      </c>
      <c r="H1175" t="s">
        <v>325</v>
      </c>
      <c r="I1175">
        <f>ROUND(6/100,9)</f>
        <v>0.06</v>
      </c>
      <c r="J1175">
        <v>0</v>
      </c>
      <c r="K1175">
        <f>ROUND(6/100,9)</f>
        <v>0.06</v>
      </c>
      <c r="O1175">
        <f t="shared" si="830"/>
        <v>923.86</v>
      </c>
      <c r="P1175">
        <f t="shared" si="831"/>
        <v>0</v>
      </c>
      <c r="Q1175">
        <f t="shared" si="832"/>
        <v>0</v>
      </c>
      <c r="R1175">
        <f t="shared" si="833"/>
        <v>0</v>
      </c>
      <c r="S1175">
        <f t="shared" si="834"/>
        <v>923.86</v>
      </c>
      <c r="T1175">
        <f t="shared" si="835"/>
        <v>0</v>
      </c>
      <c r="U1175">
        <f t="shared" si="836"/>
        <v>2.5205699999999998</v>
      </c>
      <c r="V1175">
        <f t="shared" si="837"/>
        <v>0</v>
      </c>
      <c r="W1175">
        <f t="shared" si="838"/>
        <v>0</v>
      </c>
      <c r="X1175">
        <f t="shared" si="839"/>
        <v>739.09</v>
      </c>
      <c r="Y1175">
        <f t="shared" si="840"/>
        <v>341.83</v>
      </c>
      <c r="AA1175">
        <v>35863109</v>
      </c>
      <c r="AB1175">
        <f t="shared" si="841"/>
        <v>465.89</v>
      </c>
      <c r="AC1175">
        <f t="shared" si="842"/>
        <v>0</v>
      </c>
      <c r="AD1175">
        <f>ROUND(((((ET1175*1.25))-((EU1175*1.25)))+AE1175),2)</f>
        <v>0</v>
      </c>
      <c r="AE1175">
        <f>ROUND(((EU1175*1.25)),2)</f>
        <v>0</v>
      </c>
      <c r="AF1175">
        <f>ROUND(((EV1175*1.15)),2)</f>
        <v>465.89</v>
      </c>
      <c r="AG1175">
        <f t="shared" si="843"/>
        <v>0</v>
      </c>
      <c r="AH1175">
        <f>((EW1175*1.15))</f>
        <v>42.009499999999996</v>
      </c>
      <c r="AI1175">
        <f>((EX1175*1.25))</f>
        <v>0</v>
      </c>
      <c r="AJ1175">
        <f t="shared" si="844"/>
        <v>0</v>
      </c>
      <c r="AK1175">
        <v>405.12</v>
      </c>
      <c r="AL1175">
        <v>0</v>
      </c>
      <c r="AM1175">
        <v>0</v>
      </c>
      <c r="AN1175">
        <v>0</v>
      </c>
      <c r="AO1175">
        <v>405.12</v>
      </c>
      <c r="AP1175">
        <v>0</v>
      </c>
      <c r="AQ1175">
        <v>36.53</v>
      </c>
      <c r="AR1175">
        <v>0</v>
      </c>
      <c r="AS1175">
        <v>0</v>
      </c>
      <c r="AT1175">
        <v>80</v>
      </c>
      <c r="AU1175">
        <v>37</v>
      </c>
      <c r="AV1175">
        <v>1</v>
      </c>
      <c r="AW1175">
        <v>1</v>
      </c>
      <c r="AZ1175">
        <v>1</v>
      </c>
      <c r="BA1175">
        <v>33.049999999999997</v>
      </c>
      <c r="BB1175">
        <v>1</v>
      </c>
      <c r="BC1175">
        <v>1</v>
      </c>
      <c r="BD1175" t="s">
        <v>3</v>
      </c>
      <c r="BE1175" t="s">
        <v>3</v>
      </c>
      <c r="BF1175" t="s">
        <v>3</v>
      </c>
      <c r="BG1175" t="s">
        <v>3</v>
      </c>
      <c r="BH1175">
        <v>0</v>
      </c>
      <c r="BI1175">
        <v>1</v>
      </c>
      <c r="BJ1175" t="s">
        <v>326</v>
      </c>
      <c r="BM1175">
        <v>15001</v>
      </c>
      <c r="BN1175">
        <v>0</v>
      </c>
      <c r="BO1175" t="s">
        <v>323</v>
      </c>
      <c r="BP1175">
        <v>1</v>
      </c>
      <c r="BQ1175">
        <v>2</v>
      </c>
      <c r="BR1175">
        <v>0</v>
      </c>
      <c r="BS1175">
        <v>33.049999999999997</v>
      </c>
      <c r="BT1175">
        <v>1</v>
      </c>
      <c r="BU1175">
        <v>1</v>
      </c>
      <c r="BV1175">
        <v>1</v>
      </c>
      <c r="BW1175">
        <v>1</v>
      </c>
      <c r="BX1175">
        <v>1</v>
      </c>
      <c r="BY1175" t="s">
        <v>3</v>
      </c>
      <c r="BZ1175">
        <v>105</v>
      </c>
      <c r="CA1175">
        <v>55</v>
      </c>
      <c r="CB1175" t="s">
        <v>3</v>
      </c>
      <c r="CE1175">
        <v>0</v>
      </c>
      <c r="CF1175">
        <v>0</v>
      </c>
      <c r="CG1175">
        <v>0</v>
      </c>
      <c r="CM1175">
        <v>0</v>
      </c>
      <c r="CN1175" t="s">
        <v>992</v>
      </c>
      <c r="CO1175">
        <v>0</v>
      </c>
      <c r="CP1175">
        <f t="shared" si="845"/>
        <v>923.86</v>
      </c>
      <c r="CQ1175">
        <f t="shared" si="846"/>
        <v>0</v>
      </c>
      <c r="CR1175">
        <f t="shared" si="847"/>
        <v>0</v>
      </c>
      <c r="CS1175">
        <f t="shared" si="848"/>
        <v>0</v>
      </c>
      <c r="CT1175">
        <f t="shared" si="849"/>
        <v>15397.664499999999</v>
      </c>
      <c r="CU1175">
        <f t="shared" si="850"/>
        <v>0</v>
      </c>
      <c r="CV1175">
        <f t="shared" si="851"/>
        <v>42.009499999999996</v>
      </c>
      <c r="CW1175">
        <f t="shared" si="852"/>
        <v>0</v>
      </c>
      <c r="CX1175">
        <f t="shared" si="853"/>
        <v>0</v>
      </c>
      <c r="CY1175">
        <f t="shared" si="854"/>
        <v>739.08800000000008</v>
      </c>
      <c r="CZ1175">
        <f t="shared" si="855"/>
        <v>341.82819999999998</v>
      </c>
      <c r="DC1175" t="s">
        <v>3</v>
      </c>
      <c r="DD1175" t="s">
        <v>3</v>
      </c>
      <c r="DE1175" t="s">
        <v>133</v>
      </c>
      <c r="DF1175" t="s">
        <v>133</v>
      </c>
      <c r="DG1175" t="s">
        <v>134</v>
      </c>
      <c r="DH1175" t="s">
        <v>3</v>
      </c>
      <c r="DI1175" t="s">
        <v>134</v>
      </c>
      <c r="DJ1175" t="s">
        <v>133</v>
      </c>
      <c r="DK1175" t="s">
        <v>3</v>
      </c>
      <c r="DL1175" t="s">
        <v>3</v>
      </c>
      <c r="DM1175" t="s">
        <v>3</v>
      </c>
      <c r="DN1175">
        <v>0</v>
      </c>
      <c r="DO1175">
        <v>0</v>
      </c>
      <c r="DP1175">
        <v>1</v>
      </c>
      <c r="DQ1175">
        <v>1</v>
      </c>
      <c r="DU1175">
        <v>1013</v>
      </c>
      <c r="DV1175" t="s">
        <v>325</v>
      </c>
      <c r="DW1175" t="s">
        <v>325</v>
      </c>
      <c r="DX1175">
        <v>1</v>
      </c>
      <c r="DZ1175" t="s">
        <v>3</v>
      </c>
      <c r="EA1175" t="s">
        <v>3</v>
      </c>
      <c r="EB1175" t="s">
        <v>3</v>
      </c>
      <c r="EC1175" t="s">
        <v>3</v>
      </c>
      <c r="EE1175">
        <v>29085536</v>
      </c>
      <c r="EF1175">
        <v>2</v>
      </c>
      <c r="EG1175" t="s">
        <v>135</v>
      </c>
      <c r="EH1175">
        <v>0</v>
      </c>
      <c r="EI1175" t="s">
        <v>3</v>
      </c>
      <c r="EJ1175">
        <v>1</v>
      </c>
      <c r="EK1175">
        <v>15001</v>
      </c>
      <c r="EL1175" t="s">
        <v>151</v>
      </c>
      <c r="EM1175" t="s">
        <v>152</v>
      </c>
      <c r="EO1175" t="s">
        <v>138</v>
      </c>
      <c r="EQ1175">
        <v>0</v>
      </c>
      <c r="ER1175">
        <v>405.12</v>
      </c>
      <c r="ES1175">
        <v>0</v>
      </c>
      <c r="ET1175">
        <v>0</v>
      </c>
      <c r="EU1175">
        <v>0</v>
      </c>
      <c r="EV1175">
        <v>405.12</v>
      </c>
      <c r="EW1175">
        <v>36.53</v>
      </c>
      <c r="EX1175">
        <v>0</v>
      </c>
      <c r="EY1175">
        <v>0</v>
      </c>
      <c r="FQ1175">
        <v>0</v>
      </c>
      <c r="FR1175">
        <f t="shared" si="856"/>
        <v>0</v>
      </c>
      <c r="FS1175">
        <v>0</v>
      </c>
      <c r="FT1175" t="s">
        <v>139</v>
      </c>
      <c r="FU1175" t="s">
        <v>25</v>
      </c>
      <c r="FV1175" t="s">
        <v>25</v>
      </c>
      <c r="FW1175" t="s">
        <v>26</v>
      </c>
      <c r="FX1175">
        <v>94.5</v>
      </c>
      <c r="FY1175">
        <v>46.75</v>
      </c>
      <c r="GA1175" t="s">
        <v>3</v>
      </c>
      <c r="GD1175">
        <v>1</v>
      </c>
      <c r="GF1175">
        <v>-1280480835</v>
      </c>
      <c r="GG1175">
        <v>2</v>
      </c>
      <c r="GH1175">
        <v>1</v>
      </c>
      <c r="GI1175">
        <v>2</v>
      </c>
      <c r="GJ1175">
        <v>0</v>
      </c>
      <c r="GK1175">
        <v>0</v>
      </c>
      <c r="GL1175">
        <f t="shared" si="857"/>
        <v>0</v>
      </c>
      <c r="GM1175">
        <f t="shared" si="858"/>
        <v>2004.78</v>
      </c>
      <c r="GN1175">
        <f t="shared" si="859"/>
        <v>2004.78</v>
      </c>
      <c r="GO1175">
        <f t="shared" si="860"/>
        <v>0</v>
      </c>
      <c r="GP1175">
        <f t="shared" si="861"/>
        <v>0</v>
      </c>
      <c r="GR1175">
        <v>0</v>
      </c>
      <c r="GS1175">
        <v>3</v>
      </c>
      <c r="GT1175">
        <v>0</v>
      </c>
      <c r="GU1175" t="s">
        <v>3</v>
      </c>
      <c r="GV1175">
        <f t="shared" si="862"/>
        <v>0</v>
      </c>
      <c r="GW1175">
        <v>1</v>
      </c>
      <c r="GX1175">
        <f t="shared" si="863"/>
        <v>0</v>
      </c>
      <c r="HA1175">
        <v>0</v>
      </c>
      <c r="HB1175">
        <v>0</v>
      </c>
      <c r="HC1175">
        <f t="shared" si="864"/>
        <v>0</v>
      </c>
      <c r="HE1175" t="s">
        <v>3</v>
      </c>
      <c r="HF1175" t="s">
        <v>3</v>
      </c>
      <c r="HM1175" t="s">
        <v>3</v>
      </c>
      <c r="IK1175">
        <v>0</v>
      </c>
    </row>
    <row r="1176" spans="1:245">
      <c r="A1176">
        <v>18</v>
      </c>
      <c r="B1176">
        <v>0</v>
      </c>
      <c r="C1176">
        <v>1354</v>
      </c>
      <c r="E1176" t="s">
        <v>327</v>
      </c>
      <c r="F1176" t="s">
        <v>328</v>
      </c>
      <c r="G1176" t="s">
        <v>329</v>
      </c>
      <c r="H1176" t="s">
        <v>160</v>
      </c>
      <c r="I1176">
        <f>I1175*J1176</f>
        <v>7.4999999999999997E-2</v>
      </c>
      <c r="J1176">
        <v>1.25</v>
      </c>
      <c r="K1176">
        <v>1.25</v>
      </c>
      <c r="O1176">
        <f t="shared" si="830"/>
        <v>1923.55</v>
      </c>
      <c r="P1176">
        <f t="shared" si="831"/>
        <v>1923.55</v>
      </c>
      <c r="Q1176">
        <f t="shared" si="832"/>
        <v>0</v>
      </c>
      <c r="R1176">
        <f t="shared" si="833"/>
        <v>0</v>
      </c>
      <c r="S1176">
        <f t="shared" si="834"/>
        <v>0</v>
      </c>
      <c r="T1176">
        <f t="shared" si="835"/>
        <v>0</v>
      </c>
      <c r="U1176">
        <f t="shared" si="836"/>
        <v>0</v>
      </c>
      <c r="V1176">
        <f t="shared" si="837"/>
        <v>0</v>
      </c>
      <c r="W1176">
        <f t="shared" si="838"/>
        <v>16.809999999999999</v>
      </c>
      <c r="X1176">
        <f t="shared" si="839"/>
        <v>0</v>
      </c>
      <c r="Y1176">
        <f t="shared" si="840"/>
        <v>0</v>
      </c>
      <c r="AA1176">
        <v>35863109</v>
      </c>
      <c r="AB1176">
        <f t="shared" si="841"/>
        <v>4894.54</v>
      </c>
      <c r="AC1176">
        <f t="shared" si="842"/>
        <v>4894.54</v>
      </c>
      <c r="AD1176">
        <f>ROUND((((ET1176)-(EU1176))+AE1176),2)</f>
        <v>0</v>
      </c>
      <c r="AE1176">
        <f t="shared" ref="AE1176:AF1179" si="872">ROUND((EU1176),2)</f>
        <v>0</v>
      </c>
      <c r="AF1176">
        <f t="shared" si="872"/>
        <v>0</v>
      </c>
      <c r="AG1176">
        <f t="shared" si="843"/>
        <v>0</v>
      </c>
      <c r="AH1176">
        <f t="shared" ref="AH1176:AI1179" si="873">(EW1176)</f>
        <v>0</v>
      </c>
      <c r="AI1176">
        <f t="shared" si="873"/>
        <v>0</v>
      </c>
      <c r="AJ1176">
        <f t="shared" si="844"/>
        <v>224.15</v>
      </c>
      <c r="AK1176">
        <v>4894.54</v>
      </c>
      <c r="AL1176">
        <v>4894.54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224.15</v>
      </c>
      <c r="AT1176">
        <v>0</v>
      </c>
      <c r="AU1176">
        <v>0</v>
      </c>
      <c r="AV1176">
        <v>1</v>
      </c>
      <c r="AW1176">
        <v>1</v>
      </c>
      <c r="AZ1176">
        <v>1</v>
      </c>
      <c r="BA1176">
        <v>1</v>
      </c>
      <c r="BB1176">
        <v>1</v>
      </c>
      <c r="BC1176">
        <v>5.24</v>
      </c>
      <c r="BD1176" t="s">
        <v>3</v>
      </c>
      <c r="BE1176" t="s">
        <v>3</v>
      </c>
      <c r="BF1176" t="s">
        <v>3</v>
      </c>
      <c r="BG1176" t="s">
        <v>3</v>
      </c>
      <c r="BH1176">
        <v>3</v>
      </c>
      <c r="BI1176">
        <v>1</v>
      </c>
      <c r="BJ1176" t="s">
        <v>330</v>
      </c>
      <c r="BM1176">
        <v>500001</v>
      </c>
      <c r="BN1176">
        <v>0</v>
      </c>
      <c r="BO1176" t="s">
        <v>328</v>
      </c>
      <c r="BP1176">
        <v>1</v>
      </c>
      <c r="BQ1176">
        <v>8</v>
      </c>
      <c r="BR1176">
        <v>0</v>
      </c>
      <c r="BS1176">
        <v>1</v>
      </c>
      <c r="BT1176">
        <v>1</v>
      </c>
      <c r="BU1176">
        <v>1</v>
      </c>
      <c r="BV1176">
        <v>1</v>
      </c>
      <c r="BW1176">
        <v>1</v>
      </c>
      <c r="BX1176">
        <v>1</v>
      </c>
      <c r="BY1176" t="s">
        <v>3</v>
      </c>
      <c r="BZ1176">
        <v>0</v>
      </c>
      <c r="CA1176">
        <v>0</v>
      </c>
      <c r="CB1176" t="s">
        <v>3</v>
      </c>
      <c r="CE1176">
        <v>0</v>
      </c>
      <c r="CF1176">
        <v>0</v>
      </c>
      <c r="CG1176">
        <v>0</v>
      </c>
      <c r="CM1176">
        <v>0</v>
      </c>
      <c r="CN1176" t="s">
        <v>3</v>
      </c>
      <c r="CO1176">
        <v>0</v>
      </c>
      <c r="CP1176">
        <f t="shared" si="845"/>
        <v>1923.55</v>
      </c>
      <c r="CQ1176">
        <f t="shared" si="846"/>
        <v>25647.389600000002</v>
      </c>
      <c r="CR1176">
        <f t="shared" si="847"/>
        <v>0</v>
      </c>
      <c r="CS1176">
        <f t="shared" si="848"/>
        <v>0</v>
      </c>
      <c r="CT1176">
        <f t="shared" si="849"/>
        <v>0</v>
      </c>
      <c r="CU1176">
        <f t="shared" si="850"/>
        <v>0</v>
      </c>
      <c r="CV1176">
        <f t="shared" si="851"/>
        <v>0</v>
      </c>
      <c r="CW1176">
        <f t="shared" si="852"/>
        <v>0</v>
      </c>
      <c r="CX1176">
        <f t="shared" si="853"/>
        <v>224.15</v>
      </c>
      <c r="CY1176">
        <f t="shared" si="854"/>
        <v>0</v>
      </c>
      <c r="CZ1176">
        <f t="shared" si="855"/>
        <v>0</v>
      </c>
      <c r="DC1176" t="s">
        <v>3</v>
      </c>
      <c r="DD1176" t="s">
        <v>3</v>
      </c>
      <c r="DE1176" t="s">
        <v>3</v>
      </c>
      <c r="DF1176" t="s">
        <v>3</v>
      </c>
      <c r="DG1176" t="s">
        <v>3</v>
      </c>
      <c r="DH1176" t="s">
        <v>3</v>
      </c>
      <c r="DI1176" t="s">
        <v>3</v>
      </c>
      <c r="DJ1176" t="s">
        <v>3</v>
      </c>
      <c r="DK1176" t="s">
        <v>3</v>
      </c>
      <c r="DL1176" t="s">
        <v>3</v>
      </c>
      <c r="DM1176" t="s">
        <v>3</v>
      </c>
      <c r="DN1176">
        <v>0</v>
      </c>
      <c r="DO1176">
        <v>0</v>
      </c>
      <c r="DP1176">
        <v>1</v>
      </c>
      <c r="DQ1176">
        <v>1</v>
      </c>
      <c r="DU1176">
        <v>1009</v>
      </c>
      <c r="DV1176" t="s">
        <v>160</v>
      </c>
      <c r="DW1176" t="s">
        <v>160</v>
      </c>
      <c r="DX1176">
        <v>1</v>
      </c>
      <c r="DZ1176" t="s">
        <v>3</v>
      </c>
      <c r="EA1176" t="s">
        <v>3</v>
      </c>
      <c r="EB1176" t="s">
        <v>3</v>
      </c>
      <c r="EC1176" t="s">
        <v>3</v>
      </c>
      <c r="EE1176">
        <v>29085443</v>
      </c>
      <c r="EF1176">
        <v>8</v>
      </c>
      <c r="EG1176" t="s">
        <v>144</v>
      </c>
      <c r="EH1176">
        <v>0</v>
      </c>
      <c r="EI1176" t="s">
        <v>3</v>
      </c>
      <c r="EJ1176">
        <v>1</v>
      </c>
      <c r="EK1176">
        <v>500001</v>
      </c>
      <c r="EL1176" t="s">
        <v>145</v>
      </c>
      <c r="EM1176" t="s">
        <v>146</v>
      </c>
      <c r="EO1176" t="s">
        <v>3</v>
      </c>
      <c r="EQ1176">
        <v>0</v>
      </c>
      <c r="ER1176">
        <v>4894.54</v>
      </c>
      <c r="ES1176">
        <v>4894.54</v>
      </c>
      <c r="ET1176">
        <v>0</v>
      </c>
      <c r="EU1176">
        <v>0</v>
      </c>
      <c r="EV1176">
        <v>0</v>
      </c>
      <c r="EW1176">
        <v>0</v>
      </c>
      <c r="EX1176">
        <v>0</v>
      </c>
      <c r="FQ1176">
        <v>0</v>
      </c>
      <c r="FR1176">
        <f t="shared" si="856"/>
        <v>0</v>
      </c>
      <c r="FS1176">
        <v>0</v>
      </c>
      <c r="FX1176">
        <v>0</v>
      </c>
      <c r="FY1176">
        <v>0</v>
      </c>
      <c r="GA1176" t="s">
        <v>3</v>
      </c>
      <c r="GD1176">
        <v>1</v>
      </c>
      <c r="GF1176">
        <v>-501888552</v>
      </c>
      <c r="GG1176">
        <v>2</v>
      </c>
      <c r="GH1176">
        <v>1</v>
      </c>
      <c r="GI1176">
        <v>2</v>
      </c>
      <c r="GJ1176">
        <v>0</v>
      </c>
      <c r="GK1176">
        <v>0</v>
      </c>
      <c r="GL1176">
        <f t="shared" si="857"/>
        <v>0</v>
      </c>
      <c r="GM1176">
        <f t="shared" si="858"/>
        <v>1923.55</v>
      </c>
      <c r="GN1176">
        <f t="shared" si="859"/>
        <v>1923.55</v>
      </c>
      <c r="GO1176">
        <f t="shared" si="860"/>
        <v>0</v>
      </c>
      <c r="GP1176">
        <f t="shared" si="861"/>
        <v>0</v>
      </c>
      <c r="GR1176">
        <v>0</v>
      </c>
      <c r="GS1176">
        <v>3</v>
      </c>
      <c r="GT1176">
        <v>0</v>
      </c>
      <c r="GU1176" t="s">
        <v>3</v>
      </c>
      <c r="GV1176">
        <f t="shared" si="862"/>
        <v>0</v>
      </c>
      <c r="GW1176">
        <v>1</v>
      </c>
      <c r="GX1176">
        <f t="shared" si="863"/>
        <v>0</v>
      </c>
      <c r="HA1176">
        <v>0</v>
      </c>
      <c r="HB1176">
        <v>0</v>
      </c>
      <c r="HC1176">
        <f t="shared" si="864"/>
        <v>0</v>
      </c>
      <c r="HE1176" t="s">
        <v>3</v>
      </c>
      <c r="HF1176" t="s">
        <v>3</v>
      </c>
      <c r="HM1176" t="s">
        <v>3</v>
      </c>
      <c r="IK1176">
        <v>0</v>
      </c>
    </row>
    <row r="1177" spans="1:245">
      <c r="A1177">
        <v>18</v>
      </c>
      <c r="B1177">
        <v>0</v>
      </c>
      <c r="C1177">
        <v>1355</v>
      </c>
      <c r="E1177" t="s">
        <v>331</v>
      </c>
      <c r="F1177" t="s">
        <v>332</v>
      </c>
      <c r="G1177" t="s">
        <v>333</v>
      </c>
      <c r="H1177" t="s">
        <v>155</v>
      </c>
      <c r="I1177">
        <f>I1175*J1177</f>
        <v>6</v>
      </c>
      <c r="J1177">
        <v>100</v>
      </c>
      <c r="K1177">
        <v>100</v>
      </c>
      <c r="O1177">
        <f t="shared" si="830"/>
        <v>2235.7600000000002</v>
      </c>
      <c r="P1177">
        <f t="shared" si="831"/>
        <v>2235.7600000000002</v>
      </c>
      <c r="Q1177">
        <f t="shared" si="832"/>
        <v>0</v>
      </c>
      <c r="R1177">
        <f t="shared" si="833"/>
        <v>0</v>
      </c>
      <c r="S1177">
        <f t="shared" si="834"/>
        <v>0</v>
      </c>
      <c r="T1177">
        <f t="shared" si="835"/>
        <v>0</v>
      </c>
      <c r="U1177">
        <f t="shared" si="836"/>
        <v>0</v>
      </c>
      <c r="V1177">
        <f t="shared" si="837"/>
        <v>0</v>
      </c>
      <c r="W1177">
        <f t="shared" si="838"/>
        <v>10.26</v>
      </c>
      <c r="X1177">
        <f t="shared" si="839"/>
        <v>0</v>
      </c>
      <c r="Y1177">
        <f t="shared" si="840"/>
        <v>0</v>
      </c>
      <c r="AA1177">
        <v>35863109</v>
      </c>
      <c r="AB1177">
        <f t="shared" si="841"/>
        <v>37.299999999999997</v>
      </c>
      <c r="AC1177">
        <f t="shared" si="842"/>
        <v>37.299999999999997</v>
      </c>
      <c r="AD1177">
        <f>ROUND((((ET1177)-(EU1177))+AE1177),2)</f>
        <v>0</v>
      </c>
      <c r="AE1177">
        <f t="shared" si="872"/>
        <v>0</v>
      </c>
      <c r="AF1177">
        <f t="shared" si="872"/>
        <v>0</v>
      </c>
      <c r="AG1177">
        <f t="shared" si="843"/>
        <v>0</v>
      </c>
      <c r="AH1177">
        <f t="shared" si="873"/>
        <v>0</v>
      </c>
      <c r="AI1177">
        <f t="shared" si="873"/>
        <v>0</v>
      </c>
      <c r="AJ1177">
        <f t="shared" si="844"/>
        <v>1.71</v>
      </c>
      <c r="AK1177">
        <v>37.299999999999997</v>
      </c>
      <c r="AL1177">
        <v>37.299999999999997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1.71</v>
      </c>
      <c r="AT1177">
        <v>0</v>
      </c>
      <c r="AU1177">
        <v>0</v>
      </c>
      <c r="AV1177">
        <v>1</v>
      </c>
      <c r="AW1177">
        <v>1</v>
      </c>
      <c r="AZ1177">
        <v>1</v>
      </c>
      <c r="BA1177">
        <v>1</v>
      </c>
      <c r="BB1177">
        <v>1</v>
      </c>
      <c r="BC1177">
        <v>9.99</v>
      </c>
      <c r="BD1177" t="s">
        <v>3</v>
      </c>
      <c r="BE1177" t="s">
        <v>3</v>
      </c>
      <c r="BF1177" t="s">
        <v>3</v>
      </c>
      <c r="BG1177" t="s">
        <v>3</v>
      </c>
      <c r="BH1177">
        <v>3</v>
      </c>
      <c r="BI1177">
        <v>1</v>
      </c>
      <c r="BJ1177" t="s">
        <v>334</v>
      </c>
      <c r="BM1177">
        <v>500001</v>
      </c>
      <c r="BN1177">
        <v>0</v>
      </c>
      <c r="BO1177" t="s">
        <v>332</v>
      </c>
      <c r="BP1177">
        <v>1</v>
      </c>
      <c r="BQ1177">
        <v>8</v>
      </c>
      <c r="BR1177">
        <v>0</v>
      </c>
      <c r="BS1177">
        <v>1</v>
      </c>
      <c r="BT1177">
        <v>1</v>
      </c>
      <c r="BU1177">
        <v>1</v>
      </c>
      <c r="BV1177">
        <v>1</v>
      </c>
      <c r="BW1177">
        <v>1</v>
      </c>
      <c r="BX1177">
        <v>1</v>
      </c>
      <c r="BY1177" t="s">
        <v>3</v>
      </c>
      <c r="BZ1177">
        <v>0</v>
      </c>
      <c r="CA1177">
        <v>0</v>
      </c>
      <c r="CB1177" t="s">
        <v>3</v>
      </c>
      <c r="CE1177">
        <v>0</v>
      </c>
      <c r="CF1177">
        <v>0</v>
      </c>
      <c r="CG1177">
        <v>0</v>
      </c>
      <c r="CM1177">
        <v>0</v>
      </c>
      <c r="CN1177" t="s">
        <v>3</v>
      </c>
      <c r="CO1177">
        <v>0</v>
      </c>
      <c r="CP1177">
        <f t="shared" si="845"/>
        <v>2235.7600000000002</v>
      </c>
      <c r="CQ1177">
        <f t="shared" si="846"/>
        <v>372.62699999999995</v>
      </c>
      <c r="CR1177">
        <f t="shared" si="847"/>
        <v>0</v>
      </c>
      <c r="CS1177">
        <f t="shared" si="848"/>
        <v>0</v>
      </c>
      <c r="CT1177">
        <f t="shared" si="849"/>
        <v>0</v>
      </c>
      <c r="CU1177">
        <f t="shared" si="850"/>
        <v>0</v>
      </c>
      <c r="CV1177">
        <f t="shared" si="851"/>
        <v>0</v>
      </c>
      <c r="CW1177">
        <f t="shared" si="852"/>
        <v>0</v>
      </c>
      <c r="CX1177">
        <f t="shared" si="853"/>
        <v>1.71</v>
      </c>
      <c r="CY1177">
        <f t="shared" si="854"/>
        <v>0</v>
      </c>
      <c r="CZ1177">
        <f t="shared" si="855"/>
        <v>0</v>
      </c>
      <c r="DC1177" t="s">
        <v>3</v>
      </c>
      <c r="DD1177" t="s">
        <v>3</v>
      </c>
      <c r="DE1177" t="s">
        <v>3</v>
      </c>
      <c r="DF1177" t="s">
        <v>3</v>
      </c>
      <c r="DG1177" t="s">
        <v>3</v>
      </c>
      <c r="DH1177" t="s">
        <v>3</v>
      </c>
      <c r="DI1177" t="s">
        <v>3</v>
      </c>
      <c r="DJ1177" t="s">
        <v>3</v>
      </c>
      <c r="DK1177" t="s">
        <v>3</v>
      </c>
      <c r="DL1177" t="s">
        <v>3</v>
      </c>
      <c r="DM1177" t="s">
        <v>3</v>
      </c>
      <c r="DN1177">
        <v>0</v>
      </c>
      <c r="DO1177">
        <v>0</v>
      </c>
      <c r="DP1177">
        <v>1</v>
      </c>
      <c r="DQ1177">
        <v>1</v>
      </c>
      <c r="DU1177">
        <v>1005</v>
      </c>
      <c r="DV1177" t="s">
        <v>155</v>
      </c>
      <c r="DW1177" t="s">
        <v>155</v>
      </c>
      <c r="DX1177">
        <v>1</v>
      </c>
      <c r="DZ1177" t="s">
        <v>3</v>
      </c>
      <c r="EA1177" t="s">
        <v>3</v>
      </c>
      <c r="EB1177" t="s">
        <v>3</v>
      </c>
      <c r="EC1177" t="s">
        <v>3</v>
      </c>
      <c r="EE1177">
        <v>29085443</v>
      </c>
      <c r="EF1177">
        <v>8</v>
      </c>
      <c r="EG1177" t="s">
        <v>144</v>
      </c>
      <c r="EH1177">
        <v>0</v>
      </c>
      <c r="EI1177" t="s">
        <v>3</v>
      </c>
      <c r="EJ1177">
        <v>1</v>
      </c>
      <c r="EK1177">
        <v>500001</v>
      </c>
      <c r="EL1177" t="s">
        <v>145</v>
      </c>
      <c r="EM1177" t="s">
        <v>146</v>
      </c>
      <c r="EO1177" t="s">
        <v>3</v>
      </c>
      <c r="EQ1177">
        <v>0</v>
      </c>
      <c r="ER1177">
        <v>37.299999999999997</v>
      </c>
      <c r="ES1177">
        <v>37.299999999999997</v>
      </c>
      <c r="ET1177">
        <v>0</v>
      </c>
      <c r="EU1177">
        <v>0</v>
      </c>
      <c r="EV1177">
        <v>0</v>
      </c>
      <c r="EW1177">
        <v>0</v>
      </c>
      <c r="EX1177">
        <v>0</v>
      </c>
      <c r="FQ1177">
        <v>0</v>
      </c>
      <c r="FR1177">
        <f t="shared" si="856"/>
        <v>0</v>
      </c>
      <c r="FS1177">
        <v>0</v>
      </c>
      <c r="FX1177">
        <v>0</v>
      </c>
      <c r="FY1177">
        <v>0</v>
      </c>
      <c r="GA1177" t="s">
        <v>3</v>
      </c>
      <c r="GD1177">
        <v>1</v>
      </c>
      <c r="GF1177">
        <v>650529573</v>
      </c>
      <c r="GG1177">
        <v>2</v>
      </c>
      <c r="GH1177">
        <v>1</v>
      </c>
      <c r="GI1177">
        <v>2</v>
      </c>
      <c r="GJ1177">
        <v>0</v>
      </c>
      <c r="GK1177">
        <v>0</v>
      </c>
      <c r="GL1177">
        <f t="shared" si="857"/>
        <v>0</v>
      </c>
      <c r="GM1177">
        <f t="shared" si="858"/>
        <v>2235.7600000000002</v>
      </c>
      <c r="GN1177">
        <f t="shared" si="859"/>
        <v>2235.7600000000002</v>
      </c>
      <c r="GO1177">
        <f t="shared" si="860"/>
        <v>0</v>
      </c>
      <c r="GP1177">
        <f t="shared" si="861"/>
        <v>0</v>
      </c>
      <c r="GR1177">
        <v>0</v>
      </c>
      <c r="GS1177">
        <v>3</v>
      </c>
      <c r="GT1177">
        <v>0</v>
      </c>
      <c r="GU1177" t="s">
        <v>3</v>
      </c>
      <c r="GV1177">
        <f t="shared" si="862"/>
        <v>0</v>
      </c>
      <c r="GW1177">
        <v>1</v>
      </c>
      <c r="GX1177">
        <f t="shared" si="863"/>
        <v>0</v>
      </c>
      <c r="HA1177">
        <v>0</v>
      </c>
      <c r="HB1177">
        <v>0</v>
      </c>
      <c r="HC1177">
        <f t="shared" si="864"/>
        <v>0</v>
      </c>
      <c r="HE1177" t="s">
        <v>3</v>
      </c>
      <c r="HF1177" t="s">
        <v>3</v>
      </c>
      <c r="HM1177" t="s">
        <v>3</v>
      </c>
      <c r="IK1177">
        <v>0</v>
      </c>
    </row>
    <row r="1178" spans="1:245">
      <c r="A1178">
        <v>17</v>
      </c>
      <c r="B1178">
        <v>0</v>
      </c>
      <c r="C1178">
        <f>ROW(SmtRes!A1362)</f>
        <v>1362</v>
      </c>
      <c r="D1178">
        <f>ROW(EtalonRes!A1319)</f>
        <v>1319</v>
      </c>
      <c r="E1178" t="s">
        <v>335</v>
      </c>
      <c r="F1178" t="s">
        <v>336</v>
      </c>
      <c r="G1178" t="s">
        <v>337</v>
      </c>
      <c r="H1178" t="s">
        <v>58</v>
      </c>
      <c r="I1178">
        <f>ROUND(6/100,9)</f>
        <v>0.06</v>
      </c>
      <c r="J1178">
        <v>0</v>
      </c>
      <c r="K1178">
        <f>ROUND(6/100,9)</f>
        <v>0.06</v>
      </c>
      <c r="O1178">
        <f t="shared" si="830"/>
        <v>1966.59</v>
      </c>
      <c r="P1178">
        <f t="shared" si="831"/>
        <v>85.04</v>
      </c>
      <c r="Q1178">
        <f t="shared" si="832"/>
        <v>24.57</v>
      </c>
      <c r="R1178">
        <f t="shared" si="833"/>
        <v>5.35</v>
      </c>
      <c r="S1178">
        <f t="shared" si="834"/>
        <v>1856.98</v>
      </c>
      <c r="T1178">
        <f t="shared" si="835"/>
        <v>0</v>
      </c>
      <c r="U1178">
        <f t="shared" si="836"/>
        <v>5.6639999999999997</v>
      </c>
      <c r="V1178">
        <f t="shared" si="837"/>
        <v>1.2E-2</v>
      </c>
      <c r="W1178">
        <f t="shared" si="838"/>
        <v>0</v>
      </c>
      <c r="X1178">
        <f t="shared" si="839"/>
        <v>1508.49</v>
      </c>
      <c r="Y1178">
        <f t="shared" si="840"/>
        <v>968.41</v>
      </c>
      <c r="AA1178">
        <v>35863109</v>
      </c>
      <c r="AB1178">
        <f t="shared" si="841"/>
        <v>1101.54</v>
      </c>
      <c r="AC1178">
        <f t="shared" si="842"/>
        <v>120.73</v>
      </c>
      <c r="AD1178">
        <f>ROUND((((ET1178)-(EU1178))+AE1178),2)</f>
        <v>44.36</v>
      </c>
      <c r="AE1178">
        <f t="shared" si="872"/>
        <v>2.7</v>
      </c>
      <c r="AF1178">
        <f t="shared" si="872"/>
        <v>936.45</v>
      </c>
      <c r="AG1178">
        <f t="shared" si="843"/>
        <v>0</v>
      </c>
      <c r="AH1178">
        <f t="shared" si="873"/>
        <v>94.4</v>
      </c>
      <c r="AI1178">
        <f t="shared" si="873"/>
        <v>0.2</v>
      </c>
      <c r="AJ1178">
        <f t="shared" si="844"/>
        <v>0</v>
      </c>
      <c r="AK1178">
        <v>1101.54</v>
      </c>
      <c r="AL1178">
        <v>120.73</v>
      </c>
      <c r="AM1178">
        <v>44.36</v>
      </c>
      <c r="AN1178">
        <v>2.7</v>
      </c>
      <c r="AO1178">
        <v>936.45</v>
      </c>
      <c r="AP1178">
        <v>0</v>
      </c>
      <c r="AQ1178">
        <v>94.4</v>
      </c>
      <c r="AR1178">
        <v>0.2</v>
      </c>
      <c r="AS1178">
        <v>0</v>
      </c>
      <c r="AT1178">
        <v>81</v>
      </c>
      <c r="AU1178">
        <v>52</v>
      </c>
      <c r="AV1178">
        <v>1</v>
      </c>
      <c r="AW1178">
        <v>1</v>
      </c>
      <c r="AZ1178">
        <v>1</v>
      </c>
      <c r="BA1178">
        <v>33.049999999999997</v>
      </c>
      <c r="BB1178">
        <v>9.23</v>
      </c>
      <c r="BC1178">
        <v>11.74</v>
      </c>
      <c r="BD1178" t="s">
        <v>3</v>
      </c>
      <c r="BE1178" t="s">
        <v>3</v>
      </c>
      <c r="BF1178" t="s">
        <v>3</v>
      </c>
      <c r="BG1178" t="s">
        <v>3</v>
      </c>
      <c r="BH1178">
        <v>0</v>
      </c>
      <c r="BI1178">
        <v>2</v>
      </c>
      <c r="BJ1178" t="s">
        <v>338</v>
      </c>
      <c r="BM1178">
        <v>108001</v>
      </c>
      <c r="BN1178">
        <v>0</v>
      </c>
      <c r="BO1178" t="s">
        <v>336</v>
      </c>
      <c r="BP1178">
        <v>1</v>
      </c>
      <c r="BQ1178">
        <v>3</v>
      </c>
      <c r="BR1178">
        <v>0</v>
      </c>
      <c r="BS1178">
        <v>33.049999999999997</v>
      </c>
      <c r="BT1178">
        <v>1</v>
      </c>
      <c r="BU1178">
        <v>1</v>
      </c>
      <c r="BV1178">
        <v>1</v>
      </c>
      <c r="BW1178">
        <v>1</v>
      </c>
      <c r="BX1178">
        <v>1</v>
      </c>
      <c r="BY1178" t="s">
        <v>3</v>
      </c>
      <c r="BZ1178">
        <v>95</v>
      </c>
      <c r="CA1178">
        <v>65</v>
      </c>
      <c r="CB1178" t="s">
        <v>3</v>
      </c>
      <c r="CE1178">
        <v>0</v>
      </c>
      <c r="CF1178">
        <v>0</v>
      </c>
      <c r="CG1178">
        <v>0</v>
      </c>
      <c r="CM1178">
        <v>0</v>
      </c>
      <c r="CN1178" t="s">
        <v>3</v>
      </c>
      <c r="CO1178">
        <v>0</v>
      </c>
      <c r="CP1178">
        <f t="shared" si="845"/>
        <v>1966.5900000000001</v>
      </c>
      <c r="CQ1178">
        <f t="shared" si="846"/>
        <v>1417.3702000000001</v>
      </c>
      <c r="CR1178">
        <f t="shared" si="847"/>
        <v>409.44280000000003</v>
      </c>
      <c r="CS1178">
        <f t="shared" si="848"/>
        <v>89.234999999999999</v>
      </c>
      <c r="CT1178">
        <f t="shared" si="849"/>
        <v>30949.672500000001</v>
      </c>
      <c r="CU1178">
        <f t="shared" si="850"/>
        <v>0</v>
      </c>
      <c r="CV1178">
        <f t="shared" si="851"/>
        <v>94.4</v>
      </c>
      <c r="CW1178">
        <f t="shared" si="852"/>
        <v>0.2</v>
      </c>
      <c r="CX1178">
        <f t="shared" si="853"/>
        <v>0</v>
      </c>
      <c r="CY1178">
        <f t="shared" si="854"/>
        <v>1508.4872999999998</v>
      </c>
      <c r="CZ1178">
        <f t="shared" si="855"/>
        <v>968.41160000000002</v>
      </c>
      <c r="DC1178" t="s">
        <v>3</v>
      </c>
      <c r="DD1178" t="s">
        <v>3</v>
      </c>
      <c r="DE1178" t="s">
        <v>3</v>
      </c>
      <c r="DF1178" t="s">
        <v>3</v>
      </c>
      <c r="DG1178" t="s">
        <v>3</v>
      </c>
      <c r="DH1178" t="s">
        <v>3</v>
      </c>
      <c r="DI1178" t="s">
        <v>3</v>
      </c>
      <c r="DJ1178" t="s">
        <v>3</v>
      </c>
      <c r="DK1178" t="s">
        <v>3</v>
      </c>
      <c r="DL1178" t="s">
        <v>3</v>
      </c>
      <c r="DM1178" t="s">
        <v>3</v>
      </c>
      <c r="DN1178">
        <v>0</v>
      </c>
      <c r="DO1178">
        <v>0</v>
      </c>
      <c r="DP1178">
        <v>1</v>
      </c>
      <c r="DQ1178">
        <v>1</v>
      </c>
      <c r="DU1178">
        <v>1010</v>
      </c>
      <c r="DV1178" t="s">
        <v>58</v>
      </c>
      <c r="DW1178" t="s">
        <v>58</v>
      </c>
      <c r="DX1178">
        <v>100</v>
      </c>
      <c r="DZ1178" t="s">
        <v>3</v>
      </c>
      <c r="EA1178" t="s">
        <v>3</v>
      </c>
      <c r="EB1178" t="s">
        <v>3</v>
      </c>
      <c r="EC1178" t="s">
        <v>3</v>
      </c>
      <c r="EE1178">
        <v>29085386</v>
      </c>
      <c r="EF1178">
        <v>3</v>
      </c>
      <c r="EG1178" t="s">
        <v>226</v>
      </c>
      <c r="EH1178">
        <v>0</v>
      </c>
      <c r="EI1178" t="s">
        <v>3</v>
      </c>
      <c r="EJ1178">
        <v>2</v>
      </c>
      <c r="EK1178">
        <v>108001</v>
      </c>
      <c r="EL1178" t="s">
        <v>227</v>
      </c>
      <c r="EM1178" t="s">
        <v>228</v>
      </c>
      <c r="EO1178" t="s">
        <v>3</v>
      </c>
      <c r="EQ1178">
        <v>0</v>
      </c>
      <c r="ER1178">
        <v>1101.54</v>
      </c>
      <c r="ES1178">
        <v>120.73</v>
      </c>
      <c r="ET1178">
        <v>44.36</v>
      </c>
      <c r="EU1178">
        <v>2.7</v>
      </c>
      <c r="EV1178">
        <v>936.45</v>
      </c>
      <c r="EW1178">
        <v>94.4</v>
      </c>
      <c r="EX1178">
        <v>0.2</v>
      </c>
      <c r="EY1178">
        <v>0</v>
      </c>
      <c r="FQ1178">
        <v>0</v>
      </c>
      <c r="FR1178">
        <f t="shared" si="856"/>
        <v>0</v>
      </c>
      <c r="FS1178">
        <v>0</v>
      </c>
      <c r="FV1178" t="s">
        <v>25</v>
      </c>
      <c r="FW1178" t="s">
        <v>26</v>
      </c>
      <c r="FX1178">
        <v>95</v>
      </c>
      <c r="FY1178">
        <v>65</v>
      </c>
      <c r="GA1178" t="s">
        <v>3</v>
      </c>
      <c r="GD1178">
        <v>1</v>
      </c>
      <c r="GF1178">
        <v>1562201403</v>
      </c>
      <c r="GG1178">
        <v>2</v>
      </c>
      <c r="GH1178">
        <v>1</v>
      </c>
      <c r="GI1178">
        <v>2</v>
      </c>
      <c r="GJ1178">
        <v>0</v>
      </c>
      <c r="GK1178">
        <v>0</v>
      </c>
      <c r="GL1178">
        <f t="shared" si="857"/>
        <v>0</v>
      </c>
      <c r="GM1178">
        <f t="shared" si="858"/>
        <v>4443.49</v>
      </c>
      <c r="GN1178">
        <f t="shared" si="859"/>
        <v>0</v>
      </c>
      <c r="GO1178">
        <f t="shared" si="860"/>
        <v>4443.49</v>
      </c>
      <c r="GP1178">
        <f t="shared" si="861"/>
        <v>0</v>
      </c>
      <c r="GR1178">
        <v>0</v>
      </c>
      <c r="GS1178">
        <v>3</v>
      </c>
      <c r="GT1178">
        <v>0</v>
      </c>
      <c r="GU1178" t="s">
        <v>3</v>
      </c>
      <c r="GV1178">
        <f t="shared" si="862"/>
        <v>0</v>
      </c>
      <c r="GW1178">
        <v>1</v>
      </c>
      <c r="GX1178">
        <f t="shared" si="863"/>
        <v>0</v>
      </c>
      <c r="HA1178">
        <v>0</v>
      </c>
      <c r="HB1178">
        <v>0</v>
      </c>
      <c r="HC1178">
        <f t="shared" si="864"/>
        <v>0</v>
      </c>
      <c r="HE1178" t="s">
        <v>3</v>
      </c>
      <c r="HF1178" t="s">
        <v>3</v>
      </c>
      <c r="HM1178" t="s">
        <v>3</v>
      </c>
      <c r="IK1178">
        <v>0</v>
      </c>
    </row>
    <row r="1179" spans="1:245">
      <c r="A1179">
        <v>18</v>
      </c>
      <c r="B1179">
        <v>0</v>
      </c>
      <c r="C1179">
        <v>1361</v>
      </c>
      <c r="E1179" t="s">
        <v>339</v>
      </c>
      <c r="F1179" t="s">
        <v>262</v>
      </c>
      <c r="G1179" t="s">
        <v>263</v>
      </c>
      <c r="H1179" t="s">
        <v>237</v>
      </c>
      <c r="I1179">
        <f>I1178*J1179</f>
        <v>6</v>
      </c>
      <c r="J1179">
        <v>100</v>
      </c>
      <c r="K1179">
        <v>100</v>
      </c>
      <c r="O1179">
        <f t="shared" si="830"/>
        <v>326.17</v>
      </c>
      <c r="P1179">
        <f t="shared" si="831"/>
        <v>326.17</v>
      </c>
      <c r="Q1179">
        <f t="shared" si="832"/>
        <v>0</v>
      </c>
      <c r="R1179">
        <f t="shared" si="833"/>
        <v>0</v>
      </c>
      <c r="S1179">
        <f t="shared" si="834"/>
        <v>0</v>
      </c>
      <c r="T1179">
        <f t="shared" si="835"/>
        <v>0</v>
      </c>
      <c r="U1179">
        <f t="shared" si="836"/>
        <v>0</v>
      </c>
      <c r="V1179">
        <f t="shared" si="837"/>
        <v>0</v>
      </c>
      <c r="W1179">
        <f t="shared" si="838"/>
        <v>1.74</v>
      </c>
      <c r="X1179">
        <f t="shared" si="839"/>
        <v>0</v>
      </c>
      <c r="Y1179">
        <f t="shared" si="840"/>
        <v>0</v>
      </c>
      <c r="AA1179">
        <v>35863109</v>
      </c>
      <c r="AB1179">
        <f t="shared" si="841"/>
        <v>15.27</v>
      </c>
      <c r="AC1179">
        <f t="shared" si="842"/>
        <v>15.27</v>
      </c>
      <c r="AD1179">
        <f>ROUND((((ET1179)-(EU1179))+AE1179),2)</f>
        <v>0</v>
      </c>
      <c r="AE1179">
        <f t="shared" si="872"/>
        <v>0</v>
      </c>
      <c r="AF1179">
        <f t="shared" si="872"/>
        <v>0</v>
      </c>
      <c r="AG1179">
        <f t="shared" si="843"/>
        <v>0</v>
      </c>
      <c r="AH1179">
        <f t="shared" si="873"/>
        <v>0</v>
      </c>
      <c r="AI1179">
        <f t="shared" si="873"/>
        <v>0</v>
      </c>
      <c r="AJ1179">
        <f t="shared" si="844"/>
        <v>0.28999999999999998</v>
      </c>
      <c r="AK1179">
        <v>15.27</v>
      </c>
      <c r="AL1179">
        <v>15.27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0.28999999999999998</v>
      </c>
      <c r="AT1179">
        <v>0</v>
      </c>
      <c r="AU1179">
        <v>0</v>
      </c>
      <c r="AV1179">
        <v>1</v>
      </c>
      <c r="AW1179">
        <v>1</v>
      </c>
      <c r="AZ1179">
        <v>1</v>
      </c>
      <c r="BA1179">
        <v>1</v>
      </c>
      <c r="BB1179">
        <v>1</v>
      </c>
      <c r="BC1179">
        <v>3.56</v>
      </c>
      <c r="BD1179" t="s">
        <v>3</v>
      </c>
      <c r="BE1179" t="s">
        <v>3</v>
      </c>
      <c r="BF1179" t="s">
        <v>3</v>
      </c>
      <c r="BG1179" t="s">
        <v>3</v>
      </c>
      <c r="BH1179">
        <v>3</v>
      </c>
      <c r="BI1179">
        <v>2</v>
      </c>
      <c r="BJ1179" t="s">
        <v>264</v>
      </c>
      <c r="BM1179">
        <v>500002</v>
      </c>
      <c r="BN1179">
        <v>0</v>
      </c>
      <c r="BO1179" t="s">
        <v>262</v>
      </c>
      <c r="BP1179">
        <v>1</v>
      </c>
      <c r="BQ1179">
        <v>12</v>
      </c>
      <c r="BR1179">
        <v>0</v>
      </c>
      <c r="BS1179">
        <v>1</v>
      </c>
      <c r="BT1179">
        <v>1</v>
      </c>
      <c r="BU1179">
        <v>1</v>
      </c>
      <c r="BV1179">
        <v>1</v>
      </c>
      <c r="BW1179">
        <v>1</v>
      </c>
      <c r="BX1179">
        <v>1</v>
      </c>
      <c r="BY1179" t="s">
        <v>3</v>
      </c>
      <c r="BZ1179">
        <v>0</v>
      </c>
      <c r="CA1179">
        <v>0</v>
      </c>
      <c r="CB1179" t="s">
        <v>3</v>
      </c>
      <c r="CE1179">
        <v>0</v>
      </c>
      <c r="CF1179">
        <v>0</v>
      </c>
      <c r="CG1179">
        <v>0</v>
      </c>
      <c r="CM1179">
        <v>0</v>
      </c>
      <c r="CN1179" t="s">
        <v>3</v>
      </c>
      <c r="CO1179">
        <v>0</v>
      </c>
      <c r="CP1179">
        <f t="shared" si="845"/>
        <v>326.17</v>
      </c>
      <c r="CQ1179">
        <f t="shared" si="846"/>
        <v>54.361199999999997</v>
      </c>
      <c r="CR1179">
        <f t="shared" si="847"/>
        <v>0</v>
      </c>
      <c r="CS1179">
        <f t="shared" si="848"/>
        <v>0</v>
      </c>
      <c r="CT1179">
        <f t="shared" si="849"/>
        <v>0</v>
      </c>
      <c r="CU1179">
        <f t="shared" si="850"/>
        <v>0</v>
      </c>
      <c r="CV1179">
        <f t="shared" si="851"/>
        <v>0</v>
      </c>
      <c r="CW1179">
        <f t="shared" si="852"/>
        <v>0</v>
      </c>
      <c r="CX1179">
        <f t="shared" si="853"/>
        <v>0.28999999999999998</v>
      </c>
      <c r="CY1179">
        <f t="shared" si="854"/>
        <v>0</v>
      </c>
      <c r="CZ1179">
        <f t="shared" si="855"/>
        <v>0</v>
      </c>
      <c r="DC1179" t="s">
        <v>3</v>
      </c>
      <c r="DD1179" t="s">
        <v>3</v>
      </c>
      <c r="DE1179" t="s">
        <v>3</v>
      </c>
      <c r="DF1179" t="s">
        <v>3</v>
      </c>
      <c r="DG1179" t="s">
        <v>3</v>
      </c>
      <c r="DH1179" t="s">
        <v>3</v>
      </c>
      <c r="DI1179" t="s">
        <v>3</v>
      </c>
      <c r="DJ1179" t="s">
        <v>3</v>
      </c>
      <c r="DK1179" t="s">
        <v>3</v>
      </c>
      <c r="DL1179" t="s">
        <v>3</v>
      </c>
      <c r="DM1179" t="s">
        <v>3</v>
      </c>
      <c r="DN1179">
        <v>0</v>
      </c>
      <c r="DO1179">
        <v>0</v>
      </c>
      <c r="DP1179">
        <v>1</v>
      </c>
      <c r="DQ1179">
        <v>1</v>
      </c>
      <c r="DU1179">
        <v>1010</v>
      </c>
      <c r="DV1179" t="s">
        <v>237</v>
      </c>
      <c r="DW1179" t="s">
        <v>237</v>
      </c>
      <c r="DX1179">
        <v>1</v>
      </c>
      <c r="DZ1179" t="s">
        <v>3</v>
      </c>
      <c r="EA1179" t="s">
        <v>3</v>
      </c>
      <c r="EB1179" t="s">
        <v>3</v>
      </c>
      <c r="EC1179" t="s">
        <v>3</v>
      </c>
      <c r="EE1179">
        <v>29085444</v>
      </c>
      <c r="EF1179">
        <v>12</v>
      </c>
      <c r="EG1179" t="s">
        <v>32</v>
      </c>
      <c r="EH1179">
        <v>0</v>
      </c>
      <c r="EI1179" t="s">
        <v>3</v>
      </c>
      <c r="EJ1179">
        <v>2</v>
      </c>
      <c r="EK1179">
        <v>500002</v>
      </c>
      <c r="EL1179" t="s">
        <v>33</v>
      </c>
      <c r="EM1179" t="s">
        <v>34</v>
      </c>
      <c r="EO1179" t="s">
        <v>3</v>
      </c>
      <c r="EQ1179">
        <v>0</v>
      </c>
      <c r="ER1179">
        <v>15.27</v>
      </c>
      <c r="ES1179">
        <v>15.27</v>
      </c>
      <c r="ET1179">
        <v>0</v>
      </c>
      <c r="EU1179">
        <v>0</v>
      </c>
      <c r="EV1179">
        <v>0</v>
      </c>
      <c r="EW1179">
        <v>0</v>
      </c>
      <c r="EX1179">
        <v>0</v>
      </c>
      <c r="FQ1179">
        <v>0</v>
      </c>
      <c r="FR1179">
        <f t="shared" si="856"/>
        <v>0</v>
      </c>
      <c r="FS1179">
        <v>0</v>
      </c>
      <c r="FX1179">
        <v>0</v>
      </c>
      <c r="FY1179">
        <v>0</v>
      </c>
      <c r="GA1179" t="s">
        <v>3</v>
      </c>
      <c r="GD1179">
        <v>1</v>
      </c>
      <c r="GF1179">
        <v>-1432988646</v>
      </c>
      <c r="GG1179">
        <v>2</v>
      </c>
      <c r="GH1179">
        <v>1</v>
      </c>
      <c r="GI1179">
        <v>2</v>
      </c>
      <c r="GJ1179">
        <v>0</v>
      </c>
      <c r="GK1179">
        <v>0</v>
      </c>
      <c r="GL1179">
        <f t="shared" si="857"/>
        <v>0</v>
      </c>
      <c r="GM1179">
        <f t="shared" si="858"/>
        <v>326.17</v>
      </c>
      <c r="GN1179">
        <f t="shared" si="859"/>
        <v>0</v>
      </c>
      <c r="GO1179">
        <f t="shared" si="860"/>
        <v>326.17</v>
      </c>
      <c r="GP1179">
        <f t="shared" si="861"/>
        <v>0</v>
      </c>
      <c r="GR1179">
        <v>0</v>
      </c>
      <c r="GS1179">
        <v>3</v>
      </c>
      <c r="GT1179">
        <v>0</v>
      </c>
      <c r="GU1179" t="s">
        <v>3</v>
      </c>
      <c r="GV1179">
        <f t="shared" si="862"/>
        <v>0</v>
      </c>
      <c r="GW1179">
        <v>1</v>
      </c>
      <c r="GX1179">
        <f t="shared" si="863"/>
        <v>0</v>
      </c>
      <c r="HA1179">
        <v>0</v>
      </c>
      <c r="HB1179">
        <v>0</v>
      </c>
      <c r="HC1179">
        <f t="shared" si="864"/>
        <v>0</v>
      </c>
      <c r="HE1179" t="s">
        <v>3</v>
      </c>
      <c r="HF1179" t="s">
        <v>3</v>
      </c>
      <c r="HM1179" t="s">
        <v>3</v>
      </c>
      <c r="IK1179">
        <v>0</v>
      </c>
    </row>
    <row r="1181" spans="1:245">
      <c r="A1181" s="2">
        <v>51</v>
      </c>
      <c r="B1181" s="2">
        <f>B1139</f>
        <v>0</v>
      </c>
      <c r="C1181" s="2">
        <f>A1139</f>
        <v>5</v>
      </c>
      <c r="D1181" s="2">
        <f>ROW(A1139)</f>
        <v>1139</v>
      </c>
      <c r="E1181" s="2"/>
      <c r="F1181" s="2" t="str">
        <f>IF(F1139&lt;&gt;"",F1139,"")</f>
        <v>Новый подраздел</v>
      </c>
      <c r="G1181" s="2" t="str">
        <f>IF(G1139&lt;&gt;"",G1139,"")</f>
        <v>ремонт</v>
      </c>
      <c r="H1181" s="2">
        <v>0</v>
      </c>
      <c r="I1181" s="2"/>
      <c r="J1181" s="2"/>
      <c r="K1181" s="2"/>
      <c r="L1181" s="2"/>
      <c r="M1181" s="2"/>
      <c r="N1181" s="2"/>
      <c r="O1181" s="2">
        <f t="shared" ref="O1181:T1181" si="874">ROUND(AB1181,2)</f>
        <v>157500.01</v>
      </c>
      <c r="P1181" s="2">
        <f t="shared" si="874"/>
        <v>102799.4</v>
      </c>
      <c r="Q1181" s="2">
        <f t="shared" si="874"/>
        <v>2716.1</v>
      </c>
      <c r="R1181" s="2">
        <f t="shared" si="874"/>
        <v>977.38</v>
      </c>
      <c r="S1181" s="2">
        <f t="shared" si="874"/>
        <v>51984.51</v>
      </c>
      <c r="T1181" s="2">
        <f t="shared" si="874"/>
        <v>0</v>
      </c>
      <c r="U1181" s="2">
        <f>AH1181</f>
        <v>173.45641059999994</v>
      </c>
      <c r="V1181" s="2">
        <f>AI1181</f>
        <v>2.8044437500000003</v>
      </c>
      <c r="W1181" s="2">
        <f>ROUND(AJ1181,2)</f>
        <v>635.49</v>
      </c>
      <c r="X1181" s="2">
        <f>ROUND(AK1181,2)</f>
        <v>46426.74</v>
      </c>
      <c r="Y1181" s="2">
        <f>ROUND(AL1181,2)</f>
        <v>23293.09</v>
      </c>
      <c r="Z1181" s="2"/>
      <c r="AA1181" s="2"/>
      <c r="AB1181" s="2">
        <f>ROUND(SUMIF(AA1143:AA1179,"=35863109",O1143:O1179),2)</f>
        <v>157500.01</v>
      </c>
      <c r="AC1181" s="2">
        <f>ROUND(SUMIF(AA1143:AA1179,"=35863109",P1143:P1179),2)</f>
        <v>102799.4</v>
      </c>
      <c r="AD1181" s="2">
        <f>ROUND(SUMIF(AA1143:AA1179,"=35863109",Q1143:Q1179),2)</f>
        <v>2716.1</v>
      </c>
      <c r="AE1181" s="2">
        <f>ROUND(SUMIF(AA1143:AA1179,"=35863109",R1143:R1179),2)</f>
        <v>977.38</v>
      </c>
      <c r="AF1181" s="2">
        <f>ROUND(SUMIF(AA1143:AA1179,"=35863109",S1143:S1179),2)</f>
        <v>51984.51</v>
      </c>
      <c r="AG1181" s="2">
        <f>ROUND(SUMIF(AA1143:AA1179,"=35863109",T1143:T1179),2)</f>
        <v>0</v>
      </c>
      <c r="AH1181" s="2">
        <f>SUMIF(AA1143:AA1179,"=35863109",U1143:U1179)</f>
        <v>173.45641059999994</v>
      </c>
      <c r="AI1181" s="2">
        <f>SUMIF(AA1143:AA1179,"=35863109",V1143:V1179)</f>
        <v>2.8044437500000003</v>
      </c>
      <c r="AJ1181" s="2">
        <f>ROUND(SUMIF(AA1143:AA1179,"=35863109",W1143:W1179),2)</f>
        <v>635.49</v>
      </c>
      <c r="AK1181" s="2">
        <f>ROUND(SUMIF(AA1143:AA1179,"=35863109",X1143:X1179),2)</f>
        <v>46426.74</v>
      </c>
      <c r="AL1181" s="2">
        <f>ROUND(SUMIF(AA1143:AA1179,"=35863109",Y1143:Y1179),2)</f>
        <v>23293.09</v>
      </c>
      <c r="AM1181" s="2"/>
      <c r="AN1181" s="2"/>
      <c r="AO1181" s="2">
        <f t="shared" ref="AO1181:BD1181" si="875">ROUND(BX1181,2)</f>
        <v>0</v>
      </c>
      <c r="AP1181" s="2">
        <f t="shared" si="875"/>
        <v>0</v>
      </c>
      <c r="AQ1181" s="2">
        <f t="shared" si="875"/>
        <v>0</v>
      </c>
      <c r="AR1181" s="2">
        <f t="shared" si="875"/>
        <v>227219.84</v>
      </c>
      <c r="AS1181" s="2">
        <f t="shared" si="875"/>
        <v>221118.9</v>
      </c>
      <c r="AT1181" s="2">
        <f t="shared" si="875"/>
        <v>6100.94</v>
      </c>
      <c r="AU1181" s="2">
        <f t="shared" si="875"/>
        <v>0</v>
      </c>
      <c r="AV1181" s="2">
        <f t="shared" si="875"/>
        <v>102799.4</v>
      </c>
      <c r="AW1181" s="2">
        <f t="shared" si="875"/>
        <v>102799.4</v>
      </c>
      <c r="AX1181" s="2">
        <f t="shared" si="875"/>
        <v>0</v>
      </c>
      <c r="AY1181" s="2">
        <f t="shared" si="875"/>
        <v>102799.4</v>
      </c>
      <c r="AZ1181" s="2">
        <f t="shared" si="875"/>
        <v>0</v>
      </c>
      <c r="BA1181" s="2">
        <f t="shared" si="875"/>
        <v>0</v>
      </c>
      <c r="BB1181" s="2">
        <f t="shared" si="875"/>
        <v>0</v>
      </c>
      <c r="BC1181" s="2">
        <f t="shared" si="875"/>
        <v>0</v>
      </c>
      <c r="BD1181" s="2">
        <f t="shared" si="875"/>
        <v>0</v>
      </c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>
        <f>ROUND(SUMIF(AA1143:AA1179,"=35863109",FQ1143:FQ1179),2)</f>
        <v>0</v>
      </c>
      <c r="BY1181" s="2">
        <f>ROUND(SUMIF(AA1143:AA1179,"=35863109",FR1143:FR1179),2)</f>
        <v>0</v>
      </c>
      <c r="BZ1181" s="2">
        <f>ROUND(SUMIF(AA1143:AA1179,"=35863109",GL1143:GL1179),2)</f>
        <v>0</v>
      </c>
      <c r="CA1181" s="2">
        <f>ROUND(SUMIF(AA1143:AA1179,"=35863109",GM1143:GM1179),2)</f>
        <v>227219.84</v>
      </c>
      <c r="CB1181" s="2">
        <f>ROUND(SUMIF(AA1143:AA1179,"=35863109",GN1143:GN1179),2)</f>
        <v>221118.9</v>
      </c>
      <c r="CC1181" s="2">
        <f>ROUND(SUMIF(AA1143:AA1179,"=35863109",GO1143:GO1179),2)</f>
        <v>6100.94</v>
      </c>
      <c r="CD1181" s="2">
        <f>ROUND(SUMIF(AA1143:AA1179,"=35863109",GP1143:GP1179),2)</f>
        <v>0</v>
      </c>
      <c r="CE1181" s="2">
        <f>AC1181-BX1181</f>
        <v>102799.4</v>
      </c>
      <c r="CF1181" s="2">
        <f>AC1181-BY1181</f>
        <v>102799.4</v>
      </c>
      <c r="CG1181" s="2">
        <f>BX1181-BZ1181</f>
        <v>0</v>
      </c>
      <c r="CH1181" s="2">
        <f>AC1181-BX1181-BY1181+BZ1181</f>
        <v>102799.4</v>
      </c>
      <c r="CI1181" s="2">
        <f>BY1181-BZ1181</f>
        <v>0</v>
      </c>
      <c r="CJ1181" s="2">
        <f>ROUND(SUMIF(AA1143:AA1179,"=35863109",GX1143:GX1179),2)</f>
        <v>0</v>
      </c>
      <c r="CK1181" s="2">
        <f>ROUND(SUMIF(AA1143:AA1179,"=35863109",GY1143:GY1179),2)</f>
        <v>0</v>
      </c>
      <c r="CL1181" s="2">
        <f>ROUND(SUMIF(AA1143:AA1179,"=35863109",GZ1143:GZ1179),2)</f>
        <v>0</v>
      </c>
      <c r="CM1181" s="2">
        <f>ROUND(SUMIF(AA1143:AA1179,"=35863109",HD1143:HD1179),2)</f>
        <v>0</v>
      </c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>
        <v>0</v>
      </c>
    </row>
    <row r="1183" spans="1:245">
      <c r="A1183" s="4">
        <v>50</v>
      </c>
      <c r="B1183" s="4">
        <v>0</v>
      </c>
      <c r="C1183" s="4">
        <v>0</v>
      </c>
      <c r="D1183" s="4">
        <v>1</v>
      </c>
      <c r="E1183" s="4">
        <v>201</v>
      </c>
      <c r="F1183" s="4">
        <f>ROUND(Source!O1181,O1183)</f>
        <v>157500.01</v>
      </c>
      <c r="G1183" s="4" t="s">
        <v>71</v>
      </c>
      <c r="H1183" s="4" t="s">
        <v>72</v>
      </c>
      <c r="I1183" s="4"/>
      <c r="J1183" s="4"/>
      <c r="K1183" s="4">
        <v>201</v>
      </c>
      <c r="L1183" s="4">
        <v>1</v>
      </c>
      <c r="M1183" s="4">
        <v>3</v>
      </c>
      <c r="N1183" s="4" t="s">
        <v>3</v>
      </c>
      <c r="O1183" s="4">
        <v>2</v>
      </c>
      <c r="P1183" s="4"/>
      <c r="Q1183" s="4"/>
      <c r="R1183" s="4"/>
      <c r="S1183" s="4"/>
      <c r="T1183" s="4"/>
      <c r="U1183" s="4"/>
      <c r="V1183" s="4"/>
      <c r="W1183" s="4"/>
    </row>
    <row r="1184" spans="1:245">
      <c r="A1184" s="4">
        <v>50</v>
      </c>
      <c r="B1184" s="4">
        <v>0</v>
      </c>
      <c r="C1184" s="4">
        <v>0</v>
      </c>
      <c r="D1184" s="4">
        <v>1</v>
      </c>
      <c r="E1184" s="4">
        <v>202</v>
      </c>
      <c r="F1184" s="4">
        <f>ROUND(Source!P1181,O1184)</f>
        <v>102799.4</v>
      </c>
      <c r="G1184" s="4" t="s">
        <v>73</v>
      </c>
      <c r="H1184" s="4" t="s">
        <v>74</v>
      </c>
      <c r="I1184" s="4"/>
      <c r="J1184" s="4"/>
      <c r="K1184" s="4">
        <v>202</v>
      </c>
      <c r="L1184" s="4">
        <v>2</v>
      </c>
      <c r="M1184" s="4">
        <v>3</v>
      </c>
      <c r="N1184" s="4" t="s">
        <v>3</v>
      </c>
      <c r="O1184" s="4">
        <v>2</v>
      </c>
      <c r="P1184" s="4"/>
      <c r="Q1184" s="4"/>
      <c r="R1184" s="4"/>
      <c r="S1184" s="4"/>
      <c r="T1184" s="4"/>
      <c r="U1184" s="4"/>
      <c r="V1184" s="4"/>
      <c r="W1184" s="4"/>
    </row>
    <row r="1185" spans="1:23">
      <c r="A1185" s="4">
        <v>50</v>
      </c>
      <c r="B1185" s="4">
        <v>0</v>
      </c>
      <c r="C1185" s="4">
        <v>0</v>
      </c>
      <c r="D1185" s="4">
        <v>1</v>
      </c>
      <c r="E1185" s="4">
        <v>222</v>
      </c>
      <c r="F1185" s="4">
        <f>ROUND(Source!AO1181,O1185)</f>
        <v>0</v>
      </c>
      <c r="G1185" s="4" t="s">
        <v>75</v>
      </c>
      <c r="H1185" s="4" t="s">
        <v>76</v>
      </c>
      <c r="I1185" s="4"/>
      <c r="J1185" s="4"/>
      <c r="K1185" s="4">
        <v>222</v>
      </c>
      <c r="L1185" s="4">
        <v>3</v>
      </c>
      <c r="M1185" s="4">
        <v>3</v>
      </c>
      <c r="N1185" s="4" t="s">
        <v>3</v>
      </c>
      <c r="O1185" s="4">
        <v>2</v>
      </c>
      <c r="P1185" s="4"/>
      <c r="Q1185" s="4"/>
      <c r="R1185" s="4"/>
      <c r="S1185" s="4"/>
      <c r="T1185" s="4"/>
      <c r="U1185" s="4"/>
      <c r="V1185" s="4"/>
      <c r="W1185" s="4"/>
    </row>
    <row r="1186" spans="1:23">
      <c r="A1186" s="4">
        <v>50</v>
      </c>
      <c r="B1186" s="4">
        <v>0</v>
      </c>
      <c r="C1186" s="4">
        <v>0</v>
      </c>
      <c r="D1186" s="4">
        <v>1</v>
      </c>
      <c r="E1186" s="4">
        <v>225</v>
      </c>
      <c r="F1186" s="4">
        <f>ROUND(Source!AV1181,O1186)</f>
        <v>102799.4</v>
      </c>
      <c r="G1186" s="4" t="s">
        <v>77</v>
      </c>
      <c r="H1186" s="4" t="s">
        <v>78</v>
      </c>
      <c r="I1186" s="4"/>
      <c r="J1186" s="4"/>
      <c r="K1186" s="4">
        <v>225</v>
      </c>
      <c r="L1186" s="4">
        <v>4</v>
      </c>
      <c r="M1186" s="4">
        <v>3</v>
      </c>
      <c r="N1186" s="4" t="s">
        <v>3</v>
      </c>
      <c r="O1186" s="4">
        <v>2</v>
      </c>
      <c r="P1186" s="4"/>
      <c r="Q1186" s="4"/>
      <c r="R1186" s="4"/>
      <c r="S1186" s="4"/>
      <c r="T1186" s="4"/>
      <c r="U1186" s="4"/>
      <c r="V1186" s="4"/>
      <c r="W1186" s="4"/>
    </row>
    <row r="1187" spans="1:23">
      <c r="A1187" s="4">
        <v>50</v>
      </c>
      <c r="B1187" s="4">
        <v>0</v>
      </c>
      <c r="C1187" s="4">
        <v>0</v>
      </c>
      <c r="D1187" s="4">
        <v>1</v>
      </c>
      <c r="E1187" s="4">
        <v>226</v>
      </c>
      <c r="F1187" s="4">
        <f>ROUND(Source!AW1181,O1187)</f>
        <v>102799.4</v>
      </c>
      <c r="G1187" s="4" t="s">
        <v>79</v>
      </c>
      <c r="H1187" s="4" t="s">
        <v>80</v>
      </c>
      <c r="I1187" s="4"/>
      <c r="J1187" s="4"/>
      <c r="K1187" s="4">
        <v>226</v>
      </c>
      <c r="L1187" s="4">
        <v>5</v>
      </c>
      <c r="M1187" s="4">
        <v>3</v>
      </c>
      <c r="N1187" s="4" t="s">
        <v>3</v>
      </c>
      <c r="O1187" s="4">
        <v>2</v>
      </c>
      <c r="P1187" s="4"/>
      <c r="Q1187" s="4"/>
      <c r="R1187" s="4"/>
      <c r="S1187" s="4"/>
      <c r="T1187" s="4"/>
      <c r="U1187" s="4"/>
      <c r="V1187" s="4"/>
      <c r="W1187" s="4"/>
    </row>
    <row r="1188" spans="1:23">
      <c r="A1188" s="4">
        <v>50</v>
      </c>
      <c r="B1188" s="4">
        <v>0</v>
      </c>
      <c r="C1188" s="4">
        <v>0</v>
      </c>
      <c r="D1188" s="4">
        <v>1</v>
      </c>
      <c r="E1188" s="4">
        <v>227</v>
      </c>
      <c r="F1188" s="4">
        <f>ROUND(Source!AX1181,O1188)</f>
        <v>0</v>
      </c>
      <c r="G1188" s="4" t="s">
        <v>81</v>
      </c>
      <c r="H1188" s="4" t="s">
        <v>82</v>
      </c>
      <c r="I1188" s="4"/>
      <c r="J1188" s="4"/>
      <c r="K1188" s="4">
        <v>227</v>
      </c>
      <c r="L1188" s="4">
        <v>6</v>
      </c>
      <c r="M1188" s="4">
        <v>3</v>
      </c>
      <c r="N1188" s="4" t="s">
        <v>3</v>
      </c>
      <c r="O1188" s="4">
        <v>2</v>
      </c>
      <c r="P1188" s="4"/>
      <c r="Q1188" s="4"/>
      <c r="R1188" s="4"/>
      <c r="S1188" s="4"/>
      <c r="T1188" s="4"/>
      <c r="U1188" s="4"/>
      <c r="V1188" s="4"/>
      <c r="W1188" s="4"/>
    </row>
    <row r="1189" spans="1:23">
      <c r="A1189" s="4">
        <v>50</v>
      </c>
      <c r="B1189" s="4">
        <v>0</v>
      </c>
      <c r="C1189" s="4">
        <v>0</v>
      </c>
      <c r="D1189" s="4">
        <v>1</v>
      </c>
      <c r="E1189" s="4">
        <v>228</v>
      </c>
      <c r="F1189" s="4">
        <f>ROUND(Source!AY1181,O1189)</f>
        <v>102799.4</v>
      </c>
      <c r="G1189" s="4" t="s">
        <v>83</v>
      </c>
      <c r="H1189" s="4" t="s">
        <v>84</v>
      </c>
      <c r="I1189" s="4"/>
      <c r="J1189" s="4"/>
      <c r="K1189" s="4">
        <v>228</v>
      </c>
      <c r="L1189" s="4">
        <v>7</v>
      </c>
      <c r="M1189" s="4">
        <v>3</v>
      </c>
      <c r="N1189" s="4" t="s">
        <v>3</v>
      </c>
      <c r="O1189" s="4">
        <v>2</v>
      </c>
      <c r="P1189" s="4"/>
      <c r="Q1189" s="4"/>
      <c r="R1189" s="4"/>
      <c r="S1189" s="4"/>
      <c r="T1189" s="4"/>
      <c r="U1189" s="4"/>
      <c r="V1189" s="4"/>
      <c r="W1189" s="4"/>
    </row>
    <row r="1190" spans="1:23">
      <c r="A1190" s="4">
        <v>50</v>
      </c>
      <c r="B1190" s="4">
        <v>0</v>
      </c>
      <c r="C1190" s="4">
        <v>0</v>
      </c>
      <c r="D1190" s="4">
        <v>1</v>
      </c>
      <c r="E1190" s="4">
        <v>216</v>
      </c>
      <c r="F1190" s="4">
        <f>ROUND(Source!AP1181,O1190)</f>
        <v>0</v>
      </c>
      <c r="G1190" s="4" t="s">
        <v>85</v>
      </c>
      <c r="H1190" s="4" t="s">
        <v>86</v>
      </c>
      <c r="I1190" s="4"/>
      <c r="J1190" s="4"/>
      <c r="K1190" s="4">
        <v>216</v>
      </c>
      <c r="L1190" s="4">
        <v>8</v>
      </c>
      <c r="M1190" s="4">
        <v>3</v>
      </c>
      <c r="N1190" s="4" t="s">
        <v>3</v>
      </c>
      <c r="O1190" s="4">
        <v>2</v>
      </c>
      <c r="P1190" s="4"/>
      <c r="Q1190" s="4"/>
      <c r="R1190" s="4"/>
      <c r="S1190" s="4"/>
      <c r="T1190" s="4"/>
      <c r="U1190" s="4"/>
      <c r="V1190" s="4"/>
      <c r="W1190" s="4"/>
    </row>
    <row r="1191" spans="1:23">
      <c r="A1191" s="4">
        <v>50</v>
      </c>
      <c r="B1191" s="4">
        <v>0</v>
      </c>
      <c r="C1191" s="4">
        <v>0</v>
      </c>
      <c r="D1191" s="4">
        <v>1</v>
      </c>
      <c r="E1191" s="4">
        <v>223</v>
      </c>
      <c r="F1191" s="4">
        <f>ROUND(Source!AQ1181,O1191)</f>
        <v>0</v>
      </c>
      <c r="G1191" s="4" t="s">
        <v>87</v>
      </c>
      <c r="H1191" s="4" t="s">
        <v>88</v>
      </c>
      <c r="I1191" s="4"/>
      <c r="J1191" s="4"/>
      <c r="K1191" s="4">
        <v>223</v>
      </c>
      <c r="L1191" s="4">
        <v>9</v>
      </c>
      <c r="M1191" s="4">
        <v>3</v>
      </c>
      <c r="N1191" s="4" t="s">
        <v>3</v>
      </c>
      <c r="O1191" s="4">
        <v>2</v>
      </c>
      <c r="P1191" s="4"/>
      <c r="Q1191" s="4"/>
      <c r="R1191" s="4"/>
      <c r="S1191" s="4"/>
      <c r="T1191" s="4"/>
      <c r="U1191" s="4"/>
      <c r="V1191" s="4"/>
      <c r="W1191" s="4"/>
    </row>
    <row r="1192" spans="1:23">
      <c r="A1192" s="4">
        <v>50</v>
      </c>
      <c r="B1192" s="4">
        <v>0</v>
      </c>
      <c r="C1192" s="4">
        <v>0</v>
      </c>
      <c r="D1192" s="4">
        <v>1</v>
      </c>
      <c r="E1192" s="4">
        <v>229</v>
      </c>
      <c r="F1192" s="4">
        <f>ROUND(Source!AZ1181,O1192)</f>
        <v>0</v>
      </c>
      <c r="G1192" s="4" t="s">
        <v>89</v>
      </c>
      <c r="H1192" s="4" t="s">
        <v>90</v>
      </c>
      <c r="I1192" s="4"/>
      <c r="J1192" s="4"/>
      <c r="K1192" s="4">
        <v>229</v>
      </c>
      <c r="L1192" s="4">
        <v>10</v>
      </c>
      <c r="M1192" s="4">
        <v>3</v>
      </c>
      <c r="N1192" s="4" t="s">
        <v>3</v>
      </c>
      <c r="O1192" s="4">
        <v>2</v>
      </c>
      <c r="P1192" s="4"/>
      <c r="Q1192" s="4"/>
      <c r="R1192" s="4"/>
      <c r="S1192" s="4"/>
      <c r="T1192" s="4"/>
      <c r="U1192" s="4"/>
      <c r="V1192" s="4"/>
      <c r="W1192" s="4"/>
    </row>
    <row r="1193" spans="1:23">
      <c r="A1193" s="4">
        <v>50</v>
      </c>
      <c r="B1193" s="4">
        <v>0</v>
      </c>
      <c r="C1193" s="4">
        <v>0</v>
      </c>
      <c r="D1193" s="4">
        <v>1</v>
      </c>
      <c r="E1193" s="4">
        <v>203</v>
      </c>
      <c r="F1193" s="4">
        <f>ROUND(Source!Q1181,O1193)</f>
        <v>2716.1</v>
      </c>
      <c r="G1193" s="4" t="s">
        <v>91</v>
      </c>
      <c r="H1193" s="4" t="s">
        <v>92</v>
      </c>
      <c r="I1193" s="4"/>
      <c r="J1193" s="4"/>
      <c r="K1193" s="4">
        <v>203</v>
      </c>
      <c r="L1193" s="4">
        <v>11</v>
      </c>
      <c r="M1193" s="4">
        <v>3</v>
      </c>
      <c r="N1193" s="4" t="s">
        <v>3</v>
      </c>
      <c r="O1193" s="4">
        <v>2</v>
      </c>
      <c r="P1193" s="4"/>
      <c r="Q1193" s="4"/>
      <c r="R1193" s="4"/>
      <c r="S1193" s="4"/>
      <c r="T1193" s="4"/>
      <c r="U1193" s="4"/>
      <c r="V1193" s="4"/>
      <c r="W1193" s="4"/>
    </row>
    <row r="1194" spans="1:23">
      <c r="A1194" s="4">
        <v>50</v>
      </c>
      <c r="B1194" s="4">
        <v>0</v>
      </c>
      <c r="C1194" s="4">
        <v>0</v>
      </c>
      <c r="D1194" s="4">
        <v>1</v>
      </c>
      <c r="E1194" s="4">
        <v>231</v>
      </c>
      <c r="F1194" s="4">
        <f>ROUND(Source!BB1181,O1194)</f>
        <v>0</v>
      </c>
      <c r="G1194" s="4" t="s">
        <v>93</v>
      </c>
      <c r="H1194" s="4" t="s">
        <v>94</v>
      </c>
      <c r="I1194" s="4"/>
      <c r="J1194" s="4"/>
      <c r="K1194" s="4">
        <v>231</v>
      </c>
      <c r="L1194" s="4">
        <v>12</v>
      </c>
      <c r="M1194" s="4">
        <v>3</v>
      </c>
      <c r="N1194" s="4" t="s">
        <v>3</v>
      </c>
      <c r="O1194" s="4">
        <v>2</v>
      </c>
      <c r="P1194" s="4"/>
      <c r="Q1194" s="4"/>
      <c r="R1194" s="4"/>
      <c r="S1194" s="4"/>
      <c r="T1194" s="4"/>
      <c r="U1194" s="4"/>
      <c r="V1194" s="4"/>
      <c r="W1194" s="4"/>
    </row>
    <row r="1195" spans="1:23">
      <c r="A1195" s="4">
        <v>50</v>
      </c>
      <c r="B1195" s="4">
        <v>0</v>
      </c>
      <c r="C1195" s="4">
        <v>0</v>
      </c>
      <c r="D1195" s="4">
        <v>1</v>
      </c>
      <c r="E1195" s="4">
        <v>204</v>
      </c>
      <c r="F1195" s="4">
        <f>ROUND(Source!R1181,O1195)</f>
        <v>977.38</v>
      </c>
      <c r="G1195" s="4" t="s">
        <v>95</v>
      </c>
      <c r="H1195" s="4" t="s">
        <v>96</v>
      </c>
      <c r="I1195" s="4"/>
      <c r="J1195" s="4"/>
      <c r="K1195" s="4">
        <v>204</v>
      </c>
      <c r="L1195" s="4">
        <v>13</v>
      </c>
      <c r="M1195" s="4">
        <v>3</v>
      </c>
      <c r="N1195" s="4" t="s">
        <v>3</v>
      </c>
      <c r="O1195" s="4">
        <v>2</v>
      </c>
      <c r="P1195" s="4"/>
      <c r="Q1195" s="4"/>
      <c r="R1195" s="4"/>
      <c r="S1195" s="4"/>
      <c r="T1195" s="4"/>
      <c r="U1195" s="4"/>
      <c r="V1195" s="4"/>
      <c r="W1195" s="4"/>
    </row>
    <row r="1196" spans="1:23">
      <c r="A1196" s="4">
        <v>50</v>
      </c>
      <c r="B1196" s="4">
        <v>0</v>
      </c>
      <c r="C1196" s="4">
        <v>0</v>
      </c>
      <c r="D1196" s="4">
        <v>1</v>
      </c>
      <c r="E1196" s="4">
        <v>205</v>
      </c>
      <c r="F1196" s="4">
        <f>ROUND(Source!S1181,O1196)</f>
        <v>51984.51</v>
      </c>
      <c r="G1196" s="4" t="s">
        <v>97</v>
      </c>
      <c r="H1196" s="4" t="s">
        <v>98</v>
      </c>
      <c r="I1196" s="4"/>
      <c r="J1196" s="4"/>
      <c r="K1196" s="4">
        <v>205</v>
      </c>
      <c r="L1196" s="4">
        <v>14</v>
      </c>
      <c r="M1196" s="4">
        <v>3</v>
      </c>
      <c r="N1196" s="4" t="s">
        <v>3</v>
      </c>
      <c r="O1196" s="4">
        <v>2</v>
      </c>
      <c r="P1196" s="4"/>
      <c r="Q1196" s="4"/>
      <c r="R1196" s="4"/>
      <c r="S1196" s="4"/>
      <c r="T1196" s="4"/>
      <c r="U1196" s="4"/>
      <c r="V1196" s="4"/>
      <c r="W1196" s="4"/>
    </row>
    <row r="1197" spans="1:23">
      <c r="A1197" s="4">
        <v>50</v>
      </c>
      <c r="B1197" s="4">
        <v>0</v>
      </c>
      <c r="C1197" s="4">
        <v>0</v>
      </c>
      <c r="D1197" s="4">
        <v>1</v>
      </c>
      <c r="E1197" s="4">
        <v>232</v>
      </c>
      <c r="F1197" s="4">
        <f>ROUND(Source!BC1181,O1197)</f>
        <v>0</v>
      </c>
      <c r="G1197" s="4" t="s">
        <v>99</v>
      </c>
      <c r="H1197" s="4" t="s">
        <v>100</v>
      </c>
      <c r="I1197" s="4"/>
      <c r="J1197" s="4"/>
      <c r="K1197" s="4">
        <v>232</v>
      </c>
      <c r="L1197" s="4">
        <v>15</v>
      </c>
      <c r="M1197" s="4">
        <v>3</v>
      </c>
      <c r="N1197" s="4" t="s">
        <v>3</v>
      </c>
      <c r="O1197" s="4">
        <v>2</v>
      </c>
      <c r="P1197" s="4"/>
      <c r="Q1197" s="4"/>
      <c r="R1197" s="4"/>
      <c r="S1197" s="4"/>
      <c r="T1197" s="4"/>
      <c r="U1197" s="4"/>
      <c r="V1197" s="4"/>
      <c r="W1197" s="4"/>
    </row>
    <row r="1198" spans="1:23">
      <c r="A1198" s="4">
        <v>50</v>
      </c>
      <c r="B1198" s="4">
        <v>0</v>
      </c>
      <c r="C1198" s="4">
        <v>0</v>
      </c>
      <c r="D1198" s="4">
        <v>1</v>
      </c>
      <c r="E1198" s="4">
        <v>214</v>
      </c>
      <c r="F1198" s="4">
        <f>ROUND(Source!AS1181,O1198)</f>
        <v>221118.9</v>
      </c>
      <c r="G1198" s="4" t="s">
        <v>101</v>
      </c>
      <c r="H1198" s="4" t="s">
        <v>102</v>
      </c>
      <c r="I1198" s="4"/>
      <c r="J1198" s="4"/>
      <c r="K1198" s="4">
        <v>214</v>
      </c>
      <c r="L1198" s="4">
        <v>16</v>
      </c>
      <c r="M1198" s="4">
        <v>3</v>
      </c>
      <c r="N1198" s="4" t="s">
        <v>3</v>
      </c>
      <c r="O1198" s="4">
        <v>2</v>
      </c>
      <c r="P1198" s="4"/>
      <c r="Q1198" s="4"/>
      <c r="R1198" s="4"/>
      <c r="S1198" s="4"/>
      <c r="T1198" s="4"/>
      <c r="U1198" s="4"/>
      <c r="V1198" s="4"/>
      <c r="W1198" s="4"/>
    </row>
    <row r="1199" spans="1:23">
      <c r="A1199" s="4">
        <v>50</v>
      </c>
      <c r="B1199" s="4">
        <v>0</v>
      </c>
      <c r="C1199" s="4">
        <v>0</v>
      </c>
      <c r="D1199" s="4">
        <v>1</v>
      </c>
      <c r="E1199" s="4">
        <v>215</v>
      </c>
      <c r="F1199" s="4">
        <f>ROUND(Source!AT1181,O1199)</f>
        <v>6100.94</v>
      </c>
      <c r="G1199" s="4" t="s">
        <v>103</v>
      </c>
      <c r="H1199" s="4" t="s">
        <v>104</v>
      </c>
      <c r="I1199" s="4"/>
      <c r="J1199" s="4"/>
      <c r="K1199" s="4">
        <v>215</v>
      </c>
      <c r="L1199" s="4">
        <v>17</v>
      </c>
      <c r="M1199" s="4">
        <v>3</v>
      </c>
      <c r="N1199" s="4" t="s">
        <v>3</v>
      </c>
      <c r="O1199" s="4">
        <v>2</v>
      </c>
      <c r="P1199" s="4"/>
      <c r="Q1199" s="4"/>
      <c r="R1199" s="4"/>
      <c r="S1199" s="4"/>
      <c r="T1199" s="4"/>
      <c r="U1199" s="4"/>
      <c r="V1199" s="4"/>
      <c r="W1199" s="4"/>
    </row>
    <row r="1200" spans="1:23">
      <c r="A1200" s="4">
        <v>50</v>
      </c>
      <c r="B1200" s="4">
        <v>0</v>
      </c>
      <c r="C1200" s="4">
        <v>0</v>
      </c>
      <c r="D1200" s="4">
        <v>1</v>
      </c>
      <c r="E1200" s="4">
        <v>217</v>
      </c>
      <c r="F1200" s="4">
        <f>ROUND(Source!AU1181,O1200)</f>
        <v>0</v>
      </c>
      <c r="G1200" s="4" t="s">
        <v>105</v>
      </c>
      <c r="H1200" s="4" t="s">
        <v>106</v>
      </c>
      <c r="I1200" s="4"/>
      <c r="J1200" s="4"/>
      <c r="K1200" s="4">
        <v>217</v>
      </c>
      <c r="L1200" s="4">
        <v>18</v>
      </c>
      <c r="M1200" s="4">
        <v>3</v>
      </c>
      <c r="N1200" s="4" t="s">
        <v>3</v>
      </c>
      <c r="O1200" s="4">
        <v>2</v>
      </c>
      <c r="P1200" s="4"/>
      <c r="Q1200" s="4"/>
      <c r="R1200" s="4"/>
      <c r="S1200" s="4"/>
      <c r="T1200" s="4"/>
      <c r="U1200" s="4"/>
      <c r="V1200" s="4"/>
      <c r="W1200" s="4"/>
    </row>
    <row r="1201" spans="1:206">
      <c r="A1201" s="4">
        <v>50</v>
      </c>
      <c r="B1201" s="4">
        <v>0</v>
      </c>
      <c r="C1201" s="4">
        <v>0</v>
      </c>
      <c r="D1201" s="4">
        <v>1</v>
      </c>
      <c r="E1201" s="4">
        <v>230</v>
      </c>
      <c r="F1201" s="4">
        <f>ROUND(Source!BA1181,O1201)</f>
        <v>0</v>
      </c>
      <c r="G1201" s="4" t="s">
        <v>107</v>
      </c>
      <c r="H1201" s="4" t="s">
        <v>108</v>
      </c>
      <c r="I1201" s="4"/>
      <c r="J1201" s="4"/>
      <c r="K1201" s="4">
        <v>230</v>
      </c>
      <c r="L1201" s="4">
        <v>19</v>
      </c>
      <c r="M1201" s="4">
        <v>3</v>
      </c>
      <c r="N1201" s="4" t="s">
        <v>3</v>
      </c>
      <c r="O1201" s="4">
        <v>2</v>
      </c>
      <c r="P1201" s="4"/>
      <c r="Q1201" s="4"/>
      <c r="R1201" s="4"/>
      <c r="S1201" s="4"/>
      <c r="T1201" s="4"/>
      <c r="U1201" s="4"/>
      <c r="V1201" s="4"/>
      <c r="W1201" s="4"/>
    </row>
    <row r="1202" spans="1:206">
      <c r="A1202" s="4">
        <v>50</v>
      </c>
      <c r="B1202" s="4">
        <v>0</v>
      </c>
      <c r="C1202" s="4">
        <v>0</v>
      </c>
      <c r="D1202" s="4">
        <v>1</v>
      </c>
      <c r="E1202" s="4">
        <v>206</v>
      </c>
      <c r="F1202" s="4">
        <f>ROUND(Source!T1181,O1202)</f>
        <v>0</v>
      </c>
      <c r="G1202" s="4" t="s">
        <v>109</v>
      </c>
      <c r="H1202" s="4" t="s">
        <v>110</v>
      </c>
      <c r="I1202" s="4"/>
      <c r="J1202" s="4"/>
      <c r="K1202" s="4">
        <v>206</v>
      </c>
      <c r="L1202" s="4">
        <v>20</v>
      </c>
      <c r="M1202" s="4">
        <v>3</v>
      </c>
      <c r="N1202" s="4" t="s">
        <v>3</v>
      </c>
      <c r="O1202" s="4">
        <v>2</v>
      </c>
      <c r="P1202" s="4"/>
      <c r="Q1202" s="4"/>
      <c r="R1202" s="4"/>
      <c r="S1202" s="4"/>
      <c r="T1202" s="4"/>
      <c r="U1202" s="4"/>
      <c r="V1202" s="4"/>
      <c r="W1202" s="4"/>
    </row>
    <row r="1203" spans="1:206">
      <c r="A1203" s="4">
        <v>50</v>
      </c>
      <c r="B1203" s="4">
        <v>0</v>
      </c>
      <c r="C1203" s="4">
        <v>0</v>
      </c>
      <c r="D1203" s="4">
        <v>1</v>
      </c>
      <c r="E1203" s="4">
        <v>207</v>
      </c>
      <c r="F1203" s="4">
        <f>Source!U1181</f>
        <v>173.45641059999994</v>
      </c>
      <c r="G1203" s="4" t="s">
        <v>111</v>
      </c>
      <c r="H1203" s="4" t="s">
        <v>112</v>
      </c>
      <c r="I1203" s="4"/>
      <c r="J1203" s="4"/>
      <c r="K1203" s="4">
        <v>207</v>
      </c>
      <c r="L1203" s="4">
        <v>21</v>
      </c>
      <c r="M1203" s="4">
        <v>3</v>
      </c>
      <c r="N1203" s="4" t="s">
        <v>3</v>
      </c>
      <c r="O1203" s="4">
        <v>-1</v>
      </c>
      <c r="P1203" s="4"/>
      <c r="Q1203" s="4"/>
      <c r="R1203" s="4"/>
      <c r="S1203" s="4"/>
      <c r="T1203" s="4"/>
      <c r="U1203" s="4"/>
      <c r="V1203" s="4"/>
      <c r="W1203" s="4"/>
    </row>
    <row r="1204" spans="1:206">
      <c r="A1204" s="4">
        <v>50</v>
      </c>
      <c r="B1204" s="4">
        <v>0</v>
      </c>
      <c r="C1204" s="4">
        <v>0</v>
      </c>
      <c r="D1204" s="4">
        <v>1</v>
      </c>
      <c r="E1204" s="4">
        <v>208</v>
      </c>
      <c r="F1204" s="4">
        <f>Source!V1181</f>
        <v>2.8044437500000003</v>
      </c>
      <c r="G1204" s="4" t="s">
        <v>113</v>
      </c>
      <c r="H1204" s="4" t="s">
        <v>114</v>
      </c>
      <c r="I1204" s="4"/>
      <c r="J1204" s="4"/>
      <c r="K1204" s="4">
        <v>208</v>
      </c>
      <c r="L1204" s="4">
        <v>22</v>
      </c>
      <c r="M1204" s="4">
        <v>3</v>
      </c>
      <c r="N1204" s="4" t="s">
        <v>3</v>
      </c>
      <c r="O1204" s="4">
        <v>-1</v>
      </c>
      <c r="P1204" s="4"/>
      <c r="Q1204" s="4"/>
      <c r="R1204" s="4"/>
      <c r="S1204" s="4"/>
      <c r="T1204" s="4"/>
      <c r="U1204" s="4"/>
      <c r="V1204" s="4"/>
      <c r="W1204" s="4"/>
    </row>
    <row r="1205" spans="1:206">
      <c r="A1205" s="4">
        <v>50</v>
      </c>
      <c r="B1205" s="4">
        <v>0</v>
      </c>
      <c r="C1205" s="4">
        <v>0</v>
      </c>
      <c r="D1205" s="4">
        <v>1</v>
      </c>
      <c r="E1205" s="4">
        <v>209</v>
      </c>
      <c r="F1205" s="4">
        <f>ROUND(Source!W1181,O1205)</f>
        <v>635.49</v>
      </c>
      <c r="G1205" s="4" t="s">
        <v>115</v>
      </c>
      <c r="H1205" s="4" t="s">
        <v>116</v>
      </c>
      <c r="I1205" s="4"/>
      <c r="J1205" s="4"/>
      <c r="K1205" s="4">
        <v>209</v>
      </c>
      <c r="L1205" s="4">
        <v>23</v>
      </c>
      <c r="M1205" s="4">
        <v>3</v>
      </c>
      <c r="N1205" s="4" t="s">
        <v>3</v>
      </c>
      <c r="O1205" s="4">
        <v>2</v>
      </c>
      <c r="P1205" s="4"/>
      <c r="Q1205" s="4"/>
      <c r="R1205" s="4"/>
      <c r="S1205" s="4"/>
      <c r="T1205" s="4"/>
      <c r="U1205" s="4"/>
      <c r="V1205" s="4"/>
      <c r="W1205" s="4"/>
    </row>
    <row r="1206" spans="1:206">
      <c r="A1206" s="4">
        <v>50</v>
      </c>
      <c r="B1206" s="4">
        <v>0</v>
      </c>
      <c r="C1206" s="4">
        <v>0</v>
      </c>
      <c r="D1206" s="4">
        <v>1</v>
      </c>
      <c r="E1206" s="4">
        <v>233</v>
      </c>
      <c r="F1206" s="4">
        <f>ROUND(Source!BD1181,O1206)</f>
        <v>0</v>
      </c>
      <c r="G1206" s="4" t="s">
        <v>117</v>
      </c>
      <c r="H1206" s="4" t="s">
        <v>118</v>
      </c>
      <c r="I1206" s="4"/>
      <c r="J1206" s="4"/>
      <c r="K1206" s="4">
        <v>233</v>
      </c>
      <c r="L1206" s="4">
        <v>24</v>
      </c>
      <c r="M1206" s="4">
        <v>3</v>
      </c>
      <c r="N1206" s="4" t="s">
        <v>3</v>
      </c>
      <c r="O1206" s="4">
        <v>2</v>
      </c>
      <c r="P1206" s="4"/>
      <c r="Q1206" s="4"/>
      <c r="R1206" s="4"/>
      <c r="S1206" s="4"/>
      <c r="T1206" s="4"/>
      <c r="U1206" s="4"/>
      <c r="V1206" s="4"/>
      <c r="W1206" s="4"/>
    </row>
    <row r="1207" spans="1:206">
      <c r="A1207" s="4">
        <v>50</v>
      </c>
      <c r="B1207" s="4">
        <v>0</v>
      </c>
      <c r="C1207" s="4">
        <v>0</v>
      </c>
      <c r="D1207" s="4">
        <v>1</v>
      </c>
      <c r="E1207" s="4">
        <v>210</v>
      </c>
      <c r="F1207" s="4">
        <f>ROUND(Source!X1181,O1207)</f>
        <v>46426.74</v>
      </c>
      <c r="G1207" s="4" t="s">
        <v>119</v>
      </c>
      <c r="H1207" s="4" t="s">
        <v>120</v>
      </c>
      <c r="I1207" s="4"/>
      <c r="J1207" s="4"/>
      <c r="K1207" s="4">
        <v>210</v>
      </c>
      <c r="L1207" s="4">
        <v>25</v>
      </c>
      <c r="M1207" s="4">
        <v>3</v>
      </c>
      <c r="N1207" s="4" t="s">
        <v>3</v>
      </c>
      <c r="O1207" s="4">
        <v>2</v>
      </c>
      <c r="P1207" s="4"/>
      <c r="Q1207" s="4"/>
      <c r="R1207" s="4"/>
      <c r="S1207" s="4"/>
      <c r="T1207" s="4"/>
      <c r="U1207" s="4"/>
      <c r="V1207" s="4"/>
      <c r="W1207" s="4"/>
    </row>
    <row r="1208" spans="1:206">
      <c r="A1208" s="4">
        <v>50</v>
      </c>
      <c r="B1208" s="4">
        <v>0</v>
      </c>
      <c r="C1208" s="4">
        <v>0</v>
      </c>
      <c r="D1208" s="4">
        <v>1</v>
      </c>
      <c r="E1208" s="4">
        <v>211</v>
      </c>
      <c r="F1208" s="4">
        <f>ROUND(Source!Y1181,O1208)</f>
        <v>23293.09</v>
      </c>
      <c r="G1208" s="4" t="s">
        <v>121</v>
      </c>
      <c r="H1208" s="4" t="s">
        <v>122</v>
      </c>
      <c r="I1208" s="4"/>
      <c r="J1208" s="4"/>
      <c r="K1208" s="4">
        <v>211</v>
      </c>
      <c r="L1208" s="4">
        <v>26</v>
      </c>
      <c r="M1208" s="4">
        <v>3</v>
      </c>
      <c r="N1208" s="4" t="s">
        <v>3</v>
      </c>
      <c r="O1208" s="4">
        <v>2</v>
      </c>
      <c r="P1208" s="4"/>
      <c r="Q1208" s="4"/>
      <c r="R1208" s="4"/>
      <c r="S1208" s="4"/>
      <c r="T1208" s="4"/>
      <c r="U1208" s="4"/>
      <c r="V1208" s="4"/>
      <c r="W1208" s="4"/>
    </row>
    <row r="1209" spans="1:206">
      <c r="A1209" s="4">
        <v>50</v>
      </c>
      <c r="B1209" s="4">
        <v>0</v>
      </c>
      <c r="C1209" s="4">
        <v>0</v>
      </c>
      <c r="D1209" s="4">
        <v>1</v>
      </c>
      <c r="E1209" s="4">
        <v>0</v>
      </c>
      <c r="F1209" s="4">
        <f>ROUND(Source!AR1181,O1209)</f>
        <v>227219.84</v>
      </c>
      <c r="G1209" s="4" t="s">
        <v>123</v>
      </c>
      <c r="H1209" s="4" t="s">
        <v>124</v>
      </c>
      <c r="I1209" s="4"/>
      <c r="J1209" s="4"/>
      <c r="K1209" s="4">
        <v>224</v>
      </c>
      <c r="L1209" s="4">
        <v>27</v>
      </c>
      <c r="M1209" s="4">
        <v>3</v>
      </c>
      <c r="N1209" s="4" t="s">
        <v>3</v>
      </c>
      <c r="O1209" s="4">
        <v>2</v>
      </c>
      <c r="P1209" s="4"/>
      <c r="Q1209" s="4"/>
      <c r="R1209" s="4"/>
      <c r="S1209" s="4"/>
      <c r="T1209" s="4"/>
      <c r="U1209" s="4"/>
      <c r="V1209" s="4"/>
      <c r="W1209" s="4"/>
    </row>
    <row r="1210" spans="1:206">
      <c r="A1210" s="4">
        <v>50</v>
      </c>
      <c r="B1210" s="4">
        <v>0</v>
      </c>
      <c r="C1210" s="4">
        <v>0</v>
      </c>
      <c r="D1210" s="4">
        <v>2</v>
      </c>
      <c r="E1210" s="4">
        <v>0</v>
      </c>
      <c r="F1210" s="4">
        <f>ROUND(F1209*0.18,O1210)</f>
        <v>40899.599999999999</v>
      </c>
      <c r="G1210" s="4" t="s">
        <v>125</v>
      </c>
      <c r="H1210" s="4" t="s">
        <v>125</v>
      </c>
      <c r="I1210" s="4"/>
      <c r="J1210" s="4"/>
      <c r="K1210" s="4">
        <v>212</v>
      </c>
      <c r="L1210" s="4">
        <v>28</v>
      </c>
      <c r="M1210" s="4">
        <v>0</v>
      </c>
      <c r="N1210" s="4" t="s">
        <v>3</v>
      </c>
      <c r="O1210" s="4">
        <v>1</v>
      </c>
      <c r="P1210" s="4"/>
      <c r="Q1210" s="4"/>
      <c r="R1210" s="4"/>
      <c r="S1210" s="4"/>
      <c r="T1210" s="4"/>
      <c r="U1210" s="4"/>
      <c r="V1210" s="4"/>
      <c r="W1210" s="4"/>
    </row>
    <row r="1211" spans="1:206">
      <c r="A1211" s="4">
        <v>50</v>
      </c>
      <c r="B1211" s="4">
        <v>0</v>
      </c>
      <c r="C1211" s="4">
        <v>0</v>
      </c>
      <c r="D1211" s="4">
        <v>2</v>
      </c>
      <c r="E1211" s="4">
        <v>224</v>
      </c>
      <c r="F1211" s="4">
        <f>ROUND(F1209*1.18,O1211)</f>
        <v>268119.40000000002</v>
      </c>
      <c r="G1211" s="4" t="s">
        <v>126</v>
      </c>
      <c r="H1211" s="4" t="s">
        <v>127</v>
      </c>
      <c r="I1211" s="4"/>
      <c r="J1211" s="4"/>
      <c r="K1211" s="4">
        <v>212</v>
      </c>
      <c r="L1211" s="4">
        <v>29</v>
      </c>
      <c r="M1211" s="4">
        <v>0</v>
      </c>
      <c r="N1211" s="4" t="s">
        <v>3</v>
      </c>
      <c r="O1211" s="4">
        <v>1</v>
      </c>
      <c r="P1211" s="4"/>
      <c r="Q1211" s="4"/>
      <c r="R1211" s="4"/>
      <c r="S1211" s="4"/>
      <c r="T1211" s="4"/>
      <c r="U1211" s="4"/>
      <c r="V1211" s="4"/>
      <c r="W1211" s="4"/>
    </row>
    <row r="1213" spans="1:206">
      <c r="A1213" s="2">
        <v>51</v>
      </c>
      <c r="B1213" s="2">
        <f>B1089</f>
        <v>0</v>
      </c>
      <c r="C1213" s="2">
        <f>A1089</f>
        <v>4</v>
      </c>
      <c r="D1213" s="2">
        <f>ROW(A1089)</f>
        <v>1089</v>
      </c>
      <c r="E1213" s="2"/>
      <c r="F1213" s="2" t="str">
        <f>IF(F1089&lt;&gt;"",F1089,"")</f>
        <v>Новый раздел</v>
      </c>
      <c r="G1213" s="2" t="str">
        <f>IF(G1089&lt;&gt;"",G1089,"")</f>
        <v>комната 2-18</v>
      </c>
      <c r="H1213" s="2">
        <v>0</v>
      </c>
      <c r="I1213" s="2"/>
      <c r="J1213" s="2"/>
      <c r="K1213" s="2"/>
      <c r="L1213" s="2"/>
      <c r="M1213" s="2"/>
      <c r="N1213" s="2"/>
      <c r="O1213" s="2">
        <v>160166.45000000001</v>
      </c>
      <c r="P1213" s="2">
        <v>102799.4</v>
      </c>
      <c r="Q1213" s="2">
        <v>2776.82</v>
      </c>
      <c r="R1213" s="2">
        <v>1020.18</v>
      </c>
      <c r="S1213" s="2">
        <v>54590.23</v>
      </c>
      <c r="T1213" s="2">
        <v>0</v>
      </c>
      <c r="U1213" s="2">
        <v>183.46298859999999</v>
      </c>
      <c r="V1213" s="2">
        <v>2.92050375</v>
      </c>
      <c r="W1213" s="2">
        <v>635.49</v>
      </c>
      <c r="X1213" s="2">
        <v>48249.68</v>
      </c>
      <c r="Y1213" s="2">
        <v>24683.01</v>
      </c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>
        <f t="shared" ref="AO1213:BD1213" si="876">ROUND(AO1107+AO1181+BX1213,2)</f>
        <v>0</v>
      </c>
      <c r="AP1213" s="2">
        <f t="shared" si="876"/>
        <v>0</v>
      </c>
      <c r="AQ1213" s="2">
        <f t="shared" si="876"/>
        <v>0</v>
      </c>
      <c r="AR1213" s="2">
        <f t="shared" si="876"/>
        <v>233099.14</v>
      </c>
      <c r="AS1213" s="2">
        <f t="shared" si="876"/>
        <v>226998.2</v>
      </c>
      <c r="AT1213" s="2">
        <f t="shared" si="876"/>
        <v>6100.94</v>
      </c>
      <c r="AU1213" s="2">
        <f t="shared" si="876"/>
        <v>0</v>
      </c>
      <c r="AV1213" s="2">
        <f t="shared" si="876"/>
        <v>102799.4</v>
      </c>
      <c r="AW1213" s="2">
        <f t="shared" si="876"/>
        <v>102799.4</v>
      </c>
      <c r="AX1213" s="2">
        <f t="shared" si="876"/>
        <v>0</v>
      </c>
      <c r="AY1213" s="2">
        <f t="shared" si="876"/>
        <v>102799.4</v>
      </c>
      <c r="AZ1213" s="2">
        <f t="shared" si="876"/>
        <v>0</v>
      </c>
      <c r="BA1213" s="2">
        <f t="shared" si="876"/>
        <v>0</v>
      </c>
      <c r="BB1213" s="2">
        <f t="shared" si="876"/>
        <v>0</v>
      </c>
      <c r="BC1213" s="2">
        <f t="shared" si="876"/>
        <v>0</v>
      </c>
      <c r="BD1213" s="2">
        <f t="shared" si="876"/>
        <v>0</v>
      </c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>
        <v>0</v>
      </c>
    </row>
    <row r="1215" spans="1:206">
      <c r="A1215" s="4">
        <v>50</v>
      </c>
      <c r="B1215" s="4">
        <v>0</v>
      </c>
      <c r="C1215" s="4">
        <v>0</v>
      </c>
      <c r="D1215" s="4">
        <v>1</v>
      </c>
      <c r="E1215" s="4">
        <v>201</v>
      </c>
      <c r="F1215" s="4">
        <f>ROUND(Source!O1213,O1215)</f>
        <v>160166.45000000001</v>
      </c>
      <c r="G1215" s="4" t="s">
        <v>71</v>
      </c>
      <c r="H1215" s="4" t="s">
        <v>72</v>
      </c>
      <c r="I1215" s="4"/>
      <c r="J1215" s="4"/>
      <c r="K1215" s="4">
        <v>201</v>
      </c>
      <c r="L1215" s="4">
        <v>1</v>
      </c>
      <c r="M1215" s="4">
        <v>3</v>
      </c>
      <c r="N1215" s="4" t="s">
        <v>3</v>
      </c>
      <c r="O1215" s="4">
        <v>2</v>
      </c>
      <c r="P1215" s="4"/>
      <c r="Q1215" s="4"/>
      <c r="R1215" s="4"/>
      <c r="S1215" s="4"/>
      <c r="T1215" s="4"/>
      <c r="U1215" s="4"/>
      <c r="V1215" s="4"/>
      <c r="W1215" s="4"/>
    </row>
    <row r="1216" spans="1:206">
      <c r="A1216" s="4">
        <v>50</v>
      </c>
      <c r="B1216" s="4">
        <v>0</v>
      </c>
      <c r="C1216" s="4">
        <v>0</v>
      </c>
      <c r="D1216" s="4">
        <v>1</v>
      </c>
      <c r="E1216" s="4">
        <v>202</v>
      </c>
      <c r="F1216" s="4">
        <f>ROUND(Source!P1213,O1216)</f>
        <v>102799.4</v>
      </c>
      <c r="G1216" s="4" t="s">
        <v>73</v>
      </c>
      <c r="H1216" s="4" t="s">
        <v>74</v>
      </c>
      <c r="I1216" s="4"/>
      <c r="J1216" s="4"/>
      <c r="K1216" s="4">
        <v>202</v>
      </c>
      <c r="L1216" s="4">
        <v>2</v>
      </c>
      <c r="M1216" s="4">
        <v>3</v>
      </c>
      <c r="N1216" s="4" t="s">
        <v>3</v>
      </c>
      <c r="O1216" s="4">
        <v>2</v>
      </c>
      <c r="P1216" s="4"/>
      <c r="Q1216" s="4"/>
      <c r="R1216" s="4"/>
      <c r="S1216" s="4"/>
      <c r="T1216" s="4"/>
      <c r="U1216" s="4"/>
      <c r="V1216" s="4"/>
      <c r="W1216" s="4"/>
    </row>
    <row r="1217" spans="1:23">
      <c r="A1217" s="4">
        <v>50</v>
      </c>
      <c r="B1217" s="4">
        <v>0</v>
      </c>
      <c r="C1217" s="4">
        <v>0</v>
      </c>
      <c r="D1217" s="4">
        <v>1</v>
      </c>
      <c r="E1217" s="4">
        <v>222</v>
      </c>
      <c r="F1217" s="4">
        <f>ROUND(Source!AO1213,O1217)</f>
        <v>0</v>
      </c>
      <c r="G1217" s="4" t="s">
        <v>75</v>
      </c>
      <c r="H1217" s="4" t="s">
        <v>76</v>
      </c>
      <c r="I1217" s="4"/>
      <c r="J1217" s="4"/>
      <c r="K1217" s="4">
        <v>222</v>
      </c>
      <c r="L1217" s="4">
        <v>3</v>
      </c>
      <c r="M1217" s="4">
        <v>3</v>
      </c>
      <c r="N1217" s="4" t="s">
        <v>3</v>
      </c>
      <c r="O1217" s="4">
        <v>2</v>
      </c>
      <c r="P1217" s="4"/>
      <c r="Q1217" s="4"/>
      <c r="R1217" s="4"/>
      <c r="S1217" s="4"/>
      <c r="T1217" s="4"/>
      <c r="U1217" s="4"/>
      <c r="V1217" s="4"/>
      <c r="W1217" s="4"/>
    </row>
    <row r="1218" spans="1:23">
      <c r="A1218" s="4">
        <v>50</v>
      </c>
      <c r="B1218" s="4">
        <v>0</v>
      </c>
      <c r="C1218" s="4">
        <v>0</v>
      </c>
      <c r="D1218" s="4">
        <v>1</v>
      </c>
      <c r="E1218" s="4">
        <v>225</v>
      </c>
      <c r="F1218" s="4">
        <f>ROUND(Source!AV1213,O1218)</f>
        <v>102799.4</v>
      </c>
      <c r="G1218" s="4" t="s">
        <v>77</v>
      </c>
      <c r="H1218" s="4" t="s">
        <v>78</v>
      </c>
      <c r="I1218" s="4"/>
      <c r="J1218" s="4"/>
      <c r="K1218" s="4">
        <v>225</v>
      </c>
      <c r="L1218" s="4">
        <v>4</v>
      </c>
      <c r="M1218" s="4">
        <v>3</v>
      </c>
      <c r="N1218" s="4" t="s">
        <v>3</v>
      </c>
      <c r="O1218" s="4">
        <v>2</v>
      </c>
      <c r="P1218" s="4"/>
      <c r="Q1218" s="4"/>
      <c r="R1218" s="4"/>
      <c r="S1218" s="4"/>
      <c r="T1218" s="4"/>
      <c r="U1218" s="4"/>
      <c r="V1218" s="4"/>
      <c r="W1218" s="4"/>
    </row>
    <row r="1219" spans="1:23">
      <c r="A1219" s="4">
        <v>50</v>
      </c>
      <c r="B1219" s="4">
        <v>0</v>
      </c>
      <c r="C1219" s="4">
        <v>0</v>
      </c>
      <c r="D1219" s="4">
        <v>1</v>
      </c>
      <c r="E1219" s="4">
        <v>226</v>
      </c>
      <c r="F1219" s="4">
        <f>ROUND(Source!AW1213,O1219)</f>
        <v>102799.4</v>
      </c>
      <c r="G1219" s="4" t="s">
        <v>79</v>
      </c>
      <c r="H1219" s="4" t="s">
        <v>80</v>
      </c>
      <c r="I1219" s="4"/>
      <c r="J1219" s="4"/>
      <c r="K1219" s="4">
        <v>226</v>
      </c>
      <c r="L1219" s="4">
        <v>5</v>
      </c>
      <c r="M1219" s="4">
        <v>3</v>
      </c>
      <c r="N1219" s="4" t="s">
        <v>3</v>
      </c>
      <c r="O1219" s="4">
        <v>2</v>
      </c>
      <c r="P1219" s="4"/>
      <c r="Q1219" s="4"/>
      <c r="R1219" s="4"/>
      <c r="S1219" s="4"/>
      <c r="T1219" s="4"/>
      <c r="U1219" s="4"/>
      <c r="V1219" s="4"/>
      <c r="W1219" s="4"/>
    </row>
    <row r="1220" spans="1:23">
      <c r="A1220" s="4">
        <v>50</v>
      </c>
      <c r="B1220" s="4">
        <v>0</v>
      </c>
      <c r="C1220" s="4">
        <v>0</v>
      </c>
      <c r="D1220" s="4">
        <v>1</v>
      </c>
      <c r="E1220" s="4">
        <v>227</v>
      </c>
      <c r="F1220" s="4">
        <f>ROUND(Source!AX1213,O1220)</f>
        <v>0</v>
      </c>
      <c r="G1220" s="4" t="s">
        <v>81</v>
      </c>
      <c r="H1220" s="4" t="s">
        <v>82</v>
      </c>
      <c r="I1220" s="4"/>
      <c r="J1220" s="4"/>
      <c r="K1220" s="4">
        <v>227</v>
      </c>
      <c r="L1220" s="4">
        <v>6</v>
      </c>
      <c r="M1220" s="4">
        <v>3</v>
      </c>
      <c r="N1220" s="4" t="s">
        <v>3</v>
      </c>
      <c r="O1220" s="4">
        <v>2</v>
      </c>
      <c r="P1220" s="4"/>
      <c r="Q1220" s="4"/>
      <c r="R1220" s="4"/>
      <c r="S1220" s="4"/>
      <c r="T1220" s="4"/>
      <c r="U1220" s="4"/>
      <c r="V1220" s="4"/>
      <c r="W1220" s="4"/>
    </row>
    <row r="1221" spans="1:23">
      <c r="A1221" s="4">
        <v>50</v>
      </c>
      <c r="B1221" s="4">
        <v>0</v>
      </c>
      <c r="C1221" s="4">
        <v>0</v>
      </c>
      <c r="D1221" s="4">
        <v>1</v>
      </c>
      <c r="E1221" s="4">
        <v>228</v>
      </c>
      <c r="F1221" s="4">
        <f>ROUND(Source!AY1213,O1221)</f>
        <v>102799.4</v>
      </c>
      <c r="G1221" s="4" t="s">
        <v>83</v>
      </c>
      <c r="H1221" s="4" t="s">
        <v>84</v>
      </c>
      <c r="I1221" s="4"/>
      <c r="J1221" s="4"/>
      <c r="K1221" s="4">
        <v>228</v>
      </c>
      <c r="L1221" s="4">
        <v>7</v>
      </c>
      <c r="M1221" s="4">
        <v>3</v>
      </c>
      <c r="N1221" s="4" t="s">
        <v>3</v>
      </c>
      <c r="O1221" s="4">
        <v>2</v>
      </c>
      <c r="P1221" s="4"/>
      <c r="Q1221" s="4"/>
      <c r="R1221" s="4"/>
      <c r="S1221" s="4"/>
      <c r="T1221" s="4"/>
      <c r="U1221" s="4"/>
      <c r="V1221" s="4"/>
      <c r="W1221" s="4"/>
    </row>
    <row r="1222" spans="1:23">
      <c r="A1222" s="4">
        <v>50</v>
      </c>
      <c r="B1222" s="4">
        <v>0</v>
      </c>
      <c r="C1222" s="4">
        <v>0</v>
      </c>
      <c r="D1222" s="4">
        <v>1</v>
      </c>
      <c r="E1222" s="4">
        <v>216</v>
      </c>
      <c r="F1222" s="4">
        <f>ROUND(Source!AP1213,O1222)</f>
        <v>0</v>
      </c>
      <c r="G1222" s="4" t="s">
        <v>85</v>
      </c>
      <c r="H1222" s="4" t="s">
        <v>86</v>
      </c>
      <c r="I1222" s="4"/>
      <c r="J1222" s="4"/>
      <c r="K1222" s="4">
        <v>216</v>
      </c>
      <c r="L1222" s="4">
        <v>8</v>
      </c>
      <c r="M1222" s="4">
        <v>3</v>
      </c>
      <c r="N1222" s="4" t="s">
        <v>3</v>
      </c>
      <c r="O1222" s="4">
        <v>2</v>
      </c>
      <c r="P1222" s="4"/>
      <c r="Q1222" s="4"/>
      <c r="R1222" s="4"/>
      <c r="S1222" s="4"/>
      <c r="T1222" s="4"/>
      <c r="U1222" s="4"/>
      <c r="V1222" s="4"/>
      <c r="W1222" s="4"/>
    </row>
    <row r="1223" spans="1:23">
      <c r="A1223" s="4">
        <v>50</v>
      </c>
      <c r="B1223" s="4">
        <v>0</v>
      </c>
      <c r="C1223" s="4">
        <v>0</v>
      </c>
      <c r="D1223" s="4">
        <v>1</v>
      </c>
      <c r="E1223" s="4">
        <v>223</v>
      </c>
      <c r="F1223" s="4">
        <f>ROUND(Source!AQ1213,O1223)</f>
        <v>0</v>
      </c>
      <c r="G1223" s="4" t="s">
        <v>87</v>
      </c>
      <c r="H1223" s="4" t="s">
        <v>88</v>
      </c>
      <c r="I1223" s="4"/>
      <c r="J1223" s="4"/>
      <c r="K1223" s="4">
        <v>223</v>
      </c>
      <c r="L1223" s="4">
        <v>9</v>
      </c>
      <c r="M1223" s="4">
        <v>3</v>
      </c>
      <c r="N1223" s="4" t="s">
        <v>3</v>
      </c>
      <c r="O1223" s="4">
        <v>2</v>
      </c>
      <c r="P1223" s="4"/>
      <c r="Q1223" s="4"/>
      <c r="R1223" s="4"/>
      <c r="S1223" s="4"/>
      <c r="T1223" s="4"/>
      <c r="U1223" s="4"/>
      <c r="V1223" s="4"/>
      <c r="W1223" s="4"/>
    </row>
    <row r="1224" spans="1:23">
      <c r="A1224" s="4">
        <v>50</v>
      </c>
      <c r="B1224" s="4">
        <v>0</v>
      </c>
      <c r="C1224" s="4">
        <v>0</v>
      </c>
      <c r="D1224" s="4">
        <v>1</v>
      </c>
      <c r="E1224" s="4">
        <v>229</v>
      </c>
      <c r="F1224" s="4">
        <f>ROUND(Source!AZ1213,O1224)</f>
        <v>0</v>
      </c>
      <c r="G1224" s="4" t="s">
        <v>89</v>
      </c>
      <c r="H1224" s="4" t="s">
        <v>90</v>
      </c>
      <c r="I1224" s="4"/>
      <c r="J1224" s="4"/>
      <c r="K1224" s="4">
        <v>229</v>
      </c>
      <c r="L1224" s="4">
        <v>10</v>
      </c>
      <c r="M1224" s="4">
        <v>3</v>
      </c>
      <c r="N1224" s="4" t="s">
        <v>3</v>
      </c>
      <c r="O1224" s="4">
        <v>2</v>
      </c>
      <c r="P1224" s="4"/>
      <c r="Q1224" s="4"/>
      <c r="R1224" s="4"/>
      <c r="S1224" s="4"/>
      <c r="T1224" s="4"/>
      <c r="U1224" s="4"/>
      <c r="V1224" s="4"/>
      <c r="W1224" s="4"/>
    </row>
    <row r="1225" spans="1:23">
      <c r="A1225" s="4">
        <v>50</v>
      </c>
      <c r="B1225" s="4">
        <v>0</v>
      </c>
      <c r="C1225" s="4">
        <v>0</v>
      </c>
      <c r="D1225" s="4">
        <v>1</v>
      </c>
      <c r="E1225" s="4">
        <v>203</v>
      </c>
      <c r="F1225" s="4">
        <f>ROUND(Source!Q1213,O1225)</f>
        <v>2776.82</v>
      </c>
      <c r="G1225" s="4" t="s">
        <v>91</v>
      </c>
      <c r="H1225" s="4" t="s">
        <v>92</v>
      </c>
      <c r="I1225" s="4"/>
      <c r="J1225" s="4"/>
      <c r="K1225" s="4">
        <v>203</v>
      </c>
      <c r="L1225" s="4">
        <v>11</v>
      </c>
      <c r="M1225" s="4">
        <v>3</v>
      </c>
      <c r="N1225" s="4" t="s">
        <v>3</v>
      </c>
      <c r="O1225" s="4">
        <v>2</v>
      </c>
      <c r="P1225" s="4"/>
      <c r="Q1225" s="4"/>
      <c r="R1225" s="4"/>
      <c r="S1225" s="4"/>
      <c r="T1225" s="4"/>
      <c r="U1225" s="4"/>
      <c r="V1225" s="4"/>
      <c r="W1225" s="4"/>
    </row>
    <row r="1226" spans="1:23">
      <c r="A1226" s="4">
        <v>50</v>
      </c>
      <c r="B1226" s="4">
        <v>0</v>
      </c>
      <c r="C1226" s="4">
        <v>0</v>
      </c>
      <c r="D1226" s="4">
        <v>1</v>
      </c>
      <c r="E1226" s="4">
        <v>231</v>
      </c>
      <c r="F1226" s="4">
        <f>ROUND(Source!BB1213,O1226)</f>
        <v>0</v>
      </c>
      <c r="G1226" s="4" t="s">
        <v>93</v>
      </c>
      <c r="H1226" s="4" t="s">
        <v>94</v>
      </c>
      <c r="I1226" s="4"/>
      <c r="J1226" s="4"/>
      <c r="K1226" s="4">
        <v>231</v>
      </c>
      <c r="L1226" s="4">
        <v>12</v>
      </c>
      <c r="M1226" s="4">
        <v>3</v>
      </c>
      <c r="N1226" s="4" t="s">
        <v>3</v>
      </c>
      <c r="O1226" s="4">
        <v>2</v>
      </c>
      <c r="P1226" s="4"/>
      <c r="Q1226" s="4"/>
      <c r="R1226" s="4"/>
      <c r="S1226" s="4"/>
      <c r="T1226" s="4"/>
      <c r="U1226" s="4"/>
      <c r="V1226" s="4"/>
      <c r="W1226" s="4"/>
    </row>
    <row r="1227" spans="1:23">
      <c r="A1227" s="4">
        <v>50</v>
      </c>
      <c r="B1227" s="4">
        <v>0</v>
      </c>
      <c r="C1227" s="4">
        <v>0</v>
      </c>
      <c r="D1227" s="4">
        <v>1</v>
      </c>
      <c r="E1227" s="4">
        <v>204</v>
      </c>
      <c r="F1227" s="4">
        <f>ROUND(Source!R1213,O1227)</f>
        <v>1020.18</v>
      </c>
      <c r="G1227" s="4" t="s">
        <v>95</v>
      </c>
      <c r="H1227" s="4" t="s">
        <v>96</v>
      </c>
      <c r="I1227" s="4"/>
      <c r="J1227" s="4"/>
      <c r="K1227" s="4">
        <v>204</v>
      </c>
      <c r="L1227" s="4">
        <v>13</v>
      </c>
      <c r="M1227" s="4">
        <v>3</v>
      </c>
      <c r="N1227" s="4" t="s">
        <v>3</v>
      </c>
      <c r="O1227" s="4">
        <v>2</v>
      </c>
      <c r="P1227" s="4"/>
      <c r="Q1227" s="4"/>
      <c r="R1227" s="4"/>
      <c r="S1227" s="4"/>
      <c r="T1227" s="4"/>
      <c r="U1227" s="4"/>
      <c r="V1227" s="4"/>
      <c r="W1227" s="4"/>
    </row>
    <row r="1228" spans="1:23">
      <c r="A1228" s="4">
        <v>50</v>
      </c>
      <c r="B1228" s="4">
        <v>0</v>
      </c>
      <c r="C1228" s="4">
        <v>0</v>
      </c>
      <c r="D1228" s="4">
        <v>1</v>
      </c>
      <c r="E1228" s="4">
        <v>205</v>
      </c>
      <c r="F1228" s="4">
        <f>ROUND(Source!S1213,O1228)</f>
        <v>54590.23</v>
      </c>
      <c r="G1228" s="4" t="s">
        <v>97</v>
      </c>
      <c r="H1228" s="4" t="s">
        <v>98</v>
      </c>
      <c r="I1228" s="4"/>
      <c r="J1228" s="4"/>
      <c r="K1228" s="4">
        <v>205</v>
      </c>
      <c r="L1228" s="4">
        <v>14</v>
      </c>
      <c r="M1228" s="4">
        <v>3</v>
      </c>
      <c r="N1228" s="4" t="s">
        <v>3</v>
      </c>
      <c r="O1228" s="4">
        <v>2</v>
      </c>
      <c r="P1228" s="4"/>
      <c r="Q1228" s="4"/>
      <c r="R1228" s="4"/>
      <c r="S1228" s="4"/>
      <c r="T1228" s="4"/>
      <c r="U1228" s="4"/>
      <c r="V1228" s="4"/>
      <c r="W1228" s="4"/>
    </row>
    <row r="1229" spans="1:23">
      <c r="A1229" s="4">
        <v>50</v>
      </c>
      <c r="B1229" s="4">
        <v>0</v>
      </c>
      <c r="C1229" s="4">
        <v>0</v>
      </c>
      <c r="D1229" s="4">
        <v>1</v>
      </c>
      <c r="E1229" s="4">
        <v>232</v>
      </c>
      <c r="F1229" s="4">
        <f>ROUND(Source!BC1213,O1229)</f>
        <v>0</v>
      </c>
      <c r="G1229" s="4" t="s">
        <v>99</v>
      </c>
      <c r="H1229" s="4" t="s">
        <v>100</v>
      </c>
      <c r="I1229" s="4"/>
      <c r="J1229" s="4"/>
      <c r="K1229" s="4">
        <v>232</v>
      </c>
      <c r="L1229" s="4">
        <v>15</v>
      </c>
      <c r="M1229" s="4">
        <v>3</v>
      </c>
      <c r="N1229" s="4" t="s">
        <v>3</v>
      </c>
      <c r="O1229" s="4">
        <v>2</v>
      </c>
      <c r="P1229" s="4"/>
      <c r="Q1229" s="4"/>
      <c r="R1229" s="4"/>
      <c r="S1229" s="4"/>
      <c r="T1229" s="4"/>
      <c r="U1229" s="4"/>
      <c r="V1229" s="4"/>
      <c r="W1229" s="4"/>
    </row>
    <row r="1230" spans="1:23">
      <c r="A1230" s="4">
        <v>50</v>
      </c>
      <c r="B1230" s="4">
        <v>0</v>
      </c>
      <c r="C1230" s="4">
        <v>0</v>
      </c>
      <c r="D1230" s="4">
        <v>1</v>
      </c>
      <c r="E1230" s="4">
        <v>214</v>
      </c>
      <c r="F1230" s="4">
        <f>ROUND(Source!AS1213,O1230)</f>
        <v>226998.2</v>
      </c>
      <c r="G1230" s="4" t="s">
        <v>101</v>
      </c>
      <c r="H1230" s="4" t="s">
        <v>102</v>
      </c>
      <c r="I1230" s="4"/>
      <c r="J1230" s="4"/>
      <c r="K1230" s="4">
        <v>214</v>
      </c>
      <c r="L1230" s="4">
        <v>16</v>
      </c>
      <c r="M1230" s="4">
        <v>3</v>
      </c>
      <c r="N1230" s="4" t="s">
        <v>3</v>
      </c>
      <c r="O1230" s="4">
        <v>2</v>
      </c>
      <c r="P1230" s="4"/>
      <c r="Q1230" s="4"/>
      <c r="R1230" s="4"/>
      <c r="S1230" s="4"/>
      <c r="T1230" s="4"/>
      <c r="U1230" s="4"/>
      <c r="V1230" s="4"/>
      <c r="W1230" s="4"/>
    </row>
    <row r="1231" spans="1:23">
      <c r="A1231" s="4">
        <v>50</v>
      </c>
      <c r="B1231" s="4">
        <v>0</v>
      </c>
      <c r="C1231" s="4">
        <v>0</v>
      </c>
      <c r="D1231" s="4">
        <v>1</v>
      </c>
      <c r="E1231" s="4">
        <v>215</v>
      </c>
      <c r="F1231" s="4">
        <f>ROUND(Source!AT1213,O1231)</f>
        <v>6100.94</v>
      </c>
      <c r="G1231" s="4" t="s">
        <v>103</v>
      </c>
      <c r="H1231" s="4" t="s">
        <v>104</v>
      </c>
      <c r="I1231" s="4"/>
      <c r="J1231" s="4"/>
      <c r="K1231" s="4">
        <v>215</v>
      </c>
      <c r="L1231" s="4">
        <v>17</v>
      </c>
      <c r="M1231" s="4">
        <v>3</v>
      </c>
      <c r="N1231" s="4" t="s">
        <v>3</v>
      </c>
      <c r="O1231" s="4">
        <v>2</v>
      </c>
      <c r="P1231" s="4"/>
      <c r="Q1231" s="4"/>
      <c r="R1231" s="4"/>
      <c r="S1231" s="4"/>
      <c r="T1231" s="4"/>
      <c r="U1231" s="4"/>
      <c r="V1231" s="4"/>
      <c r="W1231" s="4"/>
    </row>
    <row r="1232" spans="1:23">
      <c r="A1232" s="4">
        <v>50</v>
      </c>
      <c r="B1232" s="4">
        <v>0</v>
      </c>
      <c r="C1232" s="4">
        <v>0</v>
      </c>
      <c r="D1232" s="4">
        <v>1</v>
      </c>
      <c r="E1232" s="4">
        <v>217</v>
      </c>
      <c r="F1232" s="4">
        <f>ROUND(Source!AU1213,O1232)</f>
        <v>0</v>
      </c>
      <c r="G1232" s="4" t="s">
        <v>105</v>
      </c>
      <c r="H1232" s="4" t="s">
        <v>106</v>
      </c>
      <c r="I1232" s="4"/>
      <c r="J1232" s="4"/>
      <c r="K1232" s="4">
        <v>217</v>
      </c>
      <c r="L1232" s="4">
        <v>18</v>
      </c>
      <c r="M1232" s="4">
        <v>3</v>
      </c>
      <c r="N1232" s="4" t="s">
        <v>3</v>
      </c>
      <c r="O1232" s="4">
        <v>2</v>
      </c>
      <c r="P1232" s="4"/>
      <c r="Q1232" s="4"/>
      <c r="R1232" s="4"/>
      <c r="S1232" s="4"/>
      <c r="T1232" s="4"/>
      <c r="U1232" s="4"/>
      <c r="V1232" s="4"/>
      <c r="W1232" s="4"/>
    </row>
    <row r="1233" spans="1:206">
      <c r="A1233" s="4">
        <v>50</v>
      </c>
      <c r="B1233" s="4">
        <v>0</v>
      </c>
      <c r="C1233" s="4">
        <v>0</v>
      </c>
      <c r="D1233" s="4">
        <v>1</v>
      </c>
      <c r="E1233" s="4">
        <v>230</v>
      </c>
      <c r="F1233" s="4">
        <f>ROUND(Source!BA1213,O1233)</f>
        <v>0</v>
      </c>
      <c r="G1233" s="4" t="s">
        <v>107</v>
      </c>
      <c r="H1233" s="4" t="s">
        <v>108</v>
      </c>
      <c r="I1233" s="4"/>
      <c r="J1233" s="4"/>
      <c r="K1233" s="4">
        <v>230</v>
      </c>
      <c r="L1233" s="4">
        <v>19</v>
      </c>
      <c r="M1233" s="4">
        <v>3</v>
      </c>
      <c r="N1233" s="4" t="s">
        <v>3</v>
      </c>
      <c r="O1233" s="4">
        <v>2</v>
      </c>
      <c r="P1233" s="4"/>
      <c r="Q1233" s="4"/>
      <c r="R1233" s="4"/>
      <c r="S1233" s="4"/>
      <c r="T1233" s="4"/>
      <c r="U1233" s="4"/>
      <c r="V1233" s="4"/>
      <c r="W1233" s="4"/>
    </row>
    <row r="1234" spans="1:206">
      <c r="A1234" s="4">
        <v>50</v>
      </c>
      <c r="B1234" s="4">
        <v>0</v>
      </c>
      <c r="C1234" s="4">
        <v>0</v>
      </c>
      <c r="D1234" s="4">
        <v>1</v>
      </c>
      <c r="E1234" s="4">
        <v>206</v>
      </c>
      <c r="F1234" s="4">
        <f>ROUND(Source!T1213,O1234)</f>
        <v>0</v>
      </c>
      <c r="G1234" s="4" t="s">
        <v>109</v>
      </c>
      <c r="H1234" s="4" t="s">
        <v>110</v>
      </c>
      <c r="I1234" s="4"/>
      <c r="J1234" s="4"/>
      <c r="K1234" s="4">
        <v>206</v>
      </c>
      <c r="L1234" s="4">
        <v>20</v>
      </c>
      <c r="M1234" s="4">
        <v>3</v>
      </c>
      <c r="N1234" s="4" t="s">
        <v>3</v>
      </c>
      <c r="O1234" s="4">
        <v>2</v>
      </c>
      <c r="P1234" s="4"/>
      <c r="Q1234" s="4"/>
      <c r="R1234" s="4"/>
      <c r="S1234" s="4"/>
      <c r="T1234" s="4"/>
      <c r="U1234" s="4"/>
      <c r="V1234" s="4"/>
      <c r="W1234" s="4"/>
    </row>
    <row r="1235" spans="1:206">
      <c r="A1235" s="4">
        <v>50</v>
      </c>
      <c r="B1235" s="4">
        <v>0</v>
      </c>
      <c r="C1235" s="4">
        <v>0</v>
      </c>
      <c r="D1235" s="4">
        <v>1</v>
      </c>
      <c r="E1235" s="4">
        <v>207</v>
      </c>
      <c r="F1235" s="4">
        <f>Source!U1213</f>
        <v>183.46298859999999</v>
      </c>
      <c r="G1235" s="4" t="s">
        <v>111</v>
      </c>
      <c r="H1235" s="4" t="s">
        <v>112</v>
      </c>
      <c r="I1235" s="4"/>
      <c r="J1235" s="4"/>
      <c r="K1235" s="4">
        <v>207</v>
      </c>
      <c r="L1235" s="4">
        <v>21</v>
      </c>
      <c r="M1235" s="4">
        <v>3</v>
      </c>
      <c r="N1235" s="4" t="s">
        <v>3</v>
      </c>
      <c r="O1235" s="4">
        <v>-1</v>
      </c>
      <c r="P1235" s="4"/>
      <c r="Q1235" s="4"/>
      <c r="R1235" s="4"/>
      <c r="S1235" s="4"/>
      <c r="T1235" s="4"/>
      <c r="U1235" s="4"/>
      <c r="V1235" s="4"/>
      <c r="W1235" s="4"/>
    </row>
    <row r="1236" spans="1:206">
      <c r="A1236" s="4">
        <v>50</v>
      </c>
      <c r="B1236" s="4">
        <v>0</v>
      </c>
      <c r="C1236" s="4">
        <v>0</v>
      </c>
      <c r="D1236" s="4">
        <v>1</v>
      </c>
      <c r="E1236" s="4">
        <v>208</v>
      </c>
      <c r="F1236" s="4">
        <f>Source!V1213</f>
        <v>2.92050375</v>
      </c>
      <c r="G1236" s="4" t="s">
        <v>113</v>
      </c>
      <c r="H1236" s="4" t="s">
        <v>114</v>
      </c>
      <c r="I1236" s="4"/>
      <c r="J1236" s="4"/>
      <c r="K1236" s="4">
        <v>208</v>
      </c>
      <c r="L1236" s="4">
        <v>22</v>
      </c>
      <c r="M1236" s="4">
        <v>3</v>
      </c>
      <c r="N1236" s="4" t="s">
        <v>3</v>
      </c>
      <c r="O1236" s="4">
        <v>-1</v>
      </c>
      <c r="P1236" s="4"/>
      <c r="Q1236" s="4"/>
      <c r="R1236" s="4"/>
      <c r="S1236" s="4"/>
      <c r="T1236" s="4"/>
      <c r="U1236" s="4"/>
      <c r="V1236" s="4"/>
      <c r="W1236" s="4"/>
    </row>
    <row r="1237" spans="1:206">
      <c r="A1237" s="4">
        <v>50</v>
      </c>
      <c r="B1237" s="4">
        <v>0</v>
      </c>
      <c r="C1237" s="4">
        <v>0</v>
      </c>
      <c r="D1237" s="4">
        <v>1</v>
      </c>
      <c r="E1237" s="4">
        <v>209</v>
      </c>
      <c r="F1237" s="4">
        <f>ROUND(Source!W1213,O1237)</f>
        <v>635.49</v>
      </c>
      <c r="G1237" s="4" t="s">
        <v>115</v>
      </c>
      <c r="H1237" s="4" t="s">
        <v>116</v>
      </c>
      <c r="I1237" s="4"/>
      <c r="J1237" s="4"/>
      <c r="K1237" s="4">
        <v>209</v>
      </c>
      <c r="L1237" s="4">
        <v>23</v>
      </c>
      <c r="M1237" s="4">
        <v>3</v>
      </c>
      <c r="N1237" s="4" t="s">
        <v>3</v>
      </c>
      <c r="O1237" s="4">
        <v>2</v>
      </c>
      <c r="P1237" s="4"/>
      <c r="Q1237" s="4"/>
      <c r="R1237" s="4"/>
      <c r="S1237" s="4"/>
      <c r="T1237" s="4"/>
      <c r="U1237" s="4"/>
      <c r="V1237" s="4"/>
      <c r="W1237" s="4"/>
    </row>
    <row r="1238" spans="1:206">
      <c r="A1238" s="4">
        <v>50</v>
      </c>
      <c r="B1238" s="4">
        <v>0</v>
      </c>
      <c r="C1238" s="4">
        <v>0</v>
      </c>
      <c r="D1238" s="4">
        <v>1</v>
      </c>
      <c r="E1238" s="4">
        <v>233</v>
      </c>
      <c r="F1238" s="4">
        <f>ROUND(Source!BD1213,O1238)</f>
        <v>0</v>
      </c>
      <c r="G1238" s="4" t="s">
        <v>117</v>
      </c>
      <c r="H1238" s="4" t="s">
        <v>118</v>
      </c>
      <c r="I1238" s="4"/>
      <c r="J1238" s="4"/>
      <c r="K1238" s="4">
        <v>233</v>
      </c>
      <c r="L1238" s="4">
        <v>24</v>
      </c>
      <c r="M1238" s="4">
        <v>3</v>
      </c>
      <c r="N1238" s="4" t="s">
        <v>3</v>
      </c>
      <c r="O1238" s="4">
        <v>2</v>
      </c>
      <c r="P1238" s="4"/>
      <c r="Q1238" s="4"/>
      <c r="R1238" s="4"/>
      <c r="S1238" s="4"/>
      <c r="T1238" s="4"/>
      <c r="U1238" s="4"/>
      <c r="V1238" s="4"/>
      <c r="W1238" s="4"/>
    </row>
    <row r="1239" spans="1:206">
      <c r="A1239" s="4">
        <v>50</v>
      </c>
      <c r="B1239" s="4">
        <v>0</v>
      </c>
      <c r="C1239" s="4">
        <v>0</v>
      </c>
      <c r="D1239" s="4">
        <v>1</v>
      </c>
      <c r="E1239" s="4">
        <v>210</v>
      </c>
      <c r="F1239" s="4">
        <f>ROUND(Source!X1213,O1239)</f>
        <v>48249.68</v>
      </c>
      <c r="G1239" s="4" t="s">
        <v>119</v>
      </c>
      <c r="H1239" s="4" t="s">
        <v>120</v>
      </c>
      <c r="I1239" s="4"/>
      <c r="J1239" s="4"/>
      <c r="K1239" s="4">
        <v>210</v>
      </c>
      <c r="L1239" s="4">
        <v>25</v>
      </c>
      <c r="M1239" s="4">
        <v>3</v>
      </c>
      <c r="N1239" s="4" t="s">
        <v>3</v>
      </c>
      <c r="O1239" s="4">
        <v>2</v>
      </c>
      <c r="P1239" s="4"/>
      <c r="Q1239" s="4"/>
      <c r="R1239" s="4"/>
      <c r="S1239" s="4"/>
      <c r="T1239" s="4"/>
      <c r="U1239" s="4"/>
      <c r="V1239" s="4"/>
      <c r="W1239" s="4"/>
    </row>
    <row r="1240" spans="1:206">
      <c r="A1240" s="4">
        <v>50</v>
      </c>
      <c r="B1240" s="4">
        <v>0</v>
      </c>
      <c r="C1240" s="4">
        <v>0</v>
      </c>
      <c r="D1240" s="4">
        <v>1</v>
      </c>
      <c r="E1240" s="4">
        <v>211</v>
      </c>
      <c r="F1240" s="4">
        <f>ROUND(Source!Y1213,O1240)</f>
        <v>24683.01</v>
      </c>
      <c r="G1240" s="4" t="s">
        <v>121</v>
      </c>
      <c r="H1240" s="4" t="s">
        <v>122</v>
      </c>
      <c r="I1240" s="4"/>
      <c r="J1240" s="4"/>
      <c r="K1240" s="4">
        <v>211</v>
      </c>
      <c r="L1240" s="4">
        <v>26</v>
      </c>
      <c r="M1240" s="4">
        <v>3</v>
      </c>
      <c r="N1240" s="4" t="s">
        <v>3</v>
      </c>
      <c r="O1240" s="4">
        <v>2</v>
      </c>
      <c r="P1240" s="4"/>
      <c r="Q1240" s="4"/>
      <c r="R1240" s="4"/>
      <c r="S1240" s="4"/>
      <c r="T1240" s="4"/>
      <c r="U1240" s="4"/>
      <c r="V1240" s="4"/>
      <c r="W1240" s="4"/>
    </row>
    <row r="1241" spans="1:206">
      <c r="A1241" s="4">
        <v>50</v>
      </c>
      <c r="B1241" s="4">
        <v>0</v>
      </c>
      <c r="C1241" s="4">
        <v>0</v>
      </c>
      <c r="D1241" s="4">
        <v>1</v>
      </c>
      <c r="E1241" s="4">
        <v>0</v>
      </c>
      <c r="F1241" s="4">
        <f>ROUND(Source!AR1213,O1241)</f>
        <v>233099.14</v>
      </c>
      <c r="G1241" s="4" t="s">
        <v>123</v>
      </c>
      <c r="H1241" s="4" t="s">
        <v>124</v>
      </c>
      <c r="I1241" s="4"/>
      <c r="J1241" s="4"/>
      <c r="K1241" s="4">
        <v>224</v>
      </c>
      <c r="L1241" s="4">
        <v>27</v>
      </c>
      <c r="M1241" s="4">
        <v>3</v>
      </c>
      <c r="N1241" s="4" t="s">
        <v>3</v>
      </c>
      <c r="O1241" s="4">
        <v>2</v>
      </c>
      <c r="P1241" s="4"/>
      <c r="Q1241" s="4"/>
      <c r="R1241" s="4"/>
      <c r="S1241" s="4"/>
      <c r="T1241" s="4"/>
      <c r="U1241" s="4"/>
      <c r="V1241" s="4"/>
      <c r="W1241" s="4"/>
    </row>
    <row r="1242" spans="1:206">
      <c r="A1242" s="4">
        <v>50</v>
      </c>
      <c r="B1242" s="4">
        <v>0</v>
      </c>
      <c r="C1242" s="4">
        <v>0</v>
      </c>
      <c r="D1242" s="4">
        <v>2</v>
      </c>
      <c r="E1242" s="4">
        <v>0</v>
      </c>
      <c r="F1242" s="4">
        <f>ROUND(F1241*0.18,O1242)</f>
        <v>41957.8</v>
      </c>
      <c r="G1242" s="4" t="s">
        <v>125</v>
      </c>
      <c r="H1242" s="4" t="s">
        <v>125</v>
      </c>
      <c r="I1242" s="4"/>
      <c r="J1242" s="4"/>
      <c r="K1242" s="4">
        <v>212</v>
      </c>
      <c r="L1242" s="4">
        <v>28</v>
      </c>
      <c r="M1242" s="4">
        <v>0</v>
      </c>
      <c r="N1242" s="4" t="s">
        <v>3</v>
      </c>
      <c r="O1242" s="4">
        <v>1</v>
      </c>
      <c r="P1242" s="4"/>
      <c r="Q1242" s="4"/>
      <c r="R1242" s="4"/>
      <c r="S1242" s="4"/>
      <c r="T1242" s="4"/>
      <c r="U1242" s="4"/>
      <c r="V1242" s="4"/>
      <c r="W1242" s="4"/>
    </row>
    <row r="1243" spans="1:206">
      <c r="A1243" s="4">
        <v>50</v>
      </c>
      <c r="B1243" s="4">
        <v>0</v>
      </c>
      <c r="C1243" s="4">
        <v>0</v>
      </c>
      <c r="D1243" s="4">
        <v>2</v>
      </c>
      <c r="E1243" s="4">
        <v>224</v>
      </c>
      <c r="F1243" s="4">
        <f>ROUND(F1241*1.18,O1243)</f>
        <v>275057</v>
      </c>
      <c r="G1243" s="4" t="s">
        <v>126</v>
      </c>
      <c r="H1243" s="4" t="s">
        <v>127</v>
      </c>
      <c r="I1243" s="4"/>
      <c r="J1243" s="4"/>
      <c r="K1243" s="4">
        <v>212</v>
      </c>
      <c r="L1243" s="4">
        <v>29</v>
      </c>
      <c r="M1243" s="4">
        <v>0</v>
      </c>
      <c r="N1243" s="4" t="s">
        <v>3</v>
      </c>
      <c r="O1243" s="4">
        <v>1</v>
      </c>
      <c r="P1243" s="4"/>
      <c r="Q1243" s="4"/>
      <c r="R1243" s="4"/>
      <c r="S1243" s="4"/>
      <c r="T1243" s="4"/>
      <c r="U1243" s="4"/>
      <c r="V1243" s="4"/>
      <c r="W1243" s="4"/>
    </row>
    <row r="1245" spans="1:206">
      <c r="A1245" s="1">
        <v>4</v>
      </c>
      <c r="B1245" s="1">
        <v>0</v>
      </c>
      <c r="C1245" s="1"/>
      <c r="D1245" s="1">
        <f>ROW(A1370)</f>
        <v>1370</v>
      </c>
      <c r="E1245" s="1"/>
      <c r="F1245" s="1" t="s">
        <v>13</v>
      </c>
      <c r="G1245" s="1" t="s">
        <v>345</v>
      </c>
      <c r="H1245" s="1" t="s">
        <v>3</v>
      </c>
      <c r="I1245" s="1">
        <v>0</v>
      </c>
      <c r="J1245" s="1"/>
      <c r="K1245" s="1">
        <v>-1</v>
      </c>
      <c r="L1245" s="1"/>
      <c r="M1245" s="1" t="s">
        <v>3</v>
      </c>
      <c r="N1245" s="1"/>
      <c r="O1245" s="1"/>
      <c r="P1245" s="1"/>
      <c r="Q1245" s="1"/>
      <c r="R1245" s="1"/>
      <c r="S1245" s="1">
        <v>0</v>
      </c>
      <c r="T1245" s="1"/>
      <c r="U1245" s="1" t="s">
        <v>3</v>
      </c>
      <c r="V1245" s="1">
        <v>0</v>
      </c>
      <c r="W1245" s="1"/>
      <c r="X1245" s="1"/>
      <c r="Y1245" s="1"/>
      <c r="Z1245" s="1"/>
      <c r="AA1245" s="1"/>
      <c r="AB1245" s="1" t="s">
        <v>3</v>
      </c>
      <c r="AC1245" s="1" t="s">
        <v>3</v>
      </c>
      <c r="AD1245" s="1" t="s">
        <v>3</v>
      </c>
      <c r="AE1245" s="1" t="s">
        <v>3</v>
      </c>
      <c r="AF1245" s="1" t="s">
        <v>3</v>
      </c>
      <c r="AG1245" s="1" t="s">
        <v>3</v>
      </c>
      <c r="AH1245" s="1"/>
      <c r="AI1245" s="1"/>
      <c r="AJ1245" s="1"/>
      <c r="AK1245" s="1"/>
      <c r="AL1245" s="1"/>
      <c r="AM1245" s="1"/>
      <c r="AN1245" s="1"/>
      <c r="AO1245" s="1"/>
      <c r="AP1245" s="1" t="s">
        <v>3</v>
      </c>
      <c r="AQ1245" s="1" t="s">
        <v>3</v>
      </c>
      <c r="AR1245" s="1" t="s">
        <v>3</v>
      </c>
      <c r="AS1245" s="1"/>
      <c r="AT1245" s="1"/>
      <c r="AU1245" s="1"/>
      <c r="AV1245" s="1"/>
      <c r="AW1245" s="1"/>
      <c r="AX1245" s="1"/>
      <c r="AY1245" s="1"/>
      <c r="AZ1245" s="1" t="s">
        <v>3</v>
      </c>
      <c r="BA1245" s="1"/>
      <c r="BB1245" s="1" t="s">
        <v>3</v>
      </c>
      <c r="BC1245" s="1" t="s">
        <v>3</v>
      </c>
      <c r="BD1245" s="1" t="s">
        <v>3</v>
      </c>
      <c r="BE1245" s="1" t="s">
        <v>3</v>
      </c>
      <c r="BF1245" s="1" t="s">
        <v>3</v>
      </c>
      <c r="BG1245" s="1" t="s">
        <v>3</v>
      </c>
      <c r="BH1245" s="1" t="s">
        <v>3</v>
      </c>
      <c r="BI1245" s="1" t="s">
        <v>3</v>
      </c>
      <c r="BJ1245" s="1" t="s">
        <v>3</v>
      </c>
      <c r="BK1245" s="1" t="s">
        <v>3</v>
      </c>
      <c r="BL1245" s="1" t="s">
        <v>3</v>
      </c>
      <c r="BM1245" s="1" t="s">
        <v>3</v>
      </c>
      <c r="BN1245" s="1" t="s">
        <v>3</v>
      </c>
      <c r="BO1245" s="1" t="s">
        <v>3</v>
      </c>
      <c r="BP1245" s="1" t="s">
        <v>3</v>
      </c>
      <c r="BQ1245" s="1"/>
      <c r="BR1245" s="1"/>
      <c r="BS1245" s="1"/>
      <c r="BT1245" s="1"/>
      <c r="BU1245" s="1"/>
      <c r="BV1245" s="1"/>
      <c r="BW1245" s="1"/>
      <c r="BX1245" s="1">
        <v>0</v>
      </c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>
        <v>0</v>
      </c>
    </row>
    <row r="1247" spans="1:206">
      <c r="A1247" s="2">
        <v>52</v>
      </c>
      <c r="B1247" s="2">
        <f t="shared" ref="B1247:G1247" si="877">B1370</f>
        <v>0</v>
      </c>
      <c r="C1247" s="2">
        <f t="shared" si="877"/>
        <v>4</v>
      </c>
      <c r="D1247" s="2">
        <f t="shared" si="877"/>
        <v>1245</v>
      </c>
      <c r="E1247" s="2">
        <f t="shared" si="877"/>
        <v>0</v>
      </c>
      <c r="F1247" s="2" t="str">
        <f t="shared" si="877"/>
        <v>Новый раздел</v>
      </c>
      <c r="G1247" s="2" t="str">
        <f t="shared" si="877"/>
        <v>комната 2-23</v>
      </c>
      <c r="H1247" s="2"/>
      <c r="I1247" s="2"/>
      <c r="J1247" s="2"/>
      <c r="K1247" s="2"/>
      <c r="L1247" s="2"/>
      <c r="M1247" s="2"/>
      <c r="N1247" s="2"/>
      <c r="O1247" s="2">
        <f t="shared" ref="O1247:AT1247" si="878">O1370</f>
        <v>125719.59</v>
      </c>
      <c r="P1247" s="2">
        <f t="shared" si="878"/>
        <v>80715.460000000006</v>
      </c>
      <c r="Q1247" s="2">
        <f t="shared" si="878"/>
        <v>1842.54</v>
      </c>
      <c r="R1247" s="2">
        <f t="shared" si="878"/>
        <v>668.7</v>
      </c>
      <c r="S1247" s="2">
        <f t="shared" si="878"/>
        <v>43161.59</v>
      </c>
      <c r="T1247" s="2">
        <f t="shared" si="878"/>
        <v>0</v>
      </c>
      <c r="U1247" s="2">
        <f t="shared" si="878"/>
        <v>144.60019229999997</v>
      </c>
      <c r="V1247" s="2">
        <f t="shared" si="878"/>
        <v>1.9105375</v>
      </c>
      <c r="W1247" s="2">
        <f t="shared" si="878"/>
        <v>570</v>
      </c>
      <c r="X1247" s="2">
        <f t="shared" si="878"/>
        <v>37697.07</v>
      </c>
      <c r="Y1247" s="2">
        <f t="shared" si="878"/>
        <v>19341.7</v>
      </c>
      <c r="Z1247" s="2">
        <f t="shared" si="878"/>
        <v>0</v>
      </c>
      <c r="AA1247" s="2">
        <f t="shared" si="878"/>
        <v>0</v>
      </c>
      <c r="AB1247" s="2">
        <f t="shared" si="878"/>
        <v>0</v>
      </c>
      <c r="AC1247" s="2">
        <f t="shared" si="878"/>
        <v>0</v>
      </c>
      <c r="AD1247" s="2">
        <f t="shared" si="878"/>
        <v>0</v>
      </c>
      <c r="AE1247" s="2">
        <f t="shared" si="878"/>
        <v>0</v>
      </c>
      <c r="AF1247" s="2">
        <f t="shared" si="878"/>
        <v>0</v>
      </c>
      <c r="AG1247" s="2">
        <f t="shared" si="878"/>
        <v>0</v>
      </c>
      <c r="AH1247" s="2">
        <f t="shared" si="878"/>
        <v>0</v>
      </c>
      <c r="AI1247" s="2">
        <f t="shared" si="878"/>
        <v>0</v>
      </c>
      <c r="AJ1247" s="2">
        <f t="shared" si="878"/>
        <v>0</v>
      </c>
      <c r="AK1247" s="2">
        <f t="shared" si="878"/>
        <v>0</v>
      </c>
      <c r="AL1247" s="2">
        <f t="shared" si="878"/>
        <v>0</v>
      </c>
      <c r="AM1247" s="2">
        <f t="shared" si="878"/>
        <v>0</v>
      </c>
      <c r="AN1247" s="2">
        <f t="shared" si="878"/>
        <v>0</v>
      </c>
      <c r="AO1247" s="2">
        <f t="shared" si="878"/>
        <v>0</v>
      </c>
      <c r="AP1247" s="2">
        <f t="shared" si="878"/>
        <v>0</v>
      </c>
      <c r="AQ1247" s="2">
        <f t="shared" si="878"/>
        <v>0</v>
      </c>
      <c r="AR1247" s="2">
        <f t="shared" si="878"/>
        <v>182758.36</v>
      </c>
      <c r="AS1247" s="2">
        <f t="shared" si="878"/>
        <v>176008.4</v>
      </c>
      <c r="AT1247" s="2">
        <f t="shared" si="878"/>
        <v>6749.96</v>
      </c>
      <c r="AU1247" s="2">
        <f t="shared" ref="AU1247:BZ1247" si="879">AU1370</f>
        <v>0</v>
      </c>
      <c r="AV1247" s="2">
        <f t="shared" si="879"/>
        <v>80715.460000000006</v>
      </c>
      <c r="AW1247" s="2">
        <f t="shared" si="879"/>
        <v>80715.460000000006</v>
      </c>
      <c r="AX1247" s="2">
        <f t="shared" si="879"/>
        <v>0</v>
      </c>
      <c r="AY1247" s="2">
        <f t="shared" si="879"/>
        <v>80715.460000000006</v>
      </c>
      <c r="AZ1247" s="2">
        <f t="shared" si="879"/>
        <v>0</v>
      </c>
      <c r="BA1247" s="2">
        <f t="shared" si="879"/>
        <v>0</v>
      </c>
      <c r="BB1247" s="2">
        <f t="shared" si="879"/>
        <v>0</v>
      </c>
      <c r="BC1247" s="2">
        <f t="shared" si="879"/>
        <v>0</v>
      </c>
      <c r="BD1247" s="2">
        <f t="shared" si="879"/>
        <v>0</v>
      </c>
      <c r="BE1247" s="2">
        <f t="shared" si="879"/>
        <v>0</v>
      </c>
      <c r="BF1247" s="2">
        <f t="shared" si="879"/>
        <v>0</v>
      </c>
      <c r="BG1247" s="2">
        <f t="shared" si="879"/>
        <v>0</v>
      </c>
      <c r="BH1247" s="2">
        <f t="shared" si="879"/>
        <v>0</v>
      </c>
      <c r="BI1247" s="2">
        <f t="shared" si="879"/>
        <v>0</v>
      </c>
      <c r="BJ1247" s="2">
        <f t="shared" si="879"/>
        <v>0</v>
      </c>
      <c r="BK1247" s="2">
        <f t="shared" si="879"/>
        <v>0</v>
      </c>
      <c r="BL1247" s="2">
        <f t="shared" si="879"/>
        <v>0</v>
      </c>
      <c r="BM1247" s="2">
        <f t="shared" si="879"/>
        <v>0</v>
      </c>
      <c r="BN1247" s="2">
        <f t="shared" si="879"/>
        <v>0</v>
      </c>
      <c r="BO1247" s="2">
        <f t="shared" si="879"/>
        <v>0</v>
      </c>
      <c r="BP1247" s="2">
        <f t="shared" si="879"/>
        <v>0</v>
      </c>
      <c r="BQ1247" s="2">
        <f t="shared" si="879"/>
        <v>0</v>
      </c>
      <c r="BR1247" s="2">
        <f t="shared" si="879"/>
        <v>0</v>
      </c>
      <c r="BS1247" s="2">
        <f t="shared" si="879"/>
        <v>0</v>
      </c>
      <c r="BT1247" s="2">
        <f t="shared" si="879"/>
        <v>0</v>
      </c>
      <c r="BU1247" s="2">
        <f t="shared" si="879"/>
        <v>0</v>
      </c>
      <c r="BV1247" s="2">
        <f t="shared" si="879"/>
        <v>0</v>
      </c>
      <c r="BW1247" s="2">
        <f t="shared" si="879"/>
        <v>0</v>
      </c>
      <c r="BX1247" s="2">
        <f t="shared" si="879"/>
        <v>0</v>
      </c>
      <c r="BY1247" s="2">
        <f t="shared" si="879"/>
        <v>0</v>
      </c>
      <c r="BZ1247" s="2">
        <f t="shared" si="879"/>
        <v>0</v>
      </c>
      <c r="CA1247" s="2">
        <f t="shared" ref="CA1247:DF1247" si="880">CA1370</f>
        <v>0</v>
      </c>
      <c r="CB1247" s="2">
        <f t="shared" si="880"/>
        <v>0</v>
      </c>
      <c r="CC1247" s="2">
        <f t="shared" si="880"/>
        <v>0</v>
      </c>
      <c r="CD1247" s="2">
        <f t="shared" si="880"/>
        <v>0</v>
      </c>
      <c r="CE1247" s="2">
        <f t="shared" si="880"/>
        <v>0</v>
      </c>
      <c r="CF1247" s="2">
        <f t="shared" si="880"/>
        <v>0</v>
      </c>
      <c r="CG1247" s="2">
        <f t="shared" si="880"/>
        <v>0</v>
      </c>
      <c r="CH1247" s="2">
        <f t="shared" si="880"/>
        <v>0</v>
      </c>
      <c r="CI1247" s="2">
        <f t="shared" si="880"/>
        <v>0</v>
      </c>
      <c r="CJ1247" s="2">
        <f t="shared" si="880"/>
        <v>0</v>
      </c>
      <c r="CK1247" s="2">
        <f t="shared" si="880"/>
        <v>0</v>
      </c>
      <c r="CL1247" s="2">
        <f t="shared" si="880"/>
        <v>0</v>
      </c>
      <c r="CM1247" s="2">
        <f t="shared" si="880"/>
        <v>0</v>
      </c>
      <c r="CN1247" s="2">
        <f t="shared" si="880"/>
        <v>0</v>
      </c>
      <c r="CO1247" s="2">
        <f t="shared" si="880"/>
        <v>0</v>
      </c>
      <c r="CP1247" s="2">
        <f t="shared" si="880"/>
        <v>0</v>
      </c>
      <c r="CQ1247" s="2">
        <f t="shared" si="880"/>
        <v>0</v>
      </c>
      <c r="CR1247" s="2">
        <f t="shared" si="880"/>
        <v>0</v>
      </c>
      <c r="CS1247" s="2">
        <f t="shared" si="880"/>
        <v>0</v>
      </c>
      <c r="CT1247" s="2">
        <f t="shared" si="880"/>
        <v>0</v>
      </c>
      <c r="CU1247" s="2">
        <f t="shared" si="880"/>
        <v>0</v>
      </c>
      <c r="CV1247" s="2">
        <f t="shared" si="880"/>
        <v>0</v>
      </c>
      <c r="CW1247" s="2">
        <f t="shared" si="880"/>
        <v>0</v>
      </c>
      <c r="CX1247" s="2">
        <f t="shared" si="880"/>
        <v>0</v>
      </c>
      <c r="CY1247" s="2">
        <f t="shared" si="880"/>
        <v>0</v>
      </c>
      <c r="CZ1247" s="2">
        <f t="shared" si="880"/>
        <v>0</v>
      </c>
      <c r="DA1247" s="2">
        <f t="shared" si="880"/>
        <v>0</v>
      </c>
      <c r="DB1247" s="2">
        <f t="shared" si="880"/>
        <v>0</v>
      </c>
      <c r="DC1247" s="2">
        <f t="shared" si="880"/>
        <v>0</v>
      </c>
      <c r="DD1247" s="2">
        <f t="shared" si="880"/>
        <v>0</v>
      </c>
      <c r="DE1247" s="2">
        <f t="shared" si="880"/>
        <v>0</v>
      </c>
      <c r="DF1247" s="2">
        <f t="shared" si="880"/>
        <v>0</v>
      </c>
      <c r="DG1247" s="3">
        <f t="shared" ref="DG1247:EL1247" si="881">DG1370</f>
        <v>0</v>
      </c>
      <c r="DH1247" s="3">
        <f t="shared" si="881"/>
        <v>0</v>
      </c>
      <c r="DI1247" s="3">
        <f t="shared" si="881"/>
        <v>0</v>
      </c>
      <c r="DJ1247" s="3">
        <f t="shared" si="881"/>
        <v>0</v>
      </c>
      <c r="DK1247" s="3">
        <f t="shared" si="881"/>
        <v>0</v>
      </c>
      <c r="DL1247" s="3">
        <f t="shared" si="881"/>
        <v>0</v>
      </c>
      <c r="DM1247" s="3">
        <f t="shared" si="881"/>
        <v>0</v>
      </c>
      <c r="DN1247" s="3">
        <f t="shared" si="881"/>
        <v>0</v>
      </c>
      <c r="DO1247" s="3">
        <f t="shared" si="881"/>
        <v>0</v>
      </c>
      <c r="DP1247" s="3">
        <f t="shared" si="881"/>
        <v>0</v>
      </c>
      <c r="DQ1247" s="3">
        <f t="shared" si="881"/>
        <v>0</v>
      </c>
      <c r="DR1247" s="3">
        <f t="shared" si="881"/>
        <v>0</v>
      </c>
      <c r="DS1247" s="3">
        <f t="shared" si="881"/>
        <v>0</v>
      </c>
      <c r="DT1247" s="3">
        <f t="shared" si="881"/>
        <v>0</v>
      </c>
      <c r="DU1247" s="3">
        <f t="shared" si="881"/>
        <v>0</v>
      </c>
      <c r="DV1247" s="3">
        <f t="shared" si="881"/>
        <v>0</v>
      </c>
      <c r="DW1247" s="3">
        <f t="shared" si="881"/>
        <v>0</v>
      </c>
      <c r="DX1247" s="3">
        <f t="shared" si="881"/>
        <v>0</v>
      </c>
      <c r="DY1247" s="3">
        <f t="shared" si="881"/>
        <v>0</v>
      </c>
      <c r="DZ1247" s="3">
        <f t="shared" si="881"/>
        <v>0</v>
      </c>
      <c r="EA1247" s="3">
        <f t="shared" si="881"/>
        <v>0</v>
      </c>
      <c r="EB1247" s="3">
        <f t="shared" si="881"/>
        <v>0</v>
      </c>
      <c r="EC1247" s="3">
        <f t="shared" si="881"/>
        <v>0</v>
      </c>
      <c r="ED1247" s="3">
        <f t="shared" si="881"/>
        <v>0</v>
      </c>
      <c r="EE1247" s="3">
        <f t="shared" si="881"/>
        <v>0</v>
      </c>
      <c r="EF1247" s="3">
        <f t="shared" si="881"/>
        <v>0</v>
      </c>
      <c r="EG1247" s="3">
        <f t="shared" si="881"/>
        <v>0</v>
      </c>
      <c r="EH1247" s="3">
        <f t="shared" si="881"/>
        <v>0</v>
      </c>
      <c r="EI1247" s="3">
        <f t="shared" si="881"/>
        <v>0</v>
      </c>
      <c r="EJ1247" s="3">
        <f t="shared" si="881"/>
        <v>0</v>
      </c>
      <c r="EK1247" s="3">
        <f t="shared" si="881"/>
        <v>0</v>
      </c>
      <c r="EL1247" s="3">
        <f t="shared" si="881"/>
        <v>0</v>
      </c>
      <c r="EM1247" s="3">
        <f t="shared" ref="EM1247:FR1247" si="882">EM1370</f>
        <v>0</v>
      </c>
      <c r="EN1247" s="3">
        <f t="shared" si="882"/>
        <v>0</v>
      </c>
      <c r="EO1247" s="3">
        <f t="shared" si="882"/>
        <v>0</v>
      </c>
      <c r="EP1247" s="3">
        <f t="shared" si="882"/>
        <v>0</v>
      </c>
      <c r="EQ1247" s="3">
        <f t="shared" si="882"/>
        <v>0</v>
      </c>
      <c r="ER1247" s="3">
        <f t="shared" si="882"/>
        <v>0</v>
      </c>
      <c r="ES1247" s="3">
        <f t="shared" si="882"/>
        <v>0</v>
      </c>
      <c r="ET1247" s="3">
        <f t="shared" si="882"/>
        <v>0</v>
      </c>
      <c r="EU1247" s="3">
        <f t="shared" si="882"/>
        <v>0</v>
      </c>
      <c r="EV1247" s="3">
        <f t="shared" si="882"/>
        <v>0</v>
      </c>
      <c r="EW1247" s="3">
        <f t="shared" si="882"/>
        <v>0</v>
      </c>
      <c r="EX1247" s="3">
        <f t="shared" si="882"/>
        <v>0</v>
      </c>
      <c r="EY1247" s="3">
        <f t="shared" si="882"/>
        <v>0</v>
      </c>
      <c r="EZ1247" s="3">
        <f t="shared" si="882"/>
        <v>0</v>
      </c>
      <c r="FA1247" s="3">
        <f t="shared" si="882"/>
        <v>0</v>
      </c>
      <c r="FB1247" s="3">
        <f t="shared" si="882"/>
        <v>0</v>
      </c>
      <c r="FC1247" s="3">
        <f t="shared" si="882"/>
        <v>0</v>
      </c>
      <c r="FD1247" s="3">
        <f t="shared" si="882"/>
        <v>0</v>
      </c>
      <c r="FE1247" s="3">
        <f t="shared" si="882"/>
        <v>0</v>
      </c>
      <c r="FF1247" s="3">
        <f t="shared" si="882"/>
        <v>0</v>
      </c>
      <c r="FG1247" s="3">
        <f t="shared" si="882"/>
        <v>0</v>
      </c>
      <c r="FH1247" s="3">
        <f t="shared" si="882"/>
        <v>0</v>
      </c>
      <c r="FI1247" s="3">
        <f t="shared" si="882"/>
        <v>0</v>
      </c>
      <c r="FJ1247" s="3">
        <f t="shared" si="882"/>
        <v>0</v>
      </c>
      <c r="FK1247" s="3">
        <f t="shared" si="882"/>
        <v>0</v>
      </c>
      <c r="FL1247" s="3">
        <f t="shared" si="882"/>
        <v>0</v>
      </c>
      <c r="FM1247" s="3">
        <f t="shared" si="882"/>
        <v>0</v>
      </c>
      <c r="FN1247" s="3">
        <f t="shared" si="882"/>
        <v>0</v>
      </c>
      <c r="FO1247" s="3">
        <f t="shared" si="882"/>
        <v>0</v>
      </c>
      <c r="FP1247" s="3">
        <f t="shared" si="882"/>
        <v>0</v>
      </c>
      <c r="FQ1247" s="3">
        <f t="shared" si="882"/>
        <v>0</v>
      </c>
      <c r="FR1247" s="3">
        <f t="shared" si="882"/>
        <v>0</v>
      </c>
      <c r="FS1247" s="3">
        <f t="shared" ref="FS1247:GX1247" si="883">FS1370</f>
        <v>0</v>
      </c>
      <c r="FT1247" s="3">
        <f t="shared" si="883"/>
        <v>0</v>
      </c>
      <c r="FU1247" s="3">
        <f t="shared" si="883"/>
        <v>0</v>
      </c>
      <c r="FV1247" s="3">
        <f t="shared" si="883"/>
        <v>0</v>
      </c>
      <c r="FW1247" s="3">
        <f t="shared" si="883"/>
        <v>0</v>
      </c>
      <c r="FX1247" s="3">
        <f t="shared" si="883"/>
        <v>0</v>
      </c>
      <c r="FY1247" s="3">
        <f t="shared" si="883"/>
        <v>0</v>
      </c>
      <c r="FZ1247" s="3">
        <f t="shared" si="883"/>
        <v>0</v>
      </c>
      <c r="GA1247" s="3">
        <f t="shared" si="883"/>
        <v>0</v>
      </c>
      <c r="GB1247" s="3">
        <f t="shared" si="883"/>
        <v>0</v>
      </c>
      <c r="GC1247" s="3">
        <f t="shared" si="883"/>
        <v>0</v>
      </c>
      <c r="GD1247" s="3">
        <f t="shared" si="883"/>
        <v>0</v>
      </c>
      <c r="GE1247" s="3">
        <f t="shared" si="883"/>
        <v>0</v>
      </c>
      <c r="GF1247" s="3">
        <f t="shared" si="883"/>
        <v>0</v>
      </c>
      <c r="GG1247" s="3">
        <f t="shared" si="883"/>
        <v>0</v>
      </c>
      <c r="GH1247" s="3">
        <f t="shared" si="883"/>
        <v>0</v>
      </c>
      <c r="GI1247" s="3">
        <f t="shared" si="883"/>
        <v>0</v>
      </c>
      <c r="GJ1247" s="3">
        <f t="shared" si="883"/>
        <v>0</v>
      </c>
      <c r="GK1247" s="3">
        <f t="shared" si="883"/>
        <v>0</v>
      </c>
      <c r="GL1247" s="3">
        <f t="shared" si="883"/>
        <v>0</v>
      </c>
      <c r="GM1247" s="3">
        <f t="shared" si="883"/>
        <v>0</v>
      </c>
      <c r="GN1247" s="3">
        <f t="shared" si="883"/>
        <v>0</v>
      </c>
      <c r="GO1247" s="3">
        <f t="shared" si="883"/>
        <v>0</v>
      </c>
      <c r="GP1247" s="3">
        <f t="shared" si="883"/>
        <v>0</v>
      </c>
      <c r="GQ1247" s="3">
        <f t="shared" si="883"/>
        <v>0</v>
      </c>
      <c r="GR1247" s="3">
        <f t="shared" si="883"/>
        <v>0</v>
      </c>
      <c r="GS1247" s="3">
        <f t="shared" si="883"/>
        <v>0</v>
      </c>
      <c r="GT1247" s="3">
        <f t="shared" si="883"/>
        <v>0</v>
      </c>
      <c r="GU1247" s="3">
        <f t="shared" si="883"/>
        <v>0</v>
      </c>
      <c r="GV1247" s="3">
        <f t="shared" si="883"/>
        <v>0</v>
      </c>
      <c r="GW1247" s="3">
        <f t="shared" si="883"/>
        <v>0</v>
      </c>
      <c r="GX1247" s="3">
        <f t="shared" si="883"/>
        <v>0</v>
      </c>
    </row>
    <row r="1249" spans="1:245">
      <c r="A1249" s="1">
        <v>5</v>
      </c>
      <c r="B1249" s="1">
        <v>0</v>
      </c>
      <c r="C1249" s="1"/>
      <c r="D1249" s="1">
        <f>ROW(A1265)</f>
        <v>1265</v>
      </c>
      <c r="E1249" s="1"/>
      <c r="F1249" s="1" t="s">
        <v>15</v>
      </c>
      <c r="G1249" s="1" t="s">
        <v>16</v>
      </c>
      <c r="H1249" s="1" t="s">
        <v>3</v>
      </c>
      <c r="I1249" s="1">
        <v>0</v>
      </c>
      <c r="J1249" s="1"/>
      <c r="K1249" s="1">
        <v>0</v>
      </c>
      <c r="L1249" s="1"/>
      <c r="M1249" s="1" t="s">
        <v>3</v>
      </c>
      <c r="N1249" s="1"/>
      <c r="O1249" s="1"/>
      <c r="P1249" s="1"/>
      <c r="Q1249" s="1"/>
      <c r="R1249" s="1"/>
      <c r="S1249" s="1">
        <v>0</v>
      </c>
      <c r="T1249" s="1"/>
      <c r="U1249" s="1" t="s">
        <v>3</v>
      </c>
      <c r="V1249" s="1">
        <v>0</v>
      </c>
      <c r="W1249" s="1"/>
      <c r="X1249" s="1"/>
      <c r="Y1249" s="1"/>
      <c r="Z1249" s="1"/>
      <c r="AA1249" s="1"/>
      <c r="AB1249" s="1" t="s">
        <v>3</v>
      </c>
      <c r="AC1249" s="1" t="s">
        <v>3</v>
      </c>
      <c r="AD1249" s="1" t="s">
        <v>3</v>
      </c>
      <c r="AE1249" s="1" t="s">
        <v>3</v>
      </c>
      <c r="AF1249" s="1" t="s">
        <v>3</v>
      </c>
      <c r="AG1249" s="1" t="s">
        <v>3</v>
      </c>
      <c r="AH1249" s="1"/>
      <c r="AI1249" s="1"/>
      <c r="AJ1249" s="1"/>
      <c r="AK1249" s="1"/>
      <c r="AL1249" s="1"/>
      <c r="AM1249" s="1"/>
      <c r="AN1249" s="1"/>
      <c r="AO1249" s="1"/>
      <c r="AP1249" s="1" t="s">
        <v>3</v>
      </c>
      <c r="AQ1249" s="1" t="s">
        <v>3</v>
      </c>
      <c r="AR1249" s="1" t="s">
        <v>3</v>
      </c>
      <c r="AS1249" s="1"/>
      <c r="AT1249" s="1"/>
      <c r="AU1249" s="1"/>
      <c r="AV1249" s="1"/>
      <c r="AW1249" s="1"/>
      <c r="AX1249" s="1"/>
      <c r="AY1249" s="1"/>
      <c r="AZ1249" s="1" t="s">
        <v>3</v>
      </c>
      <c r="BA1249" s="1"/>
      <c r="BB1249" s="1" t="s">
        <v>3</v>
      </c>
      <c r="BC1249" s="1" t="s">
        <v>3</v>
      </c>
      <c r="BD1249" s="1" t="s">
        <v>3</v>
      </c>
      <c r="BE1249" s="1" t="s">
        <v>3</v>
      </c>
      <c r="BF1249" s="1" t="s">
        <v>3</v>
      </c>
      <c r="BG1249" s="1" t="s">
        <v>3</v>
      </c>
      <c r="BH1249" s="1" t="s">
        <v>3</v>
      </c>
      <c r="BI1249" s="1" t="s">
        <v>3</v>
      </c>
      <c r="BJ1249" s="1" t="s">
        <v>3</v>
      </c>
      <c r="BK1249" s="1" t="s">
        <v>3</v>
      </c>
      <c r="BL1249" s="1" t="s">
        <v>3</v>
      </c>
      <c r="BM1249" s="1" t="s">
        <v>3</v>
      </c>
      <c r="BN1249" s="1" t="s">
        <v>3</v>
      </c>
      <c r="BO1249" s="1" t="s">
        <v>3</v>
      </c>
      <c r="BP1249" s="1" t="s">
        <v>3</v>
      </c>
      <c r="BQ1249" s="1"/>
      <c r="BR1249" s="1"/>
      <c r="BS1249" s="1"/>
      <c r="BT1249" s="1"/>
      <c r="BU1249" s="1"/>
      <c r="BV1249" s="1"/>
      <c r="BW1249" s="1"/>
      <c r="BX1249" s="1">
        <v>0</v>
      </c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>
        <v>0</v>
      </c>
    </row>
    <row r="1251" spans="1:245">
      <c r="A1251" s="2">
        <v>52</v>
      </c>
      <c r="B1251" s="2">
        <f t="shared" ref="B1251:G1251" si="884">B1265</f>
        <v>0</v>
      </c>
      <c r="C1251" s="2">
        <f t="shared" si="884"/>
        <v>5</v>
      </c>
      <c r="D1251" s="2">
        <f t="shared" si="884"/>
        <v>1249</v>
      </c>
      <c r="E1251" s="2">
        <f t="shared" si="884"/>
        <v>0</v>
      </c>
      <c r="F1251" s="2" t="str">
        <f t="shared" si="884"/>
        <v>Новый подраздел</v>
      </c>
      <c r="G1251" s="2" t="str">
        <f t="shared" si="884"/>
        <v>демонтаж</v>
      </c>
      <c r="H1251" s="2"/>
      <c r="I1251" s="2"/>
      <c r="J1251" s="2"/>
      <c r="K1251" s="2"/>
      <c r="L1251" s="2"/>
      <c r="M1251" s="2"/>
      <c r="N1251" s="2"/>
      <c r="O1251" s="2">
        <f t="shared" ref="O1251:AT1251" si="885">O1265</f>
        <v>2715.47</v>
      </c>
      <c r="P1251" s="2">
        <f t="shared" si="885"/>
        <v>0</v>
      </c>
      <c r="Q1251" s="2">
        <f t="shared" si="885"/>
        <v>56.21</v>
      </c>
      <c r="R1251" s="2">
        <f t="shared" si="885"/>
        <v>38.51</v>
      </c>
      <c r="S1251" s="2">
        <f t="shared" si="885"/>
        <v>2659.26</v>
      </c>
      <c r="T1251" s="2">
        <f t="shared" si="885"/>
        <v>0</v>
      </c>
      <c r="U1251" s="2">
        <f t="shared" si="885"/>
        <v>10.204243999999999</v>
      </c>
      <c r="V1251" s="2">
        <f t="shared" si="885"/>
        <v>0.10640000000000001</v>
      </c>
      <c r="W1251" s="2">
        <f t="shared" si="885"/>
        <v>0</v>
      </c>
      <c r="X1251" s="2">
        <f t="shared" si="885"/>
        <v>1880.18</v>
      </c>
      <c r="Y1251" s="2">
        <f t="shared" si="885"/>
        <v>1404.65</v>
      </c>
      <c r="Z1251" s="2">
        <f t="shared" si="885"/>
        <v>0</v>
      </c>
      <c r="AA1251" s="2">
        <f t="shared" si="885"/>
        <v>0</v>
      </c>
      <c r="AB1251" s="2">
        <f t="shared" si="885"/>
        <v>2715.47</v>
      </c>
      <c r="AC1251" s="2">
        <f t="shared" si="885"/>
        <v>0</v>
      </c>
      <c r="AD1251" s="2">
        <f t="shared" si="885"/>
        <v>56.21</v>
      </c>
      <c r="AE1251" s="2">
        <f t="shared" si="885"/>
        <v>38.51</v>
      </c>
      <c r="AF1251" s="2">
        <f t="shared" si="885"/>
        <v>2659.26</v>
      </c>
      <c r="AG1251" s="2">
        <f t="shared" si="885"/>
        <v>0</v>
      </c>
      <c r="AH1251" s="2">
        <f t="shared" si="885"/>
        <v>10.204243999999999</v>
      </c>
      <c r="AI1251" s="2">
        <f t="shared" si="885"/>
        <v>0.10640000000000001</v>
      </c>
      <c r="AJ1251" s="2">
        <f t="shared" si="885"/>
        <v>0</v>
      </c>
      <c r="AK1251" s="2">
        <f t="shared" si="885"/>
        <v>1880.18</v>
      </c>
      <c r="AL1251" s="2">
        <f t="shared" si="885"/>
        <v>1404.65</v>
      </c>
      <c r="AM1251" s="2">
        <f t="shared" si="885"/>
        <v>0</v>
      </c>
      <c r="AN1251" s="2">
        <f t="shared" si="885"/>
        <v>0</v>
      </c>
      <c r="AO1251" s="2">
        <f t="shared" si="885"/>
        <v>0</v>
      </c>
      <c r="AP1251" s="2">
        <f t="shared" si="885"/>
        <v>0</v>
      </c>
      <c r="AQ1251" s="2">
        <f t="shared" si="885"/>
        <v>0</v>
      </c>
      <c r="AR1251" s="2">
        <f t="shared" si="885"/>
        <v>6000.3</v>
      </c>
      <c r="AS1251" s="2">
        <f t="shared" si="885"/>
        <v>6000.3</v>
      </c>
      <c r="AT1251" s="2">
        <f t="shared" si="885"/>
        <v>0</v>
      </c>
      <c r="AU1251" s="2">
        <f t="shared" ref="AU1251:BZ1251" si="886">AU1265</f>
        <v>0</v>
      </c>
      <c r="AV1251" s="2">
        <f t="shared" si="886"/>
        <v>0</v>
      </c>
      <c r="AW1251" s="2">
        <f t="shared" si="886"/>
        <v>0</v>
      </c>
      <c r="AX1251" s="2">
        <f t="shared" si="886"/>
        <v>0</v>
      </c>
      <c r="AY1251" s="2">
        <f t="shared" si="886"/>
        <v>0</v>
      </c>
      <c r="AZ1251" s="2">
        <f t="shared" si="886"/>
        <v>0</v>
      </c>
      <c r="BA1251" s="2">
        <f t="shared" si="886"/>
        <v>0</v>
      </c>
      <c r="BB1251" s="2">
        <f t="shared" si="886"/>
        <v>0</v>
      </c>
      <c r="BC1251" s="2">
        <f t="shared" si="886"/>
        <v>0</v>
      </c>
      <c r="BD1251" s="2">
        <f t="shared" si="886"/>
        <v>0</v>
      </c>
      <c r="BE1251" s="2">
        <f t="shared" si="886"/>
        <v>0</v>
      </c>
      <c r="BF1251" s="2">
        <f t="shared" si="886"/>
        <v>0</v>
      </c>
      <c r="BG1251" s="2">
        <f t="shared" si="886"/>
        <v>0</v>
      </c>
      <c r="BH1251" s="2">
        <f t="shared" si="886"/>
        <v>0</v>
      </c>
      <c r="BI1251" s="2">
        <f t="shared" si="886"/>
        <v>0</v>
      </c>
      <c r="BJ1251" s="2">
        <f t="shared" si="886"/>
        <v>0</v>
      </c>
      <c r="BK1251" s="2">
        <f t="shared" si="886"/>
        <v>0</v>
      </c>
      <c r="BL1251" s="2">
        <f t="shared" si="886"/>
        <v>0</v>
      </c>
      <c r="BM1251" s="2">
        <f t="shared" si="886"/>
        <v>0</v>
      </c>
      <c r="BN1251" s="2">
        <f t="shared" si="886"/>
        <v>0</v>
      </c>
      <c r="BO1251" s="2">
        <f t="shared" si="886"/>
        <v>0</v>
      </c>
      <c r="BP1251" s="2">
        <f t="shared" si="886"/>
        <v>0</v>
      </c>
      <c r="BQ1251" s="2">
        <f t="shared" si="886"/>
        <v>0</v>
      </c>
      <c r="BR1251" s="2">
        <f t="shared" si="886"/>
        <v>0</v>
      </c>
      <c r="BS1251" s="2">
        <f t="shared" si="886"/>
        <v>0</v>
      </c>
      <c r="BT1251" s="2">
        <f t="shared" si="886"/>
        <v>0</v>
      </c>
      <c r="BU1251" s="2">
        <f t="shared" si="886"/>
        <v>0</v>
      </c>
      <c r="BV1251" s="2">
        <f t="shared" si="886"/>
        <v>0</v>
      </c>
      <c r="BW1251" s="2">
        <f t="shared" si="886"/>
        <v>0</v>
      </c>
      <c r="BX1251" s="2">
        <f t="shared" si="886"/>
        <v>0</v>
      </c>
      <c r="BY1251" s="2">
        <f t="shared" si="886"/>
        <v>0</v>
      </c>
      <c r="BZ1251" s="2">
        <f t="shared" si="886"/>
        <v>0</v>
      </c>
      <c r="CA1251" s="2">
        <f t="shared" ref="CA1251:DF1251" si="887">CA1265</f>
        <v>6000.3</v>
      </c>
      <c r="CB1251" s="2">
        <f t="shared" si="887"/>
        <v>6000.3</v>
      </c>
      <c r="CC1251" s="2">
        <f t="shared" si="887"/>
        <v>0</v>
      </c>
      <c r="CD1251" s="2">
        <f t="shared" si="887"/>
        <v>0</v>
      </c>
      <c r="CE1251" s="2">
        <f t="shared" si="887"/>
        <v>0</v>
      </c>
      <c r="CF1251" s="2">
        <f t="shared" si="887"/>
        <v>0</v>
      </c>
      <c r="CG1251" s="2">
        <f t="shared" si="887"/>
        <v>0</v>
      </c>
      <c r="CH1251" s="2">
        <f t="shared" si="887"/>
        <v>0</v>
      </c>
      <c r="CI1251" s="2">
        <f t="shared" si="887"/>
        <v>0</v>
      </c>
      <c r="CJ1251" s="2">
        <f t="shared" si="887"/>
        <v>0</v>
      </c>
      <c r="CK1251" s="2">
        <f t="shared" si="887"/>
        <v>0</v>
      </c>
      <c r="CL1251" s="2">
        <f t="shared" si="887"/>
        <v>0</v>
      </c>
      <c r="CM1251" s="2">
        <f t="shared" si="887"/>
        <v>0</v>
      </c>
      <c r="CN1251" s="2">
        <f t="shared" si="887"/>
        <v>0</v>
      </c>
      <c r="CO1251" s="2">
        <f t="shared" si="887"/>
        <v>0</v>
      </c>
      <c r="CP1251" s="2">
        <f t="shared" si="887"/>
        <v>0</v>
      </c>
      <c r="CQ1251" s="2">
        <f t="shared" si="887"/>
        <v>0</v>
      </c>
      <c r="CR1251" s="2">
        <f t="shared" si="887"/>
        <v>0</v>
      </c>
      <c r="CS1251" s="2">
        <f t="shared" si="887"/>
        <v>0</v>
      </c>
      <c r="CT1251" s="2">
        <f t="shared" si="887"/>
        <v>0</v>
      </c>
      <c r="CU1251" s="2">
        <f t="shared" si="887"/>
        <v>0</v>
      </c>
      <c r="CV1251" s="2">
        <f t="shared" si="887"/>
        <v>0</v>
      </c>
      <c r="CW1251" s="2">
        <f t="shared" si="887"/>
        <v>0</v>
      </c>
      <c r="CX1251" s="2">
        <f t="shared" si="887"/>
        <v>0</v>
      </c>
      <c r="CY1251" s="2">
        <f t="shared" si="887"/>
        <v>0</v>
      </c>
      <c r="CZ1251" s="2">
        <f t="shared" si="887"/>
        <v>0</v>
      </c>
      <c r="DA1251" s="2">
        <f t="shared" si="887"/>
        <v>0</v>
      </c>
      <c r="DB1251" s="2">
        <f t="shared" si="887"/>
        <v>0</v>
      </c>
      <c r="DC1251" s="2">
        <f t="shared" si="887"/>
        <v>0</v>
      </c>
      <c r="DD1251" s="2">
        <f t="shared" si="887"/>
        <v>0</v>
      </c>
      <c r="DE1251" s="2">
        <f t="shared" si="887"/>
        <v>0</v>
      </c>
      <c r="DF1251" s="2">
        <f t="shared" si="887"/>
        <v>0</v>
      </c>
      <c r="DG1251" s="3">
        <f t="shared" ref="DG1251:EL1251" si="888">DG1265</f>
        <v>0</v>
      </c>
      <c r="DH1251" s="3">
        <f t="shared" si="888"/>
        <v>0</v>
      </c>
      <c r="DI1251" s="3">
        <f t="shared" si="888"/>
        <v>0</v>
      </c>
      <c r="DJ1251" s="3">
        <f t="shared" si="888"/>
        <v>0</v>
      </c>
      <c r="DK1251" s="3">
        <f t="shared" si="888"/>
        <v>0</v>
      </c>
      <c r="DL1251" s="3">
        <f t="shared" si="888"/>
        <v>0</v>
      </c>
      <c r="DM1251" s="3">
        <f t="shared" si="888"/>
        <v>0</v>
      </c>
      <c r="DN1251" s="3">
        <f t="shared" si="888"/>
        <v>0</v>
      </c>
      <c r="DO1251" s="3">
        <f t="shared" si="888"/>
        <v>0</v>
      </c>
      <c r="DP1251" s="3">
        <f t="shared" si="888"/>
        <v>0</v>
      </c>
      <c r="DQ1251" s="3">
        <f t="shared" si="888"/>
        <v>0</v>
      </c>
      <c r="DR1251" s="3">
        <f t="shared" si="888"/>
        <v>0</v>
      </c>
      <c r="DS1251" s="3">
        <f t="shared" si="888"/>
        <v>0</v>
      </c>
      <c r="DT1251" s="3">
        <f t="shared" si="888"/>
        <v>0</v>
      </c>
      <c r="DU1251" s="3">
        <f t="shared" si="888"/>
        <v>0</v>
      </c>
      <c r="DV1251" s="3">
        <f t="shared" si="888"/>
        <v>0</v>
      </c>
      <c r="DW1251" s="3">
        <f t="shared" si="888"/>
        <v>0</v>
      </c>
      <c r="DX1251" s="3">
        <f t="shared" si="888"/>
        <v>0</v>
      </c>
      <c r="DY1251" s="3">
        <f t="shared" si="888"/>
        <v>0</v>
      </c>
      <c r="DZ1251" s="3">
        <f t="shared" si="888"/>
        <v>0</v>
      </c>
      <c r="EA1251" s="3">
        <f t="shared" si="888"/>
        <v>0</v>
      </c>
      <c r="EB1251" s="3">
        <f t="shared" si="888"/>
        <v>0</v>
      </c>
      <c r="EC1251" s="3">
        <f t="shared" si="888"/>
        <v>0</v>
      </c>
      <c r="ED1251" s="3">
        <f t="shared" si="888"/>
        <v>0</v>
      </c>
      <c r="EE1251" s="3">
        <f t="shared" si="888"/>
        <v>0</v>
      </c>
      <c r="EF1251" s="3">
        <f t="shared" si="888"/>
        <v>0</v>
      </c>
      <c r="EG1251" s="3">
        <f t="shared" si="888"/>
        <v>0</v>
      </c>
      <c r="EH1251" s="3">
        <f t="shared" si="888"/>
        <v>0</v>
      </c>
      <c r="EI1251" s="3">
        <f t="shared" si="888"/>
        <v>0</v>
      </c>
      <c r="EJ1251" s="3">
        <f t="shared" si="888"/>
        <v>0</v>
      </c>
      <c r="EK1251" s="3">
        <f t="shared" si="888"/>
        <v>0</v>
      </c>
      <c r="EL1251" s="3">
        <f t="shared" si="888"/>
        <v>0</v>
      </c>
      <c r="EM1251" s="3">
        <f t="shared" ref="EM1251:FR1251" si="889">EM1265</f>
        <v>0</v>
      </c>
      <c r="EN1251" s="3">
        <f t="shared" si="889"/>
        <v>0</v>
      </c>
      <c r="EO1251" s="3">
        <f t="shared" si="889"/>
        <v>0</v>
      </c>
      <c r="EP1251" s="3">
        <f t="shared" si="889"/>
        <v>0</v>
      </c>
      <c r="EQ1251" s="3">
        <f t="shared" si="889"/>
        <v>0</v>
      </c>
      <c r="ER1251" s="3">
        <f t="shared" si="889"/>
        <v>0</v>
      </c>
      <c r="ES1251" s="3">
        <f t="shared" si="889"/>
        <v>0</v>
      </c>
      <c r="ET1251" s="3">
        <f t="shared" si="889"/>
        <v>0</v>
      </c>
      <c r="EU1251" s="3">
        <f t="shared" si="889"/>
        <v>0</v>
      </c>
      <c r="EV1251" s="3">
        <f t="shared" si="889"/>
        <v>0</v>
      </c>
      <c r="EW1251" s="3">
        <f t="shared" si="889"/>
        <v>0</v>
      </c>
      <c r="EX1251" s="3">
        <f t="shared" si="889"/>
        <v>0</v>
      </c>
      <c r="EY1251" s="3">
        <f t="shared" si="889"/>
        <v>0</v>
      </c>
      <c r="EZ1251" s="3">
        <f t="shared" si="889"/>
        <v>0</v>
      </c>
      <c r="FA1251" s="3">
        <f t="shared" si="889"/>
        <v>0</v>
      </c>
      <c r="FB1251" s="3">
        <f t="shared" si="889"/>
        <v>0</v>
      </c>
      <c r="FC1251" s="3">
        <f t="shared" si="889"/>
        <v>0</v>
      </c>
      <c r="FD1251" s="3">
        <f t="shared" si="889"/>
        <v>0</v>
      </c>
      <c r="FE1251" s="3">
        <f t="shared" si="889"/>
        <v>0</v>
      </c>
      <c r="FF1251" s="3">
        <f t="shared" si="889"/>
        <v>0</v>
      </c>
      <c r="FG1251" s="3">
        <f t="shared" si="889"/>
        <v>0</v>
      </c>
      <c r="FH1251" s="3">
        <f t="shared" si="889"/>
        <v>0</v>
      </c>
      <c r="FI1251" s="3">
        <f t="shared" si="889"/>
        <v>0</v>
      </c>
      <c r="FJ1251" s="3">
        <f t="shared" si="889"/>
        <v>0</v>
      </c>
      <c r="FK1251" s="3">
        <f t="shared" si="889"/>
        <v>0</v>
      </c>
      <c r="FL1251" s="3">
        <f t="shared" si="889"/>
        <v>0</v>
      </c>
      <c r="FM1251" s="3">
        <f t="shared" si="889"/>
        <v>0</v>
      </c>
      <c r="FN1251" s="3">
        <f t="shared" si="889"/>
        <v>0</v>
      </c>
      <c r="FO1251" s="3">
        <f t="shared" si="889"/>
        <v>0</v>
      </c>
      <c r="FP1251" s="3">
        <f t="shared" si="889"/>
        <v>0</v>
      </c>
      <c r="FQ1251" s="3">
        <f t="shared" si="889"/>
        <v>0</v>
      </c>
      <c r="FR1251" s="3">
        <f t="shared" si="889"/>
        <v>0</v>
      </c>
      <c r="FS1251" s="3">
        <f t="shared" ref="FS1251:GX1251" si="890">FS1265</f>
        <v>0</v>
      </c>
      <c r="FT1251" s="3">
        <f t="shared" si="890"/>
        <v>0</v>
      </c>
      <c r="FU1251" s="3">
        <f t="shared" si="890"/>
        <v>0</v>
      </c>
      <c r="FV1251" s="3">
        <f t="shared" si="890"/>
        <v>0</v>
      </c>
      <c r="FW1251" s="3">
        <f t="shared" si="890"/>
        <v>0</v>
      </c>
      <c r="FX1251" s="3">
        <f t="shared" si="890"/>
        <v>0</v>
      </c>
      <c r="FY1251" s="3">
        <f t="shared" si="890"/>
        <v>0</v>
      </c>
      <c r="FZ1251" s="3">
        <f t="shared" si="890"/>
        <v>0</v>
      </c>
      <c r="GA1251" s="3">
        <f t="shared" si="890"/>
        <v>0</v>
      </c>
      <c r="GB1251" s="3">
        <f t="shared" si="890"/>
        <v>0</v>
      </c>
      <c r="GC1251" s="3">
        <f t="shared" si="890"/>
        <v>0</v>
      </c>
      <c r="GD1251" s="3">
        <f t="shared" si="890"/>
        <v>0</v>
      </c>
      <c r="GE1251" s="3">
        <f t="shared" si="890"/>
        <v>0</v>
      </c>
      <c r="GF1251" s="3">
        <f t="shared" si="890"/>
        <v>0</v>
      </c>
      <c r="GG1251" s="3">
        <f t="shared" si="890"/>
        <v>0</v>
      </c>
      <c r="GH1251" s="3">
        <f t="shared" si="890"/>
        <v>0</v>
      </c>
      <c r="GI1251" s="3">
        <f t="shared" si="890"/>
        <v>0</v>
      </c>
      <c r="GJ1251" s="3">
        <f t="shared" si="890"/>
        <v>0</v>
      </c>
      <c r="GK1251" s="3">
        <f t="shared" si="890"/>
        <v>0</v>
      </c>
      <c r="GL1251" s="3">
        <f t="shared" si="890"/>
        <v>0</v>
      </c>
      <c r="GM1251" s="3">
        <f t="shared" si="890"/>
        <v>0</v>
      </c>
      <c r="GN1251" s="3">
        <f t="shared" si="890"/>
        <v>0</v>
      </c>
      <c r="GO1251" s="3">
        <f t="shared" si="890"/>
        <v>0</v>
      </c>
      <c r="GP1251" s="3">
        <f t="shared" si="890"/>
        <v>0</v>
      </c>
      <c r="GQ1251" s="3">
        <f t="shared" si="890"/>
        <v>0</v>
      </c>
      <c r="GR1251" s="3">
        <f t="shared" si="890"/>
        <v>0</v>
      </c>
      <c r="GS1251" s="3">
        <f t="shared" si="890"/>
        <v>0</v>
      </c>
      <c r="GT1251" s="3">
        <f t="shared" si="890"/>
        <v>0</v>
      </c>
      <c r="GU1251" s="3">
        <f t="shared" si="890"/>
        <v>0</v>
      </c>
      <c r="GV1251" s="3">
        <f t="shared" si="890"/>
        <v>0</v>
      </c>
      <c r="GW1251" s="3">
        <f t="shared" si="890"/>
        <v>0</v>
      </c>
      <c r="GX1251" s="3">
        <f t="shared" si="890"/>
        <v>0</v>
      </c>
    </row>
    <row r="1253" spans="1:245">
      <c r="A1253">
        <v>17</v>
      </c>
      <c r="B1253">
        <v>0</v>
      </c>
      <c r="C1253">
        <f>ROW(SmtRes!A1364)</f>
        <v>1364</v>
      </c>
      <c r="D1253">
        <f>ROW(EtalonRes!A1321)</f>
        <v>1321</v>
      </c>
      <c r="E1253" t="s">
        <v>17</v>
      </c>
      <c r="F1253" t="s">
        <v>18</v>
      </c>
      <c r="G1253" t="s">
        <v>19</v>
      </c>
      <c r="H1253" t="s">
        <v>20</v>
      </c>
      <c r="I1253">
        <f>ROUND(18/100,9)</f>
        <v>0.18</v>
      </c>
      <c r="J1253">
        <v>0</v>
      </c>
      <c r="K1253">
        <f>ROUND(18/100,9)</f>
        <v>0.18</v>
      </c>
      <c r="O1253">
        <f t="shared" ref="O1253:O1263" si="891">ROUND(CP1253,2)</f>
        <v>355.93</v>
      </c>
      <c r="P1253">
        <f t="shared" ref="P1253:P1263" si="892">ROUND(CQ1253*I1253,2)</f>
        <v>0</v>
      </c>
      <c r="Q1253">
        <f t="shared" ref="Q1253:Q1263" si="893">ROUND(CR1253*I1253,2)</f>
        <v>0</v>
      </c>
      <c r="R1253">
        <f t="shared" ref="R1253:R1263" si="894">ROUND(CS1253*I1253,2)</f>
        <v>0</v>
      </c>
      <c r="S1253">
        <f t="shared" ref="S1253:S1263" si="895">ROUND(CT1253*I1253,2)</f>
        <v>355.93</v>
      </c>
      <c r="T1253">
        <f t="shared" ref="T1253:T1263" si="896">ROUND(CU1253*I1253,2)</f>
        <v>0</v>
      </c>
      <c r="U1253">
        <f t="shared" ref="U1253:U1263" si="897">CV1253*I1253</f>
        <v>1.3805999999999998</v>
      </c>
      <c r="V1253">
        <f t="shared" ref="V1253:V1263" si="898">CW1253*I1253</f>
        <v>0</v>
      </c>
      <c r="W1253">
        <f t="shared" ref="W1253:W1263" si="899">ROUND(CX1253*I1253,2)</f>
        <v>0</v>
      </c>
      <c r="X1253">
        <f t="shared" ref="X1253:X1263" si="900">ROUND(CY1253,2)</f>
        <v>242.03</v>
      </c>
      <c r="Y1253">
        <f t="shared" ref="Y1253:Y1263" si="901">ROUND(CZ1253,2)</f>
        <v>192.2</v>
      </c>
      <c r="AA1253">
        <v>35863109</v>
      </c>
      <c r="AB1253">
        <f t="shared" ref="AB1253:AB1263" si="902">ROUND((AC1253+AD1253+AF1253),2)</f>
        <v>59.83</v>
      </c>
      <c r="AC1253">
        <f t="shared" ref="AC1253:AC1263" si="903">ROUND((ES1253),2)</f>
        <v>0</v>
      </c>
      <c r="AD1253">
        <f t="shared" ref="AD1253:AD1263" si="904">ROUND((((ET1253)-(EU1253))+AE1253),2)</f>
        <v>0</v>
      </c>
      <c r="AE1253">
        <f t="shared" ref="AE1253:AE1263" si="905">ROUND((EU1253),2)</f>
        <v>0</v>
      </c>
      <c r="AF1253">
        <f t="shared" ref="AF1253:AF1263" si="906">ROUND((EV1253),2)</f>
        <v>59.83</v>
      </c>
      <c r="AG1253">
        <f t="shared" ref="AG1253:AG1263" si="907">ROUND((AP1253),2)</f>
        <v>0</v>
      </c>
      <c r="AH1253">
        <f t="shared" ref="AH1253:AH1263" si="908">(EW1253)</f>
        <v>7.67</v>
      </c>
      <c r="AI1253">
        <f t="shared" ref="AI1253:AI1263" si="909">(EX1253)</f>
        <v>0</v>
      </c>
      <c r="AJ1253">
        <f t="shared" ref="AJ1253:AJ1263" si="910">(AS1253)</f>
        <v>0</v>
      </c>
      <c r="AK1253">
        <v>59.83</v>
      </c>
      <c r="AL1253">
        <v>0</v>
      </c>
      <c r="AM1253">
        <v>0</v>
      </c>
      <c r="AN1253">
        <v>0</v>
      </c>
      <c r="AO1253">
        <v>59.83</v>
      </c>
      <c r="AP1253">
        <v>0</v>
      </c>
      <c r="AQ1253">
        <v>7.67</v>
      </c>
      <c r="AR1253">
        <v>0</v>
      </c>
      <c r="AS1253">
        <v>0</v>
      </c>
      <c r="AT1253">
        <v>68</v>
      </c>
      <c r="AU1253">
        <v>54</v>
      </c>
      <c r="AV1253">
        <v>1</v>
      </c>
      <c r="AW1253">
        <v>1</v>
      </c>
      <c r="AZ1253">
        <v>1</v>
      </c>
      <c r="BA1253">
        <v>33.049999999999997</v>
      </c>
      <c r="BB1253">
        <v>1</v>
      </c>
      <c r="BC1253">
        <v>1</v>
      </c>
      <c r="BD1253" t="s">
        <v>3</v>
      </c>
      <c r="BE1253" t="s">
        <v>3</v>
      </c>
      <c r="BF1253" t="s">
        <v>3</v>
      </c>
      <c r="BG1253" t="s">
        <v>3</v>
      </c>
      <c r="BH1253">
        <v>0</v>
      </c>
      <c r="BI1253">
        <v>1</v>
      </c>
      <c r="BJ1253" t="s">
        <v>21</v>
      </c>
      <c r="BM1253">
        <v>57001</v>
      </c>
      <c r="BN1253">
        <v>0</v>
      </c>
      <c r="BO1253" t="s">
        <v>18</v>
      </c>
      <c r="BP1253">
        <v>1</v>
      </c>
      <c r="BQ1253">
        <v>6</v>
      </c>
      <c r="BR1253">
        <v>0</v>
      </c>
      <c r="BS1253">
        <v>33.049999999999997</v>
      </c>
      <c r="BT1253">
        <v>1</v>
      </c>
      <c r="BU1253">
        <v>1</v>
      </c>
      <c r="BV1253">
        <v>1</v>
      </c>
      <c r="BW1253">
        <v>1</v>
      </c>
      <c r="BX1253">
        <v>1</v>
      </c>
      <c r="BY1253" t="s">
        <v>3</v>
      </c>
      <c r="BZ1253">
        <v>80</v>
      </c>
      <c r="CA1253">
        <v>68</v>
      </c>
      <c r="CB1253" t="s">
        <v>3</v>
      </c>
      <c r="CE1253">
        <v>0</v>
      </c>
      <c r="CF1253">
        <v>0</v>
      </c>
      <c r="CG1253">
        <v>0</v>
      </c>
      <c r="CM1253">
        <v>0</v>
      </c>
      <c r="CN1253" t="s">
        <v>3</v>
      </c>
      <c r="CO1253">
        <v>0</v>
      </c>
      <c r="CP1253">
        <f t="shared" ref="CP1253:CP1263" si="911">(P1253+Q1253+S1253)</f>
        <v>355.93</v>
      </c>
      <c r="CQ1253">
        <f t="shared" ref="CQ1253:CQ1263" si="912">AC1253*BC1253</f>
        <v>0</v>
      </c>
      <c r="CR1253">
        <f t="shared" ref="CR1253:CR1263" si="913">AD1253*BB1253</f>
        <v>0</v>
      </c>
      <c r="CS1253">
        <f t="shared" ref="CS1253:CS1263" si="914">AE1253*BS1253</f>
        <v>0</v>
      </c>
      <c r="CT1253">
        <f t="shared" ref="CT1253:CT1263" si="915">AF1253*BA1253</f>
        <v>1977.3814999999997</v>
      </c>
      <c r="CU1253">
        <f t="shared" ref="CU1253:CU1263" si="916">AG1253</f>
        <v>0</v>
      </c>
      <c r="CV1253">
        <f t="shared" ref="CV1253:CV1263" si="917">AH1253</f>
        <v>7.67</v>
      </c>
      <c r="CW1253">
        <f t="shared" ref="CW1253:CW1263" si="918">AI1253</f>
        <v>0</v>
      </c>
      <c r="CX1253">
        <f t="shared" ref="CX1253:CX1263" si="919">AJ1253</f>
        <v>0</v>
      </c>
      <c r="CY1253">
        <f t="shared" ref="CY1253:CY1263" si="920">(((S1253+R1253)*AT1253)/100)</f>
        <v>242.03240000000002</v>
      </c>
      <c r="CZ1253">
        <f t="shared" ref="CZ1253:CZ1263" si="921">(((S1253+R1253)*AU1253)/100)</f>
        <v>192.2022</v>
      </c>
      <c r="DC1253" t="s">
        <v>3</v>
      </c>
      <c r="DD1253" t="s">
        <v>3</v>
      </c>
      <c r="DE1253" t="s">
        <v>3</v>
      </c>
      <c r="DF1253" t="s">
        <v>3</v>
      </c>
      <c r="DG1253" t="s">
        <v>3</v>
      </c>
      <c r="DH1253" t="s">
        <v>3</v>
      </c>
      <c r="DI1253" t="s">
        <v>3</v>
      </c>
      <c r="DJ1253" t="s">
        <v>3</v>
      </c>
      <c r="DK1253" t="s">
        <v>3</v>
      </c>
      <c r="DL1253" t="s">
        <v>3</v>
      </c>
      <c r="DM1253" t="s">
        <v>3</v>
      </c>
      <c r="DN1253">
        <v>0</v>
      </c>
      <c r="DO1253">
        <v>0</v>
      </c>
      <c r="DP1253">
        <v>1</v>
      </c>
      <c r="DQ1253">
        <v>1</v>
      </c>
      <c r="DU1253">
        <v>1013</v>
      </c>
      <c r="DV1253" t="s">
        <v>20</v>
      </c>
      <c r="DW1253" t="s">
        <v>20</v>
      </c>
      <c r="DX1253">
        <v>1</v>
      </c>
      <c r="DZ1253" t="s">
        <v>3</v>
      </c>
      <c r="EA1253" t="s">
        <v>3</v>
      </c>
      <c r="EB1253" t="s">
        <v>3</v>
      </c>
      <c r="EC1253" t="s">
        <v>3</v>
      </c>
      <c r="EE1253">
        <v>29085590</v>
      </c>
      <c r="EF1253">
        <v>6</v>
      </c>
      <c r="EG1253" t="s">
        <v>22</v>
      </c>
      <c r="EH1253">
        <v>0</v>
      </c>
      <c r="EI1253" t="s">
        <v>3</v>
      </c>
      <c r="EJ1253">
        <v>1</v>
      </c>
      <c r="EK1253">
        <v>57001</v>
      </c>
      <c r="EL1253" t="s">
        <v>23</v>
      </c>
      <c r="EM1253" t="s">
        <v>24</v>
      </c>
      <c r="EO1253" t="s">
        <v>3</v>
      </c>
      <c r="EQ1253">
        <v>0</v>
      </c>
      <c r="ER1253">
        <v>59.83</v>
      </c>
      <c r="ES1253">
        <v>0</v>
      </c>
      <c r="ET1253">
        <v>0</v>
      </c>
      <c r="EU1253">
        <v>0</v>
      </c>
      <c r="EV1253">
        <v>59.83</v>
      </c>
      <c r="EW1253">
        <v>7.67</v>
      </c>
      <c r="EX1253">
        <v>0</v>
      </c>
      <c r="EY1253">
        <v>0</v>
      </c>
      <c r="FQ1253">
        <v>0</v>
      </c>
      <c r="FR1253">
        <f t="shared" ref="FR1253:FR1263" si="922">ROUND(IF(AND(BH1253=3,BI1253=3),P1253,0),2)</f>
        <v>0</v>
      </c>
      <c r="FS1253">
        <v>0</v>
      </c>
      <c r="FV1253" t="s">
        <v>25</v>
      </c>
      <c r="FW1253" t="s">
        <v>26</v>
      </c>
      <c r="FX1253">
        <v>80</v>
      </c>
      <c r="FY1253">
        <v>68</v>
      </c>
      <c r="GA1253" t="s">
        <v>3</v>
      </c>
      <c r="GD1253">
        <v>1</v>
      </c>
      <c r="GF1253">
        <v>1095792533</v>
      </c>
      <c r="GG1253">
        <v>2</v>
      </c>
      <c r="GH1253">
        <v>1</v>
      </c>
      <c r="GI1253">
        <v>2</v>
      </c>
      <c r="GJ1253">
        <v>0</v>
      </c>
      <c r="GK1253">
        <v>0</v>
      </c>
      <c r="GL1253">
        <f t="shared" ref="GL1253:GL1263" si="923">ROUND(IF(AND(BH1253=3,BI1253=3,FS1253&lt;&gt;0),P1253,0),2)</f>
        <v>0</v>
      </c>
      <c r="GM1253">
        <f t="shared" ref="GM1253:GM1263" si="924">ROUND(O1253+X1253+Y1253,2)+GX1253</f>
        <v>790.16</v>
      </c>
      <c r="GN1253">
        <f t="shared" ref="GN1253:GN1263" si="925">IF(OR(BI1253=0,BI1253=1),ROUND(O1253+X1253+Y1253,2),0)</f>
        <v>790.16</v>
      </c>
      <c r="GO1253">
        <f t="shared" ref="GO1253:GO1263" si="926">IF(BI1253=2,ROUND(O1253+X1253+Y1253,2),0)</f>
        <v>0</v>
      </c>
      <c r="GP1253">
        <f t="shared" ref="GP1253:GP1263" si="927">IF(BI1253=4,ROUND(O1253+X1253+Y1253,2)+GX1253,0)</f>
        <v>0</v>
      </c>
      <c r="GR1253">
        <v>0</v>
      </c>
      <c r="GS1253">
        <v>3</v>
      </c>
      <c r="GT1253">
        <v>0</v>
      </c>
      <c r="GU1253" t="s">
        <v>3</v>
      </c>
      <c r="GV1253">
        <f t="shared" ref="GV1253:GV1263" si="928">ROUND((GT1253),2)</f>
        <v>0</v>
      </c>
      <c r="GW1253">
        <v>1</v>
      </c>
      <c r="GX1253">
        <f t="shared" ref="GX1253:GX1263" si="929">ROUND(HC1253*I1253,2)</f>
        <v>0</v>
      </c>
      <c r="HA1253">
        <v>0</v>
      </c>
      <c r="HB1253">
        <v>0</v>
      </c>
      <c r="HC1253">
        <f t="shared" ref="HC1253:HC1263" si="930">GV1253*GW1253</f>
        <v>0</v>
      </c>
      <c r="HE1253" t="s">
        <v>3</v>
      </c>
      <c r="HF1253" t="s">
        <v>3</v>
      </c>
      <c r="HM1253" t="s">
        <v>3</v>
      </c>
      <c r="IK1253">
        <v>0</v>
      </c>
    </row>
    <row r="1254" spans="1:245">
      <c r="A1254">
        <v>18</v>
      </c>
      <c r="B1254">
        <v>0</v>
      </c>
      <c r="C1254">
        <v>1364</v>
      </c>
      <c r="E1254" t="s">
        <v>27</v>
      </c>
      <c r="F1254" t="s">
        <v>28</v>
      </c>
      <c r="G1254" t="s">
        <v>29</v>
      </c>
      <c r="H1254" t="s">
        <v>30</v>
      </c>
      <c r="I1254">
        <f>I1253*J1254</f>
        <v>0.126</v>
      </c>
      <c r="J1254">
        <v>0.70000000000000007</v>
      </c>
      <c r="K1254">
        <v>0.7</v>
      </c>
      <c r="O1254">
        <f t="shared" si="891"/>
        <v>0</v>
      </c>
      <c r="P1254">
        <f t="shared" si="892"/>
        <v>0</v>
      </c>
      <c r="Q1254">
        <f t="shared" si="893"/>
        <v>0</v>
      </c>
      <c r="R1254">
        <f t="shared" si="894"/>
        <v>0</v>
      </c>
      <c r="S1254">
        <f t="shared" si="895"/>
        <v>0</v>
      </c>
      <c r="T1254">
        <f t="shared" si="896"/>
        <v>0</v>
      </c>
      <c r="U1254">
        <f t="shared" si="897"/>
        <v>0</v>
      </c>
      <c r="V1254">
        <f t="shared" si="898"/>
        <v>0</v>
      </c>
      <c r="W1254">
        <f t="shared" si="899"/>
        <v>0</v>
      </c>
      <c r="X1254">
        <f t="shared" si="900"/>
        <v>0</v>
      </c>
      <c r="Y1254">
        <f t="shared" si="901"/>
        <v>0</v>
      </c>
      <c r="AA1254">
        <v>35863109</v>
      </c>
      <c r="AB1254">
        <f t="shared" si="902"/>
        <v>0</v>
      </c>
      <c r="AC1254">
        <f t="shared" si="903"/>
        <v>0</v>
      </c>
      <c r="AD1254">
        <f t="shared" si="904"/>
        <v>0</v>
      </c>
      <c r="AE1254">
        <f t="shared" si="905"/>
        <v>0</v>
      </c>
      <c r="AF1254">
        <f t="shared" si="906"/>
        <v>0</v>
      </c>
      <c r="AG1254">
        <f t="shared" si="907"/>
        <v>0</v>
      </c>
      <c r="AH1254">
        <f t="shared" si="908"/>
        <v>0</v>
      </c>
      <c r="AI1254">
        <f t="shared" si="909"/>
        <v>0</v>
      </c>
      <c r="AJ1254">
        <f t="shared" si="910"/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1</v>
      </c>
      <c r="AW1254">
        <v>1</v>
      </c>
      <c r="AZ1254">
        <v>1</v>
      </c>
      <c r="BA1254">
        <v>1</v>
      </c>
      <c r="BB1254">
        <v>1</v>
      </c>
      <c r="BC1254">
        <v>1</v>
      </c>
      <c r="BD1254" t="s">
        <v>3</v>
      </c>
      <c r="BE1254" t="s">
        <v>3</v>
      </c>
      <c r="BF1254" t="s">
        <v>3</v>
      </c>
      <c r="BG1254" t="s">
        <v>3</v>
      </c>
      <c r="BH1254">
        <v>3</v>
      </c>
      <c r="BI1254">
        <v>2</v>
      </c>
      <c r="BJ1254" t="s">
        <v>31</v>
      </c>
      <c r="BM1254">
        <v>500002</v>
      </c>
      <c r="BN1254">
        <v>0</v>
      </c>
      <c r="BO1254" t="s">
        <v>3</v>
      </c>
      <c r="BP1254">
        <v>0</v>
      </c>
      <c r="BQ1254">
        <v>12</v>
      </c>
      <c r="BR1254">
        <v>0</v>
      </c>
      <c r="BS1254">
        <v>1</v>
      </c>
      <c r="BT1254">
        <v>1</v>
      </c>
      <c r="BU1254">
        <v>1</v>
      </c>
      <c r="BV1254">
        <v>1</v>
      </c>
      <c r="BW1254">
        <v>1</v>
      </c>
      <c r="BX1254">
        <v>1</v>
      </c>
      <c r="BY1254" t="s">
        <v>3</v>
      </c>
      <c r="BZ1254">
        <v>0</v>
      </c>
      <c r="CA1254">
        <v>0</v>
      </c>
      <c r="CB1254" t="s">
        <v>3</v>
      </c>
      <c r="CE1254">
        <v>0</v>
      </c>
      <c r="CF1254">
        <v>0</v>
      </c>
      <c r="CG1254">
        <v>0</v>
      </c>
      <c r="CM1254">
        <v>0</v>
      </c>
      <c r="CN1254" t="s">
        <v>3</v>
      </c>
      <c r="CO1254">
        <v>0</v>
      </c>
      <c r="CP1254">
        <f t="shared" si="911"/>
        <v>0</v>
      </c>
      <c r="CQ1254">
        <f t="shared" si="912"/>
        <v>0</v>
      </c>
      <c r="CR1254">
        <f t="shared" si="913"/>
        <v>0</v>
      </c>
      <c r="CS1254">
        <f t="shared" si="914"/>
        <v>0</v>
      </c>
      <c r="CT1254">
        <f t="shared" si="915"/>
        <v>0</v>
      </c>
      <c r="CU1254">
        <f t="shared" si="916"/>
        <v>0</v>
      </c>
      <c r="CV1254">
        <f t="shared" si="917"/>
        <v>0</v>
      </c>
      <c r="CW1254">
        <f t="shared" si="918"/>
        <v>0</v>
      </c>
      <c r="CX1254">
        <f t="shared" si="919"/>
        <v>0</v>
      </c>
      <c r="CY1254">
        <f t="shared" si="920"/>
        <v>0</v>
      </c>
      <c r="CZ1254">
        <f t="shared" si="921"/>
        <v>0</v>
      </c>
      <c r="DC1254" t="s">
        <v>3</v>
      </c>
      <c r="DD1254" t="s">
        <v>3</v>
      </c>
      <c r="DE1254" t="s">
        <v>3</v>
      </c>
      <c r="DF1254" t="s">
        <v>3</v>
      </c>
      <c r="DG1254" t="s">
        <v>3</v>
      </c>
      <c r="DH1254" t="s">
        <v>3</v>
      </c>
      <c r="DI1254" t="s">
        <v>3</v>
      </c>
      <c r="DJ1254" t="s">
        <v>3</v>
      </c>
      <c r="DK1254" t="s">
        <v>3</v>
      </c>
      <c r="DL1254" t="s">
        <v>3</v>
      </c>
      <c r="DM1254" t="s">
        <v>3</v>
      </c>
      <c r="DN1254">
        <v>0</v>
      </c>
      <c r="DO1254">
        <v>0</v>
      </c>
      <c r="DP1254">
        <v>1</v>
      </c>
      <c r="DQ1254">
        <v>1</v>
      </c>
      <c r="DU1254">
        <v>1009</v>
      </c>
      <c r="DV1254" t="s">
        <v>30</v>
      </c>
      <c r="DW1254" t="s">
        <v>30</v>
      </c>
      <c r="DX1254">
        <v>1000</v>
      </c>
      <c r="DZ1254" t="s">
        <v>3</v>
      </c>
      <c r="EA1254" t="s">
        <v>3</v>
      </c>
      <c r="EB1254" t="s">
        <v>3</v>
      </c>
      <c r="EC1254" t="s">
        <v>3</v>
      </c>
      <c r="EE1254">
        <v>29085444</v>
      </c>
      <c r="EF1254">
        <v>12</v>
      </c>
      <c r="EG1254" t="s">
        <v>32</v>
      </c>
      <c r="EH1254">
        <v>0</v>
      </c>
      <c r="EI1254" t="s">
        <v>3</v>
      </c>
      <c r="EJ1254">
        <v>2</v>
      </c>
      <c r="EK1254">
        <v>500002</v>
      </c>
      <c r="EL1254" t="s">
        <v>33</v>
      </c>
      <c r="EM1254" t="s">
        <v>34</v>
      </c>
      <c r="EO1254" t="s">
        <v>3</v>
      </c>
      <c r="EQ1254">
        <v>0</v>
      </c>
      <c r="ER1254">
        <v>0</v>
      </c>
      <c r="ES1254">
        <v>0</v>
      </c>
      <c r="ET1254">
        <v>0</v>
      </c>
      <c r="EU1254">
        <v>0</v>
      </c>
      <c r="EV1254">
        <v>0</v>
      </c>
      <c r="EW1254">
        <v>0</v>
      </c>
      <c r="EX1254">
        <v>0</v>
      </c>
      <c r="FQ1254">
        <v>0</v>
      </c>
      <c r="FR1254">
        <f t="shared" si="922"/>
        <v>0</v>
      </c>
      <c r="FS1254">
        <v>0</v>
      </c>
      <c r="FX1254">
        <v>0</v>
      </c>
      <c r="FY1254">
        <v>0</v>
      </c>
      <c r="GA1254" t="s">
        <v>3</v>
      </c>
      <c r="GD1254">
        <v>1</v>
      </c>
      <c r="GF1254">
        <v>-304821490</v>
      </c>
      <c r="GG1254">
        <v>2</v>
      </c>
      <c r="GH1254">
        <v>1</v>
      </c>
      <c r="GI1254">
        <v>-2</v>
      </c>
      <c r="GJ1254">
        <v>0</v>
      </c>
      <c r="GK1254">
        <v>0</v>
      </c>
      <c r="GL1254">
        <f t="shared" si="923"/>
        <v>0</v>
      </c>
      <c r="GM1254">
        <f t="shared" si="924"/>
        <v>0</v>
      </c>
      <c r="GN1254">
        <f t="shared" si="925"/>
        <v>0</v>
      </c>
      <c r="GO1254">
        <f t="shared" si="926"/>
        <v>0</v>
      </c>
      <c r="GP1254">
        <f t="shared" si="927"/>
        <v>0</v>
      </c>
      <c r="GR1254">
        <v>0</v>
      </c>
      <c r="GS1254">
        <v>3</v>
      </c>
      <c r="GT1254">
        <v>0</v>
      </c>
      <c r="GU1254" t="s">
        <v>3</v>
      </c>
      <c r="GV1254">
        <f t="shared" si="928"/>
        <v>0</v>
      </c>
      <c r="GW1254">
        <v>1</v>
      </c>
      <c r="GX1254">
        <f t="shared" si="929"/>
        <v>0</v>
      </c>
      <c r="HA1254">
        <v>0</v>
      </c>
      <c r="HB1254">
        <v>0</v>
      </c>
      <c r="HC1254">
        <f t="shared" si="930"/>
        <v>0</v>
      </c>
      <c r="HE1254" t="s">
        <v>3</v>
      </c>
      <c r="HF1254" t="s">
        <v>3</v>
      </c>
      <c r="HM1254" t="s">
        <v>3</v>
      </c>
      <c r="IK1254">
        <v>0</v>
      </c>
    </row>
    <row r="1255" spans="1:245">
      <c r="A1255">
        <v>17</v>
      </c>
      <c r="B1255">
        <v>0</v>
      </c>
      <c r="C1255">
        <f>ROW(SmtRes!A1368)</f>
        <v>1368</v>
      </c>
      <c r="D1255">
        <f>ROW(EtalonRes!A1325)</f>
        <v>1325</v>
      </c>
      <c r="E1255" t="s">
        <v>35</v>
      </c>
      <c r="F1255" t="s">
        <v>36</v>
      </c>
      <c r="G1255" t="s">
        <v>37</v>
      </c>
      <c r="H1255" t="s">
        <v>38</v>
      </c>
      <c r="I1255">
        <f>ROUND(18/100,9)</f>
        <v>0.18</v>
      </c>
      <c r="J1255">
        <v>0</v>
      </c>
      <c r="K1255">
        <f>ROUND(18/100,9)</f>
        <v>0.18</v>
      </c>
      <c r="O1255">
        <f t="shared" si="891"/>
        <v>539.42999999999995</v>
      </c>
      <c r="P1255">
        <f t="shared" si="892"/>
        <v>0</v>
      </c>
      <c r="Q1255">
        <f t="shared" si="893"/>
        <v>10.92</v>
      </c>
      <c r="R1255">
        <f t="shared" si="894"/>
        <v>10.47</v>
      </c>
      <c r="S1255">
        <f t="shared" si="895"/>
        <v>528.51</v>
      </c>
      <c r="T1255">
        <f t="shared" si="896"/>
        <v>0</v>
      </c>
      <c r="U1255">
        <f t="shared" si="897"/>
        <v>2.0502000000000002</v>
      </c>
      <c r="V1255">
        <f t="shared" si="898"/>
        <v>2.3400000000000001E-2</v>
      </c>
      <c r="W1255">
        <f t="shared" si="899"/>
        <v>0</v>
      </c>
      <c r="X1255">
        <f t="shared" si="900"/>
        <v>366.51</v>
      </c>
      <c r="Y1255">
        <f t="shared" si="901"/>
        <v>291.05</v>
      </c>
      <c r="AA1255">
        <v>35863109</v>
      </c>
      <c r="AB1255">
        <f t="shared" si="902"/>
        <v>92.9</v>
      </c>
      <c r="AC1255">
        <f t="shared" si="903"/>
        <v>0</v>
      </c>
      <c r="AD1255">
        <f t="shared" si="904"/>
        <v>4.0599999999999996</v>
      </c>
      <c r="AE1255">
        <f t="shared" si="905"/>
        <v>1.76</v>
      </c>
      <c r="AF1255">
        <f t="shared" si="906"/>
        <v>88.84</v>
      </c>
      <c r="AG1255">
        <f t="shared" si="907"/>
        <v>0</v>
      </c>
      <c r="AH1255">
        <f t="shared" si="908"/>
        <v>11.39</v>
      </c>
      <c r="AI1255">
        <f t="shared" si="909"/>
        <v>0.13</v>
      </c>
      <c r="AJ1255">
        <f t="shared" si="910"/>
        <v>0</v>
      </c>
      <c r="AK1255">
        <v>92.9</v>
      </c>
      <c r="AL1255">
        <v>0</v>
      </c>
      <c r="AM1255">
        <v>4.0599999999999996</v>
      </c>
      <c r="AN1255">
        <v>1.76</v>
      </c>
      <c r="AO1255">
        <v>88.84</v>
      </c>
      <c r="AP1255">
        <v>0</v>
      </c>
      <c r="AQ1255">
        <v>11.39</v>
      </c>
      <c r="AR1255">
        <v>0.13</v>
      </c>
      <c r="AS1255">
        <v>0</v>
      </c>
      <c r="AT1255">
        <v>68</v>
      </c>
      <c r="AU1255">
        <v>54</v>
      </c>
      <c r="AV1255">
        <v>1</v>
      </c>
      <c r="AW1255">
        <v>1</v>
      </c>
      <c r="AZ1255">
        <v>1</v>
      </c>
      <c r="BA1255">
        <v>33.049999999999997</v>
      </c>
      <c r="BB1255">
        <v>14.94</v>
      </c>
      <c r="BC1255">
        <v>1</v>
      </c>
      <c r="BD1255" t="s">
        <v>3</v>
      </c>
      <c r="BE1255" t="s">
        <v>3</v>
      </c>
      <c r="BF1255" t="s">
        <v>3</v>
      </c>
      <c r="BG1255" t="s">
        <v>3</v>
      </c>
      <c r="BH1255">
        <v>0</v>
      </c>
      <c r="BI1255">
        <v>1</v>
      </c>
      <c r="BJ1255" t="s">
        <v>39</v>
      </c>
      <c r="BM1255">
        <v>57001</v>
      </c>
      <c r="BN1255">
        <v>0</v>
      </c>
      <c r="BO1255" t="s">
        <v>36</v>
      </c>
      <c r="BP1255">
        <v>1</v>
      </c>
      <c r="BQ1255">
        <v>6</v>
      </c>
      <c r="BR1255">
        <v>0</v>
      </c>
      <c r="BS1255">
        <v>33.049999999999997</v>
      </c>
      <c r="BT1255">
        <v>1</v>
      </c>
      <c r="BU1255">
        <v>1</v>
      </c>
      <c r="BV1255">
        <v>1</v>
      </c>
      <c r="BW1255">
        <v>1</v>
      </c>
      <c r="BX1255">
        <v>1</v>
      </c>
      <c r="BY1255" t="s">
        <v>3</v>
      </c>
      <c r="BZ1255">
        <v>80</v>
      </c>
      <c r="CA1255">
        <v>68</v>
      </c>
      <c r="CB1255" t="s">
        <v>3</v>
      </c>
      <c r="CE1255">
        <v>0</v>
      </c>
      <c r="CF1255">
        <v>0</v>
      </c>
      <c r="CG1255">
        <v>0</v>
      </c>
      <c r="CM1255">
        <v>0</v>
      </c>
      <c r="CN1255" t="s">
        <v>3</v>
      </c>
      <c r="CO1255">
        <v>0</v>
      </c>
      <c r="CP1255">
        <f t="shared" si="911"/>
        <v>539.42999999999995</v>
      </c>
      <c r="CQ1255">
        <f t="shared" si="912"/>
        <v>0</v>
      </c>
      <c r="CR1255">
        <f t="shared" si="913"/>
        <v>60.656399999999991</v>
      </c>
      <c r="CS1255">
        <f t="shared" si="914"/>
        <v>58.167999999999992</v>
      </c>
      <c r="CT1255">
        <f t="shared" si="915"/>
        <v>2936.1619999999998</v>
      </c>
      <c r="CU1255">
        <f t="shared" si="916"/>
        <v>0</v>
      </c>
      <c r="CV1255">
        <f t="shared" si="917"/>
        <v>11.39</v>
      </c>
      <c r="CW1255">
        <f t="shared" si="918"/>
        <v>0.13</v>
      </c>
      <c r="CX1255">
        <f t="shared" si="919"/>
        <v>0</v>
      </c>
      <c r="CY1255">
        <f t="shared" si="920"/>
        <v>366.50639999999999</v>
      </c>
      <c r="CZ1255">
        <f t="shared" si="921"/>
        <v>291.04920000000004</v>
      </c>
      <c r="DC1255" t="s">
        <v>3</v>
      </c>
      <c r="DD1255" t="s">
        <v>3</v>
      </c>
      <c r="DE1255" t="s">
        <v>3</v>
      </c>
      <c r="DF1255" t="s">
        <v>3</v>
      </c>
      <c r="DG1255" t="s">
        <v>3</v>
      </c>
      <c r="DH1255" t="s">
        <v>3</v>
      </c>
      <c r="DI1255" t="s">
        <v>3</v>
      </c>
      <c r="DJ1255" t="s">
        <v>3</v>
      </c>
      <c r="DK1255" t="s">
        <v>3</v>
      </c>
      <c r="DL1255" t="s">
        <v>3</v>
      </c>
      <c r="DM1255" t="s">
        <v>3</v>
      </c>
      <c r="DN1255">
        <v>0</v>
      </c>
      <c r="DO1255">
        <v>0</v>
      </c>
      <c r="DP1255">
        <v>1</v>
      </c>
      <c r="DQ1255">
        <v>1</v>
      </c>
      <c r="DU1255">
        <v>1013</v>
      </c>
      <c r="DV1255" t="s">
        <v>38</v>
      </c>
      <c r="DW1255" t="s">
        <v>38</v>
      </c>
      <c r="DX1255">
        <v>1</v>
      </c>
      <c r="DZ1255" t="s">
        <v>3</v>
      </c>
      <c r="EA1255" t="s">
        <v>3</v>
      </c>
      <c r="EB1255" t="s">
        <v>3</v>
      </c>
      <c r="EC1255" t="s">
        <v>3</v>
      </c>
      <c r="EE1255">
        <v>29085590</v>
      </c>
      <c r="EF1255">
        <v>6</v>
      </c>
      <c r="EG1255" t="s">
        <v>22</v>
      </c>
      <c r="EH1255">
        <v>0</v>
      </c>
      <c r="EI1255" t="s">
        <v>3</v>
      </c>
      <c r="EJ1255">
        <v>1</v>
      </c>
      <c r="EK1255">
        <v>57001</v>
      </c>
      <c r="EL1255" t="s">
        <v>23</v>
      </c>
      <c r="EM1255" t="s">
        <v>24</v>
      </c>
      <c r="EO1255" t="s">
        <v>3</v>
      </c>
      <c r="EQ1255">
        <v>0</v>
      </c>
      <c r="ER1255">
        <v>92.9</v>
      </c>
      <c r="ES1255">
        <v>0</v>
      </c>
      <c r="ET1255">
        <v>4.0599999999999996</v>
      </c>
      <c r="EU1255">
        <v>1.76</v>
      </c>
      <c r="EV1255">
        <v>88.84</v>
      </c>
      <c r="EW1255">
        <v>11.39</v>
      </c>
      <c r="EX1255">
        <v>0.13</v>
      </c>
      <c r="EY1255">
        <v>0</v>
      </c>
      <c r="FQ1255">
        <v>0</v>
      </c>
      <c r="FR1255">
        <f t="shared" si="922"/>
        <v>0</v>
      </c>
      <c r="FS1255">
        <v>0</v>
      </c>
      <c r="FV1255" t="s">
        <v>25</v>
      </c>
      <c r="FW1255" t="s">
        <v>26</v>
      </c>
      <c r="FX1255">
        <v>80</v>
      </c>
      <c r="FY1255">
        <v>68</v>
      </c>
      <c r="GA1255" t="s">
        <v>3</v>
      </c>
      <c r="GD1255">
        <v>1</v>
      </c>
      <c r="GF1255">
        <v>-1629810845</v>
      </c>
      <c r="GG1255">
        <v>2</v>
      </c>
      <c r="GH1255">
        <v>1</v>
      </c>
      <c r="GI1255">
        <v>2</v>
      </c>
      <c r="GJ1255">
        <v>0</v>
      </c>
      <c r="GK1255">
        <v>0</v>
      </c>
      <c r="GL1255">
        <f t="shared" si="923"/>
        <v>0</v>
      </c>
      <c r="GM1255">
        <f t="shared" si="924"/>
        <v>1196.99</v>
      </c>
      <c r="GN1255">
        <f t="shared" si="925"/>
        <v>1196.99</v>
      </c>
      <c r="GO1255">
        <f t="shared" si="926"/>
        <v>0</v>
      </c>
      <c r="GP1255">
        <f t="shared" si="927"/>
        <v>0</v>
      </c>
      <c r="GR1255">
        <v>0</v>
      </c>
      <c r="GS1255">
        <v>3</v>
      </c>
      <c r="GT1255">
        <v>0</v>
      </c>
      <c r="GU1255" t="s">
        <v>3</v>
      </c>
      <c r="GV1255">
        <f t="shared" si="928"/>
        <v>0</v>
      </c>
      <c r="GW1255">
        <v>1</v>
      </c>
      <c r="GX1255">
        <f t="shared" si="929"/>
        <v>0</v>
      </c>
      <c r="HA1255">
        <v>0</v>
      </c>
      <c r="HB1255">
        <v>0</v>
      </c>
      <c r="HC1255">
        <f t="shared" si="930"/>
        <v>0</v>
      </c>
      <c r="HE1255" t="s">
        <v>3</v>
      </c>
      <c r="HF1255" t="s">
        <v>3</v>
      </c>
      <c r="HM1255" t="s">
        <v>3</v>
      </c>
      <c r="IK1255">
        <v>0</v>
      </c>
    </row>
    <row r="1256" spans="1:245">
      <c r="A1256">
        <v>18</v>
      </c>
      <c r="B1256">
        <v>0</v>
      </c>
      <c r="C1256">
        <v>1368</v>
      </c>
      <c r="E1256" t="s">
        <v>40</v>
      </c>
      <c r="F1256" t="s">
        <v>28</v>
      </c>
      <c r="G1256" t="s">
        <v>29</v>
      </c>
      <c r="H1256" t="s">
        <v>30</v>
      </c>
      <c r="I1256">
        <f>I1255*J1256</f>
        <v>8.4599999999999995E-2</v>
      </c>
      <c r="J1256">
        <v>0.47</v>
      </c>
      <c r="K1256">
        <v>0.47</v>
      </c>
      <c r="O1256">
        <f t="shared" si="891"/>
        <v>0</v>
      </c>
      <c r="P1256">
        <f t="shared" si="892"/>
        <v>0</v>
      </c>
      <c r="Q1256">
        <f t="shared" si="893"/>
        <v>0</v>
      </c>
      <c r="R1256">
        <f t="shared" si="894"/>
        <v>0</v>
      </c>
      <c r="S1256">
        <f t="shared" si="895"/>
        <v>0</v>
      </c>
      <c r="T1256">
        <f t="shared" si="896"/>
        <v>0</v>
      </c>
      <c r="U1256">
        <f t="shared" si="897"/>
        <v>0</v>
      </c>
      <c r="V1256">
        <f t="shared" si="898"/>
        <v>0</v>
      </c>
      <c r="W1256">
        <f t="shared" si="899"/>
        <v>0</v>
      </c>
      <c r="X1256">
        <f t="shared" si="900"/>
        <v>0</v>
      </c>
      <c r="Y1256">
        <f t="shared" si="901"/>
        <v>0</v>
      </c>
      <c r="AA1256">
        <v>35863109</v>
      </c>
      <c r="AB1256">
        <f t="shared" si="902"/>
        <v>0</v>
      </c>
      <c r="AC1256">
        <f t="shared" si="903"/>
        <v>0</v>
      </c>
      <c r="AD1256">
        <f t="shared" si="904"/>
        <v>0</v>
      </c>
      <c r="AE1256">
        <f t="shared" si="905"/>
        <v>0</v>
      </c>
      <c r="AF1256">
        <f t="shared" si="906"/>
        <v>0</v>
      </c>
      <c r="AG1256">
        <f t="shared" si="907"/>
        <v>0</v>
      </c>
      <c r="AH1256">
        <f t="shared" si="908"/>
        <v>0</v>
      </c>
      <c r="AI1256">
        <f t="shared" si="909"/>
        <v>0</v>
      </c>
      <c r="AJ1256">
        <f t="shared" si="910"/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1</v>
      </c>
      <c r="AW1256">
        <v>1</v>
      </c>
      <c r="AZ1256">
        <v>1</v>
      </c>
      <c r="BA1256">
        <v>1</v>
      </c>
      <c r="BB1256">
        <v>1</v>
      </c>
      <c r="BC1256">
        <v>1</v>
      </c>
      <c r="BD1256" t="s">
        <v>3</v>
      </c>
      <c r="BE1256" t="s">
        <v>3</v>
      </c>
      <c r="BF1256" t="s">
        <v>3</v>
      </c>
      <c r="BG1256" t="s">
        <v>3</v>
      </c>
      <c r="BH1256">
        <v>3</v>
      </c>
      <c r="BI1256">
        <v>2</v>
      </c>
      <c r="BJ1256" t="s">
        <v>31</v>
      </c>
      <c r="BM1256">
        <v>500002</v>
      </c>
      <c r="BN1256">
        <v>0</v>
      </c>
      <c r="BO1256" t="s">
        <v>3</v>
      </c>
      <c r="BP1256">
        <v>0</v>
      </c>
      <c r="BQ1256">
        <v>12</v>
      </c>
      <c r="BR1256">
        <v>0</v>
      </c>
      <c r="BS1256">
        <v>1</v>
      </c>
      <c r="BT1256">
        <v>1</v>
      </c>
      <c r="BU1256">
        <v>1</v>
      </c>
      <c r="BV1256">
        <v>1</v>
      </c>
      <c r="BW1256">
        <v>1</v>
      </c>
      <c r="BX1256">
        <v>1</v>
      </c>
      <c r="BY1256" t="s">
        <v>3</v>
      </c>
      <c r="BZ1256">
        <v>0</v>
      </c>
      <c r="CA1256">
        <v>0</v>
      </c>
      <c r="CB1256" t="s">
        <v>3</v>
      </c>
      <c r="CE1256">
        <v>0</v>
      </c>
      <c r="CF1256">
        <v>0</v>
      </c>
      <c r="CG1256">
        <v>0</v>
      </c>
      <c r="CM1256">
        <v>0</v>
      </c>
      <c r="CN1256" t="s">
        <v>3</v>
      </c>
      <c r="CO1256">
        <v>0</v>
      </c>
      <c r="CP1256">
        <f t="shared" si="911"/>
        <v>0</v>
      </c>
      <c r="CQ1256">
        <f t="shared" si="912"/>
        <v>0</v>
      </c>
      <c r="CR1256">
        <f t="shared" si="913"/>
        <v>0</v>
      </c>
      <c r="CS1256">
        <f t="shared" si="914"/>
        <v>0</v>
      </c>
      <c r="CT1256">
        <f t="shared" si="915"/>
        <v>0</v>
      </c>
      <c r="CU1256">
        <f t="shared" si="916"/>
        <v>0</v>
      </c>
      <c r="CV1256">
        <f t="shared" si="917"/>
        <v>0</v>
      </c>
      <c r="CW1256">
        <f t="shared" si="918"/>
        <v>0</v>
      </c>
      <c r="CX1256">
        <f t="shared" si="919"/>
        <v>0</v>
      </c>
      <c r="CY1256">
        <f t="shared" si="920"/>
        <v>0</v>
      </c>
      <c r="CZ1256">
        <f t="shared" si="921"/>
        <v>0</v>
      </c>
      <c r="DC1256" t="s">
        <v>3</v>
      </c>
      <c r="DD1256" t="s">
        <v>3</v>
      </c>
      <c r="DE1256" t="s">
        <v>3</v>
      </c>
      <c r="DF1256" t="s">
        <v>3</v>
      </c>
      <c r="DG1256" t="s">
        <v>3</v>
      </c>
      <c r="DH1256" t="s">
        <v>3</v>
      </c>
      <c r="DI1256" t="s">
        <v>3</v>
      </c>
      <c r="DJ1256" t="s">
        <v>3</v>
      </c>
      <c r="DK1256" t="s">
        <v>3</v>
      </c>
      <c r="DL1256" t="s">
        <v>3</v>
      </c>
      <c r="DM1256" t="s">
        <v>3</v>
      </c>
      <c r="DN1256">
        <v>0</v>
      </c>
      <c r="DO1256">
        <v>0</v>
      </c>
      <c r="DP1256">
        <v>1</v>
      </c>
      <c r="DQ1256">
        <v>1</v>
      </c>
      <c r="DU1256">
        <v>1009</v>
      </c>
      <c r="DV1256" t="s">
        <v>30</v>
      </c>
      <c r="DW1256" t="s">
        <v>30</v>
      </c>
      <c r="DX1256">
        <v>1000</v>
      </c>
      <c r="DZ1256" t="s">
        <v>3</v>
      </c>
      <c r="EA1256" t="s">
        <v>3</v>
      </c>
      <c r="EB1256" t="s">
        <v>3</v>
      </c>
      <c r="EC1256" t="s">
        <v>3</v>
      </c>
      <c r="EE1256">
        <v>29085444</v>
      </c>
      <c r="EF1256">
        <v>12</v>
      </c>
      <c r="EG1256" t="s">
        <v>32</v>
      </c>
      <c r="EH1256">
        <v>0</v>
      </c>
      <c r="EI1256" t="s">
        <v>3</v>
      </c>
      <c r="EJ1256">
        <v>2</v>
      </c>
      <c r="EK1256">
        <v>500002</v>
      </c>
      <c r="EL1256" t="s">
        <v>33</v>
      </c>
      <c r="EM1256" t="s">
        <v>34</v>
      </c>
      <c r="EO1256" t="s">
        <v>3</v>
      </c>
      <c r="EQ1256">
        <v>0</v>
      </c>
      <c r="ER1256">
        <v>0</v>
      </c>
      <c r="ES1256">
        <v>0</v>
      </c>
      <c r="ET1256">
        <v>0</v>
      </c>
      <c r="EU1256">
        <v>0</v>
      </c>
      <c r="EV1256">
        <v>0</v>
      </c>
      <c r="EW1256">
        <v>0</v>
      </c>
      <c r="EX1256">
        <v>0</v>
      </c>
      <c r="FQ1256">
        <v>0</v>
      </c>
      <c r="FR1256">
        <f t="shared" si="922"/>
        <v>0</v>
      </c>
      <c r="FS1256">
        <v>0</v>
      </c>
      <c r="FX1256">
        <v>0</v>
      </c>
      <c r="FY1256">
        <v>0</v>
      </c>
      <c r="GA1256" t="s">
        <v>3</v>
      </c>
      <c r="GD1256">
        <v>1</v>
      </c>
      <c r="GF1256">
        <v>-304821490</v>
      </c>
      <c r="GG1256">
        <v>2</v>
      </c>
      <c r="GH1256">
        <v>1</v>
      </c>
      <c r="GI1256">
        <v>-2</v>
      </c>
      <c r="GJ1256">
        <v>0</v>
      </c>
      <c r="GK1256">
        <v>0</v>
      </c>
      <c r="GL1256">
        <f t="shared" si="923"/>
        <v>0</v>
      </c>
      <c r="GM1256">
        <f t="shared" si="924"/>
        <v>0</v>
      </c>
      <c r="GN1256">
        <f t="shared" si="925"/>
        <v>0</v>
      </c>
      <c r="GO1256">
        <f t="shared" si="926"/>
        <v>0</v>
      </c>
      <c r="GP1256">
        <f t="shared" si="927"/>
        <v>0</v>
      </c>
      <c r="GR1256">
        <v>0</v>
      </c>
      <c r="GS1256">
        <v>0</v>
      </c>
      <c r="GT1256">
        <v>0</v>
      </c>
      <c r="GU1256" t="s">
        <v>3</v>
      </c>
      <c r="GV1256">
        <f t="shared" si="928"/>
        <v>0</v>
      </c>
      <c r="GW1256">
        <v>1</v>
      </c>
      <c r="GX1256">
        <f t="shared" si="929"/>
        <v>0</v>
      </c>
      <c r="HA1256">
        <v>0</v>
      </c>
      <c r="HB1256">
        <v>0</v>
      </c>
      <c r="HC1256">
        <f t="shared" si="930"/>
        <v>0</v>
      </c>
      <c r="HE1256" t="s">
        <v>3</v>
      </c>
      <c r="HF1256" t="s">
        <v>3</v>
      </c>
      <c r="HM1256" t="s">
        <v>3</v>
      </c>
      <c r="IK1256">
        <v>0</v>
      </c>
    </row>
    <row r="1257" spans="1:245">
      <c r="A1257">
        <v>17</v>
      </c>
      <c r="B1257">
        <v>0</v>
      </c>
      <c r="C1257">
        <f>ROW(SmtRes!A1370)</f>
        <v>1370</v>
      </c>
      <c r="D1257">
        <f>ROW(EtalonRes!A1327)</f>
        <v>1327</v>
      </c>
      <c r="E1257" t="s">
        <v>41</v>
      </c>
      <c r="F1257" t="s">
        <v>50</v>
      </c>
      <c r="G1257" t="s">
        <v>51</v>
      </c>
      <c r="H1257" t="s">
        <v>52</v>
      </c>
      <c r="I1257">
        <f>ROUND(17.72/100,9)</f>
        <v>0.1772</v>
      </c>
      <c r="J1257">
        <v>0</v>
      </c>
      <c r="K1257">
        <f>ROUND(17.72/100,9)</f>
        <v>0.1772</v>
      </c>
      <c r="O1257">
        <f t="shared" si="891"/>
        <v>172.24</v>
      </c>
      <c r="P1257">
        <f t="shared" si="892"/>
        <v>0</v>
      </c>
      <c r="Q1257">
        <f t="shared" si="893"/>
        <v>0</v>
      </c>
      <c r="R1257">
        <f t="shared" si="894"/>
        <v>0</v>
      </c>
      <c r="S1257">
        <f t="shared" si="895"/>
        <v>172.24</v>
      </c>
      <c r="T1257">
        <f t="shared" si="896"/>
        <v>0</v>
      </c>
      <c r="U1257">
        <f t="shared" si="897"/>
        <v>0.66804399999999997</v>
      </c>
      <c r="V1257">
        <f t="shared" si="898"/>
        <v>0</v>
      </c>
      <c r="W1257">
        <f t="shared" si="899"/>
        <v>0</v>
      </c>
      <c r="X1257">
        <f t="shared" si="900"/>
        <v>117.12</v>
      </c>
      <c r="Y1257">
        <f t="shared" si="901"/>
        <v>93.01</v>
      </c>
      <c r="AA1257">
        <v>35863109</v>
      </c>
      <c r="AB1257">
        <f t="shared" si="902"/>
        <v>29.41</v>
      </c>
      <c r="AC1257">
        <f t="shared" si="903"/>
        <v>0</v>
      </c>
      <c r="AD1257">
        <f t="shared" si="904"/>
        <v>0</v>
      </c>
      <c r="AE1257">
        <f t="shared" si="905"/>
        <v>0</v>
      </c>
      <c r="AF1257">
        <f t="shared" si="906"/>
        <v>29.41</v>
      </c>
      <c r="AG1257">
        <f t="shared" si="907"/>
        <v>0</v>
      </c>
      <c r="AH1257">
        <f t="shared" si="908"/>
        <v>3.77</v>
      </c>
      <c r="AI1257">
        <f t="shared" si="909"/>
        <v>0</v>
      </c>
      <c r="AJ1257">
        <f t="shared" si="910"/>
        <v>0</v>
      </c>
      <c r="AK1257">
        <v>29.41</v>
      </c>
      <c r="AL1257">
        <v>0</v>
      </c>
      <c r="AM1257">
        <v>0</v>
      </c>
      <c r="AN1257">
        <v>0</v>
      </c>
      <c r="AO1257">
        <v>29.41</v>
      </c>
      <c r="AP1257">
        <v>0</v>
      </c>
      <c r="AQ1257">
        <v>3.77</v>
      </c>
      <c r="AR1257">
        <v>0</v>
      </c>
      <c r="AS1257">
        <v>0</v>
      </c>
      <c r="AT1257">
        <v>68</v>
      </c>
      <c r="AU1257">
        <v>54</v>
      </c>
      <c r="AV1257">
        <v>1</v>
      </c>
      <c r="AW1257">
        <v>1</v>
      </c>
      <c r="AZ1257">
        <v>1</v>
      </c>
      <c r="BA1257">
        <v>33.049999999999997</v>
      </c>
      <c r="BB1257">
        <v>1</v>
      </c>
      <c r="BC1257">
        <v>1</v>
      </c>
      <c r="BD1257" t="s">
        <v>3</v>
      </c>
      <c r="BE1257" t="s">
        <v>3</v>
      </c>
      <c r="BF1257" t="s">
        <v>3</v>
      </c>
      <c r="BG1257" t="s">
        <v>3</v>
      </c>
      <c r="BH1257">
        <v>0</v>
      </c>
      <c r="BI1257">
        <v>1</v>
      </c>
      <c r="BJ1257" t="s">
        <v>53</v>
      </c>
      <c r="BM1257">
        <v>57001</v>
      </c>
      <c r="BN1257">
        <v>0</v>
      </c>
      <c r="BO1257" t="s">
        <v>50</v>
      </c>
      <c r="BP1257">
        <v>1</v>
      </c>
      <c r="BQ1257">
        <v>6</v>
      </c>
      <c r="BR1257">
        <v>0</v>
      </c>
      <c r="BS1257">
        <v>33.049999999999997</v>
      </c>
      <c r="BT1257">
        <v>1</v>
      </c>
      <c r="BU1257">
        <v>1</v>
      </c>
      <c r="BV1257">
        <v>1</v>
      </c>
      <c r="BW1257">
        <v>1</v>
      </c>
      <c r="BX1257">
        <v>1</v>
      </c>
      <c r="BY1257" t="s">
        <v>3</v>
      </c>
      <c r="BZ1257">
        <v>80</v>
      </c>
      <c r="CA1257">
        <v>68</v>
      </c>
      <c r="CB1257" t="s">
        <v>3</v>
      </c>
      <c r="CE1257">
        <v>0</v>
      </c>
      <c r="CF1257">
        <v>0</v>
      </c>
      <c r="CG1257">
        <v>0</v>
      </c>
      <c r="CM1257">
        <v>0</v>
      </c>
      <c r="CN1257" t="s">
        <v>3</v>
      </c>
      <c r="CO1257">
        <v>0</v>
      </c>
      <c r="CP1257">
        <f t="shared" si="911"/>
        <v>172.24</v>
      </c>
      <c r="CQ1257">
        <f t="shared" si="912"/>
        <v>0</v>
      </c>
      <c r="CR1257">
        <f t="shared" si="913"/>
        <v>0</v>
      </c>
      <c r="CS1257">
        <f t="shared" si="914"/>
        <v>0</v>
      </c>
      <c r="CT1257">
        <f t="shared" si="915"/>
        <v>972.00049999999987</v>
      </c>
      <c r="CU1257">
        <f t="shared" si="916"/>
        <v>0</v>
      </c>
      <c r="CV1257">
        <f t="shared" si="917"/>
        <v>3.77</v>
      </c>
      <c r="CW1257">
        <f t="shared" si="918"/>
        <v>0</v>
      </c>
      <c r="CX1257">
        <f t="shared" si="919"/>
        <v>0</v>
      </c>
      <c r="CY1257">
        <f t="shared" si="920"/>
        <v>117.1232</v>
      </c>
      <c r="CZ1257">
        <f t="shared" si="921"/>
        <v>93.009600000000006</v>
      </c>
      <c r="DC1257" t="s">
        <v>3</v>
      </c>
      <c r="DD1257" t="s">
        <v>3</v>
      </c>
      <c r="DE1257" t="s">
        <v>3</v>
      </c>
      <c r="DF1257" t="s">
        <v>3</v>
      </c>
      <c r="DG1257" t="s">
        <v>3</v>
      </c>
      <c r="DH1257" t="s">
        <v>3</v>
      </c>
      <c r="DI1257" t="s">
        <v>3</v>
      </c>
      <c r="DJ1257" t="s">
        <v>3</v>
      </c>
      <c r="DK1257" t="s">
        <v>3</v>
      </c>
      <c r="DL1257" t="s">
        <v>3</v>
      </c>
      <c r="DM1257" t="s">
        <v>3</v>
      </c>
      <c r="DN1257">
        <v>0</v>
      </c>
      <c r="DO1257">
        <v>0</v>
      </c>
      <c r="DP1257">
        <v>1</v>
      </c>
      <c r="DQ1257">
        <v>1</v>
      </c>
      <c r="DU1257">
        <v>1013</v>
      </c>
      <c r="DV1257" t="s">
        <v>52</v>
      </c>
      <c r="DW1257" t="s">
        <v>52</v>
      </c>
      <c r="DX1257">
        <v>1</v>
      </c>
      <c r="DZ1257" t="s">
        <v>3</v>
      </c>
      <c r="EA1257" t="s">
        <v>3</v>
      </c>
      <c r="EB1257" t="s">
        <v>3</v>
      </c>
      <c r="EC1257" t="s">
        <v>3</v>
      </c>
      <c r="EE1257">
        <v>29085590</v>
      </c>
      <c r="EF1257">
        <v>6</v>
      </c>
      <c r="EG1257" t="s">
        <v>22</v>
      </c>
      <c r="EH1257">
        <v>0</v>
      </c>
      <c r="EI1257" t="s">
        <v>3</v>
      </c>
      <c r="EJ1257">
        <v>1</v>
      </c>
      <c r="EK1257">
        <v>57001</v>
      </c>
      <c r="EL1257" t="s">
        <v>23</v>
      </c>
      <c r="EM1257" t="s">
        <v>24</v>
      </c>
      <c r="EO1257" t="s">
        <v>3</v>
      </c>
      <c r="EQ1257">
        <v>0</v>
      </c>
      <c r="ER1257">
        <v>29.41</v>
      </c>
      <c r="ES1257">
        <v>0</v>
      </c>
      <c r="ET1257">
        <v>0</v>
      </c>
      <c r="EU1257">
        <v>0</v>
      </c>
      <c r="EV1257">
        <v>29.41</v>
      </c>
      <c r="EW1257">
        <v>3.77</v>
      </c>
      <c r="EX1257">
        <v>0</v>
      </c>
      <c r="EY1257">
        <v>0</v>
      </c>
      <c r="FQ1257">
        <v>0</v>
      </c>
      <c r="FR1257">
        <f t="shared" si="922"/>
        <v>0</v>
      </c>
      <c r="FS1257">
        <v>0</v>
      </c>
      <c r="FV1257" t="s">
        <v>25</v>
      </c>
      <c r="FW1257" t="s">
        <v>26</v>
      </c>
      <c r="FX1257">
        <v>80</v>
      </c>
      <c r="FY1257">
        <v>68</v>
      </c>
      <c r="GA1257" t="s">
        <v>3</v>
      </c>
      <c r="GD1257">
        <v>1</v>
      </c>
      <c r="GF1257">
        <v>1266291680</v>
      </c>
      <c r="GG1257">
        <v>2</v>
      </c>
      <c r="GH1257">
        <v>1</v>
      </c>
      <c r="GI1257">
        <v>2</v>
      </c>
      <c r="GJ1257">
        <v>0</v>
      </c>
      <c r="GK1257">
        <v>0</v>
      </c>
      <c r="GL1257">
        <f t="shared" si="923"/>
        <v>0</v>
      </c>
      <c r="GM1257">
        <f t="shared" si="924"/>
        <v>382.37</v>
      </c>
      <c r="GN1257">
        <f t="shared" si="925"/>
        <v>382.37</v>
      </c>
      <c r="GO1257">
        <f t="shared" si="926"/>
        <v>0</v>
      </c>
      <c r="GP1257">
        <f t="shared" si="927"/>
        <v>0</v>
      </c>
      <c r="GR1257">
        <v>0</v>
      </c>
      <c r="GS1257">
        <v>3</v>
      </c>
      <c r="GT1257">
        <v>0</v>
      </c>
      <c r="GU1257" t="s">
        <v>3</v>
      </c>
      <c r="GV1257">
        <f t="shared" si="928"/>
        <v>0</v>
      </c>
      <c r="GW1257">
        <v>1</v>
      </c>
      <c r="GX1257">
        <f t="shared" si="929"/>
        <v>0</v>
      </c>
      <c r="HA1257">
        <v>0</v>
      </c>
      <c r="HB1257">
        <v>0</v>
      </c>
      <c r="HC1257">
        <f t="shared" si="930"/>
        <v>0</v>
      </c>
      <c r="HE1257" t="s">
        <v>3</v>
      </c>
      <c r="HF1257" t="s">
        <v>3</v>
      </c>
      <c r="HM1257" t="s">
        <v>3</v>
      </c>
      <c r="IK1257">
        <v>0</v>
      </c>
    </row>
    <row r="1258" spans="1:245">
      <c r="A1258">
        <v>18</v>
      </c>
      <c r="B1258">
        <v>0</v>
      </c>
      <c r="C1258">
        <v>1370</v>
      </c>
      <c r="E1258" t="s">
        <v>48</v>
      </c>
      <c r="F1258" t="s">
        <v>28</v>
      </c>
      <c r="G1258" t="s">
        <v>29</v>
      </c>
      <c r="H1258" t="s">
        <v>30</v>
      </c>
      <c r="I1258">
        <f>I1257*J1258</f>
        <v>1.9491999999999999E-2</v>
      </c>
      <c r="J1258">
        <v>0.11</v>
      </c>
      <c r="K1258">
        <v>0.11</v>
      </c>
      <c r="O1258">
        <f t="shared" si="891"/>
        <v>0</v>
      </c>
      <c r="P1258">
        <f t="shared" si="892"/>
        <v>0</v>
      </c>
      <c r="Q1258">
        <f t="shared" si="893"/>
        <v>0</v>
      </c>
      <c r="R1258">
        <f t="shared" si="894"/>
        <v>0</v>
      </c>
      <c r="S1258">
        <f t="shared" si="895"/>
        <v>0</v>
      </c>
      <c r="T1258">
        <f t="shared" si="896"/>
        <v>0</v>
      </c>
      <c r="U1258">
        <f t="shared" si="897"/>
        <v>0</v>
      </c>
      <c r="V1258">
        <f t="shared" si="898"/>
        <v>0</v>
      </c>
      <c r="W1258">
        <f t="shared" si="899"/>
        <v>0</v>
      </c>
      <c r="X1258">
        <f t="shared" si="900"/>
        <v>0</v>
      </c>
      <c r="Y1258">
        <f t="shared" si="901"/>
        <v>0</v>
      </c>
      <c r="AA1258">
        <v>35863109</v>
      </c>
      <c r="AB1258">
        <f t="shared" si="902"/>
        <v>0</v>
      </c>
      <c r="AC1258">
        <f t="shared" si="903"/>
        <v>0</v>
      </c>
      <c r="AD1258">
        <f t="shared" si="904"/>
        <v>0</v>
      </c>
      <c r="AE1258">
        <f t="shared" si="905"/>
        <v>0</v>
      </c>
      <c r="AF1258">
        <f t="shared" si="906"/>
        <v>0</v>
      </c>
      <c r="AG1258">
        <f t="shared" si="907"/>
        <v>0</v>
      </c>
      <c r="AH1258">
        <f t="shared" si="908"/>
        <v>0</v>
      </c>
      <c r="AI1258">
        <f t="shared" si="909"/>
        <v>0</v>
      </c>
      <c r="AJ1258">
        <f t="shared" si="910"/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1</v>
      </c>
      <c r="AW1258">
        <v>1</v>
      </c>
      <c r="AZ1258">
        <v>1</v>
      </c>
      <c r="BA1258">
        <v>1</v>
      </c>
      <c r="BB1258">
        <v>1</v>
      </c>
      <c r="BC1258">
        <v>1</v>
      </c>
      <c r="BD1258" t="s">
        <v>3</v>
      </c>
      <c r="BE1258" t="s">
        <v>3</v>
      </c>
      <c r="BF1258" t="s">
        <v>3</v>
      </c>
      <c r="BG1258" t="s">
        <v>3</v>
      </c>
      <c r="BH1258">
        <v>3</v>
      </c>
      <c r="BI1258">
        <v>2</v>
      </c>
      <c r="BJ1258" t="s">
        <v>31</v>
      </c>
      <c r="BM1258">
        <v>500002</v>
      </c>
      <c r="BN1258">
        <v>0</v>
      </c>
      <c r="BO1258" t="s">
        <v>3</v>
      </c>
      <c r="BP1258">
        <v>0</v>
      </c>
      <c r="BQ1258">
        <v>12</v>
      </c>
      <c r="BR1258">
        <v>0</v>
      </c>
      <c r="BS1258">
        <v>1</v>
      </c>
      <c r="BT1258">
        <v>1</v>
      </c>
      <c r="BU1258">
        <v>1</v>
      </c>
      <c r="BV1258">
        <v>1</v>
      </c>
      <c r="BW1258">
        <v>1</v>
      </c>
      <c r="BX1258">
        <v>1</v>
      </c>
      <c r="BY1258" t="s">
        <v>3</v>
      </c>
      <c r="BZ1258">
        <v>0</v>
      </c>
      <c r="CA1258">
        <v>0</v>
      </c>
      <c r="CB1258" t="s">
        <v>3</v>
      </c>
      <c r="CE1258">
        <v>0</v>
      </c>
      <c r="CF1258">
        <v>0</v>
      </c>
      <c r="CG1258">
        <v>0</v>
      </c>
      <c r="CM1258">
        <v>0</v>
      </c>
      <c r="CN1258" t="s">
        <v>3</v>
      </c>
      <c r="CO1258">
        <v>0</v>
      </c>
      <c r="CP1258">
        <f t="shared" si="911"/>
        <v>0</v>
      </c>
      <c r="CQ1258">
        <f t="shared" si="912"/>
        <v>0</v>
      </c>
      <c r="CR1258">
        <f t="shared" si="913"/>
        <v>0</v>
      </c>
      <c r="CS1258">
        <f t="shared" si="914"/>
        <v>0</v>
      </c>
      <c r="CT1258">
        <f t="shared" si="915"/>
        <v>0</v>
      </c>
      <c r="CU1258">
        <f t="shared" si="916"/>
        <v>0</v>
      </c>
      <c r="CV1258">
        <f t="shared" si="917"/>
        <v>0</v>
      </c>
      <c r="CW1258">
        <f t="shared" si="918"/>
        <v>0</v>
      </c>
      <c r="CX1258">
        <f t="shared" si="919"/>
        <v>0</v>
      </c>
      <c r="CY1258">
        <f t="shared" si="920"/>
        <v>0</v>
      </c>
      <c r="CZ1258">
        <f t="shared" si="921"/>
        <v>0</v>
      </c>
      <c r="DC1258" t="s">
        <v>3</v>
      </c>
      <c r="DD1258" t="s">
        <v>3</v>
      </c>
      <c r="DE1258" t="s">
        <v>3</v>
      </c>
      <c r="DF1258" t="s">
        <v>3</v>
      </c>
      <c r="DG1258" t="s">
        <v>3</v>
      </c>
      <c r="DH1258" t="s">
        <v>3</v>
      </c>
      <c r="DI1258" t="s">
        <v>3</v>
      </c>
      <c r="DJ1258" t="s">
        <v>3</v>
      </c>
      <c r="DK1258" t="s">
        <v>3</v>
      </c>
      <c r="DL1258" t="s">
        <v>3</v>
      </c>
      <c r="DM1258" t="s">
        <v>3</v>
      </c>
      <c r="DN1258">
        <v>0</v>
      </c>
      <c r="DO1258">
        <v>0</v>
      </c>
      <c r="DP1258">
        <v>1</v>
      </c>
      <c r="DQ1258">
        <v>1</v>
      </c>
      <c r="DU1258">
        <v>1009</v>
      </c>
      <c r="DV1258" t="s">
        <v>30</v>
      </c>
      <c r="DW1258" t="s">
        <v>30</v>
      </c>
      <c r="DX1258">
        <v>1000</v>
      </c>
      <c r="DZ1258" t="s">
        <v>3</v>
      </c>
      <c r="EA1258" t="s">
        <v>3</v>
      </c>
      <c r="EB1258" t="s">
        <v>3</v>
      </c>
      <c r="EC1258" t="s">
        <v>3</v>
      </c>
      <c r="EE1258">
        <v>29085444</v>
      </c>
      <c r="EF1258">
        <v>12</v>
      </c>
      <c r="EG1258" t="s">
        <v>32</v>
      </c>
      <c r="EH1258">
        <v>0</v>
      </c>
      <c r="EI1258" t="s">
        <v>3</v>
      </c>
      <c r="EJ1258">
        <v>2</v>
      </c>
      <c r="EK1258">
        <v>500002</v>
      </c>
      <c r="EL1258" t="s">
        <v>33</v>
      </c>
      <c r="EM1258" t="s">
        <v>34</v>
      </c>
      <c r="EO1258" t="s">
        <v>3</v>
      </c>
      <c r="EQ1258">
        <v>0</v>
      </c>
      <c r="ER1258">
        <v>0</v>
      </c>
      <c r="ES1258">
        <v>0</v>
      </c>
      <c r="ET1258">
        <v>0</v>
      </c>
      <c r="EU1258">
        <v>0</v>
      </c>
      <c r="EV1258">
        <v>0</v>
      </c>
      <c r="EW1258">
        <v>0</v>
      </c>
      <c r="EX1258">
        <v>0</v>
      </c>
      <c r="FQ1258">
        <v>0</v>
      </c>
      <c r="FR1258">
        <f t="shared" si="922"/>
        <v>0</v>
      </c>
      <c r="FS1258">
        <v>0</v>
      </c>
      <c r="FX1258">
        <v>0</v>
      </c>
      <c r="FY1258">
        <v>0</v>
      </c>
      <c r="GA1258" t="s">
        <v>3</v>
      </c>
      <c r="GD1258">
        <v>1</v>
      </c>
      <c r="GF1258">
        <v>-304821490</v>
      </c>
      <c r="GG1258">
        <v>2</v>
      </c>
      <c r="GH1258">
        <v>1</v>
      </c>
      <c r="GI1258">
        <v>-2</v>
      </c>
      <c r="GJ1258">
        <v>0</v>
      </c>
      <c r="GK1258">
        <v>0</v>
      </c>
      <c r="GL1258">
        <f t="shared" si="923"/>
        <v>0</v>
      </c>
      <c r="GM1258">
        <f t="shared" si="924"/>
        <v>0</v>
      </c>
      <c r="GN1258">
        <f t="shared" si="925"/>
        <v>0</v>
      </c>
      <c r="GO1258">
        <f t="shared" si="926"/>
        <v>0</v>
      </c>
      <c r="GP1258">
        <f t="shared" si="927"/>
        <v>0</v>
      </c>
      <c r="GR1258">
        <v>0</v>
      </c>
      <c r="GS1258">
        <v>0</v>
      </c>
      <c r="GT1258">
        <v>0</v>
      </c>
      <c r="GU1258" t="s">
        <v>3</v>
      </c>
      <c r="GV1258">
        <f t="shared" si="928"/>
        <v>0</v>
      </c>
      <c r="GW1258">
        <v>1</v>
      </c>
      <c r="GX1258">
        <f t="shared" si="929"/>
        <v>0</v>
      </c>
      <c r="HA1258">
        <v>0</v>
      </c>
      <c r="HB1258">
        <v>0</v>
      </c>
      <c r="HC1258">
        <f t="shared" si="930"/>
        <v>0</v>
      </c>
      <c r="HE1258" t="s">
        <v>3</v>
      </c>
      <c r="HF1258" t="s">
        <v>3</v>
      </c>
      <c r="HM1258" t="s">
        <v>3</v>
      </c>
      <c r="IK1258">
        <v>0</v>
      </c>
    </row>
    <row r="1259" spans="1:245">
      <c r="A1259">
        <v>17</v>
      </c>
      <c r="B1259">
        <v>0</v>
      </c>
      <c r="C1259">
        <f>ROW(SmtRes!A1371)</f>
        <v>1371</v>
      </c>
      <c r="D1259">
        <f>ROW(EtalonRes!A1328)</f>
        <v>1328</v>
      </c>
      <c r="E1259" t="s">
        <v>49</v>
      </c>
      <c r="F1259" t="s">
        <v>56</v>
      </c>
      <c r="G1259" t="s">
        <v>57</v>
      </c>
      <c r="H1259" t="s">
        <v>58</v>
      </c>
      <c r="I1259">
        <f>ROUND(4/100,9)</f>
        <v>0.04</v>
      </c>
      <c r="J1259">
        <v>0</v>
      </c>
      <c r="K1259">
        <f>ROUND(4/100,9)</f>
        <v>0.04</v>
      </c>
      <c r="O1259">
        <f t="shared" si="891"/>
        <v>60.22</v>
      </c>
      <c r="P1259">
        <f t="shared" si="892"/>
        <v>0</v>
      </c>
      <c r="Q1259">
        <f t="shared" si="893"/>
        <v>0</v>
      </c>
      <c r="R1259">
        <f t="shared" si="894"/>
        <v>0</v>
      </c>
      <c r="S1259">
        <f t="shared" si="895"/>
        <v>60.22</v>
      </c>
      <c r="T1259">
        <f t="shared" si="896"/>
        <v>0</v>
      </c>
      <c r="U1259">
        <f t="shared" si="897"/>
        <v>0.2336</v>
      </c>
      <c r="V1259">
        <f t="shared" si="898"/>
        <v>0</v>
      </c>
      <c r="W1259">
        <f t="shared" si="899"/>
        <v>0</v>
      </c>
      <c r="X1259">
        <f t="shared" si="900"/>
        <v>43.36</v>
      </c>
      <c r="Y1259">
        <f t="shared" si="901"/>
        <v>31.31</v>
      </c>
      <c r="AA1259">
        <v>35863109</v>
      </c>
      <c r="AB1259">
        <f t="shared" si="902"/>
        <v>45.55</v>
      </c>
      <c r="AC1259">
        <f t="shared" si="903"/>
        <v>0</v>
      </c>
      <c r="AD1259">
        <f t="shared" si="904"/>
        <v>0</v>
      </c>
      <c r="AE1259">
        <f t="shared" si="905"/>
        <v>0</v>
      </c>
      <c r="AF1259">
        <f t="shared" si="906"/>
        <v>45.55</v>
      </c>
      <c r="AG1259">
        <f t="shared" si="907"/>
        <v>0</v>
      </c>
      <c r="AH1259">
        <f t="shared" si="908"/>
        <v>5.84</v>
      </c>
      <c r="AI1259">
        <f t="shared" si="909"/>
        <v>0</v>
      </c>
      <c r="AJ1259">
        <f t="shared" si="910"/>
        <v>0</v>
      </c>
      <c r="AK1259">
        <v>45.55</v>
      </c>
      <c r="AL1259">
        <v>0</v>
      </c>
      <c r="AM1259">
        <v>0</v>
      </c>
      <c r="AN1259">
        <v>0</v>
      </c>
      <c r="AO1259">
        <v>45.55</v>
      </c>
      <c r="AP1259">
        <v>0</v>
      </c>
      <c r="AQ1259">
        <v>5.84</v>
      </c>
      <c r="AR1259">
        <v>0</v>
      </c>
      <c r="AS1259">
        <v>0</v>
      </c>
      <c r="AT1259">
        <v>72</v>
      </c>
      <c r="AU1259">
        <v>52</v>
      </c>
      <c r="AV1259">
        <v>1</v>
      </c>
      <c r="AW1259">
        <v>1</v>
      </c>
      <c r="AZ1259">
        <v>1</v>
      </c>
      <c r="BA1259">
        <v>33.049999999999997</v>
      </c>
      <c r="BB1259">
        <v>1</v>
      </c>
      <c r="BC1259">
        <v>1</v>
      </c>
      <c r="BD1259" t="s">
        <v>3</v>
      </c>
      <c r="BE1259" t="s">
        <v>3</v>
      </c>
      <c r="BF1259" t="s">
        <v>3</v>
      </c>
      <c r="BG1259" t="s">
        <v>3</v>
      </c>
      <c r="BH1259">
        <v>0</v>
      </c>
      <c r="BI1259">
        <v>1</v>
      </c>
      <c r="BJ1259" t="s">
        <v>59</v>
      </c>
      <c r="BM1259">
        <v>67001</v>
      </c>
      <c r="BN1259">
        <v>0</v>
      </c>
      <c r="BO1259" t="s">
        <v>56</v>
      </c>
      <c r="BP1259">
        <v>1</v>
      </c>
      <c r="BQ1259">
        <v>6</v>
      </c>
      <c r="BR1259">
        <v>0</v>
      </c>
      <c r="BS1259">
        <v>33.049999999999997</v>
      </c>
      <c r="BT1259">
        <v>1</v>
      </c>
      <c r="BU1259">
        <v>1</v>
      </c>
      <c r="BV1259">
        <v>1</v>
      </c>
      <c r="BW1259">
        <v>1</v>
      </c>
      <c r="BX1259">
        <v>1</v>
      </c>
      <c r="BY1259" t="s">
        <v>3</v>
      </c>
      <c r="BZ1259">
        <v>85</v>
      </c>
      <c r="CA1259">
        <v>65</v>
      </c>
      <c r="CB1259" t="s">
        <v>3</v>
      </c>
      <c r="CE1259">
        <v>0</v>
      </c>
      <c r="CF1259">
        <v>0</v>
      </c>
      <c r="CG1259">
        <v>0</v>
      </c>
      <c r="CM1259">
        <v>0</v>
      </c>
      <c r="CN1259" t="s">
        <v>3</v>
      </c>
      <c r="CO1259">
        <v>0</v>
      </c>
      <c r="CP1259">
        <f t="shared" si="911"/>
        <v>60.22</v>
      </c>
      <c r="CQ1259">
        <f t="shared" si="912"/>
        <v>0</v>
      </c>
      <c r="CR1259">
        <f t="shared" si="913"/>
        <v>0</v>
      </c>
      <c r="CS1259">
        <f t="shared" si="914"/>
        <v>0</v>
      </c>
      <c r="CT1259">
        <f t="shared" si="915"/>
        <v>1505.4274999999998</v>
      </c>
      <c r="CU1259">
        <f t="shared" si="916"/>
        <v>0</v>
      </c>
      <c r="CV1259">
        <f t="shared" si="917"/>
        <v>5.84</v>
      </c>
      <c r="CW1259">
        <f t="shared" si="918"/>
        <v>0</v>
      </c>
      <c r="CX1259">
        <f t="shared" si="919"/>
        <v>0</v>
      </c>
      <c r="CY1259">
        <f t="shared" si="920"/>
        <v>43.358400000000003</v>
      </c>
      <c r="CZ1259">
        <f t="shared" si="921"/>
        <v>31.314399999999999</v>
      </c>
      <c r="DC1259" t="s">
        <v>3</v>
      </c>
      <c r="DD1259" t="s">
        <v>3</v>
      </c>
      <c r="DE1259" t="s">
        <v>3</v>
      </c>
      <c r="DF1259" t="s">
        <v>3</v>
      </c>
      <c r="DG1259" t="s">
        <v>3</v>
      </c>
      <c r="DH1259" t="s">
        <v>3</v>
      </c>
      <c r="DI1259" t="s">
        <v>3</v>
      </c>
      <c r="DJ1259" t="s">
        <v>3</v>
      </c>
      <c r="DK1259" t="s">
        <v>3</v>
      </c>
      <c r="DL1259" t="s">
        <v>3</v>
      </c>
      <c r="DM1259" t="s">
        <v>3</v>
      </c>
      <c r="DN1259">
        <v>0</v>
      </c>
      <c r="DO1259">
        <v>0</v>
      </c>
      <c r="DP1259">
        <v>1</v>
      </c>
      <c r="DQ1259">
        <v>1</v>
      </c>
      <c r="DU1259">
        <v>1010</v>
      </c>
      <c r="DV1259" t="s">
        <v>58</v>
      </c>
      <c r="DW1259" t="s">
        <v>58</v>
      </c>
      <c r="DX1259">
        <v>100</v>
      </c>
      <c r="DZ1259" t="s">
        <v>3</v>
      </c>
      <c r="EA1259" t="s">
        <v>3</v>
      </c>
      <c r="EB1259" t="s">
        <v>3</v>
      </c>
      <c r="EC1259" t="s">
        <v>3</v>
      </c>
      <c r="EE1259">
        <v>29085636</v>
      </c>
      <c r="EF1259">
        <v>6</v>
      </c>
      <c r="EG1259" t="s">
        <v>22</v>
      </c>
      <c r="EH1259">
        <v>0</v>
      </c>
      <c r="EI1259" t="s">
        <v>3</v>
      </c>
      <c r="EJ1259">
        <v>1</v>
      </c>
      <c r="EK1259">
        <v>67001</v>
      </c>
      <c r="EL1259" t="s">
        <v>60</v>
      </c>
      <c r="EM1259" t="s">
        <v>61</v>
      </c>
      <c r="EO1259" t="s">
        <v>3</v>
      </c>
      <c r="EQ1259">
        <v>0</v>
      </c>
      <c r="ER1259">
        <v>45.55</v>
      </c>
      <c r="ES1259">
        <v>0</v>
      </c>
      <c r="ET1259">
        <v>0</v>
      </c>
      <c r="EU1259">
        <v>0</v>
      </c>
      <c r="EV1259">
        <v>45.55</v>
      </c>
      <c r="EW1259">
        <v>5.84</v>
      </c>
      <c r="EX1259">
        <v>0</v>
      </c>
      <c r="EY1259">
        <v>0</v>
      </c>
      <c r="FQ1259">
        <v>0</v>
      </c>
      <c r="FR1259">
        <f t="shared" si="922"/>
        <v>0</v>
      </c>
      <c r="FS1259">
        <v>0</v>
      </c>
      <c r="FV1259" t="s">
        <v>25</v>
      </c>
      <c r="FW1259" t="s">
        <v>26</v>
      </c>
      <c r="FX1259">
        <v>85</v>
      </c>
      <c r="FY1259">
        <v>65</v>
      </c>
      <c r="GA1259" t="s">
        <v>3</v>
      </c>
      <c r="GD1259">
        <v>1</v>
      </c>
      <c r="GF1259">
        <v>-1255865036</v>
      </c>
      <c r="GG1259">
        <v>2</v>
      </c>
      <c r="GH1259">
        <v>1</v>
      </c>
      <c r="GI1259">
        <v>2</v>
      </c>
      <c r="GJ1259">
        <v>0</v>
      </c>
      <c r="GK1259">
        <v>0</v>
      </c>
      <c r="GL1259">
        <f t="shared" si="923"/>
        <v>0</v>
      </c>
      <c r="GM1259">
        <f t="shared" si="924"/>
        <v>134.88999999999999</v>
      </c>
      <c r="GN1259">
        <f t="shared" si="925"/>
        <v>134.88999999999999</v>
      </c>
      <c r="GO1259">
        <f t="shared" si="926"/>
        <v>0</v>
      </c>
      <c r="GP1259">
        <f t="shared" si="927"/>
        <v>0</v>
      </c>
      <c r="GR1259">
        <v>0</v>
      </c>
      <c r="GS1259">
        <v>3</v>
      </c>
      <c r="GT1259">
        <v>0</v>
      </c>
      <c r="GU1259" t="s">
        <v>3</v>
      </c>
      <c r="GV1259">
        <f t="shared" si="928"/>
        <v>0</v>
      </c>
      <c r="GW1259">
        <v>1</v>
      </c>
      <c r="GX1259">
        <f t="shared" si="929"/>
        <v>0</v>
      </c>
      <c r="HA1259">
        <v>0</v>
      </c>
      <c r="HB1259">
        <v>0</v>
      </c>
      <c r="HC1259">
        <f t="shared" si="930"/>
        <v>0</v>
      </c>
      <c r="HE1259" t="s">
        <v>3</v>
      </c>
      <c r="HF1259" t="s">
        <v>3</v>
      </c>
      <c r="HM1259" t="s">
        <v>3</v>
      </c>
      <c r="IK1259">
        <v>0</v>
      </c>
    </row>
    <row r="1260" spans="1:245">
      <c r="A1260">
        <v>17</v>
      </c>
      <c r="B1260">
        <v>0</v>
      </c>
      <c r="C1260">
        <f>ROW(SmtRes!A1374)</f>
        <v>1374</v>
      </c>
      <c r="D1260">
        <f>ROW(EtalonRes!A1331)</f>
        <v>1331</v>
      </c>
      <c r="E1260" t="s">
        <v>55</v>
      </c>
      <c r="F1260" t="s">
        <v>63</v>
      </c>
      <c r="G1260" t="s">
        <v>64</v>
      </c>
      <c r="H1260" t="s">
        <v>65</v>
      </c>
      <c r="I1260">
        <f>ROUND(20/100,9)</f>
        <v>0.2</v>
      </c>
      <c r="J1260">
        <v>0</v>
      </c>
      <c r="K1260">
        <f>ROUND(20/100,9)</f>
        <v>0.2</v>
      </c>
      <c r="O1260">
        <f t="shared" si="891"/>
        <v>497.94</v>
      </c>
      <c r="P1260">
        <f t="shared" si="892"/>
        <v>0</v>
      </c>
      <c r="Q1260">
        <f t="shared" si="893"/>
        <v>0.93</v>
      </c>
      <c r="R1260">
        <f t="shared" si="894"/>
        <v>0.93</v>
      </c>
      <c r="S1260">
        <f t="shared" si="895"/>
        <v>497.01</v>
      </c>
      <c r="T1260">
        <f t="shared" si="896"/>
        <v>0</v>
      </c>
      <c r="U1260">
        <f t="shared" si="897"/>
        <v>1.9280000000000002</v>
      </c>
      <c r="V1260">
        <f t="shared" si="898"/>
        <v>2E-3</v>
      </c>
      <c r="W1260">
        <f t="shared" si="899"/>
        <v>0</v>
      </c>
      <c r="X1260">
        <f t="shared" si="900"/>
        <v>358.52</v>
      </c>
      <c r="Y1260">
        <f t="shared" si="901"/>
        <v>258.93</v>
      </c>
      <c r="AA1260">
        <v>35863109</v>
      </c>
      <c r="AB1260">
        <f t="shared" si="902"/>
        <v>75.5</v>
      </c>
      <c r="AC1260">
        <f t="shared" si="903"/>
        <v>0</v>
      </c>
      <c r="AD1260">
        <f t="shared" si="904"/>
        <v>0.31</v>
      </c>
      <c r="AE1260">
        <f t="shared" si="905"/>
        <v>0.14000000000000001</v>
      </c>
      <c r="AF1260">
        <f t="shared" si="906"/>
        <v>75.19</v>
      </c>
      <c r="AG1260">
        <f t="shared" si="907"/>
        <v>0</v>
      </c>
      <c r="AH1260">
        <f t="shared" si="908"/>
        <v>9.64</v>
      </c>
      <c r="AI1260">
        <f t="shared" si="909"/>
        <v>0.01</v>
      </c>
      <c r="AJ1260">
        <f t="shared" si="910"/>
        <v>0</v>
      </c>
      <c r="AK1260">
        <v>75.5</v>
      </c>
      <c r="AL1260">
        <v>0</v>
      </c>
      <c r="AM1260">
        <v>0.31</v>
      </c>
      <c r="AN1260">
        <v>0.14000000000000001</v>
      </c>
      <c r="AO1260">
        <v>75.19</v>
      </c>
      <c r="AP1260">
        <v>0</v>
      </c>
      <c r="AQ1260">
        <v>9.64</v>
      </c>
      <c r="AR1260">
        <v>0.01</v>
      </c>
      <c r="AS1260">
        <v>0</v>
      </c>
      <c r="AT1260">
        <v>72</v>
      </c>
      <c r="AU1260">
        <v>52</v>
      </c>
      <c r="AV1260">
        <v>1</v>
      </c>
      <c r="AW1260">
        <v>1</v>
      </c>
      <c r="AZ1260">
        <v>1</v>
      </c>
      <c r="BA1260">
        <v>33.049999999999997</v>
      </c>
      <c r="BB1260">
        <v>15.06</v>
      </c>
      <c r="BC1260">
        <v>1</v>
      </c>
      <c r="BD1260" t="s">
        <v>3</v>
      </c>
      <c r="BE1260" t="s">
        <v>3</v>
      </c>
      <c r="BF1260" t="s">
        <v>3</v>
      </c>
      <c r="BG1260" t="s">
        <v>3</v>
      </c>
      <c r="BH1260">
        <v>0</v>
      </c>
      <c r="BI1260">
        <v>1</v>
      </c>
      <c r="BJ1260" t="s">
        <v>66</v>
      </c>
      <c r="BM1260">
        <v>67001</v>
      </c>
      <c r="BN1260">
        <v>0</v>
      </c>
      <c r="BO1260" t="s">
        <v>63</v>
      </c>
      <c r="BP1260">
        <v>1</v>
      </c>
      <c r="BQ1260">
        <v>6</v>
      </c>
      <c r="BR1260">
        <v>0</v>
      </c>
      <c r="BS1260">
        <v>33.049999999999997</v>
      </c>
      <c r="BT1260">
        <v>1</v>
      </c>
      <c r="BU1260">
        <v>1</v>
      </c>
      <c r="BV1260">
        <v>1</v>
      </c>
      <c r="BW1260">
        <v>1</v>
      </c>
      <c r="BX1260">
        <v>1</v>
      </c>
      <c r="BY1260" t="s">
        <v>3</v>
      </c>
      <c r="BZ1260">
        <v>85</v>
      </c>
      <c r="CA1260">
        <v>65</v>
      </c>
      <c r="CB1260" t="s">
        <v>3</v>
      </c>
      <c r="CE1260">
        <v>0</v>
      </c>
      <c r="CF1260">
        <v>0</v>
      </c>
      <c r="CG1260">
        <v>0</v>
      </c>
      <c r="CM1260">
        <v>0</v>
      </c>
      <c r="CN1260" t="s">
        <v>3</v>
      </c>
      <c r="CO1260">
        <v>0</v>
      </c>
      <c r="CP1260">
        <f t="shared" si="911"/>
        <v>497.94</v>
      </c>
      <c r="CQ1260">
        <f t="shared" si="912"/>
        <v>0</v>
      </c>
      <c r="CR1260">
        <f t="shared" si="913"/>
        <v>4.6686000000000005</v>
      </c>
      <c r="CS1260">
        <f t="shared" si="914"/>
        <v>4.6269999999999998</v>
      </c>
      <c r="CT1260">
        <f t="shared" si="915"/>
        <v>2485.0294999999996</v>
      </c>
      <c r="CU1260">
        <f t="shared" si="916"/>
        <v>0</v>
      </c>
      <c r="CV1260">
        <f t="shared" si="917"/>
        <v>9.64</v>
      </c>
      <c r="CW1260">
        <f t="shared" si="918"/>
        <v>0.01</v>
      </c>
      <c r="CX1260">
        <f t="shared" si="919"/>
        <v>0</v>
      </c>
      <c r="CY1260">
        <f t="shared" si="920"/>
        <v>358.51679999999999</v>
      </c>
      <c r="CZ1260">
        <f t="shared" si="921"/>
        <v>258.92880000000002</v>
      </c>
      <c r="DC1260" t="s">
        <v>3</v>
      </c>
      <c r="DD1260" t="s">
        <v>3</v>
      </c>
      <c r="DE1260" t="s">
        <v>3</v>
      </c>
      <c r="DF1260" t="s">
        <v>3</v>
      </c>
      <c r="DG1260" t="s">
        <v>3</v>
      </c>
      <c r="DH1260" t="s">
        <v>3</v>
      </c>
      <c r="DI1260" t="s">
        <v>3</v>
      </c>
      <c r="DJ1260" t="s">
        <v>3</v>
      </c>
      <c r="DK1260" t="s">
        <v>3</v>
      </c>
      <c r="DL1260" t="s">
        <v>3</v>
      </c>
      <c r="DM1260" t="s">
        <v>3</v>
      </c>
      <c r="DN1260">
        <v>0</v>
      </c>
      <c r="DO1260">
        <v>0</v>
      </c>
      <c r="DP1260">
        <v>1</v>
      </c>
      <c r="DQ1260">
        <v>1</v>
      </c>
      <c r="DU1260">
        <v>1003</v>
      </c>
      <c r="DV1260" t="s">
        <v>65</v>
      </c>
      <c r="DW1260" t="s">
        <v>65</v>
      </c>
      <c r="DX1260">
        <v>100</v>
      </c>
      <c r="DZ1260" t="s">
        <v>3</v>
      </c>
      <c r="EA1260" t="s">
        <v>3</v>
      </c>
      <c r="EB1260" t="s">
        <v>3</v>
      </c>
      <c r="EC1260" t="s">
        <v>3</v>
      </c>
      <c r="EE1260">
        <v>29085636</v>
      </c>
      <c r="EF1260">
        <v>6</v>
      </c>
      <c r="EG1260" t="s">
        <v>22</v>
      </c>
      <c r="EH1260">
        <v>0</v>
      </c>
      <c r="EI1260" t="s">
        <v>3</v>
      </c>
      <c r="EJ1260">
        <v>1</v>
      </c>
      <c r="EK1260">
        <v>67001</v>
      </c>
      <c r="EL1260" t="s">
        <v>60</v>
      </c>
      <c r="EM1260" t="s">
        <v>61</v>
      </c>
      <c r="EO1260" t="s">
        <v>3</v>
      </c>
      <c r="EQ1260">
        <v>0</v>
      </c>
      <c r="ER1260">
        <v>75.5</v>
      </c>
      <c r="ES1260">
        <v>0</v>
      </c>
      <c r="ET1260">
        <v>0.31</v>
      </c>
      <c r="EU1260">
        <v>0.14000000000000001</v>
      </c>
      <c r="EV1260">
        <v>75.19</v>
      </c>
      <c r="EW1260">
        <v>9.64</v>
      </c>
      <c r="EX1260">
        <v>0.01</v>
      </c>
      <c r="EY1260">
        <v>0</v>
      </c>
      <c r="FQ1260">
        <v>0</v>
      </c>
      <c r="FR1260">
        <f t="shared" si="922"/>
        <v>0</v>
      </c>
      <c r="FS1260">
        <v>0</v>
      </c>
      <c r="FV1260" t="s">
        <v>25</v>
      </c>
      <c r="FW1260" t="s">
        <v>26</v>
      </c>
      <c r="FX1260">
        <v>85</v>
      </c>
      <c r="FY1260">
        <v>65</v>
      </c>
      <c r="GA1260" t="s">
        <v>3</v>
      </c>
      <c r="GD1260">
        <v>1</v>
      </c>
      <c r="GF1260">
        <v>-1480086875</v>
      </c>
      <c r="GG1260">
        <v>2</v>
      </c>
      <c r="GH1260">
        <v>1</v>
      </c>
      <c r="GI1260">
        <v>2</v>
      </c>
      <c r="GJ1260">
        <v>0</v>
      </c>
      <c r="GK1260">
        <v>0</v>
      </c>
      <c r="GL1260">
        <f t="shared" si="923"/>
        <v>0</v>
      </c>
      <c r="GM1260">
        <f t="shared" si="924"/>
        <v>1115.3900000000001</v>
      </c>
      <c r="GN1260">
        <f t="shared" si="925"/>
        <v>1115.3900000000001</v>
      </c>
      <c r="GO1260">
        <f t="shared" si="926"/>
        <v>0</v>
      </c>
      <c r="GP1260">
        <f t="shared" si="927"/>
        <v>0</v>
      </c>
      <c r="GR1260">
        <v>0</v>
      </c>
      <c r="GS1260">
        <v>3</v>
      </c>
      <c r="GT1260">
        <v>0</v>
      </c>
      <c r="GU1260" t="s">
        <v>3</v>
      </c>
      <c r="GV1260">
        <f t="shared" si="928"/>
        <v>0</v>
      </c>
      <c r="GW1260">
        <v>1</v>
      </c>
      <c r="GX1260">
        <f t="shared" si="929"/>
        <v>0</v>
      </c>
      <c r="HA1260">
        <v>0</v>
      </c>
      <c r="HB1260">
        <v>0</v>
      </c>
      <c r="HC1260">
        <f t="shared" si="930"/>
        <v>0</v>
      </c>
      <c r="HE1260" t="s">
        <v>3</v>
      </c>
      <c r="HF1260" t="s">
        <v>3</v>
      </c>
      <c r="HM1260" t="s">
        <v>3</v>
      </c>
      <c r="IK1260">
        <v>0</v>
      </c>
    </row>
    <row r="1261" spans="1:245">
      <c r="A1261">
        <v>17</v>
      </c>
      <c r="B1261">
        <v>0</v>
      </c>
      <c r="C1261">
        <f>ROW(SmtRes!A1377)</f>
        <v>1377</v>
      </c>
      <c r="D1261">
        <f>ROW(EtalonRes!A1334)</f>
        <v>1334</v>
      </c>
      <c r="E1261" t="s">
        <v>62</v>
      </c>
      <c r="F1261" t="s">
        <v>68</v>
      </c>
      <c r="G1261" t="s">
        <v>69</v>
      </c>
      <c r="H1261" t="s">
        <v>58</v>
      </c>
      <c r="I1261">
        <f>ROUND(2/100,9)</f>
        <v>0.02</v>
      </c>
      <c r="J1261">
        <v>0</v>
      </c>
      <c r="K1261">
        <f>ROUND(2/100,9)</f>
        <v>0.02</v>
      </c>
      <c r="O1261">
        <f t="shared" si="891"/>
        <v>95.59</v>
      </c>
      <c r="P1261">
        <f t="shared" si="892"/>
        <v>0</v>
      </c>
      <c r="Q1261">
        <f t="shared" si="893"/>
        <v>0.75</v>
      </c>
      <c r="R1261">
        <f t="shared" si="894"/>
        <v>0.71</v>
      </c>
      <c r="S1261">
        <f t="shared" si="895"/>
        <v>94.84</v>
      </c>
      <c r="T1261">
        <f t="shared" si="896"/>
        <v>0</v>
      </c>
      <c r="U1261">
        <f t="shared" si="897"/>
        <v>0.35780000000000001</v>
      </c>
      <c r="V1261">
        <f t="shared" si="898"/>
        <v>1.6000000000000001E-3</v>
      </c>
      <c r="W1261">
        <f t="shared" si="899"/>
        <v>0</v>
      </c>
      <c r="X1261">
        <f t="shared" si="900"/>
        <v>68.8</v>
      </c>
      <c r="Y1261">
        <f t="shared" si="901"/>
        <v>49.69</v>
      </c>
      <c r="AA1261">
        <v>35863109</v>
      </c>
      <c r="AB1261">
        <f t="shared" si="902"/>
        <v>145.97999999999999</v>
      </c>
      <c r="AC1261">
        <f t="shared" si="903"/>
        <v>0</v>
      </c>
      <c r="AD1261">
        <f t="shared" si="904"/>
        <v>2.5</v>
      </c>
      <c r="AE1261">
        <f t="shared" si="905"/>
        <v>1.08</v>
      </c>
      <c r="AF1261">
        <f t="shared" si="906"/>
        <v>143.47999999999999</v>
      </c>
      <c r="AG1261">
        <f t="shared" si="907"/>
        <v>0</v>
      </c>
      <c r="AH1261">
        <f t="shared" si="908"/>
        <v>17.89</v>
      </c>
      <c r="AI1261">
        <f t="shared" si="909"/>
        <v>0.08</v>
      </c>
      <c r="AJ1261">
        <f t="shared" si="910"/>
        <v>0</v>
      </c>
      <c r="AK1261">
        <v>145.97999999999999</v>
      </c>
      <c r="AL1261">
        <v>0</v>
      </c>
      <c r="AM1261">
        <v>2.5</v>
      </c>
      <c r="AN1261">
        <v>1.08</v>
      </c>
      <c r="AO1261">
        <v>143.47999999999999</v>
      </c>
      <c r="AP1261">
        <v>0</v>
      </c>
      <c r="AQ1261">
        <v>17.89</v>
      </c>
      <c r="AR1261">
        <v>0.08</v>
      </c>
      <c r="AS1261">
        <v>0</v>
      </c>
      <c r="AT1261">
        <v>72</v>
      </c>
      <c r="AU1261">
        <v>52</v>
      </c>
      <c r="AV1261">
        <v>1</v>
      </c>
      <c r="AW1261">
        <v>1</v>
      </c>
      <c r="AZ1261">
        <v>1</v>
      </c>
      <c r="BA1261">
        <v>33.049999999999997</v>
      </c>
      <c r="BB1261">
        <v>14.94</v>
      </c>
      <c r="BC1261">
        <v>1</v>
      </c>
      <c r="BD1261" t="s">
        <v>3</v>
      </c>
      <c r="BE1261" t="s">
        <v>3</v>
      </c>
      <c r="BF1261" t="s">
        <v>3</v>
      </c>
      <c r="BG1261" t="s">
        <v>3</v>
      </c>
      <c r="BH1261">
        <v>0</v>
      </c>
      <c r="BI1261">
        <v>1</v>
      </c>
      <c r="BJ1261" t="s">
        <v>70</v>
      </c>
      <c r="BM1261">
        <v>67001</v>
      </c>
      <c r="BN1261">
        <v>0</v>
      </c>
      <c r="BO1261" t="s">
        <v>68</v>
      </c>
      <c r="BP1261">
        <v>1</v>
      </c>
      <c r="BQ1261">
        <v>6</v>
      </c>
      <c r="BR1261">
        <v>0</v>
      </c>
      <c r="BS1261">
        <v>33.049999999999997</v>
      </c>
      <c r="BT1261">
        <v>1</v>
      </c>
      <c r="BU1261">
        <v>1</v>
      </c>
      <c r="BV1261">
        <v>1</v>
      </c>
      <c r="BW1261">
        <v>1</v>
      </c>
      <c r="BX1261">
        <v>1</v>
      </c>
      <c r="BY1261" t="s">
        <v>3</v>
      </c>
      <c r="BZ1261">
        <v>85</v>
      </c>
      <c r="CA1261">
        <v>65</v>
      </c>
      <c r="CB1261" t="s">
        <v>3</v>
      </c>
      <c r="CE1261">
        <v>0</v>
      </c>
      <c r="CF1261">
        <v>0</v>
      </c>
      <c r="CG1261">
        <v>0</v>
      </c>
      <c r="CM1261">
        <v>0</v>
      </c>
      <c r="CN1261" t="s">
        <v>3</v>
      </c>
      <c r="CO1261">
        <v>0</v>
      </c>
      <c r="CP1261">
        <f t="shared" si="911"/>
        <v>95.59</v>
      </c>
      <c r="CQ1261">
        <f t="shared" si="912"/>
        <v>0</v>
      </c>
      <c r="CR1261">
        <f t="shared" si="913"/>
        <v>37.35</v>
      </c>
      <c r="CS1261">
        <f t="shared" si="914"/>
        <v>35.694000000000003</v>
      </c>
      <c r="CT1261">
        <f t="shared" si="915"/>
        <v>4742.0139999999992</v>
      </c>
      <c r="CU1261">
        <f t="shared" si="916"/>
        <v>0</v>
      </c>
      <c r="CV1261">
        <f t="shared" si="917"/>
        <v>17.89</v>
      </c>
      <c r="CW1261">
        <f t="shared" si="918"/>
        <v>0.08</v>
      </c>
      <c r="CX1261">
        <f t="shared" si="919"/>
        <v>0</v>
      </c>
      <c r="CY1261">
        <f t="shared" si="920"/>
        <v>68.795999999999992</v>
      </c>
      <c r="CZ1261">
        <f t="shared" si="921"/>
        <v>49.685999999999993</v>
      </c>
      <c r="DC1261" t="s">
        <v>3</v>
      </c>
      <c r="DD1261" t="s">
        <v>3</v>
      </c>
      <c r="DE1261" t="s">
        <v>3</v>
      </c>
      <c r="DF1261" t="s">
        <v>3</v>
      </c>
      <c r="DG1261" t="s">
        <v>3</v>
      </c>
      <c r="DH1261" t="s">
        <v>3</v>
      </c>
      <c r="DI1261" t="s">
        <v>3</v>
      </c>
      <c r="DJ1261" t="s">
        <v>3</v>
      </c>
      <c r="DK1261" t="s">
        <v>3</v>
      </c>
      <c r="DL1261" t="s">
        <v>3</v>
      </c>
      <c r="DM1261" t="s">
        <v>3</v>
      </c>
      <c r="DN1261">
        <v>0</v>
      </c>
      <c r="DO1261">
        <v>0</v>
      </c>
      <c r="DP1261">
        <v>1</v>
      </c>
      <c r="DQ1261">
        <v>1</v>
      </c>
      <c r="DU1261">
        <v>1010</v>
      </c>
      <c r="DV1261" t="s">
        <v>58</v>
      </c>
      <c r="DW1261" t="s">
        <v>58</v>
      </c>
      <c r="DX1261">
        <v>100</v>
      </c>
      <c r="DZ1261" t="s">
        <v>3</v>
      </c>
      <c r="EA1261" t="s">
        <v>3</v>
      </c>
      <c r="EB1261" t="s">
        <v>3</v>
      </c>
      <c r="EC1261" t="s">
        <v>3</v>
      </c>
      <c r="EE1261">
        <v>29085636</v>
      </c>
      <c r="EF1261">
        <v>6</v>
      </c>
      <c r="EG1261" t="s">
        <v>22</v>
      </c>
      <c r="EH1261">
        <v>0</v>
      </c>
      <c r="EI1261" t="s">
        <v>3</v>
      </c>
      <c r="EJ1261">
        <v>1</v>
      </c>
      <c r="EK1261">
        <v>67001</v>
      </c>
      <c r="EL1261" t="s">
        <v>60</v>
      </c>
      <c r="EM1261" t="s">
        <v>61</v>
      </c>
      <c r="EO1261" t="s">
        <v>3</v>
      </c>
      <c r="EQ1261">
        <v>0</v>
      </c>
      <c r="ER1261">
        <v>145.97999999999999</v>
      </c>
      <c r="ES1261">
        <v>0</v>
      </c>
      <c r="ET1261">
        <v>2.5</v>
      </c>
      <c r="EU1261">
        <v>1.08</v>
      </c>
      <c r="EV1261">
        <v>143.47999999999999</v>
      </c>
      <c r="EW1261">
        <v>17.89</v>
      </c>
      <c r="EX1261">
        <v>0.08</v>
      </c>
      <c r="EY1261">
        <v>0</v>
      </c>
      <c r="FQ1261">
        <v>0</v>
      </c>
      <c r="FR1261">
        <f t="shared" si="922"/>
        <v>0</v>
      </c>
      <c r="FS1261">
        <v>0</v>
      </c>
      <c r="FV1261" t="s">
        <v>25</v>
      </c>
      <c r="FW1261" t="s">
        <v>26</v>
      </c>
      <c r="FX1261">
        <v>85</v>
      </c>
      <c r="FY1261">
        <v>65</v>
      </c>
      <c r="GA1261" t="s">
        <v>3</v>
      </c>
      <c r="GD1261">
        <v>1</v>
      </c>
      <c r="GF1261">
        <v>1945260508</v>
      </c>
      <c r="GG1261">
        <v>2</v>
      </c>
      <c r="GH1261">
        <v>1</v>
      </c>
      <c r="GI1261">
        <v>2</v>
      </c>
      <c r="GJ1261">
        <v>0</v>
      </c>
      <c r="GK1261">
        <v>0</v>
      </c>
      <c r="GL1261">
        <f t="shared" si="923"/>
        <v>0</v>
      </c>
      <c r="GM1261">
        <f t="shared" si="924"/>
        <v>214.08</v>
      </c>
      <c r="GN1261">
        <f t="shared" si="925"/>
        <v>214.08</v>
      </c>
      <c r="GO1261">
        <f t="shared" si="926"/>
        <v>0</v>
      </c>
      <c r="GP1261">
        <f t="shared" si="927"/>
        <v>0</v>
      </c>
      <c r="GR1261">
        <v>0</v>
      </c>
      <c r="GS1261">
        <v>3</v>
      </c>
      <c r="GT1261">
        <v>0</v>
      </c>
      <c r="GU1261" t="s">
        <v>3</v>
      </c>
      <c r="GV1261">
        <f t="shared" si="928"/>
        <v>0</v>
      </c>
      <c r="GW1261">
        <v>1</v>
      </c>
      <c r="GX1261">
        <f t="shared" si="929"/>
        <v>0</v>
      </c>
      <c r="HA1261">
        <v>0</v>
      </c>
      <c r="HB1261">
        <v>0</v>
      </c>
      <c r="HC1261">
        <f t="shared" si="930"/>
        <v>0</v>
      </c>
      <c r="HE1261" t="s">
        <v>3</v>
      </c>
      <c r="HF1261" t="s">
        <v>3</v>
      </c>
      <c r="HM1261" t="s">
        <v>3</v>
      </c>
      <c r="IK1261">
        <v>0</v>
      </c>
    </row>
    <row r="1262" spans="1:245">
      <c r="A1262">
        <v>17</v>
      </c>
      <c r="B1262">
        <v>0</v>
      </c>
      <c r="C1262">
        <f>ROW(SmtRes!A1382)</f>
        <v>1382</v>
      </c>
      <c r="D1262">
        <f>ROW(EtalonRes!A1339)</f>
        <v>1339</v>
      </c>
      <c r="E1262" t="s">
        <v>67</v>
      </c>
      <c r="F1262" t="s">
        <v>42</v>
      </c>
      <c r="G1262" t="s">
        <v>43</v>
      </c>
      <c r="H1262" t="s">
        <v>44</v>
      </c>
      <c r="I1262">
        <f>ROUND(2/100,9)</f>
        <v>0.02</v>
      </c>
      <c r="J1262">
        <v>0</v>
      </c>
      <c r="K1262">
        <f>ROUND(2/100,9)</f>
        <v>0.02</v>
      </c>
      <c r="O1262">
        <f t="shared" si="891"/>
        <v>994.12</v>
      </c>
      <c r="P1262">
        <f t="shared" si="892"/>
        <v>0</v>
      </c>
      <c r="Q1262">
        <f t="shared" si="893"/>
        <v>43.61</v>
      </c>
      <c r="R1262">
        <f t="shared" si="894"/>
        <v>26.4</v>
      </c>
      <c r="S1262">
        <f t="shared" si="895"/>
        <v>950.51</v>
      </c>
      <c r="T1262">
        <f t="shared" si="896"/>
        <v>0</v>
      </c>
      <c r="U1262">
        <f t="shared" si="897"/>
        <v>3.5860000000000003</v>
      </c>
      <c r="V1262">
        <f t="shared" si="898"/>
        <v>7.9400000000000012E-2</v>
      </c>
      <c r="W1262">
        <f t="shared" si="899"/>
        <v>0</v>
      </c>
      <c r="X1262">
        <f t="shared" si="900"/>
        <v>683.84</v>
      </c>
      <c r="Y1262">
        <f t="shared" si="901"/>
        <v>488.46</v>
      </c>
      <c r="AA1262">
        <v>35863109</v>
      </c>
      <c r="AB1262">
        <f t="shared" si="902"/>
        <v>1634.97</v>
      </c>
      <c r="AC1262">
        <f t="shared" si="903"/>
        <v>0</v>
      </c>
      <c r="AD1262">
        <f t="shared" si="904"/>
        <v>196.98</v>
      </c>
      <c r="AE1262">
        <f t="shared" si="905"/>
        <v>39.94</v>
      </c>
      <c r="AF1262">
        <f t="shared" si="906"/>
        <v>1437.99</v>
      </c>
      <c r="AG1262">
        <f t="shared" si="907"/>
        <v>0</v>
      </c>
      <c r="AH1262">
        <f t="shared" si="908"/>
        <v>179.3</v>
      </c>
      <c r="AI1262">
        <f t="shared" si="909"/>
        <v>3.97</v>
      </c>
      <c r="AJ1262">
        <f t="shared" si="910"/>
        <v>0</v>
      </c>
      <c r="AK1262">
        <v>1634.97</v>
      </c>
      <c r="AL1262">
        <v>0</v>
      </c>
      <c r="AM1262">
        <v>196.98</v>
      </c>
      <c r="AN1262">
        <v>39.94</v>
      </c>
      <c r="AO1262">
        <v>1437.99</v>
      </c>
      <c r="AP1262">
        <v>0</v>
      </c>
      <c r="AQ1262">
        <v>179.3</v>
      </c>
      <c r="AR1262">
        <v>3.97</v>
      </c>
      <c r="AS1262">
        <v>0</v>
      </c>
      <c r="AT1262">
        <v>70</v>
      </c>
      <c r="AU1262">
        <v>50</v>
      </c>
      <c r="AV1262">
        <v>1</v>
      </c>
      <c r="AW1262">
        <v>1</v>
      </c>
      <c r="AZ1262">
        <v>1</v>
      </c>
      <c r="BA1262">
        <v>33.049999999999997</v>
      </c>
      <c r="BB1262">
        <v>11.07</v>
      </c>
      <c r="BC1262">
        <v>1</v>
      </c>
      <c r="BD1262" t="s">
        <v>3</v>
      </c>
      <c r="BE1262" t="s">
        <v>3</v>
      </c>
      <c r="BF1262" t="s">
        <v>3</v>
      </c>
      <c r="BG1262" t="s">
        <v>3</v>
      </c>
      <c r="BH1262">
        <v>0</v>
      </c>
      <c r="BI1262">
        <v>1</v>
      </c>
      <c r="BJ1262" t="s">
        <v>45</v>
      </c>
      <c r="BM1262">
        <v>56001</v>
      </c>
      <c r="BN1262">
        <v>0</v>
      </c>
      <c r="BO1262" t="s">
        <v>42</v>
      </c>
      <c r="BP1262">
        <v>1</v>
      </c>
      <c r="BQ1262">
        <v>6</v>
      </c>
      <c r="BR1262">
        <v>0</v>
      </c>
      <c r="BS1262">
        <v>33.049999999999997</v>
      </c>
      <c r="BT1262">
        <v>1</v>
      </c>
      <c r="BU1262">
        <v>1</v>
      </c>
      <c r="BV1262">
        <v>1</v>
      </c>
      <c r="BW1262">
        <v>1</v>
      </c>
      <c r="BX1262">
        <v>1</v>
      </c>
      <c r="BY1262" t="s">
        <v>3</v>
      </c>
      <c r="BZ1262">
        <v>82</v>
      </c>
      <c r="CA1262">
        <v>62</v>
      </c>
      <c r="CB1262" t="s">
        <v>3</v>
      </c>
      <c r="CE1262">
        <v>0</v>
      </c>
      <c r="CF1262">
        <v>0</v>
      </c>
      <c r="CG1262">
        <v>0</v>
      </c>
      <c r="CM1262">
        <v>0</v>
      </c>
      <c r="CN1262" t="s">
        <v>3</v>
      </c>
      <c r="CO1262">
        <v>0</v>
      </c>
      <c r="CP1262">
        <f t="shared" si="911"/>
        <v>994.12</v>
      </c>
      <c r="CQ1262">
        <f t="shared" si="912"/>
        <v>0</v>
      </c>
      <c r="CR1262">
        <f t="shared" si="913"/>
        <v>2180.5686000000001</v>
      </c>
      <c r="CS1262">
        <f t="shared" si="914"/>
        <v>1320.0169999999998</v>
      </c>
      <c r="CT1262">
        <f t="shared" si="915"/>
        <v>47525.569499999998</v>
      </c>
      <c r="CU1262">
        <f t="shared" si="916"/>
        <v>0</v>
      </c>
      <c r="CV1262">
        <f t="shared" si="917"/>
        <v>179.3</v>
      </c>
      <c r="CW1262">
        <f t="shared" si="918"/>
        <v>3.97</v>
      </c>
      <c r="CX1262">
        <f t="shared" si="919"/>
        <v>0</v>
      </c>
      <c r="CY1262">
        <f t="shared" si="920"/>
        <v>683.83699999999999</v>
      </c>
      <c r="CZ1262">
        <f t="shared" si="921"/>
        <v>488.45499999999998</v>
      </c>
      <c r="DC1262" t="s">
        <v>3</v>
      </c>
      <c r="DD1262" t="s">
        <v>3</v>
      </c>
      <c r="DE1262" t="s">
        <v>3</v>
      </c>
      <c r="DF1262" t="s">
        <v>3</v>
      </c>
      <c r="DG1262" t="s">
        <v>3</v>
      </c>
      <c r="DH1262" t="s">
        <v>3</v>
      </c>
      <c r="DI1262" t="s">
        <v>3</v>
      </c>
      <c r="DJ1262" t="s">
        <v>3</v>
      </c>
      <c r="DK1262" t="s">
        <v>3</v>
      </c>
      <c r="DL1262" t="s">
        <v>3</v>
      </c>
      <c r="DM1262" t="s">
        <v>3</v>
      </c>
      <c r="DN1262">
        <v>0</v>
      </c>
      <c r="DO1262">
        <v>0</v>
      </c>
      <c r="DP1262">
        <v>1</v>
      </c>
      <c r="DQ1262">
        <v>1</v>
      </c>
      <c r="DU1262">
        <v>1013</v>
      </c>
      <c r="DV1262" t="s">
        <v>44</v>
      </c>
      <c r="DW1262" t="s">
        <v>44</v>
      </c>
      <c r="DX1262">
        <v>1</v>
      </c>
      <c r="DZ1262" t="s">
        <v>3</v>
      </c>
      <c r="EA1262" t="s">
        <v>3</v>
      </c>
      <c r="EB1262" t="s">
        <v>3</v>
      </c>
      <c r="EC1262" t="s">
        <v>3</v>
      </c>
      <c r="EE1262">
        <v>29085589</v>
      </c>
      <c r="EF1262">
        <v>6</v>
      </c>
      <c r="EG1262" t="s">
        <v>22</v>
      </c>
      <c r="EH1262">
        <v>0</v>
      </c>
      <c r="EI1262" t="s">
        <v>3</v>
      </c>
      <c r="EJ1262">
        <v>1</v>
      </c>
      <c r="EK1262">
        <v>56001</v>
      </c>
      <c r="EL1262" t="s">
        <v>46</v>
      </c>
      <c r="EM1262" t="s">
        <v>47</v>
      </c>
      <c r="EO1262" t="s">
        <v>3</v>
      </c>
      <c r="EQ1262">
        <v>0</v>
      </c>
      <c r="ER1262">
        <v>1634.97</v>
      </c>
      <c r="ES1262">
        <v>0</v>
      </c>
      <c r="ET1262">
        <v>196.98</v>
      </c>
      <c r="EU1262">
        <v>39.94</v>
      </c>
      <c r="EV1262">
        <v>1437.99</v>
      </c>
      <c r="EW1262">
        <v>179.3</v>
      </c>
      <c r="EX1262">
        <v>3.97</v>
      </c>
      <c r="EY1262">
        <v>0</v>
      </c>
      <c r="FQ1262">
        <v>0</v>
      </c>
      <c r="FR1262">
        <f t="shared" si="922"/>
        <v>0</v>
      </c>
      <c r="FS1262">
        <v>0</v>
      </c>
      <c r="FV1262" t="s">
        <v>25</v>
      </c>
      <c r="FW1262" t="s">
        <v>26</v>
      </c>
      <c r="FX1262">
        <v>82</v>
      </c>
      <c r="FY1262">
        <v>62</v>
      </c>
      <c r="GA1262" t="s">
        <v>3</v>
      </c>
      <c r="GD1262">
        <v>1</v>
      </c>
      <c r="GF1262">
        <v>395004222</v>
      </c>
      <c r="GG1262">
        <v>2</v>
      </c>
      <c r="GH1262">
        <v>1</v>
      </c>
      <c r="GI1262">
        <v>2</v>
      </c>
      <c r="GJ1262">
        <v>0</v>
      </c>
      <c r="GK1262">
        <v>0</v>
      </c>
      <c r="GL1262">
        <f t="shared" si="923"/>
        <v>0</v>
      </c>
      <c r="GM1262">
        <f t="shared" si="924"/>
        <v>2166.42</v>
      </c>
      <c r="GN1262">
        <f t="shared" si="925"/>
        <v>2166.42</v>
      </c>
      <c r="GO1262">
        <f t="shared" si="926"/>
        <v>0</v>
      </c>
      <c r="GP1262">
        <f t="shared" si="927"/>
        <v>0</v>
      </c>
      <c r="GR1262">
        <v>0</v>
      </c>
      <c r="GS1262">
        <v>3</v>
      </c>
      <c r="GT1262">
        <v>0</v>
      </c>
      <c r="GU1262" t="s">
        <v>3</v>
      </c>
      <c r="GV1262">
        <f t="shared" si="928"/>
        <v>0</v>
      </c>
      <c r="GW1262">
        <v>1</v>
      </c>
      <c r="GX1262">
        <f t="shared" si="929"/>
        <v>0</v>
      </c>
      <c r="HA1262">
        <v>0</v>
      </c>
      <c r="HB1262">
        <v>0</v>
      </c>
      <c r="HC1262">
        <f t="shared" si="930"/>
        <v>0</v>
      </c>
      <c r="HE1262" t="s">
        <v>3</v>
      </c>
      <c r="HF1262" t="s">
        <v>3</v>
      </c>
      <c r="HM1262" t="s">
        <v>3</v>
      </c>
      <c r="IK1262">
        <v>0</v>
      </c>
    </row>
    <row r="1263" spans="1:245">
      <c r="A1263">
        <v>18</v>
      </c>
      <c r="B1263">
        <v>0</v>
      </c>
      <c r="C1263">
        <v>1382</v>
      </c>
      <c r="E1263" t="s">
        <v>266</v>
      </c>
      <c r="F1263" t="s">
        <v>28</v>
      </c>
      <c r="G1263" t="s">
        <v>29</v>
      </c>
      <c r="H1263" t="s">
        <v>30</v>
      </c>
      <c r="I1263">
        <f>I1262*J1263</f>
        <v>0.21</v>
      </c>
      <c r="J1263">
        <v>10.5</v>
      </c>
      <c r="K1263">
        <v>10.5</v>
      </c>
      <c r="O1263">
        <f t="shared" si="891"/>
        <v>0</v>
      </c>
      <c r="P1263">
        <f t="shared" si="892"/>
        <v>0</v>
      </c>
      <c r="Q1263">
        <f t="shared" si="893"/>
        <v>0</v>
      </c>
      <c r="R1263">
        <f t="shared" si="894"/>
        <v>0</v>
      </c>
      <c r="S1263">
        <f t="shared" si="895"/>
        <v>0</v>
      </c>
      <c r="T1263">
        <f t="shared" si="896"/>
        <v>0</v>
      </c>
      <c r="U1263">
        <f t="shared" si="897"/>
        <v>0</v>
      </c>
      <c r="V1263">
        <f t="shared" si="898"/>
        <v>0</v>
      </c>
      <c r="W1263">
        <f t="shared" si="899"/>
        <v>0</v>
      </c>
      <c r="X1263">
        <f t="shared" si="900"/>
        <v>0</v>
      </c>
      <c r="Y1263">
        <f t="shared" si="901"/>
        <v>0</v>
      </c>
      <c r="AA1263">
        <v>35863109</v>
      </c>
      <c r="AB1263">
        <f t="shared" si="902"/>
        <v>0</v>
      </c>
      <c r="AC1263">
        <f t="shared" si="903"/>
        <v>0</v>
      </c>
      <c r="AD1263">
        <f t="shared" si="904"/>
        <v>0</v>
      </c>
      <c r="AE1263">
        <f t="shared" si="905"/>
        <v>0</v>
      </c>
      <c r="AF1263">
        <f t="shared" si="906"/>
        <v>0</v>
      </c>
      <c r="AG1263">
        <f t="shared" si="907"/>
        <v>0</v>
      </c>
      <c r="AH1263">
        <f t="shared" si="908"/>
        <v>0</v>
      </c>
      <c r="AI1263">
        <f t="shared" si="909"/>
        <v>0</v>
      </c>
      <c r="AJ1263">
        <f t="shared" si="910"/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1</v>
      </c>
      <c r="AW1263">
        <v>1</v>
      </c>
      <c r="AZ1263">
        <v>1</v>
      </c>
      <c r="BA1263">
        <v>1</v>
      </c>
      <c r="BB1263">
        <v>1</v>
      </c>
      <c r="BC1263">
        <v>1</v>
      </c>
      <c r="BD1263" t="s">
        <v>3</v>
      </c>
      <c r="BE1263" t="s">
        <v>3</v>
      </c>
      <c r="BF1263" t="s">
        <v>3</v>
      </c>
      <c r="BG1263" t="s">
        <v>3</v>
      </c>
      <c r="BH1263">
        <v>3</v>
      </c>
      <c r="BI1263">
        <v>2</v>
      </c>
      <c r="BJ1263" t="s">
        <v>31</v>
      </c>
      <c r="BM1263">
        <v>500002</v>
      </c>
      <c r="BN1263">
        <v>0</v>
      </c>
      <c r="BO1263" t="s">
        <v>3</v>
      </c>
      <c r="BP1263">
        <v>0</v>
      </c>
      <c r="BQ1263">
        <v>12</v>
      </c>
      <c r="BR1263">
        <v>0</v>
      </c>
      <c r="BS1263">
        <v>1</v>
      </c>
      <c r="BT1263">
        <v>1</v>
      </c>
      <c r="BU1263">
        <v>1</v>
      </c>
      <c r="BV1263">
        <v>1</v>
      </c>
      <c r="BW1263">
        <v>1</v>
      </c>
      <c r="BX1263">
        <v>1</v>
      </c>
      <c r="BY1263" t="s">
        <v>3</v>
      </c>
      <c r="BZ1263">
        <v>0</v>
      </c>
      <c r="CA1263">
        <v>0</v>
      </c>
      <c r="CB1263" t="s">
        <v>3</v>
      </c>
      <c r="CE1263">
        <v>0</v>
      </c>
      <c r="CF1263">
        <v>0</v>
      </c>
      <c r="CG1263">
        <v>0</v>
      </c>
      <c r="CM1263">
        <v>0</v>
      </c>
      <c r="CN1263" t="s">
        <v>3</v>
      </c>
      <c r="CO1263">
        <v>0</v>
      </c>
      <c r="CP1263">
        <f t="shared" si="911"/>
        <v>0</v>
      </c>
      <c r="CQ1263">
        <f t="shared" si="912"/>
        <v>0</v>
      </c>
      <c r="CR1263">
        <f t="shared" si="913"/>
        <v>0</v>
      </c>
      <c r="CS1263">
        <f t="shared" si="914"/>
        <v>0</v>
      </c>
      <c r="CT1263">
        <f t="shared" si="915"/>
        <v>0</v>
      </c>
      <c r="CU1263">
        <f t="shared" si="916"/>
        <v>0</v>
      </c>
      <c r="CV1263">
        <f t="shared" si="917"/>
        <v>0</v>
      </c>
      <c r="CW1263">
        <f t="shared" si="918"/>
        <v>0</v>
      </c>
      <c r="CX1263">
        <f t="shared" si="919"/>
        <v>0</v>
      </c>
      <c r="CY1263">
        <f t="shared" si="920"/>
        <v>0</v>
      </c>
      <c r="CZ1263">
        <f t="shared" si="921"/>
        <v>0</v>
      </c>
      <c r="DC1263" t="s">
        <v>3</v>
      </c>
      <c r="DD1263" t="s">
        <v>3</v>
      </c>
      <c r="DE1263" t="s">
        <v>3</v>
      </c>
      <c r="DF1263" t="s">
        <v>3</v>
      </c>
      <c r="DG1263" t="s">
        <v>3</v>
      </c>
      <c r="DH1263" t="s">
        <v>3</v>
      </c>
      <c r="DI1263" t="s">
        <v>3</v>
      </c>
      <c r="DJ1263" t="s">
        <v>3</v>
      </c>
      <c r="DK1263" t="s">
        <v>3</v>
      </c>
      <c r="DL1263" t="s">
        <v>3</v>
      </c>
      <c r="DM1263" t="s">
        <v>3</v>
      </c>
      <c r="DN1263">
        <v>0</v>
      </c>
      <c r="DO1263">
        <v>0</v>
      </c>
      <c r="DP1263">
        <v>1</v>
      </c>
      <c r="DQ1263">
        <v>1</v>
      </c>
      <c r="DU1263">
        <v>1009</v>
      </c>
      <c r="DV1263" t="s">
        <v>30</v>
      </c>
      <c r="DW1263" t="s">
        <v>30</v>
      </c>
      <c r="DX1263">
        <v>1000</v>
      </c>
      <c r="DZ1263" t="s">
        <v>3</v>
      </c>
      <c r="EA1263" t="s">
        <v>3</v>
      </c>
      <c r="EB1263" t="s">
        <v>3</v>
      </c>
      <c r="EC1263" t="s">
        <v>3</v>
      </c>
      <c r="EE1263">
        <v>29085444</v>
      </c>
      <c r="EF1263">
        <v>12</v>
      </c>
      <c r="EG1263" t="s">
        <v>32</v>
      </c>
      <c r="EH1263">
        <v>0</v>
      </c>
      <c r="EI1263" t="s">
        <v>3</v>
      </c>
      <c r="EJ1263">
        <v>2</v>
      </c>
      <c r="EK1263">
        <v>500002</v>
      </c>
      <c r="EL1263" t="s">
        <v>33</v>
      </c>
      <c r="EM1263" t="s">
        <v>34</v>
      </c>
      <c r="EO1263" t="s">
        <v>3</v>
      </c>
      <c r="EQ1263">
        <v>0</v>
      </c>
      <c r="ER1263">
        <v>0</v>
      </c>
      <c r="ES1263">
        <v>0</v>
      </c>
      <c r="ET1263">
        <v>0</v>
      </c>
      <c r="EU1263">
        <v>0</v>
      </c>
      <c r="EV1263">
        <v>0</v>
      </c>
      <c r="EW1263">
        <v>0</v>
      </c>
      <c r="EX1263">
        <v>0</v>
      </c>
      <c r="FQ1263">
        <v>0</v>
      </c>
      <c r="FR1263">
        <f t="shared" si="922"/>
        <v>0</v>
      </c>
      <c r="FS1263">
        <v>0</v>
      </c>
      <c r="FX1263">
        <v>0</v>
      </c>
      <c r="FY1263">
        <v>0</v>
      </c>
      <c r="GA1263" t="s">
        <v>3</v>
      </c>
      <c r="GD1263">
        <v>1</v>
      </c>
      <c r="GF1263">
        <v>-304821490</v>
      </c>
      <c r="GG1263">
        <v>2</v>
      </c>
      <c r="GH1263">
        <v>1</v>
      </c>
      <c r="GI1263">
        <v>-2</v>
      </c>
      <c r="GJ1263">
        <v>0</v>
      </c>
      <c r="GK1263">
        <v>0</v>
      </c>
      <c r="GL1263">
        <f t="shared" si="923"/>
        <v>0</v>
      </c>
      <c r="GM1263">
        <f t="shared" si="924"/>
        <v>0</v>
      </c>
      <c r="GN1263">
        <f t="shared" si="925"/>
        <v>0</v>
      </c>
      <c r="GO1263">
        <f t="shared" si="926"/>
        <v>0</v>
      </c>
      <c r="GP1263">
        <f t="shared" si="927"/>
        <v>0</v>
      </c>
      <c r="GR1263">
        <v>0</v>
      </c>
      <c r="GS1263">
        <v>3</v>
      </c>
      <c r="GT1263">
        <v>0</v>
      </c>
      <c r="GU1263" t="s">
        <v>3</v>
      </c>
      <c r="GV1263">
        <f t="shared" si="928"/>
        <v>0</v>
      </c>
      <c r="GW1263">
        <v>1</v>
      </c>
      <c r="GX1263">
        <f t="shared" si="929"/>
        <v>0</v>
      </c>
      <c r="HA1263">
        <v>0</v>
      </c>
      <c r="HB1263">
        <v>0</v>
      </c>
      <c r="HC1263">
        <f t="shared" si="930"/>
        <v>0</v>
      </c>
      <c r="HE1263" t="s">
        <v>3</v>
      </c>
      <c r="HF1263" t="s">
        <v>3</v>
      </c>
      <c r="HM1263" t="s">
        <v>3</v>
      </c>
      <c r="IK1263">
        <v>0</v>
      </c>
    </row>
    <row r="1265" spans="1:206">
      <c r="A1265" s="2">
        <v>51</v>
      </c>
      <c r="B1265" s="2">
        <f>B1249</f>
        <v>0</v>
      </c>
      <c r="C1265" s="2">
        <f>A1249</f>
        <v>5</v>
      </c>
      <c r="D1265" s="2">
        <f>ROW(A1249)</f>
        <v>1249</v>
      </c>
      <c r="E1265" s="2"/>
      <c r="F1265" s="2" t="str">
        <f>IF(F1249&lt;&gt;"",F1249,"")</f>
        <v>Новый подраздел</v>
      </c>
      <c r="G1265" s="2" t="str">
        <f>IF(G1249&lt;&gt;"",G1249,"")</f>
        <v>демонтаж</v>
      </c>
      <c r="H1265" s="2">
        <v>0</v>
      </c>
      <c r="I1265" s="2"/>
      <c r="J1265" s="2"/>
      <c r="K1265" s="2"/>
      <c r="L1265" s="2"/>
      <c r="M1265" s="2"/>
      <c r="N1265" s="2"/>
      <c r="O1265" s="2">
        <f t="shared" ref="O1265:T1265" si="931">ROUND(AB1265,2)</f>
        <v>2715.47</v>
      </c>
      <c r="P1265" s="2">
        <f t="shared" si="931"/>
        <v>0</v>
      </c>
      <c r="Q1265" s="2">
        <f t="shared" si="931"/>
        <v>56.21</v>
      </c>
      <c r="R1265" s="2">
        <f t="shared" si="931"/>
        <v>38.51</v>
      </c>
      <c r="S1265" s="2">
        <f t="shared" si="931"/>
        <v>2659.26</v>
      </c>
      <c r="T1265" s="2">
        <f t="shared" si="931"/>
        <v>0</v>
      </c>
      <c r="U1265" s="2">
        <f>AH1265</f>
        <v>10.204243999999999</v>
      </c>
      <c r="V1265" s="2">
        <f>AI1265</f>
        <v>0.10640000000000001</v>
      </c>
      <c r="W1265" s="2">
        <f>ROUND(AJ1265,2)</f>
        <v>0</v>
      </c>
      <c r="X1265" s="2">
        <f>ROUND(AK1265,2)</f>
        <v>1880.18</v>
      </c>
      <c r="Y1265" s="2">
        <f>ROUND(AL1265,2)</f>
        <v>1404.65</v>
      </c>
      <c r="Z1265" s="2"/>
      <c r="AA1265" s="2"/>
      <c r="AB1265" s="2">
        <f>ROUND(SUMIF(AA1253:AA1263,"=35863109",O1253:O1263),2)</f>
        <v>2715.47</v>
      </c>
      <c r="AC1265" s="2">
        <f>ROUND(SUMIF(AA1253:AA1263,"=35863109",P1253:P1263),2)</f>
        <v>0</v>
      </c>
      <c r="AD1265" s="2">
        <f>ROUND(SUMIF(AA1253:AA1263,"=35863109",Q1253:Q1263),2)</f>
        <v>56.21</v>
      </c>
      <c r="AE1265" s="2">
        <f>ROUND(SUMIF(AA1253:AA1263,"=35863109",R1253:R1263),2)</f>
        <v>38.51</v>
      </c>
      <c r="AF1265" s="2">
        <f>ROUND(SUMIF(AA1253:AA1263,"=35863109",S1253:S1263),2)</f>
        <v>2659.26</v>
      </c>
      <c r="AG1265" s="2">
        <f>ROUND(SUMIF(AA1253:AA1263,"=35863109",T1253:T1263),2)</f>
        <v>0</v>
      </c>
      <c r="AH1265" s="2">
        <f>SUMIF(AA1253:AA1263,"=35863109",U1253:U1263)</f>
        <v>10.204243999999999</v>
      </c>
      <c r="AI1265" s="2">
        <f>SUMIF(AA1253:AA1263,"=35863109",V1253:V1263)</f>
        <v>0.10640000000000001</v>
      </c>
      <c r="AJ1265" s="2">
        <f>ROUND(SUMIF(AA1253:AA1263,"=35863109",W1253:W1263),2)</f>
        <v>0</v>
      </c>
      <c r="AK1265" s="2">
        <f>ROUND(SUMIF(AA1253:AA1263,"=35863109",X1253:X1263),2)</f>
        <v>1880.18</v>
      </c>
      <c r="AL1265" s="2">
        <f>ROUND(SUMIF(AA1253:AA1263,"=35863109",Y1253:Y1263),2)</f>
        <v>1404.65</v>
      </c>
      <c r="AM1265" s="2"/>
      <c r="AN1265" s="2"/>
      <c r="AO1265" s="2">
        <f t="shared" ref="AO1265:BD1265" si="932">ROUND(BX1265,2)</f>
        <v>0</v>
      </c>
      <c r="AP1265" s="2">
        <f t="shared" si="932"/>
        <v>0</v>
      </c>
      <c r="AQ1265" s="2">
        <f t="shared" si="932"/>
        <v>0</v>
      </c>
      <c r="AR1265" s="2">
        <f t="shared" si="932"/>
        <v>6000.3</v>
      </c>
      <c r="AS1265" s="2">
        <f t="shared" si="932"/>
        <v>6000.3</v>
      </c>
      <c r="AT1265" s="2">
        <f t="shared" si="932"/>
        <v>0</v>
      </c>
      <c r="AU1265" s="2">
        <f t="shared" si="932"/>
        <v>0</v>
      </c>
      <c r="AV1265" s="2">
        <f t="shared" si="932"/>
        <v>0</v>
      </c>
      <c r="AW1265" s="2">
        <f t="shared" si="932"/>
        <v>0</v>
      </c>
      <c r="AX1265" s="2">
        <f t="shared" si="932"/>
        <v>0</v>
      </c>
      <c r="AY1265" s="2">
        <f t="shared" si="932"/>
        <v>0</v>
      </c>
      <c r="AZ1265" s="2">
        <f t="shared" si="932"/>
        <v>0</v>
      </c>
      <c r="BA1265" s="2">
        <f t="shared" si="932"/>
        <v>0</v>
      </c>
      <c r="BB1265" s="2">
        <f t="shared" si="932"/>
        <v>0</v>
      </c>
      <c r="BC1265" s="2">
        <f t="shared" si="932"/>
        <v>0</v>
      </c>
      <c r="BD1265" s="2">
        <f t="shared" si="932"/>
        <v>0</v>
      </c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>
        <f>ROUND(SUMIF(AA1253:AA1263,"=35863109",FQ1253:FQ1263),2)</f>
        <v>0</v>
      </c>
      <c r="BY1265" s="2">
        <f>ROUND(SUMIF(AA1253:AA1263,"=35863109",FR1253:FR1263),2)</f>
        <v>0</v>
      </c>
      <c r="BZ1265" s="2">
        <f>ROUND(SUMIF(AA1253:AA1263,"=35863109",GL1253:GL1263),2)</f>
        <v>0</v>
      </c>
      <c r="CA1265" s="2">
        <f>ROUND(SUMIF(AA1253:AA1263,"=35863109",GM1253:GM1263),2)</f>
        <v>6000.3</v>
      </c>
      <c r="CB1265" s="2">
        <f>ROUND(SUMIF(AA1253:AA1263,"=35863109",GN1253:GN1263),2)</f>
        <v>6000.3</v>
      </c>
      <c r="CC1265" s="2">
        <f>ROUND(SUMIF(AA1253:AA1263,"=35863109",GO1253:GO1263),2)</f>
        <v>0</v>
      </c>
      <c r="CD1265" s="2">
        <f>ROUND(SUMIF(AA1253:AA1263,"=35863109",GP1253:GP1263),2)</f>
        <v>0</v>
      </c>
      <c r="CE1265" s="2">
        <f>AC1265-BX1265</f>
        <v>0</v>
      </c>
      <c r="CF1265" s="2">
        <f>AC1265-BY1265</f>
        <v>0</v>
      </c>
      <c r="CG1265" s="2">
        <f>BX1265-BZ1265</f>
        <v>0</v>
      </c>
      <c r="CH1265" s="2">
        <f>AC1265-BX1265-BY1265+BZ1265</f>
        <v>0</v>
      </c>
      <c r="CI1265" s="2">
        <f>BY1265-BZ1265</f>
        <v>0</v>
      </c>
      <c r="CJ1265" s="2">
        <f>ROUND(SUMIF(AA1253:AA1263,"=35863109",GX1253:GX1263),2)</f>
        <v>0</v>
      </c>
      <c r="CK1265" s="2">
        <f>ROUND(SUMIF(AA1253:AA1263,"=35863109",GY1253:GY1263),2)</f>
        <v>0</v>
      </c>
      <c r="CL1265" s="2">
        <f>ROUND(SUMIF(AA1253:AA1263,"=35863109",GZ1253:GZ1263),2)</f>
        <v>0</v>
      </c>
      <c r="CM1265" s="2">
        <f>ROUND(SUMIF(AA1253:AA1263,"=35863109",HD1253:HD1263),2)</f>
        <v>0</v>
      </c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>
        <v>0</v>
      </c>
    </row>
    <row r="1267" spans="1:206">
      <c r="A1267" s="4">
        <v>50</v>
      </c>
      <c r="B1267" s="4">
        <v>0</v>
      </c>
      <c r="C1267" s="4">
        <v>0</v>
      </c>
      <c r="D1267" s="4">
        <v>1</v>
      </c>
      <c r="E1267" s="4">
        <v>201</v>
      </c>
      <c r="F1267" s="4">
        <f>ROUND(Source!O1265,O1267)</f>
        <v>2715.47</v>
      </c>
      <c r="G1267" s="4" t="s">
        <v>71</v>
      </c>
      <c r="H1267" s="4" t="s">
        <v>72</v>
      </c>
      <c r="I1267" s="4"/>
      <c r="J1267" s="4"/>
      <c r="K1267" s="4">
        <v>201</v>
      </c>
      <c r="L1267" s="4">
        <v>1</v>
      </c>
      <c r="M1267" s="4">
        <v>3</v>
      </c>
      <c r="N1267" s="4" t="s">
        <v>3</v>
      </c>
      <c r="O1267" s="4">
        <v>2</v>
      </c>
      <c r="P1267" s="4"/>
      <c r="Q1267" s="4"/>
      <c r="R1267" s="4"/>
      <c r="S1267" s="4"/>
      <c r="T1267" s="4"/>
      <c r="U1267" s="4"/>
      <c r="V1267" s="4"/>
      <c r="W1267" s="4"/>
    </row>
    <row r="1268" spans="1:206">
      <c r="A1268" s="4">
        <v>50</v>
      </c>
      <c r="B1268" s="4">
        <v>0</v>
      </c>
      <c r="C1268" s="4">
        <v>0</v>
      </c>
      <c r="D1268" s="4">
        <v>1</v>
      </c>
      <c r="E1268" s="4">
        <v>202</v>
      </c>
      <c r="F1268" s="4">
        <f>ROUND(Source!P1265,O1268)</f>
        <v>0</v>
      </c>
      <c r="G1268" s="4" t="s">
        <v>73</v>
      </c>
      <c r="H1268" s="4" t="s">
        <v>74</v>
      </c>
      <c r="I1268" s="4"/>
      <c r="J1268" s="4"/>
      <c r="K1268" s="4">
        <v>202</v>
      </c>
      <c r="L1268" s="4">
        <v>2</v>
      </c>
      <c r="M1268" s="4">
        <v>3</v>
      </c>
      <c r="N1268" s="4" t="s">
        <v>3</v>
      </c>
      <c r="O1268" s="4">
        <v>2</v>
      </c>
      <c r="P1268" s="4"/>
      <c r="Q1268" s="4"/>
      <c r="R1268" s="4"/>
      <c r="S1268" s="4"/>
      <c r="T1268" s="4"/>
      <c r="U1268" s="4"/>
      <c r="V1268" s="4"/>
      <c r="W1268" s="4"/>
    </row>
    <row r="1269" spans="1:206">
      <c r="A1269" s="4">
        <v>50</v>
      </c>
      <c r="B1269" s="4">
        <v>0</v>
      </c>
      <c r="C1269" s="4">
        <v>0</v>
      </c>
      <c r="D1269" s="4">
        <v>1</v>
      </c>
      <c r="E1269" s="4">
        <v>222</v>
      </c>
      <c r="F1269" s="4">
        <f>ROUND(Source!AO1265,O1269)</f>
        <v>0</v>
      </c>
      <c r="G1269" s="4" t="s">
        <v>75</v>
      </c>
      <c r="H1269" s="4" t="s">
        <v>76</v>
      </c>
      <c r="I1269" s="4"/>
      <c r="J1269" s="4"/>
      <c r="K1269" s="4">
        <v>222</v>
      </c>
      <c r="L1269" s="4">
        <v>3</v>
      </c>
      <c r="M1269" s="4">
        <v>3</v>
      </c>
      <c r="N1269" s="4" t="s">
        <v>3</v>
      </c>
      <c r="O1269" s="4">
        <v>2</v>
      </c>
      <c r="P1269" s="4"/>
      <c r="Q1269" s="4"/>
      <c r="R1269" s="4"/>
      <c r="S1269" s="4"/>
      <c r="T1269" s="4"/>
      <c r="U1269" s="4"/>
      <c r="V1269" s="4"/>
      <c r="W1269" s="4"/>
    </row>
    <row r="1270" spans="1:206">
      <c r="A1270" s="4">
        <v>50</v>
      </c>
      <c r="B1270" s="4">
        <v>0</v>
      </c>
      <c r="C1270" s="4">
        <v>0</v>
      </c>
      <c r="D1270" s="4">
        <v>1</v>
      </c>
      <c r="E1270" s="4">
        <v>225</v>
      </c>
      <c r="F1270" s="4">
        <f>ROUND(Source!AV1265,O1270)</f>
        <v>0</v>
      </c>
      <c r="G1270" s="4" t="s">
        <v>77</v>
      </c>
      <c r="H1270" s="4" t="s">
        <v>78</v>
      </c>
      <c r="I1270" s="4"/>
      <c r="J1270" s="4"/>
      <c r="K1270" s="4">
        <v>225</v>
      </c>
      <c r="L1270" s="4">
        <v>4</v>
      </c>
      <c r="M1270" s="4">
        <v>3</v>
      </c>
      <c r="N1270" s="4" t="s">
        <v>3</v>
      </c>
      <c r="O1270" s="4">
        <v>2</v>
      </c>
      <c r="P1270" s="4"/>
      <c r="Q1270" s="4"/>
      <c r="R1270" s="4"/>
      <c r="S1270" s="4"/>
      <c r="T1270" s="4"/>
      <c r="U1270" s="4"/>
      <c r="V1270" s="4"/>
      <c r="W1270" s="4"/>
    </row>
    <row r="1271" spans="1:206">
      <c r="A1271" s="4">
        <v>50</v>
      </c>
      <c r="B1271" s="4">
        <v>0</v>
      </c>
      <c r="C1271" s="4">
        <v>0</v>
      </c>
      <c r="D1271" s="4">
        <v>1</v>
      </c>
      <c r="E1271" s="4">
        <v>226</v>
      </c>
      <c r="F1271" s="4">
        <f>ROUND(Source!AW1265,O1271)</f>
        <v>0</v>
      </c>
      <c r="G1271" s="4" t="s">
        <v>79</v>
      </c>
      <c r="H1271" s="4" t="s">
        <v>80</v>
      </c>
      <c r="I1271" s="4"/>
      <c r="J1271" s="4"/>
      <c r="K1271" s="4">
        <v>226</v>
      </c>
      <c r="L1271" s="4">
        <v>5</v>
      </c>
      <c r="M1271" s="4">
        <v>3</v>
      </c>
      <c r="N1271" s="4" t="s">
        <v>3</v>
      </c>
      <c r="O1271" s="4">
        <v>2</v>
      </c>
      <c r="P1271" s="4"/>
      <c r="Q1271" s="4"/>
      <c r="R1271" s="4"/>
      <c r="S1271" s="4"/>
      <c r="T1271" s="4"/>
      <c r="U1271" s="4"/>
      <c r="V1271" s="4"/>
      <c r="W1271" s="4"/>
    </row>
    <row r="1272" spans="1:206">
      <c r="A1272" s="4">
        <v>50</v>
      </c>
      <c r="B1272" s="4">
        <v>0</v>
      </c>
      <c r="C1272" s="4">
        <v>0</v>
      </c>
      <c r="D1272" s="4">
        <v>1</v>
      </c>
      <c r="E1272" s="4">
        <v>227</v>
      </c>
      <c r="F1272" s="4">
        <f>ROUND(Source!AX1265,O1272)</f>
        <v>0</v>
      </c>
      <c r="G1272" s="4" t="s">
        <v>81</v>
      </c>
      <c r="H1272" s="4" t="s">
        <v>82</v>
      </c>
      <c r="I1272" s="4"/>
      <c r="J1272" s="4"/>
      <c r="K1272" s="4">
        <v>227</v>
      </c>
      <c r="L1272" s="4">
        <v>6</v>
      </c>
      <c r="M1272" s="4">
        <v>3</v>
      </c>
      <c r="N1272" s="4" t="s">
        <v>3</v>
      </c>
      <c r="O1272" s="4">
        <v>2</v>
      </c>
      <c r="P1272" s="4"/>
      <c r="Q1272" s="4"/>
      <c r="R1272" s="4"/>
      <c r="S1272" s="4"/>
      <c r="T1272" s="4"/>
      <c r="U1272" s="4"/>
      <c r="V1272" s="4"/>
      <c r="W1272" s="4"/>
    </row>
    <row r="1273" spans="1:206">
      <c r="A1273" s="4">
        <v>50</v>
      </c>
      <c r="B1273" s="4">
        <v>0</v>
      </c>
      <c r="C1273" s="4">
        <v>0</v>
      </c>
      <c r="D1273" s="4">
        <v>1</v>
      </c>
      <c r="E1273" s="4">
        <v>228</v>
      </c>
      <c r="F1273" s="4">
        <f>ROUND(Source!AY1265,O1273)</f>
        <v>0</v>
      </c>
      <c r="G1273" s="4" t="s">
        <v>83</v>
      </c>
      <c r="H1273" s="4" t="s">
        <v>84</v>
      </c>
      <c r="I1273" s="4"/>
      <c r="J1273" s="4"/>
      <c r="K1273" s="4">
        <v>228</v>
      </c>
      <c r="L1273" s="4">
        <v>7</v>
      </c>
      <c r="M1273" s="4">
        <v>3</v>
      </c>
      <c r="N1273" s="4" t="s">
        <v>3</v>
      </c>
      <c r="O1273" s="4">
        <v>2</v>
      </c>
      <c r="P1273" s="4"/>
      <c r="Q1273" s="4"/>
      <c r="R1273" s="4"/>
      <c r="S1273" s="4"/>
      <c r="T1273" s="4"/>
      <c r="U1273" s="4"/>
      <c r="V1273" s="4"/>
      <c r="W1273" s="4"/>
    </row>
    <row r="1274" spans="1:206">
      <c r="A1274" s="4">
        <v>50</v>
      </c>
      <c r="B1274" s="4">
        <v>0</v>
      </c>
      <c r="C1274" s="4">
        <v>0</v>
      </c>
      <c r="D1274" s="4">
        <v>1</v>
      </c>
      <c r="E1274" s="4">
        <v>216</v>
      </c>
      <c r="F1274" s="4">
        <f>ROUND(Source!AP1265,O1274)</f>
        <v>0</v>
      </c>
      <c r="G1274" s="4" t="s">
        <v>85</v>
      </c>
      <c r="H1274" s="4" t="s">
        <v>86</v>
      </c>
      <c r="I1274" s="4"/>
      <c r="J1274" s="4"/>
      <c r="K1274" s="4">
        <v>216</v>
      </c>
      <c r="L1274" s="4">
        <v>8</v>
      </c>
      <c r="M1274" s="4">
        <v>3</v>
      </c>
      <c r="N1274" s="4" t="s">
        <v>3</v>
      </c>
      <c r="O1274" s="4">
        <v>2</v>
      </c>
      <c r="P1274" s="4"/>
      <c r="Q1274" s="4"/>
      <c r="R1274" s="4"/>
      <c r="S1274" s="4"/>
      <c r="T1274" s="4"/>
      <c r="U1274" s="4"/>
      <c r="V1274" s="4"/>
      <c r="W1274" s="4"/>
    </row>
    <row r="1275" spans="1:206">
      <c r="A1275" s="4">
        <v>50</v>
      </c>
      <c r="B1275" s="4">
        <v>0</v>
      </c>
      <c r="C1275" s="4">
        <v>0</v>
      </c>
      <c r="D1275" s="4">
        <v>1</v>
      </c>
      <c r="E1275" s="4">
        <v>223</v>
      </c>
      <c r="F1275" s="4">
        <f>ROUND(Source!AQ1265,O1275)</f>
        <v>0</v>
      </c>
      <c r="G1275" s="4" t="s">
        <v>87</v>
      </c>
      <c r="H1275" s="4" t="s">
        <v>88</v>
      </c>
      <c r="I1275" s="4"/>
      <c r="J1275" s="4"/>
      <c r="K1275" s="4">
        <v>223</v>
      </c>
      <c r="L1275" s="4">
        <v>9</v>
      </c>
      <c r="M1275" s="4">
        <v>3</v>
      </c>
      <c r="N1275" s="4" t="s">
        <v>3</v>
      </c>
      <c r="O1275" s="4">
        <v>2</v>
      </c>
      <c r="P1275" s="4"/>
      <c r="Q1275" s="4"/>
      <c r="R1275" s="4"/>
      <c r="S1275" s="4"/>
      <c r="T1275" s="4"/>
      <c r="U1275" s="4"/>
      <c r="V1275" s="4"/>
      <c r="W1275" s="4"/>
    </row>
    <row r="1276" spans="1:206">
      <c r="A1276" s="4">
        <v>50</v>
      </c>
      <c r="B1276" s="4">
        <v>0</v>
      </c>
      <c r="C1276" s="4">
        <v>0</v>
      </c>
      <c r="D1276" s="4">
        <v>1</v>
      </c>
      <c r="E1276" s="4">
        <v>229</v>
      </c>
      <c r="F1276" s="4">
        <f>ROUND(Source!AZ1265,O1276)</f>
        <v>0</v>
      </c>
      <c r="G1276" s="4" t="s">
        <v>89</v>
      </c>
      <c r="H1276" s="4" t="s">
        <v>90</v>
      </c>
      <c r="I1276" s="4"/>
      <c r="J1276" s="4"/>
      <c r="K1276" s="4">
        <v>229</v>
      </c>
      <c r="L1276" s="4">
        <v>10</v>
      </c>
      <c r="M1276" s="4">
        <v>3</v>
      </c>
      <c r="N1276" s="4" t="s">
        <v>3</v>
      </c>
      <c r="O1276" s="4">
        <v>2</v>
      </c>
      <c r="P1276" s="4"/>
      <c r="Q1276" s="4"/>
      <c r="R1276" s="4"/>
      <c r="S1276" s="4"/>
      <c r="T1276" s="4"/>
      <c r="U1276" s="4"/>
      <c r="V1276" s="4"/>
      <c r="W1276" s="4"/>
    </row>
    <row r="1277" spans="1:206">
      <c r="A1277" s="4">
        <v>50</v>
      </c>
      <c r="B1277" s="4">
        <v>0</v>
      </c>
      <c r="C1277" s="4">
        <v>0</v>
      </c>
      <c r="D1277" s="4">
        <v>1</v>
      </c>
      <c r="E1277" s="4">
        <v>203</v>
      </c>
      <c r="F1277" s="4">
        <f>ROUND(Source!Q1265,O1277)</f>
        <v>56.21</v>
      </c>
      <c r="G1277" s="4" t="s">
        <v>91</v>
      </c>
      <c r="H1277" s="4" t="s">
        <v>92</v>
      </c>
      <c r="I1277" s="4"/>
      <c r="J1277" s="4"/>
      <c r="K1277" s="4">
        <v>203</v>
      </c>
      <c r="L1277" s="4">
        <v>11</v>
      </c>
      <c r="M1277" s="4">
        <v>3</v>
      </c>
      <c r="N1277" s="4" t="s">
        <v>3</v>
      </c>
      <c r="O1277" s="4">
        <v>2</v>
      </c>
      <c r="P1277" s="4"/>
      <c r="Q1277" s="4"/>
      <c r="R1277" s="4"/>
      <c r="S1277" s="4"/>
      <c r="T1277" s="4"/>
      <c r="U1277" s="4"/>
      <c r="V1277" s="4"/>
      <c r="W1277" s="4"/>
    </row>
    <row r="1278" spans="1:206">
      <c r="A1278" s="4">
        <v>50</v>
      </c>
      <c r="B1278" s="4">
        <v>0</v>
      </c>
      <c r="C1278" s="4">
        <v>0</v>
      </c>
      <c r="D1278" s="4">
        <v>1</v>
      </c>
      <c r="E1278" s="4">
        <v>231</v>
      </c>
      <c r="F1278" s="4">
        <f>ROUND(Source!BB1265,O1278)</f>
        <v>0</v>
      </c>
      <c r="G1278" s="4" t="s">
        <v>93</v>
      </c>
      <c r="H1278" s="4" t="s">
        <v>94</v>
      </c>
      <c r="I1278" s="4"/>
      <c r="J1278" s="4"/>
      <c r="K1278" s="4">
        <v>231</v>
      </c>
      <c r="L1278" s="4">
        <v>12</v>
      </c>
      <c r="M1278" s="4">
        <v>3</v>
      </c>
      <c r="N1278" s="4" t="s">
        <v>3</v>
      </c>
      <c r="O1278" s="4">
        <v>2</v>
      </c>
      <c r="P1278" s="4"/>
      <c r="Q1278" s="4"/>
      <c r="R1278" s="4"/>
      <c r="S1278" s="4"/>
      <c r="T1278" s="4"/>
      <c r="U1278" s="4"/>
      <c r="V1278" s="4"/>
      <c r="W1278" s="4"/>
    </row>
    <row r="1279" spans="1:206">
      <c r="A1279" s="4">
        <v>50</v>
      </c>
      <c r="B1279" s="4">
        <v>0</v>
      </c>
      <c r="C1279" s="4">
        <v>0</v>
      </c>
      <c r="D1279" s="4">
        <v>1</v>
      </c>
      <c r="E1279" s="4">
        <v>204</v>
      </c>
      <c r="F1279" s="4">
        <f>ROUND(Source!R1265,O1279)</f>
        <v>38.51</v>
      </c>
      <c r="G1279" s="4" t="s">
        <v>95</v>
      </c>
      <c r="H1279" s="4" t="s">
        <v>96</v>
      </c>
      <c r="I1279" s="4"/>
      <c r="J1279" s="4"/>
      <c r="K1279" s="4">
        <v>204</v>
      </c>
      <c r="L1279" s="4">
        <v>13</v>
      </c>
      <c r="M1279" s="4">
        <v>3</v>
      </c>
      <c r="N1279" s="4" t="s">
        <v>3</v>
      </c>
      <c r="O1279" s="4">
        <v>2</v>
      </c>
      <c r="P1279" s="4"/>
      <c r="Q1279" s="4"/>
      <c r="R1279" s="4"/>
      <c r="S1279" s="4"/>
      <c r="T1279" s="4"/>
      <c r="U1279" s="4"/>
      <c r="V1279" s="4"/>
      <c r="W1279" s="4"/>
    </row>
    <row r="1280" spans="1:206">
      <c r="A1280" s="4">
        <v>50</v>
      </c>
      <c r="B1280" s="4">
        <v>0</v>
      </c>
      <c r="C1280" s="4">
        <v>0</v>
      </c>
      <c r="D1280" s="4">
        <v>1</v>
      </c>
      <c r="E1280" s="4">
        <v>205</v>
      </c>
      <c r="F1280" s="4">
        <f>ROUND(Source!S1265,O1280)</f>
        <v>2659.26</v>
      </c>
      <c r="G1280" s="4" t="s">
        <v>97</v>
      </c>
      <c r="H1280" s="4" t="s">
        <v>98</v>
      </c>
      <c r="I1280" s="4"/>
      <c r="J1280" s="4"/>
      <c r="K1280" s="4">
        <v>205</v>
      </c>
      <c r="L1280" s="4">
        <v>14</v>
      </c>
      <c r="M1280" s="4">
        <v>3</v>
      </c>
      <c r="N1280" s="4" t="s">
        <v>3</v>
      </c>
      <c r="O1280" s="4">
        <v>2</v>
      </c>
      <c r="P1280" s="4"/>
      <c r="Q1280" s="4"/>
      <c r="R1280" s="4"/>
      <c r="S1280" s="4"/>
      <c r="T1280" s="4"/>
      <c r="U1280" s="4"/>
      <c r="V1280" s="4"/>
      <c r="W1280" s="4"/>
    </row>
    <row r="1281" spans="1:23">
      <c r="A1281" s="4">
        <v>50</v>
      </c>
      <c r="B1281" s="4">
        <v>0</v>
      </c>
      <c r="C1281" s="4">
        <v>0</v>
      </c>
      <c r="D1281" s="4">
        <v>1</v>
      </c>
      <c r="E1281" s="4">
        <v>232</v>
      </c>
      <c r="F1281" s="4">
        <f>ROUND(Source!BC1265,O1281)</f>
        <v>0</v>
      </c>
      <c r="G1281" s="4" t="s">
        <v>99</v>
      </c>
      <c r="H1281" s="4" t="s">
        <v>100</v>
      </c>
      <c r="I1281" s="4"/>
      <c r="J1281" s="4"/>
      <c r="K1281" s="4">
        <v>232</v>
      </c>
      <c r="L1281" s="4">
        <v>15</v>
      </c>
      <c r="M1281" s="4">
        <v>3</v>
      </c>
      <c r="N1281" s="4" t="s">
        <v>3</v>
      </c>
      <c r="O1281" s="4">
        <v>2</v>
      </c>
      <c r="P1281" s="4"/>
      <c r="Q1281" s="4"/>
      <c r="R1281" s="4"/>
      <c r="S1281" s="4"/>
      <c r="T1281" s="4"/>
      <c r="U1281" s="4"/>
      <c r="V1281" s="4"/>
      <c r="W1281" s="4"/>
    </row>
    <row r="1282" spans="1:23">
      <c r="A1282" s="4">
        <v>50</v>
      </c>
      <c r="B1282" s="4">
        <v>0</v>
      </c>
      <c r="C1282" s="4">
        <v>0</v>
      </c>
      <c r="D1282" s="4">
        <v>1</v>
      </c>
      <c r="E1282" s="4">
        <v>214</v>
      </c>
      <c r="F1282" s="4">
        <f>ROUND(Source!AS1265,O1282)</f>
        <v>6000.3</v>
      </c>
      <c r="G1282" s="4" t="s">
        <v>101</v>
      </c>
      <c r="H1282" s="4" t="s">
        <v>102</v>
      </c>
      <c r="I1282" s="4"/>
      <c r="J1282" s="4"/>
      <c r="K1282" s="4">
        <v>214</v>
      </c>
      <c r="L1282" s="4">
        <v>16</v>
      </c>
      <c r="M1282" s="4">
        <v>3</v>
      </c>
      <c r="N1282" s="4" t="s">
        <v>3</v>
      </c>
      <c r="O1282" s="4">
        <v>2</v>
      </c>
      <c r="P1282" s="4"/>
      <c r="Q1282" s="4"/>
      <c r="R1282" s="4"/>
      <c r="S1282" s="4"/>
      <c r="T1282" s="4"/>
      <c r="U1282" s="4"/>
      <c r="V1282" s="4"/>
      <c r="W1282" s="4"/>
    </row>
    <row r="1283" spans="1:23">
      <c r="A1283" s="4">
        <v>50</v>
      </c>
      <c r="B1283" s="4">
        <v>0</v>
      </c>
      <c r="C1283" s="4">
        <v>0</v>
      </c>
      <c r="D1283" s="4">
        <v>1</v>
      </c>
      <c r="E1283" s="4">
        <v>215</v>
      </c>
      <c r="F1283" s="4">
        <f>ROUND(Source!AT1265,O1283)</f>
        <v>0</v>
      </c>
      <c r="G1283" s="4" t="s">
        <v>103</v>
      </c>
      <c r="H1283" s="4" t="s">
        <v>104</v>
      </c>
      <c r="I1283" s="4"/>
      <c r="J1283" s="4"/>
      <c r="K1283" s="4">
        <v>215</v>
      </c>
      <c r="L1283" s="4">
        <v>17</v>
      </c>
      <c r="M1283" s="4">
        <v>3</v>
      </c>
      <c r="N1283" s="4" t="s">
        <v>3</v>
      </c>
      <c r="O1283" s="4">
        <v>2</v>
      </c>
      <c r="P1283" s="4"/>
      <c r="Q1283" s="4"/>
      <c r="R1283" s="4"/>
      <c r="S1283" s="4"/>
      <c r="T1283" s="4"/>
      <c r="U1283" s="4"/>
      <c r="V1283" s="4"/>
      <c r="W1283" s="4"/>
    </row>
    <row r="1284" spans="1:23">
      <c r="A1284" s="4">
        <v>50</v>
      </c>
      <c r="B1284" s="4">
        <v>0</v>
      </c>
      <c r="C1284" s="4">
        <v>0</v>
      </c>
      <c r="D1284" s="4">
        <v>1</v>
      </c>
      <c r="E1284" s="4">
        <v>217</v>
      </c>
      <c r="F1284" s="4">
        <f>ROUND(Source!AU1265,O1284)</f>
        <v>0</v>
      </c>
      <c r="G1284" s="4" t="s">
        <v>105</v>
      </c>
      <c r="H1284" s="4" t="s">
        <v>106</v>
      </c>
      <c r="I1284" s="4"/>
      <c r="J1284" s="4"/>
      <c r="K1284" s="4">
        <v>217</v>
      </c>
      <c r="L1284" s="4">
        <v>18</v>
      </c>
      <c r="M1284" s="4">
        <v>3</v>
      </c>
      <c r="N1284" s="4" t="s">
        <v>3</v>
      </c>
      <c r="O1284" s="4">
        <v>2</v>
      </c>
      <c r="P1284" s="4"/>
      <c r="Q1284" s="4"/>
      <c r="R1284" s="4"/>
      <c r="S1284" s="4"/>
      <c r="T1284" s="4"/>
      <c r="U1284" s="4"/>
      <c r="V1284" s="4"/>
      <c r="W1284" s="4"/>
    </row>
    <row r="1285" spans="1:23">
      <c r="A1285" s="4">
        <v>50</v>
      </c>
      <c r="B1285" s="4">
        <v>0</v>
      </c>
      <c r="C1285" s="4">
        <v>0</v>
      </c>
      <c r="D1285" s="4">
        <v>1</v>
      </c>
      <c r="E1285" s="4">
        <v>230</v>
      </c>
      <c r="F1285" s="4">
        <f>ROUND(Source!BA1265,O1285)</f>
        <v>0</v>
      </c>
      <c r="G1285" s="4" t="s">
        <v>107</v>
      </c>
      <c r="H1285" s="4" t="s">
        <v>108</v>
      </c>
      <c r="I1285" s="4"/>
      <c r="J1285" s="4"/>
      <c r="K1285" s="4">
        <v>230</v>
      </c>
      <c r="L1285" s="4">
        <v>19</v>
      </c>
      <c r="M1285" s="4">
        <v>3</v>
      </c>
      <c r="N1285" s="4" t="s">
        <v>3</v>
      </c>
      <c r="O1285" s="4">
        <v>2</v>
      </c>
      <c r="P1285" s="4"/>
      <c r="Q1285" s="4"/>
      <c r="R1285" s="4"/>
      <c r="S1285" s="4"/>
      <c r="T1285" s="4"/>
      <c r="U1285" s="4"/>
      <c r="V1285" s="4"/>
      <c r="W1285" s="4"/>
    </row>
    <row r="1286" spans="1:23">
      <c r="A1286" s="4">
        <v>50</v>
      </c>
      <c r="B1286" s="4">
        <v>0</v>
      </c>
      <c r="C1286" s="4">
        <v>0</v>
      </c>
      <c r="D1286" s="4">
        <v>1</v>
      </c>
      <c r="E1286" s="4">
        <v>206</v>
      </c>
      <c r="F1286" s="4">
        <f>ROUND(Source!T1265,O1286)</f>
        <v>0</v>
      </c>
      <c r="G1286" s="4" t="s">
        <v>109</v>
      </c>
      <c r="H1286" s="4" t="s">
        <v>110</v>
      </c>
      <c r="I1286" s="4"/>
      <c r="J1286" s="4"/>
      <c r="K1286" s="4">
        <v>206</v>
      </c>
      <c r="L1286" s="4">
        <v>20</v>
      </c>
      <c r="M1286" s="4">
        <v>3</v>
      </c>
      <c r="N1286" s="4" t="s">
        <v>3</v>
      </c>
      <c r="O1286" s="4">
        <v>2</v>
      </c>
      <c r="P1286" s="4"/>
      <c r="Q1286" s="4"/>
      <c r="R1286" s="4"/>
      <c r="S1286" s="4"/>
      <c r="T1286" s="4"/>
      <c r="U1286" s="4"/>
      <c r="V1286" s="4"/>
      <c r="W1286" s="4"/>
    </row>
    <row r="1287" spans="1:23">
      <c r="A1287" s="4">
        <v>50</v>
      </c>
      <c r="B1287" s="4">
        <v>0</v>
      </c>
      <c r="C1287" s="4">
        <v>0</v>
      </c>
      <c r="D1287" s="4">
        <v>1</v>
      </c>
      <c r="E1287" s="4">
        <v>207</v>
      </c>
      <c r="F1287" s="4">
        <f>Source!U1265</f>
        <v>10.204243999999999</v>
      </c>
      <c r="G1287" s="4" t="s">
        <v>111</v>
      </c>
      <c r="H1287" s="4" t="s">
        <v>112</v>
      </c>
      <c r="I1287" s="4"/>
      <c r="J1287" s="4"/>
      <c r="K1287" s="4">
        <v>207</v>
      </c>
      <c r="L1287" s="4">
        <v>21</v>
      </c>
      <c r="M1287" s="4">
        <v>3</v>
      </c>
      <c r="N1287" s="4" t="s">
        <v>3</v>
      </c>
      <c r="O1287" s="4">
        <v>-1</v>
      </c>
      <c r="P1287" s="4"/>
      <c r="Q1287" s="4"/>
      <c r="R1287" s="4"/>
      <c r="S1287" s="4"/>
      <c r="T1287" s="4"/>
      <c r="U1287" s="4"/>
      <c r="V1287" s="4"/>
      <c r="W1287" s="4"/>
    </row>
    <row r="1288" spans="1:23">
      <c r="A1288" s="4">
        <v>50</v>
      </c>
      <c r="B1288" s="4">
        <v>0</v>
      </c>
      <c r="C1288" s="4">
        <v>0</v>
      </c>
      <c r="D1288" s="4">
        <v>1</v>
      </c>
      <c r="E1288" s="4">
        <v>208</v>
      </c>
      <c r="F1288" s="4">
        <f>Source!V1265</f>
        <v>0.10640000000000001</v>
      </c>
      <c r="G1288" s="4" t="s">
        <v>113</v>
      </c>
      <c r="H1288" s="4" t="s">
        <v>114</v>
      </c>
      <c r="I1288" s="4"/>
      <c r="J1288" s="4"/>
      <c r="K1288" s="4">
        <v>208</v>
      </c>
      <c r="L1288" s="4">
        <v>22</v>
      </c>
      <c r="M1288" s="4">
        <v>3</v>
      </c>
      <c r="N1288" s="4" t="s">
        <v>3</v>
      </c>
      <c r="O1288" s="4">
        <v>-1</v>
      </c>
      <c r="P1288" s="4"/>
      <c r="Q1288" s="4"/>
      <c r="R1288" s="4"/>
      <c r="S1288" s="4"/>
      <c r="T1288" s="4"/>
      <c r="U1288" s="4"/>
      <c r="V1288" s="4"/>
      <c r="W1288" s="4"/>
    </row>
    <row r="1289" spans="1:23">
      <c r="A1289" s="4">
        <v>50</v>
      </c>
      <c r="B1289" s="4">
        <v>0</v>
      </c>
      <c r="C1289" s="4">
        <v>0</v>
      </c>
      <c r="D1289" s="4">
        <v>1</v>
      </c>
      <c r="E1289" s="4">
        <v>209</v>
      </c>
      <c r="F1289" s="4">
        <f>ROUND(Source!W1265,O1289)</f>
        <v>0</v>
      </c>
      <c r="G1289" s="4" t="s">
        <v>115</v>
      </c>
      <c r="H1289" s="4" t="s">
        <v>116</v>
      </c>
      <c r="I1289" s="4"/>
      <c r="J1289" s="4"/>
      <c r="K1289" s="4">
        <v>209</v>
      </c>
      <c r="L1289" s="4">
        <v>23</v>
      </c>
      <c r="M1289" s="4">
        <v>3</v>
      </c>
      <c r="N1289" s="4" t="s">
        <v>3</v>
      </c>
      <c r="O1289" s="4">
        <v>2</v>
      </c>
      <c r="P1289" s="4"/>
      <c r="Q1289" s="4"/>
      <c r="R1289" s="4"/>
      <c r="S1289" s="4"/>
      <c r="T1289" s="4"/>
      <c r="U1289" s="4"/>
      <c r="V1289" s="4"/>
      <c r="W1289" s="4"/>
    </row>
    <row r="1290" spans="1:23">
      <c r="A1290" s="4">
        <v>50</v>
      </c>
      <c r="B1290" s="4">
        <v>0</v>
      </c>
      <c r="C1290" s="4">
        <v>0</v>
      </c>
      <c r="D1290" s="4">
        <v>1</v>
      </c>
      <c r="E1290" s="4">
        <v>233</v>
      </c>
      <c r="F1290" s="4">
        <f>ROUND(Source!BD1265,O1290)</f>
        <v>0</v>
      </c>
      <c r="G1290" s="4" t="s">
        <v>117</v>
      </c>
      <c r="H1290" s="4" t="s">
        <v>118</v>
      </c>
      <c r="I1290" s="4"/>
      <c r="J1290" s="4"/>
      <c r="K1290" s="4">
        <v>233</v>
      </c>
      <c r="L1290" s="4">
        <v>24</v>
      </c>
      <c r="M1290" s="4">
        <v>3</v>
      </c>
      <c r="N1290" s="4" t="s">
        <v>3</v>
      </c>
      <c r="O1290" s="4">
        <v>2</v>
      </c>
      <c r="P1290" s="4"/>
      <c r="Q1290" s="4"/>
      <c r="R1290" s="4"/>
      <c r="S1290" s="4"/>
      <c r="T1290" s="4"/>
      <c r="U1290" s="4"/>
      <c r="V1290" s="4"/>
      <c r="W1290" s="4"/>
    </row>
    <row r="1291" spans="1:23">
      <c r="A1291" s="4">
        <v>50</v>
      </c>
      <c r="B1291" s="4">
        <v>0</v>
      </c>
      <c r="C1291" s="4">
        <v>0</v>
      </c>
      <c r="D1291" s="4">
        <v>1</v>
      </c>
      <c r="E1291" s="4">
        <v>210</v>
      </c>
      <c r="F1291" s="4">
        <f>ROUND(Source!X1265,O1291)</f>
        <v>1880.18</v>
      </c>
      <c r="G1291" s="4" t="s">
        <v>119</v>
      </c>
      <c r="H1291" s="4" t="s">
        <v>120</v>
      </c>
      <c r="I1291" s="4"/>
      <c r="J1291" s="4"/>
      <c r="K1291" s="4">
        <v>210</v>
      </c>
      <c r="L1291" s="4">
        <v>25</v>
      </c>
      <c r="M1291" s="4">
        <v>3</v>
      </c>
      <c r="N1291" s="4" t="s">
        <v>3</v>
      </c>
      <c r="O1291" s="4">
        <v>2</v>
      </c>
      <c r="P1291" s="4"/>
      <c r="Q1291" s="4"/>
      <c r="R1291" s="4"/>
      <c r="S1291" s="4"/>
      <c r="T1291" s="4"/>
      <c r="U1291" s="4"/>
      <c r="V1291" s="4"/>
      <c r="W1291" s="4"/>
    </row>
    <row r="1292" spans="1:23">
      <c r="A1292" s="4">
        <v>50</v>
      </c>
      <c r="B1292" s="4">
        <v>0</v>
      </c>
      <c r="C1292" s="4">
        <v>0</v>
      </c>
      <c r="D1292" s="4">
        <v>1</v>
      </c>
      <c r="E1292" s="4">
        <v>211</v>
      </c>
      <c r="F1292" s="4">
        <f>ROUND(Source!Y1265,O1292)</f>
        <v>1404.65</v>
      </c>
      <c r="G1292" s="4" t="s">
        <v>121</v>
      </c>
      <c r="H1292" s="4" t="s">
        <v>122</v>
      </c>
      <c r="I1292" s="4"/>
      <c r="J1292" s="4"/>
      <c r="K1292" s="4">
        <v>211</v>
      </c>
      <c r="L1292" s="4">
        <v>26</v>
      </c>
      <c r="M1292" s="4">
        <v>3</v>
      </c>
      <c r="N1292" s="4" t="s">
        <v>3</v>
      </c>
      <c r="O1292" s="4">
        <v>2</v>
      </c>
      <c r="P1292" s="4"/>
      <c r="Q1292" s="4"/>
      <c r="R1292" s="4"/>
      <c r="S1292" s="4"/>
      <c r="T1292" s="4"/>
      <c r="U1292" s="4"/>
      <c r="V1292" s="4"/>
      <c r="W1292" s="4"/>
    </row>
    <row r="1293" spans="1:23">
      <c r="A1293" s="4">
        <v>50</v>
      </c>
      <c r="B1293" s="4">
        <v>0</v>
      </c>
      <c r="C1293" s="4">
        <v>0</v>
      </c>
      <c r="D1293" s="4">
        <v>1</v>
      </c>
      <c r="E1293" s="4">
        <v>0</v>
      </c>
      <c r="F1293" s="4">
        <f>ROUND(Source!AR1265,O1293)</f>
        <v>6000.3</v>
      </c>
      <c r="G1293" s="4" t="s">
        <v>123</v>
      </c>
      <c r="H1293" s="4" t="s">
        <v>124</v>
      </c>
      <c r="I1293" s="4"/>
      <c r="J1293" s="4"/>
      <c r="K1293" s="4">
        <v>224</v>
      </c>
      <c r="L1293" s="4">
        <v>27</v>
      </c>
      <c r="M1293" s="4">
        <v>3</v>
      </c>
      <c r="N1293" s="4" t="s">
        <v>3</v>
      </c>
      <c r="O1293" s="4">
        <v>2</v>
      </c>
      <c r="P1293" s="4"/>
      <c r="Q1293" s="4"/>
      <c r="R1293" s="4"/>
      <c r="S1293" s="4"/>
      <c r="T1293" s="4"/>
      <c r="U1293" s="4"/>
      <c r="V1293" s="4"/>
      <c r="W1293" s="4"/>
    </row>
    <row r="1294" spans="1:23">
      <c r="A1294" s="4">
        <v>50</v>
      </c>
      <c r="B1294" s="4">
        <v>0</v>
      </c>
      <c r="C1294" s="4">
        <v>0</v>
      </c>
      <c r="D1294" s="4">
        <v>2</v>
      </c>
      <c r="E1294" s="4">
        <v>0</v>
      </c>
      <c r="F1294" s="4">
        <f>ROUND(F1293*0.18,O1294)</f>
        <v>1080.0999999999999</v>
      </c>
      <c r="G1294" s="4" t="s">
        <v>125</v>
      </c>
      <c r="H1294" s="4" t="s">
        <v>125</v>
      </c>
      <c r="I1294" s="4"/>
      <c r="J1294" s="4"/>
      <c r="K1294" s="4">
        <v>212</v>
      </c>
      <c r="L1294" s="4">
        <v>28</v>
      </c>
      <c r="M1294" s="4">
        <v>0</v>
      </c>
      <c r="N1294" s="4" t="s">
        <v>3</v>
      </c>
      <c r="O1294" s="4">
        <v>1</v>
      </c>
      <c r="P1294" s="4"/>
      <c r="Q1294" s="4"/>
      <c r="R1294" s="4"/>
      <c r="S1294" s="4"/>
      <c r="T1294" s="4"/>
      <c r="U1294" s="4"/>
      <c r="V1294" s="4"/>
      <c r="W1294" s="4"/>
    </row>
    <row r="1295" spans="1:23">
      <c r="A1295" s="4">
        <v>50</v>
      </c>
      <c r="B1295" s="4">
        <v>0</v>
      </c>
      <c r="C1295" s="4">
        <v>0</v>
      </c>
      <c r="D1295" s="4">
        <v>2</v>
      </c>
      <c r="E1295" s="4">
        <v>224</v>
      </c>
      <c r="F1295" s="4">
        <f>ROUND(F1293*1.18,O1295)</f>
        <v>7080.4</v>
      </c>
      <c r="G1295" s="4" t="s">
        <v>126</v>
      </c>
      <c r="H1295" s="4" t="s">
        <v>127</v>
      </c>
      <c r="I1295" s="4"/>
      <c r="J1295" s="4"/>
      <c r="K1295" s="4">
        <v>212</v>
      </c>
      <c r="L1295" s="4">
        <v>29</v>
      </c>
      <c r="M1295" s="4">
        <v>0</v>
      </c>
      <c r="N1295" s="4" t="s">
        <v>3</v>
      </c>
      <c r="O1295" s="4">
        <v>1</v>
      </c>
      <c r="P1295" s="4"/>
      <c r="Q1295" s="4"/>
      <c r="R1295" s="4"/>
      <c r="S1295" s="4"/>
      <c r="T1295" s="4"/>
      <c r="U1295" s="4"/>
      <c r="V1295" s="4"/>
      <c r="W1295" s="4"/>
    </row>
    <row r="1297" spans="1:245">
      <c r="A1297" s="1">
        <v>5</v>
      </c>
      <c r="B1297" s="1">
        <v>0</v>
      </c>
      <c r="C1297" s="1"/>
      <c r="D1297" s="1">
        <f>ROW(A1338)</f>
        <v>1338</v>
      </c>
      <c r="E1297" s="1"/>
      <c r="F1297" s="1" t="s">
        <v>15</v>
      </c>
      <c r="G1297" s="1" t="s">
        <v>128</v>
      </c>
      <c r="H1297" s="1" t="s">
        <v>3</v>
      </c>
      <c r="I1297" s="1">
        <v>0</v>
      </c>
      <c r="J1297" s="1"/>
      <c r="K1297" s="1">
        <v>0</v>
      </c>
      <c r="L1297" s="1"/>
      <c r="M1297" s="1" t="s">
        <v>3</v>
      </c>
      <c r="N1297" s="1"/>
      <c r="O1297" s="1"/>
      <c r="P1297" s="1"/>
      <c r="Q1297" s="1"/>
      <c r="R1297" s="1"/>
      <c r="S1297" s="1">
        <v>0</v>
      </c>
      <c r="T1297" s="1"/>
      <c r="U1297" s="1" t="s">
        <v>3</v>
      </c>
      <c r="V1297" s="1">
        <v>0</v>
      </c>
      <c r="W1297" s="1"/>
      <c r="X1297" s="1"/>
      <c r="Y1297" s="1"/>
      <c r="Z1297" s="1"/>
      <c r="AA1297" s="1"/>
      <c r="AB1297" s="1" t="s">
        <v>3</v>
      </c>
      <c r="AC1297" s="1" t="s">
        <v>3</v>
      </c>
      <c r="AD1297" s="1" t="s">
        <v>3</v>
      </c>
      <c r="AE1297" s="1" t="s">
        <v>3</v>
      </c>
      <c r="AF1297" s="1" t="s">
        <v>3</v>
      </c>
      <c r="AG1297" s="1" t="s">
        <v>3</v>
      </c>
      <c r="AH1297" s="1"/>
      <c r="AI1297" s="1"/>
      <c r="AJ1297" s="1"/>
      <c r="AK1297" s="1"/>
      <c r="AL1297" s="1"/>
      <c r="AM1297" s="1"/>
      <c r="AN1297" s="1"/>
      <c r="AO1297" s="1"/>
      <c r="AP1297" s="1" t="s">
        <v>3</v>
      </c>
      <c r="AQ1297" s="1" t="s">
        <v>3</v>
      </c>
      <c r="AR1297" s="1" t="s">
        <v>3</v>
      </c>
      <c r="AS1297" s="1"/>
      <c r="AT1297" s="1"/>
      <c r="AU1297" s="1"/>
      <c r="AV1297" s="1"/>
      <c r="AW1297" s="1"/>
      <c r="AX1297" s="1"/>
      <c r="AY1297" s="1"/>
      <c r="AZ1297" s="1" t="s">
        <v>3</v>
      </c>
      <c r="BA1297" s="1"/>
      <c r="BB1297" s="1" t="s">
        <v>3</v>
      </c>
      <c r="BC1297" s="1" t="s">
        <v>3</v>
      </c>
      <c r="BD1297" s="1" t="s">
        <v>3</v>
      </c>
      <c r="BE1297" s="1" t="s">
        <v>3</v>
      </c>
      <c r="BF1297" s="1" t="s">
        <v>3</v>
      </c>
      <c r="BG1297" s="1" t="s">
        <v>3</v>
      </c>
      <c r="BH1297" s="1" t="s">
        <v>3</v>
      </c>
      <c r="BI1297" s="1" t="s">
        <v>3</v>
      </c>
      <c r="BJ1297" s="1" t="s">
        <v>3</v>
      </c>
      <c r="BK1297" s="1" t="s">
        <v>3</v>
      </c>
      <c r="BL1297" s="1" t="s">
        <v>3</v>
      </c>
      <c r="BM1297" s="1" t="s">
        <v>3</v>
      </c>
      <c r="BN1297" s="1" t="s">
        <v>3</v>
      </c>
      <c r="BO1297" s="1" t="s">
        <v>3</v>
      </c>
      <c r="BP1297" s="1" t="s">
        <v>3</v>
      </c>
      <c r="BQ1297" s="1"/>
      <c r="BR1297" s="1"/>
      <c r="BS1297" s="1"/>
      <c r="BT1297" s="1"/>
      <c r="BU1297" s="1"/>
      <c r="BV1297" s="1"/>
      <c r="BW1297" s="1"/>
      <c r="BX1297" s="1">
        <v>0</v>
      </c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>
        <v>0</v>
      </c>
    </row>
    <row r="1299" spans="1:245">
      <c r="A1299" s="2">
        <v>52</v>
      </c>
      <c r="B1299" s="2">
        <f t="shared" ref="B1299:G1299" si="933">B1338</f>
        <v>0</v>
      </c>
      <c r="C1299" s="2">
        <f t="shared" si="933"/>
        <v>5</v>
      </c>
      <c r="D1299" s="2">
        <f t="shared" si="933"/>
        <v>1297</v>
      </c>
      <c r="E1299" s="2">
        <f t="shared" si="933"/>
        <v>0</v>
      </c>
      <c r="F1299" s="2" t="str">
        <f t="shared" si="933"/>
        <v>Новый подраздел</v>
      </c>
      <c r="G1299" s="2" t="str">
        <f t="shared" si="933"/>
        <v>ремонт</v>
      </c>
      <c r="H1299" s="2"/>
      <c r="I1299" s="2"/>
      <c r="J1299" s="2"/>
      <c r="K1299" s="2"/>
      <c r="L1299" s="2"/>
      <c r="M1299" s="2"/>
      <c r="N1299" s="2"/>
      <c r="O1299" s="2">
        <f t="shared" ref="O1299:AT1299" si="934">O1338</f>
        <v>123004.12</v>
      </c>
      <c r="P1299" s="2">
        <f t="shared" si="934"/>
        <v>80715.460000000006</v>
      </c>
      <c r="Q1299" s="2">
        <f t="shared" si="934"/>
        <v>1786.33</v>
      </c>
      <c r="R1299" s="2">
        <f t="shared" si="934"/>
        <v>630.19000000000005</v>
      </c>
      <c r="S1299" s="2">
        <f t="shared" si="934"/>
        <v>40502.33</v>
      </c>
      <c r="T1299" s="2">
        <f t="shared" si="934"/>
        <v>0</v>
      </c>
      <c r="U1299" s="2">
        <f t="shared" si="934"/>
        <v>134.39594830000001</v>
      </c>
      <c r="V1299" s="2">
        <f t="shared" si="934"/>
        <v>1.8041374999999997</v>
      </c>
      <c r="W1299" s="2">
        <f t="shared" si="934"/>
        <v>570</v>
      </c>
      <c r="X1299" s="2">
        <f t="shared" si="934"/>
        <v>35816.89</v>
      </c>
      <c r="Y1299" s="2">
        <f t="shared" si="934"/>
        <v>17937.05</v>
      </c>
      <c r="Z1299" s="2">
        <f t="shared" si="934"/>
        <v>0</v>
      </c>
      <c r="AA1299" s="2">
        <f t="shared" si="934"/>
        <v>0</v>
      </c>
      <c r="AB1299" s="2">
        <f t="shared" si="934"/>
        <v>123004.12</v>
      </c>
      <c r="AC1299" s="2">
        <f t="shared" si="934"/>
        <v>80715.460000000006</v>
      </c>
      <c r="AD1299" s="2">
        <f t="shared" si="934"/>
        <v>1786.33</v>
      </c>
      <c r="AE1299" s="2">
        <f t="shared" si="934"/>
        <v>630.19000000000005</v>
      </c>
      <c r="AF1299" s="2">
        <f t="shared" si="934"/>
        <v>40502.33</v>
      </c>
      <c r="AG1299" s="2">
        <f t="shared" si="934"/>
        <v>0</v>
      </c>
      <c r="AH1299" s="2">
        <f t="shared" si="934"/>
        <v>134.39594830000001</v>
      </c>
      <c r="AI1299" s="2">
        <f t="shared" si="934"/>
        <v>1.8041374999999997</v>
      </c>
      <c r="AJ1299" s="2">
        <f t="shared" si="934"/>
        <v>570</v>
      </c>
      <c r="AK1299" s="2">
        <f t="shared" si="934"/>
        <v>35816.89</v>
      </c>
      <c r="AL1299" s="2">
        <f t="shared" si="934"/>
        <v>17937.05</v>
      </c>
      <c r="AM1299" s="2">
        <f t="shared" si="934"/>
        <v>0</v>
      </c>
      <c r="AN1299" s="2">
        <f t="shared" si="934"/>
        <v>0</v>
      </c>
      <c r="AO1299" s="2">
        <f t="shared" si="934"/>
        <v>0</v>
      </c>
      <c r="AP1299" s="2">
        <f t="shared" si="934"/>
        <v>0</v>
      </c>
      <c r="AQ1299" s="2">
        <f t="shared" si="934"/>
        <v>0</v>
      </c>
      <c r="AR1299" s="2">
        <f t="shared" si="934"/>
        <v>176758.06</v>
      </c>
      <c r="AS1299" s="2">
        <f t="shared" si="934"/>
        <v>170008.1</v>
      </c>
      <c r="AT1299" s="2">
        <f t="shared" si="934"/>
        <v>6749.96</v>
      </c>
      <c r="AU1299" s="2">
        <f t="shared" ref="AU1299:BZ1299" si="935">AU1338</f>
        <v>0</v>
      </c>
      <c r="AV1299" s="2">
        <f t="shared" si="935"/>
        <v>80715.460000000006</v>
      </c>
      <c r="AW1299" s="2">
        <f t="shared" si="935"/>
        <v>80715.460000000006</v>
      </c>
      <c r="AX1299" s="2">
        <f t="shared" si="935"/>
        <v>0</v>
      </c>
      <c r="AY1299" s="2">
        <f t="shared" si="935"/>
        <v>80715.460000000006</v>
      </c>
      <c r="AZ1299" s="2">
        <f t="shared" si="935"/>
        <v>0</v>
      </c>
      <c r="BA1299" s="2">
        <f t="shared" si="935"/>
        <v>0</v>
      </c>
      <c r="BB1299" s="2">
        <f t="shared" si="935"/>
        <v>0</v>
      </c>
      <c r="BC1299" s="2">
        <f t="shared" si="935"/>
        <v>0</v>
      </c>
      <c r="BD1299" s="2">
        <f t="shared" si="935"/>
        <v>0</v>
      </c>
      <c r="BE1299" s="2">
        <f t="shared" si="935"/>
        <v>0</v>
      </c>
      <c r="BF1299" s="2">
        <f t="shared" si="935"/>
        <v>0</v>
      </c>
      <c r="BG1299" s="2">
        <f t="shared" si="935"/>
        <v>0</v>
      </c>
      <c r="BH1299" s="2">
        <f t="shared" si="935"/>
        <v>0</v>
      </c>
      <c r="BI1299" s="2">
        <f t="shared" si="935"/>
        <v>0</v>
      </c>
      <c r="BJ1299" s="2">
        <f t="shared" si="935"/>
        <v>0</v>
      </c>
      <c r="BK1299" s="2">
        <f t="shared" si="935"/>
        <v>0</v>
      </c>
      <c r="BL1299" s="2">
        <f t="shared" si="935"/>
        <v>0</v>
      </c>
      <c r="BM1299" s="2">
        <f t="shared" si="935"/>
        <v>0</v>
      </c>
      <c r="BN1299" s="2">
        <f t="shared" si="935"/>
        <v>0</v>
      </c>
      <c r="BO1299" s="2">
        <f t="shared" si="935"/>
        <v>0</v>
      </c>
      <c r="BP1299" s="2">
        <f t="shared" si="935"/>
        <v>0</v>
      </c>
      <c r="BQ1299" s="2">
        <f t="shared" si="935"/>
        <v>0</v>
      </c>
      <c r="BR1299" s="2">
        <f t="shared" si="935"/>
        <v>0</v>
      </c>
      <c r="BS1299" s="2">
        <f t="shared" si="935"/>
        <v>0</v>
      </c>
      <c r="BT1299" s="2">
        <f t="shared" si="935"/>
        <v>0</v>
      </c>
      <c r="BU1299" s="2">
        <f t="shared" si="935"/>
        <v>0</v>
      </c>
      <c r="BV1299" s="2">
        <f t="shared" si="935"/>
        <v>0</v>
      </c>
      <c r="BW1299" s="2">
        <f t="shared" si="935"/>
        <v>0</v>
      </c>
      <c r="BX1299" s="2">
        <f t="shared" si="935"/>
        <v>0</v>
      </c>
      <c r="BY1299" s="2">
        <f t="shared" si="935"/>
        <v>0</v>
      </c>
      <c r="BZ1299" s="2">
        <f t="shared" si="935"/>
        <v>0</v>
      </c>
      <c r="CA1299" s="2">
        <f t="shared" ref="CA1299:DF1299" si="936">CA1338</f>
        <v>176758.06</v>
      </c>
      <c r="CB1299" s="2">
        <f t="shared" si="936"/>
        <v>170008.1</v>
      </c>
      <c r="CC1299" s="2">
        <f t="shared" si="936"/>
        <v>6749.96</v>
      </c>
      <c r="CD1299" s="2">
        <f t="shared" si="936"/>
        <v>0</v>
      </c>
      <c r="CE1299" s="2">
        <f t="shared" si="936"/>
        <v>80715.460000000006</v>
      </c>
      <c r="CF1299" s="2">
        <f t="shared" si="936"/>
        <v>80715.460000000006</v>
      </c>
      <c r="CG1299" s="2">
        <f t="shared" si="936"/>
        <v>0</v>
      </c>
      <c r="CH1299" s="2">
        <f t="shared" si="936"/>
        <v>80715.460000000006</v>
      </c>
      <c r="CI1299" s="2">
        <f t="shared" si="936"/>
        <v>0</v>
      </c>
      <c r="CJ1299" s="2">
        <f t="shared" si="936"/>
        <v>0</v>
      </c>
      <c r="CK1299" s="2">
        <f t="shared" si="936"/>
        <v>0</v>
      </c>
      <c r="CL1299" s="2">
        <f t="shared" si="936"/>
        <v>0</v>
      </c>
      <c r="CM1299" s="2">
        <f t="shared" si="936"/>
        <v>0</v>
      </c>
      <c r="CN1299" s="2">
        <f t="shared" si="936"/>
        <v>0</v>
      </c>
      <c r="CO1299" s="2">
        <f t="shared" si="936"/>
        <v>0</v>
      </c>
      <c r="CP1299" s="2">
        <f t="shared" si="936"/>
        <v>0</v>
      </c>
      <c r="CQ1299" s="2">
        <f t="shared" si="936"/>
        <v>0</v>
      </c>
      <c r="CR1299" s="2">
        <f t="shared" si="936"/>
        <v>0</v>
      </c>
      <c r="CS1299" s="2">
        <f t="shared" si="936"/>
        <v>0</v>
      </c>
      <c r="CT1299" s="2">
        <f t="shared" si="936"/>
        <v>0</v>
      </c>
      <c r="CU1299" s="2">
        <f t="shared" si="936"/>
        <v>0</v>
      </c>
      <c r="CV1299" s="2">
        <f t="shared" si="936"/>
        <v>0</v>
      </c>
      <c r="CW1299" s="2">
        <f t="shared" si="936"/>
        <v>0</v>
      </c>
      <c r="CX1299" s="2">
        <f t="shared" si="936"/>
        <v>0</v>
      </c>
      <c r="CY1299" s="2">
        <f t="shared" si="936"/>
        <v>0</v>
      </c>
      <c r="CZ1299" s="2">
        <f t="shared" si="936"/>
        <v>0</v>
      </c>
      <c r="DA1299" s="2">
        <f t="shared" si="936"/>
        <v>0</v>
      </c>
      <c r="DB1299" s="2">
        <f t="shared" si="936"/>
        <v>0</v>
      </c>
      <c r="DC1299" s="2">
        <f t="shared" si="936"/>
        <v>0</v>
      </c>
      <c r="DD1299" s="2">
        <f t="shared" si="936"/>
        <v>0</v>
      </c>
      <c r="DE1299" s="2">
        <f t="shared" si="936"/>
        <v>0</v>
      </c>
      <c r="DF1299" s="2">
        <f t="shared" si="936"/>
        <v>0</v>
      </c>
      <c r="DG1299" s="3">
        <f t="shared" ref="DG1299:EL1299" si="937">DG1338</f>
        <v>0</v>
      </c>
      <c r="DH1299" s="3">
        <f t="shared" si="937"/>
        <v>0</v>
      </c>
      <c r="DI1299" s="3">
        <f t="shared" si="937"/>
        <v>0</v>
      </c>
      <c r="DJ1299" s="3">
        <f t="shared" si="937"/>
        <v>0</v>
      </c>
      <c r="DK1299" s="3">
        <f t="shared" si="937"/>
        <v>0</v>
      </c>
      <c r="DL1299" s="3">
        <f t="shared" si="937"/>
        <v>0</v>
      </c>
      <c r="DM1299" s="3">
        <f t="shared" si="937"/>
        <v>0</v>
      </c>
      <c r="DN1299" s="3">
        <f t="shared" si="937"/>
        <v>0</v>
      </c>
      <c r="DO1299" s="3">
        <f t="shared" si="937"/>
        <v>0</v>
      </c>
      <c r="DP1299" s="3">
        <f t="shared" si="937"/>
        <v>0</v>
      </c>
      <c r="DQ1299" s="3">
        <f t="shared" si="937"/>
        <v>0</v>
      </c>
      <c r="DR1299" s="3">
        <f t="shared" si="937"/>
        <v>0</v>
      </c>
      <c r="DS1299" s="3">
        <f t="shared" si="937"/>
        <v>0</v>
      </c>
      <c r="DT1299" s="3">
        <f t="shared" si="937"/>
        <v>0</v>
      </c>
      <c r="DU1299" s="3">
        <f t="shared" si="937"/>
        <v>0</v>
      </c>
      <c r="DV1299" s="3">
        <f t="shared" si="937"/>
        <v>0</v>
      </c>
      <c r="DW1299" s="3">
        <f t="shared" si="937"/>
        <v>0</v>
      </c>
      <c r="DX1299" s="3">
        <f t="shared" si="937"/>
        <v>0</v>
      </c>
      <c r="DY1299" s="3">
        <f t="shared" si="937"/>
        <v>0</v>
      </c>
      <c r="DZ1299" s="3">
        <f t="shared" si="937"/>
        <v>0</v>
      </c>
      <c r="EA1299" s="3">
        <f t="shared" si="937"/>
        <v>0</v>
      </c>
      <c r="EB1299" s="3">
        <f t="shared" si="937"/>
        <v>0</v>
      </c>
      <c r="EC1299" s="3">
        <f t="shared" si="937"/>
        <v>0</v>
      </c>
      <c r="ED1299" s="3">
        <f t="shared" si="937"/>
        <v>0</v>
      </c>
      <c r="EE1299" s="3">
        <f t="shared" si="937"/>
        <v>0</v>
      </c>
      <c r="EF1299" s="3">
        <f t="shared" si="937"/>
        <v>0</v>
      </c>
      <c r="EG1299" s="3">
        <f t="shared" si="937"/>
        <v>0</v>
      </c>
      <c r="EH1299" s="3">
        <f t="shared" si="937"/>
        <v>0</v>
      </c>
      <c r="EI1299" s="3">
        <f t="shared" si="937"/>
        <v>0</v>
      </c>
      <c r="EJ1299" s="3">
        <f t="shared" si="937"/>
        <v>0</v>
      </c>
      <c r="EK1299" s="3">
        <f t="shared" si="937"/>
        <v>0</v>
      </c>
      <c r="EL1299" s="3">
        <f t="shared" si="937"/>
        <v>0</v>
      </c>
      <c r="EM1299" s="3">
        <f t="shared" ref="EM1299:FR1299" si="938">EM1338</f>
        <v>0</v>
      </c>
      <c r="EN1299" s="3">
        <f t="shared" si="938"/>
        <v>0</v>
      </c>
      <c r="EO1299" s="3">
        <f t="shared" si="938"/>
        <v>0</v>
      </c>
      <c r="EP1299" s="3">
        <f t="shared" si="938"/>
        <v>0</v>
      </c>
      <c r="EQ1299" s="3">
        <f t="shared" si="938"/>
        <v>0</v>
      </c>
      <c r="ER1299" s="3">
        <f t="shared" si="938"/>
        <v>0</v>
      </c>
      <c r="ES1299" s="3">
        <f t="shared" si="938"/>
        <v>0</v>
      </c>
      <c r="ET1299" s="3">
        <f t="shared" si="938"/>
        <v>0</v>
      </c>
      <c r="EU1299" s="3">
        <f t="shared" si="938"/>
        <v>0</v>
      </c>
      <c r="EV1299" s="3">
        <f t="shared" si="938"/>
        <v>0</v>
      </c>
      <c r="EW1299" s="3">
        <f t="shared" si="938"/>
        <v>0</v>
      </c>
      <c r="EX1299" s="3">
        <f t="shared" si="938"/>
        <v>0</v>
      </c>
      <c r="EY1299" s="3">
        <f t="shared" si="938"/>
        <v>0</v>
      </c>
      <c r="EZ1299" s="3">
        <f t="shared" si="938"/>
        <v>0</v>
      </c>
      <c r="FA1299" s="3">
        <f t="shared" si="938"/>
        <v>0</v>
      </c>
      <c r="FB1299" s="3">
        <f t="shared" si="938"/>
        <v>0</v>
      </c>
      <c r="FC1299" s="3">
        <f t="shared" si="938"/>
        <v>0</v>
      </c>
      <c r="FD1299" s="3">
        <f t="shared" si="938"/>
        <v>0</v>
      </c>
      <c r="FE1299" s="3">
        <f t="shared" si="938"/>
        <v>0</v>
      </c>
      <c r="FF1299" s="3">
        <f t="shared" si="938"/>
        <v>0</v>
      </c>
      <c r="FG1299" s="3">
        <f t="shared" si="938"/>
        <v>0</v>
      </c>
      <c r="FH1299" s="3">
        <f t="shared" si="938"/>
        <v>0</v>
      </c>
      <c r="FI1299" s="3">
        <f t="shared" si="938"/>
        <v>0</v>
      </c>
      <c r="FJ1299" s="3">
        <f t="shared" si="938"/>
        <v>0</v>
      </c>
      <c r="FK1299" s="3">
        <f t="shared" si="938"/>
        <v>0</v>
      </c>
      <c r="FL1299" s="3">
        <f t="shared" si="938"/>
        <v>0</v>
      </c>
      <c r="FM1299" s="3">
        <f t="shared" si="938"/>
        <v>0</v>
      </c>
      <c r="FN1299" s="3">
        <f t="shared" si="938"/>
        <v>0</v>
      </c>
      <c r="FO1299" s="3">
        <f t="shared" si="938"/>
        <v>0</v>
      </c>
      <c r="FP1299" s="3">
        <f t="shared" si="938"/>
        <v>0</v>
      </c>
      <c r="FQ1299" s="3">
        <f t="shared" si="938"/>
        <v>0</v>
      </c>
      <c r="FR1299" s="3">
        <f t="shared" si="938"/>
        <v>0</v>
      </c>
      <c r="FS1299" s="3">
        <f t="shared" ref="FS1299:GX1299" si="939">FS1338</f>
        <v>0</v>
      </c>
      <c r="FT1299" s="3">
        <f t="shared" si="939"/>
        <v>0</v>
      </c>
      <c r="FU1299" s="3">
        <f t="shared" si="939"/>
        <v>0</v>
      </c>
      <c r="FV1299" s="3">
        <f t="shared" si="939"/>
        <v>0</v>
      </c>
      <c r="FW1299" s="3">
        <f t="shared" si="939"/>
        <v>0</v>
      </c>
      <c r="FX1299" s="3">
        <f t="shared" si="939"/>
        <v>0</v>
      </c>
      <c r="FY1299" s="3">
        <f t="shared" si="939"/>
        <v>0</v>
      </c>
      <c r="FZ1299" s="3">
        <f t="shared" si="939"/>
        <v>0</v>
      </c>
      <c r="GA1299" s="3">
        <f t="shared" si="939"/>
        <v>0</v>
      </c>
      <c r="GB1299" s="3">
        <f t="shared" si="939"/>
        <v>0</v>
      </c>
      <c r="GC1299" s="3">
        <f t="shared" si="939"/>
        <v>0</v>
      </c>
      <c r="GD1299" s="3">
        <f t="shared" si="939"/>
        <v>0</v>
      </c>
      <c r="GE1299" s="3">
        <f t="shared" si="939"/>
        <v>0</v>
      </c>
      <c r="GF1299" s="3">
        <f t="shared" si="939"/>
        <v>0</v>
      </c>
      <c r="GG1299" s="3">
        <f t="shared" si="939"/>
        <v>0</v>
      </c>
      <c r="GH1299" s="3">
        <f t="shared" si="939"/>
        <v>0</v>
      </c>
      <c r="GI1299" s="3">
        <f t="shared" si="939"/>
        <v>0</v>
      </c>
      <c r="GJ1299" s="3">
        <f t="shared" si="939"/>
        <v>0</v>
      </c>
      <c r="GK1299" s="3">
        <f t="shared" si="939"/>
        <v>0</v>
      </c>
      <c r="GL1299" s="3">
        <f t="shared" si="939"/>
        <v>0</v>
      </c>
      <c r="GM1299" s="3">
        <f t="shared" si="939"/>
        <v>0</v>
      </c>
      <c r="GN1299" s="3">
        <f t="shared" si="939"/>
        <v>0</v>
      </c>
      <c r="GO1299" s="3">
        <f t="shared" si="939"/>
        <v>0</v>
      </c>
      <c r="GP1299" s="3">
        <f t="shared" si="939"/>
        <v>0</v>
      </c>
      <c r="GQ1299" s="3">
        <f t="shared" si="939"/>
        <v>0</v>
      </c>
      <c r="GR1299" s="3">
        <f t="shared" si="939"/>
        <v>0</v>
      </c>
      <c r="GS1299" s="3">
        <f t="shared" si="939"/>
        <v>0</v>
      </c>
      <c r="GT1299" s="3">
        <f t="shared" si="939"/>
        <v>0</v>
      </c>
      <c r="GU1299" s="3">
        <f t="shared" si="939"/>
        <v>0</v>
      </c>
      <c r="GV1299" s="3">
        <f t="shared" si="939"/>
        <v>0</v>
      </c>
      <c r="GW1299" s="3">
        <f t="shared" si="939"/>
        <v>0</v>
      </c>
      <c r="GX1299" s="3">
        <f t="shared" si="939"/>
        <v>0</v>
      </c>
    </row>
    <row r="1301" spans="1:245">
      <c r="A1301">
        <v>17</v>
      </c>
      <c r="B1301">
        <v>0</v>
      </c>
      <c r="C1301">
        <f>ROW(SmtRes!A1389)</f>
        <v>1389</v>
      </c>
      <c r="D1301">
        <f>ROW(EtalonRes!A1346)</f>
        <v>1346</v>
      </c>
      <c r="E1301" t="s">
        <v>17</v>
      </c>
      <c r="F1301" t="s">
        <v>129</v>
      </c>
      <c r="G1301" t="s">
        <v>130</v>
      </c>
      <c r="H1301" t="s">
        <v>131</v>
      </c>
      <c r="I1301">
        <f>ROUND(2.3/100,9)</f>
        <v>2.3E-2</v>
      </c>
      <c r="J1301">
        <v>0</v>
      </c>
      <c r="K1301">
        <f>ROUND(2.3/100,9)</f>
        <v>2.3E-2</v>
      </c>
      <c r="O1301">
        <f t="shared" ref="O1301:O1336" si="940">ROUND(CP1301,2)</f>
        <v>600.92999999999995</v>
      </c>
      <c r="P1301">
        <f t="shared" ref="P1301:P1336" si="941">ROUND(CQ1301*I1301,2)</f>
        <v>438.37</v>
      </c>
      <c r="Q1301">
        <f t="shared" ref="Q1301:Q1336" si="942">ROUND(CR1301*I1301,2)</f>
        <v>4.5599999999999996</v>
      </c>
      <c r="R1301">
        <f t="shared" ref="R1301:R1336" si="943">ROUND(CS1301*I1301,2)</f>
        <v>0.52</v>
      </c>
      <c r="S1301">
        <f t="shared" ref="S1301:S1336" si="944">ROUND(CT1301*I1301,2)</f>
        <v>158</v>
      </c>
      <c r="T1301">
        <f t="shared" ref="T1301:T1336" si="945">ROUND(CU1301*I1301,2)</f>
        <v>0</v>
      </c>
      <c r="U1301">
        <f t="shared" ref="U1301:U1336" si="946">CV1301*I1301</f>
        <v>0.56047550000000002</v>
      </c>
      <c r="V1301">
        <f t="shared" ref="V1301:V1336" si="947">CW1301*I1301</f>
        <v>1.15E-3</v>
      </c>
      <c r="W1301">
        <f t="shared" ref="W1301:W1336" si="948">ROUND(CX1301*I1301,2)</f>
        <v>0</v>
      </c>
      <c r="X1301">
        <f t="shared" ref="X1301:X1336" si="949">ROUND(CY1301,2)</f>
        <v>142.66999999999999</v>
      </c>
      <c r="Y1301">
        <f t="shared" ref="Y1301:Y1336" si="950">ROUND(CZ1301,2)</f>
        <v>68.16</v>
      </c>
      <c r="AA1301">
        <v>35863109</v>
      </c>
      <c r="AB1301">
        <f t="shared" ref="AB1301:AB1336" si="951">ROUND((AC1301+AD1301+AF1301),2)</f>
        <v>4229.87</v>
      </c>
      <c r="AC1301">
        <f t="shared" ref="AC1301:AC1336" si="952">ROUND((ES1301),2)</f>
        <v>4004.09</v>
      </c>
      <c r="AD1301">
        <f>ROUND(((((ET1301*1.25))-((EU1301*1.25)))+AE1301),2)</f>
        <v>17.920000000000002</v>
      </c>
      <c r="AE1301">
        <f>ROUND(((EU1301*1.25)),2)</f>
        <v>0.68</v>
      </c>
      <c r="AF1301">
        <f>ROUND(((EV1301*1.15)),2)</f>
        <v>207.86</v>
      </c>
      <c r="AG1301">
        <f t="shared" ref="AG1301:AG1336" si="953">ROUND((AP1301),2)</f>
        <v>0</v>
      </c>
      <c r="AH1301">
        <f>((EW1301*1.15))</f>
        <v>24.368500000000001</v>
      </c>
      <c r="AI1301">
        <f>((EX1301*1.25))</f>
        <v>0.05</v>
      </c>
      <c r="AJ1301">
        <f t="shared" ref="AJ1301:AJ1336" si="954">(AS1301)</f>
        <v>0</v>
      </c>
      <c r="AK1301">
        <v>4199.17</v>
      </c>
      <c r="AL1301">
        <v>4004.09</v>
      </c>
      <c r="AM1301">
        <v>14.33</v>
      </c>
      <c r="AN1301">
        <v>0.54</v>
      </c>
      <c r="AO1301">
        <v>180.75</v>
      </c>
      <c r="AP1301">
        <v>0</v>
      </c>
      <c r="AQ1301">
        <v>21.19</v>
      </c>
      <c r="AR1301">
        <v>0.04</v>
      </c>
      <c r="AS1301">
        <v>0</v>
      </c>
      <c r="AT1301">
        <v>90</v>
      </c>
      <c r="AU1301">
        <v>43</v>
      </c>
      <c r="AV1301">
        <v>1</v>
      </c>
      <c r="AW1301">
        <v>1</v>
      </c>
      <c r="AZ1301">
        <v>1</v>
      </c>
      <c r="BA1301">
        <v>33.049999999999997</v>
      </c>
      <c r="BB1301">
        <v>11.06</v>
      </c>
      <c r="BC1301">
        <v>4.76</v>
      </c>
      <c r="BD1301" t="s">
        <v>3</v>
      </c>
      <c r="BE1301" t="s">
        <v>3</v>
      </c>
      <c r="BF1301" t="s">
        <v>3</v>
      </c>
      <c r="BG1301" t="s">
        <v>3</v>
      </c>
      <c r="BH1301">
        <v>0</v>
      </c>
      <c r="BI1301">
        <v>1</v>
      </c>
      <c r="BJ1301" t="s">
        <v>132</v>
      </c>
      <c r="BM1301">
        <v>10001</v>
      </c>
      <c r="BN1301">
        <v>0</v>
      </c>
      <c r="BO1301" t="s">
        <v>129</v>
      </c>
      <c r="BP1301">
        <v>1</v>
      </c>
      <c r="BQ1301">
        <v>2</v>
      </c>
      <c r="BR1301">
        <v>0</v>
      </c>
      <c r="BS1301">
        <v>33.049999999999997</v>
      </c>
      <c r="BT1301">
        <v>1</v>
      </c>
      <c r="BU1301">
        <v>1</v>
      </c>
      <c r="BV1301">
        <v>1</v>
      </c>
      <c r="BW1301">
        <v>1</v>
      </c>
      <c r="BX1301">
        <v>1</v>
      </c>
      <c r="BY1301" t="s">
        <v>3</v>
      </c>
      <c r="BZ1301">
        <v>118</v>
      </c>
      <c r="CA1301">
        <v>63</v>
      </c>
      <c r="CB1301" t="s">
        <v>3</v>
      </c>
      <c r="CE1301">
        <v>0</v>
      </c>
      <c r="CF1301">
        <v>0</v>
      </c>
      <c r="CG1301">
        <v>0</v>
      </c>
      <c r="CM1301">
        <v>0</v>
      </c>
      <c r="CN1301" t="s">
        <v>992</v>
      </c>
      <c r="CO1301">
        <v>0</v>
      </c>
      <c r="CP1301">
        <f t="shared" ref="CP1301:CP1336" si="955">(P1301+Q1301+S1301)</f>
        <v>600.93000000000006</v>
      </c>
      <c r="CQ1301">
        <f t="shared" ref="CQ1301:CQ1336" si="956">AC1301*BC1301</f>
        <v>19059.468400000002</v>
      </c>
      <c r="CR1301">
        <f t="shared" ref="CR1301:CR1336" si="957">AD1301*BB1301</f>
        <v>198.19520000000003</v>
      </c>
      <c r="CS1301">
        <f t="shared" ref="CS1301:CS1336" si="958">AE1301*BS1301</f>
        <v>22.474</v>
      </c>
      <c r="CT1301">
        <f t="shared" ref="CT1301:CT1336" si="959">AF1301*BA1301</f>
        <v>6869.7730000000001</v>
      </c>
      <c r="CU1301">
        <f t="shared" ref="CU1301:CU1336" si="960">AG1301</f>
        <v>0</v>
      </c>
      <c r="CV1301">
        <f t="shared" ref="CV1301:CV1336" si="961">AH1301</f>
        <v>24.368500000000001</v>
      </c>
      <c r="CW1301">
        <f t="shared" ref="CW1301:CW1336" si="962">AI1301</f>
        <v>0.05</v>
      </c>
      <c r="CX1301">
        <f t="shared" ref="CX1301:CX1336" si="963">AJ1301</f>
        <v>0</v>
      </c>
      <c r="CY1301">
        <f t="shared" ref="CY1301:CY1336" si="964">(((S1301+R1301)*AT1301)/100)</f>
        <v>142.66800000000001</v>
      </c>
      <c r="CZ1301">
        <f t="shared" ref="CZ1301:CZ1336" si="965">(((S1301+R1301)*AU1301)/100)</f>
        <v>68.163600000000002</v>
      </c>
      <c r="DC1301" t="s">
        <v>3</v>
      </c>
      <c r="DD1301" t="s">
        <v>3</v>
      </c>
      <c r="DE1301" t="s">
        <v>133</v>
      </c>
      <c r="DF1301" t="s">
        <v>133</v>
      </c>
      <c r="DG1301" t="s">
        <v>134</v>
      </c>
      <c r="DH1301" t="s">
        <v>3</v>
      </c>
      <c r="DI1301" t="s">
        <v>134</v>
      </c>
      <c r="DJ1301" t="s">
        <v>133</v>
      </c>
      <c r="DK1301" t="s">
        <v>3</v>
      </c>
      <c r="DL1301" t="s">
        <v>3</v>
      </c>
      <c r="DM1301" t="s">
        <v>3</v>
      </c>
      <c r="DN1301">
        <v>0</v>
      </c>
      <c r="DO1301">
        <v>0</v>
      </c>
      <c r="DP1301">
        <v>1</v>
      </c>
      <c r="DQ1301">
        <v>1</v>
      </c>
      <c r="DU1301">
        <v>1013</v>
      </c>
      <c r="DV1301" t="s">
        <v>131</v>
      </c>
      <c r="DW1301" t="s">
        <v>131</v>
      </c>
      <c r="DX1301">
        <v>1</v>
      </c>
      <c r="DZ1301" t="s">
        <v>3</v>
      </c>
      <c r="EA1301" t="s">
        <v>3</v>
      </c>
      <c r="EB1301" t="s">
        <v>3</v>
      </c>
      <c r="EC1301" t="s">
        <v>3</v>
      </c>
      <c r="EE1301">
        <v>29085510</v>
      </c>
      <c r="EF1301">
        <v>2</v>
      </c>
      <c r="EG1301" t="s">
        <v>135</v>
      </c>
      <c r="EH1301">
        <v>0</v>
      </c>
      <c r="EI1301" t="s">
        <v>3</v>
      </c>
      <c r="EJ1301">
        <v>1</v>
      </c>
      <c r="EK1301">
        <v>10001</v>
      </c>
      <c r="EL1301" t="s">
        <v>136</v>
      </c>
      <c r="EM1301" t="s">
        <v>137</v>
      </c>
      <c r="EO1301" t="s">
        <v>138</v>
      </c>
      <c r="EQ1301">
        <v>0</v>
      </c>
      <c r="ER1301">
        <v>4199.17</v>
      </c>
      <c r="ES1301">
        <v>4004.09</v>
      </c>
      <c r="ET1301">
        <v>14.33</v>
      </c>
      <c r="EU1301">
        <v>0.54</v>
      </c>
      <c r="EV1301">
        <v>180.75</v>
      </c>
      <c r="EW1301">
        <v>21.19</v>
      </c>
      <c r="EX1301">
        <v>0.04</v>
      </c>
      <c r="EY1301">
        <v>0</v>
      </c>
      <c r="FQ1301">
        <v>0</v>
      </c>
      <c r="FR1301">
        <f t="shared" ref="FR1301:FR1336" si="966">ROUND(IF(AND(BH1301=3,BI1301=3),P1301,0),2)</f>
        <v>0</v>
      </c>
      <c r="FS1301">
        <v>0</v>
      </c>
      <c r="FT1301" t="s">
        <v>139</v>
      </c>
      <c r="FU1301" t="s">
        <v>25</v>
      </c>
      <c r="FV1301" t="s">
        <v>25</v>
      </c>
      <c r="FW1301" t="s">
        <v>26</v>
      </c>
      <c r="FX1301">
        <v>106.2</v>
      </c>
      <c r="FY1301">
        <v>53.55</v>
      </c>
      <c r="GA1301" t="s">
        <v>3</v>
      </c>
      <c r="GD1301">
        <v>1</v>
      </c>
      <c r="GF1301">
        <v>-1773683300</v>
      </c>
      <c r="GG1301">
        <v>2</v>
      </c>
      <c r="GH1301">
        <v>1</v>
      </c>
      <c r="GI1301">
        <v>2</v>
      </c>
      <c r="GJ1301">
        <v>0</v>
      </c>
      <c r="GK1301">
        <v>0</v>
      </c>
      <c r="GL1301">
        <f t="shared" ref="GL1301:GL1336" si="967">ROUND(IF(AND(BH1301=3,BI1301=3,FS1301&lt;&gt;0),P1301,0),2)</f>
        <v>0</v>
      </c>
      <c r="GM1301">
        <f t="shared" ref="GM1301:GM1336" si="968">ROUND(O1301+X1301+Y1301,2)+GX1301</f>
        <v>811.76</v>
      </c>
      <c r="GN1301">
        <f t="shared" ref="GN1301:GN1336" si="969">IF(OR(BI1301=0,BI1301=1),ROUND(O1301+X1301+Y1301,2),0)</f>
        <v>811.76</v>
      </c>
      <c r="GO1301">
        <f t="shared" ref="GO1301:GO1336" si="970">IF(BI1301=2,ROUND(O1301+X1301+Y1301,2),0)</f>
        <v>0</v>
      </c>
      <c r="GP1301">
        <f t="shared" ref="GP1301:GP1336" si="971">IF(BI1301=4,ROUND(O1301+X1301+Y1301,2)+GX1301,0)</f>
        <v>0</v>
      </c>
      <c r="GR1301">
        <v>0</v>
      </c>
      <c r="GS1301">
        <v>3</v>
      </c>
      <c r="GT1301">
        <v>0</v>
      </c>
      <c r="GU1301" t="s">
        <v>3</v>
      </c>
      <c r="GV1301">
        <f t="shared" ref="GV1301:GV1336" si="972">ROUND((GT1301),2)</f>
        <v>0</v>
      </c>
      <c r="GW1301">
        <v>1</v>
      </c>
      <c r="GX1301">
        <f t="shared" ref="GX1301:GX1336" si="973">ROUND(HC1301*I1301,2)</f>
        <v>0</v>
      </c>
      <c r="HA1301">
        <v>0</v>
      </c>
      <c r="HB1301">
        <v>0</v>
      </c>
      <c r="HC1301">
        <f t="shared" ref="HC1301:HC1336" si="974">GV1301*GW1301</f>
        <v>0</v>
      </c>
      <c r="HE1301" t="s">
        <v>3</v>
      </c>
      <c r="HF1301" t="s">
        <v>3</v>
      </c>
      <c r="HM1301" t="s">
        <v>3</v>
      </c>
      <c r="IK1301">
        <v>0</v>
      </c>
    </row>
    <row r="1302" spans="1:245">
      <c r="A1302">
        <v>18</v>
      </c>
      <c r="B1302">
        <v>0</v>
      </c>
      <c r="C1302">
        <v>1388</v>
      </c>
      <c r="E1302" t="s">
        <v>27</v>
      </c>
      <c r="F1302" t="s">
        <v>140</v>
      </c>
      <c r="G1302" t="s">
        <v>141</v>
      </c>
      <c r="H1302" t="s">
        <v>142</v>
      </c>
      <c r="I1302">
        <f>I1301*J1302</f>
        <v>2.2999999999999998</v>
      </c>
      <c r="J1302">
        <v>100</v>
      </c>
      <c r="K1302">
        <v>100</v>
      </c>
      <c r="O1302">
        <f t="shared" si="940"/>
        <v>248.93</v>
      </c>
      <c r="P1302">
        <f t="shared" si="941"/>
        <v>248.93</v>
      </c>
      <c r="Q1302">
        <f t="shared" si="942"/>
        <v>0</v>
      </c>
      <c r="R1302">
        <f t="shared" si="943"/>
        <v>0</v>
      </c>
      <c r="S1302">
        <f t="shared" si="944"/>
        <v>0</v>
      </c>
      <c r="T1302">
        <f t="shared" si="945"/>
        <v>0</v>
      </c>
      <c r="U1302">
        <f t="shared" si="946"/>
        <v>0</v>
      </c>
      <c r="V1302">
        <f t="shared" si="947"/>
        <v>0</v>
      </c>
      <c r="W1302">
        <f t="shared" si="948"/>
        <v>13.89</v>
      </c>
      <c r="X1302">
        <f t="shared" si="949"/>
        <v>0</v>
      </c>
      <c r="Y1302">
        <f t="shared" si="950"/>
        <v>0</v>
      </c>
      <c r="AA1302">
        <v>35863109</v>
      </c>
      <c r="AB1302">
        <f t="shared" si="951"/>
        <v>131.99</v>
      </c>
      <c r="AC1302">
        <f t="shared" si="952"/>
        <v>131.99</v>
      </c>
      <c r="AD1302">
        <f>ROUND((((ET1302)-(EU1302))+AE1302),2)</f>
        <v>0</v>
      </c>
      <c r="AE1302">
        <f>ROUND((EU1302),2)</f>
        <v>0</v>
      </c>
      <c r="AF1302">
        <f>ROUND((EV1302),2)</f>
        <v>0</v>
      </c>
      <c r="AG1302">
        <f t="shared" si="953"/>
        <v>0</v>
      </c>
      <c r="AH1302">
        <f>(EW1302)</f>
        <v>0</v>
      </c>
      <c r="AI1302">
        <f>(EX1302)</f>
        <v>0</v>
      </c>
      <c r="AJ1302">
        <f t="shared" si="954"/>
        <v>6.04</v>
      </c>
      <c r="AK1302">
        <v>131.99</v>
      </c>
      <c r="AL1302">
        <v>131.99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6.04</v>
      </c>
      <c r="AT1302">
        <v>0</v>
      </c>
      <c r="AU1302">
        <v>0</v>
      </c>
      <c r="AV1302">
        <v>1</v>
      </c>
      <c r="AW1302">
        <v>1</v>
      </c>
      <c r="AZ1302">
        <v>1</v>
      </c>
      <c r="BA1302">
        <v>1</v>
      </c>
      <c r="BB1302">
        <v>1</v>
      </c>
      <c r="BC1302">
        <v>0.82</v>
      </c>
      <c r="BD1302" t="s">
        <v>3</v>
      </c>
      <c r="BE1302" t="s">
        <v>3</v>
      </c>
      <c r="BF1302" t="s">
        <v>3</v>
      </c>
      <c r="BG1302" t="s">
        <v>3</v>
      </c>
      <c r="BH1302">
        <v>3</v>
      </c>
      <c r="BI1302">
        <v>1</v>
      </c>
      <c r="BJ1302" t="s">
        <v>143</v>
      </c>
      <c r="BM1302">
        <v>500001</v>
      </c>
      <c r="BN1302">
        <v>0</v>
      </c>
      <c r="BO1302" t="s">
        <v>140</v>
      </c>
      <c r="BP1302">
        <v>1</v>
      </c>
      <c r="BQ1302">
        <v>8</v>
      </c>
      <c r="BR1302">
        <v>0</v>
      </c>
      <c r="BS1302">
        <v>1</v>
      </c>
      <c r="BT1302">
        <v>1</v>
      </c>
      <c r="BU1302">
        <v>1</v>
      </c>
      <c r="BV1302">
        <v>1</v>
      </c>
      <c r="BW1302">
        <v>1</v>
      </c>
      <c r="BX1302">
        <v>1</v>
      </c>
      <c r="BY1302" t="s">
        <v>3</v>
      </c>
      <c r="BZ1302">
        <v>0</v>
      </c>
      <c r="CA1302">
        <v>0</v>
      </c>
      <c r="CB1302" t="s">
        <v>3</v>
      </c>
      <c r="CE1302">
        <v>0</v>
      </c>
      <c r="CF1302">
        <v>0</v>
      </c>
      <c r="CG1302">
        <v>0</v>
      </c>
      <c r="CM1302">
        <v>0</v>
      </c>
      <c r="CN1302" t="s">
        <v>3</v>
      </c>
      <c r="CO1302">
        <v>0</v>
      </c>
      <c r="CP1302">
        <f t="shared" si="955"/>
        <v>248.93</v>
      </c>
      <c r="CQ1302">
        <f t="shared" si="956"/>
        <v>108.23180000000001</v>
      </c>
      <c r="CR1302">
        <f t="shared" si="957"/>
        <v>0</v>
      </c>
      <c r="CS1302">
        <f t="shared" si="958"/>
        <v>0</v>
      </c>
      <c r="CT1302">
        <f t="shared" si="959"/>
        <v>0</v>
      </c>
      <c r="CU1302">
        <f t="shared" si="960"/>
        <v>0</v>
      </c>
      <c r="CV1302">
        <f t="shared" si="961"/>
        <v>0</v>
      </c>
      <c r="CW1302">
        <f t="shared" si="962"/>
        <v>0</v>
      </c>
      <c r="CX1302">
        <f t="shared" si="963"/>
        <v>6.04</v>
      </c>
      <c r="CY1302">
        <f t="shared" si="964"/>
        <v>0</v>
      </c>
      <c r="CZ1302">
        <f t="shared" si="965"/>
        <v>0</v>
      </c>
      <c r="DC1302" t="s">
        <v>3</v>
      </c>
      <c r="DD1302" t="s">
        <v>3</v>
      </c>
      <c r="DE1302" t="s">
        <v>3</v>
      </c>
      <c r="DF1302" t="s">
        <v>3</v>
      </c>
      <c r="DG1302" t="s">
        <v>3</v>
      </c>
      <c r="DH1302" t="s">
        <v>3</v>
      </c>
      <c r="DI1302" t="s">
        <v>3</v>
      </c>
      <c r="DJ1302" t="s">
        <v>3</v>
      </c>
      <c r="DK1302" t="s">
        <v>3</v>
      </c>
      <c r="DL1302" t="s">
        <v>3</v>
      </c>
      <c r="DM1302" t="s">
        <v>3</v>
      </c>
      <c r="DN1302">
        <v>0</v>
      </c>
      <c r="DO1302">
        <v>0</v>
      </c>
      <c r="DP1302">
        <v>1</v>
      </c>
      <c r="DQ1302">
        <v>1</v>
      </c>
      <c r="DU1302">
        <v>1003</v>
      </c>
      <c r="DV1302" t="s">
        <v>142</v>
      </c>
      <c r="DW1302" t="s">
        <v>142</v>
      </c>
      <c r="DX1302">
        <v>1</v>
      </c>
      <c r="DZ1302" t="s">
        <v>3</v>
      </c>
      <c r="EA1302" t="s">
        <v>3</v>
      </c>
      <c r="EB1302" t="s">
        <v>3</v>
      </c>
      <c r="EC1302" t="s">
        <v>3</v>
      </c>
      <c r="EE1302">
        <v>29085443</v>
      </c>
      <c r="EF1302">
        <v>8</v>
      </c>
      <c r="EG1302" t="s">
        <v>144</v>
      </c>
      <c r="EH1302">
        <v>0</v>
      </c>
      <c r="EI1302" t="s">
        <v>3</v>
      </c>
      <c r="EJ1302">
        <v>1</v>
      </c>
      <c r="EK1302">
        <v>500001</v>
      </c>
      <c r="EL1302" t="s">
        <v>145</v>
      </c>
      <c r="EM1302" t="s">
        <v>146</v>
      </c>
      <c r="EO1302" t="s">
        <v>3</v>
      </c>
      <c r="EQ1302">
        <v>0</v>
      </c>
      <c r="ER1302">
        <v>131.99</v>
      </c>
      <c r="ES1302">
        <v>131.99</v>
      </c>
      <c r="ET1302">
        <v>0</v>
      </c>
      <c r="EU1302">
        <v>0</v>
      </c>
      <c r="EV1302">
        <v>0</v>
      </c>
      <c r="EW1302">
        <v>0</v>
      </c>
      <c r="EX1302">
        <v>0</v>
      </c>
      <c r="FQ1302">
        <v>0</v>
      </c>
      <c r="FR1302">
        <f t="shared" si="966"/>
        <v>0</v>
      </c>
      <c r="FS1302">
        <v>0</v>
      </c>
      <c r="FX1302">
        <v>0</v>
      </c>
      <c r="FY1302">
        <v>0</v>
      </c>
      <c r="GA1302" t="s">
        <v>3</v>
      </c>
      <c r="GD1302">
        <v>1</v>
      </c>
      <c r="GF1302">
        <v>-716496253</v>
      </c>
      <c r="GG1302">
        <v>2</v>
      </c>
      <c r="GH1302">
        <v>1</v>
      </c>
      <c r="GI1302">
        <v>2</v>
      </c>
      <c r="GJ1302">
        <v>0</v>
      </c>
      <c r="GK1302">
        <v>0</v>
      </c>
      <c r="GL1302">
        <f t="shared" si="967"/>
        <v>0</v>
      </c>
      <c r="GM1302">
        <f t="shared" si="968"/>
        <v>248.93</v>
      </c>
      <c r="GN1302">
        <f t="shared" si="969"/>
        <v>248.93</v>
      </c>
      <c r="GO1302">
        <f t="shared" si="970"/>
        <v>0</v>
      </c>
      <c r="GP1302">
        <f t="shared" si="971"/>
        <v>0</v>
      </c>
      <c r="GR1302">
        <v>0</v>
      </c>
      <c r="GS1302">
        <v>3</v>
      </c>
      <c r="GT1302">
        <v>0</v>
      </c>
      <c r="GU1302" t="s">
        <v>3</v>
      </c>
      <c r="GV1302">
        <f t="shared" si="972"/>
        <v>0</v>
      </c>
      <c r="GW1302">
        <v>1</v>
      </c>
      <c r="GX1302">
        <f t="shared" si="973"/>
        <v>0</v>
      </c>
      <c r="HA1302">
        <v>0</v>
      </c>
      <c r="HB1302">
        <v>0</v>
      </c>
      <c r="HC1302">
        <f t="shared" si="974"/>
        <v>0</v>
      </c>
      <c r="HE1302" t="s">
        <v>3</v>
      </c>
      <c r="HF1302" t="s">
        <v>3</v>
      </c>
      <c r="HM1302" t="s">
        <v>3</v>
      </c>
      <c r="IK1302">
        <v>0</v>
      </c>
    </row>
    <row r="1303" spans="1:245">
      <c r="A1303">
        <v>17</v>
      </c>
      <c r="B1303">
        <v>0</v>
      </c>
      <c r="C1303">
        <f>ROW(SmtRes!A1398)</f>
        <v>1398</v>
      </c>
      <c r="D1303">
        <f>ROW(EtalonRes!A1355)</f>
        <v>1355</v>
      </c>
      <c r="E1303" t="s">
        <v>35</v>
      </c>
      <c r="F1303" t="s">
        <v>147</v>
      </c>
      <c r="G1303" t="s">
        <v>148</v>
      </c>
      <c r="H1303" t="s">
        <v>149</v>
      </c>
      <c r="I1303">
        <f>ROUND(4/100,9)</f>
        <v>0.04</v>
      </c>
      <c r="J1303">
        <v>0</v>
      </c>
      <c r="K1303">
        <f>ROUND(4/100,9)</f>
        <v>0.04</v>
      </c>
      <c r="O1303">
        <f t="shared" si="940"/>
        <v>2413.73</v>
      </c>
      <c r="P1303">
        <f t="shared" si="941"/>
        <v>65.12</v>
      </c>
      <c r="Q1303">
        <f t="shared" si="942"/>
        <v>25.3</v>
      </c>
      <c r="R1303">
        <f t="shared" si="943"/>
        <v>1.78</v>
      </c>
      <c r="S1303">
        <f t="shared" si="944"/>
        <v>2323.31</v>
      </c>
      <c r="T1303">
        <f t="shared" si="945"/>
        <v>0</v>
      </c>
      <c r="U1303">
        <f t="shared" si="946"/>
        <v>7.6576199999999996</v>
      </c>
      <c r="V1303">
        <f t="shared" si="947"/>
        <v>4.0000000000000001E-3</v>
      </c>
      <c r="W1303">
        <f t="shared" si="948"/>
        <v>0</v>
      </c>
      <c r="X1303">
        <f t="shared" si="949"/>
        <v>1860.07</v>
      </c>
      <c r="Y1303">
        <f t="shared" si="950"/>
        <v>860.28</v>
      </c>
      <c r="AA1303">
        <v>35863109</v>
      </c>
      <c r="AB1303">
        <f t="shared" si="951"/>
        <v>2294.19</v>
      </c>
      <c r="AC1303">
        <f t="shared" si="952"/>
        <v>478.86</v>
      </c>
      <c r="AD1303">
        <f>ROUND(((((ET1303*1.25))-((EU1303*1.25)))+AE1303),2)</f>
        <v>57.91</v>
      </c>
      <c r="AE1303">
        <f>ROUND(((EU1303*1.25)),2)</f>
        <v>1.35</v>
      </c>
      <c r="AF1303">
        <f>ROUND(((EV1303*1.15)),2)</f>
        <v>1757.42</v>
      </c>
      <c r="AG1303">
        <f t="shared" si="953"/>
        <v>0</v>
      </c>
      <c r="AH1303">
        <f>((EW1303*1.15))</f>
        <v>191.44049999999999</v>
      </c>
      <c r="AI1303">
        <f>((EX1303*1.25))</f>
        <v>0.1</v>
      </c>
      <c r="AJ1303">
        <f t="shared" si="954"/>
        <v>0</v>
      </c>
      <c r="AK1303">
        <v>2053.38</v>
      </c>
      <c r="AL1303">
        <v>478.86</v>
      </c>
      <c r="AM1303">
        <v>46.33</v>
      </c>
      <c r="AN1303">
        <v>1.08</v>
      </c>
      <c r="AO1303">
        <v>1528.19</v>
      </c>
      <c r="AP1303">
        <v>0</v>
      </c>
      <c r="AQ1303">
        <v>166.47</v>
      </c>
      <c r="AR1303">
        <v>0.08</v>
      </c>
      <c r="AS1303">
        <v>0</v>
      </c>
      <c r="AT1303">
        <v>80</v>
      </c>
      <c r="AU1303">
        <v>37</v>
      </c>
      <c r="AV1303">
        <v>1</v>
      </c>
      <c r="AW1303">
        <v>1</v>
      </c>
      <c r="AZ1303">
        <v>1</v>
      </c>
      <c r="BA1303">
        <v>33.049999999999997</v>
      </c>
      <c r="BB1303">
        <v>10.92</v>
      </c>
      <c r="BC1303">
        <v>3.4</v>
      </c>
      <c r="BD1303" t="s">
        <v>3</v>
      </c>
      <c r="BE1303" t="s">
        <v>3</v>
      </c>
      <c r="BF1303" t="s">
        <v>3</v>
      </c>
      <c r="BG1303" t="s">
        <v>3</v>
      </c>
      <c r="BH1303">
        <v>0</v>
      </c>
      <c r="BI1303">
        <v>1</v>
      </c>
      <c r="BJ1303" t="s">
        <v>150</v>
      </c>
      <c r="BM1303">
        <v>15001</v>
      </c>
      <c r="BN1303">
        <v>0</v>
      </c>
      <c r="BO1303" t="s">
        <v>147</v>
      </c>
      <c r="BP1303">
        <v>1</v>
      </c>
      <c r="BQ1303">
        <v>2</v>
      </c>
      <c r="BR1303">
        <v>0</v>
      </c>
      <c r="BS1303">
        <v>33.049999999999997</v>
      </c>
      <c r="BT1303">
        <v>1</v>
      </c>
      <c r="BU1303">
        <v>1</v>
      </c>
      <c r="BV1303">
        <v>1</v>
      </c>
      <c r="BW1303">
        <v>1</v>
      </c>
      <c r="BX1303">
        <v>1</v>
      </c>
      <c r="BY1303" t="s">
        <v>3</v>
      </c>
      <c r="BZ1303">
        <v>105</v>
      </c>
      <c r="CA1303">
        <v>55</v>
      </c>
      <c r="CB1303" t="s">
        <v>3</v>
      </c>
      <c r="CE1303">
        <v>0</v>
      </c>
      <c r="CF1303">
        <v>0</v>
      </c>
      <c r="CG1303">
        <v>0</v>
      </c>
      <c r="CM1303">
        <v>0</v>
      </c>
      <c r="CN1303" t="s">
        <v>992</v>
      </c>
      <c r="CO1303">
        <v>0</v>
      </c>
      <c r="CP1303">
        <f t="shared" si="955"/>
        <v>2413.73</v>
      </c>
      <c r="CQ1303">
        <f t="shared" si="956"/>
        <v>1628.124</v>
      </c>
      <c r="CR1303">
        <f t="shared" si="957"/>
        <v>632.3771999999999</v>
      </c>
      <c r="CS1303">
        <f t="shared" si="958"/>
        <v>44.6175</v>
      </c>
      <c r="CT1303">
        <f t="shared" si="959"/>
        <v>58082.731</v>
      </c>
      <c r="CU1303">
        <f t="shared" si="960"/>
        <v>0</v>
      </c>
      <c r="CV1303">
        <f t="shared" si="961"/>
        <v>191.44049999999999</v>
      </c>
      <c r="CW1303">
        <f t="shared" si="962"/>
        <v>0.1</v>
      </c>
      <c r="CX1303">
        <f t="shared" si="963"/>
        <v>0</v>
      </c>
      <c r="CY1303">
        <f t="shared" si="964"/>
        <v>1860.0720000000001</v>
      </c>
      <c r="CZ1303">
        <f t="shared" si="965"/>
        <v>860.28330000000005</v>
      </c>
      <c r="DC1303" t="s">
        <v>3</v>
      </c>
      <c r="DD1303" t="s">
        <v>3</v>
      </c>
      <c r="DE1303" t="s">
        <v>133</v>
      </c>
      <c r="DF1303" t="s">
        <v>133</v>
      </c>
      <c r="DG1303" t="s">
        <v>134</v>
      </c>
      <c r="DH1303" t="s">
        <v>3</v>
      </c>
      <c r="DI1303" t="s">
        <v>134</v>
      </c>
      <c r="DJ1303" t="s">
        <v>133</v>
      </c>
      <c r="DK1303" t="s">
        <v>3</v>
      </c>
      <c r="DL1303" t="s">
        <v>3</v>
      </c>
      <c r="DM1303" t="s">
        <v>3</v>
      </c>
      <c r="DN1303">
        <v>0</v>
      </c>
      <c r="DO1303">
        <v>0</v>
      </c>
      <c r="DP1303">
        <v>1</v>
      </c>
      <c r="DQ1303">
        <v>1</v>
      </c>
      <c r="DU1303">
        <v>1013</v>
      </c>
      <c r="DV1303" t="s">
        <v>149</v>
      </c>
      <c r="DW1303" t="s">
        <v>149</v>
      </c>
      <c r="DX1303">
        <v>1</v>
      </c>
      <c r="DZ1303" t="s">
        <v>3</v>
      </c>
      <c r="EA1303" t="s">
        <v>3</v>
      </c>
      <c r="EB1303" t="s">
        <v>3</v>
      </c>
      <c r="EC1303" t="s">
        <v>3</v>
      </c>
      <c r="EE1303">
        <v>29085536</v>
      </c>
      <c r="EF1303">
        <v>2</v>
      </c>
      <c r="EG1303" t="s">
        <v>135</v>
      </c>
      <c r="EH1303">
        <v>0</v>
      </c>
      <c r="EI1303" t="s">
        <v>3</v>
      </c>
      <c r="EJ1303">
        <v>1</v>
      </c>
      <c r="EK1303">
        <v>15001</v>
      </c>
      <c r="EL1303" t="s">
        <v>151</v>
      </c>
      <c r="EM1303" t="s">
        <v>152</v>
      </c>
      <c r="EO1303" t="s">
        <v>138</v>
      </c>
      <c r="EQ1303">
        <v>0</v>
      </c>
      <c r="ER1303">
        <v>2053.38</v>
      </c>
      <c r="ES1303">
        <v>478.86</v>
      </c>
      <c r="ET1303">
        <v>46.33</v>
      </c>
      <c r="EU1303">
        <v>1.08</v>
      </c>
      <c r="EV1303">
        <v>1528.19</v>
      </c>
      <c r="EW1303">
        <v>166.47</v>
      </c>
      <c r="EX1303">
        <v>0.08</v>
      </c>
      <c r="EY1303">
        <v>0</v>
      </c>
      <c r="FQ1303">
        <v>0</v>
      </c>
      <c r="FR1303">
        <f t="shared" si="966"/>
        <v>0</v>
      </c>
      <c r="FS1303">
        <v>0</v>
      </c>
      <c r="FT1303" t="s">
        <v>139</v>
      </c>
      <c r="FU1303" t="s">
        <v>25</v>
      </c>
      <c r="FV1303" t="s">
        <v>25</v>
      </c>
      <c r="FW1303" t="s">
        <v>26</v>
      </c>
      <c r="FX1303">
        <v>94.5</v>
      </c>
      <c r="FY1303">
        <v>46.75</v>
      </c>
      <c r="GA1303" t="s">
        <v>3</v>
      </c>
      <c r="GD1303">
        <v>1</v>
      </c>
      <c r="GF1303">
        <v>-1841865788</v>
      </c>
      <c r="GG1303">
        <v>2</v>
      </c>
      <c r="GH1303">
        <v>1</v>
      </c>
      <c r="GI1303">
        <v>2</v>
      </c>
      <c r="GJ1303">
        <v>0</v>
      </c>
      <c r="GK1303">
        <v>0</v>
      </c>
      <c r="GL1303">
        <f t="shared" si="967"/>
        <v>0</v>
      </c>
      <c r="GM1303">
        <f t="shared" si="968"/>
        <v>5134.08</v>
      </c>
      <c r="GN1303">
        <f t="shared" si="969"/>
        <v>5134.08</v>
      </c>
      <c r="GO1303">
        <f t="shared" si="970"/>
        <v>0</v>
      </c>
      <c r="GP1303">
        <f t="shared" si="971"/>
        <v>0</v>
      </c>
      <c r="GR1303">
        <v>0</v>
      </c>
      <c r="GS1303">
        <v>3</v>
      </c>
      <c r="GT1303">
        <v>0</v>
      </c>
      <c r="GU1303" t="s">
        <v>3</v>
      </c>
      <c r="GV1303">
        <f t="shared" si="972"/>
        <v>0</v>
      </c>
      <c r="GW1303">
        <v>1</v>
      </c>
      <c r="GX1303">
        <f t="shared" si="973"/>
        <v>0</v>
      </c>
      <c r="HA1303">
        <v>0</v>
      </c>
      <c r="HB1303">
        <v>0</v>
      </c>
      <c r="HC1303">
        <f t="shared" si="974"/>
        <v>0</v>
      </c>
      <c r="HE1303" t="s">
        <v>3</v>
      </c>
      <c r="HF1303" t="s">
        <v>3</v>
      </c>
      <c r="HM1303" t="s">
        <v>3</v>
      </c>
      <c r="IK1303">
        <v>0</v>
      </c>
    </row>
    <row r="1304" spans="1:245">
      <c r="A1304">
        <v>18</v>
      </c>
      <c r="B1304">
        <v>0</v>
      </c>
      <c r="C1304">
        <v>1397</v>
      </c>
      <c r="E1304" t="s">
        <v>40</v>
      </c>
      <c r="F1304" t="s">
        <v>287</v>
      </c>
      <c r="G1304" t="s">
        <v>288</v>
      </c>
      <c r="H1304" t="s">
        <v>155</v>
      </c>
      <c r="I1304">
        <f>I1303*J1304</f>
        <v>4.2</v>
      </c>
      <c r="J1304">
        <v>105</v>
      </c>
      <c r="K1304">
        <v>105</v>
      </c>
      <c r="O1304">
        <f t="shared" si="940"/>
        <v>0</v>
      </c>
      <c r="P1304">
        <f t="shared" si="941"/>
        <v>0</v>
      </c>
      <c r="Q1304">
        <f t="shared" si="942"/>
        <v>0</v>
      </c>
      <c r="R1304">
        <f t="shared" si="943"/>
        <v>0</v>
      </c>
      <c r="S1304">
        <f t="shared" si="944"/>
        <v>0</v>
      </c>
      <c r="T1304">
        <f t="shared" si="945"/>
        <v>0</v>
      </c>
      <c r="U1304">
        <f t="shared" si="946"/>
        <v>0</v>
      </c>
      <c r="V1304">
        <f t="shared" si="947"/>
        <v>0</v>
      </c>
      <c r="W1304">
        <f t="shared" si="948"/>
        <v>0</v>
      </c>
      <c r="X1304">
        <f t="shared" si="949"/>
        <v>0</v>
      </c>
      <c r="Y1304">
        <f t="shared" si="950"/>
        <v>0</v>
      </c>
      <c r="AA1304">
        <v>35863109</v>
      </c>
      <c r="AB1304">
        <f t="shared" si="951"/>
        <v>0</v>
      </c>
      <c r="AC1304">
        <f t="shared" si="952"/>
        <v>0</v>
      </c>
      <c r="AD1304">
        <f>ROUND((((ET1304)-(EU1304))+AE1304),2)</f>
        <v>0</v>
      </c>
      <c r="AE1304">
        <f>ROUND((EU1304),2)</f>
        <v>0</v>
      </c>
      <c r="AF1304">
        <f>ROUND((EV1304),2)</f>
        <v>0</v>
      </c>
      <c r="AG1304">
        <f t="shared" si="953"/>
        <v>0</v>
      </c>
      <c r="AH1304">
        <f>(EW1304)</f>
        <v>0</v>
      </c>
      <c r="AI1304">
        <f>(EX1304)</f>
        <v>0</v>
      </c>
      <c r="AJ1304">
        <f t="shared" si="954"/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1</v>
      </c>
      <c r="AW1304">
        <v>1</v>
      </c>
      <c r="AZ1304">
        <v>1</v>
      </c>
      <c r="BA1304">
        <v>1</v>
      </c>
      <c r="BB1304">
        <v>1</v>
      </c>
      <c r="BC1304">
        <v>1</v>
      </c>
      <c r="BD1304" t="s">
        <v>3</v>
      </c>
      <c r="BE1304" t="s">
        <v>3</v>
      </c>
      <c r="BF1304" t="s">
        <v>3</v>
      </c>
      <c r="BG1304" t="s">
        <v>3</v>
      </c>
      <c r="BH1304">
        <v>3</v>
      </c>
      <c r="BI1304">
        <v>1</v>
      </c>
      <c r="BJ1304" t="s">
        <v>289</v>
      </c>
      <c r="BM1304">
        <v>500001</v>
      </c>
      <c r="BN1304">
        <v>0</v>
      </c>
      <c r="BO1304" t="s">
        <v>3</v>
      </c>
      <c r="BP1304">
        <v>0</v>
      </c>
      <c r="BQ1304">
        <v>8</v>
      </c>
      <c r="BR1304">
        <v>0</v>
      </c>
      <c r="BS1304">
        <v>1</v>
      </c>
      <c r="BT1304">
        <v>1</v>
      </c>
      <c r="BU1304">
        <v>1</v>
      </c>
      <c r="BV1304">
        <v>1</v>
      </c>
      <c r="BW1304">
        <v>1</v>
      </c>
      <c r="BX1304">
        <v>1</v>
      </c>
      <c r="BY1304" t="s">
        <v>3</v>
      </c>
      <c r="BZ1304">
        <v>0</v>
      </c>
      <c r="CA1304">
        <v>0</v>
      </c>
      <c r="CB1304" t="s">
        <v>3</v>
      </c>
      <c r="CE1304">
        <v>0</v>
      </c>
      <c r="CF1304">
        <v>0</v>
      </c>
      <c r="CG1304">
        <v>0</v>
      </c>
      <c r="CM1304">
        <v>0</v>
      </c>
      <c r="CN1304" t="s">
        <v>3</v>
      </c>
      <c r="CO1304">
        <v>0</v>
      </c>
      <c r="CP1304">
        <f t="shared" si="955"/>
        <v>0</v>
      </c>
      <c r="CQ1304">
        <f t="shared" si="956"/>
        <v>0</v>
      </c>
      <c r="CR1304">
        <f t="shared" si="957"/>
        <v>0</v>
      </c>
      <c r="CS1304">
        <f t="shared" si="958"/>
        <v>0</v>
      </c>
      <c r="CT1304">
        <f t="shared" si="959"/>
        <v>0</v>
      </c>
      <c r="CU1304">
        <f t="shared" si="960"/>
        <v>0</v>
      </c>
      <c r="CV1304">
        <f t="shared" si="961"/>
        <v>0</v>
      </c>
      <c r="CW1304">
        <f t="shared" si="962"/>
        <v>0</v>
      </c>
      <c r="CX1304">
        <f t="shared" si="963"/>
        <v>0</v>
      </c>
      <c r="CY1304">
        <f t="shared" si="964"/>
        <v>0</v>
      </c>
      <c r="CZ1304">
        <f t="shared" si="965"/>
        <v>0</v>
      </c>
      <c r="DC1304" t="s">
        <v>3</v>
      </c>
      <c r="DD1304" t="s">
        <v>3</v>
      </c>
      <c r="DE1304" t="s">
        <v>3</v>
      </c>
      <c r="DF1304" t="s">
        <v>3</v>
      </c>
      <c r="DG1304" t="s">
        <v>3</v>
      </c>
      <c r="DH1304" t="s">
        <v>3</v>
      </c>
      <c r="DI1304" t="s">
        <v>3</v>
      </c>
      <c r="DJ1304" t="s">
        <v>3</v>
      </c>
      <c r="DK1304" t="s">
        <v>3</v>
      </c>
      <c r="DL1304" t="s">
        <v>3</v>
      </c>
      <c r="DM1304" t="s">
        <v>3</v>
      </c>
      <c r="DN1304">
        <v>0</v>
      </c>
      <c r="DO1304">
        <v>0</v>
      </c>
      <c r="DP1304">
        <v>1</v>
      </c>
      <c r="DQ1304">
        <v>1</v>
      </c>
      <c r="DU1304">
        <v>1005</v>
      </c>
      <c r="DV1304" t="s">
        <v>155</v>
      </c>
      <c r="DW1304" t="s">
        <v>155</v>
      </c>
      <c r="DX1304">
        <v>1</v>
      </c>
      <c r="DZ1304" t="s">
        <v>3</v>
      </c>
      <c r="EA1304" t="s">
        <v>3</v>
      </c>
      <c r="EB1304" t="s">
        <v>3</v>
      </c>
      <c r="EC1304" t="s">
        <v>3</v>
      </c>
      <c r="EE1304">
        <v>29085443</v>
      </c>
      <c r="EF1304">
        <v>8</v>
      </c>
      <c r="EG1304" t="s">
        <v>144</v>
      </c>
      <c r="EH1304">
        <v>0</v>
      </c>
      <c r="EI1304" t="s">
        <v>3</v>
      </c>
      <c r="EJ1304">
        <v>1</v>
      </c>
      <c r="EK1304">
        <v>500001</v>
      </c>
      <c r="EL1304" t="s">
        <v>145</v>
      </c>
      <c r="EM1304" t="s">
        <v>146</v>
      </c>
      <c r="EO1304" t="s">
        <v>3</v>
      </c>
      <c r="EQ1304">
        <v>0</v>
      </c>
      <c r="ER1304">
        <v>0</v>
      </c>
      <c r="ES1304">
        <v>0</v>
      </c>
      <c r="ET1304">
        <v>0</v>
      </c>
      <c r="EU1304">
        <v>0</v>
      </c>
      <c r="EV1304">
        <v>0</v>
      </c>
      <c r="EW1304">
        <v>0</v>
      </c>
      <c r="EX1304">
        <v>0</v>
      </c>
      <c r="FQ1304">
        <v>0</v>
      </c>
      <c r="FR1304">
        <f t="shared" si="966"/>
        <v>0</v>
      </c>
      <c r="FS1304">
        <v>0</v>
      </c>
      <c r="FX1304">
        <v>0</v>
      </c>
      <c r="FY1304">
        <v>0</v>
      </c>
      <c r="GA1304" t="s">
        <v>3</v>
      </c>
      <c r="GD1304">
        <v>1</v>
      </c>
      <c r="GF1304">
        <v>522970763</v>
      </c>
      <c r="GG1304">
        <v>2</v>
      </c>
      <c r="GH1304">
        <v>1</v>
      </c>
      <c r="GI1304">
        <v>-2</v>
      </c>
      <c r="GJ1304">
        <v>0</v>
      </c>
      <c r="GK1304">
        <v>0</v>
      </c>
      <c r="GL1304">
        <f t="shared" si="967"/>
        <v>0</v>
      </c>
      <c r="GM1304">
        <f t="shared" si="968"/>
        <v>0</v>
      </c>
      <c r="GN1304">
        <f t="shared" si="969"/>
        <v>0</v>
      </c>
      <c r="GO1304">
        <f t="shared" si="970"/>
        <v>0</v>
      </c>
      <c r="GP1304">
        <f t="shared" si="971"/>
        <v>0</v>
      </c>
      <c r="GR1304">
        <v>0</v>
      </c>
      <c r="GS1304">
        <v>3</v>
      </c>
      <c r="GT1304">
        <v>0</v>
      </c>
      <c r="GU1304" t="s">
        <v>3</v>
      </c>
      <c r="GV1304">
        <f t="shared" si="972"/>
        <v>0</v>
      </c>
      <c r="GW1304">
        <v>1</v>
      </c>
      <c r="GX1304">
        <f t="shared" si="973"/>
        <v>0</v>
      </c>
      <c r="HA1304">
        <v>0</v>
      </c>
      <c r="HB1304">
        <v>0</v>
      </c>
      <c r="HC1304">
        <f t="shared" si="974"/>
        <v>0</v>
      </c>
      <c r="HE1304" t="s">
        <v>3</v>
      </c>
      <c r="HF1304" t="s">
        <v>3</v>
      </c>
      <c r="HM1304" t="s">
        <v>3</v>
      </c>
      <c r="IK1304">
        <v>0</v>
      </c>
    </row>
    <row r="1305" spans="1:245">
      <c r="A1305">
        <v>18</v>
      </c>
      <c r="B1305">
        <v>0</v>
      </c>
      <c r="C1305">
        <v>1398</v>
      </c>
      <c r="E1305" t="s">
        <v>157</v>
      </c>
      <c r="F1305" t="s">
        <v>290</v>
      </c>
      <c r="G1305" t="s">
        <v>291</v>
      </c>
      <c r="H1305" t="s">
        <v>30</v>
      </c>
      <c r="I1305">
        <f>I1303*J1305</f>
        <v>3.5599999999999998E-4</v>
      </c>
      <c r="J1305">
        <v>8.8999999999999999E-3</v>
      </c>
      <c r="K1305">
        <v>8.8999999999999999E-3</v>
      </c>
      <c r="O1305">
        <f t="shared" si="940"/>
        <v>0</v>
      </c>
      <c r="P1305">
        <f t="shared" si="941"/>
        <v>0</v>
      </c>
      <c r="Q1305">
        <f t="shared" si="942"/>
        <v>0</v>
      </c>
      <c r="R1305">
        <f t="shared" si="943"/>
        <v>0</v>
      </c>
      <c r="S1305">
        <f t="shared" si="944"/>
        <v>0</v>
      </c>
      <c r="T1305">
        <f t="shared" si="945"/>
        <v>0</v>
      </c>
      <c r="U1305">
        <f t="shared" si="946"/>
        <v>0</v>
      </c>
      <c r="V1305">
        <f t="shared" si="947"/>
        <v>0</v>
      </c>
      <c r="W1305">
        <f t="shared" si="948"/>
        <v>0</v>
      </c>
      <c r="X1305">
        <f t="shared" si="949"/>
        <v>0</v>
      </c>
      <c r="Y1305">
        <f t="shared" si="950"/>
        <v>0</v>
      </c>
      <c r="AA1305">
        <v>35863109</v>
      </c>
      <c r="AB1305">
        <f t="shared" si="951"/>
        <v>0</v>
      </c>
      <c r="AC1305">
        <f t="shared" si="952"/>
        <v>0</v>
      </c>
      <c r="AD1305">
        <f>ROUND((((ET1305)-(EU1305))+AE1305),2)</f>
        <v>0</v>
      </c>
      <c r="AE1305">
        <f>ROUND((EU1305),2)</f>
        <v>0</v>
      </c>
      <c r="AF1305">
        <f>ROUND((EV1305),2)</f>
        <v>0</v>
      </c>
      <c r="AG1305">
        <f t="shared" si="953"/>
        <v>0</v>
      </c>
      <c r="AH1305">
        <f>(EW1305)</f>
        <v>0</v>
      </c>
      <c r="AI1305">
        <f>(EX1305)</f>
        <v>0</v>
      </c>
      <c r="AJ1305">
        <f t="shared" si="954"/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1</v>
      </c>
      <c r="AW1305">
        <v>1</v>
      </c>
      <c r="AZ1305">
        <v>1</v>
      </c>
      <c r="BA1305">
        <v>1</v>
      </c>
      <c r="BB1305">
        <v>1</v>
      </c>
      <c r="BC1305">
        <v>1</v>
      </c>
      <c r="BD1305" t="s">
        <v>3</v>
      </c>
      <c r="BE1305" t="s">
        <v>3</v>
      </c>
      <c r="BF1305" t="s">
        <v>3</v>
      </c>
      <c r="BG1305" t="s">
        <v>3</v>
      </c>
      <c r="BH1305">
        <v>3</v>
      </c>
      <c r="BI1305">
        <v>1</v>
      </c>
      <c r="BJ1305" t="s">
        <v>292</v>
      </c>
      <c r="BM1305">
        <v>500001</v>
      </c>
      <c r="BN1305">
        <v>0</v>
      </c>
      <c r="BO1305" t="s">
        <v>3</v>
      </c>
      <c r="BP1305">
        <v>0</v>
      </c>
      <c r="BQ1305">
        <v>8</v>
      </c>
      <c r="BR1305">
        <v>0</v>
      </c>
      <c r="BS1305">
        <v>1</v>
      </c>
      <c r="BT1305">
        <v>1</v>
      </c>
      <c r="BU1305">
        <v>1</v>
      </c>
      <c r="BV1305">
        <v>1</v>
      </c>
      <c r="BW1305">
        <v>1</v>
      </c>
      <c r="BX1305">
        <v>1</v>
      </c>
      <c r="BY1305" t="s">
        <v>3</v>
      </c>
      <c r="BZ1305">
        <v>0</v>
      </c>
      <c r="CA1305">
        <v>0</v>
      </c>
      <c r="CB1305" t="s">
        <v>3</v>
      </c>
      <c r="CE1305">
        <v>0</v>
      </c>
      <c r="CF1305">
        <v>0</v>
      </c>
      <c r="CG1305">
        <v>0</v>
      </c>
      <c r="CM1305">
        <v>0</v>
      </c>
      <c r="CN1305" t="s">
        <v>3</v>
      </c>
      <c r="CO1305">
        <v>0</v>
      </c>
      <c r="CP1305">
        <f t="shared" si="955"/>
        <v>0</v>
      </c>
      <c r="CQ1305">
        <f t="shared" si="956"/>
        <v>0</v>
      </c>
      <c r="CR1305">
        <f t="shared" si="957"/>
        <v>0</v>
      </c>
      <c r="CS1305">
        <f t="shared" si="958"/>
        <v>0</v>
      </c>
      <c r="CT1305">
        <f t="shared" si="959"/>
        <v>0</v>
      </c>
      <c r="CU1305">
        <f t="shared" si="960"/>
        <v>0</v>
      </c>
      <c r="CV1305">
        <f t="shared" si="961"/>
        <v>0</v>
      </c>
      <c r="CW1305">
        <f t="shared" si="962"/>
        <v>0</v>
      </c>
      <c r="CX1305">
        <f t="shared" si="963"/>
        <v>0</v>
      </c>
      <c r="CY1305">
        <f t="shared" si="964"/>
        <v>0</v>
      </c>
      <c r="CZ1305">
        <f t="shared" si="965"/>
        <v>0</v>
      </c>
      <c r="DC1305" t="s">
        <v>3</v>
      </c>
      <c r="DD1305" t="s">
        <v>3</v>
      </c>
      <c r="DE1305" t="s">
        <v>3</v>
      </c>
      <c r="DF1305" t="s">
        <v>3</v>
      </c>
      <c r="DG1305" t="s">
        <v>3</v>
      </c>
      <c r="DH1305" t="s">
        <v>3</v>
      </c>
      <c r="DI1305" t="s">
        <v>3</v>
      </c>
      <c r="DJ1305" t="s">
        <v>3</v>
      </c>
      <c r="DK1305" t="s">
        <v>3</v>
      </c>
      <c r="DL1305" t="s">
        <v>3</v>
      </c>
      <c r="DM1305" t="s">
        <v>3</v>
      </c>
      <c r="DN1305">
        <v>0</v>
      </c>
      <c r="DO1305">
        <v>0</v>
      </c>
      <c r="DP1305">
        <v>1</v>
      </c>
      <c r="DQ1305">
        <v>1</v>
      </c>
      <c r="DU1305">
        <v>1009</v>
      </c>
      <c r="DV1305" t="s">
        <v>30</v>
      </c>
      <c r="DW1305" t="s">
        <v>30</v>
      </c>
      <c r="DX1305">
        <v>1000</v>
      </c>
      <c r="DZ1305" t="s">
        <v>3</v>
      </c>
      <c r="EA1305" t="s">
        <v>3</v>
      </c>
      <c r="EB1305" t="s">
        <v>3</v>
      </c>
      <c r="EC1305" t="s">
        <v>3</v>
      </c>
      <c r="EE1305">
        <v>29085443</v>
      </c>
      <c r="EF1305">
        <v>8</v>
      </c>
      <c r="EG1305" t="s">
        <v>144</v>
      </c>
      <c r="EH1305">
        <v>0</v>
      </c>
      <c r="EI1305" t="s">
        <v>3</v>
      </c>
      <c r="EJ1305">
        <v>1</v>
      </c>
      <c r="EK1305">
        <v>500001</v>
      </c>
      <c r="EL1305" t="s">
        <v>145</v>
      </c>
      <c r="EM1305" t="s">
        <v>146</v>
      </c>
      <c r="EO1305" t="s">
        <v>3</v>
      </c>
      <c r="EQ1305">
        <v>0</v>
      </c>
      <c r="ER1305">
        <v>0</v>
      </c>
      <c r="ES1305">
        <v>0</v>
      </c>
      <c r="ET1305">
        <v>0</v>
      </c>
      <c r="EU1305">
        <v>0</v>
      </c>
      <c r="EV1305">
        <v>0</v>
      </c>
      <c r="EW1305">
        <v>0</v>
      </c>
      <c r="EX1305">
        <v>0</v>
      </c>
      <c r="FQ1305">
        <v>0</v>
      </c>
      <c r="FR1305">
        <f t="shared" si="966"/>
        <v>0</v>
      </c>
      <c r="FS1305">
        <v>0</v>
      </c>
      <c r="FX1305">
        <v>0</v>
      </c>
      <c r="FY1305">
        <v>0</v>
      </c>
      <c r="GA1305" t="s">
        <v>3</v>
      </c>
      <c r="GD1305">
        <v>1</v>
      </c>
      <c r="GF1305">
        <v>-192135928</v>
      </c>
      <c r="GG1305">
        <v>2</v>
      </c>
      <c r="GH1305">
        <v>1</v>
      </c>
      <c r="GI1305">
        <v>-2</v>
      </c>
      <c r="GJ1305">
        <v>0</v>
      </c>
      <c r="GK1305">
        <v>0</v>
      </c>
      <c r="GL1305">
        <f t="shared" si="967"/>
        <v>0</v>
      </c>
      <c r="GM1305">
        <f t="shared" si="968"/>
        <v>0</v>
      </c>
      <c r="GN1305">
        <f t="shared" si="969"/>
        <v>0</v>
      </c>
      <c r="GO1305">
        <f t="shared" si="970"/>
        <v>0</v>
      </c>
      <c r="GP1305">
        <f t="shared" si="971"/>
        <v>0</v>
      </c>
      <c r="GR1305">
        <v>0</v>
      </c>
      <c r="GS1305">
        <v>3</v>
      </c>
      <c r="GT1305">
        <v>0</v>
      </c>
      <c r="GU1305" t="s">
        <v>3</v>
      </c>
      <c r="GV1305">
        <f t="shared" si="972"/>
        <v>0</v>
      </c>
      <c r="GW1305">
        <v>1</v>
      </c>
      <c r="GX1305">
        <f t="shared" si="973"/>
        <v>0</v>
      </c>
      <c r="HA1305">
        <v>0</v>
      </c>
      <c r="HB1305">
        <v>0</v>
      </c>
      <c r="HC1305">
        <f t="shared" si="974"/>
        <v>0</v>
      </c>
      <c r="HE1305" t="s">
        <v>3</v>
      </c>
      <c r="HF1305" t="s">
        <v>3</v>
      </c>
      <c r="HM1305" t="s">
        <v>3</v>
      </c>
      <c r="IK1305">
        <v>0</v>
      </c>
    </row>
    <row r="1306" spans="1:245">
      <c r="A1306">
        <v>17</v>
      </c>
      <c r="B1306">
        <v>0</v>
      </c>
      <c r="C1306">
        <f>ROW(SmtRes!A1406)</f>
        <v>1406</v>
      </c>
      <c r="D1306">
        <f>ROW(EtalonRes!A1362)</f>
        <v>1362</v>
      </c>
      <c r="E1306" t="s">
        <v>41</v>
      </c>
      <c r="F1306" t="s">
        <v>162</v>
      </c>
      <c r="G1306" t="s">
        <v>163</v>
      </c>
      <c r="H1306" t="s">
        <v>164</v>
      </c>
      <c r="I1306">
        <f>ROUND(2/100,9)</f>
        <v>0.02</v>
      </c>
      <c r="J1306">
        <v>0</v>
      </c>
      <c r="K1306">
        <f>ROUND(2/100,9)</f>
        <v>0.02</v>
      </c>
      <c r="O1306">
        <f t="shared" si="940"/>
        <v>2654.04</v>
      </c>
      <c r="P1306">
        <f t="shared" si="941"/>
        <v>2082.37</v>
      </c>
      <c r="Q1306">
        <f t="shared" si="942"/>
        <v>85.75</v>
      </c>
      <c r="R1306">
        <f t="shared" si="943"/>
        <v>15.29</v>
      </c>
      <c r="S1306">
        <f t="shared" si="944"/>
        <v>485.92</v>
      </c>
      <c r="T1306">
        <f t="shared" si="945"/>
        <v>0</v>
      </c>
      <c r="U1306">
        <f t="shared" si="946"/>
        <v>1.6822199999999998</v>
      </c>
      <c r="V1306">
        <f t="shared" si="947"/>
        <v>3.4250000000000003E-2</v>
      </c>
      <c r="W1306">
        <f t="shared" si="948"/>
        <v>0</v>
      </c>
      <c r="X1306">
        <f t="shared" si="949"/>
        <v>451.09</v>
      </c>
      <c r="Y1306">
        <f t="shared" si="950"/>
        <v>215.52</v>
      </c>
      <c r="AA1306">
        <v>35863109</v>
      </c>
      <c r="AB1306">
        <f t="shared" si="951"/>
        <v>21892.13</v>
      </c>
      <c r="AC1306">
        <f t="shared" si="952"/>
        <v>20740.73</v>
      </c>
      <c r="AD1306">
        <f>ROUND(((((ET1306*1.25))-((EU1306*1.25)))+AE1306),2)</f>
        <v>416.27</v>
      </c>
      <c r="AE1306">
        <f>ROUND(((EU1306*1.25)),2)</f>
        <v>23.13</v>
      </c>
      <c r="AF1306">
        <f>ROUND(((EV1306*1.15)),2)</f>
        <v>735.13</v>
      </c>
      <c r="AG1306">
        <f t="shared" si="953"/>
        <v>0</v>
      </c>
      <c r="AH1306">
        <f>((EW1306*1.15))</f>
        <v>84.11099999999999</v>
      </c>
      <c r="AI1306">
        <f>((EX1306*1.25))</f>
        <v>1.7125000000000001</v>
      </c>
      <c r="AJ1306">
        <f t="shared" si="954"/>
        <v>0</v>
      </c>
      <c r="AK1306">
        <v>21712.98</v>
      </c>
      <c r="AL1306">
        <v>20740.73</v>
      </c>
      <c r="AM1306">
        <v>333.01</v>
      </c>
      <c r="AN1306">
        <v>18.5</v>
      </c>
      <c r="AO1306">
        <v>639.24</v>
      </c>
      <c r="AP1306">
        <v>0</v>
      </c>
      <c r="AQ1306">
        <v>73.14</v>
      </c>
      <c r="AR1306">
        <v>1.37</v>
      </c>
      <c r="AS1306">
        <v>0</v>
      </c>
      <c r="AT1306">
        <v>90</v>
      </c>
      <c r="AU1306">
        <v>43</v>
      </c>
      <c r="AV1306">
        <v>1</v>
      </c>
      <c r="AW1306">
        <v>1</v>
      </c>
      <c r="AZ1306">
        <v>1</v>
      </c>
      <c r="BA1306">
        <v>33.049999999999997</v>
      </c>
      <c r="BB1306">
        <v>10.3</v>
      </c>
      <c r="BC1306">
        <v>5.0199999999999996</v>
      </c>
      <c r="BD1306" t="s">
        <v>3</v>
      </c>
      <c r="BE1306" t="s">
        <v>3</v>
      </c>
      <c r="BF1306" t="s">
        <v>3</v>
      </c>
      <c r="BG1306" t="s">
        <v>3</v>
      </c>
      <c r="BH1306">
        <v>0</v>
      </c>
      <c r="BI1306">
        <v>1</v>
      </c>
      <c r="BJ1306" t="s">
        <v>165</v>
      </c>
      <c r="BM1306">
        <v>10001</v>
      </c>
      <c r="BN1306">
        <v>0</v>
      </c>
      <c r="BO1306" t="s">
        <v>162</v>
      </c>
      <c r="BP1306">
        <v>1</v>
      </c>
      <c r="BQ1306">
        <v>2</v>
      </c>
      <c r="BR1306">
        <v>0</v>
      </c>
      <c r="BS1306">
        <v>33.049999999999997</v>
      </c>
      <c r="BT1306">
        <v>1</v>
      </c>
      <c r="BU1306">
        <v>1</v>
      </c>
      <c r="BV1306">
        <v>1</v>
      </c>
      <c r="BW1306">
        <v>1</v>
      </c>
      <c r="BX1306">
        <v>1</v>
      </c>
      <c r="BY1306" t="s">
        <v>3</v>
      </c>
      <c r="BZ1306">
        <v>118</v>
      </c>
      <c r="CA1306">
        <v>63</v>
      </c>
      <c r="CB1306" t="s">
        <v>3</v>
      </c>
      <c r="CE1306">
        <v>0</v>
      </c>
      <c r="CF1306">
        <v>0</v>
      </c>
      <c r="CG1306">
        <v>0</v>
      </c>
      <c r="CM1306">
        <v>0</v>
      </c>
      <c r="CN1306" t="s">
        <v>3</v>
      </c>
      <c r="CO1306">
        <v>0</v>
      </c>
      <c r="CP1306">
        <f t="shared" si="955"/>
        <v>2654.04</v>
      </c>
      <c r="CQ1306">
        <f t="shared" si="956"/>
        <v>104118.46459999999</v>
      </c>
      <c r="CR1306">
        <f t="shared" si="957"/>
        <v>4287.5810000000001</v>
      </c>
      <c r="CS1306">
        <f t="shared" si="958"/>
        <v>764.4464999999999</v>
      </c>
      <c r="CT1306">
        <f t="shared" si="959"/>
        <v>24296.046499999997</v>
      </c>
      <c r="CU1306">
        <f t="shared" si="960"/>
        <v>0</v>
      </c>
      <c r="CV1306">
        <f t="shared" si="961"/>
        <v>84.11099999999999</v>
      </c>
      <c r="CW1306">
        <f t="shared" si="962"/>
        <v>1.7125000000000001</v>
      </c>
      <c r="CX1306">
        <f t="shared" si="963"/>
        <v>0</v>
      </c>
      <c r="CY1306">
        <f t="shared" si="964"/>
        <v>451.089</v>
      </c>
      <c r="CZ1306">
        <f t="shared" si="965"/>
        <v>215.52030000000002</v>
      </c>
      <c r="DC1306" t="s">
        <v>3</v>
      </c>
      <c r="DD1306" t="s">
        <v>3</v>
      </c>
      <c r="DE1306" t="s">
        <v>133</v>
      </c>
      <c r="DF1306" t="s">
        <v>133</v>
      </c>
      <c r="DG1306" t="s">
        <v>167</v>
      </c>
      <c r="DH1306" t="s">
        <v>3</v>
      </c>
      <c r="DI1306" t="s">
        <v>167</v>
      </c>
      <c r="DJ1306" t="s">
        <v>133</v>
      </c>
      <c r="DK1306" t="s">
        <v>3</v>
      </c>
      <c r="DL1306" t="s">
        <v>3</v>
      </c>
      <c r="DM1306" t="s">
        <v>3</v>
      </c>
      <c r="DN1306">
        <v>0</v>
      </c>
      <c r="DO1306">
        <v>0</v>
      </c>
      <c r="DP1306">
        <v>1</v>
      </c>
      <c r="DQ1306">
        <v>1</v>
      </c>
      <c r="DU1306">
        <v>1013</v>
      </c>
      <c r="DV1306" t="s">
        <v>164</v>
      </c>
      <c r="DW1306" t="s">
        <v>164</v>
      </c>
      <c r="DX1306">
        <v>1</v>
      </c>
      <c r="DZ1306" t="s">
        <v>3</v>
      </c>
      <c r="EA1306" t="s">
        <v>3</v>
      </c>
      <c r="EB1306" t="s">
        <v>3</v>
      </c>
      <c r="EC1306" t="s">
        <v>3</v>
      </c>
      <c r="EE1306">
        <v>29085510</v>
      </c>
      <c r="EF1306">
        <v>2</v>
      </c>
      <c r="EG1306" t="s">
        <v>135</v>
      </c>
      <c r="EH1306">
        <v>0</v>
      </c>
      <c r="EI1306" t="s">
        <v>3</v>
      </c>
      <c r="EJ1306">
        <v>1</v>
      </c>
      <c r="EK1306">
        <v>10001</v>
      </c>
      <c r="EL1306" t="s">
        <v>136</v>
      </c>
      <c r="EM1306" t="s">
        <v>137</v>
      </c>
      <c r="EO1306" t="s">
        <v>3</v>
      </c>
      <c r="EQ1306">
        <v>0</v>
      </c>
      <c r="ER1306">
        <v>21712.98</v>
      </c>
      <c r="ES1306">
        <v>20740.73</v>
      </c>
      <c r="ET1306">
        <v>333.01</v>
      </c>
      <c r="EU1306">
        <v>18.5</v>
      </c>
      <c r="EV1306">
        <v>639.24</v>
      </c>
      <c r="EW1306">
        <v>73.14</v>
      </c>
      <c r="EX1306">
        <v>1.37</v>
      </c>
      <c r="EY1306">
        <v>0</v>
      </c>
      <c r="FQ1306">
        <v>0</v>
      </c>
      <c r="FR1306">
        <f t="shared" si="966"/>
        <v>0</v>
      </c>
      <c r="FS1306">
        <v>0</v>
      </c>
      <c r="FT1306" t="s">
        <v>139</v>
      </c>
      <c r="FU1306" t="s">
        <v>25</v>
      </c>
      <c r="FV1306" t="s">
        <v>25</v>
      </c>
      <c r="FW1306" t="s">
        <v>26</v>
      </c>
      <c r="FX1306">
        <v>106.2</v>
      </c>
      <c r="FY1306">
        <v>53.55</v>
      </c>
      <c r="GA1306" t="s">
        <v>3</v>
      </c>
      <c r="GD1306">
        <v>1</v>
      </c>
      <c r="GF1306">
        <v>463398419</v>
      </c>
      <c r="GG1306">
        <v>2</v>
      </c>
      <c r="GH1306">
        <v>1</v>
      </c>
      <c r="GI1306">
        <v>2</v>
      </c>
      <c r="GJ1306">
        <v>0</v>
      </c>
      <c r="GK1306">
        <v>0</v>
      </c>
      <c r="GL1306">
        <f t="shared" si="967"/>
        <v>0</v>
      </c>
      <c r="GM1306">
        <f t="shared" si="968"/>
        <v>3320.65</v>
      </c>
      <c r="GN1306">
        <f t="shared" si="969"/>
        <v>3320.65</v>
      </c>
      <c r="GO1306">
        <f t="shared" si="970"/>
        <v>0</v>
      </c>
      <c r="GP1306">
        <f t="shared" si="971"/>
        <v>0</v>
      </c>
      <c r="GR1306">
        <v>0</v>
      </c>
      <c r="GS1306">
        <v>3</v>
      </c>
      <c r="GT1306">
        <v>0</v>
      </c>
      <c r="GU1306" t="s">
        <v>3</v>
      </c>
      <c r="GV1306">
        <f t="shared" si="972"/>
        <v>0</v>
      </c>
      <c r="GW1306">
        <v>1</v>
      </c>
      <c r="GX1306">
        <f t="shared" si="973"/>
        <v>0</v>
      </c>
      <c r="HA1306">
        <v>0</v>
      </c>
      <c r="HB1306">
        <v>0</v>
      </c>
      <c r="HC1306">
        <f t="shared" si="974"/>
        <v>0</v>
      </c>
      <c r="HE1306" t="s">
        <v>3</v>
      </c>
      <c r="HF1306" t="s">
        <v>3</v>
      </c>
      <c r="HM1306" t="s">
        <v>3</v>
      </c>
      <c r="IK1306">
        <v>0</v>
      </c>
    </row>
    <row r="1307" spans="1:245">
      <c r="A1307">
        <v>18</v>
      </c>
      <c r="B1307">
        <v>0</v>
      </c>
      <c r="C1307">
        <v>1403</v>
      </c>
      <c r="E1307" t="s">
        <v>48</v>
      </c>
      <c r="F1307" t="s">
        <v>168</v>
      </c>
      <c r="G1307" t="s">
        <v>169</v>
      </c>
      <c r="H1307" t="s">
        <v>170</v>
      </c>
      <c r="I1307">
        <f>I1306*J1307</f>
        <v>2</v>
      </c>
      <c r="J1307">
        <v>100</v>
      </c>
      <c r="K1307">
        <v>100</v>
      </c>
      <c r="O1307">
        <f t="shared" si="940"/>
        <v>392.02</v>
      </c>
      <c r="P1307">
        <f t="shared" si="941"/>
        <v>392.02</v>
      </c>
      <c r="Q1307">
        <f t="shared" si="942"/>
        <v>0</v>
      </c>
      <c r="R1307">
        <f t="shared" si="943"/>
        <v>0</v>
      </c>
      <c r="S1307">
        <f t="shared" si="944"/>
        <v>0</v>
      </c>
      <c r="T1307">
        <f t="shared" si="945"/>
        <v>0</v>
      </c>
      <c r="U1307">
        <f t="shared" si="946"/>
        <v>0</v>
      </c>
      <c r="V1307">
        <f t="shared" si="947"/>
        <v>0</v>
      </c>
      <c r="W1307">
        <f t="shared" si="948"/>
        <v>8.68</v>
      </c>
      <c r="X1307">
        <f t="shared" si="949"/>
        <v>0</v>
      </c>
      <c r="Y1307">
        <f t="shared" si="950"/>
        <v>0</v>
      </c>
      <c r="AA1307">
        <v>35863109</v>
      </c>
      <c r="AB1307">
        <f t="shared" si="951"/>
        <v>94.69</v>
      </c>
      <c r="AC1307">
        <f t="shared" si="952"/>
        <v>94.69</v>
      </c>
      <c r="AD1307">
        <f>ROUND((((ET1307)-(EU1307))+AE1307),2)</f>
        <v>0</v>
      </c>
      <c r="AE1307">
        <f t="shared" ref="AE1307:AF1309" si="975">ROUND((EU1307),2)</f>
        <v>0</v>
      </c>
      <c r="AF1307">
        <f t="shared" si="975"/>
        <v>0</v>
      </c>
      <c r="AG1307">
        <f t="shared" si="953"/>
        <v>0</v>
      </c>
      <c r="AH1307">
        <f t="shared" ref="AH1307:AI1309" si="976">(EW1307)</f>
        <v>0</v>
      </c>
      <c r="AI1307">
        <f t="shared" si="976"/>
        <v>0</v>
      </c>
      <c r="AJ1307">
        <f t="shared" si="954"/>
        <v>4.34</v>
      </c>
      <c r="AK1307">
        <v>94.69</v>
      </c>
      <c r="AL1307">
        <v>94.69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4.34</v>
      </c>
      <c r="AT1307">
        <v>0</v>
      </c>
      <c r="AU1307">
        <v>0</v>
      </c>
      <c r="AV1307">
        <v>1</v>
      </c>
      <c r="AW1307">
        <v>1</v>
      </c>
      <c r="AZ1307">
        <v>1</v>
      </c>
      <c r="BA1307">
        <v>1</v>
      </c>
      <c r="BB1307">
        <v>1</v>
      </c>
      <c r="BC1307">
        <v>2.0699999999999998</v>
      </c>
      <c r="BD1307" t="s">
        <v>3</v>
      </c>
      <c r="BE1307" t="s">
        <v>3</v>
      </c>
      <c r="BF1307" t="s">
        <v>3</v>
      </c>
      <c r="BG1307" t="s">
        <v>3</v>
      </c>
      <c r="BH1307">
        <v>3</v>
      </c>
      <c r="BI1307">
        <v>1</v>
      </c>
      <c r="BJ1307" t="s">
        <v>171</v>
      </c>
      <c r="BM1307">
        <v>500001</v>
      </c>
      <c r="BN1307">
        <v>0</v>
      </c>
      <c r="BO1307" t="s">
        <v>168</v>
      </c>
      <c r="BP1307">
        <v>1</v>
      </c>
      <c r="BQ1307">
        <v>8</v>
      </c>
      <c r="BR1307">
        <v>0</v>
      </c>
      <c r="BS1307">
        <v>1</v>
      </c>
      <c r="BT1307">
        <v>1</v>
      </c>
      <c r="BU1307">
        <v>1</v>
      </c>
      <c r="BV1307">
        <v>1</v>
      </c>
      <c r="BW1307">
        <v>1</v>
      </c>
      <c r="BX1307">
        <v>1</v>
      </c>
      <c r="BY1307" t="s">
        <v>3</v>
      </c>
      <c r="BZ1307">
        <v>0</v>
      </c>
      <c r="CA1307">
        <v>0</v>
      </c>
      <c r="CB1307" t="s">
        <v>3</v>
      </c>
      <c r="CE1307">
        <v>0</v>
      </c>
      <c r="CF1307">
        <v>0</v>
      </c>
      <c r="CG1307">
        <v>0</v>
      </c>
      <c r="CM1307">
        <v>0</v>
      </c>
      <c r="CN1307" t="s">
        <v>3</v>
      </c>
      <c r="CO1307">
        <v>0</v>
      </c>
      <c r="CP1307">
        <f t="shared" si="955"/>
        <v>392.02</v>
      </c>
      <c r="CQ1307">
        <f t="shared" si="956"/>
        <v>196.00829999999999</v>
      </c>
      <c r="CR1307">
        <f t="shared" si="957"/>
        <v>0</v>
      </c>
      <c r="CS1307">
        <f t="shared" si="958"/>
        <v>0</v>
      </c>
      <c r="CT1307">
        <f t="shared" si="959"/>
        <v>0</v>
      </c>
      <c r="CU1307">
        <f t="shared" si="960"/>
        <v>0</v>
      </c>
      <c r="CV1307">
        <f t="shared" si="961"/>
        <v>0</v>
      </c>
      <c r="CW1307">
        <f t="shared" si="962"/>
        <v>0</v>
      </c>
      <c r="CX1307">
        <f t="shared" si="963"/>
        <v>4.34</v>
      </c>
      <c r="CY1307">
        <f t="shared" si="964"/>
        <v>0</v>
      </c>
      <c r="CZ1307">
        <f t="shared" si="965"/>
        <v>0</v>
      </c>
      <c r="DC1307" t="s">
        <v>3</v>
      </c>
      <c r="DD1307" t="s">
        <v>3</v>
      </c>
      <c r="DE1307" t="s">
        <v>3</v>
      </c>
      <c r="DF1307" t="s">
        <v>3</v>
      </c>
      <c r="DG1307" t="s">
        <v>3</v>
      </c>
      <c r="DH1307" t="s">
        <v>3</v>
      </c>
      <c r="DI1307" t="s">
        <v>3</v>
      </c>
      <c r="DJ1307" t="s">
        <v>3</v>
      </c>
      <c r="DK1307" t="s">
        <v>3</v>
      </c>
      <c r="DL1307" t="s">
        <v>3</v>
      </c>
      <c r="DM1307" t="s">
        <v>3</v>
      </c>
      <c r="DN1307">
        <v>0</v>
      </c>
      <c r="DO1307">
        <v>0</v>
      </c>
      <c r="DP1307">
        <v>1</v>
      </c>
      <c r="DQ1307">
        <v>1</v>
      </c>
      <c r="DU1307">
        <v>1013</v>
      </c>
      <c r="DV1307" t="s">
        <v>170</v>
      </c>
      <c r="DW1307" t="s">
        <v>170</v>
      </c>
      <c r="DX1307">
        <v>1</v>
      </c>
      <c r="DZ1307" t="s">
        <v>3</v>
      </c>
      <c r="EA1307" t="s">
        <v>3</v>
      </c>
      <c r="EB1307" t="s">
        <v>3</v>
      </c>
      <c r="EC1307" t="s">
        <v>3</v>
      </c>
      <c r="EE1307">
        <v>29085443</v>
      </c>
      <c r="EF1307">
        <v>8</v>
      </c>
      <c r="EG1307" t="s">
        <v>144</v>
      </c>
      <c r="EH1307">
        <v>0</v>
      </c>
      <c r="EI1307" t="s">
        <v>3</v>
      </c>
      <c r="EJ1307">
        <v>1</v>
      </c>
      <c r="EK1307">
        <v>500001</v>
      </c>
      <c r="EL1307" t="s">
        <v>145</v>
      </c>
      <c r="EM1307" t="s">
        <v>146</v>
      </c>
      <c r="EO1307" t="s">
        <v>3</v>
      </c>
      <c r="EQ1307">
        <v>0</v>
      </c>
      <c r="ER1307">
        <v>94.69</v>
      </c>
      <c r="ES1307">
        <v>94.69</v>
      </c>
      <c r="ET1307">
        <v>0</v>
      </c>
      <c r="EU1307">
        <v>0</v>
      </c>
      <c r="EV1307">
        <v>0</v>
      </c>
      <c r="EW1307">
        <v>0</v>
      </c>
      <c r="EX1307">
        <v>0</v>
      </c>
      <c r="FQ1307">
        <v>0</v>
      </c>
      <c r="FR1307">
        <f t="shared" si="966"/>
        <v>0</v>
      </c>
      <c r="FS1307">
        <v>0</v>
      </c>
      <c r="FX1307">
        <v>0</v>
      </c>
      <c r="FY1307">
        <v>0</v>
      </c>
      <c r="GA1307" t="s">
        <v>3</v>
      </c>
      <c r="GD1307">
        <v>1</v>
      </c>
      <c r="GF1307">
        <v>-1252999712</v>
      </c>
      <c r="GG1307">
        <v>2</v>
      </c>
      <c r="GH1307">
        <v>1</v>
      </c>
      <c r="GI1307">
        <v>2</v>
      </c>
      <c r="GJ1307">
        <v>0</v>
      </c>
      <c r="GK1307">
        <v>0</v>
      </c>
      <c r="GL1307">
        <f t="shared" si="967"/>
        <v>0</v>
      </c>
      <c r="GM1307">
        <f t="shared" si="968"/>
        <v>392.02</v>
      </c>
      <c r="GN1307">
        <f t="shared" si="969"/>
        <v>392.02</v>
      </c>
      <c r="GO1307">
        <f t="shared" si="970"/>
        <v>0</v>
      </c>
      <c r="GP1307">
        <f t="shared" si="971"/>
        <v>0</v>
      </c>
      <c r="GR1307">
        <v>0</v>
      </c>
      <c r="GS1307">
        <v>3</v>
      </c>
      <c r="GT1307">
        <v>0</v>
      </c>
      <c r="GU1307" t="s">
        <v>3</v>
      </c>
      <c r="GV1307">
        <f t="shared" si="972"/>
        <v>0</v>
      </c>
      <c r="GW1307">
        <v>1</v>
      </c>
      <c r="GX1307">
        <f t="shared" si="973"/>
        <v>0</v>
      </c>
      <c r="HA1307">
        <v>0</v>
      </c>
      <c r="HB1307">
        <v>0</v>
      </c>
      <c r="HC1307">
        <f t="shared" si="974"/>
        <v>0</v>
      </c>
      <c r="HE1307" t="s">
        <v>3</v>
      </c>
      <c r="HF1307" t="s">
        <v>3</v>
      </c>
      <c r="HM1307" t="s">
        <v>3</v>
      </c>
      <c r="IK1307">
        <v>0</v>
      </c>
    </row>
    <row r="1308" spans="1:245">
      <c r="A1308">
        <v>18</v>
      </c>
      <c r="B1308">
        <v>0</v>
      </c>
      <c r="C1308">
        <v>1406</v>
      </c>
      <c r="E1308" t="s">
        <v>172</v>
      </c>
      <c r="F1308" t="s">
        <v>173</v>
      </c>
      <c r="G1308" t="s">
        <v>174</v>
      </c>
      <c r="H1308" t="s">
        <v>155</v>
      </c>
      <c r="I1308">
        <f>I1306*J1308</f>
        <v>2</v>
      </c>
      <c r="J1308">
        <v>100</v>
      </c>
      <c r="K1308">
        <v>100</v>
      </c>
      <c r="O1308">
        <f t="shared" si="940"/>
        <v>22135.05</v>
      </c>
      <c r="P1308">
        <f t="shared" si="941"/>
        <v>22135.05</v>
      </c>
      <c r="Q1308">
        <f t="shared" si="942"/>
        <v>0</v>
      </c>
      <c r="R1308">
        <f t="shared" si="943"/>
        <v>0</v>
      </c>
      <c r="S1308">
        <f t="shared" si="944"/>
        <v>0</v>
      </c>
      <c r="T1308">
        <f t="shared" si="945"/>
        <v>0</v>
      </c>
      <c r="U1308">
        <f t="shared" si="946"/>
        <v>0</v>
      </c>
      <c r="V1308">
        <f t="shared" si="947"/>
        <v>0</v>
      </c>
      <c r="W1308">
        <f t="shared" si="948"/>
        <v>415.44</v>
      </c>
      <c r="X1308">
        <f t="shared" si="949"/>
        <v>0</v>
      </c>
      <c r="Y1308">
        <f t="shared" si="950"/>
        <v>0</v>
      </c>
      <c r="AA1308">
        <v>35863109</v>
      </c>
      <c r="AB1308">
        <f t="shared" si="951"/>
        <v>4535.87</v>
      </c>
      <c r="AC1308">
        <f t="shared" si="952"/>
        <v>4535.87</v>
      </c>
      <c r="AD1308">
        <f>ROUND((((ET1308)-(EU1308))+AE1308),2)</f>
        <v>0</v>
      </c>
      <c r="AE1308">
        <f t="shared" si="975"/>
        <v>0</v>
      </c>
      <c r="AF1308">
        <f t="shared" si="975"/>
        <v>0</v>
      </c>
      <c r="AG1308">
        <f t="shared" si="953"/>
        <v>0</v>
      </c>
      <c r="AH1308">
        <f t="shared" si="976"/>
        <v>0</v>
      </c>
      <c r="AI1308">
        <f t="shared" si="976"/>
        <v>0</v>
      </c>
      <c r="AJ1308">
        <f t="shared" si="954"/>
        <v>207.72</v>
      </c>
      <c r="AK1308">
        <v>4535.87</v>
      </c>
      <c r="AL1308">
        <v>4535.87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207.72</v>
      </c>
      <c r="AT1308">
        <v>0</v>
      </c>
      <c r="AU1308">
        <v>0</v>
      </c>
      <c r="AV1308">
        <v>1</v>
      </c>
      <c r="AW1308">
        <v>1</v>
      </c>
      <c r="AZ1308">
        <v>1</v>
      </c>
      <c r="BA1308">
        <v>1</v>
      </c>
      <c r="BB1308">
        <v>1</v>
      </c>
      <c r="BC1308">
        <v>2.44</v>
      </c>
      <c r="BD1308" t="s">
        <v>3</v>
      </c>
      <c r="BE1308" t="s">
        <v>3</v>
      </c>
      <c r="BF1308" t="s">
        <v>3</v>
      </c>
      <c r="BG1308" t="s">
        <v>3</v>
      </c>
      <c r="BH1308">
        <v>3</v>
      </c>
      <c r="BI1308">
        <v>1</v>
      </c>
      <c r="BJ1308" t="s">
        <v>175</v>
      </c>
      <c r="BM1308">
        <v>500001</v>
      </c>
      <c r="BN1308">
        <v>0</v>
      </c>
      <c r="BO1308" t="s">
        <v>173</v>
      </c>
      <c r="BP1308">
        <v>1</v>
      </c>
      <c r="BQ1308">
        <v>8</v>
      </c>
      <c r="BR1308">
        <v>0</v>
      </c>
      <c r="BS1308">
        <v>1</v>
      </c>
      <c r="BT1308">
        <v>1</v>
      </c>
      <c r="BU1308">
        <v>1</v>
      </c>
      <c r="BV1308">
        <v>1</v>
      </c>
      <c r="BW1308">
        <v>1</v>
      </c>
      <c r="BX1308">
        <v>1</v>
      </c>
      <c r="BY1308" t="s">
        <v>3</v>
      </c>
      <c r="BZ1308">
        <v>0</v>
      </c>
      <c r="CA1308">
        <v>0</v>
      </c>
      <c r="CB1308" t="s">
        <v>3</v>
      </c>
      <c r="CE1308">
        <v>0</v>
      </c>
      <c r="CF1308">
        <v>0</v>
      </c>
      <c r="CG1308">
        <v>0</v>
      </c>
      <c r="CM1308">
        <v>0</v>
      </c>
      <c r="CN1308" t="s">
        <v>3</v>
      </c>
      <c r="CO1308">
        <v>0</v>
      </c>
      <c r="CP1308">
        <f t="shared" si="955"/>
        <v>22135.05</v>
      </c>
      <c r="CQ1308">
        <f t="shared" si="956"/>
        <v>11067.522799999999</v>
      </c>
      <c r="CR1308">
        <f t="shared" si="957"/>
        <v>0</v>
      </c>
      <c r="CS1308">
        <f t="shared" si="958"/>
        <v>0</v>
      </c>
      <c r="CT1308">
        <f t="shared" si="959"/>
        <v>0</v>
      </c>
      <c r="CU1308">
        <f t="shared" si="960"/>
        <v>0</v>
      </c>
      <c r="CV1308">
        <f t="shared" si="961"/>
        <v>0</v>
      </c>
      <c r="CW1308">
        <f t="shared" si="962"/>
        <v>0</v>
      </c>
      <c r="CX1308">
        <f t="shared" si="963"/>
        <v>207.72</v>
      </c>
      <c r="CY1308">
        <f t="shared" si="964"/>
        <v>0</v>
      </c>
      <c r="CZ1308">
        <f t="shared" si="965"/>
        <v>0</v>
      </c>
      <c r="DC1308" t="s">
        <v>3</v>
      </c>
      <c r="DD1308" t="s">
        <v>3</v>
      </c>
      <c r="DE1308" t="s">
        <v>3</v>
      </c>
      <c r="DF1308" t="s">
        <v>3</v>
      </c>
      <c r="DG1308" t="s">
        <v>3</v>
      </c>
      <c r="DH1308" t="s">
        <v>3</v>
      </c>
      <c r="DI1308" t="s">
        <v>3</v>
      </c>
      <c r="DJ1308" t="s">
        <v>3</v>
      </c>
      <c r="DK1308" t="s">
        <v>3</v>
      </c>
      <c r="DL1308" t="s">
        <v>3</v>
      </c>
      <c r="DM1308" t="s">
        <v>3</v>
      </c>
      <c r="DN1308">
        <v>0</v>
      </c>
      <c r="DO1308">
        <v>0</v>
      </c>
      <c r="DP1308">
        <v>1</v>
      </c>
      <c r="DQ1308">
        <v>1</v>
      </c>
      <c r="DU1308">
        <v>1005</v>
      </c>
      <c r="DV1308" t="s">
        <v>155</v>
      </c>
      <c r="DW1308" t="s">
        <v>155</v>
      </c>
      <c r="DX1308">
        <v>1</v>
      </c>
      <c r="DZ1308" t="s">
        <v>3</v>
      </c>
      <c r="EA1308" t="s">
        <v>3</v>
      </c>
      <c r="EB1308" t="s">
        <v>3</v>
      </c>
      <c r="EC1308" t="s">
        <v>3</v>
      </c>
      <c r="EE1308">
        <v>29085443</v>
      </c>
      <c r="EF1308">
        <v>8</v>
      </c>
      <c r="EG1308" t="s">
        <v>144</v>
      </c>
      <c r="EH1308">
        <v>0</v>
      </c>
      <c r="EI1308" t="s">
        <v>3</v>
      </c>
      <c r="EJ1308">
        <v>1</v>
      </c>
      <c r="EK1308">
        <v>500001</v>
      </c>
      <c r="EL1308" t="s">
        <v>145</v>
      </c>
      <c r="EM1308" t="s">
        <v>146</v>
      </c>
      <c r="EO1308" t="s">
        <v>3</v>
      </c>
      <c r="EQ1308">
        <v>0</v>
      </c>
      <c r="ER1308">
        <v>4535.87</v>
      </c>
      <c r="ES1308">
        <v>4535.87</v>
      </c>
      <c r="ET1308">
        <v>0</v>
      </c>
      <c r="EU1308">
        <v>0</v>
      </c>
      <c r="EV1308">
        <v>0</v>
      </c>
      <c r="EW1308">
        <v>0</v>
      </c>
      <c r="EX1308">
        <v>0</v>
      </c>
      <c r="FQ1308">
        <v>0</v>
      </c>
      <c r="FR1308">
        <f t="shared" si="966"/>
        <v>0</v>
      </c>
      <c r="FS1308">
        <v>0</v>
      </c>
      <c r="FX1308">
        <v>0</v>
      </c>
      <c r="FY1308">
        <v>0</v>
      </c>
      <c r="GA1308" t="s">
        <v>3</v>
      </c>
      <c r="GD1308">
        <v>1</v>
      </c>
      <c r="GF1308">
        <v>-1775669208</v>
      </c>
      <c r="GG1308">
        <v>2</v>
      </c>
      <c r="GH1308">
        <v>1</v>
      </c>
      <c r="GI1308">
        <v>2</v>
      </c>
      <c r="GJ1308">
        <v>0</v>
      </c>
      <c r="GK1308">
        <v>0</v>
      </c>
      <c r="GL1308">
        <f t="shared" si="967"/>
        <v>0</v>
      </c>
      <c r="GM1308">
        <f t="shared" si="968"/>
        <v>22135.05</v>
      </c>
      <c r="GN1308">
        <f t="shared" si="969"/>
        <v>22135.05</v>
      </c>
      <c r="GO1308">
        <f t="shared" si="970"/>
        <v>0</v>
      </c>
      <c r="GP1308">
        <f t="shared" si="971"/>
        <v>0</v>
      </c>
      <c r="GR1308">
        <v>0</v>
      </c>
      <c r="GS1308">
        <v>3</v>
      </c>
      <c r="GT1308">
        <v>0</v>
      </c>
      <c r="GU1308" t="s">
        <v>3</v>
      </c>
      <c r="GV1308">
        <f t="shared" si="972"/>
        <v>0</v>
      </c>
      <c r="GW1308">
        <v>1</v>
      </c>
      <c r="GX1308">
        <f t="shared" si="973"/>
        <v>0</v>
      </c>
      <c r="HA1308">
        <v>0</v>
      </c>
      <c r="HB1308">
        <v>0</v>
      </c>
      <c r="HC1308">
        <f t="shared" si="974"/>
        <v>0</v>
      </c>
      <c r="HE1308" t="s">
        <v>3</v>
      </c>
      <c r="HF1308" t="s">
        <v>3</v>
      </c>
      <c r="HM1308" t="s">
        <v>3</v>
      </c>
      <c r="IK1308">
        <v>0</v>
      </c>
    </row>
    <row r="1309" spans="1:245">
      <c r="A1309">
        <v>18</v>
      </c>
      <c r="B1309">
        <v>0</v>
      </c>
      <c r="C1309">
        <v>1405</v>
      </c>
      <c r="E1309" t="s">
        <v>176</v>
      </c>
      <c r="F1309" t="s">
        <v>177</v>
      </c>
      <c r="G1309" t="s">
        <v>178</v>
      </c>
      <c r="H1309" t="s">
        <v>155</v>
      </c>
      <c r="I1309">
        <f>I1306*J1309</f>
        <v>-2</v>
      </c>
      <c r="J1309">
        <v>-100</v>
      </c>
      <c r="K1309">
        <v>-100</v>
      </c>
      <c r="O1309">
        <f t="shared" si="940"/>
        <v>-2078.2800000000002</v>
      </c>
      <c r="P1309">
        <f t="shared" si="941"/>
        <v>-2078.2800000000002</v>
      </c>
      <c r="Q1309">
        <f t="shared" si="942"/>
        <v>0</v>
      </c>
      <c r="R1309">
        <f t="shared" si="943"/>
        <v>0</v>
      </c>
      <c r="S1309">
        <f t="shared" si="944"/>
        <v>0</v>
      </c>
      <c r="T1309">
        <f t="shared" si="945"/>
        <v>0</v>
      </c>
      <c r="U1309">
        <f t="shared" si="946"/>
        <v>0</v>
      </c>
      <c r="V1309">
        <f t="shared" si="947"/>
        <v>0</v>
      </c>
      <c r="W1309">
        <f t="shared" si="948"/>
        <v>0</v>
      </c>
      <c r="X1309">
        <f t="shared" si="949"/>
        <v>0</v>
      </c>
      <c r="Y1309">
        <f t="shared" si="950"/>
        <v>0</v>
      </c>
      <c r="AA1309">
        <v>35863109</v>
      </c>
      <c r="AB1309">
        <f t="shared" si="951"/>
        <v>207</v>
      </c>
      <c r="AC1309">
        <f t="shared" si="952"/>
        <v>207</v>
      </c>
      <c r="AD1309">
        <f>ROUND((((ET1309)-(EU1309))+AE1309),2)</f>
        <v>0</v>
      </c>
      <c r="AE1309">
        <f t="shared" si="975"/>
        <v>0</v>
      </c>
      <c r="AF1309">
        <f t="shared" si="975"/>
        <v>0</v>
      </c>
      <c r="AG1309">
        <f t="shared" si="953"/>
        <v>0</v>
      </c>
      <c r="AH1309">
        <f t="shared" si="976"/>
        <v>0</v>
      </c>
      <c r="AI1309">
        <f t="shared" si="976"/>
        <v>0</v>
      </c>
      <c r="AJ1309">
        <f t="shared" si="954"/>
        <v>0</v>
      </c>
      <c r="AK1309">
        <v>207</v>
      </c>
      <c r="AL1309">
        <v>207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1</v>
      </c>
      <c r="AW1309">
        <v>1</v>
      </c>
      <c r="AZ1309">
        <v>1</v>
      </c>
      <c r="BA1309">
        <v>1</v>
      </c>
      <c r="BB1309">
        <v>1</v>
      </c>
      <c r="BC1309">
        <v>5.0199999999999996</v>
      </c>
      <c r="BD1309" t="s">
        <v>3</v>
      </c>
      <c r="BE1309" t="s">
        <v>3</v>
      </c>
      <c r="BF1309" t="s">
        <v>3</v>
      </c>
      <c r="BG1309" t="s">
        <v>3</v>
      </c>
      <c r="BH1309">
        <v>3</v>
      </c>
      <c r="BI1309">
        <v>1</v>
      </c>
      <c r="BJ1309" t="s">
        <v>179</v>
      </c>
      <c r="BM1309">
        <v>500001</v>
      </c>
      <c r="BN1309">
        <v>0</v>
      </c>
      <c r="BO1309" t="s">
        <v>177</v>
      </c>
      <c r="BP1309">
        <v>1</v>
      </c>
      <c r="BQ1309">
        <v>8</v>
      </c>
      <c r="BR1309">
        <v>1</v>
      </c>
      <c r="BS1309">
        <v>1</v>
      </c>
      <c r="BT1309">
        <v>1</v>
      </c>
      <c r="BU1309">
        <v>1</v>
      </c>
      <c r="BV1309">
        <v>1</v>
      </c>
      <c r="BW1309">
        <v>1</v>
      </c>
      <c r="BX1309">
        <v>1</v>
      </c>
      <c r="BY1309" t="s">
        <v>3</v>
      </c>
      <c r="BZ1309">
        <v>0</v>
      </c>
      <c r="CA1309">
        <v>0</v>
      </c>
      <c r="CB1309" t="s">
        <v>3</v>
      </c>
      <c r="CE1309">
        <v>0</v>
      </c>
      <c r="CF1309">
        <v>0</v>
      </c>
      <c r="CG1309">
        <v>0</v>
      </c>
      <c r="CM1309">
        <v>0</v>
      </c>
      <c r="CN1309" t="s">
        <v>3</v>
      </c>
      <c r="CO1309">
        <v>0</v>
      </c>
      <c r="CP1309">
        <f t="shared" si="955"/>
        <v>-2078.2800000000002</v>
      </c>
      <c r="CQ1309">
        <f t="shared" si="956"/>
        <v>1039.1399999999999</v>
      </c>
      <c r="CR1309">
        <f t="shared" si="957"/>
        <v>0</v>
      </c>
      <c r="CS1309">
        <f t="shared" si="958"/>
        <v>0</v>
      </c>
      <c r="CT1309">
        <f t="shared" si="959"/>
        <v>0</v>
      </c>
      <c r="CU1309">
        <f t="shared" si="960"/>
        <v>0</v>
      </c>
      <c r="CV1309">
        <f t="shared" si="961"/>
        <v>0</v>
      </c>
      <c r="CW1309">
        <f t="shared" si="962"/>
        <v>0</v>
      </c>
      <c r="CX1309">
        <f t="shared" si="963"/>
        <v>0</v>
      </c>
      <c r="CY1309">
        <f t="shared" si="964"/>
        <v>0</v>
      </c>
      <c r="CZ1309">
        <f t="shared" si="965"/>
        <v>0</v>
      </c>
      <c r="DC1309" t="s">
        <v>3</v>
      </c>
      <c r="DD1309" t="s">
        <v>3</v>
      </c>
      <c r="DE1309" t="s">
        <v>3</v>
      </c>
      <c r="DF1309" t="s">
        <v>3</v>
      </c>
      <c r="DG1309" t="s">
        <v>3</v>
      </c>
      <c r="DH1309" t="s">
        <v>3</v>
      </c>
      <c r="DI1309" t="s">
        <v>3</v>
      </c>
      <c r="DJ1309" t="s">
        <v>3</v>
      </c>
      <c r="DK1309" t="s">
        <v>3</v>
      </c>
      <c r="DL1309" t="s">
        <v>3</v>
      </c>
      <c r="DM1309" t="s">
        <v>3</v>
      </c>
      <c r="DN1309">
        <v>0</v>
      </c>
      <c r="DO1309">
        <v>0</v>
      </c>
      <c r="DP1309">
        <v>1</v>
      </c>
      <c r="DQ1309">
        <v>1</v>
      </c>
      <c r="DU1309">
        <v>1005</v>
      </c>
      <c r="DV1309" t="s">
        <v>155</v>
      </c>
      <c r="DW1309" t="s">
        <v>155</v>
      </c>
      <c r="DX1309">
        <v>1</v>
      </c>
      <c r="DZ1309" t="s">
        <v>3</v>
      </c>
      <c r="EA1309" t="s">
        <v>3</v>
      </c>
      <c r="EB1309" t="s">
        <v>3</v>
      </c>
      <c r="EC1309" t="s">
        <v>3</v>
      </c>
      <c r="EE1309">
        <v>29085443</v>
      </c>
      <c r="EF1309">
        <v>8</v>
      </c>
      <c r="EG1309" t="s">
        <v>144</v>
      </c>
      <c r="EH1309">
        <v>0</v>
      </c>
      <c r="EI1309" t="s">
        <v>3</v>
      </c>
      <c r="EJ1309">
        <v>1</v>
      </c>
      <c r="EK1309">
        <v>500001</v>
      </c>
      <c r="EL1309" t="s">
        <v>145</v>
      </c>
      <c r="EM1309" t="s">
        <v>146</v>
      </c>
      <c r="EO1309" t="s">
        <v>3</v>
      </c>
      <c r="EQ1309">
        <v>32768</v>
      </c>
      <c r="ER1309">
        <v>207</v>
      </c>
      <c r="ES1309">
        <v>207</v>
      </c>
      <c r="ET1309">
        <v>0</v>
      </c>
      <c r="EU1309">
        <v>0</v>
      </c>
      <c r="EV1309">
        <v>0</v>
      </c>
      <c r="EW1309">
        <v>0</v>
      </c>
      <c r="EX1309">
        <v>0</v>
      </c>
      <c r="FQ1309">
        <v>0</v>
      </c>
      <c r="FR1309">
        <f t="shared" si="966"/>
        <v>0</v>
      </c>
      <c r="FS1309">
        <v>0</v>
      </c>
      <c r="FX1309">
        <v>0</v>
      </c>
      <c r="FY1309">
        <v>0</v>
      </c>
      <c r="GA1309" t="s">
        <v>3</v>
      </c>
      <c r="GD1309">
        <v>1</v>
      </c>
      <c r="GF1309">
        <v>-172969429</v>
      </c>
      <c r="GG1309">
        <v>2</v>
      </c>
      <c r="GH1309">
        <v>1</v>
      </c>
      <c r="GI1309">
        <v>2</v>
      </c>
      <c r="GJ1309">
        <v>0</v>
      </c>
      <c r="GK1309">
        <v>0</v>
      </c>
      <c r="GL1309">
        <f t="shared" si="967"/>
        <v>0</v>
      </c>
      <c r="GM1309">
        <f t="shared" si="968"/>
        <v>-2078.2800000000002</v>
      </c>
      <c r="GN1309">
        <f t="shared" si="969"/>
        <v>-2078.2800000000002</v>
      </c>
      <c r="GO1309">
        <f t="shared" si="970"/>
        <v>0</v>
      </c>
      <c r="GP1309">
        <f t="shared" si="971"/>
        <v>0</v>
      </c>
      <c r="GR1309">
        <v>0</v>
      </c>
      <c r="GS1309">
        <v>0</v>
      </c>
      <c r="GT1309">
        <v>0</v>
      </c>
      <c r="GU1309" t="s">
        <v>3</v>
      </c>
      <c r="GV1309">
        <f t="shared" si="972"/>
        <v>0</v>
      </c>
      <c r="GW1309">
        <v>1</v>
      </c>
      <c r="GX1309">
        <f t="shared" si="973"/>
        <v>0</v>
      </c>
      <c r="HA1309">
        <v>0</v>
      </c>
      <c r="HB1309">
        <v>0</v>
      </c>
      <c r="HC1309">
        <f t="shared" si="974"/>
        <v>0</v>
      </c>
      <c r="HE1309" t="s">
        <v>3</v>
      </c>
      <c r="HF1309" t="s">
        <v>3</v>
      </c>
      <c r="HM1309" t="s">
        <v>3</v>
      </c>
      <c r="IK1309">
        <v>0</v>
      </c>
    </row>
    <row r="1310" spans="1:245">
      <c r="A1310">
        <v>17</v>
      </c>
      <c r="B1310">
        <v>0</v>
      </c>
      <c r="C1310">
        <f>ROW(SmtRes!A1419)</f>
        <v>1419</v>
      </c>
      <c r="D1310">
        <f>ROW(EtalonRes!A1375)</f>
        <v>1375</v>
      </c>
      <c r="E1310" t="s">
        <v>49</v>
      </c>
      <c r="F1310" t="s">
        <v>293</v>
      </c>
      <c r="G1310" t="s">
        <v>294</v>
      </c>
      <c r="H1310" t="s">
        <v>186</v>
      </c>
      <c r="I1310">
        <f>ROUND(18/100,9)</f>
        <v>0.18</v>
      </c>
      <c r="J1310">
        <v>0</v>
      </c>
      <c r="K1310">
        <f>ROUND(18/100,9)</f>
        <v>0.18</v>
      </c>
      <c r="O1310">
        <f t="shared" si="940"/>
        <v>5562.35</v>
      </c>
      <c r="P1310">
        <f t="shared" si="941"/>
        <v>2823.85</v>
      </c>
      <c r="Q1310">
        <f t="shared" si="942"/>
        <v>129.97999999999999</v>
      </c>
      <c r="R1310">
        <f t="shared" si="943"/>
        <v>10.47</v>
      </c>
      <c r="S1310">
        <f t="shared" si="944"/>
        <v>2608.52</v>
      </c>
      <c r="T1310">
        <f t="shared" si="945"/>
        <v>0</v>
      </c>
      <c r="U1310">
        <f t="shared" si="946"/>
        <v>9.2529000000000003</v>
      </c>
      <c r="V1310">
        <f t="shared" si="947"/>
        <v>3.15E-2</v>
      </c>
      <c r="W1310">
        <f t="shared" si="948"/>
        <v>0</v>
      </c>
      <c r="X1310">
        <f t="shared" si="949"/>
        <v>2461.85</v>
      </c>
      <c r="Y1310">
        <f t="shared" si="950"/>
        <v>1335.68</v>
      </c>
      <c r="AA1310">
        <v>35863109</v>
      </c>
      <c r="AB1310">
        <f t="shared" si="951"/>
        <v>4307.3500000000004</v>
      </c>
      <c r="AC1310">
        <f t="shared" si="952"/>
        <v>3798.56</v>
      </c>
      <c r="AD1310">
        <f>ROUND(((((ET1310*1.25))-((EU1310*1.25)))+AE1310),2)</f>
        <v>70.31</v>
      </c>
      <c r="AE1310">
        <f>ROUND(((EU1310*1.25)),2)</f>
        <v>1.76</v>
      </c>
      <c r="AF1310">
        <f>ROUND(((EV1310*1.15)),2)</f>
        <v>438.48</v>
      </c>
      <c r="AG1310">
        <f t="shared" si="953"/>
        <v>0</v>
      </c>
      <c r="AH1310">
        <f>((EW1310*1.15))</f>
        <v>51.405000000000001</v>
      </c>
      <c r="AI1310">
        <f>((EX1310*1.25))</f>
        <v>0.17500000000000002</v>
      </c>
      <c r="AJ1310">
        <f t="shared" si="954"/>
        <v>0</v>
      </c>
      <c r="AK1310">
        <v>4236.1000000000004</v>
      </c>
      <c r="AL1310">
        <v>3798.56</v>
      </c>
      <c r="AM1310">
        <v>56.25</v>
      </c>
      <c r="AN1310">
        <v>1.41</v>
      </c>
      <c r="AO1310">
        <v>381.29</v>
      </c>
      <c r="AP1310">
        <v>0</v>
      </c>
      <c r="AQ1310">
        <v>44.7</v>
      </c>
      <c r="AR1310">
        <v>0.14000000000000001</v>
      </c>
      <c r="AS1310">
        <v>0</v>
      </c>
      <c r="AT1310">
        <v>94</v>
      </c>
      <c r="AU1310">
        <v>51</v>
      </c>
      <c r="AV1310">
        <v>1</v>
      </c>
      <c r="AW1310">
        <v>1</v>
      </c>
      <c r="AZ1310">
        <v>1</v>
      </c>
      <c r="BA1310">
        <v>33.049999999999997</v>
      </c>
      <c r="BB1310">
        <v>10.27</v>
      </c>
      <c r="BC1310">
        <v>4.13</v>
      </c>
      <c r="BD1310" t="s">
        <v>3</v>
      </c>
      <c r="BE1310" t="s">
        <v>3</v>
      </c>
      <c r="BF1310" t="s">
        <v>3</v>
      </c>
      <c r="BG1310" t="s">
        <v>3</v>
      </c>
      <c r="BH1310">
        <v>0</v>
      </c>
      <c r="BI1310">
        <v>1</v>
      </c>
      <c r="BJ1310" t="s">
        <v>295</v>
      </c>
      <c r="BM1310">
        <v>11001</v>
      </c>
      <c r="BN1310">
        <v>0</v>
      </c>
      <c r="BO1310" t="s">
        <v>293</v>
      </c>
      <c r="BP1310">
        <v>1</v>
      </c>
      <c r="BQ1310">
        <v>2</v>
      </c>
      <c r="BR1310">
        <v>0</v>
      </c>
      <c r="BS1310">
        <v>33.049999999999997</v>
      </c>
      <c r="BT1310">
        <v>1</v>
      </c>
      <c r="BU1310">
        <v>1</v>
      </c>
      <c r="BV1310">
        <v>1</v>
      </c>
      <c r="BW1310">
        <v>1</v>
      </c>
      <c r="BX1310">
        <v>1</v>
      </c>
      <c r="BY1310" t="s">
        <v>3</v>
      </c>
      <c r="BZ1310">
        <v>123</v>
      </c>
      <c r="CA1310">
        <v>75</v>
      </c>
      <c r="CB1310" t="s">
        <v>3</v>
      </c>
      <c r="CE1310">
        <v>0</v>
      </c>
      <c r="CF1310">
        <v>0</v>
      </c>
      <c r="CG1310">
        <v>0</v>
      </c>
      <c r="CM1310">
        <v>0</v>
      </c>
      <c r="CN1310" t="s">
        <v>992</v>
      </c>
      <c r="CO1310">
        <v>0</v>
      </c>
      <c r="CP1310">
        <f t="shared" si="955"/>
        <v>5562.35</v>
      </c>
      <c r="CQ1310">
        <f t="shared" si="956"/>
        <v>15688.052799999999</v>
      </c>
      <c r="CR1310">
        <f t="shared" si="957"/>
        <v>722.08370000000002</v>
      </c>
      <c r="CS1310">
        <f t="shared" si="958"/>
        <v>58.167999999999992</v>
      </c>
      <c r="CT1310">
        <f t="shared" si="959"/>
        <v>14491.763999999999</v>
      </c>
      <c r="CU1310">
        <f t="shared" si="960"/>
        <v>0</v>
      </c>
      <c r="CV1310">
        <f t="shared" si="961"/>
        <v>51.405000000000001</v>
      </c>
      <c r="CW1310">
        <f t="shared" si="962"/>
        <v>0.17500000000000002</v>
      </c>
      <c r="CX1310">
        <f t="shared" si="963"/>
        <v>0</v>
      </c>
      <c r="CY1310">
        <f t="shared" si="964"/>
        <v>2461.8505999999998</v>
      </c>
      <c r="CZ1310">
        <f t="shared" si="965"/>
        <v>1335.6849</v>
      </c>
      <c r="DC1310" t="s">
        <v>3</v>
      </c>
      <c r="DD1310" t="s">
        <v>3</v>
      </c>
      <c r="DE1310" t="s">
        <v>133</v>
      </c>
      <c r="DF1310" t="s">
        <v>133</v>
      </c>
      <c r="DG1310" t="s">
        <v>134</v>
      </c>
      <c r="DH1310" t="s">
        <v>3</v>
      </c>
      <c r="DI1310" t="s">
        <v>134</v>
      </c>
      <c r="DJ1310" t="s">
        <v>133</v>
      </c>
      <c r="DK1310" t="s">
        <v>3</v>
      </c>
      <c r="DL1310" t="s">
        <v>3</v>
      </c>
      <c r="DM1310" t="s">
        <v>3</v>
      </c>
      <c r="DN1310">
        <v>0</v>
      </c>
      <c r="DO1310">
        <v>0</v>
      </c>
      <c r="DP1310">
        <v>1</v>
      </c>
      <c r="DQ1310">
        <v>1</v>
      </c>
      <c r="DU1310">
        <v>1013</v>
      </c>
      <c r="DV1310" t="s">
        <v>186</v>
      </c>
      <c r="DW1310" t="s">
        <v>186</v>
      </c>
      <c r="DX1310">
        <v>1</v>
      </c>
      <c r="DZ1310" t="s">
        <v>3</v>
      </c>
      <c r="EA1310" t="s">
        <v>3</v>
      </c>
      <c r="EB1310" t="s">
        <v>3</v>
      </c>
      <c r="EC1310" t="s">
        <v>3</v>
      </c>
      <c r="EE1310">
        <v>29085511</v>
      </c>
      <c r="EF1310">
        <v>2</v>
      </c>
      <c r="EG1310" t="s">
        <v>135</v>
      </c>
      <c r="EH1310">
        <v>0</v>
      </c>
      <c r="EI1310" t="s">
        <v>3</v>
      </c>
      <c r="EJ1310">
        <v>1</v>
      </c>
      <c r="EK1310">
        <v>11001</v>
      </c>
      <c r="EL1310" t="s">
        <v>23</v>
      </c>
      <c r="EM1310" t="s">
        <v>188</v>
      </c>
      <c r="EO1310" t="s">
        <v>138</v>
      </c>
      <c r="EQ1310">
        <v>0</v>
      </c>
      <c r="ER1310">
        <v>4236.1000000000004</v>
      </c>
      <c r="ES1310">
        <v>3798.56</v>
      </c>
      <c r="ET1310">
        <v>56.25</v>
      </c>
      <c r="EU1310">
        <v>1.41</v>
      </c>
      <c r="EV1310">
        <v>381.29</v>
      </c>
      <c r="EW1310">
        <v>44.7</v>
      </c>
      <c r="EX1310">
        <v>0.14000000000000001</v>
      </c>
      <c r="EY1310">
        <v>0</v>
      </c>
      <c r="FQ1310">
        <v>0</v>
      </c>
      <c r="FR1310">
        <f t="shared" si="966"/>
        <v>0</v>
      </c>
      <c r="FS1310">
        <v>0</v>
      </c>
      <c r="FT1310" t="s">
        <v>139</v>
      </c>
      <c r="FU1310" t="s">
        <v>25</v>
      </c>
      <c r="FV1310" t="s">
        <v>25</v>
      </c>
      <c r="FW1310" t="s">
        <v>26</v>
      </c>
      <c r="FX1310">
        <v>110.7</v>
      </c>
      <c r="FY1310">
        <v>63.75</v>
      </c>
      <c r="GA1310" t="s">
        <v>3</v>
      </c>
      <c r="GD1310">
        <v>1</v>
      </c>
      <c r="GF1310">
        <v>-169318418</v>
      </c>
      <c r="GG1310">
        <v>2</v>
      </c>
      <c r="GH1310">
        <v>1</v>
      </c>
      <c r="GI1310">
        <v>2</v>
      </c>
      <c r="GJ1310">
        <v>0</v>
      </c>
      <c r="GK1310">
        <v>0</v>
      </c>
      <c r="GL1310">
        <f t="shared" si="967"/>
        <v>0</v>
      </c>
      <c r="GM1310">
        <f t="shared" si="968"/>
        <v>9359.8799999999992</v>
      </c>
      <c r="GN1310">
        <f t="shared" si="969"/>
        <v>9359.8799999999992</v>
      </c>
      <c r="GO1310">
        <f t="shared" si="970"/>
        <v>0</v>
      </c>
      <c r="GP1310">
        <f t="shared" si="971"/>
        <v>0</v>
      </c>
      <c r="GR1310">
        <v>0</v>
      </c>
      <c r="GS1310">
        <v>3</v>
      </c>
      <c r="GT1310">
        <v>0</v>
      </c>
      <c r="GU1310" t="s">
        <v>3</v>
      </c>
      <c r="GV1310">
        <f t="shared" si="972"/>
        <v>0</v>
      </c>
      <c r="GW1310">
        <v>1</v>
      </c>
      <c r="GX1310">
        <f t="shared" si="973"/>
        <v>0</v>
      </c>
      <c r="HA1310">
        <v>0</v>
      </c>
      <c r="HB1310">
        <v>0</v>
      </c>
      <c r="HC1310">
        <f t="shared" si="974"/>
        <v>0</v>
      </c>
      <c r="HE1310" t="s">
        <v>3</v>
      </c>
      <c r="HF1310" t="s">
        <v>3</v>
      </c>
      <c r="HM1310" t="s">
        <v>3</v>
      </c>
      <c r="IK1310">
        <v>0</v>
      </c>
    </row>
    <row r="1311" spans="1:245">
      <c r="A1311">
        <v>17</v>
      </c>
      <c r="B1311">
        <v>0</v>
      </c>
      <c r="C1311">
        <f>ROW(SmtRes!A1427)</f>
        <v>1427</v>
      </c>
      <c r="D1311">
        <f>ROW(EtalonRes!A1383)</f>
        <v>1383</v>
      </c>
      <c r="E1311" t="s">
        <v>55</v>
      </c>
      <c r="F1311" t="s">
        <v>189</v>
      </c>
      <c r="G1311" t="s">
        <v>190</v>
      </c>
      <c r="H1311" t="s">
        <v>38</v>
      </c>
      <c r="I1311">
        <f>ROUND(18/100,9)</f>
        <v>0.18</v>
      </c>
      <c r="J1311">
        <v>0</v>
      </c>
      <c r="K1311">
        <f>ROUND(18/100,9)</f>
        <v>0.18</v>
      </c>
      <c r="O1311">
        <f t="shared" si="940"/>
        <v>11280.78</v>
      </c>
      <c r="P1311">
        <f t="shared" si="941"/>
        <v>7483.04</v>
      </c>
      <c r="Q1311">
        <f t="shared" si="942"/>
        <v>254.34</v>
      </c>
      <c r="R1311">
        <f t="shared" si="943"/>
        <v>58.24</v>
      </c>
      <c r="S1311">
        <f t="shared" si="944"/>
        <v>3543.4</v>
      </c>
      <c r="T1311">
        <f t="shared" si="945"/>
        <v>0</v>
      </c>
      <c r="U1311">
        <f t="shared" si="946"/>
        <v>12.569039999999998</v>
      </c>
      <c r="V1311">
        <f t="shared" si="947"/>
        <v>0.1305</v>
      </c>
      <c r="W1311">
        <f t="shared" si="948"/>
        <v>0</v>
      </c>
      <c r="X1311">
        <f t="shared" si="949"/>
        <v>3385.54</v>
      </c>
      <c r="Y1311">
        <f t="shared" si="950"/>
        <v>1836.84</v>
      </c>
      <c r="AA1311">
        <v>35863109</v>
      </c>
      <c r="AB1311">
        <f t="shared" si="951"/>
        <v>7074.5</v>
      </c>
      <c r="AC1311">
        <f t="shared" si="952"/>
        <v>6356.64</v>
      </c>
      <c r="AD1311">
        <f>ROUND(((((ET1311*1.25))-((EU1311*1.25)))+AE1311),2)</f>
        <v>122.23</v>
      </c>
      <c r="AE1311">
        <f>ROUND(((EU1311*1.25)),2)</f>
        <v>9.7899999999999991</v>
      </c>
      <c r="AF1311">
        <f>ROUND(((EV1311*1.15)),2)</f>
        <v>595.63</v>
      </c>
      <c r="AG1311">
        <f t="shared" si="953"/>
        <v>0</v>
      </c>
      <c r="AH1311">
        <f>((EW1311*1.15))</f>
        <v>69.827999999999989</v>
      </c>
      <c r="AI1311">
        <f>((EX1311*1.25))</f>
        <v>0.72499999999999998</v>
      </c>
      <c r="AJ1311">
        <f t="shared" si="954"/>
        <v>0</v>
      </c>
      <c r="AK1311">
        <v>6972.36</v>
      </c>
      <c r="AL1311">
        <v>6356.64</v>
      </c>
      <c r="AM1311">
        <v>97.78</v>
      </c>
      <c r="AN1311">
        <v>7.83</v>
      </c>
      <c r="AO1311">
        <v>517.94000000000005</v>
      </c>
      <c r="AP1311">
        <v>0</v>
      </c>
      <c r="AQ1311">
        <v>60.72</v>
      </c>
      <c r="AR1311">
        <v>0.57999999999999996</v>
      </c>
      <c r="AS1311">
        <v>0</v>
      </c>
      <c r="AT1311">
        <v>94</v>
      </c>
      <c r="AU1311">
        <v>51</v>
      </c>
      <c r="AV1311">
        <v>1</v>
      </c>
      <c r="AW1311">
        <v>1</v>
      </c>
      <c r="AZ1311">
        <v>1</v>
      </c>
      <c r="BA1311">
        <v>33.049999999999997</v>
      </c>
      <c r="BB1311">
        <v>11.56</v>
      </c>
      <c r="BC1311">
        <v>6.54</v>
      </c>
      <c r="BD1311" t="s">
        <v>3</v>
      </c>
      <c r="BE1311" t="s">
        <v>3</v>
      </c>
      <c r="BF1311" t="s">
        <v>3</v>
      </c>
      <c r="BG1311" t="s">
        <v>3</v>
      </c>
      <c r="BH1311">
        <v>0</v>
      </c>
      <c r="BI1311">
        <v>1</v>
      </c>
      <c r="BJ1311" t="s">
        <v>191</v>
      </c>
      <c r="BM1311">
        <v>11001</v>
      </c>
      <c r="BN1311">
        <v>0</v>
      </c>
      <c r="BO1311" t="s">
        <v>189</v>
      </c>
      <c r="BP1311">
        <v>1</v>
      </c>
      <c r="BQ1311">
        <v>2</v>
      </c>
      <c r="BR1311">
        <v>0</v>
      </c>
      <c r="BS1311">
        <v>33.049999999999997</v>
      </c>
      <c r="BT1311">
        <v>1</v>
      </c>
      <c r="BU1311">
        <v>1</v>
      </c>
      <c r="BV1311">
        <v>1</v>
      </c>
      <c r="BW1311">
        <v>1</v>
      </c>
      <c r="BX1311">
        <v>1</v>
      </c>
      <c r="BY1311" t="s">
        <v>3</v>
      </c>
      <c r="BZ1311">
        <v>123</v>
      </c>
      <c r="CA1311">
        <v>75</v>
      </c>
      <c r="CB1311" t="s">
        <v>3</v>
      </c>
      <c r="CE1311">
        <v>0</v>
      </c>
      <c r="CF1311">
        <v>0</v>
      </c>
      <c r="CG1311">
        <v>0</v>
      </c>
      <c r="CM1311">
        <v>0</v>
      </c>
      <c r="CN1311" t="s">
        <v>992</v>
      </c>
      <c r="CO1311">
        <v>0</v>
      </c>
      <c r="CP1311">
        <f t="shared" si="955"/>
        <v>11280.78</v>
      </c>
      <c r="CQ1311">
        <f t="shared" si="956"/>
        <v>41572.425600000002</v>
      </c>
      <c r="CR1311">
        <f t="shared" si="957"/>
        <v>1412.9788000000001</v>
      </c>
      <c r="CS1311">
        <f t="shared" si="958"/>
        <v>323.55949999999996</v>
      </c>
      <c r="CT1311">
        <f t="shared" si="959"/>
        <v>19685.571499999998</v>
      </c>
      <c r="CU1311">
        <f t="shared" si="960"/>
        <v>0</v>
      </c>
      <c r="CV1311">
        <f t="shared" si="961"/>
        <v>69.827999999999989</v>
      </c>
      <c r="CW1311">
        <f t="shared" si="962"/>
        <v>0.72499999999999998</v>
      </c>
      <c r="CX1311">
        <f t="shared" si="963"/>
        <v>0</v>
      </c>
      <c r="CY1311">
        <f t="shared" si="964"/>
        <v>3385.5415999999996</v>
      </c>
      <c r="CZ1311">
        <f t="shared" si="965"/>
        <v>1836.8363999999999</v>
      </c>
      <c r="DC1311" t="s">
        <v>3</v>
      </c>
      <c r="DD1311" t="s">
        <v>3</v>
      </c>
      <c r="DE1311" t="s">
        <v>133</v>
      </c>
      <c r="DF1311" t="s">
        <v>133</v>
      </c>
      <c r="DG1311" t="s">
        <v>134</v>
      </c>
      <c r="DH1311" t="s">
        <v>3</v>
      </c>
      <c r="DI1311" t="s">
        <v>134</v>
      </c>
      <c r="DJ1311" t="s">
        <v>133</v>
      </c>
      <c r="DK1311" t="s">
        <v>3</v>
      </c>
      <c r="DL1311" t="s">
        <v>3</v>
      </c>
      <c r="DM1311" t="s">
        <v>3</v>
      </c>
      <c r="DN1311">
        <v>0</v>
      </c>
      <c r="DO1311">
        <v>0</v>
      </c>
      <c r="DP1311">
        <v>1</v>
      </c>
      <c r="DQ1311">
        <v>1</v>
      </c>
      <c r="DU1311">
        <v>1013</v>
      </c>
      <c r="DV1311" t="s">
        <v>38</v>
      </c>
      <c r="DW1311" t="s">
        <v>38</v>
      </c>
      <c r="DX1311">
        <v>1</v>
      </c>
      <c r="DZ1311" t="s">
        <v>3</v>
      </c>
      <c r="EA1311" t="s">
        <v>3</v>
      </c>
      <c r="EB1311" t="s">
        <v>3</v>
      </c>
      <c r="EC1311" t="s">
        <v>3</v>
      </c>
      <c r="EE1311">
        <v>29085511</v>
      </c>
      <c r="EF1311">
        <v>2</v>
      </c>
      <c r="EG1311" t="s">
        <v>135</v>
      </c>
      <c r="EH1311">
        <v>0</v>
      </c>
      <c r="EI1311" t="s">
        <v>3</v>
      </c>
      <c r="EJ1311">
        <v>1</v>
      </c>
      <c r="EK1311">
        <v>11001</v>
      </c>
      <c r="EL1311" t="s">
        <v>23</v>
      </c>
      <c r="EM1311" t="s">
        <v>188</v>
      </c>
      <c r="EO1311" t="s">
        <v>138</v>
      </c>
      <c r="EQ1311">
        <v>0</v>
      </c>
      <c r="ER1311">
        <v>6972.36</v>
      </c>
      <c r="ES1311">
        <v>6356.64</v>
      </c>
      <c r="ET1311">
        <v>97.78</v>
      </c>
      <c r="EU1311">
        <v>7.83</v>
      </c>
      <c r="EV1311">
        <v>517.94000000000005</v>
      </c>
      <c r="EW1311">
        <v>60.72</v>
      </c>
      <c r="EX1311">
        <v>0.57999999999999996</v>
      </c>
      <c r="EY1311">
        <v>0</v>
      </c>
      <c r="FQ1311">
        <v>0</v>
      </c>
      <c r="FR1311">
        <f t="shared" si="966"/>
        <v>0</v>
      </c>
      <c r="FS1311">
        <v>0</v>
      </c>
      <c r="FT1311" t="s">
        <v>139</v>
      </c>
      <c r="FU1311" t="s">
        <v>25</v>
      </c>
      <c r="FV1311" t="s">
        <v>25</v>
      </c>
      <c r="FW1311" t="s">
        <v>26</v>
      </c>
      <c r="FX1311">
        <v>110.7</v>
      </c>
      <c r="FY1311">
        <v>63.75</v>
      </c>
      <c r="GA1311" t="s">
        <v>3</v>
      </c>
      <c r="GD1311">
        <v>1</v>
      </c>
      <c r="GF1311">
        <v>1837524583</v>
      </c>
      <c r="GG1311">
        <v>2</v>
      </c>
      <c r="GH1311">
        <v>1</v>
      </c>
      <c r="GI1311">
        <v>2</v>
      </c>
      <c r="GJ1311">
        <v>0</v>
      </c>
      <c r="GK1311">
        <v>0</v>
      </c>
      <c r="GL1311">
        <f t="shared" si="967"/>
        <v>0</v>
      </c>
      <c r="GM1311">
        <f t="shared" si="968"/>
        <v>16503.16</v>
      </c>
      <c r="GN1311">
        <f t="shared" si="969"/>
        <v>16503.16</v>
      </c>
      <c r="GO1311">
        <f t="shared" si="970"/>
        <v>0</v>
      </c>
      <c r="GP1311">
        <f t="shared" si="971"/>
        <v>0</v>
      </c>
      <c r="GR1311">
        <v>0</v>
      </c>
      <c r="GS1311">
        <v>3</v>
      </c>
      <c r="GT1311">
        <v>0</v>
      </c>
      <c r="GU1311" t="s">
        <v>3</v>
      </c>
      <c r="GV1311">
        <f t="shared" si="972"/>
        <v>0</v>
      </c>
      <c r="GW1311">
        <v>1</v>
      </c>
      <c r="GX1311">
        <f t="shared" si="973"/>
        <v>0</v>
      </c>
      <c r="HA1311">
        <v>0</v>
      </c>
      <c r="HB1311">
        <v>0</v>
      </c>
      <c r="HC1311">
        <f t="shared" si="974"/>
        <v>0</v>
      </c>
      <c r="HE1311" t="s">
        <v>3</v>
      </c>
      <c r="HF1311" t="s">
        <v>3</v>
      </c>
      <c r="HM1311" t="s">
        <v>3</v>
      </c>
      <c r="IK1311">
        <v>0</v>
      </c>
    </row>
    <row r="1312" spans="1:245">
      <c r="A1312">
        <v>17</v>
      </c>
      <c r="B1312">
        <v>0</v>
      </c>
      <c r="C1312">
        <f>ROW(SmtRes!A1434)</f>
        <v>1434</v>
      </c>
      <c r="D1312">
        <f>ROW(EtalonRes!A1390)</f>
        <v>1390</v>
      </c>
      <c r="E1312" t="s">
        <v>62</v>
      </c>
      <c r="F1312" t="s">
        <v>192</v>
      </c>
      <c r="G1312" t="s">
        <v>193</v>
      </c>
      <c r="H1312" t="s">
        <v>186</v>
      </c>
      <c r="I1312">
        <f>ROUND(18/100,9)</f>
        <v>0.18</v>
      </c>
      <c r="J1312">
        <v>0</v>
      </c>
      <c r="K1312">
        <f>ROUND(18/100,9)</f>
        <v>0.18</v>
      </c>
      <c r="O1312">
        <f t="shared" si="940"/>
        <v>8564.39</v>
      </c>
      <c r="P1312">
        <f t="shared" si="941"/>
        <v>5899.72</v>
      </c>
      <c r="Q1312">
        <f t="shared" si="942"/>
        <v>917.45</v>
      </c>
      <c r="R1312">
        <f t="shared" si="943"/>
        <v>501.2</v>
      </c>
      <c r="S1312">
        <f t="shared" si="944"/>
        <v>1747.22</v>
      </c>
      <c r="T1312">
        <f t="shared" si="945"/>
        <v>0</v>
      </c>
      <c r="U1312">
        <f t="shared" si="946"/>
        <v>6.4708199999999998</v>
      </c>
      <c r="V1312">
        <f t="shared" si="947"/>
        <v>1.5074999999999998</v>
      </c>
      <c r="W1312">
        <f t="shared" si="948"/>
        <v>0</v>
      </c>
      <c r="X1312">
        <f t="shared" si="949"/>
        <v>2113.5100000000002</v>
      </c>
      <c r="Y1312">
        <f t="shared" si="950"/>
        <v>1146.69</v>
      </c>
      <c r="AA1312">
        <v>35863109</v>
      </c>
      <c r="AB1312">
        <f t="shared" si="951"/>
        <v>6346.71</v>
      </c>
      <c r="AC1312">
        <f t="shared" si="952"/>
        <v>5583.68</v>
      </c>
      <c r="AD1312">
        <f>ROUND(((((ET1312*1.25))-((EU1312*1.25)))+AE1312),2)</f>
        <v>469.33</v>
      </c>
      <c r="AE1312">
        <f>ROUND(((EU1312*1.25)),2)</f>
        <v>84.25</v>
      </c>
      <c r="AF1312">
        <f>ROUND(((EV1312*1.15)),2)</f>
        <v>293.7</v>
      </c>
      <c r="AG1312">
        <f t="shared" si="953"/>
        <v>0</v>
      </c>
      <c r="AH1312">
        <f>((EW1312*1.15))</f>
        <v>35.948999999999998</v>
      </c>
      <c r="AI1312">
        <f>((EX1312*1.25))</f>
        <v>8.375</v>
      </c>
      <c r="AJ1312">
        <f t="shared" si="954"/>
        <v>0</v>
      </c>
      <c r="AK1312">
        <v>6214.53</v>
      </c>
      <c r="AL1312">
        <v>5583.68</v>
      </c>
      <c r="AM1312">
        <v>375.46</v>
      </c>
      <c r="AN1312">
        <v>67.400000000000006</v>
      </c>
      <c r="AO1312">
        <v>255.39</v>
      </c>
      <c r="AP1312">
        <v>0</v>
      </c>
      <c r="AQ1312">
        <v>31.26</v>
      </c>
      <c r="AR1312">
        <v>6.7</v>
      </c>
      <c r="AS1312">
        <v>0</v>
      </c>
      <c r="AT1312">
        <v>94</v>
      </c>
      <c r="AU1312">
        <v>51</v>
      </c>
      <c r="AV1312">
        <v>1</v>
      </c>
      <c r="AW1312">
        <v>1</v>
      </c>
      <c r="AZ1312">
        <v>1</v>
      </c>
      <c r="BA1312">
        <v>33.049999999999997</v>
      </c>
      <c r="BB1312">
        <v>10.86</v>
      </c>
      <c r="BC1312">
        <v>5.87</v>
      </c>
      <c r="BD1312" t="s">
        <v>3</v>
      </c>
      <c r="BE1312" t="s">
        <v>3</v>
      </c>
      <c r="BF1312" t="s">
        <v>3</v>
      </c>
      <c r="BG1312" t="s">
        <v>3</v>
      </c>
      <c r="BH1312">
        <v>0</v>
      </c>
      <c r="BI1312">
        <v>1</v>
      </c>
      <c r="BJ1312" t="s">
        <v>194</v>
      </c>
      <c r="BM1312">
        <v>11001</v>
      </c>
      <c r="BN1312">
        <v>0</v>
      </c>
      <c r="BO1312" t="s">
        <v>192</v>
      </c>
      <c r="BP1312">
        <v>1</v>
      </c>
      <c r="BQ1312">
        <v>2</v>
      </c>
      <c r="BR1312">
        <v>0</v>
      </c>
      <c r="BS1312">
        <v>33.049999999999997</v>
      </c>
      <c r="BT1312">
        <v>1</v>
      </c>
      <c r="BU1312">
        <v>1</v>
      </c>
      <c r="BV1312">
        <v>1</v>
      </c>
      <c r="BW1312">
        <v>1</v>
      </c>
      <c r="BX1312">
        <v>1</v>
      </c>
      <c r="BY1312" t="s">
        <v>3</v>
      </c>
      <c r="BZ1312">
        <v>123</v>
      </c>
      <c r="CA1312">
        <v>75</v>
      </c>
      <c r="CB1312" t="s">
        <v>3</v>
      </c>
      <c r="CE1312">
        <v>0</v>
      </c>
      <c r="CF1312">
        <v>0</v>
      </c>
      <c r="CG1312">
        <v>0</v>
      </c>
      <c r="CM1312">
        <v>0</v>
      </c>
      <c r="CN1312" t="s">
        <v>3</v>
      </c>
      <c r="CO1312">
        <v>0</v>
      </c>
      <c r="CP1312">
        <f t="shared" si="955"/>
        <v>8564.39</v>
      </c>
      <c r="CQ1312">
        <f t="shared" si="956"/>
        <v>32776.2016</v>
      </c>
      <c r="CR1312">
        <f t="shared" si="957"/>
        <v>5096.9237999999996</v>
      </c>
      <c r="CS1312">
        <f t="shared" si="958"/>
        <v>2784.4624999999996</v>
      </c>
      <c r="CT1312">
        <f t="shared" si="959"/>
        <v>9706.784999999998</v>
      </c>
      <c r="CU1312">
        <f t="shared" si="960"/>
        <v>0</v>
      </c>
      <c r="CV1312">
        <f t="shared" si="961"/>
        <v>35.948999999999998</v>
      </c>
      <c r="CW1312">
        <f t="shared" si="962"/>
        <v>8.375</v>
      </c>
      <c r="CX1312">
        <f t="shared" si="963"/>
        <v>0</v>
      </c>
      <c r="CY1312">
        <f t="shared" si="964"/>
        <v>2113.5147999999999</v>
      </c>
      <c r="CZ1312">
        <f t="shared" si="965"/>
        <v>1146.6941999999999</v>
      </c>
      <c r="DC1312" t="s">
        <v>3</v>
      </c>
      <c r="DD1312" t="s">
        <v>3</v>
      </c>
      <c r="DE1312" t="s">
        <v>133</v>
      </c>
      <c r="DF1312" t="s">
        <v>133</v>
      </c>
      <c r="DG1312" t="s">
        <v>134</v>
      </c>
      <c r="DH1312" t="s">
        <v>3</v>
      </c>
      <c r="DI1312" t="s">
        <v>134</v>
      </c>
      <c r="DJ1312" t="s">
        <v>133</v>
      </c>
      <c r="DK1312" t="s">
        <v>3</v>
      </c>
      <c r="DL1312" t="s">
        <v>3</v>
      </c>
      <c r="DM1312" t="s">
        <v>3</v>
      </c>
      <c r="DN1312">
        <v>0</v>
      </c>
      <c r="DO1312">
        <v>0</v>
      </c>
      <c r="DP1312">
        <v>1</v>
      </c>
      <c r="DQ1312">
        <v>1</v>
      </c>
      <c r="DU1312">
        <v>1013</v>
      </c>
      <c r="DV1312" t="s">
        <v>186</v>
      </c>
      <c r="DW1312" t="s">
        <v>186</v>
      </c>
      <c r="DX1312">
        <v>1</v>
      </c>
      <c r="DZ1312" t="s">
        <v>3</v>
      </c>
      <c r="EA1312" t="s">
        <v>3</v>
      </c>
      <c r="EB1312" t="s">
        <v>3</v>
      </c>
      <c r="EC1312" t="s">
        <v>3</v>
      </c>
      <c r="EE1312">
        <v>29085511</v>
      </c>
      <c r="EF1312">
        <v>2</v>
      </c>
      <c r="EG1312" t="s">
        <v>135</v>
      </c>
      <c r="EH1312">
        <v>0</v>
      </c>
      <c r="EI1312" t="s">
        <v>3</v>
      </c>
      <c r="EJ1312">
        <v>1</v>
      </c>
      <c r="EK1312">
        <v>11001</v>
      </c>
      <c r="EL1312" t="s">
        <v>23</v>
      </c>
      <c r="EM1312" t="s">
        <v>188</v>
      </c>
      <c r="EO1312" t="s">
        <v>3</v>
      </c>
      <c r="EQ1312">
        <v>0</v>
      </c>
      <c r="ER1312">
        <v>6214.53</v>
      </c>
      <c r="ES1312">
        <v>5583.68</v>
      </c>
      <c r="ET1312">
        <v>375.46</v>
      </c>
      <c r="EU1312">
        <v>67.400000000000006</v>
      </c>
      <c r="EV1312">
        <v>255.39</v>
      </c>
      <c r="EW1312">
        <v>31.26</v>
      </c>
      <c r="EX1312">
        <v>6.7</v>
      </c>
      <c r="EY1312">
        <v>0</v>
      </c>
      <c r="FQ1312">
        <v>0</v>
      </c>
      <c r="FR1312">
        <f t="shared" si="966"/>
        <v>0</v>
      </c>
      <c r="FS1312">
        <v>0</v>
      </c>
      <c r="FT1312" t="s">
        <v>139</v>
      </c>
      <c r="FU1312" t="s">
        <v>25</v>
      </c>
      <c r="FV1312" t="s">
        <v>25</v>
      </c>
      <c r="FW1312" t="s">
        <v>26</v>
      </c>
      <c r="FX1312">
        <v>110.7</v>
      </c>
      <c r="FY1312">
        <v>63.75</v>
      </c>
      <c r="GA1312" t="s">
        <v>3</v>
      </c>
      <c r="GD1312">
        <v>1</v>
      </c>
      <c r="GF1312">
        <v>1220877284</v>
      </c>
      <c r="GG1312">
        <v>2</v>
      </c>
      <c r="GH1312">
        <v>1</v>
      </c>
      <c r="GI1312">
        <v>2</v>
      </c>
      <c r="GJ1312">
        <v>0</v>
      </c>
      <c r="GK1312">
        <v>0</v>
      </c>
      <c r="GL1312">
        <f t="shared" si="967"/>
        <v>0</v>
      </c>
      <c r="GM1312">
        <f t="shared" si="968"/>
        <v>11824.59</v>
      </c>
      <c r="GN1312">
        <f t="shared" si="969"/>
        <v>11824.59</v>
      </c>
      <c r="GO1312">
        <f t="shared" si="970"/>
        <v>0</v>
      </c>
      <c r="GP1312">
        <f t="shared" si="971"/>
        <v>0</v>
      </c>
      <c r="GR1312">
        <v>0</v>
      </c>
      <c r="GS1312">
        <v>3</v>
      </c>
      <c r="GT1312">
        <v>0</v>
      </c>
      <c r="GU1312" t="s">
        <v>3</v>
      </c>
      <c r="GV1312">
        <f t="shared" si="972"/>
        <v>0</v>
      </c>
      <c r="GW1312">
        <v>1</v>
      </c>
      <c r="GX1312">
        <f t="shared" si="973"/>
        <v>0</v>
      </c>
      <c r="HA1312">
        <v>0</v>
      </c>
      <c r="HB1312">
        <v>0</v>
      </c>
      <c r="HC1312">
        <f t="shared" si="974"/>
        <v>0</v>
      </c>
      <c r="HE1312" t="s">
        <v>3</v>
      </c>
      <c r="HF1312" t="s">
        <v>3</v>
      </c>
      <c r="HM1312" t="s">
        <v>3</v>
      </c>
      <c r="IK1312">
        <v>0</v>
      </c>
    </row>
    <row r="1313" spans="1:245">
      <c r="A1313">
        <v>17</v>
      </c>
      <c r="B1313">
        <v>0</v>
      </c>
      <c r="C1313">
        <f>ROW(SmtRes!A1442)</f>
        <v>1442</v>
      </c>
      <c r="D1313">
        <f>ROW(EtalonRes!A1397)</f>
        <v>1397</v>
      </c>
      <c r="E1313" t="s">
        <v>67</v>
      </c>
      <c r="F1313" t="s">
        <v>296</v>
      </c>
      <c r="G1313" t="s">
        <v>297</v>
      </c>
      <c r="H1313" t="s">
        <v>38</v>
      </c>
      <c r="I1313">
        <f>ROUND(18/100,9)</f>
        <v>0.18</v>
      </c>
      <c r="J1313">
        <v>0</v>
      </c>
      <c r="K1313">
        <f>ROUND(18/100,9)</f>
        <v>0.18</v>
      </c>
      <c r="O1313">
        <f t="shared" si="940"/>
        <v>5399.26</v>
      </c>
      <c r="P1313">
        <f t="shared" si="941"/>
        <v>3456.68</v>
      </c>
      <c r="Q1313">
        <f t="shared" si="942"/>
        <v>156.87</v>
      </c>
      <c r="R1313">
        <f t="shared" si="943"/>
        <v>34.15</v>
      </c>
      <c r="S1313">
        <f t="shared" si="944"/>
        <v>1785.71</v>
      </c>
      <c r="T1313">
        <f t="shared" si="945"/>
        <v>0</v>
      </c>
      <c r="U1313">
        <f t="shared" si="946"/>
        <v>6.5018699999999994</v>
      </c>
      <c r="V1313">
        <f t="shared" si="947"/>
        <v>7.6499999999999999E-2</v>
      </c>
      <c r="W1313">
        <f t="shared" si="948"/>
        <v>0</v>
      </c>
      <c r="X1313">
        <f t="shared" si="949"/>
        <v>1710.67</v>
      </c>
      <c r="Y1313">
        <f t="shared" si="950"/>
        <v>928.13</v>
      </c>
      <c r="AA1313">
        <v>35863109</v>
      </c>
      <c r="AB1313">
        <f t="shared" si="951"/>
        <v>7371.48</v>
      </c>
      <c r="AC1313">
        <f t="shared" si="952"/>
        <v>6983.19</v>
      </c>
      <c r="AD1313">
        <f>ROUND(((((ET1313*1.25))-((EU1313*1.25)))+AE1313),2)</f>
        <v>88.12</v>
      </c>
      <c r="AE1313">
        <f>ROUND(((EU1313*1.25)),2)</f>
        <v>5.74</v>
      </c>
      <c r="AF1313">
        <f>ROUND(((EV1313*1.15)),2)</f>
        <v>300.17</v>
      </c>
      <c r="AG1313">
        <f t="shared" si="953"/>
        <v>0</v>
      </c>
      <c r="AH1313">
        <f>((EW1313*1.15))</f>
        <v>36.121499999999997</v>
      </c>
      <c r="AI1313">
        <f>((EX1313*1.25))</f>
        <v>0.42500000000000004</v>
      </c>
      <c r="AJ1313">
        <f t="shared" si="954"/>
        <v>0</v>
      </c>
      <c r="AK1313">
        <v>7314.7</v>
      </c>
      <c r="AL1313">
        <v>6983.19</v>
      </c>
      <c r="AM1313">
        <v>70.489999999999995</v>
      </c>
      <c r="AN1313">
        <v>4.59</v>
      </c>
      <c r="AO1313">
        <v>261.02</v>
      </c>
      <c r="AP1313">
        <v>0</v>
      </c>
      <c r="AQ1313">
        <v>31.41</v>
      </c>
      <c r="AR1313">
        <v>0.34</v>
      </c>
      <c r="AS1313">
        <v>0</v>
      </c>
      <c r="AT1313">
        <v>94</v>
      </c>
      <c r="AU1313">
        <v>51</v>
      </c>
      <c r="AV1313">
        <v>1</v>
      </c>
      <c r="AW1313">
        <v>1</v>
      </c>
      <c r="AZ1313">
        <v>1</v>
      </c>
      <c r="BA1313">
        <v>33.049999999999997</v>
      </c>
      <c r="BB1313">
        <v>9.89</v>
      </c>
      <c r="BC1313">
        <v>2.75</v>
      </c>
      <c r="BD1313" t="s">
        <v>3</v>
      </c>
      <c r="BE1313" t="s">
        <v>3</v>
      </c>
      <c r="BF1313" t="s">
        <v>3</v>
      </c>
      <c r="BG1313" t="s">
        <v>3</v>
      </c>
      <c r="BH1313">
        <v>0</v>
      </c>
      <c r="BI1313">
        <v>1</v>
      </c>
      <c r="BJ1313" t="s">
        <v>298</v>
      </c>
      <c r="BM1313">
        <v>11001</v>
      </c>
      <c r="BN1313">
        <v>0</v>
      </c>
      <c r="BO1313" t="s">
        <v>296</v>
      </c>
      <c r="BP1313">
        <v>1</v>
      </c>
      <c r="BQ1313">
        <v>2</v>
      </c>
      <c r="BR1313">
        <v>0</v>
      </c>
      <c r="BS1313">
        <v>33.049999999999997</v>
      </c>
      <c r="BT1313">
        <v>1</v>
      </c>
      <c r="BU1313">
        <v>1</v>
      </c>
      <c r="BV1313">
        <v>1</v>
      </c>
      <c r="BW1313">
        <v>1</v>
      </c>
      <c r="BX1313">
        <v>1</v>
      </c>
      <c r="BY1313" t="s">
        <v>3</v>
      </c>
      <c r="BZ1313">
        <v>123</v>
      </c>
      <c r="CA1313">
        <v>75</v>
      </c>
      <c r="CB1313" t="s">
        <v>3</v>
      </c>
      <c r="CE1313">
        <v>0</v>
      </c>
      <c r="CF1313">
        <v>0</v>
      </c>
      <c r="CG1313">
        <v>0</v>
      </c>
      <c r="CM1313">
        <v>0</v>
      </c>
      <c r="CN1313" t="s">
        <v>3</v>
      </c>
      <c r="CO1313">
        <v>0</v>
      </c>
      <c r="CP1313">
        <f t="shared" si="955"/>
        <v>5399.26</v>
      </c>
      <c r="CQ1313">
        <f t="shared" si="956"/>
        <v>19203.772499999999</v>
      </c>
      <c r="CR1313">
        <f t="shared" si="957"/>
        <v>871.50680000000011</v>
      </c>
      <c r="CS1313">
        <f t="shared" si="958"/>
        <v>189.70699999999999</v>
      </c>
      <c r="CT1313">
        <f t="shared" si="959"/>
        <v>9920.6185000000005</v>
      </c>
      <c r="CU1313">
        <f t="shared" si="960"/>
        <v>0</v>
      </c>
      <c r="CV1313">
        <f t="shared" si="961"/>
        <v>36.121499999999997</v>
      </c>
      <c r="CW1313">
        <f t="shared" si="962"/>
        <v>0.42500000000000004</v>
      </c>
      <c r="CX1313">
        <f t="shared" si="963"/>
        <v>0</v>
      </c>
      <c r="CY1313">
        <f t="shared" si="964"/>
        <v>1710.6684000000002</v>
      </c>
      <c r="CZ1313">
        <f t="shared" si="965"/>
        <v>928.12860000000001</v>
      </c>
      <c r="DC1313" t="s">
        <v>3</v>
      </c>
      <c r="DD1313" t="s">
        <v>3</v>
      </c>
      <c r="DE1313" t="s">
        <v>133</v>
      </c>
      <c r="DF1313" t="s">
        <v>133</v>
      </c>
      <c r="DG1313" t="s">
        <v>134</v>
      </c>
      <c r="DH1313" t="s">
        <v>3</v>
      </c>
      <c r="DI1313" t="s">
        <v>134</v>
      </c>
      <c r="DJ1313" t="s">
        <v>133</v>
      </c>
      <c r="DK1313" t="s">
        <v>3</v>
      </c>
      <c r="DL1313" t="s">
        <v>3</v>
      </c>
      <c r="DM1313" t="s">
        <v>3</v>
      </c>
      <c r="DN1313">
        <v>0</v>
      </c>
      <c r="DO1313">
        <v>0</v>
      </c>
      <c r="DP1313">
        <v>1</v>
      </c>
      <c r="DQ1313">
        <v>1</v>
      </c>
      <c r="DU1313">
        <v>1013</v>
      </c>
      <c r="DV1313" t="s">
        <v>38</v>
      </c>
      <c r="DW1313" t="s">
        <v>38</v>
      </c>
      <c r="DX1313">
        <v>1</v>
      </c>
      <c r="DZ1313" t="s">
        <v>3</v>
      </c>
      <c r="EA1313" t="s">
        <v>3</v>
      </c>
      <c r="EB1313" t="s">
        <v>3</v>
      </c>
      <c r="EC1313" t="s">
        <v>3</v>
      </c>
      <c r="EE1313">
        <v>29085511</v>
      </c>
      <c r="EF1313">
        <v>2</v>
      </c>
      <c r="EG1313" t="s">
        <v>135</v>
      </c>
      <c r="EH1313">
        <v>0</v>
      </c>
      <c r="EI1313" t="s">
        <v>3</v>
      </c>
      <c r="EJ1313">
        <v>1</v>
      </c>
      <c r="EK1313">
        <v>11001</v>
      </c>
      <c r="EL1313" t="s">
        <v>23</v>
      </c>
      <c r="EM1313" t="s">
        <v>188</v>
      </c>
      <c r="EO1313" t="s">
        <v>3</v>
      </c>
      <c r="EQ1313">
        <v>0</v>
      </c>
      <c r="ER1313">
        <v>7314.7</v>
      </c>
      <c r="ES1313">
        <v>6983.19</v>
      </c>
      <c r="ET1313">
        <v>70.489999999999995</v>
      </c>
      <c r="EU1313">
        <v>4.59</v>
      </c>
      <c r="EV1313">
        <v>261.02</v>
      </c>
      <c r="EW1313">
        <v>31.41</v>
      </c>
      <c r="EX1313">
        <v>0.34</v>
      </c>
      <c r="EY1313">
        <v>0</v>
      </c>
      <c r="FQ1313">
        <v>0</v>
      </c>
      <c r="FR1313">
        <f t="shared" si="966"/>
        <v>0</v>
      </c>
      <c r="FS1313">
        <v>0</v>
      </c>
      <c r="FT1313" t="s">
        <v>139</v>
      </c>
      <c r="FU1313" t="s">
        <v>25</v>
      </c>
      <c r="FV1313" t="s">
        <v>25</v>
      </c>
      <c r="FW1313" t="s">
        <v>26</v>
      </c>
      <c r="FX1313">
        <v>110.7</v>
      </c>
      <c r="FY1313">
        <v>63.75</v>
      </c>
      <c r="GA1313" t="s">
        <v>3</v>
      </c>
      <c r="GD1313">
        <v>1</v>
      </c>
      <c r="GF1313">
        <v>-1178116816</v>
      </c>
      <c r="GG1313">
        <v>2</v>
      </c>
      <c r="GH1313">
        <v>1</v>
      </c>
      <c r="GI1313">
        <v>2</v>
      </c>
      <c r="GJ1313">
        <v>0</v>
      </c>
      <c r="GK1313">
        <v>0</v>
      </c>
      <c r="GL1313">
        <f t="shared" si="967"/>
        <v>0</v>
      </c>
      <c r="GM1313">
        <f t="shared" si="968"/>
        <v>8038.06</v>
      </c>
      <c r="GN1313">
        <f t="shared" si="969"/>
        <v>8038.06</v>
      </c>
      <c r="GO1313">
        <f t="shared" si="970"/>
        <v>0</v>
      </c>
      <c r="GP1313">
        <f t="shared" si="971"/>
        <v>0</v>
      </c>
      <c r="GR1313">
        <v>0</v>
      </c>
      <c r="GS1313">
        <v>3</v>
      </c>
      <c r="GT1313">
        <v>0</v>
      </c>
      <c r="GU1313" t="s">
        <v>3</v>
      </c>
      <c r="GV1313">
        <f t="shared" si="972"/>
        <v>0</v>
      </c>
      <c r="GW1313">
        <v>1</v>
      </c>
      <c r="GX1313">
        <f t="shared" si="973"/>
        <v>0</v>
      </c>
      <c r="HA1313">
        <v>0</v>
      </c>
      <c r="HB1313">
        <v>0</v>
      </c>
      <c r="HC1313">
        <f t="shared" si="974"/>
        <v>0</v>
      </c>
      <c r="HE1313" t="s">
        <v>3</v>
      </c>
      <c r="HF1313" t="s">
        <v>3</v>
      </c>
      <c r="HM1313" t="s">
        <v>3</v>
      </c>
      <c r="IK1313">
        <v>0</v>
      </c>
    </row>
    <row r="1314" spans="1:245">
      <c r="A1314">
        <v>18</v>
      </c>
      <c r="B1314">
        <v>0</v>
      </c>
      <c r="C1314">
        <v>1442</v>
      </c>
      <c r="E1314" t="s">
        <v>266</v>
      </c>
      <c r="F1314" t="s">
        <v>201</v>
      </c>
      <c r="G1314" t="s">
        <v>202</v>
      </c>
      <c r="H1314" t="s">
        <v>155</v>
      </c>
      <c r="I1314">
        <f>I1313*J1314</f>
        <v>18.36</v>
      </c>
      <c r="J1314">
        <v>102</v>
      </c>
      <c r="K1314">
        <v>102</v>
      </c>
      <c r="O1314">
        <f t="shared" si="940"/>
        <v>9476.57</v>
      </c>
      <c r="P1314">
        <f t="shared" si="941"/>
        <v>9476.57</v>
      </c>
      <c r="Q1314">
        <f t="shared" si="942"/>
        <v>0</v>
      </c>
      <c r="R1314">
        <f t="shared" si="943"/>
        <v>0</v>
      </c>
      <c r="S1314">
        <f t="shared" si="944"/>
        <v>0</v>
      </c>
      <c r="T1314">
        <f t="shared" si="945"/>
        <v>0</v>
      </c>
      <c r="U1314">
        <f t="shared" si="946"/>
        <v>0</v>
      </c>
      <c r="V1314">
        <f t="shared" si="947"/>
        <v>0</v>
      </c>
      <c r="W1314">
        <f t="shared" si="948"/>
        <v>69.03</v>
      </c>
      <c r="X1314">
        <f t="shared" si="949"/>
        <v>0</v>
      </c>
      <c r="Y1314">
        <f t="shared" si="950"/>
        <v>0</v>
      </c>
      <c r="AA1314">
        <v>35863109</v>
      </c>
      <c r="AB1314">
        <f t="shared" si="951"/>
        <v>82.19</v>
      </c>
      <c r="AC1314">
        <f t="shared" si="952"/>
        <v>82.19</v>
      </c>
      <c r="AD1314">
        <f>ROUND((((ET1314)-(EU1314))+AE1314),2)</f>
        <v>0</v>
      </c>
      <c r="AE1314">
        <f>ROUND((EU1314),2)</f>
        <v>0</v>
      </c>
      <c r="AF1314">
        <f>ROUND((EV1314),2)</f>
        <v>0</v>
      </c>
      <c r="AG1314">
        <f t="shared" si="953"/>
        <v>0</v>
      </c>
      <c r="AH1314">
        <f>(EW1314)</f>
        <v>0</v>
      </c>
      <c r="AI1314">
        <f>(EX1314)</f>
        <v>0</v>
      </c>
      <c r="AJ1314">
        <f t="shared" si="954"/>
        <v>3.76</v>
      </c>
      <c r="AK1314">
        <v>82.19</v>
      </c>
      <c r="AL1314">
        <v>82.19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3.76</v>
      </c>
      <c r="AT1314">
        <v>0</v>
      </c>
      <c r="AU1314">
        <v>0</v>
      </c>
      <c r="AV1314">
        <v>1</v>
      </c>
      <c r="AW1314">
        <v>1</v>
      </c>
      <c r="AZ1314">
        <v>1</v>
      </c>
      <c r="BA1314">
        <v>1</v>
      </c>
      <c r="BB1314">
        <v>1</v>
      </c>
      <c r="BC1314">
        <v>6.28</v>
      </c>
      <c r="BD1314" t="s">
        <v>3</v>
      </c>
      <c r="BE1314" t="s">
        <v>3</v>
      </c>
      <c r="BF1314" t="s">
        <v>3</v>
      </c>
      <c r="BG1314" t="s">
        <v>3</v>
      </c>
      <c r="BH1314">
        <v>3</v>
      </c>
      <c r="BI1314">
        <v>1</v>
      </c>
      <c r="BJ1314" t="s">
        <v>203</v>
      </c>
      <c r="BM1314">
        <v>500001</v>
      </c>
      <c r="BN1314">
        <v>0</v>
      </c>
      <c r="BO1314" t="s">
        <v>201</v>
      </c>
      <c r="BP1314">
        <v>1</v>
      </c>
      <c r="BQ1314">
        <v>8</v>
      </c>
      <c r="BR1314">
        <v>0</v>
      </c>
      <c r="BS1314">
        <v>1</v>
      </c>
      <c r="BT1314">
        <v>1</v>
      </c>
      <c r="BU1314">
        <v>1</v>
      </c>
      <c r="BV1314">
        <v>1</v>
      </c>
      <c r="BW1314">
        <v>1</v>
      </c>
      <c r="BX1314">
        <v>1</v>
      </c>
      <c r="BY1314" t="s">
        <v>3</v>
      </c>
      <c r="BZ1314">
        <v>0</v>
      </c>
      <c r="CA1314">
        <v>0</v>
      </c>
      <c r="CB1314" t="s">
        <v>3</v>
      </c>
      <c r="CE1314">
        <v>0</v>
      </c>
      <c r="CF1314">
        <v>0</v>
      </c>
      <c r="CG1314">
        <v>0</v>
      </c>
      <c r="CM1314">
        <v>0</v>
      </c>
      <c r="CN1314" t="s">
        <v>3</v>
      </c>
      <c r="CO1314">
        <v>0</v>
      </c>
      <c r="CP1314">
        <f t="shared" si="955"/>
        <v>9476.57</v>
      </c>
      <c r="CQ1314">
        <f t="shared" si="956"/>
        <v>516.15319999999997</v>
      </c>
      <c r="CR1314">
        <f t="shared" si="957"/>
        <v>0</v>
      </c>
      <c r="CS1314">
        <f t="shared" si="958"/>
        <v>0</v>
      </c>
      <c r="CT1314">
        <f t="shared" si="959"/>
        <v>0</v>
      </c>
      <c r="CU1314">
        <f t="shared" si="960"/>
        <v>0</v>
      </c>
      <c r="CV1314">
        <f t="shared" si="961"/>
        <v>0</v>
      </c>
      <c r="CW1314">
        <f t="shared" si="962"/>
        <v>0</v>
      </c>
      <c r="CX1314">
        <f t="shared" si="963"/>
        <v>3.76</v>
      </c>
      <c r="CY1314">
        <f t="shared" si="964"/>
        <v>0</v>
      </c>
      <c r="CZ1314">
        <f t="shared" si="965"/>
        <v>0</v>
      </c>
      <c r="DC1314" t="s">
        <v>3</v>
      </c>
      <c r="DD1314" t="s">
        <v>3</v>
      </c>
      <c r="DE1314" t="s">
        <v>3</v>
      </c>
      <c r="DF1314" t="s">
        <v>3</v>
      </c>
      <c r="DG1314" t="s">
        <v>3</v>
      </c>
      <c r="DH1314" t="s">
        <v>3</v>
      </c>
      <c r="DI1314" t="s">
        <v>3</v>
      </c>
      <c r="DJ1314" t="s">
        <v>3</v>
      </c>
      <c r="DK1314" t="s">
        <v>3</v>
      </c>
      <c r="DL1314" t="s">
        <v>3</v>
      </c>
      <c r="DM1314" t="s">
        <v>3</v>
      </c>
      <c r="DN1314">
        <v>0</v>
      </c>
      <c r="DO1314">
        <v>0</v>
      </c>
      <c r="DP1314">
        <v>1</v>
      </c>
      <c r="DQ1314">
        <v>1</v>
      </c>
      <c r="DU1314">
        <v>1005</v>
      </c>
      <c r="DV1314" t="s">
        <v>155</v>
      </c>
      <c r="DW1314" t="s">
        <v>155</v>
      </c>
      <c r="DX1314">
        <v>1</v>
      </c>
      <c r="DZ1314" t="s">
        <v>3</v>
      </c>
      <c r="EA1314" t="s">
        <v>3</v>
      </c>
      <c r="EB1314" t="s">
        <v>3</v>
      </c>
      <c r="EC1314" t="s">
        <v>3</v>
      </c>
      <c r="EE1314">
        <v>29085443</v>
      </c>
      <c r="EF1314">
        <v>8</v>
      </c>
      <c r="EG1314" t="s">
        <v>144</v>
      </c>
      <c r="EH1314">
        <v>0</v>
      </c>
      <c r="EI1314" t="s">
        <v>3</v>
      </c>
      <c r="EJ1314">
        <v>1</v>
      </c>
      <c r="EK1314">
        <v>500001</v>
      </c>
      <c r="EL1314" t="s">
        <v>145</v>
      </c>
      <c r="EM1314" t="s">
        <v>146</v>
      </c>
      <c r="EO1314" t="s">
        <v>3</v>
      </c>
      <c r="EQ1314">
        <v>0</v>
      </c>
      <c r="ER1314">
        <v>82.19</v>
      </c>
      <c r="ES1314">
        <v>82.19</v>
      </c>
      <c r="ET1314">
        <v>0</v>
      </c>
      <c r="EU1314">
        <v>0</v>
      </c>
      <c r="EV1314">
        <v>0</v>
      </c>
      <c r="EW1314">
        <v>0</v>
      </c>
      <c r="EX1314">
        <v>0</v>
      </c>
      <c r="FQ1314">
        <v>0</v>
      </c>
      <c r="FR1314">
        <f t="shared" si="966"/>
        <v>0</v>
      </c>
      <c r="FS1314">
        <v>0</v>
      </c>
      <c r="FX1314">
        <v>0</v>
      </c>
      <c r="FY1314">
        <v>0</v>
      </c>
      <c r="GA1314" t="s">
        <v>3</v>
      </c>
      <c r="GD1314">
        <v>1</v>
      </c>
      <c r="GF1314">
        <v>-100917442</v>
      </c>
      <c r="GG1314">
        <v>2</v>
      </c>
      <c r="GH1314">
        <v>1</v>
      </c>
      <c r="GI1314">
        <v>2</v>
      </c>
      <c r="GJ1314">
        <v>0</v>
      </c>
      <c r="GK1314">
        <v>0</v>
      </c>
      <c r="GL1314">
        <f t="shared" si="967"/>
        <v>0</v>
      </c>
      <c r="GM1314">
        <f t="shared" si="968"/>
        <v>9476.57</v>
      </c>
      <c r="GN1314">
        <f t="shared" si="969"/>
        <v>9476.57</v>
      </c>
      <c r="GO1314">
        <f t="shared" si="970"/>
        <v>0</v>
      </c>
      <c r="GP1314">
        <f t="shared" si="971"/>
        <v>0</v>
      </c>
      <c r="GR1314">
        <v>0</v>
      </c>
      <c r="GS1314">
        <v>3</v>
      </c>
      <c r="GT1314">
        <v>0</v>
      </c>
      <c r="GU1314" t="s">
        <v>3</v>
      </c>
      <c r="GV1314">
        <f t="shared" si="972"/>
        <v>0</v>
      </c>
      <c r="GW1314">
        <v>1</v>
      </c>
      <c r="GX1314">
        <f t="shared" si="973"/>
        <v>0</v>
      </c>
      <c r="HA1314">
        <v>0</v>
      </c>
      <c r="HB1314">
        <v>0</v>
      </c>
      <c r="HC1314">
        <f t="shared" si="974"/>
        <v>0</v>
      </c>
      <c r="HE1314" t="s">
        <v>3</v>
      </c>
      <c r="HF1314" t="s">
        <v>3</v>
      </c>
      <c r="HM1314" t="s">
        <v>3</v>
      </c>
      <c r="IK1314">
        <v>0</v>
      </c>
    </row>
    <row r="1315" spans="1:245">
      <c r="A1315">
        <v>18</v>
      </c>
      <c r="B1315">
        <v>0</v>
      </c>
      <c r="C1315">
        <v>1440</v>
      </c>
      <c r="E1315" t="s">
        <v>277</v>
      </c>
      <c r="F1315" t="s">
        <v>299</v>
      </c>
      <c r="G1315" t="s">
        <v>300</v>
      </c>
      <c r="H1315" t="s">
        <v>155</v>
      </c>
      <c r="I1315">
        <f>I1313*J1315</f>
        <v>-18.36</v>
      </c>
      <c r="J1315">
        <v>-102</v>
      </c>
      <c r="K1315">
        <v>-102</v>
      </c>
      <c r="O1315">
        <f t="shared" si="940"/>
        <v>-3385.88</v>
      </c>
      <c r="P1315">
        <f t="shared" si="941"/>
        <v>-3385.88</v>
      </c>
      <c r="Q1315">
        <f t="shared" si="942"/>
        <v>0</v>
      </c>
      <c r="R1315">
        <f t="shared" si="943"/>
        <v>0</v>
      </c>
      <c r="S1315">
        <f t="shared" si="944"/>
        <v>0</v>
      </c>
      <c r="T1315">
        <f t="shared" si="945"/>
        <v>0</v>
      </c>
      <c r="U1315">
        <f t="shared" si="946"/>
        <v>0</v>
      </c>
      <c r="V1315">
        <f t="shared" si="947"/>
        <v>0</v>
      </c>
      <c r="W1315">
        <f t="shared" si="948"/>
        <v>0</v>
      </c>
      <c r="X1315">
        <f t="shared" si="949"/>
        <v>0</v>
      </c>
      <c r="Y1315">
        <f t="shared" si="950"/>
        <v>0</v>
      </c>
      <c r="AA1315">
        <v>35863109</v>
      </c>
      <c r="AB1315">
        <f t="shared" si="951"/>
        <v>67.8</v>
      </c>
      <c r="AC1315">
        <f t="shared" si="952"/>
        <v>67.8</v>
      </c>
      <c r="AD1315">
        <f>ROUND((((ET1315)-(EU1315))+AE1315),2)</f>
        <v>0</v>
      </c>
      <c r="AE1315">
        <f>ROUND((EU1315),2)</f>
        <v>0</v>
      </c>
      <c r="AF1315">
        <f>ROUND((EV1315),2)</f>
        <v>0</v>
      </c>
      <c r="AG1315">
        <f t="shared" si="953"/>
        <v>0</v>
      </c>
      <c r="AH1315">
        <f>(EW1315)</f>
        <v>0</v>
      </c>
      <c r="AI1315">
        <f>(EX1315)</f>
        <v>0</v>
      </c>
      <c r="AJ1315">
        <f t="shared" si="954"/>
        <v>0</v>
      </c>
      <c r="AK1315">
        <v>67.8</v>
      </c>
      <c r="AL1315">
        <v>67.8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1</v>
      </c>
      <c r="AW1315">
        <v>1</v>
      </c>
      <c r="AZ1315">
        <v>1</v>
      </c>
      <c r="BA1315">
        <v>1</v>
      </c>
      <c r="BB1315">
        <v>1</v>
      </c>
      <c r="BC1315">
        <v>2.72</v>
      </c>
      <c r="BD1315" t="s">
        <v>3</v>
      </c>
      <c r="BE1315" t="s">
        <v>3</v>
      </c>
      <c r="BF1315" t="s">
        <v>3</v>
      </c>
      <c r="BG1315" t="s">
        <v>3</v>
      </c>
      <c r="BH1315">
        <v>3</v>
      </c>
      <c r="BI1315">
        <v>1</v>
      </c>
      <c r="BJ1315" t="s">
        <v>301</v>
      </c>
      <c r="BM1315">
        <v>500001</v>
      </c>
      <c r="BN1315">
        <v>0</v>
      </c>
      <c r="BO1315" t="s">
        <v>299</v>
      </c>
      <c r="BP1315">
        <v>1</v>
      </c>
      <c r="BQ1315">
        <v>8</v>
      </c>
      <c r="BR1315">
        <v>1</v>
      </c>
      <c r="BS1315">
        <v>1</v>
      </c>
      <c r="BT1315">
        <v>1</v>
      </c>
      <c r="BU1315">
        <v>1</v>
      </c>
      <c r="BV1315">
        <v>1</v>
      </c>
      <c r="BW1315">
        <v>1</v>
      </c>
      <c r="BX1315">
        <v>1</v>
      </c>
      <c r="BY1315" t="s">
        <v>3</v>
      </c>
      <c r="BZ1315">
        <v>0</v>
      </c>
      <c r="CA1315">
        <v>0</v>
      </c>
      <c r="CB1315" t="s">
        <v>3</v>
      </c>
      <c r="CE1315">
        <v>0</v>
      </c>
      <c r="CF1315">
        <v>0</v>
      </c>
      <c r="CG1315">
        <v>0</v>
      </c>
      <c r="CM1315">
        <v>0</v>
      </c>
      <c r="CN1315" t="s">
        <v>3</v>
      </c>
      <c r="CO1315">
        <v>0</v>
      </c>
      <c r="CP1315">
        <f t="shared" si="955"/>
        <v>-3385.88</v>
      </c>
      <c r="CQ1315">
        <f t="shared" si="956"/>
        <v>184.416</v>
      </c>
      <c r="CR1315">
        <f t="shared" si="957"/>
        <v>0</v>
      </c>
      <c r="CS1315">
        <f t="shared" si="958"/>
        <v>0</v>
      </c>
      <c r="CT1315">
        <f t="shared" si="959"/>
        <v>0</v>
      </c>
      <c r="CU1315">
        <f t="shared" si="960"/>
        <v>0</v>
      </c>
      <c r="CV1315">
        <f t="shared" si="961"/>
        <v>0</v>
      </c>
      <c r="CW1315">
        <f t="shared" si="962"/>
        <v>0</v>
      </c>
      <c r="CX1315">
        <f t="shared" si="963"/>
        <v>0</v>
      </c>
      <c r="CY1315">
        <f t="shared" si="964"/>
        <v>0</v>
      </c>
      <c r="CZ1315">
        <f t="shared" si="965"/>
        <v>0</v>
      </c>
      <c r="DC1315" t="s">
        <v>3</v>
      </c>
      <c r="DD1315" t="s">
        <v>3</v>
      </c>
      <c r="DE1315" t="s">
        <v>3</v>
      </c>
      <c r="DF1315" t="s">
        <v>3</v>
      </c>
      <c r="DG1315" t="s">
        <v>3</v>
      </c>
      <c r="DH1315" t="s">
        <v>3</v>
      </c>
      <c r="DI1315" t="s">
        <v>3</v>
      </c>
      <c r="DJ1315" t="s">
        <v>3</v>
      </c>
      <c r="DK1315" t="s">
        <v>3</v>
      </c>
      <c r="DL1315" t="s">
        <v>3</v>
      </c>
      <c r="DM1315" t="s">
        <v>3</v>
      </c>
      <c r="DN1315">
        <v>0</v>
      </c>
      <c r="DO1315">
        <v>0</v>
      </c>
      <c r="DP1315">
        <v>1</v>
      </c>
      <c r="DQ1315">
        <v>1</v>
      </c>
      <c r="DU1315">
        <v>1005</v>
      </c>
      <c r="DV1315" t="s">
        <v>155</v>
      </c>
      <c r="DW1315" t="s">
        <v>155</v>
      </c>
      <c r="DX1315">
        <v>1</v>
      </c>
      <c r="DZ1315" t="s">
        <v>3</v>
      </c>
      <c r="EA1315" t="s">
        <v>3</v>
      </c>
      <c r="EB1315" t="s">
        <v>3</v>
      </c>
      <c r="EC1315" t="s">
        <v>3</v>
      </c>
      <c r="EE1315">
        <v>29085443</v>
      </c>
      <c r="EF1315">
        <v>8</v>
      </c>
      <c r="EG1315" t="s">
        <v>144</v>
      </c>
      <c r="EH1315">
        <v>0</v>
      </c>
      <c r="EI1315" t="s">
        <v>3</v>
      </c>
      <c r="EJ1315">
        <v>1</v>
      </c>
      <c r="EK1315">
        <v>500001</v>
      </c>
      <c r="EL1315" t="s">
        <v>145</v>
      </c>
      <c r="EM1315" t="s">
        <v>146</v>
      </c>
      <c r="EO1315" t="s">
        <v>3</v>
      </c>
      <c r="EQ1315">
        <v>0</v>
      </c>
      <c r="ER1315">
        <v>67.8</v>
      </c>
      <c r="ES1315">
        <v>67.8</v>
      </c>
      <c r="ET1315">
        <v>0</v>
      </c>
      <c r="EU1315">
        <v>0</v>
      </c>
      <c r="EV1315">
        <v>0</v>
      </c>
      <c r="EW1315">
        <v>0</v>
      </c>
      <c r="EX1315">
        <v>0</v>
      </c>
      <c r="FQ1315">
        <v>0</v>
      </c>
      <c r="FR1315">
        <f t="shared" si="966"/>
        <v>0</v>
      </c>
      <c r="FS1315">
        <v>0</v>
      </c>
      <c r="FX1315">
        <v>0</v>
      </c>
      <c r="FY1315">
        <v>0</v>
      </c>
      <c r="GA1315" t="s">
        <v>3</v>
      </c>
      <c r="GD1315">
        <v>1</v>
      </c>
      <c r="GF1315">
        <v>-217513507</v>
      </c>
      <c r="GG1315">
        <v>2</v>
      </c>
      <c r="GH1315">
        <v>1</v>
      </c>
      <c r="GI1315">
        <v>2</v>
      </c>
      <c r="GJ1315">
        <v>0</v>
      </c>
      <c r="GK1315">
        <v>0</v>
      </c>
      <c r="GL1315">
        <f t="shared" si="967"/>
        <v>0</v>
      </c>
      <c r="GM1315">
        <f t="shared" si="968"/>
        <v>-3385.88</v>
      </c>
      <c r="GN1315">
        <f t="shared" si="969"/>
        <v>-3385.88</v>
      </c>
      <c r="GO1315">
        <f t="shared" si="970"/>
        <v>0</v>
      </c>
      <c r="GP1315">
        <f t="shared" si="971"/>
        <v>0</v>
      </c>
      <c r="GR1315">
        <v>0</v>
      </c>
      <c r="GS1315">
        <v>0</v>
      </c>
      <c r="GT1315">
        <v>0</v>
      </c>
      <c r="GU1315" t="s">
        <v>3</v>
      </c>
      <c r="GV1315">
        <f t="shared" si="972"/>
        <v>0</v>
      </c>
      <c r="GW1315">
        <v>1</v>
      </c>
      <c r="GX1315">
        <f t="shared" si="973"/>
        <v>0</v>
      </c>
      <c r="HA1315">
        <v>0</v>
      </c>
      <c r="HB1315">
        <v>0</v>
      </c>
      <c r="HC1315">
        <f t="shared" si="974"/>
        <v>0</v>
      </c>
      <c r="HE1315" t="s">
        <v>3</v>
      </c>
      <c r="HF1315" t="s">
        <v>3</v>
      </c>
      <c r="HM1315" t="s">
        <v>3</v>
      </c>
      <c r="IK1315">
        <v>0</v>
      </c>
    </row>
    <row r="1316" spans="1:245">
      <c r="A1316">
        <v>17</v>
      </c>
      <c r="B1316">
        <v>0</v>
      </c>
      <c r="C1316">
        <f>ROW(SmtRes!A1454)</f>
        <v>1454</v>
      </c>
      <c r="D1316">
        <f>ROW(EtalonRes!A1409)</f>
        <v>1409</v>
      </c>
      <c r="E1316" t="s">
        <v>267</v>
      </c>
      <c r="F1316" t="s">
        <v>209</v>
      </c>
      <c r="G1316" t="s">
        <v>210</v>
      </c>
      <c r="H1316" t="s">
        <v>52</v>
      </c>
      <c r="I1316">
        <f>ROUND(17.72/100,9)</f>
        <v>0.1772</v>
      </c>
      <c r="J1316">
        <v>0</v>
      </c>
      <c r="K1316">
        <f>ROUND(17.72/100,9)</f>
        <v>0.1772</v>
      </c>
      <c r="O1316">
        <f t="shared" si="940"/>
        <v>1088.5899999999999</v>
      </c>
      <c r="P1316">
        <f t="shared" si="941"/>
        <v>662.8</v>
      </c>
      <c r="Q1316">
        <f t="shared" si="942"/>
        <v>14.02</v>
      </c>
      <c r="R1316">
        <f t="shared" si="943"/>
        <v>0</v>
      </c>
      <c r="S1316">
        <f t="shared" si="944"/>
        <v>411.77</v>
      </c>
      <c r="T1316">
        <f t="shared" si="945"/>
        <v>0</v>
      </c>
      <c r="U1316">
        <f t="shared" si="946"/>
        <v>1.3571747999999999</v>
      </c>
      <c r="V1316">
        <f t="shared" si="947"/>
        <v>0</v>
      </c>
      <c r="W1316">
        <f t="shared" si="948"/>
        <v>0</v>
      </c>
      <c r="X1316">
        <f t="shared" si="949"/>
        <v>387.06</v>
      </c>
      <c r="Y1316">
        <f t="shared" si="950"/>
        <v>210</v>
      </c>
      <c r="AA1316">
        <v>35863109</v>
      </c>
      <c r="AB1316">
        <f t="shared" si="951"/>
        <v>1480.04</v>
      </c>
      <c r="AC1316">
        <f t="shared" si="952"/>
        <v>1395.68</v>
      </c>
      <c r="AD1316">
        <f>ROUND(((((ET1316*1.25))-((EU1316*1.25)))+AE1316),2)</f>
        <v>14.05</v>
      </c>
      <c r="AE1316">
        <f>ROUND(((EU1316*1.25)),2)</f>
        <v>0</v>
      </c>
      <c r="AF1316">
        <f>ROUND(((EV1316*1.15)),2)</f>
        <v>70.31</v>
      </c>
      <c r="AG1316">
        <f t="shared" si="953"/>
        <v>0</v>
      </c>
      <c r="AH1316">
        <f>((EW1316*1.15))</f>
        <v>7.6589999999999998</v>
      </c>
      <c r="AI1316">
        <f>((EX1316*1.25))</f>
        <v>0</v>
      </c>
      <c r="AJ1316">
        <f t="shared" si="954"/>
        <v>0</v>
      </c>
      <c r="AK1316">
        <v>1468.06</v>
      </c>
      <c r="AL1316">
        <v>1395.68</v>
      </c>
      <c r="AM1316">
        <v>11.24</v>
      </c>
      <c r="AN1316">
        <v>0</v>
      </c>
      <c r="AO1316">
        <v>61.14</v>
      </c>
      <c r="AP1316">
        <v>0</v>
      </c>
      <c r="AQ1316">
        <v>6.66</v>
      </c>
      <c r="AR1316">
        <v>0</v>
      </c>
      <c r="AS1316">
        <v>0</v>
      </c>
      <c r="AT1316">
        <v>94</v>
      </c>
      <c r="AU1316">
        <v>51</v>
      </c>
      <c r="AV1316">
        <v>1</v>
      </c>
      <c r="AW1316">
        <v>1</v>
      </c>
      <c r="AZ1316">
        <v>1</v>
      </c>
      <c r="BA1316">
        <v>33.049999999999997</v>
      </c>
      <c r="BB1316">
        <v>5.63</v>
      </c>
      <c r="BC1316">
        <v>2.68</v>
      </c>
      <c r="BD1316" t="s">
        <v>3</v>
      </c>
      <c r="BE1316" t="s">
        <v>3</v>
      </c>
      <c r="BF1316" t="s">
        <v>3</v>
      </c>
      <c r="BG1316" t="s">
        <v>3</v>
      </c>
      <c r="BH1316">
        <v>0</v>
      </c>
      <c r="BI1316">
        <v>1</v>
      </c>
      <c r="BJ1316" t="s">
        <v>211</v>
      </c>
      <c r="BM1316">
        <v>11001</v>
      </c>
      <c r="BN1316">
        <v>0</v>
      </c>
      <c r="BO1316" t="s">
        <v>209</v>
      </c>
      <c r="BP1316">
        <v>1</v>
      </c>
      <c r="BQ1316">
        <v>2</v>
      </c>
      <c r="BR1316">
        <v>0</v>
      </c>
      <c r="BS1316">
        <v>33.049999999999997</v>
      </c>
      <c r="BT1316">
        <v>1</v>
      </c>
      <c r="BU1316">
        <v>1</v>
      </c>
      <c r="BV1316">
        <v>1</v>
      </c>
      <c r="BW1316">
        <v>1</v>
      </c>
      <c r="BX1316">
        <v>1</v>
      </c>
      <c r="BY1316" t="s">
        <v>3</v>
      </c>
      <c r="BZ1316">
        <v>123</v>
      </c>
      <c r="CA1316">
        <v>75</v>
      </c>
      <c r="CB1316" t="s">
        <v>3</v>
      </c>
      <c r="CE1316">
        <v>0</v>
      </c>
      <c r="CF1316">
        <v>0</v>
      </c>
      <c r="CG1316">
        <v>0</v>
      </c>
      <c r="CM1316">
        <v>0</v>
      </c>
      <c r="CN1316" t="s">
        <v>3</v>
      </c>
      <c r="CO1316">
        <v>0</v>
      </c>
      <c r="CP1316">
        <f t="shared" si="955"/>
        <v>1088.5899999999999</v>
      </c>
      <c r="CQ1316">
        <f t="shared" si="956"/>
        <v>3740.4224000000004</v>
      </c>
      <c r="CR1316">
        <f t="shared" si="957"/>
        <v>79.101500000000001</v>
      </c>
      <c r="CS1316">
        <f t="shared" si="958"/>
        <v>0</v>
      </c>
      <c r="CT1316">
        <f t="shared" si="959"/>
        <v>2323.7455</v>
      </c>
      <c r="CU1316">
        <f t="shared" si="960"/>
        <v>0</v>
      </c>
      <c r="CV1316">
        <f t="shared" si="961"/>
        <v>7.6589999999999998</v>
      </c>
      <c r="CW1316">
        <f t="shared" si="962"/>
        <v>0</v>
      </c>
      <c r="CX1316">
        <f t="shared" si="963"/>
        <v>0</v>
      </c>
      <c r="CY1316">
        <f t="shared" si="964"/>
        <v>387.06379999999996</v>
      </c>
      <c r="CZ1316">
        <f t="shared" si="965"/>
        <v>210.0027</v>
      </c>
      <c r="DC1316" t="s">
        <v>3</v>
      </c>
      <c r="DD1316" t="s">
        <v>3</v>
      </c>
      <c r="DE1316" t="s">
        <v>133</v>
      </c>
      <c r="DF1316" t="s">
        <v>133</v>
      </c>
      <c r="DG1316" t="s">
        <v>134</v>
      </c>
      <c r="DH1316" t="s">
        <v>3</v>
      </c>
      <c r="DI1316" t="s">
        <v>134</v>
      </c>
      <c r="DJ1316" t="s">
        <v>133</v>
      </c>
      <c r="DK1316" t="s">
        <v>3</v>
      </c>
      <c r="DL1316" t="s">
        <v>3</v>
      </c>
      <c r="DM1316" t="s">
        <v>3</v>
      </c>
      <c r="DN1316">
        <v>0</v>
      </c>
      <c r="DO1316">
        <v>0</v>
      </c>
      <c r="DP1316">
        <v>1</v>
      </c>
      <c r="DQ1316">
        <v>1</v>
      </c>
      <c r="DU1316">
        <v>1013</v>
      </c>
      <c r="DV1316" t="s">
        <v>52</v>
      </c>
      <c r="DW1316" t="s">
        <v>52</v>
      </c>
      <c r="DX1316">
        <v>1</v>
      </c>
      <c r="DZ1316" t="s">
        <v>3</v>
      </c>
      <c r="EA1316" t="s">
        <v>3</v>
      </c>
      <c r="EB1316" t="s">
        <v>3</v>
      </c>
      <c r="EC1316" t="s">
        <v>3</v>
      </c>
      <c r="EE1316">
        <v>29085511</v>
      </c>
      <c r="EF1316">
        <v>2</v>
      </c>
      <c r="EG1316" t="s">
        <v>135</v>
      </c>
      <c r="EH1316">
        <v>0</v>
      </c>
      <c r="EI1316" t="s">
        <v>3</v>
      </c>
      <c r="EJ1316">
        <v>1</v>
      </c>
      <c r="EK1316">
        <v>11001</v>
      </c>
      <c r="EL1316" t="s">
        <v>23</v>
      </c>
      <c r="EM1316" t="s">
        <v>188</v>
      </c>
      <c r="EO1316" t="s">
        <v>3</v>
      </c>
      <c r="EQ1316">
        <v>0</v>
      </c>
      <c r="ER1316">
        <v>1468.06</v>
      </c>
      <c r="ES1316">
        <v>1395.68</v>
      </c>
      <c r="ET1316">
        <v>11.24</v>
      </c>
      <c r="EU1316">
        <v>0</v>
      </c>
      <c r="EV1316">
        <v>61.14</v>
      </c>
      <c r="EW1316">
        <v>6.66</v>
      </c>
      <c r="EX1316">
        <v>0</v>
      </c>
      <c r="EY1316">
        <v>0</v>
      </c>
      <c r="FQ1316">
        <v>0</v>
      </c>
      <c r="FR1316">
        <f t="shared" si="966"/>
        <v>0</v>
      </c>
      <c r="FS1316">
        <v>0</v>
      </c>
      <c r="FT1316" t="s">
        <v>139</v>
      </c>
      <c r="FU1316" t="s">
        <v>25</v>
      </c>
      <c r="FV1316" t="s">
        <v>25</v>
      </c>
      <c r="FW1316" t="s">
        <v>26</v>
      </c>
      <c r="FX1316">
        <v>110.7</v>
      </c>
      <c r="FY1316">
        <v>63.75</v>
      </c>
      <c r="GA1316" t="s">
        <v>3</v>
      </c>
      <c r="GD1316">
        <v>1</v>
      </c>
      <c r="GF1316">
        <v>-1131838271</v>
      </c>
      <c r="GG1316">
        <v>2</v>
      </c>
      <c r="GH1316">
        <v>1</v>
      </c>
      <c r="GI1316">
        <v>2</v>
      </c>
      <c r="GJ1316">
        <v>0</v>
      </c>
      <c r="GK1316">
        <v>0</v>
      </c>
      <c r="GL1316">
        <f t="shared" si="967"/>
        <v>0</v>
      </c>
      <c r="GM1316">
        <f t="shared" si="968"/>
        <v>1685.65</v>
      </c>
      <c r="GN1316">
        <f t="shared" si="969"/>
        <v>1685.65</v>
      </c>
      <c r="GO1316">
        <f t="shared" si="970"/>
        <v>0</v>
      </c>
      <c r="GP1316">
        <f t="shared" si="971"/>
        <v>0</v>
      </c>
      <c r="GR1316">
        <v>0</v>
      </c>
      <c r="GS1316">
        <v>3</v>
      </c>
      <c r="GT1316">
        <v>0</v>
      </c>
      <c r="GU1316" t="s">
        <v>3</v>
      </c>
      <c r="GV1316">
        <f t="shared" si="972"/>
        <v>0</v>
      </c>
      <c r="GW1316">
        <v>1</v>
      </c>
      <c r="GX1316">
        <f t="shared" si="973"/>
        <v>0</v>
      </c>
      <c r="HA1316">
        <v>0</v>
      </c>
      <c r="HB1316">
        <v>0</v>
      </c>
      <c r="HC1316">
        <f t="shared" si="974"/>
        <v>0</v>
      </c>
      <c r="HE1316" t="s">
        <v>3</v>
      </c>
      <c r="HF1316" t="s">
        <v>3</v>
      </c>
      <c r="HM1316" t="s">
        <v>3</v>
      </c>
      <c r="IK1316">
        <v>0</v>
      </c>
    </row>
    <row r="1317" spans="1:245">
      <c r="A1317">
        <v>17</v>
      </c>
      <c r="B1317">
        <v>0</v>
      </c>
      <c r="C1317">
        <f>ROW(SmtRes!A1473)</f>
        <v>1473</v>
      </c>
      <c r="D1317">
        <f>ROW(EtalonRes!A1428)</f>
        <v>1428</v>
      </c>
      <c r="E1317" t="s">
        <v>278</v>
      </c>
      <c r="F1317" t="s">
        <v>213</v>
      </c>
      <c r="G1317" t="s">
        <v>214</v>
      </c>
      <c r="H1317" t="s">
        <v>215</v>
      </c>
      <c r="I1317">
        <f>ROUND(22.15/100,9)</f>
        <v>0.2215</v>
      </c>
      <c r="J1317">
        <v>0</v>
      </c>
      <c r="K1317">
        <f>ROUND(22.15/100,9)</f>
        <v>0.2215</v>
      </c>
      <c r="O1317">
        <f t="shared" si="940"/>
        <v>16463.62</v>
      </c>
      <c r="P1317">
        <f t="shared" si="941"/>
        <v>9631.24</v>
      </c>
      <c r="Q1317">
        <f t="shared" si="942"/>
        <v>36.619999999999997</v>
      </c>
      <c r="R1317">
        <f t="shared" si="943"/>
        <v>0</v>
      </c>
      <c r="S1317">
        <f t="shared" si="944"/>
        <v>6795.76</v>
      </c>
      <c r="T1317">
        <f t="shared" si="945"/>
        <v>0</v>
      </c>
      <c r="U1317">
        <f t="shared" si="946"/>
        <v>22.670524999999998</v>
      </c>
      <c r="V1317">
        <f t="shared" si="947"/>
        <v>0</v>
      </c>
      <c r="W1317">
        <f t="shared" si="948"/>
        <v>0</v>
      </c>
      <c r="X1317">
        <f t="shared" si="949"/>
        <v>6116.18</v>
      </c>
      <c r="Y1317">
        <f t="shared" si="950"/>
        <v>2922.18</v>
      </c>
      <c r="AA1317">
        <v>35863109</v>
      </c>
      <c r="AB1317">
        <f t="shared" si="951"/>
        <v>8403.0499999999993</v>
      </c>
      <c r="AC1317">
        <f t="shared" si="952"/>
        <v>7445.53</v>
      </c>
      <c r="AD1317">
        <f>ROUND(((((ET1317*1.25))-((EU1317*1.25)))+AE1317),2)</f>
        <v>29.21</v>
      </c>
      <c r="AE1317">
        <f>ROUND(((EU1317*1.25)),2)</f>
        <v>0</v>
      </c>
      <c r="AF1317">
        <f>ROUND(((EV1317*1.15)),2)</f>
        <v>928.31</v>
      </c>
      <c r="AG1317">
        <f t="shared" si="953"/>
        <v>0</v>
      </c>
      <c r="AH1317">
        <f>((EW1317*1.15))</f>
        <v>102.35</v>
      </c>
      <c r="AI1317">
        <f>((EX1317*1.25))</f>
        <v>0</v>
      </c>
      <c r="AJ1317">
        <f t="shared" si="954"/>
        <v>0</v>
      </c>
      <c r="AK1317">
        <v>8276.1299999999992</v>
      </c>
      <c r="AL1317">
        <v>7445.53</v>
      </c>
      <c r="AM1317">
        <v>23.37</v>
      </c>
      <c r="AN1317">
        <v>0</v>
      </c>
      <c r="AO1317">
        <v>807.23</v>
      </c>
      <c r="AP1317">
        <v>0</v>
      </c>
      <c r="AQ1317">
        <v>89</v>
      </c>
      <c r="AR1317">
        <v>0</v>
      </c>
      <c r="AS1317">
        <v>0</v>
      </c>
      <c r="AT1317">
        <v>90</v>
      </c>
      <c r="AU1317">
        <v>43</v>
      </c>
      <c r="AV1317">
        <v>1</v>
      </c>
      <c r="AW1317">
        <v>1</v>
      </c>
      <c r="AZ1317">
        <v>1</v>
      </c>
      <c r="BA1317">
        <v>33.049999999999997</v>
      </c>
      <c r="BB1317">
        <v>5.66</v>
      </c>
      <c r="BC1317">
        <v>5.84</v>
      </c>
      <c r="BD1317" t="s">
        <v>3</v>
      </c>
      <c r="BE1317" t="s">
        <v>3</v>
      </c>
      <c r="BF1317" t="s">
        <v>3</v>
      </c>
      <c r="BG1317" t="s">
        <v>3</v>
      </c>
      <c r="BH1317">
        <v>0</v>
      </c>
      <c r="BI1317">
        <v>1</v>
      </c>
      <c r="BJ1317" t="s">
        <v>216</v>
      </c>
      <c r="BM1317">
        <v>10001</v>
      </c>
      <c r="BN1317">
        <v>0</v>
      </c>
      <c r="BO1317" t="s">
        <v>213</v>
      </c>
      <c r="BP1317">
        <v>1</v>
      </c>
      <c r="BQ1317">
        <v>2</v>
      </c>
      <c r="BR1317">
        <v>0</v>
      </c>
      <c r="BS1317">
        <v>33.049999999999997</v>
      </c>
      <c r="BT1317">
        <v>1</v>
      </c>
      <c r="BU1317">
        <v>1</v>
      </c>
      <c r="BV1317">
        <v>1</v>
      </c>
      <c r="BW1317">
        <v>1</v>
      </c>
      <c r="BX1317">
        <v>1</v>
      </c>
      <c r="BY1317" t="s">
        <v>3</v>
      </c>
      <c r="BZ1317">
        <v>118</v>
      </c>
      <c r="CA1317">
        <v>63</v>
      </c>
      <c r="CB1317" t="s">
        <v>3</v>
      </c>
      <c r="CE1317">
        <v>0</v>
      </c>
      <c r="CF1317">
        <v>0</v>
      </c>
      <c r="CG1317">
        <v>0</v>
      </c>
      <c r="CM1317">
        <v>0</v>
      </c>
      <c r="CN1317" t="s">
        <v>3</v>
      </c>
      <c r="CO1317">
        <v>0</v>
      </c>
      <c r="CP1317">
        <f t="shared" si="955"/>
        <v>16463.620000000003</v>
      </c>
      <c r="CQ1317">
        <f t="shared" si="956"/>
        <v>43481.895199999999</v>
      </c>
      <c r="CR1317">
        <f t="shared" si="957"/>
        <v>165.32860000000002</v>
      </c>
      <c r="CS1317">
        <f t="shared" si="958"/>
        <v>0</v>
      </c>
      <c r="CT1317">
        <f t="shared" si="959"/>
        <v>30680.645499999995</v>
      </c>
      <c r="CU1317">
        <f t="shared" si="960"/>
        <v>0</v>
      </c>
      <c r="CV1317">
        <f t="shared" si="961"/>
        <v>102.35</v>
      </c>
      <c r="CW1317">
        <f t="shared" si="962"/>
        <v>0</v>
      </c>
      <c r="CX1317">
        <f t="shared" si="963"/>
        <v>0</v>
      </c>
      <c r="CY1317">
        <f t="shared" si="964"/>
        <v>6116.1840000000002</v>
      </c>
      <c r="CZ1317">
        <f t="shared" si="965"/>
        <v>2922.1767999999997</v>
      </c>
      <c r="DC1317" t="s">
        <v>3</v>
      </c>
      <c r="DD1317" t="s">
        <v>3</v>
      </c>
      <c r="DE1317" t="s">
        <v>133</v>
      </c>
      <c r="DF1317" t="s">
        <v>133</v>
      </c>
      <c r="DG1317" t="s">
        <v>134</v>
      </c>
      <c r="DH1317" t="s">
        <v>3</v>
      </c>
      <c r="DI1317" t="s">
        <v>134</v>
      </c>
      <c r="DJ1317" t="s">
        <v>133</v>
      </c>
      <c r="DK1317" t="s">
        <v>3</v>
      </c>
      <c r="DL1317" t="s">
        <v>3</v>
      </c>
      <c r="DM1317" t="s">
        <v>3</v>
      </c>
      <c r="DN1317">
        <v>0</v>
      </c>
      <c r="DO1317">
        <v>0</v>
      </c>
      <c r="DP1317">
        <v>1</v>
      </c>
      <c r="DQ1317">
        <v>1</v>
      </c>
      <c r="DU1317">
        <v>1005</v>
      </c>
      <c r="DV1317" t="s">
        <v>215</v>
      </c>
      <c r="DW1317" t="s">
        <v>215</v>
      </c>
      <c r="DX1317">
        <v>100</v>
      </c>
      <c r="DZ1317" t="s">
        <v>3</v>
      </c>
      <c r="EA1317" t="s">
        <v>3</v>
      </c>
      <c r="EB1317" t="s">
        <v>3</v>
      </c>
      <c r="EC1317" t="s">
        <v>3</v>
      </c>
      <c r="EE1317">
        <v>29085510</v>
      </c>
      <c r="EF1317">
        <v>2</v>
      </c>
      <c r="EG1317" t="s">
        <v>135</v>
      </c>
      <c r="EH1317">
        <v>0</v>
      </c>
      <c r="EI1317" t="s">
        <v>3</v>
      </c>
      <c r="EJ1317">
        <v>1</v>
      </c>
      <c r="EK1317">
        <v>10001</v>
      </c>
      <c r="EL1317" t="s">
        <v>136</v>
      </c>
      <c r="EM1317" t="s">
        <v>137</v>
      </c>
      <c r="EO1317" t="s">
        <v>3</v>
      </c>
      <c r="EQ1317">
        <v>0</v>
      </c>
      <c r="ER1317">
        <v>8276.1299999999992</v>
      </c>
      <c r="ES1317">
        <v>7445.53</v>
      </c>
      <c r="ET1317">
        <v>23.37</v>
      </c>
      <c r="EU1317">
        <v>0</v>
      </c>
      <c r="EV1317">
        <v>807.23</v>
      </c>
      <c r="EW1317">
        <v>89</v>
      </c>
      <c r="EX1317">
        <v>0</v>
      </c>
      <c r="EY1317">
        <v>0</v>
      </c>
      <c r="FQ1317">
        <v>0</v>
      </c>
      <c r="FR1317">
        <f t="shared" si="966"/>
        <v>0</v>
      </c>
      <c r="FS1317">
        <v>0</v>
      </c>
      <c r="FT1317" t="s">
        <v>139</v>
      </c>
      <c r="FU1317" t="s">
        <v>25</v>
      </c>
      <c r="FV1317" t="s">
        <v>25</v>
      </c>
      <c r="FW1317" t="s">
        <v>26</v>
      </c>
      <c r="FX1317">
        <v>106.2</v>
      </c>
      <c r="FY1317">
        <v>53.55</v>
      </c>
      <c r="GA1317" t="s">
        <v>3</v>
      </c>
      <c r="GD1317">
        <v>1</v>
      </c>
      <c r="GF1317">
        <v>-978692579</v>
      </c>
      <c r="GG1317">
        <v>2</v>
      </c>
      <c r="GH1317">
        <v>1</v>
      </c>
      <c r="GI1317">
        <v>2</v>
      </c>
      <c r="GJ1317">
        <v>0</v>
      </c>
      <c r="GK1317">
        <v>0</v>
      </c>
      <c r="GL1317">
        <f t="shared" si="967"/>
        <v>0</v>
      </c>
      <c r="GM1317">
        <f t="shared" si="968"/>
        <v>25501.98</v>
      </c>
      <c r="GN1317">
        <f t="shared" si="969"/>
        <v>25501.98</v>
      </c>
      <c r="GO1317">
        <f t="shared" si="970"/>
        <v>0</v>
      </c>
      <c r="GP1317">
        <f t="shared" si="971"/>
        <v>0</v>
      </c>
      <c r="GR1317">
        <v>0</v>
      </c>
      <c r="GS1317">
        <v>3</v>
      </c>
      <c r="GT1317">
        <v>0</v>
      </c>
      <c r="GU1317" t="s">
        <v>3</v>
      </c>
      <c r="GV1317">
        <f t="shared" si="972"/>
        <v>0</v>
      </c>
      <c r="GW1317">
        <v>1</v>
      </c>
      <c r="GX1317">
        <f t="shared" si="973"/>
        <v>0</v>
      </c>
      <c r="HA1317">
        <v>0</v>
      </c>
      <c r="HB1317">
        <v>0</v>
      </c>
      <c r="HC1317">
        <f t="shared" si="974"/>
        <v>0</v>
      </c>
      <c r="HE1317" t="s">
        <v>3</v>
      </c>
      <c r="HF1317" t="s">
        <v>3</v>
      </c>
      <c r="HM1317" t="s">
        <v>3</v>
      </c>
      <c r="IK1317">
        <v>0</v>
      </c>
    </row>
    <row r="1318" spans="1:245">
      <c r="A1318">
        <v>17</v>
      </c>
      <c r="B1318">
        <v>0</v>
      </c>
      <c r="C1318">
        <f>ROW(SmtRes!A1491)</f>
        <v>1491</v>
      </c>
      <c r="D1318">
        <f>ROW(EtalonRes!A1446)</f>
        <v>1446</v>
      </c>
      <c r="E1318" t="s">
        <v>208</v>
      </c>
      <c r="F1318" t="s">
        <v>302</v>
      </c>
      <c r="G1318" t="s">
        <v>303</v>
      </c>
      <c r="H1318" t="s">
        <v>215</v>
      </c>
      <c r="I1318">
        <f>ROUND(22.15/100,9)</f>
        <v>0.2215</v>
      </c>
      <c r="J1318">
        <v>0</v>
      </c>
      <c r="K1318">
        <f>ROUND(22.15/100,9)</f>
        <v>0.2215</v>
      </c>
      <c r="O1318">
        <f t="shared" si="940"/>
        <v>16102.48</v>
      </c>
      <c r="P1318">
        <f t="shared" si="941"/>
        <v>9664.25</v>
      </c>
      <c r="Q1318">
        <f t="shared" si="942"/>
        <v>24.24</v>
      </c>
      <c r="R1318">
        <f t="shared" si="943"/>
        <v>0</v>
      </c>
      <c r="S1318">
        <f t="shared" si="944"/>
        <v>6413.99</v>
      </c>
      <c r="T1318">
        <f t="shared" si="945"/>
        <v>0</v>
      </c>
      <c r="U1318">
        <f t="shared" si="946"/>
        <v>21.396899999999999</v>
      </c>
      <c r="V1318">
        <f t="shared" si="947"/>
        <v>0</v>
      </c>
      <c r="W1318">
        <f t="shared" si="948"/>
        <v>0</v>
      </c>
      <c r="X1318">
        <f t="shared" si="949"/>
        <v>5772.59</v>
      </c>
      <c r="Y1318">
        <f t="shared" si="950"/>
        <v>2758.02</v>
      </c>
      <c r="AA1318">
        <v>35863109</v>
      </c>
      <c r="AB1318">
        <f t="shared" si="951"/>
        <v>8548.36</v>
      </c>
      <c r="AC1318">
        <f t="shared" si="952"/>
        <v>7654.55</v>
      </c>
      <c r="AD1318">
        <f>ROUND(((((ET1318*1.25))-((EU1318*1.25)))+AE1318),2)</f>
        <v>17.649999999999999</v>
      </c>
      <c r="AE1318">
        <f>ROUND(((EU1318*1.25)),2)</f>
        <v>0</v>
      </c>
      <c r="AF1318">
        <f>ROUND(((EV1318*1.15)),2)</f>
        <v>876.16</v>
      </c>
      <c r="AG1318">
        <f t="shared" si="953"/>
        <v>0</v>
      </c>
      <c r="AH1318">
        <f>((EW1318*1.15))</f>
        <v>96.6</v>
      </c>
      <c r="AI1318">
        <f>((EX1318*1.25))</f>
        <v>0</v>
      </c>
      <c r="AJ1318">
        <f t="shared" si="954"/>
        <v>0</v>
      </c>
      <c r="AK1318">
        <v>8430.5499999999993</v>
      </c>
      <c r="AL1318">
        <v>7654.55</v>
      </c>
      <c r="AM1318">
        <v>14.12</v>
      </c>
      <c r="AN1318">
        <v>0</v>
      </c>
      <c r="AO1318">
        <v>761.88</v>
      </c>
      <c r="AP1318">
        <v>0</v>
      </c>
      <c r="AQ1318">
        <v>84</v>
      </c>
      <c r="AR1318">
        <v>0</v>
      </c>
      <c r="AS1318">
        <v>0</v>
      </c>
      <c r="AT1318">
        <v>90</v>
      </c>
      <c r="AU1318">
        <v>43</v>
      </c>
      <c r="AV1318">
        <v>1</v>
      </c>
      <c r="AW1318">
        <v>1</v>
      </c>
      <c r="AZ1318">
        <v>1</v>
      </c>
      <c r="BA1318">
        <v>33.049999999999997</v>
      </c>
      <c r="BB1318">
        <v>6.2</v>
      </c>
      <c r="BC1318">
        <v>5.7</v>
      </c>
      <c r="BD1318" t="s">
        <v>3</v>
      </c>
      <c r="BE1318" t="s">
        <v>3</v>
      </c>
      <c r="BF1318" t="s">
        <v>3</v>
      </c>
      <c r="BG1318" t="s">
        <v>3</v>
      </c>
      <c r="BH1318">
        <v>0</v>
      </c>
      <c r="BI1318">
        <v>1</v>
      </c>
      <c r="BJ1318" t="s">
        <v>304</v>
      </c>
      <c r="BM1318">
        <v>10001</v>
      </c>
      <c r="BN1318">
        <v>0</v>
      </c>
      <c r="BO1318" t="s">
        <v>302</v>
      </c>
      <c r="BP1318">
        <v>1</v>
      </c>
      <c r="BQ1318">
        <v>2</v>
      </c>
      <c r="BR1318">
        <v>0</v>
      </c>
      <c r="BS1318">
        <v>33.049999999999997</v>
      </c>
      <c r="BT1318">
        <v>1</v>
      </c>
      <c r="BU1318">
        <v>1</v>
      </c>
      <c r="BV1318">
        <v>1</v>
      </c>
      <c r="BW1318">
        <v>1</v>
      </c>
      <c r="BX1318">
        <v>1</v>
      </c>
      <c r="BY1318" t="s">
        <v>3</v>
      </c>
      <c r="BZ1318">
        <v>118</v>
      </c>
      <c r="CA1318">
        <v>63</v>
      </c>
      <c r="CB1318" t="s">
        <v>3</v>
      </c>
      <c r="CE1318">
        <v>0</v>
      </c>
      <c r="CF1318">
        <v>0</v>
      </c>
      <c r="CG1318">
        <v>0</v>
      </c>
      <c r="CM1318">
        <v>0</v>
      </c>
      <c r="CN1318" t="s">
        <v>3</v>
      </c>
      <c r="CO1318">
        <v>0</v>
      </c>
      <c r="CP1318">
        <f t="shared" si="955"/>
        <v>16102.48</v>
      </c>
      <c r="CQ1318">
        <f t="shared" si="956"/>
        <v>43630.935000000005</v>
      </c>
      <c r="CR1318">
        <f t="shared" si="957"/>
        <v>109.42999999999999</v>
      </c>
      <c r="CS1318">
        <f t="shared" si="958"/>
        <v>0</v>
      </c>
      <c r="CT1318">
        <f t="shared" si="959"/>
        <v>28957.087999999996</v>
      </c>
      <c r="CU1318">
        <f t="shared" si="960"/>
        <v>0</v>
      </c>
      <c r="CV1318">
        <f t="shared" si="961"/>
        <v>96.6</v>
      </c>
      <c r="CW1318">
        <f t="shared" si="962"/>
        <v>0</v>
      </c>
      <c r="CX1318">
        <f t="shared" si="963"/>
        <v>0</v>
      </c>
      <c r="CY1318">
        <f t="shared" si="964"/>
        <v>5772.5909999999994</v>
      </c>
      <c r="CZ1318">
        <f t="shared" si="965"/>
        <v>2758.0156999999999</v>
      </c>
      <c r="DC1318" t="s">
        <v>3</v>
      </c>
      <c r="DD1318" t="s">
        <v>3</v>
      </c>
      <c r="DE1318" t="s">
        <v>133</v>
      </c>
      <c r="DF1318" t="s">
        <v>133</v>
      </c>
      <c r="DG1318" t="s">
        <v>134</v>
      </c>
      <c r="DH1318" t="s">
        <v>3</v>
      </c>
      <c r="DI1318" t="s">
        <v>134</v>
      </c>
      <c r="DJ1318" t="s">
        <v>133</v>
      </c>
      <c r="DK1318" t="s">
        <v>3</v>
      </c>
      <c r="DL1318" t="s">
        <v>3</v>
      </c>
      <c r="DM1318" t="s">
        <v>3</v>
      </c>
      <c r="DN1318">
        <v>0</v>
      </c>
      <c r="DO1318">
        <v>0</v>
      </c>
      <c r="DP1318">
        <v>1</v>
      </c>
      <c r="DQ1318">
        <v>1</v>
      </c>
      <c r="DU1318">
        <v>1005</v>
      </c>
      <c r="DV1318" t="s">
        <v>215</v>
      </c>
      <c r="DW1318" t="s">
        <v>215</v>
      </c>
      <c r="DX1318">
        <v>100</v>
      </c>
      <c r="DZ1318" t="s">
        <v>3</v>
      </c>
      <c r="EA1318" t="s">
        <v>3</v>
      </c>
      <c r="EB1318" t="s">
        <v>3</v>
      </c>
      <c r="EC1318" t="s">
        <v>3</v>
      </c>
      <c r="EE1318">
        <v>29085510</v>
      </c>
      <c r="EF1318">
        <v>2</v>
      </c>
      <c r="EG1318" t="s">
        <v>135</v>
      </c>
      <c r="EH1318">
        <v>0</v>
      </c>
      <c r="EI1318" t="s">
        <v>3</v>
      </c>
      <c r="EJ1318">
        <v>1</v>
      </c>
      <c r="EK1318">
        <v>10001</v>
      </c>
      <c r="EL1318" t="s">
        <v>136</v>
      </c>
      <c r="EM1318" t="s">
        <v>137</v>
      </c>
      <c r="EO1318" t="s">
        <v>3</v>
      </c>
      <c r="EQ1318">
        <v>0</v>
      </c>
      <c r="ER1318">
        <v>8430.5499999999993</v>
      </c>
      <c r="ES1318">
        <v>7654.55</v>
      </c>
      <c r="ET1318">
        <v>14.12</v>
      </c>
      <c r="EU1318">
        <v>0</v>
      </c>
      <c r="EV1318">
        <v>761.88</v>
      </c>
      <c r="EW1318">
        <v>84</v>
      </c>
      <c r="EX1318">
        <v>0</v>
      </c>
      <c r="EY1318">
        <v>0</v>
      </c>
      <c r="FQ1318">
        <v>0</v>
      </c>
      <c r="FR1318">
        <f t="shared" si="966"/>
        <v>0</v>
      </c>
      <c r="FS1318">
        <v>0</v>
      </c>
      <c r="FT1318" t="s">
        <v>139</v>
      </c>
      <c r="FU1318" t="s">
        <v>25</v>
      </c>
      <c r="FV1318" t="s">
        <v>25</v>
      </c>
      <c r="FW1318" t="s">
        <v>26</v>
      </c>
      <c r="FX1318">
        <v>106.2</v>
      </c>
      <c r="FY1318">
        <v>53.55</v>
      </c>
      <c r="GA1318" t="s">
        <v>3</v>
      </c>
      <c r="GD1318">
        <v>1</v>
      </c>
      <c r="GF1318">
        <v>892663548</v>
      </c>
      <c r="GG1318">
        <v>2</v>
      </c>
      <c r="GH1318">
        <v>1</v>
      </c>
      <c r="GI1318">
        <v>2</v>
      </c>
      <c r="GJ1318">
        <v>0</v>
      </c>
      <c r="GK1318">
        <v>0</v>
      </c>
      <c r="GL1318">
        <f t="shared" si="967"/>
        <v>0</v>
      </c>
      <c r="GM1318">
        <f t="shared" si="968"/>
        <v>24633.09</v>
      </c>
      <c r="GN1318">
        <f t="shared" si="969"/>
        <v>24633.09</v>
      </c>
      <c r="GO1318">
        <f t="shared" si="970"/>
        <v>0</v>
      </c>
      <c r="GP1318">
        <f t="shared" si="971"/>
        <v>0</v>
      </c>
      <c r="GR1318">
        <v>0</v>
      </c>
      <c r="GS1318">
        <v>3</v>
      </c>
      <c r="GT1318">
        <v>0</v>
      </c>
      <c r="GU1318" t="s">
        <v>3</v>
      </c>
      <c r="GV1318">
        <f t="shared" si="972"/>
        <v>0</v>
      </c>
      <c r="GW1318">
        <v>1</v>
      </c>
      <c r="GX1318">
        <f t="shared" si="973"/>
        <v>0</v>
      </c>
      <c r="HA1318">
        <v>0</v>
      </c>
      <c r="HB1318">
        <v>0</v>
      </c>
      <c r="HC1318">
        <f t="shared" si="974"/>
        <v>0</v>
      </c>
      <c r="HE1318" t="s">
        <v>3</v>
      </c>
      <c r="HF1318" t="s">
        <v>3</v>
      </c>
      <c r="HM1318" t="s">
        <v>3</v>
      </c>
      <c r="IK1318">
        <v>0</v>
      </c>
    </row>
    <row r="1319" spans="1:245">
      <c r="A1319">
        <v>17</v>
      </c>
      <c r="B1319">
        <v>0</v>
      </c>
      <c r="C1319">
        <f>ROW(SmtRes!A1498)</f>
        <v>1498</v>
      </c>
      <c r="D1319">
        <f>ROW(EtalonRes!A1453)</f>
        <v>1453</v>
      </c>
      <c r="E1319" t="s">
        <v>212</v>
      </c>
      <c r="F1319" t="s">
        <v>218</v>
      </c>
      <c r="G1319" t="s">
        <v>219</v>
      </c>
      <c r="H1319" t="s">
        <v>220</v>
      </c>
      <c r="I1319">
        <f>ROUND(44.3/100,9)</f>
        <v>0.443</v>
      </c>
      <c r="J1319">
        <v>0</v>
      </c>
      <c r="K1319">
        <f>ROUND(44.3/100,9)</f>
        <v>0.443</v>
      </c>
      <c r="O1319">
        <f t="shared" si="940"/>
        <v>12275.88</v>
      </c>
      <c r="P1319">
        <f t="shared" si="941"/>
        <v>3518.11</v>
      </c>
      <c r="Q1319">
        <f t="shared" si="942"/>
        <v>7.78</v>
      </c>
      <c r="R1319">
        <f t="shared" si="943"/>
        <v>2.64</v>
      </c>
      <c r="S1319">
        <f t="shared" si="944"/>
        <v>8749.99</v>
      </c>
      <c r="T1319">
        <f t="shared" si="945"/>
        <v>0</v>
      </c>
      <c r="U1319">
        <f t="shared" si="946"/>
        <v>28.498632999999995</v>
      </c>
      <c r="V1319">
        <f t="shared" si="947"/>
        <v>5.5375000000000008E-3</v>
      </c>
      <c r="W1319">
        <f t="shared" si="948"/>
        <v>0</v>
      </c>
      <c r="X1319">
        <f t="shared" si="949"/>
        <v>7002.1</v>
      </c>
      <c r="Y1319">
        <f t="shared" si="950"/>
        <v>3238.47</v>
      </c>
      <c r="AA1319">
        <v>35863109</v>
      </c>
      <c r="AB1319">
        <f t="shared" si="951"/>
        <v>7162.38</v>
      </c>
      <c r="AC1319">
        <f t="shared" si="952"/>
        <v>6563.27</v>
      </c>
      <c r="AD1319">
        <f>ROUND(((((ET1319*1.25))-((EU1319*1.25)))+AE1319),2)</f>
        <v>1.48</v>
      </c>
      <c r="AE1319">
        <f>ROUND(((EU1319*1.25)),2)</f>
        <v>0.18</v>
      </c>
      <c r="AF1319">
        <f>ROUND(((EV1319*1.15)),2)</f>
        <v>597.63</v>
      </c>
      <c r="AG1319">
        <f t="shared" si="953"/>
        <v>0</v>
      </c>
      <c r="AH1319">
        <f>((EW1319*1.15))</f>
        <v>64.330999999999989</v>
      </c>
      <c r="AI1319">
        <f>((EX1319*1.25))</f>
        <v>1.2500000000000001E-2</v>
      </c>
      <c r="AJ1319">
        <f t="shared" si="954"/>
        <v>0</v>
      </c>
      <c r="AK1319">
        <v>7084.13</v>
      </c>
      <c r="AL1319">
        <v>6563.27</v>
      </c>
      <c r="AM1319">
        <v>1.18</v>
      </c>
      <c r="AN1319">
        <v>0.14000000000000001</v>
      </c>
      <c r="AO1319">
        <v>519.67999999999995</v>
      </c>
      <c r="AP1319">
        <v>0</v>
      </c>
      <c r="AQ1319">
        <v>55.94</v>
      </c>
      <c r="AR1319">
        <v>0.01</v>
      </c>
      <c r="AS1319">
        <v>0</v>
      </c>
      <c r="AT1319">
        <v>80</v>
      </c>
      <c r="AU1319">
        <v>37</v>
      </c>
      <c r="AV1319">
        <v>1</v>
      </c>
      <c r="AW1319">
        <v>1</v>
      </c>
      <c r="AZ1319">
        <v>1</v>
      </c>
      <c r="BA1319">
        <v>33.049999999999997</v>
      </c>
      <c r="BB1319">
        <v>11.86</v>
      </c>
      <c r="BC1319">
        <v>1.21</v>
      </c>
      <c r="BD1319" t="s">
        <v>3</v>
      </c>
      <c r="BE1319" t="s">
        <v>3</v>
      </c>
      <c r="BF1319" t="s">
        <v>3</v>
      </c>
      <c r="BG1319" t="s">
        <v>3</v>
      </c>
      <c r="BH1319">
        <v>0</v>
      </c>
      <c r="BI1319">
        <v>1</v>
      </c>
      <c r="BJ1319" t="s">
        <v>221</v>
      </c>
      <c r="BM1319">
        <v>15001</v>
      </c>
      <c r="BN1319">
        <v>0</v>
      </c>
      <c r="BO1319" t="s">
        <v>218</v>
      </c>
      <c r="BP1319">
        <v>1</v>
      </c>
      <c r="BQ1319">
        <v>2</v>
      </c>
      <c r="BR1319">
        <v>0</v>
      </c>
      <c r="BS1319">
        <v>33.049999999999997</v>
      </c>
      <c r="BT1319">
        <v>1</v>
      </c>
      <c r="BU1319">
        <v>1</v>
      </c>
      <c r="BV1319">
        <v>1</v>
      </c>
      <c r="BW1319">
        <v>1</v>
      </c>
      <c r="BX1319">
        <v>1</v>
      </c>
      <c r="BY1319" t="s">
        <v>3</v>
      </c>
      <c r="BZ1319">
        <v>105</v>
      </c>
      <c r="CA1319">
        <v>55</v>
      </c>
      <c r="CB1319" t="s">
        <v>3</v>
      </c>
      <c r="CE1319">
        <v>0</v>
      </c>
      <c r="CF1319">
        <v>0</v>
      </c>
      <c r="CG1319">
        <v>0</v>
      </c>
      <c r="CM1319">
        <v>0</v>
      </c>
      <c r="CN1319" t="s">
        <v>3</v>
      </c>
      <c r="CO1319">
        <v>0</v>
      </c>
      <c r="CP1319">
        <f t="shared" si="955"/>
        <v>12275.880000000001</v>
      </c>
      <c r="CQ1319">
        <f t="shared" si="956"/>
        <v>7941.5567000000001</v>
      </c>
      <c r="CR1319">
        <f t="shared" si="957"/>
        <v>17.552799999999998</v>
      </c>
      <c r="CS1319">
        <f t="shared" si="958"/>
        <v>5.948999999999999</v>
      </c>
      <c r="CT1319">
        <f t="shared" si="959"/>
        <v>19751.671499999997</v>
      </c>
      <c r="CU1319">
        <f t="shared" si="960"/>
        <v>0</v>
      </c>
      <c r="CV1319">
        <f t="shared" si="961"/>
        <v>64.330999999999989</v>
      </c>
      <c r="CW1319">
        <f t="shared" si="962"/>
        <v>1.2500000000000001E-2</v>
      </c>
      <c r="CX1319">
        <f t="shared" si="963"/>
        <v>0</v>
      </c>
      <c r="CY1319">
        <f t="shared" si="964"/>
        <v>7002.1039999999994</v>
      </c>
      <c r="CZ1319">
        <f t="shared" si="965"/>
        <v>3238.4731000000002</v>
      </c>
      <c r="DC1319" t="s">
        <v>3</v>
      </c>
      <c r="DD1319" t="s">
        <v>3</v>
      </c>
      <c r="DE1319" t="s">
        <v>133</v>
      </c>
      <c r="DF1319" t="s">
        <v>133</v>
      </c>
      <c r="DG1319" t="s">
        <v>134</v>
      </c>
      <c r="DH1319" t="s">
        <v>3</v>
      </c>
      <c r="DI1319" t="s">
        <v>134</v>
      </c>
      <c r="DJ1319" t="s">
        <v>133</v>
      </c>
      <c r="DK1319" t="s">
        <v>3</v>
      </c>
      <c r="DL1319" t="s">
        <v>3</v>
      </c>
      <c r="DM1319" t="s">
        <v>3</v>
      </c>
      <c r="DN1319">
        <v>0</v>
      </c>
      <c r="DO1319">
        <v>0</v>
      </c>
      <c r="DP1319">
        <v>1</v>
      </c>
      <c r="DQ1319">
        <v>1</v>
      </c>
      <c r="DU1319">
        <v>1013</v>
      </c>
      <c r="DV1319" t="s">
        <v>220</v>
      </c>
      <c r="DW1319" t="s">
        <v>220</v>
      </c>
      <c r="DX1319">
        <v>1</v>
      </c>
      <c r="DZ1319" t="s">
        <v>3</v>
      </c>
      <c r="EA1319" t="s">
        <v>3</v>
      </c>
      <c r="EB1319" t="s">
        <v>3</v>
      </c>
      <c r="EC1319" t="s">
        <v>3</v>
      </c>
      <c r="EE1319">
        <v>29085536</v>
      </c>
      <c r="EF1319">
        <v>2</v>
      </c>
      <c r="EG1319" t="s">
        <v>135</v>
      </c>
      <c r="EH1319">
        <v>0</v>
      </c>
      <c r="EI1319" t="s">
        <v>3</v>
      </c>
      <c r="EJ1319">
        <v>1</v>
      </c>
      <c r="EK1319">
        <v>15001</v>
      </c>
      <c r="EL1319" t="s">
        <v>151</v>
      </c>
      <c r="EM1319" t="s">
        <v>152</v>
      </c>
      <c r="EO1319" t="s">
        <v>3</v>
      </c>
      <c r="EQ1319">
        <v>0</v>
      </c>
      <c r="ER1319">
        <v>7084.13</v>
      </c>
      <c r="ES1319">
        <v>6563.27</v>
      </c>
      <c r="ET1319">
        <v>1.18</v>
      </c>
      <c r="EU1319">
        <v>0.14000000000000001</v>
      </c>
      <c r="EV1319">
        <v>519.67999999999995</v>
      </c>
      <c r="EW1319">
        <v>55.94</v>
      </c>
      <c r="EX1319">
        <v>0.01</v>
      </c>
      <c r="EY1319">
        <v>0</v>
      </c>
      <c r="FQ1319">
        <v>0</v>
      </c>
      <c r="FR1319">
        <f t="shared" si="966"/>
        <v>0</v>
      </c>
      <c r="FS1319">
        <v>0</v>
      </c>
      <c r="FT1319" t="s">
        <v>139</v>
      </c>
      <c r="FU1319" t="s">
        <v>25</v>
      </c>
      <c r="FV1319" t="s">
        <v>25</v>
      </c>
      <c r="FW1319" t="s">
        <v>26</v>
      </c>
      <c r="FX1319">
        <v>94.5</v>
      </c>
      <c r="FY1319">
        <v>46.75</v>
      </c>
      <c r="GA1319" t="s">
        <v>3</v>
      </c>
      <c r="GD1319">
        <v>1</v>
      </c>
      <c r="GF1319">
        <v>797186164</v>
      </c>
      <c r="GG1319">
        <v>2</v>
      </c>
      <c r="GH1319">
        <v>1</v>
      </c>
      <c r="GI1319">
        <v>2</v>
      </c>
      <c r="GJ1319">
        <v>0</v>
      </c>
      <c r="GK1319">
        <v>0</v>
      </c>
      <c r="GL1319">
        <f t="shared" si="967"/>
        <v>0</v>
      </c>
      <c r="GM1319">
        <f t="shared" si="968"/>
        <v>22516.45</v>
      </c>
      <c r="GN1319">
        <f t="shared" si="969"/>
        <v>22516.45</v>
      </c>
      <c r="GO1319">
        <f t="shared" si="970"/>
        <v>0</v>
      </c>
      <c r="GP1319">
        <f t="shared" si="971"/>
        <v>0</v>
      </c>
      <c r="GR1319">
        <v>0</v>
      </c>
      <c r="GS1319">
        <v>3</v>
      </c>
      <c r="GT1319">
        <v>0</v>
      </c>
      <c r="GU1319" t="s">
        <v>3</v>
      </c>
      <c r="GV1319">
        <f t="shared" si="972"/>
        <v>0</v>
      </c>
      <c r="GW1319">
        <v>1</v>
      </c>
      <c r="GX1319">
        <f t="shared" si="973"/>
        <v>0</v>
      </c>
      <c r="HA1319">
        <v>0</v>
      </c>
      <c r="HB1319">
        <v>0</v>
      </c>
      <c r="HC1319">
        <f t="shared" si="974"/>
        <v>0</v>
      </c>
      <c r="HE1319" t="s">
        <v>3</v>
      </c>
      <c r="HF1319" t="s">
        <v>3</v>
      </c>
      <c r="HM1319" t="s">
        <v>3</v>
      </c>
      <c r="IK1319">
        <v>0</v>
      </c>
    </row>
    <row r="1320" spans="1:245">
      <c r="A1320">
        <v>17</v>
      </c>
      <c r="B1320">
        <v>0</v>
      </c>
      <c r="C1320">
        <f>ROW(SmtRes!A1510)</f>
        <v>1510</v>
      </c>
      <c r="D1320">
        <f>ROW(EtalonRes!A1462)</f>
        <v>1462</v>
      </c>
      <c r="E1320" t="s">
        <v>270</v>
      </c>
      <c r="F1320" t="s">
        <v>223</v>
      </c>
      <c r="G1320" t="s">
        <v>224</v>
      </c>
      <c r="H1320" t="s">
        <v>58</v>
      </c>
      <c r="I1320">
        <f>ROUND(3/100,9)</f>
        <v>0.03</v>
      </c>
      <c r="J1320">
        <v>0</v>
      </c>
      <c r="K1320">
        <f>ROUND(3/100,9)</f>
        <v>0.03</v>
      </c>
      <c r="O1320">
        <f t="shared" si="940"/>
        <v>359.88</v>
      </c>
      <c r="P1320">
        <f t="shared" si="941"/>
        <v>13.57</v>
      </c>
      <c r="Q1320">
        <f t="shared" si="942"/>
        <v>1.56</v>
      </c>
      <c r="R1320">
        <f t="shared" si="943"/>
        <v>0.41</v>
      </c>
      <c r="S1320">
        <f t="shared" si="944"/>
        <v>344.75</v>
      </c>
      <c r="T1320">
        <f t="shared" si="945"/>
        <v>0</v>
      </c>
      <c r="U1320">
        <f t="shared" si="946"/>
        <v>1.0515600000000001</v>
      </c>
      <c r="V1320">
        <f t="shared" si="947"/>
        <v>8.9999999999999998E-4</v>
      </c>
      <c r="W1320">
        <f t="shared" si="948"/>
        <v>0</v>
      </c>
      <c r="X1320">
        <f t="shared" si="949"/>
        <v>279.58</v>
      </c>
      <c r="Y1320">
        <f t="shared" si="950"/>
        <v>179.48</v>
      </c>
      <c r="AA1320">
        <v>35863109</v>
      </c>
      <c r="AB1320">
        <f t="shared" si="951"/>
        <v>416.77</v>
      </c>
      <c r="AC1320">
        <f t="shared" si="952"/>
        <v>63.28</v>
      </c>
      <c r="AD1320">
        <f t="shared" ref="AD1320:AD1326" si="977">ROUND((((ET1320)-(EU1320))+AE1320),2)</f>
        <v>5.78</v>
      </c>
      <c r="AE1320">
        <f t="shared" ref="AE1320:AE1326" si="978">ROUND((EU1320),2)</f>
        <v>0.41</v>
      </c>
      <c r="AF1320">
        <f>ROUND(((EV1320*1.15)),2)</f>
        <v>347.71</v>
      </c>
      <c r="AG1320">
        <f t="shared" si="953"/>
        <v>0</v>
      </c>
      <c r="AH1320">
        <f>((EW1320*1.15))</f>
        <v>35.052</v>
      </c>
      <c r="AI1320">
        <f t="shared" ref="AI1320:AI1326" si="979">(EX1320)</f>
        <v>0.03</v>
      </c>
      <c r="AJ1320">
        <f t="shared" si="954"/>
        <v>0</v>
      </c>
      <c r="AK1320">
        <v>371.42</v>
      </c>
      <c r="AL1320">
        <v>63.28</v>
      </c>
      <c r="AM1320">
        <v>5.78</v>
      </c>
      <c r="AN1320">
        <v>0.41</v>
      </c>
      <c r="AO1320">
        <v>302.36</v>
      </c>
      <c r="AP1320">
        <v>0</v>
      </c>
      <c r="AQ1320">
        <v>30.48</v>
      </c>
      <c r="AR1320">
        <v>0.03</v>
      </c>
      <c r="AS1320">
        <v>0</v>
      </c>
      <c r="AT1320">
        <v>81</v>
      </c>
      <c r="AU1320">
        <v>52</v>
      </c>
      <c r="AV1320">
        <v>1</v>
      </c>
      <c r="AW1320">
        <v>1</v>
      </c>
      <c r="AZ1320">
        <v>1</v>
      </c>
      <c r="BA1320">
        <v>33.049999999999997</v>
      </c>
      <c r="BB1320">
        <v>9.01</v>
      </c>
      <c r="BC1320">
        <v>7.15</v>
      </c>
      <c r="BD1320" t="s">
        <v>3</v>
      </c>
      <c r="BE1320" t="s">
        <v>3</v>
      </c>
      <c r="BF1320" t="s">
        <v>3</v>
      </c>
      <c r="BG1320" t="s">
        <v>3</v>
      </c>
      <c r="BH1320">
        <v>0</v>
      </c>
      <c r="BI1320">
        <v>2</v>
      </c>
      <c r="BJ1320" t="s">
        <v>225</v>
      </c>
      <c r="BM1320">
        <v>108001</v>
      </c>
      <c r="BN1320">
        <v>0</v>
      </c>
      <c r="BO1320" t="s">
        <v>223</v>
      </c>
      <c r="BP1320">
        <v>1</v>
      </c>
      <c r="BQ1320">
        <v>3</v>
      </c>
      <c r="BR1320">
        <v>0</v>
      </c>
      <c r="BS1320">
        <v>33.049999999999997</v>
      </c>
      <c r="BT1320">
        <v>1</v>
      </c>
      <c r="BU1320">
        <v>1</v>
      </c>
      <c r="BV1320">
        <v>1</v>
      </c>
      <c r="BW1320">
        <v>1</v>
      </c>
      <c r="BX1320">
        <v>1</v>
      </c>
      <c r="BY1320" t="s">
        <v>3</v>
      </c>
      <c r="BZ1320">
        <v>95</v>
      </c>
      <c r="CA1320">
        <v>65</v>
      </c>
      <c r="CB1320" t="s">
        <v>3</v>
      </c>
      <c r="CE1320">
        <v>0</v>
      </c>
      <c r="CF1320">
        <v>0</v>
      </c>
      <c r="CG1320">
        <v>0</v>
      </c>
      <c r="CM1320">
        <v>0</v>
      </c>
      <c r="CN1320" t="s">
        <v>993</v>
      </c>
      <c r="CO1320">
        <v>0</v>
      </c>
      <c r="CP1320">
        <f t="shared" si="955"/>
        <v>359.88</v>
      </c>
      <c r="CQ1320">
        <f t="shared" si="956"/>
        <v>452.45200000000006</v>
      </c>
      <c r="CR1320">
        <f t="shared" si="957"/>
        <v>52.077800000000003</v>
      </c>
      <c r="CS1320">
        <f t="shared" si="958"/>
        <v>13.550499999999998</v>
      </c>
      <c r="CT1320">
        <f t="shared" si="959"/>
        <v>11491.815499999999</v>
      </c>
      <c r="CU1320">
        <f t="shared" si="960"/>
        <v>0</v>
      </c>
      <c r="CV1320">
        <f t="shared" si="961"/>
        <v>35.052</v>
      </c>
      <c r="CW1320">
        <f t="shared" si="962"/>
        <v>0.03</v>
      </c>
      <c r="CX1320">
        <f t="shared" si="963"/>
        <v>0</v>
      </c>
      <c r="CY1320">
        <f t="shared" si="964"/>
        <v>279.57960000000003</v>
      </c>
      <c r="CZ1320">
        <f t="shared" si="965"/>
        <v>179.48320000000001</v>
      </c>
      <c r="DC1320" t="s">
        <v>3</v>
      </c>
      <c r="DD1320" t="s">
        <v>3</v>
      </c>
      <c r="DE1320" t="s">
        <v>3</v>
      </c>
      <c r="DF1320" t="s">
        <v>3</v>
      </c>
      <c r="DG1320" t="s">
        <v>134</v>
      </c>
      <c r="DH1320" t="s">
        <v>3</v>
      </c>
      <c r="DI1320" t="s">
        <v>134</v>
      </c>
      <c r="DJ1320" t="s">
        <v>3</v>
      </c>
      <c r="DK1320" t="s">
        <v>3</v>
      </c>
      <c r="DL1320" t="s">
        <v>3</v>
      </c>
      <c r="DM1320" t="s">
        <v>3</v>
      </c>
      <c r="DN1320">
        <v>0</v>
      </c>
      <c r="DO1320">
        <v>0</v>
      </c>
      <c r="DP1320">
        <v>1</v>
      </c>
      <c r="DQ1320">
        <v>1</v>
      </c>
      <c r="DU1320">
        <v>1010</v>
      </c>
      <c r="DV1320" t="s">
        <v>58</v>
      </c>
      <c r="DW1320" t="s">
        <v>58</v>
      </c>
      <c r="DX1320">
        <v>100</v>
      </c>
      <c r="DZ1320" t="s">
        <v>3</v>
      </c>
      <c r="EA1320" t="s">
        <v>3</v>
      </c>
      <c r="EB1320" t="s">
        <v>3</v>
      </c>
      <c r="EC1320" t="s">
        <v>3</v>
      </c>
      <c r="EE1320">
        <v>29085386</v>
      </c>
      <c r="EF1320">
        <v>3</v>
      </c>
      <c r="EG1320" t="s">
        <v>226</v>
      </c>
      <c r="EH1320">
        <v>0</v>
      </c>
      <c r="EI1320" t="s">
        <v>3</v>
      </c>
      <c r="EJ1320">
        <v>2</v>
      </c>
      <c r="EK1320">
        <v>108001</v>
      </c>
      <c r="EL1320" t="s">
        <v>227</v>
      </c>
      <c r="EM1320" t="s">
        <v>228</v>
      </c>
      <c r="EO1320" t="s">
        <v>305</v>
      </c>
      <c r="EQ1320">
        <v>0</v>
      </c>
      <c r="ER1320">
        <v>371.42</v>
      </c>
      <c r="ES1320">
        <v>63.28</v>
      </c>
      <c r="ET1320">
        <v>5.78</v>
      </c>
      <c r="EU1320">
        <v>0.41</v>
      </c>
      <c r="EV1320">
        <v>302.36</v>
      </c>
      <c r="EW1320">
        <v>30.48</v>
      </c>
      <c r="EX1320">
        <v>0.03</v>
      </c>
      <c r="EY1320">
        <v>0</v>
      </c>
      <c r="FQ1320">
        <v>0</v>
      </c>
      <c r="FR1320">
        <f t="shared" si="966"/>
        <v>0</v>
      </c>
      <c r="FS1320">
        <v>0</v>
      </c>
      <c r="FV1320" t="s">
        <v>25</v>
      </c>
      <c r="FW1320" t="s">
        <v>26</v>
      </c>
      <c r="FX1320">
        <v>95</v>
      </c>
      <c r="FY1320">
        <v>65</v>
      </c>
      <c r="GA1320" t="s">
        <v>3</v>
      </c>
      <c r="GD1320">
        <v>1</v>
      </c>
      <c r="GF1320">
        <v>-1627028948</v>
      </c>
      <c r="GG1320">
        <v>2</v>
      </c>
      <c r="GH1320">
        <v>1</v>
      </c>
      <c r="GI1320">
        <v>2</v>
      </c>
      <c r="GJ1320">
        <v>0</v>
      </c>
      <c r="GK1320">
        <v>0</v>
      </c>
      <c r="GL1320">
        <f t="shared" si="967"/>
        <v>0</v>
      </c>
      <c r="GM1320">
        <f t="shared" si="968"/>
        <v>818.94</v>
      </c>
      <c r="GN1320">
        <f t="shared" si="969"/>
        <v>0</v>
      </c>
      <c r="GO1320">
        <f t="shared" si="970"/>
        <v>818.94</v>
      </c>
      <c r="GP1320">
        <f t="shared" si="971"/>
        <v>0</v>
      </c>
      <c r="GR1320">
        <v>0</v>
      </c>
      <c r="GS1320">
        <v>3</v>
      </c>
      <c r="GT1320">
        <v>0</v>
      </c>
      <c r="GU1320" t="s">
        <v>3</v>
      </c>
      <c r="GV1320">
        <f t="shared" si="972"/>
        <v>0</v>
      </c>
      <c r="GW1320">
        <v>1</v>
      </c>
      <c r="GX1320">
        <f t="shared" si="973"/>
        <v>0</v>
      </c>
      <c r="HA1320">
        <v>0</v>
      </c>
      <c r="HB1320">
        <v>0</v>
      </c>
      <c r="HC1320">
        <f t="shared" si="974"/>
        <v>0</v>
      </c>
      <c r="HE1320" t="s">
        <v>3</v>
      </c>
      <c r="HF1320" t="s">
        <v>3</v>
      </c>
      <c r="HM1320" t="s">
        <v>3</v>
      </c>
      <c r="IK1320">
        <v>0</v>
      </c>
    </row>
    <row r="1321" spans="1:245">
      <c r="A1321">
        <v>18</v>
      </c>
      <c r="B1321">
        <v>0</v>
      </c>
      <c r="C1321">
        <v>1508</v>
      </c>
      <c r="E1321" t="s">
        <v>346</v>
      </c>
      <c r="F1321" t="s">
        <v>230</v>
      </c>
      <c r="G1321" t="s">
        <v>231</v>
      </c>
      <c r="H1321" t="s">
        <v>232</v>
      </c>
      <c r="I1321">
        <f>I1320*J1321</f>
        <v>3.0000000000000001E-3</v>
      </c>
      <c r="J1321">
        <v>0.1</v>
      </c>
      <c r="K1321">
        <v>0.1</v>
      </c>
      <c r="O1321">
        <f t="shared" si="940"/>
        <v>15.35</v>
      </c>
      <c r="P1321">
        <f t="shared" si="941"/>
        <v>15.35</v>
      </c>
      <c r="Q1321">
        <f t="shared" si="942"/>
        <v>0</v>
      </c>
      <c r="R1321">
        <f t="shared" si="943"/>
        <v>0</v>
      </c>
      <c r="S1321">
        <f t="shared" si="944"/>
        <v>0</v>
      </c>
      <c r="T1321">
        <f t="shared" si="945"/>
        <v>0</v>
      </c>
      <c r="U1321">
        <f t="shared" si="946"/>
        <v>0</v>
      </c>
      <c r="V1321">
        <f t="shared" si="947"/>
        <v>0</v>
      </c>
      <c r="W1321">
        <f t="shared" si="948"/>
        <v>0.06</v>
      </c>
      <c r="X1321">
        <f t="shared" si="949"/>
        <v>0</v>
      </c>
      <c r="Y1321">
        <f t="shared" si="950"/>
        <v>0</v>
      </c>
      <c r="AA1321">
        <v>35863109</v>
      </c>
      <c r="AB1321">
        <f t="shared" si="951"/>
        <v>1998.42</v>
      </c>
      <c r="AC1321">
        <f t="shared" si="952"/>
        <v>1998.42</v>
      </c>
      <c r="AD1321">
        <f t="shared" si="977"/>
        <v>0</v>
      </c>
      <c r="AE1321">
        <f t="shared" si="978"/>
        <v>0</v>
      </c>
      <c r="AF1321">
        <f>ROUND((EV1321),2)</f>
        <v>0</v>
      </c>
      <c r="AG1321">
        <f t="shared" si="953"/>
        <v>0</v>
      </c>
      <c r="AH1321">
        <f>(EW1321)</f>
        <v>0</v>
      </c>
      <c r="AI1321">
        <f t="shared" si="979"/>
        <v>0</v>
      </c>
      <c r="AJ1321">
        <f t="shared" si="954"/>
        <v>19.399999999999999</v>
      </c>
      <c r="AK1321">
        <v>1998.42</v>
      </c>
      <c r="AL1321">
        <v>1998.42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19.399999999999999</v>
      </c>
      <c r="AT1321">
        <v>0</v>
      </c>
      <c r="AU1321">
        <v>0</v>
      </c>
      <c r="AV1321">
        <v>1</v>
      </c>
      <c r="AW1321">
        <v>1</v>
      </c>
      <c r="AZ1321">
        <v>1</v>
      </c>
      <c r="BA1321">
        <v>1</v>
      </c>
      <c r="BB1321">
        <v>1</v>
      </c>
      <c r="BC1321">
        <v>2.56</v>
      </c>
      <c r="BD1321" t="s">
        <v>3</v>
      </c>
      <c r="BE1321" t="s">
        <v>3</v>
      </c>
      <c r="BF1321" t="s">
        <v>3</v>
      </c>
      <c r="BG1321" t="s">
        <v>3</v>
      </c>
      <c r="BH1321">
        <v>3</v>
      </c>
      <c r="BI1321">
        <v>2</v>
      </c>
      <c r="BJ1321" t="s">
        <v>233</v>
      </c>
      <c r="BM1321">
        <v>500002</v>
      </c>
      <c r="BN1321">
        <v>0</v>
      </c>
      <c r="BO1321" t="s">
        <v>230</v>
      </c>
      <c r="BP1321">
        <v>1</v>
      </c>
      <c r="BQ1321">
        <v>12</v>
      </c>
      <c r="BR1321">
        <v>0</v>
      </c>
      <c r="BS1321">
        <v>1</v>
      </c>
      <c r="BT1321">
        <v>1</v>
      </c>
      <c r="BU1321">
        <v>1</v>
      </c>
      <c r="BV1321">
        <v>1</v>
      </c>
      <c r="BW1321">
        <v>1</v>
      </c>
      <c r="BX1321">
        <v>1</v>
      </c>
      <c r="BY1321" t="s">
        <v>3</v>
      </c>
      <c r="BZ1321">
        <v>0</v>
      </c>
      <c r="CA1321">
        <v>0</v>
      </c>
      <c r="CB1321" t="s">
        <v>3</v>
      </c>
      <c r="CE1321">
        <v>0</v>
      </c>
      <c r="CF1321">
        <v>0</v>
      </c>
      <c r="CG1321">
        <v>0</v>
      </c>
      <c r="CM1321">
        <v>0</v>
      </c>
      <c r="CN1321" t="s">
        <v>3</v>
      </c>
      <c r="CO1321">
        <v>0</v>
      </c>
      <c r="CP1321">
        <f t="shared" si="955"/>
        <v>15.35</v>
      </c>
      <c r="CQ1321">
        <f t="shared" si="956"/>
        <v>5115.9552000000003</v>
      </c>
      <c r="CR1321">
        <f t="shared" si="957"/>
        <v>0</v>
      </c>
      <c r="CS1321">
        <f t="shared" si="958"/>
        <v>0</v>
      </c>
      <c r="CT1321">
        <f t="shared" si="959"/>
        <v>0</v>
      </c>
      <c r="CU1321">
        <f t="shared" si="960"/>
        <v>0</v>
      </c>
      <c r="CV1321">
        <f t="shared" si="961"/>
        <v>0</v>
      </c>
      <c r="CW1321">
        <f t="shared" si="962"/>
        <v>0</v>
      </c>
      <c r="CX1321">
        <f t="shared" si="963"/>
        <v>19.399999999999999</v>
      </c>
      <c r="CY1321">
        <f t="shared" si="964"/>
        <v>0</v>
      </c>
      <c r="CZ1321">
        <f t="shared" si="965"/>
        <v>0</v>
      </c>
      <c r="DC1321" t="s">
        <v>3</v>
      </c>
      <c r="DD1321" t="s">
        <v>3</v>
      </c>
      <c r="DE1321" t="s">
        <v>3</v>
      </c>
      <c r="DF1321" t="s">
        <v>3</v>
      </c>
      <c r="DG1321" t="s">
        <v>3</v>
      </c>
      <c r="DH1321" t="s">
        <v>3</v>
      </c>
      <c r="DI1321" t="s">
        <v>3</v>
      </c>
      <c r="DJ1321" t="s">
        <v>3</v>
      </c>
      <c r="DK1321" t="s">
        <v>3</v>
      </c>
      <c r="DL1321" t="s">
        <v>3</v>
      </c>
      <c r="DM1321" t="s">
        <v>3</v>
      </c>
      <c r="DN1321">
        <v>0</v>
      </c>
      <c r="DO1321">
        <v>0</v>
      </c>
      <c r="DP1321">
        <v>1</v>
      </c>
      <c r="DQ1321">
        <v>1</v>
      </c>
      <c r="DU1321">
        <v>1010</v>
      </c>
      <c r="DV1321" t="s">
        <v>232</v>
      </c>
      <c r="DW1321" t="s">
        <v>232</v>
      </c>
      <c r="DX1321">
        <v>1000</v>
      </c>
      <c r="DZ1321" t="s">
        <v>3</v>
      </c>
      <c r="EA1321" t="s">
        <v>3</v>
      </c>
      <c r="EB1321" t="s">
        <v>3</v>
      </c>
      <c r="EC1321" t="s">
        <v>3</v>
      </c>
      <c r="EE1321">
        <v>29085444</v>
      </c>
      <c r="EF1321">
        <v>12</v>
      </c>
      <c r="EG1321" t="s">
        <v>32</v>
      </c>
      <c r="EH1321">
        <v>0</v>
      </c>
      <c r="EI1321" t="s">
        <v>3</v>
      </c>
      <c r="EJ1321">
        <v>2</v>
      </c>
      <c r="EK1321">
        <v>500002</v>
      </c>
      <c r="EL1321" t="s">
        <v>33</v>
      </c>
      <c r="EM1321" t="s">
        <v>34</v>
      </c>
      <c r="EO1321" t="s">
        <v>3</v>
      </c>
      <c r="EQ1321">
        <v>0</v>
      </c>
      <c r="ER1321">
        <v>1998.42</v>
      </c>
      <c r="ES1321">
        <v>1998.42</v>
      </c>
      <c r="ET1321">
        <v>0</v>
      </c>
      <c r="EU1321">
        <v>0</v>
      </c>
      <c r="EV1321">
        <v>0</v>
      </c>
      <c r="EW1321">
        <v>0</v>
      </c>
      <c r="EX1321">
        <v>0</v>
      </c>
      <c r="FQ1321">
        <v>0</v>
      </c>
      <c r="FR1321">
        <f t="shared" si="966"/>
        <v>0</v>
      </c>
      <c r="FS1321">
        <v>0</v>
      </c>
      <c r="FX1321">
        <v>0</v>
      </c>
      <c r="FY1321">
        <v>0</v>
      </c>
      <c r="GA1321" t="s">
        <v>3</v>
      </c>
      <c r="GD1321">
        <v>1</v>
      </c>
      <c r="GF1321">
        <v>-1152774928</v>
      </c>
      <c r="GG1321">
        <v>2</v>
      </c>
      <c r="GH1321">
        <v>1</v>
      </c>
      <c r="GI1321">
        <v>2</v>
      </c>
      <c r="GJ1321">
        <v>0</v>
      </c>
      <c r="GK1321">
        <v>0</v>
      </c>
      <c r="GL1321">
        <f t="shared" si="967"/>
        <v>0</v>
      </c>
      <c r="GM1321">
        <f t="shared" si="968"/>
        <v>15.35</v>
      </c>
      <c r="GN1321">
        <f t="shared" si="969"/>
        <v>0</v>
      </c>
      <c r="GO1321">
        <f t="shared" si="970"/>
        <v>15.35</v>
      </c>
      <c r="GP1321">
        <f t="shared" si="971"/>
        <v>0</v>
      </c>
      <c r="GR1321">
        <v>0</v>
      </c>
      <c r="GS1321">
        <v>3</v>
      </c>
      <c r="GT1321">
        <v>0</v>
      </c>
      <c r="GU1321" t="s">
        <v>3</v>
      </c>
      <c r="GV1321">
        <f t="shared" si="972"/>
        <v>0</v>
      </c>
      <c r="GW1321">
        <v>1</v>
      </c>
      <c r="GX1321">
        <f t="shared" si="973"/>
        <v>0</v>
      </c>
      <c r="HA1321">
        <v>0</v>
      </c>
      <c r="HB1321">
        <v>0</v>
      </c>
      <c r="HC1321">
        <f t="shared" si="974"/>
        <v>0</v>
      </c>
      <c r="HE1321" t="s">
        <v>3</v>
      </c>
      <c r="HF1321" t="s">
        <v>3</v>
      </c>
      <c r="HM1321" t="s">
        <v>3</v>
      </c>
      <c r="IK1321">
        <v>0</v>
      </c>
    </row>
    <row r="1322" spans="1:245">
      <c r="A1322">
        <v>18</v>
      </c>
      <c r="B1322">
        <v>0</v>
      </c>
      <c r="C1322">
        <v>1506</v>
      </c>
      <c r="E1322" t="s">
        <v>347</v>
      </c>
      <c r="F1322" t="s">
        <v>235</v>
      </c>
      <c r="G1322" t="s">
        <v>236</v>
      </c>
      <c r="H1322" t="s">
        <v>237</v>
      </c>
      <c r="I1322">
        <f>I1320*J1322</f>
        <v>2</v>
      </c>
      <c r="J1322">
        <v>66.666666666666671</v>
      </c>
      <c r="K1322">
        <v>66.666667000000004</v>
      </c>
      <c r="O1322">
        <f t="shared" si="940"/>
        <v>105</v>
      </c>
      <c r="P1322">
        <f t="shared" si="941"/>
        <v>105</v>
      </c>
      <c r="Q1322">
        <f t="shared" si="942"/>
        <v>0</v>
      </c>
      <c r="R1322">
        <f t="shared" si="943"/>
        <v>0</v>
      </c>
      <c r="S1322">
        <f t="shared" si="944"/>
        <v>0</v>
      </c>
      <c r="T1322">
        <f t="shared" si="945"/>
        <v>0</v>
      </c>
      <c r="U1322">
        <f t="shared" si="946"/>
        <v>0</v>
      </c>
      <c r="V1322">
        <f t="shared" si="947"/>
        <v>0</v>
      </c>
      <c r="W1322">
        <f t="shared" si="948"/>
        <v>0.14000000000000001</v>
      </c>
      <c r="X1322">
        <f t="shared" si="949"/>
        <v>0</v>
      </c>
      <c r="Y1322">
        <f t="shared" si="950"/>
        <v>0</v>
      </c>
      <c r="AA1322">
        <v>35863109</v>
      </c>
      <c r="AB1322">
        <f t="shared" si="951"/>
        <v>7.62</v>
      </c>
      <c r="AC1322">
        <f t="shared" si="952"/>
        <v>7.62</v>
      </c>
      <c r="AD1322">
        <f t="shared" si="977"/>
        <v>0</v>
      </c>
      <c r="AE1322">
        <f t="shared" si="978"/>
        <v>0</v>
      </c>
      <c r="AF1322">
        <f>ROUND((EV1322),2)</f>
        <v>0</v>
      </c>
      <c r="AG1322">
        <f t="shared" si="953"/>
        <v>0</v>
      </c>
      <c r="AH1322">
        <f>(EW1322)</f>
        <v>0</v>
      </c>
      <c r="AI1322">
        <f t="shared" si="979"/>
        <v>0</v>
      </c>
      <c r="AJ1322">
        <f t="shared" si="954"/>
        <v>7.0000000000000007E-2</v>
      </c>
      <c r="AK1322">
        <v>7.62</v>
      </c>
      <c r="AL1322">
        <v>7.62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7.0000000000000007E-2</v>
      </c>
      <c r="AT1322">
        <v>0</v>
      </c>
      <c r="AU1322">
        <v>0</v>
      </c>
      <c r="AV1322">
        <v>1</v>
      </c>
      <c r="AW1322">
        <v>1</v>
      </c>
      <c r="AZ1322">
        <v>1</v>
      </c>
      <c r="BA1322">
        <v>1</v>
      </c>
      <c r="BB1322">
        <v>1</v>
      </c>
      <c r="BC1322">
        <v>6.89</v>
      </c>
      <c r="BD1322" t="s">
        <v>3</v>
      </c>
      <c r="BE1322" t="s">
        <v>3</v>
      </c>
      <c r="BF1322" t="s">
        <v>3</v>
      </c>
      <c r="BG1322" t="s">
        <v>3</v>
      </c>
      <c r="BH1322">
        <v>3</v>
      </c>
      <c r="BI1322">
        <v>2</v>
      </c>
      <c r="BJ1322" t="s">
        <v>238</v>
      </c>
      <c r="BM1322">
        <v>500002</v>
      </c>
      <c r="BN1322">
        <v>0</v>
      </c>
      <c r="BO1322" t="s">
        <v>235</v>
      </c>
      <c r="BP1322">
        <v>1</v>
      </c>
      <c r="BQ1322">
        <v>12</v>
      </c>
      <c r="BR1322">
        <v>0</v>
      </c>
      <c r="BS1322">
        <v>1</v>
      </c>
      <c r="BT1322">
        <v>1</v>
      </c>
      <c r="BU1322">
        <v>1</v>
      </c>
      <c r="BV1322">
        <v>1</v>
      </c>
      <c r="BW1322">
        <v>1</v>
      </c>
      <c r="BX1322">
        <v>1</v>
      </c>
      <c r="BY1322" t="s">
        <v>3</v>
      </c>
      <c r="BZ1322">
        <v>0</v>
      </c>
      <c r="CA1322">
        <v>0</v>
      </c>
      <c r="CB1322" t="s">
        <v>3</v>
      </c>
      <c r="CE1322">
        <v>0</v>
      </c>
      <c r="CF1322">
        <v>0</v>
      </c>
      <c r="CG1322">
        <v>0</v>
      </c>
      <c r="CM1322">
        <v>0</v>
      </c>
      <c r="CN1322" t="s">
        <v>3</v>
      </c>
      <c r="CO1322">
        <v>0</v>
      </c>
      <c r="CP1322">
        <f t="shared" si="955"/>
        <v>105</v>
      </c>
      <c r="CQ1322">
        <f t="shared" si="956"/>
        <v>52.501799999999996</v>
      </c>
      <c r="CR1322">
        <f t="shared" si="957"/>
        <v>0</v>
      </c>
      <c r="CS1322">
        <f t="shared" si="958"/>
        <v>0</v>
      </c>
      <c r="CT1322">
        <f t="shared" si="959"/>
        <v>0</v>
      </c>
      <c r="CU1322">
        <f t="shared" si="960"/>
        <v>0</v>
      </c>
      <c r="CV1322">
        <f t="shared" si="961"/>
        <v>0</v>
      </c>
      <c r="CW1322">
        <f t="shared" si="962"/>
        <v>0</v>
      </c>
      <c r="CX1322">
        <f t="shared" si="963"/>
        <v>7.0000000000000007E-2</v>
      </c>
      <c r="CY1322">
        <f t="shared" si="964"/>
        <v>0</v>
      </c>
      <c r="CZ1322">
        <f t="shared" si="965"/>
        <v>0</v>
      </c>
      <c r="DC1322" t="s">
        <v>3</v>
      </c>
      <c r="DD1322" t="s">
        <v>3</v>
      </c>
      <c r="DE1322" t="s">
        <v>3</v>
      </c>
      <c r="DF1322" t="s">
        <v>3</v>
      </c>
      <c r="DG1322" t="s">
        <v>3</v>
      </c>
      <c r="DH1322" t="s">
        <v>3</v>
      </c>
      <c r="DI1322" t="s">
        <v>3</v>
      </c>
      <c r="DJ1322" t="s">
        <v>3</v>
      </c>
      <c r="DK1322" t="s">
        <v>3</v>
      </c>
      <c r="DL1322" t="s">
        <v>3</v>
      </c>
      <c r="DM1322" t="s">
        <v>3</v>
      </c>
      <c r="DN1322">
        <v>0</v>
      </c>
      <c r="DO1322">
        <v>0</v>
      </c>
      <c r="DP1322">
        <v>1</v>
      </c>
      <c r="DQ1322">
        <v>1</v>
      </c>
      <c r="DU1322">
        <v>1010</v>
      </c>
      <c r="DV1322" t="s">
        <v>237</v>
      </c>
      <c r="DW1322" t="s">
        <v>237</v>
      </c>
      <c r="DX1322">
        <v>1</v>
      </c>
      <c r="DZ1322" t="s">
        <v>3</v>
      </c>
      <c r="EA1322" t="s">
        <v>3</v>
      </c>
      <c r="EB1322" t="s">
        <v>3</v>
      </c>
      <c r="EC1322" t="s">
        <v>3</v>
      </c>
      <c r="EE1322">
        <v>29085444</v>
      </c>
      <c r="EF1322">
        <v>12</v>
      </c>
      <c r="EG1322" t="s">
        <v>32</v>
      </c>
      <c r="EH1322">
        <v>0</v>
      </c>
      <c r="EI1322" t="s">
        <v>3</v>
      </c>
      <c r="EJ1322">
        <v>2</v>
      </c>
      <c r="EK1322">
        <v>500002</v>
      </c>
      <c r="EL1322" t="s">
        <v>33</v>
      </c>
      <c r="EM1322" t="s">
        <v>34</v>
      </c>
      <c r="EO1322" t="s">
        <v>3</v>
      </c>
      <c r="EQ1322">
        <v>0</v>
      </c>
      <c r="ER1322">
        <v>7.62</v>
      </c>
      <c r="ES1322">
        <v>7.62</v>
      </c>
      <c r="ET1322">
        <v>0</v>
      </c>
      <c r="EU1322">
        <v>0</v>
      </c>
      <c r="EV1322">
        <v>0</v>
      </c>
      <c r="EW1322">
        <v>0</v>
      </c>
      <c r="EX1322">
        <v>0</v>
      </c>
      <c r="FQ1322">
        <v>0</v>
      </c>
      <c r="FR1322">
        <f t="shared" si="966"/>
        <v>0</v>
      </c>
      <c r="FS1322">
        <v>0</v>
      </c>
      <c r="FX1322">
        <v>0</v>
      </c>
      <c r="FY1322">
        <v>0</v>
      </c>
      <c r="GA1322" t="s">
        <v>3</v>
      </c>
      <c r="GD1322">
        <v>1</v>
      </c>
      <c r="GF1322">
        <v>-652224790</v>
      </c>
      <c r="GG1322">
        <v>2</v>
      </c>
      <c r="GH1322">
        <v>1</v>
      </c>
      <c r="GI1322">
        <v>2</v>
      </c>
      <c r="GJ1322">
        <v>0</v>
      </c>
      <c r="GK1322">
        <v>0</v>
      </c>
      <c r="GL1322">
        <f t="shared" si="967"/>
        <v>0</v>
      </c>
      <c r="GM1322">
        <f t="shared" si="968"/>
        <v>105</v>
      </c>
      <c r="GN1322">
        <f t="shared" si="969"/>
        <v>0</v>
      </c>
      <c r="GO1322">
        <f t="shared" si="970"/>
        <v>105</v>
      </c>
      <c r="GP1322">
        <f t="shared" si="971"/>
        <v>0</v>
      </c>
      <c r="GR1322">
        <v>0</v>
      </c>
      <c r="GS1322">
        <v>3</v>
      </c>
      <c r="GT1322">
        <v>0</v>
      </c>
      <c r="GU1322" t="s">
        <v>3</v>
      </c>
      <c r="GV1322">
        <f t="shared" si="972"/>
        <v>0</v>
      </c>
      <c r="GW1322">
        <v>1</v>
      </c>
      <c r="GX1322">
        <f t="shared" si="973"/>
        <v>0</v>
      </c>
      <c r="HA1322">
        <v>0</v>
      </c>
      <c r="HB1322">
        <v>0</v>
      </c>
      <c r="HC1322">
        <f t="shared" si="974"/>
        <v>0</v>
      </c>
      <c r="HE1322" t="s">
        <v>3</v>
      </c>
      <c r="HF1322" t="s">
        <v>3</v>
      </c>
      <c r="HM1322" t="s">
        <v>3</v>
      </c>
      <c r="IK1322">
        <v>0</v>
      </c>
    </row>
    <row r="1323" spans="1:245">
      <c r="A1323">
        <v>18</v>
      </c>
      <c r="B1323">
        <v>0</v>
      </c>
      <c r="C1323">
        <v>1507</v>
      </c>
      <c r="E1323" t="s">
        <v>348</v>
      </c>
      <c r="F1323" t="s">
        <v>240</v>
      </c>
      <c r="G1323" t="s">
        <v>241</v>
      </c>
      <c r="H1323" t="s">
        <v>237</v>
      </c>
      <c r="I1323">
        <f>I1320*J1323</f>
        <v>1</v>
      </c>
      <c r="J1323">
        <v>33.333333333333336</v>
      </c>
      <c r="K1323">
        <v>33.333333000000003</v>
      </c>
      <c r="O1323">
        <f t="shared" si="940"/>
        <v>76.59</v>
      </c>
      <c r="P1323">
        <f t="shared" si="941"/>
        <v>76.59</v>
      </c>
      <c r="Q1323">
        <f t="shared" si="942"/>
        <v>0</v>
      </c>
      <c r="R1323">
        <f t="shared" si="943"/>
        <v>0</v>
      </c>
      <c r="S1323">
        <f t="shared" si="944"/>
        <v>0</v>
      </c>
      <c r="T1323">
        <f t="shared" si="945"/>
        <v>0</v>
      </c>
      <c r="U1323">
        <f t="shared" si="946"/>
        <v>0</v>
      </c>
      <c r="V1323">
        <f t="shared" si="947"/>
        <v>0</v>
      </c>
      <c r="W1323">
        <f t="shared" si="948"/>
        <v>0.09</v>
      </c>
      <c r="X1323">
        <f t="shared" si="949"/>
        <v>0</v>
      </c>
      <c r="Y1323">
        <f t="shared" si="950"/>
        <v>0</v>
      </c>
      <c r="AA1323">
        <v>35863109</v>
      </c>
      <c r="AB1323">
        <f t="shared" si="951"/>
        <v>9.01</v>
      </c>
      <c r="AC1323">
        <f t="shared" si="952"/>
        <v>9.01</v>
      </c>
      <c r="AD1323">
        <f t="shared" si="977"/>
        <v>0</v>
      </c>
      <c r="AE1323">
        <f t="shared" si="978"/>
        <v>0</v>
      </c>
      <c r="AF1323">
        <f>ROUND((EV1323),2)</f>
        <v>0</v>
      </c>
      <c r="AG1323">
        <f t="shared" si="953"/>
        <v>0</v>
      </c>
      <c r="AH1323">
        <f>(EW1323)</f>
        <v>0</v>
      </c>
      <c r="AI1323">
        <f t="shared" si="979"/>
        <v>0</v>
      </c>
      <c r="AJ1323">
        <f t="shared" si="954"/>
        <v>0.09</v>
      </c>
      <c r="AK1323">
        <v>9.01</v>
      </c>
      <c r="AL1323">
        <v>9.01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0.09</v>
      </c>
      <c r="AT1323">
        <v>0</v>
      </c>
      <c r="AU1323">
        <v>0</v>
      </c>
      <c r="AV1323">
        <v>1</v>
      </c>
      <c r="AW1323">
        <v>1</v>
      </c>
      <c r="AZ1323">
        <v>1</v>
      </c>
      <c r="BA1323">
        <v>1</v>
      </c>
      <c r="BB1323">
        <v>1</v>
      </c>
      <c r="BC1323">
        <v>8.5</v>
      </c>
      <c r="BD1323" t="s">
        <v>3</v>
      </c>
      <c r="BE1323" t="s">
        <v>3</v>
      </c>
      <c r="BF1323" t="s">
        <v>3</v>
      </c>
      <c r="BG1323" t="s">
        <v>3</v>
      </c>
      <c r="BH1323">
        <v>3</v>
      </c>
      <c r="BI1323">
        <v>2</v>
      </c>
      <c r="BJ1323" t="s">
        <v>242</v>
      </c>
      <c r="BM1323">
        <v>500002</v>
      </c>
      <c r="BN1323">
        <v>0</v>
      </c>
      <c r="BO1323" t="s">
        <v>240</v>
      </c>
      <c r="BP1323">
        <v>1</v>
      </c>
      <c r="BQ1323">
        <v>12</v>
      </c>
      <c r="BR1323">
        <v>0</v>
      </c>
      <c r="BS1323">
        <v>1</v>
      </c>
      <c r="BT1323">
        <v>1</v>
      </c>
      <c r="BU1323">
        <v>1</v>
      </c>
      <c r="BV1323">
        <v>1</v>
      </c>
      <c r="BW1323">
        <v>1</v>
      </c>
      <c r="BX1323">
        <v>1</v>
      </c>
      <c r="BY1323" t="s">
        <v>3</v>
      </c>
      <c r="BZ1323">
        <v>0</v>
      </c>
      <c r="CA1323">
        <v>0</v>
      </c>
      <c r="CB1323" t="s">
        <v>3</v>
      </c>
      <c r="CE1323">
        <v>0</v>
      </c>
      <c r="CF1323">
        <v>0</v>
      </c>
      <c r="CG1323">
        <v>0</v>
      </c>
      <c r="CM1323">
        <v>0</v>
      </c>
      <c r="CN1323" t="s">
        <v>3</v>
      </c>
      <c r="CO1323">
        <v>0</v>
      </c>
      <c r="CP1323">
        <f t="shared" si="955"/>
        <v>76.59</v>
      </c>
      <c r="CQ1323">
        <f t="shared" si="956"/>
        <v>76.584999999999994</v>
      </c>
      <c r="CR1323">
        <f t="shared" si="957"/>
        <v>0</v>
      </c>
      <c r="CS1323">
        <f t="shared" si="958"/>
        <v>0</v>
      </c>
      <c r="CT1323">
        <f t="shared" si="959"/>
        <v>0</v>
      </c>
      <c r="CU1323">
        <f t="shared" si="960"/>
        <v>0</v>
      </c>
      <c r="CV1323">
        <f t="shared" si="961"/>
        <v>0</v>
      </c>
      <c r="CW1323">
        <f t="shared" si="962"/>
        <v>0</v>
      </c>
      <c r="CX1323">
        <f t="shared" si="963"/>
        <v>0.09</v>
      </c>
      <c r="CY1323">
        <f t="shared" si="964"/>
        <v>0</v>
      </c>
      <c r="CZ1323">
        <f t="shared" si="965"/>
        <v>0</v>
      </c>
      <c r="DC1323" t="s">
        <v>3</v>
      </c>
      <c r="DD1323" t="s">
        <v>3</v>
      </c>
      <c r="DE1323" t="s">
        <v>3</v>
      </c>
      <c r="DF1323" t="s">
        <v>3</v>
      </c>
      <c r="DG1323" t="s">
        <v>3</v>
      </c>
      <c r="DH1323" t="s">
        <v>3</v>
      </c>
      <c r="DI1323" t="s">
        <v>3</v>
      </c>
      <c r="DJ1323" t="s">
        <v>3</v>
      </c>
      <c r="DK1323" t="s">
        <v>3</v>
      </c>
      <c r="DL1323" t="s">
        <v>3</v>
      </c>
      <c r="DM1323" t="s">
        <v>3</v>
      </c>
      <c r="DN1323">
        <v>0</v>
      </c>
      <c r="DO1323">
        <v>0</v>
      </c>
      <c r="DP1323">
        <v>1</v>
      </c>
      <c r="DQ1323">
        <v>1</v>
      </c>
      <c r="DU1323">
        <v>1010</v>
      </c>
      <c r="DV1323" t="s">
        <v>237</v>
      </c>
      <c r="DW1323" t="s">
        <v>237</v>
      </c>
      <c r="DX1323">
        <v>1</v>
      </c>
      <c r="DZ1323" t="s">
        <v>3</v>
      </c>
      <c r="EA1323" t="s">
        <v>3</v>
      </c>
      <c r="EB1323" t="s">
        <v>3</v>
      </c>
      <c r="EC1323" t="s">
        <v>3</v>
      </c>
      <c r="EE1323">
        <v>29085444</v>
      </c>
      <c r="EF1323">
        <v>12</v>
      </c>
      <c r="EG1323" t="s">
        <v>32</v>
      </c>
      <c r="EH1323">
        <v>0</v>
      </c>
      <c r="EI1323" t="s">
        <v>3</v>
      </c>
      <c r="EJ1323">
        <v>2</v>
      </c>
      <c r="EK1323">
        <v>500002</v>
      </c>
      <c r="EL1323" t="s">
        <v>33</v>
      </c>
      <c r="EM1323" t="s">
        <v>34</v>
      </c>
      <c r="EO1323" t="s">
        <v>3</v>
      </c>
      <c r="EQ1323">
        <v>0</v>
      </c>
      <c r="ER1323">
        <v>9.01</v>
      </c>
      <c r="ES1323">
        <v>9.01</v>
      </c>
      <c r="ET1323">
        <v>0</v>
      </c>
      <c r="EU1323">
        <v>0</v>
      </c>
      <c r="EV1323">
        <v>0</v>
      </c>
      <c r="EW1323">
        <v>0</v>
      </c>
      <c r="EX1323">
        <v>0</v>
      </c>
      <c r="FQ1323">
        <v>0</v>
      </c>
      <c r="FR1323">
        <f t="shared" si="966"/>
        <v>0</v>
      </c>
      <c r="FS1323">
        <v>0</v>
      </c>
      <c r="FX1323">
        <v>0</v>
      </c>
      <c r="FY1323">
        <v>0</v>
      </c>
      <c r="GA1323" t="s">
        <v>3</v>
      </c>
      <c r="GD1323">
        <v>1</v>
      </c>
      <c r="GF1323">
        <v>-1484870884</v>
      </c>
      <c r="GG1323">
        <v>2</v>
      </c>
      <c r="GH1323">
        <v>1</v>
      </c>
      <c r="GI1323">
        <v>2</v>
      </c>
      <c r="GJ1323">
        <v>0</v>
      </c>
      <c r="GK1323">
        <v>0</v>
      </c>
      <c r="GL1323">
        <f t="shared" si="967"/>
        <v>0</v>
      </c>
      <c r="GM1323">
        <f t="shared" si="968"/>
        <v>76.59</v>
      </c>
      <c r="GN1323">
        <f t="shared" si="969"/>
        <v>0</v>
      </c>
      <c r="GO1323">
        <f t="shared" si="970"/>
        <v>76.59</v>
      </c>
      <c r="GP1323">
        <f t="shared" si="971"/>
        <v>0</v>
      </c>
      <c r="GR1323">
        <v>0</v>
      </c>
      <c r="GS1323">
        <v>3</v>
      </c>
      <c r="GT1323">
        <v>0</v>
      </c>
      <c r="GU1323" t="s">
        <v>3</v>
      </c>
      <c r="GV1323">
        <f t="shared" si="972"/>
        <v>0</v>
      </c>
      <c r="GW1323">
        <v>1</v>
      </c>
      <c r="GX1323">
        <f t="shared" si="973"/>
        <v>0</v>
      </c>
      <c r="HA1323">
        <v>0</v>
      </c>
      <c r="HB1323">
        <v>0</v>
      </c>
      <c r="HC1323">
        <f t="shared" si="974"/>
        <v>0</v>
      </c>
      <c r="HE1323" t="s">
        <v>3</v>
      </c>
      <c r="HF1323" t="s">
        <v>3</v>
      </c>
      <c r="HM1323" t="s">
        <v>3</v>
      </c>
      <c r="IK1323">
        <v>0</v>
      </c>
    </row>
    <row r="1324" spans="1:245">
      <c r="A1324">
        <v>17</v>
      </c>
      <c r="B1324">
        <v>0</v>
      </c>
      <c r="C1324">
        <f>ROW(SmtRes!A1519)</f>
        <v>1519</v>
      </c>
      <c r="D1324">
        <f>ROW(EtalonRes!A1469)</f>
        <v>1469</v>
      </c>
      <c r="E1324" t="s">
        <v>217</v>
      </c>
      <c r="F1324" t="s">
        <v>244</v>
      </c>
      <c r="G1324" t="s">
        <v>245</v>
      </c>
      <c r="H1324" t="s">
        <v>58</v>
      </c>
      <c r="I1324">
        <f>ROUND(1/100,9)</f>
        <v>0.01</v>
      </c>
      <c r="J1324">
        <v>0</v>
      </c>
      <c r="K1324">
        <f>ROUND(1/100,9)</f>
        <v>0.01</v>
      </c>
      <c r="O1324">
        <f t="shared" si="940"/>
        <v>102.04</v>
      </c>
      <c r="P1324">
        <f t="shared" si="941"/>
        <v>2.58</v>
      </c>
      <c r="Q1324">
        <f t="shared" si="942"/>
        <v>0.52</v>
      </c>
      <c r="R1324">
        <f t="shared" si="943"/>
        <v>0.14000000000000001</v>
      </c>
      <c r="S1324">
        <f t="shared" si="944"/>
        <v>98.94</v>
      </c>
      <c r="T1324">
        <f t="shared" si="945"/>
        <v>0</v>
      </c>
      <c r="U1324">
        <f t="shared" si="946"/>
        <v>0.30175999999999997</v>
      </c>
      <c r="V1324">
        <f t="shared" si="947"/>
        <v>2.9999999999999997E-4</v>
      </c>
      <c r="W1324">
        <f t="shared" si="948"/>
        <v>0</v>
      </c>
      <c r="X1324">
        <f t="shared" si="949"/>
        <v>80.25</v>
      </c>
      <c r="Y1324">
        <f t="shared" si="950"/>
        <v>51.52</v>
      </c>
      <c r="AA1324">
        <v>35863109</v>
      </c>
      <c r="AB1324">
        <f t="shared" si="951"/>
        <v>341.2</v>
      </c>
      <c r="AC1324">
        <f t="shared" si="952"/>
        <v>36.07</v>
      </c>
      <c r="AD1324">
        <f t="shared" si="977"/>
        <v>5.78</v>
      </c>
      <c r="AE1324">
        <f t="shared" si="978"/>
        <v>0.41</v>
      </c>
      <c r="AF1324">
        <f>ROUND(((EV1324*1.15)),2)</f>
        <v>299.35000000000002</v>
      </c>
      <c r="AG1324">
        <f t="shared" si="953"/>
        <v>0</v>
      </c>
      <c r="AH1324">
        <f>((EW1324*1.15))</f>
        <v>30.175999999999995</v>
      </c>
      <c r="AI1324">
        <f t="shared" si="979"/>
        <v>0.03</v>
      </c>
      <c r="AJ1324">
        <f t="shared" si="954"/>
        <v>0</v>
      </c>
      <c r="AK1324">
        <v>302.14999999999998</v>
      </c>
      <c r="AL1324">
        <v>36.07</v>
      </c>
      <c r="AM1324">
        <v>5.78</v>
      </c>
      <c r="AN1324">
        <v>0.41</v>
      </c>
      <c r="AO1324">
        <v>260.3</v>
      </c>
      <c r="AP1324">
        <v>0</v>
      </c>
      <c r="AQ1324">
        <v>26.24</v>
      </c>
      <c r="AR1324">
        <v>0.03</v>
      </c>
      <c r="AS1324">
        <v>0</v>
      </c>
      <c r="AT1324">
        <v>81</v>
      </c>
      <c r="AU1324">
        <v>52</v>
      </c>
      <c r="AV1324">
        <v>1</v>
      </c>
      <c r="AW1324">
        <v>1</v>
      </c>
      <c r="AZ1324">
        <v>1</v>
      </c>
      <c r="BA1324">
        <v>33.049999999999997</v>
      </c>
      <c r="BB1324">
        <v>9.01</v>
      </c>
      <c r="BC1324">
        <v>7.15</v>
      </c>
      <c r="BD1324" t="s">
        <v>3</v>
      </c>
      <c r="BE1324" t="s">
        <v>3</v>
      </c>
      <c r="BF1324" t="s">
        <v>3</v>
      </c>
      <c r="BG1324" t="s">
        <v>3</v>
      </c>
      <c r="BH1324">
        <v>0</v>
      </c>
      <c r="BI1324">
        <v>2</v>
      </c>
      <c r="BJ1324" t="s">
        <v>246</v>
      </c>
      <c r="BM1324">
        <v>108001</v>
      </c>
      <c r="BN1324">
        <v>0</v>
      </c>
      <c r="BO1324" t="s">
        <v>244</v>
      </c>
      <c r="BP1324">
        <v>1</v>
      </c>
      <c r="BQ1324">
        <v>3</v>
      </c>
      <c r="BR1324">
        <v>0</v>
      </c>
      <c r="BS1324">
        <v>33.049999999999997</v>
      </c>
      <c r="BT1324">
        <v>1</v>
      </c>
      <c r="BU1324">
        <v>1</v>
      </c>
      <c r="BV1324">
        <v>1</v>
      </c>
      <c r="BW1324">
        <v>1</v>
      </c>
      <c r="BX1324">
        <v>1</v>
      </c>
      <c r="BY1324" t="s">
        <v>3</v>
      </c>
      <c r="BZ1324">
        <v>95</v>
      </c>
      <c r="CA1324">
        <v>65</v>
      </c>
      <c r="CB1324" t="s">
        <v>3</v>
      </c>
      <c r="CE1324">
        <v>0</v>
      </c>
      <c r="CF1324">
        <v>0</v>
      </c>
      <c r="CG1324">
        <v>0</v>
      </c>
      <c r="CM1324">
        <v>0</v>
      </c>
      <c r="CN1324" t="s">
        <v>993</v>
      </c>
      <c r="CO1324">
        <v>0</v>
      </c>
      <c r="CP1324">
        <f t="shared" si="955"/>
        <v>102.03999999999999</v>
      </c>
      <c r="CQ1324">
        <f t="shared" si="956"/>
        <v>257.90050000000002</v>
      </c>
      <c r="CR1324">
        <f t="shared" si="957"/>
        <v>52.077800000000003</v>
      </c>
      <c r="CS1324">
        <f t="shared" si="958"/>
        <v>13.550499999999998</v>
      </c>
      <c r="CT1324">
        <f t="shared" si="959"/>
        <v>9893.5174999999999</v>
      </c>
      <c r="CU1324">
        <f t="shared" si="960"/>
        <v>0</v>
      </c>
      <c r="CV1324">
        <f t="shared" si="961"/>
        <v>30.175999999999995</v>
      </c>
      <c r="CW1324">
        <f t="shared" si="962"/>
        <v>0.03</v>
      </c>
      <c r="CX1324">
        <f t="shared" si="963"/>
        <v>0</v>
      </c>
      <c r="CY1324">
        <f t="shared" si="964"/>
        <v>80.254799999999989</v>
      </c>
      <c r="CZ1324">
        <f t="shared" si="965"/>
        <v>51.521599999999999</v>
      </c>
      <c r="DC1324" t="s">
        <v>3</v>
      </c>
      <c r="DD1324" t="s">
        <v>3</v>
      </c>
      <c r="DE1324" t="s">
        <v>3</v>
      </c>
      <c r="DF1324" t="s">
        <v>3</v>
      </c>
      <c r="DG1324" t="s">
        <v>134</v>
      </c>
      <c r="DH1324" t="s">
        <v>3</v>
      </c>
      <c r="DI1324" t="s">
        <v>134</v>
      </c>
      <c r="DJ1324" t="s">
        <v>3</v>
      </c>
      <c r="DK1324" t="s">
        <v>3</v>
      </c>
      <c r="DL1324" t="s">
        <v>3</v>
      </c>
      <c r="DM1324" t="s">
        <v>3</v>
      </c>
      <c r="DN1324">
        <v>0</v>
      </c>
      <c r="DO1324">
        <v>0</v>
      </c>
      <c r="DP1324">
        <v>1</v>
      </c>
      <c r="DQ1324">
        <v>1</v>
      </c>
      <c r="DU1324">
        <v>1010</v>
      </c>
      <c r="DV1324" t="s">
        <v>58</v>
      </c>
      <c r="DW1324" t="s">
        <v>58</v>
      </c>
      <c r="DX1324">
        <v>100</v>
      </c>
      <c r="DZ1324" t="s">
        <v>3</v>
      </c>
      <c r="EA1324" t="s">
        <v>3</v>
      </c>
      <c r="EB1324" t="s">
        <v>3</v>
      </c>
      <c r="EC1324" t="s">
        <v>3</v>
      </c>
      <c r="EE1324">
        <v>29085386</v>
      </c>
      <c r="EF1324">
        <v>3</v>
      </c>
      <c r="EG1324" t="s">
        <v>226</v>
      </c>
      <c r="EH1324">
        <v>0</v>
      </c>
      <c r="EI1324" t="s">
        <v>3</v>
      </c>
      <c r="EJ1324">
        <v>2</v>
      </c>
      <c r="EK1324">
        <v>108001</v>
      </c>
      <c r="EL1324" t="s">
        <v>227</v>
      </c>
      <c r="EM1324" t="s">
        <v>228</v>
      </c>
      <c r="EO1324" t="s">
        <v>305</v>
      </c>
      <c r="EQ1324">
        <v>0</v>
      </c>
      <c r="ER1324">
        <v>302.14999999999998</v>
      </c>
      <c r="ES1324">
        <v>36.07</v>
      </c>
      <c r="ET1324">
        <v>5.78</v>
      </c>
      <c r="EU1324">
        <v>0.41</v>
      </c>
      <c r="EV1324">
        <v>260.3</v>
      </c>
      <c r="EW1324">
        <v>26.24</v>
      </c>
      <c r="EX1324">
        <v>0.03</v>
      </c>
      <c r="EY1324">
        <v>0</v>
      </c>
      <c r="FQ1324">
        <v>0</v>
      </c>
      <c r="FR1324">
        <f t="shared" si="966"/>
        <v>0</v>
      </c>
      <c r="FS1324">
        <v>0</v>
      </c>
      <c r="FV1324" t="s">
        <v>25</v>
      </c>
      <c r="FW1324" t="s">
        <v>26</v>
      </c>
      <c r="FX1324">
        <v>95</v>
      </c>
      <c r="FY1324">
        <v>65</v>
      </c>
      <c r="GA1324" t="s">
        <v>3</v>
      </c>
      <c r="GD1324">
        <v>1</v>
      </c>
      <c r="GF1324">
        <v>1949515482</v>
      </c>
      <c r="GG1324">
        <v>2</v>
      </c>
      <c r="GH1324">
        <v>1</v>
      </c>
      <c r="GI1324">
        <v>2</v>
      </c>
      <c r="GJ1324">
        <v>0</v>
      </c>
      <c r="GK1324">
        <v>0</v>
      </c>
      <c r="GL1324">
        <f t="shared" si="967"/>
        <v>0</v>
      </c>
      <c r="GM1324">
        <f t="shared" si="968"/>
        <v>233.81</v>
      </c>
      <c r="GN1324">
        <f t="shared" si="969"/>
        <v>0</v>
      </c>
      <c r="GO1324">
        <f t="shared" si="970"/>
        <v>233.81</v>
      </c>
      <c r="GP1324">
        <f t="shared" si="971"/>
        <v>0</v>
      </c>
      <c r="GR1324">
        <v>0</v>
      </c>
      <c r="GS1324">
        <v>3</v>
      </c>
      <c r="GT1324">
        <v>0</v>
      </c>
      <c r="GU1324" t="s">
        <v>3</v>
      </c>
      <c r="GV1324">
        <f t="shared" si="972"/>
        <v>0</v>
      </c>
      <c r="GW1324">
        <v>1</v>
      </c>
      <c r="GX1324">
        <f t="shared" si="973"/>
        <v>0</v>
      </c>
      <c r="HA1324">
        <v>0</v>
      </c>
      <c r="HB1324">
        <v>0</v>
      </c>
      <c r="HC1324">
        <f t="shared" si="974"/>
        <v>0</v>
      </c>
      <c r="HE1324" t="s">
        <v>3</v>
      </c>
      <c r="HF1324" t="s">
        <v>3</v>
      </c>
      <c r="HM1324" t="s">
        <v>3</v>
      </c>
      <c r="IK1324">
        <v>0</v>
      </c>
    </row>
    <row r="1325" spans="1:245">
      <c r="A1325">
        <v>18</v>
      </c>
      <c r="B1325">
        <v>0</v>
      </c>
      <c r="C1325">
        <v>1516</v>
      </c>
      <c r="E1325" t="s">
        <v>279</v>
      </c>
      <c r="F1325" t="s">
        <v>230</v>
      </c>
      <c r="G1325" t="s">
        <v>231</v>
      </c>
      <c r="H1325" t="s">
        <v>232</v>
      </c>
      <c r="I1325">
        <f>I1324*J1325</f>
        <v>1E-3</v>
      </c>
      <c r="J1325">
        <v>0.1</v>
      </c>
      <c r="K1325">
        <v>0.1</v>
      </c>
      <c r="O1325">
        <f t="shared" si="940"/>
        <v>5.12</v>
      </c>
      <c r="P1325">
        <f t="shared" si="941"/>
        <v>5.12</v>
      </c>
      <c r="Q1325">
        <f t="shared" si="942"/>
        <v>0</v>
      </c>
      <c r="R1325">
        <f t="shared" si="943"/>
        <v>0</v>
      </c>
      <c r="S1325">
        <f t="shared" si="944"/>
        <v>0</v>
      </c>
      <c r="T1325">
        <f t="shared" si="945"/>
        <v>0</v>
      </c>
      <c r="U1325">
        <f t="shared" si="946"/>
        <v>0</v>
      </c>
      <c r="V1325">
        <f t="shared" si="947"/>
        <v>0</v>
      </c>
      <c r="W1325">
        <f t="shared" si="948"/>
        <v>0.02</v>
      </c>
      <c r="X1325">
        <f t="shared" si="949"/>
        <v>0</v>
      </c>
      <c r="Y1325">
        <f t="shared" si="950"/>
        <v>0</v>
      </c>
      <c r="AA1325">
        <v>35863109</v>
      </c>
      <c r="AB1325">
        <f t="shared" si="951"/>
        <v>1998.42</v>
      </c>
      <c r="AC1325">
        <f t="shared" si="952"/>
        <v>1998.42</v>
      </c>
      <c r="AD1325">
        <f t="shared" si="977"/>
        <v>0</v>
      </c>
      <c r="AE1325">
        <f t="shared" si="978"/>
        <v>0</v>
      </c>
      <c r="AF1325">
        <f>ROUND((EV1325),2)</f>
        <v>0</v>
      </c>
      <c r="AG1325">
        <f t="shared" si="953"/>
        <v>0</v>
      </c>
      <c r="AH1325">
        <f>(EW1325)</f>
        <v>0</v>
      </c>
      <c r="AI1325">
        <f t="shared" si="979"/>
        <v>0</v>
      </c>
      <c r="AJ1325">
        <f t="shared" si="954"/>
        <v>19.399999999999999</v>
      </c>
      <c r="AK1325">
        <v>1998.42</v>
      </c>
      <c r="AL1325">
        <v>1998.42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19.399999999999999</v>
      </c>
      <c r="AT1325">
        <v>0</v>
      </c>
      <c r="AU1325">
        <v>0</v>
      </c>
      <c r="AV1325">
        <v>1</v>
      </c>
      <c r="AW1325">
        <v>1</v>
      </c>
      <c r="AZ1325">
        <v>1</v>
      </c>
      <c r="BA1325">
        <v>1</v>
      </c>
      <c r="BB1325">
        <v>1</v>
      </c>
      <c r="BC1325">
        <v>2.56</v>
      </c>
      <c r="BD1325" t="s">
        <v>3</v>
      </c>
      <c r="BE1325" t="s">
        <v>3</v>
      </c>
      <c r="BF1325" t="s">
        <v>3</v>
      </c>
      <c r="BG1325" t="s">
        <v>3</v>
      </c>
      <c r="BH1325">
        <v>3</v>
      </c>
      <c r="BI1325">
        <v>2</v>
      </c>
      <c r="BJ1325" t="s">
        <v>233</v>
      </c>
      <c r="BM1325">
        <v>500002</v>
      </c>
      <c r="BN1325">
        <v>0</v>
      </c>
      <c r="BO1325" t="s">
        <v>230</v>
      </c>
      <c r="BP1325">
        <v>1</v>
      </c>
      <c r="BQ1325">
        <v>12</v>
      </c>
      <c r="BR1325">
        <v>0</v>
      </c>
      <c r="BS1325">
        <v>1</v>
      </c>
      <c r="BT1325">
        <v>1</v>
      </c>
      <c r="BU1325">
        <v>1</v>
      </c>
      <c r="BV1325">
        <v>1</v>
      </c>
      <c r="BW1325">
        <v>1</v>
      </c>
      <c r="BX1325">
        <v>1</v>
      </c>
      <c r="BY1325" t="s">
        <v>3</v>
      </c>
      <c r="BZ1325">
        <v>0</v>
      </c>
      <c r="CA1325">
        <v>0</v>
      </c>
      <c r="CB1325" t="s">
        <v>3</v>
      </c>
      <c r="CE1325">
        <v>0</v>
      </c>
      <c r="CF1325">
        <v>0</v>
      </c>
      <c r="CG1325">
        <v>0</v>
      </c>
      <c r="CM1325">
        <v>0</v>
      </c>
      <c r="CN1325" t="s">
        <v>3</v>
      </c>
      <c r="CO1325">
        <v>0</v>
      </c>
      <c r="CP1325">
        <f t="shared" si="955"/>
        <v>5.12</v>
      </c>
      <c r="CQ1325">
        <f t="shared" si="956"/>
        <v>5115.9552000000003</v>
      </c>
      <c r="CR1325">
        <f t="shared" si="957"/>
        <v>0</v>
      </c>
      <c r="CS1325">
        <f t="shared" si="958"/>
        <v>0</v>
      </c>
      <c r="CT1325">
        <f t="shared" si="959"/>
        <v>0</v>
      </c>
      <c r="CU1325">
        <f t="shared" si="960"/>
        <v>0</v>
      </c>
      <c r="CV1325">
        <f t="shared" si="961"/>
        <v>0</v>
      </c>
      <c r="CW1325">
        <f t="shared" si="962"/>
        <v>0</v>
      </c>
      <c r="CX1325">
        <f t="shared" si="963"/>
        <v>19.399999999999999</v>
      </c>
      <c r="CY1325">
        <f t="shared" si="964"/>
        <v>0</v>
      </c>
      <c r="CZ1325">
        <f t="shared" si="965"/>
        <v>0</v>
      </c>
      <c r="DC1325" t="s">
        <v>3</v>
      </c>
      <c r="DD1325" t="s">
        <v>3</v>
      </c>
      <c r="DE1325" t="s">
        <v>3</v>
      </c>
      <c r="DF1325" t="s">
        <v>3</v>
      </c>
      <c r="DG1325" t="s">
        <v>3</v>
      </c>
      <c r="DH1325" t="s">
        <v>3</v>
      </c>
      <c r="DI1325" t="s">
        <v>3</v>
      </c>
      <c r="DJ1325" t="s">
        <v>3</v>
      </c>
      <c r="DK1325" t="s">
        <v>3</v>
      </c>
      <c r="DL1325" t="s">
        <v>3</v>
      </c>
      <c r="DM1325" t="s">
        <v>3</v>
      </c>
      <c r="DN1325">
        <v>0</v>
      </c>
      <c r="DO1325">
        <v>0</v>
      </c>
      <c r="DP1325">
        <v>1</v>
      </c>
      <c r="DQ1325">
        <v>1</v>
      </c>
      <c r="DU1325">
        <v>1010</v>
      </c>
      <c r="DV1325" t="s">
        <v>232</v>
      </c>
      <c r="DW1325" t="s">
        <v>232</v>
      </c>
      <c r="DX1325">
        <v>1000</v>
      </c>
      <c r="DZ1325" t="s">
        <v>3</v>
      </c>
      <c r="EA1325" t="s">
        <v>3</v>
      </c>
      <c r="EB1325" t="s">
        <v>3</v>
      </c>
      <c r="EC1325" t="s">
        <v>3</v>
      </c>
      <c r="EE1325">
        <v>29085444</v>
      </c>
      <c r="EF1325">
        <v>12</v>
      </c>
      <c r="EG1325" t="s">
        <v>32</v>
      </c>
      <c r="EH1325">
        <v>0</v>
      </c>
      <c r="EI1325" t="s">
        <v>3</v>
      </c>
      <c r="EJ1325">
        <v>2</v>
      </c>
      <c r="EK1325">
        <v>500002</v>
      </c>
      <c r="EL1325" t="s">
        <v>33</v>
      </c>
      <c r="EM1325" t="s">
        <v>34</v>
      </c>
      <c r="EO1325" t="s">
        <v>3</v>
      </c>
      <c r="EQ1325">
        <v>0</v>
      </c>
      <c r="ER1325">
        <v>1998.42</v>
      </c>
      <c r="ES1325">
        <v>1998.42</v>
      </c>
      <c r="ET1325">
        <v>0</v>
      </c>
      <c r="EU1325">
        <v>0</v>
      </c>
      <c r="EV1325">
        <v>0</v>
      </c>
      <c r="EW1325">
        <v>0</v>
      </c>
      <c r="EX1325">
        <v>0</v>
      </c>
      <c r="FQ1325">
        <v>0</v>
      </c>
      <c r="FR1325">
        <f t="shared" si="966"/>
        <v>0</v>
      </c>
      <c r="FS1325">
        <v>0</v>
      </c>
      <c r="FX1325">
        <v>0</v>
      </c>
      <c r="FY1325">
        <v>0</v>
      </c>
      <c r="GA1325" t="s">
        <v>3</v>
      </c>
      <c r="GD1325">
        <v>1</v>
      </c>
      <c r="GF1325">
        <v>-1152774928</v>
      </c>
      <c r="GG1325">
        <v>2</v>
      </c>
      <c r="GH1325">
        <v>1</v>
      </c>
      <c r="GI1325">
        <v>2</v>
      </c>
      <c r="GJ1325">
        <v>0</v>
      </c>
      <c r="GK1325">
        <v>0</v>
      </c>
      <c r="GL1325">
        <f t="shared" si="967"/>
        <v>0</v>
      </c>
      <c r="GM1325">
        <f t="shared" si="968"/>
        <v>5.12</v>
      </c>
      <c r="GN1325">
        <f t="shared" si="969"/>
        <v>0</v>
      </c>
      <c r="GO1325">
        <f t="shared" si="970"/>
        <v>5.12</v>
      </c>
      <c r="GP1325">
        <f t="shared" si="971"/>
        <v>0</v>
      </c>
      <c r="GR1325">
        <v>0</v>
      </c>
      <c r="GS1325">
        <v>3</v>
      </c>
      <c r="GT1325">
        <v>0</v>
      </c>
      <c r="GU1325" t="s">
        <v>3</v>
      </c>
      <c r="GV1325">
        <f t="shared" si="972"/>
        <v>0</v>
      </c>
      <c r="GW1325">
        <v>1</v>
      </c>
      <c r="GX1325">
        <f t="shared" si="973"/>
        <v>0</v>
      </c>
      <c r="HA1325">
        <v>0</v>
      </c>
      <c r="HB1325">
        <v>0</v>
      </c>
      <c r="HC1325">
        <f t="shared" si="974"/>
        <v>0</v>
      </c>
      <c r="HE1325" t="s">
        <v>3</v>
      </c>
      <c r="HF1325" t="s">
        <v>3</v>
      </c>
      <c r="HM1325" t="s">
        <v>3</v>
      </c>
      <c r="IK1325">
        <v>0</v>
      </c>
    </row>
    <row r="1326" spans="1:245">
      <c r="A1326">
        <v>18</v>
      </c>
      <c r="B1326">
        <v>0</v>
      </c>
      <c r="C1326">
        <v>1518</v>
      </c>
      <c r="E1326" t="s">
        <v>280</v>
      </c>
      <c r="F1326" t="s">
        <v>249</v>
      </c>
      <c r="G1326" t="s">
        <v>250</v>
      </c>
      <c r="H1326" t="s">
        <v>237</v>
      </c>
      <c r="I1326">
        <f>I1324*J1326</f>
        <v>1</v>
      </c>
      <c r="J1326">
        <v>100</v>
      </c>
      <c r="K1326">
        <v>100</v>
      </c>
      <c r="O1326">
        <f t="shared" si="940"/>
        <v>76.47</v>
      </c>
      <c r="P1326">
        <f t="shared" si="941"/>
        <v>76.47</v>
      </c>
      <c r="Q1326">
        <f t="shared" si="942"/>
        <v>0</v>
      </c>
      <c r="R1326">
        <f t="shared" si="943"/>
        <v>0</v>
      </c>
      <c r="S1326">
        <f t="shared" si="944"/>
        <v>0</v>
      </c>
      <c r="T1326">
        <f t="shared" si="945"/>
        <v>0</v>
      </c>
      <c r="U1326">
        <f t="shared" si="946"/>
        <v>0</v>
      </c>
      <c r="V1326">
        <f t="shared" si="947"/>
        <v>0</v>
      </c>
      <c r="W1326">
        <f t="shared" si="948"/>
        <v>0.09</v>
      </c>
      <c r="X1326">
        <f t="shared" si="949"/>
        <v>0</v>
      </c>
      <c r="Y1326">
        <f t="shared" si="950"/>
        <v>0</v>
      </c>
      <c r="AA1326">
        <v>35863109</v>
      </c>
      <c r="AB1326">
        <f t="shared" si="951"/>
        <v>8.81</v>
      </c>
      <c r="AC1326">
        <f t="shared" si="952"/>
        <v>8.81</v>
      </c>
      <c r="AD1326">
        <f t="shared" si="977"/>
        <v>0</v>
      </c>
      <c r="AE1326">
        <f t="shared" si="978"/>
        <v>0</v>
      </c>
      <c r="AF1326">
        <f>ROUND((EV1326),2)</f>
        <v>0</v>
      </c>
      <c r="AG1326">
        <f t="shared" si="953"/>
        <v>0</v>
      </c>
      <c r="AH1326">
        <f>(EW1326)</f>
        <v>0</v>
      </c>
      <c r="AI1326">
        <f t="shared" si="979"/>
        <v>0</v>
      </c>
      <c r="AJ1326">
        <f t="shared" si="954"/>
        <v>0.09</v>
      </c>
      <c r="AK1326">
        <v>8.81</v>
      </c>
      <c r="AL1326">
        <v>8.81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0.09</v>
      </c>
      <c r="AT1326">
        <v>0</v>
      </c>
      <c r="AU1326">
        <v>0</v>
      </c>
      <c r="AV1326">
        <v>1</v>
      </c>
      <c r="AW1326">
        <v>1</v>
      </c>
      <c r="AZ1326">
        <v>1</v>
      </c>
      <c r="BA1326">
        <v>1</v>
      </c>
      <c r="BB1326">
        <v>1</v>
      </c>
      <c r="BC1326">
        <v>8.68</v>
      </c>
      <c r="BD1326" t="s">
        <v>3</v>
      </c>
      <c r="BE1326" t="s">
        <v>3</v>
      </c>
      <c r="BF1326" t="s">
        <v>3</v>
      </c>
      <c r="BG1326" t="s">
        <v>3</v>
      </c>
      <c r="BH1326">
        <v>3</v>
      </c>
      <c r="BI1326">
        <v>2</v>
      </c>
      <c r="BJ1326" t="s">
        <v>251</v>
      </c>
      <c r="BM1326">
        <v>500002</v>
      </c>
      <c r="BN1326">
        <v>0</v>
      </c>
      <c r="BO1326" t="s">
        <v>249</v>
      </c>
      <c r="BP1326">
        <v>1</v>
      </c>
      <c r="BQ1326">
        <v>12</v>
      </c>
      <c r="BR1326">
        <v>0</v>
      </c>
      <c r="BS1326">
        <v>1</v>
      </c>
      <c r="BT1326">
        <v>1</v>
      </c>
      <c r="BU1326">
        <v>1</v>
      </c>
      <c r="BV1326">
        <v>1</v>
      </c>
      <c r="BW1326">
        <v>1</v>
      </c>
      <c r="BX1326">
        <v>1</v>
      </c>
      <c r="BY1326" t="s">
        <v>3</v>
      </c>
      <c r="BZ1326">
        <v>0</v>
      </c>
      <c r="CA1326">
        <v>0</v>
      </c>
      <c r="CB1326" t="s">
        <v>3</v>
      </c>
      <c r="CE1326">
        <v>0</v>
      </c>
      <c r="CF1326">
        <v>0</v>
      </c>
      <c r="CG1326">
        <v>0</v>
      </c>
      <c r="CM1326">
        <v>0</v>
      </c>
      <c r="CN1326" t="s">
        <v>3</v>
      </c>
      <c r="CO1326">
        <v>0</v>
      </c>
      <c r="CP1326">
        <f t="shared" si="955"/>
        <v>76.47</v>
      </c>
      <c r="CQ1326">
        <f t="shared" si="956"/>
        <v>76.470799999999997</v>
      </c>
      <c r="CR1326">
        <f t="shared" si="957"/>
        <v>0</v>
      </c>
      <c r="CS1326">
        <f t="shared" si="958"/>
        <v>0</v>
      </c>
      <c r="CT1326">
        <f t="shared" si="959"/>
        <v>0</v>
      </c>
      <c r="CU1326">
        <f t="shared" si="960"/>
        <v>0</v>
      </c>
      <c r="CV1326">
        <f t="shared" si="961"/>
        <v>0</v>
      </c>
      <c r="CW1326">
        <f t="shared" si="962"/>
        <v>0</v>
      </c>
      <c r="CX1326">
        <f t="shared" si="963"/>
        <v>0.09</v>
      </c>
      <c r="CY1326">
        <f t="shared" si="964"/>
        <v>0</v>
      </c>
      <c r="CZ1326">
        <f t="shared" si="965"/>
        <v>0</v>
      </c>
      <c r="DC1326" t="s">
        <v>3</v>
      </c>
      <c r="DD1326" t="s">
        <v>3</v>
      </c>
      <c r="DE1326" t="s">
        <v>3</v>
      </c>
      <c r="DF1326" t="s">
        <v>3</v>
      </c>
      <c r="DG1326" t="s">
        <v>3</v>
      </c>
      <c r="DH1326" t="s">
        <v>3</v>
      </c>
      <c r="DI1326" t="s">
        <v>3</v>
      </c>
      <c r="DJ1326" t="s">
        <v>3</v>
      </c>
      <c r="DK1326" t="s">
        <v>3</v>
      </c>
      <c r="DL1326" t="s">
        <v>3</v>
      </c>
      <c r="DM1326" t="s">
        <v>3</v>
      </c>
      <c r="DN1326">
        <v>0</v>
      </c>
      <c r="DO1326">
        <v>0</v>
      </c>
      <c r="DP1326">
        <v>1</v>
      </c>
      <c r="DQ1326">
        <v>1</v>
      </c>
      <c r="DU1326">
        <v>1010</v>
      </c>
      <c r="DV1326" t="s">
        <v>237</v>
      </c>
      <c r="DW1326" t="s">
        <v>237</v>
      </c>
      <c r="DX1326">
        <v>1</v>
      </c>
      <c r="DZ1326" t="s">
        <v>3</v>
      </c>
      <c r="EA1326" t="s">
        <v>3</v>
      </c>
      <c r="EB1326" t="s">
        <v>3</v>
      </c>
      <c r="EC1326" t="s">
        <v>3</v>
      </c>
      <c r="EE1326">
        <v>29085444</v>
      </c>
      <c r="EF1326">
        <v>12</v>
      </c>
      <c r="EG1326" t="s">
        <v>32</v>
      </c>
      <c r="EH1326">
        <v>0</v>
      </c>
      <c r="EI1326" t="s">
        <v>3</v>
      </c>
      <c r="EJ1326">
        <v>2</v>
      </c>
      <c r="EK1326">
        <v>500002</v>
      </c>
      <c r="EL1326" t="s">
        <v>33</v>
      </c>
      <c r="EM1326" t="s">
        <v>34</v>
      </c>
      <c r="EO1326" t="s">
        <v>3</v>
      </c>
      <c r="EQ1326">
        <v>0</v>
      </c>
      <c r="ER1326">
        <v>8.81</v>
      </c>
      <c r="ES1326">
        <v>8.81</v>
      </c>
      <c r="ET1326">
        <v>0</v>
      </c>
      <c r="EU1326">
        <v>0</v>
      </c>
      <c r="EV1326">
        <v>0</v>
      </c>
      <c r="EW1326">
        <v>0</v>
      </c>
      <c r="EX1326">
        <v>0</v>
      </c>
      <c r="FQ1326">
        <v>0</v>
      </c>
      <c r="FR1326">
        <f t="shared" si="966"/>
        <v>0</v>
      </c>
      <c r="FS1326">
        <v>0</v>
      </c>
      <c r="FX1326">
        <v>0</v>
      </c>
      <c r="FY1326">
        <v>0</v>
      </c>
      <c r="GA1326" t="s">
        <v>3</v>
      </c>
      <c r="GD1326">
        <v>1</v>
      </c>
      <c r="GF1326">
        <v>-1190793685</v>
      </c>
      <c r="GG1326">
        <v>2</v>
      </c>
      <c r="GH1326">
        <v>1</v>
      </c>
      <c r="GI1326">
        <v>2</v>
      </c>
      <c r="GJ1326">
        <v>0</v>
      </c>
      <c r="GK1326">
        <v>0</v>
      </c>
      <c r="GL1326">
        <f t="shared" si="967"/>
        <v>0</v>
      </c>
      <c r="GM1326">
        <f t="shared" si="968"/>
        <v>76.47</v>
      </c>
      <c r="GN1326">
        <f t="shared" si="969"/>
        <v>0</v>
      </c>
      <c r="GO1326">
        <f t="shared" si="970"/>
        <v>76.47</v>
      </c>
      <c r="GP1326">
        <f t="shared" si="971"/>
        <v>0</v>
      </c>
      <c r="GR1326">
        <v>0</v>
      </c>
      <c r="GS1326">
        <v>3</v>
      </c>
      <c r="GT1326">
        <v>0</v>
      </c>
      <c r="GU1326" t="s">
        <v>3</v>
      </c>
      <c r="GV1326">
        <f t="shared" si="972"/>
        <v>0</v>
      </c>
      <c r="GW1326">
        <v>1</v>
      </c>
      <c r="GX1326">
        <f t="shared" si="973"/>
        <v>0</v>
      </c>
      <c r="HA1326">
        <v>0</v>
      </c>
      <c r="HB1326">
        <v>0</v>
      </c>
      <c r="HC1326">
        <f t="shared" si="974"/>
        <v>0</v>
      </c>
      <c r="HE1326" t="s">
        <v>3</v>
      </c>
      <c r="HF1326" t="s">
        <v>3</v>
      </c>
      <c r="HM1326" t="s">
        <v>3</v>
      </c>
      <c r="IK1326">
        <v>0</v>
      </c>
    </row>
    <row r="1327" spans="1:245">
      <c r="A1327">
        <v>17</v>
      </c>
      <c r="B1327">
        <v>0</v>
      </c>
      <c r="C1327">
        <f>ROW(SmtRes!A1524)</f>
        <v>1524</v>
      </c>
      <c r="D1327">
        <f>ROW(EtalonRes!A1479)</f>
        <v>1479</v>
      </c>
      <c r="E1327" t="s">
        <v>222</v>
      </c>
      <c r="F1327" t="s">
        <v>306</v>
      </c>
      <c r="G1327" t="s">
        <v>307</v>
      </c>
      <c r="H1327" t="s">
        <v>149</v>
      </c>
      <c r="I1327">
        <f>ROUND(18/100,9)</f>
        <v>0.18</v>
      </c>
      <c r="J1327">
        <v>0</v>
      </c>
      <c r="K1327">
        <f>ROUND(18/100,9)</f>
        <v>0.18</v>
      </c>
      <c r="O1327">
        <f t="shared" si="940"/>
        <v>2078.4299999999998</v>
      </c>
      <c r="P1327">
        <f t="shared" si="941"/>
        <v>0</v>
      </c>
      <c r="Q1327">
        <f t="shared" si="942"/>
        <v>102.77</v>
      </c>
      <c r="R1327">
        <f t="shared" si="943"/>
        <v>0</v>
      </c>
      <c r="S1327">
        <f t="shared" si="944"/>
        <v>1975.66</v>
      </c>
      <c r="T1327">
        <f t="shared" si="945"/>
        <v>0</v>
      </c>
      <c r="U1327">
        <f t="shared" si="946"/>
        <v>5.3902799999999997</v>
      </c>
      <c r="V1327">
        <f t="shared" si="947"/>
        <v>0</v>
      </c>
      <c r="W1327">
        <f t="shared" si="948"/>
        <v>0</v>
      </c>
      <c r="X1327">
        <f t="shared" si="949"/>
        <v>1580.53</v>
      </c>
      <c r="Y1327">
        <f t="shared" si="950"/>
        <v>730.99</v>
      </c>
      <c r="AA1327">
        <v>35863109</v>
      </c>
      <c r="AB1327">
        <f t="shared" si="951"/>
        <v>393.96</v>
      </c>
      <c r="AC1327">
        <f t="shared" si="952"/>
        <v>0</v>
      </c>
      <c r="AD1327">
        <f>ROUND(((((ET1327*1.25))-((EU1327*1.25)))+AE1327),2)</f>
        <v>61.86</v>
      </c>
      <c r="AE1327">
        <f>ROUND(((EU1327*1.25)),2)</f>
        <v>0</v>
      </c>
      <c r="AF1327">
        <f>ROUND(((EV1327*1.15)),2)</f>
        <v>332.1</v>
      </c>
      <c r="AG1327">
        <f t="shared" si="953"/>
        <v>0</v>
      </c>
      <c r="AH1327">
        <f>((EW1327*1.15))</f>
        <v>29.945999999999998</v>
      </c>
      <c r="AI1327">
        <f>((EX1327*1.25))</f>
        <v>0</v>
      </c>
      <c r="AJ1327">
        <f t="shared" si="954"/>
        <v>0</v>
      </c>
      <c r="AK1327">
        <v>338.27</v>
      </c>
      <c r="AL1327">
        <v>0</v>
      </c>
      <c r="AM1327">
        <v>49.49</v>
      </c>
      <c r="AN1327">
        <v>0</v>
      </c>
      <c r="AO1327">
        <v>288.77999999999997</v>
      </c>
      <c r="AP1327">
        <v>0</v>
      </c>
      <c r="AQ1327">
        <v>26.04</v>
      </c>
      <c r="AR1327">
        <v>0</v>
      </c>
      <c r="AS1327">
        <v>0</v>
      </c>
      <c r="AT1327">
        <v>80</v>
      </c>
      <c r="AU1327">
        <v>37</v>
      </c>
      <c r="AV1327">
        <v>1</v>
      </c>
      <c r="AW1327">
        <v>1</v>
      </c>
      <c r="AZ1327">
        <v>1</v>
      </c>
      <c r="BA1327">
        <v>33.049999999999997</v>
      </c>
      <c r="BB1327">
        <v>9.23</v>
      </c>
      <c r="BC1327">
        <v>1</v>
      </c>
      <c r="BD1327" t="s">
        <v>3</v>
      </c>
      <c r="BE1327" t="s">
        <v>3</v>
      </c>
      <c r="BF1327" t="s">
        <v>3</v>
      </c>
      <c r="BG1327" t="s">
        <v>3</v>
      </c>
      <c r="BH1327">
        <v>0</v>
      </c>
      <c r="BI1327">
        <v>1</v>
      </c>
      <c r="BJ1327" t="s">
        <v>308</v>
      </c>
      <c r="BM1327">
        <v>15001</v>
      </c>
      <c r="BN1327">
        <v>0</v>
      </c>
      <c r="BO1327" t="s">
        <v>306</v>
      </c>
      <c r="BP1327">
        <v>1</v>
      </c>
      <c r="BQ1327">
        <v>2</v>
      </c>
      <c r="BR1327">
        <v>0</v>
      </c>
      <c r="BS1327">
        <v>33.049999999999997</v>
      </c>
      <c r="BT1327">
        <v>1</v>
      </c>
      <c r="BU1327">
        <v>1</v>
      </c>
      <c r="BV1327">
        <v>1</v>
      </c>
      <c r="BW1327">
        <v>1</v>
      </c>
      <c r="BX1327">
        <v>1</v>
      </c>
      <c r="BY1327" t="s">
        <v>3</v>
      </c>
      <c r="BZ1327">
        <v>105</v>
      </c>
      <c r="CA1327">
        <v>55</v>
      </c>
      <c r="CB1327" t="s">
        <v>3</v>
      </c>
      <c r="CE1327">
        <v>0</v>
      </c>
      <c r="CF1327">
        <v>0</v>
      </c>
      <c r="CG1327">
        <v>0</v>
      </c>
      <c r="CM1327">
        <v>0</v>
      </c>
      <c r="CN1327" t="s">
        <v>992</v>
      </c>
      <c r="CO1327">
        <v>0</v>
      </c>
      <c r="CP1327">
        <f t="shared" si="955"/>
        <v>2078.4300000000003</v>
      </c>
      <c r="CQ1327">
        <f t="shared" si="956"/>
        <v>0</v>
      </c>
      <c r="CR1327">
        <f t="shared" si="957"/>
        <v>570.96780000000001</v>
      </c>
      <c r="CS1327">
        <f t="shared" si="958"/>
        <v>0</v>
      </c>
      <c r="CT1327">
        <f t="shared" si="959"/>
        <v>10975.905000000001</v>
      </c>
      <c r="CU1327">
        <f t="shared" si="960"/>
        <v>0</v>
      </c>
      <c r="CV1327">
        <f t="shared" si="961"/>
        <v>29.945999999999998</v>
      </c>
      <c r="CW1327">
        <f t="shared" si="962"/>
        <v>0</v>
      </c>
      <c r="CX1327">
        <f t="shared" si="963"/>
        <v>0</v>
      </c>
      <c r="CY1327">
        <f t="shared" si="964"/>
        <v>1580.5280000000002</v>
      </c>
      <c r="CZ1327">
        <f t="shared" si="965"/>
        <v>730.99419999999998</v>
      </c>
      <c r="DC1327" t="s">
        <v>3</v>
      </c>
      <c r="DD1327" t="s">
        <v>3</v>
      </c>
      <c r="DE1327" t="s">
        <v>133</v>
      </c>
      <c r="DF1327" t="s">
        <v>133</v>
      </c>
      <c r="DG1327" t="s">
        <v>134</v>
      </c>
      <c r="DH1327" t="s">
        <v>3</v>
      </c>
      <c r="DI1327" t="s">
        <v>134</v>
      </c>
      <c r="DJ1327" t="s">
        <v>133</v>
      </c>
      <c r="DK1327" t="s">
        <v>3</v>
      </c>
      <c r="DL1327" t="s">
        <v>3</v>
      </c>
      <c r="DM1327" t="s">
        <v>3</v>
      </c>
      <c r="DN1327">
        <v>0</v>
      </c>
      <c r="DO1327">
        <v>0</v>
      </c>
      <c r="DP1327">
        <v>1</v>
      </c>
      <c r="DQ1327">
        <v>1</v>
      </c>
      <c r="DU1327">
        <v>1013</v>
      </c>
      <c r="DV1327" t="s">
        <v>149</v>
      </c>
      <c r="DW1327" t="s">
        <v>149</v>
      </c>
      <c r="DX1327">
        <v>1</v>
      </c>
      <c r="DZ1327" t="s">
        <v>3</v>
      </c>
      <c r="EA1327" t="s">
        <v>3</v>
      </c>
      <c r="EB1327" t="s">
        <v>3</v>
      </c>
      <c r="EC1327" t="s">
        <v>3</v>
      </c>
      <c r="EE1327">
        <v>29085536</v>
      </c>
      <c r="EF1327">
        <v>2</v>
      </c>
      <c r="EG1327" t="s">
        <v>135</v>
      </c>
      <c r="EH1327">
        <v>0</v>
      </c>
      <c r="EI1327" t="s">
        <v>3</v>
      </c>
      <c r="EJ1327">
        <v>1</v>
      </c>
      <c r="EK1327">
        <v>15001</v>
      </c>
      <c r="EL1327" t="s">
        <v>151</v>
      </c>
      <c r="EM1327" t="s">
        <v>152</v>
      </c>
      <c r="EO1327" t="s">
        <v>138</v>
      </c>
      <c r="EQ1327">
        <v>0</v>
      </c>
      <c r="ER1327">
        <v>338.27</v>
      </c>
      <c r="ES1327">
        <v>0</v>
      </c>
      <c r="ET1327">
        <v>49.49</v>
      </c>
      <c r="EU1327">
        <v>0</v>
      </c>
      <c r="EV1327">
        <v>288.77999999999997</v>
      </c>
      <c r="EW1327">
        <v>26.04</v>
      </c>
      <c r="EX1327">
        <v>0</v>
      </c>
      <c r="EY1327">
        <v>0</v>
      </c>
      <c r="FQ1327">
        <v>0</v>
      </c>
      <c r="FR1327">
        <f t="shared" si="966"/>
        <v>0</v>
      </c>
      <c r="FS1327">
        <v>0</v>
      </c>
      <c r="FT1327" t="s">
        <v>139</v>
      </c>
      <c r="FU1327" t="s">
        <v>25</v>
      </c>
      <c r="FV1327" t="s">
        <v>25</v>
      </c>
      <c r="FW1327" t="s">
        <v>26</v>
      </c>
      <c r="FX1327">
        <v>94.5</v>
      </c>
      <c r="FY1327">
        <v>46.75</v>
      </c>
      <c r="GA1327" t="s">
        <v>3</v>
      </c>
      <c r="GD1327">
        <v>1</v>
      </c>
      <c r="GF1327">
        <v>1201776926</v>
      </c>
      <c r="GG1327">
        <v>2</v>
      </c>
      <c r="GH1327">
        <v>1</v>
      </c>
      <c r="GI1327">
        <v>2</v>
      </c>
      <c r="GJ1327">
        <v>0</v>
      </c>
      <c r="GK1327">
        <v>0</v>
      </c>
      <c r="GL1327">
        <f t="shared" si="967"/>
        <v>0</v>
      </c>
      <c r="GM1327">
        <f t="shared" si="968"/>
        <v>4389.95</v>
      </c>
      <c r="GN1327">
        <f t="shared" si="969"/>
        <v>4389.95</v>
      </c>
      <c r="GO1327">
        <f t="shared" si="970"/>
        <v>0</v>
      </c>
      <c r="GP1327">
        <f t="shared" si="971"/>
        <v>0</v>
      </c>
      <c r="GR1327">
        <v>0</v>
      </c>
      <c r="GS1327">
        <v>3</v>
      </c>
      <c r="GT1327">
        <v>0</v>
      </c>
      <c r="GU1327" t="s">
        <v>3</v>
      </c>
      <c r="GV1327">
        <f t="shared" si="972"/>
        <v>0</v>
      </c>
      <c r="GW1327">
        <v>1</v>
      </c>
      <c r="GX1327">
        <f t="shared" si="973"/>
        <v>0</v>
      </c>
      <c r="HA1327">
        <v>0</v>
      </c>
      <c r="HB1327">
        <v>0</v>
      </c>
      <c r="HC1327">
        <f t="shared" si="974"/>
        <v>0</v>
      </c>
      <c r="HE1327" t="s">
        <v>3</v>
      </c>
      <c r="HF1327" t="s">
        <v>3</v>
      </c>
      <c r="HM1327" t="s">
        <v>3</v>
      </c>
      <c r="IK1327">
        <v>0</v>
      </c>
    </row>
    <row r="1328" spans="1:245">
      <c r="A1328">
        <v>17</v>
      </c>
      <c r="B1328">
        <v>0</v>
      </c>
      <c r="E1328" t="s">
        <v>243</v>
      </c>
      <c r="F1328" t="s">
        <v>309</v>
      </c>
      <c r="G1328" t="s">
        <v>310</v>
      </c>
      <c r="H1328" t="s">
        <v>155</v>
      </c>
      <c r="I1328">
        <v>18</v>
      </c>
      <c r="J1328">
        <v>0</v>
      </c>
      <c r="K1328">
        <v>18</v>
      </c>
      <c r="O1328">
        <f t="shared" si="940"/>
        <v>2686.7</v>
      </c>
      <c r="P1328">
        <f t="shared" si="941"/>
        <v>2686.7</v>
      </c>
      <c r="Q1328">
        <f t="shared" si="942"/>
        <v>0</v>
      </c>
      <c r="R1328">
        <f t="shared" si="943"/>
        <v>0</v>
      </c>
      <c r="S1328">
        <f t="shared" si="944"/>
        <v>0</v>
      </c>
      <c r="T1328">
        <f t="shared" si="945"/>
        <v>0</v>
      </c>
      <c r="U1328">
        <f t="shared" si="946"/>
        <v>0</v>
      </c>
      <c r="V1328">
        <f t="shared" si="947"/>
        <v>0</v>
      </c>
      <c r="W1328">
        <f t="shared" si="948"/>
        <v>20.34</v>
      </c>
      <c r="X1328">
        <f t="shared" si="949"/>
        <v>0</v>
      </c>
      <c r="Y1328">
        <f t="shared" si="950"/>
        <v>0</v>
      </c>
      <c r="AA1328">
        <v>35863109</v>
      </c>
      <c r="AB1328">
        <f t="shared" si="951"/>
        <v>24.59</v>
      </c>
      <c r="AC1328">
        <f t="shared" si="952"/>
        <v>24.59</v>
      </c>
      <c r="AD1328">
        <f>ROUND((((ET1328)-(EU1328))+AE1328),2)</f>
        <v>0</v>
      </c>
      <c r="AE1328">
        <f t="shared" ref="AE1328:AF1331" si="980">ROUND((EU1328),2)</f>
        <v>0</v>
      </c>
      <c r="AF1328">
        <f t="shared" si="980"/>
        <v>0</v>
      </c>
      <c r="AG1328">
        <f t="shared" si="953"/>
        <v>0</v>
      </c>
      <c r="AH1328">
        <f t="shared" ref="AH1328:AI1331" si="981">(EW1328)</f>
        <v>0</v>
      </c>
      <c r="AI1328">
        <f t="shared" si="981"/>
        <v>0</v>
      </c>
      <c r="AJ1328">
        <f t="shared" si="954"/>
        <v>1.1299999999999999</v>
      </c>
      <c r="AK1328">
        <v>24.59</v>
      </c>
      <c r="AL1328">
        <v>24.59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1.1299999999999999</v>
      </c>
      <c r="AT1328">
        <v>0</v>
      </c>
      <c r="AU1328">
        <v>0</v>
      </c>
      <c r="AV1328">
        <v>1</v>
      </c>
      <c r="AW1328">
        <v>1</v>
      </c>
      <c r="AZ1328">
        <v>1</v>
      </c>
      <c r="BA1328">
        <v>1</v>
      </c>
      <c r="BB1328">
        <v>1</v>
      </c>
      <c r="BC1328">
        <v>6.07</v>
      </c>
      <c r="BD1328" t="s">
        <v>3</v>
      </c>
      <c r="BE1328" t="s">
        <v>3</v>
      </c>
      <c r="BF1328" t="s">
        <v>3</v>
      </c>
      <c r="BG1328" t="s">
        <v>3</v>
      </c>
      <c r="BH1328">
        <v>3</v>
      </c>
      <c r="BI1328">
        <v>1</v>
      </c>
      <c r="BJ1328" t="s">
        <v>311</v>
      </c>
      <c r="BM1328">
        <v>500001</v>
      </c>
      <c r="BN1328">
        <v>0</v>
      </c>
      <c r="BO1328" t="s">
        <v>309</v>
      </c>
      <c r="BP1328">
        <v>1</v>
      </c>
      <c r="BQ1328">
        <v>8</v>
      </c>
      <c r="BR1328">
        <v>0</v>
      </c>
      <c r="BS1328">
        <v>1</v>
      </c>
      <c r="BT1328">
        <v>1</v>
      </c>
      <c r="BU1328">
        <v>1</v>
      </c>
      <c r="BV1328">
        <v>1</v>
      </c>
      <c r="BW1328">
        <v>1</v>
      </c>
      <c r="BX1328">
        <v>1</v>
      </c>
      <c r="BY1328" t="s">
        <v>3</v>
      </c>
      <c r="BZ1328">
        <v>0</v>
      </c>
      <c r="CA1328">
        <v>0</v>
      </c>
      <c r="CB1328" t="s">
        <v>3</v>
      </c>
      <c r="CE1328">
        <v>0</v>
      </c>
      <c r="CF1328">
        <v>0</v>
      </c>
      <c r="CG1328">
        <v>0</v>
      </c>
      <c r="CM1328">
        <v>0</v>
      </c>
      <c r="CN1328" t="s">
        <v>3</v>
      </c>
      <c r="CO1328">
        <v>0</v>
      </c>
      <c r="CP1328">
        <f t="shared" si="955"/>
        <v>2686.7</v>
      </c>
      <c r="CQ1328">
        <f t="shared" si="956"/>
        <v>149.26130000000001</v>
      </c>
      <c r="CR1328">
        <f t="shared" si="957"/>
        <v>0</v>
      </c>
      <c r="CS1328">
        <f t="shared" si="958"/>
        <v>0</v>
      </c>
      <c r="CT1328">
        <f t="shared" si="959"/>
        <v>0</v>
      </c>
      <c r="CU1328">
        <f t="shared" si="960"/>
        <v>0</v>
      </c>
      <c r="CV1328">
        <f t="shared" si="961"/>
        <v>0</v>
      </c>
      <c r="CW1328">
        <f t="shared" si="962"/>
        <v>0</v>
      </c>
      <c r="CX1328">
        <f t="shared" si="963"/>
        <v>1.1299999999999999</v>
      </c>
      <c r="CY1328">
        <f t="shared" si="964"/>
        <v>0</v>
      </c>
      <c r="CZ1328">
        <f t="shared" si="965"/>
        <v>0</v>
      </c>
      <c r="DC1328" t="s">
        <v>3</v>
      </c>
      <c r="DD1328" t="s">
        <v>3</v>
      </c>
      <c r="DE1328" t="s">
        <v>3</v>
      </c>
      <c r="DF1328" t="s">
        <v>3</v>
      </c>
      <c r="DG1328" t="s">
        <v>3</v>
      </c>
      <c r="DH1328" t="s">
        <v>3</v>
      </c>
      <c r="DI1328" t="s">
        <v>3</v>
      </c>
      <c r="DJ1328" t="s">
        <v>3</v>
      </c>
      <c r="DK1328" t="s">
        <v>3</v>
      </c>
      <c r="DL1328" t="s">
        <v>3</v>
      </c>
      <c r="DM1328" t="s">
        <v>3</v>
      </c>
      <c r="DN1328">
        <v>0</v>
      </c>
      <c r="DO1328">
        <v>0</v>
      </c>
      <c r="DP1328">
        <v>1</v>
      </c>
      <c r="DQ1328">
        <v>1</v>
      </c>
      <c r="DU1328">
        <v>1005</v>
      </c>
      <c r="DV1328" t="s">
        <v>155</v>
      </c>
      <c r="DW1328" t="s">
        <v>155</v>
      </c>
      <c r="DX1328">
        <v>1</v>
      </c>
      <c r="DZ1328" t="s">
        <v>3</v>
      </c>
      <c r="EA1328" t="s">
        <v>3</v>
      </c>
      <c r="EB1328" t="s">
        <v>3</v>
      </c>
      <c r="EC1328" t="s">
        <v>3</v>
      </c>
      <c r="EE1328">
        <v>29085443</v>
      </c>
      <c r="EF1328">
        <v>8</v>
      </c>
      <c r="EG1328" t="s">
        <v>144</v>
      </c>
      <c r="EH1328">
        <v>0</v>
      </c>
      <c r="EI1328" t="s">
        <v>3</v>
      </c>
      <c r="EJ1328">
        <v>1</v>
      </c>
      <c r="EK1328">
        <v>500001</v>
      </c>
      <c r="EL1328" t="s">
        <v>145</v>
      </c>
      <c r="EM1328" t="s">
        <v>146</v>
      </c>
      <c r="EO1328" t="s">
        <v>3</v>
      </c>
      <c r="EQ1328">
        <v>0</v>
      </c>
      <c r="ER1328">
        <v>24.59</v>
      </c>
      <c r="ES1328">
        <v>24.59</v>
      </c>
      <c r="ET1328">
        <v>0</v>
      </c>
      <c r="EU1328">
        <v>0</v>
      </c>
      <c r="EV1328">
        <v>0</v>
      </c>
      <c r="EW1328">
        <v>0</v>
      </c>
      <c r="EX1328">
        <v>0</v>
      </c>
      <c r="EY1328">
        <v>0</v>
      </c>
      <c r="FQ1328">
        <v>0</v>
      </c>
      <c r="FR1328">
        <f t="shared" si="966"/>
        <v>0</v>
      </c>
      <c r="FS1328">
        <v>0</v>
      </c>
      <c r="FX1328">
        <v>0</v>
      </c>
      <c r="FY1328">
        <v>0</v>
      </c>
      <c r="GA1328" t="s">
        <v>3</v>
      </c>
      <c r="GD1328">
        <v>1</v>
      </c>
      <c r="GF1328">
        <v>-1143029035</v>
      </c>
      <c r="GG1328">
        <v>2</v>
      </c>
      <c r="GH1328">
        <v>1</v>
      </c>
      <c r="GI1328">
        <v>2</v>
      </c>
      <c r="GJ1328">
        <v>0</v>
      </c>
      <c r="GK1328">
        <v>0</v>
      </c>
      <c r="GL1328">
        <f t="shared" si="967"/>
        <v>0</v>
      </c>
      <c r="GM1328">
        <f t="shared" si="968"/>
        <v>2686.7</v>
      </c>
      <c r="GN1328">
        <f t="shared" si="969"/>
        <v>2686.7</v>
      </c>
      <c r="GO1328">
        <f t="shared" si="970"/>
        <v>0</v>
      </c>
      <c r="GP1328">
        <f t="shared" si="971"/>
        <v>0</v>
      </c>
      <c r="GR1328">
        <v>0</v>
      </c>
      <c r="GS1328">
        <v>3</v>
      </c>
      <c r="GT1328">
        <v>0</v>
      </c>
      <c r="GU1328" t="s">
        <v>3</v>
      </c>
      <c r="GV1328">
        <f t="shared" si="972"/>
        <v>0</v>
      </c>
      <c r="GW1328">
        <v>1</v>
      </c>
      <c r="GX1328">
        <f t="shared" si="973"/>
        <v>0</v>
      </c>
      <c r="HA1328">
        <v>0</v>
      </c>
      <c r="HB1328">
        <v>0</v>
      </c>
      <c r="HC1328">
        <f t="shared" si="974"/>
        <v>0</v>
      </c>
      <c r="HE1328" t="s">
        <v>3</v>
      </c>
      <c r="HF1328" t="s">
        <v>3</v>
      </c>
      <c r="HM1328" t="s">
        <v>3</v>
      </c>
      <c r="IK1328">
        <v>0</v>
      </c>
    </row>
    <row r="1329" spans="1:245">
      <c r="A1329">
        <v>17</v>
      </c>
      <c r="B1329">
        <v>0</v>
      </c>
      <c r="E1329" t="s">
        <v>252</v>
      </c>
      <c r="F1329" t="s">
        <v>312</v>
      </c>
      <c r="G1329" t="s">
        <v>313</v>
      </c>
      <c r="H1329" t="s">
        <v>142</v>
      </c>
      <c r="I1329">
        <v>18</v>
      </c>
      <c r="J1329">
        <v>0</v>
      </c>
      <c r="K1329">
        <v>18</v>
      </c>
      <c r="O1329">
        <f t="shared" si="940"/>
        <v>245.79</v>
      </c>
      <c r="P1329">
        <f t="shared" si="941"/>
        <v>245.79</v>
      </c>
      <c r="Q1329">
        <f t="shared" si="942"/>
        <v>0</v>
      </c>
      <c r="R1329">
        <f t="shared" si="943"/>
        <v>0</v>
      </c>
      <c r="S1329">
        <f t="shared" si="944"/>
        <v>0</v>
      </c>
      <c r="T1329">
        <f t="shared" si="945"/>
        <v>0</v>
      </c>
      <c r="U1329">
        <f t="shared" si="946"/>
        <v>0</v>
      </c>
      <c r="V1329">
        <f t="shared" si="947"/>
        <v>0</v>
      </c>
      <c r="W1329">
        <f t="shared" si="948"/>
        <v>5.58</v>
      </c>
      <c r="X1329">
        <f t="shared" si="949"/>
        <v>0</v>
      </c>
      <c r="Y1329">
        <f t="shared" si="950"/>
        <v>0</v>
      </c>
      <c r="AA1329">
        <v>35863109</v>
      </c>
      <c r="AB1329">
        <f t="shared" si="951"/>
        <v>6.76</v>
      </c>
      <c r="AC1329">
        <f t="shared" si="952"/>
        <v>6.76</v>
      </c>
      <c r="AD1329">
        <f>ROUND((((ET1329)-(EU1329))+AE1329),2)</f>
        <v>0</v>
      </c>
      <c r="AE1329">
        <f t="shared" si="980"/>
        <v>0</v>
      </c>
      <c r="AF1329">
        <f t="shared" si="980"/>
        <v>0</v>
      </c>
      <c r="AG1329">
        <f t="shared" si="953"/>
        <v>0</v>
      </c>
      <c r="AH1329">
        <f t="shared" si="981"/>
        <v>0</v>
      </c>
      <c r="AI1329">
        <f t="shared" si="981"/>
        <v>0</v>
      </c>
      <c r="AJ1329">
        <f t="shared" si="954"/>
        <v>0.31</v>
      </c>
      <c r="AK1329">
        <v>6.76</v>
      </c>
      <c r="AL1329">
        <v>6.76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0.31</v>
      </c>
      <c r="AT1329">
        <v>0</v>
      </c>
      <c r="AU1329">
        <v>0</v>
      </c>
      <c r="AV1329">
        <v>1</v>
      </c>
      <c r="AW1329">
        <v>1</v>
      </c>
      <c r="AZ1329">
        <v>1</v>
      </c>
      <c r="BA1329">
        <v>1</v>
      </c>
      <c r="BB1329">
        <v>1</v>
      </c>
      <c r="BC1329">
        <v>2.02</v>
      </c>
      <c r="BD1329" t="s">
        <v>3</v>
      </c>
      <c r="BE1329" t="s">
        <v>3</v>
      </c>
      <c r="BF1329" t="s">
        <v>3</v>
      </c>
      <c r="BG1329" t="s">
        <v>3</v>
      </c>
      <c r="BH1329">
        <v>3</v>
      </c>
      <c r="BI1329">
        <v>1</v>
      </c>
      <c r="BJ1329" t="s">
        <v>314</v>
      </c>
      <c r="BM1329">
        <v>500001</v>
      </c>
      <c r="BN1329">
        <v>0</v>
      </c>
      <c r="BO1329" t="s">
        <v>312</v>
      </c>
      <c r="BP1329">
        <v>1</v>
      </c>
      <c r="BQ1329">
        <v>8</v>
      </c>
      <c r="BR1329">
        <v>0</v>
      </c>
      <c r="BS1329">
        <v>1</v>
      </c>
      <c r="BT1329">
        <v>1</v>
      </c>
      <c r="BU1329">
        <v>1</v>
      </c>
      <c r="BV1329">
        <v>1</v>
      </c>
      <c r="BW1329">
        <v>1</v>
      </c>
      <c r="BX1329">
        <v>1</v>
      </c>
      <c r="BY1329" t="s">
        <v>3</v>
      </c>
      <c r="BZ1329">
        <v>0</v>
      </c>
      <c r="CA1329">
        <v>0</v>
      </c>
      <c r="CB1329" t="s">
        <v>3</v>
      </c>
      <c r="CE1329">
        <v>0</v>
      </c>
      <c r="CF1329">
        <v>0</v>
      </c>
      <c r="CG1329">
        <v>0</v>
      </c>
      <c r="CM1329">
        <v>0</v>
      </c>
      <c r="CN1329" t="s">
        <v>3</v>
      </c>
      <c r="CO1329">
        <v>0</v>
      </c>
      <c r="CP1329">
        <f t="shared" si="955"/>
        <v>245.79</v>
      </c>
      <c r="CQ1329">
        <f t="shared" si="956"/>
        <v>13.655199999999999</v>
      </c>
      <c r="CR1329">
        <f t="shared" si="957"/>
        <v>0</v>
      </c>
      <c r="CS1329">
        <f t="shared" si="958"/>
        <v>0</v>
      </c>
      <c r="CT1329">
        <f t="shared" si="959"/>
        <v>0</v>
      </c>
      <c r="CU1329">
        <f t="shared" si="960"/>
        <v>0</v>
      </c>
      <c r="CV1329">
        <f t="shared" si="961"/>
        <v>0</v>
      </c>
      <c r="CW1329">
        <f t="shared" si="962"/>
        <v>0</v>
      </c>
      <c r="CX1329">
        <f t="shared" si="963"/>
        <v>0.31</v>
      </c>
      <c r="CY1329">
        <f t="shared" si="964"/>
        <v>0</v>
      </c>
      <c r="CZ1329">
        <f t="shared" si="965"/>
        <v>0</v>
      </c>
      <c r="DC1329" t="s">
        <v>3</v>
      </c>
      <c r="DD1329" t="s">
        <v>3</v>
      </c>
      <c r="DE1329" t="s">
        <v>3</v>
      </c>
      <c r="DF1329" t="s">
        <v>3</v>
      </c>
      <c r="DG1329" t="s">
        <v>3</v>
      </c>
      <c r="DH1329" t="s">
        <v>3</v>
      </c>
      <c r="DI1329" t="s">
        <v>3</v>
      </c>
      <c r="DJ1329" t="s">
        <v>3</v>
      </c>
      <c r="DK1329" t="s">
        <v>3</v>
      </c>
      <c r="DL1329" t="s">
        <v>3</v>
      </c>
      <c r="DM1329" t="s">
        <v>3</v>
      </c>
      <c r="DN1329">
        <v>0</v>
      </c>
      <c r="DO1329">
        <v>0</v>
      </c>
      <c r="DP1329">
        <v>1</v>
      </c>
      <c r="DQ1329">
        <v>1</v>
      </c>
      <c r="DU1329">
        <v>1003</v>
      </c>
      <c r="DV1329" t="s">
        <v>142</v>
      </c>
      <c r="DW1329" t="s">
        <v>142</v>
      </c>
      <c r="DX1329">
        <v>1</v>
      </c>
      <c r="DZ1329" t="s">
        <v>3</v>
      </c>
      <c r="EA1329" t="s">
        <v>3</v>
      </c>
      <c r="EB1329" t="s">
        <v>3</v>
      </c>
      <c r="EC1329" t="s">
        <v>3</v>
      </c>
      <c r="EE1329">
        <v>29085443</v>
      </c>
      <c r="EF1329">
        <v>8</v>
      </c>
      <c r="EG1329" t="s">
        <v>144</v>
      </c>
      <c r="EH1329">
        <v>0</v>
      </c>
      <c r="EI1329" t="s">
        <v>3</v>
      </c>
      <c r="EJ1329">
        <v>1</v>
      </c>
      <c r="EK1329">
        <v>500001</v>
      </c>
      <c r="EL1329" t="s">
        <v>145</v>
      </c>
      <c r="EM1329" t="s">
        <v>146</v>
      </c>
      <c r="EO1329" t="s">
        <v>3</v>
      </c>
      <c r="EQ1329">
        <v>0</v>
      </c>
      <c r="ER1329">
        <v>6.76</v>
      </c>
      <c r="ES1329">
        <v>6.76</v>
      </c>
      <c r="ET1329">
        <v>0</v>
      </c>
      <c r="EU1329">
        <v>0</v>
      </c>
      <c r="EV1329">
        <v>0</v>
      </c>
      <c r="EW1329">
        <v>0</v>
      </c>
      <c r="EX1329">
        <v>0</v>
      </c>
      <c r="EY1329">
        <v>0</v>
      </c>
      <c r="FQ1329">
        <v>0</v>
      </c>
      <c r="FR1329">
        <f t="shared" si="966"/>
        <v>0</v>
      </c>
      <c r="FS1329">
        <v>0</v>
      </c>
      <c r="FX1329">
        <v>0</v>
      </c>
      <c r="FY1329">
        <v>0</v>
      </c>
      <c r="GA1329" t="s">
        <v>3</v>
      </c>
      <c r="GD1329">
        <v>1</v>
      </c>
      <c r="GF1329">
        <v>426561494</v>
      </c>
      <c r="GG1329">
        <v>2</v>
      </c>
      <c r="GH1329">
        <v>1</v>
      </c>
      <c r="GI1329">
        <v>2</v>
      </c>
      <c r="GJ1329">
        <v>0</v>
      </c>
      <c r="GK1329">
        <v>0</v>
      </c>
      <c r="GL1329">
        <f t="shared" si="967"/>
        <v>0</v>
      </c>
      <c r="GM1329">
        <f t="shared" si="968"/>
        <v>245.79</v>
      </c>
      <c r="GN1329">
        <f t="shared" si="969"/>
        <v>245.79</v>
      </c>
      <c r="GO1329">
        <f t="shared" si="970"/>
        <v>0</v>
      </c>
      <c r="GP1329">
        <f t="shared" si="971"/>
        <v>0</v>
      </c>
      <c r="GR1329">
        <v>0</v>
      </c>
      <c r="GS1329">
        <v>3</v>
      </c>
      <c r="GT1329">
        <v>0</v>
      </c>
      <c r="GU1329" t="s">
        <v>3</v>
      </c>
      <c r="GV1329">
        <f t="shared" si="972"/>
        <v>0</v>
      </c>
      <c r="GW1329">
        <v>1</v>
      </c>
      <c r="GX1329">
        <f t="shared" si="973"/>
        <v>0</v>
      </c>
      <c r="HA1329">
        <v>0</v>
      </c>
      <c r="HB1329">
        <v>0</v>
      </c>
      <c r="HC1329">
        <f t="shared" si="974"/>
        <v>0</v>
      </c>
      <c r="HE1329" t="s">
        <v>3</v>
      </c>
      <c r="HF1329" t="s">
        <v>3</v>
      </c>
      <c r="HM1329" t="s">
        <v>3</v>
      </c>
      <c r="IK1329">
        <v>0</v>
      </c>
    </row>
    <row r="1330" spans="1:245">
      <c r="A1330">
        <v>17</v>
      </c>
      <c r="B1330">
        <v>0</v>
      </c>
      <c r="E1330" t="s">
        <v>257</v>
      </c>
      <c r="F1330" t="s">
        <v>315</v>
      </c>
      <c r="G1330" t="s">
        <v>316</v>
      </c>
      <c r="H1330" t="s">
        <v>142</v>
      </c>
      <c r="I1330">
        <v>18</v>
      </c>
      <c r="J1330">
        <v>0</v>
      </c>
      <c r="K1330">
        <v>18</v>
      </c>
      <c r="O1330">
        <f t="shared" si="940"/>
        <v>390.01</v>
      </c>
      <c r="P1330">
        <f t="shared" si="941"/>
        <v>390.01</v>
      </c>
      <c r="Q1330">
        <f t="shared" si="942"/>
        <v>0</v>
      </c>
      <c r="R1330">
        <f t="shared" si="943"/>
        <v>0</v>
      </c>
      <c r="S1330">
        <f t="shared" si="944"/>
        <v>0</v>
      </c>
      <c r="T1330">
        <f t="shared" si="945"/>
        <v>0</v>
      </c>
      <c r="U1330">
        <f t="shared" si="946"/>
        <v>0</v>
      </c>
      <c r="V1330">
        <f t="shared" si="947"/>
        <v>0</v>
      </c>
      <c r="W1330">
        <f t="shared" si="948"/>
        <v>6.84</v>
      </c>
      <c r="X1330">
        <f t="shared" si="949"/>
        <v>0</v>
      </c>
      <c r="Y1330">
        <f t="shared" si="950"/>
        <v>0</v>
      </c>
      <c r="AA1330">
        <v>35863109</v>
      </c>
      <c r="AB1330">
        <f t="shared" si="951"/>
        <v>8.27</v>
      </c>
      <c r="AC1330">
        <f t="shared" si="952"/>
        <v>8.27</v>
      </c>
      <c r="AD1330">
        <f>ROUND((((ET1330)-(EU1330))+AE1330),2)</f>
        <v>0</v>
      </c>
      <c r="AE1330">
        <f t="shared" si="980"/>
        <v>0</v>
      </c>
      <c r="AF1330">
        <f t="shared" si="980"/>
        <v>0</v>
      </c>
      <c r="AG1330">
        <f t="shared" si="953"/>
        <v>0</v>
      </c>
      <c r="AH1330">
        <f t="shared" si="981"/>
        <v>0</v>
      </c>
      <c r="AI1330">
        <f t="shared" si="981"/>
        <v>0</v>
      </c>
      <c r="AJ1330">
        <f t="shared" si="954"/>
        <v>0.38</v>
      </c>
      <c r="AK1330">
        <v>8.27</v>
      </c>
      <c r="AL1330">
        <v>8.27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0.38</v>
      </c>
      <c r="AT1330">
        <v>0</v>
      </c>
      <c r="AU1330">
        <v>0</v>
      </c>
      <c r="AV1330">
        <v>1</v>
      </c>
      <c r="AW1330">
        <v>1</v>
      </c>
      <c r="AZ1330">
        <v>1</v>
      </c>
      <c r="BA1330">
        <v>1</v>
      </c>
      <c r="BB1330">
        <v>1</v>
      </c>
      <c r="BC1330">
        <v>2.62</v>
      </c>
      <c r="BD1330" t="s">
        <v>3</v>
      </c>
      <c r="BE1330" t="s">
        <v>3</v>
      </c>
      <c r="BF1330" t="s">
        <v>3</v>
      </c>
      <c r="BG1330" t="s">
        <v>3</v>
      </c>
      <c r="BH1330">
        <v>3</v>
      </c>
      <c r="BI1330">
        <v>1</v>
      </c>
      <c r="BJ1330" t="s">
        <v>317</v>
      </c>
      <c r="BM1330">
        <v>500001</v>
      </c>
      <c r="BN1330">
        <v>0</v>
      </c>
      <c r="BO1330" t="s">
        <v>315</v>
      </c>
      <c r="BP1330">
        <v>1</v>
      </c>
      <c r="BQ1330">
        <v>8</v>
      </c>
      <c r="BR1330">
        <v>0</v>
      </c>
      <c r="BS1330">
        <v>1</v>
      </c>
      <c r="BT1330">
        <v>1</v>
      </c>
      <c r="BU1330">
        <v>1</v>
      </c>
      <c r="BV1330">
        <v>1</v>
      </c>
      <c r="BW1330">
        <v>1</v>
      </c>
      <c r="BX1330">
        <v>1</v>
      </c>
      <c r="BY1330" t="s">
        <v>3</v>
      </c>
      <c r="BZ1330">
        <v>0</v>
      </c>
      <c r="CA1330">
        <v>0</v>
      </c>
      <c r="CB1330" t="s">
        <v>3</v>
      </c>
      <c r="CE1330">
        <v>0</v>
      </c>
      <c r="CF1330">
        <v>0</v>
      </c>
      <c r="CG1330">
        <v>0</v>
      </c>
      <c r="CM1330">
        <v>0</v>
      </c>
      <c r="CN1330" t="s">
        <v>3</v>
      </c>
      <c r="CO1330">
        <v>0</v>
      </c>
      <c r="CP1330">
        <f t="shared" si="955"/>
        <v>390.01</v>
      </c>
      <c r="CQ1330">
        <f t="shared" si="956"/>
        <v>21.667400000000001</v>
      </c>
      <c r="CR1330">
        <f t="shared" si="957"/>
        <v>0</v>
      </c>
      <c r="CS1330">
        <f t="shared" si="958"/>
        <v>0</v>
      </c>
      <c r="CT1330">
        <f t="shared" si="959"/>
        <v>0</v>
      </c>
      <c r="CU1330">
        <f t="shared" si="960"/>
        <v>0</v>
      </c>
      <c r="CV1330">
        <f t="shared" si="961"/>
        <v>0</v>
      </c>
      <c r="CW1330">
        <f t="shared" si="962"/>
        <v>0</v>
      </c>
      <c r="CX1330">
        <f t="shared" si="963"/>
        <v>0.38</v>
      </c>
      <c r="CY1330">
        <f t="shared" si="964"/>
        <v>0</v>
      </c>
      <c r="CZ1330">
        <f t="shared" si="965"/>
        <v>0</v>
      </c>
      <c r="DC1330" t="s">
        <v>3</v>
      </c>
      <c r="DD1330" t="s">
        <v>3</v>
      </c>
      <c r="DE1330" t="s">
        <v>3</v>
      </c>
      <c r="DF1330" t="s">
        <v>3</v>
      </c>
      <c r="DG1330" t="s">
        <v>3</v>
      </c>
      <c r="DH1330" t="s">
        <v>3</v>
      </c>
      <c r="DI1330" t="s">
        <v>3</v>
      </c>
      <c r="DJ1330" t="s">
        <v>3</v>
      </c>
      <c r="DK1330" t="s">
        <v>3</v>
      </c>
      <c r="DL1330" t="s">
        <v>3</v>
      </c>
      <c r="DM1330" t="s">
        <v>3</v>
      </c>
      <c r="DN1330">
        <v>0</v>
      </c>
      <c r="DO1330">
        <v>0</v>
      </c>
      <c r="DP1330">
        <v>1</v>
      </c>
      <c r="DQ1330">
        <v>1</v>
      </c>
      <c r="DU1330">
        <v>1003</v>
      </c>
      <c r="DV1330" t="s">
        <v>142</v>
      </c>
      <c r="DW1330" t="s">
        <v>142</v>
      </c>
      <c r="DX1330">
        <v>1</v>
      </c>
      <c r="DZ1330" t="s">
        <v>3</v>
      </c>
      <c r="EA1330" t="s">
        <v>3</v>
      </c>
      <c r="EB1330" t="s">
        <v>3</v>
      </c>
      <c r="EC1330" t="s">
        <v>3</v>
      </c>
      <c r="EE1330">
        <v>29085443</v>
      </c>
      <c r="EF1330">
        <v>8</v>
      </c>
      <c r="EG1330" t="s">
        <v>144</v>
      </c>
      <c r="EH1330">
        <v>0</v>
      </c>
      <c r="EI1330" t="s">
        <v>3</v>
      </c>
      <c r="EJ1330">
        <v>1</v>
      </c>
      <c r="EK1330">
        <v>500001</v>
      </c>
      <c r="EL1330" t="s">
        <v>145</v>
      </c>
      <c r="EM1330" t="s">
        <v>146</v>
      </c>
      <c r="EO1330" t="s">
        <v>3</v>
      </c>
      <c r="EQ1330">
        <v>0</v>
      </c>
      <c r="ER1330">
        <v>8.27</v>
      </c>
      <c r="ES1330">
        <v>8.27</v>
      </c>
      <c r="ET1330">
        <v>0</v>
      </c>
      <c r="EU1330">
        <v>0</v>
      </c>
      <c r="EV1330">
        <v>0</v>
      </c>
      <c r="EW1330">
        <v>0</v>
      </c>
      <c r="EX1330">
        <v>0</v>
      </c>
      <c r="EY1330">
        <v>0</v>
      </c>
      <c r="FQ1330">
        <v>0</v>
      </c>
      <c r="FR1330">
        <f t="shared" si="966"/>
        <v>0</v>
      </c>
      <c r="FS1330">
        <v>0</v>
      </c>
      <c r="FX1330">
        <v>0</v>
      </c>
      <c r="FY1330">
        <v>0</v>
      </c>
      <c r="GA1330" t="s">
        <v>3</v>
      </c>
      <c r="GD1330">
        <v>1</v>
      </c>
      <c r="GF1330">
        <v>987958059</v>
      </c>
      <c r="GG1330">
        <v>2</v>
      </c>
      <c r="GH1330">
        <v>1</v>
      </c>
      <c r="GI1330">
        <v>2</v>
      </c>
      <c r="GJ1330">
        <v>0</v>
      </c>
      <c r="GK1330">
        <v>0</v>
      </c>
      <c r="GL1330">
        <f t="shared" si="967"/>
        <v>0</v>
      </c>
      <c r="GM1330">
        <f t="shared" si="968"/>
        <v>390.01</v>
      </c>
      <c r="GN1330">
        <f t="shared" si="969"/>
        <v>390.01</v>
      </c>
      <c r="GO1330">
        <f t="shared" si="970"/>
        <v>0</v>
      </c>
      <c r="GP1330">
        <f t="shared" si="971"/>
        <v>0</v>
      </c>
      <c r="GR1330">
        <v>0</v>
      </c>
      <c r="GS1330">
        <v>3</v>
      </c>
      <c r="GT1330">
        <v>0</v>
      </c>
      <c r="GU1330" t="s">
        <v>3</v>
      </c>
      <c r="GV1330">
        <f t="shared" si="972"/>
        <v>0</v>
      </c>
      <c r="GW1330">
        <v>1</v>
      </c>
      <c r="GX1330">
        <f t="shared" si="973"/>
        <v>0</v>
      </c>
      <c r="HA1330">
        <v>0</v>
      </c>
      <c r="HB1330">
        <v>0</v>
      </c>
      <c r="HC1330">
        <f t="shared" si="974"/>
        <v>0</v>
      </c>
      <c r="HE1330" t="s">
        <v>3</v>
      </c>
      <c r="HF1330" t="s">
        <v>3</v>
      </c>
      <c r="HM1330" t="s">
        <v>3</v>
      </c>
      <c r="IK1330">
        <v>0</v>
      </c>
    </row>
    <row r="1331" spans="1:245">
      <c r="A1331">
        <v>17</v>
      </c>
      <c r="B1331">
        <v>0</v>
      </c>
      <c r="E1331" t="s">
        <v>274</v>
      </c>
      <c r="F1331" t="s">
        <v>319</v>
      </c>
      <c r="G1331" t="s">
        <v>320</v>
      </c>
      <c r="H1331" t="s">
        <v>58</v>
      </c>
      <c r="I1331">
        <f>ROUND(25/100,9)</f>
        <v>0.25</v>
      </c>
      <c r="J1331">
        <v>0</v>
      </c>
      <c r="K1331">
        <f>ROUND(25/100,9)</f>
        <v>0.25</v>
      </c>
      <c r="O1331">
        <f t="shared" si="940"/>
        <v>13.8</v>
      </c>
      <c r="P1331">
        <f t="shared" si="941"/>
        <v>13.8</v>
      </c>
      <c r="Q1331">
        <f t="shared" si="942"/>
        <v>0</v>
      </c>
      <c r="R1331">
        <f t="shared" si="943"/>
        <v>0</v>
      </c>
      <c r="S1331">
        <f t="shared" si="944"/>
        <v>0</v>
      </c>
      <c r="T1331">
        <f t="shared" si="945"/>
        <v>0</v>
      </c>
      <c r="U1331">
        <f t="shared" si="946"/>
        <v>0</v>
      </c>
      <c r="V1331">
        <f t="shared" si="947"/>
        <v>0</v>
      </c>
      <c r="W1331">
        <f t="shared" si="948"/>
        <v>0.99</v>
      </c>
      <c r="X1331">
        <f t="shared" si="949"/>
        <v>0</v>
      </c>
      <c r="Y1331">
        <f t="shared" si="950"/>
        <v>0</v>
      </c>
      <c r="AA1331">
        <v>35863109</v>
      </c>
      <c r="AB1331">
        <f t="shared" si="951"/>
        <v>86.24</v>
      </c>
      <c r="AC1331">
        <f t="shared" si="952"/>
        <v>86.24</v>
      </c>
      <c r="AD1331">
        <f>ROUND((((ET1331)-(EU1331))+AE1331),2)</f>
        <v>0</v>
      </c>
      <c r="AE1331">
        <f t="shared" si="980"/>
        <v>0</v>
      </c>
      <c r="AF1331">
        <f t="shared" si="980"/>
        <v>0</v>
      </c>
      <c r="AG1331">
        <f t="shared" si="953"/>
        <v>0</v>
      </c>
      <c r="AH1331">
        <f t="shared" si="981"/>
        <v>0</v>
      </c>
      <c r="AI1331">
        <f t="shared" si="981"/>
        <v>0</v>
      </c>
      <c r="AJ1331">
        <f t="shared" si="954"/>
        <v>3.95</v>
      </c>
      <c r="AK1331">
        <v>86.24</v>
      </c>
      <c r="AL1331">
        <v>86.24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3.95</v>
      </c>
      <c r="AT1331">
        <v>0</v>
      </c>
      <c r="AU1331">
        <v>0</v>
      </c>
      <c r="AV1331">
        <v>1</v>
      </c>
      <c r="AW1331">
        <v>1</v>
      </c>
      <c r="AZ1331">
        <v>1</v>
      </c>
      <c r="BA1331">
        <v>1</v>
      </c>
      <c r="BB1331">
        <v>1</v>
      </c>
      <c r="BC1331">
        <v>0.64</v>
      </c>
      <c r="BD1331" t="s">
        <v>3</v>
      </c>
      <c r="BE1331" t="s">
        <v>3</v>
      </c>
      <c r="BF1331" t="s">
        <v>3</v>
      </c>
      <c r="BG1331" t="s">
        <v>3</v>
      </c>
      <c r="BH1331">
        <v>3</v>
      </c>
      <c r="BI1331">
        <v>1</v>
      </c>
      <c r="BJ1331" t="s">
        <v>321</v>
      </c>
      <c r="BM1331">
        <v>500001</v>
      </c>
      <c r="BN1331">
        <v>0</v>
      </c>
      <c r="BO1331" t="s">
        <v>319</v>
      </c>
      <c r="BP1331">
        <v>1</v>
      </c>
      <c r="BQ1331">
        <v>8</v>
      </c>
      <c r="BR1331">
        <v>0</v>
      </c>
      <c r="BS1331">
        <v>1</v>
      </c>
      <c r="BT1331">
        <v>1</v>
      </c>
      <c r="BU1331">
        <v>1</v>
      </c>
      <c r="BV1331">
        <v>1</v>
      </c>
      <c r="BW1331">
        <v>1</v>
      </c>
      <c r="BX1331">
        <v>1</v>
      </c>
      <c r="BY1331" t="s">
        <v>3</v>
      </c>
      <c r="BZ1331">
        <v>0</v>
      </c>
      <c r="CA1331">
        <v>0</v>
      </c>
      <c r="CB1331" t="s">
        <v>3</v>
      </c>
      <c r="CE1331">
        <v>0</v>
      </c>
      <c r="CF1331">
        <v>0</v>
      </c>
      <c r="CG1331">
        <v>0</v>
      </c>
      <c r="CM1331">
        <v>0</v>
      </c>
      <c r="CN1331" t="s">
        <v>3</v>
      </c>
      <c r="CO1331">
        <v>0</v>
      </c>
      <c r="CP1331">
        <f t="shared" si="955"/>
        <v>13.8</v>
      </c>
      <c r="CQ1331">
        <f t="shared" si="956"/>
        <v>55.193599999999996</v>
      </c>
      <c r="CR1331">
        <f t="shared" si="957"/>
        <v>0</v>
      </c>
      <c r="CS1331">
        <f t="shared" si="958"/>
        <v>0</v>
      </c>
      <c r="CT1331">
        <f t="shared" si="959"/>
        <v>0</v>
      </c>
      <c r="CU1331">
        <f t="shared" si="960"/>
        <v>0</v>
      </c>
      <c r="CV1331">
        <f t="shared" si="961"/>
        <v>0</v>
      </c>
      <c r="CW1331">
        <f t="shared" si="962"/>
        <v>0</v>
      </c>
      <c r="CX1331">
        <f t="shared" si="963"/>
        <v>3.95</v>
      </c>
      <c r="CY1331">
        <f t="shared" si="964"/>
        <v>0</v>
      </c>
      <c r="CZ1331">
        <f t="shared" si="965"/>
        <v>0</v>
      </c>
      <c r="DC1331" t="s">
        <v>3</v>
      </c>
      <c r="DD1331" t="s">
        <v>3</v>
      </c>
      <c r="DE1331" t="s">
        <v>3</v>
      </c>
      <c r="DF1331" t="s">
        <v>3</v>
      </c>
      <c r="DG1331" t="s">
        <v>3</v>
      </c>
      <c r="DH1331" t="s">
        <v>3</v>
      </c>
      <c r="DI1331" t="s">
        <v>3</v>
      </c>
      <c r="DJ1331" t="s">
        <v>3</v>
      </c>
      <c r="DK1331" t="s">
        <v>3</v>
      </c>
      <c r="DL1331" t="s">
        <v>3</v>
      </c>
      <c r="DM1331" t="s">
        <v>3</v>
      </c>
      <c r="DN1331">
        <v>0</v>
      </c>
      <c r="DO1331">
        <v>0</v>
      </c>
      <c r="DP1331">
        <v>1</v>
      </c>
      <c r="DQ1331">
        <v>1</v>
      </c>
      <c r="DU1331">
        <v>1010</v>
      </c>
      <c r="DV1331" t="s">
        <v>58</v>
      </c>
      <c r="DW1331" t="s">
        <v>58</v>
      </c>
      <c r="DX1331">
        <v>100</v>
      </c>
      <c r="DZ1331" t="s">
        <v>3</v>
      </c>
      <c r="EA1331" t="s">
        <v>3</v>
      </c>
      <c r="EB1331" t="s">
        <v>3</v>
      </c>
      <c r="EC1331" t="s">
        <v>3</v>
      </c>
      <c r="EE1331">
        <v>29085443</v>
      </c>
      <c r="EF1331">
        <v>8</v>
      </c>
      <c r="EG1331" t="s">
        <v>144</v>
      </c>
      <c r="EH1331">
        <v>0</v>
      </c>
      <c r="EI1331" t="s">
        <v>3</v>
      </c>
      <c r="EJ1331">
        <v>1</v>
      </c>
      <c r="EK1331">
        <v>500001</v>
      </c>
      <c r="EL1331" t="s">
        <v>145</v>
      </c>
      <c r="EM1331" t="s">
        <v>146</v>
      </c>
      <c r="EO1331" t="s">
        <v>3</v>
      </c>
      <c r="EQ1331">
        <v>0</v>
      </c>
      <c r="ER1331">
        <v>86.24</v>
      </c>
      <c r="ES1331">
        <v>86.24</v>
      </c>
      <c r="ET1331">
        <v>0</v>
      </c>
      <c r="EU1331">
        <v>0</v>
      </c>
      <c r="EV1331">
        <v>0</v>
      </c>
      <c r="EW1331">
        <v>0</v>
      </c>
      <c r="EX1331">
        <v>0</v>
      </c>
      <c r="EY1331">
        <v>0</v>
      </c>
      <c r="FQ1331">
        <v>0</v>
      </c>
      <c r="FR1331">
        <f t="shared" si="966"/>
        <v>0</v>
      </c>
      <c r="FS1331">
        <v>0</v>
      </c>
      <c r="FX1331">
        <v>0</v>
      </c>
      <c r="FY1331">
        <v>0</v>
      </c>
      <c r="GA1331" t="s">
        <v>3</v>
      </c>
      <c r="GD1331">
        <v>1</v>
      </c>
      <c r="GF1331">
        <v>-228248654</v>
      </c>
      <c r="GG1331">
        <v>2</v>
      </c>
      <c r="GH1331">
        <v>1</v>
      </c>
      <c r="GI1331">
        <v>2</v>
      </c>
      <c r="GJ1331">
        <v>0</v>
      </c>
      <c r="GK1331">
        <v>0</v>
      </c>
      <c r="GL1331">
        <f t="shared" si="967"/>
        <v>0</v>
      </c>
      <c r="GM1331">
        <f t="shared" si="968"/>
        <v>13.8</v>
      </c>
      <c r="GN1331">
        <f t="shared" si="969"/>
        <v>13.8</v>
      </c>
      <c r="GO1331">
        <f t="shared" si="970"/>
        <v>0</v>
      </c>
      <c r="GP1331">
        <f t="shared" si="971"/>
        <v>0</v>
      </c>
      <c r="GR1331">
        <v>0</v>
      </c>
      <c r="GS1331">
        <v>3</v>
      </c>
      <c r="GT1331">
        <v>0</v>
      </c>
      <c r="GU1331" t="s">
        <v>3</v>
      </c>
      <c r="GV1331">
        <f t="shared" si="972"/>
        <v>0</v>
      </c>
      <c r="GW1331">
        <v>1</v>
      </c>
      <c r="GX1331">
        <f t="shared" si="973"/>
        <v>0</v>
      </c>
      <c r="HA1331">
        <v>0</v>
      </c>
      <c r="HB1331">
        <v>0</v>
      </c>
      <c r="HC1331">
        <f t="shared" si="974"/>
        <v>0</v>
      </c>
      <c r="HE1331" t="s">
        <v>3</v>
      </c>
      <c r="HF1331" t="s">
        <v>3</v>
      </c>
      <c r="HM1331" t="s">
        <v>3</v>
      </c>
      <c r="IK1331">
        <v>0</v>
      </c>
    </row>
    <row r="1332" spans="1:245">
      <c r="A1332">
        <v>17</v>
      </c>
      <c r="B1332">
        <v>0</v>
      </c>
      <c r="C1332">
        <f>ROW(SmtRes!A1527)</f>
        <v>1527</v>
      </c>
      <c r="D1332">
        <f>ROW(EtalonRes!A1482)</f>
        <v>1482</v>
      </c>
      <c r="E1332" t="s">
        <v>318</v>
      </c>
      <c r="F1332" t="s">
        <v>323</v>
      </c>
      <c r="G1332" t="s">
        <v>324</v>
      </c>
      <c r="H1332" t="s">
        <v>325</v>
      </c>
      <c r="I1332">
        <f>ROUND(6/100,9)</f>
        <v>0.06</v>
      </c>
      <c r="J1332">
        <v>0</v>
      </c>
      <c r="K1332">
        <f>ROUND(6/100,9)</f>
        <v>0.06</v>
      </c>
      <c r="O1332">
        <f t="shared" si="940"/>
        <v>923.86</v>
      </c>
      <c r="P1332">
        <f t="shared" si="941"/>
        <v>0</v>
      </c>
      <c r="Q1332">
        <f t="shared" si="942"/>
        <v>0</v>
      </c>
      <c r="R1332">
        <f t="shared" si="943"/>
        <v>0</v>
      </c>
      <c r="S1332">
        <f t="shared" si="944"/>
        <v>923.86</v>
      </c>
      <c r="T1332">
        <f t="shared" si="945"/>
        <v>0</v>
      </c>
      <c r="U1332">
        <f t="shared" si="946"/>
        <v>2.5205699999999998</v>
      </c>
      <c r="V1332">
        <f t="shared" si="947"/>
        <v>0</v>
      </c>
      <c r="W1332">
        <f t="shared" si="948"/>
        <v>0</v>
      </c>
      <c r="X1332">
        <f t="shared" si="949"/>
        <v>739.09</v>
      </c>
      <c r="Y1332">
        <f t="shared" si="950"/>
        <v>341.83</v>
      </c>
      <c r="AA1332">
        <v>35863109</v>
      </c>
      <c r="AB1332">
        <f t="shared" si="951"/>
        <v>465.89</v>
      </c>
      <c r="AC1332">
        <f t="shared" si="952"/>
        <v>0</v>
      </c>
      <c r="AD1332">
        <f>ROUND(((((ET1332*1.25))-((EU1332*1.25)))+AE1332),2)</f>
        <v>0</v>
      </c>
      <c r="AE1332">
        <f>ROUND(((EU1332*1.25)),2)</f>
        <v>0</v>
      </c>
      <c r="AF1332">
        <f>ROUND(((EV1332*1.15)),2)</f>
        <v>465.89</v>
      </c>
      <c r="AG1332">
        <f t="shared" si="953"/>
        <v>0</v>
      </c>
      <c r="AH1332">
        <f>((EW1332*1.15))</f>
        <v>42.009499999999996</v>
      </c>
      <c r="AI1332">
        <f>((EX1332*1.25))</f>
        <v>0</v>
      </c>
      <c r="AJ1332">
        <f t="shared" si="954"/>
        <v>0</v>
      </c>
      <c r="AK1332">
        <v>405.12</v>
      </c>
      <c r="AL1332">
        <v>0</v>
      </c>
      <c r="AM1332">
        <v>0</v>
      </c>
      <c r="AN1332">
        <v>0</v>
      </c>
      <c r="AO1332">
        <v>405.12</v>
      </c>
      <c r="AP1332">
        <v>0</v>
      </c>
      <c r="AQ1332">
        <v>36.53</v>
      </c>
      <c r="AR1332">
        <v>0</v>
      </c>
      <c r="AS1332">
        <v>0</v>
      </c>
      <c r="AT1332">
        <v>80</v>
      </c>
      <c r="AU1332">
        <v>37</v>
      </c>
      <c r="AV1332">
        <v>1</v>
      </c>
      <c r="AW1332">
        <v>1</v>
      </c>
      <c r="AZ1332">
        <v>1</v>
      </c>
      <c r="BA1332">
        <v>33.049999999999997</v>
      </c>
      <c r="BB1332">
        <v>1</v>
      </c>
      <c r="BC1332">
        <v>1</v>
      </c>
      <c r="BD1332" t="s">
        <v>3</v>
      </c>
      <c r="BE1332" t="s">
        <v>3</v>
      </c>
      <c r="BF1332" t="s">
        <v>3</v>
      </c>
      <c r="BG1332" t="s">
        <v>3</v>
      </c>
      <c r="BH1332">
        <v>0</v>
      </c>
      <c r="BI1332">
        <v>1</v>
      </c>
      <c r="BJ1332" t="s">
        <v>326</v>
      </c>
      <c r="BM1332">
        <v>15001</v>
      </c>
      <c r="BN1332">
        <v>0</v>
      </c>
      <c r="BO1332" t="s">
        <v>323</v>
      </c>
      <c r="BP1332">
        <v>1</v>
      </c>
      <c r="BQ1332">
        <v>2</v>
      </c>
      <c r="BR1332">
        <v>0</v>
      </c>
      <c r="BS1332">
        <v>33.049999999999997</v>
      </c>
      <c r="BT1332">
        <v>1</v>
      </c>
      <c r="BU1332">
        <v>1</v>
      </c>
      <c r="BV1332">
        <v>1</v>
      </c>
      <c r="BW1332">
        <v>1</v>
      </c>
      <c r="BX1332">
        <v>1</v>
      </c>
      <c r="BY1332" t="s">
        <v>3</v>
      </c>
      <c r="BZ1332">
        <v>105</v>
      </c>
      <c r="CA1332">
        <v>55</v>
      </c>
      <c r="CB1332" t="s">
        <v>3</v>
      </c>
      <c r="CE1332">
        <v>0</v>
      </c>
      <c r="CF1332">
        <v>0</v>
      </c>
      <c r="CG1332">
        <v>0</v>
      </c>
      <c r="CM1332">
        <v>0</v>
      </c>
      <c r="CN1332" t="s">
        <v>992</v>
      </c>
      <c r="CO1332">
        <v>0</v>
      </c>
      <c r="CP1332">
        <f t="shared" si="955"/>
        <v>923.86</v>
      </c>
      <c r="CQ1332">
        <f t="shared" si="956"/>
        <v>0</v>
      </c>
      <c r="CR1332">
        <f t="shared" si="957"/>
        <v>0</v>
      </c>
      <c r="CS1332">
        <f t="shared" si="958"/>
        <v>0</v>
      </c>
      <c r="CT1332">
        <f t="shared" si="959"/>
        <v>15397.664499999999</v>
      </c>
      <c r="CU1332">
        <f t="shared" si="960"/>
        <v>0</v>
      </c>
      <c r="CV1332">
        <f t="shared" si="961"/>
        <v>42.009499999999996</v>
      </c>
      <c r="CW1332">
        <f t="shared" si="962"/>
        <v>0</v>
      </c>
      <c r="CX1332">
        <f t="shared" si="963"/>
        <v>0</v>
      </c>
      <c r="CY1332">
        <f t="shared" si="964"/>
        <v>739.08800000000008</v>
      </c>
      <c r="CZ1332">
        <f t="shared" si="965"/>
        <v>341.82819999999998</v>
      </c>
      <c r="DC1332" t="s">
        <v>3</v>
      </c>
      <c r="DD1332" t="s">
        <v>3</v>
      </c>
      <c r="DE1332" t="s">
        <v>133</v>
      </c>
      <c r="DF1332" t="s">
        <v>133</v>
      </c>
      <c r="DG1332" t="s">
        <v>134</v>
      </c>
      <c r="DH1332" t="s">
        <v>3</v>
      </c>
      <c r="DI1332" t="s">
        <v>134</v>
      </c>
      <c r="DJ1332" t="s">
        <v>133</v>
      </c>
      <c r="DK1332" t="s">
        <v>3</v>
      </c>
      <c r="DL1332" t="s">
        <v>3</v>
      </c>
      <c r="DM1332" t="s">
        <v>3</v>
      </c>
      <c r="DN1332">
        <v>0</v>
      </c>
      <c r="DO1332">
        <v>0</v>
      </c>
      <c r="DP1332">
        <v>1</v>
      </c>
      <c r="DQ1332">
        <v>1</v>
      </c>
      <c r="DU1332">
        <v>1013</v>
      </c>
      <c r="DV1332" t="s">
        <v>325</v>
      </c>
      <c r="DW1332" t="s">
        <v>325</v>
      </c>
      <c r="DX1332">
        <v>1</v>
      </c>
      <c r="DZ1332" t="s">
        <v>3</v>
      </c>
      <c r="EA1332" t="s">
        <v>3</v>
      </c>
      <c r="EB1332" t="s">
        <v>3</v>
      </c>
      <c r="EC1332" t="s">
        <v>3</v>
      </c>
      <c r="EE1332">
        <v>29085536</v>
      </c>
      <c r="EF1332">
        <v>2</v>
      </c>
      <c r="EG1332" t="s">
        <v>135</v>
      </c>
      <c r="EH1332">
        <v>0</v>
      </c>
      <c r="EI1332" t="s">
        <v>3</v>
      </c>
      <c r="EJ1332">
        <v>1</v>
      </c>
      <c r="EK1332">
        <v>15001</v>
      </c>
      <c r="EL1332" t="s">
        <v>151</v>
      </c>
      <c r="EM1332" t="s">
        <v>152</v>
      </c>
      <c r="EO1332" t="s">
        <v>138</v>
      </c>
      <c r="EQ1332">
        <v>0</v>
      </c>
      <c r="ER1332">
        <v>405.12</v>
      </c>
      <c r="ES1332">
        <v>0</v>
      </c>
      <c r="ET1332">
        <v>0</v>
      </c>
      <c r="EU1332">
        <v>0</v>
      </c>
      <c r="EV1332">
        <v>405.12</v>
      </c>
      <c r="EW1332">
        <v>36.53</v>
      </c>
      <c r="EX1332">
        <v>0</v>
      </c>
      <c r="EY1332">
        <v>0</v>
      </c>
      <c r="FQ1332">
        <v>0</v>
      </c>
      <c r="FR1332">
        <f t="shared" si="966"/>
        <v>0</v>
      </c>
      <c r="FS1332">
        <v>0</v>
      </c>
      <c r="FT1332" t="s">
        <v>139</v>
      </c>
      <c r="FU1332" t="s">
        <v>25</v>
      </c>
      <c r="FV1332" t="s">
        <v>25</v>
      </c>
      <c r="FW1332" t="s">
        <v>26</v>
      </c>
      <c r="FX1332">
        <v>94.5</v>
      </c>
      <c r="FY1332">
        <v>46.75</v>
      </c>
      <c r="GA1332" t="s">
        <v>3</v>
      </c>
      <c r="GD1332">
        <v>1</v>
      </c>
      <c r="GF1332">
        <v>-1280480835</v>
      </c>
      <c r="GG1332">
        <v>2</v>
      </c>
      <c r="GH1332">
        <v>1</v>
      </c>
      <c r="GI1332">
        <v>2</v>
      </c>
      <c r="GJ1332">
        <v>0</v>
      </c>
      <c r="GK1332">
        <v>0</v>
      </c>
      <c r="GL1332">
        <f t="shared" si="967"/>
        <v>0</v>
      </c>
      <c r="GM1332">
        <f t="shared" si="968"/>
        <v>2004.78</v>
      </c>
      <c r="GN1332">
        <f t="shared" si="969"/>
        <v>2004.78</v>
      </c>
      <c r="GO1332">
        <f t="shared" si="970"/>
        <v>0</v>
      </c>
      <c r="GP1332">
        <f t="shared" si="971"/>
        <v>0</v>
      </c>
      <c r="GR1332">
        <v>0</v>
      </c>
      <c r="GS1332">
        <v>3</v>
      </c>
      <c r="GT1332">
        <v>0</v>
      </c>
      <c r="GU1332" t="s">
        <v>3</v>
      </c>
      <c r="GV1332">
        <f t="shared" si="972"/>
        <v>0</v>
      </c>
      <c r="GW1332">
        <v>1</v>
      </c>
      <c r="GX1332">
        <f t="shared" si="973"/>
        <v>0</v>
      </c>
      <c r="HA1332">
        <v>0</v>
      </c>
      <c r="HB1332">
        <v>0</v>
      </c>
      <c r="HC1332">
        <f t="shared" si="974"/>
        <v>0</v>
      </c>
      <c r="HE1332" t="s">
        <v>3</v>
      </c>
      <c r="HF1332" t="s">
        <v>3</v>
      </c>
      <c r="HM1332" t="s">
        <v>3</v>
      </c>
      <c r="IK1332">
        <v>0</v>
      </c>
    </row>
    <row r="1333" spans="1:245">
      <c r="A1333">
        <v>18</v>
      </c>
      <c r="B1333">
        <v>0</v>
      </c>
      <c r="C1333">
        <v>1526</v>
      </c>
      <c r="E1333" t="s">
        <v>349</v>
      </c>
      <c r="F1333" t="s">
        <v>328</v>
      </c>
      <c r="G1333" t="s">
        <v>329</v>
      </c>
      <c r="H1333" t="s">
        <v>160</v>
      </c>
      <c r="I1333">
        <f>I1332*J1333</f>
        <v>7.4999999999999997E-2</v>
      </c>
      <c r="J1333">
        <v>1.25</v>
      </c>
      <c r="K1333">
        <v>1.25</v>
      </c>
      <c r="O1333">
        <f t="shared" si="940"/>
        <v>1923.55</v>
      </c>
      <c r="P1333">
        <f t="shared" si="941"/>
        <v>1923.55</v>
      </c>
      <c r="Q1333">
        <f t="shared" si="942"/>
        <v>0</v>
      </c>
      <c r="R1333">
        <f t="shared" si="943"/>
        <v>0</v>
      </c>
      <c r="S1333">
        <f t="shared" si="944"/>
        <v>0</v>
      </c>
      <c r="T1333">
        <f t="shared" si="945"/>
        <v>0</v>
      </c>
      <c r="U1333">
        <f t="shared" si="946"/>
        <v>0</v>
      </c>
      <c r="V1333">
        <f t="shared" si="947"/>
        <v>0</v>
      </c>
      <c r="W1333">
        <f t="shared" si="948"/>
        <v>16.809999999999999</v>
      </c>
      <c r="X1333">
        <f t="shared" si="949"/>
        <v>0</v>
      </c>
      <c r="Y1333">
        <f t="shared" si="950"/>
        <v>0</v>
      </c>
      <c r="AA1333">
        <v>35863109</v>
      </c>
      <c r="AB1333">
        <f t="shared" si="951"/>
        <v>4894.54</v>
      </c>
      <c r="AC1333">
        <f t="shared" si="952"/>
        <v>4894.54</v>
      </c>
      <c r="AD1333">
        <f>ROUND((((ET1333)-(EU1333))+AE1333),2)</f>
        <v>0</v>
      </c>
      <c r="AE1333">
        <f>ROUND((EU1333),2)</f>
        <v>0</v>
      </c>
      <c r="AF1333">
        <f>ROUND((EV1333),2)</f>
        <v>0</v>
      </c>
      <c r="AG1333">
        <f t="shared" si="953"/>
        <v>0</v>
      </c>
      <c r="AH1333">
        <f>(EW1333)</f>
        <v>0</v>
      </c>
      <c r="AI1333">
        <f>(EX1333)</f>
        <v>0</v>
      </c>
      <c r="AJ1333">
        <f t="shared" si="954"/>
        <v>224.15</v>
      </c>
      <c r="AK1333">
        <v>4894.54</v>
      </c>
      <c r="AL1333">
        <v>4894.54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224.15</v>
      </c>
      <c r="AT1333">
        <v>0</v>
      </c>
      <c r="AU1333">
        <v>0</v>
      </c>
      <c r="AV1333">
        <v>1</v>
      </c>
      <c r="AW1333">
        <v>1</v>
      </c>
      <c r="AZ1333">
        <v>1</v>
      </c>
      <c r="BA1333">
        <v>1</v>
      </c>
      <c r="BB1333">
        <v>1</v>
      </c>
      <c r="BC1333">
        <v>5.24</v>
      </c>
      <c r="BD1333" t="s">
        <v>3</v>
      </c>
      <c r="BE1333" t="s">
        <v>3</v>
      </c>
      <c r="BF1333" t="s">
        <v>3</v>
      </c>
      <c r="BG1333" t="s">
        <v>3</v>
      </c>
      <c r="BH1333">
        <v>3</v>
      </c>
      <c r="BI1333">
        <v>1</v>
      </c>
      <c r="BJ1333" t="s">
        <v>330</v>
      </c>
      <c r="BM1333">
        <v>500001</v>
      </c>
      <c r="BN1333">
        <v>0</v>
      </c>
      <c r="BO1333" t="s">
        <v>328</v>
      </c>
      <c r="BP1333">
        <v>1</v>
      </c>
      <c r="BQ1333">
        <v>8</v>
      </c>
      <c r="BR1333">
        <v>0</v>
      </c>
      <c r="BS1333">
        <v>1</v>
      </c>
      <c r="BT1333">
        <v>1</v>
      </c>
      <c r="BU1333">
        <v>1</v>
      </c>
      <c r="BV1333">
        <v>1</v>
      </c>
      <c r="BW1333">
        <v>1</v>
      </c>
      <c r="BX1333">
        <v>1</v>
      </c>
      <c r="BY1333" t="s">
        <v>3</v>
      </c>
      <c r="BZ1333">
        <v>0</v>
      </c>
      <c r="CA1333">
        <v>0</v>
      </c>
      <c r="CB1333" t="s">
        <v>3</v>
      </c>
      <c r="CE1333">
        <v>0</v>
      </c>
      <c r="CF1333">
        <v>0</v>
      </c>
      <c r="CG1333">
        <v>0</v>
      </c>
      <c r="CM1333">
        <v>0</v>
      </c>
      <c r="CN1333" t="s">
        <v>3</v>
      </c>
      <c r="CO1333">
        <v>0</v>
      </c>
      <c r="CP1333">
        <f t="shared" si="955"/>
        <v>1923.55</v>
      </c>
      <c r="CQ1333">
        <f t="shared" si="956"/>
        <v>25647.389600000002</v>
      </c>
      <c r="CR1333">
        <f t="shared" si="957"/>
        <v>0</v>
      </c>
      <c r="CS1333">
        <f t="shared" si="958"/>
        <v>0</v>
      </c>
      <c r="CT1333">
        <f t="shared" si="959"/>
        <v>0</v>
      </c>
      <c r="CU1333">
        <f t="shared" si="960"/>
        <v>0</v>
      </c>
      <c r="CV1333">
        <f t="shared" si="961"/>
        <v>0</v>
      </c>
      <c r="CW1333">
        <f t="shared" si="962"/>
        <v>0</v>
      </c>
      <c r="CX1333">
        <f t="shared" si="963"/>
        <v>224.15</v>
      </c>
      <c r="CY1333">
        <f t="shared" si="964"/>
        <v>0</v>
      </c>
      <c r="CZ1333">
        <f t="shared" si="965"/>
        <v>0</v>
      </c>
      <c r="DC1333" t="s">
        <v>3</v>
      </c>
      <c r="DD1333" t="s">
        <v>3</v>
      </c>
      <c r="DE1333" t="s">
        <v>3</v>
      </c>
      <c r="DF1333" t="s">
        <v>3</v>
      </c>
      <c r="DG1333" t="s">
        <v>3</v>
      </c>
      <c r="DH1333" t="s">
        <v>3</v>
      </c>
      <c r="DI1333" t="s">
        <v>3</v>
      </c>
      <c r="DJ1333" t="s">
        <v>3</v>
      </c>
      <c r="DK1333" t="s">
        <v>3</v>
      </c>
      <c r="DL1333" t="s">
        <v>3</v>
      </c>
      <c r="DM1333" t="s">
        <v>3</v>
      </c>
      <c r="DN1333">
        <v>0</v>
      </c>
      <c r="DO1333">
        <v>0</v>
      </c>
      <c r="DP1333">
        <v>1</v>
      </c>
      <c r="DQ1333">
        <v>1</v>
      </c>
      <c r="DU1333">
        <v>1009</v>
      </c>
      <c r="DV1333" t="s">
        <v>160</v>
      </c>
      <c r="DW1333" t="s">
        <v>160</v>
      </c>
      <c r="DX1333">
        <v>1</v>
      </c>
      <c r="DZ1333" t="s">
        <v>3</v>
      </c>
      <c r="EA1333" t="s">
        <v>3</v>
      </c>
      <c r="EB1333" t="s">
        <v>3</v>
      </c>
      <c r="EC1333" t="s">
        <v>3</v>
      </c>
      <c r="EE1333">
        <v>29085443</v>
      </c>
      <c r="EF1333">
        <v>8</v>
      </c>
      <c r="EG1333" t="s">
        <v>144</v>
      </c>
      <c r="EH1333">
        <v>0</v>
      </c>
      <c r="EI1333" t="s">
        <v>3</v>
      </c>
      <c r="EJ1333">
        <v>1</v>
      </c>
      <c r="EK1333">
        <v>500001</v>
      </c>
      <c r="EL1333" t="s">
        <v>145</v>
      </c>
      <c r="EM1333" t="s">
        <v>146</v>
      </c>
      <c r="EO1333" t="s">
        <v>3</v>
      </c>
      <c r="EQ1333">
        <v>0</v>
      </c>
      <c r="ER1333">
        <v>4894.54</v>
      </c>
      <c r="ES1333">
        <v>4894.54</v>
      </c>
      <c r="ET1333">
        <v>0</v>
      </c>
      <c r="EU1333">
        <v>0</v>
      </c>
      <c r="EV1333">
        <v>0</v>
      </c>
      <c r="EW1333">
        <v>0</v>
      </c>
      <c r="EX1333">
        <v>0</v>
      </c>
      <c r="FQ1333">
        <v>0</v>
      </c>
      <c r="FR1333">
        <f t="shared" si="966"/>
        <v>0</v>
      </c>
      <c r="FS1333">
        <v>0</v>
      </c>
      <c r="FX1333">
        <v>0</v>
      </c>
      <c r="FY1333">
        <v>0</v>
      </c>
      <c r="GA1333" t="s">
        <v>3</v>
      </c>
      <c r="GD1333">
        <v>1</v>
      </c>
      <c r="GF1333">
        <v>-501888552</v>
      </c>
      <c r="GG1333">
        <v>2</v>
      </c>
      <c r="GH1333">
        <v>1</v>
      </c>
      <c r="GI1333">
        <v>2</v>
      </c>
      <c r="GJ1333">
        <v>0</v>
      </c>
      <c r="GK1333">
        <v>0</v>
      </c>
      <c r="GL1333">
        <f t="shared" si="967"/>
        <v>0</v>
      </c>
      <c r="GM1333">
        <f t="shared" si="968"/>
        <v>1923.55</v>
      </c>
      <c r="GN1333">
        <f t="shared" si="969"/>
        <v>1923.55</v>
      </c>
      <c r="GO1333">
        <f t="shared" si="970"/>
        <v>0</v>
      </c>
      <c r="GP1333">
        <f t="shared" si="971"/>
        <v>0</v>
      </c>
      <c r="GR1333">
        <v>0</v>
      </c>
      <c r="GS1333">
        <v>3</v>
      </c>
      <c r="GT1333">
        <v>0</v>
      </c>
      <c r="GU1333" t="s">
        <v>3</v>
      </c>
      <c r="GV1333">
        <f t="shared" si="972"/>
        <v>0</v>
      </c>
      <c r="GW1333">
        <v>1</v>
      </c>
      <c r="GX1333">
        <f t="shared" si="973"/>
        <v>0</v>
      </c>
      <c r="HA1333">
        <v>0</v>
      </c>
      <c r="HB1333">
        <v>0</v>
      </c>
      <c r="HC1333">
        <f t="shared" si="974"/>
        <v>0</v>
      </c>
      <c r="HE1333" t="s">
        <v>3</v>
      </c>
      <c r="HF1333" t="s">
        <v>3</v>
      </c>
      <c r="HM1333" t="s">
        <v>3</v>
      </c>
      <c r="IK1333">
        <v>0</v>
      </c>
    </row>
    <row r="1334" spans="1:245">
      <c r="A1334">
        <v>18</v>
      </c>
      <c r="B1334">
        <v>0</v>
      </c>
      <c r="C1334">
        <v>1527</v>
      </c>
      <c r="E1334" t="s">
        <v>350</v>
      </c>
      <c r="F1334" t="s">
        <v>332</v>
      </c>
      <c r="G1334" t="s">
        <v>333</v>
      </c>
      <c r="H1334" t="s">
        <v>155</v>
      </c>
      <c r="I1334">
        <f>I1332*J1334</f>
        <v>6</v>
      </c>
      <c r="J1334">
        <v>100</v>
      </c>
      <c r="K1334">
        <v>100</v>
      </c>
      <c r="O1334">
        <f t="shared" si="940"/>
        <v>2235.7600000000002</v>
      </c>
      <c r="P1334">
        <f t="shared" si="941"/>
        <v>2235.7600000000002</v>
      </c>
      <c r="Q1334">
        <f t="shared" si="942"/>
        <v>0</v>
      </c>
      <c r="R1334">
        <f t="shared" si="943"/>
        <v>0</v>
      </c>
      <c r="S1334">
        <f t="shared" si="944"/>
        <v>0</v>
      </c>
      <c r="T1334">
        <f t="shared" si="945"/>
        <v>0</v>
      </c>
      <c r="U1334">
        <f t="shared" si="946"/>
        <v>0</v>
      </c>
      <c r="V1334">
        <f t="shared" si="947"/>
        <v>0</v>
      </c>
      <c r="W1334">
        <f t="shared" si="948"/>
        <v>10.26</v>
      </c>
      <c r="X1334">
        <f t="shared" si="949"/>
        <v>0</v>
      </c>
      <c r="Y1334">
        <f t="shared" si="950"/>
        <v>0</v>
      </c>
      <c r="AA1334">
        <v>35863109</v>
      </c>
      <c r="AB1334">
        <f t="shared" si="951"/>
        <v>37.299999999999997</v>
      </c>
      <c r="AC1334">
        <f t="shared" si="952"/>
        <v>37.299999999999997</v>
      </c>
      <c r="AD1334">
        <f>ROUND((((ET1334)-(EU1334))+AE1334),2)</f>
        <v>0</v>
      </c>
      <c r="AE1334">
        <f>ROUND((EU1334),2)</f>
        <v>0</v>
      </c>
      <c r="AF1334">
        <f>ROUND((EV1334),2)</f>
        <v>0</v>
      </c>
      <c r="AG1334">
        <f t="shared" si="953"/>
        <v>0</v>
      </c>
      <c r="AH1334">
        <f>(EW1334)</f>
        <v>0</v>
      </c>
      <c r="AI1334">
        <f>(EX1334)</f>
        <v>0</v>
      </c>
      <c r="AJ1334">
        <f t="shared" si="954"/>
        <v>1.71</v>
      </c>
      <c r="AK1334">
        <v>37.299999999999997</v>
      </c>
      <c r="AL1334">
        <v>37.299999999999997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1.71</v>
      </c>
      <c r="AT1334">
        <v>0</v>
      </c>
      <c r="AU1334">
        <v>0</v>
      </c>
      <c r="AV1334">
        <v>1</v>
      </c>
      <c r="AW1334">
        <v>1</v>
      </c>
      <c r="AZ1334">
        <v>1</v>
      </c>
      <c r="BA1334">
        <v>1</v>
      </c>
      <c r="BB1334">
        <v>1</v>
      </c>
      <c r="BC1334">
        <v>9.99</v>
      </c>
      <c r="BD1334" t="s">
        <v>3</v>
      </c>
      <c r="BE1334" t="s">
        <v>3</v>
      </c>
      <c r="BF1334" t="s">
        <v>3</v>
      </c>
      <c r="BG1334" t="s">
        <v>3</v>
      </c>
      <c r="BH1334">
        <v>3</v>
      </c>
      <c r="BI1334">
        <v>1</v>
      </c>
      <c r="BJ1334" t="s">
        <v>334</v>
      </c>
      <c r="BM1334">
        <v>500001</v>
      </c>
      <c r="BN1334">
        <v>0</v>
      </c>
      <c r="BO1334" t="s">
        <v>332</v>
      </c>
      <c r="BP1334">
        <v>1</v>
      </c>
      <c r="BQ1334">
        <v>8</v>
      </c>
      <c r="BR1334">
        <v>0</v>
      </c>
      <c r="BS1334">
        <v>1</v>
      </c>
      <c r="BT1334">
        <v>1</v>
      </c>
      <c r="BU1334">
        <v>1</v>
      </c>
      <c r="BV1334">
        <v>1</v>
      </c>
      <c r="BW1334">
        <v>1</v>
      </c>
      <c r="BX1334">
        <v>1</v>
      </c>
      <c r="BY1334" t="s">
        <v>3</v>
      </c>
      <c r="BZ1334">
        <v>0</v>
      </c>
      <c r="CA1334">
        <v>0</v>
      </c>
      <c r="CB1334" t="s">
        <v>3</v>
      </c>
      <c r="CE1334">
        <v>0</v>
      </c>
      <c r="CF1334">
        <v>0</v>
      </c>
      <c r="CG1334">
        <v>0</v>
      </c>
      <c r="CM1334">
        <v>0</v>
      </c>
      <c r="CN1334" t="s">
        <v>3</v>
      </c>
      <c r="CO1334">
        <v>0</v>
      </c>
      <c r="CP1334">
        <f t="shared" si="955"/>
        <v>2235.7600000000002</v>
      </c>
      <c r="CQ1334">
        <f t="shared" si="956"/>
        <v>372.62699999999995</v>
      </c>
      <c r="CR1334">
        <f t="shared" si="957"/>
        <v>0</v>
      </c>
      <c r="CS1334">
        <f t="shared" si="958"/>
        <v>0</v>
      </c>
      <c r="CT1334">
        <f t="shared" si="959"/>
        <v>0</v>
      </c>
      <c r="CU1334">
        <f t="shared" si="960"/>
        <v>0</v>
      </c>
      <c r="CV1334">
        <f t="shared" si="961"/>
        <v>0</v>
      </c>
      <c r="CW1334">
        <f t="shared" si="962"/>
        <v>0</v>
      </c>
      <c r="CX1334">
        <f t="shared" si="963"/>
        <v>1.71</v>
      </c>
      <c r="CY1334">
        <f t="shared" si="964"/>
        <v>0</v>
      </c>
      <c r="CZ1334">
        <f t="shared" si="965"/>
        <v>0</v>
      </c>
      <c r="DC1334" t="s">
        <v>3</v>
      </c>
      <c r="DD1334" t="s">
        <v>3</v>
      </c>
      <c r="DE1334" t="s">
        <v>3</v>
      </c>
      <c r="DF1334" t="s">
        <v>3</v>
      </c>
      <c r="DG1334" t="s">
        <v>3</v>
      </c>
      <c r="DH1334" t="s">
        <v>3</v>
      </c>
      <c r="DI1334" t="s">
        <v>3</v>
      </c>
      <c r="DJ1334" t="s">
        <v>3</v>
      </c>
      <c r="DK1334" t="s">
        <v>3</v>
      </c>
      <c r="DL1334" t="s">
        <v>3</v>
      </c>
      <c r="DM1334" t="s">
        <v>3</v>
      </c>
      <c r="DN1334">
        <v>0</v>
      </c>
      <c r="DO1334">
        <v>0</v>
      </c>
      <c r="DP1334">
        <v>1</v>
      </c>
      <c r="DQ1334">
        <v>1</v>
      </c>
      <c r="DU1334">
        <v>1005</v>
      </c>
      <c r="DV1334" t="s">
        <v>155</v>
      </c>
      <c r="DW1334" t="s">
        <v>155</v>
      </c>
      <c r="DX1334">
        <v>1</v>
      </c>
      <c r="DZ1334" t="s">
        <v>3</v>
      </c>
      <c r="EA1334" t="s">
        <v>3</v>
      </c>
      <c r="EB1334" t="s">
        <v>3</v>
      </c>
      <c r="EC1334" t="s">
        <v>3</v>
      </c>
      <c r="EE1334">
        <v>29085443</v>
      </c>
      <c r="EF1334">
        <v>8</v>
      </c>
      <c r="EG1334" t="s">
        <v>144</v>
      </c>
      <c r="EH1334">
        <v>0</v>
      </c>
      <c r="EI1334" t="s">
        <v>3</v>
      </c>
      <c r="EJ1334">
        <v>1</v>
      </c>
      <c r="EK1334">
        <v>500001</v>
      </c>
      <c r="EL1334" t="s">
        <v>145</v>
      </c>
      <c r="EM1334" t="s">
        <v>146</v>
      </c>
      <c r="EO1334" t="s">
        <v>3</v>
      </c>
      <c r="EQ1334">
        <v>0</v>
      </c>
      <c r="ER1334">
        <v>37.299999999999997</v>
      </c>
      <c r="ES1334">
        <v>37.299999999999997</v>
      </c>
      <c r="ET1334">
        <v>0</v>
      </c>
      <c r="EU1334">
        <v>0</v>
      </c>
      <c r="EV1334">
        <v>0</v>
      </c>
      <c r="EW1334">
        <v>0</v>
      </c>
      <c r="EX1334">
        <v>0</v>
      </c>
      <c r="FQ1334">
        <v>0</v>
      </c>
      <c r="FR1334">
        <f t="shared" si="966"/>
        <v>0</v>
      </c>
      <c r="FS1334">
        <v>0</v>
      </c>
      <c r="FX1334">
        <v>0</v>
      </c>
      <c r="FY1334">
        <v>0</v>
      </c>
      <c r="GA1334" t="s">
        <v>3</v>
      </c>
      <c r="GD1334">
        <v>1</v>
      </c>
      <c r="GF1334">
        <v>650529573</v>
      </c>
      <c r="GG1334">
        <v>2</v>
      </c>
      <c r="GH1334">
        <v>1</v>
      </c>
      <c r="GI1334">
        <v>2</v>
      </c>
      <c r="GJ1334">
        <v>0</v>
      </c>
      <c r="GK1334">
        <v>0</v>
      </c>
      <c r="GL1334">
        <f t="shared" si="967"/>
        <v>0</v>
      </c>
      <c r="GM1334">
        <f t="shared" si="968"/>
        <v>2235.7600000000002</v>
      </c>
      <c r="GN1334">
        <f t="shared" si="969"/>
        <v>2235.7600000000002</v>
      </c>
      <c r="GO1334">
        <f t="shared" si="970"/>
        <v>0</v>
      </c>
      <c r="GP1334">
        <f t="shared" si="971"/>
        <v>0</v>
      </c>
      <c r="GR1334">
        <v>0</v>
      </c>
      <c r="GS1334">
        <v>3</v>
      </c>
      <c r="GT1334">
        <v>0</v>
      </c>
      <c r="GU1334" t="s">
        <v>3</v>
      </c>
      <c r="GV1334">
        <f t="shared" si="972"/>
        <v>0</v>
      </c>
      <c r="GW1334">
        <v>1</v>
      </c>
      <c r="GX1334">
        <f t="shared" si="973"/>
        <v>0</v>
      </c>
      <c r="HA1334">
        <v>0</v>
      </c>
      <c r="HB1334">
        <v>0</v>
      </c>
      <c r="HC1334">
        <f t="shared" si="974"/>
        <v>0</v>
      </c>
      <c r="HE1334" t="s">
        <v>3</v>
      </c>
      <c r="HF1334" t="s">
        <v>3</v>
      </c>
      <c r="HM1334" t="s">
        <v>3</v>
      </c>
      <c r="IK1334">
        <v>0</v>
      </c>
    </row>
    <row r="1335" spans="1:245">
      <c r="A1335">
        <v>17</v>
      </c>
      <c r="B1335">
        <v>0</v>
      </c>
      <c r="C1335">
        <f>ROW(SmtRes!A1534)</f>
        <v>1534</v>
      </c>
      <c r="D1335">
        <f>ROW(EtalonRes!A1488)</f>
        <v>1488</v>
      </c>
      <c r="E1335" t="s">
        <v>322</v>
      </c>
      <c r="F1335" t="s">
        <v>336</v>
      </c>
      <c r="G1335" t="s">
        <v>337</v>
      </c>
      <c r="H1335" t="s">
        <v>58</v>
      </c>
      <c r="I1335">
        <f>ROUND(6/100,9)</f>
        <v>0.06</v>
      </c>
      <c r="J1335">
        <v>0</v>
      </c>
      <c r="K1335">
        <f>ROUND(6/100,9)</f>
        <v>0.06</v>
      </c>
      <c r="O1335">
        <f t="shared" si="940"/>
        <v>2245.14</v>
      </c>
      <c r="P1335">
        <f t="shared" si="941"/>
        <v>85.04</v>
      </c>
      <c r="Q1335">
        <f t="shared" si="942"/>
        <v>24.57</v>
      </c>
      <c r="R1335">
        <f t="shared" si="943"/>
        <v>5.35</v>
      </c>
      <c r="S1335">
        <f t="shared" si="944"/>
        <v>2135.5300000000002</v>
      </c>
      <c r="T1335">
        <f t="shared" si="945"/>
        <v>0</v>
      </c>
      <c r="U1335">
        <f t="shared" si="946"/>
        <v>6.5136000000000003</v>
      </c>
      <c r="V1335">
        <f t="shared" si="947"/>
        <v>1.2E-2</v>
      </c>
      <c r="W1335">
        <f t="shared" si="948"/>
        <v>0</v>
      </c>
      <c r="X1335">
        <f t="shared" si="949"/>
        <v>1734.11</v>
      </c>
      <c r="Y1335">
        <f t="shared" si="950"/>
        <v>1113.26</v>
      </c>
      <c r="AA1335">
        <v>35863109</v>
      </c>
      <c r="AB1335">
        <f t="shared" si="951"/>
        <v>1242.01</v>
      </c>
      <c r="AC1335">
        <f t="shared" si="952"/>
        <v>120.73</v>
      </c>
      <c r="AD1335">
        <f>ROUND((((ET1335)-(EU1335))+AE1335),2)</f>
        <v>44.36</v>
      </c>
      <c r="AE1335">
        <f>ROUND((EU1335),2)</f>
        <v>2.7</v>
      </c>
      <c r="AF1335">
        <f>ROUND(((EV1335*1.15)),2)</f>
        <v>1076.92</v>
      </c>
      <c r="AG1335">
        <f t="shared" si="953"/>
        <v>0</v>
      </c>
      <c r="AH1335">
        <f>((EW1335*1.15))</f>
        <v>108.56</v>
      </c>
      <c r="AI1335">
        <f>(EX1335)</f>
        <v>0.2</v>
      </c>
      <c r="AJ1335">
        <f t="shared" si="954"/>
        <v>0</v>
      </c>
      <c r="AK1335">
        <v>1101.54</v>
      </c>
      <c r="AL1335">
        <v>120.73</v>
      </c>
      <c r="AM1335">
        <v>44.36</v>
      </c>
      <c r="AN1335">
        <v>2.7</v>
      </c>
      <c r="AO1335">
        <v>936.45</v>
      </c>
      <c r="AP1335">
        <v>0</v>
      </c>
      <c r="AQ1335">
        <v>94.4</v>
      </c>
      <c r="AR1335">
        <v>0.2</v>
      </c>
      <c r="AS1335">
        <v>0</v>
      </c>
      <c r="AT1335">
        <v>81</v>
      </c>
      <c r="AU1335">
        <v>52</v>
      </c>
      <c r="AV1335">
        <v>1</v>
      </c>
      <c r="AW1335">
        <v>1</v>
      </c>
      <c r="AZ1335">
        <v>1</v>
      </c>
      <c r="BA1335">
        <v>33.049999999999997</v>
      </c>
      <c r="BB1335">
        <v>9.23</v>
      </c>
      <c r="BC1335">
        <v>11.74</v>
      </c>
      <c r="BD1335" t="s">
        <v>3</v>
      </c>
      <c r="BE1335" t="s">
        <v>3</v>
      </c>
      <c r="BF1335" t="s">
        <v>3</v>
      </c>
      <c r="BG1335" t="s">
        <v>3</v>
      </c>
      <c r="BH1335">
        <v>0</v>
      </c>
      <c r="BI1335">
        <v>2</v>
      </c>
      <c r="BJ1335" t="s">
        <v>338</v>
      </c>
      <c r="BM1335">
        <v>108001</v>
      </c>
      <c r="BN1335">
        <v>0</v>
      </c>
      <c r="BO1335" t="s">
        <v>336</v>
      </c>
      <c r="BP1335">
        <v>1</v>
      </c>
      <c r="BQ1335">
        <v>3</v>
      </c>
      <c r="BR1335">
        <v>0</v>
      </c>
      <c r="BS1335">
        <v>33.049999999999997</v>
      </c>
      <c r="BT1335">
        <v>1</v>
      </c>
      <c r="BU1335">
        <v>1</v>
      </c>
      <c r="BV1335">
        <v>1</v>
      </c>
      <c r="BW1335">
        <v>1</v>
      </c>
      <c r="BX1335">
        <v>1</v>
      </c>
      <c r="BY1335" t="s">
        <v>3</v>
      </c>
      <c r="BZ1335">
        <v>95</v>
      </c>
      <c r="CA1335">
        <v>65</v>
      </c>
      <c r="CB1335" t="s">
        <v>3</v>
      </c>
      <c r="CE1335">
        <v>0</v>
      </c>
      <c r="CF1335">
        <v>0</v>
      </c>
      <c r="CG1335">
        <v>0</v>
      </c>
      <c r="CM1335">
        <v>0</v>
      </c>
      <c r="CN1335" t="s">
        <v>993</v>
      </c>
      <c r="CO1335">
        <v>0</v>
      </c>
      <c r="CP1335">
        <f t="shared" si="955"/>
        <v>2245.1400000000003</v>
      </c>
      <c r="CQ1335">
        <f t="shared" si="956"/>
        <v>1417.3702000000001</v>
      </c>
      <c r="CR1335">
        <f t="shared" si="957"/>
        <v>409.44280000000003</v>
      </c>
      <c r="CS1335">
        <f t="shared" si="958"/>
        <v>89.234999999999999</v>
      </c>
      <c r="CT1335">
        <f t="shared" si="959"/>
        <v>35592.205999999998</v>
      </c>
      <c r="CU1335">
        <f t="shared" si="960"/>
        <v>0</v>
      </c>
      <c r="CV1335">
        <f t="shared" si="961"/>
        <v>108.56</v>
      </c>
      <c r="CW1335">
        <f t="shared" si="962"/>
        <v>0.2</v>
      </c>
      <c r="CX1335">
        <f t="shared" si="963"/>
        <v>0</v>
      </c>
      <c r="CY1335">
        <f t="shared" si="964"/>
        <v>1734.1127999999999</v>
      </c>
      <c r="CZ1335">
        <f t="shared" si="965"/>
        <v>1113.2576000000001</v>
      </c>
      <c r="DC1335" t="s">
        <v>3</v>
      </c>
      <c r="DD1335" t="s">
        <v>3</v>
      </c>
      <c r="DE1335" t="s">
        <v>3</v>
      </c>
      <c r="DF1335" t="s">
        <v>3</v>
      </c>
      <c r="DG1335" t="s">
        <v>134</v>
      </c>
      <c r="DH1335" t="s">
        <v>3</v>
      </c>
      <c r="DI1335" t="s">
        <v>134</v>
      </c>
      <c r="DJ1335" t="s">
        <v>3</v>
      </c>
      <c r="DK1335" t="s">
        <v>3</v>
      </c>
      <c r="DL1335" t="s">
        <v>3</v>
      </c>
      <c r="DM1335" t="s">
        <v>3</v>
      </c>
      <c r="DN1335">
        <v>0</v>
      </c>
      <c r="DO1335">
        <v>0</v>
      </c>
      <c r="DP1335">
        <v>1</v>
      </c>
      <c r="DQ1335">
        <v>1</v>
      </c>
      <c r="DU1335">
        <v>1010</v>
      </c>
      <c r="DV1335" t="s">
        <v>58</v>
      </c>
      <c r="DW1335" t="s">
        <v>58</v>
      </c>
      <c r="DX1335">
        <v>100</v>
      </c>
      <c r="DZ1335" t="s">
        <v>3</v>
      </c>
      <c r="EA1335" t="s">
        <v>3</v>
      </c>
      <c r="EB1335" t="s">
        <v>3</v>
      </c>
      <c r="EC1335" t="s">
        <v>3</v>
      </c>
      <c r="EE1335">
        <v>29085386</v>
      </c>
      <c r="EF1335">
        <v>3</v>
      </c>
      <c r="EG1335" t="s">
        <v>226</v>
      </c>
      <c r="EH1335">
        <v>0</v>
      </c>
      <c r="EI1335" t="s">
        <v>3</v>
      </c>
      <c r="EJ1335">
        <v>2</v>
      </c>
      <c r="EK1335">
        <v>108001</v>
      </c>
      <c r="EL1335" t="s">
        <v>227</v>
      </c>
      <c r="EM1335" t="s">
        <v>228</v>
      </c>
      <c r="EO1335" t="s">
        <v>305</v>
      </c>
      <c r="EQ1335">
        <v>0</v>
      </c>
      <c r="ER1335">
        <v>1101.54</v>
      </c>
      <c r="ES1335">
        <v>120.73</v>
      </c>
      <c r="ET1335">
        <v>44.36</v>
      </c>
      <c r="EU1335">
        <v>2.7</v>
      </c>
      <c r="EV1335">
        <v>936.45</v>
      </c>
      <c r="EW1335">
        <v>94.4</v>
      </c>
      <c r="EX1335">
        <v>0.2</v>
      </c>
      <c r="EY1335">
        <v>0</v>
      </c>
      <c r="FQ1335">
        <v>0</v>
      </c>
      <c r="FR1335">
        <f t="shared" si="966"/>
        <v>0</v>
      </c>
      <c r="FS1335">
        <v>0</v>
      </c>
      <c r="FV1335" t="s">
        <v>25</v>
      </c>
      <c r="FW1335" t="s">
        <v>26</v>
      </c>
      <c r="FX1335">
        <v>95</v>
      </c>
      <c r="FY1335">
        <v>65</v>
      </c>
      <c r="GA1335" t="s">
        <v>3</v>
      </c>
      <c r="GD1335">
        <v>1</v>
      </c>
      <c r="GF1335">
        <v>1562201403</v>
      </c>
      <c r="GG1335">
        <v>2</v>
      </c>
      <c r="GH1335">
        <v>1</v>
      </c>
      <c r="GI1335">
        <v>2</v>
      </c>
      <c r="GJ1335">
        <v>0</v>
      </c>
      <c r="GK1335">
        <v>0</v>
      </c>
      <c r="GL1335">
        <f t="shared" si="967"/>
        <v>0</v>
      </c>
      <c r="GM1335">
        <f t="shared" si="968"/>
        <v>5092.51</v>
      </c>
      <c r="GN1335">
        <f t="shared" si="969"/>
        <v>0</v>
      </c>
      <c r="GO1335">
        <f t="shared" si="970"/>
        <v>5092.51</v>
      </c>
      <c r="GP1335">
        <f t="shared" si="971"/>
        <v>0</v>
      </c>
      <c r="GR1335">
        <v>0</v>
      </c>
      <c r="GS1335">
        <v>3</v>
      </c>
      <c r="GT1335">
        <v>0</v>
      </c>
      <c r="GU1335" t="s">
        <v>3</v>
      </c>
      <c r="GV1335">
        <f t="shared" si="972"/>
        <v>0</v>
      </c>
      <c r="GW1335">
        <v>1</v>
      </c>
      <c r="GX1335">
        <f t="shared" si="973"/>
        <v>0</v>
      </c>
      <c r="HA1335">
        <v>0</v>
      </c>
      <c r="HB1335">
        <v>0</v>
      </c>
      <c r="HC1335">
        <f t="shared" si="974"/>
        <v>0</v>
      </c>
      <c r="HE1335" t="s">
        <v>3</v>
      </c>
      <c r="HF1335" t="s">
        <v>3</v>
      </c>
      <c r="HM1335" t="s">
        <v>3</v>
      </c>
      <c r="IK1335">
        <v>0</v>
      </c>
    </row>
    <row r="1336" spans="1:245">
      <c r="A1336">
        <v>18</v>
      </c>
      <c r="B1336">
        <v>0</v>
      </c>
      <c r="C1336">
        <v>1533</v>
      </c>
      <c r="E1336" t="s">
        <v>327</v>
      </c>
      <c r="F1336" t="s">
        <v>262</v>
      </c>
      <c r="G1336" t="s">
        <v>263</v>
      </c>
      <c r="H1336" t="s">
        <v>237</v>
      </c>
      <c r="I1336">
        <f>I1335*J1336</f>
        <v>6</v>
      </c>
      <c r="J1336">
        <v>100</v>
      </c>
      <c r="K1336">
        <v>100</v>
      </c>
      <c r="O1336">
        <f t="shared" si="940"/>
        <v>326.17</v>
      </c>
      <c r="P1336">
        <f t="shared" si="941"/>
        <v>326.17</v>
      </c>
      <c r="Q1336">
        <f t="shared" si="942"/>
        <v>0</v>
      </c>
      <c r="R1336">
        <f t="shared" si="943"/>
        <v>0</v>
      </c>
      <c r="S1336">
        <f t="shared" si="944"/>
        <v>0</v>
      </c>
      <c r="T1336">
        <f t="shared" si="945"/>
        <v>0</v>
      </c>
      <c r="U1336">
        <f t="shared" si="946"/>
        <v>0</v>
      </c>
      <c r="V1336">
        <f t="shared" si="947"/>
        <v>0</v>
      </c>
      <c r="W1336">
        <f t="shared" si="948"/>
        <v>1.74</v>
      </c>
      <c r="X1336">
        <f t="shared" si="949"/>
        <v>0</v>
      </c>
      <c r="Y1336">
        <f t="shared" si="950"/>
        <v>0</v>
      </c>
      <c r="AA1336">
        <v>35863109</v>
      </c>
      <c r="AB1336">
        <f t="shared" si="951"/>
        <v>15.27</v>
      </c>
      <c r="AC1336">
        <f t="shared" si="952"/>
        <v>15.27</v>
      </c>
      <c r="AD1336">
        <f>ROUND((((ET1336)-(EU1336))+AE1336),2)</f>
        <v>0</v>
      </c>
      <c r="AE1336">
        <f>ROUND((EU1336),2)</f>
        <v>0</v>
      </c>
      <c r="AF1336">
        <f>ROUND((EV1336),2)</f>
        <v>0</v>
      </c>
      <c r="AG1336">
        <f t="shared" si="953"/>
        <v>0</v>
      </c>
      <c r="AH1336">
        <f>(EW1336)</f>
        <v>0</v>
      </c>
      <c r="AI1336">
        <f>(EX1336)</f>
        <v>0</v>
      </c>
      <c r="AJ1336">
        <f t="shared" si="954"/>
        <v>0.28999999999999998</v>
      </c>
      <c r="AK1336">
        <v>15.27</v>
      </c>
      <c r="AL1336">
        <v>15.27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0.28999999999999998</v>
      </c>
      <c r="AT1336">
        <v>0</v>
      </c>
      <c r="AU1336">
        <v>0</v>
      </c>
      <c r="AV1336">
        <v>1</v>
      </c>
      <c r="AW1336">
        <v>1</v>
      </c>
      <c r="AZ1336">
        <v>1</v>
      </c>
      <c r="BA1336">
        <v>1</v>
      </c>
      <c r="BB1336">
        <v>1</v>
      </c>
      <c r="BC1336">
        <v>3.56</v>
      </c>
      <c r="BD1336" t="s">
        <v>3</v>
      </c>
      <c r="BE1336" t="s">
        <v>3</v>
      </c>
      <c r="BF1336" t="s">
        <v>3</v>
      </c>
      <c r="BG1336" t="s">
        <v>3</v>
      </c>
      <c r="BH1336">
        <v>3</v>
      </c>
      <c r="BI1336">
        <v>2</v>
      </c>
      <c r="BJ1336" t="s">
        <v>264</v>
      </c>
      <c r="BM1336">
        <v>500002</v>
      </c>
      <c r="BN1336">
        <v>0</v>
      </c>
      <c r="BO1336" t="s">
        <v>262</v>
      </c>
      <c r="BP1336">
        <v>1</v>
      </c>
      <c r="BQ1336">
        <v>12</v>
      </c>
      <c r="BR1336">
        <v>0</v>
      </c>
      <c r="BS1336">
        <v>1</v>
      </c>
      <c r="BT1336">
        <v>1</v>
      </c>
      <c r="BU1336">
        <v>1</v>
      </c>
      <c r="BV1336">
        <v>1</v>
      </c>
      <c r="BW1336">
        <v>1</v>
      </c>
      <c r="BX1336">
        <v>1</v>
      </c>
      <c r="BY1336" t="s">
        <v>3</v>
      </c>
      <c r="BZ1336">
        <v>0</v>
      </c>
      <c r="CA1336">
        <v>0</v>
      </c>
      <c r="CB1336" t="s">
        <v>3</v>
      </c>
      <c r="CE1336">
        <v>0</v>
      </c>
      <c r="CF1336">
        <v>0</v>
      </c>
      <c r="CG1336">
        <v>0</v>
      </c>
      <c r="CM1336">
        <v>0</v>
      </c>
      <c r="CN1336" t="s">
        <v>3</v>
      </c>
      <c r="CO1336">
        <v>0</v>
      </c>
      <c r="CP1336">
        <f t="shared" si="955"/>
        <v>326.17</v>
      </c>
      <c r="CQ1336">
        <f t="shared" si="956"/>
        <v>54.361199999999997</v>
      </c>
      <c r="CR1336">
        <f t="shared" si="957"/>
        <v>0</v>
      </c>
      <c r="CS1336">
        <f t="shared" si="958"/>
        <v>0</v>
      </c>
      <c r="CT1336">
        <f t="shared" si="959"/>
        <v>0</v>
      </c>
      <c r="CU1336">
        <f t="shared" si="960"/>
        <v>0</v>
      </c>
      <c r="CV1336">
        <f t="shared" si="961"/>
        <v>0</v>
      </c>
      <c r="CW1336">
        <f t="shared" si="962"/>
        <v>0</v>
      </c>
      <c r="CX1336">
        <f t="shared" si="963"/>
        <v>0.28999999999999998</v>
      </c>
      <c r="CY1336">
        <f t="shared" si="964"/>
        <v>0</v>
      </c>
      <c r="CZ1336">
        <f t="shared" si="965"/>
        <v>0</v>
      </c>
      <c r="DC1336" t="s">
        <v>3</v>
      </c>
      <c r="DD1336" t="s">
        <v>3</v>
      </c>
      <c r="DE1336" t="s">
        <v>3</v>
      </c>
      <c r="DF1336" t="s">
        <v>3</v>
      </c>
      <c r="DG1336" t="s">
        <v>3</v>
      </c>
      <c r="DH1336" t="s">
        <v>3</v>
      </c>
      <c r="DI1336" t="s">
        <v>3</v>
      </c>
      <c r="DJ1336" t="s">
        <v>3</v>
      </c>
      <c r="DK1336" t="s">
        <v>3</v>
      </c>
      <c r="DL1336" t="s">
        <v>3</v>
      </c>
      <c r="DM1336" t="s">
        <v>3</v>
      </c>
      <c r="DN1336">
        <v>0</v>
      </c>
      <c r="DO1336">
        <v>0</v>
      </c>
      <c r="DP1336">
        <v>1</v>
      </c>
      <c r="DQ1336">
        <v>1</v>
      </c>
      <c r="DU1336">
        <v>1010</v>
      </c>
      <c r="DV1336" t="s">
        <v>237</v>
      </c>
      <c r="DW1336" t="s">
        <v>237</v>
      </c>
      <c r="DX1336">
        <v>1</v>
      </c>
      <c r="DZ1336" t="s">
        <v>3</v>
      </c>
      <c r="EA1336" t="s">
        <v>3</v>
      </c>
      <c r="EB1336" t="s">
        <v>3</v>
      </c>
      <c r="EC1336" t="s">
        <v>3</v>
      </c>
      <c r="EE1336">
        <v>29085444</v>
      </c>
      <c r="EF1336">
        <v>12</v>
      </c>
      <c r="EG1336" t="s">
        <v>32</v>
      </c>
      <c r="EH1336">
        <v>0</v>
      </c>
      <c r="EI1336" t="s">
        <v>3</v>
      </c>
      <c r="EJ1336">
        <v>2</v>
      </c>
      <c r="EK1336">
        <v>500002</v>
      </c>
      <c r="EL1336" t="s">
        <v>33</v>
      </c>
      <c r="EM1336" t="s">
        <v>34</v>
      </c>
      <c r="EO1336" t="s">
        <v>3</v>
      </c>
      <c r="EQ1336">
        <v>0</v>
      </c>
      <c r="ER1336">
        <v>15.27</v>
      </c>
      <c r="ES1336">
        <v>15.27</v>
      </c>
      <c r="ET1336">
        <v>0</v>
      </c>
      <c r="EU1336">
        <v>0</v>
      </c>
      <c r="EV1336">
        <v>0</v>
      </c>
      <c r="EW1336">
        <v>0</v>
      </c>
      <c r="EX1336">
        <v>0</v>
      </c>
      <c r="FQ1336">
        <v>0</v>
      </c>
      <c r="FR1336">
        <f t="shared" si="966"/>
        <v>0</v>
      </c>
      <c r="FS1336">
        <v>0</v>
      </c>
      <c r="FX1336">
        <v>0</v>
      </c>
      <c r="FY1336">
        <v>0</v>
      </c>
      <c r="GA1336" t="s">
        <v>3</v>
      </c>
      <c r="GD1336">
        <v>1</v>
      </c>
      <c r="GF1336">
        <v>-1432988646</v>
      </c>
      <c r="GG1336">
        <v>2</v>
      </c>
      <c r="GH1336">
        <v>1</v>
      </c>
      <c r="GI1336">
        <v>2</v>
      </c>
      <c r="GJ1336">
        <v>0</v>
      </c>
      <c r="GK1336">
        <v>0</v>
      </c>
      <c r="GL1336">
        <f t="shared" si="967"/>
        <v>0</v>
      </c>
      <c r="GM1336">
        <f t="shared" si="968"/>
        <v>326.17</v>
      </c>
      <c r="GN1336">
        <f t="shared" si="969"/>
        <v>0</v>
      </c>
      <c r="GO1336">
        <f t="shared" si="970"/>
        <v>326.17</v>
      </c>
      <c r="GP1336">
        <f t="shared" si="971"/>
        <v>0</v>
      </c>
      <c r="GR1336">
        <v>0</v>
      </c>
      <c r="GS1336">
        <v>3</v>
      </c>
      <c r="GT1336">
        <v>0</v>
      </c>
      <c r="GU1336" t="s">
        <v>3</v>
      </c>
      <c r="GV1336">
        <f t="shared" si="972"/>
        <v>0</v>
      </c>
      <c r="GW1336">
        <v>1</v>
      </c>
      <c r="GX1336">
        <f t="shared" si="973"/>
        <v>0</v>
      </c>
      <c r="HA1336">
        <v>0</v>
      </c>
      <c r="HB1336">
        <v>0</v>
      </c>
      <c r="HC1336">
        <f t="shared" si="974"/>
        <v>0</v>
      </c>
      <c r="HE1336" t="s">
        <v>3</v>
      </c>
      <c r="HF1336" t="s">
        <v>3</v>
      </c>
      <c r="HM1336" t="s">
        <v>3</v>
      </c>
      <c r="IK1336">
        <v>0</v>
      </c>
    </row>
    <row r="1338" spans="1:245">
      <c r="A1338" s="2">
        <v>51</v>
      </c>
      <c r="B1338" s="2">
        <f>B1297</f>
        <v>0</v>
      </c>
      <c r="C1338" s="2">
        <f>A1297</f>
        <v>5</v>
      </c>
      <c r="D1338" s="2">
        <f>ROW(A1297)</f>
        <v>1297</v>
      </c>
      <c r="E1338" s="2"/>
      <c r="F1338" s="2" t="str">
        <f>IF(F1297&lt;&gt;"",F1297,"")</f>
        <v>Новый подраздел</v>
      </c>
      <c r="G1338" s="2" t="str">
        <f>IF(G1297&lt;&gt;"",G1297,"")</f>
        <v>ремонт</v>
      </c>
      <c r="H1338" s="2">
        <v>0</v>
      </c>
      <c r="I1338" s="2"/>
      <c r="J1338" s="2"/>
      <c r="K1338" s="2"/>
      <c r="L1338" s="2"/>
      <c r="M1338" s="2"/>
      <c r="N1338" s="2"/>
      <c r="O1338" s="2">
        <f t="shared" ref="O1338:T1338" si="982">ROUND(AB1338,2)</f>
        <v>123004.12</v>
      </c>
      <c r="P1338" s="2">
        <f t="shared" si="982"/>
        <v>80715.460000000006</v>
      </c>
      <c r="Q1338" s="2">
        <f t="shared" si="982"/>
        <v>1786.33</v>
      </c>
      <c r="R1338" s="2">
        <f t="shared" si="982"/>
        <v>630.19000000000005</v>
      </c>
      <c r="S1338" s="2">
        <f t="shared" si="982"/>
        <v>40502.33</v>
      </c>
      <c r="T1338" s="2">
        <f t="shared" si="982"/>
        <v>0</v>
      </c>
      <c r="U1338" s="2">
        <f>AH1338</f>
        <v>134.39594830000001</v>
      </c>
      <c r="V1338" s="2">
        <f>AI1338</f>
        <v>1.8041374999999997</v>
      </c>
      <c r="W1338" s="2">
        <f>ROUND(AJ1338,2)</f>
        <v>570</v>
      </c>
      <c r="X1338" s="2">
        <f>ROUND(AK1338,2)</f>
        <v>35816.89</v>
      </c>
      <c r="Y1338" s="2">
        <f>ROUND(AL1338,2)</f>
        <v>17937.05</v>
      </c>
      <c r="Z1338" s="2"/>
      <c r="AA1338" s="2"/>
      <c r="AB1338" s="2">
        <f>ROUND(SUMIF(AA1301:AA1336,"=35863109",O1301:O1336),2)</f>
        <v>123004.12</v>
      </c>
      <c r="AC1338" s="2">
        <f>ROUND(SUMIF(AA1301:AA1336,"=35863109",P1301:P1336),2)</f>
        <v>80715.460000000006</v>
      </c>
      <c r="AD1338" s="2">
        <f>ROUND(SUMIF(AA1301:AA1336,"=35863109",Q1301:Q1336),2)</f>
        <v>1786.33</v>
      </c>
      <c r="AE1338" s="2">
        <f>ROUND(SUMIF(AA1301:AA1336,"=35863109",R1301:R1336),2)</f>
        <v>630.19000000000005</v>
      </c>
      <c r="AF1338" s="2">
        <f>ROUND(SUMIF(AA1301:AA1336,"=35863109",S1301:S1336),2)</f>
        <v>40502.33</v>
      </c>
      <c r="AG1338" s="2">
        <f>ROUND(SUMIF(AA1301:AA1336,"=35863109",T1301:T1336),2)</f>
        <v>0</v>
      </c>
      <c r="AH1338" s="2">
        <f>SUMIF(AA1301:AA1336,"=35863109",U1301:U1336)</f>
        <v>134.39594830000001</v>
      </c>
      <c r="AI1338" s="2">
        <f>SUMIF(AA1301:AA1336,"=35863109",V1301:V1336)</f>
        <v>1.8041374999999997</v>
      </c>
      <c r="AJ1338" s="2">
        <f>ROUND(SUMIF(AA1301:AA1336,"=35863109",W1301:W1336),2)</f>
        <v>570</v>
      </c>
      <c r="AK1338" s="2">
        <f>ROUND(SUMIF(AA1301:AA1336,"=35863109",X1301:X1336),2)</f>
        <v>35816.89</v>
      </c>
      <c r="AL1338" s="2">
        <f>ROUND(SUMIF(AA1301:AA1336,"=35863109",Y1301:Y1336),2)</f>
        <v>17937.05</v>
      </c>
      <c r="AM1338" s="2"/>
      <c r="AN1338" s="2"/>
      <c r="AO1338" s="2">
        <f t="shared" ref="AO1338:BD1338" si="983">ROUND(BX1338,2)</f>
        <v>0</v>
      </c>
      <c r="AP1338" s="2">
        <f t="shared" si="983"/>
        <v>0</v>
      </c>
      <c r="AQ1338" s="2">
        <f t="shared" si="983"/>
        <v>0</v>
      </c>
      <c r="AR1338" s="2">
        <f t="shared" si="983"/>
        <v>176758.06</v>
      </c>
      <c r="AS1338" s="2">
        <f t="shared" si="983"/>
        <v>170008.1</v>
      </c>
      <c r="AT1338" s="2">
        <f t="shared" si="983"/>
        <v>6749.96</v>
      </c>
      <c r="AU1338" s="2">
        <f t="shared" si="983"/>
        <v>0</v>
      </c>
      <c r="AV1338" s="2">
        <f t="shared" si="983"/>
        <v>80715.460000000006</v>
      </c>
      <c r="AW1338" s="2">
        <f t="shared" si="983"/>
        <v>80715.460000000006</v>
      </c>
      <c r="AX1338" s="2">
        <f t="shared" si="983"/>
        <v>0</v>
      </c>
      <c r="AY1338" s="2">
        <f t="shared" si="983"/>
        <v>80715.460000000006</v>
      </c>
      <c r="AZ1338" s="2">
        <f t="shared" si="983"/>
        <v>0</v>
      </c>
      <c r="BA1338" s="2">
        <f t="shared" si="983"/>
        <v>0</v>
      </c>
      <c r="BB1338" s="2">
        <f t="shared" si="983"/>
        <v>0</v>
      </c>
      <c r="BC1338" s="2">
        <f t="shared" si="983"/>
        <v>0</v>
      </c>
      <c r="BD1338" s="2">
        <f t="shared" si="983"/>
        <v>0</v>
      </c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>
        <f>ROUND(SUMIF(AA1301:AA1336,"=35863109",FQ1301:FQ1336),2)</f>
        <v>0</v>
      </c>
      <c r="BY1338" s="2">
        <f>ROUND(SUMIF(AA1301:AA1336,"=35863109",FR1301:FR1336),2)</f>
        <v>0</v>
      </c>
      <c r="BZ1338" s="2">
        <f>ROUND(SUMIF(AA1301:AA1336,"=35863109",GL1301:GL1336),2)</f>
        <v>0</v>
      </c>
      <c r="CA1338" s="2">
        <f>ROUND(SUMIF(AA1301:AA1336,"=35863109",GM1301:GM1336),2)</f>
        <v>176758.06</v>
      </c>
      <c r="CB1338" s="2">
        <f>ROUND(SUMIF(AA1301:AA1336,"=35863109",GN1301:GN1336),2)</f>
        <v>170008.1</v>
      </c>
      <c r="CC1338" s="2">
        <f>ROUND(SUMIF(AA1301:AA1336,"=35863109",GO1301:GO1336),2)</f>
        <v>6749.96</v>
      </c>
      <c r="CD1338" s="2">
        <f>ROUND(SUMIF(AA1301:AA1336,"=35863109",GP1301:GP1336),2)</f>
        <v>0</v>
      </c>
      <c r="CE1338" s="2">
        <f>AC1338-BX1338</f>
        <v>80715.460000000006</v>
      </c>
      <c r="CF1338" s="2">
        <f>AC1338-BY1338</f>
        <v>80715.460000000006</v>
      </c>
      <c r="CG1338" s="2">
        <f>BX1338-BZ1338</f>
        <v>0</v>
      </c>
      <c r="CH1338" s="2">
        <f>AC1338-BX1338-BY1338+BZ1338</f>
        <v>80715.460000000006</v>
      </c>
      <c r="CI1338" s="2">
        <f>BY1338-BZ1338</f>
        <v>0</v>
      </c>
      <c r="CJ1338" s="2">
        <f>ROUND(SUMIF(AA1301:AA1336,"=35863109",GX1301:GX1336),2)</f>
        <v>0</v>
      </c>
      <c r="CK1338" s="2">
        <f>ROUND(SUMIF(AA1301:AA1336,"=35863109",GY1301:GY1336),2)</f>
        <v>0</v>
      </c>
      <c r="CL1338" s="2">
        <f>ROUND(SUMIF(AA1301:AA1336,"=35863109",GZ1301:GZ1336),2)</f>
        <v>0</v>
      </c>
      <c r="CM1338" s="2">
        <f>ROUND(SUMIF(AA1301:AA1336,"=35863109",HD1301:HD1336),2)</f>
        <v>0</v>
      </c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>
        <v>0</v>
      </c>
    </row>
    <row r="1340" spans="1:245">
      <c r="A1340" s="4">
        <v>50</v>
      </c>
      <c r="B1340" s="4">
        <v>0</v>
      </c>
      <c r="C1340" s="4">
        <v>0</v>
      </c>
      <c r="D1340" s="4">
        <v>1</v>
      </c>
      <c r="E1340" s="4">
        <v>201</v>
      </c>
      <c r="F1340" s="4">
        <f>ROUND(Source!O1338,O1340)</f>
        <v>123004.12</v>
      </c>
      <c r="G1340" s="4" t="s">
        <v>71</v>
      </c>
      <c r="H1340" s="4" t="s">
        <v>72</v>
      </c>
      <c r="I1340" s="4"/>
      <c r="J1340" s="4"/>
      <c r="K1340" s="4">
        <v>201</v>
      </c>
      <c r="L1340" s="4">
        <v>1</v>
      </c>
      <c r="M1340" s="4">
        <v>3</v>
      </c>
      <c r="N1340" s="4" t="s">
        <v>3</v>
      </c>
      <c r="O1340" s="4">
        <v>2</v>
      </c>
      <c r="P1340" s="4"/>
      <c r="Q1340" s="4"/>
      <c r="R1340" s="4"/>
      <c r="S1340" s="4"/>
      <c r="T1340" s="4"/>
      <c r="U1340" s="4"/>
      <c r="V1340" s="4"/>
      <c r="W1340" s="4"/>
    </row>
    <row r="1341" spans="1:245">
      <c r="A1341" s="4">
        <v>50</v>
      </c>
      <c r="B1341" s="4">
        <v>0</v>
      </c>
      <c r="C1341" s="4">
        <v>0</v>
      </c>
      <c r="D1341" s="4">
        <v>1</v>
      </c>
      <c r="E1341" s="4">
        <v>202</v>
      </c>
      <c r="F1341" s="4">
        <f>ROUND(Source!P1338,O1341)</f>
        <v>80715.460000000006</v>
      </c>
      <c r="G1341" s="4" t="s">
        <v>73</v>
      </c>
      <c r="H1341" s="4" t="s">
        <v>74</v>
      </c>
      <c r="I1341" s="4"/>
      <c r="J1341" s="4"/>
      <c r="K1341" s="4">
        <v>202</v>
      </c>
      <c r="L1341" s="4">
        <v>2</v>
      </c>
      <c r="M1341" s="4">
        <v>3</v>
      </c>
      <c r="N1341" s="4" t="s">
        <v>3</v>
      </c>
      <c r="O1341" s="4">
        <v>2</v>
      </c>
      <c r="P1341" s="4"/>
      <c r="Q1341" s="4"/>
      <c r="R1341" s="4"/>
      <c r="S1341" s="4"/>
      <c r="T1341" s="4"/>
      <c r="U1341" s="4"/>
      <c r="V1341" s="4"/>
      <c r="W1341" s="4"/>
    </row>
    <row r="1342" spans="1:245">
      <c r="A1342" s="4">
        <v>50</v>
      </c>
      <c r="B1342" s="4">
        <v>0</v>
      </c>
      <c r="C1342" s="4">
        <v>0</v>
      </c>
      <c r="D1342" s="4">
        <v>1</v>
      </c>
      <c r="E1342" s="4">
        <v>222</v>
      </c>
      <c r="F1342" s="4">
        <f>ROUND(Source!AO1338,O1342)</f>
        <v>0</v>
      </c>
      <c r="G1342" s="4" t="s">
        <v>75</v>
      </c>
      <c r="H1342" s="4" t="s">
        <v>76</v>
      </c>
      <c r="I1342" s="4"/>
      <c r="J1342" s="4"/>
      <c r="K1342" s="4">
        <v>222</v>
      </c>
      <c r="L1342" s="4">
        <v>3</v>
      </c>
      <c r="M1342" s="4">
        <v>3</v>
      </c>
      <c r="N1342" s="4" t="s">
        <v>3</v>
      </c>
      <c r="O1342" s="4">
        <v>2</v>
      </c>
      <c r="P1342" s="4"/>
      <c r="Q1342" s="4"/>
      <c r="R1342" s="4"/>
      <c r="S1342" s="4"/>
      <c r="T1342" s="4"/>
      <c r="U1342" s="4"/>
      <c r="V1342" s="4"/>
      <c r="W1342" s="4"/>
    </row>
    <row r="1343" spans="1:245">
      <c r="A1343" s="4">
        <v>50</v>
      </c>
      <c r="B1343" s="4">
        <v>0</v>
      </c>
      <c r="C1343" s="4">
        <v>0</v>
      </c>
      <c r="D1343" s="4">
        <v>1</v>
      </c>
      <c r="E1343" s="4">
        <v>225</v>
      </c>
      <c r="F1343" s="4">
        <f>ROUND(Source!AV1338,O1343)</f>
        <v>80715.460000000006</v>
      </c>
      <c r="G1343" s="4" t="s">
        <v>77</v>
      </c>
      <c r="H1343" s="4" t="s">
        <v>78</v>
      </c>
      <c r="I1343" s="4"/>
      <c r="J1343" s="4"/>
      <c r="K1343" s="4">
        <v>225</v>
      </c>
      <c r="L1343" s="4">
        <v>4</v>
      </c>
      <c r="M1343" s="4">
        <v>3</v>
      </c>
      <c r="N1343" s="4" t="s">
        <v>3</v>
      </c>
      <c r="O1343" s="4">
        <v>2</v>
      </c>
      <c r="P1343" s="4"/>
      <c r="Q1343" s="4"/>
      <c r="R1343" s="4"/>
      <c r="S1343" s="4"/>
      <c r="T1343" s="4"/>
      <c r="U1343" s="4"/>
      <c r="V1343" s="4"/>
      <c r="W1343" s="4"/>
    </row>
    <row r="1344" spans="1:245">
      <c r="A1344" s="4">
        <v>50</v>
      </c>
      <c r="B1344" s="4">
        <v>0</v>
      </c>
      <c r="C1344" s="4">
        <v>0</v>
      </c>
      <c r="D1344" s="4">
        <v>1</v>
      </c>
      <c r="E1344" s="4">
        <v>226</v>
      </c>
      <c r="F1344" s="4">
        <f>ROUND(Source!AW1338,O1344)</f>
        <v>80715.460000000006</v>
      </c>
      <c r="G1344" s="4" t="s">
        <v>79</v>
      </c>
      <c r="H1344" s="4" t="s">
        <v>80</v>
      </c>
      <c r="I1344" s="4"/>
      <c r="J1344" s="4"/>
      <c r="K1344" s="4">
        <v>226</v>
      </c>
      <c r="L1344" s="4">
        <v>5</v>
      </c>
      <c r="M1344" s="4">
        <v>3</v>
      </c>
      <c r="N1344" s="4" t="s">
        <v>3</v>
      </c>
      <c r="O1344" s="4">
        <v>2</v>
      </c>
      <c r="P1344" s="4"/>
      <c r="Q1344" s="4"/>
      <c r="R1344" s="4"/>
      <c r="S1344" s="4"/>
      <c r="T1344" s="4"/>
      <c r="U1344" s="4"/>
      <c r="V1344" s="4"/>
      <c r="W1344" s="4"/>
    </row>
    <row r="1345" spans="1:23">
      <c r="A1345" s="4">
        <v>50</v>
      </c>
      <c r="B1345" s="4">
        <v>0</v>
      </c>
      <c r="C1345" s="4">
        <v>0</v>
      </c>
      <c r="D1345" s="4">
        <v>1</v>
      </c>
      <c r="E1345" s="4">
        <v>227</v>
      </c>
      <c r="F1345" s="4">
        <f>ROUND(Source!AX1338,O1345)</f>
        <v>0</v>
      </c>
      <c r="G1345" s="4" t="s">
        <v>81</v>
      </c>
      <c r="H1345" s="4" t="s">
        <v>82</v>
      </c>
      <c r="I1345" s="4"/>
      <c r="J1345" s="4"/>
      <c r="K1345" s="4">
        <v>227</v>
      </c>
      <c r="L1345" s="4">
        <v>6</v>
      </c>
      <c r="M1345" s="4">
        <v>3</v>
      </c>
      <c r="N1345" s="4" t="s">
        <v>3</v>
      </c>
      <c r="O1345" s="4">
        <v>2</v>
      </c>
      <c r="P1345" s="4"/>
      <c r="Q1345" s="4"/>
      <c r="R1345" s="4"/>
      <c r="S1345" s="4"/>
      <c r="T1345" s="4"/>
      <c r="U1345" s="4"/>
      <c r="V1345" s="4"/>
      <c r="W1345" s="4"/>
    </row>
    <row r="1346" spans="1:23">
      <c r="A1346" s="4">
        <v>50</v>
      </c>
      <c r="B1346" s="4">
        <v>0</v>
      </c>
      <c r="C1346" s="4">
        <v>0</v>
      </c>
      <c r="D1346" s="4">
        <v>1</v>
      </c>
      <c r="E1346" s="4">
        <v>228</v>
      </c>
      <c r="F1346" s="4">
        <f>ROUND(Source!AY1338,O1346)</f>
        <v>80715.460000000006</v>
      </c>
      <c r="G1346" s="4" t="s">
        <v>83</v>
      </c>
      <c r="H1346" s="4" t="s">
        <v>84</v>
      </c>
      <c r="I1346" s="4"/>
      <c r="J1346" s="4"/>
      <c r="K1346" s="4">
        <v>228</v>
      </c>
      <c r="L1346" s="4">
        <v>7</v>
      </c>
      <c r="M1346" s="4">
        <v>3</v>
      </c>
      <c r="N1346" s="4" t="s">
        <v>3</v>
      </c>
      <c r="O1346" s="4">
        <v>2</v>
      </c>
      <c r="P1346" s="4"/>
      <c r="Q1346" s="4"/>
      <c r="R1346" s="4"/>
      <c r="S1346" s="4"/>
      <c r="T1346" s="4"/>
      <c r="U1346" s="4"/>
      <c r="V1346" s="4"/>
      <c r="W1346" s="4"/>
    </row>
    <row r="1347" spans="1:23">
      <c r="A1347" s="4">
        <v>50</v>
      </c>
      <c r="B1347" s="4">
        <v>0</v>
      </c>
      <c r="C1347" s="4">
        <v>0</v>
      </c>
      <c r="D1347" s="4">
        <v>1</v>
      </c>
      <c r="E1347" s="4">
        <v>216</v>
      </c>
      <c r="F1347" s="4">
        <f>ROUND(Source!AP1338,O1347)</f>
        <v>0</v>
      </c>
      <c r="G1347" s="4" t="s">
        <v>85</v>
      </c>
      <c r="H1347" s="4" t="s">
        <v>86</v>
      </c>
      <c r="I1347" s="4"/>
      <c r="J1347" s="4"/>
      <c r="K1347" s="4">
        <v>216</v>
      </c>
      <c r="L1347" s="4">
        <v>8</v>
      </c>
      <c r="M1347" s="4">
        <v>3</v>
      </c>
      <c r="N1347" s="4" t="s">
        <v>3</v>
      </c>
      <c r="O1347" s="4">
        <v>2</v>
      </c>
      <c r="P1347" s="4"/>
      <c r="Q1347" s="4"/>
      <c r="R1347" s="4"/>
      <c r="S1347" s="4"/>
      <c r="T1347" s="4"/>
      <c r="U1347" s="4"/>
      <c r="V1347" s="4"/>
      <c r="W1347" s="4"/>
    </row>
    <row r="1348" spans="1:23">
      <c r="A1348" s="4">
        <v>50</v>
      </c>
      <c r="B1348" s="4">
        <v>0</v>
      </c>
      <c r="C1348" s="4">
        <v>0</v>
      </c>
      <c r="D1348" s="4">
        <v>1</v>
      </c>
      <c r="E1348" s="4">
        <v>223</v>
      </c>
      <c r="F1348" s="4">
        <f>ROUND(Source!AQ1338,O1348)</f>
        <v>0</v>
      </c>
      <c r="G1348" s="4" t="s">
        <v>87</v>
      </c>
      <c r="H1348" s="4" t="s">
        <v>88</v>
      </c>
      <c r="I1348" s="4"/>
      <c r="J1348" s="4"/>
      <c r="K1348" s="4">
        <v>223</v>
      </c>
      <c r="L1348" s="4">
        <v>9</v>
      </c>
      <c r="M1348" s="4">
        <v>3</v>
      </c>
      <c r="N1348" s="4" t="s">
        <v>3</v>
      </c>
      <c r="O1348" s="4">
        <v>2</v>
      </c>
      <c r="P1348" s="4"/>
      <c r="Q1348" s="4"/>
      <c r="R1348" s="4"/>
      <c r="S1348" s="4"/>
      <c r="T1348" s="4"/>
      <c r="U1348" s="4"/>
      <c r="V1348" s="4"/>
      <c r="W1348" s="4"/>
    </row>
    <row r="1349" spans="1:23">
      <c r="A1349" s="4">
        <v>50</v>
      </c>
      <c r="B1349" s="4">
        <v>0</v>
      </c>
      <c r="C1349" s="4">
        <v>0</v>
      </c>
      <c r="D1349" s="4">
        <v>1</v>
      </c>
      <c r="E1349" s="4">
        <v>229</v>
      </c>
      <c r="F1349" s="4">
        <f>ROUND(Source!AZ1338,O1349)</f>
        <v>0</v>
      </c>
      <c r="G1349" s="4" t="s">
        <v>89</v>
      </c>
      <c r="H1349" s="4" t="s">
        <v>90</v>
      </c>
      <c r="I1349" s="4"/>
      <c r="J1349" s="4"/>
      <c r="K1349" s="4">
        <v>229</v>
      </c>
      <c r="L1349" s="4">
        <v>10</v>
      </c>
      <c r="M1349" s="4">
        <v>3</v>
      </c>
      <c r="N1349" s="4" t="s">
        <v>3</v>
      </c>
      <c r="O1349" s="4">
        <v>2</v>
      </c>
      <c r="P1349" s="4"/>
      <c r="Q1349" s="4"/>
      <c r="R1349" s="4"/>
      <c r="S1349" s="4"/>
      <c r="T1349" s="4"/>
      <c r="U1349" s="4"/>
      <c r="V1349" s="4"/>
      <c r="W1349" s="4"/>
    </row>
    <row r="1350" spans="1:23">
      <c r="A1350" s="4">
        <v>50</v>
      </c>
      <c r="B1350" s="4">
        <v>0</v>
      </c>
      <c r="C1350" s="4">
        <v>0</v>
      </c>
      <c r="D1350" s="4">
        <v>1</v>
      </c>
      <c r="E1350" s="4">
        <v>203</v>
      </c>
      <c r="F1350" s="4">
        <f>ROUND(Source!Q1338,O1350)</f>
        <v>1786.33</v>
      </c>
      <c r="G1350" s="4" t="s">
        <v>91</v>
      </c>
      <c r="H1350" s="4" t="s">
        <v>92</v>
      </c>
      <c r="I1350" s="4"/>
      <c r="J1350" s="4"/>
      <c r="K1350" s="4">
        <v>203</v>
      </c>
      <c r="L1350" s="4">
        <v>11</v>
      </c>
      <c r="M1350" s="4">
        <v>3</v>
      </c>
      <c r="N1350" s="4" t="s">
        <v>3</v>
      </c>
      <c r="O1350" s="4">
        <v>2</v>
      </c>
      <c r="P1350" s="4"/>
      <c r="Q1350" s="4"/>
      <c r="R1350" s="4"/>
      <c r="S1350" s="4"/>
      <c r="T1350" s="4"/>
      <c r="U1350" s="4"/>
      <c r="V1350" s="4"/>
      <c r="W1350" s="4"/>
    </row>
    <row r="1351" spans="1:23">
      <c r="A1351" s="4">
        <v>50</v>
      </c>
      <c r="B1351" s="4">
        <v>0</v>
      </c>
      <c r="C1351" s="4">
        <v>0</v>
      </c>
      <c r="D1351" s="4">
        <v>1</v>
      </c>
      <c r="E1351" s="4">
        <v>231</v>
      </c>
      <c r="F1351" s="4">
        <f>ROUND(Source!BB1338,O1351)</f>
        <v>0</v>
      </c>
      <c r="G1351" s="4" t="s">
        <v>93</v>
      </c>
      <c r="H1351" s="4" t="s">
        <v>94</v>
      </c>
      <c r="I1351" s="4"/>
      <c r="J1351" s="4"/>
      <c r="K1351" s="4">
        <v>231</v>
      </c>
      <c r="L1351" s="4">
        <v>12</v>
      </c>
      <c r="M1351" s="4">
        <v>3</v>
      </c>
      <c r="N1351" s="4" t="s">
        <v>3</v>
      </c>
      <c r="O1351" s="4">
        <v>2</v>
      </c>
      <c r="P1351" s="4"/>
      <c r="Q1351" s="4"/>
      <c r="R1351" s="4"/>
      <c r="S1351" s="4"/>
      <c r="T1351" s="4"/>
      <c r="U1351" s="4"/>
      <c r="V1351" s="4"/>
      <c r="W1351" s="4"/>
    </row>
    <row r="1352" spans="1:23">
      <c r="A1352" s="4">
        <v>50</v>
      </c>
      <c r="B1352" s="4">
        <v>0</v>
      </c>
      <c r="C1352" s="4">
        <v>0</v>
      </c>
      <c r="D1352" s="4">
        <v>1</v>
      </c>
      <c r="E1352" s="4">
        <v>204</v>
      </c>
      <c r="F1352" s="4">
        <f>ROUND(Source!R1338,O1352)</f>
        <v>630.19000000000005</v>
      </c>
      <c r="G1352" s="4" t="s">
        <v>95</v>
      </c>
      <c r="H1352" s="4" t="s">
        <v>96</v>
      </c>
      <c r="I1352" s="4"/>
      <c r="J1352" s="4"/>
      <c r="K1352" s="4">
        <v>204</v>
      </c>
      <c r="L1352" s="4">
        <v>13</v>
      </c>
      <c r="M1352" s="4">
        <v>3</v>
      </c>
      <c r="N1352" s="4" t="s">
        <v>3</v>
      </c>
      <c r="O1352" s="4">
        <v>2</v>
      </c>
      <c r="P1352" s="4"/>
      <c r="Q1352" s="4"/>
      <c r="R1352" s="4"/>
      <c r="S1352" s="4"/>
      <c r="T1352" s="4"/>
      <c r="U1352" s="4"/>
      <c r="V1352" s="4"/>
      <c r="W1352" s="4"/>
    </row>
    <row r="1353" spans="1:23">
      <c r="A1353" s="4">
        <v>50</v>
      </c>
      <c r="B1353" s="4">
        <v>0</v>
      </c>
      <c r="C1353" s="4">
        <v>0</v>
      </c>
      <c r="D1353" s="4">
        <v>1</v>
      </c>
      <c r="E1353" s="4">
        <v>205</v>
      </c>
      <c r="F1353" s="4">
        <f>ROUND(Source!S1338,O1353)</f>
        <v>40502.33</v>
      </c>
      <c r="G1353" s="4" t="s">
        <v>97</v>
      </c>
      <c r="H1353" s="4" t="s">
        <v>98</v>
      </c>
      <c r="I1353" s="4"/>
      <c r="J1353" s="4"/>
      <c r="K1353" s="4">
        <v>205</v>
      </c>
      <c r="L1353" s="4">
        <v>14</v>
      </c>
      <c r="M1353" s="4">
        <v>3</v>
      </c>
      <c r="N1353" s="4" t="s">
        <v>3</v>
      </c>
      <c r="O1353" s="4">
        <v>2</v>
      </c>
      <c r="P1353" s="4"/>
      <c r="Q1353" s="4"/>
      <c r="R1353" s="4"/>
      <c r="S1353" s="4"/>
      <c r="T1353" s="4"/>
      <c r="U1353" s="4"/>
      <c r="V1353" s="4"/>
      <c r="W1353" s="4"/>
    </row>
    <row r="1354" spans="1:23">
      <c r="A1354" s="4">
        <v>50</v>
      </c>
      <c r="B1354" s="4">
        <v>0</v>
      </c>
      <c r="C1354" s="4">
        <v>0</v>
      </c>
      <c r="D1354" s="4">
        <v>1</v>
      </c>
      <c r="E1354" s="4">
        <v>232</v>
      </c>
      <c r="F1354" s="4">
        <f>ROUND(Source!BC1338,O1354)</f>
        <v>0</v>
      </c>
      <c r="G1354" s="4" t="s">
        <v>99</v>
      </c>
      <c r="H1354" s="4" t="s">
        <v>100</v>
      </c>
      <c r="I1354" s="4"/>
      <c r="J1354" s="4"/>
      <c r="K1354" s="4">
        <v>232</v>
      </c>
      <c r="L1354" s="4">
        <v>15</v>
      </c>
      <c r="M1354" s="4">
        <v>3</v>
      </c>
      <c r="N1354" s="4" t="s">
        <v>3</v>
      </c>
      <c r="O1354" s="4">
        <v>2</v>
      </c>
      <c r="P1354" s="4"/>
      <c r="Q1354" s="4"/>
      <c r="R1354" s="4"/>
      <c r="S1354" s="4"/>
      <c r="T1354" s="4"/>
      <c r="U1354" s="4"/>
      <c r="V1354" s="4"/>
      <c r="W1354" s="4"/>
    </row>
    <row r="1355" spans="1:23">
      <c r="A1355" s="4">
        <v>50</v>
      </c>
      <c r="B1355" s="4">
        <v>0</v>
      </c>
      <c r="C1355" s="4">
        <v>0</v>
      </c>
      <c r="D1355" s="4">
        <v>1</v>
      </c>
      <c r="E1355" s="4">
        <v>214</v>
      </c>
      <c r="F1355" s="4">
        <f>ROUND(Source!AS1338,O1355)</f>
        <v>170008.1</v>
      </c>
      <c r="G1355" s="4" t="s">
        <v>101</v>
      </c>
      <c r="H1355" s="4" t="s">
        <v>102</v>
      </c>
      <c r="I1355" s="4"/>
      <c r="J1355" s="4"/>
      <c r="K1355" s="4">
        <v>214</v>
      </c>
      <c r="L1355" s="4">
        <v>16</v>
      </c>
      <c r="M1355" s="4">
        <v>3</v>
      </c>
      <c r="N1355" s="4" t="s">
        <v>3</v>
      </c>
      <c r="O1355" s="4">
        <v>2</v>
      </c>
      <c r="P1355" s="4"/>
      <c r="Q1355" s="4"/>
      <c r="R1355" s="4"/>
      <c r="S1355" s="4"/>
      <c r="T1355" s="4"/>
      <c r="U1355" s="4"/>
      <c r="V1355" s="4"/>
      <c r="W1355" s="4"/>
    </row>
    <row r="1356" spans="1:23">
      <c r="A1356" s="4">
        <v>50</v>
      </c>
      <c r="B1356" s="4">
        <v>0</v>
      </c>
      <c r="C1356" s="4">
        <v>0</v>
      </c>
      <c r="D1356" s="4">
        <v>1</v>
      </c>
      <c r="E1356" s="4">
        <v>215</v>
      </c>
      <c r="F1356" s="4">
        <f>ROUND(Source!AT1338,O1356)</f>
        <v>6749.96</v>
      </c>
      <c r="G1356" s="4" t="s">
        <v>103</v>
      </c>
      <c r="H1356" s="4" t="s">
        <v>104</v>
      </c>
      <c r="I1356" s="4"/>
      <c r="J1356" s="4"/>
      <c r="K1356" s="4">
        <v>215</v>
      </c>
      <c r="L1356" s="4">
        <v>17</v>
      </c>
      <c r="M1356" s="4">
        <v>3</v>
      </c>
      <c r="N1356" s="4" t="s">
        <v>3</v>
      </c>
      <c r="O1356" s="4">
        <v>2</v>
      </c>
      <c r="P1356" s="4"/>
      <c r="Q1356" s="4"/>
      <c r="R1356" s="4"/>
      <c r="S1356" s="4"/>
      <c r="T1356" s="4"/>
      <c r="U1356" s="4"/>
      <c r="V1356" s="4"/>
      <c r="W1356" s="4"/>
    </row>
    <row r="1357" spans="1:23">
      <c r="A1357" s="4">
        <v>50</v>
      </c>
      <c r="B1357" s="4">
        <v>0</v>
      </c>
      <c r="C1357" s="4">
        <v>0</v>
      </c>
      <c r="D1357" s="4">
        <v>1</v>
      </c>
      <c r="E1357" s="4">
        <v>217</v>
      </c>
      <c r="F1357" s="4">
        <f>ROUND(Source!AU1338,O1357)</f>
        <v>0</v>
      </c>
      <c r="G1357" s="4" t="s">
        <v>105</v>
      </c>
      <c r="H1357" s="4" t="s">
        <v>106</v>
      </c>
      <c r="I1357" s="4"/>
      <c r="J1357" s="4"/>
      <c r="K1357" s="4">
        <v>217</v>
      </c>
      <c r="L1357" s="4">
        <v>18</v>
      </c>
      <c r="M1357" s="4">
        <v>3</v>
      </c>
      <c r="N1357" s="4" t="s">
        <v>3</v>
      </c>
      <c r="O1357" s="4">
        <v>2</v>
      </c>
      <c r="P1357" s="4"/>
      <c r="Q1357" s="4"/>
      <c r="R1357" s="4"/>
      <c r="S1357" s="4"/>
      <c r="T1357" s="4"/>
      <c r="U1357" s="4"/>
      <c r="V1357" s="4"/>
      <c r="W1357" s="4"/>
    </row>
    <row r="1358" spans="1:23">
      <c r="A1358" s="4">
        <v>50</v>
      </c>
      <c r="B1358" s="4">
        <v>0</v>
      </c>
      <c r="C1358" s="4">
        <v>0</v>
      </c>
      <c r="D1358" s="4">
        <v>1</v>
      </c>
      <c r="E1358" s="4">
        <v>230</v>
      </c>
      <c r="F1358" s="4">
        <f>ROUND(Source!BA1338,O1358)</f>
        <v>0</v>
      </c>
      <c r="G1358" s="4" t="s">
        <v>107</v>
      </c>
      <c r="H1358" s="4" t="s">
        <v>108</v>
      </c>
      <c r="I1358" s="4"/>
      <c r="J1358" s="4"/>
      <c r="K1358" s="4">
        <v>230</v>
      </c>
      <c r="L1358" s="4">
        <v>19</v>
      </c>
      <c r="M1358" s="4">
        <v>3</v>
      </c>
      <c r="N1358" s="4" t="s">
        <v>3</v>
      </c>
      <c r="O1358" s="4">
        <v>2</v>
      </c>
      <c r="P1358" s="4"/>
      <c r="Q1358" s="4"/>
      <c r="R1358" s="4"/>
      <c r="S1358" s="4"/>
      <c r="T1358" s="4"/>
      <c r="U1358" s="4"/>
      <c r="V1358" s="4"/>
      <c r="W1358" s="4"/>
    </row>
    <row r="1359" spans="1:23">
      <c r="A1359" s="4">
        <v>50</v>
      </c>
      <c r="B1359" s="4">
        <v>0</v>
      </c>
      <c r="C1359" s="4">
        <v>0</v>
      </c>
      <c r="D1359" s="4">
        <v>1</v>
      </c>
      <c r="E1359" s="4">
        <v>206</v>
      </c>
      <c r="F1359" s="4">
        <f>ROUND(Source!T1338,O1359)</f>
        <v>0</v>
      </c>
      <c r="G1359" s="4" t="s">
        <v>109</v>
      </c>
      <c r="H1359" s="4" t="s">
        <v>110</v>
      </c>
      <c r="I1359" s="4"/>
      <c r="J1359" s="4"/>
      <c r="K1359" s="4">
        <v>206</v>
      </c>
      <c r="L1359" s="4">
        <v>20</v>
      </c>
      <c r="M1359" s="4">
        <v>3</v>
      </c>
      <c r="N1359" s="4" t="s">
        <v>3</v>
      </c>
      <c r="O1359" s="4">
        <v>2</v>
      </c>
      <c r="P1359" s="4"/>
      <c r="Q1359" s="4"/>
      <c r="R1359" s="4"/>
      <c r="S1359" s="4"/>
      <c r="T1359" s="4"/>
      <c r="U1359" s="4"/>
      <c r="V1359" s="4"/>
      <c r="W1359" s="4"/>
    </row>
    <row r="1360" spans="1:23">
      <c r="A1360" s="4">
        <v>50</v>
      </c>
      <c r="B1360" s="4">
        <v>0</v>
      </c>
      <c r="C1360" s="4">
        <v>0</v>
      </c>
      <c r="D1360" s="4">
        <v>1</v>
      </c>
      <c r="E1360" s="4">
        <v>207</v>
      </c>
      <c r="F1360" s="4">
        <f>Source!U1338</f>
        <v>134.39594830000001</v>
      </c>
      <c r="G1360" s="4" t="s">
        <v>111</v>
      </c>
      <c r="H1360" s="4" t="s">
        <v>112</v>
      </c>
      <c r="I1360" s="4"/>
      <c r="J1360" s="4"/>
      <c r="K1360" s="4">
        <v>207</v>
      </c>
      <c r="L1360" s="4">
        <v>21</v>
      </c>
      <c r="M1360" s="4">
        <v>3</v>
      </c>
      <c r="N1360" s="4" t="s">
        <v>3</v>
      </c>
      <c r="O1360" s="4">
        <v>-1</v>
      </c>
      <c r="P1360" s="4"/>
      <c r="Q1360" s="4"/>
      <c r="R1360" s="4"/>
      <c r="S1360" s="4"/>
      <c r="T1360" s="4"/>
      <c r="U1360" s="4"/>
      <c r="V1360" s="4"/>
      <c r="W1360" s="4"/>
    </row>
    <row r="1361" spans="1:206">
      <c r="A1361" s="4">
        <v>50</v>
      </c>
      <c r="B1361" s="4">
        <v>0</v>
      </c>
      <c r="C1361" s="4">
        <v>0</v>
      </c>
      <c r="D1361" s="4">
        <v>1</v>
      </c>
      <c r="E1361" s="4">
        <v>208</v>
      </c>
      <c r="F1361" s="4">
        <f>Source!V1338</f>
        <v>1.8041374999999997</v>
      </c>
      <c r="G1361" s="4" t="s">
        <v>113</v>
      </c>
      <c r="H1361" s="4" t="s">
        <v>114</v>
      </c>
      <c r="I1361" s="4"/>
      <c r="J1361" s="4"/>
      <c r="K1361" s="4">
        <v>208</v>
      </c>
      <c r="L1361" s="4">
        <v>22</v>
      </c>
      <c r="M1361" s="4">
        <v>3</v>
      </c>
      <c r="N1361" s="4" t="s">
        <v>3</v>
      </c>
      <c r="O1361" s="4">
        <v>-1</v>
      </c>
      <c r="P1361" s="4"/>
      <c r="Q1361" s="4"/>
      <c r="R1361" s="4"/>
      <c r="S1361" s="4"/>
      <c r="T1361" s="4"/>
      <c r="U1361" s="4"/>
      <c r="V1361" s="4"/>
      <c r="W1361" s="4"/>
    </row>
    <row r="1362" spans="1:206">
      <c r="A1362" s="4">
        <v>50</v>
      </c>
      <c r="B1362" s="4">
        <v>0</v>
      </c>
      <c r="C1362" s="4">
        <v>0</v>
      </c>
      <c r="D1362" s="4">
        <v>1</v>
      </c>
      <c r="E1362" s="4">
        <v>209</v>
      </c>
      <c r="F1362" s="4">
        <f>ROUND(Source!W1338,O1362)</f>
        <v>570</v>
      </c>
      <c r="G1362" s="4" t="s">
        <v>115</v>
      </c>
      <c r="H1362" s="4" t="s">
        <v>116</v>
      </c>
      <c r="I1362" s="4"/>
      <c r="J1362" s="4"/>
      <c r="K1362" s="4">
        <v>209</v>
      </c>
      <c r="L1362" s="4">
        <v>23</v>
      </c>
      <c r="M1362" s="4">
        <v>3</v>
      </c>
      <c r="N1362" s="4" t="s">
        <v>3</v>
      </c>
      <c r="O1362" s="4">
        <v>2</v>
      </c>
      <c r="P1362" s="4"/>
      <c r="Q1362" s="4"/>
      <c r="R1362" s="4"/>
      <c r="S1362" s="4"/>
      <c r="T1362" s="4"/>
      <c r="U1362" s="4"/>
      <c r="V1362" s="4"/>
      <c r="W1362" s="4"/>
    </row>
    <row r="1363" spans="1:206">
      <c r="A1363" s="4">
        <v>50</v>
      </c>
      <c r="B1363" s="4">
        <v>0</v>
      </c>
      <c r="C1363" s="4">
        <v>0</v>
      </c>
      <c r="D1363" s="4">
        <v>1</v>
      </c>
      <c r="E1363" s="4">
        <v>233</v>
      </c>
      <c r="F1363" s="4">
        <f>ROUND(Source!BD1338,O1363)</f>
        <v>0</v>
      </c>
      <c r="G1363" s="4" t="s">
        <v>117</v>
      </c>
      <c r="H1363" s="4" t="s">
        <v>118</v>
      </c>
      <c r="I1363" s="4"/>
      <c r="J1363" s="4"/>
      <c r="K1363" s="4">
        <v>233</v>
      </c>
      <c r="L1363" s="4">
        <v>24</v>
      </c>
      <c r="M1363" s="4">
        <v>3</v>
      </c>
      <c r="N1363" s="4" t="s">
        <v>3</v>
      </c>
      <c r="O1363" s="4">
        <v>2</v>
      </c>
      <c r="P1363" s="4"/>
      <c r="Q1363" s="4"/>
      <c r="R1363" s="4"/>
      <c r="S1363" s="4"/>
      <c r="T1363" s="4"/>
      <c r="U1363" s="4"/>
      <c r="V1363" s="4"/>
      <c r="W1363" s="4"/>
    </row>
    <row r="1364" spans="1:206">
      <c r="A1364" s="4">
        <v>50</v>
      </c>
      <c r="B1364" s="4">
        <v>0</v>
      </c>
      <c r="C1364" s="4">
        <v>0</v>
      </c>
      <c r="D1364" s="4">
        <v>1</v>
      </c>
      <c r="E1364" s="4">
        <v>210</v>
      </c>
      <c r="F1364" s="4">
        <f>ROUND(Source!X1338,O1364)</f>
        <v>35816.89</v>
      </c>
      <c r="G1364" s="4" t="s">
        <v>119</v>
      </c>
      <c r="H1364" s="4" t="s">
        <v>120</v>
      </c>
      <c r="I1364" s="4"/>
      <c r="J1364" s="4"/>
      <c r="K1364" s="4">
        <v>210</v>
      </c>
      <c r="L1364" s="4">
        <v>25</v>
      </c>
      <c r="M1364" s="4">
        <v>3</v>
      </c>
      <c r="N1364" s="4" t="s">
        <v>3</v>
      </c>
      <c r="O1364" s="4">
        <v>2</v>
      </c>
      <c r="P1364" s="4"/>
      <c r="Q1364" s="4"/>
      <c r="R1364" s="4"/>
      <c r="S1364" s="4"/>
      <c r="T1364" s="4"/>
      <c r="U1364" s="4"/>
      <c r="V1364" s="4"/>
      <c r="W1364" s="4"/>
    </row>
    <row r="1365" spans="1:206">
      <c r="A1365" s="4">
        <v>50</v>
      </c>
      <c r="B1365" s="4">
        <v>0</v>
      </c>
      <c r="C1365" s="4">
        <v>0</v>
      </c>
      <c r="D1365" s="4">
        <v>1</v>
      </c>
      <c r="E1365" s="4">
        <v>211</v>
      </c>
      <c r="F1365" s="4">
        <f>ROUND(Source!Y1338,O1365)</f>
        <v>17937.05</v>
      </c>
      <c r="G1365" s="4" t="s">
        <v>121</v>
      </c>
      <c r="H1365" s="4" t="s">
        <v>122</v>
      </c>
      <c r="I1365" s="4"/>
      <c r="J1365" s="4"/>
      <c r="K1365" s="4">
        <v>211</v>
      </c>
      <c r="L1365" s="4">
        <v>26</v>
      </c>
      <c r="M1365" s="4">
        <v>3</v>
      </c>
      <c r="N1365" s="4" t="s">
        <v>3</v>
      </c>
      <c r="O1365" s="4">
        <v>2</v>
      </c>
      <c r="P1365" s="4"/>
      <c r="Q1365" s="4"/>
      <c r="R1365" s="4"/>
      <c r="S1365" s="4"/>
      <c r="T1365" s="4"/>
      <c r="U1365" s="4"/>
      <c r="V1365" s="4"/>
      <c r="W1365" s="4"/>
    </row>
    <row r="1366" spans="1:206">
      <c r="A1366" s="4">
        <v>50</v>
      </c>
      <c r="B1366" s="4">
        <v>0</v>
      </c>
      <c r="C1366" s="4">
        <v>0</v>
      </c>
      <c r="D1366" s="4">
        <v>1</v>
      </c>
      <c r="E1366" s="4">
        <v>0</v>
      </c>
      <c r="F1366" s="4">
        <f>ROUND(Source!AR1338,O1366)</f>
        <v>176758.06</v>
      </c>
      <c r="G1366" s="4" t="s">
        <v>123</v>
      </c>
      <c r="H1366" s="4" t="s">
        <v>124</v>
      </c>
      <c r="I1366" s="4"/>
      <c r="J1366" s="4"/>
      <c r="K1366" s="4">
        <v>224</v>
      </c>
      <c r="L1366" s="4">
        <v>27</v>
      </c>
      <c r="M1366" s="4">
        <v>3</v>
      </c>
      <c r="N1366" s="4" t="s">
        <v>3</v>
      </c>
      <c r="O1366" s="4">
        <v>2</v>
      </c>
      <c r="P1366" s="4"/>
      <c r="Q1366" s="4"/>
      <c r="R1366" s="4"/>
      <c r="S1366" s="4"/>
      <c r="T1366" s="4"/>
      <c r="U1366" s="4"/>
      <c r="V1366" s="4"/>
      <c r="W1366" s="4"/>
    </row>
    <row r="1367" spans="1:206">
      <c r="A1367" s="4">
        <v>50</v>
      </c>
      <c r="B1367" s="4">
        <v>0</v>
      </c>
      <c r="C1367" s="4">
        <v>0</v>
      </c>
      <c r="D1367" s="4">
        <v>2</v>
      </c>
      <c r="E1367" s="4">
        <v>0</v>
      </c>
      <c r="F1367" s="4">
        <f>ROUND(F1366*0.18,O1367)</f>
        <v>31816.5</v>
      </c>
      <c r="G1367" s="4" t="s">
        <v>125</v>
      </c>
      <c r="H1367" s="4" t="s">
        <v>125</v>
      </c>
      <c r="I1367" s="4"/>
      <c r="J1367" s="4"/>
      <c r="K1367" s="4">
        <v>212</v>
      </c>
      <c r="L1367" s="4">
        <v>28</v>
      </c>
      <c r="M1367" s="4">
        <v>0</v>
      </c>
      <c r="N1367" s="4" t="s">
        <v>3</v>
      </c>
      <c r="O1367" s="4">
        <v>1</v>
      </c>
      <c r="P1367" s="4"/>
      <c r="Q1367" s="4"/>
      <c r="R1367" s="4"/>
      <c r="S1367" s="4"/>
      <c r="T1367" s="4"/>
      <c r="U1367" s="4"/>
      <c r="V1367" s="4"/>
      <c r="W1367" s="4"/>
    </row>
    <row r="1368" spans="1:206">
      <c r="A1368" s="4">
        <v>50</v>
      </c>
      <c r="B1368" s="4">
        <v>0</v>
      </c>
      <c r="C1368" s="4">
        <v>0</v>
      </c>
      <c r="D1368" s="4">
        <v>2</v>
      </c>
      <c r="E1368" s="4">
        <v>224</v>
      </c>
      <c r="F1368" s="4">
        <f>ROUND(F1366*1.18,O1368)</f>
        <v>208574.5</v>
      </c>
      <c r="G1368" s="4" t="s">
        <v>126</v>
      </c>
      <c r="H1368" s="4" t="s">
        <v>127</v>
      </c>
      <c r="I1368" s="4"/>
      <c r="J1368" s="4"/>
      <c r="K1368" s="4">
        <v>212</v>
      </c>
      <c r="L1368" s="4">
        <v>29</v>
      </c>
      <c r="M1368" s="4">
        <v>0</v>
      </c>
      <c r="N1368" s="4" t="s">
        <v>3</v>
      </c>
      <c r="O1368" s="4">
        <v>1</v>
      </c>
      <c r="P1368" s="4"/>
      <c r="Q1368" s="4"/>
      <c r="R1368" s="4"/>
      <c r="S1368" s="4"/>
      <c r="T1368" s="4"/>
      <c r="U1368" s="4"/>
      <c r="V1368" s="4"/>
      <c r="W1368" s="4"/>
    </row>
    <row r="1370" spans="1:206">
      <c r="A1370" s="2">
        <v>51</v>
      </c>
      <c r="B1370" s="2">
        <f>B1245</f>
        <v>0</v>
      </c>
      <c r="C1370" s="2">
        <f>A1245</f>
        <v>4</v>
      </c>
      <c r="D1370" s="2">
        <f>ROW(A1245)</f>
        <v>1245</v>
      </c>
      <c r="E1370" s="2"/>
      <c r="F1370" s="2" t="str">
        <f>IF(F1245&lt;&gt;"",F1245,"")</f>
        <v>Новый раздел</v>
      </c>
      <c r="G1370" s="2" t="str">
        <f>IF(G1245&lt;&gt;"",G1245,"")</f>
        <v>комната 2-23</v>
      </c>
      <c r="H1370" s="2">
        <v>0</v>
      </c>
      <c r="I1370" s="2"/>
      <c r="J1370" s="2"/>
      <c r="K1370" s="2"/>
      <c r="L1370" s="2"/>
      <c r="M1370" s="2"/>
      <c r="N1370" s="2"/>
      <c r="O1370" s="2">
        <v>125719.59</v>
      </c>
      <c r="P1370" s="2">
        <v>80715.460000000006</v>
      </c>
      <c r="Q1370" s="2">
        <v>1842.54</v>
      </c>
      <c r="R1370" s="2">
        <v>668.7</v>
      </c>
      <c r="S1370" s="2">
        <v>43161.59</v>
      </c>
      <c r="T1370" s="2">
        <v>0</v>
      </c>
      <c r="U1370" s="2">
        <v>144.60019229999997</v>
      </c>
      <c r="V1370" s="2">
        <v>1.9105375</v>
      </c>
      <c r="W1370" s="2">
        <v>570</v>
      </c>
      <c r="X1370" s="2">
        <v>37697.07</v>
      </c>
      <c r="Y1370" s="2">
        <v>19341.7</v>
      </c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>
        <f t="shared" ref="AO1370:BD1370" si="984">ROUND(AO1265+AO1338+BX1370,2)</f>
        <v>0</v>
      </c>
      <c r="AP1370" s="2">
        <f t="shared" si="984"/>
        <v>0</v>
      </c>
      <c r="AQ1370" s="2">
        <f t="shared" si="984"/>
        <v>0</v>
      </c>
      <c r="AR1370" s="2">
        <f t="shared" si="984"/>
        <v>182758.36</v>
      </c>
      <c r="AS1370" s="2">
        <f t="shared" si="984"/>
        <v>176008.4</v>
      </c>
      <c r="AT1370" s="2">
        <f t="shared" si="984"/>
        <v>6749.96</v>
      </c>
      <c r="AU1370" s="2">
        <f t="shared" si="984"/>
        <v>0</v>
      </c>
      <c r="AV1370" s="2">
        <f t="shared" si="984"/>
        <v>80715.460000000006</v>
      </c>
      <c r="AW1370" s="2">
        <f t="shared" si="984"/>
        <v>80715.460000000006</v>
      </c>
      <c r="AX1370" s="2">
        <f t="shared" si="984"/>
        <v>0</v>
      </c>
      <c r="AY1370" s="2">
        <f t="shared" si="984"/>
        <v>80715.460000000006</v>
      </c>
      <c r="AZ1370" s="2">
        <f t="shared" si="984"/>
        <v>0</v>
      </c>
      <c r="BA1370" s="2">
        <f t="shared" si="984"/>
        <v>0</v>
      </c>
      <c r="BB1370" s="2">
        <f t="shared" si="984"/>
        <v>0</v>
      </c>
      <c r="BC1370" s="2">
        <f t="shared" si="984"/>
        <v>0</v>
      </c>
      <c r="BD1370" s="2">
        <f t="shared" si="984"/>
        <v>0</v>
      </c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>
        <v>0</v>
      </c>
    </row>
    <row r="1372" spans="1:206">
      <c r="A1372" s="4">
        <v>50</v>
      </c>
      <c r="B1372" s="4">
        <v>0</v>
      </c>
      <c r="C1372" s="4">
        <v>0</v>
      </c>
      <c r="D1372" s="4">
        <v>1</v>
      </c>
      <c r="E1372" s="4">
        <v>201</v>
      </c>
      <c r="F1372" s="4">
        <f>ROUND(Source!O1370,O1372)</f>
        <v>125719.59</v>
      </c>
      <c r="G1372" s="4" t="s">
        <v>71</v>
      </c>
      <c r="H1372" s="4" t="s">
        <v>72</v>
      </c>
      <c r="I1372" s="4"/>
      <c r="J1372" s="4"/>
      <c r="K1372" s="4">
        <v>201</v>
      </c>
      <c r="L1372" s="4">
        <v>1</v>
      </c>
      <c r="M1372" s="4">
        <v>3</v>
      </c>
      <c r="N1372" s="4" t="s">
        <v>3</v>
      </c>
      <c r="O1372" s="4">
        <v>2</v>
      </c>
      <c r="P1372" s="4"/>
      <c r="Q1372" s="4"/>
      <c r="R1372" s="4"/>
      <c r="S1372" s="4"/>
      <c r="T1372" s="4"/>
      <c r="U1372" s="4"/>
      <c r="V1372" s="4"/>
      <c r="W1372" s="4"/>
    </row>
    <row r="1373" spans="1:206">
      <c r="A1373" s="4">
        <v>50</v>
      </c>
      <c r="B1373" s="4">
        <v>0</v>
      </c>
      <c r="C1373" s="4">
        <v>0</v>
      </c>
      <c r="D1373" s="4">
        <v>1</v>
      </c>
      <c r="E1373" s="4">
        <v>202</v>
      </c>
      <c r="F1373" s="4">
        <f>ROUND(Source!P1370,O1373)</f>
        <v>80715.460000000006</v>
      </c>
      <c r="G1373" s="4" t="s">
        <v>73</v>
      </c>
      <c r="H1373" s="4" t="s">
        <v>74</v>
      </c>
      <c r="I1373" s="4"/>
      <c r="J1373" s="4"/>
      <c r="K1373" s="4">
        <v>202</v>
      </c>
      <c r="L1373" s="4">
        <v>2</v>
      </c>
      <c r="M1373" s="4">
        <v>3</v>
      </c>
      <c r="N1373" s="4" t="s">
        <v>3</v>
      </c>
      <c r="O1373" s="4">
        <v>2</v>
      </c>
      <c r="P1373" s="4"/>
      <c r="Q1373" s="4"/>
      <c r="R1373" s="4"/>
      <c r="S1373" s="4"/>
      <c r="T1373" s="4"/>
      <c r="U1373" s="4"/>
      <c r="V1373" s="4"/>
      <c r="W1373" s="4"/>
    </row>
    <row r="1374" spans="1:206">
      <c r="A1374" s="4">
        <v>50</v>
      </c>
      <c r="B1374" s="4">
        <v>0</v>
      </c>
      <c r="C1374" s="4">
        <v>0</v>
      </c>
      <c r="D1374" s="4">
        <v>1</v>
      </c>
      <c r="E1374" s="4">
        <v>222</v>
      </c>
      <c r="F1374" s="4">
        <f>ROUND(Source!AO1370,O1374)</f>
        <v>0</v>
      </c>
      <c r="G1374" s="4" t="s">
        <v>75</v>
      </c>
      <c r="H1374" s="4" t="s">
        <v>76</v>
      </c>
      <c r="I1374" s="4"/>
      <c r="J1374" s="4"/>
      <c r="K1374" s="4">
        <v>222</v>
      </c>
      <c r="L1374" s="4">
        <v>3</v>
      </c>
      <c r="M1374" s="4">
        <v>3</v>
      </c>
      <c r="N1374" s="4" t="s">
        <v>3</v>
      </c>
      <c r="O1374" s="4">
        <v>2</v>
      </c>
      <c r="P1374" s="4"/>
      <c r="Q1374" s="4"/>
      <c r="R1374" s="4"/>
      <c r="S1374" s="4"/>
      <c r="T1374" s="4"/>
      <c r="U1374" s="4"/>
      <c r="V1374" s="4"/>
      <c r="W1374" s="4"/>
    </row>
    <row r="1375" spans="1:206">
      <c r="A1375" s="4">
        <v>50</v>
      </c>
      <c r="B1375" s="4">
        <v>0</v>
      </c>
      <c r="C1375" s="4">
        <v>0</v>
      </c>
      <c r="D1375" s="4">
        <v>1</v>
      </c>
      <c r="E1375" s="4">
        <v>225</v>
      </c>
      <c r="F1375" s="4">
        <f>ROUND(Source!AV1370,O1375)</f>
        <v>80715.460000000006</v>
      </c>
      <c r="G1375" s="4" t="s">
        <v>77</v>
      </c>
      <c r="H1375" s="4" t="s">
        <v>78</v>
      </c>
      <c r="I1375" s="4"/>
      <c r="J1375" s="4"/>
      <c r="K1375" s="4">
        <v>225</v>
      </c>
      <c r="L1375" s="4">
        <v>4</v>
      </c>
      <c r="M1375" s="4">
        <v>3</v>
      </c>
      <c r="N1375" s="4" t="s">
        <v>3</v>
      </c>
      <c r="O1375" s="4">
        <v>2</v>
      </c>
      <c r="P1375" s="4"/>
      <c r="Q1375" s="4"/>
      <c r="R1375" s="4"/>
      <c r="S1375" s="4"/>
      <c r="T1375" s="4"/>
      <c r="U1375" s="4"/>
      <c r="V1375" s="4"/>
      <c r="W1375" s="4"/>
    </row>
    <row r="1376" spans="1:206">
      <c r="A1376" s="4">
        <v>50</v>
      </c>
      <c r="B1376" s="4">
        <v>0</v>
      </c>
      <c r="C1376" s="4">
        <v>0</v>
      </c>
      <c r="D1376" s="4">
        <v>1</v>
      </c>
      <c r="E1376" s="4">
        <v>226</v>
      </c>
      <c r="F1376" s="4">
        <f>ROUND(Source!AW1370,O1376)</f>
        <v>80715.460000000006</v>
      </c>
      <c r="G1376" s="4" t="s">
        <v>79</v>
      </c>
      <c r="H1376" s="4" t="s">
        <v>80</v>
      </c>
      <c r="I1376" s="4"/>
      <c r="J1376" s="4"/>
      <c r="K1376" s="4">
        <v>226</v>
      </c>
      <c r="L1376" s="4">
        <v>5</v>
      </c>
      <c r="M1376" s="4">
        <v>3</v>
      </c>
      <c r="N1376" s="4" t="s">
        <v>3</v>
      </c>
      <c r="O1376" s="4">
        <v>2</v>
      </c>
      <c r="P1376" s="4"/>
      <c r="Q1376" s="4"/>
      <c r="R1376" s="4"/>
      <c r="S1376" s="4"/>
      <c r="T1376" s="4"/>
      <c r="U1376" s="4"/>
      <c r="V1376" s="4"/>
      <c r="W1376" s="4"/>
    </row>
    <row r="1377" spans="1:23">
      <c r="A1377" s="4">
        <v>50</v>
      </c>
      <c r="B1377" s="4">
        <v>0</v>
      </c>
      <c r="C1377" s="4">
        <v>0</v>
      </c>
      <c r="D1377" s="4">
        <v>1</v>
      </c>
      <c r="E1377" s="4">
        <v>227</v>
      </c>
      <c r="F1377" s="4">
        <f>ROUND(Source!AX1370,O1377)</f>
        <v>0</v>
      </c>
      <c r="G1377" s="4" t="s">
        <v>81</v>
      </c>
      <c r="H1377" s="4" t="s">
        <v>82</v>
      </c>
      <c r="I1377" s="4"/>
      <c r="J1377" s="4"/>
      <c r="K1377" s="4">
        <v>227</v>
      </c>
      <c r="L1377" s="4">
        <v>6</v>
      </c>
      <c r="M1377" s="4">
        <v>3</v>
      </c>
      <c r="N1377" s="4" t="s">
        <v>3</v>
      </c>
      <c r="O1377" s="4">
        <v>2</v>
      </c>
      <c r="P1377" s="4"/>
      <c r="Q1377" s="4"/>
      <c r="R1377" s="4"/>
      <c r="S1377" s="4"/>
      <c r="T1377" s="4"/>
      <c r="U1377" s="4"/>
      <c r="V1377" s="4"/>
      <c r="W1377" s="4"/>
    </row>
    <row r="1378" spans="1:23">
      <c r="A1378" s="4">
        <v>50</v>
      </c>
      <c r="B1378" s="4">
        <v>0</v>
      </c>
      <c r="C1378" s="4">
        <v>0</v>
      </c>
      <c r="D1378" s="4">
        <v>1</v>
      </c>
      <c r="E1378" s="4">
        <v>228</v>
      </c>
      <c r="F1378" s="4">
        <f>ROUND(Source!AY1370,O1378)</f>
        <v>80715.460000000006</v>
      </c>
      <c r="G1378" s="4" t="s">
        <v>83</v>
      </c>
      <c r="H1378" s="4" t="s">
        <v>84</v>
      </c>
      <c r="I1378" s="4"/>
      <c r="J1378" s="4"/>
      <c r="K1378" s="4">
        <v>228</v>
      </c>
      <c r="L1378" s="4">
        <v>7</v>
      </c>
      <c r="M1378" s="4">
        <v>3</v>
      </c>
      <c r="N1378" s="4" t="s">
        <v>3</v>
      </c>
      <c r="O1378" s="4">
        <v>2</v>
      </c>
      <c r="P1378" s="4"/>
      <c r="Q1378" s="4"/>
      <c r="R1378" s="4"/>
      <c r="S1378" s="4"/>
      <c r="T1378" s="4"/>
      <c r="U1378" s="4"/>
      <c r="V1378" s="4"/>
      <c r="W1378" s="4"/>
    </row>
    <row r="1379" spans="1:23">
      <c r="A1379" s="4">
        <v>50</v>
      </c>
      <c r="B1379" s="4">
        <v>0</v>
      </c>
      <c r="C1379" s="4">
        <v>0</v>
      </c>
      <c r="D1379" s="4">
        <v>1</v>
      </c>
      <c r="E1379" s="4">
        <v>216</v>
      </c>
      <c r="F1379" s="4">
        <f>ROUND(Source!AP1370,O1379)</f>
        <v>0</v>
      </c>
      <c r="G1379" s="4" t="s">
        <v>85</v>
      </c>
      <c r="H1379" s="4" t="s">
        <v>86</v>
      </c>
      <c r="I1379" s="4"/>
      <c r="J1379" s="4"/>
      <c r="K1379" s="4">
        <v>216</v>
      </c>
      <c r="L1379" s="4">
        <v>8</v>
      </c>
      <c r="M1379" s="4">
        <v>3</v>
      </c>
      <c r="N1379" s="4" t="s">
        <v>3</v>
      </c>
      <c r="O1379" s="4">
        <v>2</v>
      </c>
      <c r="P1379" s="4"/>
      <c r="Q1379" s="4"/>
      <c r="R1379" s="4"/>
      <c r="S1379" s="4"/>
      <c r="T1379" s="4"/>
      <c r="U1379" s="4"/>
      <c r="V1379" s="4"/>
      <c r="W1379" s="4"/>
    </row>
    <row r="1380" spans="1:23">
      <c r="A1380" s="4">
        <v>50</v>
      </c>
      <c r="B1380" s="4">
        <v>0</v>
      </c>
      <c r="C1380" s="4">
        <v>0</v>
      </c>
      <c r="D1380" s="4">
        <v>1</v>
      </c>
      <c r="E1380" s="4">
        <v>223</v>
      </c>
      <c r="F1380" s="4">
        <f>ROUND(Source!AQ1370,O1380)</f>
        <v>0</v>
      </c>
      <c r="G1380" s="4" t="s">
        <v>87</v>
      </c>
      <c r="H1380" s="4" t="s">
        <v>88</v>
      </c>
      <c r="I1380" s="4"/>
      <c r="J1380" s="4"/>
      <c r="K1380" s="4">
        <v>223</v>
      </c>
      <c r="L1380" s="4">
        <v>9</v>
      </c>
      <c r="M1380" s="4">
        <v>3</v>
      </c>
      <c r="N1380" s="4" t="s">
        <v>3</v>
      </c>
      <c r="O1380" s="4">
        <v>2</v>
      </c>
      <c r="P1380" s="4"/>
      <c r="Q1380" s="4"/>
      <c r="R1380" s="4"/>
      <c r="S1380" s="4"/>
      <c r="T1380" s="4"/>
      <c r="U1380" s="4"/>
      <c r="V1380" s="4"/>
      <c r="W1380" s="4"/>
    </row>
    <row r="1381" spans="1:23">
      <c r="A1381" s="4">
        <v>50</v>
      </c>
      <c r="B1381" s="4">
        <v>0</v>
      </c>
      <c r="C1381" s="4">
        <v>0</v>
      </c>
      <c r="D1381" s="4">
        <v>1</v>
      </c>
      <c r="E1381" s="4">
        <v>229</v>
      </c>
      <c r="F1381" s="4">
        <f>ROUND(Source!AZ1370,O1381)</f>
        <v>0</v>
      </c>
      <c r="G1381" s="4" t="s">
        <v>89</v>
      </c>
      <c r="H1381" s="4" t="s">
        <v>90</v>
      </c>
      <c r="I1381" s="4"/>
      <c r="J1381" s="4"/>
      <c r="K1381" s="4">
        <v>229</v>
      </c>
      <c r="L1381" s="4">
        <v>10</v>
      </c>
      <c r="M1381" s="4">
        <v>3</v>
      </c>
      <c r="N1381" s="4" t="s">
        <v>3</v>
      </c>
      <c r="O1381" s="4">
        <v>2</v>
      </c>
      <c r="P1381" s="4"/>
      <c r="Q1381" s="4"/>
      <c r="R1381" s="4"/>
      <c r="S1381" s="4"/>
      <c r="T1381" s="4"/>
      <c r="U1381" s="4"/>
      <c r="V1381" s="4"/>
      <c r="W1381" s="4"/>
    </row>
    <row r="1382" spans="1:23">
      <c r="A1382" s="4">
        <v>50</v>
      </c>
      <c r="B1382" s="4">
        <v>0</v>
      </c>
      <c r="C1382" s="4">
        <v>0</v>
      </c>
      <c r="D1382" s="4">
        <v>1</v>
      </c>
      <c r="E1382" s="4">
        <v>203</v>
      </c>
      <c r="F1382" s="4">
        <f>ROUND(Source!Q1370,O1382)</f>
        <v>1842.54</v>
      </c>
      <c r="G1382" s="4" t="s">
        <v>91</v>
      </c>
      <c r="H1382" s="4" t="s">
        <v>92</v>
      </c>
      <c r="I1382" s="4"/>
      <c r="J1382" s="4"/>
      <c r="K1382" s="4">
        <v>203</v>
      </c>
      <c r="L1382" s="4">
        <v>11</v>
      </c>
      <c r="M1382" s="4">
        <v>3</v>
      </c>
      <c r="N1382" s="4" t="s">
        <v>3</v>
      </c>
      <c r="O1382" s="4">
        <v>2</v>
      </c>
      <c r="P1382" s="4"/>
      <c r="Q1382" s="4"/>
      <c r="R1382" s="4"/>
      <c r="S1382" s="4"/>
      <c r="T1382" s="4"/>
      <c r="U1382" s="4"/>
      <c r="V1382" s="4"/>
      <c r="W1382" s="4"/>
    </row>
    <row r="1383" spans="1:23">
      <c r="A1383" s="4">
        <v>50</v>
      </c>
      <c r="B1383" s="4">
        <v>0</v>
      </c>
      <c r="C1383" s="4">
        <v>0</v>
      </c>
      <c r="D1383" s="4">
        <v>1</v>
      </c>
      <c r="E1383" s="4">
        <v>231</v>
      </c>
      <c r="F1383" s="4">
        <f>ROUND(Source!BB1370,O1383)</f>
        <v>0</v>
      </c>
      <c r="G1383" s="4" t="s">
        <v>93</v>
      </c>
      <c r="H1383" s="4" t="s">
        <v>94</v>
      </c>
      <c r="I1383" s="4"/>
      <c r="J1383" s="4"/>
      <c r="K1383" s="4">
        <v>231</v>
      </c>
      <c r="L1383" s="4">
        <v>12</v>
      </c>
      <c r="M1383" s="4">
        <v>3</v>
      </c>
      <c r="N1383" s="4" t="s">
        <v>3</v>
      </c>
      <c r="O1383" s="4">
        <v>2</v>
      </c>
      <c r="P1383" s="4"/>
      <c r="Q1383" s="4"/>
      <c r="R1383" s="4"/>
      <c r="S1383" s="4"/>
      <c r="T1383" s="4"/>
      <c r="U1383" s="4"/>
      <c r="V1383" s="4"/>
      <c r="W1383" s="4"/>
    </row>
    <row r="1384" spans="1:23">
      <c r="A1384" s="4">
        <v>50</v>
      </c>
      <c r="B1384" s="4">
        <v>0</v>
      </c>
      <c r="C1384" s="4">
        <v>0</v>
      </c>
      <c r="D1384" s="4">
        <v>1</v>
      </c>
      <c r="E1384" s="4">
        <v>204</v>
      </c>
      <c r="F1384" s="4">
        <f>ROUND(Source!R1370,O1384)</f>
        <v>668.7</v>
      </c>
      <c r="G1384" s="4" t="s">
        <v>95</v>
      </c>
      <c r="H1384" s="4" t="s">
        <v>96</v>
      </c>
      <c r="I1384" s="4"/>
      <c r="J1384" s="4"/>
      <c r="K1384" s="4">
        <v>204</v>
      </c>
      <c r="L1384" s="4">
        <v>13</v>
      </c>
      <c r="M1384" s="4">
        <v>3</v>
      </c>
      <c r="N1384" s="4" t="s">
        <v>3</v>
      </c>
      <c r="O1384" s="4">
        <v>2</v>
      </c>
      <c r="P1384" s="4"/>
      <c r="Q1384" s="4"/>
      <c r="R1384" s="4"/>
      <c r="S1384" s="4"/>
      <c r="T1384" s="4"/>
      <c r="U1384" s="4"/>
      <c r="V1384" s="4"/>
      <c r="W1384" s="4"/>
    </row>
    <row r="1385" spans="1:23">
      <c r="A1385" s="4">
        <v>50</v>
      </c>
      <c r="B1385" s="4">
        <v>0</v>
      </c>
      <c r="C1385" s="4">
        <v>0</v>
      </c>
      <c r="D1385" s="4">
        <v>1</v>
      </c>
      <c r="E1385" s="4">
        <v>205</v>
      </c>
      <c r="F1385" s="4">
        <f>ROUND(Source!S1370,O1385)</f>
        <v>43161.59</v>
      </c>
      <c r="G1385" s="4" t="s">
        <v>97</v>
      </c>
      <c r="H1385" s="4" t="s">
        <v>98</v>
      </c>
      <c r="I1385" s="4"/>
      <c r="J1385" s="4"/>
      <c r="K1385" s="4">
        <v>205</v>
      </c>
      <c r="L1385" s="4">
        <v>14</v>
      </c>
      <c r="M1385" s="4">
        <v>3</v>
      </c>
      <c r="N1385" s="4" t="s">
        <v>3</v>
      </c>
      <c r="O1385" s="4">
        <v>2</v>
      </c>
      <c r="P1385" s="4"/>
      <c r="Q1385" s="4"/>
      <c r="R1385" s="4"/>
      <c r="S1385" s="4"/>
      <c r="T1385" s="4"/>
      <c r="U1385" s="4"/>
      <c r="V1385" s="4"/>
      <c r="W1385" s="4"/>
    </row>
    <row r="1386" spans="1:23">
      <c r="A1386" s="4">
        <v>50</v>
      </c>
      <c r="B1386" s="4">
        <v>0</v>
      </c>
      <c r="C1386" s="4">
        <v>0</v>
      </c>
      <c r="D1386" s="4">
        <v>1</v>
      </c>
      <c r="E1386" s="4">
        <v>232</v>
      </c>
      <c r="F1386" s="4">
        <f>ROUND(Source!BC1370,O1386)</f>
        <v>0</v>
      </c>
      <c r="G1386" s="4" t="s">
        <v>99</v>
      </c>
      <c r="H1386" s="4" t="s">
        <v>100</v>
      </c>
      <c r="I1386" s="4"/>
      <c r="J1386" s="4"/>
      <c r="K1386" s="4">
        <v>232</v>
      </c>
      <c r="L1386" s="4">
        <v>15</v>
      </c>
      <c r="M1386" s="4">
        <v>3</v>
      </c>
      <c r="N1386" s="4" t="s">
        <v>3</v>
      </c>
      <c r="O1386" s="4">
        <v>2</v>
      </c>
      <c r="P1386" s="4"/>
      <c r="Q1386" s="4"/>
      <c r="R1386" s="4"/>
      <c r="S1386" s="4"/>
      <c r="T1386" s="4"/>
      <c r="U1386" s="4"/>
      <c r="V1386" s="4"/>
      <c r="W1386" s="4"/>
    </row>
    <row r="1387" spans="1:23">
      <c r="A1387" s="4">
        <v>50</v>
      </c>
      <c r="B1387" s="4">
        <v>0</v>
      </c>
      <c r="C1387" s="4">
        <v>0</v>
      </c>
      <c r="D1387" s="4">
        <v>1</v>
      </c>
      <c r="E1387" s="4">
        <v>214</v>
      </c>
      <c r="F1387" s="4">
        <f>ROUND(Source!AS1370,O1387)</f>
        <v>176008.4</v>
      </c>
      <c r="G1387" s="4" t="s">
        <v>101</v>
      </c>
      <c r="H1387" s="4" t="s">
        <v>102</v>
      </c>
      <c r="I1387" s="4"/>
      <c r="J1387" s="4"/>
      <c r="K1387" s="4">
        <v>214</v>
      </c>
      <c r="L1387" s="4">
        <v>16</v>
      </c>
      <c r="M1387" s="4">
        <v>3</v>
      </c>
      <c r="N1387" s="4" t="s">
        <v>3</v>
      </c>
      <c r="O1387" s="4">
        <v>2</v>
      </c>
      <c r="P1387" s="4"/>
      <c r="Q1387" s="4"/>
      <c r="R1387" s="4"/>
      <c r="S1387" s="4"/>
      <c r="T1387" s="4"/>
      <c r="U1387" s="4"/>
      <c r="V1387" s="4"/>
      <c r="W1387" s="4"/>
    </row>
    <row r="1388" spans="1:23">
      <c r="A1388" s="4">
        <v>50</v>
      </c>
      <c r="B1388" s="4">
        <v>0</v>
      </c>
      <c r="C1388" s="4">
        <v>0</v>
      </c>
      <c r="D1388" s="4">
        <v>1</v>
      </c>
      <c r="E1388" s="4">
        <v>215</v>
      </c>
      <c r="F1388" s="4">
        <f>ROUND(Source!AT1370,O1388)</f>
        <v>6749.96</v>
      </c>
      <c r="G1388" s="4" t="s">
        <v>103</v>
      </c>
      <c r="H1388" s="4" t="s">
        <v>104</v>
      </c>
      <c r="I1388" s="4"/>
      <c r="J1388" s="4"/>
      <c r="K1388" s="4">
        <v>215</v>
      </c>
      <c r="L1388" s="4">
        <v>17</v>
      </c>
      <c r="M1388" s="4">
        <v>3</v>
      </c>
      <c r="N1388" s="4" t="s">
        <v>3</v>
      </c>
      <c r="O1388" s="4">
        <v>2</v>
      </c>
      <c r="P1388" s="4"/>
      <c r="Q1388" s="4"/>
      <c r="R1388" s="4"/>
      <c r="S1388" s="4"/>
      <c r="T1388" s="4"/>
      <c r="U1388" s="4"/>
      <c r="V1388" s="4"/>
      <c r="W1388" s="4"/>
    </row>
    <row r="1389" spans="1:23">
      <c r="A1389" s="4">
        <v>50</v>
      </c>
      <c r="B1389" s="4">
        <v>0</v>
      </c>
      <c r="C1389" s="4">
        <v>0</v>
      </c>
      <c r="D1389" s="4">
        <v>1</v>
      </c>
      <c r="E1389" s="4">
        <v>217</v>
      </c>
      <c r="F1389" s="4">
        <f>ROUND(Source!AU1370,O1389)</f>
        <v>0</v>
      </c>
      <c r="G1389" s="4" t="s">
        <v>105</v>
      </c>
      <c r="H1389" s="4" t="s">
        <v>106</v>
      </c>
      <c r="I1389" s="4"/>
      <c r="J1389" s="4"/>
      <c r="K1389" s="4">
        <v>217</v>
      </c>
      <c r="L1389" s="4">
        <v>18</v>
      </c>
      <c r="M1389" s="4">
        <v>3</v>
      </c>
      <c r="N1389" s="4" t="s">
        <v>3</v>
      </c>
      <c r="O1389" s="4">
        <v>2</v>
      </c>
      <c r="P1389" s="4"/>
      <c r="Q1389" s="4"/>
      <c r="R1389" s="4"/>
      <c r="S1389" s="4"/>
      <c r="T1389" s="4"/>
      <c r="U1389" s="4"/>
      <c r="V1389" s="4"/>
      <c r="W1389" s="4"/>
    </row>
    <row r="1390" spans="1:23">
      <c r="A1390" s="4">
        <v>50</v>
      </c>
      <c r="B1390" s="4">
        <v>0</v>
      </c>
      <c r="C1390" s="4">
        <v>0</v>
      </c>
      <c r="D1390" s="4">
        <v>1</v>
      </c>
      <c r="E1390" s="4">
        <v>230</v>
      </c>
      <c r="F1390" s="4">
        <f>ROUND(Source!BA1370,O1390)</f>
        <v>0</v>
      </c>
      <c r="G1390" s="4" t="s">
        <v>107</v>
      </c>
      <c r="H1390" s="4" t="s">
        <v>108</v>
      </c>
      <c r="I1390" s="4"/>
      <c r="J1390" s="4"/>
      <c r="K1390" s="4">
        <v>230</v>
      </c>
      <c r="L1390" s="4">
        <v>19</v>
      </c>
      <c r="M1390" s="4">
        <v>3</v>
      </c>
      <c r="N1390" s="4" t="s">
        <v>3</v>
      </c>
      <c r="O1390" s="4">
        <v>2</v>
      </c>
      <c r="P1390" s="4"/>
      <c r="Q1390" s="4"/>
      <c r="R1390" s="4"/>
      <c r="S1390" s="4"/>
      <c r="T1390" s="4"/>
      <c r="U1390" s="4"/>
      <c r="V1390" s="4"/>
      <c r="W1390" s="4"/>
    </row>
    <row r="1391" spans="1:23">
      <c r="A1391" s="4">
        <v>50</v>
      </c>
      <c r="B1391" s="4">
        <v>0</v>
      </c>
      <c r="C1391" s="4">
        <v>0</v>
      </c>
      <c r="D1391" s="4">
        <v>1</v>
      </c>
      <c r="E1391" s="4">
        <v>206</v>
      </c>
      <c r="F1391" s="4">
        <f>ROUND(Source!T1370,O1391)</f>
        <v>0</v>
      </c>
      <c r="G1391" s="4" t="s">
        <v>109</v>
      </c>
      <c r="H1391" s="4" t="s">
        <v>110</v>
      </c>
      <c r="I1391" s="4"/>
      <c r="J1391" s="4"/>
      <c r="K1391" s="4">
        <v>206</v>
      </c>
      <c r="L1391" s="4">
        <v>20</v>
      </c>
      <c r="M1391" s="4">
        <v>3</v>
      </c>
      <c r="N1391" s="4" t="s">
        <v>3</v>
      </c>
      <c r="O1391" s="4">
        <v>2</v>
      </c>
      <c r="P1391" s="4"/>
      <c r="Q1391" s="4"/>
      <c r="R1391" s="4"/>
      <c r="S1391" s="4"/>
      <c r="T1391" s="4"/>
      <c r="U1391" s="4"/>
      <c r="V1391" s="4"/>
      <c r="W1391" s="4"/>
    </row>
    <row r="1392" spans="1:23">
      <c r="A1392" s="4">
        <v>50</v>
      </c>
      <c r="B1392" s="4">
        <v>0</v>
      </c>
      <c r="C1392" s="4">
        <v>0</v>
      </c>
      <c r="D1392" s="4">
        <v>1</v>
      </c>
      <c r="E1392" s="4">
        <v>207</v>
      </c>
      <c r="F1392" s="4">
        <f>Source!U1370</f>
        <v>144.60019229999997</v>
      </c>
      <c r="G1392" s="4" t="s">
        <v>111</v>
      </c>
      <c r="H1392" s="4" t="s">
        <v>112</v>
      </c>
      <c r="I1392" s="4"/>
      <c r="J1392" s="4"/>
      <c r="K1392" s="4">
        <v>207</v>
      </c>
      <c r="L1392" s="4">
        <v>21</v>
      </c>
      <c r="M1392" s="4">
        <v>3</v>
      </c>
      <c r="N1392" s="4" t="s">
        <v>3</v>
      </c>
      <c r="O1392" s="4">
        <v>-1</v>
      </c>
      <c r="P1392" s="4"/>
      <c r="Q1392" s="4"/>
      <c r="R1392" s="4"/>
      <c r="S1392" s="4"/>
      <c r="T1392" s="4"/>
      <c r="U1392" s="4"/>
      <c r="V1392" s="4"/>
      <c r="W1392" s="4"/>
    </row>
    <row r="1393" spans="1:206">
      <c r="A1393" s="4">
        <v>50</v>
      </c>
      <c r="B1393" s="4">
        <v>0</v>
      </c>
      <c r="C1393" s="4">
        <v>0</v>
      </c>
      <c r="D1393" s="4">
        <v>1</v>
      </c>
      <c r="E1393" s="4">
        <v>208</v>
      </c>
      <c r="F1393" s="4">
        <f>Source!V1370</f>
        <v>1.9105375</v>
      </c>
      <c r="G1393" s="4" t="s">
        <v>113</v>
      </c>
      <c r="H1393" s="4" t="s">
        <v>114</v>
      </c>
      <c r="I1393" s="4"/>
      <c r="J1393" s="4"/>
      <c r="K1393" s="4">
        <v>208</v>
      </c>
      <c r="L1393" s="4">
        <v>22</v>
      </c>
      <c r="M1393" s="4">
        <v>3</v>
      </c>
      <c r="N1393" s="4" t="s">
        <v>3</v>
      </c>
      <c r="O1393" s="4">
        <v>-1</v>
      </c>
      <c r="P1393" s="4"/>
      <c r="Q1393" s="4"/>
      <c r="R1393" s="4"/>
      <c r="S1393" s="4"/>
      <c r="T1393" s="4"/>
      <c r="U1393" s="4"/>
      <c r="V1393" s="4"/>
      <c r="W1393" s="4"/>
    </row>
    <row r="1394" spans="1:206">
      <c r="A1394" s="4">
        <v>50</v>
      </c>
      <c r="B1394" s="4">
        <v>0</v>
      </c>
      <c r="C1394" s="4">
        <v>0</v>
      </c>
      <c r="D1394" s="4">
        <v>1</v>
      </c>
      <c r="E1394" s="4">
        <v>209</v>
      </c>
      <c r="F1394" s="4">
        <f>ROUND(Source!W1370,O1394)</f>
        <v>570</v>
      </c>
      <c r="G1394" s="4" t="s">
        <v>115</v>
      </c>
      <c r="H1394" s="4" t="s">
        <v>116</v>
      </c>
      <c r="I1394" s="4"/>
      <c r="J1394" s="4"/>
      <c r="K1394" s="4">
        <v>209</v>
      </c>
      <c r="L1394" s="4">
        <v>23</v>
      </c>
      <c r="M1394" s="4">
        <v>3</v>
      </c>
      <c r="N1394" s="4" t="s">
        <v>3</v>
      </c>
      <c r="O1394" s="4">
        <v>2</v>
      </c>
      <c r="P1394" s="4"/>
      <c r="Q1394" s="4"/>
      <c r="R1394" s="4"/>
      <c r="S1394" s="4"/>
      <c r="T1394" s="4"/>
      <c r="U1394" s="4"/>
      <c r="V1394" s="4"/>
      <c r="W1394" s="4"/>
    </row>
    <row r="1395" spans="1:206">
      <c r="A1395" s="4">
        <v>50</v>
      </c>
      <c r="B1395" s="4">
        <v>0</v>
      </c>
      <c r="C1395" s="4">
        <v>0</v>
      </c>
      <c r="D1395" s="4">
        <v>1</v>
      </c>
      <c r="E1395" s="4">
        <v>233</v>
      </c>
      <c r="F1395" s="4">
        <f>ROUND(Source!BD1370,O1395)</f>
        <v>0</v>
      </c>
      <c r="G1395" s="4" t="s">
        <v>117</v>
      </c>
      <c r="H1395" s="4" t="s">
        <v>118</v>
      </c>
      <c r="I1395" s="4"/>
      <c r="J1395" s="4"/>
      <c r="K1395" s="4">
        <v>233</v>
      </c>
      <c r="L1395" s="4">
        <v>24</v>
      </c>
      <c r="M1395" s="4">
        <v>3</v>
      </c>
      <c r="N1395" s="4" t="s">
        <v>3</v>
      </c>
      <c r="O1395" s="4">
        <v>2</v>
      </c>
      <c r="P1395" s="4"/>
      <c r="Q1395" s="4"/>
      <c r="R1395" s="4"/>
      <c r="S1395" s="4"/>
      <c r="T1395" s="4"/>
      <c r="U1395" s="4"/>
      <c r="V1395" s="4"/>
      <c r="W1395" s="4"/>
    </row>
    <row r="1396" spans="1:206">
      <c r="A1396" s="4">
        <v>50</v>
      </c>
      <c r="B1396" s="4">
        <v>0</v>
      </c>
      <c r="C1396" s="4">
        <v>0</v>
      </c>
      <c r="D1396" s="4">
        <v>1</v>
      </c>
      <c r="E1396" s="4">
        <v>210</v>
      </c>
      <c r="F1396" s="4">
        <f>ROUND(Source!X1370,O1396)</f>
        <v>37697.07</v>
      </c>
      <c r="G1396" s="4" t="s">
        <v>119</v>
      </c>
      <c r="H1396" s="4" t="s">
        <v>120</v>
      </c>
      <c r="I1396" s="4"/>
      <c r="J1396" s="4"/>
      <c r="K1396" s="4">
        <v>210</v>
      </c>
      <c r="L1396" s="4">
        <v>25</v>
      </c>
      <c r="M1396" s="4">
        <v>3</v>
      </c>
      <c r="N1396" s="4" t="s">
        <v>3</v>
      </c>
      <c r="O1396" s="4">
        <v>2</v>
      </c>
      <c r="P1396" s="4"/>
      <c r="Q1396" s="4"/>
      <c r="R1396" s="4"/>
      <c r="S1396" s="4"/>
      <c r="T1396" s="4"/>
      <c r="U1396" s="4"/>
      <c r="V1396" s="4"/>
      <c r="W1396" s="4"/>
    </row>
    <row r="1397" spans="1:206">
      <c r="A1397" s="4">
        <v>50</v>
      </c>
      <c r="B1397" s="4">
        <v>0</v>
      </c>
      <c r="C1397" s="4">
        <v>0</v>
      </c>
      <c r="D1397" s="4">
        <v>1</v>
      </c>
      <c r="E1397" s="4">
        <v>211</v>
      </c>
      <c r="F1397" s="4">
        <f>ROUND(Source!Y1370,O1397)</f>
        <v>19341.7</v>
      </c>
      <c r="G1397" s="4" t="s">
        <v>121</v>
      </c>
      <c r="H1397" s="4" t="s">
        <v>122</v>
      </c>
      <c r="I1397" s="4"/>
      <c r="J1397" s="4"/>
      <c r="K1397" s="4">
        <v>211</v>
      </c>
      <c r="L1397" s="4">
        <v>26</v>
      </c>
      <c r="M1397" s="4">
        <v>3</v>
      </c>
      <c r="N1397" s="4" t="s">
        <v>3</v>
      </c>
      <c r="O1397" s="4">
        <v>2</v>
      </c>
      <c r="P1397" s="4"/>
      <c r="Q1397" s="4"/>
      <c r="R1397" s="4"/>
      <c r="S1397" s="4"/>
      <c r="T1397" s="4"/>
      <c r="U1397" s="4"/>
      <c r="V1397" s="4"/>
      <c r="W1397" s="4"/>
    </row>
    <row r="1398" spans="1:206">
      <c r="A1398" s="4">
        <v>50</v>
      </c>
      <c r="B1398" s="4">
        <v>0</v>
      </c>
      <c r="C1398" s="4">
        <v>0</v>
      </c>
      <c r="D1398" s="4">
        <v>1</v>
      </c>
      <c r="E1398" s="4">
        <v>0</v>
      </c>
      <c r="F1398" s="4">
        <f>ROUND(Source!AR1370,O1398)</f>
        <v>182758.36</v>
      </c>
      <c r="G1398" s="4" t="s">
        <v>123</v>
      </c>
      <c r="H1398" s="4" t="s">
        <v>124</v>
      </c>
      <c r="I1398" s="4"/>
      <c r="J1398" s="4"/>
      <c r="K1398" s="4">
        <v>224</v>
      </c>
      <c r="L1398" s="4">
        <v>27</v>
      </c>
      <c r="M1398" s="4">
        <v>3</v>
      </c>
      <c r="N1398" s="4" t="s">
        <v>3</v>
      </c>
      <c r="O1398" s="4">
        <v>2</v>
      </c>
      <c r="P1398" s="4"/>
      <c r="Q1398" s="4"/>
      <c r="R1398" s="4"/>
      <c r="S1398" s="4"/>
      <c r="T1398" s="4"/>
      <c r="U1398" s="4"/>
      <c r="V1398" s="4"/>
      <c r="W1398" s="4"/>
    </row>
    <row r="1399" spans="1:206">
      <c r="A1399" s="4">
        <v>50</v>
      </c>
      <c r="B1399" s="4">
        <v>0</v>
      </c>
      <c r="C1399" s="4">
        <v>0</v>
      </c>
      <c r="D1399" s="4">
        <v>2</v>
      </c>
      <c r="E1399" s="4">
        <v>0</v>
      </c>
      <c r="F1399" s="4">
        <f>ROUND(F1398*0.18,O1399)</f>
        <v>32896.5</v>
      </c>
      <c r="G1399" s="4" t="s">
        <v>125</v>
      </c>
      <c r="H1399" s="4" t="s">
        <v>125</v>
      </c>
      <c r="I1399" s="4"/>
      <c r="J1399" s="4"/>
      <c r="K1399" s="4">
        <v>212</v>
      </c>
      <c r="L1399" s="4">
        <v>28</v>
      </c>
      <c r="M1399" s="4">
        <v>0</v>
      </c>
      <c r="N1399" s="4" t="s">
        <v>3</v>
      </c>
      <c r="O1399" s="4">
        <v>1</v>
      </c>
      <c r="P1399" s="4"/>
      <c r="Q1399" s="4"/>
      <c r="R1399" s="4"/>
      <c r="S1399" s="4"/>
      <c r="T1399" s="4"/>
      <c r="U1399" s="4"/>
      <c r="V1399" s="4"/>
      <c r="W1399" s="4"/>
    </row>
    <row r="1400" spans="1:206">
      <c r="A1400" s="4">
        <v>50</v>
      </c>
      <c r="B1400" s="4">
        <v>0</v>
      </c>
      <c r="C1400" s="4">
        <v>0</v>
      </c>
      <c r="D1400" s="4">
        <v>2</v>
      </c>
      <c r="E1400" s="4">
        <v>224</v>
      </c>
      <c r="F1400" s="4">
        <f>ROUND(F1398*1.18,O1400)</f>
        <v>215654.9</v>
      </c>
      <c r="G1400" s="4" t="s">
        <v>126</v>
      </c>
      <c r="H1400" s="4" t="s">
        <v>127</v>
      </c>
      <c r="I1400" s="4"/>
      <c r="J1400" s="4"/>
      <c r="K1400" s="4">
        <v>212</v>
      </c>
      <c r="L1400" s="4">
        <v>29</v>
      </c>
      <c r="M1400" s="4">
        <v>0</v>
      </c>
      <c r="N1400" s="4" t="s">
        <v>3</v>
      </c>
      <c r="O1400" s="4">
        <v>1</v>
      </c>
      <c r="P1400" s="4"/>
      <c r="Q1400" s="4"/>
      <c r="R1400" s="4"/>
      <c r="S1400" s="4"/>
      <c r="T1400" s="4"/>
      <c r="U1400" s="4"/>
      <c r="V1400" s="4"/>
      <c r="W1400" s="4"/>
    </row>
    <row r="1402" spans="1:206">
      <c r="A1402" s="1">
        <v>4</v>
      </c>
      <c r="B1402" s="1">
        <v>0</v>
      </c>
      <c r="C1402" s="1"/>
      <c r="D1402" s="1">
        <f>ROW(A1513)</f>
        <v>1513</v>
      </c>
      <c r="E1402" s="1"/>
      <c r="F1402" s="1" t="s">
        <v>13</v>
      </c>
      <c r="G1402" s="1" t="s">
        <v>351</v>
      </c>
      <c r="H1402" s="1" t="s">
        <v>3</v>
      </c>
      <c r="I1402" s="1">
        <v>0</v>
      </c>
      <c r="J1402" s="1"/>
      <c r="K1402" s="1">
        <v>-1</v>
      </c>
      <c r="L1402" s="1"/>
      <c r="M1402" s="1" t="s">
        <v>3</v>
      </c>
      <c r="N1402" s="1"/>
      <c r="O1402" s="1"/>
      <c r="P1402" s="1"/>
      <c r="Q1402" s="1"/>
      <c r="R1402" s="1"/>
      <c r="S1402" s="1">
        <v>0</v>
      </c>
      <c r="T1402" s="1"/>
      <c r="U1402" s="1" t="s">
        <v>3</v>
      </c>
      <c r="V1402" s="1">
        <v>0</v>
      </c>
      <c r="W1402" s="1"/>
      <c r="X1402" s="1"/>
      <c r="Y1402" s="1"/>
      <c r="Z1402" s="1"/>
      <c r="AA1402" s="1"/>
      <c r="AB1402" s="1" t="s">
        <v>3</v>
      </c>
      <c r="AC1402" s="1" t="s">
        <v>3</v>
      </c>
      <c r="AD1402" s="1" t="s">
        <v>3</v>
      </c>
      <c r="AE1402" s="1" t="s">
        <v>3</v>
      </c>
      <c r="AF1402" s="1" t="s">
        <v>3</v>
      </c>
      <c r="AG1402" s="1" t="s">
        <v>3</v>
      </c>
      <c r="AH1402" s="1"/>
      <c r="AI1402" s="1"/>
      <c r="AJ1402" s="1"/>
      <c r="AK1402" s="1"/>
      <c r="AL1402" s="1"/>
      <c r="AM1402" s="1"/>
      <c r="AN1402" s="1"/>
      <c r="AO1402" s="1"/>
      <c r="AP1402" s="1" t="s">
        <v>3</v>
      </c>
      <c r="AQ1402" s="1" t="s">
        <v>3</v>
      </c>
      <c r="AR1402" s="1" t="s">
        <v>3</v>
      </c>
      <c r="AS1402" s="1"/>
      <c r="AT1402" s="1"/>
      <c r="AU1402" s="1"/>
      <c r="AV1402" s="1"/>
      <c r="AW1402" s="1"/>
      <c r="AX1402" s="1"/>
      <c r="AY1402" s="1"/>
      <c r="AZ1402" s="1" t="s">
        <v>3</v>
      </c>
      <c r="BA1402" s="1"/>
      <c r="BB1402" s="1" t="s">
        <v>3</v>
      </c>
      <c r="BC1402" s="1" t="s">
        <v>3</v>
      </c>
      <c r="BD1402" s="1" t="s">
        <v>3</v>
      </c>
      <c r="BE1402" s="1" t="s">
        <v>3</v>
      </c>
      <c r="BF1402" s="1" t="s">
        <v>3</v>
      </c>
      <c r="BG1402" s="1" t="s">
        <v>3</v>
      </c>
      <c r="BH1402" s="1" t="s">
        <v>3</v>
      </c>
      <c r="BI1402" s="1" t="s">
        <v>3</v>
      </c>
      <c r="BJ1402" s="1" t="s">
        <v>3</v>
      </c>
      <c r="BK1402" s="1" t="s">
        <v>3</v>
      </c>
      <c r="BL1402" s="1" t="s">
        <v>3</v>
      </c>
      <c r="BM1402" s="1" t="s">
        <v>3</v>
      </c>
      <c r="BN1402" s="1" t="s">
        <v>3</v>
      </c>
      <c r="BO1402" s="1" t="s">
        <v>3</v>
      </c>
      <c r="BP1402" s="1" t="s">
        <v>3</v>
      </c>
      <c r="BQ1402" s="1"/>
      <c r="BR1402" s="1"/>
      <c r="BS1402" s="1"/>
      <c r="BT1402" s="1"/>
      <c r="BU1402" s="1"/>
      <c r="BV1402" s="1"/>
      <c r="BW1402" s="1"/>
      <c r="BX1402" s="1">
        <v>0</v>
      </c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>
        <v>0</v>
      </c>
    </row>
    <row r="1404" spans="1:206">
      <c r="A1404" s="2">
        <v>52</v>
      </c>
      <c r="B1404" s="2">
        <f t="shared" ref="B1404:G1404" si="985">B1513</f>
        <v>0</v>
      </c>
      <c r="C1404" s="2">
        <f t="shared" si="985"/>
        <v>4</v>
      </c>
      <c r="D1404" s="2">
        <f t="shared" si="985"/>
        <v>1402</v>
      </c>
      <c r="E1404" s="2">
        <f t="shared" si="985"/>
        <v>0</v>
      </c>
      <c r="F1404" s="2" t="str">
        <f t="shared" si="985"/>
        <v>Новый раздел</v>
      </c>
      <c r="G1404" s="2" t="str">
        <f t="shared" si="985"/>
        <v>комната 2-24</v>
      </c>
      <c r="H1404" s="2"/>
      <c r="I1404" s="2"/>
      <c r="J1404" s="2"/>
      <c r="K1404" s="2"/>
      <c r="L1404" s="2"/>
      <c r="M1404" s="2"/>
      <c r="N1404" s="2"/>
      <c r="O1404" s="2">
        <f t="shared" ref="O1404:AT1404" si="986">O1513</f>
        <v>0</v>
      </c>
      <c r="P1404" s="2">
        <f t="shared" si="986"/>
        <v>0</v>
      </c>
      <c r="Q1404" s="2">
        <f t="shared" si="986"/>
        <v>0</v>
      </c>
      <c r="R1404" s="2">
        <f t="shared" si="986"/>
        <v>0</v>
      </c>
      <c r="S1404" s="2">
        <f t="shared" si="986"/>
        <v>0</v>
      </c>
      <c r="T1404" s="2">
        <f t="shared" si="986"/>
        <v>0</v>
      </c>
      <c r="U1404" s="2">
        <f t="shared" si="986"/>
        <v>0</v>
      </c>
      <c r="V1404" s="2">
        <f t="shared" si="986"/>
        <v>0</v>
      </c>
      <c r="W1404" s="2">
        <f t="shared" si="986"/>
        <v>0</v>
      </c>
      <c r="X1404" s="2">
        <f t="shared" si="986"/>
        <v>0</v>
      </c>
      <c r="Y1404" s="2">
        <f t="shared" si="986"/>
        <v>0</v>
      </c>
      <c r="Z1404" s="2">
        <f t="shared" si="986"/>
        <v>0</v>
      </c>
      <c r="AA1404" s="2">
        <f t="shared" si="986"/>
        <v>0</v>
      </c>
      <c r="AB1404" s="2">
        <f t="shared" si="986"/>
        <v>0</v>
      </c>
      <c r="AC1404" s="2">
        <f t="shared" si="986"/>
        <v>0</v>
      </c>
      <c r="AD1404" s="2">
        <f t="shared" si="986"/>
        <v>0</v>
      </c>
      <c r="AE1404" s="2">
        <f t="shared" si="986"/>
        <v>0</v>
      </c>
      <c r="AF1404" s="2">
        <f t="shared" si="986"/>
        <v>0</v>
      </c>
      <c r="AG1404" s="2">
        <f t="shared" si="986"/>
        <v>0</v>
      </c>
      <c r="AH1404" s="2">
        <f t="shared" si="986"/>
        <v>0</v>
      </c>
      <c r="AI1404" s="2">
        <f t="shared" si="986"/>
        <v>0</v>
      </c>
      <c r="AJ1404" s="2">
        <f t="shared" si="986"/>
        <v>0</v>
      </c>
      <c r="AK1404" s="2">
        <f t="shared" si="986"/>
        <v>0</v>
      </c>
      <c r="AL1404" s="2">
        <f t="shared" si="986"/>
        <v>0</v>
      </c>
      <c r="AM1404" s="2">
        <f t="shared" si="986"/>
        <v>0</v>
      </c>
      <c r="AN1404" s="2">
        <f t="shared" si="986"/>
        <v>0</v>
      </c>
      <c r="AO1404" s="2">
        <f t="shared" si="986"/>
        <v>0</v>
      </c>
      <c r="AP1404" s="2">
        <f t="shared" si="986"/>
        <v>0</v>
      </c>
      <c r="AQ1404" s="2">
        <f t="shared" si="986"/>
        <v>0</v>
      </c>
      <c r="AR1404" s="2">
        <f t="shared" si="986"/>
        <v>0</v>
      </c>
      <c r="AS1404" s="2">
        <f t="shared" si="986"/>
        <v>0</v>
      </c>
      <c r="AT1404" s="2">
        <f t="shared" si="986"/>
        <v>0</v>
      </c>
      <c r="AU1404" s="2">
        <f t="shared" ref="AU1404:BZ1404" si="987">AU1513</f>
        <v>0</v>
      </c>
      <c r="AV1404" s="2">
        <f t="shared" si="987"/>
        <v>0</v>
      </c>
      <c r="AW1404" s="2">
        <f t="shared" si="987"/>
        <v>0</v>
      </c>
      <c r="AX1404" s="2">
        <f t="shared" si="987"/>
        <v>0</v>
      </c>
      <c r="AY1404" s="2">
        <f t="shared" si="987"/>
        <v>0</v>
      </c>
      <c r="AZ1404" s="2">
        <f t="shared" si="987"/>
        <v>0</v>
      </c>
      <c r="BA1404" s="2">
        <f t="shared" si="987"/>
        <v>0</v>
      </c>
      <c r="BB1404" s="2">
        <f t="shared" si="987"/>
        <v>0</v>
      </c>
      <c r="BC1404" s="2">
        <f t="shared" si="987"/>
        <v>0</v>
      </c>
      <c r="BD1404" s="2">
        <f t="shared" si="987"/>
        <v>0</v>
      </c>
      <c r="BE1404" s="2">
        <f t="shared" si="987"/>
        <v>0</v>
      </c>
      <c r="BF1404" s="2">
        <f t="shared" si="987"/>
        <v>0</v>
      </c>
      <c r="BG1404" s="2">
        <f t="shared" si="987"/>
        <v>0</v>
      </c>
      <c r="BH1404" s="2">
        <f t="shared" si="987"/>
        <v>0</v>
      </c>
      <c r="BI1404" s="2">
        <f t="shared" si="987"/>
        <v>0</v>
      </c>
      <c r="BJ1404" s="2">
        <f t="shared" si="987"/>
        <v>0</v>
      </c>
      <c r="BK1404" s="2">
        <f t="shared" si="987"/>
        <v>0</v>
      </c>
      <c r="BL1404" s="2">
        <f t="shared" si="987"/>
        <v>0</v>
      </c>
      <c r="BM1404" s="2">
        <f t="shared" si="987"/>
        <v>0</v>
      </c>
      <c r="BN1404" s="2">
        <f t="shared" si="987"/>
        <v>0</v>
      </c>
      <c r="BO1404" s="2">
        <f t="shared" si="987"/>
        <v>0</v>
      </c>
      <c r="BP1404" s="2">
        <f t="shared" si="987"/>
        <v>0</v>
      </c>
      <c r="BQ1404" s="2">
        <f t="shared" si="987"/>
        <v>0</v>
      </c>
      <c r="BR1404" s="2">
        <f t="shared" si="987"/>
        <v>0</v>
      </c>
      <c r="BS1404" s="2">
        <f t="shared" si="987"/>
        <v>0</v>
      </c>
      <c r="BT1404" s="2">
        <f t="shared" si="987"/>
        <v>0</v>
      </c>
      <c r="BU1404" s="2">
        <f t="shared" si="987"/>
        <v>0</v>
      </c>
      <c r="BV1404" s="2">
        <f t="shared" si="987"/>
        <v>0</v>
      </c>
      <c r="BW1404" s="2">
        <f t="shared" si="987"/>
        <v>0</v>
      </c>
      <c r="BX1404" s="2">
        <f t="shared" si="987"/>
        <v>0</v>
      </c>
      <c r="BY1404" s="2">
        <f t="shared" si="987"/>
        <v>0</v>
      </c>
      <c r="BZ1404" s="2">
        <f t="shared" si="987"/>
        <v>0</v>
      </c>
      <c r="CA1404" s="2">
        <f t="shared" ref="CA1404:DF1404" si="988">CA1513</f>
        <v>0</v>
      </c>
      <c r="CB1404" s="2">
        <f t="shared" si="988"/>
        <v>0</v>
      </c>
      <c r="CC1404" s="2">
        <f t="shared" si="988"/>
        <v>0</v>
      </c>
      <c r="CD1404" s="2">
        <f t="shared" si="988"/>
        <v>0</v>
      </c>
      <c r="CE1404" s="2">
        <f t="shared" si="988"/>
        <v>0</v>
      </c>
      <c r="CF1404" s="2">
        <f t="shared" si="988"/>
        <v>0</v>
      </c>
      <c r="CG1404" s="2">
        <f t="shared" si="988"/>
        <v>0</v>
      </c>
      <c r="CH1404" s="2">
        <f t="shared" si="988"/>
        <v>0</v>
      </c>
      <c r="CI1404" s="2">
        <f t="shared" si="988"/>
        <v>0</v>
      </c>
      <c r="CJ1404" s="2">
        <f t="shared" si="988"/>
        <v>0</v>
      </c>
      <c r="CK1404" s="2">
        <f t="shared" si="988"/>
        <v>0</v>
      </c>
      <c r="CL1404" s="2">
        <f t="shared" si="988"/>
        <v>0</v>
      </c>
      <c r="CM1404" s="2">
        <f t="shared" si="988"/>
        <v>0</v>
      </c>
      <c r="CN1404" s="2">
        <f t="shared" si="988"/>
        <v>0</v>
      </c>
      <c r="CO1404" s="2">
        <f t="shared" si="988"/>
        <v>0</v>
      </c>
      <c r="CP1404" s="2">
        <f t="shared" si="988"/>
        <v>0</v>
      </c>
      <c r="CQ1404" s="2">
        <f t="shared" si="988"/>
        <v>0</v>
      </c>
      <c r="CR1404" s="2">
        <f t="shared" si="988"/>
        <v>0</v>
      </c>
      <c r="CS1404" s="2">
        <f t="shared" si="988"/>
        <v>0</v>
      </c>
      <c r="CT1404" s="2">
        <f t="shared" si="988"/>
        <v>0</v>
      </c>
      <c r="CU1404" s="2">
        <f t="shared" si="988"/>
        <v>0</v>
      </c>
      <c r="CV1404" s="2">
        <f t="shared" si="988"/>
        <v>0</v>
      </c>
      <c r="CW1404" s="2">
        <f t="shared" si="988"/>
        <v>0</v>
      </c>
      <c r="CX1404" s="2">
        <f t="shared" si="988"/>
        <v>0</v>
      </c>
      <c r="CY1404" s="2">
        <f t="shared" si="988"/>
        <v>0</v>
      </c>
      <c r="CZ1404" s="2">
        <f t="shared" si="988"/>
        <v>0</v>
      </c>
      <c r="DA1404" s="2">
        <f t="shared" si="988"/>
        <v>0</v>
      </c>
      <c r="DB1404" s="2">
        <f t="shared" si="988"/>
        <v>0</v>
      </c>
      <c r="DC1404" s="2">
        <f t="shared" si="988"/>
        <v>0</v>
      </c>
      <c r="DD1404" s="2">
        <f t="shared" si="988"/>
        <v>0</v>
      </c>
      <c r="DE1404" s="2">
        <f t="shared" si="988"/>
        <v>0</v>
      </c>
      <c r="DF1404" s="2">
        <f t="shared" si="988"/>
        <v>0</v>
      </c>
      <c r="DG1404" s="3">
        <f t="shared" ref="DG1404:EL1404" si="989">DG1513</f>
        <v>0</v>
      </c>
      <c r="DH1404" s="3">
        <f t="shared" si="989"/>
        <v>0</v>
      </c>
      <c r="DI1404" s="3">
        <f t="shared" si="989"/>
        <v>0</v>
      </c>
      <c r="DJ1404" s="3">
        <f t="shared" si="989"/>
        <v>0</v>
      </c>
      <c r="DK1404" s="3">
        <f t="shared" si="989"/>
        <v>0</v>
      </c>
      <c r="DL1404" s="3">
        <f t="shared" si="989"/>
        <v>0</v>
      </c>
      <c r="DM1404" s="3">
        <f t="shared" si="989"/>
        <v>0</v>
      </c>
      <c r="DN1404" s="3">
        <f t="shared" si="989"/>
        <v>0</v>
      </c>
      <c r="DO1404" s="3">
        <f t="shared" si="989"/>
        <v>0</v>
      </c>
      <c r="DP1404" s="3">
        <f t="shared" si="989"/>
        <v>0</v>
      </c>
      <c r="DQ1404" s="3">
        <f t="shared" si="989"/>
        <v>0</v>
      </c>
      <c r="DR1404" s="3">
        <f t="shared" si="989"/>
        <v>0</v>
      </c>
      <c r="DS1404" s="3">
        <f t="shared" si="989"/>
        <v>0</v>
      </c>
      <c r="DT1404" s="3">
        <f t="shared" si="989"/>
        <v>0</v>
      </c>
      <c r="DU1404" s="3">
        <f t="shared" si="989"/>
        <v>0</v>
      </c>
      <c r="DV1404" s="3">
        <f t="shared" si="989"/>
        <v>0</v>
      </c>
      <c r="DW1404" s="3">
        <f t="shared" si="989"/>
        <v>0</v>
      </c>
      <c r="DX1404" s="3">
        <f t="shared" si="989"/>
        <v>0</v>
      </c>
      <c r="DY1404" s="3">
        <f t="shared" si="989"/>
        <v>0</v>
      </c>
      <c r="DZ1404" s="3">
        <f t="shared" si="989"/>
        <v>0</v>
      </c>
      <c r="EA1404" s="3">
        <f t="shared" si="989"/>
        <v>0</v>
      </c>
      <c r="EB1404" s="3">
        <f t="shared" si="989"/>
        <v>0</v>
      </c>
      <c r="EC1404" s="3">
        <f t="shared" si="989"/>
        <v>0</v>
      </c>
      <c r="ED1404" s="3">
        <f t="shared" si="989"/>
        <v>0</v>
      </c>
      <c r="EE1404" s="3">
        <f t="shared" si="989"/>
        <v>0</v>
      </c>
      <c r="EF1404" s="3">
        <f t="shared" si="989"/>
        <v>0</v>
      </c>
      <c r="EG1404" s="3">
        <f t="shared" si="989"/>
        <v>0</v>
      </c>
      <c r="EH1404" s="3">
        <f t="shared" si="989"/>
        <v>0</v>
      </c>
      <c r="EI1404" s="3">
        <f t="shared" si="989"/>
        <v>0</v>
      </c>
      <c r="EJ1404" s="3">
        <f t="shared" si="989"/>
        <v>0</v>
      </c>
      <c r="EK1404" s="3">
        <f t="shared" si="989"/>
        <v>0</v>
      </c>
      <c r="EL1404" s="3">
        <f t="shared" si="989"/>
        <v>0</v>
      </c>
      <c r="EM1404" s="3">
        <f t="shared" ref="EM1404:FR1404" si="990">EM1513</f>
        <v>0</v>
      </c>
      <c r="EN1404" s="3">
        <f t="shared" si="990"/>
        <v>0</v>
      </c>
      <c r="EO1404" s="3">
        <f t="shared" si="990"/>
        <v>0</v>
      </c>
      <c r="EP1404" s="3">
        <f t="shared" si="990"/>
        <v>0</v>
      </c>
      <c r="EQ1404" s="3">
        <f t="shared" si="990"/>
        <v>0</v>
      </c>
      <c r="ER1404" s="3">
        <f t="shared" si="990"/>
        <v>0</v>
      </c>
      <c r="ES1404" s="3">
        <f t="shared" si="990"/>
        <v>0</v>
      </c>
      <c r="ET1404" s="3">
        <f t="shared" si="990"/>
        <v>0</v>
      </c>
      <c r="EU1404" s="3">
        <f t="shared" si="990"/>
        <v>0</v>
      </c>
      <c r="EV1404" s="3">
        <f t="shared" si="990"/>
        <v>0</v>
      </c>
      <c r="EW1404" s="3">
        <f t="shared" si="990"/>
        <v>0</v>
      </c>
      <c r="EX1404" s="3">
        <f t="shared" si="990"/>
        <v>0</v>
      </c>
      <c r="EY1404" s="3">
        <f t="shared" si="990"/>
        <v>0</v>
      </c>
      <c r="EZ1404" s="3">
        <f t="shared" si="990"/>
        <v>0</v>
      </c>
      <c r="FA1404" s="3">
        <f t="shared" si="990"/>
        <v>0</v>
      </c>
      <c r="FB1404" s="3">
        <f t="shared" si="990"/>
        <v>0</v>
      </c>
      <c r="FC1404" s="3">
        <f t="shared" si="990"/>
        <v>0</v>
      </c>
      <c r="FD1404" s="3">
        <f t="shared" si="990"/>
        <v>0</v>
      </c>
      <c r="FE1404" s="3">
        <f t="shared" si="990"/>
        <v>0</v>
      </c>
      <c r="FF1404" s="3">
        <f t="shared" si="990"/>
        <v>0</v>
      </c>
      <c r="FG1404" s="3">
        <f t="shared" si="990"/>
        <v>0</v>
      </c>
      <c r="FH1404" s="3">
        <f t="shared" si="990"/>
        <v>0</v>
      </c>
      <c r="FI1404" s="3">
        <f t="shared" si="990"/>
        <v>0</v>
      </c>
      <c r="FJ1404" s="3">
        <f t="shared" si="990"/>
        <v>0</v>
      </c>
      <c r="FK1404" s="3">
        <f t="shared" si="990"/>
        <v>0</v>
      </c>
      <c r="FL1404" s="3">
        <f t="shared" si="990"/>
        <v>0</v>
      </c>
      <c r="FM1404" s="3">
        <f t="shared" si="990"/>
        <v>0</v>
      </c>
      <c r="FN1404" s="3">
        <f t="shared" si="990"/>
        <v>0</v>
      </c>
      <c r="FO1404" s="3">
        <f t="shared" si="990"/>
        <v>0</v>
      </c>
      <c r="FP1404" s="3">
        <f t="shared" si="990"/>
        <v>0</v>
      </c>
      <c r="FQ1404" s="3">
        <f t="shared" si="990"/>
        <v>0</v>
      </c>
      <c r="FR1404" s="3">
        <f t="shared" si="990"/>
        <v>0</v>
      </c>
      <c r="FS1404" s="3">
        <f t="shared" ref="FS1404:GX1404" si="991">FS1513</f>
        <v>0</v>
      </c>
      <c r="FT1404" s="3">
        <f t="shared" si="991"/>
        <v>0</v>
      </c>
      <c r="FU1404" s="3">
        <f t="shared" si="991"/>
        <v>0</v>
      </c>
      <c r="FV1404" s="3">
        <f t="shared" si="991"/>
        <v>0</v>
      </c>
      <c r="FW1404" s="3">
        <f t="shared" si="991"/>
        <v>0</v>
      </c>
      <c r="FX1404" s="3">
        <f t="shared" si="991"/>
        <v>0</v>
      </c>
      <c r="FY1404" s="3">
        <f t="shared" si="991"/>
        <v>0</v>
      </c>
      <c r="FZ1404" s="3">
        <f t="shared" si="991"/>
        <v>0</v>
      </c>
      <c r="GA1404" s="3">
        <f t="shared" si="991"/>
        <v>0</v>
      </c>
      <c r="GB1404" s="3">
        <f t="shared" si="991"/>
        <v>0</v>
      </c>
      <c r="GC1404" s="3">
        <f t="shared" si="991"/>
        <v>0</v>
      </c>
      <c r="GD1404" s="3">
        <f t="shared" si="991"/>
        <v>0</v>
      </c>
      <c r="GE1404" s="3">
        <f t="shared" si="991"/>
        <v>0</v>
      </c>
      <c r="GF1404" s="3">
        <f t="shared" si="991"/>
        <v>0</v>
      </c>
      <c r="GG1404" s="3">
        <f t="shared" si="991"/>
        <v>0</v>
      </c>
      <c r="GH1404" s="3">
        <f t="shared" si="991"/>
        <v>0</v>
      </c>
      <c r="GI1404" s="3">
        <f t="shared" si="991"/>
        <v>0</v>
      </c>
      <c r="GJ1404" s="3">
        <f t="shared" si="991"/>
        <v>0</v>
      </c>
      <c r="GK1404" s="3">
        <f t="shared" si="991"/>
        <v>0</v>
      </c>
      <c r="GL1404" s="3">
        <f t="shared" si="991"/>
        <v>0</v>
      </c>
      <c r="GM1404" s="3">
        <f t="shared" si="991"/>
        <v>0</v>
      </c>
      <c r="GN1404" s="3">
        <f t="shared" si="991"/>
        <v>0</v>
      </c>
      <c r="GO1404" s="3">
        <f t="shared" si="991"/>
        <v>0</v>
      </c>
      <c r="GP1404" s="3">
        <f t="shared" si="991"/>
        <v>0</v>
      </c>
      <c r="GQ1404" s="3">
        <f t="shared" si="991"/>
        <v>0</v>
      </c>
      <c r="GR1404" s="3">
        <f t="shared" si="991"/>
        <v>0</v>
      </c>
      <c r="GS1404" s="3">
        <f t="shared" si="991"/>
        <v>0</v>
      </c>
      <c r="GT1404" s="3">
        <f t="shared" si="991"/>
        <v>0</v>
      </c>
      <c r="GU1404" s="3">
        <f t="shared" si="991"/>
        <v>0</v>
      </c>
      <c r="GV1404" s="3">
        <f t="shared" si="991"/>
        <v>0</v>
      </c>
      <c r="GW1404" s="3">
        <f t="shared" si="991"/>
        <v>0</v>
      </c>
      <c r="GX1404" s="3">
        <f t="shared" si="991"/>
        <v>0</v>
      </c>
    </row>
    <row r="1406" spans="1:206">
      <c r="A1406" s="1">
        <v>5</v>
      </c>
      <c r="B1406" s="1">
        <v>0</v>
      </c>
      <c r="C1406" s="1"/>
      <c r="D1406" s="1">
        <f>ROW(A1417)</f>
        <v>1417</v>
      </c>
      <c r="E1406" s="1"/>
      <c r="F1406" s="1" t="s">
        <v>15</v>
      </c>
      <c r="G1406" s="1" t="s">
        <v>16</v>
      </c>
      <c r="H1406" s="1" t="s">
        <v>3</v>
      </c>
      <c r="I1406" s="1">
        <v>0</v>
      </c>
      <c r="J1406" s="1"/>
      <c r="K1406" s="1">
        <v>0</v>
      </c>
      <c r="L1406" s="1"/>
      <c r="M1406" s="1" t="s">
        <v>3</v>
      </c>
      <c r="N1406" s="1"/>
      <c r="O1406" s="1"/>
      <c r="P1406" s="1"/>
      <c r="Q1406" s="1"/>
      <c r="R1406" s="1"/>
      <c r="S1406" s="1">
        <v>0</v>
      </c>
      <c r="T1406" s="1"/>
      <c r="U1406" s="1" t="s">
        <v>3</v>
      </c>
      <c r="V1406" s="1">
        <v>0</v>
      </c>
      <c r="W1406" s="1"/>
      <c r="X1406" s="1"/>
      <c r="Y1406" s="1"/>
      <c r="Z1406" s="1"/>
      <c r="AA1406" s="1"/>
      <c r="AB1406" s="1" t="s">
        <v>3</v>
      </c>
      <c r="AC1406" s="1" t="s">
        <v>3</v>
      </c>
      <c r="AD1406" s="1" t="s">
        <v>3</v>
      </c>
      <c r="AE1406" s="1" t="s">
        <v>3</v>
      </c>
      <c r="AF1406" s="1" t="s">
        <v>3</v>
      </c>
      <c r="AG1406" s="1" t="s">
        <v>3</v>
      </c>
      <c r="AH1406" s="1"/>
      <c r="AI1406" s="1"/>
      <c r="AJ1406" s="1"/>
      <c r="AK1406" s="1"/>
      <c r="AL1406" s="1"/>
      <c r="AM1406" s="1"/>
      <c r="AN1406" s="1"/>
      <c r="AO1406" s="1"/>
      <c r="AP1406" s="1" t="s">
        <v>3</v>
      </c>
      <c r="AQ1406" s="1" t="s">
        <v>3</v>
      </c>
      <c r="AR1406" s="1" t="s">
        <v>3</v>
      </c>
      <c r="AS1406" s="1"/>
      <c r="AT1406" s="1"/>
      <c r="AU1406" s="1"/>
      <c r="AV1406" s="1"/>
      <c r="AW1406" s="1"/>
      <c r="AX1406" s="1"/>
      <c r="AY1406" s="1"/>
      <c r="AZ1406" s="1" t="s">
        <v>3</v>
      </c>
      <c r="BA1406" s="1"/>
      <c r="BB1406" s="1" t="s">
        <v>3</v>
      </c>
      <c r="BC1406" s="1" t="s">
        <v>3</v>
      </c>
      <c r="BD1406" s="1" t="s">
        <v>3</v>
      </c>
      <c r="BE1406" s="1" t="s">
        <v>3</v>
      </c>
      <c r="BF1406" s="1" t="s">
        <v>3</v>
      </c>
      <c r="BG1406" s="1" t="s">
        <v>3</v>
      </c>
      <c r="BH1406" s="1" t="s">
        <v>3</v>
      </c>
      <c r="BI1406" s="1" t="s">
        <v>3</v>
      </c>
      <c r="BJ1406" s="1" t="s">
        <v>3</v>
      </c>
      <c r="BK1406" s="1" t="s">
        <v>3</v>
      </c>
      <c r="BL1406" s="1" t="s">
        <v>3</v>
      </c>
      <c r="BM1406" s="1" t="s">
        <v>3</v>
      </c>
      <c r="BN1406" s="1" t="s">
        <v>3</v>
      </c>
      <c r="BO1406" s="1" t="s">
        <v>3</v>
      </c>
      <c r="BP1406" s="1" t="s">
        <v>3</v>
      </c>
      <c r="BQ1406" s="1"/>
      <c r="BR1406" s="1"/>
      <c r="BS1406" s="1"/>
      <c r="BT1406" s="1"/>
      <c r="BU1406" s="1"/>
      <c r="BV1406" s="1"/>
      <c r="BW1406" s="1"/>
      <c r="BX1406" s="1">
        <v>0</v>
      </c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>
        <v>0</v>
      </c>
    </row>
    <row r="1408" spans="1:206">
      <c r="A1408" s="2">
        <v>52</v>
      </c>
      <c r="B1408" s="2">
        <f t="shared" ref="B1408:G1408" si="992">B1417</f>
        <v>0</v>
      </c>
      <c r="C1408" s="2">
        <f t="shared" si="992"/>
        <v>5</v>
      </c>
      <c r="D1408" s="2">
        <f t="shared" si="992"/>
        <v>1406</v>
      </c>
      <c r="E1408" s="2">
        <f t="shared" si="992"/>
        <v>0</v>
      </c>
      <c r="F1408" s="2" t="str">
        <f t="shared" si="992"/>
        <v>Новый подраздел</v>
      </c>
      <c r="G1408" s="2" t="str">
        <f t="shared" si="992"/>
        <v>демонтаж</v>
      </c>
      <c r="H1408" s="2"/>
      <c r="I1408" s="2"/>
      <c r="J1408" s="2"/>
      <c r="K1408" s="2"/>
      <c r="L1408" s="2"/>
      <c r="M1408" s="2"/>
      <c r="N1408" s="2"/>
      <c r="O1408" s="2">
        <f t="shared" ref="O1408:AT1408" si="993">O1417</f>
        <v>0</v>
      </c>
      <c r="P1408" s="2">
        <f t="shared" si="993"/>
        <v>0</v>
      </c>
      <c r="Q1408" s="2">
        <f t="shared" si="993"/>
        <v>0</v>
      </c>
      <c r="R1408" s="2">
        <f t="shared" si="993"/>
        <v>0</v>
      </c>
      <c r="S1408" s="2">
        <f t="shared" si="993"/>
        <v>0</v>
      </c>
      <c r="T1408" s="2">
        <f t="shared" si="993"/>
        <v>0</v>
      </c>
      <c r="U1408" s="2">
        <f t="shared" si="993"/>
        <v>0</v>
      </c>
      <c r="V1408" s="2">
        <f t="shared" si="993"/>
        <v>0</v>
      </c>
      <c r="W1408" s="2">
        <f t="shared" si="993"/>
        <v>0</v>
      </c>
      <c r="X1408" s="2">
        <f t="shared" si="993"/>
        <v>0</v>
      </c>
      <c r="Y1408" s="2">
        <f t="shared" si="993"/>
        <v>0</v>
      </c>
      <c r="Z1408" s="2">
        <f t="shared" si="993"/>
        <v>0</v>
      </c>
      <c r="AA1408" s="2">
        <f t="shared" si="993"/>
        <v>0</v>
      </c>
      <c r="AB1408" s="2">
        <f t="shared" si="993"/>
        <v>0</v>
      </c>
      <c r="AC1408" s="2">
        <f t="shared" si="993"/>
        <v>0</v>
      </c>
      <c r="AD1408" s="2">
        <f t="shared" si="993"/>
        <v>0</v>
      </c>
      <c r="AE1408" s="2">
        <f t="shared" si="993"/>
        <v>0</v>
      </c>
      <c r="AF1408" s="2">
        <f t="shared" si="993"/>
        <v>0</v>
      </c>
      <c r="AG1408" s="2">
        <f t="shared" si="993"/>
        <v>0</v>
      </c>
      <c r="AH1408" s="2">
        <f t="shared" si="993"/>
        <v>0</v>
      </c>
      <c r="AI1408" s="2">
        <f t="shared" si="993"/>
        <v>0</v>
      </c>
      <c r="AJ1408" s="2">
        <f t="shared" si="993"/>
        <v>0</v>
      </c>
      <c r="AK1408" s="2">
        <f t="shared" si="993"/>
        <v>0</v>
      </c>
      <c r="AL1408" s="2">
        <f t="shared" si="993"/>
        <v>0</v>
      </c>
      <c r="AM1408" s="2">
        <f t="shared" si="993"/>
        <v>0</v>
      </c>
      <c r="AN1408" s="2">
        <f t="shared" si="993"/>
        <v>0</v>
      </c>
      <c r="AO1408" s="2">
        <f t="shared" si="993"/>
        <v>0</v>
      </c>
      <c r="AP1408" s="2">
        <f t="shared" si="993"/>
        <v>0</v>
      </c>
      <c r="AQ1408" s="2">
        <f t="shared" si="993"/>
        <v>0</v>
      </c>
      <c r="AR1408" s="2">
        <f t="shared" si="993"/>
        <v>0</v>
      </c>
      <c r="AS1408" s="2">
        <f t="shared" si="993"/>
        <v>0</v>
      </c>
      <c r="AT1408" s="2">
        <f t="shared" si="993"/>
        <v>0</v>
      </c>
      <c r="AU1408" s="2">
        <f t="shared" ref="AU1408:BZ1408" si="994">AU1417</f>
        <v>0</v>
      </c>
      <c r="AV1408" s="2">
        <f t="shared" si="994"/>
        <v>0</v>
      </c>
      <c r="AW1408" s="2">
        <f t="shared" si="994"/>
        <v>0</v>
      </c>
      <c r="AX1408" s="2">
        <f t="shared" si="994"/>
        <v>0</v>
      </c>
      <c r="AY1408" s="2">
        <f t="shared" si="994"/>
        <v>0</v>
      </c>
      <c r="AZ1408" s="2">
        <f t="shared" si="994"/>
        <v>0</v>
      </c>
      <c r="BA1408" s="2">
        <f t="shared" si="994"/>
        <v>0</v>
      </c>
      <c r="BB1408" s="2">
        <f t="shared" si="994"/>
        <v>0</v>
      </c>
      <c r="BC1408" s="2">
        <f t="shared" si="994"/>
        <v>0</v>
      </c>
      <c r="BD1408" s="2">
        <f t="shared" si="994"/>
        <v>0</v>
      </c>
      <c r="BE1408" s="2">
        <f t="shared" si="994"/>
        <v>0</v>
      </c>
      <c r="BF1408" s="2">
        <f t="shared" si="994"/>
        <v>0</v>
      </c>
      <c r="BG1408" s="2">
        <f t="shared" si="994"/>
        <v>0</v>
      </c>
      <c r="BH1408" s="2">
        <f t="shared" si="994"/>
        <v>0</v>
      </c>
      <c r="BI1408" s="2">
        <f t="shared" si="994"/>
        <v>0</v>
      </c>
      <c r="BJ1408" s="2">
        <f t="shared" si="994"/>
        <v>0</v>
      </c>
      <c r="BK1408" s="2">
        <f t="shared" si="994"/>
        <v>0</v>
      </c>
      <c r="BL1408" s="2">
        <f t="shared" si="994"/>
        <v>0</v>
      </c>
      <c r="BM1408" s="2">
        <f t="shared" si="994"/>
        <v>0</v>
      </c>
      <c r="BN1408" s="2">
        <f t="shared" si="994"/>
        <v>0</v>
      </c>
      <c r="BO1408" s="2">
        <f t="shared" si="994"/>
        <v>0</v>
      </c>
      <c r="BP1408" s="2">
        <f t="shared" si="994"/>
        <v>0</v>
      </c>
      <c r="BQ1408" s="2">
        <f t="shared" si="994"/>
        <v>0</v>
      </c>
      <c r="BR1408" s="2">
        <f t="shared" si="994"/>
        <v>0</v>
      </c>
      <c r="BS1408" s="2">
        <f t="shared" si="994"/>
        <v>0</v>
      </c>
      <c r="BT1408" s="2">
        <f t="shared" si="994"/>
        <v>0</v>
      </c>
      <c r="BU1408" s="2">
        <f t="shared" si="994"/>
        <v>0</v>
      </c>
      <c r="BV1408" s="2">
        <f t="shared" si="994"/>
        <v>0</v>
      </c>
      <c r="BW1408" s="2">
        <f t="shared" si="994"/>
        <v>0</v>
      </c>
      <c r="BX1408" s="2">
        <f t="shared" si="994"/>
        <v>0</v>
      </c>
      <c r="BY1408" s="2">
        <f t="shared" si="994"/>
        <v>0</v>
      </c>
      <c r="BZ1408" s="2">
        <f t="shared" si="994"/>
        <v>0</v>
      </c>
      <c r="CA1408" s="2">
        <f t="shared" ref="CA1408:DF1408" si="995">CA1417</f>
        <v>0</v>
      </c>
      <c r="CB1408" s="2">
        <f t="shared" si="995"/>
        <v>0</v>
      </c>
      <c r="CC1408" s="2">
        <f t="shared" si="995"/>
        <v>0</v>
      </c>
      <c r="CD1408" s="2">
        <f t="shared" si="995"/>
        <v>0</v>
      </c>
      <c r="CE1408" s="2">
        <f t="shared" si="995"/>
        <v>0</v>
      </c>
      <c r="CF1408" s="2">
        <f t="shared" si="995"/>
        <v>0</v>
      </c>
      <c r="CG1408" s="2">
        <f t="shared" si="995"/>
        <v>0</v>
      </c>
      <c r="CH1408" s="2">
        <f t="shared" si="995"/>
        <v>0</v>
      </c>
      <c r="CI1408" s="2">
        <f t="shared" si="995"/>
        <v>0</v>
      </c>
      <c r="CJ1408" s="2">
        <f t="shared" si="995"/>
        <v>0</v>
      </c>
      <c r="CK1408" s="2">
        <f t="shared" si="995"/>
        <v>0</v>
      </c>
      <c r="CL1408" s="2">
        <f t="shared" si="995"/>
        <v>0</v>
      </c>
      <c r="CM1408" s="2">
        <f t="shared" si="995"/>
        <v>0</v>
      </c>
      <c r="CN1408" s="2">
        <f t="shared" si="995"/>
        <v>0</v>
      </c>
      <c r="CO1408" s="2">
        <f t="shared" si="995"/>
        <v>0</v>
      </c>
      <c r="CP1408" s="2">
        <f t="shared" si="995"/>
        <v>0</v>
      </c>
      <c r="CQ1408" s="2">
        <f t="shared" si="995"/>
        <v>0</v>
      </c>
      <c r="CR1408" s="2">
        <f t="shared" si="995"/>
        <v>0</v>
      </c>
      <c r="CS1408" s="2">
        <f t="shared" si="995"/>
        <v>0</v>
      </c>
      <c r="CT1408" s="2">
        <f t="shared" si="995"/>
        <v>0</v>
      </c>
      <c r="CU1408" s="2">
        <f t="shared" si="995"/>
        <v>0</v>
      </c>
      <c r="CV1408" s="2">
        <f t="shared" si="995"/>
        <v>0</v>
      </c>
      <c r="CW1408" s="2">
        <f t="shared" si="995"/>
        <v>0</v>
      </c>
      <c r="CX1408" s="2">
        <f t="shared" si="995"/>
        <v>0</v>
      </c>
      <c r="CY1408" s="2">
        <f t="shared" si="995"/>
        <v>0</v>
      </c>
      <c r="CZ1408" s="2">
        <f t="shared" si="995"/>
        <v>0</v>
      </c>
      <c r="DA1408" s="2">
        <f t="shared" si="995"/>
        <v>0</v>
      </c>
      <c r="DB1408" s="2">
        <f t="shared" si="995"/>
        <v>0</v>
      </c>
      <c r="DC1408" s="2">
        <f t="shared" si="995"/>
        <v>0</v>
      </c>
      <c r="DD1408" s="2">
        <f t="shared" si="995"/>
        <v>0</v>
      </c>
      <c r="DE1408" s="2">
        <f t="shared" si="995"/>
        <v>0</v>
      </c>
      <c r="DF1408" s="2">
        <f t="shared" si="995"/>
        <v>0</v>
      </c>
      <c r="DG1408" s="3">
        <f t="shared" ref="DG1408:EL1408" si="996">DG1417</f>
        <v>0</v>
      </c>
      <c r="DH1408" s="3">
        <f t="shared" si="996"/>
        <v>0</v>
      </c>
      <c r="DI1408" s="3">
        <f t="shared" si="996"/>
        <v>0</v>
      </c>
      <c r="DJ1408" s="3">
        <f t="shared" si="996"/>
        <v>0</v>
      </c>
      <c r="DK1408" s="3">
        <f t="shared" si="996"/>
        <v>0</v>
      </c>
      <c r="DL1408" s="3">
        <f t="shared" si="996"/>
        <v>0</v>
      </c>
      <c r="DM1408" s="3">
        <f t="shared" si="996"/>
        <v>0</v>
      </c>
      <c r="DN1408" s="3">
        <f t="shared" si="996"/>
        <v>0</v>
      </c>
      <c r="DO1408" s="3">
        <f t="shared" si="996"/>
        <v>0</v>
      </c>
      <c r="DP1408" s="3">
        <f t="shared" si="996"/>
        <v>0</v>
      </c>
      <c r="DQ1408" s="3">
        <f t="shared" si="996"/>
        <v>0</v>
      </c>
      <c r="DR1408" s="3">
        <f t="shared" si="996"/>
        <v>0</v>
      </c>
      <c r="DS1408" s="3">
        <f t="shared" si="996"/>
        <v>0</v>
      </c>
      <c r="DT1408" s="3">
        <f t="shared" si="996"/>
        <v>0</v>
      </c>
      <c r="DU1408" s="3">
        <f t="shared" si="996"/>
        <v>0</v>
      </c>
      <c r="DV1408" s="3">
        <f t="shared" si="996"/>
        <v>0</v>
      </c>
      <c r="DW1408" s="3">
        <f t="shared" si="996"/>
        <v>0</v>
      </c>
      <c r="DX1408" s="3">
        <f t="shared" si="996"/>
        <v>0</v>
      </c>
      <c r="DY1408" s="3">
        <f t="shared" si="996"/>
        <v>0</v>
      </c>
      <c r="DZ1408" s="3">
        <f t="shared" si="996"/>
        <v>0</v>
      </c>
      <c r="EA1408" s="3">
        <f t="shared" si="996"/>
        <v>0</v>
      </c>
      <c r="EB1408" s="3">
        <f t="shared" si="996"/>
        <v>0</v>
      </c>
      <c r="EC1408" s="3">
        <f t="shared" si="996"/>
        <v>0</v>
      </c>
      <c r="ED1408" s="3">
        <f t="shared" si="996"/>
        <v>0</v>
      </c>
      <c r="EE1408" s="3">
        <f t="shared" si="996"/>
        <v>0</v>
      </c>
      <c r="EF1408" s="3">
        <f t="shared" si="996"/>
        <v>0</v>
      </c>
      <c r="EG1408" s="3">
        <f t="shared" si="996"/>
        <v>0</v>
      </c>
      <c r="EH1408" s="3">
        <f t="shared" si="996"/>
        <v>0</v>
      </c>
      <c r="EI1408" s="3">
        <f t="shared" si="996"/>
        <v>0</v>
      </c>
      <c r="EJ1408" s="3">
        <f t="shared" si="996"/>
        <v>0</v>
      </c>
      <c r="EK1408" s="3">
        <f t="shared" si="996"/>
        <v>0</v>
      </c>
      <c r="EL1408" s="3">
        <f t="shared" si="996"/>
        <v>0</v>
      </c>
      <c r="EM1408" s="3">
        <f t="shared" ref="EM1408:FR1408" si="997">EM1417</f>
        <v>0</v>
      </c>
      <c r="EN1408" s="3">
        <f t="shared" si="997"/>
        <v>0</v>
      </c>
      <c r="EO1408" s="3">
        <f t="shared" si="997"/>
        <v>0</v>
      </c>
      <c r="EP1408" s="3">
        <f t="shared" si="997"/>
        <v>0</v>
      </c>
      <c r="EQ1408" s="3">
        <f t="shared" si="997"/>
        <v>0</v>
      </c>
      <c r="ER1408" s="3">
        <f t="shared" si="997"/>
        <v>0</v>
      </c>
      <c r="ES1408" s="3">
        <f t="shared" si="997"/>
        <v>0</v>
      </c>
      <c r="ET1408" s="3">
        <f t="shared" si="997"/>
        <v>0</v>
      </c>
      <c r="EU1408" s="3">
        <f t="shared" si="997"/>
        <v>0</v>
      </c>
      <c r="EV1408" s="3">
        <f t="shared" si="997"/>
        <v>0</v>
      </c>
      <c r="EW1408" s="3">
        <f t="shared" si="997"/>
        <v>0</v>
      </c>
      <c r="EX1408" s="3">
        <f t="shared" si="997"/>
        <v>0</v>
      </c>
      <c r="EY1408" s="3">
        <f t="shared" si="997"/>
        <v>0</v>
      </c>
      <c r="EZ1408" s="3">
        <f t="shared" si="997"/>
        <v>0</v>
      </c>
      <c r="FA1408" s="3">
        <f t="shared" si="997"/>
        <v>0</v>
      </c>
      <c r="FB1408" s="3">
        <f t="shared" si="997"/>
        <v>0</v>
      </c>
      <c r="FC1408" s="3">
        <f t="shared" si="997"/>
        <v>0</v>
      </c>
      <c r="FD1408" s="3">
        <f t="shared" si="997"/>
        <v>0</v>
      </c>
      <c r="FE1408" s="3">
        <f t="shared" si="997"/>
        <v>0</v>
      </c>
      <c r="FF1408" s="3">
        <f t="shared" si="997"/>
        <v>0</v>
      </c>
      <c r="FG1408" s="3">
        <f t="shared" si="997"/>
        <v>0</v>
      </c>
      <c r="FH1408" s="3">
        <f t="shared" si="997"/>
        <v>0</v>
      </c>
      <c r="FI1408" s="3">
        <f t="shared" si="997"/>
        <v>0</v>
      </c>
      <c r="FJ1408" s="3">
        <f t="shared" si="997"/>
        <v>0</v>
      </c>
      <c r="FK1408" s="3">
        <f t="shared" si="997"/>
        <v>0</v>
      </c>
      <c r="FL1408" s="3">
        <f t="shared" si="997"/>
        <v>0</v>
      </c>
      <c r="FM1408" s="3">
        <f t="shared" si="997"/>
        <v>0</v>
      </c>
      <c r="FN1408" s="3">
        <f t="shared" si="997"/>
        <v>0</v>
      </c>
      <c r="FO1408" s="3">
        <f t="shared" si="997"/>
        <v>0</v>
      </c>
      <c r="FP1408" s="3">
        <f t="shared" si="997"/>
        <v>0</v>
      </c>
      <c r="FQ1408" s="3">
        <f t="shared" si="997"/>
        <v>0</v>
      </c>
      <c r="FR1408" s="3">
        <f t="shared" si="997"/>
        <v>0</v>
      </c>
      <c r="FS1408" s="3">
        <f t="shared" ref="FS1408:GX1408" si="998">FS1417</f>
        <v>0</v>
      </c>
      <c r="FT1408" s="3">
        <f t="shared" si="998"/>
        <v>0</v>
      </c>
      <c r="FU1408" s="3">
        <f t="shared" si="998"/>
        <v>0</v>
      </c>
      <c r="FV1408" s="3">
        <f t="shared" si="998"/>
        <v>0</v>
      </c>
      <c r="FW1408" s="3">
        <f t="shared" si="998"/>
        <v>0</v>
      </c>
      <c r="FX1408" s="3">
        <f t="shared" si="998"/>
        <v>0</v>
      </c>
      <c r="FY1408" s="3">
        <f t="shared" si="998"/>
        <v>0</v>
      </c>
      <c r="FZ1408" s="3">
        <f t="shared" si="998"/>
        <v>0</v>
      </c>
      <c r="GA1408" s="3">
        <f t="shared" si="998"/>
        <v>0</v>
      </c>
      <c r="GB1408" s="3">
        <f t="shared" si="998"/>
        <v>0</v>
      </c>
      <c r="GC1408" s="3">
        <f t="shared" si="998"/>
        <v>0</v>
      </c>
      <c r="GD1408" s="3">
        <f t="shared" si="998"/>
        <v>0</v>
      </c>
      <c r="GE1408" s="3">
        <f t="shared" si="998"/>
        <v>0</v>
      </c>
      <c r="GF1408" s="3">
        <f t="shared" si="998"/>
        <v>0</v>
      </c>
      <c r="GG1408" s="3">
        <f t="shared" si="998"/>
        <v>0</v>
      </c>
      <c r="GH1408" s="3">
        <f t="shared" si="998"/>
        <v>0</v>
      </c>
      <c r="GI1408" s="3">
        <f t="shared" si="998"/>
        <v>0</v>
      </c>
      <c r="GJ1408" s="3">
        <f t="shared" si="998"/>
        <v>0</v>
      </c>
      <c r="GK1408" s="3">
        <f t="shared" si="998"/>
        <v>0</v>
      </c>
      <c r="GL1408" s="3">
        <f t="shared" si="998"/>
        <v>0</v>
      </c>
      <c r="GM1408" s="3">
        <f t="shared" si="998"/>
        <v>0</v>
      </c>
      <c r="GN1408" s="3">
        <f t="shared" si="998"/>
        <v>0</v>
      </c>
      <c r="GO1408" s="3">
        <f t="shared" si="998"/>
        <v>0</v>
      </c>
      <c r="GP1408" s="3">
        <f t="shared" si="998"/>
        <v>0</v>
      </c>
      <c r="GQ1408" s="3">
        <f t="shared" si="998"/>
        <v>0</v>
      </c>
      <c r="GR1408" s="3">
        <f t="shared" si="998"/>
        <v>0</v>
      </c>
      <c r="GS1408" s="3">
        <f t="shared" si="998"/>
        <v>0</v>
      </c>
      <c r="GT1408" s="3">
        <f t="shared" si="998"/>
        <v>0</v>
      </c>
      <c r="GU1408" s="3">
        <f t="shared" si="998"/>
        <v>0</v>
      </c>
      <c r="GV1408" s="3">
        <f t="shared" si="998"/>
        <v>0</v>
      </c>
      <c r="GW1408" s="3">
        <f t="shared" si="998"/>
        <v>0</v>
      </c>
      <c r="GX1408" s="3">
        <f t="shared" si="998"/>
        <v>0</v>
      </c>
    </row>
    <row r="1410" spans="1:245">
      <c r="A1410">
        <v>17</v>
      </c>
      <c r="B1410">
        <v>0</v>
      </c>
      <c r="C1410">
        <f>ROW(SmtRes!A1538)</f>
        <v>1538</v>
      </c>
      <c r="D1410">
        <f>ROW(EtalonRes!A1492)</f>
        <v>1492</v>
      </c>
      <c r="E1410" t="s">
        <v>17</v>
      </c>
      <c r="F1410" t="s">
        <v>36</v>
      </c>
      <c r="G1410" t="s">
        <v>37</v>
      </c>
      <c r="H1410" t="s">
        <v>38</v>
      </c>
      <c r="I1410">
        <f>ROUND(36.5/100,9)</f>
        <v>0.36499999999999999</v>
      </c>
      <c r="J1410">
        <v>0</v>
      </c>
      <c r="K1410">
        <f>ROUND(36.5/100,9)</f>
        <v>0.36499999999999999</v>
      </c>
      <c r="O1410">
        <f t="shared" ref="O1410:O1415" si="999">ROUND(CP1410,2)</f>
        <v>1093.8399999999999</v>
      </c>
      <c r="P1410">
        <f t="shared" ref="P1410:P1415" si="1000">ROUND(CQ1410*I1410,2)</f>
        <v>0</v>
      </c>
      <c r="Q1410">
        <f t="shared" ref="Q1410:Q1415" si="1001">ROUND(CR1410*I1410,2)</f>
        <v>22.14</v>
      </c>
      <c r="R1410">
        <f t="shared" ref="R1410:R1415" si="1002">ROUND(CS1410*I1410,2)</f>
        <v>21.23</v>
      </c>
      <c r="S1410">
        <f t="shared" ref="S1410:S1415" si="1003">ROUND(CT1410*I1410,2)</f>
        <v>1071.7</v>
      </c>
      <c r="T1410">
        <f t="shared" ref="T1410:T1415" si="1004">ROUND(CU1410*I1410,2)</f>
        <v>0</v>
      </c>
      <c r="U1410">
        <f t="shared" ref="U1410:U1415" si="1005">CV1410*I1410</f>
        <v>4.1573500000000001</v>
      </c>
      <c r="V1410">
        <f t="shared" ref="V1410:V1415" si="1006">CW1410*I1410</f>
        <v>4.7449999999999999E-2</v>
      </c>
      <c r="W1410">
        <f t="shared" ref="W1410:W1415" si="1007">ROUND(CX1410*I1410,2)</f>
        <v>0</v>
      </c>
      <c r="X1410">
        <f t="shared" ref="X1410:Y1415" si="1008">ROUND(CY1410,2)</f>
        <v>743.19</v>
      </c>
      <c r="Y1410">
        <f t="shared" si="1008"/>
        <v>590.17999999999995</v>
      </c>
      <c r="AA1410">
        <v>35863109</v>
      </c>
      <c r="AB1410">
        <f t="shared" ref="AB1410:AB1415" si="1009">ROUND((AC1410+AD1410+AF1410),2)</f>
        <v>92.9</v>
      </c>
      <c r="AC1410">
        <f t="shared" ref="AC1410:AC1415" si="1010">ROUND((ES1410),2)</f>
        <v>0</v>
      </c>
      <c r="AD1410">
        <f t="shared" ref="AD1410:AD1415" si="1011">ROUND((((ET1410)-(EU1410))+AE1410),2)</f>
        <v>4.0599999999999996</v>
      </c>
      <c r="AE1410">
        <f t="shared" ref="AE1410:AF1415" si="1012">ROUND((EU1410),2)</f>
        <v>1.76</v>
      </c>
      <c r="AF1410">
        <f t="shared" si="1012"/>
        <v>88.84</v>
      </c>
      <c r="AG1410">
        <f t="shared" ref="AG1410:AG1415" si="1013">ROUND((AP1410),2)</f>
        <v>0</v>
      </c>
      <c r="AH1410">
        <f t="shared" ref="AH1410:AI1415" si="1014">(EW1410)</f>
        <v>11.39</v>
      </c>
      <c r="AI1410">
        <f t="shared" si="1014"/>
        <v>0.13</v>
      </c>
      <c r="AJ1410">
        <f t="shared" ref="AJ1410:AJ1415" si="1015">(AS1410)</f>
        <v>0</v>
      </c>
      <c r="AK1410">
        <v>92.9</v>
      </c>
      <c r="AL1410">
        <v>0</v>
      </c>
      <c r="AM1410">
        <v>4.0599999999999996</v>
      </c>
      <c r="AN1410">
        <v>1.76</v>
      </c>
      <c r="AO1410">
        <v>88.84</v>
      </c>
      <c r="AP1410">
        <v>0</v>
      </c>
      <c r="AQ1410">
        <v>11.39</v>
      </c>
      <c r="AR1410">
        <v>0.13</v>
      </c>
      <c r="AS1410">
        <v>0</v>
      </c>
      <c r="AT1410">
        <v>68</v>
      </c>
      <c r="AU1410">
        <v>54</v>
      </c>
      <c r="AV1410">
        <v>1</v>
      </c>
      <c r="AW1410">
        <v>1</v>
      </c>
      <c r="AZ1410">
        <v>1</v>
      </c>
      <c r="BA1410">
        <v>33.049999999999997</v>
      </c>
      <c r="BB1410">
        <v>14.94</v>
      </c>
      <c r="BC1410">
        <v>1</v>
      </c>
      <c r="BD1410" t="s">
        <v>3</v>
      </c>
      <c r="BE1410" t="s">
        <v>3</v>
      </c>
      <c r="BF1410" t="s">
        <v>3</v>
      </c>
      <c r="BG1410" t="s">
        <v>3</v>
      </c>
      <c r="BH1410">
        <v>0</v>
      </c>
      <c r="BI1410">
        <v>1</v>
      </c>
      <c r="BJ1410" t="s">
        <v>39</v>
      </c>
      <c r="BM1410">
        <v>57001</v>
      </c>
      <c r="BN1410">
        <v>0</v>
      </c>
      <c r="BO1410" t="s">
        <v>36</v>
      </c>
      <c r="BP1410">
        <v>1</v>
      </c>
      <c r="BQ1410">
        <v>6</v>
      </c>
      <c r="BR1410">
        <v>0</v>
      </c>
      <c r="BS1410">
        <v>33.049999999999997</v>
      </c>
      <c r="BT1410">
        <v>1</v>
      </c>
      <c r="BU1410">
        <v>1</v>
      </c>
      <c r="BV1410">
        <v>1</v>
      </c>
      <c r="BW1410">
        <v>1</v>
      </c>
      <c r="BX1410">
        <v>1</v>
      </c>
      <c r="BY1410" t="s">
        <v>3</v>
      </c>
      <c r="BZ1410">
        <v>80</v>
      </c>
      <c r="CA1410">
        <v>68</v>
      </c>
      <c r="CB1410" t="s">
        <v>3</v>
      </c>
      <c r="CE1410">
        <v>0</v>
      </c>
      <c r="CF1410">
        <v>0</v>
      </c>
      <c r="CG1410">
        <v>0</v>
      </c>
      <c r="CM1410">
        <v>0</v>
      </c>
      <c r="CN1410" t="s">
        <v>3</v>
      </c>
      <c r="CO1410">
        <v>0</v>
      </c>
      <c r="CP1410">
        <f t="shared" ref="CP1410:CP1415" si="1016">(P1410+Q1410+S1410)</f>
        <v>1093.8400000000001</v>
      </c>
      <c r="CQ1410">
        <f t="shared" ref="CQ1410:CQ1415" si="1017">AC1410*BC1410</f>
        <v>0</v>
      </c>
      <c r="CR1410">
        <f t="shared" ref="CR1410:CR1415" si="1018">AD1410*BB1410</f>
        <v>60.656399999999991</v>
      </c>
      <c r="CS1410">
        <f t="shared" ref="CS1410:CS1415" si="1019">AE1410*BS1410</f>
        <v>58.167999999999992</v>
      </c>
      <c r="CT1410">
        <f t="shared" ref="CT1410:CT1415" si="1020">AF1410*BA1410</f>
        <v>2936.1619999999998</v>
      </c>
      <c r="CU1410">
        <f t="shared" ref="CU1410:CX1415" si="1021">AG1410</f>
        <v>0</v>
      </c>
      <c r="CV1410">
        <f t="shared" si="1021"/>
        <v>11.39</v>
      </c>
      <c r="CW1410">
        <f t="shared" si="1021"/>
        <v>0.13</v>
      </c>
      <c r="CX1410">
        <f t="shared" si="1021"/>
        <v>0</v>
      </c>
      <c r="CY1410">
        <f t="shared" ref="CY1410:CY1415" si="1022">(((S1410+R1410)*AT1410)/100)</f>
        <v>743.19240000000002</v>
      </c>
      <c r="CZ1410">
        <f t="shared" ref="CZ1410:CZ1415" si="1023">(((S1410+R1410)*AU1410)/100)</f>
        <v>590.18219999999997</v>
      </c>
      <c r="DC1410" t="s">
        <v>3</v>
      </c>
      <c r="DD1410" t="s">
        <v>3</v>
      </c>
      <c r="DE1410" t="s">
        <v>3</v>
      </c>
      <c r="DF1410" t="s">
        <v>3</v>
      </c>
      <c r="DG1410" t="s">
        <v>3</v>
      </c>
      <c r="DH1410" t="s">
        <v>3</v>
      </c>
      <c r="DI1410" t="s">
        <v>3</v>
      </c>
      <c r="DJ1410" t="s">
        <v>3</v>
      </c>
      <c r="DK1410" t="s">
        <v>3</v>
      </c>
      <c r="DL1410" t="s">
        <v>3</v>
      </c>
      <c r="DM1410" t="s">
        <v>3</v>
      </c>
      <c r="DN1410">
        <v>0</v>
      </c>
      <c r="DO1410">
        <v>0</v>
      </c>
      <c r="DP1410">
        <v>1</v>
      </c>
      <c r="DQ1410">
        <v>1</v>
      </c>
      <c r="DU1410">
        <v>1013</v>
      </c>
      <c r="DV1410" t="s">
        <v>38</v>
      </c>
      <c r="DW1410" t="s">
        <v>38</v>
      </c>
      <c r="DX1410">
        <v>1</v>
      </c>
      <c r="DZ1410" t="s">
        <v>3</v>
      </c>
      <c r="EA1410" t="s">
        <v>3</v>
      </c>
      <c r="EB1410" t="s">
        <v>3</v>
      </c>
      <c r="EC1410" t="s">
        <v>3</v>
      </c>
      <c r="EE1410">
        <v>29085590</v>
      </c>
      <c r="EF1410">
        <v>6</v>
      </c>
      <c r="EG1410" t="s">
        <v>22</v>
      </c>
      <c r="EH1410">
        <v>0</v>
      </c>
      <c r="EI1410" t="s">
        <v>3</v>
      </c>
      <c r="EJ1410">
        <v>1</v>
      </c>
      <c r="EK1410">
        <v>57001</v>
      </c>
      <c r="EL1410" t="s">
        <v>23</v>
      </c>
      <c r="EM1410" t="s">
        <v>24</v>
      </c>
      <c r="EO1410" t="s">
        <v>3</v>
      </c>
      <c r="EQ1410">
        <v>0</v>
      </c>
      <c r="ER1410">
        <v>92.9</v>
      </c>
      <c r="ES1410">
        <v>0</v>
      </c>
      <c r="ET1410">
        <v>4.0599999999999996</v>
      </c>
      <c r="EU1410">
        <v>1.76</v>
      </c>
      <c r="EV1410">
        <v>88.84</v>
      </c>
      <c r="EW1410">
        <v>11.39</v>
      </c>
      <c r="EX1410">
        <v>0.13</v>
      </c>
      <c r="EY1410">
        <v>0</v>
      </c>
      <c r="FQ1410">
        <v>0</v>
      </c>
      <c r="FR1410">
        <f t="shared" ref="FR1410:FR1415" si="1024">ROUND(IF(AND(BH1410=3,BI1410=3),P1410,0),2)</f>
        <v>0</v>
      </c>
      <c r="FS1410">
        <v>0</v>
      </c>
      <c r="FV1410" t="s">
        <v>25</v>
      </c>
      <c r="FW1410" t="s">
        <v>26</v>
      </c>
      <c r="FX1410">
        <v>80</v>
      </c>
      <c r="FY1410">
        <v>68</v>
      </c>
      <c r="GA1410" t="s">
        <v>3</v>
      </c>
      <c r="GD1410">
        <v>1</v>
      </c>
      <c r="GF1410">
        <v>-1629810845</v>
      </c>
      <c r="GG1410">
        <v>2</v>
      </c>
      <c r="GH1410">
        <v>1</v>
      </c>
      <c r="GI1410">
        <v>2</v>
      </c>
      <c r="GJ1410">
        <v>0</v>
      </c>
      <c r="GK1410">
        <v>0</v>
      </c>
      <c r="GL1410">
        <f t="shared" ref="GL1410:GL1415" si="1025">ROUND(IF(AND(BH1410=3,BI1410=3,FS1410&lt;&gt;0),P1410,0),2)</f>
        <v>0</v>
      </c>
      <c r="GM1410">
        <f t="shared" ref="GM1410:GM1415" si="1026">ROUND(O1410+X1410+Y1410,2)+GX1410</f>
        <v>2427.21</v>
      </c>
      <c r="GN1410">
        <f t="shared" ref="GN1410:GN1415" si="1027">IF(OR(BI1410=0,BI1410=1),ROUND(O1410+X1410+Y1410,2),0)</f>
        <v>2427.21</v>
      </c>
      <c r="GO1410">
        <f t="shared" ref="GO1410:GO1415" si="1028">IF(BI1410=2,ROUND(O1410+X1410+Y1410,2),0)</f>
        <v>0</v>
      </c>
      <c r="GP1410">
        <f t="shared" ref="GP1410:GP1415" si="1029">IF(BI1410=4,ROUND(O1410+X1410+Y1410,2)+GX1410,0)</f>
        <v>0</v>
      </c>
      <c r="GR1410">
        <v>0</v>
      </c>
      <c r="GS1410">
        <v>3</v>
      </c>
      <c r="GT1410">
        <v>0</v>
      </c>
      <c r="GU1410" t="s">
        <v>3</v>
      </c>
      <c r="GV1410">
        <f t="shared" ref="GV1410:GV1415" si="1030">ROUND((GT1410),2)</f>
        <v>0</v>
      </c>
      <c r="GW1410">
        <v>1</v>
      </c>
      <c r="GX1410">
        <f t="shared" ref="GX1410:GX1415" si="1031">ROUND(HC1410*I1410,2)</f>
        <v>0</v>
      </c>
      <c r="HA1410">
        <v>0</v>
      </c>
      <c r="HB1410">
        <v>0</v>
      </c>
      <c r="HC1410">
        <f t="shared" ref="HC1410:HC1415" si="1032">GV1410*GW1410</f>
        <v>0</v>
      </c>
      <c r="HE1410" t="s">
        <v>3</v>
      </c>
      <c r="HF1410" t="s">
        <v>3</v>
      </c>
      <c r="HM1410" t="s">
        <v>3</v>
      </c>
      <c r="IK1410">
        <v>0</v>
      </c>
    </row>
    <row r="1411" spans="1:245">
      <c r="A1411">
        <v>18</v>
      </c>
      <c r="B1411">
        <v>0</v>
      </c>
      <c r="C1411">
        <v>1538</v>
      </c>
      <c r="E1411" t="s">
        <v>27</v>
      </c>
      <c r="F1411" t="s">
        <v>28</v>
      </c>
      <c r="G1411" t="s">
        <v>29</v>
      </c>
      <c r="H1411" t="s">
        <v>30</v>
      </c>
      <c r="I1411">
        <f>I1410*J1411</f>
        <v>0.17155000000000001</v>
      </c>
      <c r="J1411">
        <v>0.47000000000000003</v>
      </c>
      <c r="K1411">
        <v>0.47</v>
      </c>
      <c r="O1411">
        <f t="shared" si="999"/>
        <v>0</v>
      </c>
      <c r="P1411">
        <f t="shared" si="1000"/>
        <v>0</v>
      </c>
      <c r="Q1411">
        <f t="shared" si="1001"/>
        <v>0</v>
      </c>
      <c r="R1411">
        <f t="shared" si="1002"/>
        <v>0</v>
      </c>
      <c r="S1411">
        <f t="shared" si="1003"/>
        <v>0</v>
      </c>
      <c r="T1411">
        <f t="shared" si="1004"/>
        <v>0</v>
      </c>
      <c r="U1411">
        <f t="shared" si="1005"/>
        <v>0</v>
      </c>
      <c r="V1411">
        <f t="shared" si="1006"/>
        <v>0</v>
      </c>
      <c r="W1411">
        <f t="shared" si="1007"/>
        <v>0</v>
      </c>
      <c r="X1411">
        <f t="shared" si="1008"/>
        <v>0</v>
      </c>
      <c r="Y1411">
        <f t="shared" si="1008"/>
        <v>0</v>
      </c>
      <c r="AA1411">
        <v>35863109</v>
      </c>
      <c r="AB1411">
        <f t="shared" si="1009"/>
        <v>0</v>
      </c>
      <c r="AC1411">
        <f t="shared" si="1010"/>
        <v>0</v>
      </c>
      <c r="AD1411">
        <f t="shared" si="1011"/>
        <v>0</v>
      </c>
      <c r="AE1411">
        <f t="shared" si="1012"/>
        <v>0</v>
      </c>
      <c r="AF1411">
        <f t="shared" si="1012"/>
        <v>0</v>
      </c>
      <c r="AG1411">
        <f t="shared" si="1013"/>
        <v>0</v>
      </c>
      <c r="AH1411">
        <f t="shared" si="1014"/>
        <v>0</v>
      </c>
      <c r="AI1411">
        <f t="shared" si="1014"/>
        <v>0</v>
      </c>
      <c r="AJ1411">
        <f t="shared" si="1015"/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1</v>
      </c>
      <c r="AW1411">
        <v>1</v>
      </c>
      <c r="AZ1411">
        <v>1</v>
      </c>
      <c r="BA1411">
        <v>1</v>
      </c>
      <c r="BB1411">
        <v>1</v>
      </c>
      <c r="BC1411">
        <v>1</v>
      </c>
      <c r="BD1411" t="s">
        <v>3</v>
      </c>
      <c r="BE1411" t="s">
        <v>3</v>
      </c>
      <c r="BF1411" t="s">
        <v>3</v>
      </c>
      <c r="BG1411" t="s">
        <v>3</v>
      </c>
      <c r="BH1411">
        <v>3</v>
      </c>
      <c r="BI1411">
        <v>2</v>
      </c>
      <c r="BJ1411" t="s">
        <v>31</v>
      </c>
      <c r="BM1411">
        <v>500002</v>
      </c>
      <c r="BN1411">
        <v>0</v>
      </c>
      <c r="BO1411" t="s">
        <v>3</v>
      </c>
      <c r="BP1411">
        <v>0</v>
      </c>
      <c r="BQ1411">
        <v>12</v>
      </c>
      <c r="BR1411">
        <v>0</v>
      </c>
      <c r="BS1411">
        <v>1</v>
      </c>
      <c r="BT1411">
        <v>1</v>
      </c>
      <c r="BU1411">
        <v>1</v>
      </c>
      <c r="BV1411">
        <v>1</v>
      </c>
      <c r="BW1411">
        <v>1</v>
      </c>
      <c r="BX1411">
        <v>1</v>
      </c>
      <c r="BY1411" t="s">
        <v>3</v>
      </c>
      <c r="BZ1411">
        <v>0</v>
      </c>
      <c r="CA1411">
        <v>0</v>
      </c>
      <c r="CB1411" t="s">
        <v>3</v>
      </c>
      <c r="CE1411">
        <v>0</v>
      </c>
      <c r="CF1411">
        <v>0</v>
      </c>
      <c r="CG1411">
        <v>0</v>
      </c>
      <c r="CM1411">
        <v>0</v>
      </c>
      <c r="CN1411" t="s">
        <v>3</v>
      </c>
      <c r="CO1411">
        <v>0</v>
      </c>
      <c r="CP1411">
        <f t="shared" si="1016"/>
        <v>0</v>
      </c>
      <c r="CQ1411">
        <f t="shared" si="1017"/>
        <v>0</v>
      </c>
      <c r="CR1411">
        <f t="shared" si="1018"/>
        <v>0</v>
      </c>
      <c r="CS1411">
        <f t="shared" si="1019"/>
        <v>0</v>
      </c>
      <c r="CT1411">
        <f t="shared" si="1020"/>
        <v>0</v>
      </c>
      <c r="CU1411">
        <f t="shared" si="1021"/>
        <v>0</v>
      </c>
      <c r="CV1411">
        <f t="shared" si="1021"/>
        <v>0</v>
      </c>
      <c r="CW1411">
        <f t="shared" si="1021"/>
        <v>0</v>
      </c>
      <c r="CX1411">
        <f t="shared" si="1021"/>
        <v>0</v>
      </c>
      <c r="CY1411">
        <f t="shared" si="1022"/>
        <v>0</v>
      </c>
      <c r="CZ1411">
        <f t="shared" si="1023"/>
        <v>0</v>
      </c>
      <c r="DC1411" t="s">
        <v>3</v>
      </c>
      <c r="DD1411" t="s">
        <v>3</v>
      </c>
      <c r="DE1411" t="s">
        <v>3</v>
      </c>
      <c r="DF1411" t="s">
        <v>3</v>
      </c>
      <c r="DG1411" t="s">
        <v>3</v>
      </c>
      <c r="DH1411" t="s">
        <v>3</v>
      </c>
      <c r="DI1411" t="s">
        <v>3</v>
      </c>
      <c r="DJ1411" t="s">
        <v>3</v>
      </c>
      <c r="DK1411" t="s">
        <v>3</v>
      </c>
      <c r="DL1411" t="s">
        <v>3</v>
      </c>
      <c r="DM1411" t="s">
        <v>3</v>
      </c>
      <c r="DN1411">
        <v>0</v>
      </c>
      <c r="DO1411">
        <v>0</v>
      </c>
      <c r="DP1411">
        <v>1</v>
      </c>
      <c r="DQ1411">
        <v>1</v>
      </c>
      <c r="DU1411">
        <v>1009</v>
      </c>
      <c r="DV1411" t="s">
        <v>30</v>
      </c>
      <c r="DW1411" t="s">
        <v>30</v>
      </c>
      <c r="DX1411">
        <v>1000</v>
      </c>
      <c r="DZ1411" t="s">
        <v>3</v>
      </c>
      <c r="EA1411" t="s">
        <v>3</v>
      </c>
      <c r="EB1411" t="s">
        <v>3</v>
      </c>
      <c r="EC1411" t="s">
        <v>3</v>
      </c>
      <c r="EE1411">
        <v>29085444</v>
      </c>
      <c r="EF1411">
        <v>12</v>
      </c>
      <c r="EG1411" t="s">
        <v>32</v>
      </c>
      <c r="EH1411">
        <v>0</v>
      </c>
      <c r="EI1411" t="s">
        <v>3</v>
      </c>
      <c r="EJ1411">
        <v>2</v>
      </c>
      <c r="EK1411">
        <v>500002</v>
      </c>
      <c r="EL1411" t="s">
        <v>33</v>
      </c>
      <c r="EM1411" t="s">
        <v>34</v>
      </c>
      <c r="EO1411" t="s">
        <v>3</v>
      </c>
      <c r="EQ1411">
        <v>0</v>
      </c>
      <c r="ER1411">
        <v>0</v>
      </c>
      <c r="ES1411">
        <v>0</v>
      </c>
      <c r="ET1411">
        <v>0</v>
      </c>
      <c r="EU1411">
        <v>0</v>
      </c>
      <c r="EV1411">
        <v>0</v>
      </c>
      <c r="EW1411">
        <v>0</v>
      </c>
      <c r="EX1411">
        <v>0</v>
      </c>
      <c r="FQ1411">
        <v>0</v>
      </c>
      <c r="FR1411">
        <f t="shared" si="1024"/>
        <v>0</v>
      </c>
      <c r="FS1411">
        <v>0</v>
      </c>
      <c r="FX1411">
        <v>0</v>
      </c>
      <c r="FY1411">
        <v>0</v>
      </c>
      <c r="GA1411" t="s">
        <v>3</v>
      </c>
      <c r="GD1411">
        <v>1</v>
      </c>
      <c r="GF1411">
        <v>-304821490</v>
      </c>
      <c r="GG1411">
        <v>2</v>
      </c>
      <c r="GH1411">
        <v>1</v>
      </c>
      <c r="GI1411">
        <v>-2</v>
      </c>
      <c r="GJ1411">
        <v>0</v>
      </c>
      <c r="GK1411">
        <v>0</v>
      </c>
      <c r="GL1411">
        <f t="shared" si="1025"/>
        <v>0</v>
      </c>
      <c r="GM1411">
        <f t="shared" si="1026"/>
        <v>0</v>
      </c>
      <c r="GN1411">
        <f t="shared" si="1027"/>
        <v>0</v>
      </c>
      <c r="GO1411">
        <f t="shared" si="1028"/>
        <v>0</v>
      </c>
      <c r="GP1411">
        <f t="shared" si="1029"/>
        <v>0</v>
      </c>
      <c r="GR1411">
        <v>0</v>
      </c>
      <c r="GS1411">
        <v>3</v>
      </c>
      <c r="GT1411">
        <v>0</v>
      </c>
      <c r="GU1411" t="s">
        <v>3</v>
      </c>
      <c r="GV1411">
        <f t="shared" si="1030"/>
        <v>0</v>
      </c>
      <c r="GW1411">
        <v>1</v>
      </c>
      <c r="GX1411">
        <f t="shared" si="1031"/>
        <v>0</v>
      </c>
      <c r="HA1411">
        <v>0</v>
      </c>
      <c r="HB1411">
        <v>0</v>
      </c>
      <c r="HC1411">
        <f t="shared" si="1032"/>
        <v>0</v>
      </c>
      <c r="HE1411" t="s">
        <v>3</v>
      </c>
      <c r="HF1411" t="s">
        <v>3</v>
      </c>
      <c r="HM1411" t="s">
        <v>3</v>
      </c>
      <c r="IK1411">
        <v>0</v>
      </c>
    </row>
    <row r="1412" spans="1:245">
      <c r="A1412">
        <v>17</v>
      </c>
      <c r="B1412">
        <v>0</v>
      </c>
      <c r="C1412">
        <f>ROW(SmtRes!A1540)</f>
        <v>1540</v>
      </c>
      <c r="D1412">
        <f>ROW(EtalonRes!A1494)</f>
        <v>1494</v>
      </c>
      <c r="E1412" t="s">
        <v>35</v>
      </c>
      <c r="F1412" t="s">
        <v>18</v>
      </c>
      <c r="G1412" t="s">
        <v>19</v>
      </c>
      <c r="H1412" t="s">
        <v>20</v>
      </c>
      <c r="I1412">
        <f>ROUND(36.5/100,9)</f>
        <v>0.36499999999999999</v>
      </c>
      <c r="J1412">
        <v>0</v>
      </c>
      <c r="K1412">
        <f>ROUND(36.5/100,9)</f>
        <v>0.36499999999999999</v>
      </c>
      <c r="O1412">
        <f t="shared" si="999"/>
        <v>721.74</v>
      </c>
      <c r="P1412">
        <f t="shared" si="1000"/>
        <v>0</v>
      </c>
      <c r="Q1412">
        <f t="shared" si="1001"/>
        <v>0</v>
      </c>
      <c r="R1412">
        <f t="shared" si="1002"/>
        <v>0</v>
      </c>
      <c r="S1412">
        <f t="shared" si="1003"/>
        <v>721.74</v>
      </c>
      <c r="T1412">
        <f t="shared" si="1004"/>
        <v>0</v>
      </c>
      <c r="U1412">
        <f t="shared" si="1005"/>
        <v>2.79955</v>
      </c>
      <c r="V1412">
        <f t="shared" si="1006"/>
        <v>0</v>
      </c>
      <c r="W1412">
        <f t="shared" si="1007"/>
        <v>0</v>
      </c>
      <c r="X1412">
        <f t="shared" si="1008"/>
        <v>490.78</v>
      </c>
      <c r="Y1412">
        <f t="shared" si="1008"/>
        <v>389.74</v>
      </c>
      <c r="AA1412">
        <v>35863109</v>
      </c>
      <c r="AB1412">
        <f t="shared" si="1009"/>
        <v>59.83</v>
      </c>
      <c r="AC1412">
        <f t="shared" si="1010"/>
        <v>0</v>
      </c>
      <c r="AD1412">
        <f t="shared" si="1011"/>
        <v>0</v>
      </c>
      <c r="AE1412">
        <f t="shared" si="1012"/>
        <v>0</v>
      </c>
      <c r="AF1412">
        <f t="shared" si="1012"/>
        <v>59.83</v>
      </c>
      <c r="AG1412">
        <f t="shared" si="1013"/>
        <v>0</v>
      </c>
      <c r="AH1412">
        <f t="shared" si="1014"/>
        <v>7.67</v>
      </c>
      <c r="AI1412">
        <f t="shared" si="1014"/>
        <v>0</v>
      </c>
      <c r="AJ1412">
        <f t="shared" si="1015"/>
        <v>0</v>
      </c>
      <c r="AK1412">
        <v>59.83</v>
      </c>
      <c r="AL1412">
        <v>0</v>
      </c>
      <c r="AM1412">
        <v>0</v>
      </c>
      <c r="AN1412">
        <v>0</v>
      </c>
      <c r="AO1412">
        <v>59.83</v>
      </c>
      <c r="AP1412">
        <v>0</v>
      </c>
      <c r="AQ1412">
        <v>7.67</v>
      </c>
      <c r="AR1412">
        <v>0</v>
      </c>
      <c r="AS1412">
        <v>0</v>
      </c>
      <c r="AT1412">
        <v>68</v>
      </c>
      <c r="AU1412">
        <v>54</v>
      </c>
      <c r="AV1412">
        <v>1</v>
      </c>
      <c r="AW1412">
        <v>1</v>
      </c>
      <c r="AZ1412">
        <v>1</v>
      </c>
      <c r="BA1412">
        <v>33.049999999999997</v>
      </c>
      <c r="BB1412">
        <v>1</v>
      </c>
      <c r="BC1412">
        <v>1</v>
      </c>
      <c r="BD1412" t="s">
        <v>3</v>
      </c>
      <c r="BE1412" t="s">
        <v>3</v>
      </c>
      <c r="BF1412" t="s">
        <v>3</v>
      </c>
      <c r="BG1412" t="s">
        <v>3</v>
      </c>
      <c r="BH1412">
        <v>0</v>
      </c>
      <c r="BI1412">
        <v>1</v>
      </c>
      <c r="BJ1412" t="s">
        <v>21</v>
      </c>
      <c r="BM1412">
        <v>57001</v>
      </c>
      <c r="BN1412">
        <v>0</v>
      </c>
      <c r="BO1412" t="s">
        <v>18</v>
      </c>
      <c r="BP1412">
        <v>1</v>
      </c>
      <c r="BQ1412">
        <v>6</v>
      </c>
      <c r="BR1412">
        <v>0</v>
      </c>
      <c r="BS1412">
        <v>33.049999999999997</v>
      </c>
      <c r="BT1412">
        <v>1</v>
      </c>
      <c r="BU1412">
        <v>1</v>
      </c>
      <c r="BV1412">
        <v>1</v>
      </c>
      <c r="BW1412">
        <v>1</v>
      </c>
      <c r="BX1412">
        <v>1</v>
      </c>
      <c r="BY1412" t="s">
        <v>3</v>
      </c>
      <c r="BZ1412">
        <v>80</v>
      </c>
      <c r="CA1412">
        <v>68</v>
      </c>
      <c r="CB1412" t="s">
        <v>3</v>
      </c>
      <c r="CE1412">
        <v>0</v>
      </c>
      <c r="CF1412">
        <v>0</v>
      </c>
      <c r="CG1412">
        <v>0</v>
      </c>
      <c r="CM1412">
        <v>0</v>
      </c>
      <c r="CN1412" t="s">
        <v>3</v>
      </c>
      <c r="CO1412">
        <v>0</v>
      </c>
      <c r="CP1412">
        <f t="shared" si="1016"/>
        <v>721.74</v>
      </c>
      <c r="CQ1412">
        <f t="shared" si="1017"/>
        <v>0</v>
      </c>
      <c r="CR1412">
        <f t="shared" si="1018"/>
        <v>0</v>
      </c>
      <c r="CS1412">
        <f t="shared" si="1019"/>
        <v>0</v>
      </c>
      <c r="CT1412">
        <f t="shared" si="1020"/>
        <v>1977.3814999999997</v>
      </c>
      <c r="CU1412">
        <f t="shared" si="1021"/>
        <v>0</v>
      </c>
      <c r="CV1412">
        <f t="shared" si="1021"/>
        <v>7.67</v>
      </c>
      <c r="CW1412">
        <f t="shared" si="1021"/>
        <v>0</v>
      </c>
      <c r="CX1412">
        <f t="shared" si="1021"/>
        <v>0</v>
      </c>
      <c r="CY1412">
        <f t="shared" si="1022"/>
        <v>490.78320000000002</v>
      </c>
      <c r="CZ1412">
        <f t="shared" si="1023"/>
        <v>389.7396</v>
      </c>
      <c r="DC1412" t="s">
        <v>3</v>
      </c>
      <c r="DD1412" t="s">
        <v>3</v>
      </c>
      <c r="DE1412" t="s">
        <v>3</v>
      </c>
      <c r="DF1412" t="s">
        <v>3</v>
      </c>
      <c r="DG1412" t="s">
        <v>3</v>
      </c>
      <c r="DH1412" t="s">
        <v>3</v>
      </c>
      <c r="DI1412" t="s">
        <v>3</v>
      </c>
      <c r="DJ1412" t="s">
        <v>3</v>
      </c>
      <c r="DK1412" t="s">
        <v>3</v>
      </c>
      <c r="DL1412" t="s">
        <v>3</v>
      </c>
      <c r="DM1412" t="s">
        <v>3</v>
      </c>
      <c r="DN1412">
        <v>0</v>
      </c>
      <c r="DO1412">
        <v>0</v>
      </c>
      <c r="DP1412">
        <v>1</v>
      </c>
      <c r="DQ1412">
        <v>1</v>
      </c>
      <c r="DU1412">
        <v>1013</v>
      </c>
      <c r="DV1412" t="s">
        <v>20</v>
      </c>
      <c r="DW1412" t="s">
        <v>20</v>
      </c>
      <c r="DX1412">
        <v>1</v>
      </c>
      <c r="DZ1412" t="s">
        <v>3</v>
      </c>
      <c r="EA1412" t="s">
        <v>3</v>
      </c>
      <c r="EB1412" t="s">
        <v>3</v>
      </c>
      <c r="EC1412" t="s">
        <v>3</v>
      </c>
      <c r="EE1412">
        <v>29085590</v>
      </c>
      <c r="EF1412">
        <v>6</v>
      </c>
      <c r="EG1412" t="s">
        <v>22</v>
      </c>
      <c r="EH1412">
        <v>0</v>
      </c>
      <c r="EI1412" t="s">
        <v>3</v>
      </c>
      <c r="EJ1412">
        <v>1</v>
      </c>
      <c r="EK1412">
        <v>57001</v>
      </c>
      <c r="EL1412" t="s">
        <v>23</v>
      </c>
      <c r="EM1412" t="s">
        <v>24</v>
      </c>
      <c r="EO1412" t="s">
        <v>3</v>
      </c>
      <c r="EQ1412">
        <v>0</v>
      </c>
      <c r="ER1412">
        <v>59.83</v>
      </c>
      <c r="ES1412">
        <v>0</v>
      </c>
      <c r="ET1412">
        <v>0</v>
      </c>
      <c r="EU1412">
        <v>0</v>
      </c>
      <c r="EV1412">
        <v>59.83</v>
      </c>
      <c r="EW1412">
        <v>7.67</v>
      </c>
      <c r="EX1412">
        <v>0</v>
      </c>
      <c r="EY1412">
        <v>0</v>
      </c>
      <c r="FQ1412">
        <v>0</v>
      </c>
      <c r="FR1412">
        <f t="shared" si="1024"/>
        <v>0</v>
      </c>
      <c r="FS1412">
        <v>0</v>
      </c>
      <c r="FV1412" t="s">
        <v>25</v>
      </c>
      <c r="FW1412" t="s">
        <v>26</v>
      </c>
      <c r="FX1412">
        <v>80</v>
      </c>
      <c r="FY1412">
        <v>68</v>
      </c>
      <c r="GA1412" t="s">
        <v>3</v>
      </c>
      <c r="GD1412">
        <v>1</v>
      </c>
      <c r="GF1412">
        <v>1095792533</v>
      </c>
      <c r="GG1412">
        <v>2</v>
      </c>
      <c r="GH1412">
        <v>1</v>
      </c>
      <c r="GI1412">
        <v>2</v>
      </c>
      <c r="GJ1412">
        <v>0</v>
      </c>
      <c r="GK1412">
        <v>0</v>
      </c>
      <c r="GL1412">
        <f t="shared" si="1025"/>
        <v>0</v>
      </c>
      <c r="GM1412">
        <f t="shared" si="1026"/>
        <v>1602.26</v>
      </c>
      <c r="GN1412">
        <f t="shared" si="1027"/>
        <v>1602.26</v>
      </c>
      <c r="GO1412">
        <f t="shared" si="1028"/>
        <v>0</v>
      </c>
      <c r="GP1412">
        <f t="shared" si="1029"/>
        <v>0</v>
      </c>
      <c r="GR1412">
        <v>0</v>
      </c>
      <c r="GS1412">
        <v>3</v>
      </c>
      <c r="GT1412">
        <v>0</v>
      </c>
      <c r="GU1412" t="s">
        <v>3</v>
      </c>
      <c r="GV1412">
        <f t="shared" si="1030"/>
        <v>0</v>
      </c>
      <c r="GW1412">
        <v>1</v>
      </c>
      <c r="GX1412">
        <f t="shared" si="1031"/>
        <v>0</v>
      </c>
      <c r="HA1412">
        <v>0</v>
      </c>
      <c r="HB1412">
        <v>0</v>
      </c>
      <c r="HC1412">
        <f t="shared" si="1032"/>
        <v>0</v>
      </c>
      <c r="HE1412" t="s">
        <v>3</v>
      </c>
      <c r="HF1412" t="s">
        <v>3</v>
      </c>
      <c r="HM1412" t="s">
        <v>3</v>
      </c>
      <c r="IK1412">
        <v>0</v>
      </c>
    </row>
    <row r="1413" spans="1:245">
      <c r="A1413">
        <v>18</v>
      </c>
      <c r="B1413">
        <v>0</v>
      </c>
      <c r="C1413">
        <v>1540</v>
      </c>
      <c r="E1413" t="s">
        <v>40</v>
      </c>
      <c r="F1413" t="s">
        <v>28</v>
      </c>
      <c r="G1413" t="s">
        <v>29</v>
      </c>
      <c r="H1413" t="s">
        <v>30</v>
      </c>
      <c r="I1413">
        <f>I1412*J1413</f>
        <v>0.2555</v>
      </c>
      <c r="J1413">
        <v>0.70000000000000007</v>
      </c>
      <c r="K1413">
        <v>0.7</v>
      </c>
      <c r="O1413">
        <f t="shared" si="999"/>
        <v>0</v>
      </c>
      <c r="P1413">
        <f t="shared" si="1000"/>
        <v>0</v>
      </c>
      <c r="Q1413">
        <f t="shared" si="1001"/>
        <v>0</v>
      </c>
      <c r="R1413">
        <f t="shared" si="1002"/>
        <v>0</v>
      </c>
      <c r="S1413">
        <f t="shared" si="1003"/>
        <v>0</v>
      </c>
      <c r="T1413">
        <f t="shared" si="1004"/>
        <v>0</v>
      </c>
      <c r="U1413">
        <f t="shared" si="1005"/>
        <v>0</v>
      </c>
      <c r="V1413">
        <f t="shared" si="1006"/>
        <v>0</v>
      </c>
      <c r="W1413">
        <f t="shared" si="1007"/>
        <v>0</v>
      </c>
      <c r="X1413">
        <f t="shared" si="1008"/>
        <v>0</v>
      </c>
      <c r="Y1413">
        <f t="shared" si="1008"/>
        <v>0</v>
      </c>
      <c r="AA1413">
        <v>35863109</v>
      </c>
      <c r="AB1413">
        <f t="shared" si="1009"/>
        <v>0</v>
      </c>
      <c r="AC1413">
        <f t="shared" si="1010"/>
        <v>0</v>
      </c>
      <c r="AD1413">
        <f t="shared" si="1011"/>
        <v>0</v>
      </c>
      <c r="AE1413">
        <f t="shared" si="1012"/>
        <v>0</v>
      </c>
      <c r="AF1413">
        <f t="shared" si="1012"/>
        <v>0</v>
      </c>
      <c r="AG1413">
        <f t="shared" si="1013"/>
        <v>0</v>
      </c>
      <c r="AH1413">
        <f t="shared" si="1014"/>
        <v>0</v>
      </c>
      <c r="AI1413">
        <f t="shared" si="1014"/>
        <v>0</v>
      </c>
      <c r="AJ1413">
        <f t="shared" si="1015"/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1</v>
      </c>
      <c r="AW1413">
        <v>1</v>
      </c>
      <c r="AZ1413">
        <v>1</v>
      </c>
      <c r="BA1413">
        <v>1</v>
      </c>
      <c r="BB1413">
        <v>1</v>
      </c>
      <c r="BC1413">
        <v>1</v>
      </c>
      <c r="BD1413" t="s">
        <v>3</v>
      </c>
      <c r="BE1413" t="s">
        <v>3</v>
      </c>
      <c r="BF1413" t="s">
        <v>3</v>
      </c>
      <c r="BG1413" t="s">
        <v>3</v>
      </c>
      <c r="BH1413">
        <v>3</v>
      </c>
      <c r="BI1413">
        <v>2</v>
      </c>
      <c r="BJ1413" t="s">
        <v>31</v>
      </c>
      <c r="BM1413">
        <v>500002</v>
      </c>
      <c r="BN1413">
        <v>0</v>
      </c>
      <c r="BO1413" t="s">
        <v>3</v>
      </c>
      <c r="BP1413">
        <v>0</v>
      </c>
      <c r="BQ1413">
        <v>12</v>
      </c>
      <c r="BR1413">
        <v>0</v>
      </c>
      <c r="BS1413">
        <v>1</v>
      </c>
      <c r="BT1413">
        <v>1</v>
      </c>
      <c r="BU1413">
        <v>1</v>
      </c>
      <c r="BV1413">
        <v>1</v>
      </c>
      <c r="BW1413">
        <v>1</v>
      </c>
      <c r="BX1413">
        <v>1</v>
      </c>
      <c r="BY1413" t="s">
        <v>3</v>
      </c>
      <c r="BZ1413">
        <v>0</v>
      </c>
      <c r="CA1413">
        <v>0</v>
      </c>
      <c r="CB1413" t="s">
        <v>3</v>
      </c>
      <c r="CE1413">
        <v>0</v>
      </c>
      <c r="CF1413">
        <v>0</v>
      </c>
      <c r="CG1413">
        <v>0</v>
      </c>
      <c r="CM1413">
        <v>0</v>
      </c>
      <c r="CN1413" t="s">
        <v>3</v>
      </c>
      <c r="CO1413">
        <v>0</v>
      </c>
      <c r="CP1413">
        <f t="shared" si="1016"/>
        <v>0</v>
      </c>
      <c r="CQ1413">
        <f t="shared" si="1017"/>
        <v>0</v>
      </c>
      <c r="CR1413">
        <f t="shared" si="1018"/>
        <v>0</v>
      </c>
      <c r="CS1413">
        <f t="shared" si="1019"/>
        <v>0</v>
      </c>
      <c r="CT1413">
        <f t="shared" si="1020"/>
        <v>0</v>
      </c>
      <c r="CU1413">
        <f t="shared" si="1021"/>
        <v>0</v>
      </c>
      <c r="CV1413">
        <f t="shared" si="1021"/>
        <v>0</v>
      </c>
      <c r="CW1413">
        <f t="shared" si="1021"/>
        <v>0</v>
      </c>
      <c r="CX1413">
        <f t="shared" si="1021"/>
        <v>0</v>
      </c>
      <c r="CY1413">
        <f t="shared" si="1022"/>
        <v>0</v>
      </c>
      <c r="CZ1413">
        <f t="shared" si="1023"/>
        <v>0</v>
      </c>
      <c r="DC1413" t="s">
        <v>3</v>
      </c>
      <c r="DD1413" t="s">
        <v>3</v>
      </c>
      <c r="DE1413" t="s">
        <v>3</v>
      </c>
      <c r="DF1413" t="s">
        <v>3</v>
      </c>
      <c r="DG1413" t="s">
        <v>3</v>
      </c>
      <c r="DH1413" t="s">
        <v>3</v>
      </c>
      <c r="DI1413" t="s">
        <v>3</v>
      </c>
      <c r="DJ1413" t="s">
        <v>3</v>
      </c>
      <c r="DK1413" t="s">
        <v>3</v>
      </c>
      <c r="DL1413" t="s">
        <v>3</v>
      </c>
      <c r="DM1413" t="s">
        <v>3</v>
      </c>
      <c r="DN1413">
        <v>0</v>
      </c>
      <c r="DO1413">
        <v>0</v>
      </c>
      <c r="DP1413">
        <v>1</v>
      </c>
      <c r="DQ1413">
        <v>1</v>
      </c>
      <c r="DU1413">
        <v>1009</v>
      </c>
      <c r="DV1413" t="s">
        <v>30</v>
      </c>
      <c r="DW1413" t="s">
        <v>30</v>
      </c>
      <c r="DX1413">
        <v>1000</v>
      </c>
      <c r="DZ1413" t="s">
        <v>3</v>
      </c>
      <c r="EA1413" t="s">
        <v>3</v>
      </c>
      <c r="EB1413" t="s">
        <v>3</v>
      </c>
      <c r="EC1413" t="s">
        <v>3</v>
      </c>
      <c r="EE1413">
        <v>29085444</v>
      </c>
      <c r="EF1413">
        <v>12</v>
      </c>
      <c r="EG1413" t="s">
        <v>32</v>
      </c>
      <c r="EH1413">
        <v>0</v>
      </c>
      <c r="EI1413" t="s">
        <v>3</v>
      </c>
      <c r="EJ1413">
        <v>2</v>
      </c>
      <c r="EK1413">
        <v>500002</v>
      </c>
      <c r="EL1413" t="s">
        <v>33</v>
      </c>
      <c r="EM1413" t="s">
        <v>34</v>
      </c>
      <c r="EO1413" t="s">
        <v>3</v>
      </c>
      <c r="EQ1413">
        <v>0</v>
      </c>
      <c r="ER1413">
        <v>0</v>
      </c>
      <c r="ES1413">
        <v>0</v>
      </c>
      <c r="ET1413">
        <v>0</v>
      </c>
      <c r="EU1413">
        <v>0</v>
      </c>
      <c r="EV1413">
        <v>0</v>
      </c>
      <c r="EW1413">
        <v>0</v>
      </c>
      <c r="EX1413">
        <v>0</v>
      </c>
      <c r="FQ1413">
        <v>0</v>
      </c>
      <c r="FR1413">
        <f t="shared" si="1024"/>
        <v>0</v>
      </c>
      <c r="FS1413">
        <v>0</v>
      </c>
      <c r="FX1413">
        <v>0</v>
      </c>
      <c r="FY1413">
        <v>0</v>
      </c>
      <c r="GA1413" t="s">
        <v>3</v>
      </c>
      <c r="GD1413">
        <v>1</v>
      </c>
      <c r="GF1413">
        <v>-304821490</v>
      </c>
      <c r="GG1413">
        <v>2</v>
      </c>
      <c r="GH1413">
        <v>1</v>
      </c>
      <c r="GI1413">
        <v>-2</v>
      </c>
      <c r="GJ1413">
        <v>0</v>
      </c>
      <c r="GK1413">
        <v>0</v>
      </c>
      <c r="GL1413">
        <f t="shared" si="1025"/>
        <v>0</v>
      </c>
      <c r="GM1413">
        <f t="shared" si="1026"/>
        <v>0</v>
      </c>
      <c r="GN1413">
        <f t="shared" si="1027"/>
        <v>0</v>
      </c>
      <c r="GO1413">
        <f t="shared" si="1028"/>
        <v>0</v>
      </c>
      <c r="GP1413">
        <f t="shared" si="1029"/>
        <v>0</v>
      </c>
      <c r="GR1413">
        <v>0</v>
      </c>
      <c r="GS1413">
        <v>3</v>
      </c>
      <c r="GT1413">
        <v>0</v>
      </c>
      <c r="GU1413" t="s">
        <v>3</v>
      </c>
      <c r="GV1413">
        <f t="shared" si="1030"/>
        <v>0</v>
      </c>
      <c r="GW1413">
        <v>1</v>
      </c>
      <c r="GX1413">
        <f t="shared" si="1031"/>
        <v>0</v>
      </c>
      <c r="HA1413">
        <v>0</v>
      </c>
      <c r="HB1413">
        <v>0</v>
      </c>
      <c r="HC1413">
        <f t="shared" si="1032"/>
        <v>0</v>
      </c>
      <c r="HE1413" t="s">
        <v>3</v>
      </c>
      <c r="HF1413" t="s">
        <v>3</v>
      </c>
      <c r="HM1413" t="s">
        <v>3</v>
      </c>
      <c r="IK1413">
        <v>0</v>
      </c>
    </row>
    <row r="1414" spans="1:245">
      <c r="A1414">
        <v>17</v>
      </c>
      <c r="B1414">
        <v>0</v>
      </c>
      <c r="C1414">
        <f>ROW(SmtRes!A1545)</f>
        <v>1545</v>
      </c>
      <c r="D1414">
        <f>ROW(EtalonRes!A1499)</f>
        <v>1499</v>
      </c>
      <c r="E1414" t="s">
        <v>55</v>
      </c>
      <c r="F1414" t="s">
        <v>42</v>
      </c>
      <c r="G1414" t="s">
        <v>43</v>
      </c>
      <c r="H1414" t="s">
        <v>44</v>
      </c>
      <c r="I1414">
        <f>ROUND(2/100,9)</f>
        <v>0.02</v>
      </c>
      <c r="J1414">
        <v>0</v>
      </c>
      <c r="K1414">
        <f>ROUND(2/100,9)</f>
        <v>0.02</v>
      </c>
      <c r="O1414">
        <f t="shared" si="999"/>
        <v>994.12</v>
      </c>
      <c r="P1414">
        <f t="shared" si="1000"/>
        <v>0</v>
      </c>
      <c r="Q1414">
        <f t="shared" si="1001"/>
        <v>43.61</v>
      </c>
      <c r="R1414">
        <f t="shared" si="1002"/>
        <v>26.4</v>
      </c>
      <c r="S1414">
        <f t="shared" si="1003"/>
        <v>950.51</v>
      </c>
      <c r="T1414">
        <f t="shared" si="1004"/>
        <v>0</v>
      </c>
      <c r="U1414">
        <f t="shared" si="1005"/>
        <v>3.5860000000000003</v>
      </c>
      <c r="V1414">
        <f t="shared" si="1006"/>
        <v>7.9400000000000012E-2</v>
      </c>
      <c r="W1414">
        <f t="shared" si="1007"/>
        <v>0</v>
      </c>
      <c r="X1414">
        <f t="shared" si="1008"/>
        <v>683.84</v>
      </c>
      <c r="Y1414">
        <f t="shared" si="1008"/>
        <v>488.46</v>
      </c>
      <c r="AA1414">
        <v>35863109</v>
      </c>
      <c r="AB1414">
        <f t="shared" si="1009"/>
        <v>1634.97</v>
      </c>
      <c r="AC1414">
        <f t="shared" si="1010"/>
        <v>0</v>
      </c>
      <c r="AD1414">
        <f t="shared" si="1011"/>
        <v>196.98</v>
      </c>
      <c r="AE1414">
        <f t="shared" si="1012"/>
        <v>39.94</v>
      </c>
      <c r="AF1414">
        <f t="shared" si="1012"/>
        <v>1437.99</v>
      </c>
      <c r="AG1414">
        <f t="shared" si="1013"/>
        <v>0</v>
      </c>
      <c r="AH1414">
        <f t="shared" si="1014"/>
        <v>179.3</v>
      </c>
      <c r="AI1414">
        <f t="shared" si="1014"/>
        <v>3.97</v>
      </c>
      <c r="AJ1414">
        <f t="shared" si="1015"/>
        <v>0</v>
      </c>
      <c r="AK1414">
        <v>1634.97</v>
      </c>
      <c r="AL1414">
        <v>0</v>
      </c>
      <c r="AM1414">
        <v>196.98</v>
      </c>
      <c r="AN1414">
        <v>39.94</v>
      </c>
      <c r="AO1414">
        <v>1437.99</v>
      </c>
      <c r="AP1414">
        <v>0</v>
      </c>
      <c r="AQ1414">
        <v>179.3</v>
      </c>
      <c r="AR1414">
        <v>3.97</v>
      </c>
      <c r="AS1414">
        <v>0</v>
      </c>
      <c r="AT1414">
        <v>70</v>
      </c>
      <c r="AU1414">
        <v>50</v>
      </c>
      <c r="AV1414">
        <v>1</v>
      </c>
      <c r="AW1414">
        <v>1</v>
      </c>
      <c r="AZ1414">
        <v>1</v>
      </c>
      <c r="BA1414">
        <v>33.049999999999997</v>
      </c>
      <c r="BB1414">
        <v>11.07</v>
      </c>
      <c r="BC1414">
        <v>1</v>
      </c>
      <c r="BD1414" t="s">
        <v>3</v>
      </c>
      <c r="BE1414" t="s">
        <v>3</v>
      </c>
      <c r="BF1414" t="s">
        <v>3</v>
      </c>
      <c r="BG1414" t="s">
        <v>3</v>
      </c>
      <c r="BH1414">
        <v>0</v>
      </c>
      <c r="BI1414">
        <v>1</v>
      </c>
      <c r="BJ1414" t="s">
        <v>45</v>
      </c>
      <c r="BM1414">
        <v>56001</v>
      </c>
      <c r="BN1414">
        <v>0</v>
      </c>
      <c r="BO1414" t="s">
        <v>42</v>
      </c>
      <c r="BP1414">
        <v>1</v>
      </c>
      <c r="BQ1414">
        <v>6</v>
      </c>
      <c r="BR1414">
        <v>0</v>
      </c>
      <c r="BS1414">
        <v>33.049999999999997</v>
      </c>
      <c r="BT1414">
        <v>1</v>
      </c>
      <c r="BU1414">
        <v>1</v>
      </c>
      <c r="BV1414">
        <v>1</v>
      </c>
      <c r="BW1414">
        <v>1</v>
      </c>
      <c r="BX1414">
        <v>1</v>
      </c>
      <c r="BY1414" t="s">
        <v>3</v>
      </c>
      <c r="BZ1414">
        <v>82</v>
      </c>
      <c r="CA1414">
        <v>62</v>
      </c>
      <c r="CB1414" t="s">
        <v>3</v>
      </c>
      <c r="CE1414">
        <v>0</v>
      </c>
      <c r="CF1414">
        <v>0</v>
      </c>
      <c r="CG1414">
        <v>0</v>
      </c>
      <c r="CM1414">
        <v>0</v>
      </c>
      <c r="CN1414" t="s">
        <v>3</v>
      </c>
      <c r="CO1414">
        <v>0</v>
      </c>
      <c r="CP1414">
        <f t="shared" si="1016"/>
        <v>994.12</v>
      </c>
      <c r="CQ1414">
        <f t="shared" si="1017"/>
        <v>0</v>
      </c>
      <c r="CR1414">
        <f t="shared" si="1018"/>
        <v>2180.5686000000001</v>
      </c>
      <c r="CS1414">
        <f t="shared" si="1019"/>
        <v>1320.0169999999998</v>
      </c>
      <c r="CT1414">
        <f t="shared" si="1020"/>
        <v>47525.569499999998</v>
      </c>
      <c r="CU1414">
        <f t="shared" si="1021"/>
        <v>0</v>
      </c>
      <c r="CV1414">
        <f t="shared" si="1021"/>
        <v>179.3</v>
      </c>
      <c r="CW1414">
        <f t="shared" si="1021"/>
        <v>3.97</v>
      </c>
      <c r="CX1414">
        <f t="shared" si="1021"/>
        <v>0</v>
      </c>
      <c r="CY1414">
        <f t="shared" si="1022"/>
        <v>683.83699999999999</v>
      </c>
      <c r="CZ1414">
        <f t="shared" si="1023"/>
        <v>488.45499999999998</v>
      </c>
      <c r="DC1414" t="s">
        <v>3</v>
      </c>
      <c r="DD1414" t="s">
        <v>3</v>
      </c>
      <c r="DE1414" t="s">
        <v>3</v>
      </c>
      <c r="DF1414" t="s">
        <v>3</v>
      </c>
      <c r="DG1414" t="s">
        <v>3</v>
      </c>
      <c r="DH1414" t="s">
        <v>3</v>
      </c>
      <c r="DI1414" t="s">
        <v>3</v>
      </c>
      <c r="DJ1414" t="s">
        <v>3</v>
      </c>
      <c r="DK1414" t="s">
        <v>3</v>
      </c>
      <c r="DL1414" t="s">
        <v>3</v>
      </c>
      <c r="DM1414" t="s">
        <v>3</v>
      </c>
      <c r="DN1414">
        <v>0</v>
      </c>
      <c r="DO1414">
        <v>0</v>
      </c>
      <c r="DP1414">
        <v>1</v>
      </c>
      <c r="DQ1414">
        <v>1</v>
      </c>
      <c r="DU1414">
        <v>1013</v>
      </c>
      <c r="DV1414" t="s">
        <v>44</v>
      </c>
      <c r="DW1414" t="s">
        <v>44</v>
      </c>
      <c r="DX1414">
        <v>1</v>
      </c>
      <c r="DZ1414" t="s">
        <v>3</v>
      </c>
      <c r="EA1414" t="s">
        <v>3</v>
      </c>
      <c r="EB1414" t="s">
        <v>3</v>
      </c>
      <c r="EC1414" t="s">
        <v>3</v>
      </c>
      <c r="EE1414">
        <v>29085589</v>
      </c>
      <c r="EF1414">
        <v>6</v>
      </c>
      <c r="EG1414" t="s">
        <v>22</v>
      </c>
      <c r="EH1414">
        <v>0</v>
      </c>
      <c r="EI1414" t="s">
        <v>3</v>
      </c>
      <c r="EJ1414">
        <v>1</v>
      </c>
      <c r="EK1414">
        <v>56001</v>
      </c>
      <c r="EL1414" t="s">
        <v>46</v>
      </c>
      <c r="EM1414" t="s">
        <v>47</v>
      </c>
      <c r="EO1414" t="s">
        <v>3</v>
      </c>
      <c r="EQ1414">
        <v>0</v>
      </c>
      <c r="ER1414">
        <v>1634.97</v>
      </c>
      <c r="ES1414">
        <v>0</v>
      </c>
      <c r="ET1414">
        <v>196.98</v>
      </c>
      <c r="EU1414">
        <v>39.94</v>
      </c>
      <c r="EV1414">
        <v>1437.99</v>
      </c>
      <c r="EW1414">
        <v>179.3</v>
      </c>
      <c r="EX1414">
        <v>3.97</v>
      </c>
      <c r="EY1414">
        <v>0</v>
      </c>
      <c r="FQ1414">
        <v>0</v>
      </c>
      <c r="FR1414">
        <f t="shared" si="1024"/>
        <v>0</v>
      </c>
      <c r="FS1414">
        <v>0</v>
      </c>
      <c r="FV1414" t="s">
        <v>25</v>
      </c>
      <c r="FW1414" t="s">
        <v>26</v>
      </c>
      <c r="FX1414">
        <v>82</v>
      </c>
      <c r="FY1414">
        <v>62</v>
      </c>
      <c r="GA1414" t="s">
        <v>3</v>
      </c>
      <c r="GD1414">
        <v>1</v>
      </c>
      <c r="GF1414">
        <v>395004222</v>
      </c>
      <c r="GG1414">
        <v>2</v>
      </c>
      <c r="GH1414">
        <v>1</v>
      </c>
      <c r="GI1414">
        <v>2</v>
      </c>
      <c r="GJ1414">
        <v>0</v>
      </c>
      <c r="GK1414">
        <v>0</v>
      </c>
      <c r="GL1414">
        <f t="shared" si="1025"/>
        <v>0</v>
      </c>
      <c r="GM1414">
        <f t="shared" si="1026"/>
        <v>2166.42</v>
      </c>
      <c r="GN1414">
        <f t="shared" si="1027"/>
        <v>2166.42</v>
      </c>
      <c r="GO1414">
        <f t="shared" si="1028"/>
        <v>0</v>
      </c>
      <c r="GP1414">
        <f t="shared" si="1029"/>
        <v>0</v>
      </c>
      <c r="GR1414">
        <v>0</v>
      </c>
      <c r="GS1414">
        <v>3</v>
      </c>
      <c r="GT1414">
        <v>0</v>
      </c>
      <c r="GU1414" t="s">
        <v>3</v>
      </c>
      <c r="GV1414">
        <f t="shared" si="1030"/>
        <v>0</v>
      </c>
      <c r="GW1414">
        <v>1</v>
      </c>
      <c r="GX1414">
        <f t="shared" si="1031"/>
        <v>0</v>
      </c>
      <c r="HA1414">
        <v>0</v>
      </c>
      <c r="HB1414">
        <v>0</v>
      </c>
      <c r="HC1414">
        <f t="shared" si="1032"/>
        <v>0</v>
      </c>
      <c r="HE1414" t="s">
        <v>3</v>
      </c>
      <c r="HF1414" t="s">
        <v>3</v>
      </c>
      <c r="HM1414" t="s">
        <v>3</v>
      </c>
      <c r="IK1414">
        <v>0</v>
      </c>
    </row>
    <row r="1415" spans="1:245">
      <c r="A1415">
        <v>18</v>
      </c>
      <c r="B1415">
        <v>0</v>
      </c>
      <c r="C1415">
        <v>1545</v>
      </c>
      <c r="E1415" t="s">
        <v>342</v>
      </c>
      <c r="F1415" t="s">
        <v>28</v>
      </c>
      <c r="G1415" t="s">
        <v>29</v>
      </c>
      <c r="H1415" t="s">
        <v>30</v>
      </c>
      <c r="I1415">
        <f>I1414*J1415</f>
        <v>0.21</v>
      </c>
      <c r="J1415">
        <v>10.5</v>
      </c>
      <c r="K1415">
        <v>10.5</v>
      </c>
      <c r="O1415">
        <f t="shared" si="999"/>
        <v>0</v>
      </c>
      <c r="P1415">
        <f t="shared" si="1000"/>
        <v>0</v>
      </c>
      <c r="Q1415">
        <f t="shared" si="1001"/>
        <v>0</v>
      </c>
      <c r="R1415">
        <f t="shared" si="1002"/>
        <v>0</v>
      </c>
      <c r="S1415">
        <f t="shared" si="1003"/>
        <v>0</v>
      </c>
      <c r="T1415">
        <f t="shared" si="1004"/>
        <v>0</v>
      </c>
      <c r="U1415">
        <f t="shared" si="1005"/>
        <v>0</v>
      </c>
      <c r="V1415">
        <f t="shared" si="1006"/>
        <v>0</v>
      </c>
      <c r="W1415">
        <f t="shared" si="1007"/>
        <v>0</v>
      </c>
      <c r="X1415">
        <f t="shared" si="1008"/>
        <v>0</v>
      </c>
      <c r="Y1415">
        <f t="shared" si="1008"/>
        <v>0</v>
      </c>
      <c r="AA1415">
        <v>35863109</v>
      </c>
      <c r="AB1415">
        <f t="shared" si="1009"/>
        <v>0</v>
      </c>
      <c r="AC1415">
        <f t="shared" si="1010"/>
        <v>0</v>
      </c>
      <c r="AD1415">
        <f t="shared" si="1011"/>
        <v>0</v>
      </c>
      <c r="AE1415">
        <f t="shared" si="1012"/>
        <v>0</v>
      </c>
      <c r="AF1415">
        <f t="shared" si="1012"/>
        <v>0</v>
      </c>
      <c r="AG1415">
        <f t="shared" si="1013"/>
        <v>0</v>
      </c>
      <c r="AH1415">
        <f t="shared" si="1014"/>
        <v>0</v>
      </c>
      <c r="AI1415">
        <f t="shared" si="1014"/>
        <v>0</v>
      </c>
      <c r="AJ1415">
        <f t="shared" si="1015"/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1</v>
      </c>
      <c r="AW1415">
        <v>1</v>
      </c>
      <c r="AZ1415">
        <v>1</v>
      </c>
      <c r="BA1415">
        <v>1</v>
      </c>
      <c r="BB1415">
        <v>1</v>
      </c>
      <c r="BC1415">
        <v>1</v>
      </c>
      <c r="BD1415" t="s">
        <v>3</v>
      </c>
      <c r="BE1415" t="s">
        <v>3</v>
      </c>
      <c r="BF1415" t="s">
        <v>3</v>
      </c>
      <c r="BG1415" t="s">
        <v>3</v>
      </c>
      <c r="BH1415">
        <v>3</v>
      </c>
      <c r="BI1415">
        <v>2</v>
      </c>
      <c r="BJ1415" t="s">
        <v>31</v>
      </c>
      <c r="BM1415">
        <v>500002</v>
      </c>
      <c r="BN1415">
        <v>0</v>
      </c>
      <c r="BO1415" t="s">
        <v>3</v>
      </c>
      <c r="BP1415">
        <v>0</v>
      </c>
      <c r="BQ1415">
        <v>12</v>
      </c>
      <c r="BR1415">
        <v>0</v>
      </c>
      <c r="BS1415">
        <v>1</v>
      </c>
      <c r="BT1415">
        <v>1</v>
      </c>
      <c r="BU1415">
        <v>1</v>
      </c>
      <c r="BV1415">
        <v>1</v>
      </c>
      <c r="BW1415">
        <v>1</v>
      </c>
      <c r="BX1415">
        <v>1</v>
      </c>
      <c r="BY1415" t="s">
        <v>3</v>
      </c>
      <c r="BZ1415">
        <v>0</v>
      </c>
      <c r="CA1415">
        <v>0</v>
      </c>
      <c r="CB1415" t="s">
        <v>3</v>
      </c>
      <c r="CE1415">
        <v>0</v>
      </c>
      <c r="CF1415">
        <v>0</v>
      </c>
      <c r="CG1415">
        <v>0</v>
      </c>
      <c r="CM1415">
        <v>0</v>
      </c>
      <c r="CN1415" t="s">
        <v>3</v>
      </c>
      <c r="CO1415">
        <v>0</v>
      </c>
      <c r="CP1415">
        <f t="shared" si="1016"/>
        <v>0</v>
      </c>
      <c r="CQ1415">
        <f t="shared" si="1017"/>
        <v>0</v>
      </c>
      <c r="CR1415">
        <f t="shared" si="1018"/>
        <v>0</v>
      </c>
      <c r="CS1415">
        <f t="shared" si="1019"/>
        <v>0</v>
      </c>
      <c r="CT1415">
        <f t="shared" si="1020"/>
        <v>0</v>
      </c>
      <c r="CU1415">
        <f t="shared" si="1021"/>
        <v>0</v>
      </c>
      <c r="CV1415">
        <f t="shared" si="1021"/>
        <v>0</v>
      </c>
      <c r="CW1415">
        <f t="shared" si="1021"/>
        <v>0</v>
      </c>
      <c r="CX1415">
        <f t="shared" si="1021"/>
        <v>0</v>
      </c>
      <c r="CY1415">
        <f t="shared" si="1022"/>
        <v>0</v>
      </c>
      <c r="CZ1415">
        <f t="shared" si="1023"/>
        <v>0</v>
      </c>
      <c r="DC1415" t="s">
        <v>3</v>
      </c>
      <c r="DD1415" t="s">
        <v>3</v>
      </c>
      <c r="DE1415" t="s">
        <v>3</v>
      </c>
      <c r="DF1415" t="s">
        <v>3</v>
      </c>
      <c r="DG1415" t="s">
        <v>3</v>
      </c>
      <c r="DH1415" t="s">
        <v>3</v>
      </c>
      <c r="DI1415" t="s">
        <v>3</v>
      </c>
      <c r="DJ1415" t="s">
        <v>3</v>
      </c>
      <c r="DK1415" t="s">
        <v>3</v>
      </c>
      <c r="DL1415" t="s">
        <v>3</v>
      </c>
      <c r="DM1415" t="s">
        <v>3</v>
      </c>
      <c r="DN1415">
        <v>0</v>
      </c>
      <c r="DO1415">
        <v>0</v>
      </c>
      <c r="DP1415">
        <v>1</v>
      </c>
      <c r="DQ1415">
        <v>1</v>
      </c>
      <c r="DU1415">
        <v>1009</v>
      </c>
      <c r="DV1415" t="s">
        <v>30</v>
      </c>
      <c r="DW1415" t="s">
        <v>30</v>
      </c>
      <c r="DX1415">
        <v>1000</v>
      </c>
      <c r="DZ1415" t="s">
        <v>3</v>
      </c>
      <c r="EA1415" t="s">
        <v>3</v>
      </c>
      <c r="EB1415" t="s">
        <v>3</v>
      </c>
      <c r="EC1415" t="s">
        <v>3</v>
      </c>
      <c r="EE1415">
        <v>29085444</v>
      </c>
      <c r="EF1415">
        <v>12</v>
      </c>
      <c r="EG1415" t="s">
        <v>32</v>
      </c>
      <c r="EH1415">
        <v>0</v>
      </c>
      <c r="EI1415" t="s">
        <v>3</v>
      </c>
      <c r="EJ1415">
        <v>2</v>
      </c>
      <c r="EK1415">
        <v>500002</v>
      </c>
      <c r="EL1415" t="s">
        <v>33</v>
      </c>
      <c r="EM1415" t="s">
        <v>34</v>
      </c>
      <c r="EO1415" t="s">
        <v>3</v>
      </c>
      <c r="EQ1415">
        <v>0</v>
      </c>
      <c r="ER1415">
        <v>0</v>
      </c>
      <c r="ES1415">
        <v>0</v>
      </c>
      <c r="ET1415">
        <v>0</v>
      </c>
      <c r="EU1415">
        <v>0</v>
      </c>
      <c r="EV1415">
        <v>0</v>
      </c>
      <c r="EW1415">
        <v>0</v>
      </c>
      <c r="EX1415">
        <v>0</v>
      </c>
      <c r="FQ1415">
        <v>0</v>
      </c>
      <c r="FR1415">
        <f t="shared" si="1024"/>
        <v>0</v>
      </c>
      <c r="FS1415">
        <v>0</v>
      </c>
      <c r="FX1415">
        <v>0</v>
      </c>
      <c r="FY1415">
        <v>0</v>
      </c>
      <c r="GA1415" t="s">
        <v>3</v>
      </c>
      <c r="GD1415">
        <v>1</v>
      </c>
      <c r="GF1415">
        <v>-304821490</v>
      </c>
      <c r="GG1415">
        <v>2</v>
      </c>
      <c r="GH1415">
        <v>1</v>
      </c>
      <c r="GI1415">
        <v>-2</v>
      </c>
      <c r="GJ1415">
        <v>0</v>
      </c>
      <c r="GK1415">
        <v>0</v>
      </c>
      <c r="GL1415">
        <f t="shared" si="1025"/>
        <v>0</v>
      </c>
      <c r="GM1415">
        <f t="shared" si="1026"/>
        <v>0</v>
      </c>
      <c r="GN1415">
        <f t="shared" si="1027"/>
        <v>0</v>
      </c>
      <c r="GO1415">
        <f t="shared" si="1028"/>
        <v>0</v>
      </c>
      <c r="GP1415">
        <f t="shared" si="1029"/>
        <v>0</v>
      </c>
      <c r="GR1415">
        <v>0</v>
      </c>
      <c r="GS1415">
        <v>3</v>
      </c>
      <c r="GT1415">
        <v>0</v>
      </c>
      <c r="GU1415" t="s">
        <v>3</v>
      </c>
      <c r="GV1415">
        <f t="shared" si="1030"/>
        <v>0</v>
      </c>
      <c r="GW1415">
        <v>1</v>
      </c>
      <c r="GX1415">
        <f t="shared" si="1031"/>
        <v>0</v>
      </c>
      <c r="HA1415">
        <v>0</v>
      </c>
      <c r="HB1415">
        <v>0</v>
      </c>
      <c r="HC1415">
        <f t="shared" si="1032"/>
        <v>0</v>
      </c>
      <c r="HE1415" t="s">
        <v>3</v>
      </c>
      <c r="HF1415" t="s">
        <v>3</v>
      </c>
      <c r="HM1415" t="s">
        <v>3</v>
      </c>
      <c r="IK1415">
        <v>0</v>
      </c>
    </row>
    <row r="1417" spans="1:245">
      <c r="A1417" s="2">
        <v>51</v>
      </c>
      <c r="B1417" s="2">
        <f>B1406</f>
        <v>0</v>
      </c>
      <c r="C1417" s="2">
        <f>A1406</f>
        <v>5</v>
      </c>
      <c r="D1417" s="2">
        <f>ROW(A1406)</f>
        <v>1406</v>
      </c>
      <c r="E1417" s="2"/>
      <c r="F1417" s="2" t="str">
        <f>IF(F1406&lt;&gt;"",F1406,"")</f>
        <v>Новый подраздел</v>
      </c>
      <c r="G1417" s="2" t="str">
        <f>IF(G1406&lt;&gt;"",G1406,"")</f>
        <v>демонтаж</v>
      </c>
      <c r="H1417" s="2">
        <v>0</v>
      </c>
      <c r="I1417" s="2"/>
      <c r="J1417" s="2"/>
      <c r="K1417" s="2"/>
      <c r="L1417" s="2"/>
      <c r="M1417" s="2"/>
      <c r="N1417" s="2"/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>
        <f t="shared" ref="AO1417:BD1417" si="1033">ROUND(BX1417,2)</f>
        <v>0</v>
      </c>
      <c r="AP1417" s="2">
        <f t="shared" si="1033"/>
        <v>0</v>
      </c>
      <c r="AQ1417" s="2">
        <f t="shared" si="1033"/>
        <v>0</v>
      </c>
      <c r="AR1417" s="2">
        <f t="shared" si="1033"/>
        <v>0</v>
      </c>
      <c r="AS1417" s="2">
        <f t="shared" si="1033"/>
        <v>0</v>
      </c>
      <c r="AT1417" s="2">
        <f t="shared" si="1033"/>
        <v>0</v>
      </c>
      <c r="AU1417" s="2">
        <f t="shared" si="1033"/>
        <v>0</v>
      </c>
      <c r="AV1417" s="2">
        <f t="shared" si="1033"/>
        <v>0</v>
      </c>
      <c r="AW1417" s="2">
        <f t="shared" si="1033"/>
        <v>0</v>
      </c>
      <c r="AX1417" s="2">
        <f t="shared" si="1033"/>
        <v>0</v>
      </c>
      <c r="AY1417" s="2">
        <f t="shared" si="1033"/>
        <v>0</v>
      </c>
      <c r="AZ1417" s="2">
        <f t="shared" si="1033"/>
        <v>0</v>
      </c>
      <c r="BA1417" s="2">
        <f t="shared" si="1033"/>
        <v>0</v>
      </c>
      <c r="BB1417" s="2">
        <f t="shared" si="1033"/>
        <v>0</v>
      </c>
      <c r="BC1417" s="2">
        <f t="shared" si="1033"/>
        <v>0</v>
      </c>
      <c r="BD1417" s="2">
        <f t="shared" si="1033"/>
        <v>0</v>
      </c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  <c r="GO1417" s="3"/>
      <c r="GP1417" s="3"/>
      <c r="GQ1417" s="3"/>
      <c r="GR1417" s="3"/>
      <c r="GS1417" s="3"/>
      <c r="GT1417" s="3"/>
      <c r="GU1417" s="3"/>
      <c r="GV1417" s="3"/>
      <c r="GW1417" s="3"/>
      <c r="GX1417" s="3">
        <v>0</v>
      </c>
    </row>
    <row r="1419" spans="1:245">
      <c r="A1419" s="4">
        <v>50</v>
      </c>
      <c r="B1419" s="4">
        <v>0</v>
      </c>
      <c r="C1419" s="4">
        <v>0</v>
      </c>
      <c r="D1419" s="4">
        <v>1</v>
      </c>
      <c r="E1419" s="4">
        <v>201</v>
      </c>
      <c r="F1419" s="4">
        <f>ROUND(Source!O1417,O1419)</f>
        <v>0</v>
      </c>
      <c r="G1419" s="4" t="s">
        <v>71</v>
      </c>
      <c r="H1419" s="4" t="s">
        <v>72</v>
      </c>
      <c r="I1419" s="4"/>
      <c r="J1419" s="4"/>
      <c r="K1419" s="4">
        <v>201</v>
      </c>
      <c r="L1419" s="4">
        <v>1</v>
      </c>
      <c r="M1419" s="4">
        <v>3</v>
      </c>
      <c r="N1419" s="4" t="s">
        <v>3</v>
      </c>
      <c r="O1419" s="4">
        <v>2</v>
      </c>
      <c r="P1419" s="4"/>
      <c r="Q1419" s="4"/>
      <c r="R1419" s="4"/>
      <c r="S1419" s="4"/>
      <c r="T1419" s="4"/>
      <c r="U1419" s="4"/>
      <c r="V1419" s="4"/>
      <c r="W1419" s="4"/>
    </row>
    <row r="1420" spans="1:245">
      <c r="A1420" s="4">
        <v>50</v>
      </c>
      <c r="B1420" s="4">
        <v>0</v>
      </c>
      <c r="C1420" s="4">
        <v>0</v>
      </c>
      <c r="D1420" s="4">
        <v>1</v>
      </c>
      <c r="E1420" s="4">
        <v>202</v>
      </c>
      <c r="F1420" s="4">
        <f>ROUND(Source!P1417,O1420)</f>
        <v>0</v>
      </c>
      <c r="G1420" s="4" t="s">
        <v>73</v>
      </c>
      <c r="H1420" s="4" t="s">
        <v>74</v>
      </c>
      <c r="I1420" s="4"/>
      <c r="J1420" s="4"/>
      <c r="K1420" s="4">
        <v>202</v>
      </c>
      <c r="L1420" s="4">
        <v>2</v>
      </c>
      <c r="M1420" s="4">
        <v>3</v>
      </c>
      <c r="N1420" s="4" t="s">
        <v>3</v>
      </c>
      <c r="O1420" s="4">
        <v>2</v>
      </c>
      <c r="P1420" s="4"/>
      <c r="Q1420" s="4"/>
      <c r="R1420" s="4"/>
      <c r="S1420" s="4"/>
      <c r="T1420" s="4"/>
      <c r="U1420" s="4"/>
      <c r="V1420" s="4"/>
      <c r="W1420" s="4"/>
    </row>
    <row r="1421" spans="1:245">
      <c r="A1421" s="4">
        <v>50</v>
      </c>
      <c r="B1421" s="4">
        <v>0</v>
      </c>
      <c r="C1421" s="4">
        <v>0</v>
      </c>
      <c r="D1421" s="4">
        <v>1</v>
      </c>
      <c r="E1421" s="4">
        <v>222</v>
      </c>
      <c r="F1421" s="4">
        <f>ROUND(Source!AO1417,O1421)</f>
        <v>0</v>
      </c>
      <c r="G1421" s="4" t="s">
        <v>75</v>
      </c>
      <c r="H1421" s="4" t="s">
        <v>76</v>
      </c>
      <c r="I1421" s="4"/>
      <c r="J1421" s="4"/>
      <c r="K1421" s="4">
        <v>222</v>
      </c>
      <c r="L1421" s="4">
        <v>3</v>
      </c>
      <c r="M1421" s="4">
        <v>3</v>
      </c>
      <c r="N1421" s="4" t="s">
        <v>3</v>
      </c>
      <c r="O1421" s="4">
        <v>2</v>
      </c>
      <c r="P1421" s="4"/>
      <c r="Q1421" s="4"/>
      <c r="R1421" s="4"/>
      <c r="S1421" s="4"/>
      <c r="T1421" s="4"/>
      <c r="U1421" s="4"/>
      <c r="V1421" s="4"/>
      <c r="W1421" s="4"/>
    </row>
    <row r="1422" spans="1:245">
      <c r="A1422" s="4">
        <v>50</v>
      </c>
      <c r="B1422" s="4">
        <v>0</v>
      </c>
      <c r="C1422" s="4">
        <v>0</v>
      </c>
      <c r="D1422" s="4">
        <v>1</v>
      </c>
      <c r="E1422" s="4">
        <v>225</v>
      </c>
      <c r="F1422" s="4">
        <f>ROUND(Source!AV1417,O1422)</f>
        <v>0</v>
      </c>
      <c r="G1422" s="4" t="s">
        <v>77</v>
      </c>
      <c r="H1422" s="4" t="s">
        <v>78</v>
      </c>
      <c r="I1422" s="4"/>
      <c r="J1422" s="4"/>
      <c r="K1422" s="4">
        <v>225</v>
      </c>
      <c r="L1422" s="4">
        <v>4</v>
      </c>
      <c r="M1422" s="4">
        <v>3</v>
      </c>
      <c r="N1422" s="4" t="s">
        <v>3</v>
      </c>
      <c r="O1422" s="4">
        <v>2</v>
      </c>
      <c r="P1422" s="4"/>
      <c r="Q1422" s="4"/>
      <c r="R1422" s="4"/>
      <c r="S1422" s="4"/>
      <c r="T1422" s="4"/>
      <c r="U1422" s="4"/>
      <c r="V1422" s="4"/>
      <c r="W1422" s="4"/>
    </row>
    <row r="1423" spans="1:245">
      <c r="A1423" s="4">
        <v>50</v>
      </c>
      <c r="B1423" s="4">
        <v>0</v>
      </c>
      <c r="C1423" s="4">
        <v>0</v>
      </c>
      <c r="D1423" s="4">
        <v>1</v>
      </c>
      <c r="E1423" s="4">
        <v>226</v>
      </c>
      <c r="F1423" s="4">
        <f>ROUND(Source!AW1417,O1423)</f>
        <v>0</v>
      </c>
      <c r="G1423" s="4" t="s">
        <v>79</v>
      </c>
      <c r="H1423" s="4" t="s">
        <v>80</v>
      </c>
      <c r="I1423" s="4"/>
      <c r="J1423" s="4"/>
      <c r="K1423" s="4">
        <v>226</v>
      </c>
      <c r="L1423" s="4">
        <v>5</v>
      </c>
      <c r="M1423" s="4">
        <v>3</v>
      </c>
      <c r="N1423" s="4" t="s">
        <v>3</v>
      </c>
      <c r="O1423" s="4">
        <v>2</v>
      </c>
      <c r="P1423" s="4"/>
      <c r="Q1423" s="4"/>
      <c r="R1423" s="4"/>
      <c r="S1423" s="4"/>
      <c r="T1423" s="4"/>
      <c r="U1423" s="4"/>
      <c r="V1423" s="4"/>
      <c r="W1423" s="4"/>
    </row>
    <row r="1424" spans="1:245">
      <c r="A1424" s="4">
        <v>50</v>
      </c>
      <c r="B1424" s="4">
        <v>0</v>
      </c>
      <c r="C1424" s="4">
        <v>0</v>
      </c>
      <c r="D1424" s="4">
        <v>1</v>
      </c>
      <c r="E1424" s="4">
        <v>227</v>
      </c>
      <c r="F1424" s="4">
        <f>ROUND(Source!AX1417,O1424)</f>
        <v>0</v>
      </c>
      <c r="G1424" s="4" t="s">
        <v>81</v>
      </c>
      <c r="H1424" s="4" t="s">
        <v>82</v>
      </c>
      <c r="I1424" s="4"/>
      <c r="J1424" s="4"/>
      <c r="K1424" s="4">
        <v>227</v>
      </c>
      <c r="L1424" s="4">
        <v>6</v>
      </c>
      <c r="M1424" s="4">
        <v>3</v>
      </c>
      <c r="N1424" s="4" t="s">
        <v>3</v>
      </c>
      <c r="O1424" s="4">
        <v>2</v>
      </c>
      <c r="P1424" s="4"/>
      <c r="Q1424" s="4"/>
      <c r="R1424" s="4"/>
      <c r="S1424" s="4"/>
      <c r="T1424" s="4"/>
      <c r="U1424" s="4"/>
      <c r="V1424" s="4"/>
      <c r="W1424" s="4"/>
    </row>
    <row r="1425" spans="1:23">
      <c r="A1425" s="4">
        <v>50</v>
      </c>
      <c r="B1425" s="4">
        <v>0</v>
      </c>
      <c r="C1425" s="4">
        <v>0</v>
      </c>
      <c r="D1425" s="4">
        <v>1</v>
      </c>
      <c r="E1425" s="4">
        <v>228</v>
      </c>
      <c r="F1425" s="4">
        <f>ROUND(Source!AY1417,O1425)</f>
        <v>0</v>
      </c>
      <c r="G1425" s="4" t="s">
        <v>83</v>
      </c>
      <c r="H1425" s="4" t="s">
        <v>84</v>
      </c>
      <c r="I1425" s="4"/>
      <c r="J1425" s="4"/>
      <c r="K1425" s="4">
        <v>228</v>
      </c>
      <c r="L1425" s="4">
        <v>7</v>
      </c>
      <c r="M1425" s="4">
        <v>3</v>
      </c>
      <c r="N1425" s="4" t="s">
        <v>3</v>
      </c>
      <c r="O1425" s="4">
        <v>2</v>
      </c>
      <c r="P1425" s="4"/>
      <c r="Q1425" s="4"/>
      <c r="R1425" s="4"/>
      <c r="S1425" s="4"/>
      <c r="T1425" s="4"/>
      <c r="U1425" s="4"/>
      <c r="V1425" s="4"/>
      <c r="W1425" s="4"/>
    </row>
    <row r="1426" spans="1:23">
      <c r="A1426" s="4">
        <v>50</v>
      </c>
      <c r="B1426" s="4">
        <v>0</v>
      </c>
      <c r="C1426" s="4">
        <v>0</v>
      </c>
      <c r="D1426" s="4">
        <v>1</v>
      </c>
      <c r="E1426" s="4">
        <v>216</v>
      </c>
      <c r="F1426" s="4">
        <f>ROUND(Source!AP1417,O1426)</f>
        <v>0</v>
      </c>
      <c r="G1426" s="4" t="s">
        <v>85</v>
      </c>
      <c r="H1426" s="4" t="s">
        <v>86</v>
      </c>
      <c r="I1426" s="4"/>
      <c r="J1426" s="4"/>
      <c r="K1426" s="4">
        <v>216</v>
      </c>
      <c r="L1426" s="4">
        <v>8</v>
      </c>
      <c r="M1426" s="4">
        <v>3</v>
      </c>
      <c r="N1426" s="4" t="s">
        <v>3</v>
      </c>
      <c r="O1426" s="4">
        <v>2</v>
      </c>
      <c r="P1426" s="4"/>
      <c r="Q1426" s="4"/>
      <c r="R1426" s="4"/>
      <c r="S1426" s="4"/>
      <c r="T1426" s="4"/>
      <c r="U1426" s="4"/>
      <c r="V1426" s="4"/>
      <c r="W1426" s="4"/>
    </row>
    <row r="1427" spans="1:23">
      <c r="A1427" s="4">
        <v>50</v>
      </c>
      <c r="B1427" s="4">
        <v>0</v>
      </c>
      <c r="C1427" s="4">
        <v>0</v>
      </c>
      <c r="D1427" s="4">
        <v>1</v>
      </c>
      <c r="E1427" s="4">
        <v>223</v>
      </c>
      <c r="F1427" s="4">
        <f>ROUND(Source!AQ1417,O1427)</f>
        <v>0</v>
      </c>
      <c r="G1427" s="4" t="s">
        <v>87</v>
      </c>
      <c r="H1427" s="4" t="s">
        <v>88</v>
      </c>
      <c r="I1427" s="4"/>
      <c r="J1427" s="4"/>
      <c r="K1427" s="4">
        <v>223</v>
      </c>
      <c r="L1427" s="4">
        <v>9</v>
      </c>
      <c r="M1427" s="4">
        <v>3</v>
      </c>
      <c r="N1427" s="4" t="s">
        <v>3</v>
      </c>
      <c r="O1427" s="4">
        <v>2</v>
      </c>
      <c r="P1427" s="4"/>
      <c r="Q1427" s="4"/>
      <c r="R1427" s="4"/>
      <c r="S1427" s="4"/>
      <c r="T1427" s="4"/>
      <c r="U1427" s="4"/>
      <c r="V1427" s="4"/>
      <c r="W1427" s="4"/>
    </row>
    <row r="1428" spans="1:23">
      <c r="A1428" s="4">
        <v>50</v>
      </c>
      <c r="B1428" s="4">
        <v>0</v>
      </c>
      <c r="C1428" s="4">
        <v>0</v>
      </c>
      <c r="D1428" s="4">
        <v>1</v>
      </c>
      <c r="E1428" s="4">
        <v>229</v>
      </c>
      <c r="F1428" s="4">
        <f>ROUND(Source!AZ1417,O1428)</f>
        <v>0</v>
      </c>
      <c r="G1428" s="4" t="s">
        <v>89</v>
      </c>
      <c r="H1428" s="4" t="s">
        <v>90</v>
      </c>
      <c r="I1428" s="4"/>
      <c r="J1428" s="4"/>
      <c r="K1428" s="4">
        <v>229</v>
      </c>
      <c r="L1428" s="4">
        <v>10</v>
      </c>
      <c r="M1428" s="4">
        <v>3</v>
      </c>
      <c r="N1428" s="4" t="s">
        <v>3</v>
      </c>
      <c r="O1428" s="4">
        <v>2</v>
      </c>
      <c r="P1428" s="4"/>
      <c r="Q1428" s="4"/>
      <c r="R1428" s="4"/>
      <c r="S1428" s="4"/>
      <c r="T1428" s="4"/>
      <c r="U1428" s="4"/>
      <c r="V1428" s="4"/>
      <c r="W1428" s="4"/>
    </row>
    <row r="1429" spans="1:23">
      <c r="A1429" s="4">
        <v>50</v>
      </c>
      <c r="B1429" s="4">
        <v>0</v>
      </c>
      <c r="C1429" s="4">
        <v>0</v>
      </c>
      <c r="D1429" s="4">
        <v>1</v>
      </c>
      <c r="E1429" s="4">
        <v>203</v>
      </c>
      <c r="F1429" s="4">
        <f>ROUND(Source!Q1417,O1429)</f>
        <v>0</v>
      </c>
      <c r="G1429" s="4" t="s">
        <v>91</v>
      </c>
      <c r="H1429" s="4" t="s">
        <v>92</v>
      </c>
      <c r="I1429" s="4"/>
      <c r="J1429" s="4"/>
      <c r="K1429" s="4">
        <v>203</v>
      </c>
      <c r="L1429" s="4">
        <v>11</v>
      </c>
      <c r="M1429" s="4">
        <v>3</v>
      </c>
      <c r="N1429" s="4" t="s">
        <v>3</v>
      </c>
      <c r="O1429" s="4">
        <v>2</v>
      </c>
      <c r="P1429" s="4"/>
      <c r="Q1429" s="4"/>
      <c r="R1429" s="4"/>
      <c r="S1429" s="4"/>
      <c r="T1429" s="4"/>
      <c r="U1429" s="4"/>
      <c r="V1429" s="4"/>
      <c r="W1429" s="4"/>
    </row>
    <row r="1430" spans="1:23">
      <c r="A1430" s="4">
        <v>50</v>
      </c>
      <c r="B1430" s="4">
        <v>0</v>
      </c>
      <c r="C1430" s="4">
        <v>0</v>
      </c>
      <c r="D1430" s="4">
        <v>1</v>
      </c>
      <c r="E1430" s="4">
        <v>231</v>
      </c>
      <c r="F1430" s="4">
        <f>ROUND(Source!BB1417,O1430)</f>
        <v>0</v>
      </c>
      <c r="G1430" s="4" t="s">
        <v>93</v>
      </c>
      <c r="H1430" s="4" t="s">
        <v>94</v>
      </c>
      <c r="I1430" s="4"/>
      <c r="J1430" s="4"/>
      <c r="K1430" s="4">
        <v>231</v>
      </c>
      <c r="L1430" s="4">
        <v>12</v>
      </c>
      <c r="M1430" s="4">
        <v>3</v>
      </c>
      <c r="N1430" s="4" t="s">
        <v>3</v>
      </c>
      <c r="O1430" s="4">
        <v>2</v>
      </c>
      <c r="P1430" s="4"/>
      <c r="Q1430" s="4"/>
      <c r="R1430" s="4"/>
      <c r="S1430" s="4"/>
      <c r="T1430" s="4"/>
      <c r="U1430" s="4"/>
      <c r="V1430" s="4"/>
      <c r="W1430" s="4"/>
    </row>
    <row r="1431" spans="1:23">
      <c r="A1431" s="4">
        <v>50</v>
      </c>
      <c r="B1431" s="4">
        <v>0</v>
      </c>
      <c r="C1431" s="4">
        <v>0</v>
      </c>
      <c r="D1431" s="4">
        <v>1</v>
      </c>
      <c r="E1431" s="4">
        <v>204</v>
      </c>
      <c r="F1431" s="4">
        <f>ROUND(Source!R1417,O1431)</f>
        <v>0</v>
      </c>
      <c r="G1431" s="4" t="s">
        <v>95</v>
      </c>
      <c r="H1431" s="4" t="s">
        <v>96</v>
      </c>
      <c r="I1431" s="4"/>
      <c r="J1431" s="4"/>
      <c r="K1431" s="4">
        <v>204</v>
      </c>
      <c r="L1431" s="4">
        <v>13</v>
      </c>
      <c r="M1431" s="4">
        <v>3</v>
      </c>
      <c r="N1431" s="4" t="s">
        <v>3</v>
      </c>
      <c r="O1431" s="4">
        <v>2</v>
      </c>
      <c r="P1431" s="4"/>
      <c r="Q1431" s="4"/>
      <c r="R1431" s="4"/>
      <c r="S1431" s="4"/>
      <c r="T1431" s="4"/>
      <c r="U1431" s="4"/>
      <c r="V1431" s="4"/>
      <c r="W1431" s="4"/>
    </row>
    <row r="1432" spans="1:23">
      <c r="A1432" s="4">
        <v>50</v>
      </c>
      <c r="B1432" s="4">
        <v>0</v>
      </c>
      <c r="C1432" s="4">
        <v>0</v>
      </c>
      <c r="D1432" s="4">
        <v>1</v>
      </c>
      <c r="E1432" s="4">
        <v>205</v>
      </c>
      <c r="F1432" s="4">
        <f>ROUND(Source!S1417,O1432)</f>
        <v>0</v>
      </c>
      <c r="G1432" s="4" t="s">
        <v>97</v>
      </c>
      <c r="H1432" s="4" t="s">
        <v>98</v>
      </c>
      <c r="I1432" s="4"/>
      <c r="J1432" s="4"/>
      <c r="K1432" s="4">
        <v>205</v>
      </c>
      <c r="L1432" s="4">
        <v>14</v>
      </c>
      <c r="M1432" s="4">
        <v>3</v>
      </c>
      <c r="N1432" s="4" t="s">
        <v>3</v>
      </c>
      <c r="O1432" s="4">
        <v>2</v>
      </c>
      <c r="P1432" s="4"/>
      <c r="Q1432" s="4"/>
      <c r="R1432" s="4"/>
      <c r="S1432" s="4"/>
      <c r="T1432" s="4"/>
      <c r="U1432" s="4"/>
      <c r="V1432" s="4"/>
      <c r="W1432" s="4"/>
    </row>
    <row r="1433" spans="1:23">
      <c r="A1433" s="4">
        <v>50</v>
      </c>
      <c r="B1433" s="4">
        <v>0</v>
      </c>
      <c r="C1433" s="4">
        <v>0</v>
      </c>
      <c r="D1433" s="4">
        <v>1</v>
      </c>
      <c r="E1433" s="4">
        <v>232</v>
      </c>
      <c r="F1433" s="4">
        <f>ROUND(Source!BC1417,O1433)</f>
        <v>0</v>
      </c>
      <c r="G1433" s="4" t="s">
        <v>99</v>
      </c>
      <c r="H1433" s="4" t="s">
        <v>100</v>
      </c>
      <c r="I1433" s="4"/>
      <c r="J1433" s="4"/>
      <c r="K1433" s="4">
        <v>232</v>
      </c>
      <c r="L1433" s="4">
        <v>15</v>
      </c>
      <c r="M1433" s="4">
        <v>3</v>
      </c>
      <c r="N1433" s="4" t="s">
        <v>3</v>
      </c>
      <c r="O1433" s="4">
        <v>2</v>
      </c>
      <c r="P1433" s="4"/>
      <c r="Q1433" s="4"/>
      <c r="R1433" s="4"/>
      <c r="S1433" s="4"/>
      <c r="T1433" s="4"/>
      <c r="U1433" s="4"/>
      <c r="V1433" s="4"/>
      <c r="W1433" s="4"/>
    </row>
    <row r="1434" spans="1:23">
      <c r="A1434" s="4">
        <v>50</v>
      </c>
      <c r="B1434" s="4">
        <v>0</v>
      </c>
      <c r="C1434" s="4">
        <v>0</v>
      </c>
      <c r="D1434" s="4">
        <v>1</v>
      </c>
      <c r="E1434" s="4">
        <v>214</v>
      </c>
      <c r="F1434" s="4">
        <f>ROUND(Source!AS1417,O1434)</f>
        <v>0</v>
      </c>
      <c r="G1434" s="4" t="s">
        <v>101</v>
      </c>
      <c r="H1434" s="4" t="s">
        <v>102</v>
      </c>
      <c r="I1434" s="4"/>
      <c r="J1434" s="4"/>
      <c r="K1434" s="4">
        <v>214</v>
      </c>
      <c r="L1434" s="4">
        <v>16</v>
      </c>
      <c r="M1434" s="4">
        <v>3</v>
      </c>
      <c r="N1434" s="4" t="s">
        <v>3</v>
      </c>
      <c r="O1434" s="4">
        <v>2</v>
      </c>
      <c r="P1434" s="4"/>
      <c r="Q1434" s="4"/>
      <c r="R1434" s="4"/>
      <c r="S1434" s="4"/>
      <c r="T1434" s="4"/>
      <c r="U1434" s="4"/>
      <c r="V1434" s="4"/>
      <c r="W1434" s="4"/>
    </row>
    <row r="1435" spans="1:23">
      <c r="A1435" s="4">
        <v>50</v>
      </c>
      <c r="B1435" s="4">
        <v>0</v>
      </c>
      <c r="C1435" s="4">
        <v>0</v>
      </c>
      <c r="D1435" s="4">
        <v>1</v>
      </c>
      <c r="E1435" s="4">
        <v>215</v>
      </c>
      <c r="F1435" s="4">
        <f>ROUND(Source!AT1417,O1435)</f>
        <v>0</v>
      </c>
      <c r="G1435" s="4" t="s">
        <v>103</v>
      </c>
      <c r="H1435" s="4" t="s">
        <v>104</v>
      </c>
      <c r="I1435" s="4"/>
      <c r="J1435" s="4"/>
      <c r="K1435" s="4">
        <v>215</v>
      </c>
      <c r="L1435" s="4">
        <v>17</v>
      </c>
      <c r="M1435" s="4">
        <v>3</v>
      </c>
      <c r="N1435" s="4" t="s">
        <v>3</v>
      </c>
      <c r="O1435" s="4">
        <v>2</v>
      </c>
      <c r="P1435" s="4"/>
      <c r="Q1435" s="4"/>
      <c r="R1435" s="4"/>
      <c r="S1435" s="4"/>
      <c r="T1435" s="4"/>
      <c r="U1435" s="4"/>
      <c r="V1435" s="4"/>
      <c r="W1435" s="4"/>
    </row>
    <row r="1436" spans="1:23">
      <c r="A1436" s="4">
        <v>50</v>
      </c>
      <c r="B1436" s="4">
        <v>0</v>
      </c>
      <c r="C1436" s="4">
        <v>0</v>
      </c>
      <c r="D1436" s="4">
        <v>1</v>
      </c>
      <c r="E1436" s="4">
        <v>217</v>
      </c>
      <c r="F1436" s="4">
        <f>ROUND(Source!AU1417,O1436)</f>
        <v>0</v>
      </c>
      <c r="G1436" s="4" t="s">
        <v>105</v>
      </c>
      <c r="H1436" s="4" t="s">
        <v>106</v>
      </c>
      <c r="I1436" s="4"/>
      <c r="J1436" s="4"/>
      <c r="K1436" s="4">
        <v>217</v>
      </c>
      <c r="L1436" s="4">
        <v>18</v>
      </c>
      <c r="M1436" s="4">
        <v>3</v>
      </c>
      <c r="N1436" s="4" t="s">
        <v>3</v>
      </c>
      <c r="O1436" s="4">
        <v>2</v>
      </c>
      <c r="P1436" s="4"/>
      <c r="Q1436" s="4"/>
      <c r="R1436" s="4"/>
      <c r="S1436" s="4"/>
      <c r="T1436" s="4"/>
      <c r="U1436" s="4"/>
      <c r="V1436" s="4"/>
      <c r="W1436" s="4"/>
    </row>
    <row r="1437" spans="1:23">
      <c r="A1437" s="4">
        <v>50</v>
      </c>
      <c r="B1437" s="4">
        <v>0</v>
      </c>
      <c r="C1437" s="4">
        <v>0</v>
      </c>
      <c r="D1437" s="4">
        <v>1</v>
      </c>
      <c r="E1437" s="4">
        <v>230</v>
      </c>
      <c r="F1437" s="4">
        <f>ROUND(Source!BA1417,O1437)</f>
        <v>0</v>
      </c>
      <c r="G1437" s="4" t="s">
        <v>107</v>
      </c>
      <c r="H1437" s="4" t="s">
        <v>108</v>
      </c>
      <c r="I1437" s="4"/>
      <c r="J1437" s="4"/>
      <c r="K1437" s="4">
        <v>230</v>
      </c>
      <c r="L1437" s="4">
        <v>19</v>
      </c>
      <c r="M1437" s="4">
        <v>3</v>
      </c>
      <c r="N1437" s="4" t="s">
        <v>3</v>
      </c>
      <c r="O1437" s="4">
        <v>2</v>
      </c>
      <c r="P1437" s="4"/>
      <c r="Q1437" s="4"/>
      <c r="R1437" s="4"/>
      <c r="S1437" s="4"/>
      <c r="T1437" s="4"/>
      <c r="U1437" s="4"/>
      <c r="V1437" s="4"/>
      <c r="W1437" s="4"/>
    </row>
    <row r="1438" spans="1:23">
      <c r="A1438" s="4">
        <v>50</v>
      </c>
      <c r="B1438" s="4">
        <v>0</v>
      </c>
      <c r="C1438" s="4">
        <v>0</v>
      </c>
      <c r="D1438" s="4">
        <v>1</v>
      </c>
      <c r="E1438" s="4">
        <v>206</v>
      </c>
      <c r="F1438" s="4">
        <f>ROUND(Source!T1417,O1438)</f>
        <v>0</v>
      </c>
      <c r="G1438" s="4" t="s">
        <v>109</v>
      </c>
      <c r="H1438" s="4" t="s">
        <v>110</v>
      </c>
      <c r="I1438" s="4"/>
      <c r="J1438" s="4"/>
      <c r="K1438" s="4">
        <v>206</v>
      </c>
      <c r="L1438" s="4">
        <v>20</v>
      </c>
      <c r="M1438" s="4">
        <v>3</v>
      </c>
      <c r="N1438" s="4" t="s">
        <v>3</v>
      </c>
      <c r="O1438" s="4">
        <v>2</v>
      </c>
      <c r="P1438" s="4"/>
      <c r="Q1438" s="4"/>
      <c r="R1438" s="4"/>
      <c r="S1438" s="4"/>
      <c r="T1438" s="4"/>
      <c r="U1438" s="4"/>
      <c r="V1438" s="4"/>
      <c r="W1438" s="4"/>
    </row>
    <row r="1439" spans="1:23">
      <c r="A1439" s="4">
        <v>50</v>
      </c>
      <c r="B1439" s="4">
        <v>0</v>
      </c>
      <c r="C1439" s="4">
        <v>0</v>
      </c>
      <c r="D1439" s="4">
        <v>1</v>
      </c>
      <c r="E1439" s="4">
        <v>207</v>
      </c>
      <c r="F1439" s="4">
        <f>Source!U1417</f>
        <v>0</v>
      </c>
      <c r="G1439" s="4" t="s">
        <v>111</v>
      </c>
      <c r="H1439" s="4" t="s">
        <v>112</v>
      </c>
      <c r="I1439" s="4"/>
      <c r="J1439" s="4"/>
      <c r="K1439" s="4">
        <v>207</v>
      </c>
      <c r="L1439" s="4">
        <v>21</v>
      </c>
      <c r="M1439" s="4">
        <v>3</v>
      </c>
      <c r="N1439" s="4" t="s">
        <v>3</v>
      </c>
      <c r="O1439" s="4">
        <v>-1</v>
      </c>
      <c r="P1439" s="4"/>
      <c r="Q1439" s="4"/>
      <c r="R1439" s="4"/>
      <c r="S1439" s="4"/>
      <c r="T1439" s="4"/>
      <c r="U1439" s="4"/>
      <c r="V1439" s="4"/>
      <c r="W1439" s="4"/>
    </row>
    <row r="1440" spans="1:23">
      <c r="A1440" s="4">
        <v>50</v>
      </c>
      <c r="B1440" s="4">
        <v>0</v>
      </c>
      <c r="C1440" s="4">
        <v>0</v>
      </c>
      <c r="D1440" s="4">
        <v>1</v>
      </c>
      <c r="E1440" s="4">
        <v>208</v>
      </c>
      <c r="F1440" s="4">
        <f>Source!V1417</f>
        <v>0</v>
      </c>
      <c r="G1440" s="4" t="s">
        <v>113</v>
      </c>
      <c r="H1440" s="4" t="s">
        <v>114</v>
      </c>
      <c r="I1440" s="4"/>
      <c r="J1440" s="4"/>
      <c r="K1440" s="4">
        <v>208</v>
      </c>
      <c r="L1440" s="4">
        <v>22</v>
      </c>
      <c r="M1440" s="4">
        <v>3</v>
      </c>
      <c r="N1440" s="4" t="s">
        <v>3</v>
      </c>
      <c r="O1440" s="4">
        <v>-1</v>
      </c>
      <c r="P1440" s="4"/>
      <c r="Q1440" s="4"/>
      <c r="R1440" s="4"/>
      <c r="S1440" s="4"/>
      <c r="T1440" s="4"/>
      <c r="U1440" s="4"/>
      <c r="V1440" s="4"/>
      <c r="W1440" s="4"/>
    </row>
    <row r="1441" spans="1:245">
      <c r="A1441" s="4">
        <v>50</v>
      </c>
      <c r="B1441" s="4">
        <v>0</v>
      </c>
      <c r="C1441" s="4">
        <v>0</v>
      </c>
      <c r="D1441" s="4">
        <v>1</v>
      </c>
      <c r="E1441" s="4">
        <v>209</v>
      </c>
      <c r="F1441" s="4">
        <f>ROUND(Source!W1417,O1441)</f>
        <v>0</v>
      </c>
      <c r="G1441" s="4" t="s">
        <v>115</v>
      </c>
      <c r="H1441" s="4" t="s">
        <v>116</v>
      </c>
      <c r="I1441" s="4"/>
      <c r="J1441" s="4"/>
      <c r="K1441" s="4">
        <v>209</v>
      </c>
      <c r="L1441" s="4">
        <v>23</v>
      </c>
      <c r="M1441" s="4">
        <v>3</v>
      </c>
      <c r="N1441" s="4" t="s">
        <v>3</v>
      </c>
      <c r="O1441" s="4">
        <v>2</v>
      </c>
      <c r="P1441" s="4"/>
      <c r="Q1441" s="4"/>
      <c r="R1441" s="4"/>
      <c r="S1441" s="4"/>
      <c r="T1441" s="4"/>
      <c r="U1441" s="4"/>
      <c r="V1441" s="4"/>
      <c r="W1441" s="4"/>
    </row>
    <row r="1442" spans="1:245">
      <c r="A1442" s="4">
        <v>50</v>
      </c>
      <c r="B1442" s="4">
        <v>0</v>
      </c>
      <c r="C1442" s="4">
        <v>0</v>
      </c>
      <c r="D1442" s="4">
        <v>1</v>
      </c>
      <c r="E1442" s="4">
        <v>233</v>
      </c>
      <c r="F1442" s="4">
        <f>ROUND(Source!BD1417,O1442)</f>
        <v>0</v>
      </c>
      <c r="G1442" s="4" t="s">
        <v>117</v>
      </c>
      <c r="H1442" s="4" t="s">
        <v>118</v>
      </c>
      <c r="I1442" s="4"/>
      <c r="J1442" s="4"/>
      <c r="K1442" s="4">
        <v>233</v>
      </c>
      <c r="L1442" s="4">
        <v>24</v>
      </c>
      <c r="M1442" s="4">
        <v>3</v>
      </c>
      <c r="N1442" s="4" t="s">
        <v>3</v>
      </c>
      <c r="O1442" s="4">
        <v>2</v>
      </c>
      <c r="P1442" s="4"/>
      <c r="Q1442" s="4"/>
      <c r="R1442" s="4"/>
      <c r="S1442" s="4"/>
      <c r="T1442" s="4"/>
      <c r="U1442" s="4"/>
      <c r="V1442" s="4"/>
      <c r="W1442" s="4"/>
    </row>
    <row r="1443" spans="1:245">
      <c r="A1443" s="4">
        <v>50</v>
      </c>
      <c r="B1443" s="4">
        <v>0</v>
      </c>
      <c r="C1443" s="4">
        <v>0</v>
      </c>
      <c r="D1443" s="4">
        <v>1</v>
      </c>
      <c r="E1443" s="4">
        <v>210</v>
      </c>
      <c r="F1443" s="4">
        <f>ROUND(Source!X1417,O1443)</f>
        <v>0</v>
      </c>
      <c r="G1443" s="4" t="s">
        <v>119</v>
      </c>
      <c r="H1443" s="4" t="s">
        <v>120</v>
      </c>
      <c r="I1443" s="4"/>
      <c r="J1443" s="4"/>
      <c r="K1443" s="4">
        <v>210</v>
      </c>
      <c r="L1443" s="4">
        <v>25</v>
      </c>
      <c r="M1443" s="4">
        <v>3</v>
      </c>
      <c r="N1443" s="4" t="s">
        <v>3</v>
      </c>
      <c r="O1443" s="4">
        <v>2</v>
      </c>
      <c r="P1443" s="4"/>
      <c r="Q1443" s="4"/>
      <c r="R1443" s="4"/>
      <c r="S1443" s="4"/>
      <c r="T1443" s="4"/>
      <c r="U1443" s="4"/>
      <c r="V1443" s="4"/>
      <c r="W1443" s="4"/>
    </row>
    <row r="1444" spans="1:245">
      <c r="A1444" s="4">
        <v>50</v>
      </c>
      <c r="B1444" s="4">
        <v>0</v>
      </c>
      <c r="C1444" s="4">
        <v>0</v>
      </c>
      <c r="D1444" s="4">
        <v>1</v>
      </c>
      <c r="E1444" s="4">
        <v>211</v>
      </c>
      <c r="F1444" s="4">
        <f>ROUND(Source!Y1417,O1444)</f>
        <v>0</v>
      </c>
      <c r="G1444" s="4" t="s">
        <v>121</v>
      </c>
      <c r="H1444" s="4" t="s">
        <v>122</v>
      </c>
      <c r="I1444" s="4"/>
      <c r="J1444" s="4"/>
      <c r="K1444" s="4">
        <v>211</v>
      </c>
      <c r="L1444" s="4">
        <v>26</v>
      </c>
      <c r="M1444" s="4">
        <v>3</v>
      </c>
      <c r="N1444" s="4" t="s">
        <v>3</v>
      </c>
      <c r="O1444" s="4">
        <v>2</v>
      </c>
      <c r="P1444" s="4"/>
      <c r="Q1444" s="4"/>
      <c r="R1444" s="4"/>
      <c r="S1444" s="4"/>
      <c r="T1444" s="4"/>
      <c r="U1444" s="4"/>
      <c r="V1444" s="4"/>
      <c r="W1444" s="4"/>
    </row>
    <row r="1445" spans="1:245">
      <c r="A1445" s="4">
        <v>50</v>
      </c>
      <c r="B1445" s="4">
        <v>0</v>
      </c>
      <c r="C1445" s="4">
        <v>0</v>
      </c>
      <c r="D1445" s="4">
        <v>1</v>
      </c>
      <c r="E1445" s="4">
        <v>0</v>
      </c>
      <c r="F1445" s="4">
        <f>ROUND(Source!AR1417,O1445)</f>
        <v>0</v>
      </c>
      <c r="G1445" s="4" t="s">
        <v>123</v>
      </c>
      <c r="H1445" s="4" t="s">
        <v>124</v>
      </c>
      <c r="I1445" s="4"/>
      <c r="J1445" s="4"/>
      <c r="K1445" s="4">
        <v>224</v>
      </c>
      <c r="L1445" s="4">
        <v>27</v>
      </c>
      <c r="M1445" s="4">
        <v>3</v>
      </c>
      <c r="N1445" s="4" t="s">
        <v>3</v>
      </c>
      <c r="O1445" s="4">
        <v>2</v>
      </c>
      <c r="P1445" s="4"/>
      <c r="Q1445" s="4"/>
      <c r="R1445" s="4"/>
      <c r="S1445" s="4"/>
      <c r="T1445" s="4"/>
      <c r="U1445" s="4"/>
      <c r="V1445" s="4"/>
      <c r="W1445" s="4"/>
    </row>
    <row r="1446" spans="1:245">
      <c r="A1446" s="4">
        <v>50</v>
      </c>
      <c r="B1446" s="4">
        <v>0</v>
      </c>
      <c r="C1446" s="4">
        <v>0</v>
      </c>
      <c r="D1446" s="4">
        <v>2</v>
      </c>
      <c r="E1446" s="4">
        <v>0</v>
      </c>
      <c r="F1446" s="4">
        <f>ROUND(F1445*0.18,O1446)</f>
        <v>0</v>
      </c>
      <c r="G1446" s="4" t="s">
        <v>125</v>
      </c>
      <c r="H1446" s="4" t="s">
        <v>125</v>
      </c>
      <c r="I1446" s="4"/>
      <c r="J1446" s="4"/>
      <c r="K1446" s="4">
        <v>212</v>
      </c>
      <c r="L1446" s="4">
        <v>28</v>
      </c>
      <c r="M1446" s="4">
        <v>0</v>
      </c>
      <c r="N1446" s="4" t="s">
        <v>3</v>
      </c>
      <c r="O1446" s="4">
        <v>1</v>
      </c>
      <c r="P1446" s="4"/>
      <c r="Q1446" s="4"/>
      <c r="R1446" s="4"/>
      <c r="S1446" s="4"/>
      <c r="T1446" s="4"/>
      <c r="U1446" s="4"/>
      <c r="V1446" s="4"/>
      <c r="W1446" s="4"/>
    </row>
    <row r="1447" spans="1:245">
      <c r="A1447" s="4">
        <v>50</v>
      </c>
      <c r="B1447" s="4">
        <v>0</v>
      </c>
      <c r="C1447" s="4">
        <v>0</v>
      </c>
      <c r="D1447" s="4">
        <v>2</v>
      </c>
      <c r="E1447" s="4">
        <v>224</v>
      </c>
      <c r="F1447" s="4">
        <f>ROUND(F1445*1.18,O1447)</f>
        <v>0</v>
      </c>
      <c r="G1447" s="4" t="s">
        <v>126</v>
      </c>
      <c r="H1447" s="4" t="s">
        <v>127</v>
      </c>
      <c r="I1447" s="4"/>
      <c r="J1447" s="4"/>
      <c r="K1447" s="4">
        <v>212</v>
      </c>
      <c r="L1447" s="4">
        <v>29</v>
      </c>
      <c r="M1447" s="4">
        <v>0</v>
      </c>
      <c r="N1447" s="4" t="s">
        <v>3</v>
      </c>
      <c r="O1447" s="4">
        <v>1</v>
      </c>
      <c r="P1447" s="4"/>
      <c r="Q1447" s="4"/>
      <c r="R1447" s="4"/>
      <c r="S1447" s="4"/>
      <c r="T1447" s="4"/>
      <c r="U1447" s="4"/>
      <c r="V1447" s="4"/>
      <c r="W1447" s="4"/>
    </row>
    <row r="1449" spans="1:245">
      <c r="A1449" s="1">
        <v>5</v>
      </c>
      <c r="B1449" s="1">
        <v>0</v>
      </c>
      <c r="C1449" s="1"/>
      <c r="D1449" s="1">
        <f>ROW(A1481)</f>
        <v>1481</v>
      </c>
      <c r="E1449" s="1"/>
      <c r="F1449" s="1" t="s">
        <v>15</v>
      </c>
      <c r="G1449" s="1" t="s">
        <v>128</v>
      </c>
      <c r="H1449" s="1" t="s">
        <v>3</v>
      </c>
      <c r="I1449" s="1">
        <v>0</v>
      </c>
      <c r="J1449" s="1"/>
      <c r="K1449" s="1">
        <v>0</v>
      </c>
      <c r="L1449" s="1"/>
      <c r="M1449" s="1" t="s">
        <v>3</v>
      </c>
      <c r="N1449" s="1"/>
      <c r="O1449" s="1"/>
      <c r="P1449" s="1"/>
      <c r="Q1449" s="1"/>
      <c r="R1449" s="1"/>
      <c r="S1449" s="1">
        <v>0</v>
      </c>
      <c r="T1449" s="1"/>
      <c r="U1449" s="1" t="s">
        <v>3</v>
      </c>
      <c r="V1449" s="1">
        <v>0</v>
      </c>
      <c r="W1449" s="1"/>
      <c r="X1449" s="1"/>
      <c r="Y1449" s="1"/>
      <c r="Z1449" s="1"/>
      <c r="AA1449" s="1"/>
      <c r="AB1449" s="1" t="s">
        <v>3</v>
      </c>
      <c r="AC1449" s="1" t="s">
        <v>3</v>
      </c>
      <c r="AD1449" s="1" t="s">
        <v>3</v>
      </c>
      <c r="AE1449" s="1" t="s">
        <v>3</v>
      </c>
      <c r="AF1449" s="1" t="s">
        <v>3</v>
      </c>
      <c r="AG1449" s="1" t="s">
        <v>3</v>
      </c>
      <c r="AH1449" s="1"/>
      <c r="AI1449" s="1"/>
      <c r="AJ1449" s="1"/>
      <c r="AK1449" s="1"/>
      <c r="AL1449" s="1"/>
      <c r="AM1449" s="1"/>
      <c r="AN1449" s="1"/>
      <c r="AO1449" s="1"/>
      <c r="AP1449" s="1" t="s">
        <v>3</v>
      </c>
      <c r="AQ1449" s="1" t="s">
        <v>3</v>
      </c>
      <c r="AR1449" s="1" t="s">
        <v>3</v>
      </c>
      <c r="AS1449" s="1"/>
      <c r="AT1449" s="1"/>
      <c r="AU1449" s="1"/>
      <c r="AV1449" s="1"/>
      <c r="AW1449" s="1"/>
      <c r="AX1449" s="1"/>
      <c r="AY1449" s="1"/>
      <c r="AZ1449" s="1" t="s">
        <v>3</v>
      </c>
      <c r="BA1449" s="1"/>
      <c r="BB1449" s="1" t="s">
        <v>3</v>
      </c>
      <c r="BC1449" s="1" t="s">
        <v>3</v>
      </c>
      <c r="BD1449" s="1" t="s">
        <v>3</v>
      </c>
      <c r="BE1449" s="1" t="s">
        <v>3</v>
      </c>
      <c r="BF1449" s="1" t="s">
        <v>3</v>
      </c>
      <c r="BG1449" s="1" t="s">
        <v>3</v>
      </c>
      <c r="BH1449" s="1" t="s">
        <v>3</v>
      </c>
      <c r="BI1449" s="1" t="s">
        <v>3</v>
      </c>
      <c r="BJ1449" s="1" t="s">
        <v>3</v>
      </c>
      <c r="BK1449" s="1" t="s">
        <v>3</v>
      </c>
      <c r="BL1449" s="1" t="s">
        <v>3</v>
      </c>
      <c r="BM1449" s="1" t="s">
        <v>3</v>
      </c>
      <c r="BN1449" s="1" t="s">
        <v>3</v>
      </c>
      <c r="BO1449" s="1" t="s">
        <v>3</v>
      </c>
      <c r="BP1449" s="1" t="s">
        <v>3</v>
      </c>
      <c r="BQ1449" s="1"/>
      <c r="BR1449" s="1"/>
      <c r="BS1449" s="1"/>
      <c r="BT1449" s="1"/>
      <c r="BU1449" s="1"/>
      <c r="BV1449" s="1"/>
      <c r="BW1449" s="1"/>
      <c r="BX1449" s="1">
        <v>0</v>
      </c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>
        <v>0</v>
      </c>
    </row>
    <row r="1451" spans="1:245">
      <c r="A1451" s="2">
        <v>52</v>
      </c>
      <c r="B1451" s="2">
        <f t="shared" ref="B1451:G1451" si="1034">B1481</f>
        <v>0</v>
      </c>
      <c r="C1451" s="2">
        <f t="shared" si="1034"/>
        <v>5</v>
      </c>
      <c r="D1451" s="2">
        <f t="shared" si="1034"/>
        <v>1449</v>
      </c>
      <c r="E1451" s="2">
        <f t="shared" si="1034"/>
        <v>0</v>
      </c>
      <c r="F1451" s="2" t="str">
        <f t="shared" si="1034"/>
        <v>Новый подраздел</v>
      </c>
      <c r="G1451" s="2" t="str">
        <f t="shared" si="1034"/>
        <v>ремонт</v>
      </c>
      <c r="H1451" s="2"/>
      <c r="I1451" s="2"/>
      <c r="J1451" s="2"/>
      <c r="K1451" s="2"/>
      <c r="L1451" s="2"/>
      <c r="M1451" s="2"/>
      <c r="N1451" s="2"/>
      <c r="O1451" s="2">
        <f t="shared" ref="O1451:AT1451" si="1035">O1481</f>
        <v>0</v>
      </c>
      <c r="P1451" s="2">
        <f t="shared" si="1035"/>
        <v>0</v>
      </c>
      <c r="Q1451" s="2">
        <f t="shared" si="1035"/>
        <v>0</v>
      </c>
      <c r="R1451" s="2">
        <f t="shared" si="1035"/>
        <v>0</v>
      </c>
      <c r="S1451" s="2">
        <f t="shared" si="1035"/>
        <v>0</v>
      </c>
      <c r="T1451" s="2">
        <f t="shared" si="1035"/>
        <v>0</v>
      </c>
      <c r="U1451" s="2">
        <f t="shared" si="1035"/>
        <v>0</v>
      </c>
      <c r="V1451" s="2">
        <f t="shared" si="1035"/>
        <v>0</v>
      </c>
      <c r="W1451" s="2">
        <f t="shared" si="1035"/>
        <v>0</v>
      </c>
      <c r="X1451" s="2">
        <f t="shared" si="1035"/>
        <v>0</v>
      </c>
      <c r="Y1451" s="2">
        <f t="shared" si="1035"/>
        <v>0</v>
      </c>
      <c r="Z1451" s="2">
        <f t="shared" si="1035"/>
        <v>0</v>
      </c>
      <c r="AA1451" s="2">
        <f t="shared" si="1035"/>
        <v>0</v>
      </c>
      <c r="AB1451" s="2">
        <f t="shared" si="1035"/>
        <v>0</v>
      </c>
      <c r="AC1451" s="2">
        <f t="shared" si="1035"/>
        <v>0</v>
      </c>
      <c r="AD1451" s="2">
        <f t="shared" si="1035"/>
        <v>0</v>
      </c>
      <c r="AE1451" s="2">
        <f t="shared" si="1035"/>
        <v>0</v>
      </c>
      <c r="AF1451" s="2">
        <f t="shared" si="1035"/>
        <v>0</v>
      </c>
      <c r="AG1451" s="2">
        <f t="shared" si="1035"/>
        <v>0</v>
      </c>
      <c r="AH1451" s="2">
        <f t="shared" si="1035"/>
        <v>0</v>
      </c>
      <c r="AI1451" s="2">
        <f t="shared" si="1035"/>
        <v>0</v>
      </c>
      <c r="AJ1451" s="2">
        <f t="shared" si="1035"/>
        <v>0</v>
      </c>
      <c r="AK1451" s="2">
        <f t="shared" si="1035"/>
        <v>0</v>
      </c>
      <c r="AL1451" s="2">
        <f t="shared" si="1035"/>
        <v>0</v>
      </c>
      <c r="AM1451" s="2">
        <f t="shared" si="1035"/>
        <v>0</v>
      </c>
      <c r="AN1451" s="2">
        <f t="shared" si="1035"/>
        <v>0</v>
      </c>
      <c r="AO1451" s="2">
        <f t="shared" si="1035"/>
        <v>0</v>
      </c>
      <c r="AP1451" s="2">
        <f t="shared" si="1035"/>
        <v>0</v>
      </c>
      <c r="AQ1451" s="2">
        <f t="shared" si="1035"/>
        <v>0</v>
      </c>
      <c r="AR1451" s="2">
        <f t="shared" si="1035"/>
        <v>0</v>
      </c>
      <c r="AS1451" s="2">
        <f t="shared" si="1035"/>
        <v>0</v>
      </c>
      <c r="AT1451" s="2">
        <f t="shared" si="1035"/>
        <v>0</v>
      </c>
      <c r="AU1451" s="2">
        <f t="shared" ref="AU1451:BZ1451" si="1036">AU1481</f>
        <v>0</v>
      </c>
      <c r="AV1451" s="2">
        <f t="shared" si="1036"/>
        <v>0</v>
      </c>
      <c r="AW1451" s="2">
        <f t="shared" si="1036"/>
        <v>0</v>
      </c>
      <c r="AX1451" s="2">
        <f t="shared" si="1036"/>
        <v>0</v>
      </c>
      <c r="AY1451" s="2">
        <f t="shared" si="1036"/>
        <v>0</v>
      </c>
      <c r="AZ1451" s="2">
        <f t="shared" si="1036"/>
        <v>0</v>
      </c>
      <c r="BA1451" s="2">
        <f t="shared" si="1036"/>
        <v>0</v>
      </c>
      <c r="BB1451" s="2">
        <f t="shared" si="1036"/>
        <v>0</v>
      </c>
      <c r="BC1451" s="2">
        <f t="shared" si="1036"/>
        <v>0</v>
      </c>
      <c r="BD1451" s="2">
        <f t="shared" si="1036"/>
        <v>0</v>
      </c>
      <c r="BE1451" s="2">
        <f t="shared" si="1036"/>
        <v>0</v>
      </c>
      <c r="BF1451" s="2">
        <f t="shared" si="1036"/>
        <v>0</v>
      </c>
      <c r="BG1451" s="2">
        <f t="shared" si="1036"/>
        <v>0</v>
      </c>
      <c r="BH1451" s="2">
        <f t="shared" si="1036"/>
        <v>0</v>
      </c>
      <c r="BI1451" s="2">
        <f t="shared" si="1036"/>
        <v>0</v>
      </c>
      <c r="BJ1451" s="2">
        <f t="shared" si="1036"/>
        <v>0</v>
      </c>
      <c r="BK1451" s="2">
        <f t="shared" si="1036"/>
        <v>0</v>
      </c>
      <c r="BL1451" s="2">
        <f t="shared" si="1036"/>
        <v>0</v>
      </c>
      <c r="BM1451" s="2">
        <f t="shared" si="1036"/>
        <v>0</v>
      </c>
      <c r="BN1451" s="2">
        <f t="shared" si="1036"/>
        <v>0</v>
      </c>
      <c r="BO1451" s="2">
        <f t="shared" si="1036"/>
        <v>0</v>
      </c>
      <c r="BP1451" s="2">
        <f t="shared" si="1036"/>
        <v>0</v>
      </c>
      <c r="BQ1451" s="2">
        <f t="shared" si="1036"/>
        <v>0</v>
      </c>
      <c r="BR1451" s="2">
        <f t="shared" si="1036"/>
        <v>0</v>
      </c>
      <c r="BS1451" s="2">
        <f t="shared" si="1036"/>
        <v>0</v>
      </c>
      <c r="BT1451" s="2">
        <f t="shared" si="1036"/>
        <v>0</v>
      </c>
      <c r="BU1451" s="2">
        <f t="shared" si="1036"/>
        <v>0</v>
      </c>
      <c r="BV1451" s="2">
        <f t="shared" si="1036"/>
        <v>0</v>
      </c>
      <c r="BW1451" s="2">
        <f t="shared" si="1036"/>
        <v>0</v>
      </c>
      <c r="BX1451" s="2">
        <f t="shared" si="1036"/>
        <v>0</v>
      </c>
      <c r="BY1451" s="2">
        <f t="shared" si="1036"/>
        <v>0</v>
      </c>
      <c r="BZ1451" s="2">
        <f t="shared" si="1036"/>
        <v>0</v>
      </c>
      <c r="CA1451" s="2">
        <f t="shared" ref="CA1451:DF1451" si="1037">CA1481</f>
        <v>0</v>
      </c>
      <c r="CB1451" s="2">
        <f t="shared" si="1037"/>
        <v>0</v>
      </c>
      <c r="CC1451" s="2">
        <f t="shared" si="1037"/>
        <v>0</v>
      </c>
      <c r="CD1451" s="2">
        <f t="shared" si="1037"/>
        <v>0</v>
      </c>
      <c r="CE1451" s="2">
        <f t="shared" si="1037"/>
        <v>0</v>
      </c>
      <c r="CF1451" s="2">
        <f t="shared" si="1037"/>
        <v>0</v>
      </c>
      <c r="CG1451" s="2">
        <f t="shared" si="1037"/>
        <v>0</v>
      </c>
      <c r="CH1451" s="2">
        <f t="shared" si="1037"/>
        <v>0</v>
      </c>
      <c r="CI1451" s="2">
        <f t="shared" si="1037"/>
        <v>0</v>
      </c>
      <c r="CJ1451" s="2">
        <f t="shared" si="1037"/>
        <v>0</v>
      </c>
      <c r="CK1451" s="2">
        <f t="shared" si="1037"/>
        <v>0</v>
      </c>
      <c r="CL1451" s="2">
        <f t="shared" si="1037"/>
        <v>0</v>
      </c>
      <c r="CM1451" s="2">
        <f t="shared" si="1037"/>
        <v>0</v>
      </c>
      <c r="CN1451" s="2">
        <f t="shared" si="1037"/>
        <v>0</v>
      </c>
      <c r="CO1451" s="2">
        <f t="shared" si="1037"/>
        <v>0</v>
      </c>
      <c r="CP1451" s="2">
        <f t="shared" si="1037"/>
        <v>0</v>
      </c>
      <c r="CQ1451" s="2">
        <f t="shared" si="1037"/>
        <v>0</v>
      </c>
      <c r="CR1451" s="2">
        <f t="shared" si="1037"/>
        <v>0</v>
      </c>
      <c r="CS1451" s="2">
        <f t="shared" si="1037"/>
        <v>0</v>
      </c>
      <c r="CT1451" s="2">
        <f t="shared" si="1037"/>
        <v>0</v>
      </c>
      <c r="CU1451" s="2">
        <f t="shared" si="1037"/>
        <v>0</v>
      </c>
      <c r="CV1451" s="2">
        <f t="shared" si="1037"/>
        <v>0</v>
      </c>
      <c r="CW1451" s="2">
        <f t="shared" si="1037"/>
        <v>0</v>
      </c>
      <c r="CX1451" s="2">
        <f t="shared" si="1037"/>
        <v>0</v>
      </c>
      <c r="CY1451" s="2">
        <f t="shared" si="1037"/>
        <v>0</v>
      </c>
      <c r="CZ1451" s="2">
        <f t="shared" si="1037"/>
        <v>0</v>
      </c>
      <c r="DA1451" s="2">
        <f t="shared" si="1037"/>
        <v>0</v>
      </c>
      <c r="DB1451" s="2">
        <f t="shared" si="1037"/>
        <v>0</v>
      </c>
      <c r="DC1451" s="2">
        <f t="shared" si="1037"/>
        <v>0</v>
      </c>
      <c r="DD1451" s="2">
        <f t="shared" si="1037"/>
        <v>0</v>
      </c>
      <c r="DE1451" s="2">
        <f t="shared" si="1037"/>
        <v>0</v>
      </c>
      <c r="DF1451" s="2">
        <f t="shared" si="1037"/>
        <v>0</v>
      </c>
      <c r="DG1451" s="3">
        <f t="shared" ref="DG1451:EL1451" si="1038">DG1481</f>
        <v>0</v>
      </c>
      <c r="DH1451" s="3">
        <f t="shared" si="1038"/>
        <v>0</v>
      </c>
      <c r="DI1451" s="3">
        <f t="shared" si="1038"/>
        <v>0</v>
      </c>
      <c r="DJ1451" s="3">
        <f t="shared" si="1038"/>
        <v>0</v>
      </c>
      <c r="DK1451" s="3">
        <f t="shared" si="1038"/>
        <v>0</v>
      </c>
      <c r="DL1451" s="3">
        <f t="shared" si="1038"/>
        <v>0</v>
      </c>
      <c r="DM1451" s="3">
        <f t="shared" si="1038"/>
        <v>0</v>
      </c>
      <c r="DN1451" s="3">
        <f t="shared" si="1038"/>
        <v>0</v>
      </c>
      <c r="DO1451" s="3">
        <f t="shared" si="1038"/>
        <v>0</v>
      </c>
      <c r="DP1451" s="3">
        <f t="shared" si="1038"/>
        <v>0</v>
      </c>
      <c r="DQ1451" s="3">
        <f t="shared" si="1038"/>
        <v>0</v>
      </c>
      <c r="DR1451" s="3">
        <f t="shared" si="1038"/>
        <v>0</v>
      </c>
      <c r="DS1451" s="3">
        <f t="shared" si="1038"/>
        <v>0</v>
      </c>
      <c r="DT1451" s="3">
        <f t="shared" si="1038"/>
        <v>0</v>
      </c>
      <c r="DU1451" s="3">
        <f t="shared" si="1038"/>
        <v>0</v>
      </c>
      <c r="DV1451" s="3">
        <f t="shared" si="1038"/>
        <v>0</v>
      </c>
      <c r="DW1451" s="3">
        <f t="shared" si="1038"/>
        <v>0</v>
      </c>
      <c r="DX1451" s="3">
        <f t="shared" si="1038"/>
        <v>0</v>
      </c>
      <c r="DY1451" s="3">
        <f t="shared" si="1038"/>
        <v>0</v>
      </c>
      <c r="DZ1451" s="3">
        <f t="shared" si="1038"/>
        <v>0</v>
      </c>
      <c r="EA1451" s="3">
        <f t="shared" si="1038"/>
        <v>0</v>
      </c>
      <c r="EB1451" s="3">
        <f t="shared" si="1038"/>
        <v>0</v>
      </c>
      <c r="EC1451" s="3">
        <f t="shared" si="1038"/>
        <v>0</v>
      </c>
      <c r="ED1451" s="3">
        <f t="shared" si="1038"/>
        <v>0</v>
      </c>
      <c r="EE1451" s="3">
        <f t="shared" si="1038"/>
        <v>0</v>
      </c>
      <c r="EF1451" s="3">
        <f t="shared" si="1038"/>
        <v>0</v>
      </c>
      <c r="EG1451" s="3">
        <f t="shared" si="1038"/>
        <v>0</v>
      </c>
      <c r="EH1451" s="3">
        <f t="shared" si="1038"/>
        <v>0</v>
      </c>
      <c r="EI1451" s="3">
        <f t="shared" si="1038"/>
        <v>0</v>
      </c>
      <c r="EJ1451" s="3">
        <f t="shared" si="1038"/>
        <v>0</v>
      </c>
      <c r="EK1451" s="3">
        <f t="shared" si="1038"/>
        <v>0</v>
      </c>
      <c r="EL1451" s="3">
        <f t="shared" si="1038"/>
        <v>0</v>
      </c>
      <c r="EM1451" s="3">
        <f t="shared" ref="EM1451:FR1451" si="1039">EM1481</f>
        <v>0</v>
      </c>
      <c r="EN1451" s="3">
        <f t="shared" si="1039"/>
        <v>0</v>
      </c>
      <c r="EO1451" s="3">
        <f t="shared" si="1039"/>
        <v>0</v>
      </c>
      <c r="EP1451" s="3">
        <f t="shared" si="1039"/>
        <v>0</v>
      </c>
      <c r="EQ1451" s="3">
        <f t="shared" si="1039"/>
        <v>0</v>
      </c>
      <c r="ER1451" s="3">
        <f t="shared" si="1039"/>
        <v>0</v>
      </c>
      <c r="ES1451" s="3">
        <f t="shared" si="1039"/>
        <v>0</v>
      </c>
      <c r="ET1451" s="3">
        <f t="shared" si="1039"/>
        <v>0</v>
      </c>
      <c r="EU1451" s="3">
        <f t="shared" si="1039"/>
        <v>0</v>
      </c>
      <c r="EV1451" s="3">
        <f t="shared" si="1039"/>
        <v>0</v>
      </c>
      <c r="EW1451" s="3">
        <f t="shared" si="1039"/>
        <v>0</v>
      </c>
      <c r="EX1451" s="3">
        <f t="shared" si="1039"/>
        <v>0</v>
      </c>
      <c r="EY1451" s="3">
        <f t="shared" si="1039"/>
        <v>0</v>
      </c>
      <c r="EZ1451" s="3">
        <f t="shared" si="1039"/>
        <v>0</v>
      </c>
      <c r="FA1451" s="3">
        <f t="shared" si="1039"/>
        <v>0</v>
      </c>
      <c r="FB1451" s="3">
        <f t="shared" si="1039"/>
        <v>0</v>
      </c>
      <c r="FC1451" s="3">
        <f t="shared" si="1039"/>
        <v>0</v>
      </c>
      <c r="FD1451" s="3">
        <f t="shared" si="1039"/>
        <v>0</v>
      </c>
      <c r="FE1451" s="3">
        <f t="shared" si="1039"/>
        <v>0</v>
      </c>
      <c r="FF1451" s="3">
        <f t="shared" si="1039"/>
        <v>0</v>
      </c>
      <c r="FG1451" s="3">
        <f t="shared" si="1039"/>
        <v>0</v>
      </c>
      <c r="FH1451" s="3">
        <f t="shared" si="1039"/>
        <v>0</v>
      </c>
      <c r="FI1451" s="3">
        <f t="shared" si="1039"/>
        <v>0</v>
      </c>
      <c r="FJ1451" s="3">
        <f t="shared" si="1039"/>
        <v>0</v>
      </c>
      <c r="FK1451" s="3">
        <f t="shared" si="1039"/>
        <v>0</v>
      </c>
      <c r="FL1451" s="3">
        <f t="shared" si="1039"/>
        <v>0</v>
      </c>
      <c r="FM1451" s="3">
        <f t="shared" si="1039"/>
        <v>0</v>
      </c>
      <c r="FN1451" s="3">
        <f t="shared" si="1039"/>
        <v>0</v>
      </c>
      <c r="FO1451" s="3">
        <f t="shared" si="1039"/>
        <v>0</v>
      </c>
      <c r="FP1451" s="3">
        <f t="shared" si="1039"/>
        <v>0</v>
      </c>
      <c r="FQ1451" s="3">
        <f t="shared" si="1039"/>
        <v>0</v>
      </c>
      <c r="FR1451" s="3">
        <f t="shared" si="1039"/>
        <v>0</v>
      </c>
      <c r="FS1451" s="3">
        <f t="shared" ref="FS1451:GX1451" si="1040">FS1481</f>
        <v>0</v>
      </c>
      <c r="FT1451" s="3">
        <f t="shared" si="1040"/>
        <v>0</v>
      </c>
      <c r="FU1451" s="3">
        <f t="shared" si="1040"/>
        <v>0</v>
      </c>
      <c r="FV1451" s="3">
        <f t="shared" si="1040"/>
        <v>0</v>
      </c>
      <c r="FW1451" s="3">
        <f t="shared" si="1040"/>
        <v>0</v>
      </c>
      <c r="FX1451" s="3">
        <f t="shared" si="1040"/>
        <v>0</v>
      </c>
      <c r="FY1451" s="3">
        <f t="shared" si="1040"/>
        <v>0</v>
      </c>
      <c r="FZ1451" s="3">
        <f t="shared" si="1040"/>
        <v>0</v>
      </c>
      <c r="GA1451" s="3">
        <f t="shared" si="1040"/>
        <v>0</v>
      </c>
      <c r="GB1451" s="3">
        <f t="shared" si="1040"/>
        <v>0</v>
      </c>
      <c r="GC1451" s="3">
        <f t="shared" si="1040"/>
        <v>0</v>
      </c>
      <c r="GD1451" s="3">
        <f t="shared" si="1040"/>
        <v>0</v>
      </c>
      <c r="GE1451" s="3">
        <f t="shared" si="1040"/>
        <v>0</v>
      </c>
      <c r="GF1451" s="3">
        <f t="shared" si="1040"/>
        <v>0</v>
      </c>
      <c r="GG1451" s="3">
        <f t="shared" si="1040"/>
        <v>0</v>
      </c>
      <c r="GH1451" s="3">
        <f t="shared" si="1040"/>
        <v>0</v>
      </c>
      <c r="GI1451" s="3">
        <f t="shared" si="1040"/>
        <v>0</v>
      </c>
      <c r="GJ1451" s="3">
        <f t="shared" si="1040"/>
        <v>0</v>
      </c>
      <c r="GK1451" s="3">
        <f t="shared" si="1040"/>
        <v>0</v>
      </c>
      <c r="GL1451" s="3">
        <f t="shared" si="1040"/>
        <v>0</v>
      </c>
      <c r="GM1451" s="3">
        <f t="shared" si="1040"/>
        <v>0</v>
      </c>
      <c r="GN1451" s="3">
        <f t="shared" si="1040"/>
        <v>0</v>
      </c>
      <c r="GO1451" s="3">
        <f t="shared" si="1040"/>
        <v>0</v>
      </c>
      <c r="GP1451" s="3">
        <f t="shared" si="1040"/>
        <v>0</v>
      </c>
      <c r="GQ1451" s="3">
        <f t="shared" si="1040"/>
        <v>0</v>
      </c>
      <c r="GR1451" s="3">
        <f t="shared" si="1040"/>
        <v>0</v>
      </c>
      <c r="GS1451" s="3">
        <f t="shared" si="1040"/>
        <v>0</v>
      </c>
      <c r="GT1451" s="3">
        <f t="shared" si="1040"/>
        <v>0</v>
      </c>
      <c r="GU1451" s="3">
        <f t="shared" si="1040"/>
        <v>0</v>
      </c>
      <c r="GV1451" s="3">
        <f t="shared" si="1040"/>
        <v>0</v>
      </c>
      <c r="GW1451" s="3">
        <f t="shared" si="1040"/>
        <v>0</v>
      </c>
      <c r="GX1451" s="3">
        <f t="shared" si="1040"/>
        <v>0</v>
      </c>
    </row>
    <row r="1453" spans="1:245">
      <c r="A1453">
        <v>17</v>
      </c>
      <c r="B1453">
        <v>0</v>
      </c>
      <c r="C1453">
        <f>ROW(SmtRes!A1552)</f>
        <v>1552</v>
      </c>
      <c r="D1453">
        <f>ROW(EtalonRes!A1506)</f>
        <v>1506</v>
      </c>
      <c r="E1453" t="s">
        <v>17</v>
      </c>
      <c r="F1453" t="s">
        <v>129</v>
      </c>
      <c r="G1453" t="s">
        <v>130</v>
      </c>
      <c r="H1453" t="s">
        <v>131</v>
      </c>
      <c r="I1453">
        <f>ROUND(4.6/100,9)</f>
        <v>4.5999999999999999E-2</v>
      </c>
      <c r="J1453">
        <v>0</v>
      </c>
      <c r="K1453">
        <f>ROUND(4.6/100,9)</f>
        <v>4.5999999999999999E-2</v>
      </c>
      <c r="O1453">
        <f t="shared" ref="O1453:O1479" si="1041">ROUND(CP1453,2)</f>
        <v>1158.82</v>
      </c>
      <c r="P1453">
        <f t="shared" ref="P1453:P1479" si="1042">ROUND(CQ1453*I1453,2)</f>
        <v>876.74</v>
      </c>
      <c r="Q1453">
        <f t="shared" ref="Q1453:Q1479" si="1043">ROUND(CR1453*I1453,2)</f>
        <v>7.29</v>
      </c>
      <c r="R1453">
        <f t="shared" ref="R1453:R1479" si="1044">ROUND(CS1453*I1453,2)</f>
        <v>0.82</v>
      </c>
      <c r="S1453">
        <f t="shared" ref="S1453:S1479" si="1045">ROUND(CT1453*I1453,2)</f>
        <v>274.79000000000002</v>
      </c>
      <c r="T1453">
        <f t="shared" ref="T1453:T1479" si="1046">ROUND(CU1453*I1453,2)</f>
        <v>0</v>
      </c>
      <c r="U1453">
        <f t="shared" ref="U1453:U1479" si="1047">CV1453*I1453</f>
        <v>0.97474000000000005</v>
      </c>
      <c r="V1453">
        <f t="shared" ref="V1453:V1479" si="1048">CW1453*I1453</f>
        <v>1.8400000000000001E-3</v>
      </c>
      <c r="W1453">
        <f t="shared" ref="W1453:W1479" si="1049">ROUND(CX1453*I1453,2)</f>
        <v>0</v>
      </c>
      <c r="X1453">
        <f t="shared" ref="X1453:X1479" si="1050">ROUND(CY1453,2)</f>
        <v>248.05</v>
      </c>
      <c r="Y1453">
        <f t="shared" ref="Y1453:Y1479" si="1051">ROUND(CZ1453,2)</f>
        <v>118.51</v>
      </c>
      <c r="AA1453">
        <v>35863109</v>
      </c>
      <c r="AB1453">
        <f t="shared" ref="AB1453:AB1479" si="1052">ROUND((AC1453+AD1453+AF1453),2)</f>
        <v>4199.17</v>
      </c>
      <c r="AC1453">
        <f t="shared" ref="AC1453:AC1479" si="1053">ROUND((ES1453),2)</f>
        <v>4004.09</v>
      </c>
      <c r="AD1453">
        <f t="shared" ref="AD1453:AD1462" si="1054">ROUND((((ET1453)-(EU1453))+AE1453),2)</f>
        <v>14.33</v>
      </c>
      <c r="AE1453">
        <f t="shared" ref="AE1453:AE1462" si="1055">ROUND((EU1453),2)</f>
        <v>0.54</v>
      </c>
      <c r="AF1453">
        <f t="shared" ref="AF1453:AF1462" si="1056">ROUND((EV1453),2)</f>
        <v>180.75</v>
      </c>
      <c r="AG1453">
        <f t="shared" ref="AG1453:AG1479" si="1057">ROUND((AP1453),2)</f>
        <v>0</v>
      </c>
      <c r="AH1453">
        <f t="shared" ref="AH1453:AH1462" si="1058">(EW1453)</f>
        <v>21.19</v>
      </c>
      <c r="AI1453">
        <f t="shared" ref="AI1453:AI1462" si="1059">(EX1453)</f>
        <v>0.04</v>
      </c>
      <c r="AJ1453">
        <f t="shared" ref="AJ1453:AJ1479" si="1060">(AS1453)</f>
        <v>0</v>
      </c>
      <c r="AK1453">
        <v>4199.17</v>
      </c>
      <c r="AL1453">
        <v>4004.09</v>
      </c>
      <c r="AM1453">
        <v>14.33</v>
      </c>
      <c r="AN1453">
        <v>0.54</v>
      </c>
      <c r="AO1453">
        <v>180.75</v>
      </c>
      <c r="AP1453">
        <v>0</v>
      </c>
      <c r="AQ1453">
        <v>21.19</v>
      </c>
      <c r="AR1453">
        <v>0.04</v>
      </c>
      <c r="AS1453">
        <v>0</v>
      </c>
      <c r="AT1453">
        <v>90</v>
      </c>
      <c r="AU1453">
        <v>43</v>
      </c>
      <c r="AV1453">
        <v>1</v>
      </c>
      <c r="AW1453">
        <v>1</v>
      </c>
      <c r="AZ1453">
        <v>1</v>
      </c>
      <c r="BA1453">
        <v>33.049999999999997</v>
      </c>
      <c r="BB1453">
        <v>11.06</v>
      </c>
      <c r="BC1453">
        <v>4.76</v>
      </c>
      <c r="BD1453" t="s">
        <v>3</v>
      </c>
      <c r="BE1453" t="s">
        <v>3</v>
      </c>
      <c r="BF1453" t="s">
        <v>3</v>
      </c>
      <c r="BG1453" t="s">
        <v>3</v>
      </c>
      <c r="BH1453">
        <v>0</v>
      </c>
      <c r="BI1453">
        <v>1</v>
      </c>
      <c r="BJ1453" t="s">
        <v>132</v>
      </c>
      <c r="BM1453">
        <v>10001</v>
      </c>
      <c r="BN1453">
        <v>0</v>
      </c>
      <c r="BO1453" t="s">
        <v>129</v>
      </c>
      <c r="BP1453">
        <v>1</v>
      </c>
      <c r="BQ1453">
        <v>2</v>
      </c>
      <c r="BR1453">
        <v>0</v>
      </c>
      <c r="BS1453">
        <v>33.049999999999997</v>
      </c>
      <c r="BT1453">
        <v>1</v>
      </c>
      <c r="BU1453">
        <v>1</v>
      </c>
      <c r="BV1453">
        <v>1</v>
      </c>
      <c r="BW1453">
        <v>1</v>
      </c>
      <c r="BX1453">
        <v>1</v>
      </c>
      <c r="BY1453" t="s">
        <v>3</v>
      </c>
      <c r="BZ1453">
        <v>118</v>
      </c>
      <c r="CA1453">
        <v>63</v>
      </c>
      <c r="CB1453" t="s">
        <v>3</v>
      </c>
      <c r="CE1453">
        <v>0</v>
      </c>
      <c r="CF1453">
        <v>0</v>
      </c>
      <c r="CG1453">
        <v>0</v>
      </c>
      <c r="CM1453">
        <v>0</v>
      </c>
      <c r="CN1453" t="s">
        <v>3</v>
      </c>
      <c r="CO1453">
        <v>0</v>
      </c>
      <c r="CP1453">
        <f t="shared" ref="CP1453:CP1479" si="1061">(P1453+Q1453+S1453)</f>
        <v>1158.82</v>
      </c>
      <c r="CQ1453">
        <f t="shared" ref="CQ1453:CQ1479" si="1062">AC1453*BC1453</f>
        <v>19059.468400000002</v>
      </c>
      <c r="CR1453">
        <f t="shared" ref="CR1453:CR1479" si="1063">AD1453*BB1453</f>
        <v>158.4898</v>
      </c>
      <c r="CS1453">
        <f t="shared" ref="CS1453:CS1479" si="1064">AE1453*BS1453</f>
        <v>17.847000000000001</v>
      </c>
      <c r="CT1453">
        <f t="shared" ref="CT1453:CT1479" si="1065">AF1453*BA1453</f>
        <v>5973.7874999999995</v>
      </c>
      <c r="CU1453">
        <f t="shared" ref="CU1453:CU1479" si="1066">AG1453</f>
        <v>0</v>
      </c>
      <c r="CV1453">
        <f t="shared" ref="CV1453:CV1479" si="1067">AH1453</f>
        <v>21.19</v>
      </c>
      <c r="CW1453">
        <f t="shared" ref="CW1453:CW1479" si="1068">AI1453</f>
        <v>0.04</v>
      </c>
      <c r="CX1453">
        <f t="shared" ref="CX1453:CX1479" si="1069">AJ1453</f>
        <v>0</v>
      </c>
      <c r="CY1453">
        <f t="shared" ref="CY1453:CY1479" si="1070">(((S1453+R1453)*AT1453)/100)</f>
        <v>248.04900000000001</v>
      </c>
      <c r="CZ1453">
        <f t="shared" ref="CZ1453:CZ1479" si="1071">(((S1453+R1453)*AU1453)/100)</f>
        <v>118.51230000000001</v>
      </c>
      <c r="DC1453" t="s">
        <v>3</v>
      </c>
      <c r="DD1453" t="s">
        <v>3</v>
      </c>
      <c r="DE1453" t="s">
        <v>3</v>
      </c>
      <c r="DF1453" t="s">
        <v>3</v>
      </c>
      <c r="DG1453" t="s">
        <v>3</v>
      </c>
      <c r="DH1453" t="s">
        <v>3</v>
      </c>
      <c r="DI1453" t="s">
        <v>3</v>
      </c>
      <c r="DJ1453" t="s">
        <v>3</v>
      </c>
      <c r="DK1453" t="s">
        <v>3</v>
      </c>
      <c r="DL1453" t="s">
        <v>3</v>
      </c>
      <c r="DM1453" t="s">
        <v>3</v>
      </c>
      <c r="DN1453">
        <v>0</v>
      </c>
      <c r="DO1453">
        <v>0</v>
      </c>
      <c r="DP1453">
        <v>1</v>
      </c>
      <c r="DQ1453">
        <v>1</v>
      </c>
      <c r="DU1453">
        <v>1013</v>
      </c>
      <c r="DV1453" t="s">
        <v>131</v>
      </c>
      <c r="DW1453" t="s">
        <v>131</v>
      </c>
      <c r="DX1453">
        <v>1</v>
      </c>
      <c r="DZ1453" t="s">
        <v>3</v>
      </c>
      <c r="EA1453" t="s">
        <v>3</v>
      </c>
      <c r="EB1453" t="s">
        <v>3</v>
      </c>
      <c r="EC1453" t="s">
        <v>3</v>
      </c>
      <c r="EE1453">
        <v>29085510</v>
      </c>
      <c r="EF1453">
        <v>2</v>
      </c>
      <c r="EG1453" t="s">
        <v>135</v>
      </c>
      <c r="EH1453">
        <v>0</v>
      </c>
      <c r="EI1453" t="s">
        <v>3</v>
      </c>
      <c r="EJ1453">
        <v>1</v>
      </c>
      <c r="EK1453">
        <v>10001</v>
      </c>
      <c r="EL1453" t="s">
        <v>136</v>
      </c>
      <c r="EM1453" t="s">
        <v>137</v>
      </c>
      <c r="EO1453" t="s">
        <v>3</v>
      </c>
      <c r="EQ1453">
        <v>0</v>
      </c>
      <c r="ER1453">
        <v>4199.17</v>
      </c>
      <c r="ES1453">
        <v>4004.09</v>
      </c>
      <c r="ET1453">
        <v>14.33</v>
      </c>
      <c r="EU1453">
        <v>0.54</v>
      </c>
      <c r="EV1453">
        <v>180.75</v>
      </c>
      <c r="EW1453">
        <v>21.19</v>
      </c>
      <c r="EX1453">
        <v>0.04</v>
      </c>
      <c r="EY1453">
        <v>0</v>
      </c>
      <c r="FQ1453">
        <v>0</v>
      </c>
      <c r="FR1453">
        <f t="shared" ref="FR1453:FR1479" si="1072">ROUND(IF(AND(BH1453=3,BI1453=3),P1453,0),2)</f>
        <v>0</v>
      </c>
      <c r="FS1453">
        <v>0</v>
      </c>
      <c r="FT1453" t="s">
        <v>139</v>
      </c>
      <c r="FU1453" t="s">
        <v>25</v>
      </c>
      <c r="FV1453" t="s">
        <v>25</v>
      </c>
      <c r="FW1453" t="s">
        <v>26</v>
      </c>
      <c r="FX1453">
        <v>106.2</v>
      </c>
      <c r="FY1453">
        <v>53.55</v>
      </c>
      <c r="GA1453" t="s">
        <v>3</v>
      </c>
      <c r="GD1453">
        <v>1</v>
      </c>
      <c r="GF1453">
        <v>-1773683300</v>
      </c>
      <c r="GG1453">
        <v>2</v>
      </c>
      <c r="GH1453">
        <v>1</v>
      </c>
      <c r="GI1453">
        <v>2</v>
      </c>
      <c r="GJ1453">
        <v>0</v>
      </c>
      <c r="GK1453">
        <v>0</v>
      </c>
      <c r="GL1453">
        <f t="shared" ref="GL1453:GL1479" si="1073">ROUND(IF(AND(BH1453=3,BI1453=3,FS1453&lt;&gt;0),P1453,0),2)</f>
        <v>0</v>
      </c>
      <c r="GM1453">
        <f t="shared" ref="GM1453:GM1479" si="1074">ROUND(O1453+X1453+Y1453,2)+GX1453</f>
        <v>1525.38</v>
      </c>
      <c r="GN1453">
        <f t="shared" ref="GN1453:GN1479" si="1075">IF(OR(BI1453=0,BI1453=1),ROUND(O1453+X1453+Y1453,2),0)</f>
        <v>1525.38</v>
      </c>
      <c r="GO1453">
        <f t="shared" ref="GO1453:GO1479" si="1076">IF(BI1453=2,ROUND(O1453+X1453+Y1453,2),0)</f>
        <v>0</v>
      </c>
      <c r="GP1453">
        <f t="shared" ref="GP1453:GP1479" si="1077">IF(BI1453=4,ROUND(O1453+X1453+Y1453,2)+GX1453,0)</f>
        <v>0</v>
      </c>
      <c r="GR1453">
        <v>0</v>
      </c>
      <c r="GS1453">
        <v>3</v>
      </c>
      <c r="GT1453">
        <v>0</v>
      </c>
      <c r="GU1453" t="s">
        <v>3</v>
      </c>
      <c r="GV1453">
        <f t="shared" ref="GV1453:GV1479" si="1078">ROUND((GT1453),2)</f>
        <v>0</v>
      </c>
      <c r="GW1453">
        <v>1</v>
      </c>
      <c r="GX1453">
        <f t="shared" ref="GX1453:GX1479" si="1079">ROUND(HC1453*I1453,2)</f>
        <v>0</v>
      </c>
      <c r="HA1453">
        <v>0</v>
      </c>
      <c r="HB1453">
        <v>0</v>
      </c>
      <c r="HC1453">
        <f t="shared" ref="HC1453:HC1479" si="1080">GV1453*GW1453</f>
        <v>0</v>
      </c>
      <c r="HE1453" t="s">
        <v>3</v>
      </c>
      <c r="HF1453" t="s">
        <v>3</v>
      </c>
      <c r="HM1453" t="s">
        <v>3</v>
      </c>
      <c r="IK1453">
        <v>0</v>
      </c>
    </row>
    <row r="1454" spans="1:245">
      <c r="A1454">
        <v>18</v>
      </c>
      <c r="B1454">
        <v>0</v>
      </c>
      <c r="C1454">
        <v>1551</v>
      </c>
      <c r="E1454" t="s">
        <v>27</v>
      </c>
      <c r="F1454" t="s">
        <v>140</v>
      </c>
      <c r="G1454" t="s">
        <v>141</v>
      </c>
      <c r="H1454" t="s">
        <v>142</v>
      </c>
      <c r="I1454">
        <f>I1453*J1454</f>
        <v>4.5999999999999996</v>
      </c>
      <c r="J1454">
        <v>100</v>
      </c>
      <c r="K1454">
        <v>100</v>
      </c>
      <c r="O1454">
        <f t="shared" si="1041"/>
        <v>497.87</v>
      </c>
      <c r="P1454">
        <f t="shared" si="1042"/>
        <v>497.87</v>
      </c>
      <c r="Q1454">
        <f t="shared" si="1043"/>
        <v>0</v>
      </c>
      <c r="R1454">
        <f t="shared" si="1044"/>
        <v>0</v>
      </c>
      <c r="S1454">
        <f t="shared" si="1045"/>
        <v>0</v>
      </c>
      <c r="T1454">
        <f t="shared" si="1046"/>
        <v>0</v>
      </c>
      <c r="U1454">
        <f t="shared" si="1047"/>
        <v>0</v>
      </c>
      <c r="V1454">
        <f t="shared" si="1048"/>
        <v>0</v>
      </c>
      <c r="W1454">
        <f t="shared" si="1049"/>
        <v>27.78</v>
      </c>
      <c r="X1454">
        <f t="shared" si="1050"/>
        <v>0</v>
      </c>
      <c r="Y1454">
        <f t="shared" si="1051"/>
        <v>0</v>
      </c>
      <c r="AA1454">
        <v>35863109</v>
      </c>
      <c r="AB1454">
        <f t="shared" si="1052"/>
        <v>131.99</v>
      </c>
      <c r="AC1454">
        <f t="shared" si="1053"/>
        <v>131.99</v>
      </c>
      <c r="AD1454">
        <f t="shared" si="1054"/>
        <v>0</v>
      </c>
      <c r="AE1454">
        <f t="shared" si="1055"/>
        <v>0</v>
      </c>
      <c r="AF1454">
        <f t="shared" si="1056"/>
        <v>0</v>
      </c>
      <c r="AG1454">
        <f t="shared" si="1057"/>
        <v>0</v>
      </c>
      <c r="AH1454">
        <f t="shared" si="1058"/>
        <v>0</v>
      </c>
      <c r="AI1454">
        <f t="shared" si="1059"/>
        <v>0</v>
      </c>
      <c r="AJ1454">
        <f t="shared" si="1060"/>
        <v>6.04</v>
      </c>
      <c r="AK1454">
        <v>131.99</v>
      </c>
      <c r="AL1454">
        <v>131.99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6.04</v>
      </c>
      <c r="AT1454">
        <v>0</v>
      </c>
      <c r="AU1454">
        <v>0</v>
      </c>
      <c r="AV1454">
        <v>1</v>
      </c>
      <c r="AW1454">
        <v>1</v>
      </c>
      <c r="AZ1454">
        <v>1</v>
      </c>
      <c r="BA1454">
        <v>1</v>
      </c>
      <c r="BB1454">
        <v>1</v>
      </c>
      <c r="BC1454">
        <v>0.82</v>
      </c>
      <c r="BD1454" t="s">
        <v>3</v>
      </c>
      <c r="BE1454" t="s">
        <v>3</v>
      </c>
      <c r="BF1454" t="s">
        <v>3</v>
      </c>
      <c r="BG1454" t="s">
        <v>3</v>
      </c>
      <c r="BH1454">
        <v>3</v>
      </c>
      <c r="BI1454">
        <v>1</v>
      </c>
      <c r="BJ1454" t="s">
        <v>143</v>
      </c>
      <c r="BM1454">
        <v>500001</v>
      </c>
      <c r="BN1454">
        <v>0</v>
      </c>
      <c r="BO1454" t="s">
        <v>140</v>
      </c>
      <c r="BP1454">
        <v>1</v>
      </c>
      <c r="BQ1454">
        <v>8</v>
      </c>
      <c r="BR1454">
        <v>0</v>
      </c>
      <c r="BS1454">
        <v>1</v>
      </c>
      <c r="BT1454">
        <v>1</v>
      </c>
      <c r="BU1454">
        <v>1</v>
      </c>
      <c r="BV1454">
        <v>1</v>
      </c>
      <c r="BW1454">
        <v>1</v>
      </c>
      <c r="BX1454">
        <v>1</v>
      </c>
      <c r="BY1454" t="s">
        <v>3</v>
      </c>
      <c r="BZ1454">
        <v>0</v>
      </c>
      <c r="CA1454">
        <v>0</v>
      </c>
      <c r="CB1454" t="s">
        <v>3</v>
      </c>
      <c r="CE1454">
        <v>0</v>
      </c>
      <c r="CF1454">
        <v>0</v>
      </c>
      <c r="CG1454">
        <v>0</v>
      </c>
      <c r="CM1454">
        <v>0</v>
      </c>
      <c r="CN1454" t="s">
        <v>3</v>
      </c>
      <c r="CO1454">
        <v>0</v>
      </c>
      <c r="CP1454">
        <f t="shared" si="1061"/>
        <v>497.87</v>
      </c>
      <c r="CQ1454">
        <f t="shared" si="1062"/>
        <v>108.23180000000001</v>
      </c>
      <c r="CR1454">
        <f t="shared" si="1063"/>
        <v>0</v>
      </c>
      <c r="CS1454">
        <f t="shared" si="1064"/>
        <v>0</v>
      </c>
      <c r="CT1454">
        <f t="shared" si="1065"/>
        <v>0</v>
      </c>
      <c r="CU1454">
        <f t="shared" si="1066"/>
        <v>0</v>
      </c>
      <c r="CV1454">
        <f t="shared" si="1067"/>
        <v>0</v>
      </c>
      <c r="CW1454">
        <f t="shared" si="1068"/>
        <v>0</v>
      </c>
      <c r="CX1454">
        <f t="shared" si="1069"/>
        <v>6.04</v>
      </c>
      <c r="CY1454">
        <f t="shared" si="1070"/>
        <v>0</v>
      </c>
      <c r="CZ1454">
        <f t="shared" si="1071"/>
        <v>0</v>
      </c>
      <c r="DC1454" t="s">
        <v>3</v>
      </c>
      <c r="DD1454" t="s">
        <v>3</v>
      </c>
      <c r="DE1454" t="s">
        <v>3</v>
      </c>
      <c r="DF1454" t="s">
        <v>3</v>
      </c>
      <c r="DG1454" t="s">
        <v>3</v>
      </c>
      <c r="DH1454" t="s">
        <v>3</v>
      </c>
      <c r="DI1454" t="s">
        <v>3</v>
      </c>
      <c r="DJ1454" t="s">
        <v>3</v>
      </c>
      <c r="DK1454" t="s">
        <v>3</v>
      </c>
      <c r="DL1454" t="s">
        <v>3</v>
      </c>
      <c r="DM1454" t="s">
        <v>3</v>
      </c>
      <c r="DN1454">
        <v>0</v>
      </c>
      <c r="DO1454">
        <v>0</v>
      </c>
      <c r="DP1454">
        <v>1</v>
      </c>
      <c r="DQ1454">
        <v>1</v>
      </c>
      <c r="DU1454">
        <v>1003</v>
      </c>
      <c r="DV1454" t="s">
        <v>142</v>
      </c>
      <c r="DW1454" t="s">
        <v>142</v>
      </c>
      <c r="DX1454">
        <v>1</v>
      </c>
      <c r="DZ1454" t="s">
        <v>3</v>
      </c>
      <c r="EA1454" t="s">
        <v>3</v>
      </c>
      <c r="EB1454" t="s">
        <v>3</v>
      </c>
      <c r="EC1454" t="s">
        <v>3</v>
      </c>
      <c r="EE1454">
        <v>29085443</v>
      </c>
      <c r="EF1454">
        <v>8</v>
      </c>
      <c r="EG1454" t="s">
        <v>144</v>
      </c>
      <c r="EH1454">
        <v>0</v>
      </c>
      <c r="EI1454" t="s">
        <v>3</v>
      </c>
      <c r="EJ1454">
        <v>1</v>
      </c>
      <c r="EK1454">
        <v>500001</v>
      </c>
      <c r="EL1454" t="s">
        <v>145</v>
      </c>
      <c r="EM1454" t="s">
        <v>146</v>
      </c>
      <c r="EO1454" t="s">
        <v>3</v>
      </c>
      <c r="EQ1454">
        <v>0</v>
      </c>
      <c r="ER1454">
        <v>131.99</v>
      </c>
      <c r="ES1454">
        <v>131.99</v>
      </c>
      <c r="ET1454">
        <v>0</v>
      </c>
      <c r="EU1454">
        <v>0</v>
      </c>
      <c r="EV1454">
        <v>0</v>
      </c>
      <c r="EW1454">
        <v>0</v>
      </c>
      <c r="EX1454">
        <v>0</v>
      </c>
      <c r="FQ1454">
        <v>0</v>
      </c>
      <c r="FR1454">
        <f t="shared" si="1072"/>
        <v>0</v>
      </c>
      <c r="FS1454">
        <v>0</v>
      </c>
      <c r="FX1454">
        <v>0</v>
      </c>
      <c r="FY1454">
        <v>0</v>
      </c>
      <c r="GA1454" t="s">
        <v>3</v>
      </c>
      <c r="GD1454">
        <v>1</v>
      </c>
      <c r="GF1454">
        <v>-716496253</v>
      </c>
      <c r="GG1454">
        <v>2</v>
      </c>
      <c r="GH1454">
        <v>1</v>
      </c>
      <c r="GI1454">
        <v>2</v>
      </c>
      <c r="GJ1454">
        <v>0</v>
      </c>
      <c r="GK1454">
        <v>0</v>
      </c>
      <c r="GL1454">
        <f t="shared" si="1073"/>
        <v>0</v>
      </c>
      <c r="GM1454">
        <f t="shared" si="1074"/>
        <v>497.87</v>
      </c>
      <c r="GN1454">
        <f t="shared" si="1075"/>
        <v>497.87</v>
      </c>
      <c r="GO1454">
        <f t="shared" si="1076"/>
        <v>0</v>
      </c>
      <c r="GP1454">
        <f t="shared" si="1077"/>
        <v>0</v>
      </c>
      <c r="GR1454">
        <v>0</v>
      </c>
      <c r="GS1454">
        <v>3</v>
      </c>
      <c r="GT1454">
        <v>0</v>
      </c>
      <c r="GU1454" t="s">
        <v>3</v>
      </c>
      <c r="GV1454">
        <f t="shared" si="1078"/>
        <v>0</v>
      </c>
      <c r="GW1454">
        <v>1</v>
      </c>
      <c r="GX1454">
        <f t="shared" si="1079"/>
        <v>0</v>
      </c>
      <c r="HA1454">
        <v>0</v>
      </c>
      <c r="HB1454">
        <v>0</v>
      </c>
      <c r="HC1454">
        <f t="shared" si="1080"/>
        <v>0</v>
      </c>
      <c r="HE1454" t="s">
        <v>3</v>
      </c>
      <c r="HF1454" t="s">
        <v>3</v>
      </c>
      <c r="HM1454" t="s">
        <v>3</v>
      </c>
      <c r="IK1454">
        <v>0</v>
      </c>
    </row>
    <row r="1455" spans="1:245">
      <c r="A1455">
        <v>17</v>
      </c>
      <c r="B1455">
        <v>0</v>
      </c>
      <c r="C1455">
        <f>ROW(SmtRes!A1561)</f>
        <v>1561</v>
      </c>
      <c r="D1455">
        <f>ROW(EtalonRes!A1515)</f>
        <v>1515</v>
      </c>
      <c r="E1455" t="s">
        <v>35</v>
      </c>
      <c r="F1455" t="s">
        <v>147</v>
      </c>
      <c r="G1455" t="s">
        <v>148</v>
      </c>
      <c r="H1455" t="s">
        <v>149</v>
      </c>
      <c r="I1455">
        <f>ROUND(4/100,9)</f>
        <v>0.04</v>
      </c>
      <c r="J1455">
        <v>0</v>
      </c>
      <c r="K1455">
        <f>ROUND(4/100,9)</f>
        <v>0.04</v>
      </c>
      <c r="O1455">
        <f t="shared" si="1041"/>
        <v>2105.63</v>
      </c>
      <c r="P1455">
        <f t="shared" si="1042"/>
        <v>65.12</v>
      </c>
      <c r="Q1455">
        <f t="shared" si="1043"/>
        <v>20.239999999999998</v>
      </c>
      <c r="R1455">
        <f t="shared" si="1044"/>
        <v>1.43</v>
      </c>
      <c r="S1455">
        <f t="shared" si="1045"/>
        <v>2020.27</v>
      </c>
      <c r="T1455">
        <f t="shared" si="1046"/>
        <v>0</v>
      </c>
      <c r="U1455">
        <f t="shared" si="1047"/>
        <v>6.6588000000000003</v>
      </c>
      <c r="V1455">
        <f t="shared" si="1048"/>
        <v>3.2000000000000002E-3</v>
      </c>
      <c r="W1455">
        <f t="shared" si="1049"/>
        <v>0</v>
      </c>
      <c r="X1455">
        <f t="shared" si="1050"/>
        <v>1617.36</v>
      </c>
      <c r="Y1455">
        <f t="shared" si="1051"/>
        <v>748.03</v>
      </c>
      <c r="AA1455">
        <v>35863109</v>
      </c>
      <c r="AB1455">
        <f t="shared" si="1052"/>
        <v>2053.38</v>
      </c>
      <c r="AC1455">
        <f t="shared" si="1053"/>
        <v>478.86</v>
      </c>
      <c r="AD1455">
        <f t="shared" si="1054"/>
        <v>46.33</v>
      </c>
      <c r="AE1455">
        <f t="shared" si="1055"/>
        <v>1.08</v>
      </c>
      <c r="AF1455">
        <f t="shared" si="1056"/>
        <v>1528.19</v>
      </c>
      <c r="AG1455">
        <f t="shared" si="1057"/>
        <v>0</v>
      </c>
      <c r="AH1455">
        <f t="shared" si="1058"/>
        <v>166.47</v>
      </c>
      <c r="AI1455">
        <f t="shared" si="1059"/>
        <v>0.08</v>
      </c>
      <c r="AJ1455">
        <f t="shared" si="1060"/>
        <v>0</v>
      </c>
      <c r="AK1455">
        <v>2053.38</v>
      </c>
      <c r="AL1455">
        <v>478.86</v>
      </c>
      <c r="AM1455">
        <v>46.33</v>
      </c>
      <c r="AN1455">
        <v>1.08</v>
      </c>
      <c r="AO1455">
        <v>1528.19</v>
      </c>
      <c r="AP1455">
        <v>0</v>
      </c>
      <c r="AQ1455">
        <v>166.47</v>
      </c>
      <c r="AR1455">
        <v>0.08</v>
      </c>
      <c r="AS1455">
        <v>0</v>
      </c>
      <c r="AT1455">
        <v>80</v>
      </c>
      <c r="AU1455">
        <v>37</v>
      </c>
      <c r="AV1455">
        <v>1</v>
      </c>
      <c r="AW1455">
        <v>1</v>
      </c>
      <c r="AZ1455">
        <v>1</v>
      </c>
      <c r="BA1455">
        <v>33.049999999999997</v>
      </c>
      <c r="BB1455">
        <v>10.92</v>
      </c>
      <c r="BC1455">
        <v>3.4</v>
      </c>
      <c r="BD1455" t="s">
        <v>3</v>
      </c>
      <c r="BE1455" t="s">
        <v>3</v>
      </c>
      <c r="BF1455" t="s">
        <v>3</v>
      </c>
      <c r="BG1455" t="s">
        <v>3</v>
      </c>
      <c r="BH1455">
        <v>0</v>
      </c>
      <c r="BI1455">
        <v>1</v>
      </c>
      <c r="BJ1455" t="s">
        <v>150</v>
      </c>
      <c r="BM1455">
        <v>15001</v>
      </c>
      <c r="BN1455">
        <v>0</v>
      </c>
      <c r="BO1455" t="s">
        <v>147</v>
      </c>
      <c r="BP1455">
        <v>1</v>
      </c>
      <c r="BQ1455">
        <v>2</v>
      </c>
      <c r="BR1455">
        <v>0</v>
      </c>
      <c r="BS1455">
        <v>33.049999999999997</v>
      </c>
      <c r="BT1455">
        <v>1</v>
      </c>
      <c r="BU1455">
        <v>1</v>
      </c>
      <c r="BV1455">
        <v>1</v>
      </c>
      <c r="BW1455">
        <v>1</v>
      </c>
      <c r="BX1455">
        <v>1</v>
      </c>
      <c r="BY1455" t="s">
        <v>3</v>
      </c>
      <c r="BZ1455">
        <v>105</v>
      </c>
      <c r="CA1455">
        <v>55</v>
      </c>
      <c r="CB1455" t="s">
        <v>3</v>
      </c>
      <c r="CE1455">
        <v>0</v>
      </c>
      <c r="CF1455">
        <v>0</v>
      </c>
      <c r="CG1455">
        <v>0</v>
      </c>
      <c r="CM1455">
        <v>0</v>
      </c>
      <c r="CN1455" t="s">
        <v>3</v>
      </c>
      <c r="CO1455">
        <v>0</v>
      </c>
      <c r="CP1455">
        <f t="shared" si="1061"/>
        <v>2105.63</v>
      </c>
      <c r="CQ1455">
        <f t="shared" si="1062"/>
        <v>1628.124</v>
      </c>
      <c r="CR1455">
        <f t="shared" si="1063"/>
        <v>505.92359999999996</v>
      </c>
      <c r="CS1455">
        <f t="shared" si="1064"/>
        <v>35.694000000000003</v>
      </c>
      <c r="CT1455">
        <f t="shared" si="1065"/>
        <v>50506.679499999998</v>
      </c>
      <c r="CU1455">
        <f t="shared" si="1066"/>
        <v>0</v>
      </c>
      <c r="CV1455">
        <f t="shared" si="1067"/>
        <v>166.47</v>
      </c>
      <c r="CW1455">
        <f t="shared" si="1068"/>
        <v>0.08</v>
      </c>
      <c r="CX1455">
        <f t="shared" si="1069"/>
        <v>0</v>
      </c>
      <c r="CY1455">
        <f t="shared" si="1070"/>
        <v>1617.36</v>
      </c>
      <c r="CZ1455">
        <f t="shared" si="1071"/>
        <v>748.02900000000011</v>
      </c>
      <c r="DC1455" t="s">
        <v>3</v>
      </c>
      <c r="DD1455" t="s">
        <v>3</v>
      </c>
      <c r="DE1455" t="s">
        <v>3</v>
      </c>
      <c r="DF1455" t="s">
        <v>3</v>
      </c>
      <c r="DG1455" t="s">
        <v>3</v>
      </c>
      <c r="DH1455" t="s">
        <v>3</v>
      </c>
      <c r="DI1455" t="s">
        <v>3</v>
      </c>
      <c r="DJ1455" t="s">
        <v>3</v>
      </c>
      <c r="DK1455" t="s">
        <v>3</v>
      </c>
      <c r="DL1455" t="s">
        <v>3</v>
      </c>
      <c r="DM1455" t="s">
        <v>3</v>
      </c>
      <c r="DN1455">
        <v>0</v>
      </c>
      <c r="DO1455">
        <v>0</v>
      </c>
      <c r="DP1455">
        <v>1</v>
      </c>
      <c r="DQ1455">
        <v>1</v>
      </c>
      <c r="DU1455">
        <v>1013</v>
      </c>
      <c r="DV1455" t="s">
        <v>149</v>
      </c>
      <c r="DW1455" t="s">
        <v>149</v>
      </c>
      <c r="DX1455">
        <v>1</v>
      </c>
      <c r="DZ1455" t="s">
        <v>3</v>
      </c>
      <c r="EA1455" t="s">
        <v>3</v>
      </c>
      <c r="EB1455" t="s">
        <v>3</v>
      </c>
      <c r="EC1455" t="s">
        <v>3</v>
      </c>
      <c r="EE1455">
        <v>29085536</v>
      </c>
      <c r="EF1455">
        <v>2</v>
      </c>
      <c r="EG1455" t="s">
        <v>135</v>
      </c>
      <c r="EH1455">
        <v>0</v>
      </c>
      <c r="EI1455" t="s">
        <v>3</v>
      </c>
      <c r="EJ1455">
        <v>1</v>
      </c>
      <c r="EK1455">
        <v>15001</v>
      </c>
      <c r="EL1455" t="s">
        <v>151</v>
      </c>
      <c r="EM1455" t="s">
        <v>152</v>
      </c>
      <c r="EO1455" t="s">
        <v>3</v>
      </c>
      <c r="EQ1455">
        <v>0</v>
      </c>
      <c r="ER1455">
        <v>2053.38</v>
      </c>
      <c r="ES1455">
        <v>478.86</v>
      </c>
      <c r="ET1455">
        <v>46.33</v>
      </c>
      <c r="EU1455">
        <v>1.08</v>
      </c>
      <c r="EV1455">
        <v>1528.19</v>
      </c>
      <c r="EW1455">
        <v>166.47</v>
      </c>
      <c r="EX1455">
        <v>0.08</v>
      </c>
      <c r="EY1455">
        <v>0</v>
      </c>
      <c r="FQ1455">
        <v>0</v>
      </c>
      <c r="FR1455">
        <f t="shared" si="1072"/>
        <v>0</v>
      </c>
      <c r="FS1455">
        <v>0</v>
      </c>
      <c r="FT1455" t="s">
        <v>139</v>
      </c>
      <c r="FU1455" t="s">
        <v>25</v>
      </c>
      <c r="FV1455" t="s">
        <v>25</v>
      </c>
      <c r="FW1455" t="s">
        <v>26</v>
      </c>
      <c r="FX1455">
        <v>94.5</v>
      </c>
      <c r="FY1455">
        <v>46.75</v>
      </c>
      <c r="GA1455" t="s">
        <v>3</v>
      </c>
      <c r="GD1455">
        <v>1</v>
      </c>
      <c r="GF1455">
        <v>-1841865788</v>
      </c>
      <c r="GG1455">
        <v>2</v>
      </c>
      <c r="GH1455">
        <v>1</v>
      </c>
      <c r="GI1455">
        <v>2</v>
      </c>
      <c r="GJ1455">
        <v>0</v>
      </c>
      <c r="GK1455">
        <v>0</v>
      </c>
      <c r="GL1455">
        <f t="shared" si="1073"/>
        <v>0</v>
      </c>
      <c r="GM1455">
        <f t="shared" si="1074"/>
        <v>4471.0200000000004</v>
      </c>
      <c r="GN1455">
        <f t="shared" si="1075"/>
        <v>4471.0200000000004</v>
      </c>
      <c r="GO1455">
        <f t="shared" si="1076"/>
        <v>0</v>
      </c>
      <c r="GP1455">
        <f t="shared" si="1077"/>
        <v>0</v>
      </c>
      <c r="GR1455">
        <v>0</v>
      </c>
      <c r="GS1455">
        <v>3</v>
      </c>
      <c r="GT1455">
        <v>0</v>
      </c>
      <c r="GU1455" t="s">
        <v>3</v>
      </c>
      <c r="GV1455">
        <f t="shared" si="1078"/>
        <v>0</v>
      </c>
      <c r="GW1455">
        <v>1</v>
      </c>
      <c r="GX1455">
        <f t="shared" si="1079"/>
        <v>0</v>
      </c>
      <c r="HA1455">
        <v>0</v>
      </c>
      <c r="HB1455">
        <v>0</v>
      </c>
      <c r="HC1455">
        <f t="shared" si="1080"/>
        <v>0</v>
      </c>
      <c r="HE1455" t="s">
        <v>3</v>
      </c>
      <c r="HF1455" t="s">
        <v>3</v>
      </c>
      <c r="HM1455" t="s">
        <v>3</v>
      </c>
      <c r="IK1455">
        <v>0</v>
      </c>
    </row>
    <row r="1456" spans="1:245">
      <c r="A1456">
        <v>18</v>
      </c>
      <c r="B1456">
        <v>0</v>
      </c>
      <c r="C1456">
        <v>1560</v>
      </c>
      <c r="E1456" t="s">
        <v>40</v>
      </c>
      <c r="F1456" t="s">
        <v>287</v>
      </c>
      <c r="G1456" t="s">
        <v>288</v>
      </c>
      <c r="H1456" t="s">
        <v>155</v>
      </c>
      <c r="I1456">
        <f>I1455*J1456</f>
        <v>4.2</v>
      </c>
      <c r="J1456">
        <v>105</v>
      </c>
      <c r="K1456">
        <v>105</v>
      </c>
      <c r="O1456">
        <f t="shared" si="1041"/>
        <v>0</v>
      </c>
      <c r="P1456">
        <f t="shared" si="1042"/>
        <v>0</v>
      </c>
      <c r="Q1456">
        <f t="shared" si="1043"/>
        <v>0</v>
      </c>
      <c r="R1456">
        <f t="shared" si="1044"/>
        <v>0</v>
      </c>
      <c r="S1456">
        <f t="shared" si="1045"/>
        <v>0</v>
      </c>
      <c r="T1456">
        <f t="shared" si="1046"/>
        <v>0</v>
      </c>
      <c r="U1456">
        <f t="shared" si="1047"/>
        <v>0</v>
      </c>
      <c r="V1456">
        <f t="shared" si="1048"/>
        <v>0</v>
      </c>
      <c r="W1456">
        <f t="shared" si="1049"/>
        <v>0</v>
      </c>
      <c r="X1456">
        <f t="shared" si="1050"/>
        <v>0</v>
      </c>
      <c r="Y1456">
        <f t="shared" si="1051"/>
        <v>0</v>
      </c>
      <c r="AA1456">
        <v>35863109</v>
      </c>
      <c r="AB1456">
        <f t="shared" si="1052"/>
        <v>0</v>
      </c>
      <c r="AC1456">
        <f t="shared" si="1053"/>
        <v>0</v>
      </c>
      <c r="AD1456">
        <f t="shared" si="1054"/>
        <v>0</v>
      </c>
      <c r="AE1456">
        <f t="shared" si="1055"/>
        <v>0</v>
      </c>
      <c r="AF1456">
        <f t="shared" si="1056"/>
        <v>0</v>
      </c>
      <c r="AG1456">
        <f t="shared" si="1057"/>
        <v>0</v>
      </c>
      <c r="AH1456">
        <f t="shared" si="1058"/>
        <v>0</v>
      </c>
      <c r="AI1456">
        <f t="shared" si="1059"/>
        <v>0</v>
      </c>
      <c r="AJ1456">
        <f t="shared" si="1060"/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1</v>
      </c>
      <c r="AW1456">
        <v>1</v>
      </c>
      <c r="AZ1456">
        <v>1</v>
      </c>
      <c r="BA1456">
        <v>1</v>
      </c>
      <c r="BB1456">
        <v>1</v>
      </c>
      <c r="BC1456">
        <v>1</v>
      </c>
      <c r="BD1456" t="s">
        <v>3</v>
      </c>
      <c r="BE1456" t="s">
        <v>3</v>
      </c>
      <c r="BF1456" t="s">
        <v>3</v>
      </c>
      <c r="BG1456" t="s">
        <v>3</v>
      </c>
      <c r="BH1456">
        <v>3</v>
      </c>
      <c r="BI1456">
        <v>1</v>
      </c>
      <c r="BJ1456" t="s">
        <v>289</v>
      </c>
      <c r="BM1456">
        <v>500001</v>
      </c>
      <c r="BN1456">
        <v>0</v>
      </c>
      <c r="BO1456" t="s">
        <v>3</v>
      </c>
      <c r="BP1456">
        <v>0</v>
      </c>
      <c r="BQ1456">
        <v>8</v>
      </c>
      <c r="BR1456">
        <v>0</v>
      </c>
      <c r="BS1456">
        <v>1</v>
      </c>
      <c r="BT1456">
        <v>1</v>
      </c>
      <c r="BU1456">
        <v>1</v>
      </c>
      <c r="BV1456">
        <v>1</v>
      </c>
      <c r="BW1456">
        <v>1</v>
      </c>
      <c r="BX1456">
        <v>1</v>
      </c>
      <c r="BY1456" t="s">
        <v>3</v>
      </c>
      <c r="BZ1456">
        <v>0</v>
      </c>
      <c r="CA1456">
        <v>0</v>
      </c>
      <c r="CB1456" t="s">
        <v>3</v>
      </c>
      <c r="CE1456">
        <v>0</v>
      </c>
      <c r="CF1456">
        <v>0</v>
      </c>
      <c r="CG1456">
        <v>0</v>
      </c>
      <c r="CM1456">
        <v>0</v>
      </c>
      <c r="CN1456" t="s">
        <v>3</v>
      </c>
      <c r="CO1456">
        <v>0</v>
      </c>
      <c r="CP1456">
        <f t="shared" si="1061"/>
        <v>0</v>
      </c>
      <c r="CQ1456">
        <f t="shared" si="1062"/>
        <v>0</v>
      </c>
      <c r="CR1456">
        <f t="shared" si="1063"/>
        <v>0</v>
      </c>
      <c r="CS1456">
        <f t="shared" si="1064"/>
        <v>0</v>
      </c>
      <c r="CT1456">
        <f t="shared" si="1065"/>
        <v>0</v>
      </c>
      <c r="CU1456">
        <f t="shared" si="1066"/>
        <v>0</v>
      </c>
      <c r="CV1456">
        <f t="shared" si="1067"/>
        <v>0</v>
      </c>
      <c r="CW1456">
        <f t="shared" si="1068"/>
        <v>0</v>
      </c>
      <c r="CX1456">
        <f t="shared" si="1069"/>
        <v>0</v>
      </c>
      <c r="CY1456">
        <f t="shared" si="1070"/>
        <v>0</v>
      </c>
      <c r="CZ1456">
        <f t="shared" si="1071"/>
        <v>0</v>
      </c>
      <c r="DC1456" t="s">
        <v>3</v>
      </c>
      <c r="DD1456" t="s">
        <v>3</v>
      </c>
      <c r="DE1456" t="s">
        <v>3</v>
      </c>
      <c r="DF1456" t="s">
        <v>3</v>
      </c>
      <c r="DG1456" t="s">
        <v>3</v>
      </c>
      <c r="DH1456" t="s">
        <v>3</v>
      </c>
      <c r="DI1456" t="s">
        <v>3</v>
      </c>
      <c r="DJ1456" t="s">
        <v>3</v>
      </c>
      <c r="DK1456" t="s">
        <v>3</v>
      </c>
      <c r="DL1456" t="s">
        <v>3</v>
      </c>
      <c r="DM1456" t="s">
        <v>3</v>
      </c>
      <c r="DN1456">
        <v>0</v>
      </c>
      <c r="DO1456">
        <v>0</v>
      </c>
      <c r="DP1456">
        <v>1</v>
      </c>
      <c r="DQ1456">
        <v>1</v>
      </c>
      <c r="DU1456">
        <v>1005</v>
      </c>
      <c r="DV1456" t="s">
        <v>155</v>
      </c>
      <c r="DW1456" t="s">
        <v>155</v>
      </c>
      <c r="DX1456">
        <v>1</v>
      </c>
      <c r="DZ1456" t="s">
        <v>3</v>
      </c>
      <c r="EA1456" t="s">
        <v>3</v>
      </c>
      <c r="EB1456" t="s">
        <v>3</v>
      </c>
      <c r="EC1456" t="s">
        <v>3</v>
      </c>
      <c r="EE1456">
        <v>29085443</v>
      </c>
      <c r="EF1456">
        <v>8</v>
      </c>
      <c r="EG1456" t="s">
        <v>144</v>
      </c>
      <c r="EH1456">
        <v>0</v>
      </c>
      <c r="EI1456" t="s">
        <v>3</v>
      </c>
      <c r="EJ1456">
        <v>1</v>
      </c>
      <c r="EK1456">
        <v>500001</v>
      </c>
      <c r="EL1456" t="s">
        <v>145</v>
      </c>
      <c r="EM1456" t="s">
        <v>146</v>
      </c>
      <c r="EO1456" t="s">
        <v>3</v>
      </c>
      <c r="EQ1456">
        <v>0</v>
      </c>
      <c r="ER1456">
        <v>0</v>
      </c>
      <c r="ES1456">
        <v>0</v>
      </c>
      <c r="ET1456">
        <v>0</v>
      </c>
      <c r="EU1456">
        <v>0</v>
      </c>
      <c r="EV1456">
        <v>0</v>
      </c>
      <c r="EW1456">
        <v>0</v>
      </c>
      <c r="EX1456">
        <v>0</v>
      </c>
      <c r="FQ1456">
        <v>0</v>
      </c>
      <c r="FR1456">
        <f t="shared" si="1072"/>
        <v>0</v>
      </c>
      <c r="FS1456">
        <v>0</v>
      </c>
      <c r="FX1456">
        <v>0</v>
      </c>
      <c r="FY1456">
        <v>0</v>
      </c>
      <c r="GA1456" t="s">
        <v>3</v>
      </c>
      <c r="GD1456">
        <v>1</v>
      </c>
      <c r="GF1456">
        <v>522970763</v>
      </c>
      <c r="GG1456">
        <v>2</v>
      </c>
      <c r="GH1456">
        <v>1</v>
      </c>
      <c r="GI1456">
        <v>-2</v>
      </c>
      <c r="GJ1456">
        <v>0</v>
      </c>
      <c r="GK1456">
        <v>0</v>
      </c>
      <c r="GL1456">
        <f t="shared" si="1073"/>
        <v>0</v>
      </c>
      <c r="GM1456">
        <f t="shared" si="1074"/>
        <v>0</v>
      </c>
      <c r="GN1456">
        <f t="shared" si="1075"/>
        <v>0</v>
      </c>
      <c r="GO1456">
        <f t="shared" si="1076"/>
        <v>0</v>
      </c>
      <c r="GP1456">
        <f t="shared" si="1077"/>
        <v>0</v>
      </c>
      <c r="GR1456">
        <v>0</v>
      </c>
      <c r="GS1456">
        <v>3</v>
      </c>
      <c r="GT1456">
        <v>0</v>
      </c>
      <c r="GU1456" t="s">
        <v>3</v>
      </c>
      <c r="GV1456">
        <f t="shared" si="1078"/>
        <v>0</v>
      </c>
      <c r="GW1456">
        <v>1</v>
      </c>
      <c r="GX1456">
        <f t="shared" si="1079"/>
        <v>0</v>
      </c>
      <c r="HA1456">
        <v>0</v>
      </c>
      <c r="HB1456">
        <v>0</v>
      </c>
      <c r="HC1456">
        <f t="shared" si="1080"/>
        <v>0</v>
      </c>
      <c r="HE1456" t="s">
        <v>3</v>
      </c>
      <c r="HF1456" t="s">
        <v>3</v>
      </c>
      <c r="HM1456" t="s">
        <v>3</v>
      </c>
      <c r="IK1456">
        <v>0</v>
      </c>
    </row>
    <row r="1457" spans="1:245">
      <c r="A1457">
        <v>18</v>
      </c>
      <c r="B1457">
        <v>0</v>
      </c>
      <c r="C1457">
        <v>1561</v>
      </c>
      <c r="E1457" t="s">
        <v>157</v>
      </c>
      <c r="F1457" t="s">
        <v>290</v>
      </c>
      <c r="G1457" t="s">
        <v>291</v>
      </c>
      <c r="H1457" t="s">
        <v>30</v>
      </c>
      <c r="I1457">
        <f>I1455*J1457</f>
        <v>3.5599999999999998E-4</v>
      </c>
      <c r="J1457">
        <v>8.8999999999999999E-3</v>
      </c>
      <c r="K1457">
        <v>8.8999999999999999E-3</v>
      </c>
      <c r="O1457">
        <f t="shared" si="1041"/>
        <v>0</v>
      </c>
      <c r="P1457">
        <f t="shared" si="1042"/>
        <v>0</v>
      </c>
      <c r="Q1457">
        <f t="shared" si="1043"/>
        <v>0</v>
      </c>
      <c r="R1457">
        <f t="shared" si="1044"/>
        <v>0</v>
      </c>
      <c r="S1457">
        <f t="shared" si="1045"/>
        <v>0</v>
      </c>
      <c r="T1457">
        <f t="shared" si="1046"/>
        <v>0</v>
      </c>
      <c r="U1457">
        <f t="shared" si="1047"/>
        <v>0</v>
      </c>
      <c r="V1457">
        <f t="shared" si="1048"/>
        <v>0</v>
      </c>
      <c r="W1457">
        <f t="shared" si="1049"/>
        <v>0</v>
      </c>
      <c r="X1457">
        <f t="shared" si="1050"/>
        <v>0</v>
      </c>
      <c r="Y1457">
        <f t="shared" si="1051"/>
        <v>0</v>
      </c>
      <c r="AA1457">
        <v>35863109</v>
      </c>
      <c r="AB1457">
        <f t="shared" si="1052"/>
        <v>0</v>
      </c>
      <c r="AC1457">
        <f t="shared" si="1053"/>
        <v>0</v>
      </c>
      <c r="AD1457">
        <f t="shared" si="1054"/>
        <v>0</v>
      </c>
      <c r="AE1457">
        <f t="shared" si="1055"/>
        <v>0</v>
      </c>
      <c r="AF1457">
        <f t="shared" si="1056"/>
        <v>0</v>
      </c>
      <c r="AG1457">
        <f t="shared" si="1057"/>
        <v>0</v>
      </c>
      <c r="AH1457">
        <f t="shared" si="1058"/>
        <v>0</v>
      </c>
      <c r="AI1457">
        <f t="shared" si="1059"/>
        <v>0</v>
      </c>
      <c r="AJ1457">
        <f t="shared" si="1060"/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1</v>
      </c>
      <c r="AW1457">
        <v>1</v>
      </c>
      <c r="AZ1457">
        <v>1</v>
      </c>
      <c r="BA1457">
        <v>1</v>
      </c>
      <c r="BB1457">
        <v>1</v>
      </c>
      <c r="BC1457">
        <v>1</v>
      </c>
      <c r="BD1457" t="s">
        <v>3</v>
      </c>
      <c r="BE1457" t="s">
        <v>3</v>
      </c>
      <c r="BF1457" t="s">
        <v>3</v>
      </c>
      <c r="BG1457" t="s">
        <v>3</v>
      </c>
      <c r="BH1457">
        <v>3</v>
      </c>
      <c r="BI1457">
        <v>1</v>
      </c>
      <c r="BJ1457" t="s">
        <v>292</v>
      </c>
      <c r="BM1457">
        <v>500001</v>
      </c>
      <c r="BN1457">
        <v>0</v>
      </c>
      <c r="BO1457" t="s">
        <v>3</v>
      </c>
      <c r="BP1457">
        <v>0</v>
      </c>
      <c r="BQ1457">
        <v>8</v>
      </c>
      <c r="BR1457">
        <v>0</v>
      </c>
      <c r="BS1457">
        <v>1</v>
      </c>
      <c r="BT1457">
        <v>1</v>
      </c>
      <c r="BU1457">
        <v>1</v>
      </c>
      <c r="BV1457">
        <v>1</v>
      </c>
      <c r="BW1457">
        <v>1</v>
      </c>
      <c r="BX1457">
        <v>1</v>
      </c>
      <c r="BY1457" t="s">
        <v>3</v>
      </c>
      <c r="BZ1457">
        <v>0</v>
      </c>
      <c r="CA1457">
        <v>0</v>
      </c>
      <c r="CB1457" t="s">
        <v>3</v>
      </c>
      <c r="CE1457">
        <v>0</v>
      </c>
      <c r="CF1457">
        <v>0</v>
      </c>
      <c r="CG1457">
        <v>0</v>
      </c>
      <c r="CM1457">
        <v>0</v>
      </c>
      <c r="CN1457" t="s">
        <v>3</v>
      </c>
      <c r="CO1457">
        <v>0</v>
      </c>
      <c r="CP1457">
        <f t="shared" si="1061"/>
        <v>0</v>
      </c>
      <c r="CQ1457">
        <f t="shared" si="1062"/>
        <v>0</v>
      </c>
      <c r="CR1457">
        <f t="shared" si="1063"/>
        <v>0</v>
      </c>
      <c r="CS1457">
        <f t="shared" si="1064"/>
        <v>0</v>
      </c>
      <c r="CT1457">
        <f t="shared" si="1065"/>
        <v>0</v>
      </c>
      <c r="CU1457">
        <f t="shared" si="1066"/>
        <v>0</v>
      </c>
      <c r="CV1457">
        <f t="shared" si="1067"/>
        <v>0</v>
      </c>
      <c r="CW1457">
        <f t="shared" si="1068"/>
        <v>0</v>
      </c>
      <c r="CX1457">
        <f t="shared" si="1069"/>
        <v>0</v>
      </c>
      <c r="CY1457">
        <f t="shared" si="1070"/>
        <v>0</v>
      </c>
      <c r="CZ1457">
        <f t="shared" si="1071"/>
        <v>0</v>
      </c>
      <c r="DC1457" t="s">
        <v>3</v>
      </c>
      <c r="DD1457" t="s">
        <v>3</v>
      </c>
      <c r="DE1457" t="s">
        <v>3</v>
      </c>
      <c r="DF1457" t="s">
        <v>3</v>
      </c>
      <c r="DG1457" t="s">
        <v>3</v>
      </c>
      <c r="DH1457" t="s">
        <v>3</v>
      </c>
      <c r="DI1457" t="s">
        <v>3</v>
      </c>
      <c r="DJ1457" t="s">
        <v>3</v>
      </c>
      <c r="DK1457" t="s">
        <v>3</v>
      </c>
      <c r="DL1457" t="s">
        <v>3</v>
      </c>
      <c r="DM1457" t="s">
        <v>3</v>
      </c>
      <c r="DN1457">
        <v>0</v>
      </c>
      <c r="DO1457">
        <v>0</v>
      </c>
      <c r="DP1457">
        <v>1</v>
      </c>
      <c r="DQ1457">
        <v>1</v>
      </c>
      <c r="DU1457">
        <v>1009</v>
      </c>
      <c r="DV1457" t="s">
        <v>30</v>
      </c>
      <c r="DW1457" t="s">
        <v>30</v>
      </c>
      <c r="DX1457">
        <v>1000</v>
      </c>
      <c r="DZ1457" t="s">
        <v>3</v>
      </c>
      <c r="EA1457" t="s">
        <v>3</v>
      </c>
      <c r="EB1457" t="s">
        <v>3</v>
      </c>
      <c r="EC1457" t="s">
        <v>3</v>
      </c>
      <c r="EE1457">
        <v>29085443</v>
      </c>
      <c r="EF1457">
        <v>8</v>
      </c>
      <c r="EG1457" t="s">
        <v>144</v>
      </c>
      <c r="EH1457">
        <v>0</v>
      </c>
      <c r="EI1457" t="s">
        <v>3</v>
      </c>
      <c r="EJ1457">
        <v>1</v>
      </c>
      <c r="EK1457">
        <v>500001</v>
      </c>
      <c r="EL1457" t="s">
        <v>145</v>
      </c>
      <c r="EM1457" t="s">
        <v>146</v>
      </c>
      <c r="EO1457" t="s">
        <v>3</v>
      </c>
      <c r="EQ1457">
        <v>0</v>
      </c>
      <c r="ER1457">
        <v>0</v>
      </c>
      <c r="ES1457">
        <v>0</v>
      </c>
      <c r="ET1457">
        <v>0</v>
      </c>
      <c r="EU1457">
        <v>0</v>
      </c>
      <c r="EV1457">
        <v>0</v>
      </c>
      <c r="EW1457">
        <v>0</v>
      </c>
      <c r="EX1457">
        <v>0</v>
      </c>
      <c r="FQ1457">
        <v>0</v>
      </c>
      <c r="FR1457">
        <f t="shared" si="1072"/>
        <v>0</v>
      </c>
      <c r="FS1457">
        <v>0</v>
      </c>
      <c r="FX1457">
        <v>0</v>
      </c>
      <c r="FY1457">
        <v>0</v>
      </c>
      <c r="GA1457" t="s">
        <v>3</v>
      </c>
      <c r="GD1457">
        <v>1</v>
      </c>
      <c r="GF1457">
        <v>-192135928</v>
      </c>
      <c r="GG1457">
        <v>2</v>
      </c>
      <c r="GH1457">
        <v>1</v>
      </c>
      <c r="GI1457">
        <v>-2</v>
      </c>
      <c r="GJ1457">
        <v>0</v>
      </c>
      <c r="GK1457">
        <v>0</v>
      </c>
      <c r="GL1457">
        <f t="shared" si="1073"/>
        <v>0</v>
      </c>
      <c r="GM1457">
        <f t="shared" si="1074"/>
        <v>0</v>
      </c>
      <c r="GN1457">
        <f t="shared" si="1075"/>
        <v>0</v>
      </c>
      <c r="GO1457">
        <f t="shared" si="1076"/>
        <v>0</v>
      </c>
      <c r="GP1457">
        <f t="shared" si="1077"/>
        <v>0</v>
      </c>
      <c r="GR1457">
        <v>0</v>
      </c>
      <c r="GS1457">
        <v>3</v>
      </c>
      <c r="GT1457">
        <v>0</v>
      </c>
      <c r="GU1457" t="s">
        <v>3</v>
      </c>
      <c r="GV1457">
        <f t="shared" si="1078"/>
        <v>0</v>
      </c>
      <c r="GW1457">
        <v>1</v>
      </c>
      <c r="GX1457">
        <f t="shared" si="1079"/>
        <v>0</v>
      </c>
      <c r="HA1457">
        <v>0</v>
      </c>
      <c r="HB1457">
        <v>0</v>
      </c>
      <c r="HC1457">
        <f t="shared" si="1080"/>
        <v>0</v>
      </c>
      <c r="HE1457" t="s">
        <v>3</v>
      </c>
      <c r="HF1457" t="s">
        <v>3</v>
      </c>
      <c r="HM1457" t="s">
        <v>3</v>
      </c>
      <c r="IK1457">
        <v>0</v>
      </c>
    </row>
    <row r="1458" spans="1:245">
      <c r="A1458">
        <v>17</v>
      </c>
      <c r="B1458">
        <v>0</v>
      </c>
      <c r="C1458">
        <f>ROW(SmtRes!A1563)</f>
        <v>1563</v>
      </c>
      <c r="D1458">
        <f>ROW(EtalonRes!A1517)</f>
        <v>1517</v>
      </c>
      <c r="E1458" t="s">
        <v>41</v>
      </c>
      <c r="F1458" t="s">
        <v>18</v>
      </c>
      <c r="G1458" t="s">
        <v>19</v>
      </c>
      <c r="H1458" t="s">
        <v>20</v>
      </c>
      <c r="I1458">
        <f>ROUND(36.5/100,9)</f>
        <v>0.36499999999999999</v>
      </c>
      <c r="J1458">
        <v>0</v>
      </c>
      <c r="K1458">
        <f>ROUND(36.5/100,9)</f>
        <v>0.36499999999999999</v>
      </c>
      <c r="O1458">
        <f t="shared" si="1041"/>
        <v>721.74</v>
      </c>
      <c r="P1458">
        <f t="shared" si="1042"/>
        <v>0</v>
      </c>
      <c r="Q1458">
        <f t="shared" si="1043"/>
        <v>0</v>
      </c>
      <c r="R1458">
        <f t="shared" si="1044"/>
        <v>0</v>
      </c>
      <c r="S1458">
        <f t="shared" si="1045"/>
        <v>721.74</v>
      </c>
      <c r="T1458">
        <f t="shared" si="1046"/>
        <v>0</v>
      </c>
      <c r="U1458">
        <f t="shared" si="1047"/>
        <v>2.79955</v>
      </c>
      <c r="V1458">
        <f t="shared" si="1048"/>
        <v>0</v>
      </c>
      <c r="W1458">
        <f t="shared" si="1049"/>
        <v>0</v>
      </c>
      <c r="X1458">
        <f t="shared" si="1050"/>
        <v>490.78</v>
      </c>
      <c r="Y1458">
        <f t="shared" si="1051"/>
        <v>389.74</v>
      </c>
      <c r="AA1458">
        <v>35863109</v>
      </c>
      <c r="AB1458">
        <f t="shared" si="1052"/>
        <v>59.83</v>
      </c>
      <c r="AC1458">
        <f t="shared" si="1053"/>
        <v>0</v>
      </c>
      <c r="AD1458">
        <f t="shared" si="1054"/>
        <v>0</v>
      </c>
      <c r="AE1458">
        <f t="shared" si="1055"/>
        <v>0</v>
      </c>
      <c r="AF1458">
        <f t="shared" si="1056"/>
        <v>59.83</v>
      </c>
      <c r="AG1458">
        <f t="shared" si="1057"/>
        <v>0</v>
      </c>
      <c r="AH1458">
        <f t="shared" si="1058"/>
        <v>7.67</v>
      </c>
      <c r="AI1458">
        <f t="shared" si="1059"/>
        <v>0</v>
      </c>
      <c r="AJ1458">
        <f t="shared" si="1060"/>
        <v>0</v>
      </c>
      <c r="AK1458">
        <v>59.83</v>
      </c>
      <c r="AL1458">
        <v>0</v>
      </c>
      <c r="AM1458">
        <v>0</v>
      </c>
      <c r="AN1458">
        <v>0</v>
      </c>
      <c r="AO1458">
        <v>59.83</v>
      </c>
      <c r="AP1458">
        <v>0</v>
      </c>
      <c r="AQ1458">
        <v>7.67</v>
      </c>
      <c r="AR1458">
        <v>0</v>
      </c>
      <c r="AS1458">
        <v>0</v>
      </c>
      <c r="AT1458">
        <v>68</v>
      </c>
      <c r="AU1458">
        <v>54</v>
      </c>
      <c r="AV1458">
        <v>1</v>
      </c>
      <c r="AW1458">
        <v>1</v>
      </c>
      <c r="AZ1458">
        <v>1</v>
      </c>
      <c r="BA1458">
        <v>33.049999999999997</v>
      </c>
      <c r="BB1458">
        <v>1</v>
      </c>
      <c r="BC1458">
        <v>1</v>
      </c>
      <c r="BD1458" t="s">
        <v>3</v>
      </c>
      <c r="BE1458" t="s">
        <v>3</v>
      </c>
      <c r="BF1458" t="s">
        <v>3</v>
      </c>
      <c r="BG1458" t="s">
        <v>3</v>
      </c>
      <c r="BH1458">
        <v>0</v>
      </c>
      <c r="BI1458">
        <v>1</v>
      </c>
      <c r="BJ1458" t="s">
        <v>21</v>
      </c>
      <c r="BM1458">
        <v>57001</v>
      </c>
      <c r="BN1458">
        <v>0</v>
      </c>
      <c r="BO1458" t="s">
        <v>18</v>
      </c>
      <c r="BP1458">
        <v>1</v>
      </c>
      <c r="BQ1458">
        <v>6</v>
      </c>
      <c r="BR1458">
        <v>0</v>
      </c>
      <c r="BS1458">
        <v>33.049999999999997</v>
      </c>
      <c r="BT1458">
        <v>1</v>
      </c>
      <c r="BU1458">
        <v>1</v>
      </c>
      <c r="BV1458">
        <v>1</v>
      </c>
      <c r="BW1458">
        <v>1</v>
      </c>
      <c r="BX1458">
        <v>1</v>
      </c>
      <c r="BY1458" t="s">
        <v>3</v>
      </c>
      <c r="BZ1458">
        <v>80</v>
      </c>
      <c r="CA1458">
        <v>68</v>
      </c>
      <c r="CB1458" t="s">
        <v>3</v>
      </c>
      <c r="CE1458">
        <v>0</v>
      </c>
      <c r="CF1458">
        <v>0</v>
      </c>
      <c r="CG1458">
        <v>0</v>
      </c>
      <c r="CM1458">
        <v>0</v>
      </c>
      <c r="CN1458" t="s">
        <v>3</v>
      </c>
      <c r="CO1458">
        <v>0</v>
      </c>
      <c r="CP1458">
        <f t="shared" si="1061"/>
        <v>721.74</v>
      </c>
      <c r="CQ1458">
        <f t="shared" si="1062"/>
        <v>0</v>
      </c>
      <c r="CR1458">
        <f t="shared" si="1063"/>
        <v>0</v>
      </c>
      <c r="CS1458">
        <f t="shared" si="1064"/>
        <v>0</v>
      </c>
      <c r="CT1458">
        <f t="shared" si="1065"/>
        <v>1977.3814999999997</v>
      </c>
      <c r="CU1458">
        <f t="shared" si="1066"/>
        <v>0</v>
      </c>
      <c r="CV1458">
        <f t="shared" si="1067"/>
        <v>7.67</v>
      </c>
      <c r="CW1458">
        <f t="shared" si="1068"/>
        <v>0</v>
      </c>
      <c r="CX1458">
        <f t="shared" si="1069"/>
        <v>0</v>
      </c>
      <c r="CY1458">
        <f t="shared" si="1070"/>
        <v>490.78320000000002</v>
      </c>
      <c r="CZ1458">
        <f t="shared" si="1071"/>
        <v>389.7396</v>
      </c>
      <c r="DC1458" t="s">
        <v>3</v>
      </c>
      <c r="DD1458" t="s">
        <v>3</v>
      </c>
      <c r="DE1458" t="s">
        <v>3</v>
      </c>
      <c r="DF1458" t="s">
        <v>3</v>
      </c>
      <c r="DG1458" t="s">
        <v>3</v>
      </c>
      <c r="DH1458" t="s">
        <v>3</v>
      </c>
      <c r="DI1458" t="s">
        <v>3</v>
      </c>
      <c r="DJ1458" t="s">
        <v>3</v>
      </c>
      <c r="DK1458" t="s">
        <v>3</v>
      </c>
      <c r="DL1458" t="s">
        <v>3</v>
      </c>
      <c r="DM1458" t="s">
        <v>3</v>
      </c>
      <c r="DN1458">
        <v>0</v>
      </c>
      <c r="DO1458">
        <v>0</v>
      </c>
      <c r="DP1458">
        <v>1</v>
      </c>
      <c r="DQ1458">
        <v>1</v>
      </c>
      <c r="DU1458">
        <v>1013</v>
      </c>
      <c r="DV1458" t="s">
        <v>20</v>
      </c>
      <c r="DW1458" t="s">
        <v>20</v>
      </c>
      <c r="DX1458">
        <v>1</v>
      </c>
      <c r="DZ1458" t="s">
        <v>3</v>
      </c>
      <c r="EA1458" t="s">
        <v>3</v>
      </c>
      <c r="EB1458" t="s">
        <v>3</v>
      </c>
      <c r="EC1458" t="s">
        <v>3</v>
      </c>
      <c r="EE1458">
        <v>29085590</v>
      </c>
      <c r="EF1458">
        <v>6</v>
      </c>
      <c r="EG1458" t="s">
        <v>22</v>
      </c>
      <c r="EH1458">
        <v>0</v>
      </c>
      <c r="EI1458" t="s">
        <v>3</v>
      </c>
      <c r="EJ1458">
        <v>1</v>
      </c>
      <c r="EK1458">
        <v>57001</v>
      </c>
      <c r="EL1458" t="s">
        <v>23</v>
      </c>
      <c r="EM1458" t="s">
        <v>24</v>
      </c>
      <c r="EO1458" t="s">
        <v>3</v>
      </c>
      <c r="EQ1458">
        <v>0</v>
      </c>
      <c r="ER1458">
        <v>59.83</v>
      </c>
      <c r="ES1458">
        <v>0</v>
      </c>
      <c r="ET1458">
        <v>0</v>
      </c>
      <c r="EU1458">
        <v>0</v>
      </c>
      <c r="EV1458">
        <v>59.83</v>
      </c>
      <c r="EW1458">
        <v>7.67</v>
      </c>
      <c r="EX1458">
        <v>0</v>
      </c>
      <c r="EY1458">
        <v>0</v>
      </c>
      <c r="FQ1458">
        <v>0</v>
      </c>
      <c r="FR1458">
        <f t="shared" si="1072"/>
        <v>0</v>
      </c>
      <c r="FS1458">
        <v>0</v>
      </c>
      <c r="FV1458" t="s">
        <v>25</v>
      </c>
      <c r="FW1458" t="s">
        <v>26</v>
      </c>
      <c r="FX1458">
        <v>80</v>
      </c>
      <c r="FY1458">
        <v>68</v>
      </c>
      <c r="GA1458" t="s">
        <v>3</v>
      </c>
      <c r="GD1458">
        <v>1</v>
      </c>
      <c r="GF1458">
        <v>1095792533</v>
      </c>
      <c r="GG1458">
        <v>2</v>
      </c>
      <c r="GH1458">
        <v>1</v>
      </c>
      <c r="GI1458">
        <v>2</v>
      </c>
      <c r="GJ1458">
        <v>0</v>
      </c>
      <c r="GK1458">
        <v>0</v>
      </c>
      <c r="GL1458">
        <f t="shared" si="1073"/>
        <v>0</v>
      </c>
      <c r="GM1458">
        <f t="shared" si="1074"/>
        <v>1602.26</v>
      </c>
      <c r="GN1458">
        <f t="shared" si="1075"/>
        <v>1602.26</v>
      </c>
      <c r="GO1458">
        <f t="shared" si="1076"/>
        <v>0</v>
      </c>
      <c r="GP1458">
        <f t="shared" si="1077"/>
        <v>0</v>
      </c>
      <c r="GR1458">
        <v>0</v>
      </c>
      <c r="GS1458">
        <v>3</v>
      </c>
      <c r="GT1458">
        <v>0</v>
      </c>
      <c r="GU1458" t="s">
        <v>3</v>
      </c>
      <c r="GV1458">
        <f t="shared" si="1078"/>
        <v>0</v>
      </c>
      <c r="GW1458">
        <v>1</v>
      </c>
      <c r="GX1458">
        <f t="shared" si="1079"/>
        <v>0</v>
      </c>
      <c r="HA1458">
        <v>0</v>
      </c>
      <c r="HB1458">
        <v>0</v>
      </c>
      <c r="HC1458">
        <f t="shared" si="1080"/>
        <v>0</v>
      </c>
      <c r="HE1458" t="s">
        <v>3</v>
      </c>
      <c r="HF1458" t="s">
        <v>3</v>
      </c>
      <c r="HM1458" t="s">
        <v>3</v>
      </c>
      <c r="IK1458">
        <v>0</v>
      </c>
    </row>
    <row r="1459" spans="1:245">
      <c r="A1459">
        <v>18</v>
      </c>
      <c r="B1459">
        <v>0</v>
      </c>
      <c r="C1459">
        <v>1563</v>
      </c>
      <c r="E1459" t="s">
        <v>48</v>
      </c>
      <c r="F1459" t="s">
        <v>28</v>
      </c>
      <c r="G1459" t="s">
        <v>29</v>
      </c>
      <c r="H1459" t="s">
        <v>30</v>
      </c>
      <c r="I1459">
        <f>I1458*J1459</f>
        <v>0.2555</v>
      </c>
      <c r="J1459">
        <v>0.70000000000000007</v>
      </c>
      <c r="K1459">
        <v>0.7</v>
      </c>
      <c r="O1459">
        <f t="shared" si="1041"/>
        <v>0</v>
      </c>
      <c r="P1459">
        <f t="shared" si="1042"/>
        <v>0</v>
      </c>
      <c r="Q1459">
        <f t="shared" si="1043"/>
        <v>0</v>
      </c>
      <c r="R1459">
        <f t="shared" si="1044"/>
        <v>0</v>
      </c>
      <c r="S1459">
        <f t="shared" si="1045"/>
        <v>0</v>
      </c>
      <c r="T1459">
        <f t="shared" si="1046"/>
        <v>0</v>
      </c>
      <c r="U1459">
        <f t="shared" si="1047"/>
        <v>0</v>
      </c>
      <c r="V1459">
        <f t="shared" si="1048"/>
        <v>0</v>
      </c>
      <c r="W1459">
        <f t="shared" si="1049"/>
        <v>0</v>
      </c>
      <c r="X1459">
        <f t="shared" si="1050"/>
        <v>0</v>
      </c>
      <c r="Y1459">
        <f t="shared" si="1051"/>
        <v>0</v>
      </c>
      <c r="AA1459">
        <v>35863109</v>
      </c>
      <c r="AB1459">
        <f t="shared" si="1052"/>
        <v>0</v>
      </c>
      <c r="AC1459">
        <f t="shared" si="1053"/>
        <v>0</v>
      </c>
      <c r="AD1459">
        <f t="shared" si="1054"/>
        <v>0</v>
      </c>
      <c r="AE1459">
        <f t="shared" si="1055"/>
        <v>0</v>
      </c>
      <c r="AF1459">
        <f t="shared" si="1056"/>
        <v>0</v>
      </c>
      <c r="AG1459">
        <f t="shared" si="1057"/>
        <v>0</v>
      </c>
      <c r="AH1459">
        <f t="shared" si="1058"/>
        <v>0</v>
      </c>
      <c r="AI1459">
        <f t="shared" si="1059"/>
        <v>0</v>
      </c>
      <c r="AJ1459">
        <f t="shared" si="1060"/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1</v>
      </c>
      <c r="AW1459">
        <v>1</v>
      </c>
      <c r="AZ1459">
        <v>1</v>
      </c>
      <c r="BA1459">
        <v>1</v>
      </c>
      <c r="BB1459">
        <v>1</v>
      </c>
      <c r="BC1459">
        <v>1</v>
      </c>
      <c r="BD1459" t="s">
        <v>3</v>
      </c>
      <c r="BE1459" t="s">
        <v>3</v>
      </c>
      <c r="BF1459" t="s">
        <v>3</v>
      </c>
      <c r="BG1459" t="s">
        <v>3</v>
      </c>
      <c r="BH1459">
        <v>3</v>
      </c>
      <c r="BI1459">
        <v>2</v>
      </c>
      <c r="BJ1459" t="s">
        <v>31</v>
      </c>
      <c r="BM1459">
        <v>500002</v>
      </c>
      <c r="BN1459">
        <v>0</v>
      </c>
      <c r="BO1459" t="s">
        <v>3</v>
      </c>
      <c r="BP1459">
        <v>0</v>
      </c>
      <c r="BQ1459">
        <v>12</v>
      </c>
      <c r="BR1459">
        <v>0</v>
      </c>
      <c r="BS1459">
        <v>1</v>
      </c>
      <c r="BT1459">
        <v>1</v>
      </c>
      <c r="BU1459">
        <v>1</v>
      </c>
      <c r="BV1459">
        <v>1</v>
      </c>
      <c r="BW1459">
        <v>1</v>
      </c>
      <c r="BX1459">
        <v>1</v>
      </c>
      <c r="BY1459" t="s">
        <v>3</v>
      </c>
      <c r="BZ1459">
        <v>0</v>
      </c>
      <c r="CA1459">
        <v>0</v>
      </c>
      <c r="CB1459" t="s">
        <v>3</v>
      </c>
      <c r="CE1459">
        <v>0</v>
      </c>
      <c r="CF1459">
        <v>0</v>
      </c>
      <c r="CG1459">
        <v>0</v>
      </c>
      <c r="CM1459">
        <v>0</v>
      </c>
      <c r="CN1459" t="s">
        <v>3</v>
      </c>
      <c r="CO1459">
        <v>0</v>
      </c>
      <c r="CP1459">
        <f t="shared" si="1061"/>
        <v>0</v>
      </c>
      <c r="CQ1459">
        <f t="shared" si="1062"/>
        <v>0</v>
      </c>
      <c r="CR1459">
        <f t="shared" si="1063"/>
        <v>0</v>
      </c>
      <c r="CS1459">
        <f t="shared" si="1064"/>
        <v>0</v>
      </c>
      <c r="CT1459">
        <f t="shared" si="1065"/>
        <v>0</v>
      </c>
      <c r="CU1459">
        <f t="shared" si="1066"/>
        <v>0</v>
      </c>
      <c r="CV1459">
        <f t="shared" si="1067"/>
        <v>0</v>
      </c>
      <c r="CW1459">
        <f t="shared" si="1068"/>
        <v>0</v>
      </c>
      <c r="CX1459">
        <f t="shared" si="1069"/>
        <v>0</v>
      </c>
      <c r="CY1459">
        <f t="shared" si="1070"/>
        <v>0</v>
      </c>
      <c r="CZ1459">
        <f t="shared" si="1071"/>
        <v>0</v>
      </c>
      <c r="DC1459" t="s">
        <v>3</v>
      </c>
      <c r="DD1459" t="s">
        <v>3</v>
      </c>
      <c r="DE1459" t="s">
        <v>3</v>
      </c>
      <c r="DF1459" t="s">
        <v>3</v>
      </c>
      <c r="DG1459" t="s">
        <v>3</v>
      </c>
      <c r="DH1459" t="s">
        <v>3</v>
      </c>
      <c r="DI1459" t="s">
        <v>3</v>
      </c>
      <c r="DJ1459" t="s">
        <v>3</v>
      </c>
      <c r="DK1459" t="s">
        <v>3</v>
      </c>
      <c r="DL1459" t="s">
        <v>3</v>
      </c>
      <c r="DM1459" t="s">
        <v>3</v>
      </c>
      <c r="DN1459">
        <v>0</v>
      </c>
      <c r="DO1459">
        <v>0</v>
      </c>
      <c r="DP1459">
        <v>1</v>
      </c>
      <c r="DQ1459">
        <v>1</v>
      </c>
      <c r="DU1459">
        <v>1009</v>
      </c>
      <c r="DV1459" t="s">
        <v>30</v>
      </c>
      <c r="DW1459" t="s">
        <v>30</v>
      </c>
      <c r="DX1459">
        <v>1000</v>
      </c>
      <c r="DZ1459" t="s">
        <v>3</v>
      </c>
      <c r="EA1459" t="s">
        <v>3</v>
      </c>
      <c r="EB1459" t="s">
        <v>3</v>
      </c>
      <c r="EC1459" t="s">
        <v>3</v>
      </c>
      <c r="EE1459">
        <v>29085444</v>
      </c>
      <c r="EF1459">
        <v>12</v>
      </c>
      <c r="EG1459" t="s">
        <v>32</v>
      </c>
      <c r="EH1459">
        <v>0</v>
      </c>
      <c r="EI1459" t="s">
        <v>3</v>
      </c>
      <c r="EJ1459">
        <v>2</v>
      </c>
      <c r="EK1459">
        <v>500002</v>
      </c>
      <c r="EL1459" t="s">
        <v>33</v>
      </c>
      <c r="EM1459" t="s">
        <v>34</v>
      </c>
      <c r="EO1459" t="s">
        <v>3</v>
      </c>
      <c r="EQ1459">
        <v>0</v>
      </c>
      <c r="ER1459">
        <v>0</v>
      </c>
      <c r="ES1459">
        <v>0</v>
      </c>
      <c r="ET1459">
        <v>0</v>
      </c>
      <c r="EU1459">
        <v>0</v>
      </c>
      <c r="EV1459">
        <v>0</v>
      </c>
      <c r="EW1459">
        <v>0</v>
      </c>
      <c r="EX1459">
        <v>0</v>
      </c>
      <c r="FQ1459">
        <v>0</v>
      </c>
      <c r="FR1459">
        <f t="shared" si="1072"/>
        <v>0</v>
      </c>
      <c r="FS1459">
        <v>0</v>
      </c>
      <c r="FX1459">
        <v>0</v>
      </c>
      <c r="FY1459">
        <v>0</v>
      </c>
      <c r="GA1459" t="s">
        <v>3</v>
      </c>
      <c r="GD1459">
        <v>1</v>
      </c>
      <c r="GF1459">
        <v>-304821490</v>
      </c>
      <c r="GG1459">
        <v>2</v>
      </c>
      <c r="GH1459">
        <v>1</v>
      </c>
      <c r="GI1459">
        <v>-2</v>
      </c>
      <c r="GJ1459">
        <v>0</v>
      </c>
      <c r="GK1459">
        <v>0</v>
      </c>
      <c r="GL1459">
        <f t="shared" si="1073"/>
        <v>0</v>
      </c>
      <c r="GM1459">
        <f t="shared" si="1074"/>
        <v>0</v>
      </c>
      <c r="GN1459">
        <f t="shared" si="1075"/>
        <v>0</v>
      </c>
      <c r="GO1459">
        <f t="shared" si="1076"/>
        <v>0</v>
      </c>
      <c r="GP1459">
        <f t="shared" si="1077"/>
        <v>0</v>
      </c>
      <c r="GR1459">
        <v>0</v>
      </c>
      <c r="GS1459">
        <v>3</v>
      </c>
      <c r="GT1459">
        <v>0</v>
      </c>
      <c r="GU1459" t="s">
        <v>3</v>
      </c>
      <c r="GV1459">
        <f t="shared" si="1078"/>
        <v>0</v>
      </c>
      <c r="GW1459">
        <v>1</v>
      </c>
      <c r="GX1459">
        <f t="shared" si="1079"/>
        <v>0</v>
      </c>
      <c r="HA1459">
        <v>0</v>
      </c>
      <c r="HB1459">
        <v>0</v>
      </c>
      <c r="HC1459">
        <f t="shared" si="1080"/>
        <v>0</v>
      </c>
      <c r="HE1459" t="s">
        <v>3</v>
      </c>
      <c r="HF1459" t="s">
        <v>3</v>
      </c>
      <c r="HM1459" t="s">
        <v>3</v>
      </c>
      <c r="IK1459">
        <v>0</v>
      </c>
    </row>
    <row r="1460" spans="1:245">
      <c r="A1460">
        <v>17</v>
      </c>
      <c r="B1460">
        <v>0</v>
      </c>
      <c r="C1460">
        <f>ROW(SmtRes!A1576)</f>
        <v>1576</v>
      </c>
      <c r="D1460">
        <f>ROW(EtalonRes!A1530)</f>
        <v>1530</v>
      </c>
      <c r="E1460" t="s">
        <v>49</v>
      </c>
      <c r="F1460" t="s">
        <v>293</v>
      </c>
      <c r="G1460" t="s">
        <v>294</v>
      </c>
      <c r="H1460" t="s">
        <v>186</v>
      </c>
      <c r="I1460">
        <f>ROUND(36.5/100,9)</f>
        <v>0.36499999999999999</v>
      </c>
      <c r="J1460">
        <v>0</v>
      </c>
      <c r="K1460">
        <f>ROUND(36.5/100,9)</f>
        <v>0.36499999999999999</v>
      </c>
      <c r="O1460">
        <f t="shared" si="1041"/>
        <v>10536.6</v>
      </c>
      <c r="P1460">
        <f t="shared" si="1042"/>
        <v>5726.14</v>
      </c>
      <c r="Q1460">
        <f t="shared" si="1043"/>
        <v>210.86</v>
      </c>
      <c r="R1460">
        <f t="shared" si="1044"/>
        <v>17.010000000000002</v>
      </c>
      <c r="S1460">
        <f t="shared" si="1045"/>
        <v>4599.6000000000004</v>
      </c>
      <c r="T1460">
        <f t="shared" si="1046"/>
        <v>0</v>
      </c>
      <c r="U1460">
        <f t="shared" si="1047"/>
        <v>16.3155</v>
      </c>
      <c r="V1460">
        <f t="shared" si="1048"/>
        <v>5.1100000000000007E-2</v>
      </c>
      <c r="W1460">
        <f t="shared" si="1049"/>
        <v>0</v>
      </c>
      <c r="X1460">
        <f t="shared" si="1050"/>
        <v>4339.6099999999997</v>
      </c>
      <c r="Y1460">
        <f t="shared" si="1051"/>
        <v>2354.4699999999998</v>
      </c>
      <c r="AA1460">
        <v>35863109</v>
      </c>
      <c r="AB1460">
        <f t="shared" si="1052"/>
        <v>4236.1000000000004</v>
      </c>
      <c r="AC1460">
        <f t="shared" si="1053"/>
        <v>3798.56</v>
      </c>
      <c r="AD1460">
        <f t="shared" si="1054"/>
        <v>56.25</v>
      </c>
      <c r="AE1460">
        <f t="shared" si="1055"/>
        <v>1.41</v>
      </c>
      <c r="AF1460">
        <f t="shared" si="1056"/>
        <v>381.29</v>
      </c>
      <c r="AG1460">
        <f t="shared" si="1057"/>
        <v>0</v>
      </c>
      <c r="AH1460">
        <f t="shared" si="1058"/>
        <v>44.7</v>
      </c>
      <c r="AI1460">
        <f t="shared" si="1059"/>
        <v>0.14000000000000001</v>
      </c>
      <c r="AJ1460">
        <f t="shared" si="1060"/>
        <v>0</v>
      </c>
      <c r="AK1460">
        <v>4236.1000000000004</v>
      </c>
      <c r="AL1460">
        <v>3798.56</v>
      </c>
      <c r="AM1460">
        <v>56.25</v>
      </c>
      <c r="AN1460">
        <v>1.41</v>
      </c>
      <c r="AO1460">
        <v>381.29</v>
      </c>
      <c r="AP1460">
        <v>0</v>
      </c>
      <c r="AQ1460">
        <v>44.7</v>
      </c>
      <c r="AR1460">
        <v>0.14000000000000001</v>
      </c>
      <c r="AS1460">
        <v>0</v>
      </c>
      <c r="AT1460">
        <v>94</v>
      </c>
      <c r="AU1460">
        <v>51</v>
      </c>
      <c r="AV1460">
        <v>1</v>
      </c>
      <c r="AW1460">
        <v>1</v>
      </c>
      <c r="AZ1460">
        <v>1</v>
      </c>
      <c r="BA1460">
        <v>33.049999999999997</v>
      </c>
      <c r="BB1460">
        <v>10.27</v>
      </c>
      <c r="BC1460">
        <v>4.13</v>
      </c>
      <c r="BD1460" t="s">
        <v>3</v>
      </c>
      <c r="BE1460" t="s">
        <v>3</v>
      </c>
      <c r="BF1460" t="s">
        <v>3</v>
      </c>
      <c r="BG1460" t="s">
        <v>3</v>
      </c>
      <c r="BH1460">
        <v>0</v>
      </c>
      <c r="BI1460">
        <v>1</v>
      </c>
      <c r="BJ1460" t="s">
        <v>295</v>
      </c>
      <c r="BM1460">
        <v>11001</v>
      </c>
      <c r="BN1460">
        <v>0</v>
      </c>
      <c r="BO1460" t="s">
        <v>293</v>
      </c>
      <c r="BP1460">
        <v>1</v>
      </c>
      <c r="BQ1460">
        <v>2</v>
      </c>
      <c r="BR1460">
        <v>0</v>
      </c>
      <c r="BS1460">
        <v>33.049999999999997</v>
      </c>
      <c r="BT1460">
        <v>1</v>
      </c>
      <c r="BU1460">
        <v>1</v>
      </c>
      <c r="BV1460">
        <v>1</v>
      </c>
      <c r="BW1460">
        <v>1</v>
      </c>
      <c r="BX1460">
        <v>1</v>
      </c>
      <c r="BY1460" t="s">
        <v>3</v>
      </c>
      <c r="BZ1460">
        <v>123</v>
      </c>
      <c r="CA1460">
        <v>75</v>
      </c>
      <c r="CB1460" t="s">
        <v>3</v>
      </c>
      <c r="CE1460">
        <v>0</v>
      </c>
      <c r="CF1460">
        <v>0</v>
      </c>
      <c r="CG1460">
        <v>0</v>
      </c>
      <c r="CM1460">
        <v>0</v>
      </c>
      <c r="CN1460" t="s">
        <v>3</v>
      </c>
      <c r="CO1460">
        <v>0</v>
      </c>
      <c r="CP1460">
        <f t="shared" si="1061"/>
        <v>10536.6</v>
      </c>
      <c r="CQ1460">
        <f t="shared" si="1062"/>
        <v>15688.052799999999</v>
      </c>
      <c r="CR1460">
        <f t="shared" si="1063"/>
        <v>577.6875</v>
      </c>
      <c r="CS1460">
        <f t="shared" si="1064"/>
        <v>46.600499999999997</v>
      </c>
      <c r="CT1460">
        <f t="shared" si="1065"/>
        <v>12601.6345</v>
      </c>
      <c r="CU1460">
        <f t="shared" si="1066"/>
        <v>0</v>
      </c>
      <c r="CV1460">
        <f t="shared" si="1067"/>
        <v>44.7</v>
      </c>
      <c r="CW1460">
        <f t="shared" si="1068"/>
        <v>0.14000000000000001</v>
      </c>
      <c r="CX1460">
        <f t="shared" si="1069"/>
        <v>0</v>
      </c>
      <c r="CY1460">
        <f t="shared" si="1070"/>
        <v>4339.6134000000011</v>
      </c>
      <c r="CZ1460">
        <f t="shared" si="1071"/>
        <v>2354.4711000000007</v>
      </c>
      <c r="DC1460" t="s">
        <v>3</v>
      </c>
      <c r="DD1460" t="s">
        <v>3</v>
      </c>
      <c r="DE1460" t="s">
        <v>3</v>
      </c>
      <c r="DF1460" t="s">
        <v>3</v>
      </c>
      <c r="DG1460" t="s">
        <v>3</v>
      </c>
      <c r="DH1460" t="s">
        <v>3</v>
      </c>
      <c r="DI1460" t="s">
        <v>3</v>
      </c>
      <c r="DJ1460" t="s">
        <v>3</v>
      </c>
      <c r="DK1460" t="s">
        <v>3</v>
      </c>
      <c r="DL1460" t="s">
        <v>3</v>
      </c>
      <c r="DM1460" t="s">
        <v>3</v>
      </c>
      <c r="DN1460">
        <v>0</v>
      </c>
      <c r="DO1460">
        <v>0</v>
      </c>
      <c r="DP1460">
        <v>1</v>
      </c>
      <c r="DQ1460">
        <v>1</v>
      </c>
      <c r="DU1460">
        <v>1013</v>
      </c>
      <c r="DV1460" t="s">
        <v>186</v>
      </c>
      <c r="DW1460" t="s">
        <v>186</v>
      </c>
      <c r="DX1460">
        <v>1</v>
      </c>
      <c r="DZ1460" t="s">
        <v>3</v>
      </c>
      <c r="EA1460" t="s">
        <v>3</v>
      </c>
      <c r="EB1460" t="s">
        <v>3</v>
      </c>
      <c r="EC1460" t="s">
        <v>3</v>
      </c>
      <c r="EE1460">
        <v>29085511</v>
      </c>
      <c r="EF1460">
        <v>2</v>
      </c>
      <c r="EG1460" t="s">
        <v>135</v>
      </c>
      <c r="EH1460">
        <v>0</v>
      </c>
      <c r="EI1460" t="s">
        <v>3</v>
      </c>
      <c r="EJ1460">
        <v>1</v>
      </c>
      <c r="EK1460">
        <v>11001</v>
      </c>
      <c r="EL1460" t="s">
        <v>23</v>
      </c>
      <c r="EM1460" t="s">
        <v>188</v>
      </c>
      <c r="EO1460" t="s">
        <v>3</v>
      </c>
      <c r="EQ1460">
        <v>0</v>
      </c>
      <c r="ER1460">
        <v>4236.1000000000004</v>
      </c>
      <c r="ES1460">
        <v>3798.56</v>
      </c>
      <c r="ET1460">
        <v>56.25</v>
      </c>
      <c r="EU1460">
        <v>1.41</v>
      </c>
      <c r="EV1460">
        <v>381.29</v>
      </c>
      <c r="EW1460">
        <v>44.7</v>
      </c>
      <c r="EX1460">
        <v>0.14000000000000001</v>
      </c>
      <c r="EY1460">
        <v>0</v>
      </c>
      <c r="FQ1460">
        <v>0</v>
      </c>
      <c r="FR1460">
        <f t="shared" si="1072"/>
        <v>0</v>
      </c>
      <c r="FS1460">
        <v>0</v>
      </c>
      <c r="FT1460" t="s">
        <v>139</v>
      </c>
      <c r="FU1460" t="s">
        <v>25</v>
      </c>
      <c r="FV1460" t="s">
        <v>25</v>
      </c>
      <c r="FW1460" t="s">
        <v>26</v>
      </c>
      <c r="FX1460">
        <v>110.7</v>
      </c>
      <c r="FY1460">
        <v>63.75</v>
      </c>
      <c r="GA1460" t="s">
        <v>3</v>
      </c>
      <c r="GD1460">
        <v>1</v>
      </c>
      <c r="GF1460">
        <v>-169318418</v>
      </c>
      <c r="GG1460">
        <v>2</v>
      </c>
      <c r="GH1460">
        <v>1</v>
      </c>
      <c r="GI1460">
        <v>2</v>
      </c>
      <c r="GJ1460">
        <v>0</v>
      </c>
      <c r="GK1460">
        <v>0</v>
      </c>
      <c r="GL1460">
        <f t="shared" si="1073"/>
        <v>0</v>
      </c>
      <c r="GM1460">
        <f t="shared" si="1074"/>
        <v>17230.68</v>
      </c>
      <c r="GN1460">
        <f t="shared" si="1075"/>
        <v>17230.68</v>
      </c>
      <c r="GO1460">
        <f t="shared" si="1076"/>
        <v>0</v>
      </c>
      <c r="GP1460">
        <f t="shared" si="1077"/>
        <v>0</v>
      </c>
      <c r="GR1460">
        <v>0</v>
      </c>
      <c r="GS1460">
        <v>3</v>
      </c>
      <c r="GT1460">
        <v>0</v>
      </c>
      <c r="GU1460" t="s">
        <v>3</v>
      </c>
      <c r="GV1460">
        <f t="shared" si="1078"/>
        <v>0</v>
      </c>
      <c r="GW1460">
        <v>1</v>
      </c>
      <c r="GX1460">
        <f t="shared" si="1079"/>
        <v>0</v>
      </c>
      <c r="HA1460">
        <v>0</v>
      </c>
      <c r="HB1460">
        <v>0</v>
      </c>
      <c r="HC1460">
        <f t="shared" si="1080"/>
        <v>0</v>
      </c>
      <c r="HE1460" t="s">
        <v>3</v>
      </c>
      <c r="HF1460" t="s">
        <v>3</v>
      </c>
      <c r="HM1460" t="s">
        <v>3</v>
      </c>
      <c r="IK1460">
        <v>0</v>
      </c>
    </row>
    <row r="1461" spans="1:245">
      <c r="A1461">
        <v>17</v>
      </c>
      <c r="B1461">
        <v>0</v>
      </c>
      <c r="C1461">
        <f>ROW(SmtRes!A1584)</f>
        <v>1584</v>
      </c>
      <c r="D1461">
        <f>ROW(EtalonRes!A1538)</f>
        <v>1538</v>
      </c>
      <c r="E1461" t="s">
        <v>55</v>
      </c>
      <c r="F1461" t="s">
        <v>189</v>
      </c>
      <c r="G1461" t="s">
        <v>190</v>
      </c>
      <c r="H1461" t="s">
        <v>38</v>
      </c>
      <c r="I1461">
        <f>ROUND(36.5/100,9)</f>
        <v>0.36499999999999999</v>
      </c>
      <c r="J1461">
        <v>0</v>
      </c>
      <c r="K1461">
        <f>ROUND(36.5/100,9)</f>
        <v>0.36499999999999999</v>
      </c>
      <c r="O1461">
        <f t="shared" si="1041"/>
        <v>21834.55</v>
      </c>
      <c r="P1461">
        <f t="shared" si="1042"/>
        <v>15173.94</v>
      </c>
      <c r="Q1461">
        <f t="shared" si="1043"/>
        <v>412.57</v>
      </c>
      <c r="R1461">
        <f t="shared" si="1044"/>
        <v>94.46</v>
      </c>
      <c r="S1461">
        <f t="shared" si="1045"/>
        <v>6248.04</v>
      </c>
      <c r="T1461">
        <f t="shared" si="1046"/>
        <v>0</v>
      </c>
      <c r="U1461">
        <f t="shared" si="1047"/>
        <v>22.162800000000001</v>
      </c>
      <c r="V1461">
        <f t="shared" si="1048"/>
        <v>0.21169999999999997</v>
      </c>
      <c r="W1461">
        <f t="shared" si="1049"/>
        <v>0</v>
      </c>
      <c r="X1461">
        <f t="shared" si="1050"/>
        <v>5961.95</v>
      </c>
      <c r="Y1461">
        <f t="shared" si="1051"/>
        <v>3234.68</v>
      </c>
      <c r="AA1461">
        <v>35863109</v>
      </c>
      <c r="AB1461">
        <f t="shared" si="1052"/>
        <v>6972.36</v>
      </c>
      <c r="AC1461">
        <f t="shared" si="1053"/>
        <v>6356.64</v>
      </c>
      <c r="AD1461">
        <f t="shared" si="1054"/>
        <v>97.78</v>
      </c>
      <c r="AE1461">
        <f t="shared" si="1055"/>
        <v>7.83</v>
      </c>
      <c r="AF1461">
        <f t="shared" si="1056"/>
        <v>517.94000000000005</v>
      </c>
      <c r="AG1461">
        <f t="shared" si="1057"/>
        <v>0</v>
      </c>
      <c r="AH1461">
        <f t="shared" si="1058"/>
        <v>60.72</v>
      </c>
      <c r="AI1461">
        <f t="shared" si="1059"/>
        <v>0.57999999999999996</v>
      </c>
      <c r="AJ1461">
        <f t="shared" si="1060"/>
        <v>0</v>
      </c>
      <c r="AK1461">
        <v>6972.36</v>
      </c>
      <c r="AL1461">
        <v>6356.64</v>
      </c>
      <c r="AM1461">
        <v>97.78</v>
      </c>
      <c r="AN1461">
        <v>7.83</v>
      </c>
      <c r="AO1461">
        <v>517.94000000000005</v>
      </c>
      <c r="AP1461">
        <v>0</v>
      </c>
      <c r="AQ1461">
        <v>60.72</v>
      </c>
      <c r="AR1461">
        <v>0.57999999999999996</v>
      </c>
      <c r="AS1461">
        <v>0</v>
      </c>
      <c r="AT1461">
        <v>94</v>
      </c>
      <c r="AU1461">
        <v>51</v>
      </c>
      <c r="AV1461">
        <v>1</v>
      </c>
      <c r="AW1461">
        <v>1</v>
      </c>
      <c r="AZ1461">
        <v>1</v>
      </c>
      <c r="BA1461">
        <v>33.049999999999997</v>
      </c>
      <c r="BB1461">
        <v>11.56</v>
      </c>
      <c r="BC1461">
        <v>6.54</v>
      </c>
      <c r="BD1461" t="s">
        <v>3</v>
      </c>
      <c r="BE1461" t="s">
        <v>3</v>
      </c>
      <c r="BF1461" t="s">
        <v>3</v>
      </c>
      <c r="BG1461" t="s">
        <v>3</v>
      </c>
      <c r="BH1461">
        <v>0</v>
      </c>
      <c r="BI1461">
        <v>1</v>
      </c>
      <c r="BJ1461" t="s">
        <v>191</v>
      </c>
      <c r="BM1461">
        <v>11001</v>
      </c>
      <c r="BN1461">
        <v>0</v>
      </c>
      <c r="BO1461" t="s">
        <v>189</v>
      </c>
      <c r="BP1461">
        <v>1</v>
      </c>
      <c r="BQ1461">
        <v>2</v>
      </c>
      <c r="BR1461">
        <v>0</v>
      </c>
      <c r="BS1461">
        <v>33.049999999999997</v>
      </c>
      <c r="BT1461">
        <v>1</v>
      </c>
      <c r="BU1461">
        <v>1</v>
      </c>
      <c r="BV1461">
        <v>1</v>
      </c>
      <c r="BW1461">
        <v>1</v>
      </c>
      <c r="BX1461">
        <v>1</v>
      </c>
      <c r="BY1461" t="s">
        <v>3</v>
      </c>
      <c r="BZ1461">
        <v>123</v>
      </c>
      <c r="CA1461">
        <v>75</v>
      </c>
      <c r="CB1461" t="s">
        <v>3</v>
      </c>
      <c r="CE1461">
        <v>0</v>
      </c>
      <c r="CF1461">
        <v>0</v>
      </c>
      <c r="CG1461">
        <v>0</v>
      </c>
      <c r="CM1461">
        <v>0</v>
      </c>
      <c r="CN1461" t="s">
        <v>3</v>
      </c>
      <c r="CO1461">
        <v>0</v>
      </c>
      <c r="CP1461">
        <f t="shared" si="1061"/>
        <v>21834.55</v>
      </c>
      <c r="CQ1461">
        <f t="shared" si="1062"/>
        <v>41572.425600000002</v>
      </c>
      <c r="CR1461">
        <f t="shared" si="1063"/>
        <v>1130.3368</v>
      </c>
      <c r="CS1461">
        <f t="shared" si="1064"/>
        <v>258.78149999999999</v>
      </c>
      <c r="CT1461">
        <f t="shared" si="1065"/>
        <v>17117.917000000001</v>
      </c>
      <c r="CU1461">
        <f t="shared" si="1066"/>
        <v>0</v>
      </c>
      <c r="CV1461">
        <f t="shared" si="1067"/>
        <v>60.72</v>
      </c>
      <c r="CW1461">
        <f t="shared" si="1068"/>
        <v>0.57999999999999996</v>
      </c>
      <c r="CX1461">
        <f t="shared" si="1069"/>
        <v>0</v>
      </c>
      <c r="CY1461">
        <f t="shared" si="1070"/>
        <v>5961.95</v>
      </c>
      <c r="CZ1461">
        <f t="shared" si="1071"/>
        <v>3234.6750000000002</v>
      </c>
      <c r="DC1461" t="s">
        <v>3</v>
      </c>
      <c r="DD1461" t="s">
        <v>3</v>
      </c>
      <c r="DE1461" t="s">
        <v>3</v>
      </c>
      <c r="DF1461" t="s">
        <v>3</v>
      </c>
      <c r="DG1461" t="s">
        <v>3</v>
      </c>
      <c r="DH1461" t="s">
        <v>3</v>
      </c>
      <c r="DI1461" t="s">
        <v>3</v>
      </c>
      <c r="DJ1461" t="s">
        <v>3</v>
      </c>
      <c r="DK1461" t="s">
        <v>3</v>
      </c>
      <c r="DL1461" t="s">
        <v>3</v>
      </c>
      <c r="DM1461" t="s">
        <v>3</v>
      </c>
      <c r="DN1461">
        <v>0</v>
      </c>
      <c r="DO1461">
        <v>0</v>
      </c>
      <c r="DP1461">
        <v>1</v>
      </c>
      <c r="DQ1461">
        <v>1</v>
      </c>
      <c r="DU1461">
        <v>1013</v>
      </c>
      <c r="DV1461" t="s">
        <v>38</v>
      </c>
      <c r="DW1461" t="s">
        <v>38</v>
      </c>
      <c r="DX1461">
        <v>1</v>
      </c>
      <c r="DZ1461" t="s">
        <v>3</v>
      </c>
      <c r="EA1461" t="s">
        <v>3</v>
      </c>
      <c r="EB1461" t="s">
        <v>3</v>
      </c>
      <c r="EC1461" t="s">
        <v>3</v>
      </c>
      <c r="EE1461">
        <v>29085511</v>
      </c>
      <c r="EF1461">
        <v>2</v>
      </c>
      <c r="EG1461" t="s">
        <v>135</v>
      </c>
      <c r="EH1461">
        <v>0</v>
      </c>
      <c r="EI1461" t="s">
        <v>3</v>
      </c>
      <c r="EJ1461">
        <v>1</v>
      </c>
      <c r="EK1461">
        <v>11001</v>
      </c>
      <c r="EL1461" t="s">
        <v>23</v>
      </c>
      <c r="EM1461" t="s">
        <v>188</v>
      </c>
      <c r="EO1461" t="s">
        <v>3</v>
      </c>
      <c r="EQ1461">
        <v>0</v>
      </c>
      <c r="ER1461">
        <v>6972.36</v>
      </c>
      <c r="ES1461">
        <v>6356.64</v>
      </c>
      <c r="ET1461">
        <v>97.78</v>
      </c>
      <c r="EU1461">
        <v>7.83</v>
      </c>
      <c r="EV1461">
        <v>517.94000000000005</v>
      </c>
      <c r="EW1461">
        <v>60.72</v>
      </c>
      <c r="EX1461">
        <v>0.57999999999999996</v>
      </c>
      <c r="EY1461">
        <v>0</v>
      </c>
      <c r="FQ1461">
        <v>0</v>
      </c>
      <c r="FR1461">
        <f t="shared" si="1072"/>
        <v>0</v>
      </c>
      <c r="FS1461">
        <v>0</v>
      </c>
      <c r="FT1461" t="s">
        <v>139</v>
      </c>
      <c r="FU1461" t="s">
        <v>25</v>
      </c>
      <c r="FV1461" t="s">
        <v>25</v>
      </c>
      <c r="FW1461" t="s">
        <v>26</v>
      </c>
      <c r="FX1461">
        <v>110.7</v>
      </c>
      <c r="FY1461">
        <v>63.75</v>
      </c>
      <c r="GA1461" t="s">
        <v>3</v>
      </c>
      <c r="GD1461">
        <v>1</v>
      </c>
      <c r="GF1461">
        <v>1837524583</v>
      </c>
      <c r="GG1461">
        <v>2</v>
      </c>
      <c r="GH1461">
        <v>1</v>
      </c>
      <c r="GI1461">
        <v>2</v>
      </c>
      <c r="GJ1461">
        <v>0</v>
      </c>
      <c r="GK1461">
        <v>0</v>
      </c>
      <c r="GL1461">
        <f t="shared" si="1073"/>
        <v>0</v>
      </c>
      <c r="GM1461">
        <f t="shared" si="1074"/>
        <v>31031.18</v>
      </c>
      <c r="GN1461">
        <f t="shared" si="1075"/>
        <v>31031.18</v>
      </c>
      <c r="GO1461">
        <f t="shared" si="1076"/>
        <v>0</v>
      </c>
      <c r="GP1461">
        <f t="shared" si="1077"/>
        <v>0</v>
      </c>
      <c r="GR1461">
        <v>0</v>
      </c>
      <c r="GS1461">
        <v>3</v>
      </c>
      <c r="GT1461">
        <v>0</v>
      </c>
      <c r="GU1461" t="s">
        <v>3</v>
      </c>
      <c r="GV1461">
        <f t="shared" si="1078"/>
        <v>0</v>
      </c>
      <c r="GW1461">
        <v>1</v>
      </c>
      <c r="GX1461">
        <f t="shared" si="1079"/>
        <v>0</v>
      </c>
      <c r="HA1461">
        <v>0</v>
      </c>
      <c r="HB1461">
        <v>0</v>
      </c>
      <c r="HC1461">
        <f t="shared" si="1080"/>
        <v>0</v>
      </c>
      <c r="HE1461" t="s">
        <v>3</v>
      </c>
      <c r="HF1461" t="s">
        <v>3</v>
      </c>
      <c r="HM1461" t="s">
        <v>3</v>
      </c>
      <c r="IK1461">
        <v>0</v>
      </c>
    </row>
    <row r="1462" spans="1:245">
      <c r="A1462">
        <v>17</v>
      </c>
      <c r="B1462">
        <v>0</v>
      </c>
      <c r="C1462">
        <f>ROW(SmtRes!A1591)</f>
        <v>1591</v>
      </c>
      <c r="D1462">
        <f>ROW(EtalonRes!A1545)</f>
        <v>1545</v>
      </c>
      <c r="E1462" t="s">
        <v>62</v>
      </c>
      <c r="F1462" t="s">
        <v>192</v>
      </c>
      <c r="G1462" t="s">
        <v>193</v>
      </c>
      <c r="H1462" t="s">
        <v>186</v>
      </c>
      <c r="I1462">
        <f>ROUND(36.5/100,9)</f>
        <v>0.36499999999999999</v>
      </c>
      <c r="J1462">
        <v>0</v>
      </c>
      <c r="K1462">
        <f>ROUND(36.5/100,9)</f>
        <v>0.36499999999999999</v>
      </c>
      <c r="O1462">
        <f t="shared" si="1041"/>
        <v>16532.43</v>
      </c>
      <c r="P1462">
        <f t="shared" si="1042"/>
        <v>11963.31</v>
      </c>
      <c r="Q1462">
        <f t="shared" si="1043"/>
        <v>1488.29</v>
      </c>
      <c r="R1462">
        <f t="shared" si="1044"/>
        <v>813.06</v>
      </c>
      <c r="S1462">
        <f t="shared" si="1045"/>
        <v>3080.83</v>
      </c>
      <c r="T1462">
        <f t="shared" si="1046"/>
        <v>0</v>
      </c>
      <c r="U1462">
        <f t="shared" si="1047"/>
        <v>11.4099</v>
      </c>
      <c r="V1462">
        <f t="shared" si="1048"/>
        <v>2.4455</v>
      </c>
      <c r="W1462">
        <f t="shared" si="1049"/>
        <v>0</v>
      </c>
      <c r="X1462">
        <f t="shared" si="1050"/>
        <v>3660.26</v>
      </c>
      <c r="Y1462">
        <f t="shared" si="1051"/>
        <v>1985.88</v>
      </c>
      <c r="AA1462">
        <v>35863109</v>
      </c>
      <c r="AB1462">
        <f t="shared" si="1052"/>
        <v>6214.53</v>
      </c>
      <c r="AC1462">
        <f t="shared" si="1053"/>
        <v>5583.68</v>
      </c>
      <c r="AD1462">
        <f t="shared" si="1054"/>
        <v>375.46</v>
      </c>
      <c r="AE1462">
        <f t="shared" si="1055"/>
        <v>67.400000000000006</v>
      </c>
      <c r="AF1462">
        <f t="shared" si="1056"/>
        <v>255.39</v>
      </c>
      <c r="AG1462">
        <f t="shared" si="1057"/>
        <v>0</v>
      </c>
      <c r="AH1462">
        <f t="shared" si="1058"/>
        <v>31.26</v>
      </c>
      <c r="AI1462">
        <f t="shared" si="1059"/>
        <v>6.7</v>
      </c>
      <c r="AJ1462">
        <f t="shared" si="1060"/>
        <v>0</v>
      </c>
      <c r="AK1462">
        <v>6214.53</v>
      </c>
      <c r="AL1462">
        <v>5583.68</v>
      </c>
      <c r="AM1462">
        <v>375.46</v>
      </c>
      <c r="AN1462">
        <v>67.400000000000006</v>
      </c>
      <c r="AO1462">
        <v>255.39</v>
      </c>
      <c r="AP1462">
        <v>0</v>
      </c>
      <c r="AQ1462">
        <v>31.26</v>
      </c>
      <c r="AR1462">
        <v>6.7</v>
      </c>
      <c r="AS1462">
        <v>0</v>
      </c>
      <c r="AT1462">
        <v>94</v>
      </c>
      <c r="AU1462">
        <v>51</v>
      </c>
      <c r="AV1462">
        <v>1</v>
      </c>
      <c r="AW1462">
        <v>1</v>
      </c>
      <c r="AZ1462">
        <v>1</v>
      </c>
      <c r="BA1462">
        <v>33.049999999999997</v>
      </c>
      <c r="BB1462">
        <v>10.86</v>
      </c>
      <c r="BC1462">
        <v>5.87</v>
      </c>
      <c r="BD1462" t="s">
        <v>3</v>
      </c>
      <c r="BE1462" t="s">
        <v>3</v>
      </c>
      <c r="BF1462" t="s">
        <v>3</v>
      </c>
      <c r="BG1462" t="s">
        <v>3</v>
      </c>
      <c r="BH1462">
        <v>0</v>
      </c>
      <c r="BI1462">
        <v>1</v>
      </c>
      <c r="BJ1462" t="s">
        <v>194</v>
      </c>
      <c r="BM1462">
        <v>11001</v>
      </c>
      <c r="BN1462">
        <v>0</v>
      </c>
      <c r="BO1462" t="s">
        <v>192</v>
      </c>
      <c r="BP1462">
        <v>1</v>
      </c>
      <c r="BQ1462">
        <v>2</v>
      </c>
      <c r="BR1462">
        <v>0</v>
      </c>
      <c r="BS1462">
        <v>33.049999999999997</v>
      </c>
      <c r="BT1462">
        <v>1</v>
      </c>
      <c r="BU1462">
        <v>1</v>
      </c>
      <c r="BV1462">
        <v>1</v>
      </c>
      <c r="BW1462">
        <v>1</v>
      </c>
      <c r="BX1462">
        <v>1</v>
      </c>
      <c r="BY1462" t="s">
        <v>3</v>
      </c>
      <c r="BZ1462">
        <v>123</v>
      </c>
      <c r="CA1462">
        <v>75</v>
      </c>
      <c r="CB1462" t="s">
        <v>3</v>
      </c>
      <c r="CE1462">
        <v>0</v>
      </c>
      <c r="CF1462">
        <v>0</v>
      </c>
      <c r="CG1462">
        <v>0</v>
      </c>
      <c r="CM1462">
        <v>0</v>
      </c>
      <c r="CN1462" t="s">
        <v>3</v>
      </c>
      <c r="CO1462">
        <v>0</v>
      </c>
      <c r="CP1462">
        <f t="shared" si="1061"/>
        <v>16532.43</v>
      </c>
      <c r="CQ1462">
        <f t="shared" si="1062"/>
        <v>32776.2016</v>
      </c>
      <c r="CR1462">
        <f t="shared" si="1063"/>
        <v>4077.4955999999997</v>
      </c>
      <c r="CS1462">
        <f t="shared" si="1064"/>
        <v>2227.5700000000002</v>
      </c>
      <c r="CT1462">
        <f t="shared" si="1065"/>
        <v>8440.6394999999993</v>
      </c>
      <c r="CU1462">
        <f t="shared" si="1066"/>
        <v>0</v>
      </c>
      <c r="CV1462">
        <f t="shared" si="1067"/>
        <v>31.26</v>
      </c>
      <c r="CW1462">
        <f t="shared" si="1068"/>
        <v>6.7</v>
      </c>
      <c r="CX1462">
        <f t="shared" si="1069"/>
        <v>0</v>
      </c>
      <c r="CY1462">
        <f t="shared" si="1070"/>
        <v>3660.2565999999997</v>
      </c>
      <c r="CZ1462">
        <f t="shared" si="1071"/>
        <v>1985.8838999999998</v>
      </c>
      <c r="DC1462" t="s">
        <v>3</v>
      </c>
      <c r="DD1462" t="s">
        <v>3</v>
      </c>
      <c r="DE1462" t="s">
        <v>3</v>
      </c>
      <c r="DF1462" t="s">
        <v>3</v>
      </c>
      <c r="DG1462" t="s">
        <v>3</v>
      </c>
      <c r="DH1462" t="s">
        <v>3</v>
      </c>
      <c r="DI1462" t="s">
        <v>3</v>
      </c>
      <c r="DJ1462" t="s">
        <v>3</v>
      </c>
      <c r="DK1462" t="s">
        <v>3</v>
      </c>
      <c r="DL1462" t="s">
        <v>3</v>
      </c>
      <c r="DM1462" t="s">
        <v>3</v>
      </c>
      <c r="DN1462">
        <v>0</v>
      </c>
      <c r="DO1462">
        <v>0</v>
      </c>
      <c r="DP1462">
        <v>1</v>
      </c>
      <c r="DQ1462">
        <v>1</v>
      </c>
      <c r="DU1462">
        <v>1013</v>
      </c>
      <c r="DV1462" t="s">
        <v>186</v>
      </c>
      <c r="DW1462" t="s">
        <v>186</v>
      </c>
      <c r="DX1462">
        <v>1</v>
      </c>
      <c r="DZ1462" t="s">
        <v>3</v>
      </c>
      <c r="EA1462" t="s">
        <v>3</v>
      </c>
      <c r="EB1462" t="s">
        <v>3</v>
      </c>
      <c r="EC1462" t="s">
        <v>3</v>
      </c>
      <c r="EE1462">
        <v>29085511</v>
      </c>
      <c r="EF1462">
        <v>2</v>
      </c>
      <c r="EG1462" t="s">
        <v>135</v>
      </c>
      <c r="EH1462">
        <v>0</v>
      </c>
      <c r="EI1462" t="s">
        <v>3</v>
      </c>
      <c r="EJ1462">
        <v>1</v>
      </c>
      <c r="EK1462">
        <v>11001</v>
      </c>
      <c r="EL1462" t="s">
        <v>23</v>
      </c>
      <c r="EM1462" t="s">
        <v>188</v>
      </c>
      <c r="EO1462" t="s">
        <v>3</v>
      </c>
      <c r="EQ1462">
        <v>0</v>
      </c>
      <c r="ER1462">
        <v>6214.53</v>
      </c>
      <c r="ES1462">
        <v>5583.68</v>
      </c>
      <c r="ET1462">
        <v>375.46</v>
      </c>
      <c r="EU1462">
        <v>67.400000000000006</v>
      </c>
      <c r="EV1462">
        <v>255.39</v>
      </c>
      <c r="EW1462">
        <v>31.26</v>
      </c>
      <c r="EX1462">
        <v>6.7</v>
      </c>
      <c r="EY1462">
        <v>0</v>
      </c>
      <c r="FQ1462">
        <v>0</v>
      </c>
      <c r="FR1462">
        <f t="shared" si="1072"/>
        <v>0</v>
      </c>
      <c r="FS1462">
        <v>0</v>
      </c>
      <c r="FT1462" t="s">
        <v>139</v>
      </c>
      <c r="FU1462" t="s">
        <v>25</v>
      </c>
      <c r="FV1462" t="s">
        <v>25</v>
      </c>
      <c r="FW1462" t="s">
        <v>26</v>
      </c>
      <c r="FX1462">
        <v>110.7</v>
      </c>
      <c r="FY1462">
        <v>63.75</v>
      </c>
      <c r="GA1462" t="s">
        <v>3</v>
      </c>
      <c r="GD1462">
        <v>1</v>
      </c>
      <c r="GF1462">
        <v>1220877284</v>
      </c>
      <c r="GG1462">
        <v>2</v>
      </c>
      <c r="GH1462">
        <v>1</v>
      </c>
      <c r="GI1462">
        <v>2</v>
      </c>
      <c r="GJ1462">
        <v>0</v>
      </c>
      <c r="GK1462">
        <v>0</v>
      </c>
      <c r="GL1462">
        <f t="shared" si="1073"/>
        <v>0</v>
      </c>
      <c r="GM1462">
        <f t="shared" si="1074"/>
        <v>22178.57</v>
      </c>
      <c r="GN1462">
        <f t="shared" si="1075"/>
        <v>22178.57</v>
      </c>
      <c r="GO1462">
        <f t="shared" si="1076"/>
        <v>0</v>
      </c>
      <c r="GP1462">
        <f t="shared" si="1077"/>
        <v>0</v>
      </c>
      <c r="GR1462">
        <v>0</v>
      </c>
      <c r="GS1462">
        <v>3</v>
      </c>
      <c r="GT1462">
        <v>0</v>
      </c>
      <c r="GU1462" t="s">
        <v>3</v>
      </c>
      <c r="GV1462">
        <f t="shared" si="1078"/>
        <v>0</v>
      </c>
      <c r="GW1462">
        <v>1</v>
      </c>
      <c r="GX1462">
        <f t="shared" si="1079"/>
        <v>0</v>
      </c>
      <c r="HA1462">
        <v>0</v>
      </c>
      <c r="HB1462">
        <v>0</v>
      </c>
      <c r="HC1462">
        <f t="shared" si="1080"/>
        <v>0</v>
      </c>
      <c r="HE1462" t="s">
        <v>3</v>
      </c>
      <c r="HF1462" t="s">
        <v>3</v>
      </c>
      <c r="HM1462" t="s">
        <v>3</v>
      </c>
      <c r="IK1462">
        <v>0</v>
      </c>
    </row>
    <row r="1463" spans="1:245">
      <c r="A1463">
        <v>17</v>
      </c>
      <c r="B1463">
        <v>0</v>
      </c>
      <c r="C1463">
        <f>ROW(SmtRes!A1599)</f>
        <v>1599</v>
      </c>
      <c r="D1463">
        <f>ROW(EtalonRes!A1552)</f>
        <v>1552</v>
      </c>
      <c r="E1463" t="s">
        <v>67</v>
      </c>
      <c r="F1463" t="s">
        <v>162</v>
      </c>
      <c r="G1463" t="s">
        <v>163</v>
      </c>
      <c r="H1463" t="s">
        <v>164</v>
      </c>
      <c r="I1463">
        <f>ROUND(2/100,9)</f>
        <v>0.02</v>
      </c>
      <c r="J1463">
        <v>0</v>
      </c>
      <c r="K1463">
        <f>ROUND(2/100,9)</f>
        <v>0.02</v>
      </c>
      <c r="O1463">
        <f t="shared" si="1041"/>
        <v>2654.04</v>
      </c>
      <c r="P1463">
        <f t="shared" si="1042"/>
        <v>2082.37</v>
      </c>
      <c r="Q1463">
        <f t="shared" si="1043"/>
        <v>85.75</v>
      </c>
      <c r="R1463">
        <f t="shared" si="1044"/>
        <v>15.29</v>
      </c>
      <c r="S1463">
        <f t="shared" si="1045"/>
        <v>485.92</v>
      </c>
      <c r="T1463">
        <f t="shared" si="1046"/>
        <v>0</v>
      </c>
      <c r="U1463">
        <f t="shared" si="1047"/>
        <v>1.6822199999999998</v>
      </c>
      <c r="V1463">
        <f t="shared" si="1048"/>
        <v>3.4250000000000003E-2</v>
      </c>
      <c r="W1463">
        <f t="shared" si="1049"/>
        <v>0</v>
      </c>
      <c r="X1463">
        <f t="shared" si="1050"/>
        <v>451.09</v>
      </c>
      <c r="Y1463">
        <f t="shared" si="1051"/>
        <v>215.52</v>
      </c>
      <c r="AA1463">
        <v>35863109</v>
      </c>
      <c r="AB1463">
        <f t="shared" si="1052"/>
        <v>21892.13</v>
      </c>
      <c r="AC1463">
        <f t="shared" si="1053"/>
        <v>20740.73</v>
      </c>
      <c r="AD1463">
        <f>ROUND(((((ET1463*1.25))-((EU1463*1.25)))+AE1463),2)</f>
        <v>416.27</v>
      </c>
      <c r="AE1463">
        <f>ROUND(((EU1463*1.25)),2)</f>
        <v>23.13</v>
      </c>
      <c r="AF1463">
        <f>ROUND(((EV1463*1.15)),2)</f>
        <v>735.13</v>
      </c>
      <c r="AG1463">
        <f t="shared" si="1057"/>
        <v>0</v>
      </c>
      <c r="AH1463">
        <f>((EW1463*1.15))</f>
        <v>84.11099999999999</v>
      </c>
      <c r="AI1463">
        <f>((EX1463*1.25))</f>
        <v>1.7125000000000001</v>
      </c>
      <c r="AJ1463">
        <f t="shared" si="1060"/>
        <v>0</v>
      </c>
      <c r="AK1463">
        <v>21712.98</v>
      </c>
      <c r="AL1463">
        <v>20740.73</v>
      </c>
      <c r="AM1463">
        <v>333.01</v>
      </c>
      <c r="AN1463">
        <v>18.5</v>
      </c>
      <c r="AO1463">
        <v>639.24</v>
      </c>
      <c r="AP1463">
        <v>0</v>
      </c>
      <c r="AQ1463">
        <v>73.14</v>
      </c>
      <c r="AR1463">
        <v>1.37</v>
      </c>
      <c r="AS1463">
        <v>0</v>
      </c>
      <c r="AT1463">
        <v>90</v>
      </c>
      <c r="AU1463">
        <v>43</v>
      </c>
      <c r="AV1463">
        <v>1</v>
      </c>
      <c r="AW1463">
        <v>1</v>
      </c>
      <c r="AZ1463">
        <v>1</v>
      </c>
      <c r="BA1463">
        <v>33.049999999999997</v>
      </c>
      <c r="BB1463">
        <v>10.3</v>
      </c>
      <c r="BC1463">
        <v>5.0199999999999996</v>
      </c>
      <c r="BD1463" t="s">
        <v>3</v>
      </c>
      <c r="BE1463" t="s">
        <v>3</v>
      </c>
      <c r="BF1463" t="s">
        <v>3</v>
      </c>
      <c r="BG1463" t="s">
        <v>3</v>
      </c>
      <c r="BH1463">
        <v>0</v>
      </c>
      <c r="BI1463">
        <v>1</v>
      </c>
      <c r="BJ1463" t="s">
        <v>165</v>
      </c>
      <c r="BM1463">
        <v>10001</v>
      </c>
      <c r="BN1463">
        <v>0</v>
      </c>
      <c r="BO1463" t="s">
        <v>162</v>
      </c>
      <c r="BP1463">
        <v>1</v>
      </c>
      <c r="BQ1463">
        <v>2</v>
      </c>
      <c r="BR1463">
        <v>0</v>
      </c>
      <c r="BS1463">
        <v>33.049999999999997</v>
      </c>
      <c r="BT1463">
        <v>1</v>
      </c>
      <c r="BU1463">
        <v>1</v>
      </c>
      <c r="BV1463">
        <v>1</v>
      </c>
      <c r="BW1463">
        <v>1</v>
      </c>
      <c r="BX1463">
        <v>1</v>
      </c>
      <c r="BY1463" t="s">
        <v>3</v>
      </c>
      <c r="BZ1463">
        <v>118</v>
      </c>
      <c r="CA1463">
        <v>63</v>
      </c>
      <c r="CB1463" t="s">
        <v>3</v>
      </c>
      <c r="CE1463">
        <v>0</v>
      </c>
      <c r="CF1463">
        <v>0</v>
      </c>
      <c r="CG1463">
        <v>0</v>
      </c>
      <c r="CM1463">
        <v>0</v>
      </c>
      <c r="CN1463" t="s">
        <v>3</v>
      </c>
      <c r="CO1463">
        <v>0</v>
      </c>
      <c r="CP1463">
        <f t="shared" si="1061"/>
        <v>2654.04</v>
      </c>
      <c r="CQ1463">
        <f t="shared" si="1062"/>
        <v>104118.46459999999</v>
      </c>
      <c r="CR1463">
        <f t="shared" si="1063"/>
        <v>4287.5810000000001</v>
      </c>
      <c r="CS1463">
        <f t="shared" si="1064"/>
        <v>764.4464999999999</v>
      </c>
      <c r="CT1463">
        <f t="shared" si="1065"/>
        <v>24296.046499999997</v>
      </c>
      <c r="CU1463">
        <f t="shared" si="1066"/>
        <v>0</v>
      </c>
      <c r="CV1463">
        <f t="shared" si="1067"/>
        <v>84.11099999999999</v>
      </c>
      <c r="CW1463">
        <f t="shared" si="1068"/>
        <v>1.7125000000000001</v>
      </c>
      <c r="CX1463">
        <f t="shared" si="1069"/>
        <v>0</v>
      </c>
      <c r="CY1463">
        <f t="shared" si="1070"/>
        <v>451.089</v>
      </c>
      <c r="CZ1463">
        <f t="shared" si="1071"/>
        <v>215.52030000000002</v>
      </c>
      <c r="DC1463" t="s">
        <v>3</v>
      </c>
      <c r="DD1463" t="s">
        <v>3</v>
      </c>
      <c r="DE1463" t="s">
        <v>133</v>
      </c>
      <c r="DF1463" t="s">
        <v>133</v>
      </c>
      <c r="DG1463" t="s">
        <v>167</v>
      </c>
      <c r="DH1463" t="s">
        <v>3</v>
      </c>
      <c r="DI1463" t="s">
        <v>167</v>
      </c>
      <c r="DJ1463" t="s">
        <v>133</v>
      </c>
      <c r="DK1463" t="s">
        <v>3</v>
      </c>
      <c r="DL1463" t="s">
        <v>3</v>
      </c>
      <c r="DM1463" t="s">
        <v>3</v>
      </c>
      <c r="DN1463">
        <v>0</v>
      </c>
      <c r="DO1463">
        <v>0</v>
      </c>
      <c r="DP1463">
        <v>1</v>
      </c>
      <c r="DQ1463">
        <v>1</v>
      </c>
      <c r="DU1463">
        <v>1013</v>
      </c>
      <c r="DV1463" t="s">
        <v>164</v>
      </c>
      <c r="DW1463" t="s">
        <v>164</v>
      </c>
      <c r="DX1463">
        <v>1</v>
      </c>
      <c r="DZ1463" t="s">
        <v>3</v>
      </c>
      <c r="EA1463" t="s">
        <v>3</v>
      </c>
      <c r="EB1463" t="s">
        <v>3</v>
      </c>
      <c r="EC1463" t="s">
        <v>3</v>
      </c>
      <c r="EE1463">
        <v>29085510</v>
      </c>
      <c r="EF1463">
        <v>2</v>
      </c>
      <c r="EG1463" t="s">
        <v>135</v>
      </c>
      <c r="EH1463">
        <v>0</v>
      </c>
      <c r="EI1463" t="s">
        <v>3</v>
      </c>
      <c r="EJ1463">
        <v>1</v>
      </c>
      <c r="EK1463">
        <v>10001</v>
      </c>
      <c r="EL1463" t="s">
        <v>136</v>
      </c>
      <c r="EM1463" t="s">
        <v>137</v>
      </c>
      <c r="EO1463" t="s">
        <v>3</v>
      </c>
      <c r="EQ1463">
        <v>0</v>
      </c>
      <c r="ER1463">
        <v>21712.98</v>
      </c>
      <c r="ES1463">
        <v>20740.73</v>
      </c>
      <c r="ET1463">
        <v>333.01</v>
      </c>
      <c r="EU1463">
        <v>18.5</v>
      </c>
      <c r="EV1463">
        <v>639.24</v>
      </c>
      <c r="EW1463">
        <v>73.14</v>
      </c>
      <c r="EX1463">
        <v>1.37</v>
      </c>
      <c r="EY1463">
        <v>0</v>
      </c>
      <c r="FQ1463">
        <v>0</v>
      </c>
      <c r="FR1463">
        <f t="shared" si="1072"/>
        <v>0</v>
      </c>
      <c r="FS1463">
        <v>0</v>
      </c>
      <c r="FT1463" t="s">
        <v>139</v>
      </c>
      <c r="FU1463" t="s">
        <v>25</v>
      </c>
      <c r="FV1463" t="s">
        <v>25</v>
      </c>
      <c r="FW1463" t="s">
        <v>26</v>
      </c>
      <c r="FX1463">
        <v>106.2</v>
      </c>
      <c r="FY1463">
        <v>53.55</v>
      </c>
      <c r="GA1463" t="s">
        <v>3</v>
      </c>
      <c r="GD1463">
        <v>1</v>
      </c>
      <c r="GF1463">
        <v>463398419</v>
      </c>
      <c r="GG1463">
        <v>2</v>
      </c>
      <c r="GH1463">
        <v>1</v>
      </c>
      <c r="GI1463">
        <v>2</v>
      </c>
      <c r="GJ1463">
        <v>0</v>
      </c>
      <c r="GK1463">
        <v>0</v>
      </c>
      <c r="GL1463">
        <f t="shared" si="1073"/>
        <v>0</v>
      </c>
      <c r="GM1463">
        <f t="shared" si="1074"/>
        <v>3320.65</v>
      </c>
      <c r="GN1463">
        <f t="shared" si="1075"/>
        <v>3320.65</v>
      </c>
      <c r="GO1463">
        <f t="shared" si="1076"/>
        <v>0</v>
      </c>
      <c r="GP1463">
        <f t="shared" si="1077"/>
        <v>0</v>
      </c>
      <c r="GR1463">
        <v>0</v>
      </c>
      <c r="GS1463">
        <v>3</v>
      </c>
      <c r="GT1463">
        <v>0</v>
      </c>
      <c r="GU1463" t="s">
        <v>3</v>
      </c>
      <c r="GV1463">
        <f t="shared" si="1078"/>
        <v>0</v>
      </c>
      <c r="GW1463">
        <v>1</v>
      </c>
      <c r="GX1463">
        <f t="shared" si="1079"/>
        <v>0</v>
      </c>
      <c r="HA1463">
        <v>0</v>
      </c>
      <c r="HB1463">
        <v>0</v>
      </c>
      <c r="HC1463">
        <f t="shared" si="1080"/>
        <v>0</v>
      </c>
      <c r="HE1463" t="s">
        <v>3</v>
      </c>
      <c r="HF1463" t="s">
        <v>3</v>
      </c>
      <c r="HM1463" t="s">
        <v>3</v>
      </c>
      <c r="IK1463">
        <v>0</v>
      </c>
    </row>
    <row r="1464" spans="1:245">
      <c r="A1464">
        <v>18</v>
      </c>
      <c r="B1464">
        <v>0</v>
      </c>
      <c r="C1464">
        <v>1596</v>
      </c>
      <c r="E1464" t="s">
        <v>266</v>
      </c>
      <c r="F1464" t="s">
        <v>168</v>
      </c>
      <c r="G1464" t="s">
        <v>169</v>
      </c>
      <c r="H1464" t="s">
        <v>170</v>
      </c>
      <c r="I1464">
        <f>I1463*J1464</f>
        <v>2</v>
      </c>
      <c r="J1464">
        <v>100</v>
      </c>
      <c r="K1464">
        <v>100</v>
      </c>
      <c r="O1464">
        <f t="shared" si="1041"/>
        <v>392.02</v>
      </c>
      <c r="P1464">
        <f t="shared" si="1042"/>
        <v>392.02</v>
      </c>
      <c r="Q1464">
        <f t="shared" si="1043"/>
        <v>0</v>
      </c>
      <c r="R1464">
        <f t="shared" si="1044"/>
        <v>0</v>
      </c>
      <c r="S1464">
        <f t="shared" si="1045"/>
        <v>0</v>
      </c>
      <c r="T1464">
        <f t="shared" si="1046"/>
        <v>0</v>
      </c>
      <c r="U1464">
        <f t="shared" si="1047"/>
        <v>0</v>
      </c>
      <c r="V1464">
        <f t="shared" si="1048"/>
        <v>0</v>
      </c>
      <c r="W1464">
        <f t="shared" si="1049"/>
        <v>8.68</v>
      </c>
      <c r="X1464">
        <f t="shared" si="1050"/>
        <v>0</v>
      </c>
      <c r="Y1464">
        <f t="shared" si="1051"/>
        <v>0</v>
      </c>
      <c r="AA1464">
        <v>35863109</v>
      </c>
      <c r="AB1464">
        <f t="shared" si="1052"/>
        <v>94.69</v>
      </c>
      <c r="AC1464">
        <f t="shared" si="1053"/>
        <v>94.69</v>
      </c>
      <c r="AD1464">
        <f>ROUND((((ET1464)-(EU1464))+AE1464),2)</f>
        <v>0</v>
      </c>
      <c r="AE1464">
        <f t="shared" ref="AE1464:AF1466" si="1081">ROUND((EU1464),2)</f>
        <v>0</v>
      </c>
      <c r="AF1464">
        <f t="shared" si="1081"/>
        <v>0</v>
      </c>
      <c r="AG1464">
        <f t="shared" si="1057"/>
        <v>0</v>
      </c>
      <c r="AH1464">
        <f t="shared" ref="AH1464:AI1466" si="1082">(EW1464)</f>
        <v>0</v>
      </c>
      <c r="AI1464">
        <f t="shared" si="1082"/>
        <v>0</v>
      </c>
      <c r="AJ1464">
        <f t="shared" si="1060"/>
        <v>4.34</v>
      </c>
      <c r="AK1464">
        <v>94.69</v>
      </c>
      <c r="AL1464">
        <v>94.69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4.34</v>
      </c>
      <c r="AT1464">
        <v>0</v>
      </c>
      <c r="AU1464">
        <v>0</v>
      </c>
      <c r="AV1464">
        <v>1</v>
      </c>
      <c r="AW1464">
        <v>1</v>
      </c>
      <c r="AZ1464">
        <v>1</v>
      </c>
      <c r="BA1464">
        <v>1</v>
      </c>
      <c r="BB1464">
        <v>1</v>
      </c>
      <c r="BC1464">
        <v>2.0699999999999998</v>
      </c>
      <c r="BD1464" t="s">
        <v>3</v>
      </c>
      <c r="BE1464" t="s">
        <v>3</v>
      </c>
      <c r="BF1464" t="s">
        <v>3</v>
      </c>
      <c r="BG1464" t="s">
        <v>3</v>
      </c>
      <c r="BH1464">
        <v>3</v>
      </c>
      <c r="BI1464">
        <v>1</v>
      </c>
      <c r="BJ1464" t="s">
        <v>171</v>
      </c>
      <c r="BM1464">
        <v>500001</v>
      </c>
      <c r="BN1464">
        <v>0</v>
      </c>
      <c r="BO1464" t="s">
        <v>168</v>
      </c>
      <c r="BP1464">
        <v>1</v>
      </c>
      <c r="BQ1464">
        <v>8</v>
      </c>
      <c r="BR1464">
        <v>0</v>
      </c>
      <c r="BS1464">
        <v>1</v>
      </c>
      <c r="BT1464">
        <v>1</v>
      </c>
      <c r="BU1464">
        <v>1</v>
      </c>
      <c r="BV1464">
        <v>1</v>
      </c>
      <c r="BW1464">
        <v>1</v>
      </c>
      <c r="BX1464">
        <v>1</v>
      </c>
      <c r="BY1464" t="s">
        <v>3</v>
      </c>
      <c r="BZ1464">
        <v>0</v>
      </c>
      <c r="CA1464">
        <v>0</v>
      </c>
      <c r="CB1464" t="s">
        <v>3</v>
      </c>
      <c r="CE1464">
        <v>0</v>
      </c>
      <c r="CF1464">
        <v>0</v>
      </c>
      <c r="CG1464">
        <v>0</v>
      </c>
      <c r="CM1464">
        <v>0</v>
      </c>
      <c r="CN1464" t="s">
        <v>3</v>
      </c>
      <c r="CO1464">
        <v>0</v>
      </c>
      <c r="CP1464">
        <f t="shared" si="1061"/>
        <v>392.02</v>
      </c>
      <c r="CQ1464">
        <f t="shared" si="1062"/>
        <v>196.00829999999999</v>
      </c>
      <c r="CR1464">
        <f t="shared" si="1063"/>
        <v>0</v>
      </c>
      <c r="CS1464">
        <f t="shared" si="1064"/>
        <v>0</v>
      </c>
      <c r="CT1464">
        <f t="shared" si="1065"/>
        <v>0</v>
      </c>
      <c r="CU1464">
        <f t="shared" si="1066"/>
        <v>0</v>
      </c>
      <c r="CV1464">
        <f t="shared" si="1067"/>
        <v>0</v>
      </c>
      <c r="CW1464">
        <f t="shared" si="1068"/>
        <v>0</v>
      </c>
      <c r="CX1464">
        <f t="shared" si="1069"/>
        <v>4.34</v>
      </c>
      <c r="CY1464">
        <f t="shared" si="1070"/>
        <v>0</v>
      </c>
      <c r="CZ1464">
        <f t="shared" si="1071"/>
        <v>0</v>
      </c>
      <c r="DC1464" t="s">
        <v>3</v>
      </c>
      <c r="DD1464" t="s">
        <v>3</v>
      </c>
      <c r="DE1464" t="s">
        <v>3</v>
      </c>
      <c r="DF1464" t="s">
        <v>3</v>
      </c>
      <c r="DG1464" t="s">
        <v>3</v>
      </c>
      <c r="DH1464" t="s">
        <v>3</v>
      </c>
      <c r="DI1464" t="s">
        <v>3</v>
      </c>
      <c r="DJ1464" t="s">
        <v>3</v>
      </c>
      <c r="DK1464" t="s">
        <v>3</v>
      </c>
      <c r="DL1464" t="s">
        <v>3</v>
      </c>
      <c r="DM1464" t="s">
        <v>3</v>
      </c>
      <c r="DN1464">
        <v>0</v>
      </c>
      <c r="DO1464">
        <v>0</v>
      </c>
      <c r="DP1464">
        <v>1</v>
      </c>
      <c r="DQ1464">
        <v>1</v>
      </c>
      <c r="DU1464">
        <v>1013</v>
      </c>
      <c r="DV1464" t="s">
        <v>170</v>
      </c>
      <c r="DW1464" t="s">
        <v>170</v>
      </c>
      <c r="DX1464">
        <v>1</v>
      </c>
      <c r="DZ1464" t="s">
        <v>3</v>
      </c>
      <c r="EA1464" t="s">
        <v>3</v>
      </c>
      <c r="EB1464" t="s">
        <v>3</v>
      </c>
      <c r="EC1464" t="s">
        <v>3</v>
      </c>
      <c r="EE1464">
        <v>29085443</v>
      </c>
      <c r="EF1464">
        <v>8</v>
      </c>
      <c r="EG1464" t="s">
        <v>144</v>
      </c>
      <c r="EH1464">
        <v>0</v>
      </c>
      <c r="EI1464" t="s">
        <v>3</v>
      </c>
      <c r="EJ1464">
        <v>1</v>
      </c>
      <c r="EK1464">
        <v>500001</v>
      </c>
      <c r="EL1464" t="s">
        <v>145</v>
      </c>
      <c r="EM1464" t="s">
        <v>146</v>
      </c>
      <c r="EO1464" t="s">
        <v>3</v>
      </c>
      <c r="EQ1464">
        <v>0</v>
      </c>
      <c r="ER1464">
        <v>94.69</v>
      </c>
      <c r="ES1464">
        <v>94.69</v>
      </c>
      <c r="ET1464">
        <v>0</v>
      </c>
      <c r="EU1464">
        <v>0</v>
      </c>
      <c r="EV1464">
        <v>0</v>
      </c>
      <c r="EW1464">
        <v>0</v>
      </c>
      <c r="EX1464">
        <v>0</v>
      </c>
      <c r="FQ1464">
        <v>0</v>
      </c>
      <c r="FR1464">
        <f t="shared" si="1072"/>
        <v>0</v>
      </c>
      <c r="FS1464">
        <v>0</v>
      </c>
      <c r="FX1464">
        <v>0</v>
      </c>
      <c r="FY1464">
        <v>0</v>
      </c>
      <c r="GA1464" t="s">
        <v>3</v>
      </c>
      <c r="GD1464">
        <v>1</v>
      </c>
      <c r="GF1464">
        <v>-1252999712</v>
      </c>
      <c r="GG1464">
        <v>2</v>
      </c>
      <c r="GH1464">
        <v>1</v>
      </c>
      <c r="GI1464">
        <v>2</v>
      </c>
      <c r="GJ1464">
        <v>0</v>
      </c>
      <c r="GK1464">
        <v>0</v>
      </c>
      <c r="GL1464">
        <f t="shared" si="1073"/>
        <v>0</v>
      </c>
      <c r="GM1464">
        <f t="shared" si="1074"/>
        <v>392.02</v>
      </c>
      <c r="GN1464">
        <f t="shared" si="1075"/>
        <v>392.02</v>
      </c>
      <c r="GO1464">
        <f t="shared" si="1076"/>
        <v>0</v>
      </c>
      <c r="GP1464">
        <f t="shared" si="1077"/>
        <v>0</v>
      </c>
      <c r="GR1464">
        <v>0</v>
      </c>
      <c r="GS1464">
        <v>3</v>
      </c>
      <c r="GT1464">
        <v>0</v>
      </c>
      <c r="GU1464" t="s">
        <v>3</v>
      </c>
      <c r="GV1464">
        <f t="shared" si="1078"/>
        <v>0</v>
      </c>
      <c r="GW1464">
        <v>1</v>
      </c>
      <c r="GX1464">
        <f t="shared" si="1079"/>
        <v>0</v>
      </c>
      <c r="HA1464">
        <v>0</v>
      </c>
      <c r="HB1464">
        <v>0</v>
      </c>
      <c r="HC1464">
        <f t="shared" si="1080"/>
        <v>0</v>
      </c>
      <c r="HE1464" t="s">
        <v>3</v>
      </c>
      <c r="HF1464" t="s">
        <v>3</v>
      </c>
      <c r="HM1464" t="s">
        <v>3</v>
      </c>
      <c r="IK1464">
        <v>0</v>
      </c>
    </row>
    <row r="1465" spans="1:245">
      <c r="A1465">
        <v>18</v>
      </c>
      <c r="B1465">
        <v>0</v>
      </c>
      <c r="C1465">
        <v>1599</v>
      </c>
      <c r="E1465" t="s">
        <v>277</v>
      </c>
      <c r="F1465" t="s">
        <v>173</v>
      </c>
      <c r="G1465" t="s">
        <v>174</v>
      </c>
      <c r="H1465" t="s">
        <v>155</v>
      </c>
      <c r="I1465">
        <f>I1463*J1465</f>
        <v>2</v>
      </c>
      <c r="J1465">
        <v>100</v>
      </c>
      <c r="K1465">
        <v>100</v>
      </c>
      <c r="O1465">
        <f t="shared" si="1041"/>
        <v>22135.05</v>
      </c>
      <c r="P1465">
        <f t="shared" si="1042"/>
        <v>22135.05</v>
      </c>
      <c r="Q1465">
        <f t="shared" si="1043"/>
        <v>0</v>
      </c>
      <c r="R1465">
        <f t="shared" si="1044"/>
        <v>0</v>
      </c>
      <c r="S1465">
        <f t="shared" si="1045"/>
        <v>0</v>
      </c>
      <c r="T1465">
        <f t="shared" si="1046"/>
        <v>0</v>
      </c>
      <c r="U1465">
        <f t="shared" si="1047"/>
        <v>0</v>
      </c>
      <c r="V1465">
        <f t="shared" si="1048"/>
        <v>0</v>
      </c>
      <c r="W1465">
        <f t="shared" si="1049"/>
        <v>415.44</v>
      </c>
      <c r="X1465">
        <f t="shared" si="1050"/>
        <v>0</v>
      </c>
      <c r="Y1465">
        <f t="shared" si="1051"/>
        <v>0</v>
      </c>
      <c r="AA1465">
        <v>35863109</v>
      </c>
      <c r="AB1465">
        <f t="shared" si="1052"/>
        <v>4535.87</v>
      </c>
      <c r="AC1465">
        <f t="shared" si="1053"/>
        <v>4535.87</v>
      </c>
      <c r="AD1465">
        <f>ROUND((((ET1465)-(EU1465))+AE1465),2)</f>
        <v>0</v>
      </c>
      <c r="AE1465">
        <f t="shared" si="1081"/>
        <v>0</v>
      </c>
      <c r="AF1465">
        <f t="shared" si="1081"/>
        <v>0</v>
      </c>
      <c r="AG1465">
        <f t="shared" si="1057"/>
        <v>0</v>
      </c>
      <c r="AH1465">
        <f t="shared" si="1082"/>
        <v>0</v>
      </c>
      <c r="AI1465">
        <f t="shared" si="1082"/>
        <v>0</v>
      </c>
      <c r="AJ1465">
        <f t="shared" si="1060"/>
        <v>207.72</v>
      </c>
      <c r="AK1465">
        <v>4535.87</v>
      </c>
      <c r="AL1465">
        <v>4535.87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207.72</v>
      </c>
      <c r="AT1465">
        <v>0</v>
      </c>
      <c r="AU1465">
        <v>0</v>
      </c>
      <c r="AV1465">
        <v>1</v>
      </c>
      <c r="AW1465">
        <v>1</v>
      </c>
      <c r="AZ1465">
        <v>1</v>
      </c>
      <c r="BA1465">
        <v>1</v>
      </c>
      <c r="BB1465">
        <v>1</v>
      </c>
      <c r="BC1465">
        <v>2.44</v>
      </c>
      <c r="BD1465" t="s">
        <v>3</v>
      </c>
      <c r="BE1465" t="s">
        <v>3</v>
      </c>
      <c r="BF1465" t="s">
        <v>3</v>
      </c>
      <c r="BG1465" t="s">
        <v>3</v>
      </c>
      <c r="BH1465">
        <v>3</v>
      </c>
      <c r="BI1465">
        <v>1</v>
      </c>
      <c r="BJ1465" t="s">
        <v>175</v>
      </c>
      <c r="BM1465">
        <v>500001</v>
      </c>
      <c r="BN1465">
        <v>0</v>
      </c>
      <c r="BO1465" t="s">
        <v>173</v>
      </c>
      <c r="BP1465">
        <v>1</v>
      </c>
      <c r="BQ1465">
        <v>8</v>
      </c>
      <c r="BR1465">
        <v>0</v>
      </c>
      <c r="BS1465">
        <v>1</v>
      </c>
      <c r="BT1465">
        <v>1</v>
      </c>
      <c r="BU1465">
        <v>1</v>
      </c>
      <c r="BV1465">
        <v>1</v>
      </c>
      <c r="BW1465">
        <v>1</v>
      </c>
      <c r="BX1465">
        <v>1</v>
      </c>
      <c r="BY1465" t="s">
        <v>3</v>
      </c>
      <c r="BZ1465">
        <v>0</v>
      </c>
      <c r="CA1465">
        <v>0</v>
      </c>
      <c r="CB1465" t="s">
        <v>3</v>
      </c>
      <c r="CE1465">
        <v>0</v>
      </c>
      <c r="CF1465">
        <v>0</v>
      </c>
      <c r="CG1465">
        <v>0</v>
      </c>
      <c r="CM1465">
        <v>0</v>
      </c>
      <c r="CN1465" t="s">
        <v>3</v>
      </c>
      <c r="CO1465">
        <v>0</v>
      </c>
      <c r="CP1465">
        <f t="shared" si="1061"/>
        <v>22135.05</v>
      </c>
      <c r="CQ1465">
        <f t="shared" si="1062"/>
        <v>11067.522799999999</v>
      </c>
      <c r="CR1465">
        <f t="shared" si="1063"/>
        <v>0</v>
      </c>
      <c r="CS1465">
        <f t="shared" si="1064"/>
        <v>0</v>
      </c>
      <c r="CT1465">
        <f t="shared" si="1065"/>
        <v>0</v>
      </c>
      <c r="CU1465">
        <f t="shared" si="1066"/>
        <v>0</v>
      </c>
      <c r="CV1465">
        <f t="shared" si="1067"/>
        <v>0</v>
      </c>
      <c r="CW1465">
        <f t="shared" si="1068"/>
        <v>0</v>
      </c>
      <c r="CX1465">
        <f t="shared" si="1069"/>
        <v>207.72</v>
      </c>
      <c r="CY1465">
        <f t="shared" si="1070"/>
        <v>0</v>
      </c>
      <c r="CZ1465">
        <f t="shared" si="1071"/>
        <v>0</v>
      </c>
      <c r="DC1465" t="s">
        <v>3</v>
      </c>
      <c r="DD1465" t="s">
        <v>3</v>
      </c>
      <c r="DE1465" t="s">
        <v>3</v>
      </c>
      <c r="DF1465" t="s">
        <v>3</v>
      </c>
      <c r="DG1465" t="s">
        <v>3</v>
      </c>
      <c r="DH1465" t="s">
        <v>3</v>
      </c>
      <c r="DI1465" t="s">
        <v>3</v>
      </c>
      <c r="DJ1465" t="s">
        <v>3</v>
      </c>
      <c r="DK1465" t="s">
        <v>3</v>
      </c>
      <c r="DL1465" t="s">
        <v>3</v>
      </c>
      <c r="DM1465" t="s">
        <v>3</v>
      </c>
      <c r="DN1465">
        <v>0</v>
      </c>
      <c r="DO1465">
        <v>0</v>
      </c>
      <c r="DP1465">
        <v>1</v>
      </c>
      <c r="DQ1465">
        <v>1</v>
      </c>
      <c r="DU1465">
        <v>1005</v>
      </c>
      <c r="DV1465" t="s">
        <v>155</v>
      </c>
      <c r="DW1465" t="s">
        <v>155</v>
      </c>
      <c r="DX1465">
        <v>1</v>
      </c>
      <c r="DZ1465" t="s">
        <v>3</v>
      </c>
      <c r="EA1465" t="s">
        <v>3</v>
      </c>
      <c r="EB1465" t="s">
        <v>3</v>
      </c>
      <c r="EC1465" t="s">
        <v>3</v>
      </c>
      <c r="EE1465">
        <v>29085443</v>
      </c>
      <c r="EF1465">
        <v>8</v>
      </c>
      <c r="EG1465" t="s">
        <v>144</v>
      </c>
      <c r="EH1465">
        <v>0</v>
      </c>
      <c r="EI1465" t="s">
        <v>3</v>
      </c>
      <c r="EJ1465">
        <v>1</v>
      </c>
      <c r="EK1465">
        <v>500001</v>
      </c>
      <c r="EL1465" t="s">
        <v>145</v>
      </c>
      <c r="EM1465" t="s">
        <v>146</v>
      </c>
      <c r="EO1465" t="s">
        <v>3</v>
      </c>
      <c r="EQ1465">
        <v>0</v>
      </c>
      <c r="ER1465">
        <v>4535.87</v>
      </c>
      <c r="ES1465">
        <v>4535.87</v>
      </c>
      <c r="ET1465">
        <v>0</v>
      </c>
      <c r="EU1465">
        <v>0</v>
      </c>
      <c r="EV1465">
        <v>0</v>
      </c>
      <c r="EW1465">
        <v>0</v>
      </c>
      <c r="EX1465">
        <v>0</v>
      </c>
      <c r="FQ1465">
        <v>0</v>
      </c>
      <c r="FR1465">
        <f t="shared" si="1072"/>
        <v>0</v>
      </c>
      <c r="FS1465">
        <v>0</v>
      </c>
      <c r="FX1465">
        <v>0</v>
      </c>
      <c r="FY1465">
        <v>0</v>
      </c>
      <c r="GA1465" t="s">
        <v>3</v>
      </c>
      <c r="GD1465">
        <v>1</v>
      </c>
      <c r="GF1465">
        <v>-1775669208</v>
      </c>
      <c r="GG1465">
        <v>2</v>
      </c>
      <c r="GH1465">
        <v>1</v>
      </c>
      <c r="GI1465">
        <v>2</v>
      </c>
      <c r="GJ1465">
        <v>0</v>
      </c>
      <c r="GK1465">
        <v>0</v>
      </c>
      <c r="GL1465">
        <f t="shared" si="1073"/>
        <v>0</v>
      </c>
      <c r="GM1465">
        <f t="shared" si="1074"/>
        <v>22135.05</v>
      </c>
      <c r="GN1465">
        <f t="shared" si="1075"/>
        <v>22135.05</v>
      </c>
      <c r="GO1465">
        <f t="shared" si="1076"/>
        <v>0</v>
      </c>
      <c r="GP1465">
        <f t="shared" si="1077"/>
        <v>0</v>
      </c>
      <c r="GR1465">
        <v>0</v>
      </c>
      <c r="GS1465">
        <v>3</v>
      </c>
      <c r="GT1465">
        <v>0</v>
      </c>
      <c r="GU1465" t="s">
        <v>3</v>
      </c>
      <c r="GV1465">
        <f t="shared" si="1078"/>
        <v>0</v>
      </c>
      <c r="GW1465">
        <v>1</v>
      </c>
      <c r="GX1465">
        <f t="shared" si="1079"/>
        <v>0</v>
      </c>
      <c r="HA1465">
        <v>0</v>
      </c>
      <c r="HB1465">
        <v>0</v>
      </c>
      <c r="HC1465">
        <f t="shared" si="1080"/>
        <v>0</v>
      </c>
      <c r="HE1465" t="s">
        <v>3</v>
      </c>
      <c r="HF1465" t="s">
        <v>3</v>
      </c>
      <c r="HM1465" t="s">
        <v>3</v>
      </c>
      <c r="IK1465">
        <v>0</v>
      </c>
    </row>
    <row r="1466" spans="1:245">
      <c r="A1466">
        <v>18</v>
      </c>
      <c r="B1466">
        <v>0</v>
      </c>
      <c r="C1466">
        <v>1598</v>
      </c>
      <c r="E1466" t="s">
        <v>352</v>
      </c>
      <c r="F1466" t="s">
        <v>177</v>
      </c>
      <c r="G1466" t="s">
        <v>178</v>
      </c>
      <c r="H1466" t="s">
        <v>155</v>
      </c>
      <c r="I1466">
        <f>I1463*J1466</f>
        <v>-2</v>
      </c>
      <c r="J1466">
        <v>-100</v>
      </c>
      <c r="K1466">
        <v>-100</v>
      </c>
      <c r="O1466">
        <f t="shared" si="1041"/>
        <v>-2078.2800000000002</v>
      </c>
      <c r="P1466">
        <f t="shared" si="1042"/>
        <v>-2078.2800000000002</v>
      </c>
      <c r="Q1466">
        <f t="shared" si="1043"/>
        <v>0</v>
      </c>
      <c r="R1466">
        <f t="shared" si="1044"/>
        <v>0</v>
      </c>
      <c r="S1466">
        <f t="shared" si="1045"/>
        <v>0</v>
      </c>
      <c r="T1466">
        <f t="shared" si="1046"/>
        <v>0</v>
      </c>
      <c r="U1466">
        <f t="shared" si="1047"/>
        <v>0</v>
      </c>
      <c r="V1466">
        <f t="shared" si="1048"/>
        <v>0</v>
      </c>
      <c r="W1466">
        <f t="shared" si="1049"/>
        <v>0</v>
      </c>
      <c r="X1466">
        <f t="shared" si="1050"/>
        <v>0</v>
      </c>
      <c r="Y1466">
        <f t="shared" si="1051"/>
        <v>0</v>
      </c>
      <c r="AA1466">
        <v>35863109</v>
      </c>
      <c r="AB1466">
        <f t="shared" si="1052"/>
        <v>207</v>
      </c>
      <c r="AC1466">
        <f t="shared" si="1053"/>
        <v>207</v>
      </c>
      <c r="AD1466">
        <f>ROUND((((ET1466)-(EU1466))+AE1466),2)</f>
        <v>0</v>
      </c>
      <c r="AE1466">
        <f t="shared" si="1081"/>
        <v>0</v>
      </c>
      <c r="AF1466">
        <f t="shared" si="1081"/>
        <v>0</v>
      </c>
      <c r="AG1466">
        <f t="shared" si="1057"/>
        <v>0</v>
      </c>
      <c r="AH1466">
        <f t="shared" si="1082"/>
        <v>0</v>
      </c>
      <c r="AI1466">
        <f t="shared" si="1082"/>
        <v>0</v>
      </c>
      <c r="AJ1466">
        <f t="shared" si="1060"/>
        <v>0</v>
      </c>
      <c r="AK1466">
        <v>207</v>
      </c>
      <c r="AL1466">
        <v>207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1</v>
      </c>
      <c r="AW1466">
        <v>1</v>
      </c>
      <c r="AZ1466">
        <v>1</v>
      </c>
      <c r="BA1466">
        <v>1</v>
      </c>
      <c r="BB1466">
        <v>1</v>
      </c>
      <c r="BC1466">
        <v>5.0199999999999996</v>
      </c>
      <c r="BD1466" t="s">
        <v>3</v>
      </c>
      <c r="BE1466" t="s">
        <v>3</v>
      </c>
      <c r="BF1466" t="s">
        <v>3</v>
      </c>
      <c r="BG1466" t="s">
        <v>3</v>
      </c>
      <c r="BH1466">
        <v>3</v>
      </c>
      <c r="BI1466">
        <v>1</v>
      </c>
      <c r="BJ1466" t="s">
        <v>179</v>
      </c>
      <c r="BM1466">
        <v>500001</v>
      </c>
      <c r="BN1466">
        <v>0</v>
      </c>
      <c r="BO1466" t="s">
        <v>177</v>
      </c>
      <c r="BP1466">
        <v>1</v>
      </c>
      <c r="BQ1466">
        <v>8</v>
      </c>
      <c r="BR1466">
        <v>1</v>
      </c>
      <c r="BS1466">
        <v>1</v>
      </c>
      <c r="BT1466">
        <v>1</v>
      </c>
      <c r="BU1466">
        <v>1</v>
      </c>
      <c r="BV1466">
        <v>1</v>
      </c>
      <c r="BW1466">
        <v>1</v>
      </c>
      <c r="BX1466">
        <v>1</v>
      </c>
      <c r="BY1466" t="s">
        <v>3</v>
      </c>
      <c r="BZ1466">
        <v>0</v>
      </c>
      <c r="CA1466">
        <v>0</v>
      </c>
      <c r="CB1466" t="s">
        <v>3</v>
      </c>
      <c r="CE1466">
        <v>0</v>
      </c>
      <c r="CF1466">
        <v>0</v>
      </c>
      <c r="CG1466">
        <v>0</v>
      </c>
      <c r="CM1466">
        <v>0</v>
      </c>
      <c r="CN1466" t="s">
        <v>3</v>
      </c>
      <c r="CO1466">
        <v>0</v>
      </c>
      <c r="CP1466">
        <f t="shared" si="1061"/>
        <v>-2078.2800000000002</v>
      </c>
      <c r="CQ1466">
        <f t="shared" si="1062"/>
        <v>1039.1399999999999</v>
      </c>
      <c r="CR1466">
        <f t="shared" si="1063"/>
        <v>0</v>
      </c>
      <c r="CS1466">
        <f t="shared" si="1064"/>
        <v>0</v>
      </c>
      <c r="CT1466">
        <f t="shared" si="1065"/>
        <v>0</v>
      </c>
      <c r="CU1466">
        <f t="shared" si="1066"/>
        <v>0</v>
      </c>
      <c r="CV1466">
        <f t="shared" si="1067"/>
        <v>0</v>
      </c>
      <c r="CW1466">
        <f t="shared" si="1068"/>
        <v>0</v>
      </c>
      <c r="CX1466">
        <f t="shared" si="1069"/>
        <v>0</v>
      </c>
      <c r="CY1466">
        <f t="shared" si="1070"/>
        <v>0</v>
      </c>
      <c r="CZ1466">
        <f t="shared" si="1071"/>
        <v>0</v>
      </c>
      <c r="DC1466" t="s">
        <v>3</v>
      </c>
      <c r="DD1466" t="s">
        <v>3</v>
      </c>
      <c r="DE1466" t="s">
        <v>3</v>
      </c>
      <c r="DF1466" t="s">
        <v>3</v>
      </c>
      <c r="DG1466" t="s">
        <v>3</v>
      </c>
      <c r="DH1466" t="s">
        <v>3</v>
      </c>
      <c r="DI1466" t="s">
        <v>3</v>
      </c>
      <c r="DJ1466" t="s">
        <v>3</v>
      </c>
      <c r="DK1466" t="s">
        <v>3</v>
      </c>
      <c r="DL1466" t="s">
        <v>3</v>
      </c>
      <c r="DM1466" t="s">
        <v>3</v>
      </c>
      <c r="DN1466">
        <v>0</v>
      </c>
      <c r="DO1466">
        <v>0</v>
      </c>
      <c r="DP1466">
        <v>1</v>
      </c>
      <c r="DQ1466">
        <v>1</v>
      </c>
      <c r="DU1466">
        <v>1005</v>
      </c>
      <c r="DV1466" t="s">
        <v>155</v>
      </c>
      <c r="DW1466" t="s">
        <v>155</v>
      </c>
      <c r="DX1466">
        <v>1</v>
      </c>
      <c r="DZ1466" t="s">
        <v>3</v>
      </c>
      <c r="EA1466" t="s">
        <v>3</v>
      </c>
      <c r="EB1466" t="s">
        <v>3</v>
      </c>
      <c r="EC1466" t="s">
        <v>3</v>
      </c>
      <c r="EE1466">
        <v>29085443</v>
      </c>
      <c r="EF1466">
        <v>8</v>
      </c>
      <c r="EG1466" t="s">
        <v>144</v>
      </c>
      <c r="EH1466">
        <v>0</v>
      </c>
      <c r="EI1466" t="s">
        <v>3</v>
      </c>
      <c r="EJ1466">
        <v>1</v>
      </c>
      <c r="EK1466">
        <v>500001</v>
      </c>
      <c r="EL1466" t="s">
        <v>145</v>
      </c>
      <c r="EM1466" t="s">
        <v>146</v>
      </c>
      <c r="EO1466" t="s">
        <v>3</v>
      </c>
      <c r="EQ1466">
        <v>32768</v>
      </c>
      <c r="ER1466">
        <v>207</v>
      </c>
      <c r="ES1466">
        <v>207</v>
      </c>
      <c r="ET1466">
        <v>0</v>
      </c>
      <c r="EU1466">
        <v>0</v>
      </c>
      <c r="EV1466">
        <v>0</v>
      </c>
      <c r="EW1466">
        <v>0</v>
      </c>
      <c r="EX1466">
        <v>0</v>
      </c>
      <c r="FQ1466">
        <v>0</v>
      </c>
      <c r="FR1466">
        <f t="shared" si="1072"/>
        <v>0</v>
      </c>
      <c r="FS1466">
        <v>0</v>
      </c>
      <c r="FX1466">
        <v>0</v>
      </c>
      <c r="FY1466">
        <v>0</v>
      </c>
      <c r="GA1466" t="s">
        <v>3</v>
      </c>
      <c r="GD1466">
        <v>1</v>
      </c>
      <c r="GF1466">
        <v>-172969429</v>
      </c>
      <c r="GG1466">
        <v>2</v>
      </c>
      <c r="GH1466">
        <v>1</v>
      </c>
      <c r="GI1466">
        <v>2</v>
      </c>
      <c r="GJ1466">
        <v>0</v>
      </c>
      <c r="GK1466">
        <v>0</v>
      </c>
      <c r="GL1466">
        <f t="shared" si="1073"/>
        <v>0</v>
      </c>
      <c r="GM1466">
        <f t="shared" si="1074"/>
        <v>-2078.2800000000002</v>
      </c>
      <c r="GN1466">
        <f t="shared" si="1075"/>
        <v>-2078.2800000000002</v>
      </c>
      <c r="GO1466">
        <f t="shared" si="1076"/>
        <v>0</v>
      </c>
      <c r="GP1466">
        <f t="shared" si="1077"/>
        <v>0</v>
      </c>
      <c r="GR1466">
        <v>0</v>
      </c>
      <c r="GS1466">
        <v>0</v>
      </c>
      <c r="GT1466">
        <v>0</v>
      </c>
      <c r="GU1466" t="s">
        <v>3</v>
      </c>
      <c r="GV1466">
        <f t="shared" si="1078"/>
        <v>0</v>
      </c>
      <c r="GW1466">
        <v>1</v>
      </c>
      <c r="GX1466">
        <f t="shared" si="1079"/>
        <v>0</v>
      </c>
      <c r="HA1466">
        <v>0</v>
      </c>
      <c r="HB1466">
        <v>0</v>
      </c>
      <c r="HC1466">
        <f t="shared" si="1080"/>
        <v>0</v>
      </c>
      <c r="HE1466" t="s">
        <v>3</v>
      </c>
      <c r="HF1466" t="s">
        <v>3</v>
      </c>
      <c r="HM1466" t="s">
        <v>3</v>
      </c>
      <c r="IK1466">
        <v>0</v>
      </c>
    </row>
    <row r="1467" spans="1:245">
      <c r="A1467">
        <v>17</v>
      </c>
      <c r="B1467">
        <v>0</v>
      </c>
      <c r="C1467">
        <f>ROW(SmtRes!A1609)</f>
        <v>1609</v>
      </c>
      <c r="D1467">
        <f>ROW(EtalonRes!A1562)</f>
        <v>1562</v>
      </c>
      <c r="E1467" t="s">
        <v>195</v>
      </c>
      <c r="F1467" t="s">
        <v>306</v>
      </c>
      <c r="G1467" t="s">
        <v>307</v>
      </c>
      <c r="H1467" t="s">
        <v>149</v>
      </c>
      <c r="I1467">
        <f>ROUND(36.5/100,9)</f>
        <v>0.36499999999999999</v>
      </c>
      <c r="J1467">
        <v>0</v>
      </c>
      <c r="K1467">
        <f>ROUND(36.5/100,9)</f>
        <v>0.36499999999999999</v>
      </c>
      <c r="O1467">
        <f t="shared" si="1041"/>
        <v>4214.6099999999997</v>
      </c>
      <c r="P1467">
        <f t="shared" si="1042"/>
        <v>0</v>
      </c>
      <c r="Q1467">
        <f t="shared" si="1043"/>
        <v>208.4</v>
      </c>
      <c r="R1467">
        <f t="shared" si="1044"/>
        <v>0</v>
      </c>
      <c r="S1467">
        <f t="shared" si="1045"/>
        <v>4006.21</v>
      </c>
      <c r="T1467">
        <f t="shared" si="1046"/>
        <v>0</v>
      </c>
      <c r="U1467">
        <f t="shared" si="1047"/>
        <v>10.930289999999999</v>
      </c>
      <c r="V1467">
        <f t="shared" si="1048"/>
        <v>0</v>
      </c>
      <c r="W1467">
        <f t="shared" si="1049"/>
        <v>0</v>
      </c>
      <c r="X1467">
        <f t="shared" si="1050"/>
        <v>3204.97</v>
      </c>
      <c r="Y1467">
        <f t="shared" si="1051"/>
        <v>1482.3</v>
      </c>
      <c r="AA1467">
        <v>35863109</v>
      </c>
      <c r="AB1467">
        <f t="shared" si="1052"/>
        <v>393.96</v>
      </c>
      <c r="AC1467">
        <f t="shared" si="1053"/>
        <v>0</v>
      </c>
      <c r="AD1467">
        <f>ROUND(((((ET1467*1.25))-((EU1467*1.25)))+AE1467),2)</f>
        <v>61.86</v>
      </c>
      <c r="AE1467">
        <f>ROUND(((EU1467*1.25)),2)</f>
        <v>0</v>
      </c>
      <c r="AF1467">
        <f>ROUND(((EV1467*1.15)),2)</f>
        <v>332.1</v>
      </c>
      <c r="AG1467">
        <f t="shared" si="1057"/>
        <v>0</v>
      </c>
      <c r="AH1467">
        <f>((EW1467*1.15))</f>
        <v>29.945999999999998</v>
      </c>
      <c r="AI1467">
        <f>((EX1467*1.25))</f>
        <v>0</v>
      </c>
      <c r="AJ1467">
        <f t="shared" si="1060"/>
        <v>0</v>
      </c>
      <c r="AK1467">
        <v>338.27</v>
      </c>
      <c r="AL1467">
        <v>0</v>
      </c>
      <c r="AM1467">
        <v>49.49</v>
      </c>
      <c r="AN1467">
        <v>0</v>
      </c>
      <c r="AO1467">
        <v>288.77999999999997</v>
      </c>
      <c r="AP1467">
        <v>0</v>
      </c>
      <c r="AQ1467">
        <v>26.04</v>
      </c>
      <c r="AR1467">
        <v>0</v>
      </c>
      <c r="AS1467">
        <v>0</v>
      </c>
      <c r="AT1467">
        <v>80</v>
      </c>
      <c r="AU1467">
        <v>37</v>
      </c>
      <c r="AV1467">
        <v>1</v>
      </c>
      <c r="AW1467">
        <v>1</v>
      </c>
      <c r="AZ1467">
        <v>1</v>
      </c>
      <c r="BA1467">
        <v>33.049999999999997</v>
      </c>
      <c r="BB1467">
        <v>9.23</v>
      </c>
      <c r="BC1467">
        <v>1</v>
      </c>
      <c r="BD1467" t="s">
        <v>3</v>
      </c>
      <c r="BE1467" t="s">
        <v>3</v>
      </c>
      <c r="BF1467" t="s">
        <v>3</v>
      </c>
      <c r="BG1467" t="s">
        <v>3</v>
      </c>
      <c r="BH1467">
        <v>0</v>
      </c>
      <c r="BI1467">
        <v>1</v>
      </c>
      <c r="BJ1467" t="s">
        <v>308</v>
      </c>
      <c r="BM1467">
        <v>15001</v>
      </c>
      <c r="BN1467">
        <v>0</v>
      </c>
      <c r="BO1467" t="s">
        <v>306</v>
      </c>
      <c r="BP1467">
        <v>1</v>
      </c>
      <c r="BQ1467">
        <v>2</v>
      </c>
      <c r="BR1467">
        <v>0</v>
      </c>
      <c r="BS1467">
        <v>33.049999999999997</v>
      </c>
      <c r="BT1467">
        <v>1</v>
      </c>
      <c r="BU1467">
        <v>1</v>
      </c>
      <c r="BV1467">
        <v>1</v>
      </c>
      <c r="BW1467">
        <v>1</v>
      </c>
      <c r="BX1467">
        <v>1</v>
      </c>
      <c r="BY1467" t="s">
        <v>3</v>
      </c>
      <c r="BZ1467">
        <v>105</v>
      </c>
      <c r="CA1467">
        <v>55</v>
      </c>
      <c r="CB1467" t="s">
        <v>3</v>
      </c>
      <c r="CE1467">
        <v>0</v>
      </c>
      <c r="CF1467">
        <v>0</v>
      </c>
      <c r="CG1467">
        <v>0</v>
      </c>
      <c r="CM1467">
        <v>0</v>
      </c>
      <c r="CN1467" t="s">
        <v>992</v>
      </c>
      <c r="CO1467">
        <v>0</v>
      </c>
      <c r="CP1467">
        <f t="shared" si="1061"/>
        <v>4214.6099999999997</v>
      </c>
      <c r="CQ1467">
        <f t="shared" si="1062"/>
        <v>0</v>
      </c>
      <c r="CR1467">
        <f t="shared" si="1063"/>
        <v>570.96780000000001</v>
      </c>
      <c r="CS1467">
        <f t="shared" si="1064"/>
        <v>0</v>
      </c>
      <c r="CT1467">
        <f t="shared" si="1065"/>
        <v>10975.905000000001</v>
      </c>
      <c r="CU1467">
        <f t="shared" si="1066"/>
        <v>0</v>
      </c>
      <c r="CV1467">
        <f t="shared" si="1067"/>
        <v>29.945999999999998</v>
      </c>
      <c r="CW1467">
        <f t="shared" si="1068"/>
        <v>0</v>
      </c>
      <c r="CX1467">
        <f t="shared" si="1069"/>
        <v>0</v>
      </c>
      <c r="CY1467">
        <f t="shared" si="1070"/>
        <v>3204.9679999999998</v>
      </c>
      <c r="CZ1467">
        <f t="shared" si="1071"/>
        <v>1482.2976999999998</v>
      </c>
      <c r="DC1467" t="s">
        <v>3</v>
      </c>
      <c r="DD1467" t="s">
        <v>3</v>
      </c>
      <c r="DE1467" t="s">
        <v>133</v>
      </c>
      <c r="DF1467" t="s">
        <v>133</v>
      </c>
      <c r="DG1467" t="s">
        <v>134</v>
      </c>
      <c r="DH1467" t="s">
        <v>3</v>
      </c>
      <c r="DI1467" t="s">
        <v>134</v>
      </c>
      <c r="DJ1467" t="s">
        <v>133</v>
      </c>
      <c r="DK1467" t="s">
        <v>3</v>
      </c>
      <c r="DL1467" t="s">
        <v>3</v>
      </c>
      <c r="DM1467" t="s">
        <v>3</v>
      </c>
      <c r="DN1467">
        <v>0</v>
      </c>
      <c r="DO1467">
        <v>0</v>
      </c>
      <c r="DP1467">
        <v>1</v>
      </c>
      <c r="DQ1467">
        <v>1</v>
      </c>
      <c r="DU1467">
        <v>1013</v>
      </c>
      <c r="DV1467" t="s">
        <v>149</v>
      </c>
      <c r="DW1467" t="s">
        <v>149</v>
      </c>
      <c r="DX1467">
        <v>1</v>
      </c>
      <c r="DZ1467" t="s">
        <v>3</v>
      </c>
      <c r="EA1467" t="s">
        <v>3</v>
      </c>
      <c r="EB1467" t="s">
        <v>3</v>
      </c>
      <c r="EC1467" t="s">
        <v>3</v>
      </c>
      <c r="EE1467">
        <v>29085536</v>
      </c>
      <c r="EF1467">
        <v>2</v>
      </c>
      <c r="EG1467" t="s">
        <v>135</v>
      </c>
      <c r="EH1467">
        <v>0</v>
      </c>
      <c r="EI1467" t="s">
        <v>3</v>
      </c>
      <c r="EJ1467">
        <v>1</v>
      </c>
      <c r="EK1467">
        <v>15001</v>
      </c>
      <c r="EL1467" t="s">
        <v>151</v>
      </c>
      <c r="EM1467" t="s">
        <v>152</v>
      </c>
      <c r="EO1467" t="s">
        <v>138</v>
      </c>
      <c r="EQ1467">
        <v>0</v>
      </c>
      <c r="ER1467">
        <v>338.27</v>
      </c>
      <c r="ES1467">
        <v>0</v>
      </c>
      <c r="ET1467">
        <v>49.49</v>
      </c>
      <c r="EU1467">
        <v>0</v>
      </c>
      <c r="EV1467">
        <v>288.77999999999997</v>
      </c>
      <c r="EW1467">
        <v>26.04</v>
      </c>
      <c r="EX1467">
        <v>0</v>
      </c>
      <c r="EY1467">
        <v>0</v>
      </c>
      <c r="FQ1467">
        <v>0</v>
      </c>
      <c r="FR1467">
        <f t="shared" si="1072"/>
        <v>0</v>
      </c>
      <c r="FS1467">
        <v>0</v>
      </c>
      <c r="FT1467" t="s">
        <v>139</v>
      </c>
      <c r="FU1467" t="s">
        <v>25</v>
      </c>
      <c r="FV1467" t="s">
        <v>25</v>
      </c>
      <c r="FW1467" t="s">
        <v>26</v>
      </c>
      <c r="FX1467">
        <v>94.5</v>
      </c>
      <c r="FY1467">
        <v>46.75</v>
      </c>
      <c r="GA1467" t="s">
        <v>3</v>
      </c>
      <c r="GD1467">
        <v>1</v>
      </c>
      <c r="GF1467">
        <v>1201776926</v>
      </c>
      <c r="GG1467">
        <v>2</v>
      </c>
      <c r="GH1467">
        <v>1</v>
      </c>
      <c r="GI1467">
        <v>2</v>
      </c>
      <c r="GJ1467">
        <v>0</v>
      </c>
      <c r="GK1467">
        <v>0</v>
      </c>
      <c r="GL1467">
        <f t="shared" si="1073"/>
        <v>0</v>
      </c>
      <c r="GM1467">
        <f t="shared" si="1074"/>
        <v>8901.8799999999992</v>
      </c>
      <c r="GN1467">
        <f t="shared" si="1075"/>
        <v>8901.8799999999992</v>
      </c>
      <c r="GO1467">
        <f t="shared" si="1076"/>
        <v>0</v>
      </c>
      <c r="GP1467">
        <f t="shared" si="1077"/>
        <v>0</v>
      </c>
      <c r="GR1467">
        <v>0</v>
      </c>
      <c r="GS1467">
        <v>3</v>
      </c>
      <c r="GT1467">
        <v>0</v>
      </c>
      <c r="GU1467" t="s">
        <v>3</v>
      </c>
      <c r="GV1467">
        <f t="shared" si="1078"/>
        <v>0</v>
      </c>
      <c r="GW1467">
        <v>1</v>
      </c>
      <c r="GX1467">
        <f t="shared" si="1079"/>
        <v>0</v>
      </c>
      <c r="HA1467">
        <v>0</v>
      </c>
      <c r="HB1467">
        <v>0</v>
      </c>
      <c r="HC1467">
        <f t="shared" si="1080"/>
        <v>0</v>
      </c>
      <c r="HE1467" t="s">
        <v>3</v>
      </c>
      <c r="HF1467" t="s">
        <v>3</v>
      </c>
      <c r="HM1467" t="s">
        <v>3</v>
      </c>
      <c r="IK1467">
        <v>0</v>
      </c>
    </row>
    <row r="1468" spans="1:245">
      <c r="A1468">
        <v>18</v>
      </c>
      <c r="B1468">
        <v>0</v>
      </c>
      <c r="C1468">
        <v>1605</v>
      </c>
      <c r="E1468" t="s">
        <v>200</v>
      </c>
      <c r="F1468" t="s">
        <v>353</v>
      </c>
      <c r="G1468" t="s">
        <v>354</v>
      </c>
      <c r="H1468" t="s">
        <v>237</v>
      </c>
      <c r="I1468">
        <f>I1467*J1468</f>
        <v>0.91249999999999998</v>
      </c>
      <c r="J1468">
        <v>2.5</v>
      </c>
      <c r="K1468">
        <v>2.5</v>
      </c>
      <c r="O1468">
        <f t="shared" si="1041"/>
        <v>0.21</v>
      </c>
      <c r="P1468">
        <f t="shared" si="1042"/>
        <v>0.21</v>
      </c>
      <c r="Q1468">
        <f t="shared" si="1043"/>
        <v>0</v>
      </c>
      <c r="R1468">
        <f t="shared" si="1044"/>
        <v>0</v>
      </c>
      <c r="S1468">
        <f t="shared" si="1045"/>
        <v>0</v>
      </c>
      <c r="T1468">
        <f t="shared" si="1046"/>
        <v>0</v>
      </c>
      <c r="U1468">
        <f t="shared" si="1047"/>
        <v>0</v>
      </c>
      <c r="V1468">
        <f t="shared" si="1048"/>
        <v>0</v>
      </c>
      <c r="W1468">
        <f t="shared" si="1049"/>
        <v>0</v>
      </c>
      <c r="X1468">
        <f t="shared" si="1050"/>
        <v>0</v>
      </c>
      <c r="Y1468">
        <f t="shared" si="1051"/>
        <v>0</v>
      </c>
      <c r="AA1468">
        <v>35863109</v>
      </c>
      <c r="AB1468">
        <f t="shared" si="1052"/>
        <v>0.05</v>
      </c>
      <c r="AC1468">
        <f t="shared" si="1053"/>
        <v>0.05</v>
      </c>
      <c r="AD1468">
        <f>ROUND((((ET1468)-(EU1468))+AE1468),2)</f>
        <v>0</v>
      </c>
      <c r="AE1468">
        <f t="shared" ref="AE1468:AF1472" si="1083">ROUND((EU1468),2)</f>
        <v>0</v>
      </c>
      <c r="AF1468">
        <f t="shared" si="1083"/>
        <v>0</v>
      </c>
      <c r="AG1468">
        <f t="shared" si="1057"/>
        <v>0</v>
      </c>
      <c r="AH1468">
        <f t="shared" ref="AH1468:AI1472" si="1084">(EW1468)</f>
        <v>0</v>
      </c>
      <c r="AI1468">
        <f t="shared" si="1084"/>
        <v>0</v>
      </c>
      <c r="AJ1468">
        <f t="shared" si="1060"/>
        <v>0</v>
      </c>
      <c r="AK1468">
        <v>0.05</v>
      </c>
      <c r="AL1468">
        <v>0.05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1</v>
      </c>
      <c r="AW1468">
        <v>1</v>
      </c>
      <c r="AZ1468">
        <v>1</v>
      </c>
      <c r="BA1468">
        <v>1</v>
      </c>
      <c r="BB1468">
        <v>1</v>
      </c>
      <c r="BC1468">
        <v>4.7</v>
      </c>
      <c r="BD1468" t="s">
        <v>3</v>
      </c>
      <c r="BE1468" t="s">
        <v>3</v>
      </c>
      <c r="BF1468" t="s">
        <v>3</v>
      </c>
      <c r="BG1468" t="s">
        <v>3</v>
      </c>
      <c r="BH1468">
        <v>3</v>
      </c>
      <c r="BI1468">
        <v>1</v>
      </c>
      <c r="BJ1468" t="s">
        <v>355</v>
      </c>
      <c r="BM1468">
        <v>500001</v>
      </c>
      <c r="BN1468">
        <v>0</v>
      </c>
      <c r="BO1468" t="s">
        <v>353</v>
      </c>
      <c r="BP1468">
        <v>1</v>
      </c>
      <c r="BQ1468">
        <v>8</v>
      </c>
      <c r="BR1468">
        <v>0</v>
      </c>
      <c r="BS1468">
        <v>1</v>
      </c>
      <c r="BT1468">
        <v>1</v>
      </c>
      <c r="BU1468">
        <v>1</v>
      </c>
      <c r="BV1468">
        <v>1</v>
      </c>
      <c r="BW1468">
        <v>1</v>
      </c>
      <c r="BX1468">
        <v>1</v>
      </c>
      <c r="BY1468" t="s">
        <v>3</v>
      </c>
      <c r="BZ1468">
        <v>0</v>
      </c>
      <c r="CA1468">
        <v>0</v>
      </c>
      <c r="CB1468" t="s">
        <v>3</v>
      </c>
      <c r="CE1468">
        <v>0</v>
      </c>
      <c r="CF1468">
        <v>0</v>
      </c>
      <c r="CG1468">
        <v>0</v>
      </c>
      <c r="CM1468">
        <v>0</v>
      </c>
      <c r="CN1468" t="s">
        <v>3</v>
      </c>
      <c r="CO1468">
        <v>0</v>
      </c>
      <c r="CP1468">
        <f t="shared" si="1061"/>
        <v>0.21</v>
      </c>
      <c r="CQ1468">
        <f t="shared" si="1062"/>
        <v>0.23500000000000001</v>
      </c>
      <c r="CR1468">
        <f t="shared" si="1063"/>
        <v>0</v>
      </c>
      <c r="CS1468">
        <f t="shared" si="1064"/>
        <v>0</v>
      </c>
      <c r="CT1468">
        <f t="shared" si="1065"/>
        <v>0</v>
      </c>
      <c r="CU1468">
        <f t="shared" si="1066"/>
        <v>0</v>
      </c>
      <c r="CV1468">
        <f t="shared" si="1067"/>
        <v>0</v>
      </c>
      <c r="CW1468">
        <f t="shared" si="1068"/>
        <v>0</v>
      </c>
      <c r="CX1468">
        <f t="shared" si="1069"/>
        <v>0</v>
      </c>
      <c r="CY1468">
        <f t="shared" si="1070"/>
        <v>0</v>
      </c>
      <c r="CZ1468">
        <f t="shared" si="1071"/>
        <v>0</v>
      </c>
      <c r="DC1468" t="s">
        <v>3</v>
      </c>
      <c r="DD1468" t="s">
        <v>3</v>
      </c>
      <c r="DE1468" t="s">
        <v>3</v>
      </c>
      <c r="DF1468" t="s">
        <v>3</v>
      </c>
      <c r="DG1468" t="s">
        <v>3</v>
      </c>
      <c r="DH1468" t="s">
        <v>3</v>
      </c>
      <c r="DI1468" t="s">
        <v>3</v>
      </c>
      <c r="DJ1468" t="s">
        <v>3</v>
      </c>
      <c r="DK1468" t="s">
        <v>3</v>
      </c>
      <c r="DL1468" t="s">
        <v>3</v>
      </c>
      <c r="DM1468" t="s">
        <v>3</v>
      </c>
      <c r="DN1468">
        <v>0</v>
      </c>
      <c r="DO1468">
        <v>0</v>
      </c>
      <c r="DP1468">
        <v>1</v>
      </c>
      <c r="DQ1468">
        <v>1</v>
      </c>
      <c r="DU1468">
        <v>1010</v>
      </c>
      <c r="DV1468" t="s">
        <v>237</v>
      </c>
      <c r="DW1468" t="s">
        <v>237</v>
      </c>
      <c r="DX1468">
        <v>1</v>
      </c>
      <c r="DZ1468" t="s">
        <v>3</v>
      </c>
      <c r="EA1468" t="s">
        <v>3</v>
      </c>
      <c r="EB1468" t="s">
        <v>3</v>
      </c>
      <c r="EC1468" t="s">
        <v>3</v>
      </c>
      <c r="EE1468">
        <v>29085443</v>
      </c>
      <c r="EF1468">
        <v>8</v>
      </c>
      <c r="EG1468" t="s">
        <v>144</v>
      </c>
      <c r="EH1468">
        <v>0</v>
      </c>
      <c r="EI1468" t="s">
        <v>3</v>
      </c>
      <c r="EJ1468">
        <v>1</v>
      </c>
      <c r="EK1468">
        <v>500001</v>
      </c>
      <c r="EL1468" t="s">
        <v>145</v>
      </c>
      <c r="EM1468" t="s">
        <v>146</v>
      </c>
      <c r="EO1468" t="s">
        <v>3</v>
      </c>
      <c r="EQ1468">
        <v>0</v>
      </c>
      <c r="ER1468">
        <v>0.05</v>
      </c>
      <c r="ES1468">
        <v>0.05</v>
      </c>
      <c r="ET1468">
        <v>0</v>
      </c>
      <c r="EU1468">
        <v>0</v>
      </c>
      <c r="EV1468">
        <v>0</v>
      </c>
      <c r="EW1468">
        <v>0</v>
      </c>
      <c r="EX1468">
        <v>0</v>
      </c>
      <c r="FQ1468">
        <v>0</v>
      </c>
      <c r="FR1468">
        <f t="shared" si="1072"/>
        <v>0</v>
      </c>
      <c r="FS1468">
        <v>0</v>
      </c>
      <c r="FX1468">
        <v>0</v>
      </c>
      <c r="FY1468">
        <v>0</v>
      </c>
      <c r="GA1468" t="s">
        <v>3</v>
      </c>
      <c r="GD1468">
        <v>1</v>
      </c>
      <c r="GF1468">
        <v>-1364626454</v>
      </c>
      <c r="GG1468">
        <v>2</v>
      </c>
      <c r="GH1468">
        <v>1</v>
      </c>
      <c r="GI1468">
        <v>2</v>
      </c>
      <c r="GJ1468">
        <v>0</v>
      </c>
      <c r="GK1468">
        <v>0</v>
      </c>
      <c r="GL1468">
        <f t="shared" si="1073"/>
        <v>0</v>
      </c>
      <c r="GM1468">
        <f t="shared" si="1074"/>
        <v>0.21</v>
      </c>
      <c r="GN1468">
        <f t="shared" si="1075"/>
        <v>0.21</v>
      </c>
      <c r="GO1468">
        <f t="shared" si="1076"/>
        <v>0</v>
      </c>
      <c r="GP1468">
        <f t="shared" si="1077"/>
        <v>0</v>
      </c>
      <c r="GR1468">
        <v>0</v>
      </c>
      <c r="GS1468">
        <v>3</v>
      </c>
      <c r="GT1468">
        <v>0</v>
      </c>
      <c r="GU1468" t="s">
        <v>3</v>
      </c>
      <c r="GV1468">
        <f t="shared" si="1078"/>
        <v>0</v>
      </c>
      <c r="GW1468">
        <v>1</v>
      </c>
      <c r="GX1468">
        <f t="shared" si="1079"/>
        <v>0</v>
      </c>
      <c r="HA1468">
        <v>0</v>
      </c>
      <c r="HB1468">
        <v>0</v>
      </c>
      <c r="HC1468">
        <f t="shared" si="1080"/>
        <v>0</v>
      </c>
      <c r="HE1468" t="s">
        <v>3</v>
      </c>
      <c r="HF1468" t="s">
        <v>3</v>
      </c>
      <c r="HM1468" t="s">
        <v>3</v>
      </c>
      <c r="IK1468">
        <v>0</v>
      </c>
    </row>
    <row r="1469" spans="1:245">
      <c r="A1469">
        <v>18</v>
      </c>
      <c r="B1469">
        <v>0</v>
      </c>
      <c r="C1469">
        <v>1607</v>
      </c>
      <c r="E1469" t="s">
        <v>204</v>
      </c>
      <c r="F1469" t="s">
        <v>309</v>
      </c>
      <c r="G1469" t="s">
        <v>310</v>
      </c>
      <c r="H1469" t="s">
        <v>155</v>
      </c>
      <c r="I1469">
        <f>I1467*J1469</f>
        <v>36.5</v>
      </c>
      <c r="J1469">
        <v>100</v>
      </c>
      <c r="K1469">
        <v>100</v>
      </c>
      <c r="O1469">
        <f t="shared" si="1041"/>
        <v>5448.04</v>
      </c>
      <c r="P1469">
        <f t="shared" si="1042"/>
        <v>5448.04</v>
      </c>
      <c r="Q1469">
        <f t="shared" si="1043"/>
        <v>0</v>
      </c>
      <c r="R1469">
        <f t="shared" si="1044"/>
        <v>0</v>
      </c>
      <c r="S1469">
        <f t="shared" si="1045"/>
        <v>0</v>
      </c>
      <c r="T1469">
        <f t="shared" si="1046"/>
        <v>0</v>
      </c>
      <c r="U1469">
        <f t="shared" si="1047"/>
        <v>0</v>
      </c>
      <c r="V1469">
        <f t="shared" si="1048"/>
        <v>0</v>
      </c>
      <c r="W1469">
        <f t="shared" si="1049"/>
        <v>41.25</v>
      </c>
      <c r="X1469">
        <f t="shared" si="1050"/>
        <v>0</v>
      </c>
      <c r="Y1469">
        <f t="shared" si="1051"/>
        <v>0</v>
      </c>
      <c r="AA1469">
        <v>35863109</v>
      </c>
      <c r="AB1469">
        <f t="shared" si="1052"/>
        <v>24.59</v>
      </c>
      <c r="AC1469">
        <f t="shared" si="1053"/>
        <v>24.59</v>
      </c>
      <c r="AD1469">
        <f>ROUND((((ET1469)-(EU1469))+AE1469),2)</f>
        <v>0</v>
      </c>
      <c r="AE1469">
        <f t="shared" si="1083"/>
        <v>0</v>
      </c>
      <c r="AF1469">
        <f t="shared" si="1083"/>
        <v>0</v>
      </c>
      <c r="AG1469">
        <f t="shared" si="1057"/>
        <v>0</v>
      </c>
      <c r="AH1469">
        <f t="shared" si="1084"/>
        <v>0</v>
      </c>
      <c r="AI1469">
        <f t="shared" si="1084"/>
        <v>0</v>
      </c>
      <c r="AJ1469">
        <f t="shared" si="1060"/>
        <v>1.1299999999999999</v>
      </c>
      <c r="AK1469">
        <v>24.59</v>
      </c>
      <c r="AL1469">
        <v>24.59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1.1299999999999999</v>
      </c>
      <c r="AT1469">
        <v>0</v>
      </c>
      <c r="AU1469">
        <v>0</v>
      </c>
      <c r="AV1469">
        <v>1</v>
      </c>
      <c r="AW1469">
        <v>1</v>
      </c>
      <c r="AZ1469">
        <v>1</v>
      </c>
      <c r="BA1469">
        <v>1</v>
      </c>
      <c r="BB1469">
        <v>1</v>
      </c>
      <c r="BC1469">
        <v>6.07</v>
      </c>
      <c r="BD1469" t="s">
        <v>3</v>
      </c>
      <c r="BE1469" t="s">
        <v>3</v>
      </c>
      <c r="BF1469" t="s">
        <v>3</v>
      </c>
      <c r="BG1469" t="s">
        <v>3</v>
      </c>
      <c r="BH1469">
        <v>3</v>
      </c>
      <c r="BI1469">
        <v>1</v>
      </c>
      <c r="BJ1469" t="s">
        <v>311</v>
      </c>
      <c r="BM1469">
        <v>500001</v>
      </c>
      <c r="BN1469">
        <v>0</v>
      </c>
      <c r="BO1469" t="s">
        <v>309</v>
      </c>
      <c r="BP1469">
        <v>1</v>
      </c>
      <c r="BQ1469">
        <v>8</v>
      </c>
      <c r="BR1469">
        <v>0</v>
      </c>
      <c r="BS1469">
        <v>1</v>
      </c>
      <c r="BT1469">
        <v>1</v>
      </c>
      <c r="BU1469">
        <v>1</v>
      </c>
      <c r="BV1469">
        <v>1</v>
      </c>
      <c r="BW1469">
        <v>1</v>
      </c>
      <c r="BX1469">
        <v>1</v>
      </c>
      <c r="BY1469" t="s">
        <v>3</v>
      </c>
      <c r="BZ1469">
        <v>0</v>
      </c>
      <c r="CA1469">
        <v>0</v>
      </c>
      <c r="CB1469" t="s">
        <v>3</v>
      </c>
      <c r="CE1469">
        <v>0</v>
      </c>
      <c r="CF1469">
        <v>0</v>
      </c>
      <c r="CG1469">
        <v>0</v>
      </c>
      <c r="CM1469">
        <v>0</v>
      </c>
      <c r="CN1469" t="s">
        <v>3</v>
      </c>
      <c r="CO1469">
        <v>0</v>
      </c>
      <c r="CP1469">
        <f t="shared" si="1061"/>
        <v>5448.04</v>
      </c>
      <c r="CQ1469">
        <f t="shared" si="1062"/>
        <v>149.26130000000001</v>
      </c>
      <c r="CR1469">
        <f t="shared" si="1063"/>
        <v>0</v>
      </c>
      <c r="CS1469">
        <f t="shared" si="1064"/>
        <v>0</v>
      </c>
      <c r="CT1469">
        <f t="shared" si="1065"/>
        <v>0</v>
      </c>
      <c r="CU1469">
        <f t="shared" si="1066"/>
        <v>0</v>
      </c>
      <c r="CV1469">
        <f t="shared" si="1067"/>
        <v>0</v>
      </c>
      <c r="CW1469">
        <f t="shared" si="1068"/>
        <v>0</v>
      </c>
      <c r="CX1469">
        <f t="shared" si="1069"/>
        <v>1.1299999999999999</v>
      </c>
      <c r="CY1469">
        <f t="shared" si="1070"/>
        <v>0</v>
      </c>
      <c r="CZ1469">
        <f t="shared" si="1071"/>
        <v>0</v>
      </c>
      <c r="DC1469" t="s">
        <v>3</v>
      </c>
      <c r="DD1469" t="s">
        <v>3</v>
      </c>
      <c r="DE1469" t="s">
        <v>3</v>
      </c>
      <c r="DF1469" t="s">
        <v>3</v>
      </c>
      <c r="DG1469" t="s">
        <v>3</v>
      </c>
      <c r="DH1469" t="s">
        <v>3</v>
      </c>
      <c r="DI1469" t="s">
        <v>3</v>
      </c>
      <c r="DJ1469" t="s">
        <v>3</v>
      </c>
      <c r="DK1469" t="s">
        <v>3</v>
      </c>
      <c r="DL1469" t="s">
        <v>3</v>
      </c>
      <c r="DM1469" t="s">
        <v>3</v>
      </c>
      <c r="DN1469">
        <v>0</v>
      </c>
      <c r="DO1469">
        <v>0</v>
      </c>
      <c r="DP1469">
        <v>1</v>
      </c>
      <c r="DQ1469">
        <v>1</v>
      </c>
      <c r="DU1469">
        <v>1005</v>
      </c>
      <c r="DV1469" t="s">
        <v>155</v>
      </c>
      <c r="DW1469" t="s">
        <v>155</v>
      </c>
      <c r="DX1469">
        <v>1</v>
      </c>
      <c r="DZ1469" t="s">
        <v>3</v>
      </c>
      <c r="EA1469" t="s">
        <v>3</v>
      </c>
      <c r="EB1469" t="s">
        <v>3</v>
      </c>
      <c r="EC1469" t="s">
        <v>3</v>
      </c>
      <c r="EE1469">
        <v>29085443</v>
      </c>
      <c r="EF1469">
        <v>8</v>
      </c>
      <c r="EG1469" t="s">
        <v>144</v>
      </c>
      <c r="EH1469">
        <v>0</v>
      </c>
      <c r="EI1469" t="s">
        <v>3</v>
      </c>
      <c r="EJ1469">
        <v>1</v>
      </c>
      <c r="EK1469">
        <v>500001</v>
      </c>
      <c r="EL1469" t="s">
        <v>145</v>
      </c>
      <c r="EM1469" t="s">
        <v>146</v>
      </c>
      <c r="EO1469" t="s">
        <v>3</v>
      </c>
      <c r="EQ1469">
        <v>0</v>
      </c>
      <c r="ER1469">
        <v>24.59</v>
      </c>
      <c r="ES1469">
        <v>24.59</v>
      </c>
      <c r="ET1469">
        <v>0</v>
      </c>
      <c r="EU1469">
        <v>0</v>
      </c>
      <c r="EV1469">
        <v>0</v>
      </c>
      <c r="EW1469">
        <v>0</v>
      </c>
      <c r="EX1469">
        <v>0</v>
      </c>
      <c r="FQ1469">
        <v>0</v>
      </c>
      <c r="FR1469">
        <f t="shared" si="1072"/>
        <v>0</v>
      </c>
      <c r="FS1469">
        <v>0</v>
      </c>
      <c r="FX1469">
        <v>0</v>
      </c>
      <c r="FY1469">
        <v>0</v>
      </c>
      <c r="GA1469" t="s">
        <v>3</v>
      </c>
      <c r="GD1469">
        <v>1</v>
      </c>
      <c r="GF1469">
        <v>-1143029035</v>
      </c>
      <c r="GG1469">
        <v>2</v>
      </c>
      <c r="GH1469">
        <v>1</v>
      </c>
      <c r="GI1469">
        <v>2</v>
      </c>
      <c r="GJ1469">
        <v>0</v>
      </c>
      <c r="GK1469">
        <v>0</v>
      </c>
      <c r="GL1469">
        <f t="shared" si="1073"/>
        <v>0</v>
      </c>
      <c r="GM1469">
        <f t="shared" si="1074"/>
        <v>5448.04</v>
      </c>
      <c r="GN1469">
        <f t="shared" si="1075"/>
        <v>5448.04</v>
      </c>
      <c r="GO1469">
        <f t="shared" si="1076"/>
        <v>0</v>
      </c>
      <c r="GP1469">
        <f t="shared" si="1077"/>
        <v>0</v>
      </c>
      <c r="GR1469">
        <v>0</v>
      </c>
      <c r="GS1469">
        <v>3</v>
      </c>
      <c r="GT1469">
        <v>0</v>
      </c>
      <c r="GU1469" t="s">
        <v>3</v>
      </c>
      <c r="GV1469">
        <f t="shared" si="1078"/>
        <v>0</v>
      </c>
      <c r="GW1469">
        <v>1</v>
      </c>
      <c r="GX1469">
        <f t="shared" si="1079"/>
        <v>0</v>
      </c>
      <c r="HA1469">
        <v>0</v>
      </c>
      <c r="HB1469">
        <v>0</v>
      </c>
      <c r="HC1469">
        <f t="shared" si="1080"/>
        <v>0</v>
      </c>
      <c r="HE1469" t="s">
        <v>3</v>
      </c>
      <c r="HF1469" t="s">
        <v>3</v>
      </c>
      <c r="HM1469" t="s">
        <v>3</v>
      </c>
      <c r="IK1469">
        <v>0</v>
      </c>
    </row>
    <row r="1470" spans="1:245">
      <c r="A1470">
        <v>18</v>
      </c>
      <c r="B1470">
        <v>0</v>
      </c>
      <c r="C1470">
        <v>1609</v>
      </c>
      <c r="E1470" t="s">
        <v>356</v>
      </c>
      <c r="F1470" t="s">
        <v>312</v>
      </c>
      <c r="G1470" t="s">
        <v>313</v>
      </c>
      <c r="H1470" t="s">
        <v>142</v>
      </c>
      <c r="I1470">
        <f>I1467*J1470</f>
        <v>20.987500000000001</v>
      </c>
      <c r="J1470">
        <v>57.5</v>
      </c>
      <c r="K1470">
        <v>57.5</v>
      </c>
      <c r="O1470">
        <f t="shared" si="1041"/>
        <v>286.58999999999997</v>
      </c>
      <c r="P1470">
        <f t="shared" si="1042"/>
        <v>286.58999999999997</v>
      </c>
      <c r="Q1470">
        <f t="shared" si="1043"/>
        <v>0</v>
      </c>
      <c r="R1470">
        <f t="shared" si="1044"/>
        <v>0</v>
      </c>
      <c r="S1470">
        <f t="shared" si="1045"/>
        <v>0</v>
      </c>
      <c r="T1470">
        <f t="shared" si="1046"/>
        <v>0</v>
      </c>
      <c r="U1470">
        <f t="shared" si="1047"/>
        <v>0</v>
      </c>
      <c r="V1470">
        <f t="shared" si="1048"/>
        <v>0</v>
      </c>
      <c r="W1470">
        <f t="shared" si="1049"/>
        <v>6.51</v>
      </c>
      <c r="X1470">
        <f t="shared" si="1050"/>
        <v>0</v>
      </c>
      <c r="Y1470">
        <f t="shared" si="1051"/>
        <v>0</v>
      </c>
      <c r="AA1470">
        <v>35863109</v>
      </c>
      <c r="AB1470">
        <f t="shared" si="1052"/>
        <v>6.76</v>
      </c>
      <c r="AC1470">
        <f t="shared" si="1053"/>
        <v>6.76</v>
      </c>
      <c r="AD1470">
        <f>ROUND((((ET1470)-(EU1470))+AE1470),2)</f>
        <v>0</v>
      </c>
      <c r="AE1470">
        <f t="shared" si="1083"/>
        <v>0</v>
      </c>
      <c r="AF1470">
        <f t="shared" si="1083"/>
        <v>0</v>
      </c>
      <c r="AG1470">
        <f t="shared" si="1057"/>
        <v>0</v>
      </c>
      <c r="AH1470">
        <f t="shared" si="1084"/>
        <v>0</v>
      </c>
      <c r="AI1470">
        <f t="shared" si="1084"/>
        <v>0</v>
      </c>
      <c r="AJ1470">
        <f t="shared" si="1060"/>
        <v>0.31</v>
      </c>
      <c r="AK1470">
        <v>6.76</v>
      </c>
      <c r="AL1470">
        <v>6.76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0.31</v>
      </c>
      <c r="AT1470">
        <v>0</v>
      </c>
      <c r="AU1470">
        <v>0</v>
      </c>
      <c r="AV1470">
        <v>1</v>
      </c>
      <c r="AW1470">
        <v>1</v>
      </c>
      <c r="AZ1470">
        <v>1</v>
      </c>
      <c r="BA1470">
        <v>1</v>
      </c>
      <c r="BB1470">
        <v>1</v>
      </c>
      <c r="BC1470">
        <v>2.02</v>
      </c>
      <c r="BD1470" t="s">
        <v>3</v>
      </c>
      <c r="BE1470" t="s">
        <v>3</v>
      </c>
      <c r="BF1470" t="s">
        <v>3</v>
      </c>
      <c r="BG1470" t="s">
        <v>3</v>
      </c>
      <c r="BH1470">
        <v>3</v>
      </c>
      <c r="BI1470">
        <v>1</v>
      </c>
      <c r="BJ1470" t="s">
        <v>314</v>
      </c>
      <c r="BM1470">
        <v>500001</v>
      </c>
      <c r="BN1470">
        <v>0</v>
      </c>
      <c r="BO1470" t="s">
        <v>312</v>
      </c>
      <c r="BP1470">
        <v>1</v>
      </c>
      <c r="BQ1470">
        <v>8</v>
      </c>
      <c r="BR1470">
        <v>0</v>
      </c>
      <c r="BS1470">
        <v>1</v>
      </c>
      <c r="BT1470">
        <v>1</v>
      </c>
      <c r="BU1470">
        <v>1</v>
      </c>
      <c r="BV1470">
        <v>1</v>
      </c>
      <c r="BW1470">
        <v>1</v>
      </c>
      <c r="BX1470">
        <v>1</v>
      </c>
      <c r="BY1470" t="s">
        <v>3</v>
      </c>
      <c r="BZ1470">
        <v>0</v>
      </c>
      <c r="CA1470">
        <v>0</v>
      </c>
      <c r="CB1470" t="s">
        <v>3</v>
      </c>
      <c r="CE1470">
        <v>0</v>
      </c>
      <c r="CF1470">
        <v>0</v>
      </c>
      <c r="CG1470">
        <v>0</v>
      </c>
      <c r="CM1470">
        <v>0</v>
      </c>
      <c r="CN1470" t="s">
        <v>3</v>
      </c>
      <c r="CO1470">
        <v>0</v>
      </c>
      <c r="CP1470">
        <f t="shared" si="1061"/>
        <v>286.58999999999997</v>
      </c>
      <c r="CQ1470">
        <f t="shared" si="1062"/>
        <v>13.655199999999999</v>
      </c>
      <c r="CR1470">
        <f t="shared" si="1063"/>
        <v>0</v>
      </c>
      <c r="CS1470">
        <f t="shared" si="1064"/>
        <v>0</v>
      </c>
      <c r="CT1470">
        <f t="shared" si="1065"/>
        <v>0</v>
      </c>
      <c r="CU1470">
        <f t="shared" si="1066"/>
        <v>0</v>
      </c>
      <c r="CV1470">
        <f t="shared" si="1067"/>
        <v>0</v>
      </c>
      <c r="CW1470">
        <f t="shared" si="1068"/>
        <v>0</v>
      </c>
      <c r="CX1470">
        <f t="shared" si="1069"/>
        <v>0.31</v>
      </c>
      <c r="CY1470">
        <f t="shared" si="1070"/>
        <v>0</v>
      </c>
      <c r="CZ1470">
        <f t="shared" si="1071"/>
        <v>0</v>
      </c>
      <c r="DC1470" t="s">
        <v>3</v>
      </c>
      <c r="DD1470" t="s">
        <v>3</v>
      </c>
      <c r="DE1470" t="s">
        <v>3</v>
      </c>
      <c r="DF1470" t="s">
        <v>3</v>
      </c>
      <c r="DG1470" t="s">
        <v>3</v>
      </c>
      <c r="DH1470" t="s">
        <v>3</v>
      </c>
      <c r="DI1470" t="s">
        <v>3</v>
      </c>
      <c r="DJ1470" t="s">
        <v>3</v>
      </c>
      <c r="DK1470" t="s">
        <v>3</v>
      </c>
      <c r="DL1470" t="s">
        <v>3</v>
      </c>
      <c r="DM1470" t="s">
        <v>3</v>
      </c>
      <c r="DN1470">
        <v>0</v>
      </c>
      <c r="DO1470">
        <v>0</v>
      </c>
      <c r="DP1470">
        <v>1</v>
      </c>
      <c r="DQ1470">
        <v>1</v>
      </c>
      <c r="DU1470">
        <v>1003</v>
      </c>
      <c r="DV1470" t="s">
        <v>142</v>
      </c>
      <c r="DW1470" t="s">
        <v>142</v>
      </c>
      <c r="DX1470">
        <v>1</v>
      </c>
      <c r="DZ1470" t="s">
        <v>3</v>
      </c>
      <c r="EA1470" t="s">
        <v>3</v>
      </c>
      <c r="EB1470" t="s">
        <v>3</v>
      </c>
      <c r="EC1470" t="s">
        <v>3</v>
      </c>
      <c r="EE1470">
        <v>29085443</v>
      </c>
      <c r="EF1470">
        <v>8</v>
      </c>
      <c r="EG1470" t="s">
        <v>144</v>
      </c>
      <c r="EH1470">
        <v>0</v>
      </c>
      <c r="EI1470" t="s">
        <v>3</v>
      </c>
      <c r="EJ1470">
        <v>1</v>
      </c>
      <c r="EK1470">
        <v>500001</v>
      </c>
      <c r="EL1470" t="s">
        <v>145</v>
      </c>
      <c r="EM1470" t="s">
        <v>146</v>
      </c>
      <c r="EO1470" t="s">
        <v>3</v>
      </c>
      <c r="EQ1470">
        <v>0</v>
      </c>
      <c r="ER1470">
        <v>6.76</v>
      </c>
      <c r="ES1470">
        <v>6.76</v>
      </c>
      <c r="ET1470">
        <v>0</v>
      </c>
      <c r="EU1470">
        <v>0</v>
      </c>
      <c r="EV1470">
        <v>0</v>
      </c>
      <c r="EW1470">
        <v>0</v>
      </c>
      <c r="EX1470">
        <v>0</v>
      </c>
      <c r="FQ1470">
        <v>0</v>
      </c>
      <c r="FR1470">
        <f t="shared" si="1072"/>
        <v>0</v>
      </c>
      <c r="FS1470">
        <v>0</v>
      </c>
      <c r="FX1470">
        <v>0</v>
      </c>
      <c r="FY1470">
        <v>0</v>
      </c>
      <c r="GA1470" t="s">
        <v>3</v>
      </c>
      <c r="GD1470">
        <v>1</v>
      </c>
      <c r="GF1470">
        <v>426561494</v>
      </c>
      <c r="GG1470">
        <v>2</v>
      </c>
      <c r="GH1470">
        <v>1</v>
      </c>
      <c r="GI1470">
        <v>2</v>
      </c>
      <c r="GJ1470">
        <v>0</v>
      </c>
      <c r="GK1470">
        <v>0</v>
      </c>
      <c r="GL1470">
        <f t="shared" si="1073"/>
        <v>0</v>
      </c>
      <c r="GM1470">
        <f t="shared" si="1074"/>
        <v>286.58999999999997</v>
      </c>
      <c r="GN1470">
        <f t="shared" si="1075"/>
        <v>286.58999999999997</v>
      </c>
      <c r="GO1470">
        <f t="shared" si="1076"/>
        <v>0</v>
      </c>
      <c r="GP1470">
        <f t="shared" si="1077"/>
        <v>0</v>
      </c>
      <c r="GR1470">
        <v>0</v>
      </c>
      <c r="GS1470">
        <v>3</v>
      </c>
      <c r="GT1470">
        <v>0</v>
      </c>
      <c r="GU1470" t="s">
        <v>3</v>
      </c>
      <c r="GV1470">
        <f t="shared" si="1078"/>
        <v>0</v>
      </c>
      <c r="GW1470">
        <v>1</v>
      </c>
      <c r="GX1470">
        <f t="shared" si="1079"/>
        <v>0</v>
      </c>
      <c r="HA1470">
        <v>0</v>
      </c>
      <c r="HB1470">
        <v>0</v>
      </c>
      <c r="HC1470">
        <f t="shared" si="1080"/>
        <v>0</v>
      </c>
      <c r="HE1470" t="s">
        <v>3</v>
      </c>
      <c r="HF1470" t="s">
        <v>3</v>
      </c>
      <c r="HM1470" t="s">
        <v>3</v>
      </c>
      <c r="IK1470">
        <v>0</v>
      </c>
    </row>
    <row r="1471" spans="1:245">
      <c r="A1471">
        <v>18</v>
      </c>
      <c r="B1471">
        <v>0</v>
      </c>
      <c r="C1471">
        <v>1608</v>
      </c>
      <c r="E1471" t="s">
        <v>357</v>
      </c>
      <c r="F1471" t="s">
        <v>315</v>
      </c>
      <c r="G1471" t="s">
        <v>316</v>
      </c>
      <c r="H1471" t="s">
        <v>142</v>
      </c>
      <c r="I1471">
        <f>I1467*J1471</f>
        <v>21.9</v>
      </c>
      <c r="J1471">
        <v>60</v>
      </c>
      <c r="K1471">
        <v>60</v>
      </c>
      <c r="O1471">
        <f t="shared" si="1041"/>
        <v>474.52</v>
      </c>
      <c r="P1471">
        <f t="shared" si="1042"/>
        <v>474.52</v>
      </c>
      <c r="Q1471">
        <f t="shared" si="1043"/>
        <v>0</v>
      </c>
      <c r="R1471">
        <f t="shared" si="1044"/>
        <v>0</v>
      </c>
      <c r="S1471">
        <f t="shared" si="1045"/>
        <v>0</v>
      </c>
      <c r="T1471">
        <f t="shared" si="1046"/>
        <v>0</v>
      </c>
      <c r="U1471">
        <f t="shared" si="1047"/>
        <v>0</v>
      </c>
      <c r="V1471">
        <f t="shared" si="1048"/>
        <v>0</v>
      </c>
      <c r="W1471">
        <f t="shared" si="1049"/>
        <v>8.32</v>
      </c>
      <c r="X1471">
        <f t="shared" si="1050"/>
        <v>0</v>
      </c>
      <c r="Y1471">
        <f t="shared" si="1051"/>
        <v>0</v>
      </c>
      <c r="AA1471">
        <v>35863109</v>
      </c>
      <c r="AB1471">
        <f t="shared" si="1052"/>
        <v>8.27</v>
      </c>
      <c r="AC1471">
        <f t="shared" si="1053"/>
        <v>8.27</v>
      </c>
      <c r="AD1471">
        <f>ROUND((((ET1471)-(EU1471))+AE1471),2)</f>
        <v>0</v>
      </c>
      <c r="AE1471">
        <f t="shared" si="1083"/>
        <v>0</v>
      </c>
      <c r="AF1471">
        <f t="shared" si="1083"/>
        <v>0</v>
      </c>
      <c r="AG1471">
        <f t="shared" si="1057"/>
        <v>0</v>
      </c>
      <c r="AH1471">
        <f t="shared" si="1084"/>
        <v>0</v>
      </c>
      <c r="AI1471">
        <f t="shared" si="1084"/>
        <v>0</v>
      </c>
      <c r="AJ1471">
        <f t="shared" si="1060"/>
        <v>0.38</v>
      </c>
      <c r="AK1471">
        <v>8.27</v>
      </c>
      <c r="AL1471">
        <v>8.27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0.38</v>
      </c>
      <c r="AT1471">
        <v>0</v>
      </c>
      <c r="AU1471">
        <v>0</v>
      </c>
      <c r="AV1471">
        <v>1</v>
      </c>
      <c r="AW1471">
        <v>1</v>
      </c>
      <c r="AZ1471">
        <v>1</v>
      </c>
      <c r="BA1471">
        <v>1</v>
      </c>
      <c r="BB1471">
        <v>1</v>
      </c>
      <c r="BC1471">
        <v>2.62</v>
      </c>
      <c r="BD1471" t="s">
        <v>3</v>
      </c>
      <c r="BE1471" t="s">
        <v>3</v>
      </c>
      <c r="BF1471" t="s">
        <v>3</v>
      </c>
      <c r="BG1471" t="s">
        <v>3</v>
      </c>
      <c r="BH1471">
        <v>3</v>
      </c>
      <c r="BI1471">
        <v>1</v>
      </c>
      <c r="BJ1471" t="s">
        <v>317</v>
      </c>
      <c r="BM1471">
        <v>500001</v>
      </c>
      <c r="BN1471">
        <v>0</v>
      </c>
      <c r="BO1471" t="s">
        <v>315</v>
      </c>
      <c r="BP1471">
        <v>1</v>
      </c>
      <c r="BQ1471">
        <v>8</v>
      </c>
      <c r="BR1471">
        <v>0</v>
      </c>
      <c r="BS1471">
        <v>1</v>
      </c>
      <c r="BT1471">
        <v>1</v>
      </c>
      <c r="BU1471">
        <v>1</v>
      </c>
      <c r="BV1471">
        <v>1</v>
      </c>
      <c r="BW1471">
        <v>1</v>
      </c>
      <c r="BX1471">
        <v>1</v>
      </c>
      <c r="BY1471" t="s">
        <v>3</v>
      </c>
      <c r="BZ1471">
        <v>0</v>
      </c>
      <c r="CA1471">
        <v>0</v>
      </c>
      <c r="CB1471" t="s">
        <v>3</v>
      </c>
      <c r="CE1471">
        <v>0</v>
      </c>
      <c r="CF1471">
        <v>0</v>
      </c>
      <c r="CG1471">
        <v>0</v>
      </c>
      <c r="CM1471">
        <v>0</v>
      </c>
      <c r="CN1471" t="s">
        <v>3</v>
      </c>
      <c r="CO1471">
        <v>0</v>
      </c>
      <c r="CP1471">
        <f t="shared" si="1061"/>
        <v>474.52</v>
      </c>
      <c r="CQ1471">
        <f t="shared" si="1062"/>
        <v>21.667400000000001</v>
      </c>
      <c r="CR1471">
        <f t="shared" si="1063"/>
        <v>0</v>
      </c>
      <c r="CS1471">
        <f t="shared" si="1064"/>
        <v>0</v>
      </c>
      <c r="CT1471">
        <f t="shared" si="1065"/>
        <v>0</v>
      </c>
      <c r="CU1471">
        <f t="shared" si="1066"/>
        <v>0</v>
      </c>
      <c r="CV1471">
        <f t="shared" si="1067"/>
        <v>0</v>
      </c>
      <c r="CW1471">
        <f t="shared" si="1068"/>
        <v>0</v>
      </c>
      <c r="CX1471">
        <f t="shared" si="1069"/>
        <v>0.38</v>
      </c>
      <c r="CY1471">
        <f t="shared" si="1070"/>
        <v>0</v>
      </c>
      <c r="CZ1471">
        <f t="shared" si="1071"/>
        <v>0</v>
      </c>
      <c r="DC1471" t="s">
        <v>3</v>
      </c>
      <c r="DD1471" t="s">
        <v>3</v>
      </c>
      <c r="DE1471" t="s">
        <v>3</v>
      </c>
      <c r="DF1471" t="s">
        <v>3</v>
      </c>
      <c r="DG1471" t="s">
        <v>3</v>
      </c>
      <c r="DH1471" t="s">
        <v>3</v>
      </c>
      <c r="DI1471" t="s">
        <v>3</v>
      </c>
      <c r="DJ1471" t="s">
        <v>3</v>
      </c>
      <c r="DK1471" t="s">
        <v>3</v>
      </c>
      <c r="DL1471" t="s">
        <v>3</v>
      </c>
      <c r="DM1471" t="s">
        <v>3</v>
      </c>
      <c r="DN1471">
        <v>0</v>
      </c>
      <c r="DO1471">
        <v>0</v>
      </c>
      <c r="DP1471">
        <v>1</v>
      </c>
      <c r="DQ1471">
        <v>1</v>
      </c>
      <c r="DU1471">
        <v>1003</v>
      </c>
      <c r="DV1471" t="s">
        <v>142</v>
      </c>
      <c r="DW1471" t="s">
        <v>142</v>
      </c>
      <c r="DX1471">
        <v>1</v>
      </c>
      <c r="DZ1471" t="s">
        <v>3</v>
      </c>
      <c r="EA1471" t="s">
        <v>3</v>
      </c>
      <c r="EB1471" t="s">
        <v>3</v>
      </c>
      <c r="EC1471" t="s">
        <v>3</v>
      </c>
      <c r="EE1471">
        <v>29085443</v>
      </c>
      <c r="EF1471">
        <v>8</v>
      </c>
      <c r="EG1471" t="s">
        <v>144</v>
      </c>
      <c r="EH1471">
        <v>0</v>
      </c>
      <c r="EI1471" t="s">
        <v>3</v>
      </c>
      <c r="EJ1471">
        <v>1</v>
      </c>
      <c r="EK1471">
        <v>500001</v>
      </c>
      <c r="EL1471" t="s">
        <v>145</v>
      </c>
      <c r="EM1471" t="s">
        <v>146</v>
      </c>
      <c r="EO1471" t="s">
        <v>3</v>
      </c>
      <c r="EQ1471">
        <v>0</v>
      </c>
      <c r="ER1471">
        <v>8.27</v>
      </c>
      <c r="ES1471">
        <v>8.27</v>
      </c>
      <c r="ET1471">
        <v>0</v>
      </c>
      <c r="EU1471">
        <v>0</v>
      </c>
      <c r="EV1471">
        <v>0</v>
      </c>
      <c r="EW1471">
        <v>0</v>
      </c>
      <c r="EX1471">
        <v>0</v>
      </c>
      <c r="FQ1471">
        <v>0</v>
      </c>
      <c r="FR1471">
        <f t="shared" si="1072"/>
        <v>0</v>
      </c>
      <c r="FS1471">
        <v>0</v>
      </c>
      <c r="FX1471">
        <v>0</v>
      </c>
      <c r="FY1471">
        <v>0</v>
      </c>
      <c r="GA1471" t="s">
        <v>3</v>
      </c>
      <c r="GD1471">
        <v>1</v>
      </c>
      <c r="GF1471">
        <v>987958059</v>
      </c>
      <c r="GG1471">
        <v>2</v>
      </c>
      <c r="GH1471">
        <v>1</v>
      </c>
      <c r="GI1471">
        <v>2</v>
      </c>
      <c r="GJ1471">
        <v>0</v>
      </c>
      <c r="GK1471">
        <v>0</v>
      </c>
      <c r="GL1471">
        <f t="shared" si="1073"/>
        <v>0</v>
      </c>
      <c r="GM1471">
        <f t="shared" si="1074"/>
        <v>474.52</v>
      </c>
      <c r="GN1471">
        <f t="shared" si="1075"/>
        <v>474.52</v>
      </c>
      <c r="GO1471">
        <f t="shared" si="1076"/>
        <v>0</v>
      </c>
      <c r="GP1471">
        <f t="shared" si="1077"/>
        <v>0</v>
      </c>
      <c r="GR1471">
        <v>0</v>
      </c>
      <c r="GS1471">
        <v>3</v>
      </c>
      <c r="GT1471">
        <v>0</v>
      </c>
      <c r="GU1471" t="s">
        <v>3</v>
      </c>
      <c r="GV1471">
        <f t="shared" si="1078"/>
        <v>0</v>
      </c>
      <c r="GW1471">
        <v>1</v>
      </c>
      <c r="GX1471">
        <f t="shared" si="1079"/>
        <v>0</v>
      </c>
      <c r="HA1471">
        <v>0</v>
      </c>
      <c r="HB1471">
        <v>0</v>
      </c>
      <c r="HC1471">
        <f t="shared" si="1080"/>
        <v>0</v>
      </c>
      <c r="HE1471" t="s">
        <v>3</v>
      </c>
      <c r="HF1471" t="s">
        <v>3</v>
      </c>
      <c r="HM1471" t="s">
        <v>3</v>
      </c>
      <c r="IK1471">
        <v>0</v>
      </c>
    </row>
    <row r="1472" spans="1:245">
      <c r="A1472">
        <v>18</v>
      </c>
      <c r="B1472">
        <v>0</v>
      </c>
      <c r="C1472">
        <v>1606</v>
      </c>
      <c r="E1472" t="s">
        <v>358</v>
      </c>
      <c r="F1472" t="s">
        <v>319</v>
      </c>
      <c r="G1472" t="s">
        <v>320</v>
      </c>
      <c r="H1472" t="s">
        <v>58</v>
      </c>
      <c r="I1472">
        <f>I1467*J1472</f>
        <v>25</v>
      </c>
      <c r="J1472">
        <v>68.493150684931507</v>
      </c>
      <c r="K1472">
        <v>68.493150999999997</v>
      </c>
      <c r="O1472">
        <f t="shared" si="1041"/>
        <v>1379.84</v>
      </c>
      <c r="P1472">
        <f t="shared" si="1042"/>
        <v>1379.84</v>
      </c>
      <c r="Q1472">
        <f t="shared" si="1043"/>
        <v>0</v>
      </c>
      <c r="R1472">
        <f t="shared" si="1044"/>
        <v>0</v>
      </c>
      <c r="S1472">
        <f t="shared" si="1045"/>
        <v>0</v>
      </c>
      <c r="T1472">
        <f t="shared" si="1046"/>
        <v>0</v>
      </c>
      <c r="U1472">
        <f t="shared" si="1047"/>
        <v>0</v>
      </c>
      <c r="V1472">
        <f t="shared" si="1048"/>
        <v>0</v>
      </c>
      <c r="W1472">
        <f t="shared" si="1049"/>
        <v>98.75</v>
      </c>
      <c r="X1472">
        <f t="shared" si="1050"/>
        <v>0</v>
      </c>
      <c r="Y1472">
        <f t="shared" si="1051"/>
        <v>0</v>
      </c>
      <c r="AA1472">
        <v>35863109</v>
      </c>
      <c r="AB1472">
        <f t="shared" si="1052"/>
        <v>86.24</v>
      </c>
      <c r="AC1472">
        <f t="shared" si="1053"/>
        <v>86.24</v>
      </c>
      <c r="AD1472">
        <f>ROUND((((ET1472)-(EU1472))+AE1472),2)</f>
        <v>0</v>
      </c>
      <c r="AE1472">
        <f t="shared" si="1083"/>
        <v>0</v>
      </c>
      <c r="AF1472">
        <f t="shared" si="1083"/>
        <v>0</v>
      </c>
      <c r="AG1472">
        <f t="shared" si="1057"/>
        <v>0</v>
      </c>
      <c r="AH1472">
        <f t="shared" si="1084"/>
        <v>0</v>
      </c>
      <c r="AI1472">
        <f t="shared" si="1084"/>
        <v>0</v>
      </c>
      <c r="AJ1472">
        <f t="shared" si="1060"/>
        <v>3.95</v>
      </c>
      <c r="AK1472">
        <v>86.24</v>
      </c>
      <c r="AL1472">
        <v>86.24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3.95</v>
      </c>
      <c r="AT1472">
        <v>0</v>
      </c>
      <c r="AU1472">
        <v>0</v>
      </c>
      <c r="AV1472">
        <v>1</v>
      </c>
      <c r="AW1472">
        <v>1</v>
      </c>
      <c r="AZ1472">
        <v>1</v>
      </c>
      <c r="BA1472">
        <v>1</v>
      </c>
      <c r="BB1472">
        <v>1</v>
      </c>
      <c r="BC1472">
        <v>0.64</v>
      </c>
      <c r="BD1472" t="s">
        <v>3</v>
      </c>
      <c r="BE1472" t="s">
        <v>3</v>
      </c>
      <c r="BF1472" t="s">
        <v>3</v>
      </c>
      <c r="BG1472" t="s">
        <v>3</v>
      </c>
      <c r="BH1472">
        <v>3</v>
      </c>
      <c r="BI1472">
        <v>1</v>
      </c>
      <c r="BJ1472" t="s">
        <v>321</v>
      </c>
      <c r="BM1472">
        <v>500001</v>
      </c>
      <c r="BN1472">
        <v>0</v>
      </c>
      <c r="BO1472" t="s">
        <v>319</v>
      </c>
      <c r="BP1472">
        <v>1</v>
      </c>
      <c r="BQ1472">
        <v>8</v>
      </c>
      <c r="BR1472">
        <v>0</v>
      </c>
      <c r="BS1472">
        <v>1</v>
      </c>
      <c r="BT1472">
        <v>1</v>
      </c>
      <c r="BU1472">
        <v>1</v>
      </c>
      <c r="BV1472">
        <v>1</v>
      </c>
      <c r="BW1472">
        <v>1</v>
      </c>
      <c r="BX1472">
        <v>1</v>
      </c>
      <c r="BY1472" t="s">
        <v>3</v>
      </c>
      <c r="BZ1472">
        <v>0</v>
      </c>
      <c r="CA1472">
        <v>0</v>
      </c>
      <c r="CB1472" t="s">
        <v>3</v>
      </c>
      <c r="CE1472">
        <v>0</v>
      </c>
      <c r="CF1472">
        <v>0</v>
      </c>
      <c r="CG1472">
        <v>0</v>
      </c>
      <c r="CM1472">
        <v>0</v>
      </c>
      <c r="CN1472" t="s">
        <v>3</v>
      </c>
      <c r="CO1472">
        <v>0</v>
      </c>
      <c r="CP1472">
        <f t="shared" si="1061"/>
        <v>1379.84</v>
      </c>
      <c r="CQ1472">
        <f t="shared" si="1062"/>
        <v>55.193599999999996</v>
      </c>
      <c r="CR1472">
        <f t="shared" si="1063"/>
        <v>0</v>
      </c>
      <c r="CS1472">
        <f t="shared" si="1064"/>
        <v>0</v>
      </c>
      <c r="CT1472">
        <f t="shared" si="1065"/>
        <v>0</v>
      </c>
      <c r="CU1472">
        <f t="shared" si="1066"/>
        <v>0</v>
      </c>
      <c r="CV1472">
        <f t="shared" si="1067"/>
        <v>0</v>
      </c>
      <c r="CW1472">
        <f t="shared" si="1068"/>
        <v>0</v>
      </c>
      <c r="CX1472">
        <f t="shared" si="1069"/>
        <v>3.95</v>
      </c>
      <c r="CY1472">
        <f t="shared" si="1070"/>
        <v>0</v>
      </c>
      <c r="CZ1472">
        <f t="shared" si="1071"/>
        <v>0</v>
      </c>
      <c r="DC1472" t="s">
        <v>3</v>
      </c>
      <c r="DD1472" t="s">
        <v>3</v>
      </c>
      <c r="DE1472" t="s">
        <v>3</v>
      </c>
      <c r="DF1472" t="s">
        <v>3</v>
      </c>
      <c r="DG1472" t="s">
        <v>3</v>
      </c>
      <c r="DH1472" t="s">
        <v>3</v>
      </c>
      <c r="DI1472" t="s">
        <v>3</v>
      </c>
      <c r="DJ1472" t="s">
        <v>3</v>
      </c>
      <c r="DK1472" t="s">
        <v>3</v>
      </c>
      <c r="DL1472" t="s">
        <v>3</v>
      </c>
      <c r="DM1472" t="s">
        <v>3</v>
      </c>
      <c r="DN1472">
        <v>0</v>
      </c>
      <c r="DO1472">
        <v>0</v>
      </c>
      <c r="DP1472">
        <v>1</v>
      </c>
      <c r="DQ1472">
        <v>1</v>
      </c>
      <c r="DU1472">
        <v>1010</v>
      </c>
      <c r="DV1472" t="s">
        <v>58</v>
      </c>
      <c r="DW1472" t="s">
        <v>58</v>
      </c>
      <c r="DX1472">
        <v>100</v>
      </c>
      <c r="DZ1472" t="s">
        <v>3</v>
      </c>
      <c r="EA1472" t="s">
        <v>3</v>
      </c>
      <c r="EB1472" t="s">
        <v>3</v>
      </c>
      <c r="EC1472" t="s">
        <v>3</v>
      </c>
      <c r="EE1472">
        <v>29085443</v>
      </c>
      <c r="EF1472">
        <v>8</v>
      </c>
      <c r="EG1472" t="s">
        <v>144</v>
      </c>
      <c r="EH1472">
        <v>0</v>
      </c>
      <c r="EI1472" t="s">
        <v>3</v>
      </c>
      <c r="EJ1472">
        <v>1</v>
      </c>
      <c r="EK1472">
        <v>500001</v>
      </c>
      <c r="EL1472" t="s">
        <v>145</v>
      </c>
      <c r="EM1472" t="s">
        <v>146</v>
      </c>
      <c r="EO1472" t="s">
        <v>3</v>
      </c>
      <c r="EQ1472">
        <v>0</v>
      </c>
      <c r="ER1472">
        <v>86.24</v>
      </c>
      <c r="ES1472">
        <v>86.24</v>
      </c>
      <c r="ET1472">
        <v>0</v>
      </c>
      <c r="EU1472">
        <v>0</v>
      </c>
      <c r="EV1472">
        <v>0</v>
      </c>
      <c r="EW1472">
        <v>0</v>
      </c>
      <c r="EX1472">
        <v>0</v>
      </c>
      <c r="FQ1472">
        <v>0</v>
      </c>
      <c r="FR1472">
        <f t="shared" si="1072"/>
        <v>0</v>
      </c>
      <c r="FS1472">
        <v>0</v>
      </c>
      <c r="FX1472">
        <v>0</v>
      </c>
      <c r="FY1472">
        <v>0</v>
      </c>
      <c r="GA1472" t="s">
        <v>3</v>
      </c>
      <c r="GD1472">
        <v>1</v>
      </c>
      <c r="GF1472">
        <v>-228248654</v>
      </c>
      <c r="GG1472">
        <v>2</v>
      </c>
      <c r="GH1472">
        <v>1</v>
      </c>
      <c r="GI1472">
        <v>2</v>
      </c>
      <c r="GJ1472">
        <v>0</v>
      </c>
      <c r="GK1472">
        <v>0</v>
      </c>
      <c r="GL1472">
        <f t="shared" si="1073"/>
        <v>0</v>
      </c>
      <c r="GM1472">
        <f t="shared" si="1074"/>
        <v>1379.84</v>
      </c>
      <c r="GN1472">
        <f t="shared" si="1075"/>
        <v>1379.84</v>
      </c>
      <c r="GO1472">
        <f t="shared" si="1076"/>
        <v>0</v>
      </c>
      <c r="GP1472">
        <f t="shared" si="1077"/>
        <v>0</v>
      </c>
      <c r="GR1472">
        <v>0</v>
      </c>
      <c r="GS1472">
        <v>3</v>
      </c>
      <c r="GT1472">
        <v>0</v>
      </c>
      <c r="GU1472" t="s">
        <v>3</v>
      </c>
      <c r="GV1472">
        <f t="shared" si="1078"/>
        <v>0</v>
      </c>
      <c r="GW1472">
        <v>1</v>
      </c>
      <c r="GX1472">
        <f t="shared" si="1079"/>
        <v>0</v>
      </c>
      <c r="HA1472">
        <v>0</v>
      </c>
      <c r="HB1472">
        <v>0</v>
      </c>
      <c r="HC1472">
        <f t="shared" si="1080"/>
        <v>0</v>
      </c>
      <c r="HE1472" t="s">
        <v>3</v>
      </c>
      <c r="HF1472" t="s">
        <v>3</v>
      </c>
      <c r="HM1472" t="s">
        <v>3</v>
      </c>
      <c r="IK1472">
        <v>0</v>
      </c>
    </row>
    <row r="1473" spans="1:245">
      <c r="A1473">
        <v>17</v>
      </c>
      <c r="B1473">
        <v>0</v>
      </c>
      <c r="C1473">
        <f>ROW(SmtRes!A1612)</f>
        <v>1612</v>
      </c>
      <c r="D1473">
        <f>ROW(EtalonRes!A1565)</f>
        <v>1565</v>
      </c>
      <c r="E1473" t="s">
        <v>267</v>
      </c>
      <c r="F1473" t="s">
        <v>323</v>
      </c>
      <c r="G1473" t="s">
        <v>324</v>
      </c>
      <c r="H1473" t="s">
        <v>325</v>
      </c>
      <c r="I1473">
        <f>ROUND(6/100,9)</f>
        <v>0.06</v>
      </c>
      <c r="J1473">
        <v>0</v>
      </c>
      <c r="K1473">
        <f>ROUND(6/100,9)</f>
        <v>0.06</v>
      </c>
      <c r="O1473">
        <f t="shared" si="1041"/>
        <v>923.86</v>
      </c>
      <c r="P1473">
        <f t="shared" si="1042"/>
        <v>0</v>
      </c>
      <c r="Q1473">
        <f t="shared" si="1043"/>
        <v>0</v>
      </c>
      <c r="R1473">
        <f t="shared" si="1044"/>
        <v>0</v>
      </c>
      <c r="S1473">
        <f t="shared" si="1045"/>
        <v>923.86</v>
      </c>
      <c r="T1473">
        <f t="shared" si="1046"/>
        <v>0</v>
      </c>
      <c r="U1473">
        <f t="shared" si="1047"/>
        <v>2.5205699999999998</v>
      </c>
      <c r="V1473">
        <f t="shared" si="1048"/>
        <v>0</v>
      </c>
      <c r="W1473">
        <f t="shared" si="1049"/>
        <v>0</v>
      </c>
      <c r="X1473">
        <f t="shared" si="1050"/>
        <v>739.09</v>
      </c>
      <c r="Y1473">
        <f t="shared" si="1051"/>
        <v>341.83</v>
      </c>
      <c r="AA1473">
        <v>35863109</v>
      </c>
      <c r="AB1473">
        <f t="shared" si="1052"/>
        <v>465.89</v>
      </c>
      <c r="AC1473">
        <f t="shared" si="1053"/>
        <v>0</v>
      </c>
      <c r="AD1473">
        <f>ROUND(((((ET1473*1.25))-((EU1473*1.25)))+AE1473),2)</f>
        <v>0</v>
      </c>
      <c r="AE1473">
        <f>ROUND(((EU1473*1.25)),2)</f>
        <v>0</v>
      </c>
      <c r="AF1473">
        <f>ROUND(((EV1473*1.15)),2)</f>
        <v>465.89</v>
      </c>
      <c r="AG1473">
        <f t="shared" si="1057"/>
        <v>0</v>
      </c>
      <c r="AH1473">
        <f>((EW1473*1.15))</f>
        <v>42.009499999999996</v>
      </c>
      <c r="AI1473">
        <f>((EX1473*1.25))</f>
        <v>0</v>
      </c>
      <c r="AJ1473">
        <f t="shared" si="1060"/>
        <v>0</v>
      </c>
      <c r="AK1473">
        <v>405.12</v>
      </c>
      <c r="AL1473">
        <v>0</v>
      </c>
      <c r="AM1473">
        <v>0</v>
      </c>
      <c r="AN1473">
        <v>0</v>
      </c>
      <c r="AO1473">
        <v>405.12</v>
      </c>
      <c r="AP1473">
        <v>0</v>
      </c>
      <c r="AQ1473">
        <v>36.53</v>
      </c>
      <c r="AR1473">
        <v>0</v>
      </c>
      <c r="AS1473">
        <v>0</v>
      </c>
      <c r="AT1473">
        <v>80</v>
      </c>
      <c r="AU1473">
        <v>37</v>
      </c>
      <c r="AV1473">
        <v>1</v>
      </c>
      <c r="AW1473">
        <v>1</v>
      </c>
      <c r="AZ1473">
        <v>1</v>
      </c>
      <c r="BA1473">
        <v>33.049999999999997</v>
      </c>
      <c r="BB1473">
        <v>1</v>
      </c>
      <c r="BC1473">
        <v>1</v>
      </c>
      <c r="BD1473" t="s">
        <v>3</v>
      </c>
      <c r="BE1473" t="s">
        <v>3</v>
      </c>
      <c r="BF1473" t="s">
        <v>3</v>
      </c>
      <c r="BG1473" t="s">
        <v>3</v>
      </c>
      <c r="BH1473">
        <v>0</v>
      </c>
      <c r="BI1473">
        <v>1</v>
      </c>
      <c r="BJ1473" t="s">
        <v>326</v>
      </c>
      <c r="BM1473">
        <v>15001</v>
      </c>
      <c r="BN1473">
        <v>0</v>
      </c>
      <c r="BO1473" t="s">
        <v>323</v>
      </c>
      <c r="BP1473">
        <v>1</v>
      </c>
      <c r="BQ1473">
        <v>2</v>
      </c>
      <c r="BR1473">
        <v>0</v>
      </c>
      <c r="BS1473">
        <v>33.049999999999997</v>
      </c>
      <c r="BT1473">
        <v>1</v>
      </c>
      <c r="BU1473">
        <v>1</v>
      </c>
      <c r="BV1473">
        <v>1</v>
      </c>
      <c r="BW1473">
        <v>1</v>
      </c>
      <c r="BX1473">
        <v>1</v>
      </c>
      <c r="BY1473" t="s">
        <v>3</v>
      </c>
      <c r="BZ1473">
        <v>105</v>
      </c>
      <c r="CA1473">
        <v>55</v>
      </c>
      <c r="CB1473" t="s">
        <v>3</v>
      </c>
      <c r="CE1473">
        <v>0</v>
      </c>
      <c r="CF1473">
        <v>0</v>
      </c>
      <c r="CG1473">
        <v>0</v>
      </c>
      <c r="CM1473">
        <v>0</v>
      </c>
      <c r="CN1473" t="s">
        <v>992</v>
      </c>
      <c r="CO1473">
        <v>0</v>
      </c>
      <c r="CP1473">
        <f t="shared" si="1061"/>
        <v>923.86</v>
      </c>
      <c r="CQ1473">
        <f t="shared" si="1062"/>
        <v>0</v>
      </c>
      <c r="CR1473">
        <f t="shared" si="1063"/>
        <v>0</v>
      </c>
      <c r="CS1473">
        <f t="shared" si="1064"/>
        <v>0</v>
      </c>
      <c r="CT1473">
        <f t="shared" si="1065"/>
        <v>15397.664499999999</v>
      </c>
      <c r="CU1473">
        <f t="shared" si="1066"/>
        <v>0</v>
      </c>
      <c r="CV1473">
        <f t="shared" si="1067"/>
        <v>42.009499999999996</v>
      </c>
      <c r="CW1473">
        <f t="shared" si="1068"/>
        <v>0</v>
      </c>
      <c r="CX1473">
        <f t="shared" si="1069"/>
        <v>0</v>
      </c>
      <c r="CY1473">
        <f t="shared" si="1070"/>
        <v>739.08800000000008</v>
      </c>
      <c r="CZ1473">
        <f t="shared" si="1071"/>
        <v>341.82819999999998</v>
      </c>
      <c r="DC1473" t="s">
        <v>3</v>
      </c>
      <c r="DD1473" t="s">
        <v>3</v>
      </c>
      <c r="DE1473" t="s">
        <v>133</v>
      </c>
      <c r="DF1473" t="s">
        <v>133</v>
      </c>
      <c r="DG1473" t="s">
        <v>134</v>
      </c>
      <c r="DH1473" t="s">
        <v>3</v>
      </c>
      <c r="DI1473" t="s">
        <v>134</v>
      </c>
      <c r="DJ1473" t="s">
        <v>133</v>
      </c>
      <c r="DK1473" t="s">
        <v>3</v>
      </c>
      <c r="DL1473" t="s">
        <v>3</v>
      </c>
      <c r="DM1473" t="s">
        <v>3</v>
      </c>
      <c r="DN1473">
        <v>0</v>
      </c>
      <c r="DO1473">
        <v>0</v>
      </c>
      <c r="DP1473">
        <v>1</v>
      </c>
      <c r="DQ1473">
        <v>1</v>
      </c>
      <c r="DU1473">
        <v>1013</v>
      </c>
      <c r="DV1473" t="s">
        <v>325</v>
      </c>
      <c r="DW1473" t="s">
        <v>325</v>
      </c>
      <c r="DX1473">
        <v>1</v>
      </c>
      <c r="DZ1473" t="s">
        <v>3</v>
      </c>
      <c r="EA1473" t="s">
        <v>3</v>
      </c>
      <c r="EB1473" t="s">
        <v>3</v>
      </c>
      <c r="EC1473" t="s">
        <v>3</v>
      </c>
      <c r="EE1473">
        <v>29085536</v>
      </c>
      <c r="EF1473">
        <v>2</v>
      </c>
      <c r="EG1473" t="s">
        <v>135</v>
      </c>
      <c r="EH1473">
        <v>0</v>
      </c>
      <c r="EI1473" t="s">
        <v>3</v>
      </c>
      <c r="EJ1473">
        <v>1</v>
      </c>
      <c r="EK1473">
        <v>15001</v>
      </c>
      <c r="EL1473" t="s">
        <v>151</v>
      </c>
      <c r="EM1473" t="s">
        <v>152</v>
      </c>
      <c r="EO1473" t="s">
        <v>138</v>
      </c>
      <c r="EQ1473">
        <v>0</v>
      </c>
      <c r="ER1473">
        <v>405.12</v>
      </c>
      <c r="ES1473">
        <v>0</v>
      </c>
      <c r="ET1473">
        <v>0</v>
      </c>
      <c r="EU1473">
        <v>0</v>
      </c>
      <c r="EV1473">
        <v>405.12</v>
      </c>
      <c r="EW1473">
        <v>36.53</v>
      </c>
      <c r="EX1473">
        <v>0</v>
      </c>
      <c r="EY1473">
        <v>0</v>
      </c>
      <c r="FQ1473">
        <v>0</v>
      </c>
      <c r="FR1473">
        <f t="shared" si="1072"/>
        <v>0</v>
      </c>
      <c r="FS1473">
        <v>0</v>
      </c>
      <c r="FT1473" t="s">
        <v>139</v>
      </c>
      <c r="FU1473" t="s">
        <v>25</v>
      </c>
      <c r="FV1473" t="s">
        <v>25</v>
      </c>
      <c r="FW1473" t="s">
        <v>26</v>
      </c>
      <c r="FX1473">
        <v>94.5</v>
      </c>
      <c r="FY1473">
        <v>46.75</v>
      </c>
      <c r="GA1473" t="s">
        <v>3</v>
      </c>
      <c r="GD1473">
        <v>1</v>
      </c>
      <c r="GF1473">
        <v>-1280480835</v>
      </c>
      <c r="GG1473">
        <v>2</v>
      </c>
      <c r="GH1473">
        <v>1</v>
      </c>
      <c r="GI1473">
        <v>2</v>
      </c>
      <c r="GJ1473">
        <v>0</v>
      </c>
      <c r="GK1473">
        <v>0</v>
      </c>
      <c r="GL1473">
        <f t="shared" si="1073"/>
        <v>0</v>
      </c>
      <c r="GM1473">
        <f t="shared" si="1074"/>
        <v>2004.78</v>
      </c>
      <c r="GN1473">
        <f t="shared" si="1075"/>
        <v>2004.78</v>
      </c>
      <c r="GO1473">
        <f t="shared" si="1076"/>
        <v>0</v>
      </c>
      <c r="GP1473">
        <f t="shared" si="1077"/>
        <v>0</v>
      </c>
      <c r="GR1473">
        <v>0</v>
      </c>
      <c r="GS1473">
        <v>3</v>
      </c>
      <c r="GT1473">
        <v>0</v>
      </c>
      <c r="GU1473" t="s">
        <v>3</v>
      </c>
      <c r="GV1473">
        <f t="shared" si="1078"/>
        <v>0</v>
      </c>
      <c r="GW1473">
        <v>1</v>
      </c>
      <c r="GX1473">
        <f t="shared" si="1079"/>
        <v>0</v>
      </c>
      <c r="HA1473">
        <v>0</v>
      </c>
      <c r="HB1473">
        <v>0</v>
      </c>
      <c r="HC1473">
        <f t="shared" si="1080"/>
        <v>0</v>
      </c>
      <c r="HE1473" t="s">
        <v>3</v>
      </c>
      <c r="HF1473" t="s">
        <v>3</v>
      </c>
      <c r="HM1473" t="s">
        <v>3</v>
      </c>
      <c r="IK1473">
        <v>0</v>
      </c>
    </row>
    <row r="1474" spans="1:245">
      <c r="A1474">
        <v>18</v>
      </c>
      <c r="B1474">
        <v>0</v>
      </c>
      <c r="C1474">
        <v>1611</v>
      </c>
      <c r="E1474" t="s">
        <v>268</v>
      </c>
      <c r="F1474" t="s">
        <v>328</v>
      </c>
      <c r="G1474" t="s">
        <v>329</v>
      </c>
      <c r="H1474" t="s">
        <v>160</v>
      </c>
      <c r="I1474">
        <f>I1473*J1474</f>
        <v>0.05</v>
      </c>
      <c r="J1474">
        <v>0.83333333333333337</v>
      </c>
      <c r="K1474">
        <v>0.83333299999999999</v>
      </c>
      <c r="O1474">
        <f t="shared" si="1041"/>
        <v>1282.3699999999999</v>
      </c>
      <c r="P1474">
        <f t="shared" si="1042"/>
        <v>1282.3699999999999</v>
      </c>
      <c r="Q1474">
        <f t="shared" si="1043"/>
        <v>0</v>
      </c>
      <c r="R1474">
        <f t="shared" si="1044"/>
        <v>0</v>
      </c>
      <c r="S1474">
        <f t="shared" si="1045"/>
        <v>0</v>
      </c>
      <c r="T1474">
        <f t="shared" si="1046"/>
        <v>0</v>
      </c>
      <c r="U1474">
        <f t="shared" si="1047"/>
        <v>0</v>
      </c>
      <c r="V1474">
        <f t="shared" si="1048"/>
        <v>0</v>
      </c>
      <c r="W1474">
        <f t="shared" si="1049"/>
        <v>0</v>
      </c>
      <c r="X1474">
        <f t="shared" si="1050"/>
        <v>0</v>
      </c>
      <c r="Y1474">
        <f t="shared" si="1051"/>
        <v>0</v>
      </c>
      <c r="AA1474">
        <v>35863109</v>
      </c>
      <c r="AB1474">
        <f t="shared" si="1052"/>
        <v>4894.54</v>
      </c>
      <c r="AC1474">
        <f t="shared" si="1053"/>
        <v>4894.54</v>
      </c>
      <c r="AD1474">
        <f t="shared" ref="AD1474:AD1479" si="1085">ROUND((((ET1474)-(EU1474))+AE1474),2)</f>
        <v>0</v>
      </c>
      <c r="AE1474">
        <f>ROUND((EU1474),2)</f>
        <v>0</v>
      </c>
      <c r="AF1474">
        <f>ROUND((EV1474),2)</f>
        <v>0</v>
      </c>
      <c r="AG1474">
        <f t="shared" si="1057"/>
        <v>0</v>
      </c>
      <c r="AH1474">
        <f>(EW1474)</f>
        <v>0</v>
      </c>
      <c r="AI1474">
        <f>(EX1474)</f>
        <v>0</v>
      </c>
      <c r="AJ1474">
        <f t="shared" si="1060"/>
        <v>0</v>
      </c>
      <c r="AK1474">
        <v>4894.54</v>
      </c>
      <c r="AL1474">
        <v>4894.54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1</v>
      </c>
      <c r="AW1474">
        <v>1</v>
      </c>
      <c r="AZ1474">
        <v>1</v>
      </c>
      <c r="BA1474">
        <v>1</v>
      </c>
      <c r="BB1474">
        <v>1</v>
      </c>
      <c r="BC1474">
        <v>5.24</v>
      </c>
      <c r="BD1474" t="s">
        <v>3</v>
      </c>
      <c r="BE1474" t="s">
        <v>3</v>
      </c>
      <c r="BF1474" t="s">
        <v>3</v>
      </c>
      <c r="BG1474" t="s">
        <v>3</v>
      </c>
      <c r="BH1474">
        <v>3</v>
      </c>
      <c r="BI1474">
        <v>1</v>
      </c>
      <c r="BJ1474" t="s">
        <v>330</v>
      </c>
      <c r="BM1474">
        <v>500001</v>
      </c>
      <c r="BN1474">
        <v>0</v>
      </c>
      <c r="BO1474" t="s">
        <v>328</v>
      </c>
      <c r="BP1474">
        <v>1</v>
      </c>
      <c r="BQ1474">
        <v>8</v>
      </c>
      <c r="BR1474">
        <v>0</v>
      </c>
      <c r="BS1474">
        <v>1</v>
      </c>
      <c r="BT1474">
        <v>1</v>
      </c>
      <c r="BU1474">
        <v>1</v>
      </c>
      <c r="BV1474">
        <v>1</v>
      </c>
      <c r="BW1474">
        <v>1</v>
      </c>
      <c r="BX1474">
        <v>1</v>
      </c>
      <c r="BY1474" t="s">
        <v>3</v>
      </c>
      <c r="BZ1474">
        <v>0</v>
      </c>
      <c r="CA1474">
        <v>0</v>
      </c>
      <c r="CB1474" t="s">
        <v>3</v>
      </c>
      <c r="CE1474">
        <v>0</v>
      </c>
      <c r="CF1474">
        <v>0</v>
      </c>
      <c r="CG1474">
        <v>0</v>
      </c>
      <c r="CM1474">
        <v>0</v>
      </c>
      <c r="CN1474" t="s">
        <v>3</v>
      </c>
      <c r="CO1474">
        <v>0</v>
      </c>
      <c r="CP1474">
        <f t="shared" si="1061"/>
        <v>1282.3699999999999</v>
      </c>
      <c r="CQ1474">
        <f t="shared" si="1062"/>
        <v>25647.389600000002</v>
      </c>
      <c r="CR1474">
        <f t="shared" si="1063"/>
        <v>0</v>
      </c>
      <c r="CS1474">
        <f t="shared" si="1064"/>
        <v>0</v>
      </c>
      <c r="CT1474">
        <f t="shared" si="1065"/>
        <v>0</v>
      </c>
      <c r="CU1474">
        <f t="shared" si="1066"/>
        <v>0</v>
      </c>
      <c r="CV1474">
        <f t="shared" si="1067"/>
        <v>0</v>
      </c>
      <c r="CW1474">
        <f t="shared" si="1068"/>
        <v>0</v>
      </c>
      <c r="CX1474">
        <f t="shared" si="1069"/>
        <v>0</v>
      </c>
      <c r="CY1474">
        <f t="shared" si="1070"/>
        <v>0</v>
      </c>
      <c r="CZ1474">
        <f t="shared" si="1071"/>
        <v>0</v>
      </c>
      <c r="DC1474" t="s">
        <v>3</v>
      </c>
      <c r="DD1474" t="s">
        <v>3</v>
      </c>
      <c r="DE1474" t="s">
        <v>3</v>
      </c>
      <c r="DF1474" t="s">
        <v>3</v>
      </c>
      <c r="DG1474" t="s">
        <v>3</v>
      </c>
      <c r="DH1474" t="s">
        <v>3</v>
      </c>
      <c r="DI1474" t="s">
        <v>3</v>
      </c>
      <c r="DJ1474" t="s">
        <v>3</v>
      </c>
      <c r="DK1474" t="s">
        <v>3</v>
      </c>
      <c r="DL1474" t="s">
        <v>3</v>
      </c>
      <c r="DM1474" t="s">
        <v>3</v>
      </c>
      <c r="DN1474">
        <v>0</v>
      </c>
      <c r="DO1474">
        <v>0</v>
      </c>
      <c r="DP1474">
        <v>1</v>
      </c>
      <c r="DQ1474">
        <v>1</v>
      </c>
      <c r="DU1474">
        <v>1009</v>
      </c>
      <c r="DV1474" t="s">
        <v>160</v>
      </c>
      <c r="DW1474" t="s">
        <v>160</v>
      </c>
      <c r="DX1474">
        <v>1</v>
      </c>
      <c r="DZ1474" t="s">
        <v>3</v>
      </c>
      <c r="EA1474" t="s">
        <v>3</v>
      </c>
      <c r="EB1474" t="s">
        <v>3</v>
      </c>
      <c r="EC1474" t="s">
        <v>3</v>
      </c>
      <c r="EE1474">
        <v>29085443</v>
      </c>
      <c r="EF1474">
        <v>8</v>
      </c>
      <c r="EG1474" t="s">
        <v>144</v>
      </c>
      <c r="EH1474">
        <v>0</v>
      </c>
      <c r="EI1474" t="s">
        <v>3</v>
      </c>
      <c r="EJ1474">
        <v>1</v>
      </c>
      <c r="EK1474">
        <v>500001</v>
      </c>
      <c r="EL1474" t="s">
        <v>145</v>
      </c>
      <c r="EM1474" t="s">
        <v>146</v>
      </c>
      <c r="EO1474" t="s">
        <v>3</v>
      </c>
      <c r="EQ1474">
        <v>0</v>
      </c>
      <c r="ER1474">
        <v>4894.54</v>
      </c>
      <c r="ES1474">
        <v>4894.54</v>
      </c>
      <c r="ET1474">
        <v>0</v>
      </c>
      <c r="EU1474">
        <v>0</v>
      </c>
      <c r="EV1474">
        <v>0</v>
      </c>
      <c r="EW1474">
        <v>0</v>
      </c>
      <c r="EX1474">
        <v>0</v>
      </c>
      <c r="FQ1474">
        <v>0</v>
      </c>
      <c r="FR1474">
        <f t="shared" si="1072"/>
        <v>0</v>
      </c>
      <c r="FS1474">
        <v>0</v>
      </c>
      <c r="FX1474">
        <v>0</v>
      </c>
      <c r="FY1474">
        <v>0</v>
      </c>
      <c r="GA1474" t="s">
        <v>3</v>
      </c>
      <c r="GD1474">
        <v>1</v>
      </c>
      <c r="GF1474">
        <v>-501888552</v>
      </c>
      <c r="GG1474">
        <v>2</v>
      </c>
      <c r="GH1474">
        <v>1</v>
      </c>
      <c r="GI1474">
        <v>2</v>
      </c>
      <c r="GJ1474">
        <v>0</v>
      </c>
      <c r="GK1474">
        <v>0</v>
      </c>
      <c r="GL1474">
        <f t="shared" si="1073"/>
        <v>0</v>
      </c>
      <c r="GM1474">
        <f t="shared" si="1074"/>
        <v>1282.3699999999999</v>
      </c>
      <c r="GN1474">
        <f t="shared" si="1075"/>
        <v>1282.3699999999999</v>
      </c>
      <c r="GO1474">
        <f t="shared" si="1076"/>
        <v>0</v>
      </c>
      <c r="GP1474">
        <f t="shared" si="1077"/>
        <v>0</v>
      </c>
      <c r="GR1474">
        <v>0</v>
      </c>
      <c r="GS1474">
        <v>3</v>
      </c>
      <c r="GT1474">
        <v>0</v>
      </c>
      <c r="GU1474" t="s">
        <v>3</v>
      </c>
      <c r="GV1474">
        <f t="shared" si="1078"/>
        <v>0</v>
      </c>
      <c r="GW1474">
        <v>1</v>
      </c>
      <c r="GX1474">
        <f t="shared" si="1079"/>
        <v>0</v>
      </c>
      <c r="HA1474">
        <v>0</v>
      </c>
      <c r="HB1474">
        <v>0</v>
      </c>
      <c r="HC1474">
        <f t="shared" si="1080"/>
        <v>0</v>
      </c>
      <c r="HE1474" t="s">
        <v>3</v>
      </c>
      <c r="HF1474" t="s">
        <v>3</v>
      </c>
      <c r="HM1474" t="s">
        <v>3</v>
      </c>
      <c r="IK1474">
        <v>0</v>
      </c>
    </row>
    <row r="1475" spans="1:245">
      <c r="A1475">
        <v>18</v>
      </c>
      <c r="B1475">
        <v>0</v>
      </c>
      <c r="C1475">
        <v>1612</v>
      </c>
      <c r="E1475" t="s">
        <v>269</v>
      </c>
      <c r="F1475" t="s">
        <v>332</v>
      </c>
      <c r="G1475" t="s">
        <v>333</v>
      </c>
      <c r="H1475" t="s">
        <v>155</v>
      </c>
      <c r="I1475">
        <f>I1473*J1475</f>
        <v>6</v>
      </c>
      <c r="J1475">
        <v>100</v>
      </c>
      <c r="K1475">
        <v>100</v>
      </c>
      <c r="O1475">
        <f t="shared" si="1041"/>
        <v>2235.7600000000002</v>
      </c>
      <c r="P1475">
        <f t="shared" si="1042"/>
        <v>2235.7600000000002</v>
      </c>
      <c r="Q1475">
        <f t="shared" si="1043"/>
        <v>0</v>
      </c>
      <c r="R1475">
        <f t="shared" si="1044"/>
        <v>0</v>
      </c>
      <c r="S1475">
        <f t="shared" si="1045"/>
        <v>0</v>
      </c>
      <c r="T1475">
        <f t="shared" si="1046"/>
        <v>0</v>
      </c>
      <c r="U1475">
        <f t="shared" si="1047"/>
        <v>0</v>
      </c>
      <c r="V1475">
        <f t="shared" si="1048"/>
        <v>0</v>
      </c>
      <c r="W1475">
        <f t="shared" si="1049"/>
        <v>0</v>
      </c>
      <c r="X1475">
        <f t="shared" si="1050"/>
        <v>0</v>
      </c>
      <c r="Y1475">
        <f t="shared" si="1051"/>
        <v>0</v>
      </c>
      <c r="AA1475">
        <v>35863109</v>
      </c>
      <c r="AB1475">
        <f t="shared" si="1052"/>
        <v>37.299999999999997</v>
      </c>
      <c r="AC1475">
        <f t="shared" si="1053"/>
        <v>37.299999999999997</v>
      </c>
      <c r="AD1475">
        <f t="shared" si="1085"/>
        <v>0</v>
      </c>
      <c r="AE1475">
        <f>ROUND((EU1475),2)</f>
        <v>0</v>
      </c>
      <c r="AF1475">
        <f>ROUND((EV1475),2)</f>
        <v>0</v>
      </c>
      <c r="AG1475">
        <f t="shared" si="1057"/>
        <v>0</v>
      </c>
      <c r="AH1475">
        <f>(EW1475)</f>
        <v>0</v>
      </c>
      <c r="AI1475">
        <f>(EX1475)</f>
        <v>0</v>
      </c>
      <c r="AJ1475">
        <f t="shared" si="1060"/>
        <v>0</v>
      </c>
      <c r="AK1475">
        <v>37.299999999999997</v>
      </c>
      <c r="AL1475">
        <v>37.299999999999997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1</v>
      </c>
      <c r="AW1475">
        <v>1</v>
      </c>
      <c r="AZ1475">
        <v>1</v>
      </c>
      <c r="BA1475">
        <v>1</v>
      </c>
      <c r="BB1475">
        <v>1</v>
      </c>
      <c r="BC1475">
        <v>9.99</v>
      </c>
      <c r="BD1475" t="s">
        <v>3</v>
      </c>
      <c r="BE1475" t="s">
        <v>3</v>
      </c>
      <c r="BF1475" t="s">
        <v>3</v>
      </c>
      <c r="BG1475" t="s">
        <v>3</v>
      </c>
      <c r="BH1475">
        <v>3</v>
      </c>
      <c r="BI1475">
        <v>1</v>
      </c>
      <c r="BJ1475" t="s">
        <v>334</v>
      </c>
      <c r="BM1475">
        <v>500001</v>
      </c>
      <c r="BN1475">
        <v>0</v>
      </c>
      <c r="BO1475" t="s">
        <v>332</v>
      </c>
      <c r="BP1475">
        <v>1</v>
      </c>
      <c r="BQ1475">
        <v>8</v>
      </c>
      <c r="BR1475">
        <v>0</v>
      </c>
      <c r="BS1475">
        <v>1</v>
      </c>
      <c r="BT1475">
        <v>1</v>
      </c>
      <c r="BU1475">
        <v>1</v>
      </c>
      <c r="BV1475">
        <v>1</v>
      </c>
      <c r="BW1475">
        <v>1</v>
      </c>
      <c r="BX1475">
        <v>1</v>
      </c>
      <c r="BY1475" t="s">
        <v>3</v>
      </c>
      <c r="BZ1475">
        <v>0</v>
      </c>
      <c r="CA1475">
        <v>0</v>
      </c>
      <c r="CB1475" t="s">
        <v>3</v>
      </c>
      <c r="CE1475">
        <v>0</v>
      </c>
      <c r="CF1475">
        <v>0</v>
      </c>
      <c r="CG1475">
        <v>0</v>
      </c>
      <c r="CM1475">
        <v>0</v>
      </c>
      <c r="CN1475" t="s">
        <v>3</v>
      </c>
      <c r="CO1475">
        <v>0</v>
      </c>
      <c r="CP1475">
        <f t="shared" si="1061"/>
        <v>2235.7600000000002</v>
      </c>
      <c r="CQ1475">
        <f t="shared" si="1062"/>
        <v>372.62699999999995</v>
      </c>
      <c r="CR1475">
        <f t="shared" si="1063"/>
        <v>0</v>
      </c>
      <c r="CS1475">
        <f t="shared" si="1064"/>
        <v>0</v>
      </c>
      <c r="CT1475">
        <f t="shared" si="1065"/>
        <v>0</v>
      </c>
      <c r="CU1475">
        <f t="shared" si="1066"/>
        <v>0</v>
      </c>
      <c r="CV1475">
        <f t="shared" si="1067"/>
        <v>0</v>
      </c>
      <c r="CW1475">
        <f t="shared" si="1068"/>
        <v>0</v>
      </c>
      <c r="CX1475">
        <f t="shared" si="1069"/>
        <v>0</v>
      </c>
      <c r="CY1475">
        <f t="shared" si="1070"/>
        <v>0</v>
      </c>
      <c r="CZ1475">
        <f t="shared" si="1071"/>
        <v>0</v>
      </c>
      <c r="DC1475" t="s">
        <v>3</v>
      </c>
      <c r="DD1475" t="s">
        <v>3</v>
      </c>
      <c r="DE1475" t="s">
        <v>3</v>
      </c>
      <c r="DF1475" t="s">
        <v>3</v>
      </c>
      <c r="DG1475" t="s">
        <v>3</v>
      </c>
      <c r="DH1475" t="s">
        <v>3</v>
      </c>
      <c r="DI1475" t="s">
        <v>3</v>
      </c>
      <c r="DJ1475" t="s">
        <v>3</v>
      </c>
      <c r="DK1475" t="s">
        <v>3</v>
      </c>
      <c r="DL1475" t="s">
        <v>3</v>
      </c>
      <c r="DM1475" t="s">
        <v>3</v>
      </c>
      <c r="DN1475">
        <v>0</v>
      </c>
      <c r="DO1475">
        <v>0</v>
      </c>
      <c r="DP1475">
        <v>1</v>
      </c>
      <c r="DQ1475">
        <v>1</v>
      </c>
      <c r="DU1475">
        <v>1005</v>
      </c>
      <c r="DV1475" t="s">
        <v>155</v>
      </c>
      <c r="DW1475" t="s">
        <v>155</v>
      </c>
      <c r="DX1475">
        <v>1</v>
      </c>
      <c r="DZ1475" t="s">
        <v>3</v>
      </c>
      <c r="EA1475" t="s">
        <v>3</v>
      </c>
      <c r="EB1475" t="s">
        <v>3</v>
      </c>
      <c r="EC1475" t="s">
        <v>3</v>
      </c>
      <c r="EE1475">
        <v>29085443</v>
      </c>
      <c r="EF1475">
        <v>8</v>
      </c>
      <c r="EG1475" t="s">
        <v>144</v>
      </c>
      <c r="EH1475">
        <v>0</v>
      </c>
      <c r="EI1475" t="s">
        <v>3</v>
      </c>
      <c r="EJ1475">
        <v>1</v>
      </c>
      <c r="EK1475">
        <v>500001</v>
      </c>
      <c r="EL1475" t="s">
        <v>145</v>
      </c>
      <c r="EM1475" t="s">
        <v>146</v>
      </c>
      <c r="EO1475" t="s">
        <v>3</v>
      </c>
      <c r="EQ1475">
        <v>0</v>
      </c>
      <c r="ER1475">
        <v>37.299999999999997</v>
      </c>
      <c r="ES1475">
        <v>37.299999999999997</v>
      </c>
      <c r="ET1475">
        <v>0</v>
      </c>
      <c r="EU1475">
        <v>0</v>
      </c>
      <c r="EV1475">
        <v>0</v>
      </c>
      <c r="EW1475">
        <v>0</v>
      </c>
      <c r="EX1475">
        <v>0</v>
      </c>
      <c r="FQ1475">
        <v>0</v>
      </c>
      <c r="FR1475">
        <f t="shared" si="1072"/>
        <v>0</v>
      </c>
      <c r="FS1475">
        <v>0</v>
      </c>
      <c r="FX1475">
        <v>0</v>
      </c>
      <c r="FY1475">
        <v>0</v>
      </c>
      <c r="GA1475" t="s">
        <v>3</v>
      </c>
      <c r="GD1475">
        <v>1</v>
      </c>
      <c r="GF1475">
        <v>650529573</v>
      </c>
      <c r="GG1475">
        <v>2</v>
      </c>
      <c r="GH1475">
        <v>1</v>
      </c>
      <c r="GI1475">
        <v>2</v>
      </c>
      <c r="GJ1475">
        <v>0</v>
      </c>
      <c r="GK1475">
        <v>0</v>
      </c>
      <c r="GL1475">
        <f t="shared" si="1073"/>
        <v>0</v>
      </c>
      <c r="GM1475">
        <f t="shared" si="1074"/>
        <v>2235.7600000000002</v>
      </c>
      <c r="GN1475">
        <f t="shared" si="1075"/>
        <v>2235.7600000000002</v>
      </c>
      <c r="GO1475">
        <f t="shared" si="1076"/>
        <v>0</v>
      </c>
      <c r="GP1475">
        <f t="shared" si="1077"/>
        <v>0</v>
      </c>
      <c r="GR1475">
        <v>0</v>
      </c>
      <c r="GS1475">
        <v>3</v>
      </c>
      <c r="GT1475">
        <v>0</v>
      </c>
      <c r="GU1475" t="s">
        <v>3</v>
      </c>
      <c r="GV1475">
        <f t="shared" si="1078"/>
        <v>0</v>
      </c>
      <c r="GW1475">
        <v>1</v>
      </c>
      <c r="GX1475">
        <f t="shared" si="1079"/>
        <v>0</v>
      </c>
      <c r="HA1475">
        <v>0</v>
      </c>
      <c r="HB1475">
        <v>0</v>
      </c>
      <c r="HC1475">
        <f t="shared" si="1080"/>
        <v>0</v>
      </c>
      <c r="HE1475" t="s">
        <v>3</v>
      </c>
      <c r="HF1475" t="s">
        <v>3</v>
      </c>
      <c r="HM1475" t="s">
        <v>3</v>
      </c>
      <c r="IK1475">
        <v>0</v>
      </c>
    </row>
    <row r="1476" spans="1:245">
      <c r="A1476">
        <v>17</v>
      </c>
      <c r="B1476">
        <v>0</v>
      </c>
      <c r="C1476">
        <f>ROW(SmtRes!A1619)</f>
        <v>1619</v>
      </c>
      <c r="D1476">
        <f>ROW(EtalonRes!A1571)</f>
        <v>1571</v>
      </c>
      <c r="E1476" t="s">
        <v>278</v>
      </c>
      <c r="F1476" t="s">
        <v>336</v>
      </c>
      <c r="G1476" t="s">
        <v>337</v>
      </c>
      <c r="H1476" t="s">
        <v>58</v>
      </c>
      <c r="I1476">
        <f>ROUND(6/100,9)</f>
        <v>0.06</v>
      </c>
      <c r="J1476">
        <v>0</v>
      </c>
      <c r="K1476">
        <f>ROUND(6/100,9)</f>
        <v>0.06</v>
      </c>
      <c r="O1476">
        <f t="shared" si="1041"/>
        <v>2245.14</v>
      </c>
      <c r="P1476">
        <f t="shared" si="1042"/>
        <v>85.04</v>
      </c>
      <c r="Q1476">
        <f t="shared" si="1043"/>
        <v>24.57</v>
      </c>
      <c r="R1476">
        <f t="shared" si="1044"/>
        <v>5.35</v>
      </c>
      <c r="S1476">
        <f t="shared" si="1045"/>
        <v>2135.5300000000002</v>
      </c>
      <c r="T1476">
        <f t="shared" si="1046"/>
        <v>0</v>
      </c>
      <c r="U1476">
        <f t="shared" si="1047"/>
        <v>6.5136000000000003</v>
      </c>
      <c r="V1476">
        <f t="shared" si="1048"/>
        <v>1.2E-2</v>
      </c>
      <c r="W1476">
        <f t="shared" si="1049"/>
        <v>0</v>
      </c>
      <c r="X1476">
        <f t="shared" si="1050"/>
        <v>1734.11</v>
      </c>
      <c r="Y1476">
        <f t="shared" si="1051"/>
        <v>1113.26</v>
      </c>
      <c r="AA1476">
        <v>35863109</v>
      </c>
      <c r="AB1476">
        <f t="shared" si="1052"/>
        <v>1242.01</v>
      </c>
      <c r="AC1476">
        <f t="shared" si="1053"/>
        <v>120.73</v>
      </c>
      <c r="AD1476">
        <f t="shared" si="1085"/>
        <v>44.36</v>
      </c>
      <c r="AE1476">
        <f>ROUND((EU1476),2)</f>
        <v>2.7</v>
      </c>
      <c r="AF1476">
        <f>ROUND(((EV1476*1.15)),2)</f>
        <v>1076.92</v>
      </c>
      <c r="AG1476">
        <f t="shared" si="1057"/>
        <v>0</v>
      </c>
      <c r="AH1476">
        <f>((EW1476*1.15))</f>
        <v>108.56</v>
      </c>
      <c r="AI1476">
        <f>(EX1476)</f>
        <v>0.2</v>
      </c>
      <c r="AJ1476">
        <f t="shared" si="1060"/>
        <v>0</v>
      </c>
      <c r="AK1476">
        <v>1101.54</v>
      </c>
      <c r="AL1476">
        <v>120.73</v>
      </c>
      <c r="AM1476">
        <v>44.36</v>
      </c>
      <c r="AN1476">
        <v>2.7</v>
      </c>
      <c r="AO1476">
        <v>936.45</v>
      </c>
      <c r="AP1476">
        <v>0</v>
      </c>
      <c r="AQ1476">
        <v>94.4</v>
      </c>
      <c r="AR1476">
        <v>0.2</v>
      </c>
      <c r="AS1476">
        <v>0</v>
      </c>
      <c r="AT1476">
        <v>81</v>
      </c>
      <c r="AU1476">
        <v>52</v>
      </c>
      <c r="AV1476">
        <v>1</v>
      </c>
      <c r="AW1476">
        <v>1</v>
      </c>
      <c r="AZ1476">
        <v>1</v>
      </c>
      <c r="BA1476">
        <v>33.049999999999997</v>
      </c>
      <c r="BB1476">
        <v>9.23</v>
      </c>
      <c r="BC1476">
        <v>11.74</v>
      </c>
      <c r="BD1476" t="s">
        <v>3</v>
      </c>
      <c r="BE1476" t="s">
        <v>3</v>
      </c>
      <c r="BF1476" t="s">
        <v>3</v>
      </c>
      <c r="BG1476" t="s">
        <v>3</v>
      </c>
      <c r="BH1476">
        <v>0</v>
      </c>
      <c r="BI1476">
        <v>2</v>
      </c>
      <c r="BJ1476" t="s">
        <v>338</v>
      </c>
      <c r="BM1476">
        <v>108001</v>
      </c>
      <c r="BN1476">
        <v>0</v>
      </c>
      <c r="BO1476" t="s">
        <v>336</v>
      </c>
      <c r="BP1476">
        <v>1</v>
      </c>
      <c r="BQ1476">
        <v>3</v>
      </c>
      <c r="BR1476">
        <v>0</v>
      </c>
      <c r="BS1476">
        <v>33.049999999999997</v>
      </c>
      <c r="BT1476">
        <v>1</v>
      </c>
      <c r="BU1476">
        <v>1</v>
      </c>
      <c r="BV1476">
        <v>1</v>
      </c>
      <c r="BW1476">
        <v>1</v>
      </c>
      <c r="BX1476">
        <v>1</v>
      </c>
      <c r="BY1476" t="s">
        <v>3</v>
      </c>
      <c r="BZ1476">
        <v>95</v>
      </c>
      <c r="CA1476">
        <v>65</v>
      </c>
      <c r="CB1476" t="s">
        <v>3</v>
      </c>
      <c r="CE1476">
        <v>0</v>
      </c>
      <c r="CF1476">
        <v>0</v>
      </c>
      <c r="CG1476">
        <v>0</v>
      </c>
      <c r="CM1476">
        <v>0</v>
      </c>
      <c r="CN1476" t="s">
        <v>993</v>
      </c>
      <c r="CO1476">
        <v>0</v>
      </c>
      <c r="CP1476">
        <f t="shared" si="1061"/>
        <v>2245.1400000000003</v>
      </c>
      <c r="CQ1476">
        <f t="shared" si="1062"/>
        <v>1417.3702000000001</v>
      </c>
      <c r="CR1476">
        <f t="shared" si="1063"/>
        <v>409.44280000000003</v>
      </c>
      <c r="CS1476">
        <f t="shared" si="1064"/>
        <v>89.234999999999999</v>
      </c>
      <c r="CT1476">
        <f t="shared" si="1065"/>
        <v>35592.205999999998</v>
      </c>
      <c r="CU1476">
        <f t="shared" si="1066"/>
        <v>0</v>
      </c>
      <c r="CV1476">
        <f t="shared" si="1067"/>
        <v>108.56</v>
      </c>
      <c r="CW1476">
        <f t="shared" si="1068"/>
        <v>0.2</v>
      </c>
      <c r="CX1476">
        <f t="shared" si="1069"/>
        <v>0</v>
      </c>
      <c r="CY1476">
        <f t="shared" si="1070"/>
        <v>1734.1127999999999</v>
      </c>
      <c r="CZ1476">
        <f t="shared" si="1071"/>
        <v>1113.2576000000001</v>
      </c>
      <c r="DC1476" t="s">
        <v>3</v>
      </c>
      <c r="DD1476" t="s">
        <v>3</v>
      </c>
      <c r="DE1476" t="s">
        <v>3</v>
      </c>
      <c r="DF1476" t="s">
        <v>3</v>
      </c>
      <c r="DG1476" t="s">
        <v>134</v>
      </c>
      <c r="DH1476" t="s">
        <v>3</v>
      </c>
      <c r="DI1476" t="s">
        <v>134</v>
      </c>
      <c r="DJ1476" t="s">
        <v>3</v>
      </c>
      <c r="DK1476" t="s">
        <v>3</v>
      </c>
      <c r="DL1476" t="s">
        <v>3</v>
      </c>
      <c r="DM1476" t="s">
        <v>3</v>
      </c>
      <c r="DN1476">
        <v>0</v>
      </c>
      <c r="DO1476">
        <v>0</v>
      </c>
      <c r="DP1476">
        <v>1</v>
      </c>
      <c r="DQ1476">
        <v>1</v>
      </c>
      <c r="DU1476">
        <v>1010</v>
      </c>
      <c r="DV1476" t="s">
        <v>58</v>
      </c>
      <c r="DW1476" t="s">
        <v>58</v>
      </c>
      <c r="DX1476">
        <v>100</v>
      </c>
      <c r="DZ1476" t="s">
        <v>3</v>
      </c>
      <c r="EA1476" t="s">
        <v>3</v>
      </c>
      <c r="EB1476" t="s">
        <v>3</v>
      </c>
      <c r="EC1476" t="s">
        <v>3</v>
      </c>
      <c r="EE1476">
        <v>29085386</v>
      </c>
      <c r="EF1476">
        <v>3</v>
      </c>
      <c r="EG1476" t="s">
        <v>226</v>
      </c>
      <c r="EH1476">
        <v>0</v>
      </c>
      <c r="EI1476" t="s">
        <v>3</v>
      </c>
      <c r="EJ1476">
        <v>2</v>
      </c>
      <c r="EK1476">
        <v>108001</v>
      </c>
      <c r="EL1476" t="s">
        <v>227</v>
      </c>
      <c r="EM1476" t="s">
        <v>228</v>
      </c>
      <c r="EO1476" t="s">
        <v>305</v>
      </c>
      <c r="EQ1476">
        <v>0</v>
      </c>
      <c r="ER1476">
        <v>1101.54</v>
      </c>
      <c r="ES1476">
        <v>120.73</v>
      </c>
      <c r="ET1476">
        <v>44.36</v>
      </c>
      <c r="EU1476">
        <v>2.7</v>
      </c>
      <c r="EV1476">
        <v>936.45</v>
      </c>
      <c r="EW1476">
        <v>94.4</v>
      </c>
      <c r="EX1476">
        <v>0.2</v>
      </c>
      <c r="EY1476">
        <v>0</v>
      </c>
      <c r="FQ1476">
        <v>0</v>
      </c>
      <c r="FR1476">
        <f t="shared" si="1072"/>
        <v>0</v>
      </c>
      <c r="FS1476">
        <v>0</v>
      </c>
      <c r="FV1476" t="s">
        <v>25</v>
      </c>
      <c r="FW1476" t="s">
        <v>26</v>
      </c>
      <c r="FX1476">
        <v>95</v>
      </c>
      <c r="FY1476">
        <v>65</v>
      </c>
      <c r="GA1476" t="s">
        <v>3</v>
      </c>
      <c r="GD1476">
        <v>1</v>
      </c>
      <c r="GF1476">
        <v>1562201403</v>
      </c>
      <c r="GG1476">
        <v>2</v>
      </c>
      <c r="GH1476">
        <v>1</v>
      </c>
      <c r="GI1476">
        <v>2</v>
      </c>
      <c r="GJ1476">
        <v>0</v>
      </c>
      <c r="GK1476">
        <v>0</v>
      </c>
      <c r="GL1476">
        <f t="shared" si="1073"/>
        <v>0</v>
      </c>
      <c r="GM1476">
        <f t="shared" si="1074"/>
        <v>5092.51</v>
      </c>
      <c r="GN1476">
        <f t="shared" si="1075"/>
        <v>0</v>
      </c>
      <c r="GO1476">
        <f t="shared" si="1076"/>
        <v>5092.51</v>
      </c>
      <c r="GP1476">
        <f t="shared" si="1077"/>
        <v>0</v>
      </c>
      <c r="GR1476">
        <v>0</v>
      </c>
      <c r="GS1476">
        <v>3</v>
      </c>
      <c r="GT1476">
        <v>0</v>
      </c>
      <c r="GU1476" t="s">
        <v>3</v>
      </c>
      <c r="GV1476">
        <f t="shared" si="1078"/>
        <v>0</v>
      </c>
      <c r="GW1476">
        <v>1</v>
      </c>
      <c r="GX1476">
        <f t="shared" si="1079"/>
        <v>0</v>
      </c>
      <c r="HA1476">
        <v>0</v>
      </c>
      <c r="HB1476">
        <v>0</v>
      </c>
      <c r="HC1476">
        <f t="shared" si="1080"/>
        <v>0</v>
      </c>
      <c r="HE1476" t="s">
        <v>3</v>
      </c>
      <c r="HF1476" t="s">
        <v>3</v>
      </c>
      <c r="HM1476" t="s">
        <v>3</v>
      </c>
      <c r="IK1476">
        <v>0</v>
      </c>
    </row>
    <row r="1477" spans="1:245">
      <c r="A1477">
        <v>18</v>
      </c>
      <c r="B1477">
        <v>0</v>
      </c>
      <c r="C1477">
        <v>1618</v>
      </c>
      <c r="E1477" t="s">
        <v>359</v>
      </c>
      <c r="F1477" t="s">
        <v>262</v>
      </c>
      <c r="G1477" t="s">
        <v>263</v>
      </c>
      <c r="H1477" t="s">
        <v>237</v>
      </c>
      <c r="I1477">
        <f>I1476*J1477</f>
        <v>6</v>
      </c>
      <c r="J1477">
        <v>100</v>
      </c>
      <c r="K1477">
        <v>100</v>
      </c>
      <c r="O1477">
        <f t="shared" si="1041"/>
        <v>326.17</v>
      </c>
      <c r="P1477">
        <f t="shared" si="1042"/>
        <v>326.17</v>
      </c>
      <c r="Q1477">
        <f t="shared" si="1043"/>
        <v>0</v>
      </c>
      <c r="R1477">
        <f t="shared" si="1044"/>
        <v>0</v>
      </c>
      <c r="S1477">
        <f t="shared" si="1045"/>
        <v>0</v>
      </c>
      <c r="T1477">
        <f t="shared" si="1046"/>
        <v>0</v>
      </c>
      <c r="U1477">
        <f t="shared" si="1047"/>
        <v>0</v>
      </c>
      <c r="V1477">
        <f t="shared" si="1048"/>
        <v>0</v>
      </c>
      <c r="W1477">
        <f t="shared" si="1049"/>
        <v>1.74</v>
      </c>
      <c r="X1477">
        <f t="shared" si="1050"/>
        <v>0</v>
      </c>
      <c r="Y1477">
        <f t="shared" si="1051"/>
        <v>0</v>
      </c>
      <c r="AA1477">
        <v>35863109</v>
      </c>
      <c r="AB1477">
        <f t="shared" si="1052"/>
        <v>15.27</v>
      </c>
      <c r="AC1477">
        <f t="shared" si="1053"/>
        <v>15.27</v>
      </c>
      <c r="AD1477">
        <f t="shared" si="1085"/>
        <v>0</v>
      </c>
      <c r="AE1477">
        <f>ROUND((EU1477),2)</f>
        <v>0</v>
      </c>
      <c r="AF1477">
        <f>ROUND((EV1477),2)</f>
        <v>0</v>
      </c>
      <c r="AG1477">
        <f t="shared" si="1057"/>
        <v>0</v>
      </c>
      <c r="AH1477">
        <f>(EW1477)</f>
        <v>0</v>
      </c>
      <c r="AI1477">
        <f>(EX1477)</f>
        <v>0</v>
      </c>
      <c r="AJ1477">
        <f t="shared" si="1060"/>
        <v>0.28999999999999998</v>
      </c>
      <c r="AK1477">
        <v>15.27</v>
      </c>
      <c r="AL1477">
        <v>15.27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0.28999999999999998</v>
      </c>
      <c r="AT1477">
        <v>0</v>
      </c>
      <c r="AU1477">
        <v>0</v>
      </c>
      <c r="AV1477">
        <v>1</v>
      </c>
      <c r="AW1477">
        <v>1</v>
      </c>
      <c r="AZ1477">
        <v>1</v>
      </c>
      <c r="BA1477">
        <v>1</v>
      </c>
      <c r="BB1477">
        <v>1</v>
      </c>
      <c r="BC1477">
        <v>3.56</v>
      </c>
      <c r="BD1477" t="s">
        <v>3</v>
      </c>
      <c r="BE1477" t="s">
        <v>3</v>
      </c>
      <c r="BF1477" t="s">
        <v>3</v>
      </c>
      <c r="BG1477" t="s">
        <v>3</v>
      </c>
      <c r="BH1477">
        <v>3</v>
      </c>
      <c r="BI1477">
        <v>2</v>
      </c>
      <c r="BJ1477" t="s">
        <v>264</v>
      </c>
      <c r="BM1477">
        <v>500002</v>
      </c>
      <c r="BN1477">
        <v>0</v>
      </c>
      <c r="BO1477" t="s">
        <v>262</v>
      </c>
      <c r="BP1477">
        <v>1</v>
      </c>
      <c r="BQ1477">
        <v>12</v>
      </c>
      <c r="BR1477">
        <v>0</v>
      </c>
      <c r="BS1477">
        <v>1</v>
      </c>
      <c r="BT1477">
        <v>1</v>
      </c>
      <c r="BU1477">
        <v>1</v>
      </c>
      <c r="BV1477">
        <v>1</v>
      </c>
      <c r="BW1477">
        <v>1</v>
      </c>
      <c r="BX1477">
        <v>1</v>
      </c>
      <c r="BY1477" t="s">
        <v>3</v>
      </c>
      <c r="BZ1477">
        <v>0</v>
      </c>
      <c r="CA1477">
        <v>0</v>
      </c>
      <c r="CB1477" t="s">
        <v>3</v>
      </c>
      <c r="CE1477">
        <v>0</v>
      </c>
      <c r="CF1477">
        <v>0</v>
      </c>
      <c r="CG1477">
        <v>0</v>
      </c>
      <c r="CM1477">
        <v>0</v>
      </c>
      <c r="CN1477" t="s">
        <v>3</v>
      </c>
      <c r="CO1477">
        <v>0</v>
      </c>
      <c r="CP1477">
        <f t="shared" si="1061"/>
        <v>326.17</v>
      </c>
      <c r="CQ1477">
        <f t="shared" si="1062"/>
        <v>54.361199999999997</v>
      </c>
      <c r="CR1477">
        <f t="shared" si="1063"/>
        <v>0</v>
      </c>
      <c r="CS1477">
        <f t="shared" si="1064"/>
        <v>0</v>
      </c>
      <c r="CT1477">
        <f t="shared" si="1065"/>
        <v>0</v>
      </c>
      <c r="CU1477">
        <f t="shared" si="1066"/>
        <v>0</v>
      </c>
      <c r="CV1477">
        <f t="shared" si="1067"/>
        <v>0</v>
      </c>
      <c r="CW1477">
        <f t="shared" si="1068"/>
        <v>0</v>
      </c>
      <c r="CX1477">
        <f t="shared" si="1069"/>
        <v>0.28999999999999998</v>
      </c>
      <c r="CY1477">
        <f t="shared" si="1070"/>
        <v>0</v>
      </c>
      <c r="CZ1477">
        <f t="shared" si="1071"/>
        <v>0</v>
      </c>
      <c r="DC1477" t="s">
        <v>3</v>
      </c>
      <c r="DD1477" t="s">
        <v>3</v>
      </c>
      <c r="DE1477" t="s">
        <v>3</v>
      </c>
      <c r="DF1477" t="s">
        <v>3</v>
      </c>
      <c r="DG1477" t="s">
        <v>3</v>
      </c>
      <c r="DH1477" t="s">
        <v>3</v>
      </c>
      <c r="DI1477" t="s">
        <v>3</v>
      </c>
      <c r="DJ1477" t="s">
        <v>3</v>
      </c>
      <c r="DK1477" t="s">
        <v>3</v>
      </c>
      <c r="DL1477" t="s">
        <v>3</v>
      </c>
      <c r="DM1477" t="s">
        <v>3</v>
      </c>
      <c r="DN1477">
        <v>0</v>
      </c>
      <c r="DO1477">
        <v>0</v>
      </c>
      <c r="DP1477">
        <v>1</v>
      </c>
      <c r="DQ1477">
        <v>1</v>
      </c>
      <c r="DU1477">
        <v>1010</v>
      </c>
      <c r="DV1477" t="s">
        <v>237</v>
      </c>
      <c r="DW1477" t="s">
        <v>237</v>
      </c>
      <c r="DX1477">
        <v>1</v>
      </c>
      <c r="DZ1477" t="s">
        <v>3</v>
      </c>
      <c r="EA1477" t="s">
        <v>3</v>
      </c>
      <c r="EB1477" t="s">
        <v>3</v>
      </c>
      <c r="EC1477" t="s">
        <v>3</v>
      </c>
      <c r="EE1477">
        <v>29085444</v>
      </c>
      <c r="EF1477">
        <v>12</v>
      </c>
      <c r="EG1477" t="s">
        <v>32</v>
      </c>
      <c r="EH1477">
        <v>0</v>
      </c>
      <c r="EI1477" t="s">
        <v>3</v>
      </c>
      <c r="EJ1477">
        <v>2</v>
      </c>
      <c r="EK1477">
        <v>500002</v>
      </c>
      <c r="EL1477" t="s">
        <v>33</v>
      </c>
      <c r="EM1477" t="s">
        <v>34</v>
      </c>
      <c r="EO1477" t="s">
        <v>3</v>
      </c>
      <c r="EQ1477">
        <v>0</v>
      </c>
      <c r="ER1477">
        <v>15.27</v>
      </c>
      <c r="ES1477">
        <v>15.27</v>
      </c>
      <c r="ET1477">
        <v>0</v>
      </c>
      <c r="EU1477">
        <v>0</v>
      </c>
      <c r="EV1477">
        <v>0</v>
      </c>
      <c r="EW1477">
        <v>0</v>
      </c>
      <c r="EX1477">
        <v>0</v>
      </c>
      <c r="FQ1477">
        <v>0</v>
      </c>
      <c r="FR1477">
        <f t="shared" si="1072"/>
        <v>0</v>
      </c>
      <c r="FS1477">
        <v>0</v>
      </c>
      <c r="FX1477">
        <v>0</v>
      </c>
      <c r="FY1477">
        <v>0</v>
      </c>
      <c r="GA1477" t="s">
        <v>3</v>
      </c>
      <c r="GD1477">
        <v>1</v>
      </c>
      <c r="GF1477">
        <v>-1432988646</v>
      </c>
      <c r="GG1477">
        <v>2</v>
      </c>
      <c r="GH1477">
        <v>1</v>
      </c>
      <c r="GI1477">
        <v>2</v>
      </c>
      <c r="GJ1477">
        <v>0</v>
      </c>
      <c r="GK1477">
        <v>0</v>
      </c>
      <c r="GL1477">
        <f t="shared" si="1073"/>
        <v>0</v>
      </c>
      <c r="GM1477">
        <f t="shared" si="1074"/>
        <v>326.17</v>
      </c>
      <c r="GN1477">
        <f t="shared" si="1075"/>
        <v>0</v>
      </c>
      <c r="GO1477">
        <f t="shared" si="1076"/>
        <v>326.17</v>
      </c>
      <c r="GP1477">
        <f t="shared" si="1077"/>
        <v>0</v>
      </c>
      <c r="GR1477">
        <v>0</v>
      </c>
      <c r="GS1477">
        <v>3</v>
      </c>
      <c r="GT1477">
        <v>0</v>
      </c>
      <c r="GU1477" t="s">
        <v>3</v>
      </c>
      <c r="GV1477">
        <f t="shared" si="1078"/>
        <v>0</v>
      </c>
      <c r="GW1477">
        <v>1</v>
      </c>
      <c r="GX1477">
        <f t="shared" si="1079"/>
        <v>0</v>
      </c>
      <c r="HA1477">
        <v>0</v>
      </c>
      <c r="HB1477">
        <v>0</v>
      </c>
      <c r="HC1477">
        <f t="shared" si="1080"/>
        <v>0</v>
      </c>
      <c r="HE1477" t="s">
        <v>3</v>
      </c>
      <c r="HF1477" t="s">
        <v>3</v>
      </c>
      <c r="HM1477" t="s">
        <v>3</v>
      </c>
      <c r="IK1477">
        <v>0</v>
      </c>
    </row>
    <row r="1478" spans="1:245">
      <c r="A1478">
        <v>17</v>
      </c>
      <c r="B1478">
        <v>0</v>
      </c>
      <c r="C1478">
        <f>ROW(SmtRes!A1621)</f>
        <v>1621</v>
      </c>
      <c r="D1478">
        <f>ROW(EtalonRes!A1573)</f>
        <v>1573</v>
      </c>
      <c r="E1478" t="s">
        <v>208</v>
      </c>
      <c r="F1478" t="s">
        <v>360</v>
      </c>
      <c r="G1478" t="s">
        <v>361</v>
      </c>
      <c r="H1478" t="s">
        <v>362</v>
      </c>
      <c r="I1478">
        <f>ROUND(60/100,9)</f>
        <v>0.6</v>
      </c>
      <c r="J1478">
        <v>0</v>
      </c>
      <c r="K1478">
        <f>ROUND(60/100,9)</f>
        <v>0.6</v>
      </c>
      <c r="O1478">
        <f t="shared" si="1041"/>
        <v>1598.69</v>
      </c>
      <c r="P1478">
        <f t="shared" si="1042"/>
        <v>0</v>
      </c>
      <c r="Q1478">
        <f t="shared" si="1043"/>
        <v>0</v>
      </c>
      <c r="R1478">
        <f t="shared" si="1044"/>
        <v>0</v>
      </c>
      <c r="S1478">
        <f t="shared" si="1045"/>
        <v>1598.69</v>
      </c>
      <c r="T1478">
        <f t="shared" si="1046"/>
        <v>0</v>
      </c>
      <c r="U1478">
        <f t="shared" si="1047"/>
        <v>5.0280000000000005</v>
      </c>
      <c r="V1478">
        <f t="shared" si="1048"/>
        <v>0</v>
      </c>
      <c r="W1478">
        <f t="shared" si="1049"/>
        <v>0</v>
      </c>
      <c r="X1478">
        <f t="shared" si="1050"/>
        <v>1278.95</v>
      </c>
      <c r="Y1478">
        <f t="shared" si="1051"/>
        <v>591.52</v>
      </c>
      <c r="AA1478">
        <v>35863109</v>
      </c>
      <c r="AB1478">
        <f t="shared" si="1052"/>
        <v>80.62</v>
      </c>
      <c r="AC1478">
        <f t="shared" si="1053"/>
        <v>0</v>
      </c>
      <c r="AD1478">
        <f t="shared" si="1085"/>
        <v>0</v>
      </c>
      <c r="AE1478">
        <f>ROUND((EU1478),2)</f>
        <v>0</v>
      </c>
      <c r="AF1478">
        <f>ROUND((EV1478),2)</f>
        <v>80.62</v>
      </c>
      <c r="AG1478">
        <f t="shared" si="1057"/>
        <v>0</v>
      </c>
      <c r="AH1478">
        <f>(EW1478)</f>
        <v>8.3800000000000008</v>
      </c>
      <c r="AI1478">
        <f>(EX1478)</f>
        <v>0</v>
      </c>
      <c r="AJ1478">
        <f t="shared" si="1060"/>
        <v>0</v>
      </c>
      <c r="AK1478">
        <v>80.62</v>
      </c>
      <c r="AL1478">
        <v>0</v>
      </c>
      <c r="AM1478">
        <v>0</v>
      </c>
      <c r="AN1478">
        <v>0</v>
      </c>
      <c r="AO1478">
        <v>80.62</v>
      </c>
      <c r="AP1478">
        <v>0</v>
      </c>
      <c r="AQ1478">
        <v>8.3800000000000008</v>
      </c>
      <c r="AR1478">
        <v>0</v>
      </c>
      <c r="AS1478">
        <v>0</v>
      </c>
      <c r="AT1478">
        <v>80</v>
      </c>
      <c r="AU1478">
        <v>37</v>
      </c>
      <c r="AV1478">
        <v>1</v>
      </c>
      <c r="AW1478">
        <v>1</v>
      </c>
      <c r="AZ1478">
        <v>1</v>
      </c>
      <c r="BA1478">
        <v>33.049999999999997</v>
      </c>
      <c r="BB1478">
        <v>1</v>
      </c>
      <c r="BC1478">
        <v>1</v>
      </c>
      <c r="BD1478" t="s">
        <v>3</v>
      </c>
      <c r="BE1478" t="s">
        <v>3</v>
      </c>
      <c r="BF1478" t="s">
        <v>3</v>
      </c>
      <c r="BG1478" t="s">
        <v>3</v>
      </c>
      <c r="BH1478">
        <v>0</v>
      </c>
      <c r="BI1478">
        <v>1</v>
      </c>
      <c r="BJ1478" t="s">
        <v>363</v>
      </c>
      <c r="BM1478">
        <v>15001</v>
      </c>
      <c r="BN1478">
        <v>0</v>
      </c>
      <c r="BO1478" t="s">
        <v>360</v>
      </c>
      <c r="BP1478">
        <v>1</v>
      </c>
      <c r="BQ1478">
        <v>2</v>
      </c>
      <c r="BR1478">
        <v>0</v>
      </c>
      <c r="BS1478">
        <v>33.049999999999997</v>
      </c>
      <c r="BT1478">
        <v>1</v>
      </c>
      <c r="BU1478">
        <v>1</v>
      </c>
      <c r="BV1478">
        <v>1</v>
      </c>
      <c r="BW1478">
        <v>1</v>
      </c>
      <c r="BX1478">
        <v>1</v>
      </c>
      <c r="BY1478" t="s">
        <v>3</v>
      </c>
      <c r="BZ1478">
        <v>105</v>
      </c>
      <c r="CA1478">
        <v>55</v>
      </c>
      <c r="CB1478" t="s">
        <v>3</v>
      </c>
      <c r="CE1478">
        <v>0</v>
      </c>
      <c r="CF1478">
        <v>0</v>
      </c>
      <c r="CG1478">
        <v>0</v>
      </c>
      <c r="CM1478">
        <v>0</v>
      </c>
      <c r="CN1478" t="s">
        <v>3</v>
      </c>
      <c r="CO1478">
        <v>0</v>
      </c>
      <c r="CP1478">
        <f t="shared" si="1061"/>
        <v>1598.69</v>
      </c>
      <c r="CQ1478">
        <f t="shared" si="1062"/>
        <v>0</v>
      </c>
      <c r="CR1478">
        <f t="shared" si="1063"/>
        <v>0</v>
      </c>
      <c r="CS1478">
        <f t="shared" si="1064"/>
        <v>0</v>
      </c>
      <c r="CT1478">
        <f t="shared" si="1065"/>
        <v>2664.491</v>
      </c>
      <c r="CU1478">
        <f t="shared" si="1066"/>
        <v>0</v>
      </c>
      <c r="CV1478">
        <f t="shared" si="1067"/>
        <v>8.3800000000000008</v>
      </c>
      <c r="CW1478">
        <f t="shared" si="1068"/>
        <v>0</v>
      </c>
      <c r="CX1478">
        <f t="shared" si="1069"/>
        <v>0</v>
      </c>
      <c r="CY1478">
        <f t="shared" si="1070"/>
        <v>1278.9520000000002</v>
      </c>
      <c r="CZ1478">
        <f t="shared" si="1071"/>
        <v>591.51530000000002</v>
      </c>
      <c r="DC1478" t="s">
        <v>3</v>
      </c>
      <c r="DD1478" t="s">
        <v>3</v>
      </c>
      <c r="DE1478" t="s">
        <v>3</v>
      </c>
      <c r="DF1478" t="s">
        <v>3</v>
      </c>
      <c r="DG1478" t="s">
        <v>3</v>
      </c>
      <c r="DH1478" t="s">
        <v>3</v>
      </c>
      <c r="DI1478" t="s">
        <v>3</v>
      </c>
      <c r="DJ1478" t="s">
        <v>3</v>
      </c>
      <c r="DK1478" t="s">
        <v>3</v>
      </c>
      <c r="DL1478" t="s">
        <v>3</v>
      </c>
      <c r="DM1478" t="s">
        <v>3</v>
      </c>
      <c r="DN1478">
        <v>0</v>
      </c>
      <c r="DO1478">
        <v>0</v>
      </c>
      <c r="DP1478">
        <v>1</v>
      </c>
      <c r="DQ1478">
        <v>1</v>
      </c>
      <c r="DU1478">
        <v>1013</v>
      </c>
      <c r="DV1478" t="s">
        <v>362</v>
      </c>
      <c r="DW1478" t="s">
        <v>362</v>
      </c>
      <c r="DX1478">
        <v>1</v>
      </c>
      <c r="DZ1478" t="s">
        <v>3</v>
      </c>
      <c r="EA1478" t="s">
        <v>3</v>
      </c>
      <c r="EB1478" t="s">
        <v>3</v>
      </c>
      <c r="EC1478" t="s">
        <v>3</v>
      </c>
      <c r="EE1478">
        <v>29085536</v>
      </c>
      <c r="EF1478">
        <v>2</v>
      </c>
      <c r="EG1478" t="s">
        <v>135</v>
      </c>
      <c r="EH1478">
        <v>0</v>
      </c>
      <c r="EI1478" t="s">
        <v>3</v>
      </c>
      <c r="EJ1478">
        <v>1</v>
      </c>
      <c r="EK1478">
        <v>15001</v>
      </c>
      <c r="EL1478" t="s">
        <v>151</v>
      </c>
      <c r="EM1478" t="s">
        <v>152</v>
      </c>
      <c r="EO1478" t="s">
        <v>3</v>
      </c>
      <c r="EQ1478">
        <v>0</v>
      </c>
      <c r="ER1478">
        <v>80.62</v>
      </c>
      <c r="ES1478">
        <v>0</v>
      </c>
      <c r="ET1478">
        <v>0</v>
      </c>
      <c r="EU1478">
        <v>0</v>
      </c>
      <c r="EV1478">
        <v>80.62</v>
      </c>
      <c r="EW1478">
        <v>8.3800000000000008</v>
      </c>
      <c r="EX1478">
        <v>0</v>
      </c>
      <c r="EY1478">
        <v>0</v>
      </c>
      <c r="FQ1478">
        <v>0</v>
      </c>
      <c r="FR1478">
        <f t="shared" si="1072"/>
        <v>0</v>
      </c>
      <c r="FS1478">
        <v>0</v>
      </c>
      <c r="FT1478" t="s">
        <v>139</v>
      </c>
      <c r="FU1478" t="s">
        <v>25</v>
      </c>
      <c r="FV1478" t="s">
        <v>25</v>
      </c>
      <c r="FW1478" t="s">
        <v>26</v>
      </c>
      <c r="FX1478">
        <v>94.5</v>
      </c>
      <c r="FY1478">
        <v>46.75</v>
      </c>
      <c r="GA1478" t="s">
        <v>3</v>
      </c>
      <c r="GD1478">
        <v>1</v>
      </c>
      <c r="GF1478">
        <v>-928757603</v>
      </c>
      <c r="GG1478">
        <v>2</v>
      </c>
      <c r="GH1478">
        <v>1</v>
      </c>
      <c r="GI1478">
        <v>2</v>
      </c>
      <c r="GJ1478">
        <v>0</v>
      </c>
      <c r="GK1478">
        <v>0</v>
      </c>
      <c r="GL1478">
        <f t="shared" si="1073"/>
        <v>0</v>
      </c>
      <c r="GM1478">
        <f t="shared" si="1074"/>
        <v>3469.16</v>
      </c>
      <c r="GN1478">
        <f t="shared" si="1075"/>
        <v>3469.16</v>
      </c>
      <c r="GO1478">
        <f t="shared" si="1076"/>
        <v>0</v>
      </c>
      <c r="GP1478">
        <f t="shared" si="1077"/>
        <v>0</v>
      </c>
      <c r="GR1478">
        <v>0</v>
      </c>
      <c r="GS1478">
        <v>3</v>
      </c>
      <c r="GT1478">
        <v>0</v>
      </c>
      <c r="GU1478" t="s">
        <v>3</v>
      </c>
      <c r="GV1478">
        <f t="shared" si="1078"/>
        <v>0</v>
      </c>
      <c r="GW1478">
        <v>1</v>
      </c>
      <c r="GX1478">
        <f t="shared" si="1079"/>
        <v>0</v>
      </c>
      <c r="HA1478">
        <v>0</v>
      </c>
      <c r="HB1478">
        <v>0</v>
      </c>
      <c r="HC1478">
        <f t="shared" si="1080"/>
        <v>0</v>
      </c>
      <c r="HE1478" t="s">
        <v>3</v>
      </c>
      <c r="HF1478" t="s">
        <v>3</v>
      </c>
      <c r="HM1478" t="s">
        <v>3</v>
      </c>
      <c r="IK1478">
        <v>0</v>
      </c>
    </row>
    <row r="1479" spans="1:245">
      <c r="A1479">
        <v>18</v>
      </c>
      <c r="B1479">
        <v>0</v>
      </c>
      <c r="C1479">
        <v>1621</v>
      </c>
      <c r="E1479" t="s">
        <v>364</v>
      </c>
      <c r="F1479" t="s">
        <v>365</v>
      </c>
      <c r="G1479" t="s">
        <v>366</v>
      </c>
      <c r="H1479" t="s">
        <v>30</v>
      </c>
      <c r="I1479">
        <f>I1478*J1479</f>
        <v>9.5999999999999992E-3</v>
      </c>
      <c r="J1479">
        <v>1.6E-2</v>
      </c>
      <c r="K1479">
        <v>1.6E-2</v>
      </c>
      <c r="O1479">
        <f t="shared" si="1041"/>
        <v>0</v>
      </c>
      <c r="P1479">
        <f t="shared" si="1042"/>
        <v>0</v>
      </c>
      <c r="Q1479">
        <f t="shared" si="1043"/>
        <v>0</v>
      </c>
      <c r="R1479">
        <f t="shared" si="1044"/>
        <v>0</v>
      </c>
      <c r="S1479">
        <f t="shared" si="1045"/>
        <v>0</v>
      </c>
      <c r="T1479">
        <f t="shared" si="1046"/>
        <v>0</v>
      </c>
      <c r="U1479">
        <f t="shared" si="1047"/>
        <v>0</v>
      </c>
      <c r="V1479">
        <f t="shared" si="1048"/>
        <v>0</v>
      </c>
      <c r="W1479">
        <f t="shared" si="1049"/>
        <v>0</v>
      </c>
      <c r="X1479">
        <f t="shared" si="1050"/>
        <v>0</v>
      </c>
      <c r="Y1479">
        <f t="shared" si="1051"/>
        <v>0</v>
      </c>
      <c r="AA1479">
        <v>35863109</v>
      </c>
      <c r="AB1479">
        <f t="shared" si="1052"/>
        <v>0</v>
      </c>
      <c r="AC1479">
        <f t="shared" si="1053"/>
        <v>0</v>
      </c>
      <c r="AD1479">
        <f t="shared" si="1085"/>
        <v>0</v>
      </c>
      <c r="AE1479">
        <f>ROUND((EU1479),2)</f>
        <v>0</v>
      </c>
      <c r="AF1479">
        <f>ROUND((EV1479),2)</f>
        <v>0</v>
      </c>
      <c r="AG1479">
        <f t="shared" si="1057"/>
        <v>0</v>
      </c>
      <c r="AH1479">
        <f>(EW1479)</f>
        <v>0</v>
      </c>
      <c r="AI1479">
        <f>(EX1479)</f>
        <v>0</v>
      </c>
      <c r="AJ1479">
        <f t="shared" si="1060"/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1</v>
      </c>
      <c r="AW1479">
        <v>1</v>
      </c>
      <c r="AZ1479">
        <v>1</v>
      </c>
      <c r="BA1479">
        <v>1</v>
      </c>
      <c r="BB1479">
        <v>1</v>
      </c>
      <c r="BC1479">
        <v>1</v>
      </c>
      <c r="BD1479" t="s">
        <v>3</v>
      </c>
      <c r="BE1479" t="s">
        <v>3</v>
      </c>
      <c r="BF1479" t="s">
        <v>3</v>
      </c>
      <c r="BG1479" t="s">
        <v>3</v>
      </c>
      <c r="BH1479">
        <v>3</v>
      </c>
      <c r="BI1479">
        <v>1</v>
      </c>
      <c r="BJ1479" t="s">
        <v>367</v>
      </c>
      <c r="BM1479">
        <v>500001</v>
      </c>
      <c r="BN1479">
        <v>0</v>
      </c>
      <c r="BO1479" t="s">
        <v>3</v>
      </c>
      <c r="BP1479">
        <v>0</v>
      </c>
      <c r="BQ1479">
        <v>8</v>
      </c>
      <c r="BR1479">
        <v>0</v>
      </c>
      <c r="BS1479">
        <v>1</v>
      </c>
      <c r="BT1479">
        <v>1</v>
      </c>
      <c r="BU1479">
        <v>1</v>
      </c>
      <c r="BV1479">
        <v>1</v>
      </c>
      <c r="BW1479">
        <v>1</v>
      </c>
      <c r="BX1479">
        <v>1</v>
      </c>
      <c r="BY1479" t="s">
        <v>3</v>
      </c>
      <c r="BZ1479">
        <v>0</v>
      </c>
      <c r="CA1479">
        <v>0</v>
      </c>
      <c r="CB1479" t="s">
        <v>3</v>
      </c>
      <c r="CE1479">
        <v>0</v>
      </c>
      <c r="CF1479">
        <v>0</v>
      </c>
      <c r="CG1479">
        <v>0</v>
      </c>
      <c r="CM1479">
        <v>0</v>
      </c>
      <c r="CN1479" t="s">
        <v>3</v>
      </c>
      <c r="CO1479">
        <v>0</v>
      </c>
      <c r="CP1479">
        <f t="shared" si="1061"/>
        <v>0</v>
      </c>
      <c r="CQ1479">
        <f t="shared" si="1062"/>
        <v>0</v>
      </c>
      <c r="CR1479">
        <f t="shared" si="1063"/>
        <v>0</v>
      </c>
      <c r="CS1479">
        <f t="shared" si="1064"/>
        <v>0</v>
      </c>
      <c r="CT1479">
        <f t="shared" si="1065"/>
        <v>0</v>
      </c>
      <c r="CU1479">
        <f t="shared" si="1066"/>
        <v>0</v>
      </c>
      <c r="CV1479">
        <f t="shared" si="1067"/>
        <v>0</v>
      </c>
      <c r="CW1479">
        <f t="shared" si="1068"/>
        <v>0</v>
      </c>
      <c r="CX1479">
        <f t="shared" si="1069"/>
        <v>0</v>
      </c>
      <c r="CY1479">
        <f t="shared" si="1070"/>
        <v>0</v>
      </c>
      <c r="CZ1479">
        <f t="shared" si="1071"/>
        <v>0</v>
      </c>
      <c r="DC1479" t="s">
        <v>3</v>
      </c>
      <c r="DD1479" t="s">
        <v>3</v>
      </c>
      <c r="DE1479" t="s">
        <v>3</v>
      </c>
      <c r="DF1479" t="s">
        <v>3</v>
      </c>
      <c r="DG1479" t="s">
        <v>3</v>
      </c>
      <c r="DH1479" t="s">
        <v>3</v>
      </c>
      <c r="DI1479" t="s">
        <v>3</v>
      </c>
      <c r="DJ1479" t="s">
        <v>3</v>
      </c>
      <c r="DK1479" t="s">
        <v>3</v>
      </c>
      <c r="DL1479" t="s">
        <v>3</v>
      </c>
      <c r="DM1479" t="s">
        <v>3</v>
      </c>
      <c r="DN1479">
        <v>0</v>
      </c>
      <c r="DO1479">
        <v>0</v>
      </c>
      <c r="DP1479">
        <v>1</v>
      </c>
      <c r="DQ1479">
        <v>1</v>
      </c>
      <c r="DU1479">
        <v>1009</v>
      </c>
      <c r="DV1479" t="s">
        <v>30</v>
      </c>
      <c r="DW1479" t="s">
        <v>30</v>
      </c>
      <c r="DX1479">
        <v>1000</v>
      </c>
      <c r="DZ1479" t="s">
        <v>3</v>
      </c>
      <c r="EA1479" t="s">
        <v>3</v>
      </c>
      <c r="EB1479" t="s">
        <v>3</v>
      </c>
      <c r="EC1479" t="s">
        <v>3</v>
      </c>
      <c r="EE1479">
        <v>29085443</v>
      </c>
      <c r="EF1479">
        <v>8</v>
      </c>
      <c r="EG1479" t="s">
        <v>144</v>
      </c>
      <c r="EH1479">
        <v>0</v>
      </c>
      <c r="EI1479" t="s">
        <v>3</v>
      </c>
      <c r="EJ1479">
        <v>1</v>
      </c>
      <c r="EK1479">
        <v>500001</v>
      </c>
      <c r="EL1479" t="s">
        <v>145</v>
      </c>
      <c r="EM1479" t="s">
        <v>146</v>
      </c>
      <c r="EO1479" t="s">
        <v>3</v>
      </c>
      <c r="EQ1479">
        <v>0</v>
      </c>
      <c r="ER1479">
        <v>0</v>
      </c>
      <c r="ES1479">
        <v>0</v>
      </c>
      <c r="ET1479">
        <v>0</v>
      </c>
      <c r="EU1479">
        <v>0</v>
      </c>
      <c r="EV1479">
        <v>0</v>
      </c>
      <c r="EW1479">
        <v>0</v>
      </c>
      <c r="EX1479">
        <v>0</v>
      </c>
      <c r="FQ1479">
        <v>0</v>
      </c>
      <c r="FR1479">
        <f t="shared" si="1072"/>
        <v>0</v>
      </c>
      <c r="FS1479">
        <v>0</v>
      </c>
      <c r="FX1479">
        <v>0</v>
      </c>
      <c r="FY1479">
        <v>0</v>
      </c>
      <c r="GA1479" t="s">
        <v>3</v>
      </c>
      <c r="GD1479">
        <v>1</v>
      </c>
      <c r="GF1479">
        <v>1748645217</v>
      </c>
      <c r="GG1479">
        <v>2</v>
      </c>
      <c r="GH1479">
        <v>1</v>
      </c>
      <c r="GI1479">
        <v>-2</v>
      </c>
      <c r="GJ1479">
        <v>0</v>
      </c>
      <c r="GK1479">
        <v>0</v>
      </c>
      <c r="GL1479">
        <f t="shared" si="1073"/>
        <v>0</v>
      </c>
      <c r="GM1479">
        <f t="shared" si="1074"/>
        <v>0</v>
      </c>
      <c r="GN1479">
        <f t="shared" si="1075"/>
        <v>0</v>
      </c>
      <c r="GO1479">
        <f t="shared" si="1076"/>
        <v>0</v>
      </c>
      <c r="GP1479">
        <f t="shared" si="1077"/>
        <v>0</v>
      </c>
      <c r="GR1479">
        <v>0</v>
      </c>
      <c r="GS1479">
        <v>3</v>
      </c>
      <c r="GT1479">
        <v>0</v>
      </c>
      <c r="GU1479" t="s">
        <v>3</v>
      </c>
      <c r="GV1479">
        <f t="shared" si="1078"/>
        <v>0</v>
      </c>
      <c r="GW1479">
        <v>1</v>
      </c>
      <c r="GX1479">
        <f t="shared" si="1079"/>
        <v>0</v>
      </c>
      <c r="HA1479">
        <v>0</v>
      </c>
      <c r="HB1479">
        <v>0</v>
      </c>
      <c r="HC1479">
        <f t="shared" si="1080"/>
        <v>0</v>
      </c>
      <c r="HE1479" t="s">
        <v>3</v>
      </c>
      <c r="HF1479" t="s">
        <v>3</v>
      </c>
      <c r="HM1479" t="s">
        <v>3</v>
      </c>
      <c r="IK1479">
        <v>0</v>
      </c>
    </row>
    <row r="1481" spans="1:245">
      <c r="A1481" s="2">
        <v>51</v>
      </c>
      <c r="B1481" s="2">
        <f>B1449</f>
        <v>0</v>
      </c>
      <c r="C1481" s="2">
        <f>A1449</f>
        <v>5</v>
      </c>
      <c r="D1481" s="2">
        <f>ROW(A1449)</f>
        <v>1449</v>
      </c>
      <c r="E1481" s="2"/>
      <c r="F1481" s="2" t="str">
        <f>IF(F1449&lt;&gt;"",F1449,"")</f>
        <v>Новый подраздел</v>
      </c>
      <c r="G1481" s="2" t="str">
        <f>IF(G1449&lt;&gt;"",G1449,"")</f>
        <v>ремонт</v>
      </c>
      <c r="H1481" s="2">
        <v>0</v>
      </c>
      <c r="I1481" s="2"/>
      <c r="J1481" s="2"/>
      <c r="K1481" s="2"/>
      <c r="L1481" s="2"/>
      <c r="M1481" s="2"/>
      <c r="N1481" s="2"/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>
        <f t="shared" ref="AO1481:BD1481" si="1086">ROUND(BX1481,2)</f>
        <v>0</v>
      </c>
      <c r="AP1481" s="2">
        <f t="shared" si="1086"/>
        <v>0</v>
      </c>
      <c r="AQ1481" s="2">
        <f t="shared" si="1086"/>
        <v>0</v>
      </c>
      <c r="AR1481" s="2">
        <f t="shared" si="1086"/>
        <v>0</v>
      </c>
      <c r="AS1481" s="2">
        <f t="shared" si="1086"/>
        <v>0</v>
      </c>
      <c r="AT1481" s="2">
        <f t="shared" si="1086"/>
        <v>0</v>
      </c>
      <c r="AU1481" s="2">
        <f t="shared" si="1086"/>
        <v>0</v>
      </c>
      <c r="AV1481" s="2">
        <f t="shared" si="1086"/>
        <v>0</v>
      </c>
      <c r="AW1481" s="2">
        <f t="shared" si="1086"/>
        <v>0</v>
      </c>
      <c r="AX1481" s="2">
        <f t="shared" si="1086"/>
        <v>0</v>
      </c>
      <c r="AY1481" s="2">
        <f t="shared" si="1086"/>
        <v>0</v>
      </c>
      <c r="AZ1481" s="2">
        <f t="shared" si="1086"/>
        <v>0</v>
      </c>
      <c r="BA1481" s="2">
        <f t="shared" si="1086"/>
        <v>0</v>
      </c>
      <c r="BB1481" s="2">
        <f t="shared" si="1086"/>
        <v>0</v>
      </c>
      <c r="BC1481" s="2">
        <f t="shared" si="1086"/>
        <v>0</v>
      </c>
      <c r="BD1481" s="2">
        <f t="shared" si="1086"/>
        <v>0</v>
      </c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>
        <v>0</v>
      </c>
    </row>
    <row r="1483" spans="1:245">
      <c r="A1483" s="4">
        <v>50</v>
      </c>
      <c r="B1483" s="4">
        <v>0</v>
      </c>
      <c r="C1483" s="4">
        <v>0</v>
      </c>
      <c r="D1483" s="4">
        <v>1</v>
      </c>
      <c r="E1483" s="4">
        <v>201</v>
      </c>
      <c r="F1483" s="4">
        <f>ROUND(Source!O1481,O1483)</f>
        <v>0</v>
      </c>
      <c r="G1483" s="4" t="s">
        <v>71</v>
      </c>
      <c r="H1483" s="4" t="s">
        <v>72</v>
      </c>
      <c r="I1483" s="4"/>
      <c r="J1483" s="4"/>
      <c r="K1483" s="4">
        <v>201</v>
      </c>
      <c r="L1483" s="4">
        <v>1</v>
      </c>
      <c r="M1483" s="4">
        <v>3</v>
      </c>
      <c r="N1483" s="4" t="s">
        <v>3</v>
      </c>
      <c r="O1483" s="4">
        <v>2</v>
      </c>
      <c r="P1483" s="4"/>
      <c r="Q1483" s="4"/>
      <c r="R1483" s="4"/>
      <c r="S1483" s="4"/>
      <c r="T1483" s="4"/>
      <c r="U1483" s="4"/>
      <c r="V1483" s="4"/>
      <c r="W1483" s="4"/>
    </row>
    <row r="1484" spans="1:245">
      <c r="A1484" s="4">
        <v>50</v>
      </c>
      <c r="B1484" s="4">
        <v>0</v>
      </c>
      <c r="C1484" s="4">
        <v>0</v>
      </c>
      <c r="D1484" s="4">
        <v>1</v>
      </c>
      <c r="E1484" s="4">
        <v>202</v>
      </c>
      <c r="F1484" s="4">
        <f>ROUND(Source!P1481,O1484)</f>
        <v>0</v>
      </c>
      <c r="G1484" s="4" t="s">
        <v>73</v>
      </c>
      <c r="H1484" s="4" t="s">
        <v>74</v>
      </c>
      <c r="I1484" s="4"/>
      <c r="J1484" s="4"/>
      <c r="K1484" s="4">
        <v>202</v>
      </c>
      <c r="L1484" s="4">
        <v>2</v>
      </c>
      <c r="M1484" s="4">
        <v>3</v>
      </c>
      <c r="N1484" s="4" t="s">
        <v>3</v>
      </c>
      <c r="O1484" s="4">
        <v>2</v>
      </c>
      <c r="P1484" s="4"/>
      <c r="Q1484" s="4"/>
      <c r="R1484" s="4"/>
      <c r="S1484" s="4"/>
      <c r="T1484" s="4"/>
      <c r="U1484" s="4"/>
      <c r="V1484" s="4"/>
      <c r="W1484" s="4"/>
    </row>
    <row r="1485" spans="1:245">
      <c r="A1485" s="4">
        <v>50</v>
      </c>
      <c r="B1485" s="4">
        <v>0</v>
      </c>
      <c r="C1485" s="4">
        <v>0</v>
      </c>
      <c r="D1485" s="4">
        <v>1</v>
      </c>
      <c r="E1485" s="4">
        <v>222</v>
      </c>
      <c r="F1485" s="4">
        <f>ROUND(Source!AO1481,O1485)</f>
        <v>0</v>
      </c>
      <c r="G1485" s="4" t="s">
        <v>75</v>
      </c>
      <c r="H1485" s="4" t="s">
        <v>76</v>
      </c>
      <c r="I1485" s="4"/>
      <c r="J1485" s="4"/>
      <c r="K1485" s="4">
        <v>222</v>
      </c>
      <c r="L1485" s="4">
        <v>3</v>
      </c>
      <c r="M1485" s="4">
        <v>3</v>
      </c>
      <c r="N1485" s="4" t="s">
        <v>3</v>
      </c>
      <c r="O1485" s="4">
        <v>2</v>
      </c>
      <c r="P1485" s="4"/>
      <c r="Q1485" s="4"/>
      <c r="R1485" s="4"/>
      <c r="S1485" s="4"/>
      <c r="T1485" s="4"/>
      <c r="U1485" s="4"/>
      <c r="V1485" s="4"/>
      <c r="W1485" s="4"/>
    </row>
    <row r="1486" spans="1:245">
      <c r="A1486" s="4">
        <v>50</v>
      </c>
      <c r="B1486" s="4">
        <v>0</v>
      </c>
      <c r="C1486" s="4">
        <v>0</v>
      </c>
      <c r="D1486" s="4">
        <v>1</v>
      </c>
      <c r="E1486" s="4">
        <v>225</v>
      </c>
      <c r="F1486" s="4">
        <f>ROUND(Source!AV1481,O1486)</f>
        <v>0</v>
      </c>
      <c r="G1486" s="4" t="s">
        <v>77</v>
      </c>
      <c r="H1486" s="4" t="s">
        <v>78</v>
      </c>
      <c r="I1486" s="4"/>
      <c r="J1486" s="4"/>
      <c r="K1486" s="4">
        <v>225</v>
      </c>
      <c r="L1486" s="4">
        <v>4</v>
      </c>
      <c r="M1486" s="4">
        <v>3</v>
      </c>
      <c r="N1486" s="4" t="s">
        <v>3</v>
      </c>
      <c r="O1486" s="4">
        <v>2</v>
      </c>
      <c r="P1486" s="4"/>
      <c r="Q1486" s="4"/>
      <c r="R1486" s="4"/>
      <c r="S1486" s="4"/>
      <c r="T1486" s="4"/>
      <c r="U1486" s="4"/>
      <c r="V1486" s="4"/>
      <c r="W1486" s="4"/>
    </row>
    <row r="1487" spans="1:245">
      <c r="A1487" s="4">
        <v>50</v>
      </c>
      <c r="B1487" s="4">
        <v>0</v>
      </c>
      <c r="C1487" s="4">
        <v>0</v>
      </c>
      <c r="D1487" s="4">
        <v>1</v>
      </c>
      <c r="E1487" s="4">
        <v>226</v>
      </c>
      <c r="F1487" s="4">
        <f>ROUND(Source!AW1481,O1487)</f>
        <v>0</v>
      </c>
      <c r="G1487" s="4" t="s">
        <v>79</v>
      </c>
      <c r="H1487" s="4" t="s">
        <v>80</v>
      </c>
      <c r="I1487" s="4"/>
      <c r="J1487" s="4"/>
      <c r="K1487" s="4">
        <v>226</v>
      </c>
      <c r="L1487" s="4">
        <v>5</v>
      </c>
      <c r="M1487" s="4">
        <v>3</v>
      </c>
      <c r="N1487" s="4" t="s">
        <v>3</v>
      </c>
      <c r="O1487" s="4">
        <v>2</v>
      </c>
      <c r="P1487" s="4"/>
      <c r="Q1487" s="4"/>
      <c r="R1487" s="4"/>
      <c r="S1487" s="4"/>
      <c r="T1487" s="4"/>
      <c r="U1487" s="4"/>
      <c r="V1487" s="4"/>
      <c r="W1487" s="4"/>
    </row>
    <row r="1488" spans="1:245">
      <c r="A1488" s="4">
        <v>50</v>
      </c>
      <c r="B1488" s="4">
        <v>0</v>
      </c>
      <c r="C1488" s="4">
        <v>0</v>
      </c>
      <c r="D1488" s="4">
        <v>1</v>
      </c>
      <c r="E1488" s="4">
        <v>227</v>
      </c>
      <c r="F1488" s="4">
        <f>ROUND(Source!AX1481,O1488)</f>
        <v>0</v>
      </c>
      <c r="G1488" s="4" t="s">
        <v>81</v>
      </c>
      <c r="H1488" s="4" t="s">
        <v>82</v>
      </c>
      <c r="I1488" s="4"/>
      <c r="J1488" s="4"/>
      <c r="K1488" s="4">
        <v>227</v>
      </c>
      <c r="L1488" s="4">
        <v>6</v>
      </c>
      <c r="M1488" s="4">
        <v>3</v>
      </c>
      <c r="N1488" s="4" t="s">
        <v>3</v>
      </c>
      <c r="O1488" s="4">
        <v>2</v>
      </c>
      <c r="P1488" s="4"/>
      <c r="Q1488" s="4"/>
      <c r="R1488" s="4"/>
      <c r="S1488" s="4"/>
      <c r="T1488" s="4"/>
      <c r="U1488" s="4"/>
      <c r="V1488" s="4"/>
      <c r="W1488" s="4"/>
    </row>
    <row r="1489" spans="1:23">
      <c r="A1489" s="4">
        <v>50</v>
      </c>
      <c r="B1489" s="4">
        <v>0</v>
      </c>
      <c r="C1489" s="4">
        <v>0</v>
      </c>
      <c r="D1489" s="4">
        <v>1</v>
      </c>
      <c r="E1489" s="4">
        <v>228</v>
      </c>
      <c r="F1489" s="4">
        <f>ROUND(Source!AY1481,O1489)</f>
        <v>0</v>
      </c>
      <c r="G1489" s="4" t="s">
        <v>83</v>
      </c>
      <c r="H1489" s="4" t="s">
        <v>84</v>
      </c>
      <c r="I1489" s="4"/>
      <c r="J1489" s="4"/>
      <c r="K1489" s="4">
        <v>228</v>
      </c>
      <c r="L1489" s="4">
        <v>7</v>
      </c>
      <c r="M1489" s="4">
        <v>3</v>
      </c>
      <c r="N1489" s="4" t="s">
        <v>3</v>
      </c>
      <c r="O1489" s="4">
        <v>2</v>
      </c>
      <c r="P1489" s="4"/>
      <c r="Q1489" s="4"/>
      <c r="R1489" s="4"/>
      <c r="S1489" s="4"/>
      <c r="T1489" s="4"/>
      <c r="U1489" s="4"/>
      <c r="V1489" s="4"/>
      <c r="W1489" s="4"/>
    </row>
    <row r="1490" spans="1:23">
      <c r="A1490" s="4">
        <v>50</v>
      </c>
      <c r="B1490" s="4">
        <v>0</v>
      </c>
      <c r="C1490" s="4">
        <v>0</v>
      </c>
      <c r="D1490" s="4">
        <v>1</v>
      </c>
      <c r="E1490" s="4">
        <v>216</v>
      </c>
      <c r="F1490" s="4">
        <f>ROUND(Source!AP1481,O1490)</f>
        <v>0</v>
      </c>
      <c r="G1490" s="4" t="s">
        <v>85</v>
      </c>
      <c r="H1490" s="4" t="s">
        <v>86</v>
      </c>
      <c r="I1490" s="4"/>
      <c r="J1490" s="4"/>
      <c r="K1490" s="4">
        <v>216</v>
      </c>
      <c r="L1490" s="4">
        <v>8</v>
      </c>
      <c r="M1490" s="4">
        <v>3</v>
      </c>
      <c r="N1490" s="4" t="s">
        <v>3</v>
      </c>
      <c r="O1490" s="4">
        <v>2</v>
      </c>
      <c r="P1490" s="4"/>
      <c r="Q1490" s="4"/>
      <c r="R1490" s="4"/>
      <c r="S1490" s="4"/>
      <c r="T1490" s="4"/>
      <c r="U1490" s="4"/>
      <c r="V1490" s="4"/>
      <c r="W1490" s="4"/>
    </row>
    <row r="1491" spans="1:23">
      <c r="A1491" s="4">
        <v>50</v>
      </c>
      <c r="B1491" s="4">
        <v>0</v>
      </c>
      <c r="C1491" s="4">
        <v>0</v>
      </c>
      <c r="D1491" s="4">
        <v>1</v>
      </c>
      <c r="E1491" s="4">
        <v>223</v>
      </c>
      <c r="F1491" s="4">
        <f>ROUND(Source!AQ1481,O1491)</f>
        <v>0</v>
      </c>
      <c r="G1491" s="4" t="s">
        <v>87</v>
      </c>
      <c r="H1491" s="4" t="s">
        <v>88</v>
      </c>
      <c r="I1491" s="4"/>
      <c r="J1491" s="4"/>
      <c r="K1491" s="4">
        <v>223</v>
      </c>
      <c r="L1491" s="4">
        <v>9</v>
      </c>
      <c r="M1491" s="4">
        <v>3</v>
      </c>
      <c r="N1491" s="4" t="s">
        <v>3</v>
      </c>
      <c r="O1491" s="4">
        <v>2</v>
      </c>
      <c r="P1491" s="4"/>
      <c r="Q1491" s="4"/>
      <c r="R1491" s="4"/>
      <c r="S1491" s="4"/>
      <c r="T1491" s="4"/>
      <c r="U1491" s="4"/>
      <c r="V1491" s="4"/>
      <c r="W1491" s="4"/>
    </row>
    <row r="1492" spans="1:23">
      <c r="A1492" s="4">
        <v>50</v>
      </c>
      <c r="B1492" s="4">
        <v>0</v>
      </c>
      <c r="C1492" s="4">
        <v>0</v>
      </c>
      <c r="D1492" s="4">
        <v>1</v>
      </c>
      <c r="E1492" s="4">
        <v>229</v>
      </c>
      <c r="F1492" s="4">
        <f>ROUND(Source!AZ1481,O1492)</f>
        <v>0</v>
      </c>
      <c r="G1492" s="4" t="s">
        <v>89</v>
      </c>
      <c r="H1492" s="4" t="s">
        <v>90</v>
      </c>
      <c r="I1492" s="4"/>
      <c r="J1492" s="4"/>
      <c r="K1492" s="4">
        <v>229</v>
      </c>
      <c r="L1492" s="4">
        <v>10</v>
      </c>
      <c r="M1492" s="4">
        <v>3</v>
      </c>
      <c r="N1492" s="4" t="s">
        <v>3</v>
      </c>
      <c r="O1492" s="4">
        <v>2</v>
      </c>
      <c r="P1492" s="4"/>
      <c r="Q1492" s="4"/>
      <c r="R1492" s="4"/>
      <c r="S1492" s="4"/>
      <c r="T1492" s="4"/>
      <c r="U1492" s="4"/>
      <c r="V1492" s="4"/>
      <c r="W1492" s="4"/>
    </row>
    <row r="1493" spans="1:23">
      <c r="A1493" s="4">
        <v>50</v>
      </c>
      <c r="B1493" s="4">
        <v>0</v>
      </c>
      <c r="C1493" s="4">
        <v>0</v>
      </c>
      <c r="D1493" s="4">
        <v>1</v>
      </c>
      <c r="E1493" s="4">
        <v>203</v>
      </c>
      <c r="F1493" s="4">
        <f>ROUND(Source!Q1481,O1493)</f>
        <v>0</v>
      </c>
      <c r="G1493" s="4" t="s">
        <v>91</v>
      </c>
      <c r="H1493" s="4" t="s">
        <v>92</v>
      </c>
      <c r="I1493" s="4"/>
      <c r="J1493" s="4"/>
      <c r="K1493" s="4">
        <v>203</v>
      </c>
      <c r="L1493" s="4">
        <v>11</v>
      </c>
      <c r="M1493" s="4">
        <v>3</v>
      </c>
      <c r="N1493" s="4" t="s">
        <v>3</v>
      </c>
      <c r="O1493" s="4">
        <v>2</v>
      </c>
      <c r="P1493" s="4"/>
      <c r="Q1493" s="4"/>
      <c r="R1493" s="4"/>
      <c r="S1493" s="4"/>
      <c r="T1493" s="4"/>
      <c r="U1493" s="4"/>
      <c r="V1493" s="4"/>
      <c r="W1493" s="4"/>
    </row>
    <row r="1494" spans="1:23">
      <c r="A1494" s="4">
        <v>50</v>
      </c>
      <c r="B1494" s="4">
        <v>0</v>
      </c>
      <c r="C1494" s="4">
        <v>0</v>
      </c>
      <c r="D1494" s="4">
        <v>1</v>
      </c>
      <c r="E1494" s="4">
        <v>231</v>
      </c>
      <c r="F1494" s="4">
        <f>ROUND(Source!BB1481,O1494)</f>
        <v>0</v>
      </c>
      <c r="G1494" s="4" t="s">
        <v>93</v>
      </c>
      <c r="H1494" s="4" t="s">
        <v>94</v>
      </c>
      <c r="I1494" s="4"/>
      <c r="J1494" s="4"/>
      <c r="K1494" s="4">
        <v>231</v>
      </c>
      <c r="L1494" s="4">
        <v>12</v>
      </c>
      <c r="M1494" s="4">
        <v>3</v>
      </c>
      <c r="N1494" s="4" t="s">
        <v>3</v>
      </c>
      <c r="O1494" s="4">
        <v>2</v>
      </c>
      <c r="P1494" s="4"/>
      <c r="Q1494" s="4"/>
      <c r="R1494" s="4"/>
      <c r="S1494" s="4"/>
      <c r="T1494" s="4"/>
      <c r="U1494" s="4"/>
      <c r="V1494" s="4"/>
      <c r="W1494" s="4"/>
    </row>
    <row r="1495" spans="1:23">
      <c r="A1495" s="4">
        <v>50</v>
      </c>
      <c r="B1495" s="4">
        <v>0</v>
      </c>
      <c r="C1495" s="4">
        <v>0</v>
      </c>
      <c r="D1495" s="4">
        <v>1</v>
      </c>
      <c r="E1495" s="4">
        <v>204</v>
      </c>
      <c r="F1495" s="4">
        <f>ROUND(Source!R1481,O1495)</f>
        <v>0</v>
      </c>
      <c r="G1495" s="4" t="s">
        <v>95</v>
      </c>
      <c r="H1495" s="4" t="s">
        <v>96</v>
      </c>
      <c r="I1495" s="4"/>
      <c r="J1495" s="4"/>
      <c r="K1495" s="4">
        <v>204</v>
      </c>
      <c r="L1495" s="4">
        <v>13</v>
      </c>
      <c r="M1495" s="4">
        <v>3</v>
      </c>
      <c r="N1495" s="4" t="s">
        <v>3</v>
      </c>
      <c r="O1495" s="4">
        <v>2</v>
      </c>
      <c r="P1495" s="4"/>
      <c r="Q1495" s="4"/>
      <c r="R1495" s="4"/>
      <c r="S1495" s="4"/>
      <c r="T1495" s="4"/>
      <c r="U1495" s="4"/>
      <c r="V1495" s="4"/>
      <c r="W1495" s="4"/>
    </row>
    <row r="1496" spans="1:23">
      <c r="A1496" s="4">
        <v>50</v>
      </c>
      <c r="B1496" s="4">
        <v>0</v>
      </c>
      <c r="C1496" s="4">
        <v>0</v>
      </c>
      <c r="D1496" s="4">
        <v>1</v>
      </c>
      <c r="E1496" s="4">
        <v>205</v>
      </c>
      <c r="F1496" s="4">
        <f>ROUND(Source!S1481,O1496)</f>
        <v>0</v>
      </c>
      <c r="G1496" s="4" t="s">
        <v>97</v>
      </c>
      <c r="H1496" s="4" t="s">
        <v>98</v>
      </c>
      <c r="I1496" s="4"/>
      <c r="J1496" s="4"/>
      <c r="K1496" s="4">
        <v>205</v>
      </c>
      <c r="L1496" s="4">
        <v>14</v>
      </c>
      <c r="M1496" s="4">
        <v>3</v>
      </c>
      <c r="N1496" s="4" t="s">
        <v>3</v>
      </c>
      <c r="O1496" s="4">
        <v>2</v>
      </c>
      <c r="P1496" s="4"/>
      <c r="Q1496" s="4"/>
      <c r="R1496" s="4"/>
      <c r="S1496" s="4"/>
      <c r="T1496" s="4"/>
      <c r="U1496" s="4"/>
      <c r="V1496" s="4"/>
      <c r="W1496" s="4"/>
    </row>
    <row r="1497" spans="1:23">
      <c r="A1497" s="4">
        <v>50</v>
      </c>
      <c r="B1497" s="4">
        <v>0</v>
      </c>
      <c r="C1497" s="4">
        <v>0</v>
      </c>
      <c r="D1497" s="4">
        <v>1</v>
      </c>
      <c r="E1497" s="4">
        <v>232</v>
      </c>
      <c r="F1497" s="4">
        <f>ROUND(Source!BC1481,O1497)</f>
        <v>0</v>
      </c>
      <c r="G1497" s="4" t="s">
        <v>99</v>
      </c>
      <c r="H1497" s="4" t="s">
        <v>100</v>
      </c>
      <c r="I1497" s="4"/>
      <c r="J1497" s="4"/>
      <c r="K1497" s="4">
        <v>232</v>
      </c>
      <c r="L1497" s="4">
        <v>15</v>
      </c>
      <c r="M1497" s="4">
        <v>3</v>
      </c>
      <c r="N1497" s="4" t="s">
        <v>3</v>
      </c>
      <c r="O1497" s="4">
        <v>2</v>
      </c>
      <c r="P1497" s="4"/>
      <c r="Q1497" s="4"/>
      <c r="R1497" s="4"/>
      <c r="S1497" s="4"/>
      <c r="T1497" s="4"/>
      <c r="U1497" s="4"/>
      <c r="V1497" s="4"/>
      <c r="W1497" s="4"/>
    </row>
    <row r="1498" spans="1:23">
      <c r="A1498" s="4">
        <v>50</v>
      </c>
      <c r="B1498" s="4">
        <v>0</v>
      </c>
      <c r="C1498" s="4">
        <v>0</v>
      </c>
      <c r="D1498" s="4">
        <v>1</v>
      </c>
      <c r="E1498" s="4">
        <v>214</v>
      </c>
      <c r="F1498" s="4">
        <f>ROUND(Source!AS1481,O1498)</f>
        <v>0</v>
      </c>
      <c r="G1498" s="4" t="s">
        <v>101</v>
      </c>
      <c r="H1498" s="4" t="s">
        <v>102</v>
      </c>
      <c r="I1498" s="4"/>
      <c r="J1498" s="4"/>
      <c r="K1498" s="4">
        <v>214</v>
      </c>
      <c r="L1498" s="4">
        <v>16</v>
      </c>
      <c r="M1498" s="4">
        <v>3</v>
      </c>
      <c r="N1498" s="4" t="s">
        <v>3</v>
      </c>
      <c r="O1498" s="4">
        <v>2</v>
      </c>
      <c r="P1498" s="4"/>
      <c r="Q1498" s="4"/>
      <c r="R1498" s="4"/>
      <c r="S1498" s="4"/>
      <c r="T1498" s="4"/>
      <c r="U1498" s="4"/>
      <c r="V1498" s="4"/>
      <c r="W1498" s="4"/>
    </row>
    <row r="1499" spans="1:23">
      <c r="A1499" s="4">
        <v>50</v>
      </c>
      <c r="B1499" s="4">
        <v>0</v>
      </c>
      <c r="C1499" s="4">
        <v>0</v>
      </c>
      <c r="D1499" s="4">
        <v>1</v>
      </c>
      <c r="E1499" s="4">
        <v>215</v>
      </c>
      <c r="F1499" s="4">
        <f>ROUND(Source!AT1481,O1499)</f>
        <v>0</v>
      </c>
      <c r="G1499" s="4" t="s">
        <v>103</v>
      </c>
      <c r="H1499" s="4" t="s">
        <v>104</v>
      </c>
      <c r="I1499" s="4"/>
      <c r="J1499" s="4"/>
      <c r="K1499" s="4">
        <v>215</v>
      </c>
      <c r="L1499" s="4">
        <v>17</v>
      </c>
      <c r="M1499" s="4">
        <v>3</v>
      </c>
      <c r="N1499" s="4" t="s">
        <v>3</v>
      </c>
      <c r="O1499" s="4">
        <v>2</v>
      </c>
      <c r="P1499" s="4"/>
      <c r="Q1499" s="4"/>
      <c r="R1499" s="4"/>
      <c r="S1499" s="4"/>
      <c r="T1499" s="4"/>
      <c r="U1499" s="4"/>
      <c r="V1499" s="4"/>
      <c r="W1499" s="4"/>
    </row>
    <row r="1500" spans="1:23">
      <c r="A1500" s="4">
        <v>50</v>
      </c>
      <c r="B1500" s="4">
        <v>0</v>
      </c>
      <c r="C1500" s="4">
        <v>0</v>
      </c>
      <c r="D1500" s="4">
        <v>1</v>
      </c>
      <c r="E1500" s="4">
        <v>217</v>
      </c>
      <c r="F1500" s="4">
        <f>ROUND(Source!AU1481,O1500)</f>
        <v>0</v>
      </c>
      <c r="G1500" s="4" t="s">
        <v>105</v>
      </c>
      <c r="H1500" s="4" t="s">
        <v>106</v>
      </c>
      <c r="I1500" s="4"/>
      <c r="J1500" s="4"/>
      <c r="K1500" s="4">
        <v>217</v>
      </c>
      <c r="L1500" s="4">
        <v>18</v>
      </c>
      <c r="M1500" s="4">
        <v>3</v>
      </c>
      <c r="N1500" s="4" t="s">
        <v>3</v>
      </c>
      <c r="O1500" s="4">
        <v>2</v>
      </c>
      <c r="P1500" s="4"/>
      <c r="Q1500" s="4"/>
      <c r="R1500" s="4"/>
      <c r="S1500" s="4"/>
      <c r="T1500" s="4"/>
      <c r="U1500" s="4"/>
      <c r="V1500" s="4"/>
      <c r="W1500" s="4"/>
    </row>
    <row r="1501" spans="1:23">
      <c r="A1501" s="4">
        <v>50</v>
      </c>
      <c r="B1501" s="4">
        <v>0</v>
      </c>
      <c r="C1501" s="4">
        <v>0</v>
      </c>
      <c r="D1501" s="4">
        <v>1</v>
      </c>
      <c r="E1501" s="4">
        <v>230</v>
      </c>
      <c r="F1501" s="4">
        <f>ROUND(Source!BA1481,O1501)</f>
        <v>0</v>
      </c>
      <c r="G1501" s="4" t="s">
        <v>107</v>
      </c>
      <c r="H1501" s="4" t="s">
        <v>108</v>
      </c>
      <c r="I1501" s="4"/>
      <c r="J1501" s="4"/>
      <c r="K1501" s="4">
        <v>230</v>
      </c>
      <c r="L1501" s="4">
        <v>19</v>
      </c>
      <c r="M1501" s="4">
        <v>3</v>
      </c>
      <c r="N1501" s="4" t="s">
        <v>3</v>
      </c>
      <c r="O1501" s="4">
        <v>2</v>
      </c>
      <c r="P1501" s="4"/>
      <c r="Q1501" s="4"/>
      <c r="R1501" s="4"/>
      <c r="S1501" s="4"/>
      <c r="T1501" s="4"/>
      <c r="U1501" s="4"/>
      <c r="V1501" s="4"/>
      <c r="W1501" s="4"/>
    </row>
    <row r="1502" spans="1:23">
      <c r="A1502" s="4">
        <v>50</v>
      </c>
      <c r="B1502" s="4">
        <v>0</v>
      </c>
      <c r="C1502" s="4">
        <v>0</v>
      </c>
      <c r="D1502" s="4">
        <v>1</v>
      </c>
      <c r="E1502" s="4">
        <v>206</v>
      </c>
      <c r="F1502" s="4">
        <f>ROUND(Source!T1481,O1502)</f>
        <v>0</v>
      </c>
      <c r="G1502" s="4" t="s">
        <v>109</v>
      </c>
      <c r="H1502" s="4" t="s">
        <v>110</v>
      </c>
      <c r="I1502" s="4"/>
      <c r="J1502" s="4"/>
      <c r="K1502" s="4">
        <v>206</v>
      </c>
      <c r="L1502" s="4">
        <v>20</v>
      </c>
      <c r="M1502" s="4">
        <v>3</v>
      </c>
      <c r="N1502" s="4" t="s">
        <v>3</v>
      </c>
      <c r="O1502" s="4">
        <v>2</v>
      </c>
      <c r="P1502" s="4"/>
      <c r="Q1502" s="4"/>
      <c r="R1502" s="4"/>
      <c r="S1502" s="4"/>
      <c r="T1502" s="4"/>
      <c r="U1502" s="4"/>
      <c r="V1502" s="4"/>
      <c r="W1502" s="4"/>
    </row>
    <row r="1503" spans="1:23">
      <c r="A1503" s="4">
        <v>50</v>
      </c>
      <c r="B1503" s="4">
        <v>0</v>
      </c>
      <c r="C1503" s="4">
        <v>0</v>
      </c>
      <c r="D1503" s="4">
        <v>1</v>
      </c>
      <c r="E1503" s="4">
        <v>207</v>
      </c>
      <c r="F1503" s="4">
        <f>Source!U1481</f>
        <v>0</v>
      </c>
      <c r="G1503" s="4" t="s">
        <v>111</v>
      </c>
      <c r="H1503" s="4" t="s">
        <v>112</v>
      </c>
      <c r="I1503" s="4"/>
      <c r="J1503" s="4"/>
      <c r="K1503" s="4">
        <v>207</v>
      </c>
      <c r="L1503" s="4">
        <v>21</v>
      </c>
      <c r="M1503" s="4">
        <v>3</v>
      </c>
      <c r="N1503" s="4" t="s">
        <v>3</v>
      </c>
      <c r="O1503" s="4">
        <v>-1</v>
      </c>
      <c r="P1503" s="4"/>
      <c r="Q1503" s="4"/>
      <c r="R1503" s="4"/>
      <c r="S1503" s="4"/>
      <c r="T1503" s="4"/>
      <c r="U1503" s="4"/>
      <c r="V1503" s="4"/>
      <c r="W1503" s="4"/>
    </row>
    <row r="1504" spans="1:23">
      <c r="A1504" s="4">
        <v>50</v>
      </c>
      <c r="B1504" s="4">
        <v>0</v>
      </c>
      <c r="C1504" s="4">
        <v>0</v>
      </c>
      <c r="D1504" s="4">
        <v>1</v>
      </c>
      <c r="E1504" s="4">
        <v>208</v>
      </c>
      <c r="F1504" s="4">
        <f>Source!V1481</f>
        <v>0</v>
      </c>
      <c r="G1504" s="4" t="s">
        <v>113</v>
      </c>
      <c r="H1504" s="4" t="s">
        <v>114</v>
      </c>
      <c r="I1504" s="4"/>
      <c r="J1504" s="4"/>
      <c r="K1504" s="4">
        <v>208</v>
      </c>
      <c r="L1504" s="4">
        <v>22</v>
      </c>
      <c r="M1504" s="4">
        <v>3</v>
      </c>
      <c r="N1504" s="4" t="s">
        <v>3</v>
      </c>
      <c r="O1504" s="4">
        <v>-1</v>
      </c>
      <c r="P1504" s="4"/>
      <c r="Q1504" s="4"/>
      <c r="R1504" s="4"/>
      <c r="S1504" s="4"/>
      <c r="T1504" s="4"/>
      <c r="U1504" s="4"/>
      <c r="V1504" s="4"/>
      <c r="W1504" s="4"/>
    </row>
    <row r="1505" spans="1:206">
      <c r="A1505" s="4">
        <v>50</v>
      </c>
      <c r="B1505" s="4">
        <v>0</v>
      </c>
      <c r="C1505" s="4">
        <v>0</v>
      </c>
      <c r="D1505" s="4">
        <v>1</v>
      </c>
      <c r="E1505" s="4">
        <v>209</v>
      </c>
      <c r="F1505" s="4">
        <f>ROUND(Source!W1481,O1505)</f>
        <v>0</v>
      </c>
      <c r="G1505" s="4" t="s">
        <v>115</v>
      </c>
      <c r="H1505" s="4" t="s">
        <v>116</v>
      </c>
      <c r="I1505" s="4"/>
      <c r="J1505" s="4"/>
      <c r="K1505" s="4">
        <v>209</v>
      </c>
      <c r="L1505" s="4">
        <v>23</v>
      </c>
      <c r="M1505" s="4">
        <v>3</v>
      </c>
      <c r="N1505" s="4" t="s">
        <v>3</v>
      </c>
      <c r="O1505" s="4">
        <v>2</v>
      </c>
      <c r="P1505" s="4"/>
      <c r="Q1505" s="4"/>
      <c r="R1505" s="4"/>
      <c r="S1505" s="4"/>
      <c r="T1505" s="4"/>
      <c r="U1505" s="4"/>
      <c r="V1505" s="4"/>
      <c r="W1505" s="4"/>
    </row>
    <row r="1506" spans="1:206">
      <c r="A1506" s="4">
        <v>50</v>
      </c>
      <c r="B1506" s="4">
        <v>0</v>
      </c>
      <c r="C1506" s="4">
        <v>0</v>
      </c>
      <c r="D1506" s="4">
        <v>1</v>
      </c>
      <c r="E1506" s="4">
        <v>233</v>
      </c>
      <c r="F1506" s="4">
        <f>ROUND(Source!BD1481,O1506)</f>
        <v>0</v>
      </c>
      <c r="G1506" s="4" t="s">
        <v>117</v>
      </c>
      <c r="H1506" s="4" t="s">
        <v>118</v>
      </c>
      <c r="I1506" s="4"/>
      <c r="J1506" s="4"/>
      <c r="K1506" s="4">
        <v>233</v>
      </c>
      <c r="L1506" s="4">
        <v>24</v>
      </c>
      <c r="M1506" s="4">
        <v>3</v>
      </c>
      <c r="N1506" s="4" t="s">
        <v>3</v>
      </c>
      <c r="O1506" s="4">
        <v>2</v>
      </c>
      <c r="P1506" s="4"/>
      <c r="Q1506" s="4"/>
      <c r="R1506" s="4"/>
      <c r="S1506" s="4"/>
      <c r="T1506" s="4"/>
      <c r="U1506" s="4"/>
      <c r="V1506" s="4"/>
      <c r="W1506" s="4"/>
    </row>
    <row r="1507" spans="1:206">
      <c r="A1507" s="4">
        <v>50</v>
      </c>
      <c r="B1507" s="4">
        <v>0</v>
      </c>
      <c r="C1507" s="4">
        <v>0</v>
      </c>
      <c r="D1507" s="4">
        <v>1</v>
      </c>
      <c r="E1507" s="4">
        <v>210</v>
      </c>
      <c r="F1507" s="4">
        <f>ROUND(Source!X1481,O1507)</f>
        <v>0</v>
      </c>
      <c r="G1507" s="4" t="s">
        <v>119</v>
      </c>
      <c r="H1507" s="4" t="s">
        <v>120</v>
      </c>
      <c r="I1507" s="4"/>
      <c r="J1507" s="4"/>
      <c r="K1507" s="4">
        <v>210</v>
      </c>
      <c r="L1507" s="4">
        <v>25</v>
      </c>
      <c r="M1507" s="4">
        <v>3</v>
      </c>
      <c r="N1507" s="4" t="s">
        <v>3</v>
      </c>
      <c r="O1507" s="4">
        <v>2</v>
      </c>
      <c r="P1507" s="4"/>
      <c r="Q1507" s="4"/>
      <c r="R1507" s="4"/>
      <c r="S1507" s="4"/>
      <c r="T1507" s="4"/>
      <c r="U1507" s="4"/>
      <c r="V1507" s="4"/>
      <c r="W1507" s="4"/>
    </row>
    <row r="1508" spans="1:206">
      <c r="A1508" s="4">
        <v>50</v>
      </c>
      <c r="B1508" s="4">
        <v>0</v>
      </c>
      <c r="C1508" s="4">
        <v>0</v>
      </c>
      <c r="D1508" s="4">
        <v>1</v>
      </c>
      <c r="E1508" s="4">
        <v>211</v>
      </c>
      <c r="F1508" s="4">
        <f>ROUND(Source!Y1481,O1508)</f>
        <v>0</v>
      </c>
      <c r="G1508" s="4" t="s">
        <v>121</v>
      </c>
      <c r="H1508" s="4" t="s">
        <v>122</v>
      </c>
      <c r="I1508" s="4"/>
      <c r="J1508" s="4"/>
      <c r="K1508" s="4">
        <v>211</v>
      </c>
      <c r="L1508" s="4">
        <v>26</v>
      </c>
      <c r="M1508" s="4">
        <v>3</v>
      </c>
      <c r="N1508" s="4" t="s">
        <v>3</v>
      </c>
      <c r="O1508" s="4">
        <v>2</v>
      </c>
      <c r="P1508" s="4"/>
      <c r="Q1508" s="4"/>
      <c r="R1508" s="4"/>
      <c r="S1508" s="4"/>
      <c r="T1508" s="4"/>
      <c r="U1508" s="4"/>
      <c r="V1508" s="4"/>
      <c r="W1508" s="4"/>
    </row>
    <row r="1509" spans="1:206">
      <c r="A1509" s="4">
        <v>50</v>
      </c>
      <c r="B1509" s="4">
        <v>0</v>
      </c>
      <c r="C1509" s="4">
        <v>0</v>
      </c>
      <c r="D1509" s="4">
        <v>1</v>
      </c>
      <c r="E1509" s="4">
        <v>0</v>
      </c>
      <c r="F1509" s="4">
        <f>ROUND(Source!AR1481,O1509)</f>
        <v>0</v>
      </c>
      <c r="G1509" s="4" t="s">
        <v>123</v>
      </c>
      <c r="H1509" s="4" t="s">
        <v>124</v>
      </c>
      <c r="I1509" s="4"/>
      <c r="J1509" s="4"/>
      <c r="K1509" s="4">
        <v>224</v>
      </c>
      <c r="L1509" s="4">
        <v>27</v>
      </c>
      <c r="M1509" s="4">
        <v>3</v>
      </c>
      <c r="N1509" s="4" t="s">
        <v>3</v>
      </c>
      <c r="O1509" s="4">
        <v>2</v>
      </c>
      <c r="P1509" s="4"/>
      <c r="Q1509" s="4"/>
      <c r="R1509" s="4"/>
      <c r="S1509" s="4"/>
      <c r="T1509" s="4"/>
      <c r="U1509" s="4"/>
      <c r="V1509" s="4"/>
      <c r="W1509" s="4"/>
    </row>
    <row r="1510" spans="1:206">
      <c r="A1510" s="4">
        <v>50</v>
      </c>
      <c r="B1510" s="4">
        <v>0</v>
      </c>
      <c r="C1510" s="4">
        <v>0</v>
      </c>
      <c r="D1510" s="4">
        <v>2</v>
      </c>
      <c r="E1510" s="4">
        <v>0</v>
      </c>
      <c r="F1510" s="4">
        <f>ROUND(F1509*0.18,O1510)</f>
        <v>0</v>
      </c>
      <c r="G1510" s="4" t="s">
        <v>125</v>
      </c>
      <c r="H1510" s="4" t="s">
        <v>125</v>
      </c>
      <c r="I1510" s="4"/>
      <c r="J1510" s="4"/>
      <c r="K1510" s="4">
        <v>212</v>
      </c>
      <c r="L1510" s="4">
        <v>28</v>
      </c>
      <c r="M1510" s="4">
        <v>0</v>
      </c>
      <c r="N1510" s="4" t="s">
        <v>3</v>
      </c>
      <c r="O1510" s="4">
        <v>1</v>
      </c>
      <c r="P1510" s="4"/>
      <c r="Q1510" s="4"/>
      <c r="R1510" s="4"/>
      <c r="S1510" s="4"/>
      <c r="T1510" s="4"/>
      <c r="U1510" s="4"/>
      <c r="V1510" s="4"/>
      <c r="W1510" s="4"/>
    </row>
    <row r="1511" spans="1:206">
      <c r="A1511" s="4">
        <v>50</v>
      </c>
      <c r="B1511" s="4">
        <v>0</v>
      </c>
      <c r="C1511" s="4">
        <v>0</v>
      </c>
      <c r="D1511" s="4">
        <v>2</v>
      </c>
      <c r="E1511" s="4">
        <v>224</v>
      </c>
      <c r="F1511" s="4">
        <f>ROUND(F1509*1.18,O1511)</f>
        <v>0</v>
      </c>
      <c r="G1511" s="4" t="s">
        <v>126</v>
      </c>
      <c r="H1511" s="4" t="s">
        <v>127</v>
      </c>
      <c r="I1511" s="4"/>
      <c r="J1511" s="4"/>
      <c r="K1511" s="4">
        <v>212</v>
      </c>
      <c r="L1511" s="4">
        <v>29</v>
      </c>
      <c r="M1511" s="4">
        <v>0</v>
      </c>
      <c r="N1511" s="4" t="s">
        <v>3</v>
      </c>
      <c r="O1511" s="4">
        <v>1</v>
      </c>
      <c r="P1511" s="4"/>
      <c r="Q1511" s="4"/>
      <c r="R1511" s="4"/>
      <c r="S1511" s="4"/>
      <c r="T1511" s="4"/>
      <c r="U1511" s="4"/>
      <c r="V1511" s="4"/>
      <c r="W1511" s="4"/>
    </row>
    <row r="1513" spans="1:206">
      <c r="A1513" s="2">
        <v>51</v>
      </c>
      <c r="B1513" s="2">
        <f>B1402</f>
        <v>0</v>
      </c>
      <c r="C1513" s="2">
        <f>A1402</f>
        <v>4</v>
      </c>
      <c r="D1513" s="2">
        <f>ROW(A1402)</f>
        <v>1402</v>
      </c>
      <c r="E1513" s="2"/>
      <c r="F1513" s="2" t="str">
        <f>IF(F1402&lt;&gt;"",F1402,"")</f>
        <v>Новый раздел</v>
      </c>
      <c r="G1513" s="2" t="str">
        <f>IF(G1402&lt;&gt;"",G1402,"")</f>
        <v>комната 2-24</v>
      </c>
      <c r="H1513" s="2">
        <v>0</v>
      </c>
      <c r="I1513" s="2"/>
      <c r="J1513" s="2"/>
      <c r="K1513" s="2"/>
      <c r="L1513" s="2"/>
      <c r="M1513" s="2"/>
      <c r="N1513" s="2"/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>
        <f t="shared" ref="AO1513:BD1513" si="1087">ROUND(AO1417+AO1481+BX1513,2)</f>
        <v>0</v>
      </c>
      <c r="AP1513" s="2">
        <f t="shared" si="1087"/>
        <v>0</v>
      </c>
      <c r="AQ1513" s="2">
        <f t="shared" si="1087"/>
        <v>0</v>
      </c>
      <c r="AR1513" s="2">
        <f t="shared" si="1087"/>
        <v>0</v>
      </c>
      <c r="AS1513" s="2">
        <f t="shared" si="1087"/>
        <v>0</v>
      </c>
      <c r="AT1513" s="2">
        <f t="shared" si="1087"/>
        <v>0</v>
      </c>
      <c r="AU1513" s="2">
        <f t="shared" si="1087"/>
        <v>0</v>
      </c>
      <c r="AV1513" s="2">
        <f t="shared" si="1087"/>
        <v>0</v>
      </c>
      <c r="AW1513" s="2">
        <f t="shared" si="1087"/>
        <v>0</v>
      </c>
      <c r="AX1513" s="2">
        <f t="shared" si="1087"/>
        <v>0</v>
      </c>
      <c r="AY1513" s="2">
        <f t="shared" si="1087"/>
        <v>0</v>
      </c>
      <c r="AZ1513" s="2">
        <f t="shared" si="1087"/>
        <v>0</v>
      </c>
      <c r="BA1513" s="2">
        <f t="shared" si="1087"/>
        <v>0</v>
      </c>
      <c r="BB1513" s="2">
        <f t="shared" si="1087"/>
        <v>0</v>
      </c>
      <c r="BC1513" s="2">
        <f t="shared" si="1087"/>
        <v>0</v>
      </c>
      <c r="BD1513" s="2">
        <f t="shared" si="1087"/>
        <v>0</v>
      </c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>
        <v>0</v>
      </c>
    </row>
    <row r="1515" spans="1:206">
      <c r="A1515" s="4">
        <v>50</v>
      </c>
      <c r="B1515" s="4">
        <v>0</v>
      </c>
      <c r="C1515" s="4">
        <v>0</v>
      </c>
      <c r="D1515" s="4">
        <v>1</v>
      </c>
      <c r="E1515" s="4">
        <v>201</v>
      </c>
      <c r="F1515" s="4">
        <f>ROUND(Source!O1513,O1515)</f>
        <v>0</v>
      </c>
      <c r="G1515" s="4" t="s">
        <v>71</v>
      </c>
      <c r="H1515" s="4" t="s">
        <v>72</v>
      </c>
      <c r="I1515" s="4"/>
      <c r="J1515" s="4"/>
      <c r="K1515" s="4">
        <v>201</v>
      </c>
      <c r="L1515" s="4">
        <v>1</v>
      </c>
      <c r="M1515" s="4">
        <v>3</v>
      </c>
      <c r="N1515" s="4" t="s">
        <v>3</v>
      </c>
      <c r="O1515" s="4">
        <v>2</v>
      </c>
      <c r="P1515" s="4"/>
      <c r="Q1515" s="4"/>
      <c r="R1515" s="4"/>
      <c r="S1515" s="4"/>
      <c r="T1515" s="4"/>
      <c r="U1515" s="4"/>
      <c r="V1515" s="4"/>
      <c r="W1515" s="4"/>
    </row>
    <row r="1516" spans="1:206">
      <c r="A1516" s="4">
        <v>50</v>
      </c>
      <c r="B1516" s="4">
        <v>0</v>
      </c>
      <c r="C1516" s="4">
        <v>0</v>
      </c>
      <c r="D1516" s="4">
        <v>1</v>
      </c>
      <c r="E1516" s="4">
        <v>202</v>
      </c>
      <c r="F1516" s="4">
        <f>ROUND(Source!P1513,O1516)</f>
        <v>0</v>
      </c>
      <c r="G1516" s="4" t="s">
        <v>73</v>
      </c>
      <c r="H1516" s="4" t="s">
        <v>74</v>
      </c>
      <c r="I1516" s="4"/>
      <c r="J1516" s="4"/>
      <c r="K1516" s="4">
        <v>202</v>
      </c>
      <c r="L1516" s="4">
        <v>2</v>
      </c>
      <c r="M1516" s="4">
        <v>3</v>
      </c>
      <c r="N1516" s="4" t="s">
        <v>3</v>
      </c>
      <c r="O1516" s="4">
        <v>2</v>
      </c>
      <c r="P1516" s="4"/>
      <c r="Q1516" s="4"/>
      <c r="R1516" s="4"/>
      <c r="S1516" s="4"/>
      <c r="T1516" s="4"/>
      <c r="U1516" s="4"/>
      <c r="V1516" s="4"/>
      <c r="W1516" s="4"/>
    </row>
    <row r="1517" spans="1:206">
      <c r="A1517" s="4">
        <v>50</v>
      </c>
      <c r="B1517" s="4">
        <v>0</v>
      </c>
      <c r="C1517" s="4">
        <v>0</v>
      </c>
      <c r="D1517" s="4">
        <v>1</v>
      </c>
      <c r="E1517" s="4">
        <v>222</v>
      </c>
      <c r="F1517" s="4">
        <f>ROUND(Source!AO1513,O1517)</f>
        <v>0</v>
      </c>
      <c r="G1517" s="4" t="s">
        <v>75</v>
      </c>
      <c r="H1517" s="4" t="s">
        <v>76</v>
      </c>
      <c r="I1517" s="4"/>
      <c r="J1517" s="4"/>
      <c r="K1517" s="4">
        <v>222</v>
      </c>
      <c r="L1517" s="4">
        <v>3</v>
      </c>
      <c r="M1517" s="4">
        <v>3</v>
      </c>
      <c r="N1517" s="4" t="s">
        <v>3</v>
      </c>
      <c r="O1517" s="4">
        <v>2</v>
      </c>
      <c r="P1517" s="4"/>
      <c r="Q1517" s="4"/>
      <c r="R1517" s="4"/>
      <c r="S1517" s="4"/>
      <c r="T1517" s="4"/>
      <c r="U1517" s="4"/>
      <c r="V1517" s="4"/>
      <c r="W1517" s="4"/>
    </row>
    <row r="1518" spans="1:206">
      <c r="A1518" s="4">
        <v>50</v>
      </c>
      <c r="B1518" s="4">
        <v>0</v>
      </c>
      <c r="C1518" s="4">
        <v>0</v>
      </c>
      <c r="D1518" s="4">
        <v>1</v>
      </c>
      <c r="E1518" s="4">
        <v>225</v>
      </c>
      <c r="F1518" s="4">
        <f>ROUND(Source!AV1513,O1518)</f>
        <v>0</v>
      </c>
      <c r="G1518" s="4" t="s">
        <v>77</v>
      </c>
      <c r="H1518" s="4" t="s">
        <v>78</v>
      </c>
      <c r="I1518" s="4"/>
      <c r="J1518" s="4"/>
      <c r="K1518" s="4">
        <v>225</v>
      </c>
      <c r="L1518" s="4">
        <v>4</v>
      </c>
      <c r="M1518" s="4">
        <v>3</v>
      </c>
      <c r="N1518" s="4" t="s">
        <v>3</v>
      </c>
      <c r="O1518" s="4">
        <v>2</v>
      </c>
      <c r="P1518" s="4"/>
      <c r="Q1518" s="4"/>
      <c r="R1518" s="4"/>
      <c r="S1518" s="4"/>
      <c r="T1518" s="4"/>
      <c r="U1518" s="4"/>
      <c r="V1518" s="4"/>
      <c r="W1518" s="4"/>
    </row>
    <row r="1519" spans="1:206">
      <c r="A1519" s="4">
        <v>50</v>
      </c>
      <c r="B1519" s="4">
        <v>0</v>
      </c>
      <c r="C1519" s="4">
        <v>0</v>
      </c>
      <c r="D1519" s="4">
        <v>1</v>
      </c>
      <c r="E1519" s="4">
        <v>226</v>
      </c>
      <c r="F1519" s="4">
        <f>ROUND(Source!AW1513,O1519)</f>
        <v>0</v>
      </c>
      <c r="G1519" s="4" t="s">
        <v>79</v>
      </c>
      <c r="H1519" s="4" t="s">
        <v>80</v>
      </c>
      <c r="I1519" s="4"/>
      <c r="J1519" s="4"/>
      <c r="K1519" s="4">
        <v>226</v>
      </c>
      <c r="L1519" s="4">
        <v>5</v>
      </c>
      <c r="M1519" s="4">
        <v>3</v>
      </c>
      <c r="N1519" s="4" t="s">
        <v>3</v>
      </c>
      <c r="O1519" s="4">
        <v>2</v>
      </c>
      <c r="P1519" s="4"/>
      <c r="Q1519" s="4"/>
      <c r="R1519" s="4"/>
      <c r="S1519" s="4"/>
      <c r="T1519" s="4"/>
      <c r="U1519" s="4"/>
      <c r="V1519" s="4"/>
      <c r="W1519" s="4"/>
    </row>
    <row r="1520" spans="1:206">
      <c r="A1520" s="4">
        <v>50</v>
      </c>
      <c r="B1520" s="4">
        <v>0</v>
      </c>
      <c r="C1520" s="4">
        <v>0</v>
      </c>
      <c r="D1520" s="4">
        <v>1</v>
      </c>
      <c r="E1520" s="4">
        <v>227</v>
      </c>
      <c r="F1520" s="4">
        <f>ROUND(Source!AX1513,O1520)</f>
        <v>0</v>
      </c>
      <c r="G1520" s="4" t="s">
        <v>81</v>
      </c>
      <c r="H1520" s="4" t="s">
        <v>82</v>
      </c>
      <c r="I1520" s="4"/>
      <c r="J1520" s="4"/>
      <c r="K1520" s="4">
        <v>227</v>
      </c>
      <c r="L1520" s="4">
        <v>6</v>
      </c>
      <c r="M1520" s="4">
        <v>3</v>
      </c>
      <c r="N1520" s="4" t="s">
        <v>3</v>
      </c>
      <c r="O1520" s="4">
        <v>2</v>
      </c>
      <c r="P1520" s="4"/>
      <c r="Q1520" s="4"/>
      <c r="R1520" s="4"/>
      <c r="S1520" s="4"/>
      <c r="T1520" s="4"/>
      <c r="U1520" s="4"/>
      <c r="V1520" s="4"/>
      <c r="W1520" s="4"/>
    </row>
    <row r="1521" spans="1:23">
      <c r="A1521" s="4">
        <v>50</v>
      </c>
      <c r="B1521" s="4">
        <v>0</v>
      </c>
      <c r="C1521" s="4">
        <v>0</v>
      </c>
      <c r="D1521" s="4">
        <v>1</v>
      </c>
      <c r="E1521" s="4">
        <v>228</v>
      </c>
      <c r="F1521" s="4">
        <f>ROUND(Source!AY1513,O1521)</f>
        <v>0</v>
      </c>
      <c r="G1521" s="4" t="s">
        <v>83</v>
      </c>
      <c r="H1521" s="4" t="s">
        <v>84</v>
      </c>
      <c r="I1521" s="4"/>
      <c r="J1521" s="4"/>
      <c r="K1521" s="4">
        <v>228</v>
      </c>
      <c r="L1521" s="4">
        <v>7</v>
      </c>
      <c r="M1521" s="4">
        <v>3</v>
      </c>
      <c r="N1521" s="4" t="s">
        <v>3</v>
      </c>
      <c r="O1521" s="4">
        <v>2</v>
      </c>
      <c r="P1521" s="4"/>
      <c r="Q1521" s="4"/>
      <c r="R1521" s="4"/>
      <c r="S1521" s="4"/>
      <c r="T1521" s="4"/>
      <c r="U1521" s="4"/>
      <c r="V1521" s="4"/>
      <c r="W1521" s="4"/>
    </row>
    <row r="1522" spans="1:23">
      <c r="A1522" s="4">
        <v>50</v>
      </c>
      <c r="B1522" s="4">
        <v>0</v>
      </c>
      <c r="C1522" s="4">
        <v>0</v>
      </c>
      <c r="D1522" s="4">
        <v>1</v>
      </c>
      <c r="E1522" s="4">
        <v>216</v>
      </c>
      <c r="F1522" s="4">
        <f>ROUND(Source!AP1513,O1522)</f>
        <v>0</v>
      </c>
      <c r="G1522" s="4" t="s">
        <v>85</v>
      </c>
      <c r="H1522" s="4" t="s">
        <v>86</v>
      </c>
      <c r="I1522" s="4"/>
      <c r="J1522" s="4"/>
      <c r="K1522" s="4">
        <v>216</v>
      </c>
      <c r="L1522" s="4">
        <v>8</v>
      </c>
      <c r="M1522" s="4">
        <v>3</v>
      </c>
      <c r="N1522" s="4" t="s">
        <v>3</v>
      </c>
      <c r="O1522" s="4">
        <v>2</v>
      </c>
      <c r="P1522" s="4"/>
      <c r="Q1522" s="4"/>
      <c r="R1522" s="4"/>
      <c r="S1522" s="4"/>
      <c r="T1522" s="4"/>
      <c r="U1522" s="4"/>
      <c r="V1522" s="4"/>
      <c r="W1522" s="4"/>
    </row>
    <row r="1523" spans="1:23">
      <c r="A1523" s="4">
        <v>50</v>
      </c>
      <c r="B1523" s="4">
        <v>0</v>
      </c>
      <c r="C1523" s="4">
        <v>0</v>
      </c>
      <c r="D1523" s="4">
        <v>1</v>
      </c>
      <c r="E1523" s="4">
        <v>223</v>
      </c>
      <c r="F1523" s="4">
        <f>ROUND(Source!AQ1513,O1523)</f>
        <v>0</v>
      </c>
      <c r="G1523" s="4" t="s">
        <v>87</v>
      </c>
      <c r="H1523" s="4" t="s">
        <v>88</v>
      </c>
      <c r="I1523" s="4"/>
      <c r="J1523" s="4"/>
      <c r="K1523" s="4">
        <v>223</v>
      </c>
      <c r="L1523" s="4">
        <v>9</v>
      </c>
      <c r="M1523" s="4">
        <v>3</v>
      </c>
      <c r="N1523" s="4" t="s">
        <v>3</v>
      </c>
      <c r="O1523" s="4">
        <v>2</v>
      </c>
      <c r="P1523" s="4"/>
      <c r="Q1523" s="4"/>
      <c r="R1523" s="4"/>
      <c r="S1523" s="4"/>
      <c r="T1523" s="4"/>
      <c r="U1523" s="4"/>
      <c r="V1523" s="4"/>
      <c r="W1523" s="4"/>
    </row>
    <row r="1524" spans="1:23">
      <c r="A1524" s="4">
        <v>50</v>
      </c>
      <c r="B1524" s="4">
        <v>0</v>
      </c>
      <c r="C1524" s="4">
        <v>0</v>
      </c>
      <c r="D1524" s="4">
        <v>1</v>
      </c>
      <c r="E1524" s="4">
        <v>229</v>
      </c>
      <c r="F1524" s="4">
        <f>ROUND(Source!AZ1513,O1524)</f>
        <v>0</v>
      </c>
      <c r="G1524" s="4" t="s">
        <v>89</v>
      </c>
      <c r="H1524" s="4" t="s">
        <v>90</v>
      </c>
      <c r="I1524" s="4"/>
      <c r="J1524" s="4"/>
      <c r="K1524" s="4">
        <v>229</v>
      </c>
      <c r="L1524" s="4">
        <v>10</v>
      </c>
      <c r="M1524" s="4">
        <v>3</v>
      </c>
      <c r="N1524" s="4" t="s">
        <v>3</v>
      </c>
      <c r="O1524" s="4">
        <v>2</v>
      </c>
      <c r="P1524" s="4"/>
      <c r="Q1524" s="4"/>
      <c r="R1524" s="4"/>
      <c r="S1524" s="4"/>
      <c r="T1524" s="4"/>
      <c r="U1524" s="4"/>
      <c r="V1524" s="4"/>
      <c r="W1524" s="4"/>
    </row>
    <row r="1525" spans="1:23">
      <c r="A1525" s="4">
        <v>50</v>
      </c>
      <c r="B1525" s="4">
        <v>0</v>
      </c>
      <c r="C1525" s="4">
        <v>0</v>
      </c>
      <c r="D1525" s="4">
        <v>1</v>
      </c>
      <c r="E1525" s="4">
        <v>203</v>
      </c>
      <c r="F1525" s="4">
        <f>ROUND(Source!Q1513,O1525)</f>
        <v>0</v>
      </c>
      <c r="G1525" s="4" t="s">
        <v>91</v>
      </c>
      <c r="H1525" s="4" t="s">
        <v>92</v>
      </c>
      <c r="I1525" s="4"/>
      <c r="J1525" s="4"/>
      <c r="K1525" s="4">
        <v>203</v>
      </c>
      <c r="L1525" s="4">
        <v>11</v>
      </c>
      <c r="M1525" s="4">
        <v>3</v>
      </c>
      <c r="N1525" s="4" t="s">
        <v>3</v>
      </c>
      <c r="O1525" s="4">
        <v>2</v>
      </c>
      <c r="P1525" s="4"/>
      <c r="Q1525" s="4"/>
      <c r="R1525" s="4"/>
      <c r="S1525" s="4"/>
      <c r="T1525" s="4"/>
      <c r="U1525" s="4"/>
      <c r="V1525" s="4"/>
      <c r="W1525" s="4"/>
    </row>
    <row r="1526" spans="1:23">
      <c r="A1526" s="4">
        <v>50</v>
      </c>
      <c r="B1526" s="4">
        <v>0</v>
      </c>
      <c r="C1526" s="4">
        <v>0</v>
      </c>
      <c r="D1526" s="4">
        <v>1</v>
      </c>
      <c r="E1526" s="4">
        <v>231</v>
      </c>
      <c r="F1526" s="4">
        <f>ROUND(Source!BB1513,O1526)</f>
        <v>0</v>
      </c>
      <c r="G1526" s="4" t="s">
        <v>93</v>
      </c>
      <c r="H1526" s="4" t="s">
        <v>94</v>
      </c>
      <c r="I1526" s="4"/>
      <c r="J1526" s="4"/>
      <c r="K1526" s="4">
        <v>231</v>
      </c>
      <c r="L1526" s="4">
        <v>12</v>
      </c>
      <c r="M1526" s="4">
        <v>3</v>
      </c>
      <c r="N1526" s="4" t="s">
        <v>3</v>
      </c>
      <c r="O1526" s="4">
        <v>2</v>
      </c>
      <c r="P1526" s="4"/>
      <c r="Q1526" s="4"/>
      <c r="R1526" s="4"/>
      <c r="S1526" s="4"/>
      <c r="T1526" s="4"/>
      <c r="U1526" s="4"/>
      <c r="V1526" s="4"/>
      <c r="W1526" s="4"/>
    </row>
    <row r="1527" spans="1:23">
      <c r="A1527" s="4">
        <v>50</v>
      </c>
      <c r="B1527" s="4">
        <v>0</v>
      </c>
      <c r="C1527" s="4">
        <v>0</v>
      </c>
      <c r="D1527" s="4">
        <v>1</v>
      </c>
      <c r="E1527" s="4">
        <v>204</v>
      </c>
      <c r="F1527" s="4">
        <f>ROUND(Source!R1513,O1527)</f>
        <v>0</v>
      </c>
      <c r="G1527" s="4" t="s">
        <v>95</v>
      </c>
      <c r="H1527" s="4" t="s">
        <v>96</v>
      </c>
      <c r="I1527" s="4"/>
      <c r="J1527" s="4"/>
      <c r="K1527" s="4">
        <v>204</v>
      </c>
      <c r="L1527" s="4">
        <v>13</v>
      </c>
      <c r="M1527" s="4">
        <v>3</v>
      </c>
      <c r="N1527" s="4" t="s">
        <v>3</v>
      </c>
      <c r="O1527" s="4">
        <v>2</v>
      </c>
      <c r="P1527" s="4"/>
      <c r="Q1527" s="4"/>
      <c r="R1527" s="4"/>
      <c r="S1527" s="4"/>
      <c r="T1527" s="4"/>
      <c r="U1527" s="4"/>
      <c r="V1527" s="4"/>
      <c r="W1527" s="4"/>
    </row>
    <row r="1528" spans="1:23">
      <c r="A1528" s="4">
        <v>50</v>
      </c>
      <c r="B1528" s="4">
        <v>0</v>
      </c>
      <c r="C1528" s="4">
        <v>0</v>
      </c>
      <c r="D1528" s="4">
        <v>1</v>
      </c>
      <c r="E1528" s="4">
        <v>205</v>
      </c>
      <c r="F1528" s="4">
        <f>ROUND(Source!S1513,O1528)</f>
        <v>0</v>
      </c>
      <c r="G1528" s="4" t="s">
        <v>97</v>
      </c>
      <c r="H1528" s="4" t="s">
        <v>98</v>
      </c>
      <c r="I1528" s="4"/>
      <c r="J1528" s="4"/>
      <c r="K1528" s="4">
        <v>205</v>
      </c>
      <c r="L1528" s="4">
        <v>14</v>
      </c>
      <c r="M1528" s="4">
        <v>3</v>
      </c>
      <c r="N1528" s="4" t="s">
        <v>3</v>
      </c>
      <c r="O1528" s="4">
        <v>2</v>
      </c>
      <c r="P1528" s="4"/>
      <c r="Q1528" s="4"/>
      <c r="R1528" s="4"/>
      <c r="S1528" s="4"/>
      <c r="T1528" s="4"/>
      <c r="U1528" s="4"/>
      <c r="V1528" s="4"/>
      <c r="W1528" s="4"/>
    </row>
    <row r="1529" spans="1:23">
      <c r="A1529" s="4">
        <v>50</v>
      </c>
      <c r="B1529" s="4">
        <v>0</v>
      </c>
      <c r="C1529" s="4">
        <v>0</v>
      </c>
      <c r="D1529" s="4">
        <v>1</v>
      </c>
      <c r="E1529" s="4">
        <v>232</v>
      </c>
      <c r="F1529" s="4">
        <f>ROUND(Source!BC1513,O1529)</f>
        <v>0</v>
      </c>
      <c r="G1529" s="4" t="s">
        <v>99</v>
      </c>
      <c r="H1529" s="4" t="s">
        <v>100</v>
      </c>
      <c r="I1529" s="4"/>
      <c r="J1529" s="4"/>
      <c r="K1529" s="4">
        <v>232</v>
      </c>
      <c r="L1529" s="4">
        <v>15</v>
      </c>
      <c r="M1529" s="4">
        <v>3</v>
      </c>
      <c r="N1529" s="4" t="s">
        <v>3</v>
      </c>
      <c r="O1529" s="4">
        <v>2</v>
      </c>
      <c r="P1529" s="4"/>
      <c r="Q1529" s="4"/>
      <c r="R1529" s="4"/>
      <c r="S1529" s="4"/>
      <c r="T1529" s="4"/>
      <c r="U1529" s="4"/>
      <c r="V1529" s="4"/>
      <c r="W1529" s="4"/>
    </row>
    <row r="1530" spans="1:23">
      <c r="A1530" s="4">
        <v>50</v>
      </c>
      <c r="B1530" s="4">
        <v>0</v>
      </c>
      <c r="C1530" s="4">
        <v>0</v>
      </c>
      <c r="D1530" s="4">
        <v>1</v>
      </c>
      <c r="E1530" s="4">
        <v>214</v>
      </c>
      <c r="F1530" s="4">
        <f>ROUND(Source!AS1513,O1530)</f>
        <v>0</v>
      </c>
      <c r="G1530" s="4" t="s">
        <v>101</v>
      </c>
      <c r="H1530" s="4" t="s">
        <v>102</v>
      </c>
      <c r="I1530" s="4"/>
      <c r="J1530" s="4"/>
      <c r="K1530" s="4">
        <v>214</v>
      </c>
      <c r="L1530" s="4">
        <v>16</v>
      </c>
      <c r="M1530" s="4">
        <v>3</v>
      </c>
      <c r="N1530" s="4" t="s">
        <v>3</v>
      </c>
      <c r="O1530" s="4">
        <v>2</v>
      </c>
      <c r="P1530" s="4"/>
      <c r="Q1530" s="4"/>
      <c r="R1530" s="4"/>
      <c r="S1530" s="4"/>
      <c r="T1530" s="4"/>
      <c r="U1530" s="4"/>
      <c r="V1530" s="4"/>
      <c r="W1530" s="4"/>
    </row>
    <row r="1531" spans="1:23">
      <c r="A1531" s="4">
        <v>50</v>
      </c>
      <c r="B1531" s="4">
        <v>0</v>
      </c>
      <c r="C1531" s="4">
        <v>0</v>
      </c>
      <c r="D1531" s="4">
        <v>1</v>
      </c>
      <c r="E1531" s="4">
        <v>215</v>
      </c>
      <c r="F1531" s="4">
        <f>ROUND(Source!AT1513,O1531)</f>
        <v>0</v>
      </c>
      <c r="G1531" s="4" t="s">
        <v>103</v>
      </c>
      <c r="H1531" s="4" t="s">
        <v>104</v>
      </c>
      <c r="I1531" s="4"/>
      <c r="J1531" s="4"/>
      <c r="K1531" s="4">
        <v>215</v>
      </c>
      <c r="L1531" s="4">
        <v>17</v>
      </c>
      <c r="M1531" s="4">
        <v>3</v>
      </c>
      <c r="N1531" s="4" t="s">
        <v>3</v>
      </c>
      <c r="O1531" s="4">
        <v>2</v>
      </c>
      <c r="P1531" s="4"/>
      <c r="Q1531" s="4"/>
      <c r="R1531" s="4"/>
      <c r="S1531" s="4"/>
      <c r="T1531" s="4"/>
      <c r="U1531" s="4"/>
      <c r="V1531" s="4"/>
      <c r="W1531" s="4"/>
    </row>
    <row r="1532" spans="1:23">
      <c r="A1532" s="4">
        <v>50</v>
      </c>
      <c r="B1532" s="4">
        <v>0</v>
      </c>
      <c r="C1532" s="4">
        <v>0</v>
      </c>
      <c r="D1532" s="4">
        <v>1</v>
      </c>
      <c r="E1532" s="4">
        <v>217</v>
      </c>
      <c r="F1532" s="4">
        <f>ROUND(Source!AU1513,O1532)</f>
        <v>0</v>
      </c>
      <c r="G1532" s="4" t="s">
        <v>105</v>
      </c>
      <c r="H1532" s="4" t="s">
        <v>106</v>
      </c>
      <c r="I1532" s="4"/>
      <c r="J1532" s="4"/>
      <c r="K1532" s="4">
        <v>217</v>
      </c>
      <c r="L1532" s="4">
        <v>18</v>
      </c>
      <c r="M1532" s="4">
        <v>3</v>
      </c>
      <c r="N1532" s="4" t="s">
        <v>3</v>
      </c>
      <c r="O1532" s="4">
        <v>2</v>
      </c>
      <c r="P1532" s="4"/>
      <c r="Q1532" s="4"/>
      <c r="R1532" s="4"/>
      <c r="S1532" s="4"/>
      <c r="T1532" s="4"/>
      <c r="U1532" s="4"/>
      <c r="V1532" s="4"/>
      <c r="W1532" s="4"/>
    </row>
    <row r="1533" spans="1:23">
      <c r="A1533" s="4">
        <v>50</v>
      </c>
      <c r="B1533" s="4">
        <v>0</v>
      </c>
      <c r="C1533" s="4">
        <v>0</v>
      </c>
      <c r="D1533" s="4">
        <v>1</v>
      </c>
      <c r="E1533" s="4">
        <v>230</v>
      </c>
      <c r="F1533" s="4">
        <f>ROUND(Source!BA1513,O1533)</f>
        <v>0</v>
      </c>
      <c r="G1533" s="4" t="s">
        <v>107</v>
      </c>
      <c r="H1533" s="4" t="s">
        <v>108</v>
      </c>
      <c r="I1533" s="4"/>
      <c r="J1533" s="4"/>
      <c r="K1533" s="4">
        <v>230</v>
      </c>
      <c r="L1533" s="4">
        <v>19</v>
      </c>
      <c r="M1533" s="4">
        <v>3</v>
      </c>
      <c r="N1533" s="4" t="s">
        <v>3</v>
      </c>
      <c r="O1533" s="4">
        <v>2</v>
      </c>
      <c r="P1533" s="4"/>
      <c r="Q1533" s="4"/>
      <c r="R1533" s="4"/>
      <c r="S1533" s="4"/>
      <c r="T1533" s="4"/>
      <c r="U1533" s="4"/>
      <c r="V1533" s="4"/>
      <c r="W1533" s="4"/>
    </row>
    <row r="1534" spans="1:23">
      <c r="A1534" s="4">
        <v>50</v>
      </c>
      <c r="B1534" s="4">
        <v>0</v>
      </c>
      <c r="C1534" s="4">
        <v>0</v>
      </c>
      <c r="D1534" s="4">
        <v>1</v>
      </c>
      <c r="E1534" s="4">
        <v>206</v>
      </c>
      <c r="F1534" s="4">
        <f>ROUND(Source!T1513,O1534)</f>
        <v>0</v>
      </c>
      <c r="G1534" s="4" t="s">
        <v>109</v>
      </c>
      <c r="H1534" s="4" t="s">
        <v>110</v>
      </c>
      <c r="I1534" s="4"/>
      <c r="J1534" s="4"/>
      <c r="K1534" s="4">
        <v>206</v>
      </c>
      <c r="L1534" s="4">
        <v>20</v>
      </c>
      <c r="M1534" s="4">
        <v>3</v>
      </c>
      <c r="N1534" s="4" t="s">
        <v>3</v>
      </c>
      <c r="O1534" s="4">
        <v>2</v>
      </c>
      <c r="P1534" s="4"/>
      <c r="Q1534" s="4"/>
      <c r="R1534" s="4"/>
      <c r="S1534" s="4"/>
      <c r="T1534" s="4"/>
      <c r="U1534" s="4"/>
      <c r="V1534" s="4"/>
      <c r="W1534" s="4"/>
    </row>
    <row r="1535" spans="1:23">
      <c r="A1535" s="4">
        <v>50</v>
      </c>
      <c r="B1535" s="4">
        <v>0</v>
      </c>
      <c r="C1535" s="4">
        <v>0</v>
      </c>
      <c r="D1535" s="4">
        <v>1</v>
      </c>
      <c r="E1535" s="4">
        <v>207</v>
      </c>
      <c r="F1535" s="4">
        <f>Source!U1513</f>
        <v>0</v>
      </c>
      <c r="G1535" s="4" t="s">
        <v>111</v>
      </c>
      <c r="H1535" s="4" t="s">
        <v>112</v>
      </c>
      <c r="I1535" s="4"/>
      <c r="J1535" s="4"/>
      <c r="K1535" s="4">
        <v>207</v>
      </c>
      <c r="L1535" s="4">
        <v>21</v>
      </c>
      <c r="M1535" s="4">
        <v>3</v>
      </c>
      <c r="N1535" s="4" t="s">
        <v>3</v>
      </c>
      <c r="O1535" s="4">
        <v>-1</v>
      </c>
      <c r="P1535" s="4"/>
      <c r="Q1535" s="4"/>
      <c r="R1535" s="4"/>
      <c r="S1535" s="4"/>
      <c r="T1535" s="4"/>
      <c r="U1535" s="4"/>
      <c r="V1535" s="4"/>
      <c r="W1535" s="4"/>
    </row>
    <row r="1536" spans="1:23">
      <c r="A1536" s="4">
        <v>50</v>
      </c>
      <c r="B1536" s="4">
        <v>0</v>
      </c>
      <c r="C1536" s="4">
        <v>0</v>
      </c>
      <c r="D1536" s="4">
        <v>1</v>
      </c>
      <c r="E1536" s="4">
        <v>208</v>
      </c>
      <c r="F1536" s="4">
        <f>Source!V1513</f>
        <v>0</v>
      </c>
      <c r="G1536" s="4" t="s">
        <v>113</v>
      </c>
      <c r="H1536" s="4" t="s">
        <v>114</v>
      </c>
      <c r="I1536" s="4"/>
      <c r="J1536" s="4"/>
      <c r="K1536" s="4">
        <v>208</v>
      </c>
      <c r="L1536" s="4">
        <v>22</v>
      </c>
      <c r="M1536" s="4">
        <v>3</v>
      </c>
      <c r="N1536" s="4" t="s">
        <v>3</v>
      </c>
      <c r="O1536" s="4">
        <v>-1</v>
      </c>
      <c r="P1536" s="4"/>
      <c r="Q1536" s="4"/>
      <c r="R1536" s="4"/>
      <c r="S1536" s="4"/>
      <c r="T1536" s="4"/>
      <c r="U1536" s="4"/>
      <c r="V1536" s="4"/>
      <c r="W1536" s="4"/>
    </row>
    <row r="1537" spans="1:206">
      <c r="A1537" s="4">
        <v>50</v>
      </c>
      <c r="B1537" s="4">
        <v>0</v>
      </c>
      <c r="C1537" s="4">
        <v>0</v>
      </c>
      <c r="D1537" s="4">
        <v>1</v>
      </c>
      <c r="E1537" s="4">
        <v>209</v>
      </c>
      <c r="F1537" s="4">
        <f>ROUND(Source!W1513,O1537)</f>
        <v>0</v>
      </c>
      <c r="G1537" s="4" t="s">
        <v>115</v>
      </c>
      <c r="H1537" s="4" t="s">
        <v>116</v>
      </c>
      <c r="I1537" s="4"/>
      <c r="J1537" s="4"/>
      <c r="K1537" s="4">
        <v>209</v>
      </c>
      <c r="L1537" s="4">
        <v>23</v>
      </c>
      <c r="M1537" s="4">
        <v>3</v>
      </c>
      <c r="N1537" s="4" t="s">
        <v>3</v>
      </c>
      <c r="O1537" s="4">
        <v>2</v>
      </c>
      <c r="P1537" s="4"/>
      <c r="Q1537" s="4"/>
      <c r="R1537" s="4"/>
      <c r="S1537" s="4"/>
      <c r="T1537" s="4"/>
      <c r="U1537" s="4"/>
      <c r="V1537" s="4"/>
      <c r="W1537" s="4"/>
    </row>
    <row r="1538" spans="1:206">
      <c r="A1538" s="4">
        <v>50</v>
      </c>
      <c r="B1538" s="4">
        <v>0</v>
      </c>
      <c r="C1538" s="4">
        <v>0</v>
      </c>
      <c r="D1538" s="4">
        <v>1</v>
      </c>
      <c r="E1538" s="4">
        <v>233</v>
      </c>
      <c r="F1538" s="4">
        <f>ROUND(Source!BD1513,O1538)</f>
        <v>0</v>
      </c>
      <c r="G1538" s="4" t="s">
        <v>117</v>
      </c>
      <c r="H1538" s="4" t="s">
        <v>118</v>
      </c>
      <c r="I1538" s="4"/>
      <c r="J1538" s="4"/>
      <c r="K1538" s="4">
        <v>233</v>
      </c>
      <c r="L1538" s="4">
        <v>24</v>
      </c>
      <c r="M1538" s="4">
        <v>3</v>
      </c>
      <c r="N1538" s="4" t="s">
        <v>3</v>
      </c>
      <c r="O1538" s="4">
        <v>2</v>
      </c>
      <c r="P1538" s="4"/>
      <c r="Q1538" s="4"/>
      <c r="R1538" s="4"/>
      <c r="S1538" s="4"/>
      <c r="T1538" s="4"/>
      <c r="U1538" s="4"/>
      <c r="V1538" s="4"/>
      <c r="W1538" s="4"/>
    </row>
    <row r="1539" spans="1:206">
      <c r="A1539" s="4">
        <v>50</v>
      </c>
      <c r="B1539" s="4">
        <v>0</v>
      </c>
      <c r="C1539" s="4">
        <v>0</v>
      </c>
      <c r="D1539" s="4">
        <v>1</v>
      </c>
      <c r="E1539" s="4">
        <v>210</v>
      </c>
      <c r="F1539" s="4">
        <f>ROUND(Source!X1513,O1539)</f>
        <v>0</v>
      </c>
      <c r="G1539" s="4" t="s">
        <v>119</v>
      </c>
      <c r="H1539" s="4" t="s">
        <v>120</v>
      </c>
      <c r="I1539" s="4"/>
      <c r="J1539" s="4"/>
      <c r="K1539" s="4">
        <v>210</v>
      </c>
      <c r="L1539" s="4">
        <v>25</v>
      </c>
      <c r="M1539" s="4">
        <v>3</v>
      </c>
      <c r="N1539" s="4" t="s">
        <v>3</v>
      </c>
      <c r="O1539" s="4">
        <v>2</v>
      </c>
      <c r="P1539" s="4"/>
      <c r="Q1539" s="4"/>
      <c r="R1539" s="4"/>
      <c r="S1539" s="4"/>
      <c r="T1539" s="4"/>
      <c r="U1539" s="4"/>
      <c r="V1539" s="4"/>
      <c r="W1539" s="4"/>
    </row>
    <row r="1540" spans="1:206">
      <c r="A1540" s="4">
        <v>50</v>
      </c>
      <c r="B1540" s="4">
        <v>0</v>
      </c>
      <c r="C1540" s="4">
        <v>0</v>
      </c>
      <c r="D1540" s="4">
        <v>1</v>
      </c>
      <c r="E1540" s="4">
        <v>211</v>
      </c>
      <c r="F1540" s="4">
        <f>ROUND(Source!Y1513,O1540)</f>
        <v>0</v>
      </c>
      <c r="G1540" s="4" t="s">
        <v>121</v>
      </c>
      <c r="H1540" s="4" t="s">
        <v>122</v>
      </c>
      <c r="I1540" s="4"/>
      <c r="J1540" s="4"/>
      <c r="K1540" s="4">
        <v>211</v>
      </c>
      <c r="L1540" s="4">
        <v>26</v>
      </c>
      <c r="M1540" s="4">
        <v>3</v>
      </c>
      <c r="N1540" s="4" t="s">
        <v>3</v>
      </c>
      <c r="O1540" s="4">
        <v>2</v>
      </c>
      <c r="P1540" s="4"/>
      <c r="Q1540" s="4"/>
      <c r="R1540" s="4"/>
      <c r="S1540" s="4"/>
      <c r="T1540" s="4"/>
      <c r="U1540" s="4"/>
      <c r="V1540" s="4"/>
      <c r="W1540" s="4"/>
    </row>
    <row r="1541" spans="1:206">
      <c r="A1541" s="4">
        <v>50</v>
      </c>
      <c r="B1541" s="4">
        <v>0</v>
      </c>
      <c r="C1541" s="4">
        <v>0</v>
      </c>
      <c r="D1541" s="4">
        <v>1</v>
      </c>
      <c r="E1541" s="4">
        <v>0</v>
      </c>
      <c r="F1541" s="4">
        <f>ROUND(Source!AR1513,O1541)</f>
        <v>0</v>
      </c>
      <c r="G1541" s="4" t="s">
        <v>123</v>
      </c>
      <c r="H1541" s="4" t="s">
        <v>124</v>
      </c>
      <c r="I1541" s="4"/>
      <c r="J1541" s="4"/>
      <c r="K1541" s="4">
        <v>224</v>
      </c>
      <c r="L1541" s="4">
        <v>27</v>
      </c>
      <c r="M1541" s="4">
        <v>3</v>
      </c>
      <c r="N1541" s="4" t="s">
        <v>3</v>
      </c>
      <c r="O1541" s="4">
        <v>2</v>
      </c>
      <c r="P1541" s="4"/>
      <c r="Q1541" s="4"/>
      <c r="R1541" s="4"/>
      <c r="S1541" s="4"/>
      <c r="T1541" s="4"/>
      <c r="U1541" s="4"/>
      <c r="V1541" s="4"/>
      <c r="W1541" s="4"/>
    </row>
    <row r="1542" spans="1:206">
      <c r="A1542" s="4">
        <v>50</v>
      </c>
      <c r="B1542" s="4">
        <v>0</v>
      </c>
      <c r="C1542" s="4">
        <v>0</v>
      </c>
      <c r="D1542" s="4">
        <v>2</v>
      </c>
      <c r="E1542" s="4">
        <v>0</v>
      </c>
      <c r="F1542" s="4">
        <f>ROUND(F1541*0.18,O1542)</f>
        <v>0</v>
      </c>
      <c r="G1542" s="4" t="s">
        <v>125</v>
      </c>
      <c r="H1542" s="4" t="s">
        <v>125</v>
      </c>
      <c r="I1542" s="4"/>
      <c r="J1542" s="4"/>
      <c r="K1542" s="4">
        <v>212</v>
      </c>
      <c r="L1542" s="4">
        <v>28</v>
      </c>
      <c r="M1542" s="4">
        <v>0</v>
      </c>
      <c r="N1542" s="4" t="s">
        <v>3</v>
      </c>
      <c r="O1542" s="4">
        <v>1</v>
      </c>
      <c r="P1542" s="4"/>
      <c r="Q1542" s="4"/>
      <c r="R1542" s="4"/>
      <c r="S1542" s="4"/>
      <c r="T1542" s="4"/>
      <c r="U1542" s="4"/>
      <c r="V1542" s="4"/>
      <c r="W1542" s="4"/>
    </row>
    <row r="1543" spans="1:206">
      <c r="A1543" s="4">
        <v>50</v>
      </c>
      <c r="B1543" s="4">
        <v>0</v>
      </c>
      <c r="C1543" s="4">
        <v>0</v>
      </c>
      <c r="D1543" s="4">
        <v>2</v>
      </c>
      <c r="E1543" s="4">
        <v>224</v>
      </c>
      <c r="F1543" s="4">
        <f>ROUND(F1541*1.18,O1543)</f>
        <v>0</v>
      </c>
      <c r="G1543" s="4" t="s">
        <v>126</v>
      </c>
      <c r="H1543" s="4" t="s">
        <v>127</v>
      </c>
      <c r="I1543" s="4"/>
      <c r="J1543" s="4"/>
      <c r="K1543" s="4">
        <v>212</v>
      </c>
      <c r="L1543" s="4">
        <v>29</v>
      </c>
      <c r="M1543" s="4">
        <v>0</v>
      </c>
      <c r="N1543" s="4" t="s">
        <v>3</v>
      </c>
      <c r="O1543" s="4">
        <v>1</v>
      </c>
      <c r="P1543" s="4"/>
      <c r="Q1543" s="4"/>
      <c r="R1543" s="4"/>
      <c r="S1543" s="4"/>
      <c r="T1543" s="4"/>
      <c r="U1543" s="4"/>
      <c r="V1543" s="4"/>
      <c r="W1543" s="4"/>
    </row>
    <row r="1545" spans="1:206">
      <c r="A1545" s="1">
        <v>4</v>
      </c>
      <c r="B1545" s="1">
        <v>0</v>
      </c>
      <c r="C1545" s="1"/>
      <c r="D1545" s="1">
        <f>ROW(A1671)</f>
        <v>1671</v>
      </c>
      <c r="E1545" s="1"/>
      <c r="F1545" s="1" t="s">
        <v>13</v>
      </c>
      <c r="G1545" s="1" t="s">
        <v>368</v>
      </c>
      <c r="H1545" s="1" t="s">
        <v>3</v>
      </c>
      <c r="I1545" s="1">
        <v>0</v>
      </c>
      <c r="J1545" s="1"/>
      <c r="K1545" s="1">
        <v>-1</v>
      </c>
      <c r="L1545" s="1"/>
      <c r="M1545" s="1" t="s">
        <v>3</v>
      </c>
      <c r="N1545" s="1"/>
      <c r="O1545" s="1"/>
      <c r="P1545" s="1"/>
      <c r="Q1545" s="1"/>
      <c r="R1545" s="1"/>
      <c r="S1545" s="1">
        <v>0</v>
      </c>
      <c r="T1545" s="1"/>
      <c r="U1545" s="1" t="s">
        <v>3</v>
      </c>
      <c r="V1545" s="1">
        <v>0</v>
      </c>
      <c r="W1545" s="1"/>
      <c r="X1545" s="1"/>
      <c r="Y1545" s="1"/>
      <c r="Z1545" s="1"/>
      <c r="AA1545" s="1"/>
      <c r="AB1545" s="1" t="s">
        <v>3</v>
      </c>
      <c r="AC1545" s="1" t="s">
        <v>3</v>
      </c>
      <c r="AD1545" s="1" t="s">
        <v>3</v>
      </c>
      <c r="AE1545" s="1" t="s">
        <v>3</v>
      </c>
      <c r="AF1545" s="1" t="s">
        <v>3</v>
      </c>
      <c r="AG1545" s="1" t="s">
        <v>3</v>
      </c>
      <c r="AH1545" s="1"/>
      <c r="AI1545" s="1"/>
      <c r="AJ1545" s="1"/>
      <c r="AK1545" s="1"/>
      <c r="AL1545" s="1"/>
      <c r="AM1545" s="1"/>
      <c r="AN1545" s="1"/>
      <c r="AO1545" s="1"/>
      <c r="AP1545" s="1" t="s">
        <v>3</v>
      </c>
      <c r="AQ1545" s="1" t="s">
        <v>3</v>
      </c>
      <c r="AR1545" s="1" t="s">
        <v>3</v>
      </c>
      <c r="AS1545" s="1"/>
      <c r="AT1545" s="1"/>
      <c r="AU1545" s="1"/>
      <c r="AV1545" s="1"/>
      <c r="AW1545" s="1"/>
      <c r="AX1545" s="1"/>
      <c r="AY1545" s="1"/>
      <c r="AZ1545" s="1" t="s">
        <v>3</v>
      </c>
      <c r="BA1545" s="1"/>
      <c r="BB1545" s="1" t="s">
        <v>3</v>
      </c>
      <c r="BC1545" s="1" t="s">
        <v>3</v>
      </c>
      <c r="BD1545" s="1" t="s">
        <v>3</v>
      </c>
      <c r="BE1545" s="1" t="s">
        <v>3</v>
      </c>
      <c r="BF1545" s="1" t="s">
        <v>3</v>
      </c>
      <c r="BG1545" s="1" t="s">
        <v>3</v>
      </c>
      <c r="BH1545" s="1" t="s">
        <v>3</v>
      </c>
      <c r="BI1545" s="1" t="s">
        <v>3</v>
      </c>
      <c r="BJ1545" s="1" t="s">
        <v>3</v>
      </c>
      <c r="BK1545" s="1" t="s">
        <v>3</v>
      </c>
      <c r="BL1545" s="1" t="s">
        <v>3</v>
      </c>
      <c r="BM1545" s="1" t="s">
        <v>3</v>
      </c>
      <c r="BN1545" s="1" t="s">
        <v>3</v>
      </c>
      <c r="BO1545" s="1" t="s">
        <v>3</v>
      </c>
      <c r="BP1545" s="1" t="s">
        <v>3</v>
      </c>
      <c r="BQ1545" s="1"/>
      <c r="BR1545" s="1"/>
      <c r="BS1545" s="1"/>
      <c r="BT1545" s="1"/>
      <c r="BU1545" s="1"/>
      <c r="BV1545" s="1"/>
      <c r="BW1545" s="1"/>
      <c r="BX1545" s="1">
        <v>0</v>
      </c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>
        <v>0</v>
      </c>
    </row>
    <row r="1547" spans="1:206">
      <c r="A1547" s="2">
        <v>52</v>
      </c>
      <c r="B1547" s="2">
        <f t="shared" ref="B1547:G1547" si="1088">B1671</f>
        <v>0</v>
      </c>
      <c r="C1547" s="2">
        <f t="shared" si="1088"/>
        <v>4</v>
      </c>
      <c r="D1547" s="2">
        <f t="shared" si="1088"/>
        <v>1545</v>
      </c>
      <c r="E1547" s="2">
        <f t="shared" si="1088"/>
        <v>0</v>
      </c>
      <c r="F1547" s="2" t="str">
        <f t="shared" si="1088"/>
        <v>Новый раздел</v>
      </c>
      <c r="G1547" s="2" t="str">
        <f t="shared" si="1088"/>
        <v>комната 2-25</v>
      </c>
      <c r="H1547" s="2"/>
      <c r="I1547" s="2"/>
      <c r="J1547" s="2"/>
      <c r="K1547" s="2"/>
      <c r="L1547" s="2"/>
      <c r="M1547" s="2"/>
      <c r="N1547" s="2"/>
      <c r="O1547" s="2">
        <f t="shared" ref="O1547:AT1547" si="1089">O1671</f>
        <v>160619.01999999999</v>
      </c>
      <c r="P1547" s="2">
        <f t="shared" si="1089"/>
        <v>102617.68</v>
      </c>
      <c r="Q1547" s="2">
        <f t="shared" si="1089"/>
        <v>2748.63</v>
      </c>
      <c r="R1547" s="2">
        <f t="shared" si="1089"/>
        <v>1014.59</v>
      </c>
      <c r="S1547" s="2">
        <f t="shared" si="1089"/>
        <v>55252.71</v>
      </c>
      <c r="T1547" s="2">
        <f t="shared" si="1089"/>
        <v>0</v>
      </c>
      <c r="U1547" s="2">
        <f t="shared" si="1089"/>
        <v>185.88112570000001</v>
      </c>
      <c r="V1547" s="2">
        <f t="shared" si="1089"/>
        <v>2.9056925000000007</v>
      </c>
      <c r="W1547" s="2">
        <f t="shared" si="1089"/>
        <v>636.20000000000005</v>
      </c>
      <c r="X1547" s="2">
        <f t="shared" si="1089"/>
        <v>48710.85</v>
      </c>
      <c r="Y1547" s="2">
        <f t="shared" si="1089"/>
        <v>25040.45</v>
      </c>
      <c r="Z1547" s="2">
        <f t="shared" si="1089"/>
        <v>0</v>
      </c>
      <c r="AA1547" s="2">
        <f t="shared" si="1089"/>
        <v>0</v>
      </c>
      <c r="AB1547" s="2">
        <f t="shared" si="1089"/>
        <v>0</v>
      </c>
      <c r="AC1547" s="2">
        <f t="shared" si="1089"/>
        <v>0</v>
      </c>
      <c r="AD1547" s="2">
        <f t="shared" si="1089"/>
        <v>0</v>
      </c>
      <c r="AE1547" s="2">
        <f t="shared" si="1089"/>
        <v>0</v>
      </c>
      <c r="AF1547" s="2">
        <f t="shared" si="1089"/>
        <v>0</v>
      </c>
      <c r="AG1547" s="2">
        <f t="shared" si="1089"/>
        <v>0</v>
      </c>
      <c r="AH1547" s="2">
        <f t="shared" si="1089"/>
        <v>0</v>
      </c>
      <c r="AI1547" s="2">
        <f t="shared" si="1089"/>
        <v>0</v>
      </c>
      <c r="AJ1547" s="2">
        <f t="shared" si="1089"/>
        <v>0</v>
      </c>
      <c r="AK1547" s="2">
        <f t="shared" si="1089"/>
        <v>0</v>
      </c>
      <c r="AL1547" s="2">
        <f t="shared" si="1089"/>
        <v>0</v>
      </c>
      <c r="AM1547" s="2">
        <f t="shared" si="1089"/>
        <v>0</v>
      </c>
      <c r="AN1547" s="2">
        <f t="shared" si="1089"/>
        <v>0</v>
      </c>
      <c r="AO1547" s="2">
        <f t="shared" si="1089"/>
        <v>0</v>
      </c>
      <c r="AP1547" s="2">
        <f t="shared" si="1089"/>
        <v>0</v>
      </c>
      <c r="AQ1547" s="2">
        <f t="shared" si="1089"/>
        <v>0</v>
      </c>
      <c r="AR1547" s="2">
        <f t="shared" si="1089"/>
        <v>234370.32</v>
      </c>
      <c r="AS1547" s="2">
        <f t="shared" si="1089"/>
        <v>227620.36</v>
      </c>
      <c r="AT1547" s="2">
        <f t="shared" si="1089"/>
        <v>6749.96</v>
      </c>
      <c r="AU1547" s="2">
        <f t="shared" ref="AU1547:BZ1547" si="1090">AU1671</f>
        <v>0</v>
      </c>
      <c r="AV1547" s="2">
        <f t="shared" si="1090"/>
        <v>102617.68</v>
      </c>
      <c r="AW1547" s="2">
        <f t="shared" si="1090"/>
        <v>102617.68</v>
      </c>
      <c r="AX1547" s="2">
        <f t="shared" si="1090"/>
        <v>0</v>
      </c>
      <c r="AY1547" s="2">
        <f t="shared" si="1090"/>
        <v>102617.68</v>
      </c>
      <c r="AZ1547" s="2">
        <f t="shared" si="1090"/>
        <v>0</v>
      </c>
      <c r="BA1547" s="2">
        <f t="shared" si="1090"/>
        <v>0</v>
      </c>
      <c r="BB1547" s="2">
        <f t="shared" si="1090"/>
        <v>0</v>
      </c>
      <c r="BC1547" s="2">
        <f t="shared" si="1090"/>
        <v>0</v>
      </c>
      <c r="BD1547" s="2">
        <f t="shared" si="1090"/>
        <v>0</v>
      </c>
      <c r="BE1547" s="2">
        <f t="shared" si="1090"/>
        <v>0</v>
      </c>
      <c r="BF1547" s="2">
        <f t="shared" si="1090"/>
        <v>0</v>
      </c>
      <c r="BG1547" s="2">
        <f t="shared" si="1090"/>
        <v>0</v>
      </c>
      <c r="BH1547" s="2">
        <f t="shared" si="1090"/>
        <v>0</v>
      </c>
      <c r="BI1547" s="2">
        <f t="shared" si="1090"/>
        <v>0</v>
      </c>
      <c r="BJ1547" s="2">
        <f t="shared" si="1090"/>
        <v>0</v>
      </c>
      <c r="BK1547" s="2">
        <f t="shared" si="1090"/>
        <v>0</v>
      </c>
      <c r="BL1547" s="2">
        <f t="shared" si="1090"/>
        <v>0</v>
      </c>
      <c r="BM1547" s="2">
        <f t="shared" si="1090"/>
        <v>0</v>
      </c>
      <c r="BN1547" s="2">
        <f t="shared" si="1090"/>
        <v>0</v>
      </c>
      <c r="BO1547" s="2">
        <f t="shared" si="1090"/>
        <v>0</v>
      </c>
      <c r="BP1547" s="2">
        <f t="shared" si="1090"/>
        <v>0</v>
      </c>
      <c r="BQ1547" s="2">
        <f t="shared" si="1090"/>
        <v>0</v>
      </c>
      <c r="BR1547" s="2">
        <f t="shared" si="1090"/>
        <v>0</v>
      </c>
      <c r="BS1547" s="2">
        <f t="shared" si="1090"/>
        <v>0</v>
      </c>
      <c r="BT1547" s="2">
        <f t="shared" si="1090"/>
        <v>0</v>
      </c>
      <c r="BU1547" s="2">
        <f t="shared" si="1090"/>
        <v>0</v>
      </c>
      <c r="BV1547" s="2">
        <f t="shared" si="1090"/>
        <v>0</v>
      </c>
      <c r="BW1547" s="2">
        <f t="shared" si="1090"/>
        <v>0</v>
      </c>
      <c r="BX1547" s="2">
        <f t="shared" si="1090"/>
        <v>0</v>
      </c>
      <c r="BY1547" s="2">
        <f t="shared" si="1090"/>
        <v>0</v>
      </c>
      <c r="BZ1547" s="2">
        <f t="shared" si="1090"/>
        <v>0</v>
      </c>
      <c r="CA1547" s="2">
        <f t="shared" ref="CA1547:DF1547" si="1091">CA1671</f>
        <v>0</v>
      </c>
      <c r="CB1547" s="2">
        <f t="shared" si="1091"/>
        <v>0</v>
      </c>
      <c r="CC1547" s="2">
        <f t="shared" si="1091"/>
        <v>0</v>
      </c>
      <c r="CD1547" s="2">
        <f t="shared" si="1091"/>
        <v>0</v>
      </c>
      <c r="CE1547" s="2">
        <f t="shared" si="1091"/>
        <v>0</v>
      </c>
      <c r="CF1547" s="2">
        <f t="shared" si="1091"/>
        <v>0</v>
      </c>
      <c r="CG1547" s="2">
        <f t="shared" si="1091"/>
        <v>0</v>
      </c>
      <c r="CH1547" s="2">
        <f t="shared" si="1091"/>
        <v>0</v>
      </c>
      <c r="CI1547" s="2">
        <f t="shared" si="1091"/>
        <v>0</v>
      </c>
      <c r="CJ1547" s="2">
        <f t="shared" si="1091"/>
        <v>0</v>
      </c>
      <c r="CK1547" s="2">
        <f t="shared" si="1091"/>
        <v>0</v>
      </c>
      <c r="CL1547" s="2">
        <f t="shared" si="1091"/>
        <v>0</v>
      </c>
      <c r="CM1547" s="2">
        <f t="shared" si="1091"/>
        <v>0</v>
      </c>
      <c r="CN1547" s="2">
        <f t="shared" si="1091"/>
        <v>0</v>
      </c>
      <c r="CO1547" s="2">
        <f t="shared" si="1091"/>
        <v>0</v>
      </c>
      <c r="CP1547" s="2">
        <f t="shared" si="1091"/>
        <v>0</v>
      </c>
      <c r="CQ1547" s="2">
        <f t="shared" si="1091"/>
        <v>0</v>
      </c>
      <c r="CR1547" s="2">
        <f t="shared" si="1091"/>
        <v>0</v>
      </c>
      <c r="CS1547" s="2">
        <f t="shared" si="1091"/>
        <v>0</v>
      </c>
      <c r="CT1547" s="2">
        <f t="shared" si="1091"/>
        <v>0</v>
      </c>
      <c r="CU1547" s="2">
        <f t="shared" si="1091"/>
        <v>0</v>
      </c>
      <c r="CV1547" s="2">
        <f t="shared" si="1091"/>
        <v>0</v>
      </c>
      <c r="CW1547" s="2">
        <f t="shared" si="1091"/>
        <v>0</v>
      </c>
      <c r="CX1547" s="2">
        <f t="shared" si="1091"/>
        <v>0</v>
      </c>
      <c r="CY1547" s="2">
        <f t="shared" si="1091"/>
        <v>0</v>
      </c>
      <c r="CZ1547" s="2">
        <f t="shared" si="1091"/>
        <v>0</v>
      </c>
      <c r="DA1547" s="2">
        <f t="shared" si="1091"/>
        <v>0</v>
      </c>
      <c r="DB1547" s="2">
        <f t="shared" si="1091"/>
        <v>0</v>
      </c>
      <c r="DC1547" s="2">
        <f t="shared" si="1091"/>
        <v>0</v>
      </c>
      <c r="DD1547" s="2">
        <f t="shared" si="1091"/>
        <v>0</v>
      </c>
      <c r="DE1547" s="2">
        <f t="shared" si="1091"/>
        <v>0</v>
      </c>
      <c r="DF1547" s="2">
        <f t="shared" si="1091"/>
        <v>0</v>
      </c>
      <c r="DG1547" s="3">
        <f t="shared" ref="DG1547:EL1547" si="1092">DG1671</f>
        <v>0</v>
      </c>
      <c r="DH1547" s="3">
        <f t="shared" si="1092"/>
        <v>0</v>
      </c>
      <c r="DI1547" s="3">
        <f t="shared" si="1092"/>
        <v>0</v>
      </c>
      <c r="DJ1547" s="3">
        <f t="shared" si="1092"/>
        <v>0</v>
      </c>
      <c r="DK1547" s="3">
        <f t="shared" si="1092"/>
        <v>0</v>
      </c>
      <c r="DL1547" s="3">
        <f t="shared" si="1092"/>
        <v>0</v>
      </c>
      <c r="DM1547" s="3">
        <f t="shared" si="1092"/>
        <v>0</v>
      </c>
      <c r="DN1547" s="3">
        <f t="shared" si="1092"/>
        <v>0</v>
      </c>
      <c r="DO1547" s="3">
        <f t="shared" si="1092"/>
        <v>0</v>
      </c>
      <c r="DP1547" s="3">
        <f t="shared" si="1092"/>
        <v>0</v>
      </c>
      <c r="DQ1547" s="3">
        <f t="shared" si="1092"/>
        <v>0</v>
      </c>
      <c r="DR1547" s="3">
        <f t="shared" si="1092"/>
        <v>0</v>
      </c>
      <c r="DS1547" s="3">
        <f t="shared" si="1092"/>
        <v>0</v>
      </c>
      <c r="DT1547" s="3">
        <f t="shared" si="1092"/>
        <v>0</v>
      </c>
      <c r="DU1547" s="3">
        <f t="shared" si="1092"/>
        <v>0</v>
      </c>
      <c r="DV1547" s="3">
        <f t="shared" si="1092"/>
        <v>0</v>
      </c>
      <c r="DW1547" s="3">
        <f t="shared" si="1092"/>
        <v>0</v>
      </c>
      <c r="DX1547" s="3">
        <f t="shared" si="1092"/>
        <v>0</v>
      </c>
      <c r="DY1547" s="3">
        <f t="shared" si="1092"/>
        <v>0</v>
      </c>
      <c r="DZ1547" s="3">
        <f t="shared" si="1092"/>
        <v>0</v>
      </c>
      <c r="EA1547" s="3">
        <f t="shared" si="1092"/>
        <v>0</v>
      </c>
      <c r="EB1547" s="3">
        <f t="shared" si="1092"/>
        <v>0</v>
      </c>
      <c r="EC1547" s="3">
        <f t="shared" si="1092"/>
        <v>0</v>
      </c>
      <c r="ED1547" s="3">
        <f t="shared" si="1092"/>
        <v>0</v>
      </c>
      <c r="EE1547" s="3">
        <f t="shared" si="1092"/>
        <v>0</v>
      </c>
      <c r="EF1547" s="3">
        <f t="shared" si="1092"/>
        <v>0</v>
      </c>
      <c r="EG1547" s="3">
        <f t="shared" si="1092"/>
        <v>0</v>
      </c>
      <c r="EH1547" s="3">
        <f t="shared" si="1092"/>
        <v>0</v>
      </c>
      <c r="EI1547" s="3">
        <f t="shared" si="1092"/>
        <v>0</v>
      </c>
      <c r="EJ1547" s="3">
        <f t="shared" si="1092"/>
        <v>0</v>
      </c>
      <c r="EK1547" s="3">
        <f t="shared" si="1092"/>
        <v>0</v>
      </c>
      <c r="EL1547" s="3">
        <f t="shared" si="1092"/>
        <v>0</v>
      </c>
      <c r="EM1547" s="3">
        <f t="shared" ref="EM1547:FR1547" si="1093">EM1671</f>
        <v>0</v>
      </c>
      <c r="EN1547" s="3">
        <f t="shared" si="1093"/>
        <v>0</v>
      </c>
      <c r="EO1547" s="3">
        <f t="shared" si="1093"/>
        <v>0</v>
      </c>
      <c r="EP1547" s="3">
        <f t="shared" si="1093"/>
        <v>0</v>
      </c>
      <c r="EQ1547" s="3">
        <f t="shared" si="1093"/>
        <v>0</v>
      </c>
      <c r="ER1547" s="3">
        <f t="shared" si="1093"/>
        <v>0</v>
      </c>
      <c r="ES1547" s="3">
        <f t="shared" si="1093"/>
        <v>0</v>
      </c>
      <c r="ET1547" s="3">
        <f t="shared" si="1093"/>
        <v>0</v>
      </c>
      <c r="EU1547" s="3">
        <f t="shared" si="1093"/>
        <v>0</v>
      </c>
      <c r="EV1547" s="3">
        <f t="shared" si="1093"/>
        <v>0</v>
      </c>
      <c r="EW1547" s="3">
        <f t="shared" si="1093"/>
        <v>0</v>
      </c>
      <c r="EX1547" s="3">
        <f t="shared" si="1093"/>
        <v>0</v>
      </c>
      <c r="EY1547" s="3">
        <f t="shared" si="1093"/>
        <v>0</v>
      </c>
      <c r="EZ1547" s="3">
        <f t="shared" si="1093"/>
        <v>0</v>
      </c>
      <c r="FA1547" s="3">
        <f t="shared" si="1093"/>
        <v>0</v>
      </c>
      <c r="FB1547" s="3">
        <f t="shared" si="1093"/>
        <v>0</v>
      </c>
      <c r="FC1547" s="3">
        <f t="shared" si="1093"/>
        <v>0</v>
      </c>
      <c r="FD1547" s="3">
        <f t="shared" si="1093"/>
        <v>0</v>
      </c>
      <c r="FE1547" s="3">
        <f t="shared" si="1093"/>
        <v>0</v>
      </c>
      <c r="FF1547" s="3">
        <f t="shared" si="1093"/>
        <v>0</v>
      </c>
      <c r="FG1547" s="3">
        <f t="shared" si="1093"/>
        <v>0</v>
      </c>
      <c r="FH1547" s="3">
        <f t="shared" si="1093"/>
        <v>0</v>
      </c>
      <c r="FI1547" s="3">
        <f t="shared" si="1093"/>
        <v>0</v>
      </c>
      <c r="FJ1547" s="3">
        <f t="shared" si="1093"/>
        <v>0</v>
      </c>
      <c r="FK1547" s="3">
        <f t="shared" si="1093"/>
        <v>0</v>
      </c>
      <c r="FL1547" s="3">
        <f t="shared" si="1093"/>
        <v>0</v>
      </c>
      <c r="FM1547" s="3">
        <f t="shared" si="1093"/>
        <v>0</v>
      </c>
      <c r="FN1547" s="3">
        <f t="shared" si="1093"/>
        <v>0</v>
      </c>
      <c r="FO1547" s="3">
        <f t="shared" si="1093"/>
        <v>0</v>
      </c>
      <c r="FP1547" s="3">
        <f t="shared" si="1093"/>
        <v>0</v>
      </c>
      <c r="FQ1547" s="3">
        <f t="shared" si="1093"/>
        <v>0</v>
      </c>
      <c r="FR1547" s="3">
        <f t="shared" si="1093"/>
        <v>0</v>
      </c>
      <c r="FS1547" s="3">
        <f t="shared" ref="FS1547:GX1547" si="1094">FS1671</f>
        <v>0</v>
      </c>
      <c r="FT1547" s="3">
        <f t="shared" si="1094"/>
        <v>0</v>
      </c>
      <c r="FU1547" s="3">
        <f t="shared" si="1094"/>
        <v>0</v>
      </c>
      <c r="FV1547" s="3">
        <f t="shared" si="1094"/>
        <v>0</v>
      </c>
      <c r="FW1547" s="3">
        <f t="shared" si="1094"/>
        <v>0</v>
      </c>
      <c r="FX1547" s="3">
        <f t="shared" si="1094"/>
        <v>0</v>
      </c>
      <c r="FY1547" s="3">
        <f t="shared" si="1094"/>
        <v>0</v>
      </c>
      <c r="FZ1547" s="3">
        <f t="shared" si="1094"/>
        <v>0</v>
      </c>
      <c r="GA1547" s="3">
        <f t="shared" si="1094"/>
        <v>0</v>
      </c>
      <c r="GB1547" s="3">
        <f t="shared" si="1094"/>
        <v>0</v>
      </c>
      <c r="GC1547" s="3">
        <f t="shared" si="1094"/>
        <v>0</v>
      </c>
      <c r="GD1547" s="3">
        <f t="shared" si="1094"/>
        <v>0</v>
      </c>
      <c r="GE1547" s="3">
        <f t="shared" si="1094"/>
        <v>0</v>
      </c>
      <c r="GF1547" s="3">
        <f t="shared" si="1094"/>
        <v>0</v>
      </c>
      <c r="GG1547" s="3">
        <f t="shared" si="1094"/>
        <v>0</v>
      </c>
      <c r="GH1547" s="3">
        <f t="shared" si="1094"/>
        <v>0</v>
      </c>
      <c r="GI1547" s="3">
        <f t="shared" si="1094"/>
        <v>0</v>
      </c>
      <c r="GJ1547" s="3">
        <f t="shared" si="1094"/>
        <v>0</v>
      </c>
      <c r="GK1547" s="3">
        <f t="shared" si="1094"/>
        <v>0</v>
      </c>
      <c r="GL1547" s="3">
        <f t="shared" si="1094"/>
        <v>0</v>
      </c>
      <c r="GM1547" s="3">
        <f t="shared" si="1094"/>
        <v>0</v>
      </c>
      <c r="GN1547" s="3">
        <f t="shared" si="1094"/>
        <v>0</v>
      </c>
      <c r="GO1547" s="3">
        <f t="shared" si="1094"/>
        <v>0</v>
      </c>
      <c r="GP1547" s="3">
        <f t="shared" si="1094"/>
        <v>0</v>
      </c>
      <c r="GQ1547" s="3">
        <f t="shared" si="1094"/>
        <v>0</v>
      </c>
      <c r="GR1547" s="3">
        <f t="shared" si="1094"/>
        <v>0</v>
      </c>
      <c r="GS1547" s="3">
        <f t="shared" si="1094"/>
        <v>0</v>
      </c>
      <c r="GT1547" s="3">
        <f t="shared" si="1094"/>
        <v>0</v>
      </c>
      <c r="GU1547" s="3">
        <f t="shared" si="1094"/>
        <v>0</v>
      </c>
      <c r="GV1547" s="3">
        <f t="shared" si="1094"/>
        <v>0</v>
      </c>
      <c r="GW1547" s="3">
        <f t="shared" si="1094"/>
        <v>0</v>
      </c>
      <c r="GX1547" s="3">
        <f t="shared" si="1094"/>
        <v>0</v>
      </c>
    </row>
    <row r="1549" spans="1:206">
      <c r="A1549" s="1">
        <v>5</v>
      </c>
      <c r="B1549" s="1">
        <v>0</v>
      </c>
      <c r="C1549" s="1"/>
      <c r="D1549" s="1">
        <f>ROW(A1565)</f>
        <v>1565</v>
      </c>
      <c r="E1549" s="1"/>
      <c r="F1549" s="1" t="s">
        <v>15</v>
      </c>
      <c r="G1549" s="1" t="s">
        <v>16</v>
      </c>
      <c r="H1549" s="1" t="s">
        <v>3</v>
      </c>
      <c r="I1549" s="1">
        <v>0</v>
      </c>
      <c r="J1549" s="1"/>
      <c r="K1549" s="1">
        <v>0</v>
      </c>
      <c r="L1549" s="1"/>
      <c r="M1549" s="1" t="s">
        <v>3</v>
      </c>
      <c r="N1549" s="1"/>
      <c r="O1549" s="1"/>
      <c r="P1549" s="1"/>
      <c r="Q1549" s="1"/>
      <c r="R1549" s="1"/>
      <c r="S1549" s="1">
        <v>0</v>
      </c>
      <c r="T1549" s="1"/>
      <c r="U1549" s="1" t="s">
        <v>3</v>
      </c>
      <c r="V1549" s="1">
        <v>0</v>
      </c>
      <c r="W1549" s="1"/>
      <c r="X1549" s="1"/>
      <c r="Y1549" s="1"/>
      <c r="Z1549" s="1"/>
      <c r="AA1549" s="1"/>
      <c r="AB1549" s="1" t="s">
        <v>3</v>
      </c>
      <c r="AC1549" s="1" t="s">
        <v>3</v>
      </c>
      <c r="AD1549" s="1" t="s">
        <v>3</v>
      </c>
      <c r="AE1549" s="1" t="s">
        <v>3</v>
      </c>
      <c r="AF1549" s="1" t="s">
        <v>3</v>
      </c>
      <c r="AG1549" s="1" t="s">
        <v>3</v>
      </c>
      <c r="AH1549" s="1"/>
      <c r="AI1549" s="1"/>
      <c r="AJ1549" s="1"/>
      <c r="AK1549" s="1"/>
      <c r="AL1549" s="1"/>
      <c r="AM1549" s="1"/>
      <c r="AN1549" s="1"/>
      <c r="AO1549" s="1"/>
      <c r="AP1549" s="1" t="s">
        <v>3</v>
      </c>
      <c r="AQ1549" s="1" t="s">
        <v>3</v>
      </c>
      <c r="AR1549" s="1" t="s">
        <v>3</v>
      </c>
      <c r="AS1549" s="1"/>
      <c r="AT1549" s="1"/>
      <c r="AU1549" s="1"/>
      <c r="AV1549" s="1"/>
      <c r="AW1549" s="1"/>
      <c r="AX1549" s="1"/>
      <c r="AY1549" s="1"/>
      <c r="AZ1549" s="1" t="s">
        <v>3</v>
      </c>
      <c r="BA1549" s="1"/>
      <c r="BB1549" s="1" t="s">
        <v>3</v>
      </c>
      <c r="BC1549" s="1" t="s">
        <v>3</v>
      </c>
      <c r="BD1549" s="1" t="s">
        <v>3</v>
      </c>
      <c r="BE1549" s="1" t="s">
        <v>3</v>
      </c>
      <c r="BF1549" s="1" t="s">
        <v>3</v>
      </c>
      <c r="BG1549" s="1" t="s">
        <v>3</v>
      </c>
      <c r="BH1549" s="1" t="s">
        <v>3</v>
      </c>
      <c r="BI1549" s="1" t="s">
        <v>3</v>
      </c>
      <c r="BJ1549" s="1" t="s">
        <v>3</v>
      </c>
      <c r="BK1549" s="1" t="s">
        <v>3</v>
      </c>
      <c r="BL1549" s="1" t="s">
        <v>3</v>
      </c>
      <c r="BM1549" s="1" t="s">
        <v>3</v>
      </c>
      <c r="BN1549" s="1" t="s">
        <v>3</v>
      </c>
      <c r="BO1549" s="1" t="s">
        <v>3</v>
      </c>
      <c r="BP1549" s="1" t="s">
        <v>3</v>
      </c>
      <c r="BQ1549" s="1"/>
      <c r="BR1549" s="1"/>
      <c r="BS1549" s="1"/>
      <c r="BT1549" s="1"/>
      <c r="BU1549" s="1"/>
      <c r="BV1549" s="1"/>
      <c r="BW1549" s="1"/>
      <c r="BX1549" s="1">
        <v>0</v>
      </c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>
        <v>0</v>
      </c>
    </row>
    <row r="1551" spans="1:206">
      <c r="A1551" s="2">
        <v>52</v>
      </c>
      <c r="B1551" s="2">
        <f t="shared" ref="B1551:G1551" si="1095">B1565</f>
        <v>0</v>
      </c>
      <c r="C1551" s="2">
        <f t="shared" si="1095"/>
        <v>5</v>
      </c>
      <c r="D1551" s="2">
        <f t="shared" si="1095"/>
        <v>1549</v>
      </c>
      <c r="E1551" s="2">
        <f t="shared" si="1095"/>
        <v>0</v>
      </c>
      <c r="F1551" s="2" t="str">
        <f t="shared" si="1095"/>
        <v>Новый подраздел</v>
      </c>
      <c r="G1551" s="2" t="str">
        <f t="shared" si="1095"/>
        <v>демонтаж</v>
      </c>
      <c r="H1551" s="2"/>
      <c r="I1551" s="2"/>
      <c r="J1551" s="2"/>
      <c r="K1551" s="2"/>
      <c r="L1551" s="2"/>
      <c r="M1551" s="2"/>
      <c r="N1551" s="2"/>
      <c r="O1551" s="2">
        <f t="shared" ref="O1551:AT1551" si="1096">O1565</f>
        <v>3254.4</v>
      </c>
      <c r="P1551" s="2">
        <f t="shared" si="1096"/>
        <v>0</v>
      </c>
      <c r="Q1551" s="2">
        <f t="shared" si="1096"/>
        <v>62.33</v>
      </c>
      <c r="R1551" s="2">
        <f t="shared" si="1096"/>
        <v>44.39</v>
      </c>
      <c r="S1551" s="2">
        <f t="shared" si="1096"/>
        <v>3192.07</v>
      </c>
      <c r="T1551" s="2">
        <f t="shared" si="1096"/>
        <v>0</v>
      </c>
      <c r="U1551" s="2">
        <f t="shared" si="1096"/>
        <v>12.271056</v>
      </c>
      <c r="V1551" s="2">
        <f t="shared" si="1096"/>
        <v>0.11953000000000003</v>
      </c>
      <c r="W1551" s="2">
        <f t="shared" si="1096"/>
        <v>0</v>
      </c>
      <c r="X1551" s="2">
        <f t="shared" si="1096"/>
        <v>2246.5</v>
      </c>
      <c r="Y1551" s="2">
        <f t="shared" si="1096"/>
        <v>1695.55</v>
      </c>
      <c r="Z1551" s="2">
        <f t="shared" si="1096"/>
        <v>0</v>
      </c>
      <c r="AA1551" s="2">
        <f t="shared" si="1096"/>
        <v>0</v>
      </c>
      <c r="AB1551" s="2">
        <f t="shared" si="1096"/>
        <v>3254.4</v>
      </c>
      <c r="AC1551" s="2">
        <f t="shared" si="1096"/>
        <v>0</v>
      </c>
      <c r="AD1551" s="2">
        <f t="shared" si="1096"/>
        <v>62.33</v>
      </c>
      <c r="AE1551" s="2">
        <f t="shared" si="1096"/>
        <v>44.39</v>
      </c>
      <c r="AF1551" s="2">
        <f t="shared" si="1096"/>
        <v>3192.07</v>
      </c>
      <c r="AG1551" s="2">
        <f t="shared" si="1096"/>
        <v>0</v>
      </c>
      <c r="AH1551" s="2">
        <f t="shared" si="1096"/>
        <v>12.271056</v>
      </c>
      <c r="AI1551" s="2">
        <f t="shared" si="1096"/>
        <v>0.11953000000000003</v>
      </c>
      <c r="AJ1551" s="2">
        <f t="shared" si="1096"/>
        <v>0</v>
      </c>
      <c r="AK1551" s="2">
        <f t="shared" si="1096"/>
        <v>2246.5</v>
      </c>
      <c r="AL1551" s="2">
        <f t="shared" si="1096"/>
        <v>1695.55</v>
      </c>
      <c r="AM1551" s="2">
        <f t="shared" si="1096"/>
        <v>0</v>
      </c>
      <c r="AN1551" s="2">
        <f t="shared" si="1096"/>
        <v>0</v>
      </c>
      <c r="AO1551" s="2">
        <f t="shared" si="1096"/>
        <v>0</v>
      </c>
      <c r="AP1551" s="2">
        <f t="shared" si="1096"/>
        <v>0</v>
      </c>
      <c r="AQ1551" s="2">
        <f t="shared" si="1096"/>
        <v>0</v>
      </c>
      <c r="AR1551" s="2">
        <f t="shared" si="1096"/>
        <v>7196.45</v>
      </c>
      <c r="AS1551" s="2">
        <f t="shared" si="1096"/>
        <v>7196.45</v>
      </c>
      <c r="AT1551" s="2">
        <f t="shared" si="1096"/>
        <v>0</v>
      </c>
      <c r="AU1551" s="2">
        <f t="shared" ref="AU1551:BZ1551" si="1097">AU1565</f>
        <v>0</v>
      </c>
      <c r="AV1551" s="2">
        <f t="shared" si="1097"/>
        <v>0</v>
      </c>
      <c r="AW1551" s="2">
        <f t="shared" si="1097"/>
        <v>0</v>
      </c>
      <c r="AX1551" s="2">
        <f t="shared" si="1097"/>
        <v>0</v>
      </c>
      <c r="AY1551" s="2">
        <f t="shared" si="1097"/>
        <v>0</v>
      </c>
      <c r="AZ1551" s="2">
        <f t="shared" si="1097"/>
        <v>0</v>
      </c>
      <c r="BA1551" s="2">
        <f t="shared" si="1097"/>
        <v>0</v>
      </c>
      <c r="BB1551" s="2">
        <f t="shared" si="1097"/>
        <v>0</v>
      </c>
      <c r="BC1551" s="2">
        <f t="shared" si="1097"/>
        <v>0</v>
      </c>
      <c r="BD1551" s="2">
        <f t="shared" si="1097"/>
        <v>0</v>
      </c>
      <c r="BE1551" s="2">
        <f t="shared" si="1097"/>
        <v>0</v>
      </c>
      <c r="BF1551" s="2">
        <f t="shared" si="1097"/>
        <v>0</v>
      </c>
      <c r="BG1551" s="2">
        <f t="shared" si="1097"/>
        <v>0</v>
      </c>
      <c r="BH1551" s="2">
        <f t="shared" si="1097"/>
        <v>0</v>
      </c>
      <c r="BI1551" s="2">
        <f t="shared" si="1097"/>
        <v>0</v>
      </c>
      <c r="BJ1551" s="2">
        <f t="shared" si="1097"/>
        <v>0</v>
      </c>
      <c r="BK1551" s="2">
        <f t="shared" si="1097"/>
        <v>0</v>
      </c>
      <c r="BL1551" s="2">
        <f t="shared" si="1097"/>
        <v>0</v>
      </c>
      <c r="BM1551" s="2">
        <f t="shared" si="1097"/>
        <v>0</v>
      </c>
      <c r="BN1551" s="2">
        <f t="shared" si="1097"/>
        <v>0</v>
      </c>
      <c r="BO1551" s="2">
        <f t="shared" si="1097"/>
        <v>0</v>
      </c>
      <c r="BP1551" s="2">
        <f t="shared" si="1097"/>
        <v>0</v>
      </c>
      <c r="BQ1551" s="2">
        <f t="shared" si="1097"/>
        <v>0</v>
      </c>
      <c r="BR1551" s="2">
        <f t="shared" si="1097"/>
        <v>0</v>
      </c>
      <c r="BS1551" s="2">
        <f t="shared" si="1097"/>
        <v>0</v>
      </c>
      <c r="BT1551" s="2">
        <f t="shared" si="1097"/>
        <v>0</v>
      </c>
      <c r="BU1551" s="2">
        <f t="shared" si="1097"/>
        <v>0</v>
      </c>
      <c r="BV1551" s="2">
        <f t="shared" si="1097"/>
        <v>0</v>
      </c>
      <c r="BW1551" s="2">
        <f t="shared" si="1097"/>
        <v>0</v>
      </c>
      <c r="BX1551" s="2">
        <f t="shared" si="1097"/>
        <v>0</v>
      </c>
      <c r="BY1551" s="2">
        <f t="shared" si="1097"/>
        <v>0</v>
      </c>
      <c r="BZ1551" s="2">
        <f t="shared" si="1097"/>
        <v>0</v>
      </c>
      <c r="CA1551" s="2">
        <f t="shared" ref="CA1551:DF1551" si="1098">CA1565</f>
        <v>7196.45</v>
      </c>
      <c r="CB1551" s="2">
        <f t="shared" si="1098"/>
        <v>7196.45</v>
      </c>
      <c r="CC1551" s="2">
        <f t="shared" si="1098"/>
        <v>0</v>
      </c>
      <c r="CD1551" s="2">
        <f t="shared" si="1098"/>
        <v>0</v>
      </c>
      <c r="CE1551" s="2">
        <f t="shared" si="1098"/>
        <v>0</v>
      </c>
      <c r="CF1551" s="2">
        <f t="shared" si="1098"/>
        <v>0</v>
      </c>
      <c r="CG1551" s="2">
        <f t="shared" si="1098"/>
        <v>0</v>
      </c>
      <c r="CH1551" s="2">
        <f t="shared" si="1098"/>
        <v>0</v>
      </c>
      <c r="CI1551" s="2">
        <f t="shared" si="1098"/>
        <v>0</v>
      </c>
      <c r="CJ1551" s="2">
        <f t="shared" si="1098"/>
        <v>0</v>
      </c>
      <c r="CK1551" s="2">
        <f t="shared" si="1098"/>
        <v>0</v>
      </c>
      <c r="CL1551" s="2">
        <f t="shared" si="1098"/>
        <v>0</v>
      </c>
      <c r="CM1551" s="2">
        <f t="shared" si="1098"/>
        <v>0</v>
      </c>
      <c r="CN1551" s="2">
        <f t="shared" si="1098"/>
        <v>0</v>
      </c>
      <c r="CO1551" s="2">
        <f t="shared" si="1098"/>
        <v>0</v>
      </c>
      <c r="CP1551" s="2">
        <f t="shared" si="1098"/>
        <v>0</v>
      </c>
      <c r="CQ1551" s="2">
        <f t="shared" si="1098"/>
        <v>0</v>
      </c>
      <c r="CR1551" s="2">
        <f t="shared" si="1098"/>
        <v>0</v>
      </c>
      <c r="CS1551" s="2">
        <f t="shared" si="1098"/>
        <v>0</v>
      </c>
      <c r="CT1551" s="2">
        <f t="shared" si="1098"/>
        <v>0</v>
      </c>
      <c r="CU1551" s="2">
        <f t="shared" si="1098"/>
        <v>0</v>
      </c>
      <c r="CV1551" s="2">
        <f t="shared" si="1098"/>
        <v>0</v>
      </c>
      <c r="CW1551" s="2">
        <f t="shared" si="1098"/>
        <v>0</v>
      </c>
      <c r="CX1551" s="2">
        <f t="shared" si="1098"/>
        <v>0</v>
      </c>
      <c r="CY1551" s="2">
        <f t="shared" si="1098"/>
        <v>0</v>
      </c>
      <c r="CZ1551" s="2">
        <f t="shared" si="1098"/>
        <v>0</v>
      </c>
      <c r="DA1551" s="2">
        <f t="shared" si="1098"/>
        <v>0</v>
      </c>
      <c r="DB1551" s="2">
        <f t="shared" si="1098"/>
        <v>0</v>
      </c>
      <c r="DC1551" s="2">
        <f t="shared" si="1098"/>
        <v>0</v>
      </c>
      <c r="DD1551" s="2">
        <f t="shared" si="1098"/>
        <v>0</v>
      </c>
      <c r="DE1551" s="2">
        <f t="shared" si="1098"/>
        <v>0</v>
      </c>
      <c r="DF1551" s="2">
        <f t="shared" si="1098"/>
        <v>0</v>
      </c>
      <c r="DG1551" s="3">
        <f t="shared" ref="DG1551:EL1551" si="1099">DG1565</f>
        <v>0</v>
      </c>
      <c r="DH1551" s="3">
        <f t="shared" si="1099"/>
        <v>0</v>
      </c>
      <c r="DI1551" s="3">
        <f t="shared" si="1099"/>
        <v>0</v>
      </c>
      <c r="DJ1551" s="3">
        <f t="shared" si="1099"/>
        <v>0</v>
      </c>
      <c r="DK1551" s="3">
        <f t="shared" si="1099"/>
        <v>0</v>
      </c>
      <c r="DL1551" s="3">
        <f t="shared" si="1099"/>
        <v>0</v>
      </c>
      <c r="DM1551" s="3">
        <f t="shared" si="1099"/>
        <v>0</v>
      </c>
      <c r="DN1551" s="3">
        <f t="shared" si="1099"/>
        <v>0</v>
      </c>
      <c r="DO1551" s="3">
        <f t="shared" si="1099"/>
        <v>0</v>
      </c>
      <c r="DP1551" s="3">
        <f t="shared" si="1099"/>
        <v>0</v>
      </c>
      <c r="DQ1551" s="3">
        <f t="shared" si="1099"/>
        <v>0</v>
      </c>
      <c r="DR1551" s="3">
        <f t="shared" si="1099"/>
        <v>0</v>
      </c>
      <c r="DS1551" s="3">
        <f t="shared" si="1099"/>
        <v>0</v>
      </c>
      <c r="DT1551" s="3">
        <f t="shared" si="1099"/>
        <v>0</v>
      </c>
      <c r="DU1551" s="3">
        <f t="shared" si="1099"/>
        <v>0</v>
      </c>
      <c r="DV1551" s="3">
        <f t="shared" si="1099"/>
        <v>0</v>
      </c>
      <c r="DW1551" s="3">
        <f t="shared" si="1099"/>
        <v>0</v>
      </c>
      <c r="DX1551" s="3">
        <f t="shared" si="1099"/>
        <v>0</v>
      </c>
      <c r="DY1551" s="3">
        <f t="shared" si="1099"/>
        <v>0</v>
      </c>
      <c r="DZ1551" s="3">
        <f t="shared" si="1099"/>
        <v>0</v>
      </c>
      <c r="EA1551" s="3">
        <f t="shared" si="1099"/>
        <v>0</v>
      </c>
      <c r="EB1551" s="3">
        <f t="shared" si="1099"/>
        <v>0</v>
      </c>
      <c r="EC1551" s="3">
        <f t="shared" si="1099"/>
        <v>0</v>
      </c>
      <c r="ED1551" s="3">
        <f t="shared" si="1099"/>
        <v>0</v>
      </c>
      <c r="EE1551" s="3">
        <f t="shared" si="1099"/>
        <v>0</v>
      </c>
      <c r="EF1551" s="3">
        <f t="shared" si="1099"/>
        <v>0</v>
      </c>
      <c r="EG1551" s="3">
        <f t="shared" si="1099"/>
        <v>0</v>
      </c>
      <c r="EH1551" s="3">
        <f t="shared" si="1099"/>
        <v>0</v>
      </c>
      <c r="EI1551" s="3">
        <f t="shared" si="1099"/>
        <v>0</v>
      </c>
      <c r="EJ1551" s="3">
        <f t="shared" si="1099"/>
        <v>0</v>
      </c>
      <c r="EK1551" s="3">
        <f t="shared" si="1099"/>
        <v>0</v>
      </c>
      <c r="EL1551" s="3">
        <f t="shared" si="1099"/>
        <v>0</v>
      </c>
      <c r="EM1551" s="3">
        <f t="shared" ref="EM1551:FR1551" si="1100">EM1565</f>
        <v>0</v>
      </c>
      <c r="EN1551" s="3">
        <f t="shared" si="1100"/>
        <v>0</v>
      </c>
      <c r="EO1551" s="3">
        <f t="shared" si="1100"/>
        <v>0</v>
      </c>
      <c r="EP1551" s="3">
        <f t="shared" si="1100"/>
        <v>0</v>
      </c>
      <c r="EQ1551" s="3">
        <f t="shared" si="1100"/>
        <v>0</v>
      </c>
      <c r="ER1551" s="3">
        <f t="shared" si="1100"/>
        <v>0</v>
      </c>
      <c r="ES1551" s="3">
        <f t="shared" si="1100"/>
        <v>0</v>
      </c>
      <c r="ET1551" s="3">
        <f t="shared" si="1100"/>
        <v>0</v>
      </c>
      <c r="EU1551" s="3">
        <f t="shared" si="1100"/>
        <v>0</v>
      </c>
      <c r="EV1551" s="3">
        <f t="shared" si="1100"/>
        <v>0</v>
      </c>
      <c r="EW1551" s="3">
        <f t="shared" si="1100"/>
        <v>0</v>
      </c>
      <c r="EX1551" s="3">
        <f t="shared" si="1100"/>
        <v>0</v>
      </c>
      <c r="EY1551" s="3">
        <f t="shared" si="1100"/>
        <v>0</v>
      </c>
      <c r="EZ1551" s="3">
        <f t="shared" si="1100"/>
        <v>0</v>
      </c>
      <c r="FA1551" s="3">
        <f t="shared" si="1100"/>
        <v>0</v>
      </c>
      <c r="FB1551" s="3">
        <f t="shared" si="1100"/>
        <v>0</v>
      </c>
      <c r="FC1551" s="3">
        <f t="shared" si="1100"/>
        <v>0</v>
      </c>
      <c r="FD1551" s="3">
        <f t="shared" si="1100"/>
        <v>0</v>
      </c>
      <c r="FE1551" s="3">
        <f t="shared" si="1100"/>
        <v>0</v>
      </c>
      <c r="FF1551" s="3">
        <f t="shared" si="1100"/>
        <v>0</v>
      </c>
      <c r="FG1551" s="3">
        <f t="shared" si="1100"/>
        <v>0</v>
      </c>
      <c r="FH1551" s="3">
        <f t="shared" si="1100"/>
        <v>0</v>
      </c>
      <c r="FI1551" s="3">
        <f t="shared" si="1100"/>
        <v>0</v>
      </c>
      <c r="FJ1551" s="3">
        <f t="shared" si="1100"/>
        <v>0</v>
      </c>
      <c r="FK1551" s="3">
        <f t="shared" si="1100"/>
        <v>0</v>
      </c>
      <c r="FL1551" s="3">
        <f t="shared" si="1100"/>
        <v>0</v>
      </c>
      <c r="FM1551" s="3">
        <f t="shared" si="1100"/>
        <v>0</v>
      </c>
      <c r="FN1551" s="3">
        <f t="shared" si="1100"/>
        <v>0</v>
      </c>
      <c r="FO1551" s="3">
        <f t="shared" si="1100"/>
        <v>0</v>
      </c>
      <c r="FP1551" s="3">
        <f t="shared" si="1100"/>
        <v>0</v>
      </c>
      <c r="FQ1551" s="3">
        <f t="shared" si="1100"/>
        <v>0</v>
      </c>
      <c r="FR1551" s="3">
        <f t="shared" si="1100"/>
        <v>0</v>
      </c>
      <c r="FS1551" s="3">
        <f t="shared" ref="FS1551:GX1551" si="1101">FS1565</f>
        <v>0</v>
      </c>
      <c r="FT1551" s="3">
        <f t="shared" si="1101"/>
        <v>0</v>
      </c>
      <c r="FU1551" s="3">
        <f t="shared" si="1101"/>
        <v>0</v>
      </c>
      <c r="FV1551" s="3">
        <f t="shared" si="1101"/>
        <v>0</v>
      </c>
      <c r="FW1551" s="3">
        <f t="shared" si="1101"/>
        <v>0</v>
      </c>
      <c r="FX1551" s="3">
        <f t="shared" si="1101"/>
        <v>0</v>
      </c>
      <c r="FY1551" s="3">
        <f t="shared" si="1101"/>
        <v>0</v>
      </c>
      <c r="FZ1551" s="3">
        <f t="shared" si="1101"/>
        <v>0</v>
      </c>
      <c r="GA1551" s="3">
        <f t="shared" si="1101"/>
        <v>0</v>
      </c>
      <c r="GB1551" s="3">
        <f t="shared" si="1101"/>
        <v>0</v>
      </c>
      <c r="GC1551" s="3">
        <f t="shared" si="1101"/>
        <v>0</v>
      </c>
      <c r="GD1551" s="3">
        <f t="shared" si="1101"/>
        <v>0</v>
      </c>
      <c r="GE1551" s="3">
        <f t="shared" si="1101"/>
        <v>0</v>
      </c>
      <c r="GF1551" s="3">
        <f t="shared" si="1101"/>
        <v>0</v>
      </c>
      <c r="GG1551" s="3">
        <f t="shared" si="1101"/>
        <v>0</v>
      </c>
      <c r="GH1551" s="3">
        <f t="shared" si="1101"/>
        <v>0</v>
      </c>
      <c r="GI1551" s="3">
        <f t="shared" si="1101"/>
        <v>0</v>
      </c>
      <c r="GJ1551" s="3">
        <f t="shared" si="1101"/>
        <v>0</v>
      </c>
      <c r="GK1551" s="3">
        <f t="shared" si="1101"/>
        <v>0</v>
      </c>
      <c r="GL1551" s="3">
        <f t="shared" si="1101"/>
        <v>0</v>
      </c>
      <c r="GM1551" s="3">
        <f t="shared" si="1101"/>
        <v>0</v>
      </c>
      <c r="GN1551" s="3">
        <f t="shared" si="1101"/>
        <v>0</v>
      </c>
      <c r="GO1551" s="3">
        <f t="shared" si="1101"/>
        <v>0</v>
      </c>
      <c r="GP1551" s="3">
        <f t="shared" si="1101"/>
        <v>0</v>
      </c>
      <c r="GQ1551" s="3">
        <f t="shared" si="1101"/>
        <v>0</v>
      </c>
      <c r="GR1551" s="3">
        <f t="shared" si="1101"/>
        <v>0</v>
      </c>
      <c r="GS1551" s="3">
        <f t="shared" si="1101"/>
        <v>0</v>
      </c>
      <c r="GT1551" s="3">
        <f t="shared" si="1101"/>
        <v>0</v>
      </c>
      <c r="GU1551" s="3">
        <f t="shared" si="1101"/>
        <v>0</v>
      </c>
      <c r="GV1551" s="3">
        <f t="shared" si="1101"/>
        <v>0</v>
      </c>
      <c r="GW1551" s="3">
        <f t="shared" si="1101"/>
        <v>0</v>
      </c>
      <c r="GX1551" s="3">
        <f t="shared" si="1101"/>
        <v>0</v>
      </c>
    </row>
    <row r="1553" spans="1:245">
      <c r="A1553">
        <v>17</v>
      </c>
      <c r="B1553">
        <v>0</v>
      </c>
      <c r="C1553">
        <f>ROW(SmtRes!A1623)</f>
        <v>1623</v>
      </c>
      <c r="D1553">
        <f>ROW(EtalonRes!A1575)</f>
        <v>1575</v>
      </c>
      <c r="E1553" t="s">
        <v>17</v>
      </c>
      <c r="F1553" t="s">
        <v>18</v>
      </c>
      <c r="G1553" t="s">
        <v>19</v>
      </c>
      <c r="H1553" t="s">
        <v>20</v>
      </c>
      <c r="I1553">
        <f>ROUND(28.1/100,9)</f>
        <v>0.28100000000000003</v>
      </c>
      <c r="J1553">
        <v>0</v>
      </c>
      <c r="K1553">
        <f>ROUND(28.1/100,9)</f>
        <v>0.28100000000000003</v>
      </c>
      <c r="O1553">
        <f t="shared" ref="O1553:O1563" si="1102">ROUND(CP1553,2)</f>
        <v>555.64</v>
      </c>
      <c r="P1553">
        <f t="shared" ref="P1553:P1563" si="1103">ROUND(CQ1553*I1553,2)</f>
        <v>0</v>
      </c>
      <c r="Q1553">
        <f t="shared" ref="Q1553:Q1563" si="1104">ROUND(CR1553*I1553,2)</f>
        <v>0</v>
      </c>
      <c r="R1553">
        <f t="shared" ref="R1553:R1563" si="1105">ROUND(CS1553*I1553,2)</f>
        <v>0</v>
      </c>
      <c r="S1553">
        <f t="shared" ref="S1553:S1563" si="1106">ROUND(CT1553*I1553,2)</f>
        <v>555.64</v>
      </c>
      <c r="T1553">
        <f t="shared" ref="T1553:T1563" si="1107">ROUND(CU1553*I1553,2)</f>
        <v>0</v>
      </c>
      <c r="U1553">
        <f t="shared" ref="U1553:U1563" si="1108">CV1553*I1553</f>
        <v>2.1552700000000002</v>
      </c>
      <c r="V1553">
        <f t="shared" ref="V1553:V1563" si="1109">CW1553*I1553</f>
        <v>0</v>
      </c>
      <c r="W1553">
        <f t="shared" ref="W1553:W1563" si="1110">ROUND(CX1553*I1553,2)</f>
        <v>0</v>
      </c>
      <c r="X1553">
        <f t="shared" ref="X1553:X1563" si="1111">ROUND(CY1553,2)</f>
        <v>377.84</v>
      </c>
      <c r="Y1553">
        <f t="shared" ref="Y1553:Y1563" si="1112">ROUND(CZ1553,2)</f>
        <v>300.05</v>
      </c>
      <c r="AA1553">
        <v>35863109</v>
      </c>
      <c r="AB1553">
        <f t="shared" ref="AB1553:AB1563" si="1113">ROUND((AC1553+AD1553+AF1553),2)</f>
        <v>59.83</v>
      </c>
      <c r="AC1553">
        <f t="shared" ref="AC1553:AC1563" si="1114">ROUND((ES1553),2)</f>
        <v>0</v>
      </c>
      <c r="AD1553">
        <f t="shared" ref="AD1553:AD1563" si="1115">ROUND((((ET1553)-(EU1553))+AE1553),2)</f>
        <v>0</v>
      </c>
      <c r="AE1553">
        <f t="shared" ref="AE1553:AE1563" si="1116">ROUND((EU1553),2)</f>
        <v>0</v>
      </c>
      <c r="AF1553">
        <f t="shared" ref="AF1553:AF1563" si="1117">ROUND((EV1553),2)</f>
        <v>59.83</v>
      </c>
      <c r="AG1553">
        <f t="shared" ref="AG1553:AG1563" si="1118">ROUND((AP1553),2)</f>
        <v>0</v>
      </c>
      <c r="AH1553">
        <f t="shared" ref="AH1553:AH1563" si="1119">(EW1553)</f>
        <v>7.67</v>
      </c>
      <c r="AI1553">
        <f t="shared" ref="AI1553:AI1563" si="1120">(EX1553)</f>
        <v>0</v>
      </c>
      <c r="AJ1553">
        <f t="shared" ref="AJ1553:AJ1563" si="1121">(AS1553)</f>
        <v>0</v>
      </c>
      <c r="AK1553">
        <v>59.83</v>
      </c>
      <c r="AL1553">
        <v>0</v>
      </c>
      <c r="AM1553">
        <v>0</v>
      </c>
      <c r="AN1553">
        <v>0</v>
      </c>
      <c r="AO1553">
        <v>59.83</v>
      </c>
      <c r="AP1553">
        <v>0</v>
      </c>
      <c r="AQ1553">
        <v>7.67</v>
      </c>
      <c r="AR1553">
        <v>0</v>
      </c>
      <c r="AS1553">
        <v>0</v>
      </c>
      <c r="AT1553">
        <v>68</v>
      </c>
      <c r="AU1553">
        <v>54</v>
      </c>
      <c r="AV1553">
        <v>1</v>
      </c>
      <c r="AW1553">
        <v>1</v>
      </c>
      <c r="AZ1553">
        <v>1</v>
      </c>
      <c r="BA1553">
        <v>33.049999999999997</v>
      </c>
      <c r="BB1553">
        <v>1</v>
      </c>
      <c r="BC1553">
        <v>1</v>
      </c>
      <c r="BD1553" t="s">
        <v>3</v>
      </c>
      <c r="BE1553" t="s">
        <v>3</v>
      </c>
      <c r="BF1553" t="s">
        <v>3</v>
      </c>
      <c r="BG1553" t="s">
        <v>3</v>
      </c>
      <c r="BH1553">
        <v>0</v>
      </c>
      <c r="BI1553">
        <v>1</v>
      </c>
      <c r="BJ1553" t="s">
        <v>21</v>
      </c>
      <c r="BM1553">
        <v>57001</v>
      </c>
      <c r="BN1553">
        <v>0</v>
      </c>
      <c r="BO1553" t="s">
        <v>18</v>
      </c>
      <c r="BP1553">
        <v>1</v>
      </c>
      <c r="BQ1553">
        <v>6</v>
      </c>
      <c r="BR1553">
        <v>0</v>
      </c>
      <c r="BS1553">
        <v>33.049999999999997</v>
      </c>
      <c r="BT1553">
        <v>1</v>
      </c>
      <c r="BU1553">
        <v>1</v>
      </c>
      <c r="BV1553">
        <v>1</v>
      </c>
      <c r="BW1553">
        <v>1</v>
      </c>
      <c r="BX1553">
        <v>1</v>
      </c>
      <c r="BY1553" t="s">
        <v>3</v>
      </c>
      <c r="BZ1553">
        <v>80</v>
      </c>
      <c r="CA1553">
        <v>68</v>
      </c>
      <c r="CB1553" t="s">
        <v>3</v>
      </c>
      <c r="CE1553">
        <v>0</v>
      </c>
      <c r="CF1553">
        <v>0</v>
      </c>
      <c r="CG1553">
        <v>0</v>
      </c>
      <c r="CM1553">
        <v>0</v>
      </c>
      <c r="CN1553" t="s">
        <v>3</v>
      </c>
      <c r="CO1553">
        <v>0</v>
      </c>
      <c r="CP1553">
        <f t="shared" ref="CP1553:CP1563" si="1122">(P1553+Q1553+S1553)</f>
        <v>555.64</v>
      </c>
      <c r="CQ1553">
        <f t="shared" ref="CQ1553:CQ1563" si="1123">AC1553*BC1553</f>
        <v>0</v>
      </c>
      <c r="CR1553">
        <f t="shared" ref="CR1553:CR1563" si="1124">AD1553*BB1553</f>
        <v>0</v>
      </c>
      <c r="CS1553">
        <f t="shared" ref="CS1553:CS1563" si="1125">AE1553*BS1553</f>
        <v>0</v>
      </c>
      <c r="CT1553">
        <f t="shared" ref="CT1553:CT1563" si="1126">AF1553*BA1553</f>
        <v>1977.3814999999997</v>
      </c>
      <c r="CU1553">
        <f t="shared" ref="CU1553:CU1563" si="1127">AG1553</f>
        <v>0</v>
      </c>
      <c r="CV1553">
        <f t="shared" ref="CV1553:CV1563" si="1128">AH1553</f>
        <v>7.67</v>
      </c>
      <c r="CW1553">
        <f t="shared" ref="CW1553:CW1563" si="1129">AI1553</f>
        <v>0</v>
      </c>
      <c r="CX1553">
        <f t="shared" ref="CX1553:CX1563" si="1130">AJ1553</f>
        <v>0</v>
      </c>
      <c r="CY1553">
        <f t="shared" ref="CY1553:CY1563" si="1131">(((S1553+R1553)*AT1553)/100)</f>
        <v>377.83519999999999</v>
      </c>
      <c r="CZ1553">
        <f t="shared" ref="CZ1553:CZ1563" si="1132">(((S1553+R1553)*AU1553)/100)</f>
        <v>300.04559999999998</v>
      </c>
      <c r="DC1553" t="s">
        <v>3</v>
      </c>
      <c r="DD1553" t="s">
        <v>3</v>
      </c>
      <c r="DE1553" t="s">
        <v>3</v>
      </c>
      <c r="DF1553" t="s">
        <v>3</v>
      </c>
      <c r="DG1553" t="s">
        <v>3</v>
      </c>
      <c r="DH1553" t="s">
        <v>3</v>
      </c>
      <c r="DI1553" t="s">
        <v>3</v>
      </c>
      <c r="DJ1553" t="s">
        <v>3</v>
      </c>
      <c r="DK1553" t="s">
        <v>3</v>
      </c>
      <c r="DL1553" t="s">
        <v>3</v>
      </c>
      <c r="DM1553" t="s">
        <v>3</v>
      </c>
      <c r="DN1553">
        <v>0</v>
      </c>
      <c r="DO1553">
        <v>0</v>
      </c>
      <c r="DP1553">
        <v>1</v>
      </c>
      <c r="DQ1553">
        <v>1</v>
      </c>
      <c r="DU1553">
        <v>1013</v>
      </c>
      <c r="DV1553" t="s">
        <v>20</v>
      </c>
      <c r="DW1553" t="s">
        <v>20</v>
      </c>
      <c r="DX1553">
        <v>1</v>
      </c>
      <c r="DZ1553" t="s">
        <v>3</v>
      </c>
      <c r="EA1553" t="s">
        <v>3</v>
      </c>
      <c r="EB1553" t="s">
        <v>3</v>
      </c>
      <c r="EC1553" t="s">
        <v>3</v>
      </c>
      <c r="EE1553">
        <v>29085590</v>
      </c>
      <c r="EF1553">
        <v>6</v>
      </c>
      <c r="EG1553" t="s">
        <v>22</v>
      </c>
      <c r="EH1553">
        <v>0</v>
      </c>
      <c r="EI1553" t="s">
        <v>3</v>
      </c>
      <c r="EJ1553">
        <v>1</v>
      </c>
      <c r="EK1553">
        <v>57001</v>
      </c>
      <c r="EL1553" t="s">
        <v>23</v>
      </c>
      <c r="EM1553" t="s">
        <v>24</v>
      </c>
      <c r="EO1553" t="s">
        <v>3</v>
      </c>
      <c r="EQ1553">
        <v>0</v>
      </c>
      <c r="ER1553">
        <v>59.83</v>
      </c>
      <c r="ES1553">
        <v>0</v>
      </c>
      <c r="ET1553">
        <v>0</v>
      </c>
      <c r="EU1553">
        <v>0</v>
      </c>
      <c r="EV1553">
        <v>59.83</v>
      </c>
      <c r="EW1553">
        <v>7.67</v>
      </c>
      <c r="EX1553">
        <v>0</v>
      </c>
      <c r="EY1553">
        <v>0</v>
      </c>
      <c r="FQ1553">
        <v>0</v>
      </c>
      <c r="FR1553">
        <f t="shared" ref="FR1553:FR1563" si="1133">ROUND(IF(AND(BH1553=3,BI1553=3),P1553,0),2)</f>
        <v>0</v>
      </c>
      <c r="FS1553">
        <v>0</v>
      </c>
      <c r="FV1553" t="s">
        <v>25</v>
      </c>
      <c r="FW1553" t="s">
        <v>26</v>
      </c>
      <c r="FX1553">
        <v>80</v>
      </c>
      <c r="FY1553">
        <v>68</v>
      </c>
      <c r="GA1553" t="s">
        <v>3</v>
      </c>
      <c r="GD1553">
        <v>1</v>
      </c>
      <c r="GF1553">
        <v>1095792533</v>
      </c>
      <c r="GG1553">
        <v>2</v>
      </c>
      <c r="GH1553">
        <v>1</v>
      </c>
      <c r="GI1553">
        <v>2</v>
      </c>
      <c r="GJ1553">
        <v>0</v>
      </c>
      <c r="GK1553">
        <v>0</v>
      </c>
      <c r="GL1553">
        <f t="shared" ref="GL1553:GL1563" si="1134">ROUND(IF(AND(BH1553=3,BI1553=3,FS1553&lt;&gt;0),P1553,0),2)</f>
        <v>0</v>
      </c>
      <c r="GM1553">
        <f t="shared" ref="GM1553:GM1563" si="1135">ROUND(O1553+X1553+Y1553,2)+GX1553</f>
        <v>1233.53</v>
      </c>
      <c r="GN1553">
        <f t="shared" ref="GN1553:GN1563" si="1136">IF(OR(BI1553=0,BI1553=1),ROUND(O1553+X1553+Y1553,2),0)</f>
        <v>1233.53</v>
      </c>
      <c r="GO1553">
        <f t="shared" ref="GO1553:GO1563" si="1137">IF(BI1553=2,ROUND(O1553+X1553+Y1553,2),0)</f>
        <v>0</v>
      </c>
      <c r="GP1553">
        <f t="shared" ref="GP1553:GP1563" si="1138">IF(BI1553=4,ROUND(O1553+X1553+Y1553,2)+GX1553,0)</f>
        <v>0</v>
      </c>
      <c r="GR1553">
        <v>0</v>
      </c>
      <c r="GS1553">
        <v>3</v>
      </c>
      <c r="GT1553">
        <v>0</v>
      </c>
      <c r="GU1553" t="s">
        <v>3</v>
      </c>
      <c r="GV1553">
        <f t="shared" ref="GV1553:GV1563" si="1139">ROUND((GT1553),2)</f>
        <v>0</v>
      </c>
      <c r="GW1553">
        <v>1</v>
      </c>
      <c r="GX1553">
        <f t="shared" ref="GX1553:GX1563" si="1140">ROUND(HC1553*I1553,2)</f>
        <v>0</v>
      </c>
      <c r="HA1553">
        <v>0</v>
      </c>
      <c r="HB1553">
        <v>0</v>
      </c>
      <c r="HC1553">
        <f t="shared" ref="HC1553:HC1563" si="1141">GV1553*GW1553</f>
        <v>0</v>
      </c>
      <c r="HE1553" t="s">
        <v>3</v>
      </c>
      <c r="HF1553" t="s">
        <v>3</v>
      </c>
      <c r="HM1553" t="s">
        <v>3</v>
      </c>
      <c r="IK1553">
        <v>0</v>
      </c>
    </row>
    <row r="1554" spans="1:245">
      <c r="A1554">
        <v>18</v>
      </c>
      <c r="B1554">
        <v>0</v>
      </c>
      <c r="C1554">
        <v>1623</v>
      </c>
      <c r="E1554" t="s">
        <v>27</v>
      </c>
      <c r="F1554" t="s">
        <v>28</v>
      </c>
      <c r="G1554" t="s">
        <v>29</v>
      </c>
      <c r="H1554" t="s">
        <v>30</v>
      </c>
      <c r="I1554">
        <f>I1553*J1554</f>
        <v>0.19670000000000001</v>
      </c>
      <c r="J1554">
        <v>0.7</v>
      </c>
      <c r="K1554">
        <v>0.7</v>
      </c>
      <c r="O1554">
        <f t="shared" si="1102"/>
        <v>0</v>
      </c>
      <c r="P1554">
        <f t="shared" si="1103"/>
        <v>0</v>
      </c>
      <c r="Q1554">
        <f t="shared" si="1104"/>
        <v>0</v>
      </c>
      <c r="R1554">
        <f t="shared" si="1105"/>
        <v>0</v>
      </c>
      <c r="S1554">
        <f t="shared" si="1106"/>
        <v>0</v>
      </c>
      <c r="T1554">
        <f t="shared" si="1107"/>
        <v>0</v>
      </c>
      <c r="U1554">
        <f t="shared" si="1108"/>
        <v>0</v>
      </c>
      <c r="V1554">
        <f t="shared" si="1109"/>
        <v>0</v>
      </c>
      <c r="W1554">
        <f t="shared" si="1110"/>
        <v>0</v>
      </c>
      <c r="X1554">
        <f t="shared" si="1111"/>
        <v>0</v>
      </c>
      <c r="Y1554">
        <f t="shared" si="1112"/>
        <v>0</v>
      </c>
      <c r="AA1554">
        <v>35863109</v>
      </c>
      <c r="AB1554">
        <f t="shared" si="1113"/>
        <v>0</v>
      </c>
      <c r="AC1554">
        <f t="shared" si="1114"/>
        <v>0</v>
      </c>
      <c r="AD1554">
        <f t="shared" si="1115"/>
        <v>0</v>
      </c>
      <c r="AE1554">
        <f t="shared" si="1116"/>
        <v>0</v>
      </c>
      <c r="AF1554">
        <f t="shared" si="1117"/>
        <v>0</v>
      </c>
      <c r="AG1554">
        <f t="shared" si="1118"/>
        <v>0</v>
      </c>
      <c r="AH1554">
        <f t="shared" si="1119"/>
        <v>0</v>
      </c>
      <c r="AI1554">
        <f t="shared" si="1120"/>
        <v>0</v>
      </c>
      <c r="AJ1554">
        <f t="shared" si="1121"/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1</v>
      </c>
      <c r="AW1554">
        <v>1</v>
      </c>
      <c r="AZ1554">
        <v>1</v>
      </c>
      <c r="BA1554">
        <v>1</v>
      </c>
      <c r="BB1554">
        <v>1</v>
      </c>
      <c r="BC1554">
        <v>1</v>
      </c>
      <c r="BD1554" t="s">
        <v>3</v>
      </c>
      <c r="BE1554" t="s">
        <v>3</v>
      </c>
      <c r="BF1554" t="s">
        <v>3</v>
      </c>
      <c r="BG1554" t="s">
        <v>3</v>
      </c>
      <c r="BH1554">
        <v>3</v>
      </c>
      <c r="BI1554">
        <v>2</v>
      </c>
      <c r="BJ1554" t="s">
        <v>31</v>
      </c>
      <c r="BM1554">
        <v>500002</v>
      </c>
      <c r="BN1554">
        <v>0</v>
      </c>
      <c r="BO1554" t="s">
        <v>3</v>
      </c>
      <c r="BP1554">
        <v>0</v>
      </c>
      <c r="BQ1554">
        <v>12</v>
      </c>
      <c r="BR1554">
        <v>0</v>
      </c>
      <c r="BS1554">
        <v>1</v>
      </c>
      <c r="BT1554">
        <v>1</v>
      </c>
      <c r="BU1554">
        <v>1</v>
      </c>
      <c r="BV1554">
        <v>1</v>
      </c>
      <c r="BW1554">
        <v>1</v>
      </c>
      <c r="BX1554">
        <v>1</v>
      </c>
      <c r="BY1554" t="s">
        <v>3</v>
      </c>
      <c r="BZ1554">
        <v>0</v>
      </c>
      <c r="CA1554">
        <v>0</v>
      </c>
      <c r="CB1554" t="s">
        <v>3</v>
      </c>
      <c r="CE1554">
        <v>0</v>
      </c>
      <c r="CF1554">
        <v>0</v>
      </c>
      <c r="CG1554">
        <v>0</v>
      </c>
      <c r="CM1554">
        <v>0</v>
      </c>
      <c r="CN1554" t="s">
        <v>3</v>
      </c>
      <c r="CO1554">
        <v>0</v>
      </c>
      <c r="CP1554">
        <f t="shared" si="1122"/>
        <v>0</v>
      </c>
      <c r="CQ1554">
        <f t="shared" si="1123"/>
        <v>0</v>
      </c>
      <c r="CR1554">
        <f t="shared" si="1124"/>
        <v>0</v>
      </c>
      <c r="CS1554">
        <f t="shared" si="1125"/>
        <v>0</v>
      </c>
      <c r="CT1554">
        <f t="shared" si="1126"/>
        <v>0</v>
      </c>
      <c r="CU1554">
        <f t="shared" si="1127"/>
        <v>0</v>
      </c>
      <c r="CV1554">
        <f t="shared" si="1128"/>
        <v>0</v>
      </c>
      <c r="CW1554">
        <f t="shared" si="1129"/>
        <v>0</v>
      </c>
      <c r="CX1554">
        <f t="shared" si="1130"/>
        <v>0</v>
      </c>
      <c r="CY1554">
        <f t="shared" si="1131"/>
        <v>0</v>
      </c>
      <c r="CZ1554">
        <f t="shared" si="1132"/>
        <v>0</v>
      </c>
      <c r="DC1554" t="s">
        <v>3</v>
      </c>
      <c r="DD1554" t="s">
        <v>3</v>
      </c>
      <c r="DE1554" t="s">
        <v>3</v>
      </c>
      <c r="DF1554" t="s">
        <v>3</v>
      </c>
      <c r="DG1554" t="s">
        <v>3</v>
      </c>
      <c r="DH1554" t="s">
        <v>3</v>
      </c>
      <c r="DI1554" t="s">
        <v>3</v>
      </c>
      <c r="DJ1554" t="s">
        <v>3</v>
      </c>
      <c r="DK1554" t="s">
        <v>3</v>
      </c>
      <c r="DL1554" t="s">
        <v>3</v>
      </c>
      <c r="DM1554" t="s">
        <v>3</v>
      </c>
      <c r="DN1554">
        <v>0</v>
      </c>
      <c r="DO1554">
        <v>0</v>
      </c>
      <c r="DP1554">
        <v>1</v>
      </c>
      <c r="DQ1554">
        <v>1</v>
      </c>
      <c r="DU1554">
        <v>1009</v>
      </c>
      <c r="DV1554" t="s">
        <v>30</v>
      </c>
      <c r="DW1554" t="s">
        <v>30</v>
      </c>
      <c r="DX1554">
        <v>1000</v>
      </c>
      <c r="DZ1554" t="s">
        <v>3</v>
      </c>
      <c r="EA1554" t="s">
        <v>3</v>
      </c>
      <c r="EB1554" t="s">
        <v>3</v>
      </c>
      <c r="EC1554" t="s">
        <v>3</v>
      </c>
      <c r="EE1554">
        <v>29085444</v>
      </c>
      <c r="EF1554">
        <v>12</v>
      </c>
      <c r="EG1554" t="s">
        <v>32</v>
      </c>
      <c r="EH1554">
        <v>0</v>
      </c>
      <c r="EI1554" t="s">
        <v>3</v>
      </c>
      <c r="EJ1554">
        <v>2</v>
      </c>
      <c r="EK1554">
        <v>500002</v>
      </c>
      <c r="EL1554" t="s">
        <v>33</v>
      </c>
      <c r="EM1554" t="s">
        <v>34</v>
      </c>
      <c r="EO1554" t="s">
        <v>3</v>
      </c>
      <c r="EQ1554">
        <v>0</v>
      </c>
      <c r="ER1554">
        <v>0</v>
      </c>
      <c r="ES1554">
        <v>0</v>
      </c>
      <c r="ET1554">
        <v>0</v>
      </c>
      <c r="EU1554">
        <v>0</v>
      </c>
      <c r="EV1554">
        <v>0</v>
      </c>
      <c r="EW1554">
        <v>0</v>
      </c>
      <c r="EX1554">
        <v>0</v>
      </c>
      <c r="FQ1554">
        <v>0</v>
      </c>
      <c r="FR1554">
        <f t="shared" si="1133"/>
        <v>0</v>
      </c>
      <c r="FS1554">
        <v>0</v>
      </c>
      <c r="FX1554">
        <v>0</v>
      </c>
      <c r="FY1554">
        <v>0</v>
      </c>
      <c r="GA1554" t="s">
        <v>3</v>
      </c>
      <c r="GD1554">
        <v>1</v>
      </c>
      <c r="GF1554">
        <v>-304821490</v>
      </c>
      <c r="GG1554">
        <v>2</v>
      </c>
      <c r="GH1554">
        <v>1</v>
      </c>
      <c r="GI1554">
        <v>-2</v>
      </c>
      <c r="GJ1554">
        <v>0</v>
      </c>
      <c r="GK1554">
        <v>0</v>
      </c>
      <c r="GL1554">
        <f t="shared" si="1134"/>
        <v>0</v>
      </c>
      <c r="GM1554">
        <f t="shared" si="1135"/>
        <v>0</v>
      </c>
      <c r="GN1554">
        <f t="shared" si="1136"/>
        <v>0</v>
      </c>
      <c r="GO1554">
        <f t="shared" si="1137"/>
        <v>0</v>
      </c>
      <c r="GP1554">
        <f t="shared" si="1138"/>
        <v>0</v>
      </c>
      <c r="GR1554">
        <v>0</v>
      </c>
      <c r="GS1554">
        <v>3</v>
      </c>
      <c r="GT1554">
        <v>0</v>
      </c>
      <c r="GU1554" t="s">
        <v>3</v>
      </c>
      <c r="GV1554">
        <f t="shared" si="1139"/>
        <v>0</v>
      </c>
      <c r="GW1554">
        <v>1</v>
      </c>
      <c r="GX1554">
        <f t="shared" si="1140"/>
        <v>0</v>
      </c>
      <c r="HA1554">
        <v>0</v>
      </c>
      <c r="HB1554">
        <v>0</v>
      </c>
      <c r="HC1554">
        <f t="shared" si="1141"/>
        <v>0</v>
      </c>
      <c r="HE1554" t="s">
        <v>3</v>
      </c>
      <c r="HF1554" t="s">
        <v>3</v>
      </c>
      <c r="HM1554" t="s">
        <v>3</v>
      </c>
      <c r="IK1554">
        <v>0</v>
      </c>
    </row>
    <row r="1555" spans="1:245">
      <c r="A1555">
        <v>17</v>
      </c>
      <c r="B1555">
        <v>0</v>
      </c>
      <c r="C1555">
        <f>ROW(SmtRes!A1627)</f>
        <v>1627</v>
      </c>
      <c r="D1555">
        <f>ROW(EtalonRes!A1579)</f>
        <v>1579</v>
      </c>
      <c r="E1555" t="s">
        <v>35</v>
      </c>
      <c r="F1555" t="s">
        <v>36</v>
      </c>
      <c r="G1555" t="s">
        <v>37</v>
      </c>
      <c r="H1555" t="s">
        <v>38</v>
      </c>
      <c r="I1555">
        <f>ROUND(28.1/100,9)</f>
        <v>0.28100000000000003</v>
      </c>
      <c r="J1555">
        <v>0</v>
      </c>
      <c r="K1555">
        <f>ROUND(28.1/100,9)</f>
        <v>0.28100000000000003</v>
      </c>
      <c r="O1555">
        <f t="shared" si="1102"/>
        <v>842.1</v>
      </c>
      <c r="P1555">
        <f t="shared" si="1103"/>
        <v>0</v>
      </c>
      <c r="Q1555">
        <f t="shared" si="1104"/>
        <v>17.04</v>
      </c>
      <c r="R1555">
        <f t="shared" si="1105"/>
        <v>16.350000000000001</v>
      </c>
      <c r="S1555">
        <f t="shared" si="1106"/>
        <v>825.06</v>
      </c>
      <c r="T1555">
        <f t="shared" si="1107"/>
        <v>0</v>
      </c>
      <c r="U1555">
        <f t="shared" si="1108"/>
        <v>3.2005900000000005</v>
      </c>
      <c r="V1555">
        <f t="shared" si="1109"/>
        <v>3.6530000000000007E-2</v>
      </c>
      <c r="W1555">
        <f t="shared" si="1110"/>
        <v>0</v>
      </c>
      <c r="X1555">
        <f t="shared" si="1111"/>
        <v>572.16</v>
      </c>
      <c r="Y1555">
        <f t="shared" si="1112"/>
        <v>454.36</v>
      </c>
      <c r="AA1555">
        <v>35863109</v>
      </c>
      <c r="AB1555">
        <f t="shared" si="1113"/>
        <v>92.9</v>
      </c>
      <c r="AC1555">
        <f t="shared" si="1114"/>
        <v>0</v>
      </c>
      <c r="AD1555">
        <f t="shared" si="1115"/>
        <v>4.0599999999999996</v>
      </c>
      <c r="AE1555">
        <f t="shared" si="1116"/>
        <v>1.76</v>
      </c>
      <c r="AF1555">
        <f t="shared" si="1117"/>
        <v>88.84</v>
      </c>
      <c r="AG1555">
        <f t="shared" si="1118"/>
        <v>0</v>
      </c>
      <c r="AH1555">
        <f t="shared" si="1119"/>
        <v>11.39</v>
      </c>
      <c r="AI1555">
        <f t="shared" si="1120"/>
        <v>0.13</v>
      </c>
      <c r="AJ1555">
        <f t="shared" si="1121"/>
        <v>0</v>
      </c>
      <c r="AK1555">
        <v>92.9</v>
      </c>
      <c r="AL1555">
        <v>0</v>
      </c>
      <c r="AM1555">
        <v>4.0599999999999996</v>
      </c>
      <c r="AN1555">
        <v>1.76</v>
      </c>
      <c r="AO1555">
        <v>88.84</v>
      </c>
      <c r="AP1555">
        <v>0</v>
      </c>
      <c r="AQ1555">
        <v>11.39</v>
      </c>
      <c r="AR1555">
        <v>0.13</v>
      </c>
      <c r="AS1555">
        <v>0</v>
      </c>
      <c r="AT1555">
        <v>68</v>
      </c>
      <c r="AU1555">
        <v>54</v>
      </c>
      <c r="AV1555">
        <v>1</v>
      </c>
      <c r="AW1555">
        <v>1</v>
      </c>
      <c r="AZ1555">
        <v>1</v>
      </c>
      <c r="BA1555">
        <v>33.049999999999997</v>
      </c>
      <c r="BB1555">
        <v>14.94</v>
      </c>
      <c r="BC1555">
        <v>1</v>
      </c>
      <c r="BD1555" t="s">
        <v>3</v>
      </c>
      <c r="BE1555" t="s">
        <v>3</v>
      </c>
      <c r="BF1555" t="s">
        <v>3</v>
      </c>
      <c r="BG1555" t="s">
        <v>3</v>
      </c>
      <c r="BH1555">
        <v>0</v>
      </c>
      <c r="BI1555">
        <v>1</v>
      </c>
      <c r="BJ1555" t="s">
        <v>39</v>
      </c>
      <c r="BM1555">
        <v>57001</v>
      </c>
      <c r="BN1555">
        <v>0</v>
      </c>
      <c r="BO1555" t="s">
        <v>36</v>
      </c>
      <c r="BP1555">
        <v>1</v>
      </c>
      <c r="BQ1555">
        <v>6</v>
      </c>
      <c r="BR1555">
        <v>0</v>
      </c>
      <c r="BS1555">
        <v>33.049999999999997</v>
      </c>
      <c r="BT1555">
        <v>1</v>
      </c>
      <c r="BU1555">
        <v>1</v>
      </c>
      <c r="BV1555">
        <v>1</v>
      </c>
      <c r="BW1555">
        <v>1</v>
      </c>
      <c r="BX1555">
        <v>1</v>
      </c>
      <c r="BY1555" t="s">
        <v>3</v>
      </c>
      <c r="BZ1555">
        <v>80</v>
      </c>
      <c r="CA1555">
        <v>68</v>
      </c>
      <c r="CB1555" t="s">
        <v>3</v>
      </c>
      <c r="CE1555">
        <v>0</v>
      </c>
      <c r="CF1555">
        <v>0</v>
      </c>
      <c r="CG1555">
        <v>0</v>
      </c>
      <c r="CM1555">
        <v>0</v>
      </c>
      <c r="CN1555" t="s">
        <v>3</v>
      </c>
      <c r="CO1555">
        <v>0</v>
      </c>
      <c r="CP1555">
        <f t="shared" si="1122"/>
        <v>842.09999999999991</v>
      </c>
      <c r="CQ1555">
        <f t="shared" si="1123"/>
        <v>0</v>
      </c>
      <c r="CR1555">
        <f t="shared" si="1124"/>
        <v>60.656399999999991</v>
      </c>
      <c r="CS1555">
        <f t="shared" si="1125"/>
        <v>58.167999999999992</v>
      </c>
      <c r="CT1555">
        <f t="shared" si="1126"/>
        <v>2936.1619999999998</v>
      </c>
      <c r="CU1555">
        <f t="shared" si="1127"/>
        <v>0</v>
      </c>
      <c r="CV1555">
        <f t="shared" si="1128"/>
        <v>11.39</v>
      </c>
      <c r="CW1555">
        <f t="shared" si="1129"/>
        <v>0.13</v>
      </c>
      <c r="CX1555">
        <f t="shared" si="1130"/>
        <v>0</v>
      </c>
      <c r="CY1555">
        <f t="shared" si="1131"/>
        <v>572.15879999999993</v>
      </c>
      <c r="CZ1555">
        <f t="shared" si="1132"/>
        <v>454.3614</v>
      </c>
      <c r="DC1555" t="s">
        <v>3</v>
      </c>
      <c r="DD1555" t="s">
        <v>3</v>
      </c>
      <c r="DE1555" t="s">
        <v>3</v>
      </c>
      <c r="DF1555" t="s">
        <v>3</v>
      </c>
      <c r="DG1555" t="s">
        <v>3</v>
      </c>
      <c r="DH1555" t="s">
        <v>3</v>
      </c>
      <c r="DI1555" t="s">
        <v>3</v>
      </c>
      <c r="DJ1555" t="s">
        <v>3</v>
      </c>
      <c r="DK1555" t="s">
        <v>3</v>
      </c>
      <c r="DL1555" t="s">
        <v>3</v>
      </c>
      <c r="DM1555" t="s">
        <v>3</v>
      </c>
      <c r="DN1555">
        <v>0</v>
      </c>
      <c r="DO1555">
        <v>0</v>
      </c>
      <c r="DP1555">
        <v>1</v>
      </c>
      <c r="DQ1555">
        <v>1</v>
      </c>
      <c r="DU1555">
        <v>1013</v>
      </c>
      <c r="DV1555" t="s">
        <v>38</v>
      </c>
      <c r="DW1555" t="s">
        <v>38</v>
      </c>
      <c r="DX1555">
        <v>1</v>
      </c>
      <c r="DZ1555" t="s">
        <v>3</v>
      </c>
      <c r="EA1555" t="s">
        <v>3</v>
      </c>
      <c r="EB1555" t="s">
        <v>3</v>
      </c>
      <c r="EC1555" t="s">
        <v>3</v>
      </c>
      <c r="EE1555">
        <v>29085590</v>
      </c>
      <c r="EF1555">
        <v>6</v>
      </c>
      <c r="EG1555" t="s">
        <v>22</v>
      </c>
      <c r="EH1555">
        <v>0</v>
      </c>
      <c r="EI1555" t="s">
        <v>3</v>
      </c>
      <c r="EJ1555">
        <v>1</v>
      </c>
      <c r="EK1555">
        <v>57001</v>
      </c>
      <c r="EL1555" t="s">
        <v>23</v>
      </c>
      <c r="EM1555" t="s">
        <v>24</v>
      </c>
      <c r="EO1555" t="s">
        <v>3</v>
      </c>
      <c r="EQ1555">
        <v>0</v>
      </c>
      <c r="ER1555">
        <v>92.9</v>
      </c>
      <c r="ES1555">
        <v>0</v>
      </c>
      <c r="ET1555">
        <v>4.0599999999999996</v>
      </c>
      <c r="EU1555">
        <v>1.76</v>
      </c>
      <c r="EV1555">
        <v>88.84</v>
      </c>
      <c r="EW1555">
        <v>11.39</v>
      </c>
      <c r="EX1555">
        <v>0.13</v>
      </c>
      <c r="EY1555">
        <v>0</v>
      </c>
      <c r="FQ1555">
        <v>0</v>
      </c>
      <c r="FR1555">
        <f t="shared" si="1133"/>
        <v>0</v>
      </c>
      <c r="FS1555">
        <v>0</v>
      </c>
      <c r="FV1555" t="s">
        <v>25</v>
      </c>
      <c r="FW1555" t="s">
        <v>26</v>
      </c>
      <c r="FX1555">
        <v>80</v>
      </c>
      <c r="FY1555">
        <v>68</v>
      </c>
      <c r="GA1555" t="s">
        <v>3</v>
      </c>
      <c r="GD1555">
        <v>1</v>
      </c>
      <c r="GF1555">
        <v>-1629810845</v>
      </c>
      <c r="GG1555">
        <v>2</v>
      </c>
      <c r="GH1555">
        <v>1</v>
      </c>
      <c r="GI1555">
        <v>2</v>
      </c>
      <c r="GJ1555">
        <v>0</v>
      </c>
      <c r="GK1555">
        <v>0</v>
      </c>
      <c r="GL1555">
        <f t="shared" si="1134"/>
        <v>0</v>
      </c>
      <c r="GM1555">
        <f t="shared" si="1135"/>
        <v>1868.62</v>
      </c>
      <c r="GN1555">
        <f t="shared" si="1136"/>
        <v>1868.62</v>
      </c>
      <c r="GO1555">
        <f t="shared" si="1137"/>
        <v>0</v>
      </c>
      <c r="GP1555">
        <f t="shared" si="1138"/>
        <v>0</v>
      </c>
      <c r="GR1555">
        <v>0</v>
      </c>
      <c r="GS1555">
        <v>3</v>
      </c>
      <c r="GT1555">
        <v>0</v>
      </c>
      <c r="GU1555" t="s">
        <v>3</v>
      </c>
      <c r="GV1555">
        <f t="shared" si="1139"/>
        <v>0</v>
      </c>
      <c r="GW1555">
        <v>1</v>
      </c>
      <c r="GX1555">
        <f t="shared" si="1140"/>
        <v>0</v>
      </c>
      <c r="HA1555">
        <v>0</v>
      </c>
      <c r="HB1555">
        <v>0</v>
      </c>
      <c r="HC1555">
        <f t="shared" si="1141"/>
        <v>0</v>
      </c>
      <c r="HE1555" t="s">
        <v>3</v>
      </c>
      <c r="HF1555" t="s">
        <v>3</v>
      </c>
      <c r="HM1555" t="s">
        <v>3</v>
      </c>
      <c r="IK1555">
        <v>0</v>
      </c>
    </row>
    <row r="1556" spans="1:245">
      <c r="A1556">
        <v>18</v>
      </c>
      <c r="B1556">
        <v>0</v>
      </c>
      <c r="C1556">
        <v>1627</v>
      </c>
      <c r="E1556" t="s">
        <v>40</v>
      </c>
      <c r="F1556" t="s">
        <v>28</v>
      </c>
      <c r="G1556" t="s">
        <v>29</v>
      </c>
      <c r="H1556" t="s">
        <v>30</v>
      </c>
      <c r="I1556">
        <f>I1555*J1556</f>
        <v>0.13206999999999999</v>
      </c>
      <c r="J1556">
        <v>0.46999999999999992</v>
      </c>
      <c r="K1556">
        <v>0.47</v>
      </c>
      <c r="O1556">
        <f t="shared" si="1102"/>
        <v>0</v>
      </c>
      <c r="P1556">
        <f t="shared" si="1103"/>
        <v>0</v>
      </c>
      <c r="Q1556">
        <f t="shared" si="1104"/>
        <v>0</v>
      </c>
      <c r="R1556">
        <f t="shared" si="1105"/>
        <v>0</v>
      </c>
      <c r="S1556">
        <f t="shared" si="1106"/>
        <v>0</v>
      </c>
      <c r="T1556">
        <f t="shared" si="1107"/>
        <v>0</v>
      </c>
      <c r="U1556">
        <f t="shared" si="1108"/>
        <v>0</v>
      </c>
      <c r="V1556">
        <f t="shared" si="1109"/>
        <v>0</v>
      </c>
      <c r="W1556">
        <f t="shared" si="1110"/>
        <v>0</v>
      </c>
      <c r="X1556">
        <f t="shared" si="1111"/>
        <v>0</v>
      </c>
      <c r="Y1556">
        <f t="shared" si="1112"/>
        <v>0</v>
      </c>
      <c r="AA1556">
        <v>35863109</v>
      </c>
      <c r="AB1556">
        <f t="shared" si="1113"/>
        <v>0</v>
      </c>
      <c r="AC1556">
        <f t="shared" si="1114"/>
        <v>0</v>
      </c>
      <c r="AD1556">
        <f t="shared" si="1115"/>
        <v>0</v>
      </c>
      <c r="AE1556">
        <f t="shared" si="1116"/>
        <v>0</v>
      </c>
      <c r="AF1556">
        <f t="shared" si="1117"/>
        <v>0</v>
      </c>
      <c r="AG1556">
        <f t="shared" si="1118"/>
        <v>0</v>
      </c>
      <c r="AH1556">
        <f t="shared" si="1119"/>
        <v>0</v>
      </c>
      <c r="AI1556">
        <f t="shared" si="1120"/>
        <v>0</v>
      </c>
      <c r="AJ1556">
        <f t="shared" si="1121"/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1</v>
      </c>
      <c r="AW1556">
        <v>1</v>
      </c>
      <c r="AZ1556">
        <v>1</v>
      </c>
      <c r="BA1556">
        <v>1</v>
      </c>
      <c r="BB1556">
        <v>1</v>
      </c>
      <c r="BC1556">
        <v>1</v>
      </c>
      <c r="BD1556" t="s">
        <v>3</v>
      </c>
      <c r="BE1556" t="s">
        <v>3</v>
      </c>
      <c r="BF1556" t="s">
        <v>3</v>
      </c>
      <c r="BG1556" t="s">
        <v>3</v>
      </c>
      <c r="BH1556">
        <v>3</v>
      </c>
      <c r="BI1556">
        <v>2</v>
      </c>
      <c r="BJ1556" t="s">
        <v>31</v>
      </c>
      <c r="BM1556">
        <v>500002</v>
      </c>
      <c r="BN1556">
        <v>0</v>
      </c>
      <c r="BO1556" t="s">
        <v>3</v>
      </c>
      <c r="BP1556">
        <v>0</v>
      </c>
      <c r="BQ1556">
        <v>12</v>
      </c>
      <c r="BR1556">
        <v>0</v>
      </c>
      <c r="BS1556">
        <v>1</v>
      </c>
      <c r="BT1556">
        <v>1</v>
      </c>
      <c r="BU1556">
        <v>1</v>
      </c>
      <c r="BV1556">
        <v>1</v>
      </c>
      <c r="BW1556">
        <v>1</v>
      </c>
      <c r="BX1556">
        <v>1</v>
      </c>
      <c r="BY1556" t="s">
        <v>3</v>
      </c>
      <c r="BZ1556">
        <v>0</v>
      </c>
      <c r="CA1556">
        <v>0</v>
      </c>
      <c r="CB1556" t="s">
        <v>3</v>
      </c>
      <c r="CE1556">
        <v>0</v>
      </c>
      <c r="CF1556">
        <v>0</v>
      </c>
      <c r="CG1556">
        <v>0</v>
      </c>
      <c r="CM1556">
        <v>0</v>
      </c>
      <c r="CN1556" t="s">
        <v>3</v>
      </c>
      <c r="CO1556">
        <v>0</v>
      </c>
      <c r="CP1556">
        <f t="shared" si="1122"/>
        <v>0</v>
      </c>
      <c r="CQ1556">
        <f t="shared" si="1123"/>
        <v>0</v>
      </c>
      <c r="CR1556">
        <f t="shared" si="1124"/>
        <v>0</v>
      </c>
      <c r="CS1556">
        <f t="shared" si="1125"/>
        <v>0</v>
      </c>
      <c r="CT1556">
        <f t="shared" si="1126"/>
        <v>0</v>
      </c>
      <c r="CU1556">
        <f t="shared" si="1127"/>
        <v>0</v>
      </c>
      <c r="CV1556">
        <f t="shared" si="1128"/>
        <v>0</v>
      </c>
      <c r="CW1556">
        <f t="shared" si="1129"/>
        <v>0</v>
      </c>
      <c r="CX1556">
        <f t="shared" si="1130"/>
        <v>0</v>
      </c>
      <c r="CY1556">
        <f t="shared" si="1131"/>
        <v>0</v>
      </c>
      <c r="CZ1556">
        <f t="shared" si="1132"/>
        <v>0</v>
      </c>
      <c r="DC1556" t="s">
        <v>3</v>
      </c>
      <c r="DD1556" t="s">
        <v>3</v>
      </c>
      <c r="DE1556" t="s">
        <v>3</v>
      </c>
      <c r="DF1556" t="s">
        <v>3</v>
      </c>
      <c r="DG1556" t="s">
        <v>3</v>
      </c>
      <c r="DH1556" t="s">
        <v>3</v>
      </c>
      <c r="DI1556" t="s">
        <v>3</v>
      </c>
      <c r="DJ1556" t="s">
        <v>3</v>
      </c>
      <c r="DK1556" t="s">
        <v>3</v>
      </c>
      <c r="DL1556" t="s">
        <v>3</v>
      </c>
      <c r="DM1556" t="s">
        <v>3</v>
      </c>
      <c r="DN1556">
        <v>0</v>
      </c>
      <c r="DO1556">
        <v>0</v>
      </c>
      <c r="DP1556">
        <v>1</v>
      </c>
      <c r="DQ1556">
        <v>1</v>
      </c>
      <c r="DU1556">
        <v>1009</v>
      </c>
      <c r="DV1556" t="s">
        <v>30</v>
      </c>
      <c r="DW1556" t="s">
        <v>30</v>
      </c>
      <c r="DX1556">
        <v>1000</v>
      </c>
      <c r="DZ1556" t="s">
        <v>3</v>
      </c>
      <c r="EA1556" t="s">
        <v>3</v>
      </c>
      <c r="EB1556" t="s">
        <v>3</v>
      </c>
      <c r="EC1556" t="s">
        <v>3</v>
      </c>
      <c r="EE1556">
        <v>29085444</v>
      </c>
      <c r="EF1556">
        <v>12</v>
      </c>
      <c r="EG1556" t="s">
        <v>32</v>
      </c>
      <c r="EH1556">
        <v>0</v>
      </c>
      <c r="EI1556" t="s">
        <v>3</v>
      </c>
      <c r="EJ1556">
        <v>2</v>
      </c>
      <c r="EK1556">
        <v>500002</v>
      </c>
      <c r="EL1556" t="s">
        <v>33</v>
      </c>
      <c r="EM1556" t="s">
        <v>34</v>
      </c>
      <c r="EO1556" t="s">
        <v>3</v>
      </c>
      <c r="EQ1556">
        <v>0</v>
      </c>
      <c r="ER1556">
        <v>0</v>
      </c>
      <c r="ES1556">
        <v>0</v>
      </c>
      <c r="ET1556">
        <v>0</v>
      </c>
      <c r="EU1556">
        <v>0</v>
      </c>
      <c r="EV1556">
        <v>0</v>
      </c>
      <c r="EW1556">
        <v>0</v>
      </c>
      <c r="EX1556">
        <v>0</v>
      </c>
      <c r="FQ1556">
        <v>0</v>
      </c>
      <c r="FR1556">
        <f t="shared" si="1133"/>
        <v>0</v>
      </c>
      <c r="FS1556">
        <v>0</v>
      </c>
      <c r="FX1556">
        <v>0</v>
      </c>
      <c r="FY1556">
        <v>0</v>
      </c>
      <c r="GA1556" t="s">
        <v>3</v>
      </c>
      <c r="GD1556">
        <v>1</v>
      </c>
      <c r="GF1556">
        <v>-304821490</v>
      </c>
      <c r="GG1556">
        <v>2</v>
      </c>
      <c r="GH1556">
        <v>1</v>
      </c>
      <c r="GI1556">
        <v>-2</v>
      </c>
      <c r="GJ1556">
        <v>0</v>
      </c>
      <c r="GK1556">
        <v>0</v>
      </c>
      <c r="GL1556">
        <f t="shared" si="1134"/>
        <v>0</v>
      </c>
      <c r="GM1556">
        <f t="shared" si="1135"/>
        <v>0</v>
      </c>
      <c r="GN1556">
        <f t="shared" si="1136"/>
        <v>0</v>
      </c>
      <c r="GO1556">
        <f t="shared" si="1137"/>
        <v>0</v>
      </c>
      <c r="GP1556">
        <f t="shared" si="1138"/>
        <v>0</v>
      </c>
      <c r="GR1556">
        <v>0</v>
      </c>
      <c r="GS1556">
        <v>0</v>
      </c>
      <c r="GT1556">
        <v>0</v>
      </c>
      <c r="GU1556" t="s">
        <v>3</v>
      </c>
      <c r="GV1556">
        <f t="shared" si="1139"/>
        <v>0</v>
      </c>
      <c r="GW1556">
        <v>1</v>
      </c>
      <c r="GX1556">
        <f t="shared" si="1140"/>
        <v>0</v>
      </c>
      <c r="HA1556">
        <v>0</v>
      </c>
      <c r="HB1556">
        <v>0</v>
      </c>
      <c r="HC1556">
        <f t="shared" si="1141"/>
        <v>0</v>
      </c>
      <c r="HE1556" t="s">
        <v>3</v>
      </c>
      <c r="HF1556" t="s">
        <v>3</v>
      </c>
      <c r="HM1556" t="s">
        <v>3</v>
      </c>
      <c r="IK1556">
        <v>0</v>
      </c>
    </row>
    <row r="1557" spans="1:245">
      <c r="A1557">
        <v>17</v>
      </c>
      <c r="B1557">
        <v>0</v>
      </c>
      <c r="C1557">
        <f>ROW(SmtRes!A1629)</f>
        <v>1629</v>
      </c>
      <c r="D1557">
        <f>ROW(EtalonRes!A1581)</f>
        <v>1581</v>
      </c>
      <c r="E1557" t="s">
        <v>41</v>
      </c>
      <c r="F1557" t="s">
        <v>50</v>
      </c>
      <c r="G1557" t="s">
        <v>51</v>
      </c>
      <c r="H1557" t="s">
        <v>52</v>
      </c>
      <c r="I1557">
        <f>ROUND(21.48/100,9)</f>
        <v>0.21479999999999999</v>
      </c>
      <c r="J1557">
        <v>0</v>
      </c>
      <c r="K1557">
        <f>ROUND(21.48/100,9)</f>
        <v>0.21479999999999999</v>
      </c>
      <c r="O1557">
        <f t="shared" si="1102"/>
        <v>208.79</v>
      </c>
      <c r="P1557">
        <f t="shared" si="1103"/>
        <v>0</v>
      </c>
      <c r="Q1557">
        <f t="shared" si="1104"/>
        <v>0</v>
      </c>
      <c r="R1557">
        <f t="shared" si="1105"/>
        <v>0</v>
      </c>
      <c r="S1557">
        <f t="shared" si="1106"/>
        <v>208.79</v>
      </c>
      <c r="T1557">
        <f t="shared" si="1107"/>
        <v>0</v>
      </c>
      <c r="U1557">
        <f t="shared" si="1108"/>
        <v>0.80979599999999996</v>
      </c>
      <c r="V1557">
        <f t="shared" si="1109"/>
        <v>0</v>
      </c>
      <c r="W1557">
        <f t="shared" si="1110"/>
        <v>0</v>
      </c>
      <c r="X1557">
        <f t="shared" si="1111"/>
        <v>141.97999999999999</v>
      </c>
      <c r="Y1557">
        <f t="shared" si="1112"/>
        <v>112.75</v>
      </c>
      <c r="AA1557">
        <v>35863109</v>
      </c>
      <c r="AB1557">
        <f t="shared" si="1113"/>
        <v>29.41</v>
      </c>
      <c r="AC1557">
        <f t="shared" si="1114"/>
        <v>0</v>
      </c>
      <c r="AD1557">
        <f t="shared" si="1115"/>
        <v>0</v>
      </c>
      <c r="AE1557">
        <f t="shared" si="1116"/>
        <v>0</v>
      </c>
      <c r="AF1557">
        <f t="shared" si="1117"/>
        <v>29.41</v>
      </c>
      <c r="AG1557">
        <f t="shared" si="1118"/>
        <v>0</v>
      </c>
      <c r="AH1557">
        <f t="shared" si="1119"/>
        <v>3.77</v>
      </c>
      <c r="AI1557">
        <f t="shared" si="1120"/>
        <v>0</v>
      </c>
      <c r="AJ1557">
        <f t="shared" si="1121"/>
        <v>0</v>
      </c>
      <c r="AK1557">
        <v>29.41</v>
      </c>
      <c r="AL1557">
        <v>0</v>
      </c>
      <c r="AM1557">
        <v>0</v>
      </c>
      <c r="AN1557">
        <v>0</v>
      </c>
      <c r="AO1557">
        <v>29.41</v>
      </c>
      <c r="AP1557">
        <v>0</v>
      </c>
      <c r="AQ1557">
        <v>3.77</v>
      </c>
      <c r="AR1557">
        <v>0</v>
      </c>
      <c r="AS1557">
        <v>0</v>
      </c>
      <c r="AT1557">
        <v>68</v>
      </c>
      <c r="AU1557">
        <v>54</v>
      </c>
      <c r="AV1557">
        <v>1</v>
      </c>
      <c r="AW1557">
        <v>1</v>
      </c>
      <c r="AZ1557">
        <v>1</v>
      </c>
      <c r="BA1557">
        <v>33.049999999999997</v>
      </c>
      <c r="BB1557">
        <v>1</v>
      </c>
      <c r="BC1557">
        <v>1</v>
      </c>
      <c r="BD1557" t="s">
        <v>3</v>
      </c>
      <c r="BE1557" t="s">
        <v>3</v>
      </c>
      <c r="BF1557" t="s">
        <v>3</v>
      </c>
      <c r="BG1557" t="s">
        <v>3</v>
      </c>
      <c r="BH1557">
        <v>0</v>
      </c>
      <c r="BI1557">
        <v>1</v>
      </c>
      <c r="BJ1557" t="s">
        <v>53</v>
      </c>
      <c r="BM1557">
        <v>57001</v>
      </c>
      <c r="BN1557">
        <v>0</v>
      </c>
      <c r="BO1557" t="s">
        <v>50</v>
      </c>
      <c r="BP1557">
        <v>1</v>
      </c>
      <c r="BQ1557">
        <v>6</v>
      </c>
      <c r="BR1557">
        <v>0</v>
      </c>
      <c r="BS1557">
        <v>33.049999999999997</v>
      </c>
      <c r="BT1557">
        <v>1</v>
      </c>
      <c r="BU1557">
        <v>1</v>
      </c>
      <c r="BV1557">
        <v>1</v>
      </c>
      <c r="BW1557">
        <v>1</v>
      </c>
      <c r="BX1557">
        <v>1</v>
      </c>
      <c r="BY1557" t="s">
        <v>3</v>
      </c>
      <c r="BZ1557">
        <v>80</v>
      </c>
      <c r="CA1557">
        <v>68</v>
      </c>
      <c r="CB1557" t="s">
        <v>3</v>
      </c>
      <c r="CE1557">
        <v>0</v>
      </c>
      <c r="CF1557">
        <v>0</v>
      </c>
      <c r="CG1557">
        <v>0</v>
      </c>
      <c r="CM1557">
        <v>0</v>
      </c>
      <c r="CN1557" t="s">
        <v>3</v>
      </c>
      <c r="CO1557">
        <v>0</v>
      </c>
      <c r="CP1557">
        <f t="shared" si="1122"/>
        <v>208.79</v>
      </c>
      <c r="CQ1557">
        <f t="shared" si="1123"/>
        <v>0</v>
      </c>
      <c r="CR1557">
        <f t="shared" si="1124"/>
        <v>0</v>
      </c>
      <c r="CS1557">
        <f t="shared" si="1125"/>
        <v>0</v>
      </c>
      <c r="CT1557">
        <f t="shared" si="1126"/>
        <v>972.00049999999987</v>
      </c>
      <c r="CU1557">
        <f t="shared" si="1127"/>
        <v>0</v>
      </c>
      <c r="CV1557">
        <f t="shared" si="1128"/>
        <v>3.77</v>
      </c>
      <c r="CW1557">
        <f t="shared" si="1129"/>
        <v>0</v>
      </c>
      <c r="CX1557">
        <f t="shared" si="1130"/>
        <v>0</v>
      </c>
      <c r="CY1557">
        <f t="shared" si="1131"/>
        <v>141.97719999999998</v>
      </c>
      <c r="CZ1557">
        <f t="shared" si="1132"/>
        <v>112.7466</v>
      </c>
      <c r="DC1557" t="s">
        <v>3</v>
      </c>
      <c r="DD1557" t="s">
        <v>3</v>
      </c>
      <c r="DE1557" t="s">
        <v>3</v>
      </c>
      <c r="DF1557" t="s">
        <v>3</v>
      </c>
      <c r="DG1557" t="s">
        <v>3</v>
      </c>
      <c r="DH1557" t="s">
        <v>3</v>
      </c>
      <c r="DI1557" t="s">
        <v>3</v>
      </c>
      <c r="DJ1557" t="s">
        <v>3</v>
      </c>
      <c r="DK1557" t="s">
        <v>3</v>
      </c>
      <c r="DL1557" t="s">
        <v>3</v>
      </c>
      <c r="DM1557" t="s">
        <v>3</v>
      </c>
      <c r="DN1557">
        <v>0</v>
      </c>
      <c r="DO1557">
        <v>0</v>
      </c>
      <c r="DP1557">
        <v>1</v>
      </c>
      <c r="DQ1557">
        <v>1</v>
      </c>
      <c r="DU1557">
        <v>1013</v>
      </c>
      <c r="DV1557" t="s">
        <v>52</v>
      </c>
      <c r="DW1557" t="s">
        <v>52</v>
      </c>
      <c r="DX1557">
        <v>1</v>
      </c>
      <c r="DZ1557" t="s">
        <v>3</v>
      </c>
      <c r="EA1557" t="s">
        <v>3</v>
      </c>
      <c r="EB1557" t="s">
        <v>3</v>
      </c>
      <c r="EC1557" t="s">
        <v>3</v>
      </c>
      <c r="EE1557">
        <v>29085590</v>
      </c>
      <c r="EF1557">
        <v>6</v>
      </c>
      <c r="EG1557" t="s">
        <v>22</v>
      </c>
      <c r="EH1557">
        <v>0</v>
      </c>
      <c r="EI1557" t="s">
        <v>3</v>
      </c>
      <c r="EJ1557">
        <v>1</v>
      </c>
      <c r="EK1557">
        <v>57001</v>
      </c>
      <c r="EL1557" t="s">
        <v>23</v>
      </c>
      <c r="EM1557" t="s">
        <v>24</v>
      </c>
      <c r="EO1557" t="s">
        <v>3</v>
      </c>
      <c r="EQ1557">
        <v>0</v>
      </c>
      <c r="ER1557">
        <v>29.41</v>
      </c>
      <c r="ES1557">
        <v>0</v>
      </c>
      <c r="ET1557">
        <v>0</v>
      </c>
      <c r="EU1557">
        <v>0</v>
      </c>
      <c r="EV1557">
        <v>29.41</v>
      </c>
      <c r="EW1557">
        <v>3.77</v>
      </c>
      <c r="EX1557">
        <v>0</v>
      </c>
      <c r="EY1557">
        <v>0</v>
      </c>
      <c r="FQ1557">
        <v>0</v>
      </c>
      <c r="FR1557">
        <f t="shared" si="1133"/>
        <v>0</v>
      </c>
      <c r="FS1557">
        <v>0</v>
      </c>
      <c r="FV1557" t="s">
        <v>25</v>
      </c>
      <c r="FW1557" t="s">
        <v>26</v>
      </c>
      <c r="FX1557">
        <v>80</v>
      </c>
      <c r="FY1557">
        <v>68</v>
      </c>
      <c r="GA1557" t="s">
        <v>3</v>
      </c>
      <c r="GD1557">
        <v>1</v>
      </c>
      <c r="GF1557">
        <v>1266291680</v>
      </c>
      <c r="GG1557">
        <v>2</v>
      </c>
      <c r="GH1557">
        <v>1</v>
      </c>
      <c r="GI1557">
        <v>2</v>
      </c>
      <c r="GJ1557">
        <v>0</v>
      </c>
      <c r="GK1557">
        <v>0</v>
      </c>
      <c r="GL1557">
        <f t="shared" si="1134"/>
        <v>0</v>
      </c>
      <c r="GM1557">
        <f t="shared" si="1135"/>
        <v>463.52</v>
      </c>
      <c r="GN1557">
        <f t="shared" si="1136"/>
        <v>463.52</v>
      </c>
      <c r="GO1557">
        <f t="shared" si="1137"/>
        <v>0</v>
      </c>
      <c r="GP1557">
        <f t="shared" si="1138"/>
        <v>0</v>
      </c>
      <c r="GR1557">
        <v>0</v>
      </c>
      <c r="GS1557">
        <v>3</v>
      </c>
      <c r="GT1557">
        <v>0</v>
      </c>
      <c r="GU1557" t="s">
        <v>3</v>
      </c>
      <c r="GV1557">
        <f t="shared" si="1139"/>
        <v>0</v>
      </c>
      <c r="GW1557">
        <v>1</v>
      </c>
      <c r="GX1557">
        <f t="shared" si="1140"/>
        <v>0</v>
      </c>
      <c r="HA1557">
        <v>0</v>
      </c>
      <c r="HB1557">
        <v>0</v>
      </c>
      <c r="HC1557">
        <f t="shared" si="1141"/>
        <v>0</v>
      </c>
      <c r="HE1557" t="s">
        <v>3</v>
      </c>
      <c r="HF1557" t="s">
        <v>3</v>
      </c>
      <c r="HM1557" t="s">
        <v>3</v>
      </c>
      <c r="IK1557">
        <v>0</v>
      </c>
    </row>
    <row r="1558" spans="1:245">
      <c r="A1558">
        <v>18</v>
      </c>
      <c r="B1558">
        <v>0</v>
      </c>
      <c r="C1558">
        <v>1629</v>
      </c>
      <c r="E1558" t="s">
        <v>48</v>
      </c>
      <c r="F1558" t="s">
        <v>28</v>
      </c>
      <c r="G1558" t="s">
        <v>29</v>
      </c>
      <c r="H1558" t="s">
        <v>30</v>
      </c>
      <c r="I1558">
        <f>I1557*J1558</f>
        <v>2.3628E-2</v>
      </c>
      <c r="J1558">
        <v>0.11</v>
      </c>
      <c r="K1558">
        <v>0.11</v>
      </c>
      <c r="O1558">
        <f t="shared" si="1102"/>
        <v>0</v>
      </c>
      <c r="P1558">
        <f t="shared" si="1103"/>
        <v>0</v>
      </c>
      <c r="Q1558">
        <f t="shared" si="1104"/>
        <v>0</v>
      </c>
      <c r="R1558">
        <f t="shared" si="1105"/>
        <v>0</v>
      </c>
      <c r="S1558">
        <f t="shared" si="1106"/>
        <v>0</v>
      </c>
      <c r="T1558">
        <f t="shared" si="1107"/>
        <v>0</v>
      </c>
      <c r="U1558">
        <f t="shared" si="1108"/>
        <v>0</v>
      </c>
      <c r="V1558">
        <f t="shared" si="1109"/>
        <v>0</v>
      </c>
      <c r="W1558">
        <f t="shared" si="1110"/>
        <v>0</v>
      </c>
      <c r="X1558">
        <f t="shared" si="1111"/>
        <v>0</v>
      </c>
      <c r="Y1558">
        <f t="shared" si="1112"/>
        <v>0</v>
      </c>
      <c r="AA1558">
        <v>35863109</v>
      </c>
      <c r="AB1558">
        <f t="shared" si="1113"/>
        <v>0</v>
      </c>
      <c r="AC1558">
        <f t="shared" si="1114"/>
        <v>0</v>
      </c>
      <c r="AD1558">
        <f t="shared" si="1115"/>
        <v>0</v>
      </c>
      <c r="AE1558">
        <f t="shared" si="1116"/>
        <v>0</v>
      </c>
      <c r="AF1558">
        <f t="shared" si="1117"/>
        <v>0</v>
      </c>
      <c r="AG1558">
        <f t="shared" si="1118"/>
        <v>0</v>
      </c>
      <c r="AH1558">
        <f t="shared" si="1119"/>
        <v>0</v>
      </c>
      <c r="AI1558">
        <f t="shared" si="1120"/>
        <v>0</v>
      </c>
      <c r="AJ1558">
        <f t="shared" si="1121"/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1</v>
      </c>
      <c r="AW1558">
        <v>1</v>
      </c>
      <c r="AZ1558">
        <v>1</v>
      </c>
      <c r="BA1558">
        <v>1</v>
      </c>
      <c r="BB1558">
        <v>1</v>
      </c>
      <c r="BC1558">
        <v>1</v>
      </c>
      <c r="BD1558" t="s">
        <v>3</v>
      </c>
      <c r="BE1558" t="s">
        <v>3</v>
      </c>
      <c r="BF1558" t="s">
        <v>3</v>
      </c>
      <c r="BG1558" t="s">
        <v>3</v>
      </c>
      <c r="BH1558">
        <v>3</v>
      </c>
      <c r="BI1558">
        <v>2</v>
      </c>
      <c r="BJ1558" t="s">
        <v>31</v>
      </c>
      <c r="BM1558">
        <v>500002</v>
      </c>
      <c r="BN1558">
        <v>0</v>
      </c>
      <c r="BO1558" t="s">
        <v>3</v>
      </c>
      <c r="BP1558">
        <v>0</v>
      </c>
      <c r="BQ1558">
        <v>12</v>
      </c>
      <c r="BR1558">
        <v>0</v>
      </c>
      <c r="BS1558">
        <v>1</v>
      </c>
      <c r="BT1558">
        <v>1</v>
      </c>
      <c r="BU1558">
        <v>1</v>
      </c>
      <c r="BV1558">
        <v>1</v>
      </c>
      <c r="BW1558">
        <v>1</v>
      </c>
      <c r="BX1558">
        <v>1</v>
      </c>
      <c r="BY1558" t="s">
        <v>3</v>
      </c>
      <c r="BZ1558">
        <v>0</v>
      </c>
      <c r="CA1558">
        <v>0</v>
      </c>
      <c r="CB1558" t="s">
        <v>3</v>
      </c>
      <c r="CE1558">
        <v>0</v>
      </c>
      <c r="CF1558">
        <v>0</v>
      </c>
      <c r="CG1558">
        <v>0</v>
      </c>
      <c r="CM1558">
        <v>0</v>
      </c>
      <c r="CN1558" t="s">
        <v>3</v>
      </c>
      <c r="CO1558">
        <v>0</v>
      </c>
      <c r="CP1558">
        <f t="shared" si="1122"/>
        <v>0</v>
      </c>
      <c r="CQ1558">
        <f t="shared" si="1123"/>
        <v>0</v>
      </c>
      <c r="CR1558">
        <f t="shared" si="1124"/>
        <v>0</v>
      </c>
      <c r="CS1558">
        <f t="shared" si="1125"/>
        <v>0</v>
      </c>
      <c r="CT1558">
        <f t="shared" si="1126"/>
        <v>0</v>
      </c>
      <c r="CU1558">
        <f t="shared" si="1127"/>
        <v>0</v>
      </c>
      <c r="CV1558">
        <f t="shared" si="1128"/>
        <v>0</v>
      </c>
      <c r="CW1558">
        <f t="shared" si="1129"/>
        <v>0</v>
      </c>
      <c r="CX1558">
        <f t="shared" si="1130"/>
        <v>0</v>
      </c>
      <c r="CY1558">
        <f t="shared" si="1131"/>
        <v>0</v>
      </c>
      <c r="CZ1558">
        <f t="shared" si="1132"/>
        <v>0</v>
      </c>
      <c r="DC1558" t="s">
        <v>3</v>
      </c>
      <c r="DD1558" t="s">
        <v>3</v>
      </c>
      <c r="DE1558" t="s">
        <v>3</v>
      </c>
      <c r="DF1558" t="s">
        <v>3</v>
      </c>
      <c r="DG1558" t="s">
        <v>3</v>
      </c>
      <c r="DH1558" t="s">
        <v>3</v>
      </c>
      <c r="DI1558" t="s">
        <v>3</v>
      </c>
      <c r="DJ1558" t="s">
        <v>3</v>
      </c>
      <c r="DK1558" t="s">
        <v>3</v>
      </c>
      <c r="DL1558" t="s">
        <v>3</v>
      </c>
      <c r="DM1558" t="s">
        <v>3</v>
      </c>
      <c r="DN1558">
        <v>0</v>
      </c>
      <c r="DO1558">
        <v>0</v>
      </c>
      <c r="DP1558">
        <v>1</v>
      </c>
      <c r="DQ1558">
        <v>1</v>
      </c>
      <c r="DU1558">
        <v>1009</v>
      </c>
      <c r="DV1558" t="s">
        <v>30</v>
      </c>
      <c r="DW1558" t="s">
        <v>30</v>
      </c>
      <c r="DX1558">
        <v>1000</v>
      </c>
      <c r="DZ1558" t="s">
        <v>3</v>
      </c>
      <c r="EA1558" t="s">
        <v>3</v>
      </c>
      <c r="EB1558" t="s">
        <v>3</v>
      </c>
      <c r="EC1558" t="s">
        <v>3</v>
      </c>
      <c r="EE1558">
        <v>29085444</v>
      </c>
      <c r="EF1558">
        <v>12</v>
      </c>
      <c r="EG1558" t="s">
        <v>32</v>
      </c>
      <c r="EH1558">
        <v>0</v>
      </c>
      <c r="EI1558" t="s">
        <v>3</v>
      </c>
      <c r="EJ1558">
        <v>2</v>
      </c>
      <c r="EK1558">
        <v>500002</v>
      </c>
      <c r="EL1558" t="s">
        <v>33</v>
      </c>
      <c r="EM1558" t="s">
        <v>34</v>
      </c>
      <c r="EO1558" t="s">
        <v>3</v>
      </c>
      <c r="EQ1558">
        <v>0</v>
      </c>
      <c r="ER1558">
        <v>0</v>
      </c>
      <c r="ES1558">
        <v>0</v>
      </c>
      <c r="ET1558">
        <v>0</v>
      </c>
      <c r="EU1558">
        <v>0</v>
      </c>
      <c r="EV1558">
        <v>0</v>
      </c>
      <c r="EW1558">
        <v>0</v>
      </c>
      <c r="EX1558">
        <v>0</v>
      </c>
      <c r="FQ1558">
        <v>0</v>
      </c>
      <c r="FR1558">
        <f t="shared" si="1133"/>
        <v>0</v>
      </c>
      <c r="FS1558">
        <v>0</v>
      </c>
      <c r="FX1558">
        <v>0</v>
      </c>
      <c r="FY1558">
        <v>0</v>
      </c>
      <c r="GA1558" t="s">
        <v>3</v>
      </c>
      <c r="GD1558">
        <v>1</v>
      </c>
      <c r="GF1558">
        <v>-304821490</v>
      </c>
      <c r="GG1558">
        <v>2</v>
      </c>
      <c r="GH1558">
        <v>1</v>
      </c>
      <c r="GI1558">
        <v>-2</v>
      </c>
      <c r="GJ1558">
        <v>0</v>
      </c>
      <c r="GK1558">
        <v>0</v>
      </c>
      <c r="GL1558">
        <f t="shared" si="1134"/>
        <v>0</v>
      </c>
      <c r="GM1558">
        <f t="shared" si="1135"/>
        <v>0</v>
      </c>
      <c r="GN1558">
        <f t="shared" si="1136"/>
        <v>0</v>
      </c>
      <c r="GO1558">
        <f t="shared" si="1137"/>
        <v>0</v>
      </c>
      <c r="GP1558">
        <f t="shared" si="1138"/>
        <v>0</v>
      </c>
      <c r="GR1558">
        <v>0</v>
      </c>
      <c r="GS1558">
        <v>0</v>
      </c>
      <c r="GT1558">
        <v>0</v>
      </c>
      <c r="GU1558" t="s">
        <v>3</v>
      </c>
      <c r="GV1558">
        <f t="shared" si="1139"/>
        <v>0</v>
      </c>
      <c r="GW1558">
        <v>1</v>
      </c>
      <c r="GX1558">
        <f t="shared" si="1140"/>
        <v>0</v>
      </c>
      <c r="HA1558">
        <v>0</v>
      </c>
      <c r="HB1558">
        <v>0</v>
      </c>
      <c r="HC1558">
        <f t="shared" si="1141"/>
        <v>0</v>
      </c>
      <c r="HE1558" t="s">
        <v>3</v>
      </c>
      <c r="HF1558" t="s">
        <v>3</v>
      </c>
      <c r="HM1558" t="s">
        <v>3</v>
      </c>
      <c r="IK1558">
        <v>0</v>
      </c>
    </row>
    <row r="1559" spans="1:245">
      <c r="A1559">
        <v>17</v>
      </c>
      <c r="B1559">
        <v>0</v>
      </c>
      <c r="C1559">
        <f>ROW(SmtRes!A1630)</f>
        <v>1630</v>
      </c>
      <c r="D1559">
        <f>ROW(EtalonRes!A1582)</f>
        <v>1582</v>
      </c>
      <c r="E1559" t="s">
        <v>49</v>
      </c>
      <c r="F1559" t="s">
        <v>56</v>
      </c>
      <c r="G1559" t="s">
        <v>57</v>
      </c>
      <c r="H1559" t="s">
        <v>58</v>
      </c>
      <c r="I1559">
        <f>ROUND(4/100,9)</f>
        <v>0.04</v>
      </c>
      <c r="J1559">
        <v>0</v>
      </c>
      <c r="K1559">
        <f>ROUND(4/100,9)</f>
        <v>0.04</v>
      </c>
      <c r="O1559">
        <f t="shared" si="1102"/>
        <v>60.22</v>
      </c>
      <c r="P1559">
        <f t="shared" si="1103"/>
        <v>0</v>
      </c>
      <c r="Q1559">
        <f t="shared" si="1104"/>
        <v>0</v>
      </c>
      <c r="R1559">
        <f t="shared" si="1105"/>
        <v>0</v>
      </c>
      <c r="S1559">
        <f t="shared" si="1106"/>
        <v>60.22</v>
      </c>
      <c r="T1559">
        <f t="shared" si="1107"/>
        <v>0</v>
      </c>
      <c r="U1559">
        <f t="shared" si="1108"/>
        <v>0.2336</v>
      </c>
      <c r="V1559">
        <f t="shared" si="1109"/>
        <v>0</v>
      </c>
      <c r="W1559">
        <f t="shared" si="1110"/>
        <v>0</v>
      </c>
      <c r="X1559">
        <f t="shared" si="1111"/>
        <v>43.36</v>
      </c>
      <c r="Y1559">
        <f t="shared" si="1112"/>
        <v>31.31</v>
      </c>
      <c r="AA1559">
        <v>35863109</v>
      </c>
      <c r="AB1559">
        <f t="shared" si="1113"/>
        <v>45.55</v>
      </c>
      <c r="AC1559">
        <f t="shared" si="1114"/>
        <v>0</v>
      </c>
      <c r="AD1559">
        <f t="shared" si="1115"/>
        <v>0</v>
      </c>
      <c r="AE1559">
        <f t="shared" si="1116"/>
        <v>0</v>
      </c>
      <c r="AF1559">
        <f t="shared" si="1117"/>
        <v>45.55</v>
      </c>
      <c r="AG1559">
        <f t="shared" si="1118"/>
        <v>0</v>
      </c>
      <c r="AH1559">
        <f t="shared" si="1119"/>
        <v>5.84</v>
      </c>
      <c r="AI1559">
        <f t="shared" si="1120"/>
        <v>0</v>
      </c>
      <c r="AJ1559">
        <f t="shared" si="1121"/>
        <v>0</v>
      </c>
      <c r="AK1559">
        <v>45.55</v>
      </c>
      <c r="AL1559">
        <v>0</v>
      </c>
      <c r="AM1559">
        <v>0</v>
      </c>
      <c r="AN1559">
        <v>0</v>
      </c>
      <c r="AO1559">
        <v>45.55</v>
      </c>
      <c r="AP1559">
        <v>0</v>
      </c>
      <c r="AQ1559">
        <v>5.84</v>
      </c>
      <c r="AR1559">
        <v>0</v>
      </c>
      <c r="AS1559">
        <v>0</v>
      </c>
      <c r="AT1559">
        <v>72</v>
      </c>
      <c r="AU1559">
        <v>52</v>
      </c>
      <c r="AV1559">
        <v>1</v>
      </c>
      <c r="AW1559">
        <v>1</v>
      </c>
      <c r="AZ1559">
        <v>1</v>
      </c>
      <c r="BA1559">
        <v>33.049999999999997</v>
      </c>
      <c r="BB1559">
        <v>1</v>
      </c>
      <c r="BC1559">
        <v>1</v>
      </c>
      <c r="BD1559" t="s">
        <v>3</v>
      </c>
      <c r="BE1559" t="s">
        <v>3</v>
      </c>
      <c r="BF1559" t="s">
        <v>3</v>
      </c>
      <c r="BG1559" t="s">
        <v>3</v>
      </c>
      <c r="BH1559">
        <v>0</v>
      </c>
      <c r="BI1559">
        <v>1</v>
      </c>
      <c r="BJ1559" t="s">
        <v>59</v>
      </c>
      <c r="BM1559">
        <v>67001</v>
      </c>
      <c r="BN1559">
        <v>0</v>
      </c>
      <c r="BO1559" t="s">
        <v>56</v>
      </c>
      <c r="BP1559">
        <v>1</v>
      </c>
      <c r="BQ1559">
        <v>6</v>
      </c>
      <c r="BR1559">
        <v>0</v>
      </c>
      <c r="BS1559">
        <v>33.049999999999997</v>
      </c>
      <c r="BT1559">
        <v>1</v>
      </c>
      <c r="BU1559">
        <v>1</v>
      </c>
      <c r="BV1559">
        <v>1</v>
      </c>
      <c r="BW1559">
        <v>1</v>
      </c>
      <c r="BX1559">
        <v>1</v>
      </c>
      <c r="BY1559" t="s">
        <v>3</v>
      </c>
      <c r="BZ1559">
        <v>85</v>
      </c>
      <c r="CA1559">
        <v>65</v>
      </c>
      <c r="CB1559" t="s">
        <v>3</v>
      </c>
      <c r="CE1559">
        <v>0</v>
      </c>
      <c r="CF1559">
        <v>0</v>
      </c>
      <c r="CG1559">
        <v>0</v>
      </c>
      <c r="CM1559">
        <v>0</v>
      </c>
      <c r="CN1559" t="s">
        <v>3</v>
      </c>
      <c r="CO1559">
        <v>0</v>
      </c>
      <c r="CP1559">
        <f t="shared" si="1122"/>
        <v>60.22</v>
      </c>
      <c r="CQ1559">
        <f t="shared" si="1123"/>
        <v>0</v>
      </c>
      <c r="CR1559">
        <f t="shared" si="1124"/>
        <v>0</v>
      </c>
      <c r="CS1559">
        <f t="shared" si="1125"/>
        <v>0</v>
      </c>
      <c r="CT1559">
        <f t="shared" si="1126"/>
        <v>1505.4274999999998</v>
      </c>
      <c r="CU1559">
        <f t="shared" si="1127"/>
        <v>0</v>
      </c>
      <c r="CV1559">
        <f t="shared" si="1128"/>
        <v>5.84</v>
      </c>
      <c r="CW1559">
        <f t="shared" si="1129"/>
        <v>0</v>
      </c>
      <c r="CX1559">
        <f t="shared" si="1130"/>
        <v>0</v>
      </c>
      <c r="CY1559">
        <f t="shared" si="1131"/>
        <v>43.358400000000003</v>
      </c>
      <c r="CZ1559">
        <f t="shared" si="1132"/>
        <v>31.314399999999999</v>
      </c>
      <c r="DC1559" t="s">
        <v>3</v>
      </c>
      <c r="DD1559" t="s">
        <v>3</v>
      </c>
      <c r="DE1559" t="s">
        <v>3</v>
      </c>
      <c r="DF1559" t="s">
        <v>3</v>
      </c>
      <c r="DG1559" t="s">
        <v>3</v>
      </c>
      <c r="DH1559" t="s">
        <v>3</v>
      </c>
      <c r="DI1559" t="s">
        <v>3</v>
      </c>
      <c r="DJ1559" t="s">
        <v>3</v>
      </c>
      <c r="DK1559" t="s">
        <v>3</v>
      </c>
      <c r="DL1559" t="s">
        <v>3</v>
      </c>
      <c r="DM1559" t="s">
        <v>3</v>
      </c>
      <c r="DN1559">
        <v>0</v>
      </c>
      <c r="DO1559">
        <v>0</v>
      </c>
      <c r="DP1559">
        <v>1</v>
      </c>
      <c r="DQ1559">
        <v>1</v>
      </c>
      <c r="DU1559">
        <v>1010</v>
      </c>
      <c r="DV1559" t="s">
        <v>58</v>
      </c>
      <c r="DW1559" t="s">
        <v>58</v>
      </c>
      <c r="DX1559">
        <v>100</v>
      </c>
      <c r="DZ1559" t="s">
        <v>3</v>
      </c>
      <c r="EA1559" t="s">
        <v>3</v>
      </c>
      <c r="EB1559" t="s">
        <v>3</v>
      </c>
      <c r="EC1559" t="s">
        <v>3</v>
      </c>
      <c r="EE1559">
        <v>29085636</v>
      </c>
      <c r="EF1559">
        <v>6</v>
      </c>
      <c r="EG1559" t="s">
        <v>22</v>
      </c>
      <c r="EH1559">
        <v>0</v>
      </c>
      <c r="EI1559" t="s">
        <v>3</v>
      </c>
      <c r="EJ1559">
        <v>1</v>
      </c>
      <c r="EK1559">
        <v>67001</v>
      </c>
      <c r="EL1559" t="s">
        <v>60</v>
      </c>
      <c r="EM1559" t="s">
        <v>61</v>
      </c>
      <c r="EO1559" t="s">
        <v>3</v>
      </c>
      <c r="EQ1559">
        <v>0</v>
      </c>
      <c r="ER1559">
        <v>45.55</v>
      </c>
      <c r="ES1559">
        <v>0</v>
      </c>
      <c r="ET1559">
        <v>0</v>
      </c>
      <c r="EU1559">
        <v>0</v>
      </c>
      <c r="EV1559">
        <v>45.55</v>
      </c>
      <c r="EW1559">
        <v>5.84</v>
      </c>
      <c r="EX1559">
        <v>0</v>
      </c>
      <c r="EY1559">
        <v>0</v>
      </c>
      <c r="FQ1559">
        <v>0</v>
      </c>
      <c r="FR1559">
        <f t="shared" si="1133"/>
        <v>0</v>
      </c>
      <c r="FS1559">
        <v>0</v>
      </c>
      <c r="FV1559" t="s">
        <v>25</v>
      </c>
      <c r="FW1559" t="s">
        <v>26</v>
      </c>
      <c r="FX1559">
        <v>85</v>
      </c>
      <c r="FY1559">
        <v>65</v>
      </c>
      <c r="GA1559" t="s">
        <v>3</v>
      </c>
      <c r="GD1559">
        <v>1</v>
      </c>
      <c r="GF1559">
        <v>-1255865036</v>
      </c>
      <c r="GG1559">
        <v>2</v>
      </c>
      <c r="GH1559">
        <v>1</v>
      </c>
      <c r="GI1559">
        <v>2</v>
      </c>
      <c r="GJ1559">
        <v>0</v>
      </c>
      <c r="GK1559">
        <v>0</v>
      </c>
      <c r="GL1559">
        <f t="shared" si="1134"/>
        <v>0</v>
      </c>
      <c r="GM1559">
        <f t="shared" si="1135"/>
        <v>134.88999999999999</v>
      </c>
      <c r="GN1559">
        <f t="shared" si="1136"/>
        <v>134.88999999999999</v>
      </c>
      <c r="GO1559">
        <f t="shared" si="1137"/>
        <v>0</v>
      </c>
      <c r="GP1559">
        <f t="shared" si="1138"/>
        <v>0</v>
      </c>
      <c r="GR1559">
        <v>0</v>
      </c>
      <c r="GS1559">
        <v>3</v>
      </c>
      <c r="GT1559">
        <v>0</v>
      </c>
      <c r="GU1559" t="s">
        <v>3</v>
      </c>
      <c r="GV1559">
        <f t="shared" si="1139"/>
        <v>0</v>
      </c>
      <c r="GW1559">
        <v>1</v>
      </c>
      <c r="GX1559">
        <f t="shared" si="1140"/>
        <v>0</v>
      </c>
      <c r="HA1559">
        <v>0</v>
      </c>
      <c r="HB1559">
        <v>0</v>
      </c>
      <c r="HC1559">
        <f t="shared" si="1141"/>
        <v>0</v>
      </c>
      <c r="HE1559" t="s">
        <v>3</v>
      </c>
      <c r="HF1559" t="s">
        <v>3</v>
      </c>
      <c r="HM1559" t="s">
        <v>3</v>
      </c>
      <c r="IK1559">
        <v>0</v>
      </c>
    </row>
    <row r="1560" spans="1:245">
      <c r="A1560">
        <v>17</v>
      </c>
      <c r="B1560">
        <v>0</v>
      </c>
      <c r="C1560">
        <f>ROW(SmtRes!A1633)</f>
        <v>1633</v>
      </c>
      <c r="D1560">
        <f>ROW(EtalonRes!A1585)</f>
        <v>1585</v>
      </c>
      <c r="E1560" t="s">
        <v>62</v>
      </c>
      <c r="F1560" t="s">
        <v>63</v>
      </c>
      <c r="G1560" t="s">
        <v>64</v>
      </c>
      <c r="H1560" t="s">
        <v>65</v>
      </c>
      <c r="I1560">
        <f>ROUND(20/100,9)</f>
        <v>0.2</v>
      </c>
      <c r="J1560">
        <v>0</v>
      </c>
      <c r="K1560">
        <f>ROUND(20/100,9)</f>
        <v>0.2</v>
      </c>
      <c r="O1560">
        <f t="shared" si="1102"/>
        <v>497.94</v>
      </c>
      <c r="P1560">
        <f t="shared" si="1103"/>
        <v>0</v>
      </c>
      <c r="Q1560">
        <f t="shared" si="1104"/>
        <v>0.93</v>
      </c>
      <c r="R1560">
        <f t="shared" si="1105"/>
        <v>0.93</v>
      </c>
      <c r="S1560">
        <f t="shared" si="1106"/>
        <v>497.01</v>
      </c>
      <c r="T1560">
        <f t="shared" si="1107"/>
        <v>0</v>
      </c>
      <c r="U1560">
        <f t="shared" si="1108"/>
        <v>1.9280000000000002</v>
      </c>
      <c r="V1560">
        <f t="shared" si="1109"/>
        <v>2E-3</v>
      </c>
      <c r="W1560">
        <f t="shared" si="1110"/>
        <v>0</v>
      </c>
      <c r="X1560">
        <f t="shared" si="1111"/>
        <v>358.52</v>
      </c>
      <c r="Y1560">
        <f t="shared" si="1112"/>
        <v>258.93</v>
      </c>
      <c r="AA1560">
        <v>35863109</v>
      </c>
      <c r="AB1560">
        <f t="shared" si="1113"/>
        <v>75.5</v>
      </c>
      <c r="AC1560">
        <f t="shared" si="1114"/>
        <v>0</v>
      </c>
      <c r="AD1560">
        <f t="shared" si="1115"/>
        <v>0.31</v>
      </c>
      <c r="AE1560">
        <f t="shared" si="1116"/>
        <v>0.14000000000000001</v>
      </c>
      <c r="AF1560">
        <f t="shared" si="1117"/>
        <v>75.19</v>
      </c>
      <c r="AG1560">
        <f t="shared" si="1118"/>
        <v>0</v>
      </c>
      <c r="AH1560">
        <f t="shared" si="1119"/>
        <v>9.64</v>
      </c>
      <c r="AI1560">
        <f t="shared" si="1120"/>
        <v>0.01</v>
      </c>
      <c r="AJ1560">
        <f t="shared" si="1121"/>
        <v>0</v>
      </c>
      <c r="AK1560">
        <v>75.5</v>
      </c>
      <c r="AL1560">
        <v>0</v>
      </c>
      <c r="AM1560">
        <v>0.31</v>
      </c>
      <c r="AN1560">
        <v>0.14000000000000001</v>
      </c>
      <c r="AO1560">
        <v>75.19</v>
      </c>
      <c r="AP1560">
        <v>0</v>
      </c>
      <c r="AQ1560">
        <v>9.64</v>
      </c>
      <c r="AR1560">
        <v>0.01</v>
      </c>
      <c r="AS1560">
        <v>0</v>
      </c>
      <c r="AT1560">
        <v>72</v>
      </c>
      <c r="AU1560">
        <v>52</v>
      </c>
      <c r="AV1560">
        <v>1</v>
      </c>
      <c r="AW1560">
        <v>1</v>
      </c>
      <c r="AZ1560">
        <v>1</v>
      </c>
      <c r="BA1560">
        <v>33.049999999999997</v>
      </c>
      <c r="BB1560">
        <v>15.06</v>
      </c>
      <c r="BC1560">
        <v>1</v>
      </c>
      <c r="BD1560" t="s">
        <v>3</v>
      </c>
      <c r="BE1560" t="s">
        <v>3</v>
      </c>
      <c r="BF1560" t="s">
        <v>3</v>
      </c>
      <c r="BG1560" t="s">
        <v>3</v>
      </c>
      <c r="BH1560">
        <v>0</v>
      </c>
      <c r="BI1560">
        <v>1</v>
      </c>
      <c r="BJ1560" t="s">
        <v>66</v>
      </c>
      <c r="BM1560">
        <v>67001</v>
      </c>
      <c r="BN1560">
        <v>0</v>
      </c>
      <c r="BO1560" t="s">
        <v>63</v>
      </c>
      <c r="BP1560">
        <v>1</v>
      </c>
      <c r="BQ1560">
        <v>6</v>
      </c>
      <c r="BR1560">
        <v>0</v>
      </c>
      <c r="BS1560">
        <v>33.049999999999997</v>
      </c>
      <c r="BT1560">
        <v>1</v>
      </c>
      <c r="BU1560">
        <v>1</v>
      </c>
      <c r="BV1560">
        <v>1</v>
      </c>
      <c r="BW1560">
        <v>1</v>
      </c>
      <c r="BX1560">
        <v>1</v>
      </c>
      <c r="BY1560" t="s">
        <v>3</v>
      </c>
      <c r="BZ1560">
        <v>85</v>
      </c>
      <c r="CA1560">
        <v>65</v>
      </c>
      <c r="CB1560" t="s">
        <v>3</v>
      </c>
      <c r="CE1560">
        <v>0</v>
      </c>
      <c r="CF1560">
        <v>0</v>
      </c>
      <c r="CG1560">
        <v>0</v>
      </c>
      <c r="CM1560">
        <v>0</v>
      </c>
      <c r="CN1560" t="s">
        <v>3</v>
      </c>
      <c r="CO1560">
        <v>0</v>
      </c>
      <c r="CP1560">
        <f t="shared" si="1122"/>
        <v>497.94</v>
      </c>
      <c r="CQ1560">
        <f t="shared" si="1123"/>
        <v>0</v>
      </c>
      <c r="CR1560">
        <f t="shared" si="1124"/>
        <v>4.6686000000000005</v>
      </c>
      <c r="CS1560">
        <f t="shared" si="1125"/>
        <v>4.6269999999999998</v>
      </c>
      <c r="CT1560">
        <f t="shared" si="1126"/>
        <v>2485.0294999999996</v>
      </c>
      <c r="CU1560">
        <f t="shared" si="1127"/>
        <v>0</v>
      </c>
      <c r="CV1560">
        <f t="shared" si="1128"/>
        <v>9.64</v>
      </c>
      <c r="CW1560">
        <f t="shared" si="1129"/>
        <v>0.01</v>
      </c>
      <c r="CX1560">
        <f t="shared" si="1130"/>
        <v>0</v>
      </c>
      <c r="CY1560">
        <f t="shared" si="1131"/>
        <v>358.51679999999999</v>
      </c>
      <c r="CZ1560">
        <f t="shared" si="1132"/>
        <v>258.92880000000002</v>
      </c>
      <c r="DC1560" t="s">
        <v>3</v>
      </c>
      <c r="DD1560" t="s">
        <v>3</v>
      </c>
      <c r="DE1560" t="s">
        <v>3</v>
      </c>
      <c r="DF1560" t="s">
        <v>3</v>
      </c>
      <c r="DG1560" t="s">
        <v>3</v>
      </c>
      <c r="DH1560" t="s">
        <v>3</v>
      </c>
      <c r="DI1560" t="s">
        <v>3</v>
      </c>
      <c r="DJ1560" t="s">
        <v>3</v>
      </c>
      <c r="DK1560" t="s">
        <v>3</v>
      </c>
      <c r="DL1560" t="s">
        <v>3</v>
      </c>
      <c r="DM1560" t="s">
        <v>3</v>
      </c>
      <c r="DN1560">
        <v>0</v>
      </c>
      <c r="DO1560">
        <v>0</v>
      </c>
      <c r="DP1560">
        <v>1</v>
      </c>
      <c r="DQ1560">
        <v>1</v>
      </c>
      <c r="DU1560">
        <v>1003</v>
      </c>
      <c r="DV1560" t="s">
        <v>65</v>
      </c>
      <c r="DW1560" t="s">
        <v>65</v>
      </c>
      <c r="DX1560">
        <v>100</v>
      </c>
      <c r="DZ1560" t="s">
        <v>3</v>
      </c>
      <c r="EA1560" t="s">
        <v>3</v>
      </c>
      <c r="EB1560" t="s">
        <v>3</v>
      </c>
      <c r="EC1560" t="s">
        <v>3</v>
      </c>
      <c r="EE1560">
        <v>29085636</v>
      </c>
      <c r="EF1560">
        <v>6</v>
      </c>
      <c r="EG1560" t="s">
        <v>22</v>
      </c>
      <c r="EH1560">
        <v>0</v>
      </c>
      <c r="EI1560" t="s">
        <v>3</v>
      </c>
      <c r="EJ1560">
        <v>1</v>
      </c>
      <c r="EK1560">
        <v>67001</v>
      </c>
      <c r="EL1560" t="s">
        <v>60</v>
      </c>
      <c r="EM1560" t="s">
        <v>61</v>
      </c>
      <c r="EO1560" t="s">
        <v>3</v>
      </c>
      <c r="EQ1560">
        <v>0</v>
      </c>
      <c r="ER1560">
        <v>75.5</v>
      </c>
      <c r="ES1560">
        <v>0</v>
      </c>
      <c r="ET1560">
        <v>0.31</v>
      </c>
      <c r="EU1560">
        <v>0.14000000000000001</v>
      </c>
      <c r="EV1560">
        <v>75.19</v>
      </c>
      <c r="EW1560">
        <v>9.64</v>
      </c>
      <c r="EX1560">
        <v>0.01</v>
      </c>
      <c r="EY1560">
        <v>0</v>
      </c>
      <c r="FQ1560">
        <v>0</v>
      </c>
      <c r="FR1560">
        <f t="shared" si="1133"/>
        <v>0</v>
      </c>
      <c r="FS1560">
        <v>0</v>
      </c>
      <c r="FV1560" t="s">
        <v>25</v>
      </c>
      <c r="FW1560" t="s">
        <v>26</v>
      </c>
      <c r="FX1560">
        <v>85</v>
      </c>
      <c r="FY1560">
        <v>65</v>
      </c>
      <c r="GA1560" t="s">
        <v>3</v>
      </c>
      <c r="GD1560">
        <v>1</v>
      </c>
      <c r="GF1560">
        <v>-1480086875</v>
      </c>
      <c r="GG1560">
        <v>2</v>
      </c>
      <c r="GH1560">
        <v>1</v>
      </c>
      <c r="GI1560">
        <v>2</v>
      </c>
      <c r="GJ1560">
        <v>0</v>
      </c>
      <c r="GK1560">
        <v>0</v>
      </c>
      <c r="GL1560">
        <f t="shared" si="1134"/>
        <v>0</v>
      </c>
      <c r="GM1560">
        <f t="shared" si="1135"/>
        <v>1115.3900000000001</v>
      </c>
      <c r="GN1560">
        <f t="shared" si="1136"/>
        <v>1115.3900000000001</v>
      </c>
      <c r="GO1560">
        <f t="shared" si="1137"/>
        <v>0</v>
      </c>
      <c r="GP1560">
        <f t="shared" si="1138"/>
        <v>0</v>
      </c>
      <c r="GR1560">
        <v>0</v>
      </c>
      <c r="GS1560">
        <v>3</v>
      </c>
      <c r="GT1560">
        <v>0</v>
      </c>
      <c r="GU1560" t="s">
        <v>3</v>
      </c>
      <c r="GV1560">
        <f t="shared" si="1139"/>
        <v>0</v>
      </c>
      <c r="GW1560">
        <v>1</v>
      </c>
      <c r="GX1560">
        <f t="shared" si="1140"/>
        <v>0</v>
      </c>
      <c r="HA1560">
        <v>0</v>
      </c>
      <c r="HB1560">
        <v>0</v>
      </c>
      <c r="HC1560">
        <f t="shared" si="1141"/>
        <v>0</v>
      </c>
      <c r="HE1560" t="s">
        <v>3</v>
      </c>
      <c r="HF1560" t="s">
        <v>3</v>
      </c>
      <c r="HM1560" t="s">
        <v>3</v>
      </c>
      <c r="IK1560">
        <v>0</v>
      </c>
    </row>
    <row r="1561" spans="1:245">
      <c r="A1561">
        <v>17</v>
      </c>
      <c r="B1561">
        <v>0</v>
      </c>
      <c r="C1561">
        <f>ROW(SmtRes!A1636)</f>
        <v>1636</v>
      </c>
      <c r="D1561">
        <f>ROW(EtalonRes!A1588)</f>
        <v>1588</v>
      </c>
      <c r="E1561" t="s">
        <v>67</v>
      </c>
      <c r="F1561" t="s">
        <v>68</v>
      </c>
      <c r="G1561" t="s">
        <v>69</v>
      </c>
      <c r="H1561" t="s">
        <v>58</v>
      </c>
      <c r="I1561">
        <f>ROUND(2/100,9)</f>
        <v>0.02</v>
      </c>
      <c r="J1561">
        <v>0</v>
      </c>
      <c r="K1561">
        <f>ROUND(2/100,9)</f>
        <v>0.02</v>
      </c>
      <c r="O1561">
        <f t="shared" si="1102"/>
        <v>95.59</v>
      </c>
      <c r="P1561">
        <f t="shared" si="1103"/>
        <v>0</v>
      </c>
      <c r="Q1561">
        <f t="shared" si="1104"/>
        <v>0.75</v>
      </c>
      <c r="R1561">
        <f t="shared" si="1105"/>
        <v>0.71</v>
      </c>
      <c r="S1561">
        <f t="shared" si="1106"/>
        <v>94.84</v>
      </c>
      <c r="T1561">
        <f t="shared" si="1107"/>
        <v>0</v>
      </c>
      <c r="U1561">
        <f t="shared" si="1108"/>
        <v>0.35780000000000001</v>
      </c>
      <c r="V1561">
        <f t="shared" si="1109"/>
        <v>1.6000000000000001E-3</v>
      </c>
      <c r="W1561">
        <f t="shared" si="1110"/>
        <v>0</v>
      </c>
      <c r="X1561">
        <f t="shared" si="1111"/>
        <v>68.8</v>
      </c>
      <c r="Y1561">
        <f t="shared" si="1112"/>
        <v>49.69</v>
      </c>
      <c r="AA1561">
        <v>35863109</v>
      </c>
      <c r="AB1561">
        <f t="shared" si="1113"/>
        <v>145.97999999999999</v>
      </c>
      <c r="AC1561">
        <f t="shared" si="1114"/>
        <v>0</v>
      </c>
      <c r="AD1561">
        <f t="shared" si="1115"/>
        <v>2.5</v>
      </c>
      <c r="AE1561">
        <f t="shared" si="1116"/>
        <v>1.08</v>
      </c>
      <c r="AF1561">
        <f t="shared" si="1117"/>
        <v>143.47999999999999</v>
      </c>
      <c r="AG1561">
        <f t="shared" si="1118"/>
        <v>0</v>
      </c>
      <c r="AH1561">
        <f t="shared" si="1119"/>
        <v>17.89</v>
      </c>
      <c r="AI1561">
        <f t="shared" si="1120"/>
        <v>0.08</v>
      </c>
      <c r="AJ1561">
        <f t="shared" si="1121"/>
        <v>0</v>
      </c>
      <c r="AK1561">
        <v>145.97999999999999</v>
      </c>
      <c r="AL1561">
        <v>0</v>
      </c>
      <c r="AM1561">
        <v>2.5</v>
      </c>
      <c r="AN1561">
        <v>1.08</v>
      </c>
      <c r="AO1561">
        <v>143.47999999999999</v>
      </c>
      <c r="AP1561">
        <v>0</v>
      </c>
      <c r="AQ1561">
        <v>17.89</v>
      </c>
      <c r="AR1561">
        <v>0.08</v>
      </c>
      <c r="AS1561">
        <v>0</v>
      </c>
      <c r="AT1561">
        <v>72</v>
      </c>
      <c r="AU1561">
        <v>52</v>
      </c>
      <c r="AV1561">
        <v>1</v>
      </c>
      <c r="AW1561">
        <v>1</v>
      </c>
      <c r="AZ1561">
        <v>1</v>
      </c>
      <c r="BA1561">
        <v>33.049999999999997</v>
      </c>
      <c r="BB1561">
        <v>14.94</v>
      </c>
      <c r="BC1561">
        <v>1</v>
      </c>
      <c r="BD1561" t="s">
        <v>3</v>
      </c>
      <c r="BE1561" t="s">
        <v>3</v>
      </c>
      <c r="BF1561" t="s">
        <v>3</v>
      </c>
      <c r="BG1561" t="s">
        <v>3</v>
      </c>
      <c r="BH1561">
        <v>0</v>
      </c>
      <c r="BI1561">
        <v>1</v>
      </c>
      <c r="BJ1561" t="s">
        <v>70</v>
      </c>
      <c r="BM1561">
        <v>67001</v>
      </c>
      <c r="BN1561">
        <v>0</v>
      </c>
      <c r="BO1561" t="s">
        <v>68</v>
      </c>
      <c r="BP1561">
        <v>1</v>
      </c>
      <c r="BQ1561">
        <v>6</v>
      </c>
      <c r="BR1561">
        <v>0</v>
      </c>
      <c r="BS1561">
        <v>33.049999999999997</v>
      </c>
      <c r="BT1561">
        <v>1</v>
      </c>
      <c r="BU1561">
        <v>1</v>
      </c>
      <c r="BV1561">
        <v>1</v>
      </c>
      <c r="BW1561">
        <v>1</v>
      </c>
      <c r="BX1561">
        <v>1</v>
      </c>
      <c r="BY1561" t="s">
        <v>3</v>
      </c>
      <c r="BZ1561">
        <v>85</v>
      </c>
      <c r="CA1561">
        <v>65</v>
      </c>
      <c r="CB1561" t="s">
        <v>3</v>
      </c>
      <c r="CE1561">
        <v>0</v>
      </c>
      <c r="CF1561">
        <v>0</v>
      </c>
      <c r="CG1561">
        <v>0</v>
      </c>
      <c r="CM1561">
        <v>0</v>
      </c>
      <c r="CN1561" t="s">
        <v>3</v>
      </c>
      <c r="CO1561">
        <v>0</v>
      </c>
      <c r="CP1561">
        <f t="shared" si="1122"/>
        <v>95.59</v>
      </c>
      <c r="CQ1561">
        <f t="shared" si="1123"/>
        <v>0</v>
      </c>
      <c r="CR1561">
        <f t="shared" si="1124"/>
        <v>37.35</v>
      </c>
      <c r="CS1561">
        <f t="shared" si="1125"/>
        <v>35.694000000000003</v>
      </c>
      <c r="CT1561">
        <f t="shared" si="1126"/>
        <v>4742.0139999999992</v>
      </c>
      <c r="CU1561">
        <f t="shared" si="1127"/>
        <v>0</v>
      </c>
      <c r="CV1561">
        <f t="shared" si="1128"/>
        <v>17.89</v>
      </c>
      <c r="CW1561">
        <f t="shared" si="1129"/>
        <v>0.08</v>
      </c>
      <c r="CX1561">
        <f t="shared" si="1130"/>
        <v>0</v>
      </c>
      <c r="CY1561">
        <f t="shared" si="1131"/>
        <v>68.795999999999992</v>
      </c>
      <c r="CZ1561">
        <f t="shared" si="1132"/>
        <v>49.685999999999993</v>
      </c>
      <c r="DC1561" t="s">
        <v>3</v>
      </c>
      <c r="DD1561" t="s">
        <v>3</v>
      </c>
      <c r="DE1561" t="s">
        <v>3</v>
      </c>
      <c r="DF1561" t="s">
        <v>3</v>
      </c>
      <c r="DG1561" t="s">
        <v>3</v>
      </c>
      <c r="DH1561" t="s">
        <v>3</v>
      </c>
      <c r="DI1561" t="s">
        <v>3</v>
      </c>
      <c r="DJ1561" t="s">
        <v>3</v>
      </c>
      <c r="DK1561" t="s">
        <v>3</v>
      </c>
      <c r="DL1561" t="s">
        <v>3</v>
      </c>
      <c r="DM1561" t="s">
        <v>3</v>
      </c>
      <c r="DN1561">
        <v>0</v>
      </c>
      <c r="DO1561">
        <v>0</v>
      </c>
      <c r="DP1561">
        <v>1</v>
      </c>
      <c r="DQ1561">
        <v>1</v>
      </c>
      <c r="DU1561">
        <v>1010</v>
      </c>
      <c r="DV1561" t="s">
        <v>58</v>
      </c>
      <c r="DW1561" t="s">
        <v>58</v>
      </c>
      <c r="DX1561">
        <v>100</v>
      </c>
      <c r="DZ1561" t="s">
        <v>3</v>
      </c>
      <c r="EA1561" t="s">
        <v>3</v>
      </c>
      <c r="EB1561" t="s">
        <v>3</v>
      </c>
      <c r="EC1561" t="s">
        <v>3</v>
      </c>
      <c r="EE1561">
        <v>29085636</v>
      </c>
      <c r="EF1561">
        <v>6</v>
      </c>
      <c r="EG1561" t="s">
        <v>22</v>
      </c>
      <c r="EH1561">
        <v>0</v>
      </c>
      <c r="EI1561" t="s">
        <v>3</v>
      </c>
      <c r="EJ1561">
        <v>1</v>
      </c>
      <c r="EK1561">
        <v>67001</v>
      </c>
      <c r="EL1561" t="s">
        <v>60</v>
      </c>
      <c r="EM1561" t="s">
        <v>61</v>
      </c>
      <c r="EO1561" t="s">
        <v>3</v>
      </c>
      <c r="EQ1561">
        <v>0</v>
      </c>
      <c r="ER1561">
        <v>145.97999999999999</v>
      </c>
      <c r="ES1561">
        <v>0</v>
      </c>
      <c r="ET1561">
        <v>2.5</v>
      </c>
      <c r="EU1561">
        <v>1.08</v>
      </c>
      <c r="EV1561">
        <v>143.47999999999999</v>
      </c>
      <c r="EW1561">
        <v>17.89</v>
      </c>
      <c r="EX1561">
        <v>0.08</v>
      </c>
      <c r="EY1561">
        <v>0</v>
      </c>
      <c r="FQ1561">
        <v>0</v>
      </c>
      <c r="FR1561">
        <f t="shared" si="1133"/>
        <v>0</v>
      </c>
      <c r="FS1561">
        <v>0</v>
      </c>
      <c r="FV1561" t="s">
        <v>25</v>
      </c>
      <c r="FW1561" t="s">
        <v>26</v>
      </c>
      <c r="FX1561">
        <v>85</v>
      </c>
      <c r="FY1561">
        <v>65</v>
      </c>
      <c r="GA1561" t="s">
        <v>3</v>
      </c>
      <c r="GD1561">
        <v>1</v>
      </c>
      <c r="GF1561">
        <v>1945260508</v>
      </c>
      <c r="GG1561">
        <v>2</v>
      </c>
      <c r="GH1561">
        <v>1</v>
      </c>
      <c r="GI1561">
        <v>2</v>
      </c>
      <c r="GJ1561">
        <v>0</v>
      </c>
      <c r="GK1561">
        <v>0</v>
      </c>
      <c r="GL1561">
        <f t="shared" si="1134"/>
        <v>0</v>
      </c>
      <c r="GM1561">
        <f t="shared" si="1135"/>
        <v>214.08</v>
      </c>
      <c r="GN1561">
        <f t="shared" si="1136"/>
        <v>214.08</v>
      </c>
      <c r="GO1561">
        <f t="shared" si="1137"/>
        <v>0</v>
      </c>
      <c r="GP1561">
        <f t="shared" si="1138"/>
        <v>0</v>
      </c>
      <c r="GR1561">
        <v>0</v>
      </c>
      <c r="GS1561">
        <v>3</v>
      </c>
      <c r="GT1561">
        <v>0</v>
      </c>
      <c r="GU1561" t="s">
        <v>3</v>
      </c>
      <c r="GV1561">
        <f t="shared" si="1139"/>
        <v>0</v>
      </c>
      <c r="GW1561">
        <v>1</v>
      </c>
      <c r="GX1561">
        <f t="shared" si="1140"/>
        <v>0</v>
      </c>
      <c r="HA1561">
        <v>0</v>
      </c>
      <c r="HB1561">
        <v>0</v>
      </c>
      <c r="HC1561">
        <f t="shared" si="1141"/>
        <v>0</v>
      </c>
      <c r="HE1561" t="s">
        <v>3</v>
      </c>
      <c r="HF1561" t="s">
        <v>3</v>
      </c>
      <c r="HM1561" t="s">
        <v>3</v>
      </c>
      <c r="IK1561">
        <v>0</v>
      </c>
    </row>
    <row r="1562" spans="1:245">
      <c r="A1562">
        <v>17</v>
      </c>
      <c r="B1562">
        <v>0</v>
      </c>
      <c r="C1562">
        <f>ROW(SmtRes!A1641)</f>
        <v>1641</v>
      </c>
      <c r="D1562">
        <f>ROW(EtalonRes!A1593)</f>
        <v>1593</v>
      </c>
      <c r="E1562" t="s">
        <v>195</v>
      </c>
      <c r="F1562" t="s">
        <v>42</v>
      </c>
      <c r="G1562" t="s">
        <v>43</v>
      </c>
      <c r="H1562" t="s">
        <v>44</v>
      </c>
      <c r="I1562">
        <f>ROUND(2/100,9)</f>
        <v>0.02</v>
      </c>
      <c r="J1562">
        <v>0</v>
      </c>
      <c r="K1562">
        <f>ROUND(2/100,9)</f>
        <v>0.02</v>
      </c>
      <c r="O1562">
        <f t="shared" si="1102"/>
        <v>994.12</v>
      </c>
      <c r="P1562">
        <f t="shared" si="1103"/>
        <v>0</v>
      </c>
      <c r="Q1562">
        <f t="shared" si="1104"/>
        <v>43.61</v>
      </c>
      <c r="R1562">
        <f t="shared" si="1105"/>
        <v>26.4</v>
      </c>
      <c r="S1562">
        <f t="shared" si="1106"/>
        <v>950.51</v>
      </c>
      <c r="T1562">
        <f t="shared" si="1107"/>
        <v>0</v>
      </c>
      <c r="U1562">
        <f t="shared" si="1108"/>
        <v>3.5860000000000003</v>
      </c>
      <c r="V1562">
        <f t="shared" si="1109"/>
        <v>7.9400000000000012E-2</v>
      </c>
      <c r="W1562">
        <f t="shared" si="1110"/>
        <v>0</v>
      </c>
      <c r="X1562">
        <f t="shared" si="1111"/>
        <v>683.84</v>
      </c>
      <c r="Y1562">
        <f t="shared" si="1112"/>
        <v>488.46</v>
      </c>
      <c r="AA1562">
        <v>35863109</v>
      </c>
      <c r="AB1562">
        <f t="shared" si="1113"/>
        <v>1634.97</v>
      </c>
      <c r="AC1562">
        <f t="shared" si="1114"/>
        <v>0</v>
      </c>
      <c r="AD1562">
        <f t="shared" si="1115"/>
        <v>196.98</v>
      </c>
      <c r="AE1562">
        <f t="shared" si="1116"/>
        <v>39.94</v>
      </c>
      <c r="AF1562">
        <f t="shared" si="1117"/>
        <v>1437.99</v>
      </c>
      <c r="AG1562">
        <f t="shared" si="1118"/>
        <v>0</v>
      </c>
      <c r="AH1562">
        <f t="shared" si="1119"/>
        <v>179.3</v>
      </c>
      <c r="AI1562">
        <f t="shared" si="1120"/>
        <v>3.97</v>
      </c>
      <c r="AJ1562">
        <f t="shared" si="1121"/>
        <v>0</v>
      </c>
      <c r="AK1562">
        <v>1634.97</v>
      </c>
      <c r="AL1562">
        <v>0</v>
      </c>
      <c r="AM1562">
        <v>196.98</v>
      </c>
      <c r="AN1562">
        <v>39.94</v>
      </c>
      <c r="AO1562">
        <v>1437.99</v>
      </c>
      <c r="AP1562">
        <v>0</v>
      </c>
      <c r="AQ1562">
        <v>179.3</v>
      </c>
      <c r="AR1562">
        <v>3.97</v>
      </c>
      <c r="AS1562">
        <v>0</v>
      </c>
      <c r="AT1562">
        <v>70</v>
      </c>
      <c r="AU1562">
        <v>50</v>
      </c>
      <c r="AV1562">
        <v>1</v>
      </c>
      <c r="AW1562">
        <v>1</v>
      </c>
      <c r="AZ1562">
        <v>1</v>
      </c>
      <c r="BA1562">
        <v>33.049999999999997</v>
      </c>
      <c r="BB1562">
        <v>11.07</v>
      </c>
      <c r="BC1562">
        <v>1</v>
      </c>
      <c r="BD1562" t="s">
        <v>3</v>
      </c>
      <c r="BE1562" t="s">
        <v>3</v>
      </c>
      <c r="BF1562" t="s">
        <v>3</v>
      </c>
      <c r="BG1562" t="s">
        <v>3</v>
      </c>
      <c r="BH1562">
        <v>0</v>
      </c>
      <c r="BI1562">
        <v>1</v>
      </c>
      <c r="BJ1562" t="s">
        <v>45</v>
      </c>
      <c r="BM1562">
        <v>56001</v>
      </c>
      <c r="BN1562">
        <v>0</v>
      </c>
      <c r="BO1562" t="s">
        <v>42</v>
      </c>
      <c r="BP1562">
        <v>1</v>
      </c>
      <c r="BQ1562">
        <v>6</v>
      </c>
      <c r="BR1562">
        <v>0</v>
      </c>
      <c r="BS1562">
        <v>33.049999999999997</v>
      </c>
      <c r="BT1562">
        <v>1</v>
      </c>
      <c r="BU1562">
        <v>1</v>
      </c>
      <c r="BV1562">
        <v>1</v>
      </c>
      <c r="BW1562">
        <v>1</v>
      </c>
      <c r="BX1562">
        <v>1</v>
      </c>
      <c r="BY1562" t="s">
        <v>3</v>
      </c>
      <c r="BZ1562">
        <v>82</v>
      </c>
      <c r="CA1562">
        <v>62</v>
      </c>
      <c r="CB1562" t="s">
        <v>3</v>
      </c>
      <c r="CE1562">
        <v>0</v>
      </c>
      <c r="CF1562">
        <v>0</v>
      </c>
      <c r="CG1562">
        <v>0</v>
      </c>
      <c r="CM1562">
        <v>0</v>
      </c>
      <c r="CN1562" t="s">
        <v>3</v>
      </c>
      <c r="CO1562">
        <v>0</v>
      </c>
      <c r="CP1562">
        <f t="shared" si="1122"/>
        <v>994.12</v>
      </c>
      <c r="CQ1562">
        <f t="shared" si="1123"/>
        <v>0</v>
      </c>
      <c r="CR1562">
        <f t="shared" si="1124"/>
        <v>2180.5686000000001</v>
      </c>
      <c r="CS1562">
        <f t="shared" si="1125"/>
        <v>1320.0169999999998</v>
      </c>
      <c r="CT1562">
        <f t="shared" si="1126"/>
        <v>47525.569499999998</v>
      </c>
      <c r="CU1562">
        <f t="shared" si="1127"/>
        <v>0</v>
      </c>
      <c r="CV1562">
        <f t="shared" si="1128"/>
        <v>179.3</v>
      </c>
      <c r="CW1562">
        <f t="shared" si="1129"/>
        <v>3.97</v>
      </c>
      <c r="CX1562">
        <f t="shared" si="1130"/>
        <v>0</v>
      </c>
      <c r="CY1562">
        <f t="shared" si="1131"/>
        <v>683.83699999999999</v>
      </c>
      <c r="CZ1562">
        <f t="shared" si="1132"/>
        <v>488.45499999999998</v>
      </c>
      <c r="DC1562" t="s">
        <v>3</v>
      </c>
      <c r="DD1562" t="s">
        <v>3</v>
      </c>
      <c r="DE1562" t="s">
        <v>3</v>
      </c>
      <c r="DF1562" t="s">
        <v>3</v>
      </c>
      <c r="DG1562" t="s">
        <v>3</v>
      </c>
      <c r="DH1562" t="s">
        <v>3</v>
      </c>
      <c r="DI1562" t="s">
        <v>3</v>
      </c>
      <c r="DJ1562" t="s">
        <v>3</v>
      </c>
      <c r="DK1562" t="s">
        <v>3</v>
      </c>
      <c r="DL1562" t="s">
        <v>3</v>
      </c>
      <c r="DM1562" t="s">
        <v>3</v>
      </c>
      <c r="DN1562">
        <v>0</v>
      </c>
      <c r="DO1562">
        <v>0</v>
      </c>
      <c r="DP1562">
        <v>1</v>
      </c>
      <c r="DQ1562">
        <v>1</v>
      </c>
      <c r="DU1562">
        <v>1013</v>
      </c>
      <c r="DV1562" t="s">
        <v>44</v>
      </c>
      <c r="DW1562" t="s">
        <v>44</v>
      </c>
      <c r="DX1562">
        <v>1</v>
      </c>
      <c r="DZ1562" t="s">
        <v>3</v>
      </c>
      <c r="EA1562" t="s">
        <v>3</v>
      </c>
      <c r="EB1562" t="s">
        <v>3</v>
      </c>
      <c r="EC1562" t="s">
        <v>3</v>
      </c>
      <c r="EE1562">
        <v>29085589</v>
      </c>
      <c r="EF1562">
        <v>6</v>
      </c>
      <c r="EG1562" t="s">
        <v>22</v>
      </c>
      <c r="EH1562">
        <v>0</v>
      </c>
      <c r="EI1562" t="s">
        <v>3</v>
      </c>
      <c r="EJ1562">
        <v>1</v>
      </c>
      <c r="EK1562">
        <v>56001</v>
      </c>
      <c r="EL1562" t="s">
        <v>46</v>
      </c>
      <c r="EM1562" t="s">
        <v>47</v>
      </c>
      <c r="EO1562" t="s">
        <v>3</v>
      </c>
      <c r="EQ1562">
        <v>0</v>
      </c>
      <c r="ER1562">
        <v>1634.97</v>
      </c>
      <c r="ES1562">
        <v>0</v>
      </c>
      <c r="ET1562">
        <v>196.98</v>
      </c>
      <c r="EU1562">
        <v>39.94</v>
      </c>
      <c r="EV1562">
        <v>1437.99</v>
      </c>
      <c r="EW1562">
        <v>179.3</v>
      </c>
      <c r="EX1562">
        <v>3.97</v>
      </c>
      <c r="EY1562">
        <v>0</v>
      </c>
      <c r="FQ1562">
        <v>0</v>
      </c>
      <c r="FR1562">
        <f t="shared" si="1133"/>
        <v>0</v>
      </c>
      <c r="FS1562">
        <v>0</v>
      </c>
      <c r="FV1562" t="s">
        <v>25</v>
      </c>
      <c r="FW1562" t="s">
        <v>26</v>
      </c>
      <c r="FX1562">
        <v>82</v>
      </c>
      <c r="FY1562">
        <v>62</v>
      </c>
      <c r="GA1562" t="s">
        <v>3</v>
      </c>
      <c r="GD1562">
        <v>1</v>
      </c>
      <c r="GF1562">
        <v>395004222</v>
      </c>
      <c r="GG1562">
        <v>2</v>
      </c>
      <c r="GH1562">
        <v>1</v>
      </c>
      <c r="GI1562">
        <v>2</v>
      </c>
      <c r="GJ1562">
        <v>0</v>
      </c>
      <c r="GK1562">
        <v>0</v>
      </c>
      <c r="GL1562">
        <f t="shared" si="1134"/>
        <v>0</v>
      </c>
      <c r="GM1562">
        <f t="shared" si="1135"/>
        <v>2166.42</v>
      </c>
      <c r="GN1562">
        <f t="shared" si="1136"/>
        <v>2166.42</v>
      </c>
      <c r="GO1562">
        <f t="shared" si="1137"/>
        <v>0</v>
      </c>
      <c r="GP1562">
        <f t="shared" si="1138"/>
        <v>0</v>
      </c>
      <c r="GR1562">
        <v>0</v>
      </c>
      <c r="GS1562">
        <v>3</v>
      </c>
      <c r="GT1562">
        <v>0</v>
      </c>
      <c r="GU1562" t="s">
        <v>3</v>
      </c>
      <c r="GV1562">
        <f t="shared" si="1139"/>
        <v>0</v>
      </c>
      <c r="GW1562">
        <v>1</v>
      </c>
      <c r="GX1562">
        <f t="shared" si="1140"/>
        <v>0</v>
      </c>
      <c r="HA1562">
        <v>0</v>
      </c>
      <c r="HB1562">
        <v>0</v>
      </c>
      <c r="HC1562">
        <f t="shared" si="1141"/>
        <v>0</v>
      </c>
      <c r="HE1562" t="s">
        <v>3</v>
      </c>
      <c r="HF1562" t="s">
        <v>3</v>
      </c>
      <c r="HM1562" t="s">
        <v>3</v>
      </c>
      <c r="IK1562">
        <v>0</v>
      </c>
    </row>
    <row r="1563" spans="1:245">
      <c r="A1563">
        <v>18</v>
      </c>
      <c r="B1563">
        <v>0</v>
      </c>
      <c r="C1563">
        <v>1641</v>
      </c>
      <c r="E1563" t="s">
        <v>200</v>
      </c>
      <c r="F1563" t="s">
        <v>28</v>
      </c>
      <c r="G1563" t="s">
        <v>29</v>
      </c>
      <c r="H1563" t="s">
        <v>30</v>
      </c>
      <c r="I1563">
        <f>I1562*J1563</f>
        <v>0.21</v>
      </c>
      <c r="J1563">
        <v>10.5</v>
      </c>
      <c r="K1563">
        <v>10.5</v>
      </c>
      <c r="O1563">
        <f t="shared" si="1102"/>
        <v>0</v>
      </c>
      <c r="P1563">
        <f t="shared" si="1103"/>
        <v>0</v>
      </c>
      <c r="Q1563">
        <f t="shared" si="1104"/>
        <v>0</v>
      </c>
      <c r="R1563">
        <f t="shared" si="1105"/>
        <v>0</v>
      </c>
      <c r="S1563">
        <f t="shared" si="1106"/>
        <v>0</v>
      </c>
      <c r="T1563">
        <f t="shared" si="1107"/>
        <v>0</v>
      </c>
      <c r="U1563">
        <f t="shared" si="1108"/>
        <v>0</v>
      </c>
      <c r="V1563">
        <f t="shared" si="1109"/>
        <v>0</v>
      </c>
      <c r="W1563">
        <f t="shared" si="1110"/>
        <v>0</v>
      </c>
      <c r="X1563">
        <f t="shared" si="1111"/>
        <v>0</v>
      </c>
      <c r="Y1563">
        <f t="shared" si="1112"/>
        <v>0</v>
      </c>
      <c r="AA1563">
        <v>35863109</v>
      </c>
      <c r="AB1563">
        <f t="shared" si="1113"/>
        <v>0</v>
      </c>
      <c r="AC1563">
        <f t="shared" si="1114"/>
        <v>0</v>
      </c>
      <c r="AD1563">
        <f t="shared" si="1115"/>
        <v>0</v>
      </c>
      <c r="AE1563">
        <f t="shared" si="1116"/>
        <v>0</v>
      </c>
      <c r="AF1563">
        <f t="shared" si="1117"/>
        <v>0</v>
      </c>
      <c r="AG1563">
        <f t="shared" si="1118"/>
        <v>0</v>
      </c>
      <c r="AH1563">
        <f t="shared" si="1119"/>
        <v>0</v>
      </c>
      <c r="AI1563">
        <f t="shared" si="1120"/>
        <v>0</v>
      </c>
      <c r="AJ1563">
        <f t="shared" si="1121"/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1</v>
      </c>
      <c r="AW1563">
        <v>1</v>
      </c>
      <c r="AZ1563">
        <v>1</v>
      </c>
      <c r="BA1563">
        <v>1</v>
      </c>
      <c r="BB1563">
        <v>1</v>
      </c>
      <c r="BC1563">
        <v>1</v>
      </c>
      <c r="BD1563" t="s">
        <v>3</v>
      </c>
      <c r="BE1563" t="s">
        <v>3</v>
      </c>
      <c r="BF1563" t="s">
        <v>3</v>
      </c>
      <c r="BG1563" t="s">
        <v>3</v>
      </c>
      <c r="BH1563">
        <v>3</v>
      </c>
      <c r="BI1563">
        <v>2</v>
      </c>
      <c r="BJ1563" t="s">
        <v>31</v>
      </c>
      <c r="BM1563">
        <v>500002</v>
      </c>
      <c r="BN1563">
        <v>0</v>
      </c>
      <c r="BO1563" t="s">
        <v>3</v>
      </c>
      <c r="BP1563">
        <v>0</v>
      </c>
      <c r="BQ1563">
        <v>12</v>
      </c>
      <c r="BR1563">
        <v>0</v>
      </c>
      <c r="BS1563">
        <v>1</v>
      </c>
      <c r="BT1563">
        <v>1</v>
      </c>
      <c r="BU1563">
        <v>1</v>
      </c>
      <c r="BV1563">
        <v>1</v>
      </c>
      <c r="BW1563">
        <v>1</v>
      </c>
      <c r="BX1563">
        <v>1</v>
      </c>
      <c r="BY1563" t="s">
        <v>3</v>
      </c>
      <c r="BZ1563">
        <v>0</v>
      </c>
      <c r="CA1563">
        <v>0</v>
      </c>
      <c r="CB1563" t="s">
        <v>3</v>
      </c>
      <c r="CE1563">
        <v>0</v>
      </c>
      <c r="CF1563">
        <v>0</v>
      </c>
      <c r="CG1563">
        <v>0</v>
      </c>
      <c r="CM1563">
        <v>0</v>
      </c>
      <c r="CN1563" t="s">
        <v>3</v>
      </c>
      <c r="CO1563">
        <v>0</v>
      </c>
      <c r="CP1563">
        <f t="shared" si="1122"/>
        <v>0</v>
      </c>
      <c r="CQ1563">
        <f t="shared" si="1123"/>
        <v>0</v>
      </c>
      <c r="CR1563">
        <f t="shared" si="1124"/>
        <v>0</v>
      </c>
      <c r="CS1563">
        <f t="shared" si="1125"/>
        <v>0</v>
      </c>
      <c r="CT1563">
        <f t="shared" si="1126"/>
        <v>0</v>
      </c>
      <c r="CU1563">
        <f t="shared" si="1127"/>
        <v>0</v>
      </c>
      <c r="CV1563">
        <f t="shared" si="1128"/>
        <v>0</v>
      </c>
      <c r="CW1563">
        <f t="shared" si="1129"/>
        <v>0</v>
      </c>
      <c r="CX1563">
        <f t="shared" si="1130"/>
        <v>0</v>
      </c>
      <c r="CY1563">
        <f t="shared" si="1131"/>
        <v>0</v>
      </c>
      <c r="CZ1563">
        <f t="shared" si="1132"/>
        <v>0</v>
      </c>
      <c r="DC1563" t="s">
        <v>3</v>
      </c>
      <c r="DD1563" t="s">
        <v>3</v>
      </c>
      <c r="DE1563" t="s">
        <v>3</v>
      </c>
      <c r="DF1563" t="s">
        <v>3</v>
      </c>
      <c r="DG1563" t="s">
        <v>3</v>
      </c>
      <c r="DH1563" t="s">
        <v>3</v>
      </c>
      <c r="DI1563" t="s">
        <v>3</v>
      </c>
      <c r="DJ1563" t="s">
        <v>3</v>
      </c>
      <c r="DK1563" t="s">
        <v>3</v>
      </c>
      <c r="DL1563" t="s">
        <v>3</v>
      </c>
      <c r="DM1563" t="s">
        <v>3</v>
      </c>
      <c r="DN1563">
        <v>0</v>
      </c>
      <c r="DO1563">
        <v>0</v>
      </c>
      <c r="DP1563">
        <v>1</v>
      </c>
      <c r="DQ1563">
        <v>1</v>
      </c>
      <c r="DU1563">
        <v>1009</v>
      </c>
      <c r="DV1563" t="s">
        <v>30</v>
      </c>
      <c r="DW1563" t="s">
        <v>30</v>
      </c>
      <c r="DX1563">
        <v>1000</v>
      </c>
      <c r="DZ1563" t="s">
        <v>3</v>
      </c>
      <c r="EA1563" t="s">
        <v>3</v>
      </c>
      <c r="EB1563" t="s">
        <v>3</v>
      </c>
      <c r="EC1563" t="s">
        <v>3</v>
      </c>
      <c r="EE1563">
        <v>29085444</v>
      </c>
      <c r="EF1563">
        <v>12</v>
      </c>
      <c r="EG1563" t="s">
        <v>32</v>
      </c>
      <c r="EH1563">
        <v>0</v>
      </c>
      <c r="EI1563" t="s">
        <v>3</v>
      </c>
      <c r="EJ1563">
        <v>2</v>
      </c>
      <c r="EK1563">
        <v>500002</v>
      </c>
      <c r="EL1563" t="s">
        <v>33</v>
      </c>
      <c r="EM1563" t="s">
        <v>34</v>
      </c>
      <c r="EO1563" t="s">
        <v>3</v>
      </c>
      <c r="EQ1563">
        <v>0</v>
      </c>
      <c r="ER1563">
        <v>0</v>
      </c>
      <c r="ES1563">
        <v>0</v>
      </c>
      <c r="ET1563">
        <v>0</v>
      </c>
      <c r="EU1563">
        <v>0</v>
      </c>
      <c r="EV1563">
        <v>0</v>
      </c>
      <c r="EW1563">
        <v>0</v>
      </c>
      <c r="EX1563">
        <v>0</v>
      </c>
      <c r="FQ1563">
        <v>0</v>
      </c>
      <c r="FR1563">
        <f t="shared" si="1133"/>
        <v>0</v>
      </c>
      <c r="FS1563">
        <v>0</v>
      </c>
      <c r="FX1563">
        <v>0</v>
      </c>
      <c r="FY1563">
        <v>0</v>
      </c>
      <c r="GA1563" t="s">
        <v>3</v>
      </c>
      <c r="GD1563">
        <v>1</v>
      </c>
      <c r="GF1563">
        <v>-304821490</v>
      </c>
      <c r="GG1563">
        <v>2</v>
      </c>
      <c r="GH1563">
        <v>1</v>
      </c>
      <c r="GI1563">
        <v>-2</v>
      </c>
      <c r="GJ1563">
        <v>0</v>
      </c>
      <c r="GK1563">
        <v>0</v>
      </c>
      <c r="GL1563">
        <f t="shared" si="1134"/>
        <v>0</v>
      </c>
      <c r="GM1563">
        <f t="shared" si="1135"/>
        <v>0</v>
      </c>
      <c r="GN1563">
        <f t="shared" si="1136"/>
        <v>0</v>
      </c>
      <c r="GO1563">
        <f t="shared" si="1137"/>
        <v>0</v>
      </c>
      <c r="GP1563">
        <f t="shared" si="1138"/>
        <v>0</v>
      </c>
      <c r="GR1563">
        <v>0</v>
      </c>
      <c r="GS1563">
        <v>3</v>
      </c>
      <c r="GT1563">
        <v>0</v>
      </c>
      <c r="GU1563" t="s">
        <v>3</v>
      </c>
      <c r="GV1563">
        <f t="shared" si="1139"/>
        <v>0</v>
      </c>
      <c r="GW1563">
        <v>1</v>
      </c>
      <c r="GX1563">
        <f t="shared" si="1140"/>
        <v>0</v>
      </c>
      <c r="HA1563">
        <v>0</v>
      </c>
      <c r="HB1563">
        <v>0</v>
      </c>
      <c r="HC1563">
        <f t="shared" si="1141"/>
        <v>0</v>
      </c>
      <c r="HE1563" t="s">
        <v>3</v>
      </c>
      <c r="HF1563" t="s">
        <v>3</v>
      </c>
      <c r="HM1563" t="s">
        <v>3</v>
      </c>
      <c r="IK1563">
        <v>0</v>
      </c>
    </row>
    <row r="1565" spans="1:245">
      <c r="A1565" s="2">
        <v>51</v>
      </c>
      <c r="B1565" s="2">
        <f>B1549</f>
        <v>0</v>
      </c>
      <c r="C1565" s="2">
        <f>A1549</f>
        <v>5</v>
      </c>
      <c r="D1565" s="2">
        <f>ROW(A1549)</f>
        <v>1549</v>
      </c>
      <c r="E1565" s="2"/>
      <c r="F1565" s="2" t="str">
        <f>IF(F1549&lt;&gt;"",F1549,"")</f>
        <v>Новый подраздел</v>
      </c>
      <c r="G1565" s="2" t="str">
        <f>IF(G1549&lt;&gt;"",G1549,"")</f>
        <v>демонтаж</v>
      </c>
      <c r="H1565" s="2">
        <v>0</v>
      </c>
      <c r="I1565" s="2"/>
      <c r="J1565" s="2"/>
      <c r="K1565" s="2"/>
      <c r="L1565" s="2"/>
      <c r="M1565" s="2"/>
      <c r="N1565" s="2"/>
      <c r="O1565" s="2">
        <f t="shared" ref="O1565:T1565" si="1142">ROUND(AB1565,2)</f>
        <v>3254.4</v>
      </c>
      <c r="P1565" s="2">
        <f t="shared" si="1142"/>
        <v>0</v>
      </c>
      <c r="Q1565" s="2">
        <f t="shared" si="1142"/>
        <v>62.33</v>
      </c>
      <c r="R1565" s="2">
        <f t="shared" si="1142"/>
        <v>44.39</v>
      </c>
      <c r="S1565" s="2">
        <f t="shared" si="1142"/>
        <v>3192.07</v>
      </c>
      <c r="T1565" s="2">
        <f t="shared" si="1142"/>
        <v>0</v>
      </c>
      <c r="U1565" s="2">
        <f>AH1565</f>
        <v>12.271056</v>
      </c>
      <c r="V1565" s="2">
        <f>AI1565</f>
        <v>0.11953000000000003</v>
      </c>
      <c r="W1565" s="2">
        <f>ROUND(AJ1565,2)</f>
        <v>0</v>
      </c>
      <c r="X1565" s="2">
        <f>ROUND(AK1565,2)</f>
        <v>2246.5</v>
      </c>
      <c r="Y1565" s="2">
        <f>ROUND(AL1565,2)</f>
        <v>1695.55</v>
      </c>
      <c r="Z1565" s="2"/>
      <c r="AA1565" s="2"/>
      <c r="AB1565" s="2">
        <f>ROUND(SUMIF(AA1553:AA1563,"=35863109",O1553:O1563),2)</f>
        <v>3254.4</v>
      </c>
      <c r="AC1565" s="2">
        <f>ROUND(SUMIF(AA1553:AA1563,"=35863109",P1553:P1563),2)</f>
        <v>0</v>
      </c>
      <c r="AD1565" s="2">
        <f>ROUND(SUMIF(AA1553:AA1563,"=35863109",Q1553:Q1563),2)</f>
        <v>62.33</v>
      </c>
      <c r="AE1565" s="2">
        <f>ROUND(SUMIF(AA1553:AA1563,"=35863109",R1553:R1563),2)</f>
        <v>44.39</v>
      </c>
      <c r="AF1565" s="2">
        <f>ROUND(SUMIF(AA1553:AA1563,"=35863109",S1553:S1563),2)</f>
        <v>3192.07</v>
      </c>
      <c r="AG1565" s="2">
        <f>ROUND(SUMIF(AA1553:AA1563,"=35863109",T1553:T1563),2)</f>
        <v>0</v>
      </c>
      <c r="AH1565" s="2">
        <f>SUMIF(AA1553:AA1563,"=35863109",U1553:U1563)</f>
        <v>12.271056</v>
      </c>
      <c r="AI1565" s="2">
        <f>SUMIF(AA1553:AA1563,"=35863109",V1553:V1563)</f>
        <v>0.11953000000000003</v>
      </c>
      <c r="AJ1565" s="2">
        <f>ROUND(SUMIF(AA1553:AA1563,"=35863109",W1553:W1563),2)</f>
        <v>0</v>
      </c>
      <c r="AK1565" s="2">
        <f>ROUND(SUMIF(AA1553:AA1563,"=35863109",X1553:X1563),2)</f>
        <v>2246.5</v>
      </c>
      <c r="AL1565" s="2">
        <f>ROUND(SUMIF(AA1553:AA1563,"=35863109",Y1553:Y1563),2)</f>
        <v>1695.55</v>
      </c>
      <c r="AM1565" s="2"/>
      <c r="AN1565" s="2"/>
      <c r="AO1565" s="2">
        <f t="shared" ref="AO1565:BD1565" si="1143">ROUND(BX1565,2)</f>
        <v>0</v>
      </c>
      <c r="AP1565" s="2">
        <f t="shared" si="1143"/>
        <v>0</v>
      </c>
      <c r="AQ1565" s="2">
        <f t="shared" si="1143"/>
        <v>0</v>
      </c>
      <c r="AR1565" s="2">
        <f t="shared" si="1143"/>
        <v>7196.45</v>
      </c>
      <c r="AS1565" s="2">
        <f t="shared" si="1143"/>
        <v>7196.45</v>
      </c>
      <c r="AT1565" s="2">
        <f t="shared" si="1143"/>
        <v>0</v>
      </c>
      <c r="AU1565" s="2">
        <f t="shared" si="1143"/>
        <v>0</v>
      </c>
      <c r="AV1565" s="2">
        <f t="shared" si="1143"/>
        <v>0</v>
      </c>
      <c r="AW1565" s="2">
        <f t="shared" si="1143"/>
        <v>0</v>
      </c>
      <c r="AX1565" s="2">
        <f t="shared" si="1143"/>
        <v>0</v>
      </c>
      <c r="AY1565" s="2">
        <f t="shared" si="1143"/>
        <v>0</v>
      </c>
      <c r="AZ1565" s="2">
        <f t="shared" si="1143"/>
        <v>0</v>
      </c>
      <c r="BA1565" s="2">
        <f t="shared" si="1143"/>
        <v>0</v>
      </c>
      <c r="BB1565" s="2">
        <f t="shared" si="1143"/>
        <v>0</v>
      </c>
      <c r="BC1565" s="2">
        <f t="shared" si="1143"/>
        <v>0</v>
      </c>
      <c r="BD1565" s="2">
        <f t="shared" si="1143"/>
        <v>0</v>
      </c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>
        <f>ROUND(SUMIF(AA1553:AA1563,"=35863109",FQ1553:FQ1563),2)</f>
        <v>0</v>
      </c>
      <c r="BY1565" s="2">
        <f>ROUND(SUMIF(AA1553:AA1563,"=35863109",FR1553:FR1563),2)</f>
        <v>0</v>
      </c>
      <c r="BZ1565" s="2">
        <f>ROUND(SUMIF(AA1553:AA1563,"=35863109",GL1553:GL1563),2)</f>
        <v>0</v>
      </c>
      <c r="CA1565" s="2">
        <f>ROUND(SUMIF(AA1553:AA1563,"=35863109",GM1553:GM1563),2)</f>
        <v>7196.45</v>
      </c>
      <c r="CB1565" s="2">
        <f>ROUND(SUMIF(AA1553:AA1563,"=35863109",GN1553:GN1563),2)</f>
        <v>7196.45</v>
      </c>
      <c r="CC1565" s="2">
        <f>ROUND(SUMIF(AA1553:AA1563,"=35863109",GO1553:GO1563),2)</f>
        <v>0</v>
      </c>
      <c r="CD1565" s="2">
        <f>ROUND(SUMIF(AA1553:AA1563,"=35863109",GP1553:GP1563),2)</f>
        <v>0</v>
      </c>
      <c r="CE1565" s="2">
        <f>AC1565-BX1565</f>
        <v>0</v>
      </c>
      <c r="CF1565" s="2">
        <f>AC1565-BY1565</f>
        <v>0</v>
      </c>
      <c r="CG1565" s="2">
        <f>BX1565-BZ1565</f>
        <v>0</v>
      </c>
      <c r="CH1565" s="2">
        <f>AC1565-BX1565-BY1565+BZ1565</f>
        <v>0</v>
      </c>
      <c r="CI1565" s="2">
        <f>BY1565-BZ1565</f>
        <v>0</v>
      </c>
      <c r="CJ1565" s="2">
        <f>ROUND(SUMIF(AA1553:AA1563,"=35863109",GX1553:GX1563),2)</f>
        <v>0</v>
      </c>
      <c r="CK1565" s="2">
        <f>ROUND(SUMIF(AA1553:AA1563,"=35863109",GY1553:GY1563),2)</f>
        <v>0</v>
      </c>
      <c r="CL1565" s="2">
        <f>ROUND(SUMIF(AA1553:AA1563,"=35863109",GZ1553:GZ1563),2)</f>
        <v>0</v>
      </c>
      <c r="CM1565" s="2">
        <f>ROUND(SUMIF(AA1553:AA1563,"=35863109",HD1553:HD1563),2)</f>
        <v>0</v>
      </c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>
        <v>0</v>
      </c>
    </row>
    <row r="1567" spans="1:245">
      <c r="A1567" s="4">
        <v>50</v>
      </c>
      <c r="B1567" s="4">
        <v>0</v>
      </c>
      <c r="C1567" s="4">
        <v>0</v>
      </c>
      <c r="D1567" s="4">
        <v>1</v>
      </c>
      <c r="E1567" s="4">
        <v>201</v>
      </c>
      <c r="F1567" s="4">
        <f>ROUND(Source!O1565,O1567)</f>
        <v>3254.4</v>
      </c>
      <c r="G1567" s="4" t="s">
        <v>71</v>
      </c>
      <c r="H1567" s="4" t="s">
        <v>72</v>
      </c>
      <c r="I1567" s="4"/>
      <c r="J1567" s="4"/>
      <c r="K1567" s="4">
        <v>201</v>
      </c>
      <c r="L1567" s="4">
        <v>1</v>
      </c>
      <c r="M1567" s="4">
        <v>3</v>
      </c>
      <c r="N1567" s="4" t="s">
        <v>3</v>
      </c>
      <c r="O1567" s="4">
        <v>2</v>
      </c>
      <c r="P1567" s="4"/>
      <c r="Q1567" s="4"/>
      <c r="R1567" s="4"/>
      <c r="S1567" s="4"/>
      <c r="T1567" s="4"/>
      <c r="U1567" s="4"/>
      <c r="V1567" s="4"/>
      <c r="W1567" s="4"/>
    </row>
    <row r="1568" spans="1:245">
      <c r="A1568" s="4">
        <v>50</v>
      </c>
      <c r="B1568" s="4">
        <v>0</v>
      </c>
      <c r="C1568" s="4">
        <v>0</v>
      </c>
      <c r="D1568" s="4">
        <v>1</v>
      </c>
      <c r="E1568" s="4">
        <v>202</v>
      </c>
      <c r="F1568" s="4">
        <f>ROUND(Source!P1565,O1568)</f>
        <v>0</v>
      </c>
      <c r="G1568" s="4" t="s">
        <v>73</v>
      </c>
      <c r="H1568" s="4" t="s">
        <v>74</v>
      </c>
      <c r="I1568" s="4"/>
      <c r="J1568" s="4"/>
      <c r="K1568" s="4">
        <v>202</v>
      </c>
      <c r="L1568" s="4">
        <v>2</v>
      </c>
      <c r="M1568" s="4">
        <v>3</v>
      </c>
      <c r="N1568" s="4" t="s">
        <v>3</v>
      </c>
      <c r="O1568" s="4">
        <v>2</v>
      </c>
      <c r="P1568" s="4"/>
      <c r="Q1568" s="4"/>
      <c r="R1568" s="4"/>
      <c r="S1568" s="4"/>
      <c r="T1568" s="4"/>
      <c r="U1568" s="4"/>
      <c r="V1568" s="4"/>
      <c r="W1568" s="4"/>
    </row>
    <row r="1569" spans="1:23">
      <c r="A1569" s="4">
        <v>50</v>
      </c>
      <c r="B1569" s="4">
        <v>0</v>
      </c>
      <c r="C1569" s="4">
        <v>0</v>
      </c>
      <c r="D1569" s="4">
        <v>1</v>
      </c>
      <c r="E1569" s="4">
        <v>222</v>
      </c>
      <c r="F1569" s="4">
        <f>ROUND(Source!AO1565,O1569)</f>
        <v>0</v>
      </c>
      <c r="G1569" s="4" t="s">
        <v>75</v>
      </c>
      <c r="H1569" s="4" t="s">
        <v>76</v>
      </c>
      <c r="I1569" s="4"/>
      <c r="J1569" s="4"/>
      <c r="K1569" s="4">
        <v>222</v>
      </c>
      <c r="L1569" s="4">
        <v>3</v>
      </c>
      <c r="M1569" s="4">
        <v>3</v>
      </c>
      <c r="N1569" s="4" t="s">
        <v>3</v>
      </c>
      <c r="O1569" s="4">
        <v>2</v>
      </c>
      <c r="P1569" s="4"/>
      <c r="Q1569" s="4"/>
      <c r="R1569" s="4"/>
      <c r="S1569" s="4"/>
      <c r="T1569" s="4"/>
      <c r="U1569" s="4"/>
      <c r="V1569" s="4"/>
      <c r="W1569" s="4"/>
    </row>
    <row r="1570" spans="1:23">
      <c r="A1570" s="4">
        <v>50</v>
      </c>
      <c r="B1570" s="4">
        <v>0</v>
      </c>
      <c r="C1570" s="4">
        <v>0</v>
      </c>
      <c r="D1570" s="4">
        <v>1</v>
      </c>
      <c r="E1570" s="4">
        <v>225</v>
      </c>
      <c r="F1570" s="4">
        <f>ROUND(Source!AV1565,O1570)</f>
        <v>0</v>
      </c>
      <c r="G1570" s="4" t="s">
        <v>77</v>
      </c>
      <c r="H1570" s="4" t="s">
        <v>78</v>
      </c>
      <c r="I1570" s="4"/>
      <c r="J1570" s="4"/>
      <c r="K1570" s="4">
        <v>225</v>
      </c>
      <c r="L1570" s="4">
        <v>4</v>
      </c>
      <c r="M1570" s="4">
        <v>3</v>
      </c>
      <c r="N1570" s="4" t="s">
        <v>3</v>
      </c>
      <c r="O1570" s="4">
        <v>2</v>
      </c>
      <c r="P1570" s="4"/>
      <c r="Q1570" s="4"/>
      <c r="R1570" s="4"/>
      <c r="S1570" s="4"/>
      <c r="T1570" s="4"/>
      <c r="U1570" s="4"/>
      <c r="V1570" s="4"/>
      <c r="W1570" s="4"/>
    </row>
    <row r="1571" spans="1:23">
      <c r="A1571" s="4">
        <v>50</v>
      </c>
      <c r="B1571" s="4">
        <v>0</v>
      </c>
      <c r="C1571" s="4">
        <v>0</v>
      </c>
      <c r="D1571" s="4">
        <v>1</v>
      </c>
      <c r="E1571" s="4">
        <v>226</v>
      </c>
      <c r="F1571" s="4">
        <f>ROUND(Source!AW1565,O1571)</f>
        <v>0</v>
      </c>
      <c r="G1571" s="4" t="s">
        <v>79</v>
      </c>
      <c r="H1571" s="4" t="s">
        <v>80</v>
      </c>
      <c r="I1571" s="4"/>
      <c r="J1571" s="4"/>
      <c r="K1571" s="4">
        <v>226</v>
      </c>
      <c r="L1571" s="4">
        <v>5</v>
      </c>
      <c r="M1571" s="4">
        <v>3</v>
      </c>
      <c r="N1571" s="4" t="s">
        <v>3</v>
      </c>
      <c r="O1571" s="4">
        <v>2</v>
      </c>
      <c r="P1571" s="4"/>
      <c r="Q1571" s="4"/>
      <c r="R1571" s="4"/>
      <c r="S1571" s="4"/>
      <c r="T1571" s="4"/>
      <c r="U1571" s="4"/>
      <c r="V1571" s="4"/>
      <c r="W1571" s="4"/>
    </row>
    <row r="1572" spans="1:23">
      <c r="A1572" s="4">
        <v>50</v>
      </c>
      <c r="B1572" s="4">
        <v>0</v>
      </c>
      <c r="C1572" s="4">
        <v>0</v>
      </c>
      <c r="D1572" s="4">
        <v>1</v>
      </c>
      <c r="E1572" s="4">
        <v>227</v>
      </c>
      <c r="F1572" s="4">
        <f>ROUND(Source!AX1565,O1572)</f>
        <v>0</v>
      </c>
      <c r="G1572" s="4" t="s">
        <v>81</v>
      </c>
      <c r="H1572" s="4" t="s">
        <v>82</v>
      </c>
      <c r="I1572" s="4"/>
      <c r="J1572" s="4"/>
      <c r="K1572" s="4">
        <v>227</v>
      </c>
      <c r="L1572" s="4">
        <v>6</v>
      </c>
      <c r="M1572" s="4">
        <v>3</v>
      </c>
      <c r="N1572" s="4" t="s">
        <v>3</v>
      </c>
      <c r="O1572" s="4">
        <v>2</v>
      </c>
      <c r="P1572" s="4"/>
      <c r="Q1572" s="4"/>
      <c r="R1572" s="4"/>
      <c r="S1572" s="4"/>
      <c r="T1572" s="4"/>
      <c r="U1572" s="4"/>
      <c r="V1572" s="4"/>
      <c r="W1572" s="4"/>
    </row>
    <row r="1573" spans="1:23">
      <c r="A1573" s="4">
        <v>50</v>
      </c>
      <c r="B1573" s="4">
        <v>0</v>
      </c>
      <c r="C1573" s="4">
        <v>0</v>
      </c>
      <c r="D1573" s="4">
        <v>1</v>
      </c>
      <c r="E1573" s="4">
        <v>228</v>
      </c>
      <c r="F1573" s="4">
        <f>ROUND(Source!AY1565,O1573)</f>
        <v>0</v>
      </c>
      <c r="G1573" s="4" t="s">
        <v>83</v>
      </c>
      <c r="H1573" s="4" t="s">
        <v>84</v>
      </c>
      <c r="I1573" s="4"/>
      <c r="J1573" s="4"/>
      <c r="K1573" s="4">
        <v>228</v>
      </c>
      <c r="L1573" s="4">
        <v>7</v>
      </c>
      <c r="M1573" s="4">
        <v>3</v>
      </c>
      <c r="N1573" s="4" t="s">
        <v>3</v>
      </c>
      <c r="O1573" s="4">
        <v>2</v>
      </c>
      <c r="P1573" s="4"/>
      <c r="Q1573" s="4"/>
      <c r="R1573" s="4"/>
      <c r="S1573" s="4"/>
      <c r="T1573" s="4"/>
      <c r="U1573" s="4"/>
      <c r="V1573" s="4"/>
      <c r="W1573" s="4"/>
    </row>
    <row r="1574" spans="1:23">
      <c r="A1574" s="4">
        <v>50</v>
      </c>
      <c r="B1574" s="4">
        <v>0</v>
      </c>
      <c r="C1574" s="4">
        <v>0</v>
      </c>
      <c r="D1574" s="4">
        <v>1</v>
      </c>
      <c r="E1574" s="4">
        <v>216</v>
      </c>
      <c r="F1574" s="4">
        <f>ROUND(Source!AP1565,O1574)</f>
        <v>0</v>
      </c>
      <c r="G1574" s="4" t="s">
        <v>85</v>
      </c>
      <c r="H1574" s="4" t="s">
        <v>86</v>
      </c>
      <c r="I1574" s="4"/>
      <c r="J1574" s="4"/>
      <c r="K1574" s="4">
        <v>216</v>
      </c>
      <c r="L1574" s="4">
        <v>8</v>
      </c>
      <c r="M1574" s="4">
        <v>3</v>
      </c>
      <c r="N1574" s="4" t="s">
        <v>3</v>
      </c>
      <c r="O1574" s="4">
        <v>2</v>
      </c>
      <c r="P1574" s="4"/>
      <c r="Q1574" s="4"/>
      <c r="R1574" s="4"/>
      <c r="S1574" s="4"/>
      <c r="T1574" s="4"/>
      <c r="U1574" s="4"/>
      <c r="V1574" s="4"/>
      <c r="W1574" s="4"/>
    </row>
    <row r="1575" spans="1:23">
      <c r="A1575" s="4">
        <v>50</v>
      </c>
      <c r="B1575" s="4">
        <v>0</v>
      </c>
      <c r="C1575" s="4">
        <v>0</v>
      </c>
      <c r="D1575" s="4">
        <v>1</v>
      </c>
      <c r="E1575" s="4">
        <v>223</v>
      </c>
      <c r="F1575" s="4">
        <f>ROUND(Source!AQ1565,O1575)</f>
        <v>0</v>
      </c>
      <c r="G1575" s="4" t="s">
        <v>87</v>
      </c>
      <c r="H1575" s="4" t="s">
        <v>88</v>
      </c>
      <c r="I1575" s="4"/>
      <c r="J1575" s="4"/>
      <c r="K1575" s="4">
        <v>223</v>
      </c>
      <c r="L1575" s="4">
        <v>9</v>
      </c>
      <c r="M1575" s="4">
        <v>3</v>
      </c>
      <c r="N1575" s="4" t="s">
        <v>3</v>
      </c>
      <c r="O1575" s="4">
        <v>2</v>
      </c>
      <c r="P1575" s="4"/>
      <c r="Q1575" s="4"/>
      <c r="R1575" s="4"/>
      <c r="S1575" s="4"/>
      <c r="T1575" s="4"/>
      <c r="U1575" s="4"/>
      <c r="V1575" s="4"/>
      <c r="W1575" s="4"/>
    </row>
    <row r="1576" spans="1:23">
      <c r="A1576" s="4">
        <v>50</v>
      </c>
      <c r="B1576" s="4">
        <v>0</v>
      </c>
      <c r="C1576" s="4">
        <v>0</v>
      </c>
      <c r="D1576" s="4">
        <v>1</v>
      </c>
      <c r="E1576" s="4">
        <v>229</v>
      </c>
      <c r="F1576" s="4">
        <f>ROUND(Source!AZ1565,O1576)</f>
        <v>0</v>
      </c>
      <c r="G1576" s="4" t="s">
        <v>89</v>
      </c>
      <c r="H1576" s="4" t="s">
        <v>90</v>
      </c>
      <c r="I1576" s="4"/>
      <c r="J1576" s="4"/>
      <c r="K1576" s="4">
        <v>229</v>
      </c>
      <c r="L1576" s="4">
        <v>10</v>
      </c>
      <c r="M1576" s="4">
        <v>3</v>
      </c>
      <c r="N1576" s="4" t="s">
        <v>3</v>
      </c>
      <c r="O1576" s="4">
        <v>2</v>
      </c>
      <c r="P1576" s="4"/>
      <c r="Q1576" s="4"/>
      <c r="R1576" s="4"/>
      <c r="S1576" s="4"/>
      <c r="T1576" s="4"/>
      <c r="U1576" s="4"/>
      <c r="V1576" s="4"/>
      <c r="W1576" s="4"/>
    </row>
    <row r="1577" spans="1:23">
      <c r="A1577" s="4">
        <v>50</v>
      </c>
      <c r="B1577" s="4">
        <v>0</v>
      </c>
      <c r="C1577" s="4">
        <v>0</v>
      </c>
      <c r="D1577" s="4">
        <v>1</v>
      </c>
      <c r="E1577" s="4">
        <v>203</v>
      </c>
      <c r="F1577" s="4">
        <f>ROUND(Source!Q1565,O1577)</f>
        <v>62.33</v>
      </c>
      <c r="G1577" s="4" t="s">
        <v>91</v>
      </c>
      <c r="H1577" s="4" t="s">
        <v>92</v>
      </c>
      <c r="I1577" s="4"/>
      <c r="J1577" s="4"/>
      <c r="K1577" s="4">
        <v>203</v>
      </c>
      <c r="L1577" s="4">
        <v>11</v>
      </c>
      <c r="M1577" s="4">
        <v>3</v>
      </c>
      <c r="N1577" s="4" t="s">
        <v>3</v>
      </c>
      <c r="O1577" s="4">
        <v>2</v>
      </c>
      <c r="P1577" s="4"/>
      <c r="Q1577" s="4"/>
      <c r="R1577" s="4"/>
      <c r="S1577" s="4"/>
      <c r="T1577" s="4"/>
      <c r="U1577" s="4"/>
      <c r="V1577" s="4"/>
      <c r="W1577" s="4"/>
    </row>
    <row r="1578" spans="1:23">
      <c r="A1578" s="4">
        <v>50</v>
      </c>
      <c r="B1578" s="4">
        <v>0</v>
      </c>
      <c r="C1578" s="4">
        <v>0</v>
      </c>
      <c r="D1578" s="4">
        <v>1</v>
      </c>
      <c r="E1578" s="4">
        <v>231</v>
      </c>
      <c r="F1578" s="4">
        <f>ROUND(Source!BB1565,O1578)</f>
        <v>0</v>
      </c>
      <c r="G1578" s="4" t="s">
        <v>93</v>
      </c>
      <c r="H1578" s="4" t="s">
        <v>94</v>
      </c>
      <c r="I1578" s="4"/>
      <c r="J1578" s="4"/>
      <c r="K1578" s="4">
        <v>231</v>
      </c>
      <c r="L1578" s="4">
        <v>12</v>
      </c>
      <c r="M1578" s="4">
        <v>3</v>
      </c>
      <c r="N1578" s="4" t="s">
        <v>3</v>
      </c>
      <c r="O1578" s="4">
        <v>2</v>
      </c>
      <c r="P1578" s="4"/>
      <c r="Q1578" s="4"/>
      <c r="R1578" s="4"/>
      <c r="S1578" s="4"/>
      <c r="T1578" s="4"/>
      <c r="U1578" s="4"/>
      <c r="V1578" s="4"/>
      <c r="W1578" s="4"/>
    </row>
    <row r="1579" spans="1:23">
      <c r="A1579" s="4">
        <v>50</v>
      </c>
      <c r="B1579" s="4">
        <v>0</v>
      </c>
      <c r="C1579" s="4">
        <v>0</v>
      </c>
      <c r="D1579" s="4">
        <v>1</v>
      </c>
      <c r="E1579" s="4">
        <v>204</v>
      </c>
      <c r="F1579" s="4">
        <f>ROUND(Source!R1565,O1579)</f>
        <v>44.39</v>
      </c>
      <c r="G1579" s="4" t="s">
        <v>95</v>
      </c>
      <c r="H1579" s="4" t="s">
        <v>96</v>
      </c>
      <c r="I1579" s="4"/>
      <c r="J1579" s="4"/>
      <c r="K1579" s="4">
        <v>204</v>
      </c>
      <c r="L1579" s="4">
        <v>13</v>
      </c>
      <c r="M1579" s="4">
        <v>3</v>
      </c>
      <c r="N1579" s="4" t="s">
        <v>3</v>
      </c>
      <c r="O1579" s="4">
        <v>2</v>
      </c>
      <c r="P1579" s="4"/>
      <c r="Q1579" s="4"/>
      <c r="R1579" s="4"/>
      <c r="S1579" s="4"/>
      <c r="T1579" s="4"/>
      <c r="U1579" s="4"/>
      <c r="V1579" s="4"/>
      <c r="W1579" s="4"/>
    </row>
    <row r="1580" spans="1:23">
      <c r="A1580" s="4">
        <v>50</v>
      </c>
      <c r="B1580" s="4">
        <v>0</v>
      </c>
      <c r="C1580" s="4">
        <v>0</v>
      </c>
      <c r="D1580" s="4">
        <v>1</v>
      </c>
      <c r="E1580" s="4">
        <v>205</v>
      </c>
      <c r="F1580" s="4">
        <f>ROUND(Source!S1565,O1580)</f>
        <v>3192.07</v>
      </c>
      <c r="G1580" s="4" t="s">
        <v>97</v>
      </c>
      <c r="H1580" s="4" t="s">
        <v>98</v>
      </c>
      <c r="I1580" s="4"/>
      <c r="J1580" s="4"/>
      <c r="K1580" s="4">
        <v>205</v>
      </c>
      <c r="L1580" s="4">
        <v>14</v>
      </c>
      <c r="M1580" s="4">
        <v>3</v>
      </c>
      <c r="N1580" s="4" t="s">
        <v>3</v>
      </c>
      <c r="O1580" s="4">
        <v>2</v>
      </c>
      <c r="P1580" s="4"/>
      <c r="Q1580" s="4"/>
      <c r="R1580" s="4"/>
      <c r="S1580" s="4"/>
      <c r="T1580" s="4"/>
      <c r="U1580" s="4"/>
      <c r="V1580" s="4"/>
      <c r="W1580" s="4"/>
    </row>
    <row r="1581" spans="1:23">
      <c r="A1581" s="4">
        <v>50</v>
      </c>
      <c r="B1581" s="4">
        <v>0</v>
      </c>
      <c r="C1581" s="4">
        <v>0</v>
      </c>
      <c r="D1581" s="4">
        <v>1</v>
      </c>
      <c r="E1581" s="4">
        <v>232</v>
      </c>
      <c r="F1581" s="4">
        <f>ROUND(Source!BC1565,O1581)</f>
        <v>0</v>
      </c>
      <c r="G1581" s="4" t="s">
        <v>99</v>
      </c>
      <c r="H1581" s="4" t="s">
        <v>100</v>
      </c>
      <c r="I1581" s="4"/>
      <c r="J1581" s="4"/>
      <c r="K1581" s="4">
        <v>232</v>
      </c>
      <c r="L1581" s="4">
        <v>15</v>
      </c>
      <c r="M1581" s="4">
        <v>3</v>
      </c>
      <c r="N1581" s="4" t="s">
        <v>3</v>
      </c>
      <c r="O1581" s="4">
        <v>2</v>
      </c>
      <c r="P1581" s="4"/>
      <c r="Q1581" s="4"/>
      <c r="R1581" s="4"/>
      <c r="S1581" s="4"/>
      <c r="T1581" s="4"/>
      <c r="U1581" s="4"/>
      <c r="V1581" s="4"/>
      <c r="W1581" s="4"/>
    </row>
    <row r="1582" spans="1:23">
      <c r="A1582" s="4">
        <v>50</v>
      </c>
      <c r="B1582" s="4">
        <v>0</v>
      </c>
      <c r="C1582" s="4">
        <v>0</v>
      </c>
      <c r="D1582" s="4">
        <v>1</v>
      </c>
      <c r="E1582" s="4">
        <v>214</v>
      </c>
      <c r="F1582" s="4">
        <f>ROUND(Source!AS1565,O1582)</f>
        <v>7196.45</v>
      </c>
      <c r="G1582" s="4" t="s">
        <v>101</v>
      </c>
      <c r="H1582" s="4" t="s">
        <v>102</v>
      </c>
      <c r="I1582" s="4"/>
      <c r="J1582" s="4"/>
      <c r="K1582" s="4">
        <v>214</v>
      </c>
      <c r="L1582" s="4">
        <v>16</v>
      </c>
      <c r="M1582" s="4">
        <v>3</v>
      </c>
      <c r="N1582" s="4" t="s">
        <v>3</v>
      </c>
      <c r="O1582" s="4">
        <v>2</v>
      </c>
      <c r="P1582" s="4"/>
      <c r="Q1582" s="4"/>
      <c r="R1582" s="4"/>
      <c r="S1582" s="4"/>
      <c r="T1582" s="4"/>
      <c r="U1582" s="4"/>
      <c r="V1582" s="4"/>
      <c r="W1582" s="4"/>
    </row>
    <row r="1583" spans="1:23">
      <c r="A1583" s="4">
        <v>50</v>
      </c>
      <c r="B1583" s="4">
        <v>0</v>
      </c>
      <c r="C1583" s="4">
        <v>0</v>
      </c>
      <c r="D1583" s="4">
        <v>1</v>
      </c>
      <c r="E1583" s="4">
        <v>215</v>
      </c>
      <c r="F1583" s="4">
        <f>ROUND(Source!AT1565,O1583)</f>
        <v>0</v>
      </c>
      <c r="G1583" s="4" t="s">
        <v>103</v>
      </c>
      <c r="H1583" s="4" t="s">
        <v>104</v>
      </c>
      <c r="I1583" s="4"/>
      <c r="J1583" s="4"/>
      <c r="K1583" s="4">
        <v>215</v>
      </c>
      <c r="L1583" s="4">
        <v>17</v>
      </c>
      <c r="M1583" s="4">
        <v>3</v>
      </c>
      <c r="N1583" s="4" t="s">
        <v>3</v>
      </c>
      <c r="O1583" s="4">
        <v>2</v>
      </c>
      <c r="P1583" s="4"/>
      <c r="Q1583" s="4"/>
      <c r="R1583" s="4"/>
      <c r="S1583" s="4"/>
      <c r="T1583" s="4"/>
      <c r="U1583" s="4"/>
      <c r="V1583" s="4"/>
      <c r="W1583" s="4"/>
    </row>
    <row r="1584" spans="1:23">
      <c r="A1584" s="4">
        <v>50</v>
      </c>
      <c r="B1584" s="4">
        <v>0</v>
      </c>
      <c r="C1584" s="4">
        <v>0</v>
      </c>
      <c r="D1584" s="4">
        <v>1</v>
      </c>
      <c r="E1584" s="4">
        <v>217</v>
      </c>
      <c r="F1584" s="4">
        <f>ROUND(Source!AU1565,O1584)</f>
        <v>0</v>
      </c>
      <c r="G1584" s="4" t="s">
        <v>105</v>
      </c>
      <c r="H1584" s="4" t="s">
        <v>106</v>
      </c>
      <c r="I1584" s="4"/>
      <c r="J1584" s="4"/>
      <c r="K1584" s="4">
        <v>217</v>
      </c>
      <c r="L1584" s="4">
        <v>18</v>
      </c>
      <c r="M1584" s="4">
        <v>3</v>
      </c>
      <c r="N1584" s="4" t="s">
        <v>3</v>
      </c>
      <c r="O1584" s="4">
        <v>2</v>
      </c>
      <c r="P1584" s="4"/>
      <c r="Q1584" s="4"/>
      <c r="R1584" s="4"/>
      <c r="S1584" s="4"/>
      <c r="T1584" s="4"/>
      <c r="U1584" s="4"/>
      <c r="V1584" s="4"/>
      <c r="W1584" s="4"/>
    </row>
    <row r="1585" spans="1:206">
      <c r="A1585" s="4">
        <v>50</v>
      </c>
      <c r="B1585" s="4">
        <v>0</v>
      </c>
      <c r="C1585" s="4">
        <v>0</v>
      </c>
      <c r="D1585" s="4">
        <v>1</v>
      </c>
      <c r="E1585" s="4">
        <v>230</v>
      </c>
      <c r="F1585" s="4">
        <f>ROUND(Source!BA1565,O1585)</f>
        <v>0</v>
      </c>
      <c r="G1585" s="4" t="s">
        <v>107</v>
      </c>
      <c r="H1585" s="4" t="s">
        <v>108</v>
      </c>
      <c r="I1585" s="4"/>
      <c r="J1585" s="4"/>
      <c r="K1585" s="4">
        <v>230</v>
      </c>
      <c r="L1585" s="4">
        <v>19</v>
      </c>
      <c r="M1585" s="4">
        <v>3</v>
      </c>
      <c r="N1585" s="4" t="s">
        <v>3</v>
      </c>
      <c r="O1585" s="4">
        <v>2</v>
      </c>
      <c r="P1585" s="4"/>
      <c r="Q1585" s="4"/>
      <c r="R1585" s="4"/>
      <c r="S1585" s="4"/>
      <c r="T1585" s="4"/>
      <c r="U1585" s="4"/>
      <c r="V1585" s="4"/>
      <c r="W1585" s="4"/>
    </row>
    <row r="1586" spans="1:206">
      <c r="A1586" s="4">
        <v>50</v>
      </c>
      <c r="B1586" s="4">
        <v>0</v>
      </c>
      <c r="C1586" s="4">
        <v>0</v>
      </c>
      <c r="D1586" s="4">
        <v>1</v>
      </c>
      <c r="E1586" s="4">
        <v>206</v>
      </c>
      <c r="F1586" s="4">
        <f>ROUND(Source!T1565,O1586)</f>
        <v>0</v>
      </c>
      <c r="G1586" s="4" t="s">
        <v>109</v>
      </c>
      <c r="H1586" s="4" t="s">
        <v>110</v>
      </c>
      <c r="I1586" s="4"/>
      <c r="J1586" s="4"/>
      <c r="K1586" s="4">
        <v>206</v>
      </c>
      <c r="L1586" s="4">
        <v>20</v>
      </c>
      <c r="M1586" s="4">
        <v>3</v>
      </c>
      <c r="N1586" s="4" t="s">
        <v>3</v>
      </c>
      <c r="O1586" s="4">
        <v>2</v>
      </c>
      <c r="P1586" s="4"/>
      <c r="Q1586" s="4"/>
      <c r="R1586" s="4"/>
      <c r="S1586" s="4"/>
      <c r="T1586" s="4"/>
      <c r="U1586" s="4"/>
      <c r="V1586" s="4"/>
      <c r="W1586" s="4"/>
    </row>
    <row r="1587" spans="1:206">
      <c r="A1587" s="4">
        <v>50</v>
      </c>
      <c r="B1587" s="4">
        <v>0</v>
      </c>
      <c r="C1587" s="4">
        <v>0</v>
      </c>
      <c r="D1587" s="4">
        <v>1</v>
      </c>
      <c r="E1587" s="4">
        <v>207</v>
      </c>
      <c r="F1587" s="4">
        <f>Source!U1565</f>
        <v>12.271056</v>
      </c>
      <c r="G1587" s="4" t="s">
        <v>111</v>
      </c>
      <c r="H1587" s="4" t="s">
        <v>112</v>
      </c>
      <c r="I1587" s="4"/>
      <c r="J1587" s="4"/>
      <c r="K1587" s="4">
        <v>207</v>
      </c>
      <c r="L1587" s="4">
        <v>21</v>
      </c>
      <c r="M1587" s="4">
        <v>3</v>
      </c>
      <c r="N1587" s="4" t="s">
        <v>3</v>
      </c>
      <c r="O1587" s="4">
        <v>-1</v>
      </c>
      <c r="P1587" s="4"/>
      <c r="Q1587" s="4"/>
      <c r="R1587" s="4"/>
      <c r="S1587" s="4"/>
      <c r="T1587" s="4"/>
      <c r="U1587" s="4"/>
      <c r="V1587" s="4"/>
      <c r="W1587" s="4"/>
    </row>
    <row r="1588" spans="1:206">
      <c r="A1588" s="4">
        <v>50</v>
      </c>
      <c r="B1588" s="4">
        <v>0</v>
      </c>
      <c r="C1588" s="4">
        <v>0</v>
      </c>
      <c r="D1588" s="4">
        <v>1</v>
      </c>
      <c r="E1588" s="4">
        <v>208</v>
      </c>
      <c r="F1588" s="4">
        <f>Source!V1565</f>
        <v>0.11953000000000003</v>
      </c>
      <c r="G1588" s="4" t="s">
        <v>113</v>
      </c>
      <c r="H1588" s="4" t="s">
        <v>114</v>
      </c>
      <c r="I1588" s="4"/>
      <c r="J1588" s="4"/>
      <c r="K1588" s="4">
        <v>208</v>
      </c>
      <c r="L1588" s="4">
        <v>22</v>
      </c>
      <c r="M1588" s="4">
        <v>3</v>
      </c>
      <c r="N1588" s="4" t="s">
        <v>3</v>
      </c>
      <c r="O1588" s="4">
        <v>-1</v>
      </c>
      <c r="P1588" s="4"/>
      <c r="Q1588" s="4"/>
      <c r="R1588" s="4"/>
      <c r="S1588" s="4"/>
      <c r="T1588" s="4"/>
      <c r="U1588" s="4"/>
      <c r="V1588" s="4"/>
      <c r="W1588" s="4"/>
    </row>
    <row r="1589" spans="1:206">
      <c r="A1589" s="4">
        <v>50</v>
      </c>
      <c r="B1589" s="4">
        <v>0</v>
      </c>
      <c r="C1589" s="4">
        <v>0</v>
      </c>
      <c r="D1589" s="4">
        <v>1</v>
      </c>
      <c r="E1589" s="4">
        <v>209</v>
      </c>
      <c r="F1589" s="4">
        <f>ROUND(Source!W1565,O1589)</f>
        <v>0</v>
      </c>
      <c r="G1589" s="4" t="s">
        <v>115</v>
      </c>
      <c r="H1589" s="4" t="s">
        <v>116</v>
      </c>
      <c r="I1589" s="4"/>
      <c r="J1589" s="4"/>
      <c r="K1589" s="4">
        <v>209</v>
      </c>
      <c r="L1589" s="4">
        <v>23</v>
      </c>
      <c r="M1589" s="4">
        <v>3</v>
      </c>
      <c r="N1589" s="4" t="s">
        <v>3</v>
      </c>
      <c r="O1589" s="4">
        <v>2</v>
      </c>
      <c r="P1589" s="4"/>
      <c r="Q1589" s="4"/>
      <c r="R1589" s="4"/>
      <c r="S1589" s="4"/>
      <c r="T1589" s="4"/>
      <c r="U1589" s="4"/>
      <c r="V1589" s="4"/>
      <c r="W1589" s="4"/>
    </row>
    <row r="1590" spans="1:206">
      <c r="A1590" s="4">
        <v>50</v>
      </c>
      <c r="B1590" s="4">
        <v>0</v>
      </c>
      <c r="C1590" s="4">
        <v>0</v>
      </c>
      <c r="D1590" s="4">
        <v>1</v>
      </c>
      <c r="E1590" s="4">
        <v>233</v>
      </c>
      <c r="F1590" s="4">
        <f>ROUND(Source!BD1565,O1590)</f>
        <v>0</v>
      </c>
      <c r="G1590" s="4" t="s">
        <v>117</v>
      </c>
      <c r="H1590" s="4" t="s">
        <v>118</v>
      </c>
      <c r="I1590" s="4"/>
      <c r="J1590" s="4"/>
      <c r="K1590" s="4">
        <v>233</v>
      </c>
      <c r="L1590" s="4">
        <v>24</v>
      </c>
      <c r="M1590" s="4">
        <v>3</v>
      </c>
      <c r="N1590" s="4" t="s">
        <v>3</v>
      </c>
      <c r="O1590" s="4">
        <v>2</v>
      </c>
      <c r="P1590" s="4"/>
      <c r="Q1590" s="4"/>
      <c r="R1590" s="4"/>
      <c r="S1590" s="4"/>
      <c r="T1590" s="4"/>
      <c r="U1590" s="4"/>
      <c r="V1590" s="4"/>
      <c r="W1590" s="4"/>
    </row>
    <row r="1591" spans="1:206">
      <c r="A1591" s="4">
        <v>50</v>
      </c>
      <c r="B1591" s="4">
        <v>0</v>
      </c>
      <c r="C1591" s="4">
        <v>0</v>
      </c>
      <c r="D1591" s="4">
        <v>1</v>
      </c>
      <c r="E1591" s="4">
        <v>210</v>
      </c>
      <c r="F1591" s="4">
        <f>ROUND(Source!X1565,O1591)</f>
        <v>2246.5</v>
      </c>
      <c r="G1591" s="4" t="s">
        <v>119</v>
      </c>
      <c r="H1591" s="4" t="s">
        <v>120</v>
      </c>
      <c r="I1591" s="4"/>
      <c r="J1591" s="4"/>
      <c r="K1591" s="4">
        <v>210</v>
      </c>
      <c r="L1591" s="4">
        <v>25</v>
      </c>
      <c r="M1591" s="4">
        <v>3</v>
      </c>
      <c r="N1591" s="4" t="s">
        <v>3</v>
      </c>
      <c r="O1591" s="4">
        <v>2</v>
      </c>
      <c r="P1591" s="4"/>
      <c r="Q1591" s="4"/>
      <c r="R1591" s="4"/>
      <c r="S1591" s="4"/>
      <c r="T1591" s="4"/>
      <c r="U1591" s="4"/>
      <c r="V1591" s="4"/>
      <c r="W1591" s="4"/>
    </row>
    <row r="1592" spans="1:206">
      <c r="A1592" s="4">
        <v>50</v>
      </c>
      <c r="B1592" s="4">
        <v>0</v>
      </c>
      <c r="C1592" s="4">
        <v>0</v>
      </c>
      <c r="D1592" s="4">
        <v>1</v>
      </c>
      <c r="E1592" s="4">
        <v>211</v>
      </c>
      <c r="F1592" s="4">
        <f>ROUND(Source!Y1565,O1592)</f>
        <v>1695.55</v>
      </c>
      <c r="G1592" s="4" t="s">
        <v>121</v>
      </c>
      <c r="H1592" s="4" t="s">
        <v>122</v>
      </c>
      <c r="I1592" s="4"/>
      <c r="J1592" s="4"/>
      <c r="K1592" s="4">
        <v>211</v>
      </c>
      <c r="L1592" s="4">
        <v>26</v>
      </c>
      <c r="M1592" s="4">
        <v>3</v>
      </c>
      <c r="N1592" s="4" t="s">
        <v>3</v>
      </c>
      <c r="O1592" s="4">
        <v>2</v>
      </c>
      <c r="P1592" s="4"/>
      <c r="Q1592" s="4"/>
      <c r="R1592" s="4"/>
      <c r="S1592" s="4"/>
      <c r="T1592" s="4"/>
      <c r="U1592" s="4"/>
      <c r="V1592" s="4"/>
      <c r="W1592" s="4"/>
    </row>
    <row r="1593" spans="1:206">
      <c r="A1593" s="4">
        <v>50</v>
      </c>
      <c r="B1593" s="4">
        <v>0</v>
      </c>
      <c r="C1593" s="4">
        <v>0</v>
      </c>
      <c r="D1593" s="4">
        <v>1</v>
      </c>
      <c r="E1593" s="4">
        <v>0</v>
      </c>
      <c r="F1593" s="4">
        <f>ROUND(Source!AR1565,O1593)</f>
        <v>7196.45</v>
      </c>
      <c r="G1593" s="4" t="s">
        <v>123</v>
      </c>
      <c r="H1593" s="4" t="s">
        <v>124</v>
      </c>
      <c r="I1593" s="4"/>
      <c r="J1593" s="4"/>
      <c r="K1593" s="4">
        <v>224</v>
      </c>
      <c r="L1593" s="4">
        <v>27</v>
      </c>
      <c r="M1593" s="4">
        <v>3</v>
      </c>
      <c r="N1593" s="4" t="s">
        <v>3</v>
      </c>
      <c r="O1593" s="4">
        <v>2</v>
      </c>
      <c r="P1593" s="4"/>
      <c r="Q1593" s="4"/>
      <c r="R1593" s="4"/>
      <c r="S1593" s="4"/>
      <c r="T1593" s="4"/>
      <c r="U1593" s="4"/>
      <c r="V1593" s="4"/>
      <c r="W1593" s="4"/>
    </row>
    <row r="1594" spans="1:206">
      <c r="A1594" s="4">
        <v>50</v>
      </c>
      <c r="B1594" s="4">
        <v>0</v>
      </c>
      <c r="C1594" s="4">
        <v>0</v>
      </c>
      <c r="D1594" s="4">
        <v>2</v>
      </c>
      <c r="E1594" s="4">
        <v>0</v>
      </c>
      <c r="F1594" s="4">
        <f>ROUND(F1593*0.18,O1594)</f>
        <v>1295.4000000000001</v>
      </c>
      <c r="G1594" s="4" t="s">
        <v>125</v>
      </c>
      <c r="H1594" s="4" t="s">
        <v>125</v>
      </c>
      <c r="I1594" s="4"/>
      <c r="J1594" s="4"/>
      <c r="K1594" s="4">
        <v>212</v>
      </c>
      <c r="L1594" s="4">
        <v>28</v>
      </c>
      <c r="M1594" s="4">
        <v>0</v>
      </c>
      <c r="N1594" s="4" t="s">
        <v>3</v>
      </c>
      <c r="O1594" s="4">
        <v>1</v>
      </c>
      <c r="P1594" s="4"/>
      <c r="Q1594" s="4"/>
      <c r="R1594" s="4"/>
      <c r="S1594" s="4"/>
      <c r="T1594" s="4"/>
      <c r="U1594" s="4"/>
      <c r="V1594" s="4"/>
      <c r="W1594" s="4"/>
    </row>
    <row r="1595" spans="1:206">
      <c r="A1595" s="4">
        <v>50</v>
      </c>
      <c r="B1595" s="4">
        <v>0</v>
      </c>
      <c r="C1595" s="4">
        <v>0</v>
      </c>
      <c r="D1595" s="4">
        <v>2</v>
      </c>
      <c r="E1595" s="4">
        <v>224</v>
      </c>
      <c r="F1595" s="4">
        <f>ROUND(F1593*1.18,O1595)</f>
        <v>8491.7999999999993</v>
      </c>
      <c r="G1595" s="4" t="s">
        <v>126</v>
      </c>
      <c r="H1595" s="4" t="s">
        <v>127</v>
      </c>
      <c r="I1595" s="4"/>
      <c r="J1595" s="4"/>
      <c r="K1595" s="4">
        <v>212</v>
      </c>
      <c r="L1595" s="4">
        <v>29</v>
      </c>
      <c r="M1595" s="4">
        <v>0</v>
      </c>
      <c r="N1595" s="4" t="s">
        <v>3</v>
      </c>
      <c r="O1595" s="4">
        <v>1</v>
      </c>
      <c r="P1595" s="4"/>
      <c r="Q1595" s="4"/>
      <c r="R1595" s="4"/>
      <c r="S1595" s="4"/>
      <c r="T1595" s="4"/>
      <c r="U1595" s="4"/>
      <c r="V1595" s="4"/>
      <c r="W1595" s="4"/>
    </row>
    <row r="1597" spans="1:206">
      <c r="A1597" s="1">
        <v>5</v>
      </c>
      <c r="B1597" s="1">
        <v>0</v>
      </c>
      <c r="C1597" s="1"/>
      <c r="D1597" s="1">
        <f>ROW(A1639)</f>
        <v>1639</v>
      </c>
      <c r="E1597" s="1"/>
      <c r="F1597" s="1" t="s">
        <v>15</v>
      </c>
      <c r="G1597" s="1" t="s">
        <v>128</v>
      </c>
      <c r="H1597" s="1" t="s">
        <v>3</v>
      </c>
      <c r="I1597" s="1">
        <v>0</v>
      </c>
      <c r="J1597" s="1"/>
      <c r="K1597" s="1">
        <v>0</v>
      </c>
      <c r="L1597" s="1"/>
      <c r="M1597" s="1" t="s">
        <v>3</v>
      </c>
      <c r="N1597" s="1"/>
      <c r="O1597" s="1"/>
      <c r="P1597" s="1"/>
      <c r="Q1597" s="1"/>
      <c r="R1597" s="1"/>
      <c r="S1597" s="1">
        <v>0</v>
      </c>
      <c r="T1597" s="1"/>
      <c r="U1597" s="1" t="s">
        <v>3</v>
      </c>
      <c r="V1597" s="1">
        <v>0</v>
      </c>
      <c r="W1597" s="1"/>
      <c r="X1597" s="1"/>
      <c r="Y1597" s="1"/>
      <c r="Z1597" s="1"/>
      <c r="AA1597" s="1"/>
      <c r="AB1597" s="1" t="s">
        <v>3</v>
      </c>
      <c r="AC1597" s="1" t="s">
        <v>3</v>
      </c>
      <c r="AD1597" s="1" t="s">
        <v>3</v>
      </c>
      <c r="AE1597" s="1" t="s">
        <v>3</v>
      </c>
      <c r="AF1597" s="1" t="s">
        <v>3</v>
      </c>
      <c r="AG1597" s="1" t="s">
        <v>3</v>
      </c>
      <c r="AH1597" s="1"/>
      <c r="AI1597" s="1"/>
      <c r="AJ1597" s="1"/>
      <c r="AK1597" s="1"/>
      <c r="AL1597" s="1"/>
      <c r="AM1597" s="1"/>
      <c r="AN1597" s="1"/>
      <c r="AO1597" s="1"/>
      <c r="AP1597" s="1" t="s">
        <v>3</v>
      </c>
      <c r="AQ1597" s="1" t="s">
        <v>3</v>
      </c>
      <c r="AR1597" s="1" t="s">
        <v>3</v>
      </c>
      <c r="AS1597" s="1"/>
      <c r="AT1597" s="1"/>
      <c r="AU1597" s="1"/>
      <c r="AV1597" s="1"/>
      <c r="AW1597" s="1"/>
      <c r="AX1597" s="1"/>
      <c r="AY1597" s="1"/>
      <c r="AZ1597" s="1" t="s">
        <v>3</v>
      </c>
      <c r="BA1597" s="1"/>
      <c r="BB1597" s="1" t="s">
        <v>3</v>
      </c>
      <c r="BC1597" s="1" t="s">
        <v>3</v>
      </c>
      <c r="BD1597" s="1" t="s">
        <v>3</v>
      </c>
      <c r="BE1597" s="1" t="s">
        <v>3</v>
      </c>
      <c r="BF1597" s="1" t="s">
        <v>3</v>
      </c>
      <c r="BG1597" s="1" t="s">
        <v>3</v>
      </c>
      <c r="BH1597" s="1" t="s">
        <v>3</v>
      </c>
      <c r="BI1597" s="1" t="s">
        <v>3</v>
      </c>
      <c r="BJ1597" s="1" t="s">
        <v>3</v>
      </c>
      <c r="BK1597" s="1" t="s">
        <v>3</v>
      </c>
      <c r="BL1597" s="1" t="s">
        <v>3</v>
      </c>
      <c r="BM1597" s="1" t="s">
        <v>3</v>
      </c>
      <c r="BN1597" s="1" t="s">
        <v>3</v>
      </c>
      <c r="BO1597" s="1" t="s">
        <v>3</v>
      </c>
      <c r="BP1597" s="1" t="s">
        <v>3</v>
      </c>
      <c r="BQ1597" s="1"/>
      <c r="BR1597" s="1"/>
      <c r="BS1597" s="1"/>
      <c r="BT1597" s="1"/>
      <c r="BU1597" s="1"/>
      <c r="BV1597" s="1"/>
      <c r="BW1597" s="1"/>
      <c r="BX1597" s="1">
        <v>0</v>
      </c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>
        <v>0</v>
      </c>
    </row>
    <row r="1599" spans="1:206">
      <c r="A1599" s="2">
        <v>52</v>
      </c>
      <c r="B1599" s="2">
        <f t="shared" ref="B1599:G1599" si="1144">B1639</f>
        <v>0</v>
      </c>
      <c r="C1599" s="2">
        <f t="shared" si="1144"/>
        <v>5</v>
      </c>
      <c r="D1599" s="2">
        <f t="shared" si="1144"/>
        <v>1597</v>
      </c>
      <c r="E1599" s="2">
        <f t="shared" si="1144"/>
        <v>0</v>
      </c>
      <c r="F1599" s="2" t="str">
        <f t="shared" si="1144"/>
        <v>Новый подраздел</v>
      </c>
      <c r="G1599" s="2" t="str">
        <f t="shared" si="1144"/>
        <v>ремонт</v>
      </c>
      <c r="H1599" s="2"/>
      <c r="I1599" s="2"/>
      <c r="J1599" s="2"/>
      <c r="K1599" s="2"/>
      <c r="L1599" s="2"/>
      <c r="M1599" s="2"/>
      <c r="N1599" s="2"/>
      <c r="O1599" s="2">
        <f t="shared" ref="O1599:AT1599" si="1145">O1639</f>
        <v>157364.62</v>
      </c>
      <c r="P1599" s="2">
        <f t="shared" si="1145"/>
        <v>102617.68</v>
      </c>
      <c r="Q1599" s="2">
        <f t="shared" si="1145"/>
        <v>2686.3</v>
      </c>
      <c r="R1599" s="2">
        <f t="shared" si="1145"/>
        <v>970.2</v>
      </c>
      <c r="S1599" s="2">
        <f t="shared" si="1145"/>
        <v>52060.639999999999</v>
      </c>
      <c r="T1599" s="2">
        <f t="shared" si="1145"/>
        <v>0</v>
      </c>
      <c r="U1599" s="2">
        <f t="shared" si="1145"/>
        <v>173.6100697</v>
      </c>
      <c r="V1599" s="2">
        <f t="shared" si="1145"/>
        <v>2.7861625000000005</v>
      </c>
      <c r="W1599" s="2">
        <f t="shared" si="1145"/>
        <v>636.20000000000005</v>
      </c>
      <c r="X1599" s="2">
        <f t="shared" si="1145"/>
        <v>46464.35</v>
      </c>
      <c r="Y1599" s="2">
        <f t="shared" si="1145"/>
        <v>23344.9</v>
      </c>
      <c r="Z1599" s="2">
        <f t="shared" si="1145"/>
        <v>0</v>
      </c>
      <c r="AA1599" s="2">
        <f t="shared" si="1145"/>
        <v>0</v>
      </c>
      <c r="AB1599" s="2">
        <f t="shared" si="1145"/>
        <v>157364.62</v>
      </c>
      <c r="AC1599" s="2">
        <f t="shared" si="1145"/>
        <v>102617.68</v>
      </c>
      <c r="AD1599" s="2">
        <f t="shared" si="1145"/>
        <v>2686.3</v>
      </c>
      <c r="AE1599" s="2">
        <f t="shared" si="1145"/>
        <v>970.2</v>
      </c>
      <c r="AF1599" s="2">
        <f t="shared" si="1145"/>
        <v>52060.639999999999</v>
      </c>
      <c r="AG1599" s="2">
        <f t="shared" si="1145"/>
        <v>0</v>
      </c>
      <c r="AH1599" s="2">
        <f t="shared" si="1145"/>
        <v>173.6100697</v>
      </c>
      <c r="AI1599" s="2">
        <f t="shared" si="1145"/>
        <v>2.7861625000000005</v>
      </c>
      <c r="AJ1599" s="2">
        <f t="shared" si="1145"/>
        <v>636.20000000000005</v>
      </c>
      <c r="AK1599" s="2">
        <f t="shared" si="1145"/>
        <v>46464.35</v>
      </c>
      <c r="AL1599" s="2">
        <f t="shared" si="1145"/>
        <v>23344.9</v>
      </c>
      <c r="AM1599" s="2">
        <f t="shared" si="1145"/>
        <v>0</v>
      </c>
      <c r="AN1599" s="2">
        <f t="shared" si="1145"/>
        <v>0</v>
      </c>
      <c r="AO1599" s="2">
        <f t="shared" si="1145"/>
        <v>0</v>
      </c>
      <c r="AP1599" s="2">
        <f t="shared" si="1145"/>
        <v>0</v>
      </c>
      <c r="AQ1599" s="2">
        <f t="shared" si="1145"/>
        <v>0</v>
      </c>
      <c r="AR1599" s="2">
        <f t="shared" si="1145"/>
        <v>227173.87</v>
      </c>
      <c r="AS1599" s="2">
        <f t="shared" si="1145"/>
        <v>220423.91</v>
      </c>
      <c r="AT1599" s="2">
        <f t="shared" si="1145"/>
        <v>6749.96</v>
      </c>
      <c r="AU1599" s="2">
        <f t="shared" ref="AU1599:BZ1599" si="1146">AU1639</f>
        <v>0</v>
      </c>
      <c r="AV1599" s="2">
        <f t="shared" si="1146"/>
        <v>102617.68</v>
      </c>
      <c r="AW1599" s="2">
        <f t="shared" si="1146"/>
        <v>102617.68</v>
      </c>
      <c r="AX1599" s="2">
        <f t="shared" si="1146"/>
        <v>0</v>
      </c>
      <c r="AY1599" s="2">
        <f t="shared" si="1146"/>
        <v>102617.68</v>
      </c>
      <c r="AZ1599" s="2">
        <f t="shared" si="1146"/>
        <v>0</v>
      </c>
      <c r="BA1599" s="2">
        <f t="shared" si="1146"/>
        <v>0</v>
      </c>
      <c r="BB1599" s="2">
        <f t="shared" si="1146"/>
        <v>0</v>
      </c>
      <c r="BC1599" s="2">
        <f t="shared" si="1146"/>
        <v>0</v>
      </c>
      <c r="BD1599" s="2">
        <f t="shared" si="1146"/>
        <v>0</v>
      </c>
      <c r="BE1599" s="2">
        <f t="shared" si="1146"/>
        <v>0</v>
      </c>
      <c r="BF1599" s="2">
        <f t="shared" si="1146"/>
        <v>0</v>
      </c>
      <c r="BG1599" s="2">
        <f t="shared" si="1146"/>
        <v>0</v>
      </c>
      <c r="BH1599" s="2">
        <f t="shared" si="1146"/>
        <v>0</v>
      </c>
      <c r="BI1599" s="2">
        <f t="shared" si="1146"/>
        <v>0</v>
      </c>
      <c r="BJ1599" s="2">
        <f t="shared" si="1146"/>
        <v>0</v>
      </c>
      <c r="BK1599" s="2">
        <f t="shared" si="1146"/>
        <v>0</v>
      </c>
      <c r="BL1599" s="2">
        <f t="shared" si="1146"/>
        <v>0</v>
      </c>
      <c r="BM1599" s="2">
        <f t="shared" si="1146"/>
        <v>0</v>
      </c>
      <c r="BN1599" s="2">
        <f t="shared" si="1146"/>
        <v>0</v>
      </c>
      <c r="BO1599" s="2">
        <f t="shared" si="1146"/>
        <v>0</v>
      </c>
      <c r="BP1599" s="2">
        <f t="shared" si="1146"/>
        <v>0</v>
      </c>
      <c r="BQ1599" s="2">
        <f t="shared" si="1146"/>
        <v>0</v>
      </c>
      <c r="BR1599" s="2">
        <f t="shared" si="1146"/>
        <v>0</v>
      </c>
      <c r="BS1599" s="2">
        <f t="shared" si="1146"/>
        <v>0</v>
      </c>
      <c r="BT1599" s="2">
        <f t="shared" si="1146"/>
        <v>0</v>
      </c>
      <c r="BU1599" s="2">
        <f t="shared" si="1146"/>
        <v>0</v>
      </c>
      <c r="BV1599" s="2">
        <f t="shared" si="1146"/>
        <v>0</v>
      </c>
      <c r="BW1599" s="2">
        <f t="shared" si="1146"/>
        <v>0</v>
      </c>
      <c r="BX1599" s="2">
        <f t="shared" si="1146"/>
        <v>0</v>
      </c>
      <c r="BY1599" s="2">
        <f t="shared" si="1146"/>
        <v>0</v>
      </c>
      <c r="BZ1599" s="2">
        <f t="shared" si="1146"/>
        <v>0</v>
      </c>
      <c r="CA1599" s="2">
        <f t="shared" ref="CA1599:DF1599" si="1147">CA1639</f>
        <v>227173.87</v>
      </c>
      <c r="CB1599" s="2">
        <f t="shared" si="1147"/>
        <v>220423.91</v>
      </c>
      <c r="CC1599" s="2">
        <f t="shared" si="1147"/>
        <v>6749.96</v>
      </c>
      <c r="CD1599" s="2">
        <f t="shared" si="1147"/>
        <v>0</v>
      </c>
      <c r="CE1599" s="2">
        <f t="shared" si="1147"/>
        <v>102617.68</v>
      </c>
      <c r="CF1599" s="2">
        <f t="shared" si="1147"/>
        <v>102617.68</v>
      </c>
      <c r="CG1599" s="2">
        <f t="shared" si="1147"/>
        <v>0</v>
      </c>
      <c r="CH1599" s="2">
        <f t="shared" si="1147"/>
        <v>102617.68</v>
      </c>
      <c r="CI1599" s="2">
        <f t="shared" si="1147"/>
        <v>0</v>
      </c>
      <c r="CJ1599" s="2">
        <f t="shared" si="1147"/>
        <v>0</v>
      </c>
      <c r="CK1599" s="2">
        <f t="shared" si="1147"/>
        <v>0</v>
      </c>
      <c r="CL1599" s="2">
        <f t="shared" si="1147"/>
        <v>0</v>
      </c>
      <c r="CM1599" s="2">
        <f t="shared" si="1147"/>
        <v>0</v>
      </c>
      <c r="CN1599" s="2">
        <f t="shared" si="1147"/>
        <v>0</v>
      </c>
      <c r="CO1599" s="2">
        <f t="shared" si="1147"/>
        <v>0</v>
      </c>
      <c r="CP1599" s="2">
        <f t="shared" si="1147"/>
        <v>0</v>
      </c>
      <c r="CQ1599" s="2">
        <f t="shared" si="1147"/>
        <v>0</v>
      </c>
      <c r="CR1599" s="2">
        <f t="shared" si="1147"/>
        <v>0</v>
      </c>
      <c r="CS1599" s="2">
        <f t="shared" si="1147"/>
        <v>0</v>
      </c>
      <c r="CT1599" s="2">
        <f t="shared" si="1147"/>
        <v>0</v>
      </c>
      <c r="CU1599" s="2">
        <f t="shared" si="1147"/>
        <v>0</v>
      </c>
      <c r="CV1599" s="2">
        <f t="shared" si="1147"/>
        <v>0</v>
      </c>
      <c r="CW1599" s="2">
        <f t="shared" si="1147"/>
        <v>0</v>
      </c>
      <c r="CX1599" s="2">
        <f t="shared" si="1147"/>
        <v>0</v>
      </c>
      <c r="CY1599" s="2">
        <f t="shared" si="1147"/>
        <v>0</v>
      </c>
      <c r="CZ1599" s="2">
        <f t="shared" si="1147"/>
        <v>0</v>
      </c>
      <c r="DA1599" s="2">
        <f t="shared" si="1147"/>
        <v>0</v>
      </c>
      <c r="DB1599" s="2">
        <f t="shared" si="1147"/>
        <v>0</v>
      </c>
      <c r="DC1599" s="2">
        <f t="shared" si="1147"/>
        <v>0</v>
      </c>
      <c r="DD1599" s="2">
        <f t="shared" si="1147"/>
        <v>0</v>
      </c>
      <c r="DE1599" s="2">
        <f t="shared" si="1147"/>
        <v>0</v>
      </c>
      <c r="DF1599" s="2">
        <f t="shared" si="1147"/>
        <v>0</v>
      </c>
      <c r="DG1599" s="3">
        <f t="shared" ref="DG1599:EL1599" si="1148">DG1639</f>
        <v>0</v>
      </c>
      <c r="DH1599" s="3">
        <f t="shared" si="1148"/>
        <v>0</v>
      </c>
      <c r="DI1599" s="3">
        <f t="shared" si="1148"/>
        <v>0</v>
      </c>
      <c r="DJ1599" s="3">
        <f t="shared" si="1148"/>
        <v>0</v>
      </c>
      <c r="DK1599" s="3">
        <f t="shared" si="1148"/>
        <v>0</v>
      </c>
      <c r="DL1599" s="3">
        <f t="shared" si="1148"/>
        <v>0</v>
      </c>
      <c r="DM1599" s="3">
        <f t="shared" si="1148"/>
        <v>0</v>
      </c>
      <c r="DN1599" s="3">
        <f t="shared" si="1148"/>
        <v>0</v>
      </c>
      <c r="DO1599" s="3">
        <f t="shared" si="1148"/>
        <v>0</v>
      </c>
      <c r="DP1599" s="3">
        <f t="shared" si="1148"/>
        <v>0</v>
      </c>
      <c r="DQ1599" s="3">
        <f t="shared" si="1148"/>
        <v>0</v>
      </c>
      <c r="DR1599" s="3">
        <f t="shared" si="1148"/>
        <v>0</v>
      </c>
      <c r="DS1599" s="3">
        <f t="shared" si="1148"/>
        <v>0</v>
      </c>
      <c r="DT1599" s="3">
        <f t="shared" si="1148"/>
        <v>0</v>
      </c>
      <c r="DU1599" s="3">
        <f t="shared" si="1148"/>
        <v>0</v>
      </c>
      <c r="DV1599" s="3">
        <f t="shared" si="1148"/>
        <v>0</v>
      </c>
      <c r="DW1599" s="3">
        <f t="shared" si="1148"/>
        <v>0</v>
      </c>
      <c r="DX1599" s="3">
        <f t="shared" si="1148"/>
        <v>0</v>
      </c>
      <c r="DY1599" s="3">
        <f t="shared" si="1148"/>
        <v>0</v>
      </c>
      <c r="DZ1599" s="3">
        <f t="shared" si="1148"/>
        <v>0</v>
      </c>
      <c r="EA1599" s="3">
        <f t="shared" si="1148"/>
        <v>0</v>
      </c>
      <c r="EB1599" s="3">
        <f t="shared" si="1148"/>
        <v>0</v>
      </c>
      <c r="EC1599" s="3">
        <f t="shared" si="1148"/>
        <v>0</v>
      </c>
      <c r="ED1599" s="3">
        <f t="shared" si="1148"/>
        <v>0</v>
      </c>
      <c r="EE1599" s="3">
        <f t="shared" si="1148"/>
        <v>0</v>
      </c>
      <c r="EF1599" s="3">
        <f t="shared" si="1148"/>
        <v>0</v>
      </c>
      <c r="EG1599" s="3">
        <f t="shared" si="1148"/>
        <v>0</v>
      </c>
      <c r="EH1599" s="3">
        <f t="shared" si="1148"/>
        <v>0</v>
      </c>
      <c r="EI1599" s="3">
        <f t="shared" si="1148"/>
        <v>0</v>
      </c>
      <c r="EJ1599" s="3">
        <f t="shared" si="1148"/>
        <v>0</v>
      </c>
      <c r="EK1599" s="3">
        <f t="shared" si="1148"/>
        <v>0</v>
      </c>
      <c r="EL1599" s="3">
        <f t="shared" si="1148"/>
        <v>0</v>
      </c>
      <c r="EM1599" s="3">
        <f t="shared" ref="EM1599:FR1599" si="1149">EM1639</f>
        <v>0</v>
      </c>
      <c r="EN1599" s="3">
        <f t="shared" si="1149"/>
        <v>0</v>
      </c>
      <c r="EO1599" s="3">
        <f t="shared" si="1149"/>
        <v>0</v>
      </c>
      <c r="EP1599" s="3">
        <f t="shared" si="1149"/>
        <v>0</v>
      </c>
      <c r="EQ1599" s="3">
        <f t="shared" si="1149"/>
        <v>0</v>
      </c>
      <c r="ER1599" s="3">
        <f t="shared" si="1149"/>
        <v>0</v>
      </c>
      <c r="ES1599" s="3">
        <f t="shared" si="1149"/>
        <v>0</v>
      </c>
      <c r="ET1599" s="3">
        <f t="shared" si="1149"/>
        <v>0</v>
      </c>
      <c r="EU1599" s="3">
        <f t="shared" si="1149"/>
        <v>0</v>
      </c>
      <c r="EV1599" s="3">
        <f t="shared" si="1149"/>
        <v>0</v>
      </c>
      <c r="EW1599" s="3">
        <f t="shared" si="1149"/>
        <v>0</v>
      </c>
      <c r="EX1599" s="3">
        <f t="shared" si="1149"/>
        <v>0</v>
      </c>
      <c r="EY1599" s="3">
        <f t="shared" si="1149"/>
        <v>0</v>
      </c>
      <c r="EZ1599" s="3">
        <f t="shared" si="1149"/>
        <v>0</v>
      </c>
      <c r="FA1599" s="3">
        <f t="shared" si="1149"/>
        <v>0</v>
      </c>
      <c r="FB1599" s="3">
        <f t="shared" si="1149"/>
        <v>0</v>
      </c>
      <c r="FC1599" s="3">
        <f t="shared" si="1149"/>
        <v>0</v>
      </c>
      <c r="FD1599" s="3">
        <f t="shared" si="1149"/>
        <v>0</v>
      </c>
      <c r="FE1599" s="3">
        <f t="shared" si="1149"/>
        <v>0</v>
      </c>
      <c r="FF1599" s="3">
        <f t="shared" si="1149"/>
        <v>0</v>
      </c>
      <c r="FG1599" s="3">
        <f t="shared" si="1149"/>
        <v>0</v>
      </c>
      <c r="FH1599" s="3">
        <f t="shared" si="1149"/>
        <v>0</v>
      </c>
      <c r="FI1599" s="3">
        <f t="shared" si="1149"/>
        <v>0</v>
      </c>
      <c r="FJ1599" s="3">
        <f t="shared" si="1149"/>
        <v>0</v>
      </c>
      <c r="FK1599" s="3">
        <f t="shared" si="1149"/>
        <v>0</v>
      </c>
      <c r="FL1599" s="3">
        <f t="shared" si="1149"/>
        <v>0</v>
      </c>
      <c r="FM1599" s="3">
        <f t="shared" si="1149"/>
        <v>0</v>
      </c>
      <c r="FN1599" s="3">
        <f t="shared" si="1149"/>
        <v>0</v>
      </c>
      <c r="FO1599" s="3">
        <f t="shared" si="1149"/>
        <v>0</v>
      </c>
      <c r="FP1599" s="3">
        <f t="shared" si="1149"/>
        <v>0</v>
      </c>
      <c r="FQ1599" s="3">
        <f t="shared" si="1149"/>
        <v>0</v>
      </c>
      <c r="FR1599" s="3">
        <f t="shared" si="1149"/>
        <v>0</v>
      </c>
      <c r="FS1599" s="3">
        <f t="shared" ref="FS1599:GX1599" si="1150">FS1639</f>
        <v>0</v>
      </c>
      <c r="FT1599" s="3">
        <f t="shared" si="1150"/>
        <v>0</v>
      </c>
      <c r="FU1599" s="3">
        <f t="shared" si="1150"/>
        <v>0</v>
      </c>
      <c r="FV1599" s="3">
        <f t="shared" si="1150"/>
        <v>0</v>
      </c>
      <c r="FW1599" s="3">
        <f t="shared" si="1150"/>
        <v>0</v>
      </c>
      <c r="FX1599" s="3">
        <f t="shared" si="1150"/>
        <v>0</v>
      </c>
      <c r="FY1599" s="3">
        <f t="shared" si="1150"/>
        <v>0</v>
      </c>
      <c r="FZ1599" s="3">
        <f t="shared" si="1150"/>
        <v>0</v>
      </c>
      <c r="GA1599" s="3">
        <f t="shared" si="1150"/>
        <v>0</v>
      </c>
      <c r="GB1599" s="3">
        <f t="shared" si="1150"/>
        <v>0</v>
      </c>
      <c r="GC1599" s="3">
        <f t="shared" si="1150"/>
        <v>0</v>
      </c>
      <c r="GD1599" s="3">
        <f t="shared" si="1150"/>
        <v>0</v>
      </c>
      <c r="GE1599" s="3">
        <f t="shared" si="1150"/>
        <v>0</v>
      </c>
      <c r="GF1599" s="3">
        <f t="shared" si="1150"/>
        <v>0</v>
      </c>
      <c r="GG1599" s="3">
        <f t="shared" si="1150"/>
        <v>0</v>
      </c>
      <c r="GH1599" s="3">
        <f t="shared" si="1150"/>
        <v>0</v>
      </c>
      <c r="GI1599" s="3">
        <f t="shared" si="1150"/>
        <v>0</v>
      </c>
      <c r="GJ1599" s="3">
        <f t="shared" si="1150"/>
        <v>0</v>
      </c>
      <c r="GK1599" s="3">
        <f t="shared" si="1150"/>
        <v>0</v>
      </c>
      <c r="GL1599" s="3">
        <f t="shared" si="1150"/>
        <v>0</v>
      </c>
      <c r="GM1599" s="3">
        <f t="shared" si="1150"/>
        <v>0</v>
      </c>
      <c r="GN1599" s="3">
        <f t="shared" si="1150"/>
        <v>0</v>
      </c>
      <c r="GO1599" s="3">
        <f t="shared" si="1150"/>
        <v>0</v>
      </c>
      <c r="GP1599" s="3">
        <f t="shared" si="1150"/>
        <v>0</v>
      </c>
      <c r="GQ1599" s="3">
        <f t="shared" si="1150"/>
        <v>0</v>
      </c>
      <c r="GR1599" s="3">
        <f t="shared" si="1150"/>
        <v>0</v>
      </c>
      <c r="GS1599" s="3">
        <f t="shared" si="1150"/>
        <v>0</v>
      </c>
      <c r="GT1599" s="3">
        <f t="shared" si="1150"/>
        <v>0</v>
      </c>
      <c r="GU1599" s="3">
        <f t="shared" si="1150"/>
        <v>0</v>
      </c>
      <c r="GV1599" s="3">
        <f t="shared" si="1150"/>
        <v>0</v>
      </c>
      <c r="GW1599" s="3">
        <f t="shared" si="1150"/>
        <v>0</v>
      </c>
      <c r="GX1599" s="3">
        <f t="shared" si="1150"/>
        <v>0</v>
      </c>
    </row>
    <row r="1601" spans="1:245">
      <c r="A1601">
        <v>17</v>
      </c>
      <c r="B1601">
        <v>0</v>
      </c>
      <c r="C1601">
        <f>ROW(SmtRes!A1648)</f>
        <v>1648</v>
      </c>
      <c r="D1601">
        <f>ROW(EtalonRes!A1600)</f>
        <v>1600</v>
      </c>
      <c r="E1601" t="s">
        <v>17</v>
      </c>
      <c r="F1601" t="s">
        <v>129</v>
      </c>
      <c r="G1601" t="s">
        <v>130</v>
      </c>
      <c r="H1601" t="s">
        <v>131</v>
      </c>
      <c r="I1601">
        <f>ROUND(4.6/100,9)</f>
        <v>4.5999999999999999E-2</v>
      </c>
      <c r="J1601">
        <v>0</v>
      </c>
      <c r="K1601">
        <f>ROUND(4.6/100,9)</f>
        <v>4.5999999999999999E-2</v>
      </c>
      <c r="O1601">
        <f t="shared" ref="O1601:O1637" si="1151">ROUND(CP1601,2)</f>
        <v>1201.8699999999999</v>
      </c>
      <c r="P1601">
        <f t="shared" ref="P1601:P1637" si="1152">ROUND(CQ1601*I1601,2)</f>
        <v>876.74</v>
      </c>
      <c r="Q1601">
        <f t="shared" ref="Q1601:Q1637" si="1153">ROUND(CR1601*I1601,2)</f>
        <v>9.1199999999999992</v>
      </c>
      <c r="R1601">
        <f t="shared" ref="R1601:R1637" si="1154">ROUND(CS1601*I1601,2)</f>
        <v>1.03</v>
      </c>
      <c r="S1601">
        <f t="shared" ref="S1601:S1637" si="1155">ROUND(CT1601*I1601,2)</f>
        <v>316.01</v>
      </c>
      <c r="T1601">
        <f t="shared" ref="T1601:T1637" si="1156">ROUND(CU1601*I1601,2)</f>
        <v>0</v>
      </c>
      <c r="U1601">
        <f t="shared" ref="U1601:U1637" si="1157">CV1601*I1601</f>
        <v>1.120951</v>
      </c>
      <c r="V1601">
        <f t="shared" ref="V1601:V1637" si="1158">CW1601*I1601</f>
        <v>2.3E-3</v>
      </c>
      <c r="W1601">
        <f t="shared" ref="W1601:W1637" si="1159">ROUND(CX1601*I1601,2)</f>
        <v>0</v>
      </c>
      <c r="X1601">
        <f t="shared" ref="X1601:X1637" si="1160">ROUND(CY1601,2)</f>
        <v>285.33999999999997</v>
      </c>
      <c r="Y1601">
        <f t="shared" ref="Y1601:Y1637" si="1161">ROUND(CZ1601,2)</f>
        <v>136.33000000000001</v>
      </c>
      <c r="AA1601">
        <v>35863109</v>
      </c>
      <c r="AB1601">
        <f t="shared" ref="AB1601:AB1637" si="1162">ROUND((AC1601+AD1601+AF1601),2)</f>
        <v>4229.87</v>
      </c>
      <c r="AC1601">
        <f t="shared" ref="AC1601:AC1637" si="1163">ROUND((ES1601),2)</f>
        <v>4004.09</v>
      </c>
      <c r="AD1601">
        <f>ROUND(((((ET1601*1.25))-((EU1601*1.25)))+AE1601),2)</f>
        <v>17.920000000000002</v>
      </c>
      <c r="AE1601">
        <f>ROUND(((EU1601*1.25)),2)</f>
        <v>0.68</v>
      </c>
      <c r="AF1601">
        <f>ROUND(((EV1601*1.15)),2)</f>
        <v>207.86</v>
      </c>
      <c r="AG1601">
        <f t="shared" ref="AG1601:AG1637" si="1164">ROUND((AP1601),2)</f>
        <v>0</v>
      </c>
      <c r="AH1601">
        <f>((EW1601*1.15))</f>
        <v>24.368500000000001</v>
      </c>
      <c r="AI1601">
        <f>((EX1601*1.25))</f>
        <v>0.05</v>
      </c>
      <c r="AJ1601">
        <f t="shared" ref="AJ1601:AJ1637" si="1165">(AS1601)</f>
        <v>0</v>
      </c>
      <c r="AK1601">
        <v>4199.17</v>
      </c>
      <c r="AL1601">
        <v>4004.09</v>
      </c>
      <c r="AM1601">
        <v>14.33</v>
      </c>
      <c r="AN1601">
        <v>0.54</v>
      </c>
      <c r="AO1601">
        <v>180.75</v>
      </c>
      <c r="AP1601">
        <v>0</v>
      </c>
      <c r="AQ1601">
        <v>21.19</v>
      </c>
      <c r="AR1601">
        <v>0.04</v>
      </c>
      <c r="AS1601">
        <v>0</v>
      </c>
      <c r="AT1601">
        <v>90</v>
      </c>
      <c r="AU1601">
        <v>43</v>
      </c>
      <c r="AV1601">
        <v>1</v>
      </c>
      <c r="AW1601">
        <v>1</v>
      </c>
      <c r="AZ1601">
        <v>1</v>
      </c>
      <c r="BA1601">
        <v>33.049999999999997</v>
      </c>
      <c r="BB1601">
        <v>11.06</v>
      </c>
      <c r="BC1601">
        <v>4.76</v>
      </c>
      <c r="BD1601" t="s">
        <v>3</v>
      </c>
      <c r="BE1601" t="s">
        <v>3</v>
      </c>
      <c r="BF1601" t="s">
        <v>3</v>
      </c>
      <c r="BG1601" t="s">
        <v>3</v>
      </c>
      <c r="BH1601">
        <v>0</v>
      </c>
      <c r="BI1601">
        <v>1</v>
      </c>
      <c r="BJ1601" t="s">
        <v>132</v>
      </c>
      <c r="BM1601">
        <v>10001</v>
      </c>
      <c r="BN1601">
        <v>0</v>
      </c>
      <c r="BO1601" t="s">
        <v>129</v>
      </c>
      <c r="BP1601">
        <v>1</v>
      </c>
      <c r="BQ1601">
        <v>2</v>
      </c>
      <c r="BR1601">
        <v>0</v>
      </c>
      <c r="BS1601">
        <v>33.049999999999997</v>
      </c>
      <c r="BT1601">
        <v>1</v>
      </c>
      <c r="BU1601">
        <v>1</v>
      </c>
      <c r="BV1601">
        <v>1</v>
      </c>
      <c r="BW1601">
        <v>1</v>
      </c>
      <c r="BX1601">
        <v>1</v>
      </c>
      <c r="BY1601" t="s">
        <v>3</v>
      </c>
      <c r="BZ1601">
        <v>118</v>
      </c>
      <c r="CA1601">
        <v>63</v>
      </c>
      <c r="CB1601" t="s">
        <v>3</v>
      </c>
      <c r="CE1601">
        <v>0</v>
      </c>
      <c r="CF1601">
        <v>0</v>
      </c>
      <c r="CG1601">
        <v>0</v>
      </c>
      <c r="CM1601">
        <v>0</v>
      </c>
      <c r="CN1601" t="s">
        <v>992</v>
      </c>
      <c r="CO1601">
        <v>0</v>
      </c>
      <c r="CP1601">
        <f t="shared" ref="CP1601:CP1637" si="1166">(P1601+Q1601+S1601)</f>
        <v>1201.8699999999999</v>
      </c>
      <c r="CQ1601">
        <f t="shared" ref="CQ1601:CQ1637" si="1167">AC1601*BC1601</f>
        <v>19059.468400000002</v>
      </c>
      <c r="CR1601">
        <f t="shared" ref="CR1601:CR1637" si="1168">AD1601*BB1601</f>
        <v>198.19520000000003</v>
      </c>
      <c r="CS1601">
        <f t="shared" ref="CS1601:CS1637" si="1169">AE1601*BS1601</f>
        <v>22.474</v>
      </c>
      <c r="CT1601">
        <f t="shared" ref="CT1601:CT1637" si="1170">AF1601*BA1601</f>
        <v>6869.7730000000001</v>
      </c>
      <c r="CU1601">
        <f t="shared" ref="CU1601:CU1637" si="1171">AG1601</f>
        <v>0</v>
      </c>
      <c r="CV1601">
        <f t="shared" ref="CV1601:CV1637" si="1172">AH1601</f>
        <v>24.368500000000001</v>
      </c>
      <c r="CW1601">
        <f t="shared" ref="CW1601:CW1637" si="1173">AI1601</f>
        <v>0.05</v>
      </c>
      <c r="CX1601">
        <f t="shared" ref="CX1601:CX1637" si="1174">AJ1601</f>
        <v>0</v>
      </c>
      <c r="CY1601">
        <f t="shared" ref="CY1601:CY1637" si="1175">(((S1601+R1601)*AT1601)/100)</f>
        <v>285.33600000000001</v>
      </c>
      <c r="CZ1601">
        <f t="shared" ref="CZ1601:CZ1637" si="1176">(((S1601+R1601)*AU1601)/100)</f>
        <v>136.32719999999998</v>
      </c>
      <c r="DC1601" t="s">
        <v>3</v>
      </c>
      <c r="DD1601" t="s">
        <v>3</v>
      </c>
      <c r="DE1601" t="s">
        <v>133</v>
      </c>
      <c r="DF1601" t="s">
        <v>133</v>
      </c>
      <c r="DG1601" t="s">
        <v>134</v>
      </c>
      <c r="DH1601" t="s">
        <v>3</v>
      </c>
      <c r="DI1601" t="s">
        <v>134</v>
      </c>
      <c r="DJ1601" t="s">
        <v>133</v>
      </c>
      <c r="DK1601" t="s">
        <v>3</v>
      </c>
      <c r="DL1601" t="s">
        <v>3</v>
      </c>
      <c r="DM1601" t="s">
        <v>3</v>
      </c>
      <c r="DN1601">
        <v>0</v>
      </c>
      <c r="DO1601">
        <v>0</v>
      </c>
      <c r="DP1601">
        <v>1</v>
      </c>
      <c r="DQ1601">
        <v>1</v>
      </c>
      <c r="DU1601">
        <v>1013</v>
      </c>
      <c r="DV1601" t="s">
        <v>131</v>
      </c>
      <c r="DW1601" t="s">
        <v>131</v>
      </c>
      <c r="DX1601">
        <v>1</v>
      </c>
      <c r="DZ1601" t="s">
        <v>3</v>
      </c>
      <c r="EA1601" t="s">
        <v>3</v>
      </c>
      <c r="EB1601" t="s">
        <v>3</v>
      </c>
      <c r="EC1601" t="s">
        <v>3</v>
      </c>
      <c r="EE1601">
        <v>29085510</v>
      </c>
      <c r="EF1601">
        <v>2</v>
      </c>
      <c r="EG1601" t="s">
        <v>135</v>
      </c>
      <c r="EH1601">
        <v>0</v>
      </c>
      <c r="EI1601" t="s">
        <v>3</v>
      </c>
      <c r="EJ1601">
        <v>1</v>
      </c>
      <c r="EK1601">
        <v>10001</v>
      </c>
      <c r="EL1601" t="s">
        <v>136</v>
      </c>
      <c r="EM1601" t="s">
        <v>137</v>
      </c>
      <c r="EO1601" t="s">
        <v>138</v>
      </c>
      <c r="EQ1601">
        <v>0</v>
      </c>
      <c r="ER1601">
        <v>4199.17</v>
      </c>
      <c r="ES1601">
        <v>4004.09</v>
      </c>
      <c r="ET1601">
        <v>14.33</v>
      </c>
      <c r="EU1601">
        <v>0.54</v>
      </c>
      <c r="EV1601">
        <v>180.75</v>
      </c>
      <c r="EW1601">
        <v>21.19</v>
      </c>
      <c r="EX1601">
        <v>0.04</v>
      </c>
      <c r="EY1601">
        <v>0</v>
      </c>
      <c r="FQ1601">
        <v>0</v>
      </c>
      <c r="FR1601">
        <f t="shared" ref="FR1601:FR1637" si="1177">ROUND(IF(AND(BH1601=3,BI1601=3),P1601,0),2)</f>
        <v>0</v>
      </c>
      <c r="FS1601">
        <v>0</v>
      </c>
      <c r="FT1601" t="s">
        <v>139</v>
      </c>
      <c r="FU1601" t="s">
        <v>25</v>
      </c>
      <c r="FV1601" t="s">
        <v>25</v>
      </c>
      <c r="FW1601" t="s">
        <v>26</v>
      </c>
      <c r="FX1601">
        <v>106.2</v>
      </c>
      <c r="FY1601">
        <v>53.55</v>
      </c>
      <c r="GA1601" t="s">
        <v>3</v>
      </c>
      <c r="GD1601">
        <v>1</v>
      </c>
      <c r="GF1601">
        <v>-1773683300</v>
      </c>
      <c r="GG1601">
        <v>2</v>
      </c>
      <c r="GH1601">
        <v>1</v>
      </c>
      <c r="GI1601">
        <v>2</v>
      </c>
      <c r="GJ1601">
        <v>0</v>
      </c>
      <c r="GK1601">
        <v>0</v>
      </c>
      <c r="GL1601">
        <f t="shared" ref="GL1601:GL1637" si="1178">ROUND(IF(AND(BH1601=3,BI1601=3,FS1601&lt;&gt;0),P1601,0),2)</f>
        <v>0</v>
      </c>
      <c r="GM1601">
        <f t="shared" ref="GM1601:GM1637" si="1179">ROUND(O1601+X1601+Y1601,2)+GX1601</f>
        <v>1623.54</v>
      </c>
      <c r="GN1601">
        <f t="shared" ref="GN1601:GN1637" si="1180">IF(OR(BI1601=0,BI1601=1),ROUND(O1601+X1601+Y1601,2),0)</f>
        <v>1623.54</v>
      </c>
      <c r="GO1601">
        <f t="shared" ref="GO1601:GO1637" si="1181">IF(BI1601=2,ROUND(O1601+X1601+Y1601,2),0)</f>
        <v>0</v>
      </c>
      <c r="GP1601">
        <f t="shared" ref="GP1601:GP1637" si="1182">IF(BI1601=4,ROUND(O1601+X1601+Y1601,2)+GX1601,0)</f>
        <v>0</v>
      </c>
      <c r="GR1601">
        <v>0</v>
      </c>
      <c r="GS1601">
        <v>3</v>
      </c>
      <c r="GT1601">
        <v>0</v>
      </c>
      <c r="GU1601" t="s">
        <v>3</v>
      </c>
      <c r="GV1601">
        <f t="shared" ref="GV1601:GV1637" si="1183">ROUND((GT1601),2)</f>
        <v>0</v>
      </c>
      <c r="GW1601">
        <v>1</v>
      </c>
      <c r="GX1601">
        <f t="shared" ref="GX1601:GX1637" si="1184">ROUND(HC1601*I1601,2)</f>
        <v>0</v>
      </c>
      <c r="HA1601">
        <v>0</v>
      </c>
      <c r="HB1601">
        <v>0</v>
      </c>
      <c r="HC1601">
        <f t="shared" ref="HC1601:HC1637" si="1185">GV1601*GW1601</f>
        <v>0</v>
      </c>
      <c r="HE1601" t="s">
        <v>3</v>
      </c>
      <c r="HF1601" t="s">
        <v>3</v>
      </c>
      <c r="HM1601" t="s">
        <v>3</v>
      </c>
      <c r="IK1601">
        <v>0</v>
      </c>
    </row>
    <row r="1602" spans="1:245">
      <c r="A1602">
        <v>18</v>
      </c>
      <c r="B1602">
        <v>0</v>
      </c>
      <c r="C1602">
        <v>1647</v>
      </c>
      <c r="E1602" t="s">
        <v>27</v>
      </c>
      <c r="F1602" t="s">
        <v>140</v>
      </c>
      <c r="G1602" t="s">
        <v>141</v>
      </c>
      <c r="H1602" t="s">
        <v>142</v>
      </c>
      <c r="I1602">
        <f>I1601*J1602</f>
        <v>4.5999999999999996</v>
      </c>
      <c r="J1602">
        <v>100</v>
      </c>
      <c r="K1602">
        <v>100</v>
      </c>
      <c r="O1602">
        <f t="shared" si="1151"/>
        <v>497.87</v>
      </c>
      <c r="P1602">
        <f t="shared" si="1152"/>
        <v>497.87</v>
      </c>
      <c r="Q1602">
        <f t="shared" si="1153"/>
        <v>0</v>
      </c>
      <c r="R1602">
        <f t="shared" si="1154"/>
        <v>0</v>
      </c>
      <c r="S1602">
        <f t="shared" si="1155"/>
        <v>0</v>
      </c>
      <c r="T1602">
        <f t="shared" si="1156"/>
        <v>0</v>
      </c>
      <c r="U1602">
        <f t="shared" si="1157"/>
        <v>0</v>
      </c>
      <c r="V1602">
        <f t="shared" si="1158"/>
        <v>0</v>
      </c>
      <c r="W1602">
        <f t="shared" si="1159"/>
        <v>27.78</v>
      </c>
      <c r="X1602">
        <f t="shared" si="1160"/>
        <v>0</v>
      </c>
      <c r="Y1602">
        <f t="shared" si="1161"/>
        <v>0</v>
      </c>
      <c r="AA1602">
        <v>35863109</v>
      </c>
      <c r="AB1602">
        <f t="shared" si="1162"/>
        <v>131.99</v>
      </c>
      <c r="AC1602">
        <f t="shared" si="1163"/>
        <v>131.99</v>
      </c>
      <c r="AD1602">
        <f>ROUND((((ET1602)-(EU1602))+AE1602),2)</f>
        <v>0</v>
      </c>
      <c r="AE1602">
        <f>ROUND((EU1602),2)</f>
        <v>0</v>
      </c>
      <c r="AF1602">
        <f>ROUND((EV1602),2)</f>
        <v>0</v>
      </c>
      <c r="AG1602">
        <f t="shared" si="1164"/>
        <v>0</v>
      </c>
      <c r="AH1602">
        <f>(EW1602)</f>
        <v>0</v>
      </c>
      <c r="AI1602">
        <f>(EX1602)</f>
        <v>0</v>
      </c>
      <c r="AJ1602">
        <f t="shared" si="1165"/>
        <v>6.04</v>
      </c>
      <c r="AK1602">
        <v>131.99</v>
      </c>
      <c r="AL1602">
        <v>131.99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6.04</v>
      </c>
      <c r="AT1602">
        <v>0</v>
      </c>
      <c r="AU1602">
        <v>0</v>
      </c>
      <c r="AV1602">
        <v>1</v>
      </c>
      <c r="AW1602">
        <v>1</v>
      </c>
      <c r="AZ1602">
        <v>1</v>
      </c>
      <c r="BA1602">
        <v>1</v>
      </c>
      <c r="BB1602">
        <v>1</v>
      </c>
      <c r="BC1602">
        <v>0.82</v>
      </c>
      <c r="BD1602" t="s">
        <v>3</v>
      </c>
      <c r="BE1602" t="s">
        <v>3</v>
      </c>
      <c r="BF1602" t="s">
        <v>3</v>
      </c>
      <c r="BG1602" t="s">
        <v>3</v>
      </c>
      <c r="BH1602">
        <v>3</v>
      </c>
      <c r="BI1602">
        <v>1</v>
      </c>
      <c r="BJ1602" t="s">
        <v>143</v>
      </c>
      <c r="BM1602">
        <v>500001</v>
      </c>
      <c r="BN1602">
        <v>0</v>
      </c>
      <c r="BO1602" t="s">
        <v>140</v>
      </c>
      <c r="BP1602">
        <v>1</v>
      </c>
      <c r="BQ1602">
        <v>8</v>
      </c>
      <c r="BR1602">
        <v>0</v>
      </c>
      <c r="BS1602">
        <v>1</v>
      </c>
      <c r="BT1602">
        <v>1</v>
      </c>
      <c r="BU1602">
        <v>1</v>
      </c>
      <c r="BV1602">
        <v>1</v>
      </c>
      <c r="BW1602">
        <v>1</v>
      </c>
      <c r="BX1602">
        <v>1</v>
      </c>
      <c r="BY1602" t="s">
        <v>3</v>
      </c>
      <c r="BZ1602">
        <v>0</v>
      </c>
      <c r="CA1602">
        <v>0</v>
      </c>
      <c r="CB1602" t="s">
        <v>3</v>
      </c>
      <c r="CE1602">
        <v>0</v>
      </c>
      <c r="CF1602">
        <v>0</v>
      </c>
      <c r="CG1602">
        <v>0</v>
      </c>
      <c r="CM1602">
        <v>0</v>
      </c>
      <c r="CN1602" t="s">
        <v>3</v>
      </c>
      <c r="CO1602">
        <v>0</v>
      </c>
      <c r="CP1602">
        <f t="shared" si="1166"/>
        <v>497.87</v>
      </c>
      <c r="CQ1602">
        <f t="shared" si="1167"/>
        <v>108.23180000000001</v>
      </c>
      <c r="CR1602">
        <f t="shared" si="1168"/>
        <v>0</v>
      </c>
      <c r="CS1602">
        <f t="shared" si="1169"/>
        <v>0</v>
      </c>
      <c r="CT1602">
        <f t="shared" si="1170"/>
        <v>0</v>
      </c>
      <c r="CU1602">
        <f t="shared" si="1171"/>
        <v>0</v>
      </c>
      <c r="CV1602">
        <f t="shared" si="1172"/>
        <v>0</v>
      </c>
      <c r="CW1602">
        <f t="shared" si="1173"/>
        <v>0</v>
      </c>
      <c r="CX1602">
        <f t="shared" si="1174"/>
        <v>6.04</v>
      </c>
      <c r="CY1602">
        <f t="shared" si="1175"/>
        <v>0</v>
      </c>
      <c r="CZ1602">
        <f t="shared" si="1176"/>
        <v>0</v>
      </c>
      <c r="DC1602" t="s">
        <v>3</v>
      </c>
      <c r="DD1602" t="s">
        <v>3</v>
      </c>
      <c r="DE1602" t="s">
        <v>3</v>
      </c>
      <c r="DF1602" t="s">
        <v>3</v>
      </c>
      <c r="DG1602" t="s">
        <v>3</v>
      </c>
      <c r="DH1602" t="s">
        <v>3</v>
      </c>
      <c r="DI1602" t="s">
        <v>3</v>
      </c>
      <c r="DJ1602" t="s">
        <v>3</v>
      </c>
      <c r="DK1602" t="s">
        <v>3</v>
      </c>
      <c r="DL1602" t="s">
        <v>3</v>
      </c>
      <c r="DM1602" t="s">
        <v>3</v>
      </c>
      <c r="DN1602">
        <v>0</v>
      </c>
      <c r="DO1602">
        <v>0</v>
      </c>
      <c r="DP1602">
        <v>1</v>
      </c>
      <c r="DQ1602">
        <v>1</v>
      </c>
      <c r="DU1602">
        <v>1003</v>
      </c>
      <c r="DV1602" t="s">
        <v>142</v>
      </c>
      <c r="DW1602" t="s">
        <v>142</v>
      </c>
      <c r="DX1602">
        <v>1</v>
      </c>
      <c r="DZ1602" t="s">
        <v>3</v>
      </c>
      <c r="EA1602" t="s">
        <v>3</v>
      </c>
      <c r="EB1602" t="s">
        <v>3</v>
      </c>
      <c r="EC1602" t="s">
        <v>3</v>
      </c>
      <c r="EE1602">
        <v>29085443</v>
      </c>
      <c r="EF1602">
        <v>8</v>
      </c>
      <c r="EG1602" t="s">
        <v>144</v>
      </c>
      <c r="EH1602">
        <v>0</v>
      </c>
      <c r="EI1602" t="s">
        <v>3</v>
      </c>
      <c r="EJ1602">
        <v>1</v>
      </c>
      <c r="EK1602">
        <v>500001</v>
      </c>
      <c r="EL1602" t="s">
        <v>145</v>
      </c>
      <c r="EM1602" t="s">
        <v>146</v>
      </c>
      <c r="EO1602" t="s">
        <v>3</v>
      </c>
      <c r="EQ1602">
        <v>0</v>
      </c>
      <c r="ER1602">
        <v>131.99</v>
      </c>
      <c r="ES1602">
        <v>131.99</v>
      </c>
      <c r="ET1602">
        <v>0</v>
      </c>
      <c r="EU1602">
        <v>0</v>
      </c>
      <c r="EV1602">
        <v>0</v>
      </c>
      <c r="EW1602">
        <v>0</v>
      </c>
      <c r="EX1602">
        <v>0</v>
      </c>
      <c r="FQ1602">
        <v>0</v>
      </c>
      <c r="FR1602">
        <f t="shared" si="1177"/>
        <v>0</v>
      </c>
      <c r="FS1602">
        <v>0</v>
      </c>
      <c r="FX1602">
        <v>0</v>
      </c>
      <c r="FY1602">
        <v>0</v>
      </c>
      <c r="GA1602" t="s">
        <v>3</v>
      </c>
      <c r="GD1602">
        <v>1</v>
      </c>
      <c r="GF1602">
        <v>-716496253</v>
      </c>
      <c r="GG1602">
        <v>2</v>
      </c>
      <c r="GH1602">
        <v>1</v>
      </c>
      <c r="GI1602">
        <v>2</v>
      </c>
      <c r="GJ1602">
        <v>0</v>
      </c>
      <c r="GK1602">
        <v>0</v>
      </c>
      <c r="GL1602">
        <f t="shared" si="1178"/>
        <v>0</v>
      </c>
      <c r="GM1602">
        <f t="shared" si="1179"/>
        <v>497.87</v>
      </c>
      <c r="GN1602">
        <f t="shared" si="1180"/>
        <v>497.87</v>
      </c>
      <c r="GO1602">
        <f t="shared" si="1181"/>
        <v>0</v>
      </c>
      <c r="GP1602">
        <f t="shared" si="1182"/>
        <v>0</v>
      </c>
      <c r="GR1602">
        <v>0</v>
      </c>
      <c r="GS1602">
        <v>3</v>
      </c>
      <c r="GT1602">
        <v>0</v>
      </c>
      <c r="GU1602" t="s">
        <v>3</v>
      </c>
      <c r="GV1602">
        <f t="shared" si="1183"/>
        <v>0</v>
      </c>
      <c r="GW1602">
        <v>1</v>
      </c>
      <c r="GX1602">
        <f t="shared" si="1184"/>
        <v>0</v>
      </c>
      <c r="HA1602">
        <v>0</v>
      </c>
      <c r="HB1602">
        <v>0</v>
      </c>
      <c r="HC1602">
        <f t="shared" si="1185"/>
        <v>0</v>
      </c>
      <c r="HE1602" t="s">
        <v>3</v>
      </c>
      <c r="HF1602" t="s">
        <v>3</v>
      </c>
      <c r="HM1602" t="s">
        <v>3</v>
      </c>
      <c r="IK1602">
        <v>0</v>
      </c>
    </row>
    <row r="1603" spans="1:245">
      <c r="A1603">
        <v>17</v>
      </c>
      <c r="B1603">
        <v>0</v>
      </c>
      <c r="C1603">
        <f>ROW(SmtRes!A1657)</f>
        <v>1657</v>
      </c>
      <c r="D1603">
        <f>ROW(EtalonRes!A1609)</f>
        <v>1609</v>
      </c>
      <c r="E1603" t="s">
        <v>35</v>
      </c>
      <c r="F1603" t="s">
        <v>147</v>
      </c>
      <c r="G1603" t="s">
        <v>148</v>
      </c>
      <c r="H1603" t="s">
        <v>149</v>
      </c>
      <c r="I1603">
        <f>ROUND(4/100,9)</f>
        <v>0.04</v>
      </c>
      <c r="J1603">
        <v>0</v>
      </c>
      <c r="K1603">
        <f>ROUND(4/100,9)</f>
        <v>0.04</v>
      </c>
      <c r="O1603">
        <f t="shared" si="1151"/>
        <v>2413.73</v>
      </c>
      <c r="P1603">
        <f t="shared" si="1152"/>
        <v>65.12</v>
      </c>
      <c r="Q1603">
        <f t="shared" si="1153"/>
        <v>25.3</v>
      </c>
      <c r="R1603">
        <f t="shared" si="1154"/>
        <v>1.78</v>
      </c>
      <c r="S1603">
        <f t="shared" si="1155"/>
        <v>2323.31</v>
      </c>
      <c r="T1603">
        <f t="shared" si="1156"/>
        <v>0</v>
      </c>
      <c r="U1603">
        <f t="shared" si="1157"/>
        <v>7.6576199999999996</v>
      </c>
      <c r="V1603">
        <f t="shared" si="1158"/>
        <v>4.0000000000000001E-3</v>
      </c>
      <c r="W1603">
        <f t="shared" si="1159"/>
        <v>0</v>
      </c>
      <c r="X1603">
        <f t="shared" si="1160"/>
        <v>1860.07</v>
      </c>
      <c r="Y1603">
        <f t="shared" si="1161"/>
        <v>860.28</v>
      </c>
      <c r="AA1603">
        <v>35863109</v>
      </c>
      <c r="AB1603">
        <f t="shared" si="1162"/>
        <v>2294.19</v>
      </c>
      <c r="AC1603">
        <f t="shared" si="1163"/>
        <v>478.86</v>
      </c>
      <c r="AD1603">
        <f>ROUND(((((ET1603*1.25))-((EU1603*1.25)))+AE1603),2)</f>
        <v>57.91</v>
      </c>
      <c r="AE1603">
        <f>ROUND(((EU1603*1.25)),2)</f>
        <v>1.35</v>
      </c>
      <c r="AF1603">
        <f>ROUND(((EV1603*1.15)),2)</f>
        <v>1757.42</v>
      </c>
      <c r="AG1603">
        <f t="shared" si="1164"/>
        <v>0</v>
      </c>
      <c r="AH1603">
        <f>((EW1603*1.15))</f>
        <v>191.44049999999999</v>
      </c>
      <c r="AI1603">
        <f>((EX1603*1.25))</f>
        <v>0.1</v>
      </c>
      <c r="AJ1603">
        <f t="shared" si="1165"/>
        <v>0</v>
      </c>
      <c r="AK1603">
        <v>2053.38</v>
      </c>
      <c r="AL1603">
        <v>478.86</v>
      </c>
      <c r="AM1603">
        <v>46.33</v>
      </c>
      <c r="AN1603">
        <v>1.08</v>
      </c>
      <c r="AO1603">
        <v>1528.19</v>
      </c>
      <c r="AP1603">
        <v>0</v>
      </c>
      <c r="AQ1603">
        <v>166.47</v>
      </c>
      <c r="AR1603">
        <v>0.08</v>
      </c>
      <c r="AS1603">
        <v>0</v>
      </c>
      <c r="AT1603">
        <v>80</v>
      </c>
      <c r="AU1603">
        <v>37</v>
      </c>
      <c r="AV1603">
        <v>1</v>
      </c>
      <c r="AW1603">
        <v>1</v>
      </c>
      <c r="AZ1603">
        <v>1</v>
      </c>
      <c r="BA1603">
        <v>33.049999999999997</v>
      </c>
      <c r="BB1603">
        <v>10.92</v>
      </c>
      <c r="BC1603">
        <v>3.4</v>
      </c>
      <c r="BD1603" t="s">
        <v>3</v>
      </c>
      <c r="BE1603" t="s">
        <v>3</v>
      </c>
      <c r="BF1603" t="s">
        <v>3</v>
      </c>
      <c r="BG1603" t="s">
        <v>3</v>
      </c>
      <c r="BH1603">
        <v>0</v>
      </c>
      <c r="BI1603">
        <v>1</v>
      </c>
      <c r="BJ1603" t="s">
        <v>150</v>
      </c>
      <c r="BM1603">
        <v>15001</v>
      </c>
      <c r="BN1603">
        <v>0</v>
      </c>
      <c r="BO1603" t="s">
        <v>147</v>
      </c>
      <c r="BP1603">
        <v>1</v>
      </c>
      <c r="BQ1603">
        <v>2</v>
      </c>
      <c r="BR1603">
        <v>0</v>
      </c>
      <c r="BS1603">
        <v>33.049999999999997</v>
      </c>
      <c r="BT1603">
        <v>1</v>
      </c>
      <c r="BU1603">
        <v>1</v>
      </c>
      <c r="BV1603">
        <v>1</v>
      </c>
      <c r="BW1603">
        <v>1</v>
      </c>
      <c r="BX1603">
        <v>1</v>
      </c>
      <c r="BY1603" t="s">
        <v>3</v>
      </c>
      <c r="BZ1603">
        <v>105</v>
      </c>
      <c r="CA1603">
        <v>55</v>
      </c>
      <c r="CB1603" t="s">
        <v>3</v>
      </c>
      <c r="CE1603">
        <v>0</v>
      </c>
      <c r="CF1603">
        <v>0</v>
      </c>
      <c r="CG1603">
        <v>0</v>
      </c>
      <c r="CM1603">
        <v>0</v>
      </c>
      <c r="CN1603" t="s">
        <v>992</v>
      </c>
      <c r="CO1603">
        <v>0</v>
      </c>
      <c r="CP1603">
        <f t="shared" si="1166"/>
        <v>2413.73</v>
      </c>
      <c r="CQ1603">
        <f t="shared" si="1167"/>
        <v>1628.124</v>
      </c>
      <c r="CR1603">
        <f t="shared" si="1168"/>
        <v>632.3771999999999</v>
      </c>
      <c r="CS1603">
        <f t="shared" si="1169"/>
        <v>44.6175</v>
      </c>
      <c r="CT1603">
        <f t="shared" si="1170"/>
        <v>58082.731</v>
      </c>
      <c r="CU1603">
        <f t="shared" si="1171"/>
        <v>0</v>
      </c>
      <c r="CV1603">
        <f t="shared" si="1172"/>
        <v>191.44049999999999</v>
      </c>
      <c r="CW1603">
        <f t="shared" si="1173"/>
        <v>0.1</v>
      </c>
      <c r="CX1603">
        <f t="shared" si="1174"/>
        <v>0</v>
      </c>
      <c r="CY1603">
        <f t="shared" si="1175"/>
        <v>1860.0720000000001</v>
      </c>
      <c r="CZ1603">
        <f t="shared" si="1176"/>
        <v>860.28330000000005</v>
      </c>
      <c r="DC1603" t="s">
        <v>3</v>
      </c>
      <c r="DD1603" t="s">
        <v>3</v>
      </c>
      <c r="DE1603" t="s">
        <v>133</v>
      </c>
      <c r="DF1603" t="s">
        <v>133</v>
      </c>
      <c r="DG1603" t="s">
        <v>134</v>
      </c>
      <c r="DH1603" t="s">
        <v>3</v>
      </c>
      <c r="DI1603" t="s">
        <v>134</v>
      </c>
      <c r="DJ1603" t="s">
        <v>133</v>
      </c>
      <c r="DK1603" t="s">
        <v>3</v>
      </c>
      <c r="DL1603" t="s">
        <v>3</v>
      </c>
      <c r="DM1603" t="s">
        <v>3</v>
      </c>
      <c r="DN1603">
        <v>0</v>
      </c>
      <c r="DO1603">
        <v>0</v>
      </c>
      <c r="DP1603">
        <v>1</v>
      </c>
      <c r="DQ1603">
        <v>1</v>
      </c>
      <c r="DU1603">
        <v>1013</v>
      </c>
      <c r="DV1603" t="s">
        <v>149</v>
      </c>
      <c r="DW1603" t="s">
        <v>149</v>
      </c>
      <c r="DX1603">
        <v>1</v>
      </c>
      <c r="DZ1603" t="s">
        <v>3</v>
      </c>
      <c r="EA1603" t="s">
        <v>3</v>
      </c>
      <c r="EB1603" t="s">
        <v>3</v>
      </c>
      <c r="EC1603" t="s">
        <v>3</v>
      </c>
      <c r="EE1603">
        <v>29085536</v>
      </c>
      <c r="EF1603">
        <v>2</v>
      </c>
      <c r="EG1603" t="s">
        <v>135</v>
      </c>
      <c r="EH1603">
        <v>0</v>
      </c>
      <c r="EI1603" t="s">
        <v>3</v>
      </c>
      <c r="EJ1603">
        <v>1</v>
      </c>
      <c r="EK1603">
        <v>15001</v>
      </c>
      <c r="EL1603" t="s">
        <v>151</v>
      </c>
      <c r="EM1603" t="s">
        <v>152</v>
      </c>
      <c r="EO1603" t="s">
        <v>138</v>
      </c>
      <c r="EQ1603">
        <v>0</v>
      </c>
      <c r="ER1603">
        <v>2053.38</v>
      </c>
      <c r="ES1603">
        <v>478.86</v>
      </c>
      <c r="ET1603">
        <v>46.33</v>
      </c>
      <c r="EU1603">
        <v>1.08</v>
      </c>
      <c r="EV1603">
        <v>1528.19</v>
      </c>
      <c r="EW1603">
        <v>166.47</v>
      </c>
      <c r="EX1603">
        <v>0.08</v>
      </c>
      <c r="EY1603">
        <v>0</v>
      </c>
      <c r="FQ1603">
        <v>0</v>
      </c>
      <c r="FR1603">
        <f t="shared" si="1177"/>
        <v>0</v>
      </c>
      <c r="FS1603">
        <v>0</v>
      </c>
      <c r="FT1603" t="s">
        <v>139</v>
      </c>
      <c r="FU1603" t="s">
        <v>25</v>
      </c>
      <c r="FV1603" t="s">
        <v>25</v>
      </c>
      <c r="FW1603" t="s">
        <v>26</v>
      </c>
      <c r="FX1603">
        <v>94.5</v>
      </c>
      <c r="FY1603">
        <v>46.75</v>
      </c>
      <c r="GA1603" t="s">
        <v>3</v>
      </c>
      <c r="GD1603">
        <v>1</v>
      </c>
      <c r="GF1603">
        <v>-1841865788</v>
      </c>
      <c r="GG1603">
        <v>2</v>
      </c>
      <c r="GH1603">
        <v>1</v>
      </c>
      <c r="GI1603">
        <v>2</v>
      </c>
      <c r="GJ1603">
        <v>0</v>
      </c>
      <c r="GK1603">
        <v>0</v>
      </c>
      <c r="GL1603">
        <f t="shared" si="1178"/>
        <v>0</v>
      </c>
      <c r="GM1603">
        <f t="shared" si="1179"/>
        <v>5134.08</v>
      </c>
      <c r="GN1603">
        <f t="shared" si="1180"/>
        <v>5134.08</v>
      </c>
      <c r="GO1603">
        <f t="shared" si="1181"/>
        <v>0</v>
      </c>
      <c r="GP1603">
        <f t="shared" si="1182"/>
        <v>0</v>
      </c>
      <c r="GR1603">
        <v>0</v>
      </c>
      <c r="GS1603">
        <v>3</v>
      </c>
      <c r="GT1603">
        <v>0</v>
      </c>
      <c r="GU1603" t="s">
        <v>3</v>
      </c>
      <c r="GV1603">
        <f t="shared" si="1183"/>
        <v>0</v>
      </c>
      <c r="GW1603">
        <v>1</v>
      </c>
      <c r="GX1603">
        <f t="shared" si="1184"/>
        <v>0</v>
      </c>
      <c r="HA1603">
        <v>0</v>
      </c>
      <c r="HB1603">
        <v>0</v>
      </c>
      <c r="HC1603">
        <f t="shared" si="1185"/>
        <v>0</v>
      </c>
      <c r="HE1603" t="s">
        <v>3</v>
      </c>
      <c r="HF1603" t="s">
        <v>3</v>
      </c>
      <c r="HM1603" t="s">
        <v>3</v>
      </c>
      <c r="IK1603">
        <v>0</v>
      </c>
    </row>
    <row r="1604" spans="1:245">
      <c r="A1604">
        <v>18</v>
      </c>
      <c r="B1604">
        <v>0</v>
      </c>
      <c r="C1604">
        <v>1656</v>
      </c>
      <c r="E1604" t="s">
        <v>40</v>
      </c>
      <c r="F1604" t="s">
        <v>287</v>
      </c>
      <c r="G1604" t="s">
        <v>288</v>
      </c>
      <c r="H1604" t="s">
        <v>155</v>
      </c>
      <c r="I1604">
        <f>I1603*J1604</f>
        <v>4.2</v>
      </c>
      <c r="J1604">
        <v>105</v>
      </c>
      <c r="K1604">
        <v>105</v>
      </c>
      <c r="O1604">
        <f t="shared" si="1151"/>
        <v>0</v>
      </c>
      <c r="P1604">
        <f t="shared" si="1152"/>
        <v>0</v>
      </c>
      <c r="Q1604">
        <f t="shared" si="1153"/>
        <v>0</v>
      </c>
      <c r="R1604">
        <f t="shared" si="1154"/>
        <v>0</v>
      </c>
      <c r="S1604">
        <f t="shared" si="1155"/>
        <v>0</v>
      </c>
      <c r="T1604">
        <f t="shared" si="1156"/>
        <v>0</v>
      </c>
      <c r="U1604">
        <f t="shared" si="1157"/>
        <v>0</v>
      </c>
      <c r="V1604">
        <f t="shared" si="1158"/>
        <v>0</v>
      </c>
      <c r="W1604">
        <f t="shared" si="1159"/>
        <v>0</v>
      </c>
      <c r="X1604">
        <f t="shared" si="1160"/>
        <v>0</v>
      </c>
      <c r="Y1604">
        <f t="shared" si="1161"/>
        <v>0</v>
      </c>
      <c r="AA1604">
        <v>35863109</v>
      </c>
      <c r="AB1604">
        <f t="shared" si="1162"/>
        <v>0</v>
      </c>
      <c r="AC1604">
        <f t="shared" si="1163"/>
        <v>0</v>
      </c>
      <c r="AD1604">
        <f>ROUND((((ET1604)-(EU1604))+AE1604),2)</f>
        <v>0</v>
      </c>
      <c r="AE1604">
        <f>ROUND((EU1604),2)</f>
        <v>0</v>
      </c>
      <c r="AF1604">
        <f>ROUND((EV1604),2)</f>
        <v>0</v>
      </c>
      <c r="AG1604">
        <f t="shared" si="1164"/>
        <v>0</v>
      </c>
      <c r="AH1604">
        <f>(EW1604)</f>
        <v>0</v>
      </c>
      <c r="AI1604">
        <f>(EX1604)</f>
        <v>0</v>
      </c>
      <c r="AJ1604">
        <f t="shared" si="1165"/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1</v>
      </c>
      <c r="AW1604">
        <v>1</v>
      </c>
      <c r="AZ1604">
        <v>1</v>
      </c>
      <c r="BA1604">
        <v>1</v>
      </c>
      <c r="BB1604">
        <v>1</v>
      </c>
      <c r="BC1604">
        <v>1</v>
      </c>
      <c r="BD1604" t="s">
        <v>3</v>
      </c>
      <c r="BE1604" t="s">
        <v>3</v>
      </c>
      <c r="BF1604" t="s">
        <v>3</v>
      </c>
      <c r="BG1604" t="s">
        <v>3</v>
      </c>
      <c r="BH1604">
        <v>3</v>
      </c>
      <c r="BI1604">
        <v>1</v>
      </c>
      <c r="BJ1604" t="s">
        <v>289</v>
      </c>
      <c r="BM1604">
        <v>500001</v>
      </c>
      <c r="BN1604">
        <v>0</v>
      </c>
      <c r="BO1604" t="s">
        <v>3</v>
      </c>
      <c r="BP1604">
        <v>0</v>
      </c>
      <c r="BQ1604">
        <v>8</v>
      </c>
      <c r="BR1604">
        <v>0</v>
      </c>
      <c r="BS1604">
        <v>1</v>
      </c>
      <c r="BT1604">
        <v>1</v>
      </c>
      <c r="BU1604">
        <v>1</v>
      </c>
      <c r="BV1604">
        <v>1</v>
      </c>
      <c r="BW1604">
        <v>1</v>
      </c>
      <c r="BX1604">
        <v>1</v>
      </c>
      <c r="BY1604" t="s">
        <v>3</v>
      </c>
      <c r="BZ1604">
        <v>0</v>
      </c>
      <c r="CA1604">
        <v>0</v>
      </c>
      <c r="CB1604" t="s">
        <v>3</v>
      </c>
      <c r="CE1604">
        <v>0</v>
      </c>
      <c r="CF1604">
        <v>0</v>
      </c>
      <c r="CG1604">
        <v>0</v>
      </c>
      <c r="CM1604">
        <v>0</v>
      </c>
      <c r="CN1604" t="s">
        <v>3</v>
      </c>
      <c r="CO1604">
        <v>0</v>
      </c>
      <c r="CP1604">
        <f t="shared" si="1166"/>
        <v>0</v>
      </c>
      <c r="CQ1604">
        <f t="shared" si="1167"/>
        <v>0</v>
      </c>
      <c r="CR1604">
        <f t="shared" si="1168"/>
        <v>0</v>
      </c>
      <c r="CS1604">
        <f t="shared" si="1169"/>
        <v>0</v>
      </c>
      <c r="CT1604">
        <f t="shared" si="1170"/>
        <v>0</v>
      </c>
      <c r="CU1604">
        <f t="shared" si="1171"/>
        <v>0</v>
      </c>
      <c r="CV1604">
        <f t="shared" si="1172"/>
        <v>0</v>
      </c>
      <c r="CW1604">
        <f t="shared" si="1173"/>
        <v>0</v>
      </c>
      <c r="CX1604">
        <f t="shared" si="1174"/>
        <v>0</v>
      </c>
      <c r="CY1604">
        <f t="shared" si="1175"/>
        <v>0</v>
      </c>
      <c r="CZ1604">
        <f t="shared" si="1176"/>
        <v>0</v>
      </c>
      <c r="DC1604" t="s">
        <v>3</v>
      </c>
      <c r="DD1604" t="s">
        <v>3</v>
      </c>
      <c r="DE1604" t="s">
        <v>3</v>
      </c>
      <c r="DF1604" t="s">
        <v>3</v>
      </c>
      <c r="DG1604" t="s">
        <v>3</v>
      </c>
      <c r="DH1604" t="s">
        <v>3</v>
      </c>
      <c r="DI1604" t="s">
        <v>3</v>
      </c>
      <c r="DJ1604" t="s">
        <v>3</v>
      </c>
      <c r="DK1604" t="s">
        <v>3</v>
      </c>
      <c r="DL1604" t="s">
        <v>3</v>
      </c>
      <c r="DM1604" t="s">
        <v>3</v>
      </c>
      <c r="DN1604">
        <v>0</v>
      </c>
      <c r="DO1604">
        <v>0</v>
      </c>
      <c r="DP1604">
        <v>1</v>
      </c>
      <c r="DQ1604">
        <v>1</v>
      </c>
      <c r="DU1604">
        <v>1005</v>
      </c>
      <c r="DV1604" t="s">
        <v>155</v>
      </c>
      <c r="DW1604" t="s">
        <v>155</v>
      </c>
      <c r="DX1604">
        <v>1</v>
      </c>
      <c r="DZ1604" t="s">
        <v>3</v>
      </c>
      <c r="EA1604" t="s">
        <v>3</v>
      </c>
      <c r="EB1604" t="s">
        <v>3</v>
      </c>
      <c r="EC1604" t="s">
        <v>3</v>
      </c>
      <c r="EE1604">
        <v>29085443</v>
      </c>
      <c r="EF1604">
        <v>8</v>
      </c>
      <c r="EG1604" t="s">
        <v>144</v>
      </c>
      <c r="EH1604">
        <v>0</v>
      </c>
      <c r="EI1604" t="s">
        <v>3</v>
      </c>
      <c r="EJ1604">
        <v>1</v>
      </c>
      <c r="EK1604">
        <v>500001</v>
      </c>
      <c r="EL1604" t="s">
        <v>145</v>
      </c>
      <c r="EM1604" t="s">
        <v>146</v>
      </c>
      <c r="EO1604" t="s">
        <v>3</v>
      </c>
      <c r="EQ1604">
        <v>0</v>
      </c>
      <c r="ER1604">
        <v>0</v>
      </c>
      <c r="ES1604">
        <v>0</v>
      </c>
      <c r="ET1604">
        <v>0</v>
      </c>
      <c r="EU1604">
        <v>0</v>
      </c>
      <c r="EV1604">
        <v>0</v>
      </c>
      <c r="EW1604">
        <v>0</v>
      </c>
      <c r="EX1604">
        <v>0</v>
      </c>
      <c r="FQ1604">
        <v>0</v>
      </c>
      <c r="FR1604">
        <f t="shared" si="1177"/>
        <v>0</v>
      </c>
      <c r="FS1604">
        <v>0</v>
      </c>
      <c r="FX1604">
        <v>0</v>
      </c>
      <c r="FY1604">
        <v>0</v>
      </c>
      <c r="GA1604" t="s">
        <v>3</v>
      </c>
      <c r="GD1604">
        <v>1</v>
      </c>
      <c r="GF1604">
        <v>522970763</v>
      </c>
      <c r="GG1604">
        <v>2</v>
      </c>
      <c r="GH1604">
        <v>1</v>
      </c>
      <c r="GI1604">
        <v>-2</v>
      </c>
      <c r="GJ1604">
        <v>0</v>
      </c>
      <c r="GK1604">
        <v>0</v>
      </c>
      <c r="GL1604">
        <f t="shared" si="1178"/>
        <v>0</v>
      </c>
      <c r="GM1604">
        <f t="shared" si="1179"/>
        <v>0</v>
      </c>
      <c r="GN1604">
        <f t="shared" si="1180"/>
        <v>0</v>
      </c>
      <c r="GO1604">
        <f t="shared" si="1181"/>
        <v>0</v>
      </c>
      <c r="GP1604">
        <f t="shared" si="1182"/>
        <v>0</v>
      </c>
      <c r="GR1604">
        <v>0</v>
      </c>
      <c r="GS1604">
        <v>3</v>
      </c>
      <c r="GT1604">
        <v>0</v>
      </c>
      <c r="GU1604" t="s">
        <v>3</v>
      </c>
      <c r="GV1604">
        <f t="shared" si="1183"/>
        <v>0</v>
      </c>
      <c r="GW1604">
        <v>1</v>
      </c>
      <c r="GX1604">
        <f t="shared" si="1184"/>
        <v>0</v>
      </c>
      <c r="HA1604">
        <v>0</v>
      </c>
      <c r="HB1604">
        <v>0</v>
      </c>
      <c r="HC1604">
        <f t="shared" si="1185"/>
        <v>0</v>
      </c>
      <c r="HE1604" t="s">
        <v>3</v>
      </c>
      <c r="HF1604" t="s">
        <v>3</v>
      </c>
      <c r="HM1604" t="s">
        <v>3</v>
      </c>
      <c r="IK1604">
        <v>0</v>
      </c>
    </row>
    <row r="1605" spans="1:245">
      <c r="A1605">
        <v>18</v>
      </c>
      <c r="B1605">
        <v>0</v>
      </c>
      <c r="C1605">
        <v>1657</v>
      </c>
      <c r="E1605" t="s">
        <v>157</v>
      </c>
      <c r="F1605" t="s">
        <v>290</v>
      </c>
      <c r="G1605" t="s">
        <v>291</v>
      </c>
      <c r="H1605" t="s">
        <v>30</v>
      </c>
      <c r="I1605">
        <f>I1603*J1605</f>
        <v>3.5599999999999998E-4</v>
      </c>
      <c r="J1605">
        <v>8.8999999999999999E-3</v>
      </c>
      <c r="K1605">
        <v>8.8999999999999999E-3</v>
      </c>
      <c r="O1605">
        <f t="shared" si="1151"/>
        <v>0</v>
      </c>
      <c r="P1605">
        <f t="shared" si="1152"/>
        <v>0</v>
      </c>
      <c r="Q1605">
        <f t="shared" si="1153"/>
        <v>0</v>
      </c>
      <c r="R1605">
        <f t="shared" si="1154"/>
        <v>0</v>
      </c>
      <c r="S1605">
        <f t="shared" si="1155"/>
        <v>0</v>
      </c>
      <c r="T1605">
        <f t="shared" si="1156"/>
        <v>0</v>
      </c>
      <c r="U1605">
        <f t="shared" si="1157"/>
        <v>0</v>
      </c>
      <c r="V1605">
        <f t="shared" si="1158"/>
        <v>0</v>
      </c>
      <c r="W1605">
        <f t="shared" si="1159"/>
        <v>0</v>
      </c>
      <c r="X1605">
        <f t="shared" si="1160"/>
        <v>0</v>
      </c>
      <c r="Y1605">
        <f t="shared" si="1161"/>
        <v>0</v>
      </c>
      <c r="AA1605">
        <v>35863109</v>
      </c>
      <c r="AB1605">
        <f t="shared" si="1162"/>
        <v>0</v>
      </c>
      <c r="AC1605">
        <f t="shared" si="1163"/>
        <v>0</v>
      </c>
      <c r="AD1605">
        <f>ROUND((((ET1605)-(EU1605))+AE1605),2)</f>
        <v>0</v>
      </c>
      <c r="AE1605">
        <f>ROUND((EU1605),2)</f>
        <v>0</v>
      </c>
      <c r="AF1605">
        <f>ROUND((EV1605),2)</f>
        <v>0</v>
      </c>
      <c r="AG1605">
        <f t="shared" si="1164"/>
        <v>0</v>
      </c>
      <c r="AH1605">
        <f>(EW1605)</f>
        <v>0</v>
      </c>
      <c r="AI1605">
        <f>(EX1605)</f>
        <v>0</v>
      </c>
      <c r="AJ1605">
        <f t="shared" si="1165"/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1</v>
      </c>
      <c r="AW1605">
        <v>1</v>
      </c>
      <c r="AZ1605">
        <v>1</v>
      </c>
      <c r="BA1605">
        <v>1</v>
      </c>
      <c r="BB1605">
        <v>1</v>
      </c>
      <c r="BC1605">
        <v>1</v>
      </c>
      <c r="BD1605" t="s">
        <v>3</v>
      </c>
      <c r="BE1605" t="s">
        <v>3</v>
      </c>
      <c r="BF1605" t="s">
        <v>3</v>
      </c>
      <c r="BG1605" t="s">
        <v>3</v>
      </c>
      <c r="BH1605">
        <v>3</v>
      </c>
      <c r="BI1605">
        <v>1</v>
      </c>
      <c r="BJ1605" t="s">
        <v>292</v>
      </c>
      <c r="BM1605">
        <v>500001</v>
      </c>
      <c r="BN1605">
        <v>0</v>
      </c>
      <c r="BO1605" t="s">
        <v>3</v>
      </c>
      <c r="BP1605">
        <v>0</v>
      </c>
      <c r="BQ1605">
        <v>8</v>
      </c>
      <c r="BR1605">
        <v>0</v>
      </c>
      <c r="BS1605">
        <v>1</v>
      </c>
      <c r="BT1605">
        <v>1</v>
      </c>
      <c r="BU1605">
        <v>1</v>
      </c>
      <c r="BV1605">
        <v>1</v>
      </c>
      <c r="BW1605">
        <v>1</v>
      </c>
      <c r="BX1605">
        <v>1</v>
      </c>
      <c r="BY1605" t="s">
        <v>3</v>
      </c>
      <c r="BZ1605">
        <v>0</v>
      </c>
      <c r="CA1605">
        <v>0</v>
      </c>
      <c r="CB1605" t="s">
        <v>3</v>
      </c>
      <c r="CE1605">
        <v>0</v>
      </c>
      <c r="CF1605">
        <v>0</v>
      </c>
      <c r="CG1605">
        <v>0</v>
      </c>
      <c r="CM1605">
        <v>0</v>
      </c>
      <c r="CN1605" t="s">
        <v>3</v>
      </c>
      <c r="CO1605">
        <v>0</v>
      </c>
      <c r="CP1605">
        <f t="shared" si="1166"/>
        <v>0</v>
      </c>
      <c r="CQ1605">
        <f t="shared" si="1167"/>
        <v>0</v>
      </c>
      <c r="CR1605">
        <f t="shared" si="1168"/>
        <v>0</v>
      </c>
      <c r="CS1605">
        <f t="shared" si="1169"/>
        <v>0</v>
      </c>
      <c r="CT1605">
        <f t="shared" si="1170"/>
        <v>0</v>
      </c>
      <c r="CU1605">
        <f t="shared" si="1171"/>
        <v>0</v>
      </c>
      <c r="CV1605">
        <f t="shared" si="1172"/>
        <v>0</v>
      </c>
      <c r="CW1605">
        <f t="shared" si="1173"/>
        <v>0</v>
      </c>
      <c r="CX1605">
        <f t="shared" si="1174"/>
        <v>0</v>
      </c>
      <c r="CY1605">
        <f t="shared" si="1175"/>
        <v>0</v>
      </c>
      <c r="CZ1605">
        <f t="shared" si="1176"/>
        <v>0</v>
      </c>
      <c r="DC1605" t="s">
        <v>3</v>
      </c>
      <c r="DD1605" t="s">
        <v>3</v>
      </c>
      <c r="DE1605" t="s">
        <v>3</v>
      </c>
      <c r="DF1605" t="s">
        <v>3</v>
      </c>
      <c r="DG1605" t="s">
        <v>3</v>
      </c>
      <c r="DH1605" t="s">
        <v>3</v>
      </c>
      <c r="DI1605" t="s">
        <v>3</v>
      </c>
      <c r="DJ1605" t="s">
        <v>3</v>
      </c>
      <c r="DK1605" t="s">
        <v>3</v>
      </c>
      <c r="DL1605" t="s">
        <v>3</v>
      </c>
      <c r="DM1605" t="s">
        <v>3</v>
      </c>
      <c r="DN1605">
        <v>0</v>
      </c>
      <c r="DO1605">
        <v>0</v>
      </c>
      <c r="DP1605">
        <v>1</v>
      </c>
      <c r="DQ1605">
        <v>1</v>
      </c>
      <c r="DU1605">
        <v>1009</v>
      </c>
      <c r="DV1605" t="s">
        <v>30</v>
      </c>
      <c r="DW1605" t="s">
        <v>30</v>
      </c>
      <c r="DX1605">
        <v>1000</v>
      </c>
      <c r="DZ1605" t="s">
        <v>3</v>
      </c>
      <c r="EA1605" t="s">
        <v>3</v>
      </c>
      <c r="EB1605" t="s">
        <v>3</v>
      </c>
      <c r="EC1605" t="s">
        <v>3</v>
      </c>
      <c r="EE1605">
        <v>29085443</v>
      </c>
      <c r="EF1605">
        <v>8</v>
      </c>
      <c r="EG1605" t="s">
        <v>144</v>
      </c>
      <c r="EH1605">
        <v>0</v>
      </c>
      <c r="EI1605" t="s">
        <v>3</v>
      </c>
      <c r="EJ1605">
        <v>1</v>
      </c>
      <c r="EK1605">
        <v>500001</v>
      </c>
      <c r="EL1605" t="s">
        <v>145</v>
      </c>
      <c r="EM1605" t="s">
        <v>146</v>
      </c>
      <c r="EO1605" t="s">
        <v>3</v>
      </c>
      <c r="EQ1605">
        <v>0</v>
      </c>
      <c r="ER1605">
        <v>0</v>
      </c>
      <c r="ES1605">
        <v>0</v>
      </c>
      <c r="ET1605">
        <v>0</v>
      </c>
      <c r="EU1605">
        <v>0</v>
      </c>
      <c r="EV1605">
        <v>0</v>
      </c>
      <c r="EW1605">
        <v>0</v>
      </c>
      <c r="EX1605">
        <v>0</v>
      </c>
      <c r="FQ1605">
        <v>0</v>
      </c>
      <c r="FR1605">
        <f t="shared" si="1177"/>
        <v>0</v>
      </c>
      <c r="FS1605">
        <v>0</v>
      </c>
      <c r="FX1605">
        <v>0</v>
      </c>
      <c r="FY1605">
        <v>0</v>
      </c>
      <c r="GA1605" t="s">
        <v>3</v>
      </c>
      <c r="GD1605">
        <v>1</v>
      </c>
      <c r="GF1605">
        <v>-192135928</v>
      </c>
      <c r="GG1605">
        <v>2</v>
      </c>
      <c r="GH1605">
        <v>1</v>
      </c>
      <c r="GI1605">
        <v>-2</v>
      </c>
      <c r="GJ1605">
        <v>0</v>
      </c>
      <c r="GK1605">
        <v>0</v>
      </c>
      <c r="GL1605">
        <f t="shared" si="1178"/>
        <v>0</v>
      </c>
      <c r="GM1605">
        <f t="shared" si="1179"/>
        <v>0</v>
      </c>
      <c r="GN1605">
        <f t="shared" si="1180"/>
        <v>0</v>
      </c>
      <c r="GO1605">
        <f t="shared" si="1181"/>
        <v>0</v>
      </c>
      <c r="GP1605">
        <f t="shared" si="1182"/>
        <v>0</v>
      </c>
      <c r="GR1605">
        <v>0</v>
      </c>
      <c r="GS1605">
        <v>3</v>
      </c>
      <c r="GT1605">
        <v>0</v>
      </c>
      <c r="GU1605" t="s">
        <v>3</v>
      </c>
      <c r="GV1605">
        <f t="shared" si="1183"/>
        <v>0</v>
      </c>
      <c r="GW1605">
        <v>1</v>
      </c>
      <c r="GX1605">
        <f t="shared" si="1184"/>
        <v>0</v>
      </c>
      <c r="HA1605">
        <v>0</v>
      </c>
      <c r="HB1605">
        <v>0</v>
      </c>
      <c r="HC1605">
        <f t="shared" si="1185"/>
        <v>0</v>
      </c>
      <c r="HE1605" t="s">
        <v>3</v>
      </c>
      <c r="HF1605" t="s">
        <v>3</v>
      </c>
      <c r="HM1605" t="s">
        <v>3</v>
      </c>
      <c r="IK1605">
        <v>0</v>
      </c>
    </row>
    <row r="1606" spans="1:245">
      <c r="A1606">
        <v>17</v>
      </c>
      <c r="B1606">
        <v>0</v>
      </c>
      <c r="C1606">
        <f>ROW(SmtRes!A1665)</f>
        <v>1665</v>
      </c>
      <c r="D1606">
        <f>ROW(EtalonRes!A1616)</f>
        <v>1616</v>
      </c>
      <c r="E1606" t="s">
        <v>41</v>
      </c>
      <c r="F1606" t="s">
        <v>162</v>
      </c>
      <c r="G1606" t="s">
        <v>163</v>
      </c>
      <c r="H1606" t="s">
        <v>164</v>
      </c>
      <c r="I1606">
        <f>ROUND(2/100,9)</f>
        <v>0.02</v>
      </c>
      <c r="J1606">
        <v>0</v>
      </c>
      <c r="K1606">
        <f>ROUND(2/100,9)</f>
        <v>0.02</v>
      </c>
      <c r="O1606">
        <f t="shared" si="1151"/>
        <v>2654.04</v>
      </c>
      <c r="P1606">
        <f t="shared" si="1152"/>
        <v>2082.37</v>
      </c>
      <c r="Q1606">
        <f t="shared" si="1153"/>
        <v>85.75</v>
      </c>
      <c r="R1606">
        <f t="shared" si="1154"/>
        <v>15.29</v>
      </c>
      <c r="S1606">
        <f t="shared" si="1155"/>
        <v>485.92</v>
      </c>
      <c r="T1606">
        <f t="shared" si="1156"/>
        <v>0</v>
      </c>
      <c r="U1606">
        <f t="shared" si="1157"/>
        <v>1.6822199999999998</v>
      </c>
      <c r="V1606">
        <f t="shared" si="1158"/>
        <v>3.4250000000000003E-2</v>
      </c>
      <c r="W1606">
        <f t="shared" si="1159"/>
        <v>0</v>
      </c>
      <c r="X1606">
        <f t="shared" si="1160"/>
        <v>451.09</v>
      </c>
      <c r="Y1606">
        <f t="shared" si="1161"/>
        <v>215.52</v>
      </c>
      <c r="AA1606">
        <v>35863109</v>
      </c>
      <c r="AB1606">
        <f t="shared" si="1162"/>
        <v>21892.13</v>
      </c>
      <c r="AC1606">
        <f t="shared" si="1163"/>
        <v>20740.73</v>
      </c>
      <c r="AD1606">
        <f>ROUND(((((ET1606*1.25))-((EU1606*1.25)))+AE1606),2)</f>
        <v>416.27</v>
      </c>
      <c r="AE1606">
        <f>ROUND(((EU1606*1.25)),2)</f>
        <v>23.13</v>
      </c>
      <c r="AF1606">
        <f>ROUND(((EV1606*1.15)),2)</f>
        <v>735.13</v>
      </c>
      <c r="AG1606">
        <f t="shared" si="1164"/>
        <v>0</v>
      </c>
      <c r="AH1606">
        <f>((EW1606*1.15))</f>
        <v>84.11099999999999</v>
      </c>
      <c r="AI1606">
        <f>((EX1606*1.25))</f>
        <v>1.7125000000000001</v>
      </c>
      <c r="AJ1606">
        <f t="shared" si="1165"/>
        <v>0</v>
      </c>
      <c r="AK1606">
        <v>21712.98</v>
      </c>
      <c r="AL1606">
        <v>20740.73</v>
      </c>
      <c r="AM1606">
        <v>333.01</v>
      </c>
      <c r="AN1606">
        <v>18.5</v>
      </c>
      <c r="AO1606">
        <v>639.24</v>
      </c>
      <c r="AP1606">
        <v>0</v>
      </c>
      <c r="AQ1606">
        <v>73.14</v>
      </c>
      <c r="AR1606">
        <v>1.37</v>
      </c>
      <c r="AS1606">
        <v>0</v>
      </c>
      <c r="AT1606">
        <v>90</v>
      </c>
      <c r="AU1606">
        <v>43</v>
      </c>
      <c r="AV1606">
        <v>1</v>
      </c>
      <c r="AW1606">
        <v>1</v>
      </c>
      <c r="AZ1606">
        <v>1</v>
      </c>
      <c r="BA1606">
        <v>33.049999999999997</v>
      </c>
      <c r="BB1606">
        <v>10.3</v>
      </c>
      <c r="BC1606">
        <v>5.0199999999999996</v>
      </c>
      <c r="BD1606" t="s">
        <v>3</v>
      </c>
      <c r="BE1606" t="s">
        <v>3</v>
      </c>
      <c r="BF1606" t="s">
        <v>3</v>
      </c>
      <c r="BG1606" t="s">
        <v>3</v>
      </c>
      <c r="BH1606">
        <v>0</v>
      </c>
      <c r="BI1606">
        <v>1</v>
      </c>
      <c r="BJ1606" t="s">
        <v>165</v>
      </c>
      <c r="BM1606">
        <v>10001</v>
      </c>
      <c r="BN1606">
        <v>0</v>
      </c>
      <c r="BO1606" t="s">
        <v>162</v>
      </c>
      <c r="BP1606">
        <v>1</v>
      </c>
      <c r="BQ1606">
        <v>2</v>
      </c>
      <c r="BR1606">
        <v>0</v>
      </c>
      <c r="BS1606">
        <v>33.049999999999997</v>
      </c>
      <c r="BT1606">
        <v>1</v>
      </c>
      <c r="BU1606">
        <v>1</v>
      </c>
      <c r="BV1606">
        <v>1</v>
      </c>
      <c r="BW1606">
        <v>1</v>
      </c>
      <c r="BX1606">
        <v>1</v>
      </c>
      <c r="BY1606" t="s">
        <v>3</v>
      </c>
      <c r="BZ1606">
        <v>118</v>
      </c>
      <c r="CA1606">
        <v>63</v>
      </c>
      <c r="CB1606" t="s">
        <v>3</v>
      </c>
      <c r="CE1606">
        <v>0</v>
      </c>
      <c r="CF1606">
        <v>0</v>
      </c>
      <c r="CG1606">
        <v>0</v>
      </c>
      <c r="CM1606">
        <v>0</v>
      </c>
      <c r="CN1606" t="s">
        <v>3</v>
      </c>
      <c r="CO1606">
        <v>0</v>
      </c>
      <c r="CP1606">
        <f t="shared" si="1166"/>
        <v>2654.04</v>
      </c>
      <c r="CQ1606">
        <f t="shared" si="1167"/>
        <v>104118.46459999999</v>
      </c>
      <c r="CR1606">
        <f t="shared" si="1168"/>
        <v>4287.5810000000001</v>
      </c>
      <c r="CS1606">
        <f t="shared" si="1169"/>
        <v>764.4464999999999</v>
      </c>
      <c r="CT1606">
        <f t="shared" si="1170"/>
        <v>24296.046499999997</v>
      </c>
      <c r="CU1606">
        <f t="shared" si="1171"/>
        <v>0</v>
      </c>
      <c r="CV1606">
        <f t="shared" si="1172"/>
        <v>84.11099999999999</v>
      </c>
      <c r="CW1606">
        <f t="shared" si="1173"/>
        <v>1.7125000000000001</v>
      </c>
      <c r="CX1606">
        <f t="shared" si="1174"/>
        <v>0</v>
      </c>
      <c r="CY1606">
        <f t="shared" si="1175"/>
        <v>451.089</v>
      </c>
      <c r="CZ1606">
        <f t="shared" si="1176"/>
        <v>215.52030000000002</v>
      </c>
      <c r="DC1606" t="s">
        <v>3</v>
      </c>
      <c r="DD1606" t="s">
        <v>3</v>
      </c>
      <c r="DE1606" t="s">
        <v>133</v>
      </c>
      <c r="DF1606" t="s">
        <v>133</v>
      </c>
      <c r="DG1606" t="s">
        <v>167</v>
      </c>
      <c r="DH1606" t="s">
        <v>3</v>
      </c>
      <c r="DI1606" t="s">
        <v>167</v>
      </c>
      <c r="DJ1606" t="s">
        <v>133</v>
      </c>
      <c r="DK1606" t="s">
        <v>3</v>
      </c>
      <c r="DL1606" t="s">
        <v>3</v>
      </c>
      <c r="DM1606" t="s">
        <v>3</v>
      </c>
      <c r="DN1606">
        <v>0</v>
      </c>
      <c r="DO1606">
        <v>0</v>
      </c>
      <c r="DP1606">
        <v>1</v>
      </c>
      <c r="DQ1606">
        <v>1</v>
      </c>
      <c r="DU1606">
        <v>1013</v>
      </c>
      <c r="DV1606" t="s">
        <v>164</v>
      </c>
      <c r="DW1606" t="s">
        <v>164</v>
      </c>
      <c r="DX1606">
        <v>1</v>
      </c>
      <c r="DZ1606" t="s">
        <v>3</v>
      </c>
      <c r="EA1606" t="s">
        <v>3</v>
      </c>
      <c r="EB1606" t="s">
        <v>3</v>
      </c>
      <c r="EC1606" t="s">
        <v>3</v>
      </c>
      <c r="EE1606">
        <v>29085510</v>
      </c>
      <c r="EF1606">
        <v>2</v>
      </c>
      <c r="EG1606" t="s">
        <v>135</v>
      </c>
      <c r="EH1606">
        <v>0</v>
      </c>
      <c r="EI1606" t="s">
        <v>3</v>
      </c>
      <c r="EJ1606">
        <v>1</v>
      </c>
      <c r="EK1606">
        <v>10001</v>
      </c>
      <c r="EL1606" t="s">
        <v>136</v>
      </c>
      <c r="EM1606" t="s">
        <v>137</v>
      </c>
      <c r="EO1606" t="s">
        <v>3</v>
      </c>
      <c r="EQ1606">
        <v>0</v>
      </c>
      <c r="ER1606">
        <v>21712.98</v>
      </c>
      <c r="ES1606">
        <v>20740.73</v>
      </c>
      <c r="ET1606">
        <v>333.01</v>
      </c>
      <c r="EU1606">
        <v>18.5</v>
      </c>
      <c r="EV1606">
        <v>639.24</v>
      </c>
      <c r="EW1606">
        <v>73.14</v>
      </c>
      <c r="EX1606">
        <v>1.37</v>
      </c>
      <c r="EY1606">
        <v>0</v>
      </c>
      <c r="FQ1606">
        <v>0</v>
      </c>
      <c r="FR1606">
        <f t="shared" si="1177"/>
        <v>0</v>
      </c>
      <c r="FS1606">
        <v>0</v>
      </c>
      <c r="FT1606" t="s">
        <v>139</v>
      </c>
      <c r="FU1606" t="s">
        <v>25</v>
      </c>
      <c r="FV1606" t="s">
        <v>25</v>
      </c>
      <c r="FW1606" t="s">
        <v>26</v>
      </c>
      <c r="FX1606">
        <v>106.2</v>
      </c>
      <c r="FY1606">
        <v>53.55</v>
      </c>
      <c r="GA1606" t="s">
        <v>3</v>
      </c>
      <c r="GD1606">
        <v>1</v>
      </c>
      <c r="GF1606">
        <v>463398419</v>
      </c>
      <c r="GG1606">
        <v>2</v>
      </c>
      <c r="GH1606">
        <v>1</v>
      </c>
      <c r="GI1606">
        <v>2</v>
      </c>
      <c r="GJ1606">
        <v>0</v>
      </c>
      <c r="GK1606">
        <v>0</v>
      </c>
      <c r="GL1606">
        <f t="shared" si="1178"/>
        <v>0</v>
      </c>
      <c r="GM1606">
        <f t="shared" si="1179"/>
        <v>3320.65</v>
      </c>
      <c r="GN1606">
        <f t="shared" si="1180"/>
        <v>3320.65</v>
      </c>
      <c r="GO1606">
        <f t="shared" si="1181"/>
        <v>0</v>
      </c>
      <c r="GP1606">
        <f t="shared" si="1182"/>
        <v>0</v>
      </c>
      <c r="GR1606">
        <v>0</v>
      </c>
      <c r="GS1606">
        <v>3</v>
      </c>
      <c r="GT1606">
        <v>0</v>
      </c>
      <c r="GU1606" t="s">
        <v>3</v>
      </c>
      <c r="GV1606">
        <f t="shared" si="1183"/>
        <v>0</v>
      </c>
      <c r="GW1606">
        <v>1</v>
      </c>
      <c r="GX1606">
        <f t="shared" si="1184"/>
        <v>0</v>
      </c>
      <c r="HA1606">
        <v>0</v>
      </c>
      <c r="HB1606">
        <v>0</v>
      </c>
      <c r="HC1606">
        <f t="shared" si="1185"/>
        <v>0</v>
      </c>
      <c r="HE1606" t="s">
        <v>3</v>
      </c>
      <c r="HF1606" t="s">
        <v>3</v>
      </c>
      <c r="HM1606" t="s">
        <v>3</v>
      </c>
      <c r="IK1606">
        <v>0</v>
      </c>
    </row>
    <row r="1607" spans="1:245">
      <c r="A1607">
        <v>18</v>
      </c>
      <c r="B1607">
        <v>0</v>
      </c>
      <c r="C1607">
        <v>1662</v>
      </c>
      <c r="E1607" t="s">
        <v>48</v>
      </c>
      <c r="F1607" t="s">
        <v>168</v>
      </c>
      <c r="G1607" t="s">
        <v>169</v>
      </c>
      <c r="H1607" t="s">
        <v>170</v>
      </c>
      <c r="I1607">
        <f>I1606*J1607</f>
        <v>2</v>
      </c>
      <c r="J1607">
        <v>100</v>
      </c>
      <c r="K1607">
        <v>100</v>
      </c>
      <c r="O1607">
        <f t="shared" si="1151"/>
        <v>392.02</v>
      </c>
      <c r="P1607">
        <f t="shared" si="1152"/>
        <v>392.02</v>
      </c>
      <c r="Q1607">
        <f t="shared" si="1153"/>
        <v>0</v>
      </c>
      <c r="R1607">
        <f t="shared" si="1154"/>
        <v>0</v>
      </c>
      <c r="S1607">
        <f t="shared" si="1155"/>
        <v>0</v>
      </c>
      <c r="T1607">
        <f t="shared" si="1156"/>
        <v>0</v>
      </c>
      <c r="U1607">
        <f t="shared" si="1157"/>
        <v>0</v>
      </c>
      <c r="V1607">
        <f t="shared" si="1158"/>
        <v>0</v>
      </c>
      <c r="W1607">
        <f t="shared" si="1159"/>
        <v>8.68</v>
      </c>
      <c r="X1607">
        <f t="shared" si="1160"/>
        <v>0</v>
      </c>
      <c r="Y1607">
        <f t="shared" si="1161"/>
        <v>0</v>
      </c>
      <c r="AA1607">
        <v>35863109</v>
      </c>
      <c r="AB1607">
        <f t="shared" si="1162"/>
        <v>94.69</v>
      </c>
      <c r="AC1607">
        <f t="shared" si="1163"/>
        <v>94.69</v>
      </c>
      <c r="AD1607">
        <f>ROUND((((ET1607)-(EU1607))+AE1607),2)</f>
        <v>0</v>
      </c>
      <c r="AE1607">
        <f t="shared" ref="AE1607:AF1609" si="1186">ROUND((EU1607),2)</f>
        <v>0</v>
      </c>
      <c r="AF1607">
        <f t="shared" si="1186"/>
        <v>0</v>
      </c>
      <c r="AG1607">
        <f t="shared" si="1164"/>
        <v>0</v>
      </c>
      <c r="AH1607">
        <f t="shared" ref="AH1607:AI1609" si="1187">(EW1607)</f>
        <v>0</v>
      </c>
      <c r="AI1607">
        <f t="shared" si="1187"/>
        <v>0</v>
      </c>
      <c r="AJ1607">
        <f t="shared" si="1165"/>
        <v>4.34</v>
      </c>
      <c r="AK1607">
        <v>94.69</v>
      </c>
      <c r="AL1607">
        <v>94.69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4.34</v>
      </c>
      <c r="AT1607">
        <v>0</v>
      </c>
      <c r="AU1607">
        <v>0</v>
      </c>
      <c r="AV1607">
        <v>1</v>
      </c>
      <c r="AW1607">
        <v>1</v>
      </c>
      <c r="AZ1607">
        <v>1</v>
      </c>
      <c r="BA1607">
        <v>1</v>
      </c>
      <c r="BB1607">
        <v>1</v>
      </c>
      <c r="BC1607">
        <v>2.0699999999999998</v>
      </c>
      <c r="BD1607" t="s">
        <v>3</v>
      </c>
      <c r="BE1607" t="s">
        <v>3</v>
      </c>
      <c r="BF1607" t="s">
        <v>3</v>
      </c>
      <c r="BG1607" t="s">
        <v>3</v>
      </c>
      <c r="BH1607">
        <v>3</v>
      </c>
      <c r="BI1607">
        <v>1</v>
      </c>
      <c r="BJ1607" t="s">
        <v>171</v>
      </c>
      <c r="BM1607">
        <v>500001</v>
      </c>
      <c r="BN1607">
        <v>0</v>
      </c>
      <c r="BO1607" t="s">
        <v>168</v>
      </c>
      <c r="BP1607">
        <v>1</v>
      </c>
      <c r="BQ1607">
        <v>8</v>
      </c>
      <c r="BR1607">
        <v>0</v>
      </c>
      <c r="BS1607">
        <v>1</v>
      </c>
      <c r="BT1607">
        <v>1</v>
      </c>
      <c r="BU1607">
        <v>1</v>
      </c>
      <c r="BV1607">
        <v>1</v>
      </c>
      <c r="BW1607">
        <v>1</v>
      </c>
      <c r="BX1607">
        <v>1</v>
      </c>
      <c r="BY1607" t="s">
        <v>3</v>
      </c>
      <c r="BZ1607">
        <v>0</v>
      </c>
      <c r="CA1607">
        <v>0</v>
      </c>
      <c r="CB1607" t="s">
        <v>3</v>
      </c>
      <c r="CE1607">
        <v>0</v>
      </c>
      <c r="CF1607">
        <v>0</v>
      </c>
      <c r="CG1607">
        <v>0</v>
      </c>
      <c r="CM1607">
        <v>0</v>
      </c>
      <c r="CN1607" t="s">
        <v>3</v>
      </c>
      <c r="CO1607">
        <v>0</v>
      </c>
      <c r="CP1607">
        <f t="shared" si="1166"/>
        <v>392.02</v>
      </c>
      <c r="CQ1607">
        <f t="shared" si="1167"/>
        <v>196.00829999999999</v>
      </c>
      <c r="CR1607">
        <f t="shared" si="1168"/>
        <v>0</v>
      </c>
      <c r="CS1607">
        <f t="shared" si="1169"/>
        <v>0</v>
      </c>
      <c r="CT1607">
        <f t="shared" si="1170"/>
        <v>0</v>
      </c>
      <c r="CU1607">
        <f t="shared" si="1171"/>
        <v>0</v>
      </c>
      <c r="CV1607">
        <f t="shared" si="1172"/>
        <v>0</v>
      </c>
      <c r="CW1607">
        <f t="shared" si="1173"/>
        <v>0</v>
      </c>
      <c r="CX1607">
        <f t="shared" si="1174"/>
        <v>4.34</v>
      </c>
      <c r="CY1607">
        <f t="shared" si="1175"/>
        <v>0</v>
      </c>
      <c r="CZ1607">
        <f t="shared" si="1176"/>
        <v>0</v>
      </c>
      <c r="DC1607" t="s">
        <v>3</v>
      </c>
      <c r="DD1607" t="s">
        <v>3</v>
      </c>
      <c r="DE1607" t="s">
        <v>3</v>
      </c>
      <c r="DF1607" t="s">
        <v>3</v>
      </c>
      <c r="DG1607" t="s">
        <v>3</v>
      </c>
      <c r="DH1607" t="s">
        <v>3</v>
      </c>
      <c r="DI1607" t="s">
        <v>3</v>
      </c>
      <c r="DJ1607" t="s">
        <v>3</v>
      </c>
      <c r="DK1607" t="s">
        <v>3</v>
      </c>
      <c r="DL1607" t="s">
        <v>3</v>
      </c>
      <c r="DM1607" t="s">
        <v>3</v>
      </c>
      <c r="DN1607">
        <v>0</v>
      </c>
      <c r="DO1607">
        <v>0</v>
      </c>
      <c r="DP1607">
        <v>1</v>
      </c>
      <c r="DQ1607">
        <v>1</v>
      </c>
      <c r="DU1607">
        <v>1013</v>
      </c>
      <c r="DV1607" t="s">
        <v>170</v>
      </c>
      <c r="DW1607" t="s">
        <v>170</v>
      </c>
      <c r="DX1607">
        <v>1</v>
      </c>
      <c r="DZ1607" t="s">
        <v>3</v>
      </c>
      <c r="EA1607" t="s">
        <v>3</v>
      </c>
      <c r="EB1607" t="s">
        <v>3</v>
      </c>
      <c r="EC1607" t="s">
        <v>3</v>
      </c>
      <c r="EE1607">
        <v>29085443</v>
      </c>
      <c r="EF1607">
        <v>8</v>
      </c>
      <c r="EG1607" t="s">
        <v>144</v>
      </c>
      <c r="EH1607">
        <v>0</v>
      </c>
      <c r="EI1607" t="s">
        <v>3</v>
      </c>
      <c r="EJ1607">
        <v>1</v>
      </c>
      <c r="EK1607">
        <v>500001</v>
      </c>
      <c r="EL1607" t="s">
        <v>145</v>
      </c>
      <c r="EM1607" t="s">
        <v>146</v>
      </c>
      <c r="EO1607" t="s">
        <v>3</v>
      </c>
      <c r="EQ1607">
        <v>0</v>
      </c>
      <c r="ER1607">
        <v>94.69</v>
      </c>
      <c r="ES1607">
        <v>94.69</v>
      </c>
      <c r="ET1607">
        <v>0</v>
      </c>
      <c r="EU1607">
        <v>0</v>
      </c>
      <c r="EV1607">
        <v>0</v>
      </c>
      <c r="EW1607">
        <v>0</v>
      </c>
      <c r="EX1607">
        <v>0</v>
      </c>
      <c r="FQ1607">
        <v>0</v>
      </c>
      <c r="FR1607">
        <f t="shared" si="1177"/>
        <v>0</v>
      </c>
      <c r="FS1607">
        <v>0</v>
      </c>
      <c r="FX1607">
        <v>0</v>
      </c>
      <c r="FY1607">
        <v>0</v>
      </c>
      <c r="GA1607" t="s">
        <v>3</v>
      </c>
      <c r="GD1607">
        <v>1</v>
      </c>
      <c r="GF1607">
        <v>-1252999712</v>
      </c>
      <c r="GG1607">
        <v>2</v>
      </c>
      <c r="GH1607">
        <v>1</v>
      </c>
      <c r="GI1607">
        <v>2</v>
      </c>
      <c r="GJ1607">
        <v>0</v>
      </c>
      <c r="GK1607">
        <v>0</v>
      </c>
      <c r="GL1607">
        <f t="shared" si="1178"/>
        <v>0</v>
      </c>
      <c r="GM1607">
        <f t="shared" si="1179"/>
        <v>392.02</v>
      </c>
      <c r="GN1607">
        <f t="shared" si="1180"/>
        <v>392.02</v>
      </c>
      <c r="GO1607">
        <f t="shared" si="1181"/>
        <v>0</v>
      </c>
      <c r="GP1607">
        <f t="shared" si="1182"/>
        <v>0</v>
      </c>
      <c r="GR1607">
        <v>0</v>
      </c>
      <c r="GS1607">
        <v>3</v>
      </c>
      <c r="GT1607">
        <v>0</v>
      </c>
      <c r="GU1607" t="s">
        <v>3</v>
      </c>
      <c r="GV1607">
        <f t="shared" si="1183"/>
        <v>0</v>
      </c>
      <c r="GW1607">
        <v>1</v>
      </c>
      <c r="GX1607">
        <f t="shared" si="1184"/>
        <v>0</v>
      </c>
      <c r="HA1607">
        <v>0</v>
      </c>
      <c r="HB1607">
        <v>0</v>
      </c>
      <c r="HC1607">
        <f t="shared" si="1185"/>
        <v>0</v>
      </c>
      <c r="HE1607" t="s">
        <v>3</v>
      </c>
      <c r="HF1607" t="s">
        <v>3</v>
      </c>
      <c r="HM1607" t="s">
        <v>3</v>
      </c>
      <c r="IK1607">
        <v>0</v>
      </c>
    </row>
    <row r="1608" spans="1:245">
      <c r="A1608">
        <v>18</v>
      </c>
      <c r="B1608">
        <v>0</v>
      </c>
      <c r="C1608">
        <v>1665</v>
      </c>
      <c r="E1608" t="s">
        <v>172</v>
      </c>
      <c r="F1608" t="s">
        <v>173</v>
      </c>
      <c r="G1608" t="s">
        <v>174</v>
      </c>
      <c r="H1608" t="s">
        <v>155</v>
      </c>
      <c r="I1608">
        <f>I1606*J1608</f>
        <v>2</v>
      </c>
      <c r="J1608">
        <v>100</v>
      </c>
      <c r="K1608">
        <v>100</v>
      </c>
      <c r="O1608">
        <f t="shared" si="1151"/>
        <v>22135.05</v>
      </c>
      <c r="P1608">
        <f t="shared" si="1152"/>
        <v>22135.05</v>
      </c>
      <c r="Q1608">
        <f t="shared" si="1153"/>
        <v>0</v>
      </c>
      <c r="R1608">
        <f t="shared" si="1154"/>
        <v>0</v>
      </c>
      <c r="S1608">
        <f t="shared" si="1155"/>
        <v>0</v>
      </c>
      <c r="T1608">
        <f t="shared" si="1156"/>
        <v>0</v>
      </c>
      <c r="U1608">
        <f t="shared" si="1157"/>
        <v>0</v>
      </c>
      <c r="V1608">
        <f t="shared" si="1158"/>
        <v>0</v>
      </c>
      <c r="W1608">
        <f t="shared" si="1159"/>
        <v>415.44</v>
      </c>
      <c r="X1608">
        <f t="shared" si="1160"/>
        <v>0</v>
      </c>
      <c r="Y1608">
        <f t="shared" si="1161"/>
        <v>0</v>
      </c>
      <c r="AA1608">
        <v>35863109</v>
      </c>
      <c r="AB1608">
        <f t="shared" si="1162"/>
        <v>4535.87</v>
      </c>
      <c r="AC1608">
        <f t="shared" si="1163"/>
        <v>4535.87</v>
      </c>
      <c r="AD1608">
        <f>ROUND((((ET1608)-(EU1608))+AE1608),2)</f>
        <v>0</v>
      </c>
      <c r="AE1608">
        <f t="shared" si="1186"/>
        <v>0</v>
      </c>
      <c r="AF1608">
        <f t="shared" si="1186"/>
        <v>0</v>
      </c>
      <c r="AG1608">
        <f t="shared" si="1164"/>
        <v>0</v>
      </c>
      <c r="AH1608">
        <f t="shared" si="1187"/>
        <v>0</v>
      </c>
      <c r="AI1608">
        <f t="shared" si="1187"/>
        <v>0</v>
      </c>
      <c r="AJ1608">
        <f t="shared" si="1165"/>
        <v>207.72</v>
      </c>
      <c r="AK1608">
        <v>4535.87</v>
      </c>
      <c r="AL1608">
        <v>4535.87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207.72</v>
      </c>
      <c r="AT1608">
        <v>0</v>
      </c>
      <c r="AU1608">
        <v>0</v>
      </c>
      <c r="AV1608">
        <v>1</v>
      </c>
      <c r="AW1608">
        <v>1</v>
      </c>
      <c r="AZ1608">
        <v>1</v>
      </c>
      <c r="BA1608">
        <v>1</v>
      </c>
      <c r="BB1608">
        <v>1</v>
      </c>
      <c r="BC1608">
        <v>2.44</v>
      </c>
      <c r="BD1608" t="s">
        <v>3</v>
      </c>
      <c r="BE1608" t="s">
        <v>3</v>
      </c>
      <c r="BF1608" t="s">
        <v>3</v>
      </c>
      <c r="BG1608" t="s">
        <v>3</v>
      </c>
      <c r="BH1608">
        <v>3</v>
      </c>
      <c r="BI1608">
        <v>1</v>
      </c>
      <c r="BJ1608" t="s">
        <v>175</v>
      </c>
      <c r="BM1608">
        <v>500001</v>
      </c>
      <c r="BN1608">
        <v>0</v>
      </c>
      <c r="BO1608" t="s">
        <v>173</v>
      </c>
      <c r="BP1608">
        <v>1</v>
      </c>
      <c r="BQ1608">
        <v>8</v>
      </c>
      <c r="BR1608">
        <v>0</v>
      </c>
      <c r="BS1608">
        <v>1</v>
      </c>
      <c r="BT1608">
        <v>1</v>
      </c>
      <c r="BU1608">
        <v>1</v>
      </c>
      <c r="BV1608">
        <v>1</v>
      </c>
      <c r="BW1608">
        <v>1</v>
      </c>
      <c r="BX1608">
        <v>1</v>
      </c>
      <c r="BY1608" t="s">
        <v>3</v>
      </c>
      <c r="BZ1608">
        <v>0</v>
      </c>
      <c r="CA1608">
        <v>0</v>
      </c>
      <c r="CB1608" t="s">
        <v>3</v>
      </c>
      <c r="CE1608">
        <v>0</v>
      </c>
      <c r="CF1608">
        <v>0</v>
      </c>
      <c r="CG1608">
        <v>0</v>
      </c>
      <c r="CM1608">
        <v>0</v>
      </c>
      <c r="CN1608" t="s">
        <v>3</v>
      </c>
      <c r="CO1608">
        <v>0</v>
      </c>
      <c r="CP1608">
        <f t="shared" si="1166"/>
        <v>22135.05</v>
      </c>
      <c r="CQ1608">
        <f t="shared" si="1167"/>
        <v>11067.522799999999</v>
      </c>
      <c r="CR1608">
        <f t="shared" si="1168"/>
        <v>0</v>
      </c>
      <c r="CS1608">
        <f t="shared" si="1169"/>
        <v>0</v>
      </c>
      <c r="CT1608">
        <f t="shared" si="1170"/>
        <v>0</v>
      </c>
      <c r="CU1608">
        <f t="shared" si="1171"/>
        <v>0</v>
      </c>
      <c r="CV1608">
        <f t="shared" si="1172"/>
        <v>0</v>
      </c>
      <c r="CW1608">
        <f t="shared" si="1173"/>
        <v>0</v>
      </c>
      <c r="CX1608">
        <f t="shared" si="1174"/>
        <v>207.72</v>
      </c>
      <c r="CY1608">
        <f t="shared" si="1175"/>
        <v>0</v>
      </c>
      <c r="CZ1608">
        <f t="shared" si="1176"/>
        <v>0</v>
      </c>
      <c r="DC1608" t="s">
        <v>3</v>
      </c>
      <c r="DD1608" t="s">
        <v>3</v>
      </c>
      <c r="DE1608" t="s">
        <v>3</v>
      </c>
      <c r="DF1608" t="s">
        <v>3</v>
      </c>
      <c r="DG1608" t="s">
        <v>3</v>
      </c>
      <c r="DH1608" t="s">
        <v>3</v>
      </c>
      <c r="DI1608" t="s">
        <v>3</v>
      </c>
      <c r="DJ1608" t="s">
        <v>3</v>
      </c>
      <c r="DK1608" t="s">
        <v>3</v>
      </c>
      <c r="DL1608" t="s">
        <v>3</v>
      </c>
      <c r="DM1608" t="s">
        <v>3</v>
      </c>
      <c r="DN1608">
        <v>0</v>
      </c>
      <c r="DO1608">
        <v>0</v>
      </c>
      <c r="DP1608">
        <v>1</v>
      </c>
      <c r="DQ1608">
        <v>1</v>
      </c>
      <c r="DU1608">
        <v>1005</v>
      </c>
      <c r="DV1608" t="s">
        <v>155</v>
      </c>
      <c r="DW1608" t="s">
        <v>155</v>
      </c>
      <c r="DX1608">
        <v>1</v>
      </c>
      <c r="DZ1608" t="s">
        <v>3</v>
      </c>
      <c r="EA1608" t="s">
        <v>3</v>
      </c>
      <c r="EB1608" t="s">
        <v>3</v>
      </c>
      <c r="EC1608" t="s">
        <v>3</v>
      </c>
      <c r="EE1608">
        <v>29085443</v>
      </c>
      <c r="EF1608">
        <v>8</v>
      </c>
      <c r="EG1608" t="s">
        <v>144</v>
      </c>
      <c r="EH1608">
        <v>0</v>
      </c>
      <c r="EI1608" t="s">
        <v>3</v>
      </c>
      <c r="EJ1608">
        <v>1</v>
      </c>
      <c r="EK1608">
        <v>500001</v>
      </c>
      <c r="EL1608" t="s">
        <v>145</v>
      </c>
      <c r="EM1608" t="s">
        <v>146</v>
      </c>
      <c r="EO1608" t="s">
        <v>3</v>
      </c>
      <c r="EQ1608">
        <v>0</v>
      </c>
      <c r="ER1608">
        <v>4535.87</v>
      </c>
      <c r="ES1608">
        <v>4535.87</v>
      </c>
      <c r="ET1608">
        <v>0</v>
      </c>
      <c r="EU1608">
        <v>0</v>
      </c>
      <c r="EV1608">
        <v>0</v>
      </c>
      <c r="EW1608">
        <v>0</v>
      </c>
      <c r="EX1608">
        <v>0</v>
      </c>
      <c r="FQ1608">
        <v>0</v>
      </c>
      <c r="FR1608">
        <f t="shared" si="1177"/>
        <v>0</v>
      </c>
      <c r="FS1608">
        <v>0</v>
      </c>
      <c r="FX1608">
        <v>0</v>
      </c>
      <c r="FY1608">
        <v>0</v>
      </c>
      <c r="GA1608" t="s">
        <v>3</v>
      </c>
      <c r="GD1608">
        <v>1</v>
      </c>
      <c r="GF1608">
        <v>-1775669208</v>
      </c>
      <c r="GG1608">
        <v>2</v>
      </c>
      <c r="GH1608">
        <v>1</v>
      </c>
      <c r="GI1608">
        <v>2</v>
      </c>
      <c r="GJ1608">
        <v>0</v>
      </c>
      <c r="GK1608">
        <v>0</v>
      </c>
      <c r="GL1608">
        <f t="shared" si="1178"/>
        <v>0</v>
      </c>
      <c r="GM1608">
        <f t="shared" si="1179"/>
        <v>22135.05</v>
      </c>
      <c r="GN1608">
        <f t="shared" si="1180"/>
        <v>22135.05</v>
      </c>
      <c r="GO1608">
        <f t="shared" si="1181"/>
        <v>0</v>
      </c>
      <c r="GP1608">
        <f t="shared" si="1182"/>
        <v>0</v>
      </c>
      <c r="GR1608">
        <v>0</v>
      </c>
      <c r="GS1608">
        <v>3</v>
      </c>
      <c r="GT1608">
        <v>0</v>
      </c>
      <c r="GU1608" t="s">
        <v>3</v>
      </c>
      <c r="GV1608">
        <f t="shared" si="1183"/>
        <v>0</v>
      </c>
      <c r="GW1608">
        <v>1</v>
      </c>
      <c r="GX1608">
        <f t="shared" si="1184"/>
        <v>0</v>
      </c>
      <c r="HA1608">
        <v>0</v>
      </c>
      <c r="HB1608">
        <v>0</v>
      </c>
      <c r="HC1608">
        <f t="shared" si="1185"/>
        <v>0</v>
      </c>
      <c r="HE1608" t="s">
        <v>3</v>
      </c>
      <c r="HF1608" t="s">
        <v>3</v>
      </c>
      <c r="HM1608" t="s">
        <v>3</v>
      </c>
      <c r="IK1608">
        <v>0</v>
      </c>
    </row>
    <row r="1609" spans="1:245">
      <c r="A1609">
        <v>18</v>
      </c>
      <c r="B1609">
        <v>0</v>
      </c>
      <c r="C1609">
        <v>1664</v>
      </c>
      <c r="E1609" t="s">
        <v>176</v>
      </c>
      <c r="F1609" t="s">
        <v>177</v>
      </c>
      <c r="G1609" t="s">
        <v>178</v>
      </c>
      <c r="H1609" t="s">
        <v>155</v>
      </c>
      <c r="I1609">
        <f>I1606*J1609</f>
        <v>-2</v>
      </c>
      <c r="J1609">
        <v>-100</v>
      </c>
      <c r="K1609">
        <v>-100</v>
      </c>
      <c r="O1609">
        <f t="shared" si="1151"/>
        <v>-2078.2800000000002</v>
      </c>
      <c r="P1609">
        <f t="shared" si="1152"/>
        <v>-2078.2800000000002</v>
      </c>
      <c r="Q1609">
        <f t="shared" si="1153"/>
        <v>0</v>
      </c>
      <c r="R1609">
        <f t="shared" si="1154"/>
        <v>0</v>
      </c>
      <c r="S1609">
        <f t="shared" si="1155"/>
        <v>0</v>
      </c>
      <c r="T1609">
        <f t="shared" si="1156"/>
        <v>0</v>
      </c>
      <c r="U1609">
        <f t="shared" si="1157"/>
        <v>0</v>
      </c>
      <c r="V1609">
        <f t="shared" si="1158"/>
        <v>0</v>
      </c>
      <c r="W1609">
        <f t="shared" si="1159"/>
        <v>0</v>
      </c>
      <c r="X1609">
        <f t="shared" si="1160"/>
        <v>0</v>
      </c>
      <c r="Y1609">
        <f t="shared" si="1161"/>
        <v>0</v>
      </c>
      <c r="AA1609">
        <v>35863109</v>
      </c>
      <c r="AB1609">
        <f t="shared" si="1162"/>
        <v>207</v>
      </c>
      <c r="AC1609">
        <f t="shared" si="1163"/>
        <v>207</v>
      </c>
      <c r="AD1609">
        <f>ROUND((((ET1609)-(EU1609))+AE1609),2)</f>
        <v>0</v>
      </c>
      <c r="AE1609">
        <f t="shared" si="1186"/>
        <v>0</v>
      </c>
      <c r="AF1609">
        <f t="shared" si="1186"/>
        <v>0</v>
      </c>
      <c r="AG1609">
        <f t="shared" si="1164"/>
        <v>0</v>
      </c>
      <c r="AH1609">
        <f t="shared" si="1187"/>
        <v>0</v>
      </c>
      <c r="AI1609">
        <f t="shared" si="1187"/>
        <v>0</v>
      </c>
      <c r="AJ1609">
        <f t="shared" si="1165"/>
        <v>0</v>
      </c>
      <c r="AK1609">
        <v>207</v>
      </c>
      <c r="AL1609">
        <v>207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1</v>
      </c>
      <c r="AW1609">
        <v>1</v>
      </c>
      <c r="AZ1609">
        <v>1</v>
      </c>
      <c r="BA1609">
        <v>1</v>
      </c>
      <c r="BB1609">
        <v>1</v>
      </c>
      <c r="BC1609">
        <v>5.0199999999999996</v>
      </c>
      <c r="BD1609" t="s">
        <v>3</v>
      </c>
      <c r="BE1609" t="s">
        <v>3</v>
      </c>
      <c r="BF1609" t="s">
        <v>3</v>
      </c>
      <c r="BG1609" t="s">
        <v>3</v>
      </c>
      <c r="BH1609">
        <v>3</v>
      </c>
      <c r="BI1609">
        <v>1</v>
      </c>
      <c r="BJ1609" t="s">
        <v>179</v>
      </c>
      <c r="BM1609">
        <v>500001</v>
      </c>
      <c r="BN1609">
        <v>0</v>
      </c>
      <c r="BO1609" t="s">
        <v>177</v>
      </c>
      <c r="BP1609">
        <v>1</v>
      </c>
      <c r="BQ1609">
        <v>8</v>
      </c>
      <c r="BR1609">
        <v>1</v>
      </c>
      <c r="BS1609">
        <v>1</v>
      </c>
      <c r="BT1609">
        <v>1</v>
      </c>
      <c r="BU1609">
        <v>1</v>
      </c>
      <c r="BV1609">
        <v>1</v>
      </c>
      <c r="BW1609">
        <v>1</v>
      </c>
      <c r="BX1609">
        <v>1</v>
      </c>
      <c r="BY1609" t="s">
        <v>3</v>
      </c>
      <c r="BZ1609">
        <v>0</v>
      </c>
      <c r="CA1609">
        <v>0</v>
      </c>
      <c r="CB1609" t="s">
        <v>3</v>
      </c>
      <c r="CE1609">
        <v>0</v>
      </c>
      <c r="CF1609">
        <v>0</v>
      </c>
      <c r="CG1609">
        <v>0</v>
      </c>
      <c r="CM1609">
        <v>0</v>
      </c>
      <c r="CN1609" t="s">
        <v>3</v>
      </c>
      <c r="CO1609">
        <v>0</v>
      </c>
      <c r="CP1609">
        <f t="shared" si="1166"/>
        <v>-2078.2800000000002</v>
      </c>
      <c r="CQ1609">
        <f t="shared" si="1167"/>
        <v>1039.1399999999999</v>
      </c>
      <c r="CR1609">
        <f t="shared" si="1168"/>
        <v>0</v>
      </c>
      <c r="CS1609">
        <f t="shared" si="1169"/>
        <v>0</v>
      </c>
      <c r="CT1609">
        <f t="shared" si="1170"/>
        <v>0</v>
      </c>
      <c r="CU1609">
        <f t="shared" si="1171"/>
        <v>0</v>
      </c>
      <c r="CV1609">
        <f t="shared" si="1172"/>
        <v>0</v>
      </c>
      <c r="CW1609">
        <f t="shared" si="1173"/>
        <v>0</v>
      </c>
      <c r="CX1609">
        <f t="shared" si="1174"/>
        <v>0</v>
      </c>
      <c r="CY1609">
        <f t="shared" si="1175"/>
        <v>0</v>
      </c>
      <c r="CZ1609">
        <f t="shared" si="1176"/>
        <v>0</v>
      </c>
      <c r="DC1609" t="s">
        <v>3</v>
      </c>
      <c r="DD1609" t="s">
        <v>3</v>
      </c>
      <c r="DE1609" t="s">
        <v>3</v>
      </c>
      <c r="DF1609" t="s">
        <v>3</v>
      </c>
      <c r="DG1609" t="s">
        <v>3</v>
      </c>
      <c r="DH1609" t="s">
        <v>3</v>
      </c>
      <c r="DI1609" t="s">
        <v>3</v>
      </c>
      <c r="DJ1609" t="s">
        <v>3</v>
      </c>
      <c r="DK1609" t="s">
        <v>3</v>
      </c>
      <c r="DL1609" t="s">
        <v>3</v>
      </c>
      <c r="DM1609" t="s">
        <v>3</v>
      </c>
      <c r="DN1609">
        <v>0</v>
      </c>
      <c r="DO1609">
        <v>0</v>
      </c>
      <c r="DP1609">
        <v>1</v>
      </c>
      <c r="DQ1609">
        <v>1</v>
      </c>
      <c r="DU1609">
        <v>1005</v>
      </c>
      <c r="DV1609" t="s">
        <v>155</v>
      </c>
      <c r="DW1609" t="s">
        <v>155</v>
      </c>
      <c r="DX1609">
        <v>1</v>
      </c>
      <c r="DZ1609" t="s">
        <v>3</v>
      </c>
      <c r="EA1609" t="s">
        <v>3</v>
      </c>
      <c r="EB1609" t="s">
        <v>3</v>
      </c>
      <c r="EC1609" t="s">
        <v>3</v>
      </c>
      <c r="EE1609">
        <v>29085443</v>
      </c>
      <c r="EF1609">
        <v>8</v>
      </c>
      <c r="EG1609" t="s">
        <v>144</v>
      </c>
      <c r="EH1609">
        <v>0</v>
      </c>
      <c r="EI1609" t="s">
        <v>3</v>
      </c>
      <c r="EJ1609">
        <v>1</v>
      </c>
      <c r="EK1609">
        <v>500001</v>
      </c>
      <c r="EL1609" t="s">
        <v>145</v>
      </c>
      <c r="EM1609" t="s">
        <v>146</v>
      </c>
      <c r="EO1609" t="s">
        <v>3</v>
      </c>
      <c r="EQ1609">
        <v>32768</v>
      </c>
      <c r="ER1609">
        <v>207</v>
      </c>
      <c r="ES1609">
        <v>207</v>
      </c>
      <c r="ET1609">
        <v>0</v>
      </c>
      <c r="EU1609">
        <v>0</v>
      </c>
      <c r="EV1609">
        <v>0</v>
      </c>
      <c r="EW1609">
        <v>0</v>
      </c>
      <c r="EX1609">
        <v>0</v>
      </c>
      <c r="FQ1609">
        <v>0</v>
      </c>
      <c r="FR1609">
        <f t="shared" si="1177"/>
        <v>0</v>
      </c>
      <c r="FS1609">
        <v>0</v>
      </c>
      <c r="FX1609">
        <v>0</v>
      </c>
      <c r="FY1609">
        <v>0</v>
      </c>
      <c r="GA1609" t="s">
        <v>3</v>
      </c>
      <c r="GD1609">
        <v>1</v>
      </c>
      <c r="GF1609">
        <v>-172969429</v>
      </c>
      <c r="GG1609">
        <v>2</v>
      </c>
      <c r="GH1609">
        <v>1</v>
      </c>
      <c r="GI1609">
        <v>2</v>
      </c>
      <c r="GJ1609">
        <v>0</v>
      </c>
      <c r="GK1609">
        <v>0</v>
      </c>
      <c r="GL1609">
        <f t="shared" si="1178"/>
        <v>0</v>
      </c>
      <c r="GM1609">
        <f t="shared" si="1179"/>
        <v>-2078.2800000000002</v>
      </c>
      <c r="GN1609">
        <f t="shared" si="1180"/>
        <v>-2078.2800000000002</v>
      </c>
      <c r="GO1609">
        <f t="shared" si="1181"/>
        <v>0</v>
      </c>
      <c r="GP1609">
        <f t="shared" si="1182"/>
        <v>0</v>
      </c>
      <c r="GR1609">
        <v>0</v>
      </c>
      <c r="GS1609">
        <v>0</v>
      </c>
      <c r="GT1609">
        <v>0</v>
      </c>
      <c r="GU1609" t="s">
        <v>3</v>
      </c>
      <c r="GV1609">
        <f t="shared" si="1183"/>
        <v>0</v>
      </c>
      <c r="GW1609">
        <v>1</v>
      </c>
      <c r="GX1609">
        <f t="shared" si="1184"/>
        <v>0</v>
      </c>
      <c r="HA1609">
        <v>0</v>
      </c>
      <c r="HB1609">
        <v>0</v>
      </c>
      <c r="HC1609">
        <f t="shared" si="1185"/>
        <v>0</v>
      </c>
      <c r="HE1609" t="s">
        <v>3</v>
      </c>
      <c r="HF1609" t="s">
        <v>3</v>
      </c>
      <c r="HM1609" t="s">
        <v>3</v>
      </c>
      <c r="IK1609">
        <v>0</v>
      </c>
    </row>
    <row r="1610" spans="1:245">
      <c r="A1610">
        <v>17</v>
      </c>
      <c r="B1610">
        <v>0</v>
      </c>
      <c r="C1610">
        <f>ROW(SmtRes!A1669)</f>
        <v>1669</v>
      </c>
      <c r="D1610">
        <f>ROW(EtalonRes!A1620)</f>
        <v>1620</v>
      </c>
      <c r="E1610" t="s">
        <v>49</v>
      </c>
      <c r="F1610" t="s">
        <v>180</v>
      </c>
      <c r="G1610" t="s">
        <v>181</v>
      </c>
      <c r="H1610" t="s">
        <v>182</v>
      </c>
      <c r="I1610">
        <f>ROUND(5/100,9)</f>
        <v>0.05</v>
      </c>
      <c r="J1610">
        <v>0</v>
      </c>
      <c r="K1610">
        <f>ROUND(5/100,9)</f>
        <v>0.05</v>
      </c>
      <c r="O1610">
        <f t="shared" si="1151"/>
        <v>305</v>
      </c>
      <c r="P1610">
        <f t="shared" si="1152"/>
        <v>181.26</v>
      </c>
      <c r="Q1610">
        <f t="shared" si="1153"/>
        <v>2.33</v>
      </c>
      <c r="R1610">
        <f t="shared" si="1154"/>
        <v>0</v>
      </c>
      <c r="S1610">
        <f t="shared" si="1155"/>
        <v>121.41</v>
      </c>
      <c r="T1610">
        <f t="shared" si="1156"/>
        <v>0</v>
      </c>
      <c r="U1610">
        <f t="shared" si="1157"/>
        <v>0.44965000000000005</v>
      </c>
      <c r="V1610">
        <f t="shared" si="1158"/>
        <v>0</v>
      </c>
      <c r="W1610">
        <f t="shared" si="1159"/>
        <v>0</v>
      </c>
      <c r="X1610">
        <f t="shared" si="1160"/>
        <v>109.27</v>
      </c>
      <c r="Y1610">
        <f t="shared" si="1161"/>
        <v>52.21</v>
      </c>
      <c r="AA1610">
        <v>35863109</v>
      </c>
      <c r="AB1610">
        <f t="shared" si="1162"/>
        <v>526.49</v>
      </c>
      <c r="AC1610">
        <f t="shared" si="1163"/>
        <v>448.66</v>
      </c>
      <c r="AD1610">
        <f>ROUND(((((ET1610*1.25))-((EU1610*1.25)))+AE1610),2)</f>
        <v>4.3600000000000003</v>
      </c>
      <c r="AE1610">
        <f>ROUND(((EU1610*1.25)),2)</f>
        <v>0</v>
      </c>
      <c r="AF1610">
        <f>ROUND(((EV1610*1.15)),2)</f>
        <v>73.47</v>
      </c>
      <c r="AG1610">
        <f t="shared" si="1164"/>
        <v>0</v>
      </c>
      <c r="AH1610">
        <f>((EW1610*1.15))</f>
        <v>8.9930000000000003</v>
      </c>
      <c r="AI1610">
        <f>((EX1610*1.25))</f>
        <v>0</v>
      </c>
      <c r="AJ1610">
        <f t="shared" si="1165"/>
        <v>0</v>
      </c>
      <c r="AK1610">
        <v>516.04</v>
      </c>
      <c r="AL1610">
        <v>448.66</v>
      </c>
      <c r="AM1610">
        <v>3.49</v>
      </c>
      <c r="AN1610">
        <v>0</v>
      </c>
      <c r="AO1610">
        <v>63.89</v>
      </c>
      <c r="AP1610">
        <v>0</v>
      </c>
      <c r="AQ1610">
        <v>7.82</v>
      </c>
      <c r="AR1610">
        <v>0</v>
      </c>
      <c r="AS1610">
        <v>0</v>
      </c>
      <c r="AT1610">
        <v>90</v>
      </c>
      <c r="AU1610">
        <v>43</v>
      </c>
      <c r="AV1610">
        <v>1</v>
      </c>
      <c r="AW1610">
        <v>1</v>
      </c>
      <c r="AZ1610">
        <v>1</v>
      </c>
      <c r="BA1610">
        <v>33.049999999999997</v>
      </c>
      <c r="BB1610">
        <v>10.69</v>
      </c>
      <c r="BC1610">
        <v>8.08</v>
      </c>
      <c r="BD1610" t="s">
        <v>3</v>
      </c>
      <c r="BE1610" t="s">
        <v>3</v>
      </c>
      <c r="BF1610" t="s">
        <v>3</v>
      </c>
      <c r="BG1610" t="s">
        <v>3</v>
      </c>
      <c r="BH1610">
        <v>0</v>
      </c>
      <c r="BI1610">
        <v>1</v>
      </c>
      <c r="BJ1610" t="s">
        <v>183</v>
      </c>
      <c r="BM1610">
        <v>10001</v>
      </c>
      <c r="BN1610">
        <v>0</v>
      </c>
      <c r="BO1610" t="s">
        <v>180</v>
      </c>
      <c r="BP1610">
        <v>1</v>
      </c>
      <c r="BQ1610">
        <v>2</v>
      </c>
      <c r="BR1610">
        <v>0</v>
      </c>
      <c r="BS1610">
        <v>33.049999999999997</v>
      </c>
      <c r="BT1610">
        <v>1</v>
      </c>
      <c r="BU1610">
        <v>1</v>
      </c>
      <c r="BV1610">
        <v>1</v>
      </c>
      <c r="BW1610">
        <v>1</v>
      </c>
      <c r="BX1610">
        <v>1</v>
      </c>
      <c r="BY1610" t="s">
        <v>3</v>
      </c>
      <c r="BZ1610">
        <v>118</v>
      </c>
      <c r="CA1610">
        <v>63</v>
      </c>
      <c r="CB1610" t="s">
        <v>3</v>
      </c>
      <c r="CE1610">
        <v>0</v>
      </c>
      <c r="CF1610">
        <v>0</v>
      </c>
      <c r="CG1610">
        <v>0</v>
      </c>
      <c r="CM1610">
        <v>0</v>
      </c>
      <c r="CN1610" t="s">
        <v>992</v>
      </c>
      <c r="CO1610">
        <v>0</v>
      </c>
      <c r="CP1610">
        <f t="shared" si="1166"/>
        <v>305</v>
      </c>
      <c r="CQ1610">
        <f t="shared" si="1167"/>
        <v>3625.1728000000003</v>
      </c>
      <c r="CR1610">
        <f t="shared" si="1168"/>
        <v>46.608400000000003</v>
      </c>
      <c r="CS1610">
        <f t="shared" si="1169"/>
        <v>0</v>
      </c>
      <c r="CT1610">
        <f t="shared" si="1170"/>
        <v>2428.1834999999996</v>
      </c>
      <c r="CU1610">
        <f t="shared" si="1171"/>
        <v>0</v>
      </c>
      <c r="CV1610">
        <f t="shared" si="1172"/>
        <v>8.9930000000000003</v>
      </c>
      <c r="CW1610">
        <f t="shared" si="1173"/>
        <v>0</v>
      </c>
      <c r="CX1610">
        <f t="shared" si="1174"/>
        <v>0</v>
      </c>
      <c r="CY1610">
        <f t="shared" si="1175"/>
        <v>109.26899999999999</v>
      </c>
      <c r="CZ1610">
        <f t="shared" si="1176"/>
        <v>52.206299999999999</v>
      </c>
      <c r="DC1610" t="s">
        <v>3</v>
      </c>
      <c r="DD1610" t="s">
        <v>3</v>
      </c>
      <c r="DE1610" t="s">
        <v>133</v>
      </c>
      <c r="DF1610" t="s">
        <v>133</v>
      </c>
      <c r="DG1610" t="s">
        <v>134</v>
      </c>
      <c r="DH1610" t="s">
        <v>3</v>
      </c>
      <c r="DI1610" t="s">
        <v>134</v>
      </c>
      <c r="DJ1610" t="s">
        <v>133</v>
      </c>
      <c r="DK1610" t="s">
        <v>3</v>
      </c>
      <c r="DL1610" t="s">
        <v>3</v>
      </c>
      <c r="DM1610" t="s">
        <v>3</v>
      </c>
      <c r="DN1610">
        <v>0</v>
      </c>
      <c r="DO1610">
        <v>0</v>
      </c>
      <c r="DP1610">
        <v>1</v>
      </c>
      <c r="DQ1610">
        <v>1</v>
      </c>
      <c r="DU1610">
        <v>1013</v>
      </c>
      <c r="DV1610" t="s">
        <v>182</v>
      </c>
      <c r="DW1610" t="s">
        <v>182</v>
      </c>
      <c r="DX1610">
        <v>1</v>
      </c>
      <c r="DZ1610" t="s">
        <v>3</v>
      </c>
      <c r="EA1610" t="s">
        <v>3</v>
      </c>
      <c r="EB1610" t="s">
        <v>3</v>
      </c>
      <c r="EC1610" t="s">
        <v>3</v>
      </c>
      <c r="EE1610">
        <v>29085510</v>
      </c>
      <c r="EF1610">
        <v>2</v>
      </c>
      <c r="EG1610" t="s">
        <v>135</v>
      </c>
      <c r="EH1610">
        <v>0</v>
      </c>
      <c r="EI1610" t="s">
        <v>3</v>
      </c>
      <c r="EJ1610">
        <v>1</v>
      </c>
      <c r="EK1610">
        <v>10001</v>
      </c>
      <c r="EL1610" t="s">
        <v>136</v>
      </c>
      <c r="EM1610" t="s">
        <v>137</v>
      </c>
      <c r="EO1610" t="s">
        <v>138</v>
      </c>
      <c r="EQ1610">
        <v>0</v>
      </c>
      <c r="ER1610">
        <v>516.04</v>
      </c>
      <c r="ES1610">
        <v>448.66</v>
      </c>
      <c r="ET1610">
        <v>3.49</v>
      </c>
      <c r="EU1610">
        <v>0</v>
      </c>
      <c r="EV1610">
        <v>63.89</v>
      </c>
      <c r="EW1610">
        <v>7.82</v>
      </c>
      <c r="EX1610">
        <v>0</v>
      </c>
      <c r="EY1610">
        <v>0</v>
      </c>
      <c r="FQ1610">
        <v>0</v>
      </c>
      <c r="FR1610">
        <f t="shared" si="1177"/>
        <v>0</v>
      </c>
      <c r="FS1610">
        <v>0</v>
      </c>
      <c r="FT1610" t="s">
        <v>139</v>
      </c>
      <c r="FU1610" t="s">
        <v>25</v>
      </c>
      <c r="FV1610" t="s">
        <v>25</v>
      </c>
      <c r="FW1610" t="s">
        <v>26</v>
      </c>
      <c r="FX1610">
        <v>106.2</v>
      </c>
      <c r="FY1610">
        <v>53.55</v>
      </c>
      <c r="GA1610" t="s">
        <v>3</v>
      </c>
      <c r="GD1610">
        <v>1</v>
      </c>
      <c r="GF1610">
        <v>-1011738298</v>
      </c>
      <c r="GG1610">
        <v>2</v>
      </c>
      <c r="GH1610">
        <v>1</v>
      </c>
      <c r="GI1610">
        <v>2</v>
      </c>
      <c r="GJ1610">
        <v>0</v>
      </c>
      <c r="GK1610">
        <v>0</v>
      </c>
      <c r="GL1610">
        <f t="shared" si="1178"/>
        <v>0</v>
      </c>
      <c r="GM1610">
        <f t="shared" si="1179"/>
        <v>466.48</v>
      </c>
      <c r="GN1610">
        <f t="shared" si="1180"/>
        <v>466.48</v>
      </c>
      <c r="GO1610">
        <f t="shared" si="1181"/>
        <v>0</v>
      </c>
      <c r="GP1610">
        <f t="shared" si="1182"/>
        <v>0</v>
      </c>
      <c r="GR1610">
        <v>0</v>
      </c>
      <c r="GS1610">
        <v>3</v>
      </c>
      <c r="GT1610">
        <v>0</v>
      </c>
      <c r="GU1610" t="s">
        <v>3</v>
      </c>
      <c r="GV1610">
        <f t="shared" si="1183"/>
        <v>0</v>
      </c>
      <c r="GW1610">
        <v>1</v>
      </c>
      <c r="GX1610">
        <f t="shared" si="1184"/>
        <v>0</v>
      </c>
      <c r="HA1610">
        <v>0</v>
      </c>
      <c r="HB1610">
        <v>0</v>
      </c>
      <c r="HC1610">
        <f t="shared" si="1185"/>
        <v>0</v>
      </c>
      <c r="HE1610" t="s">
        <v>3</v>
      </c>
      <c r="HF1610" t="s">
        <v>3</v>
      </c>
      <c r="HM1610" t="s">
        <v>3</v>
      </c>
      <c r="IK1610">
        <v>0</v>
      </c>
    </row>
    <row r="1611" spans="1:245">
      <c r="A1611">
        <v>17</v>
      </c>
      <c r="B1611">
        <v>0</v>
      </c>
      <c r="C1611">
        <f>ROW(SmtRes!A1682)</f>
        <v>1682</v>
      </c>
      <c r="D1611">
        <f>ROW(EtalonRes!A1633)</f>
        <v>1633</v>
      </c>
      <c r="E1611" t="s">
        <v>55</v>
      </c>
      <c r="F1611" t="s">
        <v>293</v>
      </c>
      <c r="G1611" t="s">
        <v>294</v>
      </c>
      <c r="H1611" t="s">
        <v>186</v>
      </c>
      <c r="I1611">
        <f>ROUND(28.1/100,9)</f>
        <v>0.28100000000000003</v>
      </c>
      <c r="J1611">
        <v>0</v>
      </c>
      <c r="K1611">
        <f>ROUND(28.1/100,9)</f>
        <v>0.28100000000000003</v>
      </c>
      <c r="O1611">
        <f t="shared" si="1151"/>
        <v>8683.44</v>
      </c>
      <c r="P1611">
        <f t="shared" si="1152"/>
        <v>4408.34</v>
      </c>
      <c r="Q1611">
        <f t="shared" si="1153"/>
        <v>202.91</v>
      </c>
      <c r="R1611">
        <f t="shared" si="1154"/>
        <v>16.350000000000001</v>
      </c>
      <c r="S1611">
        <f t="shared" si="1155"/>
        <v>4072.19</v>
      </c>
      <c r="T1611">
        <f t="shared" si="1156"/>
        <v>0</v>
      </c>
      <c r="U1611">
        <f t="shared" si="1157"/>
        <v>14.444805000000002</v>
      </c>
      <c r="V1611">
        <f t="shared" si="1158"/>
        <v>4.917500000000001E-2</v>
      </c>
      <c r="W1611">
        <f t="shared" si="1159"/>
        <v>0</v>
      </c>
      <c r="X1611">
        <f t="shared" si="1160"/>
        <v>3843.23</v>
      </c>
      <c r="Y1611">
        <f t="shared" si="1161"/>
        <v>2085.16</v>
      </c>
      <c r="AA1611">
        <v>35863109</v>
      </c>
      <c r="AB1611">
        <f t="shared" si="1162"/>
        <v>4307.3500000000004</v>
      </c>
      <c r="AC1611">
        <f t="shared" si="1163"/>
        <v>3798.56</v>
      </c>
      <c r="AD1611">
        <f>ROUND(((((ET1611*1.25))-((EU1611*1.25)))+AE1611),2)</f>
        <v>70.31</v>
      </c>
      <c r="AE1611">
        <f>ROUND(((EU1611*1.25)),2)</f>
        <v>1.76</v>
      </c>
      <c r="AF1611">
        <f>ROUND(((EV1611*1.15)),2)</f>
        <v>438.48</v>
      </c>
      <c r="AG1611">
        <f t="shared" si="1164"/>
        <v>0</v>
      </c>
      <c r="AH1611">
        <f>((EW1611*1.15))</f>
        <v>51.405000000000001</v>
      </c>
      <c r="AI1611">
        <f>((EX1611*1.25))</f>
        <v>0.17500000000000002</v>
      </c>
      <c r="AJ1611">
        <f t="shared" si="1165"/>
        <v>0</v>
      </c>
      <c r="AK1611">
        <v>4236.1000000000004</v>
      </c>
      <c r="AL1611">
        <v>3798.56</v>
      </c>
      <c r="AM1611">
        <v>56.25</v>
      </c>
      <c r="AN1611">
        <v>1.41</v>
      </c>
      <c r="AO1611">
        <v>381.29</v>
      </c>
      <c r="AP1611">
        <v>0</v>
      </c>
      <c r="AQ1611">
        <v>44.7</v>
      </c>
      <c r="AR1611">
        <v>0.14000000000000001</v>
      </c>
      <c r="AS1611">
        <v>0</v>
      </c>
      <c r="AT1611">
        <v>94</v>
      </c>
      <c r="AU1611">
        <v>51</v>
      </c>
      <c r="AV1611">
        <v>1</v>
      </c>
      <c r="AW1611">
        <v>1</v>
      </c>
      <c r="AZ1611">
        <v>1</v>
      </c>
      <c r="BA1611">
        <v>33.049999999999997</v>
      </c>
      <c r="BB1611">
        <v>10.27</v>
      </c>
      <c r="BC1611">
        <v>4.13</v>
      </c>
      <c r="BD1611" t="s">
        <v>3</v>
      </c>
      <c r="BE1611" t="s">
        <v>3</v>
      </c>
      <c r="BF1611" t="s">
        <v>3</v>
      </c>
      <c r="BG1611" t="s">
        <v>3</v>
      </c>
      <c r="BH1611">
        <v>0</v>
      </c>
      <c r="BI1611">
        <v>1</v>
      </c>
      <c r="BJ1611" t="s">
        <v>295</v>
      </c>
      <c r="BM1611">
        <v>11001</v>
      </c>
      <c r="BN1611">
        <v>0</v>
      </c>
      <c r="BO1611" t="s">
        <v>293</v>
      </c>
      <c r="BP1611">
        <v>1</v>
      </c>
      <c r="BQ1611">
        <v>2</v>
      </c>
      <c r="BR1611">
        <v>0</v>
      </c>
      <c r="BS1611">
        <v>33.049999999999997</v>
      </c>
      <c r="BT1611">
        <v>1</v>
      </c>
      <c r="BU1611">
        <v>1</v>
      </c>
      <c r="BV1611">
        <v>1</v>
      </c>
      <c r="BW1611">
        <v>1</v>
      </c>
      <c r="BX1611">
        <v>1</v>
      </c>
      <c r="BY1611" t="s">
        <v>3</v>
      </c>
      <c r="BZ1611">
        <v>123</v>
      </c>
      <c r="CA1611">
        <v>75</v>
      </c>
      <c r="CB1611" t="s">
        <v>3</v>
      </c>
      <c r="CE1611">
        <v>0</v>
      </c>
      <c r="CF1611">
        <v>0</v>
      </c>
      <c r="CG1611">
        <v>0</v>
      </c>
      <c r="CM1611">
        <v>0</v>
      </c>
      <c r="CN1611" t="s">
        <v>992</v>
      </c>
      <c r="CO1611">
        <v>0</v>
      </c>
      <c r="CP1611">
        <f t="shared" si="1166"/>
        <v>8683.44</v>
      </c>
      <c r="CQ1611">
        <f t="shared" si="1167"/>
        <v>15688.052799999999</v>
      </c>
      <c r="CR1611">
        <f t="shared" si="1168"/>
        <v>722.08370000000002</v>
      </c>
      <c r="CS1611">
        <f t="shared" si="1169"/>
        <v>58.167999999999992</v>
      </c>
      <c r="CT1611">
        <f t="shared" si="1170"/>
        <v>14491.763999999999</v>
      </c>
      <c r="CU1611">
        <f t="shared" si="1171"/>
        <v>0</v>
      </c>
      <c r="CV1611">
        <f t="shared" si="1172"/>
        <v>51.405000000000001</v>
      </c>
      <c r="CW1611">
        <f t="shared" si="1173"/>
        <v>0.17500000000000002</v>
      </c>
      <c r="CX1611">
        <f t="shared" si="1174"/>
        <v>0</v>
      </c>
      <c r="CY1611">
        <f t="shared" si="1175"/>
        <v>3843.2276000000002</v>
      </c>
      <c r="CZ1611">
        <f t="shared" si="1176"/>
        <v>2085.1554000000001</v>
      </c>
      <c r="DC1611" t="s">
        <v>3</v>
      </c>
      <c r="DD1611" t="s">
        <v>3</v>
      </c>
      <c r="DE1611" t="s">
        <v>133</v>
      </c>
      <c r="DF1611" t="s">
        <v>133</v>
      </c>
      <c r="DG1611" t="s">
        <v>134</v>
      </c>
      <c r="DH1611" t="s">
        <v>3</v>
      </c>
      <c r="DI1611" t="s">
        <v>134</v>
      </c>
      <c r="DJ1611" t="s">
        <v>133</v>
      </c>
      <c r="DK1611" t="s">
        <v>3</v>
      </c>
      <c r="DL1611" t="s">
        <v>3</v>
      </c>
      <c r="DM1611" t="s">
        <v>3</v>
      </c>
      <c r="DN1611">
        <v>0</v>
      </c>
      <c r="DO1611">
        <v>0</v>
      </c>
      <c r="DP1611">
        <v>1</v>
      </c>
      <c r="DQ1611">
        <v>1</v>
      </c>
      <c r="DU1611">
        <v>1013</v>
      </c>
      <c r="DV1611" t="s">
        <v>186</v>
      </c>
      <c r="DW1611" t="s">
        <v>186</v>
      </c>
      <c r="DX1611">
        <v>1</v>
      </c>
      <c r="DZ1611" t="s">
        <v>3</v>
      </c>
      <c r="EA1611" t="s">
        <v>3</v>
      </c>
      <c r="EB1611" t="s">
        <v>3</v>
      </c>
      <c r="EC1611" t="s">
        <v>3</v>
      </c>
      <c r="EE1611">
        <v>29085511</v>
      </c>
      <c r="EF1611">
        <v>2</v>
      </c>
      <c r="EG1611" t="s">
        <v>135</v>
      </c>
      <c r="EH1611">
        <v>0</v>
      </c>
      <c r="EI1611" t="s">
        <v>3</v>
      </c>
      <c r="EJ1611">
        <v>1</v>
      </c>
      <c r="EK1611">
        <v>11001</v>
      </c>
      <c r="EL1611" t="s">
        <v>23</v>
      </c>
      <c r="EM1611" t="s">
        <v>188</v>
      </c>
      <c r="EO1611" t="s">
        <v>138</v>
      </c>
      <c r="EQ1611">
        <v>0</v>
      </c>
      <c r="ER1611">
        <v>4236.1000000000004</v>
      </c>
      <c r="ES1611">
        <v>3798.56</v>
      </c>
      <c r="ET1611">
        <v>56.25</v>
      </c>
      <c r="EU1611">
        <v>1.41</v>
      </c>
      <c r="EV1611">
        <v>381.29</v>
      </c>
      <c r="EW1611">
        <v>44.7</v>
      </c>
      <c r="EX1611">
        <v>0.14000000000000001</v>
      </c>
      <c r="EY1611">
        <v>0</v>
      </c>
      <c r="FQ1611">
        <v>0</v>
      </c>
      <c r="FR1611">
        <f t="shared" si="1177"/>
        <v>0</v>
      </c>
      <c r="FS1611">
        <v>0</v>
      </c>
      <c r="FT1611" t="s">
        <v>139</v>
      </c>
      <c r="FU1611" t="s">
        <v>25</v>
      </c>
      <c r="FV1611" t="s">
        <v>25</v>
      </c>
      <c r="FW1611" t="s">
        <v>26</v>
      </c>
      <c r="FX1611">
        <v>110.7</v>
      </c>
      <c r="FY1611">
        <v>63.75</v>
      </c>
      <c r="GA1611" t="s">
        <v>3</v>
      </c>
      <c r="GD1611">
        <v>1</v>
      </c>
      <c r="GF1611">
        <v>-169318418</v>
      </c>
      <c r="GG1611">
        <v>2</v>
      </c>
      <c r="GH1611">
        <v>1</v>
      </c>
      <c r="GI1611">
        <v>2</v>
      </c>
      <c r="GJ1611">
        <v>0</v>
      </c>
      <c r="GK1611">
        <v>0</v>
      </c>
      <c r="GL1611">
        <f t="shared" si="1178"/>
        <v>0</v>
      </c>
      <c r="GM1611">
        <f t="shared" si="1179"/>
        <v>14611.83</v>
      </c>
      <c r="GN1611">
        <f t="shared" si="1180"/>
        <v>14611.83</v>
      </c>
      <c r="GO1611">
        <f t="shared" si="1181"/>
        <v>0</v>
      </c>
      <c r="GP1611">
        <f t="shared" si="1182"/>
        <v>0</v>
      </c>
      <c r="GR1611">
        <v>0</v>
      </c>
      <c r="GS1611">
        <v>3</v>
      </c>
      <c r="GT1611">
        <v>0</v>
      </c>
      <c r="GU1611" t="s">
        <v>3</v>
      </c>
      <c r="GV1611">
        <f t="shared" si="1183"/>
        <v>0</v>
      </c>
      <c r="GW1611">
        <v>1</v>
      </c>
      <c r="GX1611">
        <f t="shared" si="1184"/>
        <v>0</v>
      </c>
      <c r="HA1611">
        <v>0</v>
      </c>
      <c r="HB1611">
        <v>0</v>
      </c>
      <c r="HC1611">
        <f t="shared" si="1185"/>
        <v>0</v>
      </c>
      <c r="HE1611" t="s">
        <v>3</v>
      </c>
      <c r="HF1611" t="s">
        <v>3</v>
      </c>
      <c r="HM1611" t="s">
        <v>3</v>
      </c>
      <c r="IK1611">
        <v>0</v>
      </c>
    </row>
    <row r="1612" spans="1:245">
      <c r="A1612">
        <v>17</v>
      </c>
      <c r="B1612">
        <v>0</v>
      </c>
      <c r="C1612">
        <f>ROW(SmtRes!A1690)</f>
        <v>1690</v>
      </c>
      <c r="D1612">
        <f>ROW(EtalonRes!A1641)</f>
        <v>1641</v>
      </c>
      <c r="E1612" t="s">
        <v>62</v>
      </c>
      <c r="F1612" t="s">
        <v>189</v>
      </c>
      <c r="G1612" t="s">
        <v>190</v>
      </c>
      <c r="H1612" t="s">
        <v>38</v>
      </c>
      <c r="I1612">
        <f>ROUND(28.1/100,9)</f>
        <v>0.28100000000000003</v>
      </c>
      <c r="J1612">
        <v>0</v>
      </c>
      <c r="K1612">
        <f>ROUND(28.1/100,9)</f>
        <v>0.28100000000000003</v>
      </c>
      <c r="O1612">
        <f t="shared" si="1151"/>
        <v>17610.55</v>
      </c>
      <c r="P1612">
        <f t="shared" si="1152"/>
        <v>11681.85</v>
      </c>
      <c r="Q1612">
        <f t="shared" si="1153"/>
        <v>397.05</v>
      </c>
      <c r="R1612">
        <f t="shared" si="1154"/>
        <v>90.92</v>
      </c>
      <c r="S1612">
        <f t="shared" si="1155"/>
        <v>5531.65</v>
      </c>
      <c r="T1612">
        <f t="shared" si="1156"/>
        <v>0</v>
      </c>
      <c r="U1612">
        <f t="shared" si="1157"/>
        <v>19.621668</v>
      </c>
      <c r="V1612">
        <f t="shared" si="1158"/>
        <v>0.20372500000000002</v>
      </c>
      <c r="W1612">
        <f t="shared" si="1159"/>
        <v>0</v>
      </c>
      <c r="X1612">
        <f t="shared" si="1160"/>
        <v>5285.22</v>
      </c>
      <c r="Y1612">
        <f t="shared" si="1161"/>
        <v>2867.51</v>
      </c>
      <c r="AA1612">
        <v>35863109</v>
      </c>
      <c r="AB1612">
        <f t="shared" si="1162"/>
        <v>7074.5</v>
      </c>
      <c r="AC1612">
        <f t="shared" si="1163"/>
        <v>6356.64</v>
      </c>
      <c r="AD1612">
        <f>ROUND(((((ET1612*1.25))-((EU1612*1.25)))+AE1612),2)</f>
        <v>122.23</v>
      </c>
      <c r="AE1612">
        <f>ROUND(((EU1612*1.25)),2)</f>
        <v>9.7899999999999991</v>
      </c>
      <c r="AF1612">
        <f>ROUND(((EV1612*1.15)),2)</f>
        <v>595.63</v>
      </c>
      <c r="AG1612">
        <f t="shared" si="1164"/>
        <v>0</v>
      </c>
      <c r="AH1612">
        <f>((EW1612*1.15))</f>
        <v>69.827999999999989</v>
      </c>
      <c r="AI1612">
        <f>((EX1612*1.25))</f>
        <v>0.72499999999999998</v>
      </c>
      <c r="AJ1612">
        <f t="shared" si="1165"/>
        <v>0</v>
      </c>
      <c r="AK1612">
        <v>6972.36</v>
      </c>
      <c r="AL1612">
        <v>6356.64</v>
      </c>
      <c r="AM1612">
        <v>97.78</v>
      </c>
      <c r="AN1612">
        <v>7.83</v>
      </c>
      <c r="AO1612">
        <v>517.94000000000005</v>
      </c>
      <c r="AP1612">
        <v>0</v>
      </c>
      <c r="AQ1612">
        <v>60.72</v>
      </c>
      <c r="AR1612">
        <v>0.57999999999999996</v>
      </c>
      <c r="AS1612">
        <v>0</v>
      </c>
      <c r="AT1612">
        <v>94</v>
      </c>
      <c r="AU1612">
        <v>51</v>
      </c>
      <c r="AV1612">
        <v>1</v>
      </c>
      <c r="AW1612">
        <v>1</v>
      </c>
      <c r="AZ1612">
        <v>1</v>
      </c>
      <c r="BA1612">
        <v>33.049999999999997</v>
      </c>
      <c r="BB1612">
        <v>11.56</v>
      </c>
      <c r="BC1612">
        <v>6.54</v>
      </c>
      <c r="BD1612" t="s">
        <v>3</v>
      </c>
      <c r="BE1612" t="s">
        <v>3</v>
      </c>
      <c r="BF1612" t="s">
        <v>3</v>
      </c>
      <c r="BG1612" t="s">
        <v>3</v>
      </c>
      <c r="BH1612">
        <v>0</v>
      </c>
      <c r="BI1612">
        <v>1</v>
      </c>
      <c r="BJ1612" t="s">
        <v>191</v>
      </c>
      <c r="BM1612">
        <v>11001</v>
      </c>
      <c r="BN1612">
        <v>0</v>
      </c>
      <c r="BO1612" t="s">
        <v>189</v>
      </c>
      <c r="BP1612">
        <v>1</v>
      </c>
      <c r="BQ1612">
        <v>2</v>
      </c>
      <c r="BR1612">
        <v>0</v>
      </c>
      <c r="BS1612">
        <v>33.049999999999997</v>
      </c>
      <c r="BT1612">
        <v>1</v>
      </c>
      <c r="BU1612">
        <v>1</v>
      </c>
      <c r="BV1612">
        <v>1</v>
      </c>
      <c r="BW1612">
        <v>1</v>
      </c>
      <c r="BX1612">
        <v>1</v>
      </c>
      <c r="BY1612" t="s">
        <v>3</v>
      </c>
      <c r="BZ1612">
        <v>123</v>
      </c>
      <c r="CA1612">
        <v>75</v>
      </c>
      <c r="CB1612" t="s">
        <v>3</v>
      </c>
      <c r="CE1612">
        <v>0</v>
      </c>
      <c r="CF1612">
        <v>0</v>
      </c>
      <c r="CG1612">
        <v>0</v>
      </c>
      <c r="CM1612">
        <v>0</v>
      </c>
      <c r="CN1612" t="s">
        <v>992</v>
      </c>
      <c r="CO1612">
        <v>0</v>
      </c>
      <c r="CP1612">
        <f t="shared" si="1166"/>
        <v>17610.55</v>
      </c>
      <c r="CQ1612">
        <f t="shared" si="1167"/>
        <v>41572.425600000002</v>
      </c>
      <c r="CR1612">
        <f t="shared" si="1168"/>
        <v>1412.9788000000001</v>
      </c>
      <c r="CS1612">
        <f t="shared" si="1169"/>
        <v>323.55949999999996</v>
      </c>
      <c r="CT1612">
        <f t="shared" si="1170"/>
        <v>19685.571499999998</v>
      </c>
      <c r="CU1612">
        <f t="shared" si="1171"/>
        <v>0</v>
      </c>
      <c r="CV1612">
        <f t="shared" si="1172"/>
        <v>69.827999999999989</v>
      </c>
      <c r="CW1612">
        <f t="shared" si="1173"/>
        <v>0.72499999999999998</v>
      </c>
      <c r="CX1612">
        <f t="shared" si="1174"/>
        <v>0</v>
      </c>
      <c r="CY1612">
        <f t="shared" si="1175"/>
        <v>5285.2157999999999</v>
      </c>
      <c r="CZ1612">
        <f t="shared" si="1176"/>
        <v>2867.5107000000003</v>
      </c>
      <c r="DC1612" t="s">
        <v>3</v>
      </c>
      <c r="DD1612" t="s">
        <v>3</v>
      </c>
      <c r="DE1612" t="s">
        <v>133</v>
      </c>
      <c r="DF1612" t="s">
        <v>133</v>
      </c>
      <c r="DG1612" t="s">
        <v>134</v>
      </c>
      <c r="DH1612" t="s">
        <v>3</v>
      </c>
      <c r="DI1612" t="s">
        <v>134</v>
      </c>
      <c r="DJ1612" t="s">
        <v>133</v>
      </c>
      <c r="DK1612" t="s">
        <v>3</v>
      </c>
      <c r="DL1612" t="s">
        <v>3</v>
      </c>
      <c r="DM1612" t="s">
        <v>3</v>
      </c>
      <c r="DN1612">
        <v>0</v>
      </c>
      <c r="DO1612">
        <v>0</v>
      </c>
      <c r="DP1612">
        <v>1</v>
      </c>
      <c r="DQ1612">
        <v>1</v>
      </c>
      <c r="DU1612">
        <v>1013</v>
      </c>
      <c r="DV1612" t="s">
        <v>38</v>
      </c>
      <c r="DW1612" t="s">
        <v>38</v>
      </c>
      <c r="DX1612">
        <v>1</v>
      </c>
      <c r="DZ1612" t="s">
        <v>3</v>
      </c>
      <c r="EA1612" t="s">
        <v>3</v>
      </c>
      <c r="EB1612" t="s">
        <v>3</v>
      </c>
      <c r="EC1612" t="s">
        <v>3</v>
      </c>
      <c r="EE1612">
        <v>29085511</v>
      </c>
      <c r="EF1612">
        <v>2</v>
      </c>
      <c r="EG1612" t="s">
        <v>135</v>
      </c>
      <c r="EH1612">
        <v>0</v>
      </c>
      <c r="EI1612" t="s">
        <v>3</v>
      </c>
      <c r="EJ1612">
        <v>1</v>
      </c>
      <c r="EK1612">
        <v>11001</v>
      </c>
      <c r="EL1612" t="s">
        <v>23</v>
      </c>
      <c r="EM1612" t="s">
        <v>188</v>
      </c>
      <c r="EO1612" t="s">
        <v>138</v>
      </c>
      <c r="EQ1612">
        <v>0</v>
      </c>
      <c r="ER1612">
        <v>6972.36</v>
      </c>
      <c r="ES1612">
        <v>6356.64</v>
      </c>
      <c r="ET1612">
        <v>97.78</v>
      </c>
      <c r="EU1612">
        <v>7.83</v>
      </c>
      <c r="EV1612">
        <v>517.94000000000005</v>
      </c>
      <c r="EW1612">
        <v>60.72</v>
      </c>
      <c r="EX1612">
        <v>0.57999999999999996</v>
      </c>
      <c r="EY1612">
        <v>0</v>
      </c>
      <c r="FQ1612">
        <v>0</v>
      </c>
      <c r="FR1612">
        <f t="shared" si="1177"/>
        <v>0</v>
      </c>
      <c r="FS1612">
        <v>0</v>
      </c>
      <c r="FT1612" t="s">
        <v>139</v>
      </c>
      <c r="FU1612" t="s">
        <v>25</v>
      </c>
      <c r="FV1612" t="s">
        <v>25</v>
      </c>
      <c r="FW1612" t="s">
        <v>26</v>
      </c>
      <c r="FX1612">
        <v>110.7</v>
      </c>
      <c r="FY1612">
        <v>63.75</v>
      </c>
      <c r="GA1612" t="s">
        <v>3</v>
      </c>
      <c r="GD1612">
        <v>1</v>
      </c>
      <c r="GF1612">
        <v>1837524583</v>
      </c>
      <c r="GG1612">
        <v>2</v>
      </c>
      <c r="GH1612">
        <v>1</v>
      </c>
      <c r="GI1612">
        <v>2</v>
      </c>
      <c r="GJ1612">
        <v>0</v>
      </c>
      <c r="GK1612">
        <v>0</v>
      </c>
      <c r="GL1612">
        <f t="shared" si="1178"/>
        <v>0</v>
      </c>
      <c r="GM1612">
        <f t="shared" si="1179"/>
        <v>25763.279999999999</v>
      </c>
      <c r="GN1612">
        <f t="shared" si="1180"/>
        <v>25763.279999999999</v>
      </c>
      <c r="GO1612">
        <f t="shared" si="1181"/>
        <v>0</v>
      </c>
      <c r="GP1612">
        <f t="shared" si="1182"/>
        <v>0</v>
      </c>
      <c r="GR1612">
        <v>0</v>
      </c>
      <c r="GS1612">
        <v>3</v>
      </c>
      <c r="GT1612">
        <v>0</v>
      </c>
      <c r="GU1612" t="s">
        <v>3</v>
      </c>
      <c r="GV1612">
        <f t="shared" si="1183"/>
        <v>0</v>
      </c>
      <c r="GW1612">
        <v>1</v>
      </c>
      <c r="GX1612">
        <f t="shared" si="1184"/>
        <v>0</v>
      </c>
      <c r="HA1612">
        <v>0</v>
      </c>
      <c r="HB1612">
        <v>0</v>
      </c>
      <c r="HC1612">
        <f t="shared" si="1185"/>
        <v>0</v>
      </c>
      <c r="HE1612" t="s">
        <v>3</v>
      </c>
      <c r="HF1612" t="s">
        <v>3</v>
      </c>
      <c r="HM1612" t="s">
        <v>3</v>
      </c>
      <c r="IK1612">
        <v>0</v>
      </c>
    </row>
    <row r="1613" spans="1:245">
      <c r="A1613">
        <v>17</v>
      </c>
      <c r="B1613">
        <v>0</v>
      </c>
      <c r="C1613">
        <f>ROW(SmtRes!A1697)</f>
        <v>1697</v>
      </c>
      <c r="D1613">
        <f>ROW(EtalonRes!A1648)</f>
        <v>1648</v>
      </c>
      <c r="E1613" t="s">
        <v>67</v>
      </c>
      <c r="F1613" t="s">
        <v>192</v>
      </c>
      <c r="G1613" t="s">
        <v>193</v>
      </c>
      <c r="H1613" t="s">
        <v>186</v>
      </c>
      <c r="I1613">
        <f>ROUND(28.1/100,9)</f>
        <v>0.28100000000000003</v>
      </c>
      <c r="J1613">
        <v>0</v>
      </c>
      <c r="K1613">
        <f>ROUND(28.1/100,9)</f>
        <v>0.28100000000000003</v>
      </c>
      <c r="O1613">
        <f t="shared" si="1151"/>
        <v>13369.96</v>
      </c>
      <c r="P1613">
        <f t="shared" si="1152"/>
        <v>9210.11</v>
      </c>
      <c r="Q1613">
        <f t="shared" si="1153"/>
        <v>1432.24</v>
      </c>
      <c r="R1613">
        <f t="shared" si="1154"/>
        <v>782.43</v>
      </c>
      <c r="S1613">
        <f t="shared" si="1155"/>
        <v>2727.61</v>
      </c>
      <c r="T1613">
        <f t="shared" si="1156"/>
        <v>0</v>
      </c>
      <c r="U1613">
        <f t="shared" si="1157"/>
        <v>10.101669000000001</v>
      </c>
      <c r="V1613">
        <f t="shared" si="1158"/>
        <v>2.3533750000000002</v>
      </c>
      <c r="W1613">
        <f t="shared" si="1159"/>
        <v>0</v>
      </c>
      <c r="X1613">
        <f t="shared" si="1160"/>
        <v>3299.44</v>
      </c>
      <c r="Y1613">
        <f t="shared" si="1161"/>
        <v>1790.12</v>
      </c>
      <c r="AA1613">
        <v>35863109</v>
      </c>
      <c r="AB1613">
        <f t="shared" si="1162"/>
        <v>6346.71</v>
      </c>
      <c r="AC1613">
        <f t="shared" si="1163"/>
        <v>5583.68</v>
      </c>
      <c r="AD1613">
        <f>ROUND(((((ET1613*1.25))-((EU1613*1.25)))+AE1613),2)</f>
        <v>469.33</v>
      </c>
      <c r="AE1613">
        <f>ROUND(((EU1613*1.25)),2)</f>
        <v>84.25</v>
      </c>
      <c r="AF1613">
        <f>ROUND(((EV1613*1.15)),2)</f>
        <v>293.7</v>
      </c>
      <c r="AG1613">
        <f t="shared" si="1164"/>
        <v>0</v>
      </c>
      <c r="AH1613">
        <f>((EW1613*1.15))</f>
        <v>35.948999999999998</v>
      </c>
      <c r="AI1613">
        <f>((EX1613*1.25))</f>
        <v>8.375</v>
      </c>
      <c r="AJ1613">
        <f t="shared" si="1165"/>
        <v>0</v>
      </c>
      <c r="AK1613">
        <v>6214.53</v>
      </c>
      <c r="AL1613">
        <v>5583.68</v>
      </c>
      <c r="AM1613">
        <v>375.46</v>
      </c>
      <c r="AN1613">
        <v>67.400000000000006</v>
      </c>
      <c r="AO1613">
        <v>255.39</v>
      </c>
      <c r="AP1613">
        <v>0</v>
      </c>
      <c r="AQ1613">
        <v>31.26</v>
      </c>
      <c r="AR1613">
        <v>6.7</v>
      </c>
      <c r="AS1613">
        <v>0</v>
      </c>
      <c r="AT1613">
        <v>94</v>
      </c>
      <c r="AU1613">
        <v>51</v>
      </c>
      <c r="AV1613">
        <v>1</v>
      </c>
      <c r="AW1613">
        <v>1</v>
      </c>
      <c r="AZ1613">
        <v>1</v>
      </c>
      <c r="BA1613">
        <v>33.049999999999997</v>
      </c>
      <c r="BB1613">
        <v>10.86</v>
      </c>
      <c r="BC1613">
        <v>5.87</v>
      </c>
      <c r="BD1613" t="s">
        <v>3</v>
      </c>
      <c r="BE1613" t="s">
        <v>3</v>
      </c>
      <c r="BF1613" t="s">
        <v>3</v>
      </c>
      <c r="BG1613" t="s">
        <v>3</v>
      </c>
      <c r="BH1613">
        <v>0</v>
      </c>
      <c r="BI1613">
        <v>1</v>
      </c>
      <c r="BJ1613" t="s">
        <v>194</v>
      </c>
      <c r="BM1613">
        <v>11001</v>
      </c>
      <c r="BN1613">
        <v>0</v>
      </c>
      <c r="BO1613" t="s">
        <v>192</v>
      </c>
      <c r="BP1613">
        <v>1</v>
      </c>
      <c r="BQ1613">
        <v>2</v>
      </c>
      <c r="BR1613">
        <v>0</v>
      </c>
      <c r="BS1613">
        <v>33.049999999999997</v>
      </c>
      <c r="BT1613">
        <v>1</v>
      </c>
      <c r="BU1613">
        <v>1</v>
      </c>
      <c r="BV1613">
        <v>1</v>
      </c>
      <c r="BW1613">
        <v>1</v>
      </c>
      <c r="BX1613">
        <v>1</v>
      </c>
      <c r="BY1613" t="s">
        <v>3</v>
      </c>
      <c r="BZ1613">
        <v>123</v>
      </c>
      <c r="CA1613">
        <v>75</v>
      </c>
      <c r="CB1613" t="s">
        <v>3</v>
      </c>
      <c r="CE1613">
        <v>0</v>
      </c>
      <c r="CF1613">
        <v>0</v>
      </c>
      <c r="CG1613">
        <v>0</v>
      </c>
      <c r="CM1613">
        <v>0</v>
      </c>
      <c r="CN1613" t="s">
        <v>3</v>
      </c>
      <c r="CO1613">
        <v>0</v>
      </c>
      <c r="CP1613">
        <f t="shared" si="1166"/>
        <v>13369.960000000001</v>
      </c>
      <c r="CQ1613">
        <f t="shared" si="1167"/>
        <v>32776.2016</v>
      </c>
      <c r="CR1613">
        <f t="shared" si="1168"/>
        <v>5096.9237999999996</v>
      </c>
      <c r="CS1613">
        <f t="shared" si="1169"/>
        <v>2784.4624999999996</v>
      </c>
      <c r="CT1613">
        <f t="shared" si="1170"/>
        <v>9706.784999999998</v>
      </c>
      <c r="CU1613">
        <f t="shared" si="1171"/>
        <v>0</v>
      </c>
      <c r="CV1613">
        <f t="shared" si="1172"/>
        <v>35.948999999999998</v>
      </c>
      <c r="CW1613">
        <f t="shared" si="1173"/>
        <v>8.375</v>
      </c>
      <c r="CX1613">
        <f t="shared" si="1174"/>
        <v>0</v>
      </c>
      <c r="CY1613">
        <f t="shared" si="1175"/>
        <v>3299.4376000000002</v>
      </c>
      <c r="CZ1613">
        <f t="shared" si="1176"/>
        <v>1790.1204</v>
      </c>
      <c r="DC1613" t="s">
        <v>3</v>
      </c>
      <c r="DD1613" t="s">
        <v>3</v>
      </c>
      <c r="DE1613" t="s">
        <v>133</v>
      </c>
      <c r="DF1613" t="s">
        <v>133</v>
      </c>
      <c r="DG1613" t="s">
        <v>134</v>
      </c>
      <c r="DH1613" t="s">
        <v>3</v>
      </c>
      <c r="DI1613" t="s">
        <v>134</v>
      </c>
      <c r="DJ1613" t="s">
        <v>133</v>
      </c>
      <c r="DK1613" t="s">
        <v>3</v>
      </c>
      <c r="DL1613" t="s">
        <v>3</v>
      </c>
      <c r="DM1613" t="s">
        <v>3</v>
      </c>
      <c r="DN1613">
        <v>0</v>
      </c>
      <c r="DO1613">
        <v>0</v>
      </c>
      <c r="DP1613">
        <v>1</v>
      </c>
      <c r="DQ1613">
        <v>1</v>
      </c>
      <c r="DU1613">
        <v>1013</v>
      </c>
      <c r="DV1613" t="s">
        <v>186</v>
      </c>
      <c r="DW1613" t="s">
        <v>186</v>
      </c>
      <c r="DX1613">
        <v>1</v>
      </c>
      <c r="DZ1613" t="s">
        <v>3</v>
      </c>
      <c r="EA1613" t="s">
        <v>3</v>
      </c>
      <c r="EB1613" t="s">
        <v>3</v>
      </c>
      <c r="EC1613" t="s">
        <v>3</v>
      </c>
      <c r="EE1613">
        <v>29085511</v>
      </c>
      <c r="EF1613">
        <v>2</v>
      </c>
      <c r="EG1613" t="s">
        <v>135</v>
      </c>
      <c r="EH1613">
        <v>0</v>
      </c>
      <c r="EI1613" t="s">
        <v>3</v>
      </c>
      <c r="EJ1613">
        <v>1</v>
      </c>
      <c r="EK1613">
        <v>11001</v>
      </c>
      <c r="EL1613" t="s">
        <v>23</v>
      </c>
      <c r="EM1613" t="s">
        <v>188</v>
      </c>
      <c r="EO1613" t="s">
        <v>3</v>
      </c>
      <c r="EQ1613">
        <v>0</v>
      </c>
      <c r="ER1613">
        <v>6214.53</v>
      </c>
      <c r="ES1613">
        <v>5583.68</v>
      </c>
      <c r="ET1613">
        <v>375.46</v>
      </c>
      <c r="EU1613">
        <v>67.400000000000006</v>
      </c>
      <c r="EV1613">
        <v>255.39</v>
      </c>
      <c r="EW1613">
        <v>31.26</v>
      </c>
      <c r="EX1613">
        <v>6.7</v>
      </c>
      <c r="EY1613">
        <v>0</v>
      </c>
      <c r="FQ1613">
        <v>0</v>
      </c>
      <c r="FR1613">
        <f t="shared" si="1177"/>
        <v>0</v>
      </c>
      <c r="FS1613">
        <v>0</v>
      </c>
      <c r="FT1613" t="s">
        <v>139</v>
      </c>
      <c r="FU1613" t="s">
        <v>25</v>
      </c>
      <c r="FV1613" t="s">
        <v>25</v>
      </c>
      <c r="FW1613" t="s">
        <v>26</v>
      </c>
      <c r="FX1613">
        <v>110.7</v>
      </c>
      <c r="FY1613">
        <v>63.75</v>
      </c>
      <c r="GA1613" t="s">
        <v>3</v>
      </c>
      <c r="GD1613">
        <v>1</v>
      </c>
      <c r="GF1613">
        <v>1220877284</v>
      </c>
      <c r="GG1613">
        <v>2</v>
      </c>
      <c r="GH1613">
        <v>1</v>
      </c>
      <c r="GI1613">
        <v>2</v>
      </c>
      <c r="GJ1613">
        <v>0</v>
      </c>
      <c r="GK1613">
        <v>0</v>
      </c>
      <c r="GL1613">
        <f t="shared" si="1178"/>
        <v>0</v>
      </c>
      <c r="GM1613">
        <f t="shared" si="1179"/>
        <v>18459.52</v>
      </c>
      <c r="GN1613">
        <f t="shared" si="1180"/>
        <v>18459.52</v>
      </c>
      <c r="GO1613">
        <f t="shared" si="1181"/>
        <v>0</v>
      </c>
      <c r="GP1613">
        <f t="shared" si="1182"/>
        <v>0</v>
      </c>
      <c r="GR1613">
        <v>0</v>
      </c>
      <c r="GS1613">
        <v>3</v>
      </c>
      <c r="GT1613">
        <v>0</v>
      </c>
      <c r="GU1613" t="s">
        <v>3</v>
      </c>
      <c r="GV1613">
        <f t="shared" si="1183"/>
        <v>0</v>
      </c>
      <c r="GW1613">
        <v>1</v>
      </c>
      <c r="GX1613">
        <f t="shared" si="1184"/>
        <v>0</v>
      </c>
      <c r="HA1613">
        <v>0</v>
      </c>
      <c r="HB1613">
        <v>0</v>
      </c>
      <c r="HC1613">
        <f t="shared" si="1185"/>
        <v>0</v>
      </c>
      <c r="HE1613" t="s">
        <v>3</v>
      </c>
      <c r="HF1613" t="s">
        <v>3</v>
      </c>
      <c r="HM1613" t="s">
        <v>3</v>
      </c>
      <c r="IK1613">
        <v>0</v>
      </c>
    </row>
    <row r="1614" spans="1:245">
      <c r="A1614">
        <v>17</v>
      </c>
      <c r="B1614">
        <v>0</v>
      </c>
      <c r="C1614">
        <f>ROW(SmtRes!A1705)</f>
        <v>1705</v>
      </c>
      <c r="D1614">
        <f>ROW(EtalonRes!A1655)</f>
        <v>1655</v>
      </c>
      <c r="E1614" t="s">
        <v>195</v>
      </c>
      <c r="F1614" t="s">
        <v>296</v>
      </c>
      <c r="G1614" t="s">
        <v>297</v>
      </c>
      <c r="H1614" t="s">
        <v>38</v>
      </c>
      <c r="I1614">
        <f>ROUND(28.1/100,9)</f>
        <v>0.28100000000000003</v>
      </c>
      <c r="J1614">
        <v>0</v>
      </c>
      <c r="K1614">
        <f>ROUND(28.1/100,9)</f>
        <v>0.28100000000000003</v>
      </c>
      <c r="O1614">
        <f t="shared" si="1151"/>
        <v>8428.84</v>
      </c>
      <c r="P1614">
        <f t="shared" si="1152"/>
        <v>5396.26</v>
      </c>
      <c r="Q1614">
        <f t="shared" si="1153"/>
        <v>244.89</v>
      </c>
      <c r="R1614">
        <f t="shared" si="1154"/>
        <v>53.31</v>
      </c>
      <c r="S1614">
        <f t="shared" si="1155"/>
        <v>2787.69</v>
      </c>
      <c r="T1614">
        <f t="shared" si="1156"/>
        <v>0</v>
      </c>
      <c r="U1614">
        <f t="shared" si="1157"/>
        <v>10.1501415</v>
      </c>
      <c r="V1614">
        <f t="shared" si="1158"/>
        <v>0.11942500000000002</v>
      </c>
      <c r="W1614">
        <f t="shared" si="1159"/>
        <v>0</v>
      </c>
      <c r="X1614">
        <f t="shared" si="1160"/>
        <v>2670.54</v>
      </c>
      <c r="Y1614">
        <f t="shared" si="1161"/>
        <v>1448.91</v>
      </c>
      <c r="AA1614">
        <v>35863109</v>
      </c>
      <c r="AB1614">
        <f t="shared" si="1162"/>
        <v>7371.48</v>
      </c>
      <c r="AC1614">
        <f t="shared" si="1163"/>
        <v>6983.19</v>
      </c>
      <c r="AD1614">
        <f>ROUND(((((ET1614*1.25))-((EU1614*1.25)))+AE1614),2)</f>
        <v>88.12</v>
      </c>
      <c r="AE1614">
        <f>ROUND(((EU1614*1.25)),2)</f>
        <v>5.74</v>
      </c>
      <c r="AF1614">
        <f>ROUND(((EV1614*1.15)),2)</f>
        <v>300.17</v>
      </c>
      <c r="AG1614">
        <f t="shared" si="1164"/>
        <v>0</v>
      </c>
      <c r="AH1614">
        <f>((EW1614*1.15))</f>
        <v>36.121499999999997</v>
      </c>
      <c r="AI1614">
        <f>((EX1614*1.25))</f>
        <v>0.42500000000000004</v>
      </c>
      <c r="AJ1614">
        <f t="shared" si="1165"/>
        <v>0</v>
      </c>
      <c r="AK1614">
        <v>7314.7</v>
      </c>
      <c r="AL1614">
        <v>6983.19</v>
      </c>
      <c r="AM1614">
        <v>70.489999999999995</v>
      </c>
      <c r="AN1614">
        <v>4.59</v>
      </c>
      <c r="AO1614">
        <v>261.02</v>
      </c>
      <c r="AP1614">
        <v>0</v>
      </c>
      <c r="AQ1614">
        <v>31.41</v>
      </c>
      <c r="AR1614">
        <v>0.34</v>
      </c>
      <c r="AS1614">
        <v>0</v>
      </c>
      <c r="AT1614">
        <v>94</v>
      </c>
      <c r="AU1614">
        <v>51</v>
      </c>
      <c r="AV1614">
        <v>1</v>
      </c>
      <c r="AW1614">
        <v>1</v>
      </c>
      <c r="AZ1614">
        <v>1</v>
      </c>
      <c r="BA1614">
        <v>33.049999999999997</v>
      </c>
      <c r="BB1614">
        <v>9.89</v>
      </c>
      <c r="BC1614">
        <v>2.75</v>
      </c>
      <c r="BD1614" t="s">
        <v>3</v>
      </c>
      <c r="BE1614" t="s">
        <v>3</v>
      </c>
      <c r="BF1614" t="s">
        <v>3</v>
      </c>
      <c r="BG1614" t="s">
        <v>3</v>
      </c>
      <c r="BH1614">
        <v>0</v>
      </c>
      <c r="BI1614">
        <v>1</v>
      </c>
      <c r="BJ1614" t="s">
        <v>298</v>
      </c>
      <c r="BM1614">
        <v>11001</v>
      </c>
      <c r="BN1614">
        <v>0</v>
      </c>
      <c r="BO1614" t="s">
        <v>296</v>
      </c>
      <c r="BP1614">
        <v>1</v>
      </c>
      <c r="BQ1614">
        <v>2</v>
      </c>
      <c r="BR1614">
        <v>0</v>
      </c>
      <c r="BS1614">
        <v>33.049999999999997</v>
      </c>
      <c r="BT1614">
        <v>1</v>
      </c>
      <c r="BU1614">
        <v>1</v>
      </c>
      <c r="BV1614">
        <v>1</v>
      </c>
      <c r="BW1614">
        <v>1</v>
      </c>
      <c r="BX1614">
        <v>1</v>
      </c>
      <c r="BY1614" t="s">
        <v>3</v>
      </c>
      <c r="BZ1614">
        <v>123</v>
      </c>
      <c r="CA1614">
        <v>75</v>
      </c>
      <c r="CB1614" t="s">
        <v>3</v>
      </c>
      <c r="CE1614">
        <v>0</v>
      </c>
      <c r="CF1614">
        <v>0</v>
      </c>
      <c r="CG1614">
        <v>0</v>
      </c>
      <c r="CM1614">
        <v>0</v>
      </c>
      <c r="CN1614" t="s">
        <v>3</v>
      </c>
      <c r="CO1614">
        <v>0</v>
      </c>
      <c r="CP1614">
        <f t="shared" si="1166"/>
        <v>8428.84</v>
      </c>
      <c r="CQ1614">
        <f t="shared" si="1167"/>
        <v>19203.772499999999</v>
      </c>
      <c r="CR1614">
        <f t="shared" si="1168"/>
        <v>871.50680000000011</v>
      </c>
      <c r="CS1614">
        <f t="shared" si="1169"/>
        <v>189.70699999999999</v>
      </c>
      <c r="CT1614">
        <f t="shared" si="1170"/>
        <v>9920.6185000000005</v>
      </c>
      <c r="CU1614">
        <f t="shared" si="1171"/>
        <v>0</v>
      </c>
      <c r="CV1614">
        <f t="shared" si="1172"/>
        <v>36.121499999999997</v>
      </c>
      <c r="CW1614">
        <f t="shared" si="1173"/>
        <v>0.42500000000000004</v>
      </c>
      <c r="CX1614">
        <f t="shared" si="1174"/>
        <v>0</v>
      </c>
      <c r="CY1614">
        <f t="shared" si="1175"/>
        <v>2670.54</v>
      </c>
      <c r="CZ1614">
        <f t="shared" si="1176"/>
        <v>1448.91</v>
      </c>
      <c r="DC1614" t="s">
        <v>3</v>
      </c>
      <c r="DD1614" t="s">
        <v>3</v>
      </c>
      <c r="DE1614" t="s">
        <v>133</v>
      </c>
      <c r="DF1614" t="s">
        <v>133</v>
      </c>
      <c r="DG1614" t="s">
        <v>134</v>
      </c>
      <c r="DH1614" t="s">
        <v>3</v>
      </c>
      <c r="DI1614" t="s">
        <v>134</v>
      </c>
      <c r="DJ1614" t="s">
        <v>133</v>
      </c>
      <c r="DK1614" t="s">
        <v>3</v>
      </c>
      <c r="DL1614" t="s">
        <v>3</v>
      </c>
      <c r="DM1614" t="s">
        <v>3</v>
      </c>
      <c r="DN1614">
        <v>0</v>
      </c>
      <c r="DO1614">
        <v>0</v>
      </c>
      <c r="DP1614">
        <v>1</v>
      </c>
      <c r="DQ1614">
        <v>1</v>
      </c>
      <c r="DU1614">
        <v>1013</v>
      </c>
      <c r="DV1614" t="s">
        <v>38</v>
      </c>
      <c r="DW1614" t="s">
        <v>38</v>
      </c>
      <c r="DX1614">
        <v>1</v>
      </c>
      <c r="DZ1614" t="s">
        <v>3</v>
      </c>
      <c r="EA1614" t="s">
        <v>3</v>
      </c>
      <c r="EB1614" t="s">
        <v>3</v>
      </c>
      <c r="EC1614" t="s">
        <v>3</v>
      </c>
      <c r="EE1614">
        <v>29085511</v>
      </c>
      <c r="EF1614">
        <v>2</v>
      </c>
      <c r="EG1614" t="s">
        <v>135</v>
      </c>
      <c r="EH1614">
        <v>0</v>
      </c>
      <c r="EI1614" t="s">
        <v>3</v>
      </c>
      <c r="EJ1614">
        <v>1</v>
      </c>
      <c r="EK1614">
        <v>11001</v>
      </c>
      <c r="EL1614" t="s">
        <v>23</v>
      </c>
      <c r="EM1614" t="s">
        <v>188</v>
      </c>
      <c r="EO1614" t="s">
        <v>3</v>
      </c>
      <c r="EQ1614">
        <v>0</v>
      </c>
      <c r="ER1614">
        <v>7314.7</v>
      </c>
      <c r="ES1614">
        <v>6983.19</v>
      </c>
      <c r="ET1614">
        <v>70.489999999999995</v>
      </c>
      <c r="EU1614">
        <v>4.59</v>
      </c>
      <c r="EV1614">
        <v>261.02</v>
      </c>
      <c r="EW1614">
        <v>31.41</v>
      </c>
      <c r="EX1614">
        <v>0.34</v>
      </c>
      <c r="EY1614">
        <v>0</v>
      </c>
      <c r="FQ1614">
        <v>0</v>
      </c>
      <c r="FR1614">
        <f t="shared" si="1177"/>
        <v>0</v>
      </c>
      <c r="FS1614">
        <v>0</v>
      </c>
      <c r="FT1614" t="s">
        <v>139</v>
      </c>
      <c r="FU1614" t="s">
        <v>25</v>
      </c>
      <c r="FV1614" t="s">
        <v>25</v>
      </c>
      <c r="FW1614" t="s">
        <v>26</v>
      </c>
      <c r="FX1614">
        <v>110.7</v>
      </c>
      <c r="FY1614">
        <v>63.75</v>
      </c>
      <c r="GA1614" t="s">
        <v>3</v>
      </c>
      <c r="GD1614">
        <v>1</v>
      </c>
      <c r="GF1614">
        <v>-1178116816</v>
      </c>
      <c r="GG1614">
        <v>2</v>
      </c>
      <c r="GH1614">
        <v>1</v>
      </c>
      <c r="GI1614">
        <v>2</v>
      </c>
      <c r="GJ1614">
        <v>0</v>
      </c>
      <c r="GK1614">
        <v>0</v>
      </c>
      <c r="GL1614">
        <f t="shared" si="1178"/>
        <v>0</v>
      </c>
      <c r="GM1614">
        <f t="shared" si="1179"/>
        <v>12548.29</v>
      </c>
      <c r="GN1614">
        <f t="shared" si="1180"/>
        <v>12548.29</v>
      </c>
      <c r="GO1614">
        <f t="shared" si="1181"/>
        <v>0</v>
      </c>
      <c r="GP1614">
        <f t="shared" si="1182"/>
        <v>0</v>
      </c>
      <c r="GR1614">
        <v>0</v>
      </c>
      <c r="GS1614">
        <v>3</v>
      </c>
      <c r="GT1614">
        <v>0</v>
      </c>
      <c r="GU1614" t="s">
        <v>3</v>
      </c>
      <c r="GV1614">
        <f t="shared" si="1183"/>
        <v>0</v>
      </c>
      <c r="GW1614">
        <v>1</v>
      </c>
      <c r="GX1614">
        <f t="shared" si="1184"/>
        <v>0</v>
      </c>
      <c r="HA1614">
        <v>0</v>
      </c>
      <c r="HB1614">
        <v>0</v>
      </c>
      <c r="HC1614">
        <f t="shared" si="1185"/>
        <v>0</v>
      </c>
      <c r="HE1614" t="s">
        <v>3</v>
      </c>
      <c r="HF1614" t="s">
        <v>3</v>
      </c>
      <c r="HM1614" t="s">
        <v>3</v>
      </c>
      <c r="IK1614">
        <v>0</v>
      </c>
    </row>
    <row r="1615" spans="1:245">
      <c r="A1615">
        <v>18</v>
      </c>
      <c r="B1615">
        <v>0</v>
      </c>
      <c r="C1615">
        <v>1705</v>
      </c>
      <c r="E1615" t="s">
        <v>200</v>
      </c>
      <c r="F1615" t="s">
        <v>201</v>
      </c>
      <c r="G1615" t="s">
        <v>202</v>
      </c>
      <c r="H1615" t="s">
        <v>155</v>
      </c>
      <c r="I1615">
        <f>I1614*J1615</f>
        <v>28.661999999999999</v>
      </c>
      <c r="J1615">
        <v>101.99999999999999</v>
      </c>
      <c r="K1615">
        <v>102</v>
      </c>
      <c r="O1615">
        <f t="shared" si="1151"/>
        <v>14793.98</v>
      </c>
      <c r="P1615">
        <f t="shared" si="1152"/>
        <v>14793.98</v>
      </c>
      <c r="Q1615">
        <f t="shared" si="1153"/>
        <v>0</v>
      </c>
      <c r="R1615">
        <f t="shared" si="1154"/>
        <v>0</v>
      </c>
      <c r="S1615">
        <f t="shared" si="1155"/>
        <v>0</v>
      </c>
      <c r="T1615">
        <f t="shared" si="1156"/>
        <v>0</v>
      </c>
      <c r="U1615">
        <f t="shared" si="1157"/>
        <v>0</v>
      </c>
      <c r="V1615">
        <f t="shared" si="1158"/>
        <v>0</v>
      </c>
      <c r="W1615">
        <f t="shared" si="1159"/>
        <v>107.77</v>
      </c>
      <c r="X1615">
        <f t="shared" si="1160"/>
        <v>0</v>
      </c>
      <c r="Y1615">
        <f t="shared" si="1161"/>
        <v>0</v>
      </c>
      <c r="AA1615">
        <v>35863109</v>
      </c>
      <c r="AB1615">
        <f t="shared" si="1162"/>
        <v>82.19</v>
      </c>
      <c r="AC1615">
        <f t="shared" si="1163"/>
        <v>82.19</v>
      </c>
      <c r="AD1615">
        <f>ROUND((((ET1615)-(EU1615))+AE1615),2)</f>
        <v>0</v>
      </c>
      <c r="AE1615">
        <f>ROUND((EU1615),2)</f>
        <v>0</v>
      </c>
      <c r="AF1615">
        <f>ROUND((EV1615),2)</f>
        <v>0</v>
      </c>
      <c r="AG1615">
        <f t="shared" si="1164"/>
        <v>0</v>
      </c>
      <c r="AH1615">
        <f>(EW1615)</f>
        <v>0</v>
      </c>
      <c r="AI1615">
        <f>(EX1615)</f>
        <v>0</v>
      </c>
      <c r="AJ1615">
        <f t="shared" si="1165"/>
        <v>3.76</v>
      </c>
      <c r="AK1615">
        <v>82.19</v>
      </c>
      <c r="AL1615">
        <v>82.19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3.76</v>
      </c>
      <c r="AT1615">
        <v>0</v>
      </c>
      <c r="AU1615">
        <v>0</v>
      </c>
      <c r="AV1615">
        <v>1</v>
      </c>
      <c r="AW1615">
        <v>1</v>
      </c>
      <c r="AZ1615">
        <v>1</v>
      </c>
      <c r="BA1615">
        <v>1</v>
      </c>
      <c r="BB1615">
        <v>1</v>
      </c>
      <c r="BC1615">
        <v>6.28</v>
      </c>
      <c r="BD1615" t="s">
        <v>3</v>
      </c>
      <c r="BE1615" t="s">
        <v>3</v>
      </c>
      <c r="BF1615" t="s">
        <v>3</v>
      </c>
      <c r="BG1615" t="s">
        <v>3</v>
      </c>
      <c r="BH1615">
        <v>3</v>
      </c>
      <c r="BI1615">
        <v>1</v>
      </c>
      <c r="BJ1615" t="s">
        <v>203</v>
      </c>
      <c r="BM1615">
        <v>500001</v>
      </c>
      <c r="BN1615">
        <v>0</v>
      </c>
      <c r="BO1615" t="s">
        <v>201</v>
      </c>
      <c r="BP1615">
        <v>1</v>
      </c>
      <c r="BQ1615">
        <v>8</v>
      </c>
      <c r="BR1615">
        <v>0</v>
      </c>
      <c r="BS1615">
        <v>1</v>
      </c>
      <c r="BT1615">
        <v>1</v>
      </c>
      <c r="BU1615">
        <v>1</v>
      </c>
      <c r="BV1615">
        <v>1</v>
      </c>
      <c r="BW1615">
        <v>1</v>
      </c>
      <c r="BX1615">
        <v>1</v>
      </c>
      <c r="BY1615" t="s">
        <v>3</v>
      </c>
      <c r="BZ1615">
        <v>0</v>
      </c>
      <c r="CA1615">
        <v>0</v>
      </c>
      <c r="CB1615" t="s">
        <v>3</v>
      </c>
      <c r="CE1615">
        <v>0</v>
      </c>
      <c r="CF1615">
        <v>0</v>
      </c>
      <c r="CG1615">
        <v>0</v>
      </c>
      <c r="CM1615">
        <v>0</v>
      </c>
      <c r="CN1615" t="s">
        <v>3</v>
      </c>
      <c r="CO1615">
        <v>0</v>
      </c>
      <c r="CP1615">
        <f t="shared" si="1166"/>
        <v>14793.98</v>
      </c>
      <c r="CQ1615">
        <f t="shared" si="1167"/>
        <v>516.15319999999997</v>
      </c>
      <c r="CR1615">
        <f t="shared" si="1168"/>
        <v>0</v>
      </c>
      <c r="CS1615">
        <f t="shared" si="1169"/>
        <v>0</v>
      </c>
      <c r="CT1615">
        <f t="shared" si="1170"/>
        <v>0</v>
      </c>
      <c r="CU1615">
        <f t="shared" si="1171"/>
        <v>0</v>
      </c>
      <c r="CV1615">
        <f t="shared" si="1172"/>
        <v>0</v>
      </c>
      <c r="CW1615">
        <f t="shared" si="1173"/>
        <v>0</v>
      </c>
      <c r="CX1615">
        <f t="shared" si="1174"/>
        <v>3.76</v>
      </c>
      <c r="CY1615">
        <f t="shared" si="1175"/>
        <v>0</v>
      </c>
      <c r="CZ1615">
        <f t="shared" si="1176"/>
        <v>0</v>
      </c>
      <c r="DC1615" t="s">
        <v>3</v>
      </c>
      <c r="DD1615" t="s">
        <v>3</v>
      </c>
      <c r="DE1615" t="s">
        <v>3</v>
      </c>
      <c r="DF1615" t="s">
        <v>3</v>
      </c>
      <c r="DG1615" t="s">
        <v>3</v>
      </c>
      <c r="DH1615" t="s">
        <v>3</v>
      </c>
      <c r="DI1615" t="s">
        <v>3</v>
      </c>
      <c r="DJ1615" t="s">
        <v>3</v>
      </c>
      <c r="DK1615" t="s">
        <v>3</v>
      </c>
      <c r="DL1615" t="s">
        <v>3</v>
      </c>
      <c r="DM1615" t="s">
        <v>3</v>
      </c>
      <c r="DN1615">
        <v>0</v>
      </c>
      <c r="DO1615">
        <v>0</v>
      </c>
      <c r="DP1615">
        <v>1</v>
      </c>
      <c r="DQ1615">
        <v>1</v>
      </c>
      <c r="DU1615">
        <v>1005</v>
      </c>
      <c r="DV1615" t="s">
        <v>155</v>
      </c>
      <c r="DW1615" t="s">
        <v>155</v>
      </c>
      <c r="DX1615">
        <v>1</v>
      </c>
      <c r="DZ1615" t="s">
        <v>3</v>
      </c>
      <c r="EA1615" t="s">
        <v>3</v>
      </c>
      <c r="EB1615" t="s">
        <v>3</v>
      </c>
      <c r="EC1615" t="s">
        <v>3</v>
      </c>
      <c r="EE1615">
        <v>29085443</v>
      </c>
      <c r="EF1615">
        <v>8</v>
      </c>
      <c r="EG1615" t="s">
        <v>144</v>
      </c>
      <c r="EH1615">
        <v>0</v>
      </c>
      <c r="EI1615" t="s">
        <v>3</v>
      </c>
      <c r="EJ1615">
        <v>1</v>
      </c>
      <c r="EK1615">
        <v>500001</v>
      </c>
      <c r="EL1615" t="s">
        <v>145</v>
      </c>
      <c r="EM1615" t="s">
        <v>146</v>
      </c>
      <c r="EO1615" t="s">
        <v>3</v>
      </c>
      <c r="EQ1615">
        <v>0</v>
      </c>
      <c r="ER1615">
        <v>82.19</v>
      </c>
      <c r="ES1615">
        <v>82.19</v>
      </c>
      <c r="ET1615">
        <v>0</v>
      </c>
      <c r="EU1615">
        <v>0</v>
      </c>
      <c r="EV1615">
        <v>0</v>
      </c>
      <c r="EW1615">
        <v>0</v>
      </c>
      <c r="EX1615">
        <v>0</v>
      </c>
      <c r="FQ1615">
        <v>0</v>
      </c>
      <c r="FR1615">
        <f t="shared" si="1177"/>
        <v>0</v>
      </c>
      <c r="FS1615">
        <v>0</v>
      </c>
      <c r="FX1615">
        <v>0</v>
      </c>
      <c r="FY1615">
        <v>0</v>
      </c>
      <c r="GA1615" t="s">
        <v>3</v>
      </c>
      <c r="GD1615">
        <v>1</v>
      </c>
      <c r="GF1615">
        <v>-100917442</v>
      </c>
      <c r="GG1615">
        <v>2</v>
      </c>
      <c r="GH1615">
        <v>1</v>
      </c>
      <c r="GI1615">
        <v>2</v>
      </c>
      <c r="GJ1615">
        <v>0</v>
      </c>
      <c r="GK1615">
        <v>0</v>
      </c>
      <c r="GL1615">
        <f t="shared" si="1178"/>
        <v>0</v>
      </c>
      <c r="GM1615">
        <f t="shared" si="1179"/>
        <v>14793.98</v>
      </c>
      <c r="GN1615">
        <f t="shared" si="1180"/>
        <v>14793.98</v>
      </c>
      <c r="GO1615">
        <f t="shared" si="1181"/>
        <v>0</v>
      </c>
      <c r="GP1615">
        <f t="shared" si="1182"/>
        <v>0</v>
      </c>
      <c r="GR1615">
        <v>0</v>
      </c>
      <c r="GS1615">
        <v>3</v>
      </c>
      <c r="GT1615">
        <v>0</v>
      </c>
      <c r="GU1615" t="s">
        <v>3</v>
      </c>
      <c r="GV1615">
        <f t="shared" si="1183"/>
        <v>0</v>
      </c>
      <c r="GW1615">
        <v>1</v>
      </c>
      <c r="GX1615">
        <f t="shared" si="1184"/>
        <v>0</v>
      </c>
      <c r="HA1615">
        <v>0</v>
      </c>
      <c r="HB1615">
        <v>0</v>
      </c>
      <c r="HC1615">
        <f t="shared" si="1185"/>
        <v>0</v>
      </c>
      <c r="HE1615" t="s">
        <v>3</v>
      </c>
      <c r="HF1615" t="s">
        <v>3</v>
      </c>
      <c r="HM1615" t="s">
        <v>3</v>
      </c>
      <c r="IK1615">
        <v>0</v>
      </c>
    </row>
    <row r="1616" spans="1:245">
      <c r="A1616">
        <v>18</v>
      </c>
      <c r="B1616">
        <v>0</v>
      </c>
      <c r="C1616">
        <v>1703</v>
      </c>
      <c r="E1616" t="s">
        <v>204</v>
      </c>
      <c r="F1616" t="s">
        <v>299</v>
      </c>
      <c r="G1616" t="s">
        <v>300</v>
      </c>
      <c r="H1616" t="s">
        <v>155</v>
      </c>
      <c r="I1616">
        <f>I1614*J1616</f>
        <v>-28.661999999999999</v>
      </c>
      <c r="J1616">
        <v>-101.99999999999999</v>
      </c>
      <c r="K1616">
        <v>-102</v>
      </c>
      <c r="O1616">
        <f t="shared" si="1151"/>
        <v>-5285.73</v>
      </c>
      <c r="P1616">
        <f t="shared" si="1152"/>
        <v>-5285.73</v>
      </c>
      <c r="Q1616">
        <f t="shared" si="1153"/>
        <v>0</v>
      </c>
      <c r="R1616">
        <f t="shared" si="1154"/>
        <v>0</v>
      </c>
      <c r="S1616">
        <f t="shared" si="1155"/>
        <v>0</v>
      </c>
      <c r="T1616">
        <f t="shared" si="1156"/>
        <v>0</v>
      </c>
      <c r="U1616">
        <f t="shared" si="1157"/>
        <v>0</v>
      </c>
      <c r="V1616">
        <f t="shared" si="1158"/>
        <v>0</v>
      </c>
      <c r="W1616">
        <f t="shared" si="1159"/>
        <v>0</v>
      </c>
      <c r="X1616">
        <f t="shared" si="1160"/>
        <v>0</v>
      </c>
      <c r="Y1616">
        <f t="shared" si="1161"/>
        <v>0</v>
      </c>
      <c r="AA1616">
        <v>35863109</v>
      </c>
      <c r="AB1616">
        <f t="shared" si="1162"/>
        <v>67.8</v>
      </c>
      <c r="AC1616">
        <f t="shared" si="1163"/>
        <v>67.8</v>
      </c>
      <c r="AD1616">
        <f>ROUND((((ET1616)-(EU1616))+AE1616),2)</f>
        <v>0</v>
      </c>
      <c r="AE1616">
        <f>ROUND((EU1616),2)</f>
        <v>0</v>
      </c>
      <c r="AF1616">
        <f>ROUND((EV1616),2)</f>
        <v>0</v>
      </c>
      <c r="AG1616">
        <f t="shared" si="1164"/>
        <v>0</v>
      </c>
      <c r="AH1616">
        <f>(EW1616)</f>
        <v>0</v>
      </c>
      <c r="AI1616">
        <f>(EX1616)</f>
        <v>0</v>
      </c>
      <c r="AJ1616">
        <f t="shared" si="1165"/>
        <v>0</v>
      </c>
      <c r="AK1616">
        <v>67.8</v>
      </c>
      <c r="AL1616">
        <v>67.8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1</v>
      </c>
      <c r="AW1616">
        <v>1</v>
      </c>
      <c r="AZ1616">
        <v>1</v>
      </c>
      <c r="BA1616">
        <v>1</v>
      </c>
      <c r="BB1616">
        <v>1</v>
      </c>
      <c r="BC1616">
        <v>2.72</v>
      </c>
      <c r="BD1616" t="s">
        <v>3</v>
      </c>
      <c r="BE1616" t="s">
        <v>3</v>
      </c>
      <c r="BF1616" t="s">
        <v>3</v>
      </c>
      <c r="BG1616" t="s">
        <v>3</v>
      </c>
      <c r="BH1616">
        <v>3</v>
      </c>
      <c r="BI1616">
        <v>1</v>
      </c>
      <c r="BJ1616" t="s">
        <v>301</v>
      </c>
      <c r="BM1616">
        <v>500001</v>
      </c>
      <c r="BN1616">
        <v>0</v>
      </c>
      <c r="BO1616" t="s">
        <v>299</v>
      </c>
      <c r="BP1616">
        <v>1</v>
      </c>
      <c r="BQ1616">
        <v>8</v>
      </c>
      <c r="BR1616">
        <v>1</v>
      </c>
      <c r="BS1616">
        <v>1</v>
      </c>
      <c r="BT1616">
        <v>1</v>
      </c>
      <c r="BU1616">
        <v>1</v>
      </c>
      <c r="BV1616">
        <v>1</v>
      </c>
      <c r="BW1616">
        <v>1</v>
      </c>
      <c r="BX1616">
        <v>1</v>
      </c>
      <c r="BY1616" t="s">
        <v>3</v>
      </c>
      <c r="BZ1616">
        <v>0</v>
      </c>
      <c r="CA1616">
        <v>0</v>
      </c>
      <c r="CB1616" t="s">
        <v>3</v>
      </c>
      <c r="CE1616">
        <v>0</v>
      </c>
      <c r="CF1616">
        <v>0</v>
      </c>
      <c r="CG1616">
        <v>0</v>
      </c>
      <c r="CM1616">
        <v>0</v>
      </c>
      <c r="CN1616" t="s">
        <v>3</v>
      </c>
      <c r="CO1616">
        <v>0</v>
      </c>
      <c r="CP1616">
        <f t="shared" si="1166"/>
        <v>-5285.73</v>
      </c>
      <c r="CQ1616">
        <f t="shared" si="1167"/>
        <v>184.416</v>
      </c>
      <c r="CR1616">
        <f t="shared" si="1168"/>
        <v>0</v>
      </c>
      <c r="CS1616">
        <f t="shared" si="1169"/>
        <v>0</v>
      </c>
      <c r="CT1616">
        <f t="shared" si="1170"/>
        <v>0</v>
      </c>
      <c r="CU1616">
        <f t="shared" si="1171"/>
        <v>0</v>
      </c>
      <c r="CV1616">
        <f t="shared" si="1172"/>
        <v>0</v>
      </c>
      <c r="CW1616">
        <f t="shared" si="1173"/>
        <v>0</v>
      </c>
      <c r="CX1616">
        <f t="shared" si="1174"/>
        <v>0</v>
      </c>
      <c r="CY1616">
        <f t="shared" si="1175"/>
        <v>0</v>
      </c>
      <c r="CZ1616">
        <f t="shared" si="1176"/>
        <v>0</v>
      </c>
      <c r="DC1616" t="s">
        <v>3</v>
      </c>
      <c r="DD1616" t="s">
        <v>3</v>
      </c>
      <c r="DE1616" t="s">
        <v>3</v>
      </c>
      <c r="DF1616" t="s">
        <v>3</v>
      </c>
      <c r="DG1616" t="s">
        <v>3</v>
      </c>
      <c r="DH1616" t="s">
        <v>3</v>
      </c>
      <c r="DI1616" t="s">
        <v>3</v>
      </c>
      <c r="DJ1616" t="s">
        <v>3</v>
      </c>
      <c r="DK1616" t="s">
        <v>3</v>
      </c>
      <c r="DL1616" t="s">
        <v>3</v>
      </c>
      <c r="DM1616" t="s">
        <v>3</v>
      </c>
      <c r="DN1616">
        <v>0</v>
      </c>
      <c r="DO1616">
        <v>0</v>
      </c>
      <c r="DP1616">
        <v>1</v>
      </c>
      <c r="DQ1616">
        <v>1</v>
      </c>
      <c r="DU1616">
        <v>1005</v>
      </c>
      <c r="DV1616" t="s">
        <v>155</v>
      </c>
      <c r="DW1616" t="s">
        <v>155</v>
      </c>
      <c r="DX1616">
        <v>1</v>
      </c>
      <c r="DZ1616" t="s">
        <v>3</v>
      </c>
      <c r="EA1616" t="s">
        <v>3</v>
      </c>
      <c r="EB1616" t="s">
        <v>3</v>
      </c>
      <c r="EC1616" t="s">
        <v>3</v>
      </c>
      <c r="EE1616">
        <v>29085443</v>
      </c>
      <c r="EF1616">
        <v>8</v>
      </c>
      <c r="EG1616" t="s">
        <v>144</v>
      </c>
      <c r="EH1616">
        <v>0</v>
      </c>
      <c r="EI1616" t="s">
        <v>3</v>
      </c>
      <c r="EJ1616">
        <v>1</v>
      </c>
      <c r="EK1616">
        <v>500001</v>
      </c>
      <c r="EL1616" t="s">
        <v>145</v>
      </c>
      <c r="EM1616" t="s">
        <v>146</v>
      </c>
      <c r="EO1616" t="s">
        <v>3</v>
      </c>
      <c r="EQ1616">
        <v>0</v>
      </c>
      <c r="ER1616">
        <v>67.8</v>
      </c>
      <c r="ES1616">
        <v>67.8</v>
      </c>
      <c r="ET1616">
        <v>0</v>
      </c>
      <c r="EU1616">
        <v>0</v>
      </c>
      <c r="EV1616">
        <v>0</v>
      </c>
      <c r="EW1616">
        <v>0</v>
      </c>
      <c r="EX1616">
        <v>0</v>
      </c>
      <c r="FQ1616">
        <v>0</v>
      </c>
      <c r="FR1616">
        <f t="shared" si="1177"/>
        <v>0</v>
      </c>
      <c r="FS1616">
        <v>0</v>
      </c>
      <c r="FX1616">
        <v>0</v>
      </c>
      <c r="FY1616">
        <v>0</v>
      </c>
      <c r="GA1616" t="s">
        <v>3</v>
      </c>
      <c r="GD1616">
        <v>1</v>
      </c>
      <c r="GF1616">
        <v>-217513507</v>
      </c>
      <c r="GG1616">
        <v>2</v>
      </c>
      <c r="GH1616">
        <v>1</v>
      </c>
      <c r="GI1616">
        <v>2</v>
      </c>
      <c r="GJ1616">
        <v>0</v>
      </c>
      <c r="GK1616">
        <v>0</v>
      </c>
      <c r="GL1616">
        <f t="shared" si="1178"/>
        <v>0</v>
      </c>
      <c r="GM1616">
        <f t="shared" si="1179"/>
        <v>-5285.73</v>
      </c>
      <c r="GN1616">
        <f t="shared" si="1180"/>
        <v>-5285.73</v>
      </c>
      <c r="GO1616">
        <f t="shared" si="1181"/>
        <v>0</v>
      </c>
      <c r="GP1616">
        <f t="shared" si="1182"/>
        <v>0</v>
      </c>
      <c r="GR1616">
        <v>0</v>
      </c>
      <c r="GS1616">
        <v>0</v>
      </c>
      <c r="GT1616">
        <v>0</v>
      </c>
      <c r="GU1616" t="s">
        <v>3</v>
      </c>
      <c r="GV1616">
        <f t="shared" si="1183"/>
        <v>0</v>
      </c>
      <c r="GW1616">
        <v>1</v>
      </c>
      <c r="GX1616">
        <f t="shared" si="1184"/>
        <v>0</v>
      </c>
      <c r="HA1616">
        <v>0</v>
      </c>
      <c r="HB1616">
        <v>0</v>
      </c>
      <c r="HC1616">
        <f t="shared" si="1185"/>
        <v>0</v>
      </c>
      <c r="HE1616" t="s">
        <v>3</v>
      </c>
      <c r="HF1616" t="s">
        <v>3</v>
      </c>
      <c r="HM1616" t="s">
        <v>3</v>
      </c>
      <c r="IK1616">
        <v>0</v>
      </c>
    </row>
    <row r="1617" spans="1:245">
      <c r="A1617">
        <v>17</v>
      </c>
      <c r="B1617">
        <v>0</v>
      </c>
      <c r="C1617">
        <f>ROW(SmtRes!A1717)</f>
        <v>1717</v>
      </c>
      <c r="D1617">
        <f>ROW(EtalonRes!A1667)</f>
        <v>1667</v>
      </c>
      <c r="E1617" t="s">
        <v>278</v>
      </c>
      <c r="F1617" t="s">
        <v>209</v>
      </c>
      <c r="G1617" t="s">
        <v>210</v>
      </c>
      <c r="H1617" t="s">
        <v>52</v>
      </c>
      <c r="I1617">
        <f>ROUND(21.48/100,9)</f>
        <v>0.21479999999999999</v>
      </c>
      <c r="J1617">
        <v>0</v>
      </c>
      <c r="K1617">
        <f>ROUND(21.48/100,9)</f>
        <v>0.21479999999999999</v>
      </c>
      <c r="O1617">
        <f t="shared" si="1151"/>
        <v>1319.57</v>
      </c>
      <c r="P1617">
        <f t="shared" si="1152"/>
        <v>803.44</v>
      </c>
      <c r="Q1617">
        <f t="shared" si="1153"/>
        <v>16.989999999999998</v>
      </c>
      <c r="R1617">
        <f t="shared" si="1154"/>
        <v>0</v>
      </c>
      <c r="S1617">
        <f t="shared" si="1155"/>
        <v>499.14</v>
      </c>
      <c r="T1617">
        <f t="shared" si="1156"/>
        <v>0</v>
      </c>
      <c r="U1617">
        <f t="shared" si="1157"/>
        <v>1.6451532</v>
      </c>
      <c r="V1617">
        <f t="shared" si="1158"/>
        <v>0</v>
      </c>
      <c r="W1617">
        <f t="shared" si="1159"/>
        <v>0</v>
      </c>
      <c r="X1617">
        <f t="shared" si="1160"/>
        <v>469.19</v>
      </c>
      <c r="Y1617">
        <f t="shared" si="1161"/>
        <v>254.56</v>
      </c>
      <c r="AA1617">
        <v>35863109</v>
      </c>
      <c r="AB1617">
        <f t="shared" si="1162"/>
        <v>1480.04</v>
      </c>
      <c r="AC1617">
        <f t="shared" si="1163"/>
        <v>1395.68</v>
      </c>
      <c r="AD1617">
        <f>ROUND(((((ET1617*1.25))-((EU1617*1.25)))+AE1617),2)</f>
        <v>14.05</v>
      </c>
      <c r="AE1617">
        <f>ROUND(((EU1617*1.25)),2)</f>
        <v>0</v>
      </c>
      <c r="AF1617">
        <f>ROUND(((EV1617*1.15)),2)</f>
        <v>70.31</v>
      </c>
      <c r="AG1617">
        <f t="shared" si="1164"/>
        <v>0</v>
      </c>
      <c r="AH1617">
        <f>((EW1617*1.15))</f>
        <v>7.6589999999999998</v>
      </c>
      <c r="AI1617">
        <f>((EX1617*1.25))</f>
        <v>0</v>
      </c>
      <c r="AJ1617">
        <f t="shared" si="1165"/>
        <v>0</v>
      </c>
      <c r="AK1617">
        <v>1468.06</v>
      </c>
      <c r="AL1617">
        <v>1395.68</v>
      </c>
      <c r="AM1617">
        <v>11.24</v>
      </c>
      <c r="AN1617">
        <v>0</v>
      </c>
      <c r="AO1617">
        <v>61.14</v>
      </c>
      <c r="AP1617">
        <v>0</v>
      </c>
      <c r="AQ1617">
        <v>6.66</v>
      </c>
      <c r="AR1617">
        <v>0</v>
      </c>
      <c r="AS1617">
        <v>0</v>
      </c>
      <c r="AT1617">
        <v>94</v>
      </c>
      <c r="AU1617">
        <v>51</v>
      </c>
      <c r="AV1617">
        <v>1</v>
      </c>
      <c r="AW1617">
        <v>1</v>
      </c>
      <c r="AZ1617">
        <v>1</v>
      </c>
      <c r="BA1617">
        <v>33.049999999999997</v>
      </c>
      <c r="BB1617">
        <v>5.63</v>
      </c>
      <c r="BC1617">
        <v>2.68</v>
      </c>
      <c r="BD1617" t="s">
        <v>3</v>
      </c>
      <c r="BE1617" t="s">
        <v>3</v>
      </c>
      <c r="BF1617" t="s">
        <v>3</v>
      </c>
      <c r="BG1617" t="s">
        <v>3</v>
      </c>
      <c r="BH1617">
        <v>0</v>
      </c>
      <c r="BI1617">
        <v>1</v>
      </c>
      <c r="BJ1617" t="s">
        <v>211</v>
      </c>
      <c r="BM1617">
        <v>11001</v>
      </c>
      <c r="BN1617">
        <v>0</v>
      </c>
      <c r="BO1617" t="s">
        <v>209</v>
      </c>
      <c r="BP1617">
        <v>1</v>
      </c>
      <c r="BQ1617">
        <v>2</v>
      </c>
      <c r="BR1617">
        <v>0</v>
      </c>
      <c r="BS1617">
        <v>33.049999999999997</v>
      </c>
      <c r="BT1617">
        <v>1</v>
      </c>
      <c r="BU1617">
        <v>1</v>
      </c>
      <c r="BV1617">
        <v>1</v>
      </c>
      <c r="BW1617">
        <v>1</v>
      </c>
      <c r="BX1617">
        <v>1</v>
      </c>
      <c r="BY1617" t="s">
        <v>3</v>
      </c>
      <c r="BZ1617">
        <v>123</v>
      </c>
      <c r="CA1617">
        <v>75</v>
      </c>
      <c r="CB1617" t="s">
        <v>3</v>
      </c>
      <c r="CE1617">
        <v>0</v>
      </c>
      <c r="CF1617">
        <v>0</v>
      </c>
      <c r="CG1617">
        <v>0</v>
      </c>
      <c r="CM1617">
        <v>0</v>
      </c>
      <c r="CN1617" t="s">
        <v>3</v>
      </c>
      <c r="CO1617">
        <v>0</v>
      </c>
      <c r="CP1617">
        <f t="shared" si="1166"/>
        <v>1319.5700000000002</v>
      </c>
      <c r="CQ1617">
        <f t="shared" si="1167"/>
        <v>3740.4224000000004</v>
      </c>
      <c r="CR1617">
        <f t="shared" si="1168"/>
        <v>79.101500000000001</v>
      </c>
      <c r="CS1617">
        <f t="shared" si="1169"/>
        <v>0</v>
      </c>
      <c r="CT1617">
        <f t="shared" si="1170"/>
        <v>2323.7455</v>
      </c>
      <c r="CU1617">
        <f t="shared" si="1171"/>
        <v>0</v>
      </c>
      <c r="CV1617">
        <f t="shared" si="1172"/>
        <v>7.6589999999999998</v>
      </c>
      <c r="CW1617">
        <f t="shared" si="1173"/>
        <v>0</v>
      </c>
      <c r="CX1617">
        <f t="shared" si="1174"/>
        <v>0</v>
      </c>
      <c r="CY1617">
        <f t="shared" si="1175"/>
        <v>469.19159999999994</v>
      </c>
      <c r="CZ1617">
        <f t="shared" si="1176"/>
        <v>254.56139999999999</v>
      </c>
      <c r="DC1617" t="s">
        <v>3</v>
      </c>
      <c r="DD1617" t="s">
        <v>3</v>
      </c>
      <c r="DE1617" t="s">
        <v>133</v>
      </c>
      <c r="DF1617" t="s">
        <v>133</v>
      </c>
      <c r="DG1617" t="s">
        <v>134</v>
      </c>
      <c r="DH1617" t="s">
        <v>3</v>
      </c>
      <c r="DI1617" t="s">
        <v>134</v>
      </c>
      <c r="DJ1617" t="s">
        <v>133</v>
      </c>
      <c r="DK1617" t="s">
        <v>3</v>
      </c>
      <c r="DL1617" t="s">
        <v>3</v>
      </c>
      <c r="DM1617" t="s">
        <v>3</v>
      </c>
      <c r="DN1617">
        <v>0</v>
      </c>
      <c r="DO1617">
        <v>0</v>
      </c>
      <c r="DP1617">
        <v>1</v>
      </c>
      <c r="DQ1617">
        <v>1</v>
      </c>
      <c r="DU1617">
        <v>1013</v>
      </c>
      <c r="DV1617" t="s">
        <v>52</v>
      </c>
      <c r="DW1617" t="s">
        <v>52</v>
      </c>
      <c r="DX1617">
        <v>1</v>
      </c>
      <c r="DZ1617" t="s">
        <v>3</v>
      </c>
      <c r="EA1617" t="s">
        <v>3</v>
      </c>
      <c r="EB1617" t="s">
        <v>3</v>
      </c>
      <c r="EC1617" t="s">
        <v>3</v>
      </c>
      <c r="EE1617">
        <v>29085511</v>
      </c>
      <c r="EF1617">
        <v>2</v>
      </c>
      <c r="EG1617" t="s">
        <v>135</v>
      </c>
      <c r="EH1617">
        <v>0</v>
      </c>
      <c r="EI1617" t="s">
        <v>3</v>
      </c>
      <c r="EJ1617">
        <v>1</v>
      </c>
      <c r="EK1617">
        <v>11001</v>
      </c>
      <c r="EL1617" t="s">
        <v>23</v>
      </c>
      <c r="EM1617" t="s">
        <v>188</v>
      </c>
      <c r="EO1617" t="s">
        <v>3</v>
      </c>
      <c r="EQ1617">
        <v>0</v>
      </c>
      <c r="ER1617">
        <v>1468.06</v>
      </c>
      <c r="ES1617">
        <v>1395.68</v>
      </c>
      <c r="ET1617">
        <v>11.24</v>
      </c>
      <c r="EU1617">
        <v>0</v>
      </c>
      <c r="EV1617">
        <v>61.14</v>
      </c>
      <c r="EW1617">
        <v>6.66</v>
      </c>
      <c r="EX1617">
        <v>0</v>
      </c>
      <c r="EY1617">
        <v>0</v>
      </c>
      <c r="FQ1617">
        <v>0</v>
      </c>
      <c r="FR1617">
        <f t="shared" si="1177"/>
        <v>0</v>
      </c>
      <c r="FS1617">
        <v>0</v>
      </c>
      <c r="FT1617" t="s">
        <v>139</v>
      </c>
      <c r="FU1617" t="s">
        <v>25</v>
      </c>
      <c r="FV1617" t="s">
        <v>25</v>
      </c>
      <c r="FW1617" t="s">
        <v>26</v>
      </c>
      <c r="FX1617">
        <v>110.7</v>
      </c>
      <c r="FY1617">
        <v>63.75</v>
      </c>
      <c r="GA1617" t="s">
        <v>3</v>
      </c>
      <c r="GD1617">
        <v>1</v>
      </c>
      <c r="GF1617">
        <v>-1131838271</v>
      </c>
      <c r="GG1617">
        <v>2</v>
      </c>
      <c r="GH1617">
        <v>1</v>
      </c>
      <c r="GI1617">
        <v>2</v>
      </c>
      <c r="GJ1617">
        <v>0</v>
      </c>
      <c r="GK1617">
        <v>0</v>
      </c>
      <c r="GL1617">
        <f t="shared" si="1178"/>
        <v>0</v>
      </c>
      <c r="GM1617">
        <f t="shared" si="1179"/>
        <v>2043.32</v>
      </c>
      <c r="GN1617">
        <f t="shared" si="1180"/>
        <v>2043.32</v>
      </c>
      <c r="GO1617">
        <f t="shared" si="1181"/>
        <v>0</v>
      </c>
      <c r="GP1617">
        <f t="shared" si="1182"/>
        <v>0</v>
      </c>
      <c r="GR1617">
        <v>0</v>
      </c>
      <c r="GS1617">
        <v>3</v>
      </c>
      <c r="GT1617">
        <v>0</v>
      </c>
      <c r="GU1617" t="s">
        <v>3</v>
      </c>
      <c r="GV1617">
        <f t="shared" si="1183"/>
        <v>0</v>
      </c>
      <c r="GW1617">
        <v>1</v>
      </c>
      <c r="GX1617">
        <f t="shared" si="1184"/>
        <v>0</v>
      </c>
      <c r="HA1617">
        <v>0</v>
      </c>
      <c r="HB1617">
        <v>0</v>
      </c>
      <c r="HC1617">
        <f t="shared" si="1185"/>
        <v>0</v>
      </c>
      <c r="HE1617" t="s">
        <v>3</v>
      </c>
      <c r="HF1617" t="s">
        <v>3</v>
      </c>
      <c r="HM1617" t="s">
        <v>3</v>
      </c>
      <c r="IK1617">
        <v>0</v>
      </c>
    </row>
    <row r="1618" spans="1:245">
      <c r="A1618">
        <v>17</v>
      </c>
      <c r="B1618">
        <v>0</v>
      </c>
      <c r="C1618">
        <f>ROW(SmtRes!A1736)</f>
        <v>1736</v>
      </c>
      <c r="D1618">
        <f>ROW(EtalonRes!A1686)</f>
        <v>1686</v>
      </c>
      <c r="E1618" t="s">
        <v>208</v>
      </c>
      <c r="F1618" t="s">
        <v>213</v>
      </c>
      <c r="G1618" t="s">
        <v>214</v>
      </c>
      <c r="H1618" t="s">
        <v>215</v>
      </c>
      <c r="I1618">
        <f>ROUND(26.85/100,9)</f>
        <v>0.26850000000000002</v>
      </c>
      <c r="J1618">
        <v>0</v>
      </c>
      <c r="K1618">
        <f>ROUND(26.85/100,9)</f>
        <v>0.26850000000000002</v>
      </c>
      <c r="O1618">
        <f t="shared" si="1151"/>
        <v>19957.03</v>
      </c>
      <c r="P1618">
        <f t="shared" si="1152"/>
        <v>11674.89</v>
      </c>
      <c r="Q1618">
        <f t="shared" si="1153"/>
        <v>44.39</v>
      </c>
      <c r="R1618">
        <f t="shared" si="1154"/>
        <v>0</v>
      </c>
      <c r="S1618">
        <f t="shared" si="1155"/>
        <v>8237.75</v>
      </c>
      <c r="T1618">
        <f t="shared" si="1156"/>
        <v>0</v>
      </c>
      <c r="U1618">
        <f t="shared" si="1157"/>
        <v>27.480975000000001</v>
      </c>
      <c r="V1618">
        <f t="shared" si="1158"/>
        <v>0</v>
      </c>
      <c r="W1618">
        <f t="shared" si="1159"/>
        <v>0</v>
      </c>
      <c r="X1618">
        <f t="shared" si="1160"/>
        <v>7413.98</v>
      </c>
      <c r="Y1618">
        <f t="shared" si="1161"/>
        <v>3542.23</v>
      </c>
      <c r="AA1618">
        <v>35863109</v>
      </c>
      <c r="AB1618">
        <f t="shared" si="1162"/>
        <v>8403.0499999999993</v>
      </c>
      <c r="AC1618">
        <f t="shared" si="1163"/>
        <v>7445.53</v>
      </c>
      <c r="AD1618">
        <f>ROUND(((((ET1618*1.25))-((EU1618*1.25)))+AE1618),2)</f>
        <v>29.21</v>
      </c>
      <c r="AE1618">
        <f>ROUND(((EU1618*1.25)),2)</f>
        <v>0</v>
      </c>
      <c r="AF1618">
        <f>ROUND(((EV1618*1.15)),2)</f>
        <v>928.31</v>
      </c>
      <c r="AG1618">
        <f t="shared" si="1164"/>
        <v>0</v>
      </c>
      <c r="AH1618">
        <f>((EW1618*1.15))</f>
        <v>102.35</v>
      </c>
      <c r="AI1618">
        <f>((EX1618*1.25))</f>
        <v>0</v>
      </c>
      <c r="AJ1618">
        <f t="shared" si="1165"/>
        <v>0</v>
      </c>
      <c r="AK1618">
        <v>8276.1299999999992</v>
      </c>
      <c r="AL1618">
        <v>7445.53</v>
      </c>
      <c r="AM1618">
        <v>23.37</v>
      </c>
      <c r="AN1618">
        <v>0</v>
      </c>
      <c r="AO1618">
        <v>807.23</v>
      </c>
      <c r="AP1618">
        <v>0</v>
      </c>
      <c r="AQ1618">
        <v>89</v>
      </c>
      <c r="AR1618">
        <v>0</v>
      </c>
      <c r="AS1618">
        <v>0</v>
      </c>
      <c r="AT1618">
        <v>90</v>
      </c>
      <c r="AU1618">
        <v>43</v>
      </c>
      <c r="AV1618">
        <v>1</v>
      </c>
      <c r="AW1618">
        <v>1</v>
      </c>
      <c r="AZ1618">
        <v>1</v>
      </c>
      <c r="BA1618">
        <v>33.049999999999997</v>
      </c>
      <c r="BB1618">
        <v>5.66</v>
      </c>
      <c r="BC1618">
        <v>5.84</v>
      </c>
      <c r="BD1618" t="s">
        <v>3</v>
      </c>
      <c r="BE1618" t="s">
        <v>3</v>
      </c>
      <c r="BF1618" t="s">
        <v>3</v>
      </c>
      <c r="BG1618" t="s">
        <v>3</v>
      </c>
      <c r="BH1618">
        <v>0</v>
      </c>
      <c r="BI1618">
        <v>1</v>
      </c>
      <c r="BJ1618" t="s">
        <v>216</v>
      </c>
      <c r="BM1618">
        <v>10001</v>
      </c>
      <c r="BN1618">
        <v>0</v>
      </c>
      <c r="BO1618" t="s">
        <v>213</v>
      </c>
      <c r="BP1618">
        <v>1</v>
      </c>
      <c r="BQ1618">
        <v>2</v>
      </c>
      <c r="BR1618">
        <v>0</v>
      </c>
      <c r="BS1618">
        <v>33.049999999999997</v>
      </c>
      <c r="BT1618">
        <v>1</v>
      </c>
      <c r="BU1618">
        <v>1</v>
      </c>
      <c r="BV1618">
        <v>1</v>
      </c>
      <c r="BW1618">
        <v>1</v>
      </c>
      <c r="BX1618">
        <v>1</v>
      </c>
      <c r="BY1618" t="s">
        <v>3</v>
      </c>
      <c r="BZ1618">
        <v>118</v>
      </c>
      <c r="CA1618">
        <v>63</v>
      </c>
      <c r="CB1618" t="s">
        <v>3</v>
      </c>
      <c r="CE1618">
        <v>0</v>
      </c>
      <c r="CF1618">
        <v>0</v>
      </c>
      <c r="CG1618">
        <v>0</v>
      </c>
      <c r="CM1618">
        <v>0</v>
      </c>
      <c r="CN1618" t="s">
        <v>3</v>
      </c>
      <c r="CO1618">
        <v>0</v>
      </c>
      <c r="CP1618">
        <f t="shared" si="1166"/>
        <v>19957.03</v>
      </c>
      <c r="CQ1618">
        <f t="shared" si="1167"/>
        <v>43481.895199999999</v>
      </c>
      <c r="CR1618">
        <f t="shared" si="1168"/>
        <v>165.32860000000002</v>
      </c>
      <c r="CS1618">
        <f t="shared" si="1169"/>
        <v>0</v>
      </c>
      <c r="CT1618">
        <f t="shared" si="1170"/>
        <v>30680.645499999995</v>
      </c>
      <c r="CU1618">
        <f t="shared" si="1171"/>
        <v>0</v>
      </c>
      <c r="CV1618">
        <f t="shared" si="1172"/>
        <v>102.35</v>
      </c>
      <c r="CW1618">
        <f t="shared" si="1173"/>
        <v>0</v>
      </c>
      <c r="CX1618">
        <f t="shared" si="1174"/>
        <v>0</v>
      </c>
      <c r="CY1618">
        <f t="shared" si="1175"/>
        <v>7413.9750000000004</v>
      </c>
      <c r="CZ1618">
        <f t="shared" si="1176"/>
        <v>3542.2325000000001</v>
      </c>
      <c r="DC1618" t="s">
        <v>3</v>
      </c>
      <c r="DD1618" t="s">
        <v>3</v>
      </c>
      <c r="DE1618" t="s">
        <v>133</v>
      </c>
      <c r="DF1618" t="s">
        <v>133</v>
      </c>
      <c r="DG1618" t="s">
        <v>134</v>
      </c>
      <c r="DH1618" t="s">
        <v>3</v>
      </c>
      <c r="DI1618" t="s">
        <v>134</v>
      </c>
      <c r="DJ1618" t="s">
        <v>133</v>
      </c>
      <c r="DK1618" t="s">
        <v>3</v>
      </c>
      <c r="DL1618" t="s">
        <v>3</v>
      </c>
      <c r="DM1618" t="s">
        <v>3</v>
      </c>
      <c r="DN1618">
        <v>0</v>
      </c>
      <c r="DO1618">
        <v>0</v>
      </c>
      <c r="DP1618">
        <v>1</v>
      </c>
      <c r="DQ1618">
        <v>1</v>
      </c>
      <c r="DU1618">
        <v>1005</v>
      </c>
      <c r="DV1618" t="s">
        <v>215</v>
      </c>
      <c r="DW1618" t="s">
        <v>215</v>
      </c>
      <c r="DX1618">
        <v>100</v>
      </c>
      <c r="DZ1618" t="s">
        <v>3</v>
      </c>
      <c r="EA1618" t="s">
        <v>3</v>
      </c>
      <c r="EB1618" t="s">
        <v>3</v>
      </c>
      <c r="EC1618" t="s">
        <v>3</v>
      </c>
      <c r="EE1618">
        <v>29085510</v>
      </c>
      <c r="EF1618">
        <v>2</v>
      </c>
      <c r="EG1618" t="s">
        <v>135</v>
      </c>
      <c r="EH1618">
        <v>0</v>
      </c>
      <c r="EI1618" t="s">
        <v>3</v>
      </c>
      <c r="EJ1618">
        <v>1</v>
      </c>
      <c r="EK1618">
        <v>10001</v>
      </c>
      <c r="EL1618" t="s">
        <v>136</v>
      </c>
      <c r="EM1618" t="s">
        <v>137</v>
      </c>
      <c r="EO1618" t="s">
        <v>3</v>
      </c>
      <c r="EQ1618">
        <v>0</v>
      </c>
      <c r="ER1618">
        <v>8276.1299999999992</v>
      </c>
      <c r="ES1618">
        <v>7445.53</v>
      </c>
      <c r="ET1618">
        <v>23.37</v>
      </c>
      <c r="EU1618">
        <v>0</v>
      </c>
      <c r="EV1618">
        <v>807.23</v>
      </c>
      <c r="EW1618">
        <v>89</v>
      </c>
      <c r="EX1618">
        <v>0</v>
      </c>
      <c r="EY1618">
        <v>0</v>
      </c>
      <c r="FQ1618">
        <v>0</v>
      </c>
      <c r="FR1618">
        <f t="shared" si="1177"/>
        <v>0</v>
      </c>
      <c r="FS1618">
        <v>0</v>
      </c>
      <c r="FT1618" t="s">
        <v>139</v>
      </c>
      <c r="FU1618" t="s">
        <v>25</v>
      </c>
      <c r="FV1618" t="s">
        <v>25</v>
      </c>
      <c r="FW1618" t="s">
        <v>26</v>
      </c>
      <c r="FX1618">
        <v>106.2</v>
      </c>
      <c r="FY1618">
        <v>53.55</v>
      </c>
      <c r="GA1618" t="s">
        <v>3</v>
      </c>
      <c r="GD1618">
        <v>1</v>
      </c>
      <c r="GF1618">
        <v>-978692579</v>
      </c>
      <c r="GG1618">
        <v>2</v>
      </c>
      <c r="GH1618">
        <v>1</v>
      </c>
      <c r="GI1618">
        <v>2</v>
      </c>
      <c r="GJ1618">
        <v>0</v>
      </c>
      <c r="GK1618">
        <v>0</v>
      </c>
      <c r="GL1618">
        <f t="shared" si="1178"/>
        <v>0</v>
      </c>
      <c r="GM1618">
        <f t="shared" si="1179"/>
        <v>30913.24</v>
      </c>
      <c r="GN1618">
        <f t="shared" si="1180"/>
        <v>30913.24</v>
      </c>
      <c r="GO1618">
        <f t="shared" si="1181"/>
        <v>0</v>
      </c>
      <c r="GP1618">
        <f t="shared" si="1182"/>
        <v>0</v>
      </c>
      <c r="GR1618">
        <v>0</v>
      </c>
      <c r="GS1618">
        <v>3</v>
      </c>
      <c r="GT1618">
        <v>0</v>
      </c>
      <c r="GU1618" t="s">
        <v>3</v>
      </c>
      <c r="GV1618">
        <f t="shared" si="1183"/>
        <v>0</v>
      </c>
      <c r="GW1618">
        <v>1</v>
      </c>
      <c r="GX1618">
        <f t="shared" si="1184"/>
        <v>0</v>
      </c>
      <c r="HA1618">
        <v>0</v>
      </c>
      <c r="HB1618">
        <v>0</v>
      </c>
      <c r="HC1618">
        <f t="shared" si="1185"/>
        <v>0</v>
      </c>
      <c r="HE1618" t="s">
        <v>3</v>
      </c>
      <c r="HF1618" t="s">
        <v>3</v>
      </c>
      <c r="HM1618" t="s">
        <v>3</v>
      </c>
      <c r="IK1618">
        <v>0</v>
      </c>
    </row>
    <row r="1619" spans="1:245">
      <c r="A1619">
        <v>17</v>
      </c>
      <c r="B1619">
        <v>0</v>
      </c>
      <c r="C1619">
        <f>ROW(SmtRes!A1754)</f>
        <v>1754</v>
      </c>
      <c r="D1619">
        <f>ROW(EtalonRes!A1704)</f>
        <v>1704</v>
      </c>
      <c r="E1619" t="s">
        <v>212</v>
      </c>
      <c r="F1619" t="s">
        <v>302</v>
      </c>
      <c r="G1619" t="s">
        <v>303</v>
      </c>
      <c r="H1619" t="s">
        <v>215</v>
      </c>
      <c r="I1619">
        <f>ROUND(26.85/100,9)</f>
        <v>0.26850000000000002</v>
      </c>
      <c r="J1619">
        <v>0</v>
      </c>
      <c r="K1619">
        <f>ROUND(26.85/100,9)</f>
        <v>0.26850000000000002</v>
      </c>
      <c r="O1619">
        <f t="shared" si="1151"/>
        <v>19519.27</v>
      </c>
      <c r="P1619">
        <f t="shared" si="1152"/>
        <v>11714.91</v>
      </c>
      <c r="Q1619">
        <f t="shared" si="1153"/>
        <v>29.38</v>
      </c>
      <c r="R1619">
        <f t="shared" si="1154"/>
        <v>0</v>
      </c>
      <c r="S1619">
        <f t="shared" si="1155"/>
        <v>7774.98</v>
      </c>
      <c r="T1619">
        <f t="shared" si="1156"/>
        <v>0</v>
      </c>
      <c r="U1619">
        <f t="shared" si="1157"/>
        <v>25.937100000000001</v>
      </c>
      <c r="V1619">
        <f t="shared" si="1158"/>
        <v>0</v>
      </c>
      <c r="W1619">
        <f t="shared" si="1159"/>
        <v>0</v>
      </c>
      <c r="X1619">
        <f t="shared" si="1160"/>
        <v>6997.48</v>
      </c>
      <c r="Y1619">
        <f t="shared" si="1161"/>
        <v>3343.24</v>
      </c>
      <c r="AA1619">
        <v>35863109</v>
      </c>
      <c r="AB1619">
        <f t="shared" si="1162"/>
        <v>8548.36</v>
      </c>
      <c r="AC1619">
        <f t="shared" si="1163"/>
        <v>7654.55</v>
      </c>
      <c r="AD1619">
        <f>ROUND(((((ET1619*1.25))-((EU1619*1.25)))+AE1619),2)</f>
        <v>17.649999999999999</v>
      </c>
      <c r="AE1619">
        <f>ROUND(((EU1619*1.25)),2)</f>
        <v>0</v>
      </c>
      <c r="AF1619">
        <f>ROUND(((EV1619*1.15)),2)</f>
        <v>876.16</v>
      </c>
      <c r="AG1619">
        <f t="shared" si="1164"/>
        <v>0</v>
      </c>
      <c r="AH1619">
        <f>((EW1619*1.15))</f>
        <v>96.6</v>
      </c>
      <c r="AI1619">
        <f>((EX1619*1.25))</f>
        <v>0</v>
      </c>
      <c r="AJ1619">
        <f t="shared" si="1165"/>
        <v>0</v>
      </c>
      <c r="AK1619">
        <v>8430.5499999999993</v>
      </c>
      <c r="AL1619">
        <v>7654.55</v>
      </c>
      <c r="AM1619">
        <v>14.12</v>
      </c>
      <c r="AN1619">
        <v>0</v>
      </c>
      <c r="AO1619">
        <v>761.88</v>
      </c>
      <c r="AP1619">
        <v>0</v>
      </c>
      <c r="AQ1619">
        <v>84</v>
      </c>
      <c r="AR1619">
        <v>0</v>
      </c>
      <c r="AS1619">
        <v>0</v>
      </c>
      <c r="AT1619">
        <v>90</v>
      </c>
      <c r="AU1619">
        <v>43</v>
      </c>
      <c r="AV1619">
        <v>1</v>
      </c>
      <c r="AW1619">
        <v>1</v>
      </c>
      <c r="AZ1619">
        <v>1</v>
      </c>
      <c r="BA1619">
        <v>33.049999999999997</v>
      </c>
      <c r="BB1619">
        <v>6.2</v>
      </c>
      <c r="BC1619">
        <v>5.7</v>
      </c>
      <c r="BD1619" t="s">
        <v>3</v>
      </c>
      <c r="BE1619" t="s">
        <v>3</v>
      </c>
      <c r="BF1619" t="s">
        <v>3</v>
      </c>
      <c r="BG1619" t="s">
        <v>3</v>
      </c>
      <c r="BH1619">
        <v>0</v>
      </c>
      <c r="BI1619">
        <v>1</v>
      </c>
      <c r="BJ1619" t="s">
        <v>304</v>
      </c>
      <c r="BM1619">
        <v>10001</v>
      </c>
      <c r="BN1619">
        <v>0</v>
      </c>
      <c r="BO1619" t="s">
        <v>302</v>
      </c>
      <c r="BP1619">
        <v>1</v>
      </c>
      <c r="BQ1619">
        <v>2</v>
      </c>
      <c r="BR1619">
        <v>0</v>
      </c>
      <c r="BS1619">
        <v>33.049999999999997</v>
      </c>
      <c r="BT1619">
        <v>1</v>
      </c>
      <c r="BU1619">
        <v>1</v>
      </c>
      <c r="BV1619">
        <v>1</v>
      </c>
      <c r="BW1619">
        <v>1</v>
      </c>
      <c r="BX1619">
        <v>1</v>
      </c>
      <c r="BY1619" t="s">
        <v>3</v>
      </c>
      <c r="BZ1619">
        <v>118</v>
      </c>
      <c r="CA1619">
        <v>63</v>
      </c>
      <c r="CB1619" t="s">
        <v>3</v>
      </c>
      <c r="CE1619">
        <v>0</v>
      </c>
      <c r="CF1619">
        <v>0</v>
      </c>
      <c r="CG1619">
        <v>0</v>
      </c>
      <c r="CM1619">
        <v>0</v>
      </c>
      <c r="CN1619" t="s">
        <v>3</v>
      </c>
      <c r="CO1619">
        <v>0</v>
      </c>
      <c r="CP1619">
        <f t="shared" si="1166"/>
        <v>19519.269999999997</v>
      </c>
      <c r="CQ1619">
        <f t="shared" si="1167"/>
        <v>43630.935000000005</v>
      </c>
      <c r="CR1619">
        <f t="shared" si="1168"/>
        <v>109.42999999999999</v>
      </c>
      <c r="CS1619">
        <f t="shared" si="1169"/>
        <v>0</v>
      </c>
      <c r="CT1619">
        <f t="shared" si="1170"/>
        <v>28957.087999999996</v>
      </c>
      <c r="CU1619">
        <f t="shared" si="1171"/>
        <v>0</v>
      </c>
      <c r="CV1619">
        <f t="shared" si="1172"/>
        <v>96.6</v>
      </c>
      <c r="CW1619">
        <f t="shared" si="1173"/>
        <v>0</v>
      </c>
      <c r="CX1619">
        <f t="shared" si="1174"/>
        <v>0</v>
      </c>
      <c r="CY1619">
        <f t="shared" si="1175"/>
        <v>6997.482</v>
      </c>
      <c r="CZ1619">
        <f t="shared" si="1176"/>
        <v>3343.2413999999994</v>
      </c>
      <c r="DC1619" t="s">
        <v>3</v>
      </c>
      <c r="DD1619" t="s">
        <v>3</v>
      </c>
      <c r="DE1619" t="s">
        <v>133</v>
      </c>
      <c r="DF1619" t="s">
        <v>133</v>
      </c>
      <c r="DG1619" t="s">
        <v>134</v>
      </c>
      <c r="DH1619" t="s">
        <v>3</v>
      </c>
      <c r="DI1619" t="s">
        <v>134</v>
      </c>
      <c r="DJ1619" t="s">
        <v>133</v>
      </c>
      <c r="DK1619" t="s">
        <v>3</v>
      </c>
      <c r="DL1619" t="s">
        <v>3</v>
      </c>
      <c r="DM1619" t="s">
        <v>3</v>
      </c>
      <c r="DN1619">
        <v>0</v>
      </c>
      <c r="DO1619">
        <v>0</v>
      </c>
      <c r="DP1619">
        <v>1</v>
      </c>
      <c r="DQ1619">
        <v>1</v>
      </c>
      <c r="DU1619">
        <v>1005</v>
      </c>
      <c r="DV1619" t="s">
        <v>215</v>
      </c>
      <c r="DW1619" t="s">
        <v>215</v>
      </c>
      <c r="DX1619">
        <v>100</v>
      </c>
      <c r="DZ1619" t="s">
        <v>3</v>
      </c>
      <c r="EA1619" t="s">
        <v>3</v>
      </c>
      <c r="EB1619" t="s">
        <v>3</v>
      </c>
      <c r="EC1619" t="s">
        <v>3</v>
      </c>
      <c r="EE1619">
        <v>29085510</v>
      </c>
      <c r="EF1619">
        <v>2</v>
      </c>
      <c r="EG1619" t="s">
        <v>135</v>
      </c>
      <c r="EH1619">
        <v>0</v>
      </c>
      <c r="EI1619" t="s">
        <v>3</v>
      </c>
      <c r="EJ1619">
        <v>1</v>
      </c>
      <c r="EK1619">
        <v>10001</v>
      </c>
      <c r="EL1619" t="s">
        <v>136</v>
      </c>
      <c r="EM1619" t="s">
        <v>137</v>
      </c>
      <c r="EO1619" t="s">
        <v>3</v>
      </c>
      <c r="EQ1619">
        <v>0</v>
      </c>
      <c r="ER1619">
        <v>8430.5499999999993</v>
      </c>
      <c r="ES1619">
        <v>7654.55</v>
      </c>
      <c r="ET1619">
        <v>14.12</v>
      </c>
      <c r="EU1619">
        <v>0</v>
      </c>
      <c r="EV1619">
        <v>761.88</v>
      </c>
      <c r="EW1619">
        <v>84</v>
      </c>
      <c r="EX1619">
        <v>0</v>
      </c>
      <c r="EY1619">
        <v>0</v>
      </c>
      <c r="FQ1619">
        <v>0</v>
      </c>
      <c r="FR1619">
        <f t="shared" si="1177"/>
        <v>0</v>
      </c>
      <c r="FS1619">
        <v>0</v>
      </c>
      <c r="FT1619" t="s">
        <v>139</v>
      </c>
      <c r="FU1619" t="s">
        <v>25</v>
      </c>
      <c r="FV1619" t="s">
        <v>25</v>
      </c>
      <c r="FW1619" t="s">
        <v>26</v>
      </c>
      <c r="FX1619">
        <v>106.2</v>
      </c>
      <c r="FY1619">
        <v>53.55</v>
      </c>
      <c r="GA1619" t="s">
        <v>3</v>
      </c>
      <c r="GD1619">
        <v>1</v>
      </c>
      <c r="GF1619">
        <v>892663548</v>
      </c>
      <c r="GG1619">
        <v>2</v>
      </c>
      <c r="GH1619">
        <v>1</v>
      </c>
      <c r="GI1619">
        <v>2</v>
      </c>
      <c r="GJ1619">
        <v>0</v>
      </c>
      <c r="GK1619">
        <v>0</v>
      </c>
      <c r="GL1619">
        <f t="shared" si="1178"/>
        <v>0</v>
      </c>
      <c r="GM1619">
        <f t="shared" si="1179"/>
        <v>29859.99</v>
      </c>
      <c r="GN1619">
        <f t="shared" si="1180"/>
        <v>29859.99</v>
      </c>
      <c r="GO1619">
        <f t="shared" si="1181"/>
        <v>0</v>
      </c>
      <c r="GP1619">
        <f t="shared" si="1182"/>
        <v>0</v>
      </c>
      <c r="GR1619">
        <v>0</v>
      </c>
      <c r="GS1619">
        <v>3</v>
      </c>
      <c r="GT1619">
        <v>0</v>
      </c>
      <c r="GU1619" t="s">
        <v>3</v>
      </c>
      <c r="GV1619">
        <f t="shared" si="1183"/>
        <v>0</v>
      </c>
      <c r="GW1619">
        <v>1</v>
      </c>
      <c r="GX1619">
        <f t="shared" si="1184"/>
        <v>0</v>
      </c>
      <c r="HA1619">
        <v>0</v>
      </c>
      <c r="HB1619">
        <v>0</v>
      </c>
      <c r="HC1619">
        <f t="shared" si="1185"/>
        <v>0</v>
      </c>
      <c r="HE1619" t="s">
        <v>3</v>
      </c>
      <c r="HF1619" t="s">
        <v>3</v>
      </c>
      <c r="HM1619" t="s">
        <v>3</v>
      </c>
      <c r="IK1619">
        <v>0</v>
      </c>
    </row>
    <row r="1620" spans="1:245">
      <c r="A1620">
        <v>17</v>
      </c>
      <c r="B1620">
        <v>0</v>
      </c>
      <c r="C1620">
        <f>ROW(SmtRes!A1761)</f>
        <v>1761</v>
      </c>
      <c r="D1620">
        <f>ROW(EtalonRes!A1711)</f>
        <v>1711</v>
      </c>
      <c r="E1620" t="s">
        <v>270</v>
      </c>
      <c r="F1620" t="s">
        <v>218</v>
      </c>
      <c r="G1620" t="s">
        <v>219</v>
      </c>
      <c r="H1620" t="s">
        <v>220</v>
      </c>
      <c r="I1620">
        <f>ROUND(53.7/100,9)</f>
        <v>0.53700000000000003</v>
      </c>
      <c r="J1620">
        <v>0</v>
      </c>
      <c r="K1620">
        <f>ROUND(53.7/100,9)</f>
        <v>0.53700000000000003</v>
      </c>
      <c r="O1620">
        <f t="shared" si="1151"/>
        <v>14880.7</v>
      </c>
      <c r="P1620">
        <f t="shared" si="1152"/>
        <v>4264.62</v>
      </c>
      <c r="Q1620">
        <f t="shared" si="1153"/>
        <v>9.43</v>
      </c>
      <c r="R1620">
        <f t="shared" si="1154"/>
        <v>3.19</v>
      </c>
      <c r="S1620">
        <f t="shared" si="1155"/>
        <v>10606.65</v>
      </c>
      <c r="T1620">
        <f t="shared" si="1156"/>
        <v>0</v>
      </c>
      <c r="U1620">
        <f t="shared" si="1157"/>
        <v>34.545746999999999</v>
      </c>
      <c r="V1620">
        <f t="shared" si="1158"/>
        <v>6.7125000000000006E-3</v>
      </c>
      <c r="W1620">
        <f t="shared" si="1159"/>
        <v>0</v>
      </c>
      <c r="X1620">
        <f t="shared" si="1160"/>
        <v>8487.8700000000008</v>
      </c>
      <c r="Y1620">
        <f t="shared" si="1161"/>
        <v>3925.64</v>
      </c>
      <c r="AA1620">
        <v>35863109</v>
      </c>
      <c r="AB1620">
        <f t="shared" si="1162"/>
        <v>7162.38</v>
      </c>
      <c r="AC1620">
        <f t="shared" si="1163"/>
        <v>6563.27</v>
      </c>
      <c r="AD1620">
        <f>ROUND(((((ET1620*1.25))-((EU1620*1.25)))+AE1620),2)</f>
        <v>1.48</v>
      </c>
      <c r="AE1620">
        <f>ROUND(((EU1620*1.25)),2)</f>
        <v>0.18</v>
      </c>
      <c r="AF1620">
        <f>ROUND(((EV1620*1.15)),2)</f>
        <v>597.63</v>
      </c>
      <c r="AG1620">
        <f t="shared" si="1164"/>
        <v>0</v>
      </c>
      <c r="AH1620">
        <f>((EW1620*1.15))</f>
        <v>64.330999999999989</v>
      </c>
      <c r="AI1620">
        <f>((EX1620*1.25))</f>
        <v>1.2500000000000001E-2</v>
      </c>
      <c r="AJ1620">
        <f t="shared" si="1165"/>
        <v>0</v>
      </c>
      <c r="AK1620">
        <v>7084.13</v>
      </c>
      <c r="AL1620">
        <v>6563.27</v>
      </c>
      <c r="AM1620">
        <v>1.18</v>
      </c>
      <c r="AN1620">
        <v>0.14000000000000001</v>
      </c>
      <c r="AO1620">
        <v>519.67999999999995</v>
      </c>
      <c r="AP1620">
        <v>0</v>
      </c>
      <c r="AQ1620">
        <v>55.94</v>
      </c>
      <c r="AR1620">
        <v>0.01</v>
      </c>
      <c r="AS1620">
        <v>0</v>
      </c>
      <c r="AT1620">
        <v>80</v>
      </c>
      <c r="AU1620">
        <v>37</v>
      </c>
      <c r="AV1620">
        <v>1</v>
      </c>
      <c r="AW1620">
        <v>1</v>
      </c>
      <c r="AZ1620">
        <v>1</v>
      </c>
      <c r="BA1620">
        <v>33.049999999999997</v>
      </c>
      <c r="BB1620">
        <v>11.86</v>
      </c>
      <c r="BC1620">
        <v>1.21</v>
      </c>
      <c r="BD1620" t="s">
        <v>3</v>
      </c>
      <c r="BE1620" t="s">
        <v>3</v>
      </c>
      <c r="BF1620" t="s">
        <v>3</v>
      </c>
      <c r="BG1620" t="s">
        <v>3</v>
      </c>
      <c r="BH1620">
        <v>0</v>
      </c>
      <c r="BI1620">
        <v>1</v>
      </c>
      <c r="BJ1620" t="s">
        <v>221</v>
      </c>
      <c r="BM1620">
        <v>15001</v>
      </c>
      <c r="BN1620">
        <v>0</v>
      </c>
      <c r="BO1620" t="s">
        <v>218</v>
      </c>
      <c r="BP1620">
        <v>1</v>
      </c>
      <c r="BQ1620">
        <v>2</v>
      </c>
      <c r="BR1620">
        <v>0</v>
      </c>
      <c r="BS1620">
        <v>33.049999999999997</v>
      </c>
      <c r="BT1620">
        <v>1</v>
      </c>
      <c r="BU1620">
        <v>1</v>
      </c>
      <c r="BV1620">
        <v>1</v>
      </c>
      <c r="BW1620">
        <v>1</v>
      </c>
      <c r="BX1620">
        <v>1</v>
      </c>
      <c r="BY1620" t="s">
        <v>3</v>
      </c>
      <c r="BZ1620">
        <v>105</v>
      </c>
      <c r="CA1620">
        <v>55</v>
      </c>
      <c r="CB1620" t="s">
        <v>3</v>
      </c>
      <c r="CE1620">
        <v>0</v>
      </c>
      <c r="CF1620">
        <v>0</v>
      </c>
      <c r="CG1620">
        <v>0</v>
      </c>
      <c r="CM1620">
        <v>0</v>
      </c>
      <c r="CN1620" t="s">
        <v>3</v>
      </c>
      <c r="CO1620">
        <v>0</v>
      </c>
      <c r="CP1620">
        <f t="shared" si="1166"/>
        <v>14880.7</v>
      </c>
      <c r="CQ1620">
        <f t="shared" si="1167"/>
        <v>7941.5567000000001</v>
      </c>
      <c r="CR1620">
        <f t="shared" si="1168"/>
        <v>17.552799999999998</v>
      </c>
      <c r="CS1620">
        <f t="shared" si="1169"/>
        <v>5.948999999999999</v>
      </c>
      <c r="CT1620">
        <f t="shared" si="1170"/>
        <v>19751.671499999997</v>
      </c>
      <c r="CU1620">
        <f t="shared" si="1171"/>
        <v>0</v>
      </c>
      <c r="CV1620">
        <f t="shared" si="1172"/>
        <v>64.330999999999989</v>
      </c>
      <c r="CW1620">
        <f t="shared" si="1173"/>
        <v>1.2500000000000001E-2</v>
      </c>
      <c r="CX1620">
        <f t="shared" si="1174"/>
        <v>0</v>
      </c>
      <c r="CY1620">
        <f t="shared" si="1175"/>
        <v>8487.8719999999994</v>
      </c>
      <c r="CZ1620">
        <f t="shared" si="1176"/>
        <v>3925.6408000000001</v>
      </c>
      <c r="DC1620" t="s">
        <v>3</v>
      </c>
      <c r="DD1620" t="s">
        <v>3</v>
      </c>
      <c r="DE1620" t="s">
        <v>133</v>
      </c>
      <c r="DF1620" t="s">
        <v>133</v>
      </c>
      <c r="DG1620" t="s">
        <v>134</v>
      </c>
      <c r="DH1620" t="s">
        <v>3</v>
      </c>
      <c r="DI1620" t="s">
        <v>134</v>
      </c>
      <c r="DJ1620" t="s">
        <v>133</v>
      </c>
      <c r="DK1620" t="s">
        <v>3</v>
      </c>
      <c r="DL1620" t="s">
        <v>3</v>
      </c>
      <c r="DM1620" t="s">
        <v>3</v>
      </c>
      <c r="DN1620">
        <v>0</v>
      </c>
      <c r="DO1620">
        <v>0</v>
      </c>
      <c r="DP1620">
        <v>1</v>
      </c>
      <c r="DQ1620">
        <v>1</v>
      </c>
      <c r="DU1620">
        <v>1013</v>
      </c>
      <c r="DV1620" t="s">
        <v>220</v>
      </c>
      <c r="DW1620" t="s">
        <v>220</v>
      </c>
      <c r="DX1620">
        <v>1</v>
      </c>
      <c r="DZ1620" t="s">
        <v>3</v>
      </c>
      <c r="EA1620" t="s">
        <v>3</v>
      </c>
      <c r="EB1620" t="s">
        <v>3</v>
      </c>
      <c r="EC1620" t="s">
        <v>3</v>
      </c>
      <c r="EE1620">
        <v>29085536</v>
      </c>
      <c r="EF1620">
        <v>2</v>
      </c>
      <c r="EG1620" t="s">
        <v>135</v>
      </c>
      <c r="EH1620">
        <v>0</v>
      </c>
      <c r="EI1620" t="s">
        <v>3</v>
      </c>
      <c r="EJ1620">
        <v>1</v>
      </c>
      <c r="EK1620">
        <v>15001</v>
      </c>
      <c r="EL1620" t="s">
        <v>151</v>
      </c>
      <c r="EM1620" t="s">
        <v>152</v>
      </c>
      <c r="EO1620" t="s">
        <v>3</v>
      </c>
      <c r="EQ1620">
        <v>0</v>
      </c>
      <c r="ER1620">
        <v>7084.13</v>
      </c>
      <c r="ES1620">
        <v>6563.27</v>
      </c>
      <c r="ET1620">
        <v>1.18</v>
      </c>
      <c r="EU1620">
        <v>0.14000000000000001</v>
      </c>
      <c r="EV1620">
        <v>519.67999999999995</v>
      </c>
      <c r="EW1620">
        <v>55.94</v>
      </c>
      <c r="EX1620">
        <v>0.01</v>
      </c>
      <c r="EY1620">
        <v>0</v>
      </c>
      <c r="FQ1620">
        <v>0</v>
      </c>
      <c r="FR1620">
        <f t="shared" si="1177"/>
        <v>0</v>
      </c>
      <c r="FS1620">
        <v>0</v>
      </c>
      <c r="FT1620" t="s">
        <v>139</v>
      </c>
      <c r="FU1620" t="s">
        <v>25</v>
      </c>
      <c r="FV1620" t="s">
        <v>25</v>
      </c>
      <c r="FW1620" t="s">
        <v>26</v>
      </c>
      <c r="FX1620">
        <v>94.5</v>
      </c>
      <c r="FY1620">
        <v>46.75</v>
      </c>
      <c r="GA1620" t="s">
        <v>3</v>
      </c>
      <c r="GD1620">
        <v>1</v>
      </c>
      <c r="GF1620">
        <v>797186164</v>
      </c>
      <c r="GG1620">
        <v>2</v>
      </c>
      <c r="GH1620">
        <v>1</v>
      </c>
      <c r="GI1620">
        <v>2</v>
      </c>
      <c r="GJ1620">
        <v>0</v>
      </c>
      <c r="GK1620">
        <v>0</v>
      </c>
      <c r="GL1620">
        <f t="shared" si="1178"/>
        <v>0</v>
      </c>
      <c r="GM1620">
        <f t="shared" si="1179"/>
        <v>27294.21</v>
      </c>
      <c r="GN1620">
        <f t="shared" si="1180"/>
        <v>27294.21</v>
      </c>
      <c r="GO1620">
        <f t="shared" si="1181"/>
        <v>0</v>
      </c>
      <c r="GP1620">
        <f t="shared" si="1182"/>
        <v>0</v>
      </c>
      <c r="GR1620">
        <v>0</v>
      </c>
      <c r="GS1620">
        <v>3</v>
      </c>
      <c r="GT1620">
        <v>0</v>
      </c>
      <c r="GU1620" t="s">
        <v>3</v>
      </c>
      <c r="GV1620">
        <f t="shared" si="1183"/>
        <v>0</v>
      </c>
      <c r="GW1620">
        <v>1</v>
      </c>
      <c r="GX1620">
        <f t="shared" si="1184"/>
        <v>0</v>
      </c>
      <c r="HA1620">
        <v>0</v>
      </c>
      <c r="HB1620">
        <v>0</v>
      </c>
      <c r="HC1620">
        <f t="shared" si="1185"/>
        <v>0</v>
      </c>
      <c r="HE1620" t="s">
        <v>3</v>
      </c>
      <c r="HF1620" t="s">
        <v>3</v>
      </c>
      <c r="HM1620" t="s">
        <v>3</v>
      </c>
      <c r="IK1620">
        <v>0</v>
      </c>
    </row>
    <row r="1621" spans="1:245">
      <c r="A1621">
        <v>17</v>
      </c>
      <c r="B1621">
        <v>0</v>
      </c>
      <c r="C1621">
        <f>ROW(SmtRes!A1773)</f>
        <v>1773</v>
      </c>
      <c r="D1621">
        <f>ROW(EtalonRes!A1720)</f>
        <v>1720</v>
      </c>
      <c r="E1621" t="s">
        <v>217</v>
      </c>
      <c r="F1621" t="s">
        <v>223</v>
      </c>
      <c r="G1621" t="s">
        <v>224</v>
      </c>
      <c r="H1621" t="s">
        <v>58</v>
      </c>
      <c r="I1621">
        <f>ROUND(3/100,9)</f>
        <v>0.03</v>
      </c>
      <c r="J1621">
        <v>0</v>
      </c>
      <c r="K1621">
        <f>ROUND(3/100,9)</f>
        <v>0.03</v>
      </c>
      <c r="O1621">
        <f t="shared" si="1151"/>
        <v>359.88</v>
      </c>
      <c r="P1621">
        <f t="shared" si="1152"/>
        <v>13.57</v>
      </c>
      <c r="Q1621">
        <f t="shared" si="1153"/>
        <v>1.56</v>
      </c>
      <c r="R1621">
        <f t="shared" si="1154"/>
        <v>0.41</v>
      </c>
      <c r="S1621">
        <f t="shared" si="1155"/>
        <v>344.75</v>
      </c>
      <c r="T1621">
        <f t="shared" si="1156"/>
        <v>0</v>
      </c>
      <c r="U1621">
        <f t="shared" si="1157"/>
        <v>1.0515600000000001</v>
      </c>
      <c r="V1621">
        <f t="shared" si="1158"/>
        <v>8.9999999999999998E-4</v>
      </c>
      <c r="W1621">
        <f t="shared" si="1159"/>
        <v>0</v>
      </c>
      <c r="X1621">
        <f t="shared" si="1160"/>
        <v>279.58</v>
      </c>
      <c r="Y1621">
        <f t="shared" si="1161"/>
        <v>179.48</v>
      </c>
      <c r="AA1621">
        <v>35863109</v>
      </c>
      <c r="AB1621">
        <f t="shared" si="1162"/>
        <v>416.77</v>
      </c>
      <c r="AC1621">
        <f t="shared" si="1163"/>
        <v>63.28</v>
      </c>
      <c r="AD1621">
        <f t="shared" ref="AD1621:AD1627" si="1188">ROUND((((ET1621)-(EU1621))+AE1621),2)</f>
        <v>5.78</v>
      </c>
      <c r="AE1621">
        <f t="shared" ref="AE1621:AE1627" si="1189">ROUND((EU1621),2)</f>
        <v>0.41</v>
      </c>
      <c r="AF1621">
        <f>ROUND(((EV1621*1.15)),2)</f>
        <v>347.71</v>
      </c>
      <c r="AG1621">
        <f t="shared" si="1164"/>
        <v>0</v>
      </c>
      <c r="AH1621">
        <f>((EW1621*1.15))</f>
        <v>35.052</v>
      </c>
      <c r="AI1621">
        <f t="shared" ref="AI1621:AI1627" si="1190">(EX1621)</f>
        <v>0.03</v>
      </c>
      <c r="AJ1621">
        <f t="shared" si="1165"/>
        <v>0</v>
      </c>
      <c r="AK1621">
        <v>371.42</v>
      </c>
      <c r="AL1621">
        <v>63.28</v>
      </c>
      <c r="AM1621">
        <v>5.78</v>
      </c>
      <c r="AN1621">
        <v>0.41</v>
      </c>
      <c r="AO1621">
        <v>302.36</v>
      </c>
      <c r="AP1621">
        <v>0</v>
      </c>
      <c r="AQ1621">
        <v>30.48</v>
      </c>
      <c r="AR1621">
        <v>0.03</v>
      </c>
      <c r="AS1621">
        <v>0</v>
      </c>
      <c r="AT1621">
        <v>81</v>
      </c>
      <c r="AU1621">
        <v>52</v>
      </c>
      <c r="AV1621">
        <v>1</v>
      </c>
      <c r="AW1621">
        <v>1</v>
      </c>
      <c r="AZ1621">
        <v>1</v>
      </c>
      <c r="BA1621">
        <v>33.049999999999997</v>
      </c>
      <c r="BB1621">
        <v>9.01</v>
      </c>
      <c r="BC1621">
        <v>7.15</v>
      </c>
      <c r="BD1621" t="s">
        <v>3</v>
      </c>
      <c r="BE1621" t="s">
        <v>3</v>
      </c>
      <c r="BF1621" t="s">
        <v>3</v>
      </c>
      <c r="BG1621" t="s">
        <v>3</v>
      </c>
      <c r="BH1621">
        <v>0</v>
      </c>
      <c r="BI1621">
        <v>2</v>
      </c>
      <c r="BJ1621" t="s">
        <v>225</v>
      </c>
      <c r="BM1621">
        <v>108001</v>
      </c>
      <c r="BN1621">
        <v>0</v>
      </c>
      <c r="BO1621" t="s">
        <v>223</v>
      </c>
      <c r="BP1621">
        <v>1</v>
      </c>
      <c r="BQ1621">
        <v>3</v>
      </c>
      <c r="BR1621">
        <v>0</v>
      </c>
      <c r="BS1621">
        <v>33.049999999999997</v>
      </c>
      <c r="BT1621">
        <v>1</v>
      </c>
      <c r="BU1621">
        <v>1</v>
      </c>
      <c r="BV1621">
        <v>1</v>
      </c>
      <c r="BW1621">
        <v>1</v>
      </c>
      <c r="BX1621">
        <v>1</v>
      </c>
      <c r="BY1621" t="s">
        <v>3</v>
      </c>
      <c r="BZ1621">
        <v>95</v>
      </c>
      <c r="CA1621">
        <v>65</v>
      </c>
      <c r="CB1621" t="s">
        <v>3</v>
      </c>
      <c r="CE1621">
        <v>0</v>
      </c>
      <c r="CF1621">
        <v>0</v>
      </c>
      <c r="CG1621">
        <v>0</v>
      </c>
      <c r="CM1621">
        <v>0</v>
      </c>
      <c r="CN1621" t="s">
        <v>993</v>
      </c>
      <c r="CO1621">
        <v>0</v>
      </c>
      <c r="CP1621">
        <f t="shared" si="1166"/>
        <v>359.88</v>
      </c>
      <c r="CQ1621">
        <f t="shared" si="1167"/>
        <v>452.45200000000006</v>
      </c>
      <c r="CR1621">
        <f t="shared" si="1168"/>
        <v>52.077800000000003</v>
      </c>
      <c r="CS1621">
        <f t="shared" si="1169"/>
        <v>13.550499999999998</v>
      </c>
      <c r="CT1621">
        <f t="shared" si="1170"/>
        <v>11491.815499999999</v>
      </c>
      <c r="CU1621">
        <f t="shared" si="1171"/>
        <v>0</v>
      </c>
      <c r="CV1621">
        <f t="shared" si="1172"/>
        <v>35.052</v>
      </c>
      <c r="CW1621">
        <f t="shared" si="1173"/>
        <v>0.03</v>
      </c>
      <c r="CX1621">
        <f t="shared" si="1174"/>
        <v>0</v>
      </c>
      <c r="CY1621">
        <f t="shared" si="1175"/>
        <v>279.57960000000003</v>
      </c>
      <c r="CZ1621">
        <f t="shared" si="1176"/>
        <v>179.48320000000001</v>
      </c>
      <c r="DC1621" t="s">
        <v>3</v>
      </c>
      <c r="DD1621" t="s">
        <v>3</v>
      </c>
      <c r="DE1621" t="s">
        <v>3</v>
      </c>
      <c r="DF1621" t="s">
        <v>3</v>
      </c>
      <c r="DG1621" t="s">
        <v>134</v>
      </c>
      <c r="DH1621" t="s">
        <v>3</v>
      </c>
      <c r="DI1621" t="s">
        <v>134</v>
      </c>
      <c r="DJ1621" t="s">
        <v>3</v>
      </c>
      <c r="DK1621" t="s">
        <v>3</v>
      </c>
      <c r="DL1621" t="s">
        <v>3</v>
      </c>
      <c r="DM1621" t="s">
        <v>3</v>
      </c>
      <c r="DN1621">
        <v>0</v>
      </c>
      <c r="DO1621">
        <v>0</v>
      </c>
      <c r="DP1621">
        <v>1</v>
      </c>
      <c r="DQ1621">
        <v>1</v>
      </c>
      <c r="DU1621">
        <v>1010</v>
      </c>
      <c r="DV1621" t="s">
        <v>58</v>
      </c>
      <c r="DW1621" t="s">
        <v>58</v>
      </c>
      <c r="DX1621">
        <v>100</v>
      </c>
      <c r="DZ1621" t="s">
        <v>3</v>
      </c>
      <c r="EA1621" t="s">
        <v>3</v>
      </c>
      <c r="EB1621" t="s">
        <v>3</v>
      </c>
      <c r="EC1621" t="s">
        <v>3</v>
      </c>
      <c r="EE1621">
        <v>29085386</v>
      </c>
      <c r="EF1621">
        <v>3</v>
      </c>
      <c r="EG1621" t="s">
        <v>226</v>
      </c>
      <c r="EH1621">
        <v>0</v>
      </c>
      <c r="EI1621" t="s">
        <v>3</v>
      </c>
      <c r="EJ1621">
        <v>2</v>
      </c>
      <c r="EK1621">
        <v>108001</v>
      </c>
      <c r="EL1621" t="s">
        <v>227</v>
      </c>
      <c r="EM1621" t="s">
        <v>228</v>
      </c>
      <c r="EO1621" t="s">
        <v>305</v>
      </c>
      <c r="EQ1621">
        <v>0</v>
      </c>
      <c r="ER1621">
        <v>371.42</v>
      </c>
      <c r="ES1621">
        <v>63.28</v>
      </c>
      <c r="ET1621">
        <v>5.78</v>
      </c>
      <c r="EU1621">
        <v>0.41</v>
      </c>
      <c r="EV1621">
        <v>302.36</v>
      </c>
      <c r="EW1621">
        <v>30.48</v>
      </c>
      <c r="EX1621">
        <v>0.03</v>
      </c>
      <c r="EY1621">
        <v>0</v>
      </c>
      <c r="FQ1621">
        <v>0</v>
      </c>
      <c r="FR1621">
        <f t="shared" si="1177"/>
        <v>0</v>
      </c>
      <c r="FS1621">
        <v>0</v>
      </c>
      <c r="FV1621" t="s">
        <v>25</v>
      </c>
      <c r="FW1621" t="s">
        <v>26</v>
      </c>
      <c r="FX1621">
        <v>95</v>
      </c>
      <c r="FY1621">
        <v>65</v>
      </c>
      <c r="GA1621" t="s">
        <v>3</v>
      </c>
      <c r="GD1621">
        <v>1</v>
      </c>
      <c r="GF1621">
        <v>-1627028948</v>
      </c>
      <c r="GG1621">
        <v>2</v>
      </c>
      <c r="GH1621">
        <v>1</v>
      </c>
      <c r="GI1621">
        <v>2</v>
      </c>
      <c r="GJ1621">
        <v>0</v>
      </c>
      <c r="GK1621">
        <v>0</v>
      </c>
      <c r="GL1621">
        <f t="shared" si="1178"/>
        <v>0</v>
      </c>
      <c r="GM1621">
        <f t="shared" si="1179"/>
        <v>818.94</v>
      </c>
      <c r="GN1621">
        <f t="shared" si="1180"/>
        <v>0</v>
      </c>
      <c r="GO1621">
        <f t="shared" si="1181"/>
        <v>818.94</v>
      </c>
      <c r="GP1621">
        <f t="shared" si="1182"/>
        <v>0</v>
      </c>
      <c r="GR1621">
        <v>0</v>
      </c>
      <c r="GS1621">
        <v>3</v>
      </c>
      <c r="GT1621">
        <v>0</v>
      </c>
      <c r="GU1621" t="s">
        <v>3</v>
      </c>
      <c r="GV1621">
        <f t="shared" si="1183"/>
        <v>0</v>
      </c>
      <c r="GW1621">
        <v>1</v>
      </c>
      <c r="GX1621">
        <f t="shared" si="1184"/>
        <v>0</v>
      </c>
      <c r="HA1621">
        <v>0</v>
      </c>
      <c r="HB1621">
        <v>0</v>
      </c>
      <c r="HC1621">
        <f t="shared" si="1185"/>
        <v>0</v>
      </c>
      <c r="HE1621" t="s">
        <v>3</v>
      </c>
      <c r="HF1621" t="s">
        <v>3</v>
      </c>
      <c r="HM1621" t="s">
        <v>3</v>
      </c>
      <c r="IK1621">
        <v>0</v>
      </c>
    </row>
    <row r="1622" spans="1:245">
      <c r="A1622">
        <v>18</v>
      </c>
      <c r="B1622">
        <v>0</v>
      </c>
      <c r="C1622">
        <v>1771</v>
      </c>
      <c r="E1622" t="s">
        <v>279</v>
      </c>
      <c r="F1622" t="s">
        <v>230</v>
      </c>
      <c r="G1622" t="s">
        <v>231</v>
      </c>
      <c r="H1622" t="s">
        <v>232</v>
      </c>
      <c r="I1622">
        <f>I1621*J1622</f>
        <v>3.0000000000000001E-3</v>
      </c>
      <c r="J1622">
        <v>0.1</v>
      </c>
      <c r="K1622">
        <v>0.1</v>
      </c>
      <c r="O1622">
        <f t="shared" si="1151"/>
        <v>15.35</v>
      </c>
      <c r="P1622">
        <f t="shared" si="1152"/>
        <v>15.35</v>
      </c>
      <c r="Q1622">
        <f t="shared" si="1153"/>
        <v>0</v>
      </c>
      <c r="R1622">
        <f t="shared" si="1154"/>
        <v>0</v>
      </c>
      <c r="S1622">
        <f t="shared" si="1155"/>
        <v>0</v>
      </c>
      <c r="T1622">
        <f t="shared" si="1156"/>
        <v>0</v>
      </c>
      <c r="U1622">
        <f t="shared" si="1157"/>
        <v>0</v>
      </c>
      <c r="V1622">
        <f t="shared" si="1158"/>
        <v>0</v>
      </c>
      <c r="W1622">
        <f t="shared" si="1159"/>
        <v>0.06</v>
      </c>
      <c r="X1622">
        <f t="shared" si="1160"/>
        <v>0</v>
      </c>
      <c r="Y1622">
        <f t="shared" si="1161"/>
        <v>0</v>
      </c>
      <c r="AA1622">
        <v>35863109</v>
      </c>
      <c r="AB1622">
        <f t="shared" si="1162"/>
        <v>1998.42</v>
      </c>
      <c r="AC1622">
        <f t="shared" si="1163"/>
        <v>1998.42</v>
      </c>
      <c r="AD1622">
        <f t="shared" si="1188"/>
        <v>0</v>
      </c>
      <c r="AE1622">
        <f t="shared" si="1189"/>
        <v>0</v>
      </c>
      <c r="AF1622">
        <f>ROUND((EV1622),2)</f>
        <v>0</v>
      </c>
      <c r="AG1622">
        <f t="shared" si="1164"/>
        <v>0</v>
      </c>
      <c r="AH1622">
        <f>(EW1622)</f>
        <v>0</v>
      </c>
      <c r="AI1622">
        <f t="shared" si="1190"/>
        <v>0</v>
      </c>
      <c r="AJ1622">
        <f t="shared" si="1165"/>
        <v>19.399999999999999</v>
      </c>
      <c r="AK1622">
        <v>1998.42</v>
      </c>
      <c r="AL1622">
        <v>1998.42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19.399999999999999</v>
      </c>
      <c r="AT1622">
        <v>0</v>
      </c>
      <c r="AU1622">
        <v>0</v>
      </c>
      <c r="AV1622">
        <v>1</v>
      </c>
      <c r="AW1622">
        <v>1</v>
      </c>
      <c r="AZ1622">
        <v>1</v>
      </c>
      <c r="BA1622">
        <v>1</v>
      </c>
      <c r="BB1622">
        <v>1</v>
      </c>
      <c r="BC1622">
        <v>2.56</v>
      </c>
      <c r="BD1622" t="s">
        <v>3</v>
      </c>
      <c r="BE1622" t="s">
        <v>3</v>
      </c>
      <c r="BF1622" t="s">
        <v>3</v>
      </c>
      <c r="BG1622" t="s">
        <v>3</v>
      </c>
      <c r="BH1622">
        <v>3</v>
      </c>
      <c r="BI1622">
        <v>2</v>
      </c>
      <c r="BJ1622" t="s">
        <v>233</v>
      </c>
      <c r="BM1622">
        <v>500002</v>
      </c>
      <c r="BN1622">
        <v>0</v>
      </c>
      <c r="BO1622" t="s">
        <v>230</v>
      </c>
      <c r="BP1622">
        <v>1</v>
      </c>
      <c r="BQ1622">
        <v>12</v>
      </c>
      <c r="BR1622">
        <v>0</v>
      </c>
      <c r="BS1622">
        <v>1</v>
      </c>
      <c r="BT1622">
        <v>1</v>
      </c>
      <c r="BU1622">
        <v>1</v>
      </c>
      <c r="BV1622">
        <v>1</v>
      </c>
      <c r="BW1622">
        <v>1</v>
      </c>
      <c r="BX1622">
        <v>1</v>
      </c>
      <c r="BY1622" t="s">
        <v>3</v>
      </c>
      <c r="BZ1622">
        <v>0</v>
      </c>
      <c r="CA1622">
        <v>0</v>
      </c>
      <c r="CB1622" t="s">
        <v>3</v>
      </c>
      <c r="CE1622">
        <v>0</v>
      </c>
      <c r="CF1622">
        <v>0</v>
      </c>
      <c r="CG1622">
        <v>0</v>
      </c>
      <c r="CM1622">
        <v>0</v>
      </c>
      <c r="CN1622" t="s">
        <v>3</v>
      </c>
      <c r="CO1622">
        <v>0</v>
      </c>
      <c r="CP1622">
        <f t="shared" si="1166"/>
        <v>15.35</v>
      </c>
      <c r="CQ1622">
        <f t="shared" si="1167"/>
        <v>5115.9552000000003</v>
      </c>
      <c r="CR1622">
        <f t="shared" si="1168"/>
        <v>0</v>
      </c>
      <c r="CS1622">
        <f t="shared" si="1169"/>
        <v>0</v>
      </c>
      <c r="CT1622">
        <f t="shared" si="1170"/>
        <v>0</v>
      </c>
      <c r="CU1622">
        <f t="shared" si="1171"/>
        <v>0</v>
      </c>
      <c r="CV1622">
        <f t="shared" si="1172"/>
        <v>0</v>
      </c>
      <c r="CW1622">
        <f t="shared" si="1173"/>
        <v>0</v>
      </c>
      <c r="CX1622">
        <f t="shared" si="1174"/>
        <v>19.399999999999999</v>
      </c>
      <c r="CY1622">
        <f t="shared" si="1175"/>
        <v>0</v>
      </c>
      <c r="CZ1622">
        <f t="shared" si="1176"/>
        <v>0</v>
      </c>
      <c r="DC1622" t="s">
        <v>3</v>
      </c>
      <c r="DD1622" t="s">
        <v>3</v>
      </c>
      <c r="DE1622" t="s">
        <v>3</v>
      </c>
      <c r="DF1622" t="s">
        <v>3</v>
      </c>
      <c r="DG1622" t="s">
        <v>3</v>
      </c>
      <c r="DH1622" t="s">
        <v>3</v>
      </c>
      <c r="DI1622" t="s">
        <v>3</v>
      </c>
      <c r="DJ1622" t="s">
        <v>3</v>
      </c>
      <c r="DK1622" t="s">
        <v>3</v>
      </c>
      <c r="DL1622" t="s">
        <v>3</v>
      </c>
      <c r="DM1622" t="s">
        <v>3</v>
      </c>
      <c r="DN1622">
        <v>0</v>
      </c>
      <c r="DO1622">
        <v>0</v>
      </c>
      <c r="DP1622">
        <v>1</v>
      </c>
      <c r="DQ1622">
        <v>1</v>
      </c>
      <c r="DU1622">
        <v>1010</v>
      </c>
      <c r="DV1622" t="s">
        <v>232</v>
      </c>
      <c r="DW1622" t="s">
        <v>232</v>
      </c>
      <c r="DX1622">
        <v>1000</v>
      </c>
      <c r="DZ1622" t="s">
        <v>3</v>
      </c>
      <c r="EA1622" t="s">
        <v>3</v>
      </c>
      <c r="EB1622" t="s">
        <v>3</v>
      </c>
      <c r="EC1622" t="s">
        <v>3</v>
      </c>
      <c r="EE1622">
        <v>29085444</v>
      </c>
      <c r="EF1622">
        <v>12</v>
      </c>
      <c r="EG1622" t="s">
        <v>32</v>
      </c>
      <c r="EH1622">
        <v>0</v>
      </c>
      <c r="EI1622" t="s">
        <v>3</v>
      </c>
      <c r="EJ1622">
        <v>2</v>
      </c>
      <c r="EK1622">
        <v>500002</v>
      </c>
      <c r="EL1622" t="s">
        <v>33</v>
      </c>
      <c r="EM1622" t="s">
        <v>34</v>
      </c>
      <c r="EO1622" t="s">
        <v>3</v>
      </c>
      <c r="EQ1622">
        <v>0</v>
      </c>
      <c r="ER1622">
        <v>1998.42</v>
      </c>
      <c r="ES1622">
        <v>1998.42</v>
      </c>
      <c r="ET1622">
        <v>0</v>
      </c>
      <c r="EU1622">
        <v>0</v>
      </c>
      <c r="EV1622">
        <v>0</v>
      </c>
      <c r="EW1622">
        <v>0</v>
      </c>
      <c r="EX1622">
        <v>0</v>
      </c>
      <c r="FQ1622">
        <v>0</v>
      </c>
      <c r="FR1622">
        <f t="shared" si="1177"/>
        <v>0</v>
      </c>
      <c r="FS1622">
        <v>0</v>
      </c>
      <c r="FX1622">
        <v>0</v>
      </c>
      <c r="FY1622">
        <v>0</v>
      </c>
      <c r="GA1622" t="s">
        <v>3</v>
      </c>
      <c r="GD1622">
        <v>1</v>
      </c>
      <c r="GF1622">
        <v>-1152774928</v>
      </c>
      <c r="GG1622">
        <v>2</v>
      </c>
      <c r="GH1622">
        <v>1</v>
      </c>
      <c r="GI1622">
        <v>2</v>
      </c>
      <c r="GJ1622">
        <v>0</v>
      </c>
      <c r="GK1622">
        <v>0</v>
      </c>
      <c r="GL1622">
        <f t="shared" si="1178"/>
        <v>0</v>
      </c>
      <c r="GM1622">
        <f t="shared" si="1179"/>
        <v>15.35</v>
      </c>
      <c r="GN1622">
        <f t="shared" si="1180"/>
        <v>0</v>
      </c>
      <c r="GO1622">
        <f t="shared" si="1181"/>
        <v>15.35</v>
      </c>
      <c r="GP1622">
        <f t="shared" si="1182"/>
        <v>0</v>
      </c>
      <c r="GR1622">
        <v>0</v>
      </c>
      <c r="GS1622">
        <v>3</v>
      </c>
      <c r="GT1622">
        <v>0</v>
      </c>
      <c r="GU1622" t="s">
        <v>3</v>
      </c>
      <c r="GV1622">
        <f t="shared" si="1183"/>
        <v>0</v>
      </c>
      <c r="GW1622">
        <v>1</v>
      </c>
      <c r="GX1622">
        <f t="shared" si="1184"/>
        <v>0</v>
      </c>
      <c r="HA1622">
        <v>0</v>
      </c>
      <c r="HB1622">
        <v>0</v>
      </c>
      <c r="HC1622">
        <f t="shared" si="1185"/>
        <v>0</v>
      </c>
      <c r="HE1622" t="s">
        <v>3</v>
      </c>
      <c r="HF1622" t="s">
        <v>3</v>
      </c>
      <c r="HM1622" t="s">
        <v>3</v>
      </c>
      <c r="IK1622">
        <v>0</v>
      </c>
    </row>
    <row r="1623" spans="1:245">
      <c r="A1623">
        <v>18</v>
      </c>
      <c r="B1623">
        <v>0</v>
      </c>
      <c r="C1623">
        <v>1769</v>
      </c>
      <c r="E1623" t="s">
        <v>280</v>
      </c>
      <c r="F1623" t="s">
        <v>235</v>
      </c>
      <c r="G1623" t="s">
        <v>236</v>
      </c>
      <c r="H1623" t="s">
        <v>237</v>
      </c>
      <c r="I1623">
        <f>I1621*J1623</f>
        <v>2</v>
      </c>
      <c r="J1623">
        <v>66.666666666666671</v>
      </c>
      <c r="K1623">
        <v>66.666667000000004</v>
      </c>
      <c r="O1623">
        <f t="shared" si="1151"/>
        <v>105</v>
      </c>
      <c r="P1623">
        <f t="shared" si="1152"/>
        <v>105</v>
      </c>
      <c r="Q1623">
        <f t="shared" si="1153"/>
        <v>0</v>
      </c>
      <c r="R1623">
        <f t="shared" si="1154"/>
        <v>0</v>
      </c>
      <c r="S1623">
        <f t="shared" si="1155"/>
        <v>0</v>
      </c>
      <c r="T1623">
        <f t="shared" si="1156"/>
        <v>0</v>
      </c>
      <c r="U1623">
        <f t="shared" si="1157"/>
        <v>0</v>
      </c>
      <c r="V1623">
        <f t="shared" si="1158"/>
        <v>0</v>
      </c>
      <c r="W1623">
        <f t="shared" si="1159"/>
        <v>0.14000000000000001</v>
      </c>
      <c r="X1623">
        <f t="shared" si="1160"/>
        <v>0</v>
      </c>
      <c r="Y1623">
        <f t="shared" si="1161"/>
        <v>0</v>
      </c>
      <c r="AA1623">
        <v>35863109</v>
      </c>
      <c r="AB1623">
        <f t="shared" si="1162"/>
        <v>7.62</v>
      </c>
      <c r="AC1623">
        <f t="shared" si="1163"/>
        <v>7.62</v>
      </c>
      <c r="AD1623">
        <f t="shared" si="1188"/>
        <v>0</v>
      </c>
      <c r="AE1623">
        <f t="shared" si="1189"/>
        <v>0</v>
      </c>
      <c r="AF1623">
        <f>ROUND((EV1623),2)</f>
        <v>0</v>
      </c>
      <c r="AG1623">
        <f t="shared" si="1164"/>
        <v>0</v>
      </c>
      <c r="AH1623">
        <f>(EW1623)</f>
        <v>0</v>
      </c>
      <c r="AI1623">
        <f t="shared" si="1190"/>
        <v>0</v>
      </c>
      <c r="AJ1623">
        <f t="shared" si="1165"/>
        <v>7.0000000000000007E-2</v>
      </c>
      <c r="AK1623">
        <v>7.62</v>
      </c>
      <c r="AL1623">
        <v>7.62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7.0000000000000007E-2</v>
      </c>
      <c r="AT1623">
        <v>0</v>
      </c>
      <c r="AU1623">
        <v>0</v>
      </c>
      <c r="AV1623">
        <v>1</v>
      </c>
      <c r="AW1623">
        <v>1</v>
      </c>
      <c r="AZ1623">
        <v>1</v>
      </c>
      <c r="BA1623">
        <v>1</v>
      </c>
      <c r="BB1623">
        <v>1</v>
      </c>
      <c r="BC1623">
        <v>6.89</v>
      </c>
      <c r="BD1623" t="s">
        <v>3</v>
      </c>
      <c r="BE1623" t="s">
        <v>3</v>
      </c>
      <c r="BF1623" t="s">
        <v>3</v>
      </c>
      <c r="BG1623" t="s">
        <v>3</v>
      </c>
      <c r="BH1623">
        <v>3</v>
      </c>
      <c r="BI1623">
        <v>2</v>
      </c>
      <c r="BJ1623" t="s">
        <v>238</v>
      </c>
      <c r="BM1623">
        <v>500002</v>
      </c>
      <c r="BN1623">
        <v>0</v>
      </c>
      <c r="BO1623" t="s">
        <v>235</v>
      </c>
      <c r="BP1623">
        <v>1</v>
      </c>
      <c r="BQ1623">
        <v>12</v>
      </c>
      <c r="BR1623">
        <v>0</v>
      </c>
      <c r="BS1623">
        <v>1</v>
      </c>
      <c r="BT1623">
        <v>1</v>
      </c>
      <c r="BU1623">
        <v>1</v>
      </c>
      <c r="BV1623">
        <v>1</v>
      </c>
      <c r="BW1623">
        <v>1</v>
      </c>
      <c r="BX1623">
        <v>1</v>
      </c>
      <c r="BY1623" t="s">
        <v>3</v>
      </c>
      <c r="BZ1623">
        <v>0</v>
      </c>
      <c r="CA1623">
        <v>0</v>
      </c>
      <c r="CB1623" t="s">
        <v>3</v>
      </c>
      <c r="CE1623">
        <v>0</v>
      </c>
      <c r="CF1623">
        <v>0</v>
      </c>
      <c r="CG1623">
        <v>0</v>
      </c>
      <c r="CM1623">
        <v>0</v>
      </c>
      <c r="CN1623" t="s">
        <v>3</v>
      </c>
      <c r="CO1623">
        <v>0</v>
      </c>
      <c r="CP1623">
        <f t="shared" si="1166"/>
        <v>105</v>
      </c>
      <c r="CQ1623">
        <f t="shared" si="1167"/>
        <v>52.501799999999996</v>
      </c>
      <c r="CR1623">
        <f t="shared" si="1168"/>
        <v>0</v>
      </c>
      <c r="CS1623">
        <f t="shared" si="1169"/>
        <v>0</v>
      </c>
      <c r="CT1623">
        <f t="shared" si="1170"/>
        <v>0</v>
      </c>
      <c r="CU1623">
        <f t="shared" si="1171"/>
        <v>0</v>
      </c>
      <c r="CV1623">
        <f t="shared" si="1172"/>
        <v>0</v>
      </c>
      <c r="CW1623">
        <f t="shared" si="1173"/>
        <v>0</v>
      </c>
      <c r="CX1623">
        <f t="shared" si="1174"/>
        <v>7.0000000000000007E-2</v>
      </c>
      <c r="CY1623">
        <f t="shared" si="1175"/>
        <v>0</v>
      </c>
      <c r="CZ1623">
        <f t="shared" si="1176"/>
        <v>0</v>
      </c>
      <c r="DC1623" t="s">
        <v>3</v>
      </c>
      <c r="DD1623" t="s">
        <v>3</v>
      </c>
      <c r="DE1623" t="s">
        <v>3</v>
      </c>
      <c r="DF1623" t="s">
        <v>3</v>
      </c>
      <c r="DG1623" t="s">
        <v>3</v>
      </c>
      <c r="DH1623" t="s">
        <v>3</v>
      </c>
      <c r="DI1623" t="s">
        <v>3</v>
      </c>
      <c r="DJ1623" t="s">
        <v>3</v>
      </c>
      <c r="DK1623" t="s">
        <v>3</v>
      </c>
      <c r="DL1623" t="s">
        <v>3</v>
      </c>
      <c r="DM1623" t="s">
        <v>3</v>
      </c>
      <c r="DN1623">
        <v>0</v>
      </c>
      <c r="DO1623">
        <v>0</v>
      </c>
      <c r="DP1623">
        <v>1</v>
      </c>
      <c r="DQ1623">
        <v>1</v>
      </c>
      <c r="DU1623">
        <v>1010</v>
      </c>
      <c r="DV1623" t="s">
        <v>237</v>
      </c>
      <c r="DW1623" t="s">
        <v>237</v>
      </c>
      <c r="DX1623">
        <v>1</v>
      </c>
      <c r="DZ1623" t="s">
        <v>3</v>
      </c>
      <c r="EA1623" t="s">
        <v>3</v>
      </c>
      <c r="EB1623" t="s">
        <v>3</v>
      </c>
      <c r="EC1623" t="s">
        <v>3</v>
      </c>
      <c r="EE1623">
        <v>29085444</v>
      </c>
      <c r="EF1623">
        <v>12</v>
      </c>
      <c r="EG1623" t="s">
        <v>32</v>
      </c>
      <c r="EH1623">
        <v>0</v>
      </c>
      <c r="EI1623" t="s">
        <v>3</v>
      </c>
      <c r="EJ1623">
        <v>2</v>
      </c>
      <c r="EK1623">
        <v>500002</v>
      </c>
      <c r="EL1623" t="s">
        <v>33</v>
      </c>
      <c r="EM1623" t="s">
        <v>34</v>
      </c>
      <c r="EO1623" t="s">
        <v>3</v>
      </c>
      <c r="EQ1623">
        <v>0</v>
      </c>
      <c r="ER1623">
        <v>7.62</v>
      </c>
      <c r="ES1623">
        <v>7.62</v>
      </c>
      <c r="ET1623">
        <v>0</v>
      </c>
      <c r="EU1623">
        <v>0</v>
      </c>
      <c r="EV1623">
        <v>0</v>
      </c>
      <c r="EW1623">
        <v>0</v>
      </c>
      <c r="EX1623">
        <v>0</v>
      </c>
      <c r="FQ1623">
        <v>0</v>
      </c>
      <c r="FR1623">
        <f t="shared" si="1177"/>
        <v>0</v>
      </c>
      <c r="FS1623">
        <v>0</v>
      </c>
      <c r="FX1623">
        <v>0</v>
      </c>
      <c r="FY1623">
        <v>0</v>
      </c>
      <c r="GA1623" t="s">
        <v>3</v>
      </c>
      <c r="GD1623">
        <v>1</v>
      </c>
      <c r="GF1623">
        <v>-652224790</v>
      </c>
      <c r="GG1623">
        <v>2</v>
      </c>
      <c r="GH1623">
        <v>1</v>
      </c>
      <c r="GI1623">
        <v>2</v>
      </c>
      <c r="GJ1623">
        <v>0</v>
      </c>
      <c r="GK1623">
        <v>0</v>
      </c>
      <c r="GL1623">
        <f t="shared" si="1178"/>
        <v>0</v>
      </c>
      <c r="GM1623">
        <f t="shared" si="1179"/>
        <v>105</v>
      </c>
      <c r="GN1623">
        <f t="shared" si="1180"/>
        <v>0</v>
      </c>
      <c r="GO1623">
        <f t="shared" si="1181"/>
        <v>105</v>
      </c>
      <c r="GP1623">
        <f t="shared" si="1182"/>
        <v>0</v>
      </c>
      <c r="GR1623">
        <v>0</v>
      </c>
      <c r="GS1623">
        <v>3</v>
      </c>
      <c r="GT1623">
        <v>0</v>
      </c>
      <c r="GU1623" t="s">
        <v>3</v>
      </c>
      <c r="GV1623">
        <f t="shared" si="1183"/>
        <v>0</v>
      </c>
      <c r="GW1623">
        <v>1</v>
      </c>
      <c r="GX1623">
        <f t="shared" si="1184"/>
        <v>0</v>
      </c>
      <c r="HA1623">
        <v>0</v>
      </c>
      <c r="HB1623">
        <v>0</v>
      </c>
      <c r="HC1623">
        <f t="shared" si="1185"/>
        <v>0</v>
      </c>
      <c r="HE1623" t="s">
        <v>3</v>
      </c>
      <c r="HF1623" t="s">
        <v>3</v>
      </c>
      <c r="HM1623" t="s">
        <v>3</v>
      </c>
      <c r="IK1623">
        <v>0</v>
      </c>
    </row>
    <row r="1624" spans="1:245">
      <c r="A1624">
        <v>18</v>
      </c>
      <c r="B1624">
        <v>0</v>
      </c>
      <c r="C1624">
        <v>1770</v>
      </c>
      <c r="E1624" t="s">
        <v>281</v>
      </c>
      <c r="F1624" t="s">
        <v>240</v>
      </c>
      <c r="G1624" t="s">
        <v>241</v>
      </c>
      <c r="H1624" t="s">
        <v>237</v>
      </c>
      <c r="I1624">
        <f>I1621*J1624</f>
        <v>1</v>
      </c>
      <c r="J1624">
        <v>33.333333333333336</v>
      </c>
      <c r="K1624">
        <v>33.333333000000003</v>
      </c>
      <c r="O1624">
        <f t="shared" si="1151"/>
        <v>76.59</v>
      </c>
      <c r="P1624">
        <f t="shared" si="1152"/>
        <v>76.59</v>
      </c>
      <c r="Q1624">
        <f t="shared" si="1153"/>
        <v>0</v>
      </c>
      <c r="R1624">
        <f t="shared" si="1154"/>
        <v>0</v>
      </c>
      <c r="S1624">
        <f t="shared" si="1155"/>
        <v>0</v>
      </c>
      <c r="T1624">
        <f t="shared" si="1156"/>
        <v>0</v>
      </c>
      <c r="U1624">
        <f t="shared" si="1157"/>
        <v>0</v>
      </c>
      <c r="V1624">
        <f t="shared" si="1158"/>
        <v>0</v>
      </c>
      <c r="W1624">
        <f t="shared" si="1159"/>
        <v>0.09</v>
      </c>
      <c r="X1624">
        <f t="shared" si="1160"/>
        <v>0</v>
      </c>
      <c r="Y1624">
        <f t="shared" si="1161"/>
        <v>0</v>
      </c>
      <c r="AA1624">
        <v>35863109</v>
      </c>
      <c r="AB1624">
        <f t="shared" si="1162"/>
        <v>9.01</v>
      </c>
      <c r="AC1624">
        <f t="shared" si="1163"/>
        <v>9.01</v>
      </c>
      <c r="AD1624">
        <f t="shared" si="1188"/>
        <v>0</v>
      </c>
      <c r="AE1624">
        <f t="shared" si="1189"/>
        <v>0</v>
      </c>
      <c r="AF1624">
        <f>ROUND((EV1624),2)</f>
        <v>0</v>
      </c>
      <c r="AG1624">
        <f t="shared" si="1164"/>
        <v>0</v>
      </c>
      <c r="AH1624">
        <f>(EW1624)</f>
        <v>0</v>
      </c>
      <c r="AI1624">
        <f t="shared" si="1190"/>
        <v>0</v>
      </c>
      <c r="AJ1624">
        <f t="shared" si="1165"/>
        <v>0.09</v>
      </c>
      <c r="AK1624">
        <v>9.01</v>
      </c>
      <c r="AL1624">
        <v>9.01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0.09</v>
      </c>
      <c r="AT1624">
        <v>0</v>
      </c>
      <c r="AU1624">
        <v>0</v>
      </c>
      <c r="AV1624">
        <v>1</v>
      </c>
      <c r="AW1624">
        <v>1</v>
      </c>
      <c r="AZ1624">
        <v>1</v>
      </c>
      <c r="BA1624">
        <v>1</v>
      </c>
      <c r="BB1624">
        <v>1</v>
      </c>
      <c r="BC1624">
        <v>8.5</v>
      </c>
      <c r="BD1624" t="s">
        <v>3</v>
      </c>
      <c r="BE1624" t="s">
        <v>3</v>
      </c>
      <c r="BF1624" t="s">
        <v>3</v>
      </c>
      <c r="BG1624" t="s">
        <v>3</v>
      </c>
      <c r="BH1624">
        <v>3</v>
      </c>
      <c r="BI1624">
        <v>2</v>
      </c>
      <c r="BJ1624" t="s">
        <v>242</v>
      </c>
      <c r="BM1624">
        <v>500002</v>
      </c>
      <c r="BN1624">
        <v>0</v>
      </c>
      <c r="BO1624" t="s">
        <v>240</v>
      </c>
      <c r="BP1624">
        <v>1</v>
      </c>
      <c r="BQ1624">
        <v>12</v>
      </c>
      <c r="BR1624">
        <v>0</v>
      </c>
      <c r="BS1624">
        <v>1</v>
      </c>
      <c r="BT1624">
        <v>1</v>
      </c>
      <c r="BU1624">
        <v>1</v>
      </c>
      <c r="BV1624">
        <v>1</v>
      </c>
      <c r="BW1624">
        <v>1</v>
      </c>
      <c r="BX1624">
        <v>1</v>
      </c>
      <c r="BY1624" t="s">
        <v>3</v>
      </c>
      <c r="BZ1624">
        <v>0</v>
      </c>
      <c r="CA1624">
        <v>0</v>
      </c>
      <c r="CB1624" t="s">
        <v>3</v>
      </c>
      <c r="CE1624">
        <v>0</v>
      </c>
      <c r="CF1624">
        <v>0</v>
      </c>
      <c r="CG1624">
        <v>0</v>
      </c>
      <c r="CM1624">
        <v>0</v>
      </c>
      <c r="CN1624" t="s">
        <v>3</v>
      </c>
      <c r="CO1624">
        <v>0</v>
      </c>
      <c r="CP1624">
        <f t="shared" si="1166"/>
        <v>76.59</v>
      </c>
      <c r="CQ1624">
        <f t="shared" si="1167"/>
        <v>76.584999999999994</v>
      </c>
      <c r="CR1624">
        <f t="shared" si="1168"/>
        <v>0</v>
      </c>
      <c r="CS1624">
        <f t="shared" si="1169"/>
        <v>0</v>
      </c>
      <c r="CT1624">
        <f t="shared" si="1170"/>
        <v>0</v>
      </c>
      <c r="CU1624">
        <f t="shared" si="1171"/>
        <v>0</v>
      </c>
      <c r="CV1624">
        <f t="shared" si="1172"/>
        <v>0</v>
      </c>
      <c r="CW1624">
        <f t="shared" si="1173"/>
        <v>0</v>
      </c>
      <c r="CX1624">
        <f t="shared" si="1174"/>
        <v>0.09</v>
      </c>
      <c r="CY1624">
        <f t="shared" si="1175"/>
        <v>0</v>
      </c>
      <c r="CZ1624">
        <f t="shared" si="1176"/>
        <v>0</v>
      </c>
      <c r="DC1624" t="s">
        <v>3</v>
      </c>
      <c r="DD1624" t="s">
        <v>3</v>
      </c>
      <c r="DE1624" t="s">
        <v>3</v>
      </c>
      <c r="DF1624" t="s">
        <v>3</v>
      </c>
      <c r="DG1624" t="s">
        <v>3</v>
      </c>
      <c r="DH1624" t="s">
        <v>3</v>
      </c>
      <c r="DI1624" t="s">
        <v>3</v>
      </c>
      <c r="DJ1624" t="s">
        <v>3</v>
      </c>
      <c r="DK1624" t="s">
        <v>3</v>
      </c>
      <c r="DL1624" t="s">
        <v>3</v>
      </c>
      <c r="DM1624" t="s">
        <v>3</v>
      </c>
      <c r="DN1624">
        <v>0</v>
      </c>
      <c r="DO1624">
        <v>0</v>
      </c>
      <c r="DP1624">
        <v>1</v>
      </c>
      <c r="DQ1624">
        <v>1</v>
      </c>
      <c r="DU1624">
        <v>1010</v>
      </c>
      <c r="DV1624" t="s">
        <v>237</v>
      </c>
      <c r="DW1624" t="s">
        <v>237</v>
      </c>
      <c r="DX1624">
        <v>1</v>
      </c>
      <c r="DZ1624" t="s">
        <v>3</v>
      </c>
      <c r="EA1624" t="s">
        <v>3</v>
      </c>
      <c r="EB1624" t="s">
        <v>3</v>
      </c>
      <c r="EC1624" t="s">
        <v>3</v>
      </c>
      <c r="EE1624">
        <v>29085444</v>
      </c>
      <c r="EF1624">
        <v>12</v>
      </c>
      <c r="EG1624" t="s">
        <v>32</v>
      </c>
      <c r="EH1624">
        <v>0</v>
      </c>
      <c r="EI1624" t="s">
        <v>3</v>
      </c>
      <c r="EJ1624">
        <v>2</v>
      </c>
      <c r="EK1624">
        <v>500002</v>
      </c>
      <c r="EL1624" t="s">
        <v>33</v>
      </c>
      <c r="EM1624" t="s">
        <v>34</v>
      </c>
      <c r="EO1624" t="s">
        <v>3</v>
      </c>
      <c r="EQ1624">
        <v>0</v>
      </c>
      <c r="ER1624">
        <v>9.01</v>
      </c>
      <c r="ES1624">
        <v>9.01</v>
      </c>
      <c r="ET1624">
        <v>0</v>
      </c>
      <c r="EU1624">
        <v>0</v>
      </c>
      <c r="EV1624">
        <v>0</v>
      </c>
      <c r="EW1624">
        <v>0</v>
      </c>
      <c r="EX1624">
        <v>0</v>
      </c>
      <c r="FQ1624">
        <v>0</v>
      </c>
      <c r="FR1624">
        <f t="shared" si="1177"/>
        <v>0</v>
      </c>
      <c r="FS1624">
        <v>0</v>
      </c>
      <c r="FX1624">
        <v>0</v>
      </c>
      <c r="FY1624">
        <v>0</v>
      </c>
      <c r="GA1624" t="s">
        <v>3</v>
      </c>
      <c r="GD1624">
        <v>1</v>
      </c>
      <c r="GF1624">
        <v>-1484870884</v>
      </c>
      <c r="GG1624">
        <v>2</v>
      </c>
      <c r="GH1624">
        <v>1</v>
      </c>
      <c r="GI1624">
        <v>2</v>
      </c>
      <c r="GJ1624">
        <v>0</v>
      </c>
      <c r="GK1624">
        <v>0</v>
      </c>
      <c r="GL1624">
        <f t="shared" si="1178"/>
        <v>0</v>
      </c>
      <c r="GM1624">
        <f t="shared" si="1179"/>
        <v>76.59</v>
      </c>
      <c r="GN1624">
        <f t="shared" si="1180"/>
        <v>0</v>
      </c>
      <c r="GO1624">
        <f t="shared" si="1181"/>
        <v>76.59</v>
      </c>
      <c r="GP1624">
        <f t="shared" si="1182"/>
        <v>0</v>
      </c>
      <c r="GR1624">
        <v>0</v>
      </c>
      <c r="GS1624">
        <v>3</v>
      </c>
      <c r="GT1624">
        <v>0</v>
      </c>
      <c r="GU1624" t="s">
        <v>3</v>
      </c>
      <c r="GV1624">
        <f t="shared" si="1183"/>
        <v>0</v>
      </c>
      <c r="GW1624">
        <v>1</v>
      </c>
      <c r="GX1624">
        <f t="shared" si="1184"/>
        <v>0</v>
      </c>
      <c r="HA1624">
        <v>0</v>
      </c>
      <c r="HB1624">
        <v>0</v>
      </c>
      <c r="HC1624">
        <f t="shared" si="1185"/>
        <v>0</v>
      </c>
      <c r="HE1624" t="s">
        <v>3</v>
      </c>
      <c r="HF1624" t="s">
        <v>3</v>
      </c>
      <c r="HM1624" t="s">
        <v>3</v>
      </c>
      <c r="IK1624">
        <v>0</v>
      </c>
    </row>
    <row r="1625" spans="1:245">
      <c r="A1625">
        <v>17</v>
      </c>
      <c r="B1625">
        <v>0</v>
      </c>
      <c r="C1625">
        <f>ROW(SmtRes!A1782)</f>
        <v>1782</v>
      </c>
      <c r="D1625">
        <f>ROW(EtalonRes!A1727)</f>
        <v>1727</v>
      </c>
      <c r="E1625" t="s">
        <v>222</v>
      </c>
      <c r="F1625" t="s">
        <v>244</v>
      </c>
      <c r="G1625" t="s">
        <v>245</v>
      </c>
      <c r="H1625" t="s">
        <v>58</v>
      </c>
      <c r="I1625">
        <f>ROUND(1/100,9)</f>
        <v>0.01</v>
      </c>
      <c r="J1625">
        <v>0</v>
      </c>
      <c r="K1625">
        <f>ROUND(1/100,9)</f>
        <v>0.01</v>
      </c>
      <c r="O1625">
        <f t="shared" si="1151"/>
        <v>102.04</v>
      </c>
      <c r="P1625">
        <f t="shared" si="1152"/>
        <v>2.58</v>
      </c>
      <c r="Q1625">
        <f t="shared" si="1153"/>
        <v>0.52</v>
      </c>
      <c r="R1625">
        <f t="shared" si="1154"/>
        <v>0.14000000000000001</v>
      </c>
      <c r="S1625">
        <f t="shared" si="1155"/>
        <v>98.94</v>
      </c>
      <c r="T1625">
        <f t="shared" si="1156"/>
        <v>0</v>
      </c>
      <c r="U1625">
        <f t="shared" si="1157"/>
        <v>0.30175999999999997</v>
      </c>
      <c r="V1625">
        <f t="shared" si="1158"/>
        <v>2.9999999999999997E-4</v>
      </c>
      <c r="W1625">
        <f t="shared" si="1159"/>
        <v>0</v>
      </c>
      <c r="X1625">
        <f t="shared" si="1160"/>
        <v>80.25</v>
      </c>
      <c r="Y1625">
        <f t="shared" si="1161"/>
        <v>51.52</v>
      </c>
      <c r="AA1625">
        <v>35863109</v>
      </c>
      <c r="AB1625">
        <f t="shared" si="1162"/>
        <v>341.2</v>
      </c>
      <c r="AC1625">
        <f t="shared" si="1163"/>
        <v>36.07</v>
      </c>
      <c r="AD1625">
        <f t="shared" si="1188"/>
        <v>5.78</v>
      </c>
      <c r="AE1625">
        <f t="shared" si="1189"/>
        <v>0.41</v>
      </c>
      <c r="AF1625">
        <f>ROUND(((EV1625*1.15)),2)</f>
        <v>299.35000000000002</v>
      </c>
      <c r="AG1625">
        <f t="shared" si="1164"/>
        <v>0</v>
      </c>
      <c r="AH1625">
        <f>((EW1625*1.15))</f>
        <v>30.175999999999995</v>
      </c>
      <c r="AI1625">
        <f t="shared" si="1190"/>
        <v>0.03</v>
      </c>
      <c r="AJ1625">
        <f t="shared" si="1165"/>
        <v>0</v>
      </c>
      <c r="AK1625">
        <v>302.14999999999998</v>
      </c>
      <c r="AL1625">
        <v>36.07</v>
      </c>
      <c r="AM1625">
        <v>5.78</v>
      </c>
      <c r="AN1625">
        <v>0.41</v>
      </c>
      <c r="AO1625">
        <v>260.3</v>
      </c>
      <c r="AP1625">
        <v>0</v>
      </c>
      <c r="AQ1625">
        <v>26.24</v>
      </c>
      <c r="AR1625">
        <v>0.03</v>
      </c>
      <c r="AS1625">
        <v>0</v>
      </c>
      <c r="AT1625">
        <v>81</v>
      </c>
      <c r="AU1625">
        <v>52</v>
      </c>
      <c r="AV1625">
        <v>1</v>
      </c>
      <c r="AW1625">
        <v>1</v>
      </c>
      <c r="AZ1625">
        <v>1</v>
      </c>
      <c r="BA1625">
        <v>33.049999999999997</v>
      </c>
      <c r="BB1625">
        <v>9.01</v>
      </c>
      <c r="BC1625">
        <v>7.15</v>
      </c>
      <c r="BD1625" t="s">
        <v>3</v>
      </c>
      <c r="BE1625" t="s">
        <v>3</v>
      </c>
      <c r="BF1625" t="s">
        <v>3</v>
      </c>
      <c r="BG1625" t="s">
        <v>3</v>
      </c>
      <c r="BH1625">
        <v>0</v>
      </c>
      <c r="BI1625">
        <v>2</v>
      </c>
      <c r="BJ1625" t="s">
        <v>246</v>
      </c>
      <c r="BM1625">
        <v>108001</v>
      </c>
      <c r="BN1625">
        <v>0</v>
      </c>
      <c r="BO1625" t="s">
        <v>244</v>
      </c>
      <c r="BP1625">
        <v>1</v>
      </c>
      <c r="BQ1625">
        <v>3</v>
      </c>
      <c r="BR1625">
        <v>0</v>
      </c>
      <c r="BS1625">
        <v>33.049999999999997</v>
      </c>
      <c r="BT1625">
        <v>1</v>
      </c>
      <c r="BU1625">
        <v>1</v>
      </c>
      <c r="BV1625">
        <v>1</v>
      </c>
      <c r="BW1625">
        <v>1</v>
      </c>
      <c r="BX1625">
        <v>1</v>
      </c>
      <c r="BY1625" t="s">
        <v>3</v>
      </c>
      <c r="BZ1625">
        <v>95</v>
      </c>
      <c r="CA1625">
        <v>65</v>
      </c>
      <c r="CB1625" t="s">
        <v>3</v>
      </c>
      <c r="CE1625">
        <v>0</v>
      </c>
      <c r="CF1625">
        <v>0</v>
      </c>
      <c r="CG1625">
        <v>0</v>
      </c>
      <c r="CM1625">
        <v>0</v>
      </c>
      <c r="CN1625" t="s">
        <v>993</v>
      </c>
      <c r="CO1625">
        <v>0</v>
      </c>
      <c r="CP1625">
        <f t="shared" si="1166"/>
        <v>102.03999999999999</v>
      </c>
      <c r="CQ1625">
        <f t="shared" si="1167"/>
        <v>257.90050000000002</v>
      </c>
      <c r="CR1625">
        <f t="shared" si="1168"/>
        <v>52.077800000000003</v>
      </c>
      <c r="CS1625">
        <f t="shared" si="1169"/>
        <v>13.550499999999998</v>
      </c>
      <c r="CT1625">
        <f t="shared" si="1170"/>
        <v>9893.5174999999999</v>
      </c>
      <c r="CU1625">
        <f t="shared" si="1171"/>
        <v>0</v>
      </c>
      <c r="CV1625">
        <f t="shared" si="1172"/>
        <v>30.175999999999995</v>
      </c>
      <c r="CW1625">
        <f t="shared" si="1173"/>
        <v>0.03</v>
      </c>
      <c r="CX1625">
        <f t="shared" si="1174"/>
        <v>0</v>
      </c>
      <c r="CY1625">
        <f t="shared" si="1175"/>
        <v>80.254799999999989</v>
      </c>
      <c r="CZ1625">
        <f t="shared" si="1176"/>
        <v>51.521599999999999</v>
      </c>
      <c r="DC1625" t="s">
        <v>3</v>
      </c>
      <c r="DD1625" t="s">
        <v>3</v>
      </c>
      <c r="DE1625" t="s">
        <v>3</v>
      </c>
      <c r="DF1625" t="s">
        <v>3</v>
      </c>
      <c r="DG1625" t="s">
        <v>134</v>
      </c>
      <c r="DH1625" t="s">
        <v>3</v>
      </c>
      <c r="DI1625" t="s">
        <v>134</v>
      </c>
      <c r="DJ1625" t="s">
        <v>3</v>
      </c>
      <c r="DK1625" t="s">
        <v>3</v>
      </c>
      <c r="DL1625" t="s">
        <v>3</v>
      </c>
      <c r="DM1625" t="s">
        <v>3</v>
      </c>
      <c r="DN1625">
        <v>0</v>
      </c>
      <c r="DO1625">
        <v>0</v>
      </c>
      <c r="DP1625">
        <v>1</v>
      </c>
      <c r="DQ1625">
        <v>1</v>
      </c>
      <c r="DU1625">
        <v>1010</v>
      </c>
      <c r="DV1625" t="s">
        <v>58</v>
      </c>
      <c r="DW1625" t="s">
        <v>58</v>
      </c>
      <c r="DX1625">
        <v>100</v>
      </c>
      <c r="DZ1625" t="s">
        <v>3</v>
      </c>
      <c r="EA1625" t="s">
        <v>3</v>
      </c>
      <c r="EB1625" t="s">
        <v>3</v>
      </c>
      <c r="EC1625" t="s">
        <v>3</v>
      </c>
      <c r="EE1625">
        <v>29085386</v>
      </c>
      <c r="EF1625">
        <v>3</v>
      </c>
      <c r="EG1625" t="s">
        <v>226</v>
      </c>
      <c r="EH1625">
        <v>0</v>
      </c>
      <c r="EI1625" t="s">
        <v>3</v>
      </c>
      <c r="EJ1625">
        <v>2</v>
      </c>
      <c r="EK1625">
        <v>108001</v>
      </c>
      <c r="EL1625" t="s">
        <v>227</v>
      </c>
      <c r="EM1625" t="s">
        <v>228</v>
      </c>
      <c r="EO1625" t="s">
        <v>305</v>
      </c>
      <c r="EQ1625">
        <v>0</v>
      </c>
      <c r="ER1625">
        <v>302.14999999999998</v>
      </c>
      <c r="ES1625">
        <v>36.07</v>
      </c>
      <c r="ET1625">
        <v>5.78</v>
      </c>
      <c r="EU1625">
        <v>0.41</v>
      </c>
      <c r="EV1625">
        <v>260.3</v>
      </c>
      <c r="EW1625">
        <v>26.24</v>
      </c>
      <c r="EX1625">
        <v>0.03</v>
      </c>
      <c r="EY1625">
        <v>0</v>
      </c>
      <c r="FQ1625">
        <v>0</v>
      </c>
      <c r="FR1625">
        <f t="shared" si="1177"/>
        <v>0</v>
      </c>
      <c r="FS1625">
        <v>0</v>
      </c>
      <c r="FV1625" t="s">
        <v>25</v>
      </c>
      <c r="FW1625" t="s">
        <v>26</v>
      </c>
      <c r="FX1625">
        <v>95</v>
      </c>
      <c r="FY1625">
        <v>65</v>
      </c>
      <c r="GA1625" t="s">
        <v>3</v>
      </c>
      <c r="GD1625">
        <v>1</v>
      </c>
      <c r="GF1625">
        <v>1949515482</v>
      </c>
      <c r="GG1625">
        <v>2</v>
      </c>
      <c r="GH1625">
        <v>1</v>
      </c>
      <c r="GI1625">
        <v>2</v>
      </c>
      <c r="GJ1625">
        <v>0</v>
      </c>
      <c r="GK1625">
        <v>0</v>
      </c>
      <c r="GL1625">
        <f t="shared" si="1178"/>
        <v>0</v>
      </c>
      <c r="GM1625">
        <f t="shared" si="1179"/>
        <v>233.81</v>
      </c>
      <c r="GN1625">
        <f t="shared" si="1180"/>
        <v>0</v>
      </c>
      <c r="GO1625">
        <f t="shared" si="1181"/>
        <v>233.81</v>
      </c>
      <c r="GP1625">
        <f t="shared" si="1182"/>
        <v>0</v>
      </c>
      <c r="GR1625">
        <v>0</v>
      </c>
      <c r="GS1625">
        <v>3</v>
      </c>
      <c r="GT1625">
        <v>0</v>
      </c>
      <c r="GU1625" t="s">
        <v>3</v>
      </c>
      <c r="GV1625">
        <f t="shared" si="1183"/>
        <v>0</v>
      </c>
      <c r="GW1625">
        <v>1</v>
      </c>
      <c r="GX1625">
        <f t="shared" si="1184"/>
        <v>0</v>
      </c>
      <c r="HA1625">
        <v>0</v>
      </c>
      <c r="HB1625">
        <v>0</v>
      </c>
      <c r="HC1625">
        <f t="shared" si="1185"/>
        <v>0</v>
      </c>
      <c r="HE1625" t="s">
        <v>3</v>
      </c>
      <c r="HF1625" t="s">
        <v>3</v>
      </c>
      <c r="HM1625" t="s">
        <v>3</v>
      </c>
      <c r="IK1625">
        <v>0</v>
      </c>
    </row>
    <row r="1626" spans="1:245">
      <c r="A1626">
        <v>18</v>
      </c>
      <c r="B1626">
        <v>0</v>
      </c>
      <c r="C1626">
        <v>1779</v>
      </c>
      <c r="E1626" t="s">
        <v>229</v>
      </c>
      <c r="F1626" t="s">
        <v>230</v>
      </c>
      <c r="G1626" t="s">
        <v>231</v>
      </c>
      <c r="H1626" t="s">
        <v>232</v>
      </c>
      <c r="I1626">
        <f>I1625*J1626</f>
        <v>1E-3</v>
      </c>
      <c r="J1626">
        <v>0.1</v>
      </c>
      <c r="K1626">
        <v>0.1</v>
      </c>
      <c r="O1626">
        <f t="shared" si="1151"/>
        <v>5.12</v>
      </c>
      <c r="P1626">
        <f t="shared" si="1152"/>
        <v>5.12</v>
      </c>
      <c r="Q1626">
        <f t="shared" si="1153"/>
        <v>0</v>
      </c>
      <c r="R1626">
        <f t="shared" si="1154"/>
        <v>0</v>
      </c>
      <c r="S1626">
        <f t="shared" si="1155"/>
        <v>0</v>
      </c>
      <c r="T1626">
        <f t="shared" si="1156"/>
        <v>0</v>
      </c>
      <c r="U1626">
        <f t="shared" si="1157"/>
        <v>0</v>
      </c>
      <c r="V1626">
        <f t="shared" si="1158"/>
        <v>0</v>
      </c>
      <c r="W1626">
        <f t="shared" si="1159"/>
        <v>0.02</v>
      </c>
      <c r="X1626">
        <f t="shared" si="1160"/>
        <v>0</v>
      </c>
      <c r="Y1626">
        <f t="shared" si="1161"/>
        <v>0</v>
      </c>
      <c r="AA1626">
        <v>35863109</v>
      </c>
      <c r="AB1626">
        <f t="shared" si="1162"/>
        <v>1998.42</v>
      </c>
      <c r="AC1626">
        <f t="shared" si="1163"/>
        <v>1998.42</v>
      </c>
      <c r="AD1626">
        <f t="shared" si="1188"/>
        <v>0</v>
      </c>
      <c r="AE1626">
        <f t="shared" si="1189"/>
        <v>0</v>
      </c>
      <c r="AF1626">
        <f>ROUND((EV1626),2)</f>
        <v>0</v>
      </c>
      <c r="AG1626">
        <f t="shared" si="1164"/>
        <v>0</v>
      </c>
      <c r="AH1626">
        <f>(EW1626)</f>
        <v>0</v>
      </c>
      <c r="AI1626">
        <f t="shared" si="1190"/>
        <v>0</v>
      </c>
      <c r="AJ1626">
        <f t="shared" si="1165"/>
        <v>19.399999999999999</v>
      </c>
      <c r="AK1626">
        <v>1998.42</v>
      </c>
      <c r="AL1626">
        <v>1998.42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19.399999999999999</v>
      </c>
      <c r="AT1626">
        <v>0</v>
      </c>
      <c r="AU1626">
        <v>0</v>
      </c>
      <c r="AV1626">
        <v>1</v>
      </c>
      <c r="AW1626">
        <v>1</v>
      </c>
      <c r="AZ1626">
        <v>1</v>
      </c>
      <c r="BA1626">
        <v>1</v>
      </c>
      <c r="BB1626">
        <v>1</v>
      </c>
      <c r="BC1626">
        <v>2.56</v>
      </c>
      <c r="BD1626" t="s">
        <v>3</v>
      </c>
      <c r="BE1626" t="s">
        <v>3</v>
      </c>
      <c r="BF1626" t="s">
        <v>3</v>
      </c>
      <c r="BG1626" t="s">
        <v>3</v>
      </c>
      <c r="BH1626">
        <v>3</v>
      </c>
      <c r="BI1626">
        <v>2</v>
      </c>
      <c r="BJ1626" t="s">
        <v>233</v>
      </c>
      <c r="BM1626">
        <v>500002</v>
      </c>
      <c r="BN1626">
        <v>0</v>
      </c>
      <c r="BO1626" t="s">
        <v>230</v>
      </c>
      <c r="BP1626">
        <v>1</v>
      </c>
      <c r="BQ1626">
        <v>12</v>
      </c>
      <c r="BR1626">
        <v>0</v>
      </c>
      <c r="BS1626">
        <v>1</v>
      </c>
      <c r="BT1626">
        <v>1</v>
      </c>
      <c r="BU1626">
        <v>1</v>
      </c>
      <c r="BV1626">
        <v>1</v>
      </c>
      <c r="BW1626">
        <v>1</v>
      </c>
      <c r="BX1626">
        <v>1</v>
      </c>
      <c r="BY1626" t="s">
        <v>3</v>
      </c>
      <c r="BZ1626">
        <v>0</v>
      </c>
      <c r="CA1626">
        <v>0</v>
      </c>
      <c r="CB1626" t="s">
        <v>3</v>
      </c>
      <c r="CE1626">
        <v>0</v>
      </c>
      <c r="CF1626">
        <v>0</v>
      </c>
      <c r="CG1626">
        <v>0</v>
      </c>
      <c r="CM1626">
        <v>0</v>
      </c>
      <c r="CN1626" t="s">
        <v>3</v>
      </c>
      <c r="CO1626">
        <v>0</v>
      </c>
      <c r="CP1626">
        <f t="shared" si="1166"/>
        <v>5.12</v>
      </c>
      <c r="CQ1626">
        <f t="shared" si="1167"/>
        <v>5115.9552000000003</v>
      </c>
      <c r="CR1626">
        <f t="shared" si="1168"/>
        <v>0</v>
      </c>
      <c r="CS1626">
        <f t="shared" si="1169"/>
        <v>0</v>
      </c>
      <c r="CT1626">
        <f t="shared" si="1170"/>
        <v>0</v>
      </c>
      <c r="CU1626">
        <f t="shared" si="1171"/>
        <v>0</v>
      </c>
      <c r="CV1626">
        <f t="shared" si="1172"/>
        <v>0</v>
      </c>
      <c r="CW1626">
        <f t="shared" si="1173"/>
        <v>0</v>
      </c>
      <c r="CX1626">
        <f t="shared" si="1174"/>
        <v>19.399999999999999</v>
      </c>
      <c r="CY1626">
        <f t="shared" si="1175"/>
        <v>0</v>
      </c>
      <c r="CZ1626">
        <f t="shared" si="1176"/>
        <v>0</v>
      </c>
      <c r="DC1626" t="s">
        <v>3</v>
      </c>
      <c r="DD1626" t="s">
        <v>3</v>
      </c>
      <c r="DE1626" t="s">
        <v>3</v>
      </c>
      <c r="DF1626" t="s">
        <v>3</v>
      </c>
      <c r="DG1626" t="s">
        <v>3</v>
      </c>
      <c r="DH1626" t="s">
        <v>3</v>
      </c>
      <c r="DI1626" t="s">
        <v>3</v>
      </c>
      <c r="DJ1626" t="s">
        <v>3</v>
      </c>
      <c r="DK1626" t="s">
        <v>3</v>
      </c>
      <c r="DL1626" t="s">
        <v>3</v>
      </c>
      <c r="DM1626" t="s">
        <v>3</v>
      </c>
      <c r="DN1626">
        <v>0</v>
      </c>
      <c r="DO1626">
        <v>0</v>
      </c>
      <c r="DP1626">
        <v>1</v>
      </c>
      <c r="DQ1626">
        <v>1</v>
      </c>
      <c r="DU1626">
        <v>1010</v>
      </c>
      <c r="DV1626" t="s">
        <v>232</v>
      </c>
      <c r="DW1626" t="s">
        <v>232</v>
      </c>
      <c r="DX1626">
        <v>1000</v>
      </c>
      <c r="DZ1626" t="s">
        <v>3</v>
      </c>
      <c r="EA1626" t="s">
        <v>3</v>
      </c>
      <c r="EB1626" t="s">
        <v>3</v>
      </c>
      <c r="EC1626" t="s">
        <v>3</v>
      </c>
      <c r="EE1626">
        <v>29085444</v>
      </c>
      <c r="EF1626">
        <v>12</v>
      </c>
      <c r="EG1626" t="s">
        <v>32</v>
      </c>
      <c r="EH1626">
        <v>0</v>
      </c>
      <c r="EI1626" t="s">
        <v>3</v>
      </c>
      <c r="EJ1626">
        <v>2</v>
      </c>
      <c r="EK1626">
        <v>500002</v>
      </c>
      <c r="EL1626" t="s">
        <v>33</v>
      </c>
      <c r="EM1626" t="s">
        <v>34</v>
      </c>
      <c r="EO1626" t="s">
        <v>3</v>
      </c>
      <c r="EQ1626">
        <v>0</v>
      </c>
      <c r="ER1626">
        <v>1998.42</v>
      </c>
      <c r="ES1626">
        <v>1998.42</v>
      </c>
      <c r="ET1626">
        <v>0</v>
      </c>
      <c r="EU1626">
        <v>0</v>
      </c>
      <c r="EV1626">
        <v>0</v>
      </c>
      <c r="EW1626">
        <v>0</v>
      </c>
      <c r="EX1626">
        <v>0</v>
      </c>
      <c r="FQ1626">
        <v>0</v>
      </c>
      <c r="FR1626">
        <f t="shared" si="1177"/>
        <v>0</v>
      </c>
      <c r="FS1626">
        <v>0</v>
      </c>
      <c r="FX1626">
        <v>0</v>
      </c>
      <c r="FY1626">
        <v>0</v>
      </c>
      <c r="GA1626" t="s">
        <v>3</v>
      </c>
      <c r="GD1626">
        <v>1</v>
      </c>
      <c r="GF1626">
        <v>-1152774928</v>
      </c>
      <c r="GG1626">
        <v>2</v>
      </c>
      <c r="GH1626">
        <v>1</v>
      </c>
      <c r="GI1626">
        <v>2</v>
      </c>
      <c r="GJ1626">
        <v>0</v>
      </c>
      <c r="GK1626">
        <v>0</v>
      </c>
      <c r="GL1626">
        <f t="shared" si="1178"/>
        <v>0</v>
      </c>
      <c r="GM1626">
        <f t="shared" si="1179"/>
        <v>5.12</v>
      </c>
      <c r="GN1626">
        <f t="shared" si="1180"/>
        <v>0</v>
      </c>
      <c r="GO1626">
        <f t="shared" si="1181"/>
        <v>5.12</v>
      </c>
      <c r="GP1626">
        <f t="shared" si="1182"/>
        <v>0</v>
      </c>
      <c r="GR1626">
        <v>0</v>
      </c>
      <c r="GS1626">
        <v>3</v>
      </c>
      <c r="GT1626">
        <v>0</v>
      </c>
      <c r="GU1626" t="s">
        <v>3</v>
      </c>
      <c r="GV1626">
        <f t="shared" si="1183"/>
        <v>0</v>
      </c>
      <c r="GW1626">
        <v>1</v>
      </c>
      <c r="GX1626">
        <f t="shared" si="1184"/>
        <v>0</v>
      </c>
      <c r="HA1626">
        <v>0</v>
      </c>
      <c r="HB1626">
        <v>0</v>
      </c>
      <c r="HC1626">
        <f t="shared" si="1185"/>
        <v>0</v>
      </c>
      <c r="HE1626" t="s">
        <v>3</v>
      </c>
      <c r="HF1626" t="s">
        <v>3</v>
      </c>
      <c r="HM1626" t="s">
        <v>3</v>
      </c>
      <c r="IK1626">
        <v>0</v>
      </c>
    </row>
    <row r="1627" spans="1:245">
      <c r="A1627">
        <v>18</v>
      </c>
      <c r="B1627">
        <v>0</v>
      </c>
      <c r="C1627">
        <v>1781</v>
      </c>
      <c r="E1627" t="s">
        <v>234</v>
      </c>
      <c r="F1627" t="s">
        <v>249</v>
      </c>
      <c r="G1627" t="s">
        <v>250</v>
      </c>
      <c r="H1627" t="s">
        <v>237</v>
      </c>
      <c r="I1627">
        <f>I1625*J1627</f>
        <v>1</v>
      </c>
      <c r="J1627">
        <v>100</v>
      </c>
      <c r="K1627">
        <v>100</v>
      </c>
      <c r="O1627">
        <f t="shared" si="1151"/>
        <v>76.47</v>
      </c>
      <c r="P1627">
        <f t="shared" si="1152"/>
        <v>76.47</v>
      </c>
      <c r="Q1627">
        <f t="shared" si="1153"/>
        <v>0</v>
      </c>
      <c r="R1627">
        <f t="shared" si="1154"/>
        <v>0</v>
      </c>
      <c r="S1627">
        <f t="shared" si="1155"/>
        <v>0</v>
      </c>
      <c r="T1627">
        <f t="shared" si="1156"/>
        <v>0</v>
      </c>
      <c r="U1627">
        <f t="shared" si="1157"/>
        <v>0</v>
      </c>
      <c r="V1627">
        <f t="shared" si="1158"/>
        <v>0</v>
      </c>
      <c r="W1627">
        <f t="shared" si="1159"/>
        <v>0.09</v>
      </c>
      <c r="X1627">
        <f t="shared" si="1160"/>
        <v>0</v>
      </c>
      <c r="Y1627">
        <f t="shared" si="1161"/>
        <v>0</v>
      </c>
      <c r="AA1627">
        <v>35863109</v>
      </c>
      <c r="AB1627">
        <f t="shared" si="1162"/>
        <v>8.81</v>
      </c>
      <c r="AC1627">
        <f t="shared" si="1163"/>
        <v>8.81</v>
      </c>
      <c r="AD1627">
        <f t="shared" si="1188"/>
        <v>0</v>
      </c>
      <c r="AE1627">
        <f t="shared" si="1189"/>
        <v>0</v>
      </c>
      <c r="AF1627">
        <f>ROUND((EV1627),2)</f>
        <v>0</v>
      </c>
      <c r="AG1627">
        <f t="shared" si="1164"/>
        <v>0</v>
      </c>
      <c r="AH1627">
        <f>(EW1627)</f>
        <v>0</v>
      </c>
      <c r="AI1627">
        <f t="shared" si="1190"/>
        <v>0</v>
      </c>
      <c r="AJ1627">
        <f t="shared" si="1165"/>
        <v>0.09</v>
      </c>
      <c r="AK1627">
        <v>8.81</v>
      </c>
      <c r="AL1627">
        <v>8.81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0.09</v>
      </c>
      <c r="AT1627">
        <v>0</v>
      </c>
      <c r="AU1627">
        <v>0</v>
      </c>
      <c r="AV1627">
        <v>1</v>
      </c>
      <c r="AW1627">
        <v>1</v>
      </c>
      <c r="AZ1627">
        <v>1</v>
      </c>
      <c r="BA1627">
        <v>1</v>
      </c>
      <c r="BB1627">
        <v>1</v>
      </c>
      <c r="BC1627">
        <v>8.68</v>
      </c>
      <c r="BD1627" t="s">
        <v>3</v>
      </c>
      <c r="BE1627" t="s">
        <v>3</v>
      </c>
      <c r="BF1627" t="s">
        <v>3</v>
      </c>
      <c r="BG1627" t="s">
        <v>3</v>
      </c>
      <c r="BH1627">
        <v>3</v>
      </c>
      <c r="BI1627">
        <v>2</v>
      </c>
      <c r="BJ1627" t="s">
        <v>251</v>
      </c>
      <c r="BM1627">
        <v>500002</v>
      </c>
      <c r="BN1627">
        <v>0</v>
      </c>
      <c r="BO1627" t="s">
        <v>249</v>
      </c>
      <c r="BP1627">
        <v>1</v>
      </c>
      <c r="BQ1627">
        <v>12</v>
      </c>
      <c r="BR1627">
        <v>0</v>
      </c>
      <c r="BS1627">
        <v>1</v>
      </c>
      <c r="BT1627">
        <v>1</v>
      </c>
      <c r="BU1627">
        <v>1</v>
      </c>
      <c r="BV1627">
        <v>1</v>
      </c>
      <c r="BW1627">
        <v>1</v>
      </c>
      <c r="BX1627">
        <v>1</v>
      </c>
      <c r="BY1627" t="s">
        <v>3</v>
      </c>
      <c r="BZ1627">
        <v>0</v>
      </c>
      <c r="CA1627">
        <v>0</v>
      </c>
      <c r="CB1627" t="s">
        <v>3</v>
      </c>
      <c r="CE1627">
        <v>0</v>
      </c>
      <c r="CF1627">
        <v>0</v>
      </c>
      <c r="CG1627">
        <v>0</v>
      </c>
      <c r="CM1627">
        <v>0</v>
      </c>
      <c r="CN1627" t="s">
        <v>3</v>
      </c>
      <c r="CO1627">
        <v>0</v>
      </c>
      <c r="CP1627">
        <f t="shared" si="1166"/>
        <v>76.47</v>
      </c>
      <c r="CQ1627">
        <f t="shared" si="1167"/>
        <v>76.470799999999997</v>
      </c>
      <c r="CR1627">
        <f t="shared" si="1168"/>
        <v>0</v>
      </c>
      <c r="CS1627">
        <f t="shared" si="1169"/>
        <v>0</v>
      </c>
      <c r="CT1627">
        <f t="shared" si="1170"/>
        <v>0</v>
      </c>
      <c r="CU1627">
        <f t="shared" si="1171"/>
        <v>0</v>
      </c>
      <c r="CV1627">
        <f t="shared" si="1172"/>
        <v>0</v>
      </c>
      <c r="CW1627">
        <f t="shared" si="1173"/>
        <v>0</v>
      </c>
      <c r="CX1627">
        <f t="shared" si="1174"/>
        <v>0.09</v>
      </c>
      <c r="CY1627">
        <f t="shared" si="1175"/>
        <v>0</v>
      </c>
      <c r="CZ1627">
        <f t="shared" si="1176"/>
        <v>0</v>
      </c>
      <c r="DC1627" t="s">
        <v>3</v>
      </c>
      <c r="DD1627" t="s">
        <v>3</v>
      </c>
      <c r="DE1627" t="s">
        <v>3</v>
      </c>
      <c r="DF1627" t="s">
        <v>3</v>
      </c>
      <c r="DG1627" t="s">
        <v>3</v>
      </c>
      <c r="DH1627" t="s">
        <v>3</v>
      </c>
      <c r="DI1627" t="s">
        <v>3</v>
      </c>
      <c r="DJ1627" t="s">
        <v>3</v>
      </c>
      <c r="DK1627" t="s">
        <v>3</v>
      </c>
      <c r="DL1627" t="s">
        <v>3</v>
      </c>
      <c r="DM1627" t="s">
        <v>3</v>
      </c>
      <c r="DN1627">
        <v>0</v>
      </c>
      <c r="DO1627">
        <v>0</v>
      </c>
      <c r="DP1627">
        <v>1</v>
      </c>
      <c r="DQ1627">
        <v>1</v>
      </c>
      <c r="DU1627">
        <v>1010</v>
      </c>
      <c r="DV1627" t="s">
        <v>237</v>
      </c>
      <c r="DW1627" t="s">
        <v>237</v>
      </c>
      <c r="DX1627">
        <v>1</v>
      </c>
      <c r="DZ1627" t="s">
        <v>3</v>
      </c>
      <c r="EA1627" t="s">
        <v>3</v>
      </c>
      <c r="EB1627" t="s">
        <v>3</v>
      </c>
      <c r="EC1627" t="s">
        <v>3</v>
      </c>
      <c r="EE1627">
        <v>29085444</v>
      </c>
      <c r="EF1627">
        <v>12</v>
      </c>
      <c r="EG1627" t="s">
        <v>32</v>
      </c>
      <c r="EH1627">
        <v>0</v>
      </c>
      <c r="EI1627" t="s">
        <v>3</v>
      </c>
      <c r="EJ1627">
        <v>2</v>
      </c>
      <c r="EK1627">
        <v>500002</v>
      </c>
      <c r="EL1627" t="s">
        <v>33</v>
      </c>
      <c r="EM1627" t="s">
        <v>34</v>
      </c>
      <c r="EO1627" t="s">
        <v>3</v>
      </c>
      <c r="EQ1627">
        <v>0</v>
      </c>
      <c r="ER1627">
        <v>8.81</v>
      </c>
      <c r="ES1627">
        <v>8.81</v>
      </c>
      <c r="ET1627">
        <v>0</v>
      </c>
      <c r="EU1627">
        <v>0</v>
      </c>
      <c r="EV1627">
        <v>0</v>
      </c>
      <c r="EW1627">
        <v>0</v>
      </c>
      <c r="EX1627">
        <v>0</v>
      </c>
      <c r="FQ1627">
        <v>0</v>
      </c>
      <c r="FR1627">
        <f t="shared" si="1177"/>
        <v>0</v>
      </c>
      <c r="FS1627">
        <v>0</v>
      </c>
      <c r="FX1627">
        <v>0</v>
      </c>
      <c r="FY1627">
        <v>0</v>
      </c>
      <c r="GA1627" t="s">
        <v>3</v>
      </c>
      <c r="GD1627">
        <v>1</v>
      </c>
      <c r="GF1627">
        <v>-1190793685</v>
      </c>
      <c r="GG1627">
        <v>2</v>
      </c>
      <c r="GH1627">
        <v>1</v>
      </c>
      <c r="GI1627">
        <v>2</v>
      </c>
      <c r="GJ1627">
        <v>0</v>
      </c>
      <c r="GK1627">
        <v>0</v>
      </c>
      <c r="GL1627">
        <f t="shared" si="1178"/>
        <v>0</v>
      </c>
      <c r="GM1627">
        <f t="shared" si="1179"/>
        <v>76.47</v>
      </c>
      <c r="GN1627">
        <f t="shared" si="1180"/>
        <v>0</v>
      </c>
      <c r="GO1627">
        <f t="shared" si="1181"/>
        <v>76.47</v>
      </c>
      <c r="GP1627">
        <f t="shared" si="1182"/>
        <v>0</v>
      </c>
      <c r="GR1627">
        <v>0</v>
      </c>
      <c r="GS1627">
        <v>3</v>
      </c>
      <c r="GT1627">
        <v>0</v>
      </c>
      <c r="GU1627" t="s">
        <v>3</v>
      </c>
      <c r="GV1627">
        <f t="shared" si="1183"/>
        <v>0</v>
      </c>
      <c r="GW1627">
        <v>1</v>
      </c>
      <c r="GX1627">
        <f t="shared" si="1184"/>
        <v>0</v>
      </c>
      <c r="HA1627">
        <v>0</v>
      </c>
      <c r="HB1627">
        <v>0</v>
      </c>
      <c r="HC1627">
        <f t="shared" si="1185"/>
        <v>0</v>
      </c>
      <c r="HE1627" t="s">
        <v>3</v>
      </c>
      <c r="HF1627" t="s">
        <v>3</v>
      </c>
      <c r="HM1627" t="s">
        <v>3</v>
      </c>
      <c r="IK1627">
        <v>0</v>
      </c>
    </row>
    <row r="1628" spans="1:245">
      <c r="A1628">
        <v>17</v>
      </c>
      <c r="B1628">
        <v>0</v>
      </c>
      <c r="C1628">
        <f>ROW(SmtRes!A1787)</f>
        <v>1787</v>
      </c>
      <c r="D1628">
        <f>ROW(EtalonRes!A1737)</f>
        <v>1737</v>
      </c>
      <c r="E1628" t="s">
        <v>243</v>
      </c>
      <c r="F1628" t="s">
        <v>306</v>
      </c>
      <c r="G1628" t="s">
        <v>307</v>
      </c>
      <c r="H1628" t="s">
        <v>149</v>
      </c>
      <c r="I1628">
        <f>ROUND(28/100,9)</f>
        <v>0.28000000000000003</v>
      </c>
      <c r="J1628">
        <v>0</v>
      </c>
      <c r="K1628">
        <f>ROUND(28/100,9)</f>
        <v>0.28000000000000003</v>
      </c>
      <c r="O1628">
        <f t="shared" si="1151"/>
        <v>3233.12</v>
      </c>
      <c r="P1628">
        <f t="shared" si="1152"/>
        <v>0</v>
      </c>
      <c r="Q1628">
        <f t="shared" si="1153"/>
        <v>159.87</v>
      </c>
      <c r="R1628">
        <f t="shared" si="1154"/>
        <v>0</v>
      </c>
      <c r="S1628">
        <f t="shared" si="1155"/>
        <v>3073.25</v>
      </c>
      <c r="T1628">
        <f t="shared" si="1156"/>
        <v>0</v>
      </c>
      <c r="U1628">
        <f t="shared" si="1157"/>
        <v>8.3848800000000008</v>
      </c>
      <c r="V1628">
        <f t="shared" si="1158"/>
        <v>0</v>
      </c>
      <c r="W1628">
        <f t="shared" si="1159"/>
        <v>0</v>
      </c>
      <c r="X1628">
        <f t="shared" si="1160"/>
        <v>2458.6</v>
      </c>
      <c r="Y1628">
        <f t="shared" si="1161"/>
        <v>1137.0999999999999</v>
      </c>
      <c r="AA1628">
        <v>35863109</v>
      </c>
      <c r="AB1628">
        <f t="shared" si="1162"/>
        <v>393.96</v>
      </c>
      <c r="AC1628">
        <f t="shared" si="1163"/>
        <v>0</v>
      </c>
      <c r="AD1628">
        <f>ROUND(((((ET1628*1.25))-((EU1628*1.25)))+AE1628),2)</f>
        <v>61.86</v>
      </c>
      <c r="AE1628">
        <f>ROUND(((EU1628*1.25)),2)</f>
        <v>0</v>
      </c>
      <c r="AF1628">
        <f>ROUND(((EV1628*1.15)),2)</f>
        <v>332.1</v>
      </c>
      <c r="AG1628">
        <f t="shared" si="1164"/>
        <v>0</v>
      </c>
      <c r="AH1628">
        <f>((EW1628*1.15))</f>
        <v>29.945999999999998</v>
      </c>
      <c r="AI1628">
        <f>((EX1628*1.25))</f>
        <v>0</v>
      </c>
      <c r="AJ1628">
        <f t="shared" si="1165"/>
        <v>0</v>
      </c>
      <c r="AK1628">
        <v>338.27</v>
      </c>
      <c r="AL1628">
        <v>0</v>
      </c>
      <c r="AM1628">
        <v>49.49</v>
      </c>
      <c r="AN1628">
        <v>0</v>
      </c>
      <c r="AO1628">
        <v>288.77999999999997</v>
      </c>
      <c r="AP1628">
        <v>0</v>
      </c>
      <c r="AQ1628">
        <v>26.04</v>
      </c>
      <c r="AR1628">
        <v>0</v>
      </c>
      <c r="AS1628">
        <v>0</v>
      </c>
      <c r="AT1628">
        <v>80</v>
      </c>
      <c r="AU1628">
        <v>37</v>
      </c>
      <c r="AV1628">
        <v>1</v>
      </c>
      <c r="AW1628">
        <v>1</v>
      </c>
      <c r="AZ1628">
        <v>1</v>
      </c>
      <c r="BA1628">
        <v>33.049999999999997</v>
      </c>
      <c r="BB1628">
        <v>9.23</v>
      </c>
      <c r="BC1628">
        <v>1</v>
      </c>
      <c r="BD1628" t="s">
        <v>3</v>
      </c>
      <c r="BE1628" t="s">
        <v>3</v>
      </c>
      <c r="BF1628" t="s">
        <v>3</v>
      </c>
      <c r="BG1628" t="s">
        <v>3</v>
      </c>
      <c r="BH1628">
        <v>0</v>
      </c>
      <c r="BI1628">
        <v>1</v>
      </c>
      <c r="BJ1628" t="s">
        <v>308</v>
      </c>
      <c r="BM1628">
        <v>15001</v>
      </c>
      <c r="BN1628">
        <v>0</v>
      </c>
      <c r="BO1628" t="s">
        <v>306</v>
      </c>
      <c r="BP1628">
        <v>1</v>
      </c>
      <c r="BQ1628">
        <v>2</v>
      </c>
      <c r="BR1628">
        <v>0</v>
      </c>
      <c r="BS1628">
        <v>33.049999999999997</v>
      </c>
      <c r="BT1628">
        <v>1</v>
      </c>
      <c r="BU1628">
        <v>1</v>
      </c>
      <c r="BV1628">
        <v>1</v>
      </c>
      <c r="BW1628">
        <v>1</v>
      </c>
      <c r="BX1628">
        <v>1</v>
      </c>
      <c r="BY1628" t="s">
        <v>3</v>
      </c>
      <c r="BZ1628">
        <v>105</v>
      </c>
      <c r="CA1628">
        <v>55</v>
      </c>
      <c r="CB1628" t="s">
        <v>3</v>
      </c>
      <c r="CE1628">
        <v>0</v>
      </c>
      <c r="CF1628">
        <v>0</v>
      </c>
      <c r="CG1628">
        <v>0</v>
      </c>
      <c r="CM1628">
        <v>0</v>
      </c>
      <c r="CN1628" t="s">
        <v>992</v>
      </c>
      <c r="CO1628">
        <v>0</v>
      </c>
      <c r="CP1628">
        <f t="shared" si="1166"/>
        <v>3233.12</v>
      </c>
      <c r="CQ1628">
        <f t="shared" si="1167"/>
        <v>0</v>
      </c>
      <c r="CR1628">
        <f t="shared" si="1168"/>
        <v>570.96780000000001</v>
      </c>
      <c r="CS1628">
        <f t="shared" si="1169"/>
        <v>0</v>
      </c>
      <c r="CT1628">
        <f t="shared" si="1170"/>
        <v>10975.905000000001</v>
      </c>
      <c r="CU1628">
        <f t="shared" si="1171"/>
        <v>0</v>
      </c>
      <c r="CV1628">
        <f t="shared" si="1172"/>
        <v>29.945999999999998</v>
      </c>
      <c r="CW1628">
        <f t="shared" si="1173"/>
        <v>0</v>
      </c>
      <c r="CX1628">
        <f t="shared" si="1174"/>
        <v>0</v>
      </c>
      <c r="CY1628">
        <f t="shared" si="1175"/>
        <v>2458.6</v>
      </c>
      <c r="CZ1628">
        <f t="shared" si="1176"/>
        <v>1137.1025</v>
      </c>
      <c r="DC1628" t="s">
        <v>3</v>
      </c>
      <c r="DD1628" t="s">
        <v>3</v>
      </c>
      <c r="DE1628" t="s">
        <v>133</v>
      </c>
      <c r="DF1628" t="s">
        <v>133</v>
      </c>
      <c r="DG1628" t="s">
        <v>134</v>
      </c>
      <c r="DH1628" t="s">
        <v>3</v>
      </c>
      <c r="DI1628" t="s">
        <v>134</v>
      </c>
      <c r="DJ1628" t="s">
        <v>133</v>
      </c>
      <c r="DK1628" t="s">
        <v>3</v>
      </c>
      <c r="DL1628" t="s">
        <v>3</v>
      </c>
      <c r="DM1628" t="s">
        <v>3</v>
      </c>
      <c r="DN1628">
        <v>0</v>
      </c>
      <c r="DO1628">
        <v>0</v>
      </c>
      <c r="DP1628">
        <v>1</v>
      </c>
      <c r="DQ1628">
        <v>1</v>
      </c>
      <c r="DU1628">
        <v>1013</v>
      </c>
      <c r="DV1628" t="s">
        <v>149</v>
      </c>
      <c r="DW1628" t="s">
        <v>149</v>
      </c>
      <c r="DX1628">
        <v>1</v>
      </c>
      <c r="DZ1628" t="s">
        <v>3</v>
      </c>
      <c r="EA1628" t="s">
        <v>3</v>
      </c>
      <c r="EB1628" t="s">
        <v>3</v>
      </c>
      <c r="EC1628" t="s">
        <v>3</v>
      </c>
      <c r="EE1628">
        <v>29085536</v>
      </c>
      <c r="EF1628">
        <v>2</v>
      </c>
      <c r="EG1628" t="s">
        <v>135</v>
      </c>
      <c r="EH1628">
        <v>0</v>
      </c>
      <c r="EI1628" t="s">
        <v>3</v>
      </c>
      <c r="EJ1628">
        <v>1</v>
      </c>
      <c r="EK1628">
        <v>15001</v>
      </c>
      <c r="EL1628" t="s">
        <v>151</v>
      </c>
      <c r="EM1628" t="s">
        <v>152</v>
      </c>
      <c r="EO1628" t="s">
        <v>138</v>
      </c>
      <c r="EQ1628">
        <v>0</v>
      </c>
      <c r="ER1628">
        <v>338.27</v>
      </c>
      <c r="ES1628">
        <v>0</v>
      </c>
      <c r="ET1628">
        <v>49.49</v>
      </c>
      <c r="EU1628">
        <v>0</v>
      </c>
      <c r="EV1628">
        <v>288.77999999999997</v>
      </c>
      <c r="EW1628">
        <v>26.04</v>
      </c>
      <c r="EX1628">
        <v>0</v>
      </c>
      <c r="EY1628">
        <v>0</v>
      </c>
      <c r="FQ1628">
        <v>0</v>
      </c>
      <c r="FR1628">
        <f t="shared" si="1177"/>
        <v>0</v>
      </c>
      <c r="FS1628">
        <v>0</v>
      </c>
      <c r="FT1628" t="s">
        <v>139</v>
      </c>
      <c r="FU1628" t="s">
        <v>25</v>
      </c>
      <c r="FV1628" t="s">
        <v>25</v>
      </c>
      <c r="FW1628" t="s">
        <v>26</v>
      </c>
      <c r="FX1628">
        <v>94.5</v>
      </c>
      <c r="FY1628">
        <v>46.75</v>
      </c>
      <c r="GA1628" t="s">
        <v>3</v>
      </c>
      <c r="GD1628">
        <v>1</v>
      </c>
      <c r="GF1628">
        <v>1201776926</v>
      </c>
      <c r="GG1628">
        <v>2</v>
      </c>
      <c r="GH1628">
        <v>1</v>
      </c>
      <c r="GI1628">
        <v>2</v>
      </c>
      <c r="GJ1628">
        <v>0</v>
      </c>
      <c r="GK1628">
        <v>0</v>
      </c>
      <c r="GL1628">
        <f t="shared" si="1178"/>
        <v>0</v>
      </c>
      <c r="GM1628">
        <f t="shared" si="1179"/>
        <v>6828.82</v>
      </c>
      <c r="GN1628">
        <f t="shared" si="1180"/>
        <v>6828.82</v>
      </c>
      <c r="GO1628">
        <f t="shared" si="1181"/>
        <v>0</v>
      </c>
      <c r="GP1628">
        <f t="shared" si="1182"/>
        <v>0</v>
      </c>
      <c r="GR1628">
        <v>0</v>
      </c>
      <c r="GS1628">
        <v>3</v>
      </c>
      <c r="GT1628">
        <v>0</v>
      </c>
      <c r="GU1628" t="s">
        <v>3</v>
      </c>
      <c r="GV1628">
        <f t="shared" si="1183"/>
        <v>0</v>
      </c>
      <c r="GW1628">
        <v>1</v>
      </c>
      <c r="GX1628">
        <f t="shared" si="1184"/>
        <v>0</v>
      </c>
      <c r="HA1628">
        <v>0</v>
      </c>
      <c r="HB1628">
        <v>0</v>
      </c>
      <c r="HC1628">
        <f t="shared" si="1185"/>
        <v>0</v>
      </c>
      <c r="HE1628" t="s">
        <v>3</v>
      </c>
      <c r="HF1628" t="s">
        <v>3</v>
      </c>
      <c r="HM1628" t="s">
        <v>3</v>
      </c>
      <c r="IK1628">
        <v>0</v>
      </c>
    </row>
    <row r="1629" spans="1:245">
      <c r="A1629">
        <v>17</v>
      </c>
      <c r="B1629">
        <v>0</v>
      </c>
      <c r="E1629" t="s">
        <v>252</v>
      </c>
      <c r="F1629" t="s">
        <v>309</v>
      </c>
      <c r="G1629" t="s">
        <v>310</v>
      </c>
      <c r="H1629" t="s">
        <v>155</v>
      </c>
      <c r="I1629">
        <v>28</v>
      </c>
      <c r="J1629">
        <v>0</v>
      </c>
      <c r="K1629">
        <v>28</v>
      </c>
      <c r="O1629">
        <f t="shared" si="1151"/>
        <v>4179.32</v>
      </c>
      <c r="P1629">
        <f t="shared" si="1152"/>
        <v>4179.32</v>
      </c>
      <c r="Q1629">
        <f t="shared" si="1153"/>
        <v>0</v>
      </c>
      <c r="R1629">
        <f t="shared" si="1154"/>
        <v>0</v>
      </c>
      <c r="S1629">
        <f t="shared" si="1155"/>
        <v>0</v>
      </c>
      <c r="T1629">
        <f t="shared" si="1156"/>
        <v>0</v>
      </c>
      <c r="U1629">
        <f t="shared" si="1157"/>
        <v>0</v>
      </c>
      <c r="V1629">
        <f t="shared" si="1158"/>
        <v>0</v>
      </c>
      <c r="W1629">
        <f t="shared" si="1159"/>
        <v>31.64</v>
      </c>
      <c r="X1629">
        <f t="shared" si="1160"/>
        <v>0</v>
      </c>
      <c r="Y1629">
        <f t="shared" si="1161"/>
        <v>0</v>
      </c>
      <c r="AA1629">
        <v>35863109</v>
      </c>
      <c r="AB1629">
        <f t="shared" si="1162"/>
        <v>24.59</v>
      </c>
      <c r="AC1629">
        <f t="shared" si="1163"/>
        <v>24.59</v>
      </c>
      <c r="AD1629">
        <f>ROUND((((ET1629)-(EU1629))+AE1629),2)</f>
        <v>0</v>
      </c>
      <c r="AE1629">
        <f t="shared" ref="AE1629:AF1632" si="1191">ROUND((EU1629),2)</f>
        <v>0</v>
      </c>
      <c r="AF1629">
        <f t="shared" si="1191"/>
        <v>0</v>
      </c>
      <c r="AG1629">
        <f t="shared" si="1164"/>
        <v>0</v>
      </c>
      <c r="AH1629">
        <f t="shared" ref="AH1629:AI1632" si="1192">(EW1629)</f>
        <v>0</v>
      </c>
      <c r="AI1629">
        <f t="shared" si="1192"/>
        <v>0</v>
      </c>
      <c r="AJ1629">
        <f t="shared" si="1165"/>
        <v>1.1299999999999999</v>
      </c>
      <c r="AK1629">
        <v>24.59</v>
      </c>
      <c r="AL1629">
        <v>24.59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1.1299999999999999</v>
      </c>
      <c r="AT1629">
        <v>0</v>
      </c>
      <c r="AU1629">
        <v>0</v>
      </c>
      <c r="AV1629">
        <v>1</v>
      </c>
      <c r="AW1629">
        <v>1</v>
      </c>
      <c r="AZ1629">
        <v>1</v>
      </c>
      <c r="BA1629">
        <v>1</v>
      </c>
      <c r="BB1629">
        <v>1</v>
      </c>
      <c r="BC1629">
        <v>6.07</v>
      </c>
      <c r="BD1629" t="s">
        <v>3</v>
      </c>
      <c r="BE1629" t="s">
        <v>3</v>
      </c>
      <c r="BF1629" t="s">
        <v>3</v>
      </c>
      <c r="BG1629" t="s">
        <v>3</v>
      </c>
      <c r="BH1629">
        <v>3</v>
      </c>
      <c r="BI1629">
        <v>1</v>
      </c>
      <c r="BJ1629" t="s">
        <v>311</v>
      </c>
      <c r="BM1629">
        <v>500001</v>
      </c>
      <c r="BN1629">
        <v>0</v>
      </c>
      <c r="BO1629" t="s">
        <v>309</v>
      </c>
      <c r="BP1629">
        <v>1</v>
      </c>
      <c r="BQ1629">
        <v>8</v>
      </c>
      <c r="BR1629">
        <v>0</v>
      </c>
      <c r="BS1629">
        <v>1</v>
      </c>
      <c r="BT1629">
        <v>1</v>
      </c>
      <c r="BU1629">
        <v>1</v>
      </c>
      <c r="BV1629">
        <v>1</v>
      </c>
      <c r="BW1629">
        <v>1</v>
      </c>
      <c r="BX1629">
        <v>1</v>
      </c>
      <c r="BY1629" t="s">
        <v>3</v>
      </c>
      <c r="BZ1629">
        <v>0</v>
      </c>
      <c r="CA1629">
        <v>0</v>
      </c>
      <c r="CB1629" t="s">
        <v>3</v>
      </c>
      <c r="CE1629">
        <v>0</v>
      </c>
      <c r="CF1629">
        <v>0</v>
      </c>
      <c r="CG1629">
        <v>0</v>
      </c>
      <c r="CM1629">
        <v>0</v>
      </c>
      <c r="CN1629" t="s">
        <v>3</v>
      </c>
      <c r="CO1629">
        <v>0</v>
      </c>
      <c r="CP1629">
        <f t="shared" si="1166"/>
        <v>4179.32</v>
      </c>
      <c r="CQ1629">
        <f t="shared" si="1167"/>
        <v>149.26130000000001</v>
      </c>
      <c r="CR1629">
        <f t="shared" si="1168"/>
        <v>0</v>
      </c>
      <c r="CS1629">
        <f t="shared" si="1169"/>
        <v>0</v>
      </c>
      <c r="CT1629">
        <f t="shared" si="1170"/>
        <v>0</v>
      </c>
      <c r="CU1629">
        <f t="shared" si="1171"/>
        <v>0</v>
      </c>
      <c r="CV1629">
        <f t="shared" si="1172"/>
        <v>0</v>
      </c>
      <c r="CW1629">
        <f t="shared" si="1173"/>
        <v>0</v>
      </c>
      <c r="CX1629">
        <f t="shared" si="1174"/>
        <v>1.1299999999999999</v>
      </c>
      <c r="CY1629">
        <f t="shared" si="1175"/>
        <v>0</v>
      </c>
      <c r="CZ1629">
        <f t="shared" si="1176"/>
        <v>0</v>
      </c>
      <c r="DC1629" t="s">
        <v>3</v>
      </c>
      <c r="DD1629" t="s">
        <v>3</v>
      </c>
      <c r="DE1629" t="s">
        <v>3</v>
      </c>
      <c r="DF1629" t="s">
        <v>3</v>
      </c>
      <c r="DG1629" t="s">
        <v>3</v>
      </c>
      <c r="DH1629" t="s">
        <v>3</v>
      </c>
      <c r="DI1629" t="s">
        <v>3</v>
      </c>
      <c r="DJ1629" t="s">
        <v>3</v>
      </c>
      <c r="DK1629" t="s">
        <v>3</v>
      </c>
      <c r="DL1629" t="s">
        <v>3</v>
      </c>
      <c r="DM1629" t="s">
        <v>3</v>
      </c>
      <c r="DN1629">
        <v>0</v>
      </c>
      <c r="DO1629">
        <v>0</v>
      </c>
      <c r="DP1629">
        <v>1</v>
      </c>
      <c r="DQ1629">
        <v>1</v>
      </c>
      <c r="DU1629">
        <v>1005</v>
      </c>
      <c r="DV1629" t="s">
        <v>155</v>
      </c>
      <c r="DW1629" t="s">
        <v>155</v>
      </c>
      <c r="DX1629">
        <v>1</v>
      </c>
      <c r="DZ1629" t="s">
        <v>3</v>
      </c>
      <c r="EA1629" t="s">
        <v>3</v>
      </c>
      <c r="EB1629" t="s">
        <v>3</v>
      </c>
      <c r="EC1629" t="s">
        <v>3</v>
      </c>
      <c r="EE1629">
        <v>29085443</v>
      </c>
      <c r="EF1629">
        <v>8</v>
      </c>
      <c r="EG1629" t="s">
        <v>144</v>
      </c>
      <c r="EH1629">
        <v>0</v>
      </c>
      <c r="EI1629" t="s">
        <v>3</v>
      </c>
      <c r="EJ1629">
        <v>1</v>
      </c>
      <c r="EK1629">
        <v>500001</v>
      </c>
      <c r="EL1629" t="s">
        <v>145</v>
      </c>
      <c r="EM1629" t="s">
        <v>146</v>
      </c>
      <c r="EO1629" t="s">
        <v>3</v>
      </c>
      <c r="EQ1629">
        <v>0</v>
      </c>
      <c r="ER1629">
        <v>24.59</v>
      </c>
      <c r="ES1629">
        <v>24.59</v>
      </c>
      <c r="ET1629">
        <v>0</v>
      </c>
      <c r="EU1629">
        <v>0</v>
      </c>
      <c r="EV1629">
        <v>0</v>
      </c>
      <c r="EW1629">
        <v>0</v>
      </c>
      <c r="EX1629">
        <v>0</v>
      </c>
      <c r="EY1629">
        <v>0</v>
      </c>
      <c r="FQ1629">
        <v>0</v>
      </c>
      <c r="FR1629">
        <f t="shared" si="1177"/>
        <v>0</v>
      </c>
      <c r="FS1629">
        <v>0</v>
      </c>
      <c r="FX1629">
        <v>0</v>
      </c>
      <c r="FY1629">
        <v>0</v>
      </c>
      <c r="GA1629" t="s">
        <v>3</v>
      </c>
      <c r="GD1629">
        <v>1</v>
      </c>
      <c r="GF1629">
        <v>-1143029035</v>
      </c>
      <c r="GG1629">
        <v>2</v>
      </c>
      <c r="GH1629">
        <v>1</v>
      </c>
      <c r="GI1629">
        <v>2</v>
      </c>
      <c r="GJ1629">
        <v>0</v>
      </c>
      <c r="GK1629">
        <v>0</v>
      </c>
      <c r="GL1629">
        <f t="shared" si="1178"/>
        <v>0</v>
      </c>
      <c r="GM1629">
        <f t="shared" si="1179"/>
        <v>4179.32</v>
      </c>
      <c r="GN1629">
        <f t="shared" si="1180"/>
        <v>4179.32</v>
      </c>
      <c r="GO1629">
        <f t="shared" si="1181"/>
        <v>0</v>
      </c>
      <c r="GP1629">
        <f t="shared" si="1182"/>
        <v>0</v>
      </c>
      <c r="GR1629">
        <v>0</v>
      </c>
      <c r="GS1629">
        <v>3</v>
      </c>
      <c r="GT1629">
        <v>0</v>
      </c>
      <c r="GU1629" t="s">
        <v>3</v>
      </c>
      <c r="GV1629">
        <f t="shared" si="1183"/>
        <v>0</v>
      </c>
      <c r="GW1629">
        <v>1</v>
      </c>
      <c r="GX1629">
        <f t="shared" si="1184"/>
        <v>0</v>
      </c>
      <c r="HA1629">
        <v>0</v>
      </c>
      <c r="HB1629">
        <v>0</v>
      </c>
      <c r="HC1629">
        <f t="shared" si="1185"/>
        <v>0</v>
      </c>
      <c r="HE1629" t="s">
        <v>3</v>
      </c>
      <c r="HF1629" t="s">
        <v>3</v>
      </c>
      <c r="HM1629" t="s">
        <v>3</v>
      </c>
      <c r="IK1629">
        <v>0</v>
      </c>
    </row>
    <row r="1630" spans="1:245">
      <c r="A1630">
        <v>17</v>
      </c>
      <c r="B1630">
        <v>0</v>
      </c>
      <c r="E1630" t="s">
        <v>257</v>
      </c>
      <c r="F1630" t="s">
        <v>312</v>
      </c>
      <c r="G1630" t="s">
        <v>313</v>
      </c>
      <c r="H1630" t="s">
        <v>142</v>
      </c>
      <c r="I1630">
        <v>21</v>
      </c>
      <c r="J1630">
        <v>0</v>
      </c>
      <c r="K1630">
        <v>21</v>
      </c>
      <c r="O1630">
        <f t="shared" si="1151"/>
        <v>286.76</v>
      </c>
      <c r="P1630">
        <f t="shared" si="1152"/>
        <v>286.76</v>
      </c>
      <c r="Q1630">
        <f t="shared" si="1153"/>
        <v>0</v>
      </c>
      <c r="R1630">
        <f t="shared" si="1154"/>
        <v>0</v>
      </c>
      <c r="S1630">
        <f t="shared" si="1155"/>
        <v>0</v>
      </c>
      <c r="T1630">
        <f t="shared" si="1156"/>
        <v>0</v>
      </c>
      <c r="U1630">
        <f t="shared" si="1157"/>
        <v>0</v>
      </c>
      <c r="V1630">
        <f t="shared" si="1158"/>
        <v>0</v>
      </c>
      <c r="W1630">
        <f t="shared" si="1159"/>
        <v>6.51</v>
      </c>
      <c r="X1630">
        <f t="shared" si="1160"/>
        <v>0</v>
      </c>
      <c r="Y1630">
        <f t="shared" si="1161"/>
        <v>0</v>
      </c>
      <c r="AA1630">
        <v>35863109</v>
      </c>
      <c r="AB1630">
        <f t="shared" si="1162"/>
        <v>6.76</v>
      </c>
      <c r="AC1630">
        <f t="shared" si="1163"/>
        <v>6.76</v>
      </c>
      <c r="AD1630">
        <f>ROUND((((ET1630)-(EU1630))+AE1630),2)</f>
        <v>0</v>
      </c>
      <c r="AE1630">
        <f t="shared" si="1191"/>
        <v>0</v>
      </c>
      <c r="AF1630">
        <f t="shared" si="1191"/>
        <v>0</v>
      </c>
      <c r="AG1630">
        <f t="shared" si="1164"/>
        <v>0</v>
      </c>
      <c r="AH1630">
        <f t="shared" si="1192"/>
        <v>0</v>
      </c>
      <c r="AI1630">
        <f t="shared" si="1192"/>
        <v>0</v>
      </c>
      <c r="AJ1630">
        <f t="shared" si="1165"/>
        <v>0.31</v>
      </c>
      <c r="AK1630">
        <v>6.76</v>
      </c>
      <c r="AL1630">
        <v>6.76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0.31</v>
      </c>
      <c r="AT1630">
        <v>0</v>
      </c>
      <c r="AU1630">
        <v>0</v>
      </c>
      <c r="AV1630">
        <v>1</v>
      </c>
      <c r="AW1630">
        <v>1</v>
      </c>
      <c r="AZ1630">
        <v>1</v>
      </c>
      <c r="BA1630">
        <v>1</v>
      </c>
      <c r="BB1630">
        <v>1</v>
      </c>
      <c r="BC1630">
        <v>2.02</v>
      </c>
      <c r="BD1630" t="s">
        <v>3</v>
      </c>
      <c r="BE1630" t="s">
        <v>3</v>
      </c>
      <c r="BF1630" t="s">
        <v>3</v>
      </c>
      <c r="BG1630" t="s">
        <v>3</v>
      </c>
      <c r="BH1630">
        <v>3</v>
      </c>
      <c r="BI1630">
        <v>1</v>
      </c>
      <c r="BJ1630" t="s">
        <v>314</v>
      </c>
      <c r="BM1630">
        <v>500001</v>
      </c>
      <c r="BN1630">
        <v>0</v>
      </c>
      <c r="BO1630" t="s">
        <v>312</v>
      </c>
      <c r="BP1630">
        <v>1</v>
      </c>
      <c r="BQ1630">
        <v>8</v>
      </c>
      <c r="BR1630">
        <v>0</v>
      </c>
      <c r="BS1630">
        <v>1</v>
      </c>
      <c r="BT1630">
        <v>1</v>
      </c>
      <c r="BU1630">
        <v>1</v>
      </c>
      <c r="BV1630">
        <v>1</v>
      </c>
      <c r="BW1630">
        <v>1</v>
      </c>
      <c r="BX1630">
        <v>1</v>
      </c>
      <c r="BY1630" t="s">
        <v>3</v>
      </c>
      <c r="BZ1630">
        <v>0</v>
      </c>
      <c r="CA1630">
        <v>0</v>
      </c>
      <c r="CB1630" t="s">
        <v>3</v>
      </c>
      <c r="CE1630">
        <v>0</v>
      </c>
      <c r="CF1630">
        <v>0</v>
      </c>
      <c r="CG1630">
        <v>0</v>
      </c>
      <c r="CM1630">
        <v>0</v>
      </c>
      <c r="CN1630" t="s">
        <v>3</v>
      </c>
      <c r="CO1630">
        <v>0</v>
      </c>
      <c r="CP1630">
        <f t="shared" si="1166"/>
        <v>286.76</v>
      </c>
      <c r="CQ1630">
        <f t="shared" si="1167"/>
        <v>13.655199999999999</v>
      </c>
      <c r="CR1630">
        <f t="shared" si="1168"/>
        <v>0</v>
      </c>
      <c r="CS1630">
        <f t="shared" si="1169"/>
        <v>0</v>
      </c>
      <c r="CT1630">
        <f t="shared" si="1170"/>
        <v>0</v>
      </c>
      <c r="CU1630">
        <f t="shared" si="1171"/>
        <v>0</v>
      </c>
      <c r="CV1630">
        <f t="shared" si="1172"/>
        <v>0</v>
      </c>
      <c r="CW1630">
        <f t="shared" si="1173"/>
        <v>0</v>
      </c>
      <c r="CX1630">
        <f t="shared" si="1174"/>
        <v>0.31</v>
      </c>
      <c r="CY1630">
        <f t="shared" si="1175"/>
        <v>0</v>
      </c>
      <c r="CZ1630">
        <f t="shared" si="1176"/>
        <v>0</v>
      </c>
      <c r="DC1630" t="s">
        <v>3</v>
      </c>
      <c r="DD1630" t="s">
        <v>3</v>
      </c>
      <c r="DE1630" t="s">
        <v>3</v>
      </c>
      <c r="DF1630" t="s">
        <v>3</v>
      </c>
      <c r="DG1630" t="s">
        <v>3</v>
      </c>
      <c r="DH1630" t="s">
        <v>3</v>
      </c>
      <c r="DI1630" t="s">
        <v>3</v>
      </c>
      <c r="DJ1630" t="s">
        <v>3</v>
      </c>
      <c r="DK1630" t="s">
        <v>3</v>
      </c>
      <c r="DL1630" t="s">
        <v>3</v>
      </c>
      <c r="DM1630" t="s">
        <v>3</v>
      </c>
      <c r="DN1630">
        <v>0</v>
      </c>
      <c r="DO1630">
        <v>0</v>
      </c>
      <c r="DP1630">
        <v>1</v>
      </c>
      <c r="DQ1630">
        <v>1</v>
      </c>
      <c r="DU1630">
        <v>1003</v>
      </c>
      <c r="DV1630" t="s">
        <v>142</v>
      </c>
      <c r="DW1630" t="s">
        <v>142</v>
      </c>
      <c r="DX1630">
        <v>1</v>
      </c>
      <c r="DZ1630" t="s">
        <v>3</v>
      </c>
      <c r="EA1630" t="s">
        <v>3</v>
      </c>
      <c r="EB1630" t="s">
        <v>3</v>
      </c>
      <c r="EC1630" t="s">
        <v>3</v>
      </c>
      <c r="EE1630">
        <v>29085443</v>
      </c>
      <c r="EF1630">
        <v>8</v>
      </c>
      <c r="EG1630" t="s">
        <v>144</v>
      </c>
      <c r="EH1630">
        <v>0</v>
      </c>
      <c r="EI1630" t="s">
        <v>3</v>
      </c>
      <c r="EJ1630">
        <v>1</v>
      </c>
      <c r="EK1630">
        <v>500001</v>
      </c>
      <c r="EL1630" t="s">
        <v>145</v>
      </c>
      <c r="EM1630" t="s">
        <v>146</v>
      </c>
      <c r="EO1630" t="s">
        <v>3</v>
      </c>
      <c r="EQ1630">
        <v>0</v>
      </c>
      <c r="ER1630">
        <v>6.76</v>
      </c>
      <c r="ES1630">
        <v>6.76</v>
      </c>
      <c r="ET1630">
        <v>0</v>
      </c>
      <c r="EU1630">
        <v>0</v>
      </c>
      <c r="EV1630">
        <v>0</v>
      </c>
      <c r="EW1630">
        <v>0</v>
      </c>
      <c r="EX1630">
        <v>0</v>
      </c>
      <c r="EY1630">
        <v>0</v>
      </c>
      <c r="FQ1630">
        <v>0</v>
      </c>
      <c r="FR1630">
        <f t="shared" si="1177"/>
        <v>0</v>
      </c>
      <c r="FS1630">
        <v>0</v>
      </c>
      <c r="FX1630">
        <v>0</v>
      </c>
      <c r="FY1630">
        <v>0</v>
      </c>
      <c r="GA1630" t="s">
        <v>3</v>
      </c>
      <c r="GD1630">
        <v>1</v>
      </c>
      <c r="GF1630">
        <v>426561494</v>
      </c>
      <c r="GG1630">
        <v>2</v>
      </c>
      <c r="GH1630">
        <v>1</v>
      </c>
      <c r="GI1630">
        <v>2</v>
      </c>
      <c r="GJ1630">
        <v>0</v>
      </c>
      <c r="GK1630">
        <v>0</v>
      </c>
      <c r="GL1630">
        <f t="shared" si="1178"/>
        <v>0</v>
      </c>
      <c r="GM1630">
        <f t="shared" si="1179"/>
        <v>286.76</v>
      </c>
      <c r="GN1630">
        <f t="shared" si="1180"/>
        <v>286.76</v>
      </c>
      <c r="GO1630">
        <f t="shared" si="1181"/>
        <v>0</v>
      </c>
      <c r="GP1630">
        <f t="shared" si="1182"/>
        <v>0</v>
      </c>
      <c r="GR1630">
        <v>0</v>
      </c>
      <c r="GS1630">
        <v>3</v>
      </c>
      <c r="GT1630">
        <v>0</v>
      </c>
      <c r="GU1630" t="s">
        <v>3</v>
      </c>
      <c r="GV1630">
        <f t="shared" si="1183"/>
        <v>0</v>
      </c>
      <c r="GW1630">
        <v>1</v>
      </c>
      <c r="GX1630">
        <f t="shared" si="1184"/>
        <v>0</v>
      </c>
      <c r="HA1630">
        <v>0</v>
      </c>
      <c r="HB1630">
        <v>0</v>
      </c>
      <c r="HC1630">
        <f t="shared" si="1185"/>
        <v>0</v>
      </c>
      <c r="HE1630" t="s">
        <v>3</v>
      </c>
      <c r="HF1630" t="s">
        <v>3</v>
      </c>
      <c r="HM1630" t="s">
        <v>3</v>
      </c>
      <c r="IK1630">
        <v>0</v>
      </c>
    </row>
    <row r="1631" spans="1:245">
      <c r="A1631">
        <v>17</v>
      </c>
      <c r="B1631">
        <v>0</v>
      </c>
      <c r="E1631" t="s">
        <v>274</v>
      </c>
      <c r="F1631" t="s">
        <v>315</v>
      </c>
      <c r="G1631" t="s">
        <v>316</v>
      </c>
      <c r="H1631" t="s">
        <v>142</v>
      </c>
      <c r="I1631">
        <v>21</v>
      </c>
      <c r="J1631">
        <v>0</v>
      </c>
      <c r="K1631">
        <v>21</v>
      </c>
      <c r="O1631">
        <f t="shared" si="1151"/>
        <v>455.02</v>
      </c>
      <c r="P1631">
        <f t="shared" si="1152"/>
        <v>455.02</v>
      </c>
      <c r="Q1631">
        <f t="shared" si="1153"/>
        <v>0</v>
      </c>
      <c r="R1631">
        <f t="shared" si="1154"/>
        <v>0</v>
      </c>
      <c r="S1631">
        <f t="shared" si="1155"/>
        <v>0</v>
      </c>
      <c r="T1631">
        <f t="shared" si="1156"/>
        <v>0</v>
      </c>
      <c r="U1631">
        <f t="shared" si="1157"/>
        <v>0</v>
      </c>
      <c r="V1631">
        <f t="shared" si="1158"/>
        <v>0</v>
      </c>
      <c r="W1631">
        <f t="shared" si="1159"/>
        <v>7.98</v>
      </c>
      <c r="X1631">
        <f t="shared" si="1160"/>
        <v>0</v>
      </c>
      <c r="Y1631">
        <f t="shared" si="1161"/>
        <v>0</v>
      </c>
      <c r="AA1631">
        <v>35863109</v>
      </c>
      <c r="AB1631">
        <f t="shared" si="1162"/>
        <v>8.27</v>
      </c>
      <c r="AC1631">
        <f t="shared" si="1163"/>
        <v>8.27</v>
      </c>
      <c r="AD1631">
        <f>ROUND((((ET1631)-(EU1631))+AE1631),2)</f>
        <v>0</v>
      </c>
      <c r="AE1631">
        <f t="shared" si="1191"/>
        <v>0</v>
      </c>
      <c r="AF1631">
        <f t="shared" si="1191"/>
        <v>0</v>
      </c>
      <c r="AG1631">
        <f t="shared" si="1164"/>
        <v>0</v>
      </c>
      <c r="AH1631">
        <f t="shared" si="1192"/>
        <v>0</v>
      </c>
      <c r="AI1631">
        <f t="shared" si="1192"/>
        <v>0</v>
      </c>
      <c r="AJ1631">
        <f t="shared" si="1165"/>
        <v>0.38</v>
      </c>
      <c r="AK1631">
        <v>8.27</v>
      </c>
      <c r="AL1631">
        <v>8.27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0.38</v>
      </c>
      <c r="AT1631">
        <v>0</v>
      </c>
      <c r="AU1631">
        <v>0</v>
      </c>
      <c r="AV1631">
        <v>1</v>
      </c>
      <c r="AW1631">
        <v>1</v>
      </c>
      <c r="AZ1631">
        <v>1</v>
      </c>
      <c r="BA1631">
        <v>1</v>
      </c>
      <c r="BB1631">
        <v>1</v>
      </c>
      <c r="BC1631">
        <v>2.62</v>
      </c>
      <c r="BD1631" t="s">
        <v>3</v>
      </c>
      <c r="BE1631" t="s">
        <v>3</v>
      </c>
      <c r="BF1631" t="s">
        <v>3</v>
      </c>
      <c r="BG1631" t="s">
        <v>3</v>
      </c>
      <c r="BH1631">
        <v>3</v>
      </c>
      <c r="BI1631">
        <v>1</v>
      </c>
      <c r="BJ1631" t="s">
        <v>317</v>
      </c>
      <c r="BM1631">
        <v>500001</v>
      </c>
      <c r="BN1631">
        <v>0</v>
      </c>
      <c r="BO1631" t="s">
        <v>315</v>
      </c>
      <c r="BP1631">
        <v>1</v>
      </c>
      <c r="BQ1631">
        <v>8</v>
      </c>
      <c r="BR1631">
        <v>0</v>
      </c>
      <c r="BS1631">
        <v>1</v>
      </c>
      <c r="BT1631">
        <v>1</v>
      </c>
      <c r="BU1631">
        <v>1</v>
      </c>
      <c r="BV1631">
        <v>1</v>
      </c>
      <c r="BW1631">
        <v>1</v>
      </c>
      <c r="BX1631">
        <v>1</v>
      </c>
      <c r="BY1631" t="s">
        <v>3</v>
      </c>
      <c r="BZ1631">
        <v>0</v>
      </c>
      <c r="CA1631">
        <v>0</v>
      </c>
      <c r="CB1631" t="s">
        <v>3</v>
      </c>
      <c r="CE1631">
        <v>0</v>
      </c>
      <c r="CF1631">
        <v>0</v>
      </c>
      <c r="CG1631">
        <v>0</v>
      </c>
      <c r="CM1631">
        <v>0</v>
      </c>
      <c r="CN1631" t="s">
        <v>3</v>
      </c>
      <c r="CO1631">
        <v>0</v>
      </c>
      <c r="CP1631">
        <f t="shared" si="1166"/>
        <v>455.02</v>
      </c>
      <c r="CQ1631">
        <f t="shared" si="1167"/>
        <v>21.667400000000001</v>
      </c>
      <c r="CR1631">
        <f t="shared" si="1168"/>
        <v>0</v>
      </c>
      <c r="CS1631">
        <f t="shared" si="1169"/>
        <v>0</v>
      </c>
      <c r="CT1631">
        <f t="shared" si="1170"/>
        <v>0</v>
      </c>
      <c r="CU1631">
        <f t="shared" si="1171"/>
        <v>0</v>
      </c>
      <c r="CV1631">
        <f t="shared" si="1172"/>
        <v>0</v>
      </c>
      <c r="CW1631">
        <f t="shared" si="1173"/>
        <v>0</v>
      </c>
      <c r="CX1631">
        <f t="shared" si="1174"/>
        <v>0.38</v>
      </c>
      <c r="CY1631">
        <f t="shared" si="1175"/>
        <v>0</v>
      </c>
      <c r="CZ1631">
        <f t="shared" si="1176"/>
        <v>0</v>
      </c>
      <c r="DC1631" t="s">
        <v>3</v>
      </c>
      <c r="DD1631" t="s">
        <v>3</v>
      </c>
      <c r="DE1631" t="s">
        <v>3</v>
      </c>
      <c r="DF1631" t="s">
        <v>3</v>
      </c>
      <c r="DG1631" t="s">
        <v>3</v>
      </c>
      <c r="DH1631" t="s">
        <v>3</v>
      </c>
      <c r="DI1631" t="s">
        <v>3</v>
      </c>
      <c r="DJ1631" t="s">
        <v>3</v>
      </c>
      <c r="DK1631" t="s">
        <v>3</v>
      </c>
      <c r="DL1631" t="s">
        <v>3</v>
      </c>
      <c r="DM1631" t="s">
        <v>3</v>
      </c>
      <c r="DN1631">
        <v>0</v>
      </c>
      <c r="DO1631">
        <v>0</v>
      </c>
      <c r="DP1631">
        <v>1</v>
      </c>
      <c r="DQ1631">
        <v>1</v>
      </c>
      <c r="DU1631">
        <v>1003</v>
      </c>
      <c r="DV1631" t="s">
        <v>142</v>
      </c>
      <c r="DW1631" t="s">
        <v>142</v>
      </c>
      <c r="DX1631">
        <v>1</v>
      </c>
      <c r="DZ1631" t="s">
        <v>3</v>
      </c>
      <c r="EA1631" t="s">
        <v>3</v>
      </c>
      <c r="EB1631" t="s">
        <v>3</v>
      </c>
      <c r="EC1631" t="s">
        <v>3</v>
      </c>
      <c r="EE1631">
        <v>29085443</v>
      </c>
      <c r="EF1631">
        <v>8</v>
      </c>
      <c r="EG1631" t="s">
        <v>144</v>
      </c>
      <c r="EH1631">
        <v>0</v>
      </c>
      <c r="EI1631" t="s">
        <v>3</v>
      </c>
      <c r="EJ1631">
        <v>1</v>
      </c>
      <c r="EK1631">
        <v>500001</v>
      </c>
      <c r="EL1631" t="s">
        <v>145</v>
      </c>
      <c r="EM1631" t="s">
        <v>146</v>
      </c>
      <c r="EO1631" t="s">
        <v>3</v>
      </c>
      <c r="EQ1631">
        <v>0</v>
      </c>
      <c r="ER1631">
        <v>8.27</v>
      </c>
      <c r="ES1631">
        <v>8.27</v>
      </c>
      <c r="ET1631">
        <v>0</v>
      </c>
      <c r="EU1631">
        <v>0</v>
      </c>
      <c r="EV1631">
        <v>0</v>
      </c>
      <c r="EW1631">
        <v>0</v>
      </c>
      <c r="EX1631">
        <v>0</v>
      </c>
      <c r="EY1631">
        <v>0</v>
      </c>
      <c r="FQ1631">
        <v>0</v>
      </c>
      <c r="FR1631">
        <f t="shared" si="1177"/>
        <v>0</v>
      </c>
      <c r="FS1631">
        <v>0</v>
      </c>
      <c r="FX1631">
        <v>0</v>
      </c>
      <c r="FY1631">
        <v>0</v>
      </c>
      <c r="GA1631" t="s">
        <v>3</v>
      </c>
      <c r="GD1631">
        <v>1</v>
      </c>
      <c r="GF1631">
        <v>987958059</v>
      </c>
      <c r="GG1631">
        <v>2</v>
      </c>
      <c r="GH1631">
        <v>1</v>
      </c>
      <c r="GI1631">
        <v>2</v>
      </c>
      <c r="GJ1631">
        <v>0</v>
      </c>
      <c r="GK1631">
        <v>0</v>
      </c>
      <c r="GL1631">
        <f t="shared" si="1178"/>
        <v>0</v>
      </c>
      <c r="GM1631">
        <f t="shared" si="1179"/>
        <v>455.02</v>
      </c>
      <c r="GN1631">
        <f t="shared" si="1180"/>
        <v>455.02</v>
      </c>
      <c r="GO1631">
        <f t="shared" si="1181"/>
        <v>0</v>
      </c>
      <c r="GP1631">
        <f t="shared" si="1182"/>
        <v>0</v>
      </c>
      <c r="GR1631">
        <v>0</v>
      </c>
      <c r="GS1631">
        <v>3</v>
      </c>
      <c r="GT1631">
        <v>0</v>
      </c>
      <c r="GU1631" t="s">
        <v>3</v>
      </c>
      <c r="GV1631">
        <f t="shared" si="1183"/>
        <v>0</v>
      </c>
      <c r="GW1631">
        <v>1</v>
      </c>
      <c r="GX1631">
        <f t="shared" si="1184"/>
        <v>0</v>
      </c>
      <c r="HA1631">
        <v>0</v>
      </c>
      <c r="HB1631">
        <v>0</v>
      </c>
      <c r="HC1631">
        <f t="shared" si="1185"/>
        <v>0</v>
      </c>
      <c r="HE1631" t="s">
        <v>3</v>
      </c>
      <c r="HF1631" t="s">
        <v>3</v>
      </c>
      <c r="HM1631" t="s">
        <v>3</v>
      </c>
      <c r="IK1631">
        <v>0</v>
      </c>
    </row>
    <row r="1632" spans="1:245">
      <c r="A1632">
        <v>17</v>
      </c>
      <c r="B1632">
        <v>0</v>
      </c>
      <c r="E1632" t="s">
        <v>318</v>
      </c>
      <c r="F1632" t="s">
        <v>319</v>
      </c>
      <c r="G1632" t="s">
        <v>320</v>
      </c>
      <c r="H1632" t="s">
        <v>58</v>
      </c>
      <c r="I1632">
        <f>ROUND(30/100,9)</f>
        <v>0.3</v>
      </c>
      <c r="J1632">
        <v>0</v>
      </c>
      <c r="K1632">
        <f>ROUND(30/100,9)</f>
        <v>0.3</v>
      </c>
      <c r="O1632">
        <f t="shared" si="1151"/>
        <v>16.559999999999999</v>
      </c>
      <c r="P1632">
        <f t="shared" si="1152"/>
        <v>16.559999999999999</v>
      </c>
      <c r="Q1632">
        <f t="shared" si="1153"/>
        <v>0</v>
      </c>
      <c r="R1632">
        <f t="shared" si="1154"/>
        <v>0</v>
      </c>
      <c r="S1632">
        <f t="shared" si="1155"/>
        <v>0</v>
      </c>
      <c r="T1632">
        <f t="shared" si="1156"/>
        <v>0</v>
      </c>
      <c r="U1632">
        <f t="shared" si="1157"/>
        <v>0</v>
      </c>
      <c r="V1632">
        <f t="shared" si="1158"/>
        <v>0</v>
      </c>
      <c r="W1632">
        <f t="shared" si="1159"/>
        <v>1.19</v>
      </c>
      <c r="X1632">
        <f t="shared" si="1160"/>
        <v>0</v>
      </c>
      <c r="Y1632">
        <f t="shared" si="1161"/>
        <v>0</v>
      </c>
      <c r="AA1632">
        <v>35863109</v>
      </c>
      <c r="AB1632">
        <f t="shared" si="1162"/>
        <v>86.24</v>
      </c>
      <c r="AC1632">
        <f t="shared" si="1163"/>
        <v>86.24</v>
      </c>
      <c r="AD1632">
        <f>ROUND((((ET1632)-(EU1632))+AE1632),2)</f>
        <v>0</v>
      </c>
      <c r="AE1632">
        <f t="shared" si="1191"/>
        <v>0</v>
      </c>
      <c r="AF1632">
        <f t="shared" si="1191"/>
        <v>0</v>
      </c>
      <c r="AG1632">
        <f t="shared" si="1164"/>
        <v>0</v>
      </c>
      <c r="AH1632">
        <f t="shared" si="1192"/>
        <v>0</v>
      </c>
      <c r="AI1632">
        <f t="shared" si="1192"/>
        <v>0</v>
      </c>
      <c r="AJ1632">
        <f t="shared" si="1165"/>
        <v>3.95</v>
      </c>
      <c r="AK1632">
        <v>86.24</v>
      </c>
      <c r="AL1632">
        <v>86.24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3.95</v>
      </c>
      <c r="AT1632">
        <v>0</v>
      </c>
      <c r="AU1632">
        <v>0</v>
      </c>
      <c r="AV1632">
        <v>1</v>
      </c>
      <c r="AW1632">
        <v>1</v>
      </c>
      <c r="AZ1632">
        <v>1</v>
      </c>
      <c r="BA1632">
        <v>1</v>
      </c>
      <c r="BB1632">
        <v>1</v>
      </c>
      <c r="BC1632">
        <v>0.64</v>
      </c>
      <c r="BD1632" t="s">
        <v>3</v>
      </c>
      <c r="BE1632" t="s">
        <v>3</v>
      </c>
      <c r="BF1632" t="s">
        <v>3</v>
      </c>
      <c r="BG1632" t="s">
        <v>3</v>
      </c>
      <c r="BH1632">
        <v>3</v>
      </c>
      <c r="BI1632">
        <v>1</v>
      </c>
      <c r="BJ1632" t="s">
        <v>321</v>
      </c>
      <c r="BM1632">
        <v>500001</v>
      </c>
      <c r="BN1632">
        <v>0</v>
      </c>
      <c r="BO1632" t="s">
        <v>319</v>
      </c>
      <c r="BP1632">
        <v>1</v>
      </c>
      <c r="BQ1632">
        <v>8</v>
      </c>
      <c r="BR1632">
        <v>0</v>
      </c>
      <c r="BS1632">
        <v>1</v>
      </c>
      <c r="BT1632">
        <v>1</v>
      </c>
      <c r="BU1632">
        <v>1</v>
      </c>
      <c r="BV1632">
        <v>1</v>
      </c>
      <c r="BW1632">
        <v>1</v>
      </c>
      <c r="BX1632">
        <v>1</v>
      </c>
      <c r="BY1632" t="s">
        <v>3</v>
      </c>
      <c r="BZ1632">
        <v>0</v>
      </c>
      <c r="CA1632">
        <v>0</v>
      </c>
      <c r="CB1632" t="s">
        <v>3</v>
      </c>
      <c r="CE1632">
        <v>0</v>
      </c>
      <c r="CF1632">
        <v>0</v>
      </c>
      <c r="CG1632">
        <v>0</v>
      </c>
      <c r="CM1632">
        <v>0</v>
      </c>
      <c r="CN1632" t="s">
        <v>3</v>
      </c>
      <c r="CO1632">
        <v>0</v>
      </c>
      <c r="CP1632">
        <f t="shared" si="1166"/>
        <v>16.559999999999999</v>
      </c>
      <c r="CQ1632">
        <f t="shared" si="1167"/>
        <v>55.193599999999996</v>
      </c>
      <c r="CR1632">
        <f t="shared" si="1168"/>
        <v>0</v>
      </c>
      <c r="CS1632">
        <f t="shared" si="1169"/>
        <v>0</v>
      </c>
      <c r="CT1632">
        <f t="shared" si="1170"/>
        <v>0</v>
      </c>
      <c r="CU1632">
        <f t="shared" si="1171"/>
        <v>0</v>
      </c>
      <c r="CV1632">
        <f t="shared" si="1172"/>
        <v>0</v>
      </c>
      <c r="CW1632">
        <f t="shared" si="1173"/>
        <v>0</v>
      </c>
      <c r="CX1632">
        <f t="shared" si="1174"/>
        <v>3.95</v>
      </c>
      <c r="CY1632">
        <f t="shared" si="1175"/>
        <v>0</v>
      </c>
      <c r="CZ1632">
        <f t="shared" si="1176"/>
        <v>0</v>
      </c>
      <c r="DC1632" t="s">
        <v>3</v>
      </c>
      <c r="DD1632" t="s">
        <v>3</v>
      </c>
      <c r="DE1632" t="s">
        <v>3</v>
      </c>
      <c r="DF1632" t="s">
        <v>3</v>
      </c>
      <c r="DG1632" t="s">
        <v>3</v>
      </c>
      <c r="DH1632" t="s">
        <v>3</v>
      </c>
      <c r="DI1632" t="s">
        <v>3</v>
      </c>
      <c r="DJ1632" t="s">
        <v>3</v>
      </c>
      <c r="DK1632" t="s">
        <v>3</v>
      </c>
      <c r="DL1632" t="s">
        <v>3</v>
      </c>
      <c r="DM1632" t="s">
        <v>3</v>
      </c>
      <c r="DN1632">
        <v>0</v>
      </c>
      <c r="DO1632">
        <v>0</v>
      </c>
      <c r="DP1632">
        <v>1</v>
      </c>
      <c r="DQ1632">
        <v>1</v>
      </c>
      <c r="DU1632">
        <v>1010</v>
      </c>
      <c r="DV1632" t="s">
        <v>58</v>
      </c>
      <c r="DW1632" t="s">
        <v>58</v>
      </c>
      <c r="DX1632">
        <v>100</v>
      </c>
      <c r="DZ1632" t="s">
        <v>3</v>
      </c>
      <c r="EA1632" t="s">
        <v>3</v>
      </c>
      <c r="EB1632" t="s">
        <v>3</v>
      </c>
      <c r="EC1632" t="s">
        <v>3</v>
      </c>
      <c r="EE1632">
        <v>29085443</v>
      </c>
      <c r="EF1632">
        <v>8</v>
      </c>
      <c r="EG1632" t="s">
        <v>144</v>
      </c>
      <c r="EH1632">
        <v>0</v>
      </c>
      <c r="EI1632" t="s">
        <v>3</v>
      </c>
      <c r="EJ1632">
        <v>1</v>
      </c>
      <c r="EK1632">
        <v>500001</v>
      </c>
      <c r="EL1632" t="s">
        <v>145</v>
      </c>
      <c r="EM1632" t="s">
        <v>146</v>
      </c>
      <c r="EO1632" t="s">
        <v>3</v>
      </c>
      <c r="EQ1632">
        <v>0</v>
      </c>
      <c r="ER1632">
        <v>86.24</v>
      </c>
      <c r="ES1632">
        <v>86.24</v>
      </c>
      <c r="ET1632">
        <v>0</v>
      </c>
      <c r="EU1632">
        <v>0</v>
      </c>
      <c r="EV1632">
        <v>0</v>
      </c>
      <c r="EW1632">
        <v>0</v>
      </c>
      <c r="EX1632">
        <v>0</v>
      </c>
      <c r="EY1632">
        <v>0</v>
      </c>
      <c r="FQ1632">
        <v>0</v>
      </c>
      <c r="FR1632">
        <f t="shared" si="1177"/>
        <v>0</v>
      </c>
      <c r="FS1632">
        <v>0</v>
      </c>
      <c r="FX1632">
        <v>0</v>
      </c>
      <c r="FY1632">
        <v>0</v>
      </c>
      <c r="GA1632" t="s">
        <v>3</v>
      </c>
      <c r="GD1632">
        <v>1</v>
      </c>
      <c r="GF1632">
        <v>-228248654</v>
      </c>
      <c r="GG1632">
        <v>2</v>
      </c>
      <c r="GH1632">
        <v>1</v>
      </c>
      <c r="GI1632">
        <v>2</v>
      </c>
      <c r="GJ1632">
        <v>0</v>
      </c>
      <c r="GK1632">
        <v>0</v>
      </c>
      <c r="GL1632">
        <f t="shared" si="1178"/>
        <v>0</v>
      </c>
      <c r="GM1632">
        <f t="shared" si="1179"/>
        <v>16.559999999999999</v>
      </c>
      <c r="GN1632">
        <f t="shared" si="1180"/>
        <v>16.559999999999999</v>
      </c>
      <c r="GO1632">
        <f t="shared" si="1181"/>
        <v>0</v>
      </c>
      <c r="GP1632">
        <f t="shared" si="1182"/>
        <v>0</v>
      </c>
      <c r="GR1632">
        <v>0</v>
      </c>
      <c r="GS1632">
        <v>3</v>
      </c>
      <c r="GT1632">
        <v>0</v>
      </c>
      <c r="GU1632" t="s">
        <v>3</v>
      </c>
      <c r="GV1632">
        <f t="shared" si="1183"/>
        <v>0</v>
      </c>
      <c r="GW1632">
        <v>1</v>
      </c>
      <c r="GX1632">
        <f t="shared" si="1184"/>
        <v>0</v>
      </c>
      <c r="HA1632">
        <v>0</v>
      </c>
      <c r="HB1632">
        <v>0</v>
      </c>
      <c r="HC1632">
        <f t="shared" si="1185"/>
        <v>0</v>
      </c>
      <c r="HE1632" t="s">
        <v>3</v>
      </c>
      <c r="HF1632" t="s">
        <v>3</v>
      </c>
      <c r="HM1632" t="s">
        <v>3</v>
      </c>
      <c r="IK1632">
        <v>0</v>
      </c>
    </row>
    <row r="1633" spans="1:245">
      <c r="A1633">
        <v>17</v>
      </c>
      <c r="B1633">
        <v>0</v>
      </c>
      <c r="C1633">
        <f>ROW(SmtRes!A1790)</f>
        <v>1790</v>
      </c>
      <c r="D1633">
        <f>ROW(EtalonRes!A1740)</f>
        <v>1740</v>
      </c>
      <c r="E1633" t="s">
        <v>322</v>
      </c>
      <c r="F1633" t="s">
        <v>323</v>
      </c>
      <c r="G1633" t="s">
        <v>324</v>
      </c>
      <c r="H1633" t="s">
        <v>325</v>
      </c>
      <c r="I1633">
        <f>ROUND(6/100,9)</f>
        <v>0.06</v>
      </c>
      <c r="J1633">
        <v>0</v>
      </c>
      <c r="K1633">
        <f>ROUND(6/100,9)</f>
        <v>0.06</v>
      </c>
      <c r="O1633">
        <f t="shared" si="1151"/>
        <v>923.86</v>
      </c>
      <c r="P1633">
        <f t="shared" si="1152"/>
        <v>0</v>
      </c>
      <c r="Q1633">
        <f t="shared" si="1153"/>
        <v>0</v>
      </c>
      <c r="R1633">
        <f t="shared" si="1154"/>
        <v>0</v>
      </c>
      <c r="S1633">
        <f t="shared" si="1155"/>
        <v>923.86</v>
      </c>
      <c r="T1633">
        <f t="shared" si="1156"/>
        <v>0</v>
      </c>
      <c r="U1633">
        <f t="shared" si="1157"/>
        <v>2.5205699999999998</v>
      </c>
      <c r="V1633">
        <f t="shared" si="1158"/>
        <v>0</v>
      </c>
      <c r="W1633">
        <f t="shared" si="1159"/>
        <v>0</v>
      </c>
      <c r="X1633">
        <f t="shared" si="1160"/>
        <v>739.09</v>
      </c>
      <c r="Y1633">
        <f t="shared" si="1161"/>
        <v>341.83</v>
      </c>
      <c r="AA1633">
        <v>35863109</v>
      </c>
      <c r="AB1633">
        <f t="shared" si="1162"/>
        <v>465.89</v>
      </c>
      <c r="AC1633">
        <f t="shared" si="1163"/>
        <v>0</v>
      </c>
      <c r="AD1633">
        <f>ROUND(((((ET1633*1.25))-((EU1633*1.25)))+AE1633),2)</f>
        <v>0</v>
      </c>
      <c r="AE1633">
        <f>ROUND(((EU1633*1.25)),2)</f>
        <v>0</v>
      </c>
      <c r="AF1633">
        <f>ROUND(((EV1633*1.15)),2)</f>
        <v>465.89</v>
      </c>
      <c r="AG1633">
        <f t="shared" si="1164"/>
        <v>0</v>
      </c>
      <c r="AH1633">
        <f>((EW1633*1.15))</f>
        <v>42.009499999999996</v>
      </c>
      <c r="AI1633">
        <f>((EX1633*1.25))</f>
        <v>0</v>
      </c>
      <c r="AJ1633">
        <f t="shared" si="1165"/>
        <v>0</v>
      </c>
      <c r="AK1633">
        <v>405.12</v>
      </c>
      <c r="AL1633">
        <v>0</v>
      </c>
      <c r="AM1633">
        <v>0</v>
      </c>
      <c r="AN1633">
        <v>0</v>
      </c>
      <c r="AO1633">
        <v>405.12</v>
      </c>
      <c r="AP1633">
        <v>0</v>
      </c>
      <c r="AQ1633">
        <v>36.53</v>
      </c>
      <c r="AR1633">
        <v>0</v>
      </c>
      <c r="AS1633">
        <v>0</v>
      </c>
      <c r="AT1633">
        <v>80</v>
      </c>
      <c r="AU1633">
        <v>37</v>
      </c>
      <c r="AV1633">
        <v>1</v>
      </c>
      <c r="AW1633">
        <v>1</v>
      </c>
      <c r="AZ1633">
        <v>1</v>
      </c>
      <c r="BA1633">
        <v>33.049999999999997</v>
      </c>
      <c r="BB1633">
        <v>1</v>
      </c>
      <c r="BC1633">
        <v>1</v>
      </c>
      <c r="BD1633" t="s">
        <v>3</v>
      </c>
      <c r="BE1633" t="s">
        <v>3</v>
      </c>
      <c r="BF1633" t="s">
        <v>3</v>
      </c>
      <c r="BG1633" t="s">
        <v>3</v>
      </c>
      <c r="BH1633">
        <v>0</v>
      </c>
      <c r="BI1633">
        <v>1</v>
      </c>
      <c r="BJ1633" t="s">
        <v>326</v>
      </c>
      <c r="BM1633">
        <v>15001</v>
      </c>
      <c r="BN1633">
        <v>0</v>
      </c>
      <c r="BO1633" t="s">
        <v>323</v>
      </c>
      <c r="BP1633">
        <v>1</v>
      </c>
      <c r="BQ1633">
        <v>2</v>
      </c>
      <c r="BR1633">
        <v>0</v>
      </c>
      <c r="BS1633">
        <v>33.049999999999997</v>
      </c>
      <c r="BT1633">
        <v>1</v>
      </c>
      <c r="BU1633">
        <v>1</v>
      </c>
      <c r="BV1633">
        <v>1</v>
      </c>
      <c r="BW1633">
        <v>1</v>
      </c>
      <c r="BX1633">
        <v>1</v>
      </c>
      <c r="BY1633" t="s">
        <v>3</v>
      </c>
      <c r="BZ1633">
        <v>105</v>
      </c>
      <c r="CA1633">
        <v>55</v>
      </c>
      <c r="CB1633" t="s">
        <v>3</v>
      </c>
      <c r="CE1633">
        <v>0</v>
      </c>
      <c r="CF1633">
        <v>0</v>
      </c>
      <c r="CG1633">
        <v>0</v>
      </c>
      <c r="CM1633">
        <v>0</v>
      </c>
      <c r="CN1633" t="s">
        <v>992</v>
      </c>
      <c r="CO1633">
        <v>0</v>
      </c>
      <c r="CP1633">
        <f t="shared" si="1166"/>
        <v>923.86</v>
      </c>
      <c r="CQ1633">
        <f t="shared" si="1167"/>
        <v>0</v>
      </c>
      <c r="CR1633">
        <f t="shared" si="1168"/>
        <v>0</v>
      </c>
      <c r="CS1633">
        <f t="shared" si="1169"/>
        <v>0</v>
      </c>
      <c r="CT1633">
        <f t="shared" si="1170"/>
        <v>15397.664499999999</v>
      </c>
      <c r="CU1633">
        <f t="shared" si="1171"/>
        <v>0</v>
      </c>
      <c r="CV1633">
        <f t="shared" si="1172"/>
        <v>42.009499999999996</v>
      </c>
      <c r="CW1633">
        <f t="shared" si="1173"/>
        <v>0</v>
      </c>
      <c r="CX1633">
        <f t="shared" si="1174"/>
        <v>0</v>
      </c>
      <c r="CY1633">
        <f t="shared" si="1175"/>
        <v>739.08800000000008</v>
      </c>
      <c r="CZ1633">
        <f t="shared" si="1176"/>
        <v>341.82819999999998</v>
      </c>
      <c r="DC1633" t="s">
        <v>3</v>
      </c>
      <c r="DD1633" t="s">
        <v>3</v>
      </c>
      <c r="DE1633" t="s">
        <v>133</v>
      </c>
      <c r="DF1633" t="s">
        <v>133</v>
      </c>
      <c r="DG1633" t="s">
        <v>134</v>
      </c>
      <c r="DH1633" t="s">
        <v>3</v>
      </c>
      <c r="DI1633" t="s">
        <v>134</v>
      </c>
      <c r="DJ1633" t="s">
        <v>133</v>
      </c>
      <c r="DK1633" t="s">
        <v>3</v>
      </c>
      <c r="DL1633" t="s">
        <v>3</v>
      </c>
      <c r="DM1633" t="s">
        <v>3</v>
      </c>
      <c r="DN1633">
        <v>0</v>
      </c>
      <c r="DO1633">
        <v>0</v>
      </c>
      <c r="DP1633">
        <v>1</v>
      </c>
      <c r="DQ1633">
        <v>1</v>
      </c>
      <c r="DU1633">
        <v>1013</v>
      </c>
      <c r="DV1633" t="s">
        <v>325</v>
      </c>
      <c r="DW1633" t="s">
        <v>325</v>
      </c>
      <c r="DX1633">
        <v>1</v>
      </c>
      <c r="DZ1633" t="s">
        <v>3</v>
      </c>
      <c r="EA1633" t="s">
        <v>3</v>
      </c>
      <c r="EB1633" t="s">
        <v>3</v>
      </c>
      <c r="EC1633" t="s">
        <v>3</v>
      </c>
      <c r="EE1633">
        <v>29085536</v>
      </c>
      <c r="EF1633">
        <v>2</v>
      </c>
      <c r="EG1633" t="s">
        <v>135</v>
      </c>
      <c r="EH1633">
        <v>0</v>
      </c>
      <c r="EI1633" t="s">
        <v>3</v>
      </c>
      <c r="EJ1633">
        <v>1</v>
      </c>
      <c r="EK1633">
        <v>15001</v>
      </c>
      <c r="EL1633" t="s">
        <v>151</v>
      </c>
      <c r="EM1633" t="s">
        <v>152</v>
      </c>
      <c r="EO1633" t="s">
        <v>138</v>
      </c>
      <c r="EQ1633">
        <v>0</v>
      </c>
      <c r="ER1633">
        <v>405.12</v>
      </c>
      <c r="ES1633">
        <v>0</v>
      </c>
      <c r="ET1633">
        <v>0</v>
      </c>
      <c r="EU1633">
        <v>0</v>
      </c>
      <c r="EV1633">
        <v>405.12</v>
      </c>
      <c r="EW1633">
        <v>36.53</v>
      </c>
      <c r="EX1633">
        <v>0</v>
      </c>
      <c r="EY1633">
        <v>0</v>
      </c>
      <c r="FQ1633">
        <v>0</v>
      </c>
      <c r="FR1633">
        <f t="shared" si="1177"/>
        <v>0</v>
      </c>
      <c r="FS1633">
        <v>0</v>
      </c>
      <c r="FT1633" t="s">
        <v>139</v>
      </c>
      <c r="FU1633" t="s">
        <v>25</v>
      </c>
      <c r="FV1633" t="s">
        <v>25</v>
      </c>
      <c r="FW1633" t="s">
        <v>26</v>
      </c>
      <c r="FX1633">
        <v>94.5</v>
      </c>
      <c r="FY1633">
        <v>46.75</v>
      </c>
      <c r="GA1633" t="s">
        <v>3</v>
      </c>
      <c r="GD1633">
        <v>1</v>
      </c>
      <c r="GF1633">
        <v>-1280480835</v>
      </c>
      <c r="GG1633">
        <v>2</v>
      </c>
      <c r="GH1633">
        <v>1</v>
      </c>
      <c r="GI1633">
        <v>2</v>
      </c>
      <c r="GJ1633">
        <v>0</v>
      </c>
      <c r="GK1633">
        <v>0</v>
      </c>
      <c r="GL1633">
        <f t="shared" si="1178"/>
        <v>0</v>
      </c>
      <c r="GM1633">
        <f t="shared" si="1179"/>
        <v>2004.78</v>
      </c>
      <c r="GN1633">
        <f t="shared" si="1180"/>
        <v>2004.78</v>
      </c>
      <c r="GO1633">
        <f t="shared" si="1181"/>
        <v>0</v>
      </c>
      <c r="GP1633">
        <f t="shared" si="1182"/>
        <v>0</v>
      </c>
      <c r="GR1633">
        <v>0</v>
      </c>
      <c r="GS1633">
        <v>3</v>
      </c>
      <c r="GT1633">
        <v>0</v>
      </c>
      <c r="GU1633" t="s">
        <v>3</v>
      </c>
      <c r="GV1633">
        <f t="shared" si="1183"/>
        <v>0</v>
      </c>
      <c r="GW1633">
        <v>1</v>
      </c>
      <c r="GX1633">
        <f t="shared" si="1184"/>
        <v>0</v>
      </c>
      <c r="HA1633">
        <v>0</v>
      </c>
      <c r="HB1633">
        <v>0</v>
      </c>
      <c r="HC1633">
        <f t="shared" si="1185"/>
        <v>0</v>
      </c>
      <c r="HE1633" t="s">
        <v>3</v>
      </c>
      <c r="HF1633" t="s">
        <v>3</v>
      </c>
      <c r="HM1633" t="s">
        <v>3</v>
      </c>
      <c r="IK1633">
        <v>0</v>
      </c>
    </row>
    <row r="1634" spans="1:245">
      <c r="A1634">
        <v>18</v>
      </c>
      <c r="B1634">
        <v>0</v>
      </c>
      <c r="C1634">
        <v>1789</v>
      </c>
      <c r="E1634" t="s">
        <v>327</v>
      </c>
      <c r="F1634" t="s">
        <v>328</v>
      </c>
      <c r="G1634" t="s">
        <v>329</v>
      </c>
      <c r="H1634" t="s">
        <v>160</v>
      </c>
      <c r="I1634">
        <f>I1633*J1634</f>
        <v>7.4999999999999997E-2</v>
      </c>
      <c r="J1634">
        <v>1.25</v>
      </c>
      <c r="K1634">
        <v>1.25</v>
      </c>
      <c r="O1634">
        <f t="shared" si="1151"/>
        <v>1923.55</v>
      </c>
      <c r="P1634">
        <f t="shared" si="1152"/>
        <v>1923.55</v>
      </c>
      <c r="Q1634">
        <f t="shared" si="1153"/>
        <v>0</v>
      </c>
      <c r="R1634">
        <f t="shared" si="1154"/>
        <v>0</v>
      </c>
      <c r="S1634">
        <f t="shared" si="1155"/>
        <v>0</v>
      </c>
      <c r="T1634">
        <f t="shared" si="1156"/>
        <v>0</v>
      </c>
      <c r="U1634">
        <f t="shared" si="1157"/>
        <v>0</v>
      </c>
      <c r="V1634">
        <f t="shared" si="1158"/>
        <v>0</v>
      </c>
      <c r="W1634">
        <f t="shared" si="1159"/>
        <v>16.809999999999999</v>
      </c>
      <c r="X1634">
        <f t="shared" si="1160"/>
        <v>0</v>
      </c>
      <c r="Y1634">
        <f t="shared" si="1161"/>
        <v>0</v>
      </c>
      <c r="AA1634">
        <v>35863109</v>
      </c>
      <c r="AB1634">
        <f t="shared" si="1162"/>
        <v>4894.54</v>
      </c>
      <c r="AC1634">
        <f t="shared" si="1163"/>
        <v>4894.54</v>
      </c>
      <c r="AD1634">
        <f>ROUND((((ET1634)-(EU1634))+AE1634),2)</f>
        <v>0</v>
      </c>
      <c r="AE1634">
        <f>ROUND((EU1634),2)</f>
        <v>0</v>
      </c>
      <c r="AF1634">
        <f>ROUND((EV1634),2)</f>
        <v>0</v>
      </c>
      <c r="AG1634">
        <f t="shared" si="1164"/>
        <v>0</v>
      </c>
      <c r="AH1634">
        <f>(EW1634)</f>
        <v>0</v>
      </c>
      <c r="AI1634">
        <f>(EX1634)</f>
        <v>0</v>
      </c>
      <c r="AJ1634">
        <f t="shared" si="1165"/>
        <v>224.15</v>
      </c>
      <c r="AK1634">
        <v>4894.54</v>
      </c>
      <c r="AL1634">
        <v>4894.54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224.15</v>
      </c>
      <c r="AT1634">
        <v>0</v>
      </c>
      <c r="AU1634">
        <v>0</v>
      </c>
      <c r="AV1634">
        <v>1</v>
      </c>
      <c r="AW1634">
        <v>1</v>
      </c>
      <c r="AZ1634">
        <v>1</v>
      </c>
      <c r="BA1634">
        <v>1</v>
      </c>
      <c r="BB1634">
        <v>1</v>
      </c>
      <c r="BC1634">
        <v>5.24</v>
      </c>
      <c r="BD1634" t="s">
        <v>3</v>
      </c>
      <c r="BE1634" t="s">
        <v>3</v>
      </c>
      <c r="BF1634" t="s">
        <v>3</v>
      </c>
      <c r="BG1634" t="s">
        <v>3</v>
      </c>
      <c r="BH1634">
        <v>3</v>
      </c>
      <c r="BI1634">
        <v>1</v>
      </c>
      <c r="BJ1634" t="s">
        <v>330</v>
      </c>
      <c r="BM1634">
        <v>500001</v>
      </c>
      <c r="BN1634">
        <v>0</v>
      </c>
      <c r="BO1634" t="s">
        <v>328</v>
      </c>
      <c r="BP1634">
        <v>1</v>
      </c>
      <c r="BQ1634">
        <v>8</v>
      </c>
      <c r="BR1634">
        <v>0</v>
      </c>
      <c r="BS1634">
        <v>1</v>
      </c>
      <c r="BT1634">
        <v>1</v>
      </c>
      <c r="BU1634">
        <v>1</v>
      </c>
      <c r="BV1634">
        <v>1</v>
      </c>
      <c r="BW1634">
        <v>1</v>
      </c>
      <c r="BX1634">
        <v>1</v>
      </c>
      <c r="BY1634" t="s">
        <v>3</v>
      </c>
      <c r="BZ1634">
        <v>0</v>
      </c>
      <c r="CA1634">
        <v>0</v>
      </c>
      <c r="CB1634" t="s">
        <v>3</v>
      </c>
      <c r="CE1634">
        <v>0</v>
      </c>
      <c r="CF1634">
        <v>0</v>
      </c>
      <c r="CG1634">
        <v>0</v>
      </c>
      <c r="CM1634">
        <v>0</v>
      </c>
      <c r="CN1634" t="s">
        <v>3</v>
      </c>
      <c r="CO1634">
        <v>0</v>
      </c>
      <c r="CP1634">
        <f t="shared" si="1166"/>
        <v>1923.55</v>
      </c>
      <c r="CQ1634">
        <f t="shared" si="1167"/>
        <v>25647.389600000002</v>
      </c>
      <c r="CR1634">
        <f t="shared" si="1168"/>
        <v>0</v>
      </c>
      <c r="CS1634">
        <f t="shared" si="1169"/>
        <v>0</v>
      </c>
      <c r="CT1634">
        <f t="shared" si="1170"/>
        <v>0</v>
      </c>
      <c r="CU1634">
        <f t="shared" si="1171"/>
        <v>0</v>
      </c>
      <c r="CV1634">
        <f t="shared" si="1172"/>
        <v>0</v>
      </c>
      <c r="CW1634">
        <f t="shared" si="1173"/>
        <v>0</v>
      </c>
      <c r="CX1634">
        <f t="shared" si="1174"/>
        <v>224.15</v>
      </c>
      <c r="CY1634">
        <f t="shared" si="1175"/>
        <v>0</v>
      </c>
      <c r="CZ1634">
        <f t="shared" si="1176"/>
        <v>0</v>
      </c>
      <c r="DC1634" t="s">
        <v>3</v>
      </c>
      <c r="DD1634" t="s">
        <v>3</v>
      </c>
      <c r="DE1634" t="s">
        <v>3</v>
      </c>
      <c r="DF1634" t="s">
        <v>3</v>
      </c>
      <c r="DG1634" t="s">
        <v>3</v>
      </c>
      <c r="DH1634" t="s">
        <v>3</v>
      </c>
      <c r="DI1634" t="s">
        <v>3</v>
      </c>
      <c r="DJ1634" t="s">
        <v>3</v>
      </c>
      <c r="DK1634" t="s">
        <v>3</v>
      </c>
      <c r="DL1634" t="s">
        <v>3</v>
      </c>
      <c r="DM1634" t="s">
        <v>3</v>
      </c>
      <c r="DN1634">
        <v>0</v>
      </c>
      <c r="DO1634">
        <v>0</v>
      </c>
      <c r="DP1634">
        <v>1</v>
      </c>
      <c r="DQ1634">
        <v>1</v>
      </c>
      <c r="DU1634">
        <v>1009</v>
      </c>
      <c r="DV1634" t="s">
        <v>160</v>
      </c>
      <c r="DW1634" t="s">
        <v>160</v>
      </c>
      <c r="DX1634">
        <v>1</v>
      </c>
      <c r="DZ1634" t="s">
        <v>3</v>
      </c>
      <c r="EA1634" t="s">
        <v>3</v>
      </c>
      <c r="EB1634" t="s">
        <v>3</v>
      </c>
      <c r="EC1634" t="s">
        <v>3</v>
      </c>
      <c r="EE1634">
        <v>29085443</v>
      </c>
      <c r="EF1634">
        <v>8</v>
      </c>
      <c r="EG1634" t="s">
        <v>144</v>
      </c>
      <c r="EH1634">
        <v>0</v>
      </c>
      <c r="EI1634" t="s">
        <v>3</v>
      </c>
      <c r="EJ1634">
        <v>1</v>
      </c>
      <c r="EK1634">
        <v>500001</v>
      </c>
      <c r="EL1634" t="s">
        <v>145</v>
      </c>
      <c r="EM1634" t="s">
        <v>146</v>
      </c>
      <c r="EO1634" t="s">
        <v>3</v>
      </c>
      <c r="EQ1634">
        <v>0</v>
      </c>
      <c r="ER1634">
        <v>4894.54</v>
      </c>
      <c r="ES1634">
        <v>4894.54</v>
      </c>
      <c r="ET1634">
        <v>0</v>
      </c>
      <c r="EU1634">
        <v>0</v>
      </c>
      <c r="EV1634">
        <v>0</v>
      </c>
      <c r="EW1634">
        <v>0</v>
      </c>
      <c r="EX1634">
        <v>0</v>
      </c>
      <c r="FQ1634">
        <v>0</v>
      </c>
      <c r="FR1634">
        <f t="shared" si="1177"/>
        <v>0</v>
      </c>
      <c r="FS1634">
        <v>0</v>
      </c>
      <c r="FX1634">
        <v>0</v>
      </c>
      <c r="FY1634">
        <v>0</v>
      </c>
      <c r="GA1634" t="s">
        <v>3</v>
      </c>
      <c r="GD1634">
        <v>1</v>
      </c>
      <c r="GF1634">
        <v>-501888552</v>
      </c>
      <c r="GG1634">
        <v>2</v>
      </c>
      <c r="GH1634">
        <v>1</v>
      </c>
      <c r="GI1634">
        <v>2</v>
      </c>
      <c r="GJ1634">
        <v>0</v>
      </c>
      <c r="GK1634">
        <v>0</v>
      </c>
      <c r="GL1634">
        <f t="shared" si="1178"/>
        <v>0</v>
      </c>
      <c r="GM1634">
        <f t="shared" si="1179"/>
        <v>1923.55</v>
      </c>
      <c r="GN1634">
        <f t="shared" si="1180"/>
        <v>1923.55</v>
      </c>
      <c r="GO1634">
        <f t="shared" si="1181"/>
        <v>0</v>
      </c>
      <c r="GP1634">
        <f t="shared" si="1182"/>
        <v>0</v>
      </c>
      <c r="GR1634">
        <v>0</v>
      </c>
      <c r="GS1634">
        <v>3</v>
      </c>
      <c r="GT1634">
        <v>0</v>
      </c>
      <c r="GU1634" t="s">
        <v>3</v>
      </c>
      <c r="GV1634">
        <f t="shared" si="1183"/>
        <v>0</v>
      </c>
      <c r="GW1634">
        <v>1</v>
      </c>
      <c r="GX1634">
        <f t="shared" si="1184"/>
        <v>0</v>
      </c>
      <c r="HA1634">
        <v>0</v>
      </c>
      <c r="HB1634">
        <v>0</v>
      </c>
      <c r="HC1634">
        <f t="shared" si="1185"/>
        <v>0</v>
      </c>
      <c r="HE1634" t="s">
        <v>3</v>
      </c>
      <c r="HF1634" t="s">
        <v>3</v>
      </c>
      <c r="HM1634" t="s">
        <v>3</v>
      </c>
      <c r="IK1634">
        <v>0</v>
      </c>
    </row>
    <row r="1635" spans="1:245">
      <c r="A1635">
        <v>18</v>
      </c>
      <c r="B1635">
        <v>0</v>
      </c>
      <c r="C1635">
        <v>1790</v>
      </c>
      <c r="E1635" t="s">
        <v>331</v>
      </c>
      <c r="F1635" t="s">
        <v>332</v>
      </c>
      <c r="G1635" t="s">
        <v>333</v>
      </c>
      <c r="H1635" t="s">
        <v>155</v>
      </c>
      <c r="I1635">
        <f>I1633*J1635</f>
        <v>6</v>
      </c>
      <c r="J1635">
        <v>100</v>
      </c>
      <c r="K1635">
        <v>100</v>
      </c>
      <c r="O1635">
        <f t="shared" si="1151"/>
        <v>2235.7600000000002</v>
      </c>
      <c r="P1635">
        <f t="shared" si="1152"/>
        <v>2235.7600000000002</v>
      </c>
      <c r="Q1635">
        <f t="shared" si="1153"/>
        <v>0</v>
      </c>
      <c r="R1635">
        <f t="shared" si="1154"/>
        <v>0</v>
      </c>
      <c r="S1635">
        <f t="shared" si="1155"/>
        <v>0</v>
      </c>
      <c r="T1635">
        <f t="shared" si="1156"/>
        <v>0</v>
      </c>
      <c r="U1635">
        <f t="shared" si="1157"/>
        <v>0</v>
      </c>
      <c r="V1635">
        <f t="shared" si="1158"/>
        <v>0</v>
      </c>
      <c r="W1635">
        <f t="shared" si="1159"/>
        <v>10.26</v>
      </c>
      <c r="X1635">
        <f t="shared" si="1160"/>
        <v>0</v>
      </c>
      <c r="Y1635">
        <f t="shared" si="1161"/>
        <v>0</v>
      </c>
      <c r="AA1635">
        <v>35863109</v>
      </c>
      <c r="AB1635">
        <f t="shared" si="1162"/>
        <v>37.299999999999997</v>
      </c>
      <c r="AC1635">
        <f t="shared" si="1163"/>
        <v>37.299999999999997</v>
      </c>
      <c r="AD1635">
        <f>ROUND((((ET1635)-(EU1635))+AE1635),2)</f>
        <v>0</v>
      </c>
      <c r="AE1635">
        <f>ROUND((EU1635),2)</f>
        <v>0</v>
      </c>
      <c r="AF1635">
        <f>ROUND((EV1635),2)</f>
        <v>0</v>
      </c>
      <c r="AG1635">
        <f t="shared" si="1164"/>
        <v>0</v>
      </c>
      <c r="AH1635">
        <f>(EW1635)</f>
        <v>0</v>
      </c>
      <c r="AI1635">
        <f>(EX1635)</f>
        <v>0</v>
      </c>
      <c r="AJ1635">
        <f t="shared" si="1165"/>
        <v>1.71</v>
      </c>
      <c r="AK1635">
        <v>37.299999999999997</v>
      </c>
      <c r="AL1635">
        <v>37.299999999999997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1.71</v>
      </c>
      <c r="AT1635">
        <v>0</v>
      </c>
      <c r="AU1635">
        <v>0</v>
      </c>
      <c r="AV1635">
        <v>1</v>
      </c>
      <c r="AW1635">
        <v>1</v>
      </c>
      <c r="AZ1635">
        <v>1</v>
      </c>
      <c r="BA1635">
        <v>1</v>
      </c>
      <c r="BB1635">
        <v>1</v>
      </c>
      <c r="BC1635">
        <v>9.99</v>
      </c>
      <c r="BD1635" t="s">
        <v>3</v>
      </c>
      <c r="BE1635" t="s">
        <v>3</v>
      </c>
      <c r="BF1635" t="s">
        <v>3</v>
      </c>
      <c r="BG1635" t="s">
        <v>3</v>
      </c>
      <c r="BH1635">
        <v>3</v>
      </c>
      <c r="BI1635">
        <v>1</v>
      </c>
      <c r="BJ1635" t="s">
        <v>334</v>
      </c>
      <c r="BM1635">
        <v>500001</v>
      </c>
      <c r="BN1635">
        <v>0</v>
      </c>
      <c r="BO1635" t="s">
        <v>332</v>
      </c>
      <c r="BP1635">
        <v>1</v>
      </c>
      <c r="BQ1635">
        <v>8</v>
      </c>
      <c r="BR1635">
        <v>0</v>
      </c>
      <c r="BS1635">
        <v>1</v>
      </c>
      <c r="BT1635">
        <v>1</v>
      </c>
      <c r="BU1635">
        <v>1</v>
      </c>
      <c r="BV1635">
        <v>1</v>
      </c>
      <c r="BW1635">
        <v>1</v>
      </c>
      <c r="BX1635">
        <v>1</v>
      </c>
      <c r="BY1635" t="s">
        <v>3</v>
      </c>
      <c r="BZ1635">
        <v>0</v>
      </c>
      <c r="CA1635">
        <v>0</v>
      </c>
      <c r="CB1635" t="s">
        <v>3</v>
      </c>
      <c r="CE1635">
        <v>0</v>
      </c>
      <c r="CF1635">
        <v>0</v>
      </c>
      <c r="CG1635">
        <v>0</v>
      </c>
      <c r="CM1635">
        <v>0</v>
      </c>
      <c r="CN1635" t="s">
        <v>3</v>
      </c>
      <c r="CO1635">
        <v>0</v>
      </c>
      <c r="CP1635">
        <f t="shared" si="1166"/>
        <v>2235.7600000000002</v>
      </c>
      <c r="CQ1635">
        <f t="shared" si="1167"/>
        <v>372.62699999999995</v>
      </c>
      <c r="CR1635">
        <f t="shared" si="1168"/>
        <v>0</v>
      </c>
      <c r="CS1635">
        <f t="shared" si="1169"/>
        <v>0</v>
      </c>
      <c r="CT1635">
        <f t="shared" si="1170"/>
        <v>0</v>
      </c>
      <c r="CU1635">
        <f t="shared" si="1171"/>
        <v>0</v>
      </c>
      <c r="CV1635">
        <f t="shared" si="1172"/>
        <v>0</v>
      </c>
      <c r="CW1635">
        <f t="shared" si="1173"/>
        <v>0</v>
      </c>
      <c r="CX1635">
        <f t="shared" si="1174"/>
        <v>1.71</v>
      </c>
      <c r="CY1635">
        <f t="shared" si="1175"/>
        <v>0</v>
      </c>
      <c r="CZ1635">
        <f t="shared" si="1176"/>
        <v>0</v>
      </c>
      <c r="DC1635" t="s">
        <v>3</v>
      </c>
      <c r="DD1635" t="s">
        <v>3</v>
      </c>
      <c r="DE1635" t="s">
        <v>3</v>
      </c>
      <c r="DF1635" t="s">
        <v>3</v>
      </c>
      <c r="DG1635" t="s">
        <v>3</v>
      </c>
      <c r="DH1635" t="s">
        <v>3</v>
      </c>
      <c r="DI1635" t="s">
        <v>3</v>
      </c>
      <c r="DJ1635" t="s">
        <v>3</v>
      </c>
      <c r="DK1635" t="s">
        <v>3</v>
      </c>
      <c r="DL1635" t="s">
        <v>3</v>
      </c>
      <c r="DM1635" t="s">
        <v>3</v>
      </c>
      <c r="DN1635">
        <v>0</v>
      </c>
      <c r="DO1635">
        <v>0</v>
      </c>
      <c r="DP1635">
        <v>1</v>
      </c>
      <c r="DQ1635">
        <v>1</v>
      </c>
      <c r="DU1635">
        <v>1005</v>
      </c>
      <c r="DV1635" t="s">
        <v>155</v>
      </c>
      <c r="DW1635" t="s">
        <v>155</v>
      </c>
      <c r="DX1635">
        <v>1</v>
      </c>
      <c r="DZ1635" t="s">
        <v>3</v>
      </c>
      <c r="EA1635" t="s">
        <v>3</v>
      </c>
      <c r="EB1635" t="s">
        <v>3</v>
      </c>
      <c r="EC1635" t="s">
        <v>3</v>
      </c>
      <c r="EE1635">
        <v>29085443</v>
      </c>
      <c r="EF1635">
        <v>8</v>
      </c>
      <c r="EG1635" t="s">
        <v>144</v>
      </c>
      <c r="EH1635">
        <v>0</v>
      </c>
      <c r="EI1635" t="s">
        <v>3</v>
      </c>
      <c r="EJ1635">
        <v>1</v>
      </c>
      <c r="EK1635">
        <v>500001</v>
      </c>
      <c r="EL1635" t="s">
        <v>145</v>
      </c>
      <c r="EM1635" t="s">
        <v>146</v>
      </c>
      <c r="EO1635" t="s">
        <v>3</v>
      </c>
      <c r="EQ1635">
        <v>0</v>
      </c>
      <c r="ER1635">
        <v>37.299999999999997</v>
      </c>
      <c r="ES1635">
        <v>37.299999999999997</v>
      </c>
      <c r="ET1635">
        <v>0</v>
      </c>
      <c r="EU1635">
        <v>0</v>
      </c>
      <c r="EV1635">
        <v>0</v>
      </c>
      <c r="EW1635">
        <v>0</v>
      </c>
      <c r="EX1635">
        <v>0</v>
      </c>
      <c r="FQ1635">
        <v>0</v>
      </c>
      <c r="FR1635">
        <f t="shared" si="1177"/>
        <v>0</v>
      </c>
      <c r="FS1635">
        <v>0</v>
      </c>
      <c r="FX1635">
        <v>0</v>
      </c>
      <c r="FY1635">
        <v>0</v>
      </c>
      <c r="GA1635" t="s">
        <v>3</v>
      </c>
      <c r="GD1635">
        <v>1</v>
      </c>
      <c r="GF1635">
        <v>650529573</v>
      </c>
      <c r="GG1635">
        <v>2</v>
      </c>
      <c r="GH1635">
        <v>1</v>
      </c>
      <c r="GI1635">
        <v>2</v>
      </c>
      <c r="GJ1635">
        <v>0</v>
      </c>
      <c r="GK1635">
        <v>0</v>
      </c>
      <c r="GL1635">
        <f t="shared" si="1178"/>
        <v>0</v>
      </c>
      <c r="GM1635">
        <f t="shared" si="1179"/>
        <v>2235.7600000000002</v>
      </c>
      <c r="GN1635">
        <f t="shared" si="1180"/>
        <v>2235.7600000000002</v>
      </c>
      <c r="GO1635">
        <f t="shared" si="1181"/>
        <v>0</v>
      </c>
      <c r="GP1635">
        <f t="shared" si="1182"/>
        <v>0</v>
      </c>
      <c r="GR1635">
        <v>0</v>
      </c>
      <c r="GS1635">
        <v>3</v>
      </c>
      <c r="GT1635">
        <v>0</v>
      </c>
      <c r="GU1635" t="s">
        <v>3</v>
      </c>
      <c r="GV1635">
        <f t="shared" si="1183"/>
        <v>0</v>
      </c>
      <c r="GW1635">
        <v>1</v>
      </c>
      <c r="GX1635">
        <f t="shared" si="1184"/>
        <v>0</v>
      </c>
      <c r="HA1635">
        <v>0</v>
      </c>
      <c r="HB1635">
        <v>0</v>
      </c>
      <c r="HC1635">
        <f t="shared" si="1185"/>
        <v>0</v>
      </c>
      <c r="HE1635" t="s">
        <v>3</v>
      </c>
      <c r="HF1635" t="s">
        <v>3</v>
      </c>
      <c r="HM1635" t="s">
        <v>3</v>
      </c>
      <c r="IK1635">
        <v>0</v>
      </c>
    </row>
    <row r="1636" spans="1:245">
      <c r="A1636">
        <v>17</v>
      </c>
      <c r="B1636">
        <v>0</v>
      </c>
      <c r="C1636">
        <f>ROW(SmtRes!A1797)</f>
        <v>1797</v>
      </c>
      <c r="D1636">
        <f>ROW(EtalonRes!A1746)</f>
        <v>1746</v>
      </c>
      <c r="E1636" t="s">
        <v>335</v>
      </c>
      <c r="F1636" t="s">
        <v>336</v>
      </c>
      <c r="G1636" t="s">
        <v>337</v>
      </c>
      <c r="H1636" t="s">
        <v>58</v>
      </c>
      <c r="I1636">
        <f>ROUND(6/100,9)</f>
        <v>0.06</v>
      </c>
      <c r="J1636">
        <v>0</v>
      </c>
      <c r="K1636">
        <f>ROUND(6/100,9)</f>
        <v>0.06</v>
      </c>
      <c r="O1636">
        <f t="shared" si="1151"/>
        <v>2245.14</v>
      </c>
      <c r="P1636">
        <f t="shared" si="1152"/>
        <v>85.04</v>
      </c>
      <c r="Q1636">
        <f t="shared" si="1153"/>
        <v>24.57</v>
      </c>
      <c r="R1636">
        <f t="shared" si="1154"/>
        <v>5.35</v>
      </c>
      <c r="S1636">
        <f t="shared" si="1155"/>
        <v>2135.5300000000002</v>
      </c>
      <c r="T1636">
        <f t="shared" si="1156"/>
        <v>0</v>
      </c>
      <c r="U1636">
        <f t="shared" si="1157"/>
        <v>6.5136000000000003</v>
      </c>
      <c r="V1636">
        <f t="shared" si="1158"/>
        <v>1.2E-2</v>
      </c>
      <c r="W1636">
        <f t="shared" si="1159"/>
        <v>0</v>
      </c>
      <c r="X1636">
        <f t="shared" si="1160"/>
        <v>1734.11</v>
      </c>
      <c r="Y1636">
        <f t="shared" si="1161"/>
        <v>1113.26</v>
      </c>
      <c r="AA1636">
        <v>35863109</v>
      </c>
      <c r="AB1636">
        <f t="shared" si="1162"/>
        <v>1242.01</v>
      </c>
      <c r="AC1636">
        <f t="shared" si="1163"/>
        <v>120.73</v>
      </c>
      <c r="AD1636">
        <f>ROUND((((ET1636)-(EU1636))+AE1636),2)</f>
        <v>44.36</v>
      </c>
      <c r="AE1636">
        <f>ROUND((EU1636),2)</f>
        <v>2.7</v>
      </c>
      <c r="AF1636">
        <f>ROUND(((EV1636*1.15)),2)</f>
        <v>1076.92</v>
      </c>
      <c r="AG1636">
        <f t="shared" si="1164"/>
        <v>0</v>
      </c>
      <c r="AH1636">
        <f>((EW1636*1.15))</f>
        <v>108.56</v>
      </c>
      <c r="AI1636">
        <f>(EX1636)</f>
        <v>0.2</v>
      </c>
      <c r="AJ1636">
        <f t="shared" si="1165"/>
        <v>0</v>
      </c>
      <c r="AK1636">
        <v>1101.54</v>
      </c>
      <c r="AL1636">
        <v>120.73</v>
      </c>
      <c r="AM1636">
        <v>44.36</v>
      </c>
      <c r="AN1636">
        <v>2.7</v>
      </c>
      <c r="AO1636">
        <v>936.45</v>
      </c>
      <c r="AP1636">
        <v>0</v>
      </c>
      <c r="AQ1636">
        <v>94.4</v>
      </c>
      <c r="AR1636">
        <v>0.2</v>
      </c>
      <c r="AS1636">
        <v>0</v>
      </c>
      <c r="AT1636">
        <v>81</v>
      </c>
      <c r="AU1636">
        <v>52</v>
      </c>
      <c r="AV1636">
        <v>1</v>
      </c>
      <c r="AW1636">
        <v>1</v>
      </c>
      <c r="AZ1636">
        <v>1</v>
      </c>
      <c r="BA1636">
        <v>33.049999999999997</v>
      </c>
      <c r="BB1636">
        <v>9.23</v>
      </c>
      <c r="BC1636">
        <v>11.74</v>
      </c>
      <c r="BD1636" t="s">
        <v>3</v>
      </c>
      <c r="BE1636" t="s">
        <v>3</v>
      </c>
      <c r="BF1636" t="s">
        <v>3</v>
      </c>
      <c r="BG1636" t="s">
        <v>3</v>
      </c>
      <c r="BH1636">
        <v>0</v>
      </c>
      <c r="BI1636">
        <v>2</v>
      </c>
      <c r="BJ1636" t="s">
        <v>338</v>
      </c>
      <c r="BM1636">
        <v>108001</v>
      </c>
      <c r="BN1636">
        <v>0</v>
      </c>
      <c r="BO1636" t="s">
        <v>336</v>
      </c>
      <c r="BP1636">
        <v>1</v>
      </c>
      <c r="BQ1636">
        <v>3</v>
      </c>
      <c r="BR1636">
        <v>0</v>
      </c>
      <c r="BS1636">
        <v>33.049999999999997</v>
      </c>
      <c r="BT1636">
        <v>1</v>
      </c>
      <c r="BU1636">
        <v>1</v>
      </c>
      <c r="BV1636">
        <v>1</v>
      </c>
      <c r="BW1636">
        <v>1</v>
      </c>
      <c r="BX1636">
        <v>1</v>
      </c>
      <c r="BY1636" t="s">
        <v>3</v>
      </c>
      <c r="BZ1636">
        <v>95</v>
      </c>
      <c r="CA1636">
        <v>65</v>
      </c>
      <c r="CB1636" t="s">
        <v>3</v>
      </c>
      <c r="CE1636">
        <v>0</v>
      </c>
      <c r="CF1636">
        <v>0</v>
      </c>
      <c r="CG1636">
        <v>0</v>
      </c>
      <c r="CM1636">
        <v>0</v>
      </c>
      <c r="CN1636" t="s">
        <v>993</v>
      </c>
      <c r="CO1636">
        <v>0</v>
      </c>
      <c r="CP1636">
        <f t="shared" si="1166"/>
        <v>2245.1400000000003</v>
      </c>
      <c r="CQ1636">
        <f t="shared" si="1167"/>
        <v>1417.3702000000001</v>
      </c>
      <c r="CR1636">
        <f t="shared" si="1168"/>
        <v>409.44280000000003</v>
      </c>
      <c r="CS1636">
        <f t="shared" si="1169"/>
        <v>89.234999999999999</v>
      </c>
      <c r="CT1636">
        <f t="shared" si="1170"/>
        <v>35592.205999999998</v>
      </c>
      <c r="CU1636">
        <f t="shared" si="1171"/>
        <v>0</v>
      </c>
      <c r="CV1636">
        <f t="shared" si="1172"/>
        <v>108.56</v>
      </c>
      <c r="CW1636">
        <f t="shared" si="1173"/>
        <v>0.2</v>
      </c>
      <c r="CX1636">
        <f t="shared" si="1174"/>
        <v>0</v>
      </c>
      <c r="CY1636">
        <f t="shared" si="1175"/>
        <v>1734.1127999999999</v>
      </c>
      <c r="CZ1636">
        <f t="shared" si="1176"/>
        <v>1113.2576000000001</v>
      </c>
      <c r="DC1636" t="s">
        <v>3</v>
      </c>
      <c r="DD1636" t="s">
        <v>3</v>
      </c>
      <c r="DE1636" t="s">
        <v>3</v>
      </c>
      <c r="DF1636" t="s">
        <v>3</v>
      </c>
      <c r="DG1636" t="s">
        <v>134</v>
      </c>
      <c r="DH1636" t="s">
        <v>3</v>
      </c>
      <c r="DI1636" t="s">
        <v>134</v>
      </c>
      <c r="DJ1636" t="s">
        <v>3</v>
      </c>
      <c r="DK1636" t="s">
        <v>3</v>
      </c>
      <c r="DL1636" t="s">
        <v>3</v>
      </c>
      <c r="DM1636" t="s">
        <v>3</v>
      </c>
      <c r="DN1636">
        <v>0</v>
      </c>
      <c r="DO1636">
        <v>0</v>
      </c>
      <c r="DP1636">
        <v>1</v>
      </c>
      <c r="DQ1636">
        <v>1</v>
      </c>
      <c r="DU1636">
        <v>1010</v>
      </c>
      <c r="DV1636" t="s">
        <v>58</v>
      </c>
      <c r="DW1636" t="s">
        <v>58</v>
      </c>
      <c r="DX1636">
        <v>100</v>
      </c>
      <c r="DZ1636" t="s">
        <v>3</v>
      </c>
      <c r="EA1636" t="s">
        <v>3</v>
      </c>
      <c r="EB1636" t="s">
        <v>3</v>
      </c>
      <c r="EC1636" t="s">
        <v>3</v>
      </c>
      <c r="EE1636">
        <v>29085386</v>
      </c>
      <c r="EF1636">
        <v>3</v>
      </c>
      <c r="EG1636" t="s">
        <v>226</v>
      </c>
      <c r="EH1636">
        <v>0</v>
      </c>
      <c r="EI1636" t="s">
        <v>3</v>
      </c>
      <c r="EJ1636">
        <v>2</v>
      </c>
      <c r="EK1636">
        <v>108001</v>
      </c>
      <c r="EL1636" t="s">
        <v>227</v>
      </c>
      <c r="EM1636" t="s">
        <v>228</v>
      </c>
      <c r="EO1636" t="s">
        <v>305</v>
      </c>
      <c r="EQ1636">
        <v>0</v>
      </c>
      <c r="ER1636">
        <v>1101.54</v>
      </c>
      <c r="ES1636">
        <v>120.73</v>
      </c>
      <c r="ET1636">
        <v>44.36</v>
      </c>
      <c r="EU1636">
        <v>2.7</v>
      </c>
      <c r="EV1636">
        <v>936.45</v>
      </c>
      <c r="EW1636">
        <v>94.4</v>
      </c>
      <c r="EX1636">
        <v>0.2</v>
      </c>
      <c r="EY1636">
        <v>0</v>
      </c>
      <c r="FQ1636">
        <v>0</v>
      </c>
      <c r="FR1636">
        <f t="shared" si="1177"/>
        <v>0</v>
      </c>
      <c r="FS1636">
        <v>0</v>
      </c>
      <c r="FV1636" t="s">
        <v>25</v>
      </c>
      <c r="FW1636" t="s">
        <v>26</v>
      </c>
      <c r="FX1636">
        <v>95</v>
      </c>
      <c r="FY1636">
        <v>65</v>
      </c>
      <c r="GA1636" t="s">
        <v>3</v>
      </c>
      <c r="GD1636">
        <v>1</v>
      </c>
      <c r="GF1636">
        <v>1562201403</v>
      </c>
      <c r="GG1636">
        <v>2</v>
      </c>
      <c r="GH1636">
        <v>1</v>
      </c>
      <c r="GI1636">
        <v>2</v>
      </c>
      <c r="GJ1636">
        <v>0</v>
      </c>
      <c r="GK1636">
        <v>0</v>
      </c>
      <c r="GL1636">
        <f t="shared" si="1178"/>
        <v>0</v>
      </c>
      <c r="GM1636">
        <f t="shared" si="1179"/>
        <v>5092.51</v>
      </c>
      <c r="GN1636">
        <f t="shared" si="1180"/>
        <v>0</v>
      </c>
      <c r="GO1636">
        <f t="shared" si="1181"/>
        <v>5092.51</v>
      </c>
      <c r="GP1636">
        <f t="shared" si="1182"/>
        <v>0</v>
      </c>
      <c r="GR1636">
        <v>0</v>
      </c>
      <c r="GS1636">
        <v>3</v>
      </c>
      <c r="GT1636">
        <v>0</v>
      </c>
      <c r="GU1636" t="s">
        <v>3</v>
      </c>
      <c r="GV1636">
        <f t="shared" si="1183"/>
        <v>0</v>
      </c>
      <c r="GW1636">
        <v>1</v>
      </c>
      <c r="GX1636">
        <f t="shared" si="1184"/>
        <v>0</v>
      </c>
      <c r="HA1636">
        <v>0</v>
      </c>
      <c r="HB1636">
        <v>0</v>
      </c>
      <c r="HC1636">
        <f t="shared" si="1185"/>
        <v>0</v>
      </c>
      <c r="HE1636" t="s">
        <v>3</v>
      </c>
      <c r="HF1636" t="s">
        <v>3</v>
      </c>
      <c r="HM1636" t="s">
        <v>3</v>
      </c>
      <c r="IK1636">
        <v>0</v>
      </c>
    </row>
    <row r="1637" spans="1:245">
      <c r="A1637">
        <v>18</v>
      </c>
      <c r="B1637">
        <v>0</v>
      </c>
      <c r="C1637">
        <v>1796</v>
      </c>
      <c r="E1637" t="s">
        <v>339</v>
      </c>
      <c r="F1637" t="s">
        <v>262</v>
      </c>
      <c r="G1637" t="s">
        <v>263</v>
      </c>
      <c r="H1637" t="s">
        <v>237</v>
      </c>
      <c r="I1637">
        <f>I1636*J1637</f>
        <v>6</v>
      </c>
      <c r="J1637">
        <v>100</v>
      </c>
      <c r="K1637">
        <v>100</v>
      </c>
      <c r="O1637">
        <f t="shared" si="1151"/>
        <v>326.17</v>
      </c>
      <c r="P1637">
        <f t="shared" si="1152"/>
        <v>326.17</v>
      </c>
      <c r="Q1637">
        <f t="shared" si="1153"/>
        <v>0</v>
      </c>
      <c r="R1637">
        <f t="shared" si="1154"/>
        <v>0</v>
      </c>
      <c r="S1637">
        <f t="shared" si="1155"/>
        <v>0</v>
      </c>
      <c r="T1637">
        <f t="shared" si="1156"/>
        <v>0</v>
      </c>
      <c r="U1637">
        <f t="shared" si="1157"/>
        <v>0</v>
      </c>
      <c r="V1637">
        <f t="shared" si="1158"/>
        <v>0</v>
      </c>
      <c r="W1637">
        <f t="shared" si="1159"/>
        <v>1.74</v>
      </c>
      <c r="X1637">
        <f t="shared" si="1160"/>
        <v>0</v>
      </c>
      <c r="Y1637">
        <f t="shared" si="1161"/>
        <v>0</v>
      </c>
      <c r="AA1637">
        <v>35863109</v>
      </c>
      <c r="AB1637">
        <f t="shared" si="1162"/>
        <v>15.27</v>
      </c>
      <c r="AC1637">
        <f t="shared" si="1163"/>
        <v>15.27</v>
      </c>
      <c r="AD1637">
        <f>ROUND((((ET1637)-(EU1637))+AE1637),2)</f>
        <v>0</v>
      </c>
      <c r="AE1637">
        <f>ROUND((EU1637),2)</f>
        <v>0</v>
      </c>
      <c r="AF1637">
        <f>ROUND((EV1637),2)</f>
        <v>0</v>
      </c>
      <c r="AG1637">
        <f t="shared" si="1164"/>
        <v>0</v>
      </c>
      <c r="AH1637">
        <f>(EW1637)</f>
        <v>0</v>
      </c>
      <c r="AI1637">
        <f>(EX1637)</f>
        <v>0</v>
      </c>
      <c r="AJ1637">
        <f t="shared" si="1165"/>
        <v>0.28999999999999998</v>
      </c>
      <c r="AK1637">
        <v>15.27</v>
      </c>
      <c r="AL1637">
        <v>15.27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0.28999999999999998</v>
      </c>
      <c r="AT1637">
        <v>0</v>
      </c>
      <c r="AU1637">
        <v>0</v>
      </c>
      <c r="AV1637">
        <v>1</v>
      </c>
      <c r="AW1637">
        <v>1</v>
      </c>
      <c r="AZ1637">
        <v>1</v>
      </c>
      <c r="BA1637">
        <v>1</v>
      </c>
      <c r="BB1637">
        <v>1</v>
      </c>
      <c r="BC1637">
        <v>3.56</v>
      </c>
      <c r="BD1637" t="s">
        <v>3</v>
      </c>
      <c r="BE1637" t="s">
        <v>3</v>
      </c>
      <c r="BF1637" t="s">
        <v>3</v>
      </c>
      <c r="BG1637" t="s">
        <v>3</v>
      </c>
      <c r="BH1637">
        <v>3</v>
      </c>
      <c r="BI1637">
        <v>2</v>
      </c>
      <c r="BJ1637" t="s">
        <v>264</v>
      </c>
      <c r="BM1637">
        <v>500002</v>
      </c>
      <c r="BN1637">
        <v>0</v>
      </c>
      <c r="BO1637" t="s">
        <v>262</v>
      </c>
      <c r="BP1637">
        <v>1</v>
      </c>
      <c r="BQ1637">
        <v>12</v>
      </c>
      <c r="BR1637">
        <v>0</v>
      </c>
      <c r="BS1637">
        <v>1</v>
      </c>
      <c r="BT1637">
        <v>1</v>
      </c>
      <c r="BU1637">
        <v>1</v>
      </c>
      <c r="BV1637">
        <v>1</v>
      </c>
      <c r="BW1637">
        <v>1</v>
      </c>
      <c r="BX1637">
        <v>1</v>
      </c>
      <c r="BY1637" t="s">
        <v>3</v>
      </c>
      <c r="BZ1637">
        <v>0</v>
      </c>
      <c r="CA1637">
        <v>0</v>
      </c>
      <c r="CB1637" t="s">
        <v>3</v>
      </c>
      <c r="CE1637">
        <v>0</v>
      </c>
      <c r="CF1637">
        <v>0</v>
      </c>
      <c r="CG1637">
        <v>0</v>
      </c>
      <c r="CM1637">
        <v>0</v>
      </c>
      <c r="CN1637" t="s">
        <v>3</v>
      </c>
      <c r="CO1637">
        <v>0</v>
      </c>
      <c r="CP1637">
        <f t="shared" si="1166"/>
        <v>326.17</v>
      </c>
      <c r="CQ1637">
        <f t="shared" si="1167"/>
        <v>54.361199999999997</v>
      </c>
      <c r="CR1637">
        <f t="shared" si="1168"/>
        <v>0</v>
      </c>
      <c r="CS1637">
        <f t="shared" si="1169"/>
        <v>0</v>
      </c>
      <c r="CT1637">
        <f t="shared" si="1170"/>
        <v>0</v>
      </c>
      <c r="CU1637">
        <f t="shared" si="1171"/>
        <v>0</v>
      </c>
      <c r="CV1637">
        <f t="shared" si="1172"/>
        <v>0</v>
      </c>
      <c r="CW1637">
        <f t="shared" si="1173"/>
        <v>0</v>
      </c>
      <c r="CX1637">
        <f t="shared" si="1174"/>
        <v>0.28999999999999998</v>
      </c>
      <c r="CY1637">
        <f t="shared" si="1175"/>
        <v>0</v>
      </c>
      <c r="CZ1637">
        <f t="shared" si="1176"/>
        <v>0</v>
      </c>
      <c r="DC1637" t="s">
        <v>3</v>
      </c>
      <c r="DD1637" t="s">
        <v>3</v>
      </c>
      <c r="DE1637" t="s">
        <v>3</v>
      </c>
      <c r="DF1637" t="s">
        <v>3</v>
      </c>
      <c r="DG1637" t="s">
        <v>3</v>
      </c>
      <c r="DH1637" t="s">
        <v>3</v>
      </c>
      <c r="DI1637" t="s">
        <v>3</v>
      </c>
      <c r="DJ1637" t="s">
        <v>3</v>
      </c>
      <c r="DK1637" t="s">
        <v>3</v>
      </c>
      <c r="DL1637" t="s">
        <v>3</v>
      </c>
      <c r="DM1637" t="s">
        <v>3</v>
      </c>
      <c r="DN1637">
        <v>0</v>
      </c>
      <c r="DO1637">
        <v>0</v>
      </c>
      <c r="DP1637">
        <v>1</v>
      </c>
      <c r="DQ1637">
        <v>1</v>
      </c>
      <c r="DU1637">
        <v>1010</v>
      </c>
      <c r="DV1637" t="s">
        <v>237</v>
      </c>
      <c r="DW1637" t="s">
        <v>237</v>
      </c>
      <c r="DX1637">
        <v>1</v>
      </c>
      <c r="DZ1637" t="s">
        <v>3</v>
      </c>
      <c r="EA1637" t="s">
        <v>3</v>
      </c>
      <c r="EB1637" t="s">
        <v>3</v>
      </c>
      <c r="EC1637" t="s">
        <v>3</v>
      </c>
      <c r="EE1637">
        <v>29085444</v>
      </c>
      <c r="EF1637">
        <v>12</v>
      </c>
      <c r="EG1637" t="s">
        <v>32</v>
      </c>
      <c r="EH1637">
        <v>0</v>
      </c>
      <c r="EI1637" t="s">
        <v>3</v>
      </c>
      <c r="EJ1637">
        <v>2</v>
      </c>
      <c r="EK1637">
        <v>500002</v>
      </c>
      <c r="EL1637" t="s">
        <v>33</v>
      </c>
      <c r="EM1637" t="s">
        <v>34</v>
      </c>
      <c r="EO1637" t="s">
        <v>3</v>
      </c>
      <c r="EQ1637">
        <v>0</v>
      </c>
      <c r="ER1637">
        <v>15.27</v>
      </c>
      <c r="ES1637">
        <v>15.27</v>
      </c>
      <c r="ET1637">
        <v>0</v>
      </c>
      <c r="EU1637">
        <v>0</v>
      </c>
      <c r="EV1637">
        <v>0</v>
      </c>
      <c r="EW1637">
        <v>0</v>
      </c>
      <c r="EX1637">
        <v>0</v>
      </c>
      <c r="FQ1637">
        <v>0</v>
      </c>
      <c r="FR1637">
        <f t="shared" si="1177"/>
        <v>0</v>
      </c>
      <c r="FS1637">
        <v>0</v>
      </c>
      <c r="FX1637">
        <v>0</v>
      </c>
      <c r="FY1637">
        <v>0</v>
      </c>
      <c r="GA1637" t="s">
        <v>3</v>
      </c>
      <c r="GD1637">
        <v>1</v>
      </c>
      <c r="GF1637">
        <v>-1432988646</v>
      </c>
      <c r="GG1637">
        <v>2</v>
      </c>
      <c r="GH1637">
        <v>1</v>
      </c>
      <c r="GI1637">
        <v>2</v>
      </c>
      <c r="GJ1637">
        <v>0</v>
      </c>
      <c r="GK1637">
        <v>0</v>
      </c>
      <c r="GL1637">
        <f t="shared" si="1178"/>
        <v>0</v>
      </c>
      <c r="GM1637">
        <f t="shared" si="1179"/>
        <v>326.17</v>
      </c>
      <c r="GN1637">
        <f t="shared" si="1180"/>
        <v>0</v>
      </c>
      <c r="GO1637">
        <f t="shared" si="1181"/>
        <v>326.17</v>
      </c>
      <c r="GP1637">
        <f t="shared" si="1182"/>
        <v>0</v>
      </c>
      <c r="GR1637">
        <v>0</v>
      </c>
      <c r="GS1637">
        <v>3</v>
      </c>
      <c r="GT1637">
        <v>0</v>
      </c>
      <c r="GU1637" t="s">
        <v>3</v>
      </c>
      <c r="GV1637">
        <f t="shared" si="1183"/>
        <v>0</v>
      </c>
      <c r="GW1637">
        <v>1</v>
      </c>
      <c r="GX1637">
        <f t="shared" si="1184"/>
        <v>0</v>
      </c>
      <c r="HA1637">
        <v>0</v>
      </c>
      <c r="HB1637">
        <v>0</v>
      </c>
      <c r="HC1637">
        <f t="shared" si="1185"/>
        <v>0</v>
      </c>
      <c r="HE1637" t="s">
        <v>3</v>
      </c>
      <c r="HF1637" t="s">
        <v>3</v>
      </c>
      <c r="HM1637" t="s">
        <v>3</v>
      </c>
      <c r="IK1637">
        <v>0</v>
      </c>
    </row>
    <row r="1639" spans="1:245">
      <c r="A1639" s="2">
        <v>51</v>
      </c>
      <c r="B1639" s="2">
        <f>B1597</f>
        <v>0</v>
      </c>
      <c r="C1639" s="2">
        <f>A1597</f>
        <v>5</v>
      </c>
      <c r="D1639" s="2">
        <f>ROW(A1597)</f>
        <v>1597</v>
      </c>
      <c r="E1639" s="2"/>
      <c r="F1639" s="2" t="str">
        <f>IF(F1597&lt;&gt;"",F1597,"")</f>
        <v>Новый подраздел</v>
      </c>
      <c r="G1639" s="2" t="str">
        <f>IF(G1597&lt;&gt;"",G1597,"")</f>
        <v>ремонт</v>
      </c>
      <c r="H1639" s="2">
        <v>0</v>
      </c>
      <c r="I1639" s="2"/>
      <c r="J1639" s="2"/>
      <c r="K1639" s="2"/>
      <c r="L1639" s="2"/>
      <c r="M1639" s="2"/>
      <c r="N1639" s="2"/>
      <c r="O1639" s="2">
        <f t="shared" ref="O1639:T1639" si="1193">ROUND(AB1639,2)</f>
        <v>157364.62</v>
      </c>
      <c r="P1639" s="2">
        <f t="shared" si="1193"/>
        <v>102617.68</v>
      </c>
      <c r="Q1639" s="2">
        <f t="shared" si="1193"/>
        <v>2686.3</v>
      </c>
      <c r="R1639" s="2">
        <f t="shared" si="1193"/>
        <v>970.2</v>
      </c>
      <c r="S1639" s="2">
        <f t="shared" si="1193"/>
        <v>52060.639999999999</v>
      </c>
      <c r="T1639" s="2">
        <f t="shared" si="1193"/>
        <v>0</v>
      </c>
      <c r="U1639" s="2">
        <f>AH1639</f>
        <v>173.6100697</v>
      </c>
      <c r="V1639" s="2">
        <f>AI1639</f>
        <v>2.7861625000000005</v>
      </c>
      <c r="W1639" s="2">
        <f>ROUND(AJ1639,2)</f>
        <v>636.20000000000005</v>
      </c>
      <c r="X1639" s="2">
        <f>ROUND(AK1639,2)</f>
        <v>46464.35</v>
      </c>
      <c r="Y1639" s="2">
        <f>ROUND(AL1639,2)</f>
        <v>23344.9</v>
      </c>
      <c r="Z1639" s="2"/>
      <c r="AA1639" s="2"/>
      <c r="AB1639" s="2">
        <f>ROUND(SUMIF(AA1601:AA1637,"=35863109",O1601:O1637),2)</f>
        <v>157364.62</v>
      </c>
      <c r="AC1639" s="2">
        <f>ROUND(SUMIF(AA1601:AA1637,"=35863109",P1601:P1637),2)</f>
        <v>102617.68</v>
      </c>
      <c r="AD1639" s="2">
        <f>ROUND(SUMIF(AA1601:AA1637,"=35863109",Q1601:Q1637),2)</f>
        <v>2686.3</v>
      </c>
      <c r="AE1639" s="2">
        <f>ROUND(SUMIF(AA1601:AA1637,"=35863109",R1601:R1637),2)</f>
        <v>970.2</v>
      </c>
      <c r="AF1639" s="2">
        <f>ROUND(SUMIF(AA1601:AA1637,"=35863109",S1601:S1637),2)</f>
        <v>52060.639999999999</v>
      </c>
      <c r="AG1639" s="2">
        <f>ROUND(SUMIF(AA1601:AA1637,"=35863109",T1601:T1637),2)</f>
        <v>0</v>
      </c>
      <c r="AH1639" s="2">
        <f>SUMIF(AA1601:AA1637,"=35863109",U1601:U1637)</f>
        <v>173.6100697</v>
      </c>
      <c r="AI1639" s="2">
        <f>SUMIF(AA1601:AA1637,"=35863109",V1601:V1637)</f>
        <v>2.7861625000000005</v>
      </c>
      <c r="AJ1639" s="2">
        <f>ROUND(SUMIF(AA1601:AA1637,"=35863109",W1601:W1637),2)</f>
        <v>636.20000000000005</v>
      </c>
      <c r="AK1639" s="2">
        <f>ROUND(SUMIF(AA1601:AA1637,"=35863109",X1601:X1637),2)</f>
        <v>46464.35</v>
      </c>
      <c r="AL1639" s="2">
        <f>ROUND(SUMIF(AA1601:AA1637,"=35863109",Y1601:Y1637),2)</f>
        <v>23344.9</v>
      </c>
      <c r="AM1639" s="2"/>
      <c r="AN1639" s="2"/>
      <c r="AO1639" s="2">
        <f t="shared" ref="AO1639:BD1639" si="1194">ROUND(BX1639,2)</f>
        <v>0</v>
      </c>
      <c r="AP1639" s="2">
        <f t="shared" si="1194"/>
        <v>0</v>
      </c>
      <c r="AQ1639" s="2">
        <f t="shared" si="1194"/>
        <v>0</v>
      </c>
      <c r="AR1639" s="2">
        <f t="shared" si="1194"/>
        <v>227173.87</v>
      </c>
      <c r="AS1639" s="2">
        <f t="shared" si="1194"/>
        <v>220423.91</v>
      </c>
      <c r="AT1639" s="2">
        <f t="shared" si="1194"/>
        <v>6749.96</v>
      </c>
      <c r="AU1639" s="2">
        <f t="shared" si="1194"/>
        <v>0</v>
      </c>
      <c r="AV1639" s="2">
        <f t="shared" si="1194"/>
        <v>102617.68</v>
      </c>
      <c r="AW1639" s="2">
        <f t="shared" si="1194"/>
        <v>102617.68</v>
      </c>
      <c r="AX1639" s="2">
        <f t="shared" si="1194"/>
        <v>0</v>
      </c>
      <c r="AY1639" s="2">
        <f t="shared" si="1194"/>
        <v>102617.68</v>
      </c>
      <c r="AZ1639" s="2">
        <f t="shared" si="1194"/>
        <v>0</v>
      </c>
      <c r="BA1639" s="2">
        <f t="shared" si="1194"/>
        <v>0</v>
      </c>
      <c r="BB1639" s="2">
        <f t="shared" si="1194"/>
        <v>0</v>
      </c>
      <c r="BC1639" s="2">
        <f t="shared" si="1194"/>
        <v>0</v>
      </c>
      <c r="BD1639" s="2">
        <f t="shared" si="1194"/>
        <v>0</v>
      </c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>
        <f>ROUND(SUMIF(AA1601:AA1637,"=35863109",FQ1601:FQ1637),2)</f>
        <v>0</v>
      </c>
      <c r="BY1639" s="2">
        <f>ROUND(SUMIF(AA1601:AA1637,"=35863109",FR1601:FR1637),2)</f>
        <v>0</v>
      </c>
      <c r="BZ1639" s="2">
        <f>ROUND(SUMIF(AA1601:AA1637,"=35863109",GL1601:GL1637),2)</f>
        <v>0</v>
      </c>
      <c r="CA1639" s="2">
        <f>ROUND(SUMIF(AA1601:AA1637,"=35863109",GM1601:GM1637),2)</f>
        <v>227173.87</v>
      </c>
      <c r="CB1639" s="2">
        <f>ROUND(SUMIF(AA1601:AA1637,"=35863109",GN1601:GN1637),2)</f>
        <v>220423.91</v>
      </c>
      <c r="CC1639" s="2">
        <f>ROUND(SUMIF(AA1601:AA1637,"=35863109",GO1601:GO1637),2)</f>
        <v>6749.96</v>
      </c>
      <c r="CD1639" s="2">
        <f>ROUND(SUMIF(AA1601:AA1637,"=35863109",GP1601:GP1637),2)</f>
        <v>0</v>
      </c>
      <c r="CE1639" s="2">
        <f>AC1639-BX1639</f>
        <v>102617.68</v>
      </c>
      <c r="CF1639" s="2">
        <f>AC1639-BY1639</f>
        <v>102617.68</v>
      </c>
      <c r="CG1639" s="2">
        <f>BX1639-BZ1639</f>
        <v>0</v>
      </c>
      <c r="CH1639" s="2">
        <f>AC1639-BX1639-BY1639+BZ1639</f>
        <v>102617.68</v>
      </c>
      <c r="CI1639" s="2">
        <f>BY1639-BZ1639</f>
        <v>0</v>
      </c>
      <c r="CJ1639" s="2">
        <f>ROUND(SUMIF(AA1601:AA1637,"=35863109",GX1601:GX1637),2)</f>
        <v>0</v>
      </c>
      <c r="CK1639" s="2">
        <f>ROUND(SUMIF(AA1601:AA1637,"=35863109",GY1601:GY1637),2)</f>
        <v>0</v>
      </c>
      <c r="CL1639" s="2">
        <f>ROUND(SUMIF(AA1601:AA1637,"=35863109",GZ1601:GZ1637),2)</f>
        <v>0</v>
      </c>
      <c r="CM1639" s="2">
        <f>ROUND(SUMIF(AA1601:AA1637,"=35863109",HD1601:HD1637),2)</f>
        <v>0</v>
      </c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  <c r="GO1639" s="3"/>
      <c r="GP1639" s="3"/>
      <c r="GQ1639" s="3"/>
      <c r="GR1639" s="3"/>
      <c r="GS1639" s="3"/>
      <c r="GT1639" s="3"/>
      <c r="GU1639" s="3"/>
      <c r="GV1639" s="3"/>
      <c r="GW1639" s="3"/>
      <c r="GX1639" s="3">
        <v>0</v>
      </c>
    </row>
    <row r="1641" spans="1:245">
      <c r="A1641" s="4">
        <v>50</v>
      </c>
      <c r="B1641" s="4">
        <v>0</v>
      </c>
      <c r="C1641" s="4">
        <v>0</v>
      </c>
      <c r="D1641" s="4">
        <v>1</v>
      </c>
      <c r="E1641" s="4">
        <v>201</v>
      </c>
      <c r="F1641" s="4">
        <f>ROUND(Source!O1639,O1641)</f>
        <v>157364.62</v>
      </c>
      <c r="G1641" s="4" t="s">
        <v>71</v>
      </c>
      <c r="H1641" s="4" t="s">
        <v>72</v>
      </c>
      <c r="I1641" s="4"/>
      <c r="J1641" s="4"/>
      <c r="K1641" s="4">
        <v>201</v>
      </c>
      <c r="L1641" s="4">
        <v>1</v>
      </c>
      <c r="M1641" s="4">
        <v>3</v>
      </c>
      <c r="N1641" s="4" t="s">
        <v>3</v>
      </c>
      <c r="O1641" s="4">
        <v>2</v>
      </c>
      <c r="P1641" s="4"/>
      <c r="Q1641" s="4"/>
      <c r="R1641" s="4"/>
      <c r="S1641" s="4"/>
      <c r="T1641" s="4"/>
      <c r="U1641" s="4"/>
      <c r="V1641" s="4"/>
      <c r="W1641" s="4"/>
    </row>
    <row r="1642" spans="1:245">
      <c r="A1642" s="4">
        <v>50</v>
      </c>
      <c r="B1642" s="4">
        <v>0</v>
      </c>
      <c r="C1642" s="4">
        <v>0</v>
      </c>
      <c r="D1642" s="4">
        <v>1</v>
      </c>
      <c r="E1642" s="4">
        <v>202</v>
      </c>
      <c r="F1642" s="4">
        <f>ROUND(Source!P1639,O1642)</f>
        <v>102617.68</v>
      </c>
      <c r="G1642" s="4" t="s">
        <v>73</v>
      </c>
      <c r="H1642" s="4" t="s">
        <v>74</v>
      </c>
      <c r="I1642" s="4"/>
      <c r="J1642" s="4"/>
      <c r="K1642" s="4">
        <v>202</v>
      </c>
      <c r="L1642" s="4">
        <v>2</v>
      </c>
      <c r="M1642" s="4">
        <v>3</v>
      </c>
      <c r="N1642" s="4" t="s">
        <v>3</v>
      </c>
      <c r="O1642" s="4">
        <v>2</v>
      </c>
      <c r="P1642" s="4"/>
      <c r="Q1642" s="4"/>
      <c r="R1642" s="4"/>
      <c r="S1642" s="4"/>
      <c r="T1642" s="4"/>
      <c r="U1642" s="4"/>
      <c r="V1642" s="4"/>
      <c r="W1642" s="4"/>
    </row>
    <row r="1643" spans="1:245">
      <c r="A1643" s="4">
        <v>50</v>
      </c>
      <c r="B1643" s="4">
        <v>0</v>
      </c>
      <c r="C1643" s="4">
        <v>0</v>
      </c>
      <c r="D1643" s="4">
        <v>1</v>
      </c>
      <c r="E1643" s="4">
        <v>222</v>
      </c>
      <c r="F1643" s="4">
        <f>ROUND(Source!AO1639,O1643)</f>
        <v>0</v>
      </c>
      <c r="G1643" s="4" t="s">
        <v>75</v>
      </c>
      <c r="H1643" s="4" t="s">
        <v>76</v>
      </c>
      <c r="I1643" s="4"/>
      <c r="J1643" s="4"/>
      <c r="K1643" s="4">
        <v>222</v>
      </c>
      <c r="L1643" s="4">
        <v>3</v>
      </c>
      <c r="M1643" s="4">
        <v>3</v>
      </c>
      <c r="N1643" s="4" t="s">
        <v>3</v>
      </c>
      <c r="O1643" s="4">
        <v>2</v>
      </c>
      <c r="P1643" s="4"/>
      <c r="Q1643" s="4"/>
      <c r="R1643" s="4"/>
      <c r="S1643" s="4"/>
      <c r="T1643" s="4"/>
      <c r="U1643" s="4"/>
      <c r="V1643" s="4"/>
      <c r="W1643" s="4"/>
    </row>
    <row r="1644" spans="1:245">
      <c r="A1644" s="4">
        <v>50</v>
      </c>
      <c r="B1644" s="4">
        <v>0</v>
      </c>
      <c r="C1644" s="4">
        <v>0</v>
      </c>
      <c r="D1644" s="4">
        <v>1</v>
      </c>
      <c r="E1644" s="4">
        <v>225</v>
      </c>
      <c r="F1644" s="4">
        <f>ROUND(Source!AV1639,O1644)</f>
        <v>102617.68</v>
      </c>
      <c r="G1644" s="4" t="s">
        <v>77</v>
      </c>
      <c r="H1644" s="4" t="s">
        <v>78</v>
      </c>
      <c r="I1644" s="4"/>
      <c r="J1644" s="4"/>
      <c r="K1644" s="4">
        <v>225</v>
      </c>
      <c r="L1644" s="4">
        <v>4</v>
      </c>
      <c r="M1644" s="4">
        <v>3</v>
      </c>
      <c r="N1644" s="4" t="s">
        <v>3</v>
      </c>
      <c r="O1644" s="4">
        <v>2</v>
      </c>
      <c r="P1644" s="4"/>
      <c r="Q1644" s="4"/>
      <c r="R1644" s="4"/>
      <c r="S1644" s="4"/>
      <c r="T1644" s="4"/>
      <c r="U1644" s="4"/>
      <c r="V1644" s="4"/>
      <c r="W1644" s="4"/>
    </row>
    <row r="1645" spans="1:245">
      <c r="A1645" s="4">
        <v>50</v>
      </c>
      <c r="B1645" s="4">
        <v>0</v>
      </c>
      <c r="C1645" s="4">
        <v>0</v>
      </c>
      <c r="D1645" s="4">
        <v>1</v>
      </c>
      <c r="E1645" s="4">
        <v>226</v>
      </c>
      <c r="F1645" s="4">
        <f>ROUND(Source!AW1639,O1645)</f>
        <v>102617.68</v>
      </c>
      <c r="G1645" s="4" t="s">
        <v>79</v>
      </c>
      <c r="H1645" s="4" t="s">
        <v>80</v>
      </c>
      <c r="I1645" s="4"/>
      <c r="J1645" s="4"/>
      <c r="K1645" s="4">
        <v>226</v>
      </c>
      <c r="L1645" s="4">
        <v>5</v>
      </c>
      <c r="M1645" s="4">
        <v>3</v>
      </c>
      <c r="N1645" s="4" t="s">
        <v>3</v>
      </c>
      <c r="O1645" s="4">
        <v>2</v>
      </c>
      <c r="P1645" s="4"/>
      <c r="Q1645" s="4"/>
      <c r="R1645" s="4"/>
      <c r="S1645" s="4"/>
      <c r="T1645" s="4"/>
      <c r="U1645" s="4"/>
      <c r="V1645" s="4"/>
      <c r="W1645" s="4"/>
    </row>
    <row r="1646" spans="1:245">
      <c r="A1646" s="4">
        <v>50</v>
      </c>
      <c r="B1646" s="4">
        <v>0</v>
      </c>
      <c r="C1646" s="4">
        <v>0</v>
      </c>
      <c r="D1646" s="4">
        <v>1</v>
      </c>
      <c r="E1646" s="4">
        <v>227</v>
      </c>
      <c r="F1646" s="4">
        <f>ROUND(Source!AX1639,O1646)</f>
        <v>0</v>
      </c>
      <c r="G1646" s="4" t="s">
        <v>81</v>
      </c>
      <c r="H1646" s="4" t="s">
        <v>82</v>
      </c>
      <c r="I1646" s="4"/>
      <c r="J1646" s="4"/>
      <c r="K1646" s="4">
        <v>227</v>
      </c>
      <c r="L1646" s="4">
        <v>6</v>
      </c>
      <c r="M1646" s="4">
        <v>3</v>
      </c>
      <c r="N1646" s="4" t="s">
        <v>3</v>
      </c>
      <c r="O1646" s="4">
        <v>2</v>
      </c>
      <c r="P1646" s="4"/>
      <c r="Q1646" s="4"/>
      <c r="R1646" s="4"/>
      <c r="S1646" s="4"/>
      <c r="T1646" s="4"/>
      <c r="U1646" s="4"/>
      <c r="V1646" s="4"/>
      <c r="W1646" s="4"/>
    </row>
    <row r="1647" spans="1:245">
      <c r="A1647" s="4">
        <v>50</v>
      </c>
      <c r="B1647" s="4">
        <v>0</v>
      </c>
      <c r="C1647" s="4">
        <v>0</v>
      </c>
      <c r="D1647" s="4">
        <v>1</v>
      </c>
      <c r="E1647" s="4">
        <v>228</v>
      </c>
      <c r="F1647" s="4">
        <f>ROUND(Source!AY1639,O1647)</f>
        <v>102617.68</v>
      </c>
      <c r="G1647" s="4" t="s">
        <v>83</v>
      </c>
      <c r="H1647" s="4" t="s">
        <v>84</v>
      </c>
      <c r="I1647" s="4"/>
      <c r="J1647" s="4"/>
      <c r="K1647" s="4">
        <v>228</v>
      </c>
      <c r="L1647" s="4">
        <v>7</v>
      </c>
      <c r="M1647" s="4">
        <v>3</v>
      </c>
      <c r="N1647" s="4" t="s">
        <v>3</v>
      </c>
      <c r="O1647" s="4">
        <v>2</v>
      </c>
      <c r="P1647" s="4"/>
      <c r="Q1647" s="4"/>
      <c r="R1647" s="4"/>
      <c r="S1647" s="4"/>
      <c r="T1647" s="4"/>
      <c r="U1647" s="4"/>
      <c r="V1647" s="4"/>
      <c r="W1647" s="4"/>
    </row>
    <row r="1648" spans="1:245">
      <c r="A1648" s="4">
        <v>50</v>
      </c>
      <c r="B1648" s="4">
        <v>0</v>
      </c>
      <c r="C1648" s="4">
        <v>0</v>
      </c>
      <c r="D1648" s="4">
        <v>1</v>
      </c>
      <c r="E1648" s="4">
        <v>216</v>
      </c>
      <c r="F1648" s="4">
        <f>ROUND(Source!AP1639,O1648)</f>
        <v>0</v>
      </c>
      <c r="G1648" s="4" t="s">
        <v>85</v>
      </c>
      <c r="H1648" s="4" t="s">
        <v>86</v>
      </c>
      <c r="I1648" s="4"/>
      <c r="J1648" s="4"/>
      <c r="K1648" s="4">
        <v>216</v>
      </c>
      <c r="L1648" s="4">
        <v>8</v>
      </c>
      <c r="M1648" s="4">
        <v>3</v>
      </c>
      <c r="N1648" s="4" t="s">
        <v>3</v>
      </c>
      <c r="O1648" s="4">
        <v>2</v>
      </c>
      <c r="P1648" s="4"/>
      <c r="Q1648" s="4"/>
      <c r="R1648" s="4"/>
      <c r="S1648" s="4"/>
      <c r="T1648" s="4"/>
      <c r="U1648" s="4"/>
      <c r="V1648" s="4"/>
      <c r="W1648" s="4"/>
    </row>
    <row r="1649" spans="1:23">
      <c r="A1649" s="4">
        <v>50</v>
      </c>
      <c r="B1649" s="4">
        <v>0</v>
      </c>
      <c r="C1649" s="4">
        <v>0</v>
      </c>
      <c r="D1649" s="4">
        <v>1</v>
      </c>
      <c r="E1649" s="4">
        <v>223</v>
      </c>
      <c r="F1649" s="4">
        <f>ROUND(Source!AQ1639,O1649)</f>
        <v>0</v>
      </c>
      <c r="G1649" s="4" t="s">
        <v>87</v>
      </c>
      <c r="H1649" s="4" t="s">
        <v>88</v>
      </c>
      <c r="I1649" s="4"/>
      <c r="J1649" s="4"/>
      <c r="K1649" s="4">
        <v>223</v>
      </c>
      <c r="L1649" s="4">
        <v>9</v>
      </c>
      <c r="M1649" s="4">
        <v>3</v>
      </c>
      <c r="N1649" s="4" t="s">
        <v>3</v>
      </c>
      <c r="O1649" s="4">
        <v>2</v>
      </c>
      <c r="P1649" s="4"/>
      <c r="Q1649" s="4"/>
      <c r="R1649" s="4"/>
      <c r="S1649" s="4"/>
      <c r="T1649" s="4"/>
      <c r="U1649" s="4"/>
      <c r="V1649" s="4"/>
      <c r="W1649" s="4"/>
    </row>
    <row r="1650" spans="1:23">
      <c r="A1650" s="4">
        <v>50</v>
      </c>
      <c r="B1650" s="4">
        <v>0</v>
      </c>
      <c r="C1650" s="4">
        <v>0</v>
      </c>
      <c r="D1650" s="4">
        <v>1</v>
      </c>
      <c r="E1650" s="4">
        <v>229</v>
      </c>
      <c r="F1650" s="4">
        <f>ROUND(Source!AZ1639,O1650)</f>
        <v>0</v>
      </c>
      <c r="G1650" s="4" t="s">
        <v>89</v>
      </c>
      <c r="H1650" s="4" t="s">
        <v>90</v>
      </c>
      <c r="I1650" s="4"/>
      <c r="J1650" s="4"/>
      <c r="K1650" s="4">
        <v>229</v>
      </c>
      <c r="L1650" s="4">
        <v>10</v>
      </c>
      <c r="M1650" s="4">
        <v>3</v>
      </c>
      <c r="N1650" s="4" t="s">
        <v>3</v>
      </c>
      <c r="O1650" s="4">
        <v>2</v>
      </c>
      <c r="P1650" s="4"/>
      <c r="Q1650" s="4"/>
      <c r="R1650" s="4"/>
      <c r="S1650" s="4"/>
      <c r="T1650" s="4"/>
      <c r="U1650" s="4"/>
      <c r="V1650" s="4"/>
      <c r="W1650" s="4"/>
    </row>
    <row r="1651" spans="1:23">
      <c r="A1651" s="4">
        <v>50</v>
      </c>
      <c r="B1651" s="4">
        <v>0</v>
      </c>
      <c r="C1651" s="4">
        <v>0</v>
      </c>
      <c r="D1651" s="4">
        <v>1</v>
      </c>
      <c r="E1651" s="4">
        <v>203</v>
      </c>
      <c r="F1651" s="4">
        <f>ROUND(Source!Q1639,O1651)</f>
        <v>2686.3</v>
      </c>
      <c r="G1651" s="4" t="s">
        <v>91</v>
      </c>
      <c r="H1651" s="4" t="s">
        <v>92</v>
      </c>
      <c r="I1651" s="4"/>
      <c r="J1651" s="4"/>
      <c r="K1651" s="4">
        <v>203</v>
      </c>
      <c r="L1651" s="4">
        <v>11</v>
      </c>
      <c r="M1651" s="4">
        <v>3</v>
      </c>
      <c r="N1651" s="4" t="s">
        <v>3</v>
      </c>
      <c r="O1651" s="4">
        <v>2</v>
      </c>
      <c r="P1651" s="4"/>
      <c r="Q1651" s="4"/>
      <c r="R1651" s="4"/>
      <c r="S1651" s="4"/>
      <c r="T1651" s="4"/>
      <c r="U1651" s="4"/>
      <c r="V1651" s="4"/>
      <c r="W1651" s="4"/>
    </row>
    <row r="1652" spans="1:23">
      <c r="A1652" s="4">
        <v>50</v>
      </c>
      <c r="B1652" s="4">
        <v>0</v>
      </c>
      <c r="C1652" s="4">
        <v>0</v>
      </c>
      <c r="D1652" s="4">
        <v>1</v>
      </c>
      <c r="E1652" s="4">
        <v>231</v>
      </c>
      <c r="F1652" s="4">
        <f>ROUND(Source!BB1639,O1652)</f>
        <v>0</v>
      </c>
      <c r="G1652" s="4" t="s">
        <v>93</v>
      </c>
      <c r="H1652" s="4" t="s">
        <v>94</v>
      </c>
      <c r="I1652" s="4"/>
      <c r="J1652" s="4"/>
      <c r="K1652" s="4">
        <v>231</v>
      </c>
      <c r="L1652" s="4">
        <v>12</v>
      </c>
      <c r="M1652" s="4">
        <v>3</v>
      </c>
      <c r="N1652" s="4" t="s">
        <v>3</v>
      </c>
      <c r="O1652" s="4">
        <v>2</v>
      </c>
      <c r="P1652" s="4"/>
      <c r="Q1652" s="4"/>
      <c r="R1652" s="4"/>
      <c r="S1652" s="4"/>
      <c r="T1652" s="4"/>
      <c r="U1652" s="4"/>
      <c r="V1652" s="4"/>
      <c r="W1652" s="4"/>
    </row>
    <row r="1653" spans="1:23">
      <c r="A1653" s="4">
        <v>50</v>
      </c>
      <c r="B1653" s="4">
        <v>0</v>
      </c>
      <c r="C1653" s="4">
        <v>0</v>
      </c>
      <c r="D1653" s="4">
        <v>1</v>
      </c>
      <c r="E1653" s="4">
        <v>204</v>
      </c>
      <c r="F1653" s="4">
        <f>ROUND(Source!R1639,O1653)</f>
        <v>970.2</v>
      </c>
      <c r="G1653" s="4" t="s">
        <v>95</v>
      </c>
      <c r="H1653" s="4" t="s">
        <v>96</v>
      </c>
      <c r="I1653" s="4"/>
      <c r="J1653" s="4"/>
      <c r="K1653" s="4">
        <v>204</v>
      </c>
      <c r="L1653" s="4">
        <v>13</v>
      </c>
      <c r="M1653" s="4">
        <v>3</v>
      </c>
      <c r="N1653" s="4" t="s">
        <v>3</v>
      </c>
      <c r="O1653" s="4">
        <v>2</v>
      </c>
      <c r="P1653" s="4"/>
      <c r="Q1653" s="4"/>
      <c r="R1653" s="4"/>
      <c r="S1653" s="4"/>
      <c r="T1653" s="4"/>
      <c r="U1653" s="4"/>
      <c r="V1653" s="4"/>
      <c r="W1653" s="4"/>
    </row>
    <row r="1654" spans="1:23">
      <c r="A1654" s="4">
        <v>50</v>
      </c>
      <c r="B1654" s="4">
        <v>0</v>
      </c>
      <c r="C1654" s="4">
        <v>0</v>
      </c>
      <c r="D1654" s="4">
        <v>1</v>
      </c>
      <c r="E1654" s="4">
        <v>205</v>
      </c>
      <c r="F1654" s="4">
        <f>ROUND(Source!S1639,O1654)</f>
        <v>52060.639999999999</v>
      </c>
      <c r="G1654" s="4" t="s">
        <v>97</v>
      </c>
      <c r="H1654" s="4" t="s">
        <v>98</v>
      </c>
      <c r="I1654" s="4"/>
      <c r="J1654" s="4"/>
      <c r="K1654" s="4">
        <v>205</v>
      </c>
      <c r="L1654" s="4">
        <v>14</v>
      </c>
      <c r="M1654" s="4">
        <v>3</v>
      </c>
      <c r="N1654" s="4" t="s">
        <v>3</v>
      </c>
      <c r="O1654" s="4">
        <v>2</v>
      </c>
      <c r="P1654" s="4"/>
      <c r="Q1654" s="4"/>
      <c r="R1654" s="4"/>
      <c r="S1654" s="4"/>
      <c r="T1654" s="4"/>
      <c r="U1654" s="4"/>
      <c r="V1654" s="4"/>
      <c r="W1654" s="4"/>
    </row>
    <row r="1655" spans="1:23">
      <c r="A1655" s="4">
        <v>50</v>
      </c>
      <c r="B1655" s="4">
        <v>0</v>
      </c>
      <c r="C1655" s="4">
        <v>0</v>
      </c>
      <c r="D1655" s="4">
        <v>1</v>
      </c>
      <c r="E1655" s="4">
        <v>232</v>
      </c>
      <c r="F1655" s="4">
        <f>ROUND(Source!BC1639,O1655)</f>
        <v>0</v>
      </c>
      <c r="G1655" s="4" t="s">
        <v>99</v>
      </c>
      <c r="H1655" s="4" t="s">
        <v>100</v>
      </c>
      <c r="I1655" s="4"/>
      <c r="J1655" s="4"/>
      <c r="K1655" s="4">
        <v>232</v>
      </c>
      <c r="L1655" s="4">
        <v>15</v>
      </c>
      <c r="M1655" s="4">
        <v>3</v>
      </c>
      <c r="N1655" s="4" t="s">
        <v>3</v>
      </c>
      <c r="O1655" s="4">
        <v>2</v>
      </c>
      <c r="P1655" s="4"/>
      <c r="Q1655" s="4"/>
      <c r="R1655" s="4"/>
      <c r="S1655" s="4"/>
      <c r="T1655" s="4"/>
      <c r="U1655" s="4"/>
      <c r="V1655" s="4"/>
      <c r="W1655" s="4"/>
    </row>
    <row r="1656" spans="1:23">
      <c r="A1656" s="4">
        <v>50</v>
      </c>
      <c r="B1656" s="4">
        <v>0</v>
      </c>
      <c r="C1656" s="4">
        <v>0</v>
      </c>
      <c r="D1656" s="4">
        <v>1</v>
      </c>
      <c r="E1656" s="4">
        <v>214</v>
      </c>
      <c r="F1656" s="4">
        <f>ROUND(Source!AS1639,O1656)</f>
        <v>220423.91</v>
      </c>
      <c r="G1656" s="4" t="s">
        <v>101</v>
      </c>
      <c r="H1656" s="4" t="s">
        <v>102</v>
      </c>
      <c r="I1656" s="4"/>
      <c r="J1656" s="4"/>
      <c r="K1656" s="4">
        <v>214</v>
      </c>
      <c r="L1656" s="4">
        <v>16</v>
      </c>
      <c r="M1656" s="4">
        <v>3</v>
      </c>
      <c r="N1656" s="4" t="s">
        <v>3</v>
      </c>
      <c r="O1656" s="4">
        <v>2</v>
      </c>
      <c r="P1656" s="4"/>
      <c r="Q1656" s="4"/>
      <c r="R1656" s="4"/>
      <c r="S1656" s="4"/>
      <c r="T1656" s="4"/>
      <c r="U1656" s="4"/>
      <c r="V1656" s="4"/>
      <c r="W1656" s="4"/>
    </row>
    <row r="1657" spans="1:23">
      <c r="A1657" s="4">
        <v>50</v>
      </c>
      <c r="B1657" s="4">
        <v>0</v>
      </c>
      <c r="C1657" s="4">
        <v>0</v>
      </c>
      <c r="D1657" s="4">
        <v>1</v>
      </c>
      <c r="E1657" s="4">
        <v>215</v>
      </c>
      <c r="F1657" s="4">
        <f>ROUND(Source!AT1639,O1657)</f>
        <v>6749.96</v>
      </c>
      <c r="G1657" s="4" t="s">
        <v>103</v>
      </c>
      <c r="H1657" s="4" t="s">
        <v>104</v>
      </c>
      <c r="I1657" s="4"/>
      <c r="J1657" s="4"/>
      <c r="K1657" s="4">
        <v>215</v>
      </c>
      <c r="L1657" s="4">
        <v>17</v>
      </c>
      <c r="M1657" s="4">
        <v>3</v>
      </c>
      <c r="N1657" s="4" t="s">
        <v>3</v>
      </c>
      <c r="O1657" s="4">
        <v>2</v>
      </c>
      <c r="P1657" s="4"/>
      <c r="Q1657" s="4"/>
      <c r="R1657" s="4"/>
      <c r="S1657" s="4"/>
      <c r="T1657" s="4"/>
      <c r="U1657" s="4"/>
      <c r="V1657" s="4"/>
      <c r="W1657" s="4"/>
    </row>
    <row r="1658" spans="1:23">
      <c r="A1658" s="4">
        <v>50</v>
      </c>
      <c r="B1658" s="4">
        <v>0</v>
      </c>
      <c r="C1658" s="4">
        <v>0</v>
      </c>
      <c r="D1658" s="4">
        <v>1</v>
      </c>
      <c r="E1658" s="4">
        <v>217</v>
      </c>
      <c r="F1658" s="4">
        <f>ROUND(Source!AU1639,O1658)</f>
        <v>0</v>
      </c>
      <c r="G1658" s="4" t="s">
        <v>105</v>
      </c>
      <c r="H1658" s="4" t="s">
        <v>106</v>
      </c>
      <c r="I1658" s="4"/>
      <c r="J1658" s="4"/>
      <c r="K1658" s="4">
        <v>217</v>
      </c>
      <c r="L1658" s="4">
        <v>18</v>
      </c>
      <c r="M1658" s="4">
        <v>3</v>
      </c>
      <c r="N1658" s="4" t="s">
        <v>3</v>
      </c>
      <c r="O1658" s="4">
        <v>2</v>
      </c>
      <c r="P1658" s="4"/>
      <c r="Q1658" s="4"/>
      <c r="R1658" s="4"/>
      <c r="S1658" s="4"/>
      <c r="T1658" s="4"/>
      <c r="U1658" s="4"/>
      <c r="V1658" s="4"/>
      <c r="W1658" s="4"/>
    </row>
    <row r="1659" spans="1:23">
      <c r="A1659" s="4">
        <v>50</v>
      </c>
      <c r="B1659" s="4">
        <v>0</v>
      </c>
      <c r="C1659" s="4">
        <v>0</v>
      </c>
      <c r="D1659" s="4">
        <v>1</v>
      </c>
      <c r="E1659" s="4">
        <v>230</v>
      </c>
      <c r="F1659" s="4">
        <f>ROUND(Source!BA1639,O1659)</f>
        <v>0</v>
      </c>
      <c r="G1659" s="4" t="s">
        <v>107</v>
      </c>
      <c r="H1659" s="4" t="s">
        <v>108</v>
      </c>
      <c r="I1659" s="4"/>
      <c r="J1659" s="4"/>
      <c r="K1659" s="4">
        <v>230</v>
      </c>
      <c r="L1659" s="4">
        <v>19</v>
      </c>
      <c r="M1659" s="4">
        <v>3</v>
      </c>
      <c r="N1659" s="4" t="s">
        <v>3</v>
      </c>
      <c r="O1659" s="4">
        <v>2</v>
      </c>
      <c r="P1659" s="4"/>
      <c r="Q1659" s="4"/>
      <c r="R1659" s="4"/>
      <c r="S1659" s="4"/>
      <c r="T1659" s="4"/>
      <c r="U1659" s="4"/>
      <c r="V1659" s="4"/>
      <c r="W1659" s="4"/>
    </row>
    <row r="1660" spans="1:23">
      <c r="A1660" s="4">
        <v>50</v>
      </c>
      <c r="B1660" s="4">
        <v>0</v>
      </c>
      <c r="C1660" s="4">
        <v>0</v>
      </c>
      <c r="D1660" s="4">
        <v>1</v>
      </c>
      <c r="E1660" s="4">
        <v>206</v>
      </c>
      <c r="F1660" s="4">
        <f>ROUND(Source!T1639,O1660)</f>
        <v>0</v>
      </c>
      <c r="G1660" s="4" t="s">
        <v>109</v>
      </c>
      <c r="H1660" s="4" t="s">
        <v>110</v>
      </c>
      <c r="I1660" s="4"/>
      <c r="J1660" s="4"/>
      <c r="K1660" s="4">
        <v>206</v>
      </c>
      <c r="L1660" s="4">
        <v>20</v>
      </c>
      <c r="M1660" s="4">
        <v>3</v>
      </c>
      <c r="N1660" s="4" t="s">
        <v>3</v>
      </c>
      <c r="O1660" s="4">
        <v>2</v>
      </c>
      <c r="P1660" s="4"/>
      <c r="Q1660" s="4"/>
      <c r="R1660" s="4"/>
      <c r="S1660" s="4"/>
      <c r="T1660" s="4"/>
      <c r="U1660" s="4"/>
      <c r="V1660" s="4"/>
      <c r="W1660" s="4"/>
    </row>
    <row r="1661" spans="1:23">
      <c r="A1661" s="4">
        <v>50</v>
      </c>
      <c r="B1661" s="4">
        <v>0</v>
      </c>
      <c r="C1661" s="4">
        <v>0</v>
      </c>
      <c r="D1661" s="4">
        <v>1</v>
      </c>
      <c r="E1661" s="4">
        <v>207</v>
      </c>
      <c r="F1661" s="4">
        <f>Source!U1639</f>
        <v>173.6100697</v>
      </c>
      <c r="G1661" s="4" t="s">
        <v>111</v>
      </c>
      <c r="H1661" s="4" t="s">
        <v>112</v>
      </c>
      <c r="I1661" s="4"/>
      <c r="J1661" s="4"/>
      <c r="K1661" s="4">
        <v>207</v>
      </c>
      <c r="L1661" s="4">
        <v>21</v>
      </c>
      <c r="M1661" s="4">
        <v>3</v>
      </c>
      <c r="N1661" s="4" t="s">
        <v>3</v>
      </c>
      <c r="O1661" s="4">
        <v>-1</v>
      </c>
      <c r="P1661" s="4"/>
      <c r="Q1661" s="4"/>
      <c r="R1661" s="4"/>
      <c r="S1661" s="4"/>
      <c r="T1661" s="4"/>
      <c r="U1661" s="4"/>
      <c r="V1661" s="4"/>
      <c r="W1661" s="4"/>
    </row>
    <row r="1662" spans="1:23">
      <c r="A1662" s="4">
        <v>50</v>
      </c>
      <c r="B1662" s="4">
        <v>0</v>
      </c>
      <c r="C1662" s="4">
        <v>0</v>
      </c>
      <c r="D1662" s="4">
        <v>1</v>
      </c>
      <c r="E1662" s="4">
        <v>208</v>
      </c>
      <c r="F1662" s="4">
        <f>Source!V1639</f>
        <v>2.7861625000000005</v>
      </c>
      <c r="G1662" s="4" t="s">
        <v>113</v>
      </c>
      <c r="H1662" s="4" t="s">
        <v>114</v>
      </c>
      <c r="I1662" s="4"/>
      <c r="J1662" s="4"/>
      <c r="K1662" s="4">
        <v>208</v>
      </c>
      <c r="L1662" s="4">
        <v>22</v>
      </c>
      <c r="M1662" s="4">
        <v>3</v>
      </c>
      <c r="N1662" s="4" t="s">
        <v>3</v>
      </c>
      <c r="O1662" s="4">
        <v>-1</v>
      </c>
      <c r="P1662" s="4"/>
      <c r="Q1662" s="4"/>
      <c r="R1662" s="4"/>
      <c r="S1662" s="4"/>
      <c r="T1662" s="4"/>
      <c r="U1662" s="4"/>
      <c r="V1662" s="4"/>
      <c r="W1662" s="4"/>
    </row>
    <row r="1663" spans="1:23">
      <c r="A1663" s="4">
        <v>50</v>
      </c>
      <c r="B1663" s="4">
        <v>0</v>
      </c>
      <c r="C1663" s="4">
        <v>0</v>
      </c>
      <c r="D1663" s="4">
        <v>1</v>
      </c>
      <c r="E1663" s="4">
        <v>209</v>
      </c>
      <c r="F1663" s="4">
        <f>ROUND(Source!W1639,O1663)</f>
        <v>636.20000000000005</v>
      </c>
      <c r="G1663" s="4" t="s">
        <v>115</v>
      </c>
      <c r="H1663" s="4" t="s">
        <v>116</v>
      </c>
      <c r="I1663" s="4"/>
      <c r="J1663" s="4"/>
      <c r="K1663" s="4">
        <v>209</v>
      </c>
      <c r="L1663" s="4">
        <v>23</v>
      </c>
      <c r="M1663" s="4">
        <v>3</v>
      </c>
      <c r="N1663" s="4" t="s">
        <v>3</v>
      </c>
      <c r="O1663" s="4">
        <v>2</v>
      </c>
      <c r="P1663" s="4"/>
      <c r="Q1663" s="4"/>
      <c r="R1663" s="4"/>
      <c r="S1663" s="4"/>
      <c r="T1663" s="4"/>
      <c r="U1663" s="4"/>
      <c r="V1663" s="4"/>
      <c r="W1663" s="4"/>
    </row>
    <row r="1664" spans="1:23">
      <c r="A1664" s="4">
        <v>50</v>
      </c>
      <c r="B1664" s="4">
        <v>0</v>
      </c>
      <c r="C1664" s="4">
        <v>0</v>
      </c>
      <c r="D1664" s="4">
        <v>1</v>
      </c>
      <c r="E1664" s="4">
        <v>233</v>
      </c>
      <c r="F1664" s="4">
        <f>ROUND(Source!BD1639,O1664)</f>
        <v>0</v>
      </c>
      <c r="G1664" s="4" t="s">
        <v>117</v>
      </c>
      <c r="H1664" s="4" t="s">
        <v>118</v>
      </c>
      <c r="I1664" s="4"/>
      <c r="J1664" s="4"/>
      <c r="K1664" s="4">
        <v>233</v>
      </c>
      <c r="L1664" s="4">
        <v>24</v>
      </c>
      <c r="M1664" s="4">
        <v>3</v>
      </c>
      <c r="N1664" s="4" t="s">
        <v>3</v>
      </c>
      <c r="O1664" s="4">
        <v>2</v>
      </c>
      <c r="P1664" s="4"/>
      <c r="Q1664" s="4"/>
      <c r="R1664" s="4"/>
      <c r="S1664" s="4"/>
      <c r="T1664" s="4"/>
      <c r="U1664" s="4"/>
      <c r="V1664" s="4"/>
      <c r="W1664" s="4"/>
    </row>
    <row r="1665" spans="1:206">
      <c r="A1665" s="4">
        <v>50</v>
      </c>
      <c r="B1665" s="4">
        <v>0</v>
      </c>
      <c r="C1665" s="4">
        <v>0</v>
      </c>
      <c r="D1665" s="4">
        <v>1</v>
      </c>
      <c r="E1665" s="4">
        <v>210</v>
      </c>
      <c r="F1665" s="4">
        <f>ROUND(Source!X1639,O1665)</f>
        <v>46464.35</v>
      </c>
      <c r="G1665" s="4" t="s">
        <v>119</v>
      </c>
      <c r="H1665" s="4" t="s">
        <v>120</v>
      </c>
      <c r="I1665" s="4"/>
      <c r="J1665" s="4"/>
      <c r="K1665" s="4">
        <v>210</v>
      </c>
      <c r="L1665" s="4">
        <v>25</v>
      </c>
      <c r="M1665" s="4">
        <v>3</v>
      </c>
      <c r="N1665" s="4" t="s">
        <v>3</v>
      </c>
      <c r="O1665" s="4">
        <v>2</v>
      </c>
      <c r="P1665" s="4"/>
      <c r="Q1665" s="4"/>
      <c r="R1665" s="4"/>
      <c r="S1665" s="4"/>
      <c r="T1665" s="4"/>
      <c r="U1665" s="4"/>
      <c r="V1665" s="4"/>
      <c r="W1665" s="4"/>
    </row>
    <row r="1666" spans="1:206">
      <c r="A1666" s="4">
        <v>50</v>
      </c>
      <c r="B1666" s="4">
        <v>0</v>
      </c>
      <c r="C1666" s="4">
        <v>0</v>
      </c>
      <c r="D1666" s="4">
        <v>1</v>
      </c>
      <c r="E1666" s="4">
        <v>211</v>
      </c>
      <c r="F1666" s="4">
        <f>ROUND(Source!Y1639,O1666)</f>
        <v>23344.9</v>
      </c>
      <c r="G1666" s="4" t="s">
        <v>121</v>
      </c>
      <c r="H1666" s="4" t="s">
        <v>122</v>
      </c>
      <c r="I1666" s="4"/>
      <c r="J1666" s="4"/>
      <c r="K1666" s="4">
        <v>211</v>
      </c>
      <c r="L1666" s="4">
        <v>26</v>
      </c>
      <c r="M1666" s="4">
        <v>3</v>
      </c>
      <c r="N1666" s="4" t="s">
        <v>3</v>
      </c>
      <c r="O1666" s="4">
        <v>2</v>
      </c>
      <c r="P1666" s="4"/>
      <c r="Q1666" s="4"/>
      <c r="R1666" s="4"/>
      <c r="S1666" s="4"/>
      <c r="T1666" s="4"/>
      <c r="U1666" s="4"/>
      <c r="V1666" s="4"/>
      <c r="W1666" s="4"/>
    </row>
    <row r="1667" spans="1:206">
      <c r="A1667" s="4">
        <v>50</v>
      </c>
      <c r="B1667" s="4">
        <v>0</v>
      </c>
      <c r="C1667" s="4">
        <v>0</v>
      </c>
      <c r="D1667" s="4">
        <v>1</v>
      </c>
      <c r="E1667" s="4">
        <v>0</v>
      </c>
      <c r="F1667" s="4">
        <f>ROUND(Source!AR1639,O1667)</f>
        <v>227173.87</v>
      </c>
      <c r="G1667" s="4" t="s">
        <v>123</v>
      </c>
      <c r="H1667" s="4" t="s">
        <v>124</v>
      </c>
      <c r="I1667" s="4"/>
      <c r="J1667" s="4"/>
      <c r="K1667" s="4">
        <v>224</v>
      </c>
      <c r="L1667" s="4">
        <v>27</v>
      </c>
      <c r="M1667" s="4">
        <v>3</v>
      </c>
      <c r="N1667" s="4" t="s">
        <v>3</v>
      </c>
      <c r="O1667" s="4">
        <v>2</v>
      </c>
      <c r="P1667" s="4"/>
      <c r="Q1667" s="4"/>
      <c r="R1667" s="4"/>
      <c r="S1667" s="4"/>
      <c r="T1667" s="4"/>
      <c r="U1667" s="4"/>
      <c r="V1667" s="4"/>
      <c r="W1667" s="4"/>
    </row>
    <row r="1668" spans="1:206">
      <c r="A1668" s="4">
        <v>50</v>
      </c>
      <c r="B1668" s="4">
        <v>0</v>
      </c>
      <c r="C1668" s="4">
        <v>0</v>
      </c>
      <c r="D1668" s="4">
        <v>2</v>
      </c>
      <c r="E1668" s="4">
        <v>0</v>
      </c>
      <c r="F1668" s="4">
        <f>ROUND(F1667*0.18,O1668)</f>
        <v>40891.300000000003</v>
      </c>
      <c r="G1668" s="4" t="s">
        <v>125</v>
      </c>
      <c r="H1668" s="4" t="s">
        <v>125</v>
      </c>
      <c r="I1668" s="4"/>
      <c r="J1668" s="4"/>
      <c r="K1668" s="4">
        <v>212</v>
      </c>
      <c r="L1668" s="4">
        <v>28</v>
      </c>
      <c r="M1668" s="4">
        <v>0</v>
      </c>
      <c r="N1668" s="4" t="s">
        <v>3</v>
      </c>
      <c r="O1668" s="4">
        <v>1</v>
      </c>
      <c r="P1668" s="4"/>
      <c r="Q1668" s="4"/>
      <c r="R1668" s="4"/>
      <c r="S1668" s="4"/>
      <c r="T1668" s="4"/>
      <c r="U1668" s="4"/>
      <c r="V1668" s="4"/>
      <c r="W1668" s="4"/>
    </row>
    <row r="1669" spans="1:206">
      <c r="A1669" s="4">
        <v>50</v>
      </c>
      <c r="B1669" s="4">
        <v>0</v>
      </c>
      <c r="C1669" s="4">
        <v>0</v>
      </c>
      <c r="D1669" s="4">
        <v>2</v>
      </c>
      <c r="E1669" s="4">
        <v>224</v>
      </c>
      <c r="F1669" s="4">
        <f>ROUND(F1667*1.18,O1669)</f>
        <v>268065.2</v>
      </c>
      <c r="G1669" s="4" t="s">
        <v>126</v>
      </c>
      <c r="H1669" s="4" t="s">
        <v>127</v>
      </c>
      <c r="I1669" s="4"/>
      <c r="J1669" s="4"/>
      <c r="K1669" s="4">
        <v>212</v>
      </c>
      <c r="L1669" s="4">
        <v>29</v>
      </c>
      <c r="M1669" s="4">
        <v>0</v>
      </c>
      <c r="N1669" s="4" t="s">
        <v>3</v>
      </c>
      <c r="O1669" s="4">
        <v>1</v>
      </c>
      <c r="P1669" s="4"/>
      <c r="Q1669" s="4"/>
      <c r="R1669" s="4"/>
      <c r="S1669" s="4"/>
      <c r="T1669" s="4"/>
      <c r="U1669" s="4"/>
      <c r="V1669" s="4"/>
      <c r="W1669" s="4"/>
    </row>
    <row r="1671" spans="1:206">
      <c r="A1671" s="2">
        <v>51</v>
      </c>
      <c r="B1671" s="2">
        <f>B1545</f>
        <v>0</v>
      </c>
      <c r="C1671" s="2">
        <f>A1545</f>
        <v>4</v>
      </c>
      <c r="D1671" s="2">
        <f>ROW(A1545)</f>
        <v>1545</v>
      </c>
      <c r="E1671" s="2"/>
      <c r="F1671" s="2" t="str">
        <f>IF(F1545&lt;&gt;"",F1545,"")</f>
        <v>Новый раздел</v>
      </c>
      <c r="G1671" s="2" t="str">
        <f>IF(G1545&lt;&gt;"",G1545,"")</f>
        <v>комната 2-25</v>
      </c>
      <c r="H1671" s="2">
        <v>0</v>
      </c>
      <c r="I1671" s="2"/>
      <c r="J1671" s="2"/>
      <c r="K1671" s="2"/>
      <c r="L1671" s="2"/>
      <c r="M1671" s="2"/>
      <c r="N1671" s="2"/>
      <c r="O1671" s="2">
        <v>160619.01999999999</v>
      </c>
      <c r="P1671" s="2">
        <v>102617.68</v>
      </c>
      <c r="Q1671" s="2">
        <v>2748.63</v>
      </c>
      <c r="R1671" s="2">
        <v>1014.59</v>
      </c>
      <c r="S1671" s="2">
        <v>55252.71</v>
      </c>
      <c r="T1671" s="2">
        <v>0</v>
      </c>
      <c r="U1671" s="2">
        <v>185.88112570000001</v>
      </c>
      <c r="V1671" s="2">
        <v>2.9056925000000007</v>
      </c>
      <c r="W1671" s="2">
        <v>636.20000000000005</v>
      </c>
      <c r="X1671" s="2">
        <v>48710.85</v>
      </c>
      <c r="Y1671" s="2">
        <v>25040.45</v>
      </c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>
        <f t="shared" ref="AO1671:BD1671" si="1195">ROUND(AO1565+AO1639+BX1671,2)</f>
        <v>0</v>
      </c>
      <c r="AP1671" s="2">
        <f t="shared" si="1195"/>
        <v>0</v>
      </c>
      <c r="AQ1671" s="2">
        <f t="shared" si="1195"/>
        <v>0</v>
      </c>
      <c r="AR1671" s="2">
        <f t="shared" si="1195"/>
        <v>234370.32</v>
      </c>
      <c r="AS1671" s="2">
        <f t="shared" si="1195"/>
        <v>227620.36</v>
      </c>
      <c r="AT1671" s="2">
        <f t="shared" si="1195"/>
        <v>6749.96</v>
      </c>
      <c r="AU1671" s="2">
        <f t="shared" si="1195"/>
        <v>0</v>
      </c>
      <c r="AV1671" s="2">
        <f t="shared" si="1195"/>
        <v>102617.68</v>
      </c>
      <c r="AW1671" s="2">
        <f t="shared" si="1195"/>
        <v>102617.68</v>
      </c>
      <c r="AX1671" s="2">
        <f t="shared" si="1195"/>
        <v>0</v>
      </c>
      <c r="AY1671" s="2">
        <f t="shared" si="1195"/>
        <v>102617.68</v>
      </c>
      <c r="AZ1671" s="2">
        <f t="shared" si="1195"/>
        <v>0</v>
      </c>
      <c r="BA1671" s="2">
        <f t="shared" si="1195"/>
        <v>0</v>
      </c>
      <c r="BB1671" s="2">
        <f t="shared" si="1195"/>
        <v>0</v>
      </c>
      <c r="BC1671" s="2">
        <f t="shared" si="1195"/>
        <v>0</v>
      </c>
      <c r="BD1671" s="2">
        <f t="shared" si="1195"/>
        <v>0</v>
      </c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  <c r="GO1671" s="3"/>
      <c r="GP1671" s="3"/>
      <c r="GQ1671" s="3"/>
      <c r="GR1671" s="3"/>
      <c r="GS1671" s="3"/>
      <c r="GT1671" s="3"/>
      <c r="GU1671" s="3"/>
      <c r="GV1671" s="3"/>
      <c r="GW1671" s="3"/>
      <c r="GX1671" s="3">
        <v>0</v>
      </c>
    </row>
    <row r="1673" spans="1:206">
      <c r="A1673" s="4">
        <v>50</v>
      </c>
      <c r="B1673" s="4">
        <v>0</v>
      </c>
      <c r="C1673" s="4">
        <v>0</v>
      </c>
      <c r="D1673" s="4">
        <v>1</v>
      </c>
      <c r="E1673" s="4">
        <v>201</v>
      </c>
      <c r="F1673" s="4">
        <f>ROUND(Source!O1671,O1673)</f>
        <v>160619.01999999999</v>
      </c>
      <c r="G1673" s="4" t="s">
        <v>71</v>
      </c>
      <c r="H1673" s="4" t="s">
        <v>72</v>
      </c>
      <c r="I1673" s="4"/>
      <c r="J1673" s="4"/>
      <c r="K1673" s="4">
        <v>201</v>
      </c>
      <c r="L1673" s="4">
        <v>1</v>
      </c>
      <c r="M1673" s="4">
        <v>3</v>
      </c>
      <c r="N1673" s="4" t="s">
        <v>3</v>
      </c>
      <c r="O1673" s="4">
        <v>2</v>
      </c>
      <c r="P1673" s="4"/>
      <c r="Q1673" s="4"/>
      <c r="R1673" s="4"/>
      <c r="S1673" s="4"/>
      <c r="T1673" s="4"/>
      <c r="U1673" s="4"/>
      <c r="V1673" s="4"/>
      <c r="W1673" s="4"/>
    </row>
    <row r="1674" spans="1:206">
      <c r="A1674" s="4">
        <v>50</v>
      </c>
      <c r="B1674" s="4">
        <v>0</v>
      </c>
      <c r="C1674" s="4">
        <v>0</v>
      </c>
      <c r="D1674" s="4">
        <v>1</v>
      </c>
      <c r="E1674" s="4">
        <v>202</v>
      </c>
      <c r="F1674" s="4">
        <f>ROUND(Source!P1671,O1674)</f>
        <v>102617.68</v>
      </c>
      <c r="G1674" s="4" t="s">
        <v>73</v>
      </c>
      <c r="H1674" s="4" t="s">
        <v>74</v>
      </c>
      <c r="I1674" s="4"/>
      <c r="J1674" s="4"/>
      <c r="K1674" s="4">
        <v>202</v>
      </c>
      <c r="L1674" s="4">
        <v>2</v>
      </c>
      <c r="M1674" s="4">
        <v>3</v>
      </c>
      <c r="N1674" s="4" t="s">
        <v>3</v>
      </c>
      <c r="O1674" s="4">
        <v>2</v>
      </c>
      <c r="P1674" s="4"/>
      <c r="Q1674" s="4"/>
      <c r="R1674" s="4"/>
      <c r="S1674" s="4"/>
      <c r="T1674" s="4"/>
      <c r="U1674" s="4"/>
      <c r="V1674" s="4"/>
      <c r="W1674" s="4"/>
    </row>
    <row r="1675" spans="1:206">
      <c r="A1675" s="4">
        <v>50</v>
      </c>
      <c r="B1675" s="4">
        <v>0</v>
      </c>
      <c r="C1675" s="4">
        <v>0</v>
      </c>
      <c r="D1675" s="4">
        <v>1</v>
      </c>
      <c r="E1675" s="4">
        <v>222</v>
      </c>
      <c r="F1675" s="4">
        <f>ROUND(Source!AO1671,O1675)</f>
        <v>0</v>
      </c>
      <c r="G1675" s="4" t="s">
        <v>75</v>
      </c>
      <c r="H1675" s="4" t="s">
        <v>76</v>
      </c>
      <c r="I1675" s="4"/>
      <c r="J1675" s="4"/>
      <c r="K1675" s="4">
        <v>222</v>
      </c>
      <c r="L1675" s="4">
        <v>3</v>
      </c>
      <c r="M1675" s="4">
        <v>3</v>
      </c>
      <c r="N1675" s="4" t="s">
        <v>3</v>
      </c>
      <c r="O1675" s="4">
        <v>2</v>
      </c>
      <c r="P1675" s="4"/>
      <c r="Q1675" s="4"/>
      <c r="R1675" s="4"/>
      <c r="S1675" s="4"/>
      <c r="T1675" s="4"/>
      <c r="U1675" s="4"/>
      <c r="V1675" s="4"/>
      <c r="W1675" s="4"/>
    </row>
    <row r="1676" spans="1:206">
      <c r="A1676" s="4">
        <v>50</v>
      </c>
      <c r="B1676" s="4">
        <v>0</v>
      </c>
      <c r="C1676" s="4">
        <v>0</v>
      </c>
      <c r="D1676" s="4">
        <v>1</v>
      </c>
      <c r="E1676" s="4">
        <v>225</v>
      </c>
      <c r="F1676" s="4">
        <f>ROUND(Source!AV1671,O1676)</f>
        <v>102617.68</v>
      </c>
      <c r="G1676" s="4" t="s">
        <v>77</v>
      </c>
      <c r="H1676" s="4" t="s">
        <v>78</v>
      </c>
      <c r="I1676" s="4"/>
      <c r="J1676" s="4"/>
      <c r="K1676" s="4">
        <v>225</v>
      </c>
      <c r="L1676" s="4">
        <v>4</v>
      </c>
      <c r="M1676" s="4">
        <v>3</v>
      </c>
      <c r="N1676" s="4" t="s">
        <v>3</v>
      </c>
      <c r="O1676" s="4">
        <v>2</v>
      </c>
      <c r="P1676" s="4"/>
      <c r="Q1676" s="4"/>
      <c r="R1676" s="4"/>
      <c r="S1676" s="4"/>
      <c r="T1676" s="4"/>
      <c r="U1676" s="4"/>
      <c r="V1676" s="4"/>
      <c r="W1676" s="4"/>
    </row>
    <row r="1677" spans="1:206">
      <c r="A1677" s="4">
        <v>50</v>
      </c>
      <c r="B1677" s="4">
        <v>0</v>
      </c>
      <c r="C1677" s="4">
        <v>0</v>
      </c>
      <c r="D1677" s="4">
        <v>1</v>
      </c>
      <c r="E1677" s="4">
        <v>226</v>
      </c>
      <c r="F1677" s="4">
        <f>ROUND(Source!AW1671,O1677)</f>
        <v>102617.68</v>
      </c>
      <c r="G1677" s="4" t="s">
        <v>79</v>
      </c>
      <c r="H1677" s="4" t="s">
        <v>80</v>
      </c>
      <c r="I1677" s="4"/>
      <c r="J1677" s="4"/>
      <c r="K1677" s="4">
        <v>226</v>
      </c>
      <c r="L1677" s="4">
        <v>5</v>
      </c>
      <c r="M1677" s="4">
        <v>3</v>
      </c>
      <c r="N1677" s="4" t="s">
        <v>3</v>
      </c>
      <c r="O1677" s="4">
        <v>2</v>
      </c>
      <c r="P1677" s="4"/>
      <c r="Q1677" s="4"/>
      <c r="R1677" s="4"/>
      <c r="S1677" s="4"/>
      <c r="T1677" s="4"/>
      <c r="U1677" s="4"/>
      <c r="V1677" s="4"/>
      <c r="W1677" s="4"/>
    </row>
    <row r="1678" spans="1:206">
      <c r="A1678" s="4">
        <v>50</v>
      </c>
      <c r="B1678" s="4">
        <v>0</v>
      </c>
      <c r="C1678" s="4">
        <v>0</v>
      </c>
      <c r="D1678" s="4">
        <v>1</v>
      </c>
      <c r="E1678" s="4">
        <v>227</v>
      </c>
      <c r="F1678" s="4">
        <f>ROUND(Source!AX1671,O1678)</f>
        <v>0</v>
      </c>
      <c r="G1678" s="4" t="s">
        <v>81</v>
      </c>
      <c r="H1678" s="4" t="s">
        <v>82</v>
      </c>
      <c r="I1678" s="4"/>
      <c r="J1678" s="4"/>
      <c r="K1678" s="4">
        <v>227</v>
      </c>
      <c r="L1678" s="4">
        <v>6</v>
      </c>
      <c r="M1678" s="4">
        <v>3</v>
      </c>
      <c r="N1678" s="4" t="s">
        <v>3</v>
      </c>
      <c r="O1678" s="4">
        <v>2</v>
      </c>
      <c r="P1678" s="4"/>
      <c r="Q1678" s="4"/>
      <c r="R1678" s="4"/>
      <c r="S1678" s="4"/>
      <c r="T1678" s="4"/>
      <c r="U1678" s="4"/>
      <c r="V1678" s="4"/>
      <c r="W1678" s="4"/>
    </row>
    <row r="1679" spans="1:206">
      <c r="A1679" s="4">
        <v>50</v>
      </c>
      <c r="B1679" s="4">
        <v>0</v>
      </c>
      <c r="C1679" s="4">
        <v>0</v>
      </c>
      <c r="D1679" s="4">
        <v>1</v>
      </c>
      <c r="E1679" s="4">
        <v>228</v>
      </c>
      <c r="F1679" s="4">
        <f>ROUND(Source!AY1671,O1679)</f>
        <v>102617.68</v>
      </c>
      <c r="G1679" s="4" t="s">
        <v>83</v>
      </c>
      <c r="H1679" s="4" t="s">
        <v>84</v>
      </c>
      <c r="I1679" s="4"/>
      <c r="J1679" s="4"/>
      <c r="K1679" s="4">
        <v>228</v>
      </c>
      <c r="L1679" s="4">
        <v>7</v>
      </c>
      <c r="M1679" s="4">
        <v>3</v>
      </c>
      <c r="N1679" s="4" t="s">
        <v>3</v>
      </c>
      <c r="O1679" s="4">
        <v>2</v>
      </c>
      <c r="P1679" s="4"/>
      <c r="Q1679" s="4"/>
      <c r="R1679" s="4"/>
      <c r="S1679" s="4"/>
      <c r="T1679" s="4"/>
      <c r="U1679" s="4"/>
      <c r="V1679" s="4"/>
      <c r="W1679" s="4"/>
    </row>
    <row r="1680" spans="1:206">
      <c r="A1680" s="4">
        <v>50</v>
      </c>
      <c r="B1680" s="4">
        <v>0</v>
      </c>
      <c r="C1680" s="4">
        <v>0</v>
      </c>
      <c r="D1680" s="4">
        <v>1</v>
      </c>
      <c r="E1680" s="4">
        <v>216</v>
      </c>
      <c r="F1680" s="4">
        <f>ROUND(Source!AP1671,O1680)</f>
        <v>0</v>
      </c>
      <c r="G1680" s="4" t="s">
        <v>85</v>
      </c>
      <c r="H1680" s="4" t="s">
        <v>86</v>
      </c>
      <c r="I1680" s="4"/>
      <c r="J1680" s="4"/>
      <c r="K1680" s="4">
        <v>216</v>
      </c>
      <c r="L1680" s="4">
        <v>8</v>
      </c>
      <c r="M1680" s="4">
        <v>3</v>
      </c>
      <c r="N1680" s="4" t="s">
        <v>3</v>
      </c>
      <c r="O1680" s="4">
        <v>2</v>
      </c>
      <c r="P1680" s="4"/>
      <c r="Q1680" s="4"/>
      <c r="R1680" s="4"/>
      <c r="S1680" s="4"/>
      <c r="T1680" s="4"/>
      <c r="U1680" s="4"/>
      <c r="V1680" s="4"/>
      <c r="W1680" s="4"/>
    </row>
    <row r="1681" spans="1:23">
      <c r="A1681" s="4">
        <v>50</v>
      </c>
      <c r="B1681" s="4">
        <v>0</v>
      </c>
      <c r="C1681" s="4">
        <v>0</v>
      </c>
      <c r="D1681" s="4">
        <v>1</v>
      </c>
      <c r="E1681" s="4">
        <v>223</v>
      </c>
      <c r="F1681" s="4">
        <f>ROUND(Source!AQ1671,O1681)</f>
        <v>0</v>
      </c>
      <c r="G1681" s="4" t="s">
        <v>87</v>
      </c>
      <c r="H1681" s="4" t="s">
        <v>88</v>
      </c>
      <c r="I1681" s="4"/>
      <c r="J1681" s="4"/>
      <c r="K1681" s="4">
        <v>223</v>
      </c>
      <c r="L1681" s="4">
        <v>9</v>
      </c>
      <c r="M1681" s="4">
        <v>3</v>
      </c>
      <c r="N1681" s="4" t="s">
        <v>3</v>
      </c>
      <c r="O1681" s="4">
        <v>2</v>
      </c>
      <c r="P1681" s="4"/>
      <c r="Q1681" s="4"/>
      <c r="R1681" s="4"/>
      <c r="S1681" s="4"/>
      <c r="T1681" s="4"/>
      <c r="U1681" s="4"/>
      <c r="V1681" s="4"/>
      <c r="W1681" s="4"/>
    </row>
    <row r="1682" spans="1:23">
      <c r="A1682" s="4">
        <v>50</v>
      </c>
      <c r="B1682" s="4">
        <v>0</v>
      </c>
      <c r="C1682" s="4">
        <v>0</v>
      </c>
      <c r="D1682" s="4">
        <v>1</v>
      </c>
      <c r="E1682" s="4">
        <v>229</v>
      </c>
      <c r="F1682" s="4">
        <f>ROUND(Source!AZ1671,O1682)</f>
        <v>0</v>
      </c>
      <c r="G1682" s="4" t="s">
        <v>89</v>
      </c>
      <c r="H1682" s="4" t="s">
        <v>90</v>
      </c>
      <c r="I1682" s="4"/>
      <c r="J1682" s="4"/>
      <c r="K1682" s="4">
        <v>229</v>
      </c>
      <c r="L1682" s="4">
        <v>10</v>
      </c>
      <c r="M1682" s="4">
        <v>3</v>
      </c>
      <c r="N1682" s="4" t="s">
        <v>3</v>
      </c>
      <c r="O1682" s="4">
        <v>2</v>
      </c>
      <c r="P1682" s="4"/>
      <c r="Q1682" s="4"/>
      <c r="R1682" s="4"/>
      <c r="S1682" s="4"/>
      <c r="T1682" s="4"/>
      <c r="U1682" s="4"/>
      <c r="V1682" s="4"/>
      <c r="W1682" s="4"/>
    </row>
    <row r="1683" spans="1:23">
      <c r="A1683" s="4">
        <v>50</v>
      </c>
      <c r="B1683" s="4">
        <v>0</v>
      </c>
      <c r="C1683" s="4">
        <v>0</v>
      </c>
      <c r="D1683" s="4">
        <v>1</v>
      </c>
      <c r="E1683" s="4">
        <v>203</v>
      </c>
      <c r="F1683" s="4">
        <f>ROUND(Source!Q1671,O1683)</f>
        <v>2748.63</v>
      </c>
      <c r="G1683" s="4" t="s">
        <v>91</v>
      </c>
      <c r="H1683" s="4" t="s">
        <v>92</v>
      </c>
      <c r="I1683" s="4"/>
      <c r="J1683" s="4"/>
      <c r="K1683" s="4">
        <v>203</v>
      </c>
      <c r="L1683" s="4">
        <v>11</v>
      </c>
      <c r="M1683" s="4">
        <v>3</v>
      </c>
      <c r="N1683" s="4" t="s">
        <v>3</v>
      </c>
      <c r="O1683" s="4">
        <v>2</v>
      </c>
      <c r="P1683" s="4"/>
      <c r="Q1683" s="4"/>
      <c r="R1683" s="4"/>
      <c r="S1683" s="4"/>
      <c r="T1683" s="4"/>
      <c r="U1683" s="4"/>
      <c r="V1683" s="4"/>
      <c r="W1683" s="4"/>
    </row>
    <row r="1684" spans="1:23">
      <c r="A1684" s="4">
        <v>50</v>
      </c>
      <c r="B1684" s="4">
        <v>0</v>
      </c>
      <c r="C1684" s="4">
        <v>0</v>
      </c>
      <c r="D1684" s="4">
        <v>1</v>
      </c>
      <c r="E1684" s="4">
        <v>231</v>
      </c>
      <c r="F1684" s="4">
        <f>ROUND(Source!BB1671,O1684)</f>
        <v>0</v>
      </c>
      <c r="G1684" s="4" t="s">
        <v>93</v>
      </c>
      <c r="H1684" s="4" t="s">
        <v>94</v>
      </c>
      <c r="I1684" s="4"/>
      <c r="J1684" s="4"/>
      <c r="K1684" s="4">
        <v>231</v>
      </c>
      <c r="L1684" s="4">
        <v>12</v>
      </c>
      <c r="M1684" s="4">
        <v>3</v>
      </c>
      <c r="N1684" s="4" t="s">
        <v>3</v>
      </c>
      <c r="O1684" s="4">
        <v>2</v>
      </c>
      <c r="P1684" s="4"/>
      <c r="Q1684" s="4"/>
      <c r="R1684" s="4"/>
      <c r="S1684" s="4"/>
      <c r="T1684" s="4"/>
      <c r="U1684" s="4"/>
      <c r="V1684" s="4"/>
      <c r="W1684" s="4"/>
    </row>
    <row r="1685" spans="1:23">
      <c r="A1685" s="4">
        <v>50</v>
      </c>
      <c r="B1685" s="4">
        <v>0</v>
      </c>
      <c r="C1685" s="4">
        <v>0</v>
      </c>
      <c r="D1685" s="4">
        <v>1</v>
      </c>
      <c r="E1685" s="4">
        <v>204</v>
      </c>
      <c r="F1685" s="4">
        <f>ROUND(Source!R1671,O1685)</f>
        <v>1014.59</v>
      </c>
      <c r="G1685" s="4" t="s">
        <v>95</v>
      </c>
      <c r="H1685" s="4" t="s">
        <v>96</v>
      </c>
      <c r="I1685" s="4"/>
      <c r="J1685" s="4"/>
      <c r="K1685" s="4">
        <v>204</v>
      </c>
      <c r="L1685" s="4">
        <v>13</v>
      </c>
      <c r="M1685" s="4">
        <v>3</v>
      </c>
      <c r="N1685" s="4" t="s">
        <v>3</v>
      </c>
      <c r="O1685" s="4">
        <v>2</v>
      </c>
      <c r="P1685" s="4"/>
      <c r="Q1685" s="4"/>
      <c r="R1685" s="4"/>
      <c r="S1685" s="4"/>
      <c r="T1685" s="4"/>
      <c r="U1685" s="4"/>
      <c r="V1685" s="4"/>
      <c r="W1685" s="4"/>
    </row>
    <row r="1686" spans="1:23">
      <c r="A1686" s="4">
        <v>50</v>
      </c>
      <c r="B1686" s="4">
        <v>0</v>
      </c>
      <c r="C1686" s="4">
        <v>0</v>
      </c>
      <c r="D1686" s="4">
        <v>1</v>
      </c>
      <c r="E1686" s="4">
        <v>205</v>
      </c>
      <c r="F1686" s="4">
        <f>ROUND(Source!S1671,O1686)</f>
        <v>55252.71</v>
      </c>
      <c r="G1686" s="4" t="s">
        <v>97</v>
      </c>
      <c r="H1686" s="4" t="s">
        <v>98</v>
      </c>
      <c r="I1686" s="4"/>
      <c r="J1686" s="4"/>
      <c r="K1686" s="4">
        <v>205</v>
      </c>
      <c r="L1686" s="4">
        <v>14</v>
      </c>
      <c r="M1686" s="4">
        <v>3</v>
      </c>
      <c r="N1686" s="4" t="s">
        <v>3</v>
      </c>
      <c r="O1686" s="4">
        <v>2</v>
      </c>
      <c r="P1686" s="4"/>
      <c r="Q1686" s="4"/>
      <c r="R1686" s="4"/>
      <c r="S1686" s="4"/>
      <c r="T1686" s="4"/>
      <c r="U1686" s="4"/>
      <c r="V1686" s="4"/>
      <c r="W1686" s="4"/>
    </row>
    <row r="1687" spans="1:23">
      <c r="A1687" s="4">
        <v>50</v>
      </c>
      <c r="B1687" s="4">
        <v>0</v>
      </c>
      <c r="C1687" s="4">
        <v>0</v>
      </c>
      <c r="D1687" s="4">
        <v>1</v>
      </c>
      <c r="E1687" s="4">
        <v>232</v>
      </c>
      <c r="F1687" s="4">
        <f>ROUND(Source!BC1671,O1687)</f>
        <v>0</v>
      </c>
      <c r="G1687" s="4" t="s">
        <v>99</v>
      </c>
      <c r="H1687" s="4" t="s">
        <v>100</v>
      </c>
      <c r="I1687" s="4"/>
      <c r="J1687" s="4"/>
      <c r="K1687" s="4">
        <v>232</v>
      </c>
      <c r="L1687" s="4">
        <v>15</v>
      </c>
      <c r="M1687" s="4">
        <v>3</v>
      </c>
      <c r="N1687" s="4" t="s">
        <v>3</v>
      </c>
      <c r="O1687" s="4">
        <v>2</v>
      </c>
      <c r="P1687" s="4"/>
      <c r="Q1687" s="4"/>
      <c r="R1687" s="4"/>
      <c r="S1687" s="4"/>
      <c r="T1687" s="4"/>
      <c r="U1687" s="4"/>
      <c r="V1687" s="4"/>
      <c r="W1687" s="4"/>
    </row>
    <row r="1688" spans="1:23">
      <c r="A1688" s="4">
        <v>50</v>
      </c>
      <c r="B1688" s="4">
        <v>0</v>
      </c>
      <c r="C1688" s="4">
        <v>0</v>
      </c>
      <c r="D1688" s="4">
        <v>1</v>
      </c>
      <c r="E1688" s="4">
        <v>214</v>
      </c>
      <c r="F1688" s="4">
        <f>ROUND(Source!AS1671,O1688)</f>
        <v>227620.36</v>
      </c>
      <c r="G1688" s="4" t="s">
        <v>101</v>
      </c>
      <c r="H1688" s="4" t="s">
        <v>102</v>
      </c>
      <c r="I1688" s="4"/>
      <c r="J1688" s="4"/>
      <c r="K1688" s="4">
        <v>214</v>
      </c>
      <c r="L1688" s="4">
        <v>16</v>
      </c>
      <c r="M1688" s="4">
        <v>3</v>
      </c>
      <c r="N1688" s="4" t="s">
        <v>3</v>
      </c>
      <c r="O1688" s="4">
        <v>2</v>
      </c>
      <c r="P1688" s="4"/>
      <c r="Q1688" s="4"/>
      <c r="R1688" s="4"/>
      <c r="S1688" s="4"/>
      <c r="T1688" s="4"/>
      <c r="U1688" s="4"/>
      <c r="V1688" s="4"/>
      <c r="W1688" s="4"/>
    </row>
    <row r="1689" spans="1:23">
      <c r="A1689" s="4">
        <v>50</v>
      </c>
      <c r="B1689" s="4">
        <v>0</v>
      </c>
      <c r="C1689" s="4">
        <v>0</v>
      </c>
      <c r="D1689" s="4">
        <v>1</v>
      </c>
      <c r="E1689" s="4">
        <v>215</v>
      </c>
      <c r="F1689" s="4">
        <f>ROUND(Source!AT1671,O1689)</f>
        <v>6749.96</v>
      </c>
      <c r="G1689" s="4" t="s">
        <v>103</v>
      </c>
      <c r="H1689" s="4" t="s">
        <v>104</v>
      </c>
      <c r="I1689" s="4"/>
      <c r="J1689" s="4"/>
      <c r="K1689" s="4">
        <v>215</v>
      </c>
      <c r="L1689" s="4">
        <v>17</v>
      </c>
      <c r="M1689" s="4">
        <v>3</v>
      </c>
      <c r="N1689" s="4" t="s">
        <v>3</v>
      </c>
      <c r="O1689" s="4">
        <v>2</v>
      </c>
      <c r="P1689" s="4"/>
      <c r="Q1689" s="4"/>
      <c r="R1689" s="4"/>
      <c r="S1689" s="4"/>
      <c r="T1689" s="4"/>
      <c r="U1689" s="4"/>
      <c r="V1689" s="4"/>
      <c r="W1689" s="4"/>
    </row>
    <row r="1690" spans="1:23">
      <c r="A1690" s="4">
        <v>50</v>
      </c>
      <c r="B1690" s="4">
        <v>0</v>
      </c>
      <c r="C1690" s="4">
        <v>0</v>
      </c>
      <c r="D1690" s="4">
        <v>1</v>
      </c>
      <c r="E1690" s="4">
        <v>217</v>
      </c>
      <c r="F1690" s="4">
        <f>ROUND(Source!AU1671,O1690)</f>
        <v>0</v>
      </c>
      <c r="G1690" s="4" t="s">
        <v>105</v>
      </c>
      <c r="H1690" s="4" t="s">
        <v>106</v>
      </c>
      <c r="I1690" s="4"/>
      <c r="J1690" s="4"/>
      <c r="K1690" s="4">
        <v>217</v>
      </c>
      <c r="L1690" s="4">
        <v>18</v>
      </c>
      <c r="M1690" s="4">
        <v>3</v>
      </c>
      <c r="N1690" s="4" t="s">
        <v>3</v>
      </c>
      <c r="O1690" s="4">
        <v>2</v>
      </c>
      <c r="P1690" s="4"/>
      <c r="Q1690" s="4"/>
      <c r="R1690" s="4"/>
      <c r="S1690" s="4"/>
      <c r="T1690" s="4"/>
      <c r="U1690" s="4"/>
      <c r="V1690" s="4"/>
      <c r="W1690" s="4"/>
    </row>
    <row r="1691" spans="1:23">
      <c r="A1691" s="4">
        <v>50</v>
      </c>
      <c r="B1691" s="4">
        <v>0</v>
      </c>
      <c r="C1691" s="4">
        <v>0</v>
      </c>
      <c r="D1691" s="4">
        <v>1</v>
      </c>
      <c r="E1691" s="4">
        <v>230</v>
      </c>
      <c r="F1691" s="4">
        <f>ROUND(Source!BA1671,O1691)</f>
        <v>0</v>
      </c>
      <c r="G1691" s="4" t="s">
        <v>107</v>
      </c>
      <c r="H1691" s="4" t="s">
        <v>108</v>
      </c>
      <c r="I1691" s="4"/>
      <c r="J1691" s="4"/>
      <c r="K1691" s="4">
        <v>230</v>
      </c>
      <c r="L1691" s="4">
        <v>19</v>
      </c>
      <c r="M1691" s="4">
        <v>3</v>
      </c>
      <c r="N1691" s="4" t="s">
        <v>3</v>
      </c>
      <c r="O1691" s="4">
        <v>2</v>
      </c>
      <c r="P1691" s="4"/>
      <c r="Q1691" s="4"/>
      <c r="R1691" s="4"/>
      <c r="S1691" s="4"/>
      <c r="T1691" s="4"/>
      <c r="U1691" s="4"/>
      <c r="V1691" s="4"/>
      <c r="W1691" s="4"/>
    </row>
    <row r="1692" spans="1:23">
      <c r="A1692" s="4">
        <v>50</v>
      </c>
      <c r="B1692" s="4">
        <v>0</v>
      </c>
      <c r="C1692" s="4">
        <v>0</v>
      </c>
      <c r="D1692" s="4">
        <v>1</v>
      </c>
      <c r="E1692" s="4">
        <v>206</v>
      </c>
      <c r="F1692" s="4">
        <f>ROUND(Source!T1671,O1692)</f>
        <v>0</v>
      </c>
      <c r="G1692" s="4" t="s">
        <v>109</v>
      </c>
      <c r="H1692" s="4" t="s">
        <v>110</v>
      </c>
      <c r="I1692" s="4"/>
      <c r="J1692" s="4"/>
      <c r="K1692" s="4">
        <v>206</v>
      </c>
      <c r="L1692" s="4">
        <v>20</v>
      </c>
      <c r="M1692" s="4">
        <v>3</v>
      </c>
      <c r="N1692" s="4" t="s">
        <v>3</v>
      </c>
      <c r="O1692" s="4">
        <v>2</v>
      </c>
      <c r="P1692" s="4"/>
      <c r="Q1692" s="4"/>
      <c r="R1692" s="4"/>
      <c r="S1692" s="4"/>
      <c r="T1692" s="4"/>
      <c r="U1692" s="4"/>
      <c r="V1692" s="4"/>
      <c r="W1692" s="4"/>
    </row>
    <row r="1693" spans="1:23">
      <c r="A1693" s="4">
        <v>50</v>
      </c>
      <c r="B1693" s="4">
        <v>0</v>
      </c>
      <c r="C1693" s="4">
        <v>0</v>
      </c>
      <c r="D1693" s="4">
        <v>1</v>
      </c>
      <c r="E1693" s="4">
        <v>207</v>
      </c>
      <c r="F1693" s="4">
        <f>Source!U1671</f>
        <v>185.88112570000001</v>
      </c>
      <c r="G1693" s="4" t="s">
        <v>111</v>
      </c>
      <c r="H1693" s="4" t="s">
        <v>112</v>
      </c>
      <c r="I1693" s="4"/>
      <c r="J1693" s="4"/>
      <c r="K1693" s="4">
        <v>207</v>
      </c>
      <c r="L1693" s="4">
        <v>21</v>
      </c>
      <c r="M1693" s="4">
        <v>3</v>
      </c>
      <c r="N1693" s="4" t="s">
        <v>3</v>
      </c>
      <c r="O1693" s="4">
        <v>-1</v>
      </c>
      <c r="P1693" s="4"/>
      <c r="Q1693" s="4"/>
      <c r="R1693" s="4"/>
      <c r="S1693" s="4"/>
      <c r="T1693" s="4"/>
      <c r="U1693" s="4"/>
      <c r="V1693" s="4"/>
      <c r="W1693" s="4"/>
    </row>
    <row r="1694" spans="1:23">
      <c r="A1694" s="4">
        <v>50</v>
      </c>
      <c r="B1694" s="4">
        <v>0</v>
      </c>
      <c r="C1694" s="4">
        <v>0</v>
      </c>
      <c r="D1694" s="4">
        <v>1</v>
      </c>
      <c r="E1694" s="4">
        <v>208</v>
      </c>
      <c r="F1694" s="4">
        <f>Source!V1671</f>
        <v>2.9056925000000007</v>
      </c>
      <c r="G1694" s="4" t="s">
        <v>113</v>
      </c>
      <c r="H1694" s="4" t="s">
        <v>114</v>
      </c>
      <c r="I1694" s="4"/>
      <c r="J1694" s="4"/>
      <c r="K1694" s="4">
        <v>208</v>
      </c>
      <c r="L1694" s="4">
        <v>22</v>
      </c>
      <c r="M1694" s="4">
        <v>3</v>
      </c>
      <c r="N1694" s="4" t="s">
        <v>3</v>
      </c>
      <c r="O1694" s="4">
        <v>-1</v>
      </c>
      <c r="P1694" s="4"/>
      <c r="Q1694" s="4"/>
      <c r="R1694" s="4"/>
      <c r="S1694" s="4"/>
      <c r="T1694" s="4"/>
      <c r="U1694" s="4"/>
      <c r="V1694" s="4"/>
      <c r="W1694" s="4"/>
    </row>
    <row r="1695" spans="1:23">
      <c r="A1695" s="4">
        <v>50</v>
      </c>
      <c r="B1695" s="4">
        <v>0</v>
      </c>
      <c r="C1695" s="4">
        <v>0</v>
      </c>
      <c r="D1695" s="4">
        <v>1</v>
      </c>
      <c r="E1695" s="4">
        <v>209</v>
      </c>
      <c r="F1695" s="4">
        <f>ROUND(Source!W1671,O1695)</f>
        <v>636.20000000000005</v>
      </c>
      <c r="G1695" s="4" t="s">
        <v>115</v>
      </c>
      <c r="H1695" s="4" t="s">
        <v>116</v>
      </c>
      <c r="I1695" s="4"/>
      <c r="J1695" s="4"/>
      <c r="K1695" s="4">
        <v>209</v>
      </c>
      <c r="L1695" s="4">
        <v>23</v>
      </c>
      <c r="M1695" s="4">
        <v>3</v>
      </c>
      <c r="N1695" s="4" t="s">
        <v>3</v>
      </c>
      <c r="O1695" s="4">
        <v>2</v>
      </c>
      <c r="P1695" s="4"/>
      <c r="Q1695" s="4"/>
      <c r="R1695" s="4"/>
      <c r="S1695" s="4"/>
      <c r="T1695" s="4"/>
      <c r="U1695" s="4"/>
      <c r="V1695" s="4"/>
      <c r="W1695" s="4"/>
    </row>
    <row r="1696" spans="1:23">
      <c r="A1696" s="4">
        <v>50</v>
      </c>
      <c r="B1696" s="4">
        <v>0</v>
      </c>
      <c r="C1696" s="4">
        <v>0</v>
      </c>
      <c r="D1696" s="4">
        <v>1</v>
      </c>
      <c r="E1696" s="4">
        <v>233</v>
      </c>
      <c r="F1696" s="4">
        <f>ROUND(Source!BD1671,O1696)</f>
        <v>0</v>
      </c>
      <c r="G1696" s="4" t="s">
        <v>117</v>
      </c>
      <c r="H1696" s="4" t="s">
        <v>118</v>
      </c>
      <c r="I1696" s="4"/>
      <c r="J1696" s="4"/>
      <c r="K1696" s="4">
        <v>233</v>
      </c>
      <c r="L1696" s="4">
        <v>24</v>
      </c>
      <c r="M1696" s="4">
        <v>3</v>
      </c>
      <c r="N1696" s="4" t="s">
        <v>3</v>
      </c>
      <c r="O1696" s="4">
        <v>2</v>
      </c>
      <c r="P1696" s="4"/>
      <c r="Q1696" s="4"/>
      <c r="R1696" s="4"/>
      <c r="S1696" s="4"/>
      <c r="T1696" s="4"/>
      <c r="U1696" s="4"/>
      <c r="V1696" s="4"/>
      <c r="W1696" s="4"/>
    </row>
    <row r="1697" spans="1:245">
      <c r="A1697" s="4">
        <v>50</v>
      </c>
      <c r="B1697" s="4">
        <v>0</v>
      </c>
      <c r="C1697" s="4">
        <v>0</v>
      </c>
      <c r="D1697" s="4">
        <v>1</v>
      </c>
      <c r="E1697" s="4">
        <v>210</v>
      </c>
      <c r="F1697" s="4">
        <f>ROUND(Source!X1671,O1697)</f>
        <v>48710.85</v>
      </c>
      <c r="G1697" s="4" t="s">
        <v>119</v>
      </c>
      <c r="H1697" s="4" t="s">
        <v>120</v>
      </c>
      <c r="I1697" s="4"/>
      <c r="J1697" s="4"/>
      <c r="K1697" s="4">
        <v>210</v>
      </c>
      <c r="L1697" s="4">
        <v>25</v>
      </c>
      <c r="M1697" s="4">
        <v>3</v>
      </c>
      <c r="N1697" s="4" t="s">
        <v>3</v>
      </c>
      <c r="O1697" s="4">
        <v>2</v>
      </c>
      <c r="P1697" s="4"/>
      <c r="Q1697" s="4"/>
      <c r="R1697" s="4"/>
      <c r="S1697" s="4"/>
      <c r="T1697" s="4"/>
      <c r="U1697" s="4"/>
      <c r="V1697" s="4"/>
      <c r="W1697" s="4"/>
    </row>
    <row r="1698" spans="1:245">
      <c r="A1698" s="4">
        <v>50</v>
      </c>
      <c r="B1698" s="4">
        <v>0</v>
      </c>
      <c r="C1698" s="4">
        <v>0</v>
      </c>
      <c r="D1698" s="4">
        <v>1</v>
      </c>
      <c r="E1698" s="4">
        <v>211</v>
      </c>
      <c r="F1698" s="4">
        <f>ROUND(Source!Y1671,O1698)</f>
        <v>25040.45</v>
      </c>
      <c r="G1698" s="4" t="s">
        <v>121</v>
      </c>
      <c r="H1698" s="4" t="s">
        <v>122</v>
      </c>
      <c r="I1698" s="4"/>
      <c r="J1698" s="4"/>
      <c r="K1698" s="4">
        <v>211</v>
      </c>
      <c r="L1698" s="4">
        <v>26</v>
      </c>
      <c r="M1698" s="4">
        <v>3</v>
      </c>
      <c r="N1698" s="4" t="s">
        <v>3</v>
      </c>
      <c r="O1698" s="4">
        <v>2</v>
      </c>
      <c r="P1698" s="4"/>
      <c r="Q1698" s="4"/>
      <c r="R1698" s="4"/>
      <c r="S1698" s="4"/>
      <c r="T1698" s="4"/>
      <c r="U1698" s="4"/>
      <c r="V1698" s="4"/>
      <c r="W1698" s="4"/>
    </row>
    <row r="1699" spans="1:245">
      <c r="A1699" s="4">
        <v>50</v>
      </c>
      <c r="B1699" s="4">
        <v>0</v>
      </c>
      <c r="C1699" s="4">
        <v>0</v>
      </c>
      <c r="D1699" s="4">
        <v>1</v>
      </c>
      <c r="E1699" s="4">
        <v>0</v>
      </c>
      <c r="F1699" s="4">
        <f>ROUND(Source!AR1671,O1699)</f>
        <v>234370.32</v>
      </c>
      <c r="G1699" s="4" t="s">
        <v>123</v>
      </c>
      <c r="H1699" s="4" t="s">
        <v>124</v>
      </c>
      <c r="I1699" s="4"/>
      <c r="J1699" s="4"/>
      <c r="K1699" s="4">
        <v>224</v>
      </c>
      <c r="L1699" s="4">
        <v>27</v>
      </c>
      <c r="M1699" s="4">
        <v>3</v>
      </c>
      <c r="N1699" s="4" t="s">
        <v>3</v>
      </c>
      <c r="O1699" s="4">
        <v>2</v>
      </c>
      <c r="P1699" s="4"/>
      <c r="Q1699" s="4"/>
      <c r="R1699" s="4"/>
      <c r="S1699" s="4"/>
      <c r="T1699" s="4"/>
      <c r="U1699" s="4"/>
      <c r="V1699" s="4"/>
      <c r="W1699" s="4"/>
    </row>
    <row r="1700" spans="1:245">
      <c r="A1700" s="4">
        <v>50</v>
      </c>
      <c r="B1700" s="4">
        <v>0</v>
      </c>
      <c r="C1700" s="4">
        <v>0</v>
      </c>
      <c r="D1700" s="4">
        <v>2</v>
      </c>
      <c r="E1700" s="4">
        <v>0</v>
      </c>
      <c r="F1700" s="4">
        <f>ROUND(F1699*0.18,O1700)</f>
        <v>42186.7</v>
      </c>
      <c r="G1700" s="4" t="s">
        <v>125</v>
      </c>
      <c r="H1700" s="4" t="s">
        <v>125</v>
      </c>
      <c r="I1700" s="4"/>
      <c r="J1700" s="4"/>
      <c r="K1700" s="4">
        <v>212</v>
      </c>
      <c r="L1700" s="4">
        <v>28</v>
      </c>
      <c r="M1700" s="4">
        <v>0</v>
      </c>
      <c r="N1700" s="4" t="s">
        <v>3</v>
      </c>
      <c r="O1700" s="4">
        <v>1</v>
      </c>
      <c r="P1700" s="4"/>
      <c r="Q1700" s="4"/>
      <c r="R1700" s="4"/>
      <c r="S1700" s="4"/>
      <c r="T1700" s="4"/>
      <c r="U1700" s="4"/>
      <c r="V1700" s="4"/>
      <c r="W1700" s="4"/>
    </row>
    <row r="1701" spans="1:245">
      <c r="A1701" s="4">
        <v>50</v>
      </c>
      <c r="B1701" s="4">
        <v>0</v>
      </c>
      <c r="C1701" s="4">
        <v>0</v>
      </c>
      <c r="D1701" s="4">
        <v>2</v>
      </c>
      <c r="E1701" s="4">
        <v>224</v>
      </c>
      <c r="F1701" s="4">
        <f>ROUND(F1699*1.18,O1701)</f>
        <v>276557</v>
      </c>
      <c r="G1701" s="4" t="s">
        <v>126</v>
      </c>
      <c r="H1701" s="4" t="s">
        <v>127</v>
      </c>
      <c r="I1701" s="4"/>
      <c r="J1701" s="4"/>
      <c r="K1701" s="4">
        <v>212</v>
      </c>
      <c r="L1701" s="4">
        <v>29</v>
      </c>
      <c r="M1701" s="4">
        <v>0</v>
      </c>
      <c r="N1701" s="4" t="s">
        <v>3</v>
      </c>
      <c r="O1701" s="4">
        <v>1</v>
      </c>
      <c r="P1701" s="4"/>
      <c r="Q1701" s="4"/>
      <c r="R1701" s="4"/>
      <c r="S1701" s="4"/>
      <c r="T1701" s="4"/>
      <c r="U1701" s="4"/>
      <c r="V1701" s="4"/>
      <c r="W1701" s="4"/>
    </row>
    <row r="1703" spans="1:245">
      <c r="A1703" s="1">
        <v>4</v>
      </c>
      <c r="B1703" s="1">
        <v>0</v>
      </c>
      <c r="C1703" s="1"/>
      <c r="D1703" s="1">
        <f>ROW(A1829)</f>
        <v>1829</v>
      </c>
      <c r="E1703" s="1"/>
      <c r="F1703" s="1" t="s">
        <v>13</v>
      </c>
      <c r="G1703" s="1" t="s">
        <v>369</v>
      </c>
      <c r="H1703" s="1" t="s">
        <v>3</v>
      </c>
      <c r="I1703" s="1">
        <v>0</v>
      </c>
      <c r="J1703" s="1"/>
      <c r="K1703" s="1">
        <v>-1</v>
      </c>
      <c r="L1703" s="1"/>
      <c r="M1703" s="1" t="s">
        <v>3</v>
      </c>
      <c r="N1703" s="1"/>
      <c r="O1703" s="1"/>
      <c r="P1703" s="1"/>
      <c r="Q1703" s="1"/>
      <c r="R1703" s="1"/>
      <c r="S1703" s="1">
        <v>0</v>
      </c>
      <c r="T1703" s="1"/>
      <c r="U1703" s="1" t="s">
        <v>3</v>
      </c>
      <c r="V1703" s="1">
        <v>0</v>
      </c>
      <c r="W1703" s="1"/>
      <c r="X1703" s="1"/>
      <c r="Y1703" s="1"/>
      <c r="Z1703" s="1"/>
      <c r="AA1703" s="1"/>
      <c r="AB1703" s="1" t="s">
        <v>3</v>
      </c>
      <c r="AC1703" s="1" t="s">
        <v>3</v>
      </c>
      <c r="AD1703" s="1" t="s">
        <v>3</v>
      </c>
      <c r="AE1703" s="1" t="s">
        <v>3</v>
      </c>
      <c r="AF1703" s="1" t="s">
        <v>3</v>
      </c>
      <c r="AG1703" s="1" t="s">
        <v>3</v>
      </c>
      <c r="AH1703" s="1"/>
      <c r="AI1703" s="1"/>
      <c r="AJ1703" s="1"/>
      <c r="AK1703" s="1"/>
      <c r="AL1703" s="1"/>
      <c r="AM1703" s="1"/>
      <c r="AN1703" s="1"/>
      <c r="AO1703" s="1"/>
      <c r="AP1703" s="1" t="s">
        <v>3</v>
      </c>
      <c r="AQ1703" s="1" t="s">
        <v>3</v>
      </c>
      <c r="AR1703" s="1" t="s">
        <v>3</v>
      </c>
      <c r="AS1703" s="1"/>
      <c r="AT1703" s="1"/>
      <c r="AU1703" s="1"/>
      <c r="AV1703" s="1"/>
      <c r="AW1703" s="1"/>
      <c r="AX1703" s="1"/>
      <c r="AY1703" s="1"/>
      <c r="AZ1703" s="1" t="s">
        <v>3</v>
      </c>
      <c r="BA1703" s="1"/>
      <c r="BB1703" s="1" t="s">
        <v>3</v>
      </c>
      <c r="BC1703" s="1" t="s">
        <v>3</v>
      </c>
      <c r="BD1703" s="1" t="s">
        <v>3</v>
      </c>
      <c r="BE1703" s="1" t="s">
        <v>3</v>
      </c>
      <c r="BF1703" s="1" t="s">
        <v>3</v>
      </c>
      <c r="BG1703" s="1" t="s">
        <v>3</v>
      </c>
      <c r="BH1703" s="1" t="s">
        <v>3</v>
      </c>
      <c r="BI1703" s="1" t="s">
        <v>3</v>
      </c>
      <c r="BJ1703" s="1" t="s">
        <v>3</v>
      </c>
      <c r="BK1703" s="1" t="s">
        <v>3</v>
      </c>
      <c r="BL1703" s="1" t="s">
        <v>3</v>
      </c>
      <c r="BM1703" s="1" t="s">
        <v>3</v>
      </c>
      <c r="BN1703" s="1" t="s">
        <v>3</v>
      </c>
      <c r="BO1703" s="1" t="s">
        <v>3</v>
      </c>
      <c r="BP1703" s="1" t="s">
        <v>3</v>
      </c>
      <c r="BQ1703" s="1"/>
      <c r="BR1703" s="1"/>
      <c r="BS1703" s="1"/>
      <c r="BT1703" s="1"/>
      <c r="BU1703" s="1"/>
      <c r="BV1703" s="1"/>
      <c r="BW1703" s="1"/>
      <c r="BX1703" s="1">
        <v>0</v>
      </c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>
        <v>0</v>
      </c>
    </row>
    <row r="1705" spans="1:245">
      <c r="A1705" s="2">
        <v>52</v>
      </c>
      <c r="B1705" s="2">
        <f t="shared" ref="B1705:G1705" si="1196">B1829</f>
        <v>0</v>
      </c>
      <c r="C1705" s="2">
        <f t="shared" si="1196"/>
        <v>4</v>
      </c>
      <c r="D1705" s="2">
        <f t="shared" si="1196"/>
        <v>1703</v>
      </c>
      <c r="E1705" s="2">
        <f t="shared" si="1196"/>
        <v>0</v>
      </c>
      <c r="F1705" s="2" t="str">
        <f t="shared" si="1196"/>
        <v>Новый раздел</v>
      </c>
      <c r="G1705" s="2" t="str">
        <f t="shared" si="1196"/>
        <v>комната 2-27</v>
      </c>
      <c r="H1705" s="2"/>
      <c r="I1705" s="2"/>
      <c r="J1705" s="2"/>
      <c r="K1705" s="2"/>
      <c r="L1705" s="2"/>
      <c r="M1705" s="2"/>
      <c r="N1705" s="2"/>
      <c r="O1705" s="2">
        <f t="shared" ref="O1705:AT1705" si="1197">O1829</f>
        <v>188650.47</v>
      </c>
      <c r="P1705" s="2">
        <f t="shared" si="1197"/>
        <v>120218.37</v>
      </c>
      <c r="Q1705" s="2">
        <f t="shared" si="1197"/>
        <v>3520.7</v>
      </c>
      <c r="R1705" s="2">
        <f t="shared" si="1197"/>
        <v>1308.6199999999999</v>
      </c>
      <c r="S1705" s="2">
        <f t="shared" si="1197"/>
        <v>64911.4</v>
      </c>
      <c r="T1705" s="2">
        <f t="shared" si="1197"/>
        <v>0</v>
      </c>
      <c r="U1705" s="2">
        <f t="shared" si="1197"/>
        <v>218.75704109999998</v>
      </c>
      <c r="V1705" s="2">
        <f t="shared" si="1197"/>
        <v>3.7519350000000005</v>
      </c>
      <c r="W1705" s="2">
        <f t="shared" si="1197"/>
        <v>683.63</v>
      </c>
      <c r="X1705" s="2">
        <f t="shared" si="1197"/>
        <v>57521.43</v>
      </c>
      <c r="Y1705" s="2">
        <f t="shared" si="1197"/>
        <v>29620.84</v>
      </c>
      <c r="Z1705" s="2">
        <f t="shared" si="1197"/>
        <v>0</v>
      </c>
      <c r="AA1705" s="2">
        <f t="shared" si="1197"/>
        <v>0</v>
      </c>
      <c r="AB1705" s="2">
        <f t="shared" si="1197"/>
        <v>0</v>
      </c>
      <c r="AC1705" s="2">
        <f t="shared" si="1197"/>
        <v>0</v>
      </c>
      <c r="AD1705" s="2">
        <f t="shared" si="1197"/>
        <v>0</v>
      </c>
      <c r="AE1705" s="2">
        <f t="shared" si="1197"/>
        <v>0</v>
      </c>
      <c r="AF1705" s="2">
        <f t="shared" si="1197"/>
        <v>0</v>
      </c>
      <c r="AG1705" s="2">
        <f t="shared" si="1197"/>
        <v>0</v>
      </c>
      <c r="AH1705" s="2">
        <f t="shared" si="1197"/>
        <v>0</v>
      </c>
      <c r="AI1705" s="2">
        <f t="shared" si="1197"/>
        <v>0</v>
      </c>
      <c r="AJ1705" s="2">
        <f t="shared" si="1197"/>
        <v>0</v>
      </c>
      <c r="AK1705" s="2">
        <f t="shared" si="1197"/>
        <v>0</v>
      </c>
      <c r="AL1705" s="2">
        <f t="shared" si="1197"/>
        <v>0</v>
      </c>
      <c r="AM1705" s="2">
        <f t="shared" si="1197"/>
        <v>0</v>
      </c>
      <c r="AN1705" s="2">
        <f t="shared" si="1197"/>
        <v>0</v>
      </c>
      <c r="AO1705" s="2">
        <f t="shared" si="1197"/>
        <v>0</v>
      </c>
      <c r="AP1705" s="2">
        <f t="shared" si="1197"/>
        <v>0</v>
      </c>
      <c r="AQ1705" s="2">
        <f t="shared" si="1197"/>
        <v>0</v>
      </c>
      <c r="AR1705" s="2">
        <f t="shared" si="1197"/>
        <v>275792.74</v>
      </c>
      <c r="AS1705" s="2">
        <f t="shared" si="1197"/>
        <v>269042.78000000003</v>
      </c>
      <c r="AT1705" s="2">
        <f t="shared" si="1197"/>
        <v>6749.96</v>
      </c>
      <c r="AU1705" s="2">
        <f t="shared" ref="AU1705:BZ1705" si="1198">AU1829</f>
        <v>0</v>
      </c>
      <c r="AV1705" s="2">
        <f t="shared" si="1198"/>
        <v>120218.37</v>
      </c>
      <c r="AW1705" s="2">
        <f t="shared" si="1198"/>
        <v>120218.37</v>
      </c>
      <c r="AX1705" s="2">
        <f t="shared" si="1198"/>
        <v>0</v>
      </c>
      <c r="AY1705" s="2">
        <f t="shared" si="1198"/>
        <v>120218.37</v>
      </c>
      <c r="AZ1705" s="2">
        <f t="shared" si="1198"/>
        <v>0</v>
      </c>
      <c r="BA1705" s="2">
        <f t="shared" si="1198"/>
        <v>0</v>
      </c>
      <c r="BB1705" s="2">
        <f t="shared" si="1198"/>
        <v>0</v>
      </c>
      <c r="BC1705" s="2">
        <f t="shared" si="1198"/>
        <v>0</v>
      </c>
      <c r="BD1705" s="2">
        <f t="shared" si="1198"/>
        <v>0</v>
      </c>
      <c r="BE1705" s="2">
        <f t="shared" si="1198"/>
        <v>0</v>
      </c>
      <c r="BF1705" s="2">
        <f t="shared" si="1198"/>
        <v>0</v>
      </c>
      <c r="BG1705" s="2">
        <f t="shared" si="1198"/>
        <v>0</v>
      </c>
      <c r="BH1705" s="2">
        <f t="shared" si="1198"/>
        <v>0</v>
      </c>
      <c r="BI1705" s="2">
        <f t="shared" si="1198"/>
        <v>0</v>
      </c>
      <c r="BJ1705" s="2">
        <f t="shared" si="1198"/>
        <v>0</v>
      </c>
      <c r="BK1705" s="2">
        <f t="shared" si="1198"/>
        <v>0</v>
      </c>
      <c r="BL1705" s="2">
        <f t="shared" si="1198"/>
        <v>0</v>
      </c>
      <c r="BM1705" s="2">
        <f t="shared" si="1198"/>
        <v>0</v>
      </c>
      <c r="BN1705" s="2">
        <f t="shared" si="1198"/>
        <v>0</v>
      </c>
      <c r="BO1705" s="2">
        <f t="shared" si="1198"/>
        <v>0</v>
      </c>
      <c r="BP1705" s="2">
        <f t="shared" si="1198"/>
        <v>0</v>
      </c>
      <c r="BQ1705" s="2">
        <f t="shared" si="1198"/>
        <v>0</v>
      </c>
      <c r="BR1705" s="2">
        <f t="shared" si="1198"/>
        <v>0</v>
      </c>
      <c r="BS1705" s="2">
        <f t="shared" si="1198"/>
        <v>0</v>
      </c>
      <c r="BT1705" s="2">
        <f t="shared" si="1198"/>
        <v>0</v>
      </c>
      <c r="BU1705" s="2">
        <f t="shared" si="1198"/>
        <v>0</v>
      </c>
      <c r="BV1705" s="2">
        <f t="shared" si="1198"/>
        <v>0</v>
      </c>
      <c r="BW1705" s="2">
        <f t="shared" si="1198"/>
        <v>0</v>
      </c>
      <c r="BX1705" s="2">
        <f t="shared" si="1198"/>
        <v>0</v>
      </c>
      <c r="BY1705" s="2">
        <f t="shared" si="1198"/>
        <v>0</v>
      </c>
      <c r="BZ1705" s="2">
        <f t="shared" si="1198"/>
        <v>0</v>
      </c>
      <c r="CA1705" s="2">
        <f t="shared" ref="CA1705:DF1705" si="1199">CA1829</f>
        <v>0</v>
      </c>
      <c r="CB1705" s="2">
        <f t="shared" si="1199"/>
        <v>0</v>
      </c>
      <c r="CC1705" s="2">
        <f t="shared" si="1199"/>
        <v>0</v>
      </c>
      <c r="CD1705" s="2">
        <f t="shared" si="1199"/>
        <v>0</v>
      </c>
      <c r="CE1705" s="2">
        <f t="shared" si="1199"/>
        <v>0</v>
      </c>
      <c r="CF1705" s="2">
        <f t="shared" si="1199"/>
        <v>0</v>
      </c>
      <c r="CG1705" s="2">
        <f t="shared" si="1199"/>
        <v>0</v>
      </c>
      <c r="CH1705" s="2">
        <f t="shared" si="1199"/>
        <v>0</v>
      </c>
      <c r="CI1705" s="2">
        <f t="shared" si="1199"/>
        <v>0</v>
      </c>
      <c r="CJ1705" s="2">
        <f t="shared" si="1199"/>
        <v>0</v>
      </c>
      <c r="CK1705" s="2">
        <f t="shared" si="1199"/>
        <v>0</v>
      </c>
      <c r="CL1705" s="2">
        <f t="shared" si="1199"/>
        <v>0</v>
      </c>
      <c r="CM1705" s="2">
        <f t="shared" si="1199"/>
        <v>0</v>
      </c>
      <c r="CN1705" s="2">
        <f t="shared" si="1199"/>
        <v>0</v>
      </c>
      <c r="CO1705" s="2">
        <f t="shared" si="1199"/>
        <v>0</v>
      </c>
      <c r="CP1705" s="2">
        <f t="shared" si="1199"/>
        <v>0</v>
      </c>
      <c r="CQ1705" s="2">
        <f t="shared" si="1199"/>
        <v>0</v>
      </c>
      <c r="CR1705" s="2">
        <f t="shared" si="1199"/>
        <v>0</v>
      </c>
      <c r="CS1705" s="2">
        <f t="shared" si="1199"/>
        <v>0</v>
      </c>
      <c r="CT1705" s="2">
        <f t="shared" si="1199"/>
        <v>0</v>
      </c>
      <c r="CU1705" s="2">
        <f t="shared" si="1199"/>
        <v>0</v>
      </c>
      <c r="CV1705" s="2">
        <f t="shared" si="1199"/>
        <v>0</v>
      </c>
      <c r="CW1705" s="2">
        <f t="shared" si="1199"/>
        <v>0</v>
      </c>
      <c r="CX1705" s="2">
        <f t="shared" si="1199"/>
        <v>0</v>
      </c>
      <c r="CY1705" s="2">
        <f t="shared" si="1199"/>
        <v>0</v>
      </c>
      <c r="CZ1705" s="2">
        <f t="shared" si="1199"/>
        <v>0</v>
      </c>
      <c r="DA1705" s="2">
        <f t="shared" si="1199"/>
        <v>0</v>
      </c>
      <c r="DB1705" s="2">
        <f t="shared" si="1199"/>
        <v>0</v>
      </c>
      <c r="DC1705" s="2">
        <f t="shared" si="1199"/>
        <v>0</v>
      </c>
      <c r="DD1705" s="2">
        <f t="shared" si="1199"/>
        <v>0</v>
      </c>
      <c r="DE1705" s="2">
        <f t="shared" si="1199"/>
        <v>0</v>
      </c>
      <c r="DF1705" s="2">
        <f t="shared" si="1199"/>
        <v>0</v>
      </c>
      <c r="DG1705" s="3">
        <f t="shared" ref="DG1705:EL1705" si="1200">DG1829</f>
        <v>0</v>
      </c>
      <c r="DH1705" s="3">
        <f t="shared" si="1200"/>
        <v>0</v>
      </c>
      <c r="DI1705" s="3">
        <f t="shared" si="1200"/>
        <v>0</v>
      </c>
      <c r="DJ1705" s="3">
        <f t="shared" si="1200"/>
        <v>0</v>
      </c>
      <c r="DK1705" s="3">
        <f t="shared" si="1200"/>
        <v>0</v>
      </c>
      <c r="DL1705" s="3">
        <f t="shared" si="1200"/>
        <v>0</v>
      </c>
      <c r="DM1705" s="3">
        <f t="shared" si="1200"/>
        <v>0</v>
      </c>
      <c r="DN1705" s="3">
        <f t="shared" si="1200"/>
        <v>0</v>
      </c>
      <c r="DO1705" s="3">
        <f t="shared" si="1200"/>
        <v>0</v>
      </c>
      <c r="DP1705" s="3">
        <f t="shared" si="1200"/>
        <v>0</v>
      </c>
      <c r="DQ1705" s="3">
        <f t="shared" si="1200"/>
        <v>0</v>
      </c>
      <c r="DR1705" s="3">
        <f t="shared" si="1200"/>
        <v>0</v>
      </c>
      <c r="DS1705" s="3">
        <f t="shared" si="1200"/>
        <v>0</v>
      </c>
      <c r="DT1705" s="3">
        <f t="shared" si="1200"/>
        <v>0</v>
      </c>
      <c r="DU1705" s="3">
        <f t="shared" si="1200"/>
        <v>0</v>
      </c>
      <c r="DV1705" s="3">
        <f t="shared" si="1200"/>
        <v>0</v>
      </c>
      <c r="DW1705" s="3">
        <f t="shared" si="1200"/>
        <v>0</v>
      </c>
      <c r="DX1705" s="3">
        <f t="shared" si="1200"/>
        <v>0</v>
      </c>
      <c r="DY1705" s="3">
        <f t="shared" si="1200"/>
        <v>0</v>
      </c>
      <c r="DZ1705" s="3">
        <f t="shared" si="1200"/>
        <v>0</v>
      </c>
      <c r="EA1705" s="3">
        <f t="shared" si="1200"/>
        <v>0</v>
      </c>
      <c r="EB1705" s="3">
        <f t="shared" si="1200"/>
        <v>0</v>
      </c>
      <c r="EC1705" s="3">
        <f t="shared" si="1200"/>
        <v>0</v>
      </c>
      <c r="ED1705" s="3">
        <f t="shared" si="1200"/>
        <v>0</v>
      </c>
      <c r="EE1705" s="3">
        <f t="shared" si="1200"/>
        <v>0</v>
      </c>
      <c r="EF1705" s="3">
        <f t="shared" si="1200"/>
        <v>0</v>
      </c>
      <c r="EG1705" s="3">
        <f t="shared" si="1200"/>
        <v>0</v>
      </c>
      <c r="EH1705" s="3">
        <f t="shared" si="1200"/>
        <v>0</v>
      </c>
      <c r="EI1705" s="3">
        <f t="shared" si="1200"/>
        <v>0</v>
      </c>
      <c r="EJ1705" s="3">
        <f t="shared" si="1200"/>
        <v>0</v>
      </c>
      <c r="EK1705" s="3">
        <f t="shared" si="1200"/>
        <v>0</v>
      </c>
      <c r="EL1705" s="3">
        <f t="shared" si="1200"/>
        <v>0</v>
      </c>
      <c r="EM1705" s="3">
        <f t="shared" ref="EM1705:FR1705" si="1201">EM1829</f>
        <v>0</v>
      </c>
      <c r="EN1705" s="3">
        <f t="shared" si="1201"/>
        <v>0</v>
      </c>
      <c r="EO1705" s="3">
        <f t="shared" si="1201"/>
        <v>0</v>
      </c>
      <c r="EP1705" s="3">
        <f t="shared" si="1201"/>
        <v>0</v>
      </c>
      <c r="EQ1705" s="3">
        <f t="shared" si="1201"/>
        <v>0</v>
      </c>
      <c r="ER1705" s="3">
        <f t="shared" si="1201"/>
        <v>0</v>
      </c>
      <c r="ES1705" s="3">
        <f t="shared" si="1201"/>
        <v>0</v>
      </c>
      <c r="ET1705" s="3">
        <f t="shared" si="1201"/>
        <v>0</v>
      </c>
      <c r="EU1705" s="3">
        <f t="shared" si="1201"/>
        <v>0</v>
      </c>
      <c r="EV1705" s="3">
        <f t="shared" si="1201"/>
        <v>0</v>
      </c>
      <c r="EW1705" s="3">
        <f t="shared" si="1201"/>
        <v>0</v>
      </c>
      <c r="EX1705" s="3">
        <f t="shared" si="1201"/>
        <v>0</v>
      </c>
      <c r="EY1705" s="3">
        <f t="shared" si="1201"/>
        <v>0</v>
      </c>
      <c r="EZ1705" s="3">
        <f t="shared" si="1201"/>
        <v>0</v>
      </c>
      <c r="FA1705" s="3">
        <f t="shared" si="1201"/>
        <v>0</v>
      </c>
      <c r="FB1705" s="3">
        <f t="shared" si="1201"/>
        <v>0</v>
      </c>
      <c r="FC1705" s="3">
        <f t="shared" si="1201"/>
        <v>0</v>
      </c>
      <c r="FD1705" s="3">
        <f t="shared" si="1201"/>
        <v>0</v>
      </c>
      <c r="FE1705" s="3">
        <f t="shared" si="1201"/>
        <v>0</v>
      </c>
      <c r="FF1705" s="3">
        <f t="shared" si="1201"/>
        <v>0</v>
      </c>
      <c r="FG1705" s="3">
        <f t="shared" si="1201"/>
        <v>0</v>
      </c>
      <c r="FH1705" s="3">
        <f t="shared" si="1201"/>
        <v>0</v>
      </c>
      <c r="FI1705" s="3">
        <f t="shared" si="1201"/>
        <v>0</v>
      </c>
      <c r="FJ1705" s="3">
        <f t="shared" si="1201"/>
        <v>0</v>
      </c>
      <c r="FK1705" s="3">
        <f t="shared" si="1201"/>
        <v>0</v>
      </c>
      <c r="FL1705" s="3">
        <f t="shared" si="1201"/>
        <v>0</v>
      </c>
      <c r="FM1705" s="3">
        <f t="shared" si="1201"/>
        <v>0</v>
      </c>
      <c r="FN1705" s="3">
        <f t="shared" si="1201"/>
        <v>0</v>
      </c>
      <c r="FO1705" s="3">
        <f t="shared" si="1201"/>
        <v>0</v>
      </c>
      <c r="FP1705" s="3">
        <f t="shared" si="1201"/>
        <v>0</v>
      </c>
      <c r="FQ1705" s="3">
        <f t="shared" si="1201"/>
        <v>0</v>
      </c>
      <c r="FR1705" s="3">
        <f t="shared" si="1201"/>
        <v>0</v>
      </c>
      <c r="FS1705" s="3">
        <f t="shared" ref="FS1705:GX1705" si="1202">FS1829</f>
        <v>0</v>
      </c>
      <c r="FT1705" s="3">
        <f t="shared" si="1202"/>
        <v>0</v>
      </c>
      <c r="FU1705" s="3">
        <f t="shared" si="1202"/>
        <v>0</v>
      </c>
      <c r="FV1705" s="3">
        <f t="shared" si="1202"/>
        <v>0</v>
      </c>
      <c r="FW1705" s="3">
        <f t="shared" si="1202"/>
        <v>0</v>
      </c>
      <c r="FX1705" s="3">
        <f t="shared" si="1202"/>
        <v>0</v>
      </c>
      <c r="FY1705" s="3">
        <f t="shared" si="1202"/>
        <v>0</v>
      </c>
      <c r="FZ1705" s="3">
        <f t="shared" si="1202"/>
        <v>0</v>
      </c>
      <c r="GA1705" s="3">
        <f t="shared" si="1202"/>
        <v>0</v>
      </c>
      <c r="GB1705" s="3">
        <f t="shared" si="1202"/>
        <v>0</v>
      </c>
      <c r="GC1705" s="3">
        <f t="shared" si="1202"/>
        <v>0</v>
      </c>
      <c r="GD1705" s="3">
        <f t="shared" si="1202"/>
        <v>0</v>
      </c>
      <c r="GE1705" s="3">
        <f t="shared" si="1202"/>
        <v>0</v>
      </c>
      <c r="GF1705" s="3">
        <f t="shared" si="1202"/>
        <v>0</v>
      </c>
      <c r="GG1705" s="3">
        <f t="shared" si="1202"/>
        <v>0</v>
      </c>
      <c r="GH1705" s="3">
        <f t="shared" si="1202"/>
        <v>0</v>
      </c>
      <c r="GI1705" s="3">
        <f t="shared" si="1202"/>
        <v>0</v>
      </c>
      <c r="GJ1705" s="3">
        <f t="shared" si="1202"/>
        <v>0</v>
      </c>
      <c r="GK1705" s="3">
        <f t="shared" si="1202"/>
        <v>0</v>
      </c>
      <c r="GL1705" s="3">
        <f t="shared" si="1202"/>
        <v>0</v>
      </c>
      <c r="GM1705" s="3">
        <f t="shared" si="1202"/>
        <v>0</v>
      </c>
      <c r="GN1705" s="3">
        <f t="shared" si="1202"/>
        <v>0</v>
      </c>
      <c r="GO1705" s="3">
        <f t="shared" si="1202"/>
        <v>0</v>
      </c>
      <c r="GP1705" s="3">
        <f t="shared" si="1202"/>
        <v>0</v>
      </c>
      <c r="GQ1705" s="3">
        <f t="shared" si="1202"/>
        <v>0</v>
      </c>
      <c r="GR1705" s="3">
        <f t="shared" si="1202"/>
        <v>0</v>
      </c>
      <c r="GS1705" s="3">
        <f t="shared" si="1202"/>
        <v>0</v>
      </c>
      <c r="GT1705" s="3">
        <f t="shared" si="1202"/>
        <v>0</v>
      </c>
      <c r="GU1705" s="3">
        <f t="shared" si="1202"/>
        <v>0</v>
      </c>
      <c r="GV1705" s="3">
        <f t="shared" si="1202"/>
        <v>0</v>
      </c>
      <c r="GW1705" s="3">
        <f t="shared" si="1202"/>
        <v>0</v>
      </c>
      <c r="GX1705" s="3">
        <f t="shared" si="1202"/>
        <v>0</v>
      </c>
    </row>
    <row r="1707" spans="1:245">
      <c r="A1707" s="1">
        <v>5</v>
      </c>
      <c r="B1707" s="1">
        <v>0</v>
      </c>
      <c r="C1707" s="1"/>
      <c r="D1707" s="1">
        <f>ROW(A1723)</f>
        <v>1723</v>
      </c>
      <c r="E1707" s="1"/>
      <c r="F1707" s="1" t="s">
        <v>15</v>
      </c>
      <c r="G1707" s="1" t="s">
        <v>16</v>
      </c>
      <c r="H1707" s="1" t="s">
        <v>3</v>
      </c>
      <c r="I1707" s="1">
        <v>0</v>
      </c>
      <c r="J1707" s="1"/>
      <c r="K1707" s="1">
        <v>0</v>
      </c>
      <c r="L1707" s="1"/>
      <c r="M1707" s="1" t="s">
        <v>3</v>
      </c>
      <c r="N1707" s="1"/>
      <c r="O1707" s="1"/>
      <c r="P1707" s="1"/>
      <c r="Q1707" s="1"/>
      <c r="R1707" s="1"/>
      <c r="S1707" s="1">
        <v>0</v>
      </c>
      <c r="T1707" s="1"/>
      <c r="U1707" s="1" t="s">
        <v>3</v>
      </c>
      <c r="V1707" s="1">
        <v>0</v>
      </c>
      <c r="W1707" s="1"/>
      <c r="X1707" s="1"/>
      <c r="Y1707" s="1"/>
      <c r="Z1707" s="1"/>
      <c r="AA1707" s="1"/>
      <c r="AB1707" s="1" t="s">
        <v>3</v>
      </c>
      <c r="AC1707" s="1" t="s">
        <v>3</v>
      </c>
      <c r="AD1707" s="1" t="s">
        <v>3</v>
      </c>
      <c r="AE1707" s="1" t="s">
        <v>3</v>
      </c>
      <c r="AF1707" s="1" t="s">
        <v>3</v>
      </c>
      <c r="AG1707" s="1" t="s">
        <v>3</v>
      </c>
      <c r="AH1707" s="1"/>
      <c r="AI1707" s="1"/>
      <c r="AJ1707" s="1"/>
      <c r="AK1707" s="1"/>
      <c r="AL1707" s="1"/>
      <c r="AM1707" s="1"/>
      <c r="AN1707" s="1"/>
      <c r="AO1707" s="1"/>
      <c r="AP1707" s="1" t="s">
        <v>3</v>
      </c>
      <c r="AQ1707" s="1" t="s">
        <v>3</v>
      </c>
      <c r="AR1707" s="1" t="s">
        <v>3</v>
      </c>
      <c r="AS1707" s="1"/>
      <c r="AT1707" s="1"/>
      <c r="AU1707" s="1"/>
      <c r="AV1707" s="1"/>
      <c r="AW1707" s="1"/>
      <c r="AX1707" s="1"/>
      <c r="AY1707" s="1"/>
      <c r="AZ1707" s="1" t="s">
        <v>3</v>
      </c>
      <c r="BA1707" s="1"/>
      <c r="BB1707" s="1" t="s">
        <v>3</v>
      </c>
      <c r="BC1707" s="1" t="s">
        <v>3</v>
      </c>
      <c r="BD1707" s="1" t="s">
        <v>3</v>
      </c>
      <c r="BE1707" s="1" t="s">
        <v>3</v>
      </c>
      <c r="BF1707" s="1" t="s">
        <v>3</v>
      </c>
      <c r="BG1707" s="1" t="s">
        <v>3</v>
      </c>
      <c r="BH1707" s="1" t="s">
        <v>3</v>
      </c>
      <c r="BI1707" s="1" t="s">
        <v>3</v>
      </c>
      <c r="BJ1707" s="1" t="s">
        <v>3</v>
      </c>
      <c r="BK1707" s="1" t="s">
        <v>3</v>
      </c>
      <c r="BL1707" s="1" t="s">
        <v>3</v>
      </c>
      <c r="BM1707" s="1" t="s">
        <v>3</v>
      </c>
      <c r="BN1707" s="1" t="s">
        <v>3</v>
      </c>
      <c r="BO1707" s="1" t="s">
        <v>3</v>
      </c>
      <c r="BP1707" s="1" t="s">
        <v>3</v>
      </c>
      <c r="BQ1707" s="1"/>
      <c r="BR1707" s="1"/>
      <c r="BS1707" s="1"/>
      <c r="BT1707" s="1"/>
      <c r="BU1707" s="1"/>
      <c r="BV1707" s="1"/>
      <c r="BW1707" s="1"/>
      <c r="BX1707" s="1">
        <v>0</v>
      </c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>
        <v>0</v>
      </c>
    </row>
    <row r="1709" spans="1:245">
      <c r="A1709" s="2">
        <v>52</v>
      </c>
      <c r="B1709" s="2">
        <f t="shared" ref="B1709:G1709" si="1203">B1723</f>
        <v>0</v>
      </c>
      <c r="C1709" s="2">
        <f t="shared" si="1203"/>
        <v>5</v>
      </c>
      <c r="D1709" s="2">
        <f t="shared" si="1203"/>
        <v>1707</v>
      </c>
      <c r="E1709" s="2">
        <f t="shared" si="1203"/>
        <v>0</v>
      </c>
      <c r="F1709" s="2" t="str">
        <f t="shared" si="1203"/>
        <v>Новый подраздел</v>
      </c>
      <c r="G1709" s="2" t="str">
        <f t="shared" si="1203"/>
        <v>демонтаж</v>
      </c>
      <c r="H1709" s="2"/>
      <c r="I1709" s="2"/>
      <c r="J1709" s="2"/>
      <c r="K1709" s="2"/>
      <c r="L1709" s="2"/>
      <c r="M1709" s="2"/>
      <c r="N1709" s="2"/>
      <c r="O1709" s="2">
        <f t="shared" ref="O1709:AT1709" si="1204">O1723</f>
        <v>3709.01</v>
      </c>
      <c r="P1709" s="2">
        <f t="shared" si="1204"/>
        <v>0</v>
      </c>
      <c r="Q1709" s="2">
        <f t="shared" si="1204"/>
        <v>67.55</v>
      </c>
      <c r="R1709" s="2">
        <f t="shared" si="1204"/>
        <v>49.39</v>
      </c>
      <c r="S1709" s="2">
        <f t="shared" si="1204"/>
        <v>3641.46</v>
      </c>
      <c r="T1709" s="2">
        <f t="shared" si="1204"/>
        <v>0</v>
      </c>
      <c r="U1709" s="2">
        <f t="shared" si="1204"/>
        <v>14.014268</v>
      </c>
      <c r="V1709" s="2">
        <f t="shared" si="1204"/>
        <v>0.13071000000000002</v>
      </c>
      <c r="W1709" s="2">
        <f t="shared" si="1204"/>
        <v>0</v>
      </c>
      <c r="X1709" s="2">
        <f t="shared" si="1204"/>
        <v>2555.48</v>
      </c>
      <c r="Y1709" s="2">
        <f t="shared" si="1204"/>
        <v>1940.92</v>
      </c>
      <c r="Z1709" s="2">
        <f t="shared" si="1204"/>
        <v>0</v>
      </c>
      <c r="AA1709" s="2">
        <f t="shared" si="1204"/>
        <v>0</v>
      </c>
      <c r="AB1709" s="2">
        <f t="shared" si="1204"/>
        <v>3709.01</v>
      </c>
      <c r="AC1709" s="2">
        <f t="shared" si="1204"/>
        <v>0</v>
      </c>
      <c r="AD1709" s="2">
        <f t="shared" si="1204"/>
        <v>67.55</v>
      </c>
      <c r="AE1709" s="2">
        <f t="shared" si="1204"/>
        <v>49.39</v>
      </c>
      <c r="AF1709" s="2">
        <f t="shared" si="1204"/>
        <v>3641.46</v>
      </c>
      <c r="AG1709" s="2">
        <f t="shared" si="1204"/>
        <v>0</v>
      </c>
      <c r="AH1709" s="2">
        <f t="shared" si="1204"/>
        <v>14.014268</v>
      </c>
      <c r="AI1709" s="2">
        <f t="shared" si="1204"/>
        <v>0.13071000000000002</v>
      </c>
      <c r="AJ1709" s="2">
        <f t="shared" si="1204"/>
        <v>0</v>
      </c>
      <c r="AK1709" s="2">
        <f t="shared" si="1204"/>
        <v>2555.48</v>
      </c>
      <c r="AL1709" s="2">
        <f t="shared" si="1204"/>
        <v>1940.92</v>
      </c>
      <c r="AM1709" s="2">
        <f t="shared" si="1204"/>
        <v>0</v>
      </c>
      <c r="AN1709" s="2">
        <f t="shared" si="1204"/>
        <v>0</v>
      </c>
      <c r="AO1709" s="2">
        <f t="shared" si="1204"/>
        <v>0</v>
      </c>
      <c r="AP1709" s="2">
        <f t="shared" si="1204"/>
        <v>0</v>
      </c>
      <c r="AQ1709" s="2">
        <f t="shared" si="1204"/>
        <v>0</v>
      </c>
      <c r="AR1709" s="2">
        <f t="shared" si="1204"/>
        <v>8205.41</v>
      </c>
      <c r="AS1709" s="2">
        <f t="shared" si="1204"/>
        <v>8205.41</v>
      </c>
      <c r="AT1709" s="2">
        <f t="shared" si="1204"/>
        <v>0</v>
      </c>
      <c r="AU1709" s="2">
        <f t="shared" ref="AU1709:BZ1709" si="1205">AU1723</f>
        <v>0</v>
      </c>
      <c r="AV1709" s="2">
        <f t="shared" si="1205"/>
        <v>0</v>
      </c>
      <c r="AW1709" s="2">
        <f t="shared" si="1205"/>
        <v>0</v>
      </c>
      <c r="AX1709" s="2">
        <f t="shared" si="1205"/>
        <v>0</v>
      </c>
      <c r="AY1709" s="2">
        <f t="shared" si="1205"/>
        <v>0</v>
      </c>
      <c r="AZ1709" s="2">
        <f t="shared" si="1205"/>
        <v>0</v>
      </c>
      <c r="BA1709" s="2">
        <f t="shared" si="1205"/>
        <v>0</v>
      </c>
      <c r="BB1709" s="2">
        <f t="shared" si="1205"/>
        <v>0</v>
      </c>
      <c r="BC1709" s="2">
        <f t="shared" si="1205"/>
        <v>0</v>
      </c>
      <c r="BD1709" s="2">
        <f t="shared" si="1205"/>
        <v>0</v>
      </c>
      <c r="BE1709" s="2">
        <f t="shared" si="1205"/>
        <v>0</v>
      </c>
      <c r="BF1709" s="2">
        <f t="shared" si="1205"/>
        <v>0</v>
      </c>
      <c r="BG1709" s="2">
        <f t="shared" si="1205"/>
        <v>0</v>
      </c>
      <c r="BH1709" s="2">
        <f t="shared" si="1205"/>
        <v>0</v>
      </c>
      <c r="BI1709" s="2">
        <f t="shared" si="1205"/>
        <v>0</v>
      </c>
      <c r="BJ1709" s="2">
        <f t="shared" si="1205"/>
        <v>0</v>
      </c>
      <c r="BK1709" s="2">
        <f t="shared" si="1205"/>
        <v>0</v>
      </c>
      <c r="BL1709" s="2">
        <f t="shared" si="1205"/>
        <v>0</v>
      </c>
      <c r="BM1709" s="2">
        <f t="shared" si="1205"/>
        <v>0</v>
      </c>
      <c r="BN1709" s="2">
        <f t="shared" si="1205"/>
        <v>0</v>
      </c>
      <c r="BO1709" s="2">
        <f t="shared" si="1205"/>
        <v>0</v>
      </c>
      <c r="BP1709" s="2">
        <f t="shared" si="1205"/>
        <v>0</v>
      </c>
      <c r="BQ1709" s="2">
        <f t="shared" si="1205"/>
        <v>0</v>
      </c>
      <c r="BR1709" s="2">
        <f t="shared" si="1205"/>
        <v>0</v>
      </c>
      <c r="BS1709" s="2">
        <f t="shared" si="1205"/>
        <v>0</v>
      </c>
      <c r="BT1709" s="2">
        <f t="shared" si="1205"/>
        <v>0</v>
      </c>
      <c r="BU1709" s="2">
        <f t="shared" si="1205"/>
        <v>0</v>
      </c>
      <c r="BV1709" s="2">
        <f t="shared" si="1205"/>
        <v>0</v>
      </c>
      <c r="BW1709" s="2">
        <f t="shared" si="1205"/>
        <v>0</v>
      </c>
      <c r="BX1709" s="2">
        <f t="shared" si="1205"/>
        <v>0</v>
      </c>
      <c r="BY1709" s="2">
        <f t="shared" si="1205"/>
        <v>0</v>
      </c>
      <c r="BZ1709" s="2">
        <f t="shared" si="1205"/>
        <v>0</v>
      </c>
      <c r="CA1709" s="2">
        <f t="shared" ref="CA1709:DF1709" si="1206">CA1723</f>
        <v>8205.41</v>
      </c>
      <c r="CB1709" s="2">
        <f t="shared" si="1206"/>
        <v>8205.41</v>
      </c>
      <c r="CC1709" s="2">
        <f t="shared" si="1206"/>
        <v>0</v>
      </c>
      <c r="CD1709" s="2">
        <f t="shared" si="1206"/>
        <v>0</v>
      </c>
      <c r="CE1709" s="2">
        <f t="shared" si="1206"/>
        <v>0</v>
      </c>
      <c r="CF1709" s="2">
        <f t="shared" si="1206"/>
        <v>0</v>
      </c>
      <c r="CG1709" s="2">
        <f t="shared" si="1206"/>
        <v>0</v>
      </c>
      <c r="CH1709" s="2">
        <f t="shared" si="1206"/>
        <v>0</v>
      </c>
      <c r="CI1709" s="2">
        <f t="shared" si="1206"/>
        <v>0</v>
      </c>
      <c r="CJ1709" s="2">
        <f t="shared" si="1206"/>
        <v>0</v>
      </c>
      <c r="CK1709" s="2">
        <f t="shared" si="1206"/>
        <v>0</v>
      </c>
      <c r="CL1709" s="2">
        <f t="shared" si="1206"/>
        <v>0</v>
      </c>
      <c r="CM1709" s="2">
        <f t="shared" si="1206"/>
        <v>0</v>
      </c>
      <c r="CN1709" s="2">
        <f t="shared" si="1206"/>
        <v>0</v>
      </c>
      <c r="CO1709" s="2">
        <f t="shared" si="1206"/>
        <v>0</v>
      </c>
      <c r="CP1709" s="2">
        <f t="shared" si="1206"/>
        <v>0</v>
      </c>
      <c r="CQ1709" s="2">
        <f t="shared" si="1206"/>
        <v>0</v>
      </c>
      <c r="CR1709" s="2">
        <f t="shared" si="1206"/>
        <v>0</v>
      </c>
      <c r="CS1709" s="2">
        <f t="shared" si="1206"/>
        <v>0</v>
      </c>
      <c r="CT1709" s="2">
        <f t="shared" si="1206"/>
        <v>0</v>
      </c>
      <c r="CU1709" s="2">
        <f t="shared" si="1206"/>
        <v>0</v>
      </c>
      <c r="CV1709" s="2">
        <f t="shared" si="1206"/>
        <v>0</v>
      </c>
      <c r="CW1709" s="2">
        <f t="shared" si="1206"/>
        <v>0</v>
      </c>
      <c r="CX1709" s="2">
        <f t="shared" si="1206"/>
        <v>0</v>
      </c>
      <c r="CY1709" s="2">
        <f t="shared" si="1206"/>
        <v>0</v>
      </c>
      <c r="CZ1709" s="2">
        <f t="shared" si="1206"/>
        <v>0</v>
      </c>
      <c r="DA1709" s="2">
        <f t="shared" si="1206"/>
        <v>0</v>
      </c>
      <c r="DB1709" s="2">
        <f t="shared" si="1206"/>
        <v>0</v>
      </c>
      <c r="DC1709" s="2">
        <f t="shared" si="1206"/>
        <v>0</v>
      </c>
      <c r="DD1709" s="2">
        <f t="shared" si="1206"/>
        <v>0</v>
      </c>
      <c r="DE1709" s="2">
        <f t="shared" si="1206"/>
        <v>0</v>
      </c>
      <c r="DF1709" s="2">
        <f t="shared" si="1206"/>
        <v>0</v>
      </c>
      <c r="DG1709" s="3">
        <f t="shared" ref="DG1709:EL1709" si="1207">DG1723</f>
        <v>0</v>
      </c>
      <c r="DH1709" s="3">
        <f t="shared" si="1207"/>
        <v>0</v>
      </c>
      <c r="DI1709" s="3">
        <f t="shared" si="1207"/>
        <v>0</v>
      </c>
      <c r="DJ1709" s="3">
        <f t="shared" si="1207"/>
        <v>0</v>
      </c>
      <c r="DK1709" s="3">
        <f t="shared" si="1207"/>
        <v>0</v>
      </c>
      <c r="DL1709" s="3">
        <f t="shared" si="1207"/>
        <v>0</v>
      </c>
      <c r="DM1709" s="3">
        <f t="shared" si="1207"/>
        <v>0</v>
      </c>
      <c r="DN1709" s="3">
        <f t="shared" si="1207"/>
        <v>0</v>
      </c>
      <c r="DO1709" s="3">
        <f t="shared" si="1207"/>
        <v>0</v>
      </c>
      <c r="DP1709" s="3">
        <f t="shared" si="1207"/>
        <v>0</v>
      </c>
      <c r="DQ1709" s="3">
        <f t="shared" si="1207"/>
        <v>0</v>
      </c>
      <c r="DR1709" s="3">
        <f t="shared" si="1207"/>
        <v>0</v>
      </c>
      <c r="DS1709" s="3">
        <f t="shared" si="1207"/>
        <v>0</v>
      </c>
      <c r="DT1709" s="3">
        <f t="shared" si="1207"/>
        <v>0</v>
      </c>
      <c r="DU1709" s="3">
        <f t="shared" si="1207"/>
        <v>0</v>
      </c>
      <c r="DV1709" s="3">
        <f t="shared" si="1207"/>
        <v>0</v>
      </c>
      <c r="DW1709" s="3">
        <f t="shared" si="1207"/>
        <v>0</v>
      </c>
      <c r="DX1709" s="3">
        <f t="shared" si="1207"/>
        <v>0</v>
      </c>
      <c r="DY1709" s="3">
        <f t="shared" si="1207"/>
        <v>0</v>
      </c>
      <c r="DZ1709" s="3">
        <f t="shared" si="1207"/>
        <v>0</v>
      </c>
      <c r="EA1709" s="3">
        <f t="shared" si="1207"/>
        <v>0</v>
      </c>
      <c r="EB1709" s="3">
        <f t="shared" si="1207"/>
        <v>0</v>
      </c>
      <c r="EC1709" s="3">
        <f t="shared" si="1207"/>
        <v>0</v>
      </c>
      <c r="ED1709" s="3">
        <f t="shared" si="1207"/>
        <v>0</v>
      </c>
      <c r="EE1709" s="3">
        <f t="shared" si="1207"/>
        <v>0</v>
      </c>
      <c r="EF1709" s="3">
        <f t="shared" si="1207"/>
        <v>0</v>
      </c>
      <c r="EG1709" s="3">
        <f t="shared" si="1207"/>
        <v>0</v>
      </c>
      <c r="EH1709" s="3">
        <f t="shared" si="1207"/>
        <v>0</v>
      </c>
      <c r="EI1709" s="3">
        <f t="shared" si="1207"/>
        <v>0</v>
      </c>
      <c r="EJ1709" s="3">
        <f t="shared" si="1207"/>
        <v>0</v>
      </c>
      <c r="EK1709" s="3">
        <f t="shared" si="1207"/>
        <v>0</v>
      </c>
      <c r="EL1709" s="3">
        <f t="shared" si="1207"/>
        <v>0</v>
      </c>
      <c r="EM1709" s="3">
        <f t="shared" ref="EM1709:FR1709" si="1208">EM1723</f>
        <v>0</v>
      </c>
      <c r="EN1709" s="3">
        <f t="shared" si="1208"/>
        <v>0</v>
      </c>
      <c r="EO1709" s="3">
        <f t="shared" si="1208"/>
        <v>0</v>
      </c>
      <c r="EP1709" s="3">
        <f t="shared" si="1208"/>
        <v>0</v>
      </c>
      <c r="EQ1709" s="3">
        <f t="shared" si="1208"/>
        <v>0</v>
      </c>
      <c r="ER1709" s="3">
        <f t="shared" si="1208"/>
        <v>0</v>
      </c>
      <c r="ES1709" s="3">
        <f t="shared" si="1208"/>
        <v>0</v>
      </c>
      <c r="ET1709" s="3">
        <f t="shared" si="1208"/>
        <v>0</v>
      </c>
      <c r="EU1709" s="3">
        <f t="shared" si="1208"/>
        <v>0</v>
      </c>
      <c r="EV1709" s="3">
        <f t="shared" si="1208"/>
        <v>0</v>
      </c>
      <c r="EW1709" s="3">
        <f t="shared" si="1208"/>
        <v>0</v>
      </c>
      <c r="EX1709" s="3">
        <f t="shared" si="1208"/>
        <v>0</v>
      </c>
      <c r="EY1709" s="3">
        <f t="shared" si="1208"/>
        <v>0</v>
      </c>
      <c r="EZ1709" s="3">
        <f t="shared" si="1208"/>
        <v>0</v>
      </c>
      <c r="FA1709" s="3">
        <f t="shared" si="1208"/>
        <v>0</v>
      </c>
      <c r="FB1709" s="3">
        <f t="shared" si="1208"/>
        <v>0</v>
      </c>
      <c r="FC1709" s="3">
        <f t="shared" si="1208"/>
        <v>0</v>
      </c>
      <c r="FD1709" s="3">
        <f t="shared" si="1208"/>
        <v>0</v>
      </c>
      <c r="FE1709" s="3">
        <f t="shared" si="1208"/>
        <v>0</v>
      </c>
      <c r="FF1709" s="3">
        <f t="shared" si="1208"/>
        <v>0</v>
      </c>
      <c r="FG1709" s="3">
        <f t="shared" si="1208"/>
        <v>0</v>
      </c>
      <c r="FH1709" s="3">
        <f t="shared" si="1208"/>
        <v>0</v>
      </c>
      <c r="FI1709" s="3">
        <f t="shared" si="1208"/>
        <v>0</v>
      </c>
      <c r="FJ1709" s="3">
        <f t="shared" si="1208"/>
        <v>0</v>
      </c>
      <c r="FK1709" s="3">
        <f t="shared" si="1208"/>
        <v>0</v>
      </c>
      <c r="FL1709" s="3">
        <f t="shared" si="1208"/>
        <v>0</v>
      </c>
      <c r="FM1709" s="3">
        <f t="shared" si="1208"/>
        <v>0</v>
      </c>
      <c r="FN1709" s="3">
        <f t="shared" si="1208"/>
        <v>0</v>
      </c>
      <c r="FO1709" s="3">
        <f t="shared" si="1208"/>
        <v>0</v>
      </c>
      <c r="FP1709" s="3">
        <f t="shared" si="1208"/>
        <v>0</v>
      </c>
      <c r="FQ1709" s="3">
        <f t="shared" si="1208"/>
        <v>0</v>
      </c>
      <c r="FR1709" s="3">
        <f t="shared" si="1208"/>
        <v>0</v>
      </c>
      <c r="FS1709" s="3">
        <f t="shared" ref="FS1709:GX1709" si="1209">FS1723</f>
        <v>0</v>
      </c>
      <c r="FT1709" s="3">
        <f t="shared" si="1209"/>
        <v>0</v>
      </c>
      <c r="FU1709" s="3">
        <f t="shared" si="1209"/>
        <v>0</v>
      </c>
      <c r="FV1709" s="3">
        <f t="shared" si="1209"/>
        <v>0</v>
      </c>
      <c r="FW1709" s="3">
        <f t="shared" si="1209"/>
        <v>0</v>
      </c>
      <c r="FX1709" s="3">
        <f t="shared" si="1209"/>
        <v>0</v>
      </c>
      <c r="FY1709" s="3">
        <f t="shared" si="1209"/>
        <v>0</v>
      </c>
      <c r="FZ1709" s="3">
        <f t="shared" si="1209"/>
        <v>0</v>
      </c>
      <c r="GA1709" s="3">
        <f t="shared" si="1209"/>
        <v>0</v>
      </c>
      <c r="GB1709" s="3">
        <f t="shared" si="1209"/>
        <v>0</v>
      </c>
      <c r="GC1709" s="3">
        <f t="shared" si="1209"/>
        <v>0</v>
      </c>
      <c r="GD1709" s="3">
        <f t="shared" si="1209"/>
        <v>0</v>
      </c>
      <c r="GE1709" s="3">
        <f t="shared" si="1209"/>
        <v>0</v>
      </c>
      <c r="GF1709" s="3">
        <f t="shared" si="1209"/>
        <v>0</v>
      </c>
      <c r="GG1709" s="3">
        <f t="shared" si="1209"/>
        <v>0</v>
      </c>
      <c r="GH1709" s="3">
        <f t="shared" si="1209"/>
        <v>0</v>
      </c>
      <c r="GI1709" s="3">
        <f t="shared" si="1209"/>
        <v>0</v>
      </c>
      <c r="GJ1709" s="3">
        <f t="shared" si="1209"/>
        <v>0</v>
      </c>
      <c r="GK1709" s="3">
        <f t="shared" si="1209"/>
        <v>0</v>
      </c>
      <c r="GL1709" s="3">
        <f t="shared" si="1209"/>
        <v>0</v>
      </c>
      <c r="GM1709" s="3">
        <f t="shared" si="1209"/>
        <v>0</v>
      </c>
      <c r="GN1709" s="3">
        <f t="shared" si="1209"/>
        <v>0</v>
      </c>
      <c r="GO1709" s="3">
        <f t="shared" si="1209"/>
        <v>0</v>
      </c>
      <c r="GP1709" s="3">
        <f t="shared" si="1209"/>
        <v>0</v>
      </c>
      <c r="GQ1709" s="3">
        <f t="shared" si="1209"/>
        <v>0</v>
      </c>
      <c r="GR1709" s="3">
        <f t="shared" si="1209"/>
        <v>0</v>
      </c>
      <c r="GS1709" s="3">
        <f t="shared" si="1209"/>
        <v>0</v>
      </c>
      <c r="GT1709" s="3">
        <f t="shared" si="1209"/>
        <v>0</v>
      </c>
      <c r="GU1709" s="3">
        <f t="shared" si="1209"/>
        <v>0</v>
      </c>
      <c r="GV1709" s="3">
        <f t="shared" si="1209"/>
        <v>0</v>
      </c>
      <c r="GW1709" s="3">
        <f t="shared" si="1209"/>
        <v>0</v>
      </c>
      <c r="GX1709" s="3">
        <f t="shared" si="1209"/>
        <v>0</v>
      </c>
    </row>
    <row r="1711" spans="1:245">
      <c r="A1711">
        <v>17</v>
      </c>
      <c r="B1711">
        <v>0</v>
      </c>
      <c r="C1711">
        <f>ROW(SmtRes!A1799)</f>
        <v>1799</v>
      </c>
      <c r="D1711">
        <f>ROW(EtalonRes!A1748)</f>
        <v>1748</v>
      </c>
      <c r="E1711" t="s">
        <v>17</v>
      </c>
      <c r="F1711" t="s">
        <v>18</v>
      </c>
      <c r="G1711" t="s">
        <v>19</v>
      </c>
      <c r="H1711" t="s">
        <v>20</v>
      </c>
      <c r="I1711">
        <f>ROUND(36.7/100,9)</f>
        <v>0.36699999999999999</v>
      </c>
      <c r="J1711">
        <v>0</v>
      </c>
      <c r="K1711">
        <f>ROUND(36.7/100,9)</f>
        <v>0.36699999999999999</v>
      </c>
      <c r="O1711">
        <f t="shared" ref="O1711:O1721" si="1210">ROUND(CP1711,2)</f>
        <v>725.7</v>
      </c>
      <c r="P1711">
        <f t="shared" ref="P1711:P1721" si="1211">ROUND(CQ1711*I1711,2)</f>
        <v>0</v>
      </c>
      <c r="Q1711">
        <f t="shared" ref="Q1711:Q1721" si="1212">ROUND(CR1711*I1711,2)</f>
        <v>0</v>
      </c>
      <c r="R1711">
        <f t="shared" ref="R1711:R1721" si="1213">ROUND(CS1711*I1711,2)</f>
        <v>0</v>
      </c>
      <c r="S1711">
        <f t="shared" ref="S1711:S1721" si="1214">ROUND(CT1711*I1711,2)</f>
        <v>725.7</v>
      </c>
      <c r="T1711">
        <f t="shared" ref="T1711:T1721" si="1215">ROUND(CU1711*I1711,2)</f>
        <v>0</v>
      </c>
      <c r="U1711">
        <f t="shared" ref="U1711:U1721" si="1216">CV1711*I1711</f>
        <v>2.8148900000000001</v>
      </c>
      <c r="V1711">
        <f t="shared" ref="V1711:V1721" si="1217">CW1711*I1711</f>
        <v>0</v>
      </c>
      <c r="W1711">
        <f t="shared" ref="W1711:W1721" si="1218">ROUND(CX1711*I1711,2)</f>
        <v>0</v>
      </c>
      <c r="X1711">
        <f t="shared" ref="X1711:X1721" si="1219">ROUND(CY1711,2)</f>
        <v>493.48</v>
      </c>
      <c r="Y1711">
        <f t="shared" ref="Y1711:Y1721" si="1220">ROUND(CZ1711,2)</f>
        <v>391.88</v>
      </c>
      <c r="AA1711">
        <v>35863109</v>
      </c>
      <c r="AB1711">
        <f t="shared" ref="AB1711:AB1721" si="1221">ROUND((AC1711+AD1711+AF1711),2)</f>
        <v>59.83</v>
      </c>
      <c r="AC1711">
        <f t="shared" ref="AC1711:AC1721" si="1222">ROUND((ES1711),2)</f>
        <v>0</v>
      </c>
      <c r="AD1711">
        <f t="shared" ref="AD1711:AD1721" si="1223">ROUND((((ET1711)-(EU1711))+AE1711),2)</f>
        <v>0</v>
      </c>
      <c r="AE1711">
        <f t="shared" ref="AE1711:AE1721" si="1224">ROUND((EU1711),2)</f>
        <v>0</v>
      </c>
      <c r="AF1711">
        <f t="shared" ref="AF1711:AF1721" si="1225">ROUND((EV1711),2)</f>
        <v>59.83</v>
      </c>
      <c r="AG1711">
        <f t="shared" ref="AG1711:AG1721" si="1226">ROUND((AP1711),2)</f>
        <v>0</v>
      </c>
      <c r="AH1711">
        <f t="shared" ref="AH1711:AH1721" si="1227">(EW1711)</f>
        <v>7.67</v>
      </c>
      <c r="AI1711">
        <f t="shared" ref="AI1711:AI1721" si="1228">(EX1711)</f>
        <v>0</v>
      </c>
      <c r="AJ1711">
        <f t="shared" ref="AJ1711:AJ1721" si="1229">(AS1711)</f>
        <v>0</v>
      </c>
      <c r="AK1711">
        <v>59.83</v>
      </c>
      <c r="AL1711">
        <v>0</v>
      </c>
      <c r="AM1711">
        <v>0</v>
      </c>
      <c r="AN1711">
        <v>0</v>
      </c>
      <c r="AO1711">
        <v>59.83</v>
      </c>
      <c r="AP1711">
        <v>0</v>
      </c>
      <c r="AQ1711">
        <v>7.67</v>
      </c>
      <c r="AR1711">
        <v>0</v>
      </c>
      <c r="AS1711">
        <v>0</v>
      </c>
      <c r="AT1711">
        <v>68</v>
      </c>
      <c r="AU1711">
        <v>54</v>
      </c>
      <c r="AV1711">
        <v>1</v>
      </c>
      <c r="AW1711">
        <v>1</v>
      </c>
      <c r="AZ1711">
        <v>1</v>
      </c>
      <c r="BA1711">
        <v>33.049999999999997</v>
      </c>
      <c r="BB1711">
        <v>1</v>
      </c>
      <c r="BC1711">
        <v>1</v>
      </c>
      <c r="BD1711" t="s">
        <v>3</v>
      </c>
      <c r="BE1711" t="s">
        <v>3</v>
      </c>
      <c r="BF1711" t="s">
        <v>3</v>
      </c>
      <c r="BG1711" t="s">
        <v>3</v>
      </c>
      <c r="BH1711">
        <v>0</v>
      </c>
      <c r="BI1711">
        <v>1</v>
      </c>
      <c r="BJ1711" t="s">
        <v>21</v>
      </c>
      <c r="BM1711">
        <v>57001</v>
      </c>
      <c r="BN1711">
        <v>0</v>
      </c>
      <c r="BO1711" t="s">
        <v>18</v>
      </c>
      <c r="BP1711">
        <v>1</v>
      </c>
      <c r="BQ1711">
        <v>6</v>
      </c>
      <c r="BR1711">
        <v>0</v>
      </c>
      <c r="BS1711">
        <v>33.049999999999997</v>
      </c>
      <c r="BT1711">
        <v>1</v>
      </c>
      <c r="BU1711">
        <v>1</v>
      </c>
      <c r="BV1711">
        <v>1</v>
      </c>
      <c r="BW1711">
        <v>1</v>
      </c>
      <c r="BX1711">
        <v>1</v>
      </c>
      <c r="BY1711" t="s">
        <v>3</v>
      </c>
      <c r="BZ1711">
        <v>80</v>
      </c>
      <c r="CA1711">
        <v>68</v>
      </c>
      <c r="CB1711" t="s">
        <v>3</v>
      </c>
      <c r="CE1711">
        <v>0</v>
      </c>
      <c r="CF1711">
        <v>0</v>
      </c>
      <c r="CG1711">
        <v>0</v>
      </c>
      <c r="CM1711">
        <v>0</v>
      </c>
      <c r="CN1711" t="s">
        <v>3</v>
      </c>
      <c r="CO1711">
        <v>0</v>
      </c>
      <c r="CP1711">
        <f t="shared" ref="CP1711:CP1721" si="1230">(P1711+Q1711+S1711)</f>
        <v>725.7</v>
      </c>
      <c r="CQ1711">
        <f t="shared" ref="CQ1711:CQ1721" si="1231">AC1711*BC1711</f>
        <v>0</v>
      </c>
      <c r="CR1711">
        <f t="shared" ref="CR1711:CR1721" si="1232">AD1711*BB1711</f>
        <v>0</v>
      </c>
      <c r="CS1711">
        <f t="shared" ref="CS1711:CS1721" si="1233">AE1711*BS1711</f>
        <v>0</v>
      </c>
      <c r="CT1711">
        <f t="shared" ref="CT1711:CT1721" si="1234">AF1711*BA1711</f>
        <v>1977.3814999999997</v>
      </c>
      <c r="CU1711">
        <f t="shared" ref="CU1711:CU1721" si="1235">AG1711</f>
        <v>0</v>
      </c>
      <c r="CV1711">
        <f t="shared" ref="CV1711:CV1721" si="1236">AH1711</f>
        <v>7.67</v>
      </c>
      <c r="CW1711">
        <f t="shared" ref="CW1711:CW1721" si="1237">AI1711</f>
        <v>0</v>
      </c>
      <c r="CX1711">
        <f t="shared" ref="CX1711:CX1721" si="1238">AJ1711</f>
        <v>0</v>
      </c>
      <c r="CY1711">
        <f t="shared" ref="CY1711:CY1721" si="1239">(((S1711+R1711)*AT1711)/100)</f>
        <v>493.47600000000006</v>
      </c>
      <c r="CZ1711">
        <f t="shared" ref="CZ1711:CZ1721" si="1240">(((S1711+R1711)*AU1711)/100)</f>
        <v>391.87800000000004</v>
      </c>
      <c r="DC1711" t="s">
        <v>3</v>
      </c>
      <c r="DD1711" t="s">
        <v>3</v>
      </c>
      <c r="DE1711" t="s">
        <v>3</v>
      </c>
      <c r="DF1711" t="s">
        <v>3</v>
      </c>
      <c r="DG1711" t="s">
        <v>3</v>
      </c>
      <c r="DH1711" t="s">
        <v>3</v>
      </c>
      <c r="DI1711" t="s">
        <v>3</v>
      </c>
      <c r="DJ1711" t="s">
        <v>3</v>
      </c>
      <c r="DK1711" t="s">
        <v>3</v>
      </c>
      <c r="DL1711" t="s">
        <v>3</v>
      </c>
      <c r="DM1711" t="s">
        <v>3</v>
      </c>
      <c r="DN1711">
        <v>0</v>
      </c>
      <c r="DO1711">
        <v>0</v>
      </c>
      <c r="DP1711">
        <v>1</v>
      </c>
      <c r="DQ1711">
        <v>1</v>
      </c>
      <c r="DU1711">
        <v>1013</v>
      </c>
      <c r="DV1711" t="s">
        <v>20</v>
      </c>
      <c r="DW1711" t="s">
        <v>20</v>
      </c>
      <c r="DX1711">
        <v>1</v>
      </c>
      <c r="DZ1711" t="s">
        <v>3</v>
      </c>
      <c r="EA1711" t="s">
        <v>3</v>
      </c>
      <c r="EB1711" t="s">
        <v>3</v>
      </c>
      <c r="EC1711" t="s">
        <v>3</v>
      </c>
      <c r="EE1711">
        <v>29085590</v>
      </c>
      <c r="EF1711">
        <v>6</v>
      </c>
      <c r="EG1711" t="s">
        <v>22</v>
      </c>
      <c r="EH1711">
        <v>0</v>
      </c>
      <c r="EI1711" t="s">
        <v>3</v>
      </c>
      <c r="EJ1711">
        <v>1</v>
      </c>
      <c r="EK1711">
        <v>57001</v>
      </c>
      <c r="EL1711" t="s">
        <v>23</v>
      </c>
      <c r="EM1711" t="s">
        <v>24</v>
      </c>
      <c r="EO1711" t="s">
        <v>3</v>
      </c>
      <c r="EQ1711">
        <v>0</v>
      </c>
      <c r="ER1711">
        <v>59.83</v>
      </c>
      <c r="ES1711">
        <v>0</v>
      </c>
      <c r="ET1711">
        <v>0</v>
      </c>
      <c r="EU1711">
        <v>0</v>
      </c>
      <c r="EV1711">
        <v>59.83</v>
      </c>
      <c r="EW1711">
        <v>7.67</v>
      </c>
      <c r="EX1711">
        <v>0</v>
      </c>
      <c r="EY1711">
        <v>0</v>
      </c>
      <c r="FQ1711">
        <v>0</v>
      </c>
      <c r="FR1711">
        <f t="shared" ref="FR1711:FR1721" si="1241">ROUND(IF(AND(BH1711=3,BI1711=3),P1711,0),2)</f>
        <v>0</v>
      </c>
      <c r="FS1711">
        <v>0</v>
      </c>
      <c r="FV1711" t="s">
        <v>25</v>
      </c>
      <c r="FW1711" t="s">
        <v>26</v>
      </c>
      <c r="FX1711">
        <v>80</v>
      </c>
      <c r="FY1711">
        <v>68</v>
      </c>
      <c r="GA1711" t="s">
        <v>3</v>
      </c>
      <c r="GD1711">
        <v>1</v>
      </c>
      <c r="GF1711">
        <v>1095792533</v>
      </c>
      <c r="GG1711">
        <v>2</v>
      </c>
      <c r="GH1711">
        <v>1</v>
      </c>
      <c r="GI1711">
        <v>2</v>
      </c>
      <c r="GJ1711">
        <v>0</v>
      </c>
      <c r="GK1711">
        <v>0</v>
      </c>
      <c r="GL1711">
        <f t="shared" ref="GL1711:GL1721" si="1242">ROUND(IF(AND(BH1711=3,BI1711=3,FS1711&lt;&gt;0),P1711,0),2)</f>
        <v>0</v>
      </c>
      <c r="GM1711">
        <f t="shared" ref="GM1711:GM1721" si="1243">ROUND(O1711+X1711+Y1711,2)+GX1711</f>
        <v>1611.06</v>
      </c>
      <c r="GN1711">
        <f t="shared" ref="GN1711:GN1721" si="1244">IF(OR(BI1711=0,BI1711=1),ROUND(O1711+X1711+Y1711,2),0)</f>
        <v>1611.06</v>
      </c>
      <c r="GO1711">
        <f t="shared" ref="GO1711:GO1721" si="1245">IF(BI1711=2,ROUND(O1711+X1711+Y1711,2),0)</f>
        <v>0</v>
      </c>
      <c r="GP1711">
        <f t="shared" ref="GP1711:GP1721" si="1246">IF(BI1711=4,ROUND(O1711+X1711+Y1711,2)+GX1711,0)</f>
        <v>0</v>
      </c>
      <c r="GR1711">
        <v>0</v>
      </c>
      <c r="GS1711">
        <v>3</v>
      </c>
      <c r="GT1711">
        <v>0</v>
      </c>
      <c r="GU1711" t="s">
        <v>3</v>
      </c>
      <c r="GV1711">
        <f t="shared" ref="GV1711:GV1721" si="1247">ROUND((GT1711),2)</f>
        <v>0</v>
      </c>
      <c r="GW1711">
        <v>1</v>
      </c>
      <c r="GX1711">
        <f t="shared" ref="GX1711:GX1721" si="1248">ROUND(HC1711*I1711,2)</f>
        <v>0</v>
      </c>
      <c r="HA1711">
        <v>0</v>
      </c>
      <c r="HB1711">
        <v>0</v>
      </c>
      <c r="HC1711">
        <f t="shared" ref="HC1711:HC1721" si="1249">GV1711*GW1711</f>
        <v>0</v>
      </c>
      <c r="HE1711" t="s">
        <v>3</v>
      </c>
      <c r="HF1711" t="s">
        <v>3</v>
      </c>
      <c r="HM1711" t="s">
        <v>3</v>
      </c>
      <c r="IK1711">
        <v>0</v>
      </c>
    </row>
    <row r="1712" spans="1:245">
      <c r="A1712">
        <v>18</v>
      </c>
      <c r="B1712">
        <v>0</v>
      </c>
      <c r="C1712">
        <v>1799</v>
      </c>
      <c r="E1712" t="s">
        <v>27</v>
      </c>
      <c r="F1712" t="s">
        <v>28</v>
      </c>
      <c r="G1712" t="s">
        <v>29</v>
      </c>
      <c r="H1712" t="s">
        <v>30</v>
      </c>
      <c r="I1712">
        <f>I1711*J1712</f>
        <v>0.25690000000000002</v>
      </c>
      <c r="J1712">
        <v>0.70000000000000007</v>
      </c>
      <c r="K1712">
        <v>0.7</v>
      </c>
      <c r="O1712">
        <f t="shared" si="1210"/>
        <v>0</v>
      </c>
      <c r="P1712">
        <f t="shared" si="1211"/>
        <v>0</v>
      </c>
      <c r="Q1712">
        <f t="shared" si="1212"/>
        <v>0</v>
      </c>
      <c r="R1712">
        <f t="shared" si="1213"/>
        <v>0</v>
      </c>
      <c r="S1712">
        <f t="shared" si="1214"/>
        <v>0</v>
      </c>
      <c r="T1712">
        <f t="shared" si="1215"/>
        <v>0</v>
      </c>
      <c r="U1712">
        <f t="shared" si="1216"/>
        <v>0</v>
      </c>
      <c r="V1712">
        <f t="shared" si="1217"/>
        <v>0</v>
      </c>
      <c r="W1712">
        <f t="shared" si="1218"/>
        <v>0</v>
      </c>
      <c r="X1712">
        <f t="shared" si="1219"/>
        <v>0</v>
      </c>
      <c r="Y1712">
        <f t="shared" si="1220"/>
        <v>0</v>
      </c>
      <c r="AA1712">
        <v>35863109</v>
      </c>
      <c r="AB1712">
        <f t="shared" si="1221"/>
        <v>0</v>
      </c>
      <c r="AC1712">
        <f t="shared" si="1222"/>
        <v>0</v>
      </c>
      <c r="AD1712">
        <f t="shared" si="1223"/>
        <v>0</v>
      </c>
      <c r="AE1712">
        <f t="shared" si="1224"/>
        <v>0</v>
      </c>
      <c r="AF1712">
        <f t="shared" si="1225"/>
        <v>0</v>
      </c>
      <c r="AG1712">
        <f t="shared" si="1226"/>
        <v>0</v>
      </c>
      <c r="AH1712">
        <f t="shared" si="1227"/>
        <v>0</v>
      </c>
      <c r="AI1712">
        <f t="shared" si="1228"/>
        <v>0</v>
      </c>
      <c r="AJ1712">
        <f t="shared" si="1229"/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1</v>
      </c>
      <c r="AW1712">
        <v>1</v>
      </c>
      <c r="AZ1712">
        <v>1</v>
      </c>
      <c r="BA1712">
        <v>1</v>
      </c>
      <c r="BB1712">
        <v>1</v>
      </c>
      <c r="BC1712">
        <v>1</v>
      </c>
      <c r="BD1712" t="s">
        <v>3</v>
      </c>
      <c r="BE1712" t="s">
        <v>3</v>
      </c>
      <c r="BF1712" t="s">
        <v>3</v>
      </c>
      <c r="BG1712" t="s">
        <v>3</v>
      </c>
      <c r="BH1712">
        <v>3</v>
      </c>
      <c r="BI1712">
        <v>2</v>
      </c>
      <c r="BJ1712" t="s">
        <v>31</v>
      </c>
      <c r="BM1712">
        <v>500002</v>
      </c>
      <c r="BN1712">
        <v>0</v>
      </c>
      <c r="BO1712" t="s">
        <v>3</v>
      </c>
      <c r="BP1712">
        <v>0</v>
      </c>
      <c r="BQ1712">
        <v>12</v>
      </c>
      <c r="BR1712">
        <v>0</v>
      </c>
      <c r="BS1712">
        <v>1</v>
      </c>
      <c r="BT1712">
        <v>1</v>
      </c>
      <c r="BU1712">
        <v>1</v>
      </c>
      <c r="BV1712">
        <v>1</v>
      </c>
      <c r="BW1712">
        <v>1</v>
      </c>
      <c r="BX1712">
        <v>1</v>
      </c>
      <c r="BY1712" t="s">
        <v>3</v>
      </c>
      <c r="BZ1712">
        <v>0</v>
      </c>
      <c r="CA1712">
        <v>0</v>
      </c>
      <c r="CB1712" t="s">
        <v>3</v>
      </c>
      <c r="CE1712">
        <v>0</v>
      </c>
      <c r="CF1712">
        <v>0</v>
      </c>
      <c r="CG1712">
        <v>0</v>
      </c>
      <c r="CM1712">
        <v>0</v>
      </c>
      <c r="CN1712" t="s">
        <v>3</v>
      </c>
      <c r="CO1712">
        <v>0</v>
      </c>
      <c r="CP1712">
        <f t="shared" si="1230"/>
        <v>0</v>
      </c>
      <c r="CQ1712">
        <f t="shared" si="1231"/>
        <v>0</v>
      </c>
      <c r="CR1712">
        <f t="shared" si="1232"/>
        <v>0</v>
      </c>
      <c r="CS1712">
        <f t="shared" si="1233"/>
        <v>0</v>
      </c>
      <c r="CT1712">
        <f t="shared" si="1234"/>
        <v>0</v>
      </c>
      <c r="CU1712">
        <f t="shared" si="1235"/>
        <v>0</v>
      </c>
      <c r="CV1712">
        <f t="shared" si="1236"/>
        <v>0</v>
      </c>
      <c r="CW1712">
        <f t="shared" si="1237"/>
        <v>0</v>
      </c>
      <c r="CX1712">
        <f t="shared" si="1238"/>
        <v>0</v>
      </c>
      <c r="CY1712">
        <f t="shared" si="1239"/>
        <v>0</v>
      </c>
      <c r="CZ1712">
        <f t="shared" si="1240"/>
        <v>0</v>
      </c>
      <c r="DC1712" t="s">
        <v>3</v>
      </c>
      <c r="DD1712" t="s">
        <v>3</v>
      </c>
      <c r="DE1712" t="s">
        <v>3</v>
      </c>
      <c r="DF1712" t="s">
        <v>3</v>
      </c>
      <c r="DG1712" t="s">
        <v>3</v>
      </c>
      <c r="DH1712" t="s">
        <v>3</v>
      </c>
      <c r="DI1712" t="s">
        <v>3</v>
      </c>
      <c r="DJ1712" t="s">
        <v>3</v>
      </c>
      <c r="DK1712" t="s">
        <v>3</v>
      </c>
      <c r="DL1712" t="s">
        <v>3</v>
      </c>
      <c r="DM1712" t="s">
        <v>3</v>
      </c>
      <c r="DN1712">
        <v>0</v>
      </c>
      <c r="DO1712">
        <v>0</v>
      </c>
      <c r="DP1712">
        <v>1</v>
      </c>
      <c r="DQ1712">
        <v>1</v>
      </c>
      <c r="DU1712">
        <v>1009</v>
      </c>
      <c r="DV1712" t="s">
        <v>30</v>
      </c>
      <c r="DW1712" t="s">
        <v>30</v>
      </c>
      <c r="DX1712">
        <v>1000</v>
      </c>
      <c r="DZ1712" t="s">
        <v>3</v>
      </c>
      <c r="EA1712" t="s">
        <v>3</v>
      </c>
      <c r="EB1712" t="s">
        <v>3</v>
      </c>
      <c r="EC1712" t="s">
        <v>3</v>
      </c>
      <c r="EE1712">
        <v>29085444</v>
      </c>
      <c r="EF1712">
        <v>12</v>
      </c>
      <c r="EG1712" t="s">
        <v>32</v>
      </c>
      <c r="EH1712">
        <v>0</v>
      </c>
      <c r="EI1712" t="s">
        <v>3</v>
      </c>
      <c r="EJ1712">
        <v>2</v>
      </c>
      <c r="EK1712">
        <v>500002</v>
      </c>
      <c r="EL1712" t="s">
        <v>33</v>
      </c>
      <c r="EM1712" t="s">
        <v>34</v>
      </c>
      <c r="EO1712" t="s">
        <v>3</v>
      </c>
      <c r="EQ1712">
        <v>0</v>
      </c>
      <c r="ER1712">
        <v>0</v>
      </c>
      <c r="ES1712">
        <v>0</v>
      </c>
      <c r="ET1712">
        <v>0</v>
      </c>
      <c r="EU1712">
        <v>0</v>
      </c>
      <c r="EV1712">
        <v>0</v>
      </c>
      <c r="EW1712">
        <v>0</v>
      </c>
      <c r="EX1712">
        <v>0</v>
      </c>
      <c r="FQ1712">
        <v>0</v>
      </c>
      <c r="FR1712">
        <f t="shared" si="1241"/>
        <v>0</v>
      </c>
      <c r="FS1712">
        <v>0</v>
      </c>
      <c r="FX1712">
        <v>0</v>
      </c>
      <c r="FY1712">
        <v>0</v>
      </c>
      <c r="GA1712" t="s">
        <v>3</v>
      </c>
      <c r="GD1712">
        <v>1</v>
      </c>
      <c r="GF1712">
        <v>-304821490</v>
      </c>
      <c r="GG1712">
        <v>2</v>
      </c>
      <c r="GH1712">
        <v>1</v>
      </c>
      <c r="GI1712">
        <v>-2</v>
      </c>
      <c r="GJ1712">
        <v>0</v>
      </c>
      <c r="GK1712">
        <v>0</v>
      </c>
      <c r="GL1712">
        <f t="shared" si="1242"/>
        <v>0</v>
      </c>
      <c r="GM1712">
        <f t="shared" si="1243"/>
        <v>0</v>
      </c>
      <c r="GN1712">
        <f t="shared" si="1244"/>
        <v>0</v>
      </c>
      <c r="GO1712">
        <f t="shared" si="1245"/>
        <v>0</v>
      </c>
      <c r="GP1712">
        <f t="shared" si="1246"/>
        <v>0</v>
      </c>
      <c r="GR1712">
        <v>0</v>
      </c>
      <c r="GS1712">
        <v>3</v>
      </c>
      <c r="GT1712">
        <v>0</v>
      </c>
      <c r="GU1712" t="s">
        <v>3</v>
      </c>
      <c r="GV1712">
        <f t="shared" si="1247"/>
        <v>0</v>
      </c>
      <c r="GW1712">
        <v>1</v>
      </c>
      <c r="GX1712">
        <f t="shared" si="1248"/>
        <v>0</v>
      </c>
      <c r="HA1712">
        <v>0</v>
      </c>
      <c r="HB1712">
        <v>0</v>
      </c>
      <c r="HC1712">
        <f t="shared" si="1249"/>
        <v>0</v>
      </c>
      <c r="HE1712" t="s">
        <v>3</v>
      </c>
      <c r="HF1712" t="s">
        <v>3</v>
      </c>
      <c r="HM1712" t="s">
        <v>3</v>
      </c>
      <c r="IK1712">
        <v>0</v>
      </c>
    </row>
    <row r="1713" spans="1:245">
      <c r="A1713">
        <v>17</v>
      </c>
      <c r="B1713">
        <v>0</v>
      </c>
      <c r="C1713">
        <f>ROW(SmtRes!A1803)</f>
        <v>1803</v>
      </c>
      <c r="D1713">
        <f>ROW(EtalonRes!A1752)</f>
        <v>1752</v>
      </c>
      <c r="E1713" t="s">
        <v>35</v>
      </c>
      <c r="F1713" t="s">
        <v>36</v>
      </c>
      <c r="G1713" t="s">
        <v>37</v>
      </c>
      <c r="H1713" t="s">
        <v>38</v>
      </c>
      <c r="I1713">
        <f>ROUND(36.7/100,9)</f>
        <v>0.36699999999999999</v>
      </c>
      <c r="J1713">
        <v>0</v>
      </c>
      <c r="K1713">
        <f>ROUND(36.7/100,9)</f>
        <v>0.36699999999999999</v>
      </c>
      <c r="O1713">
        <f t="shared" si="1210"/>
        <v>1099.83</v>
      </c>
      <c r="P1713">
        <f t="shared" si="1211"/>
        <v>0</v>
      </c>
      <c r="Q1713">
        <f t="shared" si="1212"/>
        <v>22.26</v>
      </c>
      <c r="R1713">
        <f t="shared" si="1213"/>
        <v>21.35</v>
      </c>
      <c r="S1713">
        <f t="shared" si="1214"/>
        <v>1077.57</v>
      </c>
      <c r="T1713">
        <f t="shared" si="1215"/>
        <v>0</v>
      </c>
      <c r="U1713">
        <f t="shared" si="1216"/>
        <v>4.1801300000000001</v>
      </c>
      <c r="V1713">
        <f t="shared" si="1217"/>
        <v>4.7710000000000002E-2</v>
      </c>
      <c r="W1713">
        <f t="shared" si="1218"/>
        <v>0</v>
      </c>
      <c r="X1713">
        <f t="shared" si="1219"/>
        <v>747.27</v>
      </c>
      <c r="Y1713">
        <f t="shared" si="1220"/>
        <v>593.41999999999996</v>
      </c>
      <c r="AA1713">
        <v>35863109</v>
      </c>
      <c r="AB1713">
        <f t="shared" si="1221"/>
        <v>92.9</v>
      </c>
      <c r="AC1713">
        <f t="shared" si="1222"/>
        <v>0</v>
      </c>
      <c r="AD1713">
        <f t="shared" si="1223"/>
        <v>4.0599999999999996</v>
      </c>
      <c r="AE1713">
        <f t="shared" si="1224"/>
        <v>1.76</v>
      </c>
      <c r="AF1713">
        <f t="shared" si="1225"/>
        <v>88.84</v>
      </c>
      <c r="AG1713">
        <f t="shared" si="1226"/>
        <v>0</v>
      </c>
      <c r="AH1713">
        <f t="shared" si="1227"/>
        <v>11.39</v>
      </c>
      <c r="AI1713">
        <f t="shared" si="1228"/>
        <v>0.13</v>
      </c>
      <c r="AJ1713">
        <f t="shared" si="1229"/>
        <v>0</v>
      </c>
      <c r="AK1713">
        <v>92.9</v>
      </c>
      <c r="AL1713">
        <v>0</v>
      </c>
      <c r="AM1713">
        <v>4.0599999999999996</v>
      </c>
      <c r="AN1713">
        <v>1.76</v>
      </c>
      <c r="AO1713">
        <v>88.84</v>
      </c>
      <c r="AP1713">
        <v>0</v>
      </c>
      <c r="AQ1713">
        <v>11.39</v>
      </c>
      <c r="AR1713">
        <v>0.13</v>
      </c>
      <c r="AS1713">
        <v>0</v>
      </c>
      <c r="AT1713">
        <v>68</v>
      </c>
      <c r="AU1713">
        <v>54</v>
      </c>
      <c r="AV1713">
        <v>1</v>
      </c>
      <c r="AW1713">
        <v>1</v>
      </c>
      <c r="AZ1713">
        <v>1</v>
      </c>
      <c r="BA1713">
        <v>33.049999999999997</v>
      </c>
      <c r="BB1713">
        <v>14.94</v>
      </c>
      <c r="BC1713">
        <v>1</v>
      </c>
      <c r="BD1713" t="s">
        <v>3</v>
      </c>
      <c r="BE1713" t="s">
        <v>3</v>
      </c>
      <c r="BF1713" t="s">
        <v>3</v>
      </c>
      <c r="BG1713" t="s">
        <v>3</v>
      </c>
      <c r="BH1713">
        <v>0</v>
      </c>
      <c r="BI1713">
        <v>1</v>
      </c>
      <c r="BJ1713" t="s">
        <v>39</v>
      </c>
      <c r="BM1713">
        <v>57001</v>
      </c>
      <c r="BN1713">
        <v>0</v>
      </c>
      <c r="BO1713" t="s">
        <v>36</v>
      </c>
      <c r="BP1713">
        <v>1</v>
      </c>
      <c r="BQ1713">
        <v>6</v>
      </c>
      <c r="BR1713">
        <v>0</v>
      </c>
      <c r="BS1713">
        <v>33.049999999999997</v>
      </c>
      <c r="BT1713">
        <v>1</v>
      </c>
      <c r="BU1713">
        <v>1</v>
      </c>
      <c r="BV1713">
        <v>1</v>
      </c>
      <c r="BW1713">
        <v>1</v>
      </c>
      <c r="BX1713">
        <v>1</v>
      </c>
      <c r="BY1713" t="s">
        <v>3</v>
      </c>
      <c r="BZ1713">
        <v>80</v>
      </c>
      <c r="CA1713">
        <v>68</v>
      </c>
      <c r="CB1713" t="s">
        <v>3</v>
      </c>
      <c r="CE1713">
        <v>0</v>
      </c>
      <c r="CF1713">
        <v>0</v>
      </c>
      <c r="CG1713">
        <v>0</v>
      </c>
      <c r="CM1713">
        <v>0</v>
      </c>
      <c r="CN1713" t="s">
        <v>3</v>
      </c>
      <c r="CO1713">
        <v>0</v>
      </c>
      <c r="CP1713">
        <f t="shared" si="1230"/>
        <v>1099.83</v>
      </c>
      <c r="CQ1713">
        <f t="shared" si="1231"/>
        <v>0</v>
      </c>
      <c r="CR1713">
        <f t="shared" si="1232"/>
        <v>60.656399999999991</v>
      </c>
      <c r="CS1713">
        <f t="shared" si="1233"/>
        <v>58.167999999999992</v>
      </c>
      <c r="CT1713">
        <f t="shared" si="1234"/>
        <v>2936.1619999999998</v>
      </c>
      <c r="CU1713">
        <f t="shared" si="1235"/>
        <v>0</v>
      </c>
      <c r="CV1713">
        <f t="shared" si="1236"/>
        <v>11.39</v>
      </c>
      <c r="CW1713">
        <f t="shared" si="1237"/>
        <v>0.13</v>
      </c>
      <c r="CX1713">
        <f t="shared" si="1238"/>
        <v>0</v>
      </c>
      <c r="CY1713">
        <f t="shared" si="1239"/>
        <v>747.26559999999984</v>
      </c>
      <c r="CZ1713">
        <f t="shared" si="1240"/>
        <v>593.41679999999997</v>
      </c>
      <c r="DC1713" t="s">
        <v>3</v>
      </c>
      <c r="DD1713" t="s">
        <v>3</v>
      </c>
      <c r="DE1713" t="s">
        <v>3</v>
      </c>
      <c r="DF1713" t="s">
        <v>3</v>
      </c>
      <c r="DG1713" t="s">
        <v>3</v>
      </c>
      <c r="DH1713" t="s">
        <v>3</v>
      </c>
      <c r="DI1713" t="s">
        <v>3</v>
      </c>
      <c r="DJ1713" t="s">
        <v>3</v>
      </c>
      <c r="DK1713" t="s">
        <v>3</v>
      </c>
      <c r="DL1713" t="s">
        <v>3</v>
      </c>
      <c r="DM1713" t="s">
        <v>3</v>
      </c>
      <c r="DN1713">
        <v>0</v>
      </c>
      <c r="DO1713">
        <v>0</v>
      </c>
      <c r="DP1713">
        <v>1</v>
      </c>
      <c r="DQ1713">
        <v>1</v>
      </c>
      <c r="DU1713">
        <v>1013</v>
      </c>
      <c r="DV1713" t="s">
        <v>38</v>
      </c>
      <c r="DW1713" t="s">
        <v>38</v>
      </c>
      <c r="DX1713">
        <v>1</v>
      </c>
      <c r="DZ1713" t="s">
        <v>3</v>
      </c>
      <c r="EA1713" t="s">
        <v>3</v>
      </c>
      <c r="EB1713" t="s">
        <v>3</v>
      </c>
      <c r="EC1713" t="s">
        <v>3</v>
      </c>
      <c r="EE1713">
        <v>29085590</v>
      </c>
      <c r="EF1713">
        <v>6</v>
      </c>
      <c r="EG1713" t="s">
        <v>22</v>
      </c>
      <c r="EH1713">
        <v>0</v>
      </c>
      <c r="EI1713" t="s">
        <v>3</v>
      </c>
      <c r="EJ1713">
        <v>1</v>
      </c>
      <c r="EK1713">
        <v>57001</v>
      </c>
      <c r="EL1713" t="s">
        <v>23</v>
      </c>
      <c r="EM1713" t="s">
        <v>24</v>
      </c>
      <c r="EO1713" t="s">
        <v>3</v>
      </c>
      <c r="EQ1713">
        <v>0</v>
      </c>
      <c r="ER1713">
        <v>92.9</v>
      </c>
      <c r="ES1713">
        <v>0</v>
      </c>
      <c r="ET1713">
        <v>4.0599999999999996</v>
      </c>
      <c r="EU1713">
        <v>1.76</v>
      </c>
      <c r="EV1713">
        <v>88.84</v>
      </c>
      <c r="EW1713">
        <v>11.39</v>
      </c>
      <c r="EX1713">
        <v>0.13</v>
      </c>
      <c r="EY1713">
        <v>0</v>
      </c>
      <c r="FQ1713">
        <v>0</v>
      </c>
      <c r="FR1713">
        <f t="shared" si="1241"/>
        <v>0</v>
      </c>
      <c r="FS1713">
        <v>0</v>
      </c>
      <c r="FV1713" t="s">
        <v>25</v>
      </c>
      <c r="FW1713" t="s">
        <v>26</v>
      </c>
      <c r="FX1713">
        <v>80</v>
      </c>
      <c r="FY1713">
        <v>68</v>
      </c>
      <c r="GA1713" t="s">
        <v>3</v>
      </c>
      <c r="GD1713">
        <v>1</v>
      </c>
      <c r="GF1713">
        <v>-1629810845</v>
      </c>
      <c r="GG1713">
        <v>2</v>
      </c>
      <c r="GH1713">
        <v>1</v>
      </c>
      <c r="GI1713">
        <v>2</v>
      </c>
      <c r="GJ1713">
        <v>0</v>
      </c>
      <c r="GK1713">
        <v>0</v>
      </c>
      <c r="GL1713">
        <f t="shared" si="1242"/>
        <v>0</v>
      </c>
      <c r="GM1713">
        <f t="shared" si="1243"/>
        <v>2440.52</v>
      </c>
      <c r="GN1713">
        <f t="shared" si="1244"/>
        <v>2440.52</v>
      </c>
      <c r="GO1713">
        <f t="shared" si="1245"/>
        <v>0</v>
      </c>
      <c r="GP1713">
        <f t="shared" si="1246"/>
        <v>0</v>
      </c>
      <c r="GR1713">
        <v>0</v>
      </c>
      <c r="GS1713">
        <v>3</v>
      </c>
      <c r="GT1713">
        <v>0</v>
      </c>
      <c r="GU1713" t="s">
        <v>3</v>
      </c>
      <c r="GV1713">
        <f t="shared" si="1247"/>
        <v>0</v>
      </c>
      <c r="GW1713">
        <v>1</v>
      </c>
      <c r="GX1713">
        <f t="shared" si="1248"/>
        <v>0</v>
      </c>
      <c r="HA1713">
        <v>0</v>
      </c>
      <c r="HB1713">
        <v>0</v>
      </c>
      <c r="HC1713">
        <f t="shared" si="1249"/>
        <v>0</v>
      </c>
      <c r="HE1713" t="s">
        <v>3</v>
      </c>
      <c r="HF1713" t="s">
        <v>3</v>
      </c>
      <c r="HM1713" t="s">
        <v>3</v>
      </c>
      <c r="IK1713">
        <v>0</v>
      </c>
    </row>
    <row r="1714" spans="1:245">
      <c r="A1714">
        <v>18</v>
      </c>
      <c r="B1714">
        <v>0</v>
      </c>
      <c r="C1714">
        <v>1803</v>
      </c>
      <c r="E1714" t="s">
        <v>40</v>
      </c>
      <c r="F1714" t="s">
        <v>28</v>
      </c>
      <c r="G1714" t="s">
        <v>29</v>
      </c>
      <c r="H1714" t="s">
        <v>30</v>
      </c>
      <c r="I1714">
        <f>I1713*J1714</f>
        <v>0.17249</v>
      </c>
      <c r="J1714">
        <v>0.47000000000000003</v>
      </c>
      <c r="K1714">
        <v>0.47</v>
      </c>
      <c r="O1714">
        <f t="shared" si="1210"/>
        <v>0</v>
      </c>
      <c r="P1714">
        <f t="shared" si="1211"/>
        <v>0</v>
      </c>
      <c r="Q1714">
        <f t="shared" si="1212"/>
        <v>0</v>
      </c>
      <c r="R1714">
        <f t="shared" si="1213"/>
        <v>0</v>
      </c>
      <c r="S1714">
        <f t="shared" si="1214"/>
        <v>0</v>
      </c>
      <c r="T1714">
        <f t="shared" si="1215"/>
        <v>0</v>
      </c>
      <c r="U1714">
        <f t="shared" si="1216"/>
        <v>0</v>
      </c>
      <c r="V1714">
        <f t="shared" si="1217"/>
        <v>0</v>
      </c>
      <c r="W1714">
        <f t="shared" si="1218"/>
        <v>0</v>
      </c>
      <c r="X1714">
        <f t="shared" si="1219"/>
        <v>0</v>
      </c>
      <c r="Y1714">
        <f t="shared" si="1220"/>
        <v>0</v>
      </c>
      <c r="AA1714">
        <v>35863109</v>
      </c>
      <c r="AB1714">
        <f t="shared" si="1221"/>
        <v>0</v>
      </c>
      <c r="AC1714">
        <f t="shared" si="1222"/>
        <v>0</v>
      </c>
      <c r="AD1714">
        <f t="shared" si="1223"/>
        <v>0</v>
      </c>
      <c r="AE1714">
        <f t="shared" si="1224"/>
        <v>0</v>
      </c>
      <c r="AF1714">
        <f t="shared" si="1225"/>
        <v>0</v>
      </c>
      <c r="AG1714">
        <f t="shared" si="1226"/>
        <v>0</v>
      </c>
      <c r="AH1714">
        <f t="shared" si="1227"/>
        <v>0</v>
      </c>
      <c r="AI1714">
        <f t="shared" si="1228"/>
        <v>0</v>
      </c>
      <c r="AJ1714">
        <f t="shared" si="1229"/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1</v>
      </c>
      <c r="AW1714">
        <v>1</v>
      </c>
      <c r="AZ1714">
        <v>1</v>
      </c>
      <c r="BA1714">
        <v>1</v>
      </c>
      <c r="BB1714">
        <v>1</v>
      </c>
      <c r="BC1714">
        <v>1</v>
      </c>
      <c r="BD1714" t="s">
        <v>3</v>
      </c>
      <c r="BE1714" t="s">
        <v>3</v>
      </c>
      <c r="BF1714" t="s">
        <v>3</v>
      </c>
      <c r="BG1714" t="s">
        <v>3</v>
      </c>
      <c r="BH1714">
        <v>3</v>
      </c>
      <c r="BI1714">
        <v>2</v>
      </c>
      <c r="BJ1714" t="s">
        <v>31</v>
      </c>
      <c r="BM1714">
        <v>500002</v>
      </c>
      <c r="BN1714">
        <v>0</v>
      </c>
      <c r="BO1714" t="s">
        <v>3</v>
      </c>
      <c r="BP1714">
        <v>0</v>
      </c>
      <c r="BQ1714">
        <v>12</v>
      </c>
      <c r="BR1714">
        <v>0</v>
      </c>
      <c r="BS1714">
        <v>1</v>
      </c>
      <c r="BT1714">
        <v>1</v>
      </c>
      <c r="BU1714">
        <v>1</v>
      </c>
      <c r="BV1714">
        <v>1</v>
      </c>
      <c r="BW1714">
        <v>1</v>
      </c>
      <c r="BX1714">
        <v>1</v>
      </c>
      <c r="BY1714" t="s">
        <v>3</v>
      </c>
      <c r="BZ1714">
        <v>0</v>
      </c>
      <c r="CA1714">
        <v>0</v>
      </c>
      <c r="CB1714" t="s">
        <v>3</v>
      </c>
      <c r="CE1714">
        <v>0</v>
      </c>
      <c r="CF1714">
        <v>0</v>
      </c>
      <c r="CG1714">
        <v>0</v>
      </c>
      <c r="CM1714">
        <v>0</v>
      </c>
      <c r="CN1714" t="s">
        <v>3</v>
      </c>
      <c r="CO1714">
        <v>0</v>
      </c>
      <c r="CP1714">
        <f t="shared" si="1230"/>
        <v>0</v>
      </c>
      <c r="CQ1714">
        <f t="shared" si="1231"/>
        <v>0</v>
      </c>
      <c r="CR1714">
        <f t="shared" si="1232"/>
        <v>0</v>
      </c>
      <c r="CS1714">
        <f t="shared" si="1233"/>
        <v>0</v>
      </c>
      <c r="CT1714">
        <f t="shared" si="1234"/>
        <v>0</v>
      </c>
      <c r="CU1714">
        <f t="shared" si="1235"/>
        <v>0</v>
      </c>
      <c r="CV1714">
        <f t="shared" si="1236"/>
        <v>0</v>
      </c>
      <c r="CW1714">
        <f t="shared" si="1237"/>
        <v>0</v>
      </c>
      <c r="CX1714">
        <f t="shared" si="1238"/>
        <v>0</v>
      </c>
      <c r="CY1714">
        <f t="shared" si="1239"/>
        <v>0</v>
      </c>
      <c r="CZ1714">
        <f t="shared" si="1240"/>
        <v>0</v>
      </c>
      <c r="DC1714" t="s">
        <v>3</v>
      </c>
      <c r="DD1714" t="s">
        <v>3</v>
      </c>
      <c r="DE1714" t="s">
        <v>3</v>
      </c>
      <c r="DF1714" t="s">
        <v>3</v>
      </c>
      <c r="DG1714" t="s">
        <v>3</v>
      </c>
      <c r="DH1714" t="s">
        <v>3</v>
      </c>
      <c r="DI1714" t="s">
        <v>3</v>
      </c>
      <c r="DJ1714" t="s">
        <v>3</v>
      </c>
      <c r="DK1714" t="s">
        <v>3</v>
      </c>
      <c r="DL1714" t="s">
        <v>3</v>
      </c>
      <c r="DM1714" t="s">
        <v>3</v>
      </c>
      <c r="DN1714">
        <v>0</v>
      </c>
      <c r="DO1714">
        <v>0</v>
      </c>
      <c r="DP1714">
        <v>1</v>
      </c>
      <c r="DQ1714">
        <v>1</v>
      </c>
      <c r="DU1714">
        <v>1009</v>
      </c>
      <c r="DV1714" t="s">
        <v>30</v>
      </c>
      <c r="DW1714" t="s">
        <v>30</v>
      </c>
      <c r="DX1714">
        <v>1000</v>
      </c>
      <c r="DZ1714" t="s">
        <v>3</v>
      </c>
      <c r="EA1714" t="s">
        <v>3</v>
      </c>
      <c r="EB1714" t="s">
        <v>3</v>
      </c>
      <c r="EC1714" t="s">
        <v>3</v>
      </c>
      <c r="EE1714">
        <v>29085444</v>
      </c>
      <c r="EF1714">
        <v>12</v>
      </c>
      <c r="EG1714" t="s">
        <v>32</v>
      </c>
      <c r="EH1714">
        <v>0</v>
      </c>
      <c r="EI1714" t="s">
        <v>3</v>
      </c>
      <c r="EJ1714">
        <v>2</v>
      </c>
      <c r="EK1714">
        <v>500002</v>
      </c>
      <c r="EL1714" t="s">
        <v>33</v>
      </c>
      <c r="EM1714" t="s">
        <v>34</v>
      </c>
      <c r="EO1714" t="s">
        <v>3</v>
      </c>
      <c r="EQ1714">
        <v>0</v>
      </c>
      <c r="ER1714">
        <v>0</v>
      </c>
      <c r="ES1714">
        <v>0</v>
      </c>
      <c r="ET1714">
        <v>0</v>
      </c>
      <c r="EU1714">
        <v>0</v>
      </c>
      <c r="EV1714">
        <v>0</v>
      </c>
      <c r="EW1714">
        <v>0</v>
      </c>
      <c r="EX1714">
        <v>0</v>
      </c>
      <c r="FQ1714">
        <v>0</v>
      </c>
      <c r="FR1714">
        <f t="shared" si="1241"/>
        <v>0</v>
      </c>
      <c r="FS1714">
        <v>0</v>
      </c>
      <c r="FX1714">
        <v>0</v>
      </c>
      <c r="FY1714">
        <v>0</v>
      </c>
      <c r="GA1714" t="s">
        <v>3</v>
      </c>
      <c r="GD1714">
        <v>1</v>
      </c>
      <c r="GF1714">
        <v>-304821490</v>
      </c>
      <c r="GG1714">
        <v>2</v>
      </c>
      <c r="GH1714">
        <v>1</v>
      </c>
      <c r="GI1714">
        <v>-2</v>
      </c>
      <c r="GJ1714">
        <v>0</v>
      </c>
      <c r="GK1714">
        <v>0</v>
      </c>
      <c r="GL1714">
        <f t="shared" si="1242"/>
        <v>0</v>
      </c>
      <c r="GM1714">
        <f t="shared" si="1243"/>
        <v>0</v>
      </c>
      <c r="GN1714">
        <f t="shared" si="1244"/>
        <v>0</v>
      </c>
      <c r="GO1714">
        <f t="shared" si="1245"/>
        <v>0</v>
      </c>
      <c r="GP1714">
        <f t="shared" si="1246"/>
        <v>0</v>
      </c>
      <c r="GR1714">
        <v>0</v>
      </c>
      <c r="GS1714">
        <v>0</v>
      </c>
      <c r="GT1714">
        <v>0</v>
      </c>
      <c r="GU1714" t="s">
        <v>3</v>
      </c>
      <c r="GV1714">
        <f t="shared" si="1247"/>
        <v>0</v>
      </c>
      <c r="GW1714">
        <v>1</v>
      </c>
      <c r="GX1714">
        <f t="shared" si="1248"/>
        <v>0</v>
      </c>
      <c r="HA1714">
        <v>0</v>
      </c>
      <c r="HB1714">
        <v>0</v>
      </c>
      <c r="HC1714">
        <f t="shared" si="1249"/>
        <v>0</v>
      </c>
      <c r="HE1714" t="s">
        <v>3</v>
      </c>
      <c r="HF1714" t="s">
        <v>3</v>
      </c>
      <c r="HM1714" t="s">
        <v>3</v>
      </c>
      <c r="IK1714">
        <v>0</v>
      </c>
    </row>
    <row r="1715" spans="1:245">
      <c r="A1715">
        <v>17</v>
      </c>
      <c r="B1715">
        <v>0</v>
      </c>
      <c r="C1715">
        <f>ROW(SmtRes!A1805)</f>
        <v>1805</v>
      </c>
      <c r="D1715">
        <f>ROW(EtalonRes!A1754)</f>
        <v>1754</v>
      </c>
      <c r="E1715" t="s">
        <v>41</v>
      </c>
      <c r="F1715" t="s">
        <v>50</v>
      </c>
      <c r="G1715" t="s">
        <v>51</v>
      </c>
      <c r="H1715" t="s">
        <v>52</v>
      </c>
      <c r="I1715">
        <f>ROUND(24.24/100,9)</f>
        <v>0.2424</v>
      </c>
      <c r="J1715">
        <v>0</v>
      </c>
      <c r="K1715">
        <f>ROUND(24.24/100,9)</f>
        <v>0.2424</v>
      </c>
      <c r="O1715">
        <f t="shared" si="1210"/>
        <v>235.61</v>
      </c>
      <c r="P1715">
        <f t="shared" si="1211"/>
        <v>0</v>
      </c>
      <c r="Q1715">
        <f t="shared" si="1212"/>
        <v>0</v>
      </c>
      <c r="R1715">
        <f t="shared" si="1213"/>
        <v>0</v>
      </c>
      <c r="S1715">
        <f t="shared" si="1214"/>
        <v>235.61</v>
      </c>
      <c r="T1715">
        <f t="shared" si="1215"/>
        <v>0</v>
      </c>
      <c r="U1715">
        <f t="shared" si="1216"/>
        <v>0.91384799999999999</v>
      </c>
      <c r="V1715">
        <f t="shared" si="1217"/>
        <v>0</v>
      </c>
      <c r="W1715">
        <f t="shared" si="1218"/>
        <v>0</v>
      </c>
      <c r="X1715">
        <f t="shared" si="1219"/>
        <v>160.21</v>
      </c>
      <c r="Y1715">
        <f t="shared" si="1220"/>
        <v>127.23</v>
      </c>
      <c r="AA1715">
        <v>35863109</v>
      </c>
      <c r="AB1715">
        <f t="shared" si="1221"/>
        <v>29.41</v>
      </c>
      <c r="AC1715">
        <f t="shared" si="1222"/>
        <v>0</v>
      </c>
      <c r="AD1715">
        <f t="shared" si="1223"/>
        <v>0</v>
      </c>
      <c r="AE1715">
        <f t="shared" si="1224"/>
        <v>0</v>
      </c>
      <c r="AF1715">
        <f t="shared" si="1225"/>
        <v>29.41</v>
      </c>
      <c r="AG1715">
        <f t="shared" si="1226"/>
        <v>0</v>
      </c>
      <c r="AH1715">
        <f t="shared" si="1227"/>
        <v>3.77</v>
      </c>
      <c r="AI1715">
        <f t="shared" si="1228"/>
        <v>0</v>
      </c>
      <c r="AJ1715">
        <f t="shared" si="1229"/>
        <v>0</v>
      </c>
      <c r="AK1715">
        <v>29.41</v>
      </c>
      <c r="AL1715">
        <v>0</v>
      </c>
      <c r="AM1715">
        <v>0</v>
      </c>
      <c r="AN1715">
        <v>0</v>
      </c>
      <c r="AO1715">
        <v>29.41</v>
      </c>
      <c r="AP1715">
        <v>0</v>
      </c>
      <c r="AQ1715">
        <v>3.77</v>
      </c>
      <c r="AR1715">
        <v>0</v>
      </c>
      <c r="AS1715">
        <v>0</v>
      </c>
      <c r="AT1715">
        <v>68</v>
      </c>
      <c r="AU1715">
        <v>54</v>
      </c>
      <c r="AV1715">
        <v>1</v>
      </c>
      <c r="AW1715">
        <v>1</v>
      </c>
      <c r="AZ1715">
        <v>1</v>
      </c>
      <c r="BA1715">
        <v>33.049999999999997</v>
      </c>
      <c r="BB1715">
        <v>1</v>
      </c>
      <c r="BC1715">
        <v>1</v>
      </c>
      <c r="BD1715" t="s">
        <v>3</v>
      </c>
      <c r="BE1715" t="s">
        <v>3</v>
      </c>
      <c r="BF1715" t="s">
        <v>3</v>
      </c>
      <c r="BG1715" t="s">
        <v>3</v>
      </c>
      <c r="BH1715">
        <v>0</v>
      </c>
      <c r="BI1715">
        <v>1</v>
      </c>
      <c r="BJ1715" t="s">
        <v>53</v>
      </c>
      <c r="BM1715">
        <v>57001</v>
      </c>
      <c r="BN1715">
        <v>0</v>
      </c>
      <c r="BO1715" t="s">
        <v>50</v>
      </c>
      <c r="BP1715">
        <v>1</v>
      </c>
      <c r="BQ1715">
        <v>6</v>
      </c>
      <c r="BR1715">
        <v>0</v>
      </c>
      <c r="BS1715">
        <v>33.049999999999997</v>
      </c>
      <c r="BT1715">
        <v>1</v>
      </c>
      <c r="BU1715">
        <v>1</v>
      </c>
      <c r="BV1715">
        <v>1</v>
      </c>
      <c r="BW1715">
        <v>1</v>
      </c>
      <c r="BX1715">
        <v>1</v>
      </c>
      <c r="BY1715" t="s">
        <v>3</v>
      </c>
      <c r="BZ1715">
        <v>80</v>
      </c>
      <c r="CA1715">
        <v>68</v>
      </c>
      <c r="CB1715" t="s">
        <v>3</v>
      </c>
      <c r="CE1715">
        <v>0</v>
      </c>
      <c r="CF1715">
        <v>0</v>
      </c>
      <c r="CG1715">
        <v>0</v>
      </c>
      <c r="CM1715">
        <v>0</v>
      </c>
      <c r="CN1715" t="s">
        <v>3</v>
      </c>
      <c r="CO1715">
        <v>0</v>
      </c>
      <c r="CP1715">
        <f t="shared" si="1230"/>
        <v>235.61</v>
      </c>
      <c r="CQ1715">
        <f t="shared" si="1231"/>
        <v>0</v>
      </c>
      <c r="CR1715">
        <f t="shared" si="1232"/>
        <v>0</v>
      </c>
      <c r="CS1715">
        <f t="shared" si="1233"/>
        <v>0</v>
      </c>
      <c r="CT1715">
        <f t="shared" si="1234"/>
        <v>972.00049999999987</v>
      </c>
      <c r="CU1715">
        <f t="shared" si="1235"/>
        <v>0</v>
      </c>
      <c r="CV1715">
        <f t="shared" si="1236"/>
        <v>3.77</v>
      </c>
      <c r="CW1715">
        <f t="shared" si="1237"/>
        <v>0</v>
      </c>
      <c r="CX1715">
        <f t="shared" si="1238"/>
        <v>0</v>
      </c>
      <c r="CY1715">
        <f t="shared" si="1239"/>
        <v>160.21480000000003</v>
      </c>
      <c r="CZ1715">
        <f t="shared" si="1240"/>
        <v>127.2294</v>
      </c>
      <c r="DC1715" t="s">
        <v>3</v>
      </c>
      <c r="DD1715" t="s">
        <v>3</v>
      </c>
      <c r="DE1715" t="s">
        <v>3</v>
      </c>
      <c r="DF1715" t="s">
        <v>3</v>
      </c>
      <c r="DG1715" t="s">
        <v>3</v>
      </c>
      <c r="DH1715" t="s">
        <v>3</v>
      </c>
      <c r="DI1715" t="s">
        <v>3</v>
      </c>
      <c r="DJ1715" t="s">
        <v>3</v>
      </c>
      <c r="DK1715" t="s">
        <v>3</v>
      </c>
      <c r="DL1715" t="s">
        <v>3</v>
      </c>
      <c r="DM1715" t="s">
        <v>3</v>
      </c>
      <c r="DN1715">
        <v>0</v>
      </c>
      <c r="DO1715">
        <v>0</v>
      </c>
      <c r="DP1715">
        <v>1</v>
      </c>
      <c r="DQ1715">
        <v>1</v>
      </c>
      <c r="DU1715">
        <v>1013</v>
      </c>
      <c r="DV1715" t="s">
        <v>52</v>
      </c>
      <c r="DW1715" t="s">
        <v>52</v>
      </c>
      <c r="DX1715">
        <v>1</v>
      </c>
      <c r="DZ1715" t="s">
        <v>3</v>
      </c>
      <c r="EA1715" t="s">
        <v>3</v>
      </c>
      <c r="EB1715" t="s">
        <v>3</v>
      </c>
      <c r="EC1715" t="s">
        <v>3</v>
      </c>
      <c r="EE1715">
        <v>29085590</v>
      </c>
      <c r="EF1715">
        <v>6</v>
      </c>
      <c r="EG1715" t="s">
        <v>22</v>
      </c>
      <c r="EH1715">
        <v>0</v>
      </c>
      <c r="EI1715" t="s">
        <v>3</v>
      </c>
      <c r="EJ1715">
        <v>1</v>
      </c>
      <c r="EK1715">
        <v>57001</v>
      </c>
      <c r="EL1715" t="s">
        <v>23</v>
      </c>
      <c r="EM1715" t="s">
        <v>24</v>
      </c>
      <c r="EO1715" t="s">
        <v>3</v>
      </c>
      <c r="EQ1715">
        <v>0</v>
      </c>
      <c r="ER1715">
        <v>29.41</v>
      </c>
      <c r="ES1715">
        <v>0</v>
      </c>
      <c r="ET1715">
        <v>0</v>
      </c>
      <c r="EU1715">
        <v>0</v>
      </c>
      <c r="EV1715">
        <v>29.41</v>
      </c>
      <c r="EW1715">
        <v>3.77</v>
      </c>
      <c r="EX1715">
        <v>0</v>
      </c>
      <c r="EY1715">
        <v>0</v>
      </c>
      <c r="FQ1715">
        <v>0</v>
      </c>
      <c r="FR1715">
        <f t="shared" si="1241"/>
        <v>0</v>
      </c>
      <c r="FS1715">
        <v>0</v>
      </c>
      <c r="FV1715" t="s">
        <v>25</v>
      </c>
      <c r="FW1715" t="s">
        <v>26</v>
      </c>
      <c r="FX1715">
        <v>80</v>
      </c>
      <c r="FY1715">
        <v>68</v>
      </c>
      <c r="GA1715" t="s">
        <v>3</v>
      </c>
      <c r="GD1715">
        <v>1</v>
      </c>
      <c r="GF1715">
        <v>1266291680</v>
      </c>
      <c r="GG1715">
        <v>2</v>
      </c>
      <c r="GH1715">
        <v>1</v>
      </c>
      <c r="GI1715">
        <v>2</v>
      </c>
      <c r="GJ1715">
        <v>0</v>
      </c>
      <c r="GK1715">
        <v>0</v>
      </c>
      <c r="GL1715">
        <f t="shared" si="1242"/>
        <v>0</v>
      </c>
      <c r="GM1715">
        <f t="shared" si="1243"/>
        <v>523.04999999999995</v>
      </c>
      <c r="GN1715">
        <f t="shared" si="1244"/>
        <v>523.04999999999995</v>
      </c>
      <c r="GO1715">
        <f t="shared" si="1245"/>
        <v>0</v>
      </c>
      <c r="GP1715">
        <f t="shared" si="1246"/>
        <v>0</v>
      </c>
      <c r="GR1715">
        <v>0</v>
      </c>
      <c r="GS1715">
        <v>3</v>
      </c>
      <c r="GT1715">
        <v>0</v>
      </c>
      <c r="GU1715" t="s">
        <v>3</v>
      </c>
      <c r="GV1715">
        <f t="shared" si="1247"/>
        <v>0</v>
      </c>
      <c r="GW1715">
        <v>1</v>
      </c>
      <c r="GX1715">
        <f t="shared" si="1248"/>
        <v>0</v>
      </c>
      <c r="HA1715">
        <v>0</v>
      </c>
      <c r="HB1715">
        <v>0</v>
      </c>
      <c r="HC1715">
        <f t="shared" si="1249"/>
        <v>0</v>
      </c>
      <c r="HE1715" t="s">
        <v>3</v>
      </c>
      <c r="HF1715" t="s">
        <v>3</v>
      </c>
      <c r="HM1715" t="s">
        <v>3</v>
      </c>
      <c r="IK1715">
        <v>0</v>
      </c>
    </row>
    <row r="1716" spans="1:245">
      <c r="A1716">
        <v>18</v>
      </c>
      <c r="B1716">
        <v>0</v>
      </c>
      <c r="C1716">
        <v>1805</v>
      </c>
      <c r="E1716" t="s">
        <v>48</v>
      </c>
      <c r="F1716" t="s">
        <v>28</v>
      </c>
      <c r="G1716" t="s">
        <v>29</v>
      </c>
      <c r="H1716" t="s">
        <v>30</v>
      </c>
      <c r="I1716">
        <f>I1715*J1716</f>
        <v>2.6664E-2</v>
      </c>
      <c r="J1716">
        <v>0.11</v>
      </c>
      <c r="K1716">
        <v>0.11</v>
      </c>
      <c r="O1716">
        <f t="shared" si="1210"/>
        <v>0</v>
      </c>
      <c r="P1716">
        <f t="shared" si="1211"/>
        <v>0</v>
      </c>
      <c r="Q1716">
        <f t="shared" si="1212"/>
        <v>0</v>
      </c>
      <c r="R1716">
        <f t="shared" si="1213"/>
        <v>0</v>
      </c>
      <c r="S1716">
        <f t="shared" si="1214"/>
        <v>0</v>
      </c>
      <c r="T1716">
        <f t="shared" si="1215"/>
        <v>0</v>
      </c>
      <c r="U1716">
        <f t="shared" si="1216"/>
        <v>0</v>
      </c>
      <c r="V1716">
        <f t="shared" si="1217"/>
        <v>0</v>
      </c>
      <c r="W1716">
        <f t="shared" si="1218"/>
        <v>0</v>
      </c>
      <c r="X1716">
        <f t="shared" si="1219"/>
        <v>0</v>
      </c>
      <c r="Y1716">
        <f t="shared" si="1220"/>
        <v>0</v>
      </c>
      <c r="AA1716">
        <v>35863109</v>
      </c>
      <c r="AB1716">
        <f t="shared" si="1221"/>
        <v>0</v>
      </c>
      <c r="AC1716">
        <f t="shared" si="1222"/>
        <v>0</v>
      </c>
      <c r="AD1716">
        <f t="shared" si="1223"/>
        <v>0</v>
      </c>
      <c r="AE1716">
        <f t="shared" si="1224"/>
        <v>0</v>
      </c>
      <c r="AF1716">
        <f t="shared" si="1225"/>
        <v>0</v>
      </c>
      <c r="AG1716">
        <f t="shared" si="1226"/>
        <v>0</v>
      </c>
      <c r="AH1716">
        <f t="shared" si="1227"/>
        <v>0</v>
      </c>
      <c r="AI1716">
        <f t="shared" si="1228"/>
        <v>0</v>
      </c>
      <c r="AJ1716">
        <f t="shared" si="1229"/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1</v>
      </c>
      <c r="AW1716">
        <v>1</v>
      </c>
      <c r="AZ1716">
        <v>1</v>
      </c>
      <c r="BA1716">
        <v>1</v>
      </c>
      <c r="BB1716">
        <v>1</v>
      </c>
      <c r="BC1716">
        <v>1</v>
      </c>
      <c r="BD1716" t="s">
        <v>3</v>
      </c>
      <c r="BE1716" t="s">
        <v>3</v>
      </c>
      <c r="BF1716" t="s">
        <v>3</v>
      </c>
      <c r="BG1716" t="s">
        <v>3</v>
      </c>
      <c r="BH1716">
        <v>3</v>
      </c>
      <c r="BI1716">
        <v>2</v>
      </c>
      <c r="BJ1716" t="s">
        <v>31</v>
      </c>
      <c r="BM1716">
        <v>500002</v>
      </c>
      <c r="BN1716">
        <v>0</v>
      </c>
      <c r="BO1716" t="s">
        <v>3</v>
      </c>
      <c r="BP1716">
        <v>0</v>
      </c>
      <c r="BQ1716">
        <v>12</v>
      </c>
      <c r="BR1716">
        <v>0</v>
      </c>
      <c r="BS1716">
        <v>1</v>
      </c>
      <c r="BT1716">
        <v>1</v>
      </c>
      <c r="BU1716">
        <v>1</v>
      </c>
      <c r="BV1716">
        <v>1</v>
      </c>
      <c r="BW1716">
        <v>1</v>
      </c>
      <c r="BX1716">
        <v>1</v>
      </c>
      <c r="BY1716" t="s">
        <v>3</v>
      </c>
      <c r="BZ1716">
        <v>0</v>
      </c>
      <c r="CA1716">
        <v>0</v>
      </c>
      <c r="CB1716" t="s">
        <v>3</v>
      </c>
      <c r="CE1716">
        <v>0</v>
      </c>
      <c r="CF1716">
        <v>0</v>
      </c>
      <c r="CG1716">
        <v>0</v>
      </c>
      <c r="CM1716">
        <v>0</v>
      </c>
      <c r="CN1716" t="s">
        <v>3</v>
      </c>
      <c r="CO1716">
        <v>0</v>
      </c>
      <c r="CP1716">
        <f t="shared" si="1230"/>
        <v>0</v>
      </c>
      <c r="CQ1716">
        <f t="shared" si="1231"/>
        <v>0</v>
      </c>
      <c r="CR1716">
        <f t="shared" si="1232"/>
        <v>0</v>
      </c>
      <c r="CS1716">
        <f t="shared" si="1233"/>
        <v>0</v>
      </c>
      <c r="CT1716">
        <f t="shared" si="1234"/>
        <v>0</v>
      </c>
      <c r="CU1716">
        <f t="shared" si="1235"/>
        <v>0</v>
      </c>
      <c r="CV1716">
        <f t="shared" si="1236"/>
        <v>0</v>
      </c>
      <c r="CW1716">
        <f t="shared" si="1237"/>
        <v>0</v>
      </c>
      <c r="CX1716">
        <f t="shared" si="1238"/>
        <v>0</v>
      </c>
      <c r="CY1716">
        <f t="shared" si="1239"/>
        <v>0</v>
      </c>
      <c r="CZ1716">
        <f t="shared" si="1240"/>
        <v>0</v>
      </c>
      <c r="DC1716" t="s">
        <v>3</v>
      </c>
      <c r="DD1716" t="s">
        <v>3</v>
      </c>
      <c r="DE1716" t="s">
        <v>3</v>
      </c>
      <c r="DF1716" t="s">
        <v>3</v>
      </c>
      <c r="DG1716" t="s">
        <v>3</v>
      </c>
      <c r="DH1716" t="s">
        <v>3</v>
      </c>
      <c r="DI1716" t="s">
        <v>3</v>
      </c>
      <c r="DJ1716" t="s">
        <v>3</v>
      </c>
      <c r="DK1716" t="s">
        <v>3</v>
      </c>
      <c r="DL1716" t="s">
        <v>3</v>
      </c>
      <c r="DM1716" t="s">
        <v>3</v>
      </c>
      <c r="DN1716">
        <v>0</v>
      </c>
      <c r="DO1716">
        <v>0</v>
      </c>
      <c r="DP1716">
        <v>1</v>
      </c>
      <c r="DQ1716">
        <v>1</v>
      </c>
      <c r="DU1716">
        <v>1009</v>
      </c>
      <c r="DV1716" t="s">
        <v>30</v>
      </c>
      <c r="DW1716" t="s">
        <v>30</v>
      </c>
      <c r="DX1716">
        <v>1000</v>
      </c>
      <c r="DZ1716" t="s">
        <v>3</v>
      </c>
      <c r="EA1716" t="s">
        <v>3</v>
      </c>
      <c r="EB1716" t="s">
        <v>3</v>
      </c>
      <c r="EC1716" t="s">
        <v>3</v>
      </c>
      <c r="EE1716">
        <v>29085444</v>
      </c>
      <c r="EF1716">
        <v>12</v>
      </c>
      <c r="EG1716" t="s">
        <v>32</v>
      </c>
      <c r="EH1716">
        <v>0</v>
      </c>
      <c r="EI1716" t="s">
        <v>3</v>
      </c>
      <c r="EJ1716">
        <v>2</v>
      </c>
      <c r="EK1716">
        <v>500002</v>
      </c>
      <c r="EL1716" t="s">
        <v>33</v>
      </c>
      <c r="EM1716" t="s">
        <v>34</v>
      </c>
      <c r="EO1716" t="s">
        <v>3</v>
      </c>
      <c r="EQ1716">
        <v>0</v>
      </c>
      <c r="ER1716">
        <v>0</v>
      </c>
      <c r="ES1716">
        <v>0</v>
      </c>
      <c r="ET1716">
        <v>0</v>
      </c>
      <c r="EU1716">
        <v>0</v>
      </c>
      <c r="EV1716">
        <v>0</v>
      </c>
      <c r="EW1716">
        <v>0</v>
      </c>
      <c r="EX1716">
        <v>0</v>
      </c>
      <c r="FQ1716">
        <v>0</v>
      </c>
      <c r="FR1716">
        <f t="shared" si="1241"/>
        <v>0</v>
      </c>
      <c r="FS1716">
        <v>0</v>
      </c>
      <c r="FX1716">
        <v>0</v>
      </c>
      <c r="FY1716">
        <v>0</v>
      </c>
      <c r="GA1716" t="s">
        <v>3</v>
      </c>
      <c r="GD1716">
        <v>1</v>
      </c>
      <c r="GF1716">
        <v>-304821490</v>
      </c>
      <c r="GG1716">
        <v>2</v>
      </c>
      <c r="GH1716">
        <v>1</v>
      </c>
      <c r="GI1716">
        <v>-2</v>
      </c>
      <c r="GJ1716">
        <v>0</v>
      </c>
      <c r="GK1716">
        <v>0</v>
      </c>
      <c r="GL1716">
        <f t="shared" si="1242"/>
        <v>0</v>
      </c>
      <c r="GM1716">
        <f t="shared" si="1243"/>
        <v>0</v>
      </c>
      <c r="GN1716">
        <f t="shared" si="1244"/>
        <v>0</v>
      </c>
      <c r="GO1716">
        <f t="shared" si="1245"/>
        <v>0</v>
      </c>
      <c r="GP1716">
        <f t="shared" si="1246"/>
        <v>0</v>
      </c>
      <c r="GR1716">
        <v>0</v>
      </c>
      <c r="GS1716">
        <v>0</v>
      </c>
      <c r="GT1716">
        <v>0</v>
      </c>
      <c r="GU1716" t="s">
        <v>3</v>
      </c>
      <c r="GV1716">
        <f t="shared" si="1247"/>
        <v>0</v>
      </c>
      <c r="GW1716">
        <v>1</v>
      </c>
      <c r="GX1716">
        <f t="shared" si="1248"/>
        <v>0</v>
      </c>
      <c r="HA1716">
        <v>0</v>
      </c>
      <c r="HB1716">
        <v>0</v>
      </c>
      <c r="HC1716">
        <f t="shared" si="1249"/>
        <v>0</v>
      </c>
      <c r="HE1716" t="s">
        <v>3</v>
      </c>
      <c r="HF1716" t="s">
        <v>3</v>
      </c>
      <c r="HM1716" t="s">
        <v>3</v>
      </c>
      <c r="IK1716">
        <v>0</v>
      </c>
    </row>
    <row r="1717" spans="1:245">
      <c r="A1717">
        <v>17</v>
      </c>
      <c r="B1717">
        <v>0</v>
      </c>
      <c r="C1717">
        <f>ROW(SmtRes!A1806)</f>
        <v>1806</v>
      </c>
      <c r="D1717">
        <f>ROW(EtalonRes!A1755)</f>
        <v>1755</v>
      </c>
      <c r="E1717" t="s">
        <v>49</v>
      </c>
      <c r="F1717" t="s">
        <v>56</v>
      </c>
      <c r="G1717" t="s">
        <v>57</v>
      </c>
      <c r="H1717" t="s">
        <v>58</v>
      </c>
      <c r="I1717">
        <f>ROUND(4/100,9)</f>
        <v>0.04</v>
      </c>
      <c r="J1717">
        <v>0</v>
      </c>
      <c r="K1717">
        <f>ROUND(4/100,9)</f>
        <v>0.04</v>
      </c>
      <c r="O1717">
        <f t="shared" si="1210"/>
        <v>60.22</v>
      </c>
      <c r="P1717">
        <f t="shared" si="1211"/>
        <v>0</v>
      </c>
      <c r="Q1717">
        <f t="shared" si="1212"/>
        <v>0</v>
      </c>
      <c r="R1717">
        <f t="shared" si="1213"/>
        <v>0</v>
      </c>
      <c r="S1717">
        <f t="shared" si="1214"/>
        <v>60.22</v>
      </c>
      <c r="T1717">
        <f t="shared" si="1215"/>
        <v>0</v>
      </c>
      <c r="U1717">
        <f t="shared" si="1216"/>
        <v>0.2336</v>
      </c>
      <c r="V1717">
        <f t="shared" si="1217"/>
        <v>0</v>
      </c>
      <c r="W1717">
        <f t="shared" si="1218"/>
        <v>0</v>
      </c>
      <c r="X1717">
        <f t="shared" si="1219"/>
        <v>43.36</v>
      </c>
      <c r="Y1717">
        <f t="shared" si="1220"/>
        <v>31.31</v>
      </c>
      <c r="AA1717">
        <v>35863109</v>
      </c>
      <c r="AB1717">
        <f t="shared" si="1221"/>
        <v>45.55</v>
      </c>
      <c r="AC1717">
        <f t="shared" si="1222"/>
        <v>0</v>
      </c>
      <c r="AD1717">
        <f t="shared" si="1223"/>
        <v>0</v>
      </c>
      <c r="AE1717">
        <f t="shared" si="1224"/>
        <v>0</v>
      </c>
      <c r="AF1717">
        <f t="shared" si="1225"/>
        <v>45.55</v>
      </c>
      <c r="AG1717">
        <f t="shared" si="1226"/>
        <v>0</v>
      </c>
      <c r="AH1717">
        <f t="shared" si="1227"/>
        <v>5.84</v>
      </c>
      <c r="AI1717">
        <f t="shared" si="1228"/>
        <v>0</v>
      </c>
      <c r="AJ1717">
        <f t="shared" si="1229"/>
        <v>0</v>
      </c>
      <c r="AK1717">
        <v>45.55</v>
      </c>
      <c r="AL1717">
        <v>0</v>
      </c>
      <c r="AM1717">
        <v>0</v>
      </c>
      <c r="AN1717">
        <v>0</v>
      </c>
      <c r="AO1717">
        <v>45.55</v>
      </c>
      <c r="AP1717">
        <v>0</v>
      </c>
      <c r="AQ1717">
        <v>5.84</v>
      </c>
      <c r="AR1717">
        <v>0</v>
      </c>
      <c r="AS1717">
        <v>0</v>
      </c>
      <c r="AT1717">
        <v>72</v>
      </c>
      <c r="AU1717">
        <v>52</v>
      </c>
      <c r="AV1717">
        <v>1</v>
      </c>
      <c r="AW1717">
        <v>1</v>
      </c>
      <c r="AZ1717">
        <v>1</v>
      </c>
      <c r="BA1717">
        <v>33.049999999999997</v>
      </c>
      <c r="BB1717">
        <v>1</v>
      </c>
      <c r="BC1717">
        <v>1</v>
      </c>
      <c r="BD1717" t="s">
        <v>3</v>
      </c>
      <c r="BE1717" t="s">
        <v>3</v>
      </c>
      <c r="BF1717" t="s">
        <v>3</v>
      </c>
      <c r="BG1717" t="s">
        <v>3</v>
      </c>
      <c r="BH1717">
        <v>0</v>
      </c>
      <c r="BI1717">
        <v>1</v>
      </c>
      <c r="BJ1717" t="s">
        <v>59</v>
      </c>
      <c r="BM1717">
        <v>67001</v>
      </c>
      <c r="BN1717">
        <v>0</v>
      </c>
      <c r="BO1717" t="s">
        <v>56</v>
      </c>
      <c r="BP1717">
        <v>1</v>
      </c>
      <c r="BQ1717">
        <v>6</v>
      </c>
      <c r="BR1717">
        <v>0</v>
      </c>
      <c r="BS1717">
        <v>33.049999999999997</v>
      </c>
      <c r="BT1717">
        <v>1</v>
      </c>
      <c r="BU1717">
        <v>1</v>
      </c>
      <c r="BV1717">
        <v>1</v>
      </c>
      <c r="BW1717">
        <v>1</v>
      </c>
      <c r="BX1717">
        <v>1</v>
      </c>
      <c r="BY1717" t="s">
        <v>3</v>
      </c>
      <c r="BZ1717">
        <v>85</v>
      </c>
      <c r="CA1717">
        <v>65</v>
      </c>
      <c r="CB1717" t="s">
        <v>3</v>
      </c>
      <c r="CE1717">
        <v>0</v>
      </c>
      <c r="CF1717">
        <v>0</v>
      </c>
      <c r="CG1717">
        <v>0</v>
      </c>
      <c r="CM1717">
        <v>0</v>
      </c>
      <c r="CN1717" t="s">
        <v>3</v>
      </c>
      <c r="CO1717">
        <v>0</v>
      </c>
      <c r="CP1717">
        <f t="shared" si="1230"/>
        <v>60.22</v>
      </c>
      <c r="CQ1717">
        <f t="shared" si="1231"/>
        <v>0</v>
      </c>
      <c r="CR1717">
        <f t="shared" si="1232"/>
        <v>0</v>
      </c>
      <c r="CS1717">
        <f t="shared" si="1233"/>
        <v>0</v>
      </c>
      <c r="CT1717">
        <f t="shared" si="1234"/>
        <v>1505.4274999999998</v>
      </c>
      <c r="CU1717">
        <f t="shared" si="1235"/>
        <v>0</v>
      </c>
      <c r="CV1717">
        <f t="shared" si="1236"/>
        <v>5.84</v>
      </c>
      <c r="CW1717">
        <f t="shared" si="1237"/>
        <v>0</v>
      </c>
      <c r="CX1717">
        <f t="shared" si="1238"/>
        <v>0</v>
      </c>
      <c r="CY1717">
        <f t="shared" si="1239"/>
        <v>43.358400000000003</v>
      </c>
      <c r="CZ1717">
        <f t="shared" si="1240"/>
        <v>31.314399999999999</v>
      </c>
      <c r="DC1717" t="s">
        <v>3</v>
      </c>
      <c r="DD1717" t="s">
        <v>3</v>
      </c>
      <c r="DE1717" t="s">
        <v>3</v>
      </c>
      <c r="DF1717" t="s">
        <v>3</v>
      </c>
      <c r="DG1717" t="s">
        <v>3</v>
      </c>
      <c r="DH1717" t="s">
        <v>3</v>
      </c>
      <c r="DI1717" t="s">
        <v>3</v>
      </c>
      <c r="DJ1717" t="s">
        <v>3</v>
      </c>
      <c r="DK1717" t="s">
        <v>3</v>
      </c>
      <c r="DL1717" t="s">
        <v>3</v>
      </c>
      <c r="DM1717" t="s">
        <v>3</v>
      </c>
      <c r="DN1717">
        <v>0</v>
      </c>
      <c r="DO1717">
        <v>0</v>
      </c>
      <c r="DP1717">
        <v>1</v>
      </c>
      <c r="DQ1717">
        <v>1</v>
      </c>
      <c r="DU1717">
        <v>1010</v>
      </c>
      <c r="DV1717" t="s">
        <v>58</v>
      </c>
      <c r="DW1717" t="s">
        <v>58</v>
      </c>
      <c r="DX1717">
        <v>100</v>
      </c>
      <c r="DZ1717" t="s">
        <v>3</v>
      </c>
      <c r="EA1717" t="s">
        <v>3</v>
      </c>
      <c r="EB1717" t="s">
        <v>3</v>
      </c>
      <c r="EC1717" t="s">
        <v>3</v>
      </c>
      <c r="EE1717">
        <v>29085636</v>
      </c>
      <c r="EF1717">
        <v>6</v>
      </c>
      <c r="EG1717" t="s">
        <v>22</v>
      </c>
      <c r="EH1717">
        <v>0</v>
      </c>
      <c r="EI1717" t="s">
        <v>3</v>
      </c>
      <c r="EJ1717">
        <v>1</v>
      </c>
      <c r="EK1717">
        <v>67001</v>
      </c>
      <c r="EL1717" t="s">
        <v>60</v>
      </c>
      <c r="EM1717" t="s">
        <v>61</v>
      </c>
      <c r="EO1717" t="s">
        <v>3</v>
      </c>
      <c r="EQ1717">
        <v>0</v>
      </c>
      <c r="ER1717">
        <v>45.55</v>
      </c>
      <c r="ES1717">
        <v>0</v>
      </c>
      <c r="ET1717">
        <v>0</v>
      </c>
      <c r="EU1717">
        <v>0</v>
      </c>
      <c r="EV1717">
        <v>45.55</v>
      </c>
      <c r="EW1717">
        <v>5.84</v>
      </c>
      <c r="EX1717">
        <v>0</v>
      </c>
      <c r="EY1717">
        <v>0</v>
      </c>
      <c r="FQ1717">
        <v>0</v>
      </c>
      <c r="FR1717">
        <f t="shared" si="1241"/>
        <v>0</v>
      </c>
      <c r="FS1717">
        <v>0</v>
      </c>
      <c r="FV1717" t="s">
        <v>25</v>
      </c>
      <c r="FW1717" t="s">
        <v>26</v>
      </c>
      <c r="FX1717">
        <v>85</v>
      </c>
      <c r="FY1717">
        <v>65</v>
      </c>
      <c r="GA1717" t="s">
        <v>3</v>
      </c>
      <c r="GD1717">
        <v>1</v>
      </c>
      <c r="GF1717">
        <v>-1255865036</v>
      </c>
      <c r="GG1717">
        <v>2</v>
      </c>
      <c r="GH1717">
        <v>1</v>
      </c>
      <c r="GI1717">
        <v>2</v>
      </c>
      <c r="GJ1717">
        <v>0</v>
      </c>
      <c r="GK1717">
        <v>0</v>
      </c>
      <c r="GL1717">
        <f t="shared" si="1242"/>
        <v>0</v>
      </c>
      <c r="GM1717">
        <f t="shared" si="1243"/>
        <v>134.88999999999999</v>
      </c>
      <c r="GN1717">
        <f t="shared" si="1244"/>
        <v>134.88999999999999</v>
      </c>
      <c r="GO1717">
        <f t="shared" si="1245"/>
        <v>0</v>
      </c>
      <c r="GP1717">
        <f t="shared" si="1246"/>
        <v>0</v>
      </c>
      <c r="GR1717">
        <v>0</v>
      </c>
      <c r="GS1717">
        <v>3</v>
      </c>
      <c r="GT1717">
        <v>0</v>
      </c>
      <c r="GU1717" t="s">
        <v>3</v>
      </c>
      <c r="GV1717">
        <f t="shared" si="1247"/>
        <v>0</v>
      </c>
      <c r="GW1717">
        <v>1</v>
      </c>
      <c r="GX1717">
        <f t="shared" si="1248"/>
        <v>0</v>
      </c>
      <c r="HA1717">
        <v>0</v>
      </c>
      <c r="HB1717">
        <v>0</v>
      </c>
      <c r="HC1717">
        <f t="shared" si="1249"/>
        <v>0</v>
      </c>
      <c r="HE1717" t="s">
        <v>3</v>
      </c>
      <c r="HF1717" t="s">
        <v>3</v>
      </c>
      <c r="HM1717" t="s">
        <v>3</v>
      </c>
      <c r="IK1717">
        <v>0</v>
      </c>
    </row>
    <row r="1718" spans="1:245">
      <c r="A1718">
        <v>17</v>
      </c>
      <c r="B1718">
        <v>0</v>
      </c>
      <c r="C1718">
        <f>ROW(SmtRes!A1809)</f>
        <v>1809</v>
      </c>
      <c r="D1718">
        <f>ROW(EtalonRes!A1758)</f>
        <v>1758</v>
      </c>
      <c r="E1718" t="s">
        <v>55</v>
      </c>
      <c r="F1718" t="s">
        <v>63</v>
      </c>
      <c r="G1718" t="s">
        <v>64</v>
      </c>
      <c r="H1718" t="s">
        <v>65</v>
      </c>
      <c r="I1718">
        <f>ROUND(20/100,9)</f>
        <v>0.2</v>
      </c>
      <c r="J1718">
        <v>0</v>
      </c>
      <c r="K1718">
        <f>ROUND(20/100,9)</f>
        <v>0.2</v>
      </c>
      <c r="O1718">
        <f t="shared" si="1210"/>
        <v>497.94</v>
      </c>
      <c r="P1718">
        <f t="shared" si="1211"/>
        <v>0</v>
      </c>
      <c r="Q1718">
        <f t="shared" si="1212"/>
        <v>0.93</v>
      </c>
      <c r="R1718">
        <f t="shared" si="1213"/>
        <v>0.93</v>
      </c>
      <c r="S1718">
        <f t="shared" si="1214"/>
        <v>497.01</v>
      </c>
      <c r="T1718">
        <f t="shared" si="1215"/>
        <v>0</v>
      </c>
      <c r="U1718">
        <f t="shared" si="1216"/>
        <v>1.9280000000000002</v>
      </c>
      <c r="V1718">
        <f t="shared" si="1217"/>
        <v>2E-3</v>
      </c>
      <c r="W1718">
        <f t="shared" si="1218"/>
        <v>0</v>
      </c>
      <c r="X1718">
        <f t="shared" si="1219"/>
        <v>358.52</v>
      </c>
      <c r="Y1718">
        <f t="shared" si="1220"/>
        <v>258.93</v>
      </c>
      <c r="AA1718">
        <v>35863109</v>
      </c>
      <c r="AB1718">
        <f t="shared" si="1221"/>
        <v>75.5</v>
      </c>
      <c r="AC1718">
        <f t="shared" si="1222"/>
        <v>0</v>
      </c>
      <c r="AD1718">
        <f t="shared" si="1223"/>
        <v>0.31</v>
      </c>
      <c r="AE1718">
        <f t="shared" si="1224"/>
        <v>0.14000000000000001</v>
      </c>
      <c r="AF1718">
        <f t="shared" si="1225"/>
        <v>75.19</v>
      </c>
      <c r="AG1718">
        <f t="shared" si="1226"/>
        <v>0</v>
      </c>
      <c r="AH1718">
        <f t="shared" si="1227"/>
        <v>9.64</v>
      </c>
      <c r="AI1718">
        <f t="shared" si="1228"/>
        <v>0.01</v>
      </c>
      <c r="AJ1718">
        <f t="shared" si="1229"/>
        <v>0</v>
      </c>
      <c r="AK1718">
        <v>75.5</v>
      </c>
      <c r="AL1718">
        <v>0</v>
      </c>
      <c r="AM1718">
        <v>0.31</v>
      </c>
      <c r="AN1718">
        <v>0.14000000000000001</v>
      </c>
      <c r="AO1718">
        <v>75.19</v>
      </c>
      <c r="AP1718">
        <v>0</v>
      </c>
      <c r="AQ1718">
        <v>9.64</v>
      </c>
      <c r="AR1718">
        <v>0.01</v>
      </c>
      <c r="AS1718">
        <v>0</v>
      </c>
      <c r="AT1718">
        <v>72</v>
      </c>
      <c r="AU1718">
        <v>52</v>
      </c>
      <c r="AV1718">
        <v>1</v>
      </c>
      <c r="AW1718">
        <v>1</v>
      </c>
      <c r="AZ1718">
        <v>1</v>
      </c>
      <c r="BA1718">
        <v>33.049999999999997</v>
      </c>
      <c r="BB1718">
        <v>15.06</v>
      </c>
      <c r="BC1718">
        <v>1</v>
      </c>
      <c r="BD1718" t="s">
        <v>3</v>
      </c>
      <c r="BE1718" t="s">
        <v>3</v>
      </c>
      <c r="BF1718" t="s">
        <v>3</v>
      </c>
      <c r="BG1718" t="s">
        <v>3</v>
      </c>
      <c r="BH1718">
        <v>0</v>
      </c>
      <c r="BI1718">
        <v>1</v>
      </c>
      <c r="BJ1718" t="s">
        <v>66</v>
      </c>
      <c r="BM1718">
        <v>67001</v>
      </c>
      <c r="BN1718">
        <v>0</v>
      </c>
      <c r="BO1718" t="s">
        <v>63</v>
      </c>
      <c r="BP1718">
        <v>1</v>
      </c>
      <c r="BQ1718">
        <v>6</v>
      </c>
      <c r="BR1718">
        <v>0</v>
      </c>
      <c r="BS1718">
        <v>33.049999999999997</v>
      </c>
      <c r="BT1718">
        <v>1</v>
      </c>
      <c r="BU1718">
        <v>1</v>
      </c>
      <c r="BV1718">
        <v>1</v>
      </c>
      <c r="BW1718">
        <v>1</v>
      </c>
      <c r="BX1718">
        <v>1</v>
      </c>
      <c r="BY1718" t="s">
        <v>3</v>
      </c>
      <c r="BZ1718">
        <v>85</v>
      </c>
      <c r="CA1718">
        <v>65</v>
      </c>
      <c r="CB1718" t="s">
        <v>3</v>
      </c>
      <c r="CE1718">
        <v>0</v>
      </c>
      <c r="CF1718">
        <v>0</v>
      </c>
      <c r="CG1718">
        <v>0</v>
      </c>
      <c r="CM1718">
        <v>0</v>
      </c>
      <c r="CN1718" t="s">
        <v>3</v>
      </c>
      <c r="CO1718">
        <v>0</v>
      </c>
      <c r="CP1718">
        <f t="shared" si="1230"/>
        <v>497.94</v>
      </c>
      <c r="CQ1718">
        <f t="shared" si="1231"/>
        <v>0</v>
      </c>
      <c r="CR1718">
        <f t="shared" si="1232"/>
        <v>4.6686000000000005</v>
      </c>
      <c r="CS1718">
        <f t="shared" si="1233"/>
        <v>4.6269999999999998</v>
      </c>
      <c r="CT1718">
        <f t="shared" si="1234"/>
        <v>2485.0294999999996</v>
      </c>
      <c r="CU1718">
        <f t="shared" si="1235"/>
        <v>0</v>
      </c>
      <c r="CV1718">
        <f t="shared" si="1236"/>
        <v>9.64</v>
      </c>
      <c r="CW1718">
        <f t="shared" si="1237"/>
        <v>0.01</v>
      </c>
      <c r="CX1718">
        <f t="shared" si="1238"/>
        <v>0</v>
      </c>
      <c r="CY1718">
        <f t="shared" si="1239"/>
        <v>358.51679999999999</v>
      </c>
      <c r="CZ1718">
        <f t="shared" si="1240"/>
        <v>258.92880000000002</v>
      </c>
      <c r="DC1718" t="s">
        <v>3</v>
      </c>
      <c r="DD1718" t="s">
        <v>3</v>
      </c>
      <c r="DE1718" t="s">
        <v>3</v>
      </c>
      <c r="DF1718" t="s">
        <v>3</v>
      </c>
      <c r="DG1718" t="s">
        <v>3</v>
      </c>
      <c r="DH1718" t="s">
        <v>3</v>
      </c>
      <c r="DI1718" t="s">
        <v>3</v>
      </c>
      <c r="DJ1718" t="s">
        <v>3</v>
      </c>
      <c r="DK1718" t="s">
        <v>3</v>
      </c>
      <c r="DL1718" t="s">
        <v>3</v>
      </c>
      <c r="DM1718" t="s">
        <v>3</v>
      </c>
      <c r="DN1718">
        <v>0</v>
      </c>
      <c r="DO1718">
        <v>0</v>
      </c>
      <c r="DP1718">
        <v>1</v>
      </c>
      <c r="DQ1718">
        <v>1</v>
      </c>
      <c r="DU1718">
        <v>1003</v>
      </c>
      <c r="DV1718" t="s">
        <v>65</v>
      </c>
      <c r="DW1718" t="s">
        <v>65</v>
      </c>
      <c r="DX1718">
        <v>100</v>
      </c>
      <c r="DZ1718" t="s">
        <v>3</v>
      </c>
      <c r="EA1718" t="s">
        <v>3</v>
      </c>
      <c r="EB1718" t="s">
        <v>3</v>
      </c>
      <c r="EC1718" t="s">
        <v>3</v>
      </c>
      <c r="EE1718">
        <v>29085636</v>
      </c>
      <c r="EF1718">
        <v>6</v>
      </c>
      <c r="EG1718" t="s">
        <v>22</v>
      </c>
      <c r="EH1718">
        <v>0</v>
      </c>
      <c r="EI1718" t="s">
        <v>3</v>
      </c>
      <c r="EJ1718">
        <v>1</v>
      </c>
      <c r="EK1718">
        <v>67001</v>
      </c>
      <c r="EL1718" t="s">
        <v>60</v>
      </c>
      <c r="EM1718" t="s">
        <v>61</v>
      </c>
      <c r="EO1718" t="s">
        <v>3</v>
      </c>
      <c r="EQ1718">
        <v>0</v>
      </c>
      <c r="ER1718">
        <v>75.5</v>
      </c>
      <c r="ES1718">
        <v>0</v>
      </c>
      <c r="ET1718">
        <v>0.31</v>
      </c>
      <c r="EU1718">
        <v>0.14000000000000001</v>
      </c>
      <c r="EV1718">
        <v>75.19</v>
      </c>
      <c r="EW1718">
        <v>9.64</v>
      </c>
      <c r="EX1718">
        <v>0.01</v>
      </c>
      <c r="EY1718">
        <v>0</v>
      </c>
      <c r="FQ1718">
        <v>0</v>
      </c>
      <c r="FR1718">
        <f t="shared" si="1241"/>
        <v>0</v>
      </c>
      <c r="FS1718">
        <v>0</v>
      </c>
      <c r="FV1718" t="s">
        <v>25</v>
      </c>
      <c r="FW1718" t="s">
        <v>26</v>
      </c>
      <c r="FX1718">
        <v>85</v>
      </c>
      <c r="FY1718">
        <v>65</v>
      </c>
      <c r="GA1718" t="s">
        <v>3</v>
      </c>
      <c r="GD1718">
        <v>1</v>
      </c>
      <c r="GF1718">
        <v>-1480086875</v>
      </c>
      <c r="GG1718">
        <v>2</v>
      </c>
      <c r="GH1718">
        <v>1</v>
      </c>
      <c r="GI1718">
        <v>2</v>
      </c>
      <c r="GJ1718">
        <v>0</v>
      </c>
      <c r="GK1718">
        <v>0</v>
      </c>
      <c r="GL1718">
        <f t="shared" si="1242"/>
        <v>0</v>
      </c>
      <c r="GM1718">
        <f t="shared" si="1243"/>
        <v>1115.3900000000001</v>
      </c>
      <c r="GN1718">
        <f t="shared" si="1244"/>
        <v>1115.3900000000001</v>
      </c>
      <c r="GO1718">
        <f t="shared" si="1245"/>
        <v>0</v>
      </c>
      <c r="GP1718">
        <f t="shared" si="1246"/>
        <v>0</v>
      </c>
      <c r="GR1718">
        <v>0</v>
      </c>
      <c r="GS1718">
        <v>3</v>
      </c>
      <c r="GT1718">
        <v>0</v>
      </c>
      <c r="GU1718" t="s">
        <v>3</v>
      </c>
      <c r="GV1718">
        <f t="shared" si="1247"/>
        <v>0</v>
      </c>
      <c r="GW1718">
        <v>1</v>
      </c>
      <c r="GX1718">
        <f t="shared" si="1248"/>
        <v>0</v>
      </c>
      <c r="HA1718">
        <v>0</v>
      </c>
      <c r="HB1718">
        <v>0</v>
      </c>
      <c r="HC1718">
        <f t="shared" si="1249"/>
        <v>0</v>
      </c>
      <c r="HE1718" t="s">
        <v>3</v>
      </c>
      <c r="HF1718" t="s">
        <v>3</v>
      </c>
      <c r="HM1718" t="s">
        <v>3</v>
      </c>
      <c r="IK1718">
        <v>0</v>
      </c>
    </row>
    <row r="1719" spans="1:245">
      <c r="A1719">
        <v>17</v>
      </c>
      <c r="B1719">
        <v>0</v>
      </c>
      <c r="C1719">
        <f>ROW(SmtRes!A1812)</f>
        <v>1812</v>
      </c>
      <c r="D1719">
        <f>ROW(EtalonRes!A1761)</f>
        <v>1761</v>
      </c>
      <c r="E1719" t="s">
        <v>62</v>
      </c>
      <c r="F1719" t="s">
        <v>68</v>
      </c>
      <c r="G1719" t="s">
        <v>69</v>
      </c>
      <c r="H1719" t="s">
        <v>58</v>
      </c>
      <c r="I1719">
        <f>ROUND(2/100,9)</f>
        <v>0.02</v>
      </c>
      <c r="J1719">
        <v>0</v>
      </c>
      <c r="K1719">
        <f>ROUND(2/100,9)</f>
        <v>0.02</v>
      </c>
      <c r="O1719">
        <f t="shared" si="1210"/>
        <v>95.59</v>
      </c>
      <c r="P1719">
        <f t="shared" si="1211"/>
        <v>0</v>
      </c>
      <c r="Q1719">
        <f t="shared" si="1212"/>
        <v>0.75</v>
      </c>
      <c r="R1719">
        <f t="shared" si="1213"/>
        <v>0.71</v>
      </c>
      <c r="S1719">
        <f t="shared" si="1214"/>
        <v>94.84</v>
      </c>
      <c r="T1719">
        <f t="shared" si="1215"/>
        <v>0</v>
      </c>
      <c r="U1719">
        <f t="shared" si="1216"/>
        <v>0.35780000000000001</v>
      </c>
      <c r="V1719">
        <f t="shared" si="1217"/>
        <v>1.6000000000000001E-3</v>
      </c>
      <c r="W1719">
        <f t="shared" si="1218"/>
        <v>0</v>
      </c>
      <c r="X1719">
        <f t="shared" si="1219"/>
        <v>68.8</v>
      </c>
      <c r="Y1719">
        <f t="shared" si="1220"/>
        <v>49.69</v>
      </c>
      <c r="AA1719">
        <v>35863109</v>
      </c>
      <c r="AB1719">
        <f t="shared" si="1221"/>
        <v>145.97999999999999</v>
      </c>
      <c r="AC1719">
        <f t="shared" si="1222"/>
        <v>0</v>
      </c>
      <c r="AD1719">
        <f t="shared" si="1223"/>
        <v>2.5</v>
      </c>
      <c r="AE1719">
        <f t="shared" si="1224"/>
        <v>1.08</v>
      </c>
      <c r="AF1719">
        <f t="shared" si="1225"/>
        <v>143.47999999999999</v>
      </c>
      <c r="AG1719">
        <f t="shared" si="1226"/>
        <v>0</v>
      </c>
      <c r="AH1719">
        <f t="shared" si="1227"/>
        <v>17.89</v>
      </c>
      <c r="AI1719">
        <f t="shared" si="1228"/>
        <v>0.08</v>
      </c>
      <c r="AJ1719">
        <f t="shared" si="1229"/>
        <v>0</v>
      </c>
      <c r="AK1719">
        <v>145.97999999999999</v>
      </c>
      <c r="AL1719">
        <v>0</v>
      </c>
      <c r="AM1719">
        <v>2.5</v>
      </c>
      <c r="AN1719">
        <v>1.08</v>
      </c>
      <c r="AO1719">
        <v>143.47999999999999</v>
      </c>
      <c r="AP1719">
        <v>0</v>
      </c>
      <c r="AQ1719">
        <v>17.89</v>
      </c>
      <c r="AR1719">
        <v>0.08</v>
      </c>
      <c r="AS1719">
        <v>0</v>
      </c>
      <c r="AT1719">
        <v>72</v>
      </c>
      <c r="AU1719">
        <v>52</v>
      </c>
      <c r="AV1719">
        <v>1</v>
      </c>
      <c r="AW1719">
        <v>1</v>
      </c>
      <c r="AZ1719">
        <v>1</v>
      </c>
      <c r="BA1719">
        <v>33.049999999999997</v>
      </c>
      <c r="BB1719">
        <v>14.94</v>
      </c>
      <c r="BC1719">
        <v>1</v>
      </c>
      <c r="BD1719" t="s">
        <v>3</v>
      </c>
      <c r="BE1719" t="s">
        <v>3</v>
      </c>
      <c r="BF1719" t="s">
        <v>3</v>
      </c>
      <c r="BG1719" t="s">
        <v>3</v>
      </c>
      <c r="BH1719">
        <v>0</v>
      </c>
      <c r="BI1719">
        <v>1</v>
      </c>
      <c r="BJ1719" t="s">
        <v>70</v>
      </c>
      <c r="BM1719">
        <v>67001</v>
      </c>
      <c r="BN1719">
        <v>0</v>
      </c>
      <c r="BO1719" t="s">
        <v>68</v>
      </c>
      <c r="BP1719">
        <v>1</v>
      </c>
      <c r="BQ1719">
        <v>6</v>
      </c>
      <c r="BR1719">
        <v>0</v>
      </c>
      <c r="BS1719">
        <v>33.049999999999997</v>
      </c>
      <c r="BT1719">
        <v>1</v>
      </c>
      <c r="BU1719">
        <v>1</v>
      </c>
      <c r="BV1719">
        <v>1</v>
      </c>
      <c r="BW1719">
        <v>1</v>
      </c>
      <c r="BX1719">
        <v>1</v>
      </c>
      <c r="BY1719" t="s">
        <v>3</v>
      </c>
      <c r="BZ1719">
        <v>85</v>
      </c>
      <c r="CA1719">
        <v>65</v>
      </c>
      <c r="CB1719" t="s">
        <v>3</v>
      </c>
      <c r="CE1719">
        <v>0</v>
      </c>
      <c r="CF1719">
        <v>0</v>
      </c>
      <c r="CG1719">
        <v>0</v>
      </c>
      <c r="CM1719">
        <v>0</v>
      </c>
      <c r="CN1719" t="s">
        <v>3</v>
      </c>
      <c r="CO1719">
        <v>0</v>
      </c>
      <c r="CP1719">
        <f t="shared" si="1230"/>
        <v>95.59</v>
      </c>
      <c r="CQ1719">
        <f t="shared" si="1231"/>
        <v>0</v>
      </c>
      <c r="CR1719">
        <f t="shared" si="1232"/>
        <v>37.35</v>
      </c>
      <c r="CS1719">
        <f t="shared" si="1233"/>
        <v>35.694000000000003</v>
      </c>
      <c r="CT1719">
        <f t="shared" si="1234"/>
        <v>4742.0139999999992</v>
      </c>
      <c r="CU1719">
        <f t="shared" si="1235"/>
        <v>0</v>
      </c>
      <c r="CV1719">
        <f t="shared" si="1236"/>
        <v>17.89</v>
      </c>
      <c r="CW1719">
        <f t="shared" si="1237"/>
        <v>0.08</v>
      </c>
      <c r="CX1719">
        <f t="shared" si="1238"/>
        <v>0</v>
      </c>
      <c r="CY1719">
        <f t="shared" si="1239"/>
        <v>68.795999999999992</v>
      </c>
      <c r="CZ1719">
        <f t="shared" si="1240"/>
        <v>49.685999999999993</v>
      </c>
      <c r="DC1719" t="s">
        <v>3</v>
      </c>
      <c r="DD1719" t="s">
        <v>3</v>
      </c>
      <c r="DE1719" t="s">
        <v>3</v>
      </c>
      <c r="DF1719" t="s">
        <v>3</v>
      </c>
      <c r="DG1719" t="s">
        <v>3</v>
      </c>
      <c r="DH1719" t="s">
        <v>3</v>
      </c>
      <c r="DI1719" t="s">
        <v>3</v>
      </c>
      <c r="DJ1719" t="s">
        <v>3</v>
      </c>
      <c r="DK1719" t="s">
        <v>3</v>
      </c>
      <c r="DL1719" t="s">
        <v>3</v>
      </c>
      <c r="DM1719" t="s">
        <v>3</v>
      </c>
      <c r="DN1719">
        <v>0</v>
      </c>
      <c r="DO1719">
        <v>0</v>
      </c>
      <c r="DP1719">
        <v>1</v>
      </c>
      <c r="DQ1719">
        <v>1</v>
      </c>
      <c r="DU1719">
        <v>1010</v>
      </c>
      <c r="DV1719" t="s">
        <v>58</v>
      </c>
      <c r="DW1719" t="s">
        <v>58</v>
      </c>
      <c r="DX1719">
        <v>100</v>
      </c>
      <c r="DZ1719" t="s">
        <v>3</v>
      </c>
      <c r="EA1719" t="s">
        <v>3</v>
      </c>
      <c r="EB1719" t="s">
        <v>3</v>
      </c>
      <c r="EC1719" t="s">
        <v>3</v>
      </c>
      <c r="EE1719">
        <v>29085636</v>
      </c>
      <c r="EF1719">
        <v>6</v>
      </c>
      <c r="EG1719" t="s">
        <v>22</v>
      </c>
      <c r="EH1719">
        <v>0</v>
      </c>
      <c r="EI1719" t="s">
        <v>3</v>
      </c>
      <c r="EJ1719">
        <v>1</v>
      </c>
      <c r="EK1719">
        <v>67001</v>
      </c>
      <c r="EL1719" t="s">
        <v>60</v>
      </c>
      <c r="EM1719" t="s">
        <v>61</v>
      </c>
      <c r="EO1719" t="s">
        <v>3</v>
      </c>
      <c r="EQ1719">
        <v>0</v>
      </c>
      <c r="ER1719">
        <v>145.97999999999999</v>
      </c>
      <c r="ES1719">
        <v>0</v>
      </c>
      <c r="ET1719">
        <v>2.5</v>
      </c>
      <c r="EU1719">
        <v>1.08</v>
      </c>
      <c r="EV1719">
        <v>143.47999999999999</v>
      </c>
      <c r="EW1719">
        <v>17.89</v>
      </c>
      <c r="EX1719">
        <v>0.08</v>
      </c>
      <c r="EY1719">
        <v>0</v>
      </c>
      <c r="FQ1719">
        <v>0</v>
      </c>
      <c r="FR1719">
        <f t="shared" si="1241"/>
        <v>0</v>
      </c>
      <c r="FS1719">
        <v>0</v>
      </c>
      <c r="FV1719" t="s">
        <v>25</v>
      </c>
      <c r="FW1719" t="s">
        <v>26</v>
      </c>
      <c r="FX1719">
        <v>85</v>
      </c>
      <c r="FY1719">
        <v>65</v>
      </c>
      <c r="GA1719" t="s">
        <v>3</v>
      </c>
      <c r="GD1719">
        <v>1</v>
      </c>
      <c r="GF1719">
        <v>1945260508</v>
      </c>
      <c r="GG1719">
        <v>2</v>
      </c>
      <c r="GH1719">
        <v>1</v>
      </c>
      <c r="GI1719">
        <v>2</v>
      </c>
      <c r="GJ1719">
        <v>0</v>
      </c>
      <c r="GK1719">
        <v>0</v>
      </c>
      <c r="GL1719">
        <f t="shared" si="1242"/>
        <v>0</v>
      </c>
      <c r="GM1719">
        <f t="shared" si="1243"/>
        <v>214.08</v>
      </c>
      <c r="GN1719">
        <f t="shared" si="1244"/>
        <v>214.08</v>
      </c>
      <c r="GO1719">
        <f t="shared" si="1245"/>
        <v>0</v>
      </c>
      <c r="GP1719">
        <f t="shared" si="1246"/>
        <v>0</v>
      </c>
      <c r="GR1719">
        <v>0</v>
      </c>
      <c r="GS1719">
        <v>3</v>
      </c>
      <c r="GT1719">
        <v>0</v>
      </c>
      <c r="GU1719" t="s">
        <v>3</v>
      </c>
      <c r="GV1719">
        <f t="shared" si="1247"/>
        <v>0</v>
      </c>
      <c r="GW1719">
        <v>1</v>
      </c>
      <c r="GX1719">
        <f t="shared" si="1248"/>
        <v>0</v>
      </c>
      <c r="HA1719">
        <v>0</v>
      </c>
      <c r="HB1719">
        <v>0</v>
      </c>
      <c r="HC1719">
        <f t="shared" si="1249"/>
        <v>0</v>
      </c>
      <c r="HE1719" t="s">
        <v>3</v>
      </c>
      <c r="HF1719" t="s">
        <v>3</v>
      </c>
      <c r="HM1719" t="s">
        <v>3</v>
      </c>
      <c r="IK1719">
        <v>0</v>
      </c>
    </row>
    <row r="1720" spans="1:245">
      <c r="A1720">
        <v>17</v>
      </c>
      <c r="B1720">
        <v>0</v>
      </c>
      <c r="C1720">
        <f>ROW(SmtRes!A1817)</f>
        <v>1817</v>
      </c>
      <c r="D1720">
        <f>ROW(EtalonRes!A1766)</f>
        <v>1766</v>
      </c>
      <c r="E1720" t="s">
        <v>67</v>
      </c>
      <c r="F1720" t="s">
        <v>42</v>
      </c>
      <c r="G1720" t="s">
        <v>43</v>
      </c>
      <c r="H1720" t="s">
        <v>44</v>
      </c>
      <c r="I1720">
        <f>ROUND(2/100,9)</f>
        <v>0.02</v>
      </c>
      <c r="J1720">
        <v>0</v>
      </c>
      <c r="K1720">
        <f>ROUND(2/100,9)</f>
        <v>0.02</v>
      </c>
      <c r="O1720">
        <f t="shared" si="1210"/>
        <v>994.12</v>
      </c>
      <c r="P1720">
        <f t="shared" si="1211"/>
        <v>0</v>
      </c>
      <c r="Q1720">
        <f t="shared" si="1212"/>
        <v>43.61</v>
      </c>
      <c r="R1720">
        <f t="shared" si="1213"/>
        <v>26.4</v>
      </c>
      <c r="S1720">
        <f t="shared" si="1214"/>
        <v>950.51</v>
      </c>
      <c r="T1720">
        <f t="shared" si="1215"/>
        <v>0</v>
      </c>
      <c r="U1720">
        <f t="shared" si="1216"/>
        <v>3.5860000000000003</v>
      </c>
      <c r="V1720">
        <f t="shared" si="1217"/>
        <v>7.9400000000000012E-2</v>
      </c>
      <c r="W1720">
        <f t="shared" si="1218"/>
        <v>0</v>
      </c>
      <c r="X1720">
        <f t="shared" si="1219"/>
        <v>683.84</v>
      </c>
      <c r="Y1720">
        <f t="shared" si="1220"/>
        <v>488.46</v>
      </c>
      <c r="AA1720">
        <v>35863109</v>
      </c>
      <c r="AB1720">
        <f t="shared" si="1221"/>
        <v>1634.97</v>
      </c>
      <c r="AC1720">
        <f t="shared" si="1222"/>
        <v>0</v>
      </c>
      <c r="AD1720">
        <f t="shared" si="1223"/>
        <v>196.98</v>
      </c>
      <c r="AE1720">
        <f t="shared" si="1224"/>
        <v>39.94</v>
      </c>
      <c r="AF1720">
        <f t="shared" si="1225"/>
        <v>1437.99</v>
      </c>
      <c r="AG1720">
        <f t="shared" si="1226"/>
        <v>0</v>
      </c>
      <c r="AH1720">
        <f t="shared" si="1227"/>
        <v>179.3</v>
      </c>
      <c r="AI1720">
        <f t="shared" si="1228"/>
        <v>3.97</v>
      </c>
      <c r="AJ1720">
        <f t="shared" si="1229"/>
        <v>0</v>
      </c>
      <c r="AK1720">
        <v>1634.97</v>
      </c>
      <c r="AL1720">
        <v>0</v>
      </c>
      <c r="AM1720">
        <v>196.98</v>
      </c>
      <c r="AN1720">
        <v>39.94</v>
      </c>
      <c r="AO1720">
        <v>1437.99</v>
      </c>
      <c r="AP1720">
        <v>0</v>
      </c>
      <c r="AQ1720">
        <v>179.3</v>
      </c>
      <c r="AR1720">
        <v>3.97</v>
      </c>
      <c r="AS1720">
        <v>0</v>
      </c>
      <c r="AT1720">
        <v>70</v>
      </c>
      <c r="AU1720">
        <v>50</v>
      </c>
      <c r="AV1720">
        <v>1</v>
      </c>
      <c r="AW1720">
        <v>1</v>
      </c>
      <c r="AZ1720">
        <v>1</v>
      </c>
      <c r="BA1720">
        <v>33.049999999999997</v>
      </c>
      <c r="BB1720">
        <v>11.07</v>
      </c>
      <c r="BC1720">
        <v>1</v>
      </c>
      <c r="BD1720" t="s">
        <v>3</v>
      </c>
      <c r="BE1720" t="s">
        <v>3</v>
      </c>
      <c r="BF1720" t="s">
        <v>3</v>
      </c>
      <c r="BG1720" t="s">
        <v>3</v>
      </c>
      <c r="BH1720">
        <v>0</v>
      </c>
      <c r="BI1720">
        <v>1</v>
      </c>
      <c r="BJ1720" t="s">
        <v>45</v>
      </c>
      <c r="BM1720">
        <v>56001</v>
      </c>
      <c r="BN1720">
        <v>0</v>
      </c>
      <c r="BO1720" t="s">
        <v>42</v>
      </c>
      <c r="BP1720">
        <v>1</v>
      </c>
      <c r="BQ1720">
        <v>6</v>
      </c>
      <c r="BR1720">
        <v>0</v>
      </c>
      <c r="BS1720">
        <v>33.049999999999997</v>
      </c>
      <c r="BT1720">
        <v>1</v>
      </c>
      <c r="BU1720">
        <v>1</v>
      </c>
      <c r="BV1720">
        <v>1</v>
      </c>
      <c r="BW1720">
        <v>1</v>
      </c>
      <c r="BX1720">
        <v>1</v>
      </c>
      <c r="BY1720" t="s">
        <v>3</v>
      </c>
      <c r="BZ1720">
        <v>82</v>
      </c>
      <c r="CA1720">
        <v>62</v>
      </c>
      <c r="CB1720" t="s">
        <v>3</v>
      </c>
      <c r="CE1720">
        <v>0</v>
      </c>
      <c r="CF1720">
        <v>0</v>
      </c>
      <c r="CG1720">
        <v>0</v>
      </c>
      <c r="CM1720">
        <v>0</v>
      </c>
      <c r="CN1720" t="s">
        <v>3</v>
      </c>
      <c r="CO1720">
        <v>0</v>
      </c>
      <c r="CP1720">
        <f t="shared" si="1230"/>
        <v>994.12</v>
      </c>
      <c r="CQ1720">
        <f t="shared" si="1231"/>
        <v>0</v>
      </c>
      <c r="CR1720">
        <f t="shared" si="1232"/>
        <v>2180.5686000000001</v>
      </c>
      <c r="CS1720">
        <f t="shared" si="1233"/>
        <v>1320.0169999999998</v>
      </c>
      <c r="CT1720">
        <f t="shared" si="1234"/>
        <v>47525.569499999998</v>
      </c>
      <c r="CU1720">
        <f t="shared" si="1235"/>
        <v>0</v>
      </c>
      <c r="CV1720">
        <f t="shared" si="1236"/>
        <v>179.3</v>
      </c>
      <c r="CW1720">
        <f t="shared" si="1237"/>
        <v>3.97</v>
      </c>
      <c r="CX1720">
        <f t="shared" si="1238"/>
        <v>0</v>
      </c>
      <c r="CY1720">
        <f t="shared" si="1239"/>
        <v>683.83699999999999</v>
      </c>
      <c r="CZ1720">
        <f t="shared" si="1240"/>
        <v>488.45499999999998</v>
      </c>
      <c r="DC1720" t="s">
        <v>3</v>
      </c>
      <c r="DD1720" t="s">
        <v>3</v>
      </c>
      <c r="DE1720" t="s">
        <v>3</v>
      </c>
      <c r="DF1720" t="s">
        <v>3</v>
      </c>
      <c r="DG1720" t="s">
        <v>3</v>
      </c>
      <c r="DH1720" t="s">
        <v>3</v>
      </c>
      <c r="DI1720" t="s">
        <v>3</v>
      </c>
      <c r="DJ1720" t="s">
        <v>3</v>
      </c>
      <c r="DK1720" t="s">
        <v>3</v>
      </c>
      <c r="DL1720" t="s">
        <v>3</v>
      </c>
      <c r="DM1720" t="s">
        <v>3</v>
      </c>
      <c r="DN1720">
        <v>0</v>
      </c>
      <c r="DO1720">
        <v>0</v>
      </c>
      <c r="DP1720">
        <v>1</v>
      </c>
      <c r="DQ1720">
        <v>1</v>
      </c>
      <c r="DU1720">
        <v>1013</v>
      </c>
      <c r="DV1720" t="s">
        <v>44</v>
      </c>
      <c r="DW1720" t="s">
        <v>44</v>
      </c>
      <c r="DX1720">
        <v>1</v>
      </c>
      <c r="DZ1720" t="s">
        <v>3</v>
      </c>
      <c r="EA1720" t="s">
        <v>3</v>
      </c>
      <c r="EB1720" t="s">
        <v>3</v>
      </c>
      <c r="EC1720" t="s">
        <v>3</v>
      </c>
      <c r="EE1720">
        <v>29085589</v>
      </c>
      <c r="EF1720">
        <v>6</v>
      </c>
      <c r="EG1720" t="s">
        <v>22</v>
      </c>
      <c r="EH1720">
        <v>0</v>
      </c>
      <c r="EI1720" t="s">
        <v>3</v>
      </c>
      <c r="EJ1720">
        <v>1</v>
      </c>
      <c r="EK1720">
        <v>56001</v>
      </c>
      <c r="EL1720" t="s">
        <v>46</v>
      </c>
      <c r="EM1720" t="s">
        <v>47</v>
      </c>
      <c r="EO1720" t="s">
        <v>3</v>
      </c>
      <c r="EQ1720">
        <v>0</v>
      </c>
      <c r="ER1720">
        <v>1634.97</v>
      </c>
      <c r="ES1720">
        <v>0</v>
      </c>
      <c r="ET1720">
        <v>196.98</v>
      </c>
      <c r="EU1720">
        <v>39.94</v>
      </c>
      <c r="EV1720">
        <v>1437.99</v>
      </c>
      <c r="EW1720">
        <v>179.3</v>
      </c>
      <c r="EX1720">
        <v>3.97</v>
      </c>
      <c r="EY1720">
        <v>0</v>
      </c>
      <c r="FQ1720">
        <v>0</v>
      </c>
      <c r="FR1720">
        <f t="shared" si="1241"/>
        <v>0</v>
      </c>
      <c r="FS1720">
        <v>0</v>
      </c>
      <c r="FV1720" t="s">
        <v>25</v>
      </c>
      <c r="FW1720" t="s">
        <v>26</v>
      </c>
      <c r="FX1720">
        <v>82</v>
      </c>
      <c r="FY1720">
        <v>62</v>
      </c>
      <c r="GA1720" t="s">
        <v>3</v>
      </c>
      <c r="GD1720">
        <v>1</v>
      </c>
      <c r="GF1720">
        <v>395004222</v>
      </c>
      <c r="GG1720">
        <v>2</v>
      </c>
      <c r="GH1720">
        <v>1</v>
      </c>
      <c r="GI1720">
        <v>2</v>
      </c>
      <c r="GJ1720">
        <v>0</v>
      </c>
      <c r="GK1720">
        <v>0</v>
      </c>
      <c r="GL1720">
        <f t="shared" si="1242"/>
        <v>0</v>
      </c>
      <c r="GM1720">
        <f t="shared" si="1243"/>
        <v>2166.42</v>
      </c>
      <c r="GN1720">
        <f t="shared" si="1244"/>
        <v>2166.42</v>
      </c>
      <c r="GO1720">
        <f t="shared" si="1245"/>
        <v>0</v>
      </c>
      <c r="GP1720">
        <f t="shared" si="1246"/>
        <v>0</v>
      </c>
      <c r="GR1720">
        <v>0</v>
      </c>
      <c r="GS1720">
        <v>3</v>
      </c>
      <c r="GT1720">
        <v>0</v>
      </c>
      <c r="GU1720" t="s">
        <v>3</v>
      </c>
      <c r="GV1720">
        <f t="shared" si="1247"/>
        <v>0</v>
      </c>
      <c r="GW1720">
        <v>1</v>
      </c>
      <c r="GX1720">
        <f t="shared" si="1248"/>
        <v>0</v>
      </c>
      <c r="HA1720">
        <v>0</v>
      </c>
      <c r="HB1720">
        <v>0</v>
      </c>
      <c r="HC1720">
        <f t="shared" si="1249"/>
        <v>0</v>
      </c>
      <c r="HE1720" t="s">
        <v>3</v>
      </c>
      <c r="HF1720" t="s">
        <v>3</v>
      </c>
      <c r="HM1720" t="s">
        <v>3</v>
      </c>
      <c r="IK1720">
        <v>0</v>
      </c>
    </row>
    <row r="1721" spans="1:245">
      <c r="A1721">
        <v>18</v>
      </c>
      <c r="B1721">
        <v>0</v>
      </c>
      <c r="C1721">
        <v>1817</v>
      </c>
      <c r="E1721" t="s">
        <v>266</v>
      </c>
      <c r="F1721" t="s">
        <v>28</v>
      </c>
      <c r="G1721" t="s">
        <v>29</v>
      </c>
      <c r="H1721" t="s">
        <v>30</v>
      </c>
      <c r="I1721">
        <f>I1720*J1721</f>
        <v>0.21</v>
      </c>
      <c r="J1721">
        <v>10.5</v>
      </c>
      <c r="K1721">
        <v>10.5</v>
      </c>
      <c r="O1721">
        <f t="shared" si="1210"/>
        <v>0</v>
      </c>
      <c r="P1721">
        <f t="shared" si="1211"/>
        <v>0</v>
      </c>
      <c r="Q1721">
        <f t="shared" si="1212"/>
        <v>0</v>
      </c>
      <c r="R1721">
        <f t="shared" si="1213"/>
        <v>0</v>
      </c>
      <c r="S1721">
        <f t="shared" si="1214"/>
        <v>0</v>
      </c>
      <c r="T1721">
        <f t="shared" si="1215"/>
        <v>0</v>
      </c>
      <c r="U1721">
        <f t="shared" si="1216"/>
        <v>0</v>
      </c>
      <c r="V1721">
        <f t="shared" si="1217"/>
        <v>0</v>
      </c>
      <c r="W1721">
        <f t="shared" si="1218"/>
        <v>0</v>
      </c>
      <c r="X1721">
        <f t="shared" si="1219"/>
        <v>0</v>
      </c>
      <c r="Y1721">
        <f t="shared" si="1220"/>
        <v>0</v>
      </c>
      <c r="AA1721">
        <v>35863109</v>
      </c>
      <c r="AB1721">
        <f t="shared" si="1221"/>
        <v>0</v>
      </c>
      <c r="AC1721">
        <f t="shared" si="1222"/>
        <v>0</v>
      </c>
      <c r="AD1721">
        <f t="shared" si="1223"/>
        <v>0</v>
      </c>
      <c r="AE1721">
        <f t="shared" si="1224"/>
        <v>0</v>
      </c>
      <c r="AF1721">
        <f t="shared" si="1225"/>
        <v>0</v>
      </c>
      <c r="AG1721">
        <f t="shared" si="1226"/>
        <v>0</v>
      </c>
      <c r="AH1721">
        <f t="shared" si="1227"/>
        <v>0</v>
      </c>
      <c r="AI1721">
        <f t="shared" si="1228"/>
        <v>0</v>
      </c>
      <c r="AJ1721">
        <f t="shared" si="1229"/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1</v>
      </c>
      <c r="AW1721">
        <v>1</v>
      </c>
      <c r="AZ1721">
        <v>1</v>
      </c>
      <c r="BA1721">
        <v>1</v>
      </c>
      <c r="BB1721">
        <v>1</v>
      </c>
      <c r="BC1721">
        <v>1</v>
      </c>
      <c r="BD1721" t="s">
        <v>3</v>
      </c>
      <c r="BE1721" t="s">
        <v>3</v>
      </c>
      <c r="BF1721" t="s">
        <v>3</v>
      </c>
      <c r="BG1721" t="s">
        <v>3</v>
      </c>
      <c r="BH1721">
        <v>3</v>
      </c>
      <c r="BI1721">
        <v>2</v>
      </c>
      <c r="BJ1721" t="s">
        <v>31</v>
      </c>
      <c r="BM1721">
        <v>500002</v>
      </c>
      <c r="BN1721">
        <v>0</v>
      </c>
      <c r="BO1721" t="s">
        <v>3</v>
      </c>
      <c r="BP1721">
        <v>0</v>
      </c>
      <c r="BQ1721">
        <v>12</v>
      </c>
      <c r="BR1721">
        <v>0</v>
      </c>
      <c r="BS1721">
        <v>1</v>
      </c>
      <c r="BT1721">
        <v>1</v>
      </c>
      <c r="BU1721">
        <v>1</v>
      </c>
      <c r="BV1721">
        <v>1</v>
      </c>
      <c r="BW1721">
        <v>1</v>
      </c>
      <c r="BX1721">
        <v>1</v>
      </c>
      <c r="BY1721" t="s">
        <v>3</v>
      </c>
      <c r="BZ1721">
        <v>0</v>
      </c>
      <c r="CA1721">
        <v>0</v>
      </c>
      <c r="CB1721" t="s">
        <v>3</v>
      </c>
      <c r="CE1721">
        <v>0</v>
      </c>
      <c r="CF1721">
        <v>0</v>
      </c>
      <c r="CG1721">
        <v>0</v>
      </c>
      <c r="CM1721">
        <v>0</v>
      </c>
      <c r="CN1721" t="s">
        <v>3</v>
      </c>
      <c r="CO1721">
        <v>0</v>
      </c>
      <c r="CP1721">
        <f t="shared" si="1230"/>
        <v>0</v>
      </c>
      <c r="CQ1721">
        <f t="shared" si="1231"/>
        <v>0</v>
      </c>
      <c r="CR1721">
        <f t="shared" si="1232"/>
        <v>0</v>
      </c>
      <c r="CS1721">
        <f t="shared" si="1233"/>
        <v>0</v>
      </c>
      <c r="CT1721">
        <f t="shared" si="1234"/>
        <v>0</v>
      </c>
      <c r="CU1721">
        <f t="shared" si="1235"/>
        <v>0</v>
      </c>
      <c r="CV1721">
        <f t="shared" si="1236"/>
        <v>0</v>
      </c>
      <c r="CW1721">
        <f t="shared" si="1237"/>
        <v>0</v>
      </c>
      <c r="CX1721">
        <f t="shared" si="1238"/>
        <v>0</v>
      </c>
      <c r="CY1721">
        <f t="shared" si="1239"/>
        <v>0</v>
      </c>
      <c r="CZ1721">
        <f t="shared" si="1240"/>
        <v>0</v>
      </c>
      <c r="DC1721" t="s">
        <v>3</v>
      </c>
      <c r="DD1721" t="s">
        <v>3</v>
      </c>
      <c r="DE1721" t="s">
        <v>3</v>
      </c>
      <c r="DF1721" t="s">
        <v>3</v>
      </c>
      <c r="DG1721" t="s">
        <v>3</v>
      </c>
      <c r="DH1721" t="s">
        <v>3</v>
      </c>
      <c r="DI1721" t="s">
        <v>3</v>
      </c>
      <c r="DJ1721" t="s">
        <v>3</v>
      </c>
      <c r="DK1721" t="s">
        <v>3</v>
      </c>
      <c r="DL1721" t="s">
        <v>3</v>
      </c>
      <c r="DM1721" t="s">
        <v>3</v>
      </c>
      <c r="DN1721">
        <v>0</v>
      </c>
      <c r="DO1721">
        <v>0</v>
      </c>
      <c r="DP1721">
        <v>1</v>
      </c>
      <c r="DQ1721">
        <v>1</v>
      </c>
      <c r="DU1721">
        <v>1009</v>
      </c>
      <c r="DV1721" t="s">
        <v>30</v>
      </c>
      <c r="DW1721" t="s">
        <v>30</v>
      </c>
      <c r="DX1721">
        <v>1000</v>
      </c>
      <c r="DZ1721" t="s">
        <v>3</v>
      </c>
      <c r="EA1721" t="s">
        <v>3</v>
      </c>
      <c r="EB1721" t="s">
        <v>3</v>
      </c>
      <c r="EC1721" t="s">
        <v>3</v>
      </c>
      <c r="EE1721">
        <v>29085444</v>
      </c>
      <c r="EF1721">
        <v>12</v>
      </c>
      <c r="EG1721" t="s">
        <v>32</v>
      </c>
      <c r="EH1721">
        <v>0</v>
      </c>
      <c r="EI1721" t="s">
        <v>3</v>
      </c>
      <c r="EJ1721">
        <v>2</v>
      </c>
      <c r="EK1721">
        <v>500002</v>
      </c>
      <c r="EL1721" t="s">
        <v>33</v>
      </c>
      <c r="EM1721" t="s">
        <v>34</v>
      </c>
      <c r="EO1721" t="s">
        <v>3</v>
      </c>
      <c r="EQ1721">
        <v>0</v>
      </c>
      <c r="ER1721">
        <v>0</v>
      </c>
      <c r="ES1721">
        <v>0</v>
      </c>
      <c r="ET1721">
        <v>0</v>
      </c>
      <c r="EU1721">
        <v>0</v>
      </c>
      <c r="EV1721">
        <v>0</v>
      </c>
      <c r="EW1721">
        <v>0</v>
      </c>
      <c r="EX1721">
        <v>0</v>
      </c>
      <c r="FQ1721">
        <v>0</v>
      </c>
      <c r="FR1721">
        <f t="shared" si="1241"/>
        <v>0</v>
      </c>
      <c r="FS1721">
        <v>0</v>
      </c>
      <c r="FX1721">
        <v>0</v>
      </c>
      <c r="FY1721">
        <v>0</v>
      </c>
      <c r="GA1721" t="s">
        <v>3</v>
      </c>
      <c r="GD1721">
        <v>1</v>
      </c>
      <c r="GF1721">
        <v>-304821490</v>
      </c>
      <c r="GG1721">
        <v>2</v>
      </c>
      <c r="GH1721">
        <v>1</v>
      </c>
      <c r="GI1721">
        <v>-2</v>
      </c>
      <c r="GJ1721">
        <v>0</v>
      </c>
      <c r="GK1721">
        <v>0</v>
      </c>
      <c r="GL1721">
        <f t="shared" si="1242"/>
        <v>0</v>
      </c>
      <c r="GM1721">
        <f t="shared" si="1243"/>
        <v>0</v>
      </c>
      <c r="GN1721">
        <f t="shared" si="1244"/>
        <v>0</v>
      </c>
      <c r="GO1721">
        <f t="shared" si="1245"/>
        <v>0</v>
      </c>
      <c r="GP1721">
        <f t="shared" si="1246"/>
        <v>0</v>
      </c>
      <c r="GR1721">
        <v>0</v>
      </c>
      <c r="GS1721">
        <v>3</v>
      </c>
      <c r="GT1721">
        <v>0</v>
      </c>
      <c r="GU1721" t="s">
        <v>3</v>
      </c>
      <c r="GV1721">
        <f t="shared" si="1247"/>
        <v>0</v>
      </c>
      <c r="GW1721">
        <v>1</v>
      </c>
      <c r="GX1721">
        <f t="shared" si="1248"/>
        <v>0</v>
      </c>
      <c r="HA1721">
        <v>0</v>
      </c>
      <c r="HB1721">
        <v>0</v>
      </c>
      <c r="HC1721">
        <f t="shared" si="1249"/>
        <v>0</v>
      </c>
      <c r="HE1721" t="s">
        <v>3</v>
      </c>
      <c r="HF1721" t="s">
        <v>3</v>
      </c>
      <c r="HM1721" t="s">
        <v>3</v>
      </c>
      <c r="IK1721">
        <v>0</v>
      </c>
    </row>
    <row r="1723" spans="1:245">
      <c r="A1723" s="2">
        <v>51</v>
      </c>
      <c r="B1723" s="2">
        <f>B1707</f>
        <v>0</v>
      </c>
      <c r="C1723" s="2">
        <f>A1707</f>
        <v>5</v>
      </c>
      <c r="D1723" s="2">
        <f>ROW(A1707)</f>
        <v>1707</v>
      </c>
      <c r="E1723" s="2"/>
      <c r="F1723" s="2" t="str">
        <f>IF(F1707&lt;&gt;"",F1707,"")</f>
        <v>Новый подраздел</v>
      </c>
      <c r="G1723" s="2" t="str">
        <f>IF(G1707&lt;&gt;"",G1707,"")</f>
        <v>демонтаж</v>
      </c>
      <c r="H1723" s="2">
        <v>0</v>
      </c>
      <c r="I1723" s="2"/>
      <c r="J1723" s="2"/>
      <c r="K1723" s="2"/>
      <c r="L1723" s="2"/>
      <c r="M1723" s="2"/>
      <c r="N1723" s="2"/>
      <c r="O1723" s="2">
        <f t="shared" ref="O1723:T1723" si="1250">ROUND(AB1723,2)</f>
        <v>3709.01</v>
      </c>
      <c r="P1723" s="2">
        <f t="shared" si="1250"/>
        <v>0</v>
      </c>
      <c r="Q1723" s="2">
        <f t="shared" si="1250"/>
        <v>67.55</v>
      </c>
      <c r="R1723" s="2">
        <f t="shared" si="1250"/>
        <v>49.39</v>
      </c>
      <c r="S1723" s="2">
        <f t="shared" si="1250"/>
        <v>3641.46</v>
      </c>
      <c r="T1723" s="2">
        <f t="shared" si="1250"/>
        <v>0</v>
      </c>
      <c r="U1723" s="2">
        <f>AH1723</f>
        <v>14.014268</v>
      </c>
      <c r="V1723" s="2">
        <f>AI1723</f>
        <v>0.13071000000000002</v>
      </c>
      <c r="W1723" s="2">
        <f>ROUND(AJ1723,2)</f>
        <v>0</v>
      </c>
      <c r="X1723" s="2">
        <f>ROUND(AK1723,2)</f>
        <v>2555.48</v>
      </c>
      <c r="Y1723" s="2">
        <f>ROUND(AL1723,2)</f>
        <v>1940.92</v>
      </c>
      <c r="Z1723" s="2"/>
      <c r="AA1723" s="2"/>
      <c r="AB1723" s="2">
        <f>ROUND(SUMIF(AA1711:AA1721,"=35863109",O1711:O1721),2)</f>
        <v>3709.01</v>
      </c>
      <c r="AC1723" s="2">
        <f>ROUND(SUMIF(AA1711:AA1721,"=35863109",P1711:P1721),2)</f>
        <v>0</v>
      </c>
      <c r="AD1723" s="2">
        <f>ROUND(SUMIF(AA1711:AA1721,"=35863109",Q1711:Q1721),2)</f>
        <v>67.55</v>
      </c>
      <c r="AE1723" s="2">
        <f>ROUND(SUMIF(AA1711:AA1721,"=35863109",R1711:R1721),2)</f>
        <v>49.39</v>
      </c>
      <c r="AF1723" s="2">
        <f>ROUND(SUMIF(AA1711:AA1721,"=35863109",S1711:S1721),2)</f>
        <v>3641.46</v>
      </c>
      <c r="AG1723" s="2">
        <f>ROUND(SUMIF(AA1711:AA1721,"=35863109",T1711:T1721),2)</f>
        <v>0</v>
      </c>
      <c r="AH1723" s="2">
        <f>SUMIF(AA1711:AA1721,"=35863109",U1711:U1721)</f>
        <v>14.014268</v>
      </c>
      <c r="AI1723" s="2">
        <f>SUMIF(AA1711:AA1721,"=35863109",V1711:V1721)</f>
        <v>0.13071000000000002</v>
      </c>
      <c r="AJ1723" s="2">
        <f>ROUND(SUMIF(AA1711:AA1721,"=35863109",W1711:W1721),2)</f>
        <v>0</v>
      </c>
      <c r="AK1723" s="2">
        <f>ROUND(SUMIF(AA1711:AA1721,"=35863109",X1711:X1721),2)</f>
        <v>2555.48</v>
      </c>
      <c r="AL1723" s="2">
        <f>ROUND(SUMIF(AA1711:AA1721,"=35863109",Y1711:Y1721),2)</f>
        <v>1940.92</v>
      </c>
      <c r="AM1723" s="2"/>
      <c r="AN1723" s="2"/>
      <c r="AO1723" s="2">
        <f t="shared" ref="AO1723:BD1723" si="1251">ROUND(BX1723,2)</f>
        <v>0</v>
      </c>
      <c r="AP1723" s="2">
        <f t="shared" si="1251"/>
        <v>0</v>
      </c>
      <c r="AQ1723" s="2">
        <f t="shared" si="1251"/>
        <v>0</v>
      </c>
      <c r="AR1723" s="2">
        <f t="shared" si="1251"/>
        <v>8205.41</v>
      </c>
      <c r="AS1723" s="2">
        <f t="shared" si="1251"/>
        <v>8205.41</v>
      </c>
      <c r="AT1723" s="2">
        <f t="shared" si="1251"/>
        <v>0</v>
      </c>
      <c r="AU1723" s="2">
        <f t="shared" si="1251"/>
        <v>0</v>
      </c>
      <c r="AV1723" s="2">
        <f t="shared" si="1251"/>
        <v>0</v>
      </c>
      <c r="AW1723" s="2">
        <f t="shared" si="1251"/>
        <v>0</v>
      </c>
      <c r="AX1723" s="2">
        <f t="shared" si="1251"/>
        <v>0</v>
      </c>
      <c r="AY1723" s="2">
        <f t="shared" si="1251"/>
        <v>0</v>
      </c>
      <c r="AZ1723" s="2">
        <f t="shared" si="1251"/>
        <v>0</v>
      </c>
      <c r="BA1723" s="2">
        <f t="shared" si="1251"/>
        <v>0</v>
      </c>
      <c r="BB1723" s="2">
        <f t="shared" si="1251"/>
        <v>0</v>
      </c>
      <c r="BC1723" s="2">
        <f t="shared" si="1251"/>
        <v>0</v>
      </c>
      <c r="BD1723" s="2">
        <f t="shared" si="1251"/>
        <v>0</v>
      </c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>
        <f>ROUND(SUMIF(AA1711:AA1721,"=35863109",FQ1711:FQ1721),2)</f>
        <v>0</v>
      </c>
      <c r="BY1723" s="2">
        <f>ROUND(SUMIF(AA1711:AA1721,"=35863109",FR1711:FR1721),2)</f>
        <v>0</v>
      </c>
      <c r="BZ1723" s="2">
        <f>ROUND(SUMIF(AA1711:AA1721,"=35863109",GL1711:GL1721),2)</f>
        <v>0</v>
      </c>
      <c r="CA1723" s="2">
        <f>ROUND(SUMIF(AA1711:AA1721,"=35863109",GM1711:GM1721),2)</f>
        <v>8205.41</v>
      </c>
      <c r="CB1723" s="2">
        <f>ROUND(SUMIF(AA1711:AA1721,"=35863109",GN1711:GN1721),2)</f>
        <v>8205.41</v>
      </c>
      <c r="CC1723" s="2">
        <f>ROUND(SUMIF(AA1711:AA1721,"=35863109",GO1711:GO1721),2)</f>
        <v>0</v>
      </c>
      <c r="CD1723" s="2">
        <f>ROUND(SUMIF(AA1711:AA1721,"=35863109",GP1711:GP1721),2)</f>
        <v>0</v>
      </c>
      <c r="CE1723" s="2">
        <f>AC1723-BX1723</f>
        <v>0</v>
      </c>
      <c r="CF1723" s="2">
        <f>AC1723-BY1723</f>
        <v>0</v>
      </c>
      <c r="CG1723" s="2">
        <f>BX1723-BZ1723</f>
        <v>0</v>
      </c>
      <c r="CH1723" s="2">
        <f>AC1723-BX1723-BY1723+BZ1723</f>
        <v>0</v>
      </c>
      <c r="CI1723" s="2">
        <f>BY1723-BZ1723</f>
        <v>0</v>
      </c>
      <c r="CJ1723" s="2">
        <f>ROUND(SUMIF(AA1711:AA1721,"=35863109",GX1711:GX1721),2)</f>
        <v>0</v>
      </c>
      <c r="CK1723" s="2">
        <f>ROUND(SUMIF(AA1711:AA1721,"=35863109",GY1711:GY1721),2)</f>
        <v>0</v>
      </c>
      <c r="CL1723" s="2">
        <f>ROUND(SUMIF(AA1711:AA1721,"=35863109",GZ1711:GZ1721),2)</f>
        <v>0</v>
      </c>
      <c r="CM1723" s="2">
        <f>ROUND(SUMIF(AA1711:AA1721,"=35863109",HD1711:HD1721),2)</f>
        <v>0</v>
      </c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  <c r="GO1723" s="3"/>
      <c r="GP1723" s="3"/>
      <c r="GQ1723" s="3"/>
      <c r="GR1723" s="3"/>
      <c r="GS1723" s="3"/>
      <c r="GT1723" s="3"/>
      <c r="GU1723" s="3"/>
      <c r="GV1723" s="3"/>
      <c r="GW1723" s="3"/>
      <c r="GX1723" s="3">
        <v>0</v>
      </c>
    </row>
    <row r="1725" spans="1:245">
      <c r="A1725" s="4">
        <v>50</v>
      </c>
      <c r="B1725" s="4">
        <v>0</v>
      </c>
      <c r="C1725" s="4">
        <v>0</v>
      </c>
      <c r="D1725" s="4">
        <v>1</v>
      </c>
      <c r="E1725" s="4">
        <v>201</v>
      </c>
      <c r="F1725" s="4">
        <f>ROUND(Source!O1723,O1725)</f>
        <v>3709.01</v>
      </c>
      <c r="G1725" s="4" t="s">
        <v>71</v>
      </c>
      <c r="H1725" s="4" t="s">
        <v>72</v>
      </c>
      <c r="I1725" s="4"/>
      <c r="J1725" s="4"/>
      <c r="K1725" s="4">
        <v>201</v>
      </c>
      <c r="L1725" s="4">
        <v>1</v>
      </c>
      <c r="M1725" s="4">
        <v>3</v>
      </c>
      <c r="N1725" s="4" t="s">
        <v>3</v>
      </c>
      <c r="O1725" s="4">
        <v>2</v>
      </c>
      <c r="P1725" s="4"/>
      <c r="Q1725" s="4"/>
      <c r="R1725" s="4"/>
      <c r="S1725" s="4"/>
      <c r="T1725" s="4"/>
      <c r="U1725" s="4"/>
      <c r="V1725" s="4"/>
      <c r="W1725" s="4"/>
    </row>
    <row r="1726" spans="1:245">
      <c r="A1726" s="4">
        <v>50</v>
      </c>
      <c r="B1726" s="4">
        <v>0</v>
      </c>
      <c r="C1726" s="4">
        <v>0</v>
      </c>
      <c r="D1726" s="4">
        <v>1</v>
      </c>
      <c r="E1726" s="4">
        <v>202</v>
      </c>
      <c r="F1726" s="4">
        <f>ROUND(Source!P1723,O1726)</f>
        <v>0</v>
      </c>
      <c r="G1726" s="4" t="s">
        <v>73</v>
      </c>
      <c r="H1726" s="4" t="s">
        <v>74</v>
      </c>
      <c r="I1726" s="4"/>
      <c r="J1726" s="4"/>
      <c r="K1726" s="4">
        <v>202</v>
      </c>
      <c r="L1726" s="4">
        <v>2</v>
      </c>
      <c r="M1726" s="4">
        <v>3</v>
      </c>
      <c r="N1726" s="4" t="s">
        <v>3</v>
      </c>
      <c r="O1726" s="4">
        <v>2</v>
      </c>
      <c r="P1726" s="4"/>
      <c r="Q1726" s="4"/>
      <c r="R1726" s="4"/>
      <c r="S1726" s="4"/>
      <c r="T1726" s="4"/>
      <c r="U1726" s="4"/>
      <c r="V1726" s="4"/>
      <c r="W1726" s="4"/>
    </row>
    <row r="1727" spans="1:245">
      <c r="A1727" s="4">
        <v>50</v>
      </c>
      <c r="B1727" s="4">
        <v>0</v>
      </c>
      <c r="C1727" s="4">
        <v>0</v>
      </c>
      <c r="D1727" s="4">
        <v>1</v>
      </c>
      <c r="E1727" s="4">
        <v>222</v>
      </c>
      <c r="F1727" s="4">
        <f>ROUND(Source!AO1723,O1727)</f>
        <v>0</v>
      </c>
      <c r="G1727" s="4" t="s">
        <v>75</v>
      </c>
      <c r="H1727" s="4" t="s">
        <v>76</v>
      </c>
      <c r="I1727" s="4"/>
      <c r="J1727" s="4"/>
      <c r="K1727" s="4">
        <v>222</v>
      </c>
      <c r="L1727" s="4">
        <v>3</v>
      </c>
      <c r="M1727" s="4">
        <v>3</v>
      </c>
      <c r="N1727" s="4" t="s">
        <v>3</v>
      </c>
      <c r="O1727" s="4">
        <v>2</v>
      </c>
      <c r="P1727" s="4"/>
      <c r="Q1727" s="4"/>
      <c r="R1727" s="4"/>
      <c r="S1727" s="4"/>
      <c r="T1727" s="4"/>
      <c r="U1727" s="4"/>
      <c r="V1727" s="4"/>
      <c r="W1727" s="4"/>
    </row>
    <row r="1728" spans="1:245">
      <c r="A1728" s="4">
        <v>50</v>
      </c>
      <c r="B1728" s="4">
        <v>0</v>
      </c>
      <c r="C1728" s="4">
        <v>0</v>
      </c>
      <c r="D1728" s="4">
        <v>1</v>
      </c>
      <c r="E1728" s="4">
        <v>225</v>
      </c>
      <c r="F1728" s="4">
        <f>ROUND(Source!AV1723,O1728)</f>
        <v>0</v>
      </c>
      <c r="G1728" s="4" t="s">
        <v>77</v>
      </c>
      <c r="H1728" s="4" t="s">
        <v>78</v>
      </c>
      <c r="I1728" s="4"/>
      <c r="J1728" s="4"/>
      <c r="K1728" s="4">
        <v>225</v>
      </c>
      <c r="L1728" s="4">
        <v>4</v>
      </c>
      <c r="M1728" s="4">
        <v>3</v>
      </c>
      <c r="N1728" s="4" t="s">
        <v>3</v>
      </c>
      <c r="O1728" s="4">
        <v>2</v>
      </c>
      <c r="P1728" s="4"/>
      <c r="Q1728" s="4"/>
      <c r="R1728" s="4"/>
      <c r="S1728" s="4"/>
      <c r="T1728" s="4"/>
      <c r="U1728" s="4"/>
      <c r="V1728" s="4"/>
      <c r="W1728" s="4"/>
    </row>
    <row r="1729" spans="1:23">
      <c r="A1729" s="4">
        <v>50</v>
      </c>
      <c r="B1729" s="4">
        <v>0</v>
      </c>
      <c r="C1729" s="4">
        <v>0</v>
      </c>
      <c r="D1729" s="4">
        <v>1</v>
      </c>
      <c r="E1729" s="4">
        <v>226</v>
      </c>
      <c r="F1729" s="4">
        <f>ROUND(Source!AW1723,O1729)</f>
        <v>0</v>
      </c>
      <c r="G1729" s="4" t="s">
        <v>79</v>
      </c>
      <c r="H1729" s="4" t="s">
        <v>80</v>
      </c>
      <c r="I1729" s="4"/>
      <c r="J1729" s="4"/>
      <c r="K1729" s="4">
        <v>226</v>
      </c>
      <c r="L1729" s="4">
        <v>5</v>
      </c>
      <c r="M1729" s="4">
        <v>3</v>
      </c>
      <c r="N1729" s="4" t="s">
        <v>3</v>
      </c>
      <c r="O1729" s="4">
        <v>2</v>
      </c>
      <c r="P1729" s="4"/>
      <c r="Q1729" s="4"/>
      <c r="R1729" s="4"/>
      <c r="S1729" s="4"/>
      <c r="T1729" s="4"/>
      <c r="U1729" s="4"/>
      <c r="V1729" s="4"/>
      <c r="W1729" s="4"/>
    </row>
    <row r="1730" spans="1:23">
      <c r="A1730" s="4">
        <v>50</v>
      </c>
      <c r="B1730" s="4">
        <v>0</v>
      </c>
      <c r="C1730" s="4">
        <v>0</v>
      </c>
      <c r="D1730" s="4">
        <v>1</v>
      </c>
      <c r="E1730" s="4">
        <v>227</v>
      </c>
      <c r="F1730" s="4">
        <f>ROUND(Source!AX1723,O1730)</f>
        <v>0</v>
      </c>
      <c r="G1730" s="4" t="s">
        <v>81</v>
      </c>
      <c r="H1730" s="4" t="s">
        <v>82</v>
      </c>
      <c r="I1730" s="4"/>
      <c r="J1730" s="4"/>
      <c r="K1730" s="4">
        <v>227</v>
      </c>
      <c r="L1730" s="4">
        <v>6</v>
      </c>
      <c r="M1730" s="4">
        <v>3</v>
      </c>
      <c r="N1730" s="4" t="s">
        <v>3</v>
      </c>
      <c r="O1730" s="4">
        <v>2</v>
      </c>
      <c r="P1730" s="4"/>
      <c r="Q1730" s="4"/>
      <c r="R1730" s="4"/>
      <c r="S1730" s="4"/>
      <c r="T1730" s="4"/>
      <c r="U1730" s="4"/>
      <c r="V1730" s="4"/>
      <c r="W1730" s="4"/>
    </row>
    <row r="1731" spans="1:23">
      <c r="A1731" s="4">
        <v>50</v>
      </c>
      <c r="B1731" s="4">
        <v>0</v>
      </c>
      <c r="C1731" s="4">
        <v>0</v>
      </c>
      <c r="D1731" s="4">
        <v>1</v>
      </c>
      <c r="E1731" s="4">
        <v>228</v>
      </c>
      <c r="F1731" s="4">
        <f>ROUND(Source!AY1723,O1731)</f>
        <v>0</v>
      </c>
      <c r="G1731" s="4" t="s">
        <v>83</v>
      </c>
      <c r="H1731" s="4" t="s">
        <v>84</v>
      </c>
      <c r="I1731" s="4"/>
      <c r="J1731" s="4"/>
      <c r="K1731" s="4">
        <v>228</v>
      </c>
      <c r="L1731" s="4">
        <v>7</v>
      </c>
      <c r="M1731" s="4">
        <v>3</v>
      </c>
      <c r="N1731" s="4" t="s">
        <v>3</v>
      </c>
      <c r="O1731" s="4">
        <v>2</v>
      </c>
      <c r="P1731" s="4"/>
      <c r="Q1731" s="4"/>
      <c r="R1731" s="4"/>
      <c r="S1731" s="4"/>
      <c r="T1731" s="4"/>
      <c r="U1731" s="4"/>
      <c r="V1731" s="4"/>
      <c r="W1731" s="4"/>
    </row>
    <row r="1732" spans="1:23">
      <c r="A1732" s="4">
        <v>50</v>
      </c>
      <c r="B1732" s="4">
        <v>0</v>
      </c>
      <c r="C1732" s="4">
        <v>0</v>
      </c>
      <c r="D1732" s="4">
        <v>1</v>
      </c>
      <c r="E1732" s="4">
        <v>216</v>
      </c>
      <c r="F1732" s="4">
        <f>ROUND(Source!AP1723,O1732)</f>
        <v>0</v>
      </c>
      <c r="G1732" s="4" t="s">
        <v>85</v>
      </c>
      <c r="H1732" s="4" t="s">
        <v>86</v>
      </c>
      <c r="I1732" s="4"/>
      <c r="J1732" s="4"/>
      <c r="K1732" s="4">
        <v>216</v>
      </c>
      <c r="L1732" s="4">
        <v>8</v>
      </c>
      <c r="M1732" s="4">
        <v>3</v>
      </c>
      <c r="N1732" s="4" t="s">
        <v>3</v>
      </c>
      <c r="O1732" s="4">
        <v>2</v>
      </c>
      <c r="P1732" s="4"/>
      <c r="Q1732" s="4"/>
      <c r="R1732" s="4"/>
      <c r="S1732" s="4"/>
      <c r="T1732" s="4"/>
      <c r="U1732" s="4"/>
      <c r="V1732" s="4"/>
      <c r="W1732" s="4"/>
    </row>
    <row r="1733" spans="1:23">
      <c r="A1733" s="4">
        <v>50</v>
      </c>
      <c r="B1733" s="4">
        <v>0</v>
      </c>
      <c r="C1733" s="4">
        <v>0</v>
      </c>
      <c r="D1733" s="4">
        <v>1</v>
      </c>
      <c r="E1733" s="4">
        <v>223</v>
      </c>
      <c r="F1733" s="4">
        <f>ROUND(Source!AQ1723,O1733)</f>
        <v>0</v>
      </c>
      <c r="G1733" s="4" t="s">
        <v>87</v>
      </c>
      <c r="H1733" s="4" t="s">
        <v>88</v>
      </c>
      <c r="I1733" s="4"/>
      <c r="J1733" s="4"/>
      <c r="K1733" s="4">
        <v>223</v>
      </c>
      <c r="L1733" s="4">
        <v>9</v>
      </c>
      <c r="M1733" s="4">
        <v>3</v>
      </c>
      <c r="N1733" s="4" t="s">
        <v>3</v>
      </c>
      <c r="O1733" s="4">
        <v>2</v>
      </c>
      <c r="P1733" s="4"/>
      <c r="Q1733" s="4"/>
      <c r="R1733" s="4"/>
      <c r="S1733" s="4"/>
      <c r="T1733" s="4"/>
      <c r="U1733" s="4"/>
      <c r="V1733" s="4"/>
      <c r="W1733" s="4"/>
    </row>
    <row r="1734" spans="1:23">
      <c r="A1734" s="4">
        <v>50</v>
      </c>
      <c r="B1734" s="4">
        <v>0</v>
      </c>
      <c r="C1734" s="4">
        <v>0</v>
      </c>
      <c r="D1734" s="4">
        <v>1</v>
      </c>
      <c r="E1734" s="4">
        <v>229</v>
      </c>
      <c r="F1734" s="4">
        <f>ROUND(Source!AZ1723,O1734)</f>
        <v>0</v>
      </c>
      <c r="G1734" s="4" t="s">
        <v>89</v>
      </c>
      <c r="H1734" s="4" t="s">
        <v>90</v>
      </c>
      <c r="I1734" s="4"/>
      <c r="J1734" s="4"/>
      <c r="K1734" s="4">
        <v>229</v>
      </c>
      <c r="L1734" s="4">
        <v>10</v>
      </c>
      <c r="M1734" s="4">
        <v>3</v>
      </c>
      <c r="N1734" s="4" t="s">
        <v>3</v>
      </c>
      <c r="O1734" s="4">
        <v>2</v>
      </c>
      <c r="P1734" s="4"/>
      <c r="Q1734" s="4"/>
      <c r="R1734" s="4"/>
      <c r="S1734" s="4"/>
      <c r="T1734" s="4"/>
      <c r="U1734" s="4"/>
      <c r="V1734" s="4"/>
      <c r="W1734" s="4"/>
    </row>
    <row r="1735" spans="1:23">
      <c r="A1735" s="4">
        <v>50</v>
      </c>
      <c r="B1735" s="4">
        <v>0</v>
      </c>
      <c r="C1735" s="4">
        <v>0</v>
      </c>
      <c r="D1735" s="4">
        <v>1</v>
      </c>
      <c r="E1735" s="4">
        <v>203</v>
      </c>
      <c r="F1735" s="4">
        <f>ROUND(Source!Q1723,O1735)</f>
        <v>67.55</v>
      </c>
      <c r="G1735" s="4" t="s">
        <v>91</v>
      </c>
      <c r="H1735" s="4" t="s">
        <v>92</v>
      </c>
      <c r="I1735" s="4"/>
      <c r="J1735" s="4"/>
      <c r="K1735" s="4">
        <v>203</v>
      </c>
      <c r="L1735" s="4">
        <v>11</v>
      </c>
      <c r="M1735" s="4">
        <v>3</v>
      </c>
      <c r="N1735" s="4" t="s">
        <v>3</v>
      </c>
      <c r="O1735" s="4">
        <v>2</v>
      </c>
      <c r="P1735" s="4"/>
      <c r="Q1735" s="4"/>
      <c r="R1735" s="4"/>
      <c r="S1735" s="4"/>
      <c r="T1735" s="4"/>
      <c r="U1735" s="4"/>
      <c r="V1735" s="4"/>
      <c r="W1735" s="4"/>
    </row>
    <row r="1736" spans="1:23">
      <c r="A1736" s="4">
        <v>50</v>
      </c>
      <c r="B1736" s="4">
        <v>0</v>
      </c>
      <c r="C1736" s="4">
        <v>0</v>
      </c>
      <c r="D1736" s="4">
        <v>1</v>
      </c>
      <c r="E1736" s="4">
        <v>231</v>
      </c>
      <c r="F1736" s="4">
        <f>ROUND(Source!BB1723,O1736)</f>
        <v>0</v>
      </c>
      <c r="G1736" s="4" t="s">
        <v>93</v>
      </c>
      <c r="H1736" s="4" t="s">
        <v>94</v>
      </c>
      <c r="I1736" s="4"/>
      <c r="J1736" s="4"/>
      <c r="K1736" s="4">
        <v>231</v>
      </c>
      <c r="L1736" s="4">
        <v>12</v>
      </c>
      <c r="M1736" s="4">
        <v>3</v>
      </c>
      <c r="N1736" s="4" t="s">
        <v>3</v>
      </c>
      <c r="O1736" s="4">
        <v>2</v>
      </c>
      <c r="P1736" s="4"/>
      <c r="Q1736" s="4"/>
      <c r="R1736" s="4"/>
      <c r="S1736" s="4"/>
      <c r="T1736" s="4"/>
      <c r="U1736" s="4"/>
      <c r="V1736" s="4"/>
      <c r="W1736" s="4"/>
    </row>
    <row r="1737" spans="1:23">
      <c r="A1737" s="4">
        <v>50</v>
      </c>
      <c r="B1737" s="4">
        <v>0</v>
      </c>
      <c r="C1737" s="4">
        <v>0</v>
      </c>
      <c r="D1737" s="4">
        <v>1</v>
      </c>
      <c r="E1737" s="4">
        <v>204</v>
      </c>
      <c r="F1737" s="4">
        <f>ROUND(Source!R1723,O1737)</f>
        <v>49.39</v>
      </c>
      <c r="G1737" s="4" t="s">
        <v>95</v>
      </c>
      <c r="H1737" s="4" t="s">
        <v>96</v>
      </c>
      <c r="I1737" s="4"/>
      <c r="J1737" s="4"/>
      <c r="K1737" s="4">
        <v>204</v>
      </c>
      <c r="L1737" s="4">
        <v>13</v>
      </c>
      <c r="M1737" s="4">
        <v>3</v>
      </c>
      <c r="N1737" s="4" t="s">
        <v>3</v>
      </c>
      <c r="O1737" s="4">
        <v>2</v>
      </c>
      <c r="P1737" s="4"/>
      <c r="Q1737" s="4"/>
      <c r="R1737" s="4"/>
      <c r="S1737" s="4"/>
      <c r="T1737" s="4"/>
      <c r="U1737" s="4"/>
      <c r="V1737" s="4"/>
      <c r="W1737" s="4"/>
    </row>
    <row r="1738" spans="1:23">
      <c r="A1738" s="4">
        <v>50</v>
      </c>
      <c r="B1738" s="4">
        <v>0</v>
      </c>
      <c r="C1738" s="4">
        <v>0</v>
      </c>
      <c r="D1738" s="4">
        <v>1</v>
      </c>
      <c r="E1738" s="4">
        <v>205</v>
      </c>
      <c r="F1738" s="4">
        <f>ROUND(Source!S1723,O1738)</f>
        <v>3641.46</v>
      </c>
      <c r="G1738" s="4" t="s">
        <v>97</v>
      </c>
      <c r="H1738" s="4" t="s">
        <v>98</v>
      </c>
      <c r="I1738" s="4"/>
      <c r="J1738" s="4"/>
      <c r="K1738" s="4">
        <v>205</v>
      </c>
      <c r="L1738" s="4">
        <v>14</v>
      </c>
      <c r="M1738" s="4">
        <v>3</v>
      </c>
      <c r="N1738" s="4" t="s">
        <v>3</v>
      </c>
      <c r="O1738" s="4">
        <v>2</v>
      </c>
      <c r="P1738" s="4"/>
      <c r="Q1738" s="4"/>
      <c r="R1738" s="4"/>
      <c r="S1738" s="4"/>
      <c r="T1738" s="4"/>
      <c r="U1738" s="4"/>
      <c r="V1738" s="4"/>
      <c r="W1738" s="4"/>
    </row>
    <row r="1739" spans="1:23">
      <c r="A1739" s="4">
        <v>50</v>
      </c>
      <c r="B1739" s="4">
        <v>0</v>
      </c>
      <c r="C1739" s="4">
        <v>0</v>
      </c>
      <c r="D1739" s="4">
        <v>1</v>
      </c>
      <c r="E1739" s="4">
        <v>232</v>
      </c>
      <c r="F1739" s="4">
        <f>ROUND(Source!BC1723,O1739)</f>
        <v>0</v>
      </c>
      <c r="G1739" s="4" t="s">
        <v>99</v>
      </c>
      <c r="H1739" s="4" t="s">
        <v>100</v>
      </c>
      <c r="I1739" s="4"/>
      <c r="J1739" s="4"/>
      <c r="K1739" s="4">
        <v>232</v>
      </c>
      <c r="L1739" s="4">
        <v>15</v>
      </c>
      <c r="M1739" s="4">
        <v>3</v>
      </c>
      <c r="N1739" s="4" t="s">
        <v>3</v>
      </c>
      <c r="O1739" s="4">
        <v>2</v>
      </c>
      <c r="P1739" s="4"/>
      <c r="Q1739" s="4"/>
      <c r="R1739" s="4"/>
      <c r="S1739" s="4"/>
      <c r="T1739" s="4"/>
      <c r="U1739" s="4"/>
      <c r="V1739" s="4"/>
      <c r="W1739" s="4"/>
    </row>
    <row r="1740" spans="1:23">
      <c r="A1740" s="4">
        <v>50</v>
      </c>
      <c r="B1740" s="4">
        <v>0</v>
      </c>
      <c r="C1740" s="4">
        <v>0</v>
      </c>
      <c r="D1740" s="4">
        <v>1</v>
      </c>
      <c r="E1740" s="4">
        <v>214</v>
      </c>
      <c r="F1740" s="4">
        <f>ROUND(Source!AS1723,O1740)</f>
        <v>8205.41</v>
      </c>
      <c r="G1740" s="4" t="s">
        <v>101</v>
      </c>
      <c r="H1740" s="4" t="s">
        <v>102</v>
      </c>
      <c r="I1740" s="4"/>
      <c r="J1740" s="4"/>
      <c r="K1740" s="4">
        <v>214</v>
      </c>
      <c r="L1740" s="4">
        <v>16</v>
      </c>
      <c r="M1740" s="4">
        <v>3</v>
      </c>
      <c r="N1740" s="4" t="s">
        <v>3</v>
      </c>
      <c r="O1740" s="4">
        <v>2</v>
      </c>
      <c r="P1740" s="4"/>
      <c r="Q1740" s="4"/>
      <c r="R1740" s="4"/>
      <c r="S1740" s="4"/>
      <c r="T1740" s="4"/>
      <c r="U1740" s="4"/>
      <c r="V1740" s="4"/>
      <c r="W1740" s="4"/>
    </row>
    <row r="1741" spans="1:23">
      <c r="A1741" s="4">
        <v>50</v>
      </c>
      <c r="B1741" s="4">
        <v>0</v>
      </c>
      <c r="C1741" s="4">
        <v>0</v>
      </c>
      <c r="D1741" s="4">
        <v>1</v>
      </c>
      <c r="E1741" s="4">
        <v>215</v>
      </c>
      <c r="F1741" s="4">
        <f>ROUND(Source!AT1723,O1741)</f>
        <v>0</v>
      </c>
      <c r="G1741" s="4" t="s">
        <v>103</v>
      </c>
      <c r="H1741" s="4" t="s">
        <v>104</v>
      </c>
      <c r="I1741" s="4"/>
      <c r="J1741" s="4"/>
      <c r="K1741" s="4">
        <v>215</v>
      </c>
      <c r="L1741" s="4">
        <v>17</v>
      </c>
      <c r="M1741" s="4">
        <v>3</v>
      </c>
      <c r="N1741" s="4" t="s">
        <v>3</v>
      </c>
      <c r="O1741" s="4">
        <v>2</v>
      </c>
      <c r="P1741" s="4"/>
      <c r="Q1741" s="4"/>
      <c r="R1741" s="4"/>
      <c r="S1741" s="4"/>
      <c r="T1741" s="4"/>
      <c r="U1741" s="4"/>
      <c r="V1741" s="4"/>
      <c r="W1741" s="4"/>
    </row>
    <row r="1742" spans="1:23">
      <c r="A1742" s="4">
        <v>50</v>
      </c>
      <c r="B1742" s="4">
        <v>0</v>
      </c>
      <c r="C1742" s="4">
        <v>0</v>
      </c>
      <c r="D1742" s="4">
        <v>1</v>
      </c>
      <c r="E1742" s="4">
        <v>217</v>
      </c>
      <c r="F1742" s="4">
        <f>ROUND(Source!AU1723,O1742)</f>
        <v>0</v>
      </c>
      <c r="G1742" s="4" t="s">
        <v>105</v>
      </c>
      <c r="H1742" s="4" t="s">
        <v>106</v>
      </c>
      <c r="I1742" s="4"/>
      <c r="J1742" s="4"/>
      <c r="K1742" s="4">
        <v>217</v>
      </c>
      <c r="L1742" s="4">
        <v>18</v>
      </c>
      <c r="M1742" s="4">
        <v>3</v>
      </c>
      <c r="N1742" s="4" t="s">
        <v>3</v>
      </c>
      <c r="O1742" s="4">
        <v>2</v>
      </c>
      <c r="P1742" s="4"/>
      <c r="Q1742" s="4"/>
      <c r="R1742" s="4"/>
      <c r="S1742" s="4"/>
      <c r="T1742" s="4"/>
      <c r="U1742" s="4"/>
      <c r="V1742" s="4"/>
      <c r="W1742" s="4"/>
    </row>
    <row r="1743" spans="1:23">
      <c r="A1743" s="4">
        <v>50</v>
      </c>
      <c r="B1743" s="4">
        <v>0</v>
      </c>
      <c r="C1743" s="4">
        <v>0</v>
      </c>
      <c r="D1743" s="4">
        <v>1</v>
      </c>
      <c r="E1743" s="4">
        <v>230</v>
      </c>
      <c r="F1743" s="4">
        <f>ROUND(Source!BA1723,O1743)</f>
        <v>0</v>
      </c>
      <c r="G1743" s="4" t="s">
        <v>107</v>
      </c>
      <c r="H1743" s="4" t="s">
        <v>108</v>
      </c>
      <c r="I1743" s="4"/>
      <c r="J1743" s="4"/>
      <c r="K1743" s="4">
        <v>230</v>
      </c>
      <c r="L1743" s="4">
        <v>19</v>
      </c>
      <c r="M1743" s="4">
        <v>3</v>
      </c>
      <c r="N1743" s="4" t="s">
        <v>3</v>
      </c>
      <c r="O1743" s="4">
        <v>2</v>
      </c>
      <c r="P1743" s="4"/>
      <c r="Q1743" s="4"/>
      <c r="R1743" s="4"/>
      <c r="S1743" s="4"/>
      <c r="T1743" s="4"/>
      <c r="U1743" s="4"/>
      <c r="V1743" s="4"/>
      <c r="W1743" s="4"/>
    </row>
    <row r="1744" spans="1:23">
      <c r="A1744" s="4">
        <v>50</v>
      </c>
      <c r="B1744" s="4">
        <v>0</v>
      </c>
      <c r="C1744" s="4">
        <v>0</v>
      </c>
      <c r="D1744" s="4">
        <v>1</v>
      </c>
      <c r="E1744" s="4">
        <v>206</v>
      </c>
      <c r="F1744" s="4">
        <f>ROUND(Source!T1723,O1744)</f>
        <v>0</v>
      </c>
      <c r="G1744" s="4" t="s">
        <v>109</v>
      </c>
      <c r="H1744" s="4" t="s">
        <v>110</v>
      </c>
      <c r="I1744" s="4"/>
      <c r="J1744" s="4"/>
      <c r="K1744" s="4">
        <v>206</v>
      </c>
      <c r="L1744" s="4">
        <v>20</v>
      </c>
      <c r="M1744" s="4">
        <v>3</v>
      </c>
      <c r="N1744" s="4" t="s">
        <v>3</v>
      </c>
      <c r="O1744" s="4">
        <v>2</v>
      </c>
      <c r="P1744" s="4"/>
      <c r="Q1744" s="4"/>
      <c r="R1744" s="4"/>
      <c r="S1744" s="4"/>
      <c r="T1744" s="4"/>
      <c r="U1744" s="4"/>
      <c r="V1744" s="4"/>
      <c r="W1744" s="4"/>
    </row>
    <row r="1745" spans="1:245">
      <c r="A1745" s="4">
        <v>50</v>
      </c>
      <c r="B1745" s="4">
        <v>0</v>
      </c>
      <c r="C1745" s="4">
        <v>0</v>
      </c>
      <c r="D1745" s="4">
        <v>1</v>
      </c>
      <c r="E1745" s="4">
        <v>207</v>
      </c>
      <c r="F1745" s="4">
        <f>Source!U1723</f>
        <v>14.014268</v>
      </c>
      <c r="G1745" s="4" t="s">
        <v>111</v>
      </c>
      <c r="H1745" s="4" t="s">
        <v>112</v>
      </c>
      <c r="I1745" s="4"/>
      <c r="J1745" s="4"/>
      <c r="K1745" s="4">
        <v>207</v>
      </c>
      <c r="L1745" s="4">
        <v>21</v>
      </c>
      <c r="M1745" s="4">
        <v>3</v>
      </c>
      <c r="N1745" s="4" t="s">
        <v>3</v>
      </c>
      <c r="O1745" s="4">
        <v>-1</v>
      </c>
      <c r="P1745" s="4"/>
      <c r="Q1745" s="4"/>
      <c r="R1745" s="4"/>
      <c r="S1745" s="4"/>
      <c r="T1745" s="4"/>
      <c r="U1745" s="4"/>
      <c r="V1745" s="4"/>
      <c r="W1745" s="4"/>
    </row>
    <row r="1746" spans="1:245">
      <c r="A1746" s="4">
        <v>50</v>
      </c>
      <c r="B1746" s="4">
        <v>0</v>
      </c>
      <c r="C1746" s="4">
        <v>0</v>
      </c>
      <c r="D1746" s="4">
        <v>1</v>
      </c>
      <c r="E1746" s="4">
        <v>208</v>
      </c>
      <c r="F1746" s="4">
        <f>Source!V1723</f>
        <v>0.13071000000000002</v>
      </c>
      <c r="G1746" s="4" t="s">
        <v>113</v>
      </c>
      <c r="H1746" s="4" t="s">
        <v>114</v>
      </c>
      <c r="I1746" s="4"/>
      <c r="J1746" s="4"/>
      <c r="K1746" s="4">
        <v>208</v>
      </c>
      <c r="L1746" s="4">
        <v>22</v>
      </c>
      <c r="M1746" s="4">
        <v>3</v>
      </c>
      <c r="N1746" s="4" t="s">
        <v>3</v>
      </c>
      <c r="O1746" s="4">
        <v>-1</v>
      </c>
      <c r="P1746" s="4"/>
      <c r="Q1746" s="4"/>
      <c r="R1746" s="4"/>
      <c r="S1746" s="4"/>
      <c r="T1746" s="4"/>
      <c r="U1746" s="4"/>
      <c r="V1746" s="4"/>
      <c r="W1746" s="4"/>
    </row>
    <row r="1747" spans="1:245">
      <c r="A1747" s="4">
        <v>50</v>
      </c>
      <c r="B1747" s="4">
        <v>0</v>
      </c>
      <c r="C1747" s="4">
        <v>0</v>
      </c>
      <c r="D1747" s="4">
        <v>1</v>
      </c>
      <c r="E1747" s="4">
        <v>209</v>
      </c>
      <c r="F1747" s="4">
        <f>ROUND(Source!W1723,O1747)</f>
        <v>0</v>
      </c>
      <c r="G1747" s="4" t="s">
        <v>115</v>
      </c>
      <c r="H1747" s="4" t="s">
        <v>116</v>
      </c>
      <c r="I1747" s="4"/>
      <c r="J1747" s="4"/>
      <c r="K1747" s="4">
        <v>209</v>
      </c>
      <c r="L1747" s="4">
        <v>23</v>
      </c>
      <c r="M1747" s="4">
        <v>3</v>
      </c>
      <c r="N1747" s="4" t="s">
        <v>3</v>
      </c>
      <c r="O1747" s="4">
        <v>2</v>
      </c>
      <c r="P1747" s="4"/>
      <c r="Q1747" s="4"/>
      <c r="R1747" s="4"/>
      <c r="S1747" s="4"/>
      <c r="T1747" s="4"/>
      <c r="U1747" s="4"/>
      <c r="V1747" s="4"/>
      <c r="W1747" s="4"/>
    </row>
    <row r="1748" spans="1:245">
      <c r="A1748" s="4">
        <v>50</v>
      </c>
      <c r="B1748" s="4">
        <v>0</v>
      </c>
      <c r="C1748" s="4">
        <v>0</v>
      </c>
      <c r="D1748" s="4">
        <v>1</v>
      </c>
      <c r="E1748" s="4">
        <v>233</v>
      </c>
      <c r="F1748" s="4">
        <f>ROUND(Source!BD1723,O1748)</f>
        <v>0</v>
      </c>
      <c r="G1748" s="4" t="s">
        <v>117</v>
      </c>
      <c r="H1748" s="4" t="s">
        <v>118</v>
      </c>
      <c r="I1748" s="4"/>
      <c r="J1748" s="4"/>
      <c r="K1748" s="4">
        <v>233</v>
      </c>
      <c r="L1748" s="4">
        <v>24</v>
      </c>
      <c r="M1748" s="4">
        <v>3</v>
      </c>
      <c r="N1748" s="4" t="s">
        <v>3</v>
      </c>
      <c r="O1748" s="4">
        <v>2</v>
      </c>
      <c r="P1748" s="4"/>
      <c r="Q1748" s="4"/>
      <c r="R1748" s="4"/>
      <c r="S1748" s="4"/>
      <c r="T1748" s="4"/>
      <c r="U1748" s="4"/>
      <c r="V1748" s="4"/>
      <c r="W1748" s="4"/>
    </row>
    <row r="1749" spans="1:245">
      <c r="A1749" s="4">
        <v>50</v>
      </c>
      <c r="B1749" s="4">
        <v>0</v>
      </c>
      <c r="C1749" s="4">
        <v>0</v>
      </c>
      <c r="D1749" s="4">
        <v>1</v>
      </c>
      <c r="E1749" s="4">
        <v>210</v>
      </c>
      <c r="F1749" s="4">
        <f>ROUND(Source!X1723,O1749)</f>
        <v>2555.48</v>
      </c>
      <c r="G1749" s="4" t="s">
        <v>119</v>
      </c>
      <c r="H1749" s="4" t="s">
        <v>120</v>
      </c>
      <c r="I1749" s="4"/>
      <c r="J1749" s="4"/>
      <c r="K1749" s="4">
        <v>210</v>
      </c>
      <c r="L1749" s="4">
        <v>25</v>
      </c>
      <c r="M1749" s="4">
        <v>3</v>
      </c>
      <c r="N1749" s="4" t="s">
        <v>3</v>
      </c>
      <c r="O1749" s="4">
        <v>2</v>
      </c>
      <c r="P1749" s="4"/>
      <c r="Q1749" s="4"/>
      <c r="R1749" s="4"/>
      <c r="S1749" s="4"/>
      <c r="T1749" s="4"/>
      <c r="U1749" s="4"/>
      <c r="V1749" s="4"/>
      <c r="W1749" s="4"/>
    </row>
    <row r="1750" spans="1:245">
      <c r="A1750" s="4">
        <v>50</v>
      </c>
      <c r="B1750" s="4">
        <v>0</v>
      </c>
      <c r="C1750" s="4">
        <v>0</v>
      </c>
      <c r="D1750" s="4">
        <v>1</v>
      </c>
      <c r="E1750" s="4">
        <v>211</v>
      </c>
      <c r="F1750" s="4">
        <f>ROUND(Source!Y1723,O1750)</f>
        <v>1940.92</v>
      </c>
      <c r="G1750" s="4" t="s">
        <v>121</v>
      </c>
      <c r="H1750" s="4" t="s">
        <v>122</v>
      </c>
      <c r="I1750" s="4"/>
      <c r="J1750" s="4"/>
      <c r="K1750" s="4">
        <v>211</v>
      </c>
      <c r="L1750" s="4">
        <v>26</v>
      </c>
      <c r="M1750" s="4">
        <v>3</v>
      </c>
      <c r="N1750" s="4" t="s">
        <v>3</v>
      </c>
      <c r="O1750" s="4">
        <v>2</v>
      </c>
      <c r="P1750" s="4"/>
      <c r="Q1750" s="4"/>
      <c r="R1750" s="4"/>
      <c r="S1750" s="4"/>
      <c r="T1750" s="4"/>
      <c r="U1750" s="4"/>
      <c r="V1750" s="4"/>
      <c r="W1750" s="4"/>
    </row>
    <row r="1751" spans="1:245">
      <c r="A1751" s="4">
        <v>50</v>
      </c>
      <c r="B1751" s="4">
        <v>0</v>
      </c>
      <c r="C1751" s="4">
        <v>0</v>
      </c>
      <c r="D1751" s="4">
        <v>1</v>
      </c>
      <c r="E1751" s="4">
        <v>0</v>
      </c>
      <c r="F1751" s="4">
        <f>ROUND(Source!AR1723,O1751)</f>
        <v>8205.41</v>
      </c>
      <c r="G1751" s="4" t="s">
        <v>123</v>
      </c>
      <c r="H1751" s="4" t="s">
        <v>124</v>
      </c>
      <c r="I1751" s="4"/>
      <c r="J1751" s="4"/>
      <c r="K1751" s="4">
        <v>224</v>
      </c>
      <c r="L1751" s="4">
        <v>27</v>
      </c>
      <c r="M1751" s="4">
        <v>3</v>
      </c>
      <c r="N1751" s="4" t="s">
        <v>3</v>
      </c>
      <c r="O1751" s="4">
        <v>2</v>
      </c>
      <c r="P1751" s="4"/>
      <c r="Q1751" s="4"/>
      <c r="R1751" s="4"/>
      <c r="S1751" s="4"/>
      <c r="T1751" s="4"/>
      <c r="U1751" s="4"/>
      <c r="V1751" s="4"/>
      <c r="W1751" s="4"/>
    </row>
    <row r="1752" spans="1:245">
      <c r="A1752" s="4">
        <v>50</v>
      </c>
      <c r="B1752" s="4">
        <v>0</v>
      </c>
      <c r="C1752" s="4">
        <v>0</v>
      </c>
      <c r="D1752" s="4">
        <v>2</v>
      </c>
      <c r="E1752" s="4">
        <v>0</v>
      </c>
      <c r="F1752" s="4">
        <f>ROUND(F1751*0.18,O1752)</f>
        <v>1477</v>
      </c>
      <c r="G1752" s="4" t="s">
        <v>125</v>
      </c>
      <c r="H1752" s="4" t="s">
        <v>125</v>
      </c>
      <c r="I1752" s="4"/>
      <c r="J1752" s="4"/>
      <c r="K1752" s="4">
        <v>212</v>
      </c>
      <c r="L1752" s="4">
        <v>28</v>
      </c>
      <c r="M1752" s="4">
        <v>0</v>
      </c>
      <c r="N1752" s="4" t="s">
        <v>3</v>
      </c>
      <c r="O1752" s="4">
        <v>1</v>
      </c>
      <c r="P1752" s="4"/>
      <c r="Q1752" s="4"/>
      <c r="R1752" s="4"/>
      <c r="S1752" s="4"/>
      <c r="T1752" s="4"/>
      <c r="U1752" s="4"/>
      <c r="V1752" s="4"/>
      <c r="W1752" s="4"/>
    </row>
    <row r="1753" spans="1:245">
      <c r="A1753" s="4">
        <v>50</v>
      </c>
      <c r="B1753" s="4">
        <v>0</v>
      </c>
      <c r="C1753" s="4">
        <v>0</v>
      </c>
      <c r="D1753" s="4">
        <v>2</v>
      </c>
      <c r="E1753" s="4">
        <v>224</v>
      </c>
      <c r="F1753" s="4">
        <f>ROUND(F1751*1.18,O1753)</f>
        <v>9682.4</v>
      </c>
      <c r="G1753" s="4" t="s">
        <v>126</v>
      </c>
      <c r="H1753" s="4" t="s">
        <v>127</v>
      </c>
      <c r="I1753" s="4"/>
      <c r="J1753" s="4"/>
      <c r="K1753" s="4">
        <v>212</v>
      </c>
      <c r="L1753" s="4">
        <v>29</v>
      </c>
      <c r="M1753" s="4">
        <v>0</v>
      </c>
      <c r="N1753" s="4" t="s">
        <v>3</v>
      </c>
      <c r="O1753" s="4">
        <v>1</v>
      </c>
      <c r="P1753" s="4"/>
      <c r="Q1753" s="4"/>
      <c r="R1753" s="4"/>
      <c r="S1753" s="4"/>
      <c r="T1753" s="4"/>
      <c r="U1753" s="4"/>
      <c r="V1753" s="4"/>
      <c r="W1753" s="4"/>
    </row>
    <row r="1755" spans="1:245">
      <c r="A1755" s="1">
        <v>5</v>
      </c>
      <c r="B1755" s="1">
        <v>0</v>
      </c>
      <c r="C1755" s="1"/>
      <c r="D1755" s="1">
        <f>ROW(A1797)</f>
        <v>1797</v>
      </c>
      <c r="E1755" s="1"/>
      <c r="F1755" s="1" t="s">
        <v>15</v>
      </c>
      <c r="G1755" s="1" t="s">
        <v>128</v>
      </c>
      <c r="H1755" s="1" t="s">
        <v>3</v>
      </c>
      <c r="I1755" s="1">
        <v>0</v>
      </c>
      <c r="J1755" s="1"/>
      <c r="K1755" s="1">
        <v>0</v>
      </c>
      <c r="L1755" s="1"/>
      <c r="M1755" s="1" t="s">
        <v>3</v>
      </c>
      <c r="N1755" s="1"/>
      <c r="O1755" s="1"/>
      <c r="P1755" s="1"/>
      <c r="Q1755" s="1"/>
      <c r="R1755" s="1"/>
      <c r="S1755" s="1">
        <v>0</v>
      </c>
      <c r="T1755" s="1"/>
      <c r="U1755" s="1" t="s">
        <v>3</v>
      </c>
      <c r="V1755" s="1">
        <v>0</v>
      </c>
      <c r="W1755" s="1"/>
      <c r="X1755" s="1"/>
      <c r="Y1755" s="1"/>
      <c r="Z1755" s="1"/>
      <c r="AA1755" s="1"/>
      <c r="AB1755" s="1" t="s">
        <v>3</v>
      </c>
      <c r="AC1755" s="1" t="s">
        <v>3</v>
      </c>
      <c r="AD1755" s="1" t="s">
        <v>3</v>
      </c>
      <c r="AE1755" s="1" t="s">
        <v>3</v>
      </c>
      <c r="AF1755" s="1" t="s">
        <v>3</v>
      </c>
      <c r="AG1755" s="1" t="s">
        <v>3</v>
      </c>
      <c r="AH1755" s="1"/>
      <c r="AI1755" s="1"/>
      <c r="AJ1755" s="1"/>
      <c r="AK1755" s="1"/>
      <c r="AL1755" s="1"/>
      <c r="AM1755" s="1"/>
      <c r="AN1755" s="1"/>
      <c r="AO1755" s="1"/>
      <c r="AP1755" s="1" t="s">
        <v>3</v>
      </c>
      <c r="AQ1755" s="1" t="s">
        <v>3</v>
      </c>
      <c r="AR1755" s="1" t="s">
        <v>3</v>
      </c>
      <c r="AS1755" s="1"/>
      <c r="AT1755" s="1"/>
      <c r="AU1755" s="1"/>
      <c r="AV1755" s="1"/>
      <c r="AW1755" s="1"/>
      <c r="AX1755" s="1"/>
      <c r="AY1755" s="1"/>
      <c r="AZ1755" s="1" t="s">
        <v>3</v>
      </c>
      <c r="BA1755" s="1"/>
      <c r="BB1755" s="1" t="s">
        <v>3</v>
      </c>
      <c r="BC1755" s="1" t="s">
        <v>3</v>
      </c>
      <c r="BD1755" s="1" t="s">
        <v>3</v>
      </c>
      <c r="BE1755" s="1" t="s">
        <v>3</v>
      </c>
      <c r="BF1755" s="1" t="s">
        <v>3</v>
      </c>
      <c r="BG1755" s="1" t="s">
        <v>3</v>
      </c>
      <c r="BH1755" s="1" t="s">
        <v>3</v>
      </c>
      <c r="BI1755" s="1" t="s">
        <v>3</v>
      </c>
      <c r="BJ1755" s="1" t="s">
        <v>3</v>
      </c>
      <c r="BK1755" s="1" t="s">
        <v>3</v>
      </c>
      <c r="BL1755" s="1" t="s">
        <v>3</v>
      </c>
      <c r="BM1755" s="1" t="s">
        <v>3</v>
      </c>
      <c r="BN1755" s="1" t="s">
        <v>3</v>
      </c>
      <c r="BO1755" s="1" t="s">
        <v>3</v>
      </c>
      <c r="BP1755" s="1" t="s">
        <v>3</v>
      </c>
      <c r="BQ1755" s="1"/>
      <c r="BR1755" s="1"/>
      <c r="BS1755" s="1"/>
      <c r="BT1755" s="1"/>
      <c r="BU1755" s="1"/>
      <c r="BV1755" s="1"/>
      <c r="BW1755" s="1"/>
      <c r="BX1755" s="1">
        <v>0</v>
      </c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>
        <v>0</v>
      </c>
    </row>
    <row r="1757" spans="1:245">
      <c r="A1757" s="2">
        <v>52</v>
      </c>
      <c r="B1757" s="2">
        <f t="shared" ref="B1757:G1757" si="1252">B1797</f>
        <v>0</v>
      </c>
      <c r="C1757" s="2">
        <f t="shared" si="1252"/>
        <v>5</v>
      </c>
      <c r="D1757" s="2">
        <f t="shared" si="1252"/>
        <v>1755</v>
      </c>
      <c r="E1757" s="2">
        <f t="shared" si="1252"/>
        <v>0</v>
      </c>
      <c r="F1757" s="2" t="str">
        <f t="shared" si="1252"/>
        <v>Новый подраздел</v>
      </c>
      <c r="G1757" s="2" t="str">
        <f t="shared" si="1252"/>
        <v>ремонт</v>
      </c>
      <c r="H1757" s="2"/>
      <c r="I1757" s="2"/>
      <c r="J1757" s="2"/>
      <c r="K1757" s="2"/>
      <c r="L1757" s="2"/>
      <c r="M1757" s="2"/>
      <c r="N1757" s="2"/>
      <c r="O1757" s="2">
        <f t="shared" ref="O1757:AT1757" si="1253">O1797</f>
        <v>184941.46</v>
      </c>
      <c r="P1757" s="2">
        <f t="shared" si="1253"/>
        <v>120218.37</v>
      </c>
      <c r="Q1757" s="2">
        <f t="shared" si="1253"/>
        <v>3453.15</v>
      </c>
      <c r="R1757" s="2">
        <f t="shared" si="1253"/>
        <v>1259.23</v>
      </c>
      <c r="S1757" s="2">
        <f t="shared" si="1253"/>
        <v>61269.94</v>
      </c>
      <c r="T1757" s="2">
        <f t="shared" si="1253"/>
        <v>0</v>
      </c>
      <c r="U1757" s="2">
        <f t="shared" si="1253"/>
        <v>204.74277309999999</v>
      </c>
      <c r="V1757" s="2">
        <f t="shared" si="1253"/>
        <v>3.6212250000000004</v>
      </c>
      <c r="W1757" s="2">
        <f t="shared" si="1253"/>
        <v>683.63</v>
      </c>
      <c r="X1757" s="2">
        <f t="shared" si="1253"/>
        <v>54965.95</v>
      </c>
      <c r="Y1757" s="2">
        <f t="shared" si="1253"/>
        <v>27679.919999999998</v>
      </c>
      <c r="Z1757" s="2">
        <f t="shared" si="1253"/>
        <v>0</v>
      </c>
      <c r="AA1757" s="2">
        <f t="shared" si="1253"/>
        <v>0</v>
      </c>
      <c r="AB1757" s="2">
        <f t="shared" si="1253"/>
        <v>184941.46</v>
      </c>
      <c r="AC1757" s="2">
        <f t="shared" si="1253"/>
        <v>120218.37</v>
      </c>
      <c r="AD1757" s="2">
        <f t="shared" si="1253"/>
        <v>3453.15</v>
      </c>
      <c r="AE1757" s="2">
        <f t="shared" si="1253"/>
        <v>1259.23</v>
      </c>
      <c r="AF1757" s="2">
        <f t="shared" si="1253"/>
        <v>61269.94</v>
      </c>
      <c r="AG1757" s="2">
        <f t="shared" si="1253"/>
        <v>0</v>
      </c>
      <c r="AH1757" s="2">
        <f t="shared" si="1253"/>
        <v>204.74277309999999</v>
      </c>
      <c r="AI1757" s="2">
        <f t="shared" si="1253"/>
        <v>3.6212250000000004</v>
      </c>
      <c r="AJ1757" s="2">
        <f t="shared" si="1253"/>
        <v>683.63</v>
      </c>
      <c r="AK1757" s="2">
        <f t="shared" si="1253"/>
        <v>54965.95</v>
      </c>
      <c r="AL1757" s="2">
        <f t="shared" si="1253"/>
        <v>27679.919999999998</v>
      </c>
      <c r="AM1757" s="2">
        <f t="shared" si="1253"/>
        <v>0</v>
      </c>
      <c r="AN1757" s="2">
        <f t="shared" si="1253"/>
        <v>0</v>
      </c>
      <c r="AO1757" s="2">
        <f t="shared" si="1253"/>
        <v>0</v>
      </c>
      <c r="AP1757" s="2">
        <f t="shared" si="1253"/>
        <v>0</v>
      </c>
      <c r="AQ1757" s="2">
        <f t="shared" si="1253"/>
        <v>0</v>
      </c>
      <c r="AR1757" s="2">
        <f t="shared" si="1253"/>
        <v>267587.33</v>
      </c>
      <c r="AS1757" s="2">
        <f t="shared" si="1253"/>
        <v>260837.37</v>
      </c>
      <c r="AT1757" s="2">
        <f t="shared" si="1253"/>
        <v>6749.96</v>
      </c>
      <c r="AU1757" s="2">
        <f t="shared" ref="AU1757:BZ1757" si="1254">AU1797</f>
        <v>0</v>
      </c>
      <c r="AV1757" s="2">
        <f t="shared" si="1254"/>
        <v>120218.37</v>
      </c>
      <c r="AW1757" s="2">
        <f t="shared" si="1254"/>
        <v>120218.37</v>
      </c>
      <c r="AX1757" s="2">
        <f t="shared" si="1254"/>
        <v>0</v>
      </c>
      <c r="AY1757" s="2">
        <f t="shared" si="1254"/>
        <v>120218.37</v>
      </c>
      <c r="AZ1757" s="2">
        <f t="shared" si="1254"/>
        <v>0</v>
      </c>
      <c r="BA1757" s="2">
        <f t="shared" si="1254"/>
        <v>0</v>
      </c>
      <c r="BB1757" s="2">
        <f t="shared" si="1254"/>
        <v>0</v>
      </c>
      <c r="BC1757" s="2">
        <f t="shared" si="1254"/>
        <v>0</v>
      </c>
      <c r="BD1757" s="2">
        <f t="shared" si="1254"/>
        <v>0</v>
      </c>
      <c r="BE1757" s="2">
        <f t="shared" si="1254"/>
        <v>0</v>
      </c>
      <c r="BF1757" s="2">
        <f t="shared" si="1254"/>
        <v>0</v>
      </c>
      <c r="BG1757" s="2">
        <f t="shared" si="1254"/>
        <v>0</v>
      </c>
      <c r="BH1757" s="2">
        <f t="shared" si="1254"/>
        <v>0</v>
      </c>
      <c r="BI1757" s="2">
        <f t="shared" si="1254"/>
        <v>0</v>
      </c>
      <c r="BJ1757" s="2">
        <f t="shared" si="1254"/>
        <v>0</v>
      </c>
      <c r="BK1757" s="2">
        <f t="shared" si="1254"/>
        <v>0</v>
      </c>
      <c r="BL1757" s="2">
        <f t="shared" si="1254"/>
        <v>0</v>
      </c>
      <c r="BM1757" s="2">
        <f t="shared" si="1254"/>
        <v>0</v>
      </c>
      <c r="BN1757" s="2">
        <f t="shared" si="1254"/>
        <v>0</v>
      </c>
      <c r="BO1757" s="2">
        <f t="shared" si="1254"/>
        <v>0</v>
      </c>
      <c r="BP1757" s="2">
        <f t="shared" si="1254"/>
        <v>0</v>
      </c>
      <c r="BQ1757" s="2">
        <f t="shared" si="1254"/>
        <v>0</v>
      </c>
      <c r="BR1757" s="2">
        <f t="shared" si="1254"/>
        <v>0</v>
      </c>
      <c r="BS1757" s="2">
        <f t="shared" si="1254"/>
        <v>0</v>
      </c>
      <c r="BT1757" s="2">
        <f t="shared" si="1254"/>
        <v>0</v>
      </c>
      <c r="BU1757" s="2">
        <f t="shared" si="1254"/>
        <v>0</v>
      </c>
      <c r="BV1757" s="2">
        <f t="shared" si="1254"/>
        <v>0</v>
      </c>
      <c r="BW1757" s="2">
        <f t="shared" si="1254"/>
        <v>0</v>
      </c>
      <c r="BX1757" s="2">
        <f t="shared" si="1254"/>
        <v>0</v>
      </c>
      <c r="BY1757" s="2">
        <f t="shared" si="1254"/>
        <v>0</v>
      </c>
      <c r="BZ1757" s="2">
        <f t="shared" si="1254"/>
        <v>0</v>
      </c>
      <c r="CA1757" s="2">
        <f t="shared" ref="CA1757:DF1757" si="1255">CA1797</f>
        <v>267587.33</v>
      </c>
      <c r="CB1757" s="2">
        <f t="shared" si="1255"/>
        <v>260837.37</v>
      </c>
      <c r="CC1757" s="2">
        <f t="shared" si="1255"/>
        <v>6749.96</v>
      </c>
      <c r="CD1757" s="2">
        <f t="shared" si="1255"/>
        <v>0</v>
      </c>
      <c r="CE1757" s="2">
        <f t="shared" si="1255"/>
        <v>120218.37</v>
      </c>
      <c r="CF1757" s="2">
        <f t="shared" si="1255"/>
        <v>120218.37</v>
      </c>
      <c r="CG1757" s="2">
        <f t="shared" si="1255"/>
        <v>0</v>
      </c>
      <c r="CH1757" s="2">
        <f t="shared" si="1255"/>
        <v>120218.37</v>
      </c>
      <c r="CI1757" s="2">
        <f t="shared" si="1255"/>
        <v>0</v>
      </c>
      <c r="CJ1757" s="2">
        <f t="shared" si="1255"/>
        <v>0</v>
      </c>
      <c r="CK1757" s="2">
        <f t="shared" si="1255"/>
        <v>0</v>
      </c>
      <c r="CL1757" s="2">
        <f t="shared" si="1255"/>
        <v>0</v>
      </c>
      <c r="CM1757" s="2">
        <f t="shared" si="1255"/>
        <v>0</v>
      </c>
      <c r="CN1757" s="2">
        <f t="shared" si="1255"/>
        <v>0</v>
      </c>
      <c r="CO1757" s="2">
        <f t="shared" si="1255"/>
        <v>0</v>
      </c>
      <c r="CP1757" s="2">
        <f t="shared" si="1255"/>
        <v>0</v>
      </c>
      <c r="CQ1757" s="2">
        <f t="shared" si="1255"/>
        <v>0</v>
      </c>
      <c r="CR1757" s="2">
        <f t="shared" si="1255"/>
        <v>0</v>
      </c>
      <c r="CS1757" s="2">
        <f t="shared" si="1255"/>
        <v>0</v>
      </c>
      <c r="CT1757" s="2">
        <f t="shared" si="1255"/>
        <v>0</v>
      </c>
      <c r="CU1757" s="2">
        <f t="shared" si="1255"/>
        <v>0</v>
      </c>
      <c r="CV1757" s="2">
        <f t="shared" si="1255"/>
        <v>0</v>
      </c>
      <c r="CW1757" s="2">
        <f t="shared" si="1255"/>
        <v>0</v>
      </c>
      <c r="CX1757" s="2">
        <f t="shared" si="1255"/>
        <v>0</v>
      </c>
      <c r="CY1757" s="2">
        <f t="shared" si="1255"/>
        <v>0</v>
      </c>
      <c r="CZ1757" s="2">
        <f t="shared" si="1255"/>
        <v>0</v>
      </c>
      <c r="DA1757" s="2">
        <f t="shared" si="1255"/>
        <v>0</v>
      </c>
      <c r="DB1757" s="2">
        <f t="shared" si="1255"/>
        <v>0</v>
      </c>
      <c r="DC1757" s="2">
        <f t="shared" si="1255"/>
        <v>0</v>
      </c>
      <c r="DD1757" s="2">
        <f t="shared" si="1255"/>
        <v>0</v>
      </c>
      <c r="DE1757" s="2">
        <f t="shared" si="1255"/>
        <v>0</v>
      </c>
      <c r="DF1757" s="2">
        <f t="shared" si="1255"/>
        <v>0</v>
      </c>
      <c r="DG1757" s="3">
        <f t="shared" ref="DG1757:EL1757" si="1256">DG1797</f>
        <v>0</v>
      </c>
      <c r="DH1757" s="3">
        <f t="shared" si="1256"/>
        <v>0</v>
      </c>
      <c r="DI1757" s="3">
        <f t="shared" si="1256"/>
        <v>0</v>
      </c>
      <c r="DJ1757" s="3">
        <f t="shared" si="1256"/>
        <v>0</v>
      </c>
      <c r="DK1757" s="3">
        <f t="shared" si="1256"/>
        <v>0</v>
      </c>
      <c r="DL1757" s="3">
        <f t="shared" si="1256"/>
        <v>0</v>
      </c>
      <c r="DM1757" s="3">
        <f t="shared" si="1256"/>
        <v>0</v>
      </c>
      <c r="DN1757" s="3">
        <f t="shared" si="1256"/>
        <v>0</v>
      </c>
      <c r="DO1757" s="3">
        <f t="shared" si="1256"/>
        <v>0</v>
      </c>
      <c r="DP1757" s="3">
        <f t="shared" si="1256"/>
        <v>0</v>
      </c>
      <c r="DQ1757" s="3">
        <f t="shared" si="1256"/>
        <v>0</v>
      </c>
      <c r="DR1757" s="3">
        <f t="shared" si="1256"/>
        <v>0</v>
      </c>
      <c r="DS1757" s="3">
        <f t="shared" si="1256"/>
        <v>0</v>
      </c>
      <c r="DT1757" s="3">
        <f t="shared" si="1256"/>
        <v>0</v>
      </c>
      <c r="DU1757" s="3">
        <f t="shared" si="1256"/>
        <v>0</v>
      </c>
      <c r="DV1757" s="3">
        <f t="shared" si="1256"/>
        <v>0</v>
      </c>
      <c r="DW1757" s="3">
        <f t="shared" si="1256"/>
        <v>0</v>
      </c>
      <c r="DX1757" s="3">
        <f t="shared" si="1256"/>
        <v>0</v>
      </c>
      <c r="DY1757" s="3">
        <f t="shared" si="1256"/>
        <v>0</v>
      </c>
      <c r="DZ1757" s="3">
        <f t="shared" si="1256"/>
        <v>0</v>
      </c>
      <c r="EA1757" s="3">
        <f t="shared" si="1256"/>
        <v>0</v>
      </c>
      <c r="EB1757" s="3">
        <f t="shared" si="1256"/>
        <v>0</v>
      </c>
      <c r="EC1757" s="3">
        <f t="shared" si="1256"/>
        <v>0</v>
      </c>
      <c r="ED1757" s="3">
        <f t="shared" si="1256"/>
        <v>0</v>
      </c>
      <c r="EE1757" s="3">
        <f t="shared" si="1256"/>
        <v>0</v>
      </c>
      <c r="EF1757" s="3">
        <f t="shared" si="1256"/>
        <v>0</v>
      </c>
      <c r="EG1757" s="3">
        <f t="shared" si="1256"/>
        <v>0</v>
      </c>
      <c r="EH1757" s="3">
        <f t="shared" si="1256"/>
        <v>0</v>
      </c>
      <c r="EI1757" s="3">
        <f t="shared" si="1256"/>
        <v>0</v>
      </c>
      <c r="EJ1757" s="3">
        <f t="shared" si="1256"/>
        <v>0</v>
      </c>
      <c r="EK1757" s="3">
        <f t="shared" si="1256"/>
        <v>0</v>
      </c>
      <c r="EL1757" s="3">
        <f t="shared" si="1256"/>
        <v>0</v>
      </c>
      <c r="EM1757" s="3">
        <f t="shared" ref="EM1757:FR1757" si="1257">EM1797</f>
        <v>0</v>
      </c>
      <c r="EN1757" s="3">
        <f t="shared" si="1257"/>
        <v>0</v>
      </c>
      <c r="EO1757" s="3">
        <f t="shared" si="1257"/>
        <v>0</v>
      </c>
      <c r="EP1757" s="3">
        <f t="shared" si="1257"/>
        <v>0</v>
      </c>
      <c r="EQ1757" s="3">
        <f t="shared" si="1257"/>
        <v>0</v>
      </c>
      <c r="ER1757" s="3">
        <f t="shared" si="1257"/>
        <v>0</v>
      </c>
      <c r="ES1757" s="3">
        <f t="shared" si="1257"/>
        <v>0</v>
      </c>
      <c r="ET1757" s="3">
        <f t="shared" si="1257"/>
        <v>0</v>
      </c>
      <c r="EU1757" s="3">
        <f t="shared" si="1257"/>
        <v>0</v>
      </c>
      <c r="EV1757" s="3">
        <f t="shared" si="1257"/>
        <v>0</v>
      </c>
      <c r="EW1757" s="3">
        <f t="shared" si="1257"/>
        <v>0</v>
      </c>
      <c r="EX1757" s="3">
        <f t="shared" si="1257"/>
        <v>0</v>
      </c>
      <c r="EY1757" s="3">
        <f t="shared" si="1257"/>
        <v>0</v>
      </c>
      <c r="EZ1757" s="3">
        <f t="shared" si="1257"/>
        <v>0</v>
      </c>
      <c r="FA1757" s="3">
        <f t="shared" si="1257"/>
        <v>0</v>
      </c>
      <c r="FB1757" s="3">
        <f t="shared" si="1257"/>
        <v>0</v>
      </c>
      <c r="FC1757" s="3">
        <f t="shared" si="1257"/>
        <v>0</v>
      </c>
      <c r="FD1757" s="3">
        <f t="shared" si="1257"/>
        <v>0</v>
      </c>
      <c r="FE1757" s="3">
        <f t="shared" si="1257"/>
        <v>0</v>
      </c>
      <c r="FF1757" s="3">
        <f t="shared" si="1257"/>
        <v>0</v>
      </c>
      <c r="FG1757" s="3">
        <f t="shared" si="1257"/>
        <v>0</v>
      </c>
      <c r="FH1757" s="3">
        <f t="shared" si="1257"/>
        <v>0</v>
      </c>
      <c r="FI1757" s="3">
        <f t="shared" si="1257"/>
        <v>0</v>
      </c>
      <c r="FJ1757" s="3">
        <f t="shared" si="1257"/>
        <v>0</v>
      </c>
      <c r="FK1757" s="3">
        <f t="shared" si="1257"/>
        <v>0</v>
      </c>
      <c r="FL1757" s="3">
        <f t="shared" si="1257"/>
        <v>0</v>
      </c>
      <c r="FM1757" s="3">
        <f t="shared" si="1257"/>
        <v>0</v>
      </c>
      <c r="FN1757" s="3">
        <f t="shared" si="1257"/>
        <v>0</v>
      </c>
      <c r="FO1757" s="3">
        <f t="shared" si="1257"/>
        <v>0</v>
      </c>
      <c r="FP1757" s="3">
        <f t="shared" si="1257"/>
        <v>0</v>
      </c>
      <c r="FQ1757" s="3">
        <f t="shared" si="1257"/>
        <v>0</v>
      </c>
      <c r="FR1757" s="3">
        <f t="shared" si="1257"/>
        <v>0</v>
      </c>
      <c r="FS1757" s="3">
        <f t="shared" ref="FS1757:GX1757" si="1258">FS1797</f>
        <v>0</v>
      </c>
      <c r="FT1757" s="3">
        <f t="shared" si="1258"/>
        <v>0</v>
      </c>
      <c r="FU1757" s="3">
        <f t="shared" si="1258"/>
        <v>0</v>
      </c>
      <c r="FV1757" s="3">
        <f t="shared" si="1258"/>
        <v>0</v>
      </c>
      <c r="FW1757" s="3">
        <f t="shared" si="1258"/>
        <v>0</v>
      </c>
      <c r="FX1757" s="3">
        <f t="shared" si="1258"/>
        <v>0</v>
      </c>
      <c r="FY1757" s="3">
        <f t="shared" si="1258"/>
        <v>0</v>
      </c>
      <c r="FZ1757" s="3">
        <f t="shared" si="1258"/>
        <v>0</v>
      </c>
      <c r="GA1757" s="3">
        <f t="shared" si="1258"/>
        <v>0</v>
      </c>
      <c r="GB1757" s="3">
        <f t="shared" si="1258"/>
        <v>0</v>
      </c>
      <c r="GC1757" s="3">
        <f t="shared" si="1258"/>
        <v>0</v>
      </c>
      <c r="GD1757" s="3">
        <f t="shared" si="1258"/>
        <v>0</v>
      </c>
      <c r="GE1757" s="3">
        <f t="shared" si="1258"/>
        <v>0</v>
      </c>
      <c r="GF1757" s="3">
        <f t="shared" si="1258"/>
        <v>0</v>
      </c>
      <c r="GG1757" s="3">
        <f t="shared" si="1258"/>
        <v>0</v>
      </c>
      <c r="GH1757" s="3">
        <f t="shared" si="1258"/>
        <v>0</v>
      </c>
      <c r="GI1757" s="3">
        <f t="shared" si="1258"/>
        <v>0</v>
      </c>
      <c r="GJ1757" s="3">
        <f t="shared" si="1258"/>
        <v>0</v>
      </c>
      <c r="GK1757" s="3">
        <f t="shared" si="1258"/>
        <v>0</v>
      </c>
      <c r="GL1757" s="3">
        <f t="shared" si="1258"/>
        <v>0</v>
      </c>
      <c r="GM1757" s="3">
        <f t="shared" si="1258"/>
        <v>0</v>
      </c>
      <c r="GN1757" s="3">
        <f t="shared" si="1258"/>
        <v>0</v>
      </c>
      <c r="GO1757" s="3">
        <f t="shared" si="1258"/>
        <v>0</v>
      </c>
      <c r="GP1757" s="3">
        <f t="shared" si="1258"/>
        <v>0</v>
      </c>
      <c r="GQ1757" s="3">
        <f t="shared" si="1258"/>
        <v>0</v>
      </c>
      <c r="GR1757" s="3">
        <f t="shared" si="1258"/>
        <v>0</v>
      </c>
      <c r="GS1757" s="3">
        <f t="shared" si="1258"/>
        <v>0</v>
      </c>
      <c r="GT1757" s="3">
        <f t="shared" si="1258"/>
        <v>0</v>
      </c>
      <c r="GU1757" s="3">
        <f t="shared" si="1258"/>
        <v>0</v>
      </c>
      <c r="GV1757" s="3">
        <f t="shared" si="1258"/>
        <v>0</v>
      </c>
      <c r="GW1757" s="3">
        <f t="shared" si="1258"/>
        <v>0</v>
      </c>
      <c r="GX1757" s="3">
        <f t="shared" si="1258"/>
        <v>0</v>
      </c>
    </row>
    <row r="1759" spans="1:245">
      <c r="A1759">
        <v>17</v>
      </c>
      <c r="B1759">
        <v>0</v>
      </c>
      <c r="C1759">
        <f>ROW(SmtRes!A1824)</f>
        <v>1824</v>
      </c>
      <c r="D1759">
        <f>ROW(EtalonRes!A1773)</f>
        <v>1773</v>
      </c>
      <c r="E1759" t="s">
        <v>17</v>
      </c>
      <c r="F1759" t="s">
        <v>129</v>
      </c>
      <c r="G1759" t="s">
        <v>130</v>
      </c>
      <c r="H1759" t="s">
        <v>131</v>
      </c>
      <c r="I1759">
        <f>ROUND(4.6/100,9)</f>
        <v>4.5999999999999999E-2</v>
      </c>
      <c r="J1759">
        <v>0</v>
      </c>
      <c r="K1759">
        <f>ROUND(4.6/100,9)</f>
        <v>4.5999999999999999E-2</v>
      </c>
      <c r="O1759">
        <f t="shared" ref="O1759:O1795" si="1259">ROUND(CP1759,2)</f>
        <v>1201.8699999999999</v>
      </c>
      <c r="P1759">
        <f t="shared" ref="P1759:P1795" si="1260">ROUND(CQ1759*I1759,2)</f>
        <v>876.74</v>
      </c>
      <c r="Q1759">
        <f t="shared" ref="Q1759:Q1795" si="1261">ROUND(CR1759*I1759,2)</f>
        <v>9.1199999999999992</v>
      </c>
      <c r="R1759">
        <f t="shared" ref="R1759:R1795" si="1262">ROUND(CS1759*I1759,2)</f>
        <v>1.03</v>
      </c>
      <c r="S1759">
        <f t="shared" ref="S1759:S1795" si="1263">ROUND(CT1759*I1759,2)</f>
        <v>316.01</v>
      </c>
      <c r="T1759">
        <f t="shared" ref="T1759:T1795" si="1264">ROUND(CU1759*I1759,2)</f>
        <v>0</v>
      </c>
      <c r="U1759">
        <f t="shared" ref="U1759:U1795" si="1265">CV1759*I1759</f>
        <v>1.120951</v>
      </c>
      <c r="V1759">
        <f t="shared" ref="V1759:V1795" si="1266">CW1759*I1759</f>
        <v>2.3E-3</v>
      </c>
      <c r="W1759">
        <f t="shared" ref="W1759:W1795" si="1267">ROUND(CX1759*I1759,2)</f>
        <v>0</v>
      </c>
      <c r="X1759">
        <f t="shared" ref="X1759:X1795" si="1268">ROUND(CY1759,2)</f>
        <v>285.33999999999997</v>
      </c>
      <c r="Y1759">
        <f t="shared" ref="Y1759:Y1795" si="1269">ROUND(CZ1759,2)</f>
        <v>136.33000000000001</v>
      </c>
      <c r="AA1759">
        <v>35863109</v>
      </c>
      <c r="AB1759">
        <f t="shared" ref="AB1759:AB1795" si="1270">ROUND((AC1759+AD1759+AF1759),2)</f>
        <v>4229.87</v>
      </c>
      <c r="AC1759">
        <f t="shared" ref="AC1759:AC1795" si="1271">ROUND((ES1759),2)</f>
        <v>4004.09</v>
      </c>
      <c r="AD1759">
        <f>ROUND(((((ET1759*1.25))-((EU1759*1.25)))+AE1759),2)</f>
        <v>17.920000000000002</v>
      </c>
      <c r="AE1759">
        <f>ROUND(((EU1759*1.25)),2)</f>
        <v>0.68</v>
      </c>
      <c r="AF1759">
        <f>ROUND(((EV1759*1.15)),2)</f>
        <v>207.86</v>
      </c>
      <c r="AG1759">
        <f t="shared" ref="AG1759:AG1795" si="1272">ROUND((AP1759),2)</f>
        <v>0</v>
      </c>
      <c r="AH1759">
        <f>((EW1759*1.15))</f>
        <v>24.368500000000001</v>
      </c>
      <c r="AI1759">
        <f>((EX1759*1.25))</f>
        <v>0.05</v>
      </c>
      <c r="AJ1759">
        <f t="shared" ref="AJ1759:AJ1795" si="1273">(AS1759)</f>
        <v>0</v>
      </c>
      <c r="AK1759">
        <v>4199.17</v>
      </c>
      <c r="AL1759">
        <v>4004.09</v>
      </c>
      <c r="AM1759">
        <v>14.33</v>
      </c>
      <c r="AN1759">
        <v>0.54</v>
      </c>
      <c r="AO1759">
        <v>180.75</v>
      </c>
      <c r="AP1759">
        <v>0</v>
      </c>
      <c r="AQ1759">
        <v>21.19</v>
      </c>
      <c r="AR1759">
        <v>0.04</v>
      </c>
      <c r="AS1759">
        <v>0</v>
      </c>
      <c r="AT1759">
        <v>90</v>
      </c>
      <c r="AU1759">
        <v>43</v>
      </c>
      <c r="AV1759">
        <v>1</v>
      </c>
      <c r="AW1759">
        <v>1</v>
      </c>
      <c r="AZ1759">
        <v>1</v>
      </c>
      <c r="BA1759">
        <v>33.049999999999997</v>
      </c>
      <c r="BB1759">
        <v>11.06</v>
      </c>
      <c r="BC1759">
        <v>4.76</v>
      </c>
      <c r="BD1759" t="s">
        <v>3</v>
      </c>
      <c r="BE1759" t="s">
        <v>3</v>
      </c>
      <c r="BF1759" t="s">
        <v>3</v>
      </c>
      <c r="BG1759" t="s">
        <v>3</v>
      </c>
      <c r="BH1759">
        <v>0</v>
      </c>
      <c r="BI1759">
        <v>1</v>
      </c>
      <c r="BJ1759" t="s">
        <v>132</v>
      </c>
      <c r="BM1759">
        <v>10001</v>
      </c>
      <c r="BN1759">
        <v>0</v>
      </c>
      <c r="BO1759" t="s">
        <v>129</v>
      </c>
      <c r="BP1759">
        <v>1</v>
      </c>
      <c r="BQ1759">
        <v>2</v>
      </c>
      <c r="BR1759">
        <v>0</v>
      </c>
      <c r="BS1759">
        <v>33.049999999999997</v>
      </c>
      <c r="BT1759">
        <v>1</v>
      </c>
      <c r="BU1759">
        <v>1</v>
      </c>
      <c r="BV1759">
        <v>1</v>
      </c>
      <c r="BW1759">
        <v>1</v>
      </c>
      <c r="BX1759">
        <v>1</v>
      </c>
      <c r="BY1759" t="s">
        <v>3</v>
      </c>
      <c r="BZ1759">
        <v>118</v>
      </c>
      <c r="CA1759">
        <v>63</v>
      </c>
      <c r="CB1759" t="s">
        <v>3</v>
      </c>
      <c r="CE1759">
        <v>0</v>
      </c>
      <c r="CF1759">
        <v>0</v>
      </c>
      <c r="CG1759">
        <v>0</v>
      </c>
      <c r="CM1759">
        <v>0</v>
      </c>
      <c r="CN1759" t="s">
        <v>992</v>
      </c>
      <c r="CO1759">
        <v>0</v>
      </c>
      <c r="CP1759">
        <f t="shared" ref="CP1759:CP1795" si="1274">(P1759+Q1759+S1759)</f>
        <v>1201.8699999999999</v>
      </c>
      <c r="CQ1759">
        <f t="shared" ref="CQ1759:CQ1795" si="1275">AC1759*BC1759</f>
        <v>19059.468400000002</v>
      </c>
      <c r="CR1759">
        <f t="shared" ref="CR1759:CR1795" si="1276">AD1759*BB1759</f>
        <v>198.19520000000003</v>
      </c>
      <c r="CS1759">
        <f t="shared" ref="CS1759:CS1795" si="1277">AE1759*BS1759</f>
        <v>22.474</v>
      </c>
      <c r="CT1759">
        <f t="shared" ref="CT1759:CT1795" si="1278">AF1759*BA1759</f>
        <v>6869.7730000000001</v>
      </c>
      <c r="CU1759">
        <f t="shared" ref="CU1759:CU1795" si="1279">AG1759</f>
        <v>0</v>
      </c>
      <c r="CV1759">
        <f t="shared" ref="CV1759:CV1795" si="1280">AH1759</f>
        <v>24.368500000000001</v>
      </c>
      <c r="CW1759">
        <f t="shared" ref="CW1759:CW1795" si="1281">AI1759</f>
        <v>0.05</v>
      </c>
      <c r="CX1759">
        <f t="shared" ref="CX1759:CX1795" si="1282">AJ1759</f>
        <v>0</v>
      </c>
      <c r="CY1759">
        <f t="shared" ref="CY1759:CY1795" si="1283">(((S1759+R1759)*AT1759)/100)</f>
        <v>285.33600000000001</v>
      </c>
      <c r="CZ1759">
        <f t="shared" ref="CZ1759:CZ1795" si="1284">(((S1759+R1759)*AU1759)/100)</f>
        <v>136.32719999999998</v>
      </c>
      <c r="DC1759" t="s">
        <v>3</v>
      </c>
      <c r="DD1759" t="s">
        <v>3</v>
      </c>
      <c r="DE1759" t="s">
        <v>133</v>
      </c>
      <c r="DF1759" t="s">
        <v>133</v>
      </c>
      <c r="DG1759" t="s">
        <v>134</v>
      </c>
      <c r="DH1759" t="s">
        <v>3</v>
      </c>
      <c r="DI1759" t="s">
        <v>134</v>
      </c>
      <c r="DJ1759" t="s">
        <v>133</v>
      </c>
      <c r="DK1759" t="s">
        <v>3</v>
      </c>
      <c r="DL1759" t="s">
        <v>3</v>
      </c>
      <c r="DM1759" t="s">
        <v>3</v>
      </c>
      <c r="DN1759">
        <v>0</v>
      </c>
      <c r="DO1759">
        <v>0</v>
      </c>
      <c r="DP1759">
        <v>1</v>
      </c>
      <c r="DQ1759">
        <v>1</v>
      </c>
      <c r="DU1759">
        <v>1013</v>
      </c>
      <c r="DV1759" t="s">
        <v>131</v>
      </c>
      <c r="DW1759" t="s">
        <v>131</v>
      </c>
      <c r="DX1759">
        <v>1</v>
      </c>
      <c r="DZ1759" t="s">
        <v>3</v>
      </c>
      <c r="EA1759" t="s">
        <v>3</v>
      </c>
      <c r="EB1759" t="s">
        <v>3</v>
      </c>
      <c r="EC1759" t="s">
        <v>3</v>
      </c>
      <c r="EE1759">
        <v>29085510</v>
      </c>
      <c r="EF1759">
        <v>2</v>
      </c>
      <c r="EG1759" t="s">
        <v>135</v>
      </c>
      <c r="EH1759">
        <v>0</v>
      </c>
      <c r="EI1759" t="s">
        <v>3</v>
      </c>
      <c r="EJ1759">
        <v>1</v>
      </c>
      <c r="EK1759">
        <v>10001</v>
      </c>
      <c r="EL1759" t="s">
        <v>136</v>
      </c>
      <c r="EM1759" t="s">
        <v>137</v>
      </c>
      <c r="EO1759" t="s">
        <v>138</v>
      </c>
      <c r="EQ1759">
        <v>0</v>
      </c>
      <c r="ER1759">
        <v>4199.17</v>
      </c>
      <c r="ES1759">
        <v>4004.09</v>
      </c>
      <c r="ET1759">
        <v>14.33</v>
      </c>
      <c r="EU1759">
        <v>0.54</v>
      </c>
      <c r="EV1759">
        <v>180.75</v>
      </c>
      <c r="EW1759">
        <v>21.19</v>
      </c>
      <c r="EX1759">
        <v>0.04</v>
      </c>
      <c r="EY1759">
        <v>0</v>
      </c>
      <c r="FQ1759">
        <v>0</v>
      </c>
      <c r="FR1759">
        <f t="shared" ref="FR1759:FR1795" si="1285">ROUND(IF(AND(BH1759=3,BI1759=3),P1759,0),2)</f>
        <v>0</v>
      </c>
      <c r="FS1759">
        <v>0</v>
      </c>
      <c r="FT1759" t="s">
        <v>139</v>
      </c>
      <c r="FU1759" t="s">
        <v>25</v>
      </c>
      <c r="FV1759" t="s">
        <v>25</v>
      </c>
      <c r="FW1759" t="s">
        <v>26</v>
      </c>
      <c r="FX1759">
        <v>106.2</v>
      </c>
      <c r="FY1759">
        <v>53.55</v>
      </c>
      <c r="GA1759" t="s">
        <v>3</v>
      </c>
      <c r="GD1759">
        <v>1</v>
      </c>
      <c r="GF1759">
        <v>-1773683300</v>
      </c>
      <c r="GG1759">
        <v>2</v>
      </c>
      <c r="GH1759">
        <v>1</v>
      </c>
      <c r="GI1759">
        <v>2</v>
      </c>
      <c r="GJ1759">
        <v>0</v>
      </c>
      <c r="GK1759">
        <v>0</v>
      </c>
      <c r="GL1759">
        <f t="shared" ref="GL1759:GL1795" si="1286">ROUND(IF(AND(BH1759=3,BI1759=3,FS1759&lt;&gt;0),P1759,0),2)</f>
        <v>0</v>
      </c>
      <c r="GM1759">
        <f t="shared" ref="GM1759:GM1795" si="1287">ROUND(O1759+X1759+Y1759,2)+GX1759</f>
        <v>1623.54</v>
      </c>
      <c r="GN1759">
        <f t="shared" ref="GN1759:GN1795" si="1288">IF(OR(BI1759=0,BI1759=1),ROUND(O1759+X1759+Y1759,2),0)</f>
        <v>1623.54</v>
      </c>
      <c r="GO1759">
        <f t="shared" ref="GO1759:GO1795" si="1289">IF(BI1759=2,ROUND(O1759+X1759+Y1759,2),0)</f>
        <v>0</v>
      </c>
      <c r="GP1759">
        <f t="shared" ref="GP1759:GP1795" si="1290">IF(BI1759=4,ROUND(O1759+X1759+Y1759,2)+GX1759,0)</f>
        <v>0</v>
      </c>
      <c r="GR1759">
        <v>0</v>
      </c>
      <c r="GS1759">
        <v>3</v>
      </c>
      <c r="GT1759">
        <v>0</v>
      </c>
      <c r="GU1759" t="s">
        <v>3</v>
      </c>
      <c r="GV1759">
        <f t="shared" ref="GV1759:GV1795" si="1291">ROUND((GT1759),2)</f>
        <v>0</v>
      </c>
      <c r="GW1759">
        <v>1</v>
      </c>
      <c r="GX1759">
        <f t="shared" ref="GX1759:GX1795" si="1292">ROUND(HC1759*I1759,2)</f>
        <v>0</v>
      </c>
      <c r="HA1759">
        <v>0</v>
      </c>
      <c r="HB1759">
        <v>0</v>
      </c>
      <c r="HC1759">
        <f t="shared" ref="HC1759:HC1795" si="1293">GV1759*GW1759</f>
        <v>0</v>
      </c>
      <c r="HE1759" t="s">
        <v>3</v>
      </c>
      <c r="HF1759" t="s">
        <v>3</v>
      </c>
      <c r="HM1759" t="s">
        <v>3</v>
      </c>
      <c r="IK1759">
        <v>0</v>
      </c>
    </row>
    <row r="1760" spans="1:245">
      <c r="A1760">
        <v>18</v>
      </c>
      <c r="B1760">
        <v>0</v>
      </c>
      <c r="C1760">
        <v>1823</v>
      </c>
      <c r="E1760" t="s">
        <v>27</v>
      </c>
      <c r="F1760" t="s">
        <v>140</v>
      </c>
      <c r="G1760" t="s">
        <v>141</v>
      </c>
      <c r="H1760" t="s">
        <v>142</v>
      </c>
      <c r="I1760">
        <f>I1759*J1760</f>
        <v>4.5999999999999996</v>
      </c>
      <c r="J1760">
        <v>100</v>
      </c>
      <c r="K1760">
        <v>100</v>
      </c>
      <c r="O1760">
        <f t="shared" si="1259"/>
        <v>497.87</v>
      </c>
      <c r="P1760">
        <f t="shared" si="1260"/>
        <v>497.87</v>
      </c>
      <c r="Q1760">
        <f t="shared" si="1261"/>
        <v>0</v>
      </c>
      <c r="R1760">
        <f t="shared" si="1262"/>
        <v>0</v>
      </c>
      <c r="S1760">
        <f t="shared" si="1263"/>
        <v>0</v>
      </c>
      <c r="T1760">
        <f t="shared" si="1264"/>
        <v>0</v>
      </c>
      <c r="U1760">
        <f t="shared" si="1265"/>
        <v>0</v>
      </c>
      <c r="V1760">
        <f t="shared" si="1266"/>
        <v>0</v>
      </c>
      <c r="W1760">
        <f t="shared" si="1267"/>
        <v>27.78</v>
      </c>
      <c r="X1760">
        <f t="shared" si="1268"/>
        <v>0</v>
      </c>
      <c r="Y1760">
        <f t="shared" si="1269"/>
        <v>0</v>
      </c>
      <c r="AA1760">
        <v>35863109</v>
      </c>
      <c r="AB1760">
        <f t="shared" si="1270"/>
        <v>131.99</v>
      </c>
      <c r="AC1760">
        <f t="shared" si="1271"/>
        <v>131.99</v>
      </c>
      <c r="AD1760">
        <f>ROUND((((ET1760)-(EU1760))+AE1760),2)</f>
        <v>0</v>
      </c>
      <c r="AE1760">
        <f>ROUND((EU1760),2)</f>
        <v>0</v>
      </c>
      <c r="AF1760">
        <f>ROUND((EV1760),2)</f>
        <v>0</v>
      </c>
      <c r="AG1760">
        <f t="shared" si="1272"/>
        <v>0</v>
      </c>
      <c r="AH1760">
        <f>(EW1760)</f>
        <v>0</v>
      </c>
      <c r="AI1760">
        <f>(EX1760)</f>
        <v>0</v>
      </c>
      <c r="AJ1760">
        <f t="shared" si="1273"/>
        <v>6.04</v>
      </c>
      <c r="AK1760">
        <v>131.99</v>
      </c>
      <c r="AL1760">
        <v>131.99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6.04</v>
      </c>
      <c r="AT1760">
        <v>0</v>
      </c>
      <c r="AU1760">
        <v>0</v>
      </c>
      <c r="AV1760">
        <v>1</v>
      </c>
      <c r="AW1760">
        <v>1</v>
      </c>
      <c r="AZ1760">
        <v>1</v>
      </c>
      <c r="BA1760">
        <v>1</v>
      </c>
      <c r="BB1760">
        <v>1</v>
      </c>
      <c r="BC1760">
        <v>0.82</v>
      </c>
      <c r="BD1760" t="s">
        <v>3</v>
      </c>
      <c r="BE1760" t="s">
        <v>3</v>
      </c>
      <c r="BF1760" t="s">
        <v>3</v>
      </c>
      <c r="BG1760" t="s">
        <v>3</v>
      </c>
      <c r="BH1760">
        <v>3</v>
      </c>
      <c r="BI1760">
        <v>1</v>
      </c>
      <c r="BJ1760" t="s">
        <v>143</v>
      </c>
      <c r="BM1760">
        <v>500001</v>
      </c>
      <c r="BN1760">
        <v>0</v>
      </c>
      <c r="BO1760" t="s">
        <v>140</v>
      </c>
      <c r="BP1760">
        <v>1</v>
      </c>
      <c r="BQ1760">
        <v>8</v>
      </c>
      <c r="BR1760">
        <v>0</v>
      </c>
      <c r="BS1760">
        <v>1</v>
      </c>
      <c r="BT1760">
        <v>1</v>
      </c>
      <c r="BU1760">
        <v>1</v>
      </c>
      <c r="BV1760">
        <v>1</v>
      </c>
      <c r="BW1760">
        <v>1</v>
      </c>
      <c r="BX1760">
        <v>1</v>
      </c>
      <c r="BY1760" t="s">
        <v>3</v>
      </c>
      <c r="BZ1760">
        <v>0</v>
      </c>
      <c r="CA1760">
        <v>0</v>
      </c>
      <c r="CB1760" t="s">
        <v>3</v>
      </c>
      <c r="CE1760">
        <v>0</v>
      </c>
      <c r="CF1760">
        <v>0</v>
      </c>
      <c r="CG1760">
        <v>0</v>
      </c>
      <c r="CM1760">
        <v>0</v>
      </c>
      <c r="CN1760" t="s">
        <v>3</v>
      </c>
      <c r="CO1760">
        <v>0</v>
      </c>
      <c r="CP1760">
        <f t="shared" si="1274"/>
        <v>497.87</v>
      </c>
      <c r="CQ1760">
        <f t="shared" si="1275"/>
        <v>108.23180000000001</v>
      </c>
      <c r="CR1760">
        <f t="shared" si="1276"/>
        <v>0</v>
      </c>
      <c r="CS1760">
        <f t="shared" si="1277"/>
        <v>0</v>
      </c>
      <c r="CT1760">
        <f t="shared" si="1278"/>
        <v>0</v>
      </c>
      <c r="CU1760">
        <f t="shared" si="1279"/>
        <v>0</v>
      </c>
      <c r="CV1760">
        <f t="shared" si="1280"/>
        <v>0</v>
      </c>
      <c r="CW1760">
        <f t="shared" si="1281"/>
        <v>0</v>
      </c>
      <c r="CX1760">
        <f t="shared" si="1282"/>
        <v>6.04</v>
      </c>
      <c r="CY1760">
        <f t="shared" si="1283"/>
        <v>0</v>
      </c>
      <c r="CZ1760">
        <f t="shared" si="1284"/>
        <v>0</v>
      </c>
      <c r="DC1760" t="s">
        <v>3</v>
      </c>
      <c r="DD1760" t="s">
        <v>3</v>
      </c>
      <c r="DE1760" t="s">
        <v>3</v>
      </c>
      <c r="DF1760" t="s">
        <v>3</v>
      </c>
      <c r="DG1760" t="s">
        <v>3</v>
      </c>
      <c r="DH1760" t="s">
        <v>3</v>
      </c>
      <c r="DI1760" t="s">
        <v>3</v>
      </c>
      <c r="DJ1760" t="s">
        <v>3</v>
      </c>
      <c r="DK1760" t="s">
        <v>3</v>
      </c>
      <c r="DL1760" t="s">
        <v>3</v>
      </c>
      <c r="DM1760" t="s">
        <v>3</v>
      </c>
      <c r="DN1760">
        <v>0</v>
      </c>
      <c r="DO1760">
        <v>0</v>
      </c>
      <c r="DP1760">
        <v>1</v>
      </c>
      <c r="DQ1760">
        <v>1</v>
      </c>
      <c r="DU1760">
        <v>1003</v>
      </c>
      <c r="DV1760" t="s">
        <v>142</v>
      </c>
      <c r="DW1760" t="s">
        <v>142</v>
      </c>
      <c r="DX1760">
        <v>1</v>
      </c>
      <c r="DZ1760" t="s">
        <v>3</v>
      </c>
      <c r="EA1760" t="s">
        <v>3</v>
      </c>
      <c r="EB1760" t="s">
        <v>3</v>
      </c>
      <c r="EC1760" t="s">
        <v>3</v>
      </c>
      <c r="EE1760">
        <v>29085443</v>
      </c>
      <c r="EF1760">
        <v>8</v>
      </c>
      <c r="EG1760" t="s">
        <v>144</v>
      </c>
      <c r="EH1760">
        <v>0</v>
      </c>
      <c r="EI1760" t="s">
        <v>3</v>
      </c>
      <c r="EJ1760">
        <v>1</v>
      </c>
      <c r="EK1760">
        <v>500001</v>
      </c>
      <c r="EL1760" t="s">
        <v>145</v>
      </c>
      <c r="EM1760" t="s">
        <v>146</v>
      </c>
      <c r="EO1760" t="s">
        <v>3</v>
      </c>
      <c r="EQ1760">
        <v>0</v>
      </c>
      <c r="ER1760">
        <v>131.99</v>
      </c>
      <c r="ES1760">
        <v>131.99</v>
      </c>
      <c r="ET1760">
        <v>0</v>
      </c>
      <c r="EU1760">
        <v>0</v>
      </c>
      <c r="EV1760">
        <v>0</v>
      </c>
      <c r="EW1760">
        <v>0</v>
      </c>
      <c r="EX1760">
        <v>0</v>
      </c>
      <c r="FQ1760">
        <v>0</v>
      </c>
      <c r="FR1760">
        <f t="shared" si="1285"/>
        <v>0</v>
      </c>
      <c r="FS1760">
        <v>0</v>
      </c>
      <c r="FX1760">
        <v>0</v>
      </c>
      <c r="FY1760">
        <v>0</v>
      </c>
      <c r="GA1760" t="s">
        <v>3</v>
      </c>
      <c r="GD1760">
        <v>1</v>
      </c>
      <c r="GF1760">
        <v>-716496253</v>
      </c>
      <c r="GG1760">
        <v>2</v>
      </c>
      <c r="GH1760">
        <v>1</v>
      </c>
      <c r="GI1760">
        <v>2</v>
      </c>
      <c r="GJ1760">
        <v>0</v>
      </c>
      <c r="GK1760">
        <v>0</v>
      </c>
      <c r="GL1760">
        <f t="shared" si="1286"/>
        <v>0</v>
      </c>
      <c r="GM1760">
        <f t="shared" si="1287"/>
        <v>497.87</v>
      </c>
      <c r="GN1760">
        <f t="shared" si="1288"/>
        <v>497.87</v>
      </c>
      <c r="GO1760">
        <f t="shared" si="1289"/>
        <v>0</v>
      </c>
      <c r="GP1760">
        <f t="shared" si="1290"/>
        <v>0</v>
      </c>
      <c r="GR1760">
        <v>0</v>
      </c>
      <c r="GS1760">
        <v>3</v>
      </c>
      <c r="GT1760">
        <v>0</v>
      </c>
      <c r="GU1760" t="s">
        <v>3</v>
      </c>
      <c r="GV1760">
        <f t="shared" si="1291"/>
        <v>0</v>
      </c>
      <c r="GW1760">
        <v>1</v>
      </c>
      <c r="GX1760">
        <f t="shared" si="1292"/>
        <v>0</v>
      </c>
      <c r="HA1760">
        <v>0</v>
      </c>
      <c r="HB1760">
        <v>0</v>
      </c>
      <c r="HC1760">
        <f t="shared" si="1293"/>
        <v>0</v>
      </c>
      <c r="HE1760" t="s">
        <v>3</v>
      </c>
      <c r="HF1760" t="s">
        <v>3</v>
      </c>
      <c r="HM1760" t="s">
        <v>3</v>
      </c>
      <c r="IK1760">
        <v>0</v>
      </c>
    </row>
    <row r="1761" spans="1:245">
      <c r="A1761">
        <v>17</v>
      </c>
      <c r="B1761">
        <v>0</v>
      </c>
      <c r="C1761">
        <f>ROW(SmtRes!A1833)</f>
        <v>1833</v>
      </c>
      <c r="D1761">
        <f>ROW(EtalonRes!A1782)</f>
        <v>1782</v>
      </c>
      <c r="E1761" t="s">
        <v>35</v>
      </c>
      <c r="F1761" t="s">
        <v>147</v>
      </c>
      <c r="G1761" t="s">
        <v>148</v>
      </c>
      <c r="H1761" t="s">
        <v>149</v>
      </c>
      <c r="I1761">
        <f>ROUND(4/100,9)</f>
        <v>0.04</v>
      </c>
      <c r="J1761">
        <v>0</v>
      </c>
      <c r="K1761">
        <f>ROUND(4/100,9)</f>
        <v>0.04</v>
      </c>
      <c r="O1761">
        <f t="shared" si="1259"/>
        <v>2413.73</v>
      </c>
      <c r="P1761">
        <f t="shared" si="1260"/>
        <v>65.12</v>
      </c>
      <c r="Q1761">
        <f t="shared" si="1261"/>
        <v>25.3</v>
      </c>
      <c r="R1761">
        <f t="shared" si="1262"/>
        <v>1.78</v>
      </c>
      <c r="S1761">
        <f t="shared" si="1263"/>
        <v>2323.31</v>
      </c>
      <c r="T1761">
        <f t="shared" si="1264"/>
        <v>0</v>
      </c>
      <c r="U1761">
        <f t="shared" si="1265"/>
        <v>7.6576199999999996</v>
      </c>
      <c r="V1761">
        <f t="shared" si="1266"/>
        <v>4.0000000000000001E-3</v>
      </c>
      <c r="W1761">
        <f t="shared" si="1267"/>
        <v>0</v>
      </c>
      <c r="X1761">
        <f t="shared" si="1268"/>
        <v>1860.07</v>
      </c>
      <c r="Y1761">
        <f t="shared" si="1269"/>
        <v>860.28</v>
      </c>
      <c r="AA1761">
        <v>35863109</v>
      </c>
      <c r="AB1761">
        <f t="shared" si="1270"/>
        <v>2294.19</v>
      </c>
      <c r="AC1761">
        <f t="shared" si="1271"/>
        <v>478.86</v>
      </c>
      <c r="AD1761">
        <f>ROUND(((((ET1761*1.25))-((EU1761*1.25)))+AE1761),2)</f>
        <v>57.91</v>
      </c>
      <c r="AE1761">
        <f>ROUND(((EU1761*1.25)),2)</f>
        <v>1.35</v>
      </c>
      <c r="AF1761">
        <f>ROUND(((EV1761*1.15)),2)</f>
        <v>1757.42</v>
      </c>
      <c r="AG1761">
        <f t="shared" si="1272"/>
        <v>0</v>
      </c>
      <c r="AH1761">
        <f>((EW1761*1.15))</f>
        <v>191.44049999999999</v>
      </c>
      <c r="AI1761">
        <f>((EX1761*1.25))</f>
        <v>0.1</v>
      </c>
      <c r="AJ1761">
        <f t="shared" si="1273"/>
        <v>0</v>
      </c>
      <c r="AK1761">
        <v>2053.38</v>
      </c>
      <c r="AL1761">
        <v>478.86</v>
      </c>
      <c r="AM1761">
        <v>46.33</v>
      </c>
      <c r="AN1761">
        <v>1.08</v>
      </c>
      <c r="AO1761">
        <v>1528.19</v>
      </c>
      <c r="AP1761">
        <v>0</v>
      </c>
      <c r="AQ1761">
        <v>166.47</v>
      </c>
      <c r="AR1761">
        <v>0.08</v>
      </c>
      <c r="AS1761">
        <v>0</v>
      </c>
      <c r="AT1761">
        <v>80</v>
      </c>
      <c r="AU1761">
        <v>37</v>
      </c>
      <c r="AV1761">
        <v>1</v>
      </c>
      <c r="AW1761">
        <v>1</v>
      </c>
      <c r="AZ1761">
        <v>1</v>
      </c>
      <c r="BA1761">
        <v>33.049999999999997</v>
      </c>
      <c r="BB1761">
        <v>10.92</v>
      </c>
      <c r="BC1761">
        <v>3.4</v>
      </c>
      <c r="BD1761" t="s">
        <v>3</v>
      </c>
      <c r="BE1761" t="s">
        <v>3</v>
      </c>
      <c r="BF1761" t="s">
        <v>3</v>
      </c>
      <c r="BG1761" t="s">
        <v>3</v>
      </c>
      <c r="BH1761">
        <v>0</v>
      </c>
      <c r="BI1761">
        <v>1</v>
      </c>
      <c r="BJ1761" t="s">
        <v>150</v>
      </c>
      <c r="BM1761">
        <v>15001</v>
      </c>
      <c r="BN1761">
        <v>0</v>
      </c>
      <c r="BO1761" t="s">
        <v>147</v>
      </c>
      <c r="BP1761">
        <v>1</v>
      </c>
      <c r="BQ1761">
        <v>2</v>
      </c>
      <c r="BR1761">
        <v>0</v>
      </c>
      <c r="BS1761">
        <v>33.049999999999997</v>
      </c>
      <c r="BT1761">
        <v>1</v>
      </c>
      <c r="BU1761">
        <v>1</v>
      </c>
      <c r="BV1761">
        <v>1</v>
      </c>
      <c r="BW1761">
        <v>1</v>
      </c>
      <c r="BX1761">
        <v>1</v>
      </c>
      <c r="BY1761" t="s">
        <v>3</v>
      </c>
      <c r="BZ1761">
        <v>105</v>
      </c>
      <c r="CA1761">
        <v>55</v>
      </c>
      <c r="CB1761" t="s">
        <v>3</v>
      </c>
      <c r="CE1761">
        <v>0</v>
      </c>
      <c r="CF1761">
        <v>0</v>
      </c>
      <c r="CG1761">
        <v>0</v>
      </c>
      <c r="CM1761">
        <v>0</v>
      </c>
      <c r="CN1761" t="s">
        <v>992</v>
      </c>
      <c r="CO1761">
        <v>0</v>
      </c>
      <c r="CP1761">
        <f t="shared" si="1274"/>
        <v>2413.73</v>
      </c>
      <c r="CQ1761">
        <f t="shared" si="1275"/>
        <v>1628.124</v>
      </c>
      <c r="CR1761">
        <f t="shared" si="1276"/>
        <v>632.3771999999999</v>
      </c>
      <c r="CS1761">
        <f t="shared" si="1277"/>
        <v>44.6175</v>
      </c>
      <c r="CT1761">
        <f t="shared" si="1278"/>
        <v>58082.731</v>
      </c>
      <c r="CU1761">
        <f t="shared" si="1279"/>
        <v>0</v>
      </c>
      <c r="CV1761">
        <f t="shared" si="1280"/>
        <v>191.44049999999999</v>
      </c>
      <c r="CW1761">
        <f t="shared" si="1281"/>
        <v>0.1</v>
      </c>
      <c r="CX1761">
        <f t="shared" si="1282"/>
        <v>0</v>
      </c>
      <c r="CY1761">
        <f t="shared" si="1283"/>
        <v>1860.0720000000001</v>
      </c>
      <c r="CZ1761">
        <f t="shared" si="1284"/>
        <v>860.28330000000005</v>
      </c>
      <c r="DC1761" t="s">
        <v>3</v>
      </c>
      <c r="DD1761" t="s">
        <v>3</v>
      </c>
      <c r="DE1761" t="s">
        <v>133</v>
      </c>
      <c r="DF1761" t="s">
        <v>133</v>
      </c>
      <c r="DG1761" t="s">
        <v>134</v>
      </c>
      <c r="DH1761" t="s">
        <v>3</v>
      </c>
      <c r="DI1761" t="s">
        <v>134</v>
      </c>
      <c r="DJ1761" t="s">
        <v>133</v>
      </c>
      <c r="DK1761" t="s">
        <v>3</v>
      </c>
      <c r="DL1761" t="s">
        <v>3</v>
      </c>
      <c r="DM1761" t="s">
        <v>3</v>
      </c>
      <c r="DN1761">
        <v>0</v>
      </c>
      <c r="DO1761">
        <v>0</v>
      </c>
      <c r="DP1761">
        <v>1</v>
      </c>
      <c r="DQ1761">
        <v>1</v>
      </c>
      <c r="DU1761">
        <v>1013</v>
      </c>
      <c r="DV1761" t="s">
        <v>149</v>
      </c>
      <c r="DW1761" t="s">
        <v>149</v>
      </c>
      <c r="DX1761">
        <v>1</v>
      </c>
      <c r="DZ1761" t="s">
        <v>3</v>
      </c>
      <c r="EA1761" t="s">
        <v>3</v>
      </c>
      <c r="EB1761" t="s">
        <v>3</v>
      </c>
      <c r="EC1761" t="s">
        <v>3</v>
      </c>
      <c r="EE1761">
        <v>29085536</v>
      </c>
      <c r="EF1761">
        <v>2</v>
      </c>
      <c r="EG1761" t="s">
        <v>135</v>
      </c>
      <c r="EH1761">
        <v>0</v>
      </c>
      <c r="EI1761" t="s">
        <v>3</v>
      </c>
      <c r="EJ1761">
        <v>1</v>
      </c>
      <c r="EK1761">
        <v>15001</v>
      </c>
      <c r="EL1761" t="s">
        <v>151</v>
      </c>
      <c r="EM1761" t="s">
        <v>152</v>
      </c>
      <c r="EO1761" t="s">
        <v>138</v>
      </c>
      <c r="EQ1761">
        <v>0</v>
      </c>
      <c r="ER1761">
        <v>2053.38</v>
      </c>
      <c r="ES1761">
        <v>478.86</v>
      </c>
      <c r="ET1761">
        <v>46.33</v>
      </c>
      <c r="EU1761">
        <v>1.08</v>
      </c>
      <c r="EV1761">
        <v>1528.19</v>
      </c>
      <c r="EW1761">
        <v>166.47</v>
      </c>
      <c r="EX1761">
        <v>0.08</v>
      </c>
      <c r="EY1761">
        <v>0</v>
      </c>
      <c r="FQ1761">
        <v>0</v>
      </c>
      <c r="FR1761">
        <f t="shared" si="1285"/>
        <v>0</v>
      </c>
      <c r="FS1761">
        <v>0</v>
      </c>
      <c r="FT1761" t="s">
        <v>139</v>
      </c>
      <c r="FU1761" t="s">
        <v>25</v>
      </c>
      <c r="FV1761" t="s">
        <v>25</v>
      </c>
      <c r="FW1761" t="s">
        <v>26</v>
      </c>
      <c r="FX1761">
        <v>94.5</v>
      </c>
      <c r="FY1761">
        <v>46.75</v>
      </c>
      <c r="GA1761" t="s">
        <v>3</v>
      </c>
      <c r="GD1761">
        <v>1</v>
      </c>
      <c r="GF1761">
        <v>-1841865788</v>
      </c>
      <c r="GG1761">
        <v>2</v>
      </c>
      <c r="GH1761">
        <v>1</v>
      </c>
      <c r="GI1761">
        <v>2</v>
      </c>
      <c r="GJ1761">
        <v>0</v>
      </c>
      <c r="GK1761">
        <v>0</v>
      </c>
      <c r="GL1761">
        <f t="shared" si="1286"/>
        <v>0</v>
      </c>
      <c r="GM1761">
        <f t="shared" si="1287"/>
        <v>5134.08</v>
      </c>
      <c r="GN1761">
        <f t="shared" si="1288"/>
        <v>5134.08</v>
      </c>
      <c r="GO1761">
        <f t="shared" si="1289"/>
        <v>0</v>
      </c>
      <c r="GP1761">
        <f t="shared" si="1290"/>
        <v>0</v>
      </c>
      <c r="GR1761">
        <v>0</v>
      </c>
      <c r="GS1761">
        <v>3</v>
      </c>
      <c r="GT1761">
        <v>0</v>
      </c>
      <c r="GU1761" t="s">
        <v>3</v>
      </c>
      <c r="GV1761">
        <f t="shared" si="1291"/>
        <v>0</v>
      </c>
      <c r="GW1761">
        <v>1</v>
      </c>
      <c r="GX1761">
        <f t="shared" si="1292"/>
        <v>0</v>
      </c>
      <c r="HA1761">
        <v>0</v>
      </c>
      <c r="HB1761">
        <v>0</v>
      </c>
      <c r="HC1761">
        <f t="shared" si="1293"/>
        <v>0</v>
      </c>
      <c r="HE1761" t="s">
        <v>3</v>
      </c>
      <c r="HF1761" t="s">
        <v>3</v>
      </c>
      <c r="HM1761" t="s">
        <v>3</v>
      </c>
      <c r="IK1761">
        <v>0</v>
      </c>
    </row>
    <row r="1762" spans="1:245">
      <c r="A1762">
        <v>18</v>
      </c>
      <c r="B1762">
        <v>0</v>
      </c>
      <c r="C1762">
        <v>1832</v>
      </c>
      <c r="E1762" t="s">
        <v>40</v>
      </c>
      <c r="F1762" t="s">
        <v>287</v>
      </c>
      <c r="G1762" t="s">
        <v>288</v>
      </c>
      <c r="H1762" t="s">
        <v>155</v>
      </c>
      <c r="I1762">
        <f>I1761*J1762</f>
        <v>4.2</v>
      </c>
      <c r="J1762">
        <v>105</v>
      </c>
      <c r="K1762">
        <v>105</v>
      </c>
      <c r="O1762">
        <f t="shared" si="1259"/>
        <v>0</v>
      </c>
      <c r="P1762">
        <f t="shared" si="1260"/>
        <v>0</v>
      </c>
      <c r="Q1762">
        <f t="shared" si="1261"/>
        <v>0</v>
      </c>
      <c r="R1762">
        <f t="shared" si="1262"/>
        <v>0</v>
      </c>
      <c r="S1762">
        <f t="shared" si="1263"/>
        <v>0</v>
      </c>
      <c r="T1762">
        <f t="shared" si="1264"/>
        <v>0</v>
      </c>
      <c r="U1762">
        <f t="shared" si="1265"/>
        <v>0</v>
      </c>
      <c r="V1762">
        <f t="shared" si="1266"/>
        <v>0</v>
      </c>
      <c r="W1762">
        <f t="shared" si="1267"/>
        <v>0</v>
      </c>
      <c r="X1762">
        <f t="shared" si="1268"/>
        <v>0</v>
      </c>
      <c r="Y1762">
        <f t="shared" si="1269"/>
        <v>0</v>
      </c>
      <c r="AA1762">
        <v>35863109</v>
      </c>
      <c r="AB1762">
        <f t="shared" si="1270"/>
        <v>0</v>
      </c>
      <c r="AC1762">
        <f t="shared" si="1271"/>
        <v>0</v>
      </c>
      <c r="AD1762">
        <f>ROUND((((ET1762)-(EU1762))+AE1762),2)</f>
        <v>0</v>
      </c>
      <c r="AE1762">
        <f>ROUND((EU1762),2)</f>
        <v>0</v>
      </c>
      <c r="AF1762">
        <f>ROUND((EV1762),2)</f>
        <v>0</v>
      </c>
      <c r="AG1762">
        <f t="shared" si="1272"/>
        <v>0</v>
      </c>
      <c r="AH1762">
        <f>(EW1762)</f>
        <v>0</v>
      </c>
      <c r="AI1762">
        <f>(EX1762)</f>
        <v>0</v>
      </c>
      <c r="AJ1762">
        <f t="shared" si="1273"/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1</v>
      </c>
      <c r="AW1762">
        <v>1</v>
      </c>
      <c r="AZ1762">
        <v>1</v>
      </c>
      <c r="BA1762">
        <v>1</v>
      </c>
      <c r="BB1762">
        <v>1</v>
      </c>
      <c r="BC1762">
        <v>1</v>
      </c>
      <c r="BD1762" t="s">
        <v>3</v>
      </c>
      <c r="BE1762" t="s">
        <v>3</v>
      </c>
      <c r="BF1762" t="s">
        <v>3</v>
      </c>
      <c r="BG1762" t="s">
        <v>3</v>
      </c>
      <c r="BH1762">
        <v>3</v>
      </c>
      <c r="BI1762">
        <v>1</v>
      </c>
      <c r="BJ1762" t="s">
        <v>289</v>
      </c>
      <c r="BM1762">
        <v>500001</v>
      </c>
      <c r="BN1762">
        <v>0</v>
      </c>
      <c r="BO1762" t="s">
        <v>3</v>
      </c>
      <c r="BP1762">
        <v>0</v>
      </c>
      <c r="BQ1762">
        <v>8</v>
      </c>
      <c r="BR1762">
        <v>0</v>
      </c>
      <c r="BS1762">
        <v>1</v>
      </c>
      <c r="BT1762">
        <v>1</v>
      </c>
      <c r="BU1762">
        <v>1</v>
      </c>
      <c r="BV1762">
        <v>1</v>
      </c>
      <c r="BW1762">
        <v>1</v>
      </c>
      <c r="BX1762">
        <v>1</v>
      </c>
      <c r="BY1762" t="s">
        <v>3</v>
      </c>
      <c r="BZ1762">
        <v>0</v>
      </c>
      <c r="CA1762">
        <v>0</v>
      </c>
      <c r="CB1762" t="s">
        <v>3</v>
      </c>
      <c r="CE1762">
        <v>0</v>
      </c>
      <c r="CF1762">
        <v>0</v>
      </c>
      <c r="CG1762">
        <v>0</v>
      </c>
      <c r="CM1762">
        <v>0</v>
      </c>
      <c r="CN1762" t="s">
        <v>3</v>
      </c>
      <c r="CO1762">
        <v>0</v>
      </c>
      <c r="CP1762">
        <f t="shared" si="1274"/>
        <v>0</v>
      </c>
      <c r="CQ1762">
        <f t="shared" si="1275"/>
        <v>0</v>
      </c>
      <c r="CR1762">
        <f t="shared" si="1276"/>
        <v>0</v>
      </c>
      <c r="CS1762">
        <f t="shared" si="1277"/>
        <v>0</v>
      </c>
      <c r="CT1762">
        <f t="shared" si="1278"/>
        <v>0</v>
      </c>
      <c r="CU1762">
        <f t="shared" si="1279"/>
        <v>0</v>
      </c>
      <c r="CV1762">
        <f t="shared" si="1280"/>
        <v>0</v>
      </c>
      <c r="CW1762">
        <f t="shared" si="1281"/>
        <v>0</v>
      </c>
      <c r="CX1762">
        <f t="shared" si="1282"/>
        <v>0</v>
      </c>
      <c r="CY1762">
        <f t="shared" si="1283"/>
        <v>0</v>
      </c>
      <c r="CZ1762">
        <f t="shared" si="1284"/>
        <v>0</v>
      </c>
      <c r="DC1762" t="s">
        <v>3</v>
      </c>
      <c r="DD1762" t="s">
        <v>3</v>
      </c>
      <c r="DE1762" t="s">
        <v>3</v>
      </c>
      <c r="DF1762" t="s">
        <v>3</v>
      </c>
      <c r="DG1762" t="s">
        <v>3</v>
      </c>
      <c r="DH1762" t="s">
        <v>3</v>
      </c>
      <c r="DI1762" t="s">
        <v>3</v>
      </c>
      <c r="DJ1762" t="s">
        <v>3</v>
      </c>
      <c r="DK1762" t="s">
        <v>3</v>
      </c>
      <c r="DL1762" t="s">
        <v>3</v>
      </c>
      <c r="DM1762" t="s">
        <v>3</v>
      </c>
      <c r="DN1762">
        <v>0</v>
      </c>
      <c r="DO1762">
        <v>0</v>
      </c>
      <c r="DP1762">
        <v>1</v>
      </c>
      <c r="DQ1762">
        <v>1</v>
      </c>
      <c r="DU1762">
        <v>1005</v>
      </c>
      <c r="DV1762" t="s">
        <v>155</v>
      </c>
      <c r="DW1762" t="s">
        <v>155</v>
      </c>
      <c r="DX1762">
        <v>1</v>
      </c>
      <c r="DZ1762" t="s">
        <v>3</v>
      </c>
      <c r="EA1762" t="s">
        <v>3</v>
      </c>
      <c r="EB1762" t="s">
        <v>3</v>
      </c>
      <c r="EC1762" t="s">
        <v>3</v>
      </c>
      <c r="EE1762">
        <v>29085443</v>
      </c>
      <c r="EF1762">
        <v>8</v>
      </c>
      <c r="EG1762" t="s">
        <v>144</v>
      </c>
      <c r="EH1762">
        <v>0</v>
      </c>
      <c r="EI1762" t="s">
        <v>3</v>
      </c>
      <c r="EJ1762">
        <v>1</v>
      </c>
      <c r="EK1762">
        <v>500001</v>
      </c>
      <c r="EL1762" t="s">
        <v>145</v>
      </c>
      <c r="EM1762" t="s">
        <v>146</v>
      </c>
      <c r="EO1762" t="s">
        <v>3</v>
      </c>
      <c r="EQ1762">
        <v>0</v>
      </c>
      <c r="ER1762">
        <v>0</v>
      </c>
      <c r="ES1762">
        <v>0</v>
      </c>
      <c r="ET1762">
        <v>0</v>
      </c>
      <c r="EU1762">
        <v>0</v>
      </c>
      <c r="EV1762">
        <v>0</v>
      </c>
      <c r="EW1762">
        <v>0</v>
      </c>
      <c r="EX1762">
        <v>0</v>
      </c>
      <c r="FQ1762">
        <v>0</v>
      </c>
      <c r="FR1762">
        <f t="shared" si="1285"/>
        <v>0</v>
      </c>
      <c r="FS1762">
        <v>0</v>
      </c>
      <c r="FX1762">
        <v>0</v>
      </c>
      <c r="FY1762">
        <v>0</v>
      </c>
      <c r="GA1762" t="s">
        <v>3</v>
      </c>
      <c r="GD1762">
        <v>1</v>
      </c>
      <c r="GF1762">
        <v>522970763</v>
      </c>
      <c r="GG1762">
        <v>2</v>
      </c>
      <c r="GH1762">
        <v>1</v>
      </c>
      <c r="GI1762">
        <v>-2</v>
      </c>
      <c r="GJ1762">
        <v>0</v>
      </c>
      <c r="GK1762">
        <v>0</v>
      </c>
      <c r="GL1762">
        <f t="shared" si="1286"/>
        <v>0</v>
      </c>
      <c r="GM1762">
        <f t="shared" si="1287"/>
        <v>0</v>
      </c>
      <c r="GN1762">
        <f t="shared" si="1288"/>
        <v>0</v>
      </c>
      <c r="GO1762">
        <f t="shared" si="1289"/>
        <v>0</v>
      </c>
      <c r="GP1762">
        <f t="shared" si="1290"/>
        <v>0</v>
      </c>
      <c r="GR1762">
        <v>0</v>
      </c>
      <c r="GS1762">
        <v>3</v>
      </c>
      <c r="GT1762">
        <v>0</v>
      </c>
      <c r="GU1762" t="s">
        <v>3</v>
      </c>
      <c r="GV1762">
        <f t="shared" si="1291"/>
        <v>0</v>
      </c>
      <c r="GW1762">
        <v>1</v>
      </c>
      <c r="GX1762">
        <f t="shared" si="1292"/>
        <v>0</v>
      </c>
      <c r="HA1762">
        <v>0</v>
      </c>
      <c r="HB1762">
        <v>0</v>
      </c>
      <c r="HC1762">
        <f t="shared" si="1293"/>
        <v>0</v>
      </c>
      <c r="HE1762" t="s">
        <v>3</v>
      </c>
      <c r="HF1762" t="s">
        <v>3</v>
      </c>
      <c r="HM1762" t="s">
        <v>3</v>
      </c>
      <c r="IK1762">
        <v>0</v>
      </c>
    </row>
    <row r="1763" spans="1:245">
      <c r="A1763">
        <v>18</v>
      </c>
      <c r="B1763">
        <v>0</v>
      </c>
      <c r="C1763">
        <v>1833</v>
      </c>
      <c r="E1763" t="s">
        <v>157</v>
      </c>
      <c r="F1763" t="s">
        <v>290</v>
      </c>
      <c r="G1763" t="s">
        <v>291</v>
      </c>
      <c r="H1763" t="s">
        <v>30</v>
      </c>
      <c r="I1763">
        <f>I1761*J1763</f>
        <v>3.5599999999999998E-4</v>
      </c>
      <c r="J1763">
        <v>8.8999999999999999E-3</v>
      </c>
      <c r="K1763">
        <v>8.8999999999999999E-3</v>
      </c>
      <c r="O1763">
        <f t="shared" si="1259"/>
        <v>0</v>
      </c>
      <c r="P1763">
        <f t="shared" si="1260"/>
        <v>0</v>
      </c>
      <c r="Q1763">
        <f t="shared" si="1261"/>
        <v>0</v>
      </c>
      <c r="R1763">
        <f t="shared" si="1262"/>
        <v>0</v>
      </c>
      <c r="S1763">
        <f t="shared" si="1263"/>
        <v>0</v>
      </c>
      <c r="T1763">
        <f t="shared" si="1264"/>
        <v>0</v>
      </c>
      <c r="U1763">
        <f t="shared" si="1265"/>
        <v>0</v>
      </c>
      <c r="V1763">
        <f t="shared" si="1266"/>
        <v>0</v>
      </c>
      <c r="W1763">
        <f t="shared" si="1267"/>
        <v>0</v>
      </c>
      <c r="X1763">
        <f t="shared" si="1268"/>
        <v>0</v>
      </c>
      <c r="Y1763">
        <f t="shared" si="1269"/>
        <v>0</v>
      </c>
      <c r="AA1763">
        <v>35863109</v>
      </c>
      <c r="AB1763">
        <f t="shared" si="1270"/>
        <v>0</v>
      </c>
      <c r="AC1763">
        <f t="shared" si="1271"/>
        <v>0</v>
      </c>
      <c r="AD1763">
        <f>ROUND((((ET1763)-(EU1763))+AE1763),2)</f>
        <v>0</v>
      </c>
      <c r="AE1763">
        <f>ROUND((EU1763),2)</f>
        <v>0</v>
      </c>
      <c r="AF1763">
        <f>ROUND((EV1763),2)</f>
        <v>0</v>
      </c>
      <c r="AG1763">
        <f t="shared" si="1272"/>
        <v>0</v>
      </c>
      <c r="AH1763">
        <f>(EW1763)</f>
        <v>0</v>
      </c>
      <c r="AI1763">
        <f>(EX1763)</f>
        <v>0</v>
      </c>
      <c r="AJ1763">
        <f t="shared" si="1273"/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1</v>
      </c>
      <c r="AW1763">
        <v>1</v>
      </c>
      <c r="AZ1763">
        <v>1</v>
      </c>
      <c r="BA1763">
        <v>1</v>
      </c>
      <c r="BB1763">
        <v>1</v>
      </c>
      <c r="BC1763">
        <v>1</v>
      </c>
      <c r="BD1763" t="s">
        <v>3</v>
      </c>
      <c r="BE1763" t="s">
        <v>3</v>
      </c>
      <c r="BF1763" t="s">
        <v>3</v>
      </c>
      <c r="BG1763" t="s">
        <v>3</v>
      </c>
      <c r="BH1763">
        <v>3</v>
      </c>
      <c r="BI1763">
        <v>1</v>
      </c>
      <c r="BJ1763" t="s">
        <v>292</v>
      </c>
      <c r="BM1763">
        <v>500001</v>
      </c>
      <c r="BN1763">
        <v>0</v>
      </c>
      <c r="BO1763" t="s">
        <v>3</v>
      </c>
      <c r="BP1763">
        <v>0</v>
      </c>
      <c r="BQ1763">
        <v>8</v>
      </c>
      <c r="BR1763">
        <v>0</v>
      </c>
      <c r="BS1763">
        <v>1</v>
      </c>
      <c r="BT1763">
        <v>1</v>
      </c>
      <c r="BU1763">
        <v>1</v>
      </c>
      <c r="BV1763">
        <v>1</v>
      </c>
      <c r="BW1763">
        <v>1</v>
      </c>
      <c r="BX1763">
        <v>1</v>
      </c>
      <c r="BY1763" t="s">
        <v>3</v>
      </c>
      <c r="BZ1763">
        <v>0</v>
      </c>
      <c r="CA1763">
        <v>0</v>
      </c>
      <c r="CB1763" t="s">
        <v>3</v>
      </c>
      <c r="CE1763">
        <v>0</v>
      </c>
      <c r="CF1763">
        <v>0</v>
      </c>
      <c r="CG1763">
        <v>0</v>
      </c>
      <c r="CM1763">
        <v>0</v>
      </c>
      <c r="CN1763" t="s">
        <v>3</v>
      </c>
      <c r="CO1763">
        <v>0</v>
      </c>
      <c r="CP1763">
        <f t="shared" si="1274"/>
        <v>0</v>
      </c>
      <c r="CQ1763">
        <f t="shared" si="1275"/>
        <v>0</v>
      </c>
      <c r="CR1763">
        <f t="shared" si="1276"/>
        <v>0</v>
      </c>
      <c r="CS1763">
        <f t="shared" si="1277"/>
        <v>0</v>
      </c>
      <c r="CT1763">
        <f t="shared" si="1278"/>
        <v>0</v>
      </c>
      <c r="CU1763">
        <f t="shared" si="1279"/>
        <v>0</v>
      </c>
      <c r="CV1763">
        <f t="shared" si="1280"/>
        <v>0</v>
      </c>
      <c r="CW1763">
        <f t="shared" si="1281"/>
        <v>0</v>
      </c>
      <c r="CX1763">
        <f t="shared" si="1282"/>
        <v>0</v>
      </c>
      <c r="CY1763">
        <f t="shared" si="1283"/>
        <v>0</v>
      </c>
      <c r="CZ1763">
        <f t="shared" si="1284"/>
        <v>0</v>
      </c>
      <c r="DC1763" t="s">
        <v>3</v>
      </c>
      <c r="DD1763" t="s">
        <v>3</v>
      </c>
      <c r="DE1763" t="s">
        <v>3</v>
      </c>
      <c r="DF1763" t="s">
        <v>3</v>
      </c>
      <c r="DG1763" t="s">
        <v>3</v>
      </c>
      <c r="DH1763" t="s">
        <v>3</v>
      </c>
      <c r="DI1763" t="s">
        <v>3</v>
      </c>
      <c r="DJ1763" t="s">
        <v>3</v>
      </c>
      <c r="DK1763" t="s">
        <v>3</v>
      </c>
      <c r="DL1763" t="s">
        <v>3</v>
      </c>
      <c r="DM1763" t="s">
        <v>3</v>
      </c>
      <c r="DN1763">
        <v>0</v>
      </c>
      <c r="DO1763">
        <v>0</v>
      </c>
      <c r="DP1763">
        <v>1</v>
      </c>
      <c r="DQ1763">
        <v>1</v>
      </c>
      <c r="DU1763">
        <v>1009</v>
      </c>
      <c r="DV1763" t="s">
        <v>30</v>
      </c>
      <c r="DW1763" t="s">
        <v>30</v>
      </c>
      <c r="DX1763">
        <v>1000</v>
      </c>
      <c r="DZ1763" t="s">
        <v>3</v>
      </c>
      <c r="EA1763" t="s">
        <v>3</v>
      </c>
      <c r="EB1763" t="s">
        <v>3</v>
      </c>
      <c r="EC1763" t="s">
        <v>3</v>
      </c>
      <c r="EE1763">
        <v>29085443</v>
      </c>
      <c r="EF1763">
        <v>8</v>
      </c>
      <c r="EG1763" t="s">
        <v>144</v>
      </c>
      <c r="EH1763">
        <v>0</v>
      </c>
      <c r="EI1763" t="s">
        <v>3</v>
      </c>
      <c r="EJ1763">
        <v>1</v>
      </c>
      <c r="EK1763">
        <v>500001</v>
      </c>
      <c r="EL1763" t="s">
        <v>145</v>
      </c>
      <c r="EM1763" t="s">
        <v>146</v>
      </c>
      <c r="EO1763" t="s">
        <v>3</v>
      </c>
      <c r="EQ1763">
        <v>0</v>
      </c>
      <c r="ER1763">
        <v>0</v>
      </c>
      <c r="ES1763">
        <v>0</v>
      </c>
      <c r="ET1763">
        <v>0</v>
      </c>
      <c r="EU1763">
        <v>0</v>
      </c>
      <c r="EV1763">
        <v>0</v>
      </c>
      <c r="EW1763">
        <v>0</v>
      </c>
      <c r="EX1763">
        <v>0</v>
      </c>
      <c r="FQ1763">
        <v>0</v>
      </c>
      <c r="FR1763">
        <f t="shared" si="1285"/>
        <v>0</v>
      </c>
      <c r="FS1763">
        <v>0</v>
      </c>
      <c r="FX1763">
        <v>0</v>
      </c>
      <c r="FY1763">
        <v>0</v>
      </c>
      <c r="GA1763" t="s">
        <v>3</v>
      </c>
      <c r="GD1763">
        <v>1</v>
      </c>
      <c r="GF1763">
        <v>-192135928</v>
      </c>
      <c r="GG1763">
        <v>2</v>
      </c>
      <c r="GH1763">
        <v>1</v>
      </c>
      <c r="GI1763">
        <v>-2</v>
      </c>
      <c r="GJ1763">
        <v>0</v>
      </c>
      <c r="GK1763">
        <v>0</v>
      </c>
      <c r="GL1763">
        <f t="shared" si="1286"/>
        <v>0</v>
      </c>
      <c r="GM1763">
        <f t="shared" si="1287"/>
        <v>0</v>
      </c>
      <c r="GN1763">
        <f t="shared" si="1288"/>
        <v>0</v>
      </c>
      <c r="GO1763">
        <f t="shared" si="1289"/>
        <v>0</v>
      </c>
      <c r="GP1763">
        <f t="shared" si="1290"/>
        <v>0</v>
      </c>
      <c r="GR1763">
        <v>0</v>
      </c>
      <c r="GS1763">
        <v>3</v>
      </c>
      <c r="GT1763">
        <v>0</v>
      </c>
      <c r="GU1763" t="s">
        <v>3</v>
      </c>
      <c r="GV1763">
        <f t="shared" si="1291"/>
        <v>0</v>
      </c>
      <c r="GW1763">
        <v>1</v>
      </c>
      <c r="GX1763">
        <f t="shared" si="1292"/>
        <v>0</v>
      </c>
      <c r="HA1763">
        <v>0</v>
      </c>
      <c r="HB1763">
        <v>0</v>
      </c>
      <c r="HC1763">
        <f t="shared" si="1293"/>
        <v>0</v>
      </c>
      <c r="HE1763" t="s">
        <v>3</v>
      </c>
      <c r="HF1763" t="s">
        <v>3</v>
      </c>
      <c r="HM1763" t="s">
        <v>3</v>
      </c>
      <c r="IK1763">
        <v>0</v>
      </c>
    </row>
    <row r="1764" spans="1:245">
      <c r="A1764">
        <v>17</v>
      </c>
      <c r="B1764">
        <v>0</v>
      </c>
      <c r="C1764">
        <f>ROW(SmtRes!A1841)</f>
        <v>1841</v>
      </c>
      <c r="D1764">
        <f>ROW(EtalonRes!A1789)</f>
        <v>1789</v>
      </c>
      <c r="E1764" t="s">
        <v>41</v>
      </c>
      <c r="F1764" t="s">
        <v>162</v>
      </c>
      <c r="G1764" t="s">
        <v>163</v>
      </c>
      <c r="H1764" t="s">
        <v>164</v>
      </c>
      <c r="I1764">
        <f>ROUND(2/100,9)</f>
        <v>0.02</v>
      </c>
      <c r="J1764">
        <v>0</v>
      </c>
      <c r="K1764">
        <f>ROUND(2/100,9)</f>
        <v>0.02</v>
      </c>
      <c r="O1764">
        <f t="shared" si="1259"/>
        <v>2654.04</v>
      </c>
      <c r="P1764">
        <f t="shared" si="1260"/>
        <v>2082.37</v>
      </c>
      <c r="Q1764">
        <f t="shared" si="1261"/>
        <v>85.75</v>
      </c>
      <c r="R1764">
        <f t="shared" si="1262"/>
        <v>15.29</v>
      </c>
      <c r="S1764">
        <f t="shared" si="1263"/>
        <v>485.92</v>
      </c>
      <c r="T1764">
        <f t="shared" si="1264"/>
        <v>0</v>
      </c>
      <c r="U1764">
        <f t="shared" si="1265"/>
        <v>1.6822199999999998</v>
      </c>
      <c r="V1764">
        <f t="shared" si="1266"/>
        <v>3.4250000000000003E-2</v>
      </c>
      <c r="W1764">
        <f t="shared" si="1267"/>
        <v>0</v>
      </c>
      <c r="X1764">
        <f t="shared" si="1268"/>
        <v>451.09</v>
      </c>
      <c r="Y1764">
        <f t="shared" si="1269"/>
        <v>215.52</v>
      </c>
      <c r="AA1764">
        <v>35863109</v>
      </c>
      <c r="AB1764">
        <f t="shared" si="1270"/>
        <v>21892.13</v>
      </c>
      <c r="AC1764">
        <f t="shared" si="1271"/>
        <v>20740.73</v>
      </c>
      <c r="AD1764">
        <f>ROUND(((((ET1764*1.25))-((EU1764*1.25)))+AE1764),2)</f>
        <v>416.27</v>
      </c>
      <c r="AE1764">
        <f>ROUND(((EU1764*1.25)),2)</f>
        <v>23.13</v>
      </c>
      <c r="AF1764">
        <f>ROUND(((EV1764*1.15)),2)</f>
        <v>735.13</v>
      </c>
      <c r="AG1764">
        <f t="shared" si="1272"/>
        <v>0</v>
      </c>
      <c r="AH1764">
        <f>((EW1764*1.15))</f>
        <v>84.11099999999999</v>
      </c>
      <c r="AI1764">
        <f>((EX1764*1.25))</f>
        <v>1.7125000000000001</v>
      </c>
      <c r="AJ1764">
        <f t="shared" si="1273"/>
        <v>0</v>
      </c>
      <c r="AK1764">
        <v>21712.98</v>
      </c>
      <c r="AL1764">
        <v>20740.73</v>
      </c>
      <c r="AM1764">
        <v>333.01</v>
      </c>
      <c r="AN1764">
        <v>18.5</v>
      </c>
      <c r="AO1764">
        <v>639.24</v>
      </c>
      <c r="AP1764">
        <v>0</v>
      </c>
      <c r="AQ1764">
        <v>73.14</v>
      </c>
      <c r="AR1764">
        <v>1.37</v>
      </c>
      <c r="AS1764">
        <v>0</v>
      </c>
      <c r="AT1764">
        <v>90</v>
      </c>
      <c r="AU1764">
        <v>43</v>
      </c>
      <c r="AV1764">
        <v>1</v>
      </c>
      <c r="AW1764">
        <v>1</v>
      </c>
      <c r="AZ1764">
        <v>1</v>
      </c>
      <c r="BA1764">
        <v>33.049999999999997</v>
      </c>
      <c r="BB1764">
        <v>10.3</v>
      </c>
      <c r="BC1764">
        <v>5.0199999999999996</v>
      </c>
      <c r="BD1764" t="s">
        <v>3</v>
      </c>
      <c r="BE1764" t="s">
        <v>3</v>
      </c>
      <c r="BF1764" t="s">
        <v>3</v>
      </c>
      <c r="BG1764" t="s">
        <v>3</v>
      </c>
      <c r="BH1764">
        <v>0</v>
      </c>
      <c r="BI1764">
        <v>1</v>
      </c>
      <c r="BJ1764" t="s">
        <v>165</v>
      </c>
      <c r="BM1764">
        <v>10001</v>
      </c>
      <c r="BN1764">
        <v>0</v>
      </c>
      <c r="BO1764" t="s">
        <v>162</v>
      </c>
      <c r="BP1764">
        <v>1</v>
      </c>
      <c r="BQ1764">
        <v>2</v>
      </c>
      <c r="BR1764">
        <v>0</v>
      </c>
      <c r="BS1764">
        <v>33.049999999999997</v>
      </c>
      <c r="BT1764">
        <v>1</v>
      </c>
      <c r="BU1764">
        <v>1</v>
      </c>
      <c r="BV1764">
        <v>1</v>
      </c>
      <c r="BW1764">
        <v>1</v>
      </c>
      <c r="BX1764">
        <v>1</v>
      </c>
      <c r="BY1764" t="s">
        <v>3</v>
      </c>
      <c r="BZ1764">
        <v>118</v>
      </c>
      <c r="CA1764">
        <v>63</v>
      </c>
      <c r="CB1764" t="s">
        <v>3</v>
      </c>
      <c r="CE1764">
        <v>0</v>
      </c>
      <c r="CF1764">
        <v>0</v>
      </c>
      <c r="CG1764">
        <v>0</v>
      </c>
      <c r="CM1764">
        <v>0</v>
      </c>
      <c r="CN1764" t="s">
        <v>3</v>
      </c>
      <c r="CO1764">
        <v>0</v>
      </c>
      <c r="CP1764">
        <f t="shared" si="1274"/>
        <v>2654.04</v>
      </c>
      <c r="CQ1764">
        <f t="shared" si="1275"/>
        <v>104118.46459999999</v>
      </c>
      <c r="CR1764">
        <f t="shared" si="1276"/>
        <v>4287.5810000000001</v>
      </c>
      <c r="CS1764">
        <f t="shared" si="1277"/>
        <v>764.4464999999999</v>
      </c>
      <c r="CT1764">
        <f t="shared" si="1278"/>
        <v>24296.046499999997</v>
      </c>
      <c r="CU1764">
        <f t="shared" si="1279"/>
        <v>0</v>
      </c>
      <c r="CV1764">
        <f t="shared" si="1280"/>
        <v>84.11099999999999</v>
      </c>
      <c r="CW1764">
        <f t="shared" si="1281"/>
        <v>1.7125000000000001</v>
      </c>
      <c r="CX1764">
        <f t="shared" si="1282"/>
        <v>0</v>
      </c>
      <c r="CY1764">
        <f t="shared" si="1283"/>
        <v>451.089</v>
      </c>
      <c r="CZ1764">
        <f t="shared" si="1284"/>
        <v>215.52030000000002</v>
      </c>
      <c r="DC1764" t="s">
        <v>3</v>
      </c>
      <c r="DD1764" t="s">
        <v>3</v>
      </c>
      <c r="DE1764" t="s">
        <v>133</v>
      </c>
      <c r="DF1764" t="s">
        <v>133</v>
      </c>
      <c r="DG1764" t="s">
        <v>167</v>
      </c>
      <c r="DH1764" t="s">
        <v>3</v>
      </c>
      <c r="DI1764" t="s">
        <v>167</v>
      </c>
      <c r="DJ1764" t="s">
        <v>133</v>
      </c>
      <c r="DK1764" t="s">
        <v>3</v>
      </c>
      <c r="DL1764" t="s">
        <v>3</v>
      </c>
      <c r="DM1764" t="s">
        <v>3</v>
      </c>
      <c r="DN1764">
        <v>0</v>
      </c>
      <c r="DO1764">
        <v>0</v>
      </c>
      <c r="DP1764">
        <v>1</v>
      </c>
      <c r="DQ1764">
        <v>1</v>
      </c>
      <c r="DU1764">
        <v>1013</v>
      </c>
      <c r="DV1764" t="s">
        <v>164</v>
      </c>
      <c r="DW1764" t="s">
        <v>164</v>
      </c>
      <c r="DX1764">
        <v>1</v>
      </c>
      <c r="DZ1764" t="s">
        <v>3</v>
      </c>
      <c r="EA1764" t="s">
        <v>3</v>
      </c>
      <c r="EB1764" t="s">
        <v>3</v>
      </c>
      <c r="EC1764" t="s">
        <v>3</v>
      </c>
      <c r="EE1764">
        <v>29085510</v>
      </c>
      <c r="EF1764">
        <v>2</v>
      </c>
      <c r="EG1764" t="s">
        <v>135</v>
      </c>
      <c r="EH1764">
        <v>0</v>
      </c>
      <c r="EI1764" t="s">
        <v>3</v>
      </c>
      <c r="EJ1764">
        <v>1</v>
      </c>
      <c r="EK1764">
        <v>10001</v>
      </c>
      <c r="EL1764" t="s">
        <v>136</v>
      </c>
      <c r="EM1764" t="s">
        <v>137</v>
      </c>
      <c r="EO1764" t="s">
        <v>3</v>
      </c>
      <c r="EQ1764">
        <v>0</v>
      </c>
      <c r="ER1764">
        <v>21712.98</v>
      </c>
      <c r="ES1764">
        <v>20740.73</v>
      </c>
      <c r="ET1764">
        <v>333.01</v>
      </c>
      <c r="EU1764">
        <v>18.5</v>
      </c>
      <c r="EV1764">
        <v>639.24</v>
      </c>
      <c r="EW1764">
        <v>73.14</v>
      </c>
      <c r="EX1764">
        <v>1.37</v>
      </c>
      <c r="EY1764">
        <v>0</v>
      </c>
      <c r="FQ1764">
        <v>0</v>
      </c>
      <c r="FR1764">
        <f t="shared" si="1285"/>
        <v>0</v>
      </c>
      <c r="FS1764">
        <v>0</v>
      </c>
      <c r="FT1764" t="s">
        <v>139</v>
      </c>
      <c r="FU1764" t="s">
        <v>25</v>
      </c>
      <c r="FV1764" t="s">
        <v>25</v>
      </c>
      <c r="FW1764" t="s">
        <v>26</v>
      </c>
      <c r="FX1764">
        <v>106.2</v>
      </c>
      <c r="FY1764">
        <v>53.55</v>
      </c>
      <c r="GA1764" t="s">
        <v>3</v>
      </c>
      <c r="GD1764">
        <v>1</v>
      </c>
      <c r="GF1764">
        <v>463398419</v>
      </c>
      <c r="GG1764">
        <v>2</v>
      </c>
      <c r="GH1764">
        <v>1</v>
      </c>
      <c r="GI1764">
        <v>2</v>
      </c>
      <c r="GJ1764">
        <v>0</v>
      </c>
      <c r="GK1764">
        <v>0</v>
      </c>
      <c r="GL1764">
        <f t="shared" si="1286"/>
        <v>0</v>
      </c>
      <c r="GM1764">
        <f t="shared" si="1287"/>
        <v>3320.65</v>
      </c>
      <c r="GN1764">
        <f t="shared" si="1288"/>
        <v>3320.65</v>
      </c>
      <c r="GO1764">
        <f t="shared" si="1289"/>
        <v>0</v>
      </c>
      <c r="GP1764">
        <f t="shared" si="1290"/>
        <v>0</v>
      </c>
      <c r="GR1764">
        <v>0</v>
      </c>
      <c r="GS1764">
        <v>3</v>
      </c>
      <c r="GT1764">
        <v>0</v>
      </c>
      <c r="GU1764" t="s">
        <v>3</v>
      </c>
      <c r="GV1764">
        <f t="shared" si="1291"/>
        <v>0</v>
      </c>
      <c r="GW1764">
        <v>1</v>
      </c>
      <c r="GX1764">
        <f t="shared" si="1292"/>
        <v>0</v>
      </c>
      <c r="HA1764">
        <v>0</v>
      </c>
      <c r="HB1764">
        <v>0</v>
      </c>
      <c r="HC1764">
        <f t="shared" si="1293"/>
        <v>0</v>
      </c>
      <c r="HE1764" t="s">
        <v>3</v>
      </c>
      <c r="HF1764" t="s">
        <v>3</v>
      </c>
      <c r="HM1764" t="s">
        <v>3</v>
      </c>
      <c r="IK1764">
        <v>0</v>
      </c>
    </row>
    <row r="1765" spans="1:245">
      <c r="A1765">
        <v>18</v>
      </c>
      <c r="B1765">
        <v>0</v>
      </c>
      <c r="C1765">
        <v>1838</v>
      </c>
      <c r="E1765" t="s">
        <v>48</v>
      </c>
      <c r="F1765" t="s">
        <v>168</v>
      </c>
      <c r="G1765" t="s">
        <v>169</v>
      </c>
      <c r="H1765" t="s">
        <v>170</v>
      </c>
      <c r="I1765">
        <f>I1764*J1765</f>
        <v>2</v>
      </c>
      <c r="J1765">
        <v>100</v>
      </c>
      <c r="K1765">
        <v>100</v>
      </c>
      <c r="O1765">
        <f t="shared" si="1259"/>
        <v>392.02</v>
      </c>
      <c r="P1765">
        <f t="shared" si="1260"/>
        <v>392.02</v>
      </c>
      <c r="Q1765">
        <f t="shared" si="1261"/>
        <v>0</v>
      </c>
      <c r="R1765">
        <f t="shared" si="1262"/>
        <v>0</v>
      </c>
      <c r="S1765">
        <f t="shared" si="1263"/>
        <v>0</v>
      </c>
      <c r="T1765">
        <f t="shared" si="1264"/>
        <v>0</v>
      </c>
      <c r="U1765">
        <f t="shared" si="1265"/>
        <v>0</v>
      </c>
      <c r="V1765">
        <f t="shared" si="1266"/>
        <v>0</v>
      </c>
      <c r="W1765">
        <f t="shared" si="1267"/>
        <v>8.68</v>
      </c>
      <c r="X1765">
        <f t="shared" si="1268"/>
        <v>0</v>
      </c>
      <c r="Y1765">
        <f t="shared" si="1269"/>
        <v>0</v>
      </c>
      <c r="AA1765">
        <v>35863109</v>
      </c>
      <c r="AB1765">
        <f t="shared" si="1270"/>
        <v>94.69</v>
      </c>
      <c r="AC1765">
        <f t="shared" si="1271"/>
        <v>94.69</v>
      </c>
      <c r="AD1765">
        <f>ROUND((((ET1765)-(EU1765))+AE1765),2)</f>
        <v>0</v>
      </c>
      <c r="AE1765">
        <f t="shared" ref="AE1765:AF1767" si="1294">ROUND((EU1765),2)</f>
        <v>0</v>
      </c>
      <c r="AF1765">
        <f t="shared" si="1294"/>
        <v>0</v>
      </c>
      <c r="AG1765">
        <f t="shared" si="1272"/>
        <v>0</v>
      </c>
      <c r="AH1765">
        <f t="shared" ref="AH1765:AI1767" si="1295">(EW1765)</f>
        <v>0</v>
      </c>
      <c r="AI1765">
        <f t="shared" si="1295"/>
        <v>0</v>
      </c>
      <c r="AJ1765">
        <f t="shared" si="1273"/>
        <v>4.34</v>
      </c>
      <c r="AK1765">
        <v>94.69</v>
      </c>
      <c r="AL1765">
        <v>94.69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4.34</v>
      </c>
      <c r="AT1765">
        <v>0</v>
      </c>
      <c r="AU1765">
        <v>0</v>
      </c>
      <c r="AV1765">
        <v>1</v>
      </c>
      <c r="AW1765">
        <v>1</v>
      </c>
      <c r="AZ1765">
        <v>1</v>
      </c>
      <c r="BA1765">
        <v>1</v>
      </c>
      <c r="BB1765">
        <v>1</v>
      </c>
      <c r="BC1765">
        <v>2.0699999999999998</v>
      </c>
      <c r="BD1765" t="s">
        <v>3</v>
      </c>
      <c r="BE1765" t="s">
        <v>3</v>
      </c>
      <c r="BF1765" t="s">
        <v>3</v>
      </c>
      <c r="BG1765" t="s">
        <v>3</v>
      </c>
      <c r="BH1765">
        <v>3</v>
      </c>
      <c r="BI1765">
        <v>1</v>
      </c>
      <c r="BJ1765" t="s">
        <v>171</v>
      </c>
      <c r="BM1765">
        <v>500001</v>
      </c>
      <c r="BN1765">
        <v>0</v>
      </c>
      <c r="BO1765" t="s">
        <v>168</v>
      </c>
      <c r="BP1765">
        <v>1</v>
      </c>
      <c r="BQ1765">
        <v>8</v>
      </c>
      <c r="BR1765">
        <v>0</v>
      </c>
      <c r="BS1765">
        <v>1</v>
      </c>
      <c r="BT1765">
        <v>1</v>
      </c>
      <c r="BU1765">
        <v>1</v>
      </c>
      <c r="BV1765">
        <v>1</v>
      </c>
      <c r="BW1765">
        <v>1</v>
      </c>
      <c r="BX1765">
        <v>1</v>
      </c>
      <c r="BY1765" t="s">
        <v>3</v>
      </c>
      <c r="BZ1765">
        <v>0</v>
      </c>
      <c r="CA1765">
        <v>0</v>
      </c>
      <c r="CB1765" t="s">
        <v>3</v>
      </c>
      <c r="CE1765">
        <v>0</v>
      </c>
      <c r="CF1765">
        <v>0</v>
      </c>
      <c r="CG1765">
        <v>0</v>
      </c>
      <c r="CM1765">
        <v>0</v>
      </c>
      <c r="CN1765" t="s">
        <v>3</v>
      </c>
      <c r="CO1765">
        <v>0</v>
      </c>
      <c r="CP1765">
        <f t="shared" si="1274"/>
        <v>392.02</v>
      </c>
      <c r="CQ1765">
        <f t="shared" si="1275"/>
        <v>196.00829999999999</v>
      </c>
      <c r="CR1765">
        <f t="shared" si="1276"/>
        <v>0</v>
      </c>
      <c r="CS1765">
        <f t="shared" si="1277"/>
        <v>0</v>
      </c>
      <c r="CT1765">
        <f t="shared" si="1278"/>
        <v>0</v>
      </c>
      <c r="CU1765">
        <f t="shared" si="1279"/>
        <v>0</v>
      </c>
      <c r="CV1765">
        <f t="shared" si="1280"/>
        <v>0</v>
      </c>
      <c r="CW1765">
        <f t="shared" si="1281"/>
        <v>0</v>
      </c>
      <c r="CX1765">
        <f t="shared" si="1282"/>
        <v>4.34</v>
      </c>
      <c r="CY1765">
        <f t="shared" si="1283"/>
        <v>0</v>
      </c>
      <c r="CZ1765">
        <f t="shared" si="1284"/>
        <v>0</v>
      </c>
      <c r="DC1765" t="s">
        <v>3</v>
      </c>
      <c r="DD1765" t="s">
        <v>3</v>
      </c>
      <c r="DE1765" t="s">
        <v>3</v>
      </c>
      <c r="DF1765" t="s">
        <v>3</v>
      </c>
      <c r="DG1765" t="s">
        <v>3</v>
      </c>
      <c r="DH1765" t="s">
        <v>3</v>
      </c>
      <c r="DI1765" t="s">
        <v>3</v>
      </c>
      <c r="DJ1765" t="s">
        <v>3</v>
      </c>
      <c r="DK1765" t="s">
        <v>3</v>
      </c>
      <c r="DL1765" t="s">
        <v>3</v>
      </c>
      <c r="DM1765" t="s">
        <v>3</v>
      </c>
      <c r="DN1765">
        <v>0</v>
      </c>
      <c r="DO1765">
        <v>0</v>
      </c>
      <c r="DP1765">
        <v>1</v>
      </c>
      <c r="DQ1765">
        <v>1</v>
      </c>
      <c r="DU1765">
        <v>1013</v>
      </c>
      <c r="DV1765" t="s">
        <v>170</v>
      </c>
      <c r="DW1765" t="s">
        <v>170</v>
      </c>
      <c r="DX1765">
        <v>1</v>
      </c>
      <c r="DZ1765" t="s">
        <v>3</v>
      </c>
      <c r="EA1765" t="s">
        <v>3</v>
      </c>
      <c r="EB1765" t="s">
        <v>3</v>
      </c>
      <c r="EC1765" t="s">
        <v>3</v>
      </c>
      <c r="EE1765">
        <v>29085443</v>
      </c>
      <c r="EF1765">
        <v>8</v>
      </c>
      <c r="EG1765" t="s">
        <v>144</v>
      </c>
      <c r="EH1765">
        <v>0</v>
      </c>
      <c r="EI1765" t="s">
        <v>3</v>
      </c>
      <c r="EJ1765">
        <v>1</v>
      </c>
      <c r="EK1765">
        <v>500001</v>
      </c>
      <c r="EL1765" t="s">
        <v>145</v>
      </c>
      <c r="EM1765" t="s">
        <v>146</v>
      </c>
      <c r="EO1765" t="s">
        <v>3</v>
      </c>
      <c r="EQ1765">
        <v>0</v>
      </c>
      <c r="ER1765">
        <v>94.69</v>
      </c>
      <c r="ES1765">
        <v>94.69</v>
      </c>
      <c r="ET1765">
        <v>0</v>
      </c>
      <c r="EU1765">
        <v>0</v>
      </c>
      <c r="EV1765">
        <v>0</v>
      </c>
      <c r="EW1765">
        <v>0</v>
      </c>
      <c r="EX1765">
        <v>0</v>
      </c>
      <c r="FQ1765">
        <v>0</v>
      </c>
      <c r="FR1765">
        <f t="shared" si="1285"/>
        <v>0</v>
      </c>
      <c r="FS1765">
        <v>0</v>
      </c>
      <c r="FX1765">
        <v>0</v>
      </c>
      <c r="FY1765">
        <v>0</v>
      </c>
      <c r="GA1765" t="s">
        <v>3</v>
      </c>
      <c r="GD1765">
        <v>1</v>
      </c>
      <c r="GF1765">
        <v>-1252999712</v>
      </c>
      <c r="GG1765">
        <v>2</v>
      </c>
      <c r="GH1765">
        <v>1</v>
      </c>
      <c r="GI1765">
        <v>2</v>
      </c>
      <c r="GJ1765">
        <v>0</v>
      </c>
      <c r="GK1765">
        <v>0</v>
      </c>
      <c r="GL1765">
        <f t="shared" si="1286"/>
        <v>0</v>
      </c>
      <c r="GM1765">
        <f t="shared" si="1287"/>
        <v>392.02</v>
      </c>
      <c r="GN1765">
        <f t="shared" si="1288"/>
        <v>392.02</v>
      </c>
      <c r="GO1765">
        <f t="shared" si="1289"/>
        <v>0</v>
      </c>
      <c r="GP1765">
        <f t="shared" si="1290"/>
        <v>0</v>
      </c>
      <c r="GR1765">
        <v>0</v>
      </c>
      <c r="GS1765">
        <v>3</v>
      </c>
      <c r="GT1765">
        <v>0</v>
      </c>
      <c r="GU1765" t="s">
        <v>3</v>
      </c>
      <c r="GV1765">
        <f t="shared" si="1291"/>
        <v>0</v>
      </c>
      <c r="GW1765">
        <v>1</v>
      </c>
      <c r="GX1765">
        <f t="shared" si="1292"/>
        <v>0</v>
      </c>
      <c r="HA1765">
        <v>0</v>
      </c>
      <c r="HB1765">
        <v>0</v>
      </c>
      <c r="HC1765">
        <f t="shared" si="1293"/>
        <v>0</v>
      </c>
      <c r="HE1765" t="s">
        <v>3</v>
      </c>
      <c r="HF1765" t="s">
        <v>3</v>
      </c>
      <c r="HM1765" t="s">
        <v>3</v>
      </c>
      <c r="IK1765">
        <v>0</v>
      </c>
    </row>
    <row r="1766" spans="1:245">
      <c r="A1766">
        <v>18</v>
      </c>
      <c r="B1766">
        <v>0</v>
      </c>
      <c r="C1766">
        <v>1841</v>
      </c>
      <c r="E1766" t="s">
        <v>172</v>
      </c>
      <c r="F1766" t="s">
        <v>173</v>
      </c>
      <c r="G1766" t="s">
        <v>174</v>
      </c>
      <c r="H1766" t="s">
        <v>155</v>
      </c>
      <c r="I1766">
        <f>I1764*J1766</f>
        <v>2</v>
      </c>
      <c r="J1766">
        <v>100</v>
      </c>
      <c r="K1766">
        <v>100</v>
      </c>
      <c r="O1766">
        <f t="shared" si="1259"/>
        <v>22135.05</v>
      </c>
      <c r="P1766">
        <f t="shared" si="1260"/>
        <v>22135.05</v>
      </c>
      <c r="Q1766">
        <f t="shared" si="1261"/>
        <v>0</v>
      </c>
      <c r="R1766">
        <f t="shared" si="1262"/>
        <v>0</v>
      </c>
      <c r="S1766">
        <f t="shared" si="1263"/>
        <v>0</v>
      </c>
      <c r="T1766">
        <f t="shared" si="1264"/>
        <v>0</v>
      </c>
      <c r="U1766">
        <f t="shared" si="1265"/>
        <v>0</v>
      </c>
      <c r="V1766">
        <f t="shared" si="1266"/>
        <v>0</v>
      </c>
      <c r="W1766">
        <f t="shared" si="1267"/>
        <v>415.44</v>
      </c>
      <c r="X1766">
        <f t="shared" si="1268"/>
        <v>0</v>
      </c>
      <c r="Y1766">
        <f t="shared" si="1269"/>
        <v>0</v>
      </c>
      <c r="AA1766">
        <v>35863109</v>
      </c>
      <c r="AB1766">
        <f t="shared" si="1270"/>
        <v>4535.87</v>
      </c>
      <c r="AC1766">
        <f t="shared" si="1271"/>
        <v>4535.87</v>
      </c>
      <c r="AD1766">
        <f>ROUND((((ET1766)-(EU1766))+AE1766),2)</f>
        <v>0</v>
      </c>
      <c r="AE1766">
        <f t="shared" si="1294"/>
        <v>0</v>
      </c>
      <c r="AF1766">
        <f t="shared" si="1294"/>
        <v>0</v>
      </c>
      <c r="AG1766">
        <f t="shared" si="1272"/>
        <v>0</v>
      </c>
      <c r="AH1766">
        <f t="shared" si="1295"/>
        <v>0</v>
      </c>
      <c r="AI1766">
        <f t="shared" si="1295"/>
        <v>0</v>
      </c>
      <c r="AJ1766">
        <f t="shared" si="1273"/>
        <v>207.72</v>
      </c>
      <c r="AK1766">
        <v>4535.87</v>
      </c>
      <c r="AL1766">
        <v>4535.87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207.72</v>
      </c>
      <c r="AT1766">
        <v>0</v>
      </c>
      <c r="AU1766">
        <v>0</v>
      </c>
      <c r="AV1766">
        <v>1</v>
      </c>
      <c r="AW1766">
        <v>1</v>
      </c>
      <c r="AZ1766">
        <v>1</v>
      </c>
      <c r="BA1766">
        <v>1</v>
      </c>
      <c r="BB1766">
        <v>1</v>
      </c>
      <c r="BC1766">
        <v>2.44</v>
      </c>
      <c r="BD1766" t="s">
        <v>3</v>
      </c>
      <c r="BE1766" t="s">
        <v>3</v>
      </c>
      <c r="BF1766" t="s">
        <v>3</v>
      </c>
      <c r="BG1766" t="s">
        <v>3</v>
      </c>
      <c r="BH1766">
        <v>3</v>
      </c>
      <c r="BI1766">
        <v>1</v>
      </c>
      <c r="BJ1766" t="s">
        <v>175</v>
      </c>
      <c r="BM1766">
        <v>500001</v>
      </c>
      <c r="BN1766">
        <v>0</v>
      </c>
      <c r="BO1766" t="s">
        <v>173</v>
      </c>
      <c r="BP1766">
        <v>1</v>
      </c>
      <c r="BQ1766">
        <v>8</v>
      </c>
      <c r="BR1766">
        <v>0</v>
      </c>
      <c r="BS1766">
        <v>1</v>
      </c>
      <c r="BT1766">
        <v>1</v>
      </c>
      <c r="BU1766">
        <v>1</v>
      </c>
      <c r="BV1766">
        <v>1</v>
      </c>
      <c r="BW1766">
        <v>1</v>
      </c>
      <c r="BX1766">
        <v>1</v>
      </c>
      <c r="BY1766" t="s">
        <v>3</v>
      </c>
      <c r="BZ1766">
        <v>0</v>
      </c>
      <c r="CA1766">
        <v>0</v>
      </c>
      <c r="CB1766" t="s">
        <v>3</v>
      </c>
      <c r="CE1766">
        <v>0</v>
      </c>
      <c r="CF1766">
        <v>0</v>
      </c>
      <c r="CG1766">
        <v>0</v>
      </c>
      <c r="CM1766">
        <v>0</v>
      </c>
      <c r="CN1766" t="s">
        <v>3</v>
      </c>
      <c r="CO1766">
        <v>0</v>
      </c>
      <c r="CP1766">
        <f t="shared" si="1274"/>
        <v>22135.05</v>
      </c>
      <c r="CQ1766">
        <f t="shared" si="1275"/>
        <v>11067.522799999999</v>
      </c>
      <c r="CR1766">
        <f t="shared" si="1276"/>
        <v>0</v>
      </c>
      <c r="CS1766">
        <f t="shared" si="1277"/>
        <v>0</v>
      </c>
      <c r="CT1766">
        <f t="shared" si="1278"/>
        <v>0</v>
      </c>
      <c r="CU1766">
        <f t="shared" si="1279"/>
        <v>0</v>
      </c>
      <c r="CV1766">
        <f t="shared" si="1280"/>
        <v>0</v>
      </c>
      <c r="CW1766">
        <f t="shared" si="1281"/>
        <v>0</v>
      </c>
      <c r="CX1766">
        <f t="shared" si="1282"/>
        <v>207.72</v>
      </c>
      <c r="CY1766">
        <f t="shared" si="1283"/>
        <v>0</v>
      </c>
      <c r="CZ1766">
        <f t="shared" si="1284"/>
        <v>0</v>
      </c>
      <c r="DC1766" t="s">
        <v>3</v>
      </c>
      <c r="DD1766" t="s">
        <v>3</v>
      </c>
      <c r="DE1766" t="s">
        <v>3</v>
      </c>
      <c r="DF1766" t="s">
        <v>3</v>
      </c>
      <c r="DG1766" t="s">
        <v>3</v>
      </c>
      <c r="DH1766" t="s">
        <v>3</v>
      </c>
      <c r="DI1766" t="s">
        <v>3</v>
      </c>
      <c r="DJ1766" t="s">
        <v>3</v>
      </c>
      <c r="DK1766" t="s">
        <v>3</v>
      </c>
      <c r="DL1766" t="s">
        <v>3</v>
      </c>
      <c r="DM1766" t="s">
        <v>3</v>
      </c>
      <c r="DN1766">
        <v>0</v>
      </c>
      <c r="DO1766">
        <v>0</v>
      </c>
      <c r="DP1766">
        <v>1</v>
      </c>
      <c r="DQ1766">
        <v>1</v>
      </c>
      <c r="DU1766">
        <v>1005</v>
      </c>
      <c r="DV1766" t="s">
        <v>155</v>
      </c>
      <c r="DW1766" t="s">
        <v>155</v>
      </c>
      <c r="DX1766">
        <v>1</v>
      </c>
      <c r="DZ1766" t="s">
        <v>3</v>
      </c>
      <c r="EA1766" t="s">
        <v>3</v>
      </c>
      <c r="EB1766" t="s">
        <v>3</v>
      </c>
      <c r="EC1766" t="s">
        <v>3</v>
      </c>
      <c r="EE1766">
        <v>29085443</v>
      </c>
      <c r="EF1766">
        <v>8</v>
      </c>
      <c r="EG1766" t="s">
        <v>144</v>
      </c>
      <c r="EH1766">
        <v>0</v>
      </c>
      <c r="EI1766" t="s">
        <v>3</v>
      </c>
      <c r="EJ1766">
        <v>1</v>
      </c>
      <c r="EK1766">
        <v>500001</v>
      </c>
      <c r="EL1766" t="s">
        <v>145</v>
      </c>
      <c r="EM1766" t="s">
        <v>146</v>
      </c>
      <c r="EO1766" t="s">
        <v>3</v>
      </c>
      <c r="EQ1766">
        <v>0</v>
      </c>
      <c r="ER1766">
        <v>4535.87</v>
      </c>
      <c r="ES1766">
        <v>4535.87</v>
      </c>
      <c r="ET1766">
        <v>0</v>
      </c>
      <c r="EU1766">
        <v>0</v>
      </c>
      <c r="EV1766">
        <v>0</v>
      </c>
      <c r="EW1766">
        <v>0</v>
      </c>
      <c r="EX1766">
        <v>0</v>
      </c>
      <c r="FQ1766">
        <v>0</v>
      </c>
      <c r="FR1766">
        <f t="shared" si="1285"/>
        <v>0</v>
      </c>
      <c r="FS1766">
        <v>0</v>
      </c>
      <c r="FX1766">
        <v>0</v>
      </c>
      <c r="FY1766">
        <v>0</v>
      </c>
      <c r="GA1766" t="s">
        <v>3</v>
      </c>
      <c r="GD1766">
        <v>1</v>
      </c>
      <c r="GF1766">
        <v>-1775669208</v>
      </c>
      <c r="GG1766">
        <v>2</v>
      </c>
      <c r="GH1766">
        <v>1</v>
      </c>
      <c r="GI1766">
        <v>2</v>
      </c>
      <c r="GJ1766">
        <v>0</v>
      </c>
      <c r="GK1766">
        <v>0</v>
      </c>
      <c r="GL1766">
        <f t="shared" si="1286"/>
        <v>0</v>
      </c>
      <c r="GM1766">
        <f t="shared" si="1287"/>
        <v>22135.05</v>
      </c>
      <c r="GN1766">
        <f t="shared" si="1288"/>
        <v>22135.05</v>
      </c>
      <c r="GO1766">
        <f t="shared" si="1289"/>
        <v>0</v>
      </c>
      <c r="GP1766">
        <f t="shared" si="1290"/>
        <v>0</v>
      </c>
      <c r="GR1766">
        <v>0</v>
      </c>
      <c r="GS1766">
        <v>3</v>
      </c>
      <c r="GT1766">
        <v>0</v>
      </c>
      <c r="GU1766" t="s">
        <v>3</v>
      </c>
      <c r="GV1766">
        <f t="shared" si="1291"/>
        <v>0</v>
      </c>
      <c r="GW1766">
        <v>1</v>
      </c>
      <c r="GX1766">
        <f t="shared" si="1292"/>
        <v>0</v>
      </c>
      <c r="HA1766">
        <v>0</v>
      </c>
      <c r="HB1766">
        <v>0</v>
      </c>
      <c r="HC1766">
        <f t="shared" si="1293"/>
        <v>0</v>
      </c>
      <c r="HE1766" t="s">
        <v>3</v>
      </c>
      <c r="HF1766" t="s">
        <v>3</v>
      </c>
      <c r="HM1766" t="s">
        <v>3</v>
      </c>
      <c r="IK1766">
        <v>0</v>
      </c>
    </row>
    <row r="1767" spans="1:245">
      <c r="A1767">
        <v>18</v>
      </c>
      <c r="B1767">
        <v>0</v>
      </c>
      <c r="C1767">
        <v>1840</v>
      </c>
      <c r="E1767" t="s">
        <v>176</v>
      </c>
      <c r="F1767" t="s">
        <v>177</v>
      </c>
      <c r="G1767" t="s">
        <v>178</v>
      </c>
      <c r="H1767" t="s">
        <v>155</v>
      </c>
      <c r="I1767">
        <f>I1764*J1767</f>
        <v>-2</v>
      </c>
      <c r="J1767">
        <v>-100</v>
      </c>
      <c r="K1767">
        <v>-100</v>
      </c>
      <c r="O1767">
        <f t="shared" si="1259"/>
        <v>-2078.2800000000002</v>
      </c>
      <c r="P1767">
        <f t="shared" si="1260"/>
        <v>-2078.2800000000002</v>
      </c>
      <c r="Q1767">
        <f t="shared" si="1261"/>
        <v>0</v>
      </c>
      <c r="R1767">
        <f t="shared" si="1262"/>
        <v>0</v>
      </c>
      <c r="S1767">
        <f t="shared" si="1263"/>
        <v>0</v>
      </c>
      <c r="T1767">
        <f t="shared" si="1264"/>
        <v>0</v>
      </c>
      <c r="U1767">
        <f t="shared" si="1265"/>
        <v>0</v>
      </c>
      <c r="V1767">
        <f t="shared" si="1266"/>
        <v>0</v>
      </c>
      <c r="W1767">
        <f t="shared" si="1267"/>
        <v>0</v>
      </c>
      <c r="X1767">
        <f t="shared" si="1268"/>
        <v>0</v>
      </c>
      <c r="Y1767">
        <f t="shared" si="1269"/>
        <v>0</v>
      </c>
      <c r="AA1767">
        <v>35863109</v>
      </c>
      <c r="AB1767">
        <f t="shared" si="1270"/>
        <v>207</v>
      </c>
      <c r="AC1767">
        <f t="shared" si="1271"/>
        <v>207</v>
      </c>
      <c r="AD1767">
        <f>ROUND((((ET1767)-(EU1767))+AE1767),2)</f>
        <v>0</v>
      </c>
      <c r="AE1767">
        <f t="shared" si="1294"/>
        <v>0</v>
      </c>
      <c r="AF1767">
        <f t="shared" si="1294"/>
        <v>0</v>
      </c>
      <c r="AG1767">
        <f t="shared" si="1272"/>
        <v>0</v>
      </c>
      <c r="AH1767">
        <f t="shared" si="1295"/>
        <v>0</v>
      </c>
      <c r="AI1767">
        <f t="shared" si="1295"/>
        <v>0</v>
      </c>
      <c r="AJ1767">
        <f t="shared" si="1273"/>
        <v>0</v>
      </c>
      <c r="AK1767">
        <v>207</v>
      </c>
      <c r="AL1767">
        <v>207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1</v>
      </c>
      <c r="AW1767">
        <v>1</v>
      </c>
      <c r="AZ1767">
        <v>1</v>
      </c>
      <c r="BA1767">
        <v>1</v>
      </c>
      <c r="BB1767">
        <v>1</v>
      </c>
      <c r="BC1767">
        <v>5.0199999999999996</v>
      </c>
      <c r="BD1767" t="s">
        <v>3</v>
      </c>
      <c r="BE1767" t="s">
        <v>3</v>
      </c>
      <c r="BF1767" t="s">
        <v>3</v>
      </c>
      <c r="BG1767" t="s">
        <v>3</v>
      </c>
      <c r="BH1767">
        <v>3</v>
      </c>
      <c r="BI1767">
        <v>1</v>
      </c>
      <c r="BJ1767" t="s">
        <v>179</v>
      </c>
      <c r="BM1767">
        <v>500001</v>
      </c>
      <c r="BN1767">
        <v>0</v>
      </c>
      <c r="BO1767" t="s">
        <v>177</v>
      </c>
      <c r="BP1767">
        <v>1</v>
      </c>
      <c r="BQ1767">
        <v>8</v>
      </c>
      <c r="BR1767">
        <v>1</v>
      </c>
      <c r="BS1767">
        <v>1</v>
      </c>
      <c r="BT1767">
        <v>1</v>
      </c>
      <c r="BU1767">
        <v>1</v>
      </c>
      <c r="BV1767">
        <v>1</v>
      </c>
      <c r="BW1767">
        <v>1</v>
      </c>
      <c r="BX1767">
        <v>1</v>
      </c>
      <c r="BY1767" t="s">
        <v>3</v>
      </c>
      <c r="BZ1767">
        <v>0</v>
      </c>
      <c r="CA1767">
        <v>0</v>
      </c>
      <c r="CB1767" t="s">
        <v>3</v>
      </c>
      <c r="CE1767">
        <v>0</v>
      </c>
      <c r="CF1767">
        <v>0</v>
      </c>
      <c r="CG1767">
        <v>0</v>
      </c>
      <c r="CM1767">
        <v>0</v>
      </c>
      <c r="CN1767" t="s">
        <v>3</v>
      </c>
      <c r="CO1767">
        <v>0</v>
      </c>
      <c r="CP1767">
        <f t="shared" si="1274"/>
        <v>-2078.2800000000002</v>
      </c>
      <c r="CQ1767">
        <f t="shared" si="1275"/>
        <v>1039.1399999999999</v>
      </c>
      <c r="CR1767">
        <f t="shared" si="1276"/>
        <v>0</v>
      </c>
      <c r="CS1767">
        <f t="shared" si="1277"/>
        <v>0</v>
      </c>
      <c r="CT1767">
        <f t="shared" si="1278"/>
        <v>0</v>
      </c>
      <c r="CU1767">
        <f t="shared" si="1279"/>
        <v>0</v>
      </c>
      <c r="CV1767">
        <f t="shared" si="1280"/>
        <v>0</v>
      </c>
      <c r="CW1767">
        <f t="shared" si="1281"/>
        <v>0</v>
      </c>
      <c r="CX1767">
        <f t="shared" si="1282"/>
        <v>0</v>
      </c>
      <c r="CY1767">
        <f t="shared" si="1283"/>
        <v>0</v>
      </c>
      <c r="CZ1767">
        <f t="shared" si="1284"/>
        <v>0</v>
      </c>
      <c r="DC1767" t="s">
        <v>3</v>
      </c>
      <c r="DD1767" t="s">
        <v>3</v>
      </c>
      <c r="DE1767" t="s">
        <v>3</v>
      </c>
      <c r="DF1767" t="s">
        <v>3</v>
      </c>
      <c r="DG1767" t="s">
        <v>3</v>
      </c>
      <c r="DH1767" t="s">
        <v>3</v>
      </c>
      <c r="DI1767" t="s">
        <v>3</v>
      </c>
      <c r="DJ1767" t="s">
        <v>3</v>
      </c>
      <c r="DK1767" t="s">
        <v>3</v>
      </c>
      <c r="DL1767" t="s">
        <v>3</v>
      </c>
      <c r="DM1767" t="s">
        <v>3</v>
      </c>
      <c r="DN1767">
        <v>0</v>
      </c>
      <c r="DO1767">
        <v>0</v>
      </c>
      <c r="DP1767">
        <v>1</v>
      </c>
      <c r="DQ1767">
        <v>1</v>
      </c>
      <c r="DU1767">
        <v>1005</v>
      </c>
      <c r="DV1767" t="s">
        <v>155</v>
      </c>
      <c r="DW1767" t="s">
        <v>155</v>
      </c>
      <c r="DX1767">
        <v>1</v>
      </c>
      <c r="DZ1767" t="s">
        <v>3</v>
      </c>
      <c r="EA1767" t="s">
        <v>3</v>
      </c>
      <c r="EB1767" t="s">
        <v>3</v>
      </c>
      <c r="EC1767" t="s">
        <v>3</v>
      </c>
      <c r="EE1767">
        <v>29085443</v>
      </c>
      <c r="EF1767">
        <v>8</v>
      </c>
      <c r="EG1767" t="s">
        <v>144</v>
      </c>
      <c r="EH1767">
        <v>0</v>
      </c>
      <c r="EI1767" t="s">
        <v>3</v>
      </c>
      <c r="EJ1767">
        <v>1</v>
      </c>
      <c r="EK1767">
        <v>500001</v>
      </c>
      <c r="EL1767" t="s">
        <v>145</v>
      </c>
      <c r="EM1767" t="s">
        <v>146</v>
      </c>
      <c r="EO1767" t="s">
        <v>3</v>
      </c>
      <c r="EQ1767">
        <v>32768</v>
      </c>
      <c r="ER1767">
        <v>207</v>
      </c>
      <c r="ES1767">
        <v>207</v>
      </c>
      <c r="ET1767">
        <v>0</v>
      </c>
      <c r="EU1767">
        <v>0</v>
      </c>
      <c r="EV1767">
        <v>0</v>
      </c>
      <c r="EW1767">
        <v>0</v>
      </c>
      <c r="EX1767">
        <v>0</v>
      </c>
      <c r="FQ1767">
        <v>0</v>
      </c>
      <c r="FR1767">
        <f t="shared" si="1285"/>
        <v>0</v>
      </c>
      <c r="FS1767">
        <v>0</v>
      </c>
      <c r="FX1767">
        <v>0</v>
      </c>
      <c r="FY1767">
        <v>0</v>
      </c>
      <c r="GA1767" t="s">
        <v>3</v>
      </c>
      <c r="GD1767">
        <v>1</v>
      </c>
      <c r="GF1767">
        <v>-172969429</v>
      </c>
      <c r="GG1767">
        <v>2</v>
      </c>
      <c r="GH1767">
        <v>1</v>
      </c>
      <c r="GI1767">
        <v>2</v>
      </c>
      <c r="GJ1767">
        <v>0</v>
      </c>
      <c r="GK1767">
        <v>0</v>
      </c>
      <c r="GL1767">
        <f t="shared" si="1286"/>
        <v>0</v>
      </c>
      <c r="GM1767">
        <f t="shared" si="1287"/>
        <v>-2078.2800000000002</v>
      </c>
      <c r="GN1767">
        <f t="shared" si="1288"/>
        <v>-2078.2800000000002</v>
      </c>
      <c r="GO1767">
        <f t="shared" si="1289"/>
        <v>0</v>
      </c>
      <c r="GP1767">
        <f t="shared" si="1290"/>
        <v>0</v>
      </c>
      <c r="GR1767">
        <v>0</v>
      </c>
      <c r="GS1767">
        <v>0</v>
      </c>
      <c r="GT1767">
        <v>0</v>
      </c>
      <c r="GU1767" t="s">
        <v>3</v>
      </c>
      <c r="GV1767">
        <f t="shared" si="1291"/>
        <v>0</v>
      </c>
      <c r="GW1767">
        <v>1</v>
      </c>
      <c r="GX1767">
        <f t="shared" si="1292"/>
        <v>0</v>
      </c>
      <c r="HA1767">
        <v>0</v>
      </c>
      <c r="HB1767">
        <v>0</v>
      </c>
      <c r="HC1767">
        <f t="shared" si="1293"/>
        <v>0</v>
      </c>
      <c r="HE1767" t="s">
        <v>3</v>
      </c>
      <c r="HF1767" t="s">
        <v>3</v>
      </c>
      <c r="HM1767" t="s">
        <v>3</v>
      </c>
      <c r="IK1767">
        <v>0</v>
      </c>
    </row>
    <row r="1768" spans="1:245">
      <c r="A1768">
        <v>17</v>
      </c>
      <c r="B1768">
        <v>0</v>
      </c>
      <c r="C1768">
        <f>ROW(SmtRes!A1845)</f>
        <v>1845</v>
      </c>
      <c r="D1768">
        <f>ROW(EtalonRes!A1793)</f>
        <v>1793</v>
      </c>
      <c r="E1768" t="s">
        <v>49</v>
      </c>
      <c r="F1768" t="s">
        <v>180</v>
      </c>
      <c r="G1768" t="s">
        <v>181</v>
      </c>
      <c r="H1768" t="s">
        <v>182</v>
      </c>
      <c r="I1768">
        <f>ROUND(5/100,9)</f>
        <v>0.05</v>
      </c>
      <c r="J1768">
        <v>0</v>
      </c>
      <c r="K1768">
        <f>ROUND(5/100,9)</f>
        <v>0.05</v>
      </c>
      <c r="O1768">
        <f t="shared" si="1259"/>
        <v>305</v>
      </c>
      <c r="P1768">
        <f t="shared" si="1260"/>
        <v>181.26</v>
      </c>
      <c r="Q1768">
        <f t="shared" si="1261"/>
        <v>2.33</v>
      </c>
      <c r="R1768">
        <f t="shared" si="1262"/>
        <v>0</v>
      </c>
      <c r="S1768">
        <f t="shared" si="1263"/>
        <v>121.41</v>
      </c>
      <c r="T1768">
        <f t="shared" si="1264"/>
        <v>0</v>
      </c>
      <c r="U1768">
        <f t="shared" si="1265"/>
        <v>0.44965000000000005</v>
      </c>
      <c r="V1768">
        <f t="shared" si="1266"/>
        <v>0</v>
      </c>
      <c r="W1768">
        <f t="shared" si="1267"/>
        <v>0</v>
      </c>
      <c r="X1768">
        <f t="shared" si="1268"/>
        <v>109.27</v>
      </c>
      <c r="Y1768">
        <f t="shared" si="1269"/>
        <v>52.21</v>
      </c>
      <c r="AA1768">
        <v>35863109</v>
      </c>
      <c r="AB1768">
        <f t="shared" si="1270"/>
        <v>526.49</v>
      </c>
      <c r="AC1768">
        <f t="shared" si="1271"/>
        <v>448.66</v>
      </c>
      <c r="AD1768">
        <f>ROUND(((((ET1768*1.25))-((EU1768*1.25)))+AE1768),2)</f>
        <v>4.3600000000000003</v>
      </c>
      <c r="AE1768">
        <f>ROUND(((EU1768*1.25)),2)</f>
        <v>0</v>
      </c>
      <c r="AF1768">
        <f>ROUND(((EV1768*1.15)),2)</f>
        <v>73.47</v>
      </c>
      <c r="AG1768">
        <f t="shared" si="1272"/>
        <v>0</v>
      </c>
      <c r="AH1768">
        <f>((EW1768*1.15))</f>
        <v>8.9930000000000003</v>
      </c>
      <c r="AI1768">
        <f>((EX1768*1.25))</f>
        <v>0</v>
      </c>
      <c r="AJ1768">
        <f t="shared" si="1273"/>
        <v>0</v>
      </c>
      <c r="AK1768">
        <v>516.04</v>
      </c>
      <c r="AL1768">
        <v>448.66</v>
      </c>
      <c r="AM1768">
        <v>3.49</v>
      </c>
      <c r="AN1768">
        <v>0</v>
      </c>
      <c r="AO1768">
        <v>63.89</v>
      </c>
      <c r="AP1768">
        <v>0</v>
      </c>
      <c r="AQ1768">
        <v>7.82</v>
      </c>
      <c r="AR1768">
        <v>0</v>
      </c>
      <c r="AS1768">
        <v>0</v>
      </c>
      <c r="AT1768">
        <v>90</v>
      </c>
      <c r="AU1768">
        <v>43</v>
      </c>
      <c r="AV1768">
        <v>1</v>
      </c>
      <c r="AW1768">
        <v>1</v>
      </c>
      <c r="AZ1768">
        <v>1</v>
      </c>
      <c r="BA1768">
        <v>33.049999999999997</v>
      </c>
      <c r="BB1768">
        <v>10.69</v>
      </c>
      <c r="BC1768">
        <v>8.08</v>
      </c>
      <c r="BD1768" t="s">
        <v>3</v>
      </c>
      <c r="BE1768" t="s">
        <v>3</v>
      </c>
      <c r="BF1768" t="s">
        <v>3</v>
      </c>
      <c r="BG1768" t="s">
        <v>3</v>
      </c>
      <c r="BH1768">
        <v>0</v>
      </c>
      <c r="BI1768">
        <v>1</v>
      </c>
      <c r="BJ1768" t="s">
        <v>183</v>
      </c>
      <c r="BM1768">
        <v>10001</v>
      </c>
      <c r="BN1768">
        <v>0</v>
      </c>
      <c r="BO1768" t="s">
        <v>180</v>
      </c>
      <c r="BP1768">
        <v>1</v>
      </c>
      <c r="BQ1768">
        <v>2</v>
      </c>
      <c r="BR1768">
        <v>0</v>
      </c>
      <c r="BS1768">
        <v>33.049999999999997</v>
      </c>
      <c r="BT1768">
        <v>1</v>
      </c>
      <c r="BU1768">
        <v>1</v>
      </c>
      <c r="BV1768">
        <v>1</v>
      </c>
      <c r="BW1768">
        <v>1</v>
      </c>
      <c r="BX1768">
        <v>1</v>
      </c>
      <c r="BY1768" t="s">
        <v>3</v>
      </c>
      <c r="BZ1768">
        <v>118</v>
      </c>
      <c r="CA1768">
        <v>63</v>
      </c>
      <c r="CB1768" t="s">
        <v>3</v>
      </c>
      <c r="CE1768">
        <v>0</v>
      </c>
      <c r="CF1768">
        <v>0</v>
      </c>
      <c r="CG1768">
        <v>0</v>
      </c>
      <c r="CM1768">
        <v>0</v>
      </c>
      <c r="CN1768" t="s">
        <v>992</v>
      </c>
      <c r="CO1768">
        <v>0</v>
      </c>
      <c r="CP1768">
        <f t="shared" si="1274"/>
        <v>305</v>
      </c>
      <c r="CQ1768">
        <f t="shared" si="1275"/>
        <v>3625.1728000000003</v>
      </c>
      <c r="CR1768">
        <f t="shared" si="1276"/>
        <v>46.608400000000003</v>
      </c>
      <c r="CS1768">
        <f t="shared" si="1277"/>
        <v>0</v>
      </c>
      <c r="CT1768">
        <f t="shared" si="1278"/>
        <v>2428.1834999999996</v>
      </c>
      <c r="CU1768">
        <f t="shared" si="1279"/>
        <v>0</v>
      </c>
      <c r="CV1768">
        <f t="shared" si="1280"/>
        <v>8.9930000000000003</v>
      </c>
      <c r="CW1768">
        <f t="shared" si="1281"/>
        <v>0</v>
      </c>
      <c r="CX1768">
        <f t="shared" si="1282"/>
        <v>0</v>
      </c>
      <c r="CY1768">
        <f t="shared" si="1283"/>
        <v>109.26899999999999</v>
      </c>
      <c r="CZ1768">
        <f t="shared" si="1284"/>
        <v>52.206299999999999</v>
      </c>
      <c r="DC1768" t="s">
        <v>3</v>
      </c>
      <c r="DD1768" t="s">
        <v>3</v>
      </c>
      <c r="DE1768" t="s">
        <v>133</v>
      </c>
      <c r="DF1768" t="s">
        <v>133</v>
      </c>
      <c r="DG1768" t="s">
        <v>134</v>
      </c>
      <c r="DH1768" t="s">
        <v>3</v>
      </c>
      <c r="DI1768" t="s">
        <v>134</v>
      </c>
      <c r="DJ1768" t="s">
        <v>133</v>
      </c>
      <c r="DK1768" t="s">
        <v>3</v>
      </c>
      <c r="DL1768" t="s">
        <v>3</v>
      </c>
      <c r="DM1768" t="s">
        <v>3</v>
      </c>
      <c r="DN1768">
        <v>0</v>
      </c>
      <c r="DO1768">
        <v>0</v>
      </c>
      <c r="DP1768">
        <v>1</v>
      </c>
      <c r="DQ1768">
        <v>1</v>
      </c>
      <c r="DU1768">
        <v>1013</v>
      </c>
      <c r="DV1768" t="s">
        <v>182</v>
      </c>
      <c r="DW1768" t="s">
        <v>182</v>
      </c>
      <c r="DX1768">
        <v>1</v>
      </c>
      <c r="DZ1768" t="s">
        <v>3</v>
      </c>
      <c r="EA1768" t="s">
        <v>3</v>
      </c>
      <c r="EB1768" t="s">
        <v>3</v>
      </c>
      <c r="EC1768" t="s">
        <v>3</v>
      </c>
      <c r="EE1768">
        <v>29085510</v>
      </c>
      <c r="EF1768">
        <v>2</v>
      </c>
      <c r="EG1768" t="s">
        <v>135</v>
      </c>
      <c r="EH1768">
        <v>0</v>
      </c>
      <c r="EI1768" t="s">
        <v>3</v>
      </c>
      <c r="EJ1768">
        <v>1</v>
      </c>
      <c r="EK1768">
        <v>10001</v>
      </c>
      <c r="EL1768" t="s">
        <v>136</v>
      </c>
      <c r="EM1768" t="s">
        <v>137</v>
      </c>
      <c r="EO1768" t="s">
        <v>138</v>
      </c>
      <c r="EQ1768">
        <v>0</v>
      </c>
      <c r="ER1768">
        <v>516.04</v>
      </c>
      <c r="ES1768">
        <v>448.66</v>
      </c>
      <c r="ET1768">
        <v>3.49</v>
      </c>
      <c r="EU1768">
        <v>0</v>
      </c>
      <c r="EV1768">
        <v>63.89</v>
      </c>
      <c r="EW1768">
        <v>7.82</v>
      </c>
      <c r="EX1768">
        <v>0</v>
      </c>
      <c r="EY1768">
        <v>0</v>
      </c>
      <c r="FQ1768">
        <v>0</v>
      </c>
      <c r="FR1768">
        <f t="shared" si="1285"/>
        <v>0</v>
      </c>
      <c r="FS1768">
        <v>0</v>
      </c>
      <c r="FT1768" t="s">
        <v>139</v>
      </c>
      <c r="FU1768" t="s">
        <v>25</v>
      </c>
      <c r="FV1768" t="s">
        <v>25</v>
      </c>
      <c r="FW1768" t="s">
        <v>26</v>
      </c>
      <c r="FX1768">
        <v>106.2</v>
      </c>
      <c r="FY1768">
        <v>53.55</v>
      </c>
      <c r="GA1768" t="s">
        <v>3</v>
      </c>
      <c r="GD1768">
        <v>1</v>
      </c>
      <c r="GF1768">
        <v>-1011738298</v>
      </c>
      <c r="GG1768">
        <v>2</v>
      </c>
      <c r="GH1768">
        <v>1</v>
      </c>
      <c r="GI1768">
        <v>2</v>
      </c>
      <c r="GJ1768">
        <v>0</v>
      </c>
      <c r="GK1768">
        <v>0</v>
      </c>
      <c r="GL1768">
        <f t="shared" si="1286"/>
        <v>0</v>
      </c>
      <c r="GM1768">
        <f t="shared" si="1287"/>
        <v>466.48</v>
      </c>
      <c r="GN1768">
        <f t="shared" si="1288"/>
        <v>466.48</v>
      </c>
      <c r="GO1768">
        <f t="shared" si="1289"/>
        <v>0</v>
      </c>
      <c r="GP1768">
        <f t="shared" si="1290"/>
        <v>0</v>
      </c>
      <c r="GR1768">
        <v>0</v>
      </c>
      <c r="GS1768">
        <v>3</v>
      </c>
      <c r="GT1768">
        <v>0</v>
      </c>
      <c r="GU1768" t="s">
        <v>3</v>
      </c>
      <c r="GV1768">
        <f t="shared" si="1291"/>
        <v>0</v>
      </c>
      <c r="GW1768">
        <v>1</v>
      </c>
      <c r="GX1768">
        <f t="shared" si="1292"/>
        <v>0</v>
      </c>
      <c r="HA1768">
        <v>0</v>
      </c>
      <c r="HB1768">
        <v>0</v>
      </c>
      <c r="HC1768">
        <f t="shared" si="1293"/>
        <v>0</v>
      </c>
      <c r="HE1768" t="s">
        <v>3</v>
      </c>
      <c r="HF1768" t="s">
        <v>3</v>
      </c>
      <c r="HM1768" t="s">
        <v>3</v>
      </c>
      <c r="IK1768">
        <v>0</v>
      </c>
    </row>
    <row r="1769" spans="1:245">
      <c r="A1769">
        <v>17</v>
      </c>
      <c r="B1769">
        <v>0</v>
      </c>
      <c r="C1769">
        <f>ROW(SmtRes!A1858)</f>
        <v>1858</v>
      </c>
      <c r="D1769">
        <f>ROW(EtalonRes!A1806)</f>
        <v>1806</v>
      </c>
      <c r="E1769" t="s">
        <v>55</v>
      </c>
      <c r="F1769" t="s">
        <v>293</v>
      </c>
      <c r="G1769" t="s">
        <v>294</v>
      </c>
      <c r="H1769" t="s">
        <v>186</v>
      </c>
      <c r="I1769">
        <f>ROUND(36.7/100,9)</f>
        <v>0.36699999999999999</v>
      </c>
      <c r="J1769">
        <v>0</v>
      </c>
      <c r="K1769">
        <f>ROUND(36.7/100,9)</f>
        <v>0.36699999999999999</v>
      </c>
      <c r="O1769">
        <f t="shared" si="1259"/>
        <v>11341</v>
      </c>
      <c r="P1769">
        <f t="shared" si="1260"/>
        <v>5757.52</v>
      </c>
      <c r="Q1769">
        <f t="shared" si="1261"/>
        <v>265</v>
      </c>
      <c r="R1769">
        <f t="shared" si="1262"/>
        <v>21.35</v>
      </c>
      <c r="S1769">
        <f t="shared" si="1263"/>
        <v>5318.48</v>
      </c>
      <c r="T1769">
        <f t="shared" si="1264"/>
        <v>0</v>
      </c>
      <c r="U1769">
        <f t="shared" si="1265"/>
        <v>18.865635000000001</v>
      </c>
      <c r="V1769">
        <f t="shared" si="1266"/>
        <v>6.4225000000000004E-2</v>
      </c>
      <c r="W1769">
        <f t="shared" si="1267"/>
        <v>0</v>
      </c>
      <c r="X1769">
        <f t="shared" si="1268"/>
        <v>5019.4399999999996</v>
      </c>
      <c r="Y1769">
        <f t="shared" si="1269"/>
        <v>2723.31</v>
      </c>
      <c r="AA1769">
        <v>35863109</v>
      </c>
      <c r="AB1769">
        <f t="shared" si="1270"/>
        <v>4307.3500000000004</v>
      </c>
      <c r="AC1769">
        <f t="shared" si="1271"/>
        <v>3798.56</v>
      </c>
      <c r="AD1769">
        <f>ROUND(((((ET1769*1.25))-((EU1769*1.25)))+AE1769),2)</f>
        <v>70.31</v>
      </c>
      <c r="AE1769">
        <f>ROUND(((EU1769*1.25)),2)</f>
        <v>1.76</v>
      </c>
      <c r="AF1769">
        <f>ROUND(((EV1769*1.15)),2)</f>
        <v>438.48</v>
      </c>
      <c r="AG1769">
        <f t="shared" si="1272"/>
        <v>0</v>
      </c>
      <c r="AH1769">
        <f>((EW1769*1.15))</f>
        <v>51.405000000000001</v>
      </c>
      <c r="AI1769">
        <f>((EX1769*1.25))</f>
        <v>0.17500000000000002</v>
      </c>
      <c r="AJ1769">
        <f t="shared" si="1273"/>
        <v>0</v>
      </c>
      <c r="AK1769">
        <v>4236.1000000000004</v>
      </c>
      <c r="AL1769">
        <v>3798.56</v>
      </c>
      <c r="AM1769">
        <v>56.25</v>
      </c>
      <c r="AN1769">
        <v>1.41</v>
      </c>
      <c r="AO1769">
        <v>381.29</v>
      </c>
      <c r="AP1769">
        <v>0</v>
      </c>
      <c r="AQ1769">
        <v>44.7</v>
      </c>
      <c r="AR1769">
        <v>0.14000000000000001</v>
      </c>
      <c r="AS1769">
        <v>0</v>
      </c>
      <c r="AT1769">
        <v>94</v>
      </c>
      <c r="AU1769">
        <v>51</v>
      </c>
      <c r="AV1769">
        <v>1</v>
      </c>
      <c r="AW1769">
        <v>1</v>
      </c>
      <c r="AZ1769">
        <v>1</v>
      </c>
      <c r="BA1769">
        <v>33.049999999999997</v>
      </c>
      <c r="BB1769">
        <v>10.27</v>
      </c>
      <c r="BC1769">
        <v>4.13</v>
      </c>
      <c r="BD1769" t="s">
        <v>3</v>
      </c>
      <c r="BE1769" t="s">
        <v>3</v>
      </c>
      <c r="BF1769" t="s">
        <v>3</v>
      </c>
      <c r="BG1769" t="s">
        <v>3</v>
      </c>
      <c r="BH1769">
        <v>0</v>
      </c>
      <c r="BI1769">
        <v>1</v>
      </c>
      <c r="BJ1769" t="s">
        <v>295</v>
      </c>
      <c r="BM1769">
        <v>11001</v>
      </c>
      <c r="BN1769">
        <v>0</v>
      </c>
      <c r="BO1769" t="s">
        <v>293</v>
      </c>
      <c r="BP1769">
        <v>1</v>
      </c>
      <c r="BQ1769">
        <v>2</v>
      </c>
      <c r="BR1769">
        <v>0</v>
      </c>
      <c r="BS1769">
        <v>33.049999999999997</v>
      </c>
      <c r="BT1769">
        <v>1</v>
      </c>
      <c r="BU1769">
        <v>1</v>
      </c>
      <c r="BV1769">
        <v>1</v>
      </c>
      <c r="BW1769">
        <v>1</v>
      </c>
      <c r="BX1769">
        <v>1</v>
      </c>
      <c r="BY1769" t="s">
        <v>3</v>
      </c>
      <c r="BZ1769">
        <v>123</v>
      </c>
      <c r="CA1769">
        <v>75</v>
      </c>
      <c r="CB1769" t="s">
        <v>3</v>
      </c>
      <c r="CE1769">
        <v>0</v>
      </c>
      <c r="CF1769">
        <v>0</v>
      </c>
      <c r="CG1769">
        <v>0</v>
      </c>
      <c r="CM1769">
        <v>0</v>
      </c>
      <c r="CN1769" t="s">
        <v>992</v>
      </c>
      <c r="CO1769">
        <v>0</v>
      </c>
      <c r="CP1769">
        <f t="shared" si="1274"/>
        <v>11341</v>
      </c>
      <c r="CQ1769">
        <f t="shared" si="1275"/>
        <v>15688.052799999999</v>
      </c>
      <c r="CR1769">
        <f t="shared" si="1276"/>
        <v>722.08370000000002</v>
      </c>
      <c r="CS1769">
        <f t="shared" si="1277"/>
        <v>58.167999999999992</v>
      </c>
      <c r="CT1769">
        <f t="shared" si="1278"/>
        <v>14491.763999999999</v>
      </c>
      <c r="CU1769">
        <f t="shared" si="1279"/>
        <v>0</v>
      </c>
      <c r="CV1769">
        <f t="shared" si="1280"/>
        <v>51.405000000000001</v>
      </c>
      <c r="CW1769">
        <f t="shared" si="1281"/>
        <v>0.17500000000000002</v>
      </c>
      <c r="CX1769">
        <f t="shared" si="1282"/>
        <v>0</v>
      </c>
      <c r="CY1769">
        <f t="shared" si="1283"/>
        <v>5019.4402</v>
      </c>
      <c r="CZ1769">
        <f t="shared" si="1284"/>
        <v>2723.3133000000003</v>
      </c>
      <c r="DC1769" t="s">
        <v>3</v>
      </c>
      <c r="DD1769" t="s">
        <v>3</v>
      </c>
      <c r="DE1769" t="s">
        <v>133</v>
      </c>
      <c r="DF1769" t="s">
        <v>133</v>
      </c>
      <c r="DG1769" t="s">
        <v>134</v>
      </c>
      <c r="DH1769" t="s">
        <v>3</v>
      </c>
      <c r="DI1769" t="s">
        <v>134</v>
      </c>
      <c r="DJ1769" t="s">
        <v>133</v>
      </c>
      <c r="DK1769" t="s">
        <v>3</v>
      </c>
      <c r="DL1769" t="s">
        <v>3</v>
      </c>
      <c r="DM1769" t="s">
        <v>3</v>
      </c>
      <c r="DN1769">
        <v>0</v>
      </c>
      <c r="DO1769">
        <v>0</v>
      </c>
      <c r="DP1769">
        <v>1</v>
      </c>
      <c r="DQ1769">
        <v>1</v>
      </c>
      <c r="DU1769">
        <v>1013</v>
      </c>
      <c r="DV1769" t="s">
        <v>186</v>
      </c>
      <c r="DW1769" t="s">
        <v>186</v>
      </c>
      <c r="DX1769">
        <v>1</v>
      </c>
      <c r="DZ1769" t="s">
        <v>3</v>
      </c>
      <c r="EA1769" t="s">
        <v>3</v>
      </c>
      <c r="EB1769" t="s">
        <v>3</v>
      </c>
      <c r="EC1769" t="s">
        <v>3</v>
      </c>
      <c r="EE1769">
        <v>29085511</v>
      </c>
      <c r="EF1769">
        <v>2</v>
      </c>
      <c r="EG1769" t="s">
        <v>135</v>
      </c>
      <c r="EH1769">
        <v>0</v>
      </c>
      <c r="EI1769" t="s">
        <v>3</v>
      </c>
      <c r="EJ1769">
        <v>1</v>
      </c>
      <c r="EK1769">
        <v>11001</v>
      </c>
      <c r="EL1769" t="s">
        <v>23</v>
      </c>
      <c r="EM1769" t="s">
        <v>188</v>
      </c>
      <c r="EO1769" t="s">
        <v>138</v>
      </c>
      <c r="EQ1769">
        <v>0</v>
      </c>
      <c r="ER1769">
        <v>4236.1000000000004</v>
      </c>
      <c r="ES1769">
        <v>3798.56</v>
      </c>
      <c r="ET1769">
        <v>56.25</v>
      </c>
      <c r="EU1769">
        <v>1.41</v>
      </c>
      <c r="EV1769">
        <v>381.29</v>
      </c>
      <c r="EW1769">
        <v>44.7</v>
      </c>
      <c r="EX1769">
        <v>0.14000000000000001</v>
      </c>
      <c r="EY1769">
        <v>0</v>
      </c>
      <c r="FQ1769">
        <v>0</v>
      </c>
      <c r="FR1769">
        <f t="shared" si="1285"/>
        <v>0</v>
      </c>
      <c r="FS1769">
        <v>0</v>
      </c>
      <c r="FT1769" t="s">
        <v>139</v>
      </c>
      <c r="FU1769" t="s">
        <v>25</v>
      </c>
      <c r="FV1769" t="s">
        <v>25</v>
      </c>
      <c r="FW1769" t="s">
        <v>26</v>
      </c>
      <c r="FX1769">
        <v>110.7</v>
      </c>
      <c r="FY1769">
        <v>63.75</v>
      </c>
      <c r="GA1769" t="s">
        <v>3</v>
      </c>
      <c r="GD1769">
        <v>1</v>
      </c>
      <c r="GF1769">
        <v>-169318418</v>
      </c>
      <c r="GG1769">
        <v>2</v>
      </c>
      <c r="GH1769">
        <v>1</v>
      </c>
      <c r="GI1769">
        <v>2</v>
      </c>
      <c r="GJ1769">
        <v>0</v>
      </c>
      <c r="GK1769">
        <v>0</v>
      </c>
      <c r="GL1769">
        <f t="shared" si="1286"/>
        <v>0</v>
      </c>
      <c r="GM1769">
        <f t="shared" si="1287"/>
        <v>19083.75</v>
      </c>
      <c r="GN1769">
        <f t="shared" si="1288"/>
        <v>19083.75</v>
      </c>
      <c r="GO1769">
        <f t="shared" si="1289"/>
        <v>0</v>
      </c>
      <c r="GP1769">
        <f t="shared" si="1290"/>
        <v>0</v>
      </c>
      <c r="GR1769">
        <v>0</v>
      </c>
      <c r="GS1769">
        <v>3</v>
      </c>
      <c r="GT1769">
        <v>0</v>
      </c>
      <c r="GU1769" t="s">
        <v>3</v>
      </c>
      <c r="GV1769">
        <f t="shared" si="1291"/>
        <v>0</v>
      </c>
      <c r="GW1769">
        <v>1</v>
      </c>
      <c r="GX1769">
        <f t="shared" si="1292"/>
        <v>0</v>
      </c>
      <c r="HA1769">
        <v>0</v>
      </c>
      <c r="HB1769">
        <v>0</v>
      </c>
      <c r="HC1769">
        <f t="shared" si="1293"/>
        <v>0</v>
      </c>
      <c r="HE1769" t="s">
        <v>3</v>
      </c>
      <c r="HF1769" t="s">
        <v>3</v>
      </c>
      <c r="HM1769" t="s">
        <v>3</v>
      </c>
      <c r="IK1769">
        <v>0</v>
      </c>
    </row>
    <row r="1770" spans="1:245">
      <c r="A1770">
        <v>17</v>
      </c>
      <c r="B1770">
        <v>0</v>
      </c>
      <c r="C1770">
        <f>ROW(SmtRes!A1866)</f>
        <v>1866</v>
      </c>
      <c r="D1770">
        <f>ROW(EtalonRes!A1814)</f>
        <v>1814</v>
      </c>
      <c r="E1770" t="s">
        <v>62</v>
      </c>
      <c r="F1770" t="s">
        <v>189</v>
      </c>
      <c r="G1770" t="s">
        <v>190</v>
      </c>
      <c r="H1770" t="s">
        <v>38</v>
      </c>
      <c r="I1770">
        <f>ROUND(36.7/100,9)</f>
        <v>0.36699999999999999</v>
      </c>
      <c r="J1770">
        <v>0</v>
      </c>
      <c r="K1770">
        <f>ROUND(36.7/100,9)</f>
        <v>0.36699999999999999</v>
      </c>
      <c r="O1770">
        <f t="shared" si="1259"/>
        <v>23000.240000000002</v>
      </c>
      <c r="P1770">
        <f t="shared" si="1260"/>
        <v>15257.08</v>
      </c>
      <c r="Q1770">
        <f t="shared" si="1261"/>
        <v>518.55999999999995</v>
      </c>
      <c r="R1770">
        <f t="shared" si="1262"/>
        <v>118.75</v>
      </c>
      <c r="S1770">
        <f t="shared" si="1263"/>
        <v>7224.6</v>
      </c>
      <c r="T1770">
        <f t="shared" si="1264"/>
        <v>0</v>
      </c>
      <c r="U1770">
        <f t="shared" si="1265"/>
        <v>25.626875999999996</v>
      </c>
      <c r="V1770">
        <f t="shared" si="1266"/>
        <v>0.26607500000000001</v>
      </c>
      <c r="W1770">
        <f t="shared" si="1267"/>
        <v>0</v>
      </c>
      <c r="X1770">
        <f t="shared" si="1268"/>
        <v>6902.75</v>
      </c>
      <c r="Y1770">
        <f t="shared" si="1269"/>
        <v>3745.11</v>
      </c>
      <c r="AA1770">
        <v>35863109</v>
      </c>
      <c r="AB1770">
        <f t="shared" si="1270"/>
        <v>7074.5</v>
      </c>
      <c r="AC1770">
        <f t="shared" si="1271"/>
        <v>6356.64</v>
      </c>
      <c r="AD1770">
        <f>ROUND(((((ET1770*1.25))-((EU1770*1.25)))+AE1770),2)</f>
        <v>122.23</v>
      </c>
      <c r="AE1770">
        <f>ROUND(((EU1770*1.25)),2)</f>
        <v>9.7899999999999991</v>
      </c>
      <c r="AF1770">
        <f>ROUND(((EV1770*1.15)),2)</f>
        <v>595.63</v>
      </c>
      <c r="AG1770">
        <f t="shared" si="1272"/>
        <v>0</v>
      </c>
      <c r="AH1770">
        <f>((EW1770*1.15))</f>
        <v>69.827999999999989</v>
      </c>
      <c r="AI1770">
        <f>((EX1770*1.25))</f>
        <v>0.72499999999999998</v>
      </c>
      <c r="AJ1770">
        <f t="shared" si="1273"/>
        <v>0</v>
      </c>
      <c r="AK1770">
        <v>6972.36</v>
      </c>
      <c r="AL1770">
        <v>6356.64</v>
      </c>
      <c r="AM1770">
        <v>97.78</v>
      </c>
      <c r="AN1770">
        <v>7.83</v>
      </c>
      <c r="AO1770">
        <v>517.94000000000005</v>
      </c>
      <c r="AP1770">
        <v>0</v>
      </c>
      <c r="AQ1770">
        <v>60.72</v>
      </c>
      <c r="AR1770">
        <v>0.57999999999999996</v>
      </c>
      <c r="AS1770">
        <v>0</v>
      </c>
      <c r="AT1770">
        <v>94</v>
      </c>
      <c r="AU1770">
        <v>51</v>
      </c>
      <c r="AV1770">
        <v>1</v>
      </c>
      <c r="AW1770">
        <v>1</v>
      </c>
      <c r="AZ1770">
        <v>1</v>
      </c>
      <c r="BA1770">
        <v>33.049999999999997</v>
      </c>
      <c r="BB1770">
        <v>11.56</v>
      </c>
      <c r="BC1770">
        <v>6.54</v>
      </c>
      <c r="BD1770" t="s">
        <v>3</v>
      </c>
      <c r="BE1770" t="s">
        <v>3</v>
      </c>
      <c r="BF1770" t="s">
        <v>3</v>
      </c>
      <c r="BG1770" t="s">
        <v>3</v>
      </c>
      <c r="BH1770">
        <v>0</v>
      </c>
      <c r="BI1770">
        <v>1</v>
      </c>
      <c r="BJ1770" t="s">
        <v>191</v>
      </c>
      <c r="BM1770">
        <v>11001</v>
      </c>
      <c r="BN1770">
        <v>0</v>
      </c>
      <c r="BO1770" t="s">
        <v>189</v>
      </c>
      <c r="BP1770">
        <v>1</v>
      </c>
      <c r="BQ1770">
        <v>2</v>
      </c>
      <c r="BR1770">
        <v>0</v>
      </c>
      <c r="BS1770">
        <v>33.049999999999997</v>
      </c>
      <c r="BT1770">
        <v>1</v>
      </c>
      <c r="BU1770">
        <v>1</v>
      </c>
      <c r="BV1770">
        <v>1</v>
      </c>
      <c r="BW1770">
        <v>1</v>
      </c>
      <c r="BX1770">
        <v>1</v>
      </c>
      <c r="BY1770" t="s">
        <v>3</v>
      </c>
      <c r="BZ1770">
        <v>123</v>
      </c>
      <c r="CA1770">
        <v>75</v>
      </c>
      <c r="CB1770" t="s">
        <v>3</v>
      </c>
      <c r="CE1770">
        <v>0</v>
      </c>
      <c r="CF1770">
        <v>0</v>
      </c>
      <c r="CG1770">
        <v>0</v>
      </c>
      <c r="CM1770">
        <v>0</v>
      </c>
      <c r="CN1770" t="s">
        <v>992</v>
      </c>
      <c r="CO1770">
        <v>0</v>
      </c>
      <c r="CP1770">
        <f t="shared" si="1274"/>
        <v>23000.239999999998</v>
      </c>
      <c r="CQ1770">
        <f t="shared" si="1275"/>
        <v>41572.425600000002</v>
      </c>
      <c r="CR1770">
        <f t="shared" si="1276"/>
        <v>1412.9788000000001</v>
      </c>
      <c r="CS1770">
        <f t="shared" si="1277"/>
        <v>323.55949999999996</v>
      </c>
      <c r="CT1770">
        <f t="shared" si="1278"/>
        <v>19685.571499999998</v>
      </c>
      <c r="CU1770">
        <f t="shared" si="1279"/>
        <v>0</v>
      </c>
      <c r="CV1770">
        <f t="shared" si="1280"/>
        <v>69.827999999999989</v>
      </c>
      <c r="CW1770">
        <f t="shared" si="1281"/>
        <v>0.72499999999999998</v>
      </c>
      <c r="CX1770">
        <f t="shared" si="1282"/>
        <v>0</v>
      </c>
      <c r="CY1770">
        <f t="shared" si="1283"/>
        <v>6902.7489999999998</v>
      </c>
      <c r="CZ1770">
        <f t="shared" si="1284"/>
        <v>3745.1085000000003</v>
      </c>
      <c r="DC1770" t="s">
        <v>3</v>
      </c>
      <c r="DD1770" t="s">
        <v>3</v>
      </c>
      <c r="DE1770" t="s">
        <v>133</v>
      </c>
      <c r="DF1770" t="s">
        <v>133</v>
      </c>
      <c r="DG1770" t="s">
        <v>134</v>
      </c>
      <c r="DH1770" t="s">
        <v>3</v>
      </c>
      <c r="DI1770" t="s">
        <v>134</v>
      </c>
      <c r="DJ1770" t="s">
        <v>133</v>
      </c>
      <c r="DK1770" t="s">
        <v>3</v>
      </c>
      <c r="DL1770" t="s">
        <v>3</v>
      </c>
      <c r="DM1770" t="s">
        <v>3</v>
      </c>
      <c r="DN1770">
        <v>0</v>
      </c>
      <c r="DO1770">
        <v>0</v>
      </c>
      <c r="DP1770">
        <v>1</v>
      </c>
      <c r="DQ1770">
        <v>1</v>
      </c>
      <c r="DU1770">
        <v>1013</v>
      </c>
      <c r="DV1770" t="s">
        <v>38</v>
      </c>
      <c r="DW1770" t="s">
        <v>38</v>
      </c>
      <c r="DX1770">
        <v>1</v>
      </c>
      <c r="DZ1770" t="s">
        <v>3</v>
      </c>
      <c r="EA1770" t="s">
        <v>3</v>
      </c>
      <c r="EB1770" t="s">
        <v>3</v>
      </c>
      <c r="EC1770" t="s">
        <v>3</v>
      </c>
      <c r="EE1770">
        <v>29085511</v>
      </c>
      <c r="EF1770">
        <v>2</v>
      </c>
      <c r="EG1770" t="s">
        <v>135</v>
      </c>
      <c r="EH1770">
        <v>0</v>
      </c>
      <c r="EI1770" t="s">
        <v>3</v>
      </c>
      <c r="EJ1770">
        <v>1</v>
      </c>
      <c r="EK1770">
        <v>11001</v>
      </c>
      <c r="EL1770" t="s">
        <v>23</v>
      </c>
      <c r="EM1770" t="s">
        <v>188</v>
      </c>
      <c r="EO1770" t="s">
        <v>138</v>
      </c>
      <c r="EQ1770">
        <v>0</v>
      </c>
      <c r="ER1770">
        <v>6972.36</v>
      </c>
      <c r="ES1770">
        <v>6356.64</v>
      </c>
      <c r="ET1770">
        <v>97.78</v>
      </c>
      <c r="EU1770">
        <v>7.83</v>
      </c>
      <c r="EV1770">
        <v>517.94000000000005</v>
      </c>
      <c r="EW1770">
        <v>60.72</v>
      </c>
      <c r="EX1770">
        <v>0.57999999999999996</v>
      </c>
      <c r="EY1770">
        <v>0</v>
      </c>
      <c r="FQ1770">
        <v>0</v>
      </c>
      <c r="FR1770">
        <f t="shared" si="1285"/>
        <v>0</v>
      </c>
      <c r="FS1770">
        <v>0</v>
      </c>
      <c r="FT1770" t="s">
        <v>139</v>
      </c>
      <c r="FU1770" t="s">
        <v>25</v>
      </c>
      <c r="FV1770" t="s">
        <v>25</v>
      </c>
      <c r="FW1770" t="s">
        <v>26</v>
      </c>
      <c r="FX1770">
        <v>110.7</v>
      </c>
      <c r="FY1770">
        <v>63.75</v>
      </c>
      <c r="GA1770" t="s">
        <v>3</v>
      </c>
      <c r="GD1770">
        <v>1</v>
      </c>
      <c r="GF1770">
        <v>1837524583</v>
      </c>
      <c r="GG1770">
        <v>2</v>
      </c>
      <c r="GH1770">
        <v>1</v>
      </c>
      <c r="GI1770">
        <v>2</v>
      </c>
      <c r="GJ1770">
        <v>0</v>
      </c>
      <c r="GK1770">
        <v>0</v>
      </c>
      <c r="GL1770">
        <f t="shared" si="1286"/>
        <v>0</v>
      </c>
      <c r="GM1770">
        <f t="shared" si="1287"/>
        <v>33648.1</v>
      </c>
      <c r="GN1770">
        <f t="shared" si="1288"/>
        <v>33648.1</v>
      </c>
      <c r="GO1770">
        <f t="shared" si="1289"/>
        <v>0</v>
      </c>
      <c r="GP1770">
        <f t="shared" si="1290"/>
        <v>0</v>
      </c>
      <c r="GR1770">
        <v>0</v>
      </c>
      <c r="GS1770">
        <v>3</v>
      </c>
      <c r="GT1770">
        <v>0</v>
      </c>
      <c r="GU1770" t="s">
        <v>3</v>
      </c>
      <c r="GV1770">
        <f t="shared" si="1291"/>
        <v>0</v>
      </c>
      <c r="GW1770">
        <v>1</v>
      </c>
      <c r="GX1770">
        <f t="shared" si="1292"/>
        <v>0</v>
      </c>
      <c r="HA1770">
        <v>0</v>
      </c>
      <c r="HB1770">
        <v>0</v>
      </c>
      <c r="HC1770">
        <f t="shared" si="1293"/>
        <v>0</v>
      </c>
      <c r="HE1770" t="s">
        <v>3</v>
      </c>
      <c r="HF1770" t="s">
        <v>3</v>
      </c>
      <c r="HM1770" t="s">
        <v>3</v>
      </c>
      <c r="IK1770">
        <v>0</v>
      </c>
    </row>
    <row r="1771" spans="1:245">
      <c r="A1771">
        <v>17</v>
      </c>
      <c r="B1771">
        <v>0</v>
      </c>
      <c r="C1771">
        <f>ROW(SmtRes!A1873)</f>
        <v>1873</v>
      </c>
      <c r="D1771">
        <f>ROW(EtalonRes!A1821)</f>
        <v>1821</v>
      </c>
      <c r="E1771" t="s">
        <v>67</v>
      </c>
      <c r="F1771" t="s">
        <v>192</v>
      </c>
      <c r="G1771" t="s">
        <v>193</v>
      </c>
      <c r="H1771" t="s">
        <v>186</v>
      </c>
      <c r="I1771">
        <f>ROUND(36.7/100,9)</f>
        <v>0.36699999999999999</v>
      </c>
      <c r="J1771">
        <v>0</v>
      </c>
      <c r="K1771">
        <f>ROUND(36.7/100,9)</f>
        <v>0.36699999999999999</v>
      </c>
      <c r="O1771">
        <f t="shared" si="1259"/>
        <v>17461.830000000002</v>
      </c>
      <c r="P1771">
        <f t="shared" si="1260"/>
        <v>12028.87</v>
      </c>
      <c r="Q1771">
        <f t="shared" si="1261"/>
        <v>1870.57</v>
      </c>
      <c r="R1771">
        <f t="shared" si="1262"/>
        <v>1021.9</v>
      </c>
      <c r="S1771">
        <f t="shared" si="1263"/>
        <v>3562.39</v>
      </c>
      <c r="T1771">
        <f t="shared" si="1264"/>
        <v>0</v>
      </c>
      <c r="U1771">
        <f t="shared" si="1265"/>
        <v>13.193282999999999</v>
      </c>
      <c r="V1771">
        <f t="shared" si="1266"/>
        <v>3.0736249999999998</v>
      </c>
      <c r="W1771">
        <f t="shared" si="1267"/>
        <v>0</v>
      </c>
      <c r="X1771">
        <f t="shared" si="1268"/>
        <v>4309.2299999999996</v>
      </c>
      <c r="Y1771">
        <f t="shared" si="1269"/>
        <v>2337.9899999999998</v>
      </c>
      <c r="AA1771">
        <v>35863109</v>
      </c>
      <c r="AB1771">
        <f t="shared" si="1270"/>
        <v>6346.71</v>
      </c>
      <c r="AC1771">
        <f t="shared" si="1271"/>
        <v>5583.68</v>
      </c>
      <c r="AD1771">
        <f>ROUND(((((ET1771*1.25))-((EU1771*1.25)))+AE1771),2)</f>
        <v>469.33</v>
      </c>
      <c r="AE1771">
        <f>ROUND(((EU1771*1.25)),2)</f>
        <v>84.25</v>
      </c>
      <c r="AF1771">
        <f>ROUND(((EV1771*1.15)),2)</f>
        <v>293.7</v>
      </c>
      <c r="AG1771">
        <f t="shared" si="1272"/>
        <v>0</v>
      </c>
      <c r="AH1771">
        <f>((EW1771*1.15))</f>
        <v>35.948999999999998</v>
      </c>
      <c r="AI1771">
        <f>((EX1771*1.25))</f>
        <v>8.375</v>
      </c>
      <c r="AJ1771">
        <f t="shared" si="1273"/>
        <v>0</v>
      </c>
      <c r="AK1771">
        <v>6214.53</v>
      </c>
      <c r="AL1771">
        <v>5583.68</v>
      </c>
      <c r="AM1771">
        <v>375.46</v>
      </c>
      <c r="AN1771">
        <v>67.400000000000006</v>
      </c>
      <c r="AO1771">
        <v>255.39</v>
      </c>
      <c r="AP1771">
        <v>0</v>
      </c>
      <c r="AQ1771">
        <v>31.26</v>
      </c>
      <c r="AR1771">
        <v>6.7</v>
      </c>
      <c r="AS1771">
        <v>0</v>
      </c>
      <c r="AT1771">
        <v>94</v>
      </c>
      <c r="AU1771">
        <v>51</v>
      </c>
      <c r="AV1771">
        <v>1</v>
      </c>
      <c r="AW1771">
        <v>1</v>
      </c>
      <c r="AZ1771">
        <v>1</v>
      </c>
      <c r="BA1771">
        <v>33.049999999999997</v>
      </c>
      <c r="BB1771">
        <v>10.86</v>
      </c>
      <c r="BC1771">
        <v>5.87</v>
      </c>
      <c r="BD1771" t="s">
        <v>3</v>
      </c>
      <c r="BE1771" t="s">
        <v>3</v>
      </c>
      <c r="BF1771" t="s">
        <v>3</v>
      </c>
      <c r="BG1771" t="s">
        <v>3</v>
      </c>
      <c r="BH1771">
        <v>0</v>
      </c>
      <c r="BI1771">
        <v>1</v>
      </c>
      <c r="BJ1771" t="s">
        <v>194</v>
      </c>
      <c r="BM1771">
        <v>11001</v>
      </c>
      <c r="BN1771">
        <v>0</v>
      </c>
      <c r="BO1771" t="s">
        <v>192</v>
      </c>
      <c r="BP1771">
        <v>1</v>
      </c>
      <c r="BQ1771">
        <v>2</v>
      </c>
      <c r="BR1771">
        <v>0</v>
      </c>
      <c r="BS1771">
        <v>33.049999999999997</v>
      </c>
      <c r="BT1771">
        <v>1</v>
      </c>
      <c r="BU1771">
        <v>1</v>
      </c>
      <c r="BV1771">
        <v>1</v>
      </c>
      <c r="BW1771">
        <v>1</v>
      </c>
      <c r="BX1771">
        <v>1</v>
      </c>
      <c r="BY1771" t="s">
        <v>3</v>
      </c>
      <c r="BZ1771">
        <v>123</v>
      </c>
      <c r="CA1771">
        <v>75</v>
      </c>
      <c r="CB1771" t="s">
        <v>3</v>
      </c>
      <c r="CE1771">
        <v>0</v>
      </c>
      <c r="CF1771">
        <v>0</v>
      </c>
      <c r="CG1771">
        <v>0</v>
      </c>
      <c r="CM1771">
        <v>0</v>
      </c>
      <c r="CN1771" t="s">
        <v>3</v>
      </c>
      <c r="CO1771">
        <v>0</v>
      </c>
      <c r="CP1771">
        <f t="shared" si="1274"/>
        <v>17461.830000000002</v>
      </c>
      <c r="CQ1771">
        <f t="shared" si="1275"/>
        <v>32776.2016</v>
      </c>
      <c r="CR1771">
        <f t="shared" si="1276"/>
        <v>5096.9237999999996</v>
      </c>
      <c r="CS1771">
        <f t="shared" si="1277"/>
        <v>2784.4624999999996</v>
      </c>
      <c r="CT1771">
        <f t="shared" si="1278"/>
        <v>9706.784999999998</v>
      </c>
      <c r="CU1771">
        <f t="shared" si="1279"/>
        <v>0</v>
      </c>
      <c r="CV1771">
        <f t="shared" si="1280"/>
        <v>35.948999999999998</v>
      </c>
      <c r="CW1771">
        <f t="shared" si="1281"/>
        <v>8.375</v>
      </c>
      <c r="CX1771">
        <f t="shared" si="1282"/>
        <v>0</v>
      </c>
      <c r="CY1771">
        <f t="shared" si="1283"/>
        <v>4309.2326000000003</v>
      </c>
      <c r="CZ1771">
        <f t="shared" si="1284"/>
        <v>2337.9879000000001</v>
      </c>
      <c r="DC1771" t="s">
        <v>3</v>
      </c>
      <c r="DD1771" t="s">
        <v>3</v>
      </c>
      <c r="DE1771" t="s">
        <v>133</v>
      </c>
      <c r="DF1771" t="s">
        <v>133</v>
      </c>
      <c r="DG1771" t="s">
        <v>134</v>
      </c>
      <c r="DH1771" t="s">
        <v>3</v>
      </c>
      <c r="DI1771" t="s">
        <v>134</v>
      </c>
      <c r="DJ1771" t="s">
        <v>133</v>
      </c>
      <c r="DK1771" t="s">
        <v>3</v>
      </c>
      <c r="DL1771" t="s">
        <v>3</v>
      </c>
      <c r="DM1771" t="s">
        <v>3</v>
      </c>
      <c r="DN1771">
        <v>0</v>
      </c>
      <c r="DO1771">
        <v>0</v>
      </c>
      <c r="DP1771">
        <v>1</v>
      </c>
      <c r="DQ1771">
        <v>1</v>
      </c>
      <c r="DU1771">
        <v>1013</v>
      </c>
      <c r="DV1771" t="s">
        <v>186</v>
      </c>
      <c r="DW1771" t="s">
        <v>186</v>
      </c>
      <c r="DX1771">
        <v>1</v>
      </c>
      <c r="DZ1771" t="s">
        <v>3</v>
      </c>
      <c r="EA1771" t="s">
        <v>3</v>
      </c>
      <c r="EB1771" t="s">
        <v>3</v>
      </c>
      <c r="EC1771" t="s">
        <v>3</v>
      </c>
      <c r="EE1771">
        <v>29085511</v>
      </c>
      <c r="EF1771">
        <v>2</v>
      </c>
      <c r="EG1771" t="s">
        <v>135</v>
      </c>
      <c r="EH1771">
        <v>0</v>
      </c>
      <c r="EI1771" t="s">
        <v>3</v>
      </c>
      <c r="EJ1771">
        <v>1</v>
      </c>
      <c r="EK1771">
        <v>11001</v>
      </c>
      <c r="EL1771" t="s">
        <v>23</v>
      </c>
      <c r="EM1771" t="s">
        <v>188</v>
      </c>
      <c r="EO1771" t="s">
        <v>3</v>
      </c>
      <c r="EQ1771">
        <v>0</v>
      </c>
      <c r="ER1771">
        <v>6214.53</v>
      </c>
      <c r="ES1771">
        <v>5583.68</v>
      </c>
      <c r="ET1771">
        <v>375.46</v>
      </c>
      <c r="EU1771">
        <v>67.400000000000006</v>
      </c>
      <c r="EV1771">
        <v>255.39</v>
      </c>
      <c r="EW1771">
        <v>31.26</v>
      </c>
      <c r="EX1771">
        <v>6.7</v>
      </c>
      <c r="EY1771">
        <v>0</v>
      </c>
      <c r="FQ1771">
        <v>0</v>
      </c>
      <c r="FR1771">
        <f t="shared" si="1285"/>
        <v>0</v>
      </c>
      <c r="FS1771">
        <v>0</v>
      </c>
      <c r="FT1771" t="s">
        <v>139</v>
      </c>
      <c r="FU1771" t="s">
        <v>25</v>
      </c>
      <c r="FV1771" t="s">
        <v>25</v>
      </c>
      <c r="FW1771" t="s">
        <v>26</v>
      </c>
      <c r="FX1771">
        <v>110.7</v>
      </c>
      <c r="FY1771">
        <v>63.75</v>
      </c>
      <c r="GA1771" t="s">
        <v>3</v>
      </c>
      <c r="GD1771">
        <v>1</v>
      </c>
      <c r="GF1771">
        <v>1220877284</v>
      </c>
      <c r="GG1771">
        <v>2</v>
      </c>
      <c r="GH1771">
        <v>1</v>
      </c>
      <c r="GI1771">
        <v>2</v>
      </c>
      <c r="GJ1771">
        <v>0</v>
      </c>
      <c r="GK1771">
        <v>0</v>
      </c>
      <c r="GL1771">
        <f t="shared" si="1286"/>
        <v>0</v>
      </c>
      <c r="GM1771">
        <f t="shared" si="1287"/>
        <v>24109.05</v>
      </c>
      <c r="GN1771">
        <f t="shared" si="1288"/>
        <v>24109.05</v>
      </c>
      <c r="GO1771">
        <f t="shared" si="1289"/>
        <v>0</v>
      </c>
      <c r="GP1771">
        <f t="shared" si="1290"/>
        <v>0</v>
      </c>
      <c r="GR1771">
        <v>0</v>
      </c>
      <c r="GS1771">
        <v>3</v>
      </c>
      <c r="GT1771">
        <v>0</v>
      </c>
      <c r="GU1771" t="s">
        <v>3</v>
      </c>
      <c r="GV1771">
        <f t="shared" si="1291"/>
        <v>0</v>
      </c>
      <c r="GW1771">
        <v>1</v>
      </c>
      <c r="GX1771">
        <f t="shared" si="1292"/>
        <v>0</v>
      </c>
      <c r="HA1771">
        <v>0</v>
      </c>
      <c r="HB1771">
        <v>0</v>
      </c>
      <c r="HC1771">
        <f t="shared" si="1293"/>
        <v>0</v>
      </c>
      <c r="HE1771" t="s">
        <v>3</v>
      </c>
      <c r="HF1771" t="s">
        <v>3</v>
      </c>
      <c r="HM1771" t="s">
        <v>3</v>
      </c>
      <c r="IK1771">
        <v>0</v>
      </c>
    </row>
    <row r="1772" spans="1:245">
      <c r="A1772">
        <v>17</v>
      </c>
      <c r="B1772">
        <v>0</v>
      </c>
      <c r="C1772">
        <f>ROW(SmtRes!A1881)</f>
        <v>1881</v>
      </c>
      <c r="D1772">
        <f>ROW(EtalonRes!A1828)</f>
        <v>1828</v>
      </c>
      <c r="E1772" t="s">
        <v>195</v>
      </c>
      <c r="F1772" t="s">
        <v>296</v>
      </c>
      <c r="G1772" t="s">
        <v>297</v>
      </c>
      <c r="H1772" t="s">
        <v>38</v>
      </c>
      <c r="I1772">
        <f>ROUND(36.7/100,9)</f>
        <v>0.36699999999999999</v>
      </c>
      <c r="J1772">
        <v>0</v>
      </c>
      <c r="K1772">
        <f>ROUND(36.7/100,9)</f>
        <v>0.36699999999999999</v>
      </c>
      <c r="O1772">
        <f t="shared" si="1259"/>
        <v>11008.49</v>
      </c>
      <c r="P1772">
        <f t="shared" si="1260"/>
        <v>7047.78</v>
      </c>
      <c r="Q1772">
        <f t="shared" si="1261"/>
        <v>319.83999999999997</v>
      </c>
      <c r="R1772">
        <f t="shared" si="1262"/>
        <v>69.62</v>
      </c>
      <c r="S1772">
        <f t="shared" si="1263"/>
        <v>3640.87</v>
      </c>
      <c r="T1772">
        <f t="shared" si="1264"/>
        <v>0</v>
      </c>
      <c r="U1772">
        <f t="shared" si="1265"/>
        <v>13.256590499999998</v>
      </c>
      <c r="V1772">
        <f t="shared" si="1266"/>
        <v>0.155975</v>
      </c>
      <c r="W1772">
        <f t="shared" si="1267"/>
        <v>0</v>
      </c>
      <c r="X1772">
        <f t="shared" si="1268"/>
        <v>3487.86</v>
      </c>
      <c r="Y1772">
        <f t="shared" si="1269"/>
        <v>1892.35</v>
      </c>
      <c r="AA1772">
        <v>35863109</v>
      </c>
      <c r="AB1772">
        <f t="shared" si="1270"/>
        <v>7371.48</v>
      </c>
      <c r="AC1772">
        <f t="shared" si="1271"/>
        <v>6983.19</v>
      </c>
      <c r="AD1772">
        <f>ROUND(((((ET1772*1.25))-((EU1772*1.25)))+AE1772),2)</f>
        <v>88.12</v>
      </c>
      <c r="AE1772">
        <f>ROUND(((EU1772*1.25)),2)</f>
        <v>5.74</v>
      </c>
      <c r="AF1772">
        <f>ROUND(((EV1772*1.15)),2)</f>
        <v>300.17</v>
      </c>
      <c r="AG1772">
        <f t="shared" si="1272"/>
        <v>0</v>
      </c>
      <c r="AH1772">
        <f>((EW1772*1.15))</f>
        <v>36.121499999999997</v>
      </c>
      <c r="AI1772">
        <f>((EX1772*1.25))</f>
        <v>0.42500000000000004</v>
      </c>
      <c r="AJ1772">
        <f t="shared" si="1273"/>
        <v>0</v>
      </c>
      <c r="AK1772">
        <v>7314.7</v>
      </c>
      <c r="AL1772">
        <v>6983.19</v>
      </c>
      <c r="AM1772">
        <v>70.489999999999995</v>
      </c>
      <c r="AN1772">
        <v>4.59</v>
      </c>
      <c r="AO1772">
        <v>261.02</v>
      </c>
      <c r="AP1772">
        <v>0</v>
      </c>
      <c r="AQ1772">
        <v>31.41</v>
      </c>
      <c r="AR1772">
        <v>0.34</v>
      </c>
      <c r="AS1772">
        <v>0</v>
      </c>
      <c r="AT1772">
        <v>94</v>
      </c>
      <c r="AU1772">
        <v>51</v>
      </c>
      <c r="AV1772">
        <v>1</v>
      </c>
      <c r="AW1772">
        <v>1</v>
      </c>
      <c r="AZ1772">
        <v>1</v>
      </c>
      <c r="BA1772">
        <v>33.049999999999997</v>
      </c>
      <c r="BB1772">
        <v>9.89</v>
      </c>
      <c r="BC1772">
        <v>2.75</v>
      </c>
      <c r="BD1772" t="s">
        <v>3</v>
      </c>
      <c r="BE1772" t="s">
        <v>3</v>
      </c>
      <c r="BF1772" t="s">
        <v>3</v>
      </c>
      <c r="BG1772" t="s">
        <v>3</v>
      </c>
      <c r="BH1772">
        <v>0</v>
      </c>
      <c r="BI1772">
        <v>1</v>
      </c>
      <c r="BJ1772" t="s">
        <v>298</v>
      </c>
      <c r="BM1772">
        <v>11001</v>
      </c>
      <c r="BN1772">
        <v>0</v>
      </c>
      <c r="BO1772" t="s">
        <v>296</v>
      </c>
      <c r="BP1772">
        <v>1</v>
      </c>
      <c r="BQ1772">
        <v>2</v>
      </c>
      <c r="BR1772">
        <v>0</v>
      </c>
      <c r="BS1772">
        <v>33.049999999999997</v>
      </c>
      <c r="BT1772">
        <v>1</v>
      </c>
      <c r="BU1772">
        <v>1</v>
      </c>
      <c r="BV1772">
        <v>1</v>
      </c>
      <c r="BW1772">
        <v>1</v>
      </c>
      <c r="BX1772">
        <v>1</v>
      </c>
      <c r="BY1772" t="s">
        <v>3</v>
      </c>
      <c r="BZ1772">
        <v>123</v>
      </c>
      <c r="CA1772">
        <v>75</v>
      </c>
      <c r="CB1772" t="s">
        <v>3</v>
      </c>
      <c r="CE1772">
        <v>0</v>
      </c>
      <c r="CF1772">
        <v>0</v>
      </c>
      <c r="CG1772">
        <v>0</v>
      </c>
      <c r="CM1772">
        <v>0</v>
      </c>
      <c r="CN1772" t="s">
        <v>3</v>
      </c>
      <c r="CO1772">
        <v>0</v>
      </c>
      <c r="CP1772">
        <f t="shared" si="1274"/>
        <v>11008.49</v>
      </c>
      <c r="CQ1772">
        <f t="shared" si="1275"/>
        <v>19203.772499999999</v>
      </c>
      <c r="CR1772">
        <f t="shared" si="1276"/>
        <v>871.50680000000011</v>
      </c>
      <c r="CS1772">
        <f t="shared" si="1277"/>
        <v>189.70699999999999</v>
      </c>
      <c r="CT1772">
        <f t="shared" si="1278"/>
        <v>9920.6185000000005</v>
      </c>
      <c r="CU1772">
        <f t="shared" si="1279"/>
        <v>0</v>
      </c>
      <c r="CV1772">
        <f t="shared" si="1280"/>
        <v>36.121499999999997</v>
      </c>
      <c r="CW1772">
        <f t="shared" si="1281"/>
        <v>0.42500000000000004</v>
      </c>
      <c r="CX1772">
        <f t="shared" si="1282"/>
        <v>0</v>
      </c>
      <c r="CY1772">
        <f t="shared" si="1283"/>
        <v>3487.8606</v>
      </c>
      <c r="CZ1772">
        <f t="shared" si="1284"/>
        <v>1892.3498999999999</v>
      </c>
      <c r="DC1772" t="s">
        <v>3</v>
      </c>
      <c r="DD1772" t="s">
        <v>3</v>
      </c>
      <c r="DE1772" t="s">
        <v>133</v>
      </c>
      <c r="DF1772" t="s">
        <v>133</v>
      </c>
      <c r="DG1772" t="s">
        <v>134</v>
      </c>
      <c r="DH1772" t="s">
        <v>3</v>
      </c>
      <c r="DI1772" t="s">
        <v>134</v>
      </c>
      <c r="DJ1772" t="s">
        <v>133</v>
      </c>
      <c r="DK1772" t="s">
        <v>3</v>
      </c>
      <c r="DL1772" t="s">
        <v>3</v>
      </c>
      <c r="DM1772" t="s">
        <v>3</v>
      </c>
      <c r="DN1772">
        <v>0</v>
      </c>
      <c r="DO1772">
        <v>0</v>
      </c>
      <c r="DP1772">
        <v>1</v>
      </c>
      <c r="DQ1772">
        <v>1</v>
      </c>
      <c r="DU1772">
        <v>1013</v>
      </c>
      <c r="DV1772" t="s">
        <v>38</v>
      </c>
      <c r="DW1772" t="s">
        <v>38</v>
      </c>
      <c r="DX1772">
        <v>1</v>
      </c>
      <c r="DZ1772" t="s">
        <v>3</v>
      </c>
      <c r="EA1772" t="s">
        <v>3</v>
      </c>
      <c r="EB1772" t="s">
        <v>3</v>
      </c>
      <c r="EC1772" t="s">
        <v>3</v>
      </c>
      <c r="EE1772">
        <v>29085511</v>
      </c>
      <c r="EF1772">
        <v>2</v>
      </c>
      <c r="EG1772" t="s">
        <v>135</v>
      </c>
      <c r="EH1772">
        <v>0</v>
      </c>
      <c r="EI1772" t="s">
        <v>3</v>
      </c>
      <c r="EJ1772">
        <v>1</v>
      </c>
      <c r="EK1772">
        <v>11001</v>
      </c>
      <c r="EL1772" t="s">
        <v>23</v>
      </c>
      <c r="EM1772" t="s">
        <v>188</v>
      </c>
      <c r="EO1772" t="s">
        <v>3</v>
      </c>
      <c r="EQ1772">
        <v>0</v>
      </c>
      <c r="ER1772">
        <v>7314.7</v>
      </c>
      <c r="ES1772">
        <v>6983.19</v>
      </c>
      <c r="ET1772">
        <v>70.489999999999995</v>
      </c>
      <c r="EU1772">
        <v>4.59</v>
      </c>
      <c r="EV1772">
        <v>261.02</v>
      </c>
      <c r="EW1772">
        <v>31.41</v>
      </c>
      <c r="EX1772">
        <v>0.34</v>
      </c>
      <c r="EY1772">
        <v>0</v>
      </c>
      <c r="FQ1772">
        <v>0</v>
      </c>
      <c r="FR1772">
        <f t="shared" si="1285"/>
        <v>0</v>
      </c>
      <c r="FS1772">
        <v>0</v>
      </c>
      <c r="FT1772" t="s">
        <v>139</v>
      </c>
      <c r="FU1772" t="s">
        <v>25</v>
      </c>
      <c r="FV1772" t="s">
        <v>25</v>
      </c>
      <c r="FW1772" t="s">
        <v>26</v>
      </c>
      <c r="FX1772">
        <v>110.7</v>
      </c>
      <c r="FY1772">
        <v>63.75</v>
      </c>
      <c r="GA1772" t="s">
        <v>3</v>
      </c>
      <c r="GD1772">
        <v>1</v>
      </c>
      <c r="GF1772">
        <v>-1178116816</v>
      </c>
      <c r="GG1772">
        <v>2</v>
      </c>
      <c r="GH1772">
        <v>1</v>
      </c>
      <c r="GI1772">
        <v>2</v>
      </c>
      <c r="GJ1772">
        <v>0</v>
      </c>
      <c r="GK1772">
        <v>0</v>
      </c>
      <c r="GL1772">
        <f t="shared" si="1286"/>
        <v>0</v>
      </c>
      <c r="GM1772">
        <f t="shared" si="1287"/>
        <v>16388.7</v>
      </c>
      <c r="GN1772">
        <f t="shared" si="1288"/>
        <v>16388.7</v>
      </c>
      <c r="GO1772">
        <f t="shared" si="1289"/>
        <v>0</v>
      </c>
      <c r="GP1772">
        <f t="shared" si="1290"/>
        <v>0</v>
      </c>
      <c r="GR1772">
        <v>0</v>
      </c>
      <c r="GS1772">
        <v>3</v>
      </c>
      <c r="GT1772">
        <v>0</v>
      </c>
      <c r="GU1772" t="s">
        <v>3</v>
      </c>
      <c r="GV1772">
        <f t="shared" si="1291"/>
        <v>0</v>
      </c>
      <c r="GW1772">
        <v>1</v>
      </c>
      <c r="GX1772">
        <f t="shared" si="1292"/>
        <v>0</v>
      </c>
      <c r="HA1772">
        <v>0</v>
      </c>
      <c r="HB1772">
        <v>0</v>
      </c>
      <c r="HC1772">
        <f t="shared" si="1293"/>
        <v>0</v>
      </c>
      <c r="HE1772" t="s">
        <v>3</v>
      </c>
      <c r="HF1772" t="s">
        <v>3</v>
      </c>
      <c r="HM1772" t="s">
        <v>3</v>
      </c>
      <c r="IK1772">
        <v>0</v>
      </c>
    </row>
    <row r="1773" spans="1:245">
      <c r="A1773">
        <v>18</v>
      </c>
      <c r="B1773">
        <v>0</v>
      </c>
      <c r="C1773">
        <v>1881</v>
      </c>
      <c r="E1773" t="s">
        <v>200</v>
      </c>
      <c r="F1773" t="s">
        <v>201</v>
      </c>
      <c r="G1773" t="s">
        <v>202</v>
      </c>
      <c r="H1773" t="s">
        <v>155</v>
      </c>
      <c r="I1773">
        <f>I1772*J1773</f>
        <v>37.433999999999997</v>
      </c>
      <c r="J1773">
        <v>102</v>
      </c>
      <c r="K1773">
        <v>102</v>
      </c>
      <c r="O1773">
        <f t="shared" si="1259"/>
        <v>19321.68</v>
      </c>
      <c r="P1773">
        <f t="shared" si="1260"/>
        <v>19321.68</v>
      </c>
      <c r="Q1773">
        <f t="shared" si="1261"/>
        <v>0</v>
      </c>
      <c r="R1773">
        <f t="shared" si="1262"/>
        <v>0</v>
      </c>
      <c r="S1773">
        <f t="shared" si="1263"/>
        <v>0</v>
      </c>
      <c r="T1773">
        <f t="shared" si="1264"/>
        <v>0</v>
      </c>
      <c r="U1773">
        <f t="shared" si="1265"/>
        <v>0</v>
      </c>
      <c r="V1773">
        <f t="shared" si="1266"/>
        <v>0</v>
      </c>
      <c r="W1773">
        <f t="shared" si="1267"/>
        <v>140.75</v>
      </c>
      <c r="X1773">
        <f t="shared" si="1268"/>
        <v>0</v>
      </c>
      <c r="Y1773">
        <f t="shared" si="1269"/>
        <v>0</v>
      </c>
      <c r="AA1773">
        <v>35863109</v>
      </c>
      <c r="AB1773">
        <f t="shared" si="1270"/>
        <v>82.19</v>
      </c>
      <c r="AC1773">
        <f t="shared" si="1271"/>
        <v>82.19</v>
      </c>
      <c r="AD1773">
        <f>ROUND((((ET1773)-(EU1773))+AE1773),2)</f>
        <v>0</v>
      </c>
      <c r="AE1773">
        <f>ROUND((EU1773),2)</f>
        <v>0</v>
      </c>
      <c r="AF1773">
        <f>ROUND((EV1773),2)</f>
        <v>0</v>
      </c>
      <c r="AG1773">
        <f t="shared" si="1272"/>
        <v>0</v>
      </c>
      <c r="AH1773">
        <f>(EW1773)</f>
        <v>0</v>
      </c>
      <c r="AI1773">
        <f>(EX1773)</f>
        <v>0</v>
      </c>
      <c r="AJ1773">
        <f t="shared" si="1273"/>
        <v>3.76</v>
      </c>
      <c r="AK1773">
        <v>82.19</v>
      </c>
      <c r="AL1773">
        <v>82.19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3.76</v>
      </c>
      <c r="AT1773">
        <v>0</v>
      </c>
      <c r="AU1773">
        <v>0</v>
      </c>
      <c r="AV1773">
        <v>1</v>
      </c>
      <c r="AW1773">
        <v>1</v>
      </c>
      <c r="AZ1773">
        <v>1</v>
      </c>
      <c r="BA1773">
        <v>1</v>
      </c>
      <c r="BB1773">
        <v>1</v>
      </c>
      <c r="BC1773">
        <v>6.28</v>
      </c>
      <c r="BD1773" t="s">
        <v>3</v>
      </c>
      <c r="BE1773" t="s">
        <v>3</v>
      </c>
      <c r="BF1773" t="s">
        <v>3</v>
      </c>
      <c r="BG1773" t="s">
        <v>3</v>
      </c>
      <c r="BH1773">
        <v>3</v>
      </c>
      <c r="BI1773">
        <v>1</v>
      </c>
      <c r="BJ1773" t="s">
        <v>203</v>
      </c>
      <c r="BM1773">
        <v>500001</v>
      </c>
      <c r="BN1773">
        <v>0</v>
      </c>
      <c r="BO1773" t="s">
        <v>201</v>
      </c>
      <c r="BP1773">
        <v>1</v>
      </c>
      <c r="BQ1773">
        <v>8</v>
      </c>
      <c r="BR1773">
        <v>0</v>
      </c>
      <c r="BS1773">
        <v>1</v>
      </c>
      <c r="BT1773">
        <v>1</v>
      </c>
      <c r="BU1773">
        <v>1</v>
      </c>
      <c r="BV1773">
        <v>1</v>
      </c>
      <c r="BW1773">
        <v>1</v>
      </c>
      <c r="BX1773">
        <v>1</v>
      </c>
      <c r="BY1773" t="s">
        <v>3</v>
      </c>
      <c r="BZ1773">
        <v>0</v>
      </c>
      <c r="CA1773">
        <v>0</v>
      </c>
      <c r="CB1773" t="s">
        <v>3</v>
      </c>
      <c r="CE1773">
        <v>0</v>
      </c>
      <c r="CF1773">
        <v>0</v>
      </c>
      <c r="CG1773">
        <v>0</v>
      </c>
      <c r="CM1773">
        <v>0</v>
      </c>
      <c r="CN1773" t="s">
        <v>3</v>
      </c>
      <c r="CO1773">
        <v>0</v>
      </c>
      <c r="CP1773">
        <f t="shared" si="1274"/>
        <v>19321.68</v>
      </c>
      <c r="CQ1773">
        <f t="shared" si="1275"/>
        <v>516.15319999999997</v>
      </c>
      <c r="CR1773">
        <f t="shared" si="1276"/>
        <v>0</v>
      </c>
      <c r="CS1773">
        <f t="shared" si="1277"/>
        <v>0</v>
      </c>
      <c r="CT1773">
        <f t="shared" si="1278"/>
        <v>0</v>
      </c>
      <c r="CU1773">
        <f t="shared" si="1279"/>
        <v>0</v>
      </c>
      <c r="CV1773">
        <f t="shared" si="1280"/>
        <v>0</v>
      </c>
      <c r="CW1773">
        <f t="shared" si="1281"/>
        <v>0</v>
      </c>
      <c r="CX1773">
        <f t="shared" si="1282"/>
        <v>3.76</v>
      </c>
      <c r="CY1773">
        <f t="shared" si="1283"/>
        <v>0</v>
      </c>
      <c r="CZ1773">
        <f t="shared" si="1284"/>
        <v>0</v>
      </c>
      <c r="DC1773" t="s">
        <v>3</v>
      </c>
      <c r="DD1773" t="s">
        <v>3</v>
      </c>
      <c r="DE1773" t="s">
        <v>3</v>
      </c>
      <c r="DF1773" t="s">
        <v>3</v>
      </c>
      <c r="DG1773" t="s">
        <v>3</v>
      </c>
      <c r="DH1773" t="s">
        <v>3</v>
      </c>
      <c r="DI1773" t="s">
        <v>3</v>
      </c>
      <c r="DJ1773" t="s">
        <v>3</v>
      </c>
      <c r="DK1773" t="s">
        <v>3</v>
      </c>
      <c r="DL1773" t="s">
        <v>3</v>
      </c>
      <c r="DM1773" t="s">
        <v>3</v>
      </c>
      <c r="DN1773">
        <v>0</v>
      </c>
      <c r="DO1773">
        <v>0</v>
      </c>
      <c r="DP1773">
        <v>1</v>
      </c>
      <c r="DQ1773">
        <v>1</v>
      </c>
      <c r="DU1773">
        <v>1005</v>
      </c>
      <c r="DV1773" t="s">
        <v>155</v>
      </c>
      <c r="DW1773" t="s">
        <v>155</v>
      </c>
      <c r="DX1773">
        <v>1</v>
      </c>
      <c r="DZ1773" t="s">
        <v>3</v>
      </c>
      <c r="EA1773" t="s">
        <v>3</v>
      </c>
      <c r="EB1773" t="s">
        <v>3</v>
      </c>
      <c r="EC1773" t="s">
        <v>3</v>
      </c>
      <c r="EE1773">
        <v>29085443</v>
      </c>
      <c r="EF1773">
        <v>8</v>
      </c>
      <c r="EG1773" t="s">
        <v>144</v>
      </c>
      <c r="EH1773">
        <v>0</v>
      </c>
      <c r="EI1773" t="s">
        <v>3</v>
      </c>
      <c r="EJ1773">
        <v>1</v>
      </c>
      <c r="EK1773">
        <v>500001</v>
      </c>
      <c r="EL1773" t="s">
        <v>145</v>
      </c>
      <c r="EM1773" t="s">
        <v>146</v>
      </c>
      <c r="EO1773" t="s">
        <v>3</v>
      </c>
      <c r="EQ1773">
        <v>0</v>
      </c>
      <c r="ER1773">
        <v>82.19</v>
      </c>
      <c r="ES1773">
        <v>82.19</v>
      </c>
      <c r="ET1773">
        <v>0</v>
      </c>
      <c r="EU1773">
        <v>0</v>
      </c>
      <c r="EV1773">
        <v>0</v>
      </c>
      <c r="EW1773">
        <v>0</v>
      </c>
      <c r="EX1773">
        <v>0</v>
      </c>
      <c r="FQ1773">
        <v>0</v>
      </c>
      <c r="FR1773">
        <f t="shared" si="1285"/>
        <v>0</v>
      </c>
      <c r="FS1773">
        <v>0</v>
      </c>
      <c r="FX1773">
        <v>0</v>
      </c>
      <c r="FY1773">
        <v>0</v>
      </c>
      <c r="GA1773" t="s">
        <v>3</v>
      </c>
      <c r="GD1773">
        <v>1</v>
      </c>
      <c r="GF1773">
        <v>-100917442</v>
      </c>
      <c r="GG1773">
        <v>2</v>
      </c>
      <c r="GH1773">
        <v>1</v>
      </c>
      <c r="GI1773">
        <v>2</v>
      </c>
      <c r="GJ1773">
        <v>0</v>
      </c>
      <c r="GK1773">
        <v>0</v>
      </c>
      <c r="GL1773">
        <f t="shared" si="1286"/>
        <v>0</v>
      </c>
      <c r="GM1773">
        <f t="shared" si="1287"/>
        <v>19321.68</v>
      </c>
      <c r="GN1773">
        <f t="shared" si="1288"/>
        <v>19321.68</v>
      </c>
      <c r="GO1773">
        <f t="shared" si="1289"/>
        <v>0</v>
      </c>
      <c r="GP1773">
        <f t="shared" si="1290"/>
        <v>0</v>
      </c>
      <c r="GR1773">
        <v>0</v>
      </c>
      <c r="GS1773">
        <v>3</v>
      </c>
      <c r="GT1773">
        <v>0</v>
      </c>
      <c r="GU1773" t="s">
        <v>3</v>
      </c>
      <c r="GV1773">
        <f t="shared" si="1291"/>
        <v>0</v>
      </c>
      <c r="GW1773">
        <v>1</v>
      </c>
      <c r="GX1773">
        <f t="shared" si="1292"/>
        <v>0</v>
      </c>
      <c r="HA1773">
        <v>0</v>
      </c>
      <c r="HB1773">
        <v>0</v>
      </c>
      <c r="HC1773">
        <f t="shared" si="1293"/>
        <v>0</v>
      </c>
      <c r="HE1773" t="s">
        <v>3</v>
      </c>
      <c r="HF1773" t="s">
        <v>3</v>
      </c>
      <c r="HM1773" t="s">
        <v>3</v>
      </c>
      <c r="IK1773">
        <v>0</v>
      </c>
    </row>
    <row r="1774" spans="1:245">
      <c r="A1774">
        <v>18</v>
      </c>
      <c r="B1774">
        <v>0</v>
      </c>
      <c r="C1774">
        <v>1879</v>
      </c>
      <c r="E1774" t="s">
        <v>204</v>
      </c>
      <c r="F1774" t="s">
        <v>299</v>
      </c>
      <c r="G1774" t="s">
        <v>300</v>
      </c>
      <c r="H1774" t="s">
        <v>155</v>
      </c>
      <c r="I1774">
        <f>I1772*J1774</f>
        <v>-37.433999999999997</v>
      </c>
      <c r="J1774">
        <v>-102</v>
      </c>
      <c r="K1774">
        <v>-102</v>
      </c>
      <c r="O1774">
        <f t="shared" si="1259"/>
        <v>-6903.43</v>
      </c>
      <c r="P1774">
        <f t="shared" si="1260"/>
        <v>-6903.43</v>
      </c>
      <c r="Q1774">
        <f t="shared" si="1261"/>
        <v>0</v>
      </c>
      <c r="R1774">
        <f t="shared" si="1262"/>
        <v>0</v>
      </c>
      <c r="S1774">
        <f t="shared" si="1263"/>
        <v>0</v>
      </c>
      <c r="T1774">
        <f t="shared" si="1264"/>
        <v>0</v>
      </c>
      <c r="U1774">
        <f t="shared" si="1265"/>
        <v>0</v>
      </c>
      <c r="V1774">
        <f t="shared" si="1266"/>
        <v>0</v>
      </c>
      <c r="W1774">
        <f t="shared" si="1267"/>
        <v>0</v>
      </c>
      <c r="X1774">
        <f t="shared" si="1268"/>
        <v>0</v>
      </c>
      <c r="Y1774">
        <f t="shared" si="1269"/>
        <v>0</v>
      </c>
      <c r="AA1774">
        <v>35863109</v>
      </c>
      <c r="AB1774">
        <f t="shared" si="1270"/>
        <v>67.8</v>
      </c>
      <c r="AC1774">
        <f t="shared" si="1271"/>
        <v>67.8</v>
      </c>
      <c r="AD1774">
        <f>ROUND((((ET1774)-(EU1774))+AE1774),2)</f>
        <v>0</v>
      </c>
      <c r="AE1774">
        <f>ROUND((EU1774),2)</f>
        <v>0</v>
      </c>
      <c r="AF1774">
        <f>ROUND((EV1774),2)</f>
        <v>0</v>
      </c>
      <c r="AG1774">
        <f t="shared" si="1272"/>
        <v>0</v>
      </c>
      <c r="AH1774">
        <f>(EW1774)</f>
        <v>0</v>
      </c>
      <c r="AI1774">
        <f>(EX1774)</f>
        <v>0</v>
      </c>
      <c r="AJ1774">
        <f t="shared" si="1273"/>
        <v>0</v>
      </c>
      <c r="AK1774">
        <v>67.8</v>
      </c>
      <c r="AL1774">
        <v>67.8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1</v>
      </c>
      <c r="AW1774">
        <v>1</v>
      </c>
      <c r="AZ1774">
        <v>1</v>
      </c>
      <c r="BA1774">
        <v>1</v>
      </c>
      <c r="BB1774">
        <v>1</v>
      </c>
      <c r="BC1774">
        <v>2.72</v>
      </c>
      <c r="BD1774" t="s">
        <v>3</v>
      </c>
      <c r="BE1774" t="s">
        <v>3</v>
      </c>
      <c r="BF1774" t="s">
        <v>3</v>
      </c>
      <c r="BG1774" t="s">
        <v>3</v>
      </c>
      <c r="BH1774">
        <v>3</v>
      </c>
      <c r="BI1774">
        <v>1</v>
      </c>
      <c r="BJ1774" t="s">
        <v>301</v>
      </c>
      <c r="BM1774">
        <v>500001</v>
      </c>
      <c r="BN1774">
        <v>0</v>
      </c>
      <c r="BO1774" t="s">
        <v>299</v>
      </c>
      <c r="BP1774">
        <v>1</v>
      </c>
      <c r="BQ1774">
        <v>8</v>
      </c>
      <c r="BR1774">
        <v>1</v>
      </c>
      <c r="BS1774">
        <v>1</v>
      </c>
      <c r="BT1774">
        <v>1</v>
      </c>
      <c r="BU1774">
        <v>1</v>
      </c>
      <c r="BV1774">
        <v>1</v>
      </c>
      <c r="BW1774">
        <v>1</v>
      </c>
      <c r="BX1774">
        <v>1</v>
      </c>
      <c r="BY1774" t="s">
        <v>3</v>
      </c>
      <c r="BZ1774">
        <v>0</v>
      </c>
      <c r="CA1774">
        <v>0</v>
      </c>
      <c r="CB1774" t="s">
        <v>3</v>
      </c>
      <c r="CE1774">
        <v>0</v>
      </c>
      <c r="CF1774">
        <v>0</v>
      </c>
      <c r="CG1774">
        <v>0</v>
      </c>
      <c r="CM1774">
        <v>0</v>
      </c>
      <c r="CN1774" t="s">
        <v>3</v>
      </c>
      <c r="CO1774">
        <v>0</v>
      </c>
      <c r="CP1774">
        <f t="shared" si="1274"/>
        <v>-6903.43</v>
      </c>
      <c r="CQ1774">
        <f t="shared" si="1275"/>
        <v>184.416</v>
      </c>
      <c r="CR1774">
        <f t="shared" si="1276"/>
        <v>0</v>
      </c>
      <c r="CS1774">
        <f t="shared" si="1277"/>
        <v>0</v>
      </c>
      <c r="CT1774">
        <f t="shared" si="1278"/>
        <v>0</v>
      </c>
      <c r="CU1774">
        <f t="shared" si="1279"/>
        <v>0</v>
      </c>
      <c r="CV1774">
        <f t="shared" si="1280"/>
        <v>0</v>
      </c>
      <c r="CW1774">
        <f t="shared" si="1281"/>
        <v>0</v>
      </c>
      <c r="CX1774">
        <f t="shared" si="1282"/>
        <v>0</v>
      </c>
      <c r="CY1774">
        <f t="shared" si="1283"/>
        <v>0</v>
      </c>
      <c r="CZ1774">
        <f t="shared" si="1284"/>
        <v>0</v>
      </c>
      <c r="DC1774" t="s">
        <v>3</v>
      </c>
      <c r="DD1774" t="s">
        <v>3</v>
      </c>
      <c r="DE1774" t="s">
        <v>3</v>
      </c>
      <c r="DF1774" t="s">
        <v>3</v>
      </c>
      <c r="DG1774" t="s">
        <v>3</v>
      </c>
      <c r="DH1774" t="s">
        <v>3</v>
      </c>
      <c r="DI1774" t="s">
        <v>3</v>
      </c>
      <c r="DJ1774" t="s">
        <v>3</v>
      </c>
      <c r="DK1774" t="s">
        <v>3</v>
      </c>
      <c r="DL1774" t="s">
        <v>3</v>
      </c>
      <c r="DM1774" t="s">
        <v>3</v>
      </c>
      <c r="DN1774">
        <v>0</v>
      </c>
      <c r="DO1774">
        <v>0</v>
      </c>
      <c r="DP1774">
        <v>1</v>
      </c>
      <c r="DQ1774">
        <v>1</v>
      </c>
      <c r="DU1774">
        <v>1005</v>
      </c>
      <c r="DV1774" t="s">
        <v>155</v>
      </c>
      <c r="DW1774" t="s">
        <v>155</v>
      </c>
      <c r="DX1774">
        <v>1</v>
      </c>
      <c r="DZ1774" t="s">
        <v>3</v>
      </c>
      <c r="EA1774" t="s">
        <v>3</v>
      </c>
      <c r="EB1774" t="s">
        <v>3</v>
      </c>
      <c r="EC1774" t="s">
        <v>3</v>
      </c>
      <c r="EE1774">
        <v>29085443</v>
      </c>
      <c r="EF1774">
        <v>8</v>
      </c>
      <c r="EG1774" t="s">
        <v>144</v>
      </c>
      <c r="EH1774">
        <v>0</v>
      </c>
      <c r="EI1774" t="s">
        <v>3</v>
      </c>
      <c r="EJ1774">
        <v>1</v>
      </c>
      <c r="EK1774">
        <v>500001</v>
      </c>
      <c r="EL1774" t="s">
        <v>145</v>
      </c>
      <c r="EM1774" t="s">
        <v>146</v>
      </c>
      <c r="EO1774" t="s">
        <v>3</v>
      </c>
      <c r="EQ1774">
        <v>0</v>
      </c>
      <c r="ER1774">
        <v>67.8</v>
      </c>
      <c r="ES1774">
        <v>67.8</v>
      </c>
      <c r="ET1774">
        <v>0</v>
      </c>
      <c r="EU1774">
        <v>0</v>
      </c>
      <c r="EV1774">
        <v>0</v>
      </c>
      <c r="EW1774">
        <v>0</v>
      </c>
      <c r="EX1774">
        <v>0</v>
      </c>
      <c r="FQ1774">
        <v>0</v>
      </c>
      <c r="FR1774">
        <f t="shared" si="1285"/>
        <v>0</v>
      </c>
      <c r="FS1774">
        <v>0</v>
      </c>
      <c r="FX1774">
        <v>0</v>
      </c>
      <c r="FY1774">
        <v>0</v>
      </c>
      <c r="GA1774" t="s">
        <v>3</v>
      </c>
      <c r="GD1774">
        <v>1</v>
      </c>
      <c r="GF1774">
        <v>-217513507</v>
      </c>
      <c r="GG1774">
        <v>2</v>
      </c>
      <c r="GH1774">
        <v>1</v>
      </c>
      <c r="GI1774">
        <v>2</v>
      </c>
      <c r="GJ1774">
        <v>0</v>
      </c>
      <c r="GK1774">
        <v>0</v>
      </c>
      <c r="GL1774">
        <f t="shared" si="1286"/>
        <v>0</v>
      </c>
      <c r="GM1774">
        <f t="shared" si="1287"/>
        <v>-6903.43</v>
      </c>
      <c r="GN1774">
        <f t="shared" si="1288"/>
        <v>-6903.43</v>
      </c>
      <c r="GO1774">
        <f t="shared" si="1289"/>
        <v>0</v>
      </c>
      <c r="GP1774">
        <f t="shared" si="1290"/>
        <v>0</v>
      </c>
      <c r="GR1774">
        <v>0</v>
      </c>
      <c r="GS1774">
        <v>0</v>
      </c>
      <c r="GT1774">
        <v>0</v>
      </c>
      <c r="GU1774" t="s">
        <v>3</v>
      </c>
      <c r="GV1774">
        <f t="shared" si="1291"/>
        <v>0</v>
      </c>
      <c r="GW1774">
        <v>1</v>
      </c>
      <c r="GX1774">
        <f t="shared" si="1292"/>
        <v>0</v>
      </c>
      <c r="HA1774">
        <v>0</v>
      </c>
      <c r="HB1774">
        <v>0</v>
      </c>
      <c r="HC1774">
        <f t="shared" si="1293"/>
        <v>0</v>
      </c>
      <c r="HE1774" t="s">
        <v>3</v>
      </c>
      <c r="HF1774" t="s">
        <v>3</v>
      </c>
      <c r="HM1774" t="s">
        <v>3</v>
      </c>
      <c r="IK1774">
        <v>0</v>
      </c>
    </row>
    <row r="1775" spans="1:245">
      <c r="A1775">
        <v>17</v>
      </c>
      <c r="B1775">
        <v>0</v>
      </c>
      <c r="C1775">
        <f>ROW(SmtRes!A1893)</f>
        <v>1893</v>
      </c>
      <c r="D1775">
        <f>ROW(EtalonRes!A1840)</f>
        <v>1840</v>
      </c>
      <c r="E1775" t="s">
        <v>278</v>
      </c>
      <c r="F1775" t="s">
        <v>209</v>
      </c>
      <c r="G1775" t="s">
        <v>210</v>
      </c>
      <c r="H1775" t="s">
        <v>52</v>
      </c>
      <c r="I1775">
        <f>ROUND(24.24/100,9)</f>
        <v>0.2424</v>
      </c>
      <c r="J1775">
        <v>0</v>
      </c>
      <c r="K1775">
        <f>ROUND(24.24/100,9)</f>
        <v>0.2424</v>
      </c>
      <c r="O1775">
        <f t="shared" si="1259"/>
        <v>1489.13</v>
      </c>
      <c r="P1775">
        <f t="shared" si="1260"/>
        <v>906.68</v>
      </c>
      <c r="Q1775">
        <f t="shared" si="1261"/>
        <v>19.170000000000002</v>
      </c>
      <c r="R1775">
        <f t="shared" si="1262"/>
        <v>0</v>
      </c>
      <c r="S1775">
        <f t="shared" si="1263"/>
        <v>563.28</v>
      </c>
      <c r="T1775">
        <f t="shared" si="1264"/>
        <v>0</v>
      </c>
      <c r="U1775">
        <f t="shared" si="1265"/>
        <v>1.8565415999999999</v>
      </c>
      <c r="V1775">
        <f t="shared" si="1266"/>
        <v>0</v>
      </c>
      <c r="W1775">
        <f t="shared" si="1267"/>
        <v>0</v>
      </c>
      <c r="X1775">
        <f t="shared" si="1268"/>
        <v>529.48</v>
      </c>
      <c r="Y1775">
        <f t="shared" si="1269"/>
        <v>287.27</v>
      </c>
      <c r="AA1775">
        <v>35863109</v>
      </c>
      <c r="AB1775">
        <f t="shared" si="1270"/>
        <v>1480.04</v>
      </c>
      <c r="AC1775">
        <f t="shared" si="1271"/>
        <v>1395.68</v>
      </c>
      <c r="AD1775">
        <f>ROUND(((((ET1775*1.25))-((EU1775*1.25)))+AE1775),2)</f>
        <v>14.05</v>
      </c>
      <c r="AE1775">
        <f>ROUND(((EU1775*1.25)),2)</f>
        <v>0</v>
      </c>
      <c r="AF1775">
        <f>ROUND(((EV1775*1.15)),2)</f>
        <v>70.31</v>
      </c>
      <c r="AG1775">
        <f t="shared" si="1272"/>
        <v>0</v>
      </c>
      <c r="AH1775">
        <f>((EW1775*1.15))</f>
        <v>7.6589999999999998</v>
      </c>
      <c r="AI1775">
        <f>((EX1775*1.25))</f>
        <v>0</v>
      </c>
      <c r="AJ1775">
        <f t="shared" si="1273"/>
        <v>0</v>
      </c>
      <c r="AK1775">
        <v>1468.06</v>
      </c>
      <c r="AL1775">
        <v>1395.68</v>
      </c>
      <c r="AM1775">
        <v>11.24</v>
      </c>
      <c r="AN1775">
        <v>0</v>
      </c>
      <c r="AO1775">
        <v>61.14</v>
      </c>
      <c r="AP1775">
        <v>0</v>
      </c>
      <c r="AQ1775">
        <v>6.66</v>
      </c>
      <c r="AR1775">
        <v>0</v>
      </c>
      <c r="AS1775">
        <v>0</v>
      </c>
      <c r="AT1775">
        <v>94</v>
      </c>
      <c r="AU1775">
        <v>51</v>
      </c>
      <c r="AV1775">
        <v>1</v>
      </c>
      <c r="AW1775">
        <v>1</v>
      </c>
      <c r="AZ1775">
        <v>1</v>
      </c>
      <c r="BA1775">
        <v>33.049999999999997</v>
      </c>
      <c r="BB1775">
        <v>5.63</v>
      </c>
      <c r="BC1775">
        <v>2.68</v>
      </c>
      <c r="BD1775" t="s">
        <v>3</v>
      </c>
      <c r="BE1775" t="s">
        <v>3</v>
      </c>
      <c r="BF1775" t="s">
        <v>3</v>
      </c>
      <c r="BG1775" t="s">
        <v>3</v>
      </c>
      <c r="BH1775">
        <v>0</v>
      </c>
      <c r="BI1775">
        <v>1</v>
      </c>
      <c r="BJ1775" t="s">
        <v>211</v>
      </c>
      <c r="BM1775">
        <v>11001</v>
      </c>
      <c r="BN1775">
        <v>0</v>
      </c>
      <c r="BO1775" t="s">
        <v>209</v>
      </c>
      <c r="BP1775">
        <v>1</v>
      </c>
      <c r="BQ1775">
        <v>2</v>
      </c>
      <c r="BR1775">
        <v>0</v>
      </c>
      <c r="BS1775">
        <v>33.049999999999997</v>
      </c>
      <c r="BT1775">
        <v>1</v>
      </c>
      <c r="BU1775">
        <v>1</v>
      </c>
      <c r="BV1775">
        <v>1</v>
      </c>
      <c r="BW1775">
        <v>1</v>
      </c>
      <c r="BX1775">
        <v>1</v>
      </c>
      <c r="BY1775" t="s">
        <v>3</v>
      </c>
      <c r="BZ1775">
        <v>123</v>
      </c>
      <c r="CA1775">
        <v>75</v>
      </c>
      <c r="CB1775" t="s">
        <v>3</v>
      </c>
      <c r="CE1775">
        <v>0</v>
      </c>
      <c r="CF1775">
        <v>0</v>
      </c>
      <c r="CG1775">
        <v>0</v>
      </c>
      <c r="CM1775">
        <v>0</v>
      </c>
      <c r="CN1775" t="s">
        <v>3</v>
      </c>
      <c r="CO1775">
        <v>0</v>
      </c>
      <c r="CP1775">
        <f t="shared" si="1274"/>
        <v>1489.1299999999999</v>
      </c>
      <c r="CQ1775">
        <f t="shared" si="1275"/>
        <v>3740.4224000000004</v>
      </c>
      <c r="CR1775">
        <f t="shared" si="1276"/>
        <v>79.101500000000001</v>
      </c>
      <c r="CS1775">
        <f t="shared" si="1277"/>
        <v>0</v>
      </c>
      <c r="CT1775">
        <f t="shared" si="1278"/>
        <v>2323.7455</v>
      </c>
      <c r="CU1775">
        <f t="shared" si="1279"/>
        <v>0</v>
      </c>
      <c r="CV1775">
        <f t="shared" si="1280"/>
        <v>7.6589999999999998</v>
      </c>
      <c r="CW1775">
        <f t="shared" si="1281"/>
        <v>0</v>
      </c>
      <c r="CX1775">
        <f t="shared" si="1282"/>
        <v>0</v>
      </c>
      <c r="CY1775">
        <f t="shared" si="1283"/>
        <v>529.48320000000001</v>
      </c>
      <c r="CZ1775">
        <f t="shared" si="1284"/>
        <v>287.27279999999996</v>
      </c>
      <c r="DC1775" t="s">
        <v>3</v>
      </c>
      <c r="DD1775" t="s">
        <v>3</v>
      </c>
      <c r="DE1775" t="s">
        <v>133</v>
      </c>
      <c r="DF1775" t="s">
        <v>133</v>
      </c>
      <c r="DG1775" t="s">
        <v>134</v>
      </c>
      <c r="DH1775" t="s">
        <v>3</v>
      </c>
      <c r="DI1775" t="s">
        <v>134</v>
      </c>
      <c r="DJ1775" t="s">
        <v>133</v>
      </c>
      <c r="DK1775" t="s">
        <v>3</v>
      </c>
      <c r="DL1775" t="s">
        <v>3</v>
      </c>
      <c r="DM1775" t="s">
        <v>3</v>
      </c>
      <c r="DN1775">
        <v>0</v>
      </c>
      <c r="DO1775">
        <v>0</v>
      </c>
      <c r="DP1775">
        <v>1</v>
      </c>
      <c r="DQ1775">
        <v>1</v>
      </c>
      <c r="DU1775">
        <v>1013</v>
      </c>
      <c r="DV1775" t="s">
        <v>52</v>
      </c>
      <c r="DW1775" t="s">
        <v>52</v>
      </c>
      <c r="DX1775">
        <v>1</v>
      </c>
      <c r="DZ1775" t="s">
        <v>3</v>
      </c>
      <c r="EA1775" t="s">
        <v>3</v>
      </c>
      <c r="EB1775" t="s">
        <v>3</v>
      </c>
      <c r="EC1775" t="s">
        <v>3</v>
      </c>
      <c r="EE1775">
        <v>29085511</v>
      </c>
      <c r="EF1775">
        <v>2</v>
      </c>
      <c r="EG1775" t="s">
        <v>135</v>
      </c>
      <c r="EH1775">
        <v>0</v>
      </c>
      <c r="EI1775" t="s">
        <v>3</v>
      </c>
      <c r="EJ1775">
        <v>1</v>
      </c>
      <c r="EK1775">
        <v>11001</v>
      </c>
      <c r="EL1775" t="s">
        <v>23</v>
      </c>
      <c r="EM1775" t="s">
        <v>188</v>
      </c>
      <c r="EO1775" t="s">
        <v>3</v>
      </c>
      <c r="EQ1775">
        <v>0</v>
      </c>
      <c r="ER1775">
        <v>1468.06</v>
      </c>
      <c r="ES1775">
        <v>1395.68</v>
      </c>
      <c r="ET1775">
        <v>11.24</v>
      </c>
      <c r="EU1775">
        <v>0</v>
      </c>
      <c r="EV1775">
        <v>61.14</v>
      </c>
      <c r="EW1775">
        <v>6.66</v>
      </c>
      <c r="EX1775">
        <v>0</v>
      </c>
      <c r="EY1775">
        <v>0</v>
      </c>
      <c r="FQ1775">
        <v>0</v>
      </c>
      <c r="FR1775">
        <f t="shared" si="1285"/>
        <v>0</v>
      </c>
      <c r="FS1775">
        <v>0</v>
      </c>
      <c r="FT1775" t="s">
        <v>139</v>
      </c>
      <c r="FU1775" t="s">
        <v>25</v>
      </c>
      <c r="FV1775" t="s">
        <v>25</v>
      </c>
      <c r="FW1775" t="s">
        <v>26</v>
      </c>
      <c r="FX1775">
        <v>110.7</v>
      </c>
      <c r="FY1775">
        <v>63.75</v>
      </c>
      <c r="GA1775" t="s">
        <v>3</v>
      </c>
      <c r="GD1775">
        <v>1</v>
      </c>
      <c r="GF1775">
        <v>-1131838271</v>
      </c>
      <c r="GG1775">
        <v>2</v>
      </c>
      <c r="GH1775">
        <v>1</v>
      </c>
      <c r="GI1775">
        <v>2</v>
      </c>
      <c r="GJ1775">
        <v>0</v>
      </c>
      <c r="GK1775">
        <v>0</v>
      </c>
      <c r="GL1775">
        <f t="shared" si="1286"/>
        <v>0</v>
      </c>
      <c r="GM1775">
        <f t="shared" si="1287"/>
        <v>2305.88</v>
      </c>
      <c r="GN1775">
        <f t="shared" si="1288"/>
        <v>2305.88</v>
      </c>
      <c r="GO1775">
        <f t="shared" si="1289"/>
        <v>0</v>
      </c>
      <c r="GP1775">
        <f t="shared" si="1290"/>
        <v>0</v>
      </c>
      <c r="GR1775">
        <v>0</v>
      </c>
      <c r="GS1775">
        <v>3</v>
      </c>
      <c r="GT1775">
        <v>0</v>
      </c>
      <c r="GU1775" t="s">
        <v>3</v>
      </c>
      <c r="GV1775">
        <f t="shared" si="1291"/>
        <v>0</v>
      </c>
      <c r="GW1775">
        <v>1</v>
      </c>
      <c r="GX1775">
        <f t="shared" si="1292"/>
        <v>0</v>
      </c>
      <c r="HA1775">
        <v>0</v>
      </c>
      <c r="HB1775">
        <v>0</v>
      </c>
      <c r="HC1775">
        <f t="shared" si="1293"/>
        <v>0</v>
      </c>
      <c r="HE1775" t="s">
        <v>3</v>
      </c>
      <c r="HF1775" t="s">
        <v>3</v>
      </c>
      <c r="HM1775" t="s">
        <v>3</v>
      </c>
      <c r="IK1775">
        <v>0</v>
      </c>
    </row>
    <row r="1776" spans="1:245">
      <c r="A1776">
        <v>17</v>
      </c>
      <c r="B1776">
        <v>0</v>
      </c>
      <c r="C1776">
        <f>ROW(SmtRes!A1912)</f>
        <v>1912</v>
      </c>
      <c r="D1776">
        <f>ROW(EtalonRes!A1859)</f>
        <v>1859</v>
      </c>
      <c r="E1776" t="s">
        <v>208</v>
      </c>
      <c r="F1776" t="s">
        <v>213</v>
      </c>
      <c r="G1776" t="s">
        <v>214</v>
      </c>
      <c r="H1776" t="s">
        <v>215</v>
      </c>
      <c r="I1776">
        <f>ROUND(30.3/100,9)</f>
        <v>0.30299999999999999</v>
      </c>
      <c r="J1776">
        <v>0</v>
      </c>
      <c r="K1776">
        <f>ROUND(30.3/100,9)</f>
        <v>0.30299999999999999</v>
      </c>
      <c r="O1776">
        <f t="shared" si="1259"/>
        <v>22521.34</v>
      </c>
      <c r="P1776">
        <f t="shared" si="1260"/>
        <v>13175.01</v>
      </c>
      <c r="Q1776">
        <f t="shared" si="1261"/>
        <v>50.09</v>
      </c>
      <c r="R1776">
        <f t="shared" si="1262"/>
        <v>0</v>
      </c>
      <c r="S1776">
        <f t="shared" si="1263"/>
        <v>9296.24</v>
      </c>
      <c r="T1776">
        <f t="shared" si="1264"/>
        <v>0</v>
      </c>
      <c r="U1776">
        <f t="shared" si="1265"/>
        <v>31.012049999999999</v>
      </c>
      <c r="V1776">
        <f t="shared" si="1266"/>
        <v>0</v>
      </c>
      <c r="W1776">
        <f t="shared" si="1267"/>
        <v>0</v>
      </c>
      <c r="X1776">
        <f t="shared" si="1268"/>
        <v>8366.6200000000008</v>
      </c>
      <c r="Y1776">
        <f t="shared" si="1269"/>
        <v>3997.38</v>
      </c>
      <c r="AA1776">
        <v>35863109</v>
      </c>
      <c r="AB1776">
        <f t="shared" si="1270"/>
        <v>8403.0499999999993</v>
      </c>
      <c r="AC1776">
        <f t="shared" si="1271"/>
        <v>7445.53</v>
      </c>
      <c r="AD1776">
        <f>ROUND(((((ET1776*1.25))-((EU1776*1.25)))+AE1776),2)</f>
        <v>29.21</v>
      </c>
      <c r="AE1776">
        <f>ROUND(((EU1776*1.25)),2)</f>
        <v>0</v>
      </c>
      <c r="AF1776">
        <f>ROUND(((EV1776*1.15)),2)</f>
        <v>928.31</v>
      </c>
      <c r="AG1776">
        <f t="shared" si="1272"/>
        <v>0</v>
      </c>
      <c r="AH1776">
        <f>((EW1776*1.15))</f>
        <v>102.35</v>
      </c>
      <c r="AI1776">
        <f>((EX1776*1.25))</f>
        <v>0</v>
      </c>
      <c r="AJ1776">
        <f t="shared" si="1273"/>
        <v>0</v>
      </c>
      <c r="AK1776">
        <v>8276.1299999999992</v>
      </c>
      <c r="AL1776">
        <v>7445.53</v>
      </c>
      <c r="AM1776">
        <v>23.37</v>
      </c>
      <c r="AN1776">
        <v>0</v>
      </c>
      <c r="AO1776">
        <v>807.23</v>
      </c>
      <c r="AP1776">
        <v>0</v>
      </c>
      <c r="AQ1776">
        <v>89</v>
      </c>
      <c r="AR1776">
        <v>0</v>
      </c>
      <c r="AS1776">
        <v>0</v>
      </c>
      <c r="AT1776">
        <v>90</v>
      </c>
      <c r="AU1776">
        <v>43</v>
      </c>
      <c r="AV1776">
        <v>1</v>
      </c>
      <c r="AW1776">
        <v>1</v>
      </c>
      <c r="AZ1776">
        <v>1</v>
      </c>
      <c r="BA1776">
        <v>33.049999999999997</v>
      </c>
      <c r="BB1776">
        <v>5.66</v>
      </c>
      <c r="BC1776">
        <v>5.84</v>
      </c>
      <c r="BD1776" t="s">
        <v>3</v>
      </c>
      <c r="BE1776" t="s">
        <v>3</v>
      </c>
      <c r="BF1776" t="s">
        <v>3</v>
      </c>
      <c r="BG1776" t="s">
        <v>3</v>
      </c>
      <c r="BH1776">
        <v>0</v>
      </c>
      <c r="BI1776">
        <v>1</v>
      </c>
      <c r="BJ1776" t="s">
        <v>216</v>
      </c>
      <c r="BM1776">
        <v>10001</v>
      </c>
      <c r="BN1776">
        <v>0</v>
      </c>
      <c r="BO1776" t="s">
        <v>213</v>
      </c>
      <c r="BP1776">
        <v>1</v>
      </c>
      <c r="BQ1776">
        <v>2</v>
      </c>
      <c r="BR1776">
        <v>0</v>
      </c>
      <c r="BS1776">
        <v>33.049999999999997</v>
      </c>
      <c r="BT1776">
        <v>1</v>
      </c>
      <c r="BU1776">
        <v>1</v>
      </c>
      <c r="BV1776">
        <v>1</v>
      </c>
      <c r="BW1776">
        <v>1</v>
      </c>
      <c r="BX1776">
        <v>1</v>
      </c>
      <c r="BY1776" t="s">
        <v>3</v>
      </c>
      <c r="BZ1776">
        <v>118</v>
      </c>
      <c r="CA1776">
        <v>63</v>
      </c>
      <c r="CB1776" t="s">
        <v>3</v>
      </c>
      <c r="CE1776">
        <v>0</v>
      </c>
      <c r="CF1776">
        <v>0</v>
      </c>
      <c r="CG1776">
        <v>0</v>
      </c>
      <c r="CM1776">
        <v>0</v>
      </c>
      <c r="CN1776" t="s">
        <v>3</v>
      </c>
      <c r="CO1776">
        <v>0</v>
      </c>
      <c r="CP1776">
        <f t="shared" si="1274"/>
        <v>22521.34</v>
      </c>
      <c r="CQ1776">
        <f t="shared" si="1275"/>
        <v>43481.895199999999</v>
      </c>
      <c r="CR1776">
        <f t="shared" si="1276"/>
        <v>165.32860000000002</v>
      </c>
      <c r="CS1776">
        <f t="shared" si="1277"/>
        <v>0</v>
      </c>
      <c r="CT1776">
        <f t="shared" si="1278"/>
        <v>30680.645499999995</v>
      </c>
      <c r="CU1776">
        <f t="shared" si="1279"/>
        <v>0</v>
      </c>
      <c r="CV1776">
        <f t="shared" si="1280"/>
        <v>102.35</v>
      </c>
      <c r="CW1776">
        <f t="shared" si="1281"/>
        <v>0</v>
      </c>
      <c r="CX1776">
        <f t="shared" si="1282"/>
        <v>0</v>
      </c>
      <c r="CY1776">
        <f t="shared" si="1283"/>
        <v>8366.616</v>
      </c>
      <c r="CZ1776">
        <f t="shared" si="1284"/>
        <v>3997.3832000000002</v>
      </c>
      <c r="DC1776" t="s">
        <v>3</v>
      </c>
      <c r="DD1776" t="s">
        <v>3</v>
      </c>
      <c r="DE1776" t="s">
        <v>133</v>
      </c>
      <c r="DF1776" t="s">
        <v>133</v>
      </c>
      <c r="DG1776" t="s">
        <v>134</v>
      </c>
      <c r="DH1776" t="s">
        <v>3</v>
      </c>
      <c r="DI1776" t="s">
        <v>134</v>
      </c>
      <c r="DJ1776" t="s">
        <v>133</v>
      </c>
      <c r="DK1776" t="s">
        <v>3</v>
      </c>
      <c r="DL1776" t="s">
        <v>3</v>
      </c>
      <c r="DM1776" t="s">
        <v>3</v>
      </c>
      <c r="DN1776">
        <v>0</v>
      </c>
      <c r="DO1776">
        <v>0</v>
      </c>
      <c r="DP1776">
        <v>1</v>
      </c>
      <c r="DQ1776">
        <v>1</v>
      </c>
      <c r="DU1776">
        <v>1005</v>
      </c>
      <c r="DV1776" t="s">
        <v>215</v>
      </c>
      <c r="DW1776" t="s">
        <v>215</v>
      </c>
      <c r="DX1776">
        <v>100</v>
      </c>
      <c r="DZ1776" t="s">
        <v>3</v>
      </c>
      <c r="EA1776" t="s">
        <v>3</v>
      </c>
      <c r="EB1776" t="s">
        <v>3</v>
      </c>
      <c r="EC1776" t="s">
        <v>3</v>
      </c>
      <c r="EE1776">
        <v>29085510</v>
      </c>
      <c r="EF1776">
        <v>2</v>
      </c>
      <c r="EG1776" t="s">
        <v>135</v>
      </c>
      <c r="EH1776">
        <v>0</v>
      </c>
      <c r="EI1776" t="s">
        <v>3</v>
      </c>
      <c r="EJ1776">
        <v>1</v>
      </c>
      <c r="EK1776">
        <v>10001</v>
      </c>
      <c r="EL1776" t="s">
        <v>136</v>
      </c>
      <c r="EM1776" t="s">
        <v>137</v>
      </c>
      <c r="EO1776" t="s">
        <v>3</v>
      </c>
      <c r="EQ1776">
        <v>0</v>
      </c>
      <c r="ER1776">
        <v>8276.1299999999992</v>
      </c>
      <c r="ES1776">
        <v>7445.53</v>
      </c>
      <c r="ET1776">
        <v>23.37</v>
      </c>
      <c r="EU1776">
        <v>0</v>
      </c>
      <c r="EV1776">
        <v>807.23</v>
      </c>
      <c r="EW1776">
        <v>89</v>
      </c>
      <c r="EX1776">
        <v>0</v>
      </c>
      <c r="EY1776">
        <v>0</v>
      </c>
      <c r="FQ1776">
        <v>0</v>
      </c>
      <c r="FR1776">
        <f t="shared" si="1285"/>
        <v>0</v>
      </c>
      <c r="FS1776">
        <v>0</v>
      </c>
      <c r="FT1776" t="s">
        <v>139</v>
      </c>
      <c r="FU1776" t="s">
        <v>25</v>
      </c>
      <c r="FV1776" t="s">
        <v>25</v>
      </c>
      <c r="FW1776" t="s">
        <v>26</v>
      </c>
      <c r="FX1776">
        <v>106.2</v>
      </c>
      <c r="FY1776">
        <v>53.55</v>
      </c>
      <c r="GA1776" t="s">
        <v>3</v>
      </c>
      <c r="GD1776">
        <v>1</v>
      </c>
      <c r="GF1776">
        <v>-978692579</v>
      </c>
      <c r="GG1776">
        <v>2</v>
      </c>
      <c r="GH1776">
        <v>1</v>
      </c>
      <c r="GI1776">
        <v>2</v>
      </c>
      <c r="GJ1776">
        <v>0</v>
      </c>
      <c r="GK1776">
        <v>0</v>
      </c>
      <c r="GL1776">
        <f t="shared" si="1286"/>
        <v>0</v>
      </c>
      <c r="GM1776">
        <f t="shared" si="1287"/>
        <v>34885.339999999997</v>
      </c>
      <c r="GN1776">
        <f t="shared" si="1288"/>
        <v>34885.339999999997</v>
      </c>
      <c r="GO1776">
        <f t="shared" si="1289"/>
        <v>0</v>
      </c>
      <c r="GP1776">
        <f t="shared" si="1290"/>
        <v>0</v>
      </c>
      <c r="GR1776">
        <v>0</v>
      </c>
      <c r="GS1776">
        <v>3</v>
      </c>
      <c r="GT1776">
        <v>0</v>
      </c>
      <c r="GU1776" t="s">
        <v>3</v>
      </c>
      <c r="GV1776">
        <f t="shared" si="1291"/>
        <v>0</v>
      </c>
      <c r="GW1776">
        <v>1</v>
      </c>
      <c r="GX1776">
        <f t="shared" si="1292"/>
        <v>0</v>
      </c>
      <c r="HA1776">
        <v>0</v>
      </c>
      <c r="HB1776">
        <v>0</v>
      </c>
      <c r="HC1776">
        <f t="shared" si="1293"/>
        <v>0</v>
      </c>
      <c r="HE1776" t="s">
        <v>3</v>
      </c>
      <c r="HF1776" t="s">
        <v>3</v>
      </c>
      <c r="HM1776" t="s">
        <v>3</v>
      </c>
      <c r="IK1776">
        <v>0</v>
      </c>
    </row>
    <row r="1777" spans="1:245">
      <c r="A1777">
        <v>17</v>
      </c>
      <c r="B1777">
        <v>0</v>
      </c>
      <c r="C1777">
        <f>ROW(SmtRes!A1930)</f>
        <v>1930</v>
      </c>
      <c r="D1777">
        <f>ROW(EtalonRes!A1877)</f>
        <v>1877</v>
      </c>
      <c r="E1777" t="s">
        <v>212</v>
      </c>
      <c r="F1777" t="s">
        <v>302</v>
      </c>
      <c r="G1777" t="s">
        <v>303</v>
      </c>
      <c r="H1777" t="s">
        <v>215</v>
      </c>
      <c r="I1777">
        <f>ROUND(30.3/100,9)</f>
        <v>0.30299999999999999</v>
      </c>
      <c r="J1777">
        <v>0</v>
      </c>
      <c r="K1777">
        <f>ROUND(30.3/100,9)</f>
        <v>0.30299999999999999</v>
      </c>
      <c r="O1777">
        <f t="shared" si="1259"/>
        <v>22027.33</v>
      </c>
      <c r="P1777">
        <f t="shared" si="1260"/>
        <v>13220.17</v>
      </c>
      <c r="Q1777">
        <f t="shared" si="1261"/>
        <v>33.159999999999997</v>
      </c>
      <c r="R1777">
        <f t="shared" si="1262"/>
        <v>0</v>
      </c>
      <c r="S1777">
        <f t="shared" si="1263"/>
        <v>8774</v>
      </c>
      <c r="T1777">
        <f t="shared" si="1264"/>
        <v>0</v>
      </c>
      <c r="U1777">
        <f t="shared" si="1265"/>
        <v>29.269799999999996</v>
      </c>
      <c r="V1777">
        <f t="shared" si="1266"/>
        <v>0</v>
      </c>
      <c r="W1777">
        <f t="shared" si="1267"/>
        <v>0</v>
      </c>
      <c r="X1777">
        <f t="shared" si="1268"/>
        <v>7896.6</v>
      </c>
      <c r="Y1777">
        <f t="shared" si="1269"/>
        <v>3772.82</v>
      </c>
      <c r="AA1777">
        <v>35863109</v>
      </c>
      <c r="AB1777">
        <f t="shared" si="1270"/>
        <v>8548.36</v>
      </c>
      <c r="AC1777">
        <f t="shared" si="1271"/>
        <v>7654.55</v>
      </c>
      <c r="AD1777">
        <f>ROUND(((((ET1777*1.25))-((EU1777*1.25)))+AE1777),2)</f>
        <v>17.649999999999999</v>
      </c>
      <c r="AE1777">
        <f>ROUND(((EU1777*1.25)),2)</f>
        <v>0</v>
      </c>
      <c r="AF1777">
        <f>ROUND(((EV1777*1.15)),2)</f>
        <v>876.16</v>
      </c>
      <c r="AG1777">
        <f t="shared" si="1272"/>
        <v>0</v>
      </c>
      <c r="AH1777">
        <f>((EW1777*1.15))</f>
        <v>96.6</v>
      </c>
      <c r="AI1777">
        <f>((EX1777*1.25))</f>
        <v>0</v>
      </c>
      <c r="AJ1777">
        <f t="shared" si="1273"/>
        <v>0</v>
      </c>
      <c r="AK1777">
        <v>8430.5499999999993</v>
      </c>
      <c r="AL1777">
        <v>7654.55</v>
      </c>
      <c r="AM1777">
        <v>14.12</v>
      </c>
      <c r="AN1777">
        <v>0</v>
      </c>
      <c r="AO1777">
        <v>761.88</v>
      </c>
      <c r="AP1777">
        <v>0</v>
      </c>
      <c r="AQ1777">
        <v>84</v>
      </c>
      <c r="AR1777">
        <v>0</v>
      </c>
      <c r="AS1777">
        <v>0</v>
      </c>
      <c r="AT1777">
        <v>90</v>
      </c>
      <c r="AU1777">
        <v>43</v>
      </c>
      <c r="AV1777">
        <v>1</v>
      </c>
      <c r="AW1777">
        <v>1</v>
      </c>
      <c r="AZ1777">
        <v>1</v>
      </c>
      <c r="BA1777">
        <v>33.049999999999997</v>
      </c>
      <c r="BB1777">
        <v>6.2</v>
      </c>
      <c r="BC1777">
        <v>5.7</v>
      </c>
      <c r="BD1777" t="s">
        <v>3</v>
      </c>
      <c r="BE1777" t="s">
        <v>3</v>
      </c>
      <c r="BF1777" t="s">
        <v>3</v>
      </c>
      <c r="BG1777" t="s">
        <v>3</v>
      </c>
      <c r="BH1777">
        <v>0</v>
      </c>
      <c r="BI1777">
        <v>1</v>
      </c>
      <c r="BJ1777" t="s">
        <v>304</v>
      </c>
      <c r="BM1777">
        <v>10001</v>
      </c>
      <c r="BN1777">
        <v>0</v>
      </c>
      <c r="BO1777" t="s">
        <v>302</v>
      </c>
      <c r="BP1777">
        <v>1</v>
      </c>
      <c r="BQ1777">
        <v>2</v>
      </c>
      <c r="BR1777">
        <v>0</v>
      </c>
      <c r="BS1777">
        <v>33.049999999999997</v>
      </c>
      <c r="BT1777">
        <v>1</v>
      </c>
      <c r="BU1777">
        <v>1</v>
      </c>
      <c r="BV1777">
        <v>1</v>
      </c>
      <c r="BW1777">
        <v>1</v>
      </c>
      <c r="BX1777">
        <v>1</v>
      </c>
      <c r="BY1777" t="s">
        <v>3</v>
      </c>
      <c r="BZ1777">
        <v>118</v>
      </c>
      <c r="CA1777">
        <v>63</v>
      </c>
      <c r="CB1777" t="s">
        <v>3</v>
      </c>
      <c r="CE1777">
        <v>0</v>
      </c>
      <c r="CF1777">
        <v>0</v>
      </c>
      <c r="CG1777">
        <v>0</v>
      </c>
      <c r="CM1777">
        <v>0</v>
      </c>
      <c r="CN1777" t="s">
        <v>3</v>
      </c>
      <c r="CO1777">
        <v>0</v>
      </c>
      <c r="CP1777">
        <f t="shared" si="1274"/>
        <v>22027.33</v>
      </c>
      <c r="CQ1777">
        <f t="shared" si="1275"/>
        <v>43630.935000000005</v>
      </c>
      <c r="CR1777">
        <f t="shared" si="1276"/>
        <v>109.42999999999999</v>
      </c>
      <c r="CS1777">
        <f t="shared" si="1277"/>
        <v>0</v>
      </c>
      <c r="CT1777">
        <f t="shared" si="1278"/>
        <v>28957.087999999996</v>
      </c>
      <c r="CU1777">
        <f t="shared" si="1279"/>
        <v>0</v>
      </c>
      <c r="CV1777">
        <f t="shared" si="1280"/>
        <v>96.6</v>
      </c>
      <c r="CW1777">
        <f t="shared" si="1281"/>
        <v>0</v>
      </c>
      <c r="CX1777">
        <f t="shared" si="1282"/>
        <v>0</v>
      </c>
      <c r="CY1777">
        <f t="shared" si="1283"/>
        <v>7896.6</v>
      </c>
      <c r="CZ1777">
        <f t="shared" si="1284"/>
        <v>3772.82</v>
      </c>
      <c r="DC1777" t="s">
        <v>3</v>
      </c>
      <c r="DD1777" t="s">
        <v>3</v>
      </c>
      <c r="DE1777" t="s">
        <v>133</v>
      </c>
      <c r="DF1777" t="s">
        <v>133</v>
      </c>
      <c r="DG1777" t="s">
        <v>134</v>
      </c>
      <c r="DH1777" t="s">
        <v>3</v>
      </c>
      <c r="DI1777" t="s">
        <v>134</v>
      </c>
      <c r="DJ1777" t="s">
        <v>133</v>
      </c>
      <c r="DK1777" t="s">
        <v>3</v>
      </c>
      <c r="DL1777" t="s">
        <v>3</v>
      </c>
      <c r="DM1777" t="s">
        <v>3</v>
      </c>
      <c r="DN1777">
        <v>0</v>
      </c>
      <c r="DO1777">
        <v>0</v>
      </c>
      <c r="DP1777">
        <v>1</v>
      </c>
      <c r="DQ1777">
        <v>1</v>
      </c>
      <c r="DU1777">
        <v>1005</v>
      </c>
      <c r="DV1777" t="s">
        <v>215</v>
      </c>
      <c r="DW1777" t="s">
        <v>215</v>
      </c>
      <c r="DX1777">
        <v>100</v>
      </c>
      <c r="DZ1777" t="s">
        <v>3</v>
      </c>
      <c r="EA1777" t="s">
        <v>3</v>
      </c>
      <c r="EB1777" t="s">
        <v>3</v>
      </c>
      <c r="EC1777" t="s">
        <v>3</v>
      </c>
      <c r="EE1777">
        <v>29085510</v>
      </c>
      <c r="EF1777">
        <v>2</v>
      </c>
      <c r="EG1777" t="s">
        <v>135</v>
      </c>
      <c r="EH1777">
        <v>0</v>
      </c>
      <c r="EI1777" t="s">
        <v>3</v>
      </c>
      <c r="EJ1777">
        <v>1</v>
      </c>
      <c r="EK1777">
        <v>10001</v>
      </c>
      <c r="EL1777" t="s">
        <v>136</v>
      </c>
      <c r="EM1777" t="s">
        <v>137</v>
      </c>
      <c r="EO1777" t="s">
        <v>3</v>
      </c>
      <c r="EQ1777">
        <v>0</v>
      </c>
      <c r="ER1777">
        <v>8430.5499999999993</v>
      </c>
      <c r="ES1777">
        <v>7654.55</v>
      </c>
      <c r="ET1777">
        <v>14.12</v>
      </c>
      <c r="EU1777">
        <v>0</v>
      </c>
      <c r="EV1777">
        <v>761.88</v>
      </c>
      <c r="EW1777">
        <v>84</v>
      </c>
      <c r="EX1777">
        <v>0</v>
      </c>
      <c r="EY1777">
        <v>0</v>
      </c>
      <c r="FQ1777">
        <v>0</v>
      </c>
      <c r="FR1777">
        <f t="shared" si="1285"/>
        <v>0</v>
      </c>
      <c r="FS1777">
        <v>0</v>
      </c>
      <c r="FT1777" t="s">
        <v>139</v>
      </c>
      <c r="FU1777" t="s">
        <v>25</v>
      </c>
      <c r="FV1777" t="s">
        <v>25</v>
      </c>
      <c r="FW1777" t="s">
        <v>26</v>
      </c>
      <c r="FX1777">
        <v>106.2</v>
      </c>
      <c r="FY1777">
        <v>53.55</v>
      </c>
      <c r="GA1777" t="s">
        <v>3</v>
      </c>
      <c r="GD1777">
        <v>1</v>
      </c>
      <c r="GF1777">
        <v>892663548</v>
      </c>
      <c r="GG1777">
        <v>2</v>
      </c>
      <c r="GH1777">
        <v>1</v>
      </c>
      <c r="GI1777">
        <v>2</v>
      </c>
      <c r="GJ1777">
        <v>0</v>
      </c>
      <c r="GK1777">
        <v>0</v>
      </c>
      <c r="GL1777">
        <f t="shared" si="1286"/>
        <v>0</v>
      </c>
      <c r="GM1777">
        <f t="shared" si="1287"/>
        <v>33696.75</v>
      </c>
      <c r="GN1777">
        <f t="shared" si="1288"/>
        <v>33696.75</v>
      </c>
      <c r="GO1777">
        <f t="shared" si="1289"/>
        <v>0</v>
      </c>
      <c r="GP1777">
        <f t="shared" si="1290"/>
        <v>0</v>
      </c>
      <c r="GR1777">
        <v>0</v>
      </c>
      <c r="GS1777">
        <v>3</v>
      </c>
      <c r="GT1777">
        <v>0</v>
      </c>
      <c r="GU1777" t="s">
        <v>3</v>
      </c>
      <c r="GV1777">
        <f t="shared" si="1291"/>
        <v>0</v>
      </c>
      <c r="GW1777">
        <v>1</v>
      </c>
      <c r="GX1777">
        <f t="shared" si="1292"/>
        <v>0</v>
      </c>
      <c r="HA1777">
        <v>0</v>
      </c>
      <c r="HB1777">
        <v>0</v>
      </c>
      <c r="HC1777">
        <f t="shared" si="1293"/>
        <v>0</v>
      </c>
      <c r="HE1777" t="s">
        <v>3</v>
      </c>
      <c r="HF1777" t="s">
        <v>3</v>
      </c>
      <c r="HM1777" t="s">
        <v>3</v>
      </c>
      <c r="IK1777">
        <v>0</v>
      </c>
    </row>
    <row r="1778" spans="1:245">
      <c r="A1778">
        <v>17</v>
      </c>
      <c r="B1778">
        <v>0</v>
      </c>
      <c r="C1778">
        <f>ROW(SmtRes!A1937)</f>
        <v>1937</v>
      </c>
      <c r="D1778">
        <f>ROW(EtalonRes!A1884)</f>
        <v>1884</v>
      </c>
      <c r="E1778" t="s">
        <v>270</v>
      </c>
      <c r="F1778" t="s">
        <v>218</v>
      </c>
      <c r="G1778" t="s">
        <v>219</v>
      </c>
      <c r="H1778" t="s">
        <v>220</v>
      </c>
      <c r="I1778">
        <f>ROUND(60.6/100,9)</f>
        <v>0.60599999999999998</v>
      </c>
      <c r="J1778">
        <v>0</v>
      </c>
      <c r="K1778">
        <f>ROUND(60.6/100,9)</f>
        <v>0.60599999999999998</v>
      </c>
      <c r="O1778">
        <f t="shared" si="1259"/>
        <v>16792.73</v>
      </c>
      <c r="P1778">
        <f t="shared" si="1260"/>
        <v>4812.58</v>
      </c>
      <c r="Q1778">
        <f t="shared" si="1261"/>
        <v>10.64</v>
      </c>
      <c r="R1778">
        <f t="shared" si="1262"/>
        <v>3.61</v>
      </c>
      <c r="S1778">
        <f t="shared" si="1263"/>
        <v>11969.51</v>
      </c>
      <c r="T1778">
        <f t="shared" si="1264"/>
        <v>0</v>
      </c>
      <c r="U1778">
        <f t="shared" si="1265"/>
        <v>38.984585999999993</v>
      </c>
      <c r="V1778">
        <f t="shared" si="1266"/>
        <v>7.5750000000000001E-3</v>
      </c>
      <c r="W1778">
        <f t="shared" si="1267"/>
        <v>0</v>
      </c>
      <c r="X1778">
        <f t="shared" si="1268"/>
        <v>9578.5</v>
      </c>
      <c r="Y1778">
        <f t="shared" si="1269"/>
        <v>4430.05</v>
      </c>
      <c r="AA1778">
        <v>35863109</v>
      </c>
      <c r="AB1778">
        <f t="shared" si="1270"/>
        <v>7162.38</v>
      </c>
      <c r="AC1778">
        <f t="shared" si="1271"/>
        <v>6563.27</v>
      </c>
      <c r="AD1778">
        <f>ROUND(((((ET1778*1.25))-((EU1778*1.25)))+AE1778),2)</f>
        <v>1.48</v>
      </c>
      <c r="AE1778">
        <f>ROUND(((EU1778*1.25)),2)</f>
        <v>0.18</v>
      </c>
      <c r="AF1778">
        <f>ROUND(((EV1778*1.15)),2)</f>
        <v>597.63</v>
      </c>
      <c r="AG1778">
        <f t="shared" si="1272"/>
        <v>0</v>
      </c>
      <c r="AH1778">
        <f>((EW1778*1.15))</f>
        <v>64.330999999999989</v>
      </c>
      <c r="AI1778">
        <f>((EX1778*1.25))</f>
        <v>1.2500000000000001E-2</v>
      </c>
      <c r="AJ1778">
        <f t="shared" si="1273"/>
        <v>0</v>
      </c>
      <c r="AK1778">
        <v>7084.13</v>
      </c>
      <c r="AL1778">
        <v>6563.27</v>
      </c>
      <c r="AM1778">
        <v>1.18</v>
      </c>
      <c r="AN1778">
        <v>0.14000000000000001</v>
      </c>
      <c r="AO1778">
        <v>519.67999999999995</v>
      </c>
      <c r="AP1778">
        <v>0</v>
      </c>
      <c r="AQ1778">
        <v>55.94</v>
      </c>
      <c r="AR1778">
        <v>0.01</v>
      </c>
      <c r="AS1778">
        <v>0</v>
      </c>
      <c r="AT1778">
        <v>80</v>
      </c>
      <c r="AU1778">
        <v>37</v>
      </c>
      <c r="AV1778">
        <v>1</v>
      </c>
      <c r="AW1778">
        <v>1</v>
      </c>
      <c r="AZ1778">
        <v>1</v>
      </c>
      <c r="BA1778">
        <v>33.049999999999997</v>
      </c>
      <c r="BB1778">
        <v>11.86</v>
      </c>
      <c r="BC1778">
        <v>1.21</v>
      </c>
      <c r="BD1778" t="s">
        <v>3</v>
      </c>
      <c r="BE1778" t="s">
        <v>3</v>
      </c>
      <c r="BF1778" t="s">
        <v>3</v>
      </c>
      <c r="BG1778" t="s">
        <v>3</v>
      </c>
      <c r="BH1778">
        <v>0</v>
      </c>
      <c r="BI1778">
        <v>1</v>
      </c>
      <c r="BJ1778" t="s">
        <v>221</v>
      </c>
      <c r="BM1778">
        <v>15001</v>
      </c>
      <c r="BN1778">
        <v>0</v>
      </c>
      <c r="BO1778" t="s">
        <v>218</v>
      </c>
      <c r="BP1778">
        <v>1</v>
      </c>
      <c r="BQ1778">
        <v>2</v>
      </c>
      <c r="BR1778">
        <v>0</v>
      </c>
      <c r="BS1778">
        <v>33.049999999999997</v>
      </c>
      <c r="BT1778">
        <v>1</v>
      </c>
      <c r="BU1778">
        <v>1</v>
      </c>
      <c r="BV1778">
        <v>1</v>
      </c>
      <c r="BW1778">
        <v>1</v>
      </c>
      <c r="BX1778">
        <v>1</v>
      </c>
      <c r="BY1778" t="s">
        <v>3</v>
      </c>
      <c r="BZ1778">
        <v>105</v>
      </c>
      <c r="CA1778">
        <v>55</v>
      </c>
      <c r="CB1778" t="s">
        <v>3</v>
      </c>
      <c r="CE1778">
        <v>0</v>
      </c>
      <c r="CF1778">
        <v>0</v>
      </c>
      <c r="CG1778">
        <v>0</v>
      </c>
      <c r="CM1778">
        <v>0</v>
      </c>
      <c r="CN1778" t="s">
        <v>3</v>
      </c>
      <c r="CO1778">
        <v>0</v>
      </c>
      <c r="CP1778">
        <f t="shared" si="1274"/>
        <v>16792.73</v>
      </c>
      <c r="CQ1778">
        <f t="shared" si="1275"/>
        <v>7941.5567000000001</v>
      </c>
      <c r="CR1778">
        <f t="shared" si="1276"/>
        <v>17.552799999999998</v>
      </c>
      <c r="CS1778">
        <f t="shared" si="1277"/>
        <v>5.948999999999999</v>
      </c>
      <c r="CT1778">
        <f t="shared" si="1278"/>
        <v>19751.671499999997</v>
      </c>
      <c r="CU1778">
        <f t="shared" si="1279"/>
        <v>0</v>
      </c>
      <c r="CV1778">
        <f t="shared" si="1280"/>
        <v>64.330999999999989</v>
      </c>
      <c r="CW1778">
        <f t="shared" si="1281"/>
        <v>1.2500000000000001E-2</v>
      </c>
      <c r="CX1778">
        <f t="shared" si="1282"/>
        <v>0</v>
      </c>
      <c r="CY1778">
        <f t="shared" si="1283"/>
        <v>9578.496000000001</v>
      </c>
      <c r="CZ1778">
        <f t="shared" si="1284"/>
        <v>4430.0544</v>
      </c>
      <c r="DC1778" t="s">
        <v>3</v>
      </c>
      <c r="DD1778" t="s">
        <v>3</v>
      </c>
      <c r="DE1778" t="s">
        <v>133</v>
      </c>
      <c r="DF1778" t="s">
        <v>133</v>
      </c>
      <c r="DG1778" t="s">
        <v>134</v>
      </c>
      <c r="DH1778" t="s">
        <v>3</v>
      </c>
      <c r="DI1778" t="s">
        <v>134</v>
      </c>
      <c r="DJ1778" t="s">
        <v>133</v>
      </c>
      <c r="DK1778" t="s">
        <v>3</v>
      </c>
      <c r="DL1778" t="s">
        <v>3</v>
      </c>
      <c r="DM1778" t="s">
        <v>3</v>
      </c>
      <c r="DN1778">
        <v>0</v>
      </c>
      <c r="DO1778">
        <v>0</v>
      </c>
      <c r="DP1778">
        <v>1</v>
      </c>
      <c r="DQ1778">
        <v>1</v>
      </c>
      <c r="DU1778">
        <v>1013</v>
      </c>
      <c r="DV1778" t="s">
        <v>220</v>
      </c>
      <c r="DW1778" t="s">
        <v>220</v>
      </c>
      <c r="DX1778">
        <v>1</v>
      </c>
      <c r="DZ1778" t="s">
        <v>3</v>
      </c>
      <c r="EA1778" t="s">
        <v>3</v>
      </c>
      <c r="EB1778" t="s">
        <v>3</v>
      </c>
      <c r="EC1778" t="s">
        <v>3</v>
      </c>
      <c r="EE1778">
        <v>29085536</v>
      </c>
      <c r="EF1778">
        <v>2</v>
      </c>
      <c r="EG1778" t="s">
        <v>135</v>
      </c>
      <c r="EH1778">
        <v>0</v>
      </c>
      <c r="EI1778" t="s">
        <v>3</v>
      </c>
      <c r="EJ1778">
        <v>1</v>
      </c>
      <c r="EK1778">
        <v>15001</v>
      </c>
      <c r="EL1778" t="s">
        <v>151</v>
      </c>
      <c r="EM1778" t="s">
        <v>152</v>
      </c>
      <c r="EO1778" t="s">
        <v>3</v>
      </c>
      <c r="EQ1778">
        <v>0</v>
      </c>
      <c r="ER1778">
        <v>7084.13</v>
      </c>
      <c r="ES1778">
        <v>6563.27</v>
      </c>
      <c r="ET1778">
        <v>1.18</v>
      </c>
      <c r="EU1778">
        <v>0.14000000000000001</v>
      </c>
      <c r="EV1778">
        <v>519.67999999999995</v>
      </c>
      <c r="EW1778">
        <v>55.94</v>
      </c>
      <c r="EX1778">
        <v>0.01</v>
      </c>
      <c r="EY1778">
        <v>0</v>
      </c>
      <c r="FQ1778">
        <v>0</v>
      </c>
      <c r="FR1778">
        <f t="shared" si="1285"/>
        <v>0</v>
      </c>
      <c r="FS1778">
        <v>0</v>
      </c>
      <c r="FT1778" t="s">
        <v>139</v>
      </c>
      <c r="FU1778" t="s">
        <v>25</v>
      </c>
      <c r="FV1778" t="s">
        <v>25</v>
      </c>
      <c r="FW1778" t="s">
        <v>26</v>
      </c>
      <c r="FX1778">
        <v>94.5</v>
      </c>
      <c r="FY1778">
        <v>46.75</v>
      </c>
      <c r="GA1778" t="s">
        <v>3</v>
      </c>
      <c r="GD1778">
        <v>1</v>
      </c>
      <c r="GF1778">
        <v>797186164</v>
      </c>
      <c r="GG1778">
        <v>2</v>
      </c>
      <c r="GH1778">
        <v>1</v>
      </c>
      <c r="GI1778">
        <v>2</v>
      </c>
      <c r="GJ1778">
        <v>0</v>
      </c>
      <c r="GK1778">
        <v>0</v>
      </c>
      <c r="GL1778">
        <f t="shared" si="1286"/>
        <v>0</v>
      </c>
      <c r="GM1778">
        <f t="shared" si="1287"/>
        <v>30801.279999999999</v>
      </c>
      <c r="GN1778">
        <f t="shared" si="1288"/>
        <v>30801.279999999999</v>
      </c>
      <c r="GO1778">
        <f t="shared" si="1289"/>
        <v>0</v>
      </c>
      <c r="GP1778">
        <f t="shared" si="1290"/>
        <v>0</v>
      </c>
      <c r="GR1778">
        <v>0</v>
      </c>
      <c r="GS1778">
        <v>3</v>
      </c>
      <c r="GT1778">
        <v>0</v>
      </c>
      <c r="GU1778" t="s">
        <v>3</v>
      </c>
      <c r="GV1778">
        <f t="shared" si="1291"/>
        <v>0</v>
      </c>
      <c r="GW1778">
        <v>1</v>
      </c>
      <c r="GX1778">
        <f t="shared" si="1292"/>
        <v>0</v>
      </c>
      <c r="HA1778">
        <v>0</v>
      </c>
      <c r="HB1778">
        <v>0</v>
      </c>
      <c r="HC1778">
        <f t="shared" si="1293"/>
        <v>0</v>
      </c>
      <c r="HE1778" t="s">
        <v>3</v>
      </c>
      <c r="HF1778" t="s">
        <v>3</v>
      </c>
      <c r="HM1778" t="s">
        <v>3</v>
      </c>
      <c r="IK1778">
        <v>0</v>
      </c>
    </row>
    <row r="1779" spans="1:245">
      <c r="A1779">
        <v>17</v>
      </c>
      <c r="B1779">
        <v>0</v>
      </c>
      <c r="C1779">
        <f>ROW(SmtRes!A1949)</f>
        <v>1949</v>
      </c>
      <c r="D1779">
        <f>ROW(EtalonRes!A1893)</f>
        <v>1893</v>
      </c>
      <c r="E1779" t="s">
        <v>217</v>
      </c>
      <c r="F1779" t="s">
        <v>223</v>
      </c>
      <c r="G1779" t="s">
        <v>224</v>
      </c>
      <c r="H1779" t="s">
        <v>58</v>
      </c>
      <c r="I1779">
        <f>ROUND(3/100,9)</f>
        <v>0.03</v>
      </c>
      <c r="J1779">
        <v>0</v>
      </c>
      <c r="K1779">
        <f>ROUND(3/100,9)</f>
        <v>0.03</v>
      </c>
      <c r="O1779">
        <f t="shared" si="1259"/>
        <v>359.88</v>
      </c>
      <c r="P1779">
        <f t="shared" si="1260"/>
        <v>13.57</v>
      </c>
      <c r="Q1779">
        <f t="shared" si="1261"/>
        <v>1.56</v>
      </c>
      <c r="R1779">
        <f t="shared" si="1262"/>
        <v>0.41</v>
      </c>
      <c r="S1779">
        <f t="shared" si="1263"/>
        <v>344.75</v>
      </c>
      <c r="T1779">
        <f t="shared" si="1264"/>
        <v>0</v>
      </c>
      <c r="U1779">
        <f t="shared" si="1265"/>
        <v>1.0515600000000001</v>
      </c>
      <c r="V1779">
        <f t="shared" si="1266"/>
        <v>8.9999999999999998E-4</v>
      </c>
      <c r="W1779">
        <f t="shared" si="1267"/>
        <v>0</v>
      </c>
      <c r="X1779">
        <f t="shared" si="1268"/>
        <v>279.58</v>
      </c>
      <c r="Y1779">
        <f t="shared" si="1269"/>
        <v>179.48</v>
      </c>
      <c r="AA1779">
        <v>35863109</v>
      </c>
      <c r="AB1779">
        <f t="shared" si="1270"/>
        <v>416.77</v>
      </c>
      <c r="AC1779">
        <f t="shared" si="1271"/>
        <v>63.28</v>
      </c>
      <c r="AD1779">
        <f t="shared" ref="AD1779:AD1785" si="1296">ROUND((((ET1779)-(EU1779))+AE1779),2)</f>
        <v>5.78</v>
      </c>
      <c r="AE1779">
        <f t="shared" ref="AE1779:AE1785" si="1297">ROUND((EU1779),2)</f>
        <v>0.41</v>
      </c>
      <c r="AF1779">
        <f>ROUND(((EV1779*1.15)),2)</f>
        <v>347.71</v>
      </c>
      <c r="AG1779">
        <f t="shared" si="1272"/>
        <v>0</v>
      </c>
      <c r="AH1779">
        <f>((EW1779*1.15))</f>
        <v>35.052</v>
      </c>
      <c r="AI1779">
        <f t="shared" ref="AI1779:AI1785" si="1298">(EX1779)</f>
        <v>0.03</v>
      </c>
      <c r="AJ1779">
        <f t="shared" si="1273"/>
        <v>0</v>
      </c>
      <c r="AK1779">
        <v>371.42</v>
      </c>
      <c r="AL1779">
        <v>63.28</v>
      </c>
      <c r="AM1779">
        <v>5.78</v>
      </c>
      <c r="AN1779">
        <v>0.41</v>
      </c>
      <c r="AO1779">
        <v>302.36</v>
      </c>
      <c r="AP1779">
        <v>0</v>
      </c>
      <c r="AQ1779">
        <v>30.48</v>
      </c>
      <c r="AR1779">
        <v>0.03</v>
      </c>
      <c r="AS1779">
        <v>0</v>
      </c>
      <c r="AT1779">
        <v>81</v>
      </c>
      <c r="AU1779">
        <v>52</v>
      </c>
      <c r="AV1779">
        <v>1</v>
      </c>
      <c r="AW1779">
        <v>1</v>
      </c>
      <c r="AZ1779">
        <v>1</v>
      </c>
      <c r="BA1779">
        <v>33.049999999999997</v>
      </c>
      <c r="BB1779">
        <v>9.01</v>
      </c>
      <c r="BC1779">
        <v>7.15</v>
      </c>
      <c r="BD1779" t="s">
        <v>3</v>
      </c>
      <c r="BE1779" t="s">
        <v>3</v>
      </c>
      <c r="BF1779" t="s">
        <v>3</v>
      </c>
      <c r="BG1779" t="s">
        <v>3</v>
      </c>
      <c r="BH1779">
        <v>0</v>
      </c>
      <c r="BI1779">
        <v>2</v>
      </c>
      <c r="BJ1779" t="s">
        <v>225</v>
      </c>
      <c r="BM1779">
        <v>108001</v>
      </c>
      <c r="BN1779">
        <v>0</v>
      </c>
      <c r="BO1779" t="s">
        <v>223</v>
      </c>
      <c r="BP1779">
        <v>1</v>
      </c>
      <c r="BQ1779">
        <v>3</v>
      </c>
      <c r="BR1779">
        <v>0</v>
      </c>
      <c r="BS1779">
        <v>33.049999999999997</v>
      </c>
      <c r="BT1779">
        <v>1</v>
      </c>
      <c r="BU1779">
        <v>1</v>
      </c>
      <c r="BV1779">
        <v>1</v>
      </c>
      <c r="BW1779">
        <v>1</v>
      </c>
      <c r="BX1779">
        <v>1</v>
      </c>
      <c r="BY1779" t="s">
        <v>3</v>
      </c>
      <c r="BZ1779">
        <v>95</v>
      </c>
      <c r="CA1779">
        <v>65</v>
      </c>
      <c r="CB1779" t="s">
        <v>3</v>
      </c>
      <c r="CE1779">
        <v>0</v>
      </c>
      <c r="CF1779">
        <v>0</v>
      </c>
      <c r="CG1779">
        <v>0</v>
      </c>
      <c r="CM1779">
        <v>0</v>
      </c>
      <c r="CN1779" t="s">
        <v>993</v>
      </c>
      <c r="CO1779">
        <v>0</v>
      </c>
      <c r="CP1779">
        <f t="shared" si="1274"/>
        <v>359.88</v>
      </c>
      <c r="CQ1779">
        <f t="shared" si="1275"/>
        <v>452.45200000000006</v>
      </c>
      <c r="CR1779">
        <f t="shared" si="1276"/>
        <v>52.077800000000003</v>
      </c>
      <c r="CS1779">
        <f t="shared" si="1277"/>
        <v>13.550499999999998</v>
      </c>
      <c r="CT1779">
        <f t="shared" si="1278"/>
        <v>11491.815499999999</v>
      </c>
      <c r="CU1779">
        <f t="shared" si="1279"/>
        <v>0</v>
      </c>
      <c r="CV1779">
        <f t="shared" si="1280"/>
        <v>35.052</v>
      </c>
      <c r="CW1779">
        <f t="shared" si="1281"/>
        <v>0.03</v>
      </c>
      <c r="CX1779">
        <f t="shared" si="1282"/>
        <v>0</v>
      </c>
      <c r="CY1779">
        <f t="shared" si="1283"/>
        <v>279.57960000000003</v>
      </c>
      <c r="CZ1779">
        <f t="shared" si="1284"/>
        <v>179.48320000000001</v>
      </c>
      <c r="DC1779" t="s">
        <v>3</v>
      </c>
      <c r="DD1779" t="s">
        <v>3</v>
      </c>
      <c r="DE1779" t="s">
        <v>3</v>
      </c>
      <c r="DF1779" t="s">
        <v>3</v>
      </c>
      <c r="DG1779" t="s">
        <v>134</v>
      </c>
      <c r="DH1779" t="s">
        <v>3</v>
      </c>
      <c r="DI1779" t="s">
        <v>134</v>
      </c>
      <c r="DJ1779" t="s">
        <v>3</v>
      </c>
      <c r="DK1779" t="s">
        <v>3</v>
      </c>
      <c r="DL1779" t="s">
        <v>3</v>
      </c>
      <c r="DM1779" t="s">
        <v>3</v>
      </c>
      <c r="DN1779">
        <v>0</v>
      </c>
      <c r="DO1779">
        <v>0</v>
      </c>
      <c r="DP1779">
        <v>1</v>
      </c>
      <c r="DQ1779">
        <v>1</v>
      </c>
      <c r="DU1779">
        <v>1010</v>
      </c>
      <c r="DV1779" t="s">
        <v>58</v>
      </c>
      <c r="DW1779" t="s">
        <v>58</v>
      </c>
      <c r="DX1779">
        <v>100</v>
      </c>
      <c r="DZ1779" t="s">
        <v>3</v>
      </c>
      <c r="EA1779" t="s">
        <v>3</v>
      </c>
      <c r="EB1779" t="s">
        <v>3</v>
      </c>
      <c r="EC1779" t="s">
        <v>3</v>
      </c>
      <c r="EE1779">
        <v>29085386</v>
      </c>
      <c r="EF1779">
        <v>3</v>
      </c>
      <c r="EG1779" t="s">
        <v>226</v>
      </c>
      <c r="EH1779">
        <v>0</v>
      </c>
      <c r="EI1779" t="s">
        <v>3</v>
      </c>
      <c r="EJ1779">
        <v>2</v>
      </c>
      <c r="EK1779">
        <v>108001</v>
      </c>
      <c r="EL1779" t="s">
        <v>227</v>
      </c>
      <c r="EM1779" t="s">
        <v>228</v>
      </c>
      <c r="EO1779" t="s">
        <v>305</v>
      </c>
      <c r="EQ1779">
        <v>0</v>
      </c>
      <c r="ER1779">
        <v>371.42</v>
      </c>
      <c r="ES1779">
        <v>63.28</v>
      </c>
      <c r="ET1779">
        <v>5.78</v>
      </c>
      <c r="EU1779">
        <v>0.41</v>
      </c>
      <c r="EV1779">
        <v>302.36</v>
      </c>
      <c r="EW1779">
        <v>30.48</v>
      </c>
      <c r="EX1779">
        <v>0.03</v>
      </c>
      <c r="EY1779">
        <v>0</v>
      </c>
      <c r="FQ1779">
        <v>0</v>
      </c>
      <c r="FR1779">
        <f t="shared" si="1285"/>
        <v>0</v>
      </c>
      <c r="FS1779">
        <v>0</v>
      </c>
      <c r="FV1779" t="s">
        <v>25</v>
      </c>
      <c r="FW1779" t="s">
        <v>26</v>
      </c>
      <c r="FX1779">
        <v>95</v>
      </c>
      <c r="FY1779">
        <v>65</v>
      </c>
      <c r="GA1779" t="s">
        <v>3</v>
      </c>
      <c r="GD1779">
        <v>1</v>
      </c>
      <c r="GF1779">
        <v>-1627028948</v>
      </c>
      <c r="GG1779">
        <v>2</v>
      </c>
      <c r="GH1779">
        <v>1</v>
      </c>
      <c r="GI1779">
        <v>2</v>
      </c>
      <c r="GJ1779">
        <v>0</v>
      </c>
      <c r="GK1779">
        <v>0</v>
      </c>
      <c r="GL1779">
        <f t="shared" si="1286"/>
        <v>0</v>
      </c>
      <c r="GM1779">
        <f t="shared" si="1287"/>
        <v>818.94</v>
      </c>
      <c r="GN1779">
        <f t="shared" si="1288"/>
        <v>0</v>
      </c>
      <c r="GO1779">
        <f t="shared" si="1289"/>
        <v>818.94</v>
      </c>
      <c r="GP1779">
        <f t="shared" si="1290"/>
        <v>0</v>
      </c>
      <c r="GR1779">
        <v>0</v>
      </c>
      <c r="GS1779">
        <v>3</v>
      </c>
      <c r="GT1779">
        <v>0</v>
      </c>
      <c r="GU1779" t="s">
        <v>3</v>
      </c>
      <c r="GV1779">
        <f t="shared" si="1291"/>
        <v>0</v>
      </c>
      <c r="GW1779">
        <v>1</v>
      </c>
      <c r="GX1779">
        <f t="shared" si="1292"/>
        <v>0</v>
      </c>
      <c r="HA1779">
        <v>0</v>
      </c>
      <c r="HB1779">
        <v>0</v>
      </c>
      <c r="HC1779">
        <f t="shared" si="1293"/>
        <v>0</v>
      </c>
      <c r="HE1779" t="s">
        <v>3</v>
      </c>
      <c r="HF1779" t="s">
        <v>3</v>
      </c>
      <c r="HM1779" t="s">
        <v>3</v>
      </c>
      <c r="IK1779">
        <v>0</v>
      </c>
    </row>
    <row r="1780" spans="1:245">
      <c r="A1780">
        <v>18</v>
      </c>
      <c r="B1780">
        <v>0</v>
      </c>
      <c r="C1780">
        <v>1947</v>
      </c>
      <c r="E1780" t="s">
        <v>279</v>
      </c>
      <c r="F1780" t="s">
        <v>230</v>
      </c>
      <c r="G1780" t="s">
        <v>231</v>
      </c>
      <c r="H1780" t="s">
        <v>232</v>
      </c>
      <c r="I1780">
        <f>I1779*J1780</f>
        <v>3.0000000000000001E-3</v>
      </c>
      <c r="J1780">
        <v>0.1</v>
      </c>
      <c r="K1780">
        <v>0.1</v>
      </c>
      <c r="O1780">
        <f t="shared" si="1259"/>
        <v>15.35</v>
      </c>
      <c r="P1780">
        <f t="shared" si="1260"/>
        <v>15.35</v>
      </c>
      <c r="Q1780">
        <f t="shared" si="1261"/>
        <v>0</v>
      </c>
      <c r="R1780">
        <f t="shared" si="1262"/>
        <v>0</v>
      </c>
      <c r="S1780">
        <f t="shared" si="1263"/>
        <v>0</v>
      </c>
      <c r="T1780">
        <f t="shared" si="1264"/>
        <v>0</v>
      </c>
      <c r="U1780">
        <f t="shared" si="1265"/>
        <v>0</v>
      </c>
      <c r="V1780">
        <f t="shared" si="1266"/>
        <v>0</v>
      </c>
      <c r="W1780">
        <f t="shared" si="1267"/>
        <v>0.06</v>
      </c>
      <c r="X1780">
        <f t="shared" si="1268"/>
        <v>0</v>
      </c>
      <c r="Y1780">
        <f t="shared" si="1269"/>
        <v>0</v>
      </c>
      <c r="AA1780">
        <v>35863109</v>
      </c>
      <c r="AB1780">
        <f t="shared" si="1270"/>
        <v>1998.42</v>
      </c>
      <c r="AC1780">
        <f t="shared" si="1271"/>
        <v>1998.42</v>
      </c>
      <c r="AD1780">
        <f t="shared" si="1296"/>
        <v>0</v>
      </c>
      <c r="AE1780">
        <f t="shared" si="1297"/>
        <v>0</v>
      </c>
      <c r="AF1780">
        <f>ROUND((EV1780),2)</f>
        <v>0</v>
      </c>
      <c r="AG1780">
        <f t="shared" si="1272"/>
        <v>0</v>
      </c>
      <c r="AH1780">
        <f>(EW1780)</f>
        <v>0</v>
      </c>
      <c r="AI1780">
        <f t="shared" si="1298"/>
        <v>0</v>
      </c>
      <c r="AJ1780">
        <f t="shared" si="1273"/>
        <v>19.399999999999999</v>
      </c>
      <c r="AK1780">
        <v>1998.42</v>
      </c>
      <c r="AL1780">
        <v>1998.42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19.399999999999999</v>
      </c>
      <c r="AT1780">
        <v>0</v>
      </c>
      <c r="AU1780">
        <v>0</v>
      </c>
      <c r="AV1780">
        <v>1</v>
      </c>
      <c r="AW1780">
        <v>1</v>
      </c>
      <c r="AZ1780">
        <v>1</v>
      </c>
      <c r="BA1780">
        <v>1</v>
      </c>
      <c r="BB1780">
        <v>1</v>
      </c>
      <c r="BC1780">
        <v>2.56</v>
      </c>
      <c r="BD1780" t="s">
        <v>3</v>
      </c>
      <c r="BE1780" t="s">
        <v>3</v>
      </c>
      <c r="BF1780" t="s">
        <v>3</v>
      </c>
      <c r="BG1780" t="s">
        <v>3</v>
      </c>
      <c r="BH1780">
        <v>3</v>
      </c>
      <c r="BI1780">
        <v>2</v>
      </c>
      <c r="BJ1780" t="s">
        <v>233</v>
      </c>
      <c r="BM1780">
        <v>500002</v>
      </c>
      <c r="BN1780">
        <v>0</v>
      </c>
      <c r="BO1780" t="s">
        <v>230</v>
      </c>
      <c r="BP1780">
        <v>1</v>
      </c>
      <c r="BQ1780">
        <v>12</v>
      </c>
      <c r="BR1780">
        <v>0</v>
      </c>
      <c r="BS1780">
        <v>1</v>
      </c>
      <c r="BT1780">
        <v>1</v>
      </c>
      <c r="BU1780">
        <v>1</v>
      </c>
      <c r="BV1780">
        <v>1</v>
      </c>
      <c r="BW1780">
        <v>1</v>
      </c>
      <c r="BX1780">
        <v>1</v>
      </c>
      <c r="BY1780" t="s">
        <v>3</v>
      </c>
      <c r="BZ1780">
        <v>0</v>
      </c>
      <c r="CA1780">
        <v>0</v>
      </c>
      <c r="CB1780" t="s">
        <v>3</v>
      </c>
      <c r="CE1780">
        <v>0</v>
      </c>
      <c r="CF1780">
        <v>0</v>
      </c>
      <c r="CG1780">
        <v>0</v>
      </c>
      <c r="CM1780">
        <v>0</v>
      </c>
      <c r="CN1780" t="s">
        <v>3</v>
      </c>
      <c r="CO1780">
        <v>0</v>
      </c>
      <c r="CP1780">
        <f t="shared" si="1274"/>
        <v>15.35</v>
      </c>
      <c r="CQ1780">
        <f t="shared" si="1275"/>
        <v>5115.9552000000003</v>
      </c>
      <c r="CR1780">
        <f t="shared" si="1276"/>
        <v>0</v>
      </c>
      <c r="CS1780">
        <f t="shared" si="1277"/>
        <v>0</v>
      </c>
      <c r="CT1780">
        <f t="shared" si="1278"/>
        <v>0</v>
      </c>
      <c r="CU1780">
        <f t="shared" si="1279"/>
        <v>0</v>
      </c>
      <c r="CV1780">
        <f t="shared" si="1280"/>
        <v>0</v>
      </c>
      <c r="CW1780">
        <f t="shared" si="1281"/>
        <v>0</v>
      </c>
      <c r="CX1780">
        <f t="shared" si="1282"/>
        <v>19.399999999999999</v>
      </c>
      <c r="CY1780">
        <f t="shared" si="1283"/>
        <v>0</v>
      </c>
      <c r="CZ1780">
        <f t="shared" si="1284"/>
        <v>0</v>
      </c>
      <c r="DC1780" t="s">
        <v>3</v>
      </c>
      <c r="DD1780" t="s">
        <v>3</v>
      </c>
      <c r="DE1780" t="s">
        <v>3</v>
      </c>
      <c r="DF1780" t="s">
        <v>3</v>
      </c>
      <c r="DG1780" t="s">
        <v>3</v>
      </c>
      <c r="DH1780" t="s">
        <v>3</v>
      </c>
      <c r="DI1780" t="s">
        <v>3</v>
      </c>
      <c r="DJ1780" t="s">
        <v>3</v>
      </c>
      <c r="DK1780" t="s">
        <v>3</v>
      </c>
      <c r="DL1780" t="s">
        <v>3</v>
      </c>
      <c r="DM1780" t="s">
        <v>3</v>
      </c>
      <c r="DN1780">
        <v>0</v>
      </c>
      <c r="DO1780">
        <v>0</v>
      </c>
      <c r="DP1780">
        <v>1</v>
      </c>
      <c r="DQ1780">
        <v>1</v>
      </c>
      <c r="DU1780">
        <v>1010</v>
      </c>
      <c r="DV1780" t="s">
        <v>232</v>
      </c>
      <c r="DW1780" t="s">
        <v>232</v>
      </c>
      <c r="DX1780">
        <v>1000</v>
      </c>
      <c r="DZ1780" t="s">
        <v>3</v>
      </c>
      <c r="EA1780" t="s">
        <v>3</v>
      </c>
      <c r="EB1780" t="s">
        <v>3</v>
      </c>
      <c r="EC1780" t="s">
        <v>3</v>
      </c>
      <c r="EE1780">
        <v>29085444</v>
      </c>
      <c r="EF1780">
        <v>12</v>
      </c>
      <c r="EG1780" t="s">
        <v>32</v>
      </c>
      <c r="EH1780">
        <v>0</v>
      </c>
      <c r="EI1780" t="s">
        <v>3</v>
      </c>
      <c r="EJ1780">
        <v>2</v>
      </c>
      <c r="EK1780">
        <v>500002</v>
      </c>
      <c r="EL1780" t="s">
        <v>33</v>
      </c>
      <c r="EM1780" t="s">
        <v>34</v>
      </c>
      <c r="EO1780" t="s">
        <v>3</v>
      </c>
      <c r="EQ1780">
        <v>0</v>
      </c>
      <c r="ER1780">
        <v>1998.42</v>
      </c>
      <c r="ES1780">
        <v>1998.42</v>
      </c>
      <c r="ET1780">
        <v>0</v>
      </c>
      <c r="EU1780">
        <v>0</v>
      </c>
      <c r="EV1780">
        <v>0</v>
      </c>
      <c r="EW1780">
        <v>0</v>
      </c>
      <c r="EX1780">
        <v>0</v>
      </c>
      <c r="FQ1780">
        <v>0</v>
      </c>
      <c r="FR1780">
        <f t="shared" si="1285"/>
        <v>0</v>
      </c>
      <c r="FS1780">
        <v>0</v>
      </c>
      <c r="FX1780">
        <v>0</v>
      </c>
      <c r="FY1780">
        <v>0</v>
      </c>
      <c r="GA1780" t="s">
        <v>3</v>
      </c>
      <c r="GD1780">
        <v>1</v>
      </c>
      <c r="GF1780">
        <v>-1152774928</v>
      </c>
      <c r="GG1780">
        <v>2</v>
      </c>
      <c r="GH1780">
        <v>1</v>
      </c>
      <c r="GI1780">
        <v>2</v>
      </c>
      <c r="GJ1780">
        <v>0</v>
      </c>
      <c r="GK1780">
        <v>0</v>
      </c>
      <c r="GL1780">
        <f t="shared" si="1286"/>
        <v>0</v>
      </c>
      <c r="GM1780">
        <f t="shared" si="1287"/>
        <v>15.35</v>
      </c>
      <c r="GN1780">
        <f t="shared" si="1288"/>
        <v>0</v>
      </c>
      <c r="GO1780">
        <f t="shared" si="1289"/>
        <v>15.35</v>
      </c>
      <c r="GP1780">
        <f t="shared" si="1290"/>
        <v>0</v>
      </c>
      <c r="GR1780">
        <v>0</v>
      </c>
      <c r="GS1780">
        <v>3</v>
      </c>
      <c r="GT1780">
        <v>0</v>
      </c>
      <c r="GU1780" t="s">
        <v>3</v>
      </c>
      <c r="GV1780">
        <f t="shared" si="1291"/>
        <v>0</v>
      </c>
      <c r="GW1780">
        <v>1</v>
      </c>
      <c r="GX1780">
        <f t="shared" si="1292"/>
        <v>0</v>
      </c>
      <c r="HA1780">
        <v>0</v>
      </c>
      <c r="HB1780">
        <v>0</v>
      </c>
      <c r="HC1780">
        <f t="shared" si="1293"/>
        <v>0</v>
      </c>
      <c r="HE1780" t="s">
        <v>3</v>
      </c>
      <c r="HF1780" t="s">
        <v>3</v>
      </c>
      <c r="HM1780" t="s">
        <v>3</v>
      </c>
      <c r="IK1780">
        <v>0</v>
      </c>
    </row>
    <row r="1781" spans="1:245">
      <c r="A1781">
        <v>18</v>
      </c>
      <c r="B1781">
        <v>0</v>
      </c>
      <c r="C1781">
        <v>1945</v>
      </c>
      <c r="E1781" t="s">
        <v>280</v>
      </c>
      <c r="F1781" t="s">
        <v>235</v>
      </c>
      <c r="G1781" t="s">
        <v>236</v>
      </c>
      <c r="H1781" t="s">
        <v>237</v>
      </c>
      <c r="I1781">
        <f>I1779*J1781</f>
        <v>2</v>
      </c>
      <c r="J1781">
        <v>66.666666666666671</v>
      </c>
      <c r="K1781">
        <v>66.666667000000004</v>
      </c>
      <c r="O1781">
        <f t="shared" si="1259"/>
        <v>105</v>
      </c>
      <c r="P1781">
        <f t="shared" si="1260"/>
        <v>105</v>
      </c>
      <c r="Q1781">
        <f t="shared" si="1261"/>
        <v>0</v>
      </c>
      <c r="R1781">
        <f t="shared" si="1262"/>
        <v>0</v>
      </c>
      <c r="S1781">
        <f t="shared" si="1263"/>
        <v>0</v>
      </c>
      <c r="T1781">
        <f t="shared" si="1264"/>
        <v>0</v>
      </c>
      <c r="U1781">
        <f t="shared" si="1265"/>
        <v>0</v>
      </c>
      <c r="V1781">
        <f t="shared" si="1266"/>
        <v>0</v>
      </c>
      <c r="W1781">
        <f t="shared" si="1267"/>
        <v>0.14000000000000001</v>
      </c>
      <c r="X1781">
        <f t="shared" si="1268"/>
        <v>0</v>
      </c>
      <c r="Y1781">
        <f t="shared" si="1269"/>
        <v>0</v>
      </c>
      <c r="AA1781">
        <v>35863109</v>
      </c>
      <c r="AB1781">
        <f t="shared" si="1270"/>
        <v>7.62</v>
      </c>
      <c r="AC1781">
        <f t="shared" si="1271"/>
        <v>7.62</v>
      </c>
      <c r="AD1781">
        <f t="shared" si="1296"/>
        <v>0</v>
      </c>
      <c r="AE1781">
        <f t="shared" si="1297"/>
        <v>0</v>
      </c>
      <c r="AF1781">
        <f>ROUND((EV1781),2)</f>
        <v>0</v>
      </c>
      <c r="AG1781">
        <f t="shared" si="1272"/>
        <v>0</v>
      </c>
      <c r="AH1781">
        <f>(EW1781)</f>
        <v>0</v>
      </c>
      <c r="AI1781">
        <f t="shared" si="1298"/>
        <v>0</v>
      </c>
      <c r="AJ1781">
        <f t="shared" si="1273"/>
        <v>7.0000000000000007E-2</v>
      </c>
      <c r="AK1781">
        <v>7.62</v>
      </c>
      <c r="AL1781">
        <v>7.62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7.0000000000000007E-2</v>
      </c>
      <c r="AT1781">
        <v>0</v>
      </c>
      <c r="AU1781">
        <v>0</v>
      </c>
      <c r="AV1781">
        <v>1</v>
      </c>
      <c r="AW1781">
        <v>1</v>
      </c>
      <c r="AZ1781">
        <v>1</v>
      </c>
      <c r="BA1781">
        <v>1</v>
      </c>
      <c r="BB1781">
        <v>1</v>
      </c>
      <c r="BC1781">
        <v>6.89</v>
      </c>
      <c r="BD1781" t="s">
        <v>3</v>
      </c>
      <c r="BE1781" t="s">
        <v>3</v>
      </c>
      <c r="BF1781" t="s">
        <v>3</v>
      </c>
      <c r="BG1781" t="s">
        <v>3</v>
      </c>
      <c r="BH1781">
        <v>3</v>
      </c>
      <c r="BI1781">
        <v>2</v>
      </c>
      <c r="BJ1781" t="s">
        <v>238</v>
      </c>
      <c r="BM1781">
        <v>500002</v>
      </c>
      <c r="BN1781">
        <v>0</v>
      </c>
      <c r="BO1781" t="s">
        <v>235</v>
      </c>
      <c r="BP1781">
        <v>1</v>
      </c>
      <c r="BQ1781">
        <v>12</v>
      </c>
      <c r="BR1781">
        <v>0</v>
      </c>
      <c r="BS1781">
        <v>1</v>
      </c>
      <c r="BT1781">
        <v>1</v>
      </c>
      <c r="BU1781">
        <v>1</v>
      </c>
      <c r="BV1781">
        <v>1</v>
      </c>
      <c r="BW1781">
        <v>1</v>
      </c>
      <c r="BX1781">
        <v>1</v>
      </c>
      <c r="BY1781" t="s">
        <v>3</v>
      </c>
      <c r="BZ1781">
        <v>0</v>
      </c>
      <c r="CA1781">
        <v>0</v>
      </c>
      <c r="CB1781" t="s">
        <v>3</v>
      </c>
      <c r="CE1781">
        <v>0</v>
      </c>
      <c r="CF1781">
        <v>0</v>
      </c>
      <c r="CG1781">
        <v>0</v>
      </c>
      <c r="CM1781">
        <v>0</v>
      </c>
      <c r="CN1781" t="s">
        <v>3</v>
      </c>
      <c r="CO1781">
        <v>0</v>
      </c>
      <c r="CP1781">
        <f t="shared" si="1274"/>
        <v>105</v>
      </c>
      <c r="CQ1781">
        <f t="shared" si="1275"/>
        <v>52.501799999999996</v>
      </c>
      <c r="CR1781">
        <f t="shared" si="1276"/>
        <v>0</v>
      </c>
      <c r="CS1781">
        <f t="shared" si="1277"/>
        <v>0</v>
      </c>
      <c r="CT1781">
        <f t="shared" si="1278"/>
        <v>0</v>
      </c>
      <c r="CU1781">
        <f t="shared" si="1279"/>
        <v>0</v>
      </c>
      <c r="CV1781">
        <f t="shared" si="1280"/>
        <v>0</v>
      </c>
      <c r="CW1781">
        <f t="shared" si="1281"/>
        <v>0</v>
      </c>
      <c r="CX1781">
        <f t="shared" si="1282"/>
        <v>7.0000000000000007E-2</v>
      </c>
      <c r="CY1781">
        <f t="shared" si="1283"/>
        <v>0</v>
      </c>
      <c r="CZ1781">
        <f t="shared" si="1284"/>
        <v>0</v>
      </c>
      <c r="DC1781" t="s">
        <v>3</v>
      </c>
      <c r="DD1781" t="s">
        <v>3</v>
      </c>
      <c r="DE1781" t="s">
        <v>3</v>
      </c>
      <c r="DF1781" t="s">
        <v>3</v>
      </c>
      <c r="DG1781" t="s">
        <v>3</v>
      </c>
      <c r="DH1781" t="s">
        <v>3</v>
      </c>
      <c r="DI1781" t="s">
        <v>3</v>
      </c>
      <c r="DJ1781" t="s">
        <v>3</v>
      </c>
      <c r="DK1781" t="s">
        <v>3</v>
      </c>
      <c r="DL1781" t="s">
        <v>3</v>
      </c>
      <c r="DM1781" t="s">
        <v>3</v>
      </c>
      <c r="DN1781">
        <v>0</v>
      </c>
      <c r="DO1781">
        <v>0</v>
      </c>
      <c r="DP1781">
        <v>1</v>
      </c>
      <c r="DQ1781">
        <v>1</v>
      </c>
      <c r="DU1781">
        <v>1010</v>
      </c>
      <c r="DV1781" t="s">
        <v>237</v>
      </c>
      <c r="DW1781" t="s">
        <v>237</v>
      </c>
      <c r="DX1781">
        <v>1</v>
      </c>
      <c r="DZ1781" t="s">
        <v>3</v>
      </c>
      <c r="EA1781" t="s">
        <v>3</v>
      </c>
      <c r="EB1781" t="s">
        <v>3</v>
      </c>
      <c r="EC1781" t="s">
        <v>3</v>
      </c>
      <c r="EE1781">
        <v>29085444</v>
      </c>
      <c r="EF1781">
        <v>12</v>
      </c>
      <c r="EG1781" t="s">
        <v>32</v>
      </c>
      <c r="EH1781">
        <v>0</v>
      </c>
      <c r="EI1781" t="s">
        <v>3</v>
      </c>
      <c r="EJ1781">
        <v>2</v>
      </c>
      <c r="EK1781">
        <v>500002</v>
      </c>
      <c r="EL1781" t="s">
        <v>33</v>
      </c>
      <c r="EM1781" t="s">
        <v>34</v>
      </c>
      <c r="EO1781" t="s">
        <v>3</v>
      </c>
      <c r="EQ1781">
        <v>0</v>
      </c>
      <c r="ER1781">
        <v>7.62</v>
      </c>
      <c r="ES1781">
        <v>7.62</v>
      </c>
      <c r="ET1781">
        <v>0</v>
      </c>
      <c r="EU1781">
        <v>0</v>
      </c>
      <c r="EV1781">
        <v>0</v>
      </c>
      <c r="EW1781">
        <v>0</v>
      </c>
      <c r="EX1781">
        <v>0</v>
      </c>
      <c r="FQ1781">
        <v>0</v>
      </c>
      <c r="FR1781">
        <f t="shared" si="1285"/>
        <v>0</v>
      </c>
      <c r="FS1781">
        <v>0</v>
      </c>
      <c r="FX1781">
        <v>0</v>
      </c>
      <c r="FY1781">
        <v>0</v>
      </c>
      <c r="GA1781" t="s">
        <v>3</v>
      </c>
      <c r="GD1781">
        <v>1</v>
      </c>
      <c r="GF1781">
        <v>-652224790</v>
      </c>
      <c r="GG1781">
        <v>2</v>
      </c>
      <c r="GH1781">
        <v>1</v>
      </c>
      <c r="GI1781">
        <v>2</v>
      </c>
      <c r="GJ1781">
        <v>0</v>
      </c>
      <c r="GK1781">
        <v>0</v>
      </c>
      <c r="GL1781">
        <f t="shared" si="1286"/>
        <v>0</v>
      </c>
      <c r="GM1781">
        <f t="shared" si="1287"/>
        <v>105</v>
      </c>
      <c r="GN1781">
        <f t="shared" si="1288"/>
        <v>0</v>
      </c>
      <c r="GO1781">
        <f t="shared" si="1289"/>
        <v>105</v>
      </c>
      <c r="GP1781">
        <f t="shared" si="1290"/>
        <v>0</v>
      </c>
      <c r="GR1781">
        <v>0</v>
      </c>
      <c r="GS1781">
        <v>3</v>
      </c>
      <c r="GT1781">
        <v>0</v>
      </c>
      <c r="GU1781" t="s">
        <v>3</v>
      </c>
      <c r="GV1781">
        <f t="shared" si="1291"/>
        <v>0</v>
      </c>
      <c r="GW1781">
        <v>1</v>
      </c>
      <c r="GX1781">
        <f t="shared" si="1292"/>
        <v>0</v>
      </c>
      <c r="HA1781">
        <v>0</v>
      </c>
      <c r="HB1781">
        <v>0</v>
      </c>
      <c r="HC1781">
        <f t="shared" si="1293"/>
        <v>0</v>
      </c>
      <c r="HE1781" t="s">
        <v>3</v>
      </c>
      <c r="HF1781" t="s">
        <v>3</v>
      </c>
      <c r="HM1781" t="s">
        <v>3</v>
      </c>
      <c r="IK1781">
        <v>0</v>
      </c>
    </row>
    <row r="1782" spans="1:245">
      <c r="A1782">
        <v>18</v>
      </c>
      <c r="B1782">
        <v>0</v>
      </c>
      <c r="C1782">
        <v>1946</v>
      </c>
      <c r="E1782" t="s">
        <v>281</v>
      </c>
      <c r="F1782" t="s">
        <v>240</v>
      </c>
      <c r="G1782" t="s">
        <v>241</v>
      </c>
      <c r="H1782" t="s">
        <v>237</v>
      </c>
      <c r="I1782">
        <f>I1779*J1782</f>
        <v>1</v>
      </c>
      <c r="J1782">
        <v>33.333333333333336</v>
      </c>
      <c r="K1782">
        <v>33.333333000000003</v>
      </c>
      <c r="O1782">
        <f t="shared" si="1259"/>
        <v>76.59</v>
      </c>
      <c r="P1782">
        <f t="shared" si="1260"/>
        <v>76.59</v>
      </c>
      <c r="Q1782">
        <f t="shared" si="1261"/>
        <v>0</v>
      </c>
      <c r="R1782">
        <f t="shared" si="1262"/>
        <v>0</v>
      </c>
      <c r="S1782">
        <f t="shared" si="1263"/>
        <v>0</v>
      </c>
      <c r="T1782">
        <f t="shared" si="1264"/>
        <v>0</v>
      </c>
      <c r="U1782">
        <f t="shared" si="1265"/>
        <v>0</v>
      </c>
      <c r="V1782">
        <f t="shared" si="1266"/>
        <v>0</v>
      </c>
      <c r="W1782">
        <f t="shared" si="1267"/>
        <v>0.09</v>
      </c>
      <c r="X1782">
        <f t="shared" si="1268"/>
        <v>0</v>
      </c>
      <c r="Y1782">
        <f t="shared" si="1269"/>
        <v>0</v>
      </c>
      <c r="AA1782">
        <v>35863109</v>
      </c>
      <c r="AB1782">
        <f t="shared" si="1270"/>
        <v>9.01</v>
      </c>
      <c r="AC1782">
        <f t="shared" si="1271"/>
        <v>9.01</v>
      </c>
      <c r="AD1782">
        <f t="shared" si="1296"/>
        <v>0</v>
      </c>
      <c r="AE1782">
        <f t="shared" si="1297"/>
        <v>0</v>
      </c>
      <c r="AF1782">
        <f>ROUND((EV1782),2)</f>
        <v>0</v>
      </c>
      <c r="AG1782">
        <f t="shared" si="1272"/>
        <v>0</v>
      </c>
      <c r="AH1782">
        <f>(EW1782)</f>
        <v>0</v>
      </c>
      <c r="AI1782">
        <f t="shared" si="1298"/>
        <v>0</v>
      </c>
      <c r="AJ1782">
        <f t="shared" si="1273"/>
        <v>0.09</v>
      </c>
      <c r="AK1782">
        <v>9.01</v>
      </c>
      <c r="AL1782">
        <v>9.01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0.09</v>
      </c>
      <c r="AT1782">
        <v>0</v>
      </c>
      <c r="AU1782">
        <v>0</v>
      </c>
      <c r="AV1782">
        <v>1</v>
      </c>
      <c r="AW1782">
        <v>1</v>
      </c>
      <c r="AZ1782">
        <v>1</v>
      </c>
      <c r="BA1782">
        <v>1</v>
      </c>
      <c r="BB1782">
        <v>1</v>
      </c>
      <c r="BC1782">
        <v>8.5</v>
      </c>
      <c r="BD1782" t="s">
        <v>3</v>
      </c>
      <c r="BE1782" t="s">
        <v>3</v>
      </c>
      <c r="BF1782" t="s">
        <v>3</v>
      </c>
      <c r="BG1782" t="s">
        <v>3</v>
      </c>
      <c r="BH1782">
        <v>3</v>
      </c>
      <c r="BI1782">
        <v>2</v>
      </c>
      <c r="BJ1782" t="s">
        <v>242</v>
      </c>
      <c r="BM1782">
        <v>500002</v>
      </c>
      <c r="BN1782">
        <v>0</v>
      </c>
      <c r="BO1782" t="s">
        <v>240</v>
      </c>
      <c r="BP1782">
        <v>1</v>
      </c>
      <c r="BQ1782">
        <v>12</v>
      </c>
      <c r="BR1782">
        <v>0</v>
      </c>
      <c r="BS1782">
        <v>1</v>
      </c>
      <c r="BT1782">
        <v>1</v>
      </c>
      <c r="BU1782">
        <v>1</v>
      </c>
      <c r="BV1782">
        <v>1</v>
      </c>
      <c r="BW1782">
        <v>1</v>
      </c>
      <c r="BX1782">
        <v>1</v>
      </c>
      <c r="BY1782" t="s">
        <v>3</v>
      </c>
      <c r="BZ1782">
        <v>0</v>
      </c>
      <c r="CA1782">
        <v>0</v>
      </c>
      <c r="CB1782" t="s">
        <v>3</v>
      </c>
      <c r="CE1782">
        <v>0</v>
      </c>
      <c r="CF1782">
        <v>0</v>
      </c>
      <c r="CG1782">
        <v>0</v>
      </c>
      <c r="CM1782">
        <v>0</v>
      </c>
      <c r="CN1782" t="s">
        <v>3</v>
      </c>
      <c r="CO1782">
        <v>0</v>
      </c>
      <c r="CP1782">
        <f t="shared" si="1274"/>
        <v>76.59</v>
      </c>
      <c r="CQ1782">
        <f t="shared" si="1275"/>
        <v>76.584999999999994</v>
      </c>
      <c r="CR1782">
        <f t="shared" si="1276"/>
        <v>0</v>
      </c>
      <c r="CS1782">
        <f t="shared" si="1277"/>
        <v>0</v>
      </c>
      <c r="CT1782">
        <f t="shared" si="1278"/>
        <v>0</v>
      </c>
      <c r="CU1782">
        <f t="shared" si="1279"/>
        <v>0</v>
      </c>
      <c r="CV1782">
        <f t="shared" si="1280"/>
        <v>0</v>
      </c>
      <c r="CW1782">
        <f t="shared" si="1281"/>
        <v>0</v>
      </c>
      <c r="CX1782">
        <f t="shared" si="1282"/>
        <v>0.09</v>
      </c>
      <c r="CY1782">
        <f t="shared" si="1283"/>
        <v>0</v>
      </c>
      <c r="CZ1782">
        <f t="shared" si="1284"/>
        <v>0</v>
      </c>
      <c r="DC1782" t="s">
        <v>3</v>
      </c>
      <c r="DD1782" t="s">
        <v>3</v>
      </c>
      <c r="DE1782" t="s">
        <v>3</v>
      </c>
      <c r="DF1782" t="s">
        <v>3</v>
      </c>
      <c r="DG1782" t="s">
        <v>3</v>
      </c>
      <c r="DH1782" t="s">
        <v>3</v>
      </c>
      <c r="DI1782" t="s">
        <v>3</v>
      </c>
      <c r="DJ1782" t="s">
        <v>3</v>
      </c>
      <c r="DK1782" t="s">
        <v>3</v>
      </c>
      <c r="DL1782" t="s">
        <v>3</v>
      </c>
      <c r="DM1782" t="s">
        <v>3</v>
      </c>
      <c r="DN1782">
        <v>0</v>
      </c>
      <c r="DO1782">
        <v>0</v>
      </c>
      <c r="DP1782">
        <v>1</v>
      </c>
      <c r="DQ1782">
        <v>1</v>
      </c>
      <c r="DU1782">
        <v>1010</v>
      </c>
      <c r="DV1782" t="s">
        <v>237</v>
      </c>
      <c r="DW1782" t="s">
        <v>237</v>
      </c>
      <c r="DX1782">
        <v>1</v>
      </c>
      <c r="DZ1782" t="s">
        <v>3</v>
      </c>
      <c r="EA1782" t="s">
        <v>3</v>
      </c>
      <c r="EB1782" t="s">
        <v>3</v>
      </c>
      <c r="EC1782" t="s">
        <v>3</v>
      </c>
      <c r="EE1782">
        <v>29085444</v>
      </c>
      <c r="EF1782">
        <v>12</v>
      </c>
      <c r="EG1782" t="s">
        <v>32</v>
      </c>
      <c r="EH1782">
        <v>0</v>
      </c>
      <c r="EI1782" t="s">
        <v>3</v>
      </c>
      <c r="EJ1782">
        <v>2</v>
      </c>
      <c r="EK1782">
        <v>500002</v>
      </c>
      <c r="EL1782" t="s">
        <v>33</v>
      </c>
      <c r="EM1782" t="s">
        <v>34</v>
      </c>
      <c r="EO1782" t="s">
        <v>3</v>
      </c>
      <c r="EQ1782">
        <v>0</v>
      </c>
      <c r="ER1782">
        <v>9.01</v>
      </c>
      <c r="ES1782">
        <v>9.01</v>
      </c>
      <c r="ET1782">
        <v>0</v>
      </c>
      <c r="EU1782">
        <v>0</v>
      </c>
      <c r="EV1782">
        <v>0</v>
      </c>
      <c r="EW1782">
        <v>0</v>
      </c>
      <c r="EX1782">
        <v>0</v>
      </c>
      <c r="FQ1782">
        <v>0</v>
      </c>
      <c r="FR1782">
        <f t="shared" si="1285"/>
        <v>0</v>
      </c>
      <c r="FS1782">
        <v>0</v>
      </c>
      <c r="FX1782">
        <v>0</v>
      </c>
      <c r="FY1782">
        <v>0</v>
      </c>
      <c r="GA1782" t="s">
        <v>3</v>
      </c>
      <c r="GD1782">
        <v>1</v>
      </c>
      <c r="GF1782">
        <v>-1484870884</v>
      </c>
      <c r="GG1782">
        <v>2</v>
      </c>
      <c r="GH1782">
        <v>1</v>
      </c>
      <c r="GI1782">
        <v>2</v>
      </c>
      <c r="GJ1782">
        <v>0</v>
      </c>
      <c r="GK1782">
        <v>0</v>
      </c>
      <c r="GL1782">
        <f t="shared" si="1286"/>
        <v>0</v>
      </c>
      <c r="GM1782">
        <f t="shared" si="1287"/>
        <v>76.59</v>
      </c>
      <c r="GN1782">
        <f t="shared" si="1288"/>
        <v>0</v>
      </c>
      <c r="GO1782">
        <f t="shared" si="1289"/>
        <v>76.59</v>
      </c>
      <c r="GP1782">
        <f t="shared" si="1290"/>
        <v>0</v>
      </c>
      <c r="GR1782">
        <v>0</v>
      </c>
      <c r="GS1782">
        <v>3</v>
      </c>
      <c r="GT1782">
        <v>0</v>
      </c>
      <c r="GU1782" t="s">
        <v>3</v>
      </c>
      <c r="GV1782">
        <f t="shared" si="1291"/>
        <v>0</v>
      </c>
      <c r="GW1782">
        <v>1</v>
      </c>
      <c r="GX1782">
        <f t="shared" si="1292"/>
        <v>0</v>
      </c>
      <c r="HA1782">
        <v>0</v>
      </c>
      <c r="HB1782">
        <v>0</v>
      </c>
      <c r="HC1782">
        <f t="shared" si="1293"/>
        <v>0</v>
      </c>
      <c r="HE1782" t="s">
        <v>3</v>
      </c>
      <c r="HF1782" t="s">
        <v>3</v>
      </c>
      <c r="HM1782" t="s">
        <v>3</v>
      </c>
      <c r="IK1782">
        <v>0</v>
      </c>
    </row>
    <row r="1783" spans="1:245">
      <c r="A1783">
        <v>17</v>
      </c>
      <c r="B1783">
        <v>0</v>
      </c>
      <c r="C1783">
        <f>ROW(SmtRes!A1958)</f>
        <v>1958</v>
      </c>
      <c r="D1783">
        <f>ROW(EtalonRes!A1900)</f>
        <v>1900</v>
      </c>
      <c r="E1783" t="s">
        <v>222</v>
      </c>
      <c r="F1783" t="s">
        <v>244</v>
      </c>
      <c r="G1783" t="s">
        <v>245</v>
      </c>
      <c r="H1783" t="s">
        <v>58</v>
      </c>
      <c r="I1783">
        <f>ROUND(1/100,9)</f>
        <v>0.01</v>
      </c>
      <c r="J1783">
        <v>0</v>
      </c>
      <c r="K1783">
        <f>ROUND(1/100,9)</f>
        <v>0.01</v>
      </c>
      <c r="O1783">
        <f t="shared" si="1259"/>
        <v>102.04</v>
      </c>
      <c r="P1783">
        <f t="shared" si="1260"/>
        <v>2.58</v>
      </c>
      <c r="Q1783">
        <f t="shared" si="1261"/>
        <v>0.52</v>
      </c>
      <c r="R1783">
        <f t="shared" si="1262"/>
        <v>0.14000000000000001</v>
      </c>
      <c r="S1783">
        <f t="shared" si="1263"/>
        <v>98.94</v>
      </c>
      <c r="T1783">
        <f t="shared" si="1264"/>
        <v>0</v>
      </c>
      <c r="U1783">
        <f t="shared" si="1265"/>
        <v>0.30175999999999997</v>
      </c>
      <c r="V1783">
        <f t="shared" si="1266"/>
        <v>2.9999999999999997E-4</v>
      </c>
      <c r="W1783">
        <f t="shared" si="1267"/>
        <v>0</v>
      </c>
      <c r="X1783">
        <f t="shared" si="1268"/>
        <v>80.25</v>
      </c>
      <c r="Y1783">
        <f t="shared" si="1269"/>
        <v>51.52</v>
      </c>
      <c r="AA1783">
        <v>35863109</v>
      </c>
      <c r="AB1783">
        <f t="shared" si="1270"/>
        <v>341.2</v>
      </c>
      <c r="AC1783">
        <f t="shared" si="1271"/>
        <v>36.07</v>
      </c>
      <c r="AD1783">
        <f t="shared" si="1296"/>
        <v>5.78</v>
      </c>
      <c r="AE1783">
        <f t="shared" si="1297"/>
        <v>0.41</v>
      </c>
      <c r="AF1783">
        <f>ROUND(((EV1783*1.15)),2)</f>
        <v>299.35000000000002</v>
      </c>
      <c r="AG1783">
        <f t="shared" si="1272"/>
        <v>0</v>
      </c>
      <c r="AH1783">
        <f>((EW1783*1.15))</f>
        <v>30.175999999999995</v>
      </c>
      <c r="AI1783">
        <f t="shared" si="1298"/>
        <v>0.03</v>
      </c>
      <c r="AJ1783">
        <f t="shared" si="1273"/>
        <v>0</v>
      </c>
      <c r="AK1783">
        <v>302.14999999999998</v>
      </c>
      <c r="AL1783">
        <v>36.07</v>
      </c>
      <c r="AM1783">
        <v>5.78</v>
      </c>
      <c r="AN1783">
        <v>0.41</v>
      </c>
      <c r="AO1783">
        <v>260.3</v>
      </c>
      <c r="AP1783">
        <v>0</v>
      </c>
      <c r="AQ1783">
        <v>26.24</v>
      </c>
      <c r="AR1783">
        <v>0.03</v>
      </c>
      <c r="AS1783">
        <v>0</v>
      </c>
      <c r="AT1783">
        <v>81</v>
      </c>
      <c r="AU1783">
        <v>52</v>
      </c>
      <c r="AV1783">
        <v>1</v>
      </c>
      <c r="AW1783">
        <v>1</v>
      </c>
      <c r="AZ1783">
        <v>1</v>
      </c>
      <c r="BA1783">
        <v>33.049999999999997</v>
      </c>
      <c r="BB1783">
        <v>9.01</v>
      </c>
      <c r="BC1783">
        <v>7.15</v>
      </c>
      <c r="BD1783" t="s">
        <v>3</v>
      </c>
      <c r="BE1783" t="s">
        <v>3</v>
      </c>
      <c r="BF1783" t="s">
        <v>3</v>
      </c>
      <c r="BG1783" t="s">
        <v>3</v>
      </c>
      <c r="BH1783">
        <v>0</v>
      </c>
      <c r="BI1783">
        <v>2</v>
      </c>
      <c r="BJ1783" t="s">
        <v>246</v>
      </c>
      <c r="BM1783">
        <v>108001</v>
      </c>
      <c r="BN1783">
        <v>0</v>
      </c>
      <c r="BO1783" t="s">
        <v>244</v>
      </c>
      <c r="BP1783">
        <v>1</v>
      </c>
      <c r="BQ1783">
        <v>3</v>
      </c>
      <c r="BR1783">
        <v>0</v>
      </c>
      <c r="BS1783">
        <v>33.049999999999997</v>
      </c>
      <c r="BT1783">
        <v>1</v>
      </c>
      <c r="BU1783">
        <v>1</v>
      </c>
      <c r="BV1783">
        <v>1</v>
      </c>
      <c r="BW1783">
        <v>1</v>
      </c>
      <c r="BX1783">
        <v>1</v>
      </c>
      <c r="BY1783" t="s">
        <v>3</v>
      </c>
      <c r="BZ1783">
        <v>95</v>
      </c>
      <c r="CA1783">
        <v>65</v>
      </c>
      <c r="CB1783" t="s">
        <v>3</v>
      </c>
      <c r="CE1783">
        <v>0</v>
      </c>
      <c r="CF1783">
        <v>0</v>
      </c>
      <c r="CG1783">
        <v>0</v>
      </c>
      <c r="CM1783">
        <v>0</v>
      </c>
      <c r="CN1783" t="s">
        <v>993</v>
      </c>
      <c r="CO1783">
        <v>0</v>
      </c>
      <c r="CP1783">
        <f t="shared" si="1274"/>
        <v>102.03999999999999</v>
      </c>
      <c r="CQ1783">
        <f t="shared" si="1275"/>
        <v>257.90050000000002</v>
      </c>
      <c r="CR1783">
        <f t="shared" si="1276"/>
        <v>52.077800000000003</v>
      </c>
      <c r="CS1783">
        <f t="shared" si="1277"/>
        <v>13.550499999999998</v>
      </c>
      <c r="CT1783">
        <f t="shared" si="1278"/>
        <v>9893.5174999999999</v>
      </c>
      <c r="CU1783">
        <f t="shared" si="1279"/>
        <v>0</v>
      </c>
      <c r="CV1783">
        <f t="shared" si="1280"/>
        <v>30.175999999999995</v>
      </c>
      <c r="CW1783">
        <f t="shared" si="1281"/>
        <v>0.03</v>
      </c>
      <c r="CX1783">
        <f t="shared" si="1282"/>
        <v>0</v>
      </c>
      <c r="CY1783">
        <f t="shared" si="1283"/>
        <v>80.254799999999989</v>
      </c>
      <c r="CZ1783">
        <f t="shared" si="1284"/>
        <v>51.521599999999999</v>
      </c>
      <c r="DC1783" t="s">
        <v>3</v>
      </c>
      <c r="DD1783" t="s">
        <v>3</v>
      </c>
      <c r="DE1783" t="s">
        <v>3</v>
      </c>
      <c r="DF1783" t="s">
        <v>3</v>
      </c>
      <c r="DG1783" t="s">
        <v>134</v>
      </c>
      <c r="DH1783" t="s">
        <v>3</v>
      </c>
      <c r="DI1783" t="s">
        <v>134</v>
      </c>
      <c r="DJ1783" t="s">
        <v>3</v>
      </c>
      <c r="DK1783" t="s">
        <v>3</v>
      </c>
      <c r="DL1783" t="s">
        <v>3</v>
      </c>
      <c r="DM1783" t="s">
        <v>3</v>
      </c>
      <c r="DN1783">
        <v>0</v>
      </c>
      <c r="DO1783">
        <v>0</v>
      </c>
      <c r="DP1783">
        <v>1</v>
      </c>
      <c r="DQ1783">
        <v>1</v>
      </c>
      <c r="DU1783">
        <v>1010</v>
      </c>
      <c r="DV1783" t="s">
        <v>58</v>
      </c>
      <c r="DW1783" t="s">
        <v>58</v>
      </c>
      <c r="DX1783">
        <v>100</v>
      </c>
      <c r="DZ1783" t="s">
        <v>3</v>
      </c>
      <c r="EA1783" t="s">
        <v>3</v>
      </c>
      <c r="EB1783" t="s">
        <v>3</v>
      </c>
      <c r="EC1783" t="s">
        <v>3</v>
      </c>
      <c r="EE1783">
        <v>29085386</v>
      </c>
      <c r="EF1783">
        <v>3</v>
      </c>
      <c r="EG1783" t="s">
        <v>226</v>
      </c>
      <c r="EH1783">
        <v>0</v>
      </c>
      <c r="EI1783" t="s">
        <v>3</v>
      </c>
      <c r="EJ1783">
        <v>2</v>
      </c>
      <c r="EK1783">
        <v>108001</v>
      </c>
      <c r="EL1783" t="s">
        <v>227</v>
      </c>
      <c r="EM1783" t="s">
        <v>228</v>
      </c>
      <c r="EO1783" t="s">
        <v>305</v>
      </c>
      <c r="EQ1783">
        <v>0</v>
      </c>
      <c r="ER1783">
        <v>302.14999999999998</v>
      </c>
      <c r="ES1783">
        <v>36.07</v>
      </c>
      <c r="ET1783">
        <v>5.78</v>
      </c>
      <c r="EU1783">
        <v>0.41</v>
      </c>
      <c r="EV1783">
        <v>260.3</v>
      </c>
      <c r="EW1783">
        <v>26.24</v>
      </c>
      <c r="EX1783">
        <v>0.03</v>
      </c>
      <c r="EY1783">
        <v>0</v>
      </c>
      <c r="FQ1783">
        <v>0</v>
      </c>
      <c r="FR1783">
        <f t="shared" si="1285"/>
        <v>0</v>
      </c>
      <c r="FS1783">
        <v>0</v>
      </c>
      <c r="FV1783" t="s">
        <v>25</v>
      </c>
      <c r="FW1783" t="s">
        <v>26</v>
      </c>
      <c r="FX1783">
        <v>95</v>
      </c>
      <c r="FY1783">
        <v>65</v>
      </c>
      <c r="GA1783" t="s">
        <v>3</v>
      </c>
      <c r="GD1783">
        <v>1</v>
      </c>
      <c r="GF1783">
        <v>1949515482</v>
      </c>
      <c r="GG1783">
        <v>2</v>
      </c>
      <c r="GH1783">
        <v>1</v>
      </c>
      <c r="GI1783">
        <v>2</v>
      </c>
      <c r="GJ1783">
        <v>0</v>
      </c>
      <c r="GK1783">
        <v>0</v>
      </c>
      <c r="GL1783">
        <f t="shared" si="1286"/>
        <v>0</v>
      </c>
      <c r="GM1783">
        <f t="shared" si="1287"/>
        <v>233.81</v>
      </c>
      <c r="GN1783">
        <f t="shared" si="1288"/>
        <v>0</v>
      </c>
      <c r="GO1783">
        <f t="shared" si="1289"/>
        <v>233.81</v>
      </c>
      <c r="GP1783">
        <f t="shared" si="1290"/>
        <v>0</v>
      </c>
      <c r="GR1783">
        <v>0</v>
      </c>
      <c r="GS1783">
        <v>3</v>
      </c>
      <c r="GT1783">
        <v>0</v>
      </c>
      <c r="GU1783" t="s">
        <v>3</v>
      </c>
      <c r="GV1783">
        <f t="shared" si="1291"/>
        <v>0</v>
      </c>
      <c r="GW1783">
        <v>1</v>
      </c>
      <c r="GX1783">
        <f t="shared" si="1292"/>
        <v>0</v>
      </c>
      <c r="HA1783">
        <v>0</v>
      </c>
      <c r="HB1783">
        <v>0</v>
      </c>
      <c r="HC1783">
        <f t="shared" si="1293"/>
        <v>0</v>
      </c>
      <c r="HE1783" t="s">
        <v>3</v>
      </c>
      <c r="HF1783" t="s">
        <v>3</v>
      </c>
      <c r="HM1783" t="s">
        <v>3</v>
      </c>
      <c r="IK1783">
        <v>0</v>
      </c>
    </row>
    <row r="1784" spans="1:245">
      <c r="A1784">
        <v>18</v>
      </c>
      <c r="B1784">
        <v>0</v>
      </c>
      <c r="C1784">
        <v>1955</v>
      </c>
      <c r="E1784" t="s">
        <v>229</v>
      </c>
      <c r="F1784" t="s">
        <v>230</v>
      </c>
      <c r="G1784" t="s">
        <v>231</v>
      </c>
      <c r="H1784" t="s">
        <v>232</v>
      </c>
      <c r="I1784">
        <f>I1783*J1784</f>
        <v>1E-3</v>
      </c>
      <c r="J1784">
        <v>0.1</v>
      </c>
      <c r="K1784">
        <v>0.1</v>
      </c>
      <c r="O1784">
        <f t="shared" si="1259"/>
        <v>5.12</v>
      </c>
      <c r="P1784">
        <f t="shared" si="1260"/>
        <v>5.12</v>
      </c>
      <c r="Q1784">
        <f t="shared" si="1261"/>
        <v>0</v>
      </c>
      <c r="R1784">
        <f t="shared" si="1262"/>
        <v>0</v>
      </c>
      <c r="S1784">
        <f t="shared" si="1263"/>
        <v>0</v>
      </c>
      <c r="T1784">
        <f t="shared" si="1264"/>
        <v>0</v>
      </c>
      <c r="U1784">
        <f t="shared" si="1265"/>
        <v>0</v>
      </c>
      <c r="V1784">
        <f t="shared" si="1266"/>
        <v>0</v>
      </c>
      <c r="W1784">
        <f t="shared" si="1267"/>
        <v>0.02</v>
      </c>
      <c r="X1784">
        <f t="shared" si="1268"/>
        <v>0</v>
      </c>
      <c r="Y1784">
        <f t="shared" si="1269"/>
        <v>0</v>
      </c>
      <c r="AA1784">
        <v>35863109</v>
      </c>
      <c r="AB1784">
        <f t="shared" si="1270"/>
        <v>1998.42</v>
      </c>
      <c r="AC1784">
        <f t="shared" si="1271"/>
        <v>1998.42</v>
      </c>
      <c r="AD1784">
        <f t="shared" si="1296"/>
        <v>0</v>
      </c>
      <c r="AE1784">
        <f t="shared" si="1297"/>
        <v>0</v>
      </c>
      <c r="AF1784">
        <f>ROUND((EV1784),2)</f>
        <v>0</v>
      </c>
      <c r="AG1784">
        <f t="shared" si="1272"/>
        <v>0</v>
      </c>
      <c r="AH1784">
        <f>(EW1784)</f>
        <v>0</v>
      </c>
      <c r="AI1784">
        <f t="shared" si="1298"/>
        <v>0</v>
      </c>
      <c r="AJ1784">
        <f t="shared" si="1273"/>
        <v>19.399999999999999</v>
      </c>
      <c r="AK1784">
        <v>1998.42</v>
      </c>
      <c r="AL1784">
        <v>1998.42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19.399999999999999</v>
      </c>
      <c r="AT1784">
        <v>0</v>
      </c>
      <c r="AU1784">
        <v>0</v>
      </c>
      <c r="AV1784">
        <v>1</v>
      </c>
      <c r="AW1784">
        <v>1</v>
      </c>
      <c r="AZ1784">
        <v>1</v>
      </c>
      <c r="BA1784">
        <v>1</v>
      </c>
      <c r="BB1784">
        <v>1</v>
      </c>
      <c r="BC1784">
        <v>2.56</v>
      </c>
      <c r="BD1784" t="s">
        <v>3</v>
      </c>
      <c r="BE1784" t="s">
        <v>3</v>
      </c>
      <c r="BF1784" t="s">
        <v>3</v>
      </c>
      <c r="BG1784" t="s">
        <v>3</v>
      </c>
      <c r="BH1784">
        <v>3</v>
      </c>
      <c r="BI1784">
        <v>2</v>
      </c>
      <c r="BJ1784" t="s">
        <v>233</v>
      </c>
      <c r="BM1784">
        <v>500002</v>
      </c>
      <c r="BN1784">
        <v>0</v>
      </c>
      <c r="BO1784" t="s">
        <v>230</v>
      </c>
      <c r="BP1784">
        <v>1</v>
      </c>
      <c r="BQ1784">
        <v>12</v>
      </c>
      <c r="BR1784">
        <v>0</v>
      </c>
      <c r="BS1784">
        <v>1</v>
      </c>
      <c r="BT1784">
        <v>1</v>
      </c>
      <c r="BU1784">
        <v>1</v>
      </c>
      <c r="BV1784">
        <v>1</v>
      </c>
      <c r="BW1784">
        <v>1</v>
      </c>
      <c r="BX1784">
        <v>1</v>
      </c>
      <c r="BY1784" t="s">
        <v>3</v>
      </c>
      <c r="BZ1784">
        <v>0</v>
      </c>
      <c r="CA1784">
        <v>0</v>
      </c>
      <c r="CB1784" t="s">
        <v>3</v>
      </c>
      <c r="CE1784">
        <v>0</v>
      </c>
      <c r="CF1784">
        <v>0</v>
      </c>
      <c r="CG1784">
        <v>0</v>
      </c>
      <c r="CM1784">
        <v>0</v>
      </c>
      <c r="CN1784" t="s">
        <v>3</v>
      </c>
      <c r="CO1784">
        <v>0</v>
      </c>
      <c r="CP1784">
        <f t="shared" si="1274"/>
        <v>5.12</v>
      </c>
      <c r="CQ1784">
        <f t="shared" si="1275"/>
        <v>5115.9552000000003</v>
      </c>
      <c r="CR1784">
        <f t="shared" si="1276"/>
        <v>0</v>
      </c>
      <c r="CS1784">
        <f t="shared" si="1277"/>
        <v>0</v>
      </c>
      <c r="CT1784">
        <f t="shared" si="1278"/>
        <v>0</v>
      </c>
      <c r="CU1784">
        <f t="shared" si="1279"/>
        <v>0</v>
      </c>
      <c r="CV1784">
        <f t="shared" si="1280"/>
        <v>0</v>
      </c>
      <c r="CW1784">
        <f t="shared" si="1281"/>
        <v>0</v>
      </c>
      <c r="CX1784">
        <f t="shared" si="1282"/>
        <v>19.399999999999999</v>
      </c>
      <c r="CY1784">
        <f t="shared" si="1283"/>
        <v>0</v>
      </c>
      <c r="CZ1784">
        <f t="shared" si="1284"/>
        <v>0</v>
      </c>
      <c r="DC1784" t="s">
        <v>3</v>
      </c>
      <c r="DD1784" t="s">
        <v>3</v>
      </c>
      <c r="DE1784" t="s">
        <v>3</v>
      </c>
      <c r="DF1784" t="s">
        <v>3</v>
      </c>
      <c r="DG1784" t="s">
        <v>3</v>
      </c>
      <c r="DH1784" t="s">
        <v>3</v>
      </c>
      <c r="DI1784" t="s">
        <v>3</v>
      </c>
      <c r="DJ1784" t="s">
        <v>3</v>
      </c>
      <c r="DK1784" t="s">
        <v>3</v>
      </c>
      <c r="DL1784" t="s">
        <v>3</v>
      </c>
      <c r="DM1784" t="s">
        <v>3</v>
      </c>
      <c r="DN1784">
        <v>0</v>
      </c>
      <c r="DO1784">
        <v>0</v>
      </c>
      <c r="DP1784">
        <v>1</v>
      </c>
      <c r="DQ1784">
        <v>1</v>
      </c>
      <c r="DU1784">
        <v>1010</v>
      </c>
      <c r="DV1784" t="s">
        <v>232</v>
      </c>
      <c r="DW1784" t="s">
        <v>232</v>
      </c>
      <c r="DX1784">
        <v>1000</v>
      </c>
      <c r="DZ1784" t="s">
        <v>3</v>
      </c>
      <c r="EA1784" t="s">
        <v>3</v>
      </c>
      <c r="EB1784" t="s">
        <v>3</v>
      </c>
      <c r="EC1784" t="s">
        <v>3</v>
      </c>
      <c r="EE1784">
        <v>29085444</v>
      </c>
      <c r="EF1784">
        <v>12</v>
      </c>
      <c r="EG1784" t="s">
        <v>32</v>
      </c>
      <c r="EH1784">
        <v>0</v>
      </c>
      <c r="EI1784" t="s">
        <v>3</v>
      </c>
      <c r="EJ1784">
        <v>2</v>
      </c>
      <c r="EK1784">
        <v>500002</v>
      </c>
      <c r="EL1784" t="s">
        <v>33</v>
      </c>
      <c r="EM1784" t="s">
        <v>34</v>
      </c>
      <c r="EO1784" t="s">
        <v>3</v>
      </c>
      <c r="EQ1784">
        <v>0</v>
      </c>
      <c r="ER1784">
        <v>1998.42</v>
      </c>
      <c r="ES1784">
        <v>1998.42</v>
      </c>
      <c r="ET1784">
        <v>0</v>
      </c>
      <c r="EU1784">
        <v>0</v>
      </c>
      <c r="EV1784">
        <v>0</v>
      </c>
      <c r="EW1784">
        <v>0</v>
      </c>
      <c r="EX1784">
        <v>0</v>
      </c>
      <c r="FQ1784">
        <v>0</v>
      </c>
      <c r="FR1784">
        <f t="shared" si="1285"/>
        <v>0</v>
      </c>
      <c r="FS1784">
        <v>0</v>
      </c>
      <c r="FX1784">
        <v>0</v>
      </c>
      <c r="FY1784">
        <v>0</v>
      </c>
      <c r="GA1784" t="s">
        <v>3</v>
      </c>
      <c r="GD1784">
        <v>1</v>
      </c>
      <c r="GF1784">
        <v>-1152774928</v>
      </c>
      <c r="GG1784">
        <v>2</v>
      </c>
      <c r="GH1784">
        <v>1</v>
      </c>
      <c r="GI1784">
        <v>2</v>
      </c>
      <c r="GJ1784">
        <v>0</v>
      </c>
      <c r="GK1784">
        <v>0</v>
      </c>
      <c r="GL1784">
        <f t="shared" si="1286"/>
        <v>0</v>
      </c>
      <c r="GM1784">
        <f t="shared" si="1287"/>
        <v>5.12</v>
      </c>
      <c r="GN1784">
        <f t="shared" si="1288"/>
        <v>0</v>
      </c>
      <c r="GO1784">
        <f t="shared" si="1289"/>
        <v>5.12</v>
      </c>
      <c r="GP1784">
        <f t="shared" si="1290"/>
        <v>0</v>
      </c>
      <c r="GR1784">
        <v>0</v>
      </c>
      <c r="GS1784">
        <v>3</v>
      </c>
      <c r="GT1784">
        <v>0</v>
      </c>
      <c r="GU1784" t="s">
        <v>3</v>
      </c>
      <c r="GV1784">
        <f t="shared" si="1291"/>
        <v>0</v>
      </c>
      <c r="GW1784">
        <v>1</v>
      </c>
      <c r="GX1784">
        <f t="shared" si="1292"/>
        <v>0</v>
      </c>
      <c r="HA1784">
        <v>0</v>
      </c>
      <c r="HB1784">
        <v>0</v>
      </c>
      <c r="HC1784">
        <f t="shared" si="1293"/>
        <v>0</v>
      </c>
      <c r="HE1784" t="s">
        <v>3</v>
      </c>
      <c r="HF1784" t="s">
        <v>3</v>
      </c>
      <c r="HM1784" t="s">
        <v>3</v>
      </c>
      <c r="IK1784">
        <v>0</v>
      </c>
    </row>
    <row r="1785" spans="1:245">
      <c r="A1785">
        <v>18</v>
      </c>
      <c r="B1785">
        <v>0</v>
      </c>
      <c r="C1785">
        <v>1957</v>
      </c>
      <c r="E1785" t="s">
        <v>234</v>
      </c>
      <c r="F1785" t="s">
        <v>249</v>
      </c>
      <c r="G1785" t="s">
        <v>250</v>
      </c>
      <c r="H1785" t="s">
        <v>237</v>
      </c>
      <c r="I1785">
        <f>I1783*J1785</f>
        <v>1</v>
      </c>
      <c r="J1785">
        <v>100</v>
      </c>
      <c r="K1785">
        <v>100</v>
      </c>
      <c r="O1785">
        <f t="shared" si="1259"/>
        <v>76.47</v>
      </c>
      <c r="P1785">
        <f t="shared" si="1260"/>
        <v>76.47</v>
      </c>
      <c r="Q1785">
        <f t="shared" si="1261"/>
        <v>0</v>
      </c>
      <c r="R1785">
        <f t="shared" si="1262"/>
        <v>0</v>
      </c>
      <c r="S1785">
        <f t="shared" si="1263"/>
        <v>0</v>
      </c>
      <c r="T1785">
        <f t="shared" si="1264"/>
        <v>0</v>
      </c>
      <c r="U1785">
        <f t="shared" si="1265"/>
        <v>0</v>
      </c>
      <c r="V1785">
        <f t="shared" si="1266"/>
        <v>0</v>
      </c>
      <c r="W1785">
        <f t="shared" si="1267"/>
        <v>0.09</v>
      </c>
      <c r="X1785">
        <f t="shared" si="1268"/>
        <v>0</v>
      </c>
      <c r="Y1785">
        <f t="shared" si="1269"/>
        <v>0</v>
      </c>
      <c r="AA1785">
        <v>35863109</v>
      </c>
      <c r="AB1785">
        <f t="shared" si="1270"/>
        <v>8.81</v>
      </c>
      <c r="AC1785">
        <f t="shared" si="1271"/>
        <v>8.81</v>
      </c>
      <c r="AD1785">
        <f t="shared" si="1296"/>
        <v>0</v>
      </c>
      <c r="AE1785">
        <f t="shared" si="1297"/>
        <v>0</v>
      </c>
      <c r="AF1785">
        <f>ROUND((EV1785),2)</f>
        <v>0</v>
      </c>
      <c r="AG1785">
        <f t="shared" si="1272"/>
        <v>0</v>
      </c>
      <c r="AH1785">
        <f>(EW1785)</f>
        <v>0</v>
      </c>
      <c r="AI1785">
        <f t="shared" si="1298"/>
        <v>0</v>
      </c>
      <c r="AJ1785">
        <f t="shared" si="1273"/>
        <v>0.09</v>
      </c>
      <c r="AK1785">
        <v>8.81</v>
      </c>
      <c r="AL1785">
        <v>8.81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0.09</v>
      </c>
      <c r="AT1785">
        <v>0</v>
      </c>
      <c r="AU1785">
        <v>0</v>
      </c>
      <c r="AV1785">
        <v>1</v>
      </c>
      <c r="AW1785">
        <v>1</v>
      </c>
      <c r="AZ1785">
        <v>1</v>
      </c>
      <c r="BA1785">
        <v>1</v>
      </c>
      <c r="BB1785">
        <v>1</v>
      </c>
      <c r="BC1785">
        <v>8.68</v>
      </c>
      <c r="BD1785" t="s">
        <v>3</v>
      </c>
      <c r="BE1785" t="s">
        <v>3</v>
      </c>
      <c r="BF1785" t="s">
        <v>3</v>
      </c>
      <c r="BG1785" t="s">
        <v>3</v>
      </c>
      <c r="BH1785">
        <v>3</v>
      </c>
      <c r="BI1785">
        <v>2</v>
      </c>
      <c r="BJ1785" t="s">
        <v>251</v>
      </c>
      <c r="BM1785">
        <v>500002</v>
      </c>
      <c r="BN1785">
        <v>0</v>
      </c>
      <c r="BO1785" t="s">
        <v>249</v>
      </c>
      <c r="BP1785">
        <v>1</v>
      </c>
      <c r="BQ1785">
        <v>12</v>
      </c>
      <c r="BR1785">
        <v>0</v>
      </c>
      <c r="BS1785">
        <v>1</v>
      </c>
      <c r="BT1785">
        <v>1</v>
      </c>
      <c r="BU1785">
        <v>1</v>
      </c>
      <c r="BV1785">
        <v>1</v>
      </c>
      <c r="BW1785">
        <v>1</v>
      </c>
      <c r="BX1785">
        <v>1</v>
      </c>
      <c r="BY1785" t="s">
        <v>3</v>
      </c>
      <c r="BZ1785">
        <v>0</v>
      </c>
      <c r="CA1785">
        <v>0</v>
      </c>
      <c r="CB1785" t="s">
        <v>3</v>
      </c>
      <c r="CE1785">
        <v>0</v>
      </c>
      <c r="CF1785">
        <v>0</v>
      </c>
      <c r="CG1785">
        <v>0</v>
      </c>
      <c r="CM1785">
        <v>0</v>
      </c>
      <c r="CN1785" t="s">
        <v>3</v>
      </c>
      <c r="CO1785">
        <v>0</v>
      </c>
      <c r="CP1785">
        <f t="shared" si="1274"/>
        <v>76.47</v>
      </c>
      <c r="CQ1785">
        <f t="shared" si="1275"/>
        <v>76.470799999999997</v>
      </c>
      <c r="CR1785">
        <f t="shared" si="1276"/>
        <v>0</v>
      </c>
      <c r="CS1785">
        <f t="shared" si="1277"/>
        <v>0</v>
      </c>
      <c r="CT1785">
        <f t="shared" si="1278"/>
        <v>0</v>
      </c>
      <c r="CU1785">
        <f t="shared" si="1279"/>
        <v>0</v>
      </c>
      <c r="CV1785">
        <f t="shared" si="1280"/>
        <v>0</v>
      </c>
      <c r="CW1785">
        <f t="shared" si="1281"/>
        <v>0</v>
      </c>
      <c r="CX1785">
        <f t="shared" si="1282"/>
        <v>0.09</v>
      </c>
      <c r="CY1785">
        <f t="shared" si="1283"/>
        <v>0</v>
      </c>
      <c r="CZ1785">
        <f t="shared" si="1284"/>
        <v>0</v>
      </c>
      <c r="DC1785" t="s">
        <v>3</v>
      </c>
      <c r="DD1785" t="s">
        <v>3</v>
      </c>
      <c r="DE1785" t="s">
        <v>3</v>
      </c>
      <c r="DF1785" t="s">
        <v>3</v>
      </c>
      <c r="DG1785" t="s">
        <v>3</v>
      </c>
      <c r="DH1785" t="s">
        <v>3</v>
      </c>
      <c r="DI1785" t="s">
        <v>3</v>
      </c>
      <c r="DJ1785" t="s">
        <v>3</v>
      </c>
      <c r="DK1785" t="s">
        <v>3</v>
      </c>
      <c r="DL1785" t="s">
        <v>3</v>
      </c>
      <c r="DM1785" t="s">
        <v>3</v>
      </c>
      <c r="DN1785">
        <v>0</v>
      </c>
      <c r="DO1785">
        <v>0</v>
      </c>
      <c r="DP1785">
        <v>1</v>
      </c>
      <c r="DQ1785">
        <v>1</v>
      </c>
      <c r="DU1785">
        <v>1010</v>
      </c>
      <c r="DV1785" t="s">
        <v>237</v>
      </c>
      <c r="DW1785" t="s">
        <v>237</v>
      </c>
      <c r="DX1785">
        <v>1</v>
      </c>
      <c r="DZ1785" t="s">
        <v>3</v>
      </c>
      <c r="EA1785" t="s">
        <v>3</v>
      </c>
      <c r="EB1785" t="s">
        <v>3</v>
      </c>
      <c r="EC1785" t="s">
        <v>3</v>
      </c>
      <c r="EE1785">
        <v>29085444</v>
      </c>
      <c r="EF1785">
        <v>12</v>
      </c>
      <c r="EG1785" t="s">
        <v>32</v>
      </c>
      <c r="EH1785">
        <v>0</v>
      </c>
      <c r="EI1785" t="s">
        <v>3</v>
      </c>
      <c r="EJ1785">
        <v>2</v>
      </c>
      <c r="EK1785">
        <v>500002</v>
      </c>
      <c r="EL1785" t="s">
        <v>33</v>
      </c>
      <c r="EM1785" t="s">
        <v>34</v>
      </c>
      <c r="EO1785" t="s">
        <v>3</v>
      </c>
      <c r="EQ1785">
        <v>0</v>
      </c>
      <c r="ER1785">
        <v>8.81</v>
      </c>
      <c r="ES1785">
        <v>8.81</v>
      </c>
      <c r="ET1785">
        <v>0</v>
      </c>
      <c r="EU1785">
        <v>0</v>
      </c>
      <c r="EV1785">
        <v>0</v>
      </c>
      <c r="EW1785">
        <v>0</v>
      </c>
      <c r="EX1785">
        <v>0</v>
      </c>
      <c r="FQ1785">
        <v>0</v>
      </c>
      <c r="FR1785">
        <f t="shared" si="1285"/>
        <v>0</v>
      </c>
      <c r="FS1785">
        <v>0</v>
      </c>
      <c r="FX1785">
        <v>0</v>
      </c>
      <c r="FY1785">
        <v>0</v>
      </c>
      <c r="GA1785" t="s">
        <v>3</v>
      </c>
      <c r="GD1785">
        <v>1</v>
      </c>
      <c r="GF1785">
        <v>-1190793685</v>
      </c>
      <c r="GG1785">
        <v>2</v>
      </c>
      <c r="GH1785">
        <v>1</v>
      </c>
      <c r="GI1785">
        <v>2</v>
      </c>
      <c r="GJ1785">
        <v>0</v>
      </c>
      <c r="GK1785">
        <v>0</v>
      </c>
      <c r="GL1785">
        <f t="shared" si="1286"/>
        <v>0</v>
      </c>
      <c r="GM1785">
        <f t="shared" si="1287"/>
        <v>76.47</v>
      </c>
      <c r="GN1785">
        <f t="shared" si="1288"/>
        <v>0</v>
      </c>
      <c r="GO1785">
        <f t="shared" si="1289"/>
        <v>76.47</v>
      </c>
      <c r="GP1785">
        <f t="shared" si="1290"/>
        <v>0</v>
      </c>
      <c r="GR1785">
        <v>0</v>
      </c>
      <c r="GS1785">
        <v>3</v>
      </c>
      <c r="GT1785">
        <v>0</v>
      </c>
      <c r="GU1785" t="s">
        <v>3</v>
      </c>
      <c r="GV1785">
        <f t="shared" si="1291"/>
        <v>0</v>
      </c>
      <c r="GW1785">
        <v>1</v>
      </c>
      <c r="GX1785">
        <f t="shared" si="1292"/>
        <v>0</v>
      </c>
      <c r="HA1785">
        <v>0</v>
      </c>
      <c r="HB1785">
        <v>0</v>
      </c>
      <c r="HC1785">
        <f t="shared" si="1293"/>
        <v>0</v>
      </c>
      <c r="HE1785" t="s">
        <v>3</v>
      </c>
      <c r="HF1785" t="s">
        <v>3</v>
      </c>
      <c r="HM1785" t="s">
        <v>3</v>
      </c>
      <c r="IK1785">
        <v>0</v>
      </c>
    </row>
    <row r="1786" spans="1:245">
      <c r="A1786">
        <v>17</v>
      </c>
      <c r="B1786">
        <v>0</v>
      </c>
      <c r="C1786">
        <f>ROW(SmtRes!A1963)</f>
        <v>1963</v>
      </c>
      <c r="D1786">
        <f>ROW(EtalonRes!A1910)</f>
        <v>1910</v>
      </c>
      <c r="E1786" t="s">
        <v>243</v>
      </c>
      <c r="F1786" t="s">
        <v>306</v>
      </c>
      <c r="G1786" t="s">
        <v>307</v>
      </c>
      <c r="H1786" t="s">
        <v>149</v>
      </c>
      <c r="I1786">
        <f>ROUND(38/100,9)</f>
        <v>0.38</v>
      </c>
      <c r="J1786">
        <v>0</v>
      </c>
      <c r="K1786">
        <f>ROUND(38/100,9)</f>
        <v>0.38</v>
      </c>
      <c r="O1786">
        <f t="shared" si="1259"/>
        <v>4387.8100000000004</v>
      </c>
      <c r="P1786">
        <f t="shared" si="1260"/>
        <v>0</v>
      </c>
      <c r="Q1786">
        <f t="shared" si="1261"/>
        <v>216.97</v>
      </c>
      <c r="R1786">
        <f t="shared" si="1262"/>
        <v>0</v>
      </c>
      <c r="S1786">
        <f t="shared" si="1263"/>
        <v>4170.84</v>
      </c>
      <c r="T1786">
        <f t="shared" si="1264"/>
        <v>0</v>
      </c>
      <c r="U1786">
        <f t="shared" si="1265"/>
        <v>11.379479999999999</v>
      </c>
      <c r="V1786">
        <f t="shared" si="1266"/>
        <v>0</v>
      </c>
      <c r="W1786">
        <f t="shared" si="1267"/>
        <v>0</v>
      </c>
      <c r="X1786">
        <f t="shared" si="1268"/>
        <v>3336.67</v>
      </c>
      <c r="Y1786">
        <f t="shared" si="1269"/>
        <v>1543.21</v>
      </c>
      <c r="AA1786">
        <v>35863109</v>
      </c>
      <c r="AB1786">
        <f t="shared" si="1270"/>
        <v>393.96</v>
      </c>
      <c r="AC1786">
        <f t="shared" si="1271"/>
        <v>0</v>
      </c>
      <c r="AD1786">
        <f>ROUND(((((ET1786*1.25))-((EU1786*1.25)))+AE1786),2)</f>
        <v>61.86</v>
      </c>
      <c r="AE1786">
        <f>ROUND(((EU1786*1.25)),2)</f>
        <v>0</v>
      </c>
      <c r="AF1786">
        <f>ROUND(((EV1786*1.15)),2)</f>
        <v>332.1</v>
      </c>
      <c r="AG1786">
        <f t="shared" si="1272"/>
        <v>0</v>
      </c>
      <c r="AH1786">
        <f>((EW1786*1.15))</f>
        <v>29.945999999999998</v>
      </c>
      <c r="AI1786">
        <f>((EX1786*1.25))</f>
        <v>0</v>
      </c>
      <c r="AJ1786">
        <f t="shared" si="1273"/>
        <v>0</v>
      </c>
      <c r="AK1786">
        <v>338.27</v>
      </c>
      <c r="AL1786">
        <v>0</v>
      </c>
      <c r="AM1786">
        <v>49.49</v>
      </c>
      <c r="AN1786">
        <v>0</v>
      </c>
      <c r="AO1786">
        <v>288.77999999999997</v>
      </c>
      <c r="AP1786">
        <v>0</v>
      </c>
      <c r="AQ1786">
        <v>26.04</v>
      </c>
      <c r="AR1786">
        <v>0</v>
      </c>
      <c r="AS1786">
        <v>0</v>
      </c>
      <c r="AT1786">
        <v>80</v>
      </c>
      <c r="AU1786">
        <v>37</v>
      </c>
      <c r="AV1786">
        <v>1</v>
      </c>
      <c r="AW1786">
        <v>1</v>
      </c>
      <c r="AZ1786">
        <v>1</v>
      </c>
      <c r="BA1786">
        <v>33.049999999999997</v>
      </c>
      <c r="BB1786">
        <v>9.23</v>
      </c>
      <c r="BC1786">
        <v>1</v>
      </c>
      <c r="BD1786" t="s">
        <v>3</v>
      </c>
      <c r="BE1786" t="s">
        <v>3</v>
      </c>
      <c r="BF1786" t="s">
        <v>3</v>
      </c>
      <c r="BG1786" t="s">
        <v>3</v>
      </c>
      <c r="BH1786">
        <v>0</v>
      </c>
      <c r="BI1786">
        <v>1</v>
      </c>
      <c r="BJ1786" t="s">
        <v>308</v>
      </c>
      <c r="BM1786">
        <v>15001</v>
      </c>
      <c r="BN1786">
        <v>0</v>
      </c>
      <c r="BO1786" t="s">
        <v>306</v>
      </c>
      <c r="BP1786">
        <v>1</v>
      </c>
      <c r="BQ1786">
        <v>2</v>
      </c>
      <c r="BR1786">
        <v>0</v>
      </c>
      <c r="BS1786">
        <v>33.049999999999997</v>
      </c>
      <c r="BT1786">
        <v>1</v>
      </c>
      <c r="BU1786">
        <v>1</v>
      </c>
      <c r="BV1786">
        <v>1</v>
      </c>
      <c r="BW1786">
        <v>1</v>
      </c>
      <c r="BX1786">
        <v>1</v>
      </c>
      <c r="BY1786" t="s">
        <v>3</v>
      </c>
      <c r="BZ1786">
        <v>105</v>
      </c>
      <c r="CA1786">
        <v>55</v>
      </c>
      <c r="CB1786" t="s">
        <v>3</v>
      </c>
      <c r="CE1786">
        <v>0</v>
      </c>
      <c r="CF1786">
        <v>0</v>
      </c>
      <c r="CG1786">
        <v>0</v>
      </c>
      <c r="CM1786">
        <v>0</v>
      </c>
      <c r="CN1786" t="s">
        <v>992</v>
      </c>
      <c r="CO1786">
        <v>0</v>
      </c>
      <c r="CP1786">
        <f t="shared" si="1274"/>
        <v>4387.8100000000004</v>
      </c>
      <c r="CQ1786">
        <f t="shared" si="1275"/>
        <v>0</v>
      </c>
      <c r="CR1786">
        <f t="shared" si="1276"/>
        <v>570.96780000000001</v>
      </c>
      <c r="CS1786">
        <f t="shared" si="1277"/>
        <v>0</v>
      </c>
      <c r="CT1786">
        <f t="shared" si="1278"/>
        <v>10975.905000000001</v>
      </c>
      <c r="CU1786">
        <f t="shared" si="1279"/>
        <v>0</v>
      </c>
      <c r="CV1786">
        <f t="shared" si="1280"/>
        <v>29.945999999999998</v>
      </c>
      <c r="CW1786">
        <f t="shared" si="1281"/>
        <v>0</v>
      </c>
      <c r="CX1786">
        <f t="shared" si="1282"/>
        <v>0</v>
      </c>
      <c r="CY1786">
        <f t="shared" si="1283"/>
        <v>3336.672</v>
      </c>
      <c r="CZ1786">
        <f t="shared" si="1284"/>
        <v>1543.2108000000001</v>
      </c>
      <c r="DC1786" t="s">
        <v>3</v>
      </c>
      <c r="DD1786" t="s">
        <v>3</v>
      </c>
      <c r="DE1786" t="s">
        <v>133</v>
      </c>
      <c r="DF1786" t="s">
        <v>133</v>
      </c>
      <c r="DG1786" t="s">
        <v>134</v>
      </c>
      <c r="DH1786" t="s">
        <v>3</v>
      </c>
      <c r="DI1786" t="s">
        <v>134</v>
      </c>
      <c r="DJ1786" t="s">
        <v>133</v>
      </c>
      <c r="DK1786" t="s">
        <v>3</v>
      </c>
      <c r="DL1786" t="s">
        <v>3</v>
      </c>
      <c r="DM1786" t="s">
        <v>3</v>
      </c>
      <c r="DN1786">
        <v>0</v>
      </c>
      <c r="DO1786">
        <v>0</v>
      </c>
      <c r="DP1786">
        <v>1</v>
      </c>
      <c r="DQ1786">
        <v>1</v>
      </c>
      <c r="DU1786">
        <v>1013</v>
      </c>
      <c r="DV1786" t="s">
        <v>149</v>
      </c>
      <c r="DW1786" t="s">
        <v>149</v>
      </c>
      <c r="DX1786">
        <v>1</v>
      </c>
      <c r="DZ1786" t="s">
        <v>3</v>
      </c>
      <c r="EA1786" t="s">
        <v>3</v>
      </c>
      <c r="EB1786" t="s">
        <v>3</v>
      </c>
      <c r="EC1786" t="s">
        <v>3</v>
      </c>
      <c r="EE1786">
        <v>29085536</v>
      </c>
      <c r="EF1786">
        <v>2</v>
      </c>
      <c r="EG1786" t="s">
        <v>135</v>
      </c>
      <c r="EH1786">
        <v>0</v>
      </c>
      <c r="EI1786" t="s">
        <v>3</v>
      </c>
      <c r="EJ1786">
        <v>1</v>
      </c>
      <c r="EK1786">
        <v>15001</v>
      </c>
      <c r="EL1786" t="s">
        <v>151</v>
      </c>
      <c r="EM1786" t="s">
        <v>152</v>
      </c>
      <c r="EO1786" t="s">
        <v>138</v>
      </c>
      <c r="EQ1786">
        <v>0</v>
      </c>
      <c r="ER1786">
        <v>338.27</v>
      </c>
      <c r="ES1786">
        <v>0</v>
      </c>
      <c r="ET1786">
        <v>49.49</v>
      </c>
      <c r="EU1786">
        <v>0</v>
      </c>
      <c r="EV1786">
        <v>288.77999999999997</v>
      </c>
      <c r="EW1786">
        <v>26.04</v>
      </c>
      <c r="EX1786">
        <v>0</v>
      </c>
      <c r="EY1786">
        <v>0</v>
      </c>
      <c r="FQ1786">
        <v>0</v>
      </c>
      <c r="FR1786">
        <f t="shared" si="1285"/>
        <v>0</v>
      </c>
      <c r="FS1786">
        <v>0</v>
      </c>
      <c r="FT1786" t="s">
        <v>139</v>
      </c>
      <c r="FU1786" t="s">
        <v>25</v>
      </c>
      <c r="FV1786" t="s">
        <v>25</v>
      </c>
      <c r="FW1786" t="s">
        <v>26</v>
      </c>
      <c r="FX1786">
        <v>94.5</v>
      </c>
      <c r="FY1786">
        <v>46.75</v>
      </c>
      <c r="GA1786" t="s">
        <v>3</v>
      </c>
      <c r="GD1786">
        <v>1</v>
      </c>
      <c r="GF1786">
        <v>1201776926</v>
      </c>
      <c r="GG1786">
        <v>2</v>
      </c>
      <c r="GH1786">
        <v>1</v>
      </c>
      <c r="GI1786">
        <v>2</v>
      </c>
      <c r="GJ1786">
        <v>0</v>
      </c>
      <c r="GK1786">
        <v>0</v>
      </c>
      <c r="GL1786">
        <f t="shared" si="1286"/>
        <v>0</v>
      </c>
      <c r="GM1786">
        <f t="shared" si="1287"/>
        <v>9267.69</v>
      </c>
      <c r="GN1786">
        <f t="shared" si="1288"/>
        <v>9267.69</v>
      </c>
      <c r="GO1786">
        <f t="shared" si="1289"/>
        <v>0</v>
      </c>
      <c r="GP1786">
        <f t="shared" si="1290"/>
        <v>0</v>
      </c>
      <c r="GR1786">
        <v>0</v>
      </c>
      <c r="GS1786">
        <v>3</v>
      </c>
      <c r="GT1786">
        <v>0</v>
      </c>
      <c r="GU1786" t="s">
        <v>3</v>
      </c>
      <c r="GV1786">
        <f t="shared" si="1291"/>
        <v>0</v>
      </c>
      <c r="GW1786">
        <v>1</v>
      </c>
      <c r="GX1786">
        <f t="shared" si="1292"/>
        <v>0</v>
      </c>
      <c r="HA1786">
        <v>0</v>
      </c>
      <c r="HB1786">
        <v>0</v>
      </c>
      <c r="HC1786">
        <f t="shared" si="1293"/>
        <v>0</v>
      </c>
      <c r="HE1786" t="s">
        <v>3</v>
      </c>
      <c r="HF1786" t="s">
        <v>3</v>
      </c>
      <c r="HM1786" t="s">
        <v>3</v>
      </c>
      <c r="IK1786">
        <v>0</v>
      </c>
    </row>
    <row r="1787" spans="1:245">
      <c r="A1787">
        <v>17</v>
      </c>
      <c r="B1787">
        <v>0</v>
      </c>
      <c r="E1787" t="s">
        <v>252</v>
      </c>
      <c r="F1787" t="s">
        <v>309</v>
      </c>
      <c r="G1787" t="s">
        <v>310</v>
      </c>
      <c r="H1787" t="s">
        <v>155</v>
      </c>
      <c r="I1787">
        <v>38</v>
      </c>
      <c r="J1787">
        <v>0</v>
      </c>
      <c r="K1787">
        <v>38</v>
      </c>
      <c r="O1787">
        <f t="shared" si="1259"/>
        <v>5671.93</v>
      </c>
      <c r="P1787">
        <f t="shared" si="1260"/>
        <v>5671.93</v>
      </c>
      <c r="Q1787">
        <f t="shared" si="1261"/>
        <v>0</v>
      </c>
      <c r="R1787">
        <f t="shared" si="1262"/>
        <v>0</v>
      </c>
      <c r="S1787">
        <f t="shared" si="1263"/>
        <v>0</v>
      </c>
      <c r="T1787">
        <f t="shared" si="1264"/>
        <v>0</v>
      </c>
      <c r="U1787">
        <f t="shared" si="1265"/>
        <v>0</v>
      </c>
      <c r="V1787">
        <f t="shared" si="1266"/>
        <v>0</v>
      </c>
      <c r="W1787">
        <f t="shared" si="1267"/>
        <v>42.94</v>
      </c>
      <c r="X1787">
        <f t="shared" si="1268"/>
        <v>0</v>
      </c>
      <c r="Y1787">
        <f t="shared" si="1269"/>
        <v>0</v>
      </c>
      <c r="AA1787">
        <v>35863109</v>
      </c>
      <c r="AB1787">
        <f t="shared" si="1270"/>
        <v>24.59</v>
      </c>
      <c r="AC1787">
        <f t="shared" si="1271"/>
        <v>24.59</v>
      </c>
      <c r="AD1787">
        <f>ROUND((((ET1787)-(EU1787))+AE1787),2)</f>
        <v>0</v>
      </c>
      <c r="AE1787">
        <f t="shared" ref="AE1787:AF1790" si="1299">ROUND((EU1787),2)</f>
        <v>0</v>
      </c>
      <c r="AF1787">
        <f t="shared" si="1299"/>
        <v>0</v>
      </c>
      <c r="AG1787">
        <f t="shared" si="1272"/>
        <v>0</v>
      </c>
      <c r="AH1787">
        <f t="shared" ref="AH1787:AI1790" si="1300">(EW1787)</f>
        <v>0</v>
      </c>
      <c r="AI1787">
        <f t="shared" si="1300"/>
        <v>0</v>
      </c>
      <c r="AJ1787">
        <f t="shared" si="1273"/>
        <v>1.1299999999999999</v>
      </c>
      <c r="AK1787">
        <v>24.59</v>
      </c>
      <c r="AL1787">
        <v>24.59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1.1299999999999999</v>
      </c>
      <c r="AT1787">
        <v>0</v>
      </c>
      <c r="AU1787">
        <v>0</v>
      </c>
      <c r="AV1787">
        <v>1</v>
      </c>
      <c r="AW1787">
        <v>1</v>
      </c>
      <c r="AZ1787">
        <v>1</v>
      </c>
      <c r="BA1787">
        <v>1</v>
      </c>
      <c r="BB1787">
        <v>1</v>
      </c>
      <c r="BC1787">
        <v>6.07</v>
      </c>
      <c r="BD1787" t="s">
        <v>3</v>
      </c>
      <c r="BE1787" t="s">
        <v>3</v>
      </c>
      <c r="BF1787" t="s">
        <v>3</v>
      </c>
      <c r="BG1787" t="s">
        <v>3</v>
      </c>
      <c r="BH1787">
        <v>3</v>
      </c>
      <c r="BI1787">
        <v>1</v>
      </c>
      <c r="BJ1787" t="s">
        <v>311</v>
      </c>
      <c r="BM1787">
        <v>500001</v>
      </c>
      <c r="BN1787">
        <v>0</v>
      </c>
      <c r="BO1787" t="s">
        <v>309</v>
      </c>
      <c r="BP1787">
        <v>1</v>
      </c>
      <c r="BQ1787">
        <v>8</v>
      </c>
      <c r="BR1787">
        <v>0</v>
      </c>
      <c r="BS1787">
        <v>1</v>
      </c>
      <c r="BT1787">
        <v>1</v>
      </c>
      <c r="BU1787">
        <v>1</v>
      </c>
      <c r="BV1787">
        <v>1</v>
      </c>
      <c r="BW1787">
        <v>1</v>
      </c>
      <c r="BX1787">
        <v>1</v>
      </c>
      <c r="BY1787" t="s">
        <v>3</v>
      </c>
      <c r="BZ1787">
        <v>0</v>
      </c>
      <c r="CA1787">
        <v>0</v>
      </c>
      <c r="CB1787" t="s">
        <v>3</v>
      </c>
      <c r="CE1787">
        <v>0</v>
      </c>
      <c r="CF1787">
        <v>0</v>
      </c>
      <c r="CG1787">
        <v>0</v>
      </c>
      <c r="CM1787">
        <v>0</v>
      </c>
      <c r="CN1787" t="s">
        <v>3</v>
      </c>
      <c r="CO1787">
        <v>0</v>
      </c>
      <c r="CP1787">
        <f t="shared" si="1274"/>
        <v>5671.93</v>
      </c>
      <c r="CQ1787">
        <f t="shared" si="1275"/>
        <v>149.26130000000001</v>
      </c>
      <c r="CR1787">
        <f t="shared" si="1276"/>
        <v>0</v>
      </c>
      <c r="CS1787">
        <f t="shared" si="1277"/>
        <v>0</v>
      </c>
      <c r="CT1787">
        <f t="shared" si="1278"/>
        <v>0</v>
      </c>
      <c r="CU1787">
        <f t="shared" si="1279"/>
        <v>0</v>
      </c>
      <c r="CV1787">
        <f t="shared" si="1280"/>
        <v>0</v>
      </c>
      <c r="CW1787">
        <f t="shared" si="1281"/>
        <v>0</v>
      </c>
      <c r="CX1787">
        <f t="shared" si="1282"/>
        <v>1.1299999999999999</v>
      </c>
      <c r="CY1787">
        <f t="shared" si="1283"/>
        <v>0</v>
      </c>
      <c r="CZ1787">
        <f t="shared" si="1284"/>
        <v>0</v>
      </c>
      <c r="DC1787" t="s">
        <v>3</v>
      </c>
      <c r="DD1787" t="s">
        <v>3</v>
      </c>
      <c r="DE1787" t="s">
        <v>3</v>
      </c>
      <c r="DF1787" t="s">
        <v>3</v>
      </c>
      <c r="DG1787" t="s">
        <v>3</v>
      </c>
      <c r="DH1787" t="s">
        <v>3</v>
      </c>
      <c r="DI1787" t="s">
        <v>3</v>
      </c>
      <c r="DJ1787" t="s">
        <v>3</v>
      </c>
      <c r="DK1787" t="s">
        <v>3</v>
      </c>
      <c r="DL1787" t="s">
        <v>3</v>
      </c>
      <c r="DM1787" t="s">
        <v>3</v>
      </c>
      <c r="DN1787">
        <v>0</v>
      </c>
      <c r="DO1787">
        <v>0</v>
      </c>
      <c r="DP1787">
        <v>1</v>
      </c>
      <c r="DQ1787">
        <v>1</v>
      </c>
      <c r="DU1787">
        <v>1005</v>
      </c>
      <c r="DV1787" t="s">
        <v>155</v>
      </c>
      <c r="DW1787" t="s">
        <v>155</v>
      </c>
      <c r="DX1787">
        <v>1</v>
      </c>
      <c r="DZ1787" t="s">
        <v>3</v>
      </c>
      <c r="EA1787" t="s">
        <v>3</v>
      </c>
      <c r="EB1787" t="s">
        <v>3</v>
      </c>
      <c r="EC1787" t="s">
        <v>3</v>
      </c>
      <c r="EE1787">
        <v>29085443</v>
      </c>
      <c r="EF1787">
        <v>8</v>
      </c>
      <c r="EG1787" t="s">
        <v>144</v>
      </c>
      <c r="EH1787">
        <v>0</v>
      </c>
      <c r="EI1787" t="s">
        <v>3</v>
      </c>
      <c r="EJ1787">
        <v>1</v>
      </c>
      <c r="EK1787">
        <v>500001</v>
      </c>
      <c r="EL1787" t="s">
        <v>145</v>
      </c>
      <c r="EM1787" t="s">
        <v>146</v>
      </c>
      <c r="EO1787" t="s">
        <v>3</v>
      </c>
      <c r="EQ1787">
        <v>0</v>
      </c>
      <c r="ER1787">
        <v>24.59</v>
      </c>
      <c r="ES1787">
        <v>24.59</v>
      </c>
      <c r="ET1787">
        <v>0</v>
      </c>
      <c r="EU1787">
        <v>0</v>
      </c>
      <c r="EV1787">
        <v>0</v>
      </c>
      <c r="EW1787">
        <v>0</v>
      </c>
      <c r="EX1787">
        <v>0</v>
      </c>
      <c r="EY1787">
        <v>0</v>
      </c>
      <c r="FQ1787">
        <v>0</v>
      </c>
      <c r="FR1787">
        <f t="shared" si="1285"/>
        <v>0</v>
      </c>
      <c r="FS1787">
        <v>0</v>
      </c>
      <c r="FX1787">
        <v>0</v>
      </c>
      <c r="FY1787">
        <v>0</v>
      </c>
      <c r="GA1787" t="s">
        <v>3</v>
      </c>
      <c r="GD1787">
        <v>1</v>
      </c>
      <c r="GF1787">
        <v>-1143029035</v>
      </c>
      <c r="GG1787">
        <v>2</v>
      </c>
      <c r="GH1787">
        <v>1</v>
      </c>
      <c r="GI1787">
        <v>2</v>
      </c>
      <c r="GJ1787">
        <v>0</v>
      </c>
      <c r="GK1787">
        <v>0</v>
      </c>
      <c r="GL1787">
        <f t="shared" si="1286"/>
        <v>0</v>
      </c>
      <c r="GM1787">
        <f t="shared" si="1287"/>
        <v>5671.93</v>
      </c>
      <c r="GN1787">
        <f t="shared" si="1288"/>
        <v>5671.93</v>
      </c>
      <c r="GO1787">
        <f t="shared" si="1289"/>
        <v>0</v>
      </c>
      <c r="GP1787">
        <f t="shared" si="1290"/>
        <v>0</v>
      </c>
      <c r="GR1787">
        <v>0</v>
      </c>
      <c r="GS1787">
        <v>3</v>
      </c>
      <c r="GT1787">
        <v>0</v>
      </c>
      <c r="GU1787" t="s">
        <v>3</v>
      </c>
      <c r="GV1787">
        <f t="shared" si="1291"/>
        <v>0</v>
      </c>
      <c r="GW1787">
        <v>1</v>
      </c>
      <c r="GX1787">
        <f t="shared" si="1292"/>
        <v>0</v>
      </c>
      <c r="HA1787">
        <v>0</v>
      </c>
      <c r="HB1787">
        <v>0</v>
      </c>
      <c r="HC1787">
        <f t="shared" si="1293"/>
        <v>0</v>
      </c>
      <c r="HE1787" t="s">
        <v>3</v>
      </c>
      <c r="HF1787" t="s">
        <v>3</v>
      </c>
      <c r="HM1787" t="s">
        <v>3</v>
      </c>
      <c r="IK1787">
        <v>0</v>
      </c>
    </row>
    <row r="1788" spans="1:245">
      <c r="A1788">
        <v>17</v>
      </c>
      <c r="B1788">
        <v>0</v>
      </c>
      <c r="E1788" t="s">
        <v>257</v>
      </c>
      <c r="F1788" t="s">
        <v>312</v>
      </c>
      <c r="G1788" t="s">
        <v>313</v>
      </c>
      <c r="H1788" t="s">
        <v>142</v>
      </c>
      <c r="I1788">
        <v>25</v>
      </c>
      <c r="J1788">
        <v>0</v>
      </c>
      <c r="K1788">
        <v>25</v>
      </c>
      <c r="O1788">
        <f t="shared" si="1259"/>
        <v>341.38</v>
      </c>
      <c r="P1788">
        <f t="shared" si="1260"/>
        <v>341.38</v>
      </c>
      <c r="Q1788">
        <f t="shared" si="1261"/>
        <v>0</v>
      </c>
      <c r="R1788">
        <f t="shared" si="1262"/>
        <v>0</v>
      </c>
      <c r="S1788">
        <f t="shared" si="1263"/>
        <v>0</v>
      </c>
      <c r="T1788">
        <f t="shared" si="1264"/>
        <v>0</v>
      </c>
      <c r="U1788">
        <f t="shared" si="1265"/>
        <v>0</v>
      </c>
      <c r="V1788">
        <f t="shared" si="1266"/>
        <v>0</v>
      </c>
      <c r="W1788">
        <f t="shared" si="1267"/>
        <v>7.75</v>
      </c>
      <c r="X1788">
        <f t="shared" si="1268"/>
        <v>0</v>
      </c>
      <c r="Y1788">
        <f t="shared" si="1269"/>
        <v>0</v>
      </c>
      <c r="AA1788">
        <v>35863109</v>
      </c>
      <c r="AB1788">
        <f t="shared" si="1270"/>
        <v>6.76</v>
      </c>
      <c r="AC1788">
        <f t="shared" si="1271"/>
        <v>6.76</v>
      </c>
      <c r="AD1788">
        <f>ROUND((((ET1788)-(EU1788))+AE1788),2)</f>
        <v>0</v>
      </c>
      <c r="AE1788">
        <f t="shared" si="1299"/>
        <v>0</v>
      </c>
      <c r="AF1788">
        <f t="shared" si="1299"/>
        <v>0</v>
      </c>
      <c r="AG1788">
        <f t="shared" si="1272"/>
        <v>0</v>
      </c>
      <c r="AH1788">
        <f t="shared" si="1300"/>
        <v>0</v>
      </c>
      <c r="AI1788">
        <f t="shared" si="1300"/>
        <v>0</v>
      </c>
      <c r="AJ1788">
        <f t="shared" si="1273"/>
        <v>0.31</v>
      </c>
      <c r="AK1788">
        <v>6.76</v>
      </c>
      <c r="AL1788">
        <v>6.76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0.31</v>
      </c>
      <c r="AT1788">
        <v>0</v>
      </c>
      <c r="AU1788">
        <v>0</v>
      </c>
      <c r="AV1788">
        <v>1</v>
      </c>
      <c r="AW1788">
        <v>1</v>
      </c>
      <c r="AZ1788">
        <v>1</v>
      </c>
      <c r="BA1788">
        <v>1</v>
      </c>
      <c r="BB1788">
        <v>1</v>
      </c>
      <c r="BC1788">
        <v>2.02</v>
      </c>
      <c r="BD1788" t="s">
        <v>3</v>
      </c>
      <c r="BE1788" t="s">
        <v>3</v>
      </c>
      <c r="BF1788" t="s">
        <v>3</v>
      </c>
      <c r="BG1788" t="s">
        <v>3</v>
      </c>
      <c r="BH1788">
        <v>3</v>
      </c>
      <c r="BI1788">
        <v>1</v>
      </c>
      <c r="BJ1788" t="s">
        <v>314</v>
      </c>
      <c r="BM1788">
        <v>500001</v>
      </c>
      <c r="BN1788">
        <v>0</v>
      </c>
      <c r="BO1788" t="s">
        <v>312</v>
      </c>
      <c r="BP1788">
        <v>1</v>
      </c>
      <c r="BQ1788">
        <v>8</v>
      </c>
      <c r="BR1788">
        <v>0</v>
      </c>
      <c r="BS1788">
        <v>1</v>
      </c>
      <c r="BT1788">
        <v>1</v>
      </c>
      <c r="BU1788">
        <v>1</v>
      </c>
      <c r="BV1788">
        <v>1</v>
      </c>
      <c r="BW1788">
        <v>1</v>
      </c>
      <c r="BX1788">
        <v>1</v>
      </c>
      <c r="BY1788" t="s">
        <v>3</v>
      </c>
      <c r="BZ1788">
        <v>0</v>
      </c>
      <c r="CA1788">
        <v>0</v>
      </c>
      <c r="CB1788" t="s">
        <v>3</v>
      </c>
      <c r="CE1788">
        <v>0</v>
      </c>
      <c r="CF1788">
        <v>0</v>
      </c>
      <c r="CG1788">
        <v>0</v>
      </c>
      <c r="CM1788">
        <v>0</v>
      </c>
      <c r="CN1788" t="s">
        <v>3</v>
      </c>
      <c r="CO1788">
        <v>0</v>
      </c>
      <c r="CP1788">
        <f t="shared" si="1274"/>
        <v>341.38</v>
      </c>
      <c r="CQ1788">
        <f t="shared" si="1275"/>
        <v>13.655199999999999</v>
      </c>
      <c r="CR1788">
        <f t="shared" si="1276"/>
        <v>0</v>
      </c>
      <c r="CS1788">
        <f t="shared" si="1277"/>
        <v>0</v>
      </c>
      <c r="CT1788">
        <f t="shared" si="1278"/>
        <v>0</v>
      </c>
      <c r="CU1788">
        <f t="shared" si="1279"/>
        <v>0</v>
      </c>
      <c r="CV1788">
        <f t="shared" si="1280"/>
        <v>0</v>
      </c>
      <c r="CW1788">
        <f t="shared" si="1281"/>
        <v>0</v>
      </c>
      <c r="CX1788">
        <f t="shared" si="1282"/>
        <v>0.31</v>
      </c>
      <c r="CY1788">
        <f t="shared" si="1283"/>
        <v>0</v>
      </c>
      <c r="CZ1788">
        <f t="shared" si="1284"/>
        <v>0</v>
      </c>
      <c r="DC1788" t="s">
        <v>3</v>
      </c>
      <c r="DD1788" t="s">
        <v>3</v>
      </c>
      <c r="DE1788" t="s">
        <v>3</v>
      </c>
      <c r="DF1788" t="s">
        <v>3</v>
      </c>
      <c r="DG1788" t="s">
        <v>3</v>
      </c>
      <c r="DH1788" t="s">
        <v>3</v>
      </c>
      <c r="DI1788" t="s">
        <v>3</v>
      </c>
      <c r="DJ1788" t="s">
        <v>3</v>
      </c>
      <c r="DK1788" t="s">
        <v>3</v>
      </c>
      <c r="DL1788" t="s">
        <v>3</v>
      </c>
      <c r="DM1788" t="s">
        <v>3</v>
      </c>
      <c r="DN1788">
        <v>0</v>
      </c>
      <c r="DO1788">
        <v>0</v>
      </c>
      <c r="DP1788">
        <v>1</v>
      </c>
      <c r="DQ1788">
        <v>1</v>
      </c>
      <c r="DU1788">
        <v>1003</v>
      </c>
      <c r="DV1788" t="s">
        <v>142</v>
      </c>
      <c r="DW1788" t="s">
        <v>142</v>
      </c>
      <c r="DX1788">
        <v>1</v>
      </c>
      <c r="DZ1788" t="s">
        <v>3</v>
      </c>
      <c r="EA1788" t="s">
        <v>3</v>
      </c>
      <c r="EB1788" t="s">
        <v>3</v>
      </c>
      <c r="EC1788" t="s">
        <v>3</v>
      </c>
      <c r="EE1788">
        <v>29085443</v>
      </c>
      <c r="EF1788">
        <v>8</v>
      </c>
      <c r="EG1788" t="s">
        <v>144</v>
      </c>
      <c r="EH1788">
        <v>0</v>
      </c>
      <c r="EI1788" t="s">
        <v>3</v>
      </c>
      <c r="EJ1788">
        <v>1</v>
      </c>
      <c r="EK1788">
        <v>500001</v>
      </c>
      <c r="EL1788" t="s">
        <v>145</v>
      </c>
      <c r="EM1788" t="s">
        <v>146</v>
      </c>
      <c r="EO1788" t="s">
        <v>3</v>
      </c>
      <c r="EQ1788">
        <v>0</v>
      </c>
      <c r="ER1788">
        <v>6.76</v>
      </c>
      <c r="ES1788">
        <v>6.76</v>
      </c>
      <c r="ET1788">
        <v>0</v>
      </c>
      <c r="EU1788">
        <v>0</v>
      </c>
      <c r="EV1788">
        <v>0</v>
      </c>
      <c r="EW1788">
        <v>0</v>
      </c>
      <c r="EX1788">
        <v>0</v>
      </c>
      <c r="EY1788">
        <v>0</v>
      </c>
      <c r="FQ1788">
        <v>0</v>
      </c>
      <c r="FR1788">
        <f t="shared" si="1285"/>
        <v>0</v>
      </c>
      <c r="FS1788">
        <v>0</v>
      </c>
      <c r="FX1788">
        <v>0</v>
      </c>
      <c r="FY1788">
        <v>0</v>
      </c>
      <c r="GA1788" t="s">
        <v>3</v>
      </c>
      <c r="GD1788">
        <v>1</v>
      </c>
      <c r="GF1788">
        <v>426561494</v>
      </c>
      <c r="GG1788">
        <v>2</v>
      </c>
      <c r="GH1788">
        <v>1</v>
      </c>
      <c r="GI1788">
        <v>2</v>
      </c>
      <c r="GJ1788">
        <v>0</v>
      </c>
      <c r="GK1788">
        <v>0</v>
      </c>
      <c r="GL1788">
        <f t="shared" si="1286"/>
        <v>0</v>
      </c>
      <c r="GM1788">
        <f t="shared" si="1287"/>
        <v>341.38</v>
      </c>
      <c r="GN1788">
        <f t="shared" si="1288"/>
        <v>341.38</v>
      </c>
      <c r="GO1788">
        <f t="shared" si="1289"/>
        <v>0</v>
      </c>
      <c r="GP1788">
        <f t="shared" si="1290"/>
        <v>0</v>
      </c>
      <c r="GR1788">
        <v>0</v>
      </c>
      <c r="GS1788">
        <v>3</v>
      </c>
      <c r="GT1788">
        <v>0</v>
      </c>
      <c r="GU1788" t="s">
        <v>3</v>
      </c>
      <c r="GV1788">
        <f t="shared" si="1291"/>
        <v>0</v>
      </c>
      <c r="GW1788">
        <v>1</v>
      </c>
      <c r="GX1788">
        <f t="shared" si="1292"/>
        <v>0</v>
      </c>
      <c r="HA1788">
        <v>0</v>
      </c>
      <c r="HB1788">
        <v>0</v>
      </c>
      <c r="HC1788">
        <f t="shared" si="1293"/>
        <v>0</v>
      </c>
      <c r="HE1788" t="s">
        <v>3</v>
      </c>
      <c r="HF1788" t="s">
        <v>3</v>
      </c>
      <c r="HM1788" t="s">
        <v>3</v>
      </c>
      <c r="IK1788">
        <v>0</v>
      </c>
    </row>
    <row r="1789" spans="1:245">
      <c r="A1789">
        <v>17</v>
      </c>
      <c r="B1789">
        <v>0</v>
      </c>
      <c r="E1789" t="s">
        <v>274</v>
      </c>
      <c r="F1789" t="s">
        <v>315</v>
      </c>
      <c r="G1789" t="s">
        <v>316</v>
      </c>
      <c r="H1789" t="s">
        <v>142</v>
      </c>
      <c r="I1789">
        <v>25</v>
      </c>
      <c r="J1789">
        <v>0</v>
      </c>
      <c r="K1789">
        <v>25</v>
      </c>
      <c r="O1789">
        <f t="shared" si="1259"/>
        <v>541.69000000000005</v>
      </c>
      <c r="P1789">
        <f t="shared" si="1260"/>
        <v>541.69000000000005</v>
      </c>
      <c r="Q1789">
        <f t="shared" si="1261"/>
        <v>0</v>
      </c>
      <c r="R1789">
        <f t="shared" si="1262"/>
        <v>0</v>
      </c>
      <c r="S1789">
        <f t="shared" si="1263"/>
        <v>0</v>
      </c>
      <c r="T1789">
        <f t="shared" si="1264"/>
        <v>0</v>
      </c>
      <c r="U1789">
        <f t="shared" si="1265"/>
        <v>0</v>
      </c>
      <c r="V1789">
        <f t="shared" si="1266"/>
        <v>0</v>
      </c>
      <c r="W1789">
        <f t="shared" si="1267"/>
        <v>9.5</v>
      </c>
      <c r="X1789">
        <f t="shared" si="1268"/>
        <v>0</v>
      </c>
      <c r="Y1789">
        <f t="shared" si="1269"/>
        <v>0</v>
      </c>
      <c r="AA1789">
        <v>35863109</v>
      </c>
      <c r="AB1789">
        <f t="shared" si="1270"/>
        <v>8.27</v>
      </c>
      <c r="AC1789">
        <f t="shared" si="1271"/>
        <v>8.27</v>
      </c>
      <c r="AD1789">
        <f>ROUND((((ET1789)-(EU1789))+AE1789),2)</f>
        <v>0</v>
      </c>
      <c r="AE1789">
        <f t="shared" si="1299"/>
        <v>0</v>
      </c>
      <c r="AF1789">
        <f t="shared" si="1299"/>
        <v>0</v>
      </c>
      <c r="AG1789">
        <f t="shared" si="1272"/>
        <v>0</v>
      </c>
      <c r="AH1789">
        <f t="shared" si="1300"/>
        <v>0</v>
      </c>
      <c r="AI1789">
        <f t="shared" si="1300"/>
        <v>0</v>
      </c>
      <c r="AJ1789">
        <f t="shared" si="1273"/>
        <v>0.38</v>
      </c>
      <c r="AK1789">
        <v>8.27</v>
      </c>
      <c r="AL1789">
        <v>8.27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0.38</v>
      </c>
      <c r="AT1789">
        <v>0</v>
      </c>
      <c r="AU1789">
        <v>0</v>
      </c>
      <c r="AV1789">
        <v>1</v>
      </c>
      <c r="AW1789">
        <v>1</v>
      </c>
      <c r="AZ1789">
        <v>1</v>
      </c>
      <c r="BA1789">
        <v>1</v>
      </c>
      <c r="BB1789">
        <v>1</v>
      </c>
      <c r="BC1789">
        <v>2.62</v>
      </c>
      <c r="BD1789" t="s">
        <v>3</v>
      </c>
      <c r="BE1789" t="s">
        <v>3</v>
      </c>
      <c r="BF1789" t="s">
        <v>3</v>
      </c>
      <c r="BG1789" t="s">
        <v>3</v>
      </c>
      <c r="BH1789">
        <v>3</v>
      </c>
      <c r="BI1789">
        <v>1</v>
      </c>
      <c r="BJ1789" t="s">
        <v>317</v>
      </c>
      <c r="BM1789">
        <v>500001</v>
      </c>
      <c r="BN1789">
        <v>0</v>
      </c>
      <c r="BO1789" t="s">
        <v>315</v>
      </c>
      <c r="BP1789">
        <v>1</v>
      </c>
      <c r="BQ1789">
        <v>8</v>
      </c>
      <c r="BR1789">
        <v>0</v>
      </c>
      <c r="BS1789">
        <v>1</v>
      </c>
      <c r="BT1789">
        <v>1</v>
      </c>
      <c r="BU1789">
        <v>1</v>
      </c>
      <c r="BV1789">
        <v>1</v>
      </c>
      <c r="BW1789">
        <v>1</v>
      </c>
      <c r="BX1789">
        <v>1</v>
      </c>
      <c r="BY1789" t="s">
        <v>3</v>
      </c>
      <c r="BZ1789">
        <v>0</v>
      </c>
      <c r="CA1789">
        <v>0</v>
      </c>
      <c r="CB1789" t="s">
        <v>3</v>
      </c>
      <c r="CE1789">
        <v>0</v>
      </c>
      <c r="CF1789">
        <v>0</v>
      </c>
      <c r="CG1789">
        <v>0</v>
      </c>
      <c r="CM1789">
        <v>0</v>
      </c>
      <c r="CN1789" t="s">
        <v>3</v>
      </c>
      <c r="CO1789">
        <v>0</v>
      </c>
      <c r="CP1789">
        <f t="shared" si="1274"/>
        <v>541.69000000000005</v>
      </c>
      <c r="CQ1789">
        <f t="shared" si="1275"/>
        <v>21.667400000000001</v>
      </c>
      <c r="CR1789">
        <f t="shared" si="1276"/>
        <v>0</v>
      </c>
      <c r="CS1789">
        <f t="shared" si="1277"/>
        <v>0</v>
      </c>
      <c r="CT1789">
        <f t="shared" si="1278"/>
        <v>0</v>
      </c>
      <c r="CU1789">
        <f t="shared" si="1279"/>
        <v>0</v>
      </c>
      <c r="CV1789">
        <f t="shared" si="1280"/>
        <v>0</v>
      </c>
      <c r="CW1789">
        <f t="shared" si="1281"/>
        <v>0</v>
      </c>
      <c r="CX1789">
        <f t="shared" si="1282"/>
        <v>0.38</v>
      </c>
      <c r="CY1789">
        <f t="shared" si="1283"/>
        <v>0</v>
      </c>
      <c r="CZ1789">
        <f t="shared" si="1284"/>
        <v>0</v>
      </c>
      <c r="DC1789" t="s">
        <v>3</v>
      </c>
      <c r="DD1789" t="s">
        <v>3</v>
      </c>
      <c r="DE1789" t="s">
        <v>3</v>
      </c>
      <c r="DF1789" t="s">
        <v>3</v>
      </c>
      <c r="DG1789" t="s">
        <v>3</v>
      </c>
      <c r="DH1789" t="s">
        <v>3</v>
      </c>
      <c r="DI1789" t="s">
        <v>3</v>
      </c>
      <c r="DJ1789" t="s">
        <v>3</v>
      </c>
      <c r="DK1789" t="s">
        <v>3</v>
      </c>
      <c r="DL1789" t="s">
        <v>3</v>
      </c>
      <c r="DM1789" t="s">
        <v>3</v>
      </c>
      <c r="DN1789">
        <v>0</v>
      </c>
      <c r="DO1789">
        <v>0</v>
      </c>
      <c r="DP1789">
        <v>1</v>
      </c>
      <c r="DQ1789">
        <v>1</v>
      </c>
      <c r="DU1789">
        <v>1003</v>
      </c>
      <c r="DV1789" t="s">
        <v>142</v>
      </c>
      <c r="DW1789" t="s">
        <v>142</v>
      </c>
      <c r="DX1789">
        <v>1</v>
      </c>
      <c r="DZ1789" t="s">
        <v>3</v>
      </c>
      <c r="EA1789" t="s">
        <v>3</v>
      </c>
      <c r="EB1789" t="s">
        <v>3</v>
      </c>
      <c r="EC1789" t="s">
        <v>3</v>
      </c>
      <c r="EE1789">
        <v>29085443</v>
      </c>
      <c r="EF1789">
        <v>8</v>
      </c>
      <c r="EG1789" t="s">
        <v>144</v>
      </c>
      <c r="EH1789">
        <v>0</v>
      </c>
      <c r="EI1789" t="s">
        <v>3</v>
      </c>
      <c r="EJ1789">
        <v>1</v>
      </c>
      <c r="EK1789">
        <v>500001</v>
      </c>
      <c r="EL1789" t="s">
        <v>145</v>
      </c>
      <c r="EM1789" t="s">
        <v>146</v>
      </c>
      <c r="EO1789" t="s">
        <v>3</v>
      </c>
      <c r="EQ1789">
        <v>0</v>
      </c>
      <c r="ER1789">
        <v>8.27</v>
      </c>
      <c r="ES1789">
        <v>8.27</v>
      </c>
      <c r="ET1789">
        <v>0</v>
      </c>
      <c r="EU1789">
        <v>0</v>
      </c>
      <c r="EV1789">
        <v>0</v>
      </c>
      <c r="EW1789">
        <v>0</v>
      </c>
      <c r="EX1789">
        <v>0</v>
      </c>
      <c r="EY1789">
        <v>0</v>
      </c>
      <c r="FQ1789">
        <v>0</v>
      </c>
      <c r="FR1789">
        <f t="shared" si="1285"/>
        <v>0</v>
      </c>
      <c r="FS1789">
        <v>0</v>
      </c>
      <c r="FX1789">
        <v>0</v>
      </c>
      <c r="FY1789">
        <v>0</v>
      </c>
      <c r="GA1789" t="s">
        <v>3</v>
      </c>
      <c r="GD1789">
        <v>1</v>
      </c>
      <c r="GF1789">
        <v>987958059</v>
      </c>
      <c r="GG1789">
        <v>2</v>
      </c>
      <c r="GH1789">
        <v>1</v>
      </c>
      <c r="GI1789">
        <v>2</v>
      </c>
      <c r="GJ1789">
        <v>0</v>
      </c>
      <c r="GK1789">
        <v>0</v>
      </c>
      <c r="GL1789">
        <f t="shared" si="1286"/>
        <v>0</v>
      </c>
      <c r="GM1789">
        <f t="shared" si="1287"/>
        <v>541.69000000000005</v>
      </c>
      <c r="GN1789">
        <f t="shared" si="1288"/>
        <v>541.69000000000005</v>
      </c>
      <c r="GO1789">
        <f t="shared" si="1289"/>
        <v>0</v>
      </c>
      <c r="GP1789">
        <f t="shared" si="1290"/>
        <v>0</v>
      </c>
      <c r="GR1789">
        <v>0</v>
      </c>
      <c r="GS1789">
        <v>3</v>
      </c>
      <c r="GT1789">
        <v>0</v>
      </c>
      <c r="GU1789" t="s">
        <v>3</v>
      </c>
      <c r="GV1789">
        <f t="shared" si="1291"/>
        <v>0</v>
      </c>
      <c r="GW1789">
        <v>1</v>
      </c>
      <c r="GX1789">
        <f t="shared" si="1292"/>
        <v>0</v>
      </c>
      <c r="HA1789">
        <v>0</v>
      </c>
      <c r="HB1789">
        <v>0</v>
      </c>
      <c r="HC1789">
        <f t="shared" si="1293"/>
        <v>0</v>
      </c>
      <c r="HE1789" t="s">
        <v>3</v>
      </c>
      <c r="HF1789" t="s">
        <v>3</v>
      </c>
      <c r="HM1789" t="s">
        <v>3</v>
      </c>
      <c r="IK1789">
        <v>0</v>
      </c>
    </row>
    <row r="1790" spans="1:245">
      <c r="A1790">
        <v>17</v>
      </c>
      <c r="B1790">
        <v>0</v>
      </c>
      <c r="E1790" t="s">
        <v>318</v>
      </c>
      <c r="F1790" t="s">
        <v>319</v>
      </c>
      <c r="G1790" t="s">
        <v>320</v>
      </c>
      <c r="H1790" t="s">
        <v>58</v>
      </c>
      <c r="I1790">
        <f>ROUND(40/100,9)</f>
        <v>0.4</v>
      </c>
      <c r="J1790">
        <v>0</v>
      </c>
      <c r="K1790">
        <f>ROUND(40/100,9)</f>
        <v>0.4</v>
      </c>
      <c r="O1790">
        <f t="shared" si="1259"/>
        <v>22.08</v>
      </c>
      <c r="P1790">
        <f t="shared" si="1260"/>
        <v>22.08</v>
      </c>
      <c r="Q1790">
        <f t="shared" si="1261"/>
        <v>0</v>
      </c>
      <c r="R1790">
        <f t="shared" si="1262"/>
        <v>0</v>
      </c>
      <c r="S1790">
        <f t="shared" si="1263"/>
        <v>0</v>
      </c>
      <c r="T1790">
        <f t="shared" si="1264"/>
        <v>0</v>
      </c>
      <c r="U1790">
        <f t="shared" si="1265"/>
        <v>0</v>
      </c>
      <c r="V1790">
        <f t="shared" si="1266"/>
        <v>0</v>
      </c>
      <c r="W1790">
        <f t="shared" si="1267"/>
        <v>1.58</v>
      </c>
      <c r="X1790">
        <f t="shared" si="1268"/>
        <v>0</v>
      </c>
      <c r="Y1790">
        <f t="shared" si="1269"/>
        <v>0</v>
      </c>
      <c r="AA1790">
        <v>35863109</v>
      </c>
      <c r="AB1790">
        <f t="shared" si="1270"/>
        <v>86.24</v>
      </c>
      <c r="AC1790">
        <f t="shared" si="1271"/>
        <v>86.24</v>
      </c>
      <c r="AD1790">
        <f>ROUND((((ET1790)-(EU1790))+AE1790),2)</f>
        <v>0</v>
      </c>
      <c r="AE1790">
        <f t="shared" si="1299"/>
        <v>0</v>
      </c>
      <c r="AF1790">
        <f t="shared" si="1299"/>
        <v>0</v>
      </c>
      <c r="AG1790">
        <f t="shared" si="1272"/>
        <v>0</v>
      </c>
      <c r="AH1790">
        <f t="shared" si="1300"/>
        <v>0</v>
      </c>
      <c r="AI1790">
        <f t="shared" si="1300"/>
        <v>0</v>
      </c>
      <c r="AJ1790">
        <f t="shared" si="1273"/>
        <v>3.95</v>
      </c>
      <c r="AK1790">
        <v>86.24</v>
      </c>
      <c r="AL1790">
        <v>86.24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3.95</v>
      </c>
      <c r="AT1790">
        <v>0</v>
      </c>
      <c r="AU1790">
        <v>0</v>
      </c>
      <c r="AV1790">
        <v>1</v>
      </c>
      <c r="AW1790">
        <v>1</v>
      </c>
      <c r="AZ1790">
        <v>1</v>
      </c>
      <c r="BA1790">
        <v>1</v>
      </c>
      <c r="BB1790">
        <v>1</v>
      </c>
      <c r="BC1790">
        <v>0.64</v>
      </c>
      <c r="BD1790" t="s">
        <v>3</v>
      </c>
      <c r="BE1790" t="s">
        <v>3</v>
      </c>
      <c r="BF1790" t="s">
        <v>3</v>
      </c>
      <c r="BG1790" t="s">
        <v>3</v>
      </c>
      <c r="BH1790">
        <v>3</v>
      </c>
      <c r="BI1790">
        <v>1</v>
      </c>
      <c r="BJ1790" t="s">
        <v>321</v>
      </c>
      <c r="BM1790">
        <v>500001</v>
      </c>
      <c r="BN1790">
        <v>0</v>
      </c>
      <c r="BO1790" t="s">
        <v>319</v>
      </c>
      <c r="BP1790">
        <v>1</v>
      </c>
      <c r="BQ1790">
        <v>8</v>
      </c>
      <c r="BR1790">
        <v>0</v>
      </c>
      <c r="BS1790">
        <v>1</v>
      </c>
      <c r="BT1790">
        <v>1</v>
      </c>
      <c r="BU1790">
        <v>1</v>
      </c>
      <c r="BV1790">
        <v>1</v>
      </c>
      <c r="BW1790">
        <v>1</v>
      </c>
      <c r="BX1790">
        <v>1</v>
      </c>
      <c r="BY1790" t="s">
        <v>3</v>
      </c>
      <c r="BZ1790">
        <v>0</v>
      </c>
      <c r="CA1790">
        <v>0</v>
      </c>
      <c r="CB1790" t="s">
        <v>3</v>
      </c>
      <c r="CE1790">
        <v>0</v>
      </c>
      <c r="CF1790">
        <v>0</v>
      </c>
      <c r="CG1790">
        <v>0</v>
      </c>
      <c r="CM1790">
        <v>0</v>
      </c>
      <c r="CN1790" t="s">
        <v>3</v>
      </c>
      <c r="CO1790">
        <v>0</v>
      </c>
      <c r="CP1790">
        <f t="shared" si="1274"/>
        <v>22.08</v>
      </c>
      <c r="CQ1790">
        <f t="shared" si="1275"/>
        <v>55.193599999999996</v>
      </c>
      <c r="CR1790">
        <f t="shared" si="1276"/>
        <v>0</v>
      </c>
      <c r="CS1790">
        <f t="shared" si="1277"/>
        <v>0</v>
      </c>
      <c r="CT1790">
        <f t="shared" si="1278"/>
        <v>0</v>
      </c>
      <c r="CU1790">
        <f t="shared" si="1279"/>
        <v>0</v>
      </c>
      <c r="CV1790">
        <f t="shared" si="1280"/>
        <v>0</v>
      </c>
      <c r="CW1790">
        <f t="shared" si="1281"/>
        <v>0</v>
      </c>
      <c r="CX1790">
        <f t="shared" si="1282"/>
        <v>3.95</v>
      </c>
      <c r="CY1790">
        <f t="shared" si="1283"/>
        <v>0</v>
      </c>
      <c r="CZ1790">
        <f t="shared" si="1284"/>
        <v>0</v>
      </c>
      <c r="DC1790" t="s">
        <v>3</v>
      </c>
      <c r="DD1790" t="s">
        <v>3</v>
      </c>
      <c r="DE1790" t="s">
        <v>3</v>
      </c>
      <c r="DF1790" t="s">
        <v>3</v>
      </c>
      <c r="DG1790" t="s">
        <v>3</v>
      </c>
      <c r="DH1790" t="s">
        <v>3</v>
      </c>
      <c r="DI1790" t="s">
        <v>3</v>
      </c>
      <c r="DJ1790" t="s">
        <v>3</v>
      </c>
      <c r="DK1790" t="s">
        <v>3</v>
      </c>
      <c r="DL1790" t="s">
        <v>3</v>
      </c>
      <c r="DM1790" t="s">
        <v>3</v>
      </c>
      <c r="DN1790">
        <v>0</v>
      </c>
      <c r="DO1790">
        <v>0</v>
      </c>
      <c r="DP1790">
        <v>1</v>
      </c>
      <c r="DQ1790">
        <v>1</v>
      </c>
      <c r="DU1790">
        <v>1010</v>
      </c>
      <c r="DV1790" t="s">
        <v>58</v>
      </c>
      <c r="DW1790" t="s">
        <v>58</v>
      </c>
      <c r="DX1790">
        <v>100</v>
      </c>
      <c r="DZ1790" t="s">
        <v>3</v>
      </c>
      <c r="EA1790" t="s">
        <v>3</v>
      </c>
      <c r="EB1790" t="s">
        <v>3</v>
      </c>
      <c r="EC1790" t="s">
        <v>3</v>
      </c>
      <c r="EE1790">
        <v>29085443</v>
      </c>
      <c r="EF1790">
        <v>8</v>
      </c>
      <c r="EG1790" t="s">
        <v>144</v>
      </c>
      <c r="EH1790">
        <v>0</v>
      </c>
      <c r="EI1790" t="s">
        <v>3</v>
      </c>
      <c r="EJ1790">
        <v>1</v>
      </c>
      <c r="EK1790">
        <v>500001</v>
      </c>
      <c r="EL1790" t="s">
        <v>145</v>
      </c>
      <c r="EM1790" t="s">
        <v>146</v>
      </c>
      <c r="EO1790" t="s">
        <v>3</v>
      </c>
      <c r="EQ1790">
        <v>0</v>
      </c>
      <c r="ER1790">
        <v>86.24</v>
      </c>
      <c r="ES1790">
        <v>86.24</v>
      </c>
      <c r="ET1790">
        <v>0</v>
      </c>
      <c r="EU1790">
        <v>0</v>
      </c>
      <c r="EV1790">
        <v>0</v>
      </c>
      <c r="EW1790">
        <v>0</v>
      </c>
      <c r="EX1790">
        <v>0</v>
      </c>
      <c r="EY1790">
        <v>0</v>
      </c>
      <c r="FQ1790">
        <v>0</v>
      </c>
      <c r="FR1790">
        <f t="shared" si="1285"/>
        <v>0</v>
      </c>
      <c r="FS1790">
        <v>0</v>
      </c>
      <c r="FX1790">
        <v>0</v>
      </c>
      <c r="FY1790">
        <v>0</v>
      </c>
      <c r="GA1790" t="s">
        <v>3</v>
      </c>
      <c r="GD1790">
        <v>1</v>
      </c>
      <c r="GF1790">
        <v>-228248654</v>
      </c>
      <c r="GG1790">
        <v>2</v>
      </c>
      <c r="GH1790">
        <v>1</v>
      </c>
      <c r="GI1790">
        <v>2</v>
      </c>
      <c r="GJ1790">
        <v>0</v>
      </c>
      <c r="GK1790">
        <v>0</v>
      </c>
      <c r="GL1790">
        <f t="shared" si="1286"/>
        <v>0</v>
      </c>
      <c r="GM1790">
        <f t="shared" si="1287"/>
        <v>22.08</v>
      </c>
      <c r="GN1790">
        <f t="shared" si="1288"/>
        <v>22.08</v>
      </c>
      <c r="GO1790">
        <f t="shared" si="1289"/>
        <v>0</v>
      </c>
      <c r="GP1790">
        <f t="shared" si="1290"/>
        <v>0</v>
      </c>
      <c r="GR1790">
        <v>0</v>
      </c>
      <c r="GS1790">
        <v>3</v>
      </c>
      <c r="GT1790">
        <v>0</v>
      </c>
      <c r="GU1790" t="s">
        <v>3</v>
      </c>
      <c r="GV1790">
        <f t="shared" si="1291"/>
        <v>0</v>
      </c>
      <c r="GW1790">
        <v>1</v>
      </c>
      <c r="GX1790">
        <f t="shared" si="1292"/>
        <v>0</v>
      </c>
      <c r="HA1790">
        <v>0</v>
      </c>
      <c r="HB1790">
        <v>0</v>
      </c>
      <c r="HC1790">
        <f t="shared" si="1293"/>
        <v>0</v>
      </c>
      <c r="HE1790" t="s">
        <v>3</v>
      </c>
      <c r="HF1790" t="s">
        <v>3</v>
      </c>
      <c r="HM1790" t="s">
        <v>3</v>
      </c>
      <c r="IK1790">
        <v>0</v>
      </c>
    </row>
    <row r="1791" spans="1:245">
      <c r="A1791">
        <v>17</v>
      </c>
      <c r="B1791">
        <v>0</v>
      </c>
      <c r="C1791">
        <f>ROW(SmtRes!A1966)</f>
        <v>1966</v>
      </c>
      <c r="D1791">
        <f>ROW(EtalonRes!A1913)</f>
        <v>1913</v>
      </c>
      <c r="E1791" t="s">
        <v>322</v>
      </c>
      <c r="F1791" t="s">
        <v>323</v>
      </c>
      <c r="G1791" t="s">
        <v>324</v>
      </c>
      <c r="H1791" t="s">
        <v>325</v>
      </c>
      <c r="I1791">
        <f>ROUND(6/100,9)</f>
        <v>0.06</v>
      </c>
      <c r="J1791">
        <v>0</v>
      </c>
      <c r="K1791">
        <f>ROUND(6/100,9)</f>
        <v>0.06</v>
      </c>
      <c r="O1791">
        <f t="shared" si="1259"/>
        <v>923.86</v>
      </c>
      <c r="P1791">
        <f t="shared" si="1260"/>
        <v>0</v>
      </c>
      <c r="Q1791">
        <f t="shared" si="1261"/>
        <v>0</v>
      </c>
      <c r="R1791">
        <f t="shared" si="1262"/>
        <v>0</v>
      </c>
      <c r="S1791">
        <f t="shared" si="1263"/>
        <v>923.86</v>
      </c>
      <c r="T1791">
        <f t="shared" si="1264"/>
        <v>0</v>
      </c>
      <c r="U1791">
        <f t="shared" si="1265"/>
        <v>2.5205699999999998</v>
      </c>
      <c r="V1791">
        <f t="shared" si="1266"/>
        <v>0</v>
      </c>
      <c r="W1791">
        <f t="shared" si="1267"/>
        <v>0</v>
      </c>
      <c r="X1791">
        <f t="shared" si="1268"/>
        <v>739.09</v>
      </c>
      <c r="Y1791">
        <f t="shared" si="1269"/>
        <v>341.83</v>
      </c>
      <c r="AA1791">
        <v>35863109</v>
      </c>
      <c r="AB1791">
        <f t="shared" si="1270"/>
        <v>465.89</v>
      </c>
      <c r="AC1791">
        <f t="shared" si="1271"/>
        <v>0</v>
      </c>
      <c r="AD1791">
        <f>ROUND(((((ET1791*1.25))-((EU1791*1.25)))+AE1791),2)</f>
        <v>0</v>
      </c>
      <c r="AE1791">
        <f>ROUND(((EU1791*1.25)),2)</f>
        <v>0</v>
      </c>
      <c r="AF1791">
        <f>ROUND(((EV1791*1.15)),2)</f>
        <v>465.89</v>
      </c>
      <c r="AG1791">
        <f t="shared" si="1272"/>
        <v>0</v>
      </c>
      <c r="AH1791">
        <f>((EW1791*1.15))</f>
        <v>42.009499999999996</v>
      </c>
      <c r="AI1791">
        <f>((EX1791*1.25))</f>
        <v>0</v>
      </c>
      <c r="AJ1791">
        <f t="shared" si="1273"/>
        <v>0</v>
      </c>
      <c r="AK1791">
        <v>405.12</v>
      </c>
      <c r="AL1791">
        <v>0</v>
      </c>
      <c r="AM1791">
        <v>0</v>
      </c>
      <c r="AN1791">
        <v>0</v>
      </c>
      <c r="AO1791">
        <v>405.12</v>
      </c>
      <c r="AP1791">
        <v>0</v>
      </c>
      <c r="AQ1791">
        <v>36.53</v>
      </c>
      <c r="AR1791">
        <v>0</v>
      </c>
      <c r="AS1791">
        <v>0</v>
      </c>
      <c r="AT1791">
        <v>80</v>
      </c>
      <c r="AU1791">
        <v>37</v>
      </c>
      <c r="AV1791">
        <v>1</v>
      </c>
      <c r="AW1791">
        <v>1</v>
      </c>
      <c r="AZ1791">
        <v>1</v>
      </c>
      <c r="BA1791">
        <v>33.049999999999997</v>
      </c>
      <c r="BB1791">
        <v>1</v>
      </c>
      <c r="BC1791">
        <v>1</v>
      </c>
      <c r="BD1791" t="s">
        <v>3</v>
      </c>
      <c r="BE1791" t="s">
        <v>3</v>
      </c>
      <c r="BF1791" t="s">
        <v>3</v>
      </c>
      <c r="BG1791" t="s">
        <v>3</v>
      </c>
      <c r="BH1791">
        <v>0</v>
      </c>
      <c r="BI1791">
        <v>1</v>
      </c>
      <c r="BJ1791" t="s">
        <v>326</v>
      </c>
      <c r="BM1791">
        <v>15001</v>
      </c>
      <c r="BN1791">
        <v>0</v>
      </c>
      <c r="BO1791" t="s">
        <v>323</v>
      </c>
      <c r="BP1791">
        <v>1</v>
      </c>
      <c r="BQ1791">
        <v>2</v>
      </c>
      <c r="BR1791">
        <v>0</v>
      </c>
      <c r="BS1791">
        <v>33.049999999999997</v>
      </c>
      <c r="BT1791">
        <v>1</v>
      </c>
      <c r="BU1791">
        <v>1</v>
      </c>
      <c r="BV1791">
        <v>1</v>
      </c>
      <c r="BW1791">
        <v>1</v>
      </c>
      <c r="BX1791">
        <v>1</v>
      </c>
      <c r="BY1791" t="s">
        <v>3</v>
      </c>
      <c r="BZ1791">
        <v>105</v>
      </c>
      <c r="CA1791">
        <v>55</v>
      </c>
      <c r="CB1791" t="s">
        <v>3</v>
      </c>
      <c r="CE1791">
        <v>0</v>
      </c>
      <c r="CF1791">
        <v>0</v>
      </c>
      <c r="CG1791">
        <v>0</v>
      </c>
      <c r="CM1791">
        <v>0</v>
      </c>
      <c r="CN1791" t="s">
        <v>992</v>
      </c>
      <c r="CO1791">
        <v>0</v>
      </c>
      <c r="CP1791">
        <f t="shared" si="1274"/>
        <v>923.86</v>
      </c>
      <c r="CQ1791">
        <f t="shared" si="1275"/>
        <v>0</v>
      </c>
      <c r="CR1791">
        <f t="shared" si="1276"/>
        <v>0</v>
      </c>
      <c r="CS1791">
        <f t="shared" si="1277"/>
        <v>0</v>
      </c>
      <c r="CT1791">
        <f t="shared" si="1278"/>
        <v>15397.664499999999</v>
      </c>
      <c r="CU1791">
        <f t="shared" si="1279"/>
        <v>0</v>
      </c>
      <c r="CV1791">
        <f t="shared" si="1280"/>
        <v>42.009499999999996</v>
      </c>
      <c r="CW1791">
        <f t="shared" si="1281"/>
        <v>0</v>
      </c>
      <c r="CX1791">
        <f t="shared" si="1282"/>
        <v>0</v>
      </c>
      <c r="CY1791">
        <f t="shared" si="1283"/>
        <v>739.08800000000008</v>
      </c>
      <c r="CZ1791">
        <f t="shared" si="1284"/>
        <v>341.82819999999998</v>
      </c>
      <c r="DC1791" t="s">
        <v>3</v>
      </c>
      <c r="DD1791" t="s">
        <v>3</v>
      </c>
      <c r="DE1791" t="s">
        <v>133</v>
      </c>
      <c r="DF1791" t="s">
        <v>133</v>
      </c>
      <c r="DG1791" t="s">
        <v>134</v>
      </c>
      <c r="DH1791" t="s">
        <v>3</v>
      </c>
      <c r="DI1791" t="s">
        <v>134</v>
      </c>
      <c r="DJ1791" t="s">
        <v>133</v>
      </c>
      <c r="DK1791" t="s">
        <v>3</v>
      </c>
      <c r="DL1791" t="s">
        <v>3</v>
      </c>
      <c r="DM1791" t="s">
        <v>3</v>
      </c>
      <c r="DN1791">
        <v>0</v>
      </c>
      <c r="DO1791">
        <v>0</v>
      </c>
      <c r="DP1791">
        <v>1</v>
      </c>
      <c r="DQ1791">
        <v>1</v>
      </c>
      <c r="DU1791">
        <v>1013</v>
      </c>
      <c r="DV1791" t="s">
        <v>325</v>
      </c>
      <c r="DW1791" t="s">
        <v>325</v>
      </c>
      <c r="DX1791">
        <v>1</v>
      </c>
      <c r="DZ1791" t="s">
        <v>3</v>
      </c>
      <c r="EA1791" t="s">
        <v>3</v>
      </c>
      <c r="EB1791" t="s">
        <v>3</v>
      </c>
      <c r="EC1791" t="s">
        <v>3</v>
      </c>
      <c r="EE1791">
        <v>29085536</v>
      </c>
      <c r="EF1791">
        <v>2</v>
      </c>
      <c r="EG1791" t="s">
        <v>135</v>
      </c>
      <c r="EH1791">
        <v>0</v>
      </c>
      <c r="EI1791" t="s">
        <v>3</v>
      </c>
      <c r="EJ1791">
        <v>1</v>
      </c>
      <c r="EK1791">
        <v>15001</v>
      </c>
      <c r="EL1791" t="s">
        <v>151</v>
      </c>
      <c r="EM1791" t="s">
        <v>152</v>
      </c>
      <c r="EO1791" t="s">
        <v>138</v>
      </c>
      <c r="EQ1791">
        <v>0</v>
      </c>
      <c r="ER1791">
        <v>405.12</v>
      </c>
      <c r="ES1791">
        <v>0</v>
      </c>
      <c r="ET1791">
        <v>0</v>
      </c>
      <c r="EU1791">
        <v>0</v>
      </c>
      <c r="EV1791">
        <v>405.12</v>
      </c>
      <c r="EW1791">
        <v>36.53</v>
      </c>
      <c r="EX1791">
        <v>0</v>
      </c>
      <c r="EY1791">
        <v>0</v>
      </c>
      <c r="FQ1791">
        <v>0</v>
      </c>
      <c r="FR1791">
        <f t="shared" si="1285"/>
        <v>0</v>
      </c>
      <c r="FS1791">
        <v>0</v>
      </c>
      <c r="FT1791" t="s">
        <v>139</v>
      </c>
      <c r="FU1791" t="s">
        <v>25</v>
      </c>
      <c r="FV1791" t="s">
        <v>25</v>
      </c>
      <c r="FW1791" t="s">
        <v>26</v>
      </c>
      <c r="FX1791">
        <v>94.5</v>
      </c>
      <c r="FY1791">
        <v>46.75</v>
      </c>
      <c r="GA1791" t="s">
        <v>3</v>
      </c>
      <c r="GD1791">
        <v>1</v>
      </c>
      <c r="GF1791">
        <v>-1280480835</v>
      </c>
      <c r="GG1791">
        <v>2</v>
      </c>
      <c r="GH1791">
        <v>1</v>
      </c>
      <c r="GI1791">
        <v>2</v>
      </c>
      <c r="GJ1791">
        <v>0</v>
      </c>
      <c r="GK1791">
        <v>0</v>
      </c>
      <c r="GL1791">
        <f t="shared" si="1286"/>
        <v>0</v>
      </c>
      <c r="GM1791">
        <f t="shared" si="1287"/>
        <v>2004.78</v>
      </c>
      <c r="GN1791">
        <f t="shared" si="1288"/>
        <v>2004.78</v>
      </c>
      <c r="GO1791">
        <f t="shared" si="1289"/>
        <v>0</v>
      </c>
      <c r="GP1791">
        <f t="shared" si="1290"/>
        <v>0</v>
      </c>
      <c r="GR1791">
        <v>0</v>
      </c>
      <c r="GS1791">
        <v>3</v>
      </c>
      <c r="GT1791">
        <v>0</v>
      </c>
      <c r="GU1791" t="s">
        <v>3</v>
      </c>
      <c r="GV1791">
        <f t="shared" si="1291"/>
        <v>0</v>
      </c>
      <c r="GW1791">
        <v>1</v>
      </c>
      <c r="GX1791">
        <f t="shared" si="1292"/>
        <v>0</v>
      </c>
      <c r="HA1791">
        <v>0</v>
      </c>
      <c r="HB1791">
        <v>0</v>
      </c>
      <c r="HC1791">
        <f t="shared" si="1293"/>
        <v>0</v>
      </c>
      <c r="HE1791" t="s">
        <v>3</v>
      </c>
      <c r="HF1791" t="s">
        <v>3</v>
      </c>
      <c r="HM1791" t="s">
        <v>3</v>
      </c>
      <c r="IK1791">
        <v>0</v>
      </c>
    </row>
    <row r="1792" spans="1:245">
      <c r="A1792">
        <v>18</v>
      </c>
      <c r="B1792">
        <v>0</v>
      </c>
      <c r="C1792">
        <v>1965</v>
      </c>
      <c r="E1792" t="s">
        <v>327</v>
      </c>
      <c r="F1792" t="s">
        <v>328</v>
      </c>
      <c r="G1792" t="s">
        <v>329</v>
      </c>
      <c r="H1792" t="s">
        <v>160</v>
      </c>
      <c r="I1792">
        <f>I1791*J1792</f>
        <v>7.4999999999999997E-2</v>
      </c>
      <c r="J1792">
        <v>1.25</v>
      </c>
      <c r="K1792">
        <v>1.25</v>
      </c>
      <c r="O1792">
        <f t="shared" si="1259"/>
        <v>1923.55</v>
      </c>
      <c r="P1792">
        <f t="shared" si="1260"/>
        <v>1923.55</v>
      </c>
      <c r="Q1792">
        <f t="shared" si="1261"/>
        <v>0</v>
      </c>
      <c r="R1792">
        <f t="shared" si="1262"/>
        <v>0</v>
      </c>
      <c r="S1792">
        <f t="shared" si="1263"/>
        <v>0</v>
      </c>
      <c r="T1792">
        <f t="shared" si="1264"/>
        <v>0</v>
      </c>
      <c r="U1792">
        <f t="shared" si="1265"/>
        <v>0</v>
      </c>
      <c r="V1792">
        <f t="shared" si="1266"/>
        <v>0</v>
      </c>
      <c r="W1792">
        <f t="shared" si="1267"/>
        <v>16.809999999999999</v>
      </c>
      <c r="X1792">
        <f t="shared" si="1268"/>
        <v>0</v>
      </c>
      <c r="Y1792">
        <f t="shared" si="1269"/>
        <v>0</v>
      </c>
      <c r="AA1792">
        <v>35863109</v>
      </c>
      <c r="AB1792">
        <f t="shared" si="1270"/>
        <v>4894.54</v>
      </c>
      <c r="AC1792">
        <f t="shared" si="1271"/>
        <v>4894.54</v>
      </c>
      <c r="AD1792">
        <f>ROUND((((ET1792)-(EU1792))+AE1792),2)</f>
        <v>0</v>
      </c>
      <c r="AE1792">
        <f>ROUND((EU1792),2)</f>
        <v>0</v>
      </c>
      <c r="AF1792">
        <f>ROUND((EV1792),2)</f>
        <v>0</v>
      </c>
      <c r="AG1792">
        <f t="shared" si="1272"/>
        <v>0</v>
      </c>
      <c r="AH1792">
        <f>(EW1792)</f>
        <v>0</v>
      </c>
      <c r="AI1792">
        <f>(EX1792)</f>
        <v>0</v>
      </c>
      <c r="AJ1792">
        <f t="shared" si="1273"/>
        <v>224.15</v>
      </c>
      <c r="AK1792">
        <v>4894.54</v>
      </c>
      <c r="AL1792">
        <v>4894.54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224.15</v>
      </c>
      <c r="AT1792">
        <v>0</v>
      </c>
      <c r="AU1792">
        <v>0</v>
      </c>
      <c r="AV1792">
        <v>1</v>
      </c>
      <c r="AW1792">
        <v>1</v>
      </c>
      <c r="AZ1792">
        <v>1</v>
      </c>
      <c r="BA1792">
        <v>1</v>
      </c>
      <c r="BB1792">
        <v>1</v>
      </c>
      <c r="BC1792">
        <v>5.24</v>
      </c>
      <c r="BD1792" t="s">
        <v>3</v>
      </c>
      <c r="BE1792" t="s">
        <v>3</v>
      </c>
      <c r="BF1792" t="s">
        <v>3</v>
      </c>
      <c r="BG1792" t="s">
        <v>3</v>
      </c>
      <c r="BH1792">
        <v>3</v>
      </c>
      <c r="BI1792">
        <v>1</v>
      </c>
      <c r="BJ1792" t="s">
        <v>330</v>
      </c>
      <c r="BM1792">
        <v>500001</v>
      </c>
      <c r="BN1792">
        <v>0</v>
      </c>
      <c r="BO1792" t="s">
        <v>328</v>
      </c>
      <c r="BP1792">
        <v>1</v>
      </c>
      <c r="BQ1792">
        <v>8</v>
      </c>
      <c r="BR1792">
        <v>0</v>
      </c>
      <c r="BS1792">
        <v>1</v>
      </c>
      <c r="BT1792">
        <v>1</v>
      </c>
      <c r="BU1792">
        <v>1</v>
      </c>
      <c r="BV1792">
        <v>1</v>
      </c>
      <c r="BW1792">
        <v>1</v>
      </c>
      <c r="BX1792">
        <v>1</v>
      </c>
      <c r="BY1792" t="s">
        <v>3</v>
      </c>
      <c r="BZ1792">
        <v>0</v>
      </c>
      <c r="CA1792">
        <v>0</v>
      </c>
      <c r="CB1792" t="s">
        <v>3</v>
      </c>
      <c r="CE1792">
        <v>0</v>
      </c>
      <c r="CF1792">
        <v>0</v>
      </c>
      <c r="CG1792">
        <v>0</v>
      </c>
      <c r="CM1792">
        <v>0</v>
      </c>
      <c r="CN1792" t="s">
        <v>3</v>
      </c>
      <c r="CO1792">
        <v>0</v>
      </c>
      <c r="CP1792">
        <f t="shared" si="1274"/>
        <v>1923.55</v>
      </c>
      <c r="CQ1792">
        <f t="shared" si="1275"/>
        <v>25647.389600000002</v>
      </c>
      <c r="CR1792">
        <f t="shared" si="1276"/>
        <v>0</v>
      </c>
      <c r="CS1792">
        <f t="shared" si="1277"/>
        <v>0</v>
      </c>
      <c r="CT1792">
        <f t="shared" si="1278"/>
        <v>0</v>
      </c>
      <c r="CU1792">
        <f t="shared" si="1279"/>
        <v>0</v>
      </c>
      <c r="CV1792">
        <f t="shared" si="1280"/>
        <v>0</v>
      </c>
      <c r="CW1792">
        <f t="shared" si="1281"/>
        <v>0</v>
      </c>
      <c r="CX1792">
        <f t="shared" si="1282"/>
        <v>224.15</v>
      </c>
      <c r="CY1792">
        <f t="shared" si="1283"/>
        <v>0</v>
      </c>
      <c r="CZ1792">
        <f t="shared" si="1284"/>
        <v>0</v>
      </c>
      <c r="DC1792" t="s">
        <v>3</v>
      </c>
      <c r="DD1792" t="s">
        <v>3</v>
      </c>
      <c r="DE1792" t="s">
        <v>3</v>
      </c>
      <c r="DF1792" t="s">
        <v>3</v>
      </c>
      <c r="DG1792" t="s">
        <v>3</v>
      </c>
      <c r="DH1792" t="s">
        <v>3</v>
      </c>
      <c r="DI1792" t="s">
        <v>3</v>
      </c>
      <c r="DJ1792" t="s">
        <v>3</v>
      </c>
      <c r="DK1792" t="s">
        <v>3</v>
      </c>
      <c r="DL1792" t="s">
        <v>3</v>
      </c>
      <c r="DM1792" t="s">
        <v>3</v>
      </c>
      <c r="DN1792">
        <v>0</v>
      </c>
      <c r="DO1792">
        <v>0</v>
      </c>
      <c r="DP1792">
        <v>1</v>
      </c>
      <c r="DQ1792">
        <v>1</v>
      </c>
      <c r="DU1792">
        <v>1009</v>
      </c>
      <c r="DV1792" t="s">
        <v>160</v>
      </c>
      <c r="DW1792" t="s">
        <v>160</v>
      </c>
      <c r="DX1792">
        <v>1</v>
      </c>
      <c r="DZ1792" t="s">
        <v>3</v>
      </c>
      <c r="EA1792" t="s">
        <v>3</v>
      </c>
      <c r="EB1792" t="s">
        <v>3</v>
      </c>
      <c r="EC1792" t="s">
        <v>3</v>
      </c>
      <c r="EE1792">
        <v>29085443</v>
      </c>
      <c r="EF1792">
        <v>8</v>
      </c>
      <c r="EG1792" t="s">
        <v>144</v>
      </c>
      <c r="EH1792">
        <v>0</v>
      </c>
      <c r="EI1792" t="s">
        <v>3</v>
      </c>
      <c r="EJ1792">
        <v>1</v>
      </c>
      <c r="EK1792">
        <v>500001</v>
      </c>
      <c r="EL1792" t="s">
        <v>145</v>
      </c>
      <c r="EM1792" t="s">
        <v>146</v>
      </c>
      <c r="EO1792" t="s">
        <v>3</v>
      </c>
      <c r="EQ1792">
        <v>0</v>
      </c>
      <c r="ER1792">
        <v>4894.54</v>
      </c>
      <c r="ES1792">
        <v>4894.54</v>
      </c>
      <c r="ET1792">
        <v>0</v>
      </c>
      <c r="EU1792">
        <v>0</v>
      </c>
      <c r="EV1792">
        <v>0</v>
      </c>
      <c r="EW1792">
        <v>0</v>
      </c>
      <c r="EX1792">
        <v>0</v>
      </c>
      <c r="FQ1792">
        <v>0</v>
      </c>
      <c r="FR1792">
        <f t="shared" si="1285"/>
        <v>0</v>
      </c>
      <c r="FS1792">
        <v>0</v>
      </c>
      <c r="FX1792">
        <v>0</v>
      </c>
      <c r="FY1792">
        <v>0</v>
      </c>
      <c r="GA1792" t="s">
        <v>3</v>
      </c>
      <c r="GD1792">
        <v>1</v>
      </c>
      <c r="GF1792">
        <v>-501888552</v>
      </c>
      <c r="GG1792">
        <v>2</v>
      </c>
      <c r="GH1792">
        <v>1</v>
      </c>
      <c r="GI1792">
        <v>2</v>
      </c>
      <c r="GJ1792">
        <v>0</v>
      </c>
      <c r="GK1792">
        <v>0</v>
      </c>
      <c r="GL1792">
        <f t="shared" si="1286"/>
        <v>0</v>
      </c>
      <c r="GM1792">
        <f t="shared" si="1287"/>
        <v>1923.55</v>
      </c>
      <c r="GN1792">
        <f t="shared" si="1288"/>
        <v>1923.55</v>
      </c>
      <c r="GO1792">
        <f t="shared" si="1289"/>
        <v>0</v>
      </c>
      <c r="GP1792">
        <f t="shared" si="1290"/>
        <v>0</v>
      </c>
      <c r="GR1792">
        <v>0</v>
      </c>
      <c r="GS1792">
        <v>3</v>
      </c>
      <c r="GT1792">
        <v>0</v>
      </c>
      <c r="GU1792" t="s">
        <v>3</v>
      </c>
      <c r="GV1792">
        <f t="shared" si="1291"/>
        <v>0</v>
      </c>
      <c r="GW1792">
        <v>1</v>
      </c>
      <c r="GX1792">
        <f t="shared" si="1292"/>
        <v>0</v>
      </c>
      <c r="HA1792">
        <v>0</v>
      </c>
      <c r="HB1792">
        <v>0</v>
      </c>
      <c r="HC1792">
        <f t="shared" si="1293"/>
        <v>0</v>
      </c>
      <c r="HE1792" t="s">
        <v>3</v>
      </c>
      <c r="HF1792" t="s">
        <v>3</v>
      </c>
      <c r="HM1792" t="s">
        <v>3</v>
      </c>
      <c r="IK1792">
        <v>0</v>
      </c>
    </row>
    <row r="1793" spans="1:245">
      <c r="A1793">
        <v>18</v>
      </c>
      <c r="B1793">
        <v>0</v>
      </c>
      <c r="C1793">
        <v>1966</v>
      </c>
      <c r="E1793" t="s">
        <v>331</v>
      </c>
      <c r="F1793" t="s">
        <v>332</v>
      </c>
      <c r="G1793" t="s">
        <v>333</v>
      </c>
      <c r="H1793" t="s">
        <v>155</v>
      </c>
      <c r="I1793">
        <f>I1791*J1793</f>
        <v>6</v>
      </c>
      <c r="J1793">
        <v>100</v>
      </c>
      <c r="K1793">
        <v>100</v>
      </c>
      <c r="O1793">
        <f t="shared" si="1259"/>
        <v>2235.7600000000002</v>
      </c>
      <c r="P1793">
        <f t="shared" si="1260"/>
        <v>2235.7600000000002</v>
      </c>
      <c r="Q1793">
        <f t="shared" si="1261"/>
        <v>0</v>
      </c>
      <c r="R1793">
        <f t="shared" si="1262"/>
        <v>0</v>
      </c>
      <c r="S1793">
        <f t="shared" si="1263"/>
        <v>0</v>
      </c>
      <c r="T1793">
        <f t="shared" si="1264"/>
        <v>0</v>
      </c>
      <c r="U1793">
        <f t="shared" si="1265"/>
        <v>0</v>
      </c>
      <c r="V1793">
        <f t="shared" si="1266"/>
        <v>0</v>
      </c>
      <c r="W1793">
        <f t="shared" si="1267"/>
        <v>10.26</v>
      </c>
      <c r="X1793">
        <f t="shared" si="1268"/>
        <v>0</v>
      </c>
      <c r="Y1793">
        <f t="shared" si="1269"/>
        <v>0</v>
      </c>
      <c r="AA1793">
        <v>35863109</v>
      </c>
      <c r="AB1793">
        <f t="shared" si="1270"/>
        <v>37.299999999999997</v>
      </c>
      <c r="AC1793">
        <f t="shared" si="1271"/>
        <v>37.299999999999997</v>
      </c>
      <c r="AD1793">
        <f>ROUND((((ET1793)-(EU1793))+AE1793),2)</f>
        <v>0</v>
      </c>
      <c r="AE1793">
        <f>ROUND((EU1793),2)</f>
        <v>0</v>
      </c>
      <c r="AF1793">
        <f>ROUND((EV1793),2)</f>
        <v>0</v>
      </c>
      <c r="AG1793">
        <f t="shared" si="1272"/>
        <v>0</v>
      </c>
      <c r="AH1793">
        <f>(EW1793)</f>
        <v>0</v>
      </c>
      <c r="AI1793">
        <f>(EX1793)</f>
        <v>0</v>
      </c>
      <c r="AJ1793">
        <f t="shared" si="1273"/>
        <v>1.71</v>
      </c>
      <c r="AK1793">
        <v>37.299999999999997</v>
      </c>
      <c r="AL1793">
        <v>37.299999999999997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1.71</v>
      </c>
      <c r="AT1793">
        <v>0</v>
      </c>
      <c r="AU1793">
        <v>0</v>
      </c>
      <c r="AV1793">
        <v>1</v>
      </c>
      <c r="AW1793">
        <v>1</v>
      </c>
      <c r="AZ1793">
        <v>1</v>
      </c>
      <c r="BA1793">
        <v>1</v>
      </c>
      <c r="BB1793">
        <v>1</v>
      </c>
      <c r="BC1793">
        <v>9.99</v>
      </c>
      <c r="BD1793" t="s">
        <v>3</v>
      </c>
      <c r="BE1793" t="s">
        <v>3</v>
      </c>
      <c r="BF1793" t="s">
        <v>3</v>
      </c>
      <c r="BG1793" t="s">
        <v>3</v>
      </c>
      <c r="BH1793">
        <v>3</v>
      </c>
      <c r="BI1793">
        <v>1</v>
      </c>
      <c r="BJ1793" t="s">
        <v>334</v>
      </c>
      <c r="BM1793">
        <v>500001</v>
      </c>
      <c r="BN1793">
        <v>0</v>
      </c>
      <c r="BO1793" t="s">
        <v>332</v>
      </c>
      <c r="BP1793">
        <v>1</v>
      </c>
      <c r="BQ1793">
        <v>8</v>
      </c>
      <c r="BR1793">
        <v>0</v>
      </c>
      <c r="BS1793">
        <v>1</v>
      </c>
      <c r="BT1793">
        <v>1</v>
      </c>
      <c r="BU1793">
        <v>1</v>
      </c>
      <c r="BV1793">
        <v>1</v>
      </c>
      <c r="BW1793">
        <v>1</v>
      </c>
      <c r="BX1793">
        <v>1</v>
      </c>
      <c r="BY1793" t="s">
        <v>3</v>
      </c>
      <c r="BZ1793">
        <v>0</v>
      </c>
      <c r="CA1793">
        <v>0</v>
      </c>
      <c r="CB1793" t="s">
        <v>3</v>
      </c>
      <c r="CE1793">
        <v>0</v>
      </c>
      <c r="CF1793">
        <v>0</v>
      </c>
      <c r="CG1793">
        <v>0</v>
      </c>
      <c r="CM1793">
        <v>0</v>
      </c>
      <c r="CN1793" t="s">
        <v>3</v>
      </c>
      <c r="CO1793">
        <v>0</v>
      </c>
      <c r="CP1793">
        <f t="shared" si="1274"/>
        <v>2235.7600000000002</v>
      </c>
      <c r="CQ1793">
        <f t="shared" si="1275"/>
        <v>372.62699999999995</v>
      </c>
      <c r="CR1793">
        <f t="shared" si="1276"/>
        <v>0</v>
      </c>
      <c r="CS1793">
        <f t="shared" si="1277"/>
        <v>0</v>
      </c>
      <c r="CT1793">
        <f t="shared" si="1278"/>
        <v>0</v>
      </c>
      <c r="CU1793">
        <f t="shared" si="1279"/>
        <v>0</v>
      </c>
      <c r="CV1793">
        <f t="shared" si="1280"/>
        <v>0</v>
      </c>
      <c r="CW1793">
        <f t="shared" si="1281"/>
        <v>0</v>
      </c>
      <c r="CX1793">
        <f t="shared" si="1282"/>
        <v>1.71</v>
      </c>
      <c r="CY1793">
        <f t="shared" si="1283"/>
        <v>0</v>
      </c>
      <c r="CZ1793">
        <f t="shared" si="1284"/>
        <v>0</v>
      </c>
      <c r="DC1793" t="s">
        <v>3</v>
      </c>
      <c r="DD1793" t="s">
        <v>3</v>
      </c>
      <c r="DE1793" t="s">
        <v>3</v>
      </c>
      <c r="DF1793" t="s">
        <v>3</v>
      </c>
      <c r="DG1793" t="s">
        <v>3</v>
      </c>
      <c r="DH1793" t="s">
        <v>3</v>
      </c>
      <c r="DI1793" t="s">
        <v>3</v>
      </c>
      <c r="DJ1793" t="s">
        <v>3</v>
      </c>
      <c r="DK1793" t="s">
        <v>3</v>
      </c>
      <c r="DL1793" t="s">
        <v>3</v>
      </c>
      <c r="DM1793" t="s">
        <v>3</v>
      </c>
      <c r="DN1793">
        <v>0</v>
      </c>
      <c r="DO1793">
        <v>0</v>
      </c>
      <c r="DP1793">
        <v>1</v>
      </c>
      <c r="DQ1793">
        <v>1</v>
      </c>
      <c r="DU1793">
        <v>1005</v>
      </c>
      <c r="DV1793" t="s">
        <v>155</v>
      </c>
      <c r="DW1793" t="s">
        <v>155</v>
      </c>
      <c r="DX1793">
        <v>1</v>
      </c>
      <c r="DZ1793" t="s">
        <v>3</v>
      </c>
      <c r="EA1793" t="s">
        <v>3</v>
      </c>
      <c r="EB1793" t="s">
        <v>3</v>
      </c>
      <c r="EC1793" t="s">
        <v>3</v>
      </c>
      <c r="EE1793">
        <v>29085443</v>
      </c>
      <c r="EF1793">
        <v>8</v>
      </c>
      <c r="EG1793" t="s">
        <v>144</v>
      </c>
      <c r="EH1793">
        <v>0</v>
      </c>
      <c r="EI1793" t="s">
        <v>3</v>
      </c>
      <c r="EJ1793">
        <v>1</v>
      </c>
      <c r="EK1793">
        <v>500001</v>
      </c>
      <c r="EL1793" t="s">
        <v>145</v>
      </c>
      <c r="EM1793" t="s">
        <v>146</v>
      </c>
      <c r="EO1793" t="s">
        <v>3</v>
      </c>
      <c r="EQ1793">
        <v>0</v>
      </c>
      <c r="ER1793">
        <v>37.299999999999997</v>
      </c>
      <c r="ES1793">
        <v>37.299999999999997</v>
      </c>
      <c r="ET1793">
        <v>0</v>
      </c>
      <c r="EU1793">
        <v>0</v>
      </c>
      <c r="EV1793">
        <v>0</v>
      </c>
      <c r="EW1793">
        <v>0</v>
      </c>
      <c r="EX1793">
        <v>0</v>
      </c>
      <c r="FQ1793">
        <v>0</v>
      </c>
      <c r="FR1793">
        <f t="shared" si="1285"/>
        <v>0</v>
      </c>
      <c r="FS1793">
        <v>0</v>
      </c>
      <c r="FX1793">
        <v>0</v>
      </c>
      <c r="FY1793">
        <v>0</v>
      </c>
      <c r="GA1793" t="s">
        <v>3</v>
      </c>
      <c r="GD1793">
        <v>1</v>
      </c>
      <c r="GF1793">
        <v>650529573</v>
      </c>
      <c r="GG1793">
        <v>2</v>
      </c>
      <c r="GH1793">
        <v>1</v>
      </c>
      <c r="GI1793">
        <v>2</v>
      </c>
      <c r="GJ1793">
        <v>0</v>
      </c>
      <c r="GK1793">
        <v>0</v>
      </c>
      <c r="GL1793">
        <f t="shared" si="1286"/>
        <v>0</v>
      </c>
      <c r="GM1793">
        <f t="shared" si="1287"/>
        <v>2235.7600000000002</v>
      </c>
      <c r="GN1793">
        <f t="shared" si="1288"/>
        <v>2235.7600000000002</v>
      </c>
      <c r="GO1793">
        <f t="shared" si="1289"/>
        <v>0</v>
      </c>
      <c r="GP1793">
        <f t="shared" si="1290"/>
        <v>0</v>
      </c>
      <c r="GR1793">
        <v>0</v>
      </c>
      <c r="GS1793">
        <v>3</v>
      </c>
      <c r="GT1793">
        <v>0</v>
      </c>
      <c r="GU1793" t="s">
        <v>3</v>
      </c>
      <c r="GV1793">
        <f t="shared" si="1291"/>
        <v>0</v>
      </c>
      <c r="GW1793">
        <v>1</v>
      </c>
      <c r="GX1793">
        <f t="shared" si="1292"/>
        <v>0</v>
      </c>
      <c r="HA1793">
        <v>0</v>
      </c>
      <c r="HB1793">
        <v>0</v>
      </c>
      <c r="HC1793">
        <f t="shared" si="1293"/>
        <v>0</v>
      </c>
      <c r="HE1793" t="s">
        <v>3</v>
      </c>
      <c r="HF1793" t="s">
        <v>3</v>
      </c>
      <c r="HM1793" t="s">
        <v>3</v>
      </c>
      <c r="IK1793">
        <v>0</v>
      </c>
    </row>
    <row r="1794" spans="1:245">
      <c r="A1794">
        <v>17</v>
      </c>
      <c r="B1794">
        <v>0</v>
      </c>
      <c r="C1794">
        <f>ROW(SmtRes!A1973)</f>
        <v>1973</v>
      </c>
      <c r="D1794">
        <f>ROW(EtalonRes!A1919)</f>
        <v>1919</v>
      </c>
      <c r="E1794" t="s">
        <v>335</v>
      </c>
      <c r="F1794" t="s">
        <v>336</v>
      </c>
      <c r="G1794" t="s">
        <v>337</v>
      </c>
      <c r="H1794" t="s">
        <v>58</v>
      </c>
      <c r="I1794">
        <f>ROUND(6/100,9)</f>
        <v>0.06</v>
      </c>
      <c r="J1794">
        <v>0</v>
      </c>
      <c r="K1794">
        <f>ROUND(6/100,9)</f>
        <v>0.06</v>
      </c>
      <c r="O1794">
        <f t="shared" si="1259"/>
        <v>2245.14</v>
      </c>
      <c r="P1794">
        <f t="shared" si="1260"/>
        <v>85.04</v>
      </c>
      <c r="Q1794">
        <f t="shared" si="1261"/>
        <v>24.57</v>
      </c>
      <c r="R1794">
        <f t="shared" si="1262"/>
        <v>5.35</v>
      </c>
      <c r="S1794">
        <f t="shared" si="1263"/>
        <v>2135.5300000000002</v>
      </c>
      <c r="T1794">
        <f t="shared" si="1264"/>
        <v>0</v>
      </c>
      <c r="U1794">
        <f t="shared" si="1265"/>
        <v>6.5136000000000003</v>
      </c>
      <c r="V1794">
        <f t="shared" si="1266"/>
        <v>1.2E-2</v>
      </c>
      <c r="W1794">
        <f t="shared" si="1267"/>
        <v>0</v>
      </c>
      <c r="X1794">
        <f t="shared" si="1268"/>
        <v>1734.11</v>
      </c>
      <c r="Y1794">
        <f t="shared" si="1269"/>
        <v>1113.26</v>
      </c>
      <c r="AA1794">
        <v>35863109</v>
      </c>
      <c r="AB1794">
        <f t="shared" si="1270"/>
        <v>1242.01</v>
      </c>
      <c r="AC1794">
        <f t="shared" si="1271"/>
        <v>120.73</v>
      </c>
      <c r="AD1794">
        <f>ROUND((((ET1794)-(EU1794))+AE1794),2)</f>
        <v>44.36</v>
      </c>
      <c r="AE1794">
        <f>ROUND((EU1794),2)</f>
        <v>2.7</v>
      </c>
      <c r="AF1794">
        <f>ROUND(((EV1794*1.15)),2)</f>
        <v>1076.92</v>
      </c>
      <c r="AG1794">
        <f t="shared" si="1272"/>
        <v>0</v>
      </c>
      <c r="AH1794">
        <f>((EW1794*1.15))</f>
        <v>108.56</v>
      </c>
      <c r="AI1794">
        <f>(EX1794)</f>
        <v>0.2</v>
      </c>
      <c r="AJ1794">
        <f t="shared" si="1273"/>
        <v>0</v>
      </c>
      <c r="AK1794">
        <v>1101.54</v>
      </c>
      <c r="AL1794">
        <v>120.73</v>
      </c>
      <c r="AM1794">
        <v>44.36</v>
      </c>
      <c r="AN1794">
        <v>2.7</v>
      </c>
      <c r="AO1794">
        <v>936.45</v>
      </c>
      <c r="AP1794">
        <v>0</v>
      </c>
      <c r="AQ1794">
        <v>94.4</v>
      </c>
      <c r="AR1794">
        <v>0.2</v>
      </c>
      <c r="AS1794">
        <v>0</v>
      </c>
      <c r="AT1794">
        <v>81</v>
      </c>
      <c r="AU1794">
        <v>52</v>
      </c>
      <c r="AV1794">
        <v>1</v>
      </c>
      <c r="AW1794">
        <v>1</v>
      </c>
      <c r="AZ1794">
        <v>1</v>
      </c>
      <c r="BA1794">
        <v>33.049999999999997</v>
      </c>
      <c r="BB1794">
        <v>9.23</v>
      </c>
      <c r="BC1794">
        <v>11.74</v>
      </c>
      <c r="BD1794" t="s">
        <v>3</v>
      </c>
      <c r="BE1794" t="s">
        <v>3</v>
      </c>
      <c r="BF1794" t="s">
        <v>3</v>
      </c>
      <c r="BG1794" t="s">
        <v>3</v>
      </c>
      <c r="BH1794">
        <v>0</v>
      </c>
      <c r="BI1794">
        <v>2</v>
      </c>
      <c r="BJ1794" t="s">
        <v>338</v>
      </c>
      <c r="BM1794">
        <v>108001</v>
      </c>
      <c r="BN1794">
        <v>0</v>
      </c>
      <c r="BO1794" t="s">
        <v>336</v>
      </c>
      <c r="BP1794">
        <v>1</v>
      </c>
      <c r="BQ1794">
        <v>3</v>
      </c>
      <c r="BR1794">
        <v>0</v>
      </c>
      <c r="BS1794">
        <v>33.049999999999997</v>
      </c>
      <c r="BT1794">
        <v>1</v>
      </c>
      <c r="BU1794">
        <v>1</v>
      </c>
      <c r="BV1794">
        <v>1</v>
      </c>
      <c r="BW1794">
        <v>1</v>
      </c>
      <c r="BX1794">
        <v>1</v>
      </c>
      <c r="BY1794" t="s">
        <v>3</v>
      </c>
      <c r="BZ1794">
        <v>95</v>
      </c>
      <c r="CA1794">
        <v>65</v>
      </c>
      <c r="CB1794" t="s">
        <v>3</v>
      </c>
      <c r="CE1794">
        <v>0</v>
      </c>
      <c r="CF1794">
        <v>0</v>
      </c>
      <c r="CG1794">
        <v>0</v>
      </c>
      <c r="CM1794">
        <v>0</v>
      </c>
      <c r="CN1794" t="s">
        <v>993</v>
      </c>
      <c r="CO1794">
        <v>0</v>
      </c>
      <c r="CP1794">
        <f t="shared" si="1274"/>
        <v>2245.1400000000003</v>
      </c>
      <c r="CQ1794">
        <f t="shared" si="1275"/>
        <v>1417.3702000000001</v>
      </c>
      <c r="CR1794">
        <f t="shared" si="1276"/>
        <v>409.44280000000003</v>
      </c>
      <c r="CS1794">
        <f t="shared" si="1277"/>
        <v>89.234999999999999</v>
      </c>
      <c r="CT1794">
        <f t="shared" si="1278"/>
        <v>35592.205999999998</v>
      </c>
      <c r="CU1794">
        <f t="shared" si="1279"/>
        <v>0</v>
      </c>
      <c r="CV1794">
        <f t="shared" si="1280"/>
        <v>108.56</v>
      </c>
      <c r="CW1794">
        <f t="shared" si="1281"/>
        <v>0.2</v>
      </c>
      <c r="CX1794">
        <f t="shared" si="1282"/>
        <v>0</v>
      </c>
      <c r="CY1794">
        <f t="shared" si="1283"/>
        <v>1734.1127999999999</v>
      </c>
      <c r="CZ1794">
        <f t="shared" si="1284"/>
        <v>1113.2576000000001</v>
      </c>
      <c r="DC1794" t="s">
        <v>3</v>
      </c>
      <c r="DD1794" t="s">
        <v>3</v>
      </c>
      <c r="DE1794" t="s">
        <v>3</v>
      </c>
      <c r="DF1794" t="s">
        <v>3</v>
      </c>
      <c r="DG1794" t="s">
        <v>134</v>
      </c>
      <c r="DH1794" t="s">
        <v>3</v>
      </c>
      <c r="DI1794" t="s">
        <v>134</v>
      </c>
      <c r="DJ1794" t="s">
        <v>3</v>
      </c>
      <c r="DK1794" t="s">
        <v>3</v>
      </c>
      <c r="DL1794" t="s">
        <v>3</v>
      </c>
      <c r="DM1794" t="s">
        <v>3</v>
      </c>
      <c r="DN1794">
        <v>0</v>
      </c>
      <c r="DO1794">
        <v>0</v>
      </c>
      <c r="DP1794">
        <v>1</v>
      </c>
      <c r="DQ1794">
        <v>1</v>
      </c>
      <c r="DU1794">
        <v>1010</v>
      </c>
      <c r="DV1794" t="s">
        <v>58</v>
      </c>
      <c r="DW1794" t="s">
        <v>58</v>
      </c>
      <c r="DX1794">
        <v>100</v>
      </c>
      <c r="DZ1794" t="s">
        <v>3</v>
      </c>
      <c r="EA1794" t="s">
        <v>3</v>
      </c>
      <c r="EB1794" t="s">
        <v>3</v>
      </c>
      <c r="EC1794" t="s">
        <v>3</v>
      </c>
      <c r="EE1794">
        <v>29085386</v>
      </c>
      <c r="EF1794">
        <v>3</v>
      </c>
      <c r="EG1794" t="s">
        <v>226</v>
      </c>
      <c r="EH1794">
        <v>0</v>
      </c>
      <c r="EI1794" t="s">
        <v>3</v>
      </c>
      <c r="EJ1794">
        <v>2</v>
      </c>
      <c r="EK1794">
        <v>108001</v>
      </c>
      <c r="EL1794" t="s">
        <v>227</v>
      </c>
      <c r="EM1794" t="s">
        <v>228</v>
      </c>
      <c r="EO1794" t="s">
        <v>305</v>
      </c>
      <c r="EQ1794">
        <v>0</v>
      </c>
      <c r="ER1794">
        <v>1101.54</v>
      </c>
      <c r="ES1794">
        <v>120.73</v>
      </c>
      <c r="ET1794">
        <v>44.36</v>
      </c>
      <c r="EU1794">
        <v>2.7</v>
      </c>
      <c r="EV1794">
        <v>936.45</v>
      </c>
      <c r="EW1794">
        <v>94.4</v>
      </c>
      <c r="EX1794">
        <v>0.2</v>
      </c>
      <c r="EY1794">
        <v>0</v>
      </c>
      <c r="FQ1794">
        <v>0</v>
      </c>
      <c r="FR1794">
        <f t="shared" si="1285"/>
        <v>0</v>
      </c>
      <c r="FS1794">
        <v>0</v>
      </c>
      <c r="FV1794" t="s">
        <v>25</v>
      </c>
      <c r="FW1794" t="s">
        <v>26</v>
      </c>
      <c r="FX1794">
        <v>95</v>
      </c>
      <c r="FY1794">
        <v>65</v>
      </c>
      <c r="GA1794" t="s">
        <v>3</v>
      </c>
      <c r="GD1794">
        <v>1</v>
      </c>
      <c r="GF1794">
        <v>1562201403</v>
      </c>
      <c r="GG1794">
        <v>2</v>
      </c>
      <c r="GH1794">
        <v>1</v>
      </c>
      <c r="GI1794">
        <v>2</v>
      </c>
      <c r="GJ1794">
        <v>0</v>
      </c>
      <c r="GK1794">
        <v>0</v>
      </c>
      <c r="GL1794">
        <f t="shared" si="1286"/>
        <v>0</v>
      </c>
      <c r="GM1794">
        <f t="shared" si="1287"/>
        <v>5092.51</v>
      </c>
      <c r="GN1794">
        <f t="shared" si="1288"/>
        <v>0</v>
      </c>
      <c r="GO1794">
        <f t="shared" si="1289"/>
        <v>5092.51</v>
      </c>
      <c r="GP1794">
        <f t="shared" si="1290"/>
        <v>0</v>
      </c>
      <c r="GR1794">
        <v>0</v>
      </c>
      <c r="GS1794">
        <v>3</v>
      </c>
      <c r="GT1794">
        <v>0</v>
      </c>
      <c r="GU1794" t="s">
        <v>3</v>
      </c>
      <c r="GV1794">
        <f t="shared" si="1291"/>
        <v>0</v>
      </c>
      <c r="GW1794">
        <v>1</v>
      </c>
      <c r="GX1794">
        <f t="shared" si="1292"/>
        <v>0</v>
      </c>
      <c r="HA1794">
        <v>0</v>
      </c>
      <c r="HB1794">
        <v>0</v>
      </c>
      <c r="HC1794">
        <f t="shared" si="1293"/>
        <v>0</v>
      </c>
      <c r="HE1794" t="s">
        <v>3</v>
      </c>
      <c r="HF1794" t="s">
        <v>3</v>
      </c>
      <c r="HM1794" t="s">
        <v>3</v>
      </c>
      <c r="IK1794">
        <v>0</v>
      </c>
    </row>
    <row r="1795" spans="1:245">
      <c r="A1795">
        <v>18</v>
      </c>
      <c r="B1795">
        <v>0</v>
      </c>
      <c r="C1795">
        <v>1972</v>
      </c>
      <c r="E1795" t="s">
        <v>339</v>
      </c>
      <c r="F1795" t="s">
        <v>262</v>
      </c>
      <c r="G1795" t="s">
        <v>263</v>
      </c>
      <c r="H1795" t="s">
        <v>237</v>
      </c>
      <c r="I1795">
        <f>I1794*J1795</f>
        <v>6</v>
      </c>
      <c r="J1795">
        <v>100</v>
      </c>
      <c r="K1795">
        <v>100</v>
      </c>
      <c r="O1795">
        <f t="shared" si="1259"/>
        <v>326.17</v>
      </c>
      <c r="P1795">
        <f t="shared" si="1260"/>
        <v>326.17</v>
      </c>
      <c r="Q1795">
        <f t="shared" si="1261"/>
        <v>0</v>
      </c>
      <c r="R1795">
        <f t="shared" si="1262"/>
        <v>0</v>
      </c>
      <c r="S1795">
        <f t="shared" si="1263"/>
        <v>0</v>
      </c>
      <c r="T1795">
        <f t="shared" si="1264"/>
        <v>0</v>
      </c>
      <c r="U1795">
        <f t="shared" si="1265"/>
        <v>0</v>
      </c>
      <c r="V1795">
        <f t="shared" si="1266"/>
        <v>0</v>
      </c>
      <c r="W1795">
        <f t="shared" si="1267"/>
        <v>1.74</v>
      </c>
      <c r="X1795">
        <f t="shared" si="1268"/>
        <v>0</v>
      </c>
      <c r="Y1795">
        <f t="shared" si="1269"/>
        <v>0</v>
      </c>
      <c r="AA1795">
        <v>35863109</v>
      </c>
      <c r="AB1795">
        <f t="shared" si="1270"/>
        <v>15.27</v>
      </c>
      <c r="AC1795">
        <f t="shared" si="1271"/>
        <v>15.27</v>
      </c>
      <c r="AD1795">
        <f>ROUND((((ET1795)-(EU1795))+AE1795),2)</f>
        <v>0</v>
      </c>
      <c r="AE1795">
        <f>ROUND((EU1795),2)</f>
        <v>0</v>
      </c>
      <c r="AF1795">
        <f>ROUND((EV1795),2)</f>
        <v>0</v>
      </c>
      <c r="AG1795">
        <f t="shared" si="1272"/>
        <v>0</v>
      </c>
      <c r="AH1795">
        <f>(EW1795)</f>
        <v>0</v>
      </c>
      <c r="AI1795">
        <f>(EX1795)</f>
        <v>0</v>
      </c>
      <c r="AJ1795">
        <f t="shared" si="1273"/>
        <v>0.28999999999999998</v>
      </c>
      <c r="AK1795">
        <v>15.27</v>
      </c>
      <c r="AL1795">
        <v>15.27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0.28999999999999998</v>
      </c>
      <c r="AT1795">
        <v>0</v>
      </c>
      <c r="AU1795">
        <v>0</v>
      </c>
      <c r="AV1795">
        <v>1</v>
      </c>
      <c r="AW1795">
        <v>1</v>
      </c>
      <c r="AZ1795">
        <v>1</v>
      </c>
      <c r="BA1795">
        <v>1</v>
      </c>
      <c r="BB1795">
        <v>1</v>
      </c>
      <c r="BC1795">
        <v>3.56</v>
      </c>
      <c r="BD1795" t="s">
        <v>3</v>
      </c>
      <c r="BE1795" t="s">
        <v>3</v>
      </c>
      <c r="BF1795" t="s">
        <v>3</v>
      </c>
      <c r="BG1795" t="s">
        <v>3</v>
      </c>
      <c r="BH1795">
        <v>3</v>
      </c>
      <c r="BI1795">
        <v>2</v>
      </c>
      <c r="BJ1795" t="s">
        <v>264</v>
      </c>
      <c r="BM1795">
        <v>500002</v>
      </c>
      <c r="BN1795">
        <v>0</v>
      </c>
      <c r="BO1795" t="s">
        <v>262</v>
      </c>
      <c r="BP1795">
        <v>1</v>
      </c>
      <c r="BQ1795">
        <v>12</v>
      </c>
      <c r="BR1795">
        <v>0</v>
      </c>
      <c r="BS1795">
        <v>1</v>
      </c>
      <c r="BT1795">
        <v>1</v>
      </c>
      <c r="BU1795">
        <v>1</v>
      </c>
      <c r="BV1795">
        <v>1</v>
      </c>
      <c r="BW1795">
        <v>1</v>
      </c>
      <c r="BX1795">
        <v>1</v>
      </c>
      <c r="BY1795" t="s">
        <v>3</v>
      </c>
      <c r="BZ1795">
        <v>0</v>
      </c>
      <c r="CA1795">
        <v>0</v>
      </c>
      <c r="CB1795" t="s">
        <v>3</v>
      </c>
      <c r="CE1795">
        <v>0</v>
      </c>
      <c r="CF1795">
        <v>0</v>
      </c>
      <c r="CG1795">
        <v>0</v>
      </c>
      <c r="CM1795">
        <v>0</v>
      </c>
      <c r="CN1795" t="s">
        <v>3</v>
      </c>
      <c r="CO1795">
        <v>0</v>
      </c>
      <c r="CP1795">
        <f t="shared" si="1274"/>
        <v>326.17</v>
      </c>
      <c r="CQ1795">
        <f t="shared" si="1275"/>
        <v>54.361199999999997</v>
      </c>
      <c r="CR1795">
        <f t="shared" si="1276"/>
        <v>0</v>
      </c>
      <c r="CS1795">
        <f t="shared" si="1277"/>
        <v>0</v>
      </c>
      <c r="CT1795">
        <f t="shared" si="1278"/>
        <v>0</v>
      </c>
      <c r="CU1795">
        <f t="shared" si="1279"/>
        <v>0</v>
      </c>
      <c r="CV1795">
        <f t="shared" si="1280"/>
        <v>0</v>
      </c>
      <c r="CW1795">
        <f t="shared" si="1281"/>
        <v>0</v>
      </c>
      <c r="CX1795">
        <f t="shared" si="1282"/>
        <v>0.28999999999999998</v>
      </c>
      <c r="CY1795">
        <f t="shared" si="1283"/>
        <v>0</v>
      </c>
      <c r="CZ1795">
        <f t="shared" si="1284"/>
        <v>0</v>
      </c>
      <c r="DC1795" t="s">
        <v>3</v>
      </c>
      <c r="DD1795" t="s">
        <v>3</v>
      </c>
      <c r="DE1795" t="s">
        <v>3</v>
      </c>
      <c r="DF1795" t="s">
        <v>3</v>
      </c>
      <c r="DG1795" t="s">
        <v>3</v>
      </c>
      <c r="DH1795" t="s">
        <v>3</v>
      </c>
      <c r="DI1795" t="s">
        <v>3</v>
      </c>
      <c r="DJ1795" t="s">
        <v>3</v>
      </c>
      <c r="DK1795" t="s">
        <v>3</v>
      </c>
      <c r="DL1795" t="s">
        <v>3</v>
      </c>
      <c r="DM1795" t="s">
        <v>3</v>
      </c>
      <c r="DN1795">
        <v>0</v>
      </c>
      <c r="DO1795">
        <v>0</v>
      </c>
      <c r="DP1795">
        <v>1</v>
      </c>
      <c r="DQ1795">
        <v>1</v>
      </c>
      <c r="DU1795">
        <v>1010</v>
      </c>
      <c r="DV1795" t="s">
        <v>237</v>
      </c>
      <c r="DW1795" t="s">
        <v>237</v>
      </c>
      <c r="DX1795">
        <v>1</v>
      </c>
      <c r="DZ1795" t="s">
        <v>3</v>
      </c>
      <c r="EA1795" t="s">
        <v>3</v>
      </c>
      <c r="EB1795" t="s">
        <v>3</v>
      </c>
      <c r="EC1795" t="s">
        <v>3</v>
      </c>
      <c r="EE1795">
        <v>29085444</v>
      </c>
      <c r="EF1795">
        <v>12</v>
      </c>
      <c r="EG1795" t="s">
        <v>32</v>
      </c>
      <c r="EH1795">
        <v>0</v>
      </c>
      <c r="EI1795" t="s">
        <v>3</v>
      </c>
      <c r="EJ1795">
        <v>2</v>
      </c>
      <c r="EK1795">
        <v>500002</v>
      </c>
      <c r="EL1795" t="s">
        <v>33</v>
      </c>
      <c r="EM1795" t="s">
        <v>34</v>
      </c>
      <c r="EO1795" t="s">
        <v>3</v>
      </c>
      <c r="EQ1795">
        <v>0</v>
      </c>
      <c r="ER1795">
        <v>15.27</v>
      </c>
      <c r="ES1795">
        <v>15.27</v>
      </c>
      <c r="ET1795">
        <v>0</v>
      </c>
      <c r="EU1795">
        <v>0</v>
      </c>
      <c r="EV1795">
        <v>0</v>
      </c>
      <c r="EW1795">
        <v>0</v>
      </c>
      <c r="EX1795">
        <v>0</v>
      </c>
      <c r="FQ1795">
        <v>0</v>
      </c>
      <c r="FR1795">
        <f t="shared" si="1285"/>
        <v>0</v>
      </c>
      <c r="FS1795">
        <v>0</v>
      </c>
      <c r="FX1795">
        <v>0</v>
      </c>
      <c r="FY1795">
        <v>0</v>
      </c>
      <c r="GA1795" t="s">
        <v>3</v>
      </c>
      <c r="GD1795">
        <v>1</v>
      </c>
      <c r="GF1795">
        <v>-1432988646</v>
      </c>
      <c r="GG1795">
        <v>2</v>
      </c>
      <c r="GH1795">
        <v>1</v>
      </c>
      <c r="GI1795">
        <v>2</v>
      </c>
      <c r="GJ1795">
        <v>0</v>
      </c>
      <c r="GK1795">
        <v>0</v>
      </c>
      <c r="GL1795">
        <f t="shared" si="1286"/>
        <v>0</v>
      </c>
      <c r="GM1795">
        <f t="shared" si="1287"/>
        <v>326.17</v>
      </c>
      <c r="GN1795">
        <f t="shared" si="1288"/>
        <v>0</v>
      </c>
      <c r="GO1795">
        <f t="shared" si="1289"/>
        <v>326.17</v>
      </c>
      <c r="GP1795">
        <f t="shared" si="1290"/>
        <v>0</v>
      </c>
      <c r="GR1795">
        <v>0</v>
      </c>
      <c r="GS1795">
        <v>3</v>
      </c>
      <c r="GT1795">
        <v>0</v>
      </c>
      <c r="GU1795" t="s">
        <v>3</v>
      </c>
      <c r="GV1795">
        <f t="shared" si="1291"/>
        <v>0</v>
      </c>
      <c r="GW1795">
        <v>1</v>
      </c>
      <c r="GX1795">
        <f t="shared" si="1292"/>
        <v>0</v>
      </c>
      <c r="HA1795">
        <v>0</v>
      </c>
      <c r="HB1795">
        <v>0</v>
      </c>
      <c r="HC1795">
        <f t="shared" si="1293"/>
        <v>0</v>
      </c>
      <c r="HE1795" t="s">
        <v>3</v>
      </c>
      <c r="HF1795" t="s">
        <v>3</v>
      </c>
      <c r="HM1795" t="s">
        <v>3</v>
      </c>
      <c r="IK1795">
        <v>0</v>
      </c>
    </row>
    <row r="1797" spans="1:245">
      <c r="A1797" s="2">
        <v>51</v>
      </c>
      <c r="B1797" s="2">
        <f>B1755</f>
        <v>0</v>
      </c>
      <c r="C1797" s="2">
        <f>A1755</f>
        <v>5</v>
      </c>
      <c r="D1797" s="2">
        <f>ROW(A1755)</f>
        <v>1755</v>
      </c>
      <c r="E1797" s="2"/>
      <c r="F1797" s="2" t="str">
        <f>IF(F1755&lt;&gt;"",F1755,"")</f>
        <v>Новый подраздел</v>
      </c>
      <c r="G1797" s="2" t="str">
        <f>IF(G1755&lt;&gt;"",G1755,"")</f>
        <v>ремонт</v>
      </c>
      <c r="H1797" s="2">
        <v>0</v>
      </c>
      <c r="I1797" s="2"/>
      <c r="J1797" s="2"/>
      <c r="K1797" s="2"/>
      <c r="L1797" s="2"/>
      <c r="M1797" s="2"/>
      <c r="N1797" s="2"/>
      <c r="O1797" s="2">
        <f t="shared" ref="O1797:T1797" si="1301">ROUND(AB1797,2)</f>
        <v>184941.46</v>
      </c>
      <c r="P1797" s="2">
        <f t="shared" si="1301"/>
        <v>120218.37</v>
      </c>
      <c r="Q1797" s="2">
        <f t="shared" si="1301"/>
        <v>3453.15</v>
      </c>
      <c r="R1797" s="2">
        <f t="shared" si="1301"/>
        <v>1259.23</v>
      </c>
      <c r="S1797" s="2">
        <f t="shared" si="1301"/>
        <v>61269.94</v>
      </c>
      <c r="T1797" s="2">
        <f t="shared" si="1301"/>
        <v>0</v>
      </c>
      <c r="U1797" s="2">
        <f>AH1797</f>
        <v>204.74277309999999</v>
      </c>
      <c r="V1797" s="2">
        <f>AI1797</f>
        <v>3.6212250000000004</v>
      </c>
      <c r="W1797" s="2">
        <f>ROUND(AJ1797,2)</f>
        <v>683.63</v>
      </c>
      <c r="X1797" s="2">
        <f>ROUND(AK1797,2)</f>
        <v>54965.95</v>
      </c>
      <c r="Y1797" s="2">
        <f>ROUND(AL1797,2)</f>
        <v>27679.919999999998</v>
      </c>
      <c r="Z1797" s="2"/>
      <c r="AA1797" s="2"/>
      <c r="AB1797" s="2">
        <f>ROUND(SUMIF(AA1759:AA1795,"=35863109",O1759:O1795),2)</f>
        <v>184941.46</v>
      </c>
      <c r="AC1797" s="2">
        <f>ROUND(SUMIF(AA1759:AA1795,"=35863109",P1759:P1795),2)</f>
        <v>120218.37</v>
      </c>
      <c r="AD1797" s="2">
        <f>ROUND(SUMIF(AA1759:AA1795,"=35863109",Q1759:Q1795),2)</f>
        <v>3453.15</v>
      </c>
      <c r="AE1797" s="2">
        <f>ROUND(SUMIF(AA1759:AA1795,"=35863109",R1759:R1795),2)</f>
        <v>1259.23</v>
      </c>
      <c r="AF1797" s="2">
        <f>ROUND(SUMIF(AA1759:AA1795,"=35863109",S1759:S1795),2)</f>
        <v>61269.94</v>
      </c>
      <c r="AG1797" s="2">
        <f>ROUND(SUMIF(AA1759:AA1795,"=35863109",T1759:T1795),2)</f>
        <v>0</v>
      </c>
      <c r="AH1797" s="2">
        <f>SUMIF(AA1759:AA1795,"=35863109",U1759:U1795)</f>
        <v>204.74277309999999</v>
      </c>
      <c r="AI1797" s="2">
        <f>SUMIF(AA1759:AA1795,"=35863109",V1759:V1795)</f>
        <v>3.6212250000000004</v>
      </c>
      <c r="AJ1797" s="2">
        <f>ROUND(SUMIF(AA1759:AA1795,"=35863109",W1759:W1795),2)</f>
        <v>683.63</v>
      </c>
      <c r="AK1797" s="2">
        <f>ROUND(SUMIF(AA1759:AA1795,"=35863109",X1759:X1795),2)</f>
        <v>54965.95</v>
      </c>
      <c r="AL1797" s="2">
        <f>ROUND(SUMIF(AA1759:AA1795,"=35863109",Y1759:Y1795),2)</f>
        <v>27679.919999999998</v>
      </c>
      <c r="AM1797" s="2"/>
      <c r="AN1797" s="2"/>
      <c r="AO1797" s="2">
        <f t="shared" ref="AO1797:BD1797" si="1302">ROUND(BX1797,2)</f>
        <v>0</v>
      </c>
      <c r="AP1797" s="2">
        <f t="shared" si="1302"/>
        <v>0</v>
      </c>
      <c r="AQ1797" s="2">
        <f t="shared" si="1302"/>
        <v>0</v>
      </c>
      <c r="AR1797" s="2">
        <f t="shared" si="1302"/>
        <v>267587.33</v>
      </c>
      <c r="AS1797" s="2">
        <f t="shared" si="1302"/>
        <v>260837.37</v>
      </c>
      <c r="AT1797" s="2">
        <f t="shared" si="1302"/>
        <v>6749.96</v>
      </c>
      <c r="AU1797" s="2">
        <f t="shared" si="1302"/>
        <v>0</v>
      </c>
      <c r="AV1797" s="2">
        <f t="shared" si="1302"/>
        <v>120218.37</v>
      </c>
      <c r="AW1797" s="2">
        <f t="shared" si="1302"/>
        <v>120218.37</v>
      </c>
      <c r="AX1797" s="2">
        <f t="shared" si="1302"/>
        <v>0</v>
      </c>
      <c r="AY1797" s="2">
        <f t="shared" si="1302"/>
        <v>120218.37</v>
      </c>
      <c r="AZ1797" s="2">
        <f t="shared" si="1302"/>
        <v>0</v>
      </c>
      <c r="BA1797" s="2">
        <f t="shared" si="1302"/>
        <v>0</v>
      </c>
      <c r="BB1797" s="2">
        <f t="shared" si="1302"/>
        <v>0</v>
      </c>
      <c r="BC1797" s="2">
        <f t="shared" si="1302"/>
        <v>0</v>
      </c>
      <c r="BD1797" s="2">
        <f t="shared" si="1302"/>
        <v>0</v>
      </c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>
        <f>ROUND(SUMIF(AA1759:AA1795,"=35863109",FQ1759:FQ1795),2)</f>
        <v>0</v>
      </c>
      <c r="BY1797" s="2">
        <f>ROUND(SUMIF(AA1759:AA1795,"=35863109",FR1759:FR1795),2)</f>
        <v>0</v>
      </c>
      <c r="BZ1797" s="2">
        <f>ROUND(SUMIF(AA1759:AA1795,"=35863109",GL1759:GL1795),2)</f>
        <v>0</v>
      </c>
      <c r="CA1797" s="2">
        <f>ROUND(SUMIF(AA1759:AA1795,"=35863109",GM1759:GM1795),2)</f>
        <v>267587.33</v>
      </c>
      <c r="CB1797" s="2">
        <f>ROUND(SUMIF(AA1759:AA1795,"=35863109",GN1759:GN1795),2)</f>
        <v>260837.37</v>
      </c>
      <c r="CC1797" s="2">
        <f>ROUND(SUMIF(AA1759:AA1795,"=35863109",GO1759:GO1795),2)</f>
        <v>6749.96</v>
      </c>
      <c r="CD1797" s="2">
        <f>ROUND(SUMIF(AA1759:AA1795,"=35863109",GP1759:GP1795),2)</f>
        <v>0</v>
      </c>
      <c r="CE1797" s="2">
        <f>AC1797-BX1797</f>
        <v>120218.37</v>
      </c>
      <c r="CF1797" s="2">
        <f>AC1797-BY1797</f>
        <v>120218.37</v>
      </c>
      <c r="CG1797" s="2">
        <f>BX1797-BZ1797</f>
        <v>0</v>
      </c>
      <c r="CH1797" s="2">
        <f>AC1797-BX1797-BY1797+BZ1797</f>
        <v>120218.37</v>
      </c>
      <c r="CI1797" s="2">
        <f>BY1797-BZ1797</f>
        <v>0</v>
      </c>
      <c r="CJ1797" s="2">
        <f>ROUND(SUMIF(AA1759:AA1795,"=35863109",GX1759:GX1795),2)</f>
        <v>0</v>
      </c>
      <c r="CK1797" s="2">
        <f>ROUND(SUMIF(AA1759:AA1795,"=35863109",GY1759:GY1795),2)</f>
        <v>0</v>
      </c>
      <c r="CL1797" s="2">
        <f>ROUND(SUMIF(AA1759:AA1795,"=35863109",GZ1759:GZ1795),2)</f>
        <v>0</v>
      </c>
      <c r="CM1797" s="2">
        <f>ROUND(SUMIF(AA1759:AA1795,"=35863109",HD1759:HD1795),2)</f>
        <v>0</v>
      </c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>
        <v>0</v>
      </c>
    </row>
    <row r="1799" spans="1:245">
      <c r="A1799" s="4">
        <v>50</v>
      </c>
      <c r="B1799" s="4">
        <v>0</v>
      </c>
      <c r="C1799" s="4">
        <v>0</v>
      </c>
      <c r="D1799" s="4">
        <v>1</v>
      </c>
      <c r="E1799" s="4">
        <v>201</v>
      </c>
      <c r="F1799" s="4">
        <f>ROUND(Source!O1797,O1799)</f>
        <v>184941.46</v>
      </c>
      <c r="G1799" s="4" t="s">
        <v>71</v>
      </c>
      <c r="H1799" s="4" t="s">
        <v>72</v>
      </c>
      <c r="I1799" s="4"/>
      <c r="J1799" s="4"/>
      <c r="K1799" s="4">
        <v>201</v>
      </c>
      <c r="L1799" s="4">
        <v>1</v>
      </c>
      <c r="M1799" s="4">
        <v>3</v>
      </c>
      <c r="N1799" s="4" t="s">
        <v>3</v>
      </c>
      <c r="O1799" s="4">
        <v>2</v>
      </c>
      <c r="P1799" s="4"/>
      <c r="Q1799" s="4"/>
      <c r="R1799" s="4"/>
      <c r="S1799" s="4"/>
      <c r="T1799" s="4"/>
      <c r="U1799" s="4"/>
      <c r="V1799" s="4"/>
      <c r="W1799" s="4"/>
    </row>
    <row r="1800" spans="1:245">
      <c r="A1800" s="4">
        <v>50</v>
      </c>
      <c r="B1800" s="4">
        <v>0</v>
      </c>
      <c r="C1800" s="4">
        <v>0</v>
      </c>
      <c r="D1800" s="4">
        <v>1</v>
      </c>
      <c r="E1800" s="4">
        <v>202</v>
      </c>
      <c r="F1800" s="4">
        <f>ROUND(Source!P1797,O1800)</f>
        <v>120218.37</v>
      </c>
      <c r="G1800" s="4" t="s">
        <v>73</v>
      </c>
      <c r="H1800" s="4" t="s">
        <v>74</v>
      </c>
      <c r="I1800" s="4"/>
      <c r="J1800" s="4"/>
      <c r="K1800" s="4">
        <v>202</v>
      </c>
      <c r="L1800" s="4">
        <v>2</v>
      </c>
      <c r="M1800" s="4">
        <v>3</v>
      </c>
      <c r="N1800" s="4" t="s">
        <v>3</v>
      </c>
      <c r="O1800" s="4">
        <v>2</v>
      </c>
      <c r="P1800" s="4"/>
      <c r="Q1800" s="4"/>
      <c r="R1800" s="4"/>
      <c r="S1800" s="4"/>
      <c r="T1800" s="4"/>
      <c r="U1800" s="4"/>
      <c r="V1800" s="4"/>
      <c r="W1800" s="4"/>
    </row>
    <row r="1801" spans="1:245">
      <c r="A1801" s="4">
        <v>50</v>
      </c>
      <c r="B1801" s="4">
        <v>0</v>
      </c>
      <c r="C1801" s="4">
        <v>0</v>
      </c>
      <c r="D1801" s="4">
        <v>1</v>
      </c>
      <c r="E1801" s="4">
        <v>222</v>
      </c>
      <c r="F1801" s="4">
        <f>ROUND(Source!AO1797,O1801)</f>
        <v>0</v>
      </c>
      <c r="G1801" s="4" t="s">
        <v>75</v>
      </c>
      <c r="H1801" s="4" t="s">
        <v>76</v>
      </c>
      <c r="I1801" s="4"/>
      <c r="J1801" s="4"/>
      <c r="K1801" s="4">
        <v>222</v>
      </c>
      <c r="L1801" s="4">
        <v>3</v>
      </c>
      <c r="M1801" s="4">
        <v>3</v>
      </c>
      <c r="N1801" s="4" t="s">
        <v>3</v>
      </c>
      <c r="O1801" s="4">
        <v>2</v>
      </c>
      <c r="P1801" s="4"/>
      <c r="Q1801" s="4"/>
      <c r="R1801" s="4"/>
      <c r="S1801" s="4"/>
      <c r="T1801" s="4"/>
      <c r="U1801" s="4"/>
      <c r="V1801" s="4"/>
      <c r="W1801" s="4"/>
    </row>
    <row r="1802" spans="1:245">
      <c r="A1802" s="4">
        <v>50</v>
      </c>
      <c r="B1802" s="4">
        <v>0</v>
      </c>
      <c r="C1802" s="4">
        <v>0</v>
      </c>
      <c r="D1802" s="4">
        <v>1</v>
      </c>
      <c r="E1802" s="4">
        <v>225</v>
      </c>
      <c r="F1802" s="4">
        <f>ROUND(Source!AV1797,O1802)</f>
        <v>120218.37</v>
      </c>
      <c r="G1802" s="4" t="s">
        <v>77</v>
      </c>
      <c r="H1802" s="4" t="s">
        <v>78</v>
      </c>
      <c r="I1802" s="4"/>
      <c r="J1802" s="4"/>
      <c r="K1802" s="4">
        <v>225</v>
      </c>
      <c r="L1802" s="4">
        <v>4</v>
      </c>
      <c r="M1802" s="4">
        <v>3</v>
      </c>
      <c r="N1802" s="4" t="s">
        <v>3</v>
      </c>
      <c r="O1802" s="4">
        <v>2</v>
      </c>
      <c r="P1802" s="4"/>
      <c r="Q1802" s="4"/>
      <c r="R1802" s="4"/>
      <c r="S1802" s="4"/>
      <c r="T1802" s="4"/>
      <c r="U1802" s="4"/>
      <c r="V1802" s="4"/>
      <c r="W1802" s="4"/>
    </row>
    <row r="1803" spans="1:245">
      <c r="A1803" s="4">
        <v>50</v>
      </c>
      <c r="B1803" s="4">
        <v>0</v>
      </c>
      <c r="C1803" s="4">
        <v>0</v>
      </c>
      <c r="D1803" s="4">
        <v>1</v>
      </c>
      <c r="E1803" s="4">
        <v>226</v>
      </c>
      <c r="F1803" s="4">
        <f>ROUND(Source!AW1797,O1803)</f>
        <v>120218.37</v>
      </c>
      <c r="G1803" s="4" t="s">
        <v>79</v>
      </c>
      <c r="H1803" s="4" t="s">
        <v>80</v>
      </c>
      <c r="I1803" s="4"/>
      <c r="J1803" s="4"/>
      <c r="K1803" s="4">
        <v>226</v>
      </c>
      <c r="L1803" s="4">
        <v>5</v>
      </c>
      <c r="M1803" s="4">
        <v>3</v>
      </c>
      <c r="N1803" s="4" t="s">
        <v>3</v>
      </c>
      <c r="O1803" s="4">
        <v>2</v>
      </c>
      <c r="P1803" s="4"/>
      <c r="Q1803" s="4"/>
      <c r="R1803" s="4"/>
      <c r="S1803" s="4"/>
      <c r="T1803" s="4"/>
      <c r="U1803" s="4"/>
      <c r="V1803" s="4"/>
      <c r="W1803" s="4"/>
    </row>
    <row r="1804" spans="1:245">
      <c r="A1804" s="4">
        <v>50</v>
      </c>
      <c r="B1804" s="4">
        <v>0</v>
      </c>
      <c r="C1804" s="4">
        <v>0</v>
      </c>
      <c r="D1804" s="4">
        <v>1</v>
      </c>
      <c r="E1804" s="4">
        <v>227</v>
      </c>
      <c r="F1804" s="4">
        <f>ROUND(Source!AX1797,O1804)</f>
        <v>0</v>
      </c>
      <c r="G1804" s="4" t="s">
        <v>81</v>
      </c>
      <c r="H1804" s="4" t="s">
        <v>82</v>
      </c>
      <c r="I1804" s="4"/>
      <c r="J1804" s="4"/>
      <c r="K1804" s="4">
        <v>227</v>
      </c>
      <c r="L1804" s="4">
        <v>6</v>
      </c>
      <c r="M1804" s="4">
        <v>3</v>
      </c>
      <c r="N1804" s="4" t="s">
        <v>3</v>
      </c>
      <c r="O1804" s="4">
        <v>2</v>
      </c>
      <c r="P1804" s="4"/>
      <c r="Q1804" s="4"/>
      <c r="R1804" s="4"/>
      <c r="S1804" s="4"/>
      <c r="T1804" s="4"/>
      <c r="U1804" s="4"/>
      <c r="V1804" s="4"/>
      <c r="W1804" s="4"/>
    </row>
    <row r="1805" spans="1:245">
      <c r="A1805" s="4">
        <v>50</v>
      </c>
      <c r="B1805" s="4">
        <v>0</v>
      </c>
      <c r="C1805" s="4">
        <v>0</v>
      </c>
      <c r="D1805" s="4">
        <v>1</v>
      </c>
      <c r="E1805" s="4">
        <v>228</v>
      </c>
      <c r="F1805" s="4">
        <f>ROUND(Source!AY1797,O1805)</f>
        <v>120218.37</v>
      </c>
      <c r="G1805" s="4" t="s">
        <v>83</v>
      </c>
      <c r="H1805" s="4" t="s">
        <v>84</v>
      </c>
      <c r="I1805" s="4"/>
      <c r="J1805" s="4"/>
      <c r="K1805" s="4">
        <v>228</v>
      </c>
      <c r="L1805" s="4">
        <v>7</v>
      </c>
      <c r="M1805" s="4">
        <v>3</v>
      </c>
      <c r="N1805" s="4" t="s">
        <v>3</v>
      </c>
      <c r="O1805" s="4">
        <v>2</v>
      </c>
      <c r="P1805" s="4"/>
      <c r="Q1805" s="4"/>
      <c r="R1805" s="4"/>
      <c r="S1805" s="4"/>
      <c r="T1805" s="4"/>
      <c r="U1805" s="4"/>
      <c r="V1805" s="4"/>
      <c r="W1805" s="4"/>
    </row>
    <row r="1806" spans="1:245">
      <c r="A1806" s="4">
        <v>50</v>
      </c>
      <c r="B1806" s="4">
        <v>0</v>
      </c>
      <c r="C1806" s="4">
        <v>0</v>
      </c>
      <c r="D1806" s="4">
        <v>1</v>
      </c>
      <c r="E1806" s="4">
        <v>216</v>
      </c>
      <c r="F1806" s="4">
        <f>ROUND(Source!AP1797,O1806)</f>
        <v>0</v>
      </c>
      <c r="G1806" s="4" t="s">
        <v>85</v>
      </c>
      <c r="H1806" s="4" t="s">
        <v>86</v>
      </c>
      <c r="I1806" s="4"/>
      <c r="J1806" s="4"/>
      <c r="K1806" s="4">
        <v>216</v>
      </c>
      <c r="L1806" s="4">
        <v>8</v>
      </c>
      <c r="M1806" s="4">
        <v>3</v>
      </c>
      <c r="N1806" s="4" t="s">
        <v>3</v>
      </c>
      <c r="O1806" s="4">
        <v>2</v>
      </c>
      <c r="P1806" s="4"/>
      <c r="Q1806" s="4"/>
      <c r="R1806" s="4"/>
      <c r="S1806" s="4"/>
      <c r="T1806" s="4"/>
      <c r="U1806" s="4"/>
      <c r="V1806" s="4"/>
      <c r="W1806" s="4"/>
    </row>
    <row r="1807" spans="1:245">
      <c r="A1807" s="4">
        <v>50</v>
      </c>
      <c r="B1807" s="4">
        <v>0</v>
      </c>
      <c r="C1807" s="4">
        <v>0</v>
      </c>
      <c r="D1807" s="4">
        <v>1</v>
      </c>
      <c r="E1807" s="4">
        <v>223</v>
      </c>
      <c r="F1807" s="4">
        <f>ROUND(Source!AQ1797,O1807)</f>
        <v>0</v>
      </c>
      <c r="G1807" s="4" t="s">
        <v>87</v>
      </c>
      <c r="H1807" s="4" t="s">
        <v>88</v>
      </c>
      <c r="I1807" s="4"/>
      <c r="J1807" s="4"/>
      <c r="K1807" s="4">
        <v>223</v>
      </c>
      <c r="L1807" s="4">
        <v>9</v>
      </c>
      <c r="M1807" s="4">
        <v>3</v>
      </c>
      <c r="N1807" s="4" t="s">
        <v>3</v>
      </c>
      <c r="O1807" s="4">
        <v>2</v>
      </c>
      <c r="P1807" s="4"/>
      <c r="Q1807" s="4"/>
      <c r="R1807" s="4"/>
      <c r="S1807" s="4"/>
      <c r="T1807" s="4"/>
      <c r="U1807" s="4"/>
      <c r="V1807" s="4"/>
      <c r="W1807" s="4"/>
    </row>
    <row r="1808" spans="1:245">
      <c r="A1808" s="4">
        <v>50</v>
      </c>
      <c r="B1808" s="4">
        <v>0</v>
      </c>
      <c r="C1808" s="4">
        <v>0</v>
      </c>
      <c r="D1808" s="4">
        <v>1</v>
      </c>
      <c r="E1808" s="4">
        <v>229</v>
      </c>
      <c r="F1808" s="4">
        <f>ROUND(Source!AZ1797,O1808)</f>
        <v>0</v>
      </c>
      <c r="G1808" s="4" t="s">
        <v>89</v>
      </c>
      <c r="H1808" s="4" t="s">
        <v>90</v>
      </c>
      <c r="I1808" s="4"/>
      <c r="J1808" s="4"/>
      <c r="K1808" s="4">
        <v>229</v>
      </c>
      <c r="L1808" s="4">
        <v>10</v>
      </c>
      <c r="M1808" s="4">
        <v>3</v>
      </c>
      <c r="N1808" s="4" t="s">
        <v>3</v>
      </c>
      <c r="O1808" s="4">
        <v>2</v>
      </c>
      <c r="P1808" s="4"/>
      <c r="Q1808" s="4"/>
      <c r="R1808" s="4"/>
      <c r="S1808" s="4"/>
      <c r="T1808" s="4"/>
      <c r="U1808" s="4"/>
      <c r="V1808" s="4"/>
      <c r="W1808" s="4"/>
    </row>
    <row r="1809" spans="1:23">
      <c r="A1809" s="4">
        <v>50</v>
      </c>
      <c r="B1809" s="4">
        <v>0</v>
      </c>
      <c r="C1809" s="4">
        <v>0</v>
      </c>
      <c r="D1809" s="4">
        <v>1</v>
      </c>
      <c r="E1809" s="4">
        <v>203</v>
      </c>
      <c r="F1809" s="4">
        <f>ROUND(Source!Q1797,O1809)</f>
        <v>3453.15</v>
      </c>
      <c r="G1809" s="4" t="s">
        <v>91</v>
      </c>
      <c r="H1809" s="4" t="s">
        <v>92</v>
      </c>
      <c r="I1809" s="4"/>
      <c r="J1809" s="4"/>
      <c r="K1809" s="4">
        <v>203</v>
      </c>
      <c r="L1809" s="4">
        <v>11</v>
      </c>
      <c r="M1809" s="4">
        <v>3</v>
      </c>
      <c r="N1809" s="4" t="s">
        <v>3</v>
      </c>
      <c r="O1809" s="4">
        <v>2</v>
      </c>
      <c r="P1809" s="4"/>
      <c r="Q1809" s="4"/>
      <c r="R1809" s="4"/>
      <c r="S1809" s="4"/>
      <c r="T1809" s="4"/>
      <c r="U1809" s="4"/>
      <c r="V1809" s="4"/>
      <c r="W1809" s="4"/>
    </row>
    <row r="1810" spans="1:23">
      <c r="A1810" s="4">
        <v>50</v>
      </c>
      <c r="B1810" s="4">
        <v>0</v>
      </c>
      <c r="C1810" s="4">
        <v>0</v>
      </c>
      <c r="D1810" s="4">
        <v>1</v>
      </c>
      <c r="E1810" s="4">
        <v>231</v>
      </c>
      <c r="F1810" s="4">
        <f>ROUND(Source!BB1797,O1810)</f>
        <v>0</v>
      </c>
      <c r="G1810" s="4" t="s">
        <v>93</v>
      </c>
      <c r="H1810" s="4" t="s">
        <v>94</v>
      </c>
      <c r="I1810" s="4"/>
      <c r="J1810" s="4"/>
      <c r="K1810" s="4">
        <v>231</v>
      </c>
      <c r="L1810" s="4">
        <v>12</v>
      </c>
      <c r="M1810" s="4">
        <v>3</v>
      </c>
      <c r="N1810" s="4" t="s">
        <v>3</v>
      </c>
      <c r="O1810" s="4">
        <v>2</v>
      </c>
      <c r="P1810" s="4"/>
      <c r="Q1810" s="4"/>
      <c r="R1810" s="4"/>
      <c r="S1810" s="4"/>
      <c r="T1810" s="4"/>
      <c r="U1810" s="4"/>
      <c r="V1810" s="4"/>
      <c r="W1810" s="4"/>
    </row>
    <row r="1811" spans="1:23">
      <c r="A1811" s="4">
        <v>50</v>
      </c>
      <c r="B1811" s="4">
        <v>0</v>
      </c>
      <c r="C1811" s="4">
        <v>0</v>
      </c>
      <c r="D1811" s="4">
        <v>1</v>
      </c>
      <c r="E1811" s="4">
        <v>204</v>
      </c>
      <c r="F1811" s="4">
        <f>ROUND(Source!R1797,O1811)</f>
        <v>1259.23</v>
      </c>
      <c r="G1811" s="4" t="s">
        <v>95</v>
      </c>
      <c r="H1811" s="4" t="s">
        <v>96</v>
      </c>
      <c r="I1811" s="4"/>
      <c r="J1811" s="4"/>
      <c r="K1811" s="4">
        <v>204</v>
      </c>
      <c r="L1811" s="4">
        <v>13</v>
      </c>
      <c r="M1811" s="4">
        <v>3</v>
      </c>
      <c r="N1811" s="4" t="s">
        <v>3</v>
      </c>
      <c r="O1811" s="4">
        <v>2</v>
      </c>
      <c r="P1811" s="4"/>
      <c r="Q1811" s="4"/>
      <c r="R1811" s="4"/>
      <c r="S1811" s="4"/>
      <c r="T1811" s="4"/>
      <c r="U1811" s="4"/>
      <c r="V1811" s="4"/>
      <c r="W1811" s="4"/>
    </row>
    <row r="1812" spans="1:23">
      <c r="A1812" s="4">
        <v>50</v>
      </c>
      <c r="B1812" s="4">
        <v>0</v>
      </c>
      <c r="C1812" s="4">
        <v>0</v>
      </c>
      <c r="D1812" s="4">
        <v>1</v>
      </c>
      <c r="E1812" s="4">
        <v>205</v>
      </c>
      <c r="F1812" s="4">
        <f>ROUND(Source!S1797,O1812)</f>
        <v>61269.94</v>
      </c>
      <c r="G1812" s="4" t="s">
        <v>97</v>
      </c>
      <c r="H1812" s="4" t="s">
        <v>98</v>
      </c>
      <c r="I1812" s="4"/>
      <c r="J1812" s="4"/>
      <c r="K1812" s="4">
        <v>205</v>
      </c>
      <c r="L1812" s="4">
        <v>14</v>
      </c>
      <c r="M1812" s="4">
        <v>3</v>
      </c>
      <c r="N1812" s="4" t="s">
        <v>3</v>
      </c>
      <c r="O1812" s="4">
        <v>2</v>
      </c>
      <c r="P1812" s="4"/>
      <c r="Q1812" s="4"/>
      <c r="R1812" s="4"/>
      <c r="S1812" s="4"/>
      <c r="T1812" s="4"/>
      <c r="U1812" s="4"/>
      <c r="V1812" s="4"/>
      <c r="W1812" s="4"/>
    </row>
    <row r="1813" spans="1:23">
      <c r="A1813" s="4">
        <v>50</v>
      </c>
      <c r="B1813" s="4">
        <v>0</v>
      </c>
      <c r="C1813" s="4">
        <v>0</v>
      </c>
      <c r="D1813" s="4">
        <v>1</v>
      </c>
      <c r="E1813" s="4">
        <v>232</v>
      </c>
      <c r="F1813" s="4">
        <f>ROUND(Source!BC1797,O1813)</f>
        <v>0</v>
      </c>
      <c r="G1813" s="4" t="s">
        <v>99</v>
      </c>
      <c r="H1813" s="4" t="s">
        <v>100</v>
      </c>
      <c r="I1813" s="4"/>
      <c r="J1813" s="4"/>
      <c r="K1813" s="4">
        <v>232</v>
      </c>
      <c r="L1813" s="4">
        <v>15</v>
      </c>
      <c r="M1813" s="4">
        <v>3</v>
      </c>
      <c r="N1813" s="4" t="s">
        <v>3</v>
      </c>
      <c r="O1813" s="4">
        <v>2</v>
      </c>
      <c r="P1813" s="4"/>
      <c r="Q1813" s="4"/>
      <c r="R1813" s="4"/>
      <c r="S1813" s="4"/>
      <c r="T1813" s="4"/>
      <c r="U1813" s="4"/>
      <c r="V1813" s="4"/>
      <c r="W1813" s="4"/>
    </row>
    <row r="1814" spans="1:23">
      <c r="A1814" s="4">
        <v>50</v>
      </c>
      <c r="B1814" s="4">
        <v>0</v>
      </c>
      <c r="C1814" s="4">
        <v>0</v>
      </c>
      <c r="D1814" s="4">
        <v>1</v>
      </c>
      <c r="E1814" s="4">
        <v>214</v>
      </c>
      <c r="F1814" s="4">
        <f>ROUND(Source!AS1797,O1814)</f>
        <v>260837.37</v>
      </c>
      <c r="G1814" s="4" t="s">
        <v>101</v>
      </c>
      <c r="H1814" s="4" t="s">
        <v>102</v>
      </c>
      <c r="I1814" s="4"/>
      <c r="J1814" s="4"/>
      <c r="K1814" s="4">
        <v>214</v>
      </c>
      <c r="L1814" s="4">
        <v>16</v>
      </c>
      <c r="M1814" s="4">
        <v>3</v>
      </c>
      <c r="N1814" s="4" t="s">
        <v>3</v>
      </c>
      <c r="O1814" s="4">
        <v>2</v>
      </c>
      <c r="P1814" s="4"/>
      <c r="Q1814" s="4"/>
      <c r="R1814" s="4"/>
      <c r="S1814" s="4"/>
      <c r="T1814" s="4"/>
      <c r="U1814" s="4"/>
      <c r="V1814" s="4"/>
      <c r="W1814" s="4"/>
    </row>
    <row r="1815" spans="1:23">
      <c r="A1815" s="4">
        <v>50</v>
      </c>
      <c r="B1815" s="4">
        <v>0</v>
      </c>
      <c r="C1815" s="4">
        <v>0</v>
      </c>
      <c r="D1815" s="4">
        <v>1</v>
      </c>
      <c r="E1815" s="4">
        <v>215</v>
      </c>
      <c r="F1815" s="4">
        <f>ROUND(Source!AT1797,O1815)</f>
        <v>6749.96</v>
      </c>
      <c r="G1815" s="4" t="s">
        <v>103</v>
      </c>
      <c r="H1815" s="4" t="s">
        <v>104</v>
      </c>
      <c r="I1815" s="4"/>
      <c r="J1815" s="4"/>
      <c r="K1815" s="4">
        <v>215</v>
      </c>
      <c r="L1815" s="4">
        <v>17</v>
      </c>
      <c r="M1815" s="4">
        <v>3</v>
      </c>
      <c r="N1815" s="4" t="s">
        <v>3</v>
      </c>
      <c r="O1815" s="4">
        <v>2</v>
      </c>
      <c r="P1815" s="4"/>
      <c r="Q1815" s="4"/>
      <c r="R1815" s="4"/>
      <c r="S1815" s="4"/>
      <c r="T1815" s="4"/>
      <c r="U1815" s="4"/>
      <c r="V1815" s="4"/>
      <c r="W1815" s="4"/>
    </row>
    <row r="1816" spans="1:23">
      <c r="A1816" s="4">
        <v>50</v>
      </c>
      <c r="B1816" s="4">
        <v>0</v>
      </c>
      <c r="C1816" s="4">
        <v>0</v>
      </c>
      <c r="D1816" s="4">
        <v>1</v>
      </c>
      <c r="E1816" s="4">
        <v>217</v>
      </c>
      <c r="F1816" s="4">
        <f>ROUND(Source!AU1797,O1816)</f>
        <v>0</v>
      </c>
      <c r="G1816" s="4" t="s">
        <v>105</v>
      </c>
      <c r="H1816" s="4" t="s">
        <v>106</v>
      </c>
      <c r="I1816" s="4"/>
      <c r="J1816" s="4"/>
      <c r="K1816" s="4">
        <v>217</v>
      </c>
      <c r="L1816" s="4">
        <v>18</v>
      </c>
      <c r="M1816" s="4">
        <v>3</v>
      </c>
      <c r="N1816" s="4" t="s">
        <v>3</v>
      </c>
      <c r="O1816" s="4">
        <v>2</v>
      </c>
      <c r="P1816" s="4"/>
      <c r="Q1816" s="4"/>
      <c r="R1816" s="4"/>
      <c r="S1816" s="4"/>
      <c r="T1816" s="4"/>
      <c r="U1816" s="4"/>
      <c r="V1816" s="4"/>
      <c r="W1816" s="4"/>
    </row>
    <row r="1817" spans="1:23">
      <c r="A1817" s="4">
        <v>50</v>
      </c>
      <c r="B1817" s="4">
        <v>0</v>
      </c>
      <c r="C1817" s="4">
        <v>0</v>
      </c>
      <c r="D1817" s="4">
        <v>1</v>
      </c>
      <c r="E1817" s="4">
        <v>230</v>
      </c>
      <c r="F1817" s="4">
        <f>ROUND(Source!BA1797,O1817)</f>
        <v>0</v>
      </c>
      <c r="G1817" s="4" t="s">
        <v>107</v>
      </c>
      <c r="H1817" s="4" t="s">
        <v>108</v>
      </c>
      <c r="I1817" s="4"/>
      <c r="J1817" s="4"/>
      <c r="K1817" s="4">
        <v>230</v>
      </c>
      <c r="L1817" s="4">
        <v>19</v>
      </c>
      <c r="M1817" s="4">
        <v>3</v>
      </c>
      <c r="N1817" s="4" t="s">
        <v>3</v>
      </c>
      <c r="O1817" s="4">
        <v>2</v>
      </c>
      <c r="P1817" s="4"/>
      <c r="Q1817" s="4"/>
      <c r="R1817" s="4"/>
      <c r="S1817" s="4"/>
      <c r="T1817" s="4"/>
      <c r="U1817" s="4"/>
      <c r="V1817" s="4"/>
      <c r="W1817" s="4"/>
    </row>
    <row r="1818" spans="1:23">
      <c r="A1818" s="4">
        <v>50</v>
      </c>
      <c r="B1818" s="4">
        <v>0</v>
      </c>
      <c r="C1818" s="4">
        <v>0</v>
      </c>
      <c r="D1818" s="4">
        <v>1</v>
      </c>
      <c r="E1818" s="4">
        <v>206</v>
      </c>
      <c r="F1818" s="4">
        <f>ROUND(Source!T1797,O1818)</f>
        <v>0</v>
      </c>
      <c r="G1818" s="4" t="s">
        <v>109</v>
      </c>
      <c r="H1818" s="4" t="s">
        <v>110</v>
      </c>
      <c r="I1818" s="4"/>
      <c r="J1818" s="4"/>
      <c r="K1818" s="4">
        <v>206</v>
      </c>
      <c r="L1818" s="4">
        <v>20</v>
      </c>
      <c r="M1818" s="4">
        <v>3</v>
      </c>
      <c r="N1818" s="4" t="s">
        <v>3</v>
      </c>
      <c r="O1818" s="4">
        <v>2</v>
      </c>
      <c r="P1818" s="4"/>
      <c r="Q1818" s="4"/>
      <c r="R1818" s="4"/>
      <c r="S1818" s="4"/>
      <c r="T1818" s="4"/>
      <c r="U1818" s="4"/>
      <c r="V1818" s="4"/>
      <c r="W1818" s="4"/>
    </row>
    <row r="1819" spans="1:23">
      <c r="A1819" s="4">
        <v>50</v>
      </c>
      <c r="B1819" s="4">
        <v>0</v>
      </c>
      <c r="C1819" s="4">
        <v>0</v>
      </c>
      <c r="D1819" s="4">
        <v>1</v>
      </c>
      <c r="E1819" s="4">
        <v>207</v>
      </c>
      <c r="F1819" s="4">
        <f>Source!U1797</f>
        <v>204.74277309999999</v>
      </c>
      <c r="G1819" s="4" t="s">
        <v>111</v>
      </c>
      <c r="H1819" s="4" t="s">
        <v>112</v>
      </c>
      <c r="I1819" s="4"/>
      <c r="J1819" s="4"/>
      <c r="K1819" s="4">
        <v>207</v>
      </c>
      <c r="L1819" s="4">
        <v>21</v>
      </c>
      <c r="M1819" s="4">
        <v>3</v>
      </c>
      <c r="N1819" s="4" t="s">
        <v>3</v>
      </c>
      <c r="O1819" s="4">
        <v>-1</v>
      </c>
      <c r="P1819" s="4"/>
      <c r="Q1819" s="4"/>
      <c r="R1819" s="4"/>
      <c r="S1819" s="4"/>
      <c r="T1819" s="4"/>
      <c r="U1819" s="4"/>
      <c r="V1819" s="4"/>
      <c r="W1819" s="4"/>
    </row>
    <row r="1820" spans="1:23">
      <c r="A1820" s="4">
        <v>50</v>
      </c>
      <c r="B1820" s="4">
        <v>0</v>
      </c>
      <c r="C1820" s="4">
        <v>0</v>
      </c>
      <c r="D1820" s="4">
        <v>1</v>
      </c>
      <c r="E1820" s="4">
        <v>208</v>
      </c>
      <c r="F1820" s="4">
        <f>Source!V1797</f>
        <v>3.6212250000000004</v>
      </c>
      <c r="G1820" s="4" t="s">
        <v>113</v>
      </c>
      <c r="H1820" s="4" t="s">
        <v>114</v>
      </c>
      <c r="I1820" s="4"/>
      <c r="J1820" s="4"/>
      <c r="K1820" s="4">
        <v>208</v>
      </c>
      <c r="L1820" s="4">
        <v>22</v>
      </c>
      <c r="M1820" s="4">
        <v>3</v>
      </c>
      <c r="N1820" s="4" t="s">
        <v>3</v>
      </c>
      <c r="O1820" s="4">
        <v>-1</v>
      </c>
      <c r="P1820" s="4"/>
      <c r="Q1820" s="4"/>
      <c r="R1820" s="4"/>
      <c r="S1820" s="4"/>
      <c r="T1820" s="4"/>
      <c r="U1820" s="4"/>
      <c r="V1820" s="4"/>
      <c r="W1820" s="4"/>
    </row>
    <row r="1821" spans="1:23">
      <c r="A1821" s="4">
        <v>50</v>
      </c>
      <c r="B1821" s="4">
        <v>0</v>
      </c>
      <c r="C1821" s="4">
        <v>0</v>
      </c>
      <c r="D1821" s="4">
        <v>1</v>
      </c>
      <c r="E1821" s="4">
        <v>209</v>
      </c>
      <c r="F1821" s="4">
        <f>ROUND(Source!W1797,O1821)</f>
        <v>683.63</v>
      </c>
      <c r="G1821" s="4" t="s">
        <v>115</v>
      </c>
      <c r="H1821" s="4" t="s">
        <v>116</v>
      </c>
      <c r="I1821" s="4"/>
      <c r="J1821" s="4"/>
      <c r="K1821" s="4">
        <v>209</v>
      </c>
      <c r="L1821" s="4">
        <v>23</v>
      </c>
      <c r="M1821" s="4">
        <v>3</v>
      </c>
      <c r="N1821" s="4" t="s">
        <v>3</v>
      </c>
      <c r="O1821" s="4">
        <v>2</v>
      </c>
      <c r="P1821" s="4"/>
      <c r="Q1821" s="4"/>
      <c r="R1821" s="4"/>
      <c r="S1821" s="4"/>
      <c r="T1821" s="4"/>
      <c r="U1821" s="4"/>
      <c r="V1821" s="4"/>
      <c r="W1821" s="4"/>
    </row>
    <row r="1822" spans="1:23">
      <c r="A1822" s="4">
        <v>50</v>
      </c>
      <c r="B1822" s="4">
        <v>0</v>
      </c>
      <c r="C1822" s="4">
        <v>0</v>
      </c>
      <c r="D1822" s="4">
        <v>1</v>
      </c>
      <c r="E1822" s="4">
        <v>233</v>
      </c>
      <c r="F1822" s="4">
        <f>ROUND(Source!BD1797,O1822)</f>
        <v>0</v>
      </c>
      <c r="G1822" s="4" t="s">
        <v>117</v>
      </c>
      <c r="H1822" s="4" t="s">
        <v>118</v>
      </c>
      <c r="I1822" s="4"/>
      <c r="J1822" s="4"/>
      <c r="K1822" s="4">
        <v>233</v>
      </c>
      <c r="L1822" s="4">
        <v>24</v>
      </c>
      <c r="M1822" s="4">
        <v>3</v>
      </c>
      <c r="N1822" s="4" t="s">
        <v>3</v>
      </c>
      <c r="O1822" s="4">
        <v>2</v>
      </c>
      <c r="P1822" s="4"/>
      <c r="Q1822" s="4"/>
      <c r="R1822" s="4"/>
      <c r="S1822" s="4"/>
      <c r="T1822" s="4"/>
      <c r="U1822" s="4"/>
      <c r="V1822" s="4"/>
      <c r="W1822" s="4"/>
    </row>
    <row r="1823" spans="1:23">
      <c r="A1823" s="4">
        <v>50</v>
      </c>
      <c r="B1823" s="4">
        <v>0</v>
      </c>
      <c r="C1823" s="4">
        <v>0</v>
      </c>
      <c r="D1823" s="4">
        <v>1</v>
      </c>
      <c r="E1823" s="4">
        <v>210</v>
      </c>
      <c r="F1823" s="4">
        <f>ROUND(Source!X1797,O1823)</f>
        <v>54965.95</v>
      </c>
      <c r="G1823" s="4" t="s">
        <v>119</v>
      </c>
      <c r="H1823" s="4" t="s">
        <v>120</v>
      </c>
      <c r="I1823" s="4"/>
      <c r="J1823" s="4"/>
      <c r="K1823" s="4">
        <v>210</v>
      </c>
      <c r="L1823" s="4">
        <v>25</v>
      </c>
      <c r="M1823" s="4">
        <v>3</v>
      </c>
      <c r="N1823" s="4" t="s">
        <v>3</v>
      </c>
      <c r="O1823" s="4">
        <v>2</v>
      </c>
      <c r="P1823" s="4"/>
      <c r="Q1823" s="4"/>
      <c r="R1823" s="4"/>
      <c r="S1823" s="4"/>
      <c r="T1823" s="4"/>
      <c r="U1823" s="4"/>
      <c r="V1823" s="4"/>
      <c r="W1823" s="4"/>
    </row>
    <row r="1824" spans="1:23">
      <c r="A1824" s="4">
        <v>50</v>
      </c>
      <c r="B1824" s="4">
        <v>0</v>
      </c>
      <c r="C1824" s="4">
        <v>0</v>
      </c>
      <c r="D1824" s="4">
        <v>1</v>
      </c>
      <c r="E1824" s="4">
        <v>211</v>
      </c>
      <c r="F1824" s="4">
        <f>ROUND(Source!Y1797,O1824)</f>
        <v>27679.919999999998</v>
      </c>
      <c r="G1824" s="4" t="s">
        <v>121</v>
      </c>
      <c r="H1824" s="4" t="s">
        <v>122</v>
      </c>
      <c r="I1824" s="4"/>
      <c r="J1824" s="4"/>
      <c r="K1824" s="4">
        <v>211</v>
      </c>
      <c r="L1824" s="4">
        <v>26</v>
      </c>
      <c r="M1824" s="4">
        <v>3</v>
      </c>
      <c r="N1824" s="4" t="s">
        <v>3</v>
      </c>
      <c r="O1824" s="4">
        <v>2</v>
      </c>
      <c r="P1824" s="4"/>
      <c r="Q1824" s="4"/>
      <c r="R1824" s="4"/>
      <c r="S1824" s="4"/>
      <c r="T1824" s="4"/>
      <c r="U1824" s="4"/>
      <c r="V1824" s="4"/>
      <c r="W1824" s="4"/>
    </row>
    <row r="1825" spans="1:206">
      <c r="A1825" s="4">
        <v>50</v>
      </c>
      <c r="B1825" s="4">
        <v>0</v>
      </c>
      <c r="C1825" s="4">
        <v>0</v>
      </c>
      <c r="D1825" s="4">
        <v>1</v>
      </c>
      <c r="E1825" s="4">
        <v>0</v>
      </c>
      <c r="F1825" s="4">
        <f>ROUND(Source!AR1797,O1825)</f>
        <v>267587.33</v>
      </c>
      <c r="G1825" s="4" t="s">
        <v>123</v>
      </c>
      <c r="H1825" s="4" t="s">
        <v>124</v>
      </c>
      <c r="I1825" s="4"/>
      <c r="J1825" s="4"/>
      <c r="K1825" s="4">
        <v>224</v>
      </c>
      <c r="L1825" s="4">
        <v>27</v>
      </c>
      <c r="M1825" s="4">
        <v>3</v>
      </c>
      <c r="N1825" s="4" t="s">
        <v>3</v>
      </c>
      <c r="O1825" s="4">
        <v>2</v>
      </c>
      <c r="P1825" s="4"/>
      <c r="Q1825" s="4"/>
      <c r="R1825" s="4"/>
      <c r="S1825" s="4"/>
      <c r="T1825" s="4"/>
      <c r="U1825" s="4"/>
      <c r="V1825" s="4"/>
      <c r="W1825" s="4"/>
    </row>
    <row r="1826" spans="1:206">
      <c r="A1826" s="4">
        <v>50</v>
      </c>
      <c r="B1826" s="4">
        <v>0</v>
      </c>
      <c r="C1826" s="4">
        <v>0</v>
      </c>
      <c r="D1826" s="4">
        <v>2</v>
      </c>
      <c r="E1826" s="4">
        <v>0</v>
      </c>
      <c r="F1826" s="4">
        <f>ROUND(F1825*0.18,O1826)</f>
        <v>48165.7</v>
      </c>
      <c r="G1826" s="4" t="s">
        <v>125</v>
      </c>
      <c r="H1826" s="4" t="s">
        <v>125</v>
      </c>
      <c r="I1826" s="4"/>
      <c r="J1826" s="4"/>
      <c r="K1826" s="4">
        <v>212</v>
      </c>
      <c r="L1826" s="4">
        <v>28</v>
      </c>
      <c r="M1826" s="4">
        <v>0</v>
      </c>
      <c r="N1826" s="4" t="s">
        <v>3</v>
      </c>
      <c r="O1826" s="4">
        <v>1</v>
      </c>
      <c r="P1826" s="4"/>
      <c r="Q1826" s="4"/>
      <c r="R1826" s="4"/>
      <c r="S1826" s="4"/>
      <c r="T1826" s="4"/>
      <c r="U1826" s="4"/>
      <c r="V1826" s="4"/>
      <c r="W1826" s="4"/>
    </row>
    <row r="1827" spans="1:206">
      <c r="A1827" s="4">
        <v>50</v>
      </c>
      <c r="B1827" s="4">
        <v>0</v>
      </c>
      <c r="C1827" s="4">
        <v>0</v>
      </c>
      <c r="D1827" s="4">
        <v>2</v>
      </c>
      <c r="E1827" s="4">
        <v>224</v>
      </c>
      <c r="F1827" s="4">
        <f>ROUND(F1825*1.18,O1827)</f>
        <v>315753</v>
      </c>
      <c r="G1827" s="4" t="s">
        <v>126</v>
      </c>
      <c r="H1827" s="4" t="s">
        <v>127</v>
      </c>
      <c r="I1827" s="4"/>
      <c r="J1827" s="4"/>
      <c r="K1827" s="4">
        <v>212</v>
      </c>
      <c r="L1827" s="4">
        <v>29</v>
      </c>
      <c r="M1827" s="4">
        <v>0</v>
      </c>
      <c r="N1827" s="4" t="s">
        <v>3</v>
      </c>
      <c r="O1827" s="4">
        <v>1</v>
      </c>
      <c r="P1827" s="4"/>
      <c r="Q1827" s="4"/>
      <c r="R1827" s="4"/>
      <c r="S1827" s="4"/>
      <c r="T1827" s="4"/>
      <c r="U1827" s="4"/>
      <c r="V1827" s="4"/>
      <c r="W1827" s="4"/>
    </row>
    <row r="1829" spans="1:206">
      <c r="A1829" s="2">
        <v>51</v>
      </c>
      <c r="B1829" s="2">
        <f>B1703</f>
        <v>0</v>
      </c>
      <c r="C1829" s="2">
        <f>A1703</f>
        <v>4</v>
      </c>
      <c r="D1829" s="2">
        <f>ROW(A1703)</f>
        <v>1703</v>
      </c>
      <c r="E1829" s="2"/>
      <c r="F1829" s="2" t="str">
        <f>IF(F1703&lt;&gt;"",F1703,"")</f>
        <v>Новый раздел</v>
      </c>
      <c r="G1829" s="2" t="str">
        <f>IF(G1703&lt;&gt;"",G1703,"")</f>
        <v>комната 2-27</v>
      </c>
      <c r="H1829" s="2">
        <v>0</v>
      </c>
      <c r="I1829" s="2"/>
      <c r="J1829" s="2"/>
      <c r="K1829" s="2"/>
      <c r="L1829" s="2"/>
      <c r="M1829" s="2"/>
      <c r="N1829" s="2"/>
      <c r="O1829" s="2">
        <v>188650.47</v>
      </c>
      <c r="P1829" s="2">
        <v>120218.37</v>
      </c>
      <c r="Q1829" s="2">
        <v>3520.7</v>
      </c>
      <c r="R1829" s="2">
        <v>1308.6199999999999</v>
      </c>
      <c r="S1829" s="2">
        <v>64911.4</v>
      </c>
      <c r="T1829" s="2">
        <v>0</v>
      </c>
      <c r="U1829" s="2">
        <v>218.75704109999998</v>
      </c>
      <c r="V1829" s="2">
        <v>3.7519350000000005</v>
      </c>
      <c r="W1829" s="2">
        <v>683.63</v>
      </c>
      <c r="X1829" s="2">
        <v>57521.43</v>
      </c>
      <c r="Y1829" s="2">
        <v>29620.84</v>
      </c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>
        <f t="shared" ref="AO1829:BD1829" si="1303">ROUND(AO1723+AO1797+BX1829,2)</f>
        <v>0</v>
      </c>
      <c r="AP1829" s="2">
        <f t="shared" si="1303"/>
        <v>0</v>
      </c>
      <c r="AQ1829" s="2">
        <f t="shared" si="1303"/>
        <v>0</v>
      </c>
      <c r="AR1829" s="2">
        <f t="shared" si="1303"/>
        <v>275792.74</v>
      </c>
      <c r="AS1829" s="2">
        <f t="shared" si="1303"/>
        <v>269042.78000000003</v>
      </c>
      <c r="AT1829" s="2">
        <f t="shared" si="1303"/>
        <v>6749.96</v>
      </c>
      <c r="AU1829" s="2">
        <f t="shared" si="1303"/>
        <v>0</v>
      </c>
      <c r="AV1829" s="2">
        <f t="shared" si="1303"/>
        <v>120218.37</v>
      </c>
      <c r="AW1829" s="2">
        <f t="shared" si="1303"/>
        <v>120218.37</v>
      </c>
      <c r="AX1829" s="2">
        <f t="shared" si="1303"/>
        <v>0</v>
      </c>
      <c r="AY1829" s="2">
        <f t="shared" si="1303"/>
        <v>120218.37</v>
      </c>
      <c r="AZ1829" s="2">
        <f t="shared" si="1303"/>
        <v>0</v>
      </c>
      <c r="BA1829" s="2">
        <f t="shared" si="1303"/>
        <v>0</v>
      </c>
      <c r="BB1829" s="2">
        <f t="shared" si="1303"/>
        <v>0</v>
      </c>
      <c r="BC1829" s="2">
        <f t="shared" si="1303"/>
        <v>0</v>
      </c>
      <c r="BD1829" s="2">
        <f t="shared" si="1303"/>
        <v>0</v>
      </c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>
        <v>0</v>
      </c>
    </row>
    <row r="1831" spans="1:206">
      <c r="A1831" s="4">
        <v>50</v>
      </c>
      <c r="B1831" s="4">
        <v>0</v>
      </c>
      <c r="C1831" s="4">
        <v>0</v>
      </c>
      <c r="D1831" s="4">
        <v>1</v>
      </c>
      <c r="E1831" s="4">
        <v>201</v>
      </c>
      <c r="F1831" s="4">
        <f>ROUND(Source!O1829,O1831)</f>
        <v>188650.47</v>
      </c>
      <c r="G1831" s="4" t="s">
        <v>71</v>
      </c>
      <c r="H1831" s="4" t="s">
        <v>72</v>
      </c>
      <c r="I1831" s="4"/>
      <c r="J1831" s="4"/>
      <c r="K1831" s="4">
        <v>201</v>
      </c>
      <c r="L1831" s="4">
        <v>1</v>
      </c>
      <c r="M1831" s="4">
        <v>3</v>
      </c>
      <c r="N1831" s="4" t="s">
        <v>3</v>
      </c>
      <c r="O1831" s="4">
        <v>2</v>
      </c>
      <c r="P1831" s="4"/>
      <c r="Q1831" s="4"/>
      <c r="R1831" s="4"/>
      <c r="S1831" s="4"/>
      <c r="T1831" s="4"/>
      <c r="U1831" s="4"/>
      <c r="V1831" s="4"/>
      <c r="W1831" s="4"/>
    </row>
    <row r="1832" spans="1:206">
      <c r="A1832" s="4">
        <v>50</v>
      </c>
      <c r="B1832" s="4">
        <v>0</v>
      </c>
      <c r="C1832" s="4">
        <v>0</v>
      </c>
      <c r="D1832" s="4">
        <v>1</v>
      </c>
      <c r="E1832" s="4">
        <v>202</v>
      </c>
      <c r="F1832" s="4">
        <f>ROUND(Source!P1829,O1832)</f>
        <v>120218.37</v>
      </c>
      <c r="G1832" s="4" t="s">
        <v>73</v>
      </c>
      <c r="H1832" s="4" t="s">
        <v>74</v>
      </c>
      <c r="I1832" s="4"/>
      <c r="J1832" s="4"/>
      <c r="K1832" s="4">
        <v>202</v>
      </c>
      <c r="L1832" s="4">
        <v>2</v>
      </c>
      <c r="M1832" s="4">
        <v>3</v>
      </c>
      <c r="N1832" s="4" t="s">
        <v>3</v>
      </c>
      <c r="O1832" s="4">
        <v>2</v>
      </c>
      <c r="P1832" s="4"/>
      <c r="Q1832" s="4"/>
      <c r="R1832" s="4"/>
      <c r="S1832" s="4"/>
      <c r="T1832" s="4"/>
      <c r="U1832" s="4"/>
      <c r="V1832" s="4"/>
      <c r="W1832" s="4"/>
    </row>
    <row r="1833" spans="1:206">
      <c r="A1833" s="4">
        <v>50</v>
      </c>
      <c r="B1833" s="4">
        <v>0</v>
      </c>
      <c r="C1833" s="4">
        <v>0</v>
      </c>
      <c r="D1833" s="4">
        <v>1</v>
      </c>
      <c r="E1833" s="4">
        <v>222</v>
      </c>
      <c r="F1833" s="4">
        <f>ROUND(Source!AO1829,O1833)</f>
        <v>0</v>
      </c>
      <c r="G1833" s="4" t="s">
        <v>75</v>
      </c>
      <c r="H1833" s="4" t="s">
        <v>76</v>
      </c>
      <c r="I1833" s="4"/>
      <c r="J1833" s="4"/>
      <c r="K1833" s="4">
        <v>222</v>
      </c>
      <c r="L1833" s="4">
        <v>3</v>
      </c>
      <c r="M1833" s="4">
        <v>3</v>
      </c>
      <c r="N1833" s="4" t="s">
        <v>3</v>
      </c>
      <c r="O1833" s="4">
        <v>2</v>
      </c>
      <c r="P1833" s="4"/>
      <c r="Q1833" s="4"/>
      <c r="R1833" s="4"/>
      <c r="S1833" s="4"/>
      <c r="T1833" s="4"/>
      <c r="U1833" s="4"/>
      <c r="V1833" s="4"/>
      <c r="W1833" s="4"/>
    </row>
    <row r="1834" spans="1:206">
      <c r="A1834" s="4">
        <v>50</v>
      </c>
      <c r="B1834" s="4">
        <v>0</v>
      </c>
      <c r="C1834" s="4">
        <v>0</v>
      </c>
      <c r="D1834" s="4">
        <v>1</v>
      </c>
      <c r="E1834" s="4">
        <v>225</v>
      </c>
      <c r="F1834" s="4">
        <f>ROUND(Source!AV1829,O1834)</f>
        <v>120218.37</v>
      </c>
      <c r="G1834" s="4" t="s">
        <v>77</v>
      </c>
      <c r="H1834" s="4" t="s">
        <v>78</v>
      </c>
      <c r="I1834" s="4"/>
      <c r="J1834" s="4"/>
      <c r="K1834" s="4">
        <v>225</v>
      </c>
      <c r="L1834" s="4">
        <v>4</v>
      </c>
      <c r="M1834" s="4">
        <v>3</v>
      </c>
      <c r="N1834" s="4" t="s">
        <v>3</v>
      </c>
      <c r="O1834" s="4">
        <v>2</v>
      </c>
      <c r="P1834" s="4"/>
      <c r="Q1834" s="4"/>
      <c r="R1834" s="4"/>
      <c r="S1834" s="4"/>
      <c r="T1834" s="4"/>
      <c r="U1834" s="4"/>
      <c r="V1834" s="4"/>
      <c r="W1834" s="4"/>
    </row>
    <row r="1835" spans="1:206">
      <c r="A1835" s="4">
        <v>50</v>
      </c>
      <c r="B1835" s="4">
        <v>0</v>
      </c>
      <c r="C1835" s="4">
        <v>0</v>
      </c>
      <c r="D1835" s="4">
        <v>1</v>
      </c>
      <c r="E1835" s="4">
        <v>226</v>
      </c>
      <c r="F1835" s="4">
        <f>ROUND(Source!AW1829,O1835)</f>
        <v>120218.37</v>
      </c>
      <c r="G1835" s="4" t="s">
        <v>79</v>
      </c>
      <c r="H1835" s="4" t="s">
        <v>80</v>
      </c>
      <c r="I1835" s="4"/>
      <c r="J1835" s="4"/>
      <c r="K1835" s="4">
        <v>226</v>
      </c>
      <c r="L1835" s="4">
        <v>5</v>
      </c>
      <c r="M1835" s="4">
        <v>3</v>
      </c>
      <c r="N1835" s="4" t="s">
        <v>3</v>
      </c>
      <c r="O1835" s="4">
        <v>2</v>
      </c>
      <c r="P1835" s="4"/>
      <c r="Q1835" s="4"/>
      <c r="R1835" s="4"/>
      <c r="S1835" s="4"/>
      <c r="T1835" s="4"/>
      <c r="U1835" s="4"/>
      <c r="V1835" s="4"/>
      <c r="W1835" s="4"/>
    </row>
    <row r="1836" spans="1:206">
      <c r="A1836" s="4">
        <v>50</v>
      </c>
      <c r="B1836" s="4">
        <v>0</v>
      </c>
      <c r="C1836" s="4">
        <v>0</v>
      </c>
      <c r="D1836" s="4">
        <v>1</v>
      </c>
      <c r="E1836" s="4">
        <v>227</v>
      </c>
      <c r="F1836" s="4">
        <f>ROUND(Source!AX1829,O1836)</f>
        <v>0</v>
      </c>
      <c r="G1836" s="4" t="s">
        <v>81</v>
      </c>
      <c r="H1836" s="4" t="s">
        <v>82</v>
      </c>
      <c r="I1836" s="4"/>
      <c r="J1836" s="4"/>
      <c r="K1836" s="4">
        <v>227</v>
      </c>
      <c r="L1836" s="4">
        <v>6</v>
      </c>
      <c r="M1836" s="4">
        <v>3</v>
      </c>
      <c r="N1836" s="4" t="s">
        <v>3</v>
      </c>
      <c r="O1836" s="4">
        <v>2</v>
      </c>
      <c r="P1836" s="4"/>
      <c r="Q1836" s="4"/>
      <c r="R1836" s="4"/>
      <c r="S1836" s="4"/>
      <c r="T1836" s="4"/>
      <c r="U1836" s="4"/>
      <c r="V1836" s="4"/>
      <c r="W1836" s="4"/>
    </row>
    <row r="1837" spans="1:206">
      <c r="A1837" s="4">
        <v>50</v>
      </c>
      <c r="B1837" s="4">
        <v>0</v>
      </c>
      <c r="C1837" s="4">
        <v>0</v>
      </c>
      <c r="D1837" s="4">
        <v>1</v>
      </c>
      <c r="E1837" s="4">
        <v>228</v>
      </c>
      <c r="F1837" s="4">
        <f>ROUND(Source!AY1829,O1837)</f>
        <v>120218.37</v>
      </c>
      <c r="G1837" s="4" t="s">
        <v>83</v>
      </c>
      <c r="H1837" s="4" t="s">
        <v>84</v>
      </c>
      <c r="I1837" s="4"/>
      <c r="J1837" s="4"/>
      <c r="K1837" s="4">
        <v>228</v>
      </c>
      <c r="L1837" s="4">
        <v>7</v>
      </c>
      <c r="M1837" s="4">
        <v>3</v>
      </c>
      <c r="N1837" s="4" t="s">
        <v>3</v>
      </c>
      <c r="O1837" s="4">
        <v>2</v>
      </c>
      <c r="P1837" s="4"/>
      <c r="Q1837" s="4"/>
      <c r="R1837" s="4"/>
      <c r="S1837" s="4"/>
      <c r="T1837" s="4"/>
      <c r="U1837" s="4"/>
      <c r="V1837" s="4"/>
      <c r="W1837" s="4"/>
    </row>
    <row r="1838" spans="1:206">
      <c r="A1838" s="4">
        <v>50</v>
      </c>
      <c r="B1838" s="4">
        <v>0</v>
      </c>
      <c r="C1838" s="4">
        <v>0</v>
      </c>
      <c r="D1838" s="4">
        <v>1</v>
      </c>
      <c r="E1838" s="4">
        <v>216</v>
      </c>
      <c r="F1838" s="4">
        <f>ROUND(Source!AP1829,O1838)</f>
        <v>0</v>
      </c>
      <c r="G1838" s="4" t="s">
        <v>85</v>
      </c>
      <c r="H1838" s="4" t="s">
        <v>86</v>
      </c>
      <c r="I1838" s="4"/>
      <c r="J1838" s="4"/>
      <c r="K1838" s="4">
        <v>216</v>
      </c>
      <c r="L1838" s="4">
        <v>8</v>
      </c>
      <c r="M1838" s="4">
        <v>3</v>
      </c>
      <c r="N1838" s="4" t="s">
        <v>3</v>
      </c>
      <c r="O1838" s="4">
        <v>2</v>
      </c>
      <c r="P1838" s="4"/>
      <c r="Q1838" s="4"/>
      <c r="R1838" s="4"/>
      <c r="S1838" s="4"/>
      <c r="T1838" s="4"/>
      <c r="U1838" s="4"/>
      <c r="V1838" s="4"/>
      <c r="W1838" s="4"/>
    </row>
    <row r="1839" spans="1:206">
      <c r="A1839" s="4">
        <v>50</v>
      </c>
      <c r="B1839" s="4">
        <v>0</v>
      </c>
      <c r="C1839" s="4">
        <v>0</v>
      </c>
      <c r="D1839" s="4">
        <v>1</v>
      </c>
      <c r="E1839" s="4">
        <v>223</v>
      </c>
      <c r="F1839" s="4">
        <f>ROUND(Source!AQ1829,O1839)</f>
        <v>0</v>
      </c>
      <c r="G1839" s="4" t="s">
        <v>87</v>
      </c>
      <c r="H1839" s="4" t="s">
        <v>88</v>
      </c>
      <c r="I1839" s="4"/>
      <c r="J1839" s="4"/>
      <c r="K1839" s="4">
        <v>223</v>
      </c>
      <c r="L1839" s="4">
        <v>9</v>
      </c>
      <c r="M1839" s="4">
        <v>3</v>
      </c>
      <c r="N1839" s="4" t="s">
        <v>3</v>
      </c>
      <c r="O1839" s="4">
        <v>2</v>
      </c>
      <c r="P1839" s="4"/>
      <c r="Q1839" s="4"/>
      <c r="R1839" s="4"/>
      <c r="S1839" s="4"/>
      <c r="T1839" s="4"/>
      <c r="U1839" s="4"/>
      <c r="V1839" s="4"/>
      <c r="W1839" s="4"/>
    </row>
    <row r="1840" spans="1:206">
      <c r="A1840" s="4">
        <v>50</v>
      </c>
      <c r="B1840" s="4">
        <v>0</v>
      </c>
      <c r="C1840" s="4">
        <v>0</v>
      </c>
      <c r="D1840" s="4">
        <v>1</v>
      </c>
      <c r="E1840" s="4">
        <v>229</v>
      </c>
      <c r="F1840" s="4">
        <f>ROUND(Source!AZ1829,O1840)</f>
        <v>0</v>
      </c>
      <c r="G1840" s="4" t="s">
        <v>89</v>
      </c>
      <c r="H1840" s="4" t="s">
        <v>90</v>
      </c>
      <c r="I1840" s="4"/>
      <c r="J1840" s="4"/>
      <c r="K1840" s="4">
        <v>229</v>
      </c>
      <c r="L1840" s="4">
        <v>10</v>
      </c>
      <c r="M1840" s="4">
        <v>3</v>
      </c>
      <c r="N1840" s="4" t="s">
        <v>3</v>
      </c>
      <c r="O1840" s="4">
        <v>2</v>
      </c>
      <c r="P1840" s="4"/>
      <c r="Q1840" s="4"/>
      <c r="R1840" s="4"/>
      <c r="S1840" s="4"/>
      <c r="T1840" s="4"/>
      <c r="U1840" s="4"/>
      <c r="V1840" s="4"/>
      <c r="W1840" s="4"/>
    </row>
    <row r="1841" spans="1:23">
      <c r="A1841" s="4">
        <v>50</v>
      </c>
      <c r="B1841" s="4">
        <v>0</v>
      </c>
      <c r="C1841" s="4">
        <v>0</v>
      </c>
      <c r="D1841" s="4">
        <v>1</v>
      </c>
      <c r="E1841" s="4">
        <v>203</v>
      </c>
      <c r="F1841" s="4">
        <f>ROUND(Source!Q1829,O1841)</f>
        <v>3520.7</v>
      </c>
      <c r="G1841" s="4" t="s">
        <v>91</v>
      </c>
      <c r="H1841" s="4" t="s">
        <v>92</v>
      </c>
      <c r="I1841" s="4"/>
      <c r="J1841" s="4"/>
      <c r="K1841" s="4">
        <v>203</v>
      </c>
      <c r="L1841" s="4">
        <v>11</v>
      </c>
      <c r="M1841" s="4">
        <v>3</v>
      </c>
      <c r="N1841" s="4" t="s">
        <v>3</v>
      </c>
      <c r="O1841" s="4">
        <v>2</v>
      </c>
      <c r="P1841" s="4"/>
      <c r="Q1841" s="4"/>
      <c r="R1841" s="4"/>
      <c r="S1841" s="4"/>
      <c r="T1841" s="4"/>
      <c r="U1841" s="4"/>
      <c r="V1841" s="4"/>
      <c r="W1841" s="4"/>
    </row>
    <row r="1842" spans="1:23">
      <c r="A1842" s="4">
        <v>50</v>
      </c>
      <c r="B1842" s="4">
        <v>0</v>
      </c>
      <c r="C1842" s="4">
        <v>0</v>
      </c>
      <c r="D1842" s="4">
        <v>1</v>
      </c>
      <c r="E1842" s="4">
        <v>231</v>
      </c>
      <c r="F1842" s="4">
        <f>ROUND(Source!BB1829,O1842)</f>
        <v>0</v>
      </c>
      <c r="G1842" s="4" t="s">
        <v>93</v>
      </c>
      <c r="H1842" s="4" t="s">
        <v>94</v>
      </c>
      <c r="I1842" s="4"/>
      <c r="J1842" s="4"/>
      <c r="K1842" s="4">
        <v>231</v>
      </c>
      <c r="L1842" s="4">
        <v>12</v>
      </c>
      <c r="M1842" s="4">
        <v>3</v>
      </c>
      <c r="N1842" s="4" t="s">
        <v>3</v>
      </c>
      <c r="O1842" s="4">
        <v>2</v>
      </c>
      <c r="P1842" s="4"/>
      <c r="Q1842" s="4"/>
      <c r="R1842" s="4"/>
      <c r="S1842" s="4"/>
      <c r="T1842" s="4"/>
      <c r="U1842" s="4"/>
      <c r="V1842" s="4"/>
      <c r="W1842" s="4"/>
    </row>
    <row r="1843" spans="1:23">
      <c r="A1843" s="4">
        <v>50</v>
      </c>
      <c r="B1843" s="4">
        <v>0</v>
      </c>
      <c r="C1843" s="4">
        <v>0</v>
      </c>
      <c r="D1843" s="4">
        <v>1</v>
      </c>
      <c r="E1843" s="4">
        <v>204</v>
      </c>
      <c r="F1843" s="4">
        <f>ROUND(Source!R1829,O1843)</f>
        <v>1308.6199999999999</v>
      </c>
      <c r="G1843" s="4" t="s">
        <v>95</v>
      </c>
      <c r="H1843" s="4" t="s">
        <v>96</v>
      </c>
      <c r="I1843" s="4"/>
      <c r="J1843" s="4"/>
      <c r="K1843" s="4">
        <v>204</v>
      </c>
      <c r="L1843" s="4">
        <v>13</v>
      </c>
      <c r="M1843" s="4">
        <v>3</v>
      </c>
      <c r="N1843" s="4" t="s">
        <v>3</v>
      </c>
      <c r="O1843" s="4">
        <v>2</v>
      </c>
      <c r="P1843" s="4"/>
      <c r="Q1843" s="4"/>
      <c r="R1843" s="4"/>
      <c r="S1843" s="4"/>
      <c r="T1843" s="4"/>
      <c r="U1843" s="4"/>
      <c r="V1843" s="4"/>
      <c r="W1843" s="4"/>
    </row>
    <row r="1844" spans="1:23">
      <c r="A1844" s="4">
        <v>50</v>
      </c>
      <c r="B1844" s="4">
        <v>0</v>
      </c>
      <c r="C1844" s="4">
        <v>0</v>
      </c>
      <c r="D1844" s="4">
        <v>1</v>
      </c>
      <c r="E1844" s="4">
        <v>205</v>
      </c>
      <c r="F1844" s="4">
        <f>ROUND(Source!S1829,O1844)</f>
        <v>64911.4</v>
      </c>
      <c r="G1844" s="4" t="s">
        <v>97</v>
      </c>
      <c r="H1844" s="4" t="s">
        <v>98</v>
      </c>
      <c r="I1844" s="4"/>
      <c r="J1844" s="4"/>
      <c r="K1844" s="4">
        <v>205</v>
      </c>
      <c r="L1844" s="4">
        <v>14</v>
      </c>
      <c r="M1844" s="4">
        <v>3</v>
      </c>
      <c r="N1844" s="4" t="s">
        <v>3</v>
      </c>
      <c r="O1844" s="4">
        <v>2</v>
      </c>
      <c r="P1844" s="4"/>
      <c r="Q1844" s="4"/>
      <c r="R1844" s="4"/>
      <c r="S1844" s="4"/>
      <c r="T1844" s="4"/>
      <c r="U1844" s="4"/>
      <c r="V1844" s="4"/>
      <c r="W1844" s="4"/>
    </row>
    <row r="1845" spans="1:23">
      <c r="A1845" s="4">
        <v>50</v>
      </c>
      <c r="B1845" s="4">
        <v>0</v>
      </c>
      <c r="C1845" s="4">
        <v>0</v>
      </c>
      <c r="D1845" s="4">
        <v>1</v>
      </c>
      <c r="E1845" s="4">
        <v>232</v>
      </c>
      <c r="F1845" s="4">
        <f>ROUND(Source!BC1829,O1845)</f>
        <v>0</v>
      </c>
      <c r="G1845" s="4" t="s">
        <v>99</v>
      </c>
      <c r="H1845" s="4" t="s">
        <v>100</v>
      </c>
      <c r="I1845" s="4"/>
      <c r="J1845" s="4"/>
      <c r="K1845" s="4">
        <v>232</v>
      </c>
      <c r="L1845" s="4">
        <v>15</v>
      </c>
      <c r="M1845" s="4">
        <v>3</v>
      </c>
      <c r="N1845" s="4" t="s">
        <v>3</v>
      </c>
      <c r="O1845" s="4">
        <v>2</v>
      </c>
      <c r="P1845" s="4"/>
      <c r="Q1845" s="4"/>
      <c r="R1845" s="4"/>
      <c r="S1845" s="4"/>
      <c r="T1845" s="4"/>
      <c r="U1845" s="4"/>
      <c r="V1845" s="4"/>
      <c r="W1845" s="4"/>
    </row>
    <row r="1846" spans="1:23">
      <c r="A1846" s="4">
        <v>50</v>
      </c>
      <c r="B1846" s="4">
        <v>0</v>
      </c>
      <c r="C1846" s="4">
        <v>0</v>
      </c>
      <c r="D1846" s="4">
        <v>1</v>
      </c>
      <c r="E1846" s="4">
        <v>214</v>
      </c>
      <c r="F1846" s="4">
        <f>ROUND(Source!AS1829,O1846)</f>
        <v>269042.78000000003</v>
      </c>
      <c r="G1846" s="4" t="s">
        <v>101</v>
      </c>
      <c r="H1846" s="4" t="s">
        <v>102</v>
      </c>
      <c r="I1846" s="4"/>
      <c r="J1846" s="4"/>
      <c r="K1846" s="4">
        <v>214</v>
      </c>
      <c r="L1846" s="4">
        <v>16</v>
      </c>
      <c r="M1846" s="4">
        <v>3</v>
      </c>
      <c r="N1846" s="4" t="s">
        <v>3</v>
      </c>
      <c r="O1846" s="4">
        <v>2</v>
      </c>
      <c r="P1846" s="4"/>
      <c r="Q1846" s="4"/>
      <c r="R1846" s="4"/>
      <c r="S1846" s="4"/>
      <c r="T1846" s="4"/>
      <c r="U1846" s="4"/>
      <c r="V1846" s="4"/>
      <c r="W1846" s="4"/>
    </row>
    <row r="1847" spans="1:23">
      <c r="A1847" s="4">
        <v>50</v>
      </c>
      <c r="B1847" s="4">
        <v>0</v>
      </c>
      <c r="C1847" s="4">
        <v>0</v>
      </c>
      <c r="D1847" s="4">
        <v>1</v>
      </c>
      <c r="E1847" s="4">
        <v>215</v>
      </c>
      <c r="F1847" s="4">
        <f>ROUND(Source!AT1829,O1847)</f>
        <v>6749.96</v>
      </c>
      <c r="G1847" s="4" t="s">
        <v>103</v>
      </c>
      <c r="H1847" s="4" t="s">
        <v>104</v>
      </c>
      <c r="I1847" s="4"/>
      <c r="J1847" s="4"/>
      <c r="K1847" s="4">
        <v>215</v>
      </c>
      <c r="L1847" s="4">
        <v>17</v>
      </c>
      <c r="M1847" s="4">
        <v>3</v>
      </c>
      <c r="N1847" s="4" t="s">
        <v>3</v>
      </c>
      <c r="O1847" s="4">
        <v>2</v>
      </c>
      <c r="P1847" s="4"/>
      <c r="Q1847" s="4"/>
      <c r="R1847" s="4"/>
      <c r="S1847" s="4"/>
      <c r="T1847" s="4"/>
      <c r="U1847" s="4"/>
      <c r="V1847" s="4"/>
      <c r="W1847" s="4"/>
    </row>
    <row r="1848" spans="1:23">
      <c r="A1848" s="4">
        <v>50</v>
      </c>
      <c r="B1848" s="4">
        <v>0</v>
      </c>
      <c r="C1848" s="4">
        <v>0</v>
      </c>
      <c r="D1848" s="4">
        <v>1</v>
      </c>
      <c r="E1848" s="4">
        <v>217</v>
      </c>
      <c r="F1848" s="4">
        <f>ROUND(Source!AU1829,O1848)</f>
        <v>0</v>
      </c>
      <c r="G1848" s="4" t="s">
        <v>105</v>
      </c>
      <c r="H1848" s="4" t="s">
        <v>106</v>
      </c>
      <c r="I1848" s="4"/>
      <c r="J1848" s="4"/>
      <c r="K1848" s="4">
        <v>217</v>
      </c>
      <c r="L1848" s="4">
        <v>18</v>
      </c>
      <c r="M1848" s="4">
        <v>3</v>
      </c>
      <c r="N1848" s="4" t="s">
        <v>3</v>
      </c>
      <c r="O1848" s="4">
        <v>2</v>
      </c>
      <c r="P1848" s="4"/>
      <c r="Q1848" s="4"/>
      <c r="R1848" s="4"/>
      <c r="S1848" s="4"/>
      <c r="T1848" s="4"/>
      <c r="U1848" s="4"/>
      <c r="V1848" s="4"/>
      <c r="W1848" s="4"/>
    </row>
    <row r="1849" spans="1:23">
      <c r="A1849" s="4">
        <v>50</v>
      </c>
      <c r="B1849" s="4">
        <v>0</v>
      </c>
      <c r="C1849" s="4">
        <v>0</v>
      </c>
      <c r="D1849" s="4">
        <v>1</v>
      </c>
      <c r="E1849" s="4">
        <v>230</v>
      </c>
      <c r="F1849" s="4">
        <f>ROUND(Source!BA1829,O1849)</f>
        <v>0</v>
      </c>
      <c r="G1849" s="4" t="s">
        <v>107</v>
      </c>
      <c r="H1849" s="4" t="s">
        <v>108</v>
      </c>
      <c r="I1849" s="4"/>
      <c r="J1849" s="4"/>
      <c r="K1849" s="4">
        <v>230</v>
      </c>
      <c r="L1849" s="4">
        <v>19</v>
      </c>
      <c r="M1849" s="4">
        <v>3</v>
      </c>
      <c r="N1849" s="4" t="s">
        <v>3</v>
      </c>
      <c r="O1849" s="4">
        <v>2</v>
      </c>
      <c r="P1849" s="4"/>
      <c r="Q1849" s="4"/>
      <c r="R1849" s="4"/>
      <c r="S1849" s="4"/>
      <c r="T1849" s="4"/>
      <c r="U1849" s="4"/>
      <c r="V1849" s="4"/>
      <c r="W1849" s="4"/>
    </row>
    <row r="1850" spans="1:23">
      <c r="A1850" s="4">
        <v>50</v>
      </c>
      <c r="B1850" s="4">
        <v>0</v>
      </c>
      <c r="C1850" s="4">
        <v>0</v>
      </c>
      <c r="D1850" s="4">
        <v>1</v>
      </c>
      <c r="E1850" s="4">
        <v>206</v>
      </c>
      <c r="F1850" s="4">
        <f>ROUND(Source!T1829,O1850)</f>
        <v>0</v>
      </c>
      <c r="G1850" s="4" t="s">
        <v>109</v>
      </c>
      <c r="H1850" s="4" t="s">
        <v>110</v>
      </c>
      <c r="I1850" s="4"/>
      <c r="J1850" s="4"/>
      <c r="K1850" s="4">
        <v>206</v>
      </c>
      <c r="L1850" s="4">
        <v>20</v>
      </c>
      <c r="M1850" s="4">
        <v>3</v>
      </c>
      <c r="N1850" s="4" t="s">
        <v>3</v>
      </c>
      <c r="O1850" s="4">
        <v>2</v>
      </c>
      <c r="P1850" s="4"/>
      <c r="Q1850" s="4"/>
      <c r="R1850" s="4"/>
      <c r="S1850" s="4"/>
      <c r="T1850" s="4"/>
      <c r="U1850" s="4"/>
      <c r="V1850" s="4"/>
      <c r="W1850" s="4"/>
    </row>
    <row r="1851" spans="1:23">
      <c r="A1851" s="4">
        <v>50</v>
      </c>
      <c r="B1851" s="4">
        <v>0</v>
      </c>
      <c r="C1851" s="4">
        <v>0</v>
      </c>
      <c r="D1851" s="4">
        <v>1</v>
      </c>
      <c r="E1851" s="4">
        <v>207</v>
      </c>
      <c r="F1851" s="4">
        <f>Source!U1829</f>
        <v>218.75704109999998</v>
      </c>
      <c r="G1851" s="4" t="s">
        <v>111</v>
      </c>
      <c r="H1851" s="4" t="s">
        <v>112</v>
      </c>
      <c r="I1851" s="4"/>
      <c r="J1851" s="4"/>
      <c r="K1851" s="4">
        <v>207</v>
      </c>
      <c r="L1851" s="4">
        <v>21</v>
      </c>
      <c r="M1851" s="4">
        <v>3</v>
      </c>
      <c r="N1851" s="4" t="s">
        <v>3</v>
      </c>
      <c r="O1851" s="4">
        <v>-1</v>
      </c>
      <c r="P1851" s="4"/>
      <c r="Q1851" s="4"/>
      <c r="R1851" s="4"/>
      <c r="S1851" s="4"/>
      <c r="T1851" s="4"/>
      <c r="U1851" s="4"/>
      <c r="V1851" s="4"/>
      <c r="W1851" s="4"/>
    </row>
    <row r="1852" spans="1:23">
      <c r="A1852" s="4">
        <v>50</v>
      </c>
      <c r="B1852" s="4">
        <v>0</v>
      </c>
      <c r="C1852" s="4">
        <v>0</v>
      </c>
      <c r="D1852" s="4">
        <v>1</v>
      </c>
      <c r="E1852" s="4">
        <v>208</v>
      </c>
      <c r="F1852" s="4">
        <f>Source!V1829</f>
        <v>3.7519350000000005</v>
      </c>
      <c r="G1852" s="4" t="s">
        <v>113</v>
      </c>
      <c r="H1852" s="4" t="s">
        <v>114</v>
      </c>
      <c r="I1852" s="4"/>
      <c r="J1852" s="4"/>
      <c r="K1852" s="4">
        <v>208</v>
      </c>
      <c r="L1852" s="4">
        <v>22</v>
      </c>
      <c r="M1852" s="4">
        <v>3</v>
      </c>
      <c r="N1852" s="4" t="s">
        <v>3</v>
      </c>
      <c r="O1852" s="4">
        <v>-1</v>
      </c>
      <c r="P1852" s="4"/>
      <c r="Q1852" s="4"/>
      <c r="R1852" s="4"/>
      <c r="S1852" s="4"/>
      <c r="T1852" s="4"/>
      <c r="U1852" s="4"/>
      <c r="V1852" s="4"/>
      <c r="W1852" s="4"/>
    </row>
    <row r="1853" spans="1:23">
      <c r="A1853" s="4">
        <v>50</v>
      </c>
      <c r="B1853" s="4">
        <v>0</v>
      </c>
      <c r="C1853" s="4">
        <v>0</v>
      </c>
      <c r="D1853" s="4">
        <v>1</v>
      </c>
      <c r="E1853" s="4">
        <v>209</v>
      </c>
      <c r="F1853" s="4">
        <f>ROUND(Source!W1829,O1853)</f>
        <v>683.63</v>
      </c>
      <c r="G1853" s="4" t="s">
        <v>115</v>
      </c>
      <c r="H1853" s="4" t="s">
        <v>116</v>
      </c>
      <c r="I1853" s="4"/>
      <c r="J1853" s="4"/>
      <c r="K1853" s="4">
        <v>209</v>
      </c>
      <c r="L1853" s="4">
        <v>23</v>
      </c>
      <c r="M1853" s="4">
        <v>3</v>
      </c>
      <c r="N1853" s="4" t="s">
        <v>3</v>
      </c>
      <c r="O1853" s="4">
        <v>2</v>
      </c>
      <c r="P1853" s="4"/>
      <c r="Q1853" s="4"/>
      <c r="R1853" s="4"/>
      <c r="S1853" s="4"/>
      <c r="T1853" s="4"/>
      <c r="U1853" s="4"/>
      <c r="V1853" s="4"/>
      <c r="W1853" s="4"/>
    </row>
    <row r="1854" spans="1:23">
      <c r="A1854" s="4">
        <v>50</v>
      </c>
      <c r="B1854" s="4">
        <v>0</v>
      </c>
      <c r="C1854" s="4">
        <v>0</v>
      </c>
      <c r="D1854" s="4">
        <v>1</v>
      </c>
      <c r="E1854" s="4">
        <v>233</v>
      </c>
      <c r="F1854" s="4">
        <f>ROUND(Source!BD1829,O1854)</f>
        <v>0</v>
      </c>
      <c r="G1854" s="4" t="s">
        <v>117</v>
      </c>
      <c r="H1854" s="4" t="s">
        <v>118</v>
      </c>
      <c r="I1854" s="4"/>
      <c r="J1854" s="4"/>
      <c r="K1854" s="4">
        <v>233</v>
      </c>
      <c r="L1854" s="4">
        <v>24</v>
      </c>
      <c r="M1854" s="4">
        <v>3</v>
      </c>
      <c r="N1854" s="4" t="s">
        <v>3</v>
      </c>
      <c r="O1854" s="4">
        <v>2</v>
      </c>
      <c r="P1854" s="4"/>
      <c r="Q1854" s="4"/>
      <c r="R1854" s="4"/>
      <c r="S1854" s="4"/>
      <c r="T1854" s="4"/>
      <c r="U1854" s="4"/>
      <c r="V1854" s="4"/>
      <c r="W1854" s="4"/>
    </row>
    <row r="1855" spans="1:23">
      <c r="A1855" s="4">
        <v>50</v>
      </c>
      <c r="B1855" s="4">
        <v>0</v>
      </c>
      <c r="C1855" s="4">
        <v>0</v>
      </c>
      <c r="D1855" s="4">
        <v>1</v>
      </c>
      <c r="E1855" s="4">
        <v>210</v>
      </c>
      <c r="F1855" s="4">
        <f>ROUND(Source!X1829,O1855)</f>
        <v>57521.43</v>
      </c>
      <c r="G1855" s="4" t="s">
        <v>119</v>
      </c>
      <c r="H1855" s="4" t="s">
        <v>120</v>
      </c>
      <c r="I1855" s="4"/>
      <c r="J1855" s="4"/>
      <c r="K1855" s="4">
        <v>210</v>
      </c>
      <c r="L1855" s="4">
        <v>25</v>
      </c>
      <c r="M1855" s="4">
        <v>3</v>
      </c>
      <c r="N1855" s="4" t="s">
        <v>3</v>
      </c>
      <c r="O1855" s="4">
        <v>2</v>
      </c>
      <c r="P1855" s="4"/>
      <c r="Q1855" s="4"/>
      <c r="R1855" s="4"/>
      <c r="S1855" s="4"/>
      <c r="T1855" s="4"/>
      <c r="U1855" s="4"/>
      <c r="V1855" s="4"/>
      <c r="W1855" s="4"/>
    </row>
    <row r="1856" spans="1:23">
      <c r="A1856" s="4">
        <v>50</v>
      </c>
      <c r="B1856" s="4">
        <v>0</v>
      </c>
      <c r="C1856" s="4">
        <v>0</v>
      </c>
      <c r="D1856" s="4">
        <v>1</v>
      </c>
      <c r="E1856" s="4">
        <v>211</v>
      </c>
      <c r="F1856" s="4">
        <f>ROUND(Source!Y1829,O1856)</f>
        <v>29620.84</v>
      </c>
      <c r="G1856" s="4" t="s">
        <v>121</v>
      </c>
      <c r="H1856" s="4" t="s">
        <v>122</v>
      </c>
      <c r="I1856" s="4"/>
      <c r="J1856" s="4"/>
      <c r="K1856" s="4">
        <v>211</v>
      </c>
      <c r="L1856" s="4">
        <v>26</v>
      </c>
      <c r="M1856" s="4">
        <v>3</v>
      </c>
      <c r="N1856" s="4" t="s">
        <v>3</v>
      </c>
      <c r="O1856" s="4">
        <v>2</v>
      </c>
      <c r="P1856" s="4"/>
      <c r="Q1856" s="4"/>
      <c r="R1856" s="4"/>
      <c r="S1856" s="4"/>
      <c r="T1856" s="4"/>
      <c r="U1856" s="4"/>
      <c r="V1856" s="4"/>
      <c r="W1856" s="4"/>
    </row>
    <row r="1857" spans="1:245">
      <c r="A1857" s="4">
        <v>50</v>
      </c>
      <c r="B1857" s="4">
        <v>0</v>
      </c>
      <c r="C1857" s="4">
        <v>0</v>
      </c>
      <c r="D1857" s="4">
        <v>1</v>
      </c>
      <c r="E1857" s="4">
        <v>0</v>
      </c>
      <c r="F1857" s="4">
        <f>ROUND(Source!AR1829,O1857)</f>
        <v>275792.74</v>
      </c>
      <c r="G1857" s="4" t="s">
        <v>123</v>
      </c>
      <c r="H1857" s="4" t="s">
        <v>124</v>
      </c>
      <c r="I1857" s="4"/>
      <c r="J1857" s="4"/>
      <c r="K1857" s="4">
        <v>224</v>
      </c>
      <c r="L1857" s="4">
        <v>27</v>
      </c>
      <c r="M1857" s="4">
        <v>3</v>
      </c>
      <c r="N1857" s="4" t="s">
        <v>3</v>
      </c>
      <c r="O1857" s="4">
        <v>2</v>
      </c>
      <c r="P1857" s="4"/>
      <c r="Q1857" s="4"/>
      <c r="R1857" s="4"/>
      <c r="S1857" s="4"/>
      <c r="T1857" s="4"/>
      <c r="U1857" s="4"/>
      <c r="V1857" s="4"/>
      <c r="W1857" s="4"/>
    </row>
    <row r="1858" spans="1:245">
      <c r="A1858" s="4">
        <v>50</v>
      </c>
      <c r="B1858" s="4">
        <v>0</v>
      </c>
      <c r="C1858" s="4">
        <v>0</v>
      </c>
      <c r="D1858" s="4">
        <v>2</v>
      </c>
      <c r="E1858" s="4">
        <v>0</v>
      </c>
      <c r="F1858" s="4">
        <f>ROUND(F1857*0.18,O1858)</f>
        <v>49642.7</v>
      </c>
      <c r="G1858" s="4" t="s">
        <v>125</v>
      </c>
      <c r="H1858" s="4" t="s">
        <v>125</v>
      </c>
      <c r="I1858" s="4"/>
      <c r="J1858" s="4"/>
      <c r="K1858" s="4">
        <v>212</v>
      </c>
      <c r="L1858" s="4">
        <v>28</v>
      </c>
      <c r="M1858" s="4">
        <v>0</v>
      </c>
      <c r="N1858" s="4" t="s">
        <v>3</v>
      </c>
      <c r="O1858" s="4">
        <v>1</v>
      </c>
      <c r="P1858" s="4"/>
      <c r="Q1858" s="4"/>
      <c r="R1858" s="4"/>
      <c r="S1858" s="4"/>
      <c r="T1858" s="4"/>
      <c r="U1858" s="4"/>
      <c r="V1858" s="4"/>
      <c r="W1858" s="4"/>
    </row>
    <row r="1859" spans="1:245">
      <c r="A1859" s="4">
        <v>50</v>
      </c>
      <c r="B1859" s="4">
        <v>0</v>
      </c>
      <c r="C1859" s="4">
        <v>0</v>
      </c>
      <c r="D1859" s="4">
        <v>2</v>
      </c>
      <c r="E1859" s="4">
        <v>224</v>
      </c>
      <c r="F1859" s="4">
        <f>ROUND(F1857*1.18,O1859)</f>
        <v>325435.40000000002</v>
      </c>
      <c r="G1859" s="4" t="s">
        <v>126</v>
      </c>
      <c r="H1859" s="4" t="s">
        <v>127</v>
      </c>
      <c r="I1859" s="4"/>
      <c r="J1859" s="4"/>
      <c r="K1859" s="4">
        <v>212</v>
      </c>
      <c r="L1859" s="4">
        <v>29</v>
      </c>
      <c r="M1859" s="4">
        <v>0</v>
      </c>
      <c r="N1859" s="4" t="s">
        <v>3</v>
      </c>
      <c r="O1859" s="4">
        <v>1</v>
      </c>
      <c r="P1859" s="4"/>
      <c r="Q1859" s="4"/>
      <c r="R1859" s="4"/>
      <c r="S1859" s="4"/>
      <c r="T1859" s="4"/>
      <c r="U1859" s="4"/>
      <c r="V1859" s="4"/>
      <c r="W1859" s="4"/>
    </row>
    <row r="1861" spans="1:245">
      <c r="A1861" s="1">
        <v>4</v>
      </c>
      <c r="B1861" s="1">
        <v>0</v>
      </c>
      <c r="C1861" s="1"/>
      <c r="D1861" s="1">
        <f>ROW(A1987)</f>
        <v>1987</v>
      </c>
      <c r="E1861" s="1"/>
      <c r="F1861" s="1" t="s">
        <v>13</v>
      </c>
      <c r="G1861" s="1" t="s">
        <v>370</v>
      </c>
      <c r="H1861" s="1" t="s">
        <v>3</v>
      </c>
      <c r="I1861" s="1">
        <v>0</v>
      </c>
      <c r="J1861" s="1"/>
      <c r="K1861" s="1">
        <v>-1</v>
      </c>
      <c r="L1861" s="1"/>
      <c r="M1861" s="1" t="s">
        <v>3</v>
      </c>
      <c r="N1861" s="1"/>
      <c r="O1861" s="1"/>
      <c r="P1861" s="1"/>
      <c r="Q1861" s="1"/>
      <c r="R1861" s="1"/>
      <c r="S1861" s="1">
        <v>0</v>
      </c>
      <c r="T1861" s="1"/>
      <c r="U1861" s="1" t="s">
        <v>3</v>
      </c>
      <c r="V1861" s="1">
        <v>0</v>
      </c>
      <c r="W1861" s="1"/>
      <c r="X1861" s="1"/>
      <c r="Y1861" s="1"/>
      <c r="Z1861" s="1"/>
      <c r="AA1861" s="1"/>
      <c r="AB1861" s="1" t="s">
        <v>3</v>
      </c>
      <c r="AC1861" s="1" t="s">
        <v>3</v>
      </c>
      <c r="AD1861" s="1" t="s">
        <v>3</v>
      </c>
      <c r="AE1861" s="1" t="s">
        <v>3</v>
      </c>
      <c r="AF1861" s="1" t="s">
        <v>3</v>
      </c>
      <c r="AG1861" s="1" t="s">
        <v>3</v>
      </c>
      <c r="AH1861" s="1"/>
      <c r="AI1861" s="1"/>
      <c r="AJ1861" s="1"/>
      <c r="AK1861" s="1"/>
      <c r="AL1861" s="1"/>
      <c r="AM1861" s="1"/>
      <c r="AN1861" s="1"/>
      <c r="AO1861" s="1"/>
      <c r="AP1861" s="1" t="s">
        <v>3</v>
      </c>
      <c r="AQ1861" s="1" t="s">
        <v>3</v>
      </c>
      <c r="AR1861" s="1" t="s">
        <v>3</v>
      </c>
      <c r="AS1861" s="1"/>
      <c r="AT1861" s="1"/>
      <c r="AU1861" s="1"/>
      <c r="AV1861" s="1"/>
      <c r="AW1861" s="1"/>
      <c r="AX1861" s="1"/>
      <c r="AY1861" s="1"/>
      <c r="AZ1861" s="1" t="s">
        <v>3</v>
      </c>
      <c r="BA1861" s="1"/>
      <c r="BB1861" s="1" t="s">
        <v>3</v>
      </c>
      <c r="BC1861" s="1" t="s">
        <v>3</v>
      </c>
      <c r="BD1861" s="1" t="s">
        <v>3</v>
      </c>
      <c r="BE1861" s="1" t="s">
        <v>3</v>
      </c>
      <c r="BF1861" s="1" t="s">
        <v>3</v>
      </c>
      <c r="BG1861" s="1" t="s">
        <v>3</v>
      </c>
      <c r="BH1861" s="1" t="s">
        <v>3</v>
      </c>
      <c r="BI1861" s="1" t="s">
        <v>3</v>
      </c>
      <c r="BJ1861" s="1" t="s">
        <v>3</v>
      </c>
      <c r="BK1861" s="1" t="s">
        <v>3</v>
      </c>
      <c r="BL1861" s="1" t="s">
        <v>3</v>
      </c>
      <c r="BM1861" s="1" t="s">
        <v>3</v>
      </c>
      <c r="BN1861" s="1" t="s">
        <v>3</v>
      </c>
      <c r="BO1861" s="1" t="s">
        <v>3</v>
      </c>
      <c r="BP1861" s="1" t="s">
        <v>3</v>
      </c>
      <c r="BQ1861" s="1"/>
      <c r="BR1861" s="1"/>
      <c r="BS1861" s="1"/>
      <c r="BT1861" s="1"/>
      <c r="BU1861" s="1"/>
      <c r="BV1861" s="1"/>
      <c r="BW1861" s="1"/>
      <c r="BX1861" s="1">
        <v>0</v>
      </c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>
        <v>0</v>
      </c>
    </row>
    <row r="1863" spans="1:245">
      <c r="A1863" s="2">
        <v>52</v>
      </c>
      <c r="B1863" s="2">
        <f t="shared" ref="B1863:G1863" si="1304">B1987</f>
        <v>0</v>
      </c>
      <c r="C1863" s="2">
        <f t="shared" si="1304"/>
        <v>4</v>
      </c>
      <c r="D1863" s="2">
        <f t="shared" si="1304"/>
        <v>1861</v>
      </c>
      <c r="E1863" s="2">
        <f t="shared" si="1304"/>
        <v>0</v>
      </c>
      <c r="F1863" s="2" t="str">
        <f t="shared" si="1304"/>
        <v>Новый раздел</v>
      </c>
      <c r="G1863" s="2" t="str">
        <f t="shared" si="1304"/>
        <v>комната 2-26</v>
      </c>
      <c r="H1863" s="2"/>
      <c r="I1863" s="2"/>
      <c r="J1863" s="2"/>
      <c r="K1863" s="2"/>
      <c r="L1863" s="2"/>
      <c r="M1863" s="2"/>
      <c r="N1863" s="2"/>
      <c r="O1863" s="2">
        <f t="shared" ref="O1863:AT1863" si="1305">O1987</f>
        <v>158368.54</v>
      </c>
      <c r="P1863" s="2">
        <f t="shared" si="1305"/>
        <v>101351.19</v>
      </c>
      <c r="Q1863" s="2">
        <f t="shared" si="1305"/>
        <v>2695.29</v>
      </c>
      <c r="R1863" s="2">
        <f t="shared" si="1305"/>
        <v>993.83</v>
      </c>
      <c r="S1863" s="2">
        <f t="shared" si="1305"/>
        <v>54322.06</v>
      </c>
      <c r="T1863" s="2">
        <f t="shared" si="1305"/>
        <v>0</v>
      </c>
      <c r="U1863" s="2">
        <f t="shared" si="1305"/>
        <v>182.66626889999998</v>
      </c>
      <c r="V1863" s="2">
        <f t="shared" si="1305"/>
        <v>2.8461250000000002</v>
      </c>
      <c r="W1863" s="2">
        <f t="shared" si="1305"/>
        <v>634.03</v>
      </c>
      <c r="X1863" s="2">
        <f t="shared" si="1305"/>
        <v>47893.45</v>
      </c>
      <c r="Y1863" s="2">
        <f t="shared" si="1305"/>
        <v>24596.32</v>
      </c>
      <c r="Z1863" s="2">
        <f t="shared" si="1305"/>
        <v>0</v>
      </c>
      <c r="AA1863" s="2">
        <f t="shared" si="1305"/>
        <v>0</v>
      </c>
      <c r="AB1863" s="2">
        <f t="shared" si="1305"/>
        <v>0</v>
      </c>
      <c r="AC1863" s="2">
        <f t="shared" si="1305"/>
        <v>0</v>
      </c>
      <c r="AD1863" s="2">
        <f t="shared" si="1305"/>
        <v>0</v>
      </c>
      <c r="AE1863" s="2">
        <f t="shared" si="1305"/>
        <v>0</v>
      </c>
      <c r="AF1863" s="2">
        <f t="shared" si="1305"/>
        <v>0</v>
      </c>
      <c r="AG1863" s="2">
        <f t="shared" si="1305"/>
        <v>0</v>
      </c>
      <c r="AH1863" s="2">
        <f t="shared" si="1305"/>
        <v>0</v>
      </c>
      <c r="AI1863" s="2">
        <f t="shared" si="1305"/>
        <v>0</v>
      </c>
      <c r="AJ1863" s="2">
        <f t="shared" si="1305"/>
        <v>0</v>
      </c>
      <c r="AK1863" s="2">
        <f t="shared" si="1305"/>
        <v>0</v>
      </c>
      <c r="AL1863" s="2">
        <f t="shared" si="1305"/>
        <v>0</v>
      </c>
      <c r="AM1863" s="2">
        <f t="shared" si="1305"/>
        <v>0</v>
      </c>
      <c r="AN1863" s="2">
        <f t="shared" si="1305"/>
        <v>0</v>
      </c>
      <c r="AO1863" s="2">
        <f t="shared" si="1305"/>
        <v>0</v>
      </c>
      <c r="AP1863" s="2">
        <f t="shared" si="1305"/>
        <v>0</v>
      </c>
      <c r="AQ1863" s="2">
        <f t="shared" si="1305"/>
        <v>0</v>
      </c>
      <c r="AR1863" s="2">
        <f t="shared" si="1305"/>
        <v>230858.31</v>
      </c>
      <c r="AS1863" s="2">
        <f t="shared" si="1305"/>
        <v>224213.11</v>
      </c>
      <c r="AT1863" s="2">
        <f t="shared" si="1305"/>
        <v>6645.2</v>
      </c>
      <c r="AU1863" s="2">
        <f t="shared" ref="AU1863:BZ1863" si="1306">AU1987</f>
        <v>0</v>
      </c>
      <c r="AV1863" s="2">
        <f t="shared" si="1306"/>
        <v>101351.19</v>
      </c>
      <c r="AW1863" s="2">
        <f t="shared" si="1306"/>
        <v>101351.19</v>
      </c>
      <c r="AX1863" s="2">
        <f t="shared" si="1306"/>
        <v>0</v>
      </c>
      <c r="AY1863" s="2">
        <f t="shared" si="1306"/>
        <v>101351.19</v>
      </c>
      <c r="AZ1863" s="2">
        <f t="shared" si="1306"/>
        <v>0</v>
      </c>
      <c r="BA1863" s="2">
        <f t="shared" si="1306"/>
        <v>0</v>
      </c>
      <c r="BB1863" s="2">
        <f t="shared" si="1306"/>
        <v>0</v>
      </c>
      <c r="BC1863" s="2">
        <f t="shared" si="1306"/>
        <v>0</v>
      </c>
      <c r="BD1863" s="2">
        <f t="shared" si="1306"/>
        <v>0</v>
      </c>
      <c r="BE1863" s="2">
        <f t="shared" si="1306"/>
        <v>0</v>
      </c>
      <c r="BF1863" s="2">
        <f t="shared" si="1306"/>
        <v>0</v>
      </c>
      <c r="BG1863" s="2">
        <f t="shared" si="1306"/>
        <v>0</v>
      </c>
      <c r="BH1863" s="2">
        <f t="shared" si="1306"/>
        <v>0</v>
      </c>
      <c r="BI1863" s="2">
        <f t="shared" si="1306"/>
        <v>0</v>
      </c>
      <c r="BJ1863" s="2">
        <f t="shared" si="1306"/>
        <v>0</v>
      </c>
      <c r="BK1863" s="2">
        <f t="shared" si="1306"/>
        <v>0</v>
      </c>
      <c r="BL1863" s="2">
        <f t="shared" si="1306"/>
        <v>0</v>
      </c>
      <c r="BM1863" s="2">
        <f t="shared" si="1306"/>
        <v>0</v>
      </c>
      <c r="BN1863" s="2">
        <f t="shared" si="1306"/>
        <v>0</v>
      </c>
      <c r="BO1863" s="2">
        <f t="shared" si="1306"/>
        <v>0</v>
      </c>
      <c r="BP1863" s="2">
        <f t="shared" si="1306"/>
        <v>0</v>
      </c>
      <c r="BQ1863" s="2">
        <f t="shared" si="1306"/>
        <v>0</v>
      </c>
      <c r="BR1863" s="2">
        <f t="shared" si="1306"/>
        <v>0</v>
      </c>
      <c r="BS1863" s="2">
        <f t="shared" si="1306"/>
        <v>0</v>
      </c>
      <c r="BT1863" s="2">
        <f t="shared" si="1306"/>
        <v>0</v>
      </c>
      <c r="BU1863" s="2">
        <f t="shared" si="1306"/>
        <v>0</v>
      </c>
      <c r="BV1863" s="2">
        <f t="shared" si="1306"/>
        <v>0</v>
      </c>
      <c r="BW1863" s="2">
        <f t="shared" si="1306"/>
        <v>0</v>
      </c>
      <c r="BX1863" s="2">
        <f t="shared" si="1306"/>
        <v>0</v>
      </c>
      <c r="BY1863" s="2">
        <f t="shared" si="1306"/>
        <v>0</v>
      </c>
      <c r="BZ1863" s="2">
        <f t="shared" si="1306"/>
        <v>0</v>
      </c>
      <c r="CA1863" s="2">
        <f t="shared" ref="CA1863:DF1863" si="1307">CA1987</f>
        <v>0</v>
      </c>
      <c r="CB1863" s="2">
        <f t="shared" si="1307"/>
        <v>0</v>
      </c>
      <c r="CC1863" s="2">
        <f t="shared" si="1307"/>
        <v>0</v>
      </c>
      <c r="CD1863" s="2">
        <f t="shared" si="1307"/>
        <v>0</v>
      </c>
      <c r="CE1863" s="2">
        <f t="shared" si="1307"/>
        <v>0</v>
      </c>
      <c r="CF1863" s="2">
        <f t="shared" si="1307"/>
        <v>0</v>
      </c>
      <c r="CG1863" s="2">
        <f t="shared" si="1307"/>
        <v>0</v>
      </c>
      <c r="CH1863" s="2">
        <f t="shared" si="1307"/>
        <v>0</v>
      </c>
      <c r="CI1863" s="2">
        <f t="shared" si="1307"/>
        <v>0</v>
      </c>
      <c r="CJ1863" s="2">
        <f t="shared" si="1307"/>
        <v>0</v>
      </c>
      <c r="CK1863" s="2">
        <f t="shared" si="1307"/>
        <v>0</v>
      </c>
      <c r="CL1863" s="2">
        <f t="shared" si="1307"/>
        <v>0</v>
      </c>
      <c r="CM1863" s="2">
        <f t="shared" si="1307"/>
        <v>0</v>
      </c>
      <c r="CN1863" s="2">
        <f t="shared" si="1307"/>
        <v>0</v>
      </c>
      <c r="CO1863" s="2">
        <f t="shared" si="1307"/>
        <v>0</v>
      </c>
      <c r="CP1863" s="2">
        <f t="shared" si="1307"/>
        <v>0</v>
      </c>
      <c r="CQ1863" s="2">
        <f t="shared" si="1307"/>
        <v>0</v>
      </c>
      <c r="CR1863" s="2">
        <f t="shared" si="1307"/>
        <v>0</v>
      </c>
      <c r="CS1863" s="2">
        <f t="shared" si="1307"/>
        <v>0</v>
      </c>
      <c r="CT1863" s="2">
        <f t="shared" si="1307"/>
        <v>0</v>
      </c>
      <c r="CU1863" s="2">
        <f t="shared" si="1307"/>
        <v>0</v>
      </c>
      <c r="CV1863" s="2">
        <f t="shared" si="1307"/>
        <v>0</v>
      </c>
      <c r="CW1863" s="2">
        <f t="shared" si="1307"/>
        <v>0</v>
      </c>
      <c r="CX1863" s="2">
        <f t="shared" si="1307"/>
        <v>0</v>
      </c>
      <c r="CY1863" s="2">
        <f t="shared" si="1307"/>
        <v>0</v>
      </c>
      <c r="CZ1863" s="2">
        <f t="shared" si="1307"/>
        <v>0</v>
      </c>
      <c r="DA1863" s="2">
        <f t="shared" si="1307"/>
        <v>0</v>
      </c>
      <c r="DB1863" s="2">
        <f t="shared" si="1307"/>
        <v>0</v>
      </c>
      <c r="DC1863" s="2">
        <f t="shared" si="1307"/>
        <v>0</v>
      </c>
      <c r="DD1863" s="2">
        <f t="shared" si="1307"/>
        <v>0</v>
      </c>
      <c r="DE1863" s="2">
        <f t="shared" si="1307"/>
        <v>0</v>
      </c>
      <c r="DF1863" s="2">
        <f t="shared" si="1307"/>
        <v>0</v>
      </c>
      <c r="DG1863" s="3">
        <f t="shared" ref="DG1863:EL1863" si="1308">DG1987</f>
        <v>0</v>
      </c>
      <c r="DH1863" s="3">
        <f t="shared" si="1308"/>
        <v>0</v>
      </c>
      <c r="DI1863" s="3">
        <f t="shared" si="1308"/>
        <v>0</v>
      </c>
      <c r="DJ1863" s="3">
        <f t="shared" si="1308"/>
        <v>0</v>
      </c>
      <c r="DK1863" s="3">
        <f t="shared" si="1308"/>
        <v>0</v>
      </c>
      <c r="DL1863" s="3">
        <f t="shared" si="1308"/>
        <v>0</v>
      </c>
      <c r="DM1863" s="3">
        <f t="shared" si="1308"/>
        <v>0</v>
      </c>
      <c r="DN1863" s="3">
        <f t="shared" si="1308"/>
        <v>0</v>
      </c>
      <c r="DO1863" s="3">
        <f t="shared" si="1308"/>
        <v>0</v>
      </c>
      <c r="DP1863" s="3">
        <f t="shared" si="1308"/>
        <v>0</v>
      </c>
      <c r="DQ1863" s="3">
        <f t="shared" si="1308"/>
        <v>0</v>
      </c>
      <c r="DR1863" s="3">
        <f t="shared" si="1308"/>
        <v>0</v>
      </c>
      <c r="DS1863" s="3">
        <f t="shared" si="1308"/>
        <v>0</v>
      </c>
      <c r="DT1863" s="3">
        <f t="shared" si="1308"/>
        <v>0</v>
      </c>
      <c r="DU1863" s="3">
        <f t="shared" si="1308"/>
        <v>0</v>
      </c>
      <c r="DV1863" s="3">
        <f t="shared" si="1308"/>
        <v>0</v>
      </c>
      <c r="DW1863" s="3">
        <f t="shared" si="1308"/>
        <v>0</v>
      </c>
      <c r="DX1863" s="3">
        <f t="shared" si="1308"/>
        <v>0</v>
      </c>
      <c r="DY1863" s="3">
        <f t="shared" si="1308"/>
        <v>0</v>
      </c>
      <c r="DZ1863" s="3">
        <f t="shared" si="1308"/>
        <v>0</v>
      </c>
      <c r="EA1863" s="3">
        <f t="shared" si="1308"/>
        <v>0</v>
      </c>
      <c r="EB1863" s="3">
        <f t="shared" si="1308"/>
        <v>0</v>
      </c>
      <c r="EC1863" s="3">
        <f t="shared" si="1308"/>
        <v>0</v>
      </c>
      <c r="ED1863" s="3">
        <f t="shared" si="1308"/>
        <v>0</v>
      </c>
      <c r="EE1863" s="3">
        <f t="shared" si="1308"/>
        <v>0</v>
      </c>
      <c r="EF1863" s="3">
        <f t="shared" si="1308"/>
        <v>0</v>
      </c>
      <c r="EG1863" s="3">
        <f t="shared" si="1308"/>
        <v>0</v>
      </c>
      <c r="EH1863" s="3">
        <f t="shared" si="1308"/>
        <v>0</v>
      </c>
      <c r="EI1863" s="3">
        <f t="shared" si="1308"/>
        <v>0</v>
      </c>
      <c r="EJ1863" s="3">
        <f t="shared" si="1308"/>
        <v>0</v>
      </c>
      <c r="EK1863" s="3">
        <f t="shared" si="1308"/>
        <v>0</v>
      </c>
      <c r="EL1863" s="3">
        <f t="shared" si="1308"/>
        <v>0</v>
      </c>
      <c r="EM1863" s="3">
        <f t="shared" ref="EM1863:FR1863" si="1309">EM1987</f>
        <v>0</v>
      </c>
      <c r="EN1863" s="3">
        <f t="shared" si="1309"/>
        <v>0</v>
      </c>
      <c r="EO1863" s="3">
        <f t="shared" si="1309"/>
        <v>0</v>
      </c>
      <c r="EP1863" s="3">
        <f t="shared" si="1309"/>
        <v>0</v>
      </c>
      <c r="EQ1863" s="3">
        <f t="shared" si="1309"/>
        <v>0</v>
      </c>
      <c r="ER1863" s="3">
        <f t="shared" si="1309"/>
        <v>0</v>
      </c>
      <c r="ES1863" s="3">
        <f t="shared" si="1309"/>
        <v>0</v>
      </c>
      <c r="ET1863" s="3">
        <f t="shared" si="1309"/>
        <v>0</v>
      </c>
      <c r="EU1863" s="3">
        <f t="shared" si="1309"/>
        <v>0</v>
      </c>
      <c r="EV1863" s="3">
        <f t="shared" si="1309"/>
        <v>0</v>
      </c>
      <c r="EW1863" s="3">
        <f t="shared" si="1309"/>
        <v>0</v>
      </c>
      <c r="EX1863" s="3">
        <f t="shared" si="1309"/>
        <v>0</v>
      </c>
      <c r="EY1863" s="3">
        <f t="shared" si="1309"/>
        <v>0</v>
      </c>
      <c r="EZ1863" s="3">
        <f t="shared" si="1309"/>
        <v>0</v>
      </c>
      <c r="FA1863" s="3">
        <f t="shared" si="1309"/>
        <v>0</v>
      </c>
      <c r="FB1863" s="3">
        <f t="shared" si="1309"/>
        <v>0</v>
      </c>
      <c r="FC1863" s="3">
        <f t="shared" si="1309"/>
        <v>0</v>
      </c>
      <c r="FD1863" s="3">
        <f t="shared" si="1309"/>
        <v>0</v>
      </c>
      <c r="FE1863" s="3">
        <f t="shared" si="1309"/>
        <v>0</v>
      </c>
      <c r="FF1863" s="3">
        <f t="shared" si="1309"/>
        <v>0</v>
      </c>
      <c r="FG1863" s="3">
        <f t="shared" si="1309"/>
        <v>0</v>
      </c>
      <c r="FH1863" s="3">
        <f t="shared" si="1309"/>
        <v>0</v>
      </c>
      <c r="FI1863" s="3">
        <f t="shared" si="1309"/>
        <v>0</v>
      </c>
      <c r="FJ1863" s="3">
        <f t="shared" si="1309"/>
        <v>0</v>
      </c>
      <c r="FK1863" s="3">
        <f t="shared" si="1309"/>
        <v>0</v>
      </c>
      <c r="FL1863" s="3">
        <f t="shared" si="1309"/>
        <v>0</v>
      </c>
      <c r="FM1863" s="3">
        <f t="shared" si="1309"/>
        <v>0</v>
      </c>
      <c r="FN1863" s="3">
        <f t="shared" si="1309"/>
        <v>0</v>
      </c>
      <c r="FO1863" s="3">
        <f t="shared" si="1309"/>
        <v>0</v>
      </c>
      <c r="FP1863" s="3">
        <f t="shared" si="1309"/>
        <v>0</v>
      </c>
      <c r="FQ1863" s="3">
        <f t="shared" si="1309"/>
        <v>0</v>
      </c>
      <c r="FR1863" s="3">
        <f t="shared" si="1309"/>
        <v>0</v>
      </c>
      <c r="FS1863" s="3">
        <f t="shared" ref="FS1863:GX1863" si="1310">FS1987</f>
        <v>0</v>
      </c>
      <c r="FT1863" s="3">
        <f t="shared" si="1310"/>
        <v>0</v>
      </c>
      <c r="FU1863" s="3">
        <f t="shared" si="1310"/>
        <v>0</v>
      </c>
      <c r="FV1863" s="3">
        <f t="shared" si="1310"/>
        <v>0</v>
      </c>
      <c r="FW1863" s="3">
        <f t="shared" si="1310"/>
        <v>0</v>
      </c>
      <c r="FX1863" s="3">
        <f t="shared" si="1310"/>
        <v>0</v>
      </c>
      <c r="FY1863" s="3">
        <f t="shared" si="1310"/>
        <v>0</v>
      </c>
      <c r="FZ1863" s="3">
        <f t="shared" si="1310"/>
        <v>0</v>
      </c>
      <c r="GA1863" s="3">
        <f t="shared" si="1310"/>
        <v>0</v>
      </c>
      <c r="GB1863" s="3">
        <f t="shared" si="1310"/>
        <v>0</v>
      </c>
      <c r="GC1863" s="3">
        <f t="shared" si="1310"/>
        <v>0</v>
      </c>
      <c r="GD1863" s="3">
        <f t="shared" si="1310"/>
        <v>0</v>
      </c>
      <c r="GE1863" s="3">
        <f t="shared" si="1310"/>
        <v>0</v>
      </c>
      <c r="GF1863" s="3">
        <f t="shared" si="1310"/>
        <v>0</v>
      </c>
      <c r="GG1863" s="3">
        <f t="shared" si="1310"/>
        <v>0</v>
      </c>
      <c r="GH1863" s="3">
        <f t="shared" si="1310"/>
        <v>0</v>
      </c>
      <c r="GI1863" s="3">
        <f t="shared" si="1310"/>
        <v>0</v>
      </c>
      <c r="GJ1863" s="3">
        <f t="shared" si="1310"/>
        <v>0</v>
      </c>
      <c r="GK1863" s="3">
        <f t="shared" si="1310"/>
        <v>0</v>
      </c>
      <c r="GL1863" s="3">
        <f t="shared" si="1310"/>
        <v>0</v>
      </c>
      <c r="GM1863" s="3">
        <f t="shared" si="1310"/>
        <v>0</v>
      </c>
      <c r="GN1863" s="3">
        <f t="shared" si="1310"/>
        <v>0</v>
      </c>
      <c r="GO1863" s="3">
        <f t="shared" si="1310"/>
        <v>0</v>
      </c>
      <c r="GP1863" s="3">
        <f t="shared" si="1310"/>
        <v>0</v>
      </c>
      <c r="GQ1863" s="3">
        <f t="shared" si="1310"/>
        <v>0</v>
      </c>
      <c r="GR1863" s="3">
        <f t="shared" si="1310"/>
        <v>0</v>
      </c>
      <c r="GS1863" s="3">
        <f t="shared" si="1310"/>
        <v>0</v>
      </c>
      <c r="GT1863" s="3">
        <f t="shared" si="1310"/>
        <v>0</v>
      </c>
      <c r="GU1863" s="3">
        <f t="shared" si="1310"/>
        <v>0</v>
      </c>
      <c r="GV1863" s="3">
        <f t="shared" si="1310"/>
        <v>0</v>
      </c>
      <c r="GW1863" s="3">
        <f t="shared" si="1310"/>
        <v>0</v>
      </c>
      <c r="GX1863" s="3">
        <f t="shared" si="1310"/>
        <v>0</v>
      </c>
    </row>
    <row r="1865" spans="1:245">
      <c r="A1865" s="1">
        <v>5</v>
      </c>
      <c r="B1865" s="1">
        <v>0</v>
      </c>
      <c r="C1865" s="1"/>
      <c r="D1865" s="1">
        <f>ROW(A1881)</f>
        <v>1881</v>
      </c>
      <c r="E1865" s="1"/>
      <c r="F1865" s="1" t="s">
        <v>15</v>
      </c>
      <c r="G1865" s="1" t="s">
        <v>16</v>
      </c>
      <c r="H1865" s="1" t="s">
        <v>3</v>
      </c>
      <c r="I1865" s="1">
        <v>0</v>
      </c>
      <c r="J1865" s="1"/>
      <c r="K1865" s="1">
        <v>0</v>
      </c>
      <c r="L1865" s="1"/>
      <c r="M1865" s="1" t="s">
        <v>3</v>
      </c>
      <c r="N1865" s="1"/>
      <c r="O1865" s="1"/>
      <c r="P1865" s="1"/>
      <c r="Q1865" s="1"/>
      <c r="R1865" s="1"/>
      <c r="S1865" s="1">
        <v>0</v>
      </c>
      <c r="T1865" s="1"/>
      <c r="U1865" s="1" t="s">
        <v>3</v>
      </c>
      <c r="V1865" s="1">
        <v>0</v>
      </c>
      <c r="W1865" s="1"/>
      <c r="X1865" s="1"/>
      <c r="Y1865" s="1"/>
      <c r="Z1865" s="1"/>
      <c r="AA1865" s="1"/>
      <c r="AB1865" s="1" t="s">
        <v>3</v>
      </c>
      <c r="AC1865" s="1" t="s">
        <v>3</v>
      </c>
      <c r="AD1865" s="1" t="s">
        <v>3</v>
      </c>
      <c r="AE1865" s="1" t="s">
        <v>3</v>
      </c>
      <c r="AF1865" s="1" t="s">
        <v>3</v>
      </c>
      <c r="AG1865" s="1" t="s">
        <v>3</v>
      </c>
      <c r="AH1865" s="1"/>
      <c r="AI1865" s="1"/>
      <c r="AJ1865" s="1"/>
      <c r="AK1865" s="1"/>
      <c r="AL1865" s="1"/>
      <c r="AM1865" s="1"/>
      <c r="AN1865" s="1"/>
      <c r="AO1865" s="1"/>
      <c r="AP1865" s="1" t="s">
        <v>3</v>
      </c>
      <c r="AQ1865" s="1" t="s">
        <v>3</v>
      </c>
      <c r="AR1865" s="1" t="s">
        <v>3</v>
      </c>
      <c r="AS1865" s="1"/>
      <c r="AT1865" s="1"/>
      <c r="AU1865" s="1"/>
      <c r="AV1865" s="1"/>
      <c r="AW1865" s="1"/>
      <c r="AX1865" s="1"/>
      <c r="AY1865" s="1"/>
      <c r="AZ1865" s="1" t="s">
        <v>3</v>
      </c>
      <c r="BA1865" s="1"/>
      <c r="BB1865" s="1" t="s">
        <v>3</v>
      </c>
      <c r="BC1865" s="1" t="s">
        <v>3</v>
      </c>
      <c r="BD1865" s="1" t="s">
        <v>3</v>
      </c>
      <c r="BE1865" s="1" t="s">
        <v>3</v>
      </c>
      <c r="BF1865" s="1" t="s">
        <v>3</v>
      </c>
      <c r="BG1865" s="1" t="s">
        <v>3</v>
      </c>
      <c r="BH1865" s="1" t="s">
        <v>3</v>
      </c>
      <c r="BI1865" s="1" t="s">
        <v>3</v>
      </c>
      <c r="BJ1865" s="1" t="s">
        <v>3</v>
      </c>
      <c r="BK1865" s="1" t="s">
        <v>3</v>
      </c>
      <c r="BL1865" s="1" t="s">
        <v>3</v>
      </c>
      <c r="BM1865" s="1" t="s">
        <v>3</v>
      </c>
      <c r="BN1865" s="1" t="s">
        <v>3</v>
      </c>
      <c r="BO1865" s="1" t="s">
        <v>3</v>
      </c>
      <c r="BP1865" s="1" t="s">
        <v>3</v>
      </c>
      <c r="BQ1865" s="1"/>
      <c r="BR1865" s="1"/>
      <c r="BS1865" s="1"/>
      <c r="BT1865" s="1"/>
      <c r="BU1865" s="1"/>
      <c r="BV1865" s="1"/>
      <c r="BW1865" s="1"/>
      <c r="BX1865" s="1">
        <v>0</v>
      </c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>
        <v>0</v>
      </c>
    </row>
    <row r="1867" spans="1:245">
      <c r="A1867" s="2">
        <v>52</v>
      </c>
      <c r="B1867" s="2">
        <f t="shared" ref="B1867:G1867" si="1311">B1881</f>
        <v>0</v>
      </c>
      <c r="C1867" s="2">
        <f t="shared" si="1311"/>
        <v>5</v>
      </c>
      <c r="D1867" s="2">
        <f t="shared" si="1311"/>
        <v>1865</v>
      </c>
      <c r="E1867" s="2">
        <f t="shared" si="1311"/>
        <v>0</v>
      </c>
      <c r="F1867" s="2" t="str">
        <f t="shared" si="1311"/>
        <v>Новый подраздел</v>
      </c>
      <c r="G1867" s="2" t="str">
        <f t="shared" si="1311"/>
        <v>демонтаж</v>
      </c>
      <c r="H1867" s="2"/>
      <c r="I1867" s="2"/>
      <c r="J1867" s="2"/>
      <c r="K1867" s="2"/>
      <c r="L1867" s="2"/>
      <c r="M1867" s="2"/>
      <c r="N1867" s="2"/>
      <c r="O1867" s="2">
        <f t="shared" ref="O1867:AT1867" si="1312">O1881</f>
        <v>3097.93</v>
      </c>
      <c r="P1867" s="2">
        <f t="shared" si="1312"/>
        <v>0</v>
      </c>
      <c r="Q1867" s="2">
        <f t="shared" si="1312"/>
        <v>61.74</v>
      </c>
      <c r="R1867" s="2">
        <f t="shared" si="1312"/>
        <v>43.8</v>
      </c>
      <c r="S1867" s="2">
        <f t="shared" si="1312"/>
        <v>3036.19</v>
      </c>
      <c r="T1867" s="2">
        <f t="shared" si="1312"/>
        <v>0</v>
      </c>
      <c r="U1867" s="2">
        <f t="shared" si="1312"/>
        <v>11.666402</v>
      </c>
      <c r="V1867" s="2">
        <f t="shared" si="1312"/>
        <v>0.11825000000000002</v>
      </c>
      <c r="W1867" s="2">
        <f t="shared" si="1312"/>
        <v>0</v>
      </c>
      <c r="X1867" s="2">
        <f t="shared" si="1312"/>
        <v>2135.11</v>
      </c>
      <c r="Y1867" s="2">
        <f t="shared" si="1312"/>
        <v>1613.54</v>
      </c>
      <c r="Z1867" s="2">
        <f t="shared" si="1312"/>
        <v>0</v>
      </c>
      <c r="AA1867" s="2">
        <f t="shared" si="1312"/>
        <v>0</v>
      </c>
      <c r="AB1867" s="2">
        <f t="shared" si="1312"/>
        <v>3097.93</v>
      </c>
      <c r="AC1867" s="2">
        <f t="shared" si="1312"/>
        <v>0</v>
      </c>
      <c r="AD1867" s="2">
        <f t="shared" si="1312"/>
        <v>61.74</v>
      </c>
      <c r="AE1867" s="2">
        <f t="shared" si="1312"/>
        <v>43.8</v>
      </c>
      <c r="AF1867" s="2">
        <f t="shared" si="1312"/>
        <v>3036.19</v>
      </c>
      <c r="AG1867" s="2">
        <f t="shared" si="1312"/>
        <v>0</v>
      </c>
      <c r="AH1867" s="2">
        <f t="shared" si="1312"/>
        <v>11.666402</v>
      </c>
      <c r="AI1867" s="2">
        <f t="shared" si="1312"/>
        <v>0.11825000000000002</v>
      </c>
      <c r="AJ1867" s="2">
        <f t="shared" si="1312"/>
        <v>0</v>
      </c>
      <c r="AK1867" s="2">
        <f t="shared" si="1312"/>
        <v>2135.11</v>
      </c>
      <c r="AL1867" s="2">
        <f t="shared" si="1312"/>
        <v>1613.54</v>
      </c>
      <c r="AM1867" s="2">
        <f t="shared" si="1312"/>
        <v>0</v>
      </c>
      <c r="AN1867" s="2">
        <f t="shared" si="1312"/>
        <v>0</v>
      </c>
      <c r="AO1867" s="2">
        <f t="shared" si="1312"/>
        <v>0</v>
      </c>
      <c r="AP1867" s="2">
        <f t="shared" si="1312"/>
        <v>0</v>
      </c>
      <c r="AQ1867" s="2">
        <f t="shared" si="1312"/>
        <v>0</v>
      </c>
      <c r="AR1867" s="2">
        <f t="shared" si="1312"/>
        <v>6846.58</v>
      </c>
      <c r="AS1867" s="2">
        <f t="shared" si="1312"/>
        <v>6846.58</v>
      </c>
      <c r="AT1867" s="2">
        <f t="shared" si="1312"/>
        <v>0</v>
      </c>
      <c r="AU1867" s="2">
        <f t="shared" ref="AU1867:BZ1867" si="1313">AU1881</f>
        <v>0</v>
      </c>
      <c r="AV1867" s="2">
        <f t="shared" si="1313"/>
        <v>0</v>
      </c>
      <c r="AW1867" s="2">
        <f t="shared" si="1313"/>
        <v>0</v>
      </c>
      <c r="AX1867" s="2">
        <f t="shared" si="1313"/>
        <v>0</v>
      </c>
      <c r="AY1867" s="2">
        <f t="shared" si="1313"/>
        <v>0</v>
      </c>
      <c r="AZ1867" s="2">
        <f t="shared" si="1313"/>
        <v>0</v>
      </c>
      <c r="BA1867" s="2">
        <f t="shared" si="1313"/>
        <v>0</v>
      </c>
      <c r="BB1867" s="2">
        <f t="shared" si="1313"/>
        <v>0</v>
      </c>
      <c r="BC1867" s="2">
        <f t="shared" si="1313"/>
        <v>0</v>
      </c>
      <c r="BD1867" s="2">
        <f t="shared" si="1313"/>
        <v>0</v>
      </c>
      <c r="BE1867" s="2">
        <f t="shared" si="1313"/>
        <v>0</v>
      </c>
      <c r="BF1867" s="2">
        <f t="shared" si="1313"/>
        <v>0</v>
      </c>
      <c r="BG1867" s="2">
        <f t="shared" si="1313"/>
        <v>0</v>
      </c>
      <c r="BH1867" s="2">
        <f t="shared" si="1313"/>
        <v>0</v>
      </c>
      <c r="BI1867" s="2">
        <f t="shared" si="1313"/>
        <v>0</v>
      </c>
      <c r="BJ1867" s="2">
        <f t="shared" si="1313"/>
        <v>0</v>
      </c>
      <c r="BK1867" s="2">
        <f t="shared" si="1313"/>
        <v>0</v>
      </c>
      <c r="BL1867" s="2">
        <f t="shared" si="1313"/>
        <v>0</v>
      </c>
      <c r="BM1867" s="2">
        <f t="shared" si="1313"/>
        <v>0</v>
      </c>
      <c r="BN1867" s="2">
        <f t="shared" si="1313"/>
        <v>0</v>
      </c>
      <c r="BO1867" s="2">
        <f t="shared" si="1313"/>
        <v>0</v>
      </c>
      <c r="BP1867" s="2">
        <f t="shared" si="1313"/>
        <v>0</v>
      </c>
      <c r="BQ1867" s="2">
        <f t="shared" si="1313"/>
        <v>0</v>
      </c>
      <c r="BR1867" s="2">
        <f t="shared" si="1313"/>
        <v>0</v>
      </c>
      <c r="BS1867" s="2">
        <f t="shared" si="1313"/>
        <v>0</v>
      </c>
      <c r="BT1867" s="2">
        <f t="shared" si="1313"/>
        <v>0</v>
      </c>
      <c r="BU1867" s="2">
        <f t="shared" si="1313"/>
        <v>0</v>
      </c>
      <c r="BV1867" s="2">
        <f t="shared" si="1313"/>
        <v>0</v>
      </c>
      <c r="BW1867" s="2">
        <f t="shared" si="1313"/>
        <v>0</v>
      </c>
      <c r="BX1867" s="2">
        <f t="shared" si="1313"/>
        <v>0</v>
      </c>
      <c r="BY1867" s="2">
        <f t="shared" si="1313"/>
        <v>0</v>
      </c>
      <c r="BZ1867" s="2">
        <f t="shared" si="1313"/>
        <v>0</v>
      </c>
      <c r="CA1867" s="2">
        <f t="shared" ref="CA1867:DF1867" si="1314">CA1881</f>
        <v>6846.58</v>
      </c>
      <c r="CB1867" s="2">
        <f t="shared" si="1314"/>
        <v>6846.58</v>
      </c>
      <c r="CC1867" s="2">
        <f t="shared" si="1314"/>
        <v>0</v>
      </c>
      <c r="CD1867" s="2">
        <f t="shared" si="1314"/>
        <v>0</v>
      </c>
      <c r="CE1867" s="2">
        <f t="shared" si="1314"/>
        <v>0</v>
      </c>
      <c r="CF1867" s="2">
        <f t="shared" si="1314"/>
        <v>0</v>
      </c>
      <c r="CG1867" s="2">
        <f t="shared" si="1314"/>
        <v>0</v>
      </c>
      <c r="CH1867" s="2">
        <f t="shared" si="1314"/>
        <v>0</v>
      </c>
      <c r="CI1867" s="2">
        <f t="shared" si="1314"/>
        <v>0</v>
      </c>
      <c r="CJ1867" s="2">
        <f t="shared" si="1314"/>
        <v>0</v>
      </c>
      <c r="CK1867" s="2">
        <f t="shared" si="1314"/>
        <v>0</v>
      </c>
      <c r="CL1867" s="2">
        <f t="shared" si="1314"/>
        <v>0</v>
      </c>
      <c r="CM1867" s="2">
        <f t="shared" si="1314"/>
        <v>0</v>
      </c>
      <c r="CN1867" s="2">
        <f t="shared" si="1314"/>
        <v>0</v>
      </c>
      <c r="CO1867" s="2">
        <f t="shared" si="1314"/>
        <v>0</v>
      </c>
      <c r="CP1867" s="2">
        <f t="shared" si="1314"/>
        <v>0</v>
      </c>
      <c r="CQ1867" s="2">
        <f t="shared" si="1314"/>
        <v>0</v>
      </c>
      <c r="CR1867" s="2">
        <f t="shared" si="1314"/>
        <v>0</v>
      </c>
      <c r="CS1867" s="2">
        <f t="shared" si="1314"/>
        <v>0</v>
      </c>
      <c r="CT1867" s="2">
        <f t="shared" si="1314"/>
        <v>0</v>
      </c>
      <c r="CU1867" s="2">
        <f t="shared" si="1314"/>
        <v>0</v>
      </c>
      <c r="CV1867" s="2">
        <f t="shared" si="1314"/>
        <v>0</v>
      </c>
      <c r="CW1867" s="2">
        <f t="shared" si="1314"/>
        <v>0</v>
      </c>
      <c r="CX1867" s="2">
        <f t="shared" si="1314"/>
        <v>0</v>
      </c>
      <c r="CY1867" s="2">
        <f t="shared" si="1314"/>
        <v>0</v>
      </c>
      <c r="CZ1867" s="2">
        <f t="shared" si="1314"/>
        <v>0</v>
      </c>
      <c r="DA1867" s="2">
        <f t="shared" si="1314"/>
        <v>0</v>
      </c>
      <c r="DB1867" s="2">
        <f t="shared" si="1314"/>
        <v>0</v>
      </c>
      <c r="DC1867" s="2">
        <f t="shared" si="1314"/>
        <v>0</v>
      </c>
      <c r="DD1867" s="2">
        <f t="shared" si="1314"/>
        <v>0</v>
      </c>
      <c r="DE1867" s="2">
        <f t="shared" si="1314"/>
        <v>0</v>
      </c>
      <c r="DF1867" s="2">
        <f t="shared" si="1314"/>
        <v>0</v>
      </c>
      <c r="DG1867" s="3">
        <f t="shared" ref="DG1867:EL1867" si="1315">DG1881</f>
        <v>0</v>
      </c>
      <c r="DH1867" s="3">
        <f t="shared" si="1315"/>
        <v>0</v>
      </c>
      <c r="DI1867" s="3">
        <f t="shared" si="1315"/>
        <v>0</v>
      </c>
      <c r="DJ1867" s="3">
        <f t="shared" si="1315"/>
        <v>0</v>
      </c>
      <c r="DK1867" s="3">
        <f t="shared" si="1315"/>
        <v>0</v>
      </c>
      <c r="DL1867" s="3">
        <f t="shared" si="1315"/>
        <v>0</v>
      </c>
      <c r="DM1867" s="3">
        <f t="shared" si="1315"/>
        <v>0</v>
      </c>
      <c r="DN1867" s="3">
        <f t="shared" si="1315"/>
        <v>0</v>
      </c>
      <c r="DO1867" s="3">
        <f t="shared" si="1315"/>
        <v>0</v>
      </c>
      <c r="DP1867" s="3">
        <f t="shared" si="1315"/>
        <v>0</v>
      </c>
      <c r="DQ1867" s="3">
        <f t="shared" si="1315"/>
        <v>0</v>
      </c>
      <c r="DR1867" s="3">
        <f t="shared" si="1315"/>
        <v>0</v>
      </c>
      <c r="DS1867" s="3">
        <f t="shared" si="1315"/>
        <v>0</v>
      </c>
      <c r="DT1867" s="3">
        <f t="shared" si="1315"/>
        <v>0</v>
      </c>
      <c r="DU1867" s="3">
        <f t="shared" si="1315"/>
        <v>0</v>
      </c>
      <c r="DV1867" s="3">
        <f t="shared" si="1315"/>
        <v>0</v>
      </c>
      <c r="DW1867" s="3">
        <f t="shared" si="1315"/>
        <v>0</v>
      </c>
      <c r="DX1867" s="3">
        <f t="shared" si="1315"/>
        <v>0</v>
      </c>
      <c r="DY1867" s="3">
        <f t="shared" si="1315"/>
        <v>0</v>
      </c>
      <c r="DZ1867" s="3">
        <f t="shared" si="1315"/>
        <v>0</v>
      </c>
      <c r="EA1867" s="3">
        <f t="shared" si="1315"/>
        <v>0</v>
      </c>
      <c r="EB1867" s="3">
        <f t="shared" si="1315"/>
        <v>0</v>
      </c>
      <c r="EC1867" s="3">
        <f t="shared" si="1315"/>
        <v>0</v>
      </c>
      <c r="ED1867" s="3">
        <f t="shared" si="1315"/>
        <v>0</v>
      </c>
      <c r="EE1867" s="3">
        <f t="shared" si="1315"/>
        <v>0</v>
      </c>
      <c r="EF1867" s="3">
        <f t="shared" si="1315"/>
        <v>0</v>
      </c>
      <c r="EG1867" s="3">
        <f t="shared" si="1315"/>
        <v>0</v>
      </c>
      <c r="EH1867" s="3">
        <f t="shared" si="1315"/>
        <v>0</v>
      </c>
      <c r="EI1867" s="3">
        <f t="shared" si="1315"/>
        <v>0</v>
      </c>
      <c r="EJ1867" s="3">
        <f t="shared" si="1315"/>
        <v>0</v>
      </c>
      <c r="EK1867" s="3">
        <f t="shared" si="1315"/>
        <v>0</v>
      </c>
      <c r="EL1867" s="3">
        <f t="shared" si="1315"/>
        <v>0</v>
      </c>
      <c r="EM1867" s="3">
        <f t="shared" ref="EM1867:FR1867" si="1316">EM1881</f>
        <v>0</v>
      </c>
      <c r="EN1867" s="3">
        <f t="shared" si="1316"/>
        <v>0</v>
      </c>
      <c r="EO1867" s="3">
        <f t="shared" si="1316"/>
        <v>0</v>
      </c>
      <c r="EP1867" s="3">
        <f t="shared" si="1316"/>
        <v>0</v>
      </c>
      <c r="EQ1867" s="3">
        <f t="shared" si="1316"/>
        <v>0</v>
      </c>
      <c r="ER1867" s="3">
        <f t="shared" si="1316"/>
        <v>0</v>
      </c>
      <c r="ES1867" s="3">
        <f t="shared" si="1316"/>
        <v>0</v>
      </c>
      <c r="ET1867" s="3">
        <f t="shared" si="1316"/>
        <v>0</v>
      </c>
      <c r="EU1867" s="3">
        <f t="shared" si="1316"/>
        <v>0</v>
      </c>
      <c r="EV1867" s="3">
        <f t="shared" si="1316"/>
        <v>0</v>
      </c>
      <c r="EW1867" s="3">
        <f t="shared" si="1316"/>
        <v>0</v>
      </c>
      <c r="EX1867" s="3">
        <f t="shared" si="1316"/>
        <v>0</v>
      </c>
      <c r="EY1867" s="3">
        <f t="shared" si="1316"/>
        <v>0</v>
      </c>
      <c r="EZ1867" s="3">
        <f t="shared" si="1316"/>
        <v>0</v>
      </c>
      <c r="FA1867" s="3">
        <f t="shared" si="1316"/>
        <v>0</v>
      </c>
      <c r="FB1867" s="3">
        <f t="shared" si="1316"/>
        <v>0</v>
      </c>
      <c r="FC1867" s="3">
        <f t="shared" si="1316"/>
        <v>0</v>
      </c>
      <c r="FD1867" s="3">
        <f t="shared" si="1316"/>
        <v>0</v>
      </c>
      <c r="FE1867" s="3">
        <f t="shared" si="1316"/>
        <v>0</v>
      </c>
      <c r="FF1867" s="3">
        <f t="shared" si="1316"/>
        <v>0</v>
      </c>
      <c r="FG1867" s="3">
        <f t="shared" si="1316"/>
        <v>0</v>
      </c>
      <c r="FH1867" s="3">
        <f t="shared" si="1316"/>
        <v>0</v>
      </c>
      <c r="FI1867" s="3">
        <f t="shared" si="1316"/>
        <v>0</v>
      </c>
      <c r="FJ1867" s="3">
        <f t="shared" si="1316"/>
        <v>0</v>
      </c>
      <c r="FK1867" s="3">
        <f t="shared" si="1316"/>
        <v>0</v>
      </c>
      <c r="FL1867" s="3">
        <f t="shared" si="1316"/>
        <v>0</v>
      </c>
      <c r="FM1867" s="3">
        <f t="shared" si="1316"/>
        <v>0</v>
      </c>
      <c r="FN1867" s="3">
        <f t="shared" si="1316"/>
        <v>0</v>
      </c>
      <c r="FO1867" s="3">
        <f t="shared" si="1316"/>
        <v>0</v>
      </c>
      <c r="FP1867" s="3">
        <f t="shared" si="1316"/>
        <v>0</v>
      </c>
      <c r="FQ1867" s="3">
        <f t="shared" si="1316"/>
        <v>0</v>
      </c>
      <c r="FR1867" s="3">
        <f t="shared" si="1316"/>
        <v>0</v>
      </c>
      <c r="FS1867" s="3">
        <f t="shared" ref="FS1867:GX1867" si="1317">FS1881</f>
        <v>0</v>
      </c>
      <c r="FT1867" s="3">
        <f t="shared" si="1317"/>
        <v>0</v>
      </c>
      <c r="FU1867" s="3">
        <f t="shared" si="1317"/>
        <v>0</v>
      </c>
      <c r="FV1867" s="3">
        <f t="shared" si="1317"/>
        <v>0</v>
      </c>
      <c r="FW1867" s="3">
        <f t="shared" si="1317"/>
        <v>0</v>
      </c>
      <c r="FX1867" s="3">
        <f t="shared" si="1317"/>
        <v>0</v>
      </c>
      <c r="FY1867" s="3">
        <f t="shared" si="1317"/>
        <v>0</v>
      </c>
      <c r="FZ1867" s="3">
        <f t="shared" si="1317"/>
        <v>0</v>
      </c>
      <c r="GA1867" s="3">
        <f t="shared" si="1317"/>
        <v>0</v>
      </c>
      <c r="GB1867" s="3">
        <f t="shared" si="1317"/>
        <v>0</v>
      </c>
      <c r="GC1867" s="3">
        <f t="shared" si="1317"/>
        <v>0</v>
      </c>
      <c r="GD1867" s="3">
        <f t="shared" si="1317"/>
        <v>0</v>
      </c>
      <c r="GE1867" s="3">
        <f t="shared" si="1317"/>
        <v>0</v>
      </c>
      <c r="GF1867" s="3">
        <f t="shared" si="1317"/>
        <v>0</v>
      </c>
      <c r="GG1867" s="3">
        <f t="shared" si="1317"/>
        <v>0</v>
      </c>
      <c r="GH1867" s="3">
        <f t="shared" si="1317"/>
        <v>0</v>
      </c>
      <c r="GI1867" s="3">
        <f t="shared" si="1317"/>
        <v>0</v>
      </c>
      <c r="GJ1867" s="3">
        <f t="shared" si="1317"/>
        <v>0</v>
      </c>
      <c r="GK1867" s="3">
        <f t="shared" si="1317"/>
        <v>0</v>
      </c>
      <c r="GL1867" s="3">
        <f t="shared" si="1317"/>
        <v>0</v>
      </c>
      <c r="GM1867" s="3">
        <f t="shared" si="1317"/>
        <v>0</v>
      </c>
      <c r="GN1867" s="3">
        <f t="shared" si="1317"/>
        <v>0</v>
      </c>
      <c r="GO1867" s="3">
        <f t="shared" si="1317"/>
        <v>0</v>
      </c>
      <c r="GP1867" s="3">
        <f t="shared" si="1317"/>
        <v>0</v>
      </c>
      <c r="GQ1867" s="3">
        <f t="shared" si="1317"/>
        <v>0</v>
      </c>
      <c r="GR1867" s="3">
        <f t="shared" si="1317"/>
        <v>0</v>
      </c>
      <c r="GS1867" s="3">
        <f t="shared" si="1317"/>
        <v>0</v>
      </c>
      <c r="GT1867" s="3">
        <f t="shared" si="1317"/>
        <v>0</v>
      </c>
      <c r="GU1867" s="3">
        <f t="shared" si="1317"/>
        <v>0</v>
      </c>
      <c r="GV1867" s="3">
        <f t="shared" si="1317"/>
        <v>0</v>
      </c>
      <c r="GW1867" s="3">
        <f t="shared" si="1317"/>
        <v>0</v>
      </c>
      <c r="GX1867" s="3">
        <f t="shared" si="1317"/>
        <v>0</v>
      </c>
    </row>
    <row r="1869" spans="1:245">
      <c r="A1869">
        <v>17</v>
      </c>
      <c r="B1869">
        <v>0</v>
      </c>
      <c r="C1869">
        <f>ROW(SmtRes!A1975)</f>
        <v>1975</v>
      </c>
      <c r="D1869">
        <f>ROW(EtalonRes!A1921)</f>
        <v>1921</v>
      </c>
      <c r="E1869" t="s">
        <v>17</v>
      </c>
      <c r="F1869" t="s">
        <v>18</v>
      </c>
      <c r="G1869" t="s">
        <v>19</v>
      </c>
      <c r="H1869" t="s">
        <v>20</v>
      </c>
      <c r="I1869">
        <f>ROUND(27.5/100,9)</f>
        <v>0.27500000000000002</v>
      </c>
      <c r="J1869">
        <v>0</v>
      </c>
      <c r="K1869">
        <f>ROUND(27.5/100,9)</f>
        <v>0.27500000000000002</v>
      </c>
      <c r="O1869">
        <f t="shared" ref="O1869:O1879" si="1318">ROUND(CP1869,2)</f>
        <v>543.78</v>
      </c>
      <c r="P1869">
        <f t="shared" ref="P1869:P1879" si="1319">ROUND(CQ1869*I1869,2)</f>
        <v>0</v>
      </c>
      <c r="Q1869">
        <f t="shared" ref="Q1869:Q1879" si="1320">ROUND(CR1869*I1869,2)</f>
        <v>0</v>
      </c>
      <c r="R1869">
        <f t="shared" ref="R1869:R1879" si="1321">ROUND(CS1869*I1869,2)</f>
        <v>0</v>
      </c>
      <c r="S1869">
        <f t="shared" ref="S1869:S1879" si="1322">ROUND(CT1869*I1869,2)</f>
        <v>543.78</v>
      </c>
      <c r="T1869">
        <f t="shared" ref="T1869:T1879" si="1323">ROUND(CU1869*I1869,2)</f>
        <v>0</v>
      </c>
      <c r="U1869">
        <f t="shared" ref="U1869:U1879" si="1324">CV1869*I1869</f>
        <v>2.1092500000000003</v>
      </c>
      <c r="V1869">
        <f t="shared" ref="V1869:V1879" si="1325">CW1869*I1869</f>
        <v>0</v>
      </c>
      <c r="W1869">
        <f t="shared" ref="W1869:W1879" si="1326">ROUND(CX1869*I1869,2)</f>
        <v>0</v>
      </c>
      <c r="X1869">
        <f t="shared" ref="X1869:X1879" si="1327">ROUND(CY1869,2)</f>
        <v>369.77</v>
      </c>
      <c r="Y1869">
        <f t="shared" ref="Y1869:Y1879" si="1328">ROUND(CZ1869,2)</f>
        <v>293.64</v>
      </c>
      <c r="AA1869">
        <v>35863109</v>
      </c>
      <c r="AB1869">
        <f t="shared" ref="AB1869:AB1879" si="1329">ROUND((AC1869+AD1869+AF1869),2)</f>
        <v>59.83</v>
      </c>
      <c r="AC1869">
        <f t="shared" ref="AC1869:AC1879" si="1330">ROUND((ES1869),2)</f>
        <v>0</v>
      </c>
      <c r="AD1869">
        <f t="shared" ref="AD1869:AD1879" si="1331">ROUND((((ET1869)-(EU1869))+AE1869),2)</f>
        <v>0</v>
      </c>
      <c r="AE1869">
        <f t="shared" ref="AE1869:AE1879" si="1332">ROUND((EU1869),2)</f>
        <v>0</v>
      </c>
      <c r="AF1869">
        <f t="shared" ref="AF1869:AF1879" si="1333">ROUND((EV1869),2)</f>
        <v>59.83</v>
      </c>
      <c r="AG1869">
        <f t="shared" ref="AG1869:AG1879" si="1334">ROUND((AP1869),2)</f>
        <v>0</v>
      </c>
      <c r="AH1869">
        <f t="shared" ref="AH1869:AH1879" si="1335">(EW1869)</f>
        <v>7.67</v>
      </c>
      <c r="AI1869">
        <f t="shared" ref="AI1869:AI1879" si="1336">(EX1869)</f>
        <v>0</v>
      </c>
      <c r="AJ1869">
        <f t="shared" ref="AJ1869:AJ1879" si="1337">(AS1869)</f>
        <v>0</v>
      </c>
      <c r="AK1869">
        <v>59.83</v>
      </c>
      <c r="AL1869">
        <v>0</v>
      </c>
      <c r="AM1869">
        <v>0</v>
      </c>
      <c r="AN1869">
        <v>0</v>
      </c>
      <c r="AO1869">
        <v>59.83</v>
      </c>
      <c r="AP1869">
        <v>0</v>
      </c>
      <c r="AQ1869">
        <v>7.67</v>
      </c>
      <c r="AR1869">
        <v>0</v>
      </c>
      <c r="AS1869">
        <v>0</v>
      </c>
      <c r="AT1869">
        <v>68</v>
      </c>
      <c r="AU1869">
        <v>54</v>
      </c>
      <c r="AV1869">
        <v>1</v>
      </c>
      <c r="AW1869">
        <v>1</v>
      </c>
      <c r="AZ1869">
        <v>1</v>
      </c>
      <c r="BA1869">
        <v>33.049999999999997</v>
      </c>
      <c r="BB1869">
        <v>1</v>
      </c>
      <c r="BC1869">
        <v>1</v>
      </c>
      <c r="BD1869" t="s">
        <v>3</v>
      </c>
      <c r="BE1869" t="s">
        <v>3</v>
      </c>
      <c r="BF1869" t="s">
        <v>3</v>
      </c>
      <c r="BG1869" t="s">
        <v>3</v>
      </c>
      <c r="BH1869">
        <v>0</v>
      </c>
      <c r="BI1869">
        <v>1</v>
      </c>
      <c r="BJ1869" t="s">
        <v>21</v>
      </c>
      <c r="BM1869">
        <v>57001</v>
      </c>
      <c r="BN1869">
        <v>0</v>
      </c>
      <c r="BO1869" t="s">
        <v>18</v>
      </c>
      <c r="BP1869">
        <v>1</v>
      </c>
      <c r="BQ1869">
        <v>6</v>
      </c>
      <c r="BR1869">
        <v>0</v>
      </c>
      <c r="BS1869">
        <v>33.049999999999997</v>
      </c>
      <c r="BT1869">
        <v>1</v>
      </c>
      <c r="BU1869">
        <v>1</v>
      </c>
      <c r="BV1869">
        <v>1</v>
      </c>
      <c r="BW1869">
        <v>1</v>
      </c>
      <c r="BX1869">
        <v>1</v>
      </c>
      <c r="BY1869" t="s">
        <v>3</v>
      </c>
      <c r="BZ1869">
        <v>80</v>
      </c>
      <c r="CA1869">
        <v>68</v>
      </c>
      <c r="CB1869" t="s">
        <v>3</v>
      </c>
      <c r="CE1869">
        <v>0</v>
      </c>
      <c r="CF1869">
        <v>0</v>
      </c>
      <c r="CG1869">
        <v>0</v>
      </c>
      <c r="CM1869">
        <v>0</v>
      </c>
      <c r="CN1869" t="s">
        <v>3</v>
      </c>
      <c r="CO1869">
        <v>0</v>
      </c>
      <c r="CP1869">
        <f t="shared" ref="CP1869:CP1879" si="1338">(P1869+Q1869+S1869)</f>
        <v>543.78</v>
      </c>
      <c r="CQ1869">
        <f t="shared" ref="CQ1869:CQ1879" si="1339">AC1869*BC1869</f>
        <v>0</v>
      </c>
      <c r="CR1869">
        <f t="shared" ref="CR1869:CR1879" si="1340">AD1869*BB1869</f>
        <v>0</v>
      </c>
      <c r="CS1869">
        <f t="shared" ref="CS1869:CS1879" si="1341">AE1869*BS1869</f>
        <v>0</v>
      </c>
      <c r="CT1869">
        <f t="shared" ref="CT1869:CT1879" si="1342">AF1869*BA1869</f>
        <v>1977.3814999999997</v>
      </c>
      <c r="CU1869">
        <f t="shared" ref="CU1869:CU1879" si="1343">AG1869</f>
        <v>0</v>
      </c>
      <c r="CV1869">
        <f t="shared" ref="CV1869:CV1879" si="1344">AH1869</f>
        <v>7.67</v>
      </c>
      <c r="CW1869">
        <f t="shared" ref="CW1869:CW1879" si="1345">AI1869</f>
        <v>0</v>
      </c>
      <c r="CX1869">
        <f t="shared" ref="CX1869:CX1879" si="1346">AJ1869</f>
        <v>0</v>
      </c>
      <c r="CY1869">
        <f t="shared" ref="CY1869:CY1879" si="1347">(((S1869+R1869)*AT1869)/100)</f>
        <v>369.7704</v>
      </c>
      <c r="CZ1869">
        <f t="shared" ref="CZ1869:CZ1879" si="1348">(((S1869+R1869)*AU1869)/100)</f>
        <v>293.64119999999997</v>
      </c>
      <c r="DC1869" t="s">
        <v>3</v>
      </c>
      <c r="DD1869" t="s">
        <v>3</v>
      </c>
      <c r="DE1869" t="s">
        <v>3</v>
      </c>
      <c r="DF1869" t="s">
        <v>3</v>
      </c>
      <c r="DG1869" t="s">
        <v>3</v>
      </c>
      <c r="DH1869" t="s">
        <v>3</v>
      </c>
      <c r="DI1869" t="s">
        <v>3</v>
      </c>
      <c r="DJ1869" t="s">
        <v>3</v>
      </c>
      <c r="DK1869" t="s">
        <v>3</v>
      </c>
      <c r="DL1869" t="s">
        <v>3</v>
      </c>
      <c r="DM1869" t="s">
        <v>3</v>
      </c>
      <c r="DN1869">
        <v>0</v>
      </c>
      <c r="DO1869">
        <v>0</v>
      </c>
      <c r="DP1869">
        <v>1</v>
      </c>
      <c r="DQ1869">
        <v>1</v>
      </c>
      <c r="DU1869">
        <v>1013</v>
      </c>
      <c r="DV1869" t="s">
        <v>20</v>
      </c>
      <c r="DW1869" t="s">
        <v>20</v>
      </c>
      <c r="DX1869">
        <v>1</v>
      </c>
      <c r="DZ1869" t="s">
        <v>3</v>
      </c>
      <c r="EA1869" t="s">
        <v>3</v>
      </c>
      <c r="EB1869" t="s">
        <v>3</v>
      </c>
      <c r="EC1869" t="s">
        <v>3</v>
      </c>
      <c r="EE1869">
        <v>29085590</v>
      </c>
      <c r="EF1869">
        <v>6</v>
      </c>
      <c r="EG1869" t="s">
        <v>22</v>
      </c>
      <c r="EH1869">
        <v>0</v>
      </c>
      <c r="EI1869" t="s">
        <v>3</v>
      </c>
      <c r="EJ1869">
        <v>1</v>
      </c>
      <c r="EK1869">
        <v>57001</v>
      </c>
      <c r="EL1869" t="s">
        <v>23</v>
      </c>
      <c r="EM1869" t="s">
        <v>24</v>
      </c>
      <c r="EO1869" t="s">
        <v>3</v>
      </c>
      <c r="EQ1869">
        <v>0</v>
      </c>
      <c r="ER1869">
        <v>59.83</v>
      </c>
      <c r="ES1869">
        <v>0</v>
      </c>
      <c r="ET1869">
        <v>0</v>
      </c>
      <c r="EU1869">
        <v>0</v>
      </c>
      <c r="EV1869">
        <v>59.83</v>
      </c>
      <c r="EW1869">
        <v>7.67</v>
      </c>
      <c r="EX1869">
        <v>0</v>
      </c>
      <c r="EY1869">
        <v>0</v>
      </c>
      <c r="FQ1869">
        <v>0</v>
      </c>
      <c r="FR1869">
        <f t="shared" ref="FR1869:FR1879" si="1349">ROUND(IF(AND(BH1869=3,BI1869=3),P1869,0),2)</f>
        <v>0</v>
      </c>
      <c r="FS1869">
        <v>0</v>
      </c>
      <c r="FV1869" t="s">
        <v>25</v>
      </c>
      <c r="FW1869" t="s">
        <v>26</v>
      </c>
      <c r="FX1869">
        <v>80</v>
      </c>
      <c r="FY1869">
        <v>68</v>
      </c>
      <c r="GA1869" t="s">
        <v>3</v>
      </c>
      <c r="GD1869">
        <v>1</v>
      </c>
      <c r="GF1869">
        <v>1095792533</v>
      </c>
      <c r="GG1869">
        <v>2</v>
      </c>
      <c r="GH1869">
        <v>1</v>
      </c>
      <c r="GI1869">
        <v>2</v>
      </c>
      <c r="GJ1869">
        <v>0</v>
      </c>
      <c r="GK1869">
        <v>0</v>
      </c>
      <c r="GL1869">
        <f t="shared" ref="GL1869:GL1879" si="1350">ROUND(IF(AND(BH1869=3,BI1869=3,FS1869&lt;&gt;0),P1869,0),2)</f>
        <v>0</v>
      </c>
      <c r="GM1869">
        <f t="shared" ref="GM1869:GM1879" si="1351">ROUND(O1869+X1869+Y1869,2)+GX1869</f>
        <v>1207.19</v>
      </c>
      <c r="GN1869">
        <f t="shared" ref="GN1869:GN1879" si="1352">IF(OR(BI1869=0,BI1869=1),ROUND(O1869+X1869+Y1869,2),0)</f>
        <v>1207.19</v>
      </c>
      <c r="GO1869">
        <f t="shared" ref="GO1869:GO1879" si="1353">IF(BI1869=2,ROUND(O1869+X1869+Y1869,2),0)</f>
        <v>0</v>
      </c>
      <c r="GP1869">
        <f t="shared" ref="GP1869:GP1879" si="1354">IF(BI1869=4,ROUND(O1869+X1869+Y1869,2)+GX1869,0)</f>
        <v>0</v>
      </c>
      <c r="GR1869">
        <v>0</v>
      </c>
      <c r="GS1869">
        <v>3</v>
      </c>
      <c r="GT1869">
        <v>0</v>
      </c>
      <c r="GU1869" t="s">
        <v>3</v>
      </c>
      <c r="GV1869">
        <f t="shared" ref="GV1869:GV1879" si="1355">ROUND((GT1869),2)</f>
        <v>0</v>
      </c>
      <c r="GW1869">
        <v>1</v>
      </c>
      <c r="GX1869">
        <f t="shared" ref="GX1869:GX1879" si="1356">ROUND(HC1869*I1869,2)</f>
        <v>0</v>
      </c>
      <c r="HA1869">
        <v>0</v>
      </c>
      <c r="HB1869">
        <v>0</v>
      </c>
      <c r="HC1869">
        <f t="shared" ref="HC1869:HC1879" si="1357">GV1869*GW1869</f>
        <v>0</v>
      </c>
      <c r="HE1869" t="s">
        <v>3</v>
      </c>
      <c r="HF1869" t="s">
        <v>3</v>
      </c>
      <c r="HM1869" t="s">
        <v>3</v>
      </c>
      <c r="IK1869">
        <v>0</v>
      </c>
    </row>
    <row r="1870" spans="1:245">
      <c r="A1870">
        <v>18</v>
      </c>
      <c r="B1870">
        <v>0</v>
      </c>
      <c r="C1870">
        <v>1975</v>
      </c>
      <c r="E1870" t="s">
        <v>27</v>
      </c>
      <c r="F1870" t="s">
        <v>28</v>
      </c>
      <c r="G1870" t="s">
        <v>29</v>
      </c>
      <c r="H1870" t="s">
        <v>30</v>
      </c>
      <c r="I1870">
        <f>I1869*J1870</f>
        <v>0.1925</v>
      </c>
      <c r="J1870">
        <v>0.7</v>
      </c>
      <c r="K1870">
        <v>0.7</v>
      </c>
      <c r="O1870">
        <f t="shared" si="1318"/>
        <v>0</v>
      </c>
      <c r="P1870">
        <f t="shared" si="1319"/>
        <v>0</v>
      </c>
      <c r="Q1870">
        <f t="shared" si="1320"/>
        <v>0</v>
      </c>
      <c r="R1870">
        <f t="shared" si="1321"/>
        <v>0</v>
      </c>
      <c r="S1870">
        <f t="shared" si="1322"/>
        <v>0</v>
      </c>
      <c r="T1870">
        <f t="shared" si="1323"/>
        <v>0</v>
      </c>
      <c r="U1870">
        <f t="shared" si="1324"/>
        <v>0</v>
      </c>
      <c r="V1870">
        <f t="shared" si="1325"/>
        <v>0</v>
      </c>
      <c r="W1870">
        <f t="shared" si="1326"/>
        <v>0</v>
      </c>
      <c r="X1870">
        <f t="shared" si="1327"/>
        <v>0</v>
      </c>
      <c r="Y1870">
        <f t="shared" si="1328"/>
        <v>0</v>
      </c>
      <c r="AA1870">
        <v>35863109</v>
      </c>
      <c r="AB1870">
        <f t="shared" si="1329"/>
        <v>0</v>
      </c>
      <c r="AC1870">
        <f t="shared" si="1330"/>
        <v>0</v>
      </c>
      <c r="AD1870">
        <f t="shared" si="1331"/>
        <v>0</v>
      </c>
      <c r="AE1870">
        <f t="shared" si="1332"/>
        <v>0</v>
      </c>
      <c r="AF1870">
        <f t="shared" si="1333"/>
        <v>0</v>
      </c>
      <c r="AG1870">
        <f t="shared" si="1334"/>
        <v>0</v>
      </c>
      <c r="AH1870">
        <f t="shared" si="1335"/>
        <v>0</v>
      </c>
      <c r="AI1870">
        <f t="shared" si="1336"/>
        <v>0</v>
      </c>
      <c r="AJ1870">
        <f t="shared" si="1337"/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1</v>
      </c>
      <c r="AW1870">
        <v>1</v>
      </c>
      <c r="AZ1870">
        <v>1</v>
      </c>
      <c r="BA1870">
        <v>1</v>
      </c>
      <c r="BB1870">
        <v>1</v>
      </c>
      <c r="BC1870">
        <v>1</v>
      </c>
      <c r="BD1870" t="s">
        <v>3</v>
      </c>
      <c r="BE1870" t="s">
        <v>3</v>
      </c>
      <c r="BF1870" t="s">
        <v>3</v>
      </c>
      <c r="BG1870" t="s">
        <v>3</v>
      </c>
      <c r="BH1870">
        <v>3</v>
      </c>
      <c r="BI1870">
        <v>2</v>
      </c>
      <c r="BJ1870" t="s">
        <v>31</v>
      </c>
      <c r="BM1870">
        <v>500002</v>
      </c>
      <c r="BN1870">
        <v>0</v>
      </c>
      <c r="BO1870" t="s">
        <v>3</v>
      </c>
      <c r="BP1870">
        <v>0</v>
      </c>
      <c r="BQ1870">
        <v>12</v>
      </c>
      <c r="BR1870">
        <v>0</v>
      </c>
      <c r="BS1870">
        <v>1</v>
      </c>
      <c r="BT1870">
        <v>1</v>
      </c>
      <c r="BU1870">
        <v>1</v>
      </c>
      <c r="BV1870">
        <v>1</v>
      </c>
      <c r="BW1870">
        <v>1</v>
      </c>
      <c r="BX1870">
        <v>1</v>
      </c>
      <c r="BY1870" t="s">
        <v>3</v>
      </c>
      <c r="BZ1870">
        <v>0</v>
      </c>
      <c r="CA1870">
        <v>0</v>
      </c>
      <c r="CB1870" t="s">
        <v>3</v>
      </c>
      <c r="CE1870">
        <v>0</v>
      </c>
      <c r="CF1870">
        <v>0</v>
      </c>
      <c r="CG1870">
        <v>0</v>
      </c>
      <c r="CM1870">
        <v>0</v>
      </c>
      <c r="CN1870" t="s">
        <v>3</v>
      </c>
      <c r="CO1870">
        <v>0</v>
      </c>
      <c r="CP1870">
        <f t="shared" si="1338"/>
        <v>0</v>
      </c>
      <c r="CQ1870">
        <f t="shared" si="1339"/>
        <v>0</v>
      </c>
      <c r="CR1870">
        <f t="shared" si="1340"/>
        <v>0</v>
      </c>
      <c r="CS1870">
        <f t="shared" si="1341"/>
        <v>0</v>
      </c>
      <c r="CT1870">
        <f t="shared" si="1342"/>
        <v>0</v>
      </c>
      <c r="CU1870">
        <f t="shared" si="1343"/>
        <v>0</v>
      </c>
      <c r="CV1870">
        <f t="shared" si="1344"/>
        <v>0</v>
      </c>
      <c r="CW1870">
        <f t="shared" si="1345"/>
        <v>0</v>
      </c>
      <c r="CX1870">
        <f t="shared" si="1346"/>
        <v>0</v>
      </c>
      <c r="CY1870">
        <f t="shared" si="1347"/>
        <v>0</v>
      </c>
      <c r="CZ1870">
        <f t="shared" si="1348"/>
        <v>0</v>
      </c>
      <c r="DC1870" t="s">
        <v>3</v>
      </c>
      <c r="DD1870" t="s">
        <v>3</v>
      </c>
      <c r="DE1870" t="s">
        <v>3</v>
      </c>
      <c r="DF1870" t="s">
        <v>3</v>
      </c>
      <c r="DG1870" t="s">
        <v>3</v>
      </c>
      <c r="DH1870" t="s">
        <v>3</v>
      </c>
      <c r="DI1870" t="s">
        <v>3</v>
      </c>
      <c r="DJ1870" t="s">
        <v>3</v>
      </c>
      <c r="DK1870" t="s">
        <v>3</v>
      </c>
      <c r="DL1870" t="s">
        <v>3</v>
      </c>
      <c r="DM1870" t="s">
        <v>3</v>
      </c>
      <c r="DN1870">
        <v>0</v>
      </c>
      <c r="DO1870">
        <v>0</v>
      </c>
      <c r="DP1870">
        <v>1</v>
      </c>
      <c r="DQ1870">
        <v>1</v>
      </c>
      <c r="DU1870">
        <v>1009</v>
      </c>
      <c r="DV1870" t="s">
        <v>30</v>
      </c>
      <c r="DW1870" t="s">
        <v>30</v>
      </c>
      <c r="DX1870">
        <v>1000</v>
      </c>
      <c r="DZ1870" t="s">
        <v>3</v>
      </c>
      <c r="EA1870" t="s">
        <v>3</v>
      </c>
      <c r="EB1870" t="s">
        <v>3</v>
      </c>
      <c r="EC1870" t="s">
        <v>3</v>
      </c>
      <c r="EE1870">
        <v>29085444</v>
      </c>
      <c r="EF1870">
        <v>12</v>
      </c>
      <c r="EG1870" t="s">
        <v>32</v>
      </c>
      <c r="EH1870">
        <v>0</v>
      </c>
      <c r="EI1870" t="s">
        <v>3</v>
      </c>
      <c r="EJ1870">
        <v>2</v>
      </c>
      <c r="EK1870">
        <v>500002</v>
      </c>
      <c r="EL1870" t="s">
        <v>33</v>
      </c>
      <c r="EM1870" t="s">
        <v>34</v>
      </c>
      <c r="EO1870" t="s">
        <v>3</v>
      </c>
      <c r="EQ1870">
        <v>0</v>
      </c>
      <c r="ER1870">
        <v>0</v>
      </c>
      <c r="ES1870">
        <v>0</v>
      </c>
      <c r="ET1870">
        <v>0</v>
      </c>
      <c r="EU1870">
        <v>0</v>
      </c>
      <c r="EV1870">
        <v>0</v>
      </c>
      <c r="EW1870">
        <v>0</v>
      </c>
      <c r="EX1870">
        <v>0</v>
      </c>
      <c r="FQ1870">
        <v>0</v>
      </c>
      <c r="FR1870">
        <f t="shared" si="1349"/>
        <v>0</v>
      </c>
      <c r="FS1870">
        <v>0</v>
      </c>
      <c r="FX1870">
        <v>0</v>
      </c>
      <c r="FY1870">
        <v>0</v>
      </c>
      <c r="GA1870" t="s">
        <v>3</v>
      </c>
      <c r="GD1870">
        <v>1</v>
      </c>
      <c r="GF1870">
        <v>-304821490</v>
      </c>
      <c r="GG1870">
        <v>2</v>
      </c>
      <c r="GH1870">
        <v>1</v>
      </c>
      <c r="GI1870">
        <v>-2</v>
      </c>
      <c r="GJ1870">
        <v>0</v>
      </c>
      <c r="GK1870">
        <v>0</v>
      </c>
      <c r="GL1870">
        <f t="shared" si="1350"/>
        <v>0</v>
      </c>
      <c r="GM1870">
        <f t="shared" si="1351"/>
        <v>0</v>
      </c>
      <c r="GN1870">
        <f t="shared" si="1352"/>
        <v>0</v>
      </c>
      <c r="GO1870">
        <f t="shared" si="1353"/>
        <v>0</v>
      </c>
      <c r="GP1870">
        <f t="shared" si="1354"/>
        <v>0</v>
      </c>
      <c r="GR1870">
        <v>0</v>
      </c>
      <c r="GS1870">
        <v>3</v>
      </c>
      <c r="GT1870">
        <v>0</v>
      </c>
      <c r="GU1870" t="s">
        <v>3</v>
      </c>
      <c r="GV1870">
        <f t="shared" si="1355"/>
        <v>0</v>
      </c>
      <c r="GW1870">
        <v>1</v>
      </c>
      <c r="GX1870">
        <f t="shared" si="1356"/>
        <v>0</v>
      </c>
      <c r="HA1870">
        <v>0</v>
      </c>
      <c r="HB1870">
        <v>0</v>
      </c>
      <c r="HC1870">
        <f t="shared" si="1357"/>
        <v>0</v>
      </c>
      <c r="HE1870" t="s">
        <v>3</v>
      </c>
      <c r="HF1870" t="s">
        <v>3</v>
      </c>
      <c r="HM1870" t="s">
        <v>3</v>
      </c>
      <c r="IK1870">
        <v>0</v>
      </c>
    </row>
    <row r="1871" spans="1:245">
      <c r="A1871">
        <v>17</v>
      </c>
      <c r="B1871">
        <v>0</v>
      </c>
      <c r="C1871">
        <f>ROW(SmtRes!A1979)</f>
        <v>1979</v>
      </c>
      <c r="D1871">
        <f>ROW(EtalonRes!A1925)</f>
        <v>1925</v>
      </c>
      <c r="E1871" t="s">
        <v>35</v>
      </c>
      <c r="F1871" t="s">
        <v>36</v>
      </c>
      <c r="G1871" t="s">
        <v>37</v>
      </c>
      <c r="H1871" t="s">
        <v>38</v>
      </c>
      <c r="I1871">
        <f>ROUND(27.5/100,9)</f>
        <v>0.27500000000000002</v>
      </c>
      <c r="J1871">
        <v>0</v>
      </c>
      <c r="K1871">
        <f>ROUND(27.5/100,9)</f>
        <v>0.27500000000000002</v>
      </c>
      <c r="O1871">
        <f t="shared" si="1318"/>
        <v>824.12</v>
      </c>
      <c r="P1871">
        <f t="shared" si="1319"/>
        <v>0</v>
      </c>
      <c r="Q1871">
        <f t="shared" si="1320"/>
        <v>16.68</v>
      </c>
      <c r="R1871">
        <f t="shared" si="1321"/>
        <v>16</v>
      </c>
      <c r="S1871">
        <f t="shared" si="1322"/>
        <v>807.44</v>
      </c>
      <c r="T1871">
        <f t="shared" si="1323"/>
        <v>0</v>
      </c>
      <c r="U1871">
        <f t="shared" si="1324"/>
        <v>3.1322500000000004</v>
      </c>
      <c r="V1871">
        <f t="shared" si="1325"/>
        <v>3.5750000000000004E-2</v>
      </c>
      <c r="W1871">
        <f t="shared" si="1326"/>
        <v>0</v>
      </c>
      <c r="X1871">
        <f t="shared" si="1327"/>
        <v>559.94000000000005</v>
      </c>
      <c r="Y1871">
        <f t="shared" si="1328"/>
        <v>444.66</v>
      </c>
      <c r="AA1871">
        <v>35863109</v>
      </c>
      <c r="AB1871">
        <f t="shared" si="1329"/>
        <v>92.9</v>
      </c>
      <c r="AC1871">
        <f t="shared" si="1330"/>
        <v>0</v>
      </c>
      <c r="AD1871">
        <f t="shared" si="1331"/>
        <v>4.0599999999999996</v>
      </c>
      <c r="AE1871">
        <f t="shared" si="1332"/>
        <v>1.76</v>
      </c>
      <c r="AF1871">
        <f t="shared" si="1333"/>
        <v>88.84</v>
      </c>
      <c r="AG1871">
        <f t="shared" si="1334"/>
        <v>0</v>
      </c>
      <c r="AH1871">
        <f t="shared" si="1335"/>
        <v>11.39</v>
      </c>
      <c r="AI1871">
        <f t="shared" si="1336"/>
        <v>0.13</v>
      </c>
      <c r="AJ1871">
        <f t="shared" si="1337"/>
        <v>0</v>
      </c>
      <c r="AK1871">
        <v>92.9</v>
      </c>
      <c r="AL1871">
        <v>0</v>
      </c>
      <c r="AM1871">
        <v>4.0599999999999996</v>
      </c>
      <c r="AN1871">
        <v>1.76</v>
      </c>
      <c r="AO1871">
        <v>88.84</v>
      </c>
      <c r="AP1871">
        <v>0</v>
      </c>
      <c r="AQ1871">
        <v>11.39</v>
      </c>
      <c r="AR1871">
        <v>0.13</v>
      </c>
      <c r="AS1871">
        <v>0</v>
      </c>
      <c r="AT1871">
        <v>68</v>
      </c>
      <c r="AU1871">
        <v>54</v>
      </c>
      <c r="AV1871">
        <v>1</v>
      </c>
      <c r="AW1871">
        <v>1</v>
      </c>
      <c r="AZ1871">
        <v>1</v>
      </c>
      <c r="BA1871">
        <v>33.049999999999997</v>
      </c>
      <c r="BB1871">
        <v>14.94</v>
      </c>
      <c r="BC1871">
        <v>1</v>
      </c>
      <c r="BD1871" t="s">
        <v>3</v>
      </c>
      <c r="BE1871" t="s">
        <v>3</v>
      </c>
      <c r="BF1871" t="s">
        <v>3</v>
      </c>
      <c r="BG1871" t="s">
        <v>3</v>
      </c>
      <c r="BH1871">
        <v>0</v>
      </c>
      <c r="BI1871">
        <v>1</v>
      </c>
      <c r="BJ1871" t="s">
        <v>39</v>
      </c>
      <c r="BM1871">
        <v>57001</v>
      </c>
      <c r="BN1871">
        <v>0</v>
      </c>
      <c r="BO1871" t="s">
        <v>36</v>
      </c>
      <c r="BP1871">
        <v>1</v>
      </c>
      <c r="BQ1871">
        <v>6</v>
      </c>
      <c r="BR1871">
        <v>0</v>
      </c>
      <c r="BS1871">
        <v>33.049999999999997</v>
      </c>
      <c r="BT1871">
        <v>1</v>
      </c>
      <c r="BU1871">
        <v>1</v>
      </c>
      <c r="BV1871">
        <v>1</v>
      </c>
      <c r="BW1871">
        <v>1</v>
      </c>
      <c r="BX1871">
        <v>1</v>
      </c>
      <c r="BY1871" t="s">
        <v>3</v>
      </c>
      <c r="BZ1871">
        <v>80</v>
      </c>
      <c r="CA1871">
        <v>68</v>
      </c>
      <c r="CB1871" t="s">
        <v>3</v>
      </c>
      <c r="CE1871">
        <v>0</v>
      </c>
      <c r="CF1871">
        <v>0</v>
      </c>
      <c r="CG1871">
        <v>0</v>
      </c>
      <c r="CM1871">
        <v>0</v>
      </c>
      <c r="CN1871" t="s">
        <v>3</v>
      </c>
      <c r="CO1871">
        <v>0</v>
      </c>
      <c r="CP1871">
        <f t="shared" si="1338"/>
        <v>824.12</v>
      </c>
      <c r="CQ1871">
        <f t="shared" si="1339"/>
        <v>0</v>
      </c>
      <c r="CR1871">
        <f t="shared" si="1340"/>
        <v>60.656399999999991</v>
      </c>
      <c r="CS1871">
        <f t="shared" si="1341"/>
        <v>58.167999999999992</v>
      </c>
      <c r="CT1871">
        <f t="shared" si="1342"/>
        <v>2936.1619999999998</v>
      </c>
      <c r="CU1871">
        <f t="shared" si="1343"/>
        <v>0</v>
      </c>
      <c r="CV1871">
        <f t="shared" si="1344"/>
        <v>11.39</v>
      </c>
      <c r="CW1871">
        <f t="shared" si="1345"/>
        <v>0.13</v>
      </c>
      <c r="CX1871">
        <f t="shared" si="1346"/>
        <v>0</v>
      </c>
      <c r="CY1871">
        <f t="shared" si="1347"/>
        <v>559.93920000000003</v>
      </c>
      <c r="CZ1871">
        <f t="shared" si="1348"/>
        <v>444.6576</v>
      </c>
      <c r="DC1871" t="s">
        <v>3</v>
      </c>
      <c r="DD1871" t="s">
        <v>3</v>
      </c>
      <c r="DE1871" t="s">
        <v>3</v>
      </c>
      <c r="DF1871" t="s">
        <v>3</v>
      </c>
      <c r="DG1871" t="s">
        <v>3</v>
      </c>
      <c r="DH1871" t="s">
        <v>3</v>
      </c>
      <c r="DI1871" t="s">
        <v>3</v>
      </c>
      <c r="DJ1871" t="s">
        <v>3</v>
      </c>
      <c r="DK1871" t="s">
        <v>3</v>
      </c>
      <c r="DL1871" t="s">
        <v>3</v>
      </c>
      <c r="DM1871" t="s">
        <v>3</v>
      </c>
      <c r="DN1871">
        <v>0</v>
      </c>
      <c r="DO1871">
        <v>0</v>
      </c>
      <c r="DP1871">
        <v>1</v>
      </c>
      <c r="DQ1871">
        <v>1</v>
      </c>
      <c r="DU1871">
        <v>1013</v>
      </c>
      <c r="DV1871" t="s">
        <v>38</v>
      </c>
      <c r="DW1871" t="s">
        <v>38</v>
      </c>
      <c r="DX1871">
        <v>1</v>
      </c>
      <c r="DZ1871" t="s">
        <v>3</v>
      </c>
      <c r="EA1871" t="s">
        <v>3</v>
      </c>
      <c r="EB1871" t="s">
        <v>3</v>
      </c>
      <c r="EC1871" t="s">
        <v>3</v>
      </c>
      <c r="EE1871">
        <v>29085590</v>
      </c>
      <c r="EF1871">
        <v>6</v>
      </c>
      <c r="EG1871" t="s">
        <v>22</v>
      </c>
      <c r="EH1871">
        <v>0</v>
      </c>
      <c r="EI1871" t="s">
        <v>3</v>
      </c>
      <c r="EJ1871">
        <v>1</v>
      </c>
      <c r="EK1871">
        <v>57001</v>
      </c>
      <c r="EL1871" t="s">
        <v>23</v>
      </c>
      <c r="EM1871" t="s">
        <v>24</v>
      </c>
      <c r="EO1871" t="s">
        <v>3</v>
      </c>
      <c r="EQ1871">
        <v>0</v>
      </c>
      <c r="ER1871">
        <v>92.9</v>
      </c>
      <c r="ES1871">
        <v>0</v>
      </c>
      <c r="ET1871">
        <v>4.0599999999999996</v>
      </c>
      <c r="EU1871">
        <v>1.76</v>
      </c>
      <c r="EV1871">
        <v>88.84</v>
      </c>
      <c r="EW1871">
        <v>11.39</v>
      </c>
      <c r="EX1871">
        <v>0.13</v>
      </c>
      <c r="EY1871">
        <v>0</v>
      </c>
      <c r="FQ1871">
        <v>0</v>
      </c>
      <c r="FR1871">
        <f t="shared" si="1349"/>
        <v>0</v>
      </c>
      <c r="FS1871">
        <v>0</v>
      </c>
      <c r="FV1871" t="s">
        <v>25</v>
      </c>
      <c r="FW1871" t="s">
        <v>26</v>
      </c>
      <c r="FX1871">
        <v>80</v>
      </c>
      <c r="FY1871">
        <v>68</v>
      </c>
      <c r="GA1871" t="s">
        <v>3</v>
      </c>
      <c r="GD1871">
        <v>1</v>
      </c>
      <c r="GF1871">
        <v>-1629810845</v>
      </c>
      <c r="GG1871">
        <v>2</v>
      </c>
      <c r="GH1871">
        <v>1</v>
      </c>
      <c r="GI1871">
        <v>2</v>
      </c>
      <c r="GJ1871">
        <v>0</v>
      </c>
      <c r="GK1871">
        <v>0</v>
      </c>
      <c r="GL1871">
        <f t="shared" si="1350"/>
        <v>0</v>
      </c>
      <c r="GM1871">
        <f t="shared" si="1351"/>
        <v>1828.72</v>
      </c>
      <c r="GN1871">
        <f t="shared" si="1352"/>
        <v>1828.72</v>
      </c>
      <c r="GO1871">
        <f t="shared" si="1353"/>
        <v>0</v>
      </c>
      <c r="GP1871">
        <f t="shared" si="1354"/>
        <v>0</v>
      </c>
      <c r="GR1871">
        <v>0</v>
      </c>
      <c r="GS1871">
        <v>3</v>
      </c>
      <c r="GT1871">
        <v>0</v>
      </c>
      <c r="GU1871" t="s">
        <v>3</v>
      </c>
      <c r="GV1871">
        <f t="shared" si="1355"/>
        <v>0</v>
      </c>
      <c r="GW1871">
        <v>1</v>
      </c>
      <c r="GX1871">
        <f t="shared" si="1356"/>
        <v>0</v>
      </c>
      <c r="HA1871">
        <v>0</v>
      </c>
      <c r="HB1871">
        <v>0</v>
      </c>
      <c r="HC1871">
        <f t="shared" si="1357"/>
        <v>0</v>
      </c>
      <c r="HE1871" t="s">
        <v>3</v>
      </c>
      <c r="HF1871" t="s">
        <v>3</v>
      </c>
      <c r="HM1871" t="s">
        <v>3</v>
      </c>
      <c r="IK1871">
        <v>0</v>
      </c>
    </row>
    <row r="1872" spans="1:245">
      <c r="A1872">
        <v>18</v>
      </c>
      <c r="B1872">
        <v>0</v>
      </c>
      <c r="C1872">
        <v>1979</v>
      </c>
      <c r="E1872" t="s">
        <v>40</v>
      </c>
      <c r="F1872" t="s">
        <v>28</v>
      </c>
      <c r="G1872" t="s">
        <v>29</v>
      </c>
      <c r="H1872" t="s">
        <v>30</v>
      </c>
      <c r="I1872">
        <f>I1871*J1872</f>
        <v>0.12925</v>
      </c>
      <c r="J1872">
        <v>0.47</v>
      </c>
      <c r="K1872">
        <v>0.47</v>
      </c>
      <c r="O1872">
        <f t="shared" si="1318"/>
        <v>0</v>
      </c>
      <c r="P1872">
        <f t="shared" si="1319"/>
        <v>0</v>
      </c>
      <c r="Q1872">
        <f t="shared" si="1320"/>
        <v>0</v>
      </c>
      <c r="R1872">
        <f t="shared" si="1321"/>
        <v>0</v>
      </c>
      <c r="S1872">
        <f t="shared" si="1322"/>
        <v>0</v>
      </c>
      <c r="T1872">
        <f t="shared" si="1323"/>
        <v>0</v>
      </c>
      <c r="U1872">
        <f t="shared" si="1324"/>
        <v>0</v>
      </c>
      <c r="V1872">
        <f t="shared" si="1325"/>
        <v>0</v>
      </c>
      <c r="W1872">
        <f t="shared" si="1326"/>
        <v>0</v>
      </c>
      <c r="X1872">
        <f t="shared" si="1327"/>
        <v>0</v>
      </c>
      <c r="Y1872">
        <f t="shared" si="1328"/>
        <v>0</v>
      </c>
      <c r="AA1872">
        <v>35863109</v>
      </c>
      <c r="AB1872">
        <f t="shared" si="1329"/>
        <v>0</v>
      </c>
      <c r="AC1872">
        <f t="shared" si="1330"/>
        <v>0</v>
      </c>
      <c r="AD1872">
        <f t="shared" si="1331"/>
        <v>0</v>
      </c>
      <c r="AE1872">
        <f t="shared" si="1332"/>
        <v>0</v>
      </c>
      <c r="AF1872">
        <f t="shared" si="1333"/>
        <v>0</v>
      </c>
      <c r="AG1872">
        <f t="shared" si="1334"/>
        <v>0</v>
      </c>
      <c r="AH1872">
        <f t="shared" si="1335"/>
        <v>0</v>
      </c>
      <c r="AI1872">
        <f t="shared" si="1336"/>
        <v>0</v>
      </c>
      <c r="AJ1872">
        <f t="shared" si="1337"/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1</v>
      </c>
      <c r="AW1872">
        <v>1</v>
      </c>
      <c r="AZ1872">
        <v>1</v>
      </c>
      <c r="BA1872">
        <v>1</v>
      </c>
      <c r="BB1872">
        <v>1</v>
      </c>
      <c r="BC1872">
        <v>1</v>
      </c>
      <c r="BD1872" t="s">
        <v>3</v>
      </c>
      <c r="BE1872" t="s">
        <v>3</v>
      </c>
      <c r="BF1872" t="s">
        <v>3</v>
      </c>
      <c r="BG1872" t="s">
        <v>3</v>
      </c>
      <c r="BH1872">
        <v>3</v>
      </c>
      <c r="BI1872">
        <v>2</v>
      </c>
      <c r="BJ1872" t="s">
        <v>31</v>
      </c>
      <c r="BM1872">
        <v>500002</v>
      </c>
      <c r="BN1872">
        <v>0</v>
      </c>
      <c r="BO1872" t="s">
        <v>3</v>
      </c>
      <c r="BP1872">
        <v>0</v>
      </c>
      <c r="BQ1872">
        <v>12</v>
      </c>
      <c r="BR1872">
        <v>0</v>
      </c>
      <c r="BS1872">
        <v>1</v>
      </c>
      <c r="BT1872">
        <v>1</v>
      </c>
      <c r="BU1872">
        <v>1</v>
      </c>
      <c r="BV1872">
        <v>1</v>
      </c>
      <c r="BW1872">
        <v>1</v>
      </c>
      <c r="BX1872">
        <v>1</v>
      </c>
      <c r="BY1872" t="s">
        <v>3</v>
      </c>
      <c r="BZ1872">
        <v>0</v>
      </c>
      <c r="CA1872">
        <v>0</v>
      </c>
      <c r="CB1872" t="s">
        <v>3</v>
      </c>
      <c r="CE1872">
        <v>0</v>
      </c>
      <c r="CF1872">
        <v>0</v>
      </c>
      <c r="CG1872">
        <v>0</v>
      </c>
      <c r="CM1872">
        <v>0</v>
      </c>
      <c r="CN1872" t="s">
        <v>3</v>
      </c>
      <c r="CO1872">
        <v>0</v>
      </c>
      <c r="CP1872">
        <f t="shared" si="1338"/>
        <v>0</v>
      </c>
      <c r="CQ1872">
        <f t="shared" si="1339"/>
        <v>0</v>
      </c>
      <c r="CR1872">
        <f t="shared" si="1340"/>
        <v>0</v>
      </c>
      <c r="CS1872">
        <f t="shared" si="1341"/>
        <v>0</v>
      </c>
      <c r="CT1872">
        <f t="shared" si="1342"/>
        <v>0</v>
      </c>
      <c r="CU1872">
        <f t="shared" si="1343"/>
        <v>0</v>
      </c>
      <c r="CV1872">
        <f t="shared" si="1344"/>
        <v>0</v>
      </c>
      <c r="CW1872">
        <f t="shared" si="1345"/>
        <v>0</v>
      </c>
      <c r="CX1872">
        <f t="shared" si="1346"/>
        <v>0</v>
      </c>
      <c r="CY1872">
        <f t="shared" si="1347"/>
        <v>0</v>
      </c>
      <c r="CZ1872">
        <f t="shared" si="1348"/>
        <v>0</v>
      </c>
      <c r="DC1872" t="s">
        <v>3</v>
      </c>
      <c r="DD1872" t="s">
        <v>3</v>
      </c>
      <c r="DE1872" t="s">
        <v>3</v>
      </c>
      <c r="DF1872" t="s">
        <v>3</v>
      </c>
      <c r="DG1872" t="s">
        <v>3</v>
      </c>
      <c r="DH1872" t="s">
        <v>3</v>
      </c>
      <c r="DI1872" t="s">
        <v>3</v>
      </c>
      <c r="DJ1872" t="s">
        <v>3</v>
      </c>
      <c r="DK1872" t="s">
        <v>3</v>
      </c>
      <c r="DL1872" t="s">
        <v>3</v>
      </c>
      <c r="DM1872" t="s">
        <v>3</v>
      </c>
      <c r="DN1872">
        <v>0</v>
      </c>
      <c r="DO1872">
        <v>0</v>
      </c>
      <c r="DP1872">
        <v>1</v>
      </c>
      <c r="DQ1872">
        <v>1</v>
      </c>
      <c r="DU1872">
        <v>1009</v>
      </c>
      <c r="DV1872" t="s">
        <v>30</v>
      </c>
      <c r="DW1872" t="s">
        <v>30</v>
      </c>
      <c r="DX1872">
        <v>1000</v>
      </c>
      <c r="DZ1872" t="s">
        <v>3</v>
      </c>
      <c r="EA1872" t="s">
        <v>3</v>
      </c>
      <c r="EB1872" t="s">
        <v>3</v>
      </c>
      <c r="EC1872" t="s">
        <v>3</v>
      </c>
      <c r="EE1872">
        <v>29085444</v>
      </c>
      <c r="EF1872">
        <v>12</v>
      </c>
      <c r="EG1872" t="s">
        <v>32</v>
      </c>
      <c r="EH1872">
        <v>0</v>
      </c>
      <c r="EI1872" t="s">
        <v>3</v>
      </c>
      <c r="EJ1872">
        <v>2</v>
      </c>
      <c r="EK1872">
        <v>500002</v>
      </c>
      <c r="EL1872" t="s">
        <v>33</v>
      </c>
      <c r="EM1872" t="s">
        <v>34</v>
      </c>
      <c r="EO1872" t="s">
        <v>3</v>
      </c>
      <c r="EQ1872">
        <v>0</v>
      </c>
      <c r="ER1872">
        <v>0</v>
      </c>
      <c r="ES1872">
        <v>0</v>
      </c>
      <c r="ET1872">
        <v>0</v>
      </c>
      <c r="EU1872">
        <v>0</v>
      </c>
      <c r="EV1872">
        <v>0</v>
      </c>
      <c r="EW1872">
        <v>0</v>
      </c>
      <c r="EX1872">
        <v>0</v>
      </c>
      <c r="FQ1872">
        <v>0</v>
      </c>
      <c r="FR1872">
        <f t="shared" si="1349"/>
        <v>0</v>
      </c>
      <c r="FS1872">
        <v>0</v>
      </c>
      <c r="FX1872">
        <v>0</v>
      </c>
      <c r="FY1872">
        <v>0</v>
      </c>
      <c r="GA1872" t="s">
        <v>3</v>
      </c>
      <c r="GD1872">
        <v>1</v>
      </c>
      <c r="GF1872">
        <v>-304821490</v>
      </c>
      <c r="GG1872">
        <v>2</v>
      </c>
      <c r="GH1872">
        <v>1</v>
      </c>
      <c r="GI1872">
        <v>-2</v>
      </c>
      <c r="GJ1872">
        <v>0</v>
      </c>
      <c r="GK1872">
        <v>0</v>
      </c>
      <c r="GL1872">
        <f t="shared" si="1350"/>
        <v>0</v>
      </c>
      <c r="GM1872">
        <f t="shared" si="1351"/>
        <v>0</v>
      </c>
      <c r="GN1872">
        <f t="shared" si="1352"/>
        <v>0</v>
      </c>
      <c r="GO1872">
        <f t="shared" si="1353"/>
        <v>0</v>
      </c>
      <c r="GP1872">
        <f t="shared" si="1354"/>
        <v>0</v>
      </c>
      <c r="GR1872">
        <v>0</v>
      </c>
      <c r="GS1872">
        <v>0</v>
      </c>
      <c r="GT1872">
        <v>0</v>
      </c>
      <c r="GU1872" t="s">
        <v>3</v>
      </c>
      <c r="GV1872">
        <f t="shared" si="1355"/>
        <v>0</v>
      </c>
      <c r="GW1872">
        <v>1</v>
      </c>
      <c r="GX1872">
        <f t="shared" si="1356"/>
        <v>0</v>
      </c>
      <c r="HA1872">
        <v>0</v>
      </c>
      <c r="HB1872">
        <v>0</v>
      </c>
      <c r="HC1872">
        <f t="shared" si="1357"/>
        <v>0</v>
      </c>
      <c r="HE1872" t="s">
        <v>3</v>
      </c>
      <c r="HF1872" t="s">
        <v>3</v>
      </c>
      <c r="HM1872" t="s">
        <v>3</v>
      </c>
      <c r="IK1872">
        <v>0</v>
      </c>
    </row>
    <row r="1873" spans="1:245">
      <c r="A1873">
        <v>17</v>
      </c>
      <c r="B1873">
        <v>0</v>
      </c>
      <c r="C1873">
        <f>ROW(SmtRes!A1981)</f>
        <v>1981</v>
      </c>
      <c r="D1873">
        <f>ROW(EtalonRes!A1927)</f>
        <v>1927</v>
      </c>
      <c r="E1873" t="s">
        <v>41</v>
      </c>
      <c r="F1873" t="s">
        <v>50</v>
      </c>
      <c r="G1873" t="s">
        <v>51</v>
      </c>
      <c r="H1873" t="s">
        <v>52</v>
      </c>
      <c r="I1873">
        <f>ROUND(21.26/100,9)</f>
        <v>0.21260000000000001</v>
      </c>
      <c r="J1873">
        <v>0</v>
      </c>
      <c r="K1873">
        <f>ROUND(21.26/100,9)</f>
        <v>0.21260000000000001</v>
      </c>
      <c r="O1873">
        <f t="shared" si="1318"/>
        <v>206.65</v>
      </c>
      <c r="P1873">
        <f t="shared" si="1319"/>
        <v>0</v>
      </c>
      <c r="Q1873">
        <f t="shared" si="1320"/>
        <v>0</v>
      </c>
      <c r="R1873">
        <f t="shared" si="1321"/>
        <v>0</v>
      </c>
      <c r="S1873">
        <f t="shared" si="1322"/>
        <v>206.65</v>
      </c>
      <c r="T1873">
        <f t="shared" si="1323"/>
        <v>0</v>
      </c>
      <c r="U1873">
        <f t="shared" si="1324"/>
        <v>0.80150200000000005</v>
      </c>
      <c r="V1873">
        <f t="shared" si="1325"/>
        <v>0</v>
      </c>
      <c r="W1873">
        <f t="shared" si="1326"/>
        <v>0</v>
      </c>
      <c r="X1873">
        <f t="shared" si="1327"/>
        <v>140.52000000000001</v>
      </c>
      <c r="Y1873">
        <f t="shared" si="1328"/>
        <v>111.59</v>
      </c>
      <c r="AA1873">
        <v>35863109</v>
      </c>
      <c r="AB1873">
        <f t="shared" si="1329"/>
        <v>29.41</v>
      </c>
      <c r="AC1873">
        <f t="shared" si="1330"/>
        <v>0</v>
      </c>
      <c r="AD1873">
        <f t="shared" si="1331"/>
        <v>0</v>
      </c>
      <c r="AE1873">
        <f t="shared" si="1332"/>
        <v>0</v>
      </c>
      <c r="AF1873">
        <f t="shared" si="1333"/>
        <v>29.41</v>
      </c>
      <c r="AG1873">
        <f t="shared" si="1334"/>
        <v>0</v>
      </c>
      <c r="AH1873">
        <f t="shared" si="1335"/>
        <v>3.77</v>
      </c>
      <c r="AI1873">
        <f t="shared" si="1336"/>
        <v>0</v>
      </c>
      <c r="AJ1873">
        <f t="shared" si="1337"/>
        <v>0</v>
      </c>
      <c r="AK1873">
        <v>29.41</v>
      </c>
      <c r="AL1873">
        <v>0</v>
      </c>
      <c r="AM1873">
        <v>0</v>
      </c>
      <c r="AN1873">
        <v>0</v>
      </c>
      <c r="AO1873">
        <v>29.41</v>
      </c>
      <c r="AP1873">
        <v>0</v>
      </c>
      <c r="AQ1873">
        <v>3.77</v>
      </c>
      <c r="AR1873">
        <v>0</v>
      </c>
      <c r="AS1873">
        <v>0</v>
      </c>
      <c r="AT1873">
        <v>68</v>
      </c>
      <c r="AU1873">
        <v>54</v>
      </c>
      <c r="AV1873">
        <v>1</v>
      </c>
      <c r="AW1873">
        <v>1</v>
      </c>
      <c r="AZ1873">
        <v>1</v>
      </c>
      <c r="BA1873">
        <v>33.049999999999997</v>
      </c>
      <c r="BB1873">
        <v>1</v>
      </c>
      <c r="BC1873">
        <v>1</v>
      </c>
      <c r="BD1873" t="s">
        <v>3</v>
      </c>
      <c r="BE1873" t="s">
        <v>3</v>
      </c>
      <c r="BF1873" t="s">
        <v>3</v>
      </c>
      <c r="BG1873" t="s">
        <v>3</v>
      </c>
      <c r="BH1873">
        <v>0</v>
      </c>
      <c r="BI1873">
        <v>1</v>
      </c>
      <c r="BJ1873" t="s">
        <v>53</v>
      </c>
      <c r="BM1873">
        <v>57001</v>
      </c>
      <c r="BN1873">
        <v>0</v>
      </c>
      <c r="BO1873" t="s">
        <v>50</v>
      </c>
      <c r="BP1873">
        <v>1</v>
      </c>
      <c r="BQ1873">
        <v>6</v>
      </c>
      <c r="BR1873">
        <v>0</v>
      </c>
      <c r="BS1873">
        <v>33.049999999999997</v>
      </c>
      <c r="BT1873">
        <v>1</v>
      </c>
      <c r="BU1873">
        <v>1</v>
      </c>
      <c r="BV1873">
        <v>1</v>
      </c>
      <c r="BW1873">
        <v>1</v>
      </c>
      <c r="BX1873">
        <v>1</v>
      </c>
      <c r="BY1873" t="s">
        <v>3</v>
      </c>
      <c r="BZ1873">
        <v>80</v>
      </c>
      <c r="CA1873">
        <v>68</v>
      </c>
      <c r="CB1873" t="s">
        <v>3</v>
      </c>
      <c r="CE1873">
        <v>0</v>
      </c>
      <c r="CF1873">
        <v>0</v>
      </c>
      <c r="CG1873">
        <v>0</v>
      </c>
      <c r="CM1873">
        <v>0</v>
      </c>
      <c r="CN1873" t="s">
        <v>3</v>
      </c>
      <c r="CO1873">
        <v>0</v>
      </c>
      <c r="CP1873">
        <f t="shared" si="1338"/>
        <v>206.65</v>
      </c>
      <c r="CQ1873">
        <f t="shared" si="1339"/>
        <v>0</v>
      </c>
      <c r="CR1873">
        <f t="shared" si="1340"/>
        <v>0</v>
      </c>
      <c r="CS1873">
        <f t="shared" si="1341"/>
        <v>0</v>
      </c>
      <c r="CT1873">
        <f t="shared" si="1342"/>
        <v>972.00049999999987</v>
      </c>
      <c r="CU1873">
        <f t="shared" si="1343"/>
        <v>0</v>
      </c>
      <c r="CV1873">
        <f t="shared" si="1344"/>
        <v>3.77</v>
      </c>
      <c r="CW1873">
        <f t="shared" si="1345"/>
        <v>0</v>
      </c>
      <c r="CX1873">
        <f t="shared" si="1346"/>
        <v>0</v>
      </c>
      <c r="CY1873">
        <f t="shared" si="1347"/>
        <v>140.52200000000002</v>
      </c>
      <c r="CZ1873">
        <f t="shared" si="1348"/>
        <v>111.59100000000001</v>
      </c>
      <c r="DC1873" t="s">
        <v>3</v>
      </c>
      <c r="DD1873" t="s">
        <v>3</v>
      </c>
      <c r="DE1873" t="s">
        <v>3</v>
      </c>
      <c r="DF1873" t="s">
        <v>3</v>
      </c>
      <c r="DG1873" t="s">
        <v>3</v>
      </c>
      <c r="DH1873" t="s">
        <v>3</v>
      </c>
      <c r="DI1873" t="s">
        <v>3</v>
      </c>
      <c r="DJ1873" t="s">
        <v>3</v>
      </c>
      <c r="DK1873" t="s">
        <v>3</v>
      </c>
      <c r="DL1873" t="s">
        <v>3</v>
      </c>
      <c r="DM1873" t="s">
        <v>3</v>
      </c>
      <c r="DN1873">
        <v>0</v>
      </c>
      <c r="DO1873">
        <v>0</v>
      </c>
      <c r="DP1873">
        <v>1</v>
      </c>
      <c r="DQ1873">
        <v>1</v>
      </c>
      <c r="DU1873">
        <v>1013</v>
      </c>
      <c r="DV1873" t="s">
        <v>52</v>
      </c>
      <c r="DW1873" t="s">
        <v>52</v>
      </c>
      <c r="DX1873">
        <v>1</v>
      </c>
      <c r="DZ1873" t="s">
        <v>3</v>
      </c>
      <c r="EA1873" t="s">
        <v>3</v>
      </c>
      <c r="EB1873" t="s">
        <v>3</v>
      </c>
      <c r="EC1873" t="s">
        <v>3</v>
      </c>
      <c r="EE1873">
        <v>29085590</v>
      </c>
      <c r="EF1873">
        <v>6</v>
      </c>
      <c r="EG1873" t="s">
        <v>22</v>
      </c>
      <c r="EH1873">
        <v>0</v>
      </c>
      <c r="EI1873" t="s">
        <v>3</v>
      </c>
      <c r="EJ1873">
        <v>1</v>
      </c>
      <c r="EK1873">
        <v>57001</v>
      </c>
      <c r="EL1873" t="s">
        <v>23</v>
      </c>
      <c r="EM1873" t="s">
        <v>24</v>
      </c>
      <c r="EO1873" t="s">
        <v>3</v>
      </c>
      <c r="EQ1873">
        <v>0</v>
      </c>
      <c r="ER1873">
        <v>29.41</v>
      </c>
      <c r="ES1873">
        <v>0</v>
      </c>
      <c r="ET1873">
        <v>0</v>
      </c>
      <c r="EU1873">
        <v>0</v>
      </c>
      <c r="EV1873">
        <v>29.41</v>
      </c>
      <c r="EW1873">
        <v>3.77</v>
      </c>
      <c r="EX1873">
        <v>0</v>
      </c>
      <c r="EY1873">
        <v>0</v>
      </c>
      <c r="FQ1873">
        <v>0</v>
      </c>
      <c r="FR1873">
        <f t="shared" si="1349"/>
        <v>0</v>
      </c>
      <c r="FS1873">
        <v>0</v>
      </c>
      <c r="FV1873" t="s">
        <v>25</v>
      </c>
      <c r="FW1873" t="s">
        <v>26</v>
      </c>
      <c r="FX1873">
        <v>80</v>
      </c>
      <c r="FY1873">
        <v>68</v>
      </c>
      <c r="GA1873" t="s">
        <v>3</v>
      </c>
      <c r="GD1873">
        <v>1</v>
      </c>
      <c r="GF1873">
        <v>1266291680</v>
      </c>
      <c r="GG1873">
        <v>2</v>
      </c>
      <c r="GH1873">
        <v>1</v>
      </c>
      <c r="GI1873">
        <v>2</v>
      </c>
      <c r="GJ1873">
        <v>0</v>
      </c>
      <c r="GK1873">
        <v>0</v>
      </c>
      <c r="GL1873">
        <f t="shared" si="1350"/>
        <v>0</v>
      </c>
      <c r="GM1873">
        <f t="shared" si="1351"/>
        <v>458.76</v>
      </c>
      <c r="GN1873">
        <f t="shared" si="1352"/>
        <v>458.76</v>
      </c>
      <c r="GO1873">
        <f t="shared" si="1353"/>
        <v>0</v>
      </c>
      <c r="GP1873">
        <f t="shared" si="1354"/>
        <v>0</v>
      </c>
      <c r="GR1873">
        <v>0</v>
      </c>
      <c r="GS1873">
        <v>3</v>
      </c>
      <c r="GT1873">
        <v>0</v>
      </c>
      <c r="GU1873" t="s">
        <v>3</v>
      </c>
      <c r="GV1873">
        <f t="shared" si="1355"/>
        <v>0</v>
      </c>
      <c r="GW1873">
        <v>1</v>
      </c>
      <c r="GX1873">
        <f t="shared" si="1356"/>
        <v>0</v>
      </c>
      <c r="HA1873">
        <v>0</v>
      </c>
      <c r="HB1873">
        <v>0</v>
      </c>
      <c r="HC1873">
        <f t="shared" si="1357"/>
        <v>0</v>
      </c>
      <c r="HE1873" t="s">
        <v>3</v>
      </c>
      <c r="HF1873" t="s">
        <v>3</v>
      </c>
      <c r="HM1873" t="s">
        <v>3</v>
      </c>
      <c r="IK1873">
        <v>0</v>
      </c>
    </row>
    <row r="1874" spans="1:245">
      <c r="A1874">
        <v>18</v>
      </c>
      <c r="B1874">
        <v>0</v>
      </c>
      <c r="C1874">
        <v>1981</v>
      </c>
      <c r="E1874" t="s">
        <v>48</v>
      </c>
      <c r="F1874" t="s">
        <v>28</v>
      </c>
      <c r="G1874" t="s">
        <v>29</v>
      </c>
      <c r="H1874" t="s">
        <v>30</v>
      </c>
      <c r="I1874">
        <f>I1873*J1874</f>
        <v>2.3386000000000001E-2</v>
      </c>
      <c r="J1874">
        <v>0.11</v>
      </c>
      <c r="K1874">
        <v>0.11</v>
      </c>
      <c r="O1874">
        <f t="shared" si="1318"/>
        <v>0</v>
      </c>
      <c r="P1874">
        <f t="shared" si="1319"/>
        <v>0</v>
      </c>
      <c r="Q1874">
        <f t="shared" si="1320"/>
        <v>0</v>
      </c>
      <c r="R1874">
        <f t="shared" si="1321"/>
        <v>0</v>
      </c>
      <c r="S1874">
        <f t="shared" si="1322"/>
        <v>0</v>
      </c>
      <c r="T1874">
        <f t="shared" si="1323"/>
        <v>0</v>
      </c>
      <c r="U1874">
        <f t="shared" si="1324"/>
        <v>0</v>
      </c>
      <c r="V1874">
        <f t="shared" si="1325"/>
        <v>0</v>
      </c>
      <c r="W1874">
        <f t="shared" si="1326"/>
        <v>0</v>
      </c>
      <c r="X1874">
        <f t="shared" si="1327"/>
        <v>0</v>
      </c>
      <c r="Y1874">
        <f t="shared" si="1328"/>
        <v>0</v>
      </c>
      <c r="AA1874">
        <v>35863109</v>
      </c>
      <c r="AB1874">
        <f t="shared" si="1329"/>
        <v>0</v>
      </c>
      <c r="AC1874">
        <f t="shared" si="1330"/>
        <v>0</v>
      </c>
      <c r="AD1874">
        <f t="shared" si="1331"/>
        <v>0</v>
      </c>
      <c r="AE1874">
        <f t="shared" si="1332"/>
        <v>0</v>
      </c>
      <c r="AF1874">
        <f t="shared" si="1333"/>
        <v>0</v>
      </c>
      <c r="AG1874">
        <f t="shared" si="1334"/>
        <v>0</v>
      </c>
      <c r="AH1874">
        <f t="shared" si="1335"/>
        <v>0</v>
      </c>
      <c r="AI1874">
        <f t="shared" si="1336"/>
        <v>0</v>
      </c>
      <c r="AJ1874">
        <f t="shared" si="1337"/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1</v>
      </c>
      <c r="AW1874">
        <v>1</v>
      </c>
      <c r="AZ1874">
        <v>1</v>
      </c>
      <c r="BA1874">
        <v>1</v>
      </c>
      <c r="BB1874">
        <v>1</v>
      </c>
      <c r="BC1874">
        <v>1</v>
      </c>
      <c r="BD1874" t="s">
        <v>3</v>
      </c>
      <c r="BE1874" t="s">
        <v>3</v>
      </c>
      <c r="BF1874" t="s">
        <v>3</v>
      </c>
      <c r="BG1874" t="s">
        <v>3</v>
      </c>
      <c r="BH1874">
        <v>3</v>
      </c>
      <c r="BI1874">
        <v>2</v>
      </c>
      <c r="BJ1874" t="s">
        <v>31</v>
      </c>
      <c r="BM1874">
        <v>500002</v>
      </c>
      <c r="BN1874">
        <v>0</v>
      </c>
      <c r="BO1874" t="s">
        <v>3</v>
      </c>
      <c r="BP1874">
        <v>0</v>
      </c>
      <c r="BQ1874">
        <v>12</v>
      </c>
      <c r="BR1874">
        <v>0</v>
      </c>
      <c r="BS1874">
        <v>1</v>
      </c>
      <c r="BT1874">
        <v>1</v>
      </c>
      <c r="BU1874">
        <v>1</v>
      </c>
      <c r="BV1874">
        <v>1</v>
      </c>
      <c r="BW1874">
        <v>1</v>
      </c>
      <c r="BX1874">
        <v>1</v>
      </c>
      <c r="BY1874" t="s">
        <v>3</v>
      </c>
      <c r="BZ1874">
        <v>0</v>
      </c>
      <c r="CA1874">
        <v>0</v>
      </c>
      <c r="CB1874" t="s">
        <v>3</v>
      </c>
      <c r="CE1874">
        <v>0</v>
      </c>
      <c r="CF1874">
        <v>0</v>
      </c>
      <c r="CG1874">
        <v>0</v>
      </c>
      <c r="CM1874">
        <v>0</v>
      </c>
      <c r="CN1874" t="s">
        <v>3</v>
      </c>
      <c r="CO1874">
        <v>0</v>
      </c>
      <c r="CP1874">
        <f t="shared" si="1338"/>
        <v>0</v>
      </c>
      <c r="CQ1874">
        <f t="shared" si="1339"/>
        <v>0</v>
      </c>
      <c r="CR1874">
        <f t="shared" si="1340"/>
        <v>0</v>
      </c>
      <c r="CS1874">
        <f t="shared" si="1341"/>
        <v>0</v>
      </c>
      <c r="CT1874">
        <f t="shared" si="1342"/>
        <v>0</v>
      </c>
      <c r="CU1874">
        <f t="shared" si="1343"/>
        <v>0</v>
      </c>
      <c r="CV1874">
        <f t="shared" si="1344"/>
        <v>0</v>
      </c>
      <c r="CW1874">
        <f t="shared" si="1345"/>
        <v>0</v>
      </c>
      <c r="CX1874">
        <f t="shared" si="1346"/>
        <v>0</v>
      </c>
      <c r="CY1874">
        <f t="shared" si="1347"/>
        <v>0</v>
      </c>
      <c r="CZ1874">
        <f t="shared" si="1348"/>
        <v>0</v>
      </c>
      <c r="DC1874" t="s">
        <v>3</v>
      </c>
      <c r="DD1874" t="s">
        <v>3</v>
      </c>
      <c r="DE1874" t="s">
        <v>3</v>
      </c>
      <c r="DF1874" t="s">
        <v>3</v>
      </c>
      <c r="DG1874" t="s">
        <v>3</v>
      </c>
      <c r="DH1874" t="s">
        <v>3</v>
      </c>
      <c r="DI1874" t="s">
        <v>3</v>
      </c>
      <c r="DJ1874" t="s">
        <v>3</v>
      </c>
      <c r="DK1874" t="s">
        <v>3</v>
      </c>
      <c r="DL1874" t="s">
        <v>3</v>
      </c>
      <c r="DM1874" t="s">
        <v>3</v>
      </c>
      <c r="DN1874">
        <v>0</v>
      </c>
      <c r="DO1874">
        <v>0</v>
      </c>
      <c r="DP1874">
        <v>1</v>
      </c>
      <c r="DQ1874">
        <v>1</v>
      </c>
      <c r="DU1874">
        <v>1009</v>
      </c>
      <c r="DV1874" t="s">
        <v>30</v>
      </c>
      <c r="DW1874" t="s">
        <v>30</v>
      </c>
      <c r="DX1874">
        <v>1000</v>
      </c>
      <c r="DZ1874" t="s">
        <v>3</v>
      </c>
      <c r="EA1874" t="s">
        <v>3</v>
      </c>
      <c r="EB1874" t="s">
        <v>3</v>
      </c>
      <c r="EC1874" t="s">
        <v>3</v>
      </c>
      <c r="EE1874">
        <v>29085444</v>
      </c>
      <c r="EF1874">
        <v>12</v>
      </c>
      <c r="EG1874" t="s">
        <v>32</v>
      </c>
      <c r="EH1874">
        <v>0</v>
      </c>
      <c r="EI1874" t="s">
        <v>3</v>
      </c>
      <c r="EJ1874">
        <v>2</v>
      </c>
      <c r="EK1874">
        <v>500002</v>
      </c>
      <c r="EL1874" t="s">
        <v>33</v>
      </c>
      <c r="EM1874" t="s">
        <v>34</v>
      </c>
      <c r="EO1874" t="s">
        <v>3</v>
      </c>
      <c r="EQ1874">
        <v>0</v>
      </c>
      <c r="ER1874">
        <v>0</v>
      </c>
      <c r="ES1874">
        <v>0</v>
      </c>
      <c r="ET1874">
        <v>0</v>
      </c>
      <c r="EU1874">
        <v>0</v>
      </c>
      <c r="EV1874">
        <v>0</v>
      </c>
      <c r="EW1874">
        <v>0</v>
      </c>
      <c r="EX1874">
        <v>0</v>
      </c>
      <c r="FQ1874">
        <v>0</v>
      </c>
      <c r="FR1874">
        <f t="shared" si="1349"/>
        <v>0</v>
      </c>
      <c r="FS1874">
        <v>0</v>
      </c>
      <c r="FX1874">
        <v>0</v>
      </c>
      <c r="FY1874">
        <v>0</v>
      </c>
      <c r="GA1874" t="s">
        <v>3</v>
      </c>
      <c r="GD1874">
        <v>1</v>
      </c>
      <c r="GF1874">
        <v>-304821490</v>
      </c>
      <c r="GG1874">
        <v>2</v>
      </c>
      <c r="GH1874">
        <v>1</v>
      </c>
      <c r="GI1874">
        <v>-2</v>
      </c>
      <c r="GJ1874">
        <v>0</v>
      </c>
      <c r="GK1874">
        <v>0</v>
      </c>
      <c r="GL1874">
        <f t="shared" si="1350"/>
        <v>0</v>
      </c>
      <c r="GM1874">
        <f t="shared" si="1351"/>
        <v>0</v>
      </c>
      <c r="GN1874">
        <f t="shared" si="1352"/>
        <v>0</v>
      </c>
      <c r="GO1874">
        <f t="shared" si="1353"/>
        <v>0</v>
      </c>
      <c r="GP1874">
        <f t="shared" si="1354"/>
        <v>0</v>
      </c>
      <c r="GR1874">
        <v>0</v>
      </c>
      <c r="GS1874">
        <v>0</v>
      </c>
      <c r="GT1874">
        <v>0</v>
      </c>
      <c r="GU1874" t="s">
        <v>3</v>
      </c>
      <c r="GV1874">
        <f t="shared" si="1355"/>
        <v>0</v>
      </c>
      <c r="GW1874">
        <v>1</v>
      </c>
      <c r="GX1874">
        <f t="shared" si="1356"/>
        <v>0</v>
      </c>
      <c r="HA1874">
        <v>0</v>
      </c>
      <c r="HB1874">
        <v>0</v>
      </c>
      <c r="HC1874">
        <f t="shared" si="1357"/>
        <v>0</v>
      </c>
      <c r="HE1874" t="s">
        <v>3</v>
      </c>
      <c r="HF1874" t="s">
        <v>3</v>
      </c>
      <c r="HM1874" t="s">
        <v>3</v>
      </c>
      <c r="IK1874">
        <v>0</v>
      </c>
    </row>
    <row r="1875" spans="1:245">
      <c r="A1875">
        <v>17</v>
      </c>
      <c r="B1875">
        <v>0</v>
      </c>
      <c r="C1875">
        <f>ROW(SmtRes!A1982)</f>
        <v>1982</v>
      </c>
      <c r="D1875">
        <f>ROW(EtalonRes!A1928)</f>
        <v>1928</v>
      </c>
      <c r="E1875" t="s">
        <v>49</v>
      </c>
      <c r="F1875" t="s">
        <v>56</v>
      </c>
      <c r="G1875" t="s">
        <v>57</v>
      </c>
      <c r="H1875" t="s">
        <v>58</v>
      </c>
      <c r="I1875">
        <f>ROUND(4/100,9)</f>
        <v>0.04</v>
      </c>
      <c r="J1875">
        <v>0</v>
      </c>
      <c r="K1875">
        <f>ROUND(4/100,9)</f>
        <v>0.04</v>
      </c>
      <c r="O1875">
        <f t="shared" si="1318"/>
        <v>60.22</v>
      </c>
      <c r="P1875">
        <f t="shared" si="1319"/>
        <v>0</v>
      </c>
      <c r="Q1875">
        <f t="shared" si="1320"/>
        <v>0</v>
      </c>
      <c r="R1875">
        <f t="shared" si="1321"/>
        <v>0</v>
      </c>
      <c r="S1875">
        <f t="shared" si="1322"/>
        <v>60.22</v>
      </c>
      <c r="T1875">
        <f t="shared" si="1323"/>
        <v>0</v>
      </c>
      <c r="U1875">
        <f t="shared" si="1324"/>
        <v>0.2336</v>
      </c>
      <c r="V1875">
        <f t="shared" si="1325"/>
        <v>0</v>
      </c>
      <c r="W1875">
        <f t="shared" si="1326"/>
        <v>0</v>
      </c>
      <c r="X1875">
        <f t="shared" si="1327"/>
        <v>43.36</v>
      </c>
      <c r="Y1875">
        <f t="shared" si="1328"/>
        <v>31.31</v>
      </c>
      <c r="AA1875">
        <v>35863109</v>
      </c>
      <c r="AB1875">
        <f t="shared" si="1329"/>
        <v>45.55</v>
      </c>
      <c r="AC1875">
        <f t="shared" si="1330"/>
        <v>0</v>
      </c>
      <c r="AD1875">
        <f t="shared" si="1331"/>
        <v>0</v>
      </c>
      <c r="AE1875">
        <f t="shared" si="1332"/>
        <v>0</v>
      </c>
      <c r="AF1875">
        <f t="shared" si="1333"/>
        <v>45.55</v>
      </c>
      <c r="AG1875">
        <f t="shared" si="1334"/>
        <v>0</v>
      </c>
      <c r="AH1875">
        <f t="shared" si="1335"/>
        <v>5.84</v>
      </c>
      <c r="AI1875">
        <f t="shared" si="1336"/>
        <v>0</v>
      </c>
      <c r="AJ1875">
        <f t="shared" si="1337"/>
        <v>0</v>
      </c>
      <c r="AK1875">
        <v>45.55</v>
      </c>
      <c r="AL1875">
        <v>0</v>
      </c>
      <c r="AM1875">
        <v>0</v>
      </c>
      <c r="AN1875">
        <v>0</v>
      </c>
      <c r="AO1875">
        <v>45.55</v>
      </c>
      <c r="AP1875">
        <v>0</v>
      </c>
      <c r="AQ1875">
        <v>5.84</v>
      </c>
      <c r="AR1875">
        <v>0</v>
      </c>
      <c r="AS1875">
        <v>0</v>
      </c>
      <c r="AT1875">
        <v>72</v>
      </c>
      <c r="AU1875">
        <v>52</v>
      </c>
      <c r="AV1875">
        <v>1</v>
      </c>
      <c r="AW1875">
        <v>1</v>
      </c>
      <c r="AZ1875">
        <v>1</v>
      </c>
      <c r="BA1875">
        <v>33.049999999999997</v>
      </c>
      <c r="BB1875">
        <v>1</v>
      </c>
      <c r="BC1875">
        <v>1</v>
      </c>
      <c r="BD1875" t="s">
        <v>3</v>
      </c>
      <c r="BE1875" t="s">
        <v>3</v>
      </c>
      <c r="BF1875" t="s">
        <v>3</v>
      </c>
      <c r="BG1875" t="s">
        <v>3</v>
      </c>
      <c r="BH1875">
        <v>0</v>
      </c>
      <c r="BI1875">
        <v>1</v>
      </c>
      <c r="BJ1875" t="s">
        <v>59</v>
      </c>
      <c r="BM1875">
        <v>67001</v>
      </c>
      <c r="BN1875">
        <v>0</v>
      </c>
      <c r="BO1875" t="s">
        <v>56</v>
      </c>
      <c r="BP1875">
        <v>1</v>
      </c>
      <c r="BQ1875">
        <v>6</v>
      </c>
      <c r="BR1875">
        <v>0</v>
      </c>
      <c r="BS1875">
        <v>33.049999999999997</v>
      </c>
      <c r="BT1875">
        <v>1</v>
      </c>
      <c r="BU1875">
        <v>1</v>
      </c>
      <c r="BV1875">
        <v>1</v>
      </c>
      <c r="BW1875">
        <v>1</v>
      </c>
      <c r="BX1875">
        <v>1</v>
      </c>
      <c r="BY1875" t="s">
        <v>3</v>
      </c>
      <c r="BZ1875">
        <v>85</v>
      </c>
      <c r="CA1875">
        <v>65</v>
      </c>
      <c r="CB1875" t="s">
        <v>3</v>
      </c>
      <c r="CE1875">
        <v>0</v>
      </c>
      <c r="CF1875">
        <v>0</v>
      </c>
      <c r="CG1875">
        <v>0</v>
      </c>
      <c r="CM1875">
        <v>0</v>
      </c>
      <c r="CN1875" t="s">
        <v>3</v>
      </c>
      <c r="CO1875">
        <v>0</v>
      </c>
      <c r="CP1875">
        <f t="shared" si="1338"/>
        <v>60.22</v>
      </c>
      <c r="CQ1875">
        <f t="shared" si="1339"/>
        <v>0</v>
      </c>
      <c r="CR1875">
        <f t="shared" si="1340"/>
        <v>0</v>
      </c>
      <c r="CS1875">
        <f t="shared" si="1341"/>
        <v>0</v>
      </c>
      <c r="CT1875">
        <f t="shared" si="1342"/>
        <v>1505.4274999999998</v>
      </c>
      <c r="CU1875">
        <f t="shared" si="1343"/>
        <v>0</v>
      </c>
      <c r="CV1875">
        <f t="shared" si="1344"/>
        <v>5.84</v>
      </c>
      <c r="CW1875">
        <f t="shared" si="1345"/>
        <v>0</v>
      </c>
      <c r="CX1875">
        <f t="shared" si="1346"/>
        <v>0</v>
      </c>
      <c r="CY1875">
        <f t="shared" si="1347"/>
        <v>43.358400000000003</v>
      </c>
      <c r="CZ1875">
        <f t="shared" si="1348"/>
        <v>31.314399999999999</v>
      </c>
      <c r="DC1875" t="s">
        <v>3</v>
      </c>
      <c r="DD1875" t="s">
        <v>3</v>
      </c>
      <c r="DE1875" t="s">
        <v>3</v>
      </c>
      <c r="DF1875" t="s">
        <v>3</v>
      </c>
      <c r="DG1875" t="s">
        <v>3</v>
      </c>
      <c r="DH1875" t="s">
        <v>3</v>
      </c>
      <c r="DI1875" t="s">
        <v>3</v>
      </c>
      <c r="DJ1875" t="s">
        <v>3</v>
      </c>
      <c r="DK1875" t="s">
        <v>3</v>
      </c>
      <c r="DL1875" t="s">
        <v>3</v>
      </c>
      <c r="DM1875" t="s">
        <v>3</v>
      </c>
      <c r="DN1875">
        <v>0</v>
      </c>
      <c r="DO1875">
        <v>0</v>
      </c>
      <c r="DP1875">
        <v>1</v>
      </c>
      <c r="DQ1875">
        <v>1</v>
      </c>
      <c r="DU1875">
        <v>1010</v>
      </c>
      <c r="DV1875" t="s">
        <v>58</v>
      </c>
      <c r="DW1875" t="s">
        <v>58</v>
      </c>
      <c r="DX1875">
        <v>100</v>
      </c>
      <c r="DZ1875" t="s">
        <v>3</v>
      </c>
      <c r="EA1875" t="s">
        <v>3</v>
      </c>
      <c r="EB1875" t="s">
        <v>3</v>
      </c>
      <c r="EC1875" t="s">
        <v>3</v>
      </c>
      <c r="EE1875">
        <v>29085636</v>
      </c>
      <c r="EF1875">
        <v>6</v>
      </c>
      <c r="EG1875" t="s">
        <v>22</v>
      </c>
      <c r="EH1875">
        <v>0</v>
      </c>
      <c r="EI1875" t="s">
        <v>3</v>
      </c>
      <c r="EJ1875">
        <v>1</v>
      </c>
      <c r="EK1875">
        <v>67001</v>
      </c>
      <c r="EL1875" t="s">
        <v>60</v>
      </c>
      <c r="EM1875" t="s">
        <v>61</v>
      </c>
      <c r="EO1875" t="s">
        <v>3</v>
      </c>
      <c r="EQ1875">
        <v>0</v>
      </c>
      <c r="ER1875">
        <v>45.55</v>
      </c>
      <c r="ES1875">
        <v>0</v>
      </c>
      <c r="ET1875">
        <v>0</v>
      </c>
      <c r="EU1875">
        <v>0</v>
      </c>
      <c r="EV1875">
        <v>45.55</v>
      </c>
      <c r="EW1875">
        <v>5.84</v>
      </c>
      <c r="EX1875">
        <v>0</v>
      </c>
      <c r="EY1875">
        <v>0</v>
      </c>
      <c r="FQ1875">
        <v>0</v>
      </c>
      <c r="FR1875">
        <f t="shared" si="1349"/>
        <v>0</v>
      </c>
      <c r="FS1875">
        <v>0</v>
      </c>
      <c r="FV1875" t="s">
        <v>25</v>
      </c>
      <c r="FW1875" t="s">
        <v>26</v>
      </c>
      <c r="FX1875">
        <v>85</v>
      </c>
      <c r="FY1875">
        <v>65</v>
      </c>
      <c r="GA1875" t="s">
        <v>3</v>
      </c>
      <c r="GD1875">
        <v>1</v>
      </c>
      <c r="GF1875">
        <v>-1255865036</v>
      </c>
      <c r="GG1875">
        <v>2</v>
      </c>
      <c r="GH1875">
        <v>1</v>
      </c>
      <c r="GI1875">
        <v>2</v>
      </c>
      <c r="GJ1875">
        <v>0</v>
      </c>
      <c r="GK1875">
        <v>0</v>
      </c>
      <c r="GL1875">
        <f t="shared" si="1350"/>
        <v>0</v>
      </c>
      <c r="GM1875">
        <f t="shared" si="1351"/>
        <v>134.88999999999999</v>
      </c>
      <c r="GN1875">
        <f t="shared" si="1352"/>
        <v>134.88999999999999</v>
      </c>
      <c r="GO1875">
        <f t="shared" si="1353"/>
        <v>0</v>
      </c>
      <c r="GP1875">
        <f t="shared" si="1354"/>
        <v>0</v>
      </c>
      <c r="GR1875">
        <v>0</v>
      </c>
      <c r="GS1875">
        <v>3</v>
      </c>
      <c r="GT1875">
        <v>0</v>
      </c>
      <c r="GU1875" t="s">
        <v>3</v>
      </c>
      <c r="GV1875">
        <f t="shared" si="1355"/>
        <v>0</v>
      </c>
      <c r="GW1875">
        <v>1</v>
      </c>
      <c r="GX1875">
        <f t="shared" si="1356"/>
        <v>0</v>
      </c>
      <c r="HA1875">
        <v>0</v>
      </c>
      <c r="HB1875">
        <v>0</v>
      </c>
      <c r="HC1875">
        <f t="shared" si="1357"/>
        <v>0</v>
      </c>
      <c r="HE1875" t="s">
        <v>3</v>
      </c>
      <c r="HF1875" t="s">
        <v>3</v>
      </c>
      <c r="HM1875" t="s">
        <v>3</v>
      </c>
      <c r="IK1875">
        <v>0</v>
      </c>
    </row>
    <row r="1876" spans="1:245">
      <c r="A1876">
        <v>17</v>
      </c>
      <c r="B1876">
        <v>0</v>
      </c>
      <c r="C1876">
        <f>ROW(SmtRes!A1985)</f>
        <v>1985</v>
      </c>
      <c r="D1876">
        <f>ROW(EtalonRes!A1931)</f>
        <v>1931</v>
      </c>
      <c r="E1876" t="s">
        <v>55</v>
      </c>
      <c r="F1876" t="s">
        <v>63</v>
      </c>
      <c r="G1876" t="s">
        <v>64</v>
      </c>
      <c r="H1876" t="s">
        <v>65</v>
      </c>
      <c r="I1876">
        <f>ROUND(15/100,9)</f>
        <v>0.15</v>
      </c>
      <c r="J1876">
        <v>0</v>
      </c>
      <c r="K1876">
        <f>ROUND(15/100,9)</f>
        <v>0.15</v>
      </c>
      <c r="O1876">
        <f t="shared" si="1318"/>
        <v>373.45</v>
      </c>
      <c r="P1876">
        <f t="shared" si="1319"/>
        <v>0</v>
      </c>
      <c r="Q1876">
        <f t="shared" si="1320"/>
        <v>0.7</v>
      </c>
      <c r="R1876">
        <f t="shared" si="1321"/>
        <v>0.69</v>
      </c>
      <c r="S1876">
        <f t="shared" si="1322"/>
        <v>372.75</v>
      </c>
      <c r="T1876">
        <f t="shared" si="1323"/>
        <v>0</v>
      </c>
      <c r="U1876">
        <f t="shared" si="1324"/>
        <v>1.446</v>
      </c>
      <c r="V1876">
        <f t="shared" si="1325"/>
        <v>1.5E-3</v>
      </c>
      <c r="W1876">
        <f t="shared" si="1326"/>
        <v>0</v>
      </c>
      <c r="X1876">
        <f t="shared" si="1327"/>
        <v>268.88</v>
      </c>
      <c r="Y1876">
        <f t="shared" si="1328"/>
        <v>194.19</v>
      </c>
      <c r="AA1876">
        <v>35863109</v>
      </c>
      <c r="AB1876">
        <f t="shared" si="1329"/>
        <v>75.5</v>
      </c>
      <c r="AC1876">
        <f t="shared" si="1330"/>
        <v>0</v>
      </c>
      <c r="AD1876">
        <f t="shared" si="1331"/>
        <v>0.31</v>
      </c>
      <c r="AE1876">
        <f t="shared" si="1332"/>
        <v>0.14000000000000001</v>
      </c>
      <c r="AF1876">
        <f t="shared" si="1333"/>
        <v>75.19</v>
      </c>
      <c r="AG1876">
        <f t="shared" si="1334"/>
        <v>0</v>
      </c>
      <c r="AH1876">
        <f t="shared" si="1335"/>
        <v>9.64</v>
      </c>
      <c r="AI1876">
        <f t="shared" si="1336"/>
        <v>0.01</v>
      </c>
      <c r="AJ1876">
        <f t="shared" si="1337"/>
        <v>0</v>
      </c>
      <c r="AK1876">
        <v>75.5</v>
      </c>
      <c r="AL1876">
        <v>0</v>
      </c>
      <c r="AM1876">
        <v>0.31</v>
      </c>
      <c r="AN1876">
        <v>0.14000000000000001</v>
      </c>
      <c r="AO1876">
        <v>75.19</v>
      </c>
      <c r="AP1876">
        <v>0</v>
      </c>
      <c r="AQ1876">
        <v>9.64</v>
      </c>
      <c r="AR1876">
        <v>0.01</v>
      </c>
      <c r="AS1876">
        <v>0</v>
      </c>
      <c r="AT1876">
        <v>72</v>
      </c>
      <c r="AU1876">
        <v>52</v>
      </c>
      <c r="AV1876">
        <v>1</v>
      </c>
      <c r="AW1876">
        <v>1</v>
      </c>
      <c r="AZ1876">
        <v>1</v>
      </c>
      <c r="BA1876">
        <v>33.049999999999997</v>
      </c>
      <c r="BB1876">
        <v>15.06</v>
      </c>
      <c r="BC1876">
        <v>1</v>
      </c>
      <c r="BD1876" t="s">
        <v>3</v>
      </c>
      <c r="BE1876" t="s">
        <v>3</v>
      </c>
      <c r="BF1876" t="s">
        <v>3</v>
      </c>
      <c r="BG1876" t="s">
        <v>3</v>
      </c>
      <c r="BH1876">
        <v>0</v>
      </c>
      <c r="BI1876">
        <v>1</v>
      </c>
      <c r="BJ1876" t="s">
        <v>66</v>
      </c>
      <c r="BM1876">
        <v>67001</v>
      </c>
      <c r="BN1876">
        <v>0</v>
      </c>
      <c r="BO1876" t="s">
        <v>63</v>
      </c>
      <c r="BP1876">
        <v>1</v>
      </c>
      <c r="BQ1876">
        <v>6</v>
      </c>
      <c r="BR1876">
        <v>0</v>
      </c>
      <c r="BS1876">
        <v>33.049999999999997</v>
      </c>
      <c r="BT1876">
        <v>1</v>
      </c>
      <c r="BU1876">
        <v>1</v>
      </c>
      <c r="BV1876">
        <v>1</v>
      </c>
      <c r="BW1876">
        <v>1</v>
      </c>
      <c r="BX1876">
        <v>1</v>
      </c>
      <c r="BY1876" t="s">
        <v>3</v>
      </c>
      <c r="BZ1876">
        <v>85</v>
      </c>
      <c r="CA1876">
        <v>65</v>
      </c>
      <c r="CB1876" t="s">
        <v>3</v>
      </c>
      <c r="CE1876">
        <v>0</v>
      </c>
      <c r="CF1876">
        <v>0</v>
      </c>
      <c r="CG1876">
        <v>0</v>
      </c>
      <c r="CM1876">
        <v>0</v>
      </c>
      <c r="CN1876" t="s">
        <v>3</v>
      </c>
      <c r="CO1876">
        <v>0</v>
      </c>
      <c r="CP1876">
        <f t="shared" si="1338"/>
        <v>373.45</v>
      </c>
      <c r="CQ1876">
        <f t="shared" si="1339"/>
        <v>0</v>
      </c>
      <c r="CR1876">
        <f t="shared" si="1340"/>
        <v>4.6686000000000005</v>
      </c>
      <c r="CS1876">
        <f t="shared" si="1341"/>
        <v>4.6269999999999998</v>
      </c>
      <c r="CT1876">
        <f t="shared" si="1342"/>
        <v>2485.0294999999996</v>
      </c>
      <c r="CU1876">
        <f t="shared" si="1343"/>
        <v>0</v>
      </c>
      <c r="CV1876">
        <f t="shared" si="1344"/>
        <v>9.64</v>
      </c>
      <c r="CW1876">
        <f t="shared" si="1345"/>
        <v>0.01</v>
      </c>
      <c r="CX1876">
        <f t="shared" si="1346"/>
        <v>0</v>
      </c>
      <c r="CY1876">
        <f t="shared" si="1347"/>
        <v>268.8768</v>
      </c>
      <c r="CZ1876">
        <f t="shared" si="1348"/>
        <v>194.18880000000001</v>
      </c>
      <c r="DC1876" t="s">
        <v>3</v>
      </c>
      <c r="DD1876" t="s">
        <v>3</v>
      </c>
      <c r="DE1876" t="s">
        <v>3</v>
      </c>
      <c r="DF1876" t="s">
        <v>3</v>
      </c>
      <c r="DG1876" t="s">
        <v>3</v>
      </c>
      <c r="DH1876" t="s">
        <v>3</v>
      </c>
      <c r="DI1876" t="s">
        <v>3</v>
      </c>
      <c r="DJ1876" t="s">
        <v>3</v>
      </c>
      <c r="DK1876" t="s">
        <v>3</v>
      </c>
      <c r="DL1876" t="s">
        <v>3</v>
      </c>
      <c r="DM1876" t="s">
        <v>3</v>
      </c>
      <c r="DN1876">
        <v>0</v>
      </c>
      <c r="DO1876">
        <v>0</v>
      </c>
      <c r="DP1876">
        <v>1</v>
      </c>
      <c r="DQ1876">
        <v>1</v>
      </c>
      <c r="DU1876">
        <v>1003</v>
      </c>
      <c r="DV1876" t="s">
        <v>65</v>
      </c>
      <c r="DW1876" t="s">
        <v>65</v>
      </c>
      <c r="DX1876">
        <v>100</v>
      </c>
      <c r="DZ1876" t="s">
        <v>3</v>
      </c>
      <c r="EA1876" t="s">
        <v>3</v>
      </c>
      <c r="EB1876" t="s">
        <v>3</v>
      </c>
      <c r="EC1876" t="s">
        <v>3</v>
      </c>
      <c r="EE1876">
        <v>29085636</v>
      </c>
      <c r="EF1876">
        <v>6</v>
      </c>
      <c r="EG1876" t="s">
        <v>22</v>
      </c>
      <c r="EH1876">
        <v>0</v>
      </c>
      <c r="EI1876" t="s">
        <v>3</v>
      </c>
      <c r="EJ1876">
        <v>1</v>
      </c>
      <c r="EK1876">
        <v>67001</v>
      </c>
      <c r="EL1876" t="s">
        <v>60</v>
      </c>
      <c r="EM1876" t="s">
        <v>61</v>
      </c>
      <c r="EO1876" t="s">
        <v>3</v>
      </c>
      <c r="EQ1876">
        <v>0</v>
      </c>
      <c r="ER1876">
        <v>75.5</v>
      </c>
      <c r="ES1876">
        <v>0</v>
      </c>
      <c r="ET1876">
        <v>0.31</v>
      </c>
      <c r="EU1876">
        <v>0.14000000000000001</v>
      </c>
      <c r="EV1876">
        <v>75.19</v>
      </c>
      <c r="EW1876">
        <v>9.64</v>
      </c>
      <c r="EX1876">
        <v>0.01</v>
      </c>
      <c r="EY1876">
        <v>0</v>
      </c>
      <c r="FQ1876">
        <v>0</v>
      </c>
      <c r="FR1876">
        <f t="shared" si="1349"/>
        <v>0</v>
      </c>
      <c r="FS1876">
        <v>0</v>
      </c>
      <c r="FV1876" t="s">
        <v>25</v>
      </c>
      <c r="FW1876" t="s">
        <v>26</v>
      </c>
      <c r="FX1876">
        <v>85</v>
      </c>
      <c r="FY1876">
        <v>65</v>
      </c>
      <c r="GA1876" t="s">
        <v>3</v>
      </c>
      <c r="GD1876">
        <v>1</v>
      </c>
      <c r="GF1876">
        <v>-1480086875</v>
      </c>
      <c r="GG1876">
        <v>2</v>
      </c>
      <c r="GH1876">
        <v>1</v>
      </c>
      <c r="GI1876">
        <v>2</v>
      </c>
      <c r="GJ1876">
        <v>0</v>
      </c>
      <c r="GK1876">
        <v>0</v>
      </c>
      <c r="GL1876">
        <f t="shared" si="1350"/>
        <v>0</v>
      </c>
      <c r="GM1876">
        <f t="shared" si="1351"/>
        <v>836.52</v>
      </c>
      <c r="GN1876">
        <f t="shared" si="1352"/>
        <v>836.52</v>
      </c>
      <c r="GO1876">
        <f t="shared" si="1353"/>
        <v>0</v>
      </c>
      <c r="GP1876">
        <f t="shared" si="1354"/>
        <v>0</v>
      </c>
      <c r="GR1876">
        <v>0</v>
      </c>
      <c r="GS1876">
        <v>3</v>
      </c>
      <c r="GT1876">
        <v>0</v>
      </c>
      <c r="GU1876" t="s">
        <v>3</v>
      </c>
      <c r="GV1876">
        <f t="shared" si="1355"/>
        <v>0</v>
      </c>
      <c r="GW1876">
        <v>1</v>
      </c>
      <c r="GX1876">
        <f t="shared" si="1356"/>
        <v>0</v>
      </c>
      <c r="HA1876">
        <v>0</v>
      </c>
      <c r="HB1876">
        <v>0</v>
      </c>
      <c r="HC1876">
        <f t="shared" si="1357"/>
        <v>0</v>
      </c>
      <c r="HE1876" t="s">
        <v>3</v>
      </c>
      <c r="HF1876" t="s">
        <v>3</v>
      </c>
      <c r="HM1876" t="s">
        <v>3</v>
      </c>
      <c r="IK1876">
        <v>0</v>
      </c>
    </row>
    <row r="1877" spans="1:245">
      <c r="A1877">
        <v>17</v>
      </c>
      <c r="B1877">
        <v>0</v>
      </c>
      <c r="C1877">
        <f>ROW(SmtRes!A1988)</f>
        <v>1988</v>
      </c>
      <c r="D1877">
        <f>ROW(EtalonRes!A1934)</f>
        <v>1934</v>
      </c>
      <c r="E1877" t="s">
        <v>62</v>
      </c>
      <c r="F1877" t="s">
        <v>68</v>
      </c>
      <c r="G1877" t="s">
        <v>69</v>
      </c>
      <c r="H1877" t="s">
        <v>58</v>
      </c>
      <c r="I1877">
        <f>ROUND(2/100,9)</f>
        <v>0.02</v>
      </c>
      <c r="J1877">
        <v>0</v>
      </c>
      <c r="K1877">
        <f>ROUND(2/100,9)</f>
        <v>0.02</v>
      </c>
      <c r="O1877">
        <f t="shared" si="1318"/>
        <v>95.59</v>
      </c>
      <c r="P1877">
        <f t="shared" si="1319"/>
        <v>0</v>
      </c>
      <c r="Q1877">
        <f t="shared" si="1320"/>
        <v>0.75</v>
      </c>
      <c r="R1877">
        <f t="shared" si="1321"/>
        <v>0.71</v>
      </c>
      <c r="S1877">
        <f t="shared" si="1322"/>
        <v>94.84</v>
      </c>
      <c r="T1877">
        <f t="shared" si="1323"/>
        <v>0</v>
      </c>
      <c r="U1877">
        <f t="shared" si="1324"/>
        <v>0.35780000000000001</v>
      </c>
      <c r="V1877">
        <f t="shared" si="1325"/>
        <v>1.6000000000000001E-3</v>
      </c>
      <c r="W1877">
        <f t="shared" si="1326"/>
        <v>0</v>
      </c>
      <c r="X1877">
        <f t="shared" si="1327"/>
        <v>68.8</v>
      </c>
      <c r="Y1877">
        <f t="shared" si="1328"/>
        <v>49.69</v>
      </c>
      <c r="AA1877">
        <v>35863109</v>
      </c>
      <c r="AB1877">
        <f t="shared" si="1329"/>
        <v>145.97999999999999</v>
      </c>
      <c r="AC1877">
        <f t="shared" si="1330"/>
        <v>0</v>
      </c>
      <c r="AD1877">
        <f t="shared" si="1331"/>
        <v>2.5</v>
      </c>
      <c r="AE1877">
        <f t="shared" si="1332"/>
        <v>1.08</v>
      </c>
      <c r="AF1877">
        <f t="shared" si="1333"/>
        <v>143.47999999999999</v>
      </c>
      <c r="AG1877">
        <f t="shared" si="1334"/>
        <v>0</v>
      </c>
      <c r="AH1877">
        <f t="shared" si="1335"/>
        <v>17.89</v>
      </c>
      <c r="AI1877">
        <f t="shared" si="1336"/>
        <v>0.08</v>
      </c>
      <c r="AJ1877">
        <f t="shared" si="1337"/>
        <v>0</v>
      </c>
      <c r="AK1877">
        <v>145.97999999999999</v>
      </c>
      <c r="AL1877">
        <v>0</v>
      </c>
      <c r="AM1877">
        <v>2.5</v>
      </c>
      <c r="AN1877">
        <v>1.08</v>
      </c>
      <c r="AO1877">
        <v>143.47999999999999</v>
      </c>
      <c r="AP1877">
        <v>0</v>
      </c>
      <c r="AQ1877">
        <v>17.89</v>
      </c>
      <c r="AR1877">
        <v>0.08</v>
      </c>
      <c r="AS1877">
        <v>0</v>
      </c>
      <c r="AT1877">
        <v>72</v>
      </c>
      <c r="AU1877">
        <v>52</v>
      </c>
      <c r="AV1877">
        <v>1</v>
      </c>
      <c r="AW1877">
        <v>1</v>
      </c>
      <c r="AZ1877">
        <v>1</v>
      </c>
      <c r="BA1877">
        <v>33.049999999999997</v>
      </c>
      <c r="BB1877">
        <v>14.94</v>
      </c>
      <c r="BC1877">
        <v>1</v>
      </c>
      <c r="BD1877" t="s">
        <v>3</v>
      </c>
      <c r="BE1877" t="s">
        <v>3</v>
      </c>
      <c r="BF1877" t="s">
        <v>3</v>
      </c>
      <c r="BG1877" t="s">
        <v>3</v>
      </c>
      <c r="BH1877">
        <v>0</v>
      </c>
      <c r="BI1877">
        <v>1</v>
      </c>
      <c r="BJ1877" t="s">
        <v>70</v>
      </c>
      <c r="BM1877">
        <v>67001</v>
      </c>
      <c r="BN1877">
        <v>0</v>
      </c>
      <c r="BO1877" t="s">
        <v>68</v>
      </c>
      <c r="BP1877">
        <v>1</v>
      </c>
      <c r="BQ1877">
        <v>6</v>
      </c>
      <c r="BR1877">
        <v>0</v>
      </c>
      <c r="BS1877">
        <v>33.049999999999997</v>
      </c>
      <c r="BT1877">
        <v>1</v>
      </c>
      <c r="BU1877">
        <v>1</v>
      </c>
      <c r="BV1877">
        <v>1</v>
      </c>
      <c r="BW1877">
        <v>1</v>
      </c>
      <c r="BX1877">
        <v>1</v>
      </c>
      <c r="BY1877" t="s">
        <v>3</v>
      </c>
      <c r="BZ1877">
        <v>85</v>
      </c>
      <c r="CA1877">
        <v>65</v>
      </c>
      <c r="CB1877" t="s">
        <v>3</v>
      </c>
      <c r="CE1877">
        <v>0</v>
      </c>
      <c r="CF1877">
        <v>0</v>
      </c>
      <c r="CG1877">
        <v>0</v>
      </c>
      <c r="CM1877">
        <v>0</v>
      </c>
      <c r="CN1877" t="s">
        <v>3</v>
      </c>
      <c r="CO1877">
        <v>0</v>
      </c>
      <c r="CP1877">
        <f t="shared" si="1338"/>
        <v>95.59</v>
      </c>
      <c r="CQ1877">
        <f t="shared" si="1339"/>
        <v>0</v>
      </c>
      <c r="CR1877">
        <f t="shared" si="1340"/>
        <v>37.35</v>
      </c>
      <c r="CS1877">
        <f t="shared" si="1341"/>
        <v>35.694000000000003</v>
      </c>
      <c r="CT1877">
        <f t="shared" si="1342"/>
        <v>4742.0139999999992</v>
      </c>
      <c r="CU1877">
        <f t="shared" si="1343"/>
        <v>0</v>
      </c>
      <c r="CV1877">
        <f t="shared" si="1344"/>
        <v>17.89</v>
      </c>
      <c r="CW1877">
        <f t="shared" si="1345"/>
        <v>0.08</v>
      </c>
      <c r="CX1877">
        <f t="shared" si="1346"/>
        <v>0</v>
      </c>
      <c r="CY1877">
        <f t="shared" si="1347"/>
        <v>68.795999999999992</v>
      </c>
      <c r="CZ1877">
        <f t="shared" si="1348"/>
        <v>49.685999999999993</v>
      </c>
      <c r="DC1877" t="s">
        <v>3</v>
      </c>
      <c r="DD1877" t="s">
        <v>3</v>
      </c>
      <c r="DE1877" t="s">
        <v>3</v>
      </c>
      <c r="DF1877" t="s">
        <v>3</v>
      </c>
      <c r="DG1877" t="s">
        <v>3</v>
      </c>
      <c r="DH1877" t="s">
        <v>3</v>
      </c>
      <c r="DI1877" t="s">
        <v>3</v>
      </c>
      <c r="DJ1877" t="s">
        <v>3</v>
      </c>
      <c r="DK1877" t="s">
        <v>3</v>
      </c>
      <c r="DL1877" t="s">
        <v>3</v>
      </c>
      <c r="DM1877" t="s">
        <v>3</v>
      </c>
      <c r="DN1877">
        <v>0</v>
      </c>
      <c r="DO1877">
        <v>0</v>
      </c>
      <c r="DP1877">
        <v>1</v>
      </c>
      <c r="DQ1877">
        <v>1</v>
      </c>
      <c r="DU1877">
        <v>1010</v>
      </c>
      <c r="DV1877" t="s">
        <v>58</v>
      </c>
      <c r="DW1877" t="s">
        <v>58</v>
      </c>
      <c r="DX1877">
        <v>100</v>
      </c>
      <c r="DZ1877" t="s">
        <v>3</v>
      </c>
      <c r="EA1877" t="s">
        <v>3</v>
      </c>
      <c r="EB1877" t="s">
        <v>3</v>
      </c>
      <c r="EC1877" t="s">
        <v>3</v>
      </c>
      <c r="EE1877">
        <v>29085636</v>
      </c>
      <c r="EF1877">
        <v>6</v>
      </c>
      <c r="EG1877" t="s">
        <v>22</v>
      </c>
      <c r="EH1877">
        <v>0</v>
      </c>
      <c r="EI1877" t="s">
        <v>3</v>
      </c>
      <c r="EJ1877">
        <v>1</v>
      </c>
      <c r="EK1877">
        <v>67001</v>
      </c>
      <c r="EL1877" t="s">
        <v>60</v>
      </c>
      <c r="EM1877" t="s">
        <v>61</v>
      </c>
      <c r="EO1877" t="s">
        <v>3</v>
      </c>
      <c r="EQ1877">
        <v>0</v>
      </c>
      <c r="ER1877">
        <v>145.97999999999999</v>
      </c>
      <c r="ES1877">
        <v>0</v>
      </c>
      <c r="ET1877">
        <v>2.5</v>
      </c>
      <c r="EU1877">
        <v>1.08</v>
      </c>
      <c r="EV1877">
        <v>143.47999999999999</v>
      </c>
      <c r="EW1877">
        <v>17.89</v>
      </c>
      <c r="EX1877">
        <v>0.08</v>
      </c>
      <c r="EY1877">
        <v>0</v>
      </c>
      <c r="FQ1877">
        <v>0</v>
      </c>
      <c r="FR1877">
        <f t="shared" si="1349"/>
        <v>0</v>
      </c>
      <c r="FS1877">
        <v>0</v>
      </c>
      <c r="FV1877" t="s">
        <v>25</v>
      </c>
      <c r="FW1877" t="s">
        <v>26</v>
      </c>
      <c r="FX1877">
        <v>85</v>
      </c>
      <c r="FY1877">
        <v>65</v>
      </c>
      <c r="GA1877" t="s">
        <v>3</v>
      </c>
      <c r="GD1877">
        <v>1</v>
      </c>
      <c r="GF1877">
        <v>1945260508</v>
      </c>
      <c r="GG1877">
        <v>2</v>
      </c>
      <c r="GH1877">
        <v>1</v>
      </c>
      <c r="GI1877">
        <v>2</v>
      </c>
      <c r="GJ1877">
        <v>0</v>
      </c>
      <c r="GK1877">
        <v>0</v>
      </c>
      <c r="GL1877">
        <f t="shared" si="1350"/>
        <v>0</v>
      </c>
      <c r="GM1877">
        <f t="shared" si="1351"/>
        <v>214.08</v>
      </c>
      <c r="GN1877">
        <f t="shared" si="1352"/>
        <v>214.08</v>
      </c>
      <c r="GO1877">
        <f t="shared" si="1353"/>
        <v>0</v>
      </c>
      <c r="GP1877">
        <f t="shared" si="1354"/>
        <v>0</v>
      </c>
      <c r="GR1877">
        <v>0</v>
      </c>
      <c r="GS1877">
        <v>3</v>
      </c>
      <c r="GT1877">
        <v>0</v>
      </c>
      <c r="GU1877" t="s">
        <v>3</v>
      </c>
      <c r="GV1877">
        <f t="shared" si="1355"/>
        <v>0</v>
      </c>
      <c r="GW1877">
        <v>1</v>
      </c>
      <c r="GX1877">
        <f t="shared" si="1356"/>
        <v>0</v>
      </c>
      <c r="HA1877">
        <v>0</v>
      </c>
      <c r="HB1877">
        <v>0</v>
      </c>
      <c r="HC1877">
        <f t="shared" si="1357"/>
        <v>0</v>
      </c>
      <c r="HE1877" t="s">
        <v>3</v>
      </c>
      <c r="HF1877" t="s">
        <v>3</v>
      </c>
      <c r="HM1877" t="s">
        <v>3</v>
      </c>
      <c r="IK1877">
        <v>0</v>
      </c>
    </row>
    <row r="1878" spans="1:245">
      <c r="A1878">
        <v>17</v>
      </c>
      <c r="B1878">
        <v>0</v>
      </c>
      <c r="C1878">
        <f>ROW(SmtRes!A1993)</f>
        <v>1993</v>
      </c>
      <c r="D1878">
        <f>ROW(EtalonRes!A1939)</f>
        <v>1939</v>
      </c>
      <c r="E1878" t="s">
        <v>67</v>
      </c>
      <c r="F1878" t="s">
        <v>42</v>
      </c>
      <c r="G1878" t="s">
        <v>43</v>
      </c>
      <c r="H1878" t="s">
        <v>44</v>
      </c>
      <c r="I1878">
        <f>ROUND(2/100,9)</f>
        <v>0.02</v>
      </c>
      <c r="J1878">
        <v>0</v>
      </c>
      <c r="K1878">
        <f>ROUND(2/100,9)</f>
        <v>0.02</v>
      </c>
      <c r="O1878">
        <f t="shared" si="1318"/>
        <v>994.12</v>
      </c>
      <c r="P1878">
        <f t="shared" si="1319"/>
        <v>0</v>
      </c>
      <c r="Q1878">
        <f t="shared" si="1320"/>
        <v>43.61</v>
      </c>
      <c r="R1878">
        <f t="shared" si="1321"/>
        <v>26.4</v>
      </c>
      <c r="S1878">
        <f t="shared" si="1322"/>
        <v>950.51</v>
      </c>
      <c r="T1878">
        <f t="shared" si="1323"/>
        <v>0</v>
      </c>
      <c r="U1878">
        <f t="shared" si="1324"/>
        <v>3.5860000000000003</v>
      </c>
      <c r="V1878">
        <f t="shared" si="1325"/>
        <v>7.9400000000000012E-2</v>
      </c>
      <c r="W1878">
        <f t="shared" si="1326"/>
        <v>0</v>
      </c>
      <c r="X1878">
        <f t="shared" si="1327"/>
        <v>683.84</v>
      </c>
      <c r="Y1878">
        <f t="shared" si="1328"/>
        <v>488.46</v>
      </c>
      <c r="AA1878">
        <v>35863109</v>
      </c>
      <c r="AB1878">
        <f t="shared" si="1329"/>
        <v>1634.97</v>
      </c>
      <c r="AC1878">
        <f t="shared" si="1330"/>
        <v>0</v>
      </c>
      <c r="AD1878">
        <f t="shared" si="1331"/>
        <v>196.98</v>
      </c>
      <c r="AE1878">
        <f t="shared" si="1332"/>
        <v>39.94</v>
      </c>
      <c r="AF1878">
        <f t="shared" si="1333"/>
        <v>1437.99</v>
      </c>
      <c r="AG1878">
        <f t="shared" si="1334"/>
        <v>0</v>
      </c>
      <c r="AH1878">
        <f t="shared" si="1335"/>
        <v>179.3</v>
      </c>
      <c r="AI1878">
        <f t="shared" si="1336"/>
        <v>3.97</v>
      </c>
      <c r="AJ1878">
        <f t="shared" si="1337"/>
        <v>0</v>
      </c>
      <c r="AK1878">
        <v>1634.97</v>
      </c>
      <c r="AL1878">
        <v>0</v>
      </c>
      <c r="AM1878">
        <v>196.98</v>
      </c>
      <c r="AN1878">
        <v>39.94</v>
      </c>
      <c r="AO1878">
        <v>1437.99</v>
      </c>
      <c r="AP1878">
        <v>0</v>
      </c>
      <c r="AQ1878">
        <v>179.3</v>
      </c>
      <c r="AR1878">
        <v>3.97</v>
      </c>
      <c r="AS1878">
        <v>0</v>
      </c>
      <c r="AT1878">
        <v>70</v>
      </c>
      <c r="AU1878">
        <v>50</v>
      </c>
      <c r="AV1878">
        <v>1</v>
      </c>
      <c r="AW1878">
        <v>1</v>
      </c>
      <c r="AZ1878">
        <v>1</v>
      </c>
      <c r="BA1878">
        <v>33.049999999999997</v>
      </c>
      <c r="BB1878">
        <v>11.07</v>
      </c>
      <c r="BC1878">
        <v>1</v>
      </c>
      <c r="BD1878" t="s">
        <v>3</v>
      </c>
      <c r="BE1878" t="s">
        <v>3</v>
      </c>
      <c r="BF1878" t="s">
        <v>3</v>
      </c>
      <c r="BG1878" t="s">
        <v>3</v>
      </c>
      <c r="BH1878">
        <v>0</v>
      </c>
      <c r="BI1878">
        <v>1</v>
      </c>
      <c r="BJ1878" t="s">
        <v>45</v>
      </c>
      <c r="BM1878">
        <v>56001</v>
      </c>
      <c r="BN1878">
        <v>0</v>
      </c>
      <c r="BO1878" t="s">
        <v>42</v>
      </c>
      <c r="BP1878">
        <v>1</v>
      </c>
      <c r="BQ1878">
        <v>6</v>
      </c>
      <c r="BR1878">
        <v>0</v>
      </c>
      <c r="BS1878">
        <v>33.049999999999997</v>
      </c>
      <c r="BT1878">
        <v>1</v>
      </c>
      <c r="BU1878">
        <v>1</v>
      </c>
      <c r="BV1878">
        <v>1</v>
      </c>
      <c r="BW1878">
        <v>1</v>
      </c>
      <c r="BX1878">
        <v>1</v>
      </c>
      <c r="BY1878" t="s">
        <v>3</v>
      </c>
      <c r="BZ1878">
        <v>82</v>
      </c>
      <c r="CA1878">
        <v>62</v>
      </c>
      <c r="CB1878" t="s">
        <v>3</v>
      </c>
      <c r="CE1878">
        <v>0</v>
      </c>
      <c r="CF1878">
        <v>0</v>
      </c>
      <c r="CG1878">
        <v>0</v>
      </c>
      <c r="CM1878">
        <v>0</v>
      </c>
      <c r="CN1878" t="s">
        <v>3</v>
      </c>
      <c r="CO1878">
        <v>0</v>
      </c>
      <c r="CP1878">
        <f t="shared" si="1338"/>
        <v>994.12</v>
      </c>
      <c r="CQ1878">
        <f t="shared" si="1339"/>
        <v>0</v>
      </c>
      <c r="CR1878">
        <f t="shared" si="1340"/>
        <v>2180.5686000000001</v>
      </c>
      <c r="CS1878">
        <f t="shared" si="1341"/>
        <v>1320.0169999999998</v>
      </c>
      <c r="CT1878">
        <f t="shared" si="1342"/>
        <v>47525.569499999998</v>
      </c>
      <c r="CU1878">
        <f t="shared" si="1343"/>
        <v>0</v>
      </c>
      <c r="CV1878">
        <f t="shared" si="1344"/>
        <v>179.3</v>
      </c>
      <c r="CW1878">
        <f t="shared" si="1345"/>
        <v>3.97</v>
      </c>
      <c r="CX1878">
        <f t="shared" si="1346"/>
        <v>0</v>
      </c>
      <c r="CY1878">
        <f t="shared" si="1347"/>
        <v>683.83699999999999</v>
      </c>
      <c r="CZ1878">
        <f t="shared" si="1348"/>
        <v>488.45499999999998</v>
      </c>
      <c r="DC1878" t="s">
        <v>3</v>
      </c>
      <c r="DD1878" t="s">
        <v>3</v>
      </c>
      <c r="DE1878" t="s">
        <v>3</v>
      </c>
      <c r="DF1878" t="s">
        <v>3</v>
      </c>
      <c r="DG1878" t="s">
        <v>3</v>
      </c>
      <c r="DH1878" t="s">
        <v>3</v>
      </c>
      <c r="DI1878" t="s">
        <v>3</v>
      </c>
      <c r="DJ1878" t="s">
        <v>3</v>
      </c>
      <c r="DK1878" t="s">
        <v>3</v>
      </c>
      <c r="DL1878" t="s">
        <v>3</v>
      </c>
      <c r="DM1878" t="s">
        <v>3</v>
      </c>
      <c r="DN1878">
        <v>0</v>
      </c>
      <c r="DO1878">
        <v>0</v>
      </c>
      <c r="DP1878">
        <v>1</v>
      </c>
      <c r="DQ1878">
        <v>1</v>
      </c>
      <c r="DU1878">
        <v>1013</v>
      </c>
      <c r="DV1878" t="s">
        <v>44</v>
      </c>
      <c r="DW1878" t="s">
        <v>44</v>
      </c>
      <c r="DX1878">
        <v>1</v>
      </c>
      <c r="DZ1878" t="s">
        <v>3</v>
      </c>
      <c r="EA1878" t="s">
        <v>3</v>
      </c>
      <c r="EB1878" t="s">
        <v>3</v>
      </c>
      <c r="EC1878" t="s">
        <v>3</v>
      </c>
      <c r="EE1878">
        <v>29085589</v>
      </c>
      <c r="EF1878">
        <v>6</v>
      </c>
      <c r="EG1878" t="s">
        <v>22</v>
      </c>
      <c r="EH1878">
        <v>0</v>
      </c>
      <c r="EI1878" t="s">
        <v>3</v>
      </c>
      <c r="EJ1878">
        <v>1</v>
      </c>
      <c r="EK1878">
        <v>56001</v>
      </c>
      <c r="EL1878" t="s">
        <v>46</v>
      </c>
      <c r="EM1878" t="s">
        <v>47</v>
      </c>
      <c r="EO1878" t="s">
        <v>3</v>
      </c>
      <c r="EQ1878">
        <v>0</v>
      </c>
      <c r="ER1878">
        <v>1634.97</v>
      </c>
      <c r="ES1878">
        <v>0</v>
      </c>
      <c r="ET1878">
        <v>196.98</v>
      </c>
      <c r="EU1878">
        <v>39.94</v>
      </c>
      <c r="EV1878">
        <v>1437.99</v>
      </c>
      <c r="EW1878">
        <v>179.3</v>
      </c>
      <c r="EX1878">
        <v>3.97</v>
      </c>
      <c r="EY1878">
        <v>0</v>
      </c>
      <c r="FQ1878">
        <v>0</v>
      </c>
      <c r="FR1878">
        <f t="shared" si="1349"/>
        <v>0</v>
      </c>
      <c r="FS1878">
        <v>0</v>
      </c>
      <c r="FV1878" t="s">
        <v>25</v>
      </c>
      <c r="FW1878" t="s">
        <v>26</v>
      </c>
      <c r="FX1878">
        <v>82</v>
      </c>
      <c r="FY1878">
        <v>62</v>
      </c>
      <c r="GA1878" t="s">
        <v>3</v>
      </c>
      <c r="GD1878">
        <v>1</v>
      </c>
      <c r="GF1878">
        <v>395004222</v>
      </c>
      <c r="GG1878">
        <v>2</v>
      </c>
      <c r="GH1878">
        <v>1</v>
      </c>
      <c r="GI1878">
        <v>2</v>
      </c>
      <c r="GJ1878">
        <v>0</v>
      </c>
      <c r="GK1878">
        <v>0</v>
      </c>
      <c r="GL1878">
        <f t="shared" si="1350"/>
        <v>0</v>
      </c>
      <c r="GM1878">
        <f t="shared" si="1351"/>
        <v>2166.42</v>
      </c>
      <c r="GN1878">
        <f t="shared" si="1352"/>
        <v>2166.42</v>
      </c>
      <c r="GO1878">
        <f t="shared" si="1353"/>
        <v>0</v>
      </c>
      <c r="GP1878">
        <f t="shared" si="1354"/>
        <v>0</v>
      </c>
      <c r="GR1878">
        <v>0</v>
      </c>
      <c r="GS1878">
        <v>3</v>
      </c>
      <c r="GT1878">
        <v>0</v>
      </c>
      <c r="GU1878" t="s">
        <v>3</v>
      </c>
      <c r="GV1878">
        <f t="shared" si="1355"/>
        <v>0</v>
      </c>
      <c r="GW1878">
        <v>1</v>
      </c>
      <c r="GX1878">
        <f t="shared" si="1356"/>
        <v>0</v>
      </c>
      <c r="HA1878">
        <v>0</v>
      </c>
      <c r="HB1878">
        <v>0</v>
      </c>
      <c r="HC1878">
        <f t="shared" si="1357"/>
        <v>0</v>
      </c>
      <c r="HE1878" t="s">
        <v>3</v>
      </c>
      <c r="HF1878" t="s">
        <v>3</v>
      </c>
      <c r="HM1878" t="s">
        <v>3</v>
      </c>
      <c r="IK1878">
        <v>0</v>
      </c>
    </row>
    <row r="1879" spans="1:245">
      <c r="A1879">
        <v>18</v>
      </c>
      <c r="B1879">
        <v>0</v>
      </c>
      <c r="C1879">
        <v>1993</v>
      </c>
      <c r="E1879" t="s">
        <v>266</v>
      </c>
      <c r="F1879" t="s">
        <v>28</v>
      </c>
      <c r="G1879" t="s">
        <v>29</v>
      </c>
      <c r="H1879" t="s">
        <v>30</v>
      </c>
      <c r="I1879">
        <f>I1878*J1879</f>
        <v>0.21</v>
      </c>
      <c r="J1879">
        <v>10.5</v>
      </c>
      <c r="K1879">
        <v>10.5</v>
      </c>
      <c r="O1879">
        <f t="shared" si="1318"/>
        <v>0</v>
      </c>
      <c r="P1879">
        <f t="shared" si="1319"/>
        <v>0</v>
      </c>
      <c r="Q1879">
        <f t="shared" si="1320"/>
        <v>0</v>
      </c>
      <c r="R1879">
        <f t="shared" si="1321"/>
        <v>0</v>
      </c>
      <c r="S1879">
        <f t="shared" si="1322"/>
        <v>0</v>
      </c>
      <c r="T1879">
        <f t="shared" si="1323"/>
        <v>0</v>
      </c>
      <c r="U1879">
        <f t="shared" si="1324"/>
        <v>0</v>
      </c>
      <c r="V1879">
        <f t="shared" si="1325"/>
        <v>0</v>
      </c>
      <c r="W1879">
        <f t="shared" si="1326"/>
        <v>0</v>
      </c>
      <c r="X1879">
        <f t="shared" si="1327"/>
        <v>0</v>
      </c>
      <c r="Y1879">
        <f t="shared" si="1328"/>
        <v>0</v>
      </c>
      <c r="AA1879">
        <v>35863109</v>
      </c>
      <c r="AB1879">
        <f t="shared" si="1329"/>
        <v>0</v>
      </c>
      <c r="AC1879">
        <f t="shared" si="1330"/>
        <v>0</v>
      </c>
      <c r="AD1879">
        <f t="shared" si="1331"/>
        <v>0</v>
      </c>
      <c r="AE1879">
        <f t="shared" si="1332"/>
        <v>0</v>
      </c>
      <c r="AF1879">
        <f t="shared" si="1333"/>
        <v>0</v>
      </c>
      <c r="AG1879">
        <f t="shared" si="1334"/>
        <v>0</v>
      </c>
      <c r="AH1879">
        <f t="shared" si="1335"/>
        <v>0</v>
      </c>
      <c r="AI1879">
        <f t="shared" si="1336"/>
        <v>0</v>
      </c>
      <c r="AJ1879">
        <f t="shared" si="1337"/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1</v>
      </c>
      <c r="AW1879">
        <v>1</v>
      </c>
      <c r="AZ1879">
        <v>1</v>
      </c>
      <c r="BA1879">
        <v>1</v>
      </c>
      <c r="BB1879">
        <v>1</v>
      </c>
      <c r="BC1879">
        <v>1</v>
      </c>
      <c r="BD1879" t="s">
        <v>3</v>
      </c>
      <c r="BE1879" t="s">
        <v>3</v>
      </c>
      <c r="BF1879" t="s">
        <v>3</v>
      </c>
      <c r="BG1879" t="s">
        <v>3</v>
      </c>
      <c r="BH1879">
        <v>3</v>
      </c>
      <c r="BI1879">
        <v>2</v>
      </c>
      <c r="BJ1879" t="s">
        <v>31</v>
      </c>
      <c r="BM1879">
        <v>500002</v>
      </c>
      <c r="BN1879">
        <v>0</v>
      </c>
      <c r="BO1879" t="s">
        <v>3</v>
      </c>
      <c r="BP1879">
        <v>0</v>
      </c>
      <c r="BQ1879">
        <v>12</v>
      </c>
      <c r="BR1879">
        <v>0</v>
      </c>
      <c r="BS1879">
        <v>1</v>
      </c>
      <c r="BT1879">
        <v>1</v>
      </c>
      <c r="BU1879">
        <v>1</v>
      </c>
      <c r="BV1879">
        <v>1</v>
      </c>
      <c r="BW1879">
        <v>1</v>
      </c>
      <c r="BX1879">
        <v>1</v>
      </c>
      <c r="BY1879" t="s">
        <v>3</v>
      </c>
      <c r="BZ1879">
        <v>0</v>
      </c>
      <c r="CA1879">
        <v>0</v>
      </c>
      <c r="CB1879" t="s">
        <v>3</v>
      </c>
      <c r="CE1879">
        <v>0</v>
      </c>
      <c r="CF1879">
        <v>0</v>
      </c>
      <c r="CG1879">
        <v>0</v>
      </c>
      <c r="CM1879">
        <v>0</v>
      </c>
      <c r="CN1879" t="s">
        <v>3</v>
      </c>
      <c r="CO1879">
        <v>0</v>
      </c>
      <c r="CP1879">
        <f t="shared" si="1338"/>
        <v>0</v>
      </c>
      <c r="CQ1879">
        <f t="shared" si="1339"/>
        <v>0</v>
      </c>
      <c r="CR1879">
        <f t="shared" si="1340"/>
        <v>0</v>
      </c>
      <c r="CS1879">
        <f t="shared" si="1341"/>
        <v>0</v>
      </c>
      <c r="CT1879">
        <f t="shared" si="1342"/>
        <v>0</v>
      </c>
      <c r="CU1879">
        <f t="shared" si="1343"/>
        <v>0</v>
      </c>
      <c r="CV1879">
        <f t="shared" si="1344"/>
        <v>0</v>
      </c>
      <c r="CW1879">
        <f t="shared" si="1345"/>
        <v>0</v>
      </c>
      <c r="CX1879">
        <f t="shared" si="1346"/>
        <v>0</v>
      </c>
      <c r="CY1879">
        <f t="shared" si="1347"/>
        <v>0</v>
      </c>
      <c r="CZ1879">
        <f t="shared" si="1348"/>
        <v>0</v>
      </c>
      <c r="DC1879" t="s">
        <v>3</v>
      </c>
      <c r="DD1879" t="s">
        <v>3</v>
      </c>
      <c r="DE1879" t="s">
        <v>3</v>
      </c>
      <c r="DF1879" t="s">
        <v>3</v>
      </c>
      <c r="DG1879" t="s">
        <v>3</v>
      </c>
      <c r="DH1879" t="s">
        <v>3</v>
      </c>
      <c r="DI1879" t="s">
        <v>3</v>
      </c>
      <c r="DJ1879" t="s">
        <v>3</v>
      </c>
      <c r="DK1879" t="s">
        <v>3</v>
      </c>
      <c r="DL1879" t="s">
        <v>3</v>
      </c>
      <c r="DM1879" t="s">
        <v>3</v>
      </c>
      <c r="DN1879">
        <v>0</v>
      </c>
      <c r="DO1879">
        <v>0</v>
      </c>
      <c r="DP1879">
        <v>1</v>
      </c>
      <c r="DQ1879">
        <v>1</v>
      </c>
      <c r="DU1879">
        <v>1009</v>
      </c>
      <c r="DV1879" t="s">
        <v>30</v>
      </c>
      <c r="DW1879" t="s">
        <v>30</v>
      </c>
      <c r="DX1879">
        <v>1000</v>
      </c>
      <c r="DZ1879" t="s">
        <v>3</v>
      </c>
      <c r="EA1879" t="s">
        <v>3</v>
      </c>
      <c r="EB1879" t="s">
        <v>3</v>
      </c>
      <c r="EC1879" t="s">
        <v>3</v>
      </c>
      <c r="EE1879">
        <v>29085444</v>
      </c>
      <c r="EF1879">
        <v>12</v>
      </c>
      <c r="EG1879" t="s">
        <v>32</v>
      </c>
      <c r="EH1879">
        <v>0</v>
      </c>
      <c r="EI1879" t="s">
        <v>3</v>
      </c>
      <c r="EJ1879">
        <v>2</v>
      </c>
      <c r="EK1879">
        <v>500002</v>
      </c>
      <c r="EL1879" t="s">
        <v>33</v>
      </c>
      <c r="EM1879" t="s">
        <v>34</v>
      </c>
      <c r="EO1879" t="s">
        <v>3</v>
      </c>
      <c r="EQ1879">
        <v>0</v>
      </c>
      <c r="ER1879">
        <v>0</v>
      </c>
      <c r="ES1879">
        <v>0</v>
      </c>
      <c r="ET1879">
        <v>0</v>
      </c>
      <c r="EU1879">
        <v>0</v>
      </c>
      <c r="EV1879">
        <v>0</v>
      </c>
      <c r="EW1879">
        <v>0</v>
      </c>
      <c r="EX1879">
        <v>0</v>
      </c>
      <c r="FQ1879">
        <v>0</v>
      </c>
      <c r="FR1879">
        <f t="shared" si="1349"/>
        <v>0</v>
      </c>
      <c r="FS1879">
        <v>0</v>
      </c>
      <c r="FX1879">
        <v>0</v>
      </c>
      <c r="FY1879">
        <v>0</v>
      </c>
      <c r="GA1879" t="s">
        <v>3</v>
      </c>
      <c r="GD1879">
        <v>1</v>
      </c>
      <c r="GF1879">
        <v>-304821490</v>
      </c>
      <c r="GG1879">
        <v>2</v>
      </c>
      <c r="GH1879">
        <v>1</v>
      </c>
      <c r="GI1879">
        <v>-2</v>
      </c>
      <c r="GJ1879">
        <v>0</v>
      </c>
      <c r="GK1879">
        <v>0</v>
      </c>
      <c r="GL1879">
        <f t="shared" si="1350"/>
        <v>0</v>
      </c>
      <c r="GM1879">
        <f t="shared" si="1351"/>
        <v>0</v>
      </c>
      <c r="GN1879">
        <f t="shared" si="1352"/>
        <v>0</v>
      </c>
      <c r="GO1879">
        <f t="shared" si="1353"/>
        <v>0</v>
      </c>
      <c r="GP1879">
        <f t="shared" si="1354"/>
        <v>0</v>
      </c>
      <c r="GR1879">
        <v>0</v>
      </c>
      <c r="GS1879">
        <v>3</v>
      </c>
      <c r="GT1879">
        <v>0</v>
      </c>
      <c r="GU1879" t="s">
        <v>3</v>
      </c>
      <c r="GV1879">
        <f t="shared" si="1355"/>
        <v>0</v>
      </c>
      <c r="GW1879">
        <v>1</v>
      </c>
      <c r="GX1879">
        <f t="shared" si="1356"/>
        <v>0</v>
      </c>
      <c r="HA1879">
        <v>0</v>
      </c>
      <c r="HB1879">
        <v>0</v>
      </c>
      <c r="HC1879">
        <f t="shared" si="1357"/>
        <v>0</v>
      </c>
      <c r="HE1879" t="s">
        <v>3</v>
      </c>
      <c r="HF1879" t="s">
        <v>3</v>
      </c>
      <c r="HM1879" t="s">
        <v>3</v>
      </c>
      <c r="IK1879">
        <v>0</v>
      </c>
    </row>
    <row r="1881" spans="1:245">
      <c r="A1881" s="2">
        <v>51</v>
      </c>
      <c r="B1881" s="2">
        <f>B1865</f>
        <v>0</v>
      </c>
      <c r="C1881" s="2">
        <f>A1865</f>
        <v>5</v>
      </c>
      <c r="D1881" s="2">
        <f>ROW(A1865)</f>
        <v>1865</v>
      </c>
      <c r="E1881" s="2"/>
      <c r="F1881" s="2" t="str">
        <f>IF(F1865&lt;&gt;"",F1865,"")</f>
        <v>Новый подраздел</v>
      </c>
      <c r="G1881" s="2" t="str">
        <f>IF(G1865&lt;&gt;"",G1865,"")</f>
        <v>демонтаж</v>
      </c>
      <c r="H1881" s="2">
        <v>0</v>
      </c>
      <c r="I1881" s="2"/>
      <c r="J1881" s="2"/>
      <c r="K1881" s="2"/>
      <c r="L1881" s="2"/>
      <c r="M1881" s="2"/>
      <c r="N1881" s="2"/>
      <c r="O1881" s="2">
        <f t="shared" ref="O1881:T1881" si="1358">ROUND(AB1881,2)</f>
        <v>3097.93</v>
      </c>
      <c r="P1881" s="2">
        <f t="shared" si="1358"/>
        <v>0</v>
      </c>
      <c r="Q1881" s="2">
        <f t="shared" si="1358"/>
        <v>61.74</v>
      </c>
      <c r="R1881" s="2">
        <f t="shared" si="1358"/>
        <v>43.8</v>
      </c>
      <c r="S1881" s="2">
        <f t="shared" si="1358"/>
        <v>3036.19</v>
      </c>
      <c r="T1881" s="2">
        <f t="shared" si="1358"/>
        <v>0</v>
      </c>
      <c r="U1881" s="2">
        <f>AH1881</f>
        <v>11.666402</v>
      </c>
      <c r="V1881" s="2">
        <f>AI1881</f>
        <v>0.11825000000000002</v>
      </c>
      <c r="W1881" s="2">
        <f>ROUND(AJ1881,2)</f>
        <v>0</v>
      </c>
      <c r="X1881" s="2">
        <f>ROUND(AK1881,2)</f>
        <v>2135.11</v>
      </c>
      <c r="Y1881" s="2">
        <f>ROUND(AL1881,2)</f>
        <v>1613.54</v>
      </c>
      <c r="Z1881" s="2"/>
      <c r="AA1881" s="2"/>
      <c r="AB1881" s="2">
        <f>ROUND(SUMIF(AA1869:AA1879,"=35863109",O1869:O1879),2)</f>
        <v>3097.93</v>
      </c>
      <c r="AC1881" s="2">
        <f>ROUND(SUMIF(AA1869:AA1879,"=35863109",P1869:P1879),2)</f>
        <v>0</v>
      </c>
      <c r="AD1881" s="2">
        <f>ROUND(SUMIF(AA1869:AA1879,"=35863109",Q1869:Q1879),2)</f>
        <v>61.74</v>
      </c>
      <c r="AE1881" s="2">
        <f>ROUND(SUMIF(AA1869:AA1879,"=35863109",R1869:R1879),2)</f>
        <v>43.8</v>
      </c>
      <c r="AF1881" s="2">
        <f>ROUND(SUMIF(AA1869:AA1879,"=35863109",S1869:S1879),2)</f>
        <v>3036.19</v>
      </c>
      <c r="AG1881" s="2">
        <f>ROUND(SUMIF(AA1869:AA1879,"=35863109",T1869:T1879),2)</f>
        <v>0</v>
      </c>
      <c r="AH1881" s="2">
        <f>SUMIF(AA1869:AA1879,"=35863109",U1869:U1879)</f>
        <v>11.666402</v>
      </c>
      <c r="AI1881" s="2">
        <f>SUMIF(AA1869:AA1879,"=35863109",V1869:V1879)</f>
        <v>0.11825000000000002</v>
      </c>
      <c r="AJ1881" s="2">
        <f>ROUND(SUMIF(AA1869:AA1879,"=35863109",W1869:W1879),2)</f>
        <v>0</v>
      </c>
      <c r="AK1881" s="2">
        <f>ROUND(SUMIF(AA1869:AA1879,"=35863109",X1869:X1879),2)</f>
        <v>2135.11</v>
      </c>
      <c r="AL1881" s="2">
        <f>ROUND(SUMIF(AA1869:AA1879,"=35863109",Y1869:Y1879),2)</f>
        <v>1613.54</v>
      </c>
      <c r="AM1881" s="2"/>
      <c r="AN1881" s="2"/>
      <c r="AO1881" s="2">
        <f t="shared" ref="AO1881:BD1881" si="1359">ROUND(BX1881,2)</f>
        <v>0</v>
      </c>
      <c r="AP1881" s="2">
        <f t="shared" si="1359"/>
        <v>0</v>
      </c>
      <c r="AQ1881" s="2">
        <f t="shared" si="1359"/>
        <v>0</v>
      </c>
      <c r="AR1881" s="2">
        <f t="shared" si="1359"/>
        <v>6846.58</v>
      </c>
      <c r="AS1881" s="2">
        <f t="shared" si="1359"/>
        <v>6846.58</v>
      </c>
      <c r="AT1881" s="2">
        <f t="shared" si="1359"/>
        <v>0</v>
      </c>
      <c r="AU1881" s="2">
        <f t="shared" si="1359"/>
        <v>0</v>
      </c>
      <c r="AV1881" s="2">
        <f t="shared" si="1359"/>
        <v>0</v>
      </c>
      <c r="AW1881" s="2">
        <f t="shared" si="1359"/>
        <v>0</v>
      </c>
      <c r="AX1881" s="2">
        <f t="shared" si="1359"/>
        <v>0</v>
      </c>
      <c r="AY1881" s="2">
        <f t="shared" si="1359"/>
        <v>0</v>
      </c>
      <c r="AZ1881" s="2">
        <f t="shared" si="1359"/>
        <v>0</v>
      </c>
      <c r="BA1881" s="2">
        <f t="shared" si="1359"/>
        <v>0</v>
      </c>
      <c r="BB1881" s="2">
        <f t="shared" si="1359"/>
        <v>0</v>
      </c>
      <c r="BC1881" s="2">
        <f t="shared" si="1359"/>
        <v>0</v>
      </c>
      <c r="BD1881" s="2">
        <f t="shared" si="1359"/>
        <v>0</v>
      </c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>
        <f>ROUND(SUMIF(AA1869:AA1879,"=35863109",FQ1869:FQ1879),2)</f>
        <v>0</v>
      </c>
      <c r="BY1881" s="2">
        <f>ROUND(SUMIF(AA1869:AA1879,"=35863109",FR1869:FR1879),2)</f>
        <v>0</v>
      </c>
      <c r="BZ1881" s="2">
        <f>ROUND(SUMIF(AA1869:AA1879,"=35863109",GL1869:GL1879),2)</f>
        <v>0</v>
      </c>
      <c r="CA1881" s="2">
        <f>ROUND(SUMIF(AA1869:AA1879,"=35863109",GM1869:GM1879),2)</f>
        <v>6846.58</v>
      </c>
      <c r="CB1881" s="2">
        <f>ROUND(SUMIF(AA1869:AA1879,"=35863109",GN1869:GN1879),2)</f>
        <v>6846.58</v>
      </c>
      <c r="CC1881" s="2">
        <f>ROUND(SUMIF(AA1869:AA1879,"=35863109",GO1869:GO1879),2)</f>
        <v>0</v>
      </c>
      <c r="CD1881" s="2">
        <f>ROUND(SUMIF(AA1869:AA1879,"=35863109",GP1869:GP1879),2)</f>
        <v>0</v>
      </c>
      <c r="CE1881" s="2">
        <f>AC1881-BX1881</f>
        <v>0</v>
      </c>
      <c r="CF1881" s="2">
        <f>AC1881-BY1881</f>
        <v>0</v>
      </c>
      <c r="CG1881" s="2">
        <f>BX1881-BZ1881</f>
        <v>0</v>
      </c>
      <c r="CH1881" s="2">
        <f>AC1881-BX1881-BY1881+BZ1881</f>
        <v>0</v>
      </c>
      <c r="CI1881" s="2">
        <f>BY1881-BZ1881</f>
        <v>0</v>
      </c>
      <c r="CJ1881" s="2">
        <f>ROUND(SUMIF(AA1869:AA1879,"=35863109",GX1869:GX1879),2)</f>
        <v>0</v>
      </c>
      <c r="CK1881" s="2">
        <f>ROUND(SUMIF(AA1869:AA1879,"=35863109",GY1869:GY1879),2)</f>
        <v>0</v>
      </c>
      <c r="CL1881" s="2">
        <f>ROUND(SUMIF(AA1869:AA1879,"=35863109",GZ1869:GZ1879),2)</f>
        <v>0</v>
      </c>
      <c r="CM1881" s="2">
        <f>ROUND(SUMIF(AA1869:AA1879,"=35863109",HD1869:HD1879),2)</f>
        <v>0</v>
      </c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>
        <v>0</v>
      </c>
    </row>
    <row r="1883" spans="1:245">
      <c r="A1883" s="4">
        <v>50</v>
      </c>
      <c r="B1883" s="4">
        <v>0</v>
      </c>
      <c r="C1883" s="4">
        <v>0</v>
      </c>
      <c r="D1883" s="4">
        <v>1</v>
      </c>
      <c r="E1883" s="4">
        <v>201</v>
      </c>
      <c r="F1883" s="4">
        <f>ROUND(Source!O1881,O1883)</f>
        <v>3097.93</v>
      </c>
      <c r="G1883" s="4" t="s">
        <v>71</v>
      </c>
      <c r="H1883" s="4" t="s">
        <v>72</v>
      </c>
      <c r="I1883" s="4"/>
      <c r="J1883" s="4"/>
      <c r="K1883" s="4">
        <v>201</v>
      </c>
      <c r="L1883" s="4">
        <v>1</v>
      </c>
      <c r="M1883" s="4">
        <v>3</v>
      </c>
      <c r="N1883" s="4" t="s">
        <v>3</v>
      </c>
      <c r="O1883" s="4">
        <v>2</v>
      </c>
      <c r="P1883" s="4"/>
      <c r="Q1883" s="4"/>
      <c r="R1883" s="4"/>
      <c r="S1883" s="4"/>
      <c r="T1883" s="4"/>
      <c r="U1883" s="4"/>
      <c r="V1883" s="4"/>
      <c r="W1883" s="4"/>
    </row>
    <row r="1884" spans="1:245">
      <c r="A1884" s="4">
        <v>50</v>
      </c>
      <c r="B1884" s="4">
        <v>0</v>
      </c>
      <c r="C1884" s="4">
        <v>0</v>
      </c>
      <c r="D1884" s="4">
        <v>1</v>
      </c>
      <c r="E1884" s="4">
        <v>202</v>
      </c>
      <c r="F1884" s="4">
        <f>ROUND(Source!P1881,O1884)</f>
        <v>0</v>
      </c>
      <c r="G1884" s="4" t="s">
        <v>73</v>
      </c>
      <c r="H1884" s="4" t="s">
        <v>74</v>
      </c>
      <c r="I1884" s="4"/>
      <c r="J1884" s="4"/>
      <c r="K1884" s="4">
        <v>202</v>
      </c>
      <c r="L1884" s="4">
        <v>2</v>
      </c>
      <c r="M1884" s="4">
        <v>3</v>
      </c>
      <c r="N1884" s="4" t="s">
        <v>3</v>
      </c>
      <c r="O1884" s="4">
        <v>2</v>
      </c>
      <c r="P1884" s="4"/>
      <c r="Q1884" s="4"/>
      <c r="R1884" s="4"/>
      <c r="S1884" s="4"/>
      <c r="T1884" s="4"/>
      <c r="U1884" s="4"/>
      <c r="V1884" s="4"/>
      <c r="W1884" s="4"/>
    </row>
    <row r="1885" spans="1:245">
      <c r="A1885" s="4">
        <v>50</v>
      </c>
      <c r="B1885" s="4">
        <v>0</v>
      </c>
      <c r="C1885" s="4">
        <v>0</v>
      </c>
      <c r="D1885" s="4">
        <v>1</v>
      </c>
      <c r="E1885" s="4">
        <v>222</v>
      </c>
      <c r="F1885" s="4">
        <f>ROUND(Source!AO1881,O1885)</f>
        <v>0</v>
      </c>
      <c r="G1885" s="4" t="s">
        <v>75</v>
      </c>
      <c r="H1885" s="4" t="s">
        <v>76</v>
      </c>
      <c r="I1885" s="4"/>
      <c r="J1885" s="4"/>
      <c r="K1885" s="4">
        <v>222</v>
      </c>
      <c r="L1885" s="4">
        <v>3</v>
      </c>
      <c r="M1885" s="4">
        <v>3</v>
      </c>
      <c r="N1885" s="4" t="s">
        <v>3</v>
      </c>
      <c r="O1885" s="4">
        <v>2</v>
      </c>
      <c r="P1885" s="4"/>
      <c r="Q1885" s="4"/>
      <c r="R1885" s="4"/>
      <c r="S1885" s="4"/>
      <c r="T1885" s="4"/>
      <c r="U1885" s="4"/>
      <c r="V1885" s="4"/>
      <c r="W1885" s="4"/>
    </row>
    <row r="1886" spans="1:245">
      <c r="A1886" s="4">
        <v>50</v>
      </c>
      <c r="B1886" s="4">
        <v>0</v>
      </c>
      <c r="C1886" s="4">
        <v>0</v>
      </c>
      <c r="D1886" s="4">
        <v>1</v>
      </c>
      <c r="E1886" s="4">
        <v>225</v>
      </c>
      <c r="F1886" s="4">
        <f>ROUND(Source!AV1881,O1886)</f>
        <v>0</v>
      </c>
      <c r="G1886" s="4" t="s">
        <v>77</v>
      </c>
      <c r="H1886" s="4" t="s">
        <v>78</v>
      </c>
      <c r="I1886" s="4"/>
      <c r="J1886" s="4"/>
      <c r="K1886" s="4">
        <v>225</v>
      </c>
      <c r="L1886" s="4">
        <v>4</v>
      </c>
      <c r="M1886" s="4">
        <v>3</v>
      </c>
      <c r="N1886" s="4" t="s">
        <v>3</v>
      </c>
      <c r="O1886" s="4">
        <v>2</v>
      </c>
      <c r="P1886" s="4"/>
      <c r="Q1886" s="4"/>
      <c r="R1886" s="4"/>
      <c r="S1886" s="4"/>
      <c r="T1886" s="4"/>
      <c r="U1886" s="4"/>
      <c r="V1886" s="4"/>
      <c r="W1886" s="4"/>
    </row>
    <row r="1887" spans="1:245">
      <c r="A1887" s="4">
        <v>50</v>
      </c>
      <c r="B1887" s="4">
        <v>0</v>
      </c>
      <c r="C1887" s="4">
        <v>0</v>
      </c>
      <c r="D1887" s="4">
        <v>1</v>
      </c>
      <c r="E1887" s="4">
        <v>226</v>
      </c>
      <c r="F1887" s="4">
        <f>ROUND(Source!AW1881,O1887)</f>
        <v>0</v>
      </c>
      <c r="G1887" s="4" t="s">
        <v>79</v>
      </c>
      <c r="H1887" s="4" t="s">
        <v>80</v>
      </c>
      <c r="I1887" s="4"/>
      <c r="J1887" s="4"/>
      <c r="K1887" s="4">
        <v>226</v>
      </c>
      <c r="L1887" s="4">
        <v>5</v>
      </c>
      <c r="M1887" s="4">
        <v>3</v>
      </c>
      <c r="N1887" s="4" t="s">
        <v>3</v>
      </c>
      <c r="O1887" s="4">
        <v>2</v>
      </c>
      <c r="P1887" s="4"/>
      <c r="Q1887" s="4"/>
      <c r="R1887" s="4"/>
      <c r="S1887" s="4"/>
      <c r="T1887" s="4"/>
      <c r="U1887" s="4"/>
      <c r="V1887" s="4"/>
      <c r="W1887" s="4"/>
    </row>
    <row r="1888" spans="1:245">
      <c r="A1888" s="4">
        <v>50</v>
      </c>
      <c r="B1888" s="4">
        <v>0</v>
      </c>
      <c r="C1888" s="4">
        <v>0</v>
      </c>
      <c r="D1888" s="4">
        <v>1</v>
      </c>
      <c r="E1888" s="4">
        <v>227</v>
      </c>
      <c r="F1888" s="4">
        <f>ROUND(Source!AX1881,O1888)</f>
        <v>0</v>
      </c>
      <c r="G1888" s="4" t="s">
        <v>81</v>
      </c>
      <c r="H1888" s="4" t="s">
        <v>82</v>
      </c>
      <c r="I1888" s="4"/>
      <c r="J1888" s="4"/>
      <c r="K1888" s="4">
        <v>227</v>
      </c>
      <c r="L1888" s="4">
        <v>6</v>
      </c>
      <c r="M1888" s="4">
        <v>3</v>
      </c>
      <c r="N1888" s="4" t="s">
        <v>3</v>
      </c>
      <c r="O1888" s="4">
        <v>2</v>
      </c>
      <c r="P1888" s="4"/>
      <c r="Q1888" s="4"/>
      <c r="R1888" s="4"/>
      <c r="S1888" s="4"/>
      <c r="T1888" s="4"/>
      <c r="U1888" s="4"/>
      <c r="V1888" s="4"/>
      <c r="W1888" s="4"/>
    </row>
    <row r="1889" spans="1:23">
      <c r="A1889" s="4">
        <v>50</v>
      </c>
      <c r="B1889" s="4">
        <v>0</v>
      </c>
      <c r="C1889" s="4">
        <v>0</v>
      </c>
      <c r="D1889" s="4">
        <v>1</v>
      </c>
      <c r="E1889" s="4">
        <v>228</v>
      </c>
      <c r="F1889" s="4">
        <f>ROUND(Source!AY1881,O1889)</f>
        <v>0</v>
      </c>
      <c r="G1889" s="4" t="s">
        <v>83</v>
      </c>
      <c r="H1889" s="4" t="s">
        <v>84</v>
      </c>
      <c r="I1889" s="4"/>
      <c r="J1889" s="4"/>
      <c r="K1889" s="4">
        <v>228</v>
      </c>
      <c r="L1889" s="4">
        <v>7</v>
      </c>
      <c r="M1889" s="4">
        <v>3</v>
      </c>
      <c r="N1889" s="4" t="s">
        <v>3</v>
      </c>
      <c r="O1889" s="4">
        <v>2</v>
      </c>
      <c r="P1889" s="4"/>
      <c r="Q1889" s="4"/>
      <c r="R1889" s="4"/>
      <c r="S1889" s="4"/>
      <c r="T1889" s="4"/>
      <c r="U1889" s="4"/>
      <c r="V1889" s="4"/>
      <c r="W1889" s="4"/>
    </row>
    <row r="1890" spans="1:23">
      <c r="A1890" s="4">
        <v>50</v>
      </c>
      <c r="B1890" s="4">
        <v>0</v>
      </c>
      <c r="C1890" s="4">
        <v>0</v>
      </c>
      <c r="D1890" s="4">
        <v>1</v>
      </c>
      <c r="E1890" s="4">
        <v>216</v>
      </c>
      <c r="F1890" s="4">
        <f>ROUND(Source!AP1881,O1890)</f>
        <v>0</v>
      </c>
      <c r="G1890" s="4" t="s">
        <v>85</v>
      </c>
      <c r="H1890" s="4" t="s">
        <v>86</v>
      </c>
      <c r="I1890" s="4"/>
      <c r="J1890" s="4"/>
      <c r="K1890" s="4">
        <v>216</v>
      </c>
      <c r="L1890" s="4">
        <v>8</v>
      </c>
      <c r="M1890" s="4">
        <v>3</v>
      </c>
      <c r="N1890" s="4" t="s">
        <v>3</v>
      </c>
      <c r="O1890" s="4">
        <v>2</v>
      </c>
      <c r="P1890" s="4"/>
      <c r="Q1890" s="4"/>
      <c r="R1890" s="4"/>
      <c r="S1890" s="4"/>
      <c r="T1890" s="4"/>
      <c r="U1890" s="4"/>
      <c r="V1890" s="4"/>
      <c r="W1890" s="4"/>
    </row>
    <row r="1891" spans="1:23">
      <c r="A1891" s="4">
        <v>50</v>
      </c>
      <c r="B1891" s="4">
        <v>0</v>
      </c>
      <c r="C1891" s="4">
        <v>0</v>
      </c>
      <c r="D1891" s="4">
        <v>1</v>
      </c>
      <c r="E1891" s="4">
        <v>223</v>
      </c>
      <c r="F1891" s="4">
        <f>ROUND(Source!AQ1881,O1891)</f>
        <v>0</v>
      </c>
      <c r="G1891" s="4" t="s">
        <v>87</v>
      </c>
      <c r="H1891" s="4" t="s">
        <v>88</v>
      </c>
      <c r="I1891" s="4"/>
      <c r="J1891" s="4"/>
      <c r="K1891" s="4">
        <v>223</v>
      </c>
      <c r="L1891" s="4">
        <v>9</v>
      </c>
      <c r="M1891" s="4">
        <v>3</v>
      </c>
      <c r="N1891" s="4" t="s">
        <v>3</v>
      </c>
      <c r="O1891" s="4">
        <v>2</v>
      </c>
      <c r="P1891" s="4"/>
      <c r="Q1891" s="4"/>
      <c r="R1891" s="4"/>
      <c r="S1891" s="4"/>
      <c r="T1891" s="4"/>
      <c r="U1891" s="4"/>
      <c r="V1891" s="4"/>
      <c r="W1891" s="4"/>
    </row>
    <row r="1892" spans="1:23">
      <c r="A1892" s="4">
        <v>50</v>
      </c>
      <c r="B1892" s="4">
        <v>0</v>
      </c>
      <c r="C1892" s="4">
        <v>0</v>
      </c>
      <c r="D1892" s="4">
        <v>1</v>
      </c>
      <c r="E1892" s="4">
        <v>229</v>
      </c>
      <c r="F1892" s="4">
        <f>ROUND(Source!AZ1881,O1892)</f>
        <v>0</v>
      </c>
      <c r="G1892" s="4" t="s">
        <v>89</v>
      </c>
      <c r="H1892" s="4" t="s">
        <v>90</v>
      </c>
      <c r="I1892" s="4"/>
      <c r="J1892" s="4"/>
      <c r="K1892" s="4">
        <v>229</v>
      </c>
      <c r="L1892" s="4">
        <v>10</v>
      </c>
      <c r="M1892" s="4">
        <v>3</v>
      </c>
      <c r="N1892" s="4" t="s">
        <v>3</v>
      </c>
      <c r="O1892" s="4">
        <v>2</v>
      </c>
      <c r="P1892" s="4"/>
      <c r="Q1892" s="4"/>
      <c r="R1892" s="4"/>
      <c r="S1892" s="4"/>
      <c r="T1892" s="4"/>
      <c r="U1892" s="4"/>
      <c r="V1892" s="4"/>
      <c r="W1892" s="4"/>
    </row>
    <row r="1893" spans="1:23">
      <c r="A1893" s="4">
        <v>50</v>
      </c>
      <c r="B1893" s="4">
        <v>0</v>
      </c>
      <c r="C1893" s="4">
        <v>0</v>
      </c>
      <c r="D1893" s="4">
        <v>1</v>
      </c>
      <c r="E1893" s="4">
        <v>203</v>
      </c>
      <c r="F1893" s="4">
        <f>ROUND(Source!Q1881,O1893)</f>
        <v>61.74</v>
      </c>
      <c r="G1893" s="4" t="s">
        <v>91</v>
      </c>
      <c r="H1893" s="4" t="s">
        <v>92</v>
      </c>
      <c r="I1893" s="4"/>
      <c r="J1893" s="4"/>
      <c r="K1893" s="4">
        <v>203</v>
      </c>
      <c r="L1893" s="4">
        <v>11</v>
      </c>
      <c r="M1893" s="4">
        <v>3</v>
      </c>
      <c r="N1893" s="4" t="s">
        <v>3</v>
      </c>
      <c r="O1893" s="4">
        <v>2</v>
      </c>
      <c r="P1893" s="4"/>
      <c r="Q1893" s="4"/>
      <c r="R1893" s="4"/>
      <c r="S1893" s="4"/>
      <c r="T1893" s="4"/>
      <c r="U1893" s="4"/>
      <c r="V1893" s="4"/>
      <c r="W1893" s="4"/>
    </row>
    <row r="1894" spans="1:23">
      <c r="A1894" s="4">
        <v>50</v>
      </c>
      <c r="B1894" s="4">
        <v>0</v>
      </c>
      <c r="C1894" s="4">
        <v>0</v>
      </c>
      <c r="D1894" s="4">
        <v>1</v>
      </c>
      <c r="E1894" s="4">
        <v>231</v>
      </c>
      <c r="F1894" s="4">
        <f>ROUND(Source!BB1881,O1894)</f>
        <v>0</v>
      </c>
      <c r="G1894" s="4" t="s">
        <v>93</v>
      </c>
      <c r="H1894" s="4" t="s">
        <v>94</v>
      </c>
      <c r="I1894" s="4"/>
      <c r="J1894" s="4"/>
      <c r="K1894" s="4">
        <v>231</v>
      </c>
      <c r="L1894" s="4">
        <v>12</v>
      </c>
      <c r="M1894" s="4">
        <v>3</v>
      </c>
      <c r="N1894" s="4" t="s">
        <v>3</v>
      </c>
      <c r="O1894" s="4">
        <v>2</v>
      </c>
      <c r="P1894" s="4"/>
      <c r="Q1894" s="4"/>
      <c r="R1894" s="4"/>
      <c r="S1894" s="4"/>
      <c r="T1894" s="4"/>
      <c r="U1894" s="4"/>
      <c r="V1894" s="4"/>
      <c r="W1894" s="4"/>
    </row>
    <row r="1895" spans="1:23">
      <c r="A1895" s="4">
        <v>50</v>
      </c>
      <c r="B1895" s="4">
        <v>0</v>
      </c>
      <c r="C1895" s="4">
        <v>0</v>
      </c>
      <c r="D1895" s="4">
        <v>1</v>
      </c>
      <c r="E1895" s="4">
        <v>204</v>
      </c>
      <c r="F1895" s="4">
        <f>ROUND(Source!R1881,O1895)</f>
        <v>43.8</v>
      </c>
      <c r="G1895" s="4" t="s">
        <v>95</v>
      </c>
      <c r="H1895" s="4" t="s">
        <v>96</v>
      </c>
      <c r="I1895" s="4"/>
      <c r="J1895" s="4"/>
      <c r="K1895" s="4">
        <v>204</v>
      </c>
      <c r="L1895" s="4">
        <v>13</v>
      </c>
      <c r="M1895" s="4">
        <v>3</v>
      </c>
      <c r="N1895" s="4" t="s">
        <v>3</v>
      </c>
      <c r="O1895" s="4">
        <v>2</v>
      </c>
      <c r="P1895" s="4"/>
      <c r="Q1895" s="4"/>
      <c r="R1895" s="4"/>
      <c r="S1895" s="4"/>
      <c r="T1895" s="4"/>
      <c r="U1895" s="4"/>
      <c r="V1895" s="4"/>
      <c r="W1895" s="4"/>
    </row>
    <row r="1896" spans="1:23">
      <c r="A1896" s="4">
        <v>50</v>
      </c>
      <c r="B1896" s="4">
        <v>0</v>
      </c>
      <c r="C1896" s="4">
        <v>0</v>
      </c>
      <c r="D1896" s="4">
        <v>1</v>
      </c>
      <c r="E1896" s="4">
        <v>205</v>
      </c>
      <c r="F1896" s="4">
        <f>ROUND(Source!S1881,O1896)</f>
        <v>3036.19</v>
      </c>
      <c r="G1896" s="4" t="s">
        <v>97</v>
      </c>
      <c r="H1896" s="4" t="s">
        <v>98</v>
      </c>
      <c r="I1896" s="4"/>
      <c r="J1896" s="4"/>
      <c r="K1896" s="4">
        <v>205</v>
      </c>
      <c r="L1896" s="4">
        <v>14</v>
      </c>
      <c r="M1896" s="4">
        <v>3</v>
      </c>
      <c r="N1896" s="4" t="s">
        <v>3</v>
      </c>
      <c r="O1896" s="4">
        <v>2</v>
      </c>
      <c r="P1896" s="4"/>
      <c r="Q1896" s="4"/>
      <c r="R1896" s="4"/>
      <c r="S1896" s="4"/>
      <c r="T1896" s="4"/>
      <c r="U1896" s="4"/>
      <c r="V1896" s="4"/>
      <c r="W1896" s="4"/>
    </row>
    <row r="1897" spans="1:23">
      <c r="A1897" s="4">
        <v>50</v>
      </c>
      <c r="B1897" s="4">
        <v>0</v>
      </c>
      <c r="C1897" s="4">
        <v>0</v>
      </c>
      <c r="D1897" s="4">
        <v>1</v>
      </c>
      <c r="E1897" s="4">
        <v>232</v>
      </c>
      <c r="F1897" s="4">
        <f>ROUND(Source!BC1881,O1897)</f>
        <v>0</v>
      </c>
      <c r="G1897" s="4" t="s">
        <v>99</v>
      </c>
      <c r="H1897" s="4" t="s">
        <v>100</v>
      </c>
      <c r="I1897" s="4"/>
      <c r="J1897" s="4"/>
      <c r="K1897" s="4">
        <v>232</v>
      </c>
      <c r="L1897" s="4">
        <v>15</v>
      </c>
      <c r="M1897" s="4">
        <v>3</v>
      </c>
      <c r="N1897" s="4" t="s">
        <v>3</v>
      </c>
      <c r="O1897" s="4">
        <v>2</v>
      </c>
      <c r="P1897" s="4"/>
      <c r="Q1897" s="4"/>
      <c r="R1897" s="4"/>
      <c r="S1897" s="4"/>
      <c r="T1897" s="4"/>
      <c r="U1897" s="4"/>
      <c r="V1897" s="4"/>
      <c r="W1897" s="4"/>
    </row>
    <row r="1898" spans="1:23">
      <c r="A1898" s="4">
        <v>50</v>
      </c>
      <c r="B1898" s="4">
        <v>0</v>
      </c>
      <c r="C1898" s="4">
        <v>0</v>
      </c>
      <c r="D1898" s="4">
        <v>1</v>
      </c>
      <c r="E1898" s="4">
        <v>214</v>
      </c>
      <c r="F1898" s="4">
        <f>ROUND(Source!AS1881,O1898)</f>
        <v>6846.58</v>
      </c>
      <c r="G1898" s="4" t="s">
        <v>101</v>
      </c>
      <c r="H1898" s="4" t="s">
        <v>102</v>
      </c>
      <c r="I1898" s="4"/>
      <c r="J1898" s="4"/>
      <c r="K1898" s="4">
        <v>214</v>
      </c>
      <c r="L1898" s="4">
        <v>16</v>
      </c>
      <c r="M1898" s="4">
        <v>3</v>
      </c>
      <c r="N1898" s="4" t="s">
        <v>3</v>
      </c>
      <c r="O1898" s="4">
        <v>2</v>
      </c>
      <c r="P1898" s="4"/>
      <c r="Q1898" s="4"/>
      <c r="R1898" s="4"/>
      <c r="S1898" s="4"/>
      <c r="T1898" s="4"/>
      <c r="U1898" s="4"/>
      <c r="V1898" s="4"/>
      <c r="W1898" s="4"/>
    </row>
    <row r="1899" spans="1:23">
      <c r="A1899" s="4">
        <v>50</v>
      </c>
      <c r="B1899" s="4">
        <v>0</v>
      </c>
      <c r="C1899" s="4">
        <v>0</v>
      </c>
      <c r="D1899" s="4">
        <v>1</v>
      </c>
      <c r="E1899" s="4">
        <v>215</v>
      </c>
      <c r="F1899" s="4">
        <f>ROUND(Source!AT1881,O1899)</f>
        <v>0</v>
      </c>
      <c r="G1899" s="4" t="s">
        <v>103</v>
      </c>
      <c r="H1899" s="4" t="s">
        <v>104</v>
      </c>
      <c r="I1899" s="4"/>
      <c r="J1899" s="4"/>
      <c r="K1899" s="4">
        <v>215</v>
      </c>
      <c r="L1899" s="4">
        <v>17</v>
      </c>
      <c r="M1899" s="4">
        <v>3</v>
      </c>
      <c r="N1899" s="4" t="s">
        <v>3</v>
      </c>
      <c r="O1899" s="4">
        <v>2</v>
      </c>
      <c r="P1899" s="4"/>
      <c r="Q1899" s="4"/>
      <c r="R1899" s="4"/>
      <c r="S1899" s="4"/>
      <c r="T1899" s="4"/>
      <c r="U1899" s="4"/>
      <c r="V1899" s="4"/>
      <c r="W1899" s="4"/>
    </row>
    <row r="1900" spans="1:23">
      <c r="A1900" s="4">
        <v>50</v>
      </c>
      <c r="B1900" s="4">
        <v>0</v>
      </c>
      <c r="C1900" s="4">
        <v>0</v>
      </c>
      <c r="D1900" s="4">
        <v>1</v>
      </c>
      <c r="E1900" s="4">
        <v>217</v>
      </c>
      <c r="F1900" s="4">
        <f>ROUND(Source!AU1881,O1900)</f>
        <v>0</v>
      </c>
      <c r="G1900" s="4" t="s">
        <v>105</v>
      </c>
      <c r="H1900" s="4" t="s">
        <v>106</v>
      </c>
      <c r="I1900" s="4"/>
      <c r="J1900" s="4"/>
      <c r="K1900" s="4">
        <v>217</v>
      </c>
      <c r="L1900" s="4">
        <v>18</v>
      </c>
      <c r="M1900" s="4">
        <v>3</v>
      </c>
      <c r="N1900" s="4" t="s">
        <v>3</v>
      </c>
      <c r="O1900" s="4">
        <v>2</v>
      </c>
      <c r="P1900" s="4"/>
      <c r="Q1900" s="4"/>
      <c r="R1900" s="4"/>
      <c r="S1900" s="4"/>
      <c r="T1900" s="4"/>
      <c r="U1900" s="4"/>
      <c r="V1900" s="4"/>
      <c r="W1900" s="4"/>
    </row>
    <row r="1901" spans="1:23">
      <c r="A1901" s="4">
        <v>50</v>
      </c>
      <c r="B1901" s="4">
        <v>0</v>
      </c>
      <c r="C1901" s="4">
        <v>0</v>
      </c>
      <c r="D1901" s="4">
        <v>1</v>
      </c>
      <c r="E1901" s="4">
        <v>230</v>
      </c>
      <c r="F1901" s="4">
        <f>ROUND(Source!BA1881,O1901)</f>
        <v>0</v>
      </c>
      <c r="G1901" s="4" t="s">
        <v>107</v>
      </c>
      <c r="H1901" s="4" t="s">
        <v>108</v>
      </c>
      <c r="I1901" s="4"/>
      <c r="J1901" s="4"/>
      <c r="K1901" s="4">
        <v>230</v>
      </c>
      <c r="L1901" s="4">
        <v>19</v>
      </c>
      <c r="M1901" s="4">
        <v>3</v>
      </c>
      <c r="N1901" s="4" t="s">
        <v>3</v>
      </c>
      <c r="O1901" s="4">
        <v>2</v>
      </c>
      <c r="P1901" s="4"/>
      <c r="Q1901" s="4"/>
      <c r="R1901" s="4"/>
      <c r="S1901" s="4"/>
      <c r="T1901" s="4"/>
      <c r="U1901" s="4"/>
      <c r="V1901" s="4"/>
      <c r="W1901" s="4"/>
    </row>
    <row r="1902" spans="1:23">
      <c r="A1902" s="4">
        <v>50</v>
      </c>
      <c r="B1902" s="4">
        <v>0</v>
      </c>
      <c r="C1902" s="4">
        <v>0</v>
      </c>
      <c r="D1902" s="4">
        <v>1</v>
      </c>
      <c r="E1902" s="4">
        <v>206</v>
      </c>
      <c r="F1902" s="4">
        <f>ROUND(Source!T1881,O1902)</f>
        <v>0</v>
      </c>
      <c r="G1902" s="4" t="s">
        <v>109</v>
      </c>
      <c r="H1902" s="4" t="s">
        <v>110</v>
      </c>
      <c r="I1902" s="4"/>
      <c r="J1902" s="4"/>
      <c r="K1902" s="4">
        <v>206</v>
      </c>
      <c r="L1902" s="4">
        <v>20</v>
      </c>
      <c r="M1902" s="4">
        <v>3</v>
      </c>
      <c r="N1902" s="4" t="s">
        <v>3</v>
      </c>
      <c r="O1902" s="4">
        <v>2</v>
      </c>
      <c r="P1902" s="4"/>
      <c r="Q1902" s="4"/>
      <c r="R1902" s="4"/>
      <c r="S1902" s="4"/>
      <c r="T1902" s="4"/>
      <c r="U1902" s="4"/>
      <c r="V1902" s="4"/>
      <c r="W1902" s="4"/>
    </row>
    <row r="1903" spans="1:23">
      <c r="A1903" s="4">
        <v>50</v>
      </c>
      <c r="B1903" s="4">
        <v>0</v>
      </c>
      <c r="C1903" s="4">
        <v>0</v>
      </c>
      <c r="D1903" s="4">
        <v>1</v>
      </c>
      <c r="E1903" s="4">
        <v>207</v>
      </c>
      <c r="F1903" s="4">
        <f>Source!U1881</f>
        <v>11.666402</v>
      </c>
      <c r="G1903" s="4" t="s">
        <v>111</v>
      </c>
      <c r="H1903" s="4" t="s">
        <v>112</v>
      </c>
      <c r="I1903" s="4"/>
      <c r="J1903" s="4"/>
      <c r="K1903" s="4">
        <v>207</v>
      </c>
      <c r="L1903" s="4">
        <v>21</v>
      </c>
      <c r="M1903" s="4">
        <v>3</v>
      </c>
      <c r="N1903" s="4" t="s">
        <v>3</v>
      </c>
      <c r="O1903" s="4">
        <v>-1</v>
      </c>
      <c r="P1903" s="4"/>
      <c r="Q1903" s="4"/>
      <c r="R1903" s="4"/>
      <c r="S1903" s="4"/>
      <c r="T1903" s="4"/>
      <c r="U1903" s="4"/>
      <c r="V1903" s="4"/>
      <c r="W1903" s="4"/>
    </row>
    <row r="1904" spans="1:23">
      <c r="A1904" s="4">
        <v>50</v>
      </c>
      <c r="B1904" s="4">
        <v>0</v>
      </c>
      <c r="C1904" s="4">
        <v>0</v>
      </c>
      <c r="D1904" s="4">
        <v>1</v>
      </c>
      <c r="E1904" s="4">
        <v>208</v>
      </c>
      <c r="F1904" s="4">
        <f>Source!V1881</f>
        <v>0.11825000000000002</v>
      </c>
      <c r="G1904" s="4" t="s">
        <v>113</v>
      </c>
      <c r="H1904" s="4" t="s">
        <v>114</v>
      </c>
      <c r="I1904" s="4"/>
      <c r="J1904" s="4"/>
      <c r="K1904" s="4">
        <v>208</v>
      </c>
      <c r="L1904" s="4">
        <v>22</v>
      </c>
      <c r="M1904" s="4">
        <v>3</v>
      </c>
      <c r="N1904" s="4" t="s">
        <v>3</v>
      </c>
      <c r="O1904" s="4">
        <v>-1</v>
      </c>
      <c r="P1904" s="4"/>
      <c r="Q1904" s="4"/>
      <c r="R1904" s="4"/>
      <c r="S1904" s="4"/>
      <c r="T1904" s="4"/>
      <c r="U1904" s="4"/>
      <c r="V1904" s="4"/>
      <c r="W1904" s="4"/>
    </row>
    <row r="1905" spans="1:245">
      <c r="A1905" s="4">
        <v>50</v>
      </c>
      <c r="B1905" s="4">
        <v>0</v>
      </c>
      <c r="C1905" s="4">
        <v>0</v>
      </c>
      <c r="D1905" s="4">
        <v>1</v>
      </c>
      <c r="E1905" s="4">
        <v>209</v>
      </c>
      <c r="F1905" s="4">
        <f>ROUND(Source!W1881,O1905)</f>
        <v>0</v>
      </c>
      <c r="G1905" s="4" t="s">
        <v>115</v>
      </c>
      <c r="H1905" s="4" t="s">
        <v>116</v>
      </c>
      <c r="I1905" s="4"/>
      <c r="J1905" s="4"/>
      <c r="K1905" s="4">
        <v>209</v>
      </c>
      <c r="L1905" s="4">
        <v>23</v>
      </c>
      <c r="M1905" s="4">
        <v>3</v>
      </c>
      <c r="N1905" s="4" t="s">
        <v>3</v>
      </c>
      <c r="O1905" s="4">
        <v>2</v>
      </c>
      <c r="P1905" s="4"/>
      <c r="Q1905" s="4"/>
      <c r="R1905" s="4"/>
      <c r="S1905" s="4"/>
      <c r="T1905" s="4"/>
      <c r="U1905" s="4"/>
      <c r="V1905" s="4"/>
      <c r="W1905" s="4"/>
    </row>
    <row r="1906" spans="1:245">
      <c r="A1906" s="4">
        <v>50</v>
      </c>
      <c r="B1906" s="4">
        <v>0</v>
      </c>
      <c r="C1906" s="4">
        <v>0</v>
      </c>
      <c r="D1906" s="4">
        <v>1</v>
      </c>
      <c r="E1906" s="4">
        <v>233</v>
      </c>
      <c r="F1906" s="4">
        <f>ROUND(Source!BD1881,O1906)</f>
        <v>0</v>
      </c>
      <c r="G1906" s="4" t="s">
        <v>117</v>
      </c>
      <c r="H1906" s="4" t="s">
        <v>118</v>
      </c>
      <c r="I1906" s="4"/>
      <c r="J1906" s="4"/>
      <c r="K1906" s="4">
        <v>233</v>
      </c>
      <c r="L1906" s="4">
        <v>24</v>
      </c>
      <c r="M1906" s="4">
        <v>3</v>
      </c>
      <c r="N1906" s="4" t="s">
        <v>3</v>
      </c>
      <c r="O1906" s="4">
        <v>2</v>
      </c>
      <c r="P1906" s="4"/>
      <c r="Q1906" s="4"/>
      <c r="R1906" s="4"/>
      <c r="S1906" s="4"/>
      <c r="T1906" s="4"/>
      <c r="U1906" s="4"/>
      <c r="V1906" s="4"/>
      <c r="W1906" s="4"/>
    </row>
    <row r="1907" spans="1:245">
      <c r="A1907" s="4">
        <v>50</v>
      </c>
      <c r="B1907" s="4">
        <v>0</v>
      </c>
      <c r="C1907" s="4">
        <v>0</v>
      </c>
      <c r="D1907" s="4">
        <v>1</v>
      </c>
      <c r="E1907" s="4">
        <v>210</v>
      </c>
      <c r="F1907" s="4">
        <f>ROUND(Source!X1881,O1907)</f>
        <v>2135.11</v>
      </c>
      <c r="G1907" s="4" t="s">
        <v>119</v>
      </c>
      <c r="H1907" s="4" t="s">
        <v>120</v>
      </c>
      <c r="I1907" s="4"/>
      <c r="J1907" s="4"/>
      <c r="K1907" s="4">
        <v>210</v>
      </c>
      <c r="L1907" s="4">
        <v>25</v>
      </c>
      <c r="M1907" s="4">
        <v>3</v>
      </c>
      <c r="N1907" s="4" t="s">
        <v>3</v>
      </c>
      <c r="O1907" s="4">
        <v>2</v>
      </c>
      <c r="P1907" s="4"/>
      <c r="Q1907" s="4"/>
      <c r="R1907" s="4"/>
      <c r="S1907" s="4"/>
      <c r="T1907" s="4"/>
      <c r="U1907" s="4"/>
      <c r="V1907" s="4"/>
      <c r="W1907" s="4"/>
    </row>
    <row r="1908" spans="1:245">
      <c r="A1908" s="4">
        <v>50</v>
      </c>
      <c r="B1908" s="4">
        <v>0</v>
      </c>
      <c r="C1908" s="4">
        <v>0</v>
      </c>
      <c r="D1908" s="4">
        <v>1</v>
      </c>
      <c r="E1908" s="4">
        <v>211</v>
      </c>
      <c r="F1908" s="4">
        <f>ROUND(Source!Y1881,O1908)</f>
        <v>1613.54</v>
      </c>
      <c r="G1908" s="4" t="s">
        <v>121</v>
      </c>
      <c r="H1908" s="4" t="s">
        <v>122</v>
      </c>
      <c r="I1908" s="4"/>
      <c r="J1908" s="4"/>
      <c r="K1908" s="4">
        <v>211</v>
      </c>
      <c r="L1908" s="4">
        <v>26</v>
      </c>
      <c r="M1908" s="4">
        <v>3</v>
      </c>
      <c r="N1908" s="4" t="s">
        <v>3</v>
      </c>
      <c r="O1908" s="4">
        <v>2</v>
      </c>
      <c r="P1908" s="4"/>
      <c r="Q1908" s="4"/>
      <c r="R1908" s="4"/>
      <c r="S1908" s="4"/>
      <c r="T1908" s="4"/>
      <c r="U1908" s="4"/>
      <c r="V1908" s="4"/>
      <c r="W1908" s="4"/>
    </row>
    <row r="1909" spans="1:245">
      <c r="A1909" s="4">
        <v>50</v>
      </c>
      <c r="B1909" s="4">
        <v>0</v>
      </c>
      <c r="C1909" s="4">
        <v>0</v>
      </c>
      <c r="D1909" s="4">
        <v>1</v>
      </c>
      <c r="E1909" s="4">
        <v>0</v>
      </c>
      <c r="F1909" s="4">
        <f>ROUND(Source!AR1881,O1909)</f>
        <v>6846.58</v>
      </c>
      <c r="G1909" s="4" t="s">
        <v>123</v>
      </c>
      <c r="H1909" s="4" t="s">
        <v>124</v>
      </c>
      <c r="I1909" s="4"/>
      <c r="J1909" s="4"/>
      <c r="K1909" s="4">
        <v>224</v>
      </c>
      <c r="L1909" s="4">
        <v>27</v>
      </c>
      <c r="M1909" s="4">
        <v>3</v>
      </c>
      <c r="N1909" s="4" t="s">
        <v>3</v>
      </c>
      <c r="O1909" s="4">
        <v>2</v>
      </c>
      <c r="P1909" s="4"/>
      <c r="Q1909" s="4"/>
      <c r="R1909" s="4"/>
      <c r="S1909" s="4"/>
      <c r="T1909" s="4"/>
      <c r="U1909" s="4"/>
      <c r="V1909" s="4"/>
      <c r="W1909" s="4"/>
    </row>
    <row r="1910" spans="1:245">
      <c r="A1910" s="4">
        <v>50</v>
      </c>
      <c r="B1910" s="4">
        <v>0</v>
      </c>
      <c r="C1910" s="4">
        <v>0</v>
      </c>
      <c r="D1910" s="4">
        <v>2</v>
      </c>
      <c r="E1910" s="4">
        <v>0</v>
      </c>
      <c r="F1910" s="4">
        <f>ROUND(F1909*0.18,O1910)</f>
        <v>1232.4000000000001</v>
      </c>
      <c r="G1910" s="4" t="s">
        <v>125</v>
      </c>
      <c r="H1910" s="4" t="s">
        <v>125</v>
      </c>
      <c r="I1910" s="4"/>
      <c r="J1910" s="4"/>
      <c r="K1910" s="4">
        <v>212</v>
      </c>
      <c r="L1910" s="4">
        <v>28</v>
      </c>
      <c r="M1910" s="4">
        <v>0</v>
      </c>
      <c r="N1910" s="4" t="s">
        <v>3</v>
      </c>
      <c r="O1910" s="4">
        <v>1</v>
      </c>
      <c r="P1910" s="4"/>
      <c r="Q1910" s="4"/>
      <c r="R1910" s="4"/>
      <c r="S1910" s="4"/>
      <c r="T1910" s="4"/>
      <c r="U1910" s="4"/>
      <c r="V1910" s="4"/>
      <c r="W1910" s="4"/>
    </row>
    <row r="1911" spans="1:245">
      <c r="A1911" s="4">
        <v>50</v>
      </c>
      <c r="B1911" s="4">
        <v>0</v>
      </c>
      <c r="C1911" s="4">
        <v>0</v>
      </c>
      <c r="D1911" s="4">
        <v>2</v>
      </c>
      <c r="E1911" s="4">
        <v>224</v>
      </c>
      <c r="F1911" s="4">
        <f>ROUND(F1909*1.18,O1911)</f>
        <v>8079</v>
      </c>
      <c r="G1911" s="4" t="s">
        <v>126</v>
      </c>
      <c r="H1911" s="4" t="s">
        <v>127</v>
      </c>
      <c r="I1911" s="4"/>
      <c r="J1911" s="4"/>
      <c r="K1911" s="4">
        <v>212</v>
      </c>
      <c r="L1911" s="4">
        <v>29</v>
      </c>
      <c r="M1911" s="4">
        <v>0</v>
      </c>
      <c r="N1911" s="4" t="s">
        <v>3</v>
      </c>
      <c r="O1911" s="4">
        <v>1</v>
      </c>
      <c r="P1911" s="4"/>
      <c r="Q1911" s="4"/>
      <c r="R1911" s="4"/>
      <c r="S1911" s="4"/>
      <c r="T1911" s="4"/>
      <c r="U1911" s="4"/>
      <c r="V1911" s="4"/>
      <c r="W1911" s="4"/>
    </row>
    <row r="1913" spans="1:245">
      <c r="A1913" s="1">
        <v>5</v>
      </c>
      <c r="B1913" s="1">
        <v>0</v>
      </c>
      <c r="C1913" s="1"/>
      <c r="D1913" s="1">
        <f>ROW(A1955)</f>
        <v>1955</v>
      </c>
      <c r="E1913" s="1"/>
      <c r="F1913" s="1" t="s">
        <v>15</v>
      </c>
      <c r="G1913" s="1" t="s">
        <v>128</v>
      </c>
      <c r="H1913" s="1" t="s">
        <v>3</v>
      </c>
      <c r="I1913" s="1">
        <v>0</v>
      </c>
      <c r="J1913" s="1"/>
      <c r="K1913" s="1">
        <v>0</v>
      </c>
      <c r="L1913" s="1"/>
      <c r="M1913" s="1" t="s">
        <v>3</v>
      </c>
      <c r="N1913" s="1"/>
      <c r="O1913" s="1"/>
      <c r="P1913" s="1"/>
      <c r="Q1913" s="1"/>
      <c r="R1913" s="1"/>
      <c r="S1913" s="1">
        <v>0</v>
      </c>
      <c r="T1913" s="1"/>
      <c r="U1913" s="1" t="s">
        <v>3</v>
      </c>
      <c r="V1913" s="1">
        <v>0</v>
      </c>
      <c r="W1913" s="1"/>
      <c r="X1913" s="1"/>
      <c r="Y1913" s="1"/>
      <c r="Z1913" s="1"/>
      <c r="AA1913" s="1"/>
      <c r="AB1913" s="1" t="s">
        <v>3</v>
      </c>
      <c r="AC1913" s="1" t="s">
        <v>3</v>
      </c>
      <c r="AD1913" s="1" t="s">
        <v>3</v>
      </c>
      <c r="AE1913" s="1" t="s">
        <v>3</v>
      </c>
      <c r="AF1913" s="1" t="s">
        <v>3</v>
      </c>
      <c r="AG1913" s="1" t="s">
        <v>3</v>
      </c>
      <c r="AH1913" s="1"/>
      <c r="AI1913" s="1"/>
      <c r="AJ1913" s="1"/>
      <c r="AK1913" s="1"/>
      <c r="AL1913" s="1"/>
      <c r="AM1913" s="1"/>
      <c r="AN1913" s="1"/>
      <c r="AO1913" s="1"/>
      <c r="AP1913" s="1" t="s">
        <v>3</v>
      </c>
      <c r="AQ1913" s="1" t="s">
        <v>3</v>
      </c>
      <c r="AR1913" s="1" t="s">
        <v>3</v>
      </c>
      <c r="AS1913" s="1"/>
      <c r="AT1913" s="1"/>
      <c r="AU1913" s="1"/>
      <c r="AV1913" s="1"/>
      <c r="AW1913" s="1"/>
      <c r="AX1913" s="1"/>
      <c r="AY1913" s="1"/>
      <c r="AZ1913" s="1" t="s">
        <v>3</v>
      </c>
      <c r="BA1913" s="1"/>
      <c r="BB1913" s="1" t="s">
        <v>3</v>
      </c>
      <c r="BC1913" s="1" t="s">
        <v>3</v>
      </c>
      <c r="BD1913" s="1" t="s">
        <v>3</v>
      </c>
      <c r="BE1913" s="1" t="s">
        <v>3</v>
      </c>
      <c r="BF1913" s="1" t="s">
        <v>3</v>
      </c>
      <c r="BG1913" s="1" t="s">
        <v>3</v>
      </c>
      <c r="BH1913" s="1" t="s">
        <v>3</v>
      </c>
      <c r="BI1913" s="1" t="s">
        <v>3</v>
      </c>
      <c r="BJ1913" s="1" t="s">
        <v>3</v>
      </c>
      <c r="BK1913" s="1" t="s">
        <v>3</v>
      </c>
      <c r="BL1913" s="1" t="s">
        <v>3</v>
      </c>
      <c r="BM1913" s="1" t="s">
        <v>3</v>
      </c>
      <c r="BN1913" s="1" t="s">
        <v>3</v>
      </c>
      <c r="BO1913" s="1" t="s">
        <v>3</v>
      </c>
      <c r="BP1913" s="1" t="s">
        <v>3</v>
      </c>
      <c r="BQ1913" s="1"/>
      <c r="BR1913" s="1"/>
      <c r="BS1913" s="1"/>
      <c r="BT1913" s="1"/>
      <c r="BU1913" s="1"/>
      <c r="BV1913" s="1"/>
      <c r="BW1913" s="1"/>
      <c r="BX1913" s="1">
        <v>0</v>
      </c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>
        <v>0</v>
      </c>
    </row>
    <row r="1915" spans="1:245">
      <c r="A1915" s="2">
        <v>52</v>
      </c>
      <c r="B1915" s="2">
        <f t="shared" ref="B1915:G1915" si="1360">B1955</f>
        <v>0</v>
      </c>
      <c r="C1915" s="2">
        <f t="shared" si="1360"/>
        <v>5</v>
      </c>
      <c r="D1915" s="2">
        <f t="shared" si="1360"/>
        <v>1913</v>
      </c>
      <c r="E1915" s="2">
        <f t="shared" si="1360"/>
        <v>0</v>
      </c>
      <c r="F1915" s="2" t="str">
        <f t="shared" si="1360"/>
        <v>Новый подраздел</v>
      </c>
      <c r="G1915" s="2" t="str">
        <f t="shared" si="1360"/>
        <v>ремонт</v>
      </c>
      <c r="H1915" s="2"/>
      <c r="I1915" s="2"/>
      <c r="J1915" s="2"/>
      <c r="K1915" s="2"/>
      <c r="L1915" s="2"/>
      <c r="M1915" s="2"/>
      <c r="N1915" s="2"/>
      <c r="O1915" s="2">
        <f t="shared" ref="O1915:AT1915" si="1361">O1955</f>
        <v>155270.60999999999</v>
      </c>
      <c r="P1915" s="2">
        <f t="shared" si="1361"/>
        <v>101351.19</v>
      </c>
      <c r="Q1915" s="2">
        <f t="shared" si="1361"/>
        <v>2633.55</v>
      </c>
      <c r="R1915" s="2">
        <f t="shared" si="1361"/>
        <v>950.03</v>
      </c>
      <c r="S1915" s="2">
        <f t="shared" si="1361"/>
        <v>51285.87</v>
      </c>
      <c r="T1915" s="2">
        <f t="shared" si="1361"/>
        <v>0</v>
      </c>
      <c r="U1915" s="2">
        <f t="shared" si="1361"/>
        <v>170.99986689999997</v>
      </c>
      <c r="V1915" s="2">
        <f t="shared" si="1361"/>
        <v>2.7278750000000005</v>
      </c>
      <c r="W1915" s="2">
        <f t="shared" si="1361"/>
        <v>634.03</v>
      </c>
      <c r="X1915" s="2">
        <f t="shared" si="1361"/>
        <v>45758.34</v>
      </c>
      <c r="Y1915" s="2">
        <f t="shared" si="1361"/>
        <v>22982.78</v>
      </c>
      <c r="Z1915" s="2">
        <f t="shared" si="1361"/>
        <v>0</v>
      </c>
      <c r="AA1915" s="2">
        <f t="shared" si="1361"/>
        <v>0</v>
      </c>
      <c r="AB1915" s="2">
        <f t="shared" si="1361"/>
        <v>155270.60999999999</v>
      </c>
      <c r="AC1915" s="2">
        <f t="shared" si="1361"/>
        <v>101351.19</v>
      </c>
      <c r="AD1915" s="2">
        <f t="shared" si="1361"/>
        <v>2633.55</v>
      </c>
      <c r="AE1915" s="2">
        <f t="shared" si="1361"/>
        <v>950.03</v>
      </c>
      <c r="AF1915" s="2">
        <f t="shared" si="1361"/>
        <v>51285.87</v>
      </c>
      <c r="AG1915" s="2">
        <f t="shared" si="1361"/>
        <v>0</v>
      </c>
      <c r="AH1915" s="2">
        <f t="shared" si="1361"/>
        <v>170.99986689999997</v>
      </c>
      <c r="AI1915" s="2">
        <f t="shared" si="1361"/>
        <v>2.7278750000000005</v>
      </c>
      <c r="AJ1915" s="2">
        <f t="shared" si="1361"/>
        <v>634.03</v>
      </c>
      <c r="AK1915" s="2">
        <f t="shared" si="1361"/>
        <v>45758.34</v>
      </c>
      <c r="AL1915" s="2">
        <f t="shared" si="1361"/>
        <v>22982.78</v>
      </c>
      <c r="AM1915" s="2">
        <f t="shared" si="1361"/>
        <v>0</v>
      </c>
      <c r="AN1915" s="2">
        <f t="shared" si="1361"/>
        <v>0</v>
      </c>
      <c r="AO1915" s="2">
        <f t="shared" si="1361"/>
        <v>0</v>
      </c>
      <c r="AP1915" s="2">
        <f t="shared" si="1361"/>
        <v>0</v>
      </c>
      <c r="AQ1915" s="2">
        <f t="shared" si="1361"/>
        <v>0</v>
      </c>
      <c r="AR1915" s="2">
        <f t="shared" si="1361"/>
        <v>224011.73</v>
      </c>
      <c r="AS1915" s="2">
        <f t="shared" si="1361"/>
        <v>217366.53</v>
      </c>
      <c r="AT1915" s="2">
        <f t="shared" si="1361"/>
        <v>6645.2</v>
      </c>
      <c r="AU1915" s="2">
        <f t="shared" ref="AU1915:BZ1915" si="1362">AU1955</f>
        <v>0</v>
      </c>
      <c r="AV1915" s="2">
        <f t="shared" si="1362"/>
        <v>101351.19</v>
      </c>
      <c r="AW1915" s="2">
        <f t="shared" si="1362"/>
        <v>101351.19</v>
      </c>
      <c r="AX1915" s="2">
        <f t="shared" si="1362"/>
        <v>0</v>
      </c>
      <c r="AY1915" s="2">
        <f t="shared" si="1362"/>
        <v>101351.19</v>
      </c>
      <c r="AZ1915" s="2">
        <f t="shared" si="1362"/>
        <v>0</v>
      </c>
      <c r="BA1915" s="2">
        <f t="shared" si="1362"/>
        <v>0</v>
      </c>
      <c r="BB1915" s="2">
        <f t="shared" si="1362"/>
        <v>0</v>
      </c>
      <c r="BC1915" s="2">
        <f t="shared" si="1362"/>
        <v>0</v>
      </c>
      <c r="BD1915" s="2">
        <f t="shared" si="1362"/>
        <v>0</v>
      </c>
      <c r="BE1915" s="2">
        <f t="shared" si="1362"/>
        <v>0</v>
      </c>
      <c r="BF1915" s="2">
        <f t="shared" si="1362"/>
        <v>0</v>
      </c>
      <c r="BG1915" s="2">
        <f t="shared" si="1362"/>
        <v>0</v>
      </c>
      <c r="BH1915" s="2">
        <f t="shared" si="1362"/>
        <v>0</v>
      </c>
      <c r="BI1915" s="2">
        <f t="shared" si="1362"/>
        <v>0</v>
      </c>
      <c r="BJ1915" s="2">
        <f t="shared" si="1362"/>
        <v>0</v>
      </c>
      <c r="BK1915" s="2">
        <f t="shared" si="1362"/>
        <v>0</v>
      </c>
      <c r="BL1915" s="2">
        <f t="shared" si="1362"/>
        <v>0</v>
      </c>
      <c r="BM1915" s="2">
        <f t="shared" si="1362"/>
        <v>0</v>
      </c>
      <c r="BN1915" s="2">
        <f t="shared" si="1362"/>
        <v>0</v>
      </c>
      <c r="BO1915" s="2">
        <f t="shared" si="1362"/>
        <v>0</v>
      </c>
      <c r="BP1915" s="2">
        <f t="shared" si="1362"/>
        <v>0</v>
      </c>
      <c r="BQ1915" s="2">
        <f t="shared" si="1362"/>
        <v>0</v>
      </c>
      <c r="BR1915" s="2">
        <f t="shared" si="1362"/>
        <v>0</v>
      </c>
      <c r="BS1915" s="2">
        <f t="shared" si="1362"/>
        <v>0</v>
      </c>
      <c r="BT1915" s="2">
        <f t="shared" si="1362"/>
        <v>0</v>
      </c>
      <c r="BU1915" s="2">
        <f t="shared" si="1362"/>
        <v>0</v>
      </c>
      <c r="BV1915" s="2">
        <f t="shared" si="1362"/>
        <v>0</v>
      </c>
      <c r="BW1915" s="2">
        <f t="shared" si="1362"/>
        <v>0</v>
      </c>
      <c r="BX1915" s="2">
        <f t="shared" si="1362"/>
        <v>0</v>
      </c>
      <c r="BY1915" s="2">
        <f t="shared" si="1362"/>
        <v>0</v>
      </c>
      <c r="BZ1915" s="2">
        <f t="shared" si="1362"/>
        <v>0</v>
      </c>
      <c r="CA1915" s="2">
        <f t="shared" ref="CA1915:DF1915" si="1363">CA1955</f>
        <v>224011.73</v>
      </c>
      <c r="CB1915" s="2">
        <f t="shared" si="1363"/>
        <v>217366.53</v>
      </c>
      <c r="CC1915" s="2">
        <f t="shared" si="1363"/>
        <v>6645.2</v>
      </c>
      <c r="CD1915" s="2">
        <f t="shared" si="1363"/>
        <v>0</v>
      </c>
      <c r="CE1915" s="2">
        <f t="shared" si="1363"/>
        <v>101351.19</v>
      </c>
      <c r="CF1915" s="2">
        <f t="shared" si="1363"/>
        <v>101351.19</v>
      </c>
      <c r="CG1915" s="2">
        <f t="shared" si="1363"/>
        <v>0</v>
      </c>
      <c r="CH1915" s="2">
        <f t="shared" si="1363"/>
        <v>101351.19</v>
      </c>
      <c r="CI1915" s="2">
        <f t="shared" si="1363"/>
        <v>0</v>
      </c>
      <c r="CJ1915" s="2">
        <f t="shared" si="1363"/>
        <v>0</v>
      </c>
      <c r="CK1915" s="2">
        <f t="shared" si="1363"/>
        <v>0</v>
      </c>
      <c r="CL1915" s="2">
        <f t="shared" si="1363"/>
        <v>0</v>
      </c>
      <c r="CM1915" s="2">
        <f t="shared" si="1363"/>
        <v>0</v>
      </c>
      <c r="CN1915" s="2">
        <f t="shared" si="1363"/>
        <v>0</v>
      </c>
      <c r="CO1915" s="2">
        <f t="shared" si="1363"/>
        <v>0</v>
      </c>
      <c r="CP1915" s="2">
        <f t="shared" si="1363"/>
        <v>0</v>
      </c>
      <c r="CQ1915" s="2">
        <f t="shared" si="1363"/>
        <v>0</v>
      </c>
      <c r="CR1915" s="2">
        <f t="shared" si="1363"/>
        <v>0</v>
      </c>
      <c r="CS1915" s="2">
        <f t="shared" si="1363"/>
        <v>0</v>
      </c>
      <c r="CT1915" s="2">
        <f t="shared" si="1363"/>
        <v>0</v>
      </c>
      <c r="CU1915" s="2">
        <f t="shared" si="1363"/>
        <v>0</v>
      </c>
      <c r="CV1915" s="2">
        <f t="shared" si="1363"/>
        <v>0</v>
      </c>
      <c r="CW1915" s="2">
        <f t="shared" si="1363"/>
        <v>0</v>
      </c>
      <c r="CX1915" s="2">
        <f t="shared" si="1363"/>
        <v>0</v>
      </c>
      <c r="CY1915" s="2">
        <f t="shared" si="1363"/>
        <v>0</v>
      </c>
      <c r="CZ1915" s="2">
        <f t="shared" si="1363"/>
        <v>0</v>
      </c>
      <c r="DA1915" s="2">
        <f t="shared" si="1363"/>
        <v>0</v>
      </c>
      <c r="DB1915" s="2">
        <f t="shared" si="1363"/>
        <v>0</v>
      </c>
      <c r="DC1915" s="2">
        <f t="shared" si="1363"/>
        <v>0</v>
      </c>
      <c r="DD1915" s="2">
        <f t="shared" si="1363"/>
        <v>0</v>
      </c>
      <c r="DE1915" s="2">
        <f t="shared" si="1363"/>
        <v>0</v>
      </c>
      <c r="DF1915" s="2">
        <f t="shared" si="1363"/>
        <v>0</v>
      </c>
      <c r="DG1915" s="3">
        <f t="shared" ref="DG1915:EL1915" si="1364">DG1955</f>
        <v>0</v>
      </c>
      <c r="DH1915" s="3">
        <f t="shared" si="1364"/>
        <v>0</v>
      </c>
      <c r="DI1915" s="3">
        <f t="shared" si="1364"/>
        <v>0</v>
      </c>
      <c r="DJ1915" s="3">
        <f t="shared" si="1364"/>
        <v>0</v>
      </c>
      <c r="DK1915" s="3">
        <f t="shared" si="1364"/>
        <v>0</v>
      </c>
      <c r="DL1915" s="3">
        <f t="shared" si="1364"/>
        <v>0</v>
      </c>
      <c r="DM1915" s="3">
        <f t="shared" si="1364"/>
        <v>0</v>
      </c>
      <c r="DN1915" s="3">
        <f t="shared" si="1364"/>
        <v>0</v>
      </c>
      <c r="DO1915" s="3">
        <f t="shared" si="1364"/>
        <v>0</v>
      </c>
      <c r="DP1915" s="3">
        <f t="shared" si="1364"/>
        <v>0</v>
      </c>
      <c r="DQ1915" s="3">
        <f t="shared" si="1364"/>
        <v>0</v>
      </c>
      <c r="DR1915" s="3">
        <f t="shared" si="1364"/>
        <v>0</v>
      </c>
      <c r="DS1915" s="3">
        <f t="shared" si="1364"/>
        <v>0</v>
      </c>
      <c r="DT1915" s="3">
        <f t="shared" si="1364"/>
        <v>0</v>
      </c>
      <c r="DU1915" s="3">
        <f t="shared" si="1364"/>
        <v>0</v>
      </c>
      <c r="DV1915" s="3">
        <f t="shared" si="1364"/>
        <v>0</v>
      </c>
      <c r="DW1915" s="3">
        <f t="shared" si="1364"/>
        <v>0</v>
      </c>
      <c r="DX1915" s="3">
        <f t="shared" si="1364"/>
        <v>0</v>
      </c>
      <c r="DY1915" s="3">
        <f t="shared" si="1364"/>
        <v>0</v>
      </c>
      <c r="DZ1915" s="3">
        <f t="shared" si="1364"/>
        <v>0</v>
      </c>
      <c r="EA1915" s="3">
        <f t="shared" si="1364"/>
        <v>0</v>
      </c>
      <c r="EB1915" s="3">
        <f t="shared" si="1364"/>
        <v>0</v>
      </c>
      <c r="EC1915" s="3">
        <f t="shared" si="1364"/>
        <v>0</v>
      </c>
      <c r="ED1915" s="3">
        <f t="shared" si="1364"/>
        <v>0</v>
      </c>
      <c r="EE1915" s="3">
        <f t="shared" si="1364"/>
        <v>0</v>
      </c>
      <c r="EF1915" s="3">
        <f t="shared" si="1364"/>
        <v>0</v>
      </c>
      <c r="EG1915" s="3">
        <f t="shared" si="1364"/>
        <v>0</v>
      </c>
      <c r="EH1915" s="3">
        <f t="shared" si="1364"/>
        <v>0</v>
      </c>
      <c r="EI1915" s="3">
        <f t="shared" si="1364"/>
        <v>0</v>
      </c>
      <c r="EJ1915" s="3">
        <f t="shared" si="1364"/>
        <v>0</v>
      </c>
      <c r="EK1915" s="3">
        <f t="shared" si="1364"/>
        <v>0</v>
      </c>
      <c r="EL1915" s="3">
        <f t="shared" si="1364"/>
        <v>0</v>
      </c>
      <c r="EM1915" s="3">
        <f t="shared" ref="EM1915:FR1915" si="1365">EM1955</f>
        <v>0</v>
      </c>
      <c r="EN1915" s="3">
        <f t="shared" si="1365"/>
        <v>0</v>
      </c>
      <c r="EO1915" s="3">
        <f t="shared" si="1365"/>
        <v>0</v>
      </c>
      <c r="EP1915" s="3">
        <f t="shared" si="1365"/>
        <v>0</v>
      </c>
      <c r="EQ1915" s="3">
        <f t="shared" si="1365"/>
        <v>0</v>
      </c>
      <c r="ER1915" s="3">
        <f t="shared" si="1365"/>
        <v>0</v>
      </c>
      <c r="ES1915" s="3">
        <f t="shared" si="1365"/>
        <v>0</v>
      </c>
      <c r="ET1915" s="3">
        <f t="shared" si="1365"/>
        <v>0</v>
      </c>
      <c r="EU1915" s="3">
        <f t="shared" si="1365"/>
        <v>0</v>
      </c>
      <c r="EV1915" s="3">
        <f t="shared" si="1365"/>
        <v>0</v>
      </c>
      <c r="EW1915" s="3">
        <f t="shared" si="1365"/>
        <v>0</v>
      </c>
      <c r="EX1915" s="3">
        <f t="shared" si="1365"/>
        <v>0</v>
      </c>
      <c r="EY1915" s="3">
        <f t="shared" si="1365"/>
        <v>0</v>
      </c>
      <c r="EZ1915" s="3">
        <f t="shared" si="1365"/>
        <v>0</v>
      </c>
      <c r="FA1915" s="3">
        <f t="shared" si="1365"/>
        <v>0</v>
      </c>
      <c r="FB1915" s="3">
        <f t="shared" si="1365"/>
        <v>0</v>
      </c>
      <c r="FC1915" s="3">
        <f t="shared" si="1365"/>
        <v>0</v>
      </c>
      <c r="FD1915" s="3">
        <f t="shared" si="1365"/>
        <v>0</v>
      </c>
      <c r="FE1915" s="3">
        <f t="shared" si="1365"/>
        <v>0</v>
      </c>
      <c r="FF1915" s="3">
        <f t="shared" si="1365"/>
        <v>0</v>
      </c>
      <c r="FG1915" s="3">
        <f t="shared" si="1365"/>
        <v>0</v>
      </c>
      <c r="FH1915" s="3">
        <f t="shared" si="1365"/>
        <v>0</v>
      </c>
      <c r="FI1915" s="3">
        <f t="shared" si="1365"/>
        <v>0</v>
      </c>
      <c r="FJ1915" s="3">
        <f t="shared" si="1365"/>
        <v>0</v>
      </c>
      <c r="FK1915" s="3">
        <f t="shared" si="1365"/>
        <v>0</v>
      </c>
      <c r="FL1915" s="3">
        <f t="shared" si="1365"/>
        <v>0</v>
      </c>
      <c r="FM1915" s="3">
        <f t="shared" si="1365"/>
        <v>0</v>
      </c>
      <c r="FN1915" s="3">
        <f t="shared" si="1365"/>
        <v>0</v>
      </c>
      <c r="FO1915" s="3">
        <f t="shared" si="1365"/>
        <v>0</v>
      </c>
      <c r="FP1915" s="3">
        <f t="shared" si="1365"/>
        <v>0</v>
      </c>
      <c r="FQ1915" s="3">
        <f t="shared" si="1365"/>
        <v>0</v>
      </c>
      <c r="FR1915" s="3">
        <f t="shared" si="1365"/>
        <v>0</v>
      </c>
      <c r="FS1915" s="3">
        <f t="shared" ref="FS1915:GX1915" si="1366">FS1955</f>
        <v>0</v>
      </c>
      <c r="FT1915" s="3">
        <f t="shared" si="1366"/>
        <v>0</v>
      </c>
      <c r="FU1915" s="3">
        <f t="shared" si="1366"/>
        <v>0</v>
      </c>
      <c r="FV1915" s="3">
        <f t="shared" si="1366"/>
        <v>0</v>
      </c>
      <c r="FW1915" s="3">
        <f t="shared" si="1366"/>
        <v>0</v>
      </c>
      <c r="FX1915" s="3">
        <f t="shared" si="1366"/>
        <v>0</v>
      </c>
      <c r="FY1915" s="3">
        <f t="shared" si="1366"/>
        <v>0</v>
      </c>
      <c r="FZ1915" s="3">
        <f t="shared" si="1366"/>
        <v>0</v>
      </c>
      <c r="GA1915" s="3">
        <f t="shared" si="1366"/>
        <v>0</v>
      </c>
      <c r="GB1915" s="3">
        <f t="shared" si="1366"/>
        <v>0</v>
      </c>
      <c r="GC1915" s="3">
        <f t="shared" si="1366"/>
        <v>0</v>
      </c>
      <c r="GD1915" s="3">
        <f t="shared" si="1366"/>
        <v>0</v>
      </c>
      <c r="GE1915" s="3">
        <f t="shared" si="1366"/>
        <v>0</v>
      </c>
      <c r="GF1915" s="3">
        <f t="shared" si="1366"/>
        <v>0</v>
      </c>
      <c r="GG1915" s="3">
        <f t="shared" si="1366"/>
        <v>0</v>
      </c>
      <c r="GH1915" s="3">
        <f t="shared" si="1366"/>
        <v>0</v>
      </c>
      <c r="GI1915" s="3">
        <f t="shared" si="1366"/>
        <v>0</v>
      </c>
      <c r="GJ1915" s="3">
        <f t="shared" si="1366"/>
        <v>0</v>
      </c>
      <c r="GK1915" s="3">
        <f t="shared" si="1366"/>
        <v>0</v>
      </c>
      <c r="GL1915" s="3">
        <f t="shared" si="1366"/>
        <v>0</v>
      </c>
      <c r="GM1915" s="3">
        <f t="shared" si="1366"/>
        <v>0</v>
      </c>
      <c r="GN1915" s="3">
        <f t="shared" si="1366"/>
        <v>0</v>
      </c>
      <c r="GO1915" s="3">
        <f t="shared" si="1366"/>
        <v>0</v>
      </c>
      <c r="GP1915" s="3">
        <f t="shared" si="1366"/>
        <v>0</v>
      </c>
      <c r="GQ1915" s="3">
        <f t="shared" si="1366"/>
        <v>0</v>
      </c>
      <c r="GR1915" s="3">
        <f t="shared" si="1366"/>
        <v>0</v>
      </c>
      <c r="GS1915" s="3">
        <f t="shared" si="1366"/>
        <v>0</v>
      </c>
      <c r="GT1915" s="3">
        <f t="shared" si="1366"/>
        <v>0</v>
      </c>
      <c r="GU1915" s="3">
        <f t="shared" si="1366"/>
        <v>0</v>
      </c>
      <c r="GV1915" s="3">
        <f t="shared" si="1366"/>
        <v>0</v>
      </c>
      <c r="GW1915" s="3">
        <f t="shared" si="1366"/>
        <v>0</v>
      </c>
      <c r="GX1915" s="3">
        <f t="shared" si="1366"/>
        <v>0</v>
      </c>
    </row>
    <row r="1917" spans="1:245">
      <c r="A1917">
        <v>17</v>
      </c>
      <c r="B1917">
        <v>0</v>
      </c>
      <c r="C1917">
        <f>ROW(SmtRes!A2000)</f>
        <v>2000</v>
      </c>
      <c r="D1917">
        <f>ROW(EtalonRes!A1946)</f>
        <v>1946</v>
      </c>
      <c r="E1917" t="s">
        <v>17</v>
      </c>
      <c r="F1917" t="s">
        <v>129</v>
      </c>
      <c r="G1917" t="s">
        <v>130</v>
      </c>
      <c r="H1917" t="s">
        <v>131</v>
      </c>
      <c r="I1917">
        <f>ROUND(4.6/100,9)</f>
        <v>4.5999999999999999E-2</v>
      </c>
      <c r="J1917">
        <v>0</v>
      </c>
      <c r="K1917">
        <f>ROUND(4.6/100,9)</f>
        <v>4.5999999999999999E-2</v>
      </c>
      <c r="O1917">
        <f t="shared" ref="O1917:O1953" si="1367">ROUND(CP1917,2)</f>
        <v>1201.8699999999999</v>
      </c>
      <c r="P1917">
        <f t="shared" ref="P1917:P1953" si="1368">ROUND(CQ1917*I1917,2)</f>
        <v>876.74</v>
      </c>
      <c r="Q1917">
        <f t="shared" ref="Q1917:Q1953" si="1369">ROUND(CR1917*I1917,2)</f>
        <v>9.1199999999999992</v>
      </c>
      <c r="R1917">
        <f t="shared" ref="R1917:R1953" si="1370">ROUND(CS1917*I1917,2)</f>
        <v>1.03</v>
      </c>
      <c r="S1917">
        <f t="shared" ref="S1917:S1953" si="1371">ROUND(CT1917*I1917,2)</f>
        <v>316.01</v>
      </c>
      <c r="T1917">
        <f t="shared" ref="T1917:T1953" si="1372">ROUND(CU1917*I1917,2)</f>
        <v>0</v>
      </c>
      <c r="U1917">
        <f t="shared" ref="U1917:U1953" si="1373">CV1917*I1917</f>
        <v>1.120951</v>
      </c>
      <c r="V1917">
        <f t="shared" ref="V1917:V1953" si="1374">CW1917*I1917</f>
        <v>2.3E-3</v>
      </c>
      <c r="W1917">
        <f t="shared" ref="W1917:W1953" si="1375">ROUND(CX1917*I1917,2)</f>
        <v>0</v>
      </c>
      <c r="X1917">
        <f t="shared" ref="X1917:X1953" si="1376">ROUND(CY1917,2)</f>
        <v>285.33999999999997</v>
      </c>
      <c r="Y1917">
        <f t="shared" ref="Y1917:Y1953" si="1377">ROUND(CZ1917,2)</f>
        <v>136.33000000000001</v>
      </c>
      <c r="AA1917">
        <v>35863109</v>
      </c>
      <c r="AB1917">
        <f t="shared" ref="AB1917:AB1953" si="1378">ROUND((AC1917+AD1917+AF1917),2)</f>
        <v>4229.87</v>
      </c>
      <c r="AC1917">
        <f t="shared" ref="AC1917:AC1953" si="1379">ROUND((ES1917),2)</f>
        <v>4004.09</v>
      </c>
      <c r="AD1917">
        <f>ROUND(((((ET1917*1.25))-((EU1917*1.25)))+AE1917),2)</f>
        <v>17.920000000000002</v>
      </c>
      <c r="AE1917">
        <f>ROUND(((EU1917*1.25)),2)</f>
        <v>0.68</v>
      </c>
      <c r="AF1917">
        <f>ROUND(((EV1917*1.15)),2)</f>
        <v>207.86</v>
      </c>
      <c r="AG1917">
        <f t="shared" ref="AG1917:AG1953" si="1380">ROUND((AP1917),2)</f>
        <v>0</v>
      </c>
      <c r="AH1917">
        <f>((EW1917*1.15))</f>
        <v>24.368500000000001</v>
      </c>
      <c r="AI1917">
        <f>((EX1917*1.25))</f>
        <v>0.05</v>
      </c>
      <c r="AJ1917">
        <f t="shared" ref="AJ1917:AJ1953" si="1381">(AS1917)</f>
        <v>0</v>
      </c>
      <c r="AK1917">
        <v>4199.17</v>
      </c>
      <c r="AL1917">
        <v>4004.09</v>
      </c>
      <c r="AM1917">
        <v>14.33</v>
      </c>
      <c r="AN1917">
        <v>0.54</v>
      </c>
      <c r="AO1917">
        <v>180.75</v>
      </c>
      <c r="AP1917">
        <v>0</v>
      </c>
      <c r="AQ1917">
        <v>21.19</v>
      </c>
      <c r="AR1917">
        <v>0.04</v>
      </c>
      <c r="AS1917">
        <v>0</v>
      </c>
      <c r="AT1917">
        <v>90</v>
      </c>
      <c r="AU1917">
        <v>43</v>
      </c>
      <c r="AV1917">
        <v>1</v>
      </c>
      <c r="AW1917">
        <v>1</v>
      </c>
      <c r="AZ1917">
        <v>1</v>
      </c>
      <c r="BA1917">
        <v>33.049999999999997</v>
      </c>
      <c r="BB1917">
        <v>11.06</v>
      </c>
      <c r="BC1917">
        <v>4.76</v>
      </c>
      <c r="BD1917" t="s">
        <v>3</v>
      </c>
      <c r="BE1917" t="s">
        <v>3</v>
      </c>
      <c r="BF1917" t="s">
        <v>3</v>
      </c>
      <c r="BG1917" t="s">
        <v>3</v>
      </c>
      <c r="BH1917">
        <v>0</v>
      </c>
      <c r="BI1917">
        <v>1</v>
      </c>
      <c r="BJ1917" t="s">
        <v>132</v>
      </c>
      <c r="BM1917">
        <v>10001</v>
      </c>
      <c r="BN1917">
        <v>0</v>
      </c>
      <c r="BO1917" t="s">
        <v>129</v>
      </c>
      <c r="BP1917">
        <v>1</v>
      </c>
      <c r="BQ1917">
        <v>2</v>
      </c>
      <c r="BR1917">
        <v>0</v>
      </c>
      <c r="BS1917">
        <v>33.049999999999997</v>
      </c>
      <c r="BT1917">
        <v>1</v>
      </c>
      <c r="BU1917">
        <v>1</v>
      </c>
      <c r="BV1917">
        <v>1</v>
      </c>
      <c r="BW1917">
        <v>1</v>
      </c>
      <c r="BX1917">
        <v>1</v>
      </c>
      <c r="BY1917" t="s">
        <v>3</v>
      </c>
      <c r="BZ1917">
        <v>118</v>
      </c>
      <c r="CA1917">
        <v>63</v>
      </c>
      <c r="CB1917" t="s">
        <v>3</v>
      </c>
      <c r="CE1917">
        <v>0</v>
      </c>
      <c r="CF1917">
        <v>0</v>
      </c>
      <c r="CG1917">
        <v>0</v>
      </c>
      <c r="CM1917">
        <v>0</v>
      </c>
      <c r="CN1917" t="s">
        <v>992</v>
      </c>
      <c r="CO1917">
        <v>0</v>
      </c>
      <c r="CP1917">
        <f t="shared" ref="CP1917:CP1953" si="1382">(P1917+Q1917+S1917)</f>
        <v>1201.8699999999999</v>
      </c>
      <c r="CQ1917">
        <f t="shared" ref="CQ1917:CQ1953" si="1383">AC1917*BC1917</f>
        <v>19059.468400000002</v>
      </c>
      <c r="CR1917">
        <f t="shared" ref="CR1917:CR1953" si="1384">AD1917*BB1917</f>
        <v>198.19520000000003</v>
      </c>
      <c r="CS1917">
        <f t="shared" ref="CS1917:CS1953" si="1385">AE1917*BS1917</f>
        <v>22.474</v>
      </c>
      <c r="CT1917">
        <f t="shared" ref="CT1917:CT1953" si="1386">AF1917*BA1917</f>
        <v>6869.7730000000001</v>
      </c>
      <c r="CU1917">
        <f t="shared" ref="CU1917:CU1953" si="1387">AG1917</f>
        <v>0</v>
      </c>
      <c r="CV1917">
        <f t="shared" ref="CV1917:CV1953" si="1388">AH1917</f>
        <v>24.368500000000001</v>
      </c>
      <c r="CW1917">
        <f t="shared" ref="CW1917:CW1953" si="1389">AI1917</f>
        <v>0.05</v>
      </c>
      <c r="CX1917">
        <f t="shared" ref="CX1917:CX1953" si="1390">AJ1917</f>
        <v>0</v>
      </c>
      <c r="CY1917">
        <f t="shared" ref="CY1917:CY1953" si="1391">(((S1917+R1917)*AT1917)/100)</f>
        <v>285.33600000000001</v>
      </c>
      <c r="CZ1917">
        <f t="shared" ref="CZ1917:CZ1953" si="1392">(((S1917+R1917)*AU1917)/100)</f>
        <v>136.32719999999998</v>
      </c>
      <c r="DC1917" t="s">
        <v>3</v>
      </c>
      <c r="DD1917" t="s">
        <v>3</v>
      </c>
      <c r="DE1917" t="s">
        <v>133</v>
      </c>
      <c r="DF1917" t="s">
        <v>133</v>
      </c>
      <c r="DG1917" t="s">
        <v>134</v>
      </c>
      <c r="DH1917" t="s">
        <v>3</v>
      </c>
      <c r="DI1917" t="s">
        <v>134</v>
      </c>
      <c r="DJ1917" t="s">
        <v>133</v>
      </c>
      <c r="DK1917" t="s">
        <v>3</v>
      </c>
      <c r="DL1917" t="s">
        <v>3</v>
      </c>
      <c r="DM1917" t="s">
        <v>3</v>
      </c>
      <c r="DN1917">
        <v>0</v>
      </c>
      <c r="DO1917">
        <v>0</v>
      </c>
      <c r="DP1917">
        <v>1</v>
      </c>
      <c r="DQ1917">
        <v>1</v>
      </c>
      <c r="DU1917">
        <v>1013</v>
      </c>
      <c r="DV1917" t="s">
        <v>131</v>
      </c>
      <c r="DW1917" t="s">
        <v>131</v>
      </c>
      <c r="DX1917">
        <v>1</v>
      </c>
      <c r="DZ1917" t="s">
        <v>3</v>
      </c>
      <c r="EA1917" t="s">
        <v>3</v>
      </c>
      <c r="EB1917" t="s">
        <v>3</v>
      </c>
      <c r="EC1917" t="s">
        <v>3</v>
      </c>
      <c r="EE1917">
        <v>29085510</v>
      </c>
      <c r="EF1917">
        <v>2</v>
      </c>
      <c r="EG1917" t="s">
        <v>135</v>
      </c>
      <c r="EH1917">
        <v>0</v>
      </c>
      <c r="EI1917" t="s">
        <v>3</v>
      </c>
      <c r="EJ1917">
        <v>1</v>
      </c>
      <c r="EK1917">
        <v>10001</v>
      </c>
      <c r="EL1917" t="s">
        <v>136</v>
      </c>
      <c r="EM1917" t="s">
        <v>137</v>
      </c>
      <c r="EO1917" t="s">
        <v>138</v>
      </c>
      <c r="EQ1917">
        <v>0</v>
      </c>
      <c r="ER1917">
        <v>4199.17</v>
      </c>
      <c r="ES1917">
        <v>4004.09</v>
      </c>
      <c r="ET1917">
        <v>14.33</v>
      </c>
      <c r="EU1917">
        <v>0.54</v>
      </c>
      <c r="EV1917">
        <v>180.75</v>
      </c>
      <c r="EW1917">
        <v>21.19</v>
      </c>
      <c r="EX1917">
        <v>0.04</v>
      </c>
      <c r="EY1917">
        <v>0</v>
      </c>
      <c r="FQ1917">
        <v>0</v>
      </c>
      <c r="FR1917">
        <f t="shared" ref="FR1917:FR1953" si="1393">ROUND(IF(AND(BH1917=3,BI1917=3),P1917,0),2)</f>
        <v>0</v>
      </c>
      <c r="FS1917">
        <v>0</v>
      </c>
      <c r="FT1917" t="s">
        <v>139</v>
      </c>
      <c r="FU1917" t="s">
        <v>25</v>
      </c>
      <c r="FV1917" t="s">
        <v>25</v>
      </c>
      <c r="FW1917" t="s">
        <v>26</v>
      </c>
      <c r="FX1917">
        <v>106.2</v>
      </c>
      <c r="FY1917">
        <v>53.55</v>
      </c>
      <c r="GA1917" t="s">
        <v>3</v>
      </c>
      <c r="GD1917">
        <v>1</v>
      </c>
      <c r="GF1917">
        <v>-1773683300</v>
      </c>
      <c r="GG1917">
        <v>2</v>
      </c>
      <c r="GH1917">
        <v>1</v>
      </c>
      <c r="GI1917">
        <v>2</v>
      </c>
      <c r="GJ1917">
        <v>0</v>
      </c>
      <c r="GK1917">
        <v>0</v>
      </c>
      <c r="GL1917">
        <f t="shared" ref="GL1917:GL1953" si="1394">ROUND(IF(AND(BH1917=3,BI1917=3,FS1917&lt;&gt;0),P1917,0),2)</f>
        <v>0</v>
      </c>
      <c r="GM1917">
        <f t="shared" ref="GM1917:GM1953" si="1395">ROUND(O1917+X1917+Y1917,2)+GX1917</f>
        <v>1623.54</v>
      </c>
      <c r="GN1917">
        <f t="shared" ref="GN1917:GN1953" si="1396">IF(OR(BI1917=0,BI1917=1),ROUND(O1917+X1917+Y1917,2),0)</f>
        <v>1623.54</v>
      </c>
      <c r="GO1917">
        <f t="shared" ref="GO1917:GO1953" si="1397">IF(BI1917=2,ROUND(O1917+X1917+Y1917,2),0)</f>
        <v>0</v>
      </c>
      <c r="GP1917">
        <f t="shared" ref="GP1917:GP1953" si="1398">IF(BI1917=4,ROUND(O1917+X1917+Y1917,2)+GX1917,0)</f>
        <v>0</v>
      </c>
      <c r="GR1917">
        <v>0</v>
      </c>
      <c r="GS1917">
        <v>3</v>
      </c>
      <c r="GT1917">
        <v>0</v>
      </c>
      <c r="GU1917" t="s">
        <v>3</v>
      </c>
      <c r="GV1917">
        <f t="shared" ref="GV1917:GV1953" si="1399">ROUND((GT1917),2)</f>
        <v>0</v>
      </c>
      <c r="GW1917">
        <v>1</v>
      </c>
      <c r="GX1917">
        <f t="shared" ref="GX1917:GX1953" si="1400">ROUND(HC1917*I1917,2)</f>
        <v>0</v>
      </c>
      <c r="HA1917">
        <v>0</v>
      </c>
      <c r="HB1917">
        <v>0</v>
      </c>
      <c r="HC1917">
        <f t="shared" ref="HC1917:HC1953" si="1401">GV1917*GW1917</f>
        <v>0</v>
      </c>
      <c r="HE1917" t="s">
        <v>3</v>
      </c>
      <c r="HF1917" t="s">
        <v>3</v>
      </c>
      <c r="HM1917" t="s">
        <v>3</v>
      </c>
      <c r="IK1917">
        <v>0</v>
      </c>
    </row>
    <row r="1918" spans="1:245">
      <c r="A1918">
        <v>18</v>
      </c>
      <c r="B1918">
        <v>0</v>
      </c>
      <c r="C1918">
        <v>1999</v>
      </c>
      <c r="E1918" t="s">
        <v>27</v>
      </c>
      <c r="F1918" t="s">
        <v>140</v>
      </c>
      <c r="G1918" t="s">
        <v>141</v>
      </c>
      <c r="H1918" t="s">
        <v>142</v>
      </c>
      <c r="I1918">
        <f>I1917*J1918</f>
        <v>4.5999999999999996</v>
      </c>
      <c r="J1918">
        <v>100</v>
      </c>
      <c r="K1918">
        <v>100</v>
      </c>
      <c r="O1918">
        <f t="shared" si="1367"/>
        <v>497.87</v>
      </c>
      <c r="P1918">
        <f t="shared" si="1368"/>
        <v>497.87</v>
      </c>
      <c r="Q1918">
        <f t="shared" si="1369"/>
        <v>0</v>
      </c>
      <c r="R1918">
        <f t="shared" si="1370"/>
        <v>0</v>
      </c>
      <c r="S1918">
        <f t="shared" si="1371"/>
        <v>0</v>
      </c>
      <c r="T1918">
        <f t="shared" si="1372"/>
        <v>0</v>
      </c>
      <c r="U1918">
        <f t="shared" si="1373"/>
        <v>0</v>
      </c>
      <c r="V1918">
        <f t="shared" si="1374"/>
        <v>0</v>
      </c>
      <c r="W1918">
        <f t="shared" si="1375"/>
        <v>27.78</v>
      </c>
      <c r="X1918">
        <f t="shared" si="1376"/>
        <v>0</v>
      </c>
      <c r="Y1918">
        <f t="shared" si="1377"/>
        <v>0</v>
      </c>
      <c r="AA1918">
        <v>35863109</v>
      </c>
      <c r="AB1918">
        <f t="shared" si="1378"/>
        <v>131.99</v>
      </c>
      <c r="AC1918">
        <f t="shared" si="1379"/>
        <v>131.99</v>
      </c>
      <c r="AD1918">
        <f>ROUND((((ET1918)-(EU1918))+AE1918),2)</f>
        <v>0</v>
      </c>
      <c r="AE1918">
        <f>ROUND((EU1918),2)</f>
        <v>0</v>
      </c>
      <c r="AF1918">
        <f>ROUND((EV1918),2)</f>
        <v>0</v>
      </c>
      <c r="AG1918">
        <f t="shared" si="1380"/>
        <v>0</v>
      </c>
      <c r="AH1918">
        <f>(EW1918)</f>
        <v>0</v>
      </c>
      <c r="AI1918">
        <f>(EX1918)</f>
        <v>0</v>
      </c>
      <c r="AJ1918">
        <f t="shared" si="1381"/>
        <v>6.04</v>
      </c>
      <c r="AK1918">
        <v>131.99</v>
      </c>
      <c r="AL1918">
        <v>131.99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6.04</v>
      </c>
      <c r="AT1918">
        <v>0</v>
      </c>
      <c r="AU1918">
        <v>0</v>
      </c>
      <c r="AV1918">
        <v>1</v>
      </c>
      <c r="AW1918">
        <v>1</v>
      </c>
      <c r="AZ1918">
        <v>1</v>
      </c>
      <c r="BA1918">
        <v>1</v>
      </c>
      <c r="BB1918">
        <v>1</v>
      </c>
      <c r="BC1918">
        <v>0.82</v>
      </c>
      <c r="BD1918" t="s">
        <v>3</v>
      </c>
      <c r="BE1918" t="s">
        <v>3</v>
      </c>
      <c r="BF1918" t="s">
        <v>3</v>
      </c>
      <c r="BG1918" t="s">
        <v>3</v>
      </c>
      <c r="BH1918">
        <v>3</v>
      </c>
      <c r="BI1918">
        <v>1</v>
      </c>
      <c r="BJ1918" t="s">
        <v>143</v>
      </c>
      <c r="BM1918">
        <v>500001</v>
      </c>
      <c r="BN1918">
        <v>0</v>
      </c>
      <c r="BO1918" t="s">
        <v>140</v>
      </c>
      <c r="BP1918">
        <v>1</v>
      </c>
      <c r="BQ1918">
        <v>8</v>
      </c>
      <c r="BR1918">
        <v>0</v>
      </c>
      <c r="BS1918">
        <v>1</v>
      </c>
      <c r="BT1918">
        <v>1</v>
      </c>
      <c r="BU1918">
        <v>1</v>
      </c>
      <c r="BV1918">
        <v>1</v>
      </c>
      <c r="BW1918">
        <v>1</v>
      </c>
      <c r="BX1918">
        <v>1</v>
      </c>
      <c r="BY1918" t="s">
        <v>3</v>
      </c>
      <c r="BZ1918">
        <v>0</v>
      </c>
      <c r="CA1918">
        <v>0</v>
      </c>
      <c r="CB1918" t="s">
        <v>3</v>
      </c>
      <c r="CE1918">
        <v>0</v>
      </c>
      <c r="CF1918">
        <v>0</v>
      </c>
      <c r="CG1918">
        <v>0</v>
      </c>
      <c r="CM1918">
        <v>0</v>
      </c>
      <c r="CN1918" t="s">
        <v>3</v>
      </c>
      <c r="CO1918">
        <v>0</v>
      </c>
      <c r="CP1918">
        <f t="shared" si="1382"/>
        <v>497.87</v>
      </c>
      <c r="CQ1918">
        <f t="shared" si="1383"/>
        <v>108.23180000000001</v>
      </c>
      <c r="CR1918">
        <f t="shared" si="1384"/>
        <v>0</v>
      </c>
      <c r="CS1918">
        <f t="shared" si="1385"/>
        <v>0</v>
      </c>
      <c r="CT1918">
        <f t="shared" si="1386"/>
        <v>0</v>
      </c>
      <c r="CU1918">
        <f t="shared" si="1387"/>
        <v>0</v>
      </c>
      <c r="CV1918">
        <f t="shared" si="1388"/>
        <v>0</v>
      </c>
      <c r="CW1918">
        <f t="shared" si="1389"/>
        <v>0</v>
      </c>
      <c r="CX1918">
        <f t="shared" si="1390"/>
        <v>6.04</v>
      </c>
      <c r="CY1918">
        <f t="shared" si="1391"/>
        <v>0</v>
      </c>
      <c r="CZ1918">
        <f t="shared" si="1392"/>
        <v>0</v>
      </c>
      <c r="DC1918" t="s">
        <v>3</v>
      </c>
      <c r="DD1918" t="s">
        <v>3</v>
      </c>
      <c r="DE1918" t="s">
        <v>3</v>
      </c>
      <c r="DF1918" t="s">
        <v>3</v>
      </c>
      <c r="DG1918" t="s">
        <v>3</v>
      </c>
      <c r="DH1918" t="s">
        <v>3</v>
      </c>
      <c r="DI1918" t="s">
        <v>3</v>
      </c>
      <c r="DJ1918" t="s">
        <v>3</v>
      </c>
      <c r="DK1918" t="s">
        <v>3</v>
      </c>
      <c r="DL1918" t="s">
        <v>3</v>
      </c>
      <c r="DM1918" t="s">
        <v>3</v>
      </c>
      <c r="DN1918">
        <v>0</v>
      </c>
      <c r="DO1918">
        <v>0</v>
      </c>
      <c r="DP1918">
        <v>1</v>
      </c>
      <c r="DQ1918">
        <v>1</v>
      </c>
      <c r="DU1918">
        <v>1003</v>
      </c>
      <c r="DV1918" t="s">
        <v>142</v>
      </c>
      <c r="DW1918" t="s">
        <v>142</v>
      </c>
      <c r="DX1918">
        <v>1</v>
      </c>
      <c r="DZ1918" t="s">
        <v>3</v>
      </c>
      <c r="EA1918" t="s">
        <v>3</v>
      </c>
      <c r="EB1918" t="s">
        <v>3</v>
      </c>
      <c r="EC1918" t="s">
        <v>3</v>
      </c>
      <c r="EE1918">
        <v>29085443</v>
      </c>
      <c r="EF1918">
        <v>8</v>
      </c>
      <c r="EG1918" t="s">
        <v>144</v>
      </c>
      <c r="EH1918">
        <v>0</v>
      </c>
      <c r="EI1918" t="s">
        <v>3</v>
      </c>
      <c r="EJ1918">
        <v>1</v>
      </c>
      <c r="EK1918">
        <v>500001</v>
      </c>
      <c r="EL1918" t="s">
        <v>145</v>
      </c>
      <c r="EM1918" t="s">
        <v>146</v>
      </c>
      <c r="EO1918" t="s">
        <v>3</v>
      </c>
      <c r="EQ1918">
        <v>0</v>
      </c>
      <c r="ER1918">
        <v>131.99</v>
      </c>
      <c r="ES1918">
        <v>131.99</v>
      </c>
      <c r="ET1918">
        <v>0</v>
      </c>
      <c r="EU1918">
        <v>0</v>
      </c>
      <c r="EV1918">
        <v>0</v>
      </c>
      <c r="EW1918">
        <v>0</v>
      </c>
      <c r="EX1918">
        <v>0</v>
      </c>
      <c r="FQ1918">
        <v>0</v>
      </c>
      <c r="FR1918">
        <f t="shared" si="1393"/>
        <v>0</v>
      </c>
      <c r="FS1918">
        <v>0</v>
      </c>
      <c r="FX1918">
        <v>0</v>
      </c>
      <c r="FY1918">
        <v>0</v>
      </c>
      <c r="GA1918" t="s">
        <v>3</v>
      </c>
      <c r="GD1918">
        <v>1</v>
      </c>
      <c r="GF1918">
        <v>-716496253</v>
      </c>
      <c r="GG1918">
        <v>2</v>
      </c>
      <c r="GH1918">
        <v>1</v>
      </c>
      <c r="GI1918">
        <v>2</v>
      </c>
      <c r="GJ1918">
        <v>0</v>
      </c>
      <c r="GK1918">
        <v>0</v>
      </c>
      <c r="GL1918">
        <f t="shared" si="1394"/>
        <v>0</v>
      </c>
      <c r="GM1918">
        <f t="shared" si="1395"/>
        <v>497.87</v>
      </c>
      <c r="GN1918">
        <f t="shared" si="1396"/>
        <v>497.87</v>
      </c>
      <c r="GO1918">
        <f t="shared" si="1397"/>
        <v>0</v>
      </c>
      <c r="GP1918">
        <f t="shared" si="1398"/>
        <v>0</v>
      </c>
      <c r="GR1918">
        <v>0</v>
      </c>
      <c r="GS1918">
        <v>3</v>
      </c>
      <c r="GT1918">
        <v>0</v>
      </c>
      <c r="GU1918" t="s">
        <v>3</v>
      </c>
      <c r="GV1918">
        <f t="shared" si="1399"/>
        <v>0</v>
      </c>
      <c r="GW1918">
        <v>1</v>
      </c>
      <c r="GX1918">
        <f t="shared" si="1400"/>
        <v>0</v>
      </c>
      <c r="HA1918">
        <v>0</v>
      </c>
      <c r="HB1918">
        <v>0</v>
      </c>
      <c r="HC1918">
        <f t="shared" si="1401"/>
        <v>0</v>
      </c>
      <c r="HE1918" t="s">
        <v>3</v>
      </c>
      <c r="HF1918" t="s">
        <v>3</v>
      </c>
      <c r="HM1918" t="s">
        <v>3</v>
      </c>
      <c r="IK1918">
        <v>0</v>
      </c>
    </row>
    <row r="1919" spans="1:245">
      <c r="A1919">
        <v>17</v>
      </c>
      <c r="B1919">
        <v>0</v>
      </c>
      <c r="C1919">
        <f>ROW(SmtRes!A2009)</f>
        <v>2009</v>
      </c>
      <c r="D1919">
        <f>ROW(EtalonRes!A1955)</f>
        <v>1955</v>
      </c>
      <c r="E1919" t="s">
        <v>35</v>
      </c>
      <c r="F1919" t="s">
        <v>147</v>
      </c>
      <c r="G1919" t="s">
        <v>148</v>
      </c>
      <c r="H1919" t="s">
        <v>149</v>
      </c>
      <c r="I1919">
        <f>ROUND(4/100,9)</f>
        <v>0.04</v>
      </c>
      <c r="J1919">
        <v>0</v>
      </c>
      <c r="K1919">
        <f>ROUND(4/100,9)</f>
        <v>0.04</v>
      </c>
      <c r="O1919">
        <f t="shared" si="1367"/>
        <v>2413.73</v>
      </c>
      <c r="P1919">
        <f t="shared" si="1368"/>
        <v>65.12</v>
      </c>
      <c r="Q1919">
        <f t="shared" si="1369"/>
        <v>25.3</v>
      </c>
      <c r="R1919">
        <f t="shared" si="1370"/>
        <v>1.78</v>
      </c>
      <c r="S1919">
        <f t="shared" si="1371"/>
        <v>2323.31</v>
      </c>
      <c r="T1919">
        <f t="shared" si="1372"/>
        <v>0</v>
      </c>
      <c r="U1919">
        <f t="shared" si="1373"/>
        <v>7.6576199999999996</v>
      </c>
      <c r="V1919">
        <f t="shared" si="1374"/>
        <v>4.0000000000000001E-3</v>
      </c>
      <c r="W1919">
        <f t="shared" si="1375"/>
        <v>0</v>
      </c>
      <c r="X1919">
        <f t="shared" si="1376"/>
        <v>1860.07</v>
      </c>
      <c r="Y1919">
        <f t="shared" si="1377"/>
        <v>860.28</v>
      </c>
      <c r="AA1919">
        <v>35863109</v>
      </c>
      <c r="AB1919">
        <f t="shared" si="1378"/>
        <v>2294.19</v>
      </c>
      <c r="AC1919">
        <f t="shared" si="1379"/>
        <v>478.86</v>
      </c>
      <c r="AD1919">
        <f>ROUND(((((ET1919*1.25))-((EU1919*1.25)))+AE1919),2)</f>
        <v>57.91</v>
      </c>
      <c r="AE1919">
        <f>ROUND(((EU1919*1.25)),2)</f>
        <v>1.35</v>
      </c>
      <c r="AF1919">
        <f>ROUND(((EV1919*1.15)),2)</f>
        <v>1757.42</v>
      </c>
      <c r="AG1919">
        <f t="shared" si="1380"/>
        <v>0</v>
      </c>
      <c r="AH1919">
        <f>((EW1919*1.15))</f>
        <v>191.44049999999999</v>
      </c>
      <c r="AI1919">
        <f>((EX1919*1.25))</f>
        <v>0.1</v>
      </c>
      <c r="AJ1919">
        <f t="shared" si="1381"/>
        <v>0</v>
      </c>
      <c r="AK1919">
        <v>2053.38</v>
      </c>
      <c r="AL1919">
        <v>478.86</v>
      </c>
      <c r="AM1919">
        <v>46.33</v>
      </c>
      <c r="AN1919">
        <v>1.08</v>
      </c>
      <c r="AO1919">
        <v>1528.19</v>
      </c>
      <c r="AP1919">
        <v>0</v>
      </c>
      <c r="AQ1919">
        <v>166.47</v>
      </c>
      <c r="AR1919">
        <v>0.08</v>
      </c>
      <c r="AS1919">
        <v>0</v>
      </c>
      <c r="AT1919">
        <v>80</v>
      </c>
      <c r="AU1919">
        <v>37</v>
      </c>
      <c r="AV1919">
        <v>1</v>
      </c>
      <c r="AW1919">
        <v>1</v>
      </c>
      <c r="AZ1919">
        <v>1</v>
      </c>
      <c r="BA1919">
        <v>33.049999999999997</v>
      </c>
      <c r="BB1919">
        <v>10.92</v>
      </c>
      <c r="BC1919">
        <v>3.4</v>
      </c>
      <c r="BD1919" t="s">
        <v>3</v>
      </c>
      <c r="BE1919" t="s">
        <v>3</v>
      </c>
      <c r="BF1919" t="s">
        <v>3</v>
      </c>
      <c r="BG1919" t="s">
        <v>3</v>
      </c>
      <c r="BH1919">
        <v>0</v>
      </c>
      <c r="BI1919">
        <v>1</v>
      </c>
      <c r="BJ1919" t="s">
        <v>150</v>
      </c>
      <c r="BM1919">
        <v>15001</v>
      </c>
      <c r="BN1919">
        <v>0</v>
      </c>
      <c r="BO1919" t="s">
        <v>147</v>
      </c>
      <c r="BP1919">
        <v>1</v>
      </c>
      <c r="BQ1919">
        <v>2</v>
      </c>
      <c r="BR1919">
        <v>0</v>
      </c>
      <c r="BS1919">
        <v>33.049999999999997</v>
      </c>
      <c r="BT1919">
        <v>1</v>
      </c>
      <c r="BU1919">
        <v>1</v>
      </c>
      <c r="BV1919">
        <v>1</v>
      </c>
      <c r="BW1919">
        <v>1</v>
      </c>
      <c r="BX1919">
        <v>1</v>
      </c>
      <c r="BY1919" t="s">
        <v>3</v>
      </c>
      <c r="BZ1919">
        <v>105</v>
      </c>
      <c r="CA1919">
        <v>55</v>
      </c>
      <c r="CB1919" t="s">
        <v>3</v>
      </c>
      <c r="CE1919">
        <v>0</v>
      </c>
      <c r="CF1919">
        <v>0</v>
      </c>
      <c r="CG1919">
        <v>0</v>
      </c>
      <c r="CM1919">
        <v>0</v>
      </c>
      <c r="CN1919" t="s">
        <v>992</v>
      </c>
      <c r="CO1919">
        <v>0</v>
      </c>
      <c r="CP1919">
        <f t="shared" si="1382"/>
        <v>2413.73</v>
      </c>
      <c r="CQ1919">
        <f t="shared" si="1383"/>
        <v>1628.124</v>
      </c>
      <c r="CR1919">
        <f t="shared" si="1384"/>
        <v>632.3771999999999</v>
      </c>
      <c r="CS1919">
        <f t="shared" si="1385"/>
        <v>44.6175</v>
      </c>
      <c r="CT1919">
        <f t="shared" si="1386"/>
        <v>58082.731</v>
      </c>
      <c r="CU1919">
        <f t="shared" si="1387"/>
        <v>0</v>
      </c>
      <c r="CV1919">
        <f t="shared" si="1388"/>
        <v>191.44049999999999</v>
      </c>
      <c r="CW1919">
        <f t="shared" si="1389"/>
        <v>0.1</v>
      </c>
      <c r="CX1919">
        <f t="shared" si="1390"/>
        <v>0</v>
      </c>
      <c r="CY1919">
        <f t="shared" si="1391"/>
        <v>1860.0720000000001</v>
      </c>
      <c r="CZ1919">
        <f t="shared" si="1392"/>
        <v>860.28330000000005</v>
      </c>
      <c r="DC1919" t="s">
        <v>3</v>
      </c>
      <c r="DD1919" t="s">
        <v>3</v>
      </c>
      <c r="DE1919" t="s">
        <v>133</v>
      </c>
      <c r="DF1919" t="s">
        <v>133</v>
      </c>
      <c r="DG1919" t="s">
        <v>134</v>
      </c>
      <c r="DH1919" t="s">
        <v>3</v>
      </c>
      <c r="DI1919" t="s">
        <v>134</v>
      </c>
      <c r="DJ1919" t="s">
        <v>133</v>
      </c>
      <c r="DK1919" t="s">
        <v>3</v>
      </c>
      <c r="DL1919" t="s">
        <v>3</v>
      </c>
      <c r="DM1919" t="s">
        <v>3</v>
      </c>
      <c r="DN1919">
        <v>0</v>
      </c>
      <c r="DO1919">
        <v>0</v>
      </c>
      <c r="DP1919">
        <v>1</v>
      </c>
      <c r="DQ1919">
        <v>1</v>
      </c>
      <c r="DU1919">
        <v>1013</v>
      </c>
      <c r="DV1919" t="s">
        <v>149</v>
      </c>
      <c r="DW1919" t="s">
        <v>149</v>
      </c>
      <c r="DX1919">
        <v>1</v>
      </c>
      <c r="DZ1919" t="s">
        <v>3</v>
      </c>
      <c r="EA1919" t="s">
        <v>3</v>
      </c>
      <c r="EB1919" t="s">
        <v>3</v>
      </c>
      <c r="EC1919" t="s">
        <v>3</v>
      </c>
      <c r="EE1919">
        <v>29085536</v>
      </c>
      <c r="EF1919">
        <v>2</v>
      </c>
      <c r="EG1919" t="s">
        <v>135</v>
      </c>
      <c r="EH1919">
        <v>0</v>
      </c>
      <c r="EI1919" t="s">
        <v>3</v>
      </c>
      <c r="EJ1919">
        <v>1</v>
      </c>
      <c r="EK1919">
        <v>15001</v>
      </c>
      <c r="EL1919" t="s">
        <v>151</v>
      </c>
      <c r="EM1919" t="s">
        <v>152</v>
      </c>
      <c r="EO1919" t="s">
        <v>138</v>
      </c>
      <c r="EQ1919">
        <v>0</v>
      </c>
      <c r="ER1919">
        <v>2053.38</v>
      </c>
      <c r="ES1919">
        <v>478.86</v>
      </c>
      <c r="ET1919">
        <v>46.33</v>
      </c>
      <c r="EU1919">
        <v>1.08</v>
      </c>
      <c r="EV1919">
        <v>1528.19</v>
      </c>
      <c r="EW1919">
        <v>166.47</v>
      </c>
      <c r="EX1919">
        <v>0.08</v>
      </c>
      <c r="EY1919">
        <v>0</v>
      </c>
      <c r="FQ1919">
        <v>0</v>
      </c>
      <c r="FR1919">
        <f t="shared" si="1393"/>
        <v>0</v>
      </c>
      <c r="FS1919">
        <v>0</v>
      </c>
      <c r="FT1919" t="s">
        <v>139</v>
      </c>
      <c r="FU1919" t="s">
        <v>25</v>
      </c>
      <c r="FV1919" t="s">
        <v>25</v>
      </c>
      <c r="FW1919" t="s">
        <v>26</v>
      </c>
      <c r="FX1919">
        <v>94.5</v>
      </c>
      <c r="FY1919">
        <v>46.75</v>
      </c>
      <c r="GA1919" t="s">
        <v>3</v>
      </c>
      <c r="GD1919">
        <v>1</v>
      </c>
      <c r="GF1919">
        <v>-1841865788</v>
      </c>
      <c r="GG1919">
        <v>2</v>
      </c>
      <c r="GH1919">
        <v>1</v>
      </c>
      <c r="GI1919">
        <v>2</v>
      </c>
      <c r="GJ1919">
        <v>0</v>
      </c>
      <c r="GK1919">
        <v>0</v>
      </c>
      <c r="GL1919">
        <f t="shared" si="1394"/>
        <v>0</v>
      </c>
      <c r="GM1919">
        <f t="shared" si="1395"/>
        <v>5134.08</v>
      </c>
      <c r="GN1919">
        <f t="shared" si="1396"/>
        <v>5134.08</v>
      </c>
      <c r="GO1919">
        <f t="shared" si="1397"/>
        <v>0</v>
      </c>
      <c r="GP1919">
        <f t="shared" si="1398"/>
        <v>0</v>
      </c>
      <c r="GR1919">
        <v>0</v>
      </c>
      <c r="GS1919">
        <v>3</v>
      </c>
      <c r="GT1919">
        <v>0</v>
      </c>
      <c r="GU1919" t="s">
        <v>3</v>
      </c>
      <c r="GV1919">
        <f t="shared" si="1399"/>
        <v>0</v>
      </c>
      <c r="GW1919">
        <v>1</v>
      </c>
      <c r="GX1919">
        <f t="shared" si="1400"/>
        <v>0</v>
      </c>
      <c r="HA1919">
        <v>0</v>
      </c>
      <c r="HB1919">
        <v>0</v>
      </c>
      <c r="HC1919">
        <f t="shared" si="1401"/>
        <v>0</v>
      </c>
      <c r="HE1919" t="s">
        <v>3</v>
      </c>
      <c r="HF1919" t="s">
        <v>3</v>
      </c>
      <c r="HM1919" t="s">
        <v>3</v>
      </c>
      <c r="IK1919">
        <v>0</v>
      </c>
    </row>
    <row r="1920" spans="1:245">
      <c r="A1920">
        <v>18</v>
      </c>
      <c r="B1920">
        <v>0</v>
      </c>
      <c r="C1920">
        <v>2008</v>
      </c>
      <c r="E1920" t="s">
        <v>40</v>
      </c>
      <c r="F1920" t="s">
        <v>287</v>
      </c>
      <c r="G1920" t="s">
        <v>288</v>
      </c>
      <c r="H1920" t="s">
        <v>155</v>
      </c>
      <c r="I1920">
        <f>I1919*J1920</f>
        <v>4.2</v>
      </c>
      <c r="J1920">
        <v>105</v>
      </c>
      <c r="K1920">
        <v>105</v>
      </c>
      <c r="O1920">
        <f t="shared" si="1367"/>
        <v>0</v>
      </c>
      <c r="P1920">
        <f t="shared" si="1368"/>
        <v>0</v>
      </c>
      <c r="Q1920">
        <f t="shared" si="1369"/>
        <v>0</v>
      </c>
      <c r="R1920">
        <f t="shared" si="1370"/>
        <v>0</v>
      </c>
      <c r="S1920">
        <f t="shared" si="1371"/>
        <v>0</v>
      </c>
      <c r="T1920">
        <f t="shared" si="1372"/>
        <v>0</v>
      </c>
      <c r="U1920">
        <f t="shared" si="1373"/>
        <v>0</v>
      </c>
      <c r="V1920">
        <f t="shared" si="1374"/>
        <v>0</v>
      </c>
      <c r="W1920">
        <f t="shared" si="1375"/>
        <v>0</v>
      </c>
      <c r="X1920">
        <f t="shared" si="1376"/>
        <v>0</v>
      </c>
      <c r="Y1920">
        <f t="shared" si="1377"/>
        <v>0</v>
      </c>
      <c r="AA1920">
        <v>35863109</v>
      </c>
      <c r="AB1920">
        <f t="shared" si="1378"/>
        <v>0</v>
      </c>
      <c r="AC1920">
        <f t="shared" si="1379"/>
        <v>0</v>
      </c>
      <c r="AD1920">
        <f>ROUND((((ET1920)-(EU1920))+AE1920),2)</f>
        <v>0</v>
      </c>
      <c r="AE1920">
        <f>ROUND((EU1920),2)</f>
        <v>0</v>
      </c>
      <c r="AF1920">
        <f>ROUND((EV1920),2)</f>
        <v>0</v>
      </c>
      <c r="AG1920">
        <f t="shared" si="1380"/>
        <v>0</v>
      </c>
      <c r="AH1920">
        <f>(EW1920)</f>
        <v>0</v>
      </c>
      <c r="AI1920">
        <f>(EX1920)</f>
        <v>0</v>
      </c>
      <c r="AJ1920">
        <f t="shared" si="1381"/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1</v>
      </c>
      <c r="AW1920">
        <v>1</v>
      </c>
      <c r="AZ1920">
        <v>1</v>
      </c>
      <c r="BA1920">
        <v>1</v>
      </c>
      <c r="BB1920">
        <v>1</v>
      </c>
      <c r="BC1920">
        <v>1</v>
      </c>
      <c r="BD1920" t="s">
        <v>3</v>
      </c>
      <c r="BE1920" t="s">
        <v>3</v>
      </c>
      <c r="BF1920" t="s">
        <v>3</v>
      </c>
      <c r="BG1920" t="s">
        <v>3</v>
      </c>
      <c r="BH1920">
        <v>3</v>
      </c>
      <c r="BI1920">
        <v>1</v>
      </c>
      <c r="BJ1920" t="s">
        <v>289</v>
      </c>
      <c r="BM1920">
        <v>500001</v>
      </c>
      <c r="BN1920">
        <v>0</v>
      </c>
      <c r="BO1920" t="s">
        <v>3</v>
      </c>
      <c r="BP1920">
        <v>0</v>
      </c>
      <c r="BQ1920">
        <v>8</v>
      </c>
      <c r="BR1920">
        <v>0</v>
      </c>
      <c r="BS1920">
        <v>1</v>
      </c>
      <c r="BT1920">
        <v>1</v>
      </c>
      <c r="BU1920">
        <v>1</v>
      </c>
      <c r="BV1920">
        <v>1</v>
      </c>
      <c r="BW1920">
        <v>1</v>
      </c>
      <c r="BX1920">
        <v>1</v>
      </c>
      <c r="BY1920" t="s">
        <v>3</v>
      </c>
      <c r="BZ1920">
        <v>0</v>
      </c>
      <c r="CA1920">
        <v>0</v>
      </c>
      <c r="CB1920" t="s">
        <v>3</v>
      </c>
      <c r="CE1920">
        <v>0</v>
      </c>
      <c r="CF1920">
        <v>0</v>
      </c>
      <c r="CG1920">
        <v>0</v>
      </c>
      <c r="CM1920">
        <v>0</v>
      </c>
      <c r="CN1920" t="s">
        <v>3</v>
      </c>
      <c r="CO1920">
        <v>0</v>
      </c>
      <c r="CP1920">
        <f t="shared" si="1382"/>
        <v>0</v>
      </c>
      <c r="CQ1920">
        <f t="shared" si="1383"/>
        <v>0</v>
      </c>
      <c r="CR1920">
        <f t="shared" si="1384"/>
        <v>0</v>
      </c>
      <c r="CS1920">
        <f t="shared" si="1385"/>
        <v>0</v>
      </c>
      <c r="CT1920">
        <f t="shared" si="1386"/>
        <v>0</v>
      </c>
      <c r="CU1920">
        <f t="shared" si="1387"/>
        <v>0</v>
      </c>
      <c r="CV1920">
        <f t="shared" si="1388"/>
        <v>0</v>
      </c>
      <c r="CW1920">
        <f t="shared" si="1389"/>
        <v>0</v>
      </c>
      <c r="CX1920">
        <f t="shared" si="1390"/>
        <v>0</v>
      </c>
      <c r="CY1920">
        <f t="shared" si="1391"/>
        <v>0</v>
      </c>
      <c r="CZ1920">
        <f t="shared" si="1392"/>
        <v>0</v>
      </c>
      <c r="DC1920" t="s">
        <v>3</v>
      </c>
      <c r="DD1920" t="s">
        <v>3</v>
      </c>
      <c r="DE1920" t="s">
        <v>3</v>
      </c>
      <c r="DF1920" t="s">
        <v>3</v>
      </c>
      <c r="DG1920" t="s">
        <v>3</v>
      </c>
      <c r="DH1920" t="s">
        <v>3</v>
      </c>
      <c r="DI1920" t="s">
        <v>3</v>
      </c>
      <c r="DJ1920" t="s">
        <v>3</v>
      </c>
      <c r="DK1920" t="s">
        <v>3</v>
      </c>
      <c r="DL1920" t="s">
        <v>3</v>
      </c>
      <c r="DM1920" t="s">
        <v>3</v>
      </c>
      <c r="DN1920">
        <v>0</v>
      </c>
      <c r="DO1920">
        <v>0</v>
      </c>
      <c r="DP1920">
        <v>1</v>
      </c>
      <c r="DQ1920">
        <v>1</v>
      </c>
      <c r="DU1920">
        <v>1005</v>
      </c>
      <c r="DV1920" t="s">
        <v>155</v>
      </c>
      <c r="DW1920" t="s">
        <v>155</v>
      </c>
      <c r="DX1920">
        <v>1</v>
      </c>
      <c r="DZ1920" t="s">
        <v>3</v>
      </c>
      <c r="EA1920" t="s">
        <v>3</v>
      </c>
      <c r="EB1920" t="s">
        <v>3</v>
      </c>
      <c r="EC1920" t="s">
        <v>3</v>
      </c>
      <c r="EE1920">
        <v>29085443</v>
      </c>
      <c r="EF1920">
        <v>8</v>
      </c>
      <c r="EG1920" t="s">
        <v>144</v>
      </c>
      <c r="EH1920">
        <v>0</v>
      </c>
      <c r="EI1920" t="s">
        <v>3</v>
      </c>
      <c r="EJ1920">
        <v>1</v>
      </c>
      <c r="EK1920">
        <v>500001</v>
      </c>
      <c r="EL1920" t="s">
        <v>145</v>
      </c>
      <c r="EM1920" t="s">
        <v>146</v>
      </c>
      <c r="EO1920" t="s">
        <v>3</v>
      </c>
      <c r="EQ1920">
        <v>0</v>
      </c>
      <c r="ER1920">
        <v>0</v>
      </c>
      <c r="ES1920">
        <v>0</v>
      </c>
      <c r="ET1920">
        <v>0</v>
      </c>
      <c r="EU1920">
        <v>0</v>
      </c>
      <c r="EV1920">
        <v>0</v>
      </c>
      <c r="EW1920">
        <v>0</v>
      </c>
      <c r="EX1920">
        <v>0</v>
      </c>
      <c r="FQ1920">
        <v>0</v>
      </c>
      <c r="FR1920">
        <f t="shared" si="1393"/>
        <v>0</v>
      </c>
      <c r="FS1920">
        <v>0</v>
      </c>
      <c r="FX1920">
        <v>0</v>
      </c>
      <c r="FY1920">
        <v>0</v>
      </c>
      <c r="GA1920" t="s">
        <v>3</v>
      </c>
      <c r="GD1920">
        <v>1</v>
      </c>
      <c r="GF1920">
        <v>522970763</v>
      </c>
      <c r="GG1920">
        <v>2</v>
      </c>
      <c r="GH1920">
        <v>1</v>
      </c>
      <c r="GI1920">
        <v>-2</v>
      </c>
      <c r="GJ1920">
        <v>0</v>
      </c>
      <c r="GK1920">
        <v>0</v>
      </c>
      <c r="GL1920">
        <f t="shared" si="1394"/>
        <v>0</v>
      </c>
      <c r="GM1920">
        <f t="shared" si="1395"/>
        <v>0</v>
      </c>
      <c r="GN1920">
        <f t="shared" si="1396"/>
        <v>0</v>
      </c>
      <c r="GO1920">
        <f t="shared" si="1397"/>
        <v>0</v>
      </c>
      <c r="GP1920">
        <f t="shared" si="1398"/>
        <v>0</v>
      </c>
      <c r="GR1920">
        <v>0</v>
      </c>
      <c r="GS1920">
        <v>3</v>
      </c>
      <c r="GT1920">
        <v>0</v>
      </c>
      <c r="GU1920" t="s">
        <v>3</v>
      </c>
      <c r="GV1920">
        <f t="shared" si="1399"/>
        <v>0</v>
      </c>
      <c r="GW1920">
        <v>1</v>
      </c>
      <c r="GX1920">
        <f t="shared" si="1400"/>
        <v>0</v>
      </c>
      <c r="HA1920">
        <v>0</v>
      </c>
      <c r="HB1920">
        <v>0</v>
      </c>
      <c r="HC1920">
        <f t="shared" si="1401"/>
        <v>0</v>
      </c>
      <c r="HE1920" t="s">
        <v>3</v>
      </c>
      <c r="HF1920" t="s">
        <v>3</v>
      </c>
      <c r="HM1920" t="s">
        <v>3</v>
      </c>
      <c r="IK1920">
        <v>0</v>
      </c>
    </row>
    <row r="1921" spans="1:245">
      <c r="A1921">
        <v>18</v>
      </c>
      <c r="B1921">
        <v>0</v>
      </c>
      <c r="C1921">
        <v>2009</v>
      </c>
      <c r="E1921" t="s">
        <v>157</v>
      </c>
      <c r="F1921" t="s">
        <v>290</v>
      </c>
      <c r="G1921" t="s">
        <v>291</v>
      </c>
      <c r="H1921" t="s">
        <v>30</v>
      </c>
      <c r="I1921">
        <f>I1919*J1921</f>
        <v>3.5599999999999998E-4</v>
      </c>
      <c r="J1921">
        <v>8.8999999999999999E-3</v>
      </c>
      <c r="K1921">
        <v>8.8999999999999999E-3</v>
      </c>
      <c r="O1921">
        <f t="shared" si="1367"/>
        <v>0</v>
      </c>
      <c r="P1921">
        <f t="shared" si="1368"/>
        <v>0</v>
      </c>
      <c r="Q1921">
        <f t="shared" si="1369"/>
        <v>0</v>
      </c>
      <c r="R1921">
        <f t="shared" si="1370"/>
        <v>0</v>
      </c>
      <c r="S1921">
        <f t="shared" si="1371"/>
        <v>0</v>
      </c>
      <c r="T1921">
        <f t="shared" si="1372"/>
        <v>0</v>
      </c>
      <c r="U1921">
        <f t="shared" si="1373"/>
        <v>0</v>
      </c>
      <c r="V1921">
        <f t="shared" si="1374"/>
        <v>0</v>
      </c>
      <c r="W1921">
        <f t="shared" si="1375"/>
        <v>0</v>
      </c>
      <c r="X1921">
        <f t="shared" si="1376"/>
        <v>0</v>
      </c>
      <c r="Y1921">
        <f t="shared" si="1377"/>
        <v>0</v>
      </c>
      <c r="AA1921">
        <v>35863109</v>
      </c>
      <c r="AB1921">
        <f t="shared" si="1378"/>
        <v>0</v>
      </c>
      <c r="AC1921">
        <f t="shared" si="1379"/>
        <v>0</v>
      </c>
      <c r="AD1921">
        <f>ROUND((((ET1921)-(EU1921))+AE1921),2)</f>
        <v>0</v>
      </c>
      <c r="AE1921">
        <f>ROUND((EU1921),2)</f>
        <v>0</v>
      </c>
      <c r="AF1921">
        <f>ROUND((EV1921),2)</f>
        <v>0</v>
      </c>
      <c r="AG1921">
        <f t="shared" si="1380"/>
        <v>0</v>
      </c>
      <c r="AH1921">
        <f>(EW1921)</f>
        <v>0</v>
      </c>
      <c r="AI1921">
        <f>(EX1921)</f>
        <v>0</v>
      </c>
      <c r="AJ1921">
        <f t="shared" si="1381"/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1</v>
      </c>
      <c r="AW1921">
        <v>1</v>
      </c>
      <c r="AZ1921">
        <v>1</v>
      </c>
      <c r="BA1921">
        <v>1</v>
      </c>
      <c r="BB1921">
        <v>1</v>
      </c>
      <c r="BC1921">
        <v>1</v>
      </c>
      <c r="BD1921" t="s">
        <v>3</v>
      </c>
      <c r="BE1921" t="s">
        <v>3</v>
      </c>
      <c r="BF1921" t="s">
        <v>3</v>
      </c>
      <c r="BG1921" t="s">
        <v>3</v>
      </c>
      <c r="BH1921">
        <v>3</v>
      </c>
      <c r="BI1921">
        <v>1</v>
      </c>
      <c r="BJ1921" t="s">
        <v>292</v>
      </c>
      <c r="BM1921">
        <v>500001</v>
      </c>
      <c r="BN1921">
        <v>0</v>
      </c>
      <c r="BO1921" t="s">
        <v>3</v>
      </c>
      <c r="BP1921">
        <v>0</v>
      </c>
      <c r="BQ1921">
        <v>8</v>
      </c>
      <c r="BR1921">
        <v>0</v>
      </c>
      <c r="BS1921">
        <v>1</v>
      </c>
      <c r="BT1921">
        <v>1</v>
      </c>
      <c r="BU1921">
        <v>1</v>
      </c>
      <c r="BV1921">
        <v>1</v>
      </c>
      <c r="BW1921">
        <v>1</v>
      </c>
      <c r="BX1921">
        <v>1</v>
      </c>
      <c r="BY1921" t="s">
        <v>3</v>
      </c>
      <c r="BZ1921">
        <v>0</v>
      </c>
      <c r="CA1921">
        <v>0</v>
      </c>
      <c r="CB1921" t="s">
        <v>3</v>
      </c>
      <c r="CE1921">
        <v>0</v>
      </c>
      <c r="CF1921">
        <v>0</v>
      </c>
      <c r="CG1921">
        <v>0</v>
      </c>
      <c r="CM1921">
        <v>0</v>
      </c>
      <c r="CN1921" t="s">
        <v>3</v>
      </c>
      <c r="CO1921">
        <v>0</v>
      </c>
      <c r="CP1921">
        <f t="shared" si="1382"/>
        <v>0</v>
      </c>
      <c r="CQ1921">
        <f t="shared" si="1383"/>
        <v>0</v>
      </c>
      <c r="CR1921">
        <f t="shared" si="1384"/>
        <v>0</v>
      </c>
      <c r="CS1921">
        <f t="shared" si="1385"/>
        <v>0</v>
      </c>
      <c r="CT1921">
        <f t="shared" si="1386"/>
        <v>0</v>
      </c>
      <c r="CU1921">
        <f t="shared" si="1387"/>
        <v>0</v>
      </c>
      <c r="CV1921">
        <f t="shared" si="1388"/>
        <v>0</v>
      </c>
      <c r="CW1921">
        <f t="shared" si="1389"/>
        <v>0</v>
      </c>
      <c r="CX1921">
        <f t="shared" si="1390"/>
        <v>0</v>
      </c>
      <c r="CY1921">
        <f t="shared" si="1391"/>
        <v>0</v>
      </c>
      <c r="CZ1921">
        <f t="shared" si="1392"/>
        <v>0</v>
      </c>
      <c r="DC1921" t="s">
        <v>3</v>
      </c>
      <c r="DD1921" t="s">
        <v>3</v>
      </c>
      <c r="DE1921" t="s">
        <v>3</v>
      </c>
      <c r="DF1921" t="s">
        <v>3</v>
      </c>
      <c r="DG1921" t="s">
        <v>3</v>
      </c>
      <c r="DH1921" t="s">
        <v>3</v>
      </c>
      <c r="DI1921" t="s">
        <v>3</v>
      </c>
      <c r="DJ1921" t="s">
        <v>3</v>
      </c>
      <c r="DK1921" t="s">
        <v>3</v>
      </c>
      <c r="DL1921" t="s">
        <v>3</v>
      </c>
      <c r="DM1921" t="s">
        <v>3</v>
      </c>
      <c r="DN1921">
        <v>0</v>
      </c>
      <c r="DO1921">
        <v>0</v>
      </c>
      <c r="DP1921">
        <v>1</v>
      </c>
      <c r="DQ1921">
        <v>1</v>
      </c>
      <c r="DU1921">
        <v>1009</v>
      </c>
      <c r="DV1921" t="s">
        <v>30</v>
      </c>
      <c r="DW1921" t="s">
        <v>30</v>
      </c>
      <c r="DX1921">
        <v>1000</v>
      </c>
      <c r="DZ1921" t="s">
        <v>3</v>
      </c>
      <c r="EA1921" t="s">
        <v>3</v>
      </c>
      <c r="EB1921" t="s">
        <v>3</v>
      </c>
      <c r="EC1921" t="s">
        <v>3</v>
      </c>
      <c r="EE1921">
        <v>29085443</v>
      </c>
      <c r="EF1921">
        <v>8</v>
      </c>
      <c r="EG1921" t="s">
        <v>144</v>
      </c>
      <c r="EH1921">
        <v>0</v>
      </c>
      <c r="EI1921" t="s">
        <v>3</v>
      </c>
      <c r="EJ1921">
        <v>1</v>
      </c>
      <c r="EK1921">
        <v>500001</v>
      </c>
      <c r="EL1921" t="s">
        <v>145</v>
      </c>
      <c r="EM1921" t="s">
        <v>146</v>
      </c>
      <c r="EO1921" t="s">
        <v>3</v>
      </c>
      <c r="EQ1921">
        <v>0</v>
      </c>
      <c r="ER1921">
        <v>0</v>
      </c>
      <c r="ES1921">
        <v>0</v>
      </c>
      <c r="ET1921">
        <v>0</v>
      </c>
      <c r="EU1921">
        <v>0</v>
      </c>
      <c r="EV1921">
        <v>0</v>
      </c>
      <c r="EW1921">
        <v>0</v>
      </c>
      <c r="EX1921">
        <v>0</v>
      </c>
      <c r="FQ1921">
        <v>0</v>
      </c>
      <c r="FR1921">
        <f t="shared" si="1393"/>
        <v>0</v>
      </c>
      <c r="FS1921">
        <v>0</v>
      </c>
      <c r="FX1921">
        <v>0</v>
      </c>
      <c r="FY1921">
        <v>0</v>
      </c>
      <c r="GA1921" t="s">
        <v>3</v>
      </c>
      <c r="GD1921">
        <v>1</v>
      </c>
      <c r="GF1921">
        <v>-192135928</v>
      </c>
      <c r="GG1921">
        <v>2</v>
      </c>
      <c r="GH1921">
        <v>1</v>
      </c>
      <c r="GI1921">
        <v>-2</v>
      </c>
      <c r="GJ1921">
        <v>0</v>
      </c>
      <c r="GK1921">
        <v>0</v>
      </c>
      <c r="GL1921">
        <f t="shared" si="1394"/>
        <v>0</v>
      </c>
      <c r="GM1921">
        <f t="shared" si="1395"/>
        <v>0</v>
      </c>
      <c r="GN1921">
        <f t="shared" si="1396"/>
        <v>0</v>
      </c>
      <c r="GO1921">
        <f t="shared" si="1397"/>
        <v>0</v>
      </c>
      <c r="GP1921">
        <f t="shared" si="1398"/>
        <v>0</v>
      </c>
      <c r="GR1921">
        <v>0</v>
      </c>
      <c r="GS1921">
        <v>3</v>
      </c>
      <c r="GT1921">
        <v>0</v>
      </c>
      <c r="GU1921" t="s">
        <v>3</v>
      </c>
      <c r="GV1921">
        <f t="shared" si="1399"/>
        <v>0</v>
      </c>
      <c r="GW1921">
        <v>1</v>
      </c>
      <c r="GX1921">
        <f t="shared" si="1400"/>
        <v>0</v>
      </c>
      <c r="HA1921">
        <v>0</v>
      </c>
      <c r="HB1921">
        <v>0</v>
      </c>
      <c r="HC1921">
        <f t="shared" si="1401"/>
        <v>0</v>
      </c>
      <c r="HE1921" t="s">
        <v>3</v>
      </c>
      <c r="HF1921" t="s">
        <v>3</v>
      </c>
      <c r="HM1921" t="s">
        <v>3</v>
      </c>
      <c r="IK1921">
        <v>0</v>
      </c>
    </row>
    <row r="1922" spans="1:245">
      <c r="A1922">
        <v>17</v>
      </c>
      <c r="B1922">
        <v>0</v>
      </c>
      <c r="C1922">
        <f>ROW(SmtRes!A2017)</f>
        <v>2017</v>
      </c>
      <c r="D1922">
        <f>ROW(EtalonRes!A1962)</f>
        <v>1962</v>
      </c>
      <c r="E1922" t="s">
        <v>41</v>
      </c>
      <c r="F1922" t="s">
        <v>162</v>
      </c>
      <c r="G1922" t="s">
        <v>163</v>
      </c>
      <c r="H1922" t="s">
        <v>164</v>
      </c>
      <c r="I1922">
        <f>ROUND(2/100,9)</f>
        <v>0.02</v>
      </c>
      <c r="J1922">
        <v>0</v>
      </c>
      <c r="K1922">
        <f>ROUND(2/100,9)</f>
        <v>0.02</v>
      </c>
      <c r="O1922">
        <f t="shared" si="1367"/>
        <v>2654.04</v>
      </c>
      <c r="P1922">
        <f t="shared" si="1368"/>
        <v>2082.37</v>
      </c>
      <c r="Q1922">
        <f t="shared" si="1369"/>
        <v>85.75</v>
      </c>
      <c r="R1922">
        <f t="shared" si="1370"/>
        <v>15.29</v>
      </c>
      <c r="S1922">
        <f t="shared" si="1371"/>
        <v>485.92</v>
      </c>
      <c r="T1922">
        <f t="shared" si="1372"/>
        <v>0</v>
      </c>
      <c r="U1922">
        <f t="shared" si="1373"/>
        <v>1.6822199999999998</v>
      </c>
      <c r="V1922">
        <f t="shared" si="1374"/>
        <v>3.4250000000000003E-2</v>
      </c>
      <c r="W1922">
        <f t="shared" si="1375"/>
        <v>0</v>
      </c>
      <c r="X1922">
        <f t="shared" si="1376"/>
        <v>451.09</v>
      </c>
      <c r="Y1922">
        <f t="shared" si="1377"/>
        <v>215.52</v>
      </c>
      <c r="AA1922">
        <v>35863109</v>
      </c>
      <c r="AB1922">
        <f t="shared" si="1378"/>
        <v>21892.13</v>
      </c>
      <c r="AC1922">
        <f t="shared" si="1379"/>
        <v>20740.73</v>
      </c>
      <c r="AD1922">
        <f>ROUND(((((ET1922*1.25))-((EU1922*1.25)))+AE1922),2)</f>
        <v>416.27</v>
      </c>
      <c r="AE1922">
        <f>ROUND(((EU1922*1.25)),2)</f>
        <v>23.13</v>
      </c>
      <c r="AF1922">
        <f>ROUND(((EV1922*1.15)),2)</f>
        <v>735.13</v>
      </c>
      <c r="AG1922">
        <f t="shared" si="1380"/>
        <v>0</v>
      </c>
      <c r="AH1922">
        <f>((EW1922*1.15))</f>
        <v>84.11099999999999</v>
      </c>
      <c r="AI1922">
        <f>((EX1922*1.25))</f>
        <v>1.7125000000000001</v>
      </c>
      <c r="AJ1922">
        <f t="shared" si="1381"/>
        <v>0</v>
      </c>
      <c r="AK1922">
        <v>21712.98</v>
      </c>
      <c r="AL1922">
        <v>20740.73</v>
      </c>
      <c r="AM1922">
        <v>333.01</v>
      </c>
      <c r="AN1922">
        <v>18.5</v>
      </c>
      <c r="AO1922">
        <v>639.24</v>
      </c>
      <c r="AP1922">
        <v>0</v>
      </c>
      <c r="AQ1922">
        <v>73.14</v>
      </c>
      <c r="AR1922">
        <v>1.37</v>
      </c>
      <c r="AS1922">
        <v>0</v>
      </c>
      <c r="AT1922">
        <v>90</v>
      </c>
      <c r="AU1922">
        <v>43</v>
      </c>
      <c r="AV1922">
        <v>1</v>
      </c>
      <c r="AW1922">
        <v>1</v>
      </c>
      <c r="AZ1922">
        <v>1</v>
      </c>
      <c r="BA1922">
        <v>33.049999999999997</v>
      </c>
      <c r="BB1922">
        <v>10.3</v>
      </c>
      <c r="BC1922">
        <v>5.0199999999999996</v>
      </c>
      <c r="BD1922" t="s">
        <v>3</v>
      </c>
      <c r="BE1922" t="s">
        <v>3</v>
      </c>
      <c r="BF1922" t="s">
        <v>3</v>
      </c>
      <c r="BG1922" t="s">
        <v>3</v>
      </c>
      <c r="BH1922">
        <v>0</v>
      </c>
      <c r="BI1922">
        <v>1</v>
      </c>
      <c r="BJ1922" t="s">
        <v>165</v>
      </c>
      <c r="BM1922">
        <v>10001</v>
      </c>
      <c r="BN1922">
        <v>0</v>
      </c>
      <c r="BO1922" t="s">
        <v>162</v>
      </c>
      <c r="BP1922">
        <v>1</v>
      </c>
      <c r="BQ1922">
        <v>2</v>
      </c>
      <c r="BR1922">
        <v>0</v>
      </c>
      <c r="BS1922">
        <v>33.049999999999997</v>
      </c>
      <c r="BT1922">
        <v>1</v>
      </c>
      <c r="BU1922">
        <v>1</v>
      </c>
      <c r="BV1922">
        <v>1</v>
      </c>
      <c r="BW1922">
        <v>1</v>
      </c>
      <c r="BX1922">
        <v>1</v>
      </c>
      <c r="BY1922" t="s">
        <v>3</v>
      </c>
      <c r="BZ1922">
        <v>118</v>
      </c>
      <c r="CA1922">
        <v>63</v>
      </c>
      <c r="CB1922" t="s">
        <v>3</v>
      </c>
      <c r="CE1922">
        <v>0</v>
      </c>
      <c r="CF1922">
        <v>0</v>
      </c>
      <c r="CG1922">
        <v>0</v>
      </c>
      <c r="CM1922">
        <v>0</v>
      </c>
      <c r="CN1922" t="s">
        <v>3</v>
      </c>
      <c r="CO1922">
        <v>0</v>
      </c>
      <c r="CP1922">
        <f t="shared" si="1382"/>
        <v>2654.04</v>
      </c>
      <c r="CQ1922">
        <f t="shared" si="1383"/>
        <v>104118.46459999999</v>
      </c>
      <c r="CR1922">
        <f t="shared" si="1384"/>
        <v>4287.5810000000001</v>
      </c>
      <c r="CS1922">
        <f t="shared" si="1385"/>
        <v>764.4464999999999</v>
      </c>
      <c r="CT1922">
        <f t="shared" si="1386"/>
        <v>24296.046499999997</v>
      </c>
      <c r="CU1922">
        <f t="shared" si="1387"/>
        <v>0</v>
      </c>
      <c r="CV1922">
        <f t="shared" si="1388"/>
        <v>84.11099999999999</v>
      </c>
      <c r="CW1922">
        <f t="shared" si="1389"/>
        <v>1.7125000000000001</v>
      </c>
      <c r="CX1922">
        <f t="shared" si="1390"/>
        <v>0</v>
      </c>
      <c r="CY1922">
        <f t="shared" si="1391"/>
        <v>451.089</v>
      </c>
      <c r="CZ1922">
        <f t="shared" si="1392"/>
        <v>215.52030000000002</v>
      </c>
      <c r="DC1922" t="s">
        <v>3</v>
      </c>
      <c r="DD1922" t="s">
        <v>3</v>
      </c>
      <c r="DE1922" t="s">
        <v>133</v>
      </c>
      <c r="DF1922" t="s">
        <v>133</v>
      </c>
      <c r="DG1922" t="s">
        <v>167</v>
      </c>
      <c r="DH1922" t="s">
        <v>3</v>
      </c>
      <c r="DI1922" t="s">
        <v>167</v>
      </c>
      <c r="DJ1922" t="s">
        <v>133</v>
      </c>
      <c r="DK1922" t="s">
        <v>3</v>
      </c>
      <c r="DL1922" t="s">
        <v>3</v>
      </c>
      <c r="DM1922" t="s">
        <v>3</v>
      </c>
      <c r="DN1922">
        <v>0</v>
      </c>
      <c r="DO1922">
        <v>0</v>
      </c>
      <c r="DP1922">
        <v>1</v>
      </c>
      <c r="DQ1922">
        <v>1</v>
      </c>
      <c r="DU1922">
        <v>1013</v>
      </c>
      <c r="DV1922" t="s">
        <v>164</v>
      </c>
      <c r="DW1922" t="s">
        <v>164</v>
      </c>
      <c r="DX1922">
        <v>1</v>
      </c>
      <c r="DZ1922" t="s">
        <v>3</v>
      </c>
      <c r="EA1922" t="s">
        <v>3</v>
      </c>
      <c r="EB1922" t="s">
        <v>3</v>
      </c>
      <c r="EC1922" t="s">
        <v>3</v>
      </c>
      <c r="EE1922">
        <v>29085510</v>
      </c>
      <c r="EF1922">
        <v>2</v>
      </c>
      <c r="EG1922" t="s">
        <v>135</v>
      </c>
      <c r="EH1922">
        <v>0</v>
      </c>
      <c r="EI1922" t="s">
        <v>3</v>
      </c>
      <c r="EJ1922">
        <v>1</v>
      </c>
      <c r="EK1922">
        <v>10001</v>
      </c>
      <c r="EL1922" t="s">
        <v>136</v>
      </c>
      <c r="EM1922" t="s">
        <v>137</v>
      </c>
      <c r="EO1922" t="s">
        <v>3</v>
      </c>
      <c r="EQ1922">
        <v>0</v>
      </c>
      <c r="ER1922">
        <v>21712.98</v>
      </c>
      <c r="ES1922">
        <v>20740.73</v>
      </c>
      <c r="ET1922">
        <v>333.01</v>
      </c>
      <c r="EU1922">
        <v>18.5</v>
      </c>
      <c r="EV1922">
        <v>639.24</v>
      </c>
      <c r="EW1922">
        <v>73.14</v>
      </c>
      <c r="EX1922">
        <v>1.37</v>
      </c>
      <c r="EY1922">
        <v>0</v>
      </c>
      <c r="FQ1922">
        <v>0</v>
      </c>
      <c r="FR1922">
        <f t="shared" si="1393"/>
        <v>0</v>
      </c>
      <c r="FS1922">
        <v>0</v>
      </c>
      <c r="FT1922" t="s">
        <v>139</v>
      </c>
      <c r="FU1922" t="s">
        <v>25</v>
      </c>
      <c r="FV1922" t="s">
        <v>25</v>
      </c>
      <c r="FW1922" t="s">
        <v>26</v>
      </c>
      <c r="FX1922">
        <v>106.2</v>
      </c>
      <c r="FY1922">
        <v>53.55</v>
      </c>
      <c r="GA1922" t="s">
        <v>3</v>
      </c>
      <c r="GD1922">
        <v>1</v>
      </c>
      <c r="GF1922">
        <v>463398419</v>
      </c>
      <c r="GG1922">
        <v>2</v>
      </c>
      <c r="GH1922">
        <v>1</v>
      </c>
      <c r="GI1922">
        <v>2</v>
      </c>
      <c r="GJ1922">
        <v>0</v>
      </c>
      <c r="GK1922">
        <v>0</v>
      </c>
      <c r="GL1922">
        <f t="shared" si="1394"/>
        <v>0</v>
      </c>
      <c r="GM1922">
        <f t="shared" si="1395"/>
        <v>3320.65</v>
      </c>
      <c r="GN1922">
        <f t="shared" si="1396"/>
        <v>3320.65</v>
      </c>
      <c r="GO1922">
        <f t="shared" si="1397"/>
        <v>0</v>
      </c>
      <c r="GP1922">
        <f t="shared" si="1398"/>
        <v>0</v>
      </c>
      <c r="GR1922">
        <v>0</v>
      </c>
      <c r="GS1922">
        <v>3</v>
      </c>
      <c r="GT1922">
        <v>0</v>
      </c>
      <c r="GU1922" t="s">
        <v>3</v>
      </c>
      <c r="GV1922">
        <f t="shared" si="1399"/>
        <v>0</v>
      </c>
      <c r="GW1922">
        <v>1</v>
      </c>
      <c r="GX1922">
        <f t="shared" si="1400"/>
        <v>0</v>
      </c>
      <c r="HA1922">
        <v>0</v>
      </c>
      <c r="HB1922">
        <v>0</v>
      </c>
      <c r="HC1922">
        <f t="shared" si="1401"/>
        <v>0</v>
      </c>
      <c r="HE1922" t="s">
        <v>3</v>
      </c>
      <c r="HF1922" t="s">
        <v>3</v>
      </c>
      <c r="HM1922" t="s">
        <v>3</v>
      </c>
      <c r="IK1922">
        <v>0</v>
      </c>
    </row>
    <row r="1923" spans="1:245">
      <c r="A1923">
        <v>18</v>
      </c>
      <c r="B1923">
        <v>0</v>
      </c>
      <c r="C1923">
        <v>2014</v>
      </c>
      <c r="E1923" t="s">
        <v>48</v>
      </c>
      <c r="F1923" t="s">
        <v>168</v>
      </c>
      <c r="G1923" t="s">
        <v>169</v>
      </c>
      <c r="H1923" t="s">
        <v>170</v>
      </c>
      <c r="I1923">
        <f>I1922*J1923</f>
        <v>2</v>
      </c>
      <c r="J1923">
        <v>100</v>
      </c>
      <c r="K1923">
        <v>100</v>
      </c>
      <c r="O1923">
        <f t="shared" si="1367"/>
        <v>392.02</v>
      </c>
      <c r="P1923">
        <f t="shared" si="1368"/>
        <v>392.02</v>
      </c>
      <c r="Q1923">
        <f t="shared" si="1369"/>
        <v>0</v>
      </c>
      <c r="R1923">
        <f t="shared" si="1370"/>
        <v>0</v>
      </c>
      <c r="S1923">
        <f t="shared" si="1371"/>
        <v>0</v>
      </c>
      <c r="T1923">
        <f t="shared" si="1372"/>
        <v>0</v>
      </c>
      <c r="U1923">
        <f t="shared" si="1373"/>
        <v>0</v>
      </c>
      <c r="V1923">
        <f t="shared" si="1374"/>
        <v>0</v>
      </c>
      <c r="W1923">
        <f t="shared" si="1375"/>
        <v>8.68</v>
      </c>
      <c r="X1923">
        <f t="shared" si="1376"/>
        <v>0</v>
      </c>
      <c r="Y1923">
        <f t="shared" si="1377"/>
        <v>0</v>
      </c>
      <c r="AA1923">
        <v>35863109</v>
      </c>
      <c r="AB1923">
        <f t="shared" si="1378"/>
        <v>94.69</v>
      </c>
      <c r="AC1923">
        <f t="shared" si="1379"/>
        <v>94.69</v>
      </c>
      <c r="AD1923">
        <f>ROUND((((ET1923)-(EU1923))+AE1923),2)</f>
        <v>0</v>
      </c>
      <c r="AE1923">
        <f t="shared" ref="AE1923:AF1925" si="1402">ROUND((EU1923),2)</f>
        <v>0</v>
      </c>
      <c r="AF1923">
        <f t="shared" si="1402"/>
        <v>0</v>
      </c>
      <c r="AG1923">
        <f t="shared" si="1380"/>
        <v>0</v>
      </c>
      <c r="AH1923">
        <f t="shared" ref="AH1923:AI1925" si="1403">(EW1923)</f>
        <v>0</v>
      </c>
      <c r="AI1923">
        <f t="shared" si="1403"/>
        <v>0</v>
      </c>
      <c r="AJ1923">
        <f t="shared" si="1381"/>
        <v>4.34</v>
      </c>
      <c r="AK1923">
        <v>94.69</v>
      </c>
      <c r="AL1923">
        <v>94.69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4.34</v>
      </c>
      <c r="AT1923">
        <v>0</v>
      </c>
      <c r="AU1923">
        <v>0</v>
      </c>
      <c r="AV1923">
        <v>1</v>
      </c>
      <c r="AW1923">
        <v>1</v>
      </c>
      <c r="AZ1923">
        <v>1</v>
      </c>
      <c r="BA1923">
        <v>1</v>
      </c>
      <c r="BB1923">
        <v>1</v>
      </c>
      <c r="BC1923">
        <v>2.0699999999999998</v>
      </c>
      <c r="BD1923" t="s">
        <v>3</v>
      </c>
      <c r="BE1923" t="s">
        <v>3</v>
      </c>
      <c r="BF1923" t="s">
        <v>3</v>
      </c>
      <c r="BG1923" t="s">
        <v>3</v>
      </c>
      <c r="BH1923">
        <v>3</v>
      </c>
      <c r="BI1923">
        <v>1</v>
      </c>
      <c r="BJ1923" t="s">
        <v>171</v>
      </c>
      <c r="BM1923">
        <v>500001</v>
      </c>
      <c r="BN1923">
        <v>0</v>
      </c>
      <c r="BO1923" t="s">
        <v>168</v>
      </c>
      <c r="BP1923">
        <v>1</v>
      </c>
      <c r="BQ1923">
        <v>8</v>
      </c>
      <c r="BR1923">
        <v>0</v>
      </c>
      <c r="BS1923">
        <v>1</v>
      </c>
      <c r="BT1923">
        <v>1</v>
      </c>
      <c r="BU1923">
        <v>1</v>
      </c>
      <c r="BV1923">
        <v>1</v>
      </c>
      <c r="BW1923">
        <v>1</v>
      </c>
      <c r="BX1923">
        <v>1</v>
      </c>
      <c r="BY1923" t="s">
        <v>3</v>
      </c>
      <c r="BZ1923">
        <v>0</v>
      </c>
      <c r="CA1923">
        <v>0</v>
      </c>
      <c r="CB1923" t="s">
        <v>3</v>
      </c>
      <c r="CE1923">
        <v>0</v>
      </c>
      <c r="CF1923">
        <v>0</v>
      </c>
      <c r="CG1923">
        <v>0</v>
      </c>
      <c r="CM1923">
        <v>0</v>
      </c>
      <c r="CN1923" t="s">
        <v>3</v>
      </c>
      <c r="CO1923">
        <v>0</v>
      </c>
      <c r="CP1923">
        <f t="shared" si="1382"/>
        <v>392.02</v>
      </c>
      <c r="CQ1923">
        <f t="shared" si="1383"/>
        <v>196.00829999999999</v>
      </c>
      <c r="CR1923">
        <f t="shared" si="1384"/>
        <v>0</v>
      </c>
      <c r="CS1923">
        <f t="shared" si="1385"/>
        <v>0</v>
      </c>
      <c r="CT1923">
        <f t="shared" si="1386"/>
        <v>0</v>
      </c>
      <c r="CU1923">
        <f t="shared" si="1387"/>
        <v>0</v>
      </c>
      <c r="CV1923">
        <f t="shared" si="1388"/>
        <v>0</v>
      </c>
      <c r="CW1923">
        <f t="shared" si="1389"/>
        <v>0</v>
      </c>
      <c r="CX1923">
        <f t="shared" si="1390"/>
        <v>4.34</v>
      </c>
      <c r="CY1923">
        <f t="shared" si="1391"/>
        <v>0</v>
      </c>
      <c r="CZ1923">
        <f t="shared" si="1392"/>
        <v>0</v>
      </c>
      <c r="DC1923" t="s">
        <v>3</v>
      </c>
      <c r="DD1923" t="s">
        <v>3</v>
      </c>
      <c r="DE1923" t="s">
        <v>3</v>
      </c>
      <c r="DF1923" t="s">
        <v>3</v>
      </c>
      <c r="DG1923" t="s">
        <v>3</v>
      </c>
      <c r="DH1923" t="s">
        <v>3</v>
      </c>
      <c r="DI1923" t="s">
        <v>3</v>
      </c>
      <c r="DJ1923" t="s">
        <v>3</v>
      </c>
      <c r="DK1923" t="s">
        <v>3</v>
      </c>
      <c r="DL1923" t="s">
        <v>3</v>
      </c>
      <c r="DM1923" t="s">
        <v>3</v>
      </c>
      <c r="DN1923">
        <v>0</v>
      </c>
      <c r="DO1923">
        <v>0</v>
      </c>
      <c r="DP1923">
        <v>1</v>
      </c>
      <c r="DQ1923">
        <v>1</v>
      </c>
      <c r="DU1923">
        <v>1013</v>
      </c>
      <c r="DV1923" t="s">
        <v>170</v>
      </c>
      <c r="DW1923" t="s">
        <v>170</v>
      </c>
      <c r="DX1923">
        <v>1</v>
      </c>
      <c r="DZ1923" t="s">
        <v>3</v>
      </c>
      <c r="EA1923" t="s">
        <v>3</v>
      </c>
      <c r="EB1923" t="s">
        <v>3</v>
      </c>
      <c r="EC1923" t="s">
        <v>3</v>
      </c>
      <c r="EE1923">
        <v>29085443</v>
      </c>
      <c r="EF1923">
        <v>8</v>
      </c>
      <c r="EG1923" t="s">
        <v>144</v>
      </c>
      <c r="EH1923">
        <v>0</v>
      </c>
      <c r="EI1923" t="s">
        <v>3</v>
      </c>
      <c r="EJ1923">
        <v>1</v>
      </c>
      <c r="EK1923">
        <v>500001</v>
      </c>
      <c r="EL1923" t="s">
        <v>145</v>
      </c>
      <c r="EM1923" t="s">
        <v>146</v>
      </c>
      <c r="EO1923" t="s">
        <v>3</v>
      </c>
      <c r="EQ1923">
        <v>0</v>
      </c>
      <c r="ER1923">
        <v>94.69</v>
      </c>
      <c r="ES1923">
        <v>94.69</v>
      </c>
      <c r="ET1923">
        <v>0</v>
      </c>
      <c r="EU1923">
        <v>0</v>
      </c>
      <c r="EV1923">
        <v>0</v>
      </c>
      <c r="EW1923">
        <v>0</v>
      </c>
      <c r="EX1923">
        <v>0</v>
      </c>
      <c r="FQ1923">
        <v>0</v>
      </c>
      <c r="FR1923">
        <f t="shared" si="1393"/>
        <v>0</v>
      </c>
      <c r="FS1923">
        <v>0</v>
      </c>
      <c r="FX1923">
        <v>0</v>
      </c>
      <c r="FY1923">
        <v>0</v>
      </c>
      <c r="GA1923" t="s">
        <v>3</v>
      </c>
      <c r="GD1923">
        <v>1</v>
      </c>
      <c r="GF1923">
        <v>-1252999712</v>
      </c>
      <c r="GG1923">
        <v>2</v>
      </c>
      <c r="GH1923">
        <v>1</v>
      </c>
      <c r="GI1923">
        <v>2</v>
      </c>
      <c r="GJ1923">
        <v>0</v>
      </c>
      <c r="GK1923">
        <v>0</v>
      </c>
      <c r="GL1923">
        <f t="shared" si="1394"/>
        <v>0</v>
      </c>
      <c r="GM1923">
        <f t="shared" si="1395"/>
        <v>392.02</v>
      </c>
      <c r="GN1923">
        <f t="shared" si="1396"/>
        <v>392.02</v>
      </c>
      <c r="GO1923">
        <f t="shared" si="1397"/>
        <v>0</v>
      </c>
      <c r="GP1923">
        <f t="shared" si="1398"/>
        <v>0</v>
      </c>
      <c r="GR1923">
        <v>0</v>
      </c>
      <c r="GS1923">
        <v>3</v>
      </c>
      <c r="GT1923">
        <v>0</v>
      </c>
      <c r="GU1923" t="s">
        <v>3</v>
      </c>
      <c r="GV1923">
        <f t="shared" si="1399"/>
        <v>0</v>
      </c>
      <c r="GW1923">
        <v>1</v>
      </c>
      <c r="GX1923">
        <f t="shared" si="1400"/>
        <v>0</v>
      </c>
      <c r="HA1923">
        <v>0</v>
      </c>
      <c r="HB1923">
        <v>0</v>
      </c>
      <c r="HC1923">
        <f t="shared" si="1401"/>
        <v>0</v>
      </c>
      <c r="HE1923" t="s">
        <v>3</v>
      </c>
      <c r="HF1923" t="s">
        <v>3</v>
      </c>
      <c r="HM1923" t="s">
        <v>3</v>
      </c>
      <c r="IK1923">
        <v>0</v>
      </c>
    </row>
    <row r="1924" spans="1:245">
      <c r="A1924">
        <v>18</v>
      </c>
      <c r="B1924">
        <v>0</v>
      </c>
      <c r="C1924">
        <v>2017</v>
      </c>
      <c r="E1924" t="s">
        <v>172</v>
      </c>
      <c r="F1924" t="s">
        <v>173</v>
      </c>
      <c r="G1924" t="s">
        <v>174</v>
      </c>
      <c r="H1924" t="s">
        <v>155</v>
      </c>
      <c r="I1924">
        <f>I1922*J1924</f>
        <v>2</v>
      </c>
      <c r="J1924">
        <v>100</v>
      </c>
      <c r="K1924">
        <v>100</v>
      </c>
      <c r="O1924">
        <f t="shared" si="1367"/>
        <v>22135.05</v>
      </c>
      <c r="P1924">
        <f t="shared" si="1368"/>
        <v>22135.05</v>
      </c>
      <c r="Q1924">
        <f t="shared" si="1369"/>
        <v>0</v>
      </c>
      <c r="R1924">
        <f t="shared" si="1370"/>
        <v>0</v>
      </c>
      <c r="S1924">
        <f t="shared" si="1371"/>
        <v>0</v>
      </c>
      <c r="T1924">
        <f t="shared" si="1372"/>
        <v>0</v>
      </c>
      <c r="U1924">
        <f t="shared" si="1373"/>
        <v>0</v>
      </c>
      <c r="V1924">
        <f t="shared" si="1374"/>
        <v>0</v>
      </c>
      <c r="W1924">
        <f t="shared" si="1375"/>
        <v>415.44</v>
      </c>
      <c r="X1924">
        <f t="shared" si="1376"/>
        <v>0</v>
      </c>
      <c r="Y1924">
        <f t="shared" si="1377"/>
        <v>0</v>
      </c>
      <c r="AA1924">
        <v>35863109</v>
      </c>
      <c r="AB1924">
        <f t="shared" si="1378"/>
        <v>4535.87</v>
      </c>
      <c r="AC1924">
        <f t="shared" si="1379"/>
        <v>4535.87</v>
      </c>
      <c r="AD1924">
        <f>ROUND((((ET1924)-(EU1924))+AE1924),2)</f>
        <v>0</v>
      </c>
      <c r="AE1924">
        <f t="shared" si="1402"/>
        <v>0</v>
      </c>
      <c r="AF1924">
        <f t="shared" si="1402"/>
        <v>0</v>
      </c>
      <c r="AG1924">
        <f t="shared" si="1380"/>
        <v>0</v>
      </c>
      <c r="AH1924">
        <f t="shared" si="1403"/>
        <v>0</v>
      </c>
      <c r="AI1924">
        <f t="shared" si="1403"/>
        <v>0</v>
      </c>
      <c r="AJ1924">
        <f t="shared" si="1381"/>
        <v>207.72</v>
      </c>
      <c r="AK1924">
        <v>4535.87</v>
      </c>
      <c r="AL1924">
        <v>4535.87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207.72</v>
      </c>
      <c r="AT1924">
        <v>0</v>
      </c>
      <c r="AU1924">
        <v>0</v>
      </c>
      <c r="AV1924">
        <v>1</v>
      </c>
      <c r="AW1924">
        <v>1</v>
      </c>
      <c r="AZ1924">
        <v>1</v>
      </c>
      <c r="BA1924">
        <v>1</v>
      </c>
      <c r="BB1924">
        <v>1</v>
      </c>
      <c r="BC1924">
        <v>2.44</v>
      </c>
      <c r="BD1924" t="s">
        <v>3</v>
      </c>
      <c r="BE1924" t="s">
        <v>3</v>
      </c>
      <c r="BF1924" t="s">
        <v>3</v>
      </c>
      <c r="BG1924" t="s">
        <v>3</v>
      </c>
      <c r="BH1924">
        <v>3</v>
      </c>
      <c r="BI1924">
        <v>1</v>
      </c>
      <c r="BJ1924" t="s">
        <v>175</v>
      </c>
      <c r="BM1924">
        <v>500001</v>
      </c>
      <c r="BN1924">
        <v>0</v>
      </c>
      <c r="BO1924" t="s">
        <v>173</v>
      </c>
      <c r="BP1924">
        <v>1</v>
      </c>
      <c r="BQ1924">
        <v>8</v>
      </c>
      <c r="BR1924">
        <v>0</v>
      </c>
      <c r="BS1924">
        <v>1</v>
      </c>
      <c r="BT1924">
        <v>1</v>
      </c>
      <c r="BU1924">
        <v>1</v>
      </c>
      <c r="BV1924">
        <v>1</v>
      </c>
      <c r="BW1924">
        <v>1</v>
      </c>
      <c r="BX1924">
        <v>1</v>
      </c>
      <c r="BY1924" t="s">
        <v>3</v>
      </c>
      <c r="BZ1924">
        <v>0</v>
      </c>
      <c r="CA1924">
        <v>0</v>
      </c>
      <c r="CB1924" t="s">
        <v>3</v>
      </c>
      <c r="CE1924">
        <v>0</v>
      </c>
      <c r="CF1924">
        <v>0</v>
      </c>
      <c r="CG1924">
        <v>0</v>
      </c>
      <c r="CM1924">
        <v>0</v>
      </c>
      <c r="CN1924" t="s">
        <v>3</v>
      </c>
      <c r="CO1924">
        <v>0</v>
      </c>
      <c r="CP1924">
        <f t="shared" si="1382"/>
        <v>22135.05</v>
      </c>
      <c r="CQ1924">
        <f t="shared" si="1383"/>
        <v>11067.522799999999</v>
      </c>
      <c r="CR1924">
        <f t="shared" si="1384"/>
        <v>0</v>
      </c>
      <c r="CS1924">
        <f t="shared" si="1385"/>
        <v>0</v>
      </c>
      <c r="CT1924">
        <f t="shared" si="1386"/>
        <v>0</v>
      </c>
      <c r="CU1924">
        <f t="shared" si="1387"/>
        <v>0</v>
      </c>
      <c r="CV1924">
        <f t="shared" si="1388"/>
        <v>0</v>
      </c>
      <c r="CW1924">
        <f t="shared" si="1389"/>
        <v>0</v>
      </c>
      <c r="CX1924">
        <f t="shared" si="1390"/>
        <v>207.72</v>
      </c>
      <c r="CY1924">
        <f t="shared" si="1391"/>
        <v>0</v>
      </c>
      <c r="CZ1924">
        <f t="shared" si="1392"/>
        <v>0</v>
      </c>
      <c r="DC1924" t="s">
        <v>3</v>
      </c>
      <c r="DD1924" t="s">
        <v>3</v>
      </c>
      <c r="DE1924" t="s">
        <v>3</v>
      </c>
      <c r="DF1924" t="s">
        <v>3</v>
      </c>
      <c r="DG1924" t="s">
        <v>3</v>
      </c>
      <c r="DH1924" t="s">
        <v>3</v>
      </c>
      <c r="DI1924" t="s">
        <v>3</v>
      </c>
      <c r="DJ1924" t="s">
        <v>3</v>
      </c>
      <c r="DK1924" t="s">
        <v>3</v>
      </c>
      <c r="DL1924" t="s">
        <v>3</v>
      </c>
      <c r="DM1924" t="s">
        <v>3</v>
      </c>
      <c r="DN1924">
        <v>0</v>
      </c>
      <c r="DO1924">
        <v>0</v>
      </c>
      <c r="DP1924">
        <v>1</v>
      </c>
      <c r="DQ1924">
        <v>1</v>
      </c>
      <c r="DU1924">
        <v>1005</v>
      </c>
      <c r="DV1924" t="s">
        <v>155</v>
      </c>
      <c r="DW1924" t="s">
        <v>155</v>
      </c>
      <c r="DX1924">
        <v>1</v>
      </c>
      <c r="DZ1924" t="s">
        <v>3</v>
      </c>
      <c r="EA1924" t="s">
        <v>3</v>
      </c>
      <c r="EB1924" t="s">
        <v>3</v>
      </c>
      <c r="EC1924" t="s">
        <v>3</v>
      </c>
      <c r="EE1924">
        <v>29085443</v>
      </c>
      <c r="EF1924">
        <v>8</v>
      </c>
      <c r="EG1924" t="s">
        <v>144</v>
      </c>
      <c r="EH1924">
        <v>0</v>
      </c>
      <c r="EI1924" t="s">
        <v>3</v>
      </c>
      <c r="EJ1924">
        <v>1</v>
      </c>
      <c r="EK1924">
        <v>500001</v>
      </c>
      <c r="EL1924" t="s">
        <v>145</v>
      </c>
      <c r="EM1924" t="s">
        <v>146</v>
      </c>
      <c r="EO1924" t="s">
        <v>3</v>
      </c>
      <c r="EQ1924">
        <v>0</v>
      </c>
      <c r="ER1924">
        <v>4535.87</v>
      </c>
      <c r="ES1924">
        <v>4535.87</v>
      </c>
      <c r="ET1924">
        <v>0</v>
      </c>
      <c r="EU1924">
        <v>0</v>
      </c>
      <c r="EV1924">
        <v>0</v>
      </c>
      <c r="EW1924">
        <v>0</v>
      </c>
      <c r="EX1924">
        <v>0</v>
      </c>
      <c r="FQ1924">
        <v>0</v>
      </c>
      <c r="FR1924">
        <f t="shared" si="1393"/>
        <v>0</v>
      </c>
      <c r="FS1924">
        <v>0</v>
      </c>
      <c r="FX1924">
        <v>0</v>
      </c>
      <c r="FY1924">
        <v>0</v>
      </c>
      <c r="GA1924" t="s">
        <v>3</v>
      </c>
      <c r="GD1924">
        <v>1</v>
      </c>
      <c r="GF1924">
        <v>-1775669208</v>
      </c>
      <c r="GG1924">
        <v>2</v>
      </c>
      <c r="GH1924">
        <v>1</v>
      </c>
      <c r="GI1924">
        <v>2</v>
      </c>
      <c r="GJ1924">
        <v>0</v>
      </c>
      <c r="GK1924">
        <v>0</v>
      </c>
      <c r="GL1924">
        <f t="shared" si="1394"/>
        <v>0</v>
      </c>
      <c r="GM1924">
        <f t="shared" si="1395"/>
        <v>22135.05</v>
      </c>
      <c r="GN1924">
        <f t="shared" si="1396"/>
        <v>22135.05</v>
      </c>
      <c r="GO1924">
        <f t="shared" si="1397"/>
        <v>0</v>
      </c>
      <c r="GP1924">
        <f t="shared" si="1398"/>
        <v>0</v>
      </c>
      <c r="GR1924">
        <v>0</v>
      </c>
      <c r="GS1924">
        <v>3</v>
      </c>
      <c r="GT1924">
        <v>0</v>
      </c>
      <c r="GU1924" t="s">
        <v>3</v>
      </c>
      <c r="GV1924">
        <f t="shared" si="1399"/>
        <v>0</v>
      </c>
      <c r="GW1924">
        <v>1</v>
      </c>
      <c r="GX1924">
        <f t="shared" si="1400"/>
        <v>0</v>
      </c>
      <c r="HA1924">
        <v>0</v>
      </c>
      <c r="HB1924">
        <v>0</v>
      </c>
      <c r="HC1924">
        <f t="shared" si="1401"/>
        <v>0</v>
      </c>
      <c r="HE1924" t="s">
        <v>3</v>
      </c>
      <c r="HF1924" t="s">
        <v>3</v>
      </c>
      <c r="HM1924" t="s">
        <v>3</v>
      </c>
      <c r="IK1924">
        <v>0</v>
      </c>
    </row>
    <row r="1925" spans="1:245">
      <c r="A1925">
        <v>18</v>
      </c>
      <c r="B1925">
        <v>0</v>
      </c>
      <c r="C1925">
        <v>2016</v>
      </c>
      <c r="E1925" t="s">
        <v>176</v>
      </c>
      <c r="F1925" t="s">
        <v>177</v>
      </c>
      <c r="G1925" t="s">
        <v>178</v>
      </c>
      <c r="H1925" t="s">
        <v>155</v>
      </c>
      <c r="I1925">
        <f>I1922*J1925</f>
        <v>-2</v>
      </c>
      <c r="J1925">
        <v>-100</v>
      </c>
      <c r="K1925">
        <v>-100</v>
      </c>
      <c r="O1925">
        <f t="shared" si="1367"/>
        <v>-2078.2800000000002</v>
      </c>
      <c r="P1925">
        <f t="shared" si="1368"/>
        <v>-2078.2800000000002</v>
      </c>
      <c r="Q1925">
        <f t="shared" si="1369"/>
        <v>0</v>
      </c>
      <c r="R1925">
        <f t="shared" si="1370"/>
        <v>0</v>
      </c>
      <c r="S1925">
        <f t="shared" si="1371"/>
        <v>0</v>
      </c>
      <c r="T1925">
        <f t="shared" si="1372"/>
        <v>0</v>
      </c>
      <c r="U1925">
        <f t="shared" si="1373"/>
        <v>0</v>
      </c>
      <c r="V1925">
        <f t="shared" si="1374"/>
        <v>0</v>
      </c>
      <c r="W1925">
        <f t="shared" si="1375"/>
        <v>0</v>
      </c>
      <c r="X1925">
        <f t="shared" si="1376"/>
        <v>0</v>
      </c>
      <c r="Y1925">
        <f t="shared" si="1377"/>
        <v>0</v>
      </c>
      <c r="AA1925">
        <v>35863109</v>
      </c>
      <c r="AB1925">
        <f t="shared" si="1378"/>
        <v>207</v>
      </c>
      <c r="AC1925">
        <f t="shared" si="1379"/>
        <v>207</v>
      </c>
      <c r="AD1925">
        <f>ROUND((((ET1925)-(EU1925))+AE1925),2)</f>
        <v>0</v>
      </c>
      <c r="AE1925">
        <f t="shared" si="1402"/>
        <v>0</v>
      </c>
      <c r="AF1925">
        <f t="shared" si="1402"/>
        <v>0</v>
      </c>
      <c r="AG1925">
        <f t="shared" si="1380"/>
        <v>0</v>
      </c>
      <c r="AH1925">
        <f t="shared" si="1403"/>
        <v>0</v>
      </c>
      <c r="AI1925">
        <f t="shared" si="1403"/>
        <v>0</v>
      </c>
      <c r="AJ1925">
        <f t="shared" si="1381"/>
        <v>0</v>
      </c>
      <c r="AK1925">
        <v>207</v>
      </c>
      <c r="AL1925">
        <v>207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1</v>
      </c>
      <c r="AW1925">
        <v>1</v>
      </c>
      <c r="AZ1925">
        <v>1</v>
      </c>
      <c r="BA1925">
        <v>1</v>
      </c>
      <c r="BB1925">
        <v>1</v>
      </c>
      <c r="BC1925">
        <v>5.0199999999999996</v>
      </c>
      <c r="BD1925" t="s">
        <v>3</v>
      </c>
      <c r="BE1925" t="s">
        <v>3</v>
      </c>
      <c r="BF1925" t="s">
        <v>3</v>
      </c>
      <c r="BG1925" t="s">
        <v>3</v>
      </c>
      <c r="BH1925">
        <v>3</v>
      </c>
      <c r="BI1925">
        <v>1</v>
      </c>
      <c r="BJ1925" t="s">
        <v>179</v>
      </c>
      <c r="BM1925">
        <v>500001</v>
      </c>
      <c r="BN1925">
        <v>0</v>
      </c>
      <c r="BO1925" t="s">
        <v>177</v>
      </c>
      <c r="BP1925">
        <v>1</v>
      </c>
      <c r="BQ1925">
        <v>8</v>
      </c>
      <c r="BR1925">
        <v>1</v>
      </c>
      <c r="BS1925">
        <v>1</v>
      </c>
      <c r="BT1925">
        <v>1</v>
      </c>
      <c r="BU1925">
        <v>1</v>
      </c>
      <c r="BV1925">
        <v>1</v>
      </c>
      <c r="BW1925">
        <v>1</v>
      </c>
      <c r="BX1925">
        <v>1</v>
      </c>
      <c r="BY1925" t="s">
        <v>3</v>
      </c>
      <c r="BZ1925">
        <v>0</v>
      </c>
      <c r="CA1925">
        <v>0</v>
      </c>
      <c r="CB1925" t="s">
        <v>3</v>
      </c>
      <c r="CE1925">
        <v>0</v>
      </c>
      <c r="CF1925">
        <v>0</v>
      </c>
      <c r="CG1925">
        <v>0</v>
      </c>
      <c r="CM1925">
        <v>0</v>
      </c>
      <c r="CN1925" t="s">
        <v>3</v>
      </c>
      <c r="CO1925">
        <v>0</v>
      </c>
      <c r="CP1925">
        <f t="shared" si="1382"/>
        <v>-2078.2800000000002</v>
      </c>
      <c r="CQ1925">
        <f t="shared" si="1383"/>
        <v>1039.1399999999999</v>
      </c>
      <c r="CR1925">
        <f t="shared" si="1384"/>
        <v>0</v>
      </c>
      <c r="CS1925">
        <f t="shared" si="1385"/>
        <v>0</v>
      </c>
      <c r="CT1925">
        <f t="shared" si="1386"/>
        <v>0</v>
      </c>
      <c r="CU1925">
        <f t="shared" si="1387"/>
        <v>0</v>
      </c>
      <c r="CV1925">
        <f t="shared" si="1388"/>
        <v>0</v>
      </c>
      <c r="CW1925">
        <f t="shared" si="1389"/>
        <v>0</v>
      </c>
      <c r="CX1925">
        <f t="shared" si="1390"/>
        <v>0</v>
      </c>
      <c r="CY1925">
        <f t="shared" si="1391"/>
        <v>0</v>
      </c>
      <c r="CZ1925">
        <f t="shared" si="1392"/>
        <v>0</v>
      </c>
      <c r="DC1925" t="s">
        <v>3</v>
      </c>
      <c r="DD1925" t="s">
        <v>3</v>
      </c>
      <c r="DE1925" t="s">
        <v>3</v>
      </c>
      <c r="DF1925" t="s">
        <v>3</v>
      </c>
      <c r="DG1925" t="s">
        <v>3</v>
      </c>
      <c r="DH1925" t="s">
        <v>3</v>
      </c>
      <c r="DI1925" t="s">
        <v>3</v>
      </c>
      <c r="DJ1925" t="s">
        <v>3</v>
      </c>
      <c r="DK1925" t="s">
        <v>3</v>
      </c>
      <c r="DL1925" t="s">
        <v>3</v>
      </c>
      <c r="DM1925" t="s">
        <v>3</v>
      </c>
      <c r="DN1925">
        <v>0</v>
      </c>
      <c r="DO1925">
        <v>0</v>
      </c>
      <c r="DP1925">
        <v>1</v>
      </c>
      <c r="DQ1925">
        <v>1</v>
      </c>
      <c r="DU1925">
        <v>1005</v>
      </c>
      <c r="DV1925" t="s">
        <v>155</v>
      </c>
      <c r="DW1925" t="s">
        <v>155</v>
      </c>
      <c r="DX1925">
        <v>1</v>
      </c>
      <c r="DZ1925" t="s">
        <v>3</v>
      </c>
      <c r="EA1925" t="s">
        <v>3</v>
      </c>
      <c r="EB1925" t="s">
        <v>3</v>
      </c>
      <c r="EC1925" t="s">
        <v>3</v>
      </c>
      <c r="EE1925">
        <v>29085443</v>
      </c>
      <c r="EF1925">
        <v>8</v>
      </c>
      <c r="EG1925" t="s">
        <v>144</v>
      </c>
      <c r="EH1925">
        <v>0</v>
      </c>
      <c r="EI1925" t="s">
        <v>3</v>
      </c>
      <c r="EJ1925">
        <v>1</v>
      </c>
      <c r="EK1925">
        <v>500001</v>
      </c>
      <c r="EL1925" t="s">
        <v>145</v>
      </c>
      <c r="EM1925" t="s">
        <v>146</v>
      </c>
      <c r="EO1925" t="s">
        <v>3</v>
      </c>
      <c r="EQ1925">
        <v>32768</v>
      </c>
      <c r="ER1925">
        <v>207</v>
      </c>
      <c r="ES1925">
        <v>207</v>
      </c>
      <c r="ET1925">
        <v>0</v>
      </c>
      <c r="EU1925">
        <v>0</v>
      </c>
      <c r="EV1925">
        <v>0</v>
      </c>
      <c r="EW1925">
        <v>0</v>
      </c>
      <c r="EX1925">
        <v>0</v>
      </c>
      <c r="FQ1925">
        <v>0</v>
      </c>
      <c r="FR1925">
        <f t="shared" si="1393"/>
        <v>0</v>
      </c>
      <c r="FS1925">
        <v>0</v>
      </c>
      <c r="FX1925">
        <v>0</v>
      </c>
      <c r="FY1925">
        <v>0</v>
      </c>
      <c r="GA1925" t="s">
        <v>3</v>
      </c>
      <c r="GD1925">
        <v>1</v>
      </c>
      <c r="GF1925">
        <v>-172969429</v>
      </c>
      <c r="GG1925">
        <v>2</v>
      </c>
      <c r="GH1925">
        <v>1</v>
      </c>
      <c r="GI1925">
        <v>2</v>
      </c>
      <c r="GJ1925">
        <v>0</v>
      </c>
      <c r="GK1925">
        <v>0</v>
      </c>
      <c r="GL1925">
        <f t="shared" si="1394"/>
        <v>0</v>
      </c>
      <c r="GM1925">
        <f t="shared" si="1395"/>
        <v>-2078.2800000000002</v>
      </c>
      <c r="GN1925">
        <f t="shared" si="1396"/>
        <v>-2078.2800000000002</v>
      </c>
      <c r="GO1925">
        <f t="shared" si="1397"/>
        <v>0</v>
      </c>
      <c r="GP1925">
        <f t="shared" si="1398"/>
        <v>0</v>
      </c>
      <c r="GR1925">
        <v>0</v>
      </c>
      <c r="GS1925">
        <v>0</v>
      </c>
      <c r="GT1925">
        <v>0</v>
      </c>
      <c r="GU1925" t="s">
        <v>3</v>
      </c>
      <c r="GV1925">
        <f t="shared" si="1399"/>
        <v>0</v>
      </c>
      <c r="GW1925">
        <v>1</v>
      </c>
      <c r="GX1925">
        <f t="shared" si="1400"/>
        <v>0</v>
      </c>
      <c r="HA1925">
        <v>0</v>
      </c>
      <c r="HB1925">
        <v>0</v>
      </c>
      <c r="HC1925">
        <f t="shared" si="1401"/>
        <v>0</v>
      </c>
      <c r="HE1925" t="s">
        <v>3</v>
      </c>
      <c r="HF1925" t="s">
        <v>3</v>
      </c>
      <c r="HM1925" t="s">
        <v>3</v>
      </c>
      <c r="IK1925">
        <v>0</v>
      </c>
    </row>
    <row r="1926" spans="1:245">
      <c r="A1926">
        <v>17</v>
      </c>
      <c r="B1926">
        <v>0</v>
      </c>
      <c r="C1926">
        <f>ROW(SmtRes!A2021)</f>
        <v>2021</v>
      </c>
      <c r="D1926">
        <f>ROW(EtalonRes!A1966)</f>
        <v>1966</v>
      </c>
      <c r="E1926" t="s">
        <v>49</v>
      </c>
      <c r="F1926" t="s">
        <v>180</v>
      </c>
      <c r="G1926" t="s">
        <v>181</v>
      </c>
      <c r="H1926" t="s">
        <v>182</v>
      </c>
      <c r="I1926">
        <f>ROUND(5/100,9)</f>
        <v>0.05</v>
      </c>
      <c r="J1926">
        <v>0</v>
      </c>
      <c r="K1926">
        <f>ROUND(5/100,9)</f>
        <v>0.05</v>
      </c>
      <c r="O1926">
        <f t="shared" si="1367"/>
        <v>305</v>
      </c>
      <c r="P1926">
        <f t="shared" si="1368"/>
        <v>181.26</v>
      </c>
      <c r="Q1926">
        <f t="shared" si="1369"/>
        <v>2.33</v>
      </c>
      <c r="R1926">
        <f t="shared" si="1370"/>
        <v>0</v>
      </c>
      <c r="S1926">
        <f t="shared" si="1371"/>
        <v>121.41</v>
      </c>
      <c r="T1926">
        <f t="shared" si="1372"/>
        <v>0</v>
      </c>
      <c r="U1926">
        <f t="shared" si="1373"/>
        <v>0.44965000000000005</v>
      </c>
      <c r="V1926">
        <f t="shared" si="1374"/>
        <v>0</v>
      </c>
      <c r="W1926">
        <f t="shared" si="1375"/>
        <v>0</v>
      </c>
      <c r="X1926">
        <f t="shared" si="1376"/>
        <v>109.27</v>
      </c>
      <c r="Y1926">
        <f t="shared" si="1377"/>
        <v>52.21</v>
      </c>
      <c r="AA1926">
        <v>35863109</v>
      </c>
      <c r="AB1926">
        <f t="shared" si="1378"/>
        <v>526.49</v>
      </c>
      <c r="AC1926">
        <f t="shared" si="1379"/>
        <v>448.66</v>
      </c>
      <c r="AD1926">
        <f>ROUND(((((ET1926*1.25))-((EU1926*1.25)))+AE1926),2)</f>
        <v>4.3600000000000003</v>
      </c>
      <c r="AE1926">
        <f>ROUND(((EU1926*1.25)),2)</f>
        <v>0</v>
      </c>
      <c r="AF1926">
        <f>ROUND(((EV1926*1.15)),2)</f>
        <v>73.47</v>
      </c>
      <c r="AG1926">
        <f t="shared" si="1380"/>
        <v>0</v>
      </c>
      <c r="AH1926">
        <f>((EW1926*1.15))</f>
        <v>8.9930000000000003</v>
      </c>
      <c r="AI1926">
        <f>((EX1926*1.25))</f>
        <v>0</v>
      </c>
      <c r="AJ1926">
        <f t="shared" si="1381"/>
        <v>0</v>
      </c>
      <c r="AK1926">
        <v>516.04</v>
      </c>
      <c r="AL1926">
        <v>448.66</v>
      </c>
      <c r="AM1926">
        <v>3.49</v>
      </c>
      <c r="AN1926">
        <v>0</v>
      </c>
      <c r="AO1926">
        <v>63.89</v>
      </c>
      <c r="AP1926">
        <v>0</v>
      </c>
      <c r="AQ1926">
        <v>7.82</v>
      </c>
      <c r="AR1926">
        <v>0</v>
      </c>
      <c r="AS1926">
        <v>0</v>
      </c>
      <c r="AT1926">
        <v>90</v>
      </c>
      <c r="AU1926">
        <v>43</v>
      </c>
      <c r="AV1926">
        <v>1</v>
      </c>
      <c r="AW1926">
        <v>1</v>
      </c>
      <c r="AZ1926">
        <v>1</v>
      </c>
      <c r="BA1926">
        <v>33.049999999999997</v>
      </c>
      <c r="BB1926">
        <v>10.69</v>
      </c>
      <c r="BC1926">
        <v>8.08</v>
      </c>
      <c r="BD1926" t="s">
        <v>3</v>
      </c>
      <c r="BE1926" t="s">
        <v>3</v>
      </c>
      <c r="BF1926" t="s">
        <v>3</v>
      </c>
      <c r="BG1926" t="s">
        <v>3</v>
      </c>
      <c r="BH1926">
        <v>0</v>
      </c>
      <c r="BI1926">
        <v>1</v>
      </c>
      <c r="BJ1926" t="s">
        <v>183</v>
      </c>
      <c r="BM1926">
        <v>10001</v>
      </c>
      <c r="BN1926">
        <v>0</v>
      </c>
      <c r="BO1926" t="s">
        <v>180</v>
      </c>
      <c r="BP1926">
        <v>1</v>
      </c>
      <c r="BQ1926">
        <v>2</v>
      </c>
      <c r="BR1926">
        <v>0</v>
      </c>
      <c r="BS1926">
        <v>33.049999999999997</v>
      </c>
      <c r="BT1926">
        <v>1</v>
      </c>
      <c r="BU1926">
        <v>1</v>
      </c>
      <c r="BV1926">
        <v>1</v>
      </c>
      <c r="BW1926">
        <v>1</v>
      </c>
      <c r="BX1926">
        <v>1</v>
      </c>
      <c r="BY1926" t="s">
        <v>3</v>
      </c>
      <c r="BZ1926">
        <v>118</v>
      </c>
      <c r="CA1926">
        <v>63</v>
      </c>
      <c r="CB1926" t="s">
        <v>3</v>
      </c>
      <c r="CE1926">
        <v>0</v>
      </c>
      <c r="CF1926">
        <v>0</v>
      </c>
      <c r="CG1926">
        <v>0</v>
      </c>
      <c r="CM1926">
        <v>0</v>
      </c>
      <c r="CN1926" t="s">
        <v>992</v>
      </c>
      <c r="CO1926">
        <v>0</v>
      </c>
      <c r="CP1926">
        <f t="shared" si="1382"/>
        <v>305</v>
      </c>
      <c r="CQ1926">
        <f t="shared" si="1383"/>
        <v>3625.1728000000003</v>
      </c>
      <c r="CR1926">
        <f t="shared" si="1384"/>
        <v>46.608400000000003</v>
      </c>
      <c r="CS1926">
        <f t="shared" si="1385"/>
        <v>0</v>
      </c>
      <c r="CT1926">
        <f t="shared" si="1386"/>
        <v>2428.1834999999996</v>
      </c>
      <c r="CU1926">
        <f t="shared" si="1387"/>
        <v>0</v>
      </c>
      <c r="CV1926">
        <f t="shared" si="1388"/>
        <v>8.9930000000000003</v>
      </c>
      <c r="CW1926">
        <f t="shared" si="1389"/>
        <v>0</v>
      </c>
      <c r="CX1926">
        <f t="shared" si="1390"/>
        <v>0</v>
      </c>
      <c r="CY1926">
        <f t="shared" si="1391"/>
        <v>109.26899999999999</v>
      </c>
      <c r="CZ1926">
        <f t="shared" si="1392"/>
        <v>52.206299999999999</v>
      </c>
      <c r="DC1926" t="s">
        <v>3</v>
      </c>
      <c r="DD1926" t="s">
        <v>3</v>
      </c>
      <c r="DE1926" t="s">
        <v>133</v>
      </c>
      <c r="DF1926" t="s">
        <v>133</v>
      </c>
      <c r="DG1926" t="s">
        <v>134</v>
      </c>
      <c r="DH1926" t="s">
        <v>3</v>
      </c>
      <c r="DI1926" t="s">
        <v>134</v>
      </c>
      <c r="DJ1926" t="s">
        <v>133</v>
      </c>
      <c r="DK1926" t="s">
        <v>3</v>
      </c>
      <c r="DL1926" t="s">
        <v>3</v>
      </c>
      <c r="DM1926" t="s">
        <v>3</v>
      </c>
      <c r="DN1926">
        <v>0</v>
      </c>
      <c r="DO1926">
        <v>0</v>
      </c>
      <c r="DP1926">
        <v>1</v>
      </c>
      <c r="DQ1926">
        <v>1</v>
      </c>
      <c r="DU1926">
        <v>1013</v>
      </c>
      <c r="DV1926" t="s">
        <v>182</v>
      </c>
      <c r="DW1926" t="s">
        <v>182</v>
      </c>
      <c r="DX1926">
        <v>1</v>
      </c>
      <c r="DZ1926" t="s">
        <v>3</v>
      </c>
      <c r="EA1926" t="s">
        <v>3</v>
      </c>
      <c r="EB1926" t="s">
        <v>3</v>
      </c>
      <c r="EC1926" t="s">
        <v>3</v>
      </c>
      <c r="EE1926">
        <v>29085510</v>
      </c>
      <c r="EF1926">
        <v>2</v>
      </c>
      <c r="EG1926" t="s">
        <v>135</v>
      </c>
      <c r="EH1926">
        <v>0</v>
      </c>
      <c r="EI1926" t="s">
        <v>3</v>
      </c>
      <c r="EJ1926">
        <v>1</v>
      </c>
      <c r="EK1926">
        <v>10001</v>
      </c>
      <c r="EL1926" t="s">
        <v>136</v>
      </c>
      <c r="EM1926" t="s">
        <v>137</v>
      </c>
      <c r="EO1926" t="s">
        <v>138</v>
      </c>
      <c r="EQ1926">
        <v>0</v>
      </c>
      <c r="ER1926">
        <v>516.04</v>
      </c>
      <c r="ES1926">
        <v>448.66</v>
      </c>
      <c r="ET1926">
        <v>3.49</v>
      </c>
      <c r="EU1926">
        <v>0</v>
      </c>
      <c r="EV1926">
        <v>63.89</v>
      </c>
      <c r="EW1926">
        <v>7.82</v>
      </c>
      <c r="EX1926">
        <v>0</v>
      </c>
      <c r="EY1926">
        <v>0</v>
      </c>
      <c r="FQ1926">
        <v>0</v>
      </c>
      <c r="FR1926">
        <f t="shared" si="1393"/>
        <v>0</v>
      </c>
      <c r="FS1926">
        <v>0</v>
      </c>
      <c r="FT1926" t="s">
        <v>139</v>
      </c>
      <c r="FU1926" t="s">
        <v>25</v>
      </c>
      <c r="FV1926" t="s">
        <v>25</v>
      </c>
      <c r="FW1926" t="s">
        <v>26</v>
      </c>
      <c r="FX1926">
        <v>106.2</v>
      </c>
      <c r="FY1926">
        <v>53.55</v>
      </c>
      <c r="GA1926" t="s">
        <v>3</v>
      </c>
      <c r="GD1926">
        <v>1</v>
      </c>
      <c r="GF1926">
        <v>-1011738298</v>
      </c>
      <c r="GG1926">
        <v>2</v>
      </c>
      <c r="GH1926">
        <v>1</v>
      </c>
      <c r="GI1926">
        <v>2</v>
      </c>
      <c r="GJ1926">
        <v>0</v>
      </c>
      <c r="GK1926">
        <v>0</v>
      </c>
      <c r="GL1926">
        <f t="shared" si="1394"/>
        <v>0</v>
      </c>
      <c r="GM1926">
        <f t="shared" si="1395"/>
        <v>466.48</v>
      </c>
      <c r="GN1926">
        <f t="shared" si="1396"/>
        <v>466.48</v>
      </c>
      <c r="GO1926">
        <f t="shared" si="1397"/>
        <v>0</v>
      </c>
      <c r="GP1926">
        <f t="shared" si="1398"/>
        <v>0</v>
      </c>
      <c r="GR1926">
        <v>0</v>
      </c>
      <c r="GS1926">
        <v>3</v>
      </c>
      <c r="GT1926">
        <v>0</v>
      </c>
      <c r="GU1926" t="s">
        <v>3</v>
      </c>
      <c r="GV1926">
        <f t="shared" si="1399"/>
        <v>0</v>
      </c>
      <c r="GW1926">
        <v>1</v>
      </c>
      <c r="GX1926">
        <f t="shared" si="1400"/>
        <v>0</v>
      </c>
      <c r="HA1926">
        <v>0</v>
      </c>
      <c r="HB1926">
        <v>0</v>
      </c>
      <c r="HC1926">
        <f t="shared" si="1401"/>
        <v>0</v>
      </c>
      <c r="HE1926" t="s">
        <v>3</v>
      </c>
      <c r="HF1926" t="s">
        <v>3</v>
      </c>
      <c r="HM1926" t="s">
        <v>3</v>
      </c>
      <c r="IK1926">
        <v>0</v>
      </c>
    </row>
    <row r="1927" spans="1:245">
      <c r="A1927">
        <v>17</v>
      </c>
      <c r="B1927">
        <v>0</v>
      </c>
      <c r="C1927">
        <f>ROW(SmtRes!A2034)</f>
        <v>2034</v>
      </c>
      <c r="D1927">
        <f>ROW(EtalonRes!A1979)</f>
        <v>1979</v>
      </c>
      <c r="E1927" t="s">
        <v>55</v>
      </c>
      <c r="F1927" t="s">
        <v>293</v>
      </c>
      <c r="G1927" t="s">
        <v>294</v>
      </c>
      <c r="H1927" t="s">
        <v>186</v>
      </c>
      <c r="I1927">
        <f>ROUND(27.5/100,9)</f>
        <v>0.27500000000000002</v>
      </c>
      <c r="J1927">
        <v>0</v>
      </c>
      <c r="K1927">
        <f>ROUND(27.5/100,9)</f>
        <v>0.27500000000000002</v>
      </c>
      <c r="O1927">
        <f t="shared" si="1367"/>
        <v>8498.02</v>
      </c>
      <c r="P1927">
        <f t="shared" si="1368"/>
        <v>4314.21</v>
      </c>
      <c r="Q1927">
        <f t="shared" si="1369"/>
        <v>198.57</v>
      </c>
      <c r="R1927">
        <f t="shared" si="1370"/>
        <v>16</v>
      </c>
      <c r="S1927">
        <f t="shared" si="1371"/>
        <v>3985.24</v>
      </c>
      <c r="T1927">
        <f t="shared" si="1372"/>
        <v>0</v>
      </c>
      <c r="U1927">
        <f t="shared" si="1373"/>
        <v>14.136375000000001</v>
      </c>
      <c r="V1927">
        <f t="shared" si="1374"/>
        <v>4.8125000000000008E-2</v>
      </c>
      <c r="W1927">
        <f t="shared" si="1375"/>
        <v>0</v>
      </c>
      <c r="X1927">
        <f t="shared" si="1376"/>
        <v>3761.17</v>
      </c>
      <c r="Y1927">
        <f t="shared" si="1377"/>
        <v>2040.63</v>
      </c>
      <c r="AA1927">
        <v>35863109</v>
      </c>
      <c r="AB1927">
        <f t="shared" si="1378"/>
        <v>4307.3500000000004</v>
      </c>
      <c r="AC1927">
        <f t="shared" si="1379"/>
        <v>3798.56</v>
      </c>
      <c r="AD1927">
        <f>ROUND(((((ET1927*1.25))-((EU1927*1.25)))+AE1927),2)</f>
        <v>70.31</v>
      </c>
      <c r="AE1927">
        <f>ROUND(((EU1927*1.25)),2)</f>
        <v>1.76</v>
      </c>
      <c r="AF1927">
        <f>ROUND(((EV1927*1.15)),2)</f>
        <v>438.48</v>
      </c>
      <c r="AG1927">
        <f t="shared" si="1380"/>
        <v>0</v>
      </c>
      <c r="AH1927">
        <f>((EW1927*1.15))</f>
        <v>51.405000000000001</v>
      </c>
      <c r="AI1927">
        <f>((EX1927*1.25))</f>
        <v>0.17500000000000002</v>
      </c>
      <c r="AJ1927">
        <f t="shared" si="1381"/>
        <v>0</v>
      </c>
      <c r="AK1927">
        <v>4236.1000000000004</v>
      </c>
      <c r="AL1927">
        <v>3798.56</v>
      </c>
      <c r="AM1927">
        <v>56.25</v>
      </c>
      <c r="AN1927">
        <v>1.41</v>
      </c>
      <c r="AO1927">
        <v>381.29</v>
      </c>
      <c r="AP1927">
        <v>0</v>
      </c>
      <c r="AQ1927">
        <v>44.7</v>
      </c>
      <c r="AR1927">
        <v>0.14000000000000001</v>
      </c>
      <c r="AS1927">
        <v>0</v>
      </c>
      <c r="AT1927">
        <v>94</v>
      </c>
      <c r="AU1927">
        <v>51</v>
      </c>
      <c r="AV1927">
        <v>1</v>
      </c>
      <c r="AW1927">
        <v>1</v>
      </c>
      <c r="AZ1927">
        <v>1</v>
      </c>
      <c r="BA1927">
        <v>33.049999999999997</v>
      </c>
      <c r="BB1927">
        <v>10.27</v>
      </c>
      <c r="BC1927">
        <v>4.13</v>
      </c>
      <c r="BD1927" t="s">
        <v>3</v>
      </c>
      <c r="BE1927" t="s">
        <v>3</v>
      </c>
      <c r="BF1927" t="s">
        <v>3</v>
      </c>
      <c r="BG1927" t="s">
        <v>3</v>
      </c>
      <c r="BH1927">
        <v>0</v>
      </c>
      <c r="BI1927">
        <v>1</v>
      </c>
      <c r="BJ1927" t="s">
        <v>295</v>
      </c>
      <c r="BM1927">
        <v>11001</v>
      </c>
      <c r="BN1927">
        <v>0</v>
      </c>
      <c r="BO1927" t="s">
        <v>293</v>
      </c>
      <c r="BP1927">
        <v>1</v>
      </c>
      <c r="BQ1927">
        <v>2</v>
      </c>
      <c r="BR1927">
        <v>0</v>
      </c>
      <c r="BS1927">
        <v>33.049999999999997</v>
      </c>
      <c r="BT1927">
        <v>1</v>
      </c>
      <c r="BU1927">
        <v>1</v>
      </c>
      <c r="BV1927">
        <v>1</v>
      </c>
      <c r="BW1927">
        <v>1</v>
      </c>
      <c r="BX1927">
        <v>1</v>
      </c>
      <c r="BY1927" t="s">
        <v>3</v>
      </c>
      <c r="BZ1927">
        <v>123</v>
      </c>
      <c r="CA1927">
        <v>75</v>
      </c>
      <c r="CB1927" t="s">
        <v>3</v>
      </c>
      <c r="CE1927">
        <v>0</v>
      </c>
      <c r="CF1927">
        <v>0</v>
      </c>
      <c r="CG1927">
        <v>0</v>
      </c>
      <c r="CM1927">
        <v>0</v>
      </c>
      <c r="CN1927" t="s">
        <v>992</v>
      </c>
      <c r="CO1927">
        <v>0</v>
      </c>
      <c r="CP1927">
        <f t="shared" si="1382"/>
        <v>8498.02</v>
      </c>
      <c r="CQ1927">
        <f t="shared" si="1383"/>
        <v>15688.052799999999</v>
      </c>
      <c r="CR1927">
        <f t="shared" si="1384"/>
        <v>722.08370000000002</v>
      </c>
      <c r="CS1927">
        <f t="shared" si="1385"/>
        <v>58.167999999999992</v>
      </c>
      <c r="CT1927">
        <f t="shared" si="1386"/>
        <v>14491.763999999999</v>
      </c>
      <c r="CU1927">
        <f t="shared" si="1387"/>
        <v>0</v>
      </c>
      <c r="CV1927">
        <f t="shared" si="1388"/>
        <v>51.405000000000001</v>
      </c>
      <c r="CW1927">
        <f t="shared" si="1389"/>
        <v>0.17500000000000002</v>
      </c>
      <c r="CX1927">
        <f t="shared" si="1390"/>
        <v>0</v>
      </c>
      <c r="CY1927">
        <f t="shared" si="1391"/>
        <v>3761.1655999999998</v>
      </c>
      <c r="CZ1927">
        <f t="shared" si="1392"/>
        <v>2040.6324</v>
      </c>
      <c r="DC1927" t="s">
        <v>3</v>
      </c>
      <c r="DD1927" t="s">
        <v>3</v>
      </c>
      <c r="DE1927" t="s">
        <v>133</v>
      </c>
      <c r="DF1927" t="s">
        <v>133</v>
      </c>
      <c r="DG1927" t="s">
        <v>134</v>
      </c>
      <c r="DH1927" t="s">
        <v>3</v>
      </c>
      <c r="DI1927" t="s">
        <v>134</v>
      </c>
      <c r="DJ1927" t="s">
        <v>133</v>
      </c>
      <c r="DK1927" t="s">
        <v>3</v>
      </c>
      <c r="DL1927" t="s">
        <v>3</v>
      </c>
      <c r="DM1927" t="s">
        <v>3</v>
      </c>
      <c r="DN1927">
        <v>0</v>
      </c>
      <c r="DO1927">
        <v>0</v>
      </c>
      <c r="DP1927">
        <v>1</v>
      </c>
      <c r="DQ1927">
        <v>1</v>
      </c>
      <c r="DU1927">
        <v>1013</v>
      </c>
      <c r="DV1927" t="s">
        <v>186</v>
      </c>
      <c r="DW1927" t="s">
        <v>186</v>
      </c>
      <c r="DX1927">
        <v>1</v>
      </c>
      <c r="DZ1927" t="s">
        <v>3</v>
      </c>
      <c r="EA1927" t="s">
        <v>3</v>
      </c>
      <c r="EB1927" t="s">
        <v>3</v>
      </c>
      <c r="EC1927" t="s">
        <v>3</v>
      </c>
      <c r="EE1927">
        <v>29085511</v>
      </c>
      <c r="EF1927">
        <v>2</v>
      </c>
      <c r="EG1927" t="s">
        <v>135</v>
      </c>
      <c r="EH1927">
        <v>0</v>
      </c>
      <c r="EI1927" t="s">
        <v>3</v>
      </c>
      <c r="EJ1927">
        <v>1</v>
      </c>
      <c r="EK1927">
        <v>11001</v>
      </c>
      <c r="EL1927" t="s">
        <v>23</v>
      </c>
      <c r="EM1927" t="s">
        <v>188</v>
      </c>
      <c r="EO1927" t="s">
        <v>138</v>
      </c>
      <c r="EQ1927">
        <v>0</v>
      </c>
      <c r="ER1927">
        <v>4236.1000000000004</v>
      </c>
      <c r="ES1927">
        <v>3798.56</v>
      </c>
      <c r="ET1927">
        <v>56.25</v>
      </c>
      <c r="EU1927">
        <v>1.41</v>
      </c>
      <c r="EV1927">
        <v>381.29</v>
      </c>
      <c r="EW1927">
        <v>44.7</v>
      </c>
      <c r="EX1927">
        <v>0.14000000000000001</v>
      </c>
      <c r="EY1927">
        <v>0</v>
      </c>
      <c r="FQ1927">
        <v>0</v>
      </c>
      <c r="FR1927">
        <f t="shared" si="1393"/>
        <v>0</v>
      </c>
      <c r="FS1927">
        <v>0</v>
      </c>
      <c r="FT1927" t="s">
        <v>139</v>
      </c>
      <c r="FU1927" t="s">
        <v>25</v>
      </c>
      <c r="FV1927" t="s">
        <v>25</v>
      </c>
      <c r="FW1927" t="s">
        <v>26</v>
      </c>
      <c r="FX1927">
        <v>110.7</v>
      </c>
      <c r="FY1927">
        <v>63.75</v>
      </c>
      <c r="GA1927" t="s">
        <v>3</v>
      </c>
      <c r="GD1927">
        <v>1</v>
      </c>
      <c r="GF1927">
        <v>-169318418</v>
      </c>
      <c r="GG1927">
        <v>2</v>
      </c>
      <c r="GH1927">
        <v>1</v>
      </c>
      <c r="GI1927">
        <v>2</v>
      </c>
      <c r="GJ1927">
        <v>0</v>
      </c>
      <c r="GK1927">
        <v>0</v>
      </c>
      <c r="GL1927">
        <f t="shared" si="1394"/>
        <v>0</v>
      </c>
      <c r="GM1927">
        <f t="shared" si="1395"/>
        <v>14299.82</v>
      </c>
      <c r="GN1927">
        <f t="shared" si="1396"/>
        <v>14299.82</v>
      </c>
      <c r="GO1927">
        <f t="shared" si="1397"/>
        <v>0</v>
      </c>
      <c r="GP1927">
        <f t="shared" si="1398"/>
        <v>0</v>
      </c>
      <c r="GR1927">
        <v>0</v>
      </c>
      <c r="GS1927">
        <v>3</v>
      </c>
      <c r="GT1927">
        <v>0</v>
      </c>
      <c r="GU1927" t="s">
        <v>3</v>
      </c>
      <c r="GV1927">
        <f t="shared" si="1399"/>
        <v>0</v>
      </c>
      <c r="GW1927">
        <v>1</v>
      </c>
      <c r="GX1927">
        <f t="shared" si="1400"/>
        <v>0</v>
      </c>
      <c r="HA1927">
        <v>0</v>
      </c>
      <c r="HB1927">
        <v>0</v>
      </c>
      <c r="HC1927">
        <f t="shared" si="1401"/>
        <v>0</v>
      </c>
      <c r="HE1927" t="s">
        <v>3</v>
      </c>
      <c r="HF1927" t="s">
        <v>3</v>
      </c>
      <c r="HM1927" t="s">
        <v>3</v>
      </c>
      <c r="IK1927">
        <v>0</v>
      </c>
    </row>
    <row r="1928" spans="1:245">
      <c r="A1928">
        <v>17</v>
      </c>
      <c r="B1928">
        <v>0</v>
      </c>
      <c r="C1928">
        <f>ROW(SmtRes!A2042)</f>
        <v>2042</v>
      </c>
      <c r="D1928">
        <f>ROW(EtalonRes!A1987)</f>
        <v>1987</v>
      </c>
      <c r="E1928" t="s">
        <v>62</v>
      </c>
      <c r="F1928" t="s">
        <v>189</v>
      </c>
      <c r="G1928" t="s">
        <v>190</v>
      </c>
      <c r="H1928" t="s">
        <v>38</v>
      </c>
      <c r="I1928">
        <f>ROUND(27.5/100,9)</f>
        <v>0.27500000000000002</v>
      </c>
      <c r="J1928">
        <v>0</v>
      </c>
      <c r="K1928">
        <f>ROUND(27.5/100,9)</f>
        <v>0.27500000000000002</v>
      </c>
      <c r="O1928">
        <f t="shared" si="1367"/>
        <v>17234.52</v>
      </c>
      <c r="P1928">
        <f t="shared" si="1368"/>
        <v>11432.42</v>
      </c>
      <c r="Q1928">
        <f t="shared" si="1369"/>
        <v>388.57</v>
      </c>
      <c r="R1928">
        <f t="shared" si="1370"/>
        <v>88.98</v>
      </c>
      <c r="S1928">
        <f t="shared" si="1371"/>
        <v>5413.53</v>
      </c>
      <c r="T1928">
        <f t="shared" si="1372"/>
        <v>0</v>
      </c>
      <c r="U1928">
        <f t="shared" si="1373"/>
        <v>19.2027</v>
      </c>
      <c r="V1928">
        <f t="shared" si="1374"/>
        <v>0.199375</v>
      </c>
      <c r="W1928">
        <f t="shared" si="1375"/>
        <v>0</v>
      </c>
      <c r="X1928">
        <f t="shared" si="1376"/>
        <v>5172.3599999999997</v>
      </c>
      <c r="Y1928">
        <f t="shared" si="1377"/>
        <v>2806.28</v>
      </c>
      <c r="AA1928">
        <v>35863109</v>
      </c>
      <c r="AB1928">
        <f t="shared" si="1378"/>
        <v>7074.5</v>
      </c>
      <c r="AC1928">
        <f t="shared" si="1379"/>
        <v>6356.64</v>
      </c>
      <c r="AD1928">
        <f>ROUND(((((ET1928*1.25))-((EU1928*1.25)))+AE1928),2)</f>
        <v>122.23</v>
      </c>
      <c r="AE1928">
        <f>ROUND(((EU1928*1.25)),2)</f>
        <v>9.7899999999999991</v>
      </c>
      <c r="AF1928">
        <f>ROUND(((EV1928*1.15)),2)</f>
        <v>595.63</v>
      </c>
      <c r="AG1928">
        <f t="shared" si="1380"/>
        <v>0</v>
      </c>
      <c r="AH1928">
        <f>((EW1928*1.15))</f>
        <v>69.827999999999989</v>
      </c>
      <c r="AI1928">
        <f>((EX1928*1.25))</f>
        <v>0.72499999999999998</v>
      </c>
      <c r="AJ1928">
        <f t="shared" si="1381"/>
        <v>0</v>
      </c>
      <c r="AK1928">
        <v>6972.36</v>
      </c>
      <c r="AL1928">
        <v>6356.64</v>
      </c>
      <c r="AM1928">
        <v>97.78</v>
      </c>
      <c r="AN1928">
        <v>7.83</v>
      </c>
      <c r="AO1928">
        <v>517.94000000000005</v>
      </c>
      <c r="AP1928">
        <v>0</v>
      </c>
      <c r="AQ1928">
        <v>60.72</v>
      </c>
      <c r="AR1928">
        <v>0.57999999999999996</v>
      </c>
      <c r="AS1928">
        <v>0</v>
      </c>
      <c r="AT1928">
        <v>94</v>
      </c>
      <c r="AU1928">
        <v>51</v>
      </c>
      <c r="AV1928">
        <v>1</v>
      </c>
      <c r="AW1928">
        <v>1</v>
      </c>
      <c r="AZ1928">
        <v>1</v>
      </c>
      <c r="BA1928">
        <v>33.049999999999997</v>
      </c>
      <c r="BB1928">
        <v>11.56</v>
      </c>
      <c r="BC1928">
        <v>6.54</v>
      </c>
      <c r="BD1928" t="s">
        <v>3</v>
      </c>
      <c r="BE1928" t="s">
        <v>3</v>
      </c>
      <c r="BF1928" t="s">
        <v>3</v>
      </c>
      <c r="BG1928" t="s">
        <v>3</v>
      </c>
      <c r="BH1928">
        <v>0</v>
      </c>
      <c r="BI1928">
        <v>1</v>
      </c>
      <c r="BJ1928" t="s">
        <v>191</v>
      </c>
      <c r="BM1928">
        <v>11001</v>
      </c>
      <c r="BN1928">
        <v>0</v>
      </c>
      <c r="BO1928" t="s">
        <v>189</v>
      </c>
      <c r="BP1928">
        <v>1</v>
      </c>
      <c r="BQ1928">
        <v>2</v>
      </c>
      <c r="BR1928">
        <v>0</v>
      </c>
      <c r="BS1928">
        <v>33.049999999999997</v>
      </c>
      <c r="BT1928">
        <v>1</v>
      </c>
      <c r="BU1928">
        <v>1</v>
      </c>
      <c r="BV1928">
        <v>1</v>
      </c>
      <c r="BW1928">
        <v>1</v>
      </c>
      <c r="BX1928">
        <v>1</v>
      </c>
      <c r="BY1928" t="s">
        <v>3</v>
      </c>
      <c r="BZ1928">
        <v>123</v>
      </c>
      <c r="CA1928">
        <v>75</v>
      </c>
      <c r="CB1928" t="s">
        <v>3</v>
      </c>
      <c r="CE1928">
        <v>0</v>
      </c>
      <c r="CF1928">
        <v>0</v>
      </c>
      <c r="CG1928">
        <v>0</v>
      </c>
      <c r="CM1928">
        <v>0</v>
      </c>
      <c r="CN1928" t="s">
        <v>992</v>
      </c>
      <c r="CO1928">
        <v>0</v>
      </c>
      <c r="CP1928">
        <f t="shared" si="1382"/>
        <v>17234.52</v>
      </c>
      <c r="CQ1928">
        <f t="shared" si="1383"/>
        <v>41572.425600000002</v>
      </c>
      <c r="CR1928">
        <f t="shared" si="1384"/>
        <v>1412.9788000000001</v>
      </c>
      <c r="CS1928">
        <f t="shared" si="1385"/>
        <v>323.55949999999996</v>
      </c>
      <c r="CT1928">
        <f t="shared" si="1386"/>
        <v>19685.571499999998</v>
      </c>
      <c r="CU1928">
        <f t="shared" si="1387"/>
        <v>0</v>
      </c>
      <c r="CV1928">
        <f t="shared" si="1388"/>
        <v>69.827999999999989</v>
      </c>
      <c r="CW1928">
        <f t="shared" si="1389"/>
        <v>0.72499999999999998</v>
      </c>
      <c r="CX1928">
        <f t="shared" si="1390"/>
        <v>0</v>
      </c>
      <c r="CY1928">
        <f t="shared" si="1391"/>
        <v>5172.3593999999994</v>
      </c>
      <c r="CZ1928">
        <f t="shared" si="1392"/>
        <v>2806.2800999999995</v>
      </c>
      <c r="DC1928" t="s">
        <v>3</v>
      </c>
      <c r="DD1928" t="s">
        <v>3</v>
      </c>
      <c r="DE1928" t="s">
        <v>133</v>
      </c>
      <c r="DF1928" t="s">
        <v>133</v>
      </c>
      <c r="DG1928" t="s">
        <v>134</v>
      </c>
      <c r="DH1928" t="s">
        <v>3</v>
      </c>
      <c r="DI1928" t="s">
        <v>134</v>
      </c>
      <c r="DJ1928" t="s">
        <v>133</v>
      </c>
      <c r="DK1928" t="s">
        <v>3</v>
      </c>
      <c r="DL1928" t="s">
        <v>3</v>
      </c>
      <c r="DM1928" t="s">
        <v>3</v>
      </c>
      <c r="DN1928">
        <v>0</v>
      </c>
      <c r="DO1928">
        <v>0</v>
      </c>
      <c r="DP1928">
        <v>1</v>
      </c>
      <c r="DQ1928">
        <v>1</v>
      </c>
      <c r="DU1928">
        <v>1013</v>
      </c>
      <c r="DV1928" t="s">
        <v>38</v>
      </c>
      <c r="DW1928" t="s">
        <v>38</v>
      </c>
      <c r="DX1928">
        <v>1</v>
      </c>
      <c r="DZ1928" t="s">
        <v>3</v>
      </c>
      <c r="EA1928" t="s">
        <v>3</v>
      </c>
      <c r="EB1928" t="s">
        <v>3</v>
      </c>
      <c r="EC1928" t="s">
        <v>3</v>
      </c>
      <c r="EE1928">
        <v>29085511</v>
      </c>
      <c r="EF1928">
        <v>2</v>
      </c>
      <c r="EG1928" t="s">
        <v>135</v>
      </c>
      <c r="EH1928">
        <v>0</v>
      </c>
      <c r="EI1928" t="s">
        <v>3</v>
      </c>
      <c r="EJ1928">
        <v>1</v>
      </c>
      <c r="EK1928">
        <v>11001</v>
      </c>
      <c r="EL1928" t="s">
        <v>23</v>
      </c>
      <c r="EM1928" t="s">
        <v>188</v>
      </c>
      <c r="EO1928" t="s">
        <v>138</v>
      </c>
      <c r="EQ1928">
        <v>0</v>
      </c>
      <c r="ER1928">
        <v>6972.36</v>
      </c>
      <c r="ES1928">
        <v>6356.64</v>
      </c>
      <c r="ET1928">
        <v>97.78</v>
      </c>
      <c r="EU1928">
        <v>7.83</v>
      </c>
      <c r="EV1928">
        <v>517.94000000000005</v>
      </c>
      <c r="EW1928">
        <v>60.72</v>
      </c>
      <c r="EX1928">
        <v>0.57999999999999996</v>
      </c>
      <c r="EY1928">
        <v>0</v>
      </c>
      <c r="FQ1928">
        <v>0</v>
      </c>
      <c r="FR1928">
        <f t="shared" si="1393"/>
        <v>0</v>
      </c>
      <c r="FS1928">
        <v>0</v>
      </c>
      <c r="FT1928" t="s">
        <v>139</v>
      </c>
      <c r="FU1928" t="s">
        <v>25</v>
      </c>
      <c r="FV1928" t="s">
        <v>25</v>
      </c>
      <c r="FW1928" t="s">
        <v>26</v>
      </c>
      <c r="FX1928">
        <v>110.7</v>
      </c>
      <c r="FY1928">
        <v>63.75</v>
      </c>
      <c r="GA1928" t="s">
        <v>3</v>
      </c>
      <c r="GD1928">
        <v>1</v>
      </c>
      <c r="GF1928">
        <v>1837524583</v>
      </c>
      <c r="GG1928">
        <v>2</v>
      </c>
      <c r="GH1928">
        <v>1</v>
      </c>
      <c r="GI1928">
        <v>2</v>
      </c>
      <c r="GJ1928">
        <v>0</v>
      </c>
      <c r="GK1928">
        <v>0</v>
      </c>
      <c r="GL1928">
        <f t="shared" si="1394"/>
        <v>0</v>
      </c>
      <c r="GM1928">
        <f t="shared" si="1395"/>
        <v>25213.16</v>
      </c>
      <c r="GN1928">
        <f t="shared" si="1396"/>
        <v>25213.16</v>
      </c>
      <c r="GO1928">
        <f t="shared" si="1397"/>
        <v>0</v>
      </c>
      <c r="GP1928">
        <f t="shared" si="1398"/>
        <v>0</v>
      </c>
      <c r="GR1928">
        <v>0</v>
      </c>
      <c r="GS1928">
        <v>3</v>
      </c>
      <c r="GT1928">
        <v>0</v>
      </c>
      <c r="GU1928" t="s">
        <v>3</v>
      </c>
      <c r="GV1928">
        <f t="shared" si="1399"/>
        <v>0</v>
      </c>
      <c r="GW1928">
        <v>1</v>
      </c>
      <c r="GX1928">
        <f t="shared" si="1400"/>
        <v>0</v>
      </c>
      <c r="HA1928">
        <v>0</v>
      </c>
      <c r="HB1928">
        <v>0</v>
      </c>
      <c r="HC1928">
        <f t="shared" si="1401"/>
        <v>0</v>
      </c>
      <c r="HE1928" t="s">
        <v>3</v>
      </c>
      <c r="HF1928" t="s">
        <v>3</v>
      </c>
      <c r="HM1928" t="s">
        <v>3</v>
      </c>
      <c r="IK1928">
        <v>0</v>
      </c>
    </row>
    <row r="1929" spans="1:245">
      <c r="A1929">
        <v>17</v>
      </c>
      <c r="B1929">
        <v>0</v>
      </c>
      <c r="C1929">
        <f>ROW(SmtRes!A2049)</f>
        <v>2049</v>
      </c>
      <c r="D1929">
        <f>ROW(EtalonRes!A1994)</f>
        <v>1994</v>
      </c>
      <c r="E1929" t="s">
        <v>67</v>
      </c>
      <c r="F1929" t="s">
        <v>192</v>
      </c>
      <c r="G1929" t="s">
        <v>193</v>
      </c>
      <c r="H1929" t="s">
        <v>186</v>
      </c>
      <c r="I1929">
        <f>ROUND(27.5/100,9)</f>
        <v>0.27500000000000002</v>
      </c>
      <c r="J1929">
        <v>0</v>
      </c>
      <c r="K1929">
        <f>ROUND(27.5/100,9)</f>
        <v>0.27500000000000002</v>
      </c>
      <c r="O1929">
        <f t="shared" si="1367"/>
        <v>13084.48</v>
      </c>
      <c r="P1929">
        <f t="shared" si="1368"/>
        <v>9013.4599999999991</v>
      </c>
      <c r="Q1929">
        <f t="shared" si="1369"/>
        <v>1401.65</v>
      </c>
      <c r="R1929">
        <f t="shared" si="1370"/>
        <v>765.73</v>
      </c>
      <c r="S1929">
        <f t="shared" si="1371"/>
        <v>2669.37</v>
      </c>
      <c r="T1929">
        <f t="shared" si="1372"/>
        <v>0</v>
      </c>
      <c r="U1929">
        <f t="shared" si="1373"/>
        <v>9.8859750000000002</v>
      </c>
      <c r="V1929">
        <f t="shared" si="1374"/>
        <v>2.3031250000000001</v>
      </c>
      <c r="W1929">
        <f t="shared" si="1375"/>
        <v>0</v>
      </c>
      <c r="X1929">
        <f t="shared" si="1376"/>
        <v>3228.99</v>
      </c>
      <c r="Y1929">
        <f t="shared" si="1377"/>
        <v>1751.9</v>
      </c>
      <c r="AA1929">
        <v>35863109</v>
      </c>
      <c r="AB1929">
        <f t="shared" si="1378"/>
        <v>6346.71</v>
      </c>
      <c r="AC1929">
        <f t="shared" si="1379"/>
        <v>5583.68</v>
      </c>
      <c r="AD1929">
        <f>ROUND(((((ET1929*1.25))-((EU1929*1.25)))+AE1929),2)</f>
        <v>469.33</v>
      </c>
      <c r="AE1929">
        <f>ROUND(((EU1929*1.25)),2)</f>
        <v>84.25</v>
      </c>
      <c r="AF1929">
        <f>ROUND(((EV1929*1.15)),2)</f>
        <v>293.7</v>
      </c>
      <c r="AG1929">
        <f t="shared" si="1380"/>
        <v>0</v>
      </c>
      <c r="AH1929">
        <f>((EW1929*1.15))</f>
        <v>35.948999999999998</v>
      </c>
      <c r="AI1929">
        <f>((EX1929*1.25))</f>
        <v>8.375</v>
      </c>
      <c r="AJ1929">
        <f t="shared" si="1381"/>
        <v>0</v>
      </c>
      <c r="AK1929">
        <v>6214.53</v>
      </c>
      <c r="AL1929">
        <v>5583.68</v>
      </c>
      <c r="AM1929">
        <v>375.46</v>
      </c>
      <c r="AN1929">
        <v>67.400000000000006</v>
      </c>
      <c r="AO1929">
        <v>255.39</v>
      </c>
      <c r="AP1929">
        <v>0</v>
      </c>
      <c r="AQ1929">
        <v>31.26</v>
      </c>
      <c r="AR1929">
        <v>6.7</v>
      </c>
      <c r="AS1929">
        <v>0</v>
      </c>
      <c r="AT1929">
        <v>94</v>
      </c>
      <c r="AU1929">
        <v>51</v>
      </c>
      <c r="AV1929">
        <v>1</v>
      </c>
      <c r="AW1929">
        <v>1</v>
      </c>
      <c r="AZ1929">
        <v>1</v>
      </c>
      <c r="BA1929">
        <v>33.049999999999997</v>
      </c>
      <c r="BB1929">
        <v>10.86</v>
      </c>
      <c r="BC1929">
        <v>5.87</v>
      </c>
      <c r="BD1929" t="s">
        <v>3</v>
      </c>
      <c r="BE1929" t="s">
        <v>3</v>
      </c>
      <c r="BF1929" t="s">
        <v>3</v>
      </c>
      <c r="BG1929" t="s">
        <v>3</v>
      </c>
      <c r="BH1929">
        <v>0</v>
      </c>
      <c r="BI1929">
        <v>1</v>
      </c>
      <c r="BJ1929" t="s">
        <v>194</v>
      </c>
      <c r="BM1929">
        <v>11001</v>
      </c>
      <c r="BN1929">
        <v>0</v>
      </c>
      <c r="BO1929" t="s">
        <v>192</v>
      </c>
      <c r="BP1929">
        <v>1</v>
      </c>
      <c r="BQ1929">
        <v>2</v>
      </c>
      <c r="BR1929">
        <v>0</v>
      </c>
      <c r="BS1929">
        <v>33.049999999999997</v>
      </c>
      <c r="BT1929">
        <v>1</v>
      </c>
      <c r="BU1929">
        <v>1</v>
      </c>
      <c r="BV1929">
        <v>1</v>
      </c>
      <c r="BW1929">
        <v>1</v>
      </c>
      <c r="BX1929">
        <v>1</v>
      </c>
      <c r="BY1929" t="s">
        <v>3</v>
      </c>
      <c r="BZ1929">
        <v>123</v>
      </c>
      <c r="CA1929">
        <v>75</v>
      </c>
      <c r="CB1929" t="s">
        <v>3</v>
      </c>
      <c r="CE1929">
        <v>0</v>
      </c>
      <c r="CF1929">
        <v>0</v>
      </c>
      <c r="CG1929">
        <v>0</v>
      </c>
      <c r="CM1929">
        <v>0</v>
      </c>
      <c r="CN1929" t="s">
        <v>3</v>
      </c>
      <c r="CO1929">
        <v>0</v>
      </c>
      <c r="CP1929">
        <f t="shared" si="1382"/>
        <v>13084.48</v>
      </c>
      <c r="CQ1929">
        <f t="shared" si="1383"/>
        <v>32776.2016</v>
      </c>
      <c r="CR1929">
        <f t="shared" si="1384"/>
        <v>5096.9237999999996</v>
      </c>
      <c r="CS1929">
        <f t="shared" si="1385"/>
        <v>2784.4624999999996</v>
      </c>
      <c r="CT1929">
        <f t="shared" si="1386"/>
        <v>9706.784999999998</v>
      </c>
      <c r="CU1929">
        <f t="shared" si="1387"/>
        <v>0</v>
      </c>
      <c r="CV1929">
        <f t="shared" si="1388"/>
        <v>35.948999999999998</v>
      </c>
      <c r="CW1929">
        <f t="shared" si="1389"/>
        <v>8.375</v>
      </c>
      <c r="CX1929">
        <f t="shared" si="1390"/>
        <v>0</v>
      </c>
      <c r="CY1929">
        <f t="shared" si="1391"/>
        <v>3228.9939999999997</v>
      </c>
      <c r="CZ1929">
        <f t="shared" si="1392"/>
        <v>1751.9010000000001</v>
      </c>
      <c r="DC1929" t="s">
        <v>3</v>
      </c>
      <c r="DD1929" t="s">
        <v>3</v>
      </c>
      <c r="DE1929" t="s">
        <v>133</v>
      </c>
      <c r="DF1929" t="s">
        <v>133</v>
      </c>
      <c r="DG1929" t="s">
        <v>134</v>
      </c>
      <c r="DH1929" t="s">
        <v>3</v>
      </c>
      <c r="DI1929" t="s">
        <v>134</v>
      </c>
      <c r="DJ1929" t="s">
        <v>133</v>
      </c>
      <c r="DK1929" t="s">
        <v>3</v>
      </c>
      <c r="DL1929" t="s">
        <v>3</v>
      </c>
      <c r="DM1929" t="s">
        <v>3</v>
      </c>
      <c r="DN1929">
        <v>0</v>
      </c>
      <c r="DO1929">
        <v>0</v>
      </c>
      <c r="DP1929">
        <v>1</v>
      </c>
      <c r="DQ1929">
        <v>1</v>
      </c>
      <c r="DU1929">
        <v>1013</v>
      </c>
      <c r="DV1929" t="s">
        <v>186</v>
      </c>
      <c r="DW1929" t="s">
        <v>186</v>
      </c>
      <c r="DX1929">
        <v>1</v>
      </c>
      <c r="DZ1929" t="s">
        <v>3</v>
      </c>
      <c r="EA1929" t="s">
        <v>3</v>
      </c>
      <c r="EB1929" t="s">
        <v>3</v>
      </c>
      <c r="EC1929" t="s">
        <v>3</v>
      </c>
      <c r="EE1929">
        <v>29085511</v>
      </c>
      <c r="EF1929">
        <v>2</v>
      </c>
      <c r="EG1929" t="s">
        <v>135</v>
      </c>
      <c r="EH1929">
        <v>0</v>
      </c>
      <c r="EI1929" t="s">
        <v>3</v>
      </c>
      <c r="EJ1929">
        <v>1</v>
      </c>
      <c r="EK1929">
        <v>11001</v>
      </c>
      <c r="EL1929" t="s">
        <v>23</v>
      </c>
      <c r="EM1929" t="s">
        <v>188</v>
      </c>
      <c r="EO1929" t="s">
        <v>3</v>
      </c>
      <c r="EQ1929">
        <v>0</v>
      </c>
      <c r="ER1929">
        <v>6214.53</v>
      </c>
      <c r="ES1929">
        <v>5583.68</v>
      </c>
      <c r="ET1929">
        <v>375.46</v>
      </c>
      <c r="EU1929">
        <v>67.400000000000006</v>
      </c>
      <c r="EV1929">
        <v>255.39</v>
      </c>
      <c r="EW1929">
        <v>31.26</v>
      </c>
      <c r="EX1929">
        <v>6.7</v>
      </c>
      <c r="EY1929">
        <v>0</v>
      </c>
      <c r="FQ1929">
        <v>0</v>
      </c>
      <c r="FR1929">
        <f t="shared" si="1393"/>
        <v>0</v>
      </c>
      <c r="FS1929">
        <v>0</v>
      </c>
      <c r="FT1929" t="s">
        <v>139</v>
      </c>
      <c r="FU1929" t="s">
        <v>25</v>
      </c>
      <c r="FV1929" t="s">
        <v>25</v>
      </c>
      <c r="FW1929" t="s">
        <v>26</v>
      </c>
      <c r="FX1929">
        <v>110.7</v>
      </c>
      <c r="FY1929">
        <v>63.75</v>
      </c>
      <c r="GA1929" t="s">
        <v>3</v>
      </c>
      <c r="GD1929">
        <v>1</v>
      </c>
      <c r="GF1929">
        <v>1220877284</v>
      </c>
      <c r="GG1929">
        <v>2</v>
      </c>
      <c r="GH1929">
        <v>1</v>
      </c>
      <c r="GI1929">
        <v>2</v>
      </c>
      <c r="GJ1929">
        <v>0</v>
      </c>
      <c r="GK1929">
        <v>0</v>
      </c>
      <c r="GL1929">
        <f t="shared" si="1394"/>
        <v>0</v>
      </c>
      <c r="GM1929">
        <f t="shared" si="1395"/>
        <v>18065.37</v>
      </c>
      <c r="GN1929">
        <f t="shared" si="1396"/>
        <v>18065.37</v>
      </c>
      <c r="GO1929">
        <f t="shared" si="1397"/>
        <v>0</v>
      </c>
      <c r="GP1929">
        <f t="shared" si="1398"/>
        <v>0</v>
      </c>
      <c r="GR1929">
        <v>0</v>
      </c>
      <c r="GS1929">
        <v>3</v>
      </c>
      <c r="GT1929">
        <v>0</v>
      </c>
      <c r="GU1929" t="s">
        <v>3</v>
      </c>
      <c r="GV1929">
        <f t="shared" si="1399"/>
        <v>0</v>
      </c>
      <c r="GW1929">
        <v>1</v>
      </c>
      <c r="GX1929">
        <f t="shared" si="1400"/>
        <v>0</v>
      </c>
      <c r="HA1929">
        <v>0</v>
      </c>
      <c r="HB1929">
        <v>0</v>
      </c>
      <c r="HC1929">
        <f t="shared" si="1401"/>
        <v>0</v>
      </c>
      <c r="HE1929" t="s">
        <v>3</v>
      </c>
      <c r="HF1929" t="s">
        <v>3</v>
      </c>
      <c r="HM1929" t="s">
        <v>3</v>
      </c>
      <c r="IK1929">
        <v>0</v>
      </c>
    </row>
    <row r="1930" spans="1:245">
      <c r="A1930">
        <v>17</v>
      </c>
      <c r="B1930">
        <v>0</v>
      </c>
      <c r="C1930">
        <f>ROW(SmtRes!A2057)</f>
        <v>2057</v>
      </c>
      <c r="D1930">
        <f>ROW(EtalonRes!A2001)</f>
        <v>2001</v>
      </c>
      <c r="E1930" t="s">
        <v>195</v>
      </c>
      <c r="F1930" t="s">
        <v>296</v>
      </c>
      <c r="G1930" t="s">
        <v>297</v>
      </c>
      <c r="H1930" t="s">
        <v>38</v>
      </c>
      <c r="I1930">
        <f>ROUND(27.5/100,9)</f>
        <v>0.27500000000000002</v>
      </c>
      <c r="J1930">
        <v>0</v>
      </c>
      <c r="K1930">
        <f>ROUND(27.5/100,9)</f>
        <v>0.27500000000000002</v>
      </c>
      <c r="O1930">
        <f t="shared" si="1367"/>
        <v>8248.8700000000008</v>
      </c>
      <c r="P1930">
        <f t="shared" si="1368"/>
        <v>5281.04</v>
      </c>
      <c r="Q1930">
        <f t="shared" si="1369"/>
        <v>239.66</v>
      </c>
      <c r="R1930">
        <f t="shared" si="1370"/>
        <v>52.17</v>
      </c>
      <c r="S1930">
        <f t="shared" si="1371"/>
        <v>2728.17</v>
      </c>
      <c r="T1930">
        <f t="shared" si="1372"/>
        <v>0</v>
      </c>
      <c r="U1930">
        <f t="shared" si="1373"/>
        <v>9.9334124999999993</v>
      </c>
      <c r="V1930">
        <f t="shared" si="1374"/>
        <v>0.11687500000000002</v>
      </c>
      <c r="W1930">
        <f t="shared" si="1375"/>
        <v>0</v>
      </c>
      <c r="X1930">
        <f t="shared" si="1376"/>
        <v>2613.52</v>
      </c>
      <c r="Y1930">
        <f t="shared" si="1377"/>
        <v>1417.97</v>
      </c>
      <c r="AA1930">
        <v>35863109</v>
      </c>
      <c r="AB1930">
        <f t="shared" si="1378"/>
        <v>7371.48</v>
      </c>
      <c r="AC1930">
        <f t="shared" si="1379"/>
        <v>6983.19</v>
      </c>
      <c r="AD1930">
        <f>ROUND(((((ET1930*1.25))-((EU1930*1.25)))+AE1930),2)</f>
        <v>88.12</v>
      </c>
      <c r="AE1930">
        <f>ROUND(((EU1930*1.25)),2)</f>
        <v>5.74</v>
      </c>
      <c r="AF1930">
        <f>ROUND(((EV1930*1.15)),2)</f>
        <v>300.17</v>
      </c>
      <c r="AG1930">
        <f t="shared" si="1380"/>
        <v>0</v>
      </c>
      <c r="AH1930">
        <f>((EW1930*1.15))</f>
        <v>36.121499999999997</v>
      </c>
      <c r="AI1930">
        <f>((EX1930*1.25))</f>
        <v>0.42500000000000004</v>
      </c>
      <c r="AJ1930">
        <f t="shared" si="1381"/>
        <v>0</v>
      </c>
      <c r="AK1930">
        <v>7314.7</v>
      </c>
      <c r="AL1930">
        <v>6983.19</v>
      </c>
      <c r="AM1930">
        <v>70.489999999999995</v>
      </c>
      <c r="AN1930">
        <v>4.59</v>
      </c>
      <c r="AO1930">
        <v>261.02</v>
      </c>
      <c r="AP1930">
        <v>0</v>
      </c>
      <c r="AQ1930">
        <v>31.41</v>
      </c>
      <c r="AR1930">
        <v>0.34</v>
      </c>
      <c r="AS1930">
        <v>0</v>
      </c>
      <c r="AT1930">
        <v>94</v>
      </c>
      <c r="AU1930">
        <v>51</v>
      </c>
      <c r="AV1930">
        <v>1</v>
      </c>
      <c r="AW1930">
        <v>1</v>
      </c>
      <c r="AZ1930">
        <v>1</v>
      </c>
      <c r="BA1930">
        <v>33.049999999999997</v>
      </c>
      <c r="BB1930">
        <v>9.89</v>
      </c>
      <c r="BC1930">
        <v>2.75</v>
      </c>
      <c r="BD1930" t="s">
        <v>3</v>
      </c>
      <c r="BE1930" t="s">
        <v>3</v>
      </c>
      <c r="BF1930" t="s">
        <v>3</v>
      </c>
      <c r="BG1930" t="s">
        <v>3</v>
      </c>
      <c r="BH1930">
        <v>0</v>
      </c>
      <c r="BI1930">
        <v>1</v>
      </c>
      <c r="BJ1930" t="s">
        <v>298</v>
      </c>
      <c r="BM1930">
        <v>11001</v>
      </c>
      <c r="BN1930">
        <v>0</v>
      </c>
      <c r="BO1930" t="s">
        <v>296</v>
      </c>
      <c r="BP1930">
        <v>1</v>
      </c>
      <c r="BQ1930">
        <v>2</v>
      </c>
      <c r="BR1930">
        <v>0</v>
      </c>
      <c r="BS1930">
        <v>33.049999999999997</v>
      </c>
      <c r="BT1930">
        <v>1</v>
      </c>
      <c r="BU1930">
        <v>1</v>
      </c>
      <c r="BV1930">
        <v>1</v>
      </c>
      <c r="BW1930">
        <v>1</v>
      </c>
      <c r="BX1930">
        <v>1</v>
      </c>
      <c r="BY1930" t="s">
        <v>3</v>
      </c>
      <c r="BZ1930">
        <v>123</v>
      </c>
      <c r="CA1930">
        <v>75</v>
      </c>
      <c r="CB1930" t="s">
        <v>3</v>
      </c>
      <c r="CE1930">
        <v>0</v>
      </c>
      <c r="CF1930">
        <v>0</v>
      </c>
      <c r="CG1930">
        <v>0</v>
      </c>
      <c r="CM1930">
        <v>0</v>
      </c>
      <c r="CN1930" t="s">
        <v>3</v>
      </c>
      <c r="CO1930">
        <v>0</v>
      </c>
      <c r="CP1930">
        <f t="shared" si="1382"/>
        <v>8248.869999999999</v>
      </c>
      <c r="CQ1930">
        <f t="shared" si="1383"/>
        <v>19203.772499999999</v>
      </c>
      <c r="CR1930">
        <f t="shared" si="1384"/>
        <v>871.50680000000011</v>
      </c>
      <c r="CS1930">
        <f t="shared" si="1385"/>
        <v>189.70699999999999</v>
      </c>
      <c r="CT1930">
        <f t="shared" si="1386"/>
        <v>9920.6185000000005</v>
      </c>
      <c r="CU1930">
        <f t="shared" si="1387"/>
        <v>0</v>
      </c>
      <c r="CV1930">
        <f t="shared" si="1388"/>
        <v>36.121499999999997</v>
      </c>
      <c r="CW1930">
        <f t="shared" si="1389"/>
        <v>0.42500000000000004</v>
      </c>
      <c r="CX1930">
        <f t="shared" si="1390"/>
        <v>0</v>
      </c>
      <c r="CY1930">
        <f t="shared" si="1391"/>
        <v>2613.5196000000001</v>
      </c>
      <c r="CZ1930">
        <f t="shared" si="1392"/>
        <v>1417.9733999999999</v>
      </c>
      <c r="DC1930" t="s">
        <v>3</v>
      </c>
      <c r="DD1930" t="s">
        <v>3</v>
      </c>
      <c r="DE1930" t="s">
        <v>133</v>
      </c>
      <c r="DF1930" t="s">
        <v>133</v>
      </c>
      <c r="DG1930" t="s">
        <v>134</v>
      </c>
      <c r="DH1930" t="s">
        <v>3</v>
      </c>
      <c r="DI1930" t="s">
        <v>134</v>
      </c>
      <c r="DJ1930" t="s">
        <v>133</v>
      </c>
      <c r="DK1930" t="s">
        <v>3</v>
      </c>
      <c r="DL1930" t="s">
        <v>3</v>
      </c>
      <c r="DM1930" t="s">
        <v>3</v>
      </c>
      <c r="DN1930">
        <v>0</v>
      </c>
      <c r="DO1930">
        <v>0</v>
      </c>
      <c r="DP1930">
        <v>1</v>
      </c>
      <c r="DQ1930">
        <v>1</v>
      </c>
      <c r="DU1930">
        <v>1013</v>
      </c>
      <c r="DV1930" t="s">
        <v>38</v>
      </c>
      <c r="DW1930" t="s">
        <v>38</v>
      </c>
      <c r="DX1930">
        <v>1</v>
      </c>
      <c r="DZ1930" t="s">
        <v>3</v>
      </c>
      <c r="EA1930" t="s">
        <v>3</v>
      </c>
      <c r="EB1930" t="s">
        <v>3</v>
      </c>
      <c r="EC1930" t="s">
        <v>3</v>
      </c>
      <c r="EE1930">
        <v>29085511</v>
      </c>
      <c r="EF1930">
        <v>2</v>
      </c>
      <c r="EG1930" t="s">
        <v>135</v>
      </c>
      <c r="EH1930">
        <v>0</v>
      </c>
      <c r="EI1930" t="s">
        <v>3</v>
      </c>
      <c r="EJ1930">
        <v>1</v>
      </c>
      <c r="EK1930">
        <v>11001</v>
      </c>
      <c r="EL1930" t="s">
        <v>23</v>
      </c>
      <c r="EM1930" t="s">
        <v>188</v>
      </c>
      <c r="EO1930" t="s">
        <v>3</v>
      </c>
      <c r="EQ1930">
        <v>0</v>
      </c>
      <c r="ER1930">
        <v>7314.7</v>
      </c>
      <c r="ES1930">
        <v>6983.19</v>
      </c>
      <c r="ET1930">
        <v>70.489999999999995</v>
      </c>
      <c r="EU1930">
        <v>4.59</v>
      </c>
      <c r="EV1930">
        <v>261.02</v>
      </c>
      <c r="EW1930">
        <v>31.41</v>
      </c>
      <c r="EX1930">
        <v>0.34</v>
      </c>
      <c r="EY1930">
        <v>0</v>
      </c>
      <c r="FQ1930">
        <v>0</v>
      </c>
      <c r="FR1930">
        <f t="shared" si="1393"/>
        <v>0</v>
      </c>
      <c r="FS1930">
        <v>0</v>
      </c>
      <c r="FT1930" t="s">
        <v>139</v>
      </c>
      <c r="FU1930" t="s">
        <v>25</v>
      </c>
      <c r="FV1930" t="s">
        <v>25</v>
      </c>
      <c r="FW1930" t="s">
        <v>26</v>
      </c>
      <c r="FX1930">
        <v>110.7</v>
      </c>
      <c r="FY1930">
        <v>63.75</v>
      </c>
      <c r="GA1930" t="s">
        <v>3</v>
      </c>
      <c r="GD1930">
        <v>1</v>
      </c>
      <c r="GF1930">
        <v>-1178116816</v>
      </c>
      <c r="GG1930">
        <v>2</v>
      </c>
      <c r="GH1930">
        <v>1</v>
      </c>
      <c r="GI1930">
        <v>2</v>
      </c>
      <c r="GJ1930">
        <v>0</v>
      </c>
      <c r="GK1930">
        <v>0</v>
      </c>
      <c r="GL1930">
        <f t="shared" si="1394"/>
        <v>0</v>
      </c>
      <c r="GM1930">
        <f t="shared" si="1395"/>
        <v>12280.36</v>
      </c>
      <c r="GN1930">
        <f t="shared" si="1396"/>
        <v>12280.36</v>
      </c>
      <c r="GO1930">
        <f t="shared" si="1397"/>
        <v>0</v>
      </c>
      <c r="GP1930">
        <f t="shared" si="1398"/>
        <v>0</v>
      </c>
      <c r="GR1930">
        <v>0</v>
      </c>
      <c r="GS1930">
        <v>3</v>
      </c>
      <c r="GT1930">
        <v>0</v>
      </c>
      <c r="GU1930" t="s">
        <v>3</v>
      </c>
      <c r="GV1930">
        <f t="shared" si="1399"/>
        <v>0</v>
      </c>
      <c r="GW1930">
        <v>1</v>
      </c>
      <c r="GX1930">
        <f t="shared" si="1400"/>
        <v>0</v>
      </c>
      <c r="HA1930">
        <v>0</v>
      </c>
      <c r="HB1930">
        <v>0</v>
      </c>
      <c r="HC1930">
        <f t="shared" si="1401"/>
        <v>0</v>
      </c>
      <c r="HE1930" t="s">
        <v>3</v>
      </c>
      <c r="HF1930" t="s">
        <v>3</v>
      </c>
      <c r="HM1930" t="s">
        <v>3</v>
      </c>
      <c r="IK1930">
        <v>0</v>
      </c>
    </row>
    <row r="1931" spans="1:245">
      <c r="A1931">
        <v>18</v>
      </c>
      <c r="B1931">
        <v>0</v>
      </c>
      <c r="C1931">
        <v>2057</v>
      </c>
      <c r="E1931" t="s">
        <v>200</v>
      </c>
      <c r="F1931" t="s">
        <v>201</v>
      </c>
      <c r="G1931" t="s">
        <v>202</v>
      </c>
      <c r="H1931" t="s">
        <v>155</v>
      </c>
      <c r="I1931">
        <f>I1930*J1931</f>
        <v>28.05</v>
      </c>
      <c r="J1931">
        <v>102</v>
      </c>
      <c r="K1931">
        <v>102</v>
      </c>
      <c r="O1931">
        <f t="shared" si="1367"/>
        <v>14478.1</v>
      </c>
      <c r="P1931">
        <f t="shared" si="1368"/>
        <v>14478.1</v>
      </c>
      <c r="Q1931">
        <f t="shared" si="1369"/>
        <v>0</v>
      </c>
      <c r="R1931">
        <f t="shared" si="1370"/>
        <v>0</v>
      </c>
      <c r="S1931">
        <f t="shared" si="1371"/>
        <v>0</v>
      </c>
      <c r="T1931">
        <f t="shared" si="1372"/>
        <v>0</v>
      </c>
      <c r="U1931">
        <f t="shared" si="1373"/>
        <v>0</v>
      </c>
      <c r="V1931">
        <f t="shared" si="1374"/>
        <v>0</v>
      </c>
      <c r="W1931">
        <f t="shared" si="1375"/>
        <v>105.47</v>
      </c>
      <c r="X1931">
        <f t="shared" si="1376"/>
        <v>0</v>
      </c>
      <c r="Y1931">
        <f t="shared" si="1377"/>
        <v>0</v>
      </c>
      <c r="AA1931">
        <v>35863109</v>
      </c>
      <c r="AB1931">
        <f t="shared" si="1378"/>
        <v>82.19</v>
      </c>
      <c r="AC1931">
        <f t="shared" si="1379"/>
        <v>82.19</v>
      </c>
      <c r="AD1931">
        <f>ROUND((((ET1931)-(EU1931))+AE1931),2)</f>
        <v>0</v>
      </c>
      <c r="AE1931">
        <f>ROUND((EU1931),2)</f>
        <v>0</v>
      </c>
      <c r="AF1931">
        <f>ROUND((EV1931),2)</f>
        <v>0</v>
      </c>
      <c r="AG1931">
        <f t="shared" si="1380"/>
        <v>0</v>
      </c>
      <c r="AH1931">
        <f>(EW1931)</f>
        <v>0</v>
      </c>
      <c r="AI1931">
        <f>(EX1931)</f>
        <v>0</v>
      </c>
      <c r="AJ1931">
        <f t="shared" si="1381"/>
        <v>3.76</v>
      </c>
      <c r="AK1931">
        <v>82.19</v>
      </c>
      <c r="AL1931">
        <v>82.19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3.76</v>
      </c>
      <c r="AT1931">
        <v>0</v>
      </c>
      <c r="AU1931">
        <v>0</v>
      </c>
      <c r="AV1931">
        <v>1</v>
      </c>
      <c r="AW1931">
        <v>1</v>
      </c>
      <c r="AZ1931">
        <v>1</v>
      </c>
      <c r="BA1931">
        <v>1</v>
      </c>
      <c r="BB1931">
        <v>1</v>
      </c>
      <c r="BC1931">
        <v>6.28</v>
      </c>
      <c r="BD1931" t="s">
        <v>3</v>
      </c>
      <c r="BE1931" t="s">
        <v>3</v>
      </c>
      <c r="BF1931" t="s">
        <v>3</v>
      </c>
      <c r="BG1931" t="s">
        <v>3</v>
      </c>
      <c r="BH1931">
        <v>3</v>
      </c>
      <c r="BI1931">
        <v>1</v>
      </c>
      <c r="BJ1931" t="s">
        <v>203</v>
      </c>
      <c r="BM1931">
        <v>500001</v>
      </c>
      <c r="BN1931">
        <v>0</v>
      </c>
      <c r="BO1931" t="s">
        <v>201</v>
      </c>
      <c r="BP1931">
        <v>1</v>
      </c>
      <c r="BQ1931">
        <v>8</v>
      </c>
      <c r="BR1931">
        <v>0</v>
      </c>
      <c r="BS1931">
        <v>1</v>
      </c>
      <c r="BT1931">
        <v>1</v>
      </c>
      <c r="BU1931">
        <v>1</v>
      </c>
      <c r="BV1931">
        <v>1</v>
      </c>
      <c r="BW1931">
        <v>1</v>
      </c>
      <c r="BX1931">
        <v>1</v>
      </c>
      <c r="BY1931" t="s">
        <v>3</v>
      </c>
      <c r="BZ1931">
        <v>0</v>
      </c>
      <c r="CA1931">
        <v>0</v>
      </c>
      <c r="CB1931" t="s">
        <v>3</v>
      </c>
      <c r="CE1931">
        <v>0</v>
      </c>
      <c r="CF1931">
        <v>0</v>
      </c>
      <c r="CG1931">
        <v>0</v>
      </c>
      <c r="CM1931">
        <v>0</v>
      </c>
      <c r="CN1931" t="s">
        <v>3</v>
      </c>
      <c r="CO1931">
        <v>0</v>
      </c>
      <c r="CP1931">
        <f t="shared" si="1382"/>
        <v>14478.1</v>
      </c>
      <c r="CQ1931">
        <f t="shared" si="1383"/>
        <v>516.15319999999997</v>
      </c>
      <c r="CR1931">
        <f t="shared" si="1384"/>
        <v>0</v>
      </c>
      <c r="CS1931">
        <f t="shared" si="1385"/>
        <v>0</v>
      </c>
      <c r="CT1931">
        <f t="shared" si="1386"/>
        <v>0</v>
      </c>
      <c r="CU1931">
        <f t="shared" si="1387"/>
        <v>0</v>
      </c>
      <c r="CV1931">
        <f t="shared" si="1388"/>
        <v>0</v>
      </c>
      <c r="CW1931">
        <f t="shared" si="1389"/>
        <v>0</v>
      </c>
      <c r="CX1931">
        <f t="shared" si="1390"/>
        <v>3.76</v>
      </c>
      <c r="CY1931">
        <f t="shared" si="1391"/>
        <v>0</v>
      </c>
      <c r="CZ1931">
        <f t="shared" si="1392"/>
        <v>0</v>
      </c>
      <c r="DC1931" t="s">
        <v>3</v>
      </c>
      <c r="DD1931" t="s">
        <v>3</v>
      </c>
      <c r="DE1931" t="s">
        <v>3</v>
      </c>
      <c r="DF1931" t="s">
        <v>3</v>
      </c>
      <c r="DG1931" t="s">
        <v>3</v>
      </c>
      <c r="DH1931" t="s">
        <v>3</v>
      </c>
      <c r="DI1931" t="s">
        <v>3</v>
      </c>
      <c r="DJ1931" t="s">
        <v>3</v>
      </c>
      <c r="DK1931" t="s">
        <v>3</v>
      </c>
      <c r="DL1931" t="s">
        <v>3</v>
      </c>
      <c r="DM1931" t="s">
        <v>3</v>
      </c>
      <c r="DN1931">
        <v>0</v>
      </c>
      <c r="DO1931">
        <v>0</v>
      </c>
      <c r="DP1931">
        <v>1</v>
      </c>
      <c r="DQ1931">
        <v>1</v>
      </c>
      <c r="DU1931">
        <v>1005</v>
      </c>
      <c r="DV1931" t="s">
        <v>155</v>
      </c>
      <c r="DW1931" t="s">
        <v>155</v>
      </c>
      <c r="DX1931">
        <v>1</v>
      </c>
      <c r="DZ1931" t="s">
        <v>3</v>
      </c>
      <c r="EA1931" t="s">
        <v>3</v>
      </c>
      <c r="EB1931" t="s">
        <v>3</v>
      </c>
      <c r="EC1931" t="s">
        <v>3</v>
      </c>
      <c r="EE1931">
        <v>29085443</v>
      </c>
      <c r="EF1931">
        <v>8</v>
      </c>
      <c r="EG1931" t="s">
        <v>144</v>
      </c>
      <c r="EH1931">
        <v>0</v>
      </c>
      <c r="EI1931" t="s">
        <v>3</v>
      </c>
      <c r="EJ1931">
        <v>1</v>
      </c>
      <c r="EK1931">
        <v>500001</v>
      </c>
      <c r="EL1931" t="s">
        <v>145</v>
      </c>
      <c r="EM1931" t="s">
        <v>146</v>
      </c>
      <c r="EO1931" t="s">
        <v>3</v>
      </c>
      <c r="EQ1931">
        <v>0</v>
      </c>
      <c r="ER1931">
        <v>82.19</v>
      </c>
      <c r="ES1931">
        <v>82.19</v>
      </c>
      <c r="ET1931">
        <v>0</v>
      </c>
      <c r="EU1931">
        <v>0</v>
      </c>
      <c r="EV1931">
        <v>0</v>
      </c>
      <c r="EW1931">
        <v>0</v>
      </c>
      <c r="EX1931">
        <v>0</v>
      </c>
      <c r="FQ1931">
        <v>0</v>
      </c>
      <c r="FR1931">
        <f t="shared" si="1393"/>
        <v>0</v>
      </c>
      <c r="FS1931">
        <v>0</v>
      </c>
      <c r="FX1931">
        <v>0</v>
      </c>
      <c r="FY1931">
        <v>0</v>
      </c>
      <c r="GA1931" t="s">
        <v>3</v>
      </c>
      <c r="GD1931">
        <v>1</v>
      </c>
      <c r="GF1931">
        <v>-100917442</v>
      </c>
      <c r="GG1931">
        <v>2</v>
      </c>
      <c r="GH1931">
        <v>1</v>
      </c>
      <c r="GI1931">
        <v>2</v>
      </c>
      <c r="GJ1931">
        <v>0</v>
      </c>
      <c r="GK1931">
        <v>0</v>
      </c>
      <c r="GL1931">
        <f t="shared" si="1394"/>
        <v>0</v>
      </c>
      <c r="GM1931">
        <f t="shared" si="1395"/>
        <v>14478.1</v>
      </c>
      <c r="GN1931">
        <f t="shared" si="1396"/>
        <v>14478.1</v>
      </c>
      <c r="GO1931">
        <f t="shared" si="1397"/>
        <v>0</v>
      </c>
      <c r="GP1931">
        <f t="shared" si="1398"/>
        <v>0</v>
      </c>
      <c r="GR1931">
        <v>0</v>
      </c>
      <c r="GS1931">
        <v>3</v>
      </c>
      <c r="GT1931">
        <v>0</v>
      </c>
      <c r="GU1931" t="s">
        <v>3</v>
      </c>
      <c r="GV1931">
        <f t="shared" si="1399"/>
        <v>0</v>
      </c>
      <c r="GW1931">
        <v>1</v>
      </c>
      <c r="GX1931">
        <f t="shared" si="1400"/>
        <v>0</v>
      </c>
      <c r="HA1931">
        <v>0</v>
      </c>
      <c r="HB1931">
        <v>0</v>
      </c>
      <c r="HC1931">
        <f t="shared" si="1401"/>
        <v>0</v>
      </c>
      <c r="HE1931" t="s">
        <v>3</v>
      </c>
      <c r="HF1931" t="s">
        <v>3</v>
      </c>
      <c r="HM1931" t="s">
        <v>3</v>
      </c>
      <c r="IK1931">
        <v>0</v>
      </c>
    </row>
    <row r="1932" spans="1:245">
      <c r="A1932">
        <v>18</v>
      </c>
      <c r="B1932">
        <v>0</v>
      </c>
      <c r="C1932">
        <v>2055</v>
      </c>
      <c r="E1932" t="s">
        <v>204</v>
      </c>
      <c r="F1932" t="s">
        <v>299</v>
      </c>
      <c r="G1932" t="s">
        <v>300</v>
      </c>
      <c r="H1932" t="s">
        <v>155</v>
      </c>
      <c r="I1932">
        <f>I1930*J1932</f>
        <v>-28.05</v>
      </c>
      <c r="J1932">
        <v>-102</v>
      </c>
      <c r="K1932">
        <v>-102</v>
      </c>
      <c r="O1932">
        <f t="shared" si="1367"/>
        <v>-5172.87</v>
      </c>
      <c r="P1932">
        <f t="shared" si="1368"/>
        <v>-5172.87</v>
      </c>
      <c r="Q1932">
        <f t="shared" si="1369"/>
        <v>0</v>
      </c>
      <c r="R1932">
        <f t="shared" si="1370"/>
        <v>0</v>
      </c>
      <c r="S1932">
        <f t="shared" si="1371"/>
        <v>0</v>
      </c>
      <c r="T1932">
        <f t="shared" si="1372"/>
        <v>0</v>
      </c>
      <c r="U1932">
        <f t="shared" si="1373"/>
        <v>0</v>
      </c>
      <c r="V1932">
        <f t="shared" si="1374"/>
        <v>0</v>
      </c>
      <c r="W1932">
        <f t="shared" si="1375"/>
        <v>0</v>
      </c>
      <c r="X1932">
        <f t="shared" si="1376"/>
        <v>0</v>
      </c>
      <c r="Y1932">
        <f t="shared" si="1377"/>
        <v>0</v>
      </c>
      <c r="AA1932">
        <v>35863109</v>
      </c>
      <c r="AB1932">
        <f t="shared" si="1378"/>
        <v>67.8</v>
      </c>
      <c r="AC1932">
        <f t="shared" si="1379"/>
        <v>67.8</v>
      </c>
      <c r="AD1932">
        <f>ROUND((((ET1932)-(EU1932))+AE1932),2)</f>
        <v>0</v>
      </c>
      <c r="AE1932">
        <f>ROUND((EU1932),2)</f>
        <v>0</v>
      </c>
      <c r="AF1932">
        <f>ROUND((EV1932),2)</f>
        <v>0</v>
      </c>
      <c r="AG1932">
        <f t="shared" si="1380"/>
        <v>0</v>
      </c>
      <c r="AH1932">
        <f>(EW1932)</f>
        <v>0</v>
      </c>
      <c r="AI1932">
        <f>(EX1932)</f>
        <v>0</v>
      </c>
      <c r="AJ1932">
        <f t="shared" si="1381"/>
        <v>0</v>
      </c>
      <c r="AK1932">
        <v>67.8</v>
      </c>
      <c r="AL1932">
        <v>67.8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1</v>
      </c>
      <c r="AW1932">
        <v>1</v>
      </c>
      <c r="AZ1932">
        <v>1</v>
      </c>
      <c r="BA1932">
        <v>1</v>
      </c>
      <c r="BB1932">
        <v>1</v>
      </c>
      <c r="BC1932">
        <v>2.72</v>
      </c>
      <c r="BD1932" t="s">
        <v>3</v>
      </c>
      <c r="BE1932" t="s">
        <v>3</v>
      </c>
      <c r="BF1932" t="s">
        <v>3</v>
      </c>
      <c r="BG1932" t="s">
        <v>3</v>
      </c>
      <c r="BH1932">
        <v>3</v>
      </c>
      <c r="BI1932">
        <v>1</v>
      </c>
      <c r="BJ1932" t="s">
        <v>301</v>
      </c>
      <c r="BM1932">
        <v>500001</v>
      </c>
      <c r="BN1932">
        <v>0</v>
      </c>
      <c r="BO1932" t="s">
        <v>299</v>
      </c>
      <c r="BP1932">
        <v>1</v>
      </c>
      <c r="BQ1932">
        <v>8</v>
      </c>
      <c r="BR1932">
        <v>1</v>
      </c>
      <c r="BS1932">
        <v>1</v>
      </c>
      <c r="BT1932">
        <v>1</v>
      </c>
      <c r="BU1932">
        <v>1</v>
      </c>
      <c r="BV1932">
        <v>1</v>
      </c>
      <c r="BW1932">
        <v>1</v>
      </c>
      <c r="BX1932">
        <v>1</v>
      </c>
      <c r="BY1932" t="s">
        <v>3</v>
      </c>
      <c r="BZ1932">
        <v>0</v>
      </c>
      <c r="CA1932">
        <v>0</v>
      </c>
      <c r="CB1932" t="s">
        <v>3</v>
      </c>
      <c r="CE1932">
        <v>0</v>
      </c>
      <c r="CF1932">
        <v>0</v>
      </c>
      <c r="CG1932">
        <v>0</v>
      </c>
      <c r="CM1932">
        <v>0</v>
      </c>
      <c r="CN1932" t="s">
        <v>3</v>
      </c>
      <c r="CO1932">
        <v>0</v>
      </c>
      <c r="CP1932">
        <f t="shared" si="1382"/>
        <v>-5172.87</v>
      </c>
      <c r="CQ1932">
        <f t="shared" si="1383"/>
        <v>184.416</v>
      </c>
      <c r="CR1932">
        <f t="shared" si="1384"/>
        <v>0</v>
      </c>
      <c r="CS1932">
        <f t="shared" si="1385"/>
        <v>0</v>
      </c>
      <c r="CT1932">
        <f t="shared" si="1386"/>
        <v>0</v>
      </c>
      <c r="CU1932">
        <f t="shared" si="1387"/>
        <v>0</v>
      </c>
      <c r="CV1932">
        <f t="shared" si="1388"/>
        <v>0</v>
      </c>
      <c r="CW1932">
        <f t="shared" si="1389"/>
        <v>0</v>
      </c>
      <c r="CX1932">
        <f t="shared" si="1390"/>
        <v>0</v>
      </c>
      <c r="CY1932">
        <f t="shared" si="1391"/>
        <v>0</v>
      </c>
      <c r="CZ1932">
        <f t="shared" si="1392"/>
        <v>0</v>
      </c>
      <c r="DC1932" t="s">
        <v>3</v>
      </c>
      <c r="DD1932" t="s">
        <v>3</v>
      </c>
      <c r="DE1932" t="s">
        <v>3</v>
      </c>
      <c r="DF1932" t="s">
        <v>3</v>
      </c>
      <c r="DG1932" t="s">
        <v>3</v>
      </c>
      <c r="DH1932" t="s">
        <v>3</v>
      </c>
      <c r="DI1932" t="s">
        <v>3</v>
      </c>
      <c r="DJ1932" t="s">
        <v>3</v>
      </c>
      <c r="DK1932" t="s">
        <v>3</v>
      </c>
      <c r="DL1932" t="s">
        <v>3</v>
      </c>
      <c r="DM1932" t="s">
        <v>3</v>
      </c>
      <c r="DN1932">
        <v>0</v>
      </c>
      <c r="DO1932">
        <v>0</v>
      </c>
      <c r="DP1932">
        <v>1</v>
      </c>
      <c r="DQ1932">
        <v>1</v>
      </c>
      <c r="DU1932">
        <v>1005</v>
      </c>
      <c r="DV1932" t="s">
        <v>155</v>
      </c>
      <c r="DW1932" t="s">
        <v>155</v>
      </c>
      <c r="DX1932">
        <v>1</v>
      </c>
      <c r="DZ1932" t="s">
        <v>3</v>
      </c>
      <c r="EA1932" t="s">
        <v>3</v>
      </c>
      <c r="EB1932" t="s">
        <v>3</v>
      </c>
      <c r="EC1932" t="s">
        <v>3</v>
      </c>
      <c r="EE1932">
        <v>29085443</v>
      </c>
      <c r="EF1932">
        <v>8</v>
      </c>
      <c r="EG1932" t="s">
        <v>144</v>
      </c>
      <c r="EH1932">
        <v>0</v>
      </c>
      <c r="EI1932" t="s">
        <v>3</v>
      </c>
      <c r="EJ1932">
        <v>1</v>
      </c>
      <c r="EK1932">
        <v>500001</v>
      </c>
      <c r="EL1932" t="s">
        <v>145</v>
      </c>
      <c r="EM1932" t="s">
        <v>146</v>
      </c>
      <c r="EO1932" t="s">
        <v>3</v>
      </c>
      <c r="EQ1932">
        <v>0</v>
      </c>
      <c r="ER1932">
        <v>67.8</v>
      </c>
      <c r="ES1932">
        <v>67.8</v>
      </c>
      <c r="ET1932">
        <v>0</v>
      </c>
      <c r="EU1932">
        <v>0</v>
      </c>
      <c r="EV1932">
        <v>0</v>
      </c>
      <c r="EW1932">
        <v>0</v>
      </c>
      <c r="EX1932">
        <v>0</v>
      </c>
      <c r="FQ1932">
        <v>0</v>
      </c>
      <c r="FR1932">
        <f t="shared" si="1393"/>
        <v>0</v>
      </c>
      <c r="FS1932">
        <v>0</v>
      </c>
      <c r="FX1932">
        <v>0</v>
      </c>
      <c r="FY1932">
        <v>0</v>
      </c>
      <c r="GA1932" t="s">
        <v>3</v>
      </c>
      <c r="GD1932">
        <v>1</v>
      </c>
      <c r="GF1932">
        <v>-217513507</v>
      </c>
      <c r="GG1932">
        <v>2</v>
      </c>
      <c r="GH1932">
        <v>1</v>
      </c>
      <c r="GI1932">
        <v>2</v>
      </c>
      <c r="GJ1932">
        <v>0</v>
      </c>
      <c r="GK1932">
        <v>0</v>
      </c>
      <c r="GL1932">
        <f t="shared" si="1394"/>
        <v>0</v>
      </c>
      <c r="GM1932">
        <f t="shared" si="1395"/>
        <v>-5172.87</v>
      </c>
      <c r="GN1932">
        <f t="shared" si="1396"/>
        <v>-5172.87</v>
      </c>
      <c r="GO1932">
        <f t="shared" si="1397"/>
        <v>0</v>
      </c>
      <c r="GP1932">
        <f t="shared" si="1398"/>
        <v>0</v>
      </c>
      <c r="GR1932">
        <v>0</v>
      </c>
      <c r="GS1932">
        <v>0</v>
      </c>
      <c r="GT1932">
        <v>0</v>
      </c>
      <c r="GU1932" t="s">
        <v>3</v>
      </c>
      <c r="GV1932">
        <f t="shared" si="1399"/>
        <v>0</v>
      </c>
      <c r="GW1932">
        <v>1</v>
      </c>
      <c r="GX1932">
        <f t="shared" si="1400"/>
        <v>0</v>
      </c>
      <c r="HA1932">
        <v>0</v>
      </c>
      <c r="HB1932">
        <v>0</v>
      </c>
      <c r="HC1932">
        <f t="shared" si="1401"/>
        <v>0</v>
      </c>
      <c r="HE1932" t="s">
        <v>3</v>
      </c>
      <c r="HF1932" t="s">
        <v>3</v>
      </c>
      <c r="HM1932" t="s">
        <v>3</v>
      </c>
      <c r="IK1932">
        <v>0</v>
      </c>
    </row>
    <row r="1933" spans="1:245">
      <c r="A1933">
        <v>17</v>
      </c>
      <c r="B1933">
        <v>0</v>
      </c>
      <c r="C1933">
        <f>ROW(SmtRes!A2069)</f>
        <v>2069</v>
      </c>
      <c r="D1933">
        <f>ROW(EtalonRes!A2013)</f>
        <v>2013</v>
      </c>
      <c r="E1933" t="s">
        <v>278</v>
      </c>
      <c r="F1933" t="s">
        <v>209</v>
      </c>
      <c r="G1933" t="s">
        <v>210</v>
      </c>
      <c r="H1933" t="s">
        <v>52</v>
      </c>
      <c r="I1933">
        <f>ROUND(21.26/100,9)</f>
        <v>0.21260000000000001</v>
      </c>
      <c r="J1933">
        <v>0</v>
      </c>
      <c r="K1933">
        <f>ROUND(21.26/100,9)</f>
        <v>0.21260000000000001</v>
      </c>
      <c r="O1933">
        <f t="shared" si="1367"/>
        <v>1306.06</v>
      </c>
      <c r="P1933">
        <f t="shared" si="1368"/>
        <v>795.21</v>
      </c>
      <c r="Q1933">
        <f t="shared" si="1369"/>
        <v>16.82</v>
      </c>
      <c r="R1933">
        <f t="shared" si="1370"/>
        <v>0</v>
      </c>
      <c r="S1933">
        <f t="shared" si="1371"/>
        <v>494.03</v>
      </c>
      <c r="T1933">
        <f t="shared" si="1372"/>
        <v>0</v>
      </c>
      <c r="U1933">
        <f t="shared" si="1373"/>
        <v>1.6283034000000001</v>
      </c>
      <c r="V1933">
        <f t="shared" si="1374"/>
        <v>0</v>
      </c>
      <c r="W1933">
        <f t="shared" si="1375"/>
        <v>0</v>
      </c>
      <c r="X1933">
        <f t="shared" si="1376"/>
        <v>464.39</v>
      </c>
      <c r="Y1933">
        <f t="shared" si="1377"/>
        <v>251.96</v>
      </c>
      <c r="AA1933">
        <v>35863109</v>
      </c>
      <c r="AB1933">
        <f t="shared" si="1378"/>
        <v>1480.04</v>
      </c>
      <c r="AC1933">
        <f t="shared" si="1379"/>
        <v>1395.68</v>
      </c>
      <c r="AD1933">
        <f>ROUND(((((ET1933*1.25))-((EU1933*1.25)))+AE1933),2)</f>
        <v>14.05</v>
      </c>
      <c r="AE1933">
        <f>ROUND(((EU1933*1.25)),2)</f>
        <v>0</v>
      </c>
      <c r="AF1933">
        <f>ROUND(((EV1933*1.15)),2)</f>
        <v>70.31</v>
      </c>
      <c r="AG1933">
        <f t="shared" si="1380"/>
        <v>0</v>
      </c>
      <c r="AH1933">
        <f>((EW1933*1.15))</f>
        <v>7.6589999999999998</v>
      </c>
      <c r="AI1933">
        <f>((EX1933*1.25))</f>
        <v>0</v>
      </c>
      <c r="AJ1933">
        <f t="shared" si="1381"/>
        <v>0</v>
      </c>
      <c r="AK1933">
        <v>1468.06</v>
      </c>
      <c r="AL1933">
        <v>1395.68</v>
      </c>
      <c r="AM1933">
        <v>11.24</v>
      </c>
      <c r="AN1933">
        <v>0</v>
      </c>
      <c r="AO1933">
        <v>61.14</v>
      </c>
      <c r="AP1933">
        <v>0</v>
      </c>
      <c r="AQ1933">
        <v>6.66</v>
      </c>
      <c r="AR1933">
        <v>0</v>
      </c>
      <c r="AS1933">
        <v>0</v>
      </c>
      <c r="AT1933">
        <v>94</v>
      </c>
      <c r="AU1933">
        <v>51</v>
      </c>
      <c r="AV1933">
        <v>1</v>
      </c>
      <c r="AW1933">
        <v>1</v>
      </c>
      <c r="AZ1933">
        <v>1</v>
      </c>
      <c r="BA1933">
        <v>33.049999999999997</v>
      </c>
      <c r="BB1933">
        <v>5.63</v>
      </c>
      <c r="BC1933">
        <v>2.68</v>
      </c>
      <c r="BD1933" t="s">
        <v>3</v>
      </c>
      <c r="BE1933" t="s">
        <v>3</v>
      </c>
      <c r="BF1933" t="s">
        <v>3</v>
      </c>
      <c r="BG1933" t="s">
        <v>3</v>
      </c>
      <c r="BH1933">
        <v>0</v>
      </c>
      <c r="BI1933">
        <v>1</v>
      </c>
      <c r="BJ1933" t="s">
        <v>211</v>
      </c>
      <c r="BM1933">
        <v>11001</v>
      </c>
      <c r="BN1933">
        <v>0</v>
      </c>
      <c r="BO1933" t="s">
        <v>209</v>
      </c>
      <c r="BP1933">
        <v>1</v>
      </c>
      <c r="BQ1933">
        <v>2</v>
      </c>
      <c r="BR1933">
        <v>0</v>
      </c>
      <c r="BS1933">
        <v>33.049999999999997</v>
      </c>
      <c r="BT1933">
        <v>1</v>
      </c>
      <c r="BU1933">
        <v>1</v>
      </c>
      <c r="BV1933">
        <v>1</v>
      </c>
      <c r="BW1933">
        <v>1</v>
      </c>
      <c r="BX1933">
        <v>1</v>
      </c>
      <c r="BY1933" t="s">
        <v>3</v>
      </c>
      <c r="BZ1933">
        <v>123</v>
      </c>
      <c r="CA1933">
        <v>75</v>
      </c>
      <c r="CB1933" t="s">
        <v>3</v>
      </c>
      <c r="CE1933">
        <v>0</v>
      </c>
      <c r="CF1933">
        <v>0</v>
      </c>
      <c r="CG1933">
        <v>0</v>
      </c>
      <c r="CM1933">
        <v>0</v>
      </c>
      <c r="CN1933" t="s">
        <v>3</v>
      </c>
      <c r="CO1933">
        <v>0</v>
      </c>
      <c r="CP1933">
        <f t="shared" si="1382"/>
        <v>1306.06</v>
      </c>
      <c r="CQ1933">
        <f t="shared" si="1383"/>
        <v>3740.4224000000004</v>
      </c>
      <c r="CR1933">
        <f t="shared" si="1384"/>
        <v>79.101500000000001</v>
      </c>
      <c r="CS1933">
        <f t="shared" si="1385"/>
        <v>0</v>
      </c>
      <c r="CT1933">
        <f t="shared" si="1386"/>
        <v>2323.7455</v>
      </c>
      <c r="CU1933">
        <f t="shared" si="1387"/>
        <v>0</v>
      </c>
      <c r="CV1933">
        <f t="shared" si="1388"/>
        <v>7.6589999999999998</v>
      </c>
      <c r="CW1933">
        <f t="shared" si="1389"/>
        <v>0</v>
      </c>
      <c r="CX1933">
        <f t="shared" si="1390"/>
        <v>0</v>
      </c>
      <c r="CY1933">
        <f t="shared" si="1391"/>
        <v>464.38819999999998</v>
      </c>
      <c r="CZ1933">
        <f t="shared" si="1392"/>
        <v>251.95529999999999</v>
      </c>
      <c r="DC1933" t="s">
        <v>3</v>
      </c>
      <c r="DD1933" t="s">
        <v>3</v>
      </c>
      <c r="DE1933" t="s">
        <v>133</v>
      </c>
      <c r="DF1933" t="s">
        <v>133</v>
      </c>
      <c r="DG1933" t="s">
        <v>134</v>
      </c>
      <c r="DH1933" t="s">
        <v>3</v>
      </c>
      <c r="DI1933" t="s">
        <v>134</v>
      </c>
      <c r="DJ1933" t="s">
        <v>133</v>
      </c>
      <c r="DK1933" t="s">
        <v>3</v>
      </c>
      <c r="DL1933" t="s">
        <v>3</v>
      </c>
      <c r="DM1933" t="s">
        <v>3</v>
      </c>
      <c r="DN1933">
        <v>0</v>
      </c>
      <c r="DO1933">
        <v>0</v>
      </c>
      <c r="DP1933">
        <v>1</v>
      </c>
      <c r="DQ1933">
        <v>1</v>
      </c>
      <c r="DU1933">
        <v>1013</v>
      </c>
      <c r="DV1933" t="s">
        <v>52</v>
      </c>
      <c r="DW1933" t="s">
        <v>52</v>
      </c>
      <c r="DX1933">
        <v>1</v>
      </c>
      <c r="DZ1933" t="s">
        <v>3</v>
      </c>
      <c r="EA1933" t="s">
        <v>3</v>
      </c>
      <c r="EB1933" t="s">
        <v>3</v>
      </c>
      <c r="EC1933" t="s">
        <v>3</v>
      </c>
      <c r="EE1933">
        <v>29085511</v>
      </c>
      <c r="EF1933">
        <v>2</v>
      </c>
      <c r="EG1933" t="s">
        <v>135</v>
      </c>
      <c r="EH1933">
        <v>0</v>
      </c>
      <c r="EI1933" t="s">
        <v>3</v>
      </c>
      <c r="EJ1933">
        <v>1</v>
      </c>
      <c r="EK1933">
        <v>11001</v>
      </c>
      <c r="EL1933" t="s">
        <v>23</v>
      </c>
      <c r="EM1933" t="s">
        <v>188</v>
      </c>
      <c r="EO1933" t="s">
        <v>3</v>
      </c>
      <c r="EQ1933">
        <v>0</v>
      </c>
      <c r="ER1933">
        <v>1468.06</v>
      </c>
      <c r="ES1933">
        <v>1395.68</v>
      </c>
      <c r="ET1933">
        <v>11.24</v>
      </c>
      <c r="EU1933">
        <v>0</v>
      </c>
      <c r="EV1933">
        <v>61.14</v>
      </c>
      <c r="EW1933">
        <v>6.66</v>
      </c>
      <c r="EX1933">
        <v>0</v>
      </c>
      <c r="EY1933">
        <v>0</v>
      </c>
      <c r="FQ1933">
        <v>0</v>
      </c>
      <c r="FR1933">
        <f t="shared" si="1393"/>
        <v>0</v>
      </c>
      <c r="FS1933">
        <v>0</v>
      </c>
      <c r="FT1933" t="s">
        <v>139</v>
      </c>
      <c r="FU1933" t="s">
        <v>25</v>
      </c>
      <c r="FV1933" t="s">
        <v>25</v>
      </c>
      <c r="FW1933" t="s">
        <v>26</v>
      </c>
      <c r="FX1933">
        <v>110.7</v>
      </c>
      <c r="FY1933">
        <v>63.75</v>
      </c>
      <c r="GA1933" t="s">
        <v>3</v>
      </c>
      <c r="GD1933">
        <v>1</v>
      </c>
      <c r="GF1933">
        <v>-1131838271</v>
      </c>
      <c r="GG1933">
        <v>2</v>
      </c>
      <c r="GH1933">
        <v>1</v>
      </c>
      <c r="GI1933">
        <v>2</v>
      </c>
      <c r="GJ1933">
        <v>0</v>
      </c>
      <c r="GK1933">
        <v>0</v>
      </c>
      <c r="GL1933">
        <f t="shared" si="1394"/>
        <v>0</v>
      </c>
      <c r="GM1933">
        <f t="shared" si="1395"/>
        <v>2022.41</v>
      </c>
      <c r="GN1933">
        <f t="shared" si="1396"/>
        <v>2022.41</v>
      </c>
      <c r="GO1933">
        <f t="shared" si="1397"/>
        <v>0</v>
      </c>
      <c r="GP1933">
        <f t="shared" si="1398"/>
        <v>0</v>
      </c>
      <c r="GR1933">
        <v>0</v>
      </c>
      <c r="GS1933">
        <v>3</v>
      </c>
      <c r="GT1933">
        <v>0</v>
      </c>
      <c r="GU1933" t="s">
        <v>3</v>
      </c>
      <c r="GV1933">
        <f t="shared" si="1399"/>
        <v>0</v>
      </c>
      <c r="GW1933">
        <v>1</v>
      </c>
      <c r="GX1933">
        <f t="shared" si="1400"/>
        <v>0</v>
      </c>
      <c r="HA1933">
        <v>0</v>
      </c>
      <c r="HB1933">
        <v>0</v>
      </c>
      <c r="HC1933">
        <f t="shared" si="1401"/>
        <v>0</v>
      </c>
      <c r="HE1933" t="s">
        <v>3</v>
      </c>
      <c r="HF1933" t="s">
        <v>3</v>
      </c>
      <c r="HM1933" t="s">
        <v>3</v>
      </c>
      <c r="IK1933">
        <v>0</v>
      </c>
    </row>
    <row r="1934" spans="1:245">
      <c r="A1934">
        <v>17</v>
      </c>
      <c r="B1934">
        <v>0</v>
      </c>
      <c r="C1934">
        <f>ROW(SmtRes!A2088)</f>
        <v>2088</v>
      </c>
      <c r="D1934">
        <f>ROW(EtalonRes!A2032)</f>
        <v>2032</v>
      </c>
      <c r="E1934" t="s">
        <v>208</v>
      </c>
      <c r="F1934" t="s">
        <v>213</v>
      </c>
      <c r="G1934" t="s">
        <v>214</v>
      </c>
      <c r="H1934" t="s">
        <v>215</v>
      </c>
      <c r="I1934">
        <f>ROUND(26.5/100,9)</f>
        <v>0.26500000000000001</v>
      </c>
      <c r="J1934">
        <v>0</v>
      </c>
      <c r="K1934">
        <f>ROUND(26.5/100,9)</f>
        <v>0.26500000000000001</v>
      </c>
      <c r="O1934">
        <f t="shared" si="1367"/>
        <v>19696.88</v>
      </c>
      <c r="P1934">
        <f t="shared" si="1368"/>
        <v>11522.7</v>
      </c>
      <c r="Q1934">
        <f t="shared" si="1369"/>
        <v>43.81</v>
      </c>
      <c r="R1934">
        <f t="shared" si="1370"/>
        <v>0</v>
      </c>
      <c r="S1934">
        <f t="shared" si="1371"/>
        <v>8130.37</v>
      </c>
      <c r="T1934">
        <f t="shared" si="1372"/>
        <v>0</v>
      </c>
      <c r="U1934">
        <f t="shared" si="1373"/>
        <v>27.12275</v>
      </c>
      <c r="V1934">
        <f t="shared" si="1374"/>
        <v>0</v>
      </c>
      <c r="W1934">
        <f t="shared" si="1375"/>
        <v>0</v>
      </c>
      <c r="X1934">
        <f t="shared" si="1376"/>
        <v>7317.33</v>
      </c>
      <c r="Y1934">
        <f t="shared" si="1377"/>
        <v>3496.06</v>
      </c>
      <c r="AA1934">
        <v>35863109</v>
      </c>
      <c r="AB1934">
        <f t="shared" si="1378"/>
        <v>8403.0499999999993</v>
      </c>
      <c r="AC1934">
        <f t="shared" si="1379"/>
        <v>7445.53</v>
      </c>
      <c r="AD1934">
        <f>ROUND(((((ET1934*1.25))-((EU1934*1.25)))+AE1934),2)</f>
        <v>29.21</v>
      </c>
      <c r="AE1934">
        <f>ROUND(((EU1934*1.25)),2)</f>
        <v>0</v>
      </c>
      <c r="AF1934">
        <f>ROUND(((EV1934*1.15)),2)</f>
        <v>928.31</v>
      </c>
      <c r="AG1934">
        <f t="shared" si="1380"/>
        <v>0</v>
      </c>
      <c r="AH1934">
        <f>((EW1934*1.15))</f>
        <v>102.35</v>
      </c>
      <c r="AI1934">
        <f>((EX1934*1.25))</f>
        <v>0</v>
      </c>
      <c r="AJ1934">
        <f t="shared" si="1381"/>
        <v>0</v>
      </c>
      <c r="AK1934">
        <v>8276.1299999999992</v>
      </c>
      <c r="AL1934">
        <v>7445.53</v>
      </c>
      <c r="AM1934">
        <v>23.37</v>
      </c>
      <c r="AN1934">
        <v>0</v>
      </c>
      <c r="AO1934">
        <v>807.23</v>
      </c>
      <c r="AP1934">
        <v>0</v>
      </c>
      <c r="AQ1934">
        <v>89</v>
      </c>
      <c r="AR1934">
        <v>0</v>
      </c>
      <c r="AS1934">
        <v>0</v>
      </c>
      <c r="AT1934">
        <v>90</v>
      </c>
      <c r="AU1934">
        <v>43</v>
      </c>
      <c r="AV1934">
        <v>1</v>
      </c>
      <c r="AW1934">
        <v>1</v>
      </c>
      <c r="AZ1934">
        <v>1</v>
      </c>
      <c r="BA1934">
        <v>33.049999999999997</v>
      </c>
      <c r="BB1934">
        <v>5.66</v>
      </c>
      <c r="BC1934">
        <v>5.84</v>
      </c>
      <c r="BD1934" t="s">
        <v>3</v>
      </c>
      <c r="BE1934" t="s">
        <v>3</v>
      </c>
      <c r="BF1934" t="s">
        <v>3</v>
      </c>
      <c r="BG1934" t="s">
        <v>3</v>
      </c>
      <c r="BH1934">
        <v>0</v>
      </c>
      <c r="BI1934">
        <v>1</v>
      </c>
      <c r="BJ1934" t="s">
        <v>216</v>
      </c>
      <c r="BM1934">
        <v>10001</v>
      </c>
      <c r="BN1934">
        <v>0</v>
      </c>
      <c r="BO1934" t="s">
        <v>213</v>
      </c>
      <c r="BP1934">
        <v>1</v>
      </c>
      <c r="BQ1934">
        <v>2</v>
      </c>
      <c r="BR1934">
        <v>0</v>
      </c>
      <c r="BS1934">
        <v>33.049999999999997</v>
      </c>
      <c r="BT1934">
        <v>1</v>
      </c>
      <c r="BU1934">
        <v>1</v>
      </c>
      <c r="BV1934">
        <v>1</v>
      </c>
      <c r="BW1934">
        <v>1</v>
      </c>
      <c r="BX1934">
        <v>1</v>
      </c>
      <c r="BY1934" t="s">
        <v>3</v>
      </c>
      <c r="BZ1934">
        <v>118</v>
      </c>
      <c r="CA1934">
        <v>63</v>
      </c>
      <c r="CB1934" t="s">
        <v>3</v>
      </c>
      <c r="CE1934">
        <v>0</v>
      </c>
      <c r="CF1934">
        <v>0</v>
      </c>
      <c r="CG1934">
        <v>0</v>
      </c>
      <c r="CM1934">
        <v>0</v>
      </c>
      <c r="CN1934" t="s">
        <v>3</v>
      </c>
      <c r="CO1934">
        <v>0</v>
      </c>
      <c r="CP1934">
        <f t="shared" si="1382"/>
        <v>19696.88</v>
      </c>
      <c r="CQ1934">
        <f t="shared" si="1383"/>
        <v>43481.895199999999</v>
      </c>
      <c r="CR1934">
        <f t="shared" si="1384"/>
        <v>165.32860000000002</v>
      </c>
      <c r="CS1934">
        <f t="shared" si="1385"/>
        <v>0</v>
      </c>
      <c r="CT1934">
        <f t="shared" si="1386"/>
        <v>30680.645499999995</v>
      </c>
      <c r="CU1934">
        <f t="shared" si="1387"/>
        <v>0</v>
      </c>
      <c r="CV1934">
        <f t="shared" si="1388"/>
        <v>102.35</v>
      </c>
      <c r="CW1934">
        <f t="shared" si="1389"/>
        <v>0</v>
      </c>
      <c r="CX1934">
        <f t="shared" si="1390"/>
        <v>0</v>
      </c>
      <c r="CY1934">
        <f t="shared" si="1391"/>
        <v>7317.3330000000005</v>
      </c>
      <c r="CZ1934">
        <f t="shared" si="1392"/>
        <v>3496.0590999999999</v>
      </c>
      <c r="DC1934" t="s">
        <v>3</v>
      </c>
      <c r="DD1934" t="s">
        <v>3</v>
      </c>
      <c r="DE1934" t="s">
        <v>133</v>
      </c>
      <c r="DF1934" t="s">
        <v>133</v>
      </c>
      <c r="DG1934" t="s">
        <v>134</v>
      </c>
      <c r="DH1934" t="s">
        <v>3</v>
      </c>
      <c r="DI1934" t="s">
        <v>134</v>
      </c>
      <c r="DJ1934" t="s">
        <v>133</v>
      </c>
      <c r="DK1934" t="s">
        <v>3</v>
      </c>
      <c r="DL1934" t="s">
        <v>3</v>
      </c>
      <c r="DM1934" t="s">
        <v>3</v>
      </c>
      <c r="DN1934">
        <v>0</v>
      </c>
      <c r="DO1934">
        <v>0</v>
      </c>
      <c r="DP1934">
        <v>1</v>
      </c>
      <c r="DQ1934">
        <v>1</v>
      </c>
      <c r="DU1934">
        <v>1005</v>
      </c>
      <c r="DV1934" t="s">
        <v>215</v>
      </c>
      <c r="DW1934" t="s">
        <v>215</v>
      </c>
      <c r="DX1934">
        <v>100</v>
      </c>
      <c r="DZ1934" t="s">
        <v>3</v>
      </c>
      <c r="EA1934" t="s">
        <v>3</v>
      </c>
      <c r="EB1934" t="s">
        <v>3</v>
      </c>
      <c r="EC1934" t="s">
        <v>3</v>
      </c>
      <c r="EE1934">
        <v>29085510</v>
      </c>
      <c r="EF1934">
        <v>2</v>
      </c>
      <c r="EG1934" t="s">
        <v>135</v>
      </c>
      <c r="EH1934">
        <v>0</v>
      </c>
      <c r="EI1934" t="s">
        <v>3</v>
      </c>
      <c r="EJ1934">
        <v>1</v>
      </c>
      <c r="EK1934">
        <v>10001</v>
      </c>
      <c r="EL1934" t="s">
        <v>136</v>
      </c>
      <c r="EM1934" t="s">
        <v>137</v>
      </c>
      <c r="EO1934" t="s">
        <v>3</v>
      </c>
      <c r="EQ1934">
        <v>0</v>
      </c>
      <c r="ER1934">
        <v>8276.1299999999992</v>
      </c>
      <c r="ES1934">
        <v>7445.53</v>
      </c>
      <c r="ET1934">
        <v>23.37</v>
      </c>
      <c r="EU1934">
        <v>0</v>
      </c>
      <c r="EV1934">
        <v>807.23</v>
      </c>
      <c r="EW1934">
        <v>89</v>
      </c>
      <c r="EX1934">
        <v>0</v>
      </c>
      <c r="EY1934">
        <v>0</v>
      </c>
      <c r="FQ1934">
        <v>0</v>
      </c>
      <c r="FR1934">
        <f t="shared" si="1393"/>
        <v>0</v>
      </c>
      <c r="FS1934">
        <v>0</v>
      </c>
      <c r="FT1934" t="s">
        <v>139</v>
      </c>
      <c r="FU1934" t="s">
        <v>25</v>
      </c>
      <c r="FV1934" t="s">
        <v>25</v>
      </c>
      <c r="FW1934" t="s">
        <v>26</v>
      </c>
      <c r="FX1934">
        <v>106.2</v>
      </c>
      <c r="FY1934">
        <v>53.55</v>
      </c>
      <c r="GA1934" t="s">
        <v>3</v>
      </c>
      <c r="GD1934">
        <v>1</v>
      </c>
      <c r="GF1934">
        <v>-978692579</v>
      </c>
      <c r="GG1934">
        <v>2</v>
      </c>
      <c r="GH1934">
        <v>1</v>
      </c>
      <c r="GI1934">
        <v>2</v>
      </c>
      <c r="GJ1934">
        <v>0</v>
      </c>
      <c r="GK1934">
        <v>0</v>
      </c>
      <c r="GL1934">
        <f t="shared" si="1394"/>
        <v>0</v>
      </c>
      <c r="GM1934">
        <f t="shared" si="1395"/>
        <v>30510.27</v>
      </c>
      <c r="GN1934">
        <f t="shared" si="1396"/>
        <v>30510.27</v>
      </c>
      <c r="GO1934">
        <f t="shared" si="1397"/>
        <v>0</v>
      </c>
      <c r="GP1934">
        <f t="shared" si="1398"/>
        <v>0</v>
      </c>
      <c r="GR1934">
        <v>0</v>
      </c>
      <c r="GS1934">
        <v>3</v>
      </c>
      <c r="GT1934">
        <v>0</v>
      </c>
      <c r="GU1934" t="s">
        <v>3</v>
      </c>
      <c r="GV1934">
        <f t="shared" si="1399"/>
        <v>0</v>
      </c>
      <c r="GW1934">
        <v>1</v>
      </c>
      <c r="GX1934">
        <f t="shared" si="1400"/>
        <v>0</v>
      </c>
      <c r="HA1934">
        <v>0</v>
      </c>
      <c r="HB1934">
        <v>0</v>
      </c>
      <c r="HC1934">
        <f t="shared" si="1401"/>
        <v>0</v>
      </c>
      <c r="HE1934" t="s">
        <v>3</v>
      </c>
      <c r="HF1934" t="s">
        <v>3</v>
      </c>
      <c r="HM1934" t="s">
        <v>3</v>
      </c>
      <c r="IK1934">
        <v>0</v>
      </c>
    </row>
    <row r="1935" spans="1:245">
      <c r="A1935">
        <v>17</v>
      </c>
      <c r="B1935">
        <v>0</v>
      </c>
      <c r="C1935">
        <f>ROW(SmtRes!A2106)</f>
        <v>2106</v>
      </c>
      <c r="D1935">
        <f>ROW(EtalonRes!A2050)</f>
        <v>2050</v>
      </c>
      <c r="E1935" t="s">
        <v>212</v>
      </c>
      <c r="F1935" t="s">
        <v>302</v>
      </c>
      <c r="G1935" t="s">
        <v>303</v>
      </c>
      <c r="H1935" t="s">
        <v>215</v>
      </c>
      <c r="I1935">
        <f>ROUND(26.5/100,9)</f>
        <v>0.26500000000000001</v>
      </c>
      <c r="J1935">
        <v>0</v>
      </c>
      <c r="K1935">
        <f>ROUND(26.5/100,9)</f>
        <v>0.26500000000000001</v>
      </c>
      <c r="O1935">
        <f t="shared" si="1367"/>
        <v>19264.830000000002</v>
      </c>
      <c r="P1935">
        <f t="shared" si="1368"/>
        <v>11562.2</v>
      </c>
      <c r="Q1935">
        <f t="shared" si="1369"/>
        <v>29</v>
      </c>
      <c r="R1935">
        <f t="shared" si="1370"/>
        <v>0</v>
      </c>
      <c r="S1935">
        <f t="shared" si="1371"/>
        <v>7673.63</v>
      </c>
      <c r="T1935">
        <f t="shared" si="1372"/>
        <v>0</v>
      </c>
      <c r="U1935">
        <f t="shared" si="1373"/>
        <v>25.599</v>
      </c>
      <c r="V1935">
        <f t="shared" si="1374"/>
        <v>0</v>
      </c>
      <c r="W1935">
        <f t="shared" si="1375"/>
        <v>0</v>
      </c>
      <c r="X1935">
        <f t="shared" si="1376"/>
        <v>6906.27</v>
      </c>
      <c r="Y1935">
        <f t="shared" si="1377"/>
        <v>3299.66</v>
      </c>
      <c r="AA1935">
        <v>35863109</v>
      </c>
      <c r="AB1935">
        <f t="shared" si="1378"/>
        <v>8548.36</v>
      </c>
      <c r="AC1935">
        <f t="shared" si="1379"/>
        <v>7654.55</v>
      </c>
      <c r="AD1935">
        <f>ROUND(((((ET1935*1.25))-((EU1935*1.25)))+AE1935),2)</f>
        <v>17.649999999999999</v>
      </c>
      <c r="AE1935">
        <f>ROUND(((EU1935*1.25)),2)</f>
        <v>0</v>
      </c>
      <c r="AF1935">
        <f>ROUND(((EV1935*1.15)),2)</f>
        <v>876.16</v>
      </c>
      <c r="AG1935">
        <f t="shared" si="1380"/>
        <v>0</v>
      </c>
      <c r="AH1935">
        <f>((EW1935*1.15))</f>
        <v>96.6</v>
      </c>
      <c r="AI1935">
        <f>((EX1935*1.25))</f>
        <v>0</v>
      </c>
      <c r="AJ1935">
        <f t="shared" si="1381"/>
        <v>0</v>
      </c>
      <c r="AK1935">
        <v>8430.5499999999993</v>
      </c>
      <c r="AL1935">
        <v>7654.55</v>
      </c>
      <c r="AM1935">
        <v>14.12</v>
      </c>
      <c r="AN1935">
        <v>0</v>
      </c>
      <c r="AO1935">
        <v>761.88</v>
      </c>
      <c r="AP1935">
        <v>0</v>
      </c>
      <c r="AQ1935">
        <v>84</v>
      </c>
      <c r="AR1935">
        <v>0</v>
      </c>
      <c r="AS1935">
        <v>0</v>
      </c>
      <c r="AT1935">
        <v>90</v>
      </c>
      <c r="AU1935">
        <v>43</v>
      </c>
      <c r="AV1935">
        <v>1</v>
      </c>
      <c r="AW1935">
        <v>1</v>
      </c>
      <c r="AZ1935">
        <v>1</v>
      </c>
      <c r="BA1935">
        <v>33.049999999999997</v>
      </c>
      <c r="BB1935">
        <v>6.2</v>
      </c>
      <c r="BC1935">
        <v>5.7</v>
      </c>
      <c r="BD1935" t="s">
        <v>3</v>
      </c>
      <c r="BE1935" t="s">
        <v>3</v>
      </c>
      <c r="BF1935" t="s">
        <v>3</v>
      </c>
      <c r="BG1935" t="s">
        <v>3</v>
      </c>
      <c r="BH1935">
        <v>0</v>
      </c>
      <c r="BI1935">
        <v>1</v>
      </c>
      <c r="BJ1935" t="s">
        <v>304</v>
      </c>
      <c r="BM1935">
        <v>10001</v>
      </c>
      <c r="BN1935">
        <v>0</v>
      </c>
      <c r="BO1935" t="s">
        <v>302</v>
      </c>
      <c r="BP1935">
        <v>1</v>
      </c>
      <c r="BQ1935">
        <v>2</v>
      </c>
      <c r="BR1935">
        <v>0</v>
      </c>
      <c r="BS1935">
        <v>33.049999999999997</v>
      </c>
      <c r="BT1935">
        <v>1</v>
      </c>
      <c r="BU1935">
        <v>1</v>
      </c>
      <c r="BV1935">
        <v>1</v>
      </c>
      <c r="BW1935">
        <v>1</v>
      </c>
      <c r="BX1935">
        <v>1</v>
      </c>
      <c r="BY1935" t="s">
        <v>3</v>
      </c>
      <c r="BZ1935">
        <v>118</v>
      </c>
      <c r="CA1935">
        <v>63</v>
      </c>
      <c r="CB1935" t="s">
        <v>3</v>
      </c>
      <c r="CE1935">
        <v>0</v>
      </c>
      <c r="CF1935">
        <v>0</v>
      </c>
      <c r="CG1935">
        <v>0</v>
      </c>
      <c r="CM1935">
        <v>0</v>
      </c>
      <c r="CN1935" t="s">
        <v>3</v>
      </c>
      <c r="CO1935">
        <v>0</v>
      </c>
      <c r="CP1935">
        <f t="shared" si="1382"/>
        <v>19264.830000000002</v>
      </c>
      <c r="CQ1935">
        <f t="shared" si="1383"/>
        <v>43630.935000000005</v>
      </c>
      <c r="CR1935">
        <f t="shared" si="1384"/>
        <v>109.42999999999999</v>
      </c>
      <c r="CS1935">
        <f t="shared" si="1385"/>
        <v>0</v>
      </c>
      <c r="CT1935">
        <f t="shared" si="1386"/>
        <v>28957.087999999996</v>
      </c>
      <c r="CU1935">
        <f t="shared" si="1387"/>
        <v>0</v>
      </c>
      <c r="CV1935">
        <f t="shared" si="1388"/>
        <v>96.6</v>
      </c>
      <c r="CW1935">
        <f t="shared" si="1389"/>
        <v>0</v>
      </c>
      <c r="CX1935">
        <f t="shared" si="1390"/>
        <v>0</v>
      </c>
      <c r="CY1935">
        <f t="shared" si="1391"/>
        <v>6906.2669999999998</v>
      </c>
      <c r="CZ1935">
        <f t="shared" si="1392"/>
        <v>3299.6609000000003</v>
      </c>
      <c r="DC1935" t="s">
        <v>3</v>
      </c>
      <c r="DD1935" t="s">
        <v>3</v>
      </c>
      <c r="DE1935" t="s">
        <v>133</v>
      </c>
      <c r="DF1935" t="s">
        <v>133</v>
      </c>
      <c r="DG1935" t="s">
        <v>134</v>
      </c>
      <c r="DH1935" t="s">
        <v>3</v>
      </c>
      <c r="DI1935" t="s">
        <v>134</v>
      </c>
      <c r="DJ1935" t="s">
        <v>133</v>
      </c>
      <c r="DK1935" t="s">
        <v>3</v>
      </c>
      <c r="DL1935" t="s">
        <v>3</v>
      </c>
      <c r="DM1935" t="s">
        <v>3</v>
      </c>
      <c r="DN1935">
        <v>0</v>
      </c>
      <c r="DO1935">
        <v>0</v>
      </c>
      <c r="DP1935">
        <v>1</v>
      </c>
      <c r="DQ1935">
        <v>1</v>
      </c>
      <c r="DU1935">
        <v>1005</v>
      </c>
      <c r="DV1935" t="s">
        <v>215</v>
      </c>
      <c r="DW1935" t="s">
        <v>215</v>
      </c>
      <c r="DX1935">
        <v>100</v>
      </c>
      <c r="DZ1935" t="s">
        <v>3</v>
      </c>
      <c r="EA1935" t="s">
        <v>3</v>
      </c>
      <c r="EB1935" t="s">
        <v>3</v>
      </c>
      <c r="EC1935" t="s">
        <v>3</v>
      </c>
      <c r="EE1935">
        <v>29085510</v>
      </c>
      <c r="EF1935">
        <v>2</v>
      </c>
      <c r="EG1935" t="s">
        <v>135</v>
      </c>
      <c r="EH1935">
        <v>0</v>
      </c>
      <c r="EI1935" t="s">
        <v>3</v>
      </c>
      <c r="EJ1935">
        <v>1</v>
      </c>
      <c r="EK1935">
        <v>10001</v>
      </c>
      <c r="EL1935" t="s">
        <v>136</v>
      </c>
      <c r="EM1935" t="s">
        <v>137</v>
      </c>
      <c r="EO1935" t="s">
        <v>3</v>
      </c>
      <c r="EQ1935">
        <v>0</v>
      </c>
      <c r="ER1935">
        <v>8430.5499999999993</v>
      </c>
      <c r="ES1935">
        <v>7654.55</v>
      </c>
      <c r="ET1935">
        <v>14.12</v>
      </c>
      <c r="EU1935">
        <v>0</v>
      </c>
      <c r="EV1935">
        <v>761.88</v>
      </c>
      <c r="EW1935">
        <v>84</v>
      </c>
      <c r="EX1935">
        <v>0</v>
      </c>
      <c r="EY1935">
        <v>0</v>
      </c>
      <c r="FQ1935">
        <v>0</v>
      </c>
      <c r="FR1935">
        <f t="shared" si="1393"/>
        <v>0</v>
      </c>
      <c r="FS1935">
        <v>0</v>
      </c>
      <c r="FT1935" t="s">
        <v>139</v>
      </c>
      <c r="FU1935" t="s">
        <v>25</v>
      </c>
      <c r="FV1935" t="s">
        <v>25</v>
      </c>
      <c r="FW1935" t="s">
        <v>26</v>
      </c>
      <c r="FX1935">
        <v>106.2</v>
      </c>
      <c r="FY1935">
        <v>53.55</v>
      </c>
      <c r="GA1935" t="s">
        <v>3</v>
      </c>
      <c r="GD1935">
        <v>1</v>
      </c>
      <c r="GF1935">
        <v>892663548</v>
      </c>
      <c r="GG1935">
        <v>2</v>
      </c>
      <c r="GH1935">
        <v>1</v>
      </c>
      <c r="GI1935">
        <v>2</v>
      </c>
      <c r="GJ1935">
        <v>0</v>
      </c>
      <c r="GK1935">
        <v>0</v>
      </c>
      <c r="GL1935">
        <f t="shared" si="1394"/>
        <v>0</v>
      </c>
      <c r="GM1935">
        <f t="shared" si="1395"/>
        <v>29470.76</v>
      </c>
      <c r="GN1935">
        <f t="shared" si="1396"/>
        <v>29470.76</v>
      </c>
      <c r="GO1935">
        <f t="shared" si="1397"/>
        <v>0</v>
      </c>
      <c r="GP1935">
        <f t="shared" si="1398"/>
        <v>0</v>
      </c>
      <c r="GR1935">
        <v>0</v>
      </c>
      <c r="GS1935">
        <v>3</v>
      </c>
      <c r="GT1935">
        <v>0</v>
      </c>
      <c r="GU1935" t="s">
        <v>3</v>
      </c>
      <c r="GV1935">
        <f t="shared" si="1399"/>
        <v>0</v>
      </c>
      <c r="GW1935">
        <v>1</v>
      </c>
      <c r="GX1935">
        <f t="shared" si="1400"/>
        <v>0</v>
      </c>
      <c r="HA1935">
        <v>0</v>
      </c>
      <c r="HB1935">
        <v>0</v>
      </c>
      <c r="HC1935">
        <f t="shared" si="1401"/>
        <v>0</v>
      </c>
      <c r="HE1935" t="s">
        <v>3</v>
      </c>
      <c r="HF1935" t="s">
        <v>3</v>
      </c>
      <c r="HM1935" t="s">
        <v>3</v>
      </c>
      <c r="IK1935">
        <v>0</v>
      </c>
    </row>
    <row r="1936" spans="1:245">
      <c r="A1936">
        <v>17</v>
      </c>
      <c r="B1936">
        <v>0</v>
      </c>
      <c r="C1936">
        <f>ROW(SmtRes!A2113)</f>
        <v>2113</v>
      </c>
      <c r="D1936">
        <f>ROW(EtalonRes!A2057)</f>
        <v>2057</v>
      </c>
      <c r="E1936" t="s">
        <v>270</v>
      </c>
      <c r="F1936" t="s">
        <v>218</v>
      </c>
      <c r="G1936" t="s">
        <v>219</v>
      </c>
      <c r="H1936" t="s">
        <v>220</v>
      </c>
      <c r="I1936">
        <f>ROUND(53/100,9)</f>
        <v>0.53</v>
      </c>
      <c r="J1936">
        <v>0</v>
      </c>
      <c r="K1936">
        <f>ROUND(53/100,9)</f>
        <v>0.53</v>
      </c>
      <c r="O1936">
        <f t="shared" si="1367"/>
        <v>14686.72</v>
      </c>
      <c r="P1936">
        <f t="shared" si="1368"/>
        <v>4209.03</v>
      </c>
      <c r="Q1936">
        <f t="shared" si="1369"/>
        <v>9.3000000000000007</v>
      </c>
      <c r="R1936">
        <f t="shared" si="1370"/>
        <v>3.15</v>
      </c>
      <c r="S1936">
        <f t="shared" si="1371"/>
        <v>10468.39</v>
      </c>
      <c r="T1936">
        <f t="shared" si="1372"/>
        <v>0</v>
      </c>
      <c r="U1936">
        <f t="shared" si="1373"/>
        <v>34.095429999999993</v>
      </c>
      <c r="V1936">
        <f t="shared" si="1374"/>
        <v>6.6250000000000007E-3</v>
      </c>
      <c r="W1936">
        <f t="shared" si="1375"/>
        <v>0</v>
      </c>
      <c r="X1936">
        <f t="shared" si="1376"/>
        <v>8377.23</v>
      </c>
      <c r="Y1936">
        <f t="shared" si="1377"/>
        <v>3874.47</v>
      </c>
      <c r="AA1936">
        <v>35863109</v>
      </c>
      <c r="AB1936">
        <f t="shared" si="1378"/>
        <v>7162.38</v>
      </c>
      <c r="AC1936">
        <f t="shared" si="1379"/>
        <v>6563.27</v>
      </c>
      <c r="AD1936">
        <f>ROUND(((((ET1936*1.25))-((EU1936*1.25)))+AE1936),2)</f>
        <v>1.48</v>
      </c>
      <c r="AE1936">
        <f>ROUND(((EU1936*1.25)),2)</f>
        <v>0.18</v>
      </c>
      <c r="AF1936">
        <f>ROUND(((EV1936*1.15)),2)</f>
        <v>597.63</v>
      </c>
      <c r="AG1936">
        <f t="shared" si="1380"/>
        <v>0</v>
      </c>
      <c r="AH1936">
        <f>((EW1936*1.15))</f>
        <v>64.330999999999989</v>
      </c>
      <c r="AI1936">
        <f>((EX1936*1.25))</f>
        <v>1.2500000000000001E-2</v>
      </c>
      <c r="AJ1936">
        <f t="shared" si="1381"/>
        <v>0</v>
      </c>
      <c r="AK1936">
        <v>7084.13</v>
      </c>
      <c r="AL1936">
        <v>6563.27</v>
      </c>
      <c r="AM1936">
        <v>1.18</v>
      </c>
      <c r="AN1936">
        <v>0.14000000000000001</v>
      </c>
      <c r="AO1936">
        <v>519.67999999999995</v>
      </c>
      <c r="AP1936">
        <v>0</v>
      </c>
      <c r="AQ1936">
        <v>55.94</v>
      </c>
      <c r="AR1936">
        <v>0.01</v>
      </c>
      <c r="AS1936">
        <v>0</v>
      </c>
      <c r="AT1936">
        <v>80</v>
      </c>
      <c r="AU1936">
        <v>37</v>
      </c>
      <c r="AV1936">
        <v>1</v>
      </c>
      <c r="AW1936">
        <v>1</v>
      </c>
      <c r="AZ1936">
        <v>1</v>
      </c>
      <c r="BA1936">
        <v>33.049999999999997</v>
      </c>
      <c r="BB1936">
        <v>11.86</v>
      </c>
      <c r="BC1936">
        <v>1.21</v>
      </c>
      <c r="BD1936" t="s">
        <v>3</v>
      </c>
      <c r="BE1936" t="s">
        <v>3</v>
      </c>
      <c r="BF1936" t="s">
        <v>3</v>
      </c>
      <c r="BG1936" t="s">
        <v>3</v>
      </c>
      <c r="BH1936">
        <v>0</v>
      </c>
      <c r="BI1936">
        <v>1</v>
      </c>
      <c r="BJ1936" t="s">
        <v>221</v>
      </c>
      <c r="BM1936">
        <v>15001</v>
      </c>
      <c r="BN1936">
        <v>0</v>
      </c>
      <c r="BO1936" t="s">
        <v>218</v>
      </c>
      <c r="BP1936">
        <v>1</v>
      </c>
      <c r="BQ1936">
        <v>2</v>
      </c>
      <c r="BR1936">
        <v>0</v>
      </c>
      <c r="BS1936">
        <v>33.049999999999997</v>
      </c>
      <c r="BT1936">
        <v>1</v>
      </c>
      <c r="BU1936">
        <v>1</v>
      </c>
      <c r="BV1936">
        <v>1</v>
      </c>
      <c r="BW1936">
        <v>1</v>
      </c>
      <c r="BX1936">
        <v>1</v>
      </c>
      <c r="BY1936" t="s">
        <v>3</v>
      </c>
      <c r="BZ1936">
        <v>105</v>
      </c>
      <c r="CA1936">
        <v>55</v>
      </c>
      <c r="CB1936" t="s">
        <v>3</v>
      </c>
      <c r="CE1936">
        <v>0</v>
      </c>
      <c r="CF1936">
        <v>0</v>
      </c>
      <c r="CG1936">
        <v>0</v>
      </c>
      <c r="CM1936">
        <v>0</v>
      </c>
      <c r="CN1936" t="s">
        <v>3</v>
      </c>
      <c r="CO1936">
        <v>0</v>
      </c>
      <c r="CP1936">
        <f t="shared" si="1382"/>
        <v>14686.72</v>
      </c>
      <c r="CQ1936">
        <f t="shared" si="1383"/>
        <v>7941.5567000000001</v>
      </c>
      <c r="CR1936">
        <f t="shared" si="1384"/>
        <v>17.552799999999998</v>
      </c>
      <c r="CS1936">
        <f t="shared" si="1385"/>
        <v>5.948999999999999</v>
      </c>
      <c r="CT1936">
        <f t="shared" si="1386"/>
        <v>19751.671499999997</v>
      </c>
      <c r="CU1936">
        <f t="shared" si="1387"/>
        <v>0</v>
      </c>
      <c r="CV1936">
        <f t="shared" si="1388"/>
        <v>64.330999999999989</v>
      </c>
      <c r="CW1936">
        <f t="shared" si="1389"/>
        <v>1.2500000000000001E-2</v>
      </c>
      <c r="CX1936">
        <f t="shared" si="1390"/>
        <v>0</v>
      </c>
      <c r="CY1936">
        <f t="shared" si="1391"/>
        <v>8377.232</v>
      </c>
      <c r="CZ1936">
        <f t="shared" si="1392"/>
        <v>3874.4697999999999</v>
      </c>
      <c r="DC1936" t="s">
        <v>3</v>
      </c>
      <c r="DD1936" t="s">
        <v>3</v>
      </c>
      <c r="DE1936" t="s">
        <v>133</v>
      </c>
      <c r="DF1936" t="s">
        <v>133</v>
      </c>
      <c r="DG1936" t="s">
        <v>134</v>
      </c>
      <c r="DH1936" t="s">
        <v>3</v>
      </c>
      <c r="DI1936" t="s">
        <v>134</v>
      </c>
      <c r="DJ1936" t="s">
        <v>133</v>
      </c>
      <c r="DK1936" t="s">
        <v>3</v>
      </c>
      <c r="DL1936" t="s">
        <v>3</v>
      </c>
      <c r="DM1936" t="s">
        <v>3</v>
      </c>
      <c r="DN1936">
        <v>0</v>
      </c>
      <c r="DO1936">
        <v>0</v>
      </c>
      <c r="DP1936">
        <v>1</v>
      </c>
      <c r="DQ1936">
        <v>1</v>
      </c>
      <c r="DU1936">
        <v>1013</v>
      </c>
      <c r="DV1936" t="s">
        <v>220</v>
      </c>
      <c r="DW1936" t="s">
        <v>220</v>
      </c>
      <c r="DX1936">
        <v>1</v>
      </c>
      <c r="DZ1936" t="s">
        <v>3</v>
      </c>
      <c r="EA1936" t="s">
        <v>3</v>
      </c>
      <c r="EB1936" t="s">
        <v>3</v>
      </c>
      <c r="EC1936" t="s">
        <v>3</v>
      </c>
      <c r="EE1936">
        <v>29085536</v>
      </c>
      <c r="EF1936">
        <v>2</v>
      </c>
      <c r="EG1936" t="s">
        <v>135</v>
      </c>
      <c r="EH1936">
        <v>0</v>
      </c>
      <c r="EI1936" t="s">
        <v>3</v>
      </c>
      <c r="EJ1936">
        <v>1</v>
      </c>
      <c r="EK1936">
        <v>15001</v>
      </c>
      <c r="EL1936" t="s">
        <v>151</v>
      </c>
      <c r="EM1936" t="s">
        <v>152</v>
      </c>
      <c r="EO1936" t="s">
        <v>3</v>
      </c>
      <c r="EQ1936">
        <v>0</v>
      </c>
      <c r="ER1936">
        <v>7084.13</v>
      </c>
      <c r="ES1936">
        <v>6563.27</v>
      </c>
      <c r="ET1936">
        <v>1.18</v>
      </c>
      <c r="EU1936">
        <v>0.14000000000000001</v>
      </c>
      <c r="EV1936">
        <v>519.67999999999995</v>
      </c>
      <c r="EW1936">
        <v>55.94</v>
      </c>
      <c r="EX1936">
        <v>0.01</v>
      </c>
      <c r="EY1936">
        <v>0</v>
      </c>
      <c r="FQ1936">
        <v>0</v>
      </c>
      <c r="FR1936">
        <f t="shared" si="1393"/>
        <v>0</v>
      </c>
      <c r="FS1936">
        <v>0</v>
      </c>
      <c r="FT1936" t="s">
        <v>139</v>
      </c>
      <c r="FU1936" t="s">
        <v>25</v>
      </c>
      <c r="FV1936" t="s">
        <v>25</v>
      </c>
      <c r="FW1936" t="s">
        <v>26</v>
      </c>
      <c r="FX1936">
        <v>94.5</v>
      </c>
      <c r="FY1936">
        <v>46.75</v>
      </c>
      <c r="GA1936" t="s">
        <v>3</v>
      </c>
      <c r="GD1936">
        <v>1</v>
      </c>
      <c r="GF1936">
        <v>797186164</v>
      </c>
      <c r="GG1936">
        <v>2</v>
      </c>
      <c r="GH1936">
        <v>1</v>
      </c>
      <c r="GI1936">
        <v>2</v>
      </c>
      <c r="GJ1936">
        <v>0</v>
      </c>
      <c r="GK1936">
        <v>0</v>
      </c>
      <c r="GL1936">
        <f t="shared" si="1394"/>
        <v>0</v>
      </c>
      <c r="GM1936">
        <f t="shared" si="1395"/>
        <v>26938.42</v>
      </c>
      <c r="GN1936">
        <f t="shared" si="1396"/>
        <v>26938.42</v>
      </c>
      <c r="GO1936">
        <f t="shared" si="1397"/>
        <v>0</v>
      </c>
      <c r="GP1936">
        <f t="shared" si="1398"/>
        <v>0</v>
      </c>
      <c r="GR1936">
        <v>0</v>
      </c>
      <c r="GS1936">
        <v>3</v>
      </c>
      <c r="GT1936">
        <v>0</v>
      </c>
      <c r="GU1936" t="s">
        <v>3</v>
      </c>
      <c r="GV1936">
        <f t="shared" si="1399"/>
        <v>0</v>
      </c>
      <c r="GW1936">
        <v>1</v>
      </c>
      <c r="GX1936">
        <f t="shared" si="1400"/>
        <v>0</v>
      </c>
      <c r="HA1936">
        <v>0</v>
      </c>
      <c r="HB1936">
        <v>0</v>
      </c>
      <c r="HC1936">
        <f t="shared" si="1401"/>
        <v>0</v>
      </c>
      <c r="HE1936" t="s">
        <v>3</v>
      </c>
      <c r="HF1936" t="s">
        <v>3</v>
      </c>
      <c r="HM1936" t="s">
        <v>3</v>
      </c>
      <c r="IK1936">
        <v>0</v>
      </c>
    </row>
    <row r="1937" spans="1:245">
      <c r="A1937">
        <v>17</v>
      </c>
      <c r="B1937">
        <v>0</v>
      </c>
      <c r="C1937">
        <f>ROW(SmtRes!A2125)</f>
        <v>2125</v>
      </c>
      <c r="D1937">
        <f>ROW(EtalonRes!A2066)</f>
        <v>2066</v>
      </c>
      <c r="E1937" t="s">
        <v>217</v>
      </c>
      <c r="F1937" t="s">
        <v>223</v>
      </c>
      <c r="G1937" t="s">
        <v>224</v>
      </c>
      <c r="H1937" t="s">
        <v>58</v>
      </c>
      <c r="I1937">
        <f>ROUND(3/100,9)</f>
        <v>0.03</v>
      </c>
      <c r="J1937">
        <v>0</v>
      </c>
      <c r="K1937">
        <f>ROUND(3/100,9)</f>
        <v>0.03</v>
      </c>
      <c r="O1937">
        <f t="shared" si="1367"/>
        <v>314.92</v>
      </c>
      <c r="P1937">
        <f t="shared" si="1368"/>
        <v>13.57</v>
      </c>
      <c r="Q1937">
        <f t="shared" si="1369"/>
        <v>1.56</v>
      </c>
      <c r="R1937">
        <f t="shared" si="1370"/>
        <v>0.41</v>
      </c>
      <c r="S1937">
        <f t="shared" si="1371"/>
        <v>299.79000000000002</v>
      </c>
      <c r="T1937">
        <f t="shared" si="1372"/>
        <v>0</v>
      </c>
      <c r="U1937">
        <f t="shared" si="1373"/>
        <v>0.91439999999999999</v>
      </c>
      <c r="V1937">
        <f t="shared" si="1374"/>
        <v>8.9999999999999998E-4</v>
      </c>
      <c r="W1937">
        <f t="shared" si="1375"/>
        <v>0</v>
      </c>
      <c r="X1937">
        <f t="shared" si="1376"/>
        <v>243.16</v>
      </c>
      <c r="Y1937">
        <f t="shared" si="1377"/>
        <v>156.1</v>
      </c>
      <c r="AA1937">
        <v>35863109</v>
      </c>
      <c r="AB1937">
        <f t="shared" si="1378"/>
        <v>371.42</v>
      </c>
      <c r="AC1937">
        <f t="shared" si="1379"/>
        <v>63.28</v>
      </c>
      <c r="AD1937">
        <f t="shared" ref="AD1937:AD1943" si="1404">ROUND((((ET1937)-(EU1937))+AE1937),2)</f>
        <v>5.78</v>
      </c>
      <c r="AE1937">
        <f t="shared" ref="AE1937:AF1940" si="1405">ROUND((EU1937),2)</f>
        <v>0.41</v>
      </c>
      <c r="AF1937">
        <f t="shared" si="1405"/>
        <v>302.36</v>
      </c>
      <c r="AG1937">
        <f t="shared" si="1380"/>
        <v>0</v>
      </c>
      <c r="AH1937">
        <f t="shared" ref="AH1937:AI1940" si="1406">(EW1937)</f>
        <v>30.48</v>
      </c>
      <c r="AI1937">
        <f t="shared" si="1406"/>
        <v>0.03</v>
      </c>
      <c r="AJ1937">
        <f t="shared" si="1381"/>
        <v>0</v>
      </c>
      <c r="AK1937">
        <v>371.42</v>
      </c>
      <c r="AL1937">
        <v>63.28</v>
      </c>
      <c r="AM1937">
        <v>5.78</v>
      </c>
      <c r="AN1937">
        <v>0.41</v>
      </c>
      <c r="AO1937">
        <v>302.36</v>
      </c>
      <c r="AP1937">
        <v>0</v>
      </c>
      <c r="AQ1937">
        <v>30.48</v>
      </c>
      <c r="AR1937">
        <v>0.03</v>
      </c>
      <c r="AS1937">
        <v>0</v>
      </c>
      <c r="AT1937">
        <v>81</v>
      </c>
      <c r="AU1937">
        <v>52</v>
      </c>
      <c r="AV1937">
        <v>1</v>
      </c>
      <c r="AW1937">
        <v>1</v>
      </c>
      <c r="AZ1937">
        <v>1</v>
      </c>
      <c r="BA1937">
        <v>33.049999999999997</v>
      </c>
      <c r="BB1937">
        <v>9.01</v>
      </c>
      <c r="BC1937">
        <v>7.15</v>
      </c>
      <c r="BD1937" t="s">
        <v>3</v>
      </c>
      <c r="BE1937" t="s">
        <v>3</v>
      </c>
      <c r="BF1937" t="s">
        <v>3</v>
      </c>
      <c r="BG1937" t="s">
        <v>3</v>
      </c>
      <c r="BH1937">
        <v>0</v>
      </c>
      <c r="BI1937">
        <v>2</v>
      </c>
      <c r="BJ1937" t="s">
        <v>225</v>
      </c>
      <c r="BM1937">
        <v>108001</v>
      </c>
      <c r="BN1937">
        <v>0</v>
      </c>
      <c r="BO1937" t="s">
        <v>223</v>
      </c>
      <c r="BP1937">
        <v>1</v>
      </c>
      <c r="BQ1937">
        <v>3</v>
      </c>
      <c r="BR1937">
        <v>0</v>
      </c>
      <c r="BS1937">
        <v>33.049999999999997</v>
      </c>
      <c r="BT1937">
        <v>1</v>
      </c>
      <c r="BU1937">
        <v>1</v>
      </c>
      <c r="BV1937">
        <v>1</v>
      </c>
      <c r="BW1937">
        <v>1</v>
      </c>
      <c r="BX1937">
        <v>1</v>
      </c>
      <c r="BY1937" t="s">
        <v>3</v>
      </c>
      <c r="BZ1937">
        <v>95</v>
      </c>
      <c r="CA1937">
        <v>65</v>
      </c>
      <c r="CB1937" t="s">
        <v>3</v>
      </c>
      <c r="CE1937">
        <v>0</v>
      </c>
      <c r="CF1937">
        <v>0</v>
      </c>
      <c r="CG1937">
        <v>0</v>
      </c>
      <c r="CM1937">
        <v>0</v>
      </c>
      <c r="CN1937" t="s">
        <v>3</v>
      </c>
      <c r="CO1937">
        <v>0</v>
      </c>
      <c r="CP1937">
        <f t="shared" si="1382"/>
        <v>314.92</v>
      </c>
      <c r="CQ1937">
        <f t="shared" si="1383"/>
        <v>452.45200000000006</v>
      </c>
      <c r="CR1937">
        <f t="shared" si="1384"/>
        <v>52.077800000000003</v>
      </c>
      <c r="CS1937">
        <f t="shared" si="1385"/>
        <v>13.550499999999998</v>
      </c>
      <c r="CT1937">
        <f t="shared" si="1386"/>
        <v>9992.9979999999996</v>
      </c>
      <c r="CU1937">
        <f t="shared" si="1387"/>
        <v>0</v>
      </c>
      <c r="CV1937">
        <f t="shared" si="1388"/>
        <v>30.48</v>
      </c>
      <c r="CW1937">
        <f t="shared" si="1389"/>
        <v>0.03</v>
      </c>
      <c r="CX1937">
        <f t="shared" si="1390"/>
        <v>0</v>
      </c>
      <c r="CY1937">
        <f t="shared" si="1391"/>
        <v>243.16200000000003</v>
      </c>
      <c r="CZ1937">
        <f t="shared" si="1392"/>
        <v>156.10400000000001</v>
      </c>
      <c r="DC1937" t="s">
        <v>3</v>
      </c>
      <c r="DD1937" t="s">
        <v>3</v>
      </c>
      <c r="DE1937" t="s">
        <v>3</v>
      </c>
      <c r="DF1937" t="s">
        <v>3</v>
      </c>
      <c r="DG1937" t="s">
        <v>3</v>
      </c>
      <c r="DH1937" t="s">
        <v>3</v>
      </c>
      <c r="DI1937" t="s">
        <v>3</v>
      </c>
      <c r="DJ1937" t="s">
        <v>3</v>
      </c>
      <c r="DK1937" t="s">
        <v>3</v>
      </c>
      <c r="DL1937" t="s">
        <v>3</v>
      </c>
      <c r="DM1937" t="s">
        <v>3</v>
      </c>
      <c r="DN1937">
        <v>0</v>
      </c>
      <c r="DO1937">
        <v>0</v>
      </c>
      <c r="DP1937">
        <v>1</v>
      </c>
      <c r="DQ1937">
        <v>1</v>
      </c>
      <c r="DU1937">
        <v>1010</v>
      </c>
      <c r="DV1937" t="s">
        <v>58</v>
      </c>
      <c r="DW1937" t="s">
        <v>58</v>
      </c>
      <c r="DX1937">
        <v>100</v>
      </c>
      <c r="DZ1937" t="s">
        <v>3</v>
      </c>
      <c r="EA1937" t="s">
        <v>3</v>
      </c>
      <c r="EB1937" t="s">
        <v>3</v>
      </c>
      <c r="EC1937" t="s">
        <v>3</v>
      </c>
      <c r="EE1937">
        <v>29085386</v>
      </c>
      <c r="EF1937">
        <v>3</v>
      </c>
      <c r="EG1937" t="s">
        <v>226</v>
      </c>
      <c r="EH1937">
        <v>0</v>
      </c>
      <c r="EI1937" t="s">
        <v>3</v>
      </c>
      <c r="EJ1937">
        <v>2</v>
      </c>
      <c r="EK1937">
        <v>108001</v>
      </c>
      <c r="EL1937" t="s">
        <v>227</v>
      </c>
      <c r="EM1937" t="s">
        <v>228</v>
      </c>
      <c r="EO1937" t="s">
        <v>3</v>
      </c>
      <c r="EQ1937">
        <v>0</v>
      </c>
      <c r="ER1937">
        <v>371.42</v>
      </c>
      <c r="ES1937">
        <v>63.28</v>
      </c>
      <c r="ET1937">
        <v>5.78</v>
      </c>
      <c r="EU1937">
        <v>0.41</v>
      </c>
      <c r="EV1937">
        <v>302.36</v>
      </c>
      <c r="EW1937">
        <v>30.48</v>
      </c>
      <c r="EX1937">
        <v>0.03</v>
      </c>
      <c r="EY1937">
        <v>0</v>
      </c>
      <c r="FQ1937">
        <v>0</v>
      </c>
      <c r="FR1937">
        <f t="shared" si="1393"/>
        <v>0</v>
      </c>
      <c r="FS1937">
        <v>0</v>
      </c>
      <c r="FV1937" t="s">
        <v>25</v>
      </c>
      <c r="FW1937" t="s">
        <v>26</v>
      </c>
      <c r="FX1937">
        <v>95</v>
      </c>
      <c r="FY1937">
        <v>65</v>
      </c>
      <c r="GA1937" t="s">
        <v>3</v>
      </c>
      <c r="GD1937">
        <v>1</v>
      </c>
      <c r="GF1937">
        <v>-1627028948</v>
      </c>
      <c r="GG1937">
        <v>2</v>
      </c>
      <c r="GH1937">
        <v>1</v>
      </c>
      <c r="GI1937">
        <v>2</v>
      </c>
      <c r="GJ1937">
        <v>0</v>
      </c>
      <c r="GK1937">
        <v>0</v>
      </c>
      <c r="GL1937">
        <f t="shared" si="1394"/>
        <v>0</v>
      </c>
      <c r="GM1937">
        <f t="shared" si="1395"/>
        <v>714.18</v>
      </c>
      <c r="GN1937">
        <f t="shared" si="1396"/>
        <v>0</v>
      </c>
      <c r="GO1937">
        <f t="shared" si="1397"/>
        <v>714.18</v>
      </c>
      <c r="GP1937">
        <f t="shared" si="1398"/>
        <v>0</v>
      </c>
      <c r="GR1937">
        <v>0</v>
      </c>
      <c r="GS1937">
        <v>3</v>
      </c>
      <c r="GT1937">
        <v>0</v>
      </c>
      <c r="GU1937" t="s">
        <v>3</v>
      </c>
      <c r="GV1937">
        <f t="shared" si="1399"/>
        <v>0</v>
      </c>
      <c r="GW1937">
        <v>1</v>
      </c>
      <c r="GX1937">
        <f t="shared" si="1400"/>
        <v>0</v>
      </c>
      <c r="HA1937">
        <v>0</v>
      </c>
      <c r="HB1937">
        <v>0</v>
      </c>
      <c r="HC1937">
        <f t="shared" si="1401"/>
        <v>0</v>
      </c>
      <c r="HE1937" t="s">
        <v>3</v>
      </c>
      <c r="HF1937" t="s">
        <v>3</v>
      </c>
      <c r="HM1937" t="s">
        <v>3</v>
      </c>
      <c r="IK1937">
        <v>0</v>
      </c>
    </row>
    <row r="1938" spans="1:245">
      <c r="A1938">
        <v>18</v>
      </c>
      <c r="B1938">
        <v>0</v>
      </c>
      <c r="C1938">
        <v>2123</v>
      </c>
      <c r="E1938" t="s">
        <v>279</v>
      </c>
      <c r="F1938" t="s">
        <v>230</v>
      </c>
      <c r="G1938" t="s">
        <v>231</v>
      </c>
      <c r="H1938" t="s">
        <v>232</v>
      </c>
      <c r="I1938">
        <f>I1937*J1938</f>
        <v>3.0000000000000001E-3</v>
      </c>
      <c r="J1938">
        <v>0.1</v>
      </c>
      <c r="K1938">
        <v>0.1</v>
      </c>
      <c r="O1938">
        <f t="shared" si="1367"/>
        <v>15.35</v>
      </c>
      <c r="P1938">
        <f t="shared" si="1368"/>
        <v>15.35</v>
      </c>
      <c r="Q1938">
        <f t="shared" si="1369"/>
        <v>0</v>
      </c>
      <c r="R1938">
        <f t="shared" si="1370"/>
        <v>0</v>
      </c>
      <c r="S1938">
        <f t="shared" si="1371"/>
        <v>0</v>
      </c>
      <c r="T1938">
        <f t="shared" si="1372"/>
        <v>0</v>
      </c>
      <c r="U1938">
        <f t="shared" si="1373"/>
        <v>0</v>
      </c>
      <c r="V1938">
        <f t="shared" si="1374"/>
        <v>0</v>
      </c>
      <c r="W1938">
        <f t="shared" si="1375"/>
        <v>0.06</v>
      </c>
      <c r="X1938">
        <f t="shared" si="1376"/>
        <v>0</v>
      </c>
      <c r="Y1938">
        <f t="shared" si="1377"/>
        <v>0</v>
      </c>
      <c r="AA1938">
        <v>35863109</v>
      </c>
      <c r="AB1938">
        <f t="shared" si="1378"/>
        <v>1998.42</v>
      </c>
      <c r="AC1938">
        <f t="shared" si="1379"/>
        <v>1998.42</v>
      </c>
      <c r="AD1938">
        <f t="shared" si="1404"/>
        <v>0</v>
      </c>
      <c r="AE1938">
        <f t="shared" si="1405"/>
        <v>0</v>
      </c>
      <c r="AF1938">
        <f t="shared" si="1405"/>
        <v>0</v>
      </c>
      <c r="AG1938">
        <f t="shared" si="1380"/>
        <v>0</v>
      </c>
      <c r="AH1938">
        <f t="shared" si="1406"/>
        <v>0</v>
      </c>
      <c r="AI1938">
        <f t="shared" si="1406"/>
        <v>0</v>
      </c>
      <c r="AJ1938">
        <f t="shared" si="1381"/>
        <v>19.399999999999999</v>
      </c>
      <c r="AK1938">
        <v>1998.42</v>
      </c>
      <c r="AL1938">
        <v>1998.42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19.399999999999999</v>
      </c>
      <c r="AT1938">
        <v>0</v>
      </c>
      <c r="AU1938">
        <v>0</v>
      </c>
      <c r="AV1938">
        <v>1</v>
      </c>
      <c r="AW1938">
        <v>1</v>
      </c>
      <c r="AZ1938">
        <v>1</v>
      </c>
      <c r="BA1938">
        <v>1</v>
      </c>
      <c r="BB1938">
        <v>1</v>
      </c>
      <c r="BC1938">
        <v>2.56</v>
      </c>
      <c r="BD1938" t="s">
        <v>3</v>
      </c>
      <c r="BE1938" t="s">
        <v>3</v>
      </c>
      <c r="BF1938" t="s">
        <v>3</v>
      </c>
      <c r="BG1938" t="s">
        <v>3</v>
      </c>
      <c r="BH1938">
        <v>3</v>
      </c>
      <c r="BI1938">
        <v>2</v>
      </c>
      <c r="BJ1938" t="s">
        <v>233</v>
      </c>
      <c r="BM1938">
        <v>500002</v>
      </c>
      <c r="BN1938">
        <v>0</v>
      </c>
      <c r="BO1938" t="s">
        <v>230</v>
      </c>
      <c r="BP1938">
        <v>1</v>
      </c>
      <c r="BQ1938">
        <v>12</v>
      </c>
      <c r="BR1938">
        <v>0</v>
      </c>
      <c r="BS1938">
        <v>1</v>
      </c>
      <c r="BT1938">
        <v>1</v>
      </c>
      <c r="BU1938">
        <v>1</v>
      </c>
      <c r="BV1938">
        <v>1</v>
      </c>
      <c r="BW1938">
        <v>1</v>
      </c>
      <c r="BX1938">
        <v>1</v>
      </c>
      <c r="BY1938" t="s">
        <v>3</v>
      </c>
      <c r="BZ1938">
        <v>0</v>
      </c>
      <c r="CA1938">
        <v>0</v>
      </c>
      <c r="CB1938" t="s">
        <v>3</v>
      </c>
      <c r="CE1938">
        <v>0</v>
      </c>
      <c r="CF1938">
        <v>0</v>
      </c>
      <c r="CG1938">
        <v>0</v>
      </c>
      <c r="CM1938">
        <v>0</v>
      </c>
      <c r="CN1938" t="s">
        <v>3</v>
      </c>
      <c r="CO1938">
        <v>0</v>
      </c>
      <c r="CP1938">
        <f t="shared" si="1382"/>
        <v>15.35</v>
      </c>
      <c r="CQ1938">
        <f t="shared" si="1383"/>
        <v>5115.9552000000003</v>
      </c>
      <c r="CR1938">
        <f t="shared" si="1384"/>
        <v>0</v>
      </c>
      <c r="CS1938">
        <f t="shared" si="1385"/>
        <v>0</v>
      </c>
      <c r="CT1938">
        <f t="shared" si="1386"/>
        <v>0</v>
      </c>
      <c r="CU1938">
        <f t="shared" si="1387"/>
        <v>0</v>
      </c>
      <c r="CV1938">
        <f t="shared" si="1388"/>
        <v>0</v>
      </c>
      <c r="CW1938">
        <f t="shared" si="1389"/>
        <v>0</v>
      </c>
      <c r="CX1938">
        <f t="shared" si="1390"/>
        <v>19.399999999999999</v>
      </c>
      <c r="CY1938">
        <f t="shared" si="1391"/>
        <v>0</v>
      </c>
      <c r="CZ1938">
        <f t="shared" si="1392"/>
        <v>0</v>
      </c>
      <c r="DC1938" t="s">
        <v>3</v>
      </c>
      <c r="DD1938" t="s">
        <v>3</v>
      </c>
      <c r="DE1938" t="s">
        <v>3</v>
      </c>
      <c r="DF1938" t="s">
        <v>3</v>
      </c>
      <c r="DG1938" t="s">
        <v>3</v>
      </c>
      <c r="DH1938" t="s">
        <v>3</v>
      </c>
      <c r="DI1938" t="s">
        <v>3</v>
      </c>
      <c r="DJ1938" t="s">
        <v>3</v>
      </c>
      <c r="DK1938" t="s">
        <v>3</v>
      </c>
      <c r="DL1938" t="s">
        <v>3</v>
      </c>
      <c r="DM1938" t="s">
        <v>3</v>
      </c>
      <c r="DN1938">
        <v>0</v>
      </c>
      <c r="DO1938">
        <v>0</v>
      </c>
      <c r="DP1938">
        <v>1</v>
      </c>
      <c r="DQ1938">
        <v>1</v>
      </c>
      <c r="DU1938">
        <v>1010</v>
      </c>
      <c r="DV1938" t="s">
        <v>232</v>
      </c>
      <c r="DW1938" t="s">
        <v>232</v>
      </c>
      <c r="DX1938">
        <v>1000</v>
      </c>
      <c r="DZ1938" t="s">
        <v>3</v>
      </c>
      <c r="EA1938" t="s">
        <v>3</v>
      </c>
      <c r="EB1938" t="s">
        <v>3</v>
      </c>
      <c r="EC1938" t="s">
        <v>3</v>
      </c>
      <c r="EE1938">
        <v>29085444</v>
      </c>
      <c r="EF1938">
        <v>12</v>
      </c>
      <c r="EG1938" t="s">
        <v>32</v>
      </c>
      <c r="EH1938">
        <v>0</v>
      </c>
      <c r="EI1938" t="s">
        <v>3</v>
      </c>
      <c r="EJ1938">
        <v>2</v>
      </c>
      <c r="EK1938">
        <v>500002</v>
      </c>
      <c r="EL1938" t="s">
        <v>33</v>
      </c>
      <c r="EM1938" t="s">
        <v>34</v>
      </c>
      <c r="EO1938" t="s">
        <v>3</v>
      </c>
      <c r="EQ1938">
        <v>0</v>
      </c>
      <c r="ER1938">
        <v>1998.42</v>
      </c>
      <c r="ES1938">
        <v>1998.42</v>
      </c>
      <c r="ET1938">
        <v>0</v>
      </c>
      <c r="EU1938">
        <v>0</v>
      </c>
      <c r="EV1938">
        <v>0</v>
      </c>
      <c r="EW1938">
        <v>0</v>
      </c>
      <c r="EX1938">
        <v>0</v>
      </c>
      <c r="FQ1938">
        <v>0</v>
      </c>
      <c r="FR1938">
        <f t="shared" si="1393"/>
        <v>0</v>
      </c>
      <c r="FS1938">
        <v>0</v>
      </c>
      <c r="FX1938">
        <v>0</v>
      </c>
      <c r="FY1938">
        <v>0</v>
      </c>
      <c r="GA1938" t="s">
        <v>3</v>
      </c>
      <c r="GD1938">
        <v>1</v>
      </c>
      <c r="GF1938">
        <v>-1152774928</v>
      </c>
      <c r="GG1938">
        <v>2</v>
      </c>
      <c r="GH1938">
        <v>1</v>
      </c>
      <c r="GI1938">
        <v>2</v>
      </c>
      <c r="GJ1938">
        <v>0</v>
      </c>
      <c r="GK1938">
        <v>0</v>
      </c>
      <c r="GL1938">
        <f t="shared" si="1394"/>
        <v>0</v>
      </c>
      <c r="GM1938">
        <f t="shared" si="1395"/>
        <v>15.35</v>
      </c>
      <c r="GN1938">
        <f t="shared" si="1396"/>
        <v>0</v>
      </c>
      <c r="GO1938">
        <f t="shared" si="1397"/>
        <v>15.35</v>
      </c>
      <c r="GP1938">
        <f t="shared" si="1398"/>
        <v>0</v>
      </c>
      <c r="GR1938">
        <v>0</v>
      </c>
      <c r="GS1938">
        <v>3</v>
      </c>
      <c r="GT1938">
        <v>0</v>
      </c>
      <c r="GU1938" t="s">
        <v>3</v>
      </c>
      <c r="GV1938">
        <f t="shared" si="1399"/>
        <v>0</v>
      </c>
      <c r="GW1938">
        <v>1</v>
      </c>
      <c r="GX1938">
        <f t="shared" si="1400"/>
        <v>0</v>
      </c>
      <c r="HA1938">
        <v>0</v>
      </c>
      <c r="HB1938">
        <v>0</v>
      </c>
      <c r="HC1938">
        <f t="shared" si="1401"/>
        <v>0</v>
      </c>
      <c r="HE1938" t="s">
        <v>3</v>
      </c>
      <c r="HF1938" t="s">
        <v>3</v>
      </c>
      <c r="HM1938" t="s">
        <v>3</v>
      </c>
      <c r="IK1938">
        <v>0</v>
      </c>
    </row>
    <row r="1939" spans="1:245">
      <c r="A1939">
        <v>18</v>
      </c>
      <c r="B1939">
        <v>0</v>
      </c>
      <c r="C1939">
        <v>2121</v>
      </c>
      <c r="E1939" t="s">
        <v>280</v>
      </c>
      <c r="F1939" t="s">
        <v>235</v>
      </c>
      <c r="G1939" t="s">
        <v>236</v>
      </c>
      <c r="H1939" t="s">
        <v>237</v>
      </c>
      <c r="I1939">
        <f>I1937*J1939</f>
        <v>2</v>
      </c>
      <c r="J1939">
        <v>66.666666666666671</v>
      </c>
      <c r="K1939">
        <v>66.666667000000004</v>
      </c>
      <c r="O1939">
        <f t="shared" si="1367"/>
        <v>105</v>
      </c>
      <c r="P1939">
        <f t="shared" si="1368"/>
        <v>105</v>
      </c>
      <c r="Q1939">
        <f t="shared" si="1369"/>
        <v>0</v>
      </c>
      <c r="R1939">
        <f t="shared" si="1370"/>
        <v>0</v>
      </c>
      <c r="S1939">
        <f t="shared" si="1371"/>
        <v>0</v>
      </c>
      <c r="T1939">
        <f t="shared" si="1372"/>
        <v>0</v>
      </c>
      <c r="U1939">
        <f t="shared" si="1373"/>
        <v>0</v>
      </c>
      <c r="V1939">
        <f t="shared" si="1374"/>
        <v>0</v>
      </c>
      <c r="W1939">
        <f t="shared" si="1375"/>
        <v>0.14000000000000001</v>
      </c>
      <c r="X1939">
        <f t="shared" si="1376"/>
        <v>0</v>
      </c>
      <c r="Y1939">
        <f t="shared" si="1377"/>
        <v>0</v>
      </c>
      <c r="AA1939">
        <v>35863109</v>
      </c>
      <c r="AB1939">
        <f t="shared" si="1378"/>
        <v>7.62</v>
      </c>
      <c r="AC1939">
        <f t="shared" si="1379"/>
        <v>7.62</v>
      </c>
      <c r="AD1939">
        <f t="shared" si="1404"/>
        <v>0</v>
      </c>
      <c r="AE1939">
        <f t="shared" si="1405"/>
        <v>0</v>
      </c>
      <c r="AF1939">
        <f t="shared" si="1405"/>
        <v>0</v>
      </c>
      <c r="AG1939">
        <f t="shared" si="1380"/>
        <v>0</v>
      </c>
      <c r="AH1939">
        <f t="shared" si="1406"/>
        <v>0</v>
      </c>
      <c r="AI1939">
        <f t="shared" si="1406"/>
        <v>0</v>
      </c>
      <c r="AJ1939">
        <f t="shared" si="1381"/>
        <v>7.0000000000000007E-2</v>
      </c>
      <c r="AK1939">
        <v>7.62</v>
      </c>
      <c r="AL1939">
        <v>7.62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7.0000000000000007E-2</v>
      </c>
      <c r="AT1939">
        <v>0</v>
      </c>
      <c r="AU1939">
        <v>0</v>
      </c>
      <c r="AV1939">
        <v>1</v>
      </c>
      <c r="AW1939">
        <v>1</v>
      </c>
      <c r="AZ1939">
        <v>1</v>
      </c>
      <c r="BA1939">
        <v>1</v>
      </c>
      <c r="BB1939">
        <v>1</v>
      </c>
      <c r="BC1939">
        <v>6.89</v>
      </c>
      <c r="BD1939" t="s">
        <v>3</v>
      </c>
      <c r="BE1939" t="s">
        <v>3</v>
      </c>
      <c r="BF1939" t="s">
        <v>3</v>
      </c>
      <c r="BG1939" t="s">
        <v>3</v>
      </c>
      <c r="BH1939">
        <v>3</v>
      </c>
      <c r="BI1939">
        <v>2</v>
      </c>
      <c r="BJ1939" t="s">
        <v>238</v>
      </c>
      <c r="BM1939">
        <v>500002</v>
      </c>
      <c r="BN1939">
        <v>0</v>
      </c>
      <c r="BO1939" t="s">
        <v>235</v>
      </c>
      <c r="BP1939">
        <v>1</v>
      </c>
      <c r="BQ1939">
        <v>12</v>
      </c>
      <c r="BR1939">
        <v>0</v>
      </c>
      <c r="BS1939">
        <v>1</v>
      </c>
      <c r="BT1939">
        <v>1</v>
      </c>
      <c r="BU1939">
        <v>1</v>
      </c>
      <c r="BV1939">
        <v>1</v>
      </c>
      <c r="BW1939">
        <v>1</v>
      </c>
      <c r="BX1939">
        <v>1</v>
      </c>
      <c r="BY1939" t="s">
        <v>3</v>
      </c>
      <c r="BZ1939">
        <v>0</v>
      </c>
      <c r="CA1939">
        <v>0</v>
      </c>
      <c r="CB1939" t="s">
        <v>3</v>
      </c>
      <c r="CE1939">
        <v>0</v>
      </c>
      <c r="CF1939">
        <v>0</v>
      </c>
      <c r="CG1939">
        <v>0</v>
      </c>
      <c r="CM1939">
        <v>0</v>
      </c>
      <c r="CN1939" t="s">
        <v>3</v>
      </c>
      <c r="CO1939">
        <v>0</v>
      </c>
      <c r="CP1939">
        <f t="shared" si="1382"/>
        <v>105</v>
      </c>
      <c r="CQ1939">
        <f t="shared" si="1383"/>
        <v>52.501799999999996</v>
      </c>
      <c r="CR1939">
        <f t="shared" si="1384"/>
        <v>0</v>
      </c>
      <c r="CS1939">
        <f t="shared" si="1385"/>
        <v>0</v>
      </c>
      <c r="CT1939">
        <f t="shared" si="1386"/>
        <v>0</v>
      </c>
      <c r="CU1939">
        <f t="shared" si="1387"/>
        <v>0</v>
      </c>
      <c r="CV1939">
        <f t="shared" si="1388"/>
        <v>0</v>
      </c>
      <c r="CW1939">
        <f t="shared" si="1389"/>
        <v>0</v>
      </c>
      <c r="CX1939">
        <f t="shared" si="1390"/>
        <v>7.0000000000000007E-2</v>
      </c>
      <c r="CY1939">
        <f t="shared" si="1391"/>
        <v>0</v>
      </c>
      <c r="CZ1939">
        <f t="shared" si="1392"/>
        <v>0</v>
      </c>
      <c r="DC1939" t="s">
        <v>3</v>
      </c>
      <c r="DD1939" t="s">
        <v>3</v>
      </c>
      <c r="DE1939" t="s">
        <v>3</v>
      </c>
      <c r="DF1939" t="s">
        <v>3</v>
      </c>
      <c r="DG1939" t="s">
        <v>3</v>
      </c>
      <c r="DH1939" t="s">
        <v>3</v>
      </c>
      <c r="DI1939" t="s">
        <v>3</v>
      </c>
      <c r="DJ1939" t="s">
        <v>3</v>
      </c>
      <c r="DK1939" t="s">
        <v>3</v>
      </c>
      <c r="DL1939" t="s">
        <v>3</v>
      </c>
      <c r="DM1939" t="s">
        <v>3</v>
      </c>
      <c r="DN1939">
        <v>0</v>
      </c>
      <c r="DO1939">
        <v>0</v>
      </c>
      <c r="DP1939">
        <v>1</v>
      </c>
      <c r="DQ1939">
        <v>1</v>
      </c>
      <c r="DU1939">
        <v>1010</v>
      </c>
      <c r="DV1939" t="s">
        <v>237</v>
      </c>
      <c r="DW1939" t="s">
        <v>237</v>
      </c>
      <c r="DX1939">
        <v>1</v>
      </c>
      <c r="DZ1939" t="s">
        <v>3</v>
      </c>
      <c r="EA1939" t="s">
        <v>3</v>
      </c>
      <c r="EB1939" t="s">
        <v>3</v>
      </c>
      <c r="EC1939" t="s">
        <v>3</v>
      </c>
      <c r="EE1939">
        <v>29085444</v>
      </c>
      <c r="EF1939">
        <v>12</v>
      </c>
      <c r="EG1939" t="s">
        <v>32</v>
      </c>
      <c r="EH1939">
        <v>0</v>
      </c>
      <c r="EI1939" t="s">
        <v>3</v>
      </c>
      <c r="EJ1939">
        <v>2</v>
      </c>
      <c r="EK1939">
        <v>500002</v>
      </c>
      <c r="EL1939" t="s">
        <v>33</v>
      </c>
      <c r="EM1939" t="s">
        <v>34</v>
      </c>
      <c r="EO1939" t="s">
        <v>3</v>
      </c>
      <c r="EQ1939">
        <v>0</v>
      </c>
      <c r="ER1939">
        <v>7.62</v>
      </c>
      <c r="ES1939">
        <v>7.62</v>
      </c>
      <c r="ET1939">
        <v>0</v>
      </c>
      <c r="EU1939">
        <v>0</v>
      </c>
      <c r="EV1939">
        <v>0</v>
      </c>
      <c r="EW1939">
        <v>0</v>
      </c>
      <c r="EX1939">
        <v>0</v>
      </c>
      <c r="FQ1939">
        <v>0</v>
      </c>
      <c r="FR1939">
        <f t="shared" si="1393"/>
        <v>0</v>
      </c>
      <c r="FS1939">
        <v>0</v>
      </c>
      <c r="FX1939">
        <v>0</v>
      </c>
      <c r="FY1939">
        <v>0</v>
      </c>
      <c r="GA1939" t="s">
        <v>3</v>
      </c>
      <c r="GD1939">
        <v>1</v>
      </c>
      <c r="GF1939">
        <v>-652224790</v>
      </c>
      <c r="GG1939">
        <v>2</v>
      </c>
      <c r="GH1939">
        <v>1</v>
      </c>
      <c r="GI1939">
        <v>2</v>
      </c>
      <c r="GJ1939">
        <v>0</v>
      </c>
      <c r="GK1939">
        <v>0</v>
      </c>
      <c r="GL1939">
        <f t="shared" si="1394"/>
        <v>0</v>
      </c>
      <c r="GM1939">
        <f t="shared" si="1395"/>
        <v>105</v>
      </c>
      <c r="GN1939">
        <f t="shared" si="1396"/>
        <v>0</v>
      </c>
      <c r="GO1939">
        <f t="shared" si="1397"/>
        <v>105</v>
      </c>
      <c r="GP1939">
        <f t="shared" si="1398"/>
        <v>0</v>
      </c>
      <c r="GR1939">
        <v>0</v>
      </c>
      <c r="GS1939">
        <v>3</v>
      </c>
      <c r="GT1939">
        <v>0</v>
      </c>
      <c r="GU1939" t="s">
        <v>3</v>
      </c>
      <c r="GV1939">
        <f t="shared" si="1399"/>
        <v>0</v>
      </c>
      <c r="GW1939">
        <v>1</v>
      </c>
      <c r="GX1939">
        <f t="shared" si="1400"/>
        <v>0</v>
      </c>
      <c r="HA1939">
        <v>0</v>
      </c>
      <c r="HB1939">
        <v>0</v>
      </c>
      <c r="HC1939">
        <f t="shared" si="1401"/>
        <v>0</v>
      </c>
      <c r="HE1939" t="s">
        <v>3</v>
      </c>
      <c r="HF1939" t="s">
        <v>3</v>
      </c>
      <c r="HM1939" t="s">
        <v>3</v>
      </c>
      <c r="IK1939">
        <v>0</v>
      </c>
    </row>
    <row r="1940" spans="1:245">
      <c r="A1940">
        <v>18</v>
      </c>
      <c r="B1940">
        <v>0</v>
      </c>
      <c r="C1940">
        <v>2122</v>
      </c>
      <c r="E1940" t="s">
        <v>281</v>
      </c>
      <c r="F1940" t="s">
        <v>240</v>
      </c>
      <c r="G1940" t="s">
        <v>241</v>
      </c>
      <c r="H1940" t="s">
        <v>237</v>
      </c>
      <c r="I1940">
        <f>I1937*J1940</f>
        <v>1</v>
      </c>
      <c r="J1940">
        <v>33.333333333333336</v>
      </c>
      <c r="K1940">
        <v>33.333333000000003</v>
      </c>
      <c r="O1940">
        <f t="shared" si="1367"/>
        <v>76.59</v>
      </c>
      <c r="P1940">
        <f t="shared" si="1368"/>
        <v>76.59</v>
      </c>
      <c r="Q1940">
        <f t="shared" si="1369"/>
        <v>0</v>
      </c>
      <c r="R1940">
        <f t="shared" si="1370"/>
        <v>0</v>
      </c>
      <c r="S1940">
        <f t="shared" si="1371"/>
        <v>0</v>
      </c>
      <c r="T1940">
        <f t="shared" si="1372"/>
        <v>0</v>
      </c>
      <c r="U1940">
        <f t="shared" si="1373"/>
        <v>0</v>
      </c>
      <c r="V1940">
        <f t="shared" si="1374"/>
        <v>0</v>
      </c>
      <c r="W1940">
        <f t="shared" si="1375"/>
        <v>0.09</v>
      </c>
      <c r="X1940">
        <f t="shared" si="1376"/>
        <v>0</v>
      </c>
      <c r="Y1940">
        <f t="shared" si="1377"/>
        <v>0</v>
      </c>
      <c r="AA1940">
        <v>35863109</v>
      </c>
      <c r="AB1940">
        <f t="shared" si="1378"/>
        <v>9.01</v>
      </c>
      <c r="AC1940">
        <f t="shared" si="1379"/>
        <v>9.01</v>
      </c>
      <c r="AD1940">
        <f t="shared" si="1404"/>
        <v>0</v>
      </c>
      <c r="AE1940">
        <f t="shared" si="1405"/>
        <v>0</v>
      </c>
      <c r="AF1940">
        <f t="shared" si="1405"/>
        <v>0</v>
      </c>
      <c r="AG1940">
        <f t="shared" si="1380"/>
        <v>0</v>
      </c>
      <c r="AH1940">
        <f t="shared" si="1406"/>
        <v>0</v>
      </c>
      <c r="AI1940">
        <f t="shared" si="1406"/>
        <v>0</v>
      </c>
      <c r="AJ1940">
        <f t="shared" si="1381"/>
        <v>0.09</v>
      </c>
      <c r="AK1940">
        <v>9.01</v>
      </c>
      <c r="AL1940">
        <v>9.01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0.09</v>
      </c>
      <c r="AT1940">
        <v>0</v>
      </c>
      <c r="AU1940">
        <v>0</v>
      </c>
      <c r="AV1940">
        <v>1</v>
      </c>
      <c r="AW1940">
        <v>1</v>
      </c>
      <c r="AZ1940">
        <v>1</v>
      </c>
      <c r="BA1940">
        <v>1</v>
      </c>
      <c r="BB1940">
        <v>1</v>
      </c>
      <c r="BC1940">
        <v>8.5</v>
      </c>
      <c r="BD1940" t="s">
        <v>3</v>
      </c>
      <c r="BE1940" t="s">
        <v>3</v>
      </c>
      <c r="BF1940" t="s">
        <v>3</v>
      </c>
      <c r="BG1940" t="s">
        <v>3</v>
      </c>
      <c r="BH1940">
        <v>3</v>
      </c>
      <c r="BI1940">
        <v>2</v>
      </c>
      <c r="BJ1940" t="s">
        <v>242</v>
      </c>
      <c r="BM1940">
        <v>500002</v>
      </c>
      <c r="BN1940">
        <v>0</v>
      </c>
      <c r="BO1940" t="s">
        <v>240</v>
      </c>
      <c r="BP1940">
        <v>1</v>
      </c>
      <c r="BQ1940">
        <v>12</v>
      </c>
      <c r="BR1940">
        <v>0</v>
      </c>
      <c r="BS1940">
        <v>1</v>
      </c>
      <c r="BT1940">
        <v>1</v>
      </c>
      <c r="BU1940">
        <v>1</v>
      </c>
      <c r="BV1940">
        <v>1</v>
      </c>
      <c r="BW1940">
        <v>1</v>
      </c>
      <c r="BX1940">
        <v>1</v>
      </c>
      <c r="BY1940" t="s">
        <v>3</v>
      </c>
      <c r="BZ1940">
        <v>0</v>
      </c>
      <c r="CA1940">
        <v>0</v>
      </c>
      <c r="CB1940" t="s">
        <v>3</v>
      </c>
      <c r="CE1940">
        <v>0</v>
      </c>
      <c r="CF1940">
        <v>0</v>
      </c>
      <c r="CG1940">
        <v>0</v>
      </c>
      <c r="CM1940">
        <v>0</v>
      </c>
      <c r="CN1940" t="s">
        <v>3</v>
      </c>
      <c r="CO1940">
        <v>0</v>
      </c>
      <c r="CP1940">
        <f t="shared" si="1382"/>
        <v>76.59</v>
      </c>
      <c r="CQ1940">
        <f t="shared" si="1383"/>
        <v>76.584999999999994</v>
      </c>
      <c r="CR1940">
        <f t="shared" si="1384"/>
        <v>0</v>
      </c>
      <c r="CS1940">
        <f t="shared" si="1385"/>
        <v>0</v>
      </c>
      <c r="CT1940">
        <f t="shared" si="1386"/>
        <v>0</v>
      </c>
      <c r="CU1940">
        <f t="shared" si="1387"/>
        <v>0</v>
      </c>
      <c r="CV1940">
        <f t="shared" si="1388"/>
        <v>0</v>
      </c>
      <c r="CW1940">
        <f t="shared" si="1389"/>
        <v>0</v>
      </c>
      <c r="CX1940">
        <f t="shared" si="1390"/>
        <v>0.09</v>
      </c>
      <c r="CY1940">
        <f t="shared" si="1391"/>
        <v>0</v>
      </c>
      <c r="CZ1940">
        <f t="shared" si="1392"/>
        <v>0</v>
      </c>
      <c r="DC1940" t="s">
        <v>3</v>
      </c>
      <c r="DD1940" t="s">
        <v>3</v>
      </c>
      <c r="DE1940" t="s">
        <v>3</v>
      </c>
      <c r="DF1940" t="s">
        <v>3</v>
      </c>
      <c r="DG1940" t="s">
        <v>3</v>
      </c>
      <c r="DH1940" t="s">
        <v>3</v>
      </c>
      <c r="DI1940" t="s">
        <v>3</v>
      </c>
      <c r="DJ1940" t="s">
        <v>3</v>
      </c>
      <c r="DK1940" t="s">
        <v>3</v>
      </c>
      <c r="DL1940" t="s">
        <v>3</v>
      </c>
      <c r="DM1940" t="s">
        <v>3</v>
      </c>
      <c r="DN1940">
        <v>0</v>
      </c>
      <c r="DO1940">
        <v>0</v>
      </c>
      <c r="DP1940">
        <v>1</v>
      </c>
      <c r="DQ1940">
        <v>1</v>
      </c>
      <c r="DU1940">
        <v>1010</v>
      </c>
      <c r="DV1940" t="s">
        <v>237</v>
      </c>
      <c r="DW1940" t="s">
        <v>237</v>
      </c>
      <c r="DX1940">
        <v>1</v>
      </c>
      <c r="DZ1940" t="s">
        <v>3</v>
      </c>
      <c r="EA1940" t="s">
        <v>3</v>
      </c>
      <c r="EB1940" t="s">
        <v>3</v>
      </c>
      <c r="EC1940" t="s">
        <v>3</v>
      </c>
      <c r="EE1940">
        <v>29085444</v>
      </c>
      <c r="EF1940">
        <v>12</v>
      </c>
      <c r="EG1940" t="s">
        <v>32</v>
      </c>
      <c r="EH1940">
        <v>0</v>
      </c>
      <c r="EI1940" t="s">
        <v>3</v>
      </c>
      <c r="EJ1940">
        <v>2</v>
      </c>
      <c r="EK1940">
        <v>500002</v>
      </c>
      <c r="EL1940" t="s">
        <v>33</v>
      </c>
      <c r="EM1940" t="s">
        <v>34</v>
      </c>
      <c r="EO1940" t="s">
        <v>3</v>
      </c>
      <c r="EQ1940">
        <v>0</v>
      </c>
      <c r="ER1940">
        <v>9.01</v>
      </c>
      <c r="ES1940">
        <v>9.01</v>
      </c>
      <c r="ET1940">
        <v>0</v>
      </c>
      <c r="EU1940">
        <v>0</v>
      </c>
      <c r="EV1940">
        <v>0</v>
      </c>
      <c r="EW1940">
        <v>0</v>
      </c>
      <c r="EX1940">
        <v>0</v>
      </c>
      <c r="FQ1940">
        <v>0</v>
      </c>
      <c r="FR1940">
        <f t="shared" si="1393"/>
        <v>0</v>
      </c>
      <c r="FS1940">
        <v>0</v>
      </c>
      <c r="FX1940">
        <v>0</v>
      </c>
      <c r="FY1940">
        <v>0</v>
      </c>
      <c r="GA1940" t="s">
        <v>3</v>
      </c>
      <c r="GD1940">
        <v>1</v>
      </c>
      <c r="GF1940">
        <v>-1484870884</v>
      </c>
      <c r="GG1940">
        <v>2</v>
      </c>
      <c r="GH1940">
        <v>1</v>
      </c>
      <c r="GI1940">
        <v>2</v>
      </c>
      <c r="GJ1940">
        <v>0</v>
      </c>
      <c r="GK1940">
        <v>0</v>
      </c>
      <c r="GL1940">
        <f t="shared" si="1394"/>
        <v>0</v>
      </c>
      <c r="GM1940">
        <f t="shared" si="1395"/>
        <v>76.59</v>
      </c>
      <c r="GN1940">
        <f t="shared" si="1396"/>
        <v>0</v>
      </c>
      <c r="GO1940">
        <f t="shared" si="1397"/>
        <v>76.59</v>
      </c>
      <c r="GP1940">
        <f t="shared" si="1398"/>
        <v>0</v>
      </c>
      <c r="GR1940">
        <v>0</v>
      </c>
      <c r="GS1940">
        <v>3</v>
      </c>
      <c r="GT1940">
        <v>0</v>
      </c>
      <c r="GU1940" t="s">
        <v>3</v>
      </c>
      <c r="GV1940">
        <f t="shared" si="1399"/>
        <v>0</v>
      </c>
      <c r="GW1940">
        <v>1</v>
      </c>
      <c r="GX1940">
        <f t="shared" si="1400"/>
        <v>0</v>
      </c>
      <c r="HA1940">
        <v>0</v>
      </c>
      <c r="HB1940">
        <v>0</v>
      </c>
      <c r="HC1940">
        <f t="shared" si="1401"/>
        <v>0</v>
      </c>
      <c r="HE1940" t="s">
        <v>3</v>
      </c>
      <c r="HF1940" t="s">
        <v>3</v>
      </c>
      <c r="HM1940" t="s">
        <v>3</v>
      </c>
      <c r="IK1940">
        <v>0</v>
      </c>
    </row>
    <row r="1941" spans="1:245">
      <c r="A1941">
        <v>17</v>
      </c>
      <c r="B1941">
        <v>0</v>
      </c>
      <c r="C1941">
        <f>ROW(SmtRes!A2134)</f>
        <v>2134</v>
      </c>
      <c r="D1941">
        <f>ROW(EtalonRes!A2073)</f>
        <v>2073</v>
      </c>
      <c r="E1941" t="s">
        <v>222</v>
      </c>
      <c r="F1941" t="s">
        <v>244</v>
      </c>
      <c r="G1941" t="s">
        <v>245</v>
      </c>
      <c r="H1941" t="s">
        <v>58</v>
      </c>
      <c r="I1941">
        <f>ROUND(1/100,9)</f>
        <v>0.01</v>
      </c>
      <c r="J1941">
        <v>0</v>
      </c>
      <c r="K1941">
        <f>ROUND(1/100,9)</f>
        <v>0.01</v>
      </c>
      <c r="O1941">
        <f t="shared" si="1367"/>
        <v>102.04</v>
      </c>
      <c r="P1941">
        <f t="shared" si="1368"/>
        <v>2.58</v>
      </c>
      <c r="Q1941">
        <f t="shared" si="1369"/>
        <v>0.52</v>
      </c>
      <c r="R1941">
        <f t="shared" si="1370"/>
        <v>0.14000000000000001</v>
      </c>
      <c r="S1941">
        <f t="shared" si="1371"/>
        <v>98.94</v>
      </c>
      <c r="T1941">
        <f t="shared" si="1372"/>
        <v>0</v>
      </c>
      <c r="U1941">
        <f t="shared" si="1373"/>
        <v>0.30175999999999997</v>
      </c>
      <c r="V1941">
        <f t="shared" si="1374"/>
        <v>2.9999999999999997E-4</v>
      </c>
      <c r="W1941">
        <f t="shared" si="1375"/>
        <v>0</v>
      </c>
      <c r="X1941">
        <f t="shared" si="1376"/>
        <v>80.25</v>
      </c>
      <c r="Y1941">
        <f t="shared" si="1377"/>
        <v>51.52</v>
      </c>
      <c r="AA1941">
        <v>35863109</v>
      </c>
      <c r="AB1941">
        <f t="shared" si="1378"/>
        <v>341.2</v>
      </c>
      <c r="AC1941">
        <f t="shared" si="1379"/>
        <v>36.07</v>
      </c>
      <c r="AD1941">
        <f t="shared" si="1404"/>
        <v>5.78</v>
      </c>
      <c r="AE1941">
        <f>ROUND((EU1941),2)</f>
        <v>0.41</v>
      </c>
      <c r="AF1941">
        <f>ROUND(((EV1941*1.15)),2)</f>
        <v>299.35000000000002</v>
      </c>
      <c r="AG1941">
        <f t="shared" si="1380"/>
        <v>0</v>
      </c>
      <c r="AH1941">
        <f>((EW1941*1.15))</f>
        <v>30.175999999999995</v>
      </c>
      <c r="AI1941">
        <f>(EX1941)</f>
        <v>0.03</v>
      </c>
      <c r="AJ1941">
        <f t="shared" si="1381"/>
        <v>0</v>
      </c>
      <c r="AK1941">
        <v>302.14999999999998</v>
      </c>
      <c r="AL1941">
        <v>36.07</v>
      </c>
      <c r="AM1941">
        <v>5.78</v>
      </c>
      <c r="AN1941">
        <v>0.41</v>
      </c>
      <c r="AO1941">
        <v>260.3</v>
      </c>
      <c r="AP1941">
        <v>0</v>
      </c>
      <c r="AQ1941">
        <v>26.24</v>
      </c>
      <c r="AR1941">
        <v>0.03</v>
      </c>
      <c r="AS1941">
        <v>0</v>
      </c>
      <c r="AT1941">
        <v>81</v>
      </c>
      <c r="AU1941">
        <v>52</v>
      </c>
      <c r="AV1941">
        <v>1</v>
      </c>
      <c r="AW1941">
        <v>1</v>
      </c>
      <c r="AZ1941">
        <v>1</v>
      </c>
      <c r="BA1941">
        <v>33.049999999999997</v>
      </c>
      <c r="BB1941">
        <v>9.01</v>
      </c>
      <c r="BC1941">
        <v>7.15</v>
      </c>
      <c r="BD1941" t="s">
        <v>3</v>
      </c>
      <c r="BE1941" t="s">
        <v>3</v>
      </c>
      <c r="BF1941" t="s">
        <v>3</v>
      </c>
      <c r="BG1941" t="s">
        <v>3</v>
      </c>
      <c r="BH1941">
        <v>0</v>
      </c>
      <c r="BI1941">
        <v>2</v>
      </c>
      <c r="BJ1941" t="s">
        <v>246</v>
      </c>
      <c r="BM1941">
        <v>108001</v>
      </c>
      <c r="BN1941">
        <v>0</v>
      </c>
      <c r="BO1941" t="s">
        <v>244</v>
      </c>
      <c r="BP1941">
        <v>1</v>
      </c>
      <c r="BQ1941">
        <v>3</v>
      </c>
      <c r="BR1941">
        <v>0</v>
      </c>
      <c r="BS1941">
        <v>33.049999999999997</v>
      </c>
      <c r="BT1941">
        <v>1</v>
      </c>
      <c r="BU1941">
        <v>1</v>
      </c>
      <c r="BV1941">
        <v>1</v>
      </c>
      <c r="BW1941">
        <v>1</v>
      </c>
      <c r="BX1941">
        <v>1</v>
      </c>
      <c r="BY1941" t="s">
        <v>3</v>
      </c>
      <c r="BZ1941">
        <v>95</v>
      </c>
      <c r="CA1941">
        <v>65</v>
      </c>
      <c r="CB1941" t="s">
        <v>3</v>
      </c>
      <c r="CE1941">
        <v>0</v>
      </c>
      <c r="CF1941">
        <v>0</v>
      </c>
      <c r="CG1941">
        <v>0</v>
      </c>
      <c r="CM1941">
        <v>0</v>
      </c>
      <c r="CN1941" t="s">
        <v>993</v>
      </c>
      <c r="CO1941">
        <v>0</v>
      </c>
      <c r="CP1941">
        <f t="shared" si="1382"/>
        <v>102.03999999999999</v>
      </c>
      <c r="CQ1941">
        <f t="shared" si="1383"/>
        <v>257.90050000000002</v>
      </c>
      <c r="CR1941">
        <f t="shared" si="1384"/>
        <v>52.077800000000003</v>
      </c>
      <c r="CS1941">
        <f t="shared" si="1385"/>
        <v>13.550499999999998</v>
      </c>
      <c r="CT1941">
        <f t="shared" si="1386"/>
        <v>9893.5174999999999</v>
      </c>
      <c r="CU1941">
        <f t="shared" si="1387"/>
        <v>0</v>
      </c>
      <c r="CV1941">
        <f t="shared" si="1388"/>
        <v>30.175999999999995</v>
      </c>
      <c r="CW1941">
        <f t="shared" si="1389"/>
        <v>0.03</v>
      </c>
      <c r="CX1941">
        <f t="shared" si="1390"/>
        <v>0</v>
      </c>
      <c r="CY1941">
        <f t="shared" si="1391"/>
        <v>80.254799999999989</v>
      </c>
      <c r="CZ1941">
        <f t="shared" si="1392"/>
        <v>51.521599999999999</v>
      </c>
      <c r="DC1941" t="s">
        <v>3</v>
      </c>
      <c r="DD1941" t="s">
        <v>3</v>
      </c>
      <c r="DE1941" t="s">
        <v>3</v>
      </c>
      <c r="DF1941" t="s">
        <v>3</v>
      </c>
      <c r="DG1941" t="s">
        <v>134</v>
      </c>
      <c r="DH1941" t="s">
        <v>3</v>
      </c>
      <c r="DI1941" t="s">
        <v>134</v>
      </c>
      <c r="DJ1941" t="s">
        <v>3</v>
      </c>
      <c r="DK1941" t="s">
        <v>3</v>
      </c>
      <c r="DL1941" t="s">
        <v>3</v>
      </c>
      <c r="DM1941" t="s">
        <v>3</v>
      </c>
      <c r="DN1941">
        <v>0</v>
      </c>
      <c r="DO1941">
        <v>0</v>
      </c>
      <c r="DP1941">
        <v>1</v>
      </c>
      <c r="DQ1941">
        <v>1</v>
      </c>
      <c r="DU1941">
        <v>1010</v>
      </c>
      <c r="DV1941" t="s">
        <v>58</v>
      </c>
      <c r="DW1941" t="s">
        <v>58</v>
      </c>
      <c r="DX1941">
        <v>100</v>
      </c>
      <c r="DZ1941" t="s">
        <v>3</v>
      </c>
      <c r="EA1941" t="s">
        <v>3</v>
      </c>
      <c r="EB1941" t="s">
        <v>3</v>
      </c>
      <c r="EC1941" t="s">
        <v>3</v>
      </c>
      <c r="EE1941">
        <v>29085386</v>
      </c>
      <c r="EF1941">
        <v>3</v>
      </c>
      <c r="EG1941" t="s">
        <v>226</v>
      </c>
      <c r="EH1941">
        <v>0</v>
      </c>
      <c r="EI1941" t="s">
        <v>3</v>
      </c>
      <c r="EJ1941">
        <v>2</v>
      </c>
      <c r="EK1941">
        <v>108001</v>
      </c>
      <c r="EL1941" t="s">
        <v>227</v>
      </c>
      <c r="EM1941" t="s">
        <v>228</v>
      </c>
      <c r="EO1941" t="s">
        <v>305</v>
      </c>
      <c r="EQ1941">
        <v>0</v>
      </c>
      <c r="ER1941">
        <v>302.14999999999998</v>
      </c>
      <c r="ES1941">
        <v>36.07</v>
      </c>
      <c r="ET1941">
        <v>5.78</v>
      </c>
      <c r="EU1941">
        <v>0.41</v>
      </c>
      <c r="EV1941">
        <v>260.3</v>
      </c>
      <c r="EW1941">
        <v>26.24</v>
      </c>
      <c r="EX1941">
        <v>0.03</v>
      </c>
      <c r="EY1941">
        <v>0</v>
      </c>
      <c r="FQ1941">
        <v>0</v>
      </c>
      <c r="FR1941">
        <f t="shared" si="1393"/>
        <v>0</v>
      </c>
      <c r="FS1941">
        <v>0</v>
      </c>
      <c r="FV1941" t="s">
        <v>25</v>
      </c>
      <c r="FW1941" t="s">
        <v>26</v>
      </c>
      <c r="FX1941">
        <v>95</v>
      </c>
      <c r="FY1941">
        <v>65</v>
      </c>
      <c r="GA1941" t="s">
        <v>3</v>
      </c>
      <c r="GD1941">
        <v>1</v>
      </c>
      <c r="GF1941">
        <v>1949515482</v>
      </c>
      <c r="GG1941">
        <v>2</v>
      </c>
      <c r="GH1941">
        <v>1</v>
      </c>
      <c r="GI1941">
        <v>2</v>
      </c>
      <c r="GJ1941">
        <v>0</v>
      </c>
      <c r="GK1941">
        <v>0</v>
      </c>
      <c r="GL1941">
        <f t="shared" si="1394"/>
        <v>0</v>
      </c>
      <c r="GM1941">
        <f t="shared" si="1395"/>
        <v>233.81</v>
      </c>
      <c r="GN1941">
        <f t="shared" si="1396"/>
        <v>0</v>
      </c>
      <c r="GO1941">
        <f t="shared" si="1397"/>
        <v>233.81</v>
      </c>
      <c r="GP1941">
        <f t="shared" si="1398"/>
        <v>0</v>
      </c>
      <c r="GR1941">
        <v>0</v>
      </c>
      <c r="GS1941">
        <v>3</v>
      </c>
      <c r="GT1941">
        <v>0</v>
      </c>
      <c r="GU1941" t="s">
        <v>3</v>
      </c>
      <c r="GV1941">
        <f t="shared" si="1399"/>
        <v>0</v>
      </c>
      <c r="GW1941">
        <v>1</v>
      </c>
      <c r="GX1941">
        <f t="shared" si="1400"/>
        <v>0</v>
      </c>
      <c r="HA1941">
        <v>0</v>
      </c>
      <c r="HB1941">
        <v>0</v>
      </c>
      <c r="HC1941">
        <f t="shared" si="1401"/>
        <v>0</v>
      </c>
      <c r="HE1941" t="s">
        <v>3</v>
      </c>
      <c r="HF1941" t="s">
        <v>3</v>
      </c>
      <c r="HM1941" t="s">
        <v>3</v>
      </c>
      <c r="IK1941">
        <v>0</v>
      </c>
    </row>
    <row r="1942" spans="1:245">
      <c r="A1942">
        <v>18</v>
      </c>
      <c r="B1942">
        <v>0</v>
      </c>
      <c r="C1942">
        <v>2131</v>
      </c>
      <c r="E1942" t="s">
        <v>229</v>
      </c>
      <c r="F1942" t="s">
        <v>230</v>
      </c>
      <c r="G1942" t="s">
        <v>231</v>
      </c>
      <c r="H1942" t="s">
        <v>232</v>
      </c>
      <c r="I1942">
        <f>I1941*J1942</f>
        <v>1E-3</v>
      </c>
      <c r="J1942">
        <v>0.1</v>
      </c>
      <c r="K1942">
        <v>0.1</v>
      </c>
      <c r="O1942">
        <f t="shared" si="1367"/>
        <v>5.12</v>
      </c>
      <c r="P1942">
        <f t="shared" si="1368"/>
        <v>5.12</v>
      </c>
      <c r="Q1942">
        <f t="shared" si="1369"/>
        <v>0</v>
      </c>
      <c r="R1942">
        <f t="shared" si="1370"/>
        <v>0</v>
      </c>
      <c r="S1942">
        <f t="shared" si="1371"/>
        <v>0</v>
      </c>
      <c r="T1942">
        <f t="shared" si="1372"/>
        <v>0</v>
      </c>
      <c r="U1942">
        <f t="shared" si="1373"/>
        <v>0</v>
      </c>
      <c r="V1942">
        <f t="shared" si="1374"/>
        <v>0</v>
      </c>
      <c r="W1942">
        <f t="shared" si="1375"/>
        <v>0.02</v>
      </c>
      <c r="X1942">
        <f t="shared" si="1376"/>
        <v>0</v>
      </c>
      <c r="Y1942">
        <f t="shared" si="1377"/>
        <v>0</v>
      </c>
      <c r="AA1942">
        <v>35863109</v>
      </c>
      <c r="AB1942">
        <f t="shared" si="1378"/>
        <v>1998.42</v>
      </c>
      <c r="AC1942">
        <f t="shared" si="1379"/>
        <v>1998.42</v>
      </c>
      <c r="AD1942">
        <f t="shared" si="1404"/>
        <v>0</v>
      </c>
      <c r="AE1942">
        <f>ROUND((EU1942),2)</f>
        <v>0</v>
      </c>
      <c r="AF1942">
        <f>ROUND((EV1942),2)</f>
        <v>0</v>
      </c>
      <c r="AG1942">
        <f t="shared" si="1380"/>
        <v>0</v>
      </c>
      <c r="AH1942">
        <f>(EW1942)</f>
        <v>0</v>
      </c>
      <c r="AI1942">
        <f>(EX1942)</f>
        <v>0</v>
      </c>
      <c r="AJ1942">
        <f t="shared" si="1381"/>
        <v>19.399999999999999</v>
      </c>
      <c r="AK1942">
        <v>1998.42</v>
      </c>
      <c r="AL1942">
        <v>1998.42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19.399999999999999</v>
      </c>
      <c r="AT1942">
        <v>0</v>
      </c>
      <c r="AU1942">
        <v>0</v>
      </c>
      <c r="AV1942">
        <v>1</v>
      </c>
      <c r="AW1942">
        <v>1</v>
      </c>
      <c r="AZ1942">
        <v>1</v>
      </c>
      <c r="BA1942">
        <v>1</v>
      </c>
      <c r="BB1942">
        <v>1</v>
      </c>
      <c r="BC1942">
        <v>2.56</v>
      </c>
      <c r="BD1942" t="s">
        <v>3</v>
      </c>
      <c r="BE1942" t="s">
        <v>3</v>
      </c>
      <c r="BF1942" t="s">
        <v>3</v>
      </c>
      <c r="BG1942" t="s">
        <v>3</v>
      </c>
      <c r="BH1942">
        <v>3</v>
      </c>
      <c r="BI1942">
        <v>2</v>
      </c>
      <c r="BJ1942" t="s">
        <v>233</v>
      </c>
      <c r="BM1942">
        <v>500002</v>
      </c>
      <c r="BN1942">
        <v>0</v>
      </c>
      <c r="BO1942" t="s">
        <v>230</v>
      </c>
      <c r="BP1942">
        <v>1</v>
      </c>
      <c r="BQ1942">
        <v>12</v>
      </c>
      <c r="BR1942">
        <v>0</v>
      </c>
      <c r="BS1942">
        <v>1</v>
      </c>
      <c r="BT1942">
        <v>1</v>
      </c>
      <c r="BU1942">
        <v>1</v>
      </c>
      <c r="BV1942">
        <v>1</v>
      </c>
      <c r="BW1942">
        <v>1</v>
      </c>
      <c r="BX1942">
        <v>1</v>
      </c>
      <c r="BY1942" t="s">
        <v>3</v>
      </c>
      <c r="BZ1942">
        <v>0</v>
      </c>
      <c r="CA1942">
        <v>0</v>
      </c>
      <c r="CB1942" t="s">
        <v>3</v>
      </c>
      <c r="CE1942">
        <v>0</v>
      </c>
      <c r="CF1942">
        <v>0</v>
      </c>
      <c r="CG1942">
        <v>0</v>
      </c>
      <c r="CM1942">
        <v>0</v>
      </c>
      <c r="CN1942" t="s">
        <v>3</v>
      </c>
      <c r="CO1942">
        <v>0</v>
      </c>
      <c r="CP1942">
        <f t="shared" si="1382"/>
        <v>5.12</v>
      </c>
      <c r="CQ1942">
        <f t="shared" si="1383"/>
        <v>5115.9552000000003</v>
      </c>
      <c r="CR1942">
        <f t="shared" si="1384"/>
        <v>0</v>
      </c>
      <c r="CS1942">
        <f t="shared" si="1385"/>
        <v>0</v>
      </c>
      <c r="CT1942">
        <f t="shared" si="1386"/>
        <v>0</v>
      </c>
      <c r="CU1942">
        <f t="shared" si="1387"/>
        <v>0</v>
      </c>
      <c r="CV1942">
        <f t="shared" si="1388"/>
        <v>0</v>
      </c>
      <c r="CW1942">
        <f t="shared" si="1389"/>
        <v>0</v>
      </c>
      <c r="CX1942">
        <f t="shared" si="1390"/>
        <v>19.399999999999999</v>
      </c>
      <c r="CY1942">
        <f t="shared" si="1391"/>
        <v>0</v>
      </c>
      <c r="CZ1942">
        <f t="shared" si="1392"/>
        <v>0</v>
      </c>
      <c r="DC1942" t="s">
        <v>3</v>
      </c>
      <c r="DD1942" t="s">
        <v>3</v>
      </c>
      <c r="DE1942" t="s">
        <v>3</v>
      </c>
      <c r="DF1942" t="s">
        <v>3</v>
      </c>
      <c r="DG1942" t="s">
        <v>3</v>
      </c>
      <c r="DH1942" t="s">
        <v>3</v>
      </c>
      <c r="DI1942" t="s">
        <v>3</v>
      </c>
      <c r="DJ1942" t="s">
        <v>3</v>
      </c>
      <c r="DK1942" t="s">
        <v>3</v>
      </c>
      <c r="DL1942" t="s">
        <v>3</v>
      </c>
      <c r="DM1942" t="s">
        <v>3</v>
      </c>
      <c r="DN1942">
        <v>0</v>
      </c>
      <c r="DO1942">
        <v>0</v>
      </c>
      <c r="DP1942">
        <v>1</v>
      </c>
      <c r="DQ1942">
        <v>1</v>
      </c>
      <c r="DU1942">
        <v>1010</v>
      </c>
      <c r="DV1942" t="s">
        <v>232</v>
      </c>
      <c r="DW1942" t="s">
        <v>232</v>
      </c>
      <c r="DX1942">
        <v>1000</v>
      </c>
      <c r="DZ1942" t="s">
        <v>3</v>
      </c>
      <c r="EA1942" t="s">
        <v>3</v>
      </c>
      <c r="EB1942" t="s">
        <v>3</v>
      </c>
      <c r="EC1942" t="s">
        <v>3</v>
      </c>
      <c r="EE1942">
        <v>29085444</v>
      </c>
      <c r="EF1942">
        <v>12</v>
      </c>
      <c r="EG1942" t="s">
        <v>32</v>
      </c>
      <c r="EH1942">
        <v>0</v>
      </c>
      <c r="EI1942" t="s">
        <v>3</v>
      </c>
      <c r="EJ1942">
        <v>2</v>
      </c>
      <c r="EK1942">
        <v>500002</v>
      </c>
      <c r="EL1942" t="s">
        <v>33</v>
      </c>
      <c r="EM1942" t="s">
        <v>34</v>
      </c>
      <c r="EO1942" t="s">
        <v>3</v>
      </c>
      <c r="EQ1942">
        <v>0</v>
      </c>
      <c r="ER1942">
        <v>1998.42</v>
      </c>
      <c r="ES1942">
        <v>1998.42</v>
      </c>
      <c r="ET1942">
        <v>0</v>
      </c>
      <c r="EU1942">
        <v>0</v>
      </c>
      <c r="EV1942">
        <v>0</v>
      </c>
      <c r="EW1942">
        <v>0</v>
      </c>
      <c r="EX1942">
        <v>0</v>
      </c>
      <c r="FQ1942">
        <v>0</v>
      </c>
      <c r="FR1942">
        <f t="shared" si="1393"/>
        <v>0</v>
      </c>
      <c r="FS1942">
        <v>0</v>
      </c>
      <c r="FX1942">
        <v>0</v>
      </c>
      <c r="FY1942">
        <v>0</v>
      </c>
      <c r="GA1942" t="s">
        <v>3</v>
      </c>
      <c r="GD1942">
        <v>1</v>
      </c>
      <c r="GF1942">
        <v>-1152774928</v>
      </c>
      <c r="GG1942">
        <v>2</v>
      </c>
      <c r="GH1942">
        <v>1</v>
      </c>
      <c r="GI1942">
        <v>2</v>
      </c>
      <c r="GJ1942">
        <v>0</v>
      </c>
      <c r="GK1942">
        <v>0</v>
      </c>
      <c r="GL1942">
        <f t="shared" si="1394"/>
        <v>0</v>
      </c>
      <c r="GM1942">
        <f t="shared" si="1395"/>
        <v>5.12</v>
      </c>
      <c r="GN1942">
        <f t="shared" si="1396"/>
        <v>0</v>
      </c>
      <c r="GO1942">
        <f t="shared" si="1397"/>
        <v>5.12</v>
      </c>
      <c r="GP1942">
        <f t="shared" si="1398"/>
        <v>0</v>
      </c>
      <c r="GR1942">
        <v>0</v>
      </c>
      <c r="GS1942">
        <v>3</v>
      </c>
      <c r="GT1942">
        <v>0</v>
      </c>
      <c r="GU1942" t="s">
        <v>3</v>
      </c>
      <c r="GV1942">
        <f t="shared" si="1399"/>
        <v>0</v>
      </c>
      <c r="GW1942">
        <v>1</v>
      </c>
      <c r="GX1942">
        <f t="shared" si="1400"/>
        <v>0</v>
      </c>
      <c r="HA1942">
        <v>0</v>
      </c>
      <c r="HB1942">
        <v>0</v>
      </c>
      <c r="HC1942">
        <f t="shared" si="1401"/>
        <v>0</v>
      </c>
      <c r="HE1942" t="s">
        <v>3</v>
      </c>
      <c r="HF1942" t="s">
        <v>3</v>
      </c>
      <c r="HM1942" t="s">
        <v>3</v>
      </c>
      <c r="IK1942">
        <v>0</v>
      </c>
    </row>
    <row r="1943" spans="1:245">
      <c r="A1943">
        <v>18</v>
      </c>
      <c r="B1943">
        <v>0</v>
      </c>
      <c r="C1943">
        <v>2133</v>
      </c>
      <c r="E1943" t="s">
        <v>234</v>
      </c>
      <c r="F1943" t="s">
        <v>249</v>
      </c>
      <c r="G1943" t="s">
        <v>250</v>
      </c>
      <c r="H1943" t="s">
        <v>237</v>
      </c>
      <c r="I1943">
        <f>I1941*J1943</f>
        <v>1</v>
      </c>
      <c r="J1943">
        <v>100</v>
      </c>
      <c r="K1943">
        <v>100</v>
      </c>
      <c r="O1943">
        <f t="shared" si="1367"/>
        <v>76.47</v>
      </c>
      <c r="P1943">
        <f t="shared" si="1368"/>
        <v>76.47</v>
      </c>
      <c r="Q1943">
        <f t="shared" si="1369"/>
        <v>0</v>
      </c>
      <c r="R1943">
        <f t="shared" si="1370"/>
        <v>0</v>
      </c>
      <c r="S1943">
        <f t="shared" si="1371"/>
        <v>0</v>
      </c>
      <c r="T1943">
        <f t="shared" si="1372"/>
        <v>0</v>
      </c>
      <c r="U1943">
        <f t="shared" si="1373"/>
        <v>0</v>
      </c>
      <c r="V1943">
        <f t="shared" si="1374"/>
        <v>0</v>
      </c>
      <c r="W1943">
        <f t="shared" si="1375"/>
        <v>0.09</v>
      </c>
      <c r="X1943">
        <f t="shared" si="1376"/>
        <v>0</v>
      </c>
      <c r="Y1943">
        <f t="shared" si="1377"/>
        <v>0</v>
      </c>
      <c r="AA1943">
        <v>35863109</v>
      </c>
      <c r="AB1943">
        <f t="shared" si="1378"/>
        <v>8.81</v>
      </c>
      <c r="AC1943">
        <f t="shared" si="1379"/>
        <v>8.81</v>
      </c>
      <c r="AD1943">
        <f t="shared" si="1404"/>
        <v>0</v>
      </c>
      <c r="AE1943">
        <f>ROUND((EU1943),2)</f>
        <v>0</v>
      </c>
      <c r="AF1943">
        <f>ROUND((EV1943),2)</f>
        <v>0</v>
      </c>
      <c r="AG1943">
        <f t="shared" si="1380"/>
        <v>0</v>
      </c>
      <c r="AH1943">
        <f>(EW1943)</f>
        <v>0</v>
      </c>
      <c r="AI1943">
        <f>(EX1943)</f>
        <v>0</v>
      </c>
      <c r="AJ1943">
        <f t="shared" si="1381"/>
        <v>0.09</v>
      </c>
      <c r="AK1943">
        <v>8.81</v>
      </c>
      <c r="AL1943">
        <v>8.81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0.09</v>
      </c>
      <c r="AT1943">
        <v>0</v>
      </c>
      <c r="AU1943">
        <v>0</v>
      </c>
      <c r="AV1943">
        <v>1</v>
      </c>
      <c r="AW1943">
        <v>1</v>
      </c>
      <c r="AZ1943">
        <v>1</v>
      </c>
      <c r="BA1943">
        <v>1</v>
      </c>
      <c r="BB1943">
        <v>1</v>
      </c>
      <c r="BC1943">
        <v>8.68</v>
      </c>
      <c r="BD1943" t="s">
        <v>3</v>
      </c>
      <c r="BE1943" t="s">
        <v>3</v>
      </c>
      <c r="BF1943" t="s">
        <v>3</v>
      </c>
      <c r="BG1943" t="s">
        <v>3</v>
      </c>
      <c r="BH1943">
        <v>3</v>
      </c>
      <c r="BI1943">
        <v>2</v>
      </c>
      <c r="BJ1943" t="s">
        <v>251</v>
      </c>
      <c r="BM1943">
        <v>500002</v>
      </c>
      <c r="BN1943">
        <v>0</v>
      </c>
      <c r="BO1943" t="s">
        <v>249</v>
      </c>
      <c r="BP1943">
        <v>1</v>
      </c>
      <c r="BQ1943">
        <v>12</v>
      </c>
      <c r="BR1943">
        <v>0</v>
      </c>
      <c r="BS1943">
        <v>1</v>
      </c>
      <c r="BT1943">
        <v>1</v>
      </c>
      <c r="BU1943">
        <v>1</v>
      </c>
      <c r="BV1943">
        <v>1</v>
      </c>
      <c r="BW1943">
        <v>1</v>
      </c>
      <c r="BX1943">
        <v>1</v>
      </c>
      <c r="BY1943" t="s">
        <v>3</v>
      </c>
      <c r="BZ1943">
        <v>0</v>
      </c>
      <c r="CA1943">
        <v>0</v>
      </c>
      <c r="CB1943" t="s">
        <v>3</v>
      </c>
      <c r="CE1943">
        <v>0</v>
      </c>
      <c r="CF1943">
        <v>0</v>
      </c>
      <c r="CG1943">
        <v>0</v>
      </c>
      <c r="CM1943">
        <v>0</v>
      </c>
      <c r="CN1943" t="s">
        <v>3</v>
      </c>
      <c r="CO1943">
        <v>0</v>
      </c>
      <c r="CP1943">
        <f t="shared" si="1382"/>
        <v>76.47</v>
      </c>
      <c r="CQ1943">
        <f t="shared" si="1383"/>
        <v>76.470799999999997</v>
      </c>
      <c r="CR1943">
        <f t="shared" si="1384"/>
        <v>0</v>
      </c>
      <c r="CS1943">
        <f t="shared" si="1385"/>
        <v>0</v>
      </c>
      <c r="CT1943">
        <f t="shared" si="1386"/>
        <v>0</v>
      </c>
      <c r="CU1943">
        <f t="shared" si="1387"/>
        <v>0</v>
      </c>
      <c r="CV1943">
        <f t="shared" si="1388"/>
        <v>0</v>
      </c>
      <c r="CW1943">
        <f t="shared" si="1389"/>
        <v>0</v>
      </c>
      <c r="CX1943">
        <f t="shared" si="1390"/>
        <v>0.09</v>
      </c>
      <c r="CY1943">
        <f t="shared" si="1391"/>
        <v>0</v>
      </c>
      <c r="CZ1943">
        <f t="shared" si="1392"/>
        <v>0</v>
      </c>
      <c r="DC1943" t="s">
        <v>3</v>
      </c>
      <c r="DD1943" t="s">
        <v>3</v>
      </c>
      <c r="DE1943" t="s">
        <v>3</v>
      </c>
      <c r="DF1943" t="s">
        <v>3</v>
      </c>
      <c r="DG1943" t="s">
        <v>3</v>
      </c>
      <c r="DH1943" t="s">
        <v>3</v>
      </c>
      <c r="DI1943" t="s">
        <v>3</v>
      </c>
      <c r="DJ1943" t="s">
        <v>3</v>
      </c>
      <c r="DK1943" t="s">
        <v>3</v>
      </c>
      <c r="DL1943" t="s">
        <v>3</v>
      </c>
      <c r="DM1943" t="s">
        <v>3</v>
      </c>
      <c r="DN1943">
        <v>0</v>
      </c>
      <c r="DO1943">
        <v>0</v>
      </c>
      <c r="DP1943">
        <v>1</v>
      </c>
      <c r="DQ1943">
        <v>1</v>
      </c>
      <c r="DU1943">
        <v>1010</v>
      </c>
      <c r="DV1943" t="s">
        <v>237</v>
      </c>
      <c r="DW1943" t="s">
        <v>237</v>
      </c>
      <c r="DX1943">
        <v>1</v>
      </c>
      <c r="DZ1943" t="s">
        <v>3</v>
      </c>
      <c r="EA1943" t="s">
        <v>3</v>
      </c>
      <c r="EB1943" t="s">
        <v>3</v>
      </c>
      <c r="EC1943" t="s">
        <v>3</v>
      </c>
      <c r="EE1943">
        <v>29085444</v>
      </c>
      <c r="EF1943">
        <v>12</v>
      </c>
      <c r="EG1943" t="s">
        <v>32</v>
      </c>
      <c r="EH1943">
        <v>0</v>
      </c>
      <c r="EI1943" t="s">
        <v>3</v>
      </c>
      <c r="EJ1943">
        <v>2</v>
      </c>
      <c r="EK1943">
        <v>500002</v>
      </c>
      <c r="EL1943" t="s">
        <v>33</v>
      </c>
      <c r="EM1943" t="s">
        <v>34</v>
      </c>
      <c r="EO1943" t="s">
        <v>3</v>
      </c>
      <c r="EQ1943">
        <v>0</v>
      </c>
      <c r="ER1943">
        <v>8.81</v>
      </c>
      <c r="ES1943">
        <v>8.81</v>
      </c>
      <c r="ET1943">
        <v>0</v>
      </c>
      <c r="EU1943">
        <v>0</v>
      </c>
      <c r="EV1943">
        <v>0</v>
      </c>
      <c r="EW1943">
        <v>0</v>
      </c>
      <c r="EX1943">
        <v>0</v>
      </c>
      <c r="FQ1943">
        <v>0</v>
      </c>
      <c r="FR1943">
        <f t="shared" si="1393"/>
        <v>0</v>
      </c>
      <c r="FS1943">
        <v>0</v>
      </c>
      <c r="FX1943">
        <v>0</v>
      </c>
      <c r="FY1943">
        <v>0</v>
      </c>
      <c r="GA1943" t="s">
        <v>3</v>
      </c>
      <c r="GD1943">
        <v>1</v>
      </c>
      <c r="GF1943">
        <v>-1190793685</v>
      </c>
      <c r="GG1943">
        <v>2</v>
      </c>
      <c r="GH1943">
        <v>1</v>
      </c>
      <c r="GI1943">
        <v>2</v>
      </c>
      <c r="GJ1943">
        <v>0</v>
      </c>
      <c r="GK1943">
        <v>0</v>
      </c>
      <c r="GL1943">
        <f t="shared" si="1394"/>
        <v>0</v>
      </c>
      <c r="GM1943">
        <f t="shared" si="1395"/>
        <v>76.47</v>
      </c>
      <c r="GN1943">
        <f t="shared" si="1396"/>
        <v>0</v>
      </c>
      <c r="GO1943">
        <f t="shared" si="1397"/>
        <v>76.47</v>
      </c>
      <c r="GP1943">
        <f t="shared" si="1398"/>
        <v>0</v>
      </c>
      <c r="GR1943">
        <v>0</v>
      </c>
      <c r="GS1943">
        <v>3</v>
      </c>
      <c r="GT1943">
        <v>0</v>
      </c>
      <c r="GU1943" t="s">
        <v>3</v>
      </c>
      <c r="GV1943">
        <f t="shared" si="1399"/>
        <v>0</v>
      </c>
      <c r="GW1943">
        <v>1</v>
      </c>
      <c r="GX1943">
        <f t="shared" si="1400"/>
        <v>0</v>
      </c>
      <c r="HA1943">
        <v>0</v>
      </c>
      <c r="HB1943">
        <v>0</v>
      </c>
      <c r="HC1943">
        <f t="shared" si="1401"/>
        <v>0</v>
      </c>
      <c r="HE1943" t="s">
        <v>3</v>
      </c>
      <c r="HF1943" t="s">
        <v>3</v>
      </c>
      <c r="HM1943" t="s">
        <v>3</v>
      </c>
      <c r="IK1943">
        <v>0</v>
      </c>
    </row>
    <row r="1944" spans="1:245">
      <c r="A1944">
        <v>17</v>
      </c>
      <c r="B1944">
        <v>0</v>
      </c>
      <c r="C1944">
        <f>ROW(SmtRes!A2139)</f>
        <v>2139</v>
      </c>
      <c r="D1944">
        <f>ROW(EtalonRes!A2083)</f>
        <v>2083</v>
      </c>
      <c r="E1944" t="s">
        <v>243</v>
      </c>
      <c r="F1944" t="s">
        <v>306</v>
      </c>
      <c r="G1944" t="s">
        <v>307</v>
      </c>
      <c r="H1944" t="s">
        <v>149</v>
      </c>
      <c r="I1944">
        <f>ROUND(27.5/100,9)</f>
        <v>0.27500000000000002</v>
      </c>
      <c r="J1944">
        <v>0</v>
      </c>
      <c r="K1944">
        <f>ROUND(27.5/100,9)</f>
        <v>0.27500000000000002</v>
      </c>
      <c r="O1944">
        <f t="shared" si="1367"/>
        <v>3175.39</v>
      </c>
      <c r="P1944">
        <f t="shared" si="1368"/>
        <v>0</v>
      </c>
      <c r="Q1944">
        <f t="shared" si="1369"/>
        <v>157.02000000000001</v>
      </c>
      <c r="R1944">
        <f t="shared" si="1370"/>
        <v>0</v>
      </c>
      <c r="S1944">
        <f t="shared" si="1371"/>
        <v>3018.37</v>
      </c>
      <c r="T1944">
        <f t="shared" si="1372"/>
        <v>0</v>
      </c>
      <c r="U1944">
        <f t="shared" si="1373"/>
        <v>8.2351500000000009</v>
      </c>
      <c r="V1944">
        <f t="shared" si="1374"/>
        <v>0</v>
      </c>
      <c r="W1944">
        <f t="shared" si="1375"/>
        <v>0</v>
      </c>
      <c r="X1944">
        <f t="shared" si="1376"/>
        <v>2414.6999999999998</v>
      </c>
      <c r="Y1944">
        <f t="shared" si="1377"/>
        <v>1116.8</v>
      </c>
      <c r="AA1944">
        <v>35863109</v>
      </c>
      <c r="AB1944">
        <f t="shared" si="1378"/>
        <v>393.96</v>
      </c>
      <c r="AC1944">
        <f t="shared" si="1379"/>
        <v>0</v>
      </c>
      <c r="AD1944">
        <f>ROUND(((((ET1944*1.25))-((EU1944*1.25)))+AE1944),2)</f>
        <v>61.86</v>
      </c>
      <c r="AE1944">
        <f>ROUND(((EU1944*1.25)),2)</f>
        <v>0</v>
      </c>
      <c r="AF1944">
        <f>ROUND(((EV1944*1.15)),2)</f>
        <v>332.1</v>
      </c>
      <c r="AG1944">
        <f t="shared" si="1380"/>
        <v>0</v>
      </c>
      <c r="AH1944">
        <f>((EW1944*1.15))</f>
        <v>29.945999999999998</v>
      </c>
      <c r="AI1944">
        <f>((EX1944*1.25))</f>
        <v>0</v>
      </c>
      <c r="AJ1944">
        <f t="shared" si="1381"/>
        <v>0</v>
      </c>
      <c r="AK1944">
        <v>338.27</v>
      </c>
      <c r="AL1944">
        <v>0</v>
      </c>
      <c r="AM1944">
        <v>49.49</v>
      </c>
      <c r="AN1944">
        <v>0</v>
      </c>
      <c r="AO1944">
        <v>288.77999999999997</v>
      </c>
      <c r="AP1944">
        <v>0</v>
      </c>
      <c r="AQ1944">
        <v>26.04</v>
      </c>
      <c r="AR1944">
        <v>0</v>
      </c>
      <c r="AS1944">
        <v>0</v>
      </c>
      <c r="AT1944">
        <v>80</v>
      </c>
      <c r="AU1944">
        <v>37</v>
      </c>
      <c r="AV1944">
        <v>1</v>
      </c>
      <c r="AW1944">
        <v>1</v>
      </c>
      <c r="AZ1944">
        <v>1</v>
      </c>
      <c r="BA1944">
        <v>33.049999999999997</v>
      </c>
      <c r="BB1944">
        <v>9.23</v>
      </c>
      <c r="BC1944">
        <v>1</v>
      </c>
      <c r="BD1944" t="s">
        <v>3</v>
      </c>
      <c r="BE1944" t="s">
        <v>3</v>
      </c>
      <c r="BF1944" t="s">
        <v>3</v>
      </c>
      <c r="BG1944" t="s">
        <v>3</v>
      </c>
      <c r="BH1944">
        <v>0</v>
      </c>
      <c r="BI1944">
        <v>1</v>
      </c>
      <c r="BJ1944" t="s">
        <v>308</v>
      </c>
      <c r="BM1944">
        <v>15001</v>
      </c>
      <c r="BN1944">
        <v>0</v>
      </c>
      <c r="BO1944" t="s">
        <v>306</v>
      </c>
      <c r="BP1944">
        <v>1</v>
      </c>
      <c r="BQ1944">
        <v>2</v>
      </c>
      <c r="BR1944">
        <v>0</v>
      </c>
      <c r="BS1944">
        <v>33.049999999999997</v>
      </c>
      <c r="BT1944">
        <v>1</v>
      </c>
      <c r="BU1944">
        <v>1</v>
      </c>
      <c r="BV1944">
        <v>1</v>
      </c>
      <c r="BW1944">
        <v>1</v>
      </c>
      <c r="BX1944">
        <v>1</v>
      </c>
      <c r="BY1944" t="s">
        <v>3</v>
      </c>
      <c r="BZ1944">
        <v>105</v>
      </c>
      <c r="CA1944">
        <v>55</v>
      </c>
      <c r="CB1944" t="s">
        <v>3</v>
      </c>
      <c r="CE1944">
        <v>0</v>
      </c>
      <c r="CF1944">
        <v>0</v>
      </c>
      <c r="CG1944">
        <v>0</v>
      </c>
      <c r="CM1944">
        <v>0</v>
      </c>
      <c r="CN1944" t="s">
        <v>992</v>
      </c>
      <c r="CO1944">
        <v>0</v>
      </c>
      <c r="CP1944">
        <f t="shared" si="1382"/>
        <v>3175.39</v>
      </c>
      <c r="CQ1944">
        <f t="shared" si="1383"/>
        <v>0</v>
      </c>
      <c r="CR1944">
        <f t="shared" si="1384"/>
        <v>570.96780000000001</v>
      </c>
      <c r="CS1944">
        <f t="shared" si="1385"/>
        <v>0</v>
      </c>
      <c r="CT1944">
        <f t="shared" si="1386"/>
        <v>10975.905000000001</v>
      </c>
      <c r="CU1944">
        <f t="shared" si="1387"/>
        <v>0</v>
      </c>
      <c r="CV1944">
        <f t="shared" si="1388"/>
        <v>29.945999999999998</v>
      </c>
      <c r="CW1944">
        <f t="shared" si="1389"/>
        <v>0</v>
      </c>
      <c r="CX1944">
        <f t="shared" si="1390"/>
        <v>0</v>
      </c>
      <c r="CY1944">
        <f t="shared" si="1391"/>
        <v>2414.6959999999999</v>
      </c>
      <c r="CZ1944">
        <f t="shared" si="1392"/>
        <v>1116.7969000000001</v>
      </c>
      <c r="DC1944" t="s">
        <v>3</v>
      </c>
      <c r="DD1944" t="s">
        <v>3</v>
      </c>
      <c r="DE1944" t="s">
        <v>133</v>
      </c>
      <c r="DF1944" t="s">
        <v>133</v>
      </c>
      <c r="DG1944" t="s">
        <v>134</v>
      </c>
      <c r="DH1944" t="s">
        <v>3</v>
      </c>
      <c r="DI1944" t="s">
        <v>134</v>
      </c>
      <c r="DJ1944" t="s">
        <v>133</v>
      </c>
      <c r="DK1944" t="s">
        <v>3</v>
      </c>
      <c r="DL1944" t="s">
        <v>3</v>
      </c>
      <c r="DM1944" t="s">
        <v>3</v>
      </c>
      <c r="DN1944">
        <v>0</v>
      </c>
      <c r="DO1944">
        <v>0</v>
      </c>
      <c r="DP1944">
        <v>1</v>
      </c>
      <c r="DQ1944">
        <v>1</v>
      </c>
      <c r="DU1944">
        <v>1013</v>
      </c>
      <c r="DV1944" t="s">
        <v>149</v>
      </c>
      <c r="DW1944" t="s">
        <v>149</v>
      </c>
      <c r="DX1944">
        <v>1</v>
      </c>
      <c r="DZ1944" t="s">
        <v>3</v>
      </c>
      <c r="EA1944" t="s">
        <v>3</v>
      </c>
      <c r="EB1944" t="s">
        <v>3</v>
      </c>
      <c r="EC1944" t="s">
        <v>3</v>
      </c>
      <c r="EE1944">
        <v>29085536</v>
      </c>
      <c r="EF1944">
        <v>2</v>
      </c>
      <c r="EG1944" t="s">
        <v>135</v>
      </c>
      <c r="EH1944">
        <v>0</v>
      </c>
      <c r="EI1944" t="s">
        <v>3</v>
      </c>
      <c r="EJ1944">
        <v>1</v>
      </c>
      <c r="EK1944">
        <v>15001</v>
      </c>
      <c r="EL1944" t="s">
        <v>151</v>
      </c>
      <c r="EM1944" t="s">
        <v>152</v>
      </c>
      <c r="EO1944" t="s">
        <v>138</v>
      </c>
      <c r="EQ1944">
        <v>0</v>
      </c>
      <c r="ER1944">
        <v>338.27</v>
      </c>
      <c r="ES1944">
        <v>0</v>
      </c>
      <c r="ET1944">
        <v>49.49</v>
      </c>
      <c r="EU1944">
        <v>0</v>
      </c>
      <c r="EV1944">
        <v>288.77999999999997</v>
      </c>
      <c r="EW1944">
        <v>26.04</v>
      </c>
      <c r="EX1944">
        <v>0</v>
      </c>
      <c r="EY1944">
        <v>0</v>
      </c>
      <c r="FQ1944">
        <v>0</v>
      </c>
      <c r="FR1944">
        <f t="shared" si="1393"/>
        <v>0</v>
      </c>
      <c r="FS1944">
        <v>0</v>
      </c>
      <c r="FT1944" t="s">
        <v>139</v>
      </c>
      <c r="FU1944" t="s">
        <v>25</v>
      </c>
      <c r="FV1944" t="s">
        <v>25</v>
      </c>
      <c r="FW1944" t="s">
        <v>26</v>
      </c>
      <c r="FX1944">
        <v>94.5</v>
      </c>
      <c r="FY1944">
        <v>46.75</v>
      </c>
      <c r="GA1944" t="s">
        <v>3</v>
      </c>
      <c r="GD1944">
        <v>1</v>
      </c>
      <c r="GF1944">
        <v>1201776926</v>
      </c>
      <c r="GG1944">
        <v>2</v>
      </c>
      <c r="GH1944">
        <v>1</v>
      </c>
      <c r="GI1944">
        <v>2</v>
      </c>
      <c r="GJ1944">
        <v>0</v>
      </c>
      <c r="GK1944">
        <v>0</v>
      </c>
      <c r="GL1944">
        <f t="shared" si="1394"/>
        <v>0</v>
      </c>
      <c r="GM1944">
        <f t="shared" si="1395"/>
        <v>6706.89</v>
      </c>
      <c r="GN1944">
        <f t="shared" si="1396"/>
        <v>6706.89</v>
      </c>
      <c r="GO1944">
        <f t="shared" si="1397"/>
        <v>0</v>
      </c>
      <c r="GP1944">
        <f t="shared" si="1398"/>
        <v>0</v>
      </c>
      <c r="GR1944">
        <v>0</v>
      </c>
      <c r="GS1944">
        <v>3</v>
      </c>
      <c r="GT1944">
        <v>0</v>
      </c>
      <c r="GU1944" t="s">
        <v>3</v>
      </c>
      <c r="GV1944">
        <f t="shared" si="1399"/>
        <v>0</v>
      </c>
      <c r="GW1944">
        <v>1</v>
      </c>
      <c r="GX1944">
        <f t="shared" si="1400"/>
        <v>0</v>
      </c>
      <c r="HA1944">
        <v>0</v>
      </c>
      <c r="HB1944">
        <v>0</v>
      </c>
      <c r="HC1944">
        <f t="shared" si="1401"/>
        <v>0</v>
      </c>
      <c r="HE1944" t="s">
        <v>3</v>
      </c>
      <c r="HF1944" t="s">
        <v>3</v>
      </c>
      <c r="HM1944" t="s">
        <v>3</v>
      </c>
      <c r="IK1944">
        <v>0</v>
      </c>
    </row>
    <row r="1945" spans="1:245">
      <c r="A1945">
        <v>17</v>
      </c>
      <c r="B1945">
        <v>0</v>
      </c>
      <c r="E1945" t="s">
        <v>252</v>
      </c>
      <c r="F1945" t="s">
        <v>309</v>
      </c>
      <c r="G1945" t="s">
        <v>310</v>
      </c>
      <c r="H1945" t="s">
        <v>155</v>
      </c>
      <c r="I1945">
        <v>27.5</v>
      </c>
      <c r="J1945">
        <v>0</v>
      </c>
      <c r="K1945">
        <v>27.5</v>
      </c>
      <c r="O1945">
        <f t="shared" si="1367"/>
        <v>4104.6899999999996</v>
      </c>
      <c r="P1945">
        <f t="shared" si="1368"/>
        <v>4104.6899999999996</v>
      </c>
      <c r="Q1945">
        <f t="shared" si="1369"/>
        <v>0</v>
      </c>
      <c r="R1945">
        <f t="shared" si="1370"/>
        <v>0</v>
      </c>
      <c r="S1945">
        <f t="shared" si="1371"/>
        <v>0</v>
      </c>
      <c r="T1945">
        <f t="shared" si="1372"/>
        <v>0</v>
      </c>
      <c r="U1945">
        <f t="shared" si="1373"/>
        <v>0</v>
      </c>
      <c r="V1945">
        <f t="shared" si="1374"/>
        <v>0</v>
      </c>
      <c r="W1945">
        <f t="shared" si="1375"/>
        <v>31.08</v>
      </c>
      <c r="X1945">
        <f t="shared" si="1376"/>
        <v>0</v>
      </c>
      <c r="Y1945">
        <f t="shared" si="1377"/>
        <v>0</v>
      </c>
      <c r="AA1945">
        <v>35863109</v>
      </c>
      <c r="AB1945">
        <f t="shared" si="1378"/>
        <v>24.59</v>
      </c>
      <c r="AC1945">
        <f t="shared" si="1379"/>
        <v>24.59</v>
      </c>
      <c r="AD1945">
        <f>ROUND((((ET1945)-(EU1945))+AE1945),2)</f>
        <v>0</v>
      </c>
      <c r="AE1945">
        <f t="shared" ref="AE1945:AF1948" si="1407">ROUND((EU1945),2)</f>
        <v>0</v>
      </c>
      <c r="AF1945">
        <f t="shared" si="1407"/>
        <v>0</v>
      </c>
      <c r="AG1945">
        <f t="shared" si="1380"/>
        <v>0</v>
      </c>
      <c r="AH1945">
        <f t="shared" ref="AH1945:AI1948" si="1408">(EW1945)</f>
        <v>0</v>
      </c>
      <c r="AI1945">
        <f t="shared" si="1408"/>
        <v>0</v>
      </c>
      <c r="AJ1945">
        <f t="shared" si="1381"/>
        <v>1.1299999999999999</v>
      </c>
      <c r="AK1945">
        <v>24.59</v>
      </c>
      <c r="AL1945">
        <v>24.59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1.1299999999999999</v>
      </c>
      <c r="AT1945">
        <v>0</v>
      </c>
      <c r="AU1945">
        <v>0</v>
      </c>
      <c r="AV1945">
        <v>1</v>
      </c>
      <c r="AW1945">
        <v>1</v>
      </c>
      <c r="AZ1945">
        <v>1</v>
      </c>
      <c r="BA1945">
        <v>1</v>
      </c>
      <c r="BB1945">
        <v>1</v>
      </c>
      <c r="BC1945">
        <v>6.07</v>
      </c>
      <c r="BD1945" t="s">
        <v>3</v>
      </c>
      <c r="BE1945" t="s">
        <v>3</v>
      </c>
      <c r="BF1945" t="s">
        <v>3</v>
      </c>
      <c r="BG1945" t="s">
        <v>3</v>
      </c>
      <c r="BH1945">
        <v>3</v>
      </c>
      <c r="BI1945">
        <v>1</v>
      </c>
      <c r="BJ1945" t="s">
        <v>311</v>
      </c>
      <c r="BM1945">
        <v>500001</v>
      </c>
      <c r="BN1945">
        <v>0</v>
      </c>
      <c r="BO1945" t="s">
        <v>309</v>
      </c>
      <c r="BP1945">
        <v>1</v>
      </c>
      <c r="BQ1945">
        <v>8</v>
      </c>
      <c r="BR1945">
        <v>0</v>
      </c>
      <c r="BS1945">
        <v>1</v>
      </c>
      <c r="BT1945">
        <v>1</v>
      </c>
      <c r="BU1945">
        <v>1</v>
      </c>
      <c r="BV1945">
        <v>1</v>
      </c>
      <c r="BW1945">
        <v>1</v>
      </c>
      <c r="BX1945">
        <v>1</v>
      </c>
      <c r="BY1945" t="s">
        <v>3</v>
      </c>
      <c r="BZ1945">
        <v>0</v>
      </c>
      <c r="CA1945">
        <v>0</v>
      </c>
      <c r="CB1945" t="s">
        <v>3</v>
      </c>
      <c r="CE1945">
        <v>0</v>
      </c>
      <c r="CF1945">
        <v>0</v>
      </c>
      <c r="CG1945">
        <v>0</v>
      </c>
      <c r="CM1945">
        <v>0</v>
      </c>
      <c r="CN1945" t="s">
        <v>3</v>
      </c>
      <c r="CO1945">
        <v>0</v>
      </c>
      <c r="CP1945">
        <f t="shared" si="1382"/>
        <v>4104.6899999999996</v>
      </c>
      <c r="CQ1945">
        <f t="shared" si="1383"/>
        <v>149.26130000000001</v>
      </c>
      <c r="CR1945">
        <f t="shared" si="1384"/>
        <v>0</v>
      </c>
      <c r="CS1945">
        <f t="shared" si="1385"/>
        <v>0</v>
      </c>
      <c r="CT1945">
        <f t="shared" si="1386"/>
        <v>0</v>
      </c>
      <c r="CU1945">
        <f t="shared" si="1387"/>
        <v>0</v>
      </c>
      <c r="CV1945">
        <f t="shared" si="1388"/>
        <v>0</v>
      </c>
      <c r="CW1945">
        <f t="shared" si="1389"/>
        <v>0</v>
      </c>
      <c r="CX1945">
        <f t="shared" si="1390"/>
        <v>1.1299999999999999</v>
      </c>
      <c r="CY1945">
        <f t="shared" si="1391"/>
        <v>0</v>
      </c>
      <c r="CZ1945">
        <f t="shared" si="1392"/>
        <v>0</v>
      </c>
      <c r="DC1945" t="s">
        <v>3</v>
      </c>
      <c r="DD1945" t="s">
        <v>3</v>
      </c>
      <c r="DE1945" t="s">
        <v>3</v>
      </c>
      <c r="DF1945" t="s">
        <v>3</v>
      </c>
      <c r="DG1945" t="s">
        <v>3</v>
      </c>
      <c r="DH1945" t="s">
        <v>3</v>
      </c>
      <c r="DI1945" t="s">
        <v>3</v>
      </c>
      <c r="DJ1945" t="s">
        <v>3</v>
      </c>
      <c r="DK1945" t="s">
        <v>3</v>
      </c>
      <c r="DL1945" t="s">
        <v>3</v>
      </c>
      <c r="DM1945" t="s">
        <v>3</v>
      </c>
      <c r="DN1945">
        <v>0</v>
      </c>
      <c r="DO1945">
        <v>0</v>
      </c>
      <c r="DP1945">
        <v>1</v>
      </c>
      <c r="DQ1945">
        <v>1</v>
      </c>
      <c r="DU1945">
        <v>1005</v>
      </c>
      <c r="DV1945" t="s">
        <v>155</v>
      </c>
      <c r="DW1945" t="s">
        <v>155</v>
      </c>
      <c r="DX1945">
        <v>1</v>
      </c>
      <c r="DZ1945" t="s">
        <v>3</v>
      </c>
      <c r="EA1945" t="s">
        <v>3</v>
      </c>
      <c r="EB1945" t="s">
        <v>3</v>
      </c>
      <c r="EC1945" t="s">
        <v>3</v>
      </c>
      <c r="EE1945">
        <v>29085443</v>
      </c>
      <c r="EF1945">
        <v>8</v>
      </c>
      <c r="EG1945" t="s">
        <v>144</v>
      </c>
      <c r="EH1945">
        <v>0</v>
      </c>
      <c r="EI1945" t="s">
        <v>3</v>
      </c>
      <c r="EJ1945">
        <v>1</v>
      </c>
      <c r="EK1945">
        <v>500001</v>
      </c>
      <c r="EL1945" t="s">
        <v>145</v>
      </c>
      <c r="EM1945" t="s">
        <v>146</v>
      </c>
      <c r="EO1945" t="s">
        <v>3</v>
      </c>
      <c r="EQ1945">
        <v>0</v>
      </c>
      <c r="ER1945">
        <v>24.59</v>
      </c>
      <c r="ES1945">
        <v>24.59</v>
      </c>
      <c r="ET1945">
        <v>0</v>
      </c>
      <c r="EU1945">
        <v>0</v>
      </c>
      <c r="EV1945">
        <v>0</v>
      </c>
      <c r="EW1945">
        <v>0</v>
      </c>
      <c r="EX1945">
        <v>0</v>
      </c>
      <c r="EY1945">
        <v>0</v>
      </c>
      <c r="FQ1945">
        <v>0</v>
      </c>
      <c r="FR1945">
        <f t="shared" si="1393"/>
        <v>0</v>
      </c>
      <c r="FS1945">
        <v>0</v>
      </c>
      <c r="FX1945">
        <v>0</v>
      </c>
      <c r="FY1945">
        <v>0</v>
      </c>
      <c r="GA1945" t="s">
        <v>3</v>
      </c>
      <c r="GD1945">
        <v>1</v>
      </c>
      <c r="GF1945">
        <v>-1143029035</v>
      </c>
      <c r="GG1945">
        <v>2</v>
      </c>
      <c r="GH1945">
        <v>1</v>
      </c>
      <c r="GI1945">
        <v>2</v>
      </c>
      <c r="GJ1945">
        <v>0</v>
      </c>
      <c r="GK1945">
        <v>0</v>
      </c>
      <c r="GL1945">
        <f t="shared" si="1394"/>
        <v>0</v>
      </c>
      <c r="GM1945">
        <f t="shared" si="1395"/>
        <v>4104.6899999999996</v>
      </c>
      <c r="GN1945">
        <f t="shared" si="1396"/>
        <v>4104.6899999999996</v>
      </c>
      <c r="GO1945">
        <f t="shared" si="1397"/>
        <v>0</v>
      </c>
      <c r="GP1945">
        <f t="shared" si="1398"/>
        <v>0</v>
      </c>
      <c r="GR1945">
        <v>0</v>
      </c>
      <c r="GS1945">
        <v>3</v>
      </c>
      <c r="GT1945">
        <v>0</v>
      </c>
      <c r="GU1945" t="s">
        <v>3</v>
      </c>
      <c r="GV1945">
        <f t="shared" si="1399"/>
        <v>0</v>
      </c>
      <c r="GW1945">
        <v>1</v>
      </c>
      <c r="GX1945">
        <f t="shared" si="1400"/>
        <v>0</v>
      </c>
      <c r="HA1945">
        <v>0</v>
      </c>
      <c r="HB1945">
        <v>0</v>
      </c>
      <c r="HC1945">
        <f t="shared" si="1401"/>
        <v>0</v>
      </c>
      <c r="HE1945" t="s">
        <v>3</v>
      </c>
      <c r="HF1945" t="s">
        <v>3</v>
      </c>
      <c r="HM1945" t="s">
        <v>3</v>
      </c>
      <c r="IK1945">
        <v>0</v>
      </c>
    </row>
    <row r="1946" spans="1:245">
      <c r="A1946">
        <v>17</v>
      </c>
      <c r="B1946">
        <v>0</v>
      </c>
      <c r="E1946" t="s">
        <v>257</v>
      </c>
      <c r="F1946" t="s">
        <v>312</v>
      </c>
      <c r="G1946" t="s">
        <v>313</v>
      </c>
      <c r="H1946" t="s">
        <v>142</v>
      </c>
      <c r="I1946">
        <v>22</v>
      </c>
      <c r="J1946">
        <v>0</v>
      </c>
      <c r="K1946">
        <v>22</v>
      </c>
      <c r="O1946">
        <f t="shared" si="1367"/>
        <v>300.41000000000003</v>
      </c>
      <c r="P1946">
        <f t="shared" si="1368"/>
        <v>300.41000000000003</v>
      </c>
      <c r="Q1946">
        <f t="shared" si="1369"/>
        <v>0</v>
      </c>
      <c r="R1946">
        <f t="shared" si="1370"/>
        <v>0</v>
      </c>
      <c r="S1946">
        <f t="shared" si="1371"/>
        <v>0</v>
      </c>
      <c r="T1946">
        <f t="shared" si="1372"/>
        <v>0</v>
      </c>
      <c r="U1946">
        <f t="shared" si="1373"/>
        <v>0</v>
      </c>
      <c r="V1946">
        <f t="shared" si="1374"/>
        <v>0</v>
      </c>
      <c r="W1946">
        <f t="shared" si="1375"/>
        <v>6.82</v>
      </c>
      <c r="X1946">
        <f t="shared" si="1376"/>
        <v>0</v>
      </c>
      <c r="Y1946">
        <f t="shared" si="1377"/>
        <v>0</v>
      </c>
      <c r="AA1946">
        <v>35863109</v>
      </c>
      <c r="AB1946">
        <f t="shared" si="1378"/>
        <v>6.76</v>
      </c>
      <c r="AC1946">
        <f t="shared" si="1379"/>
        <v>6.76</v>
      </c>
      <c r="AD1946">
        <f>ROUND((((ET1946)-(EU1946))+AE1946),2)</f>
        <v>0</v>
      </c>
      <c r="AE1946">
        <f t="shared" si="1407"/>
        <v>0</v>
      </c>
      <c r="AF1946">
        <f t="shared" si="1407"/>
        <v>0</v>
      </c>
      <c r="AG1946">
        <f t="shared" si="1380"/>
        <v>0</v>
      </c>
      <c r="AH1946">
        <f t="shared" si="1408"/>
        <v>0</v>
      </c>
      <c r="AI1946">
        <f t="shared" si="1408"/>
        <v>0</v>
      </c>
      <c r="AJ1946">
        <f t="shared" si="1381"/>
        <v>0.31</v>
      </c>
      <c r="AK1946">
        <v>6.76</v>
      </c>
      <c r="AL1946">
        <v>6.76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0.31</v>
      </c>
      <c r="AT1946">
        <v>0</v>
      </c>
      <c r="AU1946">
        <v>0</v>
      </c>
      <c r="AV1946">
        <v>1</v>
      </c>
      <c r="AW1946">
        <v>1</v>
      </c>
      <c r="AZ1946">
        <v>1</v>
      </c>
      <c r="BA1946">
        <v>1</v>
      </c>
      <c r="BB1946">
        <v>1</v>
      </c>
      <c r="BC1946">
        <v>2.02</v>
      </c>
      <c r="BD1946" t="s">
        <v>3</v>
      </c>
      <c r="BE1946" t="s">
        <v>3</v>
      </c>
      <c r="BF1946" t="s">
        <v>3</v>
      </c>
      <c r="BG1946" t="s">
        <v>3</v>
      </c>
      <c r="BH1946">
        <v>3</v>
      </c>
      <c r="BI1946">
        <v>1</v>
      </c>
      <c r="BJ1946" t="s">
        <v>314</v>
      </c>
      <c r="BM1946">
        <v>500001</v>
      </c>
      <c r="BN1946">
        <v>0</v>
      </c>
      <c r="BO1946" t="s">
        <v>312</v>
      </c>
      <c r="BP1946">
        <v>1</v>
      </c>
      <c r="BQ1946">
        <v>8</v>
      </c>
      <c r="BR1946">
        <v>0</v>
      </c>
      <c r="BS1946">
        <v>1</v>
      </c>
      <c r="BT1946">
        <v>1</v>
      </c>
      <c r="BU1946">
        <v>1</v>
      </c>
      <c r="BV1946">
        <v>1</v>
      </c>
      <c r="BW1946">
        <v>1</v>
      </c>
      <c r="BX1946">
        <v>1</v>
      </c>
      <c r="BY1946" t="s">
        <v>3</v>
      </c>
      <c r="BZ1946">
        <v>0</v>
      </c>
      <c r="CA1946">
        <v>0</v>
      </c>
      <c r="CB1946" t="s">
        <v>3</v>
      </c>
      <c r="CE1946">
        <v>0</v>
      </c>
      <c r="CF1946">
        <v>0</v>
      </c>
      <c r="CG1946">
        <v>0</v>
      </c>
      <c r="CM1946">
        <v>0</v>
      </c>
      <c r="CN1946" t="s">
        <v>3</v>
      </c>
      <c r="CO1946">
        <v>0</v>
      </c>
      <c r="CP1946">
        <f t="shared" si="1382"/>
        <v>300.41000000000003</v>
      </c>
      <c r="CQ1946">
        <f t="shared" si="1383"/>
        <v>13.655199999999999</v>
      </c>
      <c r="CR1946">
        <f t="shared" si="1384"/>
        <v>0</v>
      </c>
      <c r="CS1946">
        <f t="shared" si="1385"/>
        <v>0</v>
      </c>
      <c r="CT1946">
        <f t="shared" si="1386"/>
        <v>0</v>
      </c>
      <c r="CU1946">
        <f t="shared" si="1387"/>
        <v>0</v>
      </c>
      <c r="CV1946">
        <f t="shared" si="1388"/>
        <v>0</v>
      </c>
      <c r="CW1946">
        <f t="shared" si="1389"/>
        <v>0</v>
      </c>
      <c r="CX1946">
        <f t="shared" si="1390"/>
        <v>0.31</v>
      </c>
      <c r="CY1946">
        <f t="shared" si="1391"/>
        <v>0</v>
      </c>
      <c r="CZ1946">
        <f t="shared" si="1392"/>
        <v>0</v>
      </c>
      <c r="DC1946" t="s">
        <v>3</v>
      </c>
      <c r="DD1946" t="s">
        <v>3</v>
      </c>
      <c r="DE1946" t="s">
        <v>3</v>
      </c>
      <c r="DF1946" t="s">
        <v>3</v>
      </c>
      <c r="DG1946" t="s">
        <v>3</v>
      </c>
      <c r="DH1946" t="s">
        <v>3</v>
      </c>
      <c r="DI1946" t="s">
        <v>3</v>
      </c>
      <c r="DJ1946" t="s">
        <v>3</v>
      </c>
      <c r="DK1946" t="s">
        <v>3</v>
      </c>
      <c r="DL1946" t="s">
        <v>3</v>
      </c>
      <c r="DM1946" t="s">
        <v>3</v>
      </c>
      <c r="DN1946">
        <v>0</v>
      </c>
      <c r="DO1946">
        <v>0</v>
      </c>
      <c r="DP1946">
        <v>1</v>
      </c>
      <c r="DQ1946">
        <v>1</v>
      </c>
      <c r="DU1946">
        <v>1003</v>
      </c>
      <c r="DV1946" t="s">
        <v>142</v>
      </c>
      <c r="DW1946" t="s">
        <v>142</v>
      </c>
      <c r="DX1946">
        <v>1</v>
      </c>
      <c r="DZ1946" t="s">
        <v>3</v>
      </c>
      <c r="EA1946" t="s">
        <v>3</v>
      </c>
      <c r="EB1946" t="s">
        <v>3</v>
      </c>
      <c r="EC1946" t="s">
        <v>3</v>
      </c>
      <c r="EE1946">
        <v>29085443</v>
      </c>
      <c r="EF1946">
        <v>8</v>
      </c>
      <c r="EG1946" t="s">
        <v>144</v>
      </c>
      <c r="EH1946">
        <v>0</v>
      </c>
      <c r="EI1946" t="s">
        <v>3</v>
      </c>
      <c r="EJ1946">
        <v>1</v>
      </c>
      <c r="EK1946">
        <v>500001</v>
      </c>
      <c r="EL1946" t="s">
        <v>145</v>
      </c>
      <c r="EM1946" t="s">
        <v>146</v>
      </c>
      <c r="EO1946" t="s">
        <v>3</v>
      </c>
      <c r="EQ1946">
        <v>0</v>
      </c>
      <c r="ER1946">
        <v>6.76</v>
      </c>
      <c r="ES1946">
        <v>6.76</v>
      </c>
      <c r="ET1946">
        <v>0</v>
      </c>
      <c r="EU1946">
        <v>0</v>
      </c>
      <c r="EV1946">
        <v>0</v>
      </c>
      <c r="EW1946">
        <v>0</v>
      </c>
      <c r="EX1946">
        <v>0</v>
      </c>
      <c r="EY1946">
        <v>0</v>
      </c>
      <c r="FQ1946">
        <v>0</v>
      </c>
      <c r="FR1946">
        <f t="shared" si="1393"/>
        <v>0</v>
      </c>
      <c r="FS1946">
        <v>0</v>
      </c>
      <c r="FX1946">
        <v>0</v>
      </c>
      <c r="FY1946">
        <v>0</v>
      </c>
      <c r="GA1946" t="s">
        <v>3</v>
      </c>
      <c r="GD1946">
        <v>1</v>
      </c>
      <c r="GF1946">
        <v>426561494</v>
      </c>
      <c r="GG1946">
        <v>2</v>
      </c>
      <c r="GH1946">
        <v>1</v>
      </c>
      <c r="GI1946">
        <v>2</v>
      </c>
      <c r="GJ1946">
        <v>0</v>
      </c>
      <c r="GK1946">
        <v>0</v>
      </c>
      <c r="GL1946">
        <f t="shared" si="1394"/>
        <v>0</v>
      </c>
      <c r="GM1946">
        <f t="shared" si="1395"/>
        <v>300.41000000000003</v>
      </c>
      <c r="GN1946">
        <f t="shared" si="1396"/>
        <v>300.41000000000003</v>
      </c>
      <c r="GO1946">
        <f t="shared" si="1397"/>
        <v>0</v>
      </c>
      <c r="GP1946">
        <f t="shared" si="1398"/>
        <v>0</v>
      </c>
      <c r="GR1946">
        <v>0</v>
      </c>
      <c r="GS1946">
        <v>3</v>
      </c>
      <c r="GT1946">
        <v>0</v>
      </c>
      <c r="GU1946" t="s">
        <v>3</v>
      </c>
      <c r="GV1946">
        <f t="shared" si="1399"/>
        <v>0</v>
      </c>
      <c r="GW1946">
        <v>1</v>
      </c>
      <c r="GX1946">
        <f t="shared" si="1400"/>
        <v>0</v>
      </c>
      <c r="HA1946">
        <v>0</v>
      </c>
      <c r="HB1946">
        <v>0</v>
      </c>
      <c r="HC1946">
        <f t="shared" si="1401"/>
        <v>0</v>
      </c>
      <c r="HE1946" t="s">
        <v>3</v>
      </c>
      <c r="HF1946" t="s">
        <v>3</v>
      </c>
      <c r="HM1946" t="s">
        <v>3</v>
      </c>
      <c r="IK1946">
        <v>0</v>
      </c>
    </row>
    <row r="1947" spans="1:245">
      <c r="A1947">
        <v>17</v>
      </c>
      <c r="B1947">
        <v>0</v>
      </c>
      <c r="E1947" t="s">
        <v>274</v>
      </c>
      <c r="F1947" t="s">
        <v>315</v>
      </c>
      <c r="G1947" t="s">
        <v>316</v>
      </c>
      <c r="H1947" t="s">
        <v>142</v>
      </c>
      <c r="I1947">
        <v>22</v>
      </c>
      <c r="J1947">
        <v>0</v>
      </c>
      <c r="K1947">
        <v>22</v>
      </c>
      <c r="O1947">
        <f t="shared" si="1367"/>
        <v>476.68</v>
      </c>
      <c r="P1947">
        <f t="shared" si="1368"/>
        <v>476.68</v>
      </c>
      <c r="Q1947">
        <f t="shared" si="1369"/>
        <v>0</v>
      </c>
      <c r="R1947">
        <f t="shared" si="1370"/>
        <v>0</v>
      </c>
      <c r="S1947">
        <f t="shared" si="1371"/>
        <v>0</v>
      </c>
      <c r="T1947">
        <f t="shared" si="1372"/>
        <v>0</v>
      </c>
      <c r="U1947">
        <f t="shared" si="1373"/>
        <v>0</v>
      </c>
      <c r="V1947">
        <f t="shared" si="1374"/>
        <v>0</v>
      </c>
      <c r="W1947">
        <f t="shared" si="1375"/>
        <v>8.36</v>
      </c>
      <c r="X1947">
        <f t="shared" si="1376"/>
        <v>0</v>
      </c>
      <c r="Y1947">
        <f t="shared" si="1377"/>
        <v>0</v>
      </c>
      <c r="AA1947">
        <v>35863109</v>
      </c>
      <c r="AB1947">
        <f t="shared" si="1378"/>
        <v>8.27</v>
      </c>
      <c r="AC1947">
        <f t="shared" si="1379"/>
        <v>8.27</v>
      </c>
      <c r="AD1947">
        <f>ROUND((((ET1947)-(EU1947))+AE1947),2)</f>
        <v>0</v>
      </c>
      <c r="AE1947">
        <f t="shared" si="1407"/>
        <v>0</v>
      </c>
      <c r="AF1947">
        <f t="shared" si="1407"/>
        <v>0</v>
      </c>
      <c r="AG1947">
        <f t="shared" si="1380"/>
        <v>0</v>
      </c>
      <c r="AH1947">
        <f t="shared" si="1408"/>
        <v>0</v>
      </c>
      <c r="AI1947">
        <f t="shared" si="1408"/>
        <v>0</v>
      </c>
      <c r="AJ1947">
        <f t="shared" si="1381"/>
        <v>0.38</v>
      </c>
      <c r="AK1947">
        <v>8.27</v>
      </c>
      <c r="AL1947">
        <v>8.27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0.38</v>
      </c>
      <c r="AT1947">
        <v>0</v>
      </c>
      <c r="AU1947">
        <v>0</v>
      </c>
      <c r="AV1947">
        <v>1</v>
      </c>
      <c r="AW1947">
        <v>1</v>
      </c>
      <c r="AZ1947">
        <v>1</v>
      </c>
      <c r="BA1947">
        <v>1</v>
      </c>
      <c r="BB1947">
        <v>1</v>
      </c>
      <c r="BC1947">
        <v>2.62</v>
      </c>
      <c r="BD1947" t="s">
        <v>3</v>
      </c>
      <c r="BE1947" t="s">
        <v>3</v>
      </c>
      <c r="BF1947" t="s">
        <v>3</v>
      </c>
      <c r="BG1947" t="s">
        <v>3</v>
      </c>
      <c r="BH1947">
        <v>3</v>
      </c>
      <c r="BI1947">
        <v>1</v>
      </c>
      <c r="BJ1947" t="s">
        <v>317</v>
      </c>
      <c r="BM1947">
        <v>500001</v>
      </c>
      <c r="BN1947">
        <v>0</v>
      </c>
      <c r="BO1947" t="s">
        <v>315</v>
      </c>
      <c r="BP1947">
        <v>1</v>
      </c>
      <c r="BQ1947">
        <v>8</v>
      </c>
      <c r="BR1947">
        <v>0</v>
      </c>
      <c r="BS1947">
        <v>1</v>
      </c>
      <c r="BT1947">
        <v>1</v>
      </c>
      <c r="BU1947">
        <v>1</v>
      </c>
      <c r="BV1947">
        <v>1</v>
      </c>
      <c r="BW1947">
        <v>1</v>
      </c>
      <c r="BX1947">
        <v>1</v>
      </c>
      <c r="BY1947" t="s">
        <v>3</v>
      </c>
      <c r="BZ1947">
        <v>0</v>
      </c>
      <c r="CA1947">
        <v>0</v>
      </c>
      <c r="CB1947" t="s">
        <v>3</v>
      </c>
      <c r="CE1947">
        <v>0</v>
      </c>
      <c r="CF1947">
        <v>0</v>
      </c>
      <c r="CG1947">
        <v>0</v>
      </c>
      <c r="CM1947">
        <v>0</v>
      </c>
      <c r="CN1947" t="s">
        <v>3</v>
      </c>
      <c r="CO1947">
        <v>0</v>
      </c>
      <c r="CP1947">
        <f t="shared" si="1382"/>
        <v>476.68</v>
      </c>
      <c r="CQ1947">
        <f t="shared" si="1383"/>
        <v>21.667400000000001</v>
      </c>
      <c r="CR1947">
        <f t="shared" si="1384"/>
        <v>0</v>
      </c>
      <c r="CS1947">
        <f t="shared" si="1385"/>
        <v>0</v>
      </c>
      <c r="CT1947">
        <f t="shared" si="1386"/>
        <v>0</v>
      </c>
      <c r="CU1947">
        <f t="shared" si="1387"/>
        <v>0</v>
      </c>
      <c r="CV1947">
        <f t="shared" si="1388"/>
        <v>0</v>
      </c>
      <c r="CW1947">
        <f t="shared" si="1389"/>
        <v>0</v>
      </c>
      <c r="CX1947">
        <f t="shared" si="1390"/>
        <v>0.38</v>
      </c>
      <c r="CY1947">
        <f t="shared" si="1391"/>
        <v>0</v>
      </c>
      <c r="CZ1947">
        <f t="shared" si="1392"/>
        <v>0</v>
      </c>
      <c r="DC1947" t="s">
        <v>3</v>
      </c>
      <c r="DD1947" t="s">
        <v>3</v>
      </c>
      <c r="DE1947" t="s">
        <v>3</v>
      </c>
      <c r="DF1947" t="s">
        <v>3</v>
      </c>
      <c r="DG1947" t="s">
        <v>3</v>
      </c>
      <c r="DH1947" t="s">
        <v>3</v>
      </c>
      <c r="DI1947" t="s">
        <v>3</v>
      </c>
      <c r="DJ1947" t="s">
        <v>3</v>
      </c>
      <c r="DK1947" t="s">
        <v>3</v>
      </c>
      <c r="DL1947" t="s">
        <v>3</v>
      </c>
      <c r="DM1947" t="s">
        <v>3</v>
      </c>
      <c r="DN1947">
        <v>0</v>
      </c>
      <c r="DO1947">
        <v>0</v>
      </c>
      <c r="DP1947">
        <v>1</v>
      </c>
      <c r="DQ1947">
        <v>1</v>
      </c>
      <c r="DU1947">
        <v>1003</v>
      </c>
      <c r="DV1947" t="s">
        <v>142</v>
      </c>
      <c r="DW1947" t="s">
        <v>142</v>
      </c>
      <c r="DX1947">
        <v>1</v>
      </c>
      <c r="DZ1947" t="s">
        <v>3</v>
      </c>
      <c r="EA1947" t="s">
        <v>3</v>
      </c>
      <c r="EB1947" t="s">
        <v>3</v>
      </c>
      <c r="EC1947" t="s">
        <v>3</v>
      </c>
      <c r="EE1947">
        <v>29085443</v>
      </c>
      <c r="EF1947">
        <v>8</v>
      </c>
      <c r="EG1947" t="s">
        <v>144</v>
      </c>
      <c r="EH1947">
        <v>0</v>
      </c>
      <c r="EI1947" t="s">
        <v>3</v>
      </c>
      <c r="EJ1947">
        <v>1</v>
      </c>
      <c r="EK1947">
        <v>500001</v>
      </c>
      <c r="EL1947" t="s">
        <v>145</v>
      </c>
      <c r="EM1947" t="s">
        <v>146</v>
      </c>
      <c r="EO1947" t="s">
        <v>3</v>
      </c>
      <c r="EQ1947">
        <v>0</v>
      </c>
      <c r="ER1947">
        <v>8.27</v>
      </c>
      <c r="ES1947">
        <v>8.27</v>
      </c>
      <c r="ET1947">
        <v>0</v>
      </c>
      <c r="EU1947">
        <v>0</v>
      </c>
      <c r="EV1947">
        <v>0</v>
      </c>
      <c r="EW1947">
        <v>0</v>
      </c>
      <c r="EX1947">
        <v>0</v>
      </c>
      <c r="EY1947">
        <v>0</v>
      </c>
      <c r="FQ1947">
        <v>0</v>
      </c>
      <c r="FR1947">
        <f t="shared" si="1393"/>
        <v>0</v>
      </c>
      <c r="FS1947">
        <v>0</v>
      </c>
      <c r="FX1947">
        <v>0</v>
      </c>
      <c r="FY1947">
        <v>0</v>
      </c>
      <c r="GA1947" t="s">
        <v>3</v>
      </c>
      <c r="GD1947">
        <v>1</v>
      </c>
      <c r="GF1947">
        <v>987958059</v>
      </c>
      <c r="GG1947">
        <v>2</v>
      </c>
      <c r="GH1947">
        <v>1</v>
      </c>
      <c r="GI1947">
        <v>2</v>
      </c>
      <c r="GJ1947">
        <v>0</v>
      </c>
      <c r="GK1947">
        <v>0</v>
      </c>
      <c r="GL1947">
        <f t="shared" si="1394"/>
        <v>0</v>
      </c>
      <c r="GM1947">
        <f t="shared" si="1395"/>
        <v>476.68</v>
      </c>
      <c r="GN1947">
        <f t="shared" si="1396"/>
        <v>476.68</v>
      </c>
      <c r="GO1947">
        <f t="shared" si="1397"/>
        <v>0</v>
      </c>
      <c r="GP1947">
        <f t="shared" si="1398"/>
        <v>0</v>
      </c>
      <c r="GR1947">
        <v>0</v>
      </c>
      <c r="GS1947">
        <v>3</v>
      </c>
      <c r="GT1947">
        <v>0</v>
      </c>
      <c r="GU1947" t="s">
        <v>3</v>
      </c>
      <c r="GV1947">
        <f t="shared" si="1399"/>
        <v>0</v>
      </c>
      <c r="GW1947">
        <v>1</v>
      </c>
      <c r="GX1947">
        <f t="shared" si="1400"/>
        <v>0</v>
      </c>
      <c r="HA1947">
        <v>0</v>
      </c>
      <c r="HB1947">
        <v>0</v>
      </c>
      <c r="HC1947">
        <f t="shared" si="1401"/>
        <v>0</v>
      </c>
      <c r="HE1947" t="s">
        <v>3</v>
      </c>
      <c r="HF1947" t="s">
        <v>3</v>
      </c>
      <c r="HM1947" t="s">
        <v>3</v>
      </c>
      <c r="IK1947">
        <v>0</v>
      </c>
    </row>
    <row r="1948" spans="1:245">
      <c r="A1948">
        <v>17</v>
      </c>
      <c r="B1948">
        <v>0</v>
      </c>
      <c r="E1948" t="s">
        <v>318</v>
      </c>
      <c r="F1948" t="s">
        <v>319</v>
      </c>
      <c r="G1948" t="s">
        <v>320</v>
      </c>
      <c r="H1948" t="s">
        <v>58</v>
      </c>
      <c r="I1948">
        <f>ROUND(30/100,9)</f>
        <v>0.3</v>
      </c>
      <c r="J1948">
        <v>0</v>
      </c>
      <c r="K1948">
        <f>ROUND(30/100,9)</f>
        <v>0.3</v>
      </c>
      <c r="O1948">
        <f t="shared" si="1367"/>
        <v>16.559999999999999</v>
      </c>
      <c r="P1948">
        <f t="shared" si="1368"/>
        <v>16.559999999999999</v>
      </c>
      <c r="Q1948">
        <f t="shared" si="1369"/>
        <v>0</v>
      </c>
      <c r="R1948">
        <f t="shared" si="1370"/>
        <v>0</v>
      </c>
      <c r="S1948">
        <f t="shared" si="1371"/>
        <v>0</v>
      </c>
      <c r="T1948">
        <f t="shared" si="1372"/>
        <v>0</v>
      </c>
      <c r="U1948">
        <f t="shared" si="1373"/>
        <v>0</v>
      </c>
      <c r="V1948">
        <f t="shared" si="1374"/>
        <v>0</v>
      </c>
      <c r="W1948">
        <f t="shared" si="1375"/>
        <v>1.19</v>
      </c>
      <c r="X1948">
        <f t="shared" si="1376"/>
        <v>0</v>
      </c>
      <c r="Y1948">
        <f t="shared" si="1377"/>
        <v>0</v>
      </c>
      <c r="AA1948">
        <v>35863109</v>
      </c>
      <c r="AB1948">
        <f t="shared" si="1378"/>
        <v>86.24</v>
      </c>
      <c r="AC1948">
        <f t="shared" si="1379"/>
        <v>86.24</v>
      </c>
      <c r="AD1948">
        <f>ROUND((((ET1948)-(EU1948))+AE1948),2)</f>
        <v>0</v>
      </c>
      <c r="AE1948">
        <f t="shared" si="1407"/>
        <v>0</v>
      </c>
      <c r="AF1948">
        <f t="shared" si="1407"/>
        <v>0</v>
      </c>
      <c r="AG1948">
        <f t="shared" si="1380"/>
        <v>0</v>
      </c>
      <c r="AH1948">
        <f t="shared" si="1408"/>
        <v>0</v>
      </c>
      <c r="AI1948">
        <f t="shared" si="1408"/>
        <v>0</v>
      </c>
      <c r="AJ1948">
        <f t="shared" si="1381"/>
        <v>3.95</v>
      </c>
      <c r="AK1948">
        <v>86.24</v>
      </c>
      <c r="AL1948">
        <v>86.24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3.95</v>
      </c>
      <c r="AT1948">
        <v>0</v>
      </c>
      <c r="AU1948">
        <v>0</v>
      </c>
      <c r="AV1948">
        <v>1</v>
      </c>
      <c r="AW1948">
        <v>1</v>
      </c>
      <c r="AZ1948">
        <v>1</v>
      </c>
      <c r="BA1948">
        <v>1</v>
      </c>
      <c r="BB1948">
        <v>1</v>
      </c>
      <c r="BC1948">
        <v>0.64</v>
      </c>
      <c r="BD1948" t="s">
        <v>3</v>
      </c>
      <c r="BE1948" t="s">
        <v>3</v>
      </c>
      <c r="BF1948" t="s">
        <v>3</v>
      </c>
      <c r="BG1948" t="s">
        <v>3</v>
      </c>
      <c r="BH1948">
        <v>3</v>
      </c>
      <c r="BI1948">
        <v>1</v>
      </c>
      <c r="BJ1948" t="s">
        <v>321</v>
      </c>
      <c r="BM1948">
        <v>500001</v>
      </c>
      <c r="BN1948">
        <v>0</v>
      </c>
      <c r="BO1948" t="s">
        <v>319</v>
      </c>
      <c r="BP1948">
        <v>1</v>
      </c>
      <c r="BQ1948">
        <v>8</v>
      </c>
      <c r="BR1948">
        <v>0</v>
      </c>
      <c r="BS1948">
        <v>1</v>
      </c>
      <c r="BT1948">
        <v>1</v>
      </c>
      <c r="BU1948">
        <v>1</v>
      </c>
      <c r="BV1948">
        <v>1</v>
      </c>
      <c r="BW1948">
        <v>1</v>
      </c>
      <c r="BX1948">
        <v>1</v>
      </c>
      <c r="BY1948" t="s">
        <v>3</v>
      </c>
      <c r="BZ1948">
        <v>0</v>
      </c>
      <c r="CA1948">
        <v>0</v>
      </c>
      <c r="CB1948" t="s">
        <v>3</v>
      </c>
      <c r="CE1948">
        <v>0</v>
      </c>
      <c r="CF1948">
        <v>0</v>
      </c>
      <c r="CG1948">
        <v>0</v>
      </c>
      <c r="CM1948">
        <v>0</v>
      </c>
      <c r="CN1948" t="s">
        <v>3</v>
      </c>
      <c r="CO1948">
        <v>0</v>
      </c>
      <c r="CP1948">
        <f t="shared" si="1382"/>
        <v>16.559999999999999</v>
      </c>
      <c r="CQ1948">
        <f t="shared" si="1383"/>
        <v>55.193599999999996</v>
      </c>
      <c r="CR1948">
        <f t="shared" si="1384"/>
        <v>0</v>
      </c>
      <c r="CS1948">
        <f t="shared" si="1385"/>
        <v>0</v>
      </c>
      <c r="CT1948">
        <f t="shared" si="1386"/>
        <v>0</v>
      </c>
      <c r="CU1948">
        <f t="shared" si="1387"/>
        <v>0</v>
      </c>
      <c r="CV1948">
        <f t="shared" si="1388"/>
        <v>0</v>
      </c>
      <c r="CW1948">
        <f t="shared" si="1389"/>
        <v>0</v>
      </c>
      <c r="CX1948">
        <f t="shared" si="1390"/>
        <v>3.95</v>
      </c>
      <c r="CY1948">
        <f t="shared" si="1391"/>
        <v>0</v>
      </c>
      <c r="CZ1948">
        <f t="shared" si="1392"/>
        <v>0</v>
      </c>
      <c r="DC1948" t="s">
        <v>3</v>
      </c>
      <c r="DD1948" t="s">
        <v>3</v>
      </c>
      <c r="DE1948" t="s">
        <v>3</v>
      </c>
      <c r="DF1948" t="s">
        <v>3</v>
      </c>
      <c r="DG1948" t="s">
        <v>3</v>
      </c>
      <c r="DH1948" t="s">
        <v>3</v>
      </c>
      <c r="DI1948" t="s">
        <v>3</v>
      </c>
      <c r="DJ1948" t="s">
        <v>3</v>
      </c>
      <c r="DK1948" t="s">
        <v>3</v>
      </c>
      <c r="DL1948" t="s">
        <v>3</v>
      </c>
      <c r="DM1948" t="s">
        <v>3</v>
      </c>
      <c r="DN1948">
        <v>0</v>
      </c>
      <c r="DO1948">
        <v>0</v>
      </c>
      <c r="DP1948">
        <v>1</v>
      </c>
      <c r="DQ1948">
        <v>1</v>
      </c>
      <c r="DU1948">
        <v>1010</v>
      </c>
      <c r="DV1948" t="s">
        <v>58</v>
      </c>
      <c r="DW1948" t="s">
        <v>58</v>
      </c>
      <c r="DX1948">
        <v>100</v>
      </c>
      <c r="DZ1948" t="s">
        <v>3</v>
      </c>
      <c r="EA1948" t="s">
        <v>3</v>
      </c>
      <c r="EB1948" t="s">
        <v>3</v>
      </c>
      <c r="EC1948" t="s">
        <v>3</v>
      </c>
      <c r="EE1948">
        <v>29085443</v>
      </c>
      <c r="EF1948">
        <v>8</v>
      </c>
      <c r="EG1948" t="s">
        <v>144</v>
      </c>
      <c r="EH1948">
        <v>0</v>
      </c>
      <c r="EI1948" t="s">
        <v>3</v>
      </c>
      <c r="EJ1948">
        <v>1</v>
      </c>
      <c r="EK1948">
        <v>500001</v>
      </c>
      <c r="EL1948" t="s">
        <v>145</v>
      </c>
      <c r="EM1948" t="s">
        <v>146</v>
      </c>
      <c r="EO1948" t="s">
        <v>3</v>
      </c>
      <c r="EQ1948">
        <v>0</v>
      </c>
      <c r="ER1948">
        <v>86.24</v>
      </c>
      <c r="ES1948">
        <v>86.24</v>
      </c>
      <c r="ET1948">
        <v>0</v>
      </c>
      <c r="EU1948">
        <v>0</v>
      </c>
      <c r="EV1948">
        <v>0</v>
      </c>
      <c r="EW1948">
        <v>0</v>
      </c>
      <c r="EX1948">
        <v>0</v>
      </c>
      <c r="EY1948">
        <v>0</v>
      </c>
      <c r="FQ1948">
        <v>0</v>
      </c>
      <c r="FR1948">
        <f t="shared" si="1393"/>
        <v>0</v>
      </c>
      <c r="FS1948">
        <v>0</v>
      </c>
      <c r="FX1948">
        <v>0</v>
      </c>
      <c r="FY1948">
        <v>0</v>
      </c>
      <c r="GA1948" t="s">
        <v>3</v>
      </c>
      <c r="GD1948">
        <v>1</v>
      </c>
      <c r="GF1948">
        <v>-228248654</v>
      </c>
      <c r="GG1948">
        <v>2</v>
      </c>
      <c r="GH1948">
        <v>1</v>
      </c>
      <c r="GI1948">
        <v>2</v>
      </c>
      <c r="GJ1948">
        <v>0</v>
      </c>
      <c r="GK1948">
        <v>0</v>
      </c>
      <c r="GL1948">
        <f t="shared" si="1394"/>
        <v>0</v>
      </c>
      <c r="GM1948">
        <f t="shared" si="1395"/>
        <v>16.559999999999999</v>
      </c>
      <c r="GN1948">
        <f t="shared" si="1396"/>
        <v>16.559999999999999</v>
      </c>
      <c r="GO1948">
        <f t="shared" si="1397"/>
        <v>0</v>
      </c>
      <c r="GP1948">
        <f t="shared" si="1398"/>
        <v>0</v>
      </c>
      <c r="GR1948">
        <v>0</v>
      </c>
      <c r="GS1948">
        <v>3</v>
      </c>
      <c r="GT1948">
        <v>0</v>
      </c>
      <c r="GU1948" t="s">
        <v>3</v>
      </c>
      <c r="GV1948">
        <f t="shared" si="1399"/>
        <v>0</v>
      </c>
      <c r="GW1948">
        <v>1</v>
      </c>
      <c r="GX1948">
        <f t="shared" si="1400"/>
        <v>0</v>
      </c>
      <c r="HA1948">
        <v>0</v>
      </c>
      <c r="HB1948">
        <v>0</v>
      </c>
      <c r="HC1948">
        <f t="shared" si="1401"/>
        <v>0</v>
      </c>
      <c r="HE1948" t="s">
        <v>3</v>
      </c>
      <c r="HF1948" t="s">
        <v>3</v>
      </c>
      <c r="HM1948" t="s">
        <v>3</v>
      </c>
      <c r="IK1948">
        <v>0</v>
      </c>
    </row>
    <row r="1949" spans="1:245">
      <c r="A1949">
        <v>17</v>
      </c>
      <c r="B1949">
        <v>0</v>
      </c>
      <c r="C1949">
        <f>ROW(SmtRes!A2142)</f>
        <v>2142</v>
      </c>
      <c r="D1949">
        <f>ROW(EtalonRes!A2086)</f>
        <v>2086</v>
      </c>
      <c r="E1949" t="s">
        <v>322</v>
      </c>
      <c r="F1949" t="s">
        <v>323</v>
      </c>
      <c r="G1949" t="s">
        <v>324</v>
      </c>
      <c r="H1949" t="s">
        <v>325</v>
      </c>
      <c r="I1949">
        <f>ROUND(6/100,9)</f>
        <v>0.06</v>
      </c>
      <c r="J1949">
        <v>0</v>
      </c>
      <c r="K1949">
        <f>ROUND(6/100,9)</f>
        <v>0.06</v>
      </c>
      <c r="O1949">
        <f t="shared" si="1367"/>
        <v>923.86</v>
      </c>
      <c r="P1949">
        <f t="shared" si="1368"/>
        <v>0</v>
      </c>
      <c r="Q1949">
        <f t="shared" si="1369"/>
        <v>0</v>
      </c>
      <c r="R1949">
        <f t="shared" si="1370"/>
        <v>0</v>
      </c>
      <c r="S1949">
        <f t="shared" si="1371"/>
        <v>923.86</v>
      </c>
      <c r="T1949">
        <f t="shared" si="1372"/>
        <v>0</v>
      </c>
      <c r="U1949">
        <f t="shared" si="1373"/>
        <v>2.5205699999999998</v>
      </c>
      <c r="V1949">
        <f t="shared" si="1374"/>
        <v>0</v>
      </c>
      <c r="W1949">
        <f t="shared" si="1375"/>
        <v>0</v>
      </c>
      <c r="X1949">
        <f t="shared" si="1376"/>
        <v>739.09</v>
      </c>
      <c r="Y1949">
        <f t="shared" si="1377"/>
        <v>341.83</v>
      </c>
      <c r="AA1949">
        <v>35863109</v>
      </c>
      <c r="AB1949">
        <f t="shared" si="1378"/>
        <v>465.89</v>
      </c>
      <c r="AC1949">
        <f t="shared" si="1379"/>
        <v>0</v>
      </c>
      <c r="AD1949">
        <f>ROUND(((((ET1949*1.25))-((EU1949*1.25)))+AE1949),2)</f>
        <v>0</v>
      </c>
      <c r="AE1949">
        <f>ROUND(((EU1949*1.25)),2)</f>
        <v>0</v>
      </c>
      <c r="AF1949">
        <f>ROUND(((EV1949*1.15)),2)</f>
        <v>465.89</v>
      </c>
      <c r="AG1949">
        <f t="shared" si="1380"/>
        <v>0</v>
      </c>
      <c r="AH1949">
        <f>((EW1949*1.15))</f>
        <v>42.009499999999996</v>
      </c>
      <c r="AI1949">
        <f>((EX1949*1.25))</f>
        <v>0</v>
      </c>
      <c r="AJ1949">
        <f t="shared" si="1381"/>
        <v>0</v>
      </c>
      <c r="AK1949">
        <v>405.12</v>
      </c>
      <c r="AL1949">
        <v>0</v>
      </c>
      <c r="AM1949">
        <v>0</v>
      </c>
      <c r="AN1949">
        <v>0</v>
      </c>
      <c r="AO1949">
        <v>405.12</v>
      </c>
      <c r="AP1949">
        <v>0</v>
      </c>
      <c r="AQ1949">
        <v>36.53</v>
      </c>
      <c r="AR1949">
        <v>0</v>
      </c>
      <c r="AS1949">
        <v>0</v>
      </c>
      <c r="AT1949">
        <v>80</v>
      </c>
      <c r="AU1949">
        <v>37</v>
      </c>
      <c r="AV1949">
        <v>1</v>
      </c>
      <c r="AW1949">
        <v>1</v>
      </c>
      <c r="AZ1949">
        <v>1</v>
      </c>
      <c r="BA1949">
        <v>33.049999999999997</v>
      </c>
      <c r="BB1949">
        <v>1</v>
      </c>
      <c r="BC1949">
        <v>1</v>
      </c>
      <c r="BD1949" t="s">
        <v>3</v>
      </c>
      <c r="BE1949" t="s">
        <v>3</v>
      </c>
      <c r="BF1949" t="s">
        <v>3</v>
      </c>
      <c r="BG1949" t="s">
        <v>3</v>
      </c>
      <c r="BH1949">
        <v>0</v>
      </c>
      <c r="BI1949">
        <v>1</v>
      </c>
      <c r="BJ1949" t="s">
        <v>326</v>
      </c>
      <c r="BM1949">
        <v>15001</v>
      </c>
      <c r="BN1949">
        <v>0</v>
      </c>
      <c r="BO1949" t="s">
        <v>323</v>
      </c>
      <c r="BP1949">
        <v>1</v>
      </c>
      <c r="BQ1949">
        <v>2</v>
      </c>
      <c r="BR1949">
        <v>0</v>
      </c>
      <c r="BS1949">
        <v>33.049999999999997</v>
      </c>
      <c r="BT1949">
        <v>1</v>
      </c>
      <c r="BU1949">
        <v>1</v>
      </c>
      <c r="BV1949">
        <v>1</v>
      </c>
      <c r="BW1949">
        <v>1</v>
      </c>
      <c r="BX1949">
        <v>1</v>
      </c>
      <c r="BY1949" t="s">
        <v>3</v>
      </c>
      <c r="BZ1949">
        <v>105</v>
      </c>
      <c r="CA1949">
        <v>55</v>
      </c>
      <c r="CB1949" t="s">
        <v>3</v>
      </c>
      <c r="CE1949">
        <v>0</v>
      </c>
      <c r="CF1949">
        <v>0</v>
      </c>
      <c r="CG1949">
        <v>0</v>
      </c>
      <c r="CM1949">
        <v>0</v>
      </c>
      <c r="CN1949" t="s">
        <v>992</v>
      </c>
      <c r="CO1949">
        <v>0</v>
      </c>
      <c r="CP1949">
        <f t="shared" si="1382"/>
        <v>923.86</v>
      </c>
      <c r="CQ1949">
        <f t="shared" si="1383"/>
        <v>0</v>
      </c>
      <c r="CR1949">
        <f t="shared" si="1384"/>
        <v>0</v>
      </c>
      <c r="CS1949">
        <f t="shared" si="1385"/>
        <v>0</v>
      </c>
      <c r="CT1949">
        <f t="shared" si="1386"/>
        <v>15397.664499999999</v>
      </c>
      <c r="CU1949">
        <f t="shared" si="1387"/>
        <v>0</v>
      </c>
      <c r="CV1949">
        <f t="shared" si="1388"/>
        <v>42.009499999999996</v>
      </c>
      <c r="CW1949">
        <f t="shared" si="1389"/>
        <v>0</v>
      </c>
      <c r="CX1949">
        <f t="shared" si="1390"/>
        <v>0</v>
      </c>
      <c r="CY1949">
        <f t="shared" si="1391"/>
        <v>739.08800000000008</v>
      </c>
      <c r="CZ1949">
        <f t="shared" si="1392"/>
        <v>341.82819999999998</v>
      </c>
      <c r="DC1949" t="s">
        <v>3</v>
      </c>
      <c r="DD1949" t="s">
        <v>3</v>
      </c>
      <c r="DE1949" t="s">
        <v>133</v>
      </c>
      <c r="DF1949" t="s">
        <v>133</v>
      </c>
      <c r="DG1949" t="s">
        <v>134</v>
      </c>
      <c r="DH1949" t="s">
        <v>3</v>
      </c>
      <c r="DI1949" t="s">
        <v>134</v>
      </c>
      <c r="DJ1949" t="s">
        <v>133</v>
      </c>
      <c r="DK1949" t="s">
        <v>3</v>
      </c>
      <c r="DL1949" t="s">
        <v>3</v>
      </c>
      <c r="DM1949" t="s">
        <v>3</v>
      </c>
      <c r="DN1949">
        <v>0</v>
      </c>
      <c r="DO1949">
        <v>0</v>
      </c>
      <c r="DP1949">
        <v>1</v>
      </c>
      <c r="DQ1949">
        <v>1</v>
      </c>
      <c r="DU1949">
        <v>1013</v>
      </c>
      <c r="DV1949" t="s">
        <v>325</v>
      </c>
      <c r="DW1949" t="s">
        <v>325</v>
      </c>
      <c r="DX1949">
        <v>1</v>
      </c>
      <c r="DZ1949" t="s">
        <v>3</v>
      </c>
      <c r="EA1949" t="s">
        <v>3</v>
      </c>
      <c r="EB1949" t="s">
        <v>3</v>
      </c>
      <c r="EC1949" t="s">
        <v>3</v>
      </c>
      <c r="EE1949">
        <v>29085536</v>
      </c>
      <c r="EF1949">
        <v>2</v>
      </c>
      <c r="EG1949" t="s">
        <v>135</v>
      </c>
      <c r="EH1949">
        <v>0</v>
      </c>
      <c r="EI1949" t="s">
        <v>3</v>
      </c>
      <c r="EJ1949">
        <v>1</v>
      </c>
      <c r="EK1949">
        <v>15001</v>
      </c>
      <c r="EL1949" t="s">
        <v>151</v>
      </c>
      <c r="EM1949" t="s">
        <v>152</v>
      </c>
      <c r="EO1949" t="s">
        <v>138</v>
      </c>
      <c r="EQ1949">
        <v>0</v>
      </c>
      <c r="ER1949">
        <v>405.12</v>
      </c>
      <c r="ES1949">
        <v>0</v>
      </c>
      <c r="ET1949">
        <v>0</v>
      </c>
      <c r="EU1949">
        <v>0</v>
      </c>
      <c r="EV1949">
        <v>405.12</v>
      </c>
      <c r="EW1949">
        <v>36.53</v>
      </c>
      <c r="EX1949">
        <v>0</v>
      </c>
      <c r="EY1949">
        <v>0</v>
      </c>
      <c r="FQ1949">
        <v>0</v>
      </c>
      <c r="FR1949">
        <f t="shared" si="1393"/>
        <v>0</v>
      </c>
      <c r="FS1949">
        <v>0</v>
      </c>
      <c r="FT1949" t="s">
        <v>139</v>
      </c>
      <c r="FU1949" t="s">
        <v>25</v>
      </c>
      <c r="FV1949" t="s">
        <v>25</v>
      </c>
      <c r="FW1949" t="s">
        <v>26</v>
      </c>
      <c r="FX1949">
        <v>94.5</v>
      </c>
      <c r="FY1949">
        <v>46.75</v>
      </c>
      <c r="GA1949" t="s">
        <v>3</v>
      </c>
      <c r="GD1949">
        <v>1</v>
      </c>
      <c r="GF1949">
        <v>-1280480835</v>
      </c>
      <c r="GG1949">
        <v>2</v>
      </c>
      <c r="GH1949">
        <v>1</v>
      </c>
      <c r="GI1949">
        <v>2</v>
      </c>
      <c r="GJ1949">
        <v>0</v>
      </c>
      <c r="GK1949">
        <v>0</v>
      </c>
      <c r="GL1949">
        <f t="shared" si="1394"/>
        <v>0</v>
      </c>
      <c r="GM1949">
        <f t="shared" si="1395"/>
        <v>2004.78</v>
      </c>
      <c r="GN1949">
        <f t="shared" si="1396"/>
        <v>2004.78</v>
      </c>
      <c r="GO1949">
        <f t="shared" si="1397"/>
        <v>0</v>
      </c>
      <c r="GP1949">
        <f t="shared" si="1398"/>
        <v>0</v>
      </c>
      <c r="GR1949">
        <v>0</v>
      </c>
      <c r="GS1949">
        <v>3</v>
      </c>
      <c r="GT1949">
        <v>0</v>
      </c>
      <c r="GU1949" t="s">
        <v>3</v>
      </c>
      <c r="GV1949">
        <f t="shared" si="1399"/>
        <v>0</v>
      </c>
      <c r="GW1949">
        <v>1</v>
      </c>
      <c r="GX1949">
        <f t="shared" si="1400"/>
        <v>0</v>
      </c>
      <c r="HA1949">
        <v>0</v>
      </c>
      <c r="HB1949">
        <v>0</v>
      </c>
      <c r="HC1949">
        <f t="shared" si="1401"/>
        <v>0</v>
      </c>
      <c r="HE1949" t="s">
        <v>3</v>
      </c>
      <c r="HF1949" t="s">
        <v>3</v>
      </c>
      <c r="HM1949" t="s">
        <v>3</v>
      </c>
      <c r="IK1949">
        <v>0</v>
      </c>
    </row>
    <row r="1950" spans="1:245">
      <c r="A1950">
        <v>18</v>
      </c>
      <c r="B1950">
        <v>0</v>
      </c>
      <c r="C1950">
        <v>2141</v>
      </c>
      <c r="E1950" t="s">
        <v>327</v>
      </c>
      <c r="F1950" t="s">
        <v>328</v>
      </c>
      <c r="G1950" t="s">
        <v>329</v>
      </c>
      <c r="H1950" t="s">
        <v>160</v>
      </c>
      <c r="I1950">
        <f>I1949*J1950</f>
        <v>7.4999999999999997E-2</v>
      </c>
      <c r="J1950">
        <v>1.25</v>
      </c>
      <c r="K1950">
        <v>1.25</v>
      </c>
      <c r="O1950">
        <f t="shared" si="1367"/>
        <v>1923.55</v>
      </c>
      <c r="P1950">
        <f t="shared" si="1368"/>
        <v>1923.55</v>
      </c>
      <c r="Q1950">
        <f t="shared" si="1369"/>
        <v>0</v>
      </c>
      <c r="R1950">
        <f t="shared" si="1370"/>
        <v>0</v>
      </c>
      <c r="S1950">
        <f t="shared" si="1371"/>
        <v>0</v>
      </c>
      <c r="T1950">
        <f t="shared" si="1372"/>
        <v>0</v>
      </c>
      <c r="U1950">
        <f t="shared" si="1373"/>
        <v>0</v>
      </c>
      <c r="V1950">
        <f t="shared" si="1374"/>
        <v>0</v>
      </c>
      <c r="W1950">
        <f t="shared" si="1375"/>
        <v>16.809999999999999</v>
      </c>
      <c r="X1950">
        <f t="shared" si="1376"/>
        <v>0</v>
      </c>
      <c r="Y1950">
        <f t="shared" si="1377"/>
        <v>0</v>
      </c>
      <c r="AA1950">
        <v>35863109</v>
      </c>
      <c r="AB1950">
        <f t="shared" si="1378"/>
        <v>4894.54</v>
      </c>
      <c r="AC1950">
        <f t="shared" si="1379"/>
        <v>4894.54</v>
      </c>
      <c r="AD1950">
        <f>ROUND((((ET1950)-(EU1950))+AE1950),2)</f>
        <v>0</v>
      </c>
      <c r="AE1950">
        <f>ROUND((EU1950),2)</f>
        <v>0</v>
      </c>
      <c r="AF1950">
        <f>ROUND((EV1950),2)</f>
        <v>0</v>
      </c>
      <c r="AG1950">
        <f t="shared" si="1380"/>
        <v>0</v>
      </c>
      <c r="AH1950">
        <f>(EW1950)</f>
        <v>0</v>
      </c>
      <c r="AI1950">
        <f>(EX1950)</f>
        <v>0</v>
      </c>
      <c r="AJ1950">
        <f t="shared" si="1381"/>
        <v>224.15</v>
      </c>
      <c r="AK1950">
        <v>4894.54</v>
      </c>
      <c r="AL1950">
        <v>4894.54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224.15</v>
      </c>
      <c r="AT1950">
        <v>0</v>
      </c>
      <c r="AU1950">
        <v>0</v>
      </c>
      <c r="AV1950">
        <v>1</v>
      </c>
      <c r="AW1950">
        <v>1</v>
      </c>
      <c r="AZ1950">
        <v>1</v>
      </c>
      <c r="BA1950">
        <v>1</v>
      </c>
      <c r="BB1950">
        <v>1</v>
      </c>
      <c r="BC1950">
        <v>5.24</v>
      </c>
      <c r="BD1950" t="s">
        <v>3</v>
      </c>
      <c r="BE1950" t="s">
        <v>3</v>
      </c>
      <c r="BF1950" t="s">
        <v>3</v>
      </c>
      <c r="BG1950" t="s">
        <v>3</v>
      </c>
      <c r="BH1950">
        <v>3</v>
      </c>
      <c r="BI1950">
        <v>1</v>
      </c>
      <c r="BJ1950" t="s">
        <v>330</v>
      </c>
      <c r="BM1950">
        <v>500001</v>
      </c>
      <c r="BN1950">
        <v>0</v>
      </c>
      <c r="BO1950" t="s">
        <v>328</v>
      </c>
      <c r="BP1950">
        <v>1</v>
      </c>
      <c r="BQ1950">
        <v>8</v>
      </c>
      <c r="BR1950">
        <v>0</v>
      </c>
      <c r="BS1950">
        <v>1</v>
      </c>
      <c r="BT1950">
        <v>1</v>
      </c>
      <c r="BU1950">
        <v>1</v>
      </c>
      <c r="BV1950">
        <v>1</v>
      </c>
      <c r="BW1950">
        <v>1</v>
      </c>
      <c r="BX1950">
        <v>1</v>
      </c>
      <c r="BY1950" t="s">
        <v>3</v>
      </c>
      <c r="BZ1950">
        <v>0</v>
      </c>
      <c r="CA1950">
        <v>0</v>
      </c>
      <c r="CB1950" t="s">
        <v>3</v>
      </c>
      <c r="CE1950">
        <v>0</v>
      </c>
      <c r="CF1950">
        <v>0</v>
      </c>
      <c r="CG1950">
        <v>0</v>
      </c>
      <c r="CM1950">
        <v>0</v>
      </c>
      <c r="CN1950" t="s">
        <v>3</v>
      </c>
      <c r="CO1950">
        <v>0</v>
      </c>
      <c r="CP1950">
        <f t="shared" si="1382"/>
        <v>1923.55</v>
      </c>
      <c r="CQ1950">
        <f t="shared" si="1383"/>
        <v>25647.389600000002</v>
      </c>
      <c r="CR1950">
        <f t="shared" si="1384"/>
        <v>0</v>
      </c>
      <c r="CS1950">
        <f t="shared" si="1385"/>
        <v>0</v>
      </c>
      <c r="CT1950">
        <f t="shared" si="1386"/>
        <v>0</v>
      </c>
      <c r="CU1950">
        <f t="shared" si="1387"/>
        <v>0</v>
      </c>
      <c r="CV1950">
        <f t="shared" si="1388"/>
        <v>0</v>
      </c>
      <c r="CW1950">
        <f t="shared" si="1389"/>
        <v>0</v>
      </c>
      <c r="CX1950">
        <f t="shared" si="1390"/>
        <v>224.15</v>
      </c>
      <c r="CY1950">
        <f t="shared" si="1391"/>
        <v>0</v>
      </c>
      <c r="CZ1950">
        <f t="shared" si="1392"/>
        <v>0</v>
      </c>
      <c r="DC1950" t="s">
        <v>3</v>
      </c>
      <c r="DD1950" t="s">
        <v>3</v>
      </c>
      <c r="DE1950" t="s">
        <v>3</v>
      </c>
      <c r="DF1950" t="s">
        <v>3</v>
      </c>
      <c r="DG1950" t="s">
        <v>3</v>
      </c>
      <c r="DH1950" t="s">
        <v>3</v>
      </c>
      <c r="DI1950" t="s">
        <v>3</v>
      </c>
      <c r="DJ1950" t="s">
        <v>3</v>
      </c>
      <c r="DK1950" t="s">
        <v>3</v>
      </c>
      <c r="DL1950" t="s">
        <v>3</v>
      </c>
      <c r="DM1950" t="s">
        <v>3</v>
      </c>
      <c r="DN1950">
        <v>0</v>
      </c>
      <c r="DO1950">
        <v>0</v>
      </c>
      <c r="DP1950">
        <v>1</v>
      </c>
      <c r="DQ1950">
        <v>1</v>
      </c>
      <c r="DU1950">
        <v>1009</v>
      </c>
      <c r="DV1950" t="s">
        <v>160</v>
      </c>
      <c r="DW1950" t="s">
        <v>160</v>
      </c>
      <c r="DX1950">
        <v>1</v>
      </c>
      <c r="DZ1950" t="s">
        <v>3</v>
      </c>
      <c r="EA1950" t="s">
        <v>3</v>
      </c>
      <c r="EB1950" t="s">
        <v>3</v>
      </c>
      <c r="EC1950" t="s">
        <v>3</v>
      </c>
      <c r="EE1950">
        <v>29085443</v>
      </c>
      <c r="EF1950">
        <v>8</v>
      </c>
      <c r="EG1950" t="s">
        <v>144</v>
      </c>
      <c r="EH1950">
        <v>0</v>
      </c>
      <c r="EI1950" t="s">
        <v>3</v>
      </c>
      <c r="EJ1950">
        <v>1</v>
      </c>
      <c r="EK1950">
        <v>500001</v>
      </c>
      <c r="EL1950" t="s">
        <v>145</v>
      </c>
      <c r="EM1950" t="s">
        <v>146</v>
      </c>
      <c r="EO1950" t="s">
        <v>3</v>
      </c>
      <c r="EQ1950">
        <v>0</v>
      </c>
      <c r="ER1950">
        <v>4894.54</v>
      </c>
      <c r="ES1950">
        <v>4894.54</v>
      </c>
      <c r="ET1950">
        <v>0</v>
      </c>
      <c r="EU1950">
        <v>0</v>
      </c>
      <c r="EV1950">
        <v>0</v>
      </c>
      <c r="EW1950">
        <v>0</v>
      </c>
      <c r="EX1950">
        <v>0</v>
      </c>
      <c r="FQ1950">
        <v>0</v>
      </c>
      <c r="FR1950">
        <f t="shared" si="1393"/>
        <v>0</v>
      </c>
      <c r="FS1950">
        <v>0</v>
      </c>
      <c r="FX1950">
        <v>0</v>
      </c>
      <c r="FY1950">
        <v>0</v>
      </c>
      <c r="GA1950" t="s">
        <v>3</v>
      </c>
      <c r="GD1950">
        <v>1</v>
      </c>
      <c r="GF1950">
        <v>-501888552</v>
      </c>
      <c r="GG1950">
        <v>2</v>
      </c>
      <c r="GH1950">
        <v>1</v>
      </c>
      <c r="GI1950">
        <v>2</v>
      </c>
      <c r="GJ1950">
        <v>0</v>
      </c>
      <c r="GK1950">
        <v>0</v>
      </c>
      <c r="GL1950">
        <f t="shared" si="1394"/>
        <v>0</v>
      </c>
      <c r="GM1950">
        <f t="shared" si="1395"/>
        <v>1923.55</v>
      </c>
      <c r="GN1950">
        <f t="shared" si="1396"/>
        <v>1923.55</v>
      </c>
      <c r="GO1950">
        <f t="shared" si="1397"/>
        <v>0</v>
      </c>
      <c r="GP1950">
        <f t="shared" si="1398"/>
        <v>0</v>
      </c>
      <c r="GR1950">
        <v>0</v>
      </c>
      <c r="GS1950">
        <v>3</v>
      </c>
      <c r="GT1950">
        <v>0</v>
      </c>
      <c r="GU1950" t="s">
        <v>3</v>
      </c>
      <c r="GV1950">
        <f t="shared" si="1399"/>
        <v>0</v>
      </c>
      <c r="GW1950">
        <v>1</v>
      </c>
      <c r="GX1950">
        <f t="shared" si="1400"/>
        <v>0</v>
      </c>
      <c r="HA1950">
        <v>0</v>
      </c>
      <c r="HB1950">
        <v>0</v>
      </c>
      <c r="HC1950">
        <f t="shared" si="1401"/>
        <v>0</v>
      </c>
      <c r="HE1950" t="s">
        <v>3</v>
      </c>
      <c r="HF1950" t="s">
        <v>3</v>
      </c>
      <c r="HM1950" t="s">
        <v>3</v>
      </c>
      <c r="IK1950">
        <v>0</v>
      </c>
    </row>
    <row r="1951" spans="1:245">
      <c r="A1951">
        <v>18</v>
      </c>
      <c r="B1951">
        <v>0</v>
      </c>
      <c r="C1951">
        <v>2142</v>
      </c>
      <c r="E1951" t="s">
        <v>331</v>
      </c>
      <c r="F1951" t="s">
        <v>332</v>
      </c>
      <c r="G1951" t="s">
        <v>333</v>
      </c>
      <c r="H1951" t="s">
        <v>155</v>
      </c>
      <c r="I1951">
        <f>I1949*J1951</f>
        <v>6</v>
      </c>
      <c r="J1951">
        <v>100</v>
      </c>
      <c r="K1951">
        <v>100</v>
      </c>
      <c r="O1951">
        <f t="shared" si="1367"/>
        <v>2235.7600000000002</v>
      </c>
      <c r="P1951">
        <f t="shared" si="1368"/>
        <v>2235.7600000000002</v>
      </c>
      <c r="Q1951">
        <f t="shared" si="1369"/>
        <v>0</v>
      </c>
      <c r="R1951">
        <f t="shared" si="1370"/>
        <v>0</v>
      </c>
      <c r="S1951">
        <f t="shared" si="1371"/>
        <v>0</v>
      </c>
      <c r="T1951">
        <f t="shared" si="1372"/>
        <v>0</v>
      </c>
      <c r="U1951">
        <f t="shared" si="1373"/>
        <v>0</v>
      </c>
      <c r="V1951">
        <f t="shared" si="1374"/>
        <v>0</v>
      </c>
      <c r="W1951">
        <f t="shared" si="1375"/>
        <v>10.26</v>
      </c>
      <c r="X1951">
        <f t="shared" si="1376"/>
        <v>0</v>
      </c>
      <c r="Y1951">
        <f t="shared" si="1377"/>
        <v>0</v>
      </c>
      <c r="AA1951">
        <v>35863109</v>
      </c>
      <c r="AB1951">
        <f t="shared" si="1378"/>
        <v>37.299999999999997</v>
      </c>
      <c r="AC1951">
        <f t="shared" si="1379"/>
        <v>37.299999999999997</v>
      </c>
      <c r="AD1951">
        <f>ROUND((((ET1951)-(EU1951))+AE1951),2)</f>
        <v>0</v>
      </c>
      <c r="AE1951">
        <f>ROUND((EU1951),2)</f>
        <v>0</v>
      </c>
      <c r="AF1951">
        <f>ROUND((EV1951),2)</f>
        <v>0</v>
      </c>
      <c r="AG1951">
        <f t="shared" si="1380"/>
        <v>0</v>
      </c>
      <c r="AH1951">
        <f>(EW1951)</f>
        <v>0</v>
      </c>
      <c r="AI1951">
        <f>(EX1951)</f>
        <v>0</v>
      </c>
      <c r="AJ1951">
        <f t="shared" si="1381"/>
        <v>1.71</v>
      </c>
      <c r="AK1951">
        <v>37.299999999999997</v>
      </c>
      <c r="AL1951">
        <v>37.299999999999997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1.71</v>
      </c>
      <c r="AT1951">
        <v>0</v>
      </c>
      <c r="AU1951">
        <v>0</v>
      </c>
      <c r="AV1951">
        <v>1</v>
      </c>
      <c r="AW1951">
        <v>1</v>
      </c>
      <c r="AZ1951">
        <v>1</v>
      </c>
      <c r="BA1951">
        <v>1</v>
      </c>
      <c r="BB1951">
        <v>1</v>
      </c>
      <c r="BC1951">
        <v>9.99</v>
      </c>
      <c r="BD1951" t="s">
        <v>3</v>
      </c>
      <c r="BE1951" t="s">
        <v>3</v>
      </c>
      <c r="BF1951" t="s">
        <v>3</v>
      </c>
      <c r="BG1951" t="s">
        <v>3</v>
      </c>
      <c r="BH1951">
        <v>3</v>
      </c>
      <c r="BI1951">
        <v>1</v>
      </c>
      <c r="BJ1951" t="s">
        <v>334</v>
      </c>
      <c r="BM1951">
        <v>500001</v>
      </c>
      <c r="BN1951">
        <v>0</v>
      </c>
      <c r="BO1951" t="s">
        <v>332</v>
      </c>
      <c r="BP1951">
        <v>1</v>
      </c>
      <c r="BQ1951">
        <v>8</v>
      </c>
      <c r="BR1951">
        <v>0</v>
      </c>
      <c r="BS1951">
        <v>1</v>
      </c>
      <c r="BT1951">
        <v>1</v>
      </c>
      <c r="BU1951">
        <v>1</v>
      </c>
      <c r="BV1951">
        <v>1</v>
      </c>
      <c r="BW1951">
        <v>1</v>
      </c>
      <c r="BX1951">
        <v>1</v>
      </c>
      <c r="BY1951" t="s">
        <v>3</v>
      </c>
      <c r="BZ1951">
        <v>0</v>
      </c>
      <c r="CA1951">
        <v>0</v>
      </c>
      <c r="CB1951" t="s">
        <v>3</v>
      </c>
      <c r="CE1951">
        <v>0</v>
      </c>
      <c r="CF1951">
        <v>0</v>
      </c>
      <c r="CG1951">
        <v>0</v>
      </c>
      <c r="CM1951">
        <v>0</v>
      </c>
      <c r="CN1951" t="s">
        <v>3</v>
      </c>
      <c r="CO1951">
        <v>0</v>
      </c>
      <c r="CP1951">
        <f t="shared" si="1382"/>
        <v>2235.7600000000002</v>
      </c>
      <c r="CQ1951">
        <f t="shared" si="1383"/>
        <v>372.62699999999995</v>
      </c>
      <c r="CR1951">
        <f t="shared" si="1384"/>
        <v>0</v>
      </c>
      <c r="CS1951">
        <f t="shared" si="1385"/>
        <v>0</v>
      </c>
      <c r="CT1951">
        <f t="shared" si="1386"/>
        <v>0</v>
      </c>
      <c r="CU1951">
        <f t="shared" si="1387"/>
        <v>0</v>
      </c>
      <c r="CV1951">
        <f t="shared" si="1388"/>
        <v>0</v>
      </c>
      <c r="CW1951">
        <f t="shared" si="1389"/>
        <v>0</v>
      </c>
      <c r="CX1951">
        <f t="shared" si="1390"/>
        <v>1.71</v>
      </c>
      <c r="CY1951">
        <f t="shared" si="1391"/>
        <v>0</v>
      </c>
      <c r="CZ1951">
        <f t="shared" si="1392"/>
        <v>0</v>
      </c>
      <c r="DC1951" t="s">
        <v>3</v>
      </c>
      <c r="DD1951" t="s">
        <v>3</v>
      </c>
      <c r="DE1951" t="s">
        <v>3</v>
      </c>
      <c r="DF1951" t="s">
        <v>3</v>
      </c>
      <c r="DG1951" t="s">
        <v>3</v>
      </c>
      <c r="DH1951" t="s">
        <v>3</v>
      </c>
      <c r="DI1951" t="s">
        <v>3</v>
      </c>
      <c r="DJ1951" t="s">
        <v>3</v>
      </c>
      <c r="DK1951" t="s">
        <v>3</v>
      </c>
      <c r="DL1951" t="s">
        <v>3</v>
      </c>
      <c r="DM1951" t="s">
        <v>3</v>
      </c>
      <c r="DN1951">
        <v>0</v>
      </c>
      <c r="DO1951">
        <v>0</v>
      </c>
      <c r="DP1951">
        <v>1</v>
      </c>
      <c r="DQ1951">
        <v>1</v>
      </c>
      <c r="DU1951">
        <v>1005</v>
      </c>
      <c r="DV1951" t="s">
        <v>155</v>
      </c>
      <c r="DW1951" t="s">
        <v>155</v>
      </c>
      <c r="DX1951">
        <v>1</v>
      </c>
      <c r="DZ1951" t="s">
        <v>3</v>
      </c>
      <c r="EA1951" t="s">
        <v>3</v>
      </c>
      <c r="EB1951" t="s">
        <v>3</v>
      </c>
      <c r="EC1951" t="s">
        <v>3</v>
      </c>
      <c r="EE1951">
        <v>29085443</v>
      </c>
      <c r="EF1951">
        <v>8</v>
      </c>
      <c r="EG1951" t="s">
        <v>144</v>
      </c>
      <c r="EH1951">
        <v>0</v>
      </c>
      <c r="EI1951" t="s">
        <v>3</v>
      </c>
      <c r="EJ1951">
        <v>1</v>
      </c>
      <c r="EK1951">
        <v>500001</v>
      </c>
      <c r="EL1951" t="s">
        <v>145</v>
      </c>
      <c r="EM1951" t="s">
        <v>146</v>
      </c>
      <c r="EO1951" t="s">
        <v>3</v>
      </c>
      <c r="EQ1951">
        <v>0</v>
      </c>
      <c r="ER1951">
        <v>37.299999999999997</v>
      </c>
      <c r="ES1951">
        <v>37.299999999999997</v>
      </c>
      <c r="ET1951">
        <v>0</v>
      </c>
      <c r="EU1951">
        <v>0</v>
      </c>
      <c r="EV1951">
        <v>0</v>
      </c>
      <c r="EW1951">
        <v>0</v>
      </c>
      <c r="EX1951">
        <v>0</v>
      </c>
      <c r="FQ1951">
        <v>0</v>
      </c>
      <c r="FR1951">
        <f t="shared" si="1393"/>
        <v>0</v>
      </c>
      <c r="FS1951">
        <v>0</v>
      </c>
      <c r="FX1951">
        <v>0</v>
      </c>
      <c r="FY1951">
        <v>0</v>
      </c>
      <c r="GA1951" t="s">
        <v>3</v>
      </c>
      <c r="GD1951">
        <v>1</v>
      </c>
      <c r="GF1951">
        <v>650529573</v>
      </c>
      <c r="GG1951">
        <v>2</v>
      </c>
      <c r="GH1951">
        <v>1</v>
      </c>
      <c r="GI1951">
        <v>2</v>
      </c>
      <c r="GJ1951">
        <v>0</v>
      </c>
      <c r="GK1951">
        <v>0</v>
      </c>
      <c r="GL1951">
        <f t="shared" si="1394"/>
        <v>0</v>
      </c>
      <c r="GM1951">
        <f t="shared" si="1395"/>
        <v>2235.7600000000002</v>
      </c>
      <c r="GN1951">
        <f t="shared" si="1396"/>
        <v>2235.7600000000002</v>
      </c>
      <c r="GO1951">
        <f t="shared" si="1397"/>
        <v>0</v>
      </c>
      <c r="GP1951">
        <f t="shared" si="1398"/>
        <v>0</v>
      </c>
      <c r="GR1951">
        <v>0</v>
      </c>
      <c r="GS1951">
        <v>3</v>
      </c>
      <c r="GT1951">
        <v>0</v>
      </c>
      <c r="GU1951" t="s">
        <v>3</v>
      </c>
      <c r="GV1951">
        <f t="shared" si="1399"/>
        <v>0</v>
      </c>
      <c r="GW1951">
        <v>1</v>
      </c>
      <c r="GX1951">
        <f t="shared" si="1400"/>
        <v>0</v>
      </c>
      <c r="HA1951">
        <v>0</v>
      </c>
      <c r="HB1951">
        <v>0</v>
      </c>
      <c r="HC1951">
        <f t="shared" si="1401"/>
        <v>0</v>
      </c>
      <c r="HE1951" t="s">
        <v>3</v>
      </c>
      <c r="HF1951" t="s">
        <v>3</v>
      </c>
      <c r="HM1951" t="s">
        <v>3</v>
      </c>
      <c r="IK1951">
        <v>0</v>
      </c>
    </row>
    <row r="1952" spans="1:245">
      <c r="A1952">
        <v>17</v>
      </c>
      <c r="B1952">
        <v>0</v>
      </c>
      <c r="C1952">
        <f>ROW(SmtRes!A2149)</f>
        <v>2149</v>
      </c>
      <c r="D1952">
        <f>ROW(EtalonRes!A2092)</f>
        <v>2092</v>
      </c>
      <c r="E1952" t="s">
        <v>335</v>
      </c>
      <c r="F1952" t="s">
        <v>336</v>
      </c>
      <c r="G1952" t="s">
        <v>337</v>
      </c>
      <c r="H1952" t="s">
        <v>58</v>
      </c>
      <c r="I1952">
        <f>ROUND(6/100,9)</f>
        <v>0.06</v>
      </c>
      <c r="J1952">
        <v>0</v>
      </c>
      <c r="K1952">
        <f>ROUND(6/100,9)</f>
        <v>0.06</v>
      </c>
      <c r="O1952">
        <f t="shared" si="1367"/>
        <v>2245.14</v>
      </c>
      <c r="P1952">
        <f t="shared" si="1368"/>
        <v>85.04</v>
      </c>
      <c r="Q1952">
        <f t="shared" si="1369"/>
        <v>24.57</v>
      </c>
      <c r="R1952">
        <f t="shared" si="1370"/>
        <v>5.35</v>
      </c>
      <c r="S1952">
        <f t="shared" si="1371"/>
        <v>2135.5300000000002</v>
      </c>
      <c r="T1952">
        <f t="shared" si="1372"/>
        <v>0</v>
      </c>
      <c r="U1952">
        <f t="shared" si="1373"/>
        <v>6.5136000000000003</v>
      </c>
      <c r="V1952">
        <f t="shared" si="1374"/>
        <v>1.2E-2</v>
      </c>
      <c r="W1952">
        <f t="shared" si="1375"/>
        <v>0</v>
      </c>
      <c r="X1952">
        <f t="shared" si="1376"/>
        <v>1734.11</v>
      </c>
      <c r="Y1952">
        <f t="shared" si="1377"/>
        <v>1113.26</v>
      </c>
      <c r="AA1952">
        <v>35863109</v>
      </c>
      <c r="AB1952">
        <f t="shared" si="1378"/>
        <v>1242.01</v>
      </c>
      <c r="AC1952">
        <f t="shared" si="1379"/>
        <v>120.73</v>
      </c>
      <c r="AD1952">
        <f>ROUND((((ET1952)-(EU1952))+AE1952),2)</f>
        <v>44.36</v>
      </c>
      <c r="AE1952">
        <f>ROUND((EU1952),2)</f>
        <v>2.7</v>
      </c>
      <c r="AF1952">
        <f>ROUND(((EV1952*1.15)),2)</f>
        <v>1076.92</v>
      </c>
      <c r="AG1952">
        <f t="shared" si="1380"/>
        <v>0</v>
      </c>
      <c r="AH1952">
        <f>((EW1952*1.15))</f>
        <v>108.56</v>
      </c>
      <c r="AI1952">
        <f>(EX1952)</f>
        <v>0.2</v>
      </c>
      <c r="AJ1952">
        <f t="shared" si="1381"/>
        <v>0</v>
      </c>
      <c r="AK1952">
        <v>1101.54</v>
      </c>
      <c r="AL1952">
        <v>120.73</v>
      </c>
      <c r="AM1952">
        <v>44.36</v>
      </c>
      <c r="AN1952">
        <v>2.7</v>
      </c>
      <c r="AO1952">
        <v>936.45</v>
      </c>
      <c r="AP1952">
        <v>0</v>
      </c>
      <c r="AQ1952">
        <v>94.4</v>
      </c>
      <c r="AR1952">
        <v>0.2</v>
      </c>
      <c r="AS1952">
        <v>0</v>
      </c>
      <c r="AT1952">
        <v>81</v>
      </c>
      <c r="AU1952">
        <v>52</v>
      </c>
      <c r="AV1952">
        <v>1</v>
      </c>
      <c r="AW1952">
        <v>1</v>
      </c>
      <c r="AZ1952">
        <v>1</v>
      </c>
      <c r="BA1952">
        <v>33.049999999999997</v>
      </c>
      <c r="BB1952">
        <v>9.23</v>
      </c>
      <c r="BC1952">
        <v>11.74</v>
      </c>
      <c r="BD1952" t="s">
        <v>3</v>
      </c>
      <c r="BE1952" t="s">
        <v>3</v>
      </c>
      <c r="BF1952" t="s">
        <v>3</v>
      </c>
      <c r="BG1952" t="s">
        <v>3</v>
      </c>
      <c r="BH1952">
        <v>0</v>
      </c>
      <c r="BI1952">
        <v>2</v>
      </c>
      <c r="BJ1952" t="s">
        <v>338</v>
      </c>
      <c r="BM1952">
        <v>108001</v>
      </c>
      <c r="BN1952">
        <v>0</v>
      </c>
      <c r="BO1952" t="s">
        <v>336</v>
      </c>
      <c r="BP1952">
        <v>1</v>
      </c>
      <c r="BQ1952">
        <v>3</v>
      </c>
      <c r="BR1952">
        <v>0</v>
      </c>
      <c r="BS1952">
        <v>33.049999999999997</v>
      </c>
      <c r="BT1952">
        <v>1</v>
      </c>
      <c r="BU1952">
        <v>1</v>
      </c>
      <c r="BV1952">
        <v>1</v>
      </c>
      <c r="BW1952">
        <v>1</v>
      </c>
      <c r="BX1952">
        <v>1</v>
      </c>
      <c r="BY1952" t="s">
        <v>3</v>
      </c>
      <c r="BZ1952">
        <v>95</v>
      </c>
      <c r="CA1952">
        <v>65</v>
      </c>
      <c r="CB1952" t="s">
        <v>3</v>
      </c>
      <c r="CE1952">
        <v>0</v>
      </c>
      <c r="CF1952">
        <v>0</v>
      </c>
      <c r="CG1952">
        <v>0</v>
      </c>
      <c r="CM1952">
        <v>0</v>
      </c>
      <c r="CN1952" t="s">
        <v>993</v>
      </c>
      <c r="CO1952">
        <v>0</v>
      </c>
      <c r="CP1952">
        <f t="shared" si="1382"/>
        <v>2245.1400000000003</v>
      </c>
      <c r="CQ1952">
        <f t="shared" si="1383"/>
        <v>1417.3702000000001</v>
      </c>
      <c r="CR1952">
        <f t="shared" si="1384"/>
        <v>409.44280000000003</v>
      </c>
      <c r="CS1952">
        <f t="shared" si="1385"/>
        <v>89.234999999999999</v>
      </c>
      <c r="CT1952">
        <f t="shared" si="1386"/>
        <v>35592.205999999998</v>
      </c>
      <c r="CU1952">
        <f t="shared" si="1387"/>
        <v>0</v>
      </c>
      <c r="CV1952">
        <f t="shared" si="1388"/>
        <v>108.56</v>
      </c>
      <c r="CW1952">
        <f t="shared" si="1389"/>
        <v>0.2</v>
      </c>
      <c r="CX1952">
        <f t="shared" si="1390"/>
        <v>0</v>
      </c>
      <c r="CY1952">
        <f t="shared" si="1391"/>
        <v>1734.1127999999999</v>
      </c>
      <c r="CZ1952">
        <f t="shared" si="1392"/>
        <v>1113.2576000000001</v>
      </c>
      <c r="DC1952" t="s">
        <v>3</v>
      </c>
      <c r="DD1952" t="s">
        <v>3</v>
      </c>
      <c r="DE1952" t="s">
        <v>3</v>
      </c>
      <c r="DF1952" t="s">
        <v>3</v>
      </c>
      <c r="DG1952" t="s">
        <v>134</v>
      </c>
      <c r="DH1952" t="s">
        <v>3</v>
      </c>
      <c r="DI1952" t="s">
        <v>134</v>
      </c>
      <c r="DJ1952" t="s">
        <v>3</v>
      </c>
      <c r="DK1952" t="s">
        <v>3</v>
      </c>
      <c r="DL1952" t="s">
        <v>3</v>
      </c>
      <c r="DM1952" t="s">
        <v>3</v>
      </c>
      <c r="DN1952">
        <v>0</v>
      </c>
      <c r="DO1952">
        <v>0</v>
      </c>
      <c r="DP1952">
        <v>1</v>
      </c>
      <c r="DQ1952">
        <v>1</v>
      </c>
      <c r="DU1952">
        <v>1010</v>
      </c>
      <c r="DV1952" t="s">
        <v>58</v>
      </c>
      <c r="DW1952" t="s">
        <v>58</v>
      </c>
      <c r="DX1952">
        <v>100</v>
      </c>
      <c r="DZ1952" t="s">
        <v>3</v>
      </c>
      <c r="EA1952" t="s">
        <v>3</v>
      </c>
      <c r="EB1952" t="s">
        <v>3</v>
      </c>
      <c r="EC1952" t="s">
        <v>3</v>
      </c>
      <c r="EE1952">
        <v>29085386</v>
      </c>
      <c r="EF1952">
        <v>3</v>
      </c>
      <c r="EG1952" t="s">
        <v>226</v>
      </c>
      <c r="EH1952">
        <v>0</v>
      </c>
      <c r="EI1952" t="s">
        <v>3</v>
      </c>
      <c r="EJ1952">
        <v>2</v>
      </c>
      <c r="EK1952">
        <v>108001</v>
      </c>
      <c r="EL1952" t="s">
        <v>227</v>
      </c>
      <c r="EM1952" t="s">
        <v>228</v>
      </c>
      <c r="EO1952" t="s">
        <v>305</v>
      </c>
      <c r="EQ1952">
        <v>0</v>
      </c>
      <c r="ER1952">
        <v>1101.54</v>
      </c>
      <c r="ES1952">
        <v>120.73</v>
      </c>
      <c r="ET1952">
        <v>44.36</v>
      </c>
      <c r="EU1952">
        <v>2.7</v>
      </c>
      <c r="EV1952">
        <v>936.45</v>
      </c>
      <c r="EW1952">
        <v>94.4</v>
      </c>
      <c r="EX1952">
        <v>0.2</v>
      </c>
      <c r="EY1952">
        <v>0</v>
      </c>
      <c r="FQ1952">
        <v>0</v>
      </c>
      <c r="FR1952">
        <f t="shared" si="1393"/>
        <v>0</v>
      </c>
      <c r="FS1952">
        <v>0</v>
      </c>
      <c r="FV1952" t="s">
        <v>25</v>
      </c>
      <c r="FW1952" t="s">
        <v>26</v>
      </c>
      <c r="FX1952">
        <v>95</v>
      </c>
      <c r="FY1952">
        <v>65</v>
      </c>
      <c r="GA1952" t="s">
        <v>3</v>
      </c>
      <c r="GD1952">
        <v>1</v>
      </c>
      <c r="GF1952">
        <v>1562201403</v>
      </c>
      <c r="GG1952">
        <v>2</v>
      </c>
      <c r="GH1952">
        <v>1</v>
      </c>
      <c r="GI1952">
        <v>2</v>
      </c>
      <c r="GJ1952">
        <v>0</v>
      </c>
      <c r="GK1952">
        <v>0</v>
      </c>
      <c r="GL1952">
        <f t="shared" si="1394"/>
        <v>0</v>
      </c>
      <c r="GM1952">
        <f t="shared" si="1395"/>
        <v>5092.51</v>
      </c>
      <c r="GN1952">
        <f t="shared" si="1396"/>
        <v>0</v>
      </c>
      <c r="GO1952">
        <f t="shared" si="1397"/>
        <v>5092.51</v>
      </c>
      <c r="GP1952">
        <f t="shared" si="1398"/>
        <v>0</v>
      </c>
      <c r="GR1952">
        <v>0</v>
      </c>
      <c r="GS1952">
        <v>3</v>
      </c>
      <c r="GT1952">
        <v>0</v>
      </c>
      <c r="GU1952" t="s">
        <v>3</v>
      </c>
      <c r="GV1952">
        <f t="shared" si="1399"/>
        <v>0</v>
      </c>
      <c r="GW1952">
        <v>1</v>
      </c>
      <c r="GX1952">
        <f t="shared" si="1400"/>
        <v>0</v>
      </c>
      <c r="HA1952">
        <v>0</v>
      </c>
      <c r="HB1952">
        <v>0</v>
      </c>
      <c r="HC1952">
        <f t="shared" si="1401"/>
        <v>0</v>
      </c>
      <c r="HE1952" t="s">
        <v>3</v>
      </c>
      <c r="HF1952" t="s">
        <v>3</v>
      </c>
      <c r="HM1952" t="s">
        <v>3</v>
      </c>
      <c r="IK1952">
        <v>0</v>
      </c>
    </row>
    <row r="1953" spans="1:245">
      <c r="A1953">
        <v>18</v>
      </c>
      <c r="B1953">
        <v>0</v>
      </c>
      <c r="C1953">
        <v>2148</v>
      </c>
      <c r="E1953" t="s">
        <v>339</v>
      </c>
      <c r="F1953" t="s">
        <v>262</v>
      </c>
      <c r="G1953" t="s">
        <v>263</v>
      </c>
      <c r="H1953" t="s">
        <v>237</v>
      </c>
      <c r="I1953">
        <f>I1952*J1953</f>
        <v>6</v>
      </c>
      <c r="J1953">
        <v>100</v>
      </c>
      <c r="K1953">
        <v>100</v>
      </c>
      <c r="O1953">
        <f t="shared" si="1367"/>
        <v>326.17</v>
      </c>
      <c r="P1953">
        <f t="shared" si="1368"/>
        <v>326.17</v>
      </c>
      <c r="Q1953">
        <f t="shared" si="1369"/>
        <v>0</v>
      </c>
      <c r="R1953">
        <f t="shared" si="1370"/>
        <v>0</v>
      </c>
      <c r="S1953">
        <f t="shared" si="1371"/>
        <v>0</v>
      </c>
      <c r="T1953">
        <f t="shared" si="1372"/>
        <v>0</v>
      </c>
      <c r="U1953">
        <f t="shared" si="1373"/>
        <v>0</v>
      </c>
      <c r="V1953">
        <f t="shared" si="1374"/>
        <v>0</v>
      </c>
      <c r="W1953">
        <f t="shared" si="1375"/>
        <v>1.74</v>
      </c>
      <c r="X1953">
        <f t="shared" si="1376"/>
        <v>0</v>
      </c>
      <c r="Y1953">
        <f t="shared" si="1377"/>
        <v>0</v>
      </c>
      <c r="AA1953">
        <v>35863109</v>
      </c>
      <c r="AB1953">
        <f t="shared" si="1378"/>
        <v>15.27</v>
      </c>
      <c r="AC1953">
        <f t="shared" si="1379"/>
        <v>15.27</v>
      </c>
      <c r="AD1953">
        <f>ROUND((((ET1953)-(EU1953))+AE1953),2)</f>
        <v>0</v>
      </c>
      <c r="AE1953">
        <f>ROUND((EU1953),2)</f>
        <v>0</v>
      </c>
      <c r="AF1953">
        <f>ROUND((EV1953),2)</f>
        <v>0</v>
      </c>
      <c r="AG1953">
        <f t="shared" si="1380"/>
        <v>0</v>
      </c>
      <c r="AH1953">
        <f>(EW1953)</f>
        <v>0</v>
      </c>
      <c r="AI1953">
        <f>(EX1953)</f>
        <v>0</v>
      </c>
      <c r="AJ1953">
        <f t="shared" si="1381"/>
        <v>0.28999999999999998</v>
      </c>
      <c r="AK1953">
        <v>15.27</v>
      </c>
      <c r="AL1953">
        <v>15.27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0.28999999999999998</v>
      </c>
      <c r="AT1953">
        <v>0</v>
      </c>
      <c r="AU1953">
        <v>0</v>
      </c>
      <c r="AV1953">
        <v>1</v>
      </c>
      <c r="AW1953">
        <v>1</v>
      </c>
      <c r="AZ1953">
        <v>1</v>
      </c>
      <c r="BA1953">
        <v>1</v>
      </c>
      <c r="BB1953">
        <v>1</v>
      </c>
      <c r="BC1953">
        <v>3.56</v>
      </c>
      <c r="BD1953" t="s">
        <v>3</v>
      </c>
      <c r="BE1953" t="s">
        <v>3</v>
      </c>
      <c r="BF1953" t="s">
        <v>3</v>
      </c>
      <c r="BG1953" t="s">
        <v>3</v>
      </c>
      <c r="BH1953">
        <v>3</v>
      </c>
      <c r="BI1953">
        <v>2</v>
      </c>
      <c r="BJ1953" t="s">
        <v>264</v>
      </c>
      <c r="BM1953">
        <v>500002</v>
      </c>
      <c r="BN1953">
        <v>0</v>
      </c>
      <c r="BO1953" t="s">
        <v>262</v>
      </c>
      <c r="BP1953">
        <v>1</v>
      </c>
      <c r="BQ1953">
        <v>12</v>
      </c>
      <c r="BR1953">
        <v>0</v>
      </c>
      <c r="BS1953">
        <v>1</v>
      </c>
      <c r="BT1953">
        <v>1</v>
      </c>
      <c r="BU1953">
        <v>1</v>
      </c>
      <c r="BV1953">
        <v>1</v>
      </c>
      <c r="BW1953">
        <v>1</v>
      </c>
      <c r="BX1953">
        <v>1</v>
      </c>
      <c r="BY1953" t="s">
        <v>3</v>
      </c>
      <c r="BZ1953">
        <v>0</v>
      </c>
      <c r="CA1953">
        <v>0</v>
      </c>
      <c r="CB1953" t="s">
        <v>3</v>
      </c>
      <c r="CE1953">
        <v>0</v>
      </c>
      <c r="CF1953">
        <v>0</v>
      </c>
      <c r="CG1953">
        <v>0</v>
      </c>
      <c r="CM1953">
        <v>0</v>
      </c>
      <c r="CN1953" t="s">
        <v>3</v>
      </c>
      <c r="CO1953">
        <v>0</v>
      </c>
      <c r="CP1953">
        <f t="shared" si="1382"/>
        <v>326.17</v>
      </c>
      <c r="CQ1953">
        <f t="shared" si="1383"/>
        <v>54.361199999999997</v>
      </c>
      <c r="CR1953">
        <f t="shared" si="1384"/>
        <v>0</v>
      </c>
      <c r="CS1953">
        <f t="shared" si="1385"/>
        <v>0</v>
      </c>
      <c r="CT1953">
        <f t="shared" si="1386"/>
        <v>0</v>
      </c>
      <c r="CU1953">
        <f t="shared" si="1387"/>
        <v>0</v>
      </c>
      <c r="CV1953">
        <f t="shared" si="1388"/>
        <v>0</v>
      </c>
      <c r="CW1953">
        <f t="shared" si="1389"/>
        <v>0</v>
      </c>
      <c r="CX1953">
        <f t="shared" si="1390"/>
        <v>0.28999999999999998</v>
      </c>
      <c r="CY1953">
        <f t="shared" si="1391"/>
        <v>0</v>
      </c>
      <c r="CZ1953">
        <f t="shared" si="1392"/>
        <v>0</v>
      </c>
      <c r="DC1953" t="s">
        <v>3</v>
      </c>
      <c r="DD1953" t="s">
        <v>3</v>
      </c>
      <c r="DE1953" t="s">
        <v>3</v>
      </c>
      <c r="DF1953" t="s">
        <v>3</v>
      </c>
      <c r="DG1953" t="s">
        <v>3</v>
      </c>
      <c r="DH1953" t="s">
        <v>3</v>
      </c>
      <c r="DI1953" t="s">
        <v>3</v>
      </c>
      <c r="DJ1953" t="s">
        <v>3</v>
      </c>
      <c r="DK1953" t="s">
        <v>3</v>
      </c>
      <c r="DL1953" t="s">
        <v>3</v>
      </c>
      <c r="DM1953" t="s">
        <v>3</v>
      </c>
      <c r="DN1953">
        <v>0</v>
      </c>
      <c r="DO1953">
        <v>0</v>
      </c>
      <c r="DP1953">
        <v>1</v>
      </c>
      <c r="DQ1953">
        <v>1</v>
      </c>
      <c r="DU1953">
        <v>1010</v>
      </c>
      <c r="DV1953" t="s">
        <v>237</v>
      </c>
      <c r="DW1953" t="s">
        <v>237</v>
      </c>
      <c r="DX1953">
        <v>1</v>
      </c>
      <c r="DZ1953" t="s">
        <v>3</v>
      </c>
      <c r="EA1953" t="s">
        <v>3</v>
      </c>
      <c r="EB1953" t="s">
        <v>3</v>
      </c>
      <c r="EC1953" t="s">
        <v>3</v>
      </c>
      <c r="EE1953">
        <v>29085444</v>
      </c>
      <c r="EF1953">
        <v>12</v>
      </c>
      <c r="EG1953" t="s">
        <v>32</v>
      </c>
      <c r="EH1953">
        <v>0</v>
      </c>
      <c r="EI1953" t="s">
        <v>3</v>
      </c>
      <c r="EJ1953">
        <v>2</v>
      </c>
      <c r="EK1953">
        <v>500002</v>
      </c>
      <c r="EL1953" t="s">
        <v>33</v>
      </c>
      <c r="EM1953" t="s">
        <v>34</v>
      </c>
      <c r="EO1953" t="s">
        <v>3</v>
      </c>
      <c r="EQ1953">
        <v>0</v>
      </c>
      <c r="ER1953">
        <v>15.27</v>
      </c>
      <c r="ES1953">
        <v>15.27</v>
      </c>
      <c r="ET1953">
        <v>0</v>
      </c>
      <c r="EU1953">
        <v>0</v>
      </c>
      <c r="EV1953">
        <v>0</v>
      </c>
      <c r="EW1953">
        <v>0</v>
      </c>
      <c r="EX1953">
        <v>0</v>
      </c>
      <c r="FQ1953">
        <v>0</v>
      </c>
      <c r="FR1953">
        <f t="shared" si="1393"/>
        <v>0</v>
      </c>
      <c r="FS1953">
        <v>0</v>
      </c>
      <c r="FX1953">
        <v>0</v>
      </c>
      <c r="FY1953">
        <v>0</v>
      </c>
      <c r="GA1953" t="s">
        <v>3</v>
      </c>
      <c r="GD1953">
        <v>1</v>
      </c>
      <c r="GF1953">
        <v>-1432988646</v>
      </c>
      <c r="GG1953">
        <v>2</v>
      </c>
      <c r="GH1953">
        <v>1</v>
      </c>
      <c r="GI1953">
        <v>2</v>
      </c>
      <c r="GJ1953">
        <v>0</v>
      </c>
      <c r="GK1953">
        <v>0</v>
      </c>
      <c r="GL1953">
        <f t="shared" si="1394"/>
        <v>0</v>
      </c>
      <c r="GM1953">
        <f t="shared" si="1395"/>
        <v>326.17</v>
      </c>
      <c r="GN1953">
        <f t="shared" si="1396"/>
        <v>0</v>
      </c>
      <c r="GO1953">
        <f t="shared" si="1397"/>
        <v>326.17</v>
      </c>
      <c r="GP1953">
        <f t="shared" si="1398"/>
        <v>0</v>
      </c>
      <c r="GR1953">
        <v>0</v>
      </c>
      <c r="GS1953">
        <v>3</v>
      </c>
      <c r="GT1953">
        <v>0</v>
      </c>
      <c r="GU1953" t="s">
        <v>3</v>
      </c>
      <c r="GV1953">
        <f t="shared" si="1399"/>
        <v>0</v>
      </c>
      <c r="GW1953">
        <v>1</v>
      </c>
      <c r="GX1953">
        <f t="shared" si="1400"/>
        <v>0</v>
      </c>
      <c r="HA1953">
        <v>0</v>
      </c>
      <c r="HB1953">
        <v>0</v>
      </c>
      <c r="HC1953">
        <f t="shared" si="1401"/>
        <v>0</v>
      </c>
      <c r="HE1953" t="s">
        <v>3</v>
      </c>
      <c r="HF1953" t="s">
        <v>3</v>
      </c>
      <c r="HM1953" t="s">
        <v>3</v>
      </c>
      <c r="IK1953">
        <v>0</v>
      </c>
    </row>
    <row r="1955" spans="1:245">
      <c r="A1955" s="2">
        <v>51</v>
      </c>
      <c r="B1955" s="2">
        <f>B1913</f>
        <v>0</v>
      </c>
      <c r="C1955" s="2">
        <f>A1913</f>
        <v>5</v>
      </c>
      <c r="D1955" s="2">
        <f>ROW(A1913)</f>
        <v>1913</v>
      </c>
      <c r="E1955" s="2"/>
      <c r="F1955" s="2" t="str">
        <f>IF(F1913&lt;&gt;"",F1913,"")</f>
        <v>Новый подраздел</v>
      </c>
      <c r="G1955" s="2" t="str">
        <f>IF(G1913&lt;&gt;"",G1913,"")</f>
        <v>ремонт</v>
      </c>
      <c r="H1955" s="2">
        <v>0</v>
      </c>
      <c r="I1955" s="2"/>
      <c r="J1955" s="2"/>
      <c r="K1955" s="2"/>
      <c r="L1955" s="2"/>
      <c r="M1955" s="2"/>
      <c r="N1955" s="2"/>
      <c r="O1955" s="2">
        <f t="shared" ref="O1955:T1955" si="1409">ROUND(AB1955,2)</f>
        <v>155270.60999999999</v>
      </c>
      <c r="P1955" s="2">
        <f t="shared" si="1409"/>
        <v>101351.19</v>
      </c>
      <c r="Q1955" s="2">
        <f t="shared" si="1409"/>
        <v>2633.55</v>
      </c>
      <c r="R1955" s="2">
        <f t="shared" si="1409"/>
        <v>950.03</v>
      </c>
      <c r="S1955" s="2">
        <f t="shared" si="1409"/>
        <v>51285.87</v>
      </c>
      <c r="T1955" s="2">
        <f t="shared" si="1409"/>
        <v>0</v>
      </c>
      <c r="U1955" s="2">
        <f>AH1955</f>
        <v>170.99986689999997</v>
      </c>
      <c r="V1955" s="2">
        <f>AI1955</f>
        <v>2.7278750000000005</v>
      </c>
      <c r="W1955" s="2">
        <f>ROUND(AJ1955,2)</f>
        <v>634.03</v>
      </c>
      <c r="X1955" s="2">
        <f>ROUND(AK1955,2)</f>
        <v>45758.34</v>
      </c>
      <c r="Y1955" s="2">
        <f>ROUND(AL1955,2)</f>
        <v>22982.78</v>
      </c>
      <c r="Z1955" s="2"/>
      <c r="AA1955" s="2"/>
      <c r="AB1955" s="2">
        <f>ROUND(SUMIF(AA1917:AA1953,"=35863109",O1917:O1953),2)</f>
        <v>155270.60999999999</v>
      </c>
      <c r="AC1955" s="2">
        <f>ROUND(SUMIF(AA1917:AA1953,"=35863109",P1917:P1953),2)</f>
        <v>101351.19</v>
      </c>
      <c r="AD1955" s="2">
        <f>ROUND(SUMIF(AA1917:AA1953,"=35863109",Q1917:Q1953),2)</f>
        <v>2633.55</v>
      </c>
      <c r="AE1955" s="2">
        <f>ROUND(SUMIF(AA1917:AA1953,"=35863109",R1917:R1953),2)</f>
        <v>950.03</v>
      </c>
      <c r="AF1955" s="2">
        <f>ROUND(SUMIF(AA1917:AA1953,"=35863109",S1917:S1953),2)</f>
        <v>51285.87</v>
      </c>
      <c r="AG1955" s="2">
        <f>ROUND(SUMIF(AA1917:AA1953,"=35863109",T1917:T1953),2)</f>
        <v>0</v>
      </c>
      <c r="AH1955" s="2">
        <f>SUMIF(AA1917:AA1953,"=35863109",U1917:U1953)</f>
        <v>170.99986689999997</v>
      </c>
      <c r="AI1955" s="2">
        <f>SUMIF(AA1917:AA1953,"=35863109",V1917:V1953)</f>
        <v>2.7278750000000005</v>
      </c>
      <c r="AJ1955" s="2">
        <f>ROUND(SUMIF(AA1917:AA1953,"=35863109",W1917:W1953),2)</f>
        <v>634.03</v>
      </c>
      <c r="AK1955" s="2">
        <f>ROUND(SUMIF(AA1917:AA1953,"=35863109",X1917:X1953),2)</f>
        <v>45758.34</v>
      </c>
      <c r="AL1955" s="2">
        <f>ROUND(SUMIF(AA1917:AA1953,"=35863109",Y1917:Y1953),2)</f>
        <v>22982.78</v>
      </c>
      <c r="AM1955" s="2"/>
      <c r="AN1955" s="2"/>
      <c r="AO1955" s="2">
        <f t="shared" ref="AO1955:BD1955" si="1410">ROUND(BX1955,2)</f>
        <v>0</v>
      </c>
      <c r="AP1955" s="2">
        <f t="shared" si="1410"/>
        <v>0</v>
      </c>
      <c r="AQ1955" s="2">
        <f t="shared" si="1410"/>
        <v>0</v>
      </c>
      <c r="AR1955" s="2">
        <f t="shared" si="1410"/>
        <v>224011.73</v>
      </c>
      <c r="AS1955" s="2">
        <f t="shared" si="1410"/>
        <v>217366.53</v>
      </c>
      <c r="AT1955" s="2">
        <f t="shared" si="1410"/>
        <v>6645.2</v>
      </c>
      <c r="AU1955" s="2">
        <f t="shared" si="1410"/>
        <v>0</v>
      </c>
      <c r="AV1955" s="2">
        <f t="shared" si="1410"/>
        <v>101351.19</v>
      </c>
      <c r="AW1955" s="2">
        <f t="shared" si="1410"/>
        <v>101351.19</v>
      </c>
      <c r="AX1955" s="2">
        <f t="shared" si="1410"/>
        <v>0</v>
      </c>
      <c r="AY1955" s="2">
        <f t="shared" si="1410"/>
        <v>101351.19</v>
      </c>
      <c r="AZ1955" s="2">
        <f t="shared" si="1410"/>
        <v>0</v>
      </c>
      <c r="BA1955" s="2">
        <f t="shared" si="1410"/>
        <v>0</v>
      </c>
      <c r="BB1955" s="2">
        <f t="shared" si="1410"/>
        <v>0</v>
      </c>
      <c r="BC1955" s="2">
        <f t="shared" si="1410"/>
        <v>0</v>
      </c>
      <c r="BD1955" s="2">
        <f t="shared" si="1410"/>
        <v>0</v>
      </c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>
        <f>ROUND(SUMIF(AA1917:AA1953,"=35863109",FQ1917:FQ1953),2)</f>
        <v>0</v>
      </c>
      <c r="BY1955" s="2">
        <f>ROUND(SUMIF(AA1917:AA1953,"=35863109",FR1917:FR1953),2)</f>
        <v>0</v>
      </c>
      <c r="BZ1955" s="2">
        <f>ROUND(SUMIF(AA1917:AA1953,"=35863109",GL1917:GL1953),2)</f>
        <v>0</v>
      </c>
      <c r="CA1955" s="2">
        <f>ROUND(SUMIF(AA1917:AA1953,"=35863109",GM1917:GM1953),2)</f>
        <v>224011.73</v>
      </c>
      <c r="CB1955" s="2">
        <f>ROUND(SUMIF(AA1917:AA1953,"=35863109",GN1917:GN1953),2)</f>
        <v>217366.53</v>
      </c>
      <c r="CC1955" s="2">
        <f>ROUND(SUMIF(AA1917:AA1953,"=35863109",GO1917:GO1953),2)</f>
        <v>6645.2</v>
      </c>
      <c r="CD1955" s="2">
        <f>ROUND(SUMIF(AA1917:AA1953,"=35863109",GP1917:GP1953),2)</f>
        <v>0</v>
      </c>
      <c r="CE1955" s="2">
        <f>AC1955-BX1955</f>
        <v>101351.19</v>
      </c>
      <c r="CF1955" s="2">
        <f>AC1955-BY1955</f>
        <v>101351.19</v>
      </c>
      <c r="CG1955" s="2">
        <f>BX1955-BZ1955</f>
        <v>0</v>
      </c>
      <c r="CH1955" s="2">
        <f>AC1955-BX1955-BY1955+BZ1955</f>
        <v>101351.19</v>
      </c>
      <c r="CI1955" s="2">
        <f>BY1955-BZ1955</f>
        <v>0</v>
      </c>
      <c r="CJ1955" s="2">
        <f>ROUND(SUMIF(AA1917:AA1953,"=35863109",GX1917:GX1953),2)</f>
        <v>0</v>
      </c>
      <c r="CK1955" s="2">
        <f>ROUND(SUMIF(AA1917:AA1953,"=35863109",GY1917:GY1953),2)</f>
        <v>0</v>
      </c>
      <c r="CL1955" s="2">
        <f>ROUND(SUMIF(AA1917:AA1953,"=35863109",GZ1917:GZ1953),2)</f>
        <v>0</v>
      </c>
      <c r="CM1955" s="2">
        <f>ROUND(SUMIF(AA1917:AA1953,"=35863109",HD1917:HD1953),2)</f>
        <v>0</v>
      </c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>
        <v>0</v>
      </c>
    </row>
    <row r="1957" spans="1:245">
      <c r="A1957" s="4">
        <v>50</v>
      </c>
      <c r="B1957" s="4">
        <v>0</v>
      </c>
      <c r="C1957" s="4">
        <v>0</v>
      </c>
      <c r="D1957" s="4">
        <v>1</v>
      </c>
      <c r="E1957" s="4">
        <v>201</v>
      </c>
      <c r="F1957" s="4">
        <f>ROUND(Source!O1955,O1957)</f>
        <v>155270.60999999999</v>
      </c>
      <c r="G1957" s="4" t="s">
        <v>71</v>
      </c>
      <c r="H1957" s="4" t="s">
        <v>72</v>
      </c>
      <c r="I1957" s="4"/>
      <c r="J1957" s="4"/>
      <c r="K1957" s="4">
        <v>201</v>
      </c>
      <c r="L1957" s="4">
        <v>1</v>
      </c>
      <c r="M1957" s="4">
        <v>3</v>
      </c>
      <c r="N1957" s="4" t="s">
        <v>3</v>
      </c>
      <c r="O1957" s="4">
        <v>2</v>
      </c>
      <c r="P1957" s="4"/>
      <c r="Q1957" s="4"/>
      <c r="R1957" s="4"/>
      <c r="S1957" s="4"/>
      <c r="T1957" s="4"/>
      <c r="U1957" s="4"/>
      <c r="V1957" s="4"/>
      <c r="W1957" s="4"/>
    </row>
    <row r="1958" spans="1:245">
      <c r="A1958" s="4">
        <v>50</v>
      </c>
      <c r="B1958" s="4">
        <v>0</v>
      </c>
      <c r="C1958" s="4">
        <v>0</v>
      </c>
      <c r="D1958" s="4">
        <v>1</v>
      </c>
      <c r="E1958" s="4">
        <v>202</v>
      </c>
      <c r="F1958" s="4">
        <f>ROUND(Source!P1955,O1958)</f>
        <v>101351.19</v>
      </c>
      <c r="G1958" s="4" t="s">
        <v>73</v>
      </c>
      <c r="H1958" s="4" t="s">
        <v>74</v>
      </c>
      <c r="I1958" s="4"/>
      <c r="J1958" s="4"/>
      <c r="K1958" s="4">
        <v>202</v>
      </c>
      <c r="L1958" s="4">
        <v>2</v>
      </c>
      <c r="M1958" s="4">
        <v>3</v>
      </c>
      <c r="N1958" s="4" t="s">
        <v>3</v>
      </c>
      <c r="O1958" s="4">
        <v>2</v>
      </c>
      <c r="P1958" s="4"/>
      <c r="Q1958" s="4"/>
      <c r="R1958" s="4"/>
      <c r="S1958" s="4"/>
      <c r="T1958" s="4"/>
      <c r="U1958" s="4"/>
      <c r="V1958" s="4"/>
      <c r="W1958" s="4"/>
    </row>
    <row r="1959" spans="1:245">
      <c r="A1959" s="4">
        <v>50</v>
      </c>
      <c r="B1959" s="4">
        <v>0</v>
      </c>
      <c r="C1959" s="4">
        <v>0</v>
      </c>
      <c r="D1959" s="4">
        <v>1</v>
      </c>
      <c r="E1959" s="4">
        <v>222</v>
      </c>
      <c r="F1959" s="4">
        <f>ROUND(Source!AO1955,O1959)</f>
        <v>0</v>
      </c>
      <c r="G1959" s="4" t="s">
        <v>75</v>
      </c>
      <c r="H1959" s="4" t="s">
        <v>76</v>
      </c>
      <c r="I1959" s="4"/>
      <c r="J1959" s="4"/>
      <c r="K1959" s="4">
        <v>222</v>
      </c>
      <c r="L1959" s="4">
        <v>3</v>
      </c>
      <c r="M1959" s="4">
        <v>3</v>
      </c>
      <c r="N1959" s="4" t="s">
        <v>3</v>
      </c>
      <c r="O1959" s="4">
        <v>2</v>
      </c>
      <c r="P1959" s="4"/>
      <c r="Q1959" s="4"/>
      <c r="R1959" s="4"/>
      <c r="S1959" s="4"/>
      <c r="T1959" s="4"/>
      <c r="U1959" s="4"/>
      <c r="V1959" s="4"/>
      <c r="W1959" s="4"/>
    </row>
    <row r="1960" spans="1:245">
      <c r="A1960" s="4">
        <v>50</v>
      </c>
      <c r="B1960" s="4">
        <v>0</v>
      </c>
      <c r="C1960" s="4">
        <v>0</v>
      </c>
      <c r="D1960" s="4">
        <v>1</v>
      </c>
      <c r="E1960" s="4">
        <v>225</v>
      </c>
      <c r="F1960" s="4">
        <f>ROUND(Source!AV1955,O1960)</f>
        <v>101351.19</v>
      </c>
      <c r="G1960" s="4" t="s">
        <v>77</v>
      </c>
      <c r="H1960" s="4" t="s">
        <v>78</v>
      </c>
      <c r="I1960" s="4"/>
      <c r="J1960" s="4"/>
      <c r="K1960" s="4">
        <v>225</v>
      </c>
      <c r="L1960" s="4">
        <v>4</v>
      </c>
      <c r="M1960" s="4">
        <v>3</v>
      </c>
      <c r="N1960" s="4" t="s">
        <v>3</v>
      </c>
      <c r="O1960" s="4">
        <v>2</v>
      </c>
      <c r="P1960" s="4"/>
      <c r="Q1960" s="4"/>
      <c r="R1960" s="4"/>
      <c r="S1960" s="4"/>
      <c r="T1960" s="4"/>
      <c r="U1960" s="4"/>
      <c r="V1960" s="4"/>
      <c r="W1960" s="4"/>
    </row>
    <row r="1961" spans="1:245">
      <c r="A1961" s="4">
        <v>50</v>
      </c>
      <c r="B1961" s="4">
        <v>0</v>
      </c>
      <c r="C1961" s="4">
        <v>0</v>
      </c>
      <c r="D1961" s="4">
        <v>1</v>
      </c>
      <c r="E1961" s="4">
        <v>226</v>
      </c>
      <c r="F1961" s="4">
        <f>ROUND(Source!AW1955,O1961)</f>
        <v>101351.19</v>
      </c>
      <c r="G1961" s="4" t="s">
        <v>79</v>
      </c>
      <c r="H1961" s="4" t="s">
        <v>80</v>
      </c>
      <c r="I1961" s="4"/>
      <c r="J1961" s="4"/>
      <c r="K1961" s="4">
        <v>226</v>
      </c>
      <c r="L1961" s="4">
        <v>5</v>
      </c>
      <c r="M1961" s="4">
        <v>3</v>
      </c>
      <c r="N1961" s="4" t="s">
        <v>3</v>
      </c>
      <c r="O1961" s="4">
        <v>2</v>
      </c>
      <c r="P1961" s="4"/>
      <c r="Q1961" s="4"/>
      <c r="R1961" s="4"/>
      <c r="S1961" s="4"/>
      <c r="T1961" s="4"/>
      <c r="U1961" s="4"/>
      <c r="V1961" s="4"/>
      <c r="W1961" s="4"/>
    </row>
    <row r="1962" spans="1:245">
      <c r="A1962" s="4">
        <v>50</v>
      </c>
      <c r="B1962" s="4">
        <v>0</v>
      </c>
      <c r="C1962" s="4">
        <v>0</v>
      </c>
      <c r="D1962" s="4">
        <v>1</v>
      </c>
      <c r="E1962" s="4">
        <v>227</v>
      </c>
      <c r="F1962" s="4">
        <f>ROUND(Source!AX1955,O1962)</f>
        <v>0</v>
      </c>
      <c r="G1962" s="4" t="s">
        <v>81</v>
      </c>
      <c r="H1962" s="4" t="s">
        <v>82</v>
      </c>
      <c r="I1962" s="4"/>
      <c r="J1962" s="4"/>
      <c r="K1962" s="4">
        <v>227</v>
      </c>
      <c r="L1962" s="4">
        <v>6</v>
      </c>
      <c r="M1962" s="4">
        <v>3</v>
      </c>
      <c r="N1962" s="4" t="s">
        <v>3</v>
      </c>
      <c r="O1962" s="4">
        <v>2</v>
      </c>
      <c r="P1962" s="4"/>
      <c r="Q1962" s="4"/>
      <c r="R1962" s="4"/>
      <c r="S1962" s="4"/>
      <c r="T1962" s="4"/>
      <c r="U1962" s="4"/>
      <c r="V1962" s="4"/>
      <c r="W1962" s="4"/>
    </row>
    <row r="1963" spans="1:245">
      <c r="A1963" s="4">
        <v>50</v>
      </c>
      <c r="B1963" s="4">
        <v>0</v>
      </c>
      <c r="C1963" s="4">
        <v>0</v>
      </c>
      <c r="D1963" s="4">
        <v>1</v>
      </c>
      <c r="E1963" s="4">
        <v>228</v>
      </c>
      <c r="F1963" s="4">
        <f>ROUND(Source!AY1955,O1963)</f>
        <v>101351.19</v>
      </c>
      <c r="G1963" s="4" t="s">
        <v>83</v>
      </c>
      <c r="H1963" s="4" t="s">
        <v>84</v>
      </c>
      <c r="I1963" s="4"/>
      <c r="J1963" s="4"/>
      <c r="K1963" s="4">
        <v>228</v>
      </c>
      <c r="L1963" s="4">
        <v>7</v>
      </c>
      <c r="M1963" s="4">
        <v>3</v>
      </c>
      <c r="N1963" s="4" t="s">
        <v>3</v>
      </c>
      <c r="O1963" s="4">
        <v>2</v>
      </c>
      <c r="P1963" s="4"/>
      <c r="Q1963" s="4"/>
      <c r="R1963" s="4"/>
      <c r="S1963" s="4"/>
      <c r="T1963" s="4"/>
      <c r="U1963" s="4"/>
      <c r="V1963" s="4"/>
      <c r="W1963" s="4"/>
    </row>
    <row r="1964" spans="1:245">
      <c r="A1964" s="4">
        <v>50</v>
      </c>
      <c r="B1964" s="4">
        <v>0</v>
      </c>
      <c r="C1964" s="4">
        <v>0</v>
      </c>
      <c r="D1964" s="4">
        <v>1</v>
      </c>
      <c r="E1964" s="4">
        <v>216</v>
      </c>
      <c r="F1964" s="4">
        <f>ROUND(Source!AP1955,O1964)</f>
        <v>0</v>
      </c>
      <c r="G1964" s="4" t="s">
        <v>85</v>
      </c>
      <c r="H1964" s="4" t="s">
        <v>86</v>
      </c>
      <c r="I1964" s="4"/>
      <c r="J1964" s="4"/>
      <c r="K1964" s="4">
        <v>216</v>
      </c>
      <c r="L1964" s="4">
        <v>8</v>
      </c>
      <c r="M1964" s="4">
        <v>3</v>
      </c>
      <c r="N1964" s="4" t="s">
        <v>3</v>
      </c>
      <c r="O1964" s="4">
        <v>2</v>
      </c>
      <c r="P1964" s="4"/>
      <c r="Q1964" s="4"/>
      <c r="R1964" s="4"/>
      <c r="S1964" s="4"/>
      <c r="T1964" s="4"/>
      <c r="U1964" s="4"/>
      <c r="V1964" s="4"/>
      <c r="W1964" s="4"/>
    </row>
    <row r="1965" spans="1:245">
      <c r="A1965" s="4">
        <v>50</v>
      </c>
      <c r="B1965" s="4">
        <v>0</v>
      </c>
      <c r="C1965" s="4">
        <v>0</v>
      </c>
      <c r="D1965" s="4">
        <v>1</v>
      </c>
      <c r="E1965" s="4">
        <v>223</v>
      </c>
      <c r="F1965" s="4">
        <f>ROUND(Source!AQ1955,O1965)</f>
        <v>0</v>
      </c>
      <c r="G1965" s="4" t="s">
        <v>87</v>
      </c>
      <c r="H1965" s="4" t="s">
        <v>88</v>
      </c>
      <c r="I1965" s="4"/>
      <c r="J1965" s="4"/>
      <c r="K1965" s="4">
        <v>223</v>
      </c>
      <c r="L1965" s="4">
        <v>9</v>
      </c>
      <c r="M1965" s="4">
        <v>3</v>
      </c>
      <c r="N1965" s="4" t="s">
        <v>3</v>
      </c>
      <c r="O1965" s="4">
        <v>2</v>
      </c>
      <c r="P1965" s="4"/>
      <c r="Q1965" s="4"/>
      <c r="R1965" s="4"/>
      <c r="S1965" s="4"/>
      <c r="T1965" s="4"/>
      <c r="U1965" s="4"/>
      <c r="V1965" s="4"/>
      <c r="W1965" s="4"/>
    </row>
    <row r="1966" spans="1:245">
      <c r="A1966" s="4">
        <v>50</v>
      </c>
      <c r="B1966" s="4">
        <v>0</v>
      </c>
      <c r="C1966" s="4">
        <v>0</v>
      </c>
      <c r="D1966" s="4">
        <v>1</v>
      </c>
      <c r="E1966" s="4">
        <v>229</v>
      </c>
      <c r="F1966" s="4">
        <f>ROUND(Source!AZ1955,O1966)</f>
        <v>0</v>
      </c>
      <c r="G1966" s="4" t="s">
        <v>89</v>
      </c>
      <c r="H1966" s="4" t="s">
        <v>90</v>
      </c>
      <c r="I1966" s="4"/>
      <c r="J1966" s="4"/>
      <c r="K1966" s="4">
        <v>229</v>
      </c>
      <c r="L1966" s="4">
        <v>10</v>
      </c>
      <c r="M1966" s="4">
        <v>3</v>
      </c>
      <c r="N1966" s="4" t="s">
        <v>3</v>
      </c>
      <c r="O1966" s="4">
        <v>2</v>
      </c>
      <c r="P1966" s="4"/>
      <c r="Q1966" s="4"/>
      <c r="R1966" s="4"/>
      <c r="S1966" s="4"/>
      <c r="T1966" s="4"/>
      <c r="U1966" s="4"/>
      <c r="V1966" s="4"/>
      <c r="W1966" s="4"/>
    </row>
    <row r="1967" spans="1:245">
      <c r="A1967" s="4">
        <v>50</v>
      </c>
      <c r="B1967" s="4">
        <v>0</v>
      </c>
      <c r="C1967" s="4">
        <v>0</v>
      </c>
      <c r="D1967" s="4">
        <v>1</v>
      </c>
      <c r="E1967" s="4">
        <v>203</v>
      </c>
      <c r="F1967" s="4">
        <f>ROUND(Source!Q1955,O1967)</f>
        <v>2633.55</v>
      </c>
      <c r="G1967" s="4" t="s">
        <v>91</v>
      </c>
      <c r="H1967" s="4" t="s">
        <v>92</v>
      </c>
      <c r="I1967" s="4"/>
      <c r="J1967" s="4"/>
      <c r="K1967" s="4">
        <v>203</v>
      </c>
      <c r="L1967" s="4">
        <v>11</v>
      </c>
      <c r="M1967" s="4">
        <v>3</v>
      </c>
      <c r="N1967" s="4" t="s">
        <v>3</v>
      </c>
      <c r="O1967" s="4">
        <v>2</v>
      </c>
      <c r="P1967" s="4"/>
      <c r="Q1967" s="4"/>
      <c r="R1967" s="4"/>
      <c r="S1967" s="4"/>
      <c r="T1967" s="4"/>
      <c r="U1967" s="4"/>
      <c r="V1967" s="4"/>
      <c r="W1967" s="4"/>
    </row>
    <row r="1968" spans="1:245">
      <c r="A1968" s="4">
        <v>50</v>
      </c>
      <c r="B1968" s="4">
        <v>0</v>
      </c>
      <c r="C1968" s="4">
        <v>0</v>
      </c>
      <c r="D1968" s="4">
        <v>1</v>
      </c>
      <c r="E1968" s="4">
        <v>231</v>
      </c>
      <c r="F1968" s="4">
        <f>ROUND(Source!BB1955,O1968)</f>
        <v>0</v>
      </c>
      <c r="G1968" s="4" t="s">
        <v>93</v>
      </c>
      <c r="H1968" s="4" t="s">
        <v>94</v>
      </c>
      <c r="I1968" s="4"/>
      <c r="J1968" s="4"/>
      <c r="K1968" s="4">
        <v>231</v>
      </c>
      <c r="L1968" s="4">
        <v>12</v>
      </c>
      <c r="M1968" s="4">
        <v>3</v>
      </c>
      <c r="N1968" s="4" t="s">
        <v>3</v>
      </c>
      <c r="O1968" s="4">
        <v>2</v>
      </c>
      <c r="P1968" s="4"/>
      <c r="Q1968" s="4"/>
      <c r="R1968" s="4"/>
      <c r="S1968" s="4"/>
      <c r="T1968" s="4"/>
      <c r="U1968" s="4"/>
      <c r="V1968" s="4"/>
      <c r="W1968" s="4"/>
    </row>
    <row r="1969" spans="1:23">
      <c r="A1969" s="4">
        <v>50</v>
      </c>
      <c r="B1969" s="4">
        <v>0</v>
      </c>
      <c r="C1969" s="4">
        <v>0</v>
      </c>
      <c r="D1969" s="4">
        <v>1</v>
      </c>
      <c r="E1969" s="4">
        <v>204</v>
      </c>
      <c r="F1969" s="4">
        <f>ROUND(Source!R1955,O1969)</f>
        <v>950.03</v>
      </c>
      <c r="G1969" s="4" t="s">
        <v>95</v>
      </c>
      <c r="H1969" s="4" t="s">
        <v>96</v>
      </c>
      <c r="I1969" s="4"/>
      <c r="J1969" s="4"/>
      <c r="K1969" s="4">
        <v>204</v>
      </c>
      <c r="L1969" s="4">
        <v>13</v>
      </c>
      <c r="M1969" s="4">
        <v>3</v>
      </c>
      <c r="N1969" s="4" t="s">
        <v>3</v>
      </c>
      <c r="O1969" s="4">
        <v>2</v>
      </c>
      <c r="P1969" s="4"/>
      <c r="Q1969" s="4"/>
      <c r="R1969" s="4"/>
      <c r="S1969" s="4"/>
      <c r="T1969" s="4"/>
      <c r="U1969" s="4"/>
      <c r="V1969" s="4"/>
      <c r="W1969" s="4"/>
    </row>
    <row r="1970" spans="1:23">
      <c r="A1970" s="4">
        <v>50</v>
      </c>
      <c r="B1970" s="4">
        <v>0</v>
      </c>
      <c r="C1970" s="4">
        <v>0</v>
      </c>
      <c r="D1970" s="4">
        <v>1</v>
      </c>
      <c r="E1970" s="4">
        <v>205</v>
      </c>
      <c r="F1970" s="4">
        <f>ROUND(Source!S1955,O1970)</f>
        <v>51285.87</v>
      </c>
      <c r="G1970" s="4" t="s">
        <v>97</v>
      </c>
      <c r="H1970" s="4" t="s">
        <v>98</v>
      </c>
      <c r="I1970" s="4"/>
      <c r="J1970" s="4"/>
      <c r="K1970" s="4">
        <v>205</v>
      </c>
      <c r="L1970" s="4">
        <v>14</v>
      </c>
      <c r="M1970" s="4">
        <v>3</v>
      </c>
      <c r="N1970" s="4" t="s">
        <v>3</v>
      </c>
      <c r="O1970" s="4">
        <v>2</v>
      </c>
      <c r="P1970" s="4"/>
      <c r="Q1970" s="4"/>
      <c r="R1970" s="4"/>
      <c r="S1970" s="4"/>
      <c r="T1970" s="4"/>
      <c r="U1970" s="4"/>
      <c r="V1970" s="4"/>
      <c r="W1970" s="4"/>
    </row>
    <row r="1971" spans="1:23">
      <c r="A1971" s="4">
        <v>50</v>
      </c>
      <c r="B1971" s="4">
        <v>0</v>
      </c>
      <c r="C1971" s="4">
        <v>0</v>
      </c>
      <c r="D1971" s="4">
        <v>1</v>
      </c>
      <c r="E1971" s="4">
        <v>232</v>
      </c>
      <c r="F1971" s="4">
        <f>ROUND(Source!BC1955,O1971)</f>
        <v>0</v>
      </c>
      <c r="G1971" s="4" t="s">
        <v>99</v>
      </c>
      <c r="H1971" s="4" t="s">
        <v>100</v>
      </c>
      <c r="I1971" s="4"/>
      <c r="J1971" s="4"/>
      <c r="K1971" s="4">
        <v>232</v>
      </c>
      <c r="L1971" s="4">
        <v>15</v>
      </c>
      <c r="M1971" s="4">
        <v>3</v>
      </c>
      <c r="N1971" s="4" t="s">
        <v>3</v>
      </c>
      <c r="O1971" s="4">
        <v>2</v>
      </c>
      <c r="P1971" s="4"/>
      <c r="Q1971" s="4"/>
      <c r="R1971" s="4"/>
      <c r="S1971" s="4"/>
      <c r="T1971" s="4"/>
      <c r="U1971" s="4"/>
      <c r="V1971" s="4"/>
      <c r="W1971" s="4"/>
    </row>
    <row r="1972" spans="1:23">
      <c r="A1972" s="4">
        <v>50</v>
      </c>
      <c r="B1972" s="4">
        <v>0</v>
      </c>
      <c r="C1972" s="4">
        <v>0</v>
      </c>
      <c r="D1972" s="4">
        <v>1</v>
      </c>
      <c r="E1972" s="4">
        <v>214</v>
      </c>
      <c r="F1972" s="4">
        <f>ROUND(Source!AS1955,O1972)</f>
        <v>217366.53</v>
      </c>
      <c r="G1972" s="4" t="s">
        <v>101</v>
      </c>
      <c r="H1972" s="4" t="s">
        <v>102</v>
      </c>
      <c r="I1972" s="4"/>
      <c r="J1972" s="4"/>
      <c r="K1972" s="4">
        <v>214</v>
      </c>
      <c r="L1972" s="4">
        <v>16</v>
      </c>
      <c r="M1972" s="4">
        <v>3</v>
      </c>
      <c r="N1972" s="4" t="s">
        <v>3</v>
      </c>
      <c r="O1972" s="4">
        <v>2</v>
      </c>
      <c r="P1972" s="4"/>
      <c r="Q1972" s="4"/>
      <c r="R1972" s="4"/>
      <c r="S1972" s="4"/>
      <c r="T1972" s="4"/>
      <c r="U1972" s="4"/>
      <c r="V1972" s="4"/>
      <c r="W1972" s="4"/>
    </row>
    <row r="1973" spans="1:23">
      <c r="A1973" s="4">
        <v>50</v>
      </c>
      <c r="B1973" s="4">
        <v>0</v>
      </c>
      <c r="C1973" s="4">
        <v>0</v>
      </c>
      <c r="D1973" s="4">
        <v>1</v>
      </c>
      <c r="E1973" s="4">
        <v>215</v>
      </c>
      <c r="F1973" s="4">
        <f>ROUND(Source!AT1955,O1973)</f>
        <v>6645.2</v>
      </c>
      <c r="G1973" s="4" t="s">
        <v>103</v>
      </c>
      <c r="H1973" s="4" t="s">
        <v>104</v>
      </c>
      <c r="I1973" s="4"/>
      <c r="J1973" s="4"/>
      <c r="K1973" s="4">
        <v>215</v>
      </c>
      <c r="L1973" s="4">
        <v>17</v>
      </c>
      <c r="M1973" s="4">
        <v>3</v>
      </c>
      <c r="N1973" s="4" t="s">
        <v>3</v>
      </c>
      <c r="O1973" s="4">
        <v>2</v>
      </c>
      <c r="P1973" s="4"/>
      <c r="Q1973" s="4"/>
      <c r="R1973" s="4"/>
      <c r="S1973" s="4"/>
      <c r="T1973" s="4"/>
      <c r="U1973" s="4"/>
      <c r="V1973" s="4"/>
      <c r="W1973" s="4"/>
    </row>
    <row r="1974" spans="1:23">
      <c r="A1974" s="4">
        <v>50</v>
      </c>
      <c r="B1974" s="4">
        <v>0</v>
      </c>
      <c r="C1974" s="4">
        <v>0</v>
      </c>
      <c r="D1974" s="4">
        <v>1</v>
      </c>
      <c r="E1974" s="4">
        <v>217</v>
      </c>
      <c r="F1974" s="4">
        <f>ROUND(Source!AU1955,O1974)</f>
        <v>0</v>
      </c>
      <c r="G1974" s="4" t="s">
        <v>105</v>
      </c>
      <c r="H1974" s="4" t="s">
        <v>106</v>
      </c>
      <c r="I1974" s="4"/>
      <c r="J1974" s="4"/>
      <c r="K1974" s="4">
        <v>217</v>
      </c>
      <c r="L1974" s="4">
        <v>18</v>
      </c>
      <c r="M1974" s="4">
        <v>3</v>
      </c>
      <c r="N1974" s="4" t="s">
        <v>3</v>
      </c>
      <c r="O1974" s="4">
        <v>2</v>
      </c>
      <c r="P1974" s="4"/>
      <c r="Q1974" s="4"/>
      <c r="R1974" s="4"/>
      <c r="S1974" s="4"/>
      <c r="T1974" s="4"/>
      <c r="U1974" s="4"/>
      <c r="V1974" s="4"/>
      <c r="W1974" s="4"/>
    </row>
    <row r="1975" spans="1:23">
      <c r="A1975" s="4">
        <v>50</v>
      </c>
      <c r="B1975" s="4">
        <v>0</v>
      </c>
      <c r="C1975" s="4">
        <v>0</v>
      </c>
      <c r="D1975" s="4">
        <v>1</v>
      </c>
      <c r="E1975" s="4">
        <v>230</v>
      </c>
      <c r="F1975" s="4">
        <f>ROUND(Source!BA1955,O1975)</f>
        <v>0</v>
      </c>
      <c r="G1975" s="4" t="s">
        <v>107</v>
      </c>
      <c r="H1975" s="4" t="s">
        <v>108</v>
      </c>
      <c r="I1975" s="4"/>
      <c r="J1975" s="4"/>
      <c r="K1975" s="4">
        <v>230</v>
      </c>
      <c r="L1975" s="4">
        <v>19</v>
      </c>
      <c r="M1975" s="4">
        <v>3</v>
      </c>
      <c r="N1975" s="4" t="s">
        <v>3</v>
      </c>
      <c r="O1975" s="4">
        <v>2</v>
      </c>
      <c r="P1975" s="4"/>
      <c r="Q1975" s="4"/>
      <c r="R1975" s="4"/>
      <c r="S1975" s="4"/>
      <c r="T1975" s="4"/>
      <c r="U1975" s="4"/>
      <c r="V1975" s="4"/>
      <c r="W1975" s="4"/>
    </row>
    <row r="1976" spans="1:23">
      <c r="A1976" s="4">
        <v>50</v>
      </c>
      <c r="B1976" s="4">
        <v>0</v>
      </c>
      <c r="C1976" s="4">
        <v>0</v>
      </c>
      <c r="D1976" s="4">
        <v>1</v>
      </c>
      <c r="E1976" s="4">
        <v>206</v>
      </c>
      <c r="F1976" s="4">
        <f>ROUND(Source!T1955,O1976)</f>
        <v>0</v>
      </c>
      <c r="G1976" s="4" t="s">
        <v>109</v>
      </c>
      <c r="H1976" s="4" t="s">
        <v>110</v>
      </c>
      <c r="I1976" s="4"/>
      <c r="J1976" s="4"/>
      <c r="K1976" s="4">
        <v>206</v>
      </c>
      <c r="L1976" s="4">
        <v>20</v>
      </c>
      <c r="M1976" s="4">
        <v>3</v>
      </c>
      <c r="N1976" s="4" t="s">
        <v>3</v>
      </c>
      <c r="O1976" s="4">
        <v>2</v>
      </c>
      <c r="P1976" s="4"/>
      <c r="Q1976" s="4"/>
      <c r="R1976" s="4"/>
      <c r="S1976" s="4"/>
      <c r="T1976" s="4"/>
      <c r="U1976" s="4"/>
      <c r="V1976" s="4"/>
      <c r="W1976" s="4"/>
    </row>
    <row r="1977" spans="1:23">
      <c r="A1977" s="4">
        <v>50</v>
      </c>
      <c r="B1977" s="4">
        <v>0</v>
      </c>
      <c r="C1977" s="4">
        <v>0</v>
      </c>
      <c r="D1977" s="4">
        <v>1</v>
      </c>
      <c r="E1977" s="4">
        <v>207</v>
      </c>
      <c r="F1977" s="4">
        <f>Source!U1955</f>
        <v>170.99986689999997</v>
      </c>
      <c r="G1977" s="4" t="s">
        <v>111</v>
      </c>
      <c r="H1977" s="4" t="s">
        <v>112</v>
      </c>
      <c r="I1977" s="4"/>
      <c r="J1977" s="4"/>
      <c r="K1977" s="4">
        <v>207</v>
      </c>
      <c r="L1977" s="4">
        <v>21</v>
      </c>
      <c r="M1977" s="4">
        <v>3</v>
      </c>
      <c r="N1977" s="4" t="s">
        <v>3</v>
      </c>
      <c r="O1977" s="4">
        <v>-1</v>
      </c>
      <c r="P1977" s="4"/>
      <c r="Q1977" s="4"/>
      <c r="R1977" s="4"/>
      <c r="S1977" s="4"/>
      <c r="T1977" s="4"/>
      <c r="U1977" s="4"/>
      <c r="V1977" s="4"/>
      <c r="W1977" s="4"/>
    </row>
    <row r="1978" spans="1:23">
      <c r="A1978" s="4">
        <v>50</v>
      </c>
      <c r="B1978" s="4">
        <v>0</v>
      </c>
      <c r="C1978" s="4">
        <v>0</v>
      </c>
      <c r="D1978" s="4">
        <v>1</v>
      </c>
      <c r="E1978" s="4">
        <v>208</v>
      </c>
      <c r="F1978" s="4">
        <f>Source!V1955</f>
        <v>2.7278750000000005</v>
      </c>
      <c r="G1978" s="4" t="s">
        <v>113</v>
      </c>
      <c r="H1978" s="4" t="s">
        <v>114</v>
      </c>
      <c r="I1978" s="4"/>
      <c r="J1978" s="4"/>
      <c r="K1978" s="4">
        <v>208</v>
      </c>
      <c r="L1978" s="4">
        <v>22</v>
      </c>
      <c r="M1978" s="4">
        <v>3</v>
      </c>
      <c r="N1978" s="4" t="s">
        <v>3</v>
      </c>
      <c r="O1978" s="4">
        <v>-1</v>
      </c>
      <c r="P1978" s="4"/>
      <c r="Q1978" s="4"/>
      <c r="R1978" s="4"/>
      <c r="S1978" s="4"/>
      <c r="T1978" s="4"/>
      <c r="U1978" s="4"/>
      <c r="V1978" s="4"/>
      <c r="W1978" s="4"/>
    </row>
    <row r="1979" spans="1:23">
      <c r="A1979" s="4">
        <v>50</v>
      </c>
      <c r="B1979" s="4">
        <v>0</v>
      </c>
      <c r="C1979" s="4">
        <v>0</v>
      </c>
      <c r="D1979" s="4">
        <v>1</v>
      </c>
      <c r="E1979" s="4">
        <v>209</v>
      </c>
      <c r="F1979" s="4">
        <f>ROUND(Source!W1955,O1979)</f>
        <v>634.03</v>
      </c>
      <c r="G1979" s="4" t="s">
        <v>115</v>
      </c>
      <c r="H1979" s="4" t="s">
        <v>116</v>
      </c>
      <c r="I1979" s="4"/>
      <c r="J1979" s="4"/>
      <c r="K1979" s="4">
        <v>209</v>
      </c>
      <c r="L1979" s="4">
        <v>23</v>
      </c>
      <c r="M1979" s="4">
        <v>3</v>
      </c>
      <c r="N1979" s="4" t="s">
        <v>3</v>
      </c>
      <c r="O1979" s="4">
        <v>2</v>
      </c>
      <c r="P1979" s="4"/>
      <c r="Q1979" s="4"/>
      <c r="R1979" s="4"/>
      <c r="S1979" s="4"/>
      <c r="T1979" s="4"/>
      <c r="U1979" s="4"/>
      <c r="V1979" s="4"/>
      <c r="W1979" s="4"/>
    </row>
    <row r="1980" spans="1:23">
      <c r="A1980" s="4">
        <v>50</v>
      </c>
      <c r="B1980" s="4">
        <v>0</v>
      </c>
      <c r="C1980" s="4">
        <v>0</v>
      </c>
      <c r="D1980" s="4">
        <v>1</v>
      </c>
      <c r="E1980" s="4">
        <v>233</v>
      </c>
      <c r="F1980" s="4">
        <f>ROUND(Source!BD1955,O1980)</f>
        <v>0</v>
      </c>
      <c r="G1980" s="4" t="s">
        <v>117</v>
      </c>
      <c r="H1980" s="4" t="s">
        <v>118</v>
      </c>
      <c r="I1980" s="4"/>
      <c r="J1980" s="4"/>
      <c r="K1980" s="4">
        <v>233</v>
      </c>
      <c r="L1980" s="4">
        <v>24</v>
      </c>
      <c r="M1980" s="4">
        <v>3</v>
      </c>
      <c r="N1980" s="4" t="s">
        <v>3</v>
      </c>
      <c r="O1980" s="4">
        <v>2</v>
      </c>
      <c r="P1980" s="4"/>
      <c r="Q1980" s="4"/>
      <c r="R1980" s="4"/>
      <c r="S1980" s="4"/>
      <c r="T1980" s="4"/>
      <c r="U1980" s="4"/>
      <c r="V1980" s="4"/>
      <c r="W1980" s="4"/>
    </row>
    <row r="1981" spans="1:23">
      <c r="A1981" s="4">
        <v>50</v>
      </c>
      <c r="B1981" s="4">
        <v>0</v>
      </c>
      <c r="C1981" s="4">
        <v>0</v>
      </c>
      <c r="D1981" s="4">
        <v>1</v>
      </c>
      <c r="E1981" s="4">
        <v>210</v>
      </c>
      <c r="F1981" s="4">
        <f>ROUND(Source!X1955,O1981)</f>
        <v>45758.34</v>
      </c>
      <c r="G1981" s="4" t="s">
        <v>119</v>
      </c>
      <c r="H1981" s="4" t="s">
        <v>120</v>
      </c>
      <c r="I1981" s="4"/>
      <c r="J1981" s="4"/>
      <c r="K1981" s="4">
        <v>210</v>
      </c>
      <c r="L1981" s="4">
        <v>25</v>
      </c>
      <c r="M1981" s="4">
        <v>3</v>
      </c>
      <c r="N1981" s="4" t="s">
        <v>3</v>
      </c>
      <c r="O1981" s="4">
        <v>2</v>
      </c>
      <c r="P1981" s="4"/>
      <c r="Q1981" s="4"/>
      <c r="R1981" s="4"/>
      <c r="S1981" s="4"/>
      <c r="T1981" s="4"/>
      <c r="U1981" s="4"/>
      <c r="V1981" s="4"/>
      <c r="W1981" s="4"/>
    </row>
    <row r="1982" spans="1:23">
      <c r="A1982" s="4">
        <v>50</v>
      </c>
      <c r="B1982" s="4">
        <v>0</v>
      </c>
      <c r="C1982" s="4">
        <v>0</v>
      </c>
      <c r="D1982" s="4">
        <v>1</v>
      </c>
      <c r="E1982" s="4">
        <v>211</v>
      </c>
      <c r="F1982" s="4">
        <f>ROUND(Source!Y1955,O1982)</f>
        <v>22982.78</v>
      </c>
      <c r="G1982" s="4" t="s">
        <v>121</v>
      </c>
      <c r="H1982" s="4" t="s">
        <v>122</v>
      </c>
      <c r="I1982" s="4"/>
      <c r="J1982" s="4"/>
      <c r="K1982" s="4">
        <v>211</v>
      </c>
      <c r="L1982" s="4">
        <v>26</v>
      </c>
      <c r="M1982" s="4">
        <v>3</v>
      </c>
      <c r="N1982" s="4" t="s">
        <v>3</v>
      </c>
      <c r="O1982" s="4">
        <v>2</v>
      </c>
      <c r="P1982" s="4"/>
      <c r="Q1982" s="4"/>
      <c r="R1982" s="4"/>
      <c r="S1982" s="4"/>
      <c r="T1982" s="4"/>
      <c r="U1982" s="4"/>
      <c r="V1982" s="4"/>
      <c r="W1982" s="4"/>
    </row>
    <row r="1983" spans="1:23">
      <c r="A1983" s="4">
        <v>50</v>
      </c>
      <c r="B1983" s="4">
        <v>0</v>
      </c>
      <c r="C1983" s="4">
        <v>0</v>
      </c>
      <c r="D1983" s="4">
        <v>1</v>
      </c>
      <c r="E1983" s="4">
        <v>0</v>
      </c>
      <c r="F1983" s="4">
        <f>ROUND(Source!AR1955,O1983)</f>
        <v>224011.73</v>
      </c>
      <c r="G1983" s="4" t="s">
        <v>123</v>
      </c>
      <c r="H1983" s="4" t="s">
        <v>124</v>
      </c>
      <c r="I1983" s="4"/>
      <c r="J1983" s="4"/>
      <c r="K1983" s="4">
        <v>224</v>
      </c>
      <c r="L1983" s="4">
        <v>27</v>
      </c>
      <c r="M1983" s="4">
        <v>3</v>
      </c>
      <c r="N1983" s="4" t="s">
        <v>3</v>
      </c>
      <c r="O1983" s="4">
        <v>2</v>
      </c>
      <c r="P1983" s="4"/>
      <c r="Q1983" s="4"/>
      <c r="R1983" s="4"/>
      <c r="S1983" s="4"/>
      <c r="T1983" s="4"/>
      <c r="U1983" s="4"/>
      <c r="V1983" s="4"/>
      <c r="W1983" s="4"/>
    </row>
    <row r="1984" spans="1:23">
      <c r="A1984" s="4">
        <v>50</v>
      </c>
      <c r="B1984" s="4">
        <v>0</v>
      </c>
      <c r="C1984" s="4">
        <v>0</v>
      </c>
      <c r="D1984" s="4">
        <v>2</v>
      </c>
      <c r="E1984" s="4">
        <v>0</v>
      </c>
      <c r="F1984" s="4">
        <f>ROUND(F1983*0.18,O1984)</f>
        <v>40322.1</v>
      </c>
      <c r="G1984" s="4" t="s">
        <v>125</v>
      </c>
      <c r="H1984" s="4" t="s">
        <v>125</v>
      </c>
      <c r="I1984" s="4"/>
      <c r="J1984" s="4"/>
      <c r="K1984" s="4">
        <v>212</v>
      </c>
      <c r="L1984" s="4">
        <v>28</v>
      </c>
      <c r="M1984" s="4">
        <v>0</v>
      </c>
      <c r="N1984" s="4" t="s">
        <v>3</v>
      </c>
      <c r="O1984" s="4">
        <v>1</v>
      </c>
      <c r="P1984" s="4"/>
      <c r="Q1984" s="4"/>
      <c r="R1984" s="4"/>
      <c r="S1984" s="4"/>
      <c r="T1984" s="4"/>
      <c r="U1984" s="4"/>
      <c r="V1984" s="4"/>
      <c r="W1984" s="4"/>
    </row>
    <row r="1985" spans="1:206">
      <c r="A1985" s="4">
        <v>50</v>
      </c>
      <c r="B1985" s="4">
        <v>0</v>
      </c>
      <c r="C1985" s="4">
        <v>0</v>
      </c>
      <c r="D1985" s="4">
        <v>2</v>
      </c>
      <c r="E1985" s="4">
        <v>224</v>
      </c>
      <c r="F1985" s="4">
        <f>ROUND(F1983*1.18,O1985)</f>
        <v>264333.8</v>
      </c>
      <c r="G1985" s="4" t="s">
        <v>126</v>
      </c>
      <c r="H1985" s="4" t="s">
        <v>127</v>
      </c>
      <c r="I1985" s="4"/>
      <c r="J1985" s="4"/>
      <c r="K1985" s="4">
        <v>212</v>
      </c>
      <c r="L1985" s="4">
        <v>29</v>
      </c>
      <c r="M1985" s="4">
        <v>0</v>
      </c>
      <c r="N1985" s="4" t="s">
        <v>3</v>
      </c>
      <c r="O1985" s="4">
        <v>1</v>
      </c>
      <c r="P1985" s="4"/>
      <c r="Q1985" s="4"/>
      <c r="R1985" s="4"/>
      <c r="S1985" s="4"/>
      <c r="T1985" s="4"/>
      <c r="U1985" s="4"/>
      <c r="V1985" s="4"/>
      <c r="W1985" s="4"/>
    </row>
    <row r="1987" spans="1:206">
      <c r="A1987" s="2">
        <v>51</v>
      </c>
      <c r="B1987" s="2">
        <f>B1861</f>
        <v>0</v>
      </c>
      <c r="C1987" s="2">
        <f>A1861</f>
        <v>4</v>
      </c>
      <c r="D1987" s="2">
        <f>ROW(A1861)</f>
        <v>1861</v>
      </c>
      <c r="E1987" s="2"/>
      <c r="F1987" s="2" t="str">
        <f>IF(F1861&lt;&gt;"",F1861,"")</f>
        <v>Новый раздел</v>
      </c>
      <c r="G1987" s="2" t="str">
        <f>IF(G1861&lt;&gt;"",G1861,"")</f>
        <v>комната 2-26</v>
      </c>
      <c r="H1987" s="2">
        <v>0</v>
      </c>
      <c r="I1987" s="2"/>
      <c r="J1987" s="2"/>
      <c r="K1987" s="2"/>
      <c r="L1987" s="2"/>
      <c r="M1987" s="2"/>
      <c r="N1987" s="2"/>
      <c r="O1987" s="2">
        <v>158368.54</v>
      </c>
      <c r="P1987" s="2">
        <v>101351.19</v>
      </c>
      <c r="Q1987" s="2">
        <v>2695.29</v>
      </c>
      <c r="R1987" s="2">
        <v>993.83</v>
      </c>
      <c r="S1987" s="2">
        <v>54322.06</v>
      </c>
      <c r="T1987" s="2">
        <v>0</v>
      </c>
      <c r="U1987" s="2">
        <v>182.66626889999998</v>
      </c>
      <c r="V1987" s="2">
        <v>2.8461250000000002</v>
      </c>
      <c r="W1987" s="2">
        <v>634.03</v>
      </c>
      <c r="X1987" s="2">
        <v>47893.45</v>
      </c>
      <c r="Y1987" s="2">
        <v>24596.32</v>
      </c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>
        <f t="shared" ref="AO1987:BD1987" si="1411">ROUND(AO1881+AO1955+BX1987,2)</f>
        <v>0</v>
      </c>
      <c r="AP1987" s="2">
        <f t="shared" si="1411"/>
        <v>0</v>
      </c>
      <c r="AQ1987" s="2">
        <f t="shared" si="1411"/>
        <v>0</v>
      </c>
      <c r="AR1987" s="2">
        <f t="shared" si="1411"/>
        <v>230858.31</v>
      </c>
      <c r="AS1987" s="2">
        <f t="shared" si="1411"/>
        <v>224213.11</v>
      </c>
      <c r="AT1987" s="2">
        <f t="shared" si="1411"/>
        <v>6645.2</v>
      </c>
      <c r="AU1987" s="2">
        <f t="shared" si="1411"/>
        <v>0</v>
      </c>
      <c r="AV1987" s="2">
        <f t="shared" si="1411"/>
        <v>101351.19</v>
      </c>
      <c r="AW1987" s="2">
        <f t="shared" si="1411"/>
        <v>101351.19</v>
      </c>
      <c r="AX1987" s="2">
        <f t="shared" si="1411"/>
        <v>0</v>
      </c>
      <c r="AY1987" s="2">
        <f t="shared" si="1411"/>
        <v>101351.19</v>
      </c>
      <c r="AZ1987" s="2">
        <f t="shared" si="1411"/>
        <v>0</v>
      </c>
      <c r="BA1987" s="2">
        <f t="shared" si="1411"/>
        <v>0</v>
      </c>
      <c r="BB1987" s="2">
        <f t="shared" si="1411"/>
        <v>0</v>
      </c>
      <c r="BC1987" s="2">
        <f t="shared" si="1411"/>
        <v>0</v>
      </c>
      <c r="BD1987" s="2">
        <f t="shared" si="1411"/>
        <v>0</v>
      </c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>
        <v>0</v>
      </c>
    </row>
    <row r="1989" spans="1:206">
      <c r="A1989" s="4">
        <v>50</v>
      </c>
      <c r="B1989" s="4">
        <v>0</v>
      </c>
      <c r="C1989" s="4">
        <v>0</v>
      </c>
      <c r="D1989" s="4">
        <v>1</v>
      </c>
      <c r="E1989" s="4">
        <v>201</v>
      </c>
      <c r="F1989" s="4">
        <f>ROUND(Source!O1987,O1989)</f>
        <v>158368.54</v>
      </c>
      <c r="G1989" s="4" t="s">
        <v>71</v>
      </c>
      <c r="H1989" s="4" t="s">
        <v>72</v>
      </c>
      <c r="I1989" s="4"/>
      <c r="J1989" s="4"/>
      <c r="K1989" s="4">
        <v>201</v>
      </c>
      <c r="L1989" s="4">
        <v>1</v>
      </c>
      <c r="M1989" s="4">
        <v>3</v>
      </c>
      <c r="N1989" s="4" t="s">
        <v>3</v>
      </c>
      <c r="O1989" s="4">
        <v>2</v>
      </c>
      <c r="P1989" s="4"/>
      <c r="Q1989" s="4"/>
      <c r="R1989" s="4"/>
      <c r="S1989" s="4"/>
      <c r="T1989" s="4"/>
      <c r="U1989" s="4"/>
      <c r="V1989" s="4"/>
      <c r="W1989" s="4"/>
    </row>
    <row r="1990" spans="1:206">
      <c r="A1990" s="4">
        <v>50</v>
      </c>
      <c r="B1990" s="4">
        <v>0</v>
      </c>
      <c r="C1990" s="4">
        <v>0</v>
      </c>
      <c r="D1990" s="4">
        <v>1</v>
      </c>
      <c r="E1990" s="4">
        <v>202</v>
      </c>
      <c r="F1990" s="4">
        <f>ROUND(Source!P1987,O1990)</f>
        <v>101351.19</v>
      </c>
      <c r="G1990" s="4" t="s">
        <v>73</v>
      </c>
      <c r="H1990" s="4" t="s">
        <v>74</v>
      </c>
      <c r="I1990" s="4"/>
      <c r="J1990" s="4"/>
      <c r="K1990" s="4">
        <v>202</v>
      </c>
      <c r="L1990" s="4">
        <v>2</v>
      </c>
      <c r="M1990" s="4">
        <v>3</v>
      </c>
      <c r="N1990" s="4" t="s">
        <v>3</v>
      </c>
      <c r="O1990" s="4">
        <v>2</v>
      </c>
      <c r="P1990" s="4"/>
      <c r="Q1990" s="4"/>
      <c r="R1990" s="4"/>
      <c r="S1990" s="4"/>
      <c r="T1990" s="4"/>
      <c r="U1990" s="4"/>
      <c r="V1990" s="4"/>
      <c r="W1990" s="4"/>
    </row>
    <row r="1991" spans="1:206">
      <c r="A1991" s="4">
        <v>50</v>
      </c>
      <c r="B1991" s="4">
        <v>0</v>
      </c>
      <c r="C1991" s="4">
        <v>0</v>
      </c>
      <c r="D1991" s="4">
        <v>1</v>
      </c>
      <c r="E1991" s="4">
        <v>222</v>
      </c>
      <c r="F1991" s="4">
        <f>ROUND(Source!AO1987,O1991)</f>
        <v>0</v>
      </c>
      <c r="G1991" s="4" t="s">
        <v>75</v>
      </c>
      <c r="H1991" s="4" t="s">
        <v>76</v>
      </c>
      <c r="I1991" s="4"/>
      <c r="J1991" s="4"/>
      <c r="K1991" s="4">
        <v>222</v>
      </c>
      <c r="L1991" s="4">
        <v>3</v>
      </c>
      <c r="M1991" s="4">
        <v>3</v>
      </c>
      <c r="N1991" s="4" t="s">
        <v>3</v>
      </c>
      <c r="O1991" s="4">
        <v>2</v>
      </c>
      <c r="P1991" s="4"/>
      <c r="Q1991" s="4"/>
      <c r="R1991" s="4"/>
      <c r="S1991" s="4"/>
      <c r="T1991" s="4"/>
      <c r="U1991" s="4"/>
      <c r="V1991" s="4"/>
      <c r="W1991" s="4"/>
    </row>
    <row r="1992" spans="1:206">
      <c r="A1992" s="4">
        <v>50</v>
      </c>
      <c r="B1992" s="4">
        <v>0</v>
      </c>
      <c r="C1992" s="4">
        <v>0</v>
      </c>
      <c r="D1992" s="4">
        <v>1</v>
      </c>
      <c r="E1992" s="4">
        <v>225</v>
      </c>
      <c r="F1992" s="4">
        <f>ROUND(Source!AV1987,O1992)</f>
        <v>101351.19</v>
      </c>
      <c r="G1992" s="4" t="s">
        <v>77</v>
      </c>
      <c r="H1992" s="4" t="s">
        <v>78</v>
      </c>
      <c r="I1992" s="4"/>
      <c r="J1992" s="4"/>
      <c r="K1992" s="4">
        <v>225</v>
      </c>
      <c r="L1992" s="4">
        <v>4</v>
      </c>
      <c r="M1992" s="4">
        <v>3</v>
      </c>
      <c r="N1992" s="4" t="s">
        <v>3</v>
      </c>
      <c r="O1992" s="4">
        <v>2</v>
      </c>
      <c r="P1992" s="4"/>
      <c r="Q1992" s="4"/>
      <c r="R1992" s="4"/>
      <c r="S1992" s="4"/>
      <c r="T1992" s="4"/>
      <c r="U1992" s="4"/>
      <c r="V1992" s="4"/>
      <c r="W1992" s="4"/>
    </row>
    <row r="1993" spans="1:206">
      <c r="A1993" s="4">
        <v>50</v>
      </c>
      <c r="B1993" s="4">
        <v>0</v>
      </c>
      <c r="C1993" s="4">
        <v>0</v>
      </c>
      <c r="D1993" s="4">
        <v>1</v>
      </c>
      <c r="E1993" s="4">
        <v>226</v>
      </c>
      <c r="F1993" s="4">
        <f>ROUND(Source!AW1987,O1993)</f>
        <v>101351.19</v>
      </c>
      <c r="G1993" s="4" t="s">
        <v>79</v>
      </c>
      <c r="H1993" s="4" t="s">
        <v>80</v>
      </c>
      <c r="I1993" s="4"/>
      <c r="J1993" s="4"/>
      <c r="K1993" s="4">
        <v>226</v>
      </c>
      <c r="L1993" s="4">
        <v>5</v>
      </c>
      <c r="M1993" s="4">
        <v>3</v>
      </c>
      <c r="N1993" s="4" t="s">
        <v>3</v>
      </c>
      <c r="O1993" s="4">
        <v>2</v>
      </c>
      <c r="P1993" s="4"/>
      <c r="Q1993" s="4"/>
      <c r="R1993" s="4"/>
      <c r="S1993" s="4"/>
      <c r="T1993" s="4"/>
      <c r="U1993" s="4"/>
      <c r="V1993" s="4"/>
      <c r="W1993" s="4"/>
    </row>
    <row r="1994" spans="1:206">
      <c r="A1994" s="4">
        <v>50</v>
      </c>
      <c r="B1994" s="4">
        <v>0</v>
      </c>
      <c r="C1994" s="4">
        <v>0</v>
      </c>
      <c r="D1994" s="4">
        <v>1</v>
      </c>
      <c r="E1994" s="4">
        <v>227</v>
      </c>
      <c r="F1994" s="4">
        <f>ROUND(Source!AX1987,O1994)</f>
        <v>0</v>
      </c>
      <c r="G1994" s="4" t="s">
        <v>81</v>
      </c>
      <c r="H1994" s="4" t="s">
        <v>82</v>
      </c>
      <c r="I1994" s="4"/>
      <c r="J1994" s="4"/>
      <c r="K1994" s="4">
        <v>227</v>
      </c>
      <c r="L1994" s="4">
        <v>6</v>
      </c>
      <c r="M1994" s="4">
        <v>3</v>
      </c>
      <c r="N1994" s="4" t="s">
        <v>3</v>
      </c>
      <c r="O1994" s="4">
        <v>2</v>
      </c>
      <c r="P1994" s="4"/>
      <c r="Q1994" s="4"/>
      <c r="R1994" s="4"/>
      <c r="S1994" s="4"/>
      <c r="T1994" s="4"/>
      <c r="U1994" s="4"/>
      <c r="V1994" s="4"/>
      <c r="W1994" s="4"/>
    </row>
    <row r="1995" spans="1:206">
      <c r="A1995" s="4">
        <v>50</v>
      </c>
      <c r="B1995" s="4">
        <v>0</v>
      </c>
      <c r="C1995" s="4">
        <v>0</v>
      </c>
      <c r="D1995" s="4">
        <v>1</v>
      </c>
      <c r="E1995" s="4">
        <v>228</v>
      </c>
      <c r="F1995" s="4">
        <f>ROUND(Source!AY1987,O1995)</f>
        <v>101351.19</v>
      </c>
      <c r="G1995" s="4" t="s">
        <v>83</v>
      </c>
      <c r="H1995" s="4" t="s">
        <v>84</v>
      </c>
      <c r="I1995" s="4"/>
      <c r="J1995" s="4"/>
      <c r="K1995" s="4">
        <v>228</v>
      </c>
      <c r="L1995" s="4">
        <v>7</v>
      </c>
      <c r="M1995" s="4">
        <v>3</v>
      </c>
      <c r="N1995" s="4" t="s">
        <v>3</v>
      </c>
      <c r="O1995" s="4">
        <v>2</v>
      </c>
      <c r="P1995" s="4"/>
      <c r="Q1995" s="4"/>
      <c r="R1995" s="4"/>
      <c r="S1995" s="4"/>
      <c r="T1995" s="4"/>
      <c r="U1995" s="4"/>
      <c r="V1995" s="4"/>
      <c r="W1995" s="4"/>
    </row>
    <row r="1996" spans="1:206">
      <c r="A1996" s="4">
        <v>50</v>
      </c>
      <c r="B1996" s="4">
        <v>0</v>
      </c>
      <c r="C1996" s="4">
        <v>0</v>
      </c>
      <c r="D1996" s="4">
        <v>1</v>
      </c>
      <c r="E1996" s="4">
        <v>216</v>
      </c>
      <c r="F1996" s="4">
        <f>ROUND(Source!AP1987,O1996)</f>
        <v>0</v>
      </c>
      <c r="G1996" s="4" t="s">
        <v>85</v>
      </c>
      <c r="H1996" s="4" t="s">
        <v>86</v>
      </c>
      <c r="I1996" s="4"/>
      <c r="J1996" s="4"/>
      <c r="K1996" s="4">
        <v>216</v>
      </c>
      <c r="L1996" s="4">
        <v>8</v>
      </c>
      <c r="M1996" s="4">
        <v>3</v>
      </c>
      <c r="N1996" s="4" t="s">
        <v>3</v>
      </c>
      <c r="O1996" s="4">
        <v>2</v>
      </c>
      <c r="P1996" s="4"/>
      <c r="Q1996" s="4"/>
      <c r="R1996" s="4"/>
      <c r="S1996" s="4"/>
      <c r="T1996" s="4"/>
      <c r="U1996" s="4"/>
      <c r="V1996" s="4"/>
      <c r="W1996" s="4"/>
    </row>
    <row r="1997" spans="1:206">
      <c r="A1997" s="4">
        <v>50</v>
      </c>
      <c r="B1997" s="4">
        <v>0</v>
      </c>
      <c r="C1997" s="4">
        <v>0</v>
      </c>
      <c r="D1997" s="4">
        <v>1</v>
      </c>
      <c r="E1997" s="4">
        <v>223</v>
      </c>
      <c r="F1997" s="4">
        <f>ROUND(Source!AQ1987,O1997)</f>
        <v>0</v>
      </c>
      <c r="G1997" s="4" t="s">
        <v>87</v>
      </c>
      <c r="H1997" s="4" t="s">
        <v>88</v>
      </c>
      <c r="I1997" s="4"/>
      <c r="J1997" s="4"/>
      <c r="K1997" s="4">
        <v>223</v>
      </c>
      <c r="L1997" s="4">
        <v>9</v>
      </c>
      <c r="M1997" s="4">
        <v>3</v>
      </c>
      <c r="N1997" s="4" t="s">
        <v>3</v>
      </c>
      <c r="O1997" s="4">
        <v>2</v>
      </c>
      <c r="P1997" s="4"/>
      <c r="Q1997" s="4"/>
      <c r="R1997" s="4"/>
      <c r="S1997" s="4"/>
      <c r="T1997" s="4"/>
      <c r="U1997" s="4"/>
      <c r="V1997" s="4"/>
      <c r="W1997" s="4"/>
    </row>
    <row r="1998" spans="1:206">
      <c r="A1998" s="4">
        <v>50</v>
      </c>
      <c r="B1998" s="4">
        <v>0</v>
      </c>
      <c r="C1998" s="4">
        <v>0</v>
      </c>
      <c r="D1998" s="4">
        <v>1</v>
      </c>
      <c r="E1998" s="4">
        <v>229</v>
      </c>
      <c r="F1998" s="4">
        <f>ROUND(Source!AZ1987,O1998)</f>
        <v>0</v>
      </c>
      <c r="G1998" s="4" t="s">
        <v>89</v>
      </c>
      <c r="H1998" s="4" t="s">
        <v>90</v>
      </c>
      <c r="I1998" s="4"/>
      <c r="J1998" s="4"/>
      <c r="K1998" s="4">
        <v>229</v>
      </c>
      <c r="L1998" s="4">
        <v>10</v>
      </c>
      <c r="M1998" s="4">
        <v>3</v>
      </c>
      <c r="N1998" s="4" t="s">
        <v>3</v>
      </c>
      <c r="O1998" s="4">
        <v>2</v>
      </c>
      <c r="P1998" s="4"/>
      <c r="Q1998" s="4"/>
      <c r="R1998" s="4"/>
      <c r="S1998" s="4"/>
      <c r="T1998" s="4"/>
      <c r="U1998" s="4"/>
      <c r="V1998" s="4"/>
      <c r="W1998" s="4"/>
    </row>
    <row r="1999" spans="1:206">
      <c r="A1999" s="4">
        <v>50</v>
      </c>
      <c r="B1999" s="4">
        <v>0</v>
      </c>
      <c r="C1999" s="4">
        <v>0</v>
      </c>
      <c r="D1999" s="4">
        <v>1</v>
      </c>
      <c r="E1999" s="4">
        <v>203</v>
      </c>
      <c r="F1999" s="4">
        <f>ROUND(Source!Q1987,O1999)</f>
        <v>2695.29</v>
      </c>
      <c r="G1999" s="4" t="s">
        <v>91</v>
      </c>
      <c r="H1999" s="4" t="s">
        <v>92</v>
      </c>
      <c r="I1999" s="4"/>
      <c r="J1999" s="4"/>
      <c r="K1999" s="4">
        <v>203</v>
      </c>
      <c r="L1999" s="4">
        <v>11</v>
      </c>
      <c r="M1999" s="4">
        <v>3</v>
      </c>
      <c r="N1999" s="4" t="s">
        <v>3</v>
      </c>
      <c r="O1999" s="4">
        <v>2</v>
      </c>
      <c r="P1999" s="4"/>
      <c r="Q1999" s="4"/>
      <c r="R1999" s="4"/>
      <c r="S1999" s="4"/>
      <c r="T1999" s="4"/>
      <c r="U1999" s="4"/>
      <c r="V1999" s="4"/>
      <c r="W1999" s="4"/>
    </row>
    <row r="2000" spans="1:206">
      <c r="A2000" s="4">
        <v>50</v>
      </c>
      <c r="B2000" s="4">
        <v>0</v>
      </c>
      <c r="C2000" s="4">
        <v>0</v>
      </c>
      <c r="D2000" s="4">
        <v>1</v>
      </c>
      <c r="E2000" s="4">
        <v>231</v>
      </c>
      <c r="F2000" s="4">
        <f>ROUND(Source!BB1987,O2000)</f>
        <v>0</v>
      </c>
      <c r="G2000" s="4" t="s">
        <v>93</v>
      </c>
      <c r="H2000" s="4" t="s">
        <v>94</v>
      </c>
      <c r="I2000" s="4"/>
      <c r="J2000" s="4"/>
      <c r="K2000" s="4">
        <v>231</v>
      </c>
      <c r="L2000" s="4">
        <v>12</v>
      </c>
      <c r="M2000" s="4">
        <v>3</v>
      </c>
      <c r="N2000" s="4" t="s">
        <v>3</v>
      </c>
      <c r="O2000" s="4">
        <v>2</v>
      </c>
      <c r="P2000" s="4"/>
      <c r="Q2000" s="4"/>
      <c r="R2000" s="4"/>
      <c r="S2000" s="4"/>
      <c r="T2000" s="4"/>
      <c r="U2000" s="4"/>
      <c r="V2000" s="4"/>
      <c r="W2000" s="4"/>
    </row>
    <row r="2001" spans="1:23">
      <c r="A2001" s="4">
        <v>50</v>
      </c>
      <c r="B2001" s="4">
        <v>0</v>
      </c>
      <c r="C2001" s="4">
        <v>0</v>
      </c>
      <c r="D2001" s="4">
        <v>1</v>
      </c>
      <c r="E2001" s="4">
        <v>204</v>
      </c>
      <c r="F2001" s="4">
        <f>ROUND(Source!R1987,O2001)</f>
        <v>993.83</v>
      </c>
      <c r="G2001" s="4" t="s">
        <v>95</v>
      </c>
      <c r="H2001" s="4" t="s">
        <v>96</v>
      </c>
      <c r="I2001" s="4"/>
      <c r="J2001" s="4"/>
      <c r="K2001" s="4">
        <v>204</v>
      </c>
      <c r="L2001" s="4">
        <v>13</v>
      </c>
      <c r="M2001" s="4">
        <v>3</v>
      </c>
      <c r="N2001" s="4" t="s">
        <v>3</v>
      </c>
      <c r="O2001" s="4">
        <v>2</v>
      </c>
      <c r="P2001" s="4"/>
      <c r="Q2001" s="4"/>
      <c r="R2001" s="4"/>
      <c r="S2001" s="4"/>
      <c r="T2001" s="4"/>
      <c r="U2001" s="4"/>
      <c r="V2001" s="4"/>
      <c r="W2001" s="4"/>
    </row>
    <row r="2002" spans="1:23">
      <c r="A2002" s="4">
        <v>50</v>
      </c>
      <c r="B2002" s="4">
        <v>0</v>
      </c>
      <c r="C2002" s="4">
        <v>0</v>
      </c>
      <c r="D2002" s="4">
        <v>1</v>
      </c>
      <c r="E2002" s="4">
        <v>205</v>
      </c>
      <c r="F2002" s="4">
        <f>ROUND(Source!S1987,O2002)</f>
        <v>54322.06</v>
      </c>
      <c r="G2002" s="4" t="s">
        <v>97</v>
      </c>
      <c r="H2002" s="4" t="s">
        <v>98</v>
      </c>
      <c r="I2002" s="4"/>
      <c r="J2002" s="4"/>
      <c r="K2002" s="4">
        <v>205</v>
      </c>
      <c r="L2002" s="4">
        <v>14</v>
      </c>
      <c r="M2002" s="4">
        <v>3</v>
      </c>
      <c r="N2002" s="4" t="s">
        <v>3</v>
      </c>
      <c r="O2002" s="4">
        <v>2</v>
      </c>
      <c r="P2002" s="4"/>
      <c r="Q2002" s="4"/>
      <c r="R2002" s="4"/>
      <c r="S2002" s="4"/>
      <c r="T2002" s="4"/>
      <c r="U2002" s="4"/>
      <c r="V2002" s="4"/>
      <c r="W2002" s="4"/>
    </row>
    <row r="2003" spans="1:23">
      <c r="A2003" s="4">
        <v>50</v>
      </c>
      <c r="B2003" s="4">
        <v>0</v>
      </c>
      <c r="C2003" s="4">
        <v>0</v>
      </c>
      <c r="D2003" s="4">
        <v>1</v>
      </c>
      <c r="E2003" s="4">
        <v>232</v>
      </c>
      <c r="F2003" s="4">
        <f>ROUND(Source!BC1987,O2003)</f>
        <v>0</v>
      </c>
      <c r="G2003" s="4" t="s">
        <v>99</v>
      </c>
      <c r="H2003" s="4" t="s">
        <v>100</v>
      </c>
      <c r="I2003" s="4"/>
      <c r="J2003" s="4"/>
      <c r="K2003" s="4">
        <v>232</v>
      </c>
      <c r="L2003" s="4">
        <v>15</v>
      </c>
      <c r="M2003" s="4">
        <v>3</v>
      </c>
      <c r="N2003" s="4" t="s">
        <v>3</v>
      </c>
      <c r="O2003" s="4">
        <v>2</v>
      </c>
      <c r="P2003" s="4"/>
      <c r="Q2003" s="4"/>
      <c r="R2003" s="4"/>
      <c r="S2003" s="4"/>
      <c r="T2003" s="4"/>
      <c r="U2003" s="4"/>
      <c r="V2003" s="4"/>
      <c r="W2003" s="4"/>
    </row>
    <row r="2004" spans="1:23">
      <c r="A2004" s="4">
        <v>50</v>
      </c>
      <c r="B2004" s="4">
        <v>0</v>
      </c>
      <c r="C2004" s="4">
        <v>0</v>
      </c>
      <c r="D2004" s="4">
        <v>1</v>
      </c>
      <c r="E2004" s="4">
        <v>214</v>
      </c>
      <c r="F2004" s="4">
        <f>ROUND(Source!AS1987,O2004)</f>
        <v>224213.11</v>
      </c>
      <c r="G2004" s="4" t="s">
        <v>101</v>
      </c>
      <c r="H2004" s="4" t="s">
        <v>102</v>
      </c>
      <c r="I2004" s="4"/>
      <c r="J2004" s="4"/>
      <c r="K2004" s="4">
        <v>214</v>
      </c>
      <c r="L2004" s="4">
        <v>16</v>
      </c>
      <c r="M2004" s="4">
        <v>3</v>
      </c>
      <c r="N2004" s="4" t="s">
        <v>3</v>
      </c>
      <c r="O2004" s="4">
        <v>2</v>
      </c>
      <c r="P2004" s="4"/>
      <c r="Q2004" s="4"/>
      <c r="R2004" s="4"/>
      <c r="S2004" s="4"/>
      <c r="T2004" s="4"/>
      <c r="U2004" s="4"/>
      <c r="V2004" s="4"/>
      <c r="W2004" s="4"/>
    </row>
    <row r="2005" spans="1:23">
      <c r="A2005" s="4">
        <v>50</v>
      </c>
      <c r="B2005" s="4">
        <v>0</v>
      </c>
      <c r="C2005" s="4">
        <v>0</v>
      </c>
      <c r="D2005" s="4">
        <v>1</v>
      </c>
      <c r="E2005" s="4">
        <v>215</v>
      </c>
      <c r="F2005" s="4">
        <f>ROUND(Source!AT1987,O2005)</f>
        <v>6645.2</v>
      </c>
      <c r="G2005" s="4" t="s">
        <v>103</v>
      </c>
      <c r="H2005" s="4" t="s">
        <v>104</v>
      </c>
      <c r="I2005" s="4"/>
      <c r="J2005" s="4"/>
      <c r="K2005" s="4">
        <v>215</v>
      </c>
      <c r="L2005" s="4">
        <v>17</v>
      </c>
      <c r="M2005" s="4">
        <v>3</v>
      </c>
      <c r="N2005" s="4" t="s">
        <v>3</v>
      </c>
      <c r="O2005" s="4">
        <v>2</v>
      </c>
      <c r="P2005" s="4"/>
      <c r="Q2005" s="4"/>
      <c r="R2005" s="4"/>
      <c r="S2005" s="4"/>
      <c r="T2005" s="4"/>
      <c r="U2005" s="4"/>
      <c r="V2005" s="4"/>
      <c r="W2005" s="4"/>
    </row>
    <row r="2006" spans="1:23">
      <c r="A2006" s="4">
        <v>50</v>
      </c>
      <c r="B2006" s="4">
        <v>0</v>
      </c>
      <c r="C2006" s="4">
        <v>0</v>
      </c>
      <c r="D2006" s="4">
        <v>1</v>
      </c>
      <c r="E2006" s="4">
        <v>217</v>
      </c>
      <c r="F2006" s="4">
        <f>ROUND(Source!AU1987,O2006)</f>
        <v>0</v>
      </c>
      <c r="G2006" s="4" t="s">
        <v>105</v>
      </c>
      <c r="H2006" s="4" t="s">
        <v>106</v>
      </c>
      <c r="I2006" s="4"/>
      <c r="J2006" s="4"/>
      <c r="K2006" s="4">
        <v>217</v>
      </c>
      <c r="L2006" s="4">
        <v>18</v>
      </c>
      <c r="M2006" s="4">
        <v>3</v>
      </c>
      <c r="N2006" s="4" t="s">
        <v>3</v>
      </c>
      <c r="O2006" s="4">
        <v>2</v>
      </c>
      <c r="P2006" s="4"/>
      <c r="Q2006" s="4"/>
      <c r="R2006" s="4"/>
      <c r="S2006" s="4"/>
      <c r="T2006" s="4"/>
      <c r="U2006" s="4"/>
      <c r="V2006" s="4"/>
      <c r="W2006" s="4"/>
    </row>
    <row r="2007" spans="1:23">
      <c r="A2007" s="4">
        <v>50</v>
      </c>
      <c r="B2007" s="4">
        <v>0</v>
      </c>
      <c r="C2007" s="4">
        <v>0</v>
      </c>
      <c r="D2007" s="4">
        <v>1</v>
      </c>
      <c r="E2007" s="4">
        <v>230</v>
      </c>
      <c r="F2007" s="4">
        <f>ROUND(Source!BA1987,O2007)</f>
        <v>0</v>
      </c>
      <c r="G2007" s="4" t="s">
        <v>107</v>
      </c>
      <c r="H2007" s="4" t="s">
        <v>108</v>
      </c>
      <c r="I2007" s="4"/>
      <c r="J2007" s="4"/>
      <c r="K2007" s="4">
        <v>230</v>
      </c>
      <c r="L2007" s="4">
        <v>19</v>
      </c>
      <c r="M2007" s="4">
        <v>3</v>
      </c>
      <c r="N2007" s="4" t="s">
        <v>3</v>
      </c>
      <c r="O2007" s="4">
        <v>2</v>
      </c>
      <c r="P2007" s="4"/>
      <c r="Q2007" s="4"/>
      <c r="R2007" s="4"/>
      <c r="S2007" s="4"/>
      <c r="T2007" s="4"/>
      <c r="U2007" s="4"/>
      <c r="V2007" s="4"/>
      <c r="W2007" s="4"/>
    </row>
    <row r="2008" spans="1:23">
      <c r="A2008" s="4">
        <v>50</v>
      </c>
      <c r="B2008" s="4">
        <v>0</v>
      </c>
      <c r="C2008" s="4">
        <v>0</v>
      </c>
      <c r="D2008" s="4">
        <v>1</v>
      </c>
      <c r="E2008" s="4">
        <v>206</v>
      </c>
      <c r="F2008" s="4">
        <f>ROUND(Source!T1987,O2008)</f>
        <v>0</v>
      </c>
      <c r="G2008" s="4" t="s">
        <v>109</v>
      </c>
      <c r="H2008" s="4" t="s">
        <v>110</v>
      </c>
      <c r="I2008" s="4"/>
      <c r="J2008" s="4"/>
      <c r="K2008" s="4">
        <v>206</v>
      </c>
      <c r="L2008" s="4">
        <v>20</v>
      </c>
      <c r="M2008" s="4">
        <v>3</v>
      </c>
      <c r="N2008" s="4" t="s">
        <v>3</v>
      </c>
      <c r="O2008" s="4">
        <v>2</v>
      </c>
      <c r="P2008" s="4"/>
      <c r="Q2008" s="4"/>
      <c r="R2008" s="4"/>
      <c r="S2008" s="4"/>
      <c r="T2008" s="4"/>
      <c r="U2008" s="4"/>
      <c r="V2008" s="4"/>
      <c r="W2008" s="4"/>
    </row>
    <row r="2009" spans="1:23">
      <c r="A2009" s="4">
        <v>50</v>
      </c>
      <c r="B2009" s="4">
        <v>0</v>
      </c>
      <c r="C2009" s="4">
        <v>0</v>
      </c>
      <c r="D2009" s="4">
        <v>1</v>
      </c>
      <c r="E2009" s="4">
        <v>207</v>
      </c>
      <c r="F2009" s="4">
        <f>Source!U1987</f>
        <v>182.66626889999998</v>
      </c>
      <c r="G2009" s="4" t="s">
        <v>111</v>
      </c>
      <c r="H2009" s="4" t="s">
        <v>112</v>
      </c>
      <c r="I2009" s="4"/>
      <c r="J2009" s="4"/>
      <c r="K2009" s="4">
        <v>207</v>
      </c>
      <c r="L2009" s="4">
        <v>21</v>
      </c>
      <c r="M2009" s="4">
        <v>3</v>
      </c>
      <c r="N2009" s="4" t="s">
        <v>3</v>
      </c>
      <c r="O2009" s="4">
        <v>-1</v>
      </c>
      <c r="P2009" s="4"/>
      <c r="Q2009" s="4"/>
      <c r="R2009" s="4"/>
      <c r="S2009" s="4"/>
      <c r="T2009" s="4"/>
      <c r="U2009" s="4"/>
      <c r="V2009" s="4"/>
      <c r="W2009" s="4"/>
    </row>
    <row r="2010" spans="1:23">
      <c r="A2010" s="4">
        <v>50</v>
      </c>
      <c r="B2010" s="4">
        <v>0</v>
      </c>
      <c r="C2010" s="4">
        <v>0</v>
      </c>
      <c r="D2010" s="4">
        <v>1</v>
      </c>
      <c r="E2010" s="4">
        <v>208</v>
      </c>
      <c r="F2010" s="4">
        <f>Source!V1987</f>
        <v>2.8461250000000002</v>
      </c>
      <c r="G2010" s="4" t="s">
        <v>113</v>
      </c>
      <c r="H2010" s="4" t="s">
        <v>114</v>
      </c>
      <c r="I2010" s="4"/>
      <c r="J2010" s="4"/>
      <c r="K2010" s="4">
        <v>208</v>
      </c>
      <c r="L2010" s="4">
        <v>22</v>
      </c>
      <c r="M2010" s="4">
        <v>3</v>
      </c>
      <c r="N2010" s="4" t="s">
        <v>3</v>
      </c>
      <c r="O2010" s="4">
        <v>-1</v>
      </c>
      <c r="P2010" s="4"/>
      <c r="Q2010" s="4"/>
      <c r="R2010" s="4"/>
      <c r="S2010" s="4"/>
      <c r="T2010" s="4"/>
      <c r="U2010" s="4"/>
      <c r="V2010" s="4"/>
      <c r="W2010" s="4"/>
    </row>
    <row r="2011" spans="1:23">
      <c r="A2011" s="4">
        <v>50</v>
      </c>
      <c r="B2011" s="4">
        <v>0</v>
      </c>
      <c r="C2011" s="4">
        <v>0</v>
      </c>
      <c r="D2011" s="4">
        <v>1</v>
      </c>
      <c r="E2011" s="4">
        <v>209</v>
      </c>
      <c r="F2011" s="4">
        <f>ROUND(Source!W1987,O2011)</f>
        <v>634.03</v>
      </c>
      <c r="G2011" s="4" t="s">
        <v>115</v>
      </c>
      <c r="H2011" s="4" t="s">
        <v>116</v>
      </c>
      <c r="I2011" s="4"/>
      <c r="J2011" s="4"/>
      <c r="K2011" s="4">
        <v>209</v>
      </c>
      <c r="L2011" s="4">
        <v>23</v>
      </c>
      <c r="M2011" s="4">
        <v>3</v>
      </c>
      <c r="N2011" s="4" t="s">
        <v>3</v>
      </c>
      <c r="O2011" s="4">
        <v>2</v>
      </c>
      <c r="P2011" s="4"/>
      <c r="Q2011" s="4"/>
      <c r="R2011" s="4"/>
      <c r="S2011" s="4"/>
      <c r="T2011" s="4"/>
      <c r="U2011" s="4"/>
      <c r="V2011" s="4"/>
      <c r="W2011" s="4"/>
    </row>
    <row r="2012" spans="1:23">
      <c r="A2012" s="4">
        <v>50</v>
      </c>
      <c r="B2012" s="4">
        <v>0</v>
      </c>
      <c r="C2012" s="4">
        <v>0</v>
      </c>
      <c r="D2012" s="4">
        <v>1</v>
      </c>
      <c r="E2012" s="4">
        <v>233</v>
      </c>
      <c r="F2012" s="4">
        <f>ROUND(Source!BD1987,O2012)</f>
        <v>0</v>
      </c>
      <c r="G2012" s="4" t="s">
        <v>117</v>
      </c>
      <c r="H2012" s="4" t="s">
        <v>118</v>
      </c>
      <c r="I2012" s="4"/>
      <c r="J2012" s="4"/>
      <c r="K2012" s="4">
        <v>233</v>
      </c>
      <c r="L2012" s="4">
        <v>24</v>
      </c>
      <c r="M2012" s="4">
        <v>3</v>
      </c>
      <c r="N2012" s="4" t="s">
        <v>3</v>
      </c>
      <c r="O2012" s="4">
        <v>2</v>
      </c>
      <c r="P2012" s="4"/>
      <c r="Q2012" s="4"/>
      <c r="R2012" s="4"/>
      <c r="S2012" s="4"/>
      <c r="T2012" s="4"/>
      <c r="U2012" s="4"/>
      <c r="V2012" s="4"/>
      <c r="W2012" s="4"/>
    </row>
    <row r="2013" spans="1:23">
      <c r="A2013" s="4">
        <v>50</v>
      </c>
      <c r="B2013" s="4">
        <v>0</v>
      </c>
      <c r="C2013" s="4">
        <v>0</v>
      </c>
      <c r="D2013" s="4">
        <v>1</v>
      </c>
      <c r="E2013" s="4">
        <v>210</v>
      </c>
      <c r="F2013" s="4">
        <f>ROUND(Source!X1987,O2013)</f>
        <v>47893.45</v>
      </c>
      <c r="G2013" s="4" t="s">
        <v>119</v>
      </c>
      <c r="H2013" s="4" t="s">
        <v>120</v>
      </c>
      <c r="I2013" s="4"/>
      <c r="J2013" s="4"/>
      <c r="K2013" s="4">
        <v>210</v>
      </c>
      <c r="L2013" s="4">
        <v>25</v>
      </c>
      <c r="M2013" s="4">
        <v>3</v>
      </c>
      <c r="N2013" s="4" t="s">
        <v>3</v>
      </c>
      <c r="O2013" s="4">
        <v>2</v>
      </c>
      <c r="P2013" s="4"/>
      <c r="Q2013" s="4"/>
      <c r="R2013" s="4"/>
      <c r="S2013" s="4"/>
      <c r="T2013" s="4"/>
      <c r="U2013" s="4"/>
      <c r="V2013" s="4"/>
      <c r="W2013" s="4"/>
    </row>
    <row r="2014" spans="1:23">
      <c r="A2014" s="4">
        <v>50</v>
      </c>
      <c r="B2014" s="4">
        <v>0</v>
      </c>
      <c r="C2014" s="4">
        <v>0</v>
      </c>
      <c r="D2014" s="4">
        <v>1</v>
      </c>
      <c r="E2014" s="4">
        <v>211</v>
      </c>
      <c r="F2014" s="4">
        <f>ROUND(Source!Y1987,O2014)</f>
        <v>24596.32</v>
      </c>
      <c r="G2014" s="4" t="s">
        <v>121</v>
      </c>
      <c r="H2014" s="4" t="s">
        <v>122</v>
      </c>
      <c r="I2014" s="4"/>
      <c r="J2014" s="4"/>
      <c r="K2014" s="4">
        <v>211</v>
      </c>
      <c r="L2014" s="4">
        <v>26</v>
      </c>
      <c r="M2014" s="4">
        <v>3</v>
      </c>
      <c r="N2014" s="4" t="s">
        <v>3</v>
      </c>
      <c r="O2014" s="4">
        <v>2</v>
      </c>
      <c r="P2014" s="4"/>
      <c r="Q2014" s="4"/>
      <c r="R2014" s="4"/>
      <c r="S2014" s="4"/>
      <c r="T2014" s="4"/>
      <c r="U2014" s="4"/>
      <c r="V2014" s="4"/>
      <c r="W2014" s="4"/>
    </row>
    <row r="2015" spans="1:23">
      <c r="A2015" s="4">
        <v>50</v>
      </c>
      <c r="B2015" s="4">
        <v>0</v>
      </c>
      <c r="C2015" s="4">
        <v>0</v>
      </c>
      <c r="D2015" s="4">
        <v>1</v>
      </c>
      <c r="E2015" s="4">
        <v>0</v>
      </c>
      <c r="F2015" s="4">
        <f>ROUND(Source!AR1987,O2015)</f>
        <v>230858.31</v>
      </c>
      <c r="G2015" s="4" t="s">
        <v>123</v>
      </c>
      <c r="H2015" s="4" t="s">
        <v>124</v>
      </c>
      <c r="I2015" s="4"/>
      <c r="J2015" s="4"/>
      <c r="K2015" s="4">
        <v>224</v>
      </c>
      <c r="L2015" s="4">
        <v>27</v>
      </c>
      <c r="M2015" s="4">
        <v>3</v>
      </c>
      <c r="N2015" s="4" t="s">
        <v>3</v>
      </c>
      <c r="O2015" s="4">
        <v>2</v>
      </c>
      <c r="P2015" s="4"/>
      <c r="Q2015" s="4"/>
      <c r="R2015" s="4"/>
      <c r="S2015" s="4"/>
      <c r="T2015" s="4"/>
      <c r="U2015" s="4"/>
      <c r="V2015" s="4"/>
      <c r="W2015" s="4"/>
    </row>
    <row r="2016" spans="1:23">
      <c r="A2016" s="4">
        <v>50</v>
      </c>
      <c r="B2016" s="4">
        <v>0</v>
      </c>
      <c r="C2016" s="4">
        <v>0</v>
      </c>
      <c r="D2016" s="4">
        <v>2</v>
      </c>
      <c r="E2016" s="4">
        <v>0</v>
      </c>
      <c r="F2016" s="4">
        <f>ROUND(F2015*0.18,O2016)</f>
        <v>41554.5</v>
      </c>
      <c r="G2016" s="4" t="s">
        <v>125</v>
      </c>
      <c r="H2016" s="4" t="s">
        <v>125</v>
      </c>
      <c r="I2016" s="4"/>
      <c r="J2016" s="4"/>
      <c r="K2016" s="4">
        <v>212</v>
      </c>
      <c r="L2016" s="4">
        <v>28</v>
      </c>
      <c r="M2016" s="4">
        <v>0</v>
      </c>
      <c r="N2016" s="4" t="s">
        <v>3</v>
      </c>
      <c r="O2016" s="4">
        <v>1</v>
      </c>
      <c r="P2016" s="4"/>
      <c r="Q2016" s="4"/>
      <c r="R2016" s="4"/>
      <c r="S2016" s="4"/>
      <c r="T2016" s="4"/>
      <c r="U2016" s="4"/>
      <c r="V2016" s="4"/>
      <c r="W2016" s="4"/>
    </row>
    <row r="2017" spans="1:245">
      <c r="A2017" s="4">
        <v>50</v>
      </c>
      <c r="B2017" s="4">
        <v>0</v>
      </c>
      <c r="C2017" s="4">
        <v>0</v>
      </c>
      <c r="D2017" s="4">
        <v>2</v>
      </c>
      <c r="E2017" s="4">
        <v>224</v>
      </c>
      <c r="F2017" s="4">
        <f>ROUND(F2015*1.18,O2017)</f>
        <v>272412.79999999999</v>
      </c>
      <c r="G2017" s="4" t="s">
        <v>126</v>
      </c>
      <c r="H2017" s="4" t="s">
        <v>127</v>
      </c>
      <c r="I2017" s="4"/>
      <c r="J2017" s="4"/>
      <c r="K2017" s="4">
        <v>212</v>
      </c>
      <c r="L2017" s="4">
        <v>29</v>
      </c>
      <c r="M2017" s="4">
        <v>0</v>
      </c>
      <c r="N2017" s="4" t="s">
        <v>3</v>
      </c>
      <c r="O2017" s="4">
        <v>1</v>
      </c>
      <c r="P2017" s="4"/>
      <c r="Q2017" s="4"/>
      <c r="R2017" s="4"/>
      <c r="S2017" s="4"/>
      <c r="T2017" s="4"/>
      <c r="U2017" s="4"/>
      <c r="V2017" s="4"/>
      <c r="W2017" s="4"/>
    </row>
    <row r="2019" spans="1:245">
      <c r="A2019" s="1">
        <v>4</v>
      </c>
      <c r="B2019" s="1">
        <v>0</v>
      </c>
      <c r="C2019" s="1"/>
      <c r="D2019" s="1">
        <f>ROW(A2144)</f>
        <v>2144</v>
      </c>
      <c r="E2019" s="1"/>
      <c r="F2019" s="1" t="s">
        <v>13</v>
      </c>
      <c r="G2019" s="1" t="s">
        <v>371</v>
      </c>
      <c r="H2019" s="1" t="s">
        <v>3</v>
      </c>
      <c r="I2019" s="1">
        <v>0</v>
      </c>
      <c r="J2019" s="1"/>
      <c r="K2019" s="1">
        <v>-1</v>
      </c>
      <c r="L2019" s="1"/>
      <c r="M2019" s="1" t="s">
        <v>3</v>
      </c>
      <c r="N2019" s="1"/>
      <c r="O2019" s="1"/>
      <c r="P2019" s="1"/>
      <c r="Q2019" s="1"/>
      <c r="R2019" s="1"/>
      <c r="S2019" s="1">
        <v>0</v>
      </c>
      <c r="T2019" s="1"/>
      <c r="U2019" s="1" t="s">
        <v>3</v>
      </c>
      <c r="V2019" s="1">
        <v>0</v>
      </c>
      <c r="W2019" s="1"/>
      <c r="X2019" s="1"/>
      <c r="Y2019" s="1"/>
      <c r="Z2019" s="1"/>
      <c r="AA2019" s="1"/>
      <c r="AB2019" s="1" t="s">
        <v>3</v>
      </c>
      <c r="AC2019" s="1" t="s">
        <v>3</v>
      </c>
      <c r="AD2019" s="1" t="s">
        <v>3</v>
      </c>
      <c r="AE2019" s="1" t="s">
        <v>3</v>
      </c>
      <c r="AF2019" s="1" t="s">
        <v>3</v>
      </c>
      <c r="AG2019" s="1" t="s">
        <v>3</v>
      </c>
      <c r="AH2019" s="1"/>
      <c r="AI2019" s="1"/>
      <c r="AJ2019" s="1"/>
      <c r="AK2019" s="1"/>
      <c r="AL2019" s="1"/>
      <c r="AM2019" s="1"/>
      <c r="AN2019" s="1"/>
      <c r="AO2019" s="1"/>
      <c r="AP2019" s="1" t="s">
        <v>3</v>
      </c>
      <c r="AQ2019" s="1" t="s">
        <v>3</v>
      </c>
      <c r="AR2019" s="1" t="s">
        <v>3</v>
      </c>
      <c r="AS2019" s="1"/>
      <c r="AT2019" s="1"/>
      <c r="AU2019" s="1"/>
      <c r="AV2019" s="1"/>
      <c r="AW2019" s="1"/>
      <c r="AX2019" s="1"/>
      <c r="AY2019" s="1"/>
      <c r="AZ2019" s="1" t="s">
        <v>3</v>
      </c>
      <c r="BA2019" s="1"/>
      <c r="BB2019" s="1" t="s">
        <v>3</v>
      </c>
      <c r="BC2019" s="1" t="s">
        <v>3</v>
      </c>
      <c r="BD2019" s="1" t="s">
        <v>3</v>
      </c>
      <c r="BE2019" s="1" t="s">
        <v>3</v>
      </c>
      <c r="BF2019" s="1" t="s">
        <v>3</v>
      </c>
      <c r="BG2019" s="1" t="s">
        <v>3</v>
      </c>
      <c r="BH2019" s="1" t="s">
        <v>3</v>
      </c>
      <c r="BI2019" s="1" t="s">
        <v>3</v>
      </c>
      <c r="BJ2019" s="1" t="s">
        <v>3</v>
      </c>
      <c r="BK2019" s="1" t="s">
        <v>3</v>
      </c>
      <c r="BL2019" s="1" t="s">
        <v>3</v>
      </c>
      <c r="BM2019" s="1" t="s">
        <v>3</v>
      </c>
      <c r="BN2019" s="1" t="s">
        <v>3</v>
      </c>
      <c r="BO2019" s="1" t="s">
        <v>3</v>
      </c>
      <c r="BP2019" s="1" t="s">
        <v>3</v>
      </c>
      <c r="BQ2019" s="1"/>
      <c r="BR2019" s="1"/>
      <c r="BS2019" s="1"/>
      <c r="BT2019" s="1"/>
      <c r="BU2019" s="1"/>
      <c r="BV2019" s="1"/>
      <c r="BW2019" s="1"/>
      <c r="BX2019" s="1">
        <v>0</v>
      </c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>
        <v>0</v>
      </c>
    </row>
    <row r="2021" spans="1:245">
      <c r="A2021" s="2">
        <v>52</v>
      </c>
      <c r="B2021" s="2">
        <f t="shared" ref="B2021:G2021" si="1412">B2144</f>
        <v>0</v>
      </c>
      <c r="C2021" s="2">
        <f t="shared" si="1412"/>
        <v>4</v>
      </c>
      <c r="D2021" s="2">
        <f t="shared" si="1412"/>
        <v>2019</v>
      </c>
      <c r="E2021" s="2">
        <f t="shared" si="1412"/>
        <v>0</v>
      </c>
      <c r="F2021" s="2" t="str">
        <f t="shared" si="1412"/>
        <v>Новый раздел</v>
      </c>
      <c r="G2021" s="2" t="str">
        <f t="shared" si="1412"/>
        <v>комната 2-28</v>
      </c>
      <c r="H2021" s="2"/>
      <c r="I2021" s="2"/>
      <c r="J2021" s="2"/>
      <c r="K2021" s="2"/>
      <c r="L2021" s="2"/>
      <c r="M2021" s="2"/>
      <c r="N2021" s="2"/>
      <c r="O2021" s="2">
        <f t="shared" ref="O2021:AT2021" si="1413">O2144</f>
        <v>187459.98</v>
      </c>
      <c r="P2021" s="2">
        <f t="shared" si="1413"/>
        <v>119901.02</v>
      </c>
      <c r="Q2021" s="2">
        <f t="shared" si="1413"/>
        <v>3502.67</v>
      </c>
      <c r="R2021" s="2">
        <f t="shared" si="1413"/>
        <v>1303.54</v>
      </c>
      <c r="S2021" s="2">
        <f t="shared" si="1413"/>
        <v>64056.29</v>
      </c>
      <c r="T2021" s="2">
        <f t="shared" si="1413"/>
        <v>0</v>
      </c>
      <c r="U2021" s="2">
        <f t="shared" si="1413"/>
        <v>215.671256</v>
      </c>
      <c r="V2021" s="2">
        <f t="shared" si="1413"/>
        <v>3.7384925</v>
      </c>
      <c r="W2021" s="2">
        <f t="shared" si="1413"/>
        <v>681.38</v>
      </c>
      <c r="X2021" s="2">
        <f t="shared" si="1413"/>
        <v>56870.27</v>
      </c>
      <c r="Y2021" s="2">
        <f t="shared" si="1413"/>
        <v>29202.7</v>
      </c>
      <c r="Z2021" s="2">
        <f t="shared" si="1413"/>
        <v>0</v>
      </c>
      <c r="AA2021" s="2">
        <f t="shared" si="1413"/>
        <v>0</v>
      </c>
      <c r="AB2021" s="2">
        <f t="shared" si="1413"/>
        <v>0</v>
      </c>
      <c r="AC2021" s="2">
        <f t="shared" si="1413"/>
        <v>0</v>
      </c>
      <c r="AD2021" s="2">
        <f t="shared" si="1413"/>
        <v>0</v>
      </c>
      <c r="AE2021" s="2">
        <f t="shared" si="1413"/>
        <v>0</v>
      </c>
      <c r="AF2021" s="2">
        <f t="shared" si="1413"/>
        <v>0</v>
      </c>
      <c r="AG2021" s="2">
        <f t="shared" si="1413"/>
        <v>0</v>
      </c>
      <c r="AH2021" s="2">
        <f t="shared" si="1413"/>
        <v>0</v>
      </c>
      <c r="AI2021" s="2">
        <f t="shared" si="1413"/>
        <v>0</v>
      </c>
      <c r="AJ2021" s="2">
        <f t="shared" si="1413"/>
        <v>0</v>
      </c>
      <c r="AK2021" s="2">
        <f t="shared" si="1413"/>
        <v>0</v>
      </c>
      <c r="AL2021" s="2">
        <f t="shared" si="1413"/>
        <v>0</v>
      </c>
      <c r="AM2021" s="2">
        <f t="shared" si="1413"/>
        <v>0</v>
      </c>
      <c r="AN2021" s="2">
        <f t="shared" si="1413"/>
        <v>0</v>
      </c>
      <c r="AO2021" s="2">
        <f t="shared" si="1413"/>
        <v>0</v>
      </c>
      <c r="AP2021" s="2">
        <f t="shared" si="1413"/>
        <v>0</v>
      </c>
      <c r="AQ2021" s="2">
        <f t="shared" si="1413"/>
        <v>0</v>
      </c>
      <c r="AR2021" s="2">
        <f t="shared" si="1413"/>
        <v>273532.95</v>
      </c>
      <c r="AS2021" s="2">
        <f t="shared" si="1413"/>
        <v>266782.99</v>
      </c>
      <c r="AT2021" s="2">
        <f t="shared" si="1413"/>
        <v>6749.96</v>
      </c>
      <c r="AU2021" s="2">
        <f t="shared" ref="AU2021:BZ2021" si="1414">AU2144</f>
        <v>0</v>
      </c>
      <c r="AV2021" s="2">
        <f t="shared" si="1414"/>
        <v>119901.02</v>
      </c>
      <c r="AW2021" s="2">
        <f t="shared" si="1414"/>
        <v>119901.02</v>
      </c>
      <c r="AX2021" s="2">
        <f t="shared" si="1414"/>
        <v>0</v>
      </c>
      <c r="AY2021" s="2">
        <f t="shared" si="1414"/>
        <v>119901.02</v>
      </c>
      <c r="AZ2021" s="2">
        <f t="shared" si="1414"/>
        <v>0</v>
      </c>
      <c r="BA2021" s="2">
        <f t="shared" si="1414"/>
        <v>0</v>
      </c>
      <c r="BB2021" s="2">
        <f t="shared" si="1414"/>
        <v>0</v>
      </c>
      <c r="BC2021" s="2">
        <f t="shared" si="1414"/>
        <v>0</v>
      </c>
      <c r="BD2021" s="2">
        <f t="shared" si="1414"/>
        <v>0</v>
      </c>
      <c r="BE2021" s="2">
        <f t="shared" si="1414"/>
        <v>0</v>
      </c>
      <c r="BF2021" s="2">
        <f t="shared" si="1414"/>
        <v>0</v>
      </c>
      <c r="BG2021" s="2">
        <f t="shared" si="1414"/>
        <v>0</v>
      </c>
      <c r="BH2021" s="2">
        <f t="shared" si="1414"/>
        <v>0</v>
      </c>
      <c r="BI2021" s="2">
        <f t="shared" si="1414"/>
        <v>0</v>
      </c>
      <c r="BJ2021" s="2">
        <f t="shared" si="1414"/>
        <v>0</v>
      </c>
      <c r="BK2021" s="2">
        <f t="shared" si="1414"/>
        <v>0</v>
      </c>
      <c r="BL2021" s="2">
        <f t="shared" si="1414"/>
        <v>0</v>
      </c>
      <c r="BM2021" s="2">
        <f t="shared" si="1414"/>
        <v>0</v>
      </c>
      <c r="BN2021" s="2">
        <f t="shared" si="1414"/>
        <v>0</v>
      </c>
      <c r="BO2021" s="2">
        <f t="shared" si="1414"/>
        <v>0</v>
      </c>
      <c r="BP2021" s="2">
        <f t="shared" si="1414"/>
        <v>0</v>
      </c>
      <c r="BQ2021" s="2">
        <f t="shared" si="1414"/>
        <v>0</v>
      </c>
      <c r="BR2021" s="2">
        <f t="shared" si="1414"/>
        <v>0</v>
      </c>
      <c r="BS2021" s="2">
        <f t="shared" si="1414"/>
        <v>0</v>
      </c>
      <c r="BT2021" s="2">
        <f t="shared" si="1414"/>
        <v>0</v>
      </c>
      <c r="BU2021" s="2">
        <f t="shared" si="1414"/>
        <v>0</v>
      </c>
      <c r="BV2021" s="2">
        <f t="shared" si="1414"/>
        <v>0</v>
      </c>
      <c r="BW2021" s="2">
        <f t="shared" si="1414"/>
        <v>0</v>
      </c>
      <c r="BX2021" s="2">
        <f t="shared" si="1414"/>
        <v>0</v>
      </c>
      <c r="BY2021" s="2">
        <f t="shared" si="1414"/>
        <v>0</v>
      </c>
      <c r="BZ2021" s="2">
        <f t="shared" si="1414"/>
        <v>0</v>
      </c>
      <c r="CA2021" s="2">
        <f t="shared" ref="CA2021:DF2021" si="1415">CA2144</f>
        <v>0</v>
      </c>
      <c r="CB2021" s="2">
        <f t="shared" si="1415"/>
        <v>0</v>
      </c>
      <c r="CC2021" s="2">
        <f t="shared" si="1415"/>
        <v>0</v>
      </c>
      <c r="CD2021" s="2">
        <f t="shared" si="1415"/>
        <v>0</v>
      </c>
      <c r="CE2021" s="2">
        <f t="shared" si="1415"/>
        <v>0</v>
      </c>
      <c r="CF2021" s="2">
        <f t="shared" si="1415"/>
        <v>0</v>
      </c>
      <c r="CG2021" s="2">
        <f t="shared" si="1415"/>
        <v>0</v>
      </c>
      <c r="CH2021" s="2">
        <f t="shared" si="1415"/>
        <v>0</v>
      </c>
      <c r="CI2021" s="2">
        <f t="shared" si="1415"/>
        <v>0</v>
      </c>
      <c r="CJ2021" s="2">
        <f t="shared" si="1415"/>
        <v>0</v>
      </c>
      <c r="CK2021" s="2">
        <f t="shared" si="1415"/>
        <v>0</v>
      </c>
      <c r="CL2021" s="2">
        <f t="shared" si="1415"/>
        <v>0</v>
      </c>
      <c r="CM2021" s="2">
        <f t="shared" si="1415"/>
        <v>0</v>
      </c>
      <c r="CN2021" s="2">
        <f t="shared" si="1415"/>
        <v>0</v>
      </c>
      <c r="CO2021" s="2">
        <f t="shared" si="1415"/>
        <v>0</v>
      </c>
      <c r="CP2021" s="2">
        <f t="shared" si="1415"/>
        <v>0</v>
      </c>
      <c r="CQ2021" s="2">
        <f t="shared" si="1415"/>
        <v>0</v>
      </c>
      <c r="CR2021" s="2">
        <f t="shared" si="1415"/>
        <v>0</v>
      </c>
      <c r="CS2021" s="2">
        <f t="shared" si="1415"/>
        <v>0</v>
      </c>
      <c r="CT2021" s="2">
        <f t="shared" si="1415"/>
        <v>0</v>
      </c>
      <c r="CU2021" s="2">
        <f t="shared" si="1415"/>
        <v>0</v>
      </c>
      <c r="CV2021" s="2">
        <f t="shared" si="1415"/>
        <v>0</v>
      </c>
      <c r="CW2021" s="2">
        <f t="shared" si="1415"/>
        <v>0</v>
      </c>
      <c r="CX2021" s="2">
        <f t="shared" si="1415"/>
        <v>0</v>
      </c>
      <c r="CY2021" s="2">
        <f t="shared" si="1415"/>
        <v>0</v>
      </c>
      <c r="CZ2021" s="2">
        <f t="shared" si="1415"/>
        <v>0</v>
      </c>
      <c r="DA2021" s="2">
        <f t="shared" si="1415"/>
        <v>0</v>
      </c>
      <c r="DB2021" s="2">
        <f t="shared" si="1415"/>
        <v>0</v>
      </c>
      <c r="DC2021" s="2">
        <f t="shared" si="1415"/>
        <v>0</v>
      </c>
      <c r="DD2021" s="2">
        <f t="shared" si="1415"/>
        <v>0</v>
      </c>
      <c r="DE2021" s="2">
        <f t="shared" si="1415"/>
        <v>0</v>
      </c>
      <c r="DF2021" s="2">
        <f t="shared" si="1415"/>
        <v>0</v>
      </c>
      <c r="DG2021" s="3">
        <f t="shared" ref="DG2021:EL2021" si="1416">DG2144</f>
        <v>0</v>
      </c>
      <c r="DH2021" s="3">
        <f t="shared" si="1416"/>
        <v>0</v>
      </c>
      <c r="DI2021" s="3">
        <f t="shared" si="1416"/>
        <v>0</v>
      </c>
      <c r="DJ2021" s="3">
        <f t="shared" si="1416"/>
        <v>0</v>
      </c>
      <c r="DK2021" s="3">
        <f t="shared" si="1416"/>
        <v>0</v>
      </c>
      <c r="DL2021" s="3">
        <f t="shared" si="1416"/>
        <v>0</v>
      </c>
      <c r="DM2021" s="3">
        <f t="shared" si="1416"/>
        <v>0</v>
      </c>
      <c r="DN2021" s="3">
        <f t="shared" si="1416"/>
        <v>0</v>
      </c>
      <c r="DO2021" s="3">
        <f t="shared" si="1416"/>
        <v>0</v>
      </c>
      <c r="DP2021" s="3">
        <f t="shared" si="1416"/>
        <v>0</v>
      </c>
      <c r="DQ2021" s="3">
        <f t="shared" si="1416"/>
        <v>0</v>
      </c>
      <c r="DR2021" s="3">
        <f t="shared" si="1416"/>
        <v>0</v>
      </c>
      <c r="DS2021" s="3">
        <f t="shared" si="1416"/>
        <v>0</v>
      </c>
      <c r="DT2021" s="3">
        <f t="shared" si="1416"/>
        <v>0</v>
      </c>
      <c r="DU2021" s="3">
        <f t="shared" si="1416"/>
        <v>0</v>
      </c>
      <c r="DV2021" s="3">
        <f t="shared" si="1416"/>
        <v>0</v>
      </c>
      <c r="DW2021" s="3">
        <f t="shared" si="1416"/>
        <v>0</v>
      </c>
      <c r="DX2021" s="3">
        <f t="shared" si="1416"/>
        <v>0</v>
      </c>
      <c r="DY2021" s="3">
        <f t="shared" si="1416"/>
        <v>0</v>
      </c>
      <c r="DZ2021" s="3">
        <f t="shared" si="1416"/>
        <v>0</v>
      </c>
      <c r="EA2021" s="3">
        <f t="shared" si="1416"/>
        <v>0</v>
      </c>
      <c r="EB2021" s="3">
        <f t="shared" si="1416"/>
        <v>0</v>
      </c>
      <c r="EC2021" s="3">
        <f t="shared" si="1416"/>
        <v>0</v>
      </c>
      <c r="ED2021" s="3">
        <f t="shared" si="1416"/>
        <v>0</v>
      </c>
      <c r="EE2021" s="3">
        <f t="shared" si="1416"/>
        <v>0</v>
      </c>
      <c r="EF2021" s="3">
        <f t="shared" si="1416"/>
        <v>0</v>
      </c>
      <c r="EG2021" s="3">
        <f t="shared" si="1416"/>
        <v>0</v>
      </c>
      <c r="EH2021" s="3">
        <f t="shared" si="1416"/>
        <v>0</v>
      </c>
      <c r="EI2021" s="3">
        <f t="shared" si="1416"/>
        <v>0</v>
      </c>
      <c r="EJ2021" s="3">
        <f t="shared" si="1416"/>
        <v>0</v>
      </c>
      <c r="EK2021" s="3">
        <f t="shared" si="1416"/>
        <v>0</v>
      </c>
      <c r="EL2021" s="3">
        <f t="shared" si="1416"/>
        <v>0</v>
      </c>
      <c r="EM2021" s="3">
        <f t="shared" ref="EM2021:FR2021" si="1417">EM2144</f>
        <v>0</v>
      </c>
      <c r="EN2021" s="3">
        <f t="shared" si="1417"/>
        <v>0</v>
      </c>
      <c r="EO2021" s="3">
        <f t="shared" si="1417"/>
        <v>0</v>
      </c>
      <c r="EP2021" s="3">
        <f t="shared" si="1417"/>
        <v>0</v>
      </c>
      <c r="EQ2021" s="3">
        <f t="shared" si="1417"/>
        <v>0</v>
      </c>
      <c r="ER2021" s="3">
        <f t="shared" si="1417"/>
        <v>0</v>
      </c>
      <c r="ES2021" s="3">
        <f t="shared" si="1417"/>
        <v>0</v>
      </c>
      <c r="ET2021" s="3">
        <f t="shared" si="1417"/>
        <v>0</v>
      </c>
      <c r="EU2021" s="3">
        <f t="shared" si="1417"/>
        <v>0</v>
      </c>
      <c r="EV2021" s="3">
        <f t="shared" si="1417"/>
        <v>0</v>
      </c>
      <c r="EW2021" s="3">
        <f t="shared" si="1417"/>
        <v>0</v>
      </c>
      <c r="EX2021" s="3">
        <f t="shared" si="1417"/>
        <v>0</v>
      </c>
      <c r="EY2021" s="3">
        <f t="shared" si="1417"/>
        <v>0</v>
      </c>
      <c r="EZ2021" s="3">
        <f t="shared" si="1417"/>
        <v>0</v>
      </c>
      <c r="FA2021" s="3">
        <f t="shared" si="1417"/>
        <v>0</v>
      </c>
      <c r="FB2021" s="3">
        <f t="shared" si="1417"/>
        <v>0</v>
      </c>
      <c r="FC2021" s="3">
        <f t="shared" si="1417"/>
        <v>0</v>
      </c>
      <c r="FD2021" s="3">
        <f t="shared" si="1417"/>
        <v>0</v>
      </c>
      <c r="FE2021" s="3">
        <f t="shared" si="1417"/>
        <v>0</v>
      </c>
      <c r="FF2021" s="3">
        <f t="shared" si="1417"/>
        <v>0</v>
      </c>
      <c r="FG2021" s="3">
        <f t="shared" si="1417"/>
        <v>0</v>
      </c>
      <c r="FH2021" s="3">
        <f t="shared" si="1417"/>
        <v>0</v>
      </c>
      <c r="FI2021" s="3">
        <f t="shared" si="1417"/>
        <v>0</v>
      </c>
      <c r="FJ2021" s="3">
        <f t="shared" si="1417"/>
        <v>0</v>
      </c>
      <c r="FK2021" s="3">
        <f t="shared" si="1417"/>
        <v>0</v>
      </c>
      <c r="FL2021" s="3">
        <f t="shared" si="1417"/>
        <v>0</v>
      </c>
      <c r="FM2021" s="3">
        <f t="shared" si="1417"/>
        <v>0</v>
      </c>
      <c r="FN2021" s="3">
        <f t="shared" si="1417"/>
        <v>0</v>
      </c>
      <c r="FO2021" s="3">
        <f t="shared" si="1417"/>
        <v>0</v>
      </c>
      <c r="FP2021" s="3">
        <f t="shared" si="1417"/>
        <v>0</v>
      </c>
      <c r="FQ2021" s="3">
        <f t="shared" si="1417"/>
        <v>0</v>
      </c>
      <c r="FR2021" s="3">
        <f t="shared" si="1417"/>
        <v>0</v>
      </c>
      <c r="FS2021" s="3">
        <f t="shared" ref="FS2021:GX2021" si="1418">FS2144</f>
        <v>0</v>
      </c>
      <c r="FT2021" s="3">
        <f t="shared" si="1418"/>
        <v>0</v>
      </c>
      <c r="FU2021" s="3">
        <f t="shared" si="1418"/>
        <v>0</v>
      </c>
      <c r="FV2021" s="3">
        <f t="shared" si="1418"/>
        <v>0</v>
      </c>
      <c r="FW2021" s="3">
        <f t="shared" si="1418"/>
        <v>0</v>
      </c>
      <c r="FX2021" s="3">
        <f t="shared" si="1418"/>
        <v>0</v>
      </c>
      <c r="FY2021" s="3">
        <f t="shared" si="1418"/>
        <v>0</v>
      </c>
      <c r="FZ2021" s="3">
        <f t="shared" si="1418"/>
        <v>0</v>
      </c>
      <c r="GA2021" s="3">
        <f t="shared" si="1418"/>
        <v>0</v>
      </c>
      <c r="GB2021" s="3">
        <f t="shared" si="1418"/>
        <v>0</v>
      </c>
      <c r="GC2021" s="3">
        <f t="shared" si="1418"/>
        <v>0</v>
      </c>
      <c r="GD2021" s="3">
        <f t="shared" si="1418"/>
        <v>0</v>
      </c>
      <c r="GE2021" s="3">
        <f t="shared" si="1418"/>
        <v>0</v>
      </c>
      <c r="GF2021" s="3">
        <f t="shared" si="1418"/>
        <v>0</v>
      </c>
      <c r="GG2021" s="3">
        <f t="shared" si="1418"/>
        <v>0</v>
      </c>
      <c r="GH2021" s="3">
        <f t="shared" si="1418"/>
        <v>0</v>
      </c>
      <c r="GI2021" s="3">
        <f t="shared" si="1418"/>
        <v>0</v>
      </c>
      <c r="GJ2021" s="3">
        <f t="shared" si="1418"/>
        <v>0</v>
      </c>
      <c r="GK2021" s="3">
        <f t="shared" si="1418"/>
        <v>0</v>
      </c>
      <c r="GL2021" s="3">
        <f t="shared" si="1418"/>
        <v>0</v>
      </c>
      <c r="GM2021" s="3">
        <f t="shared" si="1418"/>
        <v>0</v>
      </c>
      <c r="GN2021" s="3">
        <f t="shared" si="1418"/>
        <v>0</v>
      </c>
      <c r="GO2021" s="3">
        <f t="shared" si="1418"/>
        <v>0</v>
      </c>
      <c r="GP2021" s="3">
        <f t="shared" si="1418"/>
        <v>0</v>
      </c>
      <c r="GQ2021" s="3">
        <f t="shared" si="1418"/>
        <v>0</v>
      </c>
      <c r="GR2021" s="3">
        <f t="shared" si="1418"/>
        <v>0</v>
      </c>
      <c r="GS2021" s="3">
        <f t="shared" si="1418"/>
        <v>0</v>
      </c>
      <c r="GT2021" s="3">
        <f t="shared" si="1418"/>
        <v>0</v>
      </c>
      <c r="GU2021" s="3">
        <f t="shared" si="1418"/>
        <v>0</v>
      </c>
      <c r="GV2021" s="3">
        <f t="shared" si="1418"/>
        <v>0</v>
      </c>
      <c r="GW2021" s="3">
        <f t="shared" si="1418"/>
        <v>0</v>
      </c>
      <c r="GX2021" s="3">
        <f t="shared" si="1418"/>
        <v>0</v>
      </c>
    </row>
    <row r="2023" spans="1:245">
      <c r="A2023" s="1">
        <v>5</v>
      </c>
      <c r="B2023" s="1">
        <v>0</v>
      </c>
      <c r="C2023" s="1"/>
      <c r="D2023" s="1">
        <f>ROW(A2037)</f>
        <v>2037</v>
      </c>
      <c r="E2023" s="1"/>
      <c r="F2023" s="1" t="s">
        <v>15</v>
      </c>
      <c r="G2023" s="1" t="s">
        <v>16</v>
      </c>
      <c r="H2023" s="1" t="s">
        <v>3</v>
      </c>
      <c r="I2023" s="1">
        <v>0</v>
      </c>
      <c r="J2023" s="1"/>
      <c r="K2023" s="1">
        <v>0</v>
      </c>
      <c r="L2023" s="1"/>
      <c r="M2023" s="1" t="s">
        <v>3</v>
      </c>
      <c r="N2023" s="1"/>
      <c r="O2023" s="1"/>
      <c r="P2023" s="1"/>
      <c r="Q2023" s="1"/>
      <c r="R2023" s="1"/>
      <c r="S2023" s="1">
        <v>0</v>
      </c>
      <c r="T2023" s="1"/>
      <c r="U2023" s="1" t="s">
        <v>3</v>
      </c>
      <c r="V2023" s="1">
        <v>0</v>
      </c>
      <c r="W2023" s="1"/>
      <c r="X2023" s="1"/>
      <c r="Y2023" s="1"/>
      <c r="Z2023" s="1"/>
      <c r="AA2023" s="1"/>
      <c r="AB2023" s="1" t="s">
        <v>3</v>
      </c>
      <c r="AC2023" s="1" t="s">
        <v>3</v>
      </c>
      <c r="AD2023" s="1" t="s">
        <v>3</v>
      </c>
      <c r="AE2023" s="1" t="s">
        <v>3</v>
      </c>
      <c r="AF2023" s="1" t="s">
        <v>3</v>
      </c>
      <c r="AG2023" s="1" t="s">
        <v>3</v>
      </c>
      <c r="AH2023" s="1"/>
      <c r="AI2023" s="1"/>
      <c r="AJ2023" s="1"/>
      <c r="AK2023" s="1"/>
      <c r="AL2023" s="1"/>
      <c r="AM2023" s="1"/>
      <c r="AN2023" s="1"/>
      <c r="AO2023" s="1"/>
      <c r="AP2023" s="1" t="s">
        <v>3</v>
      </c>
      <c r="AQ2023" s="1" t="s">
        <v>3</v>
      </c>
      <c r="AR2023" s="1" t="s">
        <v>3</v>
      </c>
      <c r="AS2023" s="1"/>
      <c r="AT2023" s="1"/>
      <c r="AU2023" s="1"/>
      <c r="AV2023" s="1"/>
      <c r="AW2023" s="1"/>
      <c r="AX2023" s="1"/>
      <c r="AY2023" s="1"/>
      <c r="AZ2023" s="1" t="s">
        <v>3</v>
      </c>
      <c r="BA2023" s="1"/>
      <c r="BB2023" s="1" t="s">
        <v>3</v>
      </c>
      <c r="BC2023" s="1" t="s">
        <v>3</v>
      </c>
      <c r="BD2023" s="1" t="s">
        <v>3</v>
      </c>
      <c r="BE2023" s="1" t="s">
        <v>3</v>
      </c>
      <c r="BF2023" s="1" t="s">
        <v>3</v>
      </c>
      <c r="BG2023" s="1" t="s">
        <v>3</v>
      </c>
      <c r="BH2023" s="1" t="s">
        <v>3</v>
      </c>
      <c r="BI2023" s="1" t="s">
        <v>3</v>
      </c>
      <c r="BJ2023" s="1" t="s">
        <v>3</v>
      </c>
      <c r="BK2023" s="1" t="s">
        <v>3</v>
      </c>
      <c r="BL2023" s="1" t="s">
        <v>3</v>
      </c>
      <c r="BM2023" s="1" t="s">
        <v>3</v>
      </c>
      <c r="BN2023" s="1" t="s">
        <v>3</v>
      </c>
      <c r="BO2023" s="1" t="s">
        <v>3</v>
      </c>
      <c r="BP2023" s="1" t="s">
        <v>3</v>
      </c>
      <c r="BQ2023" s="1"/>
      <c r="BR2023" s="1"/>
      <c r="BS2023" s="1"/>
      <c r="BT2023" s="1"/>
      <c r="BU2023" s="1"/>
      <c r="BV2023" s="1"/>
      <c r="BW2023" s="1"/>
      <c r="BX2023" s="1">
        <v>0</v>
      </c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>
        <v>0</v>
      </c>
    </row>
    <row r="2025" spans="1:245">
      <c r="A2025" s="2">
        <v>52</v>
      </c>
      <c r="B2025" s="2">
        <f t="shared" ref="B2025:G2025" si="1419">B2037</f>
        <v>0</v>
      </c>
      <c r="C2025" s="2">
        <f t="shared" si="1419"/>
        <v>5</v>
      </c>
      <c r="D2025" s="2">
        <f t="shared" si="1419"/>
        <v>2023</v>
      </c>
      <c r="E2025" s="2">
        <f t="shared" si="1419"/>
        <v>0</v>
      </c>
      <c r="F2025" s="2" t="str">
        <f t="shared" si="1419"/>
        <v>Новый подраздел</v>
      </c>
      <c r="G2025" s="2" t="str">
        <f t="shared" si="1419"/>
        <v>демонтаж</v>
      </c>
      <c r="H2025" s="2"/>
      <c r="I2025" s="2"/>
      <c r="J2025" s="2"/>
      <c r="K2025" s="2"/>
      <c r="L2025" s="2"/>
      <c r="M2025" s="2"/>
      <c r="N2025" s="2"/>
      <c r="O2025" s="2">
        <f t="shared" ref="O2025:AT2025" si="1420">O2037</f>
        <v>3110.12</v>
      </c>
      <c r="P2025" s="2">
        <f t="shared" si="1420"/>
        <v>0</v>
      </c>
      <c r="Q2025" s="2">
        <f t="shared" si="1420"/>
        <v>65.81</v>
      </c>
      <c r="R2025" s="2">
        <f t="shared" si="1420"/>
        <v>47.69</v>
      </c>
      <c r="S2025" s="2">
        <f t="shared" si="1420"/>
        <v>3044.31</v>
      </c>
      <c r="T2025" s="2">
        <f t="shared" si="1420"/>
        <v>0</v>
      </c>
      <c r="U2025" s="2">
        <f t="shared" si="1420"/>
        <v>11.7079</v>
      </c>
      <c r="V2025" s="2">
        <f t="shared" si="1420"/>
        <v>0.12698000000000001</v>
      </c>
      <c r="W2025" s="2">
        <f t="shared" si="1420"/>
        <v>0</v>
      </c>
      <c r="X2025" s="2">
        <f t="shared" si="1420"/>
        <v>2124.5100000000002</v>
      </c>
      <c r="Y2025" s="2">
        <f t="shared" si="1420"/>
        <v>1629.4</v>
      </c>
      <c r="Z2025" s="2">
        <f t="shared" si="1420"/>
        <v>0</v>
      </c>
      <c r="AA2025" s="2">
        <f t="shared" si="1420"/>
        <v>0</v>
      </c>
      <c r="AB2025" s="2">
        <f t="shared" si="1420"/>
        <v>3110.12</v>
      </c>
      <c r="AC2025" s="2">
        <f t="shared" si="1420"/>
        <v>0</v>
      </c>
      <c r="AD2025" s="2">
        <f t="shared" si="1420"/>
        <v>65.81</v>
      </c>
      <c r="AE2025" s="2">
        <f t="shared" si="1420"/>
        <v>47.69</v>
      </c>
      <c r="AF2025" s="2">
        <f t="shared" si="1420"/>
        <v>3044.31</v>
      </c>
      <c r="AG2025" s="2">
        <f t="shared" si="1420"/>
        <v>0</v>
      </c>
      <c r="AH2025" s="2">
        <f t="shared" si="1420"/>
        <v>11.7079</v>
      </c>
      <c r="AI2025" s="2">
        <f t="shared" si="1420"/>
        <v>0.12698000000000001</v>
      </c>
      <c r="AJ2025" s="2">
        <f t="shared" si="1420"/>
        <v>0</v>
      </c>
      <c r="AK2025" s="2">
        <f t="shared" si="1420"/>
        <v>2124.5100000000002</v>
      </c>
      <c r="AL2025" s="2">
        <f t="shared" si="1420"/>
        <v>1629.4</v>
      </c>
      <c r="AM2025" s="2">
        <f t="shared" si="1420"/>
        <v>0</v>
      </c>
      <c r="AN2025" s="2">
        <f t="shared" si="1420"/>
        <v>0</v>
      </c>
      <c r="AO2025" s="2">
        <f t="shared" si="1420"/>
        <v>0</v>
      </c>
      <c r="AP2025" s="2">
        <f t="shared" si="1420"/>
        <v>0</v>
      </c>
      <c r="AQ2025" s="2">
        <f t="shared" si="1420"/>
        <v>0</v>
      </c>
      <c r="AR2025" s="2">
        <f t="shared" si="1420"/>
        <v>6864.03</v>
      </c>
      <c r="AS2025" s="2">
        <f t="shared" si="1420"/>
        <v>6864.03</v>
      </c>
      <c r="AT2025" s="2">
        <f t="shared" si="1420"/>
        <v>0</v>
      </c>
      <c r="AU2025" s="2">
        <f t="shared" ref="AU2025:BZ2025" si="1421">AU2037</f>
        <v>0</v>
      </c>
      <c r="AV2025" s="2">
        <f t="shared" si="1421"/>
        <v>0</v>
      </c>
      <c r="AW2025" s="2">
        <f t="shared" si="1421"/>
        <v>0</v>
      </c>
      <c r="AX2025" s="2">
        <f t="shared" si="1421"/>
        <v>0</v>
      </c>
      <c r="AY2025" s="2">
        <f t="shared" si="1421"/>
        <v>0</v>
      </c>
      <c r="AZ2025" s="2">
        <f t="shared" si="1421"/>
        <v>0</v>
      </c>
      <c r="BA2025" s="2">
        <f t="shared" si="1421"/>
        <v>0</v>
      </c>
      <c r="BB2025" s="2">
        <f t="shared" si="1421"/>
        <v>0</v>
      </c>
      <c r="BC2025" s="2">
        <f t="shared" si="1421"/>
        <v>0</v>
      </c>
      <c r="BD2025" s="2">
        <f t="shared" si="1421"/>
        <v>0</v>
      </c>
      <c r="BE2025" s="2">
        <f t="shared" si="1421"/>
        <v>0</v>
      </c>
      <c r="BF2025" s="2">
        <f t="shared" si="1421"/>
        <v>0</v>
      </c>
      <c r="BG2025" s="2">
        <f t="shared" si="1421"/>
        <v>0</v>
      </c>
      <c r="BH2025" s="2">
        <f t="shared" si="1421"/>
        <v>0</v>
      </c>
      <c r="BI2025" s="2">
        <f t="shared" si="1421"/>
        <v>0</v>
      </c>
      <c r="BJ2025" s="2">
        <f t="shared" si="1421"/>
        <v>0</v>
      </c>
      <c r="BK2025" s="2">
        <f t="shared" si="1421"/>
        <v>0</v>
      </c>
      <c r="BL2025" s="2">
        <f t="shared" si="1421"/>
        <v>0</v>
      </c>
      <c r="BM2025" s="2">
        <f t="shared" si="1421"/>
        <v>0</v>
      </c>
      <c r="BN2025" s="2">
        <f t="shared" si="1421"/>
        <v>0</v>
      </c>
      <c r="BO2025" s="2">
        <f t="shared" si="1421"/>
        <v>0</v>
      </c>
      <c r="BP2025" s="2">
        <f t="shared" si="1421"/>
        <v>0</v>
      </c>
      <c r="BQ2025" s="2">
        <f t="shared" si="1421"/>
        <v>0</v>
      </c>
      <c r="BR2025" s="2">
        <f t="shared" si="1421"/>
        <v>0</v>
      </c>
      <c r="BS2025" s="2">
        <f t="shared" si="1421"/>
        <v>0</v>
      </c>
      <c r="BT2025" s="2">
        <f t="shared" si="1421"/>
        <v>0</v>
      </c>
      <c r="BU2025" s="2">
        <f t="shared" si="1421"/>
        <v>0</v>
      </c>
      <c r="BV2025" s="2">
        <f t="shared" si="1421"/>
        <v>0</v>
      </c>
      <c r="BW2025" s="2">
        <f t="shared" si="1421"/>
        <v>0</v>
      </c>
      <c r="BX2025" s="2">
        <f t="shared" si="1421"/>
        <v>0</v>
      </c>
      <c r="BY2025" s="2">
        <f t="shared" si="1421"/>
        <v>0</v>
      </c>
      <c r="BZ2025" s="2">
        <f t="shared" si="1421"/>
        <v>0</v>
      </c>
      <c r="CA2025" s="2">
        <f t="shared" ref="CA2025:DF2025" si="1422">CA2037</f>
        <v>6864.03</v>
      </c>
      <c r="CB2025" s="2">
        <f t="shared" si="1422"/>
        <v>6864.03</v>
      </c>
      <c r="CC2025" s="2">
        <f t="shared" si="1422"/>
        <v>0</v>
      </c>
      <c r="CD2025" s="2">
        <f t="shared" si="1422"/>
        <v>0</v>
      </c>
      <c r="CE2025" s="2">
        <f t="shared" si="1422"/>
        <v>0</v>
      </c>
      <c r="CF2025" s="2">
        <f t="shared" si="1422"/>
        <v>0</v>
      </c>
      <c r="CG2025" s="2">
        <f t="shared" si="1422"/>
        <v>0</v>
      </c>
      <c r="CH2025" s="2">
        <f t="shared" si="1422"/>
        <v>0</v>
      </c>
      <c r="CI2025" s="2">
        <f t="shared" si="1422"/>
        <v>0</v>
      </c>
      <c r="CJ2025" s="2">
        <f t="shared" si="1422"/>
        <v>0</v>
      </c>
      <c r="CK2025" s="2">
        <f t="shared" si="1422"/>
        <v>0</v>
      </c>
      <c r="CL2025" s="2">
        <f t="shared" si="1422"/>
        <v>0</v>
      </c>
      <c r="CM2025" s="2">
        <f t="shared" si="1422"/>
        <v>0</v>
      </c>
      <c r="CN2025" s="2">
        <f t="shared" si="1422"/>
        <v>0</v>
      </c>
      <c r="CO2025" s="2">
        <f t="shared" si="1422"/>
        <v>0</v>
      </c>
      <c r="CP2025" s="2">
        <f t="shared" si="1422"/>
        <v>0</v>
      </c>
      <c r="CQ2025" s="2">
        <f t="shared" si="1422"/>
        <v>0</v>
      </c>
      <c r="CR2025" s="2">
        <f t="shared" si="1422"/>
        <v>0</v>
      </c>
      <c r="CS2025" s="2">
        <f t="shared" si="1422"/>
        <v>0</v>
      </c>
      <c r="CT2025" s="2">
        <f t="shared" si="1422"/>
        <v>0</v>
      </c>
      <c r="CU2025" s="2">
        <f t="shared" si="1422"/>
        <v>0</v>
      </c>
      <c r="CV2025" s="2">
        <f t="shared" si="1422"/>
        <v>0</v>
      </c>
      <c r="CW2025" s="2">
        <f t="shared" si="1422"/>
        <v>0</v>
      </c>
      <c r="CX2025" s="2">
        <f t="shared" si="1422"/>
        <v>0</v>
      </c>
      <c r="CY2025" s="2">
        <f t="shared" si="1422"/>
        <v>0</v>
      </c>
      <c r="CZ2025" s="2">
        <f t="shared" si="1422"/>
        <v>0</v>
      </c>
      <c r="DA2025" s="2">
        <f t="shared" si="1422"/>
        <v>0</v>
      </c>
      <c r="DB2025" s="2">
        <f t="shared" si="1422"/>
        <v>0</v>
      </c>
      <c r="DC2025" s="2">
        <f t="shared" si="1422"/>
        <v>0</v>
      </c>
      <c r="DD2025" s="2">
        <f t="shared" si="1422"/>
        <v>0</v>
      </c>
      <c r="DE2025" s="2">
        <f t="shared" si="1422"/>
        <v>0</v>
      </c>
      <c r="DF2025" s="2">
        <f t="shared" si="1422"/>
        <v>0</v>
      </c>
      <c r="DG2025" s="3">
        <f t="shared" ref="DG2025:EL2025" si="1423">DG2037</f>
        <v>0</v>
      </c>
      <c r="DH2025" s="3">
        <f t="shared" si="1423"/>
        <v>0</v>
      </c>
      <c r="DI2025" s="3">
        <f t="shared" si="1423"/>
        <v>0</v>
      </c>
      <c r="DJ2025" s="3">
        <f t="shared" si="1423"/>
        <v>0</v>
      </c>
      <c r="DK2025" s="3">
        <f t="shared" si="1423"/>
        <v>0</v>
      </c>
      <c r="DL2025" s="3">
        <f t="shared" si="1423"/>
        <v>0</v>
      </c>
      <c r="DM2025" s="3">
        <f t="shared" si="1423"/>
        <v>0</v>
      </c>
      <c r="DN2025" s="3">
        <f t="shared" si="1423"/>
        <v>0</v>
      </c>
      <c r="DO2025" s="3">
        <f t="shared" si="1423"/>
        <v>0</v>
      </c>
      <c r="DP2025" s="3">
        <f t="shared" si="1423"/>
        <v>0</v>
      </c>
      <c r="DQ2025" s="3">
        <f t="shared" si="1423"/>
        <v>0</v>
      </c>
      <c r="DR2025" s="3">
        <f t="shared" si="1423"/>
        <v>0</v>
      </c>
      <c r="DS2025" s="3">
        <f t="shared" si="1423"/>
        <v>0</v>
      </c>
      <c r="DT2025" s="3">
        <f t="shared" si="1423"/>
        <v>0</v>
      </c>
      <c r="DU2025" s="3">
        <f t="shared" si="1423"/>
        <v>0</v>
      </c>
      <c r="DV2025" s="3">
        <f t="shared" si="1423"/>
        <v>0</v>
      </c>
      <c r="DW2025" s="3">
        <f t="shared" si="1423"/>
        <v>0</v>
      </c>
      <c r="DX2025" s="3">
        <f t="shared" si="1423"/>
        <v>0</v>
      </c>
      <c r="DY2025" s="3">
        <f t="shared" si="1423"/>
        <v>0</v>
      </c>
      <c r="DZ2025" s="3">
        <f t="shared" si="1423"/>
        <v>0</v>
      </c>
      <c r="EA2025" s="3">
        <f t="shared" si="1423"/>
        <v>0</v>
      </c>
      <c r="EB2025" s="3">
        <f t="shared" si="1423"/>
        <v>0</v>
      </c>
      <c r="EC2025" s="3">
        <f t="shared" si="1423"/>
        <v>0</v>
      </c>
      <c r="ED2025" s="3">
        <f t="shared" si="1423"/>
        <v>0</v>
      </c>
      <c r="EE2025" s="3">
        <f t="shared" si="1423"/>
        <v>0</v>
      </c>
      <c r="EF2025" s="3">
        <f t="shared" si="1423"/>
        <v>0</v>
      </c>
      <c r="EG2025" s="3">
        <f t="shared" si="1423"/>
        <v>0</v>
      </c>
      <c r="EH2025" s="3">
        <f t="shared" si="1423"/>
        <v>0</v>
      </c>
      <c r="EI2025" s="3">
        <f t="shared" si="1423"/>
        <v>0</v>
      </c>
      <c r="EJ2025" s="3">
        <f t="shared" si="1423"/>
        <v>0</v>
      </c>
      <c r="EK2025" s="3">
        <f t="shared" si="1423"/>
        <v>0</v>
      </c>
      <c r="EL2025" s="3">
        <f t="shared" si="1423"/>
        <v>0</v>
      </c>
      <c r="EM2025" s="3">
        <f t="shared" ref="EM2025:FR2025" si="1424">EM2037</f>
        <v>0</v>
      </c>
      <c r="EN2025" s="3">
        <f t="shared" si="1424"/>
        <v>0</v>
      </c>
      <c r="EO2025" s="3">
        <f t="shared" si="1424"/>
        <v>0</v>
      </c>
      <c r="EP2025" s="3">
        <f t="shared" si="1424"/>
        <v>0</v>
      </c>
      <c r="EQ2025" s="3">
        <f t="shared" si="1424"/>
        <v>0</v>
      </c>
      <c r="ER2025" s="3">
        <f t="shared" si="1424"/>
        <v>0</v>
      </c>
      <c r="ES2025" s="3">
        <f t="shared" si="1424"/>
        <v>0</v>
      </c>
      <c r="ET2025" s="3">
        <f t="shared" si="1424"/>
        <v>0</v>
      </c>
      <c r="EU2025" s="3">
        <f t="shared" si="1424"/>
        <v>0</v>
      </c>
      <c r="EV2025" s="3">
        <f t="shared" si="1424"/>
        <v>0</v>
      </c>
      <c r="EW2025" s="3">
        <f t="shared" si="1424"/>
        <v>0</v>
      </c>
      <c r="EX2025" s="3">
        <f t="shared" si="1424"/>
        <v>0</v>
      </c>
      <c r="EY2025" s="3">
        <f t="shared" si="1424"/>
        <v>0</v>
      </c>
      <c r="EZ2025" s="3">
        <f t="shared" si="1424"/>
        <v>0</v>
      </c>
      <c r="FA2025" s="3">
        <f t="shared" si="1424"/>
        <v>0</v>
      </c>
      <c r="FB2025" s="3">
        <f t="shared" si="1424"/>
        <v>0</v>
      </c>
      <c r="FC2025" s="3">
        <f t="shared" si="1424"/>
        <v>0</v>
      </c>
      <c r="FD2025" s="3">
        <f t="shared" si="1424"/>
        <v>0</v>
      </c>
      <c r="FE2025" s="3">
        <f t="shared" si="1424"/>
        <v>0</v>
      </c>
      <c r="FF2025" s="3">
        <f t="shared" si="1424"/>
        <v>0</v>
      </c>
      <c r="FG2025" s="3">
        <f t="shared" si="1424"/>
        <v>0</v>
      </c>
      <c r="FH2025" s="3">
        <f t="shared" si="1424"/>
        <v>0</v>
      </c>
      <c r="FI2025" s="3">
        <f t="shared" si="1424"/>
        <v>0</v>
      </c>
      <c r="FJ2025" s="3">
        <f t="shared" si="1424"/>
        <v>0</v>
      </c>
      <c r="FK2025" s="3">
        <f t="shared" si="1424"/>
        <v>0</v>
      </c>
      <c r="FL2025" s="3">
        <f t="shared" si="1424"/>
        <v>0</v>
      </c>
      <c r="FM2025" s="3">
        <f t="shared" si="1424"/>
        <v>0</v>
      </c>
      <c r="FN2025" s="3">
        <f t="shared" si="1424"/>
        <v>0</v>
      </c>
      <c r="FO2025" s="3">
        <f t="shared" si="1424"/>
        <v>0</v>
      </c>
      <c r="FP2025" s="3">
        <f t="shared" si="1424"/>
        <v>0</v>
      </c>
      <c r="FQ2025" s="3">
        <f t="shared" si="1424"/>
        <v>0</v>
      </c>
      <c r="FR2025" s="3">
        <f t="shared" si="1424"/>
        <v>0</v>
      </c>
      <c r="FS2025" s="3">
        <f t="shared" ref="FS2025:GX2025" si="1425">FS2037</f>
        <v>0</v>
      </c>
      <c r="FT2025" s="3">
        <f t="shared" si="1425"/>
        <v>0</v>
      </c>
      <c r="FU2025" s="3">
        <f t="shared" si="1425"/>
        <v>0</v>
      </c>
      <c r="FV2025" s="3">
        <f t="shared" si="1425"/>
        <v>0</v>
      </c>
      <c r="FW2025" s="3">
        <f t="shared" si="1425"/>
        <v>0</v>
      </c>
      <c r="FX2025" s="3">
        <f t="shared" si="1425"/>
        <v>0</v>
      </c>
      <c r="FY2025" s="3">
        <f t="shared" si="1425"/>
        <v>0</v>
      </c>
      <c r="FZ2025" s="3">
        <f t="shared" si="1425"/>
        <v>0</v>
      </c>
      <c r="GA2025" s="3">
        <f t="shared" si="1425"/>
        <v>0</v>
      </c>
      <c r="GB2025" s="3">
        <f t="shared" si="1425"/>
        <v>0</v>
      </c>
      <c r="GC2025" s="3">
        <f t="shared" si="1425"/>
        <v>0</v>
      </c>
      <c r="GD2025" s="3">
        <f t="shared" si="1425"/>
        <v>0</v>
      </c>
      <c r="GE2025" s="3">
        <f t="shared" si="1425"/>
        <v>0</v>
      </c>
      <c r="GF2025" s="3">
        <f t="shared" si="1425"/>
        <v>0</v>
      </c>
      <c r="GG2025" s="3">
        <f t="shared" si="1425"/>
        <v>0</v>
      </c>
      <c r="GH2025" s="3">
        <f t="shared" si="1425"/>
        <v>0</v>
      </c>
      <c r="GI2025" s="3">
        <f t="shared" si="1425"/>
        <v>0</v>
      </c>
      <c r="GJ2025" s="3">
        <f t="shared" si="1425"/>
        <v>0</v>
      </c>
      <c r="GK2025" s="3">
        <f t="shared" si="1425"/>
        <v>0</v>
      </c>
      <c r="GL2025" s="3">
        <f t="shared" si="1425"/>
        <v>0</v>
      </c>
      <c r="GM2025" s="3">
        <f t="shared" si="1425"/>
        <v>0</v>
      </c>
      <c r="GN2025" s="3">
        <f t="shared" si="1425"/>
        <v>0</v>
      </c>
      <c r="GO2025" s="3">
        <f t="shared" si="1425"/>
        <v>0</v>
      </c>
      <c r="GP2025" s="3">
        <f t="shared" si="1425"/>
        <v>0</v>
      </c>
      <c r="GQ2025" s="3">
        <f t="shared" si="1425"/>
        <v>0</v>
      </c>
      <c r="GR2025" s="3">
        <f t="shared" si="1425"/>
        <v>0</v>
      </c>
      <c r="GS2025" s="3">
        <f t="shared" si="1425"/>
        <v>0</v>
      </c>
      <c r="GT2025" s="3">
        <f t="shared" si="1425"/>
        <v>0</v>
      </c>
      <c r="GU2025" s="3">
        <f t="shared" si="1425"/>
        <v>0</v>
      </c>
      <c r="GV2025" s="3">
        <f t="shared" si="1425"/>
        <v>0</v>
      </c>
      <c r="GW2025" s="3">
        <f t="shared" si="1425"/>
        <v>0</v>
      </c>
      <c r="GX2025" s="3">
        <f t="shared" si="1425"/>
        <v>0</v>
      </c>
    </row>
    <row r="2027" spans="1:245">
      <c r="A2027">
        <v>17</v>
      </c>
      <c r="B2027">
        <v>0</v>
      </c>
      <c r="C2027">
        <f>ROW(SmtRes!A2151)</f>
        <v>2151</v>
      </c>
      <c r="D2027">
        <f>ROW(EtalonRes!A2094)</f>
        <v>2094</v>
      </c>
      <c r="E2027" t="s">
        <v>17</v>
      </c>
      <c r="F2027" t="s">
        <v>18</v>
      </c>
      <c r="G2027" t="s">
        <v>19</v>
      </c>
      <c r="H2027" t="s">
        <v>20</v>
      </c>
      <c r="I2027">
        <f>ROUND(36.6/100,9)</f>
        <v>0.36599999999999999</v>
      </c>
      <c r="J2027">
        <v>0</v>
      </c>
      <c r="K2027">
        <f>ROUND(36.6/100,9)</f>
        <v>0.36599999999999999</v>
      </c>
      <c r="O2027">
        <f t="shared" ref="O2027:O2035" si="1426">ROUND(CP2027,2)</f>
        <v>723.72</v>
      </c>
      <c r="P2027">
        <f t="shared" ref="P2027:P2035" si="1427">ROUND(CQ2027*I2027,2)</f>
        <v>0</v>
      </c>
      <c r="Q2027">
        <f t="shared" ref="Q2027:Q2035" si="1428">ROUND(CR2027*I2027,2)</f>
        <v>0</v>
      </c>
      <c r="R2027">
        <f t="shared" ref="R2027:R2035" si="1429">ROUND(CS2027*I2027,2)</f>
        <v>0</v>
      </c>
      <c r="S2027">
        <f t="shared" ref="S2027:S2035" si="1430">ROUND(CT2027*I2027,2)</f>
        <v>723.72</v>
      </c>
      <c r="T2027">
        <f t="shared" ref="T2027:T2035" si="1431">ROUND(CU2027*I2027,2)</f>
        <v>0</v>
      </c>
      <c r="U2027">
        <f t="shared" ref="U2027:U2035" si="1432">CV2027*I2027</f>
        <v>2.80722</v>
      </c>
      <c r="V2027">
        <f t="shared" ref="V2027:V2035" si="1433">CW2027*I2027</f>
        <v>0</v>
      </c>
      <c r="W2027">
        <f t="shared" ref="W2027:W2035" si="1434">ROUND(CX2027*I2027,2)</f>
        <v>0</v>
      </c>
      <c r="X2027">
        <f t="shared" ref="X2027:X2035" si="1435">ROUND(CY2027,2)</f>
        <v>492.13</v>
      </c>
      <c r="Y2027">
        <f t="shared" ref="Y2027:Y2035" si="1436">ROUND(CZ2027,2)</f>
        <v>390.81</v>
      </c>
      <c r="AA2027">
        <v>35863109</v>
      </c>
      <c r="AB2027">
        <f t="shared" ref="AB2027:AB2035" si="1437">ROUND((AC2027+AD2027+AF2027),2)</f>
        <v>59.83</v>
      </c>
      <c r="AC2027">
        <f t="shared" ref="AC2027:AC2035" si="1438">ROUND((ES2027),2)</f>
        <v>0</v>
      </c>
      <c r="AD2027">
        <f t="shared" ref="AD2027:AD2035" si="1439">ROUND((((ET2027)-(EU2027))+AE2027),2)</f>
        <v>0</v>
      </c>
      <c r="AE2027">
        <f t="shared" ref="AE2027:AE2035" si="1440">ROUND((EU2027),2)</f>
        <v>0</v>
      </c>
      <c r="AF2027">
        <f t="shared" ref="AF2027:AF2035" si="1441">ROUND((EV2027),2)</f>
        <v>59.83</v>
      </c>
      <c r="AG2027">
        <f t="shared" ref="AG2027:AG2035" si="1442">ROUND((AP2027),2)</f>
        <v>0</v>
      </c>
      <c r="AH2027">
        <f t="shared" ref="AH2027:AH2035" si="1443">(EW2027)</f>
        <v>7.67</v>
      </c>
      <c r="AI2027">
        <f t="shared" ref="AI2027:AI2035" si="1444">(EX2027)</f>
        <v>0</v>
      </c>
      <c r="AJ2027">
        <f t="shared" ref="AJ2027:AJ2035" si="1445">(AS2027)</f>
        <v>0</v>
      </c>
      <c r="AK2027">
        <v>59.83</v>
      </c>
      <c r="AL2027">
        <v>0</v>
      </c>
      <c r="AM2027">
        <v>0</v>
      </c>
      <c r="AN2027">
        <v>0</v>
      </c>
      <c r="AO2027">
        <v>59.83</v>
      </c>
      <c r="AP2027">
        <v>0</v>
      </c>
      <c r="AQ2027">
        <v>7.67</v>
      </c>
      <c r="AR2027">
        <v>0</v>
      </c>
      <c r="AS2027">
        <v>0</v>
      </c>
      <c r="AT2027">
        <v>68</v>
      </c>
      <c r="AU2027">
        <v>54</v>
      </c>
      <c r="AV2027">
        <v>1</v>
      </c>
      <c r="AW2027">
        <v>1</v>
      </c>
      <c r="AZ2027">
        <v>1</v>
      </c>
      <c r="BA2027">
        <v>33.049999999999997</v>
      </c>
      <c r="BB2027">
        <v>1</v>
      </c>
      <c r="BC2027">
        <v>1</v>
      </c>
      <c r="BD2027" t="s">
        <v>3</v>
      </c>
      <c r="BE2027" t="s">
        <v>3</v>
      </c>
      <c r="BF2027" t="s">
        <v>3</v>
      </c>
      <c r="BG2027" t="s">
        <v>3</v>
      </c>
      <c r="BH2027">
        <v>0</v>
      </c>
      <c r="BI2027">
        <v>1</v>
      </c>
      <c r="BJ2027" t="s">
        <v>21</v>
      </c>
      <c r="BM2027">
        <v>57001</v>
      </c>
      <c r="BN2027">
        <v>0</v>
      </c>
      <c r="BO2027" t="s">
        <v>18</v>
      </c>
      <c r="BP2027">
        <v>1</v>
      </c>
      <c r="BQ2027">
        <v>6</v>
      </c>
      <c r="BR2027">
        <v>0</v>
      </c>
      <c r="BS2027">
        <v>33.049999999999997</v>
      </c>
      <c r="BT2027">
        <v>1</v>
      </c>
      <c r="BU2027">
        <v>1</v>
      </c>
      <c r="BV2027">
        <v>1</v>
      </c>
      <c r="BW2027">
        <v>1</v>
      </c>
      <c r="BX2027">
        <v>1</v>
      </c>
      <c r="BY2027" t="s">
        <v>3</v>
      </c>
      <c r="BZ2027">
        <v>80</v>
      </c>
      <c r="CA2027">
        <v>68</v>
      </c>
      <c r="CB2027" t="s">
        <v>3</v>
      </c>
      <c r="CE2027">
        <v>0</v>
      </c>
      <c r="CF2027">
        <v>0</v>
      </c>
      <c r="CG2027">
        <v>0</v>
      </c>
      <c r="CM2027">
        <v>0</v>
      </c>
      <c r="CN2027" t="s">
        <v>3</v>
      </c>
      <c r="CO2027">
        <v>0</v>
      </c>
      <c r="CP2027">
        <f t="shared" ref="CP2027:CP2035" si="1446">(P2027+Q2027+S2027)</f>
        <v>723.72</v>
      </c>
      <c r="CQ2027">
        <f t="shared" ref="CQ2027:CQ2035" si="1447">AC2027*BC2027</f>
        <v>0</v>
      </c>
      <c r="CR2027">
        <f t="shared" ref="CR2027:CR2035" si="1448">AD2027*BB2027</f>
        <v>0</v>
      </c>
      <c r="CS2027">
        <f t="shared" ref="CS2027:CS2035" si="1449">AE2027*BS2027</f>
        <v>0</v>
      </c>
      <c r="CT2027">
        <f t="shared" ref="CT2027:CT2035" si="1450">AF2027*BA2027</f>
        <v>1977.3814999999997</v>
      </c>
      <c r="CU2027">
        <f t="shared" ref="CU2027:CU2035" si="1451">AG2027</f>
        <v>0</v>
      </c>
      <c r="CV2027">
        <f t="shared" ref="CV2027:CV2035" si="1452">AH2027</f>
        <v>7.67</v>
      </c>
      <c r="CW2027">
        <f t="shared" ref="CW2027:CW2035" si="1453">AI2027</f>
        <v>0</v>
      </c>
      <c r="CX2027">
        <f t="shared" ref="CX2027:CX2035" si="1454">AJ2027</f>
        <v>0</v>
      </c>
      <c r="CY2027">
        <f t="shared" ref="CY2027:CY2035" si="1455">(((S2027+R2027)*AT2027)/100)</f>
        <v>492.12959999999998</v>
      </c>
      <c r="CZ2027">
        <f t="shared" ref="CZ2027:CZ2035" si="1456">(((S2027+R2027)*AU2027)/100)</f>
        <v>390.80880000000002</v>
      </c>
      <c r="DC2027" t="s">
        <v>3</v>
      </c>
      <c r="DD2027" t="s">
        <v>3</v>
      </c>
      <c r="DE2027" t="s">
        <v>3</v>
      </c>
      <c r="DF2027" t="s">
        <v>3</v>
      </c>
      <c r="DG2027" t="s">
        <v>3</v>
      </c>
      <c r="DH2027" t="s">
        <v>3</v>
      </c>
      <c r="DI2027" t="s">
        <v>3</v>
      </c>
      <c r="DJ2027" t="s">
        <v>3</v>
      </c>
      <c r="DK2027" t="s">
        <v>3</v>
      </c>
      <c r="DL2027" t="s">
        <v>3</v>
      </c>
      <c r="DM2027" t="s">
        <v>3</v>
      </c>
      <c r="DN2027">
        <v>0</v>
      </c>
      <c r="DO2027">
        <v>0</v>
      </c>
      <c r="DP2027">
        <v>1</v>
      </c>
      <c r="DQ2027">
        <v>1</v>
      </c>
      <c r="DU2027">
        <v>1013</v>
      </c>
      <c r="DV2027" t="s">
        <v>20</v>
      </c>
      <c r="DW2027" t="s">
        <v>20</v>
      </c>
      <c r="DX2027">
        <v>1</v>
      </c>
      <c r="DZ2027" t="s">
        <v>3</v>
      </c>
      <c r="EA2027" t="s">
        <v>3</v>
      </c>
      <c r="EB2027" t="s">
        <v>3</v>
      </c>
      <c r="EC2027" t="s">
        <v>3</v>
      </c>
      <c r="EE2027">
        <v>29085590</v>
      </c>
      <c r="EF2027">
        <v>6</v>
      </c>
      <c r="EG2027" t="s">
        <v>22</v>
      </c>
      <c r="EH2027">
        <v>0</v>
      </c>
      <c r="EI2027" t="s">
        <v>3</v>
      </c>
      <c r="EJ2027">
        <v>1</v>
      </c>
      <c r="EK2027">
        <v>57001</v>
      </c>
      <c r="EL2027" t="s">
        <v>23</v>
      </c>
      <c r="EM2027" t="s">
        <v>24</v>
      </c>
      <c r="EO2027" t="s">
        <v>3</v>
      </c>
      <c r="EQ2027">
        <v>0</v>
      </c>
      <c r="ER2027">
        <v>59.83</v>
      </c>
      <c r="ES2027">
        <v>0</v>
      </c>
      <c r="ET2027">
        <v>0</v>
      </c>
      <c r="EU2027">
        <v>0</v>
      </c>
      <c r="EV2027">
        <v>59.83</v>
      </c>
      <c r="EW2027">
        <v>7.67</v>
      </c>
      <c r="EX2027">
        <v>0</v>
      </c>
      <c r="EY2027">
        <v>0</v>
      </c>
      <c r="FQ2027">
        <v>0</v>
      </c>
      <c r="FR2027">
        <f t="shared" ref="FR2027:FR2035" si="1457">ROUND(IF(AND(BH2027=3,BI2027=3),P2027,0),2)</f>
        <v>0</v>
      </c>
      <c r="FS2027">
        <v>0</v>
      </c>
      <c r="FV2027" t="s">
        <v>25</v>
      </c>
      <c r="FW2027" t="s">
        <v>26</v>
      </c>
      <c r="FX2027">
        <v>80</v>
      </c>
      <c r="FY2027">
        <v>68</v>
      </c>
      <c r="GA2027" t="s">
        <v>3</v>
      </c>
      <c r="GD2027">
        <v>1</v>
      </c>
      <c r="GF2027">
        <v>1095792533</v>
      </c>
      <c r="GG2027">
        <v>2</v>
      </c>
      <c r="GH2027">
        <v>1</v>
      </c>
      <c r="GI2027">
        <v>2</v>
      </c>
      <c r="GJ2027">
        <v>0</v>
      </c>
      <c r="GK2027">
        <v>0</v>
      </c>
      <c r="GL2027">
        <f t="shared" ref="GL2027:GL2035" si="1458">ROUND(IF(AND(BH2027=3,BI2027=3,FS2027&lt;&gt;0),P2027,0),2)</f>
        <v>0</v>
      </c>
      <c r="GM2027">
        <f t="shared" ref="GM2027:GM2035" si="1459">ROUND(O2027+X2027+Y2027,2)+GX2027</f>
        <v>1606.66</v>
      </c>
      <c r="GN2027">
        <f t="shared" ref="GN2027:GN2035" si="1460">IF(OR(BI2027=0,BI2027=1),ROUND(O2027+X2027+Y2027,2),0)</f>
        <v>1606.66</v>
      </c>
      <c r="GO2027">
        <f t="shared" ref="GO2027:GO2035" si="1461">IF(BI2027=2,ROUND(O2027+X2027+Y2027,2),0)</f>
        <v>0</v>
      </c>
      <c r="GP2027">
        <f t="shared" ref="GP2027:GP2035" si="1462">IF(BI2027=4,ROUND(O2027+X2027+Y2027,2)+GX2027,0)</f>
        <v>0</v>
      </c>
      <c r="GR2027">
        <v>0</v>
      </c>
      <c r="GS2027">
        <v>3</v>
      </c>
      <c r="GT2027">
        <v>0</v>
      </c>
      <c r="GU2027" t="s">
        <v>3</v>
      </c>
      <c r="GV2027">
        <f t="shared" ref="GV2027:GV2035" si="1463">ROUND((GT2027),2)</f>
        <v>0</v>
      </c>
      <c r="GW2027">
        <v>1</v>
      </c>
      <c r="GX2027">
        <f t="shared" ref="GX2027:GX2035" si="1464">ROUND(HC2027*I2027,2)</f>
        <v>0</v>
      </c>
      <c r="HA2027">
        <v>0</v>
      </c>
      <c r="HB2027">
        <v>0</v>
      </c>
      <c r="HC2027">
        <f t="shared" ref="HC2027:HC2035" si="1465">GV2027*GW2027</f>
        <v>0</v>
      </c>
      <c r="HE2027" t="s">
        <v>3</v>
      </c>
      <c r="HF2027" t="s">
        <v>3</v>
      </c>
      <c r="HM2027" t="s">
        <v>3</v>
      </c>
      <c r="IK2027">
        <v>0</v>
      </c>
    </row>
    <row r="2028" spans="1:245">
      <c r="A2028">
        <v>18</v>
      </c>
      <c r="B2028">
        <v>0</v>
      </c>
      <c r="C2028">
        <v>2151</v>
      </c>
      <c r="E2028" t="s">
        <v>27</v>
      </c>
      <c r="F2028" t="s">
        <v>28</v>
      </c>
      <c r="G2028" t="s">
        <v>29</v>
      </c>
      <c r="H2028" t="s">
        <v>30</v>
      </c>
      <c r="I2028">
        <f>I2027*J2028</f>
        <v>0.25619999999999998</v>
      </c>
      <c r="J2028">
        <v>0.7</v>
      </c>
      <c r="K2028">
        <v>0.7</v>
      </c>
      <c r="O2028">
        <f t="shared" si="1426"/>
        <v>0</v>
      </c>
      <c r="P2028">
        <f t="shared" si="1427"/>
        <v>0</v>
      </c>
      <c r="Q2028">
        <f t="shared" si="1428"/>
        <v>0</v>
      </c>
      <c r="R2028">
        <f t="shared" si="1429"/>
        <v>0</v>
      </c>
      <c r="S2028">
        <f t="shared" si="1430"/>
        <v>0</v>
      </c>
      <c r="T2028">
        <f t="shared" si="1431"/>
        <v>0</v>
      </c>
      <c r="U2028">
        <f t="shared" si="1432"/>
        <v>0</v>
      </c>
      <c r="V2028">
        <f t="shared" si="1433"/>
        <v>0</v>
      </c>
      <c r="W2028">
        <f t="shared" si="1434"/>
        <v>0</v>
      </c>
      <c r="X2028">
        <f t="shared" si="1435"/>
        <v>0</v>
      </c>
      <c r="Y2028">
        <f t="shared" si="1436"/>
        <v>0</v>
      </c>
      <c r="AA2028">
        <v>35863109</v>
      </c>
      <c r="AB2028">
        <f t="shared" si="1437"/>
        <v>0</v>
      </c>
      <c r="AC2028">
        <f t="shared" si="1438"/>
        <v>0</v>
      </c>
      <c r="AD2028">
        <f t="shared" si="1439"/>
        <v>0</v>
      </c>
      <c r="AE2028">
        <f t="shared" si="1440"/>
        <v>0</v>
      </c>
      <c r="AF2028">
        <f t="shared" si="1441"/>
        <v>0</v>
      </c>
      <c r="AG2028">
        <f t="shared" si="1442"/>
        <v>0</v>
      </c>
      <c r="AH2028">
        <f t="shared" si="1443"/>
        <v>0</v>
      </c>
      <c r="AI2028">
        <f t="shared" si="1444"/>
        <v>0</v>
      </c>
      <c r="AJ2028">
        <f t="shared" si="1445"/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1</v>
      </c>
      <c r="AW2028">
        <v>1</v>
      </c>
      <c r="AZ2028">
        <v>1</v>
      </c>
      <c r="BA2028">
        <v>1</v>
      </c>
      <c r="BB2028">
        <v>1</v>
      </c>
      <c r="BC2028">
        <v>1</v>
      </c>
      <c r="BD2028" t="s">
        <v>3</v>
      </c>
      <c r="BE2028" t="s">
        <v>3</v>
      </c>
      <c r="BF2028" t="s">
        <v>3</v>
      </c>
      <c r="BG2028" t="s">
        <v>3</v>
      </c>
      <c r="BH2028">
        <v>3</v>
      </c>
      <c r="BI2028">
        <v>2</v>
      </c>
      <c r="BJ2028" t="s">
        <v>31</v>
      </c>
      <c r="BM2028">
        <v>500002</v>
      </c>
      <c r="BN2028">
        <v>0</v>
      </c>
      <c r="BO2028" t="s">
        <v>3</v>
      </c>
      <c r="BP2028">
        <v>0</v>
      </c>
      <c r="BQ2028">
        <v>12</v>
      </c>
      <c r="BR2028">
        <v>0</v>
      </c>
      <c r="BS2028">
        <v>1</v>
      </c>
      <c r="BT2028">
        <v>1</v>
      </c>
      <c r="BU2028">
        <v>1</v>
      </c>
      <c r="BV2028">
        <v>1</v>
      </c>
      <c r="BW2028">
        <v>1</v>
      </c>
      <c r="BX2028">
        <v>1</v>
      </c>
      <c r="BY2028" t="s">
        <v>3</v>
      </c>
      <c r="BZ2028">
        <v>0</v>
      </c>
      <c r="CA2028">
        <v>0</v>
      </c>
      <c r="CB2028" t="s">
        <v>3</v>
      </c>
      <c r="CE2028">
        <v>0</v>
      </c>
      <c r="CF2028">
        <v>0</v>
      </c>
      <c r="CG2028">
        <v>0</v>
      </c>
      <c r="CM2028">
        <v>0</v>
      </c>
      <c r="CN2028" t="s">
        <v>3</v>
      </c>
      <c r="CO2028">
        <v>0</v>
      </c>
      <c r="CP2028">
        <f t="shared" si="1446"/>
        <v>0</v>
      </c>
      <c r="CQ2028">
        <f t="shared" si="1447"/>
        <v>0</v>
      </c>
      <c r="CR2028">
        <f t="shared" si="1448"/>
        <v>0</v>
      </c>
      <c r="CS2028">
        <f t="shared" si="1449"/>
        <v>0</v>
      </c>
      <c r="CT2028">
        <f t="shared" si="1450"/>
        <v>0</v>
      </c>
      <c r="CU2028">
        <f t="shared" si="1451"/>
        <v>0</v>
      </c>
      <c r="CV2028">
        <f t="shared" si="1452"/>
        <v>0</v>
      </c>
      <c r="CW2028">
        <f t="shared" si="1453"/>
        <v>0</v>
      </c>
      <c r="CX2028">
        <f t="shared" si="1454"/>
        <v>0</v>
      </c>
      <c r="CY2028">
        <f t="shared" si="1455"/>
        <v>0</v>
      </c>
      <c r="CZ2028">
        <f t="shared" si="1456"/>
        <v>0</v>
      </c>
      <c r="DC2028" t="s">
        <v>3</v>
      </c>
      <c r="DD2028" t="s">
        <v>3</v>
      </c>
      <c r="DE2028" t="s">
        <v>3</v>
      </c>
      <c r="DF2028" t="s">
        <v>3</v>
      </c>
      <c r="DG2028" t="s">
        <v>3</v>
      </c>
      <c r="DH2028" t="s">
        <v>3</v>
      </c>
      <c r="DI2028" t="s">
        <v>3</v>
      </c>
      <c r="DJ2028" t="s">
        <v>3</v>
      </c>
      <c r="DK2028" t="s">
        <v>3</v>
      </c>
      <c r="DL2028" t="s">
        <v>3</v>
      </c>
      <c r="DM2028" t="s">
        <v>3</v>
      </c>
      <c r="DN2028">
        <v>0</v>
      </c>
      <c r="DO2028">
        <v>0</v>
      </c>
      <c r="DP2028">
        <v>1</v>
      </c>
      <c r="DQ2028">
        <v>1</v>
      </c>
      <c r="DU2028">
        <v>1009</v>
      </c>
      <c r="DV2028" t="s">
        <v>30</v>
      </c>
      <c r="DW2028" t="s">
        <v>30</v>
      </c>
      <c r="DX2028">
        <v>1000</v>
      </c>
      <c r="DZ2028" t="s">
        <v>3</v>
      </c>
      <c r="EA2028" t="s">
        <v>3</v>
      </c>
      <c r="EB2028" t="s">
        <v>3</v>
      </c>
      <c r="EC2028" t="s">
        <v>3</v>
      </c>
      <c r="EE2028">
        <v>29085444</v>
      </c>
      <c r="EF2028">
        <v>12</v>
      </c>
      <c r="EG2028" t="s">
        <v>32</v>
      </c>
      <c r="EH2028">
        <v>0</v>
      </c>
      <c r="EI2028" t="s">
        <v>3</v>
      </c>
      <c r="EJ2028">
        <v>2</v>
      </c>
      <c r="EK2028">
        <v>500002</v>
      </c>
      <c r="EL2028" t="s">
        <v>33</v>
      </c>
      <c r="EM2028" t="s">
        <v>34</v>
      </c>
      <c r="EO2028" t="s">
        <v>3</v>
      </c>
      <c r="EQ2028">
        <v>0</v>
      </c>
      <c r="ER2028">
        <v>0</v>
      </c>
      <c r="ES2028">
        <v>0</v>
      </c>
      <c r="ET2028">
        <v>0</v>
      </c>
      <c r="EU2028">
        <v>0</v>
      </c>
      <c r="EV2028">
        <v>0</v>
      </c>
      <c r="EW2028">
        <v>0</v>
      </c>
      <c r="EX2028">
        <v>0</v>
      </c>
      <c r="FQ2028">
        <v>0</v>
      </c>
      <c r="FR2028">
        <f t="shared" si="1457"/>
        <v>0</v>
      </c>
      <c r="FS2028">
        <v>0</v>
      </c>
      <c r="FX2028">
        <v>0</v>
      </c>
      <c r="FY2028">
        <v>0</v>
      </c>
      <c r="GA2028" t="s">
        <v>3</v>
      </c>
      <c r="GD2028">
        <v>1</v>
      </c>
      <c r="GF2028">
        <v>-304821490</v>
      </c>
      <c r="GG2028">
        <v>2</v>
      </c>
      <c r="GH2028">
        <v>1</v>
      </c>
      <c r="GI2028">
        <v>-2</v>
      </c>
      <c r="GJ2028">
        <v>0</v>
      </c>
      <c r="GK2028">
        <v>0</v>
      </c>
      <c r="GL2028">
        <f t="shared" si="1458"/>
        <v>0</v>
      </c>
      <c r="GM2028">
        <f t="shared" si="1459"/>
        <v>0</v>
      </c>
      <c r="GN2028">
        <f t="shared" si="1460"/>
        <v>0</v>
      </c>
      <c r="GO2028">
        <f t="shared" si="1461"/>
        <v>0</v>
      </c>
      <c r="GP2028">
        <f t="shared" si="1462"/>
        <v>0</v>
      </c>
      <c r="GR2028">
        <v>0</v>
      </c>
      <c r="GS2028">
        <v>3</v>
      </c>
      <c r="GT2028">
        <v>0</v>
      </c>
      <c r="GU2028" t="s">
        <v>3</v>
      </c>
      <c r="GV2028">
        <f t="shared" si="1463"/>
        <v>0</v>
      </c>
      <c r="GW2028">
        <v>1</v>
      </c>
      <c r="GX2028">
        <f t="shared" si="1464"/>
        <v>0</v>
      </c>
      <c r="HA2028">
        <v>0</v>
      </c>
      <c r="HB2028">
        <v>0</v>
      </c>
      <c r="HC2028">
        <f t="shared" si="1465"/>
        <v>0</v>
      </c>
      <c r="HE2028" t="s">
        <v>3</v>
      </c>
      <c r="HF2028" t="s">
        <v>3</v>
      </c>
      <c r="HM2028" t="s">
        <v>3</v>
      </c>
      <c r="IK2028">
        <v>0</v>
      </c>
    </row>
    <row r="2029" spans="1:245">
      <c r="A2029">
        <v>17</v>
      </c>
      <c r="B2029">
        <v>0</v>
      </c>
      <c r="C2029">
        <f>ROW(SmtRes!A2155)</f>
        <v>2155</v>
      </c>
      <c r="D2029">
        <f>ROW(EtalonRes!A2098)</f>
        <v>2098</v>
      </c>
      <c r="E2029" t="s">
        <v>35</v>
      </c>
      <c r="F2029" t="s">
        <v>36</v>
      </c>
      <c r="G2029" t="s">
        <v>37</v>
      </c>
      <c r="H2029" t="s">
        <v>38</v>
      </c>
      <c r="I2029">
        <f>ROUND(36.6/100,9)</f>
        <v>0.36599999999999999</v>
      </c>
      <c r="J2029">
        <v>0</v>
      </c>
      <c r="K2029">
        <f>ROUND(36.6/100,9)</f>
        <v>0.36599999999999999</v>
      </c>
      <c r="O2029">
        <f t="shared" si="1426"/>
        <v>1096.8399999999999</v>
      </c>
      <c r="P2029">
        <f t="shared" si="1427"/>
        <v>0</v>
      </c>
      <c r="Q2029">
        <f t="shared" si="1428"/>
        <v>22.2</v>
      </c>
      <c r="R2029">
        <f t="shared" si="1429"/>
        <v>21.29</v>
      </c>
      <c r="S2029">
        <f t="shared" si="1430"/>
        <v>1074.6400000000001</v>
      </c>
      <c r="T2029">
        <f t="shared" si="1431"/>
        <v>0</v>
      </c>
      <c r="U2029">
        <f t="shared" si="1432"/>
        <v>4.1687400000000006</v>
      </c>
      <c r="V2029">
        <f t="shared" si="1433"/>
        <v>4.7579999999999997E-2</v>
      </c>
      <c r="W2029">
        <f t="shared" si="1434"/>
        <v>0</v>
      </c>
      <c r="X2029">
        <f t="shared" si="1435"/>
        <v>745.23</v>
      </c>
      <c r="Y2029">
        <f t="shared" si="1436"/>
        <v>591.79999999999995</v>
      </c>
      <c r="AA2029">
        <v>35863109</v>
      </c>
      <c r="AB2029">
        <f t="shared" si="1437"/>
        <v>92.9</v>
      </c>
      <c r="AC2029">
        <f t="shared" si="1438"/>
        <v>0</v>
      </c>
      <c r="AD2029">
        <f t="shared" si="1439"/>
        <v>4.0599999999999996</v>
      </c>
      <c r="AE2029">
        <f t="shared" si="1440"/>
        <v>1.76</v>
      </c>
      <c r="AF2029">
        <f t="shared" si="1441"/>
        <v>88.84</v>
      </c>
      <c r="AG2029">
        <f t="shared" si="1442"/>
        <v>0</v>
      </c>
      <c r="AH2029">
        <f t="shared" si="1443"/>
        <v>11.39</v>
      </c>
      <c r="AI2029">
        <f t="shared" si="1444"/>
        <v>0.13</v>
      </c>
      <c r="AJ2029">
        <f t="shared" si="1445"/>
        <v>0</v>
      </c>
      <c r="AK2029">
        <v>92.9</v>
      </c>
      <c r="AL2029">
        <v>0</v>
      </c>
      <c r="AM2029">
        <v>4.0599999999999996</v>
      </c>
      <c r="AN2029">
        <v>1.76</v>
      </c>
      <c r="AO2029">
        <v>88.84</v>
      </c>
      <c r="AP2029">
        <v>0</v>
      </c>
      <c r="AQ2029">
        <v>11.39</v>
      </c>
      <c r="AR2029">
        <v>0.13</v>
      </c>
      <c r="AS2029">
        <v>0</v>
      </c>
      <c r="AT2029">
        <v>68</v>
      </c>
      <c r="AU2029">
        <v>54</v>
      </c>
      <c r="AV2029">
        <v>1</v>
      </c>
      <c r="AW2029">
        <v>1</v>
      </c>
      <c r="AZ2029">
        <v>1</v>
      </c>
      <c r="BA2029">
        <v>33.049999999999997</v>
      </c>
      <c r="BB2029">
        <v>14.94</v>
      </c>
      <c r="BC2029">
        <v>1</v>
      </c>
      <c r="BD2029" t="s">
        <v>3</v>
      </c>
      <c r="BE2029" t="s">
        <v>3</v>
      </c>
      <c r="BF2029" t="s">
        <v>3</v>
      </c>
      <c r="BG2029" t="s">
        <v>3</v>
      </c>
      <c r="BH2029">
        <v>0</v>
      </c>
      <c r="BI2029">
        <v>1</v>
      </c>
      <c r="BJ2029" t="s">
        <v>39</v>
      </c>
      <c r="BM2029">
        <v>57001</v>
      </c>
      <c r="BN2029">
        <v>0</v>
      </c>
      <c r="BO2029" t="s">
        <v>36</v>
      </c>
      <c r="BP2029">
        <v>1</v>
      </c>
      <c r="BQ2029">
        <v>6</v>
      </c>
      <c r="BR2029">
        <v>0</v>
      </c>
      <c r="BS2029">
        <v>33.049999999999997</v>
      </c>
      <c r="BT2029">
        <v>1</v>
      </c>
      <c r="BU2029">
        <v>1</v>
      </c>
      <c r="BV2029">
        <v>1</v>
      </c>
      <c r="BW2029">
        <v>1</v>
      </c>
      <c r="BX2029">
        <v>1</v>
      </c>
      <c r="BY2029" t="s">
        <v>3</v>
      </c>
      <c r="BZ2029">
        <v>80</v>
      </c>
      <c r="CA2029">
        <v>68</v>
      </c>
      <c r="CB2029" t="s">
        <v>3</v>
      </c>
      <c r="CE2029">
        <v>0</v>
      </c>
      <c r="CF2029">
        <v>0</v>
      </c>
      <c r="CG2029">
        <v>0</v>
      </c>
      <c r="CM2029">
        <v>0</v>
      </c>
      <c r="CN2029" t="s">
        <v>3</v>
      </c>
      <c r="CO2029">
        <v>0</v>
      </c>
      <c r="CP2029">
        <f t="shared" si="1446"/>
        <v>1096.8400000000001</v>
      </c>
      <c r="CQ2029">
        <f t="shared" si="1447"/>
        <v>0</v>
      </c>
      <c r="CR2029">
        <f t="shared" si="1448"/>
        <v>60.656399999999991</v>
      </c>
      <c r="CS2029">
        <f t="shared" si="1449"/>
        <v>58.167999999999992</v>
      </c>
      <c r="CT2029">
        <f t="shared" si="1450"/>
        <v>2936.1619999999998</v>
      </c>
      <c r="CU2029">
        <f t="shared" si="1451"/>
        <v>0</v>
      </c>
      <c r="CV2029">
        <f t="shared" si="1452"/>
        <v>11.39</v>
      </c>
      <c r="CW2029">
        <f t="shared" si="1453"/>
        <v>0.13</v>
      </c>
      <c r="CX2029">
        <f t="shared" si="1454"/>
        <v>0</v>
      </c>
      <c r="CY2029">
        <f t="shared" si="1455"/>
        <v>745.2324000000001</v>
      </c>
      <c r="CZ2029">
        <f t="shared" si="1456"/>
        <v>591.80219999999997</v>
      </c>
      <c r="DC2029" t="s">
        <v>3</v>
      </c>
      <c r="DD2029" t="s">
        <v>3</v>
      </c>
      <c r="DE2029" t="s">
        <v>3</v>
      </c>
      <c r="DF2029" t="s">
        <v>3</v>
      </c>
      <c r="DG2029" t="s">
        <v>3</v>
      </c>
      <c r="DH2029" t="s">
        <v>3</v>
      </c>
      <c r="DI2029" t="s">
        <v>3</v>
      </c>
      <c r="DJ2029" t="s">
        <v>3</v>
      </c>
      <c r="DK2029" t="s">
        <v>3</v>
      </c>
      <c r="DL2029" t="s">
        <v>3</v>
      </c>
      <c r="DM2029" t="s">
        <v>3</v>
      </c>
      <c r="DN2029">
        <v>0</v>
      </c>
      <c r="DO2029">
        <v>0</v>
      </c>
      <c r="DP2029">
        <v>1</v>
      </c>
      <c r="DQ2029">
        <v>1</v>
      </c>
      <c r="DU2029">
        <v>1013</v>
      </c>
      <c r="DV2029" t="s">
        <v>38</v>
      </c>
      <c r="DW2029" t="s">
        <v>38</v>
      </c>
      <c r="DX2029">
        <v>1</v>
      </c>
      <c r="DZ2029" t="s">
        <v>3</v>
      </c>
      <c r="EA2029" t="s">
        <v>3</v>
      </c>
      <c r="EB2029" t="s">
        <v>3</v>
      </c>
      <c r="EC2029" t="s">
        <v>3</v>
      </c>
      <c r="EE2029">
        <v>29085590</v>
      </c>
      <c r="EF2029">
        <v>6</v>
      </c>
      <c r="EG2029" t="s">
        <v>22</v>
      </c>
      <c r="EH2029">
        <v>0</v>
      </c>
      <c r="EI2029" t="s">
        <v>3</v>
      </c>
      <c r="EJ2029">
        <v>1</v>
      </c>
      <c r="EK2029">
        <v>57001</v>
      </c>
      <c r="EL2029" t="s">
        <v>23</v>
      </c>
      <c r="EM2029" t="s">
        <v>24</v>
      </c>
      <c r="EO2029" t="s">
        <v>3</v>
      </c>
      <c r="EQ2029">
        <v>0</v>
      </c>
      <c r="ER2029">
        <v>92.9</v>
      </c>
      <c r="ES2029">
        <v>0</v>
      </c>
      <c r="ET2029">
        <v>4.0599999999999996</v>
      </c>
      <c r="EU2029">
        <v>1.76</v>
      </c>
      <c r="EV2029">
        <v>88.84</v>
      </c>
      <c r="EW2029">
        <v>11.39</v>
      </c>
      <c r="EX2029">
        <v>0.13</v>
      </c>
      <c r="EY2029">
        <v>0</v>
      </c>
      <c r="FQ2029">
        <v>0</v>
      </c>
      <c r="FR2029">
        <f t="shared" si="1457"/>
        <v>0</v>
      </c>
      <c r="FS2029">
        <v>0</v>
      </c>
      <c r="FV2029" t="s">
        <v>25</v>
      </c>
      <c r="FW2029" t="s">
        <v>26</v>
      </c>
      <c r="FX2029">
        <v>80</v>
      </c>
      <c r="FY2029">
        <v>68</v>
      </c>
      <c r="GA2029" t="s">
        <v>3</v>
      </c>
      <c r="GD2029">
        <v>1</v>
      </c>
      <c r="GF2029">
        <v>-1629810845</v>
      </c>
      <c r="GG2029">
        <v>2</v>
      </c>
      <c r="GH2029">
        <v>1</v>
      </c>
      <c r="GI2029">
        <v>2</v>
      </c>
      <c r="GJ2029">
        <v>0</v>
      </c>
      <c r="GK2029">
        <v>0</v>
      </c>
      <c r="GL2029">
        <f t="shared" si="1458"/>
        <v>0</v>
      </c>
      <c r="GM2029">
        <f t="shared" si="1459"/>
        <v>2433.87</v>
      </c>
      <c r="GN2029">
        <f t="shared" si="1460"/>
        <v>2433.87</v>
      </c>
      <c r="GO2029">
        <f t="shared" si="1461"/>
        <v>0</v>
      </c>
      <c r="GP2029">
        <f t="shared" si="1462"/>
        <v>0</v>
      </c>
      <c r="GR2029">
        <v>0</v>
      </c>
      <c r="GS2029">
        <v>3</v>
      </c>
      <c r="GT2029">
        <v>0</v>
      </c>
      <c r="GU2029" t="s">
        <v>3</v>
      </c>
      <c r="GV2029">
        <f t="shared" si="1463"/>
        <v>0</v>
      </c>
      <c r="GW2029">
        <v>1</v>
      </c>
      <c r="GX2029">
        <f t="shared" si="1464"/>
        <v>0</v>
      </c>
      <c r="HA2029">
        <v>0</v>
      </c>
      <c r="HB2029">
        <v>0</v>
      </c>
      <c r="HC2029">
        <f t="shared" si="1465"/>
        <v>0</v>
      </c>
      <c r="HE2029" t="s">
        <v>3</v>
      </c>
      <c r="HF2029" t="s">
        <v>3</v>
      </c>
      <c r="HM2029" t="s">
        <v>3</v>
      </c>
      <c r="IK2029">
        <v>0</v>
      </c>
    </row>
    <row r="2030" spans="1:245">
      <c r="A2030">
        <v>18</v>
      </c>
      <c r="B2030">
        <v>0</v>
      </c>
      <c r="C2030">
        <v>2155</v>
      </c>
      <c r="E2030" t="s">
        <v>40</v>
      </c>
      <c r="F2030" t="s">
        <v>28</v>
      </c>
      <c r="G2030" t="s">
        <v>29</v>
      </c>
      <c r="H2030" t="s">
        <v>30</v>
      </c>
      <c r="I2030">
        <f>I2029*J2030</f>
        <v>0.17202000000000001</v>
      </c>
      <c r="J2030">
        <v>0.47000000000000003</v>
      </c>
      <c r="K2030">
        <v>0.47</v>
      </c>
      <c r="O2030">
        <f t="shared" si="1426"/>
        <v>0</v>
      </c>
      <c r="P2030">
        <f t="shared" si="1427"/>
        <v>0</v>
      </c>
      <c r="Q2030">
        <f t="shared" si="1428"/>
        <v>0</v>
      </c>
      <c r="R2030">
        <f t="shared" si="1429"/>
        <v>0</v>
      </c>
      <c r="S2030">
        <f t="shared" si="1430"/>
        <v>0</v>
      </c>
      <c r="T2030">
        <f t="shared" si="1431"/>
        <v>0</v>
      </c>
      <c r="U2030">
        <f t="shared" si="1432"/>
        <v>0</v>
      </c>
      <c r="V2030">
        <f t="shared" si="1433"/>
        <v>0</v>
      </c>
      <c r="W2030">
        <f t="shared" si="1434"/>
        <v>0</v>
      </c>
      <c r="X2030">
        <f t="shared" si="1435"/>
        <v>0</v>
      </c>
      <c r="Y2030">
        <f t="shared" si="1436"/>
        <v>0</v>
      </c>
      <c r="AA2030">
        <v>35863109</v>
      </c>
      <c r="AB2030">
        <f t="shared" si="1437"/>
        <v>0</v>
      </c>
      <c r="AC2030">
        <f t="shared" si="1438"/>
        <v>0</v>
      </c>
      <c r="AD2030">
        <f t="shared" si="1439"/>
        <v>0</v>
      </c>
      <c r="AE2030">
        <f t="shared" si="1440"/>
        <v>0</v>
      </c>
      <c r="AF2030">
        <f t="shared" si="1441"/>
        <v>0</v>
      </c>
      <c r="AG2030">
        <f t="shared" si="1442"/>
        <v>0</v>
      </c>
      <c r="AH2030">
        <f t="shared" si="1443"/>
        <v>0</v>
      </c>
      <c r="AI2030">
        <f t="shared" si="1444"/>
        <v>0</v>
      </c>
      <c r="AJ2030">
        <f t="shared" si="1445"/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1</v>
      </c>
      <c r="AW2030">
        <v>1</v>
      </c>
      <c r="AZ2030">
        <v>1</v>
      </c>
      <c r="BA2030">
        <v>1</v>
      </c>
      <c r="BB2030">
        <v>1</v>
      </c>
      <c r="BC2030">
        <v>1</v>
      </c>
      <c r="BD2030" t="s">
        <v>3</v>
      </c>
      <c r="BE2030" t="s">
        <v>3</v>
      </c>
      <c r="BF2030" t="s">
        <v>3</v>
      </c>
      <c r="BG2030" t="s">
        <v>3</v>
      </c>
      <c r="BH2030">
        <v>3</v>
      </c>
      <c r="BI2030">
        <v>2</v>
      </c>
      <c r="BJ2030" t="s">
        <v>31</v>
      </c>
      <c r="BM2030">
        <v>500002</v>
      </c>
      <c r="BN2030">
        <v>0</v>
      </c>
      <c r="BO2030" t="s">
        <v>3</v>
      </c>
      <c r="BP2030">
        <v>0</v>
      </c>
      <c r="BQ2030">
        <v>12</v>
      </c>
      <c r="BR2030">
        <v>0</v>
      </c>
      <c r="BS2030">
        <v>1</v>
      </c>
      <c r="BT2030">
        <v>1</v>
      </c>
      <c r="BU2030">
        <v>1</v>
      </c>
      <c r="BV2030">
        <v>1</v>
      </c>
      <c r="BW2030">
        <v>1</v>
      </c>
      <c r="BX2030">
        <v>1</v>
      </c>
      <c r="BY2030" t="s">
        <v>3</v>
      </c>
      <c r="BZ2030">
        <v>0</v>
      </c>
      <c r="CA2030">
        <v>0</v>
      </c>
      <c r="CB2030" t="s">
        <v>3</v>
      </c>
      <c r="CE2030">
        <v>0</v>
      </c>
      <c r="CF2030">
        <v>0</v>
      </c>
      <c r="CG2030">
        <v>0</v>
      </c>
      <c r="CM2030">
        <v>0</v>
      </c>
      <c r="CN2030" t="s">
        <v>3</v>
      </c>
      <c r="CO2030">
        <v>0</v>
      </c>
      <c r="CP2030">
        <f t="shared" si="1446"/>
        <v>0</v>
      </c>
      <c r="CQ2030">
        <f t="shared" si="1447"/>
        <v>0</v>
      </c>
      <c r="CR2030">
        <f t="shared" si="1448"/>
        <v>0</v>
      </c>
      <c r="CS2030">
        <f t="shared" si="1449"/>
        <v>0</v>
      </c>
      <c r="CT2030">
        <f t="shared" si="1450"/>
        <v>0</v>
      </c>
      <c r="CU2030">
        <f t="shared" si="1451"/>
        <v>0</v>
      </c>
      <c r="CV2030">
        <f t="shared" si="1452"/>
        <v>0</v>
      </c>
      <c r="CW2030">
        <f t="shared" si="1453"/>
        <v>0</v>
      </c>
      <c r="CX2030">
        <f t="shared" si="1454"/>
        <v>0</v>
      </c>
      <c r="CY2030">
        <f t="shared" si="1455"/>
        <v>0</v>
      </c>
      <c r="CZ2030">
        <f t="shared" si="1456"/>
        <v>0</v>
      </c>
      <c r="DC2030" t="s">
        <v>3</v>
      </c>
      <c r="DD2030" t="s">
        <v>3</v>
      </c>
      <c r="DE2030" t="s">
        <v>3</v>
      </c>
      <c r="DF2030" t="s">
        <v>3</v>
      </c>
      <c r="DG2030" t="s">
        <v>3</v>
      </c>
      <c r="DH2030" t="s">
        <v>3</v>
      </c>
      <c r="DI2030" t="s">
        <v>3</v>
      </c>
      <c r="DJ2030" t="s">
        <v>3</v>
      </c>
      <c r="DK2030" t="s">
        <v>3</v>
      </c>
      <c r="DL2030" t="s">
        <v>3</v>
      </c>
      <c r="DM2030" t="s">
        <v>3</v>
      </c>
      <c r="DN2030">
        <v>0</v>
      </c>
      <c r="DO2030">
        <v>0</v>
      </c>
      <c r="DP2030">
        <v>1</v>
      </c>
      <c r="DQ2030">
        <v>1</v>
      </c>
      <c r="DU2030">
        <v>1009</v>
      </c>
      <c r="DV2030" t="s">
        <v>30</v>
      </c>
      <c r="DW2030" t="s">
        <v>30</v>
      </c>
      <c r="DX2030">
        <v>1000</v>
      </c>
      <c r="DZ2030" t="s">
        <v>3</v>
      </c>
      <c r="EA2030" t="s">
        <v>3</v>
      </c>
      <c r="EB2030" t="s">
        <v>3</v>
      </c>
      <c r="EC2030" t="s">
        <v>3</v>
      </c>
      <c r="EE2030">
        <v>29085444</v>
      </c>
      <c r="EF2030">
        <v>12</v>
      </c>
      <c r="EG2030" t="s">
        <v>32</v>
      </c>
      <c r="EH2030">
        <v>0</v>
      </c>
      <c r="EI2030" t="s">
        <v>3</v>
      </c>
      <c r="EJ2030">
        <v>2</v>
      </c>
      <c r="EK2030">
        <v>500002</v>
      </c>
      <c r="EL2030" t="s">
        <v>33</v>
      </c>
      <c r="EM2030" t="s">
        <v>34</v>
      </c>
      <c r="EO2030" t="s">
        <v>3</v>
      </c>
      <c r="EQ2030">
        <v>0</v>
      </c>
      <c r="ER2030">
        <v>0</v>
      </c>
      <c r="ES2030">
        <v>0</v>
      </c>
      <c r="ET2030">
        <v>0</v>
      </c>
      <c r="EU2030">
        <v>0</v>
      </c>
      <c r="EV2030">
        <v>0</v>
      </c>
      <c r="EW2030">
        <v>0</v>
      </c>
      <c r="EX2030">
        <v>0</v>
      </c>
      <c r="FQ2030">
        <v>0</v>
      </c>
      <c r="FR2030">
        <f t="shared" si="1457"/>
        <v>0</v>
      </c>
      <c r="FS2030">
        <v>0</v>
      </c>
      <c r="FX2030">
        <v>0</v>
      </c>
      <c r="FY2030">
        <v>0</v>
      </c>
      <c r="GA2030" t="s">
        <v>3</v>
      </c>
      <c r="GD2030">
        <v>1</v>
      </c>
      <c r="GF2030">
        <v>-304821490</v>
      </c>
      <c r="GG2030">
        <v>2</v>
      </c>
      <c r="GH2030">
        <v>1</v>
      </c>
      <c r="GI2030">
        <v>-2</v>
      </c>
      <c r="GJ2030">
        <v>0</v>
      </c>
      <c r="GK2030">
        <v>0</v>
      </c>
      <c r="GL2030">
        <f t="shared" si="1458"/>
        <v>0</v>
      </c>
      <c r="GM2030">
        <f t="shared" si="1459"/>
        <v>0</v>
      </c>
      <c r="GN2030">
        <f t="shared" si="1460"/>
        <v>0</v>
      </c>
      <c r="GO2030">
        <f t="shared" si="1461"/>
        <v>0</v>
      </c>
      <c r="GP2030">
        <f t="shared" si="1462"/>
        <v>0</v>
      </c>
      <c r="GR2030">
        <v>0</v>
      </c>
      <c r="GS2030">
        <v>0</v>
      </c>
      <c r="GT2030">
        <v>0</v>
      </c>
      <c r="GU2030" t="s">
        <v>3</v>
      </c>
      <c r="GV2030">
        <f t="shared" si="1463"/>
        <v>0</v>
      </c>
      <c r="GW2030">
        <v>1</v>
      </c>
      <c r="GX2030">
        <f t="shared" si="1464"/>
        <v>0</v>
      </c>
      <c r="HA2030">
        <v>0</v>
      </c>
      <c r="HB2030">
        <v>0</v>
      </c>
      <c r="HC2030">
        <f t="shared" si="1465"/>
        <v>0</v>
      </c>
      <c r="HE2030" t="s">
        <v>3</v>
      </c>
      <c r="HF2030" t="s">
        <v>3</v>
      </c>
      <c r="HM2030" t="s">
        <v>3</v>
      </c>
      <c r="IK2030">
        <v>0</v>
      </c>
    </row>
    <row r="2031" spans="1:245">
      <c r="A2031">
        <v>17</v>
      </c>
      <c r="B2031">
        <v>0</v>
      </c>
      <c r="C2031">
        <f>ROW(SmtRes!A2157)</f>
        <v>2157</v>
      </c>
      <c r="D2031">
        <f>ROW(EtalonRes!A2100)</f>
        <v>2100</v>
      </c>
      <c r="E2031" t="s">
        <v>41</v>
      </c>
      <c r="F2031" t="s">
        <v>50</v>
      </c>
      <c r="G2031" t="s">
        <v>51</v>
      </c>
      <c r="H2031" t="s">
        <v>52</v>
      </c>
      <c r="I2031">
        <f>ROUND(24.2/100,9)</f>
        <v>0.24199999999999999</v>
      </c>
      <c r="J2031">
        <v>0</v>
      </c>
      <c r="K2031">
        <f>ROUND(24.2/100,9)</f>
        <v>0.24199999999999999</v>
      </c>
      <c r="O2031">
        <f t="shared" si="1426"/>
        <v>235.22</v>
      </c>
      <c r="P2031">
        <f t="shared" si="1427"/>
        <v>0</v>
      </c>
      <c r="Q2031">
        <f t="shared" si="1428"/>
        <v>0</v>
      </c>
      <c r="R2031">
        <f t="shared" si="1429"/>
        <v>0</v>
      </c>
      <c r="S2031">
        <f t="shared" si="1430"/>
        <v>235.22</v>
      </c>
      <c r="T2031">
        <f t="shared" si="1431"/>
        <v>0</v>
      </c>
      <c r="U2031">
        <f t="shared" si="1432"/>
        <v>0.91233999999999993</v>
      </c>
      <c r="V2031">
        <f t="shared" si="1433"/>
        <v>0</v>
      </c>
      <c r="W2031">
        <f t="shared" si="1434"/>
        <v>0</v>
      </c>
      <c r="X2031">
        <f t="shared" si="1435"/>
        <v>159.94999999999999</v>
      </c>
      <c r="Y2031">
        <f t="shared" si="1436"/>
        <v>127.02</v>
      </c>
      <c r="AA2031">
        <v>35863109</v>
      </c>
      <c r="AB2031">
        <f t="shared" si="1437"/>
        <v>29.41</v>
      </c>
      <c r="AC2031">
        <f t="shared" si="1438"/>
        <v>0</v>
      </c>
      <c r="AD2031">
        <f t="shared" si="1439"/>
        <v>0</v>
      </c>
      <c r="AE2031">
        <f t="shared" si="1440"/>
        <v>0</v>
      </c>
      <c r="AF2031">
        <f t="shared" si="1441"/>
        <v>29.41</v>
      </c>
      <c r="AG2031">
        <f t="shared" si="1442"/>
        <v>0</v>
      </c>
      <c r="AH2031">
        <f t="shared" si="1443"/>
        <v>3.77</v>
      </c>
      <c r="AI2031">
        <f t="shared" si="1444"/>
        <v>0</v>
      </c>
      <c r="AJ2031">
        <f t="shared" si="1445"/>
        <v>0</v>
      </c>
      <c r="AK2031">
        <v>29.41</v>
      </c>
      <c r="AL2031">
        <v>0</v>
      </c>
      <c r="AM2031">
        <v>0</v>
      </c>
      <c r="AN2031">
        <v>0</v>
      </c>
      <c r="AO2031">
        <v>29.41</v>
      </c>
      <c r="AP2031">
        <v>0</v>
      </c>
      <c r="AQ2031">
        <v>3.77</v>
      </c>
      <c r="AR2031">
        <v>0</v>
      </c>
      <c r="AS2031">
        <v>0</v>
      </c>
      <c r="AT2031">
        <v>68</v>
      </c>
      <c r="AU2031">
        <v>54</v>
      </c>
      <c r="AV2031">
        <v>1</v>
      </c>
      <c r="AW2031">
        <v>1</v>
      </c>
      <c r="AZ2031">
        <v>1</v>
      </c>
      <c r="BA2031">
        <v>33.049999999999997</v>
      </c>
      <c r="BB2031">
        <v>1</v>
      </c>
      <c r="BC2031">
        <v>1</v>
      </c>
      <c r="BD2031" t="s">
        <v>3</v>
      </c>
      <c r="BE2031" t="s">
        <v>3</v>
      </c>
      <c r="BF2031" t="s">
        <v>3</v>
      </c>
      <c r="BG2031" t="s">
        <v>3</v>
      </c>
      <c r="BH2031">
        <v>0</v>
      </c>
      <c r="BI2031">
        <v>1</v>
      </c>
      <c r="BJ2031" t="s">
        <v>53</v>
      </c>
      <c r="BM2031">
        <v>57001</v>
      </c>
      <c r="BN2031">
        <v>0</v>
      </c>
      <c r="BO2031" t="s">
        <v>50</v>
      </c>
      <c r="BP2031">
        <v>1</v>
      </c>
      <c r="BQ2031">
        <v>6</v>
      </c>
      <c r="BR2031">
        <v>0</v>
      </c>
      <c r="BS2031">
        <v>33.049999999999997</v>
      </c>
      <c r="BT2031">
        <v>1</v>
      </c>
      <c r="BU2031">
        <v>1</v>
      </c>
      <c r="BV2031">
        <v>1</v>
      </c>
      <c r="BW2031">
        <v>1</v>
      </c>
      <c r="BX2031">
        <v>1</v>
      </c>
      <c r="BY2031" t="s">
        <v>3</v>
      </c>
      <c r="BZ2031">
        <v>80</v>
      </c>
      <c r="CA2031">
        <v>68</v>
      </c>
      <c r="CB2031" t="s">
        <v>3</v>
      </c>
      <c r="CE2031">
        <v>0</v>
      </c>
      <c r="CF2031">
        <v>0</v>
      </c>
      <c r="CG2031">
        <v>0</v>
      </c>
      <c r="CM2031">
        <v>0</v>
      </c>
      <c r="CN2031" t="s">
        <v>3</v>
      </c>
      <c r="CO2031">
        <v>0</v>
      </c>
      <c r="CP2031">
        <f t="shared" si="1446"/>
        <v>235.22</v>
      </c>
      <c r="CQ2031">
        <f t="shared" si="1447"/>
        <v>0</v>
      </c>
      <c r="CR2031">
        <f t="shared" si="1448"/>
        <v>0</v>
      </c>
      <c r="CS2031">
        <f t="shared" si="1449"/>
        <v>0</v>
      </c>
      <c r="CT2031">
        <f t="shared" si="1450"/>
        <v>972.00049999999987</v>
      </c>
      <c r="CU2031">
        <f t="shared" si="1451"/>
        <v>0</v>
      </c>
      <c r="CV2031">
        <f t="shared" si="1452"/>
        <v>3.77</v>
      </c>
      <c r="CW2031">
        <f t="shared" si="1453"/>
        <v>0</v>
      </c>
      <c r="CX2031">
        <f t="shared" si="1454"/>
        <v>0</v>
      </c>
      <c r="CY2031">
        <f t="shared" si="1455"/>
        <v>159.9496</v>
      </c>
      <c r="CZ2031">
        <f t="shared" si="1456"/>
        <v>127.0188</v>
      </c>
      <c r="DC2031" t="s">
        <v>3</v>
      </c>
      <c r="DD2031" t="s">
        <v>3</v>
      </c>
      <c r="DE2031" t="s">
        <v>3</v>
      </c>
      <c r="DF2031" t="s">
        <v>3</v>
      </c>
      <c r="DG2031" t="s">
        <v>3</v>
      </c>
      <c r="DH2031" t="s">
        <v>3</v>
      </c>
      <c r="DI2031" t="s">
        <v>3</v>
      </c>
      <c r="DJ2031" t="s">
        <v>3</v>
      </c>
      <c r="DK2031" t="s">
        <v>3</v>
      </c>
      <c r="DL2031" t="s">
        <v>3</v>
      </c>
      <c r="DM2031" t="s">
        <v>3</v>
      </c>
      <c r="DN2031">
        <v>0</v>
      </c>
      <c r="DO2031">
        <v>0</v>
      </c>
      <c r="DP2031">
        <v>1</v>
      </c>
      <c r="DQ2031">
        <v>1</v>
      </c>
      <c r="DU2031">
        <v>1013</v>
      </c>
      <c r="DV2031" t="s">
        <v>52</v>
      </c>
      <c r="DW2031" t="s">
        <v>52</v>
      </c>
      <c r="DX2031">
        <v>1</v>
      </c>
      <c r="DZ2031" t="s">
        <v>3</v>
      </c>
      <c r="EA2031" t="s">
        <v>3</v>
      </c>
      <c r="EB2031" t="s">
        <v>3</v>
      </c>
      <c r="EC2031" t="s">
        <v>3</v>
      </c>
      <c r="EE2031">
        <v>29085590</v>
      </c>
      <c r="EF2031">
        <v>6</v>
      </c>
      <c r="EG2031" t="s">
        <v>22</v>
      </c>
      <c r="EH2031">
        <v>0</v>
      </c>
      <c r="EI2031" t="s">
        <v>3</v>
      </c>
      <c r="EJ2031">
        <v>1</v>
      </c>
      <c r="EK2031">
        <v>57001</v>
      </c>
      <c r="EL2031" t="s">
        <v>23</v>
      </c>
      <c r="EM2031" t="s">
        <v>24</v>
      </c>
      <c r="EO2031" t="s">
        <v>3</v>
      </c>
      <c r="EQ2031">
        <v>0</v>
      </c>
      <c r="ER2031">
        <v>29.41</v>
      </c>
      <c r="ES2031">
        <v>0</v>
      </c>
      <c r="ET2031">
        <v>0</v>
      </c>
      <c r="EU2031">
        <v>0</v>
      </c>
      <c r="EV2031">
        <v>29.41</v>
      </c>
      <c r="EW2031">
        <v>3.77</v>
      </c>
      <c r="EX2031">
        <v>0</v>
      </c>
      <c r="EY2031">
        <v>0</v>
      </c>
      <c r="FQ2031">
        <v>0</v>
      </c>
      <c r="FR2031">
        <f t="shared" si="1457"/>
        <v>0</v>
      </c>
      <c r="FS2031">
        <v>0</v>
      </c>
      <c r="FV2031" t="s">
        <v>25</v>
      </c>
      <c r="FW2031" t="s">
        <v>26</v>
      </c>
      <c r="FX2031">
        <v>80</v>
      </c>
      <c r="FY2031">
        <v>68</v>
      </c>
      <c r="GA2031" t="s">
        <v>3</v>
      </c>
      <c r="GD2031">
        <v>1</v>
      </c>
      <c r="GF2031">
        <v>1266291680</v>
      </c>
      <c r="GG2031">
        <v>2</v>
      </c>
      <c r="GH2031">
        <v>1</v>
      </c>
      <c r="GI2031">
        <v>2</v>
      </c>
      <c r="GJ2031">
        <v>0</v>
      </c>
      <c r="GK2031">
        <v>0</v>
      </c>
      <c r="GL2031">
        <f t="shared" si="1458"/>
        <v>0</v>
      </c>
      <c r="GM2031">
        <f t="shared" si="1459"/>
        <v>522.19000000000005</v>
      </c>
      <c r="GN2031">
        <f t="shared" si="1460"/>
        <v>522.19000000000005</v>
      </c>
      <c r="GO2031">
        <f t="shared" si="1461"/>
        <v>0</v>
      </c>
      <c r="GP2031">
        <f t="shared" si="1462"/>
        <v>0</v>
      </c>
      <c r="GR2031">
        <v>0</v>
      </c>
      <c r="GS2031">
        <v>3</v>
      </c>
      <c r="GT2031">
        <v>0</v>
      </c>
      <c r="GU2031" t="s">
        <v>3</v>
      </c>
      <c r="GV2031">
        <f t="shared" si="1463"/>
        <v>0</v>
      </c>
      <c r="GW2031">
        <v>1</v>
      </c>
      <c r="GX2031">
        <f t="shared" si="1464"/>
        <v>0</v>
      </c>
      <c r="HA2031">
        <v>0</v>
      </c>
      <c r="HB2031">
        <v>0</v>
      </c>
      <c r="HC2031">
        <f t="shared" si="1465"/>
        <v>0</v>
      </c>
      <c r="HE2031" t="s">
        <v>3</v>
      </c>
      <c r="HF2031" t="s">
        <v>3</v>
      </c>
      <c r="HM2031" t="s">
        <v>3</v>
      </c>
      <c r="IK2031">
        <v>0</v>
      </c>
    </row>
    <row r="2032" spans="1:245">
      <c r="A2032">
        <v>18</v>
      </c>
      <c r="B2032">
        <v>0</v>
      </c>
      <c r="C2032">
        <v>2157</v>
      </c>
      <c r="E2032" t="s">
        <v>48</v>
      </c>
      <c r="F2032" t="s">
        <v>28</v>
      </c>
      <c r="G2032" t="s">
        <v>29</v>
      </c>
      <c r="H2032" t="s">
        <v>30</v>
      </c>
      <c r="I2032">
        <f>I2031*J2032</f>
        <v>2.6620000000000001E-2</v>
      </c>
      <c r="J2032">
        <v>0.11000000000000001</v>
      </c>
      <c r="K2032">
        <v>0.11</v>
      </c>
      <c r="O2032">
        <f t="shared" si="1426"/>
        <v>0</v>
      </c>
      <c r="P2032">
        <f t="shared" si="1427"/>
        <v>0</v>
      </c>
      <c r="Q2032">
        <f t="shared" si="1428"/>
        <v>0</v>
      </c>
      <c r="R2032">
        <f t="shared" si="1429"/>
        <v>0</v>
      </c>
      <c r="S2032">
        <f t="shared" si="1430"/>
        <v>0</v>
      </c>
      <c r="T2032">
        <f t="shared" si="1431"/>
        <v>0</v>
      </c>
      <c r="U2032">
        <f t="shared" si="1432"/>
        <v>0</v>
      </c>
      <c r="V2032">
        <f t="shared" si="1433"/>
        <v>0</v>
      </c>
      <c r="W2032">
        <f t="shared" si="1434"/>
        <v>0</v>
      </c>
      <c r="X2032">
        <f t="shared" si="1435"/>
        <v>0</v>
      </c>
      <c r="Y2032">
        <f t="shared" si="1436"/>
        <v>0</v>
      </c>
      <c r="AA2032">
        <v>35863109</v>
      </c>
      <c r="AB2032">
        <f t="shared" si="1437"/>
        <v>0</v>
      </c>
      <c r="AC2032">
        <f t="shared" si="1438"/>
        <v>0</v>
      </c>
      <c r="AD2032">
        <f t="shared" si="1439"/>
        <v>0</v>
      </c>
      <c r="AE2032">
        <f t="shared" si="1440"/>
        <v>0</v>
      </c>
      <c r="AF2032">
        <f t="shared" si="1441"/>
        <v>0</v>
      </c>
      <c r="AG2032">
        <f t="shared" si="1442"/>
        <v>0</v>
      </c>
      <c r="AH2032">
        <f t="shared" si="1443"/>
        <v>0</v>
      </c>
      <c r="AI2032">
        <f t="shared" si="1444"/>
        <v>0</v>
      </c>
      <c r="AJ2032">
        <f t="shared" si="1445"/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1</v>
      </c>
      <c r="AW2032">
        <v>1</v>
      </c>
      <c r="AZ2032">
        <v>1</v>
      </c>
      <c r="BA2032">
        <v>1</v>
      </c>
      <c r="BB2032">
        <v>1</v>
      </c>
      <c r="BC2032">
        <v>1</v>
      </c>
      <c r="BD2032" t="s">
        <v>3</v>
      </c>
      <c r="BE2032" t="s">
        <v>3</v>
      </c>
      <c r="BF2032" t="s">
        <v>3</v>
      </c>
      <c r="BG2032" t="s">
        <v>3</v>
      </c>
      <c r="BH2032">
        <v>3</v>
      </c>
      <c r="BI2032">
        <v>2</v>
      </c>
      <c r="BJ2032" t="s">
        <v>31</v>
      </c>
      <c r="BM2032">
        <v>500002</v>
      </c>
      <c r="BN2032">
        <v>0</v>
      </c>
      <c r="BO2032" t="s">
        <v>3</v>
      </c>
      <c r="BP2032">
        <v>0</v>
      </c>
      <c r="BQ2032">
        <v>12</v>
      </c>
      <c r="BR2032">
        <v>0</v>
      </c>
      <c r="BS2032">
        <v>1</v>
      </c>
      <c r="BT2032">
        <v>1</v>
      </c>
      <c r="BU2032">
        <v>1</v>
      </c>
      <c r="BV2032">
        <v>1</v>
      </c>
      <c r="BW2032">
        <v>1</v>
      </c>
      <c r="BX2032">
        <v>1</v>
      </c>
      <c r="BY2032" t="s">
        <v>3</v>
      </c>
      <c r="BZ2032">
        <v>0</v>
      </c>
      <c r="CA2032">
        <v>0</v>
      </c>
      <c r="CB2032" t="s">
        <v>3</v>
      </c>
      <c r="CE2032">
        <v>0</v>
      </c>
      <c r="CF2032">
        <v>0</v>
      </c>
      <c r="CG2032">
        <v>0</v>
      </c>
      <c r="CM2032">
        <v>0</v>
      </c>
      <c r="CN2032" t="s">
        <v>3</v>
      </c>
      <c r="CO2032">
        <v>0</v>
      </c>
      <c r="CP2032">
        <f t="shared" si="1446"/>
        <v>0</v>
      </c>
      <c r="CQ2032">
        <f t="shared" si="1447"/>
        <v>0</v>
      </c>
      <c r="CR2032">
        <f t="shared" si="1448"/>
        <v>0</v>
      </c>
      <c r="CS2032">
        <f t="shared" si="1449"/>
        <v>0</v>
      </c>
      <c r="CT2032">
        <f t="shared" si="1450"/>
        <v>0</v>
      </c>
      <c r="CU2032">
        <f t="shared" si="1451"/>
        <v>0</v>
      </c>
      <c r="CV2032">
        <f t="shared" si="1452"/>
        <v>0</v>
      </c>
      <c r="CW2032">
        <f t="shared" si="1453"/>
        <v>0</v>
      </c>
      <c r="CX2032">
        <f t="shared" si="1454"/>
        <v>0</v>
      </c>
      <c r="CY2032">
        <f t="shared" si="1455"/>
        <v>0</v>
      </c>
      <c r="CZ2032">
        <f t="shared" si="1456"/>
        <v>0</v>
      </c>
      <c r="DC2032" t="s">
        <v>3</v>
      </c>
      <c r="DD2032" t="s">
        <v>3</v>
      </c>
      <c r="DE2032" t="s">
        <v>3</v>
      </c>
      <c r="DF2032" t="s">
        <v>3</v>
      </c>
      <c r="DG2032" t="s">
        <v>3</v>
      </c>
      <c r="DH2032" t="s">
        <v>3</v>
      </c>
      <c r="DI2032" t="s">
        <v>3</v>
      </c>
      <c r="DJ2032" t="s">
        <v>3</v>
      </c>
      <c r="DK2032" t="s">
        <v>3</v>
      </c>
      <c r="DL2032" t="s">
        <v>3</v>
      </c>
      <c r="DM2032" t="s">
        <v>3</v>
      </c>
      <c r="DN2032">
        <v>0</v>
      </c>
      <c r="DO2032">
        <v>0</v>
      </c>
      <c r="DP2032">
        <v>1</v>
      </c>
      <c r="DQ2032">
        <v>1</v>
      </c>
      <c r="DU2032">
        <v>1009</v>
      </c>
      <c r="DV2032" t="s">
        <v>30</v>
      </c>
      <c r="DW2032" t="s">
        <v>30</v>
      </c>
      <c r="DX2032">
        <v>1000</v>
      </c>
      <c r="DZ2032" t="s">
        <v>3</v>
      </c>
      <c r="EA2032" t="s">
        <v>3</v>
      </c>
      <c r="EB2032" t="s">
        <v>3</v>
      </c>
      <c r="EC2032" t="s">
        <v>3</v>
      </c>
      <c r="EE2032">
        <v>29085444</v>
      </c>
      <c r="EF2032">
        <v>12</v>
      </c>
      <c r="EG2032" t="s">
        <v>32</v>
      </c>
      <c r="EH2032">
        <v>0</v>
      </c>
      <c r="EI2032" t="s">
        <v>3</v>
      </c>
      <c r="EJ2032">
        <v>2</v>
      </c>
      <c r="EK2032">
        <v>500002</v>
      </c>
      <c r="EL2032" t="s">
        <v>33</v>
      </c>
      <c r="EM2032" t="s">
        <v>34</v>
      </c>
      <c r="EO2032" t="s">
        <v>3</v>
      </c>
      <c r="EQ2032">
        <v>0</v>
      </c>
      <c r="ER2032">
        <v>0</v>
      </c>
      <c r="ES2032">
        <v>0</v>
      </c>
      <c r="ET2032">
        <v>0</v>
      </c>
      <c r="EU2032">
        <v>0</v>
      </c>
      <c r="EV2032">
        <v>0</v>
      </c>
      <c r="EW2032">
        <v>0</v>
      </c>
      <c r="EX2032">
        <v>0</v>
      </c>
      <c r="FQ2032">
        <v>0</v>
      </c>
      <c r="FR2032">
        <f t="shared" si="1457"/>
        <v>0</v>
      </c>
      <c r="FS2032">
        <v>0</v>
      </c>
      <c r="FX2032">
        <v>0</v>
      </c>
      <c r="FY2032">
        <v>0</v>
      </c>
      <c r="GA2032" t="s">
        <v>3</v>
      </c>
      <c r="GD2032">
        <v>1</v>
      </c>
      <c r="GF2032">
        <v>-304821490</v>
      </c>
      <c r="GG2032">
        <v>2</v>
      </c>
      <c r="GH2032">
        <v>1</v>
      </c>
      <c r="GI2032">
        <v>-2</v>
      </c>
      <c r="GJ2032">
        <v>0</v>
      </c>
      <c r="GK2032">
        <v>0</v>
      </c>
      <c r="GL2032">
        <f t="shared" si="1458"/>
        <v>0</v>
      </c>
      <c r="GM2032">
        <f t="shared" si="1459"/>
        <v>0</v>
      </c>
      <c r="GN2032">
        <f t="shared" si="1460"/>
        <v>0</v>
      </c>
      <c r="GO2032">
        <f t="shared" si="1461"/>
        <v>0</v>
      </c>
      <c r="GP2032">
        <f t="shared" si="1462"/>
        <v>0</v>
      </c>
      <c r="GR2032">
        <v>0</v>
      </c>
      <c r="GS2032">
        <v>0</v>
      </c>
      <c r="GT2032">
        <v>0</v>
      </c>
      <c r="GU2032" t="s">
        <v>3</v>
      </c>
      <c r="GV2032">
        <f t="shared" si="1463"/>
        <v>0</v>
      </c>
      <c r="GW2032">
        <v>1</v>
      </c>
      <c r="GX2032">
        <f t="shared" si="1464"/>
        <v>0</v>
      </c>
      <c r="HA2032">
        <v>0</v>
      </c>
      <c r="HB2032">
        <v>0</v>
      </c>
      <c r="HC2032">
        <f t="shared" si="1465"/>
        <v>0</v>
      </c>
      <c r="HE2032" t="s">
        <v>3</v>
      </c>
      <c r="HF2032" t="s">
        <v>3</v>
      </c>
      <c r="HM2032" t="s">
        <v>3</v>
      </c>
      <c r="IK2032">
        <v>0</v>
      </c>
    </row>
    <row r="2033" spans="1:245">
      <c r="A2033">
        <v>17</v>
      </c>
      <c r="B2033">
        <v>0</v>
      </c>
      <c r="C2033">
        <f>ROW(SmtRes!A2158)</f>
        <v>2158</v>
      </c>
      <c r="D2033">
        <f>ROW(EtalonRes!A2101)</f>
        <v>2101</v>
      </c>
      <c r="E2033" t="s">
        <v>49</v>
      </c>
      <c r="F2033" t="s">
        <v>56</v>
      </c>
      <c r="G2033" t="s">
        <v>57</v>
      </c>
      <c r="H2033" t="s">
        <v>58</v>
      </c>
      <c r="I2033">
        <f>ROUND(4/100,9)</f>
        <v>0.04</v>
      </c>
      <c r="J2033">
        <v>0</v>
      </c>
      <c r="K2033">
        <f>ROUND(4/100,9)</f>
        <v>0.04</v>
      </c>
      <c r="O2033">
        <f t="shared" si="1426"/>
        <v>60.22</v>
      </c>
      <c r="P2033">
        <f t="shared" si="1427"/>
        <v>0</v>
      </c>
      <c r="Q2033">
        <f t="shared" si="1428"/>
        <v>0</v>
      </c>
      <c r="R2033">
        <f t="shared" si="1429"/>
        <v>0</v>
      </c>
      <c r="S2033">
        <f t="shared" si="1430"/>
        <v>60.22</v>
      </c>
      <c r="T2033">
        <f t="shared" si="1431"/>
        <v>0</v>
      </c>
      <c r="U2033">
        <f t="shared" si="1432"/>
        <v>0.2336</v>
      </c>
      <c r="V2033">
        <f t="shared" si="1433"/>
        <v>0</v>
      </c>
      <c r="W2033">
        <f t="shared" si="1434"/>
        <v>0</v>
      </c>
      <c r="X2033">
        <f t="shared" si="1435"/>
        <v>43.36</v>
      </c>
      <c r="Y2033">
        <f t="shared" si="1436"/>
        <v>31.31</v>
      </c>
      <c r="AA2033">
        <v>35863109</v>
      </c>
      <c r="AB2033">
        <f t="shared" si="1437"/>
        <v>45.55</v>
      </c>
      <c r="AC2033">
        <f t="shared" si="1438"/>
        <v>0</v>
      </c>
      <c r="AD2033">
        <f t="shared" si="1439"/>
        <v>0</v>
      </c>
      <c r="AE2033">
        <f t="shared" si="1440"/>
        <v>0</v>
      </c>
      <c r="AF2033">
        <f t="shared" si="1441"/>
        <v>45.55</v>
      </c>
      <c r="AG2033">
        <f t="shared" si="1442"/>
        <v>0</v>
      </c>
      <c r="AH2033">
        <f t="shared" si="1443"/>
        <v>5.84</v>
      </c>
      <c r="AI2033">
        <f t="shared" si="1444"/>
        <v>0</v>
      </c>
      <c r="AJ2033">
        <f t="shared" si="1445"/>
        <v>0</v>
      </c>
      <c r="AK2033">
        <v>45.55</v>
      </c>
      <c r="AL2033">
        <v>0</v>
      </c>
      <c r="AM2033">
        <v>0</v>
      </c>
      <c r="AN2033">
        <v>0</v>
      </c>
      <c r="AO2033">
        <v>45.55</v>
      </c>
      <c r="AP2033">
        <v>0</v>
      </c>
      <c r="AQ2033">
        <v>5.84</v>
      </c>
      <c r="AR2033">
        <v>0</v>
      </c>
      <c r="AS2033">
        <v>0</v>
      </c>
      <c r="AT2033">
        <v>72</v>
      </c>
      <c r="AU2033">
        <v>52</v>
      </c>
      <c r="AV2033">
        <v>1</v>
      </c>
      <c r="AW2033">
        <v>1</v>
      </c>
      <c r="AZ2033">
        <v>1</v>
      </c>
      <c r="BA2033">
        <v>33.049999999999997</v>
      </c>
      <c r="BB2033">
        <v>1</v>
      </c>
      <c r="BC2033">
        <v>1</v>
      </c>
      <c r="BD2033" t="s">
        <v>3</v>
      </c>
      <c r="BE2033" t="s">
        <v>3</v>
      </c>
      <c r="BF2033" t="s">
        <v>3</v>
      </c>
      <c r="BG2033" t="s">
        <v>3</v>
      </c>
      <c r="BH2033">
        <v>0</v>
      </c>
      <c r="BI2033">
        <v>1</v>
      </c>
      <c r="BJ2033" t="s">
        <v>59</v>
      </c>
      <c r="BM2033">
        <v>67001</v>
      </c>
      <c r="BN2033">
        <v>0</v>
      </c>
      <c r="BO2033" t="s">
        <v>56</v>
      </c>
      <c r="BP2033">
        <v>1</v>
      </c>
      <c r="BQ2033">
        <v>6</v>
      </c>
      <c r="BR2033">
        <v>0</v>
      </c>
      <c r="BS2033">
        <v>33.049999999999997</v>
      </c>
      <c r="BT2033">
        <v>1</v>
      </c>
      <c r="BU2033">
        <v>1</v>
      </c>
      <c r="BV2033">
        <v>1</v>
      </c>
      <c r="BW2033">
        <v>1</v>
      </c>
      <c r="BX2033">
        <v>1</v>
      </c>
      <c r="BY2033" t="s">
        <v>3</v>
      </c>
      <c r="BZ2033">
        <v>85</v>
      </c>
      <c r="CA2033">
        <v>65</v>
      </c>
      <c r="CB2033" t="s">
        <v>3</v>
      </c>
      <c r="CE2033">
        <v>0</v>
      </c>
      <c r="CF2033">
        <v>0</v>
      </c>
      <c r="CG2033">
        <v>0</v>
      </c>
      <c r="CM2033">
        <v>0</v>
      </c>
      <c r="CN2033" t="s">
        <v>3</v>
      </c>
      <c r="CO2033">
        <v>0</v>
      </c>
      <c r="CP2033">
        <f t="shared" si="1446"/>
        <v>60.22</v>
      </c>
      <c r="CQ2033">
        <f t="shared" si="1447"/>
        <v>0</v>
      </c>
      <c r="CR2033">
        <f t="shared" si="1448"/>
        <v>0</v>
      </c>
      <c r="CS2033">
        <f t="shared" si="1449"/>
        <v>0</v>
      </c>
      <c r="CT2033">
        <f t="shared" si="1450"/>
        <v>1505.4274999999998</v>
      </c>
      <c r="CU2033">
        <f t="shared" si="1451"/>
        <v>0</v>
      </c>
      <c r="CV2033">
        <f t="shared" si="1452"/>
        <v>5.84</v>
      </c>
      <c r="CW2033">
        <f t="shared" si="1453"/>
        <v>0</v>
      </c>
      <c r="CX2033">
        <f t="shared" si="1454"/>
        <v>0</v>
      </c>
      <c r="CY2033">
        <f t="shared" si="1455"/>
        <v>43.358400000000003</v>
      </c>
      <c r="CZ2033">
        <f t="shared" si="1456"/>
        <v>31.314399999999999</v>
      </c>
      <c r="DC2033" t="s">
        <v>3</v>
      </c>
      <c r="DD2033" t="s">
        <v>3</v>
      </c>
      <c r="DE2033" t="s">
        <v>3</v>
      </c>
      <c r="DF2033" t="s">
        <v>3</v>
      </c>
      <c r="DG2033" t="s">
        <v>3</v>
      </c>
      <c r="DH2033" t="s">
        <v>3</v>
      </c>
      <c r="DI2033" t="s">
        <v>3</v>
      </c>
      <c r="DJ2033" t="s">
        <v>3</v>
      </c>
      <c r="DK2033" t="s">
        <v>3</v>
      </c>
      <c r="DL2033" t="s">
        <v>3</v>
      </c>
      <c r="DM2033" t="s">
        <v>3</v>
      </c>
      <c r="DN2033">
        <v>0</v>
      </c>
      <c r="DO2033">
        <v>0</v>
      </c>
      <c r="DP2033">
        <v>1</v>
      </c>
      <c r="DQ2033">
        <v>1</v>
      </c>
      <c r="DU2033">
        <v>1010</v>
      </c>
      <c r="DV2033" t="s">
        <v>58</v>
      </c>
      <c r="DW2033" t="s">
        <v>58</v>
      </c>
      <c r="DX2033">
        <v>100</v>
      </c>
      <c r="DZ2033" t="s">
        <v>3</v>
      </c>
      <c r="EA2033" t="s">
        <v>3</v>
      </c>
      <c r="EB2033" t="s">
        <v>3</v>
      </c>
      <c r="EC2033" t="s">
        <v>3</v>
      </c>
      <c r="EE2033">
        <v>29085636</v>
      </c>
      <c r="EF2033">
        <v>6</v>
      </c>
      <c r="EG2033" t="s">
        <v>22</v>
      </c>
      <c r="EH2033">
        <v>0</v>
      </c>
      <c r="EI2033" t="s">
        <v>3</v>
      </c>
      <c r="EJ2033">
        <v>1</v>
      </c>
      <c r="EK2033">
        <v>67001</v>
      </c>
      <c r="EL2033" t="s">
        <v>60</v>
      </c>
      <c r="EM2033" t="s">
        <v>61</v>
      </c>
      <c r="EO2033" t="s">
        <v>3</v>
      </c>
      <c r="EQ2033">
        <v>0</v>
      </c>
      <c r="ER2033">
        <v>45.55</v>
      </c>
      <c r="ES2033">
        <v>0</v>
      </c>
      <c r="ET2033">
        <v>0</v>
      </c>
      <c r="EU2033">
        <v>0</v>
      </c>
      <c r="EV2033">
        <v>45.55</v>
      </c>
      <c r="EW2033">
        <v>5.84</v>
      </c>
      <c r="EX2033">
        <v>0</v>
      </c>
      <c r="EY2033">
        <v>0</v>
      </c>
      <c r="FQ2033">
        <v>0</v>
      </c>
      <c r="FR2033">
        <f t="shared" si="1457"/>
        <v>0</v>
      </c>
      <c r="FS2033">
        <v>0</v>
      </c>
      <c r="FV2033" t="s">
        <v>25</v>
      </c>
      <c r="FW2033" t="s">
        <v>26</v>
      </c>
      <c r="FX2033">
        <v>85</v>
      </c>
      <c r="FY2033">
        <v>65</v>
      </c>
      <c r="GA2033" t="s">
        <v>3</v>
      </c>
      <c r="GD2033">
        <v>1</v>
      </c>
      <c r="GF2033">
        <v>-1255865036</v>
      </c>
      <c r="GG2033">
        <v>2</v>
      </c>
      <c r="GH2033">
        <v>1</v>
      </c>
      <c r="GI2033">
        <v>2</v>
      </c>
      <c r="GJ2033">
        <v>0</v>
      </c>
      <c r="GK2033">
        <v>0</v>
      </c>
      <c r="GL2033">
        <f t="shared" si="1458"/>
        <v>0</v>
      </c>
      <c r="GM2033">
        <f t="shared" si="1459"/>
        <v>134.88999999999999</v>
      </c>
      <c r="GN2033">
        <f t="shared" si="1460"/>
        <v>134.88999999999999</v>
      </c>
      <c r="GO2033">
        <f t="shared" si="1461"/>
        <v>0</v>
      </c>
      <c r="GP2033">
        <f t="shared" si="1462"/>
        <v>0</v>
      </c>
      <c r="GR2033">
        <v>0</v>
      </c>
      <c r="GS2033">
        <v>3</v>
      </c>
      <c r="GT2033">
        <v>0</v>
      </c>
      <c r="GU2033" t="s">
        <v>3</v>
      </c>
      <c r="GV2033">
        <f t="shared" si="1463"/>
        <v>0</v>
      </c>
      <c r="GW2033">
        <v>1</v>
      </c>
      <c r="GX2033">
        <f t="shared" si="1464"/>
        <v>0</v>
      </c>
      <c r="HA2033">
        <v>0</v>
      </c>
      <c r="HB2033">
        <v>0</v>
      </c>
      <c r="HC2033">
        <f t="shared" si="1465"/>
        <v>0</v>
      </c>
      <c r="HE2033" t="s">
        <v>3</v>
      </c>
      <c r="HF2033" t="s">
        <v>3</v>
      </c>
      <c r="HM2033" t="s">
        <v>3</v>
      </c>
      <c r="IK2033">
        <v>0</v>
      </c>
    </row>
    <row r="2034" spans="1:245">
      <c r="A2034">
        <v>17</v>
      </c>
      <c r="B2034">
        <v>0</v>
      </c>
      <c r="C2034">
        <f>ROW(SmtRes!A2163)</f>
        <v>2163</v>
      </c>
      <c r="D2034">
        <f>ROW(EtalonRes!A2106)</f>
        <v>2106</v>
      </c>
      <c r="E2034" t="s">
        <v>55</v>
      </c>
      <c r="F2034" t="s">
        <v>42</v>
      </c>
      <c r="G2034" t="s">
        <v>43</v>
      </c>
      <c r="H2034" t="s">
        <v>44</v>
      </c>
      <c r="I2034">
        <f>ROUND(2/100,9)</f>
        <v>0.02</v>
      </c>
      <c r="J2034">
        <v>0</v>
      </c>
      <c r="K2034">
        <f>ROUND(2/100,9)</f>
        <v>0.02</v>
      </c>
      <c r="O2034">
        <f t="shared" si="1426"/>
        <v>994.12</v>
      </c>
      <c r="P2034">
        <f t="shared" si="1427"/>
        <v>0</v>
      </c>
      <c r="Q2034">
        <f t="shared" si="1428"/>
        <v>43.61</v>
      </c>
      <c r="R2034">
        <f t="shared" si="1429"/>
        <v>26.4</v>
      </c>
      <c r="S2034">
        <f t="shared" si="1430"/>
        <v>950.51</v>
      </c>
      <c r="T2034">
        <f t="shared" si="1431"/>
        <v>0</v>
      </c>
      <c r="U2034">
        <f t="shared" si="1432"/>
        <v>3.5860000000000003</v>
      </c>
      <c r="V2034">
        <f t="shared" si="1433"/>
        <v>7.9400000000000012E-2</v>
      </c>
      <c r="W2034">
        <f t="shared" si="1434"/>
        <v>0</v>
      </c>
      <c r="X2034">
        <f t="shared" si="1435"/>
        <v>683.84</v>
      </c>
      <c r="Y2034">
        <f t="shared" si="1436"/>
        <v>488.46</v>
      </c>
      <c r="AA2034">
        <v>35863109</v>
      </c>
      <c r="AB2034">
        <f t="shared" si="1437"/>
        <v>1634.97</v>
      </c>
      <c r="AC2034">
        <f t="shared" si="1438"/>
        <v>0</v>
      </c>
      <c r="AD2034">
        <f t="shared" si="1439"/>
        <v>196.98</v>
      </c>
      <c r="AE2034">
        <f t="shared" si="1440"/>
        <v>39.94</v>
      </c>
      <c r="AF2034">
        <f t="shared" si="1441"/>
        <v>1437.99</v>
      </c>
      <c r="AG2034">
        <f t="shared" si="1442"/>
        <v>0</v>
      </c>
      <c r="AH2034">
        <f t="shared" si="1443"/>
        <v>179.3</v>
      </c>
      <c r="AI2034">
        <f t="shared" si="1444"/>
        <v>3.97</v>
      </c>
      <c r="AJ2034">
        <f t="shared" si="1445"/>
        <v>0</v>
      </c>
      <c r="AK2034">
        <v>1634.97</v>
      </c>
      <c r="AL2034">
        <v>0</v>
      </c>
      <c r="AM2034">
        <v>196.98</v>
      </c>
      <c r="AN2034">
        <v>39.94</v>
      </c>
      <c r="AO2034">
        <v>1437.99</v>
      </c>
      <c r="AP2034">
        <v>0</v>
      </c>
      <c r="AQ2034">
        <v>179.3</v>
      </c>
      <c r="AR2034">
        <v>3.97</v>
      </c>
      <c r="AS2034">
        <v>0</v>
      </c>
      <c r="AT2034">
        <v>70</v>
      </c>
      <c r="AU2034">
        <v>50</v>
      </c>
      <c r="AV2034">
        <v>1</v>
      </c>
      <c r="AW2034">
        <v>1</v>
      </c>
      <c r="AZ2034">
        <v>1</v>
      </c>
      <c r="BA2034">
        <v>33.049999999999997</v>
      </c>
      <c r="BB2034">
        <v>11.07</v>
      </c>
      <c r="BC2034">
        <v>1</v>
      </c>
      <c r="BD2034" t="s">
        <v>3</v>
      </c>
      <c r="BE2034" t="s">
        <v>3</v>
      </c>
      <c r="BF2034" t="s">
        <v>3</v>
      </c>
      <c r="BG2034" t="s">
        <v>3</v>
      </c>
      <c r="BH2034">
        <v>0</v>
      </c>
      <c r="BI2034">
        <v>1</v>
      </c>
      <c r="BJ2034" t="s">
        <v>45</v>
      </c>
      <c r="BM2034">
        <v>56001</v>
      </c>
      <c r="BN2034">
        <v>0</v>
      </c>
      <c r="BO2034" t="s">
        <v>42</v>
      </c>
      <c r="BP2034">
        <v>1</v>
      </c>
      <c r="BQ2034">
        <v>6</v>
      </c>
      <c r="BR2034">
        <v>0</v>
      </c>
      <c r="BS2034">
        <v>33.049999999999997</v>
      </c>
      <c r="BT2034">
        <v>1</v>
      </c>
      <c r="BU2034">
        <v>1</v>
      </c>
      <c r="BV2034">
        <v>1</v>
      </c>
      <c r="BW2034">
        <v>1</v>
      </c>
      <c r="BX2034">
        <v>1</v>
      </c>
      <c r="BY2034" t="s">
        <v>3</v>
      </c>
      <c r="BZ2034">
        <v>82</v>
      </c>
      <c r="CA2034">
        <v>62</v>
      </c>
      <c r="CB2034" t="s">
        <v>3</v>
      </c>
      <c r="CE2034">
        <v>0</v>
      </c>
      <c r="CF2034">
        <v>0</v>
      </c>
      <c r="CG2034">
        <v>0</v>
      </c>
      <c r="CM2034">
        <v>0</v>
      </c>
      <c r="CN2034" t="s">
        <v>3</v>
      </c>
      <c r="CO2034">
        <v>0</v>
      </c>
      <c r="CP2034">
        <f t="shared" si="1446"/>
        <v>994.12</v>
      </c>
      <c r="CQ2034">
        <f t="shared" si="1447"/>
        <v>0</v>
      </c>
      <c r="CR2034">
        <f t="shared" si="1448"/>
        <v>2180.5686000000001</v>
      </c>
      <c r="CS2034">
        <f t="shared" si="1449"/>
        <v>1320.0169999999998</v>
      </c>
      <c r="CT2034">
        <f t="shared" si="1450"/>
        <v>47525.569499999998</v>
      </c>
      <c r="CU2034">
        <f t="shared" si="1451"/>
        <v>0</v>
      </c>
      <c r="CV2034">
        <f t="shared" si="1452"/>
        <v>179.3</v>
      </c>
      <c r="CW2034">
        <f t="shared" si="1453"/>
        <v>3.97</v>
      </c>
      <c r="CX2034">
        <f t="shared" si="1454"/>
        <v>0</v>
      </c>
      <c r="CY2034">
        <f t="shared" si="1455"/>
        <v>683.83699999999999</v>
      </c>
      <c r="CZ2034">
        <f t="shared" si="1456"/>
        <v>488.45499999999998</v>
      </c>
      <c r="DC2034" t="s">
        <v>3</v>
      </c>
      <c r="DD2034" t="s">
        <v>3</v>
      </c>
      <c r="DE2034" t="s">
        <v>3</v>
      </c>
      <c r="DF2034" t="s">
        <v>3</v>
      </c>
      <c r="DG2034" t="s">
        <v>3</v>
      </c>
      <c r="DH2034" t="s">
        <v>3</v>
      </c>
      <c r="DI2034" t="s">
        <v>3</v>
      </c>
      <c r="DJ2034" t="s">
        <v>3</v>
      </c>
      <c r="DK2034" t="s">
        <v>3</v>
      </c>
      <c r="DL2034" t="s">
        <v>3</v>
      </c>
      <c r="DM2034" t="s">
        <v>3</v>
      </c>
      <c r="DN2034">
        <v>0</v>
      </c>
      <c r="DO2034">
        <v>0</v>
      </c>
      <c r="DP2034">
        <v>1</v>
      </c>
      <c r="DQ2034">
        <v>1</v>
      </c>
      <c r="DU2034">
        <v>1013</v>
      </c>
      <c r="DV2034" t="s">
        <v>44</v>
      </c>
      <c r="DW2034" t="s">
        <v>44</v>
      </c>
      <c r="DX2034">
        <v>1</v>
      </c>
      <c r="DZ2034" t="s">
        <v>3</v>
      </c>
      <c r="EA2034" t="s">
        <v>3</v>
      </c>
      <c r="EB2034" t="s">
        <v>3</v>
      </c>
      <c r="EC2034" t="s">
        <v>3</v>
      </c>
      <c r="EE2034">
        <v>29085589</v>
      </c>
      <c r="EF2034">
        <v>6</v>
      </c>
      <c r="EG2034" t="s">
        <v>22</v>
      </c>
      <c r="EH2034">
        <v>0</v>
      </c>
      <c r="EI2034" t="s">
        <v>3</v>
      </c>
      <c r="EJ2034">
        <v>1</v>
      </c>
      <c r="EK2034">
        <v>56001</v>
      </c>
      <c r="EL2034" t="s">
        <v>46</v>
      </c>
      <c r="EM2034" t="s">
        <v>47</v>
      </c>
      <c r="EO2034" t="s">
        <v>3</v>
      </c>
      <c r="EQ2034">
        <v>0</v>
      </c>
      <c r="ER2034">
        <v>1634.97</v>
      </c>
      <c r="ES2034">
        <v>0</v>
      </c>
      <c r="ET2034">
        <v>196.98</v>
      </c>
      <c r="EU2034">
        <v>39.94</v>
      </c>
      <c r="EV2034">
        <v>1437.99</v>
      </c>
      <c r="EW2034">
        <v>179.3</v>
      </c>
      <c r="EX2034">
        <v>3.97</v>
      </c>
      <c r="EY2034">
        <v>0</v>
      </c>
      <c r="FQ2034">
        <v>0</v>
      </c>
      <c r="FR2034">
        <f t="shared" si="1457"/>
        <v>0</v>
      </c>
      <c r="FS2034">
        <v>0</v>
      </c>
      <c r="FV2034" t="s">
        <v>25</v>
      </c>
      <c r="FW2034" t="s">
        <v>26</v>
      </c>
      <c r="FX2034">
        <v>82</v>
      </c>
      <c r="FY2034">
        <v>62</v>
      </c>
      <c r="GA2034" t="s">
        <v>3</v>
      </c>
      <c r="GD2034">
        <v>1</v>
      </c>
      <c r="GF2034">
        <v>395004222</v>
      </c>
      <c r="GG2034">
        <v>2</v>
      </c>
      <c r="GH2034">
        <v>1</v>
      </c>
      <c r="GI2034">
        <v>2</v>
      </c>
      <c r="GJ2034">
        <v>0</v>
      </c>
      <c r="GK2034">
        <v>0</v>
      </c>
      <c r="GL2034">
        <f t="shared" si="1458"/>
        <v>0</v>
      </c>
      <c r="GM2034">
        <f t="shared" si="1459"/>
        <v>2166.42</v>
      </c>
      <c r="GN2034">
        <f t="shared" si="1460"/>
        <v>2166.42</v>
      </c>
      <c r="GO2034">
        <f t="shared" si="1461"/>
        <v>0</v>
      </c>
      <c r="GP2034">
        <f t="shared" si="1462"/>
        <v>0</v>
      </c>
      <c r="GR2034">
        <v>0</v>
      </c>
      <c r="GS2034">
        <v>3</v>
      </c>
      <c r="GT2034">
        <v>0</v>
      </c>
      <c r="GU2034" t="s">
        <v>3</v>
      </c>
      <c r="GV2034">
        <f t="shared" si="1463"/>
        <v>0</v>
      </c>
      <c r="GW2034">
        <v>1</v>
      </c>
      <c r="GX2034">
        <f t="shared" si="1464"/>
        <v>0</v>
      </c>
      <c r="HA2034">
        <v>0</v>
      </c>
      <c r="HB2034">
        <v>0</v>
      </c>
      <c r="HC2034">
        <f t="shared" si="1465"/>
        <v>0</v>
      </c>
      <c r="HE2034" t="s">
        <v>3</v>
      </c>
      <c r="HF2034" t="s">
        <v>3</v>
      </c>
      <c r="HM2034" t="s">
        <v>3</v>
      </c>
      <c r="IK2034">
        <v>0</v>
      </c>
    </row>
    <row r="2035" spans="1:245">
      <c r="A2035">
        <v>18</v>
      </c>
      <c r="B2035">
        <v>0</v>
      </c>
      <c r="C2035">
        <v>2163</v>
      </c>
      <c r="E2035" t="s">
        <v>342</v>
      </c>
      <c r="F2035" t="s">
        <v>28</v>
      </c>
      <c r="G2035" t="s">
        <v>29</v>
      </c>
      <c r="H2035" t="s">
        <v>30</v>
      </c>
      <c r="I2035">
        <f>I2034*J2035</f>
        <v>0.21</v>
      </c>
      <c r="J2035">
        <v>10.5</v>
      </c>
      <c r="K2035">
        <v>10.5</v>
      </c>
      <c r="O2035">
        <f t="shared" si="1426"/>
        <v>0</v>
      </c>
      <c r="P2035">
        <f t="shared" si="1427"/>
        <v>0</v>
      </c>
      <c r="Q2035">
        <f t="shared" si="1428"/>
        <v>0</v>
      </c>
      <c r="R2035">
        <f t="shared" si="1429"/>
        <v>0</v>
      </c>
      <c r="S2035">
        <f t="shared" si="1430"/>
        <v>0</v>
      </c>
      <c r="T2035">
        <f t="shared" si="1431"/>
        <v>0</v>
      </c>
      <c r="U2035">
        <f t="shared" si="1432"/>
        <v>0</v>
      </c>
      <c r="V2035">
        <f t="shared" si="1433"/>
        <v>0</v>
      </c>
      <c r="W2035">
        <f t="shared" si="1434"/>
        <v>0</v>
      </c>
      <c r="X2035">
        <f t="shared" si="1435"/>
        <v>0</v>
      </c>
      <c r="Y2035">
        <f t="shared" si="1436"/>
        <v>0</v>
      </c>
      <c r="AA2035">
        <v>35863109</v>
      </c>
      <c r="AB2035">
        <f t="shared" si="1437"/>
        <v>0</v>
      </c>
      <c r="AC2035">
        <f t="shared" si="1438"/>
        <v>0</v>
      </c>
      <c r="AD2035">
        <f t="shared" si="1439"/>
        <v>0</v>
      </c>
      <c r="AE2035">
        <f t="shared" si="1440"/>
        <v>0</v>
      </c>
      <c r="AF2035">
        <f t="shared" si="1441"/>
        <v>0</v>
      </c>
      <c r="AG2035">
        <f t="shared" si="1442"/>
        <v>0</v>
      </c>
      <c r="AH2035">
        <f t="shared" si="1443"/>
        <v>0</v>
      </c>
      <c r="AI2035">
        <f t="shared" si="1444"/>
        <v>0</v>
      </c>
      <c r="AJ2035">
        <f t="shared" si="1445"/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1</v>
      </c>
      <c r="AW2035">
        <v>1</v>
      </c>
      <c r="AZ2035">
        <v>1</v>
      </c>
      <c r="BA2035">
        <v>1</v>
      </c>
      <c r="BB2035">
        <v>1</v>
      </c>
      <c r="BC2035">
        <v>1</v>
      </c>
      <c r="BD2035" t="s">
        <v>3</v>
      </c>
      <c r="BE2035" t="s">
        <v>3</v>
      </c>
      <c r="BF2035" t="s">
        <v>3</v>
      </c>
      <c r="BG2035" t="s">
        <v>3</v>
      </c>
      <c r="BH2035">
        <v>3</v>
      </c>
      <c r="BI2035">
        <v>2</v>
      </c>
      <c r="BJ2035" t="s">
        <v>31</v>
      </c>
      <c r="BM2035">
        <v>500002</v>
      </c>
      <c r="BN2035">
        <v>0</v>
      </c>
      <c r="BO2035" t="s">
        <v>3</v>
      </c>
      <c r="BP2035">
        <v>0</v>
      </c>
      <c r="BQ2035">
        <v>12</v>
      </c>
      <c r="BR2035">
        <v>0</v>
      </c>
      <c r="BS2035">
        <v>1</v>
      </c>
      <c r="BT2035">
        <v>1</v>
      </c>
      <c r="BU2035">
        <v>1</v>
      </c>
      <c r="BV2035">
        <v>1</v>
      </c>
      <c r="BW2035">
        <v>1</v>
      </c>
      <c r="BX2035">
        <v>1</v>
      </c>
      <c r="BY2035" t="s">
        <v>3</v>
      </c>
      <c r="BZ2035">
        <v>0</v>
      </c>
      <c r="CA2035">
        <v>0</v>
      </c>
      <c r="CB2035" t="s">
        <v>3</v>
      </c>
      <c r="CE2035">
        <v>0</v>
      </c>
      <c r="CF2035">
        <v>0</v>
      </c>
      <c r="CG2035">
        <v>0</v>
      </c>
      <c r="CM2035">
        <v>0</v>
      </c>
      <c r="CN2035" t="s">
        <v>3</v>
      </c>
      <c r="CO2035">
        <v>0</v>
      </c>
      <c r="CP2035">
        <f t="shared" si="1446"/>
        <v>0</v>
      </c>
      <c r="CQ2035">
        <f t="shared" si="1447"/>
        <v>0</v>
      </c>
      <c r="CR2035">
        <f t="shared" si="1448"/>
        <v>0</v>
      </c>
      <c r="CS2035">
        <f t="shared" si="1449"/>
        <v>0</v>
      </c>
      <c r="CT2035">
        <f t="shared" si="1450"/>
        <v>0</v>
      </c>
      <c r="CU2035">
        <f t="shared" si="1451"/>
        <v>0</v>
      </c>
      <c r="CV2035">
        <f t="shared" si="1452"/>
        <v>0</v>
      </c>
      <c r="CW2035">
        <f t="shared" si="1453"/>
        <v>0</v>
      </c>
      <c r="CX2035">
        <f t="shared" si="1454"/>
        <v>0</v>
      </c>
      <c r="CY2035">
        <f t="shared" si="1455"/>
        <v>0</v>
      </c>
      <c r="CZ2035">
        <f t="shared" si="1456"/>
        <v>0</v>
      </c>
      <c r="DC2035" t="s">
        <v>3</v>
      </c>
      <c r="DD2035" t="s">
        <v>3</v>
      </c>
      <c r="DE2035" t="s">
        <v>3</v>
      </c>
      <c r="DF2035" t="s">
        <v>3</v>
      </c>
      <c r="DG2035" t="s">
        <v>3</v>
      </c>
      <c r="DH2035" t="s">
        <v>3</v>
      </c>
      <c r="DI2035" t="s">
        <v>3</v>
      </c>
      <c r="DJ2035" t="s">
        <v>3</v>
      </c>
      <c r="DK2035" t="s">
        <v>3</v>
      </c>
      <c r="DL2035" t="s">
        <v>3</v>
      </c>
      <c r="DM2035" t="s">
        <v>3</v>
      </c>
      <c r="DN2035">
        <v>0</v>
      </c>
      <c r="DO2035">
        <v>0</v>
      </c>
      <c r="DP2035">
        <v>1</v>
      </c>
      <c r="DQ2035">
        <v>1</v>
      </c>
      <c r="DU2035">
        <v>1009</v>
      </c>
      <c r="DV2035" t="s">
        <v>30</v>
      </c>
      <c r="DW2035" t="s">
        <v>30</v>
      </c>
      <c r="DX2035">
        <v>1000</v>
      </c>
      <c r="DZ2035" t="s">
        <v>3</v>
      </c>
      <c r="EA2035" t="s">
        <v>3</v>
      </c>
      <c r="EB2035" t="s">
        <v>3</v>
      </c>
      <c r="EC2035" t="s">
        <v>3</v>
      </c>
      <c r="EE2035">
        <v>29085444</v>
      </c>
      <c r="EF2035">
        <v>12</v>
      </c>
      <c r="EG2035" t="s">
        <v>32</v>
      </c>
      <c r="EH2035">
        <v>0</v>
      </c>
      <c r="EI2035" t="s">
        <v>3</v>
      </c>
      <c r="EJ2035">
        <v>2</v>
      </c>
      <c r="EK2035">
        <v>500002</v>
      </c>
      <c r="EL2035" t="s">
        <v>33</v>
      </c>
      <c r="EM2035" t="s">
        <v>34</v>
      </c>
      <c r="EO2035" t="s">
        <v>3</v>
      </c>
      <c r="EQ2035">
        <v>0</v>
      </c>
      <c r="ER2035">
        <v>0</v>
      </c>
      <c r="ES2035">
        <v>0</v>
      </c>
      <c r="ET2035">
        <v>0</v>
      </c>
      <c r="EU2035">
        <v>0</v>
      </c>
      <c r="EV2035">
        <v>0</v>
      </c>
      <c r="EW2035">
        <v>0</v>
      </c>
      <c r="EX2035">
        <v>0</v>
      </c>
      <c r="FQ2035">
        <v>0</v>
      </c>
      <c r="FR2035">
        <f t="shared" si="1457"/>
        <v>0</v>
      </c>
      <c r="FS2035">
        <v>0</v>
      </c>
      <c r="FX2035">
        <v>0</v>
      </c>
      <c r="FY2035">
        <v>0</v>
      </c>
      <c r="GA2035" t="s">
        <v>3</v>
      </c>
      <c r="GD2035">
        <v>1</v>
      </c>
      <c r="GF2035">
        <v>-304821490</v>
      </c>
      <c r="GG2035">
        <v>2</v>
      </c>
      <c r="GH2035">
        <v>1</v>
      </c>
      <c r="GI2035">
        <v>-2</v>
      </c>
      <c r="GJ2035">
        <v>0</v>
      </c>
      <c r="GK2035">
        <v>0</v>
      </c>
      <c r="GL2035">
        <f t="shared" si="1458"/>
        <v>0</v>
      </c>
      <c r="GM2035">
        <f t="shared" si="1459"/>
        <v>0</v>
      </c>
      <c r="GN2035">
        <f t="shared" si="1460"/>
        <v>0</v>
      </c>
      <c r="GO2035">
        <f t="shared" si="1461"/>
        <v>0</v>
      </c>
      <c r="GP2035">
        <f t="shared" si="1462"/>
        <v>0</v>
      </c>
      <c r="GR2035">
        <v>0</v>
      </c>
      <c r="GS2035">
        <v>3</v>
      </c>
      <c r="GT2035">
        <v>0</v>
      </c>
      <c r="GU2035" t="s">
        <v>3</v>
      </c>
      <c r="GV2035">
        <f t="shared" si="1463"/>
        <v>0</v>
      </c>
      <c r="GW2035">
        <v>1</v>
      </c>
      <c r="GX2035">
        <f t="shared" si="1464"/>
        <v>0</v>
      </c>
      <c r="HA2035">
        <v>0</v>
      </c>
      <c r="HB2035">
        <v>0</v>
      </c>
      <c r="HC2035">
        <f t="shared" si="1465"/>
        <v>0</v>
      </c>
      <c r="HE2035" t="s">
        <v>3</v>
      </c>
      <c r="HF2035" t="s">
        <v>3</v>
      </c>
      <c r="HM2035" t="s">
        <v>3</v>
      </c>
      <c r="IK2035">
        <v>0</v>
      </c>
    </row>
    <row r="2037" spans="1:245">
      <c r="A2037" s="2">
        <v>51</v>
      </c>
      <c r="B2037" s="2">
        <f>B2023</f>
        <v>0</v>
      </c>
      <c r="C2037" s="2">
        <f>A2023</f>
        <v>5</v>
      </c>
      <c r="D2037" s="2">
        <f>ROW(A2023)</f>
        <v>2023</v>
      </c>
      <c r="E2037" s="2"/>
      <c r="F2037" s="2" t="str">
        <f>IF(F2023&lt;&gt;"",F2023,"")</f>
        <v>Новый подраздел</v>
      </c>
      <c r="G2037" s="2" t="str">
        <f>IF(G2023&lt;&gt;"",G2023,"")</f>
        <v>демонтаж</v>
      </c>
      <c r="H2037" s="2">
        <v>0</v>
      </c>
      <c r="I2037" s="2"/>
      <c r="J2037" s="2"/>
      <c r="K2037" s="2"/>
      <c r="L2037" s="2"/>
      <c r="M2037" s="2"/>
      <c r="N2037" s="2"/>
      <c r="O2037" s="2">
        <f t="shared" ref="O2037:T2037" si="1466">ROUND(AB2037,2)</f>
        <v>3110.12</v>
      </c>
      <c r="P2037" s="2">
        <f t="shared" si="1466"/>
        <v>0</v>
      </c>
      <c r="Q2037" s="2">
        <f t="shared" si="1466"/>
        <v>65.81</v>
      </c>
      <c r="R2037" s="2">
        <f t="shared" si="1466"/>
        <v>47.69</v>
      </c>
      <c r="S2037" s="2">
        <f t="shared" si="1466"/>
        <v>3044.31</v>
      </c>
      <c r="T2037" s="2">
        <f t="shared" si="1466"/>
        <v>0</v>
      </c>
      <c r="U2037" s="2">
        <f>AH2037</f>
        <v>11.7079</v>
      </c>
      <c r="V2037" s="2">
        <f>AI2037</f>
        <v>0.12698000000000001</v>
      </c>
      <c r="W2037" s="2">
        <f>ROUND(AJ2037,2)</f>
        <v>0</v>
      </c>
      <c r="X2037" s="2">
        <f>ROUND(AK2037,2)</f>
        <v>2124.5100000000002</v>
      </c>
      <c r="Y2037" s="2">
        <f>ROUND(AL2037,2)</f>
        <v>1629.4</v>
      </c>
      <c r="Z2037" s="2"/>
      <c r="AA2037" s="2"/>
      <c r="AB2037" s="2">
        <f>ROUND(SUMIF(AA2027:AA2035,"=35863109",O2027:O2035),2)</f>
        <v>3110.12</v>
      </c>
      <c r="AC2037" s="2">
        <f>ROUND(SUMIF(AA2027:AA2035,"=35863109",P2027:P2035),2)</f>
        <v>0</v>
      </c>
      <c r="AD2037" s="2">
        <f>ROUND(SUMIF(AA2027:AA2035,"=35863109",Q2027:Q2035),2)</f>
        <v>65.81</v>
      </c>
      <c r="AE2037" s="2">
        <f>ROUND(SUMIF(AA2027:AA2035,"=35863109",R2027:R2035),2)</f>
        <v>47.69</v>
      </c>
      <c r="AF2037" s="2">
        <f>ROUND(SUMIF(AA2027:AA2035,"=35863109",S2027:S2035),2)</f>
        <v>3044.31</v>
      </c>
      <c r="AG2037" s="2">
        <f>ROUND(SUMIF(AA2027:AA2035,"=35863109",T2027:T2035),2)</f>
        <v>0</v>
      </c>
      <c r="AH2037" s="2">
        <f>SUMIF(AA2027:AA2035,"=35863109",U2027:U2035)</f>
        <v>11.7079</v>
      </c>
      <c r="AI2037" s="2">
        <f>SUMIF(AA2027:AA2035,"=35863109",V2027:V2035)</f>
        <v>0.12698000000000001</v>
      </c>
      <c r="AJ2037" s="2">
        <f>ROUND(SUMIF(AA2027:AA2035,"=35863109",W2027:W2035),2)</f>
        <v>0</v>
      </c>
      <c r="AK2037" s="2">
        <f>ROUND(SUMIF(AA2027:AA2035,"=35863109",X2027:X2035),2)</f>
        <v>2124.5100000000002</v>
      </c>
      <c r="AL2037" s="2">
        <f>ROUND(SUMIF(AA2027:AA2035,"=35863109",Y2027:Y2035),2)</f>
        <v>1629.4</v>
      </c>
      <c r="AM2037" s="2"/>
      <c r="AN2037" s="2"/>
      <c r="AO2037" s="2">
        <f t="shared" ref="AO2037:BD2037" si="1467">ROUND(BX2037,2)</f>
        <v>0</v>
      </c>
      <c r="AP2037" s="2">
        <f t="shared" si="1467"/>
        <v>0</v>
      </c>
      <c r="AQ2037" s="2">
        <f t="shared" si="1467"/>
        <v>0</v>
      </c>
      <c r="AR2037" s="2">
        <f t="shared" si="1467"/>
        <v>6864.03</v>
      </c>
      <c r="AS2037" s="2">
        <f t="shared" si="1467"/>
        <v>6864.03</v>
      </c>
      <c r="AT2037" s="2">
        <f t="shared" si="1467"/>
        <v>0</v>
      </c>
      <c r="AU2037" s="2">
        <f t="shared" si="1467"/>
        <v>0</v>
      </c>
      <c r="AV2037" s="2">
        <f t="shared" si="1467"/>
        <v>0</v>
      </c>
      <c r="AW2037" s="2">
        <f t="shared" si="1467"/>
        <v>0</v>
      </c>
      <c r="AX2037" s="2">
        <f t="shared" si="1467"/>
        <v>0</v>
      </c>
      <c r="AY2037" s="2">
        <f t="shared" si="1467"/>
        <v>0</v>
      </c>
      <c r="AZ2037" s="2">
        <f t="shared" si="1467"/>
        <v>0</v>
      </c>
      <c r="BA2037" s="2">
        <f t="shared" si="1467"/>
        <v>0</v>
      </c>
      <c r="BB2037" s="2">
        <f t="shared" si="1467"/>
        <v>0</v>
      </c>
      <c r="BC2037" s="2">
        <f t="shared" si="1467"/>
        <v>0</v>
      </c>
      <c r="BD2037" s="2">
        <f t="shared" si="1467"/>
        <v>0</v>
      </c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>
        <f>ROUND(SUMIF(AA2027:AA2035,"=35863109",FQ2027:FQ2035),2)</f>
        <v>0</v>
      </c>
      <c r="BY2037" s="2">
        <f>ROUND(SUMIF(AA2027:AA2035,"=35863109",FR2027:FR2035),2)</f>
        <v>0</v>
      </c>
      <c r="BZ2037" s="2">
        <f>ROUND(SUMIF(AA2027:AA2035,"=35863109",GL2027:GL2035),2)</f>
        <v>0</v>
      </c>
      <c r="CA2037" s="2">
        <f>ROUND(SUMIF(AA2027:AA2035,"=35863109",GM2027:GM2035),2)</f>
        <v>6864.03</v>
      </c>
      <c r="CB2037" s="2">
        <f>ROUND(SUMIF(AA2027:AA2035,"=35863109",GN2027:GN2035),2)</f>
        <v>6864.03</v>
      </c>
      <c r="CC2037" s="2">
        <f>ROUND(SUMIF(AA2027:AA2035,"=35863109",GO2027:GO2035),2)</f>
        <v>0</v>
      </c>
      <c r="CD2037" s="2">
        <f>ROUND(SUMIF(AA2027:AA2035,"=35863109",GP2027:GP2035),2)</f>
        <v>0</v>
      </c>
      <c r="CE2037" s="2">
        <f>AC2037-BX2037</f>
        <v>0</v>
      </c>
      <c r="CF2037" s="2">
        <f>AC2037-BY2037</f>
        <v>0</v>
      </c>
      <c r="CG2037" s="2">
        <f>BX2037-BZ2037</f>
        <v>0</v>
      </c>
      <c r="CH2037" s="2">
        <f>AC2037-BX2037-BY2037+BZ2037</f>
        <v>0</v>
      </c>
      <c r="CI2037" s="2">
        <f>BY2037-BZ2037</f>
        <v>0</v>
      </c>
      <c r="CJ2037" s="2">
        <f>ROUND(SUMIF(AA2027:AA2035,"=35863109",GX2027:GX2035),2)</f>
        <v>0</v>
      </c>
      <c r="CK2037" s="2">
        <f>ROUND(SUMIF(AA2027:AA2035,"=35863109",GY2027:GY2035),2)</f>
        <v>0</v>
      </c>
      <c r="CL2037" s="2">
        <f>ROUND(SUMIF(AA2027:AA2035,"=35863109",GZ2027:GZ2035),2)</f>
        <v>0</v>
      </c>
      <c r="CM2037" s="2">
        <f>ROUND(SUMIF(AA2027:AA2035,"=35863109",HD2027:HD2035),2)</f>
        <v>0</v>
      </c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  <c r="GO2037" s="3"/>
      <c r="GP2037" s="3"/>
      <c r="GQ2037" s="3"/>
      <c r="GR2037" s="3"/>
      <c r="GS2037" s="3"/>
      <c r="GT2037" s="3"/>
      <c r="GU2037" s="3"/>
      <c r="GV2037" s="3"/>
      <c r="GW2037" s="3"/>
      <c r="GX2037" s="3">
        <v>0</v>
      </c>
    </row>
    <row r="2039" spans="1:245">
      <c r="A2039" s="4">
        <v>50</v>
      </c>
      <c r="B2039" s="4">
        <v>0</v>
      </c>
      <c r="C2039" s="4">
        <v>0</v>
      </c>
      <c r="D2039" s="4">
        <v>1</v>
      </c>
      <c r="E2039" s="4">
        <v>201</v>
      </c>
      <c r="F2039" s="4">
        <f>ROUND(Source!O2037,O2039)</f>
        <v>3110.12</v>
      </c>
      <c r="G2039" s="4" t="s">
        <v>71</v>
      </c>
      <c r="H2039" s="4" t="s">
        <v>72</v>
      </c>
      <c r="I2039" s="4"/>
      <c r="J2039" s="4"/>
      <c r="K2039" s="4">
        <v>201</v>
      </c>
      <c r="L2039" s="4">
        <v>1</v>
      </c>
      <c r="M2039" s="4">
        <v>3</v>
      </c>
      <c r="N2039" s="4" t="s">
        <v>3</v>
      </c>
      <c r="O2039" s="4">
        <v>2</v>
      </c>
      <c r="P2039" s="4"/>
      <c r="Q2039" s="4"/>
      <c r="R2039" s="4"/>
      <c r="S2039" s="4"/>
      <c r="T2039" s="4"/>
      <c r="U2039" s="4"/>
      <c r="V2039" s="4"/>
      <c r="W2039" s="4"/>
    </row>
    <row r="2040" spans="1:245">
      <c r="A2040" s="4">
        <v>50</v>
      </c>
      <c r="B2040" s="4">
        <v>0</v>
      </c>
      <c r="C2040" s="4">
        <v>0</v>
      </c>
      <c r="D2040" s="4">
        <v>1</v>
      </c>
      <c r="E2040" s="4">
        <v>202</v>
      </c>
      <c r="F2040" s="4">
        <f>ROUND(Source!P2037,O2040)</f>
        <v>0</v>
      </c>
      <c r="G2040" s="4" t="s">
        <v>73</v>
      </c>
      <c r="H2040" s="4" t="s">
        <v>74</v>
      </c>
      <c r="I2040" s="4"/>
      <c r="J2040" s="4"/>
      <c r="K2040" s="4">
        <v>202</v>
      </c>
      <c r="L2040" s="4">
        <v>2</v>
      </c>
      <c r="M2040" s="4">
        <v>3</v>
      </c>
      <c r="N2040" s="4" t="s">
        <v>3</v>
      </c>
      <c r="O2040" s="4">
        <v>2</v>
      </c>
      <c r="P2040" s="4"/>
      <c r="Q2040" s="4"/>
      <c r="R2040" s="4"/>
      <c r="S2040" s="4"/>
      <c r="T2040" s="4"/>
      <c r="U2040" s="4"/>
      <c r="V2040" s="4"/>
      <c r="W2040" s="4"/>
    </row>
    <row r="2041" spans="1:245">
      <c r="A2041" s="4">
        <v>50</v>
      </c>
      <c r="B2041" s="4">
        <v>0</v>
      </c>
      <c r="C2041" s="4">
        <v>0</v>
      </c>
      <c r="D2041" s="4">
        <v>1</v>
      </c>
      <c r="E2041" s="4">
        <v>222</v>
      </c>
      <c r="F2041" s="4">
        <f>ROUND(Source!AO2037,O2041)</f>
        <v>0</v>
      </c>
      <c r="G2041" s="4" t="s">
        <v>75</v>
      </c>
      <c r="H2041" s="4" t="s">
        <v>76</v>
      </c>
      <c r="I2041" s="4"/>
      <c r="J2041" s="4"/>
      <c r="K2041" s="4">
        <v>222</v>
      </c>
      <c r="L2041" s="4">
        <v>3</v>
      </c>
      <c r="M2041" s="4">
        <v>3</v>
      </c>
      <c r="N2041" s="4" t="s">
        <v>3</v>
      </c>
      <c r="O2041" s="4">
        <v>2</v>
      </c>
      <c r="P2041" s="4"/>
      <c r="Q2041" s="4"/>
      <c r="R2041" s="4"/>
      <c r="S2041" s="4"/>
      <c r="T2041" s="4"/>
      <c r="U2041" s="4"/>
      <c r="V2041" s="4"/>
      <c r="W2041" s="4"/>
    </row>
    <row r="2042" spans="1:245">
      <c r="A2042" s="4">
        <v>50</v>
      </c>
      <c r="B2042" s="4">
        <v>0</v>
      </c>
      <c r="C2042" s="4">
        <v>0</v>
      </c>
      <c r="D2042" s="4">
        <v>1</v>
      </c>
      <c r="E2042" s="4">
        <v>225</v>
      </c>
      <c r="F2042" s="4">
        <f>ROUND(Source!AV2037,O2042)</f>
        <v>0</v>
      </c>
      <c r="G2042" s="4" t="s">
        <v>77</v>
      </c>
      <c r="H2042" s="4" t="s">
        <v>78</v>
      </c>
      <c r="I2042" s="4"/>
      <c r="J2042" s="4"/>
      <c r="K2042" s="4">
        <v>225</v>
      </c>
      <c r="L2042" s="4">
        <v>4</v>
      </c>
      <c r="M2042" s="4">
        <v>3</v>
      </c>
      <c r="N2042" s="4" t="s">
        <v>3</v>
      </c>
      <c r="O2042" s="4">
        <v>2</v>
      </c>
      <c r="P2042" s="4"/>
      <c r="Q2042" s="4"/>
      <c r="R2042" s="4"/>
      <c r="S2042" s="4"/>
      <c r="T2042" s="4"/>
      <c r="U2042" s="4"/>
      <c r="V2042" s="4"/>
      <c r="W2042" s="4"/>
    </row>
    <row r="2043" spans="1:245">
      <c r="A2043" s="4">
        <v>50</v>
      </c>
      <c r="B2043" s="4">
        <v>0</v>
      </c>
      <c r="C2043" s="4">
        <v>0</v>
      </c>
      <c r="D2043" s="4">
        <v>1</v>
      </c>
      <c r="E2043" s="4">
        <v>226</v>
      </c>
      <c r="F2043" s="4">
        <f>ROUND(Source!AW2037,O2043)</f>
        <v>0</v>
      </c>
      <c r="G2043" s="4" t="s">
        <v>79</v>
      </c>
      <c r="H2043" s="4" t="s">
        <v>80</v>
      </c>
      <c r="I2043" s="4"/>
      <c r="J2043" s="4"/>
      <c r="K2043" s="4">
        <v>226</v>
      </c>
      <c r="L2043" s="4">
        <v>5</v>
      </c>
      <c r="M2043" s="4">
        <v>3</v>
      </c>
      <c r="N2043" s="4" t="s">
        <v>3</v>
      </c>
      <c r="O2043" s="4">
        <v>2</v>
      </c>
      <c r="P2043" s="4"/>
      <c r="Q2043" s="4"/>
      <c r="R2043" s="4"/>
      <c r="S2043" s="4"/>
      <c r="T2043" s="4"/>
      <c r="U2043" s="4"/>
      <c r="V2043" s="4"/>
      <c r="W2043" s="4"/>
    </row>
    <row r="2044" spans="1:245">
      <c r="A2044" s="4">
        <v>50</v>
      </c>
      <c r="B2044" s="4">
        <v>0</v>
      </c>
      <c r="C2044" s="4">
        <v>0</v>
      </c>
      <c r="D2044" s="4">
        <v>1</v>
      </c>
      <c r="E2044" s="4">
        <v>227</v>
      </c>
      <c r="F2044" s="4">
        <f>ROUND(Source!AX2037,O2044)</f>
        <v>0</v>
      </c>
      <c r="G2044" s="4" t="s">
        <v>81</v>
      </c>
      <c r="H2044" s="4" t="s">
        <v>82</v>
      </c>
      <c r="I2044" s="4"/>
      <c r="J2044" s="4"/>
      <c r="K2044" s="4">
        <v>227</v>
      </c>
      <c r="L2044" s="4">
        <v>6</v>
      </c>
      <c r="M2044" s="4">
        <v>3</v>
      </c>
      <c r="N2044" s="4" t="s">
        <v>3</v>
      </c>
      <c r="O2044" s="4">
        <v>2</v>
      </c>
      <c r="P2044" s="4"/>
      <c r="Q2044" s="4"/>
      <c r="R2044" s="4"/>
      <c r="S2044" s="4"/>
      <c r="T2044" s="4"/>
      <c r="U2044" s="4"/>
      <c r="V2044" s="4"/>
      <c r="W2044" s="4"/>
    </row>
    <row r="2045" spans="1:245">
      <c r="A2045" s="4">
        <v>50</v>
      </c>
      <c r="B2045" s="4">
        <v>0</v>
      </c>
      <c r="C2045" s="4">
        <v>0</v>
      </c>
      <c r="D2045" s="4">
        <v>1</v>
      </c>
      <c r="E2045" s="4">
        <v>228</v>
      </c>
      <c r="F2045" s="4">
        <f>ROUND(Source!AY2037,O2045)</f>
        <v>0</v>
      </c>
      <c r="G2045" s="4" t="s">
        <v>83</v>
      </c>
      <c r="H2045" s="4" t="s">
        <v>84</v>
      </c>
      <c r="I2045" s="4"/>
      <c r="J2045" s="4"/>
      <c r="K2045" s="4">
        <v>228</v>
      </c>
      <c r="L2045" s="4">
        <v>7</v>
      </c>
      <c r="M2045" s="4">
        <v>3</v>
      </c>
      <c r="N2045" s="4" t="s">
        <v>3</v>
      </c>
      <c r="O2045" s="4">
        <v>2</v>
      </c>
      <c r="P2045" s="4"/>
      <c r="Q2045" s="4"/>
      <c r="R2045" s="4"/>
      <c r="S2045" s="4"/>
      <c r="T2045" s="4"/>
      <c r="U2045" s="4"/>
      <c r="V2045" s="4"/>
      <c r="W2045" s="4"/>
    </row>
    <row r="2046" spans="1:245">
      <c r="A2046" s="4">
        <v>50</v>
      </c>
      <c r="B2046" s="4">
        <v>0</v>
      </c>
      <c r="C2046" s="4">
        <v>0</v>
      </c>
      <c r="D2046" s="4">
        <v>1</v>
      </c>
      <c r="E2046" s="4">
        <v>216</v>
      </c>
      <c r="F2046" s="4">
        <f>ROUND(Source!AP2037,O2046)</f>
        <v>0</v>
      </c>
      <c r="G2046" s="4" t="s">
        <v>85</v>
      </c>
      <c r="H2046" s="4" t="s">
        <v>86</v>
      </c>
      <c r="I2046" s="4"/>
      <c r="J2046" s="4"/>
      <c r="K2046" s="4">
        <v>216</v>
      </c>
      <c r="L2046" s="4">
        <v>8</v>
      </c>
      <c r="M2046" s="4">
        <v>3</v>
      </c>
      <c r="N2046" s="4" t="s">
        <v>3</v>
      </c>
      <c r="O2046" s="4">
        <v>2</v>
      </c>
      <c r="P2046" s="4"/>
      <c r="Q2046" s="4"/>
      <c r="R2046" s="4"/>
      <c r="S2046" s="4"/>
      <c r="T2046" s="4"/>
      <c r="U2046" s="4"/>
      <c r="V2046" s="4"/>
      <c r="W2046" s="4"/>
    </row>
    <row r="2047" spans="1:245">
      <c r="A2047" s="4">
        <v>50</v>
      </c>
      <c r="B2047" s="4">
        <v>0</v>
      </c>
      <c r="C2047" s="4">
        <v>0</v>
      </c>
      <c r="D2047" s="4">
        <v>1</v>
      </c>
      <c r="E2047" s="4">
        <v>223</v>
      </c>
      <c r="F2047" s="4">
        <f>ROUND(Source!AQ2037,O2047)</f>
        <v>0</v>
      </c>
      <c r="G2047" s="4" t="s">
        <v>87</v>
      </c>
      <c r="H2047" s="4" t="s">
        <v>88</v>
      </c>
      <c r="I2047" s="4"/>
      <c r="J2047" s="4"/>
      <c r="K2047" s="4">
        <v>223</v>
      </c>
      <c r="L2047" s="4">
        <v>9</v>
      </c>
      <c r="M2047" s="4">
        <v>3</v>
      </c>
      <c r="N2047" s="4" t="s">
        <v>3</v>
      </c>
      <c r="O2047" s="4">
        <v>2</v>
      </c>
      <c r="P2047" s="4"/>
      <c r="Q2047" s="4"/>
      <c r="R2047" s="4"/>
      <c r="S2047" s="4"/>
      <c r="T2047" s="4"/>
      <c r="U2047" s="4"/>
      <c r="V2047" s="4"/>
      <c r="W2047" s="4"/>
    </row>
    <row r="2048" spans="1:245">
      <c r="A2048" s="4">
        <v>50</v>
      </c>
      <c r="B2048" s="4">
        <v>0</v>
      </c>
      <c r="C2048" s="4">
        <v>0</v>
      </c>
      <c r="D2048" s="4">
        <v>1</v>
      </c>
      <c r="E2048" s="4">
        <v>229</v>
      </c>
      <c r="F2048" s="4">
        <f>ROUND(Source!AZ2037,O2048)</f>
        <v>0</v>
      </c>
      <c r="G2048" s="4" t="s">
        <v>89</v>
      </c>
      <c r="H2048" s="4" t="s">
        <v>90</v>
      </c>
      <c r="I2048" s="4"/>
      <c r="J2048" s="4"/>
      <c r="K2048" s="4">
        <v>229</v>
      </c>
      <c r="L2048" s="4">
        <v>10</v>
      </c>
      <c r="M2048" s="4">
        <v>3</v>
      </c>
      <c r="N2048" s="4" t="s">
        <v>3</v>
      </c>
      <c r="O2048" s="4">
        <v>2</v>
      </c>
      <c r="P2048" s="4"/>
      <c r="Q2048" s="4"/>
      <c r="R2048" s="4"/>
      <c r="S2048" s="4"/>
      <c r="T2048" s="4"/>
      <c r="U2048" s="4"/>
      <c r="V2048" s="4"/>
      <c r="W2048" s="4"/>
    </row>
    <row r="2049" spans="1:23">
      <c r="A2049" s="4">
        <v>50</v>
      </c>
      <c r="B2049" s="4">
        <v>0</v>
      </c>
      <c r="C2049" s="4">
        <v>0</v>
      </c>
      <c r="D2049" s="4">
        <v>1</v>
      </c>
      <c r="E2049" s="4">
        <v>203</v>
      </c>
      <c r="F2049" s="4">
        <f>ROUND(Source!Q2037,O2049)</f>
        <v>65.81</v>
      </c>
      <c r="G2049" s="4" t="s">
        <v>91</v>
      </c>
      <c r="H2049" s="4" t="s">
        <v>92</v>
      </c>
      <c r="I2049" s="4"/>
      <c r="J2049" s="4"/>
      <c r="K2049" s="4">
        <v>203</v>
      </c>
      <c r="L2049" s="4">
        <v>11</v>
      </c>
      <c r="M2049" s="4">
        <v>3</v>
      </c>
      <c r="N2049" s="4" t="s">
        <v>3</v>
      </c>
      <c r="O2049" s="4">
        <v>2</v>
      </c>
      <c r="P2049" s="4"/>
      <c r="Q2049" s="4"/>
      <c r="R2049" s="4"/>
      <c r="S2049" s="4"/>
      <c r="T2049" s="4"/>
      <c r="U2049" s="4"/>
      <c r="V2049" s="4"/>
      <c r="W2049" s="4"/>
    </row>
    <row r="2050" spans="1:23">
      <c r="A2050" s="4">
        <v>50</v>
      </c>
      <c r="B2050" s="4">
        <v>0</v>
      </c>
      <c r="C2050" s="4">
        <v>0</v>
      </c>
      <c r="D2050" s="4">
        <v>1</v>
      </c>
      <c r="E2050" s="4">
        <v>231</v>
      </c>
      <c r="F2050" s="4">
        <f>ROUND(Source!BB2037,O2050)</f>
        <v>0</v>
      </c>
      <c r="G2050" s="4" t="s">
        <v>93</v>
      </c>
      <c r="H2050" s="4" t="s">
        <v>94</v>
      </c>
      <c r="I2050" s="4"/>
      <c r="J2050" s="4"/>
      <c r="K2050" s="4">
        <v>231</v>
      </c>
      <c r="L2050" s="4">
        <v>12</v>
      </c>
      <c r="M2050" s="4">
        <v>3</v>
      </c>
      <c r="N2050" s="4" t="s">
        <v>3</v>
      </c>
      <c r="O2050" s="4">
        <v>2</v>
      </c>
      <c r="P2050" s="4"/>
      <c r="Q2050" s="4"/>
      <c r="R2050" s="4"/>
      <c r="S2050" s="4"/>
      <c r="T2050" s="4"/>
      <c r="U2050" s="4"/>
      <c r="V2050" s="4"/>
      <c r="W2050" s="4"/>
    </row>
    <row r="2051" spans="1:23">
      <c r="A2051" s="4">
        <v>50</v>
      </c>
      <c r="B2051" s="4">
        <v>0</v>
      </c>
      <c r="C2051" s="4">
        <v>0</v>
      </c>
      <c r="D2051" s="4">
        <v>1</v>
      </c>
      <c r="E2051" s="4">
        <v>204</v>
      </c>
      <c r="F2051" s="4">
        <f>ROUND(Source!R2037,O2051)</f>
        <v>47.69</v>
      </c>
      <c r="G2051" s="4" t="s">
        <v>95</v>
      </c>
      <c r="H2051" s="4" t="s">
        <v>96</v>
      </c>
      <c r="I2051" s="4"/>
      <c r="J2051" s="4"/>
      <c r="K2051" s="4">
        <v>204</v>
      </c>
      <c r="L2051" s="4">
        <v>13</v>
      </c>
      <c r="M2051" s="4">
        <v>3</v>
      </c>
      <c r="N2051" s="4" t="s">
        <v>3</v>
      </c>
      <c r="O2051" s="4">
        <v>2</v>
      </c>
      <c r="P2051" s="4"/>
      <c r="Q2051" s="4"/>
      <c r="R2051" s="4"/>
      <c r="S2051" s="4"/>
      <c r="T2051" s="4"/>
      <c r="U2051" s="4"/>
      <c r="V2051" s="4"/>
      <c r="W2051" s="4"/>
    </row>
    <row r="2052" spans="1:23">
      <c r="A2052" s="4">
        <v>50</v>
      </c>
      <c r="B2052" s="4">
        <v>0</v>
      </c>
      <c r="C2052" s="4">
        <v>0</v>
      </c>
      <c r="D2052" s="4">
        <v>1</v>
      </c>
      <c r="E2052" s="4">
        <v>205</v>
      </c>
      <c r="F2052" s="4">
        <f>ROUND(Source!S2037,O2052)</f>
        <v>3044.31</v>
      </c>
      <c r="G2052" s="4" t="s">
        <v>97</v>
      </c>
      <c r="H2052" s="4" t="s">
        <v>98</v>
      </c>
      <c r="I2052" s="4"/>
      <c r="J2052" s="4"/>
      <c r="K2052" s="4">
        <v>205</v>
      </c>
      <c r="L2052" s="4">
        <v>14</v>
      </c>
      <c r="M2052" s="4">
        <v>3</v>
      </c>
      <c r="N2052" s="4" t="s">
        <v>3</v>
      </c>
      <c r="O2052" s="4">
        <v>2</v>
      </c>
      <c r="P2052" s="4"/>
      <c r="Q2052" s="4"/>
      <c r="R2052" s="4"/>
      <c r="S2052" s="4"/>
      <c r="T2052" s="4"/>
      <c r="U2052" s="4"/>
      <c r="V2052" s="4"/>
      <c r="W2052" s="4"/>
    </row>
    <row r="2053" spans="1:23">
      <c r="A2053" s="4">
        <v>50</v>
      </c>
      <c r="B2053" s="4">
        <v>0</v>
      </c>
      <c r="C2053" s="4">
        <v>0</v>
      </c>
      <c r="D2053" s="4">
        <v>1</v>
      </c>
      <c r="E2053" s="4">
        <v>232</v>
      </c>
      <c r="F2053" s="4">
        <f>ROUND(Source!BC2037,O2053)</f>
        <v>0</v>
      </c>
      <c r="G2053" s="4" t="s">
        <v>99</v>
      </c>
      <c r="H2053" s="4" t="s">
        <v>100</v>
      </c>
      <c r="I2053" s="4"/>
      <c r="J2053" s="4"/>
      <c r="K2053" s="4">
        <v>232</v>
      </c>
      <c r="L2053" s="4">
        <v>15</v>
      </c>
      <c r="M2053" s="4">
        <v>3</v>
      </c>
      <c r="N2053" s="4" t="s">
        <v>3</v>
      </c>
      <c r="O2053" s="4">
        <v>2</v>
      </c>
      <c r="P2053" s="4"/>
      <c r="Q2053" s="4"/>
      <c r="R2053" s="4"/>
      <c r="S2053" s="4"/>
      <c r="T2053" s="4"/>
      <c r="U2053" s="4"/>
      <c r="V2053" s="4"/>
      <c r="W2053" s="4"/>
    </row>
    <row r="2054" spans="1:23">
      <c r="A2054" s="4">
        <v>50</v>
      </c>
      <c r="B2054" s="4">
        <v>0</v>
      </c>
      <c r="C2054" s="4">
        <v>0</v>
      </c>
      <c r="D2054" s="4">
        <v>1</v>
      </c>
      <c r="E2054" s="4">
        <v>214</v>
      </c>
      <c r="F2054" s="4">
        <f>ROUND(Source!AS2037,O2054)</f>
        <v>6864.03</v>
      </c>
      <c r="G2054" s="4" t="s">
        <v>101</v>
      </c>
      <c r="H2054" s="4" t="s">
        <v>102</v>
      </c>
      <c r="I2054" s="4"/>
      <c r="J2054" s="4"/>
      <c r="K2054" s="4">
        <v>214</v>
      </c>
      <c r="L2054" s="4">
        <v>16</v>
      </c>
      <c r="M2054" s="4">
        <v>3</v>
      </c>
      <c r="N2054" s="4" t="s">
        <v>3</v>
      </c>
      <c r="O2054" s="4">
        <v>2</v>
      </c>
      <c r="P2054" s="4"/>
      <c r="Q2054" s="4"/>
      <c r="R2054" s="4"/>
      <c r="S2054" s="4"/>
      <c r="T2054" s="4"/>
      <c r="U2054" s="4"/>
      <c r="V2054" s="4"/>
      <c r="W2054" s="4"/>
    </row>
    <row r="2055" spans="1:23">
      <c r="A2055" s="4">
        <v>50</v>
      </c>
      <c r="B2055" s="4">
        <v>0</v>
      </c>
      <c r="C2055" s="4">
        <v>0</v>
      </c>
      <c r="D2055" s="4">
        <v>1</v>
      </c>
      <c r="E2055" s="4">
        <v>215</v>
      </c>
      <c r="F2055" s="4">
        <f>ROUND(Source!AT2037,O2055)</f>
        <v>0</v>
      </c>
      <c r="G2055" s="4" t="s">
        <v>103</v>
      </c>
      <c r="H2055" s="4" t="s">
        <v>104</v>
      </c>
      <c r="I2055" s="4"/>
      <c r="J2055" s="4"/>
      <c r="K2055" s="4">
        <v>215</v>
      </c>
      <c r="L2055" s="4">
        <v>17</v>
      </c>
      <c r="M2055" s="4">
        <v>3</v>
      </c>
      <c r="N2055" s="4" t="s">
        <v>3</v>
      </c>
      <c r="O2055" s="4">
        <v>2</v>
      </c>
      <c r="P2055" s="4"/>
      <c r="Q2055" s="4"/>
      <c r="R2055" s="4"/>
      <c r="S2055" s="4"/>
      <c r="T2055" s="4"/>
      <c r="U2055" s="4"/>
      <c r="V2055" s="4"/>
      <c r="W2055" s="4"/>
    </row>
    <row r="2056" spans="1:23">
      <c r="A2056" s="4">
        <v>50</v>
      </c>
      <c r="B2056" s="4">
        <v>0</v>
      </c>
      <c r="C2056" s="4">
        <v>0</v>
      </c>
      <c r="D2056" s="4">
        <v>1</v>
      </c>
      <c r="E2056" s="4">
        <v>217</v>
      </c>
      <c r="F2056" s="4">
        <f>ROUND(Source!AU2037,O2056)</f>
        <v>0</v>
      </c>
      <c r="G2056" s="4" t="s">
        <v>105</v>
      </c>
      <c r="H2056" s="4" t="s">
        <v>106</v>
      </c>
      <c r="I2056" s="4"/>
      <c r="J2056" s="4"/>
      <c r="K2056" s="4">
        <v>217</v>
      </c>
      <c r="L2056" s="4">
        <v>18</v>
      </c>
      <c r="M2056" s="4">
        <v>3</v>
      </c>
      <c r="N2056" s="4" t="s">
        <v>3</v>
      </c>
      <c r="O2056" s="4">
        <v>2</v>
      </c>
      <c r="P2056" s="4"/>
      <c r="Q2056" s="4"/>
      <c r="R2056" s="4"/>
      <c r="S2056" s="4"/>
      <c r="T2056" s="4"/>
      <c r="U2056" s="4"/>
      <c r="V2056" s="4"/>
      <c r="W2056" s="4"/>
    </row>
    <row r="2057" spans="1:23">
      <c r="A2057" s="4">
        <v>50</v>
      </c>
      <c r="B2057" s="4">
        <v>0</v>
      </c>
      <c r="C2057" s="4">
        <v>0</v>
      </c>
      <c r="D2057" s="4">
        <v>1</v>
      </c>
      <c r="E2057" s="4">
        <v>230</v>
      </c>
      <c r="F2057" s="4">
        <f>ROUND(Source!BA2037,O2057)</f>
        <v>0</v>
      </c>
      <c r="G2057" s="4" t="s">
        <v>107</v>
      </c>
      <c r="H2057" s="4" t="s">
        <v>108</v>
      </c>
      <c r="I2057" s="4"/>
      <c r="J2057" s="4"/>
      <c r="K2057" s="4">
        <v>230</v>
      </c>
      <c r="L2057" s="4">
        <v>19</v>
      </c>
      <c r="M2057" s="4">
        <v>3</v>
      </c>
      <c r="N2057" s="4" t="s">
        <v>3</v>
      </c>
      <c r="O2057" s="4">
        <v>2</v>
      </c>
      <c r="P2057" s="4"/>
      <c r="Q2057" s="4"/>
      <c r="R2057" s="4"/>
      <c r="S2057" s="4"/>
      <c r="T2057" s="4"/>
      <c r="U2057" s="4"/>
      <c r="V2057" s="4"/>
      <c r="W2057" s="4"/>
    </row>
    <row r="2058" spans="1:23">
      <c r="A2058" s="4">
        <v>50</v>
      </c>
      <c r="B2058" s="4">
        <v>0</v>
      </c>
      <c r="C2058" s="4">
        <v>0</v>
      </c>
      <c r="D2058" s="4">
        <v>1</v>
      </c>
      <c r="E2058" s="4">
        <v>206</v>
      </c>
      <c r="F2058" s="4">
        <f>ROUND(Source!T2037,O2058)</f>
        <v>0</v>
      </c>
      <c r="G2058" s="4" t="s">
        <v>109</v>
      </c>
      <c r="H2058" s="4" t="s">
        <v>110</v>
      </c>
      <c r="I2058" s="4"/>
      <c r="J2058" s="4"/>
      <c r="K2058" s="4">
        <v>206</v>
      </c>
      <c r="L2058" s="4">
        <v>20</v>
      </c>
      <c r="M2058" s="4">
        <v>3</v>
      </c>
      <c r="N2058" s="4" t="s">
        <v>3</v>
      </c>
      <c r="O2058" s="4">
        <v>2</v>
      </c>
      <c r="P2058" s="4"/>
      <c r="Q2058" s="4"/>
      <c r="R2058" s="4"/>
      <c r="S2058" s="4"/>
      <c r="T2058" s="4"/>
      <c r="U2058" s="4"/>
      <c r="V2058" s="4"/>
      <c r="W2058" s="4"/>
    </row>
    <row r="2059" spans="1:23">
      <c r="A2059" s="4">
        <v>50</v>
      </c>
      <c r="B2059" s="4">
        <v>0</v>
      </c>
      <c r="C2059" s="4">
        <v>0</v>
      </c>
      <c r="D2059" s="4">
        <v>1</v>
      </c>
      <c r="E2059" s="4">
        <v>207</v>
      </c>
      <c r="F2059" s="4">
        <f>Source!U2037</f>
        <v>11.7079</v>
      </c>
      <c r="G2059" s="4" t="s">
        <v>111</v>
      </c>
      <c r="H2059" s="4" t="s">
        <v>112</v>
      </c>
      <c r="I2059" s="4"/>
      <c r="J2059" s="4"/>
      <c r="K2059" s="4">
        <v>207</v>
      </c>
      <c r="L2059" s="4">
        <v>21</v>
      </c>
      <c r="M2059" s="4">
        <v>3</v>
      </c>
      <c r="N2059" s="4" t="s">
        <v>3</v>
      </c>
      <c r="O2059" s="4">
        <v>-1</v>
      </c>
      <c r="P2059" s="4"/>
      <c r="Q2059" s="4"/>
      <c r="R2059" s="4"/>
      <c r="S2059" s="4"/>
      <c r="T2059" s="4"/>
      <c r="U2059" s="4"/>
      <c r="V2059" s="4"/>
      <c r="W2059" s="4"/>
    </row>
    <row r="2060" spans="1:23">
      <c r="A2060" s="4">
        <v>50</v>
      </c>
      <c r="B2060" s="4">
        <v>0</v>
      </c>
      <c r="C2060" s="4">
        <v>0</v>
      </c>
      <c r="D2060" s="4">
        <v>1</v>
      </c>
      <c r="E2060" s="4">
        <v>208</v>
      </c>
      <c r="F2060" s="4">
        <f>Source!V2037</f>
        <v>0.12698000000000001</v>
      </c>
      <c r="G2060" s="4" t="s">
        <v>113</v>
      </c>
      <c r="H2060" s="4" t="s">
        <v>114</v>
      </c>
      <c r="I2060" s="4"/>
      <c r="J2060" s="4"/>
      <c r="K2060" s="4">
        <v>208</v>
      </c>
      <c r="L2060" s="4">
        <v>22</v>
      </c>
      <c r="M2060" s="4">
        <v>3</v>
      </c>
      <c r="N2060" s="4" t="s">
        <v>3</v>
      </c>
      <c r="O2060" s="4">
        <v>-1</v>
      </c>
      <c r="P2060" s="4"/>
      <c r="Q2060" s="4"/>
      <c r="R2060" s="4"/>
      <c r="S2060" s="4"/>
      <c r="T2060" s="4"/>
      <c r="U2060" s="4"/>
      <c r="V2060" s="4"/>
      <c r="W2060" s="4"/>
    </row>
    <row r="2061" spans="1:23">
      <c r="A2061" s="4">
        <v>50</v>
      </c>
      <c r="B2061" s="4">
        <v>0</v>
      </c>
      <c r="C2061" s="4">
        <v>0</v>
      </c>
      <c r="D2061" s="4">
        <v>1</v>
      </c>
      <c r="E2061" s="4">
        <v>209</v>
      </c>
      <c r="F2061" s="4">
        <f>ROUND(Source!W2037,O2061)</f>
        <v>0</v>
      </c>
      <c r="G2061" s="4" t="s">
        <v>115</v>
      </c>
      <c r="H2061" s="4" t="s">
        <v>116</v>
      </c>
      <c r="I2061" s="4"/>
      <c r="J2061" s="4"/>
      <c r="K2061" s="4">
        <v>209</v>
      </c>
      <c r="L2061" s="4">
        <v>23</v>
      </c>
      <c r="M2061" s="4">
        <v>3</v>
      </c>
      <c r="N2061" s="4" t="s">
        <v>3</v>
      </c>
      <c r="O2061" s="4">
        <v>2</v>
      </c>
      <c r="P2061" s="4"/>
      <c r="Q2061" s="4"/>
      <c r="R2061" s="4"/>
      <c r="S2061" s="4"/>
      <c r="T2061" s="4"/>
      <c r="U2061" s="4"/>
      <c r="V2061" s="4"/>
      <c r="W2061" s="4"/>
    </row>
    <row r="2062" spans="1:23">
      <c r="A2062" s="4">
        <v>50</v>
      </c>
      <c r="B2062" s="4">
        <v>0</v>
      </c>
      <c r="C2062" s="4">
        <v>0</v>
      </c>
      <c r="D2062" s="4">
        <v>1</v>
      </c>
      <c r="E2062" s="4">
        <v>233</v>
      </c>
      <c r="F2062" s="4">
        <f>ROUND(Source!BD2037,O2062)</f>
        <v>0</v>
      </c>
      <c r="G2062" s="4" t="s">
        <v>117</v>
      </c>
      <c r="H2062" s="4" t="s">
        <v>118</v>
      </c>
      <c r="I2062" s="4"/>
      <c r="J2062" s="4"/>
      <c r="K2062" s="4">
        <v>233</v>
      </c>
      <c r="L2062" s="4">
        <v>24</v>
      </c>
      <c r="M2062" s="4">
        <v>3</v>
      </c>
      <c r="N2062" s="4" t="s">
        <v>3</v>
      </c>
      <c r="O2062" s="4">
        <v>2</v>
      </c>
      <c r="P2062" s="4"/>
      <c r="Q2062" s="4"/>
      <c r="R2062" s="4"/>
      <c r="S2062" s="4"/>
      <c r="T2062" s="4"/>
      <c r="U2062" s="4"/>
      <c r="V2062" s="4"/>
      <c r="W2062" s="4"/>
    </row>
    <row r="2063" spans="1:23">
      <c r="A2063" s="4">
        <v>50</v>
      </c>
      <c r="B2063" s="4">
        <v>0</v>
      </c>
      <c r="C2063" s="4">
        <v>0</v>
      </c>
      <c r="D2063" s="4">
        <v>1</v>
      </c>
      <c r="E2063" s="4">
        <v>210</v>
      </c>
      <c r="F2063" s="4">
        <f>ROUND(Source!X2037,O2063)</f>
        <v>2124.5100000000002</v>
      </c>
      <c r="G2063" s="4" t="s">
        <v>119</v>
      </c>
      <c r="H2063" s="4" t="s">
        <v>120</v>
      </c>
      <c r="I2063" s="4"/>
      <c r="J2063" s="4"/>
      <c r="K2063" s="4">
        <v>210</v>
      </c>
      <c r="L2063" s="4">
        <v>25</v>
      </c>
      <c r="M2063" s="4">
        <v>3</v>
      </c>
      <c r="N2063" s="4" t="s">
        <v>3</v>
      </c>
      <c r="O2063" s="4">
        <v>2</v>
      </c>
      <c r="P2063" s="4"/>
      <c r="Q2063" s="4"/>
      <c r="R2063" s="4"/>
      <c r="S2063" s="4"/>
      <c r="T2063" s="4"/>
      <c r="U2063" s="4"/>
      <c r="V2063" s="4"/>
      <c r="W2063" s="4"/>
    </row>
    <row r="2064" spans="1:23">
      <c r="A2064" s="4">
        <v>50</v>
      </c>
      <c r="B2064" s="4">
        <v>0</v>
      </c>
      <c r="C2064" s="4">
        <v>0</v>
      </c>
      <c r="D2064" s="4">
        <v>1</v>
      </c>
      <c r="E2064" s="4">
        <v>211</v>
      </c>
      <c r="F2064" s="4">
        <f>ROUND(Source!Y2037,O2064)</f>
        <v>1629.4</v>
      </c>
      <c r="G2064" s="4" t="s">
        <v>121</v>
      </c>
      <c r="H2064" s="4" t="s">
        <v>122</v>
      </c>
      <c r="I2064" s="4"/>
      <c r="J2064" s="4"/>
      <c r="K2064" s="4">
        <v>211</v>
      </c>
      <c r="L2064" s="4">
        <v>26</v>
      </c>
      <c r="M2064" s="4">
        <v>3</v>
      </c>
      <c r="N2064" s="4" t="s">
        <v>3</v>
      </c>
      <c r="O2064" s="4">
        <v>2</v>
      </c>
      <c r="P2064" s="4"/>
      <c r="Q2064" s="4"/>
      <c r="R2064" s="4"/>
      <c r="S2064" s="4"/>
      <c r="T2064" s="4"/>
      <c r="U2064" s="4"/>
      <c r="V2064" s="4"/>
      <c r="W2064" s="4"/>
    </row>
    <row r="2065" spans="1:245">
      <c r="A2065" s="4">
        <v>50</v>
      </c>
      <c r="B2065" s="4">
        <v>0</v>
      </c>
      <c r="C2065" s="4">
        <v>0</v>
      </c>
      <c r="D2065" s="4">
        <v>1</v>
      </c>
      <c r="E2065" s="4">
        <v>0</v>
      </c>
      <c r="F2065" s="4">
        <f>ROUND(Source!AR2037,O2065)</f>
        <v>6864.03</v>
      </c>
      <c r="G2065" s="4" t="s">
        <v>123</v>
      </c>
      <c r="H2065" s="4" t="s">
        <v>124</v>
      </c>
      <c r="I2065" s="4"/>
      <c r="J2065" s="4"/>
      <c r="K2065" s="4">
        <v>224</v>
      </c>
      <c r="L2065" s="4">
        <v>27</v>
      </c>
      <c r="M2065" s="4">
        <v>3</v>
      </c>
      <c r="N2065" s="4" t="s">
        <v>3</v>
      </c>
      <c r="O2065" s="4">
        <v>2</v>
      </c>
      <c r="P2065" s="4"/>
      <c r="Q2065" s="4"/>
      <c r="R2065" s="4"/>
      <c r="S2065" s="4"/>
      <c r="T2065" s="4"/>
      <c r="U2065" s="4"/>
      <c r="V2065" s="4"/>
      <c r="W2065" s="4"/>
    </row>
    <row r="2066" spans="1:245">
      <c r="A2066" s="4">
        <v>50</v>
      </c>
      <c r="B2066" s="4">
        <v>0</v>
      </c>
      <c r="C2066" s="4">
        <v>0</v>
      </c>
      <c r="D2066" s="4">
        <v>2</v>
      </c>
      <c r="E2066" s="4">
        <v>0</v>
      </c>
      <c r="F2066" s="4">
        <f>ROUND(F2065*0.18,O2066)</f>
        <v>1235.5</v>
      </c>
      <c r="G2066" s="4" t="s">
        <v>125</v>
      </c>
      <c r="H2066" s="4" t="s">
        <v>125</v>
      </c>
      <c r="I2066" s="4"/>
      <c r="J2066" s="4"/>
      <c r="K2066" s="4">
        <v>212</v>
      </c>
      <c r="L2066" s="4">
        <v>28</v>
      </c>
      <c r="M2066" s="4">
        <v>0</v>
      </c>
      <c r="N2066" s="4" t="s">
        <v>3</v>
      </c>
      <c r="O2066" s="4">
        <v>1</v>
      </c>
      <c r="P2066" s="4"/>
      <c r="Q2066" s="4"/>
      <c r="R2066" s="4"/>
      <c r="S2066" s="4"/>
      <c r="T2066" s="4"/>
      <c r="U2066" s="4"/>
      <c r="V2066" s="4"/>
      <c r="W2066" s="4"/>
    </row>
    <row r="2067" spans="1:245">
      <c r="A2067" s="4">
        <v>50</v>
      </c>
      <c r="B2067" s="4">
        <v>0</v>
      </c>
      <c r="C2067" s="4">
        <v>0</v>
      </c>
      <c r="D2067" s="4">
        <v>2</v>
      </c>
      <c r="E2067" s="4">
        <v>224</v>
      </c>
      <c r="F2067" s="4">
        <f>ROUND(F2065*1.18,O2067)</f>
        <v>8099.6</v>
      </c>
      <c r="G2067" s="4" t="s">
        <v>126</v>
      </c>
      <c r="H2067" s="4" t="s">
        <v>127</v>
      </c>
      <c r="I2067" s="4"/>
      <c r="J2067" s="4"/>
      <c r="K2067" s="4">
        <v>212</v>
      </c>
      <c r="L2067" s="4">
        <v>29</v>
      </c>
      <c r="M2067" s="4">
        <v>0</v>
      </c>
      <c r="N2067" s="4" t="s">
        <v>3</v>
      </c>
      <c r="O2067" s="4">
        <v>1</v>
      </c>
      <c r="P2067" s="4"/>
      <c r="Q2067" s="4"/>
      <c r="R2067" s="4"/>
      <c r="S2067" s="4"/>
      <c r="T2067" s="4"/>
      <c r="U2067" s="4"/>
      <c r="V2067" s="4"/>
      <c r="W2067" s="4"/>
    </row>
    <row r="2069" spans="1:245">
      <c r="A2069" s="1">
        <v>5</v>
      </c>
      <c r="B2069" s="1">
        <v>0</v>
      </c>
      <c r="C2069" s="1"/>
      <c r="D2069" s="1">
        <f>ROW(A2112)</f>
        <v>2112</v>
      </c>
      <c r="E2069" s="1"/>
      <c r="F2069" s="1" t="s">
        <v>15</v>
      </c>
      <c r="G2069" s="1" t="s">
        <v>128</v>
      </c>
      <c r="H2069" s="1" t="s">
        <v>3</v>
      </c>
      <c r="I2069" s="1">
        <v>0</v>
      </c>
      <c r="J2069" s="1"/>
      <c r="K2069" s="1">
        <v>0</v>
      </c>
      <c r="L2069" s="1"/>
      <c r="M2069" s="1" t="s">
        <v>3</v>
      </c>
      <c r="N2069" s="1"/>
      <c r="O2069" s="1"/>
      <c r="P2069" s="1"/>
      <c r="Q2069" s="1"/>
      <c r="R2069" s="1"/>
      <c r="S2069" s="1">
        <v>0</v>
      </c>
      <c r="T2069" s="1"/>
      <c r="U2069" s="1" t="s">
        <v>3</v>
      </c>
      <c r="V2069" s="1">
        <v>0</v>
      </c>
      <c r="W2069" s="1"/>
      <c r="X2069" s="1"/>
      <c r="Y2069" s="1"/>
      <c r="Z2069" s="1"/>
      <c r="AA2069" s="1"/>
      <c r="AB2069" s="1" t="s">
        <v>3</v>
      </c>
      <c r="AC2069" s="1" t="s">
        <v>3</v>
      </c>
      <c r="AD2069" s="1" t="s">
        <v>3</v>
      </c>
      <c r="AE2069" s="1" t="s">
        <v>3</v>
      </c>
      <c r="AF2069" s="1" t="s">
        <v>3</v>
      </c>
      <c r="AG2069" s="1" t="s">
        <v>3</v>
      </c>
      <c r="AH2069" s="1"/>
      <c r="AI2069" s="1"/>
      <c r="AJ2069" s="1"/>
      <c r="AK2069" s="1"/>
      <c r="AL2069" s="1"/>
      <c r="AM2069" s="1"/>
      <c r="AN2069" s="1"/>
      <c r="AO2069" s="1"/>
      <c r="AP2069" s="1" t="s">
        <v>3</v>
      </c>
      <c r="AQ2069" s="1" t="s">
        <v>3</v>
      </c>
      <c r="AR2069" s="1" t="s">
        <v>3</v>
      </c>
      <c r="AS2069" s="1"/>
      <c r="AT2069" s="1"/>
      <c r="AU2069" s="1"/>
      <c r="AV2069" s="1"/>
      <c r="AW2069" s="1"/>
      <c r="AX2069" s="1"/>
      <c r="AY2069" s="1"/>
      <c r="AZ2069" s="1" t="s">
        <v>3</v>
      </c>
      <c r="BA2069" s="1"/>
      <c r="BB2069" s="1" t="s">
        <v>3</v>
      </c>
      <c r="BC2069" s="1" t="s">
        <v>3</v>
      </c>
      <c r="BD2069" s="1" t="s">
        <v>3</v>
      </c>
      <c r="BE2069" s="1" t="s">
        <v>3</v>
      </c>
      <c r="BF2069" s="1" t="s">
        <v>3</v>
      </c>
      <c r="BG2069" s="1" t="s">
        <v>3</v>
      </c>
      <c r="BH2069" s="1" t="s">
        <v>3</v>
      </c>
      <c r="BI2069" s="1" t="s">
        <v>3</v>
      </c>
      <c r="BJ2069" s="1" t="s">
        <v>3</v>
      </c>
      <c r="BK2069" s="1" t="s">
        <v>3</v>
      </c>
      <c r="BL2069" s="1" t="s">
        <v>3</v>
      </c>
      <c r="BM2069" s="1" t="s">
        <v>3</v>
      </c>
      <c r="BN2069" s="1" t="s">
        <v>3</v>
      </c>
      <c r="BO2069" s="1" t="s">
        <v>3</v>
      </c>
      <c r="BP2069" s="1" t="s">
        <v>3</v>
      </c>
      <c r="BQ2069" s="1"/>
      <c r="BR2069" s="1"/>
      <c r="BS2069" s="1"/>
      <c r="BT2069" s="1"/>
      <c r="BU2069" s="1"/>
      <c r="BV2069" s="1"/>
      <c r="BW2069" s="1"/>
      <c r="BX2069" s="1">
        <v>0</v>
      </c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>
        <v>0</v>
      </c>
    </row>
    <row r="2071" spans="1:245">
      <c r="A2071" s="2">
        <v>52</v>
      </c>
      <c r="B2071" s="2">
        <f t="shared" ref="B2071:G2071" si="1468">B2112</f>
        <v>0</v>
      </c>
      <c r="C2071" s="2">
        <f t="shared" si="1468"/>
        <v>5</v>
      </c>
      <c r="D2071" s="2">
        <f t="shared" si="1468"/>
        <v>2069</v>
      </c>
      <c r="E2071" s="2">
        <f t="shared" si="1468"/>
        <v>0</v>
      </c>
      <c r="F2071" s="2" t="str">
        <f t="shared" si="1468"/>
        <v>Новый подраздел</v>
      </c>
      <c r="G2071" s="2" t="str">
        <f t="shared" si="1468"/>
        <v>ремонт</v>
      </c>
      <c r="H2071" s="2"/>
      <c r="I2071" s="2"/>
      <c r="J2071" s="2"/>
      <c r="K2071" s="2"/>
      <c r="L2071" s="2"/>
      <c r="M2071" s="2"/>
      <c r="N2071" s="2"/>
      <c r="O2071" s="2">
        <f t="shared" ref="O2071:AT2071" si="1469">O2112</f>
        <v>184349.86</v>
      </c>
      <c r="P2071" s="2">
        <f t="shared" si="1469"/>
        <v>119901.02</v>
      </c>
      <c r="Q2071" s="2">
        <f t="shared" si="1469"/>
        <v>3436.86</v>
      </c>
      <c r="R2071" s="2">
        <f t="shared" si="1469"/>
        <v>1255.8499999999999</v>
      </c>
      <c r="S2071" s="2">
        <f t="shared" si="1469"/>
        <v>61011.98</v>
      </c>
      <c r="T2071" s="2">
        <f t="shared" si="1469"/>
        <v>0</v>
      </c>
      <c r="U2071" s="2">
        <f t="shared" si="1469"/>
        <v>203.96335599999998</v>
      </c>
      <c r="V2071" s="2">
        <f t="shared" si="1469"/>
        <v>3.6115125000000003</v>
      </c>
      <c r="W2071" s="2">
        <f t="shared" si="1469"/>
        <v>681.38</v>
      </c>
      <c r="X2071" s="2">
        <f t="shared" si="1469"/>
        <v>54745.760000000002</v>
      </c>
      <c r="Y2071" s="2">
        <f t="shared" si="1469"/>
        <v>27573.3</v>
      </c>
      <c r="Z2071" s="2">
        <f t="shared" si="1469"/>
        <v>0</v>
      </c>
      <c r="AA2071" s="2">
        <f t="shared" si="1469"/>
        <v>0</v>
      </c>
      <c r="AB2071" s="2">
        <f t="shared" si="1469"/>
        <v>184349.86</v>
      </c>
      <c r="AC2071" s="2">
        <f t="shared" si="1469"/>
        <v>119901.02</v>
      </c>
      <c r="AD2071" s="2">
        <f t="shared" si="1469"/>
        <v>3436.86</v>
      </c>
      <c r="AE2071" s="2">
        <f t="shared" si="1469"/>
        <v>1255.8499999999999</v>
      </c>
      <c r="AF2071" s="2">
        <f t="shared" si="1469"/>
        <v>61011.98</v>
      </c>
      <c r="AG2071" s="2">
        <f t="shared" si="1469"/>
        <v>0</v>
      </c>
      <c r="AH2071" s="2">
        <f t="shared" si="1469"/>
        <v>203.96335599999998</v>
      </c>
      <c r="AI2071" s="2">
        <f t="shared" si="1469"/>
        <v>3.6115125000000003</v>
      </c>
      <c r="AJ2071" s="2">
        <f t="shared" si="1469"/>
        <v>681.38</v>
      </c>
      <c r="AK2071" s="2">
        <f t="shared" si="1469"/>
        <v>54745.760000000002</v>
      </c>
      <c r="AL2071" s="2">
        <f t="shared" si="1469"/>
        <v>27573.3</v>
      </c>
      <c r="AM2071" s="2">
        <f t="shared" si="1469"/>
        <v>0</v>
      </c>
      <c r="AN2071" s="2">
        <f t="shared" si="1469"/>
        <v>0</v>
      </c>
      <c r="AO2071" s="2">
        <f t="shared" si="1469"/>
        <v>0</v>
      </c>
      <c r="AP2071" s="2">
        <f t="shared" si="1469"/>
        <v>0</v>
      </c>
      <c r="AQ2071" s="2">
        <f t="shared" si="1469"/>
        <v>0</v>
      </c>
      <c r="AR2071" s="2">
        <f t="shared" si="1469"/>
        <v>266668.92</v>
      </c>
      <c r="AS2071" s="2">
        <f t="shared" si="1469"/>
        <v>259918.96</v>
      </c>
      <c r="AT2071" s="2">
        <f t="shared" si="1469"/>
        <v>6749.96</v>
      </c>
      <c r="AU2071" s="2">
        <f t="shared" ref="AU2071:BZ2071" si="1470">AU2112</f>
        <v>0</v>
      </c>
      <c r="AV2071" s="2">
        <f t="shared" si="1470"/>
        <v>119901.02</v>
      </c>
      <c r="AW2071" s="2">
        <f t="shared" si="1470"/>
        <v>119901.02</v>
      </c>
      <c r="AX2071" s="2">
        <f t="shared" si="1470"/>
        <v>0</v>
      </c>
      <c r="AY2071" s="2">
        <f t="shared" si="1470"/>
        <v>119901.02</v>
      </c>
      <c r="AZ2071" s="2">
        <f t="shared" si="1470"/>
        <v>0</v>
      </c>
      <c r="BA2071" s="2">
        <f t="shared" si="1470"/>
        <v>0</v>
      </c>
      <c r="BB2071" s="2">
        <f t="shared" si="1470"/>
        <v>0</v>
      </c>
      <c r="BC2071" s="2">
        <f t="shared" si="1470"/>
        <v>0</v>
      </c>
      <c r="BD2071" s="2">
        <f t="shared" si="1470"/>
        <v>0</v>
      </c>
      <c r="BE2071" s="2">
        <f t="shared" si="1470"/>
        <v>0</v>
      </c>
      <c r="BF2071" s="2">
        <f t="shared" si="1470"/>
        <v>0</v>
      </c>
      <c r="BG2071" s="2">
        <f t="shared" si="1470"/>
        <v>0</v>
      </c>
      <c r="BH2071" s="2">
        <f t="shared" si="1470"/>
        <v>0</v>
      </c>
      <c r="BI2071" s="2">
        <f t="shared" si="1470"/>
        <v>0</v>
      </c>
      <c r="BJ2071" s="2">
        <f t="shared" si="1470"/>
        <v>0</v>
      </c>
      <c r="BK2071" s="2">
        <f t="shared" si="1470"/>
        <v>0</v>
      </c>
      <c r="BL2071" s="2">
        <f t="shared" si="1470"/>
        <v>0</v>
      </c>
      <c r="BM2071" s="2">
        <f t="shared" si="1470"/>
        <v>0</v>
      </c>
      <c r="BN2071" s="2">
        <f t="shared" si="1470"/>
        <v>0</v>
      </c>
      <c r="BO2071" s="2">
        <f t="shared" si="1470"/>
        <v>0</v>
      </c>
      <c r="BP2071" s="2">
        <f t="shared" si="1470"/>
        <v>0</v>
      </c>
      <c r="BQ2071" s="2">
        <f t="shared" si="1470"/>
        <v>0</v>
      </c>
      <c r="BR2071" s="2">
        <f t="shared" si="1470"/>
        <v>0</v>
      </c>
      <c r="BS2071" s="2">
        <f t="shared" si="1470"/>
        <v>0</v>
      </c>
      <c r="BT2071" s="2">
        <f t="shared" si="1470"/>
        <v>0</v>
      </c>
      <c r="BU2071" s="2">
        <f t="shared" si="1470"/>
        <v>0</v>
      </c>
      <c r="BV2071" s="2">
        <f t="shared" si="1470"/>
        <v>0</v>
      </c>
      <c r="BW2071" s="2">
        <f t="shared" si="1470"/>
        <v>0</v>
      </c>
      <c r="BX2071" s="2">
        <f t="shared" si="1470"/>
        <v>0</v>
      </c>
      <c r="BY2071" s="2">
        <f t="shared" si="1470"/>
        <v>0</v>
      </c>
      <c r="BZ2071" s="2">
        <f t="shared" si="1470"/>
        <v>0</v>
      </c>
      <c r="CA2071" s="2">
        <f t="shared" ref="CA2071:DF2071" si="1471">CA2112</f>
        <v>266668.92</v>
      </c>
      <c r="CB2071" s="2">
        <f t="shared" si="1471"/>
        <v>259918.96</v>
      </c>
      <c r="CC2071" s="2">
        <f t="shared" si="1471"/>
        <v>6749.96</v>
      </c>
      <c r="CD2071" s="2">
        <f t="shared" si="1471"/>
        <v>0</v>
      </c>
      <c r="CE2071" s="2">
        <f t="shared" si="1471"/>
        <v>119901.02</v>
      </c>
      <c r="CF2071" s="2">
        <f t="shared" si="1471"/>
        <v>119901.02</v>
      </c>
      <c r="CG2071" s="2">
        <f t="shared" si="1471"/>
        <v>0</v>
      </c>
      <c r="CH2071" s="2">
        <f t="shared" si="1471"/>
        <v>119901.02</v>
      </c>
      <c r="CI2071" s="2">
        <f t="shared" si="1471"/>
        <v>0</v>
      </c>
      <c r="CJ2071" s="2">
        <f t="shared" si="1471"/>
        <v>0</v>
      </c>
      <c r="CK2071" s="2">
        <f t="shared" si="1471"/>
        <v>0</v>
      </c>
      <c r="CL2071" s="2">
        <f t="shared" si="1471"/>
        <v>0</v>
      </c>
      <c r="CM2071" s="2">
        <f t="shared" si="1471"/>
        <v>0</v>
      </c>
      <c r="CN2071" s="2">
        <f t="shared" si="1471"/>
        <v>0</v>
      </c>
      <c r="CO2071" s="2">
        <f t="shared" si="1471"/>
        <v>0</v>
      </c>
      <c r="CP2071" s="2">
        <f t="shared" si="1471"/>
        <v>0</v>
      </c>
      <c r="CQ2071" s="2">
        <f t="shared" si="1471"/>
        <v>0</v>
      </c>
      <c r="CR2071" s="2">
        <f t="shared" si="1471"/>
        <v>0</v>
      </c>
      <c r="CS2071" s="2">
        <f t="shared" si="1471"/>
        <v>0</v>
      </c>
      <c r="CT2071" s="2">
        <f t="shared" si="1471"/>
        <v>0</v>
      </c>
      <c r="CU2071" s="2">
        <f t="shared" si="1471"/>
        <v>0</v>
      </c>
      <c r="CV2071" s="2">
        <f t="shared" si="1471"/>
        <v>0</v>
      </c>
      <c r="CW2071" s="2">
        <f t="shared" si="1471"/>
        <v>0</v>
      </c>
      <c r="CX2071" s="2">
        <f t="shared" si="1471"/>
        <v>0</v>
      </c>
      <c r="CY2071" s="2">
        <f t="shared" si="1471"/>
        <v>0</v>
      </c>
      <c r="CZ2071" s="2">
        <f t="shared" si="1471"/>
        <v>0</v>
      </c>
      <c r="DA2071" s="2">
        <f t="shared" si="1471"/>
        <v>0</v>
      </c>
      <c r="DB2071" s="2">
        <f t="shared" si="1471"/>
        <v>0</v>
      </c>
      <c r="DC2071" s="2">
        <f t="shared" si="1471"/>
        <v>0</v>
      </c>
      <c r="DD2071" s="2">
        <f t="shared" si="1471"/>
        <v>0</v>
      </c>
      <c r="DE2071" s="2">
        <f t="shared" si="1471"/>
        <v>0</v>
      </c>
      <c r="DF2071" s="2">
        <f t="shared" si="1471"/>
        <v>0</v>
      </c>
      <c r="DG2071" s="3">
        <f t="shared" ref="DG2071:EL2071" si="1472">DG2112</f>
        <v>0</v>
      </c>
      <c r="DH2071" s="3">
        <f t="shared" si="1472"/>
        <v>0</v>
      </c>
      <c r="DI2071" s="3">
        <f t="shared" si="1472"/>
        <v>0</v>
      </c>
      <c r="DJ2071" s="3">
        <f t="shared" si="1472"/>
        <v>0</v>
      </c>
      <c r="DK2071" s="3">
        <f t="shared" si="1472"/>
        <v>0</v>
      </c>
      <c r="DL2071" s="3">
        <f t="shared" si="1472"/>
        <v>0</v>
      </c>
      <c r="DM2071" s="3">
        <f t="shared" si="1472"/>
        <v>0</v>
      </c>
      <c r="DN2071" s="3">
        <f t="shared" si="1472"/>
        <v>0</v>
      </c>
      <c r="DO2071" s="3">
        <f t="shared" si="1472"/>
        <v>0</v>
      </c>
      <c r="DP2071" s="3">
        <f t="shared" si="1472"/>
        <v>0</v>
      </c>
      <c r="DQ2071" s="3">
        <f t="shared" si="1472"/>
        <v>0</v>
      </c>
      <c r="DR2071" s="3">
        <f t="shared" si="1472"/>
        <v>0</v>
      </c>
      <c r="DS2071" s="3">
        <f t="shared" si="1472"/>
        <v>0</v>
      </c>
      <c r="DT2071" s="3">
        <f t="shared" si="1472"/>
        <v>0</v>
      </c>
      <c r="DU2071" s="3">
        <f t="shared" si="1472"/>
        <v>0</v>
      </c>
      <c r="DV2071" s="3">
        <f t="shared" si="1472"/>
        <v>0</v>
      </c>
      <c r="DW2071" s="3">
        <f t="shared" si="1472"/>
        <v>0</v>
      </c>
      <c r="DX2071" s="3">
        <f t="shared" si="1472"/>
        <v>0</v>
      </c>
      <c r="DY2071" s="3">
        <f t="shared" si="1472"/>
        <v>0</v>
      </c>
      <c r="DZ2071" s="3">
        <f t="shared" si="1472"/>
        <v>0</v>
      </c>
      <c r="EA2071" s="3">
        <f t="shared" si="1472"/>
        <v>0</v>
      </c>
      <c r="EB2071" s="3">
        <f t="shared" si="1472"/>
        <v>0</v>
      </c>
      <c r="EC2071" s="3">
        <f t="shared" si="1472"/>
        <v>0</v>
      </c>
      <c r="ED2071" s="3">
        <f t="shared" si="1472"/>
        <v>0</v>
      </c>
      <c r="EE2071" s="3">
        <f t="shared" si="1472"/>
        <v>0</v>
      </c>
      <c r="EF2071" s="3">
        <f t="shared" si="1472"/>
        <v>0</v>
      </c>
      <c r="EG2071" s="3">
        <f t="shared" si="1472"/>
        <v>0</v>
      </c>
      <c r="EH2071" s="3">
        <f t="shared" si="1472"/>
        <v>0</v>
      </c>
      <c r="EI2071" s="3">
        <f t="shared" si="1472"/>
        <v>0</v>
      </c>
      <c r="EJ2071" s="3">
        <f t="shared" si="1472"/>
        <v>0</v>
      </c>
      <c r="EK2071" s="3">
        <f t="shared" si="1472"/>
        <v>0</v>
      </c>
      <c r="EL2071" s="3">
        <f t="shared" si="1472"/>
        <v>0</v>
      </c>
      <c r="EM2071" s="3">
        <f t="shared" ref="EM2071:FR2071" si="1473">EM2112</f>
        <v>0</v>
      </c>
      <c r="EN2071" s="3">
        <f t="shared" si="1473"/>
        <v>0</v>
      </c>
      <c r="EO2071" s="3">
        <f t="shared" si="1473"/>
        <v>0</v>
      </c>
      <c r="EP2071" s="3">
        <f t="shared" si="1473"/>
        <v>0</v>
      </c>
      <c r="EQ2071" s="3">
        <f t="shared" si="1473"/>
        <v>0</v>
      </c>
      <c r="ER2071" s="3">
        <f t="shared" si="1473"/>
        <v>0</v>
      </c>
      <c r="ES2071" s="3">
        <f t="shared" si="1473"/>
        <v>0</v>
      </c>
      <c r="ET2071" s="3">
        <f t="shared" si="1473"/>
        <v>0</v>
      </c>
      <c r="EU2071" s="3">
        <f t="shared" si="1473"/>
        <v>0</v>
      </c>
      <c r="EV2071" s="3">
        <f t="shared" si="1473"/>
        <v>0</v>
      </c>
      <c r="EW2071" s="3">
        <f t="shared" si="1473"/>
        <v>0</v>
      </c>
      <c r="EX2071" s="3">
        <f t="shared" si="1473"/>
        <v>0</v>
      </c>
      <c r="EY2071" s="3">
        <f t="shared" si="1473"/>
        <v>0</v>
      </c>
      <c r="EZ2071" s="3">
        <f t="shared" si="1473"/>
        <v>0</v>
      </c>
      <c r="FA2071" s="3">
        <f t="shared" si="1473"/>
        <v>0</v>
      </c>
      <c r="FB2071" s="3">
        <f t="shared" si="1473"/>
        <v>0</v>
      </c>
      <c r="FC2071" s="3">
        <f t="shared" si="1473"/>
        <v>0</v>
      </c>
      <c r="FD2071" s="3">
        <f t="shared" si="1473"/>
        <v>0</v>
      </c>
      <c r="FE2071" s="3">
        <f t="shared" si="1473"/>
        <v>0</v>
      </c>
      <c r="FF2071" s="3">
        <f t="shared" si="1473"/>
        <v>0</v>
      </c>
      <c r="FG2071" s="3">
        <f t="shared" si="1473"/>
        <v>0</v>
      </c>
      <c r="FH2071" s="3">
        <f t="shared" si="1473"/>
        <v>0</v>
      </c>
      <c r="FI2071" s="3">
        <f t="shared" si="1473"/>
        <v>0</v>
      </c>
      <c r="FJ2071" s="3">
        <f t="shared" si="1473"/>
        <v>0</v>
      </c>
      <c r="FK2071" s="3">
        <f t="shared" si="1473"/>
        <v>0</v>
      </c>
      <c r="FL2071" s="3">
        <f t="shared" si="1473"/>
        <v>0</v>
      </c>
      <c r="FM2071" s="3">
        <f t="shared" si="1473"/>
        <v>0</v>
      </c>
      <c r="FN2071" s="3">
        <f t="shared" si="1473"/>
        <v>0</v>
      </c>
      <c r="FO2071" s="3">
        <f t="shared" si="1473"/>
        <v>0</v>
      </c>
      <c r="FP2071" s="3">
        <f t="shared" si="1473"/>
        <v>0</v>
      </c>
      <c r="FQ2071" s="3">
        <f t="shared" si="1473"/>
        <v>0</v>
      </c>
      <c r="FR2071" s="3">
        <f t="shared" si="1473"/>
        <v>0</v>
      </c>
      <c r="FS2071" s="3">
        <f t="shared" ref="FS2071:GX2071" si="1474">FS2112</f>
        <v>0</v>
      </c>
      <c r="FT2071" s="3">
        <f t="shared" si="1474"/>
        <v>0</v>
      </c>
      <c r="FU2071" s="3">
        <f t="shared" si="1474"/>
        <v>0</v>
      </c>
      <c r="FV2071" s="3">
        <f t="shared" si="1474"/>
        <v>0</v>
      </c>
      <c r="FW2071" s="3">
        <f t="shared" si="1474"/>
        <v>0</v>
      </c>
      <c r="FX2071" s="3">
        <f t="shared" si="1474"/>
        <v>0</v>
      </c>
      <c r="FY2071" s="3">
        <f t="shared" si="1474"/>
        <v>0</v>
      </c>
      <c r="FZ2071" s="3">
        <f t="shared" si="1474"/>
        <v>0</v>
      </c>
      <c r="GA2071" s="3">
        <f t="shared" si="1474"/>
        <v>0</v>
      </c>
      <c r="GB2071" s="3">
        <f t="shared" si="1474"/>
        <v>0</v>
      </c>
      <c r="GC2071" s="3">
        <f t="shared" si="1474"/>
        <v>0</v>
      </c>
      <c r="GD2071" s="3">
        <f t="shared" si="1474"/>
        <v>0</v>
      </c>
      <c r="GE2071" s="3">
        <f t="shared" si="1474"/>
        <v>0</v>
      </c>
      <c r="GF2071" s="3">
        <f t="shared" si="1474"/>
        <v>0</v>
      </c>
      <c r="GG2071" s="3">
        <f t="shared" si="1474"/>
        <v>0</v>
      </c>
      <c r="GH2071" s="3">
        <f t="shared" si="1474"/>
        <v>0</v>
      </c>
      <c r="GI2071" s="3">
        <f t="shared" si="1474"/>
        <v>0</v>
      </c>
      <c r="GJ2071" s="3">
        <f t="shared" si="1474"/>
        <v>0</v>
      </c>
      <c r="GK2071" s="3">
        <f t="shared" si="1474"/>
        <v>0</v>
      </c>
      <c r="GL2071" s="3">
        <f t="shared" si="1474"/>
        <v>0</v>
      </c>
      <c r="GM2071" s="3">
        <f t="shared" si="1474"/>
        <v>0</v>
      </c>
      <c r="GN2071" s="3">
        <f t="shared" si="1474"/>
        <v>0</v>
      </c>
      <c r="GO2071" s="3">
        <f t="shared" si="1474"/>
        <v>0</v>
      </c>
      <c r="GP2071" s="3">
        <f t="shared" si="1474"/>
        <v>0</v>
      </c>
      <c r="GQ2071" s="3">
        <f t="shared" si="1474"/>
        <v>0</v>
      </c>
      <c r="GR2071" s="3">
        <f t="shared" si="1474"/>
        <v>0</v>
      </c>
      <c r="GS2071" s="3">
        <f t="shared" si="1474"/>
        <v>0</v>
      </c>
      <c r="GT2071" s="3">
        <f t="shared" si="1474"/>
        <v>0</v>
      </c>
      <c r="GU2071" s="3">
        <f t="shared" si="1474"/>
        <v>0</v>
      </c>
      <c r="GV2071" s="3">
        <f t="shared" si="1474"/>
        <v>0</v>
      </c>
      <c r="GW2071" s="3">
        <f t="shared" si="1474"/>
        <v>0</v>
      </c>
      <c r="GX2071" s="3">
        <f t="shared" si="1474"/>
        <v>0</v>
      </c>
    </row>
    <row r="2073" spans="1:245">
      <c r="A2073">
        <v>17</v>
      </c>
      <c r="B2073">
        <v>0</v>
      </c>
      <c r="C2073">
        <f>ROW(SmtRes!A2170)</f>
        <v>2170</v>
      </c>
      <c r="D2073">
        <f>ROW(EtalonRes!A2113)</f>
        <v>2113</v>
      </c>
      <c r="E2073" t="s">
        <v>17</v>
      </c>
      <c r="F2073" t="s">
        <v>129</v>
      </c>
      <c r="G2073" t="s">
        <v>130</v>
      </c>
      <c r="H2073" t="s">
        <v>131</v>
      </c>
      <c r="I2073">
        <f>ROUND(4.6/100,9)</f>
        <v>4.5999999999999999E-2</v>
      </c>
      <c r="J2073">
        <v>0</v>
      </c>
      <c r="K2073">
        <f>ROUND(4.6/100,9)</f>
        <v>4.5999999999999999E-2</v>
      </c>
      <c r="O2073">
        <f t="shared" ref="O2073:O2110" si="1475">ROUND(CP2073,2)</f>
        <v>1201.8699999999999</v>
      </c>
      <c r="P2073">
        <f t="shared" ref="P2073:P2110" si="1476">ROUND(CQ2073*I2073,2)</f>
        <v>876.74</v>
      </c>
      <c r="Q2073">
        <f t="shared" ref="Q2073:Q2110" si="1477">ROUND(CR2073*I2073,2)</f>
        <v>9.1199999999999992</v>
      </c>
      <c r="R2073">
        <f t="shared" ref="R2073:R2110" si="1478">ROUND(CS2073*I2073,2)</f>
        <v>1.03</v>
      </c>
      <c r="S2073">
        <f t="shared" ref="S2073:S2110" si="1479">ROUND(CT2073*I2073,2)</f>
        <v>316.01</v>
      </c>
      <c r="T2073">
        <f t="shared" ref="T2073:T2110" si="1480">ROUND(CU2073*I2073,2)</f>
        <v>0</v>
      </c>
      <c r="U2073">
        <f t="shared" ref="U2073:U2110" si="1481">CV2073*I2073</f>
        <v>1.120951</v>
      </c>
      <c r="V2073">
        <f t="shared" ref="V2073:V2110" si="1482">CW2073*I2073</f>
        <v>2.3E-3</v>
      </c>
      <c r="W2073">
        <f t="shared" ref="W2073:W2110" si="1483">ROUND(CX2073*I2073,2)</f>
        <v>0</v>
      </c>
      <c r="X2073">
        <f t="shared" ref="X2073:X2110" si="1484">ROUND(CY2073,2)</f>
        <v>285.33999999999997</v>
      </c>
      <c r="Y2073">
        <f t="shared" ref="Y2073:Y2110" si="1485">ROUND(CZ2073,2)</f>
        <v>136.33000000000001</v>
      </c>
      <c r="AA2073">
        <v>35863109</v>
      </c>
      <c r="AB2073">
        <f t="shared" ref="AB2073:AB2110" si="1486">ROUND((AC2073+AD2073+AF2073),2)</f>
        <v>4229.87</v>
      </c>
      <c r="AC2073">
        <f t="shared" ref="AC2073:AC2110" si="1487">ROUND((ES2073),2)</f>
        <v>4004.09</v>
      </c>
      <c r="AD2073">
        <f>ROUND(((((ET2073*1.25))-((EU2073*1.25)))+AE2073),2)</f>
        <v>17.920000000000002</v>
      </c>
      <c r="AE2073">
        <f>ROUND(((EU2073*1.25)),2)</f>
        <v>0.68</v>
      </c>
      <c r="AF2073">
        <f>ROUND(((EV2073*1.15)),2)</f>
        <v>207.86</v>
      </c>
      <c r="AG2073">
        <f t="shared" ref="AG2073:AG2110" si="1488">ROUND((AP2073),2)</f>
        <v>0</v>
      </c>
      <c r="AH2073">
        <f>((EW2073*1.15))</f>
        <v>24.368500000000001</v>
      </c>
      <c r="AI2073">
        <f>((EX2073*1.25))</f>
        <v>0.05</v>
      </c>
      <c r="AJ2073">
        <f t="shared" ref="AJ2073:AJ2110" si="1489">(AS2073)</f>
        <v>0</v>
      </c>
      <c r="AK2073">
        <v>4199.17</v>
      </c>
      <c r="AL2073">
        <v>4004.09</v>
      </c>
      <c r="AM2073">
        <v>14.33</v>
      </c>
      <c r="AN2073">
        <v>0.54</v>
      </c>
      <c r="AO2073">
        <v>180.75</v>
      </c>
      <c r="AP2073">
        <v>0</v>
      </c>
      <c r="AQ2073">
        <v>21.19</v>
      </c>
      <c r="AR2073">
        <v>0.04</v>
      </c>
      <c r="AS2073">
        <v>0</v>
      </c>
      <c r="AT2073">
        <v>90</v>
      </c>
      <c r="AU2073">
        <v>43</v>
      </c>
      <c r="AV2073">
        <v>1</v>
      </c>
      <c r="AW2073">
        <v>1</v>
      </c>
      <c r="AZ2073">
        <v>1</v>
      </c>
      <c r="BA2073">
        <v>33.049999999999997</v>
      </c>
      <c r="BB2073">
        <v>11.06</v>
      </c>
      <c r="BC2073">
        <v>4.76</v>
      </c>
      <c r="BD2073" t="s">
        <v>3</v>
      </c>
      <c r="BE2073" t="s">
        <v>3</v>
      </c>
      <c r="BF2073" t="s">
        <v>3</v>
      </c>
      <c r="BG2073" t="s">
        <v>3</v>
      </c>
      <c r="BH2073">
        <v>0</v>
      </c>
      <c r="BI2073">
        <v>1</v>
      </c>
      <c r="BJ2073" t="s">
        <v>132</v>
      </c>
      <c r="BM2073">
        <v>10001</v>
      </c>
      <c r="BN2073">
        <v>0</v>
      </c>
      <c r="BO2073" t="s">
        <v>129</v>
      </c>
      <c r="BP2073">
        <v>1</v>
      </c>
      <c r="BQ2073">
        <v>2</v>
      </c>
      <c r="BR2073">
        <v>0</v>
      </c>
      <c r="BS2073">
        <v>33.049999999999997</v>
      </c>
      <c r="BT2073">
        <v>1</v>
      </c>
      <c r="BU2073">
        <v>1</v>
      </c>
      <c r="BV2073">
        <v>1</v>
      </c>
      <c r="BW2073">
        <v>1</v>
      </c>
      <c r="BX2073">
        <v>1</v>
      </c>
      <c r="BY2073" t="s">
        <v>3</v>
      </c>
      <c r="BZ2073">
        <v>118</v>
      </c>
      <c r="CA2073">
        <v>63</v>
      </c>
      <c r="CB2073" t="s">
        <v>3</v>
      </c>
      <c r="CE2073">
        <v>0</v>
      </c>
      <c r="CF2073">
        <v>0</v>
      </c>
      <c r="CG2073">
        <v>0</v>
      </c>
      <c r="CM2073">
        <v>0</v>
      </c>
      <c r="CN2073" t="s">
        <v>992</v>
      </c>
      <c r="CO2073">
        <v>0</v>
      </c>
      <c r="CP2073">
        <f t="shared" ref="CP2073:CP2110" si="1490">(P2073+Q2073+S2073)</f>
        <v>1201.8699999999999</v>
      </c>
      <c r="CQ2073">
        <f t="shared" ref="CQ2073:CQ2110" si="1491">AC2073*BC2073</f>
        <v>19059.468400000002</v>
      </c>
      <c r="CR2073">
        <f t="shared" ref="CR2073:CR2110" si="1492">AD2073*BB2073</f>
        <v>198.19520000000003</v>
      </c>
      <c r="CS2073">
        <f t="shared" ref="CS2073:CS2110" si="1493">AE2073*BS2073</f>
        <v>22.474</v>
      </c>
      <c r="CT2073">
        <f t="shared" ref="CT2073:CT2110" si="1494">AF2073*BA2073</f>
        <v>6869.7730000000001</v>
      </c>
      <c r="CU2073">
        <f t="shared" ref="CU2073:CU2110" si="1495">AG2073</f>
        <v>0</v>
      </c>
      <c r="CV2073">
        <f t="shared" ref="CV2073:CV2110" si="1496">AH2073</f>
        <v>24.368500000000001</v>
      </c>
      <c r="CW2073">
        <f t="shared" ref="CW2073:CW2110" si="1497">AI2073</f>
        <v>0.05</v>
      </c>
      <c r="CX2073">
        <f t="shared" ref="CX2073:CX2110" si="1498">AJ2073</f>
        <v>0</v>
      </c>
      <c r="CY2073">
        <f t="shared" ref="CY2073:CY2110" si="1499">(((S2073+R2073)*AT2073)/100)</f>
        <v>285.33600000000001</v>
      </c>
      <c r="CZ2073">
        <f t="shared" ref="CZ2073:CZ2110" si="1500">(((S2073+R2073)*AU2073)/100)</f>
        <v>136.32719999999998</v>
      </c>
      <c r="DC2073" t="s">
        <v>3</v>
      </c>
      <c r="DD2073" t="s">
        <v>3</v>
      </c>
      <c r="DE2073" t="s">
        <v>133</v>
      </c>
      <c r="DF2073" t="s">
        <v>133</v>
      </c>
      <c r="DG2073" t="s">
        <v>134</v>
      </c>
      <c r="DH2073" t="s">
        <v>3</v>
      </c>
      <c r="DI2073" t="s">
        <v>134</v>
      </c>
      <c r="DJ2073" t="s">
        <v>133</v>
      </c>
      <c r="DK2073" t="s">
        <v>3</v>
      </c>
      <c r="DL2073" t="s">
        <v>3</v>
      </c>
      <c r="DM2073" t="s">
        <v>3</v>
      </c>
      <c r="DN2073">
        <v>0</v>
      </c>
      <c r="DO2073">
        <v>0</v>
      </c>
      <c r="DP2073">
        <v>1</v>
      </c>
      <c r="DQ2073">
        <v>1</v>
      </c>
      <c r="DU2073">
        <v>1013</v>
      </c>
      <c r="DV2073" t="s">
        <v>131</v>
      </c>
      <c r="DW2073" t="s">
        <v>131</v>
      </c>
      <c r="DX2073">
        <v>1</v>
      </c>
      <c r="DZ2073" t="s">
        <v>3</v>
      </c>
      <c r="EA2073" t="s">
        <v>3</v>
      </c>
      <c r="EB2073" t="s">
        <v>3</v>
      </c>
      <c r="EC2073" t="s">
        <v>3</v>
      </c>
      <c r="EE2073">
        <v>29085510</v>
      </c>
      <c r="EF2073">
        <v>2</v>
      </c>
      <c r="EG2073" t="s">
        <v>135</v>
      </c>
      <c r="EH2073">
        <v>0</v>
      </c>
      <c r="EI2073" t="s">
        <v>3</v>
      </c>
      <c r="EJ2073">
        <v>1</v>
      </c>
      <c r="EK2073">
        <v>10001</v>
      </c>
      <c r="EL2073" t="s">
        <v>136</v>
      </c>
      <c r="EM2073" t="s">
        <v>137</v>
      </c>
      <c r="EO2073" t="s">
        <v>138</v>
      </c>
      <c r="EQ2073">
        <v>0</v>
      </c>
      <c r="ER2073">
        <v>4199.17</v>
      </c>
      <c r="ES2073">
        <v>4004.09</v>
      </c>
      <c r="ET2073">
        <v>14.33</v>
      </c>
      <c r="EU2073">
        <v>0.54</v>
      </c>
      <c r="EV2073">
        <v>180.75</v>
      </c>
      <c r="EW2073">
        <v>21.19</v>
      </c>
      <c r="EX2073">
        <v>0.04</v>
      </c>
      <c r="EY2073">
        <v>0</v>
      </c>
      <c r="FQ2073">
        <v>0</v>
      </c>
      <c r="FR2073">
        <f t="shared" ref="FR2073:FR2110" si="1501">ROUND(IF(AND(BH2073=3,BI2073=3),P2073,0),2)</f>
        <v>0</v>
      </c>
      <c r="FS2073">
        <v>0</v>
      </c>
      <c r="FT2073" t="s">
        <v>139</v>
      </c>
      <c r="FU2073" t="s">
        <v>25</v>
      </c>
      <c r="FV2073" t="s">
        <v>25</v>
      </c>
      <c r="FW2073" t="s">
        <v>26</v>
      </c>
      <c r="FX2073">
        <v>106.2</v>
      </c>
      <c r="FY2073">
        <v>53.55</v>
      </c>
      <c r="GA2073" t="s">
        <v>3</v>
      </c>
      <c r="GD2073">
        <v>1</v>
      </c>
      <c r="GF2073">
        <v>-1773683300</v>
      </c>
      <c r="GG2073">
        <v>2</v>
      </c>
      <c r="GH2073">
        <v>1</v>
      </c>
      <c r="GI2073">
        <v>2</v>
      </c>
      <c r="GJ2073">
        <v>0</v>
      </c>
      <c r="GK2073">
        <v>0</v>
      </c>
      <c r="GL2073">
        <f t="shared" ref="GL2073:GL2110" si="1502">ROUND(IF(AND(BH2073=3,BI2073=3,FS2073&lt;&gt;0),P2073,0),2)</f>
        <v>0</v>
      </c>
      <c r="GM2073">
        <f t="shared" ref="GM2073:GM2110" si="1503">ROUND(O2073+X2073+Y2073,2)+GX2073</f>
        <v>1623.54</v>
      </c>
      <c r="GN2073">
        <f t="shared" ref="GN2073:GN2110" si="1504">IF(OR(BI2073=0,BI2073=1),ROUND(O2073+X2073+Y2073,2),0)</f>
        <v>1623.54</v>
      </c>
      <c r="GO2073">
        <f t="shared" ref="GO2073:GO2110" si="1505">IF(BI2073=2,ROUND(O2073+X2073+Y2073,2),0)</f>
        <v>0</v>
      </c>
      <c r="GP2073">
        <f t="shared" ref="GP2073:GP2110" si="1506">IF(BI2073=4,ROUND(O2073+X2073+Y2073,2)+GX2073,0)</f>
        <v>0</v>
      </c>
      <c r="GR2073">
        <v>0</v>
      </c>
      <c r="GS2073">
        <v>3</v>
      </c>
      <c r="GT2073">
        <v>0</v>
      </c>
      <c r="GU2073" t="s">
        <v>3</v>
      </c>
      <c r="GV2073">
        <f t="shared" ref="GV2073:GV2110" si="1507">ROUND((GT2073),2)</f>
        <v>0</v>
      </c>
      <c r="GW2073">
        <v>1</v>
      </c>
      <c r="GX2073">
        <f t="shared" ref="GX2073:GX2110" si="1508">ROUND(HC2073*I2073,2)</f>
        <v>0</v>
      </c>
      <c r="HA2073">
        <v>0</v>
      </c>
      <c r="HB2073">
        <v>0</v>
      </c>
      <c r="HC2073">
        <f t="shared" ref="HC2073:HC2110" si="1509">GV2073*GW2073</f>
        <v>0</v>
      </c>
      <c r="HE2073" t="s">
        <v>3</v>
      </c>
      <c r="HF2073" t="s">
        <v>3</v>
      </c>
      <c r="HM2073" t="s">
        <v>3</v>
      </c>
      <c r="IK2073">
        <v>0</v>
      </c>
    </row>
    <row r="2074" spans="1:245">
      <c r="A2074">
        <v>18</v>
      </c>
      <c r="B2074">
        <v>0</v>
      </c>
      <c r="C2074">
        <v>2169</v>
      </c>
      <c r="E2074" t="s">
        <v>27</v>
      </c>
      <c r="F2074" t="s">
        <v>140</v>
      </c>
      <c r="G2074" t="s">
        <v>141</v>
      </c>
      <c r="H2074" t="s">
        <v>142</v>
      </c>
      <c r="I2074">
        <f>I2073*J2074</f>
        <v>4.5999999999999996</v>
      </c>
      <c r="J2074">
        <v>100</v>
      </c>
      <c r="K2074">
        <v>100</v>
      </c>
      <c r="O2074">
        <f t="shared" si="1475"/>
        <v>497.87</v>
      </c>
      <c r="P2074">
        <f t="shared" si="1476"/>
        <v>497.87</v>
      </c>
      <c r="Q2074">
        <f t="shared" si="1477"/>
        <v>0</v>
      </c>
      <c r="R2074">
        <f t="shared" si="1478"/>
        <v>0</v>
      </c>
      <c r="S2074">
        <f t="shared" si="1479"/>
        <v>0</v>
      </c>
      <c r="T2074">
        <f t="shared" si="1480"/>
        <v>0</v>
      </c>
      <c r="U2074">
        <f t="shared" si="1481"/>
        <v>0</v>
      </c>
      <c r="V2074">
        <f t="shared" si="1482"/>
        <v>0</v>
      </c>
      <c r="W2074">
        <f t="shared" si="1483"/>
        <v>27.78</v>
      </c>
      <c r="X2074">
        <f t="shared" si="1484"/>
        <v>0</v>
      </c>
      <c r="Y2074">
        <f t="shared" si="1485"/>
        <v>0</v>
      </c>
      <c r="AA2074">
        <v>35863109</v>
      </c>
      <c r="AB2074">
        <f t="shared" si="1486"/>
        <v>131.99</v>
      </c>
      <c r="AC2074">
        <f t="shared" si="1487"/>
        <v>131.99</v>
      </c>
      <c r="AD2074">
        <f>ROUND((((ET2074)-(EU2074))+AE2074),2)</f>
        <v>0</v>
      </c>
      <c r="AE2074">
        <f>ROUND((EU2074),2)</f>
        <v>0</v>
      </c>
      <c r="AF2074">
        <f>ROUND((EV2074),2)</f>
        <v>0</v>
      </c>
      <c r="AG2074">
        <f t="shared" si="1488"/>
        <v>0</v>
      </c>
      <c r="AH2074">
        <f>(EW2074)</f>
        <v>0</v>
      </c>
      <c r="AI2074">
        <f>(EX2074)</f>
        <v>0</v>
      </c>
      <c r="AJ2074">
        <f t="shared" si="1489"/>
        <v>6.04</v>
      </c>
      <c r="AK2074">
        <v>131.99</v>
      </c>
      <c r="AL2074">
        <v>131.99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6.04</v>
      </c>
      <c r="AT2074">
        <v>0</v>
      </c>
      <c r="AU2074">
        <v>0</v>
      </c>
      <c r="AV2074">
        <v>1</v>
      </c>
      <c r="AW2074">
        <v>1</v>
      </c>
      <c r="AZ2074">
        <v>1</v>
      </c>
      <c r="BA2074">
        <v>1</v>
      </c>
      <c r="BB2074">
        <v>1</v>
      </c>
      <c r="BC2074">
        <v>0.82</v>
      </c>
      <c r="BD2074" t="s">
        <v>3</v>
      </c>
      <c r="BE2074" t="s">
        <v>3</v>
      </c>
      <c r="BF2074" t="s">
        <v>3</v>
      </c>
      <c r="BG2074" t="s">
        <v>3</v>
      </c>
      <c r="BH2074">
        <v>3</v>
      </c>
      <c r="BI2074">
        <v>1</v>
      </c>
      <c r="BJ2074" t="s">
        <v>143</v>
      </c>
      <c r="BM2074">
        <v>500001</v>
      </c>
      <c r="BN2074">
        <v>0</v>
      </c>
      <c r="BO2074" t="s">
        <v>140</v>
      </c>
      <c r="BP2074">
        <v>1</v>
      </c>
      <c r="BQ2074">
        <v>8</v>
      </c>
      <c r="BR2074">
        <v>0</v>
      </c>
      <c r="BS2074">
        <v>1</v>
      </c>
      <c r="BT2074">
        <v>1</v>
      </c>
      <c r="BU2074">
        <v>1</v>
      </c>
      <c r="BV2074">
        <v>1</v>
      </c>
      <c r="BW2074">
        <v>1</v>
      </c>
      <c r="BX2074">
        <v>1</v>
      </c>
      <c r="BY2074" t="s">
        <v>3</v>
      </c>
      <c r="BZ2074">
        <v>0</v>
      </c>
      <c r="CA2074">
        <v>0</v>
      </c>
      <c r="CB2074" t="s">
        <v>3</v>
      </c>
      <c r="CE2074">
        <v>0</v>
      </c>
      <c r="CF2074">
        <v>0</v>
      </c>
      <c r="CG2074">
        <v>0</v>
      </c>
      <c r="CM2074">
        <v>0</v>
      </c>
      <c r="CN2074" t="s">
        <v>3</v>
      </c>
      <c r="CO2074">
        <v>0</v>
      </c>
      <c r="CP2074">
        <f t="shared" si="1490"/>
        <v>497.87</v>
      </c>
      <c r="CQ2074">
        <f t="shared" si="1491"/>
        <v>108.23180000000001</v>
      </c>
      <c r="CR2074">
        <f t="shared" si="1492"/>
        <v>0</v>
      </c>
      <c r="CS2074">
        <f t="shared" si="1493"/>
        <v>0</v>
      </c>
      <c r="CT2074">
        <f t="shared" si="1494"/>
        <v>0</v>
      </c>
      <c r="CU2074">
        <f t="shared" si="1495"/>
        <v>0</v>
      </c>
      <c r="CV2074">
        <f t="shared" si="1496"/>
        <v>0</v>
      </c>
      <c r="CW2074">
        <f t="shared" si="1497"/>
        <v>0</v>
      </c>
      <c r="CX2074">
        <f t="shared" si="1498"/>
        <v>6.04</v>
      </c>
      <c r="CY2074">
        <f t="shared" si="1499"/>
        <v>0</v>
      </c>
      <c r="CZ2074">
        <f t="shared" si="1500"/>
        <v>0</v>
      </c>
      <c r="DC2074" t="s">
        <v>3</v>
      </c>
      <c r="DD2074" t="s">
        <v>3</v>
      </c>
      <c r="DE2074" t="s">
        <v>3</v>
      </c>
      <c r="DF2074" t="s">
        <v>3</v>
      </c>
      <c r="DG2074" t="s">
        <v>3</v>
      </c>
      <c r="DH2074" t="s">
        <v>3</v>
      </c>
      <c r="DI2074" t="s">
        <v>3</v>
      </c>
      <c r="DJ2074" t="s">
        <v>3</v>
      </c>
      <c r="DK2074" t="s">
        <v>3</v>
      </c>
      <c r="DL2074" t="s">
        <v>3</v>
      </c>
      <c r="DM2074" t="s">
        <v>3</v>
      </c>
      <c r="DN2074">
        <v>0</v>
      </c>
      <c r="DO2074">
        <v>0</v>
      </c>
      <c r="DP2074">
        <v>1</v>
      </c>
      <c r="DQ2074">
        <v>1</v>
      </c>
      <c r="DU2074">
        <v>1003</v>
      </c>
      <c r="DV2074" t="s">
        <v>142</v>
      </c>
      <c r="DW2074" t="s">
        <v>142</v>
      </c>
      <c r="DX2074">
        <v>1</v>
      </c>
      <c r="DZ2074" t="s">
        <v>3</v>
      </c>
      <c r="EA2074" t="s">
        <v>3</v>
      </c>
      <c r="EB2074" t="s">
        <v>3</v>
      </c>
      <c r="EC2074" t="s">
        <v>3</v>
      </c>
      <c r="EE2074">
        <v>29085443</v>
      </c>
      <c r="EF2074">
        <v>8</v>
      </c>
      <c r="EG2074" t="s">
        <v>144</v>
      </c>
      <c r="EH2074">
        <v>0</v>
      </c>
      <c r="EI2074" t="s">
        <v>3</v>
      </c>
      <c r="EJ2074">
        <v>1</v>
      </c>
      <c r="EK2074">
        <v>500001</v>
      </c>
      <c r="EL2074" t="s">
        <v>145</v>
      </c>
      <c r="EM2074" t="s">
        <v>146</v>
      </c>
      <c r="EO2074" t="s">
        <v>3</v>
      </c>
      <c r="EQ2074">
        <v>0</v>
      </c>
      <c r="ER2074">
        <v>131.99</v>
      </c>
      <c r="ES2074">
        <v>131.99</v>
      </c>
      <c r="ET2074">
        <v>0</v>
      </c>
      <c r="EU2074">
        <v>0</v>
      </c>
      <c r="EV2074">
        <v>0</v>
      </c>
      <c r="EW2074">
        <v>0</v>
      </c>
      <c r="EX2074">
        <v>0</v>
      </c>
      <c r="FQ2074">
        <v>0</v>
      </c>
      <c r="FR2074">
        <f t="shared" si="1501"/>
        <v>0</v>
      </c>
      <c r="FS2074">
        <v>0</v>
      </c>
      <c r="FX2074">
        <v>0</v>
      </c>
      <c r="FY2074">
        <v>0</v>
      </c>
      <c r="GA2074" t="s">
        <v>3</v>
      </c>
      <c r="GD2074">
        <v>1</v>
      </c>
      <c r="GF2074">
        <v>-716496253</v>
      </c>
      <c r="GG2074">
        <v>2</v>
      </c>
      <c r="GH2074">
        <v>1</v>
      </c>
      <c r="GI2074">
        <v>2</v>
      </c>
      <c r="GJ2074">
        <v>0</v>
      </c>
      <c r="GK2074">
        <v>0</v>
      </c>
      <c r="GL2074">
        <f t="shared" si="1502"/>
        <v>0</v>
      </c>
      <c r="GM2074">
        <f t="shared" si="1503"/>
        <v>497.87</v>
      </c>
      <c r="GN2074">
        <f t="shared" si="1504"/>
        <v>497.87</v>
      </c>
      <c r="GO2074">
        <f t="shared" si="1505"/>
        <v>0</v>
      </c>
      <c r="GP2074">
        <f t="shared" si="1506"/>
        <v>0</v>
      </c>
      <c r="GR2074">
        <v>0</v>
      </c>
      <c r="GS2074">
        <v>3</v>
      </c>
      <c r="GT2074">
        <v>0</v>
      </c>
      <c r="GU2074" t="s">
        <v>3</v>
      </c>
      <c r="GV2074">
        <f t="shared" si="1507"/>
        <v>0</v>
      </c>
      <c r="GW2074">
        <v>1</v>
      </c>
      <c r="GX2074">
        <f t="shared" si="1508"/>
        <v>0</v>
      </c>
      <c r="HA2074">
        <v>0</v>
      </c>
      <c r="HB2074">
        <v>0</v>
      </c>
      <c r="HC2074">
        <f t="shared" si="1509"/>
        <v>0</v>
      </c>
      <c r="HE2074" t="s">
        <v>3</v>
      </c>
      <c r="HF2074" t="s">
        <v>3</v>
      </c>
      <c r="HM2074" t="s">
        <v>3</v>
      </c>
      <c r="IK2074">
        <v>0</v>
      </c>
    </row>
    <row r="2075" spans="1:245">
      <c r="A2075">
        <v>17</v>
      </c>
      <c r="B2075">
        <v>0</v>
      </c>
      <c r="C2075">
        <f>ROW(SmtRes!A2179)</f>
        <v>2179</v>
      </c>
      <c r="D2075">
        <f>ROW(EtalonRes!A2122)</f>
        <v>2122</v>
      </c>
      <c r="E2075" t="s">
        <v>35</v>
      </c>
      <c r="F2075" t="s">
        <v>147</v>
      </c>
      <c r="G2075" t="s">
        <v>148</v>
      </c>
      <c r="H2075" t="s">
        <v>149</v>
      </c>
      <c r="I2075">
        <f>ROUND(4/100,9)</f>
        <v>0.04</v>
      </c>
      <c r="J2075">
        <v>0</v>
      </c>
      <c r="K2075">
        <f>ROUND(4/100,9)</f>
        <v>0.04</v>
      </c>
      <c r="O2075">
        <f t="shared" si="1475"/>
        <v>2413.73</v>
      </c>
      <c r="P2075">
        <f t="shared" si="1476"/>
        <v>65.12</v>
      </c>
      <c r="Q2075">
        <f t="shared" si="1477"/>
        <v>25.3</v>
      </c>
      <c r="R2075">
        <f t="shared" si="1478"/>
        <v>1.78</v>
      </c>
      <c r="S2075">
        <f t="shared" si="1479"/>
        <v>2323.31</v>
      </c>
      <c r="T2075">
        <f t="shared" si="1480"/>
        <v>0</v>
      </c>
      <c r="U2075">
        <f t="shared" si="1481"/>
        <v>7.6576199999999996</v>
      </c>
      <c r="V2075">
        <f t="shared" si="1482"/>
        <v>4.0000000000000001E-3</v>
      </c>
      <c r="W2075">
        <f t="shared" si="1483"/>
        <v>0</v>
      </c>
      <c r="X2075">
        <f t="shared" si="1484"/>
        <v>1860.07</v>
      </c>
      <c r="Y2075">
        <f t="shared" si="1485"/>
        <v>860.28</v>
      </c>
      <c r="AA2075">
        <v>35863109</v>
      </c>
      <c r="AB2075">
        <f t="shared" si="1486"/>
        <v>2294.19</v>
      </c>
      <c r="AC2075">
        <f t="shared" si="1487"/>
        <v>478.86</v>
      </c>
      <c r="AD2075">
        <f>ROUND(((((ET2075*1.25))-((EU2075*1.25)))+AE2075),2)</f>
        <v>57.91</v>
      </c>
      <c r="AE2075">
        <f>ROUND(((EU2075*1.25)),2)</f>
        <v>1.35</v>
      </c>
      <c r="AF2075">
        <f>ROUND(((EV2075*1.15)),2)</f>
        <v>1757.42</v>
      </c>
      <c r="AG2075">
        <f t="shared" si="1488"/>
        <v>0</v>
      </c>
      <c r="AH2075">
        <f>((EW2075*1.15))</f>
        <v>191.44049999999999</v>
      </c>
      <c r="AI2075">
        <f>((EX2075*1.25))</f>
        <v>0.1</v>
      </c>
      <c r="AJ2075">
        <f t="shared" si="1489"/>
        <v>0</v>
      </c>
      <c r="AK2075">
        <v>2053.38</v>
      </c>
      <c r="AL2075">
        <v>478.86</v>
      </c>
      <c r="AM2075">
        <v>46.33</v>
      </c>
      <c r="AN2075">
        <v>1.08</v>
      </c>
      <c r="AO2075">
        <v>1528.19</v>
      </c>
      <c r="AP2075">
        <v>0</v>
      </c>
      <c r="AQ2075">
        <v>166.47</v>
      </c>
      <c r="AR2075">
        <v>0.08</v>
      </c>
      <c r="AS2075">
        <v>0</v>
      </c>
      <c r="AT2075">
        <v>80</v>
      </c>
      <c r="AU2075">
        <v>37</v>
      </c>
      <c r="AV2075">
        <v>1</v>
      </c>
      <c r="AW2075">
        <v>1</v>
      </c>
      <c r="AZ2075">
        <v>1</v>
      </c>
      <c r="BA2075">
        <v>33.049999999999997</v>
      </c>
      <c r="BB2075">
        <v>10.92</v>
      </c>
      <c r="BC2075">
        <v>3.4</v>
      </c>
      <c r="BD2075" t="s">
        <v>3</v>
      </c>
      <c r="BE2075" t="s">
        <v>3</v>
      </c>
      <c r="BF2075" t="s">
        <v>3</v>
      </c>
      <c r="BG2075" t="s">
        <v>3</v>
      </c>
      <c r="BH2075">
        <v>0</v>
      </c>
      <c r="BI2075">
        <v>1</v>
      </c>
      <c r="BJ2075" t="s">
        <v>150</v>
      </c>
      <c r="BM2075">
        <v>15001</v>
      </c>
      <c r="BN2075">
        <v>0</v>
      </c>
      <c r="BO2075" t="s">
        <v>147</v>
      </c>
      <c r="BP2075">
        <v>1</v>
      </c>
      <c r="BQ2075">
        <v>2</v>
      </c>
      <c r="BR2075">
        <v>0</v>
      </c>
      <c r="BS2075">
        <v>33.049999999999997</v>
      </c>
      <c r="BT2075">
        <v>1</v>
      </c>
      <c r="BU2075">
        <v>1</v>
      </c>
      <c r="BV2075">
        <v>1</v>
      </c>
      <c r="BW2075">
        <v>1</v>
      </c>
      <c r="BX2075">
        <v>1</v>
      </c>
      <c r="BY2075" t="s">
        <v>3</v>
      </c>
      <c r="BZ2075">
        <v>105</v>
      </c>
      <c r="CA2075">
        <v>55</v>
      </c>
      <c r="CB2075" t="s">
        <v>3</v>
      </c>
      <c r="CE2075">
        <v>0</v>
      </c>
      <c r="CF2075">
        <v>0</v>
      </c>
      <c r="CG2075">
        <v>0</v>
      </c>
      <c r="CM2075">
        <v>0</v>
      </c>
      <c r="CN2075" t="s">
        <v>992</v>
      </c>
      <c r="CO2075">
        <v>0</v>
      </c>
      <c r="CP2075">
        <f t="shared" si="1490"/>
        <v>2413.73</v>
      </c>
      <c r="CQ2075">
        <f t="shared" si="1491"/>
        <v>1628.124</v>
      </c>
      <c r="CR2075">
        <f t="shared" si="1492"/>
        <v>632.3771999999999</v>
      </c>
      <c r="CS2075">
        <f t="shared" si="1493"/>
        <v>44.6175</v>
      </c>
      <c r="CT2075">
        <f t="shared" si="1494"/>
        <v>58082.731</v>
      </c>
      <c r="CU2075">
        <f t="shared" si="1495"/>
        <v>0</v>
      </c>
      <c r="CV2075">
        <f t="shared" si="1496"/>
        <v>191.44049999999999</v>
      </c>
      <c r="CW2075">
        <f t="shared" si="1497"/>
        <v>0.1</v>
      </c>
      <c r="CX2075">
        <f t="shared" si="1498"/>
        <v>0</v>
      </c>
      <c r="CY2075">
        <f t="shared" si="1499"/>
        <v>1860.0720000000001</v>
      </c>
      <c r="CZ2075">
        <f t="shared" si="1500"/>
        <v>860.28330000000005</v>
      </c>
      <c r="DC2075" t="s">
        <v>3</v>
      </c>
      <c r="DD2075" t="s">
        <v>3</v>
      </c>
      <c r="DE2075" t="s">
        <v>133</v>
      </c>
      <c r="DF2075" t="s">
        <v>133</v>
      </c>
      <c r="DG2075" t="s">
        <v>134</v>
      </c>
      <c r="DH2075" t="s">
        <v>3</v>
      </c>
      <c r="DI2075" t="s">
        <v>134</v>
      </c>
      <c r="DJ2075" t="s">
        <v>133</v>
      </c>
      <c r="DK2075" t="s">
        <v>3</v>
      </c>
      <c r="DL2075" t="s">
        <v>3</v>
      </c>
      <c r="DM2075" t="s">
        <v>3</v>
      </c>
      <c r="DN2075">
        <v>0</v>
      </c>
      <c r="DO2075">
        <v>0</v>
      </c>
      <c r="DP2075">
        <v>1</v>
      </c>
      <c r="DQ2075">
        <v>1</v>
      </c>
      <c r="DU2075">
        <v>1013</v>
      </c>
      <c r="DV2075" t="s">
        <v>149</v>
      </c>
      <c r="DW2075" t="s">
        <v>149</v>
      </c>
      <c r="DX2075">
        <v>1</v>
      </c>
      <c r="DZ2075" t="s">
        <v>3</v>
      </c>
      <c r="EA2075" t="s">
        <v>3</v>
      </c>
      <c r="EB2075" t="s">
        <v>3</v>
      </c>
      <c r="EC2075" t="s">
        <v>3</v>
      </c>
      <c r="EE2075">
        <v>29085536</v>
      </c>
      <c r="EF2075">
        <v>2</v>
      </c>
      <c r="EG2075" t="s">
        <v>135</v>
      </c>
      <c r="EH2075">
        <v>0</v>
      </c>
      <c r="EI2075" t="s">
        <v>3</v>
      </c>
      <c r="EJ2075">
        <v>1</v>
      </c>
      <c r="EK2075">
        <v>15001</v>
      </c>
      <c r="EL2075" t="s">
        <v>151</v>
      </c>
      <c r="EM2075" t="s">
        <v>152</v>
      </c>
      <c r="EO2075" t="s">
        <v>138</v>
      </c>
      <c r="EQ2075">
        <v>0</v>
      </c>
      <c r="ER2075">
        <v>2053.38</v>
      </c>
      <c r="ES2075">
        <v>478.86</v>
      </c>
      <c r="ET2075">
        <v>46.33</v>
      </c>
      <c r="EU2075">
        <v>1.08</v>
      </c>
      <c r="EV2075">
        <v>1528.19</v>
      </c>
      <c r="EW2075">
        <v>166.47</v>
      </c>
      <c r="EX2075">
        <v>0.08</v>
      </c>
      <c r="EY2075">
        <v>0</v>
      </c>
      <c r="FQ2075">
        <v>0</v>
      </c>
      <c r="FR2075">
        <f t="shared" si="1501"/>
        <v>0</v>
      </c>
      <c r="FS2075">
        <v>0</v>
      </c>
      <c r="FT2075" t="s">
        <v>139</v>
      </c>
      <c r="FU2075" t="s">
        <v>25</v>
      </c>
      <c r="FV2075" t="s">
        <v>25</v>
      </c>
      <c r="FW2075" t="s">
        <v>26</v>
      </c>
      <c r="FX2075">
        <v>94.5</v>
      </c>
      <c r="FY2075">
        <v>46.75</v>
      </c>
      <c r="GA2075" t="s">
        <v>3</v>
      </c>
      <c r="GD2075">
        <v>1</v>
      </c>
      <c r="GF2075">
        <v>-1841865788</v>
      </c>
      <c r="GG2075">
        <v>2</v>
      </c>
      <c r="GH2075">
        <v>1</v>
      </c>
      <c r="GI2075">
        <v>2</v>
      </c>
      <c r="GJ2075">
        <v>0</v>
      </c>
      <c r="GK2075">
        <v>0</v>
      </c>
      <c r="GL2075">
        <f t="shared" si="1502"/>
        <v>0</v>
      </c>
      <c r="GM2075">
        <f t="shared" si="1503"/>
        <v>5134.08</v>
      </c>
      <c r="GN2075">
        <f t="shared" si="1504"/>
        <v>5134.08</v>
      </c>
      <c r="GO2075">
        <f t="shared" si="1505"/>
        <v>0</v>
      </c>
      <c r="GP2075">
        <f t="shared" si="1506"/>
        <v>0</v>
      </c>
      <c r="GR2075">
        <v>0</v>
      </c>
      <c r="GS2075">
        <v>3</v>
      </c>
      <c r="GT2075">
        <v>0</v>
      </c>
      <c r="GU2075" t="s">
        <v>3</v>
      </c>
      <c r="GV2075">
        <f t="shared" si="1507"/>
        <v>0</v>
      </c>
      <c r="GW2075">
        <v>1</v>
      </c>
      <c r="GX2075">
        <f t="shared" si="1508"/>
        <v>0</v>
      </c>
      <c r="HA2075">
        <v>0</v>
      </c>
      <c r="HB2075">
        <v>0</v>
      </c>
      <c r="HC2075">
        <f t="shared" si="1509"/>
        <v>0</v>
      </c>
      <c r="HE2075" t="s">
        <v>3</v>
      </c>
      <c r="HF2075" t="s">
        <v>3</v>
      </c>
      <c r="HM2075" t="s">
        <v>3</v>
      </c>
      <c r="IK2075">
        <v>0</v>
      </c>
    </row>
    <row r="2076" spans="1:245">
      <c r="A2076">
        <v>18</v>
      </c>
      <c r="B2076">
        <v>0</v>
      </c>
      <c r="C2076">
        <v>2178</v>
      </c>
      <c r="E2076" t="s">
        <v>40</v>
      </c>
      <c r="F2076" t="s">
        <v>287</v>
      </c>
      <c r="G2076" t="s">
        <v>288</v>
      </c>
      <c r="H2076" t="s">
        <v>155</v>
      </c>
      <c r="I2076">
        <f>I2075*J2076</f>
        <v>4.2</v>
      </c>
      <c r="J2076">
        <v>105</v>
      </c>
      <c r="K2076">
        <v>105</v>
      </c>
      <c r="O2076">
        <f t="shared" si="1475"/>
        <v>0</v>
      </c>
      <c r="P2076">
        <f t="shared" si="1476"/>
        <v>0</v>
      </c>
      <c r="Q2076">
        <f t="shared" si="1477"/>
        <v>0</v>
      </c>
      <c r="R2076">
        <f t="shared" si="1478"/>
        <v>0</v>
      </c>
      <c r="S2076">
        <f t="shared" si="1479"/>
        <v>0</v>
      </c>
      <c r="T2076">
        <f t="shared" si="1480"/>
        <v>0</v>
      </c>
      <c r="U2076">
        <f t="shared" si="1481"/>
        <v>0</v>
      </c>
      <c r="V2076">
        <f t="shared" si="1482"/>
        <v>0</v>
      </c>
      <c r="W2076">
        <f t="shared" si="1483"/>
        <v>0</v>
      </c>
      <c r="X2076">
        <f t="shared" si="1484"/>
        <v>0</v>
      </c>
      <c r="Y2076">
        <f t="shared" si="1485"/>
        <v>0</v>
      </c>
      <c r="AA2076">
        <v>35863109</v>
      </c>
      <c r="AB2076">
        <f t="shared" si="1486"/>
        <v>0</v>
      </c>
      <c r="AC2076">
        <f t="shared" si="1487"/>
        <v>0</v>
      </c>
      <c r="AD2076">
        <f>ROUND((((ET2076)-(EU2076))+AE2076),2)</f>
        <v>0</v>
      </c>
      <c r="AE2076">
        <f>ROUND((EU2076),2)</f>
        <v>0</v>
      </c>
      <c r="AF2076">
        <f>ROUND((EV2076),2)</f>
        <v>0</v>
      </c>
      <c r="AG2076">
        <f t="shared" si="1488"/>
        <v>0</v>
      </c>
      <c r="AH2076">
        <f>(EW2076)</f>
        <v>0</v>
      </c>
      <c r="AI2076">
        <f>(EX2076)</f>
        <v>0</v>
      </c>
      <c r="AJ2076">
        <f t="shared" si="1489"/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1</v>
      </c>
      <c r="AW2076">
        <v>1</v>
      </c>
      <c r="AZ2076">
        <v>1</v>
      </c>
      <c r="BA2076">
        <v>1</v>
      </c>
      <c r="BB2076">
        <v>1</v>
      </c>
      <c r="BC2076">
        <v>1</v>
      </c>
      <c r="BD2076" t="s">
        <v>3</v>
      </c>
      <c r="BE2076" t="s">
        <v>3</v>
      </c>
      <c r="BF2076" t="s">
        <v>3</v>
      </c>
      <c r="BG2076" t="s">
        <v>3</v>
      </c>
      <c r="BH2076">
        <v>3</v>
      </c>
      <c r="BI2076">
        <v>1</v>
      </c>
      <c r="BJ2076" t="s">
        <v>289</v>
      </c>
      <c r="BM2076">
        <v>500001</v>
      </c>
      <c r="BN2076">
        <v>0</v>
      </c>
      <c r="BO2076" t="s">
        <v>3</v>
      </c>
      <c r="BP2076">
        <v>0</v>
      </c>
      <c r="BQ2076">
        <v>8</v>
      </c>
      <c r="BR2076">
        <v>0</v>
      </c>
      <c r="BS2076">
        <v>1</v>
      </c>
      <c r="BT2076">
        <v>1</v>
      </c>
      <c r="BU2076">
        <v>1</v>
      </c>
      <c r="BV2076">
        <v>1</v>
      </c>
      <c r="BW2076">
        <v>1</v>
      </c>
      <c r="BX2076">
        <v>1</v>
      </c>
      <c r="BY2076" t="s">
        <v>3</v>
      </c>
      <c r="BZ2076">
        <v>0</v>
      </c>
      <c r="CA2076">
        <v>0</v>
      </c>
      <c r="CB2076" t="s">
        <v>3</v>
      </c>
      <c r="CE2076">
        <v>0</v>
      </c>
      <c r="CF2076">
        <v>0</v>
      </c>
      <c r="CG2076">
        <v>0</v>
      </c>
      <c r="CM2076">
        <v>0</v>
      </c>
      <c r="CN2076" t="s">
        <v>3</v>
      </c>
      <c r="CO2076">
        <v>0</v>
      </c>
      <c r="CP2076">
        <f t="shared" si="1490"/>
        <v>0</v>
      </c>
      <c r="CQ2076">
        <f t="shared" si="1491"/>
        <v>0</v>
      </c>
      <c r="CR2076">
        <f t="shared" si="1492"/>
        <v>0</v>
      </c>
      <c r="CS2076">
        <f t="shared" si="1493"/>
        <v>0</v>
      </c>
      <c r="CT2076">
        <f t="shared" si="1494"/>
        <v>0</v>
      </c>
      <c r="CU2076">
        <f t="shared" si="1495"/>
        <v>0</v>
      </c>
      <c r="CV2076">
        <f t="shared" si="1496"/>
        <v>0</v>
      </c>
      <c r="CW2076">
        <f t="shared" si="1497"/>
        <v>0</v>
      </c>
      <c r="CX2076">
        <f t="shared" si="1498"/>
        <v>0</v>
      </c>
      <c r="CY2076">
        <f t="shared" si="1499"/>
        <v>0</v>
      </c>
      <c r="CZ2076">
        <f t="shared" si="1500"/>
        <v>0</v>
      </c>
      <c r="DC2076" t="s">
        <v>3</v>
      </c>
      <c r="DD2076" t="s">
        <v>3</v>
      </c>
      <c r="DE2076" t="s">
        <v>3</v>
      </c>
      <c r="DF2076" t="s">
        <v>3</v>
      </c>
      <c r="DG2076" t="s">
        <v>3</v>
      </c>
      <c r="DH2076" t="s">
        <v>3</v>
      </c>
      <c r="DI2076" t="s">
        <v>3</v>
      </c>
      <c r="DJ2076" t="s">
        <v>3</v>
      </c>
      <c r="DK2076" t="s">
        <v>3</v>
      </c>
      <c r="DL2076" t="s">
        <v>3</v>
      </c>
      <c r="DM2076" t="s">
        <v>3</v>
      </c>
      <c r="DN2076">
        <v>0</v>
      </c>
      <c r="DO2076">
        <v>0</v>
      </c>
      <c r="DP2076">
        <v>1</v>
      </c>
      <c r="DQ2076">
        <v>1</v>
      </c>
      <c r="DU2076">
        <v>1005</v>
      </c>
      <c r="DV2076" t="s">
        <v>155</v>
      </c>
      <c r="DW2076" t="s">
        <v>155</v>
      </c>
      <c r="DX2076">
        <v>1</v>
      </c>
      <c r="DZ2076" t="s">
        <v>3</v>
      </c>
      <c r="EA2076" t="s">
        <v>3</v>
      </c>
      <c r="EB2076" t="s">
        <v>3</v>
      </c>
      <c r="EC2076" t="s">
        <v>3</v>
      </c>
      <c r="EE2076">
        <v>29085443</v>
      </c>
      <c r="EF2076">
        <v>8</v>
      </c>
      <c r="EG2076" t="s">
        <v>144</v>
      </c>
      <c r="EH2076">
        <v>0</v>
      </c>
      <c r="EI2076" t="s">
        <v>3</v>
      </c>
      <c r="EJ2076">
        <v>1</v>
      </c>
      <c r="EK2076">
        <v>500001</v>
      </c>
      <c r="EL2076" t="s">
        <v>145</v>
      </c>
      <c r="EM2076" t="s">
        <v>146</v>
      </c>
      <c r="EO2076" t="s">
        <v>3</v>
      </c>
      <c r="EQ2076">
        <v>0</v>
      </c>
      <c r="ER2076">
        <v>0</v>
      </c>
      <c r="ES2076">
        <v>0</v>
      </c>
      <c r="ET2076">
        <v>0</v>
      </c>
      <c r="EU2076">
        <v>0</v>
      </c>
      <c r="EV2076">
        <v>0</v>
      </c>
      <c r="EW2076">
        <v>0</v>
      </c>
      <c r="EX2076">
        <v>0</v>
      </c>
      <c r="FQ2076">
        <v>0</v>
      </c>
      <c r="FR2076">
        <f t="shared" si="1501"/>
        <v>0</v>
      </c>
      <c r="FS2076">
        <v>0</v>
      </c>
      <c r="FX2076">
        <v>0</v>
      </c>
      <c r="FY2076">
        <v>0</v>
      </c>
      <c r="GA2076" t="s">
        <v>3</v>
      </c>
      <c r="GD2076">
        <v>1</v>
      </c>
      <c r="GF2076">
        <v>522970763</v>
      </c>
      <c r="GG2076">
        <v>2</v>
      </c>
      <c r="GH2076">
        <v>1</v>
      </c>
      <c r="GI2076">
        <v>-2</v>
      </c>
      <c r="GJ2076">
        <v>0</v>
      </c>
      <c r="GK2076">
        <v>0</v>
      </c>
      <c r="GL2076">
        <f t="shared" si="1502"/>
        <v>0</v>
      </c>
      <c r="GM2076">
        <f t="shared" si="1503"/>
        <v>0</v>
      </c>
      <c r="GN2076">
        <f t="shared" si="1504"/>
        <v>0</v>
      </c>
      <c r="GO2076">
        <f t="shared" si="1505"/>
        <v>0</v>
      </c>
      <c r="GP2076">
        <f t="shared" si="1506"/>
        <v>0</v>
      </c>
      <c r="GR2076">
        <v>0</v>
      </c>
      <c r="GS2076">
        <v>3</v>
      </c>
      <c r="GT2076">
        <v>0</v>
      </c>
      <c r="GU2076" t="s">
        <v>3</v>
      </c>
      <c r="GV2076">
        <f t="shared" si="1507"/>
        <v>0</v>
      </c>
      <c r="GW2076">
        <v>1</v>
      </c>
      <c r="GX2076">
        <f t="shared" si="1508"/>
        <v>0</v>
      </c>
      <c r="HA2076">
        <v>0</v>
      </c>
      <c r="HB2076">
        <v>0</v>
      </c>
      <c r="HC2076">
        <f t="shared" si="1509"/>
        <v>0</v>
      </c>
      <c r="HE2076" t="s">
        <v>3</v>
      </c>
      <c r="HF2076" t="s">
        <v>3</v>
      </c>
      <c r="HM2076" t="s">
        <v>3</v>
      </c>
      <c r="IK2076">
        <v>0</v>
      </c>
    </row>
    <row r="2077" spans="1:245">
      <c r="A2077">
        <v>18</v>
      </c>
      <c r="B2077">
        <v>0</v>
      </c>
      <c r="C2077">
        <v>2179</v>
      </c>
      <c r="E2077" t="s">
        <v>157</v>
      </c>
      <c r="F2077" t="s">
        <v>290</v>
      </c>
      <c r="G2077" t="s">
        <v>291</v>
      </c>
      <c r="H2077" t="s">
        <v>30</v>
      </c>
      <c r="I2077">
        <f>I2075*J2077</f>
        <v>3.5599999999999998E-4</v>
      </c>
      <c r="J2077">
        <v>8.8999999999999999E-3</v>
      </c>
      <c r="K2077">
        <v>8.8999999999999999E-3</v>
      </c>
      <c r="O2077">
        <f t="shared" si="1475"/>
        <v>0</v>
      </c>
      <c r="P2077">
        <f t="shared" si="1476"/>
        <v>0</v>
      </c>
      <c r="Q2077">
        <f t="shared" si="1477"/>
        <v>0</v>
      </c>
      <c r="R2077">
        <f t="shared" si="1478"/>
        <v>0</v>
      </c>
      <c r="S2077">
        <f t="shared" si="1479"/>
        <v>0</v>
      </c>
      <c r="T2077">
        <f t="shared" si="1480"/>
        <v>0</v>
      </c>
      <c r="U2077">
        <f t="shared" si="1481"/>
        <v>0</v>
      </c>
      <c r="V2077">
        <f t="shared" si="1482"/>
        <v>0</v>
      </c>
      <c r="W2077">
        <f t="shared" si="1483"/>
        <v>0</v>
      </c>
      <c r="X2077">
        <f t="shared" si="1484"/>
        <v>0</v>
      </c>
      <c r="Y2077">
        <f t="shared" si="1485"/>
        <v>0</v>
      </c>
      <c r="AA2077">
        <v>35863109</v>
      </c>
      <c r="AB2077">
        <f t="shared" si="1486"/>
        <v>0</v>
      </c>
      <c r="AC2077">
        <f t="shared" si="1487"/>
        <v>0</v>
      </c>
      <c r="AD2077">
        <f>ROUND((((ET2077)-(EU2077))+AE2077),2)</f>
        <v>0</v>
      </c>
      <c r="AE2077">
        <f>ROUND((EU2077),2)</f>
        <v>0</v>
      </c>
      <c r="AF2077">
        <f>ROUND((EV2077),2)</f>
        <v>0</v>
      </c>
      <c r="AG2077">
        <f t="shared" si="1488"/>
        <v>0</v>
      </c>
      <c r="AH2077">
        <f>(EW2077)</f>
        <v>0</v>
      </c>
      <c r="AI2077">
        <f>(EX2077)</f>
        <v>0</v>
      </c>
      <c r="AJ2077">
        <f t="shared" si="1489"/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1</v>
      </c>
      <c r="AW2077">
        <v>1</v>
      </c>
      <c r="AZ2077">
        <v>1</v>
      </c>
      <c r="BA2077">
        <v>1</v>
      </c>
      <c r="BB2077">
        <v>1</v>
      </c>
      <c r="BC2077">
        <v>1</v>
      </c>
      <c r="BD2077" t="s">
        <v>3</v>
      </c>
      <c r="BE2077" t="s">
        <v>3</v>
      </c>
      <c r="BF2077" t="s">
        <v>3</v>
      </c>
      <c r="BG2077" t="s">
        <v>3</v>
      </c>
      <c r="BH2077">
        <v>3</v>
      </c>
      <c r="BI2077">
        <v>1</v>
      </c>
      <c r="BJ2077" t="s">
        <v>292</v>
      </c>
      <c r="BM2077">
        <v>500001</v>
      </c>
      <c r="BN2077">
        <v>0</v>
      </c>
      <c r="BO2077" t="s">
        <v>3</v>
      </c>
      <c r="BP2077">
        <v>0</v>
      </c>
      <c r="BQ2077">
        <v>8</v>
      </c>
      <c r="BR2077">
        <v>0</v>
      </c>
      <c r="BS2077">
        <v>1</v>
      </c>
      <c r="BT2077">
        <v>1</v>
      </c>
      <c r="BU2077">
        <v>1</v>
      </c>
      <c r="BV2077">
        <v>1</v>
      </c>
      <c r="BW2077">
        <v>1</v>
      </c>
      <c r="BX2077">
        <v>1</v>
      </c>
      <c r="BY2077" t="s">
        <v>3</v>
      </c>
      <c r="BZ2077">
        <v>0</v>
      </c>
      <c r="CA2077">
        <v>0</v>
      </c>
      <c r="CB2077" t="s">
        <v>3</v>
      </c>
      <c r="CE2077">
        <v>0</v>
      </c>
      <c r="CF2077">
        <v>0</v>
      </c>
      <c r="CG2077">
        <v>0</v>
      </c>
      <c r="CM2077">
        <v>0</v>
      </c>
      <c r="CN2077" t="s">
        <v>3</v>
      </c>
      <c r="CO2077">
        <v>0</v>
      </c>
      <c r="CP2077">
        <f t="shared" si="1490"/>
        <v>0</v>
      </c>
      <c r="CQ2077">
        <f t="shared" si="1491"/>
        <v>0</v>
      </c>
      <c r="CR2077">
        <f t="shared" si="1492"/>
        <v>0</v>
      </c>
      <c r="CS2077">
        <f t="shared" si="1493"/>
        <v>0</v>
      </c>
      <c r="CT2077">
        <f t="shared" si="1494"/>
        <v>0</v>
      </c>
      <c r="CU2077">
        <f t="shared" si="1495"/>
        <v>0</v>
      </c>
      <c r="CV2077">
        <f t="shared" si="1496"/>
        <v>0</v>
      </c>
      <c r="CW2077">
        <f t="shared" si="1497"/>
        <v>0</v>
      </c>
      <c r="CX2077">
        <f t="shared" si="1498"/>
        <v>0</v>
      </c>
      <c r="CY2077">
        <f t="shared" si="1499"/>
        <v>0</v>
      </c>
      <c r="CZ2077">
        <f t="shared" si="1500"/>
        <v>0</v>
      </c>
      <c r="DC2077" t="s">
        <v>3</v>
      </c>
      <c r="DD2077" t="s">
        <v>3</v>
      </c>
      <c r="DE2077" t="s">
        <v>3</v>
      </c>
      <c r="DF2077" t="s">
        <v>3</v>
      </c>
      <c r="DG2077" t="s">
        <v>3</v>
      </c>
      <c r="DH2077" t="s">
        <v>3</v>
      </c>
      <c r="DI2077" t="s">
        <v>3</v>
      </c>
      <c r="DJ2077" t="s">
        <v>3</v>
      </c>
      <c r="DK2077" t="s">
        <v>3</v>
      </c>
      <c r="DL2077" t="s">
        <v>3</v>
      </c>
      <c r="DM2077" t="s">
        <v>3</v>
      </c>
      <c r="DN2077">
        <v>0</v>
      </c>
      <c r="DO2077">
        <v>0</v>
      </c>
      <c r="DP2077">
        <v>1</v>
      </c>
      <c r="DQ2077">
        <v>1</v>
      </c>
      <c r="DU2077">
        <v>1009</v>
      </c>
      <c r="DV2077" t="s">
        <v>30</v>
      </c>
      <c r="DW2077" t="s">
        <v>30</v>
      </c>
      <c r="DX2077">
        <v>1000</v>
      </c>
      <c r="DZ2077" t="s">
        <v>3</v>
      </c>
      <c r="EA2077" t="s">
        <v>3</v>
      </c>
      <c r="EB2077" t="s">
        <v>3</v>
      </c>
      <c r="EC2077" t="s">
        <v>3</v>
      </c>
      <c r="EE2077">
        <v>29085443</v>
      </c>
      <c r="EF2077">
        <v>8</v>
      </c>
      <c r="EG2077" t="s">
        <v>144</v>
      </c>
      <c r="EH2077">
        <v>0</v>
      </c>
      <c r="EI2077" t="s">
        <v>3</v>
      </c>
      <c r="EJ2077">
        <v>1</v>
      </c>
      <c r="EK2077">
        <v>500001</v>
      </c>
      <c r="EL2077" t="s">
        <v>145</v>
      </c>
      <c r="EM2077" t="s">
        <v>146</v>
      </c>
      <c r="EO2077" t="s">
        <v>3</v>
      </c>
      <c r="EQ2077">
        <v>0</v>
      </c>
      <c r="ER2077">
        <v>0</v>
      </c>
      <c r="ES2077">
        <v>0</v>
      </c>
      <c r="ET2077">
        <v>0</v>
      </c>
      <c r="EU2077">
        <v>0</v>
      </c>
      <c r="EV2077">
        <v>0</v>
      </c>
      <c r="EW2077">
        <v>0</v>
      </c>
      <c r="EX2077">
        <v>0</v>
      </c>
      <c r="FQ2077">
        <v>0</v>
      </c>
      <c r="FR2077">
        <f t="shared" si="1501"/>
        <v>0</v>
      </c>
      <c r="FS2077">
        <v>0</v>
      </c>
      <c r="FX2077">
        <v>0</v>
      </c>
      <c r="FY2077">
        <v>0</v>
      </c>
      <c r="GA2077" t="s">
        <v>3</v>
      </c>
      <c r="GD2077">
        <v>1</v>
      </c>
      <c r="GF2077">
        <v>-192135928</v>
      </c>
      <c r="GG2077">
        <v>2</v>
      </c>
      <c r="GH2077">
        <v>1</v>
      </c>
      <c r="GI2077">
        <v>-2</v>
      </c>
      <c r="GJ2077">
        <v>0</v>
      </c>
      <c r="GK2077">
        <v>0</v>
      </c>
      <c r="GL2077">
        <f t="shared" si="1502"/>
        <v>0</v>
      </c>
      <c r="GM2077">
        <f t="shared" si="1503"/>
        <v>0</v>
      </c>
      <c r="GN2077">
        <f t="shared" si="1504"/>
        <v>0</v>
      </c>
      <c r="GO2077">
        <f t="shared" si="1505"/>
        <v>0</v>
      </c>
      <c r="GP2077">
        <f t="shared" si="1506"/>
        <v>0</v>
      </c>
      <c r="GR2077">
        <v>0</v>
      </c>
      <c r="GS2077">
        <v>3</v>
      </c>
      <c r="GT2077">
        <v>0</v>
      </c>
      <c r="GU2077" t="s">
        <v>3</v>
      </c>
      <c r="GV2077">
        <f t="shared" si="1507"/>
        <v>0</v>
      </c>
      <c r="GW2077">
        <v>1</v>
      </c>
      <c r="GX2077">
        <f t="shared" si="1508"/>
        <v>0</v>
      </c>
      <c r="HA2077">
        <v>0</v>
      </c>
      <c r="HB2077">
        <v>0</v>
      </c>
      <c r="HC2077">
        <f t="shared" si="1509"/>
        <v>0</v>
      </c>
      <c r="HE2077" t="s">
        <v>3</v>
      </c>
      <c r="HF2077" t="s">
        <v>3</v>
      </c>
      <c r="HM2077" t="s">
        <v>3</v>
      </c>
      <c r="IK2077">
        <v>0</v>
      </c>
    </row>
    <row r="2078" spans="1:245">
      <c r="A2078">
        <v>17</v>
      </c>
      <c r="B2078">
        <v>0</v>
      </c>
      <c r="C2078">
        <f>ROW(SmtRes!A2187)</f>
        <v>2187</v>
      </c>
      <c r="D2078">
        <f>ROW(EtalonRes!A2129)</f>
        <v>2129</v>
      </c>
      <c r="E2078" t="s">
        <v>41</v>
      </c>
      <c r="F2078" t="s">
        <v>162</v>
      </c>
      <c r="G2078" t="s">
        <v>163</v>
      </c>
      <c r="H2078" t="s">
        <v>164</v>
      </c>
      <c r="I2078">
        <f>ROUND(2/100,9)</f>
        <v>0.02</v>
      </c>
      <c r="J2078">
        <v>0</v>
      </c>
      <c r="K2078">
        <f>ROUND(2/100,9)</f>
        <v>0.02</v>
      </c>
      <c r="O2078">
        <f t="shared" si="1475"/>
        <v>2654.04</v>
      </c>
      <c r="P2078">
        <f t="shared" si="1476"/>
        <v>2082.37</v>
      </c>
      <c r="Q2078">
        <f t="shared" si="1477"/>
        <v>85.75</v>
      </c>
      <c r="R2078">
        <f t="shared" si="1478"/>
        <v>15.29</v>
      </c>
      <c r="S2078">
        <f t="shared" si="1479"/>
        <v>485.92</v>
      </c>
      <c r="T2078">
        <f t="shared" si="1480"/>
        <v>0</v>
      </c>
      <c r="U2078">
        <f t="shared" si="1481"/>
        <v>1.6822199999999998</v>
      </c>
      <c r="V2078">
        <f t="shared" si="1482"/>
        <v>3.4250000000000003E-2</v>
      </c>
      <c r="W2078">
        <f t="shared" si="1483"/>
        <v>0</v>
      </c>
      <c r="X2078">
        <f t="shared" si="1484"/>
        <v>451.09</v>
      </c>
      <c r="Y2078">
        <f t="shared" si="1485"/>
        <v>215.52</v>
      </c>
      <c r="AA2078">
        <v>35863109</v>
      </c>
      <c r="AB2078">
        <f t="shared" si="1486"/>
        <v>21892.13</v>
      </c>
      <c r="AC2078">
        <f t="shared" si="1487"/>
        <v>20740.73</v>
      </c>
      <c r="AD2078">
        <f>ROUND(((((ET2078*1.25))-((EU2078*1.25)))+AE2078),2)</f>
        <v>416.27</v>
      </c>
      <c r="AE2078">
        <f>ROUND(((EU2078*1.25)),2)</f>
        <v>23.13</v>
      </c>
      <c r="AF2078">
        <f>ROUND(((EV2078*1.15)),2)</f>
        <v>735.13</v>
      </c>
      <c r="AG2078">
        <f t="shared" si="1488"/>
        <v>0</v>
      </c>
      <c r="AH2078">
        <f>((EW2078*1.15))</f>
        <v>84.11099999999999</v>
      </c>
      <c r="AI2078">
        <f>((EX2078*1.25))</f>
        <v>1.7125000000000001</v>
      </c>
      <c r="AJ2078">
        <f t="shared" si="1489"/>
        <v>0</v>
      </c>
      <c r="AK2078">
        <v>21712.98</v>
      </c>
      <c r="AL2078">
        <v>20740.73</v>
      </c>
      <c r="AM2078">
        <v>333.01</v>
      </c>
      <c r="AN2078">
        <v>18.5</v>
      </c>
      <c r="AO2078">
        <v>639.24</v>
      </c>
      <c r="AP2078">
        <v>0</v>
      </c>
      <c r="AQ2078">
        <v>73.14</v>
      </c>
      <c r="AR2078">
        <v>1.37</v>
      </c>
      <c r="AS2078">
        <v>0</v>
      </c>
      <c r="AT2078">
        <v>90</v>
      </c>
      <c r="AU2078">
        <v>43</v>
      </c>
      <c r="AV2078">
        <v>1</v>
      </c>
      <c r="AW2078">
        <v>1</v>
      </c>
      <c r="AZ2078">
        <v>1</v>
      </c>
      <c r="BA2078">
        <v>33.049999999999997</v>
      </c>
      <c r="BB2078">
        <v>10.3</v>
      </c>
      <c r="BC2078">
        <v>5.0199999999999996</v>
      </c>
      <c r="BD2078" t="s">
        <v>3</v>
      </c>
      <c r="BE2078" t="s">
        <v>3</v>
      </c>
      <c r="BF2078" t="s">
        <v>3</v>
      </c>
      <c r="BG2078" t="s">
        <v>3</v>
      </c>
      <c r="BH2078">
        <v>0</v>
      </c>
      <c r="BI2078">
        <v>1</v>
      </c>
      <c r="BJ2078" t="s">
        <v>165</v>
      </c>
      <c r="BM2078">
        <v>10001</v>
      </c>
      <c r="BN2078">
        <v>0</v>
      </c>
      <c r="BO2078" t="s">
        <v>162</v>
      </c>
      <c r="BP2078">
        <v>1</v>
      </c>
      <c r="BQ2078">
        <v>2</v>
      </c>
      <c r="BR2078">
        <v>0</v>
      </c>
      <c r="BS2078">
        <v>33.049999999999997</v>
      </c>
      <c r="BT2078">
        <v>1</v>
      </c>
      <c r="BU2078">
        <v>1</v>
      </c>
      <c r="BV2078">
        <v>1</v>
      </c>
      <c r="BW2078">
        <v>1</v>
      </c>
      <c r="BX2078">
        <v>1</v>
      </c>
      <c r="BY2078" t="s">
        <v>3</v>
      </c>
      <c r="BZ2078">
        <v>118</v>
      </c>
      <c r="CA2078">
        <v>63</v>
      </c>
      <c r="CB2078" t="s">
        <v>3</v>
      </c>
      <c r="CE2078">
        <v>0</v>
      </c>
      <c r="CF2078">
        <v>0</v>
      </c>
      <c r="CG2078">
        <v>0</v>
      </c>
      <c r="CM2078">
        <v>0</v>
      </c>
      <c r="CN2078" t="s">
        <v>3</v>
      </c>
      <c r="CO2078">
        <v>0</v>
      </c>
      <c r="CP2078">
        <f t="shared" si="1490"/>
        <v>2654.04</v>
      </c>
      <c r="CQ2078">
        <f t="shared" si="1491"/>
        <v>104118.46459999999</v>
      </c>
      <c r="CR2078">
        <f t="shared" si="1492"/>
        <v>4287.5810000000001</v>
      </c>
      <c r="CS2078">
        <f t="shared" si="1493"/>
        <v>764.4464999999999</v>
      </c>
      <c r="CT2078">
        <f t="shared" si="1494"/>
        <v>24296.046499999997</v>
      </c>
      <c r="CU2078">
        <f t="shared" si="1495"/>
        <v>0</v>
      </c>
      <c r="CV2078">
        <f t="shared" si="1496"/>
        <v>84.11099999999999</v>
      </c>
      <c r="CW2078">
        <f t="shared" si="1497"/>
        <v>1.7125000000000001</v>
      </c>
      <c r="CX2078">
        <f t="shared" si="1498"/>
        <v>0</v>
      </c>
      <c r="CY2078">
        <f t="shared" si="1499"/>
        <v>451.089</v>
      </c>
      <c r="CZ2078">
        <f t="shared" si="1500"/>
        <v>215.52030000000002</v>
      </c>
      <c r="DC2078" t="s">
        <v>3</v>
      </c>
      <c r="DD2078" t="s">
        <v>3</v>
      </c>
      <c r="DE2078" t="s">
        <v>133</v>
      </c>
      <c r="DF2078" t="s">
        <v>133</v>
      </c>
      <c r="DG2078" t="s">
        <v>167</v>
      </c>
      <c r="DH2078" t="s">
        <v>3</v>
      </c>
      <c r="DI2078" t="s">
        <v>167</v>
      </c>
      <c r="DJ2078" t="s">
        <v>133</v>
      </c>
      <c r="DK2078" t="s">
        <v>3</v>
      </c>
      <c r="DL2078" t="s">
        <v>3</v>
      </c>
      <c r="DM2078" t="s">
        <v>3</v>
      </c>
      <c r="DN2078">
        <v>0</v>
      </c>
      <c r="DO2078">
        <v>0</v>
      </c>
      <c r="DP2078">
        <v>1</v>
      </c>
      <c r="DQ2078">
        <v>1</v>
      </c>
      <c r="DU2078">
        <v>1013</v>
      </c>
      <c r="DV2078" t="s">
        <v>164</v>
      </c>
      <c r="DW2078" t="s">
        <v>164</v>
      </c>
      <c r="DX2078">
        <v>1</v>
      </c>
      <c r="DZ2078" t="s">
        <v>3</v>
      </c>
      <c r="EA2078" t="s">
        <v>3</v>
      </c>
      <c r="EB2078" t="s">
        <v>3</v>
      </c>
      <c r="EC2078" t="s">
        <v>3</v>
      </c>
      <c r="EE2078">
        <v>29085510</v>
      </c>
      <c r="EF2078">
        <v>2</v>
      </c>
      <c r="EG2078" t="s">
        <v>135</v>
      </c>
      <c r="EH2078">
        <v>0</v>
      </c>
      <c r="EI2078" t="s">
        <v>3</v>
      </c>
      <c r="EJ2078">
        <v>1</v>
      </c>
      <c r="EK2078">
        <v>10001</v>
      </c>
      <c r="EL2078" t="s">
        <v>136</v>
      </c>
      <c r="EM2078" t="s">
        <v>137</v>
      </c>
      <c r="EO2078" t="s">
        <v>3</v>
      </c>
      <c r="EQ2078">
        <v>0</v>
      </c>
      <c r="ER2078">
        <v>21712.98</v>
      </c>
      <c r="ES2078">
        <v>20740.73</v>
      </c>
      <c r="ET2078">
        <v>333.01</v>
      </c>
      <c r="EU2078">
        <v>18.5</v>
      </c>
      <c r="EV2078">
        <v>639.24</v>
      </c>
      <c r="EW2078">
        <v>73.14</v>
      </c>
      <c r="EX2078">
        <v>1.37</v>
      </c>
      <c r="EY2078">
        <v>0</v>
      </c>
      <c r="FQ2078">
        <v>0</v>
      </c>
      <c r="FR2078">
        <f t="shared" si="1501"/>
        <v>0</v>
      </c>
      <c r="FS2078">
        <v>0</v>
      </c>
      <c r="FT2078" t="s">
        <v>139</v>
      </c>
      <c r="FU2078" t="s">
        <v>25</v>
      </c>
      <c r="FV2078" t="s">
        <v>25</v>
      </c>
      <c r="FW2078" t="s">
        <v>26</v>
      </c>
      <c r="FX2078">
        <v>106.2</v>
      </c>
      <c r="FY2078">
        <v>53.55</v>
      </c>
      <c r="GA2078" t="s">
        <v>3</v>
      </c>
      <c r="GD2078">
        <v>1</v>
      </c>
      <c r="GF2078">
        <v>463398419</v>
      </c>
      <c r="GG2078">
        <v>2</v>
      </c>
      <c r="GH2078">
        <v>1</v>
      </c>
      <c r="GI2078">
        <v>2</v>
      </c>
      <c r="GJ2078">
        <v>0</v>
      </c>
      <c r="GK2078">
        <v>0</v>
      </c>
      <c r="GL2078">
        <f t="shared" si="1502"/>
        <v>0</v>
      </c>
      <c r="GM2078">
        <f t="shared" si="1503"/>
        <v>3320.65</v>
      </c>
      <c r="GN2078">
        <f t="shared" si="1504"/>
        <v>3320.65</v>
      </c>
      <c r="GO2078">
        <f t="shared" si="1505"/>
        <v>0</v>
      </c>
      <c r="GP2078">
        <f t="shared" si="1506"/>
        <v>0</v>
      </c>
      <c r="GR2078">
        <v>0</v>
      </c>
      <c r="GS2078">
        <v>3</v>
      </c>
      <c r="GT2078">
        <v>0</v>
      </c>
      <c r="GU2078" t="s">
        <v>3</v>
      </c>
      <c r="GV2078">
        <f t="shared" si="1507"/>
        <v>0</v>
      </c>
      <c r="GW2078">
        <v>1</v>
      </c>
      <c r="GX2078">
        <f t="shared" si="1508"/>
        <v>0</v>
      </c>
      <c r="HA2078">
        <v>0</v>
      </c>
      <c r="HB2078">
        <v>0</v>
      </c>
      <c r="HC2078">
        <f t="shared" si="1509"/>
        <v>0</v>
      </c>
      <c r="HE2078" t="s">
        <v>3</v>
      </c>
      <c r="HF2078" t="s">
        <v>3</v>
      </c>
      <c r="HM2078" t="s">
        <v>3</v>
      </c>
      <c r="IK2078">
        <v>0</v>
      </c>
    </row>
    <row r="2079" spans="1:245">
      <c r="A2079">
        <v>18</v>
      </c>
      <c r="B2079">
        <v>0</v>
      </c>
      <c r="C2079">
        <v>2184</v>
      </c>
      <c r="E2079" t="s">
        <v>48</v>
      </c>
      <c r="F2079" t="s">
        <v>168</v>
      </c>
      <c r="G2079" t="s">
        <v>169</v>
      </c>
      <c r="H2079" t="s">
        <v>170</v>
      </c>
      <c r="I2079">
        <f>I2078*J2079</f>
        <v>2</v>
      </c>
      <c r="J2079">
        <v>100</v>
      </c>
      <c r="K2079">
        <v>100</v>
      </c>
      <c r="O2079">
        <f t="shared" si="1475"/>
        <v>392.02</v>
      </c>
      <c r="P2079">
        <f t="shared" si="1476"/>
        <v>392.02</v>
      </c>
      <c r="Q2079">
        <f t="shared" si="1477"/>
        <v>0</v>
      </c>
      <c r="R2079">
        <f t="shared" si="1478"/>
        <v>0</v>
      </c>
      <c r="S2079">
        <f t="shared" si="1479"/>
        <v>0</v>
      </c>
      <c r="T2079">
        <f t="shared" si="1480"/>
        <v>0</v>
      </c>
      <c r="U2079">
        <f t="shared" si="1481"/>
        <v>0</v>
      </c>
      <c r="V2079">
        <f t="shared" si="1482"/>
        <v>0</v>
      </c>
      <c r="W2079">
        <f t="shared" si="1483"/>
        <v>8.68</v>
      </c>
      <c r="X2079">
        <f t="shared" si="1484"/>
        <v>0</v>
      </c>
      <c r="Y2079">
        <f t="shared" si="1485"/>
        <v>0</v>
      </c>
      <c r="AA2079">
        <v>35863109</v>
      </c>
      <c r="AB2079">
        <f t="shared" si="1486"/>
        <v>94.69</v>
      </c>
      <c r="AC2079">
        <f t="shared" si="1487"/>
        <v>94.69</v>
      </c>
      <c r="AD2079">
        <f>ROUND((((ET2079)-(EU2079))+AE2079),2)</f>
        <v>0</v>
      </c>
      <c r="AE2079">
        <f t="shared" ref="AE2079:AF2081" si="1510">ROUND((EU2079),2)</f>
        <v>0</v>
      </c>
      <c r="AF2079">
        <f t="shared" si="1510"/>
        <v>0</v>
      </c>
      <c r="AG2079">
        <f t="shared" si="1488"/>
        <v>0</v>
      </c>
      <c r="AH2079">
        <f t="shared" ref="AH2079:AI2081" si="1511">(EW2079)</f>
        <v>0</v>
      </c>
      <c r="AI2079">
        <f t="shared" si="1511"/>
        <v>0</v>
      </c>
      <c r="AJ2079">
        <f t="shared" si="1489"/>
        <v>4.34</v>
      </c>
      <c r="AK2079">
        <v>94.69</v>
      </c>
      <c r="AL2079">
        <v>94.69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4.34</v>
      </c>
      <c r="AT2079">
        <v>0</v>
      </c>
      <c r="AU2079">
        <v>0</v>
      </c>
      <c r="AV2079">
        <v>1</v>
      </c>
      <c r="AW2079">
        <v>1</v>
      </c>
      <c r="AZ2079">
        <v>1</v>
      </c>
      <c r="BA2079">
        <v>1</v>
      </c>
      <c r="BB2079">
        <v>1</v>
      </c>
      <c r="BC2079">
        <v>2.0699999999999998</v>
      </c>
      <c r="BD2079" t="s">
        <v>3</v>
      </c>
      <c r="BE2079" t="s">
        <v>3</v>
      </c>
      <c r="BF2079" t="s">
        <v>3</v>
      </c>
      <c r="BG2079" t="s">
        <v>3</v>
      </c>
      <c r="BH2079">
        <v>3</v>
      </c>
      <c r="BI2079">
        <v>1</v>
      </c>
      <c r="BJ2079" t="s">
        <v>171</v>
      </c>
      <c r="BM2079">
        <v>500001</v>
      </c>
      <c r="BN2079">
        <v>0</v>
      </c>
      <c r="BO2079" t="s">
        <v>168</v>
      </c>
      <c r="BP2079">
        <v>1</v>
      </c>
      <c r="BQ2079">
        <v>8</v>
      </c>
      <c r="BR2079">
        <v>0</v>
      </c>
      <c r="BS2079">
        <v>1</v>
      </c>
      <c r="BT2079">
        <v>1</v>
      </c>
      <c r="BU2079">
        <v>1</v>
      </c>
      <c r="BV2079">
        <v>1</v>
      </c>
      <c r="BW2079">
        <v>1</v>
      </c>
      <c r="BX2079">
        <v>1</v>
      </c>
      <c r="BY2079" t="s">
        <v>3</v>
      </c>
      <c r="BZ2079">
        <v>0</v>
      </c>
      <c r="CA2079">
        <v>0</v>
      </c>
      <c r="CB2079" t="s">
        <v>3</v>
      </c>
      <c r="CE2079">
        <v>0</v>
      </c>
      <c r="CF2079">
        <v>0</v>
      </c>
      <c r="CG2079">
        <v>0</v>
      </c>
      <c r="CM2079">
        <v>0</v>
      </c>
      <c r="CN2079" t="s">
        <v>3</v>
      </c>
      <c r="CO2079">
        <v>0</v>
      </c>
      <c r="CP2079">
        <f t="shared" si="1490"/>
        <v>392.02</v>
      </c>
      <c r="CQ2079">
        <f t="shared" si="1491"/>
        <v>196.00829999999999</v>
      </c>
      <c r="CR2079">
        <f t="shared" si="1492"/>
        <v>0</v>
      </c>
      <c r="CS2079">
        <f t="shared" si="1493"/>
        <v>0</v>
      </c>
      <c r="CT2079">
        <f t="shared" si="1494"/>
        <v>0</v>
      </c>
      <c r="CU2079">
        <f t="shared" si="1495"/>
        <v>0</v>
      </c>
      <c r="CV2079">
        <f t="shared" si="1496"/>
        <v>0</v>
      </c>
      <c r="CW2079">
        <f t="shared" si="1497"/>
        <v>0</v>
      </c>
      <c r="CX2079">
        <f t="shared" si="1498"/>
        <v>4.34</v>
      </c>
      <c r="CY2079">
        <f t="shared" si="1499"/>
        <v>0</v>
      </c>
      <c r="CZ2079">
        <f t="shared" si="1500"/>
        <v>0</v>
      </c>
      <c r="DC2079" t="s">
        <v>3</v>
      </c>
      <c r="DD2079" t="s">
        <v>3</v>
      </c>
      <c r="DE2079" t="s">
        <v>3</v>
      </c>
      <c r="DF2079" t="s">
        <v>3</v>
      </c>
      <c r="DG2079" t="s">
        <v>3</v>
      </c>
      <c r="DH2079" t="s">
        <v>3</v>
      </c>
      <c r="DI2079" t="s">
        <v>3</v>
      </c>
      <c r="DJ2079" t="s">
        <v>3</v>
      </c>
      <c r="DK2079" t="s">
        <v>3</v>
      </c>
      <c r="DL2079" t="s">
        <v>3</v>
      </c>
      <c r="DM2079" t="s">
        <v>3</v>
      </c>
      <c r="DN2079">
        <v>0</v>
      </c>
      <c r="DO2079">
        <v>0</v>
      </c>
      <c r="DP2079">
        <v>1</v>
      </c>
      <c r="DQ2079">
        <v>1</v>
      </c>
      <c r="DU2079">
        <v>1013</v>
      </c>
      <c r="DV2079" t="s">
        <v>170</v>
      </c>
      <c r="DW2079" t="s">
        <v>170</v>
      </c>
      <c r="DX2079">
        <v>1</v>
      </c>
      <c r="DZ2079" t="s">
        <v>3</v>
      </c>
      <c r="EA2079" t="s">
        <v>3</v>
      </c>
      <c r="EB2079" t="s">
        <v>3</v>
      </c>
      <c r="EC2079" t="s">
        <v>3</v>
      </c>
      <c r="EE2079">
        <v>29085443</v>
      </c>
      <c r="EF2079">
        <v>8</v>
      </c>
      <c r="EG2079" t="s">
        <v>144</v>
      </c>
      <c r="EH2079">
        <v>0</v>
      </c>
      <c r="EI2079" t="s">
        <v>3</v>
      </c>
      <c r="EJ2079">
        <v>1</v>
      </c>
      <c r="EK2079">
        <v>500001</v>
      </c>
      <c r="EL2079" t="s">
        <v>145</v>
      </c>
      <c r="EM2079" t="s">
        <v>146</v>
      </c>
      <c r="EO2079" t="s">
        <v>3</v>
      </c>
      <c r="EQ2079">
        <v>0</v>
      </c>
      <c r="ER2079">
        <v>94.69</v>
      </c>
      <c r="ES2079">
        <v>94.69</v>
      </c>
      <c r="ET2079">
        <v>0</v>
      </c>
      <c r="EU2079">
        <v>0</v>
      </c>
      <c r="EV2079">
        <v>0</v>
      </c>
      <c r="EW2079">
        <v>0</v>
      </c>
      <c r="EX2079">
        <v>0</v>
      </c>
      <c r="FQ2079">
        <v>0</v>
      </c>
      <c r="FR2079">
        <f t="shared" si="1501"/>
        <v>0</v>
      </c>
      <c r="FS2079">
        <v>0</v>
      </c>
      <c r="FX2079">
        <v>0</v>
      </c>
      <c r="FY2079">
        <v>0</v>
      </c>
      <c r="GA2079" t="s">
        <v>3</v>
      </c>
      <c r="GD2079">
        <v>1</v>
      </c>
      <c r="GF2079">
        <v>-1252999712</v>
      </c>
      <c r="GG2079">
        <v>2</v>
      </c>
      <c r="GH2079">
        <v>1</v>
      </c>
      <c r="GI2079">
        <v>2</v>
      </c>
      <c r="GJ2079">
        <v>0</v>
      </c>
      <c r="GK2079">
        <v>0</v>
      </c>
      <c r="GL2079">
        <f t="shared" si="1502"/>
        <v>0</v>
      </c>
      <c r="GM2079">
        <f t="shared" si="1503"/>
        <v>392.02</v>
      </c>
      <c r="GN2079">
        <f t="shared" si="1504"/>
        <v>392.02</v>
      </c>
      <c r="GO2079">
        <f t="shared" si="1505"/>
        <v>0</v>
      </c>
      <c r="GP2079">
        <f t="shared" si="1506"/>
        <v>0</v>
      </c>
      <c r="GR2079">
        <v>0</v>
      </c>
      <c r="GS2079">
        <v>3</v>
      </c>
      <c r="GT2079">
        <v>0</v>
      </c>
      <c r="GU2079" t="s">
        <v>3</v>
      </c>
      <c r="GV2079">
        <f t="shared" si="1507"/>
        <v>0</v>
      </c>
      <c r="GW2079">
        <v>1</v>
      </c>
      <c r="GX2079">
        <f t="shared" si="1508"/>
        <v>0</v>
      </c>
      <c r="HA2079">
        <v>0</v>
      </c>
      <c r="HB2079">
        <v>0</v>
      </c>
      <c r="HC2079">
        <f t="shared" si="1509"/>
        <v>0</v>
      </c>
      <c r="HE2079" t="s">
        <v>3</v>
      </c>
      <c r="HF2079" t="s">
        <v>3</v>
      </c>
      <c r="HM2079" t="s">
        <v>3</v>
      </c>
      <c r="IK2079">
        <v>0</v>
      </c>
    </row>
    <row r="2080" spans="1:245">
      <c r="A2080">
        <v>18</v>
      </c>
      <c r="B2080">
        <v>0</v>
      </c>
      <c r="C2080">
        <v>2187</v>
      </c>
      <c r="E2080" t="s">
        <v>172</v>
      </c>
      <c r="F2080" t="s">
        <v>173</v>
      </c>
      <c r="G2080" t="s">
        <v>174</v>
      </c>
      <c r="H2080" t="s">
        <v>155</v>
      </c>
      <c r="I2080">
        <f>I2078*J2080</f>
        <v>2</v>
      </c>
      <c r="J2080">
        <v>100</v>
      </c>
      <c r="K2080">
        <v>100</v>
      </c>
      <c r="O2080">
        <f t="shared" si="1475"/>
        <v>22135.05</v>
      </c>
      <c r="P2080">
        <f t="shared" si="1476"/>
        <v>22135.05</v>
      </c>
      <c r="Q2080">
        <f t="shared" si="1477"/>
        <v>0</v>
      </c>
      <c r="R2080">
        <f t="shared" si="1478"/>
        <v>0</v>
      </c>
      <c r="S2080">
        <f t="shared" si="1479"/>
        <v>0</v>
      </c>
      <c r="T2080">
        <f t="shared" si="1480"/>
        <v>0</v>
      </c>
      <c r="U2080">
        <f t="shared" si="1481"/>
        <v>0</v>
      </c>
      <c r="V2080">
        <f t="shared" si="1482"/>
        <v>0</v>
      </c>
      <c r="W2080">
        <f t="shared" si="1483"/>
        <v>415.44</v>
      </c>
      <c r="X2080">
        <f t="shared" si="1484"/>
        <v>0</v>
      </c>
      <c r="Y2080">
        <f t="shared" si="1485"/>
        <v>0</v>
      </c>
      <c r="AA2080">
        <v>35863109</v>
      </c>
      <c r="AB2080">
        <f t="shared" si="1486"/>
        <v>4535.87</v>
      </c>
      <c r="AC2080">
        <f t="shared" si="1487"/>
        <v>4535.87</v>
      </c>
      <c r="AD2080">
        <f>ROUND((((ET2080)-(EU2080))+AE2080),2)</f>
        <v>0</v>
      </c>
      <c r="AE2080">
        <f t="shared" si="1510"/>
        <v>0</v>
      </c>
      <c r="AF2080">
        <f t="shared" si="1510"/>
        <v>0</v>
      </c>
      <c r="AG2080">
        <f t="shared" si="1488"/>
        <v>0</v>
      </c>
      <c r="AH2080">
        <f t="shared" si="1511"/>
        <v>0</v>
      </c>
      <c r="AI2080">
        <f t="shared" si="1511"/>
        <v>0</v>
      </c>
      <c r="AJ2080">
        <f t="shared" si="1489"/>
        <v>207.72</v>
      </c>
      <c r="AK2080">
        <v>4535.87</v>
      </c>
      <c r="AL2080">
        <v>4535.87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207.72</v>
      </c>
      <c r="AT2080">
        <v>0</v>
      </c>
      <c r="AU2080">
        <v>0</v>
      </c>
      <c r="AV2080">
        <v>1</v>
      </c>
      <c r="AW2080">
        <v>1</v>
      </c>
      <c r="AZ2080">
        <v>1</v>
      </c>
      <c r="BA2080">
        <v>1</v>
      </c>
      <c r="BB2080">
        <v>1</v>
      </c>
      <c r="BC2080">
        <v>2.44</v>
      </c>
      <c r="BD2080" t="s">
        <v>3</v>
      </c>
      <c r="BE2080" t="s">
        <v>3</v>
      </c>
      <c r="BF2080" t="s">
        <v>3</v>
      </c>
      <c r="BG2080" t="s">
        <v>3</v>
      </c>
      <c r="BH2080">
        <v>3</v>
      </c>
      <c r="BI2080">
        <v>1</v>
      </c>
      <c r="BJ2080" t="s">
        <v>175</v>
      </c>
      <c r="BM2080">
        <v>500001</v>
      </c>
      <c r="BN2080">
        <v>0</v>
      </c>
      <c r="BO2080" t="s">
        <v>173</v>
      </c>
      <c r="BP2080">
        <v>1</v>
      </c>
      <c r="BQ2080">
        <v>8</v>
      </c>
      <c r="BR2080">
        <v>0</v>
      </c>
      <c r="BS2080">
        <v>1</v>
      </c>
      <c r="BT2080">
        <v>1</v>
      </c>
      <c r="BU2080">
        <v>1</v>
      </c>
      <c r="BV2080">
        <v>1</v>
      </c>
      <c r="BW2080">
        <v>1</v>
      </c>
      <c r="BX2080">
        <v>1</v>
      </c>
      <c r="BY2080" t="s">
        <v>3</v>
      </c>
      <c r="BZ2080">
        <v>0</v>
      </c>
      <c r="CA2080">
        <v>0</v>
      </c>
      <c r="CB2080" t="s">
        <v>3</v>
      </c>
      <c r="CE2080">
        <v>0</v>
      </c>
      <c r="CF2080">
        <v>0</v>
      </c>
      <c r="CG2080">
        <v>0</v>
      </c>
      <c r="CM2080">
        <v>0</v>
      </c>
      <c r="CN2080" t="s">
        <v>3</v>
      </c>
      <c r="CO2080">
        <v>0</v>
      </c>
      <c r="CP2080">
        <f t="shared" si="1490"/>
        <v>22135.05</v>
      </c>
      <c r="CQ2080">
        <f t="shared" si="1491"/>
        <v>11067.522799999999</v>
      </c>
      <c r="CR2080">
        <f t="shared" si="1492"/>
        <v>0</v>
      </c>
      <c r="CS2080">
        <f t="shared" si="1493"/>
        <v>0</v>
      </c>
      <c r="CT2080">
        <f t="shared" si="1494"/>
        <v>0</v>
      </c>
      <c r="CU2080">
        <f t="shared" si="1495"/>
        <v>0</v>
      </c>
      <c r="CV2080">
        <f t="shared" si="1496"/>
        <v>0</v>
      </c>
      <c r="CW2080">
        <f t="shared" si="1497"/>
        <v>0</v>
      </c>
      <c r="CX2080">
        <f t="shared" si="1498"/>
        <v>207.72</v>
      </c>
      <c r="CY2080">
        <f t="shared" si="1499"/>
        <v>0</v>
      </c>
      <c r="CZ2080">
        <f t="shared" si="1500"/>
        <v>0</v>
      </c>
      <c r="DC2080" t="s">
        <v>3</v>
      </c>
      <c r="DD2080" t="s">
        <v>3</v>
      </c>
      <c r="DE2080" t="s">
        <v>3</v>
      </c>
      <c r="DF2080" t="s">
        <v>3</v>
      </c>
      <c r="DG2080" t="s">
        <v>3</v>
      </c>
      <c r="DH2080" t="s">
        <v>3</v>
      </c>
      <c r="DI2080" t="s">
        <v>3</v>
      </c>
      <c r="DJ2080" t="s">
        <v>3</v>
      </c>
      <c r="DK2080" t="s">
        <v>3</v>
      </c>
      <c r="DL2080" t="s">
        <v>3</v>
      </c>
      <c r="DM2080" t="s">
        <v>3</v>
      </c>
      <c r="DN2080">
        <v>0</v>
      </c>
      <c r="DO2080">
        <v>0</v>
      </c>
      <c r="DP2080">
        <v>1</v>
      </c>
      <c r="DQ2080">
        <v>1</v>
      </c>
      <c r="DU2080">
        <v>1005</v>
      </c>
      <c r="DV2080" t="s">
        <v>155</v>
      </c>
      <c r="DW2080" t="s">
        <v>155</v>
      </c>
      <c r="DX2080">
        <v>1</v>
      </c>
      <c r="DZ2080" t="s">
        <v>3</v>
      </c>
      <c r="EA2080" t="s">
        <v>3</v>
      </c>
      <c r="EB2080" t="s">
        <v>3</v>
      </c>
      <c r="EC2080" t="s">
        <v>3</v>
      </c>
      <c r="EE2080">
        <v>29085443</v>
      </c>
      <c r="EF2080">
        <v>8</v>
      </c>
      <c r="EG2080" t="s">
        <v>144</v>
      </c>
      <c r="EH2080">
        <v>0</v>
      </c>
      <c r="EI2080" t="s">
        <v>3</v>
      </c>
      <c r="EJ2080">
        <v>1</v>
      </c>
      <c r="EK2080">
        <v>500001</v>
      </c>
      <c r="EL2080" t="s">
        <v>145</v>
      </c>
      <c r="EM2080" t="s">
        <v>146</v>
      </c>
      <c r="EO2080" t="s">
        <v>3</v>
      </c>
      <c r="EQ2080">
        <v>0</v>
      </c>
      <c r="ER2080">
        <v>4535.87</v>
      </c>
      <c r="ES2080">
        <v>4535.87</v>
      </c>
      <c r="ET2080">
        <v>0</v>
      </c>
      <c r="EU2080">
        <v>0</v>
      </c>
      <c r="EV2080">
        <v>0</v>
      </c>
      <c r="EW2080">
        <v>0</v>
      </c>
      <c r="EX2080">
        <v>0</v>
      </c>
      <c r="FQ2080">
        <v>0</v>
      </c>
      <c r="FR2080">
        <f t="shared" si="1501"/>
        <v>0</v>
      </c>
      <c r="FS2080">
        <v>0</v>
      </c>
      <c r="FX2080">
        <v>0</v>
      </c>
      <c r="FY2080">
        <v>0</v>
      </c>
      <c r="GA2080" t="s">
        <v>3</v>
      </c>
      <c r="GD2080">
        <v>1</v>
      </c>
      <c r="GF2080">
        <v>-1775669208</v>
      </c>
      <c r="GG2080">
        <v>2</v>
      </c>
      <c r="GH2080">
        <v>1</v>
      </c>
      <c r="GI2080">
        <v>2</v>
      </c>
      <c r="GJ2080">
        <v>0</v>
      </c>
      <c r="GK2080">
        <v>0</v>
      </c>
      <c r="GL2080">
        <f t="shared" si="1502"/>
        <v>0</v>
      </c>
      <c r="GM2080">
        <f t="shared" si="1503"/>
        <v>22135.05</v>
      </c>
      <c r="GN2080">
        <f t="shared" si="1504"/>
        <v>22135.05</v>
      </c>
      <c r="GO2080">
        <f t="shared" si="1505"/>
        <v>0</v>
      </c>
      <c r="GP2080">
        <f t="shared" si="1506"/>
        <v>0</v>
      </c>
      <c r="GR2080">
        <v>0</v>
      </c>
      <c r="GS2080">
        <v>3</v>
      </c>
      <c r="GT2080">
        <v>0</v>
      </c>
      <c r="GU2080" t="s">
        <v>3</v>
      </c>
      <c r="GV2080">
        <f t="shared" si="1507"/>
        <v>0</v>
      </c>
      <c r="GW2080">
        <v>1</v>
      </c>
      <c r="GX2080">
        <f t="shared" si="1508"/>
        <v>0</v>
      </c>
      <c r="HA2080">
        <v>0</v>
      </c>
      <c r="HB2080">
        <v>0</v>
      </c>
      <c r="HC2080">
        <f t="shared" si="1509"/>
        <v>0</v>
      </c>
      <c r="HE2080" t="s">
        <v>3</v>
      </c>
      <c r="HF2080" t="s">
        <v>3</v>
      </c>
      <c r="HM2080" t="s">
        <v>3</v>
      </c>
      <c r="IK2080">
        <v>0</v>
      </c>
    </row>
    <row r="2081" spans="1:245">
      <c r="A2081">
        <v>18</v>
      </c>
      <c r="B2081">
        <v>0</v>
      </c>
      <c r="C2081">
        <v>2186</v>
      </c>
      <c r="E2081" t="s">
        <v>176</v>
      </c>
      <c r="F2081" t="s">
        <v>177</v>
      </c>
      <c r="G2081" t="s">
        <v>178</v>
      </c>
      <c r="H2081" t="s">
        <v>155</v>
      </c>
      <c r="I2081">
        <f>I2078*J2081</f>
        <v>-2</v>
      </c>
      <c r="J2081">
        <v>-100</v>
      </c>
      <c r="K2081">
        <v>-100</v>
      </c>
      <c r="O2081">
        <f t="shared" si="1475"/>
        <v>-2078.2800000000002</v>
      </c>
      <c r="P2081">
        <f t="shared" si="1476"/>
        <v>-2078.2800000000002</v>
      </c>
      <c r="Q2081">
        <f t="shared" si="1477"/>
        <v>0</v>
      </c>
      <c r="R2081">
        <f t="shared" si="1478"/>
        <v>0</v>
      </c>
      <c r="S2081">
        <f t="shared" si="1479"/>
        <v>0</v>
      </c>
      <c r="T2081">
        <f t="shared" si="1480"/>
        <v>0</v>
      </c>
      <c r="U2081">
        <f t="shared" si="1481"/>
        <v>0</v>
      </c>
      <c r="V2081">
        <f t="shared" si="1482"/>
        <v>0</v>
      </c>
      <c r="W2081">
        <f t="shared" si="1483"/>
        <v>0</v>
      </c>
      <c r="X2081">
        <f t="shared" si="1484"/>
        <v>0</v>
      </c>
      <c r="Y2081">
        <f t="shared" si="1485"/>
        <v>0</v>
      </c>
      <c r="AA2081">
        <v>35863109</v>
      </c>
      <c r="AB2081">
        <f t="shared" si="1486"/>
        <v>207</v>
      </c>
      <c r="AC2081">
        <f t="shared" si="1487"/>
        <v>207</v>
      </c>
      <c r="AD2081">
        <f>ROUND((((ET2081)-(EU2081))+AE2081),2)</f>
        <v>0</v>
      </c>
      <c r="AE2081">
        <f t="shared" si="1510"/>
        <v>0</v>
      </c>
      <c r="AF2081">
        <f t="shared" si="1510"/>
        <v>0</v>
      </c>
      <c r="AG2081">
        <f t="shared" si="1488"/>
        <v>0</v>
      </c>
      <c r="AH2081">
        <f t="shared" si="1511"/>
        <v>0</v>
      </c>
      <c r="AI2081">
        <f t="shared" si="1511"/>
        <v>0</v>
      </c>
      <c r="AJ2081">
        <f t="shared" si="1489"/>
        <v>0</v>
      </c>
      <c r="AK2081">
        <v>207</v>
      </c>
      <c r="AL2081">
        <v>207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1</v>
      </c>
      <c r="AW2081">
        <v>1</v>
      </c>
      <c r="AZ2081">
        <v>1</v>
      </c>
      <c r="BA2081">
        <v>1</v>
      </c>
      <c r="BB2081">
        <v>1</v>
      </c>
      <c r="BC2081">
        <v>5.0199999999999996</v>
      </c>
      <c r="BD2081" t="s">
        <v>3</v>
      </c>
      <c r="BE2081" t="s">
        <v>3</v>
      </c>
      <c r="BF2081" t="s">
        <v>3</v>
      </c>
      <c r="BG2081" t="s">
        <v>3</v>
      </c>
      <c r="BH2081">
        <v>3</v>
      </c>
      <c r="BI2081">
        <v>1</v>
      </c>
      <c r="BJ2081" t="s">
        <v>179</v>
      </c>
      <c r="BM2081">
        <v>500001</v>
      </c>
      <c r="BN2081">
        <v>0</v>
      </c>
      <c r="BO2081" t="s">
        <v>177</v>
      </c>
      <c r="BP2081">
        <v>1</v>
      </c>
      <c r="BQ2081">
        <v>8</v>
      </c>
      <c r="BR2081">
        <v>1</v>
      </c>
      <c r="BS2081">
        <v>1</v>
      </c>
      <c r="BT2081">
        <v>1</v>
      </c>
      <c r="BU2081">
        <v>1</v>
      </c>
      <c r="BV2081">
        <v>1</v>
      </c>
      <c r="BW2081">
        <v>1</v>
      </c>
      <c r="BX2081">
        <v>1</v>
      </c>
      <c r="BY2081" t="s">
        <v>3</v>
      </c>
      <c r="BZ2081">
        <v>0</v>
      </c>
      <c r="CA2081">
        <v>0</v>
      </c>
      <c r="CB2081" t="s">
        <v>3</v>
      </c>
      <c r="CE2081">
        <v>0</v>
      </c>
      <c r="CF2081">
        <v>0</v>
      </c>
      <c r="CG2081">
        <v>0</v>
      </c>
      <c r="CM2081">
        <v>0</v>
      </c>
      <c r="CN2081" t="s">
        <v>3</v>
      </c>
      <c r="CO2081">
        <v>0</v>
      </c>
      <c r="CP2081">
        <f t="shared" si="1490"/>
        <v>-2078.2800000000002</v>
      </c>
      <c r="CQ2081">
        <f t="shared" si="1491"/>
        <v>1039.1399999999999</v>
      </c>
      <c r="CR2081">
        <f t="shared" si="1492"/>
        <v>0</v>
      </c>
      <c r="CS2081">
        <f t="shared" si="1493"/>
        <v>0</v>
      </c>
      <c r="CT2081">
        <f t="shared" si="1494"/>
        <v>0</v>
      </c>
      <c r="CU2081">
        <f t="shared" si="1495"/>
        <v>0</v>
      </c>
      <c r="CV2081">
        <f t="shared" si="1496"/>
        <v>0</v>
      </c>
      <c r="CW2081">
        <f t="shared" si="1497"/>
        <v>0</v>
      </c>
      <c r="CX2081">
        <f t="shared" si="1498"/>
        <v>0</v>
      </c>
      <c r="CY2081">
        <f t="shared" si="1499"/>
        <v>0</v>
      </c>
      <c r="CZ2081">
        <f t="shared" si="1500"/>
        <v>0</v>
      </c>
      <c r="DC2081" t="s">
        <v>3</v>
      </c>
      <c r="DD2081" t="s">
        <v>3</v>
      </c>
      <c r="DE2081" t="s">
        <v>3</v>
      </c>
      <c r="DF2081" t="s">
        <v>3</v>
      </c>
      <c r="DG2081" t="s">
        <v>3</v>
      </c>
      <c r="DH2081" t="s">
        <v>3</v>
      </c>
      <c r="DI2081" t="s">
        <v>3</v>
      </c>
      <c r="DJ2081" t="s">
        <v>3</v>
      </c>
      <c r="DK2081" t="s">
        <v>3</v>
      </c>
      <c r="DL2081" t="s">
        <v>3</v>
      </c>
      <c r="DM2081" t="s">
        <v>3</v>
      </c>
      <c r="DN2081">
        <v>0</v>
      </c>
      <c r="DO2081">
        <v>0</v>
      </c>
      <c r="DP2081">
        <v>1</v>
      </c>
      <c r="DQ2081">
        <v>1</v>
      </c>
      <c r="DU2081">
        <v>1005</v>
      </c>
      <c r="DV2081" t="s">
        <v>155</v>
      </c>
      <c r="DW2081" t="s">
        <v>155</v>
      </c>
      <c r="DX2081">
        <v>1</v>
      </c>
      <c r="DZ2081" t="s">
        <v>3</v>
      </c>
      <c r="EA2081" t="s">
        <v>3</v>
      </c>
      <c r="EB2081" t="s">
        <v>3</v>
      </c>
      <c r="EC2081" t="s">
        <v>3</v>
      </c>
      <c r="EE2081">
        <v>29085443</v>
      </c>
      <c r="EF2081">
        <v>8</v>
      </c>
      <c r="EG2081" t="s">
        <v>144</v>
      </c>
      <c r="EH2081">
        <v>0</v>
      </c>
      <c r="EI2081" t="s">
        <v>3</v>
      </c>
      <c r="EJ2081">
        <v>1</v>
      </c>
      <c r="EK2081">
        <v>500001</v>
      </c>
      <c r="EL2081" t="s">
        <v>145</v>
      </c>
      <c r="EM2081" t="s">
        <v>146</v>
      </c>
      <c r="EO2081" t="s">
        <v>3</v>
      </c>
      <c r="EQ2081">
        <v>32768</v>
      </c>
      <c r="ER2081">
        <v>207</v>
      </c>
      <c r="ES2081">
        <v>207</v>
      </c>
      <c r="ET2081">
        <v>0</v>
      </c>
      <c r="EU2081">
        <v>0</v>
      </c>
      <c r="EV2081">
        <v>0</v>
      </c>
      <c r="EW2081">
        <v>0</v>
      </c>
      <c r="EX2081">
        <v>0</v>
      </c>
      <c r="FQ2081">
        <v>0</v>
      </c>
      <c r="FR2081">
        <f t="shared" si="1501"/>
        <v>0</v>
      </c>
      <c r="FS2081">
        <v>0</v>
      </c>
      <c r="FX2081">
        <v>0</v>
      </c>
      <c r="FY2081">
        <v>0</v>
      </c>
      <c r="GA2081" t="s">
        <v>3</v>
      </c>
      <c r="GD2081">
        <v>1</v>
      </c>
      <c r="GF2081">
        <v>-172969429</v>
      </c>
      <c r="GG2081">
        <v>2</v>
      </c>
      <c r="GH2081">
        <v>1</v>
      </c>
      <c r="GI2081">
        <v>2</v>
      </c>
      <c r="GJ2081">
        <v>0</v>
      </c>
      <c r="GK2081">
        <v>0</v>
      </c>
      <c r="GL2081">
        <f t="shared" si="1502"/>
        <v>0</v>
      </c>
      <c r="GM2081">
        <f t="shared" si="1503"/>
        <v>-2078.2800000000002</v>
      </c>
      <c r="GN2081">
        <f t="shared" si="1504"/>
        <v>-2078.2800000000002</v>
      </c>
      <c r="GO2081">
        <f t="shared" si="1505"/>
        <v>0</v>
      </c>
      <c r="GP2081">
        <f t="shared" si="1506"/>
        <v>0</v>
      </c>
      <c r="GR2081">
        <v>0</v>
      </c>
      <c r="GS2081">
        <v>0</v>
      </c>
      <c r="GT2081">
        <v>0</v>
      </c>
      <c r="GU2081" t="s">
        <v>3</v>
      </c>
      <c r="GV2081">
        <f t="shared" si="1507"/>
        <v>0</v>
      </c>
      <c r="GW2081">
        <v>1</v>
      </c>
      <c r="GX2081">
        <f t="shared" si="1508"/>
        <v>0</v>
      </c>
      <c r="HA2081">
        <v>0</v>
      </c>
      <c r="HB2081">
        <v>0</v>
      </c>
      <c r="HC2081">
        <f t="shared" si="1509"/>
        <v>0</v>
      </c>
      <c r="HE2081" t="s">
        <v>3</v>
      </c>
      <c r="HF2081" t="s">
        <v>3</v>
      </c>
      <c r="HM2081" t="s">
        <v>3</v>
      </c>
      <c r="IK2081">
        <v>0</v>
      </c>
    </row>
    <row r="2082" spans="1:245">
      <c r="A2082">
        <v>17</v>
      </c>
      <c r="B2082">
        <v>0</v>
      </c>
      <c r="C2082">
        <f>ROW(SmtRes!A2191)</f>
        <v>2191</v>
      </c>
      <c r="D2082">
        <f>ROW(EtalonRes!A2133)</f>
        <v>2133</v>
      </c>
      <c r="E2082" t="s">
        <v>49</v>
      </c>
      <c r="F2082" t="s">
        <v>180</v>
      </c>
      <c r="G2082" t="s">
        <v>181</v>
      </c>
      <c r="H2082" t="s">
        <v>182</v>
      </c>
      <c r="I2082">
        <f>ROUND(5/100,9)</f>
        <v>0.05</v>
      </c>
      <c r="J2082">
        <v>0</v>
      </c>
      <c r="K2082">
        <f>ROUND(5/100,9)</f>
        <v>0.05</v>
      </c>
      <c r="O2082">
        <f t="shared" si="1475"/>
        <v>305</v>
      </c>
      <c r="P2082">
        <f t="shared" si="1476"/>
        <v>181.26</v>
      </c>
      <c r="Q2082">
        <f t="shared" si="1477"/>
        <v>2.33</v>
      </c>
      <c r="R2082">
        <f t="shared" si="1478"/>
        <v>0</v>
      </c>
      <c r="S2082">
        <f t="shared" si="1479"/>
        <v>121.41</v>
      </c>
      <c r="T2082">
        <f t="shared" si="1480"/>
        <v>0</v>
      </c>
      <c r="U2082">
        <f t="shared" si="1481"/>
        <v>0.44965000000000005</v>
      </c>
      <c r="V2082">
        <f t="shared" si="1482"/>
        <v>0</v>
      </c>
      <c r="W2082">
        <f t="shared" si="1483"/>
        <v>0</v>
      </c>
      <c r="X2082">
        <f t="shared" si="1484"/>
        <v>109.27</v>
      </c>
      <c r="Y2082">
        <f t="shared" si="1485"/>
        <v>52.21</v>
      </c>
      <c r="AA2082">
        <v>35863109</v>
      </c>
      <c r="AB2082">
        <f t="shared" si="1486"/>
        <v>526.49</v>
      </c>
      <c r="AC2082">
        <f t="shared" si="1487"/>
        <v>448.66</v>
      </c>
      <c r="AD2082">
        <f>ROUND(((((ET2082*1.25))-((EU2082*1.25)))+AE2082),2)</f>
        <v>4.3600000000000003</v>
      </c>
      <c r="AE2082">
        <f>ROUND(((EU2082*1.25)),2)</f>
        <v>0</v>
      </c>
      <c r="AF2082">
        <f>ROUND(((EV2082*1.15)),2)</f>
        <v>73.47</v>
      </c>
      <c r="AG2082">
        <f t="shared" si="1488"/>
        <v>0</v>
      </c>
      <c r="AH2082">
        <f>((EW2082*1.15))</f>
        <v>8.9930000000000003</v>
      </c>
      <c r="AI2082">
        <f>((EX2082*1.25))</f>
        <v>0</v>
      </c>
      <c r="AJ2082">
        <f t="shared" si="1489"/>
        <v>0</v>
      </c>
      <c r="AK2082">
        <v>516.04</v>
      </c>
      <c r="AL2082">
        <v>448.66</v>
      </c>
      <c r="AM2082">
        <v>3.49</v>
      </c>
      <c r="AN2082">
        <v>0</v>
      </c>
      <c r="AO2082">
        <v>63.89</v>
      </c>
      <c r="AP2082">
        <v>0</v>
      </c>
      <c r="AQ2082">
        <v>7.82</v>
      </c>
      <c r="AR2082">
        <v>0</v>
      </c>
      <c r="AS2082">
        <v>0</v>
      </c>
      <c r="AT2082">
        <v>90</v>
      </c>
      <c r="AU2082">
        <v>43</v>
      </c>
      <c r="AV2082">
        <v>1</v>
      </c>
      <c r="AW2082">
        <v>1</v>
      </c>
      <c r="AZ2082">
        <v>1</v>
      </c>
      <c r="BA2082">
        <v>33.049999999999997</v>
      </c>
      <c r="BB2082">
        <v>10.69</v>
      </c>
      <c r="BC2082">
        <v>8.08</v>
      </c>
      <c r="BD2082" t="s">
        <v>3</v>
      </c>
      <c r="BE2082" t="s">
        <v>3</v>
      </c>
      <c r="BF2082" t="s">
        <v>3</v>
      </c>
      <c r="BG2082" t="s">
        <v>3</v>
      </c>
      <c r="BH2082">
        <v>0</v>
      </c>
      <c r="BI2082">
        <v>1</v>
      </c>
      <c r="BJ2082" t="s">
        <v>183</v>
      </c>
      <c r="BM2082">
        <v>10001</v>
      </c>
      <c r="BN2082">
        <v>0</v>
      </c>
      <c r="BO2082" t="s">
        <v>180</v>
      </c>
      <c r="BP2082">
        <v>1</v>
      </c>
      <c r="BQ2082">
        <v>2</v>
      </c>
      <c r="BR2082">
        <v>0</v>
      </c>
      <c r="BS2082">
        <v>33.049999999999997</v>
      </c>
      <c r="BT2082">
        <v>1</v>
      </c>
      <c r="BU2082">
        <v>1</v>
      </c>
      <c r="BV2082">
        <v>1</v>
      </c>
      <c r="BW2082">
        <v>1</v>
      </c>
      <c r="BX2082">
        <v>1</v>
      </c>
      <c r="BY2082" t="s">
        <v>3</v>
      </c>
      <c r="BZ2082">
        <v>118</v>
      </c>
      <c r="CA2082">
        <v>63</v>
      </c>
      <c r="CB2082" t="s">
        <v>3</v>
      </c>
      <c r="CE2082">
        <v>0</v>
      </c>
      <c r="CF2082">
        <v>0</v>
      </c>
      <c r="CG2082">
        <v>0</v>
      </c>
      <c r="CM2082">
        <v>0</v>
      </c>
      <c r="CN2082" t="s">
        <v>992</v>
      </c>
      <c r="CO2082">
        <v>0</v>
      </c>
      <c r="CP2082">
        <f t="shared" si="1490"/>
        <v>305</v>
      </c>
      <c r="CQ2082">
        <f t="shared" si="1491"/>
        <v>3625.1728000000003</v>
      </c>
      <c r="CR2082">
        <f t="shared" si="1492"/>
        <v>46.608400000000003</v>
      </c>
      <c r="CS2082">
        <f t="shared" si="1493"/>
        <v>0</v>
      </c>
      <c r="CT2082">
        <f t="shared" si="1494"/>
        <v>2428.1834999999996</v>
      </c>
      <c r="CU2082">
        <f t="shared" si="1495"/>
        <v>0</v>
      </c>
      <c r="CV2082">
        <f t="shared" si="1496"/>
        <v>8.9930000000000003</v>
      </c>
      <c r="CW2082">
        <f t="shared" si="1497"/>
        <v>0</v>
      </c>
      <c r="CX2082">
        <f t="shared" si="1498"/>
        <v>0</v>
      </c>
      <c r="CY2082">
        <f t="shared" si="1499"/>
        <v>109.26899999999999</v>
      </c>
      <c r="CZ2082">
        <f t="shared" si="1500"/>
        <v>52.206299999999999</v>
      </c>
      <c r="DC2082" t="s">
        <v>3</v>
      </c>
      <c r="DD2082" t="s">
        <v>3</v>
      </c>
      <c r="DE2082" t="s">
        <v>133</v>
      </c>
      <c r="DF2082" t="s">
        <v>133</v>
      </c>
      <c r="DG2082" t="s">
        <v>134</v>
      </c>
      <c r="DH2082" t="s">
        <v>3</v>
      </c>
      <c r="DI2082" t="s">
        <v>134</v>
      </c>
      <c r="DJ2082" t="s">
        <v>133</v>
      </c>
      <c r="DK2082" t="s">
        <v>3</v>
      </c>
      <c r="DL2082" t="s">
        <v>3</v>
      </c>
      <c r="DM2082" t="s">
        <v>3</v>
      </c>
      <c r="DN2082">
        <v>0</v>
      </c>
      <c r="DO2082">
        <v>0</v>
      </c>
      <c r="DP2082">
        <v>1</v>
      </c>
      <c r="DQ2082">
        <v>1</v>
      </c>
      <c r="DU2082">
        <v>1013</v>
      </c>
      <c r="DV2082" t="s">
        <v>182</v>
      </c>
      <c r="DW2082" t="s">
        <v>182</v>
      </c>
      <c r="DX2082">
        <v>1</v>
      </c>
      <c r="DZ2082" t="s">
        <v>3</v>
      </c>
      <c r="EA2082" t="s">
        <v>3</v>
      </c>
      <c r="EB2082" t="s">
        <v>3</v>
      </c>
      <c r="EC2082" t="s">
        <v>3</v>
      </c>
      <c r="EE2082">
        <v>29085510</v>
      </c>
      <c r="EF2082">
        <v>2</v>
      </c>
      <c r="EG2082" t="s">
        <v>135</v>
      </c>
      <c r="EH2082">
        <v>0</v>
      </c>
      <c r="EI2082" t="s">
        <v>3</v>
      </c>
      <c r="EJ2082">
        <v>1</v>
      </c>
      <c r="EK2082">
        <v>10001</v>
      </c>
      <c r="EL2082" t="s">
        <v>136</v>
      </c>
      <c r="EM2082" t="s">
        <v>137</v>
      </c>
      <c r="EO2082" t="s">
        <v>138</v>
      </c>
      <c r="EQ2082">
        <v>0</v>
      </c>
      <c r="ER2082">
        <v>516.04</v>
      </c>
      <c r="ES2082">
        <v>448.66</v>
      </c>
      <c r="ET2082">
        <v>3.49</v>
      </c>
      <c r="EU2082">
        <v>0</v>
      </c>
      <c r="EV2082">
        <v>63.89</v>
      </c>
      <c r="EW2082">
        <v>7.82</v>
      </c>
      <c r="EX2082">
        <v>0</v>
      </c>
      <c r="EY2082">
        <v>0</v>
      </c>
      <c r="FQ2082">
        <v>0</v>
      </c>
      <c r="FR2082">
        <f t="shared" si="1501"/>
        <v>0</v>
      </c>
      <c r="FS2082">
        <v>0</v>
      </c>
      <c r="FT2082" t="s">
        <v>139</v>
      </c>
      <c r="FU2082" t="s">
        <v>25</v>
      </c>
      <c r="FV2082" t="s">
        <v>25</v>
      </c>
      <c r="FW2082" t="s">
        <v>26</v>
      </c>
      <c r="FX2082">
        <v>106.2</v>
      </c>
      <c r="FY2082">
        <v>53.55</v>
      </c>
      <c r="GA2082" t="s">
        <v>3</v>
      </c>
      <c r="GD2082">
        <v>1</v>
      </c>
      <c r="GF2082">
        <v>-1011738298</v>
      </c>
      <c r="GG2082">
        <v>2</v>
      </c>
      <c r="GH2082">
        <v>1</v>
      </c>
      <c r="GI2082">
        <v>2</v>
      </c>
      <c r="GJ2082">
        <v>0</v>
      </c>
      <c r="GK2082">
        <v>0</v>
      </c>
      <c r="GL2082">
        <f t="shared" si="1502"/>
        <v>0</v>
      </c>
      <c r="GM2082">
        <f t="shared" si="1503"/>
        <v>466.48</v>
      </c>
      <c r="GN2082">
        <f t="shared" si="1504"/>
        <v>466.48</v>
      </c>
      <c r="GO2082">
        <f t="shared" si="1505"/>
        <v>0</v>
      </c>
      <c r="GP2082">
        <f t="shared" si="1506"/>
        <v>0</v>
      </c>
      <c r="GR2082">
        <v>0</v>
      </c>
      <c r="GS2082">
        <v>3</v>
      </c>
      <c r="GT2082">
        <v>0</v>
      </c>
      <c r="GU2082" t="s">
        <v>3</v>
      </c>
      <c r="GV2082">
        <f t="shared" si="1507"/>
        <v>0</v>
      </c>
      <c r="GW2082">
        <v>1</v>
      </c>
      <c r="GX2082">
        <f t="shared" si="1508"/>
        <v>0</v>
      </c>
      <c r="HA2082">
        <v>0</v>
      </c>
      <c r="HB2082">
        <v>0</v>
      </c>
      <c r="HC2082">
        <f t="shared" si="1509"/>
        <v>0</v>
      </c>
      <c r="HE2082" t="s">
        <v>3</v>
      </c>
      <c r="HF2082" t="s">
        <v>3</v>
      </c>
      <c r="HM2082" t="s">
        <v>3</v>
      </c>
      <c r="IK2082">
        <v>0</v>
      </c>
    </row>
    <row r="2083" spans="1:245">
      <c r="A2083">
        <v>17</v>
      </c>
      <c r="B2083">
        <v>0</v>
      </c>
      <c r="C2083">
        <f>ROW(SmtRes!A2204)</f>
        <v>2204</v>
      </c>
      <c r="D2083">
        <f>ROW(EtalonRes!A2146)</f>
        <v>2146</v>
      </c>
      <c r="E2083" t="s">
        <v>55</v>
      </c>
      <c r="F2083" t="s">
        <v>293</v>
      </c>
      <c r="G2083" t="s">
        <v>294</v>
      </c>
      <c r="H2083" t="s">
        <v>186</v>
      </c>
      <c r="I2083">
        <f>ROUND(36.6/100,9)</f>
        <v>0.36599999999999999</v>
      </c>
      <c r="J2083">
        <v>0</v>
      </c>
      <c r="K2083">
        <f>ROUND(36.6/100,9)</f>
        <v>0.36599999999999999</v>
      </c>
      <c r="O2083">
        <f t="shared" si="1475"/>
        <v>11310.1</v>
      </c>
      <c r="P2083">
        <f t="shared" si="1476"/>
        <v>5741.83</v>
      </c>
      <c r="Q2083">
        <f t="shared" si="1477"/>
        <v>264.27999999999997</v>
      </c>
      <c r="R2083">
        <f t="shared" si="1478"/>
        <v>21.29</v>
      </c>
      <c r="S2083">
        <f t="shared" si="1479"/>
        <v>5303.99</v>
      </c>
      <c r="T2083">
        <f t="shared" si="1480"/>
        <v>0</v>
      </c>
      <c r="U2083">
        <f t="shared" si="1481"/>
        <v>18.814229999999998</v>
      </c>
      <c r="V2083">
        <f t="shared" si="1482"/>
        <v>6.405000000000001E-2</v>
      </c>
      <c r="W2083">
        <f t="shared" si="1483"/>
        <v>0</v>
      </c>
      <c r="X2083">
        <f t="shared" si="1484"/>
        <v>5005.76</v>
      </c>
      <c r="Y2083">
        <f t="shared" si="1485"/>
        <v>2715.89</v>
      </c>
      <c r="AA2083">
        <v>35863109</v>
      </c>
      <c r="AB2083">
        <f t="shared" si="1486"/>
        <v>4307.3500000000004</v>
      </c>
      <c r="AC2083">
        <f t="shared" si="1487"/>
        <v>3798.56</v>
      </c>
      <c r="AD2083">
        <f>ROUND(((((ET2083*1.25))-((EU2083*1.25)))+AE2083),2)</f>
        <v>70.31</v>
      </c>
      <c r="AE2083">
        <f>ROUND(((EU2083*1.25)),2)</f>
        <v>1.76</v>
      </c>
      <c r="AF2083">
        <f>ROUND(((EV2083*1.15)),2)</f>
        <v>438.48</v>
      </c>
      <c r="AG2083">
        <f t="shared" si="1488"/>
        <v>0</v>
      </c>
      <c r="AH2083">
        <f>((EW2083*1.15))</f>
        <v>51.405000000000001</v>
      </c>
      <c r="AI2083">
        <f>((EX2083*1.25))</f>
        <v>0.17500000000000002</v>
      </c>
      <c r="AJ2083">
        <f t="shared" si="1489"/>
        <v>0</v>
      </c>
      <c r="AK2083">
        <v>4236.1000000000004</v>
      </c>
      <c r="AL2083">
        <v>3798.56</v>
      </c>
      <c r="AM2083">
        <v>56.25</v>
      </c>
      <c r="AN2083">
        <v>1.41</v>
      </c>
      <c r="AO2083">
        <v>381.29</v>
      </c>
      <c r="AP2083">
        <v>0</v>
      </c>
      <c r="AQ2083">
        <v>44.7</v>
      </c>
      <c r="AR2083">
        <v>0.14000000000000001</v>
      </c>
      <c r="AS2083">
        <v>0</v>
      </c>
      <c r="AT2083">
        <v>94</v>
      </c>
      <c r="AU2083">
        <v>51</v>
      </c>
      <c r="AV2083">
        <v>1</v>
      </c>
      <c r="AW2083">
        <v>1</v>
      </c>
      <c r="AZ2083">
        <v>1</v>
      </c>
      <c r="BA2083">
        <v>33.049999999999997</v>
      </c>
      <c r="BB2083">
        <v>10.27</v>
      </c>
      <c r="BC2083">
        <v>4.13</v>
      </c>
      <c r="BD2083" t="s">
        <v>3</v>
      </c>
      <c r="BE2083" t="s">
        <v>3</v>
      </c>
      <c r="BF2083" t="s">
        <v>3</v>
      </c>
      <c r="BG2083" t="s">
        <v>3</v>
      </c>
      <c r="BH2083">
        <v>0</v>
      </c>
      <c r="BI2083">
        <v>1</v>
      </c>
      <c r="BJ2083" t="s">
        <v>295</v>
      </c>
      <c r="BM2083">
        <v>11001</v>
      </c>
      <c r="BN2083">
        <v>0</v>
      </c>
      <c r="BO2083" t="s">
        <v>293</v>
      </c>
      <c r="BP2083">
        <v>1</v>
      </c>
      <c r="BQ2083">
        <v>2</v>
      </c>
      <c r="BR2083">
        <v>0</v>
      </c>
      <c r="BS2083">
        <v>33.049999999999997</v>
      </c>
      <c r="BT2083">
        <v>1</v>
      </c>
      <c r="BU2083">
        <v>1</v>
      </c>
      <c r="BV2083">
        <v>1</v>
      </c>
      <c r="BW2083">
        <v>1</v>
      </c>
      <c r="BX2083">
        <v>1</v>
      </c>
      <c r="BY2083" t="s">
        <v>3</v>
      </c>
      <c r="BZ2083">
        <v>123</v>
      </c>
      <c r="CA2083">
        <v>75</v>
      </c>
      <c r="CB2083" t="s">
        <v>3</v>
      </c>
      <c r="CE2083">
        <v>0</v>
      </c>
      <c r="CF2083">
        <v>0</v>
      </c>
      <c r="CG2083">
        <v>0</v>
      </c>
      <c r="CM2083">
        <v>0</v>
      </c>
      <c r="CN2083" t="s">
        <v>992</v>
      </c>
      <c r="CO2083">
        <v>0</v>
      </c>
      <c r="CP2083">
        <f t="shared" si="1490"/>
        <v>11310.099999999999</v>
      </c>
      <c r="CQ2083">
        <f t="shared" si="1491"/>
        <v>15688.052799999999</v>
      </c>
      <c r="CR2083">
        <f t="shared" si="1492"/>
        <v>722.08370000000002</v>
      </c>
      <c r="CS2083">
        <f t="shared" si="1493"/>
        <v>58.167999999999992</v>
      </c>
      <c r="CT2083">
        <f t="shared" si="1494"/>
        <v>14491.763999999999</v>
      </c>
      <c r="CU2083">
        <f t="shared" si="1495"/>
        <v>0</v>
      </c>
      <c r="CV2083">
        <f t="shared" si="1496"/>
        <v>51.405000000000001</v>
      </c>
      <c r="CW2083">
        <f t="shared" si="1497"/>
        <v>0.17500000000000002</v>
      </c>
      <c r="CX2083">
        <f t="shared" si="1498"/>
        <v>0</v>
      </c>
      <c r="CY2083">
        <f t="shared" si="1499"/>
        <v>5005.7631999999994</v>
      </c>
      <c r="CZ2083">
        <f t="shared" si="1500"/>
        <v>2715.8927999999996</v>
      </c>
      <c r="DC2083" t="s">
        <v>3</v>
      </c>
      <c r="DD2083" t="s">
        <v>3</v>
      </c>
      <c r="DE2083" t="s">
        <v>133</v>
      </c>
      <c r="DF2083" t="s">
        <v>133</v>
      </c>
      <c r="DG2083" t="s">
        <v>134</v>
      </c>
      <c r="DH2083" t="s">
        <v>3</v>
      </c>
      <c r="DI2083" t="s">
        <v>134</v>
      </c>
      <c r="DJ2083" t="s">
        <v>133</v>
      </c>
      <c r="DK2083" t="s">
        <v>3</v>
      </c>
      <c r="DL2083" t="s">
        <v>3</v>
      </c>
      <c r="DM2083" t="s">
        <v>3</v>
      </c>
      <c r="DN2083">
        <v>0</v>
      </c>
      <c r="DO2083">
        <v>0</v>
      </c>
      <c r="DP2083">
        <v>1</v>
      </c>
      <c r="DQ2083">
        <v>1</v>
      </c>
      <c r="DU2083">
        <v>1013</v>
      </c>
      <c r="DV2083" t="s">
        <v>186</v>
      </c>
      <c r="DW2083" t="s">
        <v>186</v>
      </c>
      <c r="DX2083">
        <v>1</v>
      </c>
      <c r="DZ2083" t="s">
        <v>3</v>
      </c>
      <c r="EA2083" t="s">
        <v>3</v>
      </c>
      <c r="EB2083" t="s">
        <v>3</v>
      </c>
      <c r="EC2083" t="s">
        <v>3</v>
      </c>
      <c r="EE2083">
        <v>29085511</v>
      </c>
      <c r="EF2083">
        <v>2</v>
      </c>
      <c r="EG2083" t="s">
        <v>135</v>
      </c>
      <c r="EH2083">
        <v>0</v>
      </c>
      <c r="EI2083" t="s">
        <v>3</v>
      </c>
      <c r="EJ2083">
        <v>1</v>
      </c>
      <c r="EK2083">
        <v>11001</v>
      </c>
      <c r="EL2083" t="s">
        <v>23</v>
      </c>
      <c r="EM2083" t="s">
        <v>188</v>
      </c>
      <c r="EO2083" t="s">
        <v>138</v>
      </c>
      <c r="EQ2083">
        <v>0</v>
      </c>
      <c r="ER2083">
        <v>4236.1000000000004</v>
      </c>
      <c r="ES2083">
        <v>3798.56</v>
      </c>
      <c r="ET2083">
        <v>56.25</v>
      </c>
      <c r="EU2083">
        <v>1.41</v>
      </c>
      <c r="EV2083">
        <v>381.29</v>
      </c>
      <c r="EW2083">
        <v>44.7</v>
      </c>
      <c r="EX2083">
        <v>0.14000000000000001</v>
      </c>
      <c r="EY2083">
        <v>0</v>
      </c>
      <c r="FQ2083">
        <v>0</v>
      </c>
      <c r="FR2083">
        <f t="shared" si="1501"/>
        <v>0</v>
      </c>
      <c r="FS2083">
        <v>0</v>
      </c>
      <c r="FT2083" t="s">
        <v>139</v>
      </c>
      <c r="FU2083" t="s">
        <v>25</v>
      </c>
      <c r="FV2083" t="s">
        <v>25</v>
      </c>
      <c r="FW2083" t="s">
        <v>26</v>
      </c>
      <c r="FX2083">
        <v>110.7</v>
      </c>
      <c r="FY2083">
        <v>63.75</v>
      </c>
      <c r="GA2083" t="s">
        <v>3</v>
      </c>
      <c r="GD2083">
        <v>1</v>
      </c>
      <c r="GF2083">
        <v>-169318418</v>
      </c>
      <c r="GG2083">
        <v>2</v>
      </c>
      <c r="GH2083">
        <v>1</v>
      </c>
      <c r="GI2083">
        <v>2</v>
      </c>
      <c r="GJ2083">
        <v>0</v>
      </c>
      <c r="GK2083">
        <v>0</v>
      </c>
      <c r="GL2083">
        <f t="shared" si="1502"/>
        <v>0</v>
      </c>
      <c r="GM2083">
        <f t="shared" si="1503"/>
        <v>19031.75</v>
      </c>
      <c r="GN2083">
        <f t="shared" si="1504"/>
        <v>19031.75</v>
      </c>
      <c r="GO2083">
        <f t="shared" si="1505"/>
        <v>0</v>
      </c>
      <c r="GP2083">
        <f t="shared" si="1506"/>
        <v>0</v>
      </c>
      <c r="GR2083">
        <v>0</v>
      </c>
      <c r="GS2083">
        <v>3</v>
      </c>
      <c r="GT2083">
        <v>0</v>
      </c>
      <c r="GU2083" t="s">
        <v>3</v>
      </c>
      <c r="GV2083">
        <f t="shared" si="1507"/>
        <v>0</v>
      </c>
      <c r="GW2083">
        <v>1</v>
      </c>
      <c r="GX2083">
        <f t="shared" si="1508"/>
        <v>0</v>
      </c>
      <c r="HA2083">
        <v>0</v>
      </c>
      <c r="HB2083">
        <v>0</v>
      </c>
      <c r="HC2083">
        <f t="shared" si="1509"/>
        <v>0</v>
      </c>
      <c r="HE2083" t="s">
        <v>3</v>
      </c>
      <c r="HF2083" t="s">
        <v>3</v>
      </c>
      <c r="HM2083" t="s">
        <v>3</v>
      </c>
      <c r="IK2083">
        <v>0</v>
      </c>
    </row>
    <row r="2084" spans="1:245">
      <c r="A2084">
        <v>17</v>
      </c>
      <c r="B2084">
        <v>0</v>
      </c>
      <c r="C2084">
        <f>ROW(SmtRes!A2212)</f>
        <v>2212</v>
      </c>
      <c r="D2084">
        <f>ROW(EtalonRes!A2154)</f>
        <v>2154</v>
      </c>
      <c r="E2084" t="s">
        <v>62</v>
      </c>
      <c r="F2084" t="s">
        <v>189</v>
      </c>
      <c r="G2084" t="s">
        <v>190</v>
      </c>
      <c r="H2084" t="s">
        <v>38</v>
      </c>
      <c r="I2084">
        <f>ROUND(36.6/100,9)</f>
        <v>0.36599999999999999</v>
      </c>
      <c r="J2084">
        <v>0</v>
      </c>
      <c r="K2084">
        <f>ROUND(36.6/100,9)</f>
        <v>0.36599999999999999</v>
      </c>
      <c r="O2084">
        <f t="shared" si="1475"/>
        <v>22937.58</v>
      </c>
      <c r="P2084">
        <f t="shared" si="1476"/>
        <v>15215.51</v>
      </c>
      <c r="Q2084">
        <f t="shared" si="1477"/>
        <v>517.15</v>
      </c>
      <c r="R2084">
        <f t="shared" si="1478"/>
        <v>118.42</v>
      </c>
      <c r="S2084">
        <f t="shared" si="1479"/>
        <v>7204.92</v>
      </c>
      <c r="T2084">
        <f t="shared" si="1480"/>
        <v>0</v>
      </c>
      <c r="U2084">
        <f t="shared" si="1481"/>
        <v>25.557047999999995</v>
      </c>
      <c r="V2084">
        <f t="shared" si="1482"/>
        <v>0.26534999999999997</v>
      </c>
      <c r="W2084">
        <f t="shared" si="1483"/>
        <v>0</v>
      </c>
      <c r="X2084">
        <f t="shared" si="1484"/>
        <v>6883.94</v>
      </c>
      <c r="Y2084">
        <f t="shared" si="1485"/>
        <v>3734.9</v>
      </c>
      <c r="AA2084">
        <v>35863109</v>
      </c>
      <c r="AB2084">
        <f t="shared" si="1486"/>
        <v>7074.5</v>
      </c>
      <c r="AC2084">
        <f t="shared" si="1487"/>
        <v>6356.64</v>
      </c>
      <c r="AD2084">
        <f>ROUND(((((ET2084*1.25))-((EU2084*1.25)))+AE2084),2)</f>
        <v>122.23</v>
      </c>
      <c r="AE2084">
        <f>ROUND(((EU2084*1.25)),2)</f>
        <v>9.7899999999999991</v>
      </c>
      <c r="AF2084">
        <f>ROUND(((EV2084*1.15)),2)</f>
        <v>595.63</v>
      </c>
      <c r="AG2084">
        <f t="shared" si="1488"/>
        <v>0</v>
      </c>
      <c r="AH2084">
        <f>((EW2084*1.15))</f>
        <v>69.827999999999989</v>
      </c>
      <c r="AI2084">
        <f>((EX2084*1.25))</f>
        <v>0.72499999999999998</v>
      </c>
      <c r="AJ2084">
        <f t="shared" si="1489"/>
        <v>0</v>
      </c>
      <c r="AK2084">
        <v>6972.36</v>
      </c>
      <c r="AL2084">
        <v>6356.64</v>
      </c>
      <c r="AM2084">
        <v>97.78</v>
      </c>
      <c r="AN2084">
        <v>7.83</v>
      </c>
      <c r="AO2084">
        <v>517.94000000000005</v>
      </c>
      <c r="AP2084">
        <v>0</v>
      </c>
      <c r="AQ2084">
        <v>60.72</v>
      </c>
      <c r="AR2084">
        <v>0.57999999999999996</v>
      </c>
      <c r="AS2084">
        <v>0</v>
      </c>
      <c r="AT2084">
        <v>94</v>
      </c>
      <c r="AU2084">
        <v>51</v>
      </c>
      <c r="AV2084">
        <v>1</v>
      </c>
      <c r="AW2084">
        <v>1</v>
      </c>
      <c r="AZ2084">
        <v>1</v>
      </c>
      <c r="BA2084">
        <v>33.049999999999997</v>
      </c>
      <c r="BB2084">
        <v>11.56</v>
      </c>
      <c r="BC2084">
        <v>6.54</v>
      </c>
      <c r="BD2084" t="s">
        <v>3</v>
      </c>
      <c r="BE2084" t="s">
        <v>3</v>
      </c>
      <c r="BF2084" t="s">
        <v>3</v>
      </c>
      <c r="BG2084" t="s">
        <v>3</v>
      </c>
      <c r="BH2084">
        <v>0</v>
      </c>
      <c r="BI2084">
        <v>1</v>
      </c>
      <c r="BJ2084" t="s">
        <v>191</v>
      </c>
      <c r="BM2084">
        <v>11001</v>
      </c>
      <c r="BN2084">
        <v>0</v>
      </c>
      <c r="BO2084" t="s">
        <v>189</v>
      </c>
      <c r="BP2084">
        <v>1</v>
      </c>
      <c r="BQ2084">
        <v>2</v>
      </c>
      <c r="BR2084">
        <v>0</v>
      </c>
      <c r="BS2084">
        <v>33.049999999999997</v>
      </c>
      <c r="BT2084">
        <v>1</v>
      </c>
      <c r="BU2084">
        <v>1</v>
      </c>
      <c r="BV2084">
        <v>1</v>
      </c>
      <c r="BW2084">
        <v>1</v>
      </c>
      <c r="BX2084">
        <v>1</v>
      </c>
      <c r="BY2084" t="s">
        <v>3</v>
      </c>
      <c r="BZ2084">
        <v>123</v>
      </c>
      <c r="CA2084">
        <v>75</v>
      </c>
      <c r="CB2084" t="s">
        <v>3</v>
      </c>
      <c r="CE2084">
        <v>0</v>
      </c>
      <c r="CF2084">
        <v>0</v>
      </c>
      <c r="CG2084">
        <v>0</v>
      </c>
      <c r="CM2084">
        <v>0</v>
      </c>
      <c r="CN2084" t="s">
        <v>992</v>
      </c>
      <c r="CO2084">
        <v>0</v>
      </c>
      <c r="CP2084">
        <f t="shared" si="1490"/>
        <v>22937.58</v>
      </c>
      <c r="CQ2084">
        <f t="shared" si="1491"/>
        <v>41572.425600000002</v>
      </c>
      <c r="CR2084">
        <f t="shared" si="1492"/>
        <v>1412.9788000000001</v>
      </c>
      <c r="CS2084">
        <f t="shared" si="1493"/>
        <v>323.55949999999996</v>
      </c>
      <c r="CT2084">
        <f t="shared" si="1494"/>
        <v>19685.571499999998</v>
      </c>
      <c r="CU2084">
        <f t="shared" si="1495"/>
        <v>0</v>
      </c>
      <c r="CV2084">
        <f t="shared" si="1496"/>
        <v>69.827999999999989</v>
      </c>
      <c r="CW2084">
        <f t="shared" si="1497"/>
        <v>0.72499999999999998</v>
      </c>
      <c r="CX2084">
        <f t="shared" si="1498"/>
        <v>0</v>
      </c>
      <c r="CY2084">
        <f t="shared" si="1499"/>
        <v>6883.9395999999997</v>
      </c>
      <c r="CZ2084">
        <f t="shared" si="1500"/>
        <v>3734.9034000000001</v>
      </c>
      <c r="DC2084" t="s">
        <v>3</v>
      </c>
      <c r="DD2084" t="s">
        <v>3</v>
      </c>
      <c r="DE2084" t="s">
        <v>133</v>
      </c>
      <c r="DF2084" t="s">
        <v>133</v>
      </c>
      <c r="DG2084" t="s">
        <v>134</v>
      </c>
      <c r="DH2084" t="s">
        <v>3</v>
      </c>
      <c r="DI2084" t="s">
        <v>134</v>
      </c>
      <c r="DJ2084" t="s">
        <v>133</v>
      </c>
      <c r="DK2084" t="s">
        <v>3</v>
      </c>
      <c r="DL2084" t="s">
        <v>3</v>
      </c>
      <c r="DM2084" t="s">
        <v>3</v>
      </c>
      <c r="DN2084">
        <v>0</v>
      </c>
      <c r="DO2084">
        <v>0</v>
      </c>
      <c r="DP2084">
        <v>1</v>
      </c>
      <c r="DQ2084">
        <v>1</v>
      </c>
      <c r="DU2084">
        <v>1013</v>
      </c>
      <c r="DV2084" t="s">
        <v>38</v>
      </c>
      <c r="DW2084" t="s">
        <v>38</v>
      </c>
      <c r="DX2084">
        <v>1</v>
      </c>
      <c r="DZ2084" t="s">
        <v>3</v>
      </c>
      <c r="EA2084" t="s">
        <v>3</v>
      </c>
      <c r="EB2084" t="s">
        <v>3</v>
      </c>
      <c r="EC2084" t="s">
        <v>3</v>
      </c>
      <c r="EE2084">
        <v>29085511</v>
      </c>
      <c r="EF2084">
        <v>2</v>
      </c>
      <c r="EG2084" t="s">
        <v>135</v>
      </c>
      <c r="EH2084">
        <v>0</v>
      </c>
      <c r="EI2084" t="s">
        <v>3</v>
      </c>
      <c r="EJ2084">
        <v>1</v>
      </c>
      <c r="EK2084">
        <v>11001</v>
      </c>
      <c r="EL2084" t="s">
        <v>23</v>
      </c>
      <c r="EM2084" t="s">
        <v>188</v>
      </c>
      <c r="EO2084" t="s">
        <v>138</v>
      </c>
      <c r="EQ2084">
        <v>0</v>
      </c>
      <c r="ER2084">
        <v>6972.36</v>
      </c>
      <c r="ES2084">
        <v>6356.64</v>
      </c>
      <c r="ET2084">
        <v>97.78</v>
      </c>
      <c r="EU2084">
        <v>7.83</v>
      </c>
      <c r="EV2084">
        <v>517.94000000000005</v>
      </c>
      <c r="EW2084">
        <v>60.72</v>
      </c>
      <c r="EX2084">
        <v>0.57999999999999996</v>
      </c>
      <c r="EY2084">
        <v>0</v>
      </c>
      <c r="FQ2084">
        <v>0</v>
      </c>
      <c r="FR2084">
        <f t="shared" si="1501"/>
        <v>0</v>
      </c>
      <c r="FS2084">
        <v>0</v>
      </c>
      <c r="FT2084" t="s">
        <v>139</v>
      </c>
      <c r="FU2084" t="s">
        <v>25</v>
      </c>
      <c r="FV2084" t="s">
        <v>25</v>
      </c>
      <c r="FW2084" t="s">
        <v>26</v>
      </c>
      <c r="FX2084">
        <v>110.7</v>
      </c>
      <c r="FY2084">
        <v>63.75</v>
      </c>
      <c r="GA2084" t="s">
        <v>3</v>
      </c>
      <c r="GD2084">
        <v>1</v>
      </c>
      <c r="GF2084">
        <v>1837524583</v>
      </c>
      <c r="GG2084">
        <v>2</v>
      </c>
      <c r="GH2084">
        <v>1</v>
      </c>
      <c r="GI2084">
        <v>2</v>
      </c>
      <c r="GJ2084">
        <v>0</v>
      </c>
      <c r="GK2084">
        <v>0</v>
      </c>
      <c r="GL2084">
        <f t="shared" si="1502"/>
        <v>0</v>
      </c>
      <c r="GM2084">
        <f t="shared" si="1503"/>
        <v>33556.42</v>
      </c>
      <c r="GN2084">
        <f t="shared" si="1504"/>
        <v>33556.42</v>
      </c>
      <c r="GO2084">
        <f t="shared" si="1505"/>
        <v>0</v>
      </c>
      <c r="GP2084">
        <f t="shared" si="1506"/>
        <v>0</v>
      </c>
      <c r="GR2084">
        <v>0</v>
      </c>
      <c r="GS2084">
        <v>3</v>
      </c>
      <c r="GT2084">
        <v>0</v>
      </c>
      <c r="GU2084" t="s">
        <v>3</v>
      </c>
      <c r="GV2084">
        <f t="shared" si="1507"/>
        <v>0</v>
      </c>
      <c r="GW2084">
        <v>1</v>
      </c>
      <c r="GX2084">
        <f t="shared" si="1508"/>
        <v>0</v>
      </c>
      <c r="HA2084">
        <v>0</v>
      </c>
      <c r="HB2084">
        <v>0</v>
      </c>
      <c r="HC2084">
        <f t="shared" si="1509"/>
        <v>0</v>
      </c>
      <c r="HE2084" t="s">
        <v>3</v>
      </c>
      <c r="HF2084" t="s">
        <v>3</v>
      </c>
      <c r="HM2084" t="s">
        <v>3</v>
      </c>
      <c r="IK2084">
        <v>0</v>
      </c>
    </row>
    <row r="2085" spans="1:245">
      <c r="A2085">
        <v>17</v>
      </c>
      <c r="B2085">
        <v>0</v>
      </c>
      <c r="C2085">
        <f>ROW(SmtRes!A2219)</f>
        <v>2219</v>
      </c>
      <c r="D2085">
        <f>ROW(EtalonRes!A2161)</f>
        <v>2161</v>
      </c>
      <c r="E2085" t="s">
        <v>67</v>
      </c>
      <c r="F2085" t="s">
        <v>192</v>
      </c>
      <c r="G2085" t="s">
        <v>193</v>
      </c>
      <c r="H2085" t="s">
        <v>186</v>
      </c>
      <c r="I2085">
        <f>ROUND(36.6/100,9)</f>
        <v>0.36599999999999999</v>
      </c>
      <c r="J2085">
        <v>0</v>
      </c>
      <c r="K2085">
        <f>ROUND(36.6/100,9)</f>
        <v>0.36599999999999999</v>
      </c>
      <c r="O2085">
        <f t="shared" si="1475"/>
        <v>17414.240000000002</v>
      </c>
      <c r="P2085">
        <f t="shared" si="1476"/>
        <v>11996.09</v>
      </c>
      <c r="Q2085">
        <f t="shared" si="1477"/>
        <v>1865.47</v>
      </c>
      <c r="R2085">
        <f t="shared" si="1478"/>
        <v>1019.11</v>
      </c>
      <c r="S2085">
        <f t="shared" si="1479"/>
        <v>3552.68</v>
      </c>
      <c r="T2085">
        <f t="shared" si="1480"/>
        <v>0</v>
      </c>
      <c r="U2085">
        <f t="shared" si="1481"/>
        <v>13.157333999999999</v>
      </c>
      <c r="V2085">
        <f t="shared" si="1482"/>
        <v>3.0652499999999998</v>
      </c>
      <c r="W2085">
        <f t="shared" si="1483"/>
        <v>0</v>
      </c>
      <c r="X2085">
        <f t="shared" si="1484"/>
        <v>4297.4799999999996</v>
      </c>
      <c r="Y2085">
        <f t="shared" si="1485"/>
        <v>2331.61</v>
      </c>
      <c r="AA2085">
        <v>35863109</v>
      </c>
      <c r="AB2085">
        <f t="shared" si="1486"/>
        <v>6346.71</v>
      </c>
      <c r="AC2085">
        <f t="shared" si="1487"/>
        <v>5583.68</v>
      </c>
      <c r="AD2085">
        <f>ROUND(((((ET2085*1.25))-((EU2085*1.25)))+AE2085),2)</f>
        <v>469.33</v>
      </c>
      <c r="AE2085">
        <f>ROUND(((EU2085*1.25)),2)</f>
        <v>84.25</v>
      </c>
      <c r="AF2085">
        <f>ROUND(((EV2085*1.15)),2)</f>
        <v>293.7</v>
      </c>
      <c r="AG2085">
        <f t="shared" si="1488"/>
        <v>0</v>
      </c>
      <c r="AH2085">
        <f>((EW2085*1.15))</f>
        <v>35.948999999999998</v>
      </c>
      <c r="AI2085">
        <f>((EX2085*1.25))</f>
        <v>8.375</v>
      </c>
      <c r="AJ2085">
        <f t="shared" si="1489"/>
        <v>0</v>
      </c>
      <c r="AK2085">
        <v>6214.53</v>
      </c>
      <c r="AL2085">
        <v>5583.68</v>
      </c>
      <c r="AM2085">
        <v>375.46</v>
      </c>
      <c r="AN2085">
        <v>67.400000000000006</v>
      </c>
      <c r="AO2085">
        <v>255.39</v>
      </c>
      <c r="AP2085">
        <v>0</v>
      </c>
      <c r="AQ2085">
        <v>31.26</v>
      </c>
      <c r="AR2085">
        <v>6.7</v>
      </c>
      <c r="AS2085">
        <v>0</v>
      </c>
      <c r="AT2085">
        <v>94</v>
      </c>
      <c r="AU2085">
        <v>51</v>
      </c>
      <c r="AV2085">
        <v>1</v>
      </c>
      <c r="AW2085">
        <v>1</v>
      </c>
      <c r="AZ2085">
        <v>1</v>
      </c>
      <c r="BA2085">
        <v>33.049999999999997</v>
      </c>
      <c r="BB2085">
        <v>10.86</v>
      </c>
      <c r="BC2085">
        <v>5.87</v>
      </c>
      <c r="BD2085" t="s">
        <v>3</v>
      </c>
      <c r="BE2085" t="s">
        <v>3</v>
      </c>
      <c r="BF2085" t="s">
        <v>3</v>
      </c>
      <c r="BG2085" t="s">
        <v>3</v>
      </c>
      <c r="BH2085">
        <v>0</v>
      </c>
      <c r="BI2085">
        <v>1</v>
      </c>
      <c r="BJ2085" t="s">
        <v>194</v>
      </c>
      <c r="BM2085">
        <v>11001</v>
      </c>
      <c r="BN2085">
        <v>0</v>
      </c>
      <c r="BO2085" t="s">
        <v>192</v>
      </c>
      <c r="BP2085">
        <v>1</v>
      </c>
      <c r="BQ2085">
        <v>2</v>
      </c>
      <c r="BR2085">
        <v>0</v>
      </c>
      <c r="BS2085">
        <v>33.049999999999997</v>
      </c>
      <c r="BT2085">
        <v>1</v>
      </c>
      <c r="BU2085">
        <v>1</v>
      </c>
      <c r="BV2085">
        <v>1</v>
      </c>
      <c r="BW2085">
        <v>1</v>
      </c>
      <c r="BX2085">
        <v>1</v>
      </c>
      <c r="BY2085" t="s">
        <v>3</v>
      </c>
      <c r="BZ2085">
        <v>123</v>
      </c>
      <c r="CA2085">
        <v>75</v>
      </c>
      <c r="CB2085" t="s">
        <v>3</v>
      </c>
      <c r="CE2085">
        <v>0</v>
      </c>
      <c r="CF2085">
        <v>0</v>
      </c>
      <c r="CG2085">
        <v>0</v>
      </c>
      <c r="CM2085">
        <v>0</v>
      </c>
      <c r="CN2085" t="s">
        <v>3</v>
      </c>
      <c r="CO2085">
        <v>0</v>
      </c>
      <c r="CP2085">
        <f t="shared" si="1490"/>
        <v>17414.239999999998</v>
      </c>
      <c r="CQ2085">
        <f t="shared" si="1491"/>
        <v>32776.2016</v>
      </c>
      <c r="CR2085">
        <f t="shared" si="1492"/>
        <v>5096.9237999999996</v>
      </c>
      <c r="CS2085">
        <f t="shared" si="1493"/>
        <v>2784.4624999999996</v>
      </c>
      <c r="CT2085">
        <f t="shared" si="1494"/>
        <v>9706.784999999998</v>
      </c>
      <c r="CU2085">
        <f t="shared" si="1495"/>
        <v>0</v>
      </c>
      <c r="CV2085">
        <f t="shared" si="1496"/>
        <v>35.948999999999998</v>
      </c>
      <c r="CW2085">
        <f t="shared" si="1497"/>
        <v>8.375</v>
      </c>
      <c r="CX2085">
        <f t="shared" si="1498"/>
        <v>0</v>
      </c>
      <c r="CY2085">
        <f t="shared" si="1499"/>
        <v>4297.4826000000003</v>
      </c>
      <c r="CZ2085">
        <f t="shared" si="1500"/>
        <v>2331.6129000000001</v>
      </c>
      <c r="DC2085" t="s">
        <v>3</v>
      </c>
      <c r="DD2085" t="s">
        <v>3</v>
      </c>
      <c r="DE2085" t="s">
        <v>133</v>
      </c>
      <c r="DF2085" t="s">
        <v>133</v>
      </c>
      <c r="DG2085" t="s">
        <v>134</v>
      </c>
      <c r="DH2085" t="s">
        <v>3</v>
      </c>
      <c r="DI2085" t="s">
        <v>134</v>
      </c>
      <c r="DJ2085" t="s">
        <v>133</v>
      </c>
      <c r="DK2085" t="s">
        <v>3</v>
      </c>
      <c r="DL2085" t="s">
        <v>3</v>
      </c>
      <c r="DM2085" t="s">
        <v>3</v>
      </c>
      <c r="DN2085">
        <v>0</v>
      </c>
      <c r="DO2085">
        <v>0</v>
      </c>
      <c r="DP2085">
        <v>1</v>
      </c>
      <c r="DQ2085">
        <v>1</v>
      </c>
      <c r="DU2085">
        <v>1013</v>
      </c>
      <c r="DV2085" t="s">
        <v>186</v>
      </c>
      <c r="DW2085" t="s">
        <v>186</v>
      </c>
      <c r="DX2085">
        <v>1</v>
      </c>
      <c r="DZ2085" t="s">
        <v>3</v>
      </c>
      <c r="EA2085" t="s">
        <v>3</v>
      </c>
      <c r="EB2085" t="s">
        <v>3</v>
      </c>
      <c r="EC2085" t="s">
        <v>3</v>
      </c>
      <c r="EE2085">
        <v>29085511</v>
      </c>
      <c r="EF2085">
        <v>2</v>
      </c>
      <c r="EG2085" t="s">
        <v>135</v>
      </c>
      <c r="EH2085">
        <v>0</v>
      </c>
      <c r="EI2085" t="s">
        <v>3</v>
      </c>
      <c r="EJ2085">
        <v>1</v>
      </c>
      <c r="EK2085">
        <v>11001</v>
      </c>
      <c r="EL2085" t="s">
        <v>23</v>
      </c>
      <c r="EM2085" t="s">
        <v>188</v>
      </c>
      <c r="EO2085" t="s">
        <v>3</v>
      </c>
      <c r="EQ2085">
        <v>0</v>
      </c>
      <c r="ER2085">
        <v>6214.53</v>
      </c>
      <c r="ES2085">
        <v>5583.68</v>
      </c>
      <c r="ET2085">
        <v>375.46</v>
      </c>
      <c r="EU2085">
        <v>67.400000000000006</v>
      </c>
      <c r="EV2085">
        <v>255.39</v>
      </c>
      <c r="EW2085">
        <v>31.26</v>
      </c>
      <c r="EX2085">
        <v>6.7</v>
      </c>
      <c r="EY2085">
        <v>0</v>
      </c>
      <c r="FQ2085">
        <v>0</v>
      </c>
      <c r="FR2085">
        <f t="shared" si="1501"/>
        <v>0</v>
      </c>
      <c r="FS2085">
        <v>0</v>
      </c>
      <c r="FT2085" t="s">
        <v>139</v>
      </c>
      <c r="FU2085" t="s">
        <v>25</v>
      </c>
      <c r="FV2085" t="s">
        <v>25</v>
      </c>
      <c r="FW2085" t="s">
        <v>26</v>
      </c>
      <c r="FX2085">
        <v>110.7</v>
      </c>
      <c r="FY2085">
        <v>63.75</v>
      </c>
      <c r="GA2085" t="s">
        <v>3</v>
      </c>
      <c r="GD2085">
        <v>1</v>
      </c>
      <c r="GF2085">
        <v>1220877284</v>
      </c>
      <c r="GG2085">
        <v>2</v>
      </c>
      <c r="GH2085">
        <v>1</v>
      </c>
      <c r="GI2085">
        <v>2</v>
      </c>
      <c r="GJ2085">
        <v>0</v>
      </c>
      <c r="GK2085">
        <v>0</v>
      </c>
      <c r="GL2085">
        <f t="shared" si="1502"/>
        <v>0</v>
      </c>
      <c r="GM2085">
        <f t="shared" si="1503"/>
        <v>24043.33</v>
      </c>
      <c r="GN2085">
        <f t="shared" si="1504"/>
        <v>24043.33</v>
      </c>
      <c r="GO2085">
        <f t="shared" si="1505"/>
        <v>0</v>
      </c>
      <c r="GP2085">
        <f t="shared" si="1506"/>
        <v>0</v>
      </c>
      <c r="GR2085">
        <v>0</v>
      </c>
      <c r="GS2085">
        <v>3</v>
      </c>
      <c r="GT2085">
        <v>0</v>
      </c>
      <c r="GU2085" t="s">
        <v>3</v>
      </c>
      <c r="GV2085">
        <f t="shared" si="1507"/>
        <v>0</v>
      </c>
      <c r="GW2085">
        <v>1</v>
      </c>
      <c r="GX2085">
        <f t="shared" si="1508"/>
        <v>0</v>
      </c>
      <c r="HA2085">
        <v>0</v>
      </c>
      <c r="HB2085">
        <v>0</v>
      </c>
      <c r="HC2085">
        <f t="shared" si="1509"/>
        <v>0</v>
      </c>
      <c r="HE2085" t="s">
        <v>3</v>
      </c>
      <c r="HF2085" t="s">
        <v>3</v>
      </c>
      <c r="HM2085" t="s">
        <v>3</v>
      </c>
      <c r="IK2085">
        <v>0</v>
      </c>
    </row>
    <row r="2086" spans="1:245">
      <c r="A2086">
        <v>17</v>
      </c>
      <c r="B2086">
        <v>0</v>
      </c>
      <c r="C2086">
        <f>ROW(SmtRes!A2227)</f>
        <v>2227</v>
      </c>
      <c r="D2086">
        <f>ROW(EtalonRes!A2168)</f>
        <v>2168</v>
      </c>
      <c r="E2086" t="s">
        <v>195</v>
      </c>
      <c r="F2086" t="s">
        <v>296</v>
      </c>
      <c r="G2086" t="s">
        <v>297</v>
      </c>
      <c r="H2086" t="s">
        <v>38</v>
      </c>
      <c r="I2086">
        <f>ROUND(36.6/100,9)</f>
        <v>0.36599999999999999</v>
      </c>
      <c r="J2086">
        <v>0</v>
      </c>
      <c r="K2086">
        <f>ROUND(36.6/100,9)</f>
        <v>0.36599999999999999</v>
      </c>
      <c r="O2086">
        <f t="shared" si="1475"/>
        <v>10978.5</v>
      </c>
      <c r="P2086">
        <f t="shared" si="1476"/>
        <v>7028.58</v>
      </c>
      <c r="Q2086">
        <f t="shared" si="1477"/>
        <v>318.97000000000003</v>
      </c>
      <c r="R2086">
        <f t="shared" si="1478"/>
        <v>69.430000000000007</v>
      </c>
      <c r="S2086">
        <f t="shared" si="1479"/>
        <v>3630.95</v>
      </c>
      <c r="T2086">
        <f t="shared" si="1480"/>
        <v>0</v>
      </c>
      <c r="U2086">
        <f t="shared" si="1481"/>
        <v>13.220469</v>
      </c>
      <c r="V2086">
        <f t="shared" si="1482"/>
        <v>0.15555000000000002</v>
      </c>
      <c r="W2086">
        <f t="shared" si="1483"/>
        <v>0</v>
      </c>
      <c r="X2086">
        <f t="shared" si="1484"/>
        <v>3478.36</v>
      </c>
      <c r="Y2086">
        <f t="shared" si="1485"/>
        <v>1887.19</v>
      </c>
      <c r="AA2086">
        <v>35863109</v>
      </c>
      <c r="AB2086">
        <f t="shared" si="1486"/>
        <v>7371.48</v>
      </c>
      <c r="AC2086">
        <f t="shared" si="1487"/>
        <v>6983.19</v>
      </c>
      <c r="AD2086">
        <f>ROUND(((((ET2086*1.25))-((EU2086*1.25)))+AE2086),2)</f>
        <v>88.12</v>
      </c>
      <c r="AE2086">
        <f>ROUND(((EU2086*1.25)),2)</f>
        <v>5.74</v>
      </c>
      <c r="AF2086">
        <f>ROUND(((EV2086*1.15)),2)</f>
        <v>300.17</v>
      </c>
      <c r="AG2086">
        <f t="shared" si="1488"/>
        <v>0</v>
      </c>
      <c r="AH2086">
        <f>((EW2086*1.15))</f>
        <v>36.121499999999997</v>
      </c>
      <c r="AI2086">
        <f>((EX2086*1.25))</f>
        <v>0.42500000000000004</v>
      </c>
      <c r="AJ2086">
        <f t="shared" si="1489"/>
        <v>0</v>
      </c>
      <c r="AK2086">
        <v>7314.7</v>
      </c>
      <c r="AL2086">
        <v>6983.19</v>
      </c>
      <c r="AM2086">
        <v>70.489999999999995</v>
      </c>
      <c r="AN2086">
        <v>4.59</v>
      </c>
      <c r="AO2086">
        <v>261.02</v>
      </c>
      <c r="AP2086">
        <v>0</v>
      </c>
      <c r="AQ2086">
        <v>31.41</v>
      </c>
      <c r="AR2086">
        <v>0.34</v>
      </c>
      <c r="AS2086">
        <v>0</v>
      </c>
      <c r="AT2086">
        <v>94</v>
      </c>
      <c r="AU2086">
        <v>51</v>
      </c>
      <c r="AV2086">
        <v>1</v>
      </c>
      <c r="AW2086">
        <v>1</v>
      </c>
      <c r="AZ2086">
        <v>1</v>
      </c>
      <c r="BA2086">
        <v>33.049999999999997</v>
      </c>
      <c r="BB2086">
        <v>9.89</v>
      </c>
      <c r="BC2086">
        <v>2.75</v>
      </c>
      <c r="BD2086" t="s">
        <v>3</v>
      </c>
      <c r="BE2086" t="s">
        <v>3</v>
      </c>
      <c r="BF2086" t="s">
        <v>3</v>
      </c>
      <c r="BG2086" t="s">
        <v>3</v>
      </c>
      <c r="BH2086">
        <v>0</v>
      </c>
      <c r="BI2086">
        <v>1</v>
      </c>
      <c r="BJ2086" t="s">
        <v>298</v>
      </c>
      <c r="BM2086">
        <v>11001</v>
      </c>
      <c r="BN2086">
        <v>0</v>
      </c>
      <c r="BO2086" t="s">
        <v>296</v>
      </c>
      <c r="BP2086">
        <v>1</v>
      </c>
      <c r="BQ2086">
        <v>2</v>
      </c>
      <c r="BR2086">
        <v>0</v>
      </c>
      <c r="BS2086">
        <v>33.049999999999997</v>
      </c>
      <c r="BT2086">
        <v>1</v>
      </c>
      <c r="BU2086">
        <v>1</v>
      </c>
      <c r="BV2086">
        <v>1</v>
      </c>
      <c r="BW2086">
        <v>1</v>
      </c>
      <c r="BX2086">
        <v>1</v>
      </c>
      <c r="BY2086" t="s">
        <v>3</v>
      </c>
      <c r="BZ2086">
        <v>123</v>
      </c>
      <c r="CA2086">
        <v>75</v>
      </c>
      <c r="CB2086" t="s">
        <v>3</v>
      </c>
      <c r="CE2086">
        <v>0</v>
      </c>
      <c r="CF2086">
        <v>0</v>
      </c>
      <c r="CG2086">
        <v>0</v>
      </c>
      <c r="CM2086">
        <v>0</v>
      </c>
      <c r="CN2086" t="s">
        <v>3</v>
      </c>
      <c r="CO2086">
        <v>0</v>
      </c>
      <c r="CP2086">
        <f t="shared" si="1490"/>
        <v>10978.5</v>
      </c>
      <c r="CQ2086">
        <f t="shared" si="1491"/>
        <v>19203.772499999999</v>
      </c>
      <c r="CR2086">
        <f t="shared" si="1492"/>
        <v>871.50680000000011</v>
      </c>
      <c r="CS2086">
        <f t="shared" si="1493"/>
        <v>189.70699999999999</v>
      </c>
      <c r="CT2086">
        <f t="shared" si="1494"/>
        <v>9920.6185000000005</v>
      </c>
      <c r="CU2086">
        <f t="shared" si="1495"/>
        <v>0</v>
      </c>
      <c r="CV2086">
        <f t="shared" si="1496"/>
        <v>36.121499999999997</v>
      </c>
      <c r="CW2086">
        <f t="shared" si="1497"/>
        <v>0.42500000000000004</v>
      </c>
      <c r="CX2086">
        <f t="shared" si="1498"/>
        <v>0</v>
      </c>
      <c r="CY2086">
        <f t="shared" si="1499"/>
        <v>3478.3571999999999</v>
      </c>
      <c r="CZ2086">
        <f t="shared" si="1500"/>
        <v>1887.1937999999998</v>
      </c>
      <c r="DC2086" t="s">
        <v>3</v>
      </c>
      <c r="DD2086" t="s">
        <v>3</v>
      </c>
      <c r="DE2086" t="s">
        <v>133</v>
      </c>
      <c r="DF2086" t="s">
        <v>133</v>
      </c>
      <c r="DG2086" t="s">
        <v>134</v>
      </c>
      <c r="DH2086" t="s">
        <v>3</v>
      </c>
      <c r="DI2086" t="s">
        <v>134</v>
      </c>
      <c r="DJ2086" t="s">
        <v>133</v>
      </c>
      <c r="DK2086" t="s">
        <v>3</v>
      </c>
      <c r="DL2086" t="s">
        <v>3</v>
      </c>
      <c r="DM2086" t="s">
        <v>3</v>
      </c>
      <c r="DN2086">
        <v>0</v>
      </c>
      <c r="DO2086">
        <v>0</v>
      </c>
      <c r="DP2086">
        <v>1</v>
      </c>
      <c r="DQ2086">
        <v>1</v>
      </c>
      <c r="DU2086">
        <v>1013</v>
      </c>
      <c r="DV2086" t="s">
        <v>38</v>
      </c>
      <c r="DW2086" t="s">
        <v>38</v>
      </c>
      <c r="DX2086">
        <v>1</v>
      </c>
      <c r="DZ2086" t="s">
        <v>3</v>
      </c>
      <c r="EA2086" t="s">
        <v>3</v>
      </c>
      <c r="EB2086" t="s">
        <v>3</v>
      </c>
      <c r="EC2086" t="s">
        <v>3</v>
      </c>
      <c r="EE2086">
        <v>29085511</v>
      </c>
      <c r="EF2086">
        <v>2</v>
      </c>
      <c r="EG2086" t="s">
        <v>135</v>
      </c>
      <c r="EH2086">
        <v>0</v>
      </c>
      <c r="EI2086" t="s">
        <v>3</v>
      </c>
      <c r="EJ2086">
        <v>1</v>
      </c>
      <c r="EK2086">
        <v>11001</v>
      </c>
      <c r="EL2086" t="s">
        <v>23</v>
      </c>
      <c r="EM2086" t="s">
        <v>188</v>
      </c>
      <c r="EO2086" t="s">
        <v>3</v>
      </c>
      <c r="EQ2086">
        <v>0</v>
      </c>
      <c r="ER2086">
        <v>7314.7</v>
      </c>
      <c r="ES2086">
        <v>6983.19</v>
      </c>
      <c r="ET2086">
        <v>70.489999999999995</v>
      </c>
      <c r="EU2086">
        <v>4.59</v>
      </c>
      <c r="EV2086">
        <v>261.02</v>
      </c>
      <c r="EW2086">
        <v>31.41</v>
      </c>
      <c r="EX2086">
        <v>0.34</v>
      </c>
      <c r="EY2086">
        <v>0</v>
      </c>
      <c r="FQ2086">
        <v>0</v>
      </c>
      <c r="FR2086">
        <f t="shared" si="1501"/>
        <v>0</v>
      </c>
      <c r="FS2086">
        <v>0</v>
      </c>
      <c r="FT2086" t="s">
        <v>139</v>
      </c>
      <c r="FU2086" t="s">
        <v>25</v>
      </c>
      <c r="FV2086" t="s">
        <v>25</v>
      </c>
      <c r="FW2086" t="s">
        <v>26</v>
      </c>
      <c r="FX2086">
        <v>110.7</v>
      </c>
      <c r="FY2086">
        <v>63.75</v>
      </c>
      <c r="GA2086" t="s">
        <v>3</v>
      </c>
      <c r="GD2086">
        <v>1</v>
      </c>
      <c r="GF2086">
        <v>-1178116816</v>
      </c>
      <c r="GG2086">
        <v>2</v>
      </c>
      <c r="GH2086">
        <v>1</v>
      </c>
      <c r="GI2086">
        <v>2</v>
      </c>
      <c r="GJ2086">
        <v>0</v>
      </c>
      <c r="GK2086">
        <v>0</v>
      </c>
      <c r="GL2086">
        <f t="shared" si="1502"/>
        <v>0</v>
      </c>
      <c r="GM2086">
        <f t="shared" si="1503"/>
        <v>16344.05</v>
      </c>
      <c r="GN2086">
        <f t="shared" si="1504"/>
        <v>16344.05</v>
      </c>
      <c r="GO2086">
        <f t="shared" si="1505"/>
        <v>0</v>
      </c>
      <c r="GP2086">
        <f t="shared" si="1506"/>
        <v>0</v>
      </c>
      <c r="GR2086">
        <v>0</v>
      </c>
      <c r="GS2086">
        <v>3</v>
      </c>
      <c r="GT2086">
        <v>0</v>
      </c>
      <c r="GU2086" t="s">
        <v>3</v>
      </c>
      <c r="GV2086">
        <f t="shared" si="1507"/>
        <v>0</v>
      </c>
      <c r="GW2086">
        <v>1</v>
      </c>
      <c r="GX2086">
        <f t="shared" si="1508"/>
        <v>0</v>
      </c>
      <c r="HA2086">
        <v>0</v>
      </c>
      <c r="HB2086">
        <v>0</v>
      </c>
      <c r="HC2086">
        <f t="shared" si="1509"/>
        <v>0</v>
      </c>
      <c r="HE2086" t="s">
        <v>3</v>
      </c>
      <c r="HF2086" t="s">
        <v>3</v>
      </c>
      <c r="HM2086" t="s">
        <v>3</v>
      </c>
      <c r="IK2086">
        <v>0</v>
      </c>
    </row>
    <row r="2087" spans="1:245">
      <c r="A2087">
        <v>18</v>
      </c>
      <c r="B2087">
        <v>0</v>
      </c>
      <c r="C2087">
        <v>2227</v>
      </c>
      <c r="E2087" t="s">
        <v>200</v>
      </c>
      <c r="F2087" t="s">
        <v>201</v>
      </c>
      <c r="G2087" t="s">
        <v>202</v>
      </c>
      <c r="H2087" t="s">
        <v>155</v>
      </c>
      <c r="I2087">
        <f>I2086*J2087</f>
        <v>37.332000000000001</v>
      </c>
      <c r="J2087">
        <v>102</v>
      </c>
      <c r="K2087">
        <v>102</v>
      </c>
      <c r="O2087">
        <f t="shared" si="1475"/>
        <v>19269.03</v>
      </c>
      <c r="P2087">
        <f t="shared" si="1476"/>
        <v>19269.03</v>
      </c>
      <c r="Q2087">
        <f t="shared" si="1477"/>
        <v>0</v>
      </c>
      <c r="R2087">
        <f t="shared" si="1478"/>
        <v>0</v>
      </c>
      <c r="S2087">
        <f t="shared" si="1479"/>
        <v>0</v>
      </c>
      <c r="T2087">
        <f t="shared" si="1480"/>
        <v>0</v>
      </c>
      <c r="U2087">
        <f t="shared" si="1481"/>
        <v>0</v>
      </c>
      <c r="V2087">
        <f t="shared" si="1482"/>
        <v>0</v>
      </c>
      <c r="W2087">
        <f t="shared" si="1483"/>
        <v>140.37</v>
      </c>
      <c r="X2087">
        <f t="shared" si="1484"/>
        <v>0</v>
      </c>
      <c r="Y2087">
        <f t="shared" si="1485"/>
        <v>0</v>
      </c>
      <c r="AA2087">
        <v>35863109</v>
      </c>
      <c r="AB2087">
        <f t="shared" si="1486"/>
        <v>82.19</v>
      </c>
      <c r="AC2087">
        <f t="shared" si="1487"/>
        <v>82.19</v>
      </c>
      <c r="AD2087">
        <f>ROUND((((ET2087)-(EU2087))+AE2087),2)</f>
        <v>0</v>
      </c>
      <c r="AE2087">
        <f>ROUND((EU2087),2)</f>
        <v>0</v>
      </c>
      <c r="AF2087">
        <f>ROUND((EV2087),2)</f>
        <v>0</v>
      </c>
      <c r="AG2087">
        <f t="shared" si="1488"/>
        <v>0</v>
      </c>
      <c r="AH2087">
        <f>(EW2087)</f>
        <v>0</v>
      </c>
      <c r="AI2087">
        <f>(EX2087)</f>
        <v>0</v>
      </c>
      <c r="AJ2087">
        <f t="shared" si="1489"/>
        <v>3.76</v>
      </c>
      <c r="AK2087">
        <v>82.19</v>
      </c>
      <c r="AL2087">
        <v>82.19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3.76</v>
      </c>
      <c r="AT2087">
        <v>0</v>
      </c>
      <c r="AU2087">
        <v>0</v>
      </c>
      <c r="AV2087">
        <v>1</v>
      </c>
      <c r="AW2087">
        <v>1</v>
      </c>
      <c r="AZ2087">
        <v>1</v>
      </c>
      <c r="BA2087">
        <v>1</v>
      </c>
      <c r="BB2087">
        <v>1</v>
      </c>
      <c r="BC2087">
        <v>6.28</v>
      </c>
      <c r="BD2087" t="s">
        <v>3</v>
      </c>
      <c r="BE2087" t="s">
        <v>3</v>
      </c>
      <c r="BF2087" t="s">
        <v>3</v>
      </c>
      <c r="BG2087" t="s">
        <v>3</v>
      </c>
      <c r="BH2087">
        <v>3</v>
      </c>
      <c r="BI2087">
        <v>1</v>
      </c>
      <c r="BJ2087" t="s">
        <v>203</v>
      </c>
      <c r="BM2087">
        <v>500001</v>
      </c>
      <c r="BN2087">
        <v>0</v>
      </c>
      <c r="BO2087" t="s">
        <v>201</v>
      </c>
      <c r="BP2087">
        <v>1</v>
      </c>
      <c r="BQ2087">
        <v>8</v>
      </c>
      <c r="BR2087">
        <v>0</v>
      </c>
      <c r="BS2087">
        <v>1</v>
      </c>
      <c r="BT2087">
        <v>1</v>
      </c>
      <c r="BU2087">
        <v>1</v>
      </c>
      <c r="BV2087">
        <v>1</v>
      </c>
      <c r="BW2087">
        <v>1</v>
      </c>
      <c r="BX2087">
        <v>1</v>
      </c>
      <c r="BY2087" t="s">
        <v>3</v>
      </c>
      <c r="BZ2087">
        <v>0</v>
      </c>
      <c r="CA2087">
        <v>0</v>
      </c>
      <c r="CB2087" t="s">
        <v>3</v>
      </c>
      <c r="CE2087">
        <v>0</v>
      </c>
      <c r="CF2087">
        <v>0</v>
      </c>
      <c r="CG2087">
        <v>0</v>
      </c>
      <c r="CM2087">
        <v>0</v>
      </c>
      <c r="CN2087" t="s">
        <v>3</v>
      </c>
      <c r="CO2087">
        <v>0</v>
      </c>
      <c r="CP2087">
        <f t="shared" si="1490"/>
        <v>19269.03</v>
      </c>
      <c r="CQ2087">
        <f t="shared" si="1491"/>
        <v>516.15319999999997</v>
      </c>
      <c r="CR2087">
        <f t="shared" si="1492"/>
        <v>0</v>
      </c>
      <c r="CS2087">
        <f t="shared" si="1493"/>
        <v>0</v>
      </c>
      <c r="CT2087">
        <f t="shared" si="1494"/>
        <v>0</v>
      </c>
      <c r="CU2087">
        <f t="shared" si="1495"/>
        <v>0</v>
      </c>
      <c r="CV2087">
        <f t="shared" si="1496"/>
        <v>0</v>
      </c>
      <c r="CW2087">
        <f t="shared" si="1497"/>
        <v>0</v>
      </c>
      <c r="CX2087">
        <f t="shared" si="1498"/>
        <v>3.76</v>
      </c>
      <c r="CY2087">
        <f t="shared" si="1499"/>
        <v>0</v>
      </c>
      <c r="CZ2087">
        <f t="shared" si="1500"/>
        <v>0</v>
      </c>
      <c r="DC2087" t="s">
        <v>3</v>
      </c>
      <c r="DD2087" t="s">
        <v>3</v>
      </c>
      <c r="DE2087" t="s">
        <v>3</v>
      </c>
      <c r="DF2087" t="s">
        <v>3</v>
      </c>
      <c r="DG2087" t="s">
        <v>3</v>
      </c>
      <c r="DH2087" t="s">
        <v>3</v>
      </c>
      <c r="DI2087" t="s">
        <v>3</v>
      </c>
      <c r="DJ2087" t="s">
        <v>3</v>
      </c>
      <c r="DK2087" t="s">
        <v>3</v>
      </c>
      <c r="DL2087" t="s">
        <v>3</v>
      </c>
      <c r="DM2087" t="s">
        <v>3</v>
      </c>
      <c r="DN2087">
        <v>0</v>
      </c>
      <c r="DO2087">
        <v>0</v>
      </c>
      <c r="DP2087">
        <v>1</v>
      </c>
      <c r="DQ2087">
        <v>1</v>
      </c>
      <c r="DU2087">
        <v>1005</v>
      </c>
      <c r="DV2087" t="s">
        <v>155</v>
      </c>
      <c r="DW2087" t="s">
        <v>155</v>
      </c>
      <c r="DX2087">
        <v>1</v>
      </c>
      <c r="DZ2087" t="s">
        <v>3</v>
      </c>
      <c r="EA2087" t="s">
        <v>3</v>
      </c>
      <c r="EB2087" t="s">
        <v>3</v>
      </c>
      <c r="EC2087" t="s">
        <v>3</v>
      </c>
      <c r="EE2087">
        <v>29085443</v>
      </c>
      <c r="EF2087">
        <v>8</v>
      </c>
      <c r="EG2087" t="s">
        <v>144</v>
      </c>
      <c r="EH2087">
        <v>0</v>
      </c>
      <c r="EI2087" t="s">
        <v>3</v>
      </c>
      <c r="EJ2087">
        <v>1</v>
      </c>
      <c r="EK2087">
        <v>500001</v>
      </c>
      <c r="EL2087" t="s">
        <v>145</v>
      </c>
      <c r="EM2087" t="s">
        <v>146</v>
      </c>
      <c r="EO2087" t="s">
        <v>3</v>
      </c>
      <c r="EQ2087">
        <v>0</v>
      </c>
      <c r="ER2087">
        <v>82.19</v>
      </c>
      <c r="ES2087">
        <v>82.19</v>
      </c>
      <c r="ET2087">
        <v>0</v>
      </c>
      <c r="EU2087">
        <v>0</v>
      </c>
      <c r="EV2087">
        <v>0</v>
      </c>
      <c r="EW2087">
        <v>0</v>
      </c>
      <c r="EX2087">
        <v>0</v>
      </c>
      <c r="FQ2087">
        <v>0</v>
      </c>
      <c r="FR2087">
        <f t="shared" si="1501"/>
        <v>0</v>
      </c>
      <c r="FS2087">
        <v>0</v>
      </c>
      <c r="FX2087">
        <v>0</v>
      </c>
      <c r="FY2087">
        <v>0</v>
      </c>
      <c r="GA2087" t="s">
        <v>3</v>
      </c>
      <c r="GD2087">
        <v>1</v>
      </c>
      <c r="GF2087">
        <v>-100917442</v>
      </c>
      <c r="GG2087">
        <v>2</v>
      </c>
      <c r="GH2087">
        <v>1</v>
      </c>
      <c r="GI2087">
        <v>2</v>
      </c>
      <c r="GJ2087">
        <v>0</v>
      </c>
      <c r="GK2087">
        <v>0</v>
      </c>
      <c r="GL2087">
        <f t="shared" si="1502"/>
        <v>0</v>
      </c>
      <c r="GM2087">
        <f t="shared" si="1503"/>
        <v>19269.03</v>
      </c>
      <c r="GN2087">
        <f t="shared" si="1504"/>
        <v>19269.03</v>
      </c>
      <c r="GO2087">
        <f t="shared" si="1505"/>
        <v>0</v>
      </c>
      <c r="GP2087">
        <f t="shared" si="1506"/>
        <v>0</v>
      </c>
      <c r="GR2087">
        <v>0</v>
      </c>
      <c r="GS2087">
        <v>3</v>
      </c>
      <c r="GT2087">
        <v>0</v>
      </c>
      <c r="GU2087" t="s">
        <v>3</v>
      </c>
      <c r="GV2087">
        <f t="shared" si="1507"/>
        <v>0</v>
      </c>
      <c r="GW2087">
        <v>1</v>
      </c>
      <c r="GX2087">
        <f t="shared" si="1508"/>
        <v>0</v>
      </c>
      <c r="HA2087">
        <v>0</v>
      </c>
      <c r="HB2087">
        <v>0</v>
      </c>
      <c r="HC2087">
        <f t="shared" si="1509"/>
        <v>0</v>
      </c>
      <c r="HE2087" t="s">
        <v>3</v>
      </c>
      <c r="HF2087" t="s">
        <v>3</v>
      </c>
      <c r="HM2087" t="s">
        <v>3</v>
      </c>
      <c r="IK2087">
        <v>0</v>
      </c>
    </row>
    <row r="2088" spans="1:245">
      <c r="A2088">
        <v>18</v>
      </c>
      <c r="B2088">
        <v>0</v>
      </c>
      <c r="C2088">
        <v>2225</v>
      </c>
      <c r="E2088" t="s">
        <v>204</v>
      </c>
      <c r="F2088" t="s">
        <v>299</v>
      </c>
      <c r="G2088" t="s">
        <v>300</v>
      </c>
      <c r="H2088" t="s">
        <v>155</v>
      </c>
      <c r="I2088">
        <f>I2086*J2088</f>
        <v>-37.332000000000001</v>
      </c>
      <c r="J2088">
        <v>-102</v>
      </c>
      <c r="K2088">
        <v>-102</v>
      </c>
      <c r="O2088">
        <f t="shared" si="1475"/>
        <v>-6884.62</v>
      </c>
      <c r="P2088">
        <f t="shared" si="1476"/>
        <v>-6884.62</v>
      </c>
      <c r="Q2088">
        <f t="shared" si="1477"/>
        <v>0</v>
      </c>
      <c r="R2088">
        <f t="shared" si="1478"/>
        <v>0</v>
      </c>
      <c r="S2088">
        <f t="shared" si="1479"/>
        <v>0</v>
      </c>
      <c r="T2088">
        <f t="shared" si="1480"/>
        <v>0</v>
      </c>
      <c r="U2088">
        <f t="shared" si="1481"/>
        <v>0</v>
      </c>
      <c r="V2088">
        <f t="shared" si="1482"/>
        <v>0</v>
      </c>
      <c r="W2088">
        <f t="shared" si="1483"/>
        <v>0</v>
      </c>
      <c r="X2088">
        <f t="shared" si="1484"/>
        <v>0</v>
      </c>
      <c r="Y2088">
        <f t="shared" si="1485"/>
        <v>0</v>
      </c>
      <c r="AA2088">
        <v>35863109</v>
      </c>
      <c r="AB2088">
        <f t="shared" si="1486"/>
        <v>67.8</v>
      </c>
      <c r="AC2088">
        <f t="shared" si="1487"/>
        <v>67.8</v>
      </c>
      <c r="AD2088">
        <f>ROUND((((ET2088)-(EU2088))+AE2088),2)</f>
        <v>0</v>
      </c>
      <c r="AE2088">
        <f>ROUND((EU2088),2)</f>
        <v>0</v>
      </c>
      <c r="AF2088">
        <f>ROUND((EV2088),2)</f>
        <v>0</v>
      </c>
      <c r="AG2088">
        <f t="shared" si="1488"/>
        <v>0</v>
      </c>
      <c r="AH2088">
        <f>(EW2088)</f>
        <v>0</v>
      </c>
      <c r="AI2088">
        <f>(EX2088)</f>
        <v>0</v>
      </c>
      <c r="AJ2088">
        <f t="shared" si="1489"/>
        <v>0</v>
      </c>
      <c r="AK2088">
        <v>67.8</v>
      </c>
      <c r="AL2088">
        <v>67.8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1</v>
      </c>
      <c r="AW2088">
        <v>1</v>
      </c>
      <c r="AZ2088">
        <v>1</v>
      </c>
      <c r="BA2088">
        <v>1</v>
      </c>
      <c r="BB2088">
        <v>1</v>
      </c>
      <c r="BC2088">
        <v>2.72</v>
      </c>
      <c r="BD2088" t="s">
        <v>3</v>
      </c>
      <c r="BE2088" t="s">
        <v>3</v>
      </c>
      <c r="BF2088" t="s">
        <v>3</v>
      </c>
      <c r="BG2088" t="s">
        <v>3</v>
      </c>
      <c r="BH2088">
        <v>3</v>
      </c>
      <c r="BI2088">
        <v>1</v>
      </c>
      <c r="BJ2088" t="s">
        <v>301</v>
      </c>
      <c r="BM2088">
        <v>500001</v>
      </c>
      <c r="BN2088">
        <v>0</v>
      </c>
      <c r="BO2088" t="s">
        <v>299</v>
      </c>
      <c r="BP2088">
        <v>1</v>
      </c>
      <c r="BQ2088">
        <v>8</v>
      </c>
      <c r="BR2088">
        <v>1</v>
      </c>
      <c r="BS2088">
        <v>1</v>
      </c>
      <c r="BT2088">
        <v>1</v>
      </c>
      <c r="BU2088">
        <v>1</v>
      </c>
      <c r="BV2088">
        <v>1</v>
      </c>
      <c r="BW2088">
        <v>1</v>
      </c>
      <c r="BX2088">
        <v>1</v>
      </c>
      <c r="BY2088" t="s">
        <v>3</v>
      </c>
      <c r="BZ2088">
        <v>0</v>
      </c>
      <c r="CA2088">
        <v>0</v>
      </c>
      <c r="CB2088" t="s">
        <v>3</v>
      </c>
      <c r="CE2088">
        <v>0</v>
      </c>
      <c r="CF2088">
        <v>0</v>
      </c>
      <c r="CG2088">
        <v>0</v>
      </c>
      <c r="CM2088">
        <v>0</v>
      </c>
      <c r="CN2088" t="s">
        <v>3</v>
      </c>
      <c r="CO2088">
        <v>0</v>
      </c>
      <c r="CP2088">
        <f t="shared" si="1490"/>
        <v>-6884.62</v>
      </c>
      <c r="CQ2088">
        <f t="shared" si="1491"/>
        <v>184.416</v>
      </c>
      <c r="CR2088">
        <f t="shared" si="1492"/>
        <v>0</v>
      </c>
      <c r="CS2088">
        <f t="shared" si="1493"/>
        <v>0</v>
      </c>
      <c r="CT2088">
        <f t="shared" si="1494"/>
        <v>0</v>
      </c>
      <c r="CU2088">
        <f t="shared" si="1495"/>
        <v>0</v>
      </c>
      <c r="CV2088">
        <f t="shared" si="1496"/>
        <v>0</v>
      </c>
      <c r="CW2088">
        <f t="shared" si="1497"/>
        <v>0</v>
      </c>
      <c r="CX2088">
        <f t="shared" si="1498"/>
        <v>0</v>
      </c>
      <c r="CY2088">
        <f t="shared" si="1499"/>
        <v>0</v>
      </c>
      <c r="CZ2088">
        <f t="shared" si="1500"/>
        <v>0</v>
      </c>
      <c r="DC2088" t="s">
        <v>3</v>
      </c>
      <c r="DD2088" t="s">
        <v>3</v>
      </c>
      <c r="DE2088" t="s">
        <v>3</v>
      </c>
      <c r="DF2088" t="s">
        <v>3</v>
      </c>
      <c r="DG2088" t="s">
        <v>3</v>
      </c>
      <c r="DH2088" t="s">
        <v>3</v>
      </c>
      <c r="DI2088" t="s">
        <v>3</v>
      </c>
      <c r="DJ2088" t="s">
        <v>3</v>
      </c>
      <c r="DK2088" t="s">
        <v>3</v>
      </c>
      <c r="DL2088" t="s">
        <v>3</v>
      </c>
      <c r="DM2088" t="s">
        <v>3</v>
      </c>
      <c r="DN2088">
        <v>0</v>
      </c>
      <c r="DO2088">
        <v>0</v>
      </c>
      <c r="DP2088">
        <v>1</v>
      </c>
      <c r="DQ2088">
        <v>1</v>
      </c>
      <c r="DU2088">
        <v>1005</v>
      </c>
      <c r="DV2088" t="s">
        <v>155</v>
      </c>
      <c r="DW2088" t="s">
        <v>155</v>
      </c>
      <c r="DX2088">
        <v>1</v>
      </c>
      <c r="DZ2088" t="s">
        <v>3</v>
      </c>
      <c r="EA2088" t="s">
        <v>3</v>
      </c>
      <c r="EB2088" t="s">
        <v>3</v>
      </c>
      <c r="EC2088" t="s">
        <v>3</v>
      </c>
      <c r="EE2088">
        <v>29085443</v>
      </c>
      <c r="EF2088">
        <v>8</v>
      </c>
      <c r="EG2088" t="s">
        <v>144</v>
      </c>
      <c r="EH2088">
        <v>0</v>
      </c>
      <c r="EI2088" t="s">
        <v>3</v>
      </c>
      <c r="EJ2088">
        <v>1</v>
      </c>
      <c r="EK2088">
        <v>500001</v>
      </c>
      <c r="EL2088" t="s">
        <v>145</v>
      </c>
      <c r="EM2088" t="s">
        <v>146</v>
      </c>
      <c r="EO2088" t="s">
        <v>3</v>
      </c>
      <c r="EQ2088">
        <v>0</v>
      </c>
      <c r="ER2088">
        <v>67.8</v>
      </c>
      <c r="ES2088">
        <v>67.8</v>
      </c>
      <c r="ET2088">
        <v>0</v>
      </c>
      <c r="EU2088">
        <v>0</v>
      </c>
      <c r="EV2088">
        <v>0</v>
      </c>
      <c r="EW2088">
        <v>0</v>
      </c>
      <c r="EX2088">
        <v>0</v>
      </c>
      <c r="FQ2088">
        <v>0</v>
      </c>
      <c r="FR2088">
        <f t="shared" si="1501"/>
        <v>0</v>
      </c>
      <c r="FS2088">
        <v>0</v>
      </c>
      <c r="FX2088">
        <v>0</v>
      </c>
      <c r="FY2088">
        <v>0</v>
      </c>
      <c r="GA2088" t="s">
        <v>3</v>
      </c>
      <c r="GD2088">
        <v>1</v>
      </c>
      <c r="GF2088">
        <v>-217513507</v>
      </c>
      <c r="GG2088">
        <v>2</v>
      </c>
      <c r="GH2088">
        <v>1</v>
      </c>
      <c r="GI2088">
        <v>2</v>
      </c>
      <c r="GJ2088">
        <v>0</v>
      </c>
      <c r="GK2088">
        <v>0</v>
      </c>
      <c r="GL2088">
        <f t="shared" si="1502"/>
        <v>0</v>
      </c>
      <c r="GM2088">
        <f t="shared" si="1503"/>
        <v>-6884.62</v>
      </c>
      <c r="GN2088">
        <f t="shared" si="1504"/>
        <v>-6884.62</v>
      </c>
      <c r="GO2088">
        <f t="shared" si="1505"/>
        <v>0</v>
      </c>
      <c r="GP2088">
        <f t="shared" si="1506"/>
        <v>0</v>
      </c>
      <c r="GR2088">
        <v>0</v>
      </c>
      <c r="GS2088">
        <v>0</v>
      </c>
      <c r="GT2088">
        <v>0</v>
      </c>
      <c r="GU2088" t="s">
        <v>3</v>
      </c>
      <c r="GV2088">
        <f t="shared" si="1507"/>
        <v>0</v>
      </c>
      <c r="GW2088">
        <v>1</v>
      </c>
      <c r="GX2088">
        <f t="shared" si="1508"/>
        <v>0</v>
      </c>
      <c r="HA2088">
        <v>0</v>
      </c>
      <c r="HB2088">
        <v>0</v>
      </c>
      <c r="HC2088">
        <f t="shared" si="1509"/>
        <v>0</v>
      </c>
      <c r="HE2088" t="s">
        <v>3</v>
      </c>
      <c r="HF2088" t="s">
        <v>3</v>
      </c>
      <c r="HM2088" t="s">
        <v>3</v>
      </c>
      <c r="IK2088">
        <v>0</v>
      </c>
    </row>
    <row r="2089" spans="1:245">
      <c r="A2089">
        <v>17</v>
      </c>
      <c r="B2089">
        <v>0</v>
      </c>
      <c r="C2089">
        <f>ROW(SmtRes!A2239)</f>
        <v>2239</v>
      </c>
      <c r="D2089">
        <f>ROW(EtalonRes!A2180)</f>
        <v>2180</v>
      </c>
      <c r="E2089" t="s">
        <v>278</v>
      </c>
      <c r="F2089" t="s">
        <v>209</v>
      </c>
      <c r="G2089" t="s">
        <v>210</v>
      </c>
      <c r="H2089" t="s">
        <v>52</v>
      </c>
      <c r="I2089">
        <f>ROUND(24.2/100,9)</f>
        <v>0.24199999999999999</v>
      </c>
      <c r="J2089">
        <v>0</v>
      </c>
      <c r="K2089">
        <f>ROUND(24.2/100,9)</f>
        <v>0.24199999999999999</v>
      </c>
      <c r="O2089">
        <f t="shared" si="1475"/>
        <v>1486.67</v>
      </c>
      <c r="P2089">
        <f t="shared" si="1476"/>
        <v>905.18</v>
      </c>
      <c r="Q2089">
        <f t="shared" si="1477"/>
        <v>19.14</v>
      </c>
      <c r="R2089">
        <f t="shared" si="1478"/>
        <v>0</v>
      </c>
      <c r="S2089">
        <f t="shared" si="1479"/>
        <v>562.35</v>
      </c>
      <c r="T2089">
        <f t="shared" si="1480"/>
        <v>0</v>
      </c>
      <c r="U2089">
        <f t="shared" si="1481"/>
        <v>1.853478</v>
      </c>
      <c r="V2089">
        <f t="shared" si="1482"/>
        <v>0</v>
      </c>
      <c r="W2089">
        <f t="shared" si="1483"/>
        <v>0</v>
      </c>
      <c r="X2089">
        <f t="shared" si="1484"/>
        <v>528.61</v>
      </c>
      <c r="Y2089">
        <f t="shared" si="1485"/>
        <v>286.8</v>
      </c>
      <c r="AA2089">
        <v>35863109</v>
      </c>
      <c r="AB2089">
        <f t="shared" si="1486"/>
        <v>1480.04</v>
      </c>
      <c r="AC2089">
        <f t="shared" si="1487"/>
        <v>1395.68</v>
      </c>
      <c r="AD2089">
        <f>ROUND(((((ET2089*1.25))-((EU2089*1.25)))+AE2089),2)</f>
        <v>14.05</v>
      </c>
      <c r="AE2089">
        <f>ROUND(((EU2089*1.25)),2)</f>
        <v>0</v>
      </c>
      <c r="AF2089">
        <f>ROUND(((EV2089*1.15)),2)</f>
        <v>70.31</v>
      </c>
      <c r="AG2089">
        <f t="shared" si="1488"/>
        <v>0</v>
      </c>
      <c r="AH2089">
        <f>((EW2089*1.15))</f>
        <v>7.6589999999999998</v>
      </c>
      <c r="AI2089">
        <f>((EX2089*1.25))</f>
        <v>0</v>
      </c>
      <c r="AJ2089">
        <f t="shared" si="1489"/>
        <v>0</v>
      </c>
      <c r="AK2089">
        <v>1468.06</v>
      </c>
      <c r="AL2089">
        <v>1395.68</v>
      </c>
      <c r="AM2089">
        <v>11.24</v>
      </c>
      <c r="AN2089">
        <v>0</v>
      </c>
      <c r="AO2089">
        <v>61.14</v>
      </c>
      <c r="AP2089">
        <v>0</v>
      </c>
      <c r="AQ2089">
        <v>6.66</v>
      </c>
      <c r="AR2089">
        <v>0</v>
      </c>
      <c r="AS2089">
        <v>0</v>
      </c>
      <c r="AT2089">
        <v>94</v>
      </c>
      <c r="AU2089">
        <v>51</v>
      </c>
      <c r="AV2089">
        <v>1</v>
      </c>
      <c r="AW2089">
        <v>1</v>
      </c>
      <c r="AZ2089">
        <v>1</v>
      </c>
      <c r="BA2089">
        <v>33.049999999999997</v>
      </c>
      <c r="BB2089">
        <v>5.63</v>
      </c>
      <c r="BC2089">
        <v>2.68</v>
      </c>
      <c r="BD2089" t="s">
        <v>3</v>
      </c>
      <c r="BE2089" t="s">
        <v>3</v>
      </c>
      <c r="BF2089" t="s">
        <v>3</v>
      </c>
      <c r="BG2089" t="s">
        <v>3</v>
      </c>
      <c r="BH2089">
        <v>0</v>
      </c>
      <c r="BI2089">
        <v>1</v>
      </c>
      <c r="BJ2089" t="s">
        <v>211</v>
      </c>
      <c r="BM2089">
        <v>11001</v>
      </c>
      <c r="BN2089">
        <v>0</v>
      </c>
      <c r="BO2089" t="s">
        <v>209</v>
      </c>
      <c r="BP2089">
        <v>1</v>
      </c>
      <c r="BQ2089">
        <v>2</v>
      </c>
      <c r="BR2089">
        <v>0</v>
      </c>
      <c r="BS2089">
        <v>33.049999999999997</v>
      </c>
      <c r="BT2089">
        <v>1</v>
      </c>
      <c r="BU2089">
        <v>1</v>
      </c>
      <c r="BV2089">
        <v>1</v>
      </c>
      <c r="BW2089">
        <v>1</v>
      </c>
      <c r="BX2089">
        <v>1</v>
      </c>
      <c r="BY2089" t="s">
        <v>3</v>
      </c>
      <c r="BZ2089">
        <v>123</v>
      </c>
      <c r="CA2089">
        <v>75</v>
      </c>
      <c r="CB2089" t="s">
        <v>3</v>
      </c>
      <c r="CE2089">
        <v>0</v>
      </c>
      <c r="CF2089">
        <v>0</v>
      </c>
      <c r="CG2089">
        <v>0</v>
      </c>
      <c r="CM2089">
        <v>0</v>
      </c>
      <c r="CN2089" t="s">
        <v>3</v>
      </c>
      <c r="CO2089">
        <v>0</v>
      </c>
      <c r="CP2089">
        <f t="shared" si="1490"/>
        <v>1486.67</v>
      </c>
      <c r="CQ2089">
        <f t="shared" si="1491"/>
        <v>3740.4224000000004</v>
      </c>
      <c r="CR2089">
        <f t="shared" si="1492"/>
        <v>79.101500000000001</v>
      </c>
      <c r="CS2089">
        <f t="shared" si="1493"/>
        <v>0</v>
      </c>
      <c r="CT2089">
        <f t="shared" si="1494"/>
        <v>2323.7455</v>
      </c>
      <c r="CU2089">
        <f t="shared" si="1495"/>
        <v>0</v>
      </c>
      <c r="CV2089">
        <f t="shared" si="1496"/>
        <v>7.6589999999999998</v>
      </c>
      <c r="CW2089">
        <f t="shared" si="1497"/>
        <v>0</v>
      </c>
      <c r="CX2089">
        <f t="shared" si="1498"/>
        <v>0</v>
      </c>
      <c r="CY2089">
        <f t="shared" si="1499"/>
        <v>528.60900000000004</v>
      </c>
      <c r="CZ2089">
        <f t="shared" si="1500"/>
        <v>286.79850000000005</v>
      </c>
      <c r="DC2089" t="s">
        <v>3</v>
      </c>
      <c r="DD2089" t="s">
        <v>3</v>
      </c>
      <c r="DE2089" t="s">
        <v>133</v>
      </c>
      <c r="DF2089" t="s">
        <v>133</v>
      </c>
      <c r="DG2089" t="s">
        <v>134</v>
      </c>
      <c r="DH2089" t="s">
        <v>3</v>
      </c>
      <c r="DI2089" t="s">
        <v>134</v>
      </c>
      <c r="DJ2089" t="s">
        <v>133</v>
      </c>
      <c r="DK2089" t="s">
        <v>3</v>
      </c>
      <c r="DL2089" t="s">
        <v>3</v>
      </c>
      <c r="DM2089" t="s">
        <v>3</v>
      </c>
      <c r="DN2089">
        <v>0</v>
      </c>
      <c r="DO2089">
        <v>0</v>
      </c>
      <c r="DP2089">
        <v>1</v>
      </c>
      <c r="DQ2089">
        <v>1</v>
      </c>
      <c r="DU2089">
        <v>1013</v>
      </c>
      <c r="DV2089" t="s">
        <v>52</v>
      </c>
      <c r="DW2089" t="s">
        <v>52</v>
      </c>
      <c r="DX2089">
        <v>1</v>
      </c>
      <c r="DZ2089" t="s">
        <v>3</v>
      </c>
      <c r="EA2089" t="s">
        <v>3</v>
      </c>
      <c r="EB2089" t="s">
        <v>3</v>
      </c>
      <c r="EC2089" t="s">
        <v>3</v>
      </c>
      <c r="EE2089">
        <v>29085511</v>
      </c>
      <c r="EF2089">
        <v>2</v>
      </c>
      <c r="EG2089" t="s">
        <v>135</v>
      </c>
      <c r="EH2089">
        <v>0</v>
      </c>
      <c r="EI2089" t="s">
        <v>3</v>
      </c>
      <c r="EJ2089">
        <v>1</v>
      </c>
      <c r="EK2089">
        <v>11001</v>
      </c>
      <c r="EL2089" t="s">
        <v>23</v>
      </c>
      <c r="EM2089" t="s">
        <v>188</v>
      </c>
      <c r="EO2089" t="s">
        <v>3</v>
      </c>
      <c r="EQ2089">
        <v>0</v>
      </c>
      <c r="ER2089">
        <v>1468.06</v>
      </c>
      <c r="ES2089">
        <v>1395.68</v>
      </c>
      <c r="ET2089">
        <v>11.24</v>
      </c>
      <c r="EU2089">
        <v>0</v>
      </c>
      <c r="EV2089">
        <v>61.14</v>
      </c>
      <c r="EW2089">
        <v>6.66</v>
      </c>
      <c r="EX2089">
        <v>0</v>
      </c>
      <c r="EY2089">
        <v>0</v>
      </c>
      <c r="FQ2089">
        <v>0</v>
      </c>
      <c r="FR2089">
        <f t="shared" si="1501"/>
        <v>0</v>
      </c>
      <c r="FS2089">
        <v>0</v>
      </c>
      <c r="FT2089" t="s">
        <v>139</v>
      </c>
      <c r="FU2089" t="s">
        <v>25</v>
      </c>
      <c r="FV2089" t="s">
        <v>25</v>
      </c>
      <c r="FW2089" t="s">
        <v>26</v>
      </c>
      <c r="FX2089">
        <v>110.7</v>
      </c>
      <c r="FY2089">
        <v>63.75</v>
      </c>
      <c r="GA2089" t="s">
        <v>3</v>
      </c>
      <c r="GD2089">
        <v>1</v>
      </c>
      <c r="GF2089">
        <v>-1131838271</v>
      </c>
      <c r="GG2089">
        <v>2</v>
      </c>
      <c r="GH2089">
        <v>1</v>
      </c>
      <c r="GI2089">
        <v>2</v>
      </c>
      <c r="GJ2089">
        <v>0</v>
      </c>
      <c r="GK2089">
        <v>0</v>
      </c>
      <c r="GL2089">
        <f t="shared" si="1502"/>
        <v>0</v>
      </c>
      <c r="GM2089">
        <f t="shared" si="1503"/>
        <v>2302.08</v>
      </c>
      <c r="GN2089">
        <f t="shared" si="1504"/>
        <v>2302.08</v>
      </c>
      <c r="GO2089">
        <f t="shared" si="1505"/>
        <v>0</v>
      </c>
      <c r="GP2089">
        <f t="shared" si="1506"/>
        <v>0</v>
      </c>
      <c r="GR2089">
        <v>0</v>
      </c>
      <c r="GS2089">
        <v>3</v>
      </c>
      <c r="GT2089">
        <v>0</v>
      </c>
      <c r="GU2089" t="s">
        <v>3</v>
      </c>
      <c r="GV2089">
        <f t="shared" si="1507"/>
        <v>0</v>
      </c>
      <c r="GW2089">
        <v>1</v>
      </c>
      <c r="GX2089">
        <f t="shared" si="1508"/>
        <v>0</v>
      </c>
      <c r="HA2089">
        <v>0</v>
      </c>
      <c r="HB2089">
        <v>0</v>
      </c>
      <c r="HC2089">
        <f t="shared" si="1509"/>
        <v>0</v>
      </c>
      <c r="HE2089" t="s">
        <v>3</v>
      </c>
      <c r="HF2089" t="s">
        <v>3</v>
      </c>
      <c r="HM2089" t="s">
        <v>3</v>
      </c>
      <c r="IK2089">
        <v>0</v>
      </c>
    </row>
    <row r="2090" spans="1:245">
      <c r="A2090">
        <v>17</v>
      </c>
      <c r="B2090">
        <v>0</v>
      </c>
      <c r="C2090">
        <f>ROW(SmtRes!A2258)</f>
        <v>2258</v>
      </c>
      <c r="D2090">
        <f>ROW(EtalonRes!A2199)</f>
        <v>2199</v>
      </c>
      <c r="E2090" t="s">
        <v>208</v>
      </c>
      <c r="F2090" t="s">
        <v>213</v>
      </c>
      <c r="G2090" t="s">
        <v>214</v>
      </c>
      <c r="H2090" t="s">
        <v>215</v>
      </c>
      <c r="I2090">
        <f>ROUND(30.25/100,9)</f>
        <v>0.30249999999999999</v>
      </c>
      <c r="J2090">
        <v>0</v>
      </c>
      <c r="K2090">
        <f>ROUND(30.25/100,9)</f>
        <v>0.30249999999999999</v>
      </c>
      <c r="O2090">
        <f t="shared" si="1475"/>
        <v>22484.18</v>
      </c>
      <c r="P2090">
        <f t="shared" si="1476"/>
        <v>13153.27</v>
      </c>
      <c r="Q2090">
        <f t="shared" si="1477"/>
        <v>50.01</v>
      </c>
      <c r="R2090">
        <f t="shared" si="1478"/>
        <v>0</v>
      </c>
      <c r="S2090">
        <f t="shared" si="1479"/>
        <v>9280.9</v>
      </c>
      <c r="T2090">
        <f t="shared" si="1480"/>
        <v>0</v>
      </c>
      <c r="U2090">
        <f t="shared" si="1481"/>
        <v>30.960874999999998</v>
      </c>
      <c r="V2090">
        <f t="shared" si="1482"/>
        <v>0</v>
      </c>
      <c r="W2090">
        <f t="shared" si="1483"/>
        <v>0</v>
      </c>
      <c r="X2090">
        <f t="shared" si="1484"/>
        <v>8352.81</v>
      </c>
      <c r="Y2090">
        <f t="shared" si="1485"/>
        <v>3990.79</v>
      </c>
      <c r="AA2090">
        <v>35863109</v>
      </c>
      <c r="AB2090">
        <f t="shared" si="1486"/>
        <v>8403.0499999999993</v>
      </c>
      <c r="AC2090">
        <f t="shared" si="1487"/>
        <v>7445.53</v>
      </c>
      <c r="AD2090">
        <f>ROUND(((((ET2090*1.25))-((EU2090*1.25)))+AE2090),2)</f>
        <v>29.21</v>
      </c>
      <c r="AE2090">
        <f>ROUND(((EU2090*1.25)),2)</f>
        <v>0</v>
      </c>
      <c r="AF2090">
        <f>ROUND(((EV2090*1.15)),2)</f>
        <v>928.31</v>
      </c>
      <c r="AG2090">
        <f t="shared" si="1488"/>
        <v>0</v>
      </c>
      <c r="AH2090">
        <f>((EW2090*1.15))</f>
        <v>102.35</v>
      </c>
      <c r="AI2090">
        <f>((EX2090*1.25))</f>
        <v>0</v>
      </c>
      <c r="AJ2090">
        <f t="shared" si="1489"/>
        <v>0</v>
      </c>
      <c r="AK2090">
        <v>8276.1299999999992</v>
      </c>
      <c r="AL2090">
        <v>7445.53</v>
      </c>
      <c r="AM2090">
        <v>23.37</v>
      </c>
      <c r="AN2090">
        <v>0</v>
      </c>
      <c r="AO2090">
        <v>807.23</v>
      </c>
      <c r="AP2090">
        <v>0</v>
      </c>
      <c r="AQ2090">
        <v>89</v>
      </c>
      <c r="AR2090">
        <v>0</v>
      </c>
      <c r="AS2090">
        <v>0</v>
      </c>
      <c r="AT2090">
        <v>90</v>
      </c>
      <c r="AU2090">
        <v>43</v>
      </c>
      <c r="AV2090">
        <v>1</v>
      </c>
      <c r="AW2090">
        <v>1</v>
      </c>
      <c r="AZ2090">
        <v>1</v>
      </c>
      <c r="BA2090">
        <v>33.049999999999997</v>
      </c>
      <c r="BB2090">
        <v>5.66</v>
      </c>
      <c r="BC2090">
        <v>5.84</v>
      </c>
      <c r="BD2090" t="s">
        <v>3</v>
      </c>
      <c r="BE2090" t="s">
        <v>3</v>
      </c>
      <c r="BF2090" t="s">
        <v>3</v>
      </c>
      <c r="BG2090" t="s">
        <v>3</v>
      </c>
      <c r="BH2090">
        <v>0</v>
      </c>
      <c r="BI2090">
        <v>1</v>
      </c>
      <c r="BJ2090" t="s">
        <v>216</v>
      </c>
      <c r="BM2090">
        <v>10001</v>
      </c>
      <c r="BN2090">
        <v>0</v>
      </c>
      <c r="BO2090" t="s">
        <v>213</v>
      </c>
      <c r="BP2090">
        <v>1</v>
      </c>
      <c r="BQ2090">
        <v>2</v>
      </c>
      <c r="BR2090">
        <v>0</v>
      </c>
      <c r="BS2090">
        <v>33.049999999999997</v>
      </c>
      <c r="BT2090">
        <v>1</v>
      </c>
      <c r="BU2090">
        <v>1</v>
      </c>
      <c r="BV2090">
        <v>1</v>
      </c>
      <c r="BW2090">
        <v>1</v>
      </c>
      <c r="BX2090">
        <v>1</v>
      </c>
      <c r="BY2090" t="s">
        <v>3</v>
      </c>
      <c r="BZ2090">
        <v>118</v>
      </c>
      <c r="CA2090">
        <v>63</v>
      </c>
      <c r="CB2090" t="s">
        <v>3</v>
      </c>
      <c r="CE2090">
        <v>0</v>
      </c>
      <c r="CF2090">
        <v>0</v>
      </c>
      <c r="CG2090">
        <v>0</v>
      </c>
      <c r="CM2090">
        <v>0</v>
      </c>
      <c r="CN2090" t="s">
        <v>3</v>
      </c>
      <c r="CO2090">
        <v>0</v>
      </c>
      <c r="CP2090">
        <f t="shared" si="1490"/>
        <v>22484.18</v>
      </c>
      <c r="CQ2090">
        <f t="shared" si="1491"/>
        <v>43481.895199999999</v>
      </c>
      <c r="CR2090">
        <f t="shared" si="1492"/>
        <v>165.32860000000002</v>
      </c>
      <c r="CS2090">
        <f t="shared" si="1493"/>
        <v>0</v>
      </c>
      <c r="CT2090">
        <f t="shared" si="1494"/>
        <v>30680.645499999995</v>
      </c>
      <c r="CU2090">
        <f t="shared" si="1495"/>
        <v>0</v>
      </c>
      <c r="CV2090">
        <f t="shared" si="1496"/>
        <v>102.35</v>
      </c>
      <c r="CW2090">
        <f t="shared" si="1497"/>
        <v>0</v>
      </c>
      <c r="CX2090">
        <f t="shared" si="1498"/>
        <v>0</v>
      </c>
      <c r="CY2090">
        <f t="shared" si="1499"/>
        <v>8352.81</v>
      </c>
      <c r="CZ2090">
        <f t="shared" si="1500"/>
        <v>3990.7870000000003</v>
      </c>
      <c r="DC2090" t="s">
        <v>3</v>
      </c>
      <c r="DD2090" t="s">
        <v>3</v>
      </c>
      <c r="DE2090" t="s">
        <v>133</v>
      </c>
      <c r="DF2090" t="s">
        <v>133</v>
      </c>
      <c r="DG2090" t="s">
        <v>134</v>
      </c>
      <c r="DH2090" t="s">
        <v>3</v>
      </c>
      <c r="DI2090" t="s">
        <v>134</v>
      </c>
      <c r="DJ2090" t="s">
        <v>133</v>
      </c>
      <c r="DK2090" t="s">
        <v>3</v>
      </c>
      <c r="DL2090" t="s">
        <v>3</v>
      </c>
      <c r="DM2090" t="s">
        <v>3</v>
      </c>
      <c r="DN2090">
        <v>0</v>
      </c>
      <c r="DO2090">
        <v>0</v>
      </c>
      <c r="DP2090">
        <v>1</v>
      </c>
      <c r="DQ2090">
        <v>1</v>
      </c>
      <c r="DU2090">
        <v>1005</v>
      </c>
      <c r="DV2090" t="s">
        <v>215</v>
      </c>
      <c r="DW2090" t="s">
        <v>215</v>
      </c>
      <c r="DX2090">
        <v>100</v>
      </c>
      <c r="DZ2090" t="s">
        <v>3</v>
      </c>
      <c r="EA2090" t="s">
        <v>3</v>
      </c>
      <c r="EB2090" t="s">
        <v>3</v>
      </c>
      <c r="EC2090" t="s">
        <v>3</v>
      </c>
      <c r="EE2090">
        <v>29085510</v>
      </c>
      <c r="EF2090">
        <v>2</v>
      </c>
      <c r="EG2090" t="s">
        <v>135</v>
      </c>
      <c r="EH2090">
        <v>0</v>
      </c>
      <c r="EI2090" t="s">
        <v>3</v>
      </c>
      <c r="EJ2090">
        <v>1</v>
      </c>
      <c r="EK2090">
        <v>10001</v>
      </c>
      <c r="EL2090" t="s">
        <v>136</v>
      </c>
      <c r="EM2090" t="s">
        <v>137</v>
      </c>
      <c r="EO2090" t="s">
        <v>3</v>
      </c>
      <c r="EQ2090">
        <v>0</v>
      </c>
      <c r="ER2090">
        <v>8276.1299999999992</v>
      </c>
      <c r="ES2090">
        <v>7445.53</v>
      </c>
      <c r="ET2090">
        <v>23.37</v>
      </c>
      <c r="EU2090">
        <v>0</v>
      </c>
      <c r="EV2090">
        <v>807.23</v>
      </c>
      <c r="EW2090">
        <v>89</v>
      </c>
      <c r="EX2090">
        <v>0</v>
      </c>
      <c r="EY2090">
        <v>0</v>
      </c>
      <c r="FQ2090">
        <v>0</v>
      </c>
      <c r="FR2090">
        <f t="shared" si="1501"/>
        <v>0</v>
      </c>
      <c r="FS2090">
        <v>0</v>
      </c>
      <c r="FT2090" t="s">
        <v>139</v>
      </c>
      <c r="FU2090" t="s">
        <v>25</v>
      </c>
      <c r="FV2090" t="s">
        <v>25</v>
      </c>
      <c r="FW2090" t="s">
        <v>26</v>
      </c>
      <c r="FX2090">
        <v>106.2</v>
      </c>
      <c r="FY2090">
        <v>53.55</v>
      </c>
      <c r="GA2090" t="s">
        <v>3</v>
      </c>
      <c r="GD2090">
        <v>1</v>
      </c>
      <c r="GF2090">
        <v>-978692579</v>
      </c>
      <c r="GG2090">
        <v>2</v>
      </c>
      <c r="GH2090">
        <v>1</v>
      </c>
      <c r="GI2090">
        <v>2</v>
      </c>
      <c r="GJ2090">
        <v>0</v>
      </c>
      <c r="GK2090">
        <v>0</v>
      </c>
      <c r="GL2090">
        <f t="shared" si="1502"/>
        <v>0</v>
      </c>
      <c r="GM2090">
        <f t="shared" si="1503"/>
        <v>34827.78</v>
      </c>
      <c r="GN2090">
        <f t="shared" si="1504"/>
        <v>34827.78</v>
      </c>
      <c r="GO2090">
        <f t="shared" si="1505"/>
        <v>0</v>
      </c>
      <c r="GP2090">
        <f t="shared" si="1506"/>
        <v>0</v>
      </c>
      <c r="GR2090">
        <v>0</v>
      </c>
      <c r="GS2090">
        <v>3</v>
      </c>
      <c r="GT2090">
        <v>0</v>
      </c>
      <c r="GU2090" t="s">
        <v>3</v>
      </c>
      <c r="GV2090">
        <f t="shared" si="1507"/>
        <v>0</v>
      </c>
      <c r="GW2090">
        <v>1</v>
      </c>
      <c r="GX2090">
        <f t="shared" si="1508"/>
        <v>0</v>
      </c>
      <c r="HA2090">
        <v>0</v>
      </c>
      <c r="HB2090">
        <v>0</v>
      </c>
      <c r="HC2090">
        <f t="shared" si="1509"/>
        <v>0</v>
      </c>
      <c r="HE2090" t="s">
        <v>3</v>
      </c>
      <c r="HF2090" t="s">
        <v>3</v>
      </c>
      <c r="HM2090" t="s">
        <v>3</v>
      </c>
      <c r="IK2090">
        <v>0</v>
      </c>
    </row>
    <row r="2091" spans="1:245">
      <c r="A2091">
        <v>17</v>
      </c>
      <c r="B2091">
        <v>0</v>
      </c>
      <c r="C2091">
        <f>ROW(SmtRes!A2276)</f>
        <v>2276</v>
      </c>
      <c r="D2091">
        <f>ROW(EtalonRes!A2217)</f>
        <v>2217</v>
      </c>
      <c r="E2091" t="s">
        <v>212</v>
      </c>
      <c r="F2091" t="s">
        <v>302</v>
      </c>
      <c r="G2091" t="s">
        <v>303</v>
      </c>
      <c r="H2091" t="s">
        <v>215</v>
      </c>
      <c r="I2091">
        <f>ROUND(30.25/100,9)</f>
        <v>0.30249999999999999</v>
      </c>
      <c r="J2091">
        <v>0</v>
      </c>
      <c r="K2091">
        <f>ROUND(30.25/100,9)</f>
        <v>0.30249999999999999</v>
      </c>
      <c r="O2091">
        <f t="shared" si="1475"/>
        <v>21990.98</v>
      </c>
      <c r="P2091">
        <f t="shared" si="1476"/>
        <v>13198.36</v>
      </c>
      <c r="Q2091">
        <f t="shared" si="1477"/>
        <v>33.1</v>
      </c>
      <c r="R2091">
        <f t="shared" si="1478"/>
        <v>0</v>
      </c>
      <c r="S2091">
        <f t="shared" si="1479"/>
        <v>8759.52</v>
      </c>
      <c r="T2091">
        <f t="shared" si="1480"/>
        <v>0</v>
      </c>
      <c r="U2091">
        <f t="shared" si="1481"/>
        <v>29.221499999999999</v>
      </c>
      <c r="V2091">
        <f t="shared" si="1482"/>
        <v>0</v>
      </c>
      <c r="W2091">
        <f t="shared" si="1483"/>
        <v>0</v>
      </c>
      <c r="X2091">
        <f t="shared" si="1484"/>
        <v>7883.57</v>
      </c>
      <c r="Y2091">
        <f t="shared" si="1485"/>
        <v>3766.59</v>
      </c>
      <c r="AA2091">
        <v>35863109</v>
      </c>
      <c r="AB2091">
        <f t="shared" si="1486"/>
        <v>8548.36</v>
      </c>
      <c r="AC2091">
        <f t="shared" si="1487"/>
        <v>7654.55</v>
      </c>
      <c r="AD2091">
        <f>ROUND(((((ET2091*1.25))-((EU2091*1.25)))+AE2091),2)</f>
        <v>17.649999999999999</v>
      </c>
      <c r="AE2091">
        <f>ROUND(((EU2091*1.25)),2)</f>
        <v>0</v>
      </c>
      <c r="AF2091">
        <f>ROUND(((EV2091*1.15)),2)</f>
        <v>876.16</v>
      </c>
      <c r="AG2091">
        <f t="shared" si="1488"/>
        <v>0</v>
      </c>
      <c r="AH2091">
        <f>((EW2091*1.15))</f>
        <v>96.6</v>
      </c>
      <c r="AI2091">
        <f>((EX2091*1.25))</f>
        <v>0</v>
      </c>
      <c r="AJ2091">
        <f t="shared" si="1489"/>
        <v>0</v>
      </c>
      <c r="AK2091">
        <v>8430.5499999999993</v>
      </c>
      <c r="AL2091">
        <v>7654.55</v>
      </c>
      <c r="AM2091">
        <v>14.12</v>
      </c>
      <c r="AN2091">
        <v>0</v>
      </c>
      <c r="AO2091">
        <v>761.88</v>
      </c>
      <c r="AP2091">
        <v>0</v>
      </c>
      <c r="AQ2091">
        <v>84</v>
      </c>
      <c r="AR2091">
        <v>0</v>
      </c>
      <c r="AS2091">
        <v>0</v>
      </c>
      <c r="AT2091">
        <v>90</v>
      </c>
      <c r="AU2091">
        <v>43</v>
      </c>
      <c r="AV2091">
        <v>1</v>
      </c>
      <c r="AW2091">
        <v>1</v>
      </c>
      <c r="AZ2091">
        <v>1</v>
      </c>
      <c r="BA2091">
        <v>33.049999999999997</v>
      </c>
      <c r="BB2091">
        <v>6.2</v>
      </c>
      <c r="BC2091">
        <v>5.7</v>
      </c>
      <c r="BD2091" t="s">
        <v>3</v>
      </c>
      <c r="BE2091" t="s">
        <v>3</v>
      </c>
      <c r="BF2091" t="s">
        <v>3</v>
      </c>
      <c r="BG2091" t="s">
        <v>3</v>
      </c>
      <c r="BH2091">
        <v>0</v>
      </c>
      <c r="BI2091">
        <v>1</v>
      </c>
      <c r="BJ2091" t="s">
        <v>304</v>
      </c>
      <c r="BM2091">
        <v>10001</v>
      </c>
      <c r="BN2091">
        <v>0</v>
      </c>
      <c r="BO2091" t="s">
        <v>302</v>
      </c>
      <c r="BP2091">
        <v>1</v>
      </c>
      <c r="BQ2091">
        <v>2</v>
      </c>
      <c r="BR2091">
        <v>0</v>
      </c>
      <c r="BS2091">
        <v>33.049999999999997</v>
      </c>
      <c r="BT2091">
        <v>1</v>
      </c>
      <c r="BU2091">
        <v>1</v>
      </c>
      <c r="BV2091">
        <v>1</v>
      </c>
      <c r="BW2091">
        <v>1</v>
      </c>
      <c r="BX2091">
        <v>1</v>
      </c>
      <c r="BY2091" t="s">
        <v>3</v>
      </c>
      <c r="BZ2091">
        <v>118</v>
      </c>
      <c r="CA2091">
        <v>63</v>
      </c>
      <c r="CB2091" t="s">
        <v>3</v>
      </c>
      <c r="CE2091">
        <v>0</v>
      </c>
      <c r="CF2091">
        <v>0</v>
      </c>
      <c r="CG2091">
        <v>0</v>
      </c>
      <c r="CM2091">
        <v>0</v>
      </c>
      <c r="CN2091" t="s">
        <v>3</v>
      </c>
      <c r="CO2091">
        <v>0</v>
      </c>
      <c r="CP2091">
        <f t="shared" si="1490"/>
        <v>21990.980000000003</v>
      </c>
      <c r="CQ2091">
        <f t="shared" si="1491"/>
        <v>43630.935000000005</v>
      </c>
      <c r="CR2091">
        <f t="shared" si="1492"/>
        <v>109.42999999999999</v>
      </c>
      <c r="CS2091">
        <f t="shared" si="1493"/>
        <v>0</v>
      </c>
      <c r="CT2091">
        <f t="shared" si="1494"/>
        <v>28957.087999999996</v>
      </c>
      <c r="CU2091">
        <f t="shared" si="1495"/>
        <v>0</v>
      </c>
      <c r="CV2091">
        <f t="shared" si="1496"/>
        <v>96.6</v>
      </c>
      <c r="CW2091">
        <f t="shared" si="1497"/>
        <v>0</v>
      </c>
      <c r="CX2091">
        <f t="shared" si="1498"/>
        <v>0</v>
      </c>
      <c r="CY2091">
        <f t="shared" si="1499"/>
        <v>7883.5680000000002</v>
      </c>
      <c r="CZ2091">
        <f t="shared" si="1500"/>
        <v>3766.5936000000006</v>
      </c>
      <c r="DC2091" t="s">
        <v>3</v>
      </c>
      <c r="DD2091" t="s">
        <v>3</v>
      </c>
      <c r="DE2091" t="s">
        <v>133</v>
      </c>
      <c r="DF2091" t="s">
        <v>133</v>
      </c>
      <c r="DG2091" t="s">
        <v>134</v>
      </c>
      <c r="DH2091" t="s">
        <v>3</v>
      </c>
      <c r="DI2091" t="s">
        <v>134</v>
      </c>
      <c r="DJ2091" t="s">
        <v>133</v>
      </c>
      <c r="DK2091" t="s">
        <v>3</v>
      </c>
      <c r="DL2091" t="s">
        <v>3</v>
      </c>
      <c r="DM2091" t="s">
        <v>3</v>
      </c>
      <c r="DN2091">
        <v>0</v>
      </c>
      <c r="DO2091">
        <v>0</v>
      </c>
      <c r="DP2091">
        <v>1</v>
      </c>
      <c r="DQ2091">
        <v>1</v>
      </c>
      <c r="DU2091">
        <v>1005</v>
      </c>
      <c r="DV2091" t="s">
        <v>215</v>
      </c>
      <c r="DW2091" t="s">
        <v>215</v>
      </c>
      <c r="DX2091">
        <v>100</v>
      </c>
      <c r="DZ2091" t="s">
        <v>3</v>
      </c>
      <c r="EA2091" t="s">
        <v>3</v>
      </c>
      <c r="EB2091" t="s">
        <v>3</v>
      </c>
      <c r="EC2091" t="s">
        <v>3</v>
      </c>
      <c r="EE2091">
        <v>29085510</v>
      </c>
      <c r="EF2091">
        <v>2</v>
      </c>
      <c r="EG2091" t="s">
        <v>135</v>
      </c>
      <c r="EH2091">
        <v>0</v>
      </c>
      <c r="EI2091" t="s">
        <v>3</v>
      </c>
      <c r="EJ2091">
        <v>1</v>
      </c>
      <c r="EK2091">
        <v>10001</v>
      </c>
      <c r="EL2091" t="s">
        <v>136</v>
      </c>
      <c r="EM2091" t="s">
        <v>137</v>
      </c>
      <c r="EO2091" t="s">
        <v>3</v>
      </c>
      <c r="EQ2091">
        <v>0</v>
      </c>
      <c r="ER2091">
        <v>8430.5499999999993</v>
      </c>
      <c r="ES2091">
        <v>7654.55</v>
      </c>
      <c r="ET2091">
        <v>14.12</v>
      </c>
      <c r="EU2091">
        <v>0</v>
      </c>
      <c r="EV2091">
        <v>761.88</v>
      </c>
      <c r="EW2091">
        <v>84</v>
      </c>
      <c r="EX2091">
        <v>0</v>
      </c>
      <c r="EY2091">
        <v>0</v>
      </c>
      <c r="FQ2091">
        <v>0</v>
      </c>
      <c r="FR2091">
        <f t="shared" si="1501"/>
        <v>0</v>
      </c>
      <c r="FS2091">
        <v>0</v>
      </c>
      <c r="FT2091" t="s">
        <v>139</v>
      </c>
      <c r="FU2091" t="s">
        <v>25</v>
      </c>
      <c r="FV2091" t="s">
        <v>25</v>
      </c>
      <c r="FW2091" t="s">
        <v>26</v>
      </c>
      <c r="FX2091">
        <v>106.2</v>
      </c>
      <c r="FY2091">
        <v>53.55</v>
      </c>
      <c r="GA2091" t="s">
        <v>3</v>
      </c>
      <c r="GD2091">
        <v>1</v>
      </c>
      <c r="GF2091">
        <v>892663548</v>
      </c>
      <c r="GG2091">
        <v>2</v>
      </c>
      <c r="GH2091">
        <v>1</v>
      </c>
      <c r="GI2091">
        <v>2</v>
      </c>
      <c r="GJ2091">
        <v>0</v>
      </c>
      <c r="GK2091">
        <v>0</v>
      </c>
      <c r="GL2091">
        <f t="shared" si="1502"/>
        <v>0</v>
      </c>
      <c r="GM2091">
        <f t="shared" si="1503"/>
        <v>33641.14</v>
      </c>
      <c r="GN2091">
        <f t="shared" si="1504"/>
        <v>33641.14</v>
      </c>
      <c r="GO2091">
        <f t="shared" si="1505"/>
        <v>0</v>
      </c>
      <c r="GP2091">
        <f t="shared" si="1506"/>
        <v>0</v>
      </c>
      <c r="GR2091">
        <v>0</v>
      </c>
      <c r="GS2091">
        <v>3</v>
      </c>
      <c r="GT2091">
        <v>0</v>
      </c>
      <c r="GU2091" t="s">
        <v>3</v>
      </c>
      <c r="GV2091">
        <f t="shared" si="1507"/>
        <v>0</v>
      </c>
      <c r="GW2091">
        <v>1</v>
      </c>
      <c r="GX2091">
        <f t="shared" si="1508"/>
        <v>0</v>
      </c>
      <c r="HA2091">
        <v>0</v>
      </c>
      <c r="HB2091">
        <v>0</v>
      </c>
      <c r="HC2091">
        <f t="shared" si="1509"/>
        <v>0</v>
      </c>
      <c r="HE2091" t="s">
        <v>3</v>
      </c>
      <c r="HF2091" t="s">
        <v>3</v>
      </c>
      <c r="HM2091" t="s">
        <v>3</v>
      </c>
      <c r="IK2091">
        <v>0</v>
      </c>
    </row>
    <row r="2092" spans="1:245">
      <c r="A2092">
        <v>17</v>
      </c>
      <c r="B2092">
        <v>0</v>
      </c>
      <c r="C2092">
        <f>ROW(SmtRes!A2283)</f>
        <v>2283</v>
      </c>
      <c r="D2092">
        <f>ROW(EtalonRes!A2224)</f>
        <v>2224</v>
      </c>
      <c r="E2092" t="s">
        <v>270</v>
      </c>
      <c r="F2092" t="s">
        <v>218</v>
      </c>
      <c r="G2092" t="s">
        <v>219</v>
      </c>
      <c r="H2092" t="s">
        <v>220</v>
      </c>
      <c r="I2092">
        <f>ROUND(60.5/100,9)</f>
        <v>0.60499999999999998</v>
      </c>
      <c r="J2092">
        <v>0</v>
      </c>
      <c r="K2092">
        <f>ROUND(60.5/100,9)</f>
        <v>0.60499999999999998</v>
      </c>
      <c r="O2092">
        <f t="shared" si="1475"/>
        <v>16765.02</v>
      </c>
      <c r="P2092">
        <f t="shared" si="1476"/>
        <v>4804.6400000000003</v>
      </c>
      <c r="Q2092">
        <f t="shared" si="1477"/>
        <v>10.62</v>
      </c>
      <c r="R2092">
        <f t="shared" si="1478"/>
        <v>3.6</v>
      </c>
      <c r="S2092">
        <f t="shared" si="1479"/>
        <v>11949.76</v>
      </c>
      <c r="T2092">
        <f t="shared" si="1480"/>
        <v>0</v>
      </c>
      <c r="U2092">
        <f t="shared" si="1481"/>
        <v>38.92025499999999</v>
      </c>
      <c r="V2092">
        <f t="shared" si="1482"/>
        <v>7.5624999999999998E-3</v>
      </c>
      <c r="W2092">
        <f t="shared" si="1483"/>
        <v>0</v>
      </c>
      <c r="X2092">
        <f t="shared" si="1484"/>
        <v>9562.69</v>
      </c>
      <c r="Y2092">
        <f t="shared" si="1485"/>
        <v>4422.74</v>
      </c>
      <c r="AA2092">
        <v>35863109</v>
      </c>
      <c r="AB2092">
        <f t="shared" si="1486"/>
        <v>7162.38</v>
      </c>
      <c r="AC2092">
        <f t="shared" si="1487"/>
        <v>6563.27</v>
      </c>
      <c r="AD2092">
        <f>ROUND(((((ET2092*1.25))-((EU2092*1.25)))+AE2092),2)</f>
        <v>1.48</v>
      </c>
      <c r="AE2092">
        <f>ROUND(((EU2092*1.25)),2)</f>
        <v>0.18</v>
      </c>
      <c r="AF2092">
        <f>ROUND(((EV2092*1.15)),2)</f>
        <v>597.63</v>
      </c>
      <c r="AG2092">
        <f t="shared" si="1488"/>
        <v>0</v>
      </c>
      <c r="AH2092">
        <f>((EW2092*1.15))</f>
        <v>64.330999999999989</v>
      </c>
      <c r="AI2092">
        <f>((EX2092*1.25))</f>
        <v>1.2500000000000001E-2</v>
      </c>
      <c r="AJ2092">
        <f t="shared" si="1489"/>
        <v>0</v>
      </c>
      <c r="AK2092">
        <v>7084.13</v>
      </c>
      <c r="AL2092">
        <v>6563.27</v>
      </c>
      <c r="AM2092">
        <v>1.18</v>
      </c>
      <c r="AN2092">
        <v>0.14000000000000001</v>
      </c>
      <c r="AO2092">
        <v>519.67999999999995</v>
      </c>
      <c r="AP2092">
        <v>0</v>
      </c>
      <c r="AQ2092">
        <v>55.94</v>
      </c>
      <c r="AR2092">
        <v>0.01</v>
      </c>
      <c r="AS2092">
        <v>0</v>
      </c>
      <c r="AT2092">
        <v>80</v>
      </c>
      <c r="AU2092">
        <v>37</v>
      </c>
      <c r="AV2092">
        <v>1</v>
      </c>
      <c r="AW2092">
        <v>1</v>
      </c>
      <c r="AZ2092">
        <v>1</v>
      </c>
      <c r="BA2092">
        <v>33.049999999999997</v>
      </c>
      <c r="BB2092">
        <v>11.86</v>
      </c>
      <c r="BC2092">
        <v>1.21</v>
      </c>
      <c r="BD2092" t="s">
        <v>3</v>
      </c>
      <c r="BE2092" t="s">
        <v>3</v>
      </c>
      <c r="BF2092" t="s">
        <v>3</v>
      </c>
      <c r="BG2092" t="s">
        <v>3</v>
      </c>
      <c r="BH2092">
        <v>0</v>
      </c>
      <c r="BI2092">
        <v>1</v>
      </c>
      <c r="BJ2092" t="s">
        <v>221</v>
      </c>
      <c r="BM2092">
        <v>15001</v>
      </c>
      <c r="BN2092">
        <v>0</v>
      </c>
      <c r="BO2092" t="s">
        <v>218</v>
      </c>
      <c r="BP2092">
        <v>1</v>
      </c>
      <c r="BQ2092">
        <v>2</v>
      </c>
      <c r="BR2092">
        <v>0</v>
      </c>
      <c r="BS2092">
        <v>33.049999999999997</v>
      </c>
      <c r="BT2092">
        <v>1</v>
      </c>
      <c r="BU2092">
        <v>1</v>
      </c>
      <c r="BV2092">
        <v>1</v>
      </c>
      <c r="BW2092">
        <v>1</v>
      </c>
      <c r="BX2092">
        <v>1</v>
      </c>
      <c r="BY2092" t="s">
        <v>3</v>
      </c>
      <c r="BZ2092">
        <v>105</v>
      </c>
      <c r="CA2092">
        <v>55</v>
      </c>
      <c r="CB2092" t="s">
        <v>3</v>
      </c>
      <c r="CE2092">
        <v>0</v>
      </c>
      <c r="CF2092">
        <v>0</v>
      </c>
      <c r="CG2092">
        <v>0</v>
      </c>
      <c r="CM2092">
        <v>0</v>
      </c>
      <c r="CN2092" t="s">
        <v>3</v>
      </c>
      <c r="CO2092">
        <v>0</v>
      </c>
      <c r="CP2092">
        <f t="shared" si="1490"/>
        <v>16765.02</v>
      </c>
      <c r="CQ2092">
        <f t="shared" si="1491"/>
        <v>7941.5567000000001</v>
      </c>
      <c r="CR2092">
        <f t="shared" si="1492"/>
        <v>17.552799999999998</v>
      </c>
      <c r="CS2092">
        <f t="shared" si="1493"/>
        <v>5.948999999999999</v>
      </c>
      <c r="CT2092">
        <f t="shared" si="1494"/>
        <v>19751.671499999997</v>
      </c>
      <c r="CU2092">
        <f t="shared" si="1495"/>
        <v>0</v>
      </c>
      <c r="CV2092">
        <f t="shared" si="1496"/>
        <v>64.330999999999989</v>
      </c>
      <c r="CW2092">
        <f t="shared" si="1497"/>
        <v>1.2500000000000001E-2</v>
      </c>
      <c r="CX2092">
        <f t="shared" si="1498"/>
        <v>0</v>
      </c>
      <c r="CY2092">
        <f t="shared" si="1499"/>
        <v>9562.6880000000001</v>
      </c>
      <c r="CZ2092">
        <f t="shared" si="1500"/>
        <v>4422.7431999999999</v>
      </c>
      <c r="DC2092" t="s">
        <v>3</v>
      </c>
      <c r="DD2092" t="s">
        <v>3</v>
      </c>
      <c r="DE2092" t="s">
        <v>133</v>
      </c>
      <c r="DF2092" t="s">
        <v>133</v>
      </c>
      <c r="DG2092" t="s">
        <v>134</v>
      </c>
      <c r="DH2092" t="s">
        <v>3</v>
      </c>
      <c r="DI2092" t="s">
        <v>134</v>
      </c>
      <c r="DJ2092" t="s">
        <v>133</v>
      </c>
      <c r="DK2092" t="s">
        <v>3</v>
      </c>
      <c r="DL2092" t="s">
        <v>3</v>
      </c>
      <c r="DM2092" t="s">
        <v>3</v>
      </c>
      <c r="DN2092">
        <v>0</v>
      </c>
      <c r="DO2092">
        <v>0</v>
      </c>
      <c r="DP2092">
        <v>1</v>
      </c>
      <c r="DQ2092">
        <v>1</v>
      </c>
      <c r="DU2092">
        <v>1013</v>
      </c>
      <c r="DV2092" t="s">
        <v>220</v>
      </c>
      <c r="DW2092" t="s">
        <v>220</v>
      </c>
      <c r="DX2092">
        <v>1</v>
      </c>
      <c r="DZ2092" t="s">
        <v>3</v>
      </c>
      <c r="EA2092" t="s">
        <v>3</v>
      </c>
      <c r="EB2092" t="s">
        <v>3</v>
      </c>
      <c r="EC2092" t="s">
        <v>3</v>
      </c>
      <c r="EE2092">
        <v>29085536</v>
      </c>
      <c r="EF2092">
        <v>2</v>
      </c>
      <c r="EG2092" t="s">
        <v>135</v>
      </c>
      <c r="EH2092">
        <v>0</v>
      </c>
      <c r="EI2092" t="s">
        <v>3</v>
      </c>
      <c r="EJ2092">
        <v>1</v>
      </c>
      <c r="EK2092">
        <v>15001</v>
      </c>
      <c r="EL2092" t="s">
        <v>151</v>
      </c>
      <c r="EM2092" t="s">
        <v>152</v>
      </c>
      <c r="EO2092" t="s">
        <v>3</v>
      </c>
      <c r="EQ2092">
        <v>0</v>
      </c>
      <c r="ER2092">
        <v>7084.13</v>
      </c>
      <c r="ES2092">
        <v>6563.27</v>
      </c>
      <c r="ET2092">
        <v>1.18</v>
      </c>
      <c r="EU2092">
        <v>0.14000000000000001</v>
      </c>
      <c r="EV2092">
        <v>519.67999999999995</v>
      </c>
      <c r="EW2092">
        <v>55.94</v>
      </c>
      <c r="EX2092">
        <v>0.01</v>
      </c>
      <c r="EY2092">
        <v>0</v>
      </c>
      <c r="FQ2092">
        <v>0</v>
      </c>
      <c r="FR2092">
        <f t="shared" si="1501"/>
        <v>0</v>
      </c>
      <c r="FS2092">
        <v>0</v>
      </c>
      <c r="FT2092" t="s">
        <v>139</v>
      </c>
      <c r="FU2092" t="s">
        <v>25</v>
      </c>
      <c r="FV2092" t="s">
        <v>25</v>
      </c>
      <c r="FW2092" t="s">
        <v>26</v>
      </c>
      <c r="FX2092">
        <v>94.5</v>
      </c>
      <c r="FY2092">
        <v>46.75</v>
      </c>
      <c r="GA2092" t="s">
        <v>3</v>
      </c>
      <c r="GD2092">
        <v>1</v>
      </c>
      <c r="GF2092">
        <v>797186164</v>
      </c>
      <c r="GG2092">
        <v>2</v>
      </c>
      <c r="GH2092">
        <v>1</v>
      </c>
      <c r="GI2092">
        <v>2</v>
      </c>
      <c r="GJ2092">
        <v>0</v>
      </c>
      <c r="GK2092">
        <v>0</v>
      </c>
      <c r="GL2092">
        <f t="shared" si="1502"/>
        <v>0</v>
      </c>
      <c r="GM2092">
        <f t="shared" si="1503"/>
        <v>30750.45</v>
      </c>
      <c r="GN2092">
        <f t="shared" si="1504"/>
        <v>30750.45</v>
      </c>
      <c r="GO2092">
        <f t="shared" si="1505"/>
        <v>0</v>
      </c>
      <c r="GP2092">
        <f t="shared" si="1506"/>
        <v>0</v>
      </c>
      <c r="GR2092">
        <v>0</v>
      </c>
      <c r="GS2092">
        <v>3</v>
      </c>
      <c r="GT2092">
        <v>0</v>
      </c>
      <c r="GU2092" t="s">
        <v>3</v>
      </c>
      <c r="GV2092">
        <f t="shared" si="1507"/>
        <v>0</v>
      </c>
      <c r="GW2092">
        <v>1</v>
      </c>
      <c r="GX2092">
        <f t="shared" si="1508"/>
        <v>0</v>
      </c>
      <c r="HA2092">
        <v>0</v>
      </c>
      <c r="HB2092">
        <v>0</v>
      </c>
      <c r="HC2092">
        <f t="shared" si="1509"/>
        <v>0</v>
      </c>
      <c r="HE2092" t="s">
        <v>3</v>
      </c>
      <c r="HF2092" t="s">
        <v>3</v>
      </c>
      <c r="HM2092" t="s">
        <v>3</v>
      </c>
      <c r="IK2092">
        <v>0</v>
      </c>
    </row>
    <row r="2093" spans="1:245">
      <c r="A2093">
        <v>17</v>
      </c>
      <c r="B2093">
        <v>0</v>
      </c>
      <c r="C2093">
        <f>ROW(SmtRes!A2295)</f>
        <v>2295</v>
      </c>
      <c r="D2093">
        <f>ROW(EtalonRes!A2233)</f>
        <v>2233</v>
      </c>
      <c r="E2093" t="s">
        <v>217</v>
      </c>
      <c r="F2093" t="s">
        <v>223</v>
      </c>
      <c r="G2093" t="s">
        <v>224</v>
      </c>
      <c r="H2093" t="s">
        <v>58</v>
      </c>
      <c r="I2093">
        <f>ROUND(3/100,9)</f>
        <v>0.03</v>
      </c>
      <c r="J2093">
        <v>0</v>
      </c>
      <c r="K2093">
        <f>ROUND(3/100,9)</f>
        <v>0.03</v>
      </c>
      <c r="O2093">
        <f t="shared" si="1475"/>
        <v>359.88</v>
      </c>
      <c r="P2093">
        <f t="shared" si="1476"/>
        <v>13.57</v>
      </c>
      <c r="Q2093">
        <f t="shared" si="1477"/>
        <v>1.56</v>
      </c>
      <c r="R2093">
        <f t="shared" si="1478"/>
        <v>0.41</v>
      </c>
      <c r="S2093">
        <f t="shared" si="1479"/>
        <v>344.75</v>
      </c>
      <c r="T2093">
        <f t="shared" si="1480"/>
        <v>0</v>
      </c>
      <c r="U2093">
        <f t="shared" si="1481"/>
        <v>1.0515600000000001</v>
      </c>
      <c r="V2093">
        <f t="shared" si="1482"/>
        <v>8.9999999999999998E-4</v>
      </c>
      <c r="W2093">
        <f t="shared" si="1483"/>
        <v>0</v>
      </c>
      <c r="X2093">
        <f t="shared" si="1484"/>
        <v>279.58</v>
      </c>
      <c r="Y2093">
        <f t="shared" si="1485"/>
        <v>179.48</v>
      </c>
      <c r="AA2093">
        <v>35863109</v>
      </c>
      <c r="AB2093">
        <f t="shared" si="1486"/>
        <v>416.77</v>
      </c>
      <c r="AC2093">
        <f t="shared" si="1487"/>
        <v>63.28</v>
      </c>
      <c r="AD2093">
        <f t="shared" ref="AD2093:AD2099" si="1512">ROUND((((ET2093)-(EU2093))+AE2093),2)</f>
        <v>5.78</v>
      </c>
      <c r="AE2093">
        <f t="shared" ref="AE2093:AE2099" si="1513">ROUND((EU2093),2)</f>
        <v>0.41</v>
      </c>
      <c r="AF2093">
        <f>ROUND(((EV2093*1.15)),2)</f>
        <v>347.71</v>
      </c>
      <c r="AG2093">
        <f t="shared" si="1488"/>
        <v>0</v>
      </c>
      <c r="AH2093">
        <f>((EW2093*1.15))</f>
        <v>35.052</v>
      </c>
      <c r="AI2093">
        <f t="shared" ref="AI2093:AI2099" si="1514">(EX2093)</f>
        <v>0.03</v>
      </c>
      <c r="AJ2093">
        <f t="shared" si="1489"/>
        <v>0</v>
      </c>
      <c r="AK2093">
        <v>371.42</v>
      </c>
      <c r="AL2093">
        <v>63.28</v>
      </c>
      <c r="AM2093">
        <v>5.78</v>
      </c>
      <c r="AN2093">
        <v>0.41</v>
      </c>
      <c r="AO2093">
        <v>302.36</v>
      </c>
      <c r="AP2093">
        <v>0</v>
      </c>
      <c r="AQ2093">
        <v>30.48</v>
      </c>
      <c r="AR2093">
        <v>0.03</v>
      </c>
      <c r="AS2093">
        <v>0</v>
      </c>
      <c r="AT2093">
        <v>81</v>
      </c>
      <c r="AU2093">
        <v>52</v>
      </c>
      <c r="AV2093">
        <v>1</v>
      </c>
      <c r="AW2093">
        <v>1</v>
      </c>
      <c r="AZ2093">
        <v>1</v>
      </c>
      <c r="BA2093">
        <v>33.049999999999997</v>
      </c>
      <c r="BB2093">
        <v>9.01</v>
      </c>
      <c r="BC2093">
        <v>7.15</v>
      </c>
      <c r="BD2093" t="s">
        <v>3</v>
      </c>
      <c r="BE2093" t="s">
        <v>3</v>
      </c>
      <c r="BF2093" t="s">
        <v>3</v>
      </c>
      <c r="BG2093" t="s">
        <v>3</v>
      </c>
      <c r="BH2093">
        <v>0</v>
      </c>
      <c r="BI2093">
        <v>2</v>
      </c>
      <c r="BJ2093" t="s">
        <v>225</v>
      </c>
      <c r="BM2093">
        <v>108001</v>
      </c>
      <c r="BN2093">
        <v>0</v>
      </c>
      <c r="BO2093" t="s">
        <v>223</v>
      </c>
      <c r="BP2093">
        <v>1</v>
      </c>
      <c r="BQ2093">
        <v>3</v>
      </c>
      <c r="BR2093">
        <v>0</v>
      </c>
      <c r="BS2093">
        <v>33.049999999999997</v>
      </c>
      <c r="BT2093">
        <v>1</v>
      </c>
      <c r="BU2093">
        <v>1</v>
      </c>
      <c r="BV2093">
        <v>1</v>
      </c>
      <c r="BW2093">
        <v>1</v>
      </c>
      <c r="BX2093">
        <v>1</v>
      </c>
      <c r="BY2093" t="s">
        <v>3</v>
      </c>
      <c r="BZ2093">
        <v>95</v>
      </c>
      <c r="CA2093">
        <v>65</v>
      </c>
      <c r="CB2093" t="s">
        <v>3</v>
      </c>
      <c r="CE2093">
        <v>0</v>
      </c>
      <c r="CF2093">
        <v>0</v>
      </c>
      <c r="CG2093">
        <v>0</v>
      </c>
      <c r="CM2093">
        <v>0</v>
      </c>
      <c r="CN2093" t="s">
        <v>993</v>
      </c>
      <c r="CO2093">
        <v>0</v>
      </c>
      <c r="CP2093">
        <f t="shared" si="1490"/>
        <v>359.88</v>
      </c>
      <c r="CQ2093">
        <f t="shared" si="1491"/>
        <v>452.45200000000006</v>
      </c>
      <c r="CR2093">
        <f t="shared" si="1492"/>
        <v>52.077800000000003</v>
      </c>
      <c r="CS2093">
        <f t="shared" si="1493"/>
        <v>13.550499999999998</v>
      </c>
      <c r="CT2093">
        <f t="shared" si="1494"/>
        <v>11491.815499999999</v>
      </c>
      <c r="CU2093">
        <f t="shared" si="1495"/>
        <v>0</v>
      </c>
      <c r="CV2093">
        <f t="shared" si="1496"/>
        <v>35.052</v>
      </c>
      <c r="CW2093">
        <f t="shared" si="1497"/>
        <v>0.03</v>
      </c>
      <c r="CX2093">
        <f t="shared" si="1498"/>
        <v>0</v>
      </c>
      <c r="CY2093">
        <f t="shared" si="1499"/>
        <v>279.57960000000003</v>
      </c>
      <c r="CZ2093">
        <f t="shared" si="1500"/>
        <v>179.48320000000001</v>
      </c>
      <c r="DC2093" t="s">
        <v>3</v>
      </c>
      <c r="DD2093" t="s">
        <v>3</v>
      </c>
      <c r="DE2093" t="s">
        <v>3</v>
      </c>
      <c r="DF2093" t="s">
        <v>3</v>
      </c>
      <c r="DG2093" t="s">
        <v>134</v>
      </c>
      <c r="DH2093" t="s">
        <v>3</v>
      </c>
      <c r="DI2093" t="s">
        <v>134</v>
      </c>
      <c r="DJ2093" t="s">
        <v>3</v>
      </c>
      <c r="DK2093" t="s">
        <v>3</v>
      </c>
      <c r="DL2093" t="s">
        <v>3</v>
      </c>
      <c r="DM2093" t="s">
        <v>3</v>
      </c>
      <c r="DN2093">
        <v>0</v>
      </c>
      <c r="DO2093">
        <v>0</v>
      </c>
      <c r="DP2093">
        <v>1</v>
      </c>
      <c r="DQ2093">
        <v>1</v>
      </c>
      <c r="DU2093">
        <v>1010</v>
      </c>
      <c r="DV2093" t="s">
        <v>58</v>
      </c>
      <c r="DW2093" t="s">
        <v>58</v>
      </c>
      <c r="DX2093">
        <v>100</v>
      </c>
      <c r="DZ2093" t="s">
        <v>3</v>
      </c>
      <c r="EA2093" t="s">
        <v>3</v>
      </c>
      <c r="EB2093" t="s">
        <v>3</v>
      </c>
      <c r="EC2093" t="s">
        <v>3</v>
      </c>
      <c r="EE2093">
        <v>29085386</v>
      </c>
      <c r="EF2093">
        <v>3</v>
      </c>
      <c r="EG2093" t="s">
        <v>226</v>
      </c>
      <c r="EH2093">
        <v>0</v>
      </c>
      <c r="EI2093" t="s">
        <v>3</v>
      </c>
      <c r="EJ2093">
        <v>2</v>
      </c>
      <c r="EK2093">
        <v>108001</v>
      </c>
      <c r="EL2093" t="s">
        <v>227</v>
      </c>
      <c r="EM2093" t="s">
        <v>228</v>
      </c>
      <c r="EO2093" t="s">
        <v>305</v>
      </c>
      <c r="EQ2093">
        <v>0</v>
      </c>
      <c r="ER2093">
        <v>371.42</v>
      </c>
      <c r="ES2093">
        <v>63.28</v>
      </c>
      <c r="ET2093">
        <v>5.78</v>
      </c>
      <c r="EU2093">
        <v>0.41</v>
      </c>
      <c r="EV2093">
        <v>302.36</v>
      </c>
      <c r="EW2093">
        <v>30.48</v>
      </c>
      <c r="EX2093">
        <v>0.03</v>
      </c>
      <c r="EY2093">
        <v>0</v>
      </c>
      <c r="FQ2093">
        <v>0</v>
      </c>
      <c r="FR2093">
        <f t="shared" si="1501"/>
        <v>0</v>
      </c>
      <c r="FS2093">
        <v>0</v>
      </c>
      <c r="FV2093" t="s">
        <v>25</v>
      </c>
      <c r="FW2093" t="s">
        <v>26</v>
      </c>
      <c r="FX2093">
        <v>95</v>
      </c>
      <c r="FY2093">
        <v>65</v>
      </c>
      <c r="GA2093" t="s">
        <v>3</v>
      </c>
      <c r="GD2093">
        <v>1</v>
      </c>
      <c r="GF2093">
        <v>-1627028948</v>
      </c>
      <c r="GG2093">
        <v>2</v>
      </c>
      <c r="GH2093">
        <v>1</v>
      </c>
      <c r="GI2093">
        <v>2</v>
      </c>
      <c r="GJ2093">
        <v>0</v>
      </c>
      <c r="GK2093">
        <v>0</v>
      </c>
      <c r="GL2093">
        <f t="shared" si="1502"/>
        <v>0</v>
      </c>
      <c r="GM2093">
        <f t="shared" si="1503"/>
        <v>818.94</v>
      </c>
      <c r="GN2093">
        <f t="shared" si="1504"/>
        <v>0</v>
      </c>
      <c r="GO2093">
        <f t="shared" si="1505"/>
        <v>818.94</v>
      </c>
      <c r="GP2093">
        <f t="shared" si="1506"/>
        <v>0</v>
      </c>
      <c r="GR2093">
        <v>0</v>
      </c>
      <c r="GS2093">
        <v>3</v>
      </c>
      <c r="GT2093">
        <v>0</v>
      </c>
      <c r="GU2093" t="s">
        <v>3</v>
      </c>
      <c r="GV2093">
        <f t="shared" si="1507"/>
        <v>0</v>
      </c>
      <c r="GW2093">
        <v>1</v>
      </c>
      <c r="GX2093">
        <f t="shared" si="1508"/>
        <v>0</v>
      </c>
      <c r="HA2093">
        <v>0</v>
      </c>
      <c r="HB2093">
        <v>0</v>
      </c>
      <c r="HC2093">
        <f t="shared" si="1509"/>
        <v>0</v>
      </c>
      <c r="HE2093" t="s">
        <v>3</v>
      </c>
      <c r="HF2093" t="s">
        <v>3</v>
      </c>
      <c r="HM2093" t="s">
        <v>3</v>
      </c>
      <c r="IK2093">
        <v>0</v>
      </c>
    </row>
    <row r="2094" spans="1:245">
      <c r="A2094">
        <v>18</v>
      </c>
      <c r="B2094">
        <v>0</v>
      </c>
      <c r="C2094">
        <v>2293</v>
      </c>
      <c r="E2094" t="s">
        <v>279</v>
      </c>
      <c r="F2094" t="s">
        <v>230</v>
      </c>
      <c r="G2094" t="s">
        <v>231</v>
      </c>
      <c r="H2094" t="s">
        <v>232</v>
      </c>
      <c r="I2094">
        <f>I2093*J2094</f>
        <v>3.0000000000000001E-3</v>
      </c>
      <c r="J2094">
        <v>0.1</v>
      </c>
      <c r="K2094">
        <v>0.1</v>
      </c>
      <c r="O2094">
        <f t="shared" si="1475"/>
        <v>15.35</v>
      </c>
      <c r="P2094">
        <f t="shared" si="1476"/>
        <v>15.35</v>
      </c>
      <c r="Q2094">
        <f t="shared" si="1477"/>
        <v>0</v>
      </c>
      <c r="R2094">
        <f t="shared" si="1478"/>
        <v>0</v>
      </c>
      <c r="S2094">
        <f t="shared" si="1479"/>
        <v>0</v>
      </c>
      <c r="T2094">
        <f t="shared" si="1480"/>
        <v>0</v>
      </c>
      <c r="U2094">
        <f t="shared" si="1481"/>
        <v>0</v>
      </c>
      <c r="V2094">
        <f t="shared" si="1482"/>
        <v>0</v>
      </c>
      <c r="W2094">
        <f t="shared" si="1483"/>
        <v>0.06</v>
      </c>
      <c r="X2094">
        <f t="shared" si="1484"/>
        <v>0</v>
      </c>
      <c r="Y2094">
        <f t="shared" si="1485"/>
        <v>0</v>
      </c>
      <c r="AA2094">
        <v>35863109</v>
      </c>
      <c r="AB2094">
        <f t="shared" si="1486"/>
        <v>1998.42</v>
      </c>
      <c r="AC2094">
        <f t="shared" si="1487"/>
        <v>1998.42</v>
      </c>
      <c r="AD2094">
        <f t="shared" si="1512"/>
        <v>0</v>
      </c>
      <c r="AE2094">
        <f t="shared" si="1513"/>
        <v>0</v>
      </c>
      <c r="AF2094">
        <f>ROUND((EV2094),2)</f>
        <v>0</v>
      </c>
      <c r="AG2094">
        <f t="shared" si="1488"/>
        <v>0</v>
      </c>
      <c r="AH2094">
        <f>(EW2094)</f>
        <v>0</v>
      </c>
      <c r="AI2094">
        <f t="shared" si="1514"/>
        <v>0</v>
      </c>
      <c r="AJ2094">
        <f t="shared" si="1489"/>
        <v>19.399999999999999</v>
      </c>
      <c r="AK2094">
        <v>1998.42</v>
      </c>
      <c r="AL2094">
        <v>1998.42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19.399999999999999</v>
      </c>
      <c r="AT2094">
        <v>0</v>
      </c>
      <c r="AU2094">
        <v>0</v>
      </c>
      <c r="AV2094">
        <v>1</v>
      </c>
      <c r="AW2094">
        <v>1</v>
      </c>
      <c r="AZ2094">
        <v>1</v>
      </c>
      <c r="BA2094">
        <v>1</v>
      </c>
      <c r="BB2094">
        <v>1</v>
      </c>
      <c r="BC2094">
        <v>2.56</v>
      </c>
      <c r="BD2094" t="s">
        <v>3</v>
      </c>
      <c r="BE2094" t="s">
        <v>3</v>
      </c>
      <c r="BF2094" t="s">
        <v>3</v>
      </c>
      <c r="BG2094" t="s">
        <v>3</v>
      </c>
      <c r="BH2094">
        <v>3</v>
      </c>
      <c r="BI2094">
        <v>2</v>
      </c>
      <c r="BJ2094" t="s">
        <v>233</v>
      </c>
      <c r="BM2094">
        <v>500002</v>
      </c>
      <c r="BN2094">
        <v>0</v>
      </c>
      <c r="BO2094" t="s">
        <v>230</v>
      </c>
      <c r="BP2094">
        <v>1</v>
      </c>
      <c r="BQ2094">
        <v>12</v>
      </c>
      <c r="BR2094">
        <v>0</v>
      </c>
      <c r="BS2094">
        <v>1</v>
      </c>
      <c r="BT2094">
        <v>1</v>
      </c>
      <c r="BU2094">
        <v>1</v>
      </c>
      <c r="BV2094">
        <v>1</v>
      </c>
      <c r="BW2094">
        <v>1</v>
      </c>
      <c r="BX2094">
        <v>1</v>
      </c>
      <c r="BY2094" t="s">
        <v>3</v>
      </c>
      <c r="BZ2094">
        <v>0</v>
      </c>
      <c r="CA2094">
        <v>0</v>
      </c>
      <c r="CB2094" t="s">
        <v>3</v>
      </c>
      <c r="CE2094">
        <v>0</v>
      </c>
      <c r="CF2094">
        <v>0</v>
      </c>
      <c r="CG2094">
        <v>0</v>
      </c>
      <c r="CM2094">
        <v>0</v>
      </c>
      <c r="CN2094" t="s">
        <v>3</v>
      </c>
      <c r="CO2094">
        <v>0</v>
      </c>
      <c r="CP2094">
        <f t="shared" si="1490"/>
        <v>15.35</v>
      </c>
      <c r="CQ2094">
        <f t="shared" si="1491"/>
        <v>5115.9552000000003</v>
      </c>
      <c r="CR2094">
        <f t="shared" si="1492"/>
        <v>0</v>
      </c>
      <c r="CS2094">
        <f t="shared" si="1493"/>
        <v>0</v>
      </c>
      <c r="CT2094">
        <f t="shared" si="1494"/>
        <v>0</v>
      </c>
      <c r="CU2094">
        <f t="shared" si="1495"/>
        <v>0</v>
      </c>
      <c r="CV2094">
        <f t="shared" si="1496"/>
        <v>0</v>
      </c>
      <c r="CW2094">
        <f t="shared" si="1497"/>
        <v>0</v>
      </c>
      <c r="CX2094">
        <f t="shared" si="1498"/>
        <v>19.399999999999999</v>
      </c>
      <c r="CY2094">
        <f t="shared" si="1499"/>
        <v>0</v>
      </c>
      <c r="CZ2094">
        <f t="shared" si="1500"/>
        <v>0</v>
      </c>
      <c r="DC2094" t="s">
        <v>3</v>
      </c>
      <c r="DD2094" t="s">
        <v>3</v>
      </c>
      <c r="DE2094" t="s">
        <v>3</v>
      </c>
      <c r="DF2094" t="s">
        <v>3</v>
      </c>
      <c r="DG2094" t="s">
        <v>3</v>
      </c>
      <c r="DH2094" t="s">
        <v>3</v>
      </c>
      <c r="DI2094" t="s">
        <v>3</v>
      </c>
      <c r="DJ2094" t="s">
        <v>3</v>
      </c>
      <c r="DK2094" t="s">
        <v>3</v>
      </c>
      <c r="DL2094" t="s">
        <v>3</v>
      </c>
      <c r="DM2094" t="s">
        <v>3</v>
      </c>
      <c r="DN2094">
        <v>0</v>
      </c>
      <c r="DO2094">
        <v>0</v>
      </c>
      <c r="DP2094">
        <v>1</v>
      </c>
      <c r="DQ2094">
        <v>1</v>
      </c>
      <c r="DU2094">
        <v>1010</v>
      </c>
      <c r="DV2094" t="s">
        <v>232</v>
      </c>
      <c r="DW2094" t="s">
        <v>232</v>
      </c>
      <c r="DX2094">
        <v>1000</v>
      </c>
      <c r="DZ2094" t="s">
        <v>3</v>
      </c>
      <c r="EA2094" t="s">
        <v>3</v>
      </c>
      <c r="EB2094" t="s">
        <v>3</v>
      </c>
      <c r="EC2094" t="s">
        <v>3</v>
      </c>
      <c r="EE2094">
        <v>29085444</v>
      </c>
      <c r="EF2094">
        <v>12</v>
      </c>
      <c r="EG2094" t="s">
        <v>32</v>
      </c>
      <c r="EH2094">
        <v>0</v>
      </c>
      <c r="EI2094" t="s">
        <v>3</v>
      </c>
      <c r="EJ2094">
        <v>2</v>
      </c>
      <c r="EK2094">
        <v>500002</v>
      </c>
      <c r="EL2094" t="s">
        <v>33</v>
      </c>
      <c r="EM2094" t="s">
        <v>34</v>
      </c>
      <c r="EO2094" t="s">
        <v>3</v>
      </c>
      <c r="EQ2094">
        <v>0</v>
      </c>
      <c r="ER2094">
        <v>1998.42</v>
      </c>
      <c r="ES2094">
        <v>1998.42</v>
      </c>
      <c r="ET2094">
        <v>0</v>
      </c>
      <c r="EU2094">
        <v>0</v>
      </c>
      <c r="EV2094">
        <v>0</v>
      </c>
      <c r="EW2094">
        <v>0</v>
      </c>
      <c r="EX2094">
        <v>0</v>
      </c>
      <c r="FQ2094">
        <v>0</v>
      </c>
      <c r="FR2094">
        <f t="shared" si="1501"/>
        <v>0</v>
      </c>
      <c r="FS2094">
        <v>0</v>
      </c>
      <c r="FX2094">
        <v>0</v>
      </c>
      <c r="FY2094">
        <v>0</v>
      </c>
      <c r="GA2094" t="s">
        <v>3</v>
      </c>
      <c r="GD2094">
        <v>1</v>
      </c>
      <c r="GF2094">
        <v>-1152774928</v>
      </c>
      <c r="GG2094">
        <v>2</v>
      </c>
      <c r="GH2094">
        <v>1</v>
      </c>
      <c r="GI2094">
        <v>2</v>
      </c>
      <c r="GJ2094">
        <v>0</v>
      </c>
      <c r="GK2094">
        <v>0</v>
      </c>
      <c r="GL2094">
        <f t="shared" si="1502"/>
        <v>0</v>
      </c>
      <c r="GM2094">
        <f t="shared" si="1503"/>
        <v>15.35</v>
      </c>
      <c r="GN2094">
        <f t="shared" si="1504"/>
        <v>0</v>
      </c>
      <c r="GO2094">
        <f t="shared" si="1505"/>
        <v>15.35</v>
      </c>
      <c r="GP2094">
        <f t="shared" si="1506"/>
        <v>0</v>
      </c>
      <c r="GR2094">
        <v>0</v>
      </c>
      <c r="GS2094">
        <v>3</v>
      </c>
      <c r="GT2094">
        <v>0</v>
      </c>
      <c r="GU2094" t="s">
        <v>3</v>
      </c>
      <c r="GV2094">
        <f t="shared" si="1507"/>
        <v>0</v>
      </c>
      <c r="GW2094">
        <v>1</v>
      </c>
      <c r="GX2094">
        <f t="shared" si="1508"/>
        <v>0</v>
      </c>
      <c r="HA2094">
        <v>0</v>
      </c>
      <c r="HB2094">
        <v>0</v>
      </c>
      <c r="HC2094">
        <f t="shared" si="1509"/>
        <v>0</v>
      </c>
      <c r="HE2094" t="s">
        <v>3</v>
      </c>
      <c r="HF2094" t="s">
        <v>3</v>
      </c>
      <c r="HM2094" t="s">
        <v>3</v>
      </c>
      <c r="IK2094">
        <v>0</v>
      </c>
    </row>
    <row r="2095" spans="1:245">
      <c r="A2095">
        <v>18</v>
      </c>
      <c r="B2095">
        <v>0</v>
      </c>
      <c r="C2095">
        <v>2291</v>
      </c>
      <c r="E2095" t="s">
        <v>280</v>
      </c>
      <c r="F2095" t="s">
        <v>235</v>
      </c>
      <c r="G2095" t="s">
        <v>236</v>
      </c>
      <c r="H2095" t="s">
        <v>237</v>
      </c>
      <c r="I2095">
        <f>I2093*J2095</f>
        <v>2</v>
      </c>
      <c r="J2095">
        <v>66.666666666666671</v>
      </c>
      <c r="K2095">
        <v>66.666667000000004</v>
      </c>
      <c r="O2095">
        <f t="shared" si="1475"/>
        <v>105</v>
      </c>
      <c r="P2095">
        <f t="shared" si="1476"/>
        <v>105</v>
      </c>
      <c r="Q2095">
        <f t="shared" si="1477"/>
        <v>0</v>
      </c>
      <c r="R2095">
        <f t="shared" si="1478"/>
        <v>0</v>
      </c>
      <c r="S2095">
        <f t="shared" si="1479"/>
        <v>0</v>
      </c>
      <c r="T2095">
        <f t="shared" si="1480"/>
        <v>0</v>
      </c>
      <c r="U2095">
        <f t="shared" si="1481"/>
        <v>0</v>
      </c>
      <c r="V2095">
        <f t="shared" si="1482"/>
        <v>0</v>
      </c>
      <c r="W2095">
        <f t="shared" si="1483"/>
        <v>0.14000000000000001</v>
      </c>
      <c r="X2095">
        <f t="shared" si="1484"/>
        <v>0</v>
      </c>
      <c r="Y2095">
        <f t="shared" si="1485"/>
        <v>0</v>
      </c>
      <c r="AA2095">
        <v>35863109</v>
      </c>
      <c r="AB2095">
        <f t="shared" si="1486"/>
        <v>7.62</v>
      </c>
      <c r="AC2095">
        <f t="shared" si="1487"/>
        <v>7.62</v>
      </c>
      <c r="AD2095">
        <f t="shared" si="1512"/>
        <v>0</v>
      </c>
      <c r="AE2095">
        <f t="shared" si="1513"/>
        <v>0</v>
      </c>
      <c r="AF2095">
        <f>ROUND((EV2095),2)</f>
        <v>0</v>
      </c>
      <c r="AG2095">
        <f t="shared" si="1488"/>
        <v>0</v>
      </c>
      <c r="AH2095">
        <f>(EW2095)</f>
        <v>0</v>
      </c>
      <c r="AI2095">
        <f t="shared" si="1514"/>
        <v>0</v>
      </c>
      <c r="AJ2095">
        <f t="shared" si="1489"/>
        <v>7.0000000000000007E-2</v>
      </c>
      <c r="AK2095">
        <v>7.62</v>
      </c>
      <c r="AL2095">
        <v>7.62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7.0000000000000007E-2</v>
      </c>
      <c r="AT2095">
        <v>0</v>
      </c>
      <c r="AU2095">
        <v>0</v>
      </c>
      <c r="AV2095">
        <v>1</v>
      </c>
      <c r="AW2095">
        <v>1</v>
      </c>
      <c r="AZ2095">
        <v>1</v>
      </c>
      <c r="BA2095">
        <v>1</v>
      </c>
      <c r="BB2095">
        <v>1</v>
      </c>
      <c r="BC2095">
        <v>6.89</v>
      </c>
      <c r="BD2095" t="s">
        <v>3</v>
      </c>
      <c r="BE2095" t="s">
        <v>3</v>
      </c>
      <c r="BF2095" t="s">
        <v>3</v>
      </c>
      <c r="BG2095" t="s">
        <v>3</v>
      </c>
      <c r="BH2095">
        <v>3</v>
      </c>
      <c r="BI2095">
        <v>2</v>
      </c>
      <c r="BJ2095" t="s">
        <v>238</v>
      </c>
      <c r="BM2095">
        <v>500002</v>
      </c>
      <c r="BN2095">
        <v>0</v>
      </c>
      <c r="BO2095" t="s">
        <v>235</v>
      </c>
      <c r="BP2095">
        <v>1</v>
      </c>
      <c r="BQ2095">
        <v>12</v>
      </c>
      <c r="BR2095">
        <v>0</v>
      </c>
      <c r="BS2095">
        <v>1</v>
      </c>
      <c r="BT2095">
        <v>1</v>
      </c>
      <c r="BU2095">
        <v>1</v>
      </c>
      <c r="BV2095">
        <v>1</v>
      </c>
      <c r="BW2095">
        <v>1</v>
      </c>
      <c r="BX2095">
        <v>1</v>
      </c>
      <c r="BY2095" t="s">
        <v>3</v>
      </c>
      <c r="BZ2095">
        <v>0</v>
      </c>
      <c r="CA2095">
        <v>0</v>
      </c>
      <c r="CB2095" t="s">
        <v>3</v>
      </c>
      <c r="CE2095">
        <v>0</v>
      </c>
      <c r="CF2095">
        <v>0</v>
      </c>
      <c r="CG2095">
        <v>0</v>
      </c>
      <c r="CM2095">
        <v>0</v>
      </c>
      <c r="CN2095" t="s">
        <v>3</v>
      </c>
      <c r="CO2095">
        <v>0</v>
      </c>
      <c r="CP2095">
        <f t="shared" si="1490"/>
        <v>105</v>
      </c>
      <c r="CQ2095">
        <f t="shared" si="1491"/>
        <v>52.501799999999996</v>
      </c>
      <c r="CR2095">
        <f t="shared" si="1492"/>
        <v>0</v>
      </c>
      <c r="CS2095">
        <f t="shared" si="1493"/>
        <v>0</v>
      </c>
      <c r="CT2095">
        <f t="shared" si="1494"/>
        <v>0</v>
      </c>
      <c r="CU2095">
        <f t="shared" si="1495"/>
        <v>0</v>
      </c>
      <c r="CV2095">
        <f t="shared" si="1496"/>
        <v>0</v>
      </c>
      <c r="CW2095">
        <f t="shared" si="1497"/>
        <v>0</v>
      </c>
      <c r="CX2095">
        <f t="shared" si="1498"/>
        <v>7.0000000000000007E-2</v>
      </c>
      <c r="CY2095">
        <f t="shared" si="1499"/>
        <v>0</v>
      </c>
      <c r="CZ2095">
        <f t="shared" si="1500"/>
        <v>0</v>
      </c>
      <c r="DC2095" t="s">
        <v>3</v>
      </c>
      <c r="DD2095" t="s">
        <v>3</v>
      </c>
      <c r="DE2095" t="s">
        <v>3</v>
      </c>
      <c r="DF2095" t="s">
        <v>3</v>
      </c>
      <c r="DG2095" t="s">
        <v>3</v>
      </c>
      <c r="DH2095" t="s">
        <v>3</v>
      </c>
      <c r="DI2095" t="s">
        <v>3</v>
      </c>
      <c r="DJ2095" t="s">
        <v>3</v>
      </c>
      <c r="DK2095" t="s">
        <v>3</v>
      </c>
      <c r="DL2095" t="s">
        <v>3</v>
      </c>
      <c r="DM2095" t="s">
        <v>3</v>
      </c>
      <c r="DN2095">
        <v>0</v>
      </c>
      <c r="DO2095">
        <v>0</v>
      </c>
      <c r="DP2095">
        <v>1</v>
      </c>
      <c r="DQ2095">
        <v>1</v>
      </c>
      <c r="DU2095">
        <v>1010</v>
      </c>
      <c r="DV2095" t="s">
        <v>237</v>
      </c>
      <c r="DW2095" t="s">
        <v>237</v>
      </c>
      <c r="DX2095">
        <v>1</v>
      </c>
      <c r="DZ2095" t="s">
        <v>3</v>
      </c>
      <c r="EA2095" t="s">
        <v>3</v>
      </c>
      <c r="EB2095" t="s">
        <v>3</v>
      </c>
      <c r="EC2095" t="s">
        <v>3</v>
      </c>
      <c r="EE2095">
        <v>29085444</v>
      </c>
      <c r="EF2095">
        <v>12</v>
      </c>
      <c r="EG2095" t="s">
        <v>32</v>
      </c>
      <c r="EH2095">
        <v>0</v>
      </c>
      <c r="EI2095" t="s">
        <v>3</v>
      </c>
      <c r="EJ2095">
        <v>2</v>
      </c>
      <c r="EK2095">
        <v>500002</v>
      </c>
      <c r="EL2095" t="s">
        <v>33</v>
      </c>
      <c r="EM2095" t="s">
        <v>34</v>
      </c>
      <c r="EO2095" t="s">
        <v>3</v>
      </c>
      <c r="EQ2095">
        <v>0</v>
      </c>
      <c r="ER2095">
        <v>7.62</v>
      </c>
      <c r="ES2095">
        <v>7.62</v>
      </c>
      <c r="ET2095">
        <v>0</v>
      </c>
      <c r="EU2095">
        <v>0</v>
      </c>
      <c r="EV2095">
        <v>0</v>
      </c>
      <c r="EW2095">
        <v>0</v>
      </c>
      <c r="EX2095">
        <v>0</v>
      </c>
      <c r="FQ2095">
        <v>0</v>
      </c>
      <c r="FR2095">
        <f t="shared" si="1501"/>
        <v>0</v>
      </c>
      <c r="FS2095">
        <v>0</v>
      </c>
      <c r="FX2095">
        <v>0</v>
      </c>
      <c r="FY2095">
        <v>0</v>
      </c>
      <c r="GA2095" t="s">
        <v>3</v>
      </c>
      <c r="GD2095">
        <v>1</v>
      </c>
      <c r="GF2095">
        <v>-652224790</v>
      </c>
      <c r="GG2095">
        <v>2</v>
      </c>
      <c r="GH2095">
        <v>1</v>
      </c>
      <c r="GI2095">
        <v>2</v>
      </c>
      <c r="GJ2095">
        <v>0</v>
      </c>
      <c r="GK2095">
        <v>0</v>
      </c>
      <c r="GL2095">
        <f t="shared" si="1502"/>
        <v>0</v>
      </c>
      <c r="GM2095">
        <f t="shared" si="1503"/>
        <v>105</v>
      </c>
      <c r="GN2095">
        <f t="shared" si="1504"/>
        <v>0</v>
      </c>
      <c r="GO2095">
        <f t="shared" si="1505"/>
        <v>105</v>
      </c>
      <c r="GP2095">
        <f t="shared" si="1506"/>
        <v>0</v>
      </c>
      <c r="GR2095">
        <v>0</v>
      </c>
      <c r="GS2095">
        <v>3</v>
      </c>
      <c r="GT2095">
        <v>0</v>
      </c>
      <c r="GU2095" t="s">
        <v>3</v>
      </c>
      <c r="GV2095">
        <f t="shared" si="1507"/>
        <v>0</v>
      </c>
      <c r="GW2095">
        <v>1</v>
      </c>
      <c r="GX2095">
        <f t="shared" si="1508"/>
        <v>0</v>
      </c>
      <c r="HA2095">
        <v>0</v>
      </c>
      <c r="HB2095">
        <v>0</v>
      </c>
      <c r="HC2095">
        <f t="shared" si="1509"/>
        <v>0</v>
      </c>
      <c r="HE2095" t="s">
        <v>3</v>
      </c>
      <c r="HF2095" t="s">
        <v>3</v>
      </c>
      <c r="HM2095" t="s">
        <v>3</v>
      </c>
      <c r="IK2095">
        <v>0</v>
      </c>
    </row>
    <row r="2096" spans="1:245">
      <c r="A2096">
        <v>18</v>
      </c>
      <c r="B2096">
        <v>0</v>
      </c>
      <c r="C2096">
        <v>2292</v>
      </c>
      <c r="E2096" t="s">
        <v>281</v>
      </c>
      <c r="F2096" t="s">
        <v>240</v>
      </c>
      <c r="G2096" t="s">
        <v>241</v>
      </c>
      <c r="H2096" t="s">
        <v>237</v>
      </c>
      <c r="I2096">
        <f>I2093*J2096</f>
        <v>1</v>
      </c>
      <c r="J2096">
        <v>33.333333333333336</v>
      </c>
      <c r="K2096">
        <v>33.333333000000003</v>
      </c>
      <c r="O2096">
        <f t="shared" si="1475"/>
        <v>76.59</v>
      </c>
      <c r="P2096">
        <f t="shared" si="1476"/>
        <v>76.59</v>
      </c>
      <c r="Q2096">
        <f t="shared" si="1477"/>
        <v>0</v>
      </c>
      <c r="R2096">
        <f t="shared" si="1478"/>
        <v>0</v>
      </c>
      <c r="S2096">
        <f t="shared" si="1479"/>
        <v>0</v>
      </c>
      <c r="T2096">
        <f t="shared" si="1480"/>
        <v>0</v>
      </c>
      <c r="U2096">
        <f t="shared" si="1481"/>
        <v>0</v>
      </c>
      <c r="V2096">
        <f t="shared" si="1482"/>
        <v>0</v>
      </c>
      <c r="W2096">
        <f t="shared" si="1483"/>
        <v>0.09</v>
      </c>
      <c r="X2096">
        <f t="shared" si="1484"/>
        <v>0</v>
      </c>
      <c r="Y2096">
        <f t="shared" si="1485"/>
        <v>0</v>
      </c>
      <c r="AA2096">
        <v>35863109</v>
      </c>
      <c r="AB2096">
        <f t="shared" si="1486"/>
        <v>9.01</v>
      </c>
      <c r="AC2096">
        <f t="shared" si="1487"/>
        <v>9.01</v>
      </c>
      <c r="AD2096">
        <f t="shared" si="1512"/>
        <v>0</v>
      </c>
      <c r="AE2096">
        <f t="shared" si="1513"/>
        <v>0</v>
      </c>
      <c r="AF2096">
        <f>ROUND((EV2096),2)</f>
        <v>0</v>
      </c>
      <c r="AG2096">
        <f t="shared" si="1488"/>
        <v>0</v>
      </c>
      <c r="AH2096">
        <f>(EW2096)</f>
        <v>0</v>
      </c>
      <c r="AI2096">
        <f t="shared" si="1514"/>
        <v>0</v>
      </c>
      <c r="AJ2096">
        <f t="shared" si="1489"/>
        <v>0.09</v>
      </c>
      <c r="AK2096">
        <v>9.01</v>
      </c>
      <c r="AL2096">
        <v>9.01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0.09</v>
      </c>
      <c r="AT2096">
        <v>0</v>
      </c>
      <c r="AU2096">
        <v>0</v>
      </c>
      <c r="AV2096">
        <v>1</v>
      </c>
      <c r="AW2096">
        <v>1</v>
      </c>
      <c r="AZ2096">
        <v>1</v>
      </c>
      <c r="BA2096">
        <v>1</v>
      </c>
      <c r="BB2096">
        <v>1</v>
      </c>
      <c r="BC2096">
        <v>8.5</v>
      </c>
      <c r="BD2096" t="s">
        <v>3</v>
      </c>
      <c r="BE2096" t="s">
        <v>3</v>
      </c>
      <c r="BF2096" t="s">
        <v>3</v>
      </c>
      <c r="BG2096" t="s">
        <v>3</v>
      </c>
      <c r="BH2096">
        <v>3</v>
      </c>
      <c r="BI2096">
        <v>2</v>
      </c>
      <c r="BJ2096" t="s">
        <v>242</v>
      </c>
      <c r="BM2096">
        <v>500002</v>
      </c>
      <c r="BN2096">
        <v>0</v>
      </c>
      <c r="BO2096" t="s">
        <v>240</v>
      </c>
      <c r="BP2096">
        <v>1</v>
      </c>
      <c r="BQ2096">
        <v>12</v>
      </c>
      <c r="BR2096">
        <v>0</v>
      </c>
      <c r="BS2096">
        <v>1</v>
      </c>
      <c r="BT2096">
        <v>1</v>
      </c>
      <c r="BU2096">
        <v>1</v>
      </c>
      <c r="BV2096">
        <v>1</v>
      </c>
      <c r="BW2096">
        <v>1</v>
      </c>
      <c r="BX2096">
        <v>1</v>
      </c>
      <c r="BY2096" t="s">
        <v>3</v>
      </c>
      <c r="BZ2096">
        <v>0</v>
      </c>
      <c r="CA2096">
        <v>0</v>
      </c>
      <c r="CB2096" t="s">
        <v>3</v>
      </c>
      <c r="CE2096">
        <v>0</v>
      </c>
      <c r="CF2096">
        <v>0</v>
      </c>
      <c r="CG2096">
        <v>0</v>
      </c>
      <c r="CM2096">
        <v>0</v>
      </c>
      <c r="CN2096" t="s">
        <v>3</v>
      </c>
      <c r="CO2096">
        <v>0</v>
      </c>
      <c r="CP2096">
        <f t="shared" si="1490"/>
        <v>76.59</v>
      </c>
      <c r="CQ2096">
        <f t="shared" si="1491"/>
        <v>76.584999999999994</v>
      </c>
      <c r="CR2096">
        <f t="shared" si="1492"/>
        <v>0</v>
      </c>
      <c r="CS2096">
        <f t="shared" si="1493"/>
        <v>0</v>
      </c>
      <c r="CT2096">
        <f t="shared" si="1494"/>
        <v>0</v>
      </c>
      <c r="CU2096">
        <f t="shared" si="1495"/>
        <v>0</v>
      </c>
      <c r="CV2096">
        <f t="shared" si="1496"/>
        <v>0</v>
      </c>
      <c r="CW2096">
        <f t="shared" si="1497"/>
        <v>0</v>
      </c>
      <c r="CX2096">
        <f t="shared" si="1498"/>
        <v>0.09</v>
      </c>
      <c r="CY2096">
        <f t="shared" si="1499"/>
        <v>0</v>
      </c>
      <c r="CZ2096">
        <f t="shared" si="1500"/>
        <v>0</v>
      </c>
      <c r="DC2096" t="s">
        <v>3</v>
      </c>
      <c r="DD2096" t="s">
        <v>3</v>
      </c>
      <c r="DE2096" t="s">
        <v>3</v>
      </c>
      <c r="DF2096" t="s">
        <v>3</v>
      </c>
      <c r="DG2096" t="s">
        <v>3</v>
      </c>
      <c r="DH2096" t="s">
        <v>3</v>
      </c>
      <c r="DI2096" t="s">
        <v>3</v>
      </c>
      <c r="DJ2096" t="s">
        <v>3</v>
      </c>
      <c r="DK2096" t="s">
        <v>3</v>
      </c>
      <c r="DL2096" t="s">
        <v>3</v>
      </c>
      <c r="DM2096" t="s">
        <v>3</v>
      </c>
      <c r="DN2096">
        <v>0</v>
      </c>
      <c r="DO2096">
        <v>0</v>
      </c>
      <c r="DP2096">
        <v>1</v>
      </c>
      <c r="DQ2096">
        <v>1</v>
      </c>
      <c r="DU2096">
        <v>1010</v>
      </c>
      <c r="DV2096" t="s">
        <v>237</v>
      </c>
      <c r="DW2096" t="s">
        <v>237</v>
      </c>
      <c r="DX2096">
        <v>1</v>
      </c>
      <c r="DZ2096" t="s">
        <v>3</v>
      </c>
      <c r="EA2096" t="s">
        <v>3</v>
      </c>
      <c r="EB2096" t="s">
        <v>3</v>
      </c>
      <c r="EC2096" t="s">
        <v>3</v>
      </c>
      <c r="EE2096">
        <v>29085444</v>
      </c>
      <c r="EF2096">
        <v>12</v>
      </c>
      <c r="EG2096" t="s">
        <v>32</v>
      </c>
      <c r="EH2096">
        <v>0</v>
      </c>
      <c r="EI2096" t="s">
        <v>3</v>
      </c>
      <c r="EJ2096">
        <v>2</v>
      </c>
      <c r="EK2096">
        <v>500002</v>
      </c>
      <c r="EL2096" t="s">
        <v>33</v>
      </c>
      <c r="EM2096" t="s">
        <v>34</v>
      </c>
      <c r="EO2096" t="s">
        <v>3</v>
      </c>
      <c r="EQ2096">
        <v>0</v>
      </c>
      <c r="ER2096">
        <v>9.01</v>
      </c>
      <c r="ES2096">
        <v>9.01</v>
      </c>
      <c r="ET2096">
        <v>0</v>
      </c>
      <c r="EU2096">
        <v>0</v>
      </c>
      <c r="EV2096">
        <v>0</v>
      </c>
      <c r="EW2096">
        <v>0</v>
      </c>
      <c r="EX2096">
        <v>0</v>
      </c>
      <c r="FQ2096">
        <v>0</v>
      </c>
      <c r="FR2096">
        <f t="shared" si="1501"/>
        <v>0</v>
      </c>
      <c r="FS2096">
        <v>0</v>
      </c>
      <c r="FX2096">
        <v>0</v>
      </c>
      <c r="FY2096">
        <v>0</v>
      </c>
      <c r="GA2096" t="s">
        <v>3</v>
      </c>
      <c r="GD2096">
        <v>1</v>
      </c>
      <c r="GF2096">
        <v>-1484870884</v>
      </c>
      <c r="GG2096">
        <v>2</v>
      </c>
      <c r="GH2096">
        <v>1</v>
      </c>
      <c r="GI2096">
        <v>2</v>
      </c>
      <c r="GJ2096">
        <v>0</v>
      </c>
      <c r="GK2096">
        <v>0</v>
      </c>
      <c r="GL2096">
        <f t="shared" si="1502"/>
        <v>0</v>
      </c>
      <c r="GM2096">
        <f t="shared" si="1503"/>
        <v>76.59</v>
      </c>
      <c r="GN2096">
        <f t="shared" si="1504"/>
        <v>0</v>
      </c>
      <c r="GO2096">
        <f t="shared" si="1505"/>
        <v>76.59</v>
      </c>
      <c r="GP2096">
        <f t="shared" si="1506"/>
        <v>0</v>
      </c>
      <c r="GR2096">
        <v>0</v>
      </c>
      <c r="GS2096">
        <v>3</v>
      </c>
      <c r="GT2096">
        <v>0</v>
      </c>
      <c r="GU2096" t="s">
        <v>3</v>
      </c>
      <c r="GV2096">
        <f t="shared" si="1507"/>
        <v>0</v>
      </c>
      <c r="GW2096">
        <v>1</v>
      </c>
      <c r="GX2096">
        <f t="shared" si="1508"/>
        <v>0</v>
      </c>
      <c r="HA2096">
        <v>0</v>
      </c>
      <c r="HB2096">
        <v>0</v>
      </c>
      <c r="HC2096">
        <f t="shared" si="1509"/>
        <v>0</v>
      </c>
      <c r="HE2096" t="s">
        <v>3</v>
      </c>
      <c r="HF2096" t="s">
        <v>3</v>
      </c>
      <c r="HM2096" t="s">
        <v>3</v>
      </c>
      <c r="IK2096">
        <v>0</v>
      </c>
    </row>
    <row r="2097" spans="1:245">
      <c r="A2097">
        <v>17</v>
      </c>
      <c r="B2097">
        <v>0</v>
      </c>
      <c r="C2097">
        <f>ROW(SmtRes!A2304)</f>
        <v>2304</v>
      </c>
      <c r="D2097">
        <f>ROW(EtalonRes!A2240)</f>
        <v>2240</v>
      </c>
      <c r="E2097" t="s">
        <v>222</v>
      </c>
      <c r="F2097" t="s">
        <v>244</v>
      </c>
      <c r="G2097" t="s">
        <v>245</v>
      </c>
      <c r="H2097" t="s">
        <v>58</v>
      </c>
      <c r="I2097">
        <f>ROUND(1/100,9)</f>
        <v>0.01</v>
      </c>
      <c r="J2097">
        <v>0</v>
      </c>
      <c r="K2097">
        <f>ROUND(1/100,9)</f>
        <v>0.01</v>
      </c>
      <c r="O2097">
        <f t="shared" si="1475"/>
        <v>102.04</v>
      </c>
      <c r="P2097">
        <f t="shared" si="1476"/>
        <v>2.58</v>
      </c>
      <c r="Q2097">
        <f t="shared" si="1477"/>
        <v>0.52</v>
      </c>
      <c r="R2097">
        <f t="shared" si="1478"/>
        <v>0.14000000000000001</v>
      </c>
      <c r="S2097">
        <f t="shared" si="1479"/>
        <v>98.94</v>
      </c>
      <c r="T2097">
        <f t="shared" si="1480"/>
        <v>0</v>
      </c>
      <c r="U2097">
        <f t="shared" si="1481"/>
        <v>0.30175999999999997</v>
      </c>
      <c r="V2097">
        <f t="shared" si="1482"/>
        <v>2.9999999999999997E-4</v>
      </c>
      <c r="W2097">
        <f t="shared" si="1483"/>
        <v>0</v>
      </c>
      <c r="X2097">
        <f t="shared" si="1484"/>
        <v>80.25</v>
      </c>
      <c r="Y2097">
        <f t="shared" si="1485"/>
        <v>51.52</v>
      </c>
      <c r="AA2097">
        <v>35863109</v>
      </c>
      <c r="AB2097">
        <f t="shared" si="1486"/>
        <v>341.2</v>
      </c>
      <c r="AC2097">
        <f t="shared" si="1487"/>
        <v>36.07</v>
      </c>
      <c r="AD2097">
        <f t="shared" si="1512"/>
        <v>5.78</v>
      </c>
      <c r="AE2097">
        <f t="shared" si="1513"/>
        <v>0.41</v>
      </c>
      <c r="AF2097">
        <f>ROUND(((EV2097*1.15)),2)</f>
        <v>299.35000000000002</v>
      </c>
      <c r="AG2097">
        <f t="shared" si="1488"/>
        <v>0</v>
      </c>
      <c r="AH2097">
        <f>((EW2097*1.15))</f>
        <v>30.175999999999995</v>
      </c>
      <c r="AI2097">
        <f t="shared" si="1514"/>
        <v>0.03</v>
      </c>
      <c r="AJ2097">
        <f t="shared" si="1489"/>
        <v>0</v>
      </c>
      <c r="AK2097">
        <v>302.14999999999998</v>
      </c>
      <c r="AL2097">
        <v>36.07</v>
      </c>
      <c r="AM2097">
        <v>5.78</v>
      </c>
      <c r="AN2097">
        <v>0.41</v>
      </c>
      <c r="AO2097">
        <v>260.3</v>
      </c>
      <c r="AP2097">
        <v>0</v>
      </c>
      <c r="AQ2097">
        <v>26.24</v>
      </c>
      <c r="AR2097">
        <v>0.03</v>
      </c>
      <c r="AS2097">
        <v>0</v>
      </c>
      <c r="AT2097">
        <v>81</v>
      </c>
      <c r="AU2097">
        <v>52</v>
      </c>
      <c r="AV2097">
        <v>1</v>
      </c>
      <c r="AW2097">
        <v>1</v>
      </c>
      <c r="AZ2097">
        <v>1</v>
      </c>
      <c r="BA2097">
        <v>33.049999999999997</v>
      </c>
      <c r="BB2097">
        <v>9.01</v>
      </c>
      <c r="BC2097">
        <v>7.15</v>
      </c>
      <c r="BD2097" t="s">
        <v>3</v>
      </c>
      <c r="BE2097" t="s">
        <v>3</v>
      </c>
      <c r="BF2097" t="s">
        <v>3</v>
      </c>
      <c r="BG2097" t="s">
        <v>3</v>
      </c>
      <c r="BH2097">
        <v>0</v>
      </c>
      <c r="BI2097">
        <v>2</v>
      </c>
      <c r="BJ2097" t="s">
        <v>246</v>
      </c>
      <c r="BM2097">
        <v>108001</v>
      </c>
      <c r="BN2097">
        <v>0</v>
      </c>
      <c r="BO2097" t="s">
        <v>244</v>
      </c>
      <c r="BP2097">
        <v>1</v>
      </c>
      <c r="BQ2097">
        <v>3</v>
      </c>
      <c r="BR2097">
        <v>0</v>
      </c>
      <c r="BS2097">
        <v>33.049999999999997</v>
      </c>
      <c r="BT2097">
        <v>1</v>
      </c>
      <c r="BU2097">
        <v>1</v>
      </c>
      <c r="BV2097">
        <v>1</v>
      </c>
      <c r="BW2097">
        <v>1</v>
      </c>
      <c r="BX2097">
        <v>1</v>
      </c>
      <c r="BY2097" t="s">
        <v>3</v>
      </c>
      <c r="BZ2097">
        <v>95</v>
      </c>
      <c r="CA2097">
        <v>65</v>
      </c>
      <c r="CB2097" t="s">
        <v>3</v>
      </c>
      <c r="CE2097">
        <v>0</v>
      </c>
      <c r="CF2097">
        <v>0</v>
      </c>
      <c r="CG2097">
        <v>0</v>
      </c>
      <c r="CM2097">
        <v>0</v>
      </c>
      <c r="CN2097" t="s">
        <v>993</v>
      </c>
      <c r="CO2097">
        <v>0</v>
      </c>
      <c r="CP2097">
        <f t="shared" si="1490"/>
        <v>102.03999999999999</v>
      </c>
      <c r="CQ2097">
        <f t="shared" si="1491"/>
        <v>257.90050000000002</v>
      </c>
      <c r="CR2097">
        <f t="shared" si="1492"/>
        <v>52.077800000000003</v>
      </c>
      <c r="CS2097">
        <f t="shared" si="1493"/>
        <v>13.550499999999998</v>
      </c>
      <c r="CT2097">
        <f t="shared" si="1494"/>
        <v>9893.5174999999999</v>
      </c>
      <c r="CU2097">
        <f t="shared" si="1495"/>
        <v>0</v>
      </c>
      <c r="CV2097">
        <f t="shared" si="1496"/>
        <v>30.175999999999995</v>
      </c>
      <c r="CW2097">
        <f t="shared" si="1497"/>
        <v>0.03</v>
      </c>
      <c r="CX2097">
        <f t="shared" si="1498"/>
        <v>0</v>
      </c>
      <c r="CY2097">
        <f t="shared" si="1499"/>
        <v>80.254799999999989</v>
      </c>
      <c r="CZ2097">
        <f t="shared" si="1500"/>
        <v>51.521599999999999</v>
      </c>
      <c r="DC2097" t="s">
        <v>3</v>
      </c>
      <c r="DD2097" t="s">
        <v>3</v>
      </c>
      <c r="DE2097" t="s">
        <v>3</v>
      </c>
      <c r="DF2097" t="s">
        <v>3</v>
      </c>
      <c r="DG2097" t="s">
        <v>134</v>
      </c>
      <c r="DH2097" t="s">
        <v>3</v>
      </c>
      <c r="DI2097" t="s">
        <v>134</v>
      </c>
      <c r="DJ2097" t="s">
        <v>3</v>
      </c>
      <c r="DK2097" t="s">
        <v>3</v>
      </c>
      <c r="DL2097" t="s">
        <v>3</v>
      </c>
      <c r="DM2097" t="s">
        <v>3</v>
      </c>
      <c r="DN2097">
        <v>0</v>
      </c>
      <c r="DO2097">
        <v>0</v>
      </c>
      <c r="DP2097">
        <v>1</v>
      </c>
      <c r="DQ2097">
        <v>1</v>
      </c>
      <c r="DU2097">
        <v>1010</v>
      </c>
      <c r="DV2097" t="s">
        <v>58</v>
      </c>
      <c r="DW2097" t="s">
        <v>58</v>
      </c>
      <c r="DX2097">
        <v>100</v>
      </c>
      <c r="DZ2097" t="s">
        <v>3</v>
      </c>
      <c r="EA2097" t="s">
        <v>3</v>
      </c>
      <c r="EB2097" t="s">
        <v>3</v>
      </c>
      <c r="EC2097" t="s">
        <v>3</v>
      </c>
      <c r="EE2097">
        <v>29085386</v>
      </c>
      <c r="EF2097">
        <v>3</v>
      </c>
      <c r="EG2097" t="s">
        <v>226</v>
      </c>
      <c r="EH2097">
        <v>0</v>
      </c>
      <c r="EI2097" t="s">
        <v>3</v>
      </c>
      <c r="EJ2097">
        <v>2</v>
      </c>
      <c r="EK2097">
        <v>108001</v>
      </c>
      <c r="EL2097" t="s">
        <v>227</v>
      </c>
      <c r="EM2097" t="s">
        <v>228</v>
      </c>
      <c r="EO2097" t="s">
        <v>305</v>
      </c>
      <c r="EQ2097">
        <v>0</v>
      </c>
      <c r="ER2097">
        <v>302.14999999999998</v>
      </c>
      <c r="ES2097">
        <v>36.07</v>
      </c>
      <c r="ET2097">
        <v>5.78</v>
      </c>
      <c r="EU2097">
        <v>0.41</v>
      </c>
      <c r="EV2097">
        <v>260.3</v>
      </c>
      <c r="EW2097">
        <v>26.24</v>
      </c>
      <c r="EX2097">
        <v>0.03</v>
      </c>
      <c r="EY2097">
        <v>0</v>
      </c>
      <c r="FQ2097">
        <v>0</v>
      </c>
      <c r="FR2097">
        <f t="shared" si="1501"/>
        <v>0</v>
      </c>
      <c r="FS2097">
        <v>0</v>
      </c>
      <c r="FV2097" t="s">
        <v>25</v>
      </c>
      <c r="FW2097" t="s">
        <v>26</v>
      </c>
      <c r="FX2097">
        <v>95</v>
      </c>
      <c r="FY2097">
        <v>65</v>
      </c>
      <c r="GA2097" t="s">
        <v>3</v>
      </c>
      <c r="GD2097">
        <v>1</v>
      </c>
      <c r="GF2097">
        <v>1949515482</v>
      </c>
      <c r="GG2097">
        <v>2</v>
      </c>
      <c r="GH2097">
        <v>1</v>
      </c>
      <c r="GI2097">
        <v>2</v>
      </c>
      <c r="GJ2097">
        <v>0</v>
      </c>
      <c r="GK2097">
        <v>0</v>
      </c>
      <c r="GL2097">
        <f t="shared" si="1502"/>
        <v>0</v>
      </c>
      <c r="GM2097">
        <f t="shared" si="1503"/>
        <v>233.81</v>
      </c>
      <c r="GN2097">
        <f t="shared" si="1504"/>
        <v>0</v>
      </c>
      <c r="GO2097">
        <f t="shared" si="1505"/>
        <v>233.81</v>
      </c>
      <c r="GP2097">
        <f t="shared" si="1506"/>
        <v>0</v>
      </c>
      <c r="GR2097">
        <v>0</v>
      </c>
      <c r="GS2097">
        <v>3</v>
      </c>
      <c r="GT2097">
        <v>0</v>
      </c>
      <c r="GU2097" t="s">
        <v>3</v>
      </c>
      <c r="GV2097">
        <f t="shared" si="1507"/>
        <v>0</v>
      </c>
      <c r="GW2097">
        <v>1</v>
      </c>
      <c r="GX2097">
        <f t="shared" si="1508"/>
        <v>0</v>
      </c>
      <c r="HA2097">
        <v>0</v>
      </c>
      <c r="HB2097">
        <v>0</v>
      </c>
      <c r="HC2097">
        <f t="shared" si="1509"/>
        <v>0</v>
      </c>
      <c r="HE2097" t="s">
        <v>3</v>
      </c>
      <c r="HF2097" t="s">
        <v>3</v>
      </c>
      <c r="HM2097" t="s">
        <v>3</v>
      </c>
      <c r="IK2097">
        <v>0</v>
      </c>
    </row>
    <row r="2098" spans="1:245">
      <c r="A2098">
        <v>18</v>
      </c>
      <c r="B2098">
        <v>0</v>
      </c>
      <c r="C2098">
        <v>2301</v>
      </c>
      <c r="E2098" t="s">
        <v>229</v>
      </c>
      <c r="F2098" t="s">
        <v>230</v>
      </c>
      <c r="G2098" t="s">
        <v>231</v>
      </c>
      <c r="H2098" t="s">
        <v>232</v>
      </c>
      <c r="I2098">
        <f>I2097*J2098</f>
        <v>1E-3</v>
      </c>
      <c r="J2098">
        <v>0.1</v>
      </c>
      <c r="K2098">
        <v>0.1</v>
      </c>
      <c r="O2098">
        <f t="shared" si="1475"/>
        <v>5.12</v>
      </c>
      <c r="P2098">
        <f t="shared" si="1476"/>
        <v>5.12</v>
      </c>
      <c r="Q2098">
        <f t="shared" si="1477"/>
        <v>0</v>
      </c>
      <c r="R2098">
        <f t="shared" si="1478"/>
        <v>0</v>
      </c>
      <c r="S2098">
        <f t="shared" si="1479"/>
        <v>0</v>
      </c>
      <c r="T2098">
        <f t="shared" si="1480"/>
        <v>0</v>
      </c>
      <c r="U2098">
        <f t="shared" si="1481"/>
        <v>0</v>
      </c>
      <c r="V2098">
        <f t="shared" si="1482"/>
        <v>0</v>
      </c>
      <c r="W2098">
        <f t="shared" si="1483"/>
        <v>0.02</v>
      </c>
      <c r="X2098">
        <f t="shared" si="1484"/>
        <v>0</v>
      </c>
      <c r="Y2098">
        <f t="shared" si="1485"/>
        <v>0</v>
      </c>
      <c r="AA2098">
        <v>35863109</v>
      </c>
      <c r="AB2098">
        <f t="shared" si="1486"/>
        <v>1998.42</v>
      </c>
      <c r="AC2098">
        <f t="shared" si="1487"/>
        <v>1998.42</v>
      </c>
      <c r="AD2098">
        <f t="shared" si="1512"/>
        <v>0</v>
      </c>
      <c r="AE2098">
        <f t="shared" si="1513"/>
        <v>0</v>
      </c>
      <c r="AF2098">
        <f>ROUND((EV2098),2)</f>
        <v>0</v>
      </c>
      <c r="AG2098">
        <f t="shared" si="1488"/>
        <v>0</v>
      </c>
      <c r="AH2098">
        <f>(EW2098)</f>
        <v>0</v>
      </c>
      <c r="AI2098">
        <f t="shared" si="1514"/>
        <v>0</v>
      </c>
      <c r="AJ2098">
        <f t="shared" si="1489"/>
        <v>19.399999999999999</v>
      </c>
      <c r="AK2098">
        <v>1998.42</v>
      </c>
      <c r="AL2098">
        <v>1998.42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19.399999999999999</v>
      </c>
      <c r="AT2098">
        <v>0</v>
      </c>
      <c r="AU2098">
        <v>0</v>
      </c>
      <c r="AV2098">
        <v>1</v>
      </c>
      <c r="AW2098">
        <v>1</v>
      </c>
      <c r="AZ2098">
        <v>1</v>
      </c>
      <c r="BA2098">
        <v>1</v>
      </c>
      <c r="BB2098">
        <v>1</v>
      </c>
      <c r="BC2098">
        <v>2.56</v>
      </c>
      <c r="BD2098" t="s">
        <v>3</v>
      </c>
      <c r="BE2098" t="s">
        <v>3</v>
      </c>
      <c r="BF2098" t="s">
        <v>3</v>
      </c>
      <c r="BG2098" t="s">
        <v>3</v>
      </c>
      <c r="BH2098">
        <v>3</v>
      </c>
      <c r="BI2098">
        <v>2</v>
      </c>
      <c r="BJ2098" t="s">
        <v>233</v>
      </c>
      <c r="BM2098">
        <v>500002</v>
      </c>
      <c r="BN2098">
        <v>0</v>
      </c>
      <c r="BO2098" t="s">
        <v>230</v>
      </c>
      <c r="BP2098">
        <v>1</v>
      </c>
      <c r="BQ2098">
        <v>12</v>
      </c>
      <c r="BR2098">
        <v>0</v>
      </c>
      <c r="BS2098">
        <v>1</v>
      </c>
      <c r="BT2098">
        <v>1</v>
      </c>
      <c r="BU2098">
        <v>1</v>
      </c>
      <c r="BV2098">
        <v>1</v>
      </c>
      <c r="BW2098">
        <v>1</v>
      </c>
      <c r="BX2098">
        <v>1</v>
      </c>
      <c r="BY2098" t="s">
        <v>3</v>
      </c>
      <c r="BZ2098">
        <v>0</v>
      </c>
      <c r="CA2098">
        <v>0</v>
      </c>
      <c r="CB2098" t="s">
        <v>3</v>
      </c>
      <c r="CE2098">
        <v>0</v>
      </c>
      <c r="CF2098">
        <v>0</v>
      </c>
      <c r="CG2098">
        <v>0</v>
      </c>
      <c r="CM2098">
        <v>0</v>
      </c>
      <c r="CN2098" t="s">
        <v>3</v>
      </c>
      <c r="CO2098">
        <v>0</v>
      </c>
      <c r="CP2098">
        <f t="shared" si="1490"/>
        <v>5.12</v>
      </c>
      <c r="CQ2098">
        <f t="shared" si="1491"/>
        <v>5115.9552000000003</v>
      </c>
      <c r="CR2098">
        <f t="shared" si="1492"/>
        <v>0</v>
      </c>
      <c r="CS2098">
        <f t="shared" si="1493"/>
        <v>0</v>
      </c>
      <c r="CT2098">
        <f t="shared" si="1494"/>
        <v>0</v>
      </c>
      <c r="CU2098">
        <f t="shared" si="1495"/>
        <v>0</v>
      </c>
      <c r="CV2098">
        <f t="shared" si="1496"/>
        <v>0</v>
      </c>
      <c r="CW2098">
        <f t="shared" si="1497"/>
        <v>0</v>
      </c>
      <c r="CX2098">
        <f t="shared" si="1498"/>
        <v>19.399999999999999</v>
      </c>
      <c r="CY2098">
        <f t="shared" si="1499"/>
        <v>0</v>
      </c>
      <c r="CZ2098">
        <f t="shared" si="1500"/>
        <v>0</v>
      </c>
      <c r="DC2098" t="s">
        <v>3</v>
      </c>
      <c r="DD2098" t="s">
        <v>3</v>
      </c>
      <c r="DE2098" t="s">
        <v>3</v>
      </c>
      <c r="DF2098" t="s">
        <v>3</v>
      </c>
      <c r="DG2098" t="s">
        <v>3</v>
      </c>
      <c r="DH2098" t="s">
        <v>3</v>
      </c>
      <c r="DI2098" t="s">
        <v>3</v>
      </c>
      <c r="DJ2098" t="s">
        <v>3</v>
      </c>
      <c r="DK2098" t="s">
        <v>3</v>
      </c>
      <c r="DL2098" t="s">
        <v>3</v>
      </c>
      <c r="DM2098" t="s">
        <v>3</v>
      </c>
      <c r="DN2098">
        <v>0</v>
      </c>
      <c r="DO2098">
        <v>0</v>
      </c>
      <c r="DP2098">
        <v>1</v>
      </c>
      <c r="DQ2098">
        <v>1</v>
      </c>
      <c r="DU2098">
        <v>1010</v>
      </c>
      <c r="DV2098" t="s">
        <v>232</v>
      </c>
      <c r="DW2098" t="s">
        <v>232</v>
      </c>
      <c r="DX2098">
        <v>1000</v>
      </c>
      <c r="DZ2098" t="s">
        <v>3</v>
      </c>
      <c r="EA2098" t="s">
        <v>3</v>
      </c>
      <c r="EB2098" t="s">
        <v>3</v>
      </c>
      <c r="EC2098" t="s">
        <v>3</v>
      </c>
      <c r="EE2098">
        <v>29085444</v>
      </c>
      <c r="EF2098">
        <v>12</v>
      </c>
      <c r="EG2098" t="s">
        <v>32</v>
      </c>
      <c r="EH2098">
        <v>0</v>
      </c>
      <c r="EI2098" t="s">
        <v>3</v>
      </c>
      <c r="EJ2098">
        <v>2</v>
      </c>
      <c r="EK2098">
        <v>500002</v>
      </c>
      <c r="EL2098" t="s">
        <v>33</v>
      </c>
      <c r="EM2098" t="s">
        <v>34</v>
      </c>
      <c r="EO2098" t="s">
        <v>3</v>
      </c>
      <c r="EQ2098">
        <v>0</v>
      </c>
      <c r="ER2098">
        <v>1998.42</v>
      </c>
      <c r="ES2098">
        <v>1998.42</v>
      </c>
      <c r="ET2098">
        <v>0</v>
      </c>
      <c r="EU2098">
        <v>0</v>
      </c>
      <c r="EV2098">
        <v>0</v>
      </c>
      <c r="EW2098">
        <v>0</v>
      </c>
      <c r="EX2098">
        <v>0</v>
      </c>
      <c r="FQ2098">
        <v>0</v>
      </c>
      <c r="FR2098">
        <f t="shared" si="1501"/>
        <v>0</v>
      </c>
      <c r="FS2098">
        <v>0</v>
      </c>
      <c r="FX2098">
        <v>0</v>
      </c>
      <c r="FY2098">
        <v>0</v>
      </c>
      <c r="GA2098" t="s">
        <v>3</v>
      </c>
      <c r="GD2098">
        <v>1</v>
      </c>
      <c r="GF2098">
        <v>-1152774928</v>
      </c>
      <c r="GG2098">
        <v>2</v>
      </c>
      <c r="GH2098">
        <v>1</v>
      </c>
      <c r="GI2098">
        <v>2</v>
      </c>
      <c r="GJ2098">
        <v>0</v>
      </c>
      <c r="GK2098">
        <v>0</v>
      </c>
      <c r="GL2098">
        <f t="shared" si="1502"/>
        <v>0</v>
      </c>
      <c r="GM2098">
        <f t="shared" si="1503"/>
        <v>5.12</v>
      </c>
      <c r="GN2098">
        <f t="shared" si="1504"/>
        <v>0</v>
      </c>
      <c r="GO2098">
        <f t="shared" si="1505"/>
        <v>5.12</v>
      </c>
      <c r="GP2098">
        <f t="shared" si="1506"/>
        <v>0</v>
      </c>
      <c r="GR2098">
        <v>0</v>
      </c>
      <c r="GS2098">
        <v>3</v>
      </c>
      <c r="GT2098">
        <v>0</v>
      </c>
      <c r="GU2098" t="s">
        <v>3</v>
      </c>
      <c r="GV2098">
        <f t="shared" si="1507"/>
        <v>0</v>
      </c>
      <c r="GW2098">
        <v>1</v>
      </c>
      <c r="GX2098">
        <f t="shared" si="1508"/>
        <v>0</v>
      </c>
      <c r="HA2098">
        <v>0</v>
      </c>
      <c r="HB2098">
        <v>0</v>
      </c>
      <c r="HC2098">
        <f t="shared" si="1509"/>
        <v>0</v>
      </c>
      <c r="HE2098" t="s">
        <v>3</v>
      </c>
      <c r="HF2098" t="s">
        <v>3</v>
      </c>
      <c r="HM2098" t="s">
        <v>3</v>
      </c>
      <c r="IK2098">
        <v>0</v>
      </c>
    </row>
    <row r="2099" spans="1:245">
      <c r="A2099">
        <v>18</v>
      </c>
      <c r="B2099">
        <v>0</v>
      </c>
      <c r="C2099">
        <v>2303</v>
      </c>
      <c r="E2099" t="s">
        <v>234</v>
      </c>
      <c r="F2099" t="s">
        <v>249</v>
      </c>
      <c r="G2099" t="s">
        <v>250</v>
      </c>
      <c r="H2099" t="s">
        <v>237</v>
      </c>
      <c r="I2099">
        <f>I2097*J2099</f>
        <v>1</v>
      </c>
      <c r="J2099">
        <v>100</v>
      </c>
      <c r="K2099">
        <v>100</v>
      </c>
      <c r="O2099">
        <f t="shared" si="1475"/>
        <v>76.47</v>
      </c>
      <c r="P2099">
        <f t="shared" si="1476"/>
        <v>76.47</v>
      </c>
      <c r="Q2099">
        <f t="shared" si="1477"/>
        <v>0</v>
      </c>
      <c r="R2099">
        <f t="shared" si="1478"/>
        <v>0</v>
      </c>
      <c r="S2099">
        <f t="shared" si="1479"/>
        <v>0</v>
      </c>
      <c r="T2099">
        <f t="shared" si="1480"/>
        <v>0</v>
      </c>
      <c r="U2099">
        <f t="shared" si="1481"/>
        <v>0</v>
      </c>
      <c r="V2099">
        <f t="shared" si="1482"/>
        <v>0</v>
      </c>
      <c r="W2099">
        <f t="shared" si="1483"/>
        <v>0.09</v>
      </c>
      <c r="X2099">
        <f t="shared" si="1484"/>
        <v>0</v>
      </c>
      <c r="Y2099">
        <f t="shared" si="1485"/>
        <v>0</v>
      </c>
      <c r="AA2099">
        <v>35863109</v>
      </c>
      <c r="AB2099">
        <f t="shared" si="1486"/>
        <v>8.81</v>
      </c>
      <c r="AC2099">
        <f t="shared" si="1487"/>
        <v>8.81</v>
      </c>
      <c r="AD2099">
        <f t="shared" si="1512"/>
        <v>0</v>
      </c>
      <c r="AE2099">
        <f t="shared" si="1513"/>
        <v>0</v>
      </c>
      <c r="AF2099">
        <f>ROUND((EV2099),2)</f>
        <v>0</v>
      </c>
      <c r="AG2099">
        <f t="shared" si="1488"/>
        <v>0</v>
      </c>
      <c r="AH2099">
        <f>(EW2099)</f>
        <v>0</v>
      </c>
      <c r="AI2099">
        <f t="shared" si="1514"/>
        <v>0</v>
      </c>
      <c r="AJ2099">
        <f t="shared" si="1489"/>
        <v>0.09</v>
      </c>
      <c r="AK2099">
        <v>8.81</v>
      </c>
      <c r="AL2099">
        <v>8.81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0.09</v>
      </c>
      <c r="AT2099">
        <v>0</v>
      </c>
      <c r="AU2099">
        <v>0</v>
      </c>
      <c r="AV2099">
        <v>1</v>
      </c>
      <c r="AW2099">
        <v>1</v>
      </c>
      <c r="AZ2099">
        <v>1</v>
      </c>
      <c r="BA2099">
        <v>1</v>
      </c>
      <c r="BB2099">
        <v>1</v>
      </c>
      <c r="BC2099">
        <v>8.68</v>
      </c>
      <c r="BD2099" t="s">
        <v>3</v>
      </c>
      <c r="BE2099" t="s">
        <v>3</v>
      </c>
      <c r="BF2099" t="s">
        <v>3</v>
      </c>
      <c r="BG2099" t="s">
        <v>3</v>
      </c>
      <c r="BH2099">
        <v>3</v>
      </c>
      <c r="BI2099">
        <v>2</v>
      </c>
      <c r="BJ2099" t="s">
        <v>251</v>
      </c>
      <c r="BM2099">
        <v>500002</v>
      </c>
      <c r="BN2099">
        <v>0</v>
      </c>
      <c r="BO2099" t="s">
        <v>249</v>
      </c>
      <c r="BP2099">
        <v>1</v>
      </c>
      <c r="BQ2099">
        <v>12</v>
      </c>
      <c r="BR2099">
        <v>0</v>
      </c>
      <c r="BS2099">
        <v>1</v>
      </c>
      <c r="BT2099">
        <v>1</v>
      </c>
      <c r="BU2099">
        <v>1</v>
      </c>
      <c r="BV2099">
        <v>1</v>
      </c>
      <c r="BW2099">
        <v>1</v>
      </c>
      <c r="BX2099">
        <v>1</v>
      </c>
      <c r="BY2099" t="s">
        <v>3</v>
      </c>
      <c r="BZ2099">
        <v>0</v>
      </c>
      <c r="CA2099">
        <v>0</v>
      </c>
      <c r="CB2099" t="s">
        <v>3</v>
      </c>
      <c r="CE2099">
        <v>0</v>
      </c>
      <c r="CF2099">
        <v>0</v>
      </c>
      <c r="CG2099">
        <v>0</v>
      </c>
      <c r="CM2099">
        <v>0</v>
      </c>
      <c r="CN2099" t="s">
        <v>3</v>
      </c>
      <c r="CO2099">
        <v>0</v>
      </c>
      <c r="CP2099">
        <f t="shared" si="1490"/>
        <v>76.47</v>
      </c>
      <c r="CQ2099">
        <f t="shared" si="1491"/>
        <v>76.470799999999997</v>
      </c>
      <c r="CR2099">
        <f t="shared" si="1492"/>
        <v>0</v>
      </c>
      <c r="CS2099">
        <f t="shared" si="1493"/>
        <v>0</v>
      </c>
      <c r="CT2099">
        <f t="shared" si="1494"/>
        <v>0</v>
      </c>
      <c r="CU2099">
        <f t="shared" si="1495"/>
        <v>0</v>
      </c>
      <c r="CV2099">
        <f t="shared" si="1496"/>
        <v>0</v>
      </c>
      <c r="CW2099">
        <f t="shared" si="1497"/>
        <v>0</v>
      </c>
      <c r="CX2099">
        <f t="shared" si="1498"/>
        <v>0.09</v>
      </c>
      <c r="CY2099">
        <f t="shared" si="1499"/>
        <v>0</v>
      </c>
      <c r="CZ2099">
        <f t="shared" si="1500"/>
        <v>0</v>
      </c>
      <c r="DC2099" t="s">
        <v>3</v>
      </c>
      <c r="DD2099" t="s">
        <v>3</v>
      </c>
      <c r="DE2099" t="s">
        <v>3</v>
      </c>
      <c r="DF2099" t="s">
        <v>3</v>
      </c>
      <c r="DG2099" t="s">
        <v>3</v>
      </c>
      <c r="DH2099" t="s">
        <v>3</v>
      </c>
      <c r="DI2099" t="s">
        <v>3</v>
      </c>
      <c r="DJ2099" t="s">
        <v>3</v>
      </c>
      <c r="DK2099" t="s">
        <v>3</v>
      </c>
      <c r="DL2099" t="s">
        <v>3</v>
      </c>
      <c r="DM2099" t="s">
        <v>3</v>
      </c>
      <c r="DN2099">
        <v>0</v>
      </c>
      <c r="DO2099">
        <v>0</v>
      </c>
      <c r="DP2099">
        <v>1</v>
      </c>
      <c r="DQ2099">
        <v>1</v>
      </c>
      <c r="DU2099">
        <v>1010</v>
      </c>
      <c r="DV2099" t="s">
        <v>237</v>
      </c>
      <c r="DW2099" t="s">
        <v>237</v>
      </c>
      <c r="DX2099">
        <v>1</v>
      </c>
      <c r="DZ2099" t="s">
        <v>3</v>
      </c>
      <c r="EA2099" t="s">
        <v>3</v>
      </c>
      <c r="EB2099" t="s">
        <v>3</v>
      </c>
      <c r="EC2099" t="s">
        <v>3</v>
      </c>
      <c r="EE2099">
        <v>29085444</v>
      </c>
      <c r="EF2099">
        <v>12</v>
      </c>
      <c r="EG2099" t="s">
        <v>32</v>
      </c>
      <c r="EH2099">
        <v>0</v>
      </c>
      <c r="EI2099" t="s">
        <v>3</v>
      </c>
      <c r="EJ2099">
        <v>2</v>
      </c>
      <c r="EK2099">
        <v>500002</v>
      </c>
      <c r="EL2099" t="s">
        <v>33</v>
      </c>
      <c r="EM2099" t="s">
        <v>34</v>
      </c>
      <c r="EO2099" t="s">
        <v>3</v>
      </c>
      <c r="EQ2099">
        <v>0</v>
      </c>
      <c r="ER2099">
        <v>8.81</v>
      </c>
      <c r="ES2099">
        <v>8.81</v>
      </c>
      <c r="ET2099">
        <v>0</v>
      </c>
      <c r="EU2099">
        <v>0</v>
      </c>
      <c r="EV2099">
        <v>0</v>
      </c>
      <c r="EW2099">
        <v>0</v>
      </c>
      <c r="EX2099">
        <v>0</v>
      </c>
      <c r="FQ2099">
        <v>0</v>
      </c>
      <c r="FR2099">
        <f t="shared" si="1501"/>
        <v>0</v>
      </c>
      <c r="FS2099">
        <v>0</v>
      </c>
      <c r="FX2099">
        <v>0</v>
      </c>
      <c r="FY2099">
        <v>0</v>
      </c>
      <c r="GA2099" t="s">
        <v>3</v>
      </c>
      <c r="GD2099">
        <v>1</v>
      </c>
      <c r="GF2099">
        <v>-1190793685</v>
      </c>
      <c r="GG2099">
        <v>2</v>
      </c>
      <c r="GH2099">
        <v>1</v>
      </c>
      <c r="GI2099">
        <v>2</v>
      </c>
      <c r="GJ2099">
        <v>0</v>
      </c>
      <c r="GK2099">
        <v>0</v>
      </c>
      <c r="GL2099">
        <f t="shared" si="1502"/>
        <v>0</v>
      </c>
      <c r="GM2099">
        <f t="shared" si="1503"/>
        <v>76.47</v>
      </c>
      <c r="GN2099">
        <f t="shared" si="1504"/>
        <v>0</v>
      </c>
      <c r="GO2099">
        <f t="shared" si="1505"/>
        <v>76.47</v>
      </c>
      <c r="GP2099">
        <f t="shared" si="1506"/>
        <v>0</v>
      </c>
      <c r="GR2099">
        <v>0</v>
      </c>
      <c r="GS2099">
        <v>3</v>
      </c>
      <c r="GT2099">
        <v>0</v>
      </c>
      <c r="GU2099" t="s">
        <v>3</v>
      </c>
      <c r="GV2099">
        <f t="shared" si="1507"/>
        <v>0</v>
      </c>
      <c r="GW2099">
        <v>1</v>
      </c>
      <c r="GX2099">
        <f t="shared" si="1508"/>
        <v>0</v>
      </c>
      <c r="HA2099">
        <v>0</v>
      </c>
      <c r="HB2099">
        <v>0</v>
      </c>
      <c r="HC2099">
        <f t="shared" si="1509"/>
        <v>0</v>
      </c>
      <c r="HE2099" t="s">
        <v>3</v>
      </c>
      <c r="HF2099" t="s">
        <v>3</v>
      </c>
      <c r="HM2099" t="s">
        <v>3</v>
      </c>
      <c r="IK2099">
        <v>0</v>
      </c>
    </row>
    <row r="2100" spans="1:245">
      <c r="A2100">
        <v>17</v>
      </c>
      <c r="B2100">
        <v>0</v>
      </c>
      <c r="C2100">
        <f>ROW(SmtRes!A2310)</f>
        <v>2310</v>
      </c>
      <c r="D2100">
        <f>ROW(EtalonRes!A2250)</f>
        <v>2250</v>
      </c>
      <c r="E2100" t="s">
        <v>243</v>
      </c>
      <c r="F2100" t="s">
        <v>306</v>
      </c>
      <c r="G2100" t="s">
        <v>307</v>
      </c>
      <c r="H2100" t="s">
        <v>149</v>
      </c>
      <c r="I2100">
        <f>ROUND(36.6/100,9)</f>
        <v>0.36599999999999999</v>
      </c>
      <c r="J2100">
        <v>0</v>
      </c>
      <c r="K2100">
        <f>ROUND(36.6/100,9)</f>
        <v>0.36599999999999999</v>
      </c>
      <c r="O2100">
        <f t="shared" si="1475"/>
        <v>4226.1499999999996</v>
      </c>
      <c r="P2100">
        <f t="shared" si="1476"/>
        <v>0</v>
      </c>
      <c r="Q2100">
        <f t="shared" si="1477"/>
        <v>208.97</v>
      </c>
      <c r="R2100">
        <f t="shared" si="1478"/>
        <v>0</v>
      </c>
      <c r="S2100">
        <f t="shared" si="1479"/>
        <v>4017.18</v>
      </c>
      <c r="T2100">
        <f t="shared" si="1480"/>
        <v>0</v>
      </c>
      <c r="U2100">
        <f t="shared" si="1481"/>
        <v>10.960235999999998</v>
      </c>
      <c r="V2100">
        <f t="shared" si="1482"/>
        <v>0</v>
      </c>
      <c r="W2100">
        <f t="shared" si="1483"/>
        <v>0</v>
      </c>
      <c r="X2100">
        <f t="shared" si="1484"/>
        <v>3213.74</v>
      </c>
      <c r="Y2100">
        <f t="shared" si="1485"/>
        <v>1486.36</v>
      </c>
      <c r="AA2100">
        <v>35863109</v>
      </c>
      <c r="AB2100">
        <f t="shared" si="1486"/>
        <v>393.96</v>
      </c>
      <c r="AC2100">
        <f t="shared" si="1487"/>
        <v>0</v>
      </c>
      <c r="AD2100">
        <f>ROUND(((((ET2100*1.25))-((EU2100*1.25)))+AE2100),2)</f>
        <v>61.86</v>
      </c>
      <c r="AE2100">
        <f>ROUND(((EU2100*1.25)),2)</f>
        <v>0</v>
      </c>
      <c r="AF2100">
        <f>ROUND(((EV2100*1.15)),2)</f>
        <v>332.1</v>
      </c>
      <c r="AG2100">
        <f t="shared" si="1488"/>
        <v>0</v>
      </c>
      <c r="AH2100">
        <f>((EW2100*1.15))</f>
        <v>29.945999999999998</v>
      </c>
      <c r="AI2100">
        <f>((EX2100*1.25))</f>
        <v>0</v>
      </c>
      <c r="AJ2100">
        <f t="shared" si="1489"/>
        <v>0</v>
      </c>
      <c r="AK2100">
        <v>338.27</v>
      </c>
      <c r="AL2100">
        <v>0</v>
      </c>
      <c r="AM2100">
        <v>49.49</v>
      </c>
      <c r="AN2100">
        <v>0</v>
      </c>
      <c r="AO2100">
        <v>288.77999999999997</v>
      </c>
      <c r="AP2100">
        <v>0</v>
      </c>
      <c r="AQ2100">
        <v>26.04</v>
      </c>
      <c r="AR2100">
        <v>0</v>
      </c>
      <c r="AS2100">
        <v>0</v>
      </c>
      <c r="AT2100">
        <v>80</v>
      </c>
      <c r="AU2100">
        <v>37</v>
      </c>
      <c r="AV2100">
        <v>1</v>
      </c>
      <c r="AW2100">
        <v>1</v>
      </c>
      <c r="AZ2100">
        <v>1</v>
      </c>
      <c r="BA2100">
        <v>33.049999999999997</v>
      </c>
      <c r="BB2100">
        <v>9.23</v>
      </c>
      <c r="BC2100">
        <v>1</v>
      </c>
      <c r="BD2100" t="s">
        <v>3</v>
      </c>
      <c r="BE2100" t="s">
        <v>3</v>
      </c>
      <c r="BF2100" t="s">
        <v>3</v>
      </c>
      <c r="BG2100" t="s">
        <v>3</v>
      </c>
      <c r="BH2100">
        <v>0</v>
      </c>
      <c r="BI2100">
        <v>1</v>
      </c>
      <c r="BJ2100" t="s">
        <v>308</v>
      </c>
      <c r="BM2100">
        <v>15001</v>
      </c>
      <c r="BN2100">
        <v>0</v>
      </c>
      <c r="BO2100" t="s">
        <v>306</v>
      </c>
      <c r="BP2100">
        <v>1</v>
      </c>
      <c r="BQ2100">
        <v>2</v>
      </c>
      <c r="BR2100">
        <v>0</v>
      </c>
      <c r="BS2100">
        <v>33.049999999999997</v>
      </c>
      <c r="BT2100">
        <v>1</v>
      </c>
      <c r="BU2100">
        <v>1</v>
      </c>
      <c r="BV2100">
        <v>1</v>
      </c>
      <c r="BW2100">
        <v>1</v>
      </c>
      <c r="BX2100">
        <v>1</v>
      </c>
      <c r="BY2100" t="s">
        <v>3</v>
      </c>
      <c r="BZ2100">
        <v>105</v>
      </c>
      <c r="CA2100">
        <v>55</v>
      </c>
      <c r="CB2100" t="s">
        <v>3</v>
      </c>
      <c r="CE2100">
        <v>0</v>
      </c>
      <c r="CF2100">
        <v>0</v>
      </c>
      <c r="CG2100">
        <v>0</v>
      </c>
      <c r="CM2100">
        <v>0</v>
      </c>
      <c r="CN2100" t="s">
        <v>992</v>
      </c>
      <c r="CO2100">
        <v>0</v>
      </c>
      <c r="CP2100">
        <f t="shared" si="1490"/>
        <v>4226.1499999999996</v>
      </c>
      <c r="CQ2100">
        <f t="shared" si="1491"/>
        <v>0</v>
      </c>
      <c r="CR2100">
        <f t="shared" si="1492"/>
        <v>570.96780000000001</v>
      </c>
      <c r="CS2100">
        <f t="shared" si="1493"/>
        <v>0</v>
      </c>
      <c r="CT2100">
        <f t="shared" si="1494"/>
        <v>10975.905000000001</v>
      </c>
      <c r="CU2100">
        <f t="shared" si="1495"/>
        <v>0</v>
      </c>
      <c r="CV2100">
        <f t="shared" si="1496"/>
        <v>29.945999999999998</v>
      </c>
      <c r="CW2100">
        <f t="shared" si="1497"/>
        <v>0</v>
      </c>
      <c r="CX2100">
        <f t="shared" si="1498"/>
        <v>0</v>
      </c>
      <c r="CY2100">
        <f t="shared" si="1499"/>
        <v>3213.7439999999997</v>
      </c>
      <c r="CZ2100">
        <f t="shared" si="1500"/>
        <v>1486.3566000000001</v>
      </c>
      <c r="DC2100" t="s">
        <v>3</v>
      </c>
      <c r="DD2100" t="s">
        <v>3</v>
      </c>
      <c r="DE2100" t="s">
        <v>133</v>
      </c>
      <c r="DF2100" t="s">
        <v>133</v>
      </c>
      <c r="DG2100" t="s">
        <v>134</v>
      </c>
      <c r="DH2100" t="s">
        <v>3</v>
      </c>
      <c r="DI2100" t="s">
        <v>134</v>
      </c>
      <c r="DJ2100" t="s">
        <v>133</v>
      </c>
      <c r="DK2100" t="s">
        <v>3</v>
      </c>
      <c r="DL2100" t="s">
        <v>3</v>
      </c>
      <c r="DM2100" t="s">
        <v>3</v>
      </c>
      <c r="DN2100">
        <v>0</v>
      </c>
      <c r="DO2100">
        <v>0</v>
      </c>
      <c r="DP2100">
        <v>1</v>
      </c>
      <c r="DQ2100">
        <v>1</v>
      </c>
      <c r="DU2100">
        <v>1013</v>
      </c>
      <c r="DV2100" t="s">
        <v>149</v>
      </c>
      <c r="DW2100" t="s">
        <v>149</v>
      </c>
      <c r="DX2100">
        <v>1</v>
      </c>
      <c r="DZ2100" t="s">
        <v>3</v>
      </c>
      <c r="EA2100" t="s">
        <v>3</v>
      </c>
      <c r="EB2100" t="s">
        <v>3</v>
      </c>
      <c r="EC2100" t="s">
        <v>3</v>
      </c>
      <c r="EE2100">
        <v>29085536</v>
      </c>
      <c r="EF2100">
        <v>2</v>
      </c>
      <c r="EG2100" t="s">
        <v>135</v>
      </c>
      <c r="EH2100">
        <v>0</v>
      </c>
      <c r="EI2100" t="s">
        <v>3</v>
      </c>
      <c r="EJ2100">
        <v>1</v>
      </c>
      <c r="EK2100">
        <v>15001</v>
      </c>
      <c r="EL2100" t="s">
        <v>151</v>
      </c>
      <c r="EM2100" t="s">
        <v>152</v>
      </c>
      <c r="EO2100" t="s">
        <v>138</v>
      </c>
      <c r="EQ2100">
        <v>0</v>
      </c>
      <c r="ER2100">
        <v>338.27</v>
      </c>
      <c r="ES2100">
        <v>0</v>
      </c>
      <c r="ET2100">
        <v>49.49</v>
      </c>
      <c r="EU2100">
        <v>0</v>
      </c>
      <c r="EV2100">
        <v>288.77999999999997</v>
      </c>
      <c r="EW2100">
        <v>26.04</v>
      </c>
      <c r="EX2100">
        <v>0</v>
      </c>
      <c r="EY2100">
        <v>0</v>
      </c>
      <c r="FQ2100">
        <v>0</v>
      </c>
      <c r="FR2100">
        <f t="shared" si="1501"/>
        <v>0</v>
      </c>
      <c r="FS2100">
        <v>0</v>
      </c>
      <c r="FT2100" t="s">
        <v>139</v>
      </c>
      <c r="FU2100" t="s">
        <v>25</v>
      </c>
      <c r="FV2100" t="s">
        <v>25</v>
      </c>
      <c r="FW2100" t="s">
        <v>26</v>
      </c>
      <c r="FX2100">
        <v>94.5</v>
      </c>
      <c r="FY2100">
        <v>46.75</v>
      </c>
      <c r="GA2100" t="s">
        <v>3</v>
      </c>
      <c r="GD2100">
        <v>1</v>
      </c>
      <c r="GF2100">
        <v>1201776926</v>
      </c>
      <c r="GG2100">
        <v>2</v>
      </c>
      <c r="GH2100">
        <v>1</v>
      </c>
      <c r="GI2100">
        <v>2</v>
      </c>
      <c r="GJ2100">
        <v>0</v>
      </c>
      <c r="GK2100">
        <v>0</v>
      </c>
      <c r="GL2100">
        <f t="shared" si="1502"/>
        <v>0</v>
      </c>
      <c r="GM2100">
        <f t="shared" si="1503"/>
        <v>8926.25</v>
      </c>
      <c r="GN2100">
        <f t="shared" si="1504"/>
        <v>8926.25</v>
      </c>
      <c r="GO2100">
        <f t="shared" si="1505"/>
        <v>0</v>
      </c>
      <c r="GP2100">
        <f t="shared" si="1506"/>
        <v>0</v>
      </c>
      <c r="GR2100">
        <v>0</v>
      </c>
      <c r="GS2100">
        <v>3</v>
      </c>
      <c r="GT2100">
        <v>0</v>
      </c>
      <c r="GU2100" t="s">
        <v>3</v>
      </c>
      <c r="GV2100">
        <f t="shared" si="1507"/>
        <v>0</v>
      </c>
      <c r="GW2100">
        <v>1</v>
      </c>
      <c r="GX2100">
        <f t="shared" si="1508"/>
        <v>0</v>
      </c>
      <c r="HA2100">
        <v>0</v>
      </c>
      <c r="HB2100">
        <v>0</v>
      </c>
      <c r="HC2100">
        <f t="shared" si="1509"/>
        <v>0</v>
      </c>
      <c r="HE2100" t="s">
        <v>3</v>
      </c>
      <c r="HF2100" t="s">
        <v>3</v>
      </c>
      <c r="HM2100" t="s">
        <v>3</v>
      </c>
      <c r="IK2100">
        <v>0</v>
      </c>
    </row>
    <row r="2101" spans="1:245">
      <c r="A2101">
        <v>18</v>
      </c>
      <c r="B2101">
        <v>0</v>
      </c>
      <c r="C2101">
        <v>2310</v>
      </c>
      <c r="E2101" t="s">
        <v>248</v>
      </c>
      <c r="F2101" t="s">
        <v>353</v>
      </c>
      <c r="G2101" t="s">
        <v>354</v>
      </c>
      <c r="H2101" t="s">
        <v>237</v>
      </c>
      <c r="I2101">
        <f>I2100*J2101</f>
        <v>499.99999999999994</v>
      </c>
      <c r="J2101">
        <v>1366.1202185792349</v>
      </c>
      <c r="K2101">
        <v>1366.1202189999999</v>
      </c>
      <c r="O2101">
        <f t="shared" si="1475"/>
        <v>117.5</v>
      </c>
      <c r="P2101">
        <f t="shared" si="1476"/>
        <v>117.5</v>
      </c>
      <c r="Q2101">
        <f t="shared" si="1477"/>
        <v>0</v>
      </c>
      <c r="R2101">
        <f t="shared" si="1478"/>
        <v>0</v>
      </c>
      <c r="S2101">
        <f t="shared" si="1479"/>
        <v>0</v>
      </c>
      <c r="T2101">
        <f t="shared" si="1480"/>
        <v>0</v>
      </c>
      <c r="U2101">
        <f t="shared" si="1481"/>
        <v>0</v>
      </c>
      <c r="V2101">
        <f t="shared" si="1482"/>
        <v>0</v>
      </c>
      <c r="W2101">
        <f t="shared" si="1483"/>
        <v>0</v>
      </c>
      <c r="X2101">
        <f t="shared" si="1484"/>
        <v>0</v>
      </c>
      <c r="Y2101">
        <f t="shared" si="1485"/>
        <v>0</v>
      </c>
      <c r="AA2101">
        <v>35863109</v>
      </c>
      <c r="AB2101">
        <f t="shared" si="1486"/>
        <v>0.05</v>
      </c>
      <c r="AC2101">
        <f t="shared" si="1487"/>
        <v>0.05</v>
      </c>
      <c r="AD2101">
        <f>ROUND((((ET2101)-(EU2101))+AE2101),2)</f>
        <v>0</v>
      </c>
      <c r="AE2101">
        <f t="shared" ref="AE2101:AF2105" si="1515">ROUND((EU2101),2)</f>
        <v>0</v>
      </c>
      <c r="AF2101">
        <f t="shared" si="1515"/>
        <v>0</v>
      </c>
      <c r="AG2101">
        <f t="shared" si="1488"/>
        <v>0</v>
      </c>
      <c r="AH2101">
        <f t="shared" ref="AH2101:AI2105" si="1516">(EW2101)</f>
        <v>0</v>
      </c>
      <c r="AI2101">
        <f t="shared" si="1516"/>
        <v>0</v>
      </c>
      <c r="AJ2101">
        <f t="shared" si="1489"/>
        <v>0</v>
      </c>
      <c r="AK2101">
        <v>0.05</v>
      </c>
      <c r="AL2101">
        <v>0.05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1</v>
      </c>
      <c r="AW2101">
        <v>1</v>
      </c>
      <c r="AZ2101">
        <v>1</v>
      </c>
      <c r="BA2101">
        <v>1</v>
      </c>
      <c r="BB2101">
        <v>1</v>
      </c>
      <c r="BC2101">
        <v>4.7</v>
      </c>
      <c r="BD2101" t="s">
        <v>3</v>
      </c>
      <c r="BE2101" t="s">
        <v>3</v>
      </c>
      <c r="BF2101" t="s">
        <v>3</v>
      </c>
      <c r="BG2101" t="s">
        <v>3</v>
      </c>
      <c r="BH2101">
        <v>3</v>
      </c>
      <c r="BI2101">
        <v>1</v>
      </c>
      <c r="BJ2101" t="s">
        <v>355</v>
      </c>
      <c r="BM2101">
        <v>500001</v>
      </c>
      <c r="BN2101">
        <v>0</v>
      </c>
      <c r="BO2101" t="s">
        <v>353</v>
      </c>
      <c r="BP2101">
        <v>1</v>
      </c>
      <c r="BQ2101">
        <v>8</v>
      </c>
      <c r="BR2101">
        <v>0</v>
      </c>
      <c r="BS2101">
        <v>1</v>
      </c>
      <c r="BT2101">
        <v>1</v>
      </c>
      <c r="BU2101">
        <v>1</v>
      </c>
      <c r="BV2101">
        <v>1</v>
      </c>
      <c r="BW2101">
        <v>1</v>
      </c>
      <c r="BX2101">
        <v>1</v>
      </c>
      <c r="BY2101" t="s">
        <v>3</v>
      </c>
      <c r="BZ2101">
        <v>0</v>
      </c>
      <c r="CA2101">
        <v>0</v>
      </c>
      <c r="CB2101" t="s">
        <v>3</v>
      </c>
      <c r="CE2101">
        <v>0</v>
      </c>
      <c r="CF2101">
        <v>0</v>
      </c>
      <c r="CG2101">
        <v>0</v>
      </c>
      <c r="CM2101">
        <v>0</v>
      </c>
      <c r="CN2101" t="s">
        <v>3</v>
      </c>
      <c r="CO2101">
        <v>0</v>
      </c>
      <c r="CP2101">
        <f t="shared" si="1490"/>
        <v>117.5</v>
      </c>
      <c r="CQ2101">
        <f t="shared" si="1491"/>
        <v>0.23500000000000001</v>
      </c>
      <c r="CR2101">
        <f t="shared" si="1492"/>
        <v>0</v>
      </c>
      <c r="CS2101">
        <f t="shared" si="1493"/>
        <v>0</v>
      </c>
      <c r="CT2101">
        <f t="shared" si="1494"/>
        <v>0</v>
      </c>
      <c r="CU2101">
        <f t="shared" si="1495"/>
        <v>0</v>
      </c>
      <c r="CV2101">
        <f t="shared" si="1496"/>
        <v>0</v>
      </c>
      <c r="CW2101">
        <f t="shared" si="1497"/>
        <v>0</v>
      </c>
      <c r="CX2101">
        <f t="shared" si="1498"/>
        <v>0</v>
      </c>
      <c r="CY2101">
        <f t="shared" si="1499"/>
        <v>0</v>
      </c>
      <c r="CZ2101">
        <f t="shared" si="1500"/>
        <v>0</v>
      </c>
      <c r="DC2101" t="s">
        <v>3</v>
      </c>
      <c r="DD2101" t="s">
        <v>3</v>
      </c>
      <c r="DE2101" t="s">
        <v>3</v>
      </c>
      <c r="DF2101" t="s">
        <v>3</v>
      </c>
      <c r="DG2101" t="s">
        <v>3</v>
      </c>
      <c r="DH2101" t="s">
        <v>3</v>
      </c>
      <c r="DI2101" t="s">
        <v>3</v>
      </c>
      <c r="DJ2101" t="s">
        <v>3</v>
      </c>
      <c r="DK2101" t="s">
        <v>3</v>
      </c>
      <c r="DL2101" t="s">
        <v>3</v>
      </c>
      <c r="DM2101" t="s">
        <v>3</v>
      </c>
      <c r="DN2101">
        <v>0</v>
      </c>
      <c r="DO2101">
        <v>0</v>
      </c>
      <c r="DP2101">
        <v>1</v>
      </c>
      <c r="DQ2101">
        <v>1</v>
      </c>
      <c r="DU2101">
        <v>1010</v>
      </c>
      <c r="DV2101" t="s">
        <v>237</v>
      </c>
      <c r="DW2101" t="s">
        <v>237</v>
      </c>
      <c r="DX2101">
        <v>1</v>
      </c>
      <c r="DZ2101" t="s">
        <v>3</v>
      </c>
      <c r="EA2101" t="s">
        <v>3</v>
      </c>
      <c r="EB2101" t="s">
        <v>3</v>
      </c>
      <c r="EC2101" t="s">
        <v>3</v>
      </c>
      <c r="EE2101">
        <v>29085443</v>
      </c>
      <c r="EF2101">
        <v>8</v>
      </c>
      <c r="EG2101" t="s">
        <v>144</v>
      </c>
      <c r="EH2101">
        <v>0</v>
      </c>
      <c r="EI2101" t="s">
        <v>3</v>
      </c>
      <c r="EJ2101">
        <v>1</v>
      </c>
      <c r="EK2101">
        <v>500001</v>
      </c>
      <c r="EL2101" t="s">
        <v>145</v>
      </c>
      <c r="EM2101" t="s">
        <v>146</v>
      </c>
      <c r="EO2101" t="s">
        <v>3</v>
      </c>
      <c r="EQ2101">
        <v>0</v>
      </c>
      <c r="ER2101">
        <v>0.05</v>
      </c>
      <c r="ES2101">
        <v>0.05</v>
      </c>
      <c r="ET2101">
        <v>0</v>
      </c>
      <c r="EU2101">
        <v>0</v>
      </c>
      <c r="EV2101">
        <v>0</v>
      </c>
      <c r="EW2101">
        <v>0</v>
      </c>
      <c r="EX2101">
        <v>0</v>
      </c>
      <c r="FQ2101">
        <v>0</v>
      </c>
      <c r="FR2101">
        <f t="shared" si="1501"/>
        <v>0</v>
      </c>
      <c r="FS2101">
        <v>0</v>
      </c>
      <c r="FX2101">
        <v>0</v>
      </c>
      <c r="FY2101">
        <v>0</v>
      </c>
      <c r="GA2101" t="s">
        <v>3</v>
      </c>
      <c r="GD2101">
        <v>1</v>
      </c>
      <c r="GF2101">
        <v>-1364626454</v>
      </c>
      <c r="GG2101">
        <v>2</v>
      </c>
      <c r="GH2101">
        <v>1</v>
      </c>
      <c r="GI2101">
        <v>2</v>
      </c>
      <c r="GJ2101">
        <v>0</v>
      </c>
      <c r="GK2101">
        <v>0</v>
      </c>
      <c r="GL2101">
        <f t="shared" si="1502"/>
        <v>0</v>
      </c>
      <c r="GM2101">
        <f t="shared" si="1503"/>
        <v>117.5</v>
      </c>
      <c r="GN2101">
        <f t="shared" si="1504"/>
        <v>117.5</v>
      </c>
      <c r="GO2101">
        <f t="shared" si="1505"/>
        <v>0</v>
      </c>
      <c r="GP2101">
        <f t="shared" si="1506"/>
        <v>0</v>
      </c>
      <c r="GR2101">
        <v>0</v>
      </c>
      <c r="GS2101">
        <v>3</v>
      </c>
      <c r="GT2101">
        <v>0</v>
      </c>
      <c r="GU2101" t="s">
        <v>3</v>
      </c>
      <c r="GV2101">
        <f t="shared" si="1507"/>
        <v>0</v>
      </c>
      <c r="GW2101">
        <v>1</v>
      </c>
      <c r="GX2101">
        <f t="shared" si="1508"/>
        <v>0</v>
      </c>
      <c r="HA2101">
        <v>0</v>
      </c>
      <c r="HB2101">
        <v>0</v>
      </c>
      <c r="HC2101">
        <f t="shared" si="1509"/>
        <v>0</v>
      </c>
      <c r="HE2101" t="s">
        <v>3</v>
      </c>
      <c r="HF2101" t="s">
        <v>3</v>
      </c>
      <c r="HM2101" t="s">
        <v>3</v>
      </c>
      <c r="IK2101">
        <v>0</v>
      </c>
    </row>
    <row r="2102" spans="1:245">
      <c r="A2102">
        <v>17</v>
      </c>
      <c r="B2102">
        <v>0</v>
      </c>
      <c r="E2102" t="s">
        <v>252</v>
      </c>
      <c r="F2102" t="s">
        <v>309</v>
      </c>
      <c r="G2102" t="s">
        <v>310</v>
      </c>
      <c r="H2102" t="s">
        <v>155</v>
      </c>
      <c r="I2102">
        <v>36.6</v>
      </c>
      <c r="J2102">
        <v>0</v>
      </c>
      <c r="K2102">
        <v>36.6</v>
      </c>
      <c r="O2102">
        <f t="shared" si="1475"/>
        <v>5462.96</v>
      </c>
      <c r="P2102">
        <f t="shared" si="1476"/>
        <v>5462.96</v>
      </c>
      <c r="Q2102">
        <f t="shared" si="1477"/>
        <v>0</v>
      </c>
      <c r="R2102">
        <f t="shared" si="1478"/>
        <v>0</v>
      </c>
      <c r="S2102">
        <f t="shared" si="1479"/>
        <v>0</v>
      </c>
      <c r="T2102">
        <f t="shared" si="1480"/>
        <v>0</v>
      </c>
      <c r="U2102">
        <f t="shared" si="1481"/>
        <v>0</v>
      </c>
      <c r="V2102">
        <f t="shared" si="1482"/>
        <v>0</v>
      </c>
      <c r="W2102">
        <f t="shared" si="1483"/>
        <v>41.36</v>
      </c>
      <c r="X2102">
        <f t="shared" si="1484"/>
        <v>0</v>
      </c>
      <c r="Y2102">
        <f t="shared" si="1485"/>
        <v>0</v>
      </c>
      <c r="AA2102">
        <v>35863109</v>
      </c>
      <c r="AB2102">
        <f t="shared" si="1486"/>
        <v>24.59</v>
      </c>
      <c r="AC2102">
        <f t="shared" si="1487"/>
        <v>24.59</v>
      </c>
      <c r="AD2102">
        <f>ROUND((((ET2102)-(EU2102))+AE2102),2)</f>
        <v>0</v>
      </c>
      <c r="AE2102">
        <f t="shared" si="1515"/>
        <v>0</v>
      </c>
      <c r="AF2102">
        <f t="shared" si="1515"/>
        <v>0</v>
      </c>
      <c r="AG2102">
        <f t="shared" si="1488"/>
        <v>0</v>
      </c>
      <c r="AH2102">
        <f t="shared" si="1516"/>
        <v>0</v>
      </c>
      <c r="AI2102">
        <f t="shared" si="1516"/>
        <v>0</v>
      </c>
      <c r="AJ2102">
        <f t="shared" si="1489"/>
        <v>1.1299999999999999</v>
      </c>
      <c r="AK2102">
        <v>24.59</v>
      </c>
      <c r="AL2102">
        <v>24.59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1.1299999999999999</v>
      </c>
      <c r="AT2102">
        <v>0</v>
      </c>
      <c r="AU2102">
        <v>0</v>
      </c>
      <c r="AV2102">
        <v>1</v>
      </c>
      <c r="AW2102">
        <v>1</v>
      </c>
      <c r="AZ2102">
        <v>1</v>
      </c>
      <c r="BA2102">
        <v>1</v>
      </c>
      <c r="BB2102">
        <v>1</v>
      </c>
      <c r="BC2102">
        <v>6.07</v>
      </c>
      <c r="BD2102" t="s">
        <v>3</v>
      </c>
      <c r="BE2102" t="s">
        <v>3</v>
      </c>
      <c r="BF2102" t="s">
        <v>3</v>
      </c>
      <c r="BG2102" t="s">
        <v>3</v>
      </c>
      <c r="BH2102">
        <v>3</v>
      </c>
      <c r="BI2102">
        <v>1</v>
      </c>
      <c r="BJ2102" t="s">
        <v>311</v>
      </c>
      <c r="BM2102">
        <v>500001</v>
      </c>
      <c r="BN2102">
        <v>0</v>
      </c>
      <c r="BO2102" t="s">
        <v>309</v>
      </c>
      <c r="BP2102">
        <v>1</v>
      </c>
      <c r="BQ2102">
        <v>8</v>
      </c>
      <c r="BR2102">
        <v>0</v>
      </c>
      <c r="BS2102">
        <v>1</v>
      </c>
      <c r="BT2102">
        <v>1</v>
      </c>
      <c r="BU2102">
        <v>1</v>
      </c>
      <c r="BV2102">
        <v>1</v>
      </c>
      <c r="BW2102">
        <v>1</v>
      </c>
      <c r="BX2102">
        <v>1</v>
      </c>
      <c r="BY2102" t="s">
        <v>3</v>
      </c>
      <c r="BZ2102">
        <v>0</v>
      </c>
      <c r="CA2102">
        <v>0</v>
      </c>
      <c r="CB2102" t="s">
        <v>3</v>
      </c>
      <c r="CE2102">
        <v>0</v>
      </c>
      <c r="CF2102">
        <v>0</v>
      </c>
      <c r="CG2102">
        <v>0</v>
      </c>
      <c r="CM2102">
        <v>0</v>
      </c>
      <c r="CN2102" t="s">
        <v>3</v>
      </c>
      <c r="CO2102">
        <v>0</v>
      </c>
      <c r="CP2102">
        <f t="shared" si="1490"/>
        <v>5462.96</v>
      </c>
      <c r="CQ2102">
        <f t="shared" si="1491"/>
        <v>149.26130000000001</v>
      </c>
      <c r="CR2102">
        <f t="shared" si="1492"/>
        <v>0</v>
      </c>
      <c r="CS2102">
        <f t="shared" si="1493"/>
        <v>0</v>
      </c>
      <c r="CT2102">
        <f t="shared" si="1494"/>
        <v>0</v>
      </c>
      <c r="CU2102">
        <f t="shared" si="1495"/>
        <v>0</v>
      </c>
      <c r="CV2102">
        <f t="shared" si="1496"/>
        <v>0</v>
      </c>
      <c r="CW2102">
        <f t="shared" si="1497"/>
        <v>0</v>
      </c>
      <c r="CX2102">
        <f t="shared" si="1498"/>
        <v>1.1299999999999999</v>
      </c>
      <c r="CY2102">
        <f t="shared" si="1499"/>
        <v>0</v>
      </c>
      <c r="CZ2102">
        <f t="shared" si="1500"/>
        <v>0</v>
      </c>
      <c r="DC2102" t="s">
        <v>3</v>
      </c>
      <c r="DD2102" t="s">
        <v>3</v>
      </c>
      <c r="DE2102" t="s">
        <v>3</v>
      </c>
      <c r="DF2102" t="s">
        <v>3</v>
      </c>
      <c r="DG2102" t="s">
        <v>3</v>
      </c>
      <c r="DH2102" t="s">
        <v>3</v>
      </c>
      <c r="DI2102" t="s">
        <v>3</v>
      </c>
      <c r="DJ2102" t="s">
        <v>3</v>
      </c>
      <c r="DK2102" t="s">
        <v>3</v>
      </c>
      <c r="DL2102" t="s">
        <v>3</v>
      </c>
      <c r="DM2102" t="s">
        <v>3</v>
      </c>
      <c r="DN2102">
        <v>0</v>
      </c>
      <c r="DO2102">
        <v>0</v>
      </c>
      <c r="DP2102">
        <v>1</v>
      </c>
      <c r="DQ2102">
        <v>1</v>
      </c>
      <c r="DU2102">
        <v>1005</v>
      </c>
      <c r="DV2102" t="s">
        <v>155</v>
      </c>
      <c r="DW2102" t="s">
        <v>155</v>
      </c>
      <c r="DX2102">
        <v>1</v>
      </c>
      <c r="DZ2102" t="s">
        <v>3</v>
      </c>
      <c r="EA2102" t="s">
        <v>3</v>
      </c>
      <c r="EB2102" t="s">
        <v>3</v>
      </c>
      <c r="EC2102" t="s">
        <v>3</v>
      </c>
      <c r="EE2102">
        <v>29085443</v>
      </c>
      <c r="EF2102">
        <v>8</v>
      </c>
      <c r="EG2102" t="s">
        <v>144</v>
      </c>
      <c r="EH2102">
        <v>0</v>
      </c>
      <c r="EI2102" t="s">
        <v>3</v>
      </c>
      <c r="EJ2102">
        <v>1</v>
      </c>
      <c r="EK2102">
        <v>500001</v>
      </c>
      <c r="EL2102" t="s">
        <v>145</v>
      </c>
      <c r="EM2102" t="s">
        <v>146</v>
      </c>
      <c r="EO2102" t="s">
        <v>3</v>
      </c>
      <c r="EQ2102">
        <v>0</v>
      </c>
      <c r="ER2102">
        <v>24.59</v>
      </c>
      <c r="ES2102">
        <v>24.59</v>
      </c>
      <c r="ET2102">
        <v>0</v>
      </c>
      <c r="EU2102">
        <v>0</v>
      </c>
      <c r="EV2102">
        <v>0</v>
      </c>
      <c r="EW2102">
        <v>0</v>
      </c>
      <c r="EX2102">
        <v>0</v>
      </c>
      <c r="EY2102">
        <v>0</v>
      </c>
      <c r="FQ2102">
        <v>0</v>
      </c>
      <c r="FR2102">
        <f t="shared" si="1501"/>
        <v>0</v>
      </c>
      <c r="FS2102">
        <v>0</v>
      </c>
      <c r="FX2102">
        <v>0</v>
      </c>
      <c r="FY2102">
        <v>0</v>
      </c>
      <c r="GA2102" t="s">
        <v>3</v>
      </c>
      <c r="GD2102">
        <v>1</v>
      </c>
      <c r="GF2102">
        <v>-1143029035</v>
      </c>
      <c r="GG2102">
        <v>2</v>
      </c>
      <c r="GH2102">
        <v>1</v>
      </c>
      <c r="GI2102">
        <v>2</v>
      </c>
      <c r="GJ2102">
        <v>0</v>
      </c>
      <c r="GK2102">
        <v>0</v>
      </c>
      <c r="GL2102">
        <f t="shared" si="1502"/>
        <v>0</v>
      </c>
      <c r="GM2102">
        <f t="shared" si="1503"/>
        <v>5462.96</v>
      </c>
      <c r="GN2102">
        <f t="shared" si="1504"/>
        <v>5462.96</v>
      </c>
      <c r="GO2102">
        <f t="shared" si="1505"/>
        <v>0</v>
      </c>
      <c r="GP2102">
        <f t="shared" si="1506"/>
        <v>0</v>
      </c>
      <c r="GR2102">
        <v>0</v>
      </c>
      <c r="GS2102">
        <v>3</v>
      </c>
      <c r="GT2102">
        <v>0</v>
      </c>
      <c r="GU2102" t="s">
        <v>3</v>
      </c>
      <c r="GV2102">
        <f t="shared" si="1507"/>
        <v>0</v>
      </c>
      <c r="GW2102">
        <v>1</v>
      </c>
      <c r="GX2102">
        <f t="shared" si="1508"/>
        <v>0</v>
      </c>
      <c r="HA2102">
        <v>0</v>
      </c>
      <c r="HB2102">
        <v>0</v>
      </c>
      <c r="HC2102">
        <f t="shared" si="1509"/>
        <v>0</v>
      </c>
      <c r="HE2102" t="s">
        <v>3</v>
      </c>
      <c r="HF2102" t="s">
        <v>3</v>
      </c>
      <c r="HM2102" t="s">
        <v>3</v>
      </c>
      <c r="IK2102">
        <v>0</v>
      </c>
    </row>
    <row r="2103" spans="1:245">
      <c r="A2103">
        <v>17</v>
      </c>
      <c r="B2103">
        <v>0</v>
      </c>
      <c r="E2103" t="s">
        <v>257</v>
      </c>
      <c r="F2103" t="s">
        <v>312</v>
      </c>
      <c r="G2103" t="s">
        <v>313</v>
      </c>
      <c r="H2103" t="s">
        <v>142</v>
      </c>
      <c r="I2103">
        <v>24</v>
      </c>
      <c r="J2103">
        <v>0</v>
      </c>
      <c r="K2103">
        <v>24</v>
      </c>
      <c r="O2103">
        <f t="shared" si="1475"/>
        <v>327.72</v>
      </c>
      <c r="P2103">
        <f t="shared" si="1476"/>
        <v>327.72</v>
      </c>
      <c r="Q2103">
        <f t="shared" si="1477"/>
        <v>0</v>
      </c>
      <c r="R2103">
        <f t="shared" si="1478"/>
        <v>0</v>
      </c>
      <c r="S2103">
        <f t="shared" si="1479"/>
        <v>0</v>
      </c>
      <c r="T2103">
        <f t="shared" si="1480"/>
        <v>0</v>
      </c>
      <c r="U2103">
        <f t="shared" si="1481"/>
        <v>0</v>
      </c>
      <c r="V2103">
        <f t="shared" si="1482"/>
        <v>0</v>
      </c>
      <c r="W2103">
        <f t="shared" si="1483"/>
        <v>7.44</v>
      </c>
      <c r="X2103">
        <f t="shared" si="1484"/>
        <v>0</v>
      </c>
      <c r="Y2103">
        <f t="shared" si="1485"/>
        <v>0</v>
      </c>
      <c r="AA2103">
        <v>35863109</v>
      </c>
      <c r="AB2103">
        <f t="shared" si="1486"/>
        <v>6.76</v>
      </c>
      <c r="AC2103">
        <f t="shared" si="1487"/>
        <v>6.76</v>
      </c>
      <c r="AD2103">
        <f>ROUND((((ET2103)-(EU2103))+AE2103),2)</f>
        <v>0</v>
      </c>
      <c r="AE2103">
        <f t="shared" si="1515"/>
        <v>0</v>
      </c>
      <c r="AF2103">
        <f t="shared" si="1515"/>
        <v>0</v>
      </c>
      <c r="AG2103">
        <f t="shared" si="1488"/>
        <v>0</v>
      </c>
      <c r="AH2103">
        <f t="shared" si="1516"/>
        <v>0</v>
      </c>
      <c r="AI2103">
        <f t="shared" si="1516"/>
        <v>0</v>
      </c>
      <c r="AJ2103">
        <f t="shared" si="1489"/>
        <v>0.31</v>
      </c>
      <c r="AK2103">
        <v>6.76</v>
      </c>
      <c r="AL2103">
        <v>6.76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0.31</v>
      </c>
      <c r="AT2103">
        <v>0</v>
      </c>
      <c r="AU2103">
        <v>0</v>
      </c>
      <c r="AV2103">
        <v>1</v>
      </c>
      <c r="AW2103">
        <v>1</v>
      </c>
      <c r="AZ2103">
        <v>1</v>
      </c>
      <c r="BA2103">
        <v>1</v>
      </c>
      <c r="BB2103">
        <v>1</v>
      </c>
      <c r="BC2103">
        <v>2.02</v>
      </c>
      <c r="BD2103" t="s">
        <v>3</v>
      </c>
      <c r="BE2103" t="s">
        <v>3</v>
      </c>
      <c r="BF2103" t="s">
        <v>3</v>
      </c>
      <c r="BG2103" t="s">
        <v>3</v>
      </c>
      <c r="BH2103">
        <v>3</v>
      </c>
      <c r="BI2103">
        <v>1</v>
      </c>
      <c r="BJ2103" t="s">
        <v>314</v>
      </c>
      <c r="BM2103">
        <v>500001</v>
      </c>
      <c r="BN2103">
        <v>0</v>
      </c>
      <c r="BO2103" t="s">
        <v>312</v>
      </c>
      <c r="BP2103">
        <v>1</v>
      </c>
      <c r="BQ2103">
        <v>8</v>
      </c>
      <c r="BR2103">
        <v>0</v>
      </c>
      <c r="BS2103">
        <v>1</v>
      </c>
      <c r="BT2103">
        <v>1</v>
      </c>
      <c r="BU2103">
        <v>1</v>
      </c>
      <c r="BV2103">
        <v>1</v>
      </c>
      <c r="BW2103">
        <v>1</v>
      </c>
      <c r="BX2103">
        <v>1</v>
      </c>
      <c r="BY2103" t="s">
        <v>3</v>
      </c>
      <c r="BZ2103">
        <v>0</v>
      </c>
      <c r="CA2103">
        <v>0</v>
      </c>
      <c r="CB2103" t="s">
        <v>3</v>
      </c>
      <c r="CE2103">
        <v>0</v>
      </c>
      <c r="CF2103">
        <v>0</v>
      </c>
      <c r="CG2103">
        <v>0</v>
      </c>
      <c r="CM2103">
        <v>0</v>
      </c>
      <c r="CN2103" t="s">
        <v>3</v>
      </c>
      <c r="CO2103">
        <v>0</v>
      </c>
      <c r="CP2103">
        <f t="shared" si="1490"/>
        <v>327.72</v>
      </c>
      <c r="CQ2103">
        <f t="shared" si="1491"/>
        <v>13.655199999999999</v>
      </c>
      <c r="CR2103">
        <f t="shared" si="1492"/>
        <v>0</v>
      </c>
      <c r="CS2103">
        <f t="shared" si="1493"/>
        <v>0</v>
      </c>
      <c r="CT2103">
        <f t="shared" si="1494"/>
        <v>0</v>
      </c>
      <c r="CU2103">
        <f t="shared" si="1495"/>
        <v>0</v>
      </c>
      <c r="CV2103">
        <f t="shared" si="1496"/>
        <v>0</v>
      </c>
      <c r="CW2103">
        <f t="shared" si="1497"/>
        <v>0</v>
      </c>
      <c r="CX2103">
        <f t="shared" si="1498"/>
        <v>0.31</v>
      </c>
      <c r="CY2103">
        <f t="shared" si="1499"/>
        <v>0</v>
      </c>
      <c r="CZ2103">
        <f t="shared" si="1500"/>
        <v>0</v>
      </c>
      <c r="DC2103" t="s">
        <v>3</v>
      </c>
      <c r="DD2103" t="s">
        <v>3</v>
      </c>
      <c r="DE2103" t="s">
        <v>3</v>
      </c>
      <c r="DF2103" t="s">
        <v>3</v>
      </c>
      <c r="DG2103" t="s">
        <v>3</v>
      </c>
      <c r="DH2103" t="s">
        <v>3</v>
      </c>
      <c r="DI2103" t="s">
        <v>3</v>
      </c>
      <c r="DJ2103" t="s">
        <v>3</v>
      </c>
      <c r="DK2103" t="s">
        <v>3</v>
      </c>
      <c r="DL2103" t="s">
        <v>3</v>
      </c>
      <c r="DM2103" t="s">
        <v>3</v>
      </c>
      <c r="DN2103">
        <v>0</v>
      </c>
      <c r="DO2103">
        <v>0</v>
      </c>
      <c r="DP2103">
        <v>1</v>
      </c>
      <c r="DQ2103">
        <v>1</v>
      </c>
      <c r="DU2103">
        <v>1003</v>
      </c>
      <c r="DV2103" t="s">
        <v>142</v>
      </c>
      <c r="DW2103" t="s">
        <v>142</v>
      </c>
      <c r="DX2103">
        <v>1</v>
      </c>
      <c r="DZ2103" t="s">
        <v>3</v>
      </c>
      <c r="EA2103" t="s">
        <v>3</v>
      </c>
      <c r="EB2103" t="s">
        <v>3</v>
      </c>
      <c r="EC2103" t="s">
        <v>3</v>
      </c>
      <c r="EE2103">
        <v>29085443</v>
      </c>
      <c r="EF2103">
        <v>8</v>
      </c>
      <c r="EG2103" t="s">
        <v>144</v>
      </c>
      <c r="EH2103">
        <v>0</v>
      </c>
      <c r="EI2103" t="s">
        <v>3</v>
      </c>
      <c r="EJ2103">
        <v>1</v>
      </c>
      <c r="EK2103">
        <v>500001</v>
      </c>
      <c r="EL2103" t="s">
        <v>145</v>
      </c>
      <c r="EM2103" t="s">
        <v>146</v>
      </c>
      <c r="EO2103" t="s">
        <v>3</v>
      </c>
      <c r="EQ2103">
        <v>0</v>
      </c>
      <c r="ER2103">
        <v>6.76</v>
      </c>
      <c r="ES2103">
        <v>6.76</v>
      </c>
      <c r="ET2103">
        <v>0</v>
      </c>
      <c r="EU2103">
        <v>0</v>
      </c>
      <c r="EV2103">
        <v>0</v>
      </c>
      <c r="EW2103">
        <v>0</v>
      </c>
      <c r="EX2103">
        <v>0</v>
      </c>
      <c r="EY2103">
        <v>0</v>
      </c>
      <c r="FQ2103">
        <v>0</v>
      </c>
      <c r="FR2103">
        <f t="shared" si="1501"/>
        <v>0</v>
      </c>
      <c r="FS2103">
        <v>0</v>
      </c>
      <c r="FX2103">
        <v>0</v>
      </c>
      <c r="FY2103">
        <v>0</v>
      </c>
      <c r="GA2103" t="s">
        <v>3</v>
      </c>
      <c r="GD2103">
        <v>1</v>
      </c>
      <c r="GF2103">
        <v>426561494</v>
      </c>
      <c r="GG2103">
        <v>2</v>
      </c>
      <c r="GH2103">
        <v>1</v>
      </c>
      <c r="GI2103">
        <v>2</v>
      </c>
      <c r="GJ2103">
        <v>0</v>
      </c>
      <c r="GK2103">
        <v>0</v>
      </c>
      <c r="GL2103">
        <f t="shared" si="1502"/>
        <v>0</v>
      </c>
      <c r="GM2103">
        <f t="shared" si="1503"/>
        <v>327.72</v>
      </c>
      <c r="GN2103">
        <f t="shared" si="1504"/>
        <v>327.72</v>
      </c>
      <c r="GO2103">
        <f t="shared" si="1505"/>
        <v>0</v>
      </c>
      <c r="GP2103">
        <f t="shared" si="1506"/>
        <v>0</v>
      </c>
      <c r="GR2103">
        <v>0</v>
      </c>
      <c r="GS2103">
        <v>3</v>
      </c>
      <c r="GT2103">
        <v>0</v>
      </c>
      <c r="GU2103" t="s">
        <v>3</v>
      </c>
      <c r="GV2103">
        <f t="shared" si="1507"/>
        <v>0</v>
      </c>
      <c r="GW2103">
        <v>1</v>
      </c>
      <c r="GX2103">
        <f t="shared" si="1508"/>
        <v>0</v>
      </c>
      <c r="HA2103">
        <v>0</v>
      </c>
      <c r="HB2103">
        <v>0</v>
      </c>
      <c r="HC2103">
        <f t="shared" si="1509"/>
        <v>0</v>
      </c>
      <c r="HE2103" t="s">
        <v>3</v>
      </c>
      <c r="HF2103" t="s">
        <v>3</v>
      </c>
      <c r="HM2103" t="s">
        <v>3</v>
      </c>
      <c r="IK2103">
        <v>0</v>
      </c>
    </row>
    <row r="2104" spans="1:245">
      <c r="A2104">
        <v>17</v>
      </c>
      <c r="B2104">
        <v>0</v>
      </c>
      <c r="E2104" t="s">
        <v>274</v>
      </c>
      <c r="F2104" t="s">
        <v>319</v>
      </c>
      <c r="G2104" t="s">
        <v>316</v>
      </c>
      <c r="H2104" t="s">
        <v>142</v>
      </c>
      <c r="I2104">
        <v>24</v>
      </c>
      <c r="J2104">
        <v>0</v>
      </c>
      <c r="K2104">
        <v>24</v>
      </c>
      <c r="O2104">
        <f t="shared" si="1475"/>
        <v>520.02</v>
      </c>
      <c r="P2104">
        <f t="shared" si="1476"/>
        <v>520.02</v>
      </c>
      <c r="Q2104">
        <f t="shared" si="1477"/>
        <v>0</v>
      </c>
      <c r="R2104">
        <f t="shared" si="1478"/>
        <v>0</v>
      </c>
      <c r="S2104">
        <f t="shared" si="1479"/>
        <v>0</v>
      </c>
      <c r="T2104">
        <f t="shared" si="1480"/>
        <v>0</v>
      </c>
      <c r="U2104">
        <f t="shared" si="1481"/>
        <v>0</v>
      </c>
      <c r="V2104">
        <f t="shared" si="1482"/>
        <v>0</v>
      </c>
      <c r="W2104">
        <f t="shared" si="1483"/>
        <v>9.1199999999999992</v>
      </c>
      <c r="X2104">
        <f t="shared" si="1484"/>
        <v>0</v>
      </c>
      <c r="Y2104">
        <f t="shared" si="1485"/>
        <v>0</v>
      </c>
      <c r="AA2104">
        <v>35863109</v>
      </c>
      <c r="AB2104">
        <f t="shared" si="1486"/>
        <v>8.27</v>
      </c>
      <c r="AC2104">
        <f t="shared" si="1487"/>
        <v>8.27</v>
      </c>
      <c r="AD2104">
        <f>ROUND((((ET2104)-(EU2104))+AE2104),2)</f>
        <v>0</v>
      </c>
      <c r="AE2104">
        <f t="shared" si="1515"/>
        <v>0</v>
      </c>
      <c r="AF2104">
        <f t="shared" si="1515"/>
        <v>0</v>
      </c>
      <c r="AG2104">
        <f t="shared" si="1488"/>
        <v>0</v>
      </c>
      <c r="AH2104">
        <f t="shared" si="1516"/>
        <v>0</v>
      </c>
      <c r="AI2104">
        <f t="shared" si="1516"/>
        <v>0</v>
      </c>
      <c r="AJ2104">
        <f t="shared" si="1489"/>
        <v>0.38</v>
      </c>
      <c r="AK2104">
        <v>8.27</v>
      </c>
      <c r="AL2104">
        <v>8.27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0.38</v>
      </c>
      <c r="AT2104">
        <v>0</v>
      </c>
      <c r="AU2104">
        <v>0</v>
      </c>
      <c r="AV2104">
        <v>1</v>
      </c>
      <c r="AW2104">
        <v>1</v>
      </c>
      <c r="AZ2104">
        <v>1</v>
      </c>
      <c r="BA2104">
        <v>1</v>
      </c>
      <c r="BB2104">
        <v>1</v>
      </c>
      <c r="BC2104">
        <v>2.62</v>
      </c>
      <c r="BD2104" t="s">
        <v>3</v>
      </c>
      <c r="BE2104" t="s">
        <v>3</v>
      </c>
      <c r="BF2104" t="s">
        <v>3</v>
      </c>
      <c r="BG2104" t="s">
        <v>3</v>
      </c>
      <c r="BH2104">
        <v>3</v>
      </c>
      <c r="BI2104">
        <v>1</v>
      </c>
      <c r="BJ2104" t="s">
        <v>317</v>
      </c>
      <c r="BM2104">
        <v>500001</v>
      </c>
      <c r="BN2104">
        <v>0</v>
      </c>
      <c r="BO2104" t="s">
        <v>315</v>
      </c>
      <c r="BP2104">
        <v>1</v>
      </c>
      <c r="BQ2104">
        <v>8</v>
      </c>
      <c r="BR2104">
        <v>0</v>
      </c>
      <c r="BS2104">
        <v>1</v>
      </c>
      <c r="BT2104">
        <v>1</v>
      </c>
      <c r="BU2104">
        <v>1</v>
      </c>
      <c r="BV2104">
        <v>1</v>
      </c>
      <c r="BW2104">
        <v>1</v>
      </c>
      <c r="BX2104">
        <v>1</v>
      </c>
      <c r="BY2104" t="s">
        <v>3</v>
      </c>
      <c r="BZ2104">
        <v>0</v>
      </c>
      <c r="CA2104">
        <v>0</v>
      </c>
      <c r="CB2104" t="s">
        <v>3</v>
      </c>
      <c r="CE2104">
        <v>0</v>
      </c>
      <c r="CF2104">
        <v>0</v>
      </c>
      <c r="CG2104">
        <v>0</v>
      </c>
      <c r="CM2104">
        <v>0</v>
      </c>
      <c r="CN2104" t="s">
        <v>3</v>
      </c>
      <c r="CO2104">
        <v>0</v>
      </c>
      <c r="CP2104">
        <f t="shared" si="1490"/>
        <v>520.02</v>
      </c>
      <c r="CQ2104">
        <f t="shared" si="1491"/>
        <v>21.667400000000001</v>
      </c>
      <c r="CR2104">
        <f t="shared" si="1492"/>
        <v>0</v>
      </c>
      <c r="CS2104">
        <f t="shared" si="1493"/>
        <v>0</v>
      </c>
      <c r="CT2104">
        <f t="shared" si="1494"/>
        <v>0</v>
      </c>
      <c r="CU2104">
        <f t="shared" si="1495"/>
        <v>0</v>
      </c>
      <c r="CV2104">
        <f t="shared" si="1496"/>
        <v>0</v>
      </c>
      <c r="CW2104">
        <f t="shared" si="1497"/>
        <v>0</v>
      </c>
      <c r="CX2104">
        <f t="shared" si="1498"/>
        <v>0.38</v>
      </c>
      <c r="CY2104">
        <f t="shared" si="1499"/>
        <v>0</v>
      </c>
      <c r="CZ2104">
        <f t="shared" si="1500"/>
        <v>0</v>
      </c>
      <c r="DC2104" t="s">
        <v>3</v>
      </c>
      <c r="DD2104" t="s">
        <v>3</v>
      </c>
      <c r="DE2104" t="s">
        <v>3</v>
      </c>
      <c r="DF2104" t="s">
        <v>3</v>
      </c>
      <c r="DG2104" t="s">
        <v>3</v>
      </c>
      <c r="DH2104" t="s">
        <v>3</v>
      </c>
      <c r="DI2104" t="s">
        <v>3</v>
      </c>
      <c r="DJ2104" t="s">
        <v>3</v>
      </c>
      <c r="DK2104" t="s">
        <v>3</v>
      </c>
      <c r="DL2104" t="s">
        <v>3</v>
      </c>
      <c r="DM2104" t="s">
        <v>3</v>
      </c>
      <c r="DN2104">
        <v>0</v>
      </c>
      <c r="DO2104">
        <v>0</v>
      </c>
      <c r="DP2104">
        <v>1</v>
      </c>
      <c r="DQ2104">
        <v>1</v>
      </c>
      <c r="DU2104">
        <v>1003</v>
      </c>
      <c r="DV2104" t="s">
        <v>142</v>
      </c>
      <c r="DW2104" t="s">
        <v>142</v>
      </c>
      <c r="DX2104">
        <v>1</v>
      </c>
      <c r="DZ2104" t="s">
        <v>3</v>
      </c>
      <c r="EA2104" t="s">
        <v>3</v>
      </c>
      <c r="EB2104" t="s">
        <v>3</v>
      </c>
      <c r="EC2104" t="s">
        <v>3</v>
      </c>
      <c r="EE2104">
        <v>29085443</v>
      </c>
      <c r="EF2104">
        <v>8</v>
      </c>
      <c r="EG2104" t="s">
        <v>144</v>
      </c>
      <c r="EH2104">
        <v>0</v>
      </c>
      <c r="EI2104" t="s">
        <v>3</v>
      </c>
      <c r="EJ2104">
        <v>1</v>
      </c>
      <c r="EK2104">
        <v>500001</v>
      </c>
      <c r="EL2104" t="s">
        <v>145</v>
      </c>
      <c r="EM2104" t="s">
        <v>146</v>
      </c>
      <c r="EO2104" t="s">
        <v>3</v>
      </c>
      <c r="EQ2104">
        <v>0</v>
      </c>
      <c r="ER2104">
        <v>8.27</v>
      </c>
      <c r="ES2104">
        <v>8.27</v>
      </c>
      <c r="ET2104">
        <v>0</v>
      </c>
      <c r="EU2104">
        <v>0</v>
      </c>
      <c r="EV2104">
        <v>0</v>
      </c>
      <c r="EW2104">
        <v>0</v>
      </c>
      <c r="EX2104">
        <v>0</v>
      </c>
      <c r="EY2104">
        <v>0</v>
      </c>
      <c r="FQ2104">
        <v>0</v>
      </c>
      <c r="FR2104">
        <f t="shared" si="1501"/>
        <v>0</v>
      </c>
      <c r="FS2104">
        <v>0</v>
      </c>
      <c r="FX2104">
        <v>0</v>
      </c>
      <c r="FY2104">
        <v>0</v>
      </c>
      <c r="GA2104" t="s">
        <v>3</v>
      </c>
      <c r="GD2104">
        <v>1</v>
      </c>
      <c r="GF2104">
        <v>1506118672</v>
      </c>
      <c r="GG2104">
        <v>2</v>
      </c>
      <c r="GH2104">
        <v>1</v>
      </c>
      <c r="GI2104">
        <v>2</v>
      </c>
      <c r="GJ2104">
        <v>0</v>
      </c>
      <c r="GK2104">
        <v>0</v>
      </c>
      <c r="GL2104">
        <f t="shared" si="1502"/>
        <v>0</v>
      </c>
      <c r="GM2104">
        <f t="shared" si="1503"/>
        <v>520.02</v>
      </c>
      <c r="GN2104">
        <f t="shared" si="1504"/>
        <v>520.02</v>
      </c>
      <c r="GO2104">
        <f t="shared" si="1505"/>
        <v>0</v>
      </c>
      <c r="GP2104">
        <f t="shared" si="1506"/>
        <v>0</v>
      </c>
      <c r="GR2104">
        <v>0</v>
      </c>
      <c r="GS2104">
        <v>3</v>
      </c>
      <c r="GT2104">
        <v>0</v>
      </c>
      <c r="GU2104" t="s">
        <v>3</v>
      </c>
      <c r="GV2104">
        <f t="shared" si="1507"/>
        <v>0</v>
      </c>
      <c r="GW2104">
        <v>1</v>
      </c>
      <c r="GX2104">
        <f t="shared" si="1508"/>
        <v>0</v>
      </c>
      <c r="HA2104">
        <v>0</v>
      </c>
      <c r="HB2104">
        <v>0</v>
      </c>
      <c r="HC2104">
        <f t="shared" si="1509"/>
        <v>0</v>
      </c>
      <c r="HE2104" t="s">
        <v>3</v>
      </c>
      <c r="HF2104" t="s">
        <v>3</v>
      </c>
      <c r="HM2104" t="s">
        <v>3</v>
      </c>
      <c r="IK2104">
        <v>0</v>
      </c>
    </row>
    <row r="2105" spans="1:245">
      <c r="A2105">
        <v>17</v>
      </c>
      <c r="B2105">
        <v>0</v>
      </c>
      <c r="E2105" t="s">
        <v>318</v>
      </c>
      <c r="F2105" t="s">
        <v>319</v>
      </c>
      <c r="G2105" t="s">
        <v>320</v>
      </c>
      <c r="H2105" t="s">
        <v>58</v>
      </c>
      <c r="I2105">
        <f>ROUND(50/100,9)</f>
        <v>0.5</v>
      </c>
      <c r="J2105">
        <v>0</v>
      </c>
      <c r="K2105">
        <f>ROUND(50/100,9)</f>
        <v>0.5</v>
      </c>
      <c r="O2105">
        <f t="shared" si="1475"/>
        <v>27.6</v>
      </c>
      <c r="P2105">
        <f t="shared" si="1476"/>
        <v>27.6</v>
      </c>
      <c r="Q2105">
        <f t="shared" si="1477"/>
        <v>0</v>
      </c>
      <c r="R2105">
        <f t="shared" si="1478"/>
        <v>0</v>
      </c>
      <c r="S2105">
        <f t="shared" si="1479"/>
        <v>0</v>
      </c>
      <c r="T2105">
        <f t="shared" si="1480"/>
        <v>0</v>
      </c>
      <c r="U2105">
        <f t="shared" si="1481"/>
        <v>0</v>
      </c>
      <c r="V2105">
        <f t="shared" si="1482"/>
        <v>0</v>
      </c>
      <c r="W2105">
        <f t="shared" si="1483"/>
        <v>1.98</v>
      </c>
      <c r="X2105">
        <f t="shared" si="1484"/>
        <v>0</v>
      </c>
      <c r="Y2105">
        <f t="shared" si="1485"/>
        <v>0</v>
      </c>
      <c r="AA2105">
        <v>35863109</v>
      </c>
      <c r="AB2105">
        <f t="shared" si="1486"/>
        <v>86.24</v>
      </c>
      <c r="AC2105">
        <f t="shared" si="1487"/>
        <v>86.24</v>
      </c>
      <c r="AD2105">
        <f>ROUND((((ET2105)-(EU2105))+AE2105),2)</f>
        <v>0</v>
      </c>
      <c r="AE2105">
        <f t="shared" si="1515"/>
        <v>0</v>
      </c>
      <c r="AF2105">
        <f t="shared" si="1515"/>
        <v>0</v>
      </c>
      <c r="AG2105">
        <f t="shared" si="1488"/>
        <v>0</v>
      </c>
      <c r="AH2105">
        <f t="shared" si="1516"/>
        <v>0</v>
      </c>
      <c r="AI2105">
        <f t="shared" si="1516"/>
        <v>0</v>
      </c>
      <c r="AJ2105">
        <f t="shared" si="1489"/>
        <v>3.95</v>
      </c>
      <c r="AK2105">
        <v>86.24</v>
      </c>
      <c r="AL2105">
        <v>86.24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3.95</v>
      </c>
      <c r="AT2105">
        <v>0</v>
      </c>
      <c r="AU2105">
        <v>0</v>
      </c>
      <c r="AV2105">
        <v>1</v>
      </c>
      <c r="AW2105">
        <v>1</v>
      </c>
      <c r="AZ2105">
        <v>1</v>
      </c>
      <c r="BA2105">
        <v>1</v>
      </c>
      <c r="BB2105">
        <v>1</v>
      </c>
      <c r="BC2105">
        <v>0.64</v>
      </c>
      <c r="BD2105" t="s">
        <v>3</v>
      </c>
      <c r="BE2105" t="s">
        <v>3</v>
      </c>
      <c r="BF2105" t="s">
        <v>3</v>
      </c>
      <c r="BG2105" t="s">
        <v>3</v>
      </c>
      <c r="BH2105">
        <v>3</v>
      </c>
      <c r="BI2105">
        <v>1</v>
      </c>
      <c r="BJ2105" t="s">
        <v>321</v>
      </c>
      <c r="BM2105">
        <v>500001</v>
      </c>
      <c r="BN2105">
        <v>0</v>
      </c>
      <c r="BO2105" t="s">
        <v>319</v>
      </c>
      <c r="BP2105">
        <v>1</v>
      </c>
      <c r="BQ2105">
        <v>8</v>
      </c>
      <c r="BR2105">
        <v>0</v>
      </c>
      <c r="BS2105">
        <v>1</v>
      </c>
      <c r="BT2105">
        <v>1</v>
      </c>
      <c r="BU2105">
        <v>1</v>
      </c>
      <c r="BV2105">
        <v>1</v>
      </c>
      <c r="BW2105">
        <v>1</v>
      </c>
      <c r="BX2105">
        <v>1</v>
      </c>
      <c r="BY2105" t="s">
        <v>3</v>
      </c>
      <c r="BZ2105">
        <v>0</v>
      </c>
      <c r="CA2105">
        <v>0</v>
      </c>
      <c r="CB2105" t="s">
        <v>3</v>
      </c>
      <c r="CE2105">
        <v>0</v>
      </c>
      <c r="CF2105">
        <v>0</v>
      </c>
      <c r="CG2105">
        <v>0</v>
      </c>
      <c r="CM2105">
        <v>0</v>
      </c>
      <c r="CN2105" t="s">
        <v>3</v>
      </c>
      <c r="CO2105">
        <v>0</v>
      </c>
      <c r="CP2105">
        <f t="shared" si="1490"/>
        <v>27.6</v>
      </c>
      <c r="CQ2105">
        <f t="shared" si="1491"/>
        <v>55.193599999999996</v>
      </c>
      <c r="CR2105">
        <f t="shared" si="1492"/>
        <v>0</v>
      </c>
      <c r="CS2105">
        <f t="shared" si="1493"/>
        <v>0</v>
      </c>
      <c r="CT2105">
        <f t="shared" si="1494"/>
        <v>0</v>
      </c>
      <c r="CU2105">
        <f t="shared" si="1495"/>
        <v>0</v>
      </c>
      <c r="CV2105">
        <f t="shared" si="1496"/>
        <v>0</v>
      </c>
      <c r="CW2105">
        <f t="shared" si="1497"/>
        <v>0</v>
      </c>
      <c r="CX2105">
        <f t="shared" si="1498"/>
        <v>3.95</v>
      </c>
      <c r="CY2105">
        <f t="shared" si="1499"/>
        <v>0</v>
      </c>
      <c r="CZ2105">
        <f t="shared" si="1500"/>
        <v>0</v>
      </c>
      <c r="DC2105" t="s">
        <v>3</v>
      </c>
      <c r="DD2105" t="s">
        <v>3</v>
      </c>
      <c r="DE2105" t="s">
        <v>3</v>
      </c>
      <c r="DF2105" t="s">
        <v>3</v>
      </c>
      <c r="DG2105" t="s">
        <v>3</v>
      </c>
      <c r="DH2105" t="s">
        <v>3</v>
      </c>
      <c r="DI2105" t="s">
        <v>3</v>
      </c>
      <c r="DJ2105" t="s">
        <v>3</v>
      </c>
      <c r="DK2105" t="s">
        <v>3</v>
      </c>
      <c r="DL2105" t="s">
        <v>3</v>
      </c>
      <c r="DM2105" t="s">
        <v>3</v>
      </c>
      <c r="DN2105">
        <v>0</v>
      </c>
      <c r="DO2105">
        <v>0</v>
      </c>
      <c r="DP2105">
        <v>1</v>
      </c>
      <c r="DQ2105">
        <v>1</v>
      </c>
      <c r="DU2105">
        <v>1010</v>
      </c>
      <c r="DV2105" t="s">
        <v>58</v>
      </c>
      <c r="DW2105" t="s">
        <v>58</v>
      </c>
      <c r="DX2105">
        <v>100</v>
      </c>
      <c r="DZ2105" t="s">
        <v>3</v>
      </c>
      <c r="EA2105" t="s">
        <v>3</v>
      </c>
      <c r="EB2105" t="s">
        <v>3</v>
      </c>
      <c r="EC2105" t="s">
        <v>3</v>
      </c>
      <c r="EE2105">
        <v>29085443</v>
      </c>
      <c r="EF2105">
        <v>8</v>
      </c>
      <c r="EG2105" t="s">
        <v>144</v>
      </c>
      <c r="EH2105">
        <v>0</v>
      </c>
      <c r="EI2105" t="s">
        <v>3</v>
      </c>
      <c r="EJ2105">
        <v>1</v>
      </c>
      <c r="EK2105">
        <v>500001</v>
      </c>
      <c r="EL2105" t="s">
        <v>145</v>
      </c>
      <c r="EM2105" t="s">
        <v>146</v>
      </c>
      <c r="EO2105" t="s">
        <v>3</v>
      </c>
      <c r="EQ2105">
        <v>0</v>
      </c>
      <c r="ER2105">
        <v>86.24</v>
      </c>
      <c r="ES2105">
        <v>86.24</v>
      </c>
      <c r="ET2105">
        <v>0</v>
      </c>
      <c r="EU2105">
        <v>0</v>
      </c>
      <c r="EV2105">
        <v>0</v>
      </c>
      <c r="EW2105">
        <v>0</v>
      </c>
      <c r="EX2105">
        <v>0</v>
      </c>
      <c r="EY2105">
        <v>0</v>
      </c>
      <c r="FQ2105">
        <v>0</v>
      </c>
      <c r="FR2105">
        <f t="shared" si="1501"/>
        <v>0</v>
      </c>
      <c r="FS2105">
        <v>0</v>
      </c>
      <c r="FX2105">
        <v>0</v>
      </c>
      <c r="FY2105">
        <v>0</v>
      </c>
      <c r="GA2105" t="s">
        <v>3</v>
      </c>
      <c r="GD2105">
        <v>1</v>
      </c>
      <c r="GF2105">
        <v>-228248654</v>
      </c>
      <c r="GG2105">
        <v>2</v>
      </c>
      <c r="GH2105">
        <v>1</v>
      </c>
      <c r="GI2105">
        <v>2</v>
      </c>
      <c r="GJ2105">
        <v>0</v>
      </c>
      <c r="GK2105">
        <v>0</v>
      </c>
      <c r="GL2105">
        <f t="shared" si="1502"/>
        <v>0</v>
      </c>
      <c r="GM2105">
        <f t="shared" si="1503"/>
        <v>27.6</v>
      </c>
      <c r="GN2105">
        <f t="shared" si="1504"/>
        <v>27.6</v>
      </c>
      <c r="GO2105">
        <f t="shared" si="1505"/>
        <v>0</v>
      </c>
      <c r="GP2105">
        <f t="shared" si="1506"/>
        <v>0</v>
      </c>
      <c r="GR2105">
        <v>0</v>
      </c>
      <c r="GS2105">
        <v>3</v>
      </c>
      <c r="GT2105">
        <v>0</v>
      </c>
      <c r="GU2105" t="s">
        <v>3</v>
      </c>
      <c r="GV2105">
        <f t="shared" si="1507"/>
        <v>0</v>
      </c>
      <c r="GW2105">
        <v>1</v>
      </c>
      <c r="GX2105">
        <f t="shared" si="1508"/>
        <v>0</v>
      </c>
      <c r="HA2105">
        <v>0</v>
      </c>
      <c r="HB2105">
        <v>0</v>
      </c>
      <c r="HC2105">
        <f t="shared" si="1509"/>
        <v>0</v>
      </c>
      <c r="HE2105" t="s">
        <v>3</v>
      </c>
      <c r="HF2105" t="s">
        <v>3</v>
      </c>
      <c r="HM2105" t="s">
        <v>3</v>
      </c>
      <c r="IK2105">
        <v>0</v>
      </c>
    </row>
    <row r="2106" spans="1:245">
      <c r="A2106">
        <v>17</v>
      </c>
      <c r="B2106">
        <v>0</v>
      </c>
      <c r="C2106">
        <f>ROW(SmtRes!A2312)</f>
        <v>2312</v>
      </c>
      <c r="D2106">
        <f>ROW(EtalonRes!A2253)</f>
        <v>2253</v>
      </c>
      <c r="E2106" t="s">
        <v>322</v>
      </c>
      <c r="F2106" t="s">
        <v>323</v>
      </c>
      <c r="G2106" t="s">
        <v>324</v>
      </c>
      <c r="H2106" t="s">
        <v>325</v>
      </c>
      <c r="I2106">
        <f>ROUND(6/100,9)</f>
        <v>0.06</v>
      </c>
      <c r="J2106">
        <v>0</v>
      </c>
      <c r="K2106">
        <f>ROUND(6/100,9)</f>
        <v>0.06</v>
      </c>
      <c r="O2106">
        <f t="shared" si="1475"/>
        <v>923.86</v>
      </c>
      <c r="P2106">
        <f t="shared" si="1476"/>
        <v>0</v>
      </c>
      <c r="Q2106">
        <f t="shared" si="1477"/>
        <v>0</v>
      </c>
      <c r="R2106">
        <f t="shared" si="1478"/>
        <v>0</v>
      </c>
      <c r="S2106">
        <f t="shared" si="1479"/>
        <v>923.86</v>
      </c>
      <c r="T2106">
        <f t="shared" si="1480"/>
        <v>0</v>
      </c>
      <c r="U2106">
        <f t="shared" si="1481"/>
        <v>2.5205699999999998</v>
      </c>
      <c r="V2106">
        <f t="shared" si="1482"/>
        <v>0</v>
      </c>
      <c r="W2106">
        <f t="shared" si="1483"/>
        <v>0</v>
      </c>
      <c r="X2106">
        <f t="shared" si="1484"/>
        <v>739.09</v>
      </c>
      <c r="Y2106">
        <f t="shared" si="1485"/>
        <v>341.83</v>
      </c>
      <c r="AA2106">
        <v>35863109</v>
      </c>
      <c r="AB2106">
        <f t="shared" si="1486"/>
        <v>465.89</v>
      </c>
      <c r="AC2106">
        <f t="shared" si="1487"/>
        <v>0</v>
      </c>
      <c r="AD2106">
        <f>ROUND(((((ET2106*1.25))-((EU2106*1.25)))+AE2106),2)</f>
        <v>0</v>
      </c>
      <c r="AE2106">
        <f>ROUND(((EU2106*1.25)),2)</f>
        <v>0</v>
      </c>
      <c r="AF2106">
        <f>ROUND(((EV2106*1.15)),2)</f>
        <v>465.89</v>
      </c>
      <c r="AG2106">
        <f t="shared" si="1488"/>
        <v>0</v>
      </c>
      <c r="AH2106">
        <f>((EW2106*1.15))</f>
        <v>42.009499999999996</v>
      </c>
      <c r="AI2106">
        <f>((EX2106*1.25))</f>
        <v>0</v>
      </c>
      <c r="AJ2106">
        <f t="shared" si="1489"/>
        <v>0</v>
      </c>
      <c r="AK2106">
        <v>405.12</v>
      </c>
      <c r="AL2106">
        <v>0</v>
      </c>
      <c r="AM2106">
        <v>0</v>
      </c>
      <c r="AN2106">
        <v>0</v>
      </c>
      <c r="AO2106">
        <v>405.12</v>
      </c>
      <c r="AP2106">
        <v>0</v>
      </c>
      <c r="AQ2106">
        <v>36.53</v>
      </c>
      <c r="AR2106">
        <v>0</v>
      </c>
      <c r="AS2106">
        <v>0</v>
      </c>
      <c r="AT2106">
        <v>80</v>
      </c>
      <c r="AU2106">
        <v>37</v>
      </c>
      <c r="AV2106">
        <v>1</v>
      </c>
      <c r="AW2106">
        <v>1</v>
      </c>
      <c r="AZ2106">
        <v>1</v>
      </c>
      <c r="BA2106">
        <v>33.049999999999997</v>
      </c>
      <c r="BB2106">
        <v>1</v>
      </c>
      <c r="BC2106">
        <v>1</v>
      </c>
      <c r="BD2106" t="s">
        <v>3</v>
      </c>
      <c r="BE2106" t="s">
        <v>3</v>
      </c>
      <c r="BF2106" t="s">
        <v>3</v>
      </c>
      <c r="BG2106" t="s">
        <v>3</v>
      </c>
      <c r="BH2106">
        <v>0</v>
      </c>
      <c r="BI2106">
        <v>1</v>
      </c>
      <c r="BJ2106" t="s">
        <v>326</v>
      </c>
      <c r="BM2106">
        <v>15001</v>
      </c>
      <c r="BN2106">
        <v>0</v>
      </c>
      <c r="BO2106" t="s">
        <v>323</v>
      </c>
      <c r="BP2106">
        <v>1</v>
      </c>
      <c r="BQ2106">
        <v>2</v>
      </c>
      <c r="BR2106">
        <v>0</v>
      </c>
      <c r="BS2106">
        <v>33.049999999999997</v>
      </c>
      <c r="BT2106">
        <v>1</v>
      </c>
      <c r="BU2106">
        <v>1</v>
      </c>
      <c r="BV2106">
        <v>1</v>
      </c>
      <c r="BW2106">
        <v>1</v>
      </c>
      <c r="BX2106">
        <v>1</v>
      </c>
      <c r="BY2106" t="s">
        <v>3</v>
      </c>
      <c r="BZ2106">
        <v>105</v>
      </c>
      <c r="CA2106">
        <v>55</v>
      </c>
      <c r="CB2106" t="s">
        <v>3</v>
      </c>
      <c r="CE2106">
        <v>0</v>
      </c>
      <c r="CF2106">
        <v>0</v>
      </c>
      <c r="CG2106">
        <v>0</v>
      </c>
      <c r="CM2106">
        <v>0</v>
      </c>
      <c r="CN2106" t="s">
        <v>992</v>
      </c>
      <c r="CO2106">
        <v>0</v>
      </c>
      <c r="CP2106">
        <f t="shared" si="1490"/>
        <v>923.86</v>
      </c>
      <c r="CQ2106">
        <f t="shared" si="1491"/>
        <v>0</v>
      </c>
      <c r="CR2106">
        <f t="shared" si="1492"/>
        <v>0</v>
      </c>
      <c r="CS2106">
        <f t="shared" si="1493"/>
        <v>0</v>
      </c>
      <c r="CT2106">
        <f t="shared" si="1494"/>
        <v>15397.664499999999</v>
      </c>
      <c r="CU2106">
        <f t="shared" si="1495"/>
        <v>0</v>
      </c>
      <c r="CV2106">
        <f t="shared" si="1496"/>
        <v>42.009499999999996</v>
      </c>
      <c r="CW2106">
        <f t="shared" si="1497"/>
        <v>0</v>
      </c>
      <c r="CX2106">
        <f t="shared" si="1498"/>
        <v>0</v>
      </c>
      <c r="CY2106">
        <f t="shared" si="1499"/>
        <v>739.08800000000008</v>
      </c>
      <c r="CZ2106">
        <f t="shared" si="1500"/>
        <v>341.82819999999998</v>
      </c>
      <c r="DC2106" t="s">
        <v>3</v>
      </c>
      <c r="DD2106" t="s">
        <v>3</v>
      </c>
      <c r="DE2106" t="s">
        <v>133</v>
      </c>
      <c r="DF2106" t="s">
        <v>133</v>
      </c>
      <c r="DG2106" t="s">
        <v>134</v>
      </c>
      <c r="DH2106" t="s">
        <v>3</v>
      </c>
      <c r="DI2106" t="s">
        <v>134</v>
      </c>
      <c r="DJ2106" t="s">
        <v>133</v>
      </c>
      <c r="DK2106" t="s">
        <v>3</v>
      </c>
      <c r="DL2106" t="s">
        <v>3</v>
      </c>
      <c r="DM2106" t="s">
        <v>3</v>
      </c>
      <c r="DN2106">
        <v>0</v>
      </c>
      <c r="DO2106">
        <v>0</v>
      </c>
      <c r="DP2106">
        <v>1</v>
      </c>
      <c r="DQ2106">
        <v>1</v>
      </c>
      <c r="DU2106">
        <v>1013</v>
      </c>
      <c r="DV2106" t="s">
        <v>325</v>
      </c>
      <c r="DW2106" t="s">
        <v>325</v>
      </c>
      <c r="DX2106">
        <v>1</v>
      </c>
      <c r="DZ2106" t="s">
        <v>3</v>
      </c>
      <c r="EA2106" t="s">
        <v>3</v>
      </c>
      <c r="EB2106" t="s">
        <v>3</v>
      </c>
      <c r="EC2106" t="s">
        <v>3</v>
      </c>
      <c r="EE2106">
        <v>29085536</v>
      </c>
      <c r="EF2106">
        <v>2</v>
      </c>
      <c r="EG2106" t="s">
        <v>135</v>
      </c>
      <c r="EH2106">
        <v>0</v>
      </c>
      <c r="EI2106" t="s">
        <v>3</v>
      </c>
      <c r="EJ2106">
        <v>1</v>
      </c>
      <c r="EK2106">
        <v>15001</v>
      </c>
      <c r="EL2106" t="s">
        <v>151</v>
      </c>
      <c r="EM2106" t="s">
        <v>152</v>
      </c>
      <c r="EO2106" t="s">
        <v>138</v>
      </c>
      <c r="EQ2106">
        <v>0</v>
      </c>
      <c r="ER2106">
        <v>405.12</v>
      </c>
      <c r="ES2106">
        <v>0</v>
      </c>
      <c r="ET2106">
        <v>0</v>
      </c>
      <c r="EU2106">
        <v>0</v>
      </c>
      <c r="EV2106">
        <v>405.12</v>
      </c>
      <c r="EW2106">
        <v>36.53</v>
      </c>
      <c r="EX2106">
        <v>0</v>
      </c>
      <c r="EY2106">
        <v>0</v>
      </c>
      <c r="FQ2106">
        <v>0</v>
      </c>
      <c r="FR2106">
        <f t="shared" si="1501"/>
        <v>0</v>
      </c>
      <c r="FS2106">
        <v>0</v>
      </c>
      <c r="FT2106" t="s">
        <v>139</v>
      </c>
      <c r="FU2106" t="s">
        <v>25</v>
      </c>
      <c r="FV2106" t="s">
        <v>25</v>
      </c>
      <c r="FW2106" t="s">
        <v>26</v>
      </c>
      <c r="FX2106">
        <v>94.5</v>
      </c>
      <c r="FY2106">
        <v>46.75</v>
      </c>
      <c r="GA2106" t="s">
        <v>3</v>
      </c>
      <c r="GD2106">
        <v>1</v>
      </c>
      <c r="GF2106">
        <v>-1280480835</v>
      </c>
      <c r="GG2106">
        <v>2</v>
      </c>
      <c r="GH2106">
        <v>1</v>
      </c>
      <c r="GI2106">
        <v>2</v>
      </c>
      <c r="GJ2106">
        <v>0</v>
      </c>
      <c r="GK2106">
        <v>0</v>
      </c>
      <c r="GL2106">
        <f t="shared" si="1502"/>
        <v>0</v>
      </c>
      <c r="GM2106">
        <f t="shared" si="1503"/>
        <v>2004.78</v>
      </c>
      <c r="GN2106">
        <f t="shared" si="1504"/>
        <v>2004.78</v>
      </c>
      <c r="GO2106">
        <f t="shared" si="1505"/>
        <v>0</v>
      </c>
      <c r="GP2106">
        <f t="shared" si="1506"/>
        <v>0</v>
      </c>
      <c r="GR2106">
        <v>0</v>
      </c>
      <c r="GS2106">
        <v>3</v>
      </c>
      <c r="GT2106">
        <v>0</v>
      </c>
      <c r="GU2106" t="s">
        <v>3</v>
      </c>
      <c r="GV2106">
        <f t="shared" si="1507"/>
        <v>0</v>
      </c>
      <c r="GW2106">
        <v>1</v>
      </c>
      <c r="GX2106">
        <f t="shared" si="1508"/>
        <v>0</v>
      </c>
      <c r="HA2106">
        <v>0</v>
      </c>
      <c r="HB2106">
        <v>0</v>
      </c>
      <c r="HC2106">
        <f t="shared" si="1509"/>
        <v>0</v>
      </c>
      <c r="HE2106" t="s">
        <v>3</v>
      </c>
      <c r="HF2106" t="s">
        <v>3</v>
      </c>
      <c r="HM2106" t="s">
        <v>3</v>
      </c>
      <c r="IK2106">
        <v>0</v>
      </c>
    </row>
    <row r="2107" spans="1:245">
      <c r="A2107">
        <v>18</v>
      </c>
      <c r="B2107">
        <v>0</v>
      </c>
      <c r="C2107">
        <v>2312</v>
      </c>
      <c r="E2107" t="s">
        <v>327</v>
      </c>
      <c r="F2107" t="s">
        <v>328</v>
      </c>
      <c r="G2107" t="s">
        <v>329</v>
      </c>
      <c r="H2107" t="s">
        <v>160</v>
      </c>
      <c r="I2107">
        <f>I2106*J2107</f>
        <v>7.4999999999999997E-2</v>
      </c>
      <c r="J2107">
        <v>1.25</v>
      </c>
      <c r="K2107">
        <v>1.25</v>
      </c>
      <c r="O2107">
        <f t="shared" si="1475"/>
        <v>1923.55</v>
      </c>
      <c r="P2107">
        <f t="shared" si="1476"/>
        <v>1923.55</v>
      </c>
      <c r="Q2107">
        <f t="shared" si="1477"/>
        <v>0</v>
      </c>
      <c r="R2107">
        <f t="shared" si="1478"/>
        <v>0</v>
      </c>
      <c r="S2107">
        <f t="shared" si="1479"/>
        <v>0</v>
      </c>
      <c r="T2107">
        <f t="shared" si="1480"/>
        <v>0</v>
      </c>
      <c r="U2107">
        <f t="shared" si="1481"/>
        <v>0</v>
      </c>
      <c r="V2107">
        <f t="shared" si="1482"/>
        <v>0</v>
      </c>
      <c r="W2107">
        <f t="shared" si="1483"/>
        <v>16.809999999999999</v>
      </c>
      <c r="X2107">
        <f t="shared" si="1484"/>
        <v>0</v>
      </c>
      <c r="Y2107">
        <f t="shared" si="1485"/>
        <v>0</v>
      </c>
      <c r="AA2107">
        <v>35863109</v>
      </c>
      <c r="AB2107">
        <f t="shared" si="1486"/>
        <v>4894.54</v>
      </c>
      <c r="AC2107">
        <f t="shared" si="1487"/>
        <v>4894.54</v>
      </c>
      <c r="AD2107">
        <f>ROUND((((ET2107)-(EU2107))+AE2107),2)</f>
        <v>0</v>
      </c>
      <c r="AE2107">
        <f>ROUND((EU2107),2)</f>
        <v>0</v>
      </c>
      <c r="AF2107">
        <f>ROUND((EV2107),2)</f>
        <v>0</v>
      </c>
      <c r="AG2107">
        <f t="shared" si="1488"/>
        <v>0</v>
      </c>
      <c r="AH2107">
        <f>(EW2107)</f>
        <v>0</v>
      </c>
      <c r="AI2107">
        <f>(EX2107)</f>
        <v>0</v>
      </c>
      <c r="AJ2107">
        <f t="shared" si="1489"/>
        <v>224.15</v>
      </c>
      <c r="AK2107">
        <v>4894.54</v>
      </c>
      <c r="AL2107">
        <v>4894.54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224.15</v>
      </c>
      <c r="AT2107">
        <v>0</v>
      </c>
      <c r="AU2107">
        <v>0</v>
      </c>
      <c r="AV2107">
        <v>1</v>
      </c>
      <c r="AW2107">
        <v>1</v>
      </c>
      <c r="AZ2107">
        <v>1</v>
      </c>
      <c r="BA2107">
        <v>1</v>
      </c>
      <c r="BB2107">
        <v>1</v>
      </c>
      <c r="BC2107">
        <v>5.24</v>
      </c>
      <c r="BD2107" t="s">
        <v>3</v>
      </c>
      <c r="BE2107" t="s">
        <v>3</v>
      </c>
      <c r="BF2107" t="s">
        <v>3</v>
      </c>
      <c r="BG2107" t="s">
        <v>3</v>
      </c>
      <c r="BH2107">
        <v>3</v>
      </c>
      <c r="BI2107">
        <v>1</v>
      </c>
      <c r="BJ2107" t="s">
        <v>330</v>
      </c>
      <c r="BM2107">
        <v>500001</v>
      </c>
      <c r="BN2107">
        <v>0</v>
      </c>
      <c r="BO2107" t="s">
        <v>328</v>
      </c>
      <c r="BP2107">
        <v>1</v>
      </c>
      <c r="BQ2107">
        <v>8</v>
      </c>
      <c r="BR2107">
        <v>0</v>
      </c>
      <c r="BS2107">
        <v>1</v>
      </c>
      <c r="BT2107">
        <v>1</v>
      </c>
      <c r="BU2107">
        <v>1</v>
      </c>
      <c r="BV2107">
        <v>1</v>
      </c>
      <c r="BW2107">
        <v>1</v>
      </c>
      <c r="BX2107">
        <v>1</v>
      </c>
      <c r="BY2107" t="s">
        <v>3</v>
      </c>
      <c r="BZ2107">
        <v>0</v>
      </c>
      <c r="CA2107">
        <v>0</v>
      </c>
      <c r="CB2107" t="s">
        <v>3</v>
      </c>
      <c r="CE2107">
        <v>0</v>
      </c>
      <c r="CF2107">
        <v>0</v>
      </c>
      <c r="CG2107">
        <v>0</v>
      </c>
      <c r="CM2107">
        <v>0</v>
      </c>
      <c r="CN2107" t="s">
        <v>3</v>
      </c>
      <c r="CO2107">
        <v>0</v>
      </c>
      <c r="CP2107">
        <f t="shared" si="1490"/>
        <v>1923.55</v>
      </c>
      <c r="CQ2107">
        <f t="shared" si="1491"/>
        <v>25647.389600000002</v>
      </c>
      <c r="CR2107">
        <f t="shared" si="1492"/>
        <v>0</v>
      </c>
      <c r="CS2107">
        <f t="shared" si="1493"/>
        <v>0</v>
      </c>
      <c r="CT2107">
        <f t="shared" si="1494"/>
        <v>0</v>
      </c>
      <c r="CU2107">
        <f t="shared" si="1495"/>
        <v>0</v>
      </c>
      <c r="CV2107">
        <f t="shared" si="1496"/>
        <v>0</v>
      </c>
      <c r="CW2107">
        <f t="shared" si="1497"/>
        <v>0</v>
      </c>
      <c r="CX2107">
        <f t="shared" si="1498"/>
        <v>224.15</v>
      </c>
      <c r="CY2107">
        <f t="shared" si="1499"/>
        <v>0</v>
      </c>
      <c r="CZ2107">
        <f t="shared" si="1500"/>
        <v>0</v>
      </c>
      <c r="DC2107" t="s">
        <v>3</v>
      </c>
      <c r="DD2107" t="s">
        <v>3</v>
      </c>
      <c r="DE2107" t="s">
        <v>3</v>
      </c>
      <c r="DF2107" t="s">
        <v>3</v>
      </c>
      <c r="DG2107" t="s">
        <v>3</v>
      </c>
      <c r="DH2107" t="s">
        <v>3</v>
      </c>
      <c r="DI2107" t="s">
        <v>3</v>
      </c>
      <c r="DJ2107" t="s">
        <v>3</v>
      </c>
      <c r="DK2107" t="s">
        <v>3</v>
      </c>
      <c r="DL2107" t="s">
        <v>3</v>
      </c>
      <c r="DM2107" t="s">
        <v>3</v>
      </c>
      <c r="DN2107">
        <v>0</v>
      </c>
      <c r="DO2107">
        <v>0</v>
      </c>
      <c r="DP2107">
        <v>1</v>
      </c>
      <c r="DQ2107">
        <v>1</v>
      </c>
      <c r="DU2107">
        <v>1009</v>
      </c>
      <c r="DV2107" t="s">
        <v>160</v>
      </c>
      <c r="DW2107" t="s">
        <v>160</v>
      </c>
      <c r="DX2107">
        <v>1</v>
      </c>
      <c r="DZ2107" t="s">
        <v>3</v>
      </c>
      <c r="EA2107" t="s">
        <v>3</v>
      </c>
      <c r="EB2107" t="s">
        <v>3</v>
      </c>
      <c r="EC2107" t="s">
        <v>3</v>
      </c>
      <c r="EE2107">
        <v>29085443</v>
      </c>
      <c r="EF2107">
        <v>8</v>
      </c>
      <c r="EG2107" t="s">
        <v>144</v>
      </c>
      <c r="EH2107">
        <v>0</v>
      </c>
      <c r="EI2107" t="s">
        <v>3</v>
      </c>
      <c r="EJ2107">
        <v>1</v>
      </c>
      <c r="EK2107">
        <v>500001</v>
      </c>
      <c r="EL2107" t="s">
        <v>145</v>
      </c>
      <c r="EM2107" t="s">
        <v>146</v>
      </c>
      <c r="EO2107" t="s">
        <v>3</v>
      </c>
      <c r="EQ2107">
        <v>0</v>
      </c>
      <c r="ER2107">
        <v>4894.54</v>
      </c>
      <c r="ES2107">
        <v>4894.54</v>
      </c>
      <c r="ET2107">
        <v>0</v>
      </c>
      <c r="EU2107">
        <v>0</v>
      </c>
      <c r="EV2107">
        <v>0</v>
      </c>
      <c r="EW2107">
        <v>0</v>
      </c>
      <c r="EX2107">
        <v>0</v>
      </c>
      <c r="FQ2107">
        <v>0</v>
      </c>
      <c r="FR2107">
        <f t="shared" si="1501"/>
        <v>0</v>
      </c>
      <c r="FS2107">
        <v>0</v>
      </c>
      <c r="FX2107">
        <v>0</v>
      </c>
      <c r="FY2107">
        <v>0</v>
      </c>
      <c r="GA2107" t="s">
        <v>3</v>
      </c>
      <c r="GD2107">
        <v>1</v>
      </c>
      <c r="GF2107">
        <v>-501888552</v>
      </c>
      <c r="GG2107">
        <v>2</v>
      </c>
      <c r="GH2107">
        <v>1</v>
      </c>
      <c r="GI2107">
        <v>2</v>
      </c>
      <c r="GJ2107">
        <v>0</v>
      </c>
      <c r="GK2107">
        <v>0</v>
      </c>
      <c r="GL2107">
        <f t="shared" si="1502"/>
        <v>0</v>
      </c>
      <c r="GM2107">
        <f t="shared" si="1503"/>
        <v>1923.55</v>
      </c>
      <c r="GN2107">
        <f t="shared" si="1504"/>
        <v>1923.55</v>
      </c>
      <c r="GO2107">
        <f t="shared" si="1505"/>
        <v>0</v>
      </c>
      <c r="GP2107">
        <f t="shared" si="1506"/>
        <v>0</v>
      </c>
      <c r="GR2107">
        <v>0</v>
      </c>
      <c r="GS2107">
        <v>3</v>
      </c>
      <c r="GT2107">
        <v>0</v>
      </c>
      <c r="GU2107" t="s">
        <v>3</v>
      </c>
      <c r="GV2107">
        <f t="shared" si="1507"/>
        <v>0</v>
      </c>
      <c r="GW2107">
        <v>1</v>
      </c>
      <c r="GX2107">
        <f t="shared" si="1508"/>
        <v>0</v>
      </c>
      <c r="HA2107">
        <v>0</v>
      </c>
      <c r="HB2107">
        <v>0</v>
      </c>
      <c r="HC2107">
        <f t="shared" si="1509"/>
        <v>0</v>
      </c>
      <c r="HE2107" t="s">
        <v>3</v>
      </c>
      <c r="HF2107" t="s">
        <v>3</v>
      </c>
      <c r="HM2107" t="s">
        <v>3</v>
      </c>
      <c r="IK2107">
        <v>0</v>
      </c>
    </row>
    <row r="2108" spans="1:245">
      <c r="A2108">
        <v>17</v>
      </c>
      <c r="B2108">
        <v>0</v>
      </c>
      <c r="E2108" t="s">
        <v>335</v>
      </c>
      <c r="F2108" t="s">
        <v>332</v>
      </c>
      <c r="G2108" t="s">
        <v>333</v>
      </c>
      <c r="H2108" t="s">
        <v>155</v>
      </c>
      <c r="I2108">
        <v>6</v>
      </c>
      <c r="J2108">
        <v>0</v>
      </c>
      <c r="K2108">
        <v>6</v>
      </c>
      <c r="O2108">
        <f t="shared" si="1475"/>
        <v>2235.7600000000002</v>
      </c>
      <c r="P2108">
        <f t="shared" si="1476"/>
        <v>2235.7600000000002</v>
      </c>
      <c r="Q2108">
        <f t="shared" si="1477"/>
        <v>0</v>
      </c>
      <c r="R2108">
        <f t="shared" si="1478"/>
        <v>0</v>
      </c>
      <c r="S2108">
        <f t="shared" si="1479"/>
        <v>0</v>
      </c>
      <c r="T2108">
        <f t="shared" si="1480"/>
        <v>0</v>
      </c>
      <c r="U2108">
        <f t="shared" si="1481"/>
        <v>0</v>
      </c>
      <c r="V2108">
        <f t="shared" si="1482"/>
        <v>0</v>
      </c>
      <c r="W2108">
        <f t="shared" si="1483"/>
        <v>10.26</v>
      </c>
      <c r="X2108">
        <f t="shared" si="1484"/>
        <v>0</v>
      </c>
      <c r="Y2108">
        <f t="shared" si="1485"/>
        <v>0</v>
      </c>
      <c r="AA2108">
        <v>35863109</v>
      </c>
      <c r="AB2108">
        <f t="shared" si="1486"/>
        <v>37.299999999999997</v>
      </c>
      <c r="AC2108">
        <f t="shared" si="1487"/>
        <v>37.299999999999997</v>
      </c>
      <c r="AD2108">
        <f>ROUND((((ET2108)-(EU2108))+AE2108),2)</f>
        <v>0</v>
      </c>
      <c r="AE2108">
        <f>ROUND((EU2108),2)</f>
        <v>0</v>
      </c>
      <c r="AF2108">
        <f>ROUND((EV2108),2)</f>
        <v>0</v>
      </c>
      <c r="AG2108">
        <f t="shared" si="1488"/>
        <v>0</v>
      </c>
      <c r="AH2108">
        <f>(EW2108)</f>
        <v>0</v>
      </c>
      <c r="AI2108">
        <f>(EX2108)</f>
        <v>0</v>
      </c>
      <c r="AJ2108">
        <f t="shared" si="1489"/>
        <v>1.71</v>
      </c>
      <c r="AK2108">
        <v>37.299999999999997</v>
      </c>
      <c r="AL2108">
        <v>37.299999999999997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1.71</v>
      </c>
      <c r="AT2108">
        <v>0</v>
      </c>
      <c r="AU2108">
        <v>0</v>
      </c>
      <c r="AV2108">
        <v>1</v>
      </c>
      <c r="AW2108">
        <v>1</v>
      </c>
      <c r="AZ2108">
        <v>1</v>
      </c>
      <c r="BA2108">
        <v>1</v>
      </c>
      <c r="BB2108">
        <v>1</v>
      </c>
      <c r="BC2108">
        <v>9.99</v>
      </c>
      <c r="BD2108" t="s">
        <v>3</v>
      </c>
      <c r="BE2108" t="s">
        <v>3</v>
      </c>
      <c r="BF2108" t="s">
        <v>3</v>
      </c>
      <c r="BG2108" t="s">
        <v>3</v>
      </c>
      <c r="BH2108">
        <v>3</v>
      </c>
      <c r="BI2108">
        <v>1</v>
      </c>
      <c r="BJ2108" t="s">
        <v>334</v>
      </c>
      <c r="BM2108">
        <v>500001</v>
      </c>
      <c r="BN2108">
        <v>0</v>
      </c>
      <c r="BO2108" t="s">
        <v>332</v>
      </c>
      <c r="BP2108">
        <v>1</v>
      </c>
      <c r="BQ2108">
        <v>8</v>
      </c>
      <c r="BR2108">
        <v>0</v>
      </c>
      <c r="BS2108">
        <v>1</v>
      </c>
      <c r="BT2108">
        <v>1</v>
      </c>
      <c r="BU2108">
        <v>1</v>
      </c>
      <c r="BV2108">
        <v>1</v>
      </c>
      <c r="BW2108">
        <v>1</v>
      </c>
      <c r="BX2108">
        <v>1</v>
      </c>
      <c r="BY2108" t="s">
        <v>3</v>
      </c>
      <c r="BZ2108">
        <v>0</v>
      </c>
      <c r="CA2108">
        <v>0</v>
      </c>
      <c r="CB2108" t="s">
        <v>3</v>
      </c>
      <c r="CE2108">
        <v>0</v>
      </c>
      <c r="CF2108">
        <v>0</v>
      </c>
      <c r="CG2108">
        <v>0</v>
      </c>
      <c r="CM2108">
        <v>0</v>
      </c>
      <c r="CN2108" t="s">
        <v>3</v>
      </c>
      <c r="CO2108">
        <v>0</v>
      </c>
      <c r="CP2108">
        <f t="shared" si="1490"/>
        <v>2235.7600000000002</v>
      </c>
      <c r="CQ2108">
        <f t="shared" si="1491"/>
        <v>372.62699999999995</v>
      </c>
      <c r="CR2108">
        <f t="shared" si="1492"/>
        <v>0</v>
      </c>
      <c r="CS2108">
        <f t="shared" si="1493"/>
        <v>0</v>
      </c>
      <c r="CT2108">
        <f t="shared" si="1494"/>
        <v>0</v>
      </c>
      <c r="CU2108">
        <f t="shared" si="1495"/>
        <v>0</v>
      </c>
      <c r="CV2108">
        <f t="shared" si="1496"/>
        <v>0</v>
      </c>
      <c r="CW2108">
        <f t="shared" si="1497"/>
        <v>0</v>
      </c>
      <c r="CX2108">
        <f t="shared" si="1498"/>
        <v>1.71</v>
      </c>
      <c r="CY2108">
        <f t="shared" si="1499"/>
        <v>0</v>
      </c>
      <c r="CZ2108">
        <f t="shared" si="1500"/>
        <v>0</v>
      </c>
      <c r="DC2108" t="s">
        <v>3</v>
      </c>
      <c r="DD2108" t="s">
        <v>3</v>
      </c>
      <c r="DE2108" t="s">
        <v>3</v>
      </c>
      <c r="DF2108" t="s">
        <v>3</v>
      </c>
      <c r="DG2108" t="s">
        <v>3</v>
      </c>
      <c r="DH2108" t="s">
        <v>3</v>
      </c>
      <c r="DI2108" t="s">
        <v>3</v>
      </c>
      <c r="DJ2108" t="s">
        <v>3</v>
      </c>
      <c r="DK2108" t="s">
        <v>3</v>
      </c>
      <c r="DL2108" t="s">
        <v>3</v>
      </c>
      <c r="DM2108" t="s">
        <v>3</v>
      </c>
      <c r="DN2108">
        <v>0</v>
      </c>
      <c r="DO2108">
        <v>0</v>
      </c>
      <c r="DP2108">
        <v>1</v>
      </c>
      <c r="DQ2108">
        <v>1</v>
      </c>
      <c r="DU2108">
        <v>1005</v>
      </c>
      <c r="DV2108" t="s">
        <v>155</v>
      </c>
      <c r="DW2108" t="s">
        <v>155</v>
      </c>
      <c r="DX2108">
        <v>1</v>
      </c>
      <c r="DZ2108" t="s">
        <v>3</v>
      </c>
      <c r="EA2108" t="s">
        <v>3</v>
      </c>
      <c r="EB2108" t="s">
        <v>3</v>
      </c>
      <c r="EC2108" t="s">
        <v>3</v>
      </c>
      <c r="EE2108">
        <v>29085443</v>
      </c>
      <c r="EF2108">
        <v>8</v>
      </c>
      <c r="EG2108" t="s">
        <v>144</v>
      </c>
      <c r="EH2108">
        <v>0</v>
      </c>
      <c r="EI2108" t="s">
        <v>3</v>
      </c>
      <c r="EJ2108">
        <v>1</v>
      </c>
      <c r="EK2108">
        <v>500001</v>
      </c>
      <c r="EL2108" t="s">
        <v>145</v>
      </c>
      <c r="EM2108" t="s">
        <v>146</v>
      </c>
      <c r="EO2108" t="s">
        <v>3</v>
      </c>
      <c r="EQ2108">
        <v>0</v>
      </c>
      <c r="ER2108">
        <v>37.299999999999997</v>
      </c>
      <c r="ES2108">
        <v>37.299999999999997</v>
      </c>
      <c r="ET2108">
        <v>0</v>
      </c>
      <c r="EU2108">
        <v>0</v>
      </c>
      <c r="EV2108">
        <v>0</v>
      </c>
      <c r="EW2108">
        <v>0</v>
      </c>
      <c r="EX2108">
        <v>0</v>
      </c>
      <c r="EY2108">
        <v>0</v>
      </c>
      <c r="FQ2108">
        <v>0</v>
      </c>
      <c r="FR2108">
        <f t="shared" si="1501"/>
        <v>0</v>
      </c>
      <c r="FS2108">
        <v>0</v>
      </c>
      <c r="FX2108">
        <v>0</v>
      </c>
      <c r="FY2108">
        <v>0</v>
      </c>
      <c r="GA2108" t="s">
        <v>3</v>
      </c>
      <c r="GD2108">
        <v>1</v>
      </c>
      <c r="GF2108">
        <v>650529573</v>
      </c>
      <c r="GG2108">
        <v>2</v>
      </c>
      <c r="GH2108">
        <v>1</v>
      </c>
      <c r="GI2108">
        <v>2</v>
      </c>
      <c r="GJ2108">
        <v>0</v>
      </c>
      <c r="GK2108">
        <v>0</v>
      </c>
      <c r="GL2108">
        <f t="shared" si="1502"/>
        <v>0</v>
      </c>
      <c r="GM2108">
        <f t="shared" si="1503"/>
        <v>2235.7600000000002</v>
      </c>
      <c r="GN2108">
        <f t="shared" si="1504"/>
        <v>2235.7600000000002</v>
      </c>
      <c r="GO2108">
        <f t="shared" si="1505"/>
        <v>0</v>
      </c>
      <c r="GP2108">
        <f t="shared" si="1506"/>
        <v>0</v>
      </c>
      <c r="GR2108">
        <v>0</v>
      </c>
      <c r="GS2108">
        <v>3</v>
      </c>
      <c r="GT2108">
        <v>0</v>
      </c>
      <c r="GU2108" t="s">
        <v>3</v>
      </c>
      <c r="GV2108">
        <f t="shared" si="1507"/>
        <v>0</v>
      </c>
      <c r="GW2108">
        <v>1</v>
      </c>
      <c r="GX2108">
        <f t="shared" si="1508"/>
        <v>0</v>
      </c>
      <c r="HA2108">
        <v>0</v>
      </c>
      <c r="HB2108">
        <v>0</v>
      </c>
      <c r="HC2108">
        <f t="shared" si="1509"/>
        <v>0</v>
      </c>
      <c r="HE2108" t="s">
        <v>3</v>
      </c>
      <c r="HF2108" t="s">
        <v>3</v>
      </c>
      <c r="HM2108" t="s">
        <v>3</v>
      </c>
      <c r="IK2108">
        <v>0</v>
      </c>
    </row>
    <row r="2109" spans="1:245">
      <c r="A2109">
        <v>17</v>
      </c>
      <c r="B2109">
        <v>0</v>
      </c>
      <c r="C2109">
        <f>ROW(SmtRes!A2319)</f>
        <v>2319</v>
      </c>
      <c r="D2109">
        <f>ROW(EtalonRes!A2259)</f>
        <v>2259</v>
      </c>
      <c r="E2109" t="s">
        <v>372</v>
      </c>
      <c r="F2109" t="s">
        <v>336</v>
      </c>
      <c r="G2109" t="s">
        <v>337</v>
      </c>
      <c r="H2109" t="s">
        <v>58</v>
      </c>
      <c r="I2109">
        <f>ROUND(6/100,9)</f>
        <v>0.06</v>
      </c>
      <c r="J2109">
        <v>0</v>
      </c>
      <c r="K2109">
        <f>ROUND(6/100,9)</f>
        <v>0.06</v>
      </c>
      <c r="O2109">
        <f t="shared" si="1475"/>
        <v>2245.14</v>
      </c>
      <c r="P2109">
        <f t="shared" si="1476"/>
        <v>85.04</v>
      </c>
      <c r="Q2109">
        <f t="shared" si="1477"/>
        <v>24.57</v>
      </c>
      <c r="R2109">
        <f t="shared" si="1478"/>
        <v>5.35</v>
      </c>
      <c r="S2109">
        <f t="shared" si="1479"/>
        <v>2135.5300000000002</v>
      </c>
      <c r="T2109">
        <f t="shared" si="1480"/>
        <v>0</v>
      </c>
      <c r="U2109">
        <f t="shared" si="1481"/>
        <v>6.5136000000000003</v>
      </c>
      <c r="V2109">
        <f t="shared" si="1482"/>
        <v>1.2E-2</v>
      </c>
      <c r="W2109">
        <f t="shared" si="1483"/>
        <v>0</v>
      </c>
      <c r="X2109">
        <f t="shared" si="1484"/>
        <v>1734.11</v>
      </c>
      <c r="Y2109">
        <f t="shared" si="1485"/>
        <v>1113.26</v>
      </c>
      <c r="AA2109">
        <v>35863109</v>
      </c>
      <c r="AB2109">
        <f t="shared" si="1486"/>
        <v>1242.01</v>
      </c>
      <c r="AC2109">
        <f t="shared" si="1487"/>
        <v>120.73</v>
      </c>
      <c r="AD2109">
        <f>ROUND((((ET2109)-(EU2109))+AE2109),2)</f>
        <v>44.36</v>
      </c>
      <c r="AE2109">
        <f>ROUND((EU2109),2)</f>
        <v>2.7</v>
      </c>
      <c r="AF2109">
        <f>ROUND(((EV2109*1.15)),2)</f>
        <v>1076.92</v>
      </c>
      <c r="AG2109">
        <f t="shared" si="1488"/>
        <v>0</v>
      </c>
      <c r="AH2109">
        <f>((EW2109*1.15))</f>
        <v>108.56</v>
      </c>
      <c r="AI2109">
        <f>(EX2109)</f>
        <v>0.2</v>
      </c>
      <c r="AJ2109">
        <f t="shared" si="1489"/>
        <v>0</v>
      </c>
      <c r="AK2109">
        <v>1101.54</v>
      </c>
      <c r="AL2109">
        <v>120.73</v>
      </c>
      <c r="AM2109">
        <v>44.36</v>
      </c>
      <c r="AN2109">
        <v>2.7</v>
      </c>
      <c r="AO2109">
        <v>936.45</v>
      </c>
      <c r="AP2109">
        <v>0</v>
      </c>
      <c r="AQ2109">
        <v>94.4</v>
      </c>
      <c r="AR2109">
        <v>0.2</v>
      </c>
      <c r="AS2109">
        <v>0</v>
      </c>
      <c r="AT2109">
        <v>81</v>
      </c>
      <c r="AU2109">
        <v>52</v>
      </c>
      <c r="AV2109">
        <v>1</v>
      </c>
      <c r="AW2109">
        <v>1</v>
      </c>
      <c r="AZ2109">
        <v>1</v>
      </c>
      <c r="BA2109">
        <v>33.049999999999997</v>
      </c>
      <c r="BB2109">
        <v>9.23</v>
      </c>
      <c r="BC2109">
        <v>11.74</v>
      </c>
      <c r="BD2109" t="s">
        <v>3</v>
      </c>
      <c r="BE2109" t="s">
        <v>3</v>
      </c>
      <c r="BF2109" t="s">
        <v>3</v>
      </c>
      <c r="BG2109" t="s">
        <v>3</v>
      </c>
      <c r="BH2109">
        <v>0</v>
      </c>
      <c r="BI2109">
        <v>2</v>
      </c>
      <c r="BJ2109" t="s">
        <v>338</v>
      </c>
      <c r="BM2109">
        <v>108001</v>
      </c>
      <c r="BN2109">
        <v>0</v>
      </c>
      <c r="BO2109" t="s">
        <v>336</v>
      </c>
      <c r="BP2109">
        <v>1</v>
      </c>
      <c r="BQ2109">
        <v>3</v>
      </c>
      <c r="BR2109">
        <v>0</v>
      </c>
      <c r="BS2109">
        <v>33.049999999999997</v>
      </c>
      <c r="BT2109">
        <v>1</v>
      </c>
      <c r="BU2109">
        <v>1</v>
      </c>
      <c r="BV2109">
        <v>1</v>
      </c>
      <c r="BW2109">
        <v>1</v>
      </c>
      <c r="BX2109">
        <v>1</v>
      </c>
      <c r="BY2109" t="s">
        <v>3</v>
      </c>
      <c r="BZ2109">
        <v>95</v>
      </c>
      <c r="CA2109">
        <v>65</v>
      </c>
      <c r="CB2109" t="s">
        <v>3</v>
      </c>
      <c r="CE2109">
        <v>0</v>
      </c>
      <c r="CF2109">
        <v>0</v>
      </c>
      <c r="CG2109">
        <v>0</v>
      </c>
      <c r="CM2109">
        <v>0</v>
      </c>
      <c r="CN2109" t="s">
        <v>993</v>
      </c>
      <c r="CO2109">
        <v>0</v>
      </c>
      <c r="CP2109">
        <f t="shared" si="1490"/>
        <v>2245.1400000000003</v>
      </c>
      <c r="CQ2109">
        <f t="shared" si="1491"/>
        <v>1417.3702000000001</v>
      </c>
      <c r="CR2109">
        <f t="shared" si="1492"/>
        <v>409.44280000000003</v>
      </c>
      <c r="CS2109">
        <f t="shared" si="1493"/>
        <v>89.234999999999999</v>
      </c>
      <c r="CT2109">
        <f t="shared" si="1494"/>
        <v>35592.205999999998</v>
      </c>
      <c r="CU2109">
        <f t="shared" si="1495"/>
        <v>0</v>
      </c>
      <c r="CV2109">
        <f t="shared" si="1496"/>
        <v>108.56</v>
      </c>
      <c r="CW2109">
        <f t="shared" si="1497"/>
        <v>0.2</v>
      </c>
      <c r="CX2109">
        <f t="shared" si="1498"/>
        <v>0</v>
      </c>
      <c r="CY2109">
        <f t="shared" si="1499"/>
        <v>1734.1127999999999</v>
      </c>
      <c r="CZ2109">
        <f t="shared" si="1500"/>
        <v>1113.2576000000001</v>
      </c>
      <c r="DC2109" t="s">
        <v>3</v>
      </c>
      <c r="DD2109" t="s">
        <v>3</v>
      </c>
      <c r="DE2109" t="s">
        <v>3</v>
      </c>
      <c r="DF2109" t="s">
        <v>3</v>
      </c>
      <c r="DG2109" t="s">
        <v>134</v>
      </c>
      <c r="DH2109" t="s">
        <v>3</v>
      </c>
      <c r="DI2109" t="s">
        <v>134</v>
      </c>
      <c r="DJ2109" t="s">
        <v>3</v>
      </c>
      <c r="DK2109" t="s">
        <v>3</v>
      </c>
      <c r="DL2109" t="s">
        <v>3</v>
      </c>
      <c r="DM2109" t="s">
        <v>3</v>
      </c>
      <c r="DN2109">
        <v>0</v>
      </c>
      <c r="DO2109">
        <v>0</v>
      </c>
      <c r="DP2109">
        <v>1</v>
      </c>
      <c r="DQ2109">
        <v>1</v>
      </c>
      <c r="DU2109">
        <v>1010</v>
      </c>
      <c r="DV2109" t="s">
        <v>58</v>
      </c>
      <c r="DW2109" t="s">
        <v>58</v>
      </c>
      <c r="DX2109">
        <v>100</v>
      </c>
      <c r="DZ2109" t="s">
        <v>3</v>
      </c>
      <c r="EA2109" t="s">
        <v>3</v>
      </c>
      <c r="EB2109" t="s">
        <v>3</v>
      </c>
      <c r="EC2109" t="s">
        <v>3</v>
      </c>
      <c r="EE2109">
        <v>29085386</v>
      </c>
      <c r="EF2109">
        <v>3</v>
      </c>
      <c r="EG2109" t="s">
        <v>226</v>
      </c>
      <c r="EH2109">
        <v>0</v>
      </c>
      <c r="EI2109" t="s">
        <v>3</v>
      </c>
      <c r="EJ2109">
        <v>2</v>
      </c>
      <c r="EK2109">
        <v>108001</v>
      </c>
      <c r="EL2109" t="s">
        <v>227</v>
      </c>
      <c r="EM2109" t="s">
        <v>228</v>
      </c>
      <c r="EO2109" t="s">
        <v>305</v>
      </c>
      <c r="EQ2109">
        <v>0</v>
      </c>
      <c r="ER2109">
        <v>1101.54</v>
      </c>
      <c r="ES2109">
        <v>120.73</v>
      </c>
      <c r="ET2109">
        <v>44.36</v>
      </c>
      <c r="EU2109">
        <v>2.7</v>
      </c>
      <c r="EV2109">
        <v>936.45</v>
      </c>
      <c r="EW2109">
        <v>94.4</v>
      </c>
      <c r="EX2109">
        <v>0.2</v>
      </c>
      <c r="EY2109">
        <v>0</v>
      </c>
      <c r="FQ2109">
        <v>0</v>
      </c>
      <c r="FR2109">
        <f t="shared" si="1501"/>
        <v>0</v>
      </c>
      <c r="FS2109">
        <v>0</v>
      </c>
      <c r="FV2109" t="s">
        <v>25</v>
      </c>
      <c r="FW2109" t="s">
        <v>26</v>
      </c>
      <c r="FX2109">
        <v>95</v>
      </c>
      <c r="FY2109">
        <v>65</v>
      </c>
      <c r="GA2109" t="s">
        <v>3</v>
      </c>
      <c r="GD2109">
        <v>1</v>
      </c>
      <c r="GF2109">
        <v>1562201403</v>
      </c>
      <c r="GG2109">
        <v>2</v>
      </c>
      <c r="GH2109">
        <v>1</v>
      </c>
      <c r="GI2109">
        <v>2</v>
      </c>
      <c r="GJ2109">
        <v>0</v>
      </c>
      <c r="GK2109">
        <v>0</v>
      </c>
      <c r="GL2109">
        <f t="shared" si="1502"/>
        <v>0</v>
      </c>
      <c r="GM2109">
        <f t="shared" si="1503"/>
        <v>5092.51</v>
      </c>
      <c r="GN2109">
        <f t="shared" si="1504"/>
        <v>0</v>
      </c>
      <c r="GO2109">
        <f t="shared" si="1505"/>
        <v>5092.51</v>
      </c>
      <c r="GP2109">
        <f t="shared" si="1506"/>
        <v>0</v>
      </c>
      <c r="GR2109">
        <v>0</v>
      </c>
      <c r="GS2109">
        <v>3</v>
      </c>
      <c r="GT2109">
        <v>0</v>
      </c>
      <c r="GU2109" t="s">
        <v>3</v>
      </c>
      <c r="GV2109">
        <f t="shared" si="1507"/>
        <v>0</v>
      </c>
      <c r="GW2109">
        <v>1</v>
      </c>
      <c r="GX2109">
        <f t="shared" si="1508"/>
        <v>0</v>
      </c>
      <c r="HA2109">
        <v>0</v>
      </c>
      <c r="HB2109">
        <v>0</v>
      </c>
      <c r="HC2109">
        <f t="shared" si="1509"/>
        <v>0</v>
      </c>
      <c r="HE2109" t="s">
        <v>3</v>
      </c>
      <c r="HF2109" t="s">
        <v>3</v>
      </c>
      <c r="HM2109" t="s">
        <v>3</v>
      </c>
      <c r="IK2109">
        <v>0</v>
      </c>
    </row>
    <row r="2110" spans="1:245">
      <c r="A2110">
        <v>18</v>
      </c>
      <c r="B2110">
        <v>0</v>
      </c>
      <c r="C2110">
        <v>2318</v>
      </c>
      <c r="E2110" t="s">
        <v>373</v>
      </c>
      <c r="F2110" t="s">
        <v>262</v>
      </c>
      <c r="G2110" t="s">
        <v>263</v>
      </c>
      <c r="H2110" t="s">
        <v>237</v>
      </c>
      <c r="I2110">
        <f>I2109*J2110</f>
        <v>6</v>
      </c>
      <c r="J2110">
        <v>100</v>
      </c>
      <c r="K2110">
        <v>100</v>
      </c>
      <c r="O2110">
        <f t="shared" si="1475"/>
        <v>326.17</v>
      </c>
      <c r="P2110">
        <f t="shared" si="1476"/>
        <v>326.17</v>
      </c>
      <c r="Q2110">
        <f t="shared" si="1477"/>
        <v>0</v>
      </c>
      <c r="R2110">
        <f t="shared" si="1478"/>
        <v>0</v>
      </c>
      <c r="S2110">
        <f t="shared" si="1479"/>
        <v>0</v>
      </c>
      <c r="T2110">
        <f t="shared" si="1480"/>
        <v>0</v>
      </c>
      <c r="U2110">
        <f t="shared" si="1481"/>
        <v>0</v>
      </c>
      <c r="V2110">
        <f t="shared" si="1482"/>
        <v>0</v>
      </c>
      <c r="W2110">
        <f t="shared" si="1483"/>
        <v>1.74</v>
      </c>
      <c r="X2110">
        <f t="shared" si="1484"/>
        <v>0</v>
      </c>
      <c r="Y2110">
        <f t="shared" si="1485"/>
        <v>0</v>
      </c>
      <c r="AA2110">
        <v>35863109</v>
      </c>
      <c r="AB2110">
        <f t="shared" si="1486"/>
        <v>15.27</v>
      </c>
      <c r="AC2110">
        <f t="shared" si="1487"/>
        <v>15.27</v>
      </c>
      <c r="AD2110">
        <f>ROUND((((ET2110)-(EU2110))+AE2110),2)</f>
        <v>0</v>
      </c>
      <c r="AE2110">
        <f>ROUND((EU2110),2)</f>
        <v>0</v>
      </c>
      <c r="AF2110">
        <f>ROUND((EV2110),2)</f>
        <v>0</v>
      </c>
      <c r="AG2110">
        <f t="shared" si="1488"/>
        <v>0</v>
      </c>
      <c r="AH2110">
        <f>(EW2110)</f>
        <v>0</v>
      </c>
      <c r="AI2110">
        <f>(EX2110)</f>
        <v>0</v>
      </c>
      <c r="AJ2110">
        <f t="shared" si="1489"/>
        <v>0.28999999999999998</v>
      </c>
      <c r="AK2110">
        <v>15.27</v>
      </c>
      <c r="AL2110">
        <v>15.27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0.28999999999999998</v>
      </c>
      <c r="AT2110">
        <v>0</v>
      </c>
      <c r="AU2110">
        <v>0</v>
      </c>
      <c r="AV2110">
        <v>1</v>
      </c>
      <c r="AW2110">
        <v>1</v>
      </c>
      <c r="AZ2110">
        <v>1</v>
      </c>
      <c r="BA2110">
        <v>1</v>
      </c>
      <c r="BB2110">
        <v>1</v>
      </c>
      <c r="BC2110">
        <v>3.56</v>
      </c>
      <c r="BD2110" t="s">
        <v>3</v>
      </c>
      <c r="BE2110" t="s">
        <v>3</v>
      </c>
      <c r="BF2110" t="s">
        <v>3</v>
      </c>
      <c r="BG2110" t="s">
        <v>3</v>
      </c>
      <c r="BH2110">
        <v>3</v>
      </c>
      <c r="BI2110">
        <v>2</v>
      </c>
      <c r="BJ2110" t="s">
        <v>264</v>
      </c>
      <c r="BM2110">
        <v>500002</v>
      </c>
      <c r="BN2110">
        <v>0</v>
      </c>
      <c r="BO2110" t="s">
        <v>262</v>
      </c>
      <c r="BP2110">
        <v>1</v>
      </c>
      <c r="BQ2110">
        <v>12</v>
      </c>
      <c r="BR2110">
        <v>0</v>
      </c>
      <c r="BS2110">
        <v>1</v>
      </c>
      <c r="BT2110">
        <v>1</v>
      </c>
      <c r="BU2110">
        <v>1</v>
      </c>
      <c r="BV2110">
        <v>1</v>
      </c>
      <c r="BW2110">
        <v>1</v>
      </c>
      <c r="BX2110">
        <v>1</v>
      </c>
      <c r="BY2110" t="s">
        <v>3</v>
      </c>
      <c r="BZ2110">
        <v>0</v>
      </c>
      <c r="CA2110">
        <v>0</v>
      </c>
      <c r="CB2110" t="s">
        <v>3</v>
      </c>
      <c r="CE2110">
        <v>0</v>
      </c>
      <c r="CF2110">
        <v>0</v>
      </c>
      <c r="CG2110">
        <v>0</v>
      </c>
      <c r="CM2110">
        <v>0</v>
      </c>
      <c r="CN2110" t="s">
        <v>3</v>
      </c>
      <c r="CO2110">
        <v>0</v>
      </c>
      <c r="CP2110">
        <f t="shared" si="1490"/>
        <v>326.17</v>
      </c>
      <c r="CQ2110">
        <f t="shared" si="1491"/>
        <v>54.361199999999997</v>
      </c>
      <c r="CR2110">
        <f t="shared" si="1492"/>
        <v>0</v>
      </c>
      <c r="CS2110">
        <f t="shared" si="1493"/>
        <v>0</v>
      </c>
      <c r="CT2110">
        <f t="shared" si="1494"/>
        <v>0</v>
      </c>
      <c r="CU2110">
        <f t="shared" si="1495"/>
        <v>0</v>
      </c>
      <c r="CV2110">
        <f t="shared" si="1496"/>
        <v>0</v>
      </c>
      <c r="CW2110">
        <f t="shared" si="1497"/>
        <v>0</v>
      </c>
      <c r="CX2110">
        <f t="shared" si="1498"/>
        <v>0.28999999999999998</v>
      </c>
      <c r="CY2110">
        <f t="shared" si="1499"/>
        <v>0</v>
      </c>
      <c r="CZ2110">
        <f t="shared" si="1500"/>
        <v>0</v>
      </c>
      <c r="DC2110" t="s">
        <v>3</v>
      </c>
      <c r="DD2110" t="s">
        <v>3</v>
      </c>
      <c r="DE2110" t="s">
        <v>3</v>
      </c>
      <c r="DF2110" t="s">
        <v>3</v>
      </c>
      <c r="DG2110" t="s">
        <v>3</v>
      </c>
      <c r="DH2110" t="s">
        <v>3</v>
      </c>
      <c r="DI2110" t="s">
        <v>3</v>
      </c>
      <c r="DJ2110" t="s">
        <v>3</v>
      </c>
      <c r="DK2110" t="s">
        <v>3</v>
      </c>
      <c r="DL2110" t="s">
        <v>3</v>
      </c>
      <c r="DM2110" t="s">
        <v>3</v>
      </c>
      <c r="DN2110">
        <v>0</v>
      </c>
      <c r="DO2110">
        <v>0</v>
      </c>
      <c r="DP2110">
        <v>1</v>
      </c>
      <c r="DQ2110">
        <v>1</v>
      </c>
      <c r="DU2110">
        <v>1010</v>
      </c>
      <c r="DV2110" t="s">
        <v>237</v>
      </c>
      <c r="DW2110" t="s">
        <v>237</v>
      </c>
      <c r="DX2110">
        <v>1</v>
      </c>
      <c r="DZ2110" t="s">
        <v>3</v>
      </c>
      <c r="EA2110" t="s">
        <v>3</v>
      </c>
      <c r="EB2110" t="s">
        <v>3</v>
      </c>
      <c r="EC2110" t="s">
        <v>3</v>
      </c>
      <c r="EE2110">
        <v>29085444</v>
      </c>
      <c r="EF2110">
        <v>12</v>
      </c>
      <c r="EG2110" t="s">
        <v>32</v>
      </c>
      <c r="EH2110">
        <v>0</v>
      </c>
      <c r="EI2110" t="s">
        <v>3</v>
      </c>
      <c r="EJ2110">
        <v>2</v>
      </c>
      <c r="EK2110">
        <v>500002</v>
      </c>
      <c r="EL2110" t="s">
        <v>33</v>
      </c>
      <c r="EM2110" t="s">
        <v>34</v>
      </c>
      <c r="EO2110" t="s">
        <v>3</v>
      </c>
      <c r="EQ2110">
        <v>0</v>
      </c>
      <c r="ER2110">
        <v>15.27</v>
      </c>
      <c r="ES2110">
        <v>15.27</v>
      </c>
      <c r="ET2110">
        <v>0</v>
      </c>
      <c r="EU2110">
        <v>0</v>
      </c>
      <c r="EV2110">
        <v>0</v>
      </c>
      <c r="EW2110">
        <v>0</v>
      </c>
      <c r="EX2110">
        <v>0</v>
      </c>
      <c r="FQ2110">
        <v>0</v>
      </c>
      <c r="FR2110">
        <f t="shared" si="1501"/>
        <v>0</v>
      </c>
      <c r="FS2110">
        <v>0</v>
      </c>
      <c r="FX2110">
        <v>0</v>
      </c>
      <c r="FY2110">
        <v>0</v>
      </c>
      <c r="GA2110" t="s">
        <v>3</v>
      </c>
      <c r="GD2110">
        <v>1</v>
      </c>
      <c r="GF2110">
        <v>-1432988646</v>
      </c>
      <c r="GG2110">
        <v>2</v>
      </c>
      <c r="GH2110">
        <v>1</v>
      </c>
      <c r="GI2110">
        <v>2</v>
      </c>
      <c r="GJ2110">
        <v>0</v>
      </c>
      <c r="GK2110">
        <v>0</v>
      </c>
      <c r="GL2110">
        <f t="shared" si="1502"/>
        <v>0</v>
      </c>
      <c r="GM2110">
        <f t="shared" si="1503"/>
        <v>326.17</v>
      </c>
      <c r="GN2110">
        <f t="shared" si="1504"/>
        <v>0</v>
      </c>
      <c r="GO2110">
        <f t="shared" si="1505"/>
        <v>326.17</v>
      </c>
      <c r="GP2110">
        <f t="shared" si="1506"/>
        <v>0</v>
      </c>
      <c r="GR2110">
        <v>0</v>
      </c>
      <c r="GS2110">
        <v>3</v>
      </c>
      <c r="GT2110">
        <v>0</v>
      </c>
      <c r="GU2110" t="s">
        <v>3</v>
      </c>
      <c r="GV2110">
        <f t="shared" si="1507"/>
        <v>0</v>
      </c>
      <c r="GW2110">
        <v>1</v>
      </c>
      <c r="GX2110">
        <f t="shared" si="1508"/>
        <v>0</v>
      </c>
      <c r="HA2110">
        <v>0</v>
      </c>
      <c r="HB2110">
        <v>0</v>
      </c>
      <c r="HC2110">
        <f t="shared" si="1509"/>
        <v>0</v>
      </c>
      <c r="HE2110" t="s">
        <v>3</v>
      </c>
      <c r="HF2110" t="s">
        <v>3</v>
      </c>
      <c r="HM2110" t="s">
        <v>3</v>
      </c>
      <c r="IK2110">
        <v>0</v>
      </c>
    </row>
    <row r="2112" spans="1:245">
      <c r="A2112" s="2">
        <v>51</v>
      </c>
      <c r="B2112" s="2">
        <f>B2069</f>
        <v>0</v>
      </c>
      <c r="C2112" s="2">
        <f>A2069</f>
        <v>5</v>
      </c>
      <c r="D2112" s="2">
        <f>ROW(A2069)</f>
        <v>2069</v>
      </c>
      <c r="E2112" s="2"/>
      <c r="F2112" s="2" t="str">
        <f>IF(F2069&lt;&gt;"",F2069,"")</f>
        <v>Новый подраздел</v>
      </c>
      <c r="G2112" s="2" t="str">
        <f>IF(G2069&lt;&gt;"",G2069,"")</f>
        <v>ремонт</v>
      </c>
      <c r="H2112" s="2">
        <v>0</v>
      </c>
      <c r="I2112" s="2"/>
      <c r="J2112" s="2"/>
      <c r="K2112" s="2"/>
      <c r="L2112" s="2"/>
      <c r="M2112" s="2"/>
      <c r="N2112" s="2"/>
      <c r="O2112" s="2">
        <f t="shared" ref="O2112:T2112" si="1517">ROUND(AB2112,2)</f>
        <v>184349.86</v>
      </c>
      <c r="P2112" s="2">
        <f t="shared" si="1517"/>
        <v>119901.02</v>
      </c>
      <c r="Q2112" s="2">
        <f t="shared" si="1517"/>
        <v>3436.86</v>
      </c>
      <c r="R2112" s="2">
        <f t="shared" si="1517"/>
        <v>1255.8499999999999</v>
      </c>
      <c r="S2112" s="2">
        <f t="shared" si="1517"/>
        <v>61011.98</v>
      </c>
      <c r="T2112" s="2">
        <f t="shared" si="1517"/>
        <v>0</v>
      </c>
      <c r="U2112" s="2">
        <f>AH2112</f>
        <v>203.96335599999998</v>
      </c>
      <c r="V2112" s="2">
        <f>AI2112</f>
        <v>3.6115125000000003</v>
      </c>
      <c r="W2112" s="2">
        <f>ROUND(AJ2112,2)</f>
        <v>681.38</v>
      </c>
      <c r="X2112" s="2">
        <f>ROUND(AK2112,2)</f>
        <v>54745.760000000002</v>
      </c>
      <c r="Y2112" s="2">
        <f>ROUND(AL2112,2)</f>
        <v>27573.3</v>
      </c>
      <c r="Z2112" s="2"/>
      <c r="AA2112" s="2"/>
      <c r="AB2112" s="2">
        <f>ROUND(SUMIF(AA2073:AA2110,"=35863109",O2073:O2110),2)</f>
        <v>184349.86</v>
      </c>
      <c r="AC2112" s="2">
        <f>ROUND(SUMIF(AA2073:AA2110,"=35863109",P2073:P2110),2)</f>
        <v>119901.02</v>
      </c>
      <c r="AD2112" s="2">
        <f>ROUND(SUMIF(AA2073:AA2110,"=35863109",Q2073:Q2110),2)</f>
        <v>3436.86</v>
      </c>
      <c r="AE2112" s="2">
        <f>ROUND(SUMIF(AA2073:AA2110,"=35863109",R2073:R2110),2)</f>
        <v>1255.8499999999999</v>
      </c>
      <c r="AF2112" s="2">
        <f>ROUND(SUMIF(AA2073:AA2110,"=35863109",S2073:S2110),2)</f>
        <v>61011.98</v>
      </c>
      <c r="AG2112" s="2">
        <f>ROUND(SUMIF(AA2073:AA2110,"=35863109",T2073:T2110),2)</f>
        <v>0</v>
      </c>
      <c r="AH2112" s="2">
        <f>SUMIF(AA2073:AA2110,"=35863109",U2073:U2110)</f>
        <v>203.96335599999998</v>
      </c>
      <c r="AI2112" s="2">
        <f>SUMIF(AA2073:AA2110,"=35863109",V2073:V2110)</f>
        <v>3.6115125000000003</v>
      </c>
      <c r="AJ2112" s="2">
        <f>ROUND(SUMIF(AA2073:AA2110,"=35863109",W2073:W2110),2)</f>
        <v>681.38</v>
      </c>
      <c r="AK2112" s="2">
        <f>ROUND(SUMIF(AA2073:AA2110,"=35863109",X2073:X2110),2)</f>
        <v>54745.760000000002</v>
      </c>
      <c r="AL2112" s="2">
        <f>ROUND(SUMIF(AA2073:AA2110,"=35863109",Y2073:Y2110),2)</f>
        <v>27573.3</v>
      </c>
      <c r="AM2112" s="2"/>
      <c r="AN2112" s="2"/>
      <c r="AO2112" s="2">
        <f t="shared" ref="AO2112:BD2112" si="1518">ROUND(BX2112,2)</f>
        <v>0</v>
      </c>
      <c r="AP2112" s="2">
        <f t="shared" si="1518"/>
        <v>0</v>
      </c>
      <c r="AQ2112" s="2">
        <f t="shared" si="1518"/>
        <v>0</v>
      </c>
      <c r="AR2112" s="2">
        <f t="shared" si="1518"/>
        <v>266668.92</v>
      </c>
      <c r="AS2112" s="2">
        <f t="shared" si="1518"/>
        <v>259918.96</v>
      </c>
      <c r="AT2112" s="2">
        <f t="shared" si="1518"/>
        <v>6749.96</v>
      </c>
      <c r="AU2112" s="2">
        <f t="shared" si="1518"/>
        <v>0</v>
      </c>
      <c r="AV2112" s="2">
        <f t="shared" si="1518"/>
        <v>119901.02</v>
      </c>
      <c r="AW2112" s="2">
        <f t="shared" si="1518"/>
        <v>119901.02</v>
      </c>
      <c r="AX2112" s="2">
        <f t="shared" si="1518"/>
        <v>0</v>
      </c>
      <c r="AY2112" s="2">
        <f t="shared" si="1518"/>
        <v>119901.02</v>
      </c>
      <c r="AZ2112" s="2">
        <f t="shared" si="1518"/>
        <v>0</v>
      </c>
      <c r="BA2112" s="2">
        <f t="shared" si="1518"/>
        <v>0</v>
      </c>
      <c r="BB2112" s="2">
        <f t="shared" si="1518"/>
        <v>0</v>
      </c>
      <c r="BC2112" s="2">
        <f t="shared" si="1518"/>
        <v>0</v>
      </c>
      <c r="BD2112" s="2">
        <f t="shared" si="1518"/>
        <v>0</v>
      </c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>
        <f>ROUND(SUMIF(AA2073:AA2110,"=35863109",FQ2073:FQ2110),2)</f>
        <v>0</v>
      </c>
      <c r="BY2112" s="2">
        <f>ROUND(SUMIF(AA2073:AA2110,"=35863109",FR2073:FR2110),2)</f>
        <v>0</v>
      </c>
      <c r="BZ2112" s="2">
        <f>ROUND(SUMIF(AA2073:AA2110,"=35863109",GL2073:GL2110),2)</f>
        <v>0</v>
      </c>
      <c r="CA2112" s="2">
        <f>ROUND(SUMIF(AA2073:AA2110,"=35863109",GM2073:GM2110),2)</f>
        <v>266668.92</v>
      </c>
      <c r="CB2112" s="2">
        <f>ROUND(SUMIF(AA2073:AA2110,"=35863109",GN2073:GN2110),2)</f>
        <v>259918.96</v>
      </c>
      <c r="CC2112" s="2">
        <f>ROUND(SUMIF(AA2073:AA2110,"=35863109",GO2073:GO2110),2)</f>
        <v>6749.96</v>
      </c>
      <c r="CD2112" s="2">
        <f>ROUND(SUMIF(AA2073:AA2110,"=35863109",GP2073:GP2110),2)</f>
        <v>0</v>
      </c>
      <c r="CE2112" s="2">
        <f>AC2112-BX2112</f>
        <v>119901.02</v>
      </c>
      <c r="CF2112" s="2">
        <f>AC2112-BY2112</f>
        <v>119901.02</v>
      </c>
      <c r="CG2112" s="2">
        <f>BX2112-BZ2112</f>
        <v>0</v>
      </c>
      <c r="CH2112" s="2">
        <f>AC2112-BX2112-BY2112+BZ2112</f>
        <v>119901.02</v>
      </c>
      <c r="CI2112" s="2">
        <f>BY2112-BZ2112</f>
        <v>0</v>
      </c>
      <c r="CJ2112" s="2">
        <f>ROUND(SUMIF(AA2073:AA2110,"=35863109",GX2073:GX2110),2)</f>
        <v>0</v>
      </c>
      <c r="CK2112" s="2">
        <f>ROUND(SUMIF(AA2073:AA2110,"=35863109",GY2073:GY2110),2)</f>
        <v>0</v>
      </c>
      <c r="CL2112" s="2">
        <f>ROUND(SUMIF(AA2073:AA2110,"=35863109",GZ2073:GZ2110),2)</f>
        <v>0</v>
      </c>
      <c r="CM2112" s="2">
        <f>ROUND(SUMIF(AA2073:AA2110,"=35863109",HD2073:HD2110),2)</f>
        <v>0</v>
      </c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  <c r="GO2112" s="3"/>
      <c r="GP2112" s="3"/>
      <c r="GQ2112" s="3"/>
      <c r="GR2112" s="3"/>
      <c r="GS2112" s="3"/>
      <c r="GT2112" s="3"/>
      <c r="GU2112" s="3"/>
      <c r="GV2112" s="3"/>
      <c r="GW2112" s="3"/>
      <c r="GX2112" s="3">
        <v>0</v>
      </c>
    </row>
    <row r="2114" spans="1:23">
      <c r="A2114" s="4">
        <v>50</v>
      </c>
      <c r="B2114" s="4">
        <v>0</v>
      </c>
      <c r="C2114" s="4">
        <v>0</v>
      </c>
      <c r="D2114" s="4">
        <v>1</v>
      </c>
      <c r="E2114" s="4">
        <v>201</v>
      </c>
      <c r="F2114" s="4">
        <f>ROUND(Source!O2112,O2114)</f>
        <v>184349.86</v>
      </c>
      <c r="G2114" s="4" t="s">
        <v>71</v>
      </c>
      <c r="H2114" s="4" t="s">
        <v>72</v>
      </c>
      <c r="I2114" s="4"/>
      <c r="J2114" s="4"/>
      <c r="K2114" s="4">
        <v>201</v>
      </c>
      <c r="L2114" s="4">
        <v>1</v>
      </c>
      <c r="M2114" s="4">
        <v>3</v>
      </c>
      <c r="N2114" s="4" t="s">
        <v>3</v>
      </c>
      <c r="O2114" s="4">
        <v>2</v>
      </c>
      <c r="P2114" s="4"/>
      <c r="Q2114" s="4"/>
      <c r="R2114" s="4"/>
      <c r="S2114" s="4"/>
      <c r="T2114" s="4"/>
      <c r="U2114" s="4"/>
      <c r="V2114" s="4"/>
      <c r="W2114" s="4"/>
    </row>
    <row r="2115" spans="1:23">
      <c r="A2115" s="4">
        <v>50</v>
      </c>
      <c r="B2115" s="4">
        <v>0</v>
      </c>
      <c r="C2115" s="4">
        <v>0</v>
      </c>
      <c r="D2115" s="4">
        <v>1</v>
      </c>
      <c r="E2115" s="4">
        <v>202</v>
      </c>
      <c r="F2115" s="4">
        <f>ROUND(Source!P2112,O2115)</f>
        <v>119901.02</v>
      </c>
      <c r="G2115" s="4" t="s">
        <v>73</v>
      </c>
      <c r="H2115" s="4" t="s">
        <v>74</v>
      </c>
      <c r="I2115" s="4"/>
      <c r="J2115" s="4"/>
      <c r="K2115" s="4">
        <v>202</v>
      </c>
      <c r="L2115" s="4">
        <v>2</v>
      </c>
      <c r="M2115" s="4">
        <v>3</v>
      </c>
      <c r="N2115" s="4" t="s">
        <v>3</v>
      </c>
      <c r="O2115" s="4">
        <v>2</v>
      </c>
      <c r="P2115" s="4"/>
      <c r="Q2115" s="4"/>
      <c r="R2115" s="4"/>
      <c r="S2115" s="4"/>
      <c r="T2115" s="4"/>
      <c r="U2115" s="4"/>
      <c r="V2115" s="4"/>
      <c r="W2115" s="4"/>
    </row>
    <row r="2116" spans="1:23">
      <c r="A2116" s="4">
        <v>50</v>
      </c>
      <c r="B2116" s="4">
        <v>0</v>
      </c>
      <c r="C2116" s="4">
        <v>0</v>
      </c>
      <c r="D2116" s="4">
        <v>1</v>
      </c>
      <c r="E2116" s="4">
        <v>222</v>
      </c>
      <c r="F2116" s="4">
        <f>ROUND(Source!AO2112,O2116)</f>
        <v>0</v>
      </c>
      <c r="G2116" s="4" t="s">
        <v>75</v>
      </c>
      <c r="H2116" s="4" t="s">
        <v>76</v>
      </c>
      <c r="I2116" s="4"/>
      <c r="J2116" s="4"/>
      <c r="K2116" s="4">
        <v>222</v>
      </c>
      <c r="L2116" s="4">
        <v>3</v>
      </c>
      <c r="M2116" s="4">
        <v>3</v>
      </c>
      <c r="N2116" s="4" t="s">
        <v>3</v>
      </c>
      <c r="O2116" s="4">
        <v>2</v>
      </c>
      <c r="P2116" s="4"/>
      <c r="Q2116" s="4"/>
      <c r="R2116" s="4"/>
      <c r="S2116" s="4"/>
      <c r="T2116" s="4"/>
      <c r="U2116" s="4"/>
      <c r="V2116" s="4"/>
      <c r="W2116" s="4"/>
    </row>
    <row r="2117" spans="1:23">
      <c r="A2117" s="4">
        <v>50</v>
      </c>
      <c r="B2117" s="4">
        <v>0</v>
      </c>
      <c r="C2117" s="4">
        <v>0</v>
      </c>
      <c r="D2117" s="4">
        <v>1</v>
      </c>
      <c r="E2117" s="4">
        <v>225</v>
      </c>
      <c r="F2117" s="4">
        <f>ROUND(Source!AV2112,O2117)</f>
        <v>119901.02</v>
      </c>
      <c r="G2117" s="4" t="s">
        <v>77</v>
      </c>
      <c r="H2117" s="4" t="s">
        <v>78</v>
      </c>
      <c r="I2117" s="4"/>
      <c r="J2117" s="4"/>
      <c r="K2117" s="4">
        <v>225</v>
      </c>
      <c r="L2117" s="4">
        <v>4</v>
      </c>
      <c r="M2117" s="4">
        <v>3</v>
      </c>
      <c r="N2117" s="4" t="s">
        <v>3</v>
      </c>
      <c r="O2117" s="4">
        <v>2</v>
      </c>
      <c r="P2117" s="4"/>
      <c r="Q2117" s="4"/>
      <c r="R2117" s="4"/>
      <c r="S2117" s="4"/>
      <c r="T2117" s="4"/>
      <c r="U2117" s="4"/>
      <c r="V2117" s="4"/>
      <c r="W2117" s="4"/>
    </row>
    <row r="2118" spans="1:23">
      <c r="A2118" s="4">
        <v>50</v>
      </c>
      <c r="B2118" s="4">
        <v>0</v>
      </c>
      <c r="C2118" s="4">
        <v>0</v>
      </c>
      <c r="D2118" s="4">
        <v>1</v>
      </c>
      <c r="E2118" s="4">
        <v>226</v>
      </c>
      <c r="F2118" s="4">
        <f>ROUND(Source!AW2112,O2118)</f>
        <v>119901.02</v>
      </c>
      <c r="G2118" s="4" t="s">
        <v>79</v>
      </c>
      <c r="H2118" s="4" t="s">
        <v>80</v>
      </c>
      <c r="I2118" s="4"/>
      <c r="J2118" s="4"/>
      <c r="K2118" s="4">
        <v>226</v>
      </c>
      <c r="L2118" s="4">
        <v>5</v>
      </c>
      <c r="M2118" s="4">
        <v>3</v>
      </c>
      <c r="N2118" s="4" t="s">
        <v>3</v>
      </c>
      <c r="O2118" s="4">
        <v>2</v>
      </c>
      <c r="P2118" s="4"/>
      <c r="Q2118" s="4"/>
      <c r="R2118" s="4"/>
      <c r="S2118" s="4"/>
      <c r="T2118" s="4"/>
      <c r="U2118" s="4"/>
      <c r="V2118" s="4"/>
      <c r="W2118" s="4"/>
    </row>
    <row r="2119" spans="1:23">
      <c r="A2119" s="4">
        <v>50</v>
      </c>
      <c r="B2119" s="4">
        <v>0</v>
      </c>
      <c r="C2119" s="4">
        <v>0</v>
      </c>
      <c r="D2119" s="4">
        <v>1</v>
      </c>
      <c r="E2119" s="4">
        <v>227</v>
      </c>
      <c r="F2119" s="4">
        <f>ROUND(Source!AX2112,O2119)</f>
        <v>0</v>
      </c>
      <c r="G2119" s="4" t="s">
        <v>81</v>
      </c>
      <c r="H2119" s="4" t="s">
        <v>82</v>
      </c>
      <c r="I2119" s="4"/>
      <c r="J2119" s="4"/>
      <c r="K2119" s="4">
        <v>227</v>
      </c>
      <c r="L2119" s="4">
        <v>6</v>
      </c>
      <c r="M2119" s="4">
        <v>3</v>
      </c>
      <c r="N2119" s="4" t="s">
        <v>3</v>
      </c>
      <c r="O2119" s="4">
        <v>2</v>
      </c>
      <c r="P2119" s="4"/>
      <c r="Q2119" s="4"/>
      <c r="R2119" s="4"/>
      <c r="S2119" s="4"/>
      <c r="T2119" s="4"/>
      <c r="U2119" s="4"/>
      <c r="V2119" s="4"/>
      <c r="W2119" s="4"/>
    </row>
    <row r="2120" spans="1:23">
      <c r="A2120" s="4">
        <v>50</v>
      </c>
      <c r="B2120" s="4">
        <v>0</v>
      </c>
      <c r="C2120" s="4">
        <v>0</v>
      </c>
      <c r="D2120" s="4">
        <v>1</v>
      </c>
      <c r="E2120" s="4">
        <v>228</v>
      </c>
      <c r="F2120" s="4">
        <f>ROUND(Source!AY2112,O2120)</f>
        <v>119901.02</v>
      </c>
      <c r="G2120" s="4" t="s">
        <v>83</v>
      </c>
      <c r="H2120" s="4" t="s">
        <v>84</v>
      </c>
      <c r="I2120" s="4"/>
      <c r="J2120" s="4"/>
      <c r="K2120" s="4">
        <v>228</v>
      </c>
      <c r="L2120" s="4">
        <v>7</v>
      </c>
      <c r="M2120" s="4">
        <v>3</v>
      </c>
      <c r="N2120" s="4" t="s">
        <v>3</v>
      </c>
      <c r="O2120" s="4">
        <v>2</v>
      </c>
      <c r="P2120" s="4"/>
      <c r="Q2120" s="4"/>
      <c r="R2120" s="4"/>
      <c r="S2120" s="4"/>
      <c r="T2120" s="4"/>
      <c r="U2120" s="4"/>
      <c r="V2120" s="4"/>
      <c r="W2120" s="4"/>
    </row>
    <row r="2121" spans="1:23">
      <c r="A2121" s="4">
        <v>50</v>
      </c>
      <c r="B2121" s="4">
        <v>0</v>
      </c>
      <c r="C2121" s="4">
        <v>0</v>
      </c>
      <c r="D2121" s="4">
        <v>1</v>
      </c>
      <c r="E2121" s="4">
        <v>216</v>
      </c>
      <c r="F2121" s="4">
        <f>ROUND(Source!AP2112,O2121)</f>
        <v>0</v>
      </c>
      <c r="G2121" s="4" t="s">
        <v>85</v>
      </c>
      <c r="H2121" s="4" t="s">
        <v>86</v>
      </c>
      <c r="I2121" s="4"/>
      <c r="J2121" s="4"/>
      <c r="K2121" s="4">
        <v>216</v>
      </c>
      <c r="L2121" s="4">
        <v>8</v>
      </c>
      <c r="M2121" s="4">
        <v>3</v>
      </c>
      <c r="N2121" s="4" t="s">
        <v>3</v>
      </c>
      <c r="O2121" s="4">
        <v>2</v>
      </c>
      <c r="P2121" s="4"/>
      <c r="Q2121" s="4"/>
      <c r="R2121" s="4"/>
      <c r="S2121" s="4"/>
      <c r="T2121" s="4"/>
      <c r="U2121" s="4"/>
      <c r="V2121" s="4"/>
      <c r="W2121" s="4"/>
    </row>
    <row r="2122" spans="1:23">
      <c r="A2122" s="4">
        <v>50</v>
      </c>
      <c r="B2122" s="4">
        <v>0</v>
      </c>
      <c r="C2122" s="4">
        <v>0</v>
      </c>
      <c r="D2122" s="4">
        <v>1</v>
      </c>
      <c r="E2122" s="4">
        <v>223</v>
      </c>
      <c r="F2122" s="4">
        <f>ROUND(Source!AQ2112,O2122)</f>
        <v>0</v>
      </c>
      <c r="G2122" s="4" t="s">
        <v>87</v>
      </c>
      <c r="H2122" s="4" t="s">
        <v>88</v>
      </c>
      <c r="I2122" s="4"/>
      <c r="J2122" s="4"/>
      <c r="K2122" s="4">
        <v>223</v>
      </c>
      <c r="L2122" s="4">
        <v>9</v>
      </c>
      <c r="M2122" s="4">
        <v>3</v>
      </c>
      <c r="N2122" s="4" t="s">
        <v>3</v>
      </c>
      <c r="O2122" s="4">
        <v>2</v>
      </c>
      <c r="P2122" s="4"/>
      <c r="Q2122" s="4"/>
      <c r="R2122" s="4"/>
      <c r="S2122" s="4"/>
      <c r="T2122" s="4"/>
      <c r="U2122" s="4"/>
      <c r="V2122" s="4"/>
      <c r="W2122" s="4"/>
    </row>
    <row r="2123" spans="1:23">
      <c r="A2123" s="4">
        <v>50</v>
      </c>
      <c r="B2123" s="4">
        <v>0</v>
      </c>
      <c r="C2123" s="4">
        <v>0</v>
      </c>
      <c r="D2123" s="4">
        <v>1</v>
      </c>
      <c r="E2123" s="4">
        <v>229</v>
      </c>
      <c r="F2123" s="4">
        <f>ROUND(Source!AZ2112,O2123)</f>
        <v>0</v>
      </c>
      <c r="G2123" s="4" t="s">
        <v>89</v>
      </c>
      <c r="H2123" s="4" t="s">
        <v>90</v>
      </c>
      <c r="I2123" s="4"/>
      <c r="J2123" s="4"/>
      <c r="K2123" s="4">
        <v>229</v>
      </c>
      <c r="L2123" s="4">
        <v>10</v>
      </c>
      <c r="M2123" s="4">
        <v>3</v>
      </c>
      <c r="N2123" s="4" t="s">
        <v>3</v>
      </c>
      <c r="O2123" s="4">
        <v>2</v>
      </c>
      <c r="P2123" s="4"/>
      <c r="Q2123" s="4"/>
      <c r="R2123" s="4"/>
      <c r="S2123" s="4"/>
      <c r="T2123" s="4"/>
      <c r="U2123" s="4"/>
      <c r="V2123" s="4"/>
      <c r="W2123" s="4"/>
    </row>
    <row r="2124" spans="1:23">
      <c r="A2124" s="4">
        <v>50</v>
      </c>
      <c r="B2124" s="4">
        <v>0</v>
      </c>
      <c r="C2124" s="4">
        <v>0</v>
      </c>
      <c r="D2124" s="4">
        <v>1</v>
      </c>
      <c r="E2124" s="4">
        <v>203</v>
      </c>
      <c r="F2124" s="4">
        <f>ROUND(Source!Q2112,O2124)</f>
        <v>3436.86</v>
      </c>
      <c r="G2124" s="4" t="s">
        <v>91</v>
      </c>
      <c r="H2124" s="4" t="s">
        <v>92</v>
      </c>
      <c r="I2124" s="4"/>
      <c r="J2124" s="4"/>
      <c r="K2124" s="4">
        <v>203</v>
      </c>
      <c r="L2124" s="4">
        <v>11</v>
      </c>
      <c r="M2124" s="4">
        <v>3</v>
      </c>
      <c r="N2124" s="4" t="s">
        <v>3</v>
      </c>
      <c r="O2124" s="4">
        <v>2</v>
      </c>
      <c r="P2124" s="4"/>
      <c r="Q2124" s="4"/>
      <c r="R2124" s="4"/>
      <c r="S2124" s="4"/>
      <c r="T2124" s="4"/>
      <c r="U2124" s="4"/>
      <c r="V2124" s="4"/>
      <c r="W2124" s="4"/>
    </row>
    <row r="2125" spans="1:23">
      <c r="A2125" s="4">
        <v>50</v>
      </c>
      <c r="B2125" s="4">
        <v>0</v>
      </c>
      <c r="C2125" s="4">
        <v>0</v>
      </c>
      <c r="D2125" s="4">
        <v>1</v>
      </c>
      <c r="E2125" s="4">
        <v>231</v>
      </c>
      <c r="F2125" s="4">
        <f>ROUND(Source!BB2112,O2125)</f>
        <v>0</v>
      </c>
      <c r="G2125" s="4" t="s">
        <v>93</v>
      </c>
      <c r="H2125" s="4" t="s">
        <v>94</v>
      </c>
      <c r="I2125" s="4"/>
      <c r="J2125" s="4"/>
      <c r="K2125" s="4">
        <v>231</v>
      </c>
      <c r="L2125" s="4">
        <v>12</v>
      </c>
      <c r="M2125" s="4">
        <v>3</v>
      </c>
      <c r="N2125" s="4" t="s">
        <v>3</v>
      </c>
      <c r="O2125" s="4">
        <v>2</v>
      </c>
      <c r="P2125" s="4"/>
      <c r="Q2125" s="4"/>
      <c r="R2125" s="4"/>
      <c r="S2125" s="4"/>
      <c r="T2125" s="4"/>
      <c r="U2125" s="4"/>
      <c r="V2125" s="4"/>
      <c r="W2125" s="4"/>
    </row>
    <row r="2126" spans="1:23">
      <c r="A2126" s="4">
        <v>50</v>
      </c>
      <c r="B2126" s="4">
        <v>0</v>
      </c>
      <c r="C2126" s="4">
        <v>0</v>
      </c>
      <c r="D2126" s="4">
        <v>1</v>
      </c>
      <c r="E2126" s="4">
        <v>204</v>
      </c>
      <c r="F2126" s="4">
        <f>ROUND(Source!R2112,O2126)</f>
        <v>1255.8499999999999</v>
      </c>
      <c r="G2126" s="4" t="s">
        <v>95</v>
      </c>
      <c r="H2126" s="4" t="s">
        <v>96</v>
      </c>
      <c r="I2126" s="4"/>
      <c r="J2126" s="4"/>
      <c r="K2126" s="4">
        <v>204</v>
      </c>
      <c r="L2126" s="4">
        <v>13</v>
      </c>
      <c r="M2126" s="4">
        <v>3</v>
      </c>
      <c r="N2126" s="4" t="s">
        <v>3</v>
      </c>
      <c r="O2126" s="4">
        <v>2</v>
      </c>
      <c r="P2126" s="4"/>
      <c r="Q2126" s="4"/>
      <c r="R2126" s="4"/>
      <c r="S2126" s="4"/>
      <c r="T2126" s="4"/>
      <c r="U2126" s="4"/>
      <c r="V2126" s="4"/>
      <c r="W2126" s="4"/>
    </row>
    <row r="2127" spans="1:23">
      <c r="A2127" s="4">
        <v>50</v>
      </c>
      <c r="B2127" s="4">
        <v>0</v>
      </c>
      <c r="C2127" s="4">
        <v>0</v>
      </c>
      <c r="D2127" s="4">
        <v>1</v>
      </c>
      <c r="E2127" s="4">
        <v>205</v>
      </c>
      <c r="F2127" s="4">
        <f>ROUND(Source!S2112,O2127)</f>
        <v>61011.98</v>
      </c>
      <c r="G2127" s="4" t="s">
        <v>97</v>
      </c>
      <c r="H2127" s="4" t="s">
        <v>98</v>
      </c>
      <c r="I2127" s="4"/>
      <c r="J2127" s="4"/>
      <c r="K2127" s="4">
        <v>205</v>
      </c>
      <c r="L2127" s="4">
        <v>14</v>
      </c>
      <c r="M2127" s="4">
        <v>3</v>
      </c>
      <c r="N2127" s="4" t="s">
        <v>3</v>
      </c>
      <c r="O2127" s="4">
        <v>2</v>
      </c>
      <c r="P2127" s="4"/>
      <c r="Q2127" s="4"/>
      <c r="R2127" s="4"/>
      <c r="S2127" s="4"/>
      <c r="T2127" s="4"/>
      <c r="U2127" s="4"/>
      <c r="V2127" s="4"/>
      <c r="W2127" s="4"/>
    </row>
    <row r="2128" spans="1:23">
      <c r="A2128" s="4">
        <v>50</v>
      </c>
      <c r="B2128" s="4">
        <v>0</v>
      </c>
      <c r="C2128" s="4">
        <v>0</v>
      </c>
      <c r="D2128" s="4">
        <v>1</v>
      </c>
      <c r="E2128" s="4">
        <v>232</v>
      </c>
      <c r="F2128" s="4">
        <f>ROUND(Source!BC2112,O2128)</f>
        <v>0</v>
      </c>
      <c r="G2128" s="4" t="s">
        <v>99</v>
      </c>
      <c r="H2128" s="4" t="s">
        <v>100</v>
      </c>
      <c r="I2128" s="4"/>
      <c r="J2128" s="4"/>
      <c r="K2128" s="4">
        <v>232</v>
      </c>
      <c r="L2128" s="4">
        <v>15</v>
      </c>
      <c r="M2128" s="4">
        <v>3</v>
      </c>
      <c r="N2128" s="4" t="s">
        <v>3</v>
      </c>
      <c r="O2128" s="4">
        <v>2</v>
      </c>
      <c r="P2128" s="4"/>
      <c r="Q2128" s="4"/>
      <c r="R2128" s="4"/>
      <c r="S2128" s="4"/>
      <c r="T2128" s="4"/>
      <c r="U2128" s="4"/>
      <c r="V2128" s="4"/>
      <c r="W2128" s="4"/>
    </row>
    <row r="2129" spans="1:206">
      <c r="A2129" s="4">
        <v>50</v>
      </c>
      <c r="B2129" s="4">
        <v>0</v>
      </c>
      <c r="C2129" s="4">
        <v>0</v>
      </c>
      <c r="D2129" s="4">
        <v>1</v>
      </c>
      <c r="E2129" s="4">
        <v>214</v>
      </c>
      <c r="F2129" s="4">
        <f>ROUND(Source!AS2112,O2129)</f>
        <v>259918.96</v>
      </c>
      <c r="G2129" s="4" t="s">
        <v>101</v>
      </c>
      <c r="H2129" s="4" t="s">
        <v>102</v>
      </c>
      <c r="I2129" s="4"/>
      <c r="J2129" s="4"/>
      <c r="K2129" s="4">
        <v>214</v>
      </c>
      <c r="L2129" s="4">
        <v>16</v>
      </c>
      <c r="M2129" s="4">
        <v>3</v>
      </c>
      <c r="N2129" s="4" t="s">
        <v>3</v>
      </c>
      <c r="O2129" s="4">
        <v>2</v>
      </c>
      <c r="P2129" s="4"/>
      <c r="Q2129" s="4"/>
      <c r="R2129" s="4"/>
      <c r="S2129" s="4"/>
      <c r="T2129" s="4"/>
      <c r="U2129" s="4"/>
      <c r="V2129" s="4"/>
      <c r="W2129" s="4"/>
    </row>
    <row r="2130" spans="1:206">
      <c r="A2130" s="4">
        <v>50</v>
      </c>
      <c r="B2130" s="4">
        <v>0</v>
      </c>
      <c r="C2130" s="4">
        <v>0</v>
      </c>
      <c r="D2130" s="4">
        <v>1</v>
      </c>
      <c r="E2130" s="4">
        <v>215</v>
      </c>
      <c r="F2130" s="4">
        <f>ROUND(Source!AT2112,O2130)</f>
        <v>6749.96</v>
      </c>
      <c r="G2130" s="4" t="s">
        <v>103</v>
      </c>
      <c r="H2130" s="4" t="s">
        <v>104</v>
      </c>
      <c r="I2130" s="4"/>
      <c r="J2130" s="4"/>
      <c r="K2130" s="4">
        <v>215</v>
      </c>
      <c r="L2130" s="4">
        <v>17</v>
      </c>
      <c r="M2130" s="4">
        <v>3</v>
      </c>
      <c r="N2130" s="4" t="s">
        <v>3</v>
      </c>
      <c r="O2130" s="4">
        <v>2</v>
      </c>
      <c r="P2130" s="4"/>
      <c r="Q2130" s="4"/>
      <c r="R2130" s="4"/>
      <c r="S2130" s="4"/>
      <c r="T2130" s="4"/>
      <c r="U2130" s="4"/>
      <c r="V2130" s="4"/>
      <c r="W2130" s="4"/>
    </row>
    <row r="2131" spans="1:206">
      <c r="A2131" s="4">
        <v>50</v>
      </c>
      <c r="B2131" s="4">
        <v>0</v>
      </c>
      <c r="C2131" s="4">
        <v>0</v>
      </c>
      <c r="D2131" s="4">
        <v>1</v>
      </c>
      <c r="E2131" s="4">
        <v>217</v>
      </c>
      <c r="F2131" s="4">
        <f>ROUND(Source!AU2112,O2131)</f>
        <v>0</v>
      </c>
      <c r="G2131" s="4" t="s">
        <v>105</v>
      </c>
      <c r="H2131" s="4" t="s">
        <v>106</v>
      </c>
      <c r="I2131" s="4"/>
      <c r="J2131" s="4"/>
      <c r="K2131" s="4">
        <v>217</v>
      </c>
      <c r="L2131" s="4">
        <v>18</v>
      </c>
      <c r="M2131" s="4">
        <v>3</v>
      </c>
      <c r="N2131" s="4" t="s">
        <v>3</v>
      </c>
      <c r="O2131" s="4">
        <v>2</v>
      </c>
      <c r="P2131" s="4"/>
      <c r="Q2131" s="4"/>
      <c r="R2131" s="4"/>
      <c r="S2131" s="4"/>
      <c r="T2131" s="4"/>
      <c r="U2131" s="4"/>
      <c r="V2131" s="4"/>
      <c r="W2131" s="4"/>
    </row>
    <row r="2132" spans="1:206">
      <c r="A2132" s="4">
        <v>50</v>
      </c>
      <c r="B2132" s="4">
        <v>0</v>
      </c>
      <c r="C2132" s="4">
        <v>0</v>
      </c>
      <c r="D2132" s="4">
        <v>1</v>
      </c>
      <c r="E2132" s="4">
        <v>230</v>
      </c>
      <c r="F2132" s="4">
        <f>ROUND(Source!BA2112,O2132)</f>
        <v>0</v>
      </c>
      <c r="G2132" s="4" t="s">
        <v>107</v>
      </c>
      <c r="H2132" s="4" t="s">
        <v>108</v>
      </c>
      <c r="I2132" s="4"/>
      <c r="J2132" s="4"/>
      <c r="K2132" s="4">
        <v>230</v>
      </c>
      <c r="L2132" s="4">
        <v>19</v>
      </c>
      <c r="M2132" s="4">
        <v>3</v>
      </c>
      <c r="N2132" s="4" t="s">
        <v>3</v>
      </c>
      <c r="O2132" s="4">
        <v>2</v>
      </c>
      <c r="P2132" s="4"/>
      <c r="Q2132" s="4"/>
      <c r="R2132" s="4"/>
      <c r="S2132" s="4"/>
      <c r="T2132" s="4"/>
      <c r="U2132" s="4"/>
      <c r="V2132" s="4"/>
      <c r="W2132" s="4"/>
    </row>
    <row r="2133" spans="1:206">
      <c r="A2133" s="4">
        <v>50</v>
      </c>
      <c r="B2133" s="4">
        <v>0</v>
      </c>
      <c r="C2133" s="4">
        <v>0</v>
      </c>
      <c r="D2133" s="4">
        <v>1</v>
      </c>
      <c r="E2133" s="4">
        <v>206</v>
      </c>
      <c r="F2133" s="4">
        <f>ROUND(Source!T2112,O2133)</f>
        <v>0</v>
      </c>
      <c r="G2133" s="4" t="s">
        <v>109</v>
      </c>
      <c r="H2133" s="4" t="s">
        <v>110</v>
      </c>
      <c r="I2133" s="4"/>
      <c r="J2133" s="4"/>
      <c r="K2133" s="4">
        <v>206</v>
      </c>
      <c r="L2133" s="4">
        <v>20</v>
      </c>
      <c r="M2133" s="4">
        <v>3</v>
      </c>
      <c r="N2133" s="4" t="s">
        <v>3</v>
      </c>
      <c r="O2133" s="4">
        <v>2</v>
      </c>
      <c r="P2133" s="4"/>
      <c r="Q2133" s="4"/>
      <c r="R2133" s="4"/>
      <c r="S2133" s="4"/>
      <c r="T2133" s="4"/>
      <c r="U2133" s="4"/>
      <c r="V2133" s="4"/>
      <c r="W2133" s="4"/>
    </row>
    <row r="2134" spans="1:206">
      <c r="A2134" s="4">
        <v>50</v>
      </c>
      <c r="B2134" s="4">
        <v>0</v>
      </c>
      <c r="C2134" s="4">
        <v>0</v>
      </c>
      <c r="D2134" s="4">
        <v>1</v>
      </c>
      <c r="E2134" s="4">
        <v>207</v>
      </c>
      <c r="F2134" s="4">
        <f>Source!U2112</f>
        <v>203.96335599999998</v>
      </c>
      <c r="G2134" s="4" t="s">
        <v>111</v>
      </c>
      <c r="H2134" s="4" t="s">
        <v>112</v>
      </c>
      <c r="I2134" s="4"/>
      <c r="J2134" s="4"/>
      <c r="K2134" s="4">
        <v>207</v>
      </c>
      <c r="L2134" s="4">
        <v>21</v>
      </c>
      <c r="M2134" s="4">
        <v>3</v>
      </c>
      <c r="N2134" s="4" t="s">
        <v>3</v>
      </c>
      <c r="O2134" s="4">
        <v>-1</v>
      </c>
      <c r="P2134" s="4"/>
      <c r="Q2134" s="4"/>
      <c r="R2134" s="4"/>
      <c r="S2134" s="4"/>
      <c r="T2134" s="4"/>
      <c r="U2134" s="4"/>
      <c r="V2134" s="4"/>
      <c r="W2134" s="4"/>
    </row>
    <row r="2135" spans="1:206">
      <c r="A2135" s="4">
        <v>50</v>
      </c>
      <c r="B2135" s="4">
        <v>0</v>
      </c>
      <c r="C2135" s="4">
        <v>0</v>
      </c>
      <c r="D2135" s="4">
        <v>1</v>
      </c>
      <c r="E2135" s="4">
        <v>208</v>
      </c>
      <c r="F2135" s="4">
        <f>Source!V2112</f>
        <v>3.6115125000000003</v>
      </c>
      <c r="G2135" s="4" t="s">
        <v>113</v>
      </c>
      <c r="H2135" s="4" t="s">
        <v>114</v>
      </c>
      <c r="I2135" s="4"/>
      <c r="J2135" s="4"/>
      <c r="K2135" s="4">
        <v>208</v>
      </c>
      <c r="L2135" s="4">
        <v>22</v>
      </c>
      <c r="M2135" s="4">
        <v>3</v>
      </c>
      <c r="N2135" s="4" t="s">
        <v>3</v>
      </c>
      <c r="O2135" s="4">
        <v>-1</v>
      </c>
      <c r="P2135" s="4"/>
      <c r="Q2135" s="4"/>
      <c r="R2135" s="4"/>
      <c r="S2135" s="4"/>
      <c r="T2135" s="4"/>
      <c r="U2135" s="4"/>
      <c r="V2135" s="4"/>
      <c r="W2135" s="4"/>
    </row>
    <row r="2136" spans="1:206">
      <c r="A2136" s="4">
        <v>50</v>
      </c>
      <c r="B2136" s="4">
        <v>0</v>
      </c>
      <c r="C2136" s="4">
        <v>0</v>
      </c>
      <c r="D2136" s="4">
        <v>1</v>
      </c>
      <c r="E2136" s="4">
        <v>209</v>
      </c>
      <c r="F2136" s="4">
        <f>ROUND(Source!W2112,O2136)</f>
        <v>681.38</v>
      </c>
      <c r="G2136" s="4" t="s">
        <v>115</v>
      </c>
      <c r="H2136" s="4" t="s">
        <v>116</v>
      </c>
      <c r="I2136" s="4"/>
      <c r="J2136" s="4"/>
      <c r="K2136" s="4">
        <v>209</v>
      </c>
      <c r="L2136" s="4">
        <v>23</v>
      </c>
      <c r="M2136" s="4">
        <v>3</v>
      </c>
      <c r="N2136" s="4" t="s">
        <v>3</v>
      </c>
      <c r="O2136" s="4">
        <v>2</v>
      </c>
      <c r="P2136" s="4"/>
      <c r="Q2136" s="4"/>
      <c r="R2136" s="4"/>
      <c r="S2136" s="4"/>
      <c r="T2136" s="4"/>
      <c r="U2136" s="4"/>
      <c r="V2136" s="4"/>
      <c r="W2136" s="4"/>
    </row>
    <row r="2137" spans="1:206">
      <c r="A2137" s="4">
        <v>50</v>
      </c>
      <c r="B2137" s="4">
        <v>0</v>
      </c>
      <c r="C2137" s="4">
        <v>0</v>
      </c>
      <c r="D2137" s="4">
        <v>1</v>
      </c>
      <c r="E2137" s="4">
        <v>233</v>
      </c>
      <c r="F2137" s="4">
        <f>ROUND(Source!BD2112,O2137)</f>
        <v>0</v>
      </c>
      <c r="G2137" s="4" t="s">
        <v>117</v>
      </c>
      <c r="H2137" s="4" t="s">
        <v>118</v>
      </c>
      <c r="I2137" s="4"/>
      <c r="J2137" s="4"/>
      <c r="K2137" s="4">
        <v>233</v>
      </c>
      <c r="L2137" s="4">
        <v>24</v>
      </c>
      <c r="M2137" s="4">
        <v>3</v>
      </c>
      <c r="N2137" s="4" t="s">
        <v>3</v>
      </c>
      <c r="O2137" s="4">
        <v>2</v>
      </c>
      <c r="P2137" s="4"/>
      <c r="Q2137" s="4"/>
      <c r="R2137" s="4"/>
      <c r="S2137" s="4"/>
      <c r="T2137" s="4"/>
      <c r="U2137" s="4"/>
      <c r="V2137" s="4"/>
      <c r="W2137" s="4"/>
    </row>
    <row r="2138" spans="1:206">
      <c r="A2138" s="4">
        <v>50</v>
      </c>
      <c r="B2138" s="4">
        <v>0</v>
      </c>
      <c r="C2138" s="4">
        <v>0</v>
      </c>
      <c r="D2138" s="4">
        <v>1</v>
      </c>
      <c r="E2138" s="4">
        <v>210</v>
      </c>
      <c r="F2138" s="4">
        <f>ROUND(Source!X2112,O2138)</f>
        <v>54745.760000000002</v>
      </c>
      <c r="G2138" s="4" t="s">
        <v>119</v>
      </c>
      <c r="H2138" s="4" t="s">
        <v>120</v>
      </c>
      <c r="I2138" s="4"/>
      <c r="J2138" s="4"/>
      <c r="K2138" s="4">
        <v>210</v>
      </c>
      <c r="L2138" s="4">
        <v>25</v>
      </c>
      <c r="M2138" s="4">
        <v>3</v>
      </c>
      <c r="N2138" s="4" t="s">
        <v>3</v>
      </c>
      <c r="O2138" s="4">
        <v>2</v>
      </c>
      <c r="P2138" s="4"/>
      <c r="Q2138" s="4"/>
      <c r="R2138" s="4"/>
      <c r="S2138" s="4"/>
      <c r="T2138" s="4"/>
      <c r="U2138" s="4"/>
      <c r="V2138" s="4"/>
      <c r="W2138" s="4"/>
    </row>
    <row r="2139" spans="1:206">
      <c r="A2139" s="4">
        <v>50</v>
      </c>
      <c r="B2139" s="4">
        <v>0</v>
      </c>
      <c r="C2139" s="4">
        <v>0</v>
      </c>
      <c r="D2139" s="4">
        <v>1</v>
      </c>
      <c r="E2139" s="4">
        <v>211</v>
      </c>
      <c r="F2139" s="4">
        <f>ROUND(Source!Y2112,O2139)</f>
        <v>27573.3</v>
      </c>
      <c r="G2139" s="4" t="s">
        <v>121</v>
      </c>
      <c r="H2139" s="4" t="s">
        <v>122</v>
      </c>
      <c r="I2139" s="4"/>
      <c r="J2139" s="4"/>
      <c r="K2139" s="4">
        <v>211</v>
      </c>
      <c r="L2139" s="4">
        <v>26</v>
      </c>
      <c r="M2139" s="4">
        <v>3</v>
      </c>
      <c r="N2139" s="4" t="s">
        <v>3</v>
      </c>
      <c r="O2139" s="4">
        <v>2</v>
      </c>
      <c r="P2139" s="4"/>
      <c r="Q2139" s="4"/>
      <c r="R2139" s="4"/>
      <c r="S2139" s="4"/>
      <c r="T2139" s="4"/>
      <c r="U2139" s="4"/>
      <c r="V2139" s="4"/>
      <c r="W2139" s="4"/>
    </row>
    <row r="2140" spans="1:206">
      <c r="A2140" s="4">
        <v>50</v>
      </c>
      <c r="B2140" s="4">
        <v>0</v>
      </c>
      <c r="C2140" s="4">
        <v>0</v>
      </c>
      <c r="D2140" s="4">
        <v>1</v>
      </c>
      <c r="E2140" s="4">
        <v>0</v>
      </c>
      <c r="F2140" s="4">
        <f>ROUND(Source!AR2112,O2140)</f>
        <v>266668.92</v>
      </c>
      <c r="G2140" s="4" t="s">
        <v>123</v>
      </c>
      <c r="H2140" s="4" t="s">
        <v>124</v>
      </c>
      <c r="I2140" s="4"/>
      <c r="J2140" s="4"/>
      <c r="K2140" s="4">
        <v>224</v>
      </c>
      <c r="L2140" s="4">
        <v>27</v>
      </c>
      <c r="M2140" s="4">
        <v>3</v>
      </c>
      <c r="N2140" s="4" t="s">
        <v>3</v>
      </c>
      <c r="O2140" s="4">
        <v>2</v>
      </c>
      <c r="P2140" s="4"/>
      <c r="Q2140" s="4"/>
      <c r="R2140" s="4"/>
      <c r="S2140" s="4"/>
      <c r="T2140" s="4"/>
      <c r="U2140" s="4"/>
      <c r="V2140" s="4"/>
      <c r="W2140" s="4"/>
    </row>
    <row r="2141" spans="1:206">
      <c r="A2141" s="4">
        <v>50</v>
      </c>
      <c r="B2141" s="4">
        <v>0</v>
      </c>
      <c r="C2141" s="4">
        <v>0</v>
      </c>
      <c r="D2141" s="4">
        <v>2</v>
      </c>
      <c r="E2141" s="4">
        <v>0</v>
      </c>
      <c r="F2141" s="4">
        <f>ROUND(F2140*0.18,O2141)</f>
        <v>48000.4</v>
      </c>
      <c r="G2141" s="4" t="s">
        <v>125</v>
      </c>
      <c r="H2141" s="4" t="s">
        <v>125</v>
      </c>
      <c r="I2141" s="4"/>
      <c r="J2141" s="4"/>
      <c r="K2141" s="4">
        <v>212</v>
      </c>
      <c r="L2141" s="4">
        <v>28</v>
      </c>
      <c r="M2141" s="4">
        <v>0</v>
      </c>
      <c r="N2141" s="4" t="s">
        <v>3</v>
      </c>
      <c r="O2141" s="4">
        <v>1</v>
      </c>
      <c r="P2141" s="4"/>
      <c r="Q2141" s="4"/>
      <c r="R2141" s="4"/>
      <c r="S2141" s="4"/>
      <c r="T2141" s="4"/>
      <c r="U2141" s="4"/>
      <c r="V2141" s="4"/>
      <c r="W2141" s="4"/>
    </row>
    <row r="2142" spans="1:206">
      <c r="A2142" s="4">
        <v>50</v>
      </c>
      <c r="B2142" s="4">
        <v>0</v>
      </c>
      <c r="C2142" s="4">
        <v>0</v>
      </c>
      <c r="D2142" s="4">
        <v>2</v>
      </c>
      <c r="E2142" s="4">
        <v>224</v>
      </c>
      <c r="F2142" s="4">
        <f>ROUND(F2140*1.18,O2142)</f>
        <v>314669.3</v>
      </c>
      <c r="G2142" s="4" t="s">
        <v>126</v>
      </c>
      <c r="H2142" s="4" t="s">
        <v>127</v>
      </c>
      <c r="I2142" s="4"/>
      <c r="J2142" s="4"/>
      <c r="K2142" s="4">
        <v>212</v>
      </c>
      <c r="L2142" s="4">
        <v>29</v>
      </c>
      <c r="M2142" s="4">
        <v>0</v>
      </c>
      <c r="N2142" s="4" t="s">
        <v>3</v>
      </c>
      <c r="O2142" s="4">
        <v>1</v>
      </c>
      <c r="P2142" s="4"/>
      <c r="Q2142" s="4"/>
      <c r="R2142" s="4"/>
      <c r="S2142" s="4"/>
      <c r="T2142" s="4"/>
      <c r="U2142" s="4"/>
      <c r="V2142" s="4"/>
      <c r="W2142" s="4"/>
    </row>
    <row r="2144" spans="1:206">
      <c r="A2144" s="2">
        <v>51</v>
      </c>
      <c r="B2144" s="2">
        <f>B2019</f>
        <v>0</v>
      </c>
      <c r="C2144" s="2">
        <f>A2019</f>
        <v>4</v>
      </c>
      <c r="D2144" s="2">
        <f>ROW(A2019)</f>
        <v>2019</v>
      </c>
      <c r="E2144" s="2"/>
      <c r="F2144" s="2" t="str">
        <f>IF(F2019&lt;&gt;"",F2019,"")</f>
        <v>Новый раздел</v>
      </c>
      <c r="G2144" s="2" t="str">
        <f>IF(G2019&lt;&gt;"",G2019,"")</f>
        <v>комната 2-28</v>
      </c>
      <c r="H2144" s="2">
        <v>0</v>
      </c>
      <c r="I2144" s="2"/>
      <c r="J2144" s="2"/>
      <c r="K2144" s="2"/>
      <c r="L2144" s="2"/>
      <c r="M2144" s="2"/>
      <c r="N2144" s="2"/>
      <c r="O2144" s="2">
        <v>187459.98</v>
      </c>
      <c r="P2144" s="2">
        <v>119901.02</v>
      </c>
      <c r="Q2144" s="2">
        <v>3502.67</v>
      </c>
      <c r="R2144" s="2">
        <v>1303.54</v>
      </c>
      <c r="S2144" s="2">
        <v>64056.29</v>
      </c>
      <c r="T2144" s="2">
        <v>0</v>
      </c>
      <c r="U2144" s="2">
        <v>215.671256</v>
      </c>
      <c r="V2144" s="2">
        <v>3.7384925</v>
      </c>
      <c r="W2144" s="2">
        <v>681.38</v>
      </c>
      <c r="X2144" s="2">
        <v>56870.27</v>
      </c>
      <c r="Y2144" s="2">
        <v>29202.7</v>
      </c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>
        <f t="shared" ref="AO2144:BD2144" si="1519">ROUND(AO2037+AO2112+BX2144,2)</f>
        <v>0</v>
      </c>
      <c r="AP2144" s="2">
        <f t="shared" si="1519"/>
        <v>0</v>
      </c>
      <c r="AQ2144" s="2">
        <f t="shared" si="1519"/>
        <v>0</v>
      </c>
      <c r="AR2144" s="2">
        <f t="shared" si="1519"/>
        <v>273532.95</v>
      </c>
      <c r="AS2144" s="2">
        <f t="shared" si="1519"/>
        <v>266782.99</v>
      </c>
      <c r="AT2144" s="2">
        <f t="shared" si="1519"/>
        <v>6749.96</v>
      </c>
      <c r="AU2144" s="2">
        <f t="shared" si="1519"/>
        <v>0</v>
      </c>
      <c r="AV2144" s="2">
        <f t="shared" si="1519"/>
        <v>119901.02</v>
      </c>
      <c r="AW2144" s="2">
        <f t="shared" si="1519"/>
        <v>119901.02</v>
      </c>
      <c r="AX2144" s="2">
        <f t="shared" si="1519"/>
        <v>0</v>
      </c>
      <c r="AY2144" s="2">
        <f t="shared" si="1519"/>
        <v>119901.02</v>
      </c>
      <c r="AZ2144" s="2">
        <f t="shared" si="1519"/>
        <v>0</v>
      </c>
      <c r="BA2144" s="2">
        <f t="shared" si="1519"/>
        <v>0</v>
      </c>
      <c r="BB2144" s="2">
        <f t="shared" si="1519"/>
        <v>0</v>
      </c>
      <c r="BC2144" s="2">
        <f t="shared" si="1519"/>
        <v>0</v>
      </c>
      <c r="BD2144" s="2">
        <f t="shared" si="1519"/>
        <v>0</v>
      </c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  <c r="GO2144" s="3"/>
      <c r="GP2144" s="3"/>
      <c r="GQ2144" s="3"/>
      <c r="GR2144" s="3"/>
      <c r="GS2144" s="3"/>
      <c r="GT2144" s="3"/>
      <c r="GU2144" s="3"/>
      <c r="GV2144" s="3"/>
      <c r="GW2144" s="3"/>
      <c r="GX2144" s="3">
        <v>0</v>
      </c>
    </row>
    <row r="2146" spans="1:23">
      <c r="A2146" s="4">
        <v>50</v>
      </c>
      <c r="B2146" s="4">
        <v>0</v>
      </c>
      <c r="C2146" s="4">
        <v>0</v>
      </c>
      <c r="D2146" s="4">
        <v>1</v>
      </c>
      <c r="E2146" s="4">
        <v>201</v>
      </c>
      <c r="F2146" s="4">
        <f>ROUND(Source!O2144,O2146)</f>
        <v>187459.98</v>
      </c>
      <c r="G2146" s="4" t="s">
        <v>71</v>
      </c>
      <c r="H2146" s="4" t="s">
        <v>72</v>
      </c>
      <c r="I2146" s="4"/>
      <c r="J2146" s="4"/>
      <c r="K2146" s="4">
        <v>201</v>
      </c>
      <c r="L2146" s="4">
        <v>1</v>
      </c>
      <c r="M2146" s="4">
        <v>3</v>
      </c>
      <c r="N2146" s="4" t="s">
        <v>3</v>
      </c>
      <c r="O2146" s="4">
        <v>2</v>
      </c>
      <c r="P2146" s="4"/>
      <c r="Q2146" s="4"/>
      <c r="R2146" s="4"/>
      <c r="S2146" s="4"/>
      <c r="T2146" s="4"/>
      <c r="U2146" s="4"/>
      <c r="V2146" s="4"/>
      <c r="W2146" s="4"/>
    </row>
    <row r="2147" spans="1:23">
      <c r="A2147" s="4">
        <v>50</v>
      </c>
      <c r="B2147" s="4">
        <v>0</v>
      </c>
      <c r="C2147" s="4">
        <v>0</v>
      </c>
      <c r="D2147" s="4">
        <v>1</v>
      </c>
      <c r="E2147" s="4">
        <v>202</v>
      </c>
      <c r="F2147" s="4">
        <f>ROUND(Source!P2144,O2147)</f>
        <v>119901.02</v>
      </c>
      <c r="G2147" s="4" t="s">
        <v>73</v>
      </c>
      <c r="H2147" s="4" t="s">
        <v>74</v>
      </c>
      <c r="I2147" s="4"/>
      <c r="J2147" s="4"/>
      <c r="K2147" s="4">
        <v>202</v>
      </c>
      <c r="L2147" s="4">
        <v>2</v>
      </c>
      <c r="M2147" s="4">
        <v>3</v>
      </c>
      <c r="N2147" s="4" t="s">
        <v>3</v>
      </c>
      <c r="O2147" s="4">
        <v>2</v>
      </c>
      <c r="P2147" s="4"/>
      <c r="Q2147" s="4"/>
      <c r="R2147" s="4"/>
      <c r="S2147" s="4"/>
      <c r="T2147" s="4"/>
      <c r="U2147" s="4"/>
      <c r="V2147" s="4"/>
      <c r="W2147" s="4"/>
    </row>
    <row r="2148" spans="1:23">
      <c r="A2148" s="4">
        <v>50</v>
      </c>
      <c r="B2148" s="4">
        <v>0</v>
      </c>
      <c r="C2148" s="4">
        <v>0</v>
      </c>
      <c r="D2148" s="4">
        <v>1</v>
      </c>
      <c r="E2148" s="4">
        <v>222</v>
      </c>
      <c r="F2148" s="4">
        <f>ROUND(Source!AO2144,O2148)</f>
        <v>0</v>
      </c>
      <c r="G2148" s="4" t="s">
        <v>75</v>
      </c>
      <c r="H2148" s="4" t="s">
        <v>76</v>
      </c>
      <c r="I2148" s="4"/>
      <c r="J2148" s="4"/>
      <c r="K2148" s="4">
        <v>222</v>
      </c>
      <c r="L2148" s="4">
        <v>3</v>
      </c>
      <c r="M2148" s="4">
        <v>3</v>
      </c>
      <c r="N2148" s="4" t="s">
        <v>3</v>
      </c>
      <c r="O2148" s="4">
        <v>2</v>
      </c>
      <c r="P2148" s="4"/>
      <c r="Q2148" s="4"/>
      <c r="R2148" s="4"/>
      <c r="S2148" s="4"/>
      <c r="T2148" s="4"/>
      <c r="U2148" s="4"/>
      <c r="V2148" s="4"/>
      <c r="W2148" s="4"/>
    </row>
    <row r="2149" spans="1:23">
      <c r="A2149" s="4">
        <v>50</v>
      </c>
      <c r="B2149" s="4">
        <v>0</v>
      </c>
      <c r="C2149" s="4">
        <v>0</v>
      </c>
      <c r="D2149" s="4">
        <v>1</v>
      </c>
      <c r="E2149" s="4">
        <v>225</v>
      </c>
      <c r="F2149" s="4">
        <f>ROUND(Source!AV2144,O2149)</f>
        <v>119901.02</v>
      </c>
      <c r="G2149" s="4" t="s">
        <v>77</v>
      </c>
      <c r="H2149" s="4" t="s">
        <v>78</v>
      </c>
      <c r="I2149" s="4"/>
      <c r="J2149" s="4"/>
      <c r="K2149" s="4">
        <v>225</v>
      </c>
      <c r="L2149" s="4">
        <v>4</v>
      </c>
      <c r="M2149" s="4">
        <v>3</v>
      </c>
      <c r="N2149" s="4" t="s">
        <v>3</v>
      </c>
      <c r="O2149" s="4">
        <v>2</v>
      </c>
      <c r="P2149" s="4"/>
      <c r="Q2149" s="4"/>
      <c r="R2149" s="4"/>
      <c r="S2149" s="4"/>
      <c r="T2149" s="4"/>
      <c r="U2149" s="4"/>
      <c r="V2149" s="4"/>
      <c r="W2149" s="4"/>
    </row>
    <row r="2150" spans="1:23">
      <c r="A2150" s="4">
        <v>50</v>
      </c>
      <c r="B2150" s="4">
        <v>0</v>
      </c>
      <c r="C2150" s="4">
        <v>0</v>
      </c>
      <c r="D2150" s="4">
        <v>1</v>
      </c>
      <c r="E2150" s="4">
        <v>226</v>
      </c>
      <c r="F2150" s="4">
        <f>ROUND(Source!AW2144,O2150)</f>
        <v>119901.02</v>
      </c>
      <c r="G2150" s="4" t="s">
        <v>79</v>
      </c>
      <c r="H2150" s="4" t="s">
        <v>80</v>
      </c>
      <c r="I2150" s="4"/>
      <c r="J2150" s="4"/>
      <c r="K2150" s="4">
        <v>226</v>
      </c>
      <c r="L2150" s="4">
        <v>5</v>
      </c>
      <c r="M2150" s="4">
        <v>3</v>
      </c>
      <c r="N2150" s="4" t="s">
        <v>3</v>
      </c>
      <c r="O2150" s="4">
        <v>2</v>
      </c>
      <c r="P2150" s="4"/>
      <c r="Q2150" s="4"/>
      <c r="R2150" s="4"/>
      <c r="S2150" s="4"/>
      <c r="T2150" s="4"/>
      <c r="U2150" s="4"/>
      <c r="V2150" s="4"/>
      <c r="W2150" s="4"/>
    </row>
    <row r="2151" spans="1:23">
      <c r="A2151" s="4">
        <v>50</v>
      </c>
      <c r="B2151" s="4">
        <v>0</v>
      </c>
      <c r="C2151" s="4">
        <v>0</v>
      </c>
      <c r="D2151" s="4">
        <v>1</v>
      </c>
      <c r="E2151" s="4">
        <v>227</v>
      </c>
      <c r="F2151" s="4">
        <f>ROUND(Source!AX2144,O2151)</f>
        <v>0</v>
      </c>
      <c r="G2151" s="4" t="s">
        <v>81</v>
      </c>
      <c r="H2151" s="4" t="s">
        <v>82</v>
      </c>
      <c r="I2151" s="4"/>
      <c r="J2151" s="4"/>
      <c r="K2151" s="4">
        <v>227</v>
      </c>
      <c r="L2151" s="4">
        <v>6</v>
      </c>
      <c r="M2151" s="4">
        <v>3</v>
      </c>
      <c r="N2151" s="4" t="s">
        <v>3</v>
      </c>
      <c r="O2151" s="4">
        <v>2</v>
      </c>
      <c r="P2151" s="4"/>
      <c r="Q2151" s="4"/>
      <c r="R2151" s="4"/>
      <c r="S2151" s="4"/>
      <c r="T2151" s="4"/>
      <c r="U2151" s="4"/>
      <c r="V2151" s="4"/>
      <c r="W2151" s="4"/>
    </row>
    <row r="2152" spans="1:23">
      <c r="A2152" s="4">
        <v>50</v>
      </c>
      <c r="B2152" s="4">
        <v>0</v>
      </c>
      <c r="C2152" s="4">
        <v>0</v>
      </c>
      <c r="D2152" s="4">
        <v>1</v>
      </c>
      <c r="E2152" s="4">
        <v>228</v>
      </c>
      <c r="F2152" s="4">
        <f>ROUND(Source!AY2144,O2152)</f>
        <v>119901.02</v>
      </c>
      <c r="G2152" s="4" t="s">
        <v>83</v>
      </c>
      <c r="H2152" s="4" t="s">
        <v>84</v>
      </c>
      <c r="I2152" s="4"/>
      <c r="J2152" s="4"/>
      <c r="K2152" s="4">
        <v>228</v>
      </c>
      <c r="L2152" s="4">
        <v>7</v>
      </c>
      <c r="M2152" s="4">
        <v>3</v>
      </c>
      <c r="N2152" s="4" t="s">
        <v>3</v>
      </c>
      <c r="O2152" s="4">
        <v>2</v>
      </c>
      <c r="P2152" s="4"/>
      <c r="Q2152" s="4"/>
      <c r="R2152" s="4"/>
      <c r="S2152" s="4"/>
      <c r="T2152" s="4"/>
      <c r="U2152" s="4"/>
      <c r="V2152" s="4"/>
      <c r="W2152" s="4"/>
    </row>
    <row r="2153" spans="1:23">
      <c r="A2153" s="4">
        <v>50</v>
      </c>
      <c r="B2153" s="4">
        <v>0</v>
      </c>
      <c r="C2153" s="4">
        <v>0</v>
      </c>
      <c r="D2153" s="4">
        <v>1</v>
      </c>
      <c r="E2153" s="4">
        <v>216</v>
      </c>
      <c r="F2153" s="4">
        <f>ROUND(Source!AP2144,O2153)</f>
        <v>0</v>
      </c>
      <c r="G2153" s="4" t="s">
        <v>85</v>
      </c>
      <c r="H2153" s="4" t="s">
        <v>86</v>
      </c>
      <c r="I2153" s="4"/>
      <c r="J2153" s="4"/>
      <c r="K2153" s="4">
        <v>216</v>
      </c>
      <c r="L2153" s="4">
        <v>8</v>
      </c>
      <c r="M2153" s="4">
        <v>3</v>
      </c>
      <c r="N2153" s="4" t="s">
        <v>3</v>
      </c>
      <c r="O2153" s="4">
        <v>2</v>
      </c>
      <c r="P2153" s="4"/>
      <c r="Q2153" s="4"/>
      <c r="R2153" s="4"/>
      <c r="S2153" s="4"/>
      <c r="T2153" s="4"/>
      <c r="U2153" s="4"/>
      <c r="V2153" s="4"/>
      <c r="W2153" s="4"/>
    </row>
    <row r="2154" spans="1:23">
      <c r="A2154" s="4">
        <v>50</v>
      </c>
      <c r="B2154" s="4">
        <v>0</v>
      </c>
      <c r="C2154" s="4">
        <v>0</v>
      </c>
      <c r="D2154" s="4">
        <v>1</v>
      </c>
      <c r="E2154" s="4">
        <v>223</v>
      </c>
      <c r="F2154" s="4">
        <f>ROUND(Source!AQ2144,O2154)</f>
        <v>0</v>
      </c>
      <c r="G2154" s="4" t="s">
        <v>87</v>
      </c>
      <c r="H2154" s="4" t="s">
        <v>88</v>
      </c>
      <c r="I2154" s="4"/>
      <c r="J2154" s="4"/>
      <c r="K2154" s="4">
        <v>223</v>
      </c>
      <c r="L2154" s="4">
        <v>9</v>
      </c>
      <c r="M2154" s="4">
        <v>3</v>
      </c>
      <c r="N2154" s="4" t="s">
        <v>3</v>
      </c>
      <c r="O2154" s="4">
        <v>2</v>
      </c>
      <c r="P2154" s="4"/>
      <c r="Q2154" s="4"/>
      <c r="R2154" s="4"/>
      <c r="S2154" s="4"/>
      <c r="T2154" s="4"/>
      <c r="U2154" s="4"/>
      <c r="V2154" s="4"/>
      <c r="W2154" s="4"/>
    </row>
    <row r="2155" spans="1:23">
      <c r="A2155" s="4">
        <v>50</v>
      </c>
      <c r="B2155" s="4">
        <v>0</v>
      </c>
      <c r="C2155" s="4">
        <v>0</v>
      </c>
      <c r="D2155" s="4">
        <v>1</v>
      </c>
      <c r="E2155" s="4">
        <v>229</v>
      </c>
      <c r="F2155" s="4">
        <f>ROUND(Source!AZ2144,O2155)</f>
        <v>0</v>
      </c>
      <c r="G2155" s="4" t="s">
        <v>89</v>
      </c>
      <c r="H2155" s="4" t="s">
        <v>90</v>
      </c>
      <c r="I2155" s="4"/>
      <c r="J2155" s="4"/>
      <c r="K2155" s="4">
        <v>229</v>
      </c>
      <c r="L2155" s="4">
        <v>10</v>
      </c>
      <c r="M2155" s="4">
        <v>3</v>
      </c>
      <c r="N2155" s="4" t="s">
        <v>3</v>
      </c>
      <c r="O2155" s="4">
        <v>2</v>
      </c>
      <c r="P2155" s="4"/>
      <c r="Q2155" s="4"/>
      <c r="R2155" s="4"/>
      <c r="S2155" s="4"/>
      <c r="T2155" s="4"/>
      <c r="U2155" s="4"/>
      <c r="V2155" s="4"/>
      <c r="W2155" s="4"/>
    </row>
    <row r="2156" spans="1:23">
      <c r="A2156" s="4">
        <v>50</v>
      </c>
      <c r="B2156" s="4">
        <v>0</v>
      </c>
      <c r="C2156" s="4">
        <v>0</v>
      </c>
      <c r="D2156" s="4">
        <v>1</v>
      </c>
      <c r="E2156" s="4">
        <v>203</v>
      </c>
      <c r="F2156" s="4">
        <f>ROUND(Source!Q2144,O2156)</f>
        <v>3502.67</v>
      </c>
      <c r="G2156" s="4" t="s">
        <v>91</v>
      </c>
      <c r="H2156" s="4" t="s">
        <v>92</v>
      </c>
      <c r="I2156" s="4"/>
      <c r="J2156" s="4"/>
      <c r="K2156" s="4">
        <v>203</v>
      </c>
      <c r="L2156" s="4">
        <v>11</v>
      </c>
      <c r="M2156" s="4">
        <v>3</v>
      </c>
      <c r="N2156" s="4" t="s">
        <v>3</v>
      </c>
      <c r="O2156" s="4">
        <v>2</v>
      </c>
      <c r="P2156" s="4"/>
      <c r="Q2156" s="4"/>
      <c r="R2156" s="4"/>
      <c r="S2156" s="4"/>
      <c r="T2156" s="4"/>
      <c r="U2156" s="4"/>
      <c r="V2156" s="4"/>
      <c r="W2156" s="4"/>
    </row>
    <row r="2157" spans="1:23">
      <c r="A2157" s="4">
        <v>50</v>
      </c>
      <c r="B2157" s="4">
        <v>0</v>
      </c>
      <c r="C2157" s="4">
        <v>0</v>
      </c>
      <c r="D2157" s="4">
        <v>1</v>
      </c>
      <c r="E2157" s="4">
        <v>231</v>
      </c>
      <c r="F2157" s="4">
        <f>ROUND(Source!BB2144,O2157)</f>
        <v>0</v>
      </c>
      <c r="G2157" s="4" t="s">
        <v>93</v>
      </c>
      <c r="H2157" s="4" t="s">
        <v>94</v>
      </c>
      <c r="I2157" s="4"/>
      <c r="J2157" s="4"/>
      <c r="K2157" s="4">
        <v>231</v>
      </c>
      <c r="L2157" s="4">
        <v>12</v>
      </c>
      <c r="M2157" s="4">
        <v>3</v>
      </c>
      <c r="N2157" s="4" t="s">
        <v>3</v>
      </c>
      <c r="O2157" s="4">
        <v>2</v>
      </c>
      <c r="P2157" s="4"/>
      <c r="Q2157" s="4"/>
      <c r="R2157" s="4"/>
      <c r="S2157" s="4"/>
      <c r="T2157" s="4"/>
      <c r="U2157" s="4"/>
      <c r="V2157" s="4"/>
      <c r="W2157" s="4"/>
    </row>
    <row r="2158" spans="1:23">
      <c r="A2158" s="4">
        <v>50</v>
      </c>
      <c r="B2158" s="4">
        <v>0</v>
      </c>
      <c r="C2158" s="4">
        <v>0</v>
      </c>
      <c r="D2158" s="4">
        <v>1</v>
      </c>
      <c r="E2158" s="4">
        <v>204</v>
      </c>
      <c r="F2158" s="4">
        <f>ROUND(Source!R2144,O2158)</f>
        <v>1303.54</v>
      </c>
      <c r="G2158" s="4" t="s">
        <v>95</v>
      </c>
      <c r="H2158" s="4" t="s">
        <v>96</v>
      </c>
      <c r="I2158" s="4"/>
      <c r="J2158" s="4"/>
      <c r="K2158" s="4">
        <v>204</v>
      </c>
      <c r="L2158" s="4">
        <v>13</v>
      </c>
      <c r="M2158" s="4">
        <v>3</v>
      </c>
      <c r="N2158" s="4" t="s">
        <v>3</v>
      </c>
      <c r="O2158" s="4">
        <v>2</v>
      </c>
      <c r="P2158" s="4"/>
      <c r="Q2158" s="4"/>
      <c r="R2158" s="4"/>
      <c r="S2158" s="4"/>
      <c r="T2158" s="4"/>
      <c r="U2158" s="4"/>
      <c r="V2158" s="4"/>
      <c r="W2158" s="4"/>
    </row>
    <row r="2159" spans="1:23">
      <c r="A2159" s="4">
        <v>50</v>
      </c>
      <c r="B2159" s="4">
        <v>0</v>
      </c>
      <c r="C2159" s="4">
        <v>0</v>
      </c>
      <c r="D2159" s="4">
        <v>1</v>
      </c>
      <c r="E2159" s="4">
        <v>205</v>
      </c>
      <c r="F2159" s="4">
        <f>ROUND(Source!S2144,O2159)</f>
        <v>64056.29</v>
      </c>
      <c r="G2159" s="4" t="s">
        <v>97</v>
      </c>
      <c r="H2159" s="4" t="s">
        <v>98</v>
      </c>
      <c r="I2159" s="4"/>
      <c r="J2159" s="4"/>
      <c r="K2159" s="4">
        <v>205</v>
      </c>
      <c r="L2159" s="4">
        <v>14</v>
      </c>
      <c r="M2159" s="4">
        <v>3</v>
      </c>
      <c r="N2159" s="4" t="s">
        <v>3</v>
      </c>
      <c r="O2159" s="4">
        <v>2</v>
      </c>
      <c r="P2159" s="4"/>
      <c r="Q2159" s="4"/>
      <c r="R2159" s="4"/>
      <c r="S2159" s="4"/>
      <c r="T2159" s="4"/>
      <c r="U2159" s="4"/>
      <c r="V2159" s="4"/>
      <c r="W2159" s="4"/>
    </row>
    <row r="2160" spans="1:23">
      <c r="A2160" s="4">
        <v>50</v>
      </c>
      <c r="B2160" s="4">
        <v>0</v>
      </c>
      <c r="C2160" s="4">
        <v>0</v>
      </c>
      <c r="D2160" s="4">
        <v>1</v>
      </c>
      <c r="E2160" s="4">
        <v>232</v>
      </c>
      <c r="F2160" s="4">
        <f>ROUND(Source!BC2144,O2160)</f>
        <v>0</v>
      </c>
      <c r="G2160" s="4" t="s">
        <v>99</v>
      </c>
      <c r="H2160" s="4" t="s">
        <v>100</v>
      </c>
      <c r="I2160" s="4"/>
      <c r="J2160" s="4"/>
      <c r="K2160" s="4">
        <v>232</v>
      </c>
      <c r="L2160" s="4">
        <v>15</v>
      </c>
      <c r="M2160" s="4">
        <v>3</v>
      </c>
      <c r="N2160" s="4" t="s">
        <v>3</v>
      </c>
      <c r="O2160" s="4">
        <v>2</v>
      </c>
      <c r="P2160" s="4"/>
      <c r="Q2160" s="4"/>
      <c r="R2160" s="4"/>
      <c r="S2160" s="4"/>
      <c r="T2160" s="4"/>
      <c r="U2160" s="4"/>
      <c r="V2160" s="4"/>
      <c r="W2160" s="4"/>
    </row>
    <row r="2161" spans="1:88">
      <c r="A2161" s="4">
        <v>50</v>
      </c>
      <c r="B2161" s="4">
        <v>0</v>
      </c>
      <c r="C2161" s="4">
        <v>0</v>
      </c>
      <c r="D2161" s="4">
        <v>1</v>
      </c>
      <c r="E2161" s="4">
        <v>214</v>
      </c>
      <c r="F2161" s="4">
        <f>ROUND(Source!AS2144,O2161)</f>
        <v>266782.99</v>
      </c>
      <c r="G2161" s="4" t="s">
        <v>101</v>
      </c>
      <c r="H2161" s="4" t="s">
        <v>102</v>
      </c>
      <c r="I2161" s="4"/>
      <c r="J2161" s="4"/>
      <c r="K2161" s="4">
        <v>214</v>
      </c>
      <c r="L2161" s="4">
        <v>16</v>
      </c>
      <c r="M2161" s="4">
        <v>3</v>
      </c>
      <c r="N2161" s="4" t="s">
        <v>3</v>
      </c>
      <c r="O2161" s="4">
        <v>2</v>
      </c>
      <c r="P2161" s="4"/>
      <c r="Q2161" s="4"/>
      <c r="R2161" s="4"/>
      <c r="S2161" s="4"/>
      <c r="T2161" s="4"/>
      <c r="U2161" s="4"/>
      <c r="V2161" s="4"/>
      <c r="W2161" s="4"/>
    </row>
    <row r="2162" spans="1:88">
      <c r="A2162" s="4">
        <v>50</v>
      </c>
      <c r="B2162" s="4">
        <v>0</v>
      </c>
      <c r="C2162" s="4">
        <v>0</v>
      </c>
      <c r="D2162" s="4">
        <v>1</v>
      </c>
      <c r="E2162" s="4">
        <v>215</v>
      </c>
      <c r="F2162" s="4">
        <f>ROUND(Source!AT2144,O2162)</f>
        <v>6749.96</v>
      </c>
      <c r="G2162" s="4" t="s">
        <v>103</v>
      </c>
      <c r="H2162" s="4" t="s">
        <v>104</v>
      </c>
      <c r="I2162" s="4"/>
      <c r="J2162" s="4"/>
      <c r="K2162" s="4">
        <v>215</v>
      </c>
      <c r="L2162" s="4">
        <v>17</v>
      </c>
      <c r="M2162" s="4">
        <v>3</v>
      </c>
      <c r="N2162" s="4" t="s">
        <v>3</v>
      </c>
      <c r="O2162" s="4">
        <v>2</v>
      </c>
      <c r="P2162" s="4"/>
      <c r="Q2162" s="4"/>
      <c r="R2162" s="4"/>
      <c r="S2162" s="4"/>
      <c r="T2162" s="4"/>
      <c r="U2162" s="4"/>
      <c r="V2162" s="4"/>
      <c r="W2162" s="4"/>
    </row>
    <row r="2163" spans="1:88">
      <c r="A2163" s="4">
        <v>50</v>
      </c>
      <c r="B2163" s="4">
        <v>0</v>
      </c>
      <c r="C2163" s="4">
        <v>0</v>
      </c>
      <c r="D2163" s="4">
        <v>1</v>
      </c>
      <c r="E2163" s="4">
        <v>217</v>
      </c>
      <c r="F2163" s="4">
        <f>ROUND(Source!AU2144,O2163)</f>
        <v>0</v>
      </c>
      <c r="G2163" s="4" t="s">
        <v>105</v>
      </c>
      <c r="H2163" s="4" t="s">
        <v>106</v>
      </c>
      <c r="I2163" s="4"/>
      <c r="J2163" s="4"/>
      <c r="K2163" s="4">
        <v>217</v>
      </c>
      <c r="L2163" s="4">
        <v>18</v>
      </c>
      <c r="M2163" s="4">
        <v>3</v>
      </c>
      <c r="N2163" s="4" t="s">
        <v>3</v>
      </c>
      <c r="O2163" s="4">
        <v>2</v>
      </c>
      <c r="P2163" s="4"/>
      <c r="Q2163" s="4"/>
      <c r="R2163" s="4"/>
      <c r="S2163" s="4"/>
      <c r="T2163" s="4"/>
      <c r="U2163" s="4"/>
      <c r="V2163" s="4"/>
      <c r="W2163" s="4"/>
    </row>
    <row r="2164" spans="1:88">
      <c r="A2164" s="4">
        <v>50</v>
      </c>
      <c r="B2164" s="4">
        <v>0</v>
      </c>
      <c r="C2164" s="4">
        <v>0</v>
      </c>
      <c r="D2164" s="4">
        <v>1</v>
      </c>
      <c r="E2164" s="4">
        <v>230</v>
      </c>
      <c r="F2164" s="4">
        <f>ROUND(Source!BA2144,O2164)</f>
        <v>0</v>
      </c>
      <c r="G2164" s="4" t="s">
        <v>107</v>
      </c>
      <c r="H2164" s="4" t="s">
        <v>108</v>
      </c>
      <c r="I2164" s="4"/>
      <c r="J2164" s="4"/>
      <c r="K2164" s="4">
        <v>230</v>
      </c>
      <c r="L2164" s="4">
        <v>19</v>
      </c>
      <c r="M2164" s="4">
        <v>3</v>
      </c>
      <c r="N2164" s="4" t="s">
        <v>3</v>
      </c>
      <c r="O2164" s="4">
        <v>2</v>
      </c>
      <c r="P2164" s="4"/>
      <c r="Q2164" s="4"/>
      <c r="R2164" s="4"/>
      <c r="S2164" s="4"/>
      <c r="T2164" s="4"/>
      <c r="U2164" s="4"/>
      <c r="V2164" s="4"/>
      <c r="W2164" s="4"/>
    </row>
    <row r="2165" spans="1:88">
      <c r="A2165" s="4">
        <v>50</v>
      </c>
      <c r="B2165" s="4">
        <v>0</v>
      </c>
      <c r="C2165" s="4">
        <v>0</v>
      </c>
      <c r="D2165" s="4">
        <v>1</v>
      </c>
      <c r="E2165" s="4">
        <v>206</v>
      </c>
      <c r="F2165" s="4">
        <f>ROUND(Source!T2144,O2165)</f>
        <v>0</v>
      </c>
      <c r="G2165" s="4" t="s">
        <v>109</v>
      </c>
      <c r="H2165" s="4" t="s">
        <v>110</v>
      </c>
      <c r="I2165" s="4"/>
      <c r="J2165" s="4"/>
      <c r="K2165" s="4">
        <v>206</v>
      </c>
      <c r="L2165" s="4">
        <v>20</v>
      </c>
      <c r="M2165" s="4">
        <v>3</v>
      </c>
      <c r="N2165" s="4" t="s">
        <v>3</v>
      </c>
      <c r="O2165" s="4">
        <v>2</v>
      </c>
      <c r="P2165" s="4"/>
      <c r="Q2165" s="4"/>
      <c r="R2165" s="4"/>
      <c r="S2165" s="4"/>
      <c r="T2165" s="4"/>
      <c r="U2165" s="4"/>
      <c r="V2165" s="4"/>
      <c r="W2165" s="4"/>
    </row>
    <row r="2166" spans="1:88">
      <c r="A2166" s="4">
        <v>50</v>
      </c>
      <c r="B2166" s="4">
        <v>0</v>
      </c>
      <c r="C2166" s="4">
        <v>0</v>
      </c>
      <c r="D2166" s="4">
        <v>1</v>
      </c>
      <c r="E2166" s="4">
        <v>207</v>
      </c>
      <c r="F2166" s="4">
        <f>Source!U2144</f>
        <v>215.671256</v>
      </c>
      <c r="G2166" s="4" t="s">
        <v>111</v>
      </c>
      <c r="H2166" s="4" t="s">
        <v>112</v>
      </c>
      <c r="I2166" s="4"/>
      <c r="J2166" s="4"/>
      <c r="K2166" s="4">
        <v>207</v>
      </c>
      <c r="L2166" s="4">
        <v>21</v>
      </c>
      <c r="M2166" s="4">
        <v>3</v>
      </c>
      <c r="N2166" s="4" t="s">
        <v>3</v>
      </c>
      <c r="O2166" s="4">
        <v>-1</v>
      </c>
      <c r="P2166" s="4"/>
      <c r="Q2166" s="4"/>
      <c r="R2166" s="4"/>
      <c r="S2166" s="4"/>
      <c r="T2166" s="4"/>
      <c r="U2166" s="4"/>
      <c r="V2166" s="4"/>
      <c r="W2166" s="4"/>
    </row>
    <row r="2167" spans="1:88">
      <c r="A2167" s="4">
        <v>50</v>
      </c>
      <c r="B2167" s="4">
        <v>0</v>
      </c>
      <c r="C2167" s="4">
        <v>0</v>
      </c>
      <c r="D2167" s="4">
        <v>1</v>
      </c>
      <c r="E2167" s="4">
        <v>208</v>
      </c>
      <c r="F2167" s="4">
        <f>Source!V2144</f>
        <v>3.7384925</v>
      </c>
      <c r="G2167" s="4" t="s">
        <v>113</v>
      </c>
      <c r="H2167" s="4" t="s">
        <v>114</v>
      </c>
      <c r="I2167" s="4"/>
      <c r="J2167" s="4"/>
      <c r="K2167" s="4">
        <v>208</v>
      </c>
      <c r="L2167" s="4">
        <v>22</v>
      </c>
      <c r="M2167" s="4">
        <v>3</v>
      </c>
      <c r="N2167" s="4" t="s">
        <v>3</v>
      </c>
      <c r="O2167" s="4">
        <v>-1</v>
      </c>
      <c r="P2167" s="4"/>
      <c r="Q2167" s="4"/>
      <c r="R2167" s="4"/>
      <c r="S2167" s="4"/>
      <c r="T2167" s="4"/>
      <c r="U2167" s="4"/>
      <c r="V2167" s="4"/>
      <c r="W2167" s="4"/>
    </row>
    <row r="2168" spans="1:88">
      <c r="A2168" s="4">
        <v>50</v>
      </c>
      <c r="B2168" s="4">
        <v>0</v>
      </c>
      <c r="C2168" s="4">
        <v>0</v>
      </c>
      <c r="D2168" s="4">
        <v>1</v>
      </c>
      <c r="E2168" s="4">
        <v>209</v>
      </c>
      <c r="F2168" s="4">
        <f>ROUND(Source!W2144,O2168)</f>
        <v>681.38</v>
      </c>
      <c r="G2168" s="4" t="s">
        <v>115</v>
      </c>
      <c r="H2168" s="4" t="s">
        <v>116</v>
      </c>
      <c r="I2168" s="4"/>
      <c r="J2168" s="4"/>
      <c r="K2168" s="4">
        <v>209</v>
      </c>
      <c r="L2168" s="4">
        <v>23</v>
      </c>
      <c r="M2168" s="4">
        <v>3</v>
      </c>
      <c r="N2168" s="4" t="s">
        <v>3</v>
      </c>
      <c r="O2168" s="4">
        <v>2</v>
      </c>
      <c r="P2168" s="4"/>
      <c r="Q2168" s="4"/>
      <c r="R2168" s="4"/>
      <c r="S2168" s="4"/>
      <c r="T2168" s="4"/>
      <c r="U2168" s="4"/>
      <c r="V2168" s="4"/>
      <c r="W2168" s="4"/>
    </row>
    <row r="2169" spans="1:88">
      <c r="A2169" s="4">
        <v>50</v>
      </c>
      <c r="B2169" s="4">
        <v>0</v>
      </c>
      <c r="C2169" s="4">
        <v>0</v>
      </c>
      <c r="D2169" s="4">
        <v>1</v>
      </c>
      <c r="E2169" s="4">
        <v>233</v>
      </c>
      <c r="F2169" s="4">
        <f>ROUND(Source!BD2144,O2169)</f>
        <v>0</v>
      </c>
      <c r="G2169" s="4" t="s">
        <v>117</v>
      </c>
      <c r="H2169" s="4" t="s">
        <v>118</v>
      </c>
      <c r="I2169" s="4"/>
      <c r="J2169" s="4"/>
      <c r="K2169" s="4">
        <v>233</v>
      </c>
      <c r="L2169" s="4">
        <v>24</v>
      </c>
      <c r="M2169" s="4">
        <v>3</v>
      </c>
      <c r="N2169" s="4" t="s">
        <v>3</v>
      </c>
      <c r="O2169" s="4">
        <v>2</v>
      </c>
      <c r="P2169" s="4"/>
      <c r="Q2169" s="4"/>
      <c r="R2169" s="4"/>
      <c r="S2169" s="4"/>
      <c r="T2169" s="4"/>
      <c r="U2169" s="4"/>
      <c r="V2169" s="4"/>
      <c r="W2169" s="4"/>
    </row>
    <row r="2170" spans="1:88">
      <c r="A2170" s="4">
        <v>50</v>
      </c>
      <c r="B2170" s="4">
        <v>0</v>
      </c>
      <c r="C2170" s="4">
        <v>0</v>
      </c>
      <c r="D2170" s="4">
        <v>1</v>
      </c>
      <c r="E2170" s="4">
        <v>210</v>
      </c>
      <c r="F2170" s="4">
        <f>ROUND(Source!X2144,O2170)</f>
        <v>56870.27</v>
      </c>
      <c r="G2170" s="4" t="s">
        <v>119</v>
      </c>
      <c r="H2170" s="4" t="s">
        <v>120</v>
      </c>
      <c r="I2170" s="4"/>
      <c r="J2170" s="4"/>
      <c r="K2170" s="4">
        <v>210</v>
      </c>
      <c r="L2170" s="4">
        <v>25</v>
      </c>
      <c r="M2170" s="4">
        <v>3</v>
      </c>
      <c r="N2170" s="4" t="s">
        <v>3</v>
      </c>
      <c r="O2170" s="4">
        <v>2</v>
      </c>
      <c r="P2170" s="4"/>
      <c r="Q2170" s="4"/>
      <c r="R2170" s="4"/>
      <c r="S2170" s="4"/>
      <c r="T2170" s="4"/>
      <c r="U2170" s="4"/>
      <c r="V2170" s="4"/>
      <c r="W2170" s="4"/>
    </row>
    <row r="2171" spans="1:88">
      <c r="A2171" s="4">
        <v>50</v>
      </c>
      <c r="B2171" s="4">
        <v>0</v>
      </c>
      <c r="C2171" s="4">
        <v>0</v>
      </c>
      <c r="D2171" s="4">
        <v>1</v>
      </c>
      <c r="E2171" s="4">
        <v>211</v>
      </c>
      <c r="F2171" s="4">
        <f>ROUND(Source!Y2144,O2171)</f>
        <v>29202.7</v>
      </c>
      <c r="G2171" s="4" t="s">
        <v>121</v>
      </c>
      <c r="H2171" s="4" t="s">
        <v>122</v>
      </c>
      <c r="I2171" s="4"/>
      <c r="J2171" s="4"/>
      <c r="K2171" s="4">
        <v>211</v>
      </c>
      <c r="L2171" s="4">
        <v>26</v>
      </c>
      <c r="M2171" s="4">
        <v>3</v>
      </c>
      <c r="N2171" s="4" t="s">
        <v>3</v>
      </c>
      <c r="O2171" s="4">
        <v>2</v>
      </c>
      <c r="P2171" s="4"/>
      <c r="Q2171" s="4"/>
      <c r="R2171" s="4"/>
      <c r="S2171" s="4"/>
      <c r="T2171" s="4"/>
      <c r="U2171" s="4"/>
      <c r="V2171" s="4"/>
      <c r="W2171" s="4"/>
    </row>
    <row r="2172" spans="1:88">
      <c r="A2172" s="4">
        <v>50</v>
      </c>
      <c r="B2172" s="4">
        <v>0</v>
      </c>
      <c r="C2172" s="4">
        <v>0</v>
      </c>
      <c r="D2172" s="4">
        <v>1</v>
      </c>
      <c r="E2172" s="4">
        <v>0</v>
      </c>
      <c r="F2172" s="4">
        <f>ROUND(Source!AR2144,O2172)</f>
        <v>273532.95</v>
      </c>
      <c r="G2172" s="4" t="s">
        <v>123</v>
      </c>
      <c r="H2172" s="4" t="s">
        <v>124</v>
      </c>
      <c r="I2172" s="4"/>
      <c r="J2172" s="4"/>
      <c r="K2172" s="4">
        <v>224</v>
      </c>
      <c r="L2172" s="4">
        <v>27</v>
      </c>
      <c r="M2172" s="4">
        <v>3</v>
      </c>
      <c r="N2172" s="4" t="s">
        <v>3</v>
      </c>
      <c r="O2172" s="4">
        <v>2</v>
      </c>
      <c r="P2172" s="4"/>
      <c r="Q2172" s="4"/>
      <c r="R2172" s="4"/>
      <c r="S2172" s="4"/>
      <c r="T2172" s="4"/>
      <c r="U2172" s="4"/>
      <c r="V2172" s="4"/>
      <c r="W2172" s="4"/>
    </row>
    <row r="2173" spans="1:88">
      <c r="A2173" s="4">
        <v>50</v>
      </c>
      <c r="B2173" s="4">
        <v>0</v>
      </c>
      <c r="C2173" s="4">
        <v>0</v>
      </c>
      <c r="D2173" s="4">
        <v>2</v>
      </c>
      <c r="E2173" s="4">
        <v>0</v>
      </c>
      <c r="F2173" s="4">
        <f>ROUND(F2172*0.18,O2173)</f>
        <v>49235.9</v>
      </c>
      <c r="G2173" s="4" t="s">
        <v>125</v>
      </c>
      <c r="H2173" s="4" t="s">
        <v>125</v>
      </c>
      <c r="I2173" s="4"/>
      <c r="J2173" s="4"/>
      <c r="K2173" s="4">
        <v>212</v>
      </c>
      <c r="L2173" s="4">
        <v>28</v>
      </c>
      <c r="M2173" s="4">
        <v>0</v>
      </c>
      <c r="N2173" s="4" t="s">
        <v>3</v>
      </c>
      <c r="O2173" s="4">
        <v>1</v>
      </c>
      <c r="P2173" s="4"/>
      <c r="Q2173" s="4"/>
      <c r="R2173" s="4"/>
      <c r="S2173" s="4"/>
      <c r="T2173" s="4"/>
      <c r="U2173" s="4"/>
      <c r="V2173" s="4"/>
      <c r="W2173" s="4"/>
    </row>
    <row r="2174" spans="1:88">
      <c r="A2174" s="4">
        <v>50</v>
      </c>
      <c r="B2174" s="4">
        <v>0</v>
      </c>
      <c r="C2174" s="4">
        <v>0</v>
      </c>
      <c r="D2174" s="4">
        <v>2</v>
      </c>
      <c r="E2174" s="4">
        <v>224</v>
      </c>
      <c r="F2174" s="4">
        <f>ROUND(F2172*1.18,O2174)</f>
        <v>322768.90000000002</v>
      </c>
      <c r="G2174" s="4" t="s">
        <v>126</v>
      </c>
      <c r="H2174" s="4" t="s">
        <v>127</v>
      </c>
      <c r="I2174" s="4"/>
      <c r="J2174" s="4"/>
      <c r="K2174" s="4">
        <v>212</v>
      </c>
      <c r="L2174" s="4">
        <v>29</v>
      </c>
      <c r="M2174" s="4">
        <v>0</v>
      </c>
      <c r="N2174" s="4" t="s">
        <v>3</v>
      </c>
      <c r="O2174" s="4">
        <v>1</v>
      </c>
      <c r="P2174" s="4"/>
      <c r="Q2174" s="4"/>
      <c r="R2174" s="4"/>
      <c r="S2174" s="4"/>
      <c r="T2174" s="4"/>
      <c r="U2174" s="4"/>
      <c r="V2174" s="4"/>
      <c r="W2174" s="4"/>
    </row>
    <row r="2176" spans="1:88">
      <c r="A2176" s="1">
        <v>4</v>
      </c>
      <c r="B2176" s="1">
        <v>1</v>
      </c>
      <c r="C2176" s="1"/>
      <c r="D2176" s="1">
        <f>ROW(A2291)</f>
        <v>2291</v>
      </c>
      <c r="E2176" s="1"/>
      <c r="F2176" s="1" t="s">
        <v>13</v>
      </c>
      <c r="G2176" s="1" t="s">
        <v>374</v>
      </c>
      <c r="H2176" s="1" t="s">
        <v>3</v>
      </c>
      <c r="I2176" s="1">
        <v>0</v>
      </c>
      <c r="J2176" s="1"/>
      <c r="K2176" s="1">
        <v>-1</v>
      </c>
      <c r="L2176" s="1"/>
      <c r="M2176" s="1" t="s">
        <v>3</v>
      </c>
      <c r="N2176" s="1"/>
      <c r="O2176" s="1"/>
      <c r="P2176" s="1"/>
      <c r="Q2176" s="1"/>
      <c r="R2176" s="1"/>
      <c r="S2176" s="1">
        <v>0</v>
      </c>
      <c r="T2176" s="1"/>
      <c r="U2176" s="1" t="s">
        <v>3</v>
      </c>
      <c r="V2176" s="1">
        <v>0</v>
      </c>
      <c r="W2176" s="1"/>
      <c r="X2176" s="1"/>
      <c r="Y2176" s="1"/>
      <c r="Z2176" s="1"/>
      <c r="AA2176" s="1"/>
      <c r="AB2176" s="1" t="s">
        <v>3</v>
      </c>
      <c r="AC2176" s="1" t="s">
        <v>3</v>
      </c>
      <c r="AD2176" s="1" t="s">
        <v>3</v>
      </c>
      <c r="AE2176" s="1" t="s">
        <v>3</v>
      </c>
      <c r="AF2176" s="1" t="s">
        <v>3</v>
      </c>
      <c r="AG2176" s="1" t="s">
        <v>3</v>
      </c>
      <c r="AH2176" s="1"/>
      <c r="AI2176" s="1"/>
      <c r="AJ2176" s="1"/>
      <c r="AK2176" s="1"/>
      <c r="AL2176" s="1"/>
      <c r="AM2176" s="1"/>
      <c r="AN2176" s="1"/>
      <c r="AO2176" s="1"/>
      <c r="AP2176" s="1" t="s">
        <v>3</v>
      </c>
      <c r="AQ2176" s="1" t="s">
        <v>3</v>
      </c>
      <c r="AR2176" s="1" t="s">
        <v>3</v>
      </c>
      <c r="AS2176" s="1"/>
      <c r="AT2176" s="1"/>
      <c r="AU2176" s="1"/>
      <c r="AV2176" s="1"/>
      <c r="AW2176" s="1"/>
      <c r="AX2176" s="1"/>
      <c r="AY2176" s="1"/>
      <c r="AZ2176" s="1" t="s">
        <v>3</v>
      </c>
      <c r="BA2176" s="1"/>
      <c r="BB2176" s="1" t="s">
        <v>3</v>
      </c>
      <c r="BC2176" s="1" t="s">
        <v>3</v>
      </c>
      <c r="BD2176" s="1" t="s">
        <v>3</v>
      </c>
      <c r="BE2176" s="1" t="s">
        <v>3</v>
      </c>
      <c r="BF2176" s="1" t="s">
        <v>3</v>
      </c>
      <c r="BG2176" s="1" t="s">
        <v>3</v>
      </c>
      <c r="BH2176" s="1" t="s">
        <v>3</v>
      </c>
      <c r="BI2176" s="1" t="s">
        <v>3</v>
      </c>
      <c r="BJ2176" s="1" t="s">
        <v>3</v>
      </c>
      <c r="BK2176" s="1" t="s">
        <v>3</v>
      </c>
      <c r="BL2176" s="1" t="s">
        <v>3</v>
      </c>
      <c r="BM2176" s="1" t="s">
        <v>3</v>
      </c>
      <c r="BN2176" s="1" t="s">
        <v>3</v>
      </c>
      <c r="BO2176" s="1" t="s">
        <v>3</v>
      </c>
      <c r="BP2176" s="1" t="s">
        <v>3</v>
      </c>
      <c r="BQ2176" s="1"/>
      <c r="BR2176" s="1"/>
      <c r="BS2176" s="1"/>
      <c r="BT2176" s="1"/>
      <c r="BU2176" s="1"/>
      <c r="BV2176" s="1"/>
      <c r="BW2176" s="1"/>
      <c r="BX2176" s="1">
        <v>0</v>
      </c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>
        <v>0</v>
      </c>
    </row>
    <row r="2178" spans="1:245">
      <c r="A2178" s="2">
        <v>52</v>
      </c>
      <c r="B2178" s="2">
        <f t="shared" ref="B2178:G2178" si="1520">B2291</f>
        <v>1</v>
      </c>
      <c r="C2178" s="2">
        <f t="shared" si="1520"/>
        <v>4</v>
      </c>
      <c r="D2178" s="2">
        <f t="shared" si="1520"/>
        <v>2176</v>
      </c>
      <c r="E2178" s="2">
        <f t="shared" si="1520"/>
        <v>0</v>
      </c>
      <c r="F2178" s="2" t="str">
        <f t="shared" si="1520"/>
        <v>Новый раздел</v>
      </c>
      <c r="G2178" s="2" t="str">
        <f t="shared" si="1520"/>
        <v>коридор 1-28 карантин</v>
      </c>
      <c r="H2178" s="2"/>
      <c r="I2178" s="2"/>
      <c r="J2178" s="2"/>
      <c r="K2178" s="2"/>
      <c r="L2178" s="2"/>
      <c r="M2178" s="2"/>
      <c r="N2178" s="2"/>
      <c r="O2178" s="2">
        <f t="shared" ref="O2178:AT2178" si="1521">O2291</f>
        <v>191066.96</v>
      </c>
      <c r="P2178" s="2">
        <f t="shared" si="1521"/>
        <v>106546.75</v>
      </c>
      <c r="Q2178" s="2">
        <f t="shared" si="1521"/>
        <v>4208.83</v>
      </c>
      <c r="R2178" s="2">
        <f t="shared" si="1521"/>
        <v>1082.1199999999999</v>
      </c>
      <c r="S2178" s="2">
        <f t="shared" si="1521"/>
        <v>80311.38</v>
      </c>
      <c r="T2178" s="2">
        <f t="shared" si="1521"/>
        <v>0</v>
      </c>
      <c r="U2178" s="2">
        <f t="shared" si="1521"/>
        <v>267.04341399999998</v>
      </c>
      <c r="V2178" s="2">
        <f t="shared" si="1521"/>
        <v>2.8371950000000004</v>
      </c>
      <c r="W2178" s="2">
        <f t="shared" si="1521"/>
        <v>563.92999999999995</v>
      </c>
      <c r="X2178" s="2">
        <f t="shared" si="1521"/>
        <v>68519.539999999994</v>
      </c>
      <c r="Y2178" s="2">
        <f t="shared" si="1521"/>
        <v>36964.53</v>
      </c>
      <c r="Z2178" s="2">
        <f t="shared" si="1521"/>
        <v>0</v>
      </c>
      <c r="AA2178" s="2">
        <f t="shared" si="1521"/>
        <v>0</v>
      </c>
      <c r="AB2178" s="2">
        <f t="shared" si="1521"/>
        <v>0</v>
      </c>
      <c r="AC2178" s="2">
        <f t="shared" si="1521"/>
        <v>0</v>
      </c>
      <c r="AD2178" s="2">
        <f t="shared" si="1521"/>
        <v>0</v>
      </c>
      <c r="AE2178" s="2">
        <f t="shared" si="1521"/>
        <v>0</v>
      </c>
      <c r="AF2178" s="2">
        <f t="shared" si="1521"/>
        <v>0</v>
      </c>
      <c r="AG2178" s="2">
        <f t="shared" si="1521"/>
        <v>0</v>
      </c>
      <c r="AH2178" s="2">
        <f t="shared" si="1521"/>
        <v>0</v>
      </c>
      <c r="AI2178" s="2">
        <f t="shared" si="1521"/>
        <v>0</v>
      </c>
      <c r="AJ2178" s="2">
        <f t="shared" si="1521"/>
        <v>0</v>
      </c>
      <c r="AK2178" s="2">
        <f t="shared" si="1521"/>
        <v>0</v>
      </c>
      <c r="AL2178" s="2">
        <f t="shared" si="1521"/>
        <v>0</v>
      </c>
      <c r="AM2178" s="2">
        <f t="shared" si="1521"/>
        <v>0</v>
      </c>
      <c r="AN2178" s="2">
        <f t="shared" si="1521"/>
        <v>0</v>
      </c>
      <c r="AO2178" s="2">
        <f t="shared" si="1521"/>
        <v>0</v>
      </c>
      <c r="AP2178" s="2">
        <f t="shared" si="1521"/>
        <v>0</v>
      </c>
      <c r="AQ2178" s="2">
        <f t="shared" si="1521"/>
        <v>0</v>
      </c>
      <c r="AR2178" s="2">
        <f t="shared" si="1521"/>
        <v>296551.03000000003</v>
      </c>
      <c r="AS2178" s="2">
        <f t="shared" si="1521"/>
        <v>224224.2</v>
      </c>
      <c r="AT2178" s="2">
        <f t="shared" si="1521"/>
        <v>72326.83</v>
      </c>
      <c r="AU2178" s="2">
        <f t="shared" ref="AU2178:BZ2178" si="1522">AU2291</f>
        <v>0</v>
      </c>
      <c r="AV2178" s="2">
        <f t="shared" si="1522"/>
        <v>106546.75</v>
      </c>
      <c r="AW2178" s="2">
        <f t="shared" si="1522"/>
        <v>106546.75</v>
      </c>
      <c r="AX2178" s="2">
        <f t="shared" si="1522"/>
        <v>0</v>
      </c>
      <c r="AY2178" s="2">
        <f t="shared" si="1522"/>
        <v>106546.75</v>
      </c>
      <c r="AZ2178" s="2">
        <f t="shared" si="1522"/>
        <v>0</v>
      </c>
      <c r="BA2178" s="2">
        <f t="shared" si="1522"/>
        <v>0</v>
      </c>
      <c r="BB2178" s="2">
        <f t="shared" si="1522"/>
        <v>0</v>
      </c>
      <c r="BC2178" s="2">
        <f t="shared" si="1522"/>
        <v>0</v>
      </c>
      <c r="BD2178" s="2">
        <f t="shared" si="1522"/>
        <v>0</v>
      </c>
      <c r="BE2178" s="2">
        <f t="shared" si="1522"/>
        <v>0</v>
      </c>
      <c r="BF2178" s="2">
        <f t="shared" si="1522"/>
        <v>0</v>
      </c>
      <c r="BG2178" s="2">
        <f t="shared" si="1522"/>
        <v>0</v>
      </c>
      <c r="BH2178" s="2">
        <f t="shared" si="1522"/>
        <v>0</v>
      </c>
      <c r="BI2178" s="2">
        <f t="shared" si="1522"/>
        <v>0</v>
      </c>
      <c r="BJ2178" s="2">
        <f t="shared" si="1522"/>
        <v>0</v>
      </c>
      <c r="BK2178" s="2">
        <f t="shared" si="1522"/>
        <v>0</v>
      </c>
      <c r="BL2178" s="2">
        <f t="shared" si="1522"/>
        <v>0</v>
      </c>
      <c r="BM2178" s="2">
        <f t="shared" si="1522"/>
        <v>0</v>
      </c>
      <c r="BN2178" s="2">
        <f t="shared" si="1522"/>
        <v>0</v>
      </c>
      <c r="BO2178" s="2">
        <f t="shared" si="1522"/>
        <v>0</v>
      </c>
      <c r="BP2178" s="2">
        <f t="shared" si="1522"/>
        <v>0</v>
      </c>
      <c r="BQ2178" s="2">
        <f t="shared" si="1522"/>
        <v>0</v>
      </c>
      <c r="BR2178" s="2">
        <f t="shared" si="1522"/>
        <v>0</v>
      </c>
      <c r="BS2178" s="2">
        <f t="shared" si="1522"/>
        <v>0</v>
      </c>
      <c r="BT2178" s="2">
        <f t="shared" si="1522"/>
        <v>0</v>
      </c>
      <c r="BU2178" s="2">
        <f t="shared" si="1522"/>
        <v>0</v>
      </c>
      <c r="BV2178" s="2">
        <f t="shared" si="1522"/>
        <v>0</v>
      </c>
      <c r="BW2178" s="2">
        <f t="shared" si="1522"/>
        <v>0</v>
      </c>
      <c r="BX2178" s="2">
        <f t="shared" si="1522"/>
        <v>0</v>
      </c>
      <c r="BY2178" s="2">
        <f t="shared" si="1522"/>
        <v>0</v>
      </c>
      <c r="BZ2178" s="2">
        <f t="shared" si="1522"/>
        <v>0</v>
      </c>
      <c r="CA2178" s="2">
        <f t="shared" ref="CA2178:DF2178" si="1523">CA2291</f>
        <v>0</v>
      </c>
      <c r="CB2178" s="2">
        <f t="shared" si="1523"/>
        <v>0</v>
      </c>
      <c r="CC2178" s="2">
        <f t="shared" si="1523"/>
        <v>0</v>
      </c>
      <c r="CD2178" s="2">
        <f t="shared" si="1523"/>
        <v>0</v>
      </c>
      <c r="CE2178" s="2">
        <f t="shared" si="1523"/>
        <v>0</v>
      </c>
      <c r="CF2178" s="2">
        <f t="shared" si="1523"/>
        <v>0</v>
      </c>
      <c r="CG2178" s="2">
        <f t="shared" si="1523"/>
        <v>0</v>
      </c>
      <c r="CH2178" s="2">
        <f t="shared" si="1523"/>
        <v>0</v>
      </c>
      <c r="CI2178" s="2">
        <f t="shared" si="1523"/>
        <v>0</v>
      </c>
      <c r="CJ2178" s="2">
        <f t="shared" si="1523"/>
        <v>0</v>
      </c>
      <c r="CK2178" s="2">
        <f t="shared" si="1523"/>
        <v>0</v>
      </c>
      <c r="CL2178" s="2">
        <f t="shared" si="1523"/>
        <v>0</v>
      </c>
      <c r="CM2178" s="2">
        <f t="shared" si="1523"/>
        <v>0</v>
      </c>
      <c r="CN2178" s="2">
        <f t="shared" si="1523"/>
        <v>0</v>
      </c>
      <c r="CO2178" s="2">
        <f t="shared" si="1523"/>
        <v>0</v>
      </c>
      <c r="CP2178" s="2">
        <f t="shared" si="1523"/>
        <v>0</v>
      </c>
      <c r="CQ2178" s="2">
        <f t="shared" si="1523"/>
        <v>0</v>
      </c>
      <c r="CR2178" s="2">
        <f t="shared" si="1523"/>
        <v>0</v>
      </c>
      <c r="CS2178" s="2">
        <f t="shared" si="1523"/>
        <v>0</v>
      </c>
      <c r="CT2178" s="2">
        <f t="shared" si="1523"/>
        <v>0</v>
      </c>
      <c r="CU2178" s="2">
        <f t="shared" si="1523"/>
        <v>0</v>
      </c>
      <c r="CV2178" s="2">
        <f t="shared" si="1523"/>
        <v>0</v>
      </c>
      <c r="CW2178" s="2">
        <f t="shared" si="1523"/>
        <v>0</v>
      </c>
      <c r="CX2178" s="2">
        <f t="shared" si="1523"/>
        <v>0</v>
      </c>
      <c r="CY2178" s="2">
        <f t="shared" si="1523"/>
        <v>0</v>
      </c>
      <c r="CZ2178" s="2">
        <f t="shared" si="1523"/>
        <v>0</v>
      </c>
      <c r="DA2178" s="2">
        <f t="shared" si="1523"/>
        <v>0</v>
      </c>
      <c r="DB2178" s="2">
        <f t="shared" si="1523"/>
        <v>0</v>
      </c>
      <c r="DC2178" s="2">
        <f t="shared" si="1523"/>
        <v>0</v>
      </c>
      <c r="DD2178" s="2">
        <f t="shared" si="1523"/>
        <v>0</v>
      </c>
      <c r="DE2178" s="2">
        <f t="shared" si="1523"/>
        <v>0</v>
      </c>
      <c r="DF2178" s="2">
        <f t="shared" si="1523"/>
        <v>0</v>
      </c>
      <c r="DG2178" s="3">
        <f t="shared" ref="DG2178:EL2178" si="1524">DG2291</f>
        <v>0</v>
      </c>
      <c r="DH2178" s="3">
        <f t="shared" si="1524"/>
        <v>0</v>
      </c>
      <c r="DI2178" s="3">
        <f t="shared" si="1524"/>
        <v>0</v>
      </c>
      <c r="DJ2178" s="3">
        <f t="shared" si="1524"/>
        <v>0</v>
      </c>
      <c r="DK2178" s="3">
        <f t="shared" si="1524"/>
        <v>0</v>
      </c>
      <c r="DL2178" s="3">
        <f t="shared" si="1524"/>
        <v>0</v>
      </c>
      <c r="DM2178" s="3">
        <f t="shared" si="1524"/>
        <v>0</v>
      </c>
      <c r="DN2178" s="3">
        <f t="shared" si="1524"/>
        <v>0</v>
      </c>
      <c r="DO2178" s="3">
        <f t="shared" si="1524"/>
        <v>0</v>
      </c>
      <c r="DP2178" s="3">
        <f t="shared" si="1524"/>
        <v>0</v>
      </c>
      <c r="DQ2178" s="3">
        <f t="shared" si="1524"/>
        <v>0</v>
      </c>
      <c r="DR2178" s="3">
        <f t="shared" si="1524"/>
        <v>0</v>
      </c>
      <c r="DS2178" s="3">
        <f t="shared" si="1524"/>
        <v>0</v>
      </c>
      <c r="DT2178" s="3">
        <f t="shared" si="1524"/>
        <v>0</v>
      </c>
      <c r="DU2178" s="3">
        <f t="shared" si="1524"/>
        <v>0</v>
      </c>
      <c r="DV2178" s="3">
        <f t="shared" si="1524"/>
        <v>0</v>
      </c>
      <c r="DW2178" s="3">
        <f t="shared" si="1524"/>
        <v>0</v>
      </c>
      <c r="DX2178" s="3">
        <f t="shared" si="1524"/>
        <v>0</v>
      </c>
      <c r="DY2178" s="3">
        <f t="shared" si="1524"/>
        <v>0</v>
      </c>
      <c r="DZ2178" s="3">
        <f t="shared" si="1524"/>
        <v>0</v>
      </c>
      <c r="EA2178" s="3">
        <f t="shared" si="1524"/>
        <v>0</v>
      </c>
      <c r="EB2178" s="3">
        <f t="shared" si="1524"/>
        <v>0</v>
      </c>
      <c r="EC2178" s="3">
        <f t="shared" si="1524"/>
        <v>0</v>
      </c>
      <c r="ED2178" s="3">
        <f t="shared" si="1524"/>
        <v>0</v>
      </c>
      <c r="EE2178" s="3">
        <f t="shared" si="1524"/>
        <v>0</v>
      </c>
      <c r="EF2178" s="3">
        <f t="shared" si="1524"/>
        <v>0</v>
      </c>
      <c r="EG2178" s="3">
        <f t="shared" si="1524"/>
        <v>0</v>
      </c>
      <c r="EH2178" s="3">
        <f t="shared" si="1524"/>
        <v>0</v>
      </c>
      <c r="EI2178" s="3">
        <f t="shared" si="1524"/>
        <v>0</v>
      </c>
      <c r="EJ2178" s="3">
        <f t="shared" si="1524"/>
        <v>0</v>
      </c>
      <c r="EK2178" s="3">
        <f t="shared" si="1524"/>
        <v>0</v>
      </c>
      <c r="EL2178" s="3">
        <f t="shared" si="1524"/>
        <v>0</v>
      </c>
      <c r="EM2178" s="3">
        <f t="shared" ref="EM2178:FR2178" si="1525">EM2291</f>
        <v>0</v>
      </c>
      <c r="EN2178" s="3">
        <f t="shared" si="1525"/>
        <v>0</v>
      </c>
      <c r="EO2178" s="3">
        <f t="shared" si="1525"/>
        <v>0</v>
      </c>
      <c r="EP2178" s="3">
        <f t="shared" si="1525"/>
        <v>0</v>
      </c>
      <c r="EQ2178" s="3">
        <f t="shared" si="1525"/>
        <v>0</v>
      </c>
      <c r="ER2178" s="3">
        <f t="shared" si="1525"/>
        <v>0</v>
      </c>
      <c r="ES2178" s="3">
        <f t="shared" si="1525"/>
        <v>0</v>
      </c>
      <c r="ET2178" s="3">
        <f t="shared" si="1525"/>
        <v>0</v>
      </c>
      <c r="EU2178" s="3">
        <f t="shared" si="1525"/>
        <v>0</v>
      </c>
      <c r="EV2178" s="3">
        <f t="shared" si="1525"/>
        <v>0</v>
      </c>
      <c r="EW2178" s="3">
        <f t="shared" si="1525"/>
        <v>0</v>
      </c>
      <c r="EX2178" s="3">
        <f t="shared" si="1525"/>
        <v>0</v>
      </c>
      <c r="EY2178" s="3">
        <f t="shared" si="1525"/>
        <v>0</v>
      </c>
      <c r="EZ2178" s="3">
        <f t="shared" si="1525"/>
        <v>0</v>
      </c>
      <c r="FA2178" s="3">
        <f t="shared" si="1525"/>
        <v>0</v>
      </c>
      <c r="FB2178" s="3">
        <f t="shared" si="1525"/>
        <v>0</v>
      </c>
      <c r="FC2178" s="3">
        <f t="shared" si="1525"/>
        <v>0</v>
      </c>
      <c r="FD2178" s="3">
        <f t="shared" si="1525"/>
        <v>0</v>
      </c>
      <c r="FE2178" s="3">
        <f t="shared" si="1525"/>
        <v>0</v>
      </c>
      <c r="FF2178" s="3">
        <f t="shared" si="1525"/>
        <v>0</v>
      </c>
      <c r="FG2178" s="3">
        <f t="shared" si="1525"/>
        <v>0</v>
      </c>
      <c r="FH2178" s="3">
        <f t="shared" si="1525"/>
        <v>0</v>
      </c>
      <c r="FI2178" s="3">
        <f t="shared" si="1525"/>
        <v>0</v>
      </c>
      <c r="FJ2178" s="3">
        <f t="shared" si="1525"/>
        <v>0</v>
      </c>
      <c r="FK2178" s="3">
        <f t="shared" si="1525"/>
        <v>0</v>
      </c>
      <c r="FL2178" s="3">
        <f t="shared" si="1525"/>
        <v>0</v>
      </c>
      <c r="FM2178" s="3">
        <f t="shared" si="1525"/>
        <v>0</v>
      </c>
      <c r="FN2178" s="3">
        <f t="shared" si="1525"/>
        <v>0</v>
      </c>
      <c r="FO2178" s="3">
        <f t="shared" si="1525"/>
        <v>0</v>
      </c>
      <c r="FP2178" s="3">
        <f t="shared" si="1525"/>
        <v>0</v>
      </c>
      <c r="FQ2178" s="3">
        <f t="shared" si="1525"/>
        <v>0</v>
      </c>
      <c r="FR2178" s="3">
        <f t="shared" si="1525"/>
        <v>0</v>
      </c>
      <c r="FS2178" s="3">
        <f t="shared" ref="FS2178:GX2178" si="1526">FS2291</f>
        <v>0</v>
      </c>
      <c r="FT2178" s="3">
        <f t="shared" si="1526"/>
        <v>0</v>
      </c>
      <c r="FU2178" s="3">
        <f t="shared" si="1526"/>
        <v>0</v>
      </c>
      <c r="FV2178" s="3">
        <f t="shared" si="1526"/>
        <v>0</v>
      </c>
      <c r="FW2178" s="3">
        <f t="shared" si="1526"/>
        <v>0</v>
      </c>
      <c r="FX2178" s="3">
        <f t="shared" si="1526"/>
        <v>0</v>
      </c>
      <c r="FY2178" s="3">
        <f t="shared" si="1526"/>
        <v>0</v>
      </c>
      <c r="FZ2178" s="3">
        <f t="shared" si="1526"/>
        <v>0</v>
      </c>
      <c r="GA2178" s="3">
        <f t="shared" si="1526"/>
        <v>0</v>
      </c>
      <c r="GB2178" s="3">
        <f t="shared" si="1526"/>
        <v>0</v>
      </c>
      <c r="GC2178" s="3">
        <f t="shared" si="1526"/>
        <v>0</v>
      </c>
      <c r="GD2178" s="3">
        <f t="shared" si="1526"/>
        <v>0</v>
      </c>
      <c r="GE2178" s="3">
        <f t="shared" si="1526"/>
        <v>0</v>
      </c>
      <c r="GF2178" s="3">
        <f t="shared" si="1526"/>
        <v>0</v>
      </c>
      <c r="GG2178" s="3">
        <f t="shared" si="1526"/>
        <v>0</v>
      </c>
      <c r="GH2178" s="3">
        <f t="shared" si="1526"/>
        <v>0</v>
      </c>
      <c r="GI2178" s="3">
        <f t="shared" si="1526"/>
        <v>0</v>
      </c>
      <c r="GJ2178" s="3">
        <f t="shared" si="1526"/>
        <v>0</v>
      </c>
      <c r="GK2178" s="3">
        <f t="shared" si="1526"/>
        <v>0</v>
      </c>
      <c r="GL2178" s="3">
        <f t="shared" si="1526"/>
        <v>0</v>
      </c>
      <c r="GM2178" s="3">
        <f t="shared" si="1526"/>
        <v>0</v>
      </c>
      <c r="GN2178" s="3">
        <f t="shared" si="1526"/>
        <v>0</v>
      </c>
      <c r="GO2178" s="3">
        <f t="shared" si="1526"/>
        <v>0</v>
      </c>
      <c r="GP2178" s="3">
        <f t="shared" si="1526"/>
        <v>0</v>
      </c>
      <c r="GQ2178" s="3">
        <f t="shared" si="1526"/>
        <v>0</v>
      </c>
      <c r="GR2178" s="3">
        <f t="shared" si="1526"/>
        <v>0</v>
      </c>
      <c r="GS2178" s="3">
        <f t="shared" si="1526"/>
        <v>0</v>
      </c>
      <c r="GT2178" s="3">
        <f t="shared" si="1526"/>
        <v>0</v>
      </c>
      <c r="GU2178" s="3">
        <f t="shared" si="1526"/>
        <v>0</v>
      </c>
      <c r="GV2178" s="3">
        <f t="shared" si="1526"/>
        <v>0</v>
      </c>
      <c r="GW2178" s="3">
        <f t="shared" si="1526"/>
        <v>0</v>
      </c>
      <c r="GX2178" s="3">
        <f t="shared" si="1526"/>
        <v>0</v>
      </c>
    </row>
    <row r="2180" spans="1:245">
      <c r="A2180" s="1">
        <v>5</v>
      </c>
      <c r="B2180" s="1">
        <v>1</v>
      </c>
      <c r="C2180" s="1"/>
      <c r="D2180" s="1">
        <f>ROW(A2196)</f>
        <v>2196</v>
      </c>
      <c r="E2180" s="1"/>
      <c r="F2180" s="1" t="s">
        <v>15</v>
      </c>
      <c r="G2180" s="1" t="s">
        <v>16</v>
      </c>
      <c r="H2180" s="1" t="s">
        <v>3</v>
      </c>
      <c r="I2180" s="1">
        <v>0</v>
      </c>
      <c r="J2180" s="1"/>
      <c r="K2180" s="1">
        <v>0</v>
      </c>
      <c r="L2180" s="1"/>
      <c r="M2180" s="1" t="s">
        <v>3</v>
      </c>
      <c r="N2180" s="1"/>
      <c r="O2180" s="1"/>
      <c r="P2180" s="1"/>
      <c r="Q2180" s="1"/>
      <c r="R2180" s="1"/>
      <c r="S2180" s="1">
        <v>0</v>
      </c>
      <c r="T2180" s="1"/>
      <c r="U2180" s="1" t="s">
        <v>3</v>
      </c>
      <c r="V2180" s="1">
        <v>0</v>
      </c>
      <c r="W2180" s="1"/>
      <c r="X2180" s="1"/>
      <c r="Y2180" s="1"/>
      <c r="Z2180" s="1"/>
      <c r="AA2180" s="1"/>
      <c r="AB2180" s="1" t="s">
        <v>3</v>
      </c>
      <c r="AC2180" s="1" t="s">
        <v>3</v>
      </c>
      <c r="AD2180" s="1" t="s">
        <v>3</v>
      </c>
      <c r="AE2180" s="1" t="s">
        <v>3</v>
      </c>
      <c r="AF2180" s="1" t="s">
        <v>3</v>
      </c>
      <c r="AG2180" s="1" t="s">
        <v>3</v>
      </c>
      <c r="AH2180" s="1"/>
      <c r="AI2180" s="1"/>
      <c r="AJ2180" s="1"/>
      <c r="AK2180" s="1"/>
      <c r="AL2180" s="1"/>
      <c r="AM2180" s="1"/>
      <c r="AN2180" s="1"/>
      <c r="AO2180" s="1"/>
      <c r="AP2180" s="1" t="s">
        <v>3</v>
      </c>
      <c r="AQ2180" s="1" t="s">
        <v>3</v>
      </c>
      <c r="AR2180" s="1" t="s">
        <v>3</v>
      </c>
      <c r="AS2180" s="1"/>
      <c r="AT2180" s="1"/>
      <c r="AU2180" s="1"/>
      <c r="AV2180" s="1"/>
      <c r="AW2180" s="1"/>
      <c r="AX2180" s="1"/>
      <c r="AY2180" s="1"/>
      <c r="AZ2180" s="1" t="s">
        <v>3</v>
      </c>
      <c r="BA2180" s="1"/>
      <c r="BB2180" s="1" t="s">
        <v>3</v>
      </c>
      <c r="BC2180" s="1" t="s">
        <v>3</v>
      </c>
      <c r="BD2180" s="1" t="s">
        <v>3</v>
      </c>
      <c r="BE2180" s="1" t="s">
        <v>3</v>
      </c>
      <c r="BF2180" s="1" t="s">
        <v>3</v>
      </c>
      <c r="BG2180" s="1" t="s">
        <v>3</v>
      </c>
      <c r="BH2180" s="1" t="s">
        <v>3</v>
      </c>
      <c r="BI2180" s="1" t="s">
        <v>3</v>
      </c>
      <c r="BJ2180" s="1" t="s">
        <v>3</v>
      </c>
      <c r="BK2180" s="1" t="s">
        <v>3</v>
      </c>
      <c r="BL2180" s="1" t="s">
        <v>3</v>
      </c>
      <c r="BM2180" s="1" t="s">
        <v>3</v>
      </c>
      <c r="BN2180" s="1" t="s">
        <v>3</v>
      </c>
      <c r="BO2180" s="1" t="s">
        <v>3</v>
      </c>
      <c r="BP2180" s="1" t="s">
        <v>3</v>
      </c>
      <c r="BQ2180" s="1"/>
      <c r="BR2180" s="1"/>
      <c r="BS2180" s="1"/>
      <c r="BT2180" s="1"/>
      <c r="BU2180" s="1"/>
      <c r="BV2180" s="1"/>
      <c r="BW2180" s="1"/>
      <c r="BX2180" s="1">
        <v>0</v>
      </c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>
        <v>0</v>
      </c>
    </row>
    <row r="2182" spans="1:245">
      <c r="A2182" s="2">
        <v>52</v>
      </c>
      <c r="B2182" s="2">
        <f t="shared" ref="B2182:G2182" si="1527">B2196</f>
        <v>1</v>
      </c>
      <c r="C2182" s="2">
        <f t="shared" si="1527"/>
        <v>5</v>
      </c>
      <c r="D2182" s="2">
        <f t="shared" si="1527"/>
        <v>2180</v>
      </c>
      <c r="E2182" s="2">
        <f t="shared" si="1527"/>
        <v>0</v>
      </c>
      <c r="F2182" s="2" t="str">
        <f t="shared" si="1527"/>
        <v>Новый подраздел</v>
      </c>
      <c r="G2182" s="2" t="str">
        <f t="shared" si="1527"/>
        <v>демонтаж</v>
      </c>
      <c r="H2182" s="2"/>
      <c r="I2182" s="2"/>
      <c r="J2182" s="2"/>
      <c r="K2182" s="2"/>
      <c r="L2182" s="2"/>
      <c r="M2182" s="2"/>
      <c r="N2182" s="2"/>
      <c r="O2182" s="2">
        <f t="shared" ref="O2182:AT2182" si="1528">O2196</f>
        <v>3858.27</v>
      </c>
      <c r="P2182" s="2">
        <f t="shared" si="1528"/>
        <v>0</v>
      </c>
      <c r="Q2182" s="2">
        <f t="shared" si="1528"/>
        <v>60.09</v>
      </c>
      <c r="R2182" s="2">
        <f t="shared" si="1528"/>
        <v>42.27</v>
      </c>
      <c r="S2182" s="2">
        <f t="shared" si="1528"/>
        <v>3798.18</v>
      </c>
      <c r="T2182" s="2">
        <f t="shared" si="1528"/>
        <v>0</v>
      </c>
      <c r="U2182" s="2">
        <f t="shared" si="1528"/>
        <v>14.592040000000001</v>
      </c>
      <c r="V2182" s="2">
        <f t="shared" si="1528"/>
        <v>0.11472000000000002</v>
      </c>
      <c r="W2182" s="2">
        <f t="shared" si="1528"/>
        <v>0</v>
      </c>
      <c r="X2182" s="2">
        <f t="shared" si="1528"/>
        <v>2697.34</v>
      </c>
      <c r="Y2182" s="2">
        <f t="shared" si="1528"/>
        <v>2001.62</v>
      </c>
      <c r="Z2182" s="2">
        <f t="shared" si="1528"/>
        <v>0</v>
      </c>
      <c r="AA2182" s="2">
        <f t="shared" si="1528"/>
        <v>0</v>
      </c>
      <c r="AB2182" s="2">
        <f t="shared" si="1528"/>
        <v>3858.27</v>
      </c>
      <c r="AC2182" s="2">
        <f t="shared" si="1528"/>
        <v>0</v>
      </c>
      <c r="AD2182" s="2">
        <f t="shared" si="1528"/>
        <v>60.09</v>
      </c>
      <c r="AE2182" s="2">
        <f t="shared" si="1528"/>
        <v>42.27</v>
      </c>
      <c r="AF2182" s="2">
        <f t="shared" si="1528"/>
        <v>3798.18</v>
      </c>
      <c r="AG2182" s="2">
        <f t="shared" si="1528"/>
        <v>0</v>
      </c>
      <c r="AH2182" s="2">
        <f t="shared" si="1528"/>
        <v>14.592040000000001</v>
      </c>
      <c r="AI2182" s="2">
        <f t="shared" si="1528"/>
        <v>0.11472000000000002</v>
      </c>
      <c r="AJ2182" s="2">
        <f t="shared" si="1528"/>
        <v>0</v>
      </c>
      <c r="AK2182" s="2">
        <f t="shared" si="1528"/>
        <v>2697.34</v>
      </c>
      <c r="AL2182" s="2">
        <f t="shared" si="1528"/>
        <v>2001.62</v>
      </c>
      <c r="AM2182" s="2">
        <f t="shared" si="1528"/>
        <v>0</v>
      </c>
      <c r="AN2182" s="2">
        <f t="shared" si="1528"/>
        <v>0</v>
      </c>
      <c r="AO2182" s="2">
        <f t="shared" si="1528"/>
        <v>0</v>
      </c>
      <c r="AP2182" s="2">
        <f t="shared" si="1528"/>
        <v>0</v>
      </c>
      <c r="AQ2182" s="2">
        <f t="shared" si="1528"/>
        <v>0</v>
      </c>
      <c r="AR2182" s="2">
        <f t="shared" si="1528"/>
        <v>8557.23</v>
      </c>
      <c r="AS2182" s="2">
        <f t="shared" si="1528"/>
        <v>8557.23</v>
      </c>
      <c r="AT2182" s="2">
        <f t="shared" si="1528"/>
        <v>0</v>
      </c>
      <c r="AU2182" s="2">
        <f t="shared" ref="AU2182:BZ2182" si="1529">AU2196</f>
        <v>0</v>
      </c>
      <c r="AV2182" s="2">
        <f t="shared" si="1529"/>
        <v>0</v>
      </c>
      <c r="AW2182" s="2">
        <f t="shared" si="1529"/>
        <v>0</v>
      </c>
      <c r="AX2182" s="2">
        <f t="shared" si="1529"/>
        <v>0</v>
      </c>
      <c r="AY2182" s="2">
        <f t="shared" si="1529"/>
        <v>0</v>
      </c>
      <c r="AZ2182" s="2">
        <f t="shared" si="1529"/>
        <v>0</v>
      </c>
      <c r="BA2182" s="2">
        <f t="shared" si="1529"/>
        <v>0</v>
      </c>
      <c r="BB2182" s="2">
        <f t="shared" si="1529"/>
        <v>0</v>
      </c>
      <c r="BC2182" s="2">
        <f t="shared" si="1529"/>
        <v>0</v>
      </c>
      <c r="BD2182" s="2">
        <f t="shared" si="1529"/>
        <v>0</v>
      </c>
      <c r="BE2182" s="2">
        <f t="shared" si="1529"/>
        <v>0</v>
      </c>
      <c r="BF2182" s="2">
        <f t="shared" si="1529"/>
        <v>0</v>
      </c>
      <c r="BG2182" s="2">
        <f t="shared" si="1529"/>
        <v>0</v>
      </c>
      <c r="BH2182" s="2">
        <f t="shared" si="1529"/>
        <v>0</v>
      </c>
      <c r="BI2182" s="2">
        <f t="shared" si="1529"/>
        <v>0</v>
      </c>
      <c r="BJ2182" s="2">
        <f t="shared" si="1529"/>
        <v>0</v>
      </c>
      <c r="BK2182" s="2">
        <f t="shared" si="1529"/>
        <v>0</v>
      </c>
      <c r="BL2182" s="2">
        <f t="shared" si="1529"/>
        <v>0</v>
      </c>
      <c r="BM2182" s="2">
        <f t="shared" si="1529"/>
        <v>0</v>
      </c>
      <c r="BN2182" s="2">
        <f t="shared" si="1529"/>
        <v>0</v>
      </c>
      <c r="BO2182" s="2">
        <f t="shared" si="1529"/>
        <v>0</v>
      </c>
      <c r="BP2182" s="2">
        <f t="shared" si="1529"/>
        <v>0</v>
      </c>
      <c r="BQ2182" s="2">
        <f t="shared" si="1529"/>
        <v>0</v>
      </c>
      <c r="BR2182" s="2">
        <f t="shared" si="1529"/>
        <v>0</v>
      </c>
      <c r="BS2182" s="2">
        <f t="shared" si="1529"/>
        <v>0</v>
      </c>
      <c r="BT2182" s="2">
        <f t="shared" si="1529"/>
        <v>0</v>
      </c>
      <c r="BU2182" s="2">
        <f t="shared" si="1529"/>
        <v>0</v>
      </c>
      <c r="BV2182" s="2">
        <f t="shared" si="1529"/>
        <v>0</v>
      </c>
      <c r="BW2182" s="2">
        <f t="shared" si="1529"/>
        <v>0</v>
      </c>
      <c r="BX2182" s="2">
        <f t="shared" si="1529"/>
        <v>0</v>
      </c>
      <c r="BY2182" s="2">
        <f t="shared" si="1529"/>
        <v>0</v>
      </c>
      <c r="BZ2182" s="2">
        <f t="shared" si="1529"/>
        <v>0</v>
      </c>
      <c r="CA2182" s="2">
        <f t="shared" ref="CA2182:DF2182" si="1530">CA2196</f>
        <v>8557.23</v>
      </c>
      <c r="CB2182" s="2">
        <f t="shared" si="1530"/>
        <v>8557.23</v>
      </c>
      <c r="CC2182" s="2">
        <f t="shared" si="1530"/>
        <v>0</v>
      </c>
      <c r="CD2182" s="2">
        <f t="shared" si="1530"/>
        <v>0</v>
      </c>
      <c r="CE2182" s="2">
        <f t="shared" si="1530"/>
        <v>0</v>
      </c>
      <c r="CF2182" s="2">
        <f t="shared" si="1530"/>
        <v>0</v>
      </c>
      <c r="CG2182" s="2">
        <f t="shared" si="1530"/>
        <v>0</v>
      </c>
      <c r="CH2182" s="2">
        <f t="shared" si="1530"/>
        <v>0</v>
      </c>
      <c r="CI2182" s="2">
        <f t="shared" si="1530"/>
        <v>0</v>
      </c>
      <c r="CJ2182" s="2">
        <f t="shared" si="1530"/>
        <v>0</v>
      </c>
      <c r="CK2182" s="2">
        <f t="shared" si="1530"/>
        <v>0</v>
      </c>
      <c r="CL2182" s="2">
        <f t="shared" si="1530"/>
        <v>0</v>
      </c>
      <c r="CM2182" s="2">
        <f t="shared" si="1530"/>
        <v>0</v>
      </c>
      <c r="CN2182" s="2">
        <f t="shared" si="1530"/>
        <v>0</v>
      </c>
      <c r="CO2182" s="2">
        <f t="shared" si="1530"/>
        <v>0</v>
      </c>
      <c r="CP2182" s="2">
        <f t="shared" si="1530"/>
        <v>0</v>
      </c>
      <c r="CQ2182" s="2">
        <f t="shared" si="1530"/>
        <v>0</v>
      </c>
      <c r="CR2182" s="2">
        <f t="shared" si="1530"/>
        <v>0</v>
      </c>
      <c r="CS2182" s="2">
        <f t="shared" si="1530"/>
        <v>0</v>
      </c>
      <c r="CT2182" s="2">
        <f t="shared" si="1530"/>
        <v>0</v>
      </c>
      <c r="CU2182" s="2">
        <f t="shared" si="1530"/>
        <v>0</v>
      </c>
      <c r="CV2182" s="2">
        <f t="shared" si="1530"/>
        <v>0</v>
      </c>
      <c r="CW2182" s="2">
        <f t="shared" si="1530"/>
        <v>0</v>
      </c>
      <c r="CX2182" s="2">
        <f t="shared" si="1530"/>
        <v>0</v>
      </c>
      <c r="CY2182" s="2">
        <f t="shared" si="1530"/>
        <v>0</v>
      </c>
      <c r="CZ2182" s="2">
        <f t="shared" si="1530"/>
        <v>0</v>
      </c>
      <c r="DA2182" s="2">
        <f t="shared" si="1530"/>
        <v>0</v>
      </c>
      <c r="DB2182" s="2">
        <f t="shared" si="1530"/>
        <v>0</v>
      </c>
      <c r="DC2182" s="2">
        <f t="shared" si="1530"/>
        <v>0</v>
      </c>
      <c r="DD2182" s="2">
        <f t="shared" si="1530"/>
        <v>0</v>
      </c>
      <c r="DE2182" s="2">
        <f t="shared" si="1530"/>
        <v>0</v>
      </c>
      <c r="DF2182" s="2">
        <f t="shared" si="1530"/>
        <v>0</v>
      </c>
      <c r="DG2182" s="3">
        <f t="shared" ref="DG2182:EL2182" si="1531">DG2196</f>
        <v>0</v>
      </c>
      <c r="DH2182" s="3">
        <f t="shared" si="1531"/>
        <v>0</v>
      </c>
      <c r="DI2182" s="3">
        <f t="shared" si="1531"/>
        <v>0</v>
      </c>
      <c r="DJ2182" s="3">
        <f t="shared" si="1531"/>
        <v>0</v>
      </c>
      <c r="DK2182" s="3">
        <f t="shared" si="1531"/>
        <v>0</v>
      </c>
      <c r="DL2182" s="3">
        <f t="shared" si="1531"/>
        <v>0</v>
      </c>
      <c r="DM2182" s="3">
        <f t="shared" si="1531"/>
        <v>0</v>
      </c>
      <c r="DN2182" s="3">
        <f t="shared" si="1531"/>
        <v>0</v>
      </c>
      <c r="DO2182" s="3">
        <f t="shared" si="1531"/>
        <v>0</v>
      </c>
      <c r="DP2182" s="3">
        <f t="shared" si="1531"/>
        <v>0</v>
      </c>
      <c r="DQ2182" s="3">
        <f t="shared" si="1531"/>
        <v>0</v>
      </c>
      <c r="DR2182" s="3">
        <f t="shared" si="1531"/>
        <v>0</v>
      </c>
      <c r="DS2182" s="3">
        <f t="shared" si="1531"/>
        <v>0</v>
      </c>
      <c r="DT2182" s="3">
        <f t="shared" si="1531"/>
        <v>0</v>
      </c>
      <c r="DU2182" s="3">
        <f t="shared" si="1531"/>
        <v>0</v>
      </c>
      <c r="DV2182" s="3">
        <f t="shared" si="1531"/>
        <v>0</v>
      </c>
      <c r="DW2182" s="3">
        <f t="shared" si="1531"/>
        <v>0</v>
      </c>
      <c r="DX2182" s="3">
        <f t="shared" si="1531"/>
        <v>0</v>
      </c>
      <c r="DY2182" s="3">
        <f t="shared" si="1531"/>
        <v>0</v>
      </c>
      <c r="DZ2182" s="3">
        <f t="shared" si="1531"/>
        <v>0</v>
      </c>
      <c r="EA2182" s="3">
        <f t="shared" si="1531"/>
        <v>0</v>
      </c>
      <c r="EB2182" s="3">
        <f t="shared" si="1531"/>
        <v>0</v>
      </c>
      <c r="EC2182" s="3">
        <f t="shared" si="1531"/>
        <v>0</v>
      </c>
      <c r="ED2182" s="3">
        <f t="shared" si="1531"/>
        <v>0</v>
      </c>
      <c r="EE2182" s="3">
        <f t="shared" si="1531"/>
        <v>0</v>
      </c>
      <c r="EF2182" s="3">
        <f t="shared" si="1531"/>
        <v>0</v>
      </c>
      <c r="EG2182" s="3">
        <f t="shared" si="1531"/>
        <v>0</v>
      </c>
      <c r="EH2182" s="3">
        <f t="shared" si="1531"/>
        <v>0</v>
      </c>
      <c r="EI2182" s="3">
        <f t="shared" si="1531"/>
        <v>0</v>
      </c>
      <c r="EJ2182" s="3">
        <f t="shared" si="1531"/>
        <v>0</v>
      </c>
      <c r="EK2182" s="3">
        <f t="shared" si="1531"/>
        <v>0</v>
      </c>
      <c r="EL2182" s="3">
        <f t="shared" si="1531"/>
        <v>0</v>
      </c>
      <c r="EM2182" s="3">
        <f t="shared" ref="EM2182:FR2182" si="1532">EM2196</f>
        <v>0</v>
      </c>
      <c r="EN2182" s="3">
        <f t="shared" si="1532"/>
        <v>0</v>
      </c>
      <c r="EO2182" s="3">
        <f t="shared" si="1532"/>
        <v>0</v>
      </c>
      <c r="EP2182" s="3">
        <f t="shared" si="1532"/>
        <v>0</v>
      </c>
      <c r="EQ2182" s="3">
        <f t="shared" si="1532"/>
        <v>0</v>
      </c>
      <c r="ER2182" s="3">
        <f t="shared" si="1532"/>
        <v>0</v>
      </c>
      <c r="ES2182" s="3">
        <f t="shared" si="1532"/>
        <v>0</v>
      </c>
      <c r="ET2182" s="3">
        <f t="shared" si="1532"/>
        <v>0</v>
      </c>
      <c r="EU2182" s="3">
        <f t="shared" si="1532"/>
        <v>0</v>
      </c>
      <c r="EV2182" s="3">
        <f t="shared" si="1532"/>
        <v>0</v>
      </c>
      <c r="EW2182" s="3">
        <f t="shared" si="1532"/>
        <v>0</v>
      </c>
      <c r="EX2182" s="3">
        <f t="shared" si="1532"/>
        <v>0</v>
      </c>
      <c r="EY2182" s="3">
        <f t="shared" si="1532"/>
        <v>0</v>
      </c>
      <c r="EZ2182" s="3">
        <f t="shared" si="1532"/>
        <v>0</v>
      </c>
      <c r="FA2182" s="3">
        <f t="shared" si="1532"/>
        <v>0</v>
      </c>
      <c r="FB2182" s="3">
        <f t="shared" si="1532"/>
        <v>0</v>
      </c>
      <c r="FC2182" s="3">
        <f t="shared" si="1532"/>
        <v>0</v>
      </c>
      <c r="FD2182" s="3">
        <f t="shared" si="1532"/>
        <v>0</v>
      </c>
      <c r="FE2182" s="3">
        <f t="shared" si="1532"/>
        <v>0</v>
      </c>
      <c r="FF2182" s="3">
        <f t="shared" si="1532"/>
        <v>0</v>
      </c>
      <c r="FG2182" s="3">
        <f t="shared" si="1532"/>
        <v>0</v>
      </c>
      <c r="FH2182" s="3">
        <f t="shared" si="1532"/>
        <v>0</v>
      </c>
      <c r="FI2182" s="3">
        <f t="shared" si="1532"/>
        <v>0</v>
      </c>
      <c r="FJ2182" s="3">
        <f t="shared" si="1532"/>
        <v>0</v>
      </c>
      <c r="FK2182" s="3">
        <f t="shared" si="1532"/>
        <v>0</v>
      </c>
      <c r="FL2182" s="3">
        <f t="shared" si="1532"/>
        <v>0</v>
      </c>
      <c r="FM2182" s="3">
        <f t="shared" si="1532"/>
        <v>0</v>
      </c>
      <c r="FN2182" s="3">
        <f t="shared" si="1532"/>
        <v>0</v>
      </c>
      <c r="FO2182" s="3">
        <f t="shared" si="1532"/>
        <v>0</v>
      </c>
      <c r="FP2182" s="3">
        <f t="shared" si="1532"/>
        <v>0</v>
      </c>
      <c r="FQ2182" s="3">
        <f t="shared" si="1532"/>
        <v>0</v>
      </c>
      <c r="FR2182" s="3">
        <f t="shared" si="1532"/>
        <v>0</v>
      </c>
      <c r="FS2182" s="3">
        <f t="shared" ref="FS2182:GX2182" si="1533">FS2196</f>
        <v>0</v>
      </c>
      <c r="FT2182" s="3">
        <f t="shared" si="1533"/>
        <v>0</v>
      </c>
      <c r="FU2182" s="3">
        <f t="shared" si="1533"/>
        <v>0</v>
      </c>
      <c r="FV2182" s="3">
        <f t="shared" si="1533"/>
        <v>0</v>
      </c>
      <c r="FW2182" s="3">
        <f t="shared" si="1533"/>
        <v>0</v>
      </c>
      <c r="FX2182" s="3">
        <f t="shared" si="1533"/>
        <v>0</v>
      </c>
      <c r="FY2182" s="3">
        <f t="shared" si="1533"/>
        <v>0</v>
      </c>
      <c r="FZ2182" s="3">
        <f t="shared" si="1533"/>
        <v>0</v>
      </c>
      <c r="GA2182" s="3">
        <f t="shared" si="1533"/>
        <v>0</v>
      </c>
      <c r="GB2182" s="3">
        <f t="shared" si="1533"/>
        <v>0</v>
      </c>
      <c r="GC2182" s="3">
        <f t="shared" si="1533"/>
        <v>0</v>
      </c>
      <c r="GD2182" s="3">
        <f t="shared" si="1533"/>
        <v>0</v>
      </c>
      <c r="GE2182" s="3">
        <f t="shared" si="1533"/>
        <v>0</v>
      </c>
      <c r="GF2182" s="3">
        <f t="shared" si="1533"/>
        <v>0</v>
      </c>
      <c r="GG2182" s="3">
        <f t="shared" si="1533"/>
        <v>0</v>
      </c>
      <c r="GH2182" s="3">
        <f t="shared" si="1533"/>
        <v>0</v>
      </c>
      <c r="GI2182" s="3">
        <f t="shared" si="1533"/>
        <v>0</v>
      </c>
      <c r="GJ2182" s="3">
        <f t="shared" si="1533"/>
        <v>0</v>
      </c>
      <c r="GK2182" s="3">
        <f t="shared" si="1533"/>
        <v>0</v>
      </c>
      <c r="GL2182" s="3">
        <f t="shared" si="1533"/>
        <v>0</v>
      </c>
      <c r="GM2182" s="3">
        <f t="shared" si="1533"/>
        <v>0</v>
      </c>
      <c r="GN2182" s="3">
        <f t="shared" si="1533"/>
        <v>0</v>
      </c>
      <c r="GO2182" s="3">
        <f t="shared" si="1533"/>
        <v>0</v>
      </c>
      <c r="GP2182" s="3">
        <f t="shared" si="1533"/>
        <v>0</v>
      </c>
      <c r="GQ2182" s="3">
        <f t="shared" si="1533"/>
        <v>0</v>
      </c>
      <c r="GR2182" s="3">
        <f t="shared" si="1533"/>
        <v>0</v>
      </c>
      <c r="GS2182" s="3">
        <f t="shared" si="1533"/>
        <v>0</v>
      </c>
      <c r="GT2182" s="3">
        <f t="shared" si="1533"/>
        <v>0</v>
      </c>
      <c r="GU2182" s="3">
        <f t="shared" si="1533"/>
        <v>0</v>
      </c>
      <c r="GV2182" s="3">
        <f t="shared" si="1533"/>
        <v>0</v>
      </c>
      <c r="GW2182" s="3">
        <f t="shared" si="1533"/>
        <v>0</v>
      </c>
      <c r="GX2182" s="3">
        <f t="shared" si="1533"/>
        <v>0</v>
      </c>
    </row>
    <row r="2184" spans="1:245">
      <c r="A2184">
        <v>17</v>
      </c>
      <c r="B2184">
        <v>1</v>
      </c>
      <c r="C2184">
        <f>ROW(SmtRes!A2324)</f>
        <v>2324</v>
      </c>
      <c r="D2184">
        <f>ROW(EtalonRes!A2264)</f>
        <v>2264</v>
      </c>
      <c r="E2184" t="s">
        <v>17</v>
      </c>
      <c r="F2184" t="s">
        <v>42</v>
      </c>
      <c r="G2184" t="s">
        <v>43</v>
      </c>
      <c r="H2184" t="s">
        <v>44</v>
      </c>
      <c r="I2184">
        <f>ROUND(2/100,9)</f>
        <v>0.02</v>
      </c>
      <c r="J2184">
        <v>0</v>
      </c>
      <c r="K2184">
        <f>ROUND(2/100,9)</f>
        <v>0.02</v>
      </c>
      <c r="O2184">
        <f t="shared" ref="O2184:O2194" si="1534">ROUND(CP2184,2)</f>
        <v>994.12</v>
      </c>
      <c r="P2184">
        <f t="shared" ref="P2184:P2194" si="1535">ROUND(CQ2184*I2184,2)</f>
        <v>0</v>
      </c>
      <c r="Q2184">
        <f t="shared" ref="Q2184:Q2194" si="1536">ROUND(CR2184*I2184,2)</f>
        <v>43.61</v>
      </c>
      <c r="R2184">
        <f t="shared" ref="R2184:R2194" si="1537">ROUND(CS2184*I2184,2)</f>
        <v>26.4</v>
      </c>
      <c r="S2184">
        <f t="shared" ref="S2184:S2194" si="1538">ROUND(CT2184*I2184,2)</f>
        <v>950.51</v>
      </c>
      <c r="T2184">
        <f t="shared" ref="T2184:T2194" si="1539">ROUND(CU2184*I2184,2)</f>
        <v>0</v>
      </c>
      <c r="U2184">
        <f t="shared" ref="U2184:U2194" si="1540">CV2184*I2184</f>
        <v>3.5860000000000003</v>
      </c>
      <c r="V2184">
        <f t="shared" ref="V2184:V2194" si="1541">CW2184*I2184</f>
        <v>7.9400000000000012E-2</v>
      </c>
      <c r="W2184">
        <f t="shared" ref="W2184:W2194" si="1542">ROUND(CX2184*I2184,2)</f>
        <v>0</v>
      </c>
      <c r="X2184">
        <f t="shared" ref="X2184:X2194" si="1543">ROUND(CY2184,2)</f>
        <v>683.84</v>
      </c>
      <c r="Y2184">
        <f t="shared" ref="Y2184:Y2194" si="1544">ROUND(CZ2184,2)</f>
        <v>488.46</v>
      </c>
      <c r="AA2184">
        <v>35863109</v>
      </c>
      <c r="AB2184">
        <f t="shared" ref="AB2184:AB2194" si="1545">ROUND((AC2184+AD2184+AF2184),2)</f>
        <v>1634.97</v>
      </c>
      <c r="AC2184">
        <f t="shared" ref="AC2184:AC2194" si="1546">ROUND((ES2184),2)</f>
        <v>0</v>
      </c>
      <c r="AD2184">
        <f t="shared" ref="AD2184:AD2194" si="1547">ROUND((((ET2184)-(EU2184))+AE2184),2)</f>
        <v>196.98</v>
      </c>
      <c r="AE2184">
        <f t="shared" ref="AE2184:AE2194" si="1548">ROUND((EU2184),2)</f>
        <v>39.94</v>
      </c>
      <c r="AF2184">
        <f t="shared" ref="AF2184:AF2194" si="1549">ROUND((EV2184),2)</f>
        <v>1437.99</v>
      </c>
      <c r="AG2184">
        <f t="shared" ref="AG2184:AG2194" si="1550">ROUND((AP2184),2)</f>
        <v>0</v>
      </c>
      <c r="AH2184">
        <f t="shared" ref="AH2184:AH2194" si="1551">(EW2184)</f>
        <v>179.3</v>
      </c>
      <c r="AI2184">
        <f t="shared" ref="AI2184:AI2194" si="1552">(EX2184)</f>
        <v>3.97</v>
      </c>
      <c r="AJ2184">
        <f t="shared" ref="AJ2184:AJ2194" si="1553">(AS2184)</f>
        <v>0</v>
      </c>
      <c r="AK2184">
        <v>1634.97</v>
      </c>
      <c r="AL2184">
        <v>0</v>
      </c>
      <c r="AM2184">
        <v>196.98</v>
      </c>
      <c r="AN2184">
        <v>39.94</v>
      </c>
      <c r="AO2184">
        <v>1437.99</v>
      </c>
      <c r="AP2184">
        <v>0</v>
      </c>
      <c r="AQ2184">
        <v>179.3</v>
      </c>
      <c r="AR2184">
        <v>3.97</v>
      </c>
      <c r="AS2184">
        <v>0</v>
      </c>
      <c r="AT2184">
        <v>70</v>
      </c>
      <c r="AU2184">
        <v>50</v>
      </c>
      <c r="AV2184">
        <v>1</v>
      </c>
      <c r="AW2184">
        <v>1</v>
      </c>
      <c r="AZ2184">
        <v>1</v>
      </c>
      <c r="BA2184">
        <v>33.049999999999997</v>
      </c>
      <c r="BB2184">
        <v>11.07</v>
      </c>
      <c r="BC2184">
        <v>1</v>
      </c>
      <c r="BD2184" t="s">
        <v>3</v>
      </c>
      <c r="BE2184" t="s">
        <v>3</v>
      </c>
      <c r="BF2184" t="s">
        <v>3</v>
      </c>
      <c r="BG2184" t="s">
        <v>3</v>
      </c>
      <c r="BH2184">
        <v>0</v>
      </c>
      <c r="BI2184">
        <v>1</v>
      </c>
      <c r="BJ2184" t="s">
        <v>45</v>
      </c>
      <c r="BM2184">
        <v>56001</v>
      </c>
      <c r="BN2184">
        <v>0</v>
      </c>
      <c r="BO2184" t="s">
        <v>42</v>
      </c>
      <c r="BP2184">
        <v>1</v>
      </c>
      <c r="BQ2184">
        <v>6</v>
      </c>
      <c r="BR2184">
        <v>0</v>
      </c>
      <c r="BS2184">
        <v>33.049999999999997</v>
      </c>
      <c r="BT2184">
        <v>1</v>
      </c>
      <c r="BU2184">
        <v>1</v>
      </c>
      <c r="BV2184">
        <v>1</v>
      </c>
      <c r="BW2184">
        <v>1</v>
      </c>
      <c r="BX2184">
        <v>1</v>
      </c>
      <c r="BY2184" t="s">
        <v>3</v>
      </c>
      <c r="BZ2184">
        <v>82</v>
      </c>
      <c r="CA2184">
        <v>62</v>
      </c>
      <c r="CB2184" t="s">
        <v>3</v>
      </c>
      <c r="CE2184">
        <v>0</v>
      </c>
      <c r="CF2184">
        <v>0</v>
      </c>
      <c r="CG2184">
        <v>0</v>
      </c>
      <c r="CM2184">
        <v>0</v>
      </c>
      <c r="CN2184" t="s">
        <v>3</v>
      </c>
      <c r="CO2184">
        <v>0</v>
      </c>
      <c r="CP2184">
        <f t="shared" ref="CP2184:CP2194" si="1554">(P2184+Q2184+S2184)</f>
        <v>994.12</v>
      </c>
      <c r="CQ2184">
        <f t="shared" ref="CQ2184:CQ2194" si="1555">AC2184*BC2184</f>
        <v>0</v>
      </c>
      <c r="CR2184">
        <f t="shared" ref="CR2184:CR2194" si="1556">AD2184*BB2184</f>
        <v>2180.5686000000001</v>
      </c>
      <c r="CS2184">
        <f t="shared" ref="CS2184:CS2194" si="1557">AE2184*BS2184</f>
        <v>1320.0169999999998</v>
      </c>
      <c r="CT2184">
        <f t="shared" ref="CT2184:CT2194" si="1558">AF2184*BA2184</f>
        <v>47525.569499999998</v>
      </c>
      <c r="CU2184">
        <f t="shared" ref="CU2184:CU2194" si="1559">AG2184</f>
        <v>0</v>
      </c>
      <c r="CV2184">
        <f t="shared" ref="CV2184:CV2194" si="1560">AH2184</f>
        <v>179.3</v>
      </c>
      <c r="CW2184">
        <f t="shared" ref="CW2184:CW2194" si="1561">AI2184</f>
        <v>3.97</v>
      </c>
      <c r="CX2184">
        <f t="shared" ref="CX2184:CX2194" si="1562">AJ2184</f>
        <v>0</v>
      </c>
      <c r="CY2184">
        <f t="shared" ref="CY2184:CY2194" si="1563">(((S2184+R2184)*AT2184)/100)</f>
        <v>683.83699999999999</v>
      </c>
      <c r="CZ2184">
        <f t="shared" ref="CZ2184:CZ2194" si="1564">(((S2184+R2184)*AU2184)/100)</f>
        <v>488.45499999999998</v>
      </c>
      <c r="DC2184" t="s">
        <v>3</v>
      </c>
      <c r="DD2184" t="s">
        <v>3</v>
      </c>
      <c r="DE2184" t="s">
        <v>3</v>
      </c>
      <c r="DF2184" t="s">
        <v>3</v>
      </c>
      <c r="DG2184" t="s">
        <v>3</v>
      </c>
      <c r="DH2184" t="s">
        <v>3</v>
      </c>
      <c r="DI2184" t="s">
        <v>3</v>
      </c>
      <c r="DJ2184" t="s">
        <v>3</v>
      </c>
      <c r="DK2184" t="s">
        <v>3</v>
      </c>
      <c r="DL2184" t="s">
        <v>3</v>
      </c>
      <c r="DM2184" t="s">
        <v>3</v>
      </c>
      <c r="DN2184">
        <v>0</v>
      </c>
      <c r="DO2184">
        <v>0</v>
      </c>
      <c r="DP2184">
        <v>1</v>
      </c>
      <c r="DQ2184">
        <v>1</v>
      </c>
      <c r="DU2184">
        <v>1013</v>
      </c>
      <c r="DV2184" t="s">
        <v>44</v>
      </c>
      <c r="DW2184" t="s">
        <v>44</v>
      </c>
      <c r="DX2184">
        <v>1</v>
      </c>
      <c r="DZ2184" t="s">
        <v>3</v>
      </c>
      <c r="EA2184" t="s">
        <v>3</v>
      </c>
      <c r="EB2184" t="s">
        <v>3</v>
      </c>
      <c r="EC2184" t="s">
        <v>3</v>
      </c>
      <c r="EE2184">
        <v>29085589</v>
      </c>
      <c r="EF2184">
        <v>6</v>
      </c>
      <c r="EG2184" t="s">
        <v>22</v>
      </c>
      <c r="EH2184">
        <v>0</v>
      </c>
      <c r="EI2184" t="s">
        <v>3</v>
      </c>
      <c r="EJ2184">
        <v>1</v>
      </c>
      <c r="EK2184">
        <v>56001</v>
      </c>
      <c r="EL2184" t="s">
        <v>46</v>
      </c>
      <c r="EM2184" t="s">
        <v>47</v>
      </c>
      <c r="EO2184" t="s">
        <v>3</v>
      </c>
      <c r="EQ2184">
        <v>0</v>
      </c>
      <c r="ER2184">
        <v>1634.97</v>
      </c>
      <c r="ES2184">
        <v>0</v>
      </c>
      <c r="ET2184">
        <v>196.98</v>
      </c>
      <c r="EU2184">
        <v>39.94</v>
      </c>
      <c r="EV2184">
        <v>1437.99</v>
      </c>
      <c r="EW2184">
        <v>179.3</v>
      </c>
      <c r="EX2184">
        <v>3.97</v>
      </c>
      <c r="EY2184">
        <v>0</v>
      </c>
      <c r="FQ2184">
        <v>0</v>
      </c>
      <c r="FR2184">
        <f t="shared" ref="FR2184:FR2194" si="1565">ROUND(IF(AND(BH2184=3,BI2184=3),P2184,0),2)</f>
        <v>0</v>
      </c>
      <c r="FS2184">
        <v>0</v>
      </c>
      <c r="FV2184" t="s">
        <v>25</v>
      </c>
      <c r="FW2184" t="s">
        <v>26</v>
      </c>
      <c r="FX2184">
        <v>82</v>
      </c>
      <c r="FY2184">
        <v>62</v>
      </c>
      <c r="GA2184" t="s">
        <v>3</v>
      </c>
      <c r="GD2184">
        <v>1</v>
      </c>
      <c r="GF2184">
        <v>395004222</v>
      </c>
      <c r="GG2184">
        <v>2</v>
      </c>
      <c r="GH2184">
        <v>1</v>
      </c>
      <c r="GI2184">
        <v>2</v>
      </c>
      <c r="GJ2184">
        <v>0</v>
      </c>
      <c r="GK2184">
        <v>0</v>
      </c>
      <c r="GL2184">
        <f t="shared" ref="GL2184:GL2194" si="1566">ROUND(IF(AND(BH2184=3,BI2184=3,FS2184&lt;&gt;0),P2184,0),2)</f>
        <v>0</v>
      </c>
      <c r="GM2184">
        <f t="shared" ref="GM2184:GM2194" si="1567">ROUND(O2184+X2184+Y2184,2)+GX2184</f>
        <v>2166.42</v>
      </c>
      <c r="GN2184">
        <f t="shared" ref="GN2184:GN2194" si="1568">IF(OR(BI2184=0,BI2184=1),ROUND(O2184+X2184+Y2184,2),0)</f>
        <v>2166.42</v>
      </c>
      <c r="GO2184">
        <f t="shared" ref="GO2184:GO2194" si="1569">IF(BI2184=2,ROUND(O2184+X2184+Y2184,2),0)</f>
        <v>0</v>
      </c>
      <c r="GP2184">
        <f t="shared" ref="GP2184:GP2194" si="1570">IF(BI2184=4,ROUND(O2184+X2184+Y2184,2)+GX2184,0)</f>
        <v>0</v>
      </c>
      <c r="GR2184">
        <v>0</v>
      </c>
      <c r="GS2184">
        <v>3</v>
      </c>
      <c r="GT2184">
        <v>0</v>
      </c>
      <c r="GU2184" t="s">
        <v>3</v>
      </c>
      <c r="GV2184">
        <f t="shared" ref="GV2184:GV2194" si="1571">ROUND((GT2184),2)</f>
        <v>0</v>
      </c>
      <c r="GW2184">
        <v>1</v>
      </c>
      <c r="GX2184">
        <f t="shared" ref="GX2184:GX2194" si="1572">ROUND(HC2184*I2184,2)</f>
        <v>0</v>
      </c>
      <c r="HA2184">
        <v>0</v>
      </c>
      <c r="HB2184">
        <v>0</v>
      </c>
      <c r="HC2184">
        <f t="shared" ref="HC2184:HC2194" si="1573">GV2184*GW2184</f>
        <v>0</v>
      </c>
      <c r="HE2184" t="s">
        <v>3</v>
      </c>
      <c r="HF2184" t="s">
        <v>3</v>
      </c>
      <c r="HM2184" t="s">
        <v>3</v>
      </c>
      <c r="IK2184">
        <v>0</v>
      </c>
    </row>
    <row r="2185" spans="1:245">
      <c r="A2185">
        <v>18</v>
      </c>
      <c r="B2185">
        <v>1</v>
      </c>
      <c r="C2185">
        <v>2324</v>
      </c>
      <c r="E2185" t="s">
        <v>27</v>
      </c>
      <c r="F2185" t="s">
        <v>28</v>
      </c>
      <c r="G2185" t="s">
        <v>29</v>
      </c>
      <c r="H2185" t="s">
        <v>30</v>
      </c>
      <c r="I2185">
        <f>I2184*J2185</f>
        <v>0.21</v>
      </c>
      <c r="J2185">
        <v>10.5</v>
      </c>
      <c r="K2185">
        <v>10.5</v>
      </c>
      <c r="O2185">
        <f t="shared" si="1534"/>
        <v>0</v>
      </c>
      <c r="P2185">
        <f t="shared" si="1535"/>
        <v>0</v>
      </c>
      <c r="Q2185">
        <f t="shared" si="1536"/>
        <v>0</v>
      </c>
      <c r="R2185">
        <f t="shared" si="1537"/>
        <v>0</v>
      </c>
      <c r="S2185">
        <f t="shared" si="1538"/>
        <v>0</v>
      </c>
      <c r="T2185">
        <f t="shared" si="1539"/>
        <v>0</v>
      </c>
      <c r="U2185">
        <f t="shared" si="1540"/>
        <v>0</v>
      </c>
      <c r="V2185">
        <f t="shared" si="1541"/>
        <v>0</v>
      </c>
      <c r="W2185">
        <f t="shared" si="1542"/>
        <v>0</v>
      </c>
      <c r="X2185">
        <f t="shared" si="1543"/>
        <v>0</v>
      </c>
      <c r="Y2185">
        <f t="shared" si="1544"/>
        <v>0</v>
      </c>
      <c r="AA2185">
        <v>35863109</v>
      </c>
      <c r="AB2185">
        <f t="shared" si="1545"/>
        <v>0</v>
      </c>
      <c r="AC2185">
        <f t="shared" si="1546"/>
        <v>0</v>
      </c>
      <c r="AD2185">
        <f t="shared" si="1547"/>
        <v>0</v>
      </c>
      <c r="AE2185">
        <f t="shared" si="1548"/>
        <v>0</v>
      </c>
      <c r="AF2185">
        <f t="shared" si="1549"/>
        <v>0</v>
      </c>
      <c r="AG2185">
        <f t="shared" si="1550"/>
        <v>0</v>
      </c>
      <c r="AH2185">
        <f t="shared" si="1551"/>
        <v>0</v>
      </c>
      <c r="AI2185">
        <f t="shared" si="1552"/>
        <v>0</v>
      </c>
      <c r="AJ2185">
        <f t="shared" si="1553"/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1</v>
      </c>
      <c r="AW2185">
        <v>1</v>
      </c>
      <c r="AZ2185">
        <v>1</v>
      </c>
      <c r="BA2185">
        <v>1</v>
      </c>
      <c r="BB2185">
        <v>1</v>
      </c>
      <c r="BC2185">
        <v>1</v>
      </c>
      <c r="BD2185" t="s">
        <v>3</v>
      </c>
      <c r="BE2185" t="s">
        <v>3</v>
      </c>
      <c r="BF2185" t="s">
        <v>3</v>
      </c>
      <c r="BG2185" t="s">
        <v>3</v>
      </c>
      <c r="BH2185">
        <v>3</v>
      </c>
      <c r="BI2185">
        <v>2</v>
      </c>
      <c r="BJ2185" t="s">
        <v>31</v>
      </c>
      <c r="BM2185">
        <v>500002</v>
      </c>
      <c r="BN2185">
        <v>0</v>
      </c>
      <c r="BO2185" t="s">
        <v>3</v>
      </c>
      <c r="BP2185">
        <v>0</v>
      </c>
      <c r="BQ2185">
        <v>12</v>
      </c>
      <c r="BR2185">
        <v>0</v>
      </c>
      <c r="BS2185">
        <v>1</v>
      </c>
      <c r="BT2185">
        <v>1</v>
      </c>
      <c r="BU2185">
        <v>1</v>
      </c>
      <c r="BV2185">
        <v>1</v>
      </c>
      <c r="BW2185">
        <v>1</v>
      </c>
      <c r="BX2185">
        <v>1</v>
      </c>
      <c r="BY2185" t="s">
        <v>3</v>
      </c>
      <c r="BZ2185">
        <v>0</v>
      </c>
      <c r="CA2185">
        <v>0</v>
      </c>
      <c r="CB2185" t="s">
        <v>3</v>
      </c>
      <c r="CE2185">
        <v>0</v>
      </c>
      <c r="CF2185">
        <v>0</v>
      </c>
      <c r="CG2185">
        <v>0</v>
      </c>
      <c r="CM2185">
        <v>0</v>
      </c>
      <c r="CN2185" t="s">
        <v>3</v>
      </c>
      <c r="CO2185">
        <v>0</v>
      </c>
      <c r="CP2185">
        <f t="shared" si="1554"/>
        <v>0</v>
      </c>
      <c r="CQ2185">
        <f t="shared" si="1555"/>
        <v>0</v>
      </c>
      <c r="CR2185">
        <f t="shared" si="1556"/>
        <v>0</v>
      </c>
      <c r="CS2185">
        <f t="shared" si="1557"/>
        <v>0</v>
      </c>
      <c r="CT2185">
        <f t="shared" si="1558"/>
        <v>0</v>
      </c>
      <c r="CU2185">
        <f t="shared" si="1559"/>
        <v>0</v>
      </c>
      <c r="CV2185">
        <f t="shared" si="1560"/>
        <v>0</v>
      </c>
      <c r="CW2185">
        <f t="shared" si="1561"/>
        <v>0</v>
      </c>
      <c r="CX2185">
        <f t="shared" si="1562"/>
        <v>0</v>
      </c>
      <c r="CY2185">
        <f t="shared" si="1563"/>
        <v>0</v>
      </c>
      <c r="CZ2185">
        <f t="shared" si="1564"/>
        <v>0</v>
      </c>
      <c r="DC2185" t="s">
        <v>3</v>
      </c>
      <c r="DD2185" t="s">
        <v>3</v>
      </c>
      <c r="DE2185" t="s">
        <v>3</v>
      </c>
      <c r="DF2185" t="s">
        <v>3</v>
      </c>
      <c r="DG2185" t="s">
        <v>3</v>
      </c>
      <c r="DH2185" t="s">
        <v>3</v>
      </c>
      <c r="DI2185" t="s">
        <v>3</v>
      </c>
      <c r="DJ2185" t="s">
        <v>3</v>
      </c>
      <c r="DK2185" t="s">
        <v>3</v>
      </c>
      <c r="DL2185" t="s">
        <v>3</v>
      </c>
      <c r="DM2185" t="s">
        <v>3</v>
      </c>
      <c r="DN2185">
        <v>0</v>
      </c>
      <c r="DO2185">
        <v>0</v>
      </c>
      <c r="DP2185">
        <v>1</v>
      </c>
      <c r="DQ2185">
        <v>1</v>
      </c>
      <c r="DU2185">
        <v>1009</v>
      </c>
      <c r="DV2185" t="s">
        <v>30</v>
      </c>
      <c r="DW2185" t="s">
        <v>30</v>
      </c>
      <c r="DX2185">
        <v>1000</v>
      </c>
      <c r="DZ2185" t="s">
        <v>3</v>
      </c>
      <c r="EA2185" t="s">
        <v>3</v>
      </c>
      <c r="EB2185" t="s">
        <v>3</v>
      </c>
      <c r="EC2185" t="s">
        <v>3</v>
      </c>
      <c r="EE2185">
        <v>29085444</v>
      </c>
      <c r="EF2185">
        <v>12</v>
      </c>
      <c r="EG2185" t="s">
        <v>32</v>
      </c>
      <c r="EH2185">
        <v>0</v>
      </c>
      <c r="EI2185" t="s">
        <v>3</v>
      </c>
      <c r="EJ2185">
        <v>2</v>
      </c>
      <c r="EK2185">
        <v>500002</v>
      </c>
      <c r="EL2185" t="s">
        <v>33</v>
      </c>
      <c r="EM2185" t="s">
        <v>34</v>
      </c>
      <c r="EO2185" t="s">
        <v>3</v>
      </c>
      <c r="EQ2185">
        <v>0</v>
      </c>
      <c r="ER2185">
        <v>0</v>
      </c>
      <c r="ES2185">
        <v>0</v>
      </c>
      <c r="ET2185">
        <v>0</v>
      </c>
      <c r="EU2185">
        <v>0</v>
      </c>
      <c r="EV2185">
        <v>0</v>
      </c>
      <c r="EW2185">
        <v>0</v>
      </c>
      <c r="EX2185">
        <v>0</v>
      </c>
      <c r="FQ2185">
        <v>0</v>
      </c>
      <c r="FR2185">
        <f t="shared" si="1565"/>
        <v>0</v>
      </c>
      <c r="FS2185">
        <v>0</v>
      </c>
      <c r="FX2185">
        <v>0</v>
      </c>
      <c r="FY2185">
        <v>0</v>
      </c>
      <c r="GA2185" t="s">
        <v>3</v>
      </c>
      <c r="GD2185">
        <v>1</v>
      </c>
      <c r="GF2185">
        <v>-304821490</v>
      </c>
      <c r="GG2185">
        <v>2</v>
      </c>
      <c r="GH2185">
        <v>1</v>
      </c>
      <c r="GI2185">
        <v>-2</v>
      </c>
      <c r="GJ2185">
        <v>0</v>
      </c>
      <c r="GK2185">
        <v>0</v>
      </c>
      <c r="GL2185">
        <f t="shared" si="1566"/>
        <v>0</v>
      </c>
      <c r="GM2185">
        <f t="shared" si="1567"/>
        <v>0</v>
      </c>
      <c r="GN2185">
        <f t="shared" si="1568"/>
        <v>0</v>
      </c>
      <c r="GO2185">
        <f t="shared" si="1569"/>
        <v>0</v>
      </c>
      <c r="GP2185">
        <f t="shared" si="1570"/>
        <v>0</v>
      </c>
      <c r="GR2185">
        <v>0</v>
      </c>
      <c r="GS2185">
        <v>3</v>
      </c>
      <c r="GT2185">
        <v>0</v>
      </c>
      <c r="GU2185" t="s">
        <v>3</v>
      </c>
      <c r="GV2185">
        <f t="shared" si="1571"/>
        <v>0</v>
      </c>
      <c r="GW2185">
        <v>1</v>
      </c>
      <c r="GX2185">
        <f t="shared" si="1572"/>
        <v>0</v>
      </c>
      <c r="HA2185">
        <v>0</v>
      </c>
      <c r="HB2185">
        <v>0</v>
      </c>
      <c r="HC2185">
        <f t="shared" si="1573"/>
        <v>0</v>
      </c>
      <c r="HE2185" t="s">
        <v>3</v>
      </c>
      <c r="HF2185" t="s">
        <v>3</v>
      </c>
      <c r="HM2185" t="s">
        <v>3</v>
      </c>
      <c r="IK2185">
        <v>0</v>
      </c>
    </row>
    <row r="2186" spans="1:245">
      <c r="A2186">
        <v>17</v>
      </c>
      <c r="B2186">
        <v>1</v>
      </c>
      <c r="C2186">
        <f>ROW(SmtRes!A2326)</f>
        <v>2326</v>
      </c>
      <c r="D2186">
        <f>ROW(EtalonRes!A2266)</f>
        <v>2266</v>
      </c>
      <c r="E2186" t="s">
        <v>35</v>
      </c>
      <c r="F2186" t="s">
        <v>18</v>
      </c>
      <c r="G2186" t="s">
        <v>19</v>
      </c>
      <c r="H2186" t="s">
        <v>20</v>
      </c>
      <c r="I2186">
        <f>ROUND(18.4/100,9)</f>
        <v>0.184</v>
      </c>
      <c r="J2186">
        <v>0</v>
      </c>
      <c r="K2186">
        <f>ROUND(18.4/100,9)</f>
        <v>0.184</v>
      </c>
      <c r="O2186">
        <f t="shared" si="1534"/>
        <v>363.84</v>
      </c>
      <c r="P2186">
        <f t="shared" si="1535"/>
        <v>0</v>
      </c>
      <c r="Q2186">
        <f t="shared" si="1536"/>
        <v>0</v>
      </c>
      <c r="R2186">
        <f t="shared" si="1537"/>
        <v>0</v>
      </c>
      <c r="S2186">
        <f t="shared" si="1538"/>
        <v>363.84</v>
      </c>
      <c r="T2186">
        <f t="shared" si="1539"/>
        <v>0</v>
      </c>
      <c r="U2186">
        <f t="shared" si="1540"/>
        <v>1.4112799999999999</v>
      </c>
      <c r="V2186">
        <f t="shared" si="1541"/>
        <v>0</v>
      </c>
      <c r="W2186">
        <f t="shared" si="1542"/>
        <v>0</v>
      </c>
      <c r="X2186">
        <f t="shared" si="1543"/>
        <v>247.41</v>
      </c>
      <c r="Y2186">
        <f t="shared" si="1544"/>
        <v>196.47</v>
      </c>
      <c r="AA2186">
        <v>35863109</v>
      </c>
      <c r="AB2186">
        <f t="shared" si="1545"/>
        <v>59.83</v>
      </c>
      <c r="AC2186">
        <f t="shared" si="1546"/>
        <v>0</v>
      </c>
      <c r="AD2186">
        <f t="shared" si="1547"/>
        <v>0</v>
      </c>
      <c r="AE2186">
        <f t="shared" si="1548"/>
        <v>0</v>
      </c>
      <c r="AF2186">
        <f t="shared" si="1549"/>
        <v>59.83</v>
      </c>
      <c r="AG2186">
        <f t="shared" si="1550"/>
        <v>0</v>
      </c>
      <c r="AH2186">
        <f t="shared" si="1551"/>
        <v>7.67</v>
      </c>
      <c r="AI2186">
        <f t="shared" si="1552"/>
        <v>0</v>
      </c>
      <c r="AJ2186">
        <f t="shared" si="1553"/>
        <v>0</v>
      </c>
      <c r="AK2186">
        <v>59.83</v>
      </c>
      <c r="AL2186">
        <v>0</v>
      </c>
      <c r="AM2186">
        <v>0</v>
      </c>
      <c r="AN2186">
        <v>0</v>
      </c>
      <c r="AO2186">
        <v>59.83</v>
      </c>
      <c r="AP2186">
        <v>0</v>
      </c>
      <c r="AQ2186">
        <v>7.67</v>
      </c>
      <c r="AR2186">
        <v>0</v>
      </c>
      <c r="AS2186">
        <v>0</v>
      </c>
      <c r="AT2186">
        <v>68</v>
      </c>
      <c r="AU2186">
        <v>54</v>
      </c>
      <c r="AV2186">
        <v>1</v>
      </c>
      <c r="AW2186">
        <v>1</v>
      </c>
      <c r="AZ2186">
        <v>1</v>
      </c>
      <c r="BA2186">
        <v>33.049999999999997</v>
      </c>
      <c r="BB2186">
        <v>1</v>
      </c>
      <c r="BC2186">
        <v>1</v>
      </c>
      <c r="BD2186" t="s">
        <v>3</v>
      </c>
      <c r="BE2186" t="s">
        <v>3</v>
      </c>
      <c r="BF2186" t="s">
        <v>3</v>
      </c>
      <c r="BG2186" t="s">
        <v>3</v>
      </c>
      <c r="BH2186">
        <v>0</v>
      </c>
      <c r="BI2186">
        <v>1</v>
      </c>
      <c r="BJ2186" t="s">
        <v>21</v>
      </c>
      <c r="BM2186">
        <v>57001</v>
      </c>
      <c r="BN2186">
        <v>0</v>
      </c>
      <c r="BO2186" t="s">
        <v>18</v>
      </c>
      <c r="BP2186">
        <v>1</v>
      </c>
      <c r="BQ2186">
        <v>6</v>
      </c>
      <c r="BR2186">
        <v>0</v>
      </c>
      <c r="BS2186">
        <v>33.049999999999997</v>
      </c>
      <c r="BT2186">
        <v>1</v>
      </c>
      <c r="BU2186">
        <v>1</v>
      </c>
      <c r="BV2186">
        <v>1</v>
      </c>
      <c r="BW2186">
        <v>1</v>
      </c>
      <c r="BX2186">
        <v>1</v>
      </c>
      <c r="BY2186" t="s">
        <v>3</v>
      </c>
      <c r="BZ2186">
        <v>80</v>
      </c>
      <c r="CA2186">
        <v>68</v>
      </c>
      <c r="CB2186" t="s">
        <v>3</v>
      </c>
      <c r="CE2186">
        <v>0</v>
      </c>
      <c r="CF2186">
        <v>0</v>
      </c>
      <c r="CG2186">
        <v>0</v>
      </c>
      <c r="CM2186">
        <v>0</v>
      </c>
      <c r="CN2186" t="s">
        <v>3</v>
      </c>
      <c r="CO2186">
        <v>0</v>
      </c>
      <c r="CP2186">
        <f t="shared" si="1554"/>
        <v>363.84</v>
      </c>
      <c r="CQ2186">
        <f t="shared" si="1555"/>
        <v>0</v>
      </c>
      <c r="CR2186">
        <f t="shared" si="1556"/>
        <v>0</v>
      </c>
      <c r="CS2186">
        <f t="shared" si="1557"/>
        <v>0</v>
      </c>
      <c r="CT2186">
        <f t="shared" si="1558"/>
        <v>1977.3814999999997</v>
      </c>
      <c r="CU2186">
        <f t="shared" si="1559"/>
        <v>0</v>
      </c>
      <c r="CV2186">
        <f t="shared" si="1560"/>
        <v>7.67</v>
      </c>
      <c r="CW2186">
        <f t="shared" si="1561"/>
        <v>0</v>
      </c>
      <c r="CX2186">
        <f t="shared" si="1562"/>
        <v>0</v>
      </c>
      <c r="CY2186">
        <f t="shared" si="1563"/>
        <v>247.41119999999998</v>
      </c>
      <c r="CZ2186">
        <f t="shared" si="1564"/>
        <v>196.47359999999998</v>
      </c>
      <c r="DC2186" t="s">
        <v>3</v>
      </c>
      <c r="DD2186" t="s">
        <v>3</v>
      </c>
      <c r="DE2186" t="s">
        <v>3</v>
      </c>
      <c r="DF2186" t="s">
        <v>3</v>
      </c>
      <c r="DG2186" t="s">
        <v>3</v>
      </c>
      <c r="DH2186" t="s">
        <v>3</v>
      </c>
      <c r="DI2186" t="s">
        <v>3</v>
      </c>
      <c r="DJ2186" t="s">
        <v>3</v>
      </c>
      <c r="DK2186" t="s">
        <v>3</v>
      </c>
      <c r="DL2186" t="s">
        <v>3</v>
      </c>
      <c r="DM2186" t="s">
        <v>3</v>
      </c>
      <c r="DN2186">
        <v>0</v>
      </c>
      <c r="DO2186">
        <v>0</v>
      </c>
      <c r="DP2186">
        <v>1</v>
      </c>
      <c r="DQ2186">
        <v>1</v>
      </c>
      <c r="DU2186">
        <v>1013</v>
      </c>
      <c r="DV2186" t="s">
        <v>20</v>
      </c>
      <c r="DW2186" t="s">
        <v>20</v>
      </c>
      <c r="DX2186">
        <v>1</v>
      </c>
      <c r="DZ2186" t="s">
        <v>3</v>
      </c>
      <c r="EA2186" t="s">
        <v>3</v>
      </c>
      <c r="EB2186" t="s">
        <v>3</v>
      </c>
      <c r="EC2186" t="s">
        <v>3</v>
      </c>
      <c r="EE2186">
        <v>29085590</v>
      </c>
      <c r="EF2186">
        <v>6</v>
      </c>
      <c r="EG2186" t="s">
        <v>22</v>
      </c>
      <c r="EH2186">
        <v>0</v>
      </c>
      <c r="EI2186" t="s">
        <v>3</v>
      </c>
      <c r="EJ2186">
        <v>1</v>
      </c>
      <c r="EK2186">
        <v>57001</v>
      </c>
      <c r="EL2186" t="s">
        <v>23</v>
      </c>
      <c r="EM2186" t="s">
        <v>24</v>
      </c>
      <c r="EO2186" t="s">
        <v>3</v>
      </c>
      <c r="EQ2186">
        <v>0</v>
      </c>
      <c r="ER2186">
        <v>59.83</v>
      </c>
      <c r="ES2186">
        <v>0</v>
      </c>
      <c r="ET2186">
        <v>0</v>
      </c>
      <c r="EU2186">
        <v>0</v>
      </c>
      <c r="EV2186">
        <v>59.83</v>
      </c>
      <c r="EW2186">
        <v>7.67</v>
      </c>
      <c r="EX2186">
        <v>0</v>
      </c>
      <c r="EY2186">
        <v>0</v>
      </c>
      <c r="FQ2186">
        <v>0</v>
      </c>
      <c r="FR2186">
        <f t="shared" si="1565"/>
        <v>0</v>
      </c>
      <c r="FS2186">
        <v>0</v>
      </c>
      <c r="FV2186" t="s">
        <v>25</v>
      </c>
      <c r="FW2186" t="s">
        <v>26</v>
      </c>
      <c r="FX2186">
        <v>80</v>
      </c>
      <c r="FY2186">
        <v>68</v>
      </c>
      <c r="GA2186" t="s">
        <v>3</v>
      </c>
      <c r="GD2186">
        <v>1</v>
      </c>
      <c r="GF2186">
        <v>1095792533</v>
      </c>
      <c r="GG2186">
        <v>2</v>
      </c>
      <c r="GH2186">
        <v>1</v>
      </c>
      <c r="GI2186">
        <v>2</v>
      </c>
      <c r="GJ2186">
        <v>0</v>
      </c>
      <c r="GK2186">
        <v>0</v>
      </c>
      <c r="GL2186">
        <f t="shared" si="1566"/>
        <v>0</v>
      </c>
      <c r="GM2186">
        <f t="shared" si="1567"/>
        <v>807.72</v>
      </c>
      <c r="GN2186">
        <f t="shared" si="1568"/>
        <v>807.72</v>
      </c>
      <c r="GO2186">
        <f t="shared" si="1569"/>
        <v>0</v>
      </c>
      <c r="GP2186">
        <f t="shared" si="1570"/>
        <v>0</v>
      </c>
      <c r="GR2186">
        <v>0</v>
      </c>
      <c r="GS2186">
        <v>3</v>
      </c>
      <c r="GT2186">
        <v>0</v>
      </c>
      <c r="GU2186" t="s">
        <v>3</v>
      </c>
      <c r="GV2186">
        <f t="shared" si="1571"/>
        <v>0</v>
      </c>
      <c r="GW2186">
        <v>1</v>
      </c>
      <c r="GX2186">
        <f t="shared" si="1572"/>
        <v>0</v>
      </c>
      <c r="HA2186">
        <v>0</v>
      </c>
      <c r="HB2186">
        <v>0</v>
      </c>
      <c r="HC2186">
        <f t="shared" si="1573"/>
        <v>0</v>
      </c>
      <c r="HE2186" t="s">
        <v>3</v>
      </c>
      <c r="HF2186" t="s">
        <v>3</v>
      </c>
      <c r="HM2186" t="s">
        <v>3</v>
      </c>
      <c r="IK2186">
        <v>0</v>
      </c>
    </row>
    <row r="2187" spans="1:245">
      <c r="A2187">
        <v>18</v>
      </c>
      <c r="B2187">
        <v>1</v>
      </c>
      <c r="C2187">
        <v>2326</v>
      </c>
      <c r="E2187" t="s">
        <v>157</v>
      </c>
      <c r="F2187" t="s">
        <v>28</v>
      </c>
      <c r="G2187" t="s">
        <v>29</v>
      </c>
      <c r="H2187" t="s">
        <v>30</v>
      </c>
      <c r="I2187">
        <f>I2186*J2187</f>
        <v>0.1288</v>
      </c>
      <c r="J2187">
        <v>0.7</v>
      </c>
      <c r="K2187">
        <v>0.7</v>
      </c>
      <c r="O2187">
        <f t="shared" si="1534"/>
        <v>0</v>
      </c>
      <c r="P2187">
        <f t="shared" si="1535"/>
        <v>0</v>
      </c>
      <c r="Q2187">
        <f t="shared" si="1536"/>
        <v>0</v>
      </c>
      <c r="R2187">
        <f t="shared" si="1537"/>
        <v>0</v>
      </c>
      <c r="S2187">
        <f t="shared" si="1538"/>
        <v>0</v>
      </c>
      <c r="T2187">
        <f t="shared" si="1539"/>
        <v>0</v>
      </c>
      <c r="U2187">
        <f t="shared" si="1540"/>
        <v>0</v>
      </c>
      <c r="V2187">
        <f t="shared" si="1541"/>
        <v>0</v>
      </c>
      <c r="W2187">
        <f t="shared" si="1542"/>
        <v>0</v>
      </c>
      <c r="X2187">
        <f t="shared" si="1543"/>
        <v>0</v>
      </c>
      <c r="Y2187">
        <f t="shared" si="1544"/>
        <v>0</v>
      </c>
      <c r="AA2187">
        <v>35863109</v>
      </c>
      <c r="AB2187">
        <f t="shared" si="1545"/>
        <v>0</v>
      </c>
      <c r="AC2187">
        <f t="shared" si="1546"/>
        <v>0</v>
      </c>
      <c r="AD2187">
        <f t="shared" si="1547"/>
        <v>0</v>
      </c>
      <c r="AE2187">
        <f t="shared" si="1548"/>
        <v>0</v>
      </c>
      <c r="AF2187">
        <f t="shared" si="1549"/>
        <v>0</v>
      </c>
      <c r="AG2187">
        <f t="shared" si="1550"/>
        <v>0</v>
      </c>
      <c r="AH2187">
        <f t="shared" si="1551"/>
        <v>0</v>
      </c>
      <c r="AI2187">
        <f t="shared" si="1552"/>
        <v>0</v>
      </c>
      <c r="AJ2187">
        <f t="shared" si="1553"/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1</v>
      </c>
      <c r="AW2187">
        <v>1</v>
      </c>
      <c r="AZ2187">
        <v>1</v>
      </c>
      <c r="BA2187">
        <v>1</v>
      </c>
      <c r="BB2187">
        <v>1</v>
      </c>
      <c r="BC2187">
        <v>1</v>
      </c>
      <c r="BD2187" t="s">
        <v>3</v>
      </c>
      <c r="BE2187" t="s">
        <v>3</v>
      </c>
      <c r="BF2187" t="s">
        <v>3</v>
      </c>
      <c r="BG2187" t="s">
        <v>3</v>
      </c>
      <c r="BH2187">
        <v>3</v>
      </c>
      <c r="BI2187">
        <v>2</v>
      </c>
      <c r="BJ2187" t="s">
        <v>31</v>
      </c>
      <c r="BM2187">
        <v>500002</v>
      </c>
      <c r="BN2187">
        <v>0</v>
      </c>
      <c r="BO2187" t="s">
        <v>3</v>
      </c>
      <c r="BP2187">
        <v>0</v>
      </c>
      <c r="BQ2187">
        <v>12</v>
      </c>
      <c r="BR2187">
        <v>0</v>
      </c>
      <c r="BS2187">
        <v>1</v>
      </c>
      <c r="BT2187">
        <v>1</v>
      </c>
      <c r="BU2187">
        <v>1</v>
      </c>
      <c r="BV2187">
        <v>1</v>
      </c>
      <c r="BW2187">
        <v>1</v>
      </c>
      <c r="BX2187">
        <v>1</v>
      </c>
      <c r="BY2187" t="s">
        <v>3</v>
      </c>
      <c r="BZ2187">
        <v>0</v>
      </c>
      <c r="CA2187">
        <v>0</v>
      </c>
      <c r="CB2187" t="s">
        <v>3</v>
      </c>
      <c r="CE2187">
        <v>0</v>
      </c>
      <c r="CF2187">
        <v>0</v>
      </c>
      <c r="CG2187">
        <v>0</v>
      </c>
      <c r="CM2187">
        <v>0</v>
      </c>
      <c r="CN2187" t="s">
        <v>3</v>
      </c>
      <c r="CO2187">
        <v>0</v>
      </c>
      <c r="CP2187">
        <f t="shared" si="1554"/>
        <v>0</v>
      </c>
      <c r="CQ2187">
        <f t="shared" si="1555"/>
        <v>0</v>
      </c>
      <c r="CR2187">
        <f t="shared" si="1556"/>
        <v>0</v>
      </c>
      <c r="CS2187">
        <f t="shared" si="1557"/>
        <v>0</v>
      </c>
      <c r="CT2187">
        <f t="shared" si="1558"/>
        <v>0</v>
      </c>
      <c r="CU2187">
        <f t="shared" si="1559"/>
        <v>0</v>
      </c>
      <c r="CV2187">
        <f t="shared" si="1560"/>
        <v>0</v>
      </c>
      <c r="CW2187">
        <f t="shared" si="1561"/>
        <v>0</v>
      </c>
      <c r="CX2187">
        <f t="shared" si="1562"/>
        <v>0</v>
      </c>
      <c r="CY2187">
        <f t="shared" si="1563"/>
        <v>0</v>
      </c>
      <c r="CZ2187">
        <f t="shared" si="1564"/>
        <v>0</v>
      </c>
      <c r="DC2187" t="s">
        <v>3</v>
      </c>
      <c r="DD2187" t="s">
        <v>3</v>
      </c>
      <c r="DE2187" t="s">
        <v>3</v>
      </c>
      <c r="DF2187" t="s">
        <v>3</v>
      </c>
      <c r="DG2187" t="s">
        <v>3</v>
      </c>
      <c r="DH2187" t="s">
        <v>3</v>
      </c>
      <c r="DI2187" t="s">
        <v>3</v>
      </c>
      <c r="DJ2187" t="s">
        <v>3</v>
      </c>
      <c r="DK2187" t="s">
        <v>3</v>
      </c>
      <c r="DL2187" t="s">
        <v>3</v>
      </c>
      <c r="DM2187" t="s">
        <v>3</v>
      </c>
      <c r="DN2187">
        <v>0</v>
      </c>
      <c r="DO2187">
        <v>0</v>
      </c>
      <c r="DP2187">
        <v>1</v>
      </c>
      <c r="DQ2187">
        <v>1</v>
      </c>
      <c r="DU2187">
        <v>1009</v>
      </c>
      <c r="DV2187" t="s">
        <v>30</v>
      </c>
      <c r="DW2187" t="s">
        <v>30</v>
      </c>
      <c r="DX2187">
        <v>1000</v>
      </c>
      <c r="DZ2187" t="s">
        <v>3</v>
      </c>
      <c r="EA2187" t="s">
        <v>3</v>
      </c>
      <c r="EB2187" t="s">
        <v>3</v>
      </c>
      <c r="EC2187" t="s">
        <v>3</v>
      </c>
      <c r="EE2187">
        <v>29085444</v>
      </c>
      <c r="EF2187">
        <v>12</v>
      </c>
      <c r="EG2187" t="s">
        <v>32</v>
      </c>
      <c r="EH2187">
        <v>0</v>
      </c>
      <c r="EI2187" t="s">
        <v>3</v>
      </c>
      <c r="EJ2187">
        <v>2</v>
      </c>
      <c r="EK2187">
        <v>500002</v>
      </c>
      <c r="EL2187" t="s">
        <v>33</v>
      </c>
      <c r="EM2187" t="s">
        <v>34</v>
      </c>
      <c r="EO2187" t="s">
        <v>3</v>
      </c>
      <c r="EQ2187">
        <v>0</v>
      </c>
      <c r="ER2187">
        <v>0</v>
      </c>
      <c r="ES2187">
        <v>0</v>
      </c>
      <c r="ET2187">
        <v>0</v>
      </c>
      <c r="EU2187">
        <v>0</v>
      </c>
      <c r="EV2187">
        <v>0</v>
      </c>
      <c r="EW2187">
        <v>0</v>
      </c>
      <c r="EX2187">
        <v>0</v>
      </c>
      <c r="FQ2187">
        <v>0</v>
      </c>
      <c r="FR2187">
        <f t="shared" si="1565"/>
        <v>0</v>
      </c>
      <c r="FS2187">
        <v>0</v>
      </c>
      <c r="FX2187">
        <v>0</v>
      </c>
      <c r="FY2187">
        <v>0</v>
      </c>
      <c r="GA2187" t="s">
        <v>3</v>
      </c>
      <c r="GD2187">
        <v>1</v>
      </c>
      <c r="GF2187">
        <v>-304821490</v>
      </c>
      <c r="GG2187">
        <v>2</v>
      </c>
      <c r="GH2187">
        <v>1</v>
      </c>
      <c r="GI2187">
        <v>-2</v>
      </c>
      <c r="GJ2187">
        <v>0</v>
      </c>
      <c r="GK2187">
        <v>0</v>
      </c>
      <c r="GL2187">
        <f t="shared" si="1566"/>
        <v>0</v>
      </c>
      <c r="GM2187">
        <f t="shared" si="1567"/>
        <v>0</v>
      </c>
      <c r="GN2187">
        <f t="shared" si="1568"/>
        <v>0</v>
      </c>
      <c r="GO2187">
        <f t="shared" si="1569"/>
        <v>0</v>
      </c>
      <c r="GP2187">
        <f t="shared" si="1570"/>
        <v>0</v>
      </c>
      <c r="GR2187">
        <v>0</v>
      </c>
      <c r="GS2187">
        <v>3</v>
      </c>
      <c r="GT2187">
        <v>0</v>
      </c>
      <c r="GU2187" t="s">
        <v>3</v>
      </c>
      <c r="GV2187">
        <f t="shared" si="1571"/>
        <v>0</v>
      </c>
      <c r="GW2187">
        <v>1</v>
      </c>
      <c r="GX2187">
        <f t="shared" si="1572"/>
        <v>0</v>
      </c>
      <c r="HA2187">
        <v>0</v>
      </c>
      <c r="HB2187">
        <v>0</v>
      </c>
      <c r="HC2187">
        <f t="shared" si="1573"/>
        <v>0</v>
      </c>
      <c r="HE2187" t="s">
        <v>3</v>
      </c>
      <c r="HF2187" t="s">
        <v>3</v>
      </c>
      <c r="HM2187" t="s">
        <v>3</v>
      </c>
      <c r="IK2187">
        <v>0</v>
      </c>
    </row>
    <row r="2188" spans="1:245">
      <c r="A2188">
        <v>17</v>
      </c>
      <c r="B2188">
        <v>1</v>
      </c>
      <c r="C2188">
        <f>ROW(SmtRes!A2330)</f>
        <v>2330</v>
      </c>
      <c r="D2188">
        <f>ROW(EtalonRes!A2270)</f>
        <v>2270</v>
      </c>
      <c r="E2188" t="s">
        <v>41</v>
      </c>
      <c r="F2188" t="s">
        <v>36</v>
      </c>
      <c r="G2188" t="s">
        <v>37</v>
      </c>
      <c r="H2188" t="s">
        <v>38</v>
      </c>
      <c r="I2188">
        <f>ROUND(18.4/100,9)</f>
        <v>0.184</v>
      </c>
      <c r="J2188">
        <v>0</v>
      </c>
      <c r="K2188">
        <f>ROUND(18.4/100,9)</f>
        <v>0.184</v>
      </c>
      <c r="O2188">
        <f t="shared" si="1534"/>
        <v>551.41</v>
      </c>
      <c r="P2188">
        <f t="shared" si="1535"/>
        <v>0</v>
      </c>
      <c r="Q2188">
        <f t="shared" si="1536"/>
        <v>11.16</v>
      </c>
      <c r="R2188">
        <f t="shared" si="1537"/>
        <v>10.7</v>
      </c>
      <c r="S2188">
        <f t="shared" si="1538"/>
        <v>540.25</v>
      </c>
      <c r="T2188">
        <f t="shared" si="1539"/>
        <v>0</v>
      </c>
      <c r="U2188">
        <f t="shared" si="1540"/>
        <v>2.0957600000000003</v>
      </c>
      <c r="V2188">
        <f t="shared" si="1541"/>
        <v>2.392E-2</v>
      </c>
      <c r="W2188">
        <f t="shared" si="1542"/>
        <v>0</v>
      </c>
      <c r="X2188">
        <f t="shared" si="1543"/>
        <v>374.65</v>
      </c>
      <c r="Y2188">
        <f t="shared" si="1544"/>
        <v>297.51</v>
      </c>
      <c r="AA2188">
        <v>35863109</v>
      </c>
      <c r="AB2188">
        <f t="shared" si="1545"/>
        <v>92.9</v>
      </c>
      <c r="AC2188">
        <f t="shared" si="1546"/>
        <v>0</v>
      </c>
      <c r="AD2188">
        <f t="shared" si="1547"/>
        <v>4.0599999999999996</v>
      </c>
      <c r="AE2188">
        <f t="shared" si="1548"/>
        <v>1.76</v>
      </c>
      <c r="AF2188">
        <f t="shared" si="1549"/>
        <v>88.84</v>
      </c>
      <c r="AG2188">
        <f t="shared" si="1550"/>
        <v>0</v>
      </c>
      <c r="AH2188">
        <f t="shared" si="1551"/>
        <v>11.39</v>
      </c>
      <c r="AI2188">
        <f t="shared" si="1552"/>
        <v>0.13</v>
      </c>
      <c r="AJ2188">
        <f t="shared" si="1553"/>
        <v>0</v>
      </c>
      <c r="AK2188">
        <v>92.9</v>
      </c>
      <c r="AL2188">
        <v>0</v>
      </c>
      <c r="AM2188">
        <v>4.0599999999999996</v>
      </c>
      <c r="AN2188">
        <v>1.76</v>
      </c>
      <c r="AO2188">
        <v>88.84</v>
      </c>
      <c r="AP2188">
        <v>0</v>
      </c>
      <c r="AQ2188">
        <v>11.39</v>
      </c>
      <c r="AR2188">
        <v>0.13</v>
      </c>
      <c r="AS2188">
        <v>0</v>
      </c>
      <c r="AT2188">
        <v>68</v>
      </c>
      <c r="AU2188">
        <v>54</v>
      </c>
      <c r="AV2188">
        <v>1</v>
      </c>
      <c r="AW2188">
        <v>1</v>
      </c>
      <c r="AZ2188">
        <v>1</v>
      </c>
      <c r="BA2188">
        <v>33.049999999999997</v>
      </c>
      <c r="BB2188">
        <v>14.94</v>
      </c>
      <c r="BC2188">
        <v>1</v>
      </c>
      <c r="BD2188" t="s">
        <v>3</v>
      </c>
      <c r="BE2188" t="s">
        <v>3</v>
      </c>
      <c r="BF2188" t="s">
        <v>3</v>
      </c>
      <c r="BG2188" t="s">
        <v>3</v>
      </c>
      <c r="BH2188">
        <v>0</v>
      </c>
      <c r="BI2188">
        <v>1</v>
      </c>
      <c r="BJ2188" t="s">
        <v>39</v>
      </c>
      <c r="BM2188">
        <v>57001</v>
      </c>
      <c r="BN2188">
        <v>0</v>
      </c>
      <c r="BO2188" t="s">
        <v>36</v>
      </c>
      <c r="BP2188">
        <v>1</v>
      </c>
      <c r="BQ2188">
        <v>6</v>
      </c>
      <c r="BR2188">
        <v>0</v>
      </c>
      <c r="BS2188">
        <v>33.049999999999997</v>
      </c>
      <c r="BT2188">
        <v>1</v>
      </c>
      <c r="BU2188">
        <v>1</v>
      </c>
      <c r="BV2188">
        <v>1</v>
      </c>
      <c r="BW2188">
        <v>1</v>
      </c>
      <c r="BX2188">
        <v>1</v>
      </c>
      <c r="BY2188" t="s">
        <v>3</v>
      </c>
      <c r="BZ2188">
        <v>80</v>
      </c>
      <c r="CA2188">
        <v>68</v>
      </c>
      <c r="CB2188" t="s">
        <v>3</v>
      </c>
      <c r="CE2188">
        <v>0</v>
      </c>
      <c r="CF2188">
        <v>0</v>
      </c>
      <c r="CG2188">
        <v>0</v>
      </c>
      <c r="CM2188">
        <v>0</v>
      </c>
      <c r="CN2188" t="s">
        <v>3</v>
      </c>
      <c r="CO2188">
        <v>0</v>
      </c>
      <c r="CP2188">
        <f t="shared" si="1554"/>
        <v>551.41</v>
      </c>
      <c r="CQ2188">
        <f t="shared" si="1555"/>
        <v>0</v>
      </c>
      <c r="CR2188">
        <f t="shared" si="1556"/>
        <v>60.656399999999991</v>
      </c>
      <c r="CS2188">
        <f t="shared" si="1557"/>
        <v>58.167999999999992</v>
      </c>
      <c r="CT2188">
        <f t="shared" si="1558"/>
        <v>2936.1619999999998</v>
      </c>
      <c r="CU2188">
        <f t="shared" si="1559"/>
        <v>0</v>
      </c>
      <c r="CV2188">
        <f t="shared" si="1560"/>
        <v>11.39</v>
      </c>
      <c r="CW2188">
        <f t="shared" si="1561"/>
        <v>0.13</v>
      </c>
      <c r="CX2188">
        <f t="shared" si="1562"/>
        <v>0</v>
      </c>
      <c r="CY2188">
        <f t="shared" si="1563"/>
        <v>374.64600000000007</v>
      </c>
      <c r="CZ2188">
        <f t="shared" si="1564"/>
        <v>297.51300000000003</v>
      </c>
      <c r="DC2188" t="s">
        <v>3</v>
      </c>
      <c r="DD2188" t="s">
        <v>3</v>
      </c>
      <c r="DE2188" t="s">
        <v>3</v>
      </c>
      <c r="DF2188" t="s">
        <v>3</v>
      </c>
      <c r="DG2188" t="s">
        <v>3</v>
      </c>
      <c r="DH2188" t="s">
        <v>3</v>
      </c>
      <c r="DI2188" t="s">
        <v>3</v>
      </c>
      <c r="DJ2188" t="s">
        <v>3</v>
      </c>
      <c r="DK2188" t="s">
        <v>3</v>
      </c>
      <c r="DL2188" t="s">
        <v>3</v>
      </c>
      <c r="DM2188" t="s">
        <v>3</v>
      </c>
      <c r="DN2188">
        <v>0</v>
      </c>
      <c r="DO2188">
        <v>0</v>
      </c>
      <c r="DP2188">
        <v>1</v>
      </c>
      <c r="DQ2188">
        <v>1</v>
      </c>
      <c r="DU2188">
        <v>1013</v>
      </c>
      <c r="DV2188" t="s">
        <v>38</v>
      </c>
      <c r="DW2188" t="s">
        <v>38</v>
      </c>
      <c r="DX2188">
        <v>1</v>
      </c>
      <c r="DZ2188" t="s">
        <v>3</v>
      </c>
      <c r="EA2188" t="s">
        <v>3</v>
      </c>
      <c r="EB2188" t="s">
        <v>3</v>
      </c>
      <c r="EC2188" t="s">
        <v>3</v>
      </c>
      <c r="EE2188">
        <v>29085590</v>
      </c>
      <c r="EF2188">
        <v>6</v>
      </c>
      <c r="EG2188" t="s">
        <v>22</v>
      </c>
      <c r="EH2188">
        <v>0</v>
      </c>
      <c r="EI2188" t="s">
        <v>3</v>
      </c>
      <c r="EJ2188">
        <v>1</v>
      </c>
      <c r="EK2188">
        <v>57001</v>
      </c>
      <c r="EL2188" t="s">
        <v>23</v>
      </c>
      <c r="EM2188" t="s">
        <v>24</v>
      </c>
      <c r="EO2188" t="s">
        <v>3</v>
      </c>
      <c r="EQ2188">
        <v>0</v>
      </c>
      <c r="ER2188">
        <v>92.9</v>
      </c>
      <c r="ES2188">
        <v>0</v>
      </c>
      <c r="ET2188">
        <v>4.0599999999999996</v>
      </c>
      <c r="EU2188">
        <v>1.76</v>
      </c>
      <c r="EV2188">
        <v>88.84</v>
      </c>
      <c r="EW2188">
        <v>11.39</v>
      </c>
      <c r="EX2188">
        <v>0.13</v>
      </c>
      <c r="EY2188">
        <v>0</v>
      </c>
      <c r="FQ2188">
        <v>0</v>
      </c>
      <c r="FR2188">
        <f t="shared" si="1565"/>
        <v>0</v>
      </c>
      <c r="FS2188">
        <v>0</v>
      </c>
      <c r="FV2188" t="s">
        <v>25</v>
      </c>
      <c r="FW2188" t="s">
        <v>26</v>
      </c>
      <c r="FX2188">
        <v>80</v>
      </c>
      <c r="FY2188">
        <v>68</v>
      </c>
      <c r="GA2188" t="s">
        <v>3</v>
      </c>
      <c r="GD2188">
        <v>1</v>
      </c>
      <c r="GF2188">
        <v>-1629810845</v>
      </c>
      <c r="GG2188">
        <v>2</v>
      </c>
      <c r="GH2188">
        <v>1</v>
      </c>
      <c r="GI2188">
        <v>2</v>
      </c>
      <c r="GJ2188">
        <v>0</v>
      </c>
      <c r="GK2188">
        <v>0</v>
      </c>
      <c r="GL2188">
        <f t="shared" si="1566"/>
        <v>0</v>
      </c>
      <c r="GM2188">
        <f t="shared" si="1567"/>
        <v>1223.57</v>
      </c>
      <c r="GN2188">
        <f t="shared" si="1568"/>
        <v>1223.57</v>
      </c>
      <c r="GO2188">
        <f t="shared" si="1569"/>
        <v>0</v>
      </c>
      <c r="GP2188">
        <f t="shared" si="1570"/>
        <v>0</v>
      </c>
      <c r="GR2188">
        <v>0</v>
      </c>
      <c r="GS2188">
        <v>3</v>
      </c>
      <c r="GT2188">
        <v>0</v>
      </c>
      <c r="GU2188" t="s">
        <v>3</v>
      </c>
      <c r="GV2188">
        <f t="shared" si="1571"/>
        <v>0</v>
      </c>
      <c r="GW2188">
        <v>1</v>
      </c>
      <c r="GX2188">
        <f t="shared" si="1572"/>
        <v>0</v>
      </c>
      <c r="HA2188">
        <v>0</v>
      </c>
      <c r="HB2188">
        <v>0</v>
      </c>
      <c r="HC2188">
        <f t="shared" si="1573"/>
        <v>0</v>
      </c>
      <c r="HE2188" t="s">
        <v>3</v>
      </c>
      <c r="HF2188" t="s">
        <v>3</v>
      </c>
      <c r="HM2188" t="s">
        <v>3</v>
      </c>
      <c r="IK2188">
        <v>0</v>
      </c>
    </row>
    <row r="2189" spans="1:245">
      <c r="A2189">
        <v>18</v>
      </c>
      <c r="B2189">
        <v>1</v>
      </c>
      <c r="C2189">
        <v>2330</v>
      </c>
      <c r="E2189" t="s">
        <v>48</v>
      </c>
      <c r="F2189" t="s">
        <v>28</v>
      </c>
      <c r="G2189" t="s">
        <v>29</v>
      </c>
      <c r="H2189" t="s">
        <v>30</v>
      </c>
      <c r="I2189">
        <f>I2188*J2189</f>
        <v>8.6480000000000001E-2</v>
      </c>
      <c r="J2189">
        <v>0.47000000000000003</v>
      </c>
      <c r="K2189">
        <v>0.47</v>
      </c>
      <c r="O2189">
        <f t="shared" si="1534"/>
        <v>0</v>
      </c>
      <c r="P2189">
        <f t="shared" si="1535"/>
        <v>0</v>
      </c>
      <c r="Q2189">
        <f t="shared" si="1536"/>
        <v>0</v>
      </c>
      <c r="R2189">
        <f t="shared" si="1537"/>
        <v>0</v>
      </c>
      <c r="S2189">
        <f t="shared" si="1538"/>
        <v>0</v>
      </c>
      <c r="T2189">
        <f t="shared" si="1539"/>
        <v>0</v>
      </c>
      <c r="U2189">
        <f t="shared" si="1540"/>
        <v>0</v>
      </c>
      <c r="V2189">
        <f t="shared" si="1541"/>
        <v>0</v>
      </c>
      <c r="W2189">
        <f t="shared" si="1542"/>
        <v>0</v>
      </c>
      <c r="X2189">
        <f t="shared" si="1543"/>
        <v>0</v>
      </c>
      <c r="Y2189">
        <f t="shared" si="1544"/>
        <v>0</v>
      </c>
      <c r="AA2189">
        <v>35863109</v>
      </c>
      <c r="AB2189">
        <f t="shared" si="1545"/>
        <v>0</v>
      </c>
      <c r="AC2189">
        <f t="shared" si="1546"/>
        <v>0</v>
      </c>
      <c r="AD2189">
        <f t="shared" si="1547"/>
        <v>0</v>
      </c>
      <c r="AE2189">
        <f t="shared" si="1548"/>
        <v>0</v>
      </c>
      <c r="AF2189">
        <f t="shared" si="1549"/>
        <v>0</v>
      </c>
      <c r="AG2189">
        <f t="shared" si="1550"/>
        <v>0</v>
      </c>
      <c r="AH2189">
        <f t="shared" si="1551"/>
        <v>0</v>
      </c>
      <c r="AI2189">
        <f t="shared" si="1552"/>
        <v>0</v>
      </c>
      <c r="AJ2189">
        <f t="shared" si="1553"/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1</v>
      </c>
      <c r="AW2189">
        <v>1</v>
      </c>
      <c r="AZ2189">
        <v>1</v>
      </c>
      <c r="BA2189">
        <v>1</v>
      </c>
      <c r="BB2189">
        <v>1</v>
      </c>
      <c r="BC2189">
        <v>1</v>
      </c>
      <c r="BD2189" t="s">
        <v>3</v>
      </c>
      <c r="BE2189" t="s">
        <v>3</v>
      </c>
      <c r="BF2189" t="s">
        <v>3</v>
      </c>
      <c r="BG2189" t="s">
        <v>3</v>
      </c>
      <c r="BH2189">
        <v>3</v>
      </c>
      <c r="BI2189">
        <v>2</v>
      </c>
      <c r="BJ2189" t="s">
        <v>31</v>
      </c>
      <c r="BM2189">
        <v>500002</v>
      </c>
      <c r="BN2189">
        <v>0</v>
      </c>
      <c r="BO2189" t="s">
        <v>3</v>
      </c>
      <c r="BP2189">
        <v>0</v>
      </c>
      <c r="BQ2189">
        <v>12</v>
      </c>
      <c r="BR2189">
        <v>0</v>
      </c>
      <c r="BS2189">
        <v>1</v>
      </c>
      <c r="BT2189">
        <v>1</v>
      </c>
      <c r="BU2189">
        <v>1</v>
      </c>
      <c r="BV2189">
        <v>1</v>
      </c>
      <c r="BW2189">
        <v>1</v>
      </c>
      <c r="BX2189">
        <v>1</v>
      </c>
      <c r="BY2189" t="s">
        <v>3</v>
      </c>
      <c r="BZ2189">
        <v>0</v>
      </c>
      <c r="CA2189">
        <v>0</v>
      </c>
      <c r="CB2189" t="s">
        <v>3</v>
      </c>
      <c r="CE2189">
        <v>0</v>
      </c>
      <c r="CF2189">
        <v>0</v>
      </c>
      <c r="CG2189">
        <v>0</v>
      </c>
      <c r="CM2189">
        <v>0</v>
      </c>
      <c r="CN2189" t="s">
        <v>3</v>
      </c>
      <c r="CO2189">
        <v>0</v>
      </c>
      <c r="CP2189">
        <f t="shared" si="1554"/>
        <v>0</v>
      </c>
      <c r="CQ2189">
        <f t="shared" si="1555"/>
        <v>0</v>
      </c>
      <c r="CR2189">
        <f t="shared" si="1556"/>
        <v>0</v>
      </c>
      <c r="CS2189">
        <f t="shared" si="1557"/>
        <v>0</v>
      </c>
      <c r="CT2189">
        <f t="shared" si="1558"/>
        <v>0</v>
      </c>
      <c r="CU2189">
        <f t="shared" si="1559"/>
        <v>0</v>
      </c>
      <c r="CV2189">
        <f t="shared" si="1560"/>
        <v>0</v>
      </c>
      <c r="CW2189">
        <f t="shared" si="1561"/>
        <v>0</v>
      </c>
      <c r="CX2189">
        <f t="shared" si="1562"/>
        <v>0</v>
      </c>
      <c r="CY2189">
        <f t="shared" si="1563"/>
        <v>0</v>
      </c>
      <c r="CZ2189">
        <f t="shared" si="1564"/>
        <v>0</v>
      </c>
      <c r="DC2189" t="s">
        <v>3</v>
      </c>
      <c r="DD2189" t="s">
        <v>3</v>
      </c>
      <c r="DE2189" t="s">
        <v>3</v>
      </c>
      <c r="DF2189" t="s">
        <v>3</v>
      </c>
      <c r="DG2189" t="s">
        <v>3</v>
      </c>
      <c r="DH2189" t="s">
        <v>3</v>
      </c>
      <c r="DI2189" t="s">
        <v>3</v>
      </c>
      <c r="DJ2189" t="s">
        <v>3</v>
      </c>
      <c r="DK2189" t="s">
        <v>3</v>
      </c>
      <c r="DL2189" t="s">
        <v>3</v>
      </c>
      <c r="DM2189" t="s">
        <v>3</v>
      </c>
      <c r="DN2189">
        <v>0</v>
      </c>
      <c r="DO2189">
        <v>0</v>
      </c>
      <c r="DP2189">
        <v>1</v>
      </c>
      <c r="DQ2189">
        <v>1</v>
      </c>
      <c r="DU2189">
        <v>1009</v>
      </c>
      <c r="DV2189" t="s">
        <v>30</v>
      </c>
      <c r="DW2189" t="s">
        <v>30</v>
      </c>
      <c r="DX2189">
        <v>1000</v>
      </c>
      <c r="DZ2189" t="s">
        <v>3</v>
      </c>
      <c r="EA2189" t="s">
        <v>3</v>
      </c>
      <c r="EB2189" t="s">
        <v>3</v>
      </c>
      <c r="EC2189" t="s">
        <v>3</v>
      </c>
      <c r="EE2189">
        <v>29085444</v>
      </c>
      <c r="EF2189">
        <v>12</v>
      </c>
      <c r="EG2189" t="s">
        <v>32</v>
      </c>
      <c r="EH2189">
        <v>0</v>
      </c>
      <c r="EI2189" t="s">
        <v>3</v>
      </c>
      <c r="EJ2189">
        <v>2</v>
      </c>
      <c r="EK2189">
        <v>500002</v>
      </c>
      <c r="EL2189" t="s">
        <v>33</v>
      </c>
      <c r="EM2189" t="s">
        <v>34</v>
      </c>
      <c r="EO2189" t="s">
        <v>3</v>
      </c>
      <c r="EQ2189">
        <v>0</v>
      </c>
      <c r="ER2189">
        <v>0</v>
      </c>
      <c r="ES2189">
        <v>0</v>
      </c>
      <c r="ET2189">
        <v>0</v>
      </c>
      <c r="EU2189">
        <v>0</v>
      </c>
      <c r="EV2189">
        <v>0</v>
      </c>
      <c r="EW2189">
        <v>0</v>
      </c>
      <c r="EX2189">
        <v>0</v>
      </c>
      <c r="FQ2189">
        <v>0</v>
      </c>
      <c r="FR2189">
        <f t="shared" si="1565"/>
        <v>0</v>
      </c>
      <c r="FS2189">
        <v>0</v>
      </c>
      <c r="FX2189">
        <v>0</v>
      </c>
      <c r="FY2189">
        <v>0</v>
      </c>
      <c r="GA2189" t="s">
        <v>3</v>
      </c>
      <c r="GD2189">
        <v>1</v>
      </c>
      <c r="GF2189">
        <v>-304821490</v>
      </c>
      <c r="GG2189">
        <v>2</v>
      </c>
      <c r="GH2189">
        <v>1</v>
      </c>
      <c r="GI2189">
        <v>-2</v>
      </c>
      <c r="GJ2189">
        <v>0</v>
      </c>
      <c r="GK2189">
        <v>0</v>
      </c>
      <c r="GL2189">
        <f t="shared" si="1566"/>
        <v>0</v>
      </c>
      <c r="GM2189">
        <f t="shared" si="1567"/>
        <v>0</v>
      </c>
      <c r="GN2189">
        <f t="shared" si="1568"/>
        <v>0</v>
      </c>
      <c r="GO2189">
        <f t="shared" si="1569"/>
        <v>0</v>
      </c>
      <c r="GP2189">
        <f t="shared" si="1570"/>
        <v>0</v>
      </c>
      <c r="GR2189">
        <v>0</v>
      </c>
      <c r="GS2189">
        <v>0</v>
      </c>
      <c r="GT2189">
        <v>0</v>
      </c>
      <c r="GU2189" t="s">
        <v>3</v>
      </c>
      <c r="GV2189">
        <f t="shared" si="1571"/>
        <v>0</v>
      </c>
      <c r="GW2189">
        <v>1</v>
      </c>
      <c r="GX2189">
        <f t="shared" si="1572"/>
        <v>0</v>
      </c>
      <c r="HA2189">
        <v>0</v>
      </c>
      <c r="HB2189">
        <v>0</v>
      </c>
      <c r="HC2189">
        <f t="shared" si="1573"/>
        <v>0</v>
      </c>
      <c r="HE2189" t="s">
        <v>3</v>
      </c>
      <c r="HF2189" t="s">
        <v>3</v>
      </c>
      <c r="HM2189" t="s">
        <v>3</v>
      </c>
      <c r="IK2189">
        <v>0</v>
      </c>
    </row>
    <row r="2190" spans="1:245">
      <c r="A2190">
        <v>17</v>
      </c>
      <c r="B2190">
        <v>1</v>
      </c>
      <c r="C2190">
        <f>ROW(SmtRes!A2332)</f>
        <v>2332</v>
      </c>
      <c r="D2190">
        <f>ROW(EtalonRes!A2272)</f>
        <v>2272</v>
      </c>
      <c r="E2190" t="s">
        <v>49</v>
      </c>
      <c r="F2190" t="s">
        <v>50</v>
      </c>
      <c r="G2190" t="s">
        <v>51</v>
      </c>
      <c r="H2190" t="s">
        <v>52</v>
      </c>
      <c r="I2190">
        <f>ROUND(30/100,9)</f>
        <v>0.3</v>
      </c>
      <c r="J2190">
        <v>0</v>
      </c>
      <c r="K2190">
        <f>ROUND(30/100,9)</f>
        <v>0.3</v>
      </c>
      <c r="O2190">
        <f t="shared" si="1534"/>
        <v>291.60000000000002</v>
      </c>
      <c r="P2190">
        <f t="shared" si="1535"/>
        <v>0</v>
      </c>
      <c r="Q2190">
        <f t="shared" si="1536"/>
        <v>0</v>
      </c>
      <c r="R2190">
        <f t="shared" si="1537"/>
        <v>0</v>
      </c>
      <c r="S2190">
        <f t="shared" si="1538"/>
        <v>291.60000000000002</v>
      </c>
      <c r="T2190">
        <f t="shared" si="1539"/>
        <v>0</v>
      </c>
      <c r="U2190">
        <f t="shared" si="1540"/>
        <v>1.131</v>
      </c>
      <c r="V2190">
        <f t="shared" si="1541"/>
        <v>0</v>
      </c>
      <c r="W2190">
        <f t="shared" si="1542"/>
        <v>0</v>
      </c>
      <c r="X2190">
        <f t="shared" si="1543"/>
        <v>198.29</v>
      </c>
      <c r="Y2190">
        <f t="shared" si="1544"/>
        <v>157.46</v>
      </c>
      <c r="AA2190">
        <v>35863109</v>
      </c>
      <c r="AB2190">
        <f t="shared" si="1545"/>
        <v>29.41</v>
      </c>
      <c r="AC2190">
        <f t="shared" si="1546"/>
        <v>0</v>
      </c>
      <c r="AD2190">
        <f t="shared" si="1547"/>
        <v>0</v>
      </c>
      <c r="AE2190">
        <f t="shared" si="1548"/>
        <v>0</v>
      </c>
      <c r="AF2190">
        <f t="shared" si="1549"/>
        <v>29.41</v>
      </c>
      <c r="AG2190">
        <f t="shared" si="1550"/>
        <v>0</v>
      </c>
      <c r="AH2190">
        <f t="shared" si="1551"/>
        <v>3.77</v>
      </c>
      <c r="AI2190">
        <f t="shared" si="1552"/>
        <v>0</v>
      </c>
      <c r="AJ2190">
        <f t="shared" si="1553"/>
        <v>0</v>
      </c>
      <c r="AK2190">
        <v>29.41</v>
      </c>
      <c r="AL2190">
        <v>0</v>
      </c>
      <c r="AM2190">
        <v>0</v>
      </c>
      <c r="AN2190">
        <v>0</v>
      </c>
      <c r="AO2190">
        <v>29.41</v>
      </c>
      <c r="AP2190">
        <v>0</v>
      </c>
      <c r="AQ2190">
        <v>3.77</v>
      </c>
      <c r="AR2190">
        <v>0</v>
      </c>
      <c r="AS2190">
        <v>0</v>
      </c>
      <c r="AT2190">
        <v>68</v>
      </c>
      <c r="AU2190">
        <v>54</v>
      </c>
      <c r="AV2190">
        <v>1</v>
      </c>
      <c r="AW2190">
        <v>1</v>
      </c>
      <c r="AZ2190">
        <v>1</v>
      </c>
      <c r="BA2190">
        <v>33.049999999999997</v>
      </c>
      <c r="BB2190">
        <v>1</v>
      </c>
      <c r="BC2190">
        <v>1</v>
      </c>
      <c r="BD2190" t="s">
        <v>3</v>
      </c>
      <c r="BE2190" t="s">
        <v>3</v>
      </c>
      <c r="BF2190" t="s">
        <v>3</v>
      </c>
      <c r="BG2190" t="s">
        <v>3</v>
      </c>
      <c r="BH2190">
        <v>0</v>
      </c>
      <c r="BI2190">
        <v>1</v>
      </c>
      <c r="BJ2190" t="s">
        <v>53</v>
      </c>
      <c r="BM2190">
        <v>57001</v>
      </c>
      <c r="BN2190">
        <v>0</v>
      </c>
      <c r="BO2190" t="s">
        <v>50</v>
      </c>
      <c r="BP2190">
        <v>1</v>
      </c>
      <c r="BQ2190">
        <v>6</v>
      </c>
      <c r="BR2190">
        <v>0</v>
      </c>
      <c r="BS2190">
        <v>33.049999999999997</v>
      </c>
      <c r="BT2190">
        <v>1</v>
      </c>
      <c r="BU2190">
        <v>1</v>
      </c>
      <c r="BV2190">
        <v>1</v>
      </c>
      <c r="BW2190">
        <v>1</v>
      </c>
      <c r="BX2190">
        <v>1</v>
      </c>
      <c r="BY2190" t="s">
        <v>3</v>
      </c>
      <c r="BZ2190">
        <v>80</v>
      </c>
      <c r="CA2190">
        <v>68</v>
      </c>
      <c r="CB2190" t="s">
        <v>3</v>
      </c>
      <c r="CE2190">
        <v>0</v>
      </c>
      <c r="CF2190">
        <v>0</v>
      </c>
      <c r="CG2190">
        <v>0</v>
      </c>
      <c r="CM2190">
        <v>0</v>
      </c>
      <c r="CN2190" t="s">
        <v>3</v>
      </c>
      <c r="CO2190">
        <v>0</v>
      </c>
      <c r="CP2190">
        <f t="shared" si="1554"/>
        <v>291.60000000000002</v>
      </c>
      <c r="CQ2190">
        <f t="shared" si="1555"/>
        <v>0</v>
      </c>
      <c r="CR2190">
        <f t="shared" si="1556"/>
        <v>0</v>
      </c>
      <c r="CS2190">
        <f t="shared" si="1557"/>
        <v>0</v>
      </c>
      <c r="CT2190">
        <f t="shared" si="1558"/>
        <v>972.00049999999987</v>
      </c>
      <c r="CU2190">
        <f t="shared" si="1559"/>
        <v>0</v>
      </c>
      <c r="CV2190">
        <f t="shared" si="1560"/>
        <v>3.77</v>
      </c>
      <c r="CW2190">
        <f t="shared" si="1561"/>
        <v>0</v>
      </c>
      <c r="CX2190">
        <f t="shared" si="1562"/>
        <v>0</v>
      </c>
      <c r="CY2190">
        <f t="shared" si="1563"/>
        <v>198.28800000000004</v>
      </c>
      <c r="CZ2190">
        <f t="shared" si="1564"/>
        <v>157.46400000000003</v>
      </c>
      <c r="DC2190" t="s">
        <v>3</v>
      </c>
      <c r="DD2190" t="s">
        <v>3</v>
      </c>
      <c r="DE2190" t="s">
        <v>3</v>
      </c>
      <c r="DF2190" t="s">
        <v>3</v>
      </c>
      <c r="DG2190" t="s">
        <v>3</v>
      </c>
      <c r="DH2190" t="s">
        <v>3</v>
      </c>
      <c r="DI2190" t="s">
        <v>3</v>
      </c>
      <c r="DJ2190" t="s">
        <v>3</v>
      </c>
      <c r="DK2190" t="s">
        <v>3</v>
      </c>
      <c r="DL2190" t="s">
        <v>3</v>
      </c>
      <c r="DM2190" t="s">
        <v>3</v>
      </c>
      <c r="DN2190">
        <v>0</v>
      </c>
      <c r="DO2190">
        <v>0</v>
      </c>
      <c r="DP2190">
        <v>1</v>
      </c>
      <c r="DQ2190">
        <v>1</v>
      </c>
      <c r="DU2190">
        <v>1013</v>
      </c>
      <c r="DV2190" t="s">
        <v>52</v>
      </c>
      <c r="DW2190" t="s">
        <v>52</v>
      </c>
      <c r="DX2190">
        <v>1</v>
      </c>
      <c r="DZ2190" t="s">
        <v>3</v>
      </c>
      <c r="EA2190" t="s">
        <v>3</v>
      </c>
      <c r="EB2190" t="s">
        <v>3</v>
      </c>
      <c r="EC2190" t="s">
        <v>3</v>
      </c>
      <c r="EE2190">
        <v>29085590</v>
      </c>
      <c r="EF2190">
        <v>6</v>
      </c>
      <c r="EG2190" t="s">
        <v>22</v>
      </c>
      <c r="EH2190">
        <v>0</v>
      </c>
      <c r="EI2190" t="s">
        <v>3</v>
      </c>
      <c r="EJ2190">
        <v>1</v>
      </c>
      <c r="EK2190">
        <v>57001</v>
      </c>
      <c r="EL2190" t="s">
        <v>23</v>
      </c>
      <c r="EM2190" t="s">
        <v>24</v>
      </c>
      <c r="EO2190" t="s">
        <v>3</v>
      </c>
      <c r="EQ2190">
        <v>0</v>
      </c>
      <c r="ER2190">
        <v>29.41</v>
      </c>
      <c r="ES2190">
        <v>0</v>
      </c>
      <c r="ET2190">
        <v>0</v>
      </c>
      <c r="EU2190">
        <v>0</v>
      </c>
      <c r="EV2190">
        <v>29.41</v>
      </c>
      <c r="EW2190">
        <v>3.77</v>
      </c>
      <c r="EX2190">
        <v>0</v>
      </c>
      <c r="EY2190">
        <v>0</v>
      </c>
      <c r="FQ2190">
        <v>0</v>
      </c>
      <c r="FR2190">
        <f t="shared" si="1565"/>
        <v>0</v>
      </c>
      <c r="FS2190">
        <v>0</v>
      </c>
      <c r="FV2190" t="s">
        <v>25</v>
      </c>
      <c r="FW2190" t="s">
        <v>26</v>
      </c>
      <c r="FX2190">
        <v>80</v>
      </c>
      <c r="FY2190">
        <v>68</v>
      </c>
      <c r="GA2190" t="s">
        <v>3</v>
      </c>
      <c r="GD2190">
        <v>1</v>
      </c>
      <c r="GF2190">
        <v>1266291680</v>
      </c>
      <c r="GG2190">
        <v>2</v>
      </c>
      <c r="GH2190">
        <v>1</v>
      </c>
      <c r="GI2190">
        <v>2</v>
      </c>
      <c r="GJ2190">
        <v>0</v>
      </c>
      <c r="GK2190">
        <v>0</v>
      </c>
      <c r="GL2190">
        <f t="shared" si="1566"/>
        <v>0</v>
      </c>
      <c r="GM2190">
        <f t="shared" si="1567"/>
        <v>647.35</v>
      </c>
      <c r="GN2190">
        <f t="shared" si="1568"/>
        <v>647.35</v>
      </c>
      <c r="GO2190">
        <f t="shared" si="1569"/>
        <v>0</v>
      </c>
      <c r="GP2190">
        <f t="shared" si="1570"/>
        <v>0</v>
      </c>
      <c r="GR2190">
        <v>0</v>
      </c>
      <c r="GS2190">
        <v>3</v>
      </c>
      <c r="GT2190">
        <v>0</v>
      </c>
      <c r="GU2190" t="s">
        <v>3</v>
      </c>
      <c r="GV2190">
        <f t="shared" si="1571"/>
        <v>0</v>
      </c>
      <c r="GW2190">
        <v>1</v>
      </c>
      <c r="GX2190">
        <f t="shared" si="1572"/>
        <v>0</v>
      </c>
      <c r="HA2190">
        <v>0</v>
      </c>
      <c r="HB2190">
        <v>0</v>
      </c>
      <c r="HC2190">
        <f t="shared" si="1573"/>
        <v>0</v>
      </c>
      <c r="HE2190" t="s">
        <v>3</v>
      </c>
      <c r="HF2190" t="s">
        <v>3</v>
      </c>
      <c r="HM2190" t="s">
        <v>3</v>
      </c>
      <c r="IK2190">
        <v>0</v>
      </c>
    </row>
    <row r="2191" spans="1:245">
      <c r="A2191">
        <v>18</v>
      </c>
      <c r="B2191">
        <v>1</v>
      </c>
      <c r="C2191">
        <v>2332</v>
      </c>
      <c r="E2191" t="s">
        <v>54</v>
      </c>
      <c r="F2191" t="s">
        <v>28</v>
      </c>
      <c r="G2191" t="s">
        <v>29</v>
      </c>
      <c r="H2191" t="s">
        <v>30</v>
      </c>
      <c r="I2191">
        <f>I2190*J2191</f>
        <v>3.3000000000000002E-2</v>
      </c>
      <c r="J2191">
        <v>0.11000000000000001</v>
      </c>
      <c r="K2191">
        <v>0.11</v>
      </c>
      <c r="O2191">
        <f t="shared" si="1534"/>
        <v>0</v>
      </c>
      <c r="P2191">
        <f t="shared" si="1535"/>
        <v>0</v>
      </c>
      <c r="Q2191">
        <f t="shared" si="1536"/>
        <v>0</v>
      </c>
      <c r="R2191">
        <f t="shared" si="1537"/>
        <v>0</v>
      </c>
      <c r="S2191">
        <f t="shared" si="1538"/>
        <v>0</v>
      </c>
      <c r="T2191">
        <f t="shared" si="1539"/>
        <v>0</v>
      </c>
      <c r="U2191">
        <f t="shared" si="1540"/>
        <v>0</v>
      </c>
      <c r="V2191">
        <f t="shared" si="1541"/>
        <v>0</v>
      </c>
      <c r="W2191">
        <f t="shared" si="1542"/>
        <v>0</v>
      </c>
      <c r="X2191">
        <f t="shared" si="1543"/>
        <v>0</v>
      </c>
      <c r="Y2191">
        <f t="shared" si="1544"/>
        <v>0</v>
      </c>
      <c r="AA2191">
        <v>35863109</v>
      </c>
      <c r="AB2191">
        <f t="shared" si="1545"/>
        <v>0</v>
      </c>
      <c r="AC2191">
        <f t="shared" si="1546"/>
        <v>0</v>
      </c>
      <c r="AD2191">
        <f t="shared" si="1547"/>
        <v>0</v>
      </c>
      <c r="AE2191">
        <f t="shared" si="1548"/>
        <v>0</v>
      </c>
      <c r="AF2191">
        <f t="shared" si="1549"/>
        <v>0</v>
      </c>
      <c r="AG2191">
        <f t="shared" si="1550"/>
        <v>0</v>
      </c>
      <c r="AH2191">
        <f t="shared" si="1551"/>
        <v>0</v>
      </c>
      <c r="AI2191">
        <f t="shared" si="1552"/>
        <v>0</v>
      </c>
      <c r="AJ2191">
        <f t="shared" si="1553"/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1</v>
      </c>
      <c r="AW2191">
        <v>1</v>
      </c>
      <c r="AZ2191">
        <v>1</v>
      </c>
      <c r="BA2191">
        <v>1</v>
      </c>
      <c r="BB2191">
        <v>1</v>
      </c>
      <c r="BC2191">
        <v>1</v>
      </c>
      <c r="BD2191" t="s">
        <v>3</v>
      </c>
      <c r="BE2191" t="s">
        <v>3</v>
      </c>
      <c r="BF2191" t="s">
        <v>3</v>
      </c>
      <c r="BG2191" t="s">
        <v>3</v>
      </c>
      <c r="BH2191">
        <v>3</v>
      </c>
      <c r="BI2191">
        <v>2</v>
      </c>
      <c r="BJ2191" t="s">
        <v>31</v>
      </c>
      <c r="BM2191">
        <v>500002</v>
      </c>
      <c r="BN2191">
        <v>0</v>
      </c>
      <c r="BO2191" t="s">
        <v>3</v>
      </c>
      <c r="BP2191">
        <v>0</v>
      </c>
      <c r="BQ2191">
        <v>12</v>
      </c>
      <c r="BR2191">
        <v>0</v>
      </c>
      <c r="BS2191">
        <v>1</v>
      </c>
      <c r="BT2191">
        <v>1</v>
      </c>
      <c r="BU2191">
        <v>1</v>
      </c>
      <c r="BV2191">
        <v>1</v>
      </c>
      <c r="BW2191">
        <v>1</v>
      </c>
      <c r="BX2191">
        <v>1</v>
      </c>
      <c r="BY2191" t="s">
        <v>3</v>
      </c>
      <c r="BZ2191">
        <v>0</v>
      </c>
      <c r="CA2191">
        <v>0</v>
      </c>
      <c r="CB2191" t="s">
        <v>3</v>
      </c>
      <c r="CE2191">
        <v>0</v>
      </c>
      <c r="CF2191">
        <v>0</v>
      </c>
      <c r="CG2191">
        <v>0</v>
      </c>
      <c r="CM2191">
        <v>0</v>
      </c>
      <c r="CN2191" t="s">
        <v>3</v>
      </c>
      <c r="CO2191">
        <v>0</v>
      </c>
      <c r="CP2191">
        <f t="shared" si="1554"/>
        <v>0</v>
      </c>
      <c r="CQ2191">
        <f t="shared" si="1555"/>
        <v>0</v>
      </c>
      <c r="CR2191">
        <f t="shared" si="1556"/>
        <v>0</v>
      </c>
      <c r="CS2191">
        <f t="shared" si="1557"/>
        <v>0</v>
      </c>
      <c r="CT2191">
        <f t="shared" si="1558"/>
        <v>0</v>
      </c>
      <c r="CU2191">
        <f t="shared" si="1559"/>
        <v>0</v>
      </c>
      <c r="CV2191">
        <f t="shared" si="1560"/>
        <v>0</v>
      </c>
      <c r="CW2191">
        <f t="shared" si="1561"/>
        <v>0</v>
      </c>
      <c r="CX2191">
        <f t="shared" si="1562"/>
        <v>0</v>
      </c>
      <c r="CY2191">
        <f t="shared" si="1563"/>
        <v>0</v>
      </c>
      <c r="CZ2191">
        <f t="shared" si="1564"/>
        <v>0</v>
      </c>
      <c r="DC2191" t="s">
        <v>3</v>
      </c>
      <c r="DD2191" t="s">
        <v>3</v>
      </c>
      <c r="DE2191" t="s">
        <v>3</v>
      </c>
      <c r="DF2191" t="s">
        <v>3</v>
      </c>
      <c r="DG2191" t="s">
        <v>3</v>
      </c>
      <c r="DH2191" t="s">
        <v>3</v>
      </c>
      <c r="DI2191" t="s">
        <v>3</v>
      </c>
      <c r="DJ2191" t="s">
        <v>3</v>
      </c>
      <c r="DK2191" t="s">
        <v>3</v>
      </c>
      <c r="DL2191" t="s">
        <v>3</v>
      </c>
      <c r="DM2191" t="s">
        <v>3</v>
      </c>
      <c r="DN2191">
        <v>0</v>
      </c>
      <c r="DO2191">
        <v>0</v>
      </c>
      <c r="DP2191">
        <v>1</v>
      </c>
      <c r="DQ2191">
        <v>1</v>
      </c>
      <c r="DU2191">
        <v>1009</v>
      </c>
      <c r="DV2191" t="s">
        <v>30</v>
      </c>
      <c r="DW2191" t="s">
        <v>30</v>
      </c>
      <c r="DX2191">
        <v>1000</v>
      </c>
      <c r="DZ2191" t="s">
        <v>3</v>
      </c>
      <c r="EA2191" t="s">
        <v>3</v>
      </c>
      <c r="EB2191" t="s">
        <v>3</v>
      </c>
      <c r="EC2191" t="s">
        <v>3</v>
      </c>
      <c r="EE2191">
        <v>29085444</v>
      </c>
      <c r="EF2191">
        <v>12</v>
      </c>
      <c r="EG2191" t="s">
        <v>32</v>
      </c>
      <c r="EH2191">
        <v>0</v>
      </c>
      <c r="EI2191" t="s">
        <v>3</v>
      </c>
      <c r="EJ2191">
        <v>2</v>
      </c>
      <c r="EK2191">
        <v>500002</v>
      </c>
      <c r="EL2191" t="s">
        <v>33</v>
      </c>
      <c r="EM2191" t="s">
        <v>34</v>
      </c>
      <c r="EO2191" t="s">
        <v>3</v>
      </c>
      <c r="EQ2191">
        <v>0</v>
      </c>
      <c r="ER2191">
        <v>0</v>
      </c>
      <c r="ES2191">
        <v>0</v>
      </c>
      <c r="ET2191">
        <v>0</v>
      </c>
      <c r="EU2191">
        <v>0</v>
      </c>
      <c r="EV2191">
        <v>0</v>
      </c>
      <c r="EW2191">
        <v>0</v>
      </c>
      <c r="EX2191">
        <v>0</v>
      </c>
      <c r="FQ2191">
        <v>0</v>
      </c>
      <c r="FR2191">
        <f t="shared" si="1565"/>
        <v>0</v>
      </c>
      <c r="FS2191">
        <v>0</v>
      </c>
      <c r="FX2191">
        <v>0</v>
      </c>
      <c r="FY2191">
        <v>0</v>
      </c>
      <c r="GA2191" t="s">
        <v>3</v>
      </c>
      <c r="GD2191">
        <v>1</v>
      </c>
      <c r="GF2191">
        <v>-304821490</v>
      </c>
      <c r="GG2191">
        <v>2</v>
      </c>
      <c r="GH2191">
        <v>1</v>
      </c>
      <c r="GI2191">
        <v>-2</v>
      </c>
      <c r="GJ2191">
        <v>0</v>
      </c>
      <c r="GK2191">
        <v>0</v>
      </c>
      <c r="GL2191">
        <f t="shared" si="1566"/>
        <v>0</v>
      </c>
      <c r="GM2191">
        <f t="shared" si="1567"/>
        <v>0</v>
      </c>
      <c r="GN2191">
        <f t="shared" si="1568"/>
        <v>0</v>
      </c>
      <c r="GO2191">
        <f t="shared" si="1569"/>
        <v>0</v>
      </c>
      <c r="GP2191">
        <f t="shared" si="1570"/>
        <v>0</v>
      </c>
      <c r="GR2191">
        <v>0</v>
      </c>
      <c r="GS2191">
        <v>0</v>
      </c>
      <c r="GT2191">
        <v>0</v>
      </c>
      <c r="GU2191" t="s">
        <v>3</v>
      </c>
      <c r="GV2191">
        <f t="shared" si="1571"/>
        <v>0</v>
      </c>
      <c r="GW2191">
        <v>1</v>
      </c>
      <c r="GX2191">
        <f t="shared" si="1572"/>
        <v>0</v>
      </c>
      <c r="HA2191">
        <v>0</v>
      </c>
      <c r="HB2191">
        <v>0</v>
      </c>
      <c r="HC2191">
        <f t="shared" si="1573"/>
        <v>0</v>
      </c>
      <c r="HE2191" t="s">
        <v>3</v>
      </c>
      <c r="HF2191" t="s">
        <v>3</v>
      </c>
      <c r="HM2191" t="s">
        <v>3</v>
      </c>
      <c r="IK2191">
        <v>0</v>
      </c>
    </row>
    <row r="2192" spans="1:245">
      <c r="A2192">
        <v>17</v>
      </c>
      <c r="B2192">
        <v>1</v>
      </c>
      <c r="C2192">
        <f>ROW(SmtRes!A2333)</f>
        <v>2333</v>
      </c>
      <c r="D2192">
        <f>ROW(EtalonRes!A2273)</f>
        <v>2273</v>
      </c>
      <c r="E2192" t="s">
        <v>55</v>
      </c>
      <c r="F2192" t="s">
        <v>56</v>
      </c>
      <c r="G2192" t="s">
        <v>57</v>
      </c>
      <c r="H2192" t="s">
        <v>58</v>
      </c>
      <c r="I2192">
        <f>ROUND(2/100,9)</f>
        <v>0.02</v>
      </c>
      <c r="J2192">
        <v>0</v>
      </c>
      <c r="K2192">
        <f>ROUND(2/100,9)</f>
        <v>0.02</v>
      </c>
      <c r="O2192">
        <f t="shared" si="1534"/>
        <v>30.11</v>
      </c>
      <c r="P2192">
        <f t="shared" si="1535"/>
        <v>0</v>
      </c>
      <c r="Q2192">
        <f t="shared" si="1536"/>
        <v>0</v>
      </c>
      <c r="R2192">
        <f t="shared" si="1537"/>
        <v>0</v>
      </c>
      <c r="S2192">
        <f t="shared" si="1538"/>
        <v>30.11</v>
      </c>
      <c r="T2192">
        <f t="shared" si="1539"/>
        <v>0</v>
      </c>
      <c r="U2192">
        <f t="shared" si="1540"/>
        <v>0.1168</v>
      </c>
      <c r="V2192">
        <f t="shared" si="1541"/>
        <v>0</v>
      </c>
      <c r="W2192">
        <f t="shared" si="1542"/>
        <v>0</v>
      </c>
      <c r="X2192">
        <f t="shared" si="1543"/>
        <v>21.68</v>
      </c>
      <c r="Y2192">
        <f t="shared" si="1544"/>
        <v>15.66</v>
      </c>
      <c r="AA2192">
        <v>35863109</v>
      </c>
      <c r="AB2192">
        <f t="shared" si="1545"/>
        <v>45.55</v>
      </c>
      <c r="AC2192">
        <f t="shared" si="1546"/>
        <v>0</v>
      </c>
      <c r="AD2192">
        <f t="shared" si="1547"/>
        <v>0</v>
      </c>
      <c r="AE2192">
        <f t="shared" si="1548"/>
        <v>0</v>
      </c>
      <c r="AF2192">
        <f t="shared" si="1549"/>
        <v>45.55</v>
      </c>
      <c r="AG2192">
        <f t="shared" si="1550"/>
        <v>0</v>
      </c>
      <c r="AH2192">
        <f t="shared" si="1551"/>
        <v>5.84</v>
      </c>
      <c r="AI2192">
        <f t="shared" si="1552"/>
        <v>0</v>
      </c>
      <c r="AJ2192">
        <f t="shared" si="1553"/>
        <v>0</v>
      </c>
      <c r="AK2192">
        <v>45.55</v>
      </c>
      <c r="AL2192">
        <v>0</v>
      </c>
      <c r="AM2192">
        <v>0</v>
      </c>
      <c r="AN2192">
        <v>0</v>
      </c>
      <c r="AO2192">
        <v>45.55</v>
      </c>
      <c r="AP2192">
        <v>0</v>
      </c>
      <c r="AQ2192">
        <v>5.84</v>
      </c>
      <c r="AR2192">
        <v>0</v>
      </c>
      <c r="AS2192">
        <v>0</v>
      </c>
      <c r="AT2192">
        <v>72</v>
      </c>
      <c r="AU2192">
        <v>52</v>
      </c>
      <c r="AV2192">
        <v>1</v>
      </c>
      <c r="AW2192">
        <v>1</v>
      </c>
      <c r="AZ2192">
        <v>1</v>
      </c>
      <c r="BA2192">
        <v>33.049999999999997</v>
      </c>
      <c r="BB2192">
        <v>1</v>
      </c>
      <c r="BC2192">
        <v>1</v>
      </c>
      <c r="BD2192" t="s">
        <v>3</v>
      </c>
      <c r="BE2192" t="s">
        <v>3</v>
      </c>
      <c r="BF2192" t="s">
        <v>3</v>
      </c>
      <c r="BG2192" t="s">
        <v>3</v>
      </c>
      <c r="BH2192">
        <v>0</v>
      </c>
      <c r="BI2192">
        <v>1</v>
      </c>
      <c r="BJ2192" t="s">
        <v>59</v>
      </c>
      <c r="BM2192">
        <v>67001</v>
      </c>
      <c r="BN2192">
        <v>0</v>
      </c>
      <c r="BO2192" t="s">
        <v>56</v>
      </c>
      <c r="BP2192">
        <v>1</v>
      </c>
      <c r="BQ2192">
        <v>6</v>
      </c>
      <c r="BR2192">
        <v>0</v>
      </c>
      <c r="BS2192">
        <v>33.049999999999997</v>
      </c>
      <c r="BT2192">
        <v>1</v>
      </c>
      <c r="BU2192">
        <v>1</v>
      </c>
      <c r="BV2192">
        <v>1</v>
      </c>
      <c r="BW2192">
        <v>1</v>
      </c>
      <c r="BX2192">
        <v>1</v>
      </c>
      <c r="BY2192" t="s">
        <v>3</v>
      </c>
      <c r="BZ2192">
        <v>85</v>
      </c>
      <c r="CA2192">
        <v>65</v>
      </c>
      <c r="CB2192" t="s">
        <v>3</v>
      </c>
      <c r="CE2192">
        <v>0</v>
      </c>
      <c r="CF2192">
        <v>0</v>
      </c>
      <c r="CG2192">
        <v>0</v>
      </c>
      <c r="CM2192">
        <v>0</v>
      </c>
      <c r="CN2192" t="s">
        <v>3</v>
      </c>
      <c r="CO2192">
        <v>0</v>
      </c>
      <c r="CP2192">
        <f t="shared" si="1554"/>
        <v>30.11</v>
      </c>
      <c r="CQ2192">
        <f t="shared" si="1555"/>
        <v>0</v>
      </c>
      <c r="CR2192">
        <f t="shared" si="1556"/>
        <v>0</v>
      </c>
      <c r="CS2192">
        <f t="shared" si="1557"/>
        <v>0</v>
      </c>
      <c r="CT2192">
        <f t="shared" si="1558"/>
        <v>1505.4274999999998</v>
      </c>
      <c r="CU2192">
        <f t="shared" si="1559"/>
        <v>0</v>
      </c>
      <c r="CV2192">
        <f t="shared" si="1560"/>
        <v>5.84</v>
      </c>
      <c r="CW2192">
        <f t="shared" si="1561"/>
        <v>0</v>
      </c>
      <c r="CX2192">
        <f t="shared" si="1562"/>
        <v>0</v>
      </c>
      <c r="CY2192">
        <f t="shared" si="1563"/>
        <v>21.679200000000002</v>
      </c>
      <c r="CZ2192">
        <f t="shared" si="1564"/>
        <v>15.6572</v>
      </c>
      <c r="DC2192" t="s">
        <v>3</v>
      </c>
      <c r="DD2192" t="s">
        <v>3</v>
      </c>
      <c r="DE2192" t="s">
        <v>3</v>
      </c>
      <c r="DF2192" t="s">
        <v>3</v>
      </c>
      <c r="DG2192" t="s">
        <v>3</v>
      </c>
      <c r="DH2192" t="s">
        <v>3</v>
      </c>
      <c r="DI2192" t="s">
        <v>3</v>
      </c>
      <c r="DJ2192" t="s">
        <v>3</v>
      </c>
      <c r="DK2192" t="s">
        <v>3</v>
      </c>
      <c r="DL2192" t="s">
        <v>3</v>
      </c>
      <c r="DM2192" t="s">
        <v>3</v>
      </c>
      <c r="DN2192">
        <v>0</v>
      </c>
      <c r="DO2192">
        <v>0</v>
      </c>
      <c r="DP2192">
        <v>1</v>
      </c>
      <c r="DQ2192">
        <v>1</v>
      </c>
      <c r="DU2192">
        <v>1010</v>
      </c>
      <c r="DV2192" t="s">
        <v>58</v>
      </c>
      <c r="DW2192" t="s">
        <v>58</v>
      </c>
      <c r="DX2192">
        <v>100</v>
      </c>
      <c r="DZ2192" t="s">
        <v>3</v>
      </c>
      <c r="EA2192" t="s">
        <v>3</v>
      </c>
      <c r="EB2192" t="s">
        <v>3</v>
      </c>
      <c r="EC2192" t="s">
        <v>3</v>
      </c>
      <c r="EE2192">
        <v>29085636</v>
      </c>
      <c r="EF2192">
        <v>6</v>
      </c>
      <c r="EG2192" t="s">
        <v>22</v>
      </c>
      <c r="EH2192">
        <v>0</v>
      </c>
      <c r="EI2192" t="s">
        <v>3</v>
      </c>
      <c r="EJ2192">
        <v>1</v>
      </c>
      <c r="EK2192">
        <v>67001</v>
      </c>
      <c r="EL2192" t="s">
        <v>60</v>
      </c>
      <c r="EM2192" t="s">
        <v>61</v>
      </c>
      <c r="EO2192" t="s">
        <v>3</v>
      </c>
      <c r="EQ2192">
        <v>0</v>
      </c>
      <c r="ER2192">
        <v>45.55</v>
      </c>
      <c r="ES2192">
        <v>0</v>
      </c>
      <c r="ET2192">
        <v>0</v>
      </c>
      <c r="EU2192">
        <v>0</v>
      </c>
      <c r="EV2192">
        <v>45.55</v>
      </c>
      <c r="EW2192">
        <v>5.84</v>
      </c>
      <c r="EX2192">
        <v>0</v>
      </c>
      <c r="EY2192">
        <v>0</v>
      </c>
      <c r="FQ2192">
        <v>0</v>
      </c>
      <c r="FR2192">
        <f t="shared" si="1565"/>
        <v>0</v>
      </c>
      <c r="FS2192">
        <v>0</v>
      </c>
      <c r="FV2192" t="s">
        <v>25</v>
      </c>
      <c r="FW2192" t="s">
        <v>26</v>
      </c>
      <c r="FX2192">
        <v>85</v>
      </c>
      <c r="FY2192">
        <v>65</v>
      </c>
      <c r="GA2192" t="s">
        <v>3</v>
      </c>
      <c r="GD2192">
        <v>1</v>
      </c>
      <c r="GF2192">
        <v>-1255865036</v>
      </c>
      <c r="GG2192">
        <v>2</v>
      </c>
      <c r="GH2192">
        <v>1</v>
      </c>
      <c r="GI2192">
        <v>2</v>
      </c>
      <c r="GJ2192">
        <v>0</v>
      </c>
      <c r="GK2192">
        <v>0</v>
      </c>
      <c r="GL2192">
        <f t="shared" si="1566"/>
        <v>0</v>
      </c>
      <c r="GM2192">
        <f t="shared" si="1567"/>
        <v>67.45</v>
      </c>
      <c r="GN2192">
        <f t="shared" si="1568"/>
        <v>67.45</v>
      </c>
      <c r="GO2192">
        <f t="shared" si="1569"/>
        <v>0</v>
      </c>
      <c r="GP2192">
        <f t="shared" si="1570"/>
        <v>0</v>
      </c>
      <c r="GR2192">
        <v>0</v>
      </c>
      <c r="GS2192">
        <v>3</v>
      </c>
      <c r="GT2192">
        <v>0</v>
      </c>
      <c r="GU2192" t="s">
        <v>3</v>
      </c>
      <c r="GV2192">
        <f t="shared" si="1571"/>
        <v>0</v>
      </c>
      <c r="GW2192">
        <v>1</v>
      </c>
      <c r="GX2192">
        <f t="shared" si="1572"/>
        <v>0</v>
      </c>
      <c r="HA2192">
        <v>0</v>
      </c>
      <c r="HB2192">
        <v>0</v>
      </c>
      <c r="HC2192">
        <f t="shared" si="1573"/>
        <v>0</v>
      </c>
      <c r="HE2192" t="s">
        <v>3</v>
      </c>
      <c r="HF2192" t="s">
        <v>3</v>
      </c>
      <c r="HM2192" t="s">
        <v>3</v>
      </c>
      <c r="IK2192">
        <v>0</v>
      </c>
    </row>
    <row r="2193" spans="1:245">
      <c r="A2193">
        <v>17</v>
      </c>
      <c r="B2193">
        <v>1</v>
      </c>
      <c r="C2193">
        <f>ROW(SmtRes!A2336)</f>
        <v>2336</v>
      </c>
      <c r="D2193">
        <f>ROW(EtalonRes!A2276)</f>
        <v>2276</v>
      </c>
      <c r="E2193" t="s">
        <v>62</v>
      </c>
      <c r="F2193" t="s">
        <v>63</v>
      </c>
      <c r="G2193" t="s">
        <v>64</v>
      </c>
      <c r="H2193" t="s">
        <v>65</v>
      </c>
      <c r="I2193">
        <f>ROUND(50/100,9)</f>
        <v>0.5</v>
      </c>
      <c r="J2193">
        <v>0</v>
      </c>
      <c r="K2193">
        <f>ROUND(50/100,9)</f>
        <v>0.5</v>
      </c>
      <c r="O2193">
        <f t="shared" si="1534"/>
        <v>1244.8399999999999</v>
      </c>
      <c r="P2193">
        <f t="shared" si="1535"/>
        <v>0</v>
      </c>
      <c r="Q2193">
        <f t="shared" si="1536"/>
        <v>2.33</v>
      </c>
      <c r="R2193">
        <f t="shared" si="1537"/>
        <v>2.31</v>
      </c>
      <c r="S2193">
        <f t="shared" si="1538"/>
        <v>1242.51</v>
      </c>
      <c r="T2193">
        <f t="shared" si="1539"/>
        <v>0</v>
      </c>
      <c r="U2193">
        <f t="shared" si="1540"/>
        <v>4.82</v>
      </c>
      <c r="V2193">
        <f t="shared" si="1541"/>
        <v>5.0000000000000001E-3</v>
      </c>
      <c r="W2193">
        <f t="shared" si="1542"/>
        <v>0</v>
      </c>
      <c r="X2193">
        <f t="shared" si="1543"/>
        <v>896.27</v>
      </c>
      <c r="Y2193">
        <f t="shared" si="1544"/>
        <v>647.30999999999995</v>
      </c>
      <c r="AA2193">
        <v>35863109</v>
      </c>
      <c r="AB2193">
        <f t="shared" si="1545"/>
        <v>75.5</v>
      </c>
      <c r="AC2193">
        <f t="shared" si="1546"/>
        <v>0</v>
      </c>
      <c r="AD2193">
        <f t="shared" si="1547"/>
        <v>0.31</v>
      </c>
      <c r="AE2193">
        <f t="shared" si="1548"/>
        <v>0.14000000000000001</v>
      </c>
      <c r="AF2193">
        <f t="shared" si="1549"/>
        <v>75.19</v>
      </c>
      <c r="AG2193">
        <f t="shared" si="1550"/>
        <v>0</v>
      </c>
      <c r="AH2193">
        <f t="shared" si="1551"/>
        <v>9.64</v>
      </c>
      <c r="AI2193">
        <f t="shared" si="1552"/>
        <v>0.01</v>
      </c>
      <c r="AJ2193">
        <f t="shared" si="1553"/>
        <v>0</v>
      </c>
      <c r="AK2193">
        <v>75.5</v>
      </c>
      <c r="AL2193">
        <v>0</v>
      </c>
      <c r="AM2193">
        <v>0.31</v>
      </c>
      <c r="AN2193">
        <v>0.14000000000000001</v>
      </c>
      <c r="AO2193">
        <v>75.19</v>
      </c>
      <c r="AP2193">
        <v>0</v>
      </c>
      <c r="AQ2193">
        <v>9.64</v>
      </c>
      <c r="AR2193">
        <v>0.01</v>
      </c>
      <c r="AS2193">
        <v>0</v>
      </c>
      <c r="AT2193">
        <v>72</v>
      </c>
      <c r="AU2193">
        <v>52</v>
      </c>
      <c r="AV2193">
        <v>1</v>
      </c>
      <c r="AW2193">
        <v>1</v>
      </c>
      <c r="AZ2193">
        <v>1</v>
      </c>
      <c r="BA2193">
        <v>33.049999999999997</v>
      </c>
      <c r="BB2193">
        <v>15.06</v>
      </c>
      <c r="BC2193">
        <v>1</v>
      </c>
      <c r="BD2193" t="s">
        <v>3</v>
      </c>
      <c r="BE2193" t="s">
        <v>3</v>
      </c>
      <c r="BF2193" t="s">
        <v>3</v>
      </c>
      <c r="BG2193" t="s">
        <v>3</v>
      </c>
      <c r="BH2193">
        <v>0</v>
      </c>
      <c r="BI2193">
        <v>1</v>
      </c>
      <c r="BJ2193" t="s">
        <v>66</v>
      </c>
      <c r="BM2193">
        <v>67001</v>
      </c>
      <c r="BN2193">
        <v>0</v>
      </c>
      <c r="BO2193" t="s">
        <v>63</v>
      </c>
      <c r="BP2193">
        <v>1</v>
      </c>
      <c r="BQ2193">
        <v>6</v>
      </c>
      <c r="BR2193">
        <v>0</v>
      </c>
      <c r="BS2193">
        <v>33.049999999999997</v>
      </c>
      <c r="BT2193">
        <v>1</v>
      </c>
      <c r="BU2193">
        <v>1</v>
      </c>
      <c r="BV2193">
        <v>1</v>
      </c>
      <c r="BW2193">
        <v>1</v>
      </c>
      <c r="BX2193">
        <v>1</v>
      </c>
      <c r="BY2193" t="s">
        <v>3</v>
      </c>
      <c r="BZ2193">
        <v>85</v>
      </c>
      <c r="CA2193">
        <v>65</v>
      </c>
      <c r="CB2193" t="s">
        <v>3</v>
      </c>
      <c r="CE2193">
        <v>0</v>
      </c>
      <c r="CF2193">
        <v>0</v>
      </c>
      <c r="CG2193">
        <v>0</v>
      </c>
      <c r="CM2193">
        <v>0</v>
      </c>
      <c r="CN2193" t="s">
        <v>3</v>
      </c>
      <c r="CO2193">
        <v>0</v>
      </c>
      <c r="CP2193">
        <f t="shared" si="1554"/>
        <v>1244.8399999999999</v>
      </c>
      <c r="CQ2193">
        <f t="shared" si="1555"/>
        <v>0</v>
      </c>
      <c r="CR2193">
        <f t="shared" si="1556"/>
        <v>4.6686000000000005</v>
      </c>
      <c r="CS2193">
        <f t="shared" si="1557"/>
        <v>4.6269999999999998</v>
      </c>
      <c r="CT2193">
        <f t="shared" si="1558"/>
        <v>2485.0294999999996</v>
      </c>
      <c r="CU2193">
        <f t="shared" si="1559"/>
        <v>0</v>
      </c>
      <c r="CV2193">
        <f t="shared" si="1560"/>
        <v>9.64</v>
      </c>
      <c r="CW2193">
        <f t="shared" si="1561"/>
        <v>0.01</v>
      </c>
      <c r="CX2193">
        <f t="shared" si="1562"/>
        <v>0</v>
      </c>
      <c r="CY2193">
        <f t="shared" si="1563"/>
        <v>896.27039999999988</v>
      </c>
      <c r="CZ2193">
        <f t="shared" si="1564"/>
        <v>647.30639999999994</v>
      </c>
      <c r="DC2193" t="s">
        <v>3</v>
      </c>
      <c r="DD2193" t="s">
        <v>3</v>
      </c>
      <c r="DE2193" t="s">
        <v>3</v>
      </c>
      <c r="DF2193" t="s">
        <v>3</v>
      </c>
      <c r="DG2193" t="s">
        <v>3</v>
      </c>
      <c r="DH2193" t="s">
        <v>3</v>
      </c>
      <c r="DI2193" t="s">
        <v>3</v>
      </c>
      <c r="DJ2193" t="s">
        <v>3</v>
      </c>
      <c r="DK2193" t="s">
        <v>3</v>
      </c>
      <c r="DL2193" t="s">
        <v>3</v>
      </c>
      <c r="DM2193" t="s">
        <v>3</v>
      </c>
      <c r="DN2193">
        <v>0</v>
      </c>
      <c r="DO2193">
        <v>0</v>
      </c>
      <c r="DP2193">
        <v>1</v>
      </c>
      <c r="DQ2193">
        <v>1</v>
      </c>
      <c r="DU2193">
        <v>1003</v>
      </c>
      <c r="DV2193" t="s">
        <v>65</v>
      </c>
      <c r="DW2193" t="s">
        <v>65</v>
      </c>
      <c r="DX2193">
        <v>100</v>
      </c>
      <c r="DZ2193" t="s">
        <v>3</v>
      </c>
      <c r="EA2193" t="s">
        <v>3</v>
      </c>
      <c r="EB2193" t="s">
        <v>3</v>
      </c>
      <c r="EC2193" t="s">
        <v>3</v>
      </c>
      <c r="EE2193">
        <v>29085636</v>
      </c>
      <c r="EF2193">
        <v>6</v>
      </c>
      <c r="EG2193" t="s">
        <v>22</v>
      </c>
      <c r="EH2193">
        <v>0</v>
      </c>
      <c r="EI2193" t="s">
        <v>3</v>
      </c>
      <c r="EJ2193">
        <v>1</v>
      </c>
      <c r="EK2193">
        <v>67001</v>
      </c>
      <c r="EL2193" t="s">
        <v>60</v>
      </c>
      <c r="EM2193" t="s">
        <v>61</v>
      </c>
      <c r="EO2193" t="s">
        <v>3</v>
      </c>
      <c r="EQ2193">
        <v>0</v>
      </c>
      <c r="ER2193">
        <v>75.5</v>
      </c>
      <c r="ES2193">
        <v>0</v>
      </c>
      <c r="ET2193">
        <v>0.31</v>
      </c>
      <c r="EU2193">
        <v>0.14000000000000001</v>
      </c>
      <c r="EV2193">
        <v>75.19</v>
      </c>
      <c r="EW2193">
        <v>9.64</v>
      </c>
      <c r="EX2193">
        <v>0.01</v>
      </c>
      <c r="EY2193">
        <v>0</v>
      </c>
      <c r="FQ2193">
        <v>0</v>
      </c>
      <c r="FR2193">
        <f t="shared" si="1565"/>
        <v>0</v>
      </c>
      <c r="FS2193">
        <v>0</v>
      </c>
      <c r="FV2193" t="s">
        <v>25</v>
      </c>
      <c r="FW2193" t="s">
        <v>26</v>
      </c>
      <c r="FX2193">
        <v>85</v>
      </c>
      <c r="FY2193">
        <v>65</v>
      </c>
      <c r="GA2193" t="s">
        <v>3</v>
      </c>
      <c r="GD2193">
        <v>1</v>
      </c>
      <c r="GF2193">
        <v>-1480086875</v>
      </c>
      <c r="GG2193">
        <v>2</v>
      </c>
      <c r="GH2193">
        <v>1</v>
      </c>
      <c r="GI2193">
        <v>2</v>
      </c>
      <c r="GJ2193">
        <v>0</v>
      </c>
      <c r="GK2193">
        <v>0</v>
      </c>
      <c r="GL2193">
        <f t="shared" si="1566"/>
        <v>0</v>
      </c>
      <c r="GM2193">
        <f t="shared" si="1567"/>
        <v>2788.42</v>
      </c>
      <c r="GN2193">
        <f t="shared" si="1568"/>
        <v>2788.42</v>
      </c>
      <c r="GO2193">
        <f t="shared" si="1569"/>
        <v>0</v>
      </c>
      <c r="GP2193">
        <f t="shared" si="1570"/>
        <v>0</v>
      </c>
      <c r="GR2193">
        <v>0</v>
      </c>
      <c r="GS2193">
        <v>3</v>
      </c>
      <c r="GT2193">
        <v>0</v>
      </c>
      <c r="GU2193" t="s">
        <v>3</v>
      </c>
      <c r="GV2193">
        <f t="shared" si="1571"/>
        <v>0</v>
      </c>
      <c r="GW2193">
        <v>1</v>
      </c>
      <c r="GX2193">
        <f t="shared" si="1572"/>
        <v>0</v>
      </c>
      <c r="HA2193">
        <v>0</v>
      </c>
      <c r="HB2193">
        <v>0</v>
      </c>
      <c r="HC2193">
        <f t="shared" si="1573"/>
        <v>0</v>
      </c>
      <c r="HE2193" t="s">
        <v>3</v>
      </c>
      <c r="HF2193" t="s">
        <v>3</v>
      </c>
      <c r="HM2193" t="s">
        <v>3</v>
      </c>
      <c r="IK2193">
        <v>0</v>
      </c>
    </row>
    <row r="2194" spans="1:245">
      <c r="A2194">
        <v>17</v>
      </c>
      <c r="B2194">
        <v>1</v>
      </c>
      <c r="C2194">
        <f>ROW(SmtRes!A2339)</f>
        <v>2339</v>
      </c>
      <c r="D2194">
        <f>ROW(EtalonRes!A2279)</f>
        <v>2279</v>
      </c>
      <c r="E2194" t="s">
        <v>67</v>
      </c>
      <c r="F2194" t="s">
        <v>68</v>
      </c>
      <c r="G2194" t="s">
        <v>69</v>
      </c>
      <c r="H2194" t="s">
        <v>58</v>
      </c>
      <c r="I2194">
        <f>ROUND(8/100,9)</f>
        <v>0.08</v>
      </c>
      <c r="J2194">
        <v>0</v>
      </c>
      <c r="K2194">
        <f>ROUND(8/100,9)</f>
        <v>0.08</v>
      </c>
      <c r="O2194">
        <f t="shared" si="1534"/>
        <v>382.35</v>
      </c>
      <c r="P2194">
        <f t="shared" si="1535"/>
        <v>0</v>
      </c>
      <c r="Q2194">
        <f t="shared" si="1536"/>
        <v>2.99</v>
      </c>
      <c r="R2194">
        <f t="shared" si="1537"/>
        <v>2.86</v>
      </c>
      <c r="S2194">
        <f t="shared" si="1538"/>
        <v>379.36</v>
      </c>
      <c r="T2194">
        <f t="shared" si="1539"/>
        <v>0</v>
      </c>
      <c r="U2194">
        <f t="shared" si="1540"/>
        <v>1.4312</v>
      </c>
      <c r="V2194">
        <f t="shared" si="1541"/>
        <v>6.4000000000000003E-3</v>
      </c>
      <c r="W2194">
        <f t="shared" si="1542"/>
        <v>0</v>
      </c>
      <c r="X2194">
        <f t="shared" si="1543"/>
        <v>275.2</v>
      </c>
      <c r="Y2194">
        <f t="shared" si="1544"/>
        <v>198.75</v>
      </c>
      <c r="AA2194">
        <v>35863109</v>
      </c>
      <c r="AB2194">
        <f t="shared" si="1545"/>
        <v>145.97999999999999</v>
      </c>
      <c r="AC2194">
        <f t="shared" si="1546"/>
        <v>0</v>
      </c>
      <c r="AD2194">
        <f t="shared" si="1547"/>
        <v>2.5</v>
      </c>
      <c r="AE2194">
        <f t="shared" si="1548"/>
        <v>1.08</v>
      </c>
      <c r="AF2194">
        <f t="shared" si="1549"/>
        <v>143.47999999999999</v>
      </c>
      <c r="AG2194">
        <f t="shared" si="1550"/>
        <v>0</v>
      </c>
      <c r="AH2194">
        <f t="shared" si="1551"/>
        <v>17.89</v>
      </c>
      <c r="AI2194">
        <f t="shared" si="1552"/>
        <v>0.08</v>
      </c>
      <c r="AJ2194">
        <f t="shared" si="1553"/>
        <v>0</v>
      </c>
      <c r="AK2194">
        <v>145.97999999999999</v>
      </c>
      <c r="AL2194">
        <v>0</v>
      </c>
      <c r="AM2194">
        <v>2.5</v>
      </c>
      <c r="AN2194">
        <v>1.08</v>
      </c>
      <c r="AO2194">
        <v>143.47999999999999</v>
      </c>
      <c r="AP2194">
        <v>0</v>
      </c>
      <c r="AQ2194">
        <v>17.89</v>
      </c>
      <c r="AR2194">
        <v>0.08</v>
      </c>
      <c r="AS2194">
        <v>0</v>
      </c>
      <c r="AT2194">
        <v>72</v>
      </c>
      <c r="AU2194">
        <v>52</v>
      </c>
      <c r="AV2194">
        <v>1</v>
      </c>
      <c r="AW2194">
        <v>1</v>
      </c>
      <c r="AZ2194">
        <v>1</v>
      </c>
      <c r="BA2194">
        <v>33.049999999999997</v>
      </c>
      <c r="BB2194">
        <v>14.94</v>
      </c>
      <c r="BC2194">
        <v>1</v>
      </c>
      <c r="BD2194" t="s">
        <v>3</v>
      </c>
      <c r="BE2194" t="s">
        <v>3</v>
      </c>
      <c r="BF2194" t="s">
        <v>3</v>
      </c>
      <c r="BG2194" t="s">
        <v>3</v>
      </c>
      <c r="BH2194">
        <v>0</v>
      </c>
      <c r="BI2194">
        <v>1</v>
      </c>
      <c r="BJ2194" t="s">
        <v>70</v>
      </c>
      <c r="BM2194">
        <v>67001</v>
      </c>
      <c r="BN2194">
        <v>0</v>
      </c>
      <c r="BO2194" t="s">
        <v>68</v>
      </c>
      <c r="BP2194">
        <v>1</v>
      </c>
      <c r="BQ2194">
        <v>6</v>
      </c>
      <c r="BR2194">
        <v>0</v>
      </c>
      <c r="BS2194">
        <v>33.049999999999997</v>
      </c>
      <c r="BT2194">
        <v>1</v>
      </c>
      <c r="BU2194">
        <v>1</v>
      </c>
      <c r="BV2194">
        <v>1</v>
      </c>
      <c r="BW2194">
        <v>1</v>
      </c>
      <c r="BX2194">
        <v>1</v>
      </c>
      <c r="BY2194" t="s">
        <v>3</v>
      </c>
      <c r="BZ2194">
        <v>85</v>
      </c>
      <c r="CA2194">
        <v>65</v>
      </c>
      <c r="CB2194" t="s">
        <v>3</v>
      </c>
      <c r="CE2194">
        <v>0</v>
      </c>
      <c r="CF2194">
        <v>0</v>
      </c>
      <c r="CG2194">
        <v>0</v>
      </c>
      <c r="CM2194">
        <v>0</v>
      </c>
      <c r="CN2194" t="s">
        <v>3</v>
      </c>
      <c r="CO2194">
        <v>0</v>
      </c>
      <c r="CP2194">
        <f t="shared" si="1554"/>
        <v>382.35</v>
      </c>
      <c r="CQ2194">
        <f t="shared" si="1555"/>
        <v>0</v>
      </c>
      <c r="CR2194">
        <f t="shared" si="1556"/>
        <v>37.35</v>
      </c>
      <c r="CS2194">
        <f t="shared" si="1557"/>
        <v>35.694000000000003</v>
      </c>
      <c r="CT2194">
        <f t="shared" si="1558"/>
        <v>4742.0139999999992</v>
      </c>
      <c r="CU2194">
        <f t="shared" si="1559"/>
        <v>0</v>
      </c>
      <c r="CV2194">
        <f t="shared" si="1560"/>
        <v>17.89</v>
      </c>
      <c r="CW2194">
        <f t="shared" si="1561"/>
        <v>0.08</v>
      </c>
      <c r="CX2194">
        <f t="shared" si="1562"/>
        <v>0</v>
      </c>
      <c r="CY2194">
        <f t="shared" si="1563"/>
        <v>275.19840000000005</v>
      </c>
      <c r="CZ2194">
        <f t="shared" si="1564"/>
        <v>198.75440000000003</v>
      </c>
      <c r="DC2194" t="s">
        <v>3</v>
      </c>
      <c r="DD2194" t="s">
        <v>3</v>
      </c>
      <c r="DE2194" t="s">
        <v>3</v>
      </c>
      <c r="DF2194" t="s">
        <v>3</v>
      </c>
      <c r="DG2194" t="s">
        <v>3</v>
      </c>
      <c r="DH2194" t="s">
        <v>3</v>
      </c>
      <c r="DI2194" t="s">
        <v>3</v>
      </c>
      <c r="DJ2194" t="s">
        <v>3</v>
      </c>
      <c r="DK2194" t="s">
        <v>3</v>
      </c>
      <c r="DL2194" t="s">
        <v>3</v>
      </c>
      <c r="DM2194" t="s">
        <v>3</v>
      </c>
      <c r="DN2194">
        <v>0</v>
      </c>
      <c r="DO2194">
        <v>0</v>
      </c>
      <c r="DP2194">
        <v>1</v>
      </c>
      <c r="DQ2194">
        <v>1</v>
      </c>
      <c r="DU2194">
        <v>1010</v>
      </c>
      <c r="DV2194" t="s">
        <v>58</v>
      </c>
      <c r="DW2194" t="s">
        <v>58</v>
      </c>
      <c r="DX2194">
        <v>100</v>
      </c>
      <c r="DZ2194" t="s">
        <v>3</v>
      </c>
      <c r="EA2194" t="s">
        <v>3</v>
      </c>
      <c r="EB2194" t="s">
        <v>3</v>
      </c>
      <c r="EC2194" t="s">
        <v>3</v>
      </c>
      <c r="EE2194">
        <v>29085636</v>
      </c>
      <c r="EF2194">
        <v>6</v>
      </c>
      <c r="EG2194" t="s">
        <v>22</v>
      </c>
      <c r="EH2194">
        <v>0</v>
      </c>
      <c r="EI2194" t="s">
        <v>3</v>
      </c>
      <c r="EJ2194">
        <v>1</v>
      </c>
      <c r="EK2194">
        <v>67001</v>
      </c>
      <c r="EL2194" t="s">
        <v>60</v>
      </c>
      <c r="EM2194" t="s">
        <v>61</v>
      </c>
      <c r="EO2194" t="s">
        <v>3</v>
      </c>
      <c r="EQ2194">
        <v>0</v>
      </c>
      <c r="ER2194">
        <v>145.97999999999999</v>
      </c>
      <c r="ES2194">
        <v>0</v>
      </c>
      <c r="ET2194">
        <v>2.5</v>
      </c>
      <c r="EU2194">
        <v>1.08</v>
      </c>
      <c r="EV2194">
        <v>143.47999999999999</v>
      </c>
      <c r="EW2194">
        <v>17.89</v>
      </c>
      <c r="EX2194">
        <v>0.08</v>
      </c>
      <c r="EY2194">
        <v>0</v>
      </c>
      <c r="FQ2194">
        <v>0</v>
      </c>
      <c r="FR2194">
        <f t="shared" si="1565"/>
        <v>0</v>
      </c>
      <c r="FS2194">
        <v>0</v>
      </c>
      <c r="FV2194" t="s">
        <v>25</v>
      </c>
      <c r="FW2194" t="s">
        <v>26</v>
      </c>
      <c r="FX2194">
        <v>85</v>
      </c>
      <c r="FY2194">
        <v>65</v>
      </c>
      <c r="GA2194" t="s">
        <v>3</v>
      </c>
      <c r="GD2194">
        <v>1</v>
      </c>
      <c r="GF2194">
        <v>1945260508</v>
      </c>
      <c r="GG2194">
        <v>2</v>
      </c>
      <c r="GH2194">
        <v>1</v>
      </c>
      <c r="GI2194">
        <v>2</v>
      </c>
      <c r="GJ2194">
        <v>0</v>
      </c>
      <c r="GK2194">
        <v>0</v>
      </c>
      <c r="GL2194">
        <f t="shared" si="1566"/>
        <v>0</v>
      </c>
      <c r="GM2194">
        <f t="shared" si="1567"/>
        <v>856.3</v>
      </c>
      <c r="GN2194">
        <f t="shared" si="1568"/>
        <v>856.3</v>
      </c>
      <c r="GO2194">
        <f t="shared" si="1569"/>
        <v>0</v>
      </c>
      <c r="GP2194">
        <f t="shared" si="1570"/>
        <v>0</v>
      </c>
      <c r="GR2194">
        <v>0</v>
      </c>
      <c r="GS2194">
        <v>3</v>
      </c>
      <c r="GT2194">
        <v>0</v>
      </c>
      <c r="GU2194" t="s">
        <v>3</v>
      </c>
      <c r="GV2194">
        <f t="shared" si="1571"/>
        <v>0</v>
      </c>
      <c r="GW2194">
        <v>1</v>
      </c>
      <c r="GX2194">
        <f t="shared" si="1572"/>
        <v>0</v>
      </c>
      <c r="HA2194">
        <v>0</v>
      </c>
      <c r="HB2194">
        <v>0</v>
      </c>
      <c r="HC2194">
        <f t="shared" si="1573"/>
        <v>0</v>
      </c>
      <c r="HE2194" t="s">
        <v>3</v>
      </c>
      <c r="HF2194" t="s">
        <v>3</v>
      </c>
      <c r="HM2194" t="s">
        <v>3</v>
      </c>
      <c r="IK2194">
        <v>0</v>
      </c>
    </row>
    <row r="2196" spans="1:245">
      <c r="A2196" s="2">
        <v>51</v>
      </c>
      <c r="B2196" s="2">
        <f>B2180</f>
        <v>1</v>
      </c>
      <c r="C2196" s="2">
        <f>A2180</f>
        <v>5</v>
      </c>
      <c r="D2196" s="2">
        <f>ROW(A2180)</f>
        <v>2180</v>
      </c>
      <c r="E2196" s="2"/>
      <c r="F2196" s="2" t="str">
        <f>IF(F2180&lt;&gt;"",F2180,"")</f>
        <v>Новый подраздел</v>
      </c>
      <c r="G2196" s="2" t="str">
        <f>IF(G2180&lt;&gt;"",G2180,"")</f>
        <v>демонтаж</v>
      </c>
      <c r="H2196" s="2">
        <v>0</v>
      </c>
      <c r="I2196" s="2"/>
      <c r="J2196" s="2"/>
      <c r="K2196" s="2"/>
      <c r="L2196" s="2"/>
      <c r="M2196" s="2"/>
      <c r="N2196" s="2"/>
      <c r="O2196" s="2">
        <f t="shared" ref="O2196:T2196" si="1574">ROUND(AB2196,2)</f>
        <v>3858.27</v>
      </c>
      <c r="P2196" s="2">
        <f t="shared" si="1574"/>
        <v>0</v>
      </c>
      <c r="Q2196" s="2">
        <f t="shared" si="1574"/>
        <v>60.09</v>
      </c>
      <c r="R2196" s="2">
        <f t="shared" si="1574"/>
        <v>42.27</v>
      </c>
      <c r="S2196" s="2">
        <f t="shared" si="1574"/>
        <v>3798.18</v>
      </c>
      <c r="T2196" s="2">
        <f t="shared" si="1574"/>
        <v>0</v>
      </c>
      <c r="U2196" s="2">
        <f>AH2196</f>
        <v>14.592040000000001</v>
      </c>
      <c r="V2196" s="2">
        <f>AI2196</f>
        <v>0.11472000000000002</v>
      </c>
      <c r="W2196" s="2">
        <f>ROUND(AJ2196,2)</f>
        <v>0</v>
      </c>
      <c r="X2196" s="2">
        <f>ROUND(AK2196,2)</f>
        <v>2697.34</v>
      </c>
      <c r="Y2196" s="2">
        <f>ROUND(AL2196,2)</f>
        <v>2001.62</v>
      </c>
      <c r="Z2196" s="2"/>
      <c r="AA2196" s="2"/>
      <c r="AB2196" s="2">
        <f>ROUND(SUMIF(AA2184:AA2194,"=35863109",O2184:O2194),2)</f>
        <v>3858.27</v>
      </c>
      <c r="AC2196" s="2">
        <f>ROUND(SUMIF(AA2184:AA2194,"=35863109",P2184:P2194),2)</f>
        <v>0</v>
      </c>
      <c r="AD2196" s="2">
        <f>ROUND(SUMIF(AA2184:AA2194,"=35863109",Q2184:Q2194),2)</f>
        <v>60.09</v>
      </c>
      <c r="AE2196" s="2">
        <f>ROUND(SUMIF(AA2184:AA2194,"=35863109",R2184:R2194),2)</f>
        <v>42.27</v>
      </c>
      <c r="AF2196" s="2">
        <f>ROUND(SUMIF(AA2184:AA2194,"=35863109",S2184:S2194),2)</f>
        <v>3798.18</v>
      </c>
      <c r="AG2196" s="2">
        <f>ROUND(SUMIF(AA2184:AA2194,"=35863109",T2184:T2194),2)</f>
        <v>0</v>
      </c>
      <c r="AH2196" s="2">
        <f>SUMIF(AA2184:AA2194,"=35863109",U2184:U2194)</f>
        <v>14.592040000000001</v>
      </c>
      <c r="AI2196" s="2">
        <f>SUMIF(AA2184:AA2194,"=35863109",V2184:V2194)</f>
        <v>0.11472000000000002</v>
      </c>
      <c r="AJ2196" s="2">
        <f>ROUND(SUMIF(AA2184:AA2194,"=35863109",W2184:W2194),2)</f>
        <v>0</v>
      </c>
      <c r="AK2196" s="2">
        <f>ROUND(SUMIF(AA2184:AA2194,"=35863109",X2184:X2194),2)</f>
        <v>2697.34</v>
      </c>
      <c r="AL2196" s="2">
        <f>ROUND(SUMIF(AA2184:AA2194,"=35863109",Y2184:Y2194),2)</f>
        <v>2001.62</v>
      </c>
      <c r="AM2196" s="2"/>
      <c r="AN2196" s="2"/>
      <c r="AO2196" s="2">
        <f t="shared" ref="AO2196:BD2196" si="1575">ROUND(BX2196,2)</f>
        <v>0</v>
      </c>
      <c r="AP2196" s="2">
        <f t="shared" si="1575"/>
        <v>0</v>
      </c>
      <c r="AQ2196" s="2">
        <f t="shared" si="1575"/>
        <v>0</v>
      </c>
      <c r="AR2196" s="2">
        <f t="shared" si="1575"/>
        <v>8557.23</v>
      </c>
      <c r="AS2196" s="2">
        <f t="shared" si="1575"/>
        <v>8557.23</v>
      </c>
      <c r="AT2196" s="2">
        <f t="shared" si="1575"/>
        <v>0</v>
      </c>
      <c r="AU2196" s="2">
        <f t="shared" si="1575"/>
        <v>0</v>
      </c>
      <c r="AV2196" s="2">
        <f t="shared" si="1575"/>
        <v>0</v>
      </c>
      <c r="AW2196" s="2">
        <f t="shared" si="1575"/>
        <v>0</v>
      </c>
      <c r="AX2196" s="2">
        <f t="shared" si="1575"/>
        <v>0</v>
      </c>
      <c r="AY2196" s="2">
        <f t="shared" si="1575"/>
        <v>0</v>
      </c>
      <c r="AZ2196" s="2">
        <f t="shared" si="1575"/>
        <v>0</v>
      </c>
      <c r="BA2196" s="2">
        <f t="shared" si="1575"/>
        <v>0</v>
      </c>
      <c r="BB2196" s="2">
        <f t="shared" si="1575"/>
        <v>0</v>
      </c>
      <c r="BC2196" s="2">
        <f t="shared" si="1575"/>
        <v>0</v>
      </c>
      <c r="BD2196" s="2">
        <f t="shared" si="1575"/>
        <v>0</v>
      </c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>
        <f>ROUND(SUMIF(AA2184:AA2194,"=35863109",FQ2184:FQ2194),2)</f>
        <v>0</v>
      </c>
      <c r="BY2196" s="2">
        <f>ROUND(SUMIF(AA2184:AA2194,"=35863109",FR2184:FR2194),2)</f>
        <v>0</v>
      </c>
      <c r="BZ2196" s="2">
        <f>ROUND(SUMIF(AA2184:AA2194,"=35863109",GL2184:GL2194),2)</f>
        <v>0</v>
      </c>
      <c r="CA2196" s="2">
        <f>ROUND(SUMIF(AA2184:AA2194,"=35863109",GM2184:GM2194),2)</f>
        <v>8557.23</v>
      </c>
      <c r="CB2196" s="2">
        <f>ROUND(SUMIF(AA2184:AA2194,"=35863109",GN2184:GN2194),2)</f>
        <v>8557.23</v>
      </c>
      <c r="CC2196" s="2">
        <f>ROUND(SUMIF(AA2184:AA2194,"=35863109",GO2184:GO2194),2)</f>
        <v>0</v>
      </c>
      <c r="CD2196" s="2">
        <f>ROUND(SUMIF(AA2184:AA2194,"=35863109",GP2184:GP2194),2)</f>
        <v>0</v>
      </c>
      <c r="CE2196" s="2">
        <f>AC2196-BX2196</f>
        <v>0</v>
      </c>
      <c r="CF2196" s="2">
        <f>AC2196-BY2196</f>
        <v>0</v>
      </c>
      <c r="CG2196" s="2">
        <f>BX2196-BZ2196</f>
        <v>0</v>
      </c>
      <c r="CH2196" s="2">
        <f>AC2196-BX2196-BY2196+BZ2196</f>
        <v>0</v>
      </c>
      <c r="CI2196" s="2">
        <f>BY2196-BZ2196</f>
        <v>0</v>
      </c>
      <c r="CJ2196" s="2">
        <f>ROUND(SUMIF(AA2184:AA2194,"=35863109",GX2184:GX2194),2)</f>
        <v>0</v>
      </c>
      <c r="CK2196" s="2">
        <f>ROUND(SUMIF(AA2184:AA2194,"=35863109",GY2184:GY2194),2)</f>
        <v>0</v>
      </c>
      <c r="CL2196" s="2">
        <f>ROUND(SUMIF(AA2184:AA2194,"=35863109",GZ2184:GZ2194),2)</f>
        <v>0</v>
      </c>
      <c r="CM2196" s="2">
        <f>ROUND(SUMIF(AA2184:AA2194,"=35863109",HD2184:HD2194),2)</f>
        <v>0</v>
      </c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  <c r="FF2196" s="3"/>
      <c r="FG2196" s="3"/>
      <c r="FH2196" s="3"/>
      <c r="FI2196" s="3"/>
      <c r="FJ2196" s="3"/>
      <c r="FK2196" s="3"/>
      <c r="FL2196" s="3"/>
      <c r="FM2196" s="3"/>
      <c r="FN2196" s="3"/>
      <c r="FO2196" s="3"/>
      <c r="FP2196" s="3"/>
      <c r="FQ2196" s="3"/>
      <c r="FR2196" s="3"/>
      <c r="FS2196" s="3"/>
      <c r="FT2196" s="3"/>
      <c r="FU2196" s="3"/>
      <c r="FV2196" s="3"/>
      <c r="FW2196" s="3"/>
      <c r="FX2196" s="3"/>
      <c r="FY2196" s="3"/>
      <c r="FZ2196" s="3"/>
      <c r="GA2196" s="3"/>
      <c r="GB2196" s="3"/>
      <c r="GC2196" s="3"/>
      <c r="GD2196" s="3"/>
      <c r="GE2196" s="3"/>
      <c r="GF2196" s="3"/>
      <c r="GG2196" s="3"/>
      <c r="GH2196" s="3"/>
      <c r="GI2196" s="3"/>
      <c r="GJ2196" s="3"/>
      <c r="GK2196" s="3"/>
      <c r="GL2196" s="3"/>
      <c r="GM2196" s="3"/>
      <c r="GN2196" s="3"/>
      <c r="GO2196" s="3"/>
      <c r="GP2196" s="3"/>
      <c r="GQ2196" s="3"/>
      <c r="GR2196" s="3"/>
      <c r="GS2196" s="3"/>
      <c r="GT2196" s="3"/>
      <c r="GU2196" s="3"/>
      <c r="GV2196" s="3"/>
      <c r="GW2196" s="3"/>
      <c r="GX2196" s="3">
        <v>0</v>
      </c>
    </row>
    <row r="2198" spans="1:245">
      <c r="A2198" s="4">
        <v>50</v>
      </c>
      <c r="B2198" s="4">
        <v>0</v>
      </c>
      <c r="C2198" s="4">
        <v>0</v>
      </c>
      <c r="D2198" s="4">
        <v>1</v>
      </c>
      <c r="E2198" s="4">
        <v>201</v>
      </c>
      <c r="F2198" s="4">
        <f>ROUND(Source!O2196,O2198)</f>
        <v>3858.27</v>
      </c>
      <c r="G2198" s="4" t="s">
        <v>71</v>
      </c>
      <c r="H2198" s="4" t="s">
        <v>72</v>
      </c>
      <c r="I2198" s="4"/>
      <c r="J2198" s="4"/>
      <c r="K2198" s="4">
        <v>201</v>
      </c>
      <c r="L2198" s="4">
        <v>1</v>
      </c>
      <c r="M2198" s="4">
        <v>3</v>
      </c>
      <c r="N2198" s="4" t="s">
        <v>3</v>
      </c>
      <c r="O2198" s="4">
        <v>2</v>
      </c>
      <c r="P2198" s="4"/>
      <c r="Q2198" s="4"/>
      <c r="R2198" s="4"/>
      <c r="S2198" s="4"/>
      <c r="T2198" s="4"/>
      <c r="U2198" s="4"/>
      <c r="V2198" s="4"/>
      <c r="W2198" s="4"/>
    </row>
    <row r="2199" spans="1:245">
      <c r="A2199" s="4">
        <v>50</v>
      </c>
      <c r="B2199" s="4">
        <v>0</v>
      </c>
      <c r="C2199" s="4">
        <v>0</v>
      </c>
      <c r="D2199" s="4">
        <v>1</v>
      </c>
      <c r="E2199" s="4">
        <v>202</v>
      </c>
      <c r="F2199" s="4">
        <f>ROUND(Source!P2196,O2199)</f>
        <v>0</v>
      </c>
      <c r="G2199" s="4" t="s">
        <v>73</v>
      </c>
      <c r="H2199" s="4" t="s">
        <v>74</v>
      </c>
      <c r="I2199" s="4"/>
      <c r="J2199" s="4"/>
      <c r="K2199" s="4">
        <v>202</v>
      </c>
      <c r="L2199" s="4">
        <v>2</v>
      </c>
      <c r="M2199" s="4">
        <v>3</v>
      </c>
      <c r="N2199" s="4" t="s">
        <v>3</v>
      </c>
      <c r="O2199" s="4">
        <v>2</v>
      </c>
      <c r="P2199" s="4"/>
      <c r="Q2199" s="4"/>
      <c r="R2199" s="4"/>
      <c r="S2199" s="4"/>
      <c r="T2199" s="4"/>
      <c r="U2199" s="4"/>
      <c r="V2199" s="4"/>
      <c r="W2199" s="4"/>
    </row>
    <row r="2200" spans="1:245">
      <c r="A2200" s="4">
        <v>50</v>
      </c>
      <c r="B2200" s="4">
        <v>0</v>
      </c>
      <c r="C2200" s="4">
        <v>0</v>
      </c>
      <c r="D2200" s="4">
        <v>1</v>
      </c>
      <c r="E2200" s="4">
        <v>222</v>
      </c>
      <c r="F2200" s="4">
        <f>ROUND(Source!AO2196,O2200)</f>
        <v>0</v>
      </c>
      <c r="G2200" s="4" t="s">
        <v>75</v>
      </c>
      <c r="H2200" s="4" t="s">
        <v>76</v>
      </c>
      <c r="I2200" s="4"/>
      <c r="J2200" s="4"/>
      <c r="K2200" s="4">
        <v>222</v>
      </c>
      <c r="L2200" s="4">
        <v>3</v>
      </c>
      <c r="M2200" s="4">
        <v>3</v>
      </c>
      <c r="N2200" s="4" t="s">
        <v>3</v>
      </c>
      <c r="O2200" s="4">
        <v>2</v>
      </c>
      <c r="P2200" s="4"/>
      <c r="Q2200" s="4"/>
      <c r="R2200" s="4"/>
      <c r="S2200" s="4"/>
      <c r="T2200" s="4"/>
      <c r="U2200" s="4"/>
      <c r="V2200" s="4"/>
      <c r="W2200" s="4"/>
    </row>
    <row r="2201" spans="1:245">
      <c r="A2201" s="4">
        <v>50</v>
      </c>
      <c r="B2201" s="4">
        <v>0</v>
      </c>
      <c r="C2201" s="4">
        <v>0</v>
      </c>
      <c r="D2201" s="4">
        <v>1</v>
      </c>
      <c r="E2201" s="4">
        <v>225</v>
      </c>
      <c r="F2201" s="4">
        <f>ROUND(Source!AV2196,O2201)</f>
        <v>0</v>
      </c>
      <c r="G2201" s="4" t="s">
        <v>77</v>
      </c>
      <c r="H2201" s="4" t="s">
        <v>78</v>
      </c>
      <c r="I2201" s="4"/>
      <c r="J2201" s="4"/>
      <c r="K2201" s="4">
        <v>225</v>
      </c>
      <c r="L2201" s="4">
        <v>4</v>
      </c>
      <c r="M2201" s="4">
        <v>3</v>
      </c>
      <c r="N2201" s="4" t="s">
        <v>3</v>
      </c>
      <c r="O2201" s="4">
        <v>2</v>
      </c>
      <c r="P2201" s="4"/>
      <c r="Q2201" s="4"/>
      <c r="R2201" s="4"/>
      <c r="S2201" s="4"/>
      <c r="T2201" s="4"/>
      <c r="U2201" s="4"/>
      <c r="V2201" s="4"/>
      <c r="W2201" s="4"/>
    </row>
    <row r="2202" spans="1:245">
      <c r="A2202" s="4">
        <v>50</v>
      </c>
      <c r="B2202" s="4">
        <v>0</v>
      </c>
      <c r="C2202" s="4">
        <v>0</v>
      </c>
      <c r="D2202" s="4">
        <v>1</v>
      </c>
      <c r="E2202" s="4">
        <v>226</v>
      </c>
      <c r="F2202" s="4">
        <f>ROUND(Source!AW2196,O2202)</f>
        <v>0</v>
      </c>
      <c r="G2202" s="4" t="s">
        <v>79</v>
      </c>
      <c r="H2202" s="4" t="s">
        <v>80</v>
      </c>
      <c r="I2202" s="4"/>
      <c r="J2202" s="4"/>
      <c r="K2202" s="4">
        <v>226</v>
      </c>
      <c r="L2202" s="4">
        <v>5</v>
      </c>
      <c r="M2202" s="4">
        <v>3</v>
      </c>
      <c r="N2202" s="4" t="s">
        <v>3</v>
      </c>
      <c r="O2202" s="4">
        <v>2</v>
      </c>
      <c r="P2202" s="4"/>
      <c r="Q2202" s="4"/>
      <c r="R2202" s="4"/>
      <c r="S2202" s="4"/>
      <c r="T2202" s="4"/>
      <c r="U2202" s="4"/>
      <c r="V2202" s="4"/>
      <c r="W2202" s="4"/>
    </row>
    <row r="2203" spans="1:245">
      <c r="A2203" s="4">
        <v>50</v>
      </c>
      <c r="B2203" s="4">
        <v>0</v>
      </c>
      <c r="C2203" s="4">
        <v>0</v>
      </c>
      <c r="D2203" s="4">
        <v>1</v>
      </c>
      <c r="E2203" s="4">
        <v>227</v>
      </c>
      <c r="F2203" s="4">
        <f>ROUND(Source!AX2196,O2203)</f>
        <v>0</v>
      </c>
      <c r="G2203" s="4" t="s">
        <v>81</v>
      </c>
      <c r="H2203" s="4" t="s">
        <v>82</v>
      </c>
      <c r="I2203" s="4"/>
      <c r="J2203" s="4"/>
      <c r="K2203" s="4">
        <v>227</v>
      </c>
      <c r="L2203" s="4">
        <v>6</v>
      </c>
      <c r="M2203" s="4">
        <v>3</v>
      </c>
      <c r="N2203" s="4" t="s">
        <v>3</v>
      </c>
      <c r="O2203" s="4">
        <v>2</v>
      </c>
      <c r="P2203" s="4"/>
      <c r="Q2203" s="4"/>
      <c r="R2203" s="4"/>
      <c r="S2203" s="4"/>
      <c r="T2203" s="4"/>
      <c r="U2203" s="4"/>
      <c r="V2203" s="4"/>
      <c r="W2203" s="4"/>
    </row>
    <row r="2204" spans="1:245">
      <c r="A2204" s="4">
        <v>50</v>
      </c>
      <c r="B2204" s="4">
        <v>0</v>
      </c>
      <c r="C2204" s="4">
        <v>0</v>
      </c>
      <c r="D2204" s="4">
        <v>1</v>
      </c>
      <c r="E2204" s="4">
        <v>228</v>
      </c>
      <c r="F2204" s="4">
        <f>ROUND(Source!AY2196,O2204)</f>
        <v>0</v>
      </c>
      <c r="G2204" s="4" t="s">
        <v>83</v>
      </c>
      <c r="H2204" s="4" t="s">
        <v>84</v>
      </c>
      <c r="I2204" s="4"/>
      <c r="J2204" s="4"/>
      <c r="K2204" s="4">
        <v>228</v>
      </c>
      <c r="L2204" s="4">
        <v>7</v>
      </c>
      <c r="M2204" s="4">
        <v>3</v>
      </c>
      <c r="N2204" s="4" t="s">
        <v>3</v>
      </c>
      <c r="O2204" s="4">
        <v>2</v>
      </c>
      <c r="P2204" s="4"/>
      <c r="Q2204" s="4"/>
      <c r="R2204" s="4"/>
      <c r="S2204" s="4"/>
      <c r="T2204" s="4"/>
      <c r="U2204" s="4"/>
      <c r="V2204" s="4"/>
      <c r="W2204" s="4"/>
    </row>
    <row r="2205" spans="1:245">
      <c r="A2205" s="4">
        <v>50</v>
      </c>
      <c r="B2205" s="4">
        <v>0</v>
      </c>
      <c r="C2205" s="4">
        <v>0</v>
      </c>
      <c r="D2205" s="4">
        <v>1</v>
      </c>
      <c r="E2205" s="4">
        <v>216</v>
      </c>
      <c r="F2205" s="4">
        <f>ROUND(Source!AP2196,O2205)</f>
        <v>0</v>
      </c>
      <c r="G2205" s="4" t="s">
        <v>85</v>
      </c>
      <c r="H2205" s="4" t="s">
        <v>86</v>
      </c>
      <c r="I2205" s="4"/>
      <c r="J2205" s="4"/>
      <c r="K2205" s="4">
        <v>216</v>
      </c>
      <c r="L2205" s="4">
        <v>8</v>
      </c>
      <c r="M2205" s="4">
        <v>3</v>
      </c>
      <c r="N2205" s="4" t="s">
        <v>3</v>
      </c>
      <c r="O2205" s="4">
        <v>2</v>
      </c>
      <c r="P2205" s="4"/>
      <c r="Q2205" s="4"/>
      <c r="R2205" s="4"/>
      <c r="S2205" s="4"/>
      <c r="T2205" s="4"/>
      <c r="U2205" s="4"/>
      <c r="V2205" s="4"/>
      <c r="W2205" s="4"/>
    </row>
    <row r="2206" spans="1:245">
      <c r="A2206" s="4">
        <v>50</v>
      </c>
      <c r="B2206" s="4">
        <v>0</v>
      </c>
      <c r="C2206" s="4">
        <v>0</v>
      </c>
      <c r="D2206" s="4">
        <v>1</v>
      </c>
      <c r="E2206" s="4">
        <v>223</v>
      </c>
      <c r="F2206" s="4">
        <f>ROUND(Source!AQ2196,O2206)</f>
        <v>0</v>
      </c>
      <c r="G2206" s="4" t="s">
        <v>87</v>
      </c>
      <c r="H2206" s="4" t="s">
        <v>88</v>
      </c>
      <c r="I2206" s="4"/>
      <c r="J2206" s="4"/>
      <c r="K2206" s="4">
        <v>223</v>
      </c>
      <c r="L2206" s="4">
        <v>9</v>
      </c>
      <c r="M2206" s="4">
        <v>3</v>
      </c>
      <c r="N2206" s="4" t="s">
        <v>3</v>
      </c>
      <c r="O2206" s="4">
        <v>2</v>
      </c>
      <c r="P2206" s="4"/>
      <c r="Q2206" s="4"/>
      <c r="R2206" s="4"/>
      <c r="S2206" s="4"/>
      <c r="T2206" s="4"/>
      <c r="U2206" s="4"/>
      <c r="V2206" s="4"/>
      <c r="W2206" s="4"/>
    </row>
    <row r="2207" spans="1:245">
      <c r="A2207" s="4">
        <v>50</v>
      </c>
      <c r="B2207" s="4">
        <v>0</v>
      </c>
      <c r="C2207" s="4">
        <v>0</v>
      </c>
      <c r="D2207" s="4">
        <v>1</v>
      </c>
      <c r="E2207" s="4">
        <v>229</v>
      </c>
      <c r="F2207" s="4">
        <f>ROUND(Source!AZ2196,O2207)</f>
        <v>0</v>
      </c>
      <c r="G2207" s="4" t="s">
        <v>89</v>
      </c>
      <c r="H2207" s="4" t="s">
        <v>90</v>
      </c>
      <c r="I2207" s="4"/>
      <c r="J2207" s="4"/>
      <c r="K2207" s="4">
        <v>229</v>
      </c>
      <c r="L2207" s="4">
        <v>10</v>
      </c>
      <c r="M2207" s="4">
        <v>3</v>
      </c>
      <c r="N2207" s="4" t="s">
        <v>3</v>
      </c>
      <c r="O2207" s="4">
        <v>2</v>
      </c>
      <c r="P2207" s="4"/>
      <c r="Q2207" s="4"/>
      <c r="R2207" s="4"/>
      <c r="S2207" s="4"/>
      <c r="T2207" s="4"/>
      <c r="U2207" s="4"/>
      <c r="V2207" s="4"/>
      <c r="W2207" s="4"/>
    </row>
    <row r="2208" spans="1:245">
      <c r="A2208" s="4">
        <v>50</v>
      </c>
      <c r="B2208" s="4">
        <v>0</v>
      </c>
      <c r="C2208" s="4">
        <v>0</v>
      </c>
      <c r="D2208" s="4">
        <v>1</v>
      </c>
      <c r="E2208" s="4">
        <v>203</v>
      </c>
      <c r="F2208" s="4">
        <f>ROUND(Source!Q2196,O2208)</f>
        <v>60.09</v>
      </c>
      <c r="G2208" s="4" t="s">
        <v>91</v>
      </c>
      <c r="H2208" s="4" t="s">
        <v>92</v>
      </c>
      <c r="I2208" s="4"/>
      <c r="J2208" s="4"/>
      <c r="K2208" s="4">
        <v>203</v>
      </c>
      <c r="L2208" s="4">
        <v>11</v>
      </c>
      <c r="M2208" s="4">
        <v>3</v>
      </c>
      <c r="N2208" s="4" t="s">
        <v>3</v>
      </c>
      <c r="O2208" s="4">
        <v>2</v>
      </c>
      <c r="P2208" s="4"/>
      <c r="Q2208" s="4"/>
      <c r="R2208" s="4"/>
      <c r="S2208" s="4"/>
      <c r="T2208" s="4"/>
      <c r="U2208" s="4"/>
      <c r="V2208" s="4"/>
      <c r="W2208" s="4"/>
    </row>
    <row r="2209" spans="1:23">
      <c r="A2209" s="4">
        <v>50</v>
      </c>
      <c r="B2209" s="4">
        <v>0</v>
      </c>
      <c r="C2209" s="4">
        <v>0</v>
      </c>
      <c r="D2209" s="4">
        <v>1</v>
      </c>
      <c r="E2209" s="4">
        <v>231</v>
      </c>
      <c r="F2209" s="4">
        <f>ROUND(Source!BB2196,O2209)</f>
        <v>0</v>
      </c>
      <c r="G2209" s="4" t="s">
        <v>93</v>
      </c>
      <c r="H2209" s="4" t="s">
        <v>94</v>
      </c>
      <c r="I2209" s="4"/>
      <c r="J2209" s="4"/>
      <c r="K2209" s="4">
        <v>231</v>
      </c>
      <c r="L2209" s="4">
        <v>12</v>
      </c>
      <c r="M2209" s="4">
        <v>3</v>
      </c>
      <c r="N2209" s="4" t="s">
        <v>3</v>
      </c>
      <c r="O2209" s="4">
        <v>2</v>
      </c>
      <c r="P2209" s="4"/>
      <c r="Q2209" s="4"/>
      <c r="R2209" s="4"/>
      <c r="S2209" s="4"/>
      <c r="T2209" s="4"/>
      <c r="U2209" s="4"/>
      <c r="V2209" s="4"/>
      <c r="W2209" s="4"/>
    </row>
    <row r="2210" spans="1:23">
      <c r="A2210" s="4">
        <v>50</v>
      </c>
      <c r="B2210" s="4">
        <v>0</v>
      </c>
      <c r="C2210" s="4">
        <v>0</v>
      </c>
      <c r="D2210" s="4">
        <v>1</v>
      </c>
      <c r="E2210" s="4">
        <v>204</v>
      </c>
      <c r="F2210" s="4">
        <f>ROUND(Source!R2196,O2210)</f>
        <v>42.27</v>
      </c>
      <c r="G2210" s="4" t="s">
        <v>95</v>
      </c>
      <c r="H2210" s="4" t="s">
        <v>96</v>
      </c>
      <c r="I2210" s="4"/>
      <c r="J2210" s="4"/>
      <c r="K2210" s="4">
        <v>204</v>
      </c>
      <c r="L2210" s="4">
        <v>13</v>
      </c>
      <c r="M2210" s="4">
        <v>3</v>
      </c>
      <c r="N2210" s="4" t="s">
        <v>3</v>
      </c>
      <c r="O2210" s="4">
        <v>2</v>
      </c>
      <c r="P2210" s="4"/>
      <c r="Q2210" s="4"/>
      <c r="R2210" s="4"/>
      <c r="S2210" s="4"/>
      <c r="T2210" s="4"/>
      <c r="U2210" s="4"/>
      <c r="V2210" s="4"/>
      <c r="W2210" s="4"/>
    </row>
    <row r="2211" spans="1:23">
      <c r="A2211" s="4">
        <v>50</v>
      </c>
      <c r="B2211" s="4">
        <v>0</v>
      </c>
      <c r="C2211" s="4">
        <v>0</v>
      </c>
      <c r="D2211" s="4">
        <v>1</v>
      </c>
      <c r="E2211" s="4">
        <v>205</v>
      </c>
      <c r="F2211" s="4">
        <f>ROUND(Source!S2196,O2211)</f>
        <v>3798.18</v>
      </c>
      <c r="G2211" s="4" t="s">
        <v>97</v>
      </c>
      <c r="H2211" s="4" t="s">
        <v>98</v>
      </c>
      <c r="I2211" s="4"/>
      <c r="J2211" s="4"/>
      <c r="K2211" s="4">
        <v>205</v>
      </c>
      <c r="L2211" s="4">
        <v>14</v>
      </c>
      <c r="M2211" s="4">
        <v>3</v>
      </c>
      <c r="N2211" s="4" t="s">
        <v>3</v>
      </c>
      <c r="O2211" s="4">
        <v>2</v>
      </c>
      <c r="P2211" s="4"/>
      <c r="Q2211" s="4"/>
      <c r="R2211" s="4"/>
      <c r="S2211" s="4"/>
      <c r="T2211" s="4"/>
      <c r="U2211" s="4"/>
      <c r="V2211" s="4"/>
      <c r="W2211" s="4"/>
    </row>
    <row r="2212" spans="1:23">
      <c r="A2212" s="4">
        <v>50</v>
      </c>
      <c r="B2212" s="4">
        <v>0</v>
      </c>
      <c r="C2212" s="4">
        <v>0</v>
      </c>
      <c r="D2212" s="4">
        <v>1</v>
      </c>
      <c r="E2212" s="4">
        <v>232</v>
      </c>
      <c r="F2212" s="4">
        <f>ROUND(Source!BC2196,O2212)</f>
        <v>0</v>
      </c>
      <c r="G2212" s="4" t="s">
        <v>99</v>
      </c>
      <c r="H2212" s="4" t="s">
        <v>100</v>
      </c>
      <c r="I2212" s="4"/>
      <c r="J2212" s="4"/>
      <c r="K2212" s="4">
        <v>232</v>
      </c>
      <c r="L2212" s="4">
        <v>15</v>
      </c>
      <c r="M2212" s="4">
        <v>3</v>
      </c>
      <c r="N2212" s="4" t="s">
        <v>3</v>
      </c>
      <c r="O2212" s="4">
        <v>2</v>
      </c>
      <c r="P2212" s="4"/>
      <c r="Q2212" s="4"/>
      <c r="R2212" s="4"/>
      <c r="S2212" s="4"/>
      <c r="T2212" s="4"/>
      <c r="U2212" s="4"/>
      <c r="V2212" s="4"/>
      <c r="W2212" s="4"/>
    </row>
    <row r="2213" spans="1:23">
      <c r="A2213" s="4">
        <v>50</v>
      </c>
      <c r="B2213" s="4">
        <v>0</v>
      </c>
      <c r="C2213" s="4">
        <v>0</v>
      </c>
      <c r="D2213" s="4">
        <v>1</v>
      </c>
      <c r="E2213" s="4">
        <v>214</v>
      </c>
      <c r="F2213" s="4">
        <f>ROUND(Source!AS2196,O2213)</f>
        <v>8557.23</v>
      </c>
      <c r="G2213" s="4" t="s">
        <v>101</v>
      </c>
      <c r="H2213" s="4" t="s">
        <v>102</v>
      </c>
      <c r="I2213" s="4"/>
      <c r="J2213" s="4"/>
      <c r="K2213" s="4">
        <v>214</v>
      </c>
      <c r="L2213" s="4">
        <v>16</v>
      </c>
      <c r="M2213" s="4">
        <v>3</v>
      </c>
      <c r="N2213" s="4" t="s">
        <v>3</v>
      </c>
      <c r="O2213" s="4">
        <v>2</v>
      </c>
      <c r="P2213" s="4"/>
      <c r="Q2213" s="4"/>
      <c r="R2213" s="4"/>
      <c r="S2213" s="4"/>
      <c r="T2213" s="4"/>
      <c r="U2213" s="4"/>
      <c r="V2213" s="4"/>
      <c r="W2213" s="4"/>
    </row>
    <row r="2214" spans="1:23">
      <c r="A2214" s="4">
        <v>50</v>
      </c>
      <c r="B2214" s="4">
        <v>0</v>
      </c>
      <c r="C2214" s="4">
        <v>0</v>
      </c>
      <c r="D2214" s="4">
        <v>1</v>
      </c>
      <c r="E2214" s="4">
        <v>215</v>
      </c>
      <c r="F2214" s="4">
        <f>ROUND(Source!AT2196,O2214)</f>
        <v>0</v>
      </c>
      <c r="G2214" s="4" t="s">
        <v>103</v>
      </c>
      <c r="H2214" s="4" t="s">
        <v>104</v>
      </c>
      <c r="I2214" s="4"/>
      <c r="J2214" s="4"/>
      <c r="K2214" s="4">
        <v>215</v>
      </c>
      <c r="L2214" s="4">
        <v>17</v>
      </c>
      <c r="M2214" s="4">
        <v>3</v>
      </c>
      <c r="N2214" s="4" t="s">
        <v>3</v>
      </c>
      <c r="O2214" s="4">
        <v>2</v>
      </c>
      <c r="P2214" s="4"/>
      <c r="Q2214" s="4"/>
      <c r="R2214" s="4"/>
      <c r="S2214" s="4"/>
      <c r="T2214" s="4"/>
      <c r="U2214" s="4"/>
      <c r="V2214" s="4"/>
      <c r="W2214" s="4"/>
    </row>
    <row r="2215" spans="1:23">
      <c r="A2215" s="4">
        <v>50</v>
      </c>
      <c r="B2215" s="4">
        <v>0</v>
      </c>
      <c r="C2215" s="4">
        <v>0</v>
      </c>
      <c r="D2215" s="4">
        <v>1</v>
      </c>
      <c r="E2215" s="4">
        <v>217</v>
      </c>
      <c r="F2215" s="4">
        <f>ROUND(Source!AU2196,O2215)</f>
        <v>0</v>
      </c>
      <c r="G2215" s="4" t="s">
        <v>105</v>
      </c>
      <c r="H2215" s="4" t="s">
        <v>106</v>
      </c>
      <c r="I2215" s="4"/>
      <c r="J2215" s="4"/>
      <c r="K2215" s="4">
        <v>217</v>
      </c>
      <c r="L2215" s="4">
        <v>18</v>
      </c>
      <c r="M2215" s="4">
        <v>3</v>
      </c>
      <c r="N2215" s="4" t="s">
        <v>3</v>
      </c>
      <c r="O2215" s="4">
        <v>2</v>
      </c>
      <c r="P2215" s="4"/>
      <c r="Q2215" s="4"/>
      <c r="R2215" s="4"/>
      <c r="S2215" s="4"/>
      <c r="T2215" s="4"/>
      <c r="U2215" s="4"/>
      <c r="V2215" s="4"/>
      <c r="W2215" s="4"/>
    </row>
    <row r="2216" spans="1:23">
      <c r="A2216" s="4">
        <v>50</v>
      </c>
      <c r="B2216" s="4">
        <v>0</v>
      </c>
      <c r="C2216" s="4">
        <v>0</v>
      </c>
      <c r="D2216" s="4">
        <v>1</v>
      </c>
      <c r="E2216" s="4">
        <v>230</v>
      </c>
      <c r="F2216" s="4">
        <f>ROUND(Source!BA2196,O2216)</f>
        <v>0</v>
      </c>
      <c r="G2216" s="4" t="s">
        <v>107</v>
      </c>
      <c r="H2216" s="4" t="s">
        <v>108</v>
      </c>
      <c r="I2216" s="4"/>
      <c r="J2216" s="4"/>
      <c r="K2216" s="4">
        <v>230</v>
      </c>
      <c r="L2216" s="4">
        <v>19</v>
      </c>
      <c r="M2216" s="4">
        <v>3</v>
      </c>
      <c r="N2216" s="4" t="s">
        <v>3</v>
      </c>
      <c r="O2216" s="4">
        <v>2</v>
      </c>
      <c r="P2216" s="4"/>
      <c r="Q2216" s="4"/>
      <c r="R2216" s="4"/>
      <c r="S2216" s="4"/>
      <c r="T2216" s="4"/>
      <c r="U2216" s="4"/>
      <c r="V2216" s="4"/>
      <c r="W2216" s="4"/>
    </row>
    <row r="2217" spans="1:23">
      <c r="A2217" s="4">
        <v>50</v>
      </c>
      <c r="B2217" s="4">
        <v>0</v>
      </c>
      <c r="C2217" s="4">
        <v>0</v>
      </c>
      <c r="D2217" s="4">
        <v>1</v>
      </c>
      <c r="E2217" s="4">
        <v>206</v>
      </c>
      <c r="F2217" s="4">
        <f>ROUND(Source!T2196,O2217)</f>
        <v>0</v>
      </c>
      <c r="G2217" s="4" t="s">
        <v>109</v>
      </c>
      <c r="H2217" s="4" t="s">
        <v>110</v>
      </c>
      <c r="I2217" s="4"/>
      <c r="J2217" s="4"/>
      <c r="K2217" s="4">
        <v>206</v>
      </c>
      <c r="L2217" s="4">
        <v>20</v>
      </c>
      <c r="M2217" s="4">
        <v>3</v>
      </c>
      <c r="N2217" s="4" t="s">
        <v>3</v>
      </c>
      <c r="O2217" s="4">
        <v>2</v>
      </c>
      <c r="P2217" s="4"/>
      <c r="Q2217" s="4"/>
      <c r="R2217" s="4"/>
      <c r="S2217" s="4"/>
      <c r="T2217" s="4"/>
      <c r="U2217" s="4"/>
      <c r="V2217" s="4"/>
      <c r="W2217" s="4"/>
    </row>
    <row r="2218" spans="1:23">
      <c r="A2218" s="4">
        <v>50</v>
      </c>
      <c r="B2218" s="4">
        <v>0</v>
      </c>
      <c r="C2218" s="4">
        <v>0</v>
      </c>
      <c r="D2218" s="4">
        <v>1</v>
      </c>
      <c r="E2218" s="4">
        <v>207</v>
      </c>
      <c r="F2218" s="4">
        <f>Source!U2196</f>
        <v>14.592040000000001</v>
      </c>
      <c r="G2218" s="4" t="s">
        <v>111</v>
      </c>
      <c r="H2218" s="4" t="s">
        <v>112</v>
      </c>
      <c r="I2218" s="4"/>
      <c r="J2218" s="4"/>
      <c r="K2218" s="4">
        <v>207</v>
      </c>
      <c r="L2218" s="4">
        <v>21</v>
      </c>
      <c r="M2218" s="4">
        <v>3</v>
      </c>
      <c r="N2218" s="4" t="s">
        <v>3</v>
      </c>
      <c r="O2218" s="4">
        <v>-1</v>
      </c>
      <c r="P2218" s="4"/>
      <c r="Q2218" s="4"/>
      <c r="R2218" s="4"/>
      <c r="S2218" s="4"/>
      <c r="T2218" s="4"/>
      <c r="U2218" s="4"/>
      <c r="V2218" s="4"/>
      <c r="W2218" s="4"/>
    </row>
    <row r="2219" spans="1:23">
      <c r="A2219" s="4">
        <v>50</v>
      </c>
      <c r="B2219" s="4">
        <v>0</v>
      </c>
      <c r="C2219" s="4">
        <v>0</v>
      </c>
      <c r="D2219" s="4">
        <v>1</v>
      </c>
      <c r="E2219" s="4">
        <v>208</v>
      </c>
      <c r="F2219" s="4">
        <f>Source!V2196</f>
        <v>0.11472000000000002</v>
      </c>
      <c r="G2219" s="4" t="s">
        <v>113</v>
      </c>
      <c r="H2219" s="4" t="s">
        <v>114</v>
      </c>
      <c r="I2219" s="4"/>
      <c r="J2219" s="4"/>
      <c r="K2219" s="4">
        <v>208</v>
      </c>
      <c r="L2219" s="4">
        <v>22</v>
      </c>
      <c r="M2219" s="4">
        <v>3</v>
      </c>
      <c r="N2219" s="4" t="s">
        <v>3</v>
      </c>
      <c r="O2219" s="4">
        <v>-1</v>
      </c>
      <c r="P2219" s="4"/>
      <c r="Q2219" s="4"/>
      <c r="R2219" s="4"/>
      <c r="S2219" s="4"/>
      <c r="T2219" s="4"/>
      <c r="U2219" s="4"/>
      <c r="V2219" s="4"/>
      <c r="W2219" s="4"/>
    </row>
    <row r="2220" spans="1:23">
      <c r="A2220" s="4">
        <v>50</v>
      </c>
      <c r="B2220" s="4">
        <v>0</v>
      </c>
      <c r="C2220" s="4">
        <v>0</v>
      </c>
      <c r="D2220" s="4">
        <v>1</v>
      </c>
      <c r="E2220" s="4">
        <v>209</v>
      </c>
      <c r="F2220" s="4">
        <f>ROUND(Source!W2196,O2220)</f>
        <v>0</v>
      </c>
      <c r="G2220" s="4" t="s">
        <v>115</v>
      </c>
      <c r="H2220" s="4" t="s">
        <v>116</v>
      </c>
      <c r="I2220" s="4"/>
      <c r="J2220" s="4"/>
      <c r="K2220" s="4">
        <v>209</v>
      </c>
      <c r="L2220" s="4">
        <v>23</v>
      </c>
      <c r="M2220" s="4">
        <v>3</v>
      </c>
      <c r="N2220" s="4" t="s">
        <v>3</v>
      </c>
      <c r="O2220" s="4">
        <v>2</v>
      </c>
      <c r="P2220" s="4"/>
      <c r="Q2220" s="4"/>
      <c r="R2220" s="4"/>
      <c r="S2220" s="4"/>
      <c r="T2220" s="4"/>
      <c r="U2220" s="4"/>
      <c r="V2220" s="4"/>
      <c r="W2220" s="4"/>
    </row>
    <row r="2221" spans="1:23">
      <c r="A2221" s="4">
        <v>50</v>
      </c>
      <c r="B2221" s="4">
        <v>0</v>
      </c>
      <c r="C2221" s="4">
        <v>0</v>
      </c>
      <c r="D2221" s="4">
        <v>1</v>
      </c>
      <c r="E2221" s="4">
        <v>233</v>
      </c>
      <c r="F2221" s="4">
        <f>ROUND(Source!BD2196,O2221)</f>
        <v>0</v>
      </c>
      <c r="G2221" s="4" t="s">
        <v>117</v>
      </c>
      <c r="H2221" s="4" t="s">
        <v>118</v>
      </c>
      <c r="I2221" s="4"/>
      <c r="J2221" s="4"/>
      <c r="K2221" s="4">
        <v>233</v>
      </c>
      <c r="L2221" s="4">
        <v>24</v>
      </c>
      <c r="M2221" s="4">
        <v>3</v>
      </c>
      <c r="N2221" s="4" t="s">
        <v>3</v>
      </c>
      <c r="O2221" s="4">
        <v>2</v>
      </c>
      <c r="P2221" s="4"/>
      <c r="Q2221" s="4"/>
      <c r="R2221" s="4"/>
      <c r="S2221" s="4"/>
      <c r="T2221" s="4"/>
      <c r="U2221" s="4"/>
      <c r="V2221" s="4"/>
      <c r="W2221" s="4"/>
    </row>
    <row r="2222" spans="1:23">
      <c r="A2222" s="4">
        <v>50</v>
      </c>
      <c r="B2222" s="4">
        <v>0</v>
      </c>
      <c r="C2222" s="4">
        <v>0</v>
      </c>
      <c r="D2222" s="4">
        <v>1</v>
      </c>
      <c r="E2222" s="4">
        <v>210</v>
      </c>
      <c r="F2222" s="4">
        <f>ROUND(Source!X2196,O2222)</f>
        <v>2697.34</v>
      </c>
      <c r="G2222" s="4" t="s">
        <v>119</v>
      </c>
      <c r="H2222" s="4" t="s">
        <v>120</v>
      </c>
      <c r="I2222" s="4"/>
      <c r="J2222" s="4"/>
      <c r="K2222" s="4">
        <v>210</v>
      </c>
      <c r="L2222" s="4">
        <v>25</v>
      </c>
      <c r="M2222" s="4">
        <v>3</v>
      </c>
      <c r="N2222" s="4" t="s">
        <v>3</v>
      </c>
      <c r="O2222" s="4">
        <v>2</v>
      </c>
      <c r="P2222" s="4"/>
      <c r="Q2222" s="4"/>
      <c r="R2222" s="4"/>
      <c r="S2222" s="4"/>
      <c r="T2222" s="4"/>
      <c r="U2222" s="4"/>
      <c r="V2222" s="4"/>
      <c r="W2222" s="4"/>
    </row>
    <row r="2223" spans="1:23">
      <c r="A2223" s="4">
        <v>50</v>
      </c>
      <c r="B2223" s="4">
        <v>0</v>
      </c>
      <c r="C2223" s="4">
        <v>0</v>
      </c>
      <c r="D2223" s="4">
        <v>1</v>
      </c>
      <c r="E2223" s="4">
        <v>211</v>
      </c>
      <c r="F2223" s="4">
        <f>ROUND(Source!Y2196,O2223)</f>
        <v>2001.62</v>
      </c>
      <c r="G2223" s="4" t="s">
        <v>121</v>
      </c>
      <c r="H2223" s="4" t="s">
        <v>122</v>
      </c>
      <c r="I2223" s="4"/>
      <c r="J2223" s="4"/>
      <c r="K2223" s="4">
        <v>211</v>
      </c>
      <c r="L2223" s="4">
        <v>26</v>
      </c>
      <c r="M2223" s="4">
        <v>3</v>
      </c>
      <c r="N2223" s="4" t="s">
        <v>3</v>
      </c>
      <c r="O2223" s="4">
        <v>2</v>
      </c>
      <c r="P2223" s="4"/>
      <c r="Q2223" s="4"/>
      <c r="R2223" s="4"/>
      <c r="S2223" s="4"/>
      <c r="T2223" s="4"/>
      <c r="U2223" s="4"/>
      <c r="V2223" s="4"/>
      <c r="W2223" s="4"/>
    </row>
    <row r="2224" spans="1:23">
      <c r="A2224" s="4">
        <v>50</v>
      </c>
      <c r="B2224" s="4">
        <v>0</v>
      </c>
      <c r="C2224" s="4">
        <v>0</v>
      </c>
      <c r="D2224" s="4">
        <v>1</v>
      </c>
      <c r="E2224" s="4">
        <v>0</v>
      </c>
      <c r="F2224" s="4">
        <f>ROUND(Source!AR2196,O2224)</f>
        <v>8557.23</v>
      </c>
      <c r="G2224" s="4" t="s">
        <v>123</v>
      </c>
      <c r="H2224" s="4" t="s">
        <v>124</v>
      </c>
      <c r="I2224" s="4"/>
      <c r="J2224" s="4"/>
      <c r="K2224" s="4">
        <v>224</v>
      </c>
      <c r="L2224" s="4">
        <v>27</v>
      </c>
      <c r="M2224" s="4">
        <v>3</v>
      </c>
      <c r="N2224" s="4" t="s">
        <v>3</v>
      </c>
      <c r="O2224" s="4">
        <v>2</v>
      </c>
      <c r="P2224" s="4"/>
      <c r="Q2224" s="4"/>
      <c r="R2224" s="4"/>
      <c r="S2224" s="4"/>
      <c r="T2224" s="4"/>
      <c r="U2224" s="4"/>
      <c r="V2224" s="4"/>
      <c r="W2224" s="4"/>
    </row>
    <row r="2225" spans="1:245">
      <c r="A2225" s="4">
        <v>50</v>
      </c>
      <c r="B2225" s="4">
        <v>1</v>
      </c>
      <c r="C2225" s="4">
        <v>0</v>
      </c>
      <c r="D2225" s="4">
        <v>2</v>
      </c>
      <c r="E2225" s="4">
        <v>0</v>
      </c>
      <c r="F2225" s="4">
        <f>ROUND(F2224*0.18,O2225)</f>
        <v>1540.3</v>
      </c>
      <c r="G2225" s="4" t="s">
        <v>125</v>
      </c>
      <c r="H2225" s="4" t="s">
        <v>125</v>
      </c>
      <c r="I2225" s="4"/>
      <c r="J2225" s="4"/>
      <c r="K2225" s="4">
        <v>212</v>
      </c>
      <c r="L2225" s="4">
        <v>28</v>
      </c>
      <c r="M2225" s="4">
        <v>0</v>
      </c>
      <c r="N2225" s="4" t="s">
        <v>3</v>
      </c>
      <c r="O2225" s="4">
        <v>1</v>
      </c>
      <c r="P2225" s="4"/>
      <c r="Q2225" s="4"/>
      <c r="R2225" s="4"/>
      <c r="S2225" s="4"/>
      <c r="T2225" s="4"/>
      <c r="U2225" s="4"/>
      <c r="V2225" s="4"/>
      <c r="W2225" s="4"/>
    </row>
    <row r="2226" spans="1:245">
      <c r="A2226" s="4">
        <v>50</v>
      </c>
      <c r="B2226" s="4">
        <v>1</v>
      </c>
      <c r="C2226" s="4">
        <v>0</v>
      </c>
      <c r="D2226" s="4">
        <v>2</v>
      </c>
      <c r="E2226" s="4">
        <v>224</v>
      </c>
      <c r="F2226" s="4">
        <f>ROUND(F2224*1.18,O2226)</f>
        <v>10097.5</v>
      </c>
      <c r="G2226" s="4" t="s">
        <v>126</v>
      </c>
      <c r="H2226" s="4" t="s">
        <v>127</v>
      </c>
      <c r="I2226" s="4"/>
      <c r="J2226" s="4"/>
      <c r="K2226" s="4">
        <v>212</v>
      </c>
      <c r="L2226" s="4">
        <v>29</v>
      </c>
      <c r="M2226" s="4">
        <v>0</v>
      </c>
      <c r="N2226" s="4" t="s">
        <v>3</v>
      </c>
      <c r="O2226" s="4">
        <v>1</v>
      </c>
      <c r="P2226" s="4"/>
      <c r="Q2226" s="4"/>
      <c r="R2226" s="4"/>
      <c r="S2226" s="4"/>
      <c r="T2226" s="4"/>
      <c r="U2226" s="4"/>
      <c r="V2226" s="4"/>
      <c r="W2226" s="4"/>
    </row>
    <row r="2228" spans="1:245">
      <c r="A2228" s="1">
        <v>5</v>
      </c>
      <c r="B2228" s="1">
        <v>1</v>
      </c>
      <c r="C2228" s="1"/>
      <c r="D2228" s="1">
        <f>ROW(A2259)</f>
        <v>2259</v>
      </c>
      <c r="E2228" s="1"/>
      <c r="F2228" s="1" t="s">
        <v>15</v>
      </c>
      <c r="G2228" s="1" t="s">
        <v>128</v>
      </c>
      <c r="H2228" s="1" t="s">
        <v>3</v>
      </c>
      <c r="I2228" s="1">
        <v>0</v>
      </c>
      <c r="J2228" s="1"/>
      <c r="K2228" s="1">
        <v>0</v>
      </c>
      <c r="L2228" s="1"/>
      <c r="M2228" s="1" t="s">
        <v>3</v>
      </c>
      <c r="N2228" s="1"/>
      <c r="O2228" s="1"/>
      <c r="P2228" s="1"/>
      <c r="Q2228" s="1"/>
      <c r="R2228" s="1"/>
      <c r="S2228" s="1">
        <v>0</v>
      </c>
      <c r="T2228" s="1"/>
      <c r="U2228" s="1" t="s">
        <v>3</v>
      </c>
      <c r="V2228" s="1">
        <v>0</v>
      </c>
      <c r="W2228" s="1"/>
      <c r="X2228" s="1"/>
      <c r="Y2228" s="1"/>
      <c r="Z2228" s="1"/>
      <c r="AA2228" s="1"/>
      <c r="AB2228" s="1" t="s">
        <v>3</v>
      </c>
      <c r="AC2228" s="1" t="s">
        <v>3</v>
      </c>
      <c r="AD2228" s="1" t="s">
        <v>3</v>
      </c>
      <c r="AE2228" s="1" t="s">
        <v>3</v>
      </c>
      <c r="AF2228" s="1" t="s">
        <v>3</v>
      </c>
      <c r="AG2228" s="1" t="s">
        <v>3</v>
      </c>
      <c r="AH2228" s="1"/>
      <c r="AI2228" s="1"/>
      <c r="AJ2228" s="1"/>
      <c r="AK2228" s="1"/>
      <c r="AL2228" s="1"/>
      <c r="AM2228" s="1"/>
      <c r="AN2228" s="1"/>
      <c r="AO2228" s="1"/>
      <c r="AP2228" s="1" t="s">
        <v>3</v>
      </c>
      <c r="AQ2228" s="1" t="s">
        <v>3</v>
      </c>
      <c r="AR2228" s="1" t="s">
        <v>3</v>
      </c>
      <c r="AS2228" s="1"/>
      <c r="AT2228" s="1"/>
      <c r="AU2228" s="1"/>
      <c r="AV2228" s="1"/>
      <c r="AW2228" s="1"/>
      <c r="AX2228" s="1"/>
      <c r="AY2228" s="1"/>
      <c r="AZ2228" s="1" t="s">
        <v>3</v>
      </c>
      <c r="BA2228" s="1"/>
      <c r="BB2228" s="1" t="s">
        <v>3</v>
      </c>
      <c r="BC2228" s="1" t="s">
        <v>3</v>
      </c>
      <c r="BD2228" s="1" t="s">
        <v>3</v>
      </c>
      <c r="BE2228" s="1" t="s">
        <v>3</v>
      </c>
      <c r="BF2228" s="1" t="s">
        <v>3</v>
      </c>
      <c r="BG2228" s="1" t="s">
        <v>3</v>
      </c>
      <c r="BH2228" s="1" t="s">
        <v>3</v>
      </c>
      <c r="BI2228" s="1" t="s">
        <v>3</v>
      </c>
      <c r="BJ2228" s="1" t="s">
        <v>3</v>
      </c>
      <c r="BK2228" s="1" t="s">
        <v>3</v>
      </c>
      <c r="BL2228" s="1" t="s">
        <v>3</v>
      </c>
      <c r="BM2228" s="1" t="s">
        <v>3</v>
      </c>
      <c r="BN2228" s="1" t="s">
        <v>3</v>
      </c>
      <c r="BO2228" s="1" t="s">
        <v>3</v>
      </c>
      <c r="BP2228" s="1" t="s">
        <v>3</v>
      </c>
      <c r="BQ2228" s="1"/>
      <c r="BR2228" s="1"/>
      <c r="BS2228" s="1"/>
      <c r="BT2228" s="1"/>
      <c r="BU2228" s="1"/>
      <c r="BV2228" s="1"/>
      <c r="BW2228" s="1"/>
      <c r="BX2228" s="1">
        <v>0</v>
      </c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>
        <v>0</v>
      </c>
    </row>
    <row r="2230" spans="1:245">
      <c r="A2230" s="2">
        <v>52</v>
      </c>
      <c r="B2230" s="2">
        <f t="shared" ref="B2230:G2230" si="1576">B2259</f>
        <v>1</v>
      </c>
      <c r="C2230" s="2">
        <f t="shared" si="1576"/>
        <v>5</v>
      </c>
      <c r="D2230" s="2">
        <f t="shared" si="1576"/>
        <v>2228</v>
      </c>
      <c r="E2230" s="2">
        <f t="shared" si="1576"/>
        <v>0</v>
      </c>
      <c r="F2230" s="2" t="str">
        <f t="shared" si="1576"/>
        <v>Новый подраздел</v>
      </c>
      <c r="G2230" s="2" t="str">
        <f t="shared" si="1576"/>
        <v>ремонт</v>
      </c>
      <c r="H2230" s="2"/>
      <c r="I2230" s="2"/>
      <c r="J2230" s="2"/>
      <c r="K2230" s="2"/>
      <c r="L2230" s="2"/>
      <c r="M2230" s="2"/>
      <c r="N2230" s="2"/>
      <c r="O2230" s="2">
        <f t="shared" ref="O2230:AT2230" si="1577">O2259</f>
        <v>187208.69</v>
      </c>
      <c r="P2230" s="2">
        <f t="shared" si="1577"/>
        <v>106546.75</v>
      </c>
      <c r="Q2230" s="2">
        <f t="shared" si="1577"/>
        <v>4148.74</v>
      </c>
      <c r="R2230" s="2">
        <f t="shared" si="1577"/>
        <v>1039.8499999999999</v>
      </c>
      <c r="S2230" s="2">
        <f t="shared" si="1577"/>
        <v>76513.2</v>
      </c>
      <c r="T2230" s="2">
        <f t="shared" si="1577"/>
        <v>0</v>
      </c>
      <c r="U2230" s="2">
        <f t="shared" si="1577"/>
        <v>252.45137399999999</v>
      </c>
      <c r="V2230" s="2">
        <f t="shared" si="1577"/>
        <v>2.7224750000000002</v>
      </c>
      <c r="W2230" s="2">
        <f t="shared" si="1577"/>
        <v>563.92999999999995</v>
      </c>
      <c r="X2230" s="2">
        <f t="shared" si="1577"/>
        <v>65822.2</v>
      </c>
      <c r="Y2230" s="2">
        <f t="shared" si="1577"/>
        <v>34962.910000000003</v>
      </c>
      <c r="Z2230" s="2">
        <f t="shared" si="1577"/>
        <v>0</v>
      </c>
      <c r="AA2230" s="2">
        <f t="shared" si="1577"/>
        <v>0</v>
      </c>
      <c r="AB2230" s="2">
        <f t="shared" si="1577"/>
        <v>187208.69</v>
      </c>
      <c r="AC2230" s="2">
        <f t="shared" si="1577"/>
        <v>106546.75</v>
      </c>
      <c r="AD2230" s="2">
        <f t="shared" si="1577"/>
        <v>4148.74</v>
      </c>
      <c r="AE2230" s="2">
        <f t="shared" si="1577"/>
        <v>1039.8499999999999</v>
      </c>
      <c r="AF2230" s="2">
        <f t="shared" si="1577"/>
        <v>76513.2</v>
      </c>
      <c r="AG2230" s="2">
        <f t="shared" si="1577"/>
        <v>0</v>
      </c>
      <c r="AH2230" s="2">
        <f t="shared" si="1577"/>
        <v>252.45137399999999</v>
      </c>
      <c r="AI2230" s="2">
        <f t="shared" si="1577"/>
        <v>2.7224750000000002</v>
      </c>
      <c r="AJ2230" s="2">
        <f t="shared" si="1577"/>
        <v>563.92999999999995</v>
      </c>
      <c r="AK2230" s="2">
        <f t="shared" si="1577"/>
        <v>65822.2</v>
      </c>
      <c r="AL2230" s="2">
        <f t="shared" si="1577"/>
        <v>34962.910000000003</v>
      </c>
      <c r="AM2230" s="2">
        <f t="shared" si="1577"/>
        <v>0</v>
      </c>
      <c r="AN2230" s="2">
        <f t="shared" si="1577"/>
        <v>0</v>
      </c>
      <c r="AO2230" s="2">
        <f t="shared" si="1577"/>
        <v>0</v>
      </c>
      <c r="AP2230" s="2">
        <f t="shared" si="1577"/>
        <v>0</v>
      </c>
      <c r="AQ2230" s="2">
        <f t="shared" si="1577"/>
        <v>0</v>
      </c>
      <c r="AR2230" s="2">
        <f t="shared" si="1577"/>
        <v>287993.8</v>
      </c>
      <c r="AS2230" s="2">
        <f t="shared" si="1577"/>
        <v>215666.97</v>
      </c>
      <c r="AT2230" s="2">
        <f t="shared" si="1577"/>
        <v>72326.83</v>
      </c>
      <c r="AU2230" s="2">
        <f t="shared" ref="AU2230:BZ2230" si="1578">AU2259</f>
        <v>0</v>
      </c>
      <c r="AV2230" s="2">
        <f t="shared" si="1578"/>
        <v>106546.75</v>
      </c>
      <c r="AW2230" s="2">
        <f t="shared" si="1578"/>
        <v>106546.75</v>
      </c>
      <c r="AX2230" s="2">
        <f t="shared" si="1578"/>
        <v>0</v>
      </c>
      <c r="AY2230" s="2">
        <f t="shared" si="1578"/>
        <v>106546.75</v>
      </c>
      <c r="AZ2230" s="2">
        <f t="shared" si="1578"/>
        <v>0</v>
      </c>
      <c r="BA2230" s="2">
        <f t="shared" si="1578"/>
        <v>0</v>
      </c>
      <c r="BB2230" s="2">
        <f t="shared" si="1578"/>
        <v>0</v>
      </c>
      <c r="BC2230" s="2">
        <f t="shared" si="1578"/>
        <v>0</v>
      </c>
      <c r="BD2230" s="2">
        <f t="shared" si="1578"/>
        <v>0</v>
      </c>
      <c r="BE2230" s="2">
        <f t="shared" si="1578"/>
        <v>0</v>
      </c>
      <c r="BF2230" s="2">
        <f t="shared" si="1578"/>
        <v>0</v>
      </c>
      <c r="BG2230" s="2">
        <f t="shared" si="1578"/>
        <v>0</v>
      </c>
      <c r="BH2230" s="2">
        <f t="shared" si="1578"/>
        <v>0</v>
      </c>
      <c r="BI2230" s="2">
        <f t="shared" si="1578"/>
        <v>0</v>
      </c>
      <c r="BJ2230" s="2">
        <f t="shared" si="1578"/>
        <v>0</v>
      </c>
      <c r="BK2230" s="2">
        <f t="shared" si="1578"/>
        <v>0</v>
      </c>
      <c r="BL2230" s="2">
        <f t="shared" si="1578"/>
        <v>0</v>
      </c>
      <c r="BM2230" s="2">
        <f t="shared" si="1578"/>
        <v>0</v>
      </c>
      <c r="BN2230" s="2">
        <f t="shared" si="1578"/>
        <v>0</v>
      </c>
      <c r="BO2230" s="2">
        <f t="shared" si="1578"/>
        <v>0</v>
      </c>
      <c r="BP2230" s="2">
        <f t="shared" si="1578"/>
        <v>0</v>
      </c>
      <c r="BQ2230" s="2">
        <f t="shared" si="1578"/>
        <v>0</v>
      </c>
      <c r="BR2230" s="2">
        <f t="shared" si="1578"/>
        <v>0</v>
      </c>
      <c r="BS2230" s="2">
        <f t="shared" si="1578"/>
        <v>0</v>
      </c>
      <c r="BT2230" s="2">
        <f t="shared" si="1578"/>
        <v>0</v>
      </c>
      <c r="BU2230" s="2">
        <f t="shared" si="1578"/>
        <v>0</v>
      </c>
      <c r="BV2230" s="2">
        <f t="shared" si="1578"/>
        <v>0</v>
      </c>
      <c r="BW2230" s="2">
        <f t="shared" si="1578"/>
        <v>0</v>
      </c>
      <c r="BX2230" s="2">
        <f t="shared" si="1578"/>
        <v>0</v>
      </c>
      <c r="BY2230" s="2">
        <f t="shared" si="1578"/>
        <v>0</v>
      </c>
      <c r="BZ2230" s="2">
        <f t="shared" si="1578"/>
        <v>0</v>
      </c>
      <c r="CA2230" s="2">
        <f t="shared" ref="CA2230:DF2230" si="1579">CA2259</f>
        <v>287993.8</v>
      </c>
      <c r="CB2230" s="2">
        <f t="shared" si="1579"/>
        <v>215666.97</v>
      </c>
      <c r="CC2230" s="2">
        <f t="shared" si="1579"/>
        <v>72326.83</v>
      </c>
      <c r="CD2230" s="2">
        <f t="shared" si="1579"/>
        <v>0</v>
      </c>
      <c r="CE2230" s="2">
        <f t="shared" si="1579"/>
        <v>106546.75</v>
      </c>
      <c r="CF2230" s="2">
        <f t="shared" si="1579"/>
        <v>106546.75</v>
      </c>
      <c r="CG2230" s="2">
        <f t="shared" si="1579"/>
        <v>0</v>
      </c>
      <c r="CH2230" s="2">
        <f t="shared" si="1579"/>
        <v>106546.75</v>
      </c>
      <c r="CI2230" s="2">
        <f t="shared" si="1579"/>
        <v>0</v>
      </c>
      <c r="CJ2230" s="2">
        <f t="shared" si="1579"/>
        <v>0</v>
      </c>
      <c r="CK2230" s="2">
        <f t="shared" si="1579"/>
        <v>0</v>
      </c>
      <c r="CL2230" s="2">
        <f t="shared" si="1579"/>
        <v>0</v>
      </c>
      <c r="CM2230" s="2">
        <f t="shared" si="1579"/>
        <v>0</v>
      </c>
      <c r="CN2230" s="2">
        <f t="shared" si="1579"/>
        <v>0</v>
      </c>
      <c r="CO2230" s="2">
        <f t="shared" si="1579"/>
        <v>0</v>
      </c>
      <c r="CP2230" s="2">
        <f t="shared" si="1579"/>
        <v>0</v>
      </c>
      <c r="CQ2230" s="2">
        <f t="shared" si="1579"/>
        <v>0</v>
      </c>
      <c r="CR2230" s="2">
        <f t="shared" si="1579"/>
        <v>0</v>
      </c>
      <c r="CS2230" s="2">
        <f t="shared" si="1579"/>
        <v>0</v>
      </c>
      <c r="CT2230" s="2">
        <f t="shared" si="1579"/>
        <v>0</v>
      </c>
      <c r="CU2230" s="2">
        <f t="shared" si="1579"/>
        <v>0</v>
      </c>
      <c r="CV2230" s="2">
        <f t="shared" si="1579"/>
        <v>0</v>
      </c>
      <c r="CW2230" s="2">
        <f t="shared" si="1579"/>
        <v>0</v>
      </c>
      <c r="CX2230" s="2">
        <f t="shared" si="1579"/>
        <v>0</v>
      </c>
      <c r="CY2230" s="2">
        <f t="shared" si="1579"/>
        <v>0</v>
      </c>
      <c r="CZ2230" s="2">
        <f t="shared" si="1579"/>
        <v>0</v>
      </c>
      <c r="DA2230" s="2">
        <f t="shared" si="1579"/>
        <v>0</v>
      </c>
      <c r="DB2230" s="2">
        <f t="shared" si="1579"/>
        <v>0</v>
      </c>
      <c r="DC2230" s="2">
        <f t="shared" si="1579"/>
        <v>0</v>
      </c>
      <c r="DD2230" s="2">
        <f t="shared" si="1579"/>
        <v>0</v>
      </c>
      <c r="DE2230" s="2">
        <f t="shared" si="1579"/>
        <v>0</v>
      </c>
      <c r="DF2230" s="2">
        <f t="shared" si="1579"/>
        <v>0</v>
      </c>
      <c r="DG2230" s="3">
        <f t="shared" ref="DG2230:EL2230" si="1580">DG2259</f>
        <v>0</v>
      </c>
      <c r="DH2230" s="3">
        <f t="shared" si="1580"/>
        <v>0</v>
      </c>
      <c r="DI2230" s="3">
        <f t="shared" si="1580"/>
        <v>0</v>
      </c>
      <c r="DJ2230" s="3">
        <f t="shared" si="1580"/>
        <v>0</v>
      </c>
      <c r="DK2230" s="3">
        <f t="shared" si="1580"/>
        <v>0</v>
      </c>
      <c r="DL2230" s="3">
        <f t="shared" si="1580"/>
        <v>0</v>
      </c>
      <c r="DM2230" s="3">
        <f t="shared" si="1580"/>
        <v>0</v>
      </c>
      <c r="DN2230" s="3">
        <f t="shared" si="1580"/>
        <v>0</v>
      </c>
      <c r="DO2230" s="3">
        <f t="shared" si="1580"/>
        <v>0</v>
      </c>
      <c r="DP2230" s="3">
        <f t="shared" si="1580"/>
        <v>0</v>
      </c>
      <c r="DQ2230" s="3">
        <f t="shared" si="1580"/>
        <v>0</v>
      </c>
      <c r="DR2230" s="3">
        <f t="shared" si="1580"/>
        <v>0</v>
      </c>
      <c r="DS2230" s="3">
        <f t="shared" si="1580"/>
        <v>0</v>
      </c>
      <c r="DT2230" s="3">
        <f t="shared" si="1580"/>
        <v>0</v>
      </c>
      <c r="DU2230" s="3">
        <f t="shared" si="1580"/>
        <v>0</v>
      </c>
      <c r="DV2230" s="3">
        <f t="shared" si="1580"/>
        <v>0</v>
      </c>
      <c r="DW2230" s="3">
        <f t="shared" si="1580"/>
        <v>0</v>
      </c>
      <c r="DX2230" s="3">
        <f t="shared" si="1580"/>
        <v>0</v>
      </c>
      <c r="DY2230" s="3">
        <f t="shared" si="1580"/>
        <v>0</v>
      </c>
      <c r="DZ2230" s="3">
        <f t="shared" si="1580"/>
        <v>0</v>
      </c>
      <c r="EA2230" s="3">
        <f t="shared" si="1580"/>
        <v>0</v>
      </c>
      <c r="EB2230" s="3">
        <f t="shared" si="1580"/>
        <v>0</v>
      </c>
      <c r="EC2230" s="3">
        <f t="shared" si="1580"/>
        <v>0</v>
      </c>
      <c r="ED2230" s="3">
        <f t="shared" si="1580"/>
        <v>0</v>
      </c>
      <c r="EE2230" s="3">
        <f t="shared" si="1580"/>
        <v>0</v>
      </c>
      <c r="EF2230" s="3">
        <f t="shared" si="1580"/>
        <v>0</v>
      </c>
      <c r="EG2230" s="3">
        <f t="shared" si="1580"/>
        <v>0</v>
      </c>
      <c r="EH2230" s="3">
        <f t="shared" si="1580"/>
        <v>0</v>
      </c>
      <c r="EI2230" s="3">
        <f t="shared" si="1580"/>
        <v>0</v>
      </c>
      <c r="EJ2230" s="3">
        <f t="shared" si="1580"/>
        <v>0</v>
      </c>
      <c r="EK2230" s="3">
        <f t="shared" si="1580"/>
        <v>0</v>
      </c>
      <c r="EL2230" s="3">
        <f t="shared" si="1580"/>
        <v>0</v>
      </c>
      <c r="EM2230" s="3">
        <f t="shared" ref="EM2230:FR2230" si="1581">EM2259</f>
        <v>0</v>
      </c>
      <c r="EN2230" s="3">
        <f t="shared" si="1581"/>
        <v>0</v>
      </c>
      <c r="EO2230" s="3">
        <f t="shared" si="1581"/>
        <v>0</v>
      </c>
      <c r="EP2230" s="3">
        <f t="shared" si="1581"/>
        <v>0</v>
      </c>
      <c r="EQ2230" s="3">
        <f t="shared" si="1581"/>
        <v>0</v>
      </c>
      <c r="ER2230" s="3">
        <f t="shared" si="1581"/>
        <v>0</v>
      </c>
      <c r="ES2230" s="3">
        <f t="shared" si="1581"/>
        <v>0</v>
      </c>
      <c r="ET2230" s="3">
        <f t="shared" si="1581"/>
        <v>0</v>
      </c>
      <c r="EU2230" s="3">
        <f t="shared" si="1581"/>
        <v>0</v>
      </c>
      <c r="EV2230" s="3">
        <f t="shared" si="1581"/>
        <v>0</v>
      </c>
      <c r="EW2230" s="3">
        <f t="shared" si="1581"/>
        <v>0</v>
      </c>
      <c r="EX2230" s="3">
        <f t="shared" si="1581"/>
        <v>0</v>
      </c>
      <c r="EY2230" s="3">
        <f t="shared" si="1581"/>
        <v>0</v>
      </c>
      <c r="EZ2230" s="3">
        <f t="shared" si="1581"/>
        <v>0</v>
      </c>
      <c r="FA2230" s="3">
        <f t="shared" si="1581"/>
        <v>0</v>
      </c>
      <c r="FB2230" s="3">
        <f t="shared" si="1581"/>
        <v>0</v>
      </c>
      <c r="FC2230" s="3">
        <f t="shared" si="1581"/>
        <v>0</v>
      </c>
      <c r="FD2230" s="3">
        <f t="shared" si="1581"/>
        <v>0</v>
      </c>
      <c r="FE2230" s="3">
        <f t="shared" si="1581"/>
        <v>0</v>
      </c>
      <c r="FF2230" s="3">
        <f t="shared" si="1581"/>
        <v>0</v>
      </c>
      <c r="FG2230" s="3">
        <f t="shared" si="1581"/>
        <v>0</v>
      </c>
      <c r="FH2230" s="3">
        <f t="shared" si="1581"/>
        <v>0</v>
      </c>
      <c r="FI2230" s="3">
        <f t="shared" si="1581"/>
        <v>0</v>
      </c>
      <c r="FJ2230" s="3">
        <f t="shared" si="1581"/>
        <v>0</v>
      </c>
      <c r="FK2230" s="3">
        <f t="shared" si="1581"/>
        <v>0</v>
      </c>
      <c r="FL2230" s="3">
        <f t="shared" si="1581"/>
        <v>0</v>
      </c>
      <c r="FM2230" s="3">
        <f t="shared" si="1581"/>
        <v>0</v>
      </c>
      <c r="FN2230" s="3">
        <f t="shared" si="1581"/>
        <v>0</v>
      </c>
      <c r="FO2230" s="3">
        <f t="shared" si="1581"/>
        <v>0</v>
      </c>
      <c r="FP2230" s="3">
        <f t="shared" si="1581"/>
        <v>0</v>
      </c>
      <c r="FQ2230" s="3">
        <f t="shared" si="1581"/>
        <v>0</v>
      </c>
      <c r="FR2230" s="3">
        <f t="shared" si="1581"/>
        <v>0</v>
      </c>
      <c r="FS2230" s="3">
        <f t="shared" ref="FS2230:GX2230" si="1582">FS2259</f>
        <v>0</v>
      </c>
      <c r="FT2230" s="3">
        <f t="shared" si="1582"/>
        <v>0</v>
      </c>
      <c r="FU2230" s="3">
        <f t="shared" si="1582"/>
        <v>0</v>
      </c>
      <c r="FV2230" s="3">
        <f t="shared" si="1582"/>
        <v>0</v>
      </c>
      <c r="FW2230" s="3">
        <f t="shared" si="1582"/>
        <v>0</v>
      </c>
      <c r="FX2230" s="3">
        <f t="shared" si="1582"/>
        <v>0</v>
      </c>
      <c r="FY2230" s="3">
        <f t="shared" si="1582"/>
        <v>0</v>
      </c>
      <c r="FZ2230" s="3">
        <f t="shared" si="1582"/>
        <v>0</v>
      </c>
      <c r="GA2230" s="3">
        <f t="shared" si="1582"/>
        <v>0</v>
      </c>
      <c r="GB2230" s="3">
        <f t="shared" si="1582"/>
        <v>0</v>
      </c>
      <c r="GC2230" s="3">
        <f t="shared" si="1582"/>
        <v>0</v>
      </c>
      <c r="GD2230" s="3">
        <f t="shared" si="1582"/>
        <v>0</v>
      </c>
      <c r="GE2230" s="3">
        <f t="shared" si="1582"/>
        <v>0</v>
      </c>
      <c r="GF2230" s="3">
        <f t="shared" si="1582"/>
        <v>0</v>
      </c>
      <c r="GG2230" s="3">
        <f t="shared" si="1582"/>
        <v>0</v>
      </c>
      <c r="GH2230" s="3">
        <f t="shared" si="1582"/>
        <v>0</v>
      </c>
      <c r="GI2230" s="3">
        <f t="shared" si="1582"/>
        <v>0</v>
      </c>
      <c r="GJ2230" s="3">
        <f t="shared" si="1582"/>
        <v>0</v>
      </c>
      <c r="GK2230" s="3">
        <f t="shared" si="1582"/>
        <v>0</v>
      </c>
      <c r="GL2230" s="3">
        <f t="shared" si="1582"/>
        <v>0</v>
      </c>
      <c r="GM2230" s="3">
        <f t="shared" si="1582"/>
        <v>0</v>
      </c>
      <c r="GN2230" s="3">
        <f t="shared" si="1582"/>
        <v>0</v>
      </c>
      <c r="GO2230" s="3">
        <f t="shared" si="1582"/>
        <v>0</v>
      </c>
      <c r="GP2230" s="3">
        <f t="shared" si="1582"/>
        <v>0</v>
      </c>
      <c r="GQ2230" s="3">
        <f t="shared" si="1582"/>
        <v>0</v>
      </c>
      <c r="GR2230" s="3">
        <f t="shared" si="1582"/>
        <v>0</v>
      </c>
      <c r="GS2230" s="3">
        <f t="shared" si="1582"/>
        <v>0</v>
      </c>
      <c r="GT2230" s="3">
        <f t="shared" si="1582"/>
        <v>0</v>
      </c>
      <c r="GU2230" s="3">
        <f t="shared" si="1582"/>
        <v>0</v>
      </c>
      <c r="GV2230" s="3">
        <f t="shared" si="1582"/>
        <v>0</v>
      </c>
      <c r="GW2230" s="3">
        <f t="shared" si="1582"/>
        <v>0</v>
      </c>
      <c r="GX2230" s="3">
        <f t="shared" si="1582"/>
        <v>0</v>
      </c>
    </row>
    <row r="2232" spans="1:245">
      <c r="A2232">
        <v>17</v>
      </c>
      <c r="B2232">
        <v>1</v>
      </c>
      <c r="C2232">
        <f>ROW(SmtRes!A2348)</f>
        <v>2348</v>
      </c>
      <c r="D2232">
        <f>ROW(EtalonRes!A2286)</f>
        <v>2286</v>
      </c>
      <c r="E2232" t="s">
        <v>17</v>
      </c>
      <c r="F2232" t="s">
        <v>162</v>
      </c>
      <c r="G2232" t="s">
        <v>163</v>
      </c>
      <c r="H2232" t="s">
        <v>164</v>
      </c>
      <c r="I2232">
        <f>ROUND(2/100,9)</f>
        <v>0.02</v>
      </c>
      <c r="J2232">
        <v>0</v>
      </c>
      <c r="K2232">
        <f>ROUND(2/100,9)</f>
        <v>0.02</v>
      </c>
      <c r="O2232">
        <f t="shared" ref="O2232:O2257" si="1583">ROUND(CP2232,2)</f>
        <v>2654.04</v>
      </c>
      <c r="P2232">
        <f t="shared" ref="P2232:P2257" si="1584">ROUND(CQ2232*I2232,2)</f>
        <v>2082.37</v>
      </c>
      <c r="Q2232">
        <f t="shared" ref="Q2232:Q2257" si="1585">ROUND(CR2232*I2232,2)</f>
        <v>85.75</v>
      </c>
      <c r="R2232">
        <f t="shared" ref="R2232:R2257" si="1586">ROUND(CS2232*I2232,2)</f>
        <v>15.29</v>
      </c>
      <c r="S2232">
        <f t="shared" ref="S2232:S2257" si="1587">ROUND(CT2232*I2232,2)</f>
        <v>485.92</v>
      </c>
      <c r="T2232">
        <f t="shared" ref="T2232:T2257" si="1588">ROUND(CU2232*I2232,2)</f>
        <v>0</v>
      </c>
      <c r="U2232">
        <f t="shared" ref="U2232:U2257" si="1589">CV2232*I2232</f>
        <v>1.6822199999999998</v>
      </c>
      <c r="V2232">
        <f t="shared" ref="V2232:V2257" si="1590">CW2232*I2232</f>
        <v>3.4250000000000003E-2</v>
      </c>
      <c r="W2232">
        <f t="shared" ref="W2232:W2257" si="1591">ROUND(CX2232*I2232,2)</f>
        <v>0</v>
      </c>
      <c r="X2232">
        <f t="shared" ref="X2232:X2257" si="1592">ROUND(CY2232,2)</f>
        <v>451.09</v>
      </c>
      <c r="Y2232">
        <f t="shared" ref="Y2232:Y2257" si="1593">ROUND(CZ2232,2)</f>
        <v>215.52</v>
      </c>
      <c r="AA2232">
        <v>35863109</v>
      </c>
      <c r="AB2232">
        <f t="shared" ref="AB2232:AB2257" si="1594">ROUND((AC2232+AD2232+AF2232),2)</f>
        <v>21892.13</v>
      </c>
      <c r="AC2232">
        <f t="shared" ref="AC2232:AC2257" si="1595">ROUND((ES2232),2)</f>
        <v>20740.73</v>
      </c>
      <c r="AD2232">
        <f>ROUND(((((ET2232*1.25))-((EU2232*1.25)))+AE2232),2)</f>
        <v>416.27</v>
      </c>
      <c r="AE2232">
        <f>ROUND(((EU2232*1.25)),2)</f>
        <v>23.13</v>
      </c>
      <c r="AF2232">
        <f>ROUND(((EV2232*1.15)),2)</f>
        <v>735.13</v>
      </c>
      <c r="AG2232">
        <f t="shared" ref="AG2232:AG2257" si="1596">ROUND((AP2232),2)</f>
        <v>0</v>
      </c>
      <c r="AH2232">
        <f>((EW2232*1.15))</f>
        <v>84.11099999999999</v>
      </c>
      <c r="AI2232">
        <f>((EX2232*1.25))</f>
        <v>1.7125000000000001</v>
      </c>
      <c r="AJ2232">
        <f t="shared" ref="AJ2232:AJ2257" si="1597">(AS2232)</f>
        <v>0</v>
      </c>
      <c r="AK2232">
        <v>21712.98</v>
      </c>
      <c r="AL2232">
        <v>20740.73</v>
      </c>
      <c r="AM2232">
        <v>333.01</v>
      </c>
      <c r="AN2232">
        <v>18.5</v>
      </c>
      <c r="AO2232">
        <v>639.24</v>
      </c>
      <c r="AP2232">
        <v>0</v>
      </c>
      <c r="AQ2232">
        <v>73.14</v>
      </c>
      <c r="AR2232">
        <v>1.37</v>
      </c>
      <c r="AS2232">
        <v>0</v>
      </c>
      <c r="AT2232">
        <v>90</v>
      </c>
      <c r="AU2232">
        <v>43</v>
      </c>
      <c r="AV2232">
        <v>1</v>
      </c>
      <c r="AW2232">
        <v>1</v>
      </c>
      <c r="AZ2232">
        <v>1</v>
      </c>
      <c r="BA2232">
        <v>33.049999999999997</v>
      </c>
      <c r="BB2232">
        <v>10.3</v>
      </c>
      <c r="BC2232">
        <v>5.0199999999999996</v>
      </c>
      <c r="BD2232" t="s">
        <v>3</v>
      </c>
      <c r="BE2232" t="s">
        <v>3</v>
      </c>
      <c r="BF2232" t="s">
        <v>3</v>
      </c>
      <c r="BG2232" t="s">
        <v>3</v>
      </c>
      <c r="BH2232">
        <v>0</v>
      </c>
      <c r="BI2232">
        <v>1</v>
      </c>
      <c r="BJ2232" t="s">
        <v>165</v>
      </c>
      <c r="BM2232">
        <v>10001</v>
      </c>
      <c r="BN2232">
        <v>0</v>
      </c>
      <c r="BO2232" t="s">
        <v>162</v>
      </c>
      <c r="BP2232">
        <v>1</v>
      </c>
      <c r="BQ2232">
        <v>2</v>
      </c>
      <c r="BR2232">
        <v>0</v>
      </c>
      <c r="BS2232">
        <v>33.049999999999997</v>
      </c>
      <c r="BT2232">
        <v>1</v>
      </c>
      <c r="BU2232">
        <v>1</v>
      </c>
      <c r="BV2232">
        <v>1</v>
      </c>
      <c r="BW2232">
        <v>1</v>
      </c>
      <c r="BX2232">
        <v>1</v>
      </c>
      <c r="BY2232" t="s">
        <v>3</v>
      </c>
      <c r="BZ2232">
        <v>118</v>
      </c>
      <c r="CA2232">
        <v>63</v>
      </c>
      <c r="CB2232" t="s">
        <v>3</v>
      </c>
      <c r="CE2232">
        <v>0</v>
      </c>
      <c r="CF2232">
        <v>0</v>
      </c>
      <c r="CG2232">
        <v>0</v>
      </c>
      <c r="CM2232">
        <v>0</v>
      </c>
      <c r="CN2232" t="s">
        <v>992</v>
      </c>
      <c r="CO2232">
        <v>0</v>
      </c>
      <c r="CP2232">
        <f t="shared" ref="CP2232:CP2257" si="1598">(P2232+Q2232+S2232)</f>
        <v>2654.04</v>
      </c>
      <c r="CQ2232">
        <f t="shared" ref="CQ2232:CQ2257" si="1599">AC2232*BC2232</f>
        <v>104118.46459999999</v>
      </c>
      <c r="CR2232">
        <f t="shared" ref="CR2232:CR2257" si="1600">AD2232*BB2232</f>
        <v>4287.5810000000001</v>
      </c>
      <c r="CS2232">
        <f t="shared" ref="CS2232:CS2257" si="1601">AE2232*BS2232</f>
        <v>764.4464999999999</v>
      </c>
      <c r="CT2232">
        <f t="shared" ref="CT2232:CT2257" si="1602">AF2232*BA2232</f>
        <v>24296.046499999997</v>
      </c>
      <c r="CU2232">
        <f t="shared" ref="CU2232:CU2257" si="1603">AG2232</f>
        <v>0</v>
      </c>
      <c r="CV2232">
        <f t="shared" ref="CV2232:CV2257" si="1604">AH2232</f>
        <v>84.11099999999999</v>
      </c>
      <c r="CW2232">
        <f t="shared" ref="CW2232:CW2257" si="1605">AI2232</f>
        <v>1.7125000000000001</v>
      </c>
      <c r="CX2232">
        <f t="shared" ref="CX2232:CX2257" si="1606">AJ2232</f>
        <v>0</v>
      </c>
      <c r="CY2232">
        <f t="shared" ref="CY2232:CY2257" si="1607">(((S2232+R2232)*AT2232)/100)</f>
        <v>451.089</v>
      </c>
      <c r="CZ2232">
        <f t="shared" ref="CZ2232:CZ2257" si="1608">(((S2232+R2232)*AU2232)/100)</f>
        <v>215.52030000000002</v>
      </c>
      <c r="DC2232" t="s">
        <v>3</v>
      </c>
      <c r="DD2232" t="s">
        <v>3</v>
      </c>
      <c r="DE2232" t="s">
        <v>133</v>
      </c>
      <c r="DF2232" t="s">
        <v>133</v>
      </c>
      <c r="DG2232" t="s">
        <v>134</v>
      </c>
      <c r="DH2232" t="s">
        <v>3</v>
      </c>
      <c r="DI2232" t="s">
        <v>134</v>
      </c>
      <c r="DJ2232" t="s">
        <v>133</v>
      </c>
      <c r="DK2232" t="s">
        <v>3</v>
      </c>
      <c r="DL2232" t="s">
        <v>3</v>
      </c>
      <c r="DM2232" t="s">
        <v>3</v>
      </c>
      <c r="DN2232">
        <v>0</v>
      </c>
      <c r="DO2232">
        <v>0</v>
      </c>
      <c r="DP2232">
        <v>1</v>
      </c>
      <c r="DQ2232">
        <v>1</v>
      </c>
      <c r="DU2232">
        <v>1013</v>
      </c>
      <c r="DV2232" t="s">
        <v>164</v>
      </c>
      <c r="DW2232" t="s">
        <v>164</v>
      </c>
      <c r="DX2232">
        <v>1</v>
      </c>
      <c r="DZ2232" t="s">
        <v>3</v>
      </c>
      <c r="EA2232" t="s">
        <v>3</v>
      </c>
      <c r="EB2232" t="s">
        <v>3</v>
      </c>
      <c r="EC2232" t="s">
        <v>3</v>
      </c>
      <c r="EE2232">
        <v>29085510</v>
      </c>
      <c r="EF2232">
        <v>2</v>
      </c>
      <c r="EG2232" t="s">
        <v>135</v>
      </c>
      <c r="EH2232">
        <v>0</v>
      </c>
      <c r="EI2232" t="s">
        <v>3</v>
      </c>
      <c r="EJ2232">
        <v>1</v>
      </c>
      <c r="EK2232">
        <v>10001</v>
      </c>
      <c r="EL2232" t="s">
        <v>136</v>
      </c>
      <c r="EM2232" t="s">
        <v>137</v>
      </c>
      <c r="EO2232" t="s">
        <v>138</v>
      </c>
      <c r="EQ2232">
        <v>0</v>
      </c>
      <c r="ER2232">
        <v>21712.98</v>
      </c>
      <c r="ES2232">
        <v>20740.73</v>
      </c>
      <c r="ET2232">
        <v>333.01</v>
      </c>
      <c r="EU2232">
        <v>18.5</v>
      </c>
      <c r="EV2232">
        <v>639.24</v>
      </c>
      <c r="EW2232">
        <v>73.14</v>
      </c>
      <c r="EX2232">
        <v>1.37</v>
      </c>
      <c r="EY2232">
        <v>0</v>
      </c>
      <c r="FQ2232">
        <v>0</v>
      </c>
      <c r="FR2232">
        <f t="shared" ref="FR2232:FR2257" si="1609">ROUND(IF(AND(BH2232=3,BI2232=3),P2232,0),2)</f>
        <v>0</v>
      </c>
      <c r="FS2232">
        <v>0</v>
      </c>
      <c r="FT2232" t="s">
        <v>139</v>
      </c>
      <c r="FU2232" t="s">
        <v>25</v>
      </c>
      <c r="FV2232" t="s">
        <v>25</v>
      </c>
      <c r="FW2232" t="s">
        <v>26</v>
      </c>
      <c r="FX2232">
        <v>106.2</v>
      </c>
      <c r="FY2232">
        <v>53.55</v>
      </c>
      <c r="GA2232" t="s">
        <v>3</v>
      </c>
      <c r="GD2232">
        <v>1</v>
      </c>
      <c r="GF2232">
        <v>463398419</v>
      </c>
      <c r="GG2232">
        <v>2</v>
      </c>
      <c r="GH2232">
        <v>1</v>
      </c>
      <c r="GI2232">
        <v>2</v>
      </c>
      <c r="GJ2232">
        <v>0</v>
      </c>
      <c r="GK2232">
        <v>0</v>
      </c>
      <c r="GL2232">
        <f t="shared" ref="GL2232:GL2257" si="1610">ROUND(IF(AND(BH2232=3,BI2232=3,FS2232&lt;&gt;0),P2232,0),2)</f>
        <v>0</v>
      </c>
      <c r="GM2232">
        <f t="shared" ref="GM2232:GM2257" si="1611">ROUND(O2232+X2232+Y2232,2)+GX2232</f>
        <v>3320.65</v>
      </c>
      <c r="GN2232">
        <f t="shared" ref="GN2232:GN2257" si="1612">IF(OR(BI2232=0,BI2232=1),ROUND(O2232+X2232+Y2232,2),0)</f>
        <v>3320.65</v>
      </c>
      <c r="GO2232">
        <f t="shared" ref="GO2232:GO2257" si="1613">IF(BI2232=2,ROUND(O2232+X2232+Y2232,2),0)</f>
        <v>0</v>
      </c>
      <c r="GP2232">
        <f t="shared" ref="GP2232:GP2257" si="1614">IF(BI2232=4,ROUND(O2232+X2232+Y2232,2)+GX2232,0)</f>
        <v>0</v>
      </c>
      <c r="GR2232">
        <v>0</v>
      </c>
      <c r="GS2232">
        <v>3</v>
      </c>
      <c r="GT2232">
        <v>0</v>
      </c>
      <c r="GU2232" t="s">
        <v>3</v>
      </c>
      <c r="GV2232">
        <f t="shared" ref="GV2232:GV2257" si="1615">ROUND((GT2232),2)</f>
        <v>0</v>
      </c>
      <c r="GW2232">
        <v>1</v>
      </c>
      <c r="GX2232">
        <f t="shared" ref="GX2232:GX2257" si="1616">ROUND(HC2232*I2232,2)</f>
        <v>0</v>
      </c>
      <c r="HA2232">
        <v>0</v>
      </c>
      <c r="HB2232">
        <v>0</v>
      </c>
      <c r="HC2232">
        <f t="shared" ref="HC2232:HC2257" si="1617">GV2232*GW2232</f>
        <v>0</v>
      </c>
      <c r="HE2232" t="s">
        <v>3</v>
      </c>
      <c r="HF2232" t="s">
        <v>3</v>
      </c>
      <c r="HM2232" t="s">
        <v>3</v>
      </c>
      <c r="IK2232">
        <v>0</v>
      </c>
    </row>
    <row r="2233" spans="1:245">
      <c r="A2233">
        <v>18</v>
      </c>
      <c r="B2233">
        <v>1</v>
      </c>
      <c r="C2233">
        <v>2344</v>
      </c>
      <c r="E2233" t="s">
        <v>27</v>
      </c>
      <c r="F2233" t="s">
        <v>168</v>
      </c>
      <c r="G2233" t="s">
        <v>169</v>
      </c>
      <c r="H2233" t="s">
        <v>170</v>
      </c>
      <c r="I2233">
        <f>I2232*J2233</f>
        <v>1</v>
      </c>
      <c r="J2233">
        <v>50</v>
      </c>
      <c r="K2233">
        <v>50</v>
      </c>
      <c r="O2233">
        <f t="shared" si="1583"/>
        <v>196.01</v>
      </c>
      <c r="P2233">
        <f t="shared" si="1584"/>
        <v>196.01</v>
      </c>
      <c r="Q2233">
        <f t="shared" si="1585"/>
        <v>0</v>
      </c>
      <c r="R2233">
        <f t="shared" si="1586"/>
        <v>0</v>
      </c>
      <c r="S2233">
        <f t="shared" si="1587"/>
        <v>0</v>
      </c>
      <c r="T2233">
        <f t="shared" si="1588"/>
        <v>0</v>
      </c>
      <c r="U2233">
        <f t="shared" si="1589"/>
        <v>0</v>
      </c>
      <c r="V2233">
        <f t="shared" si="1590"/>
        <v>0</v>
      </c>
      <c r="W2233">
        <f t="shared" si="1591"/>
        <v>4.34</v>
      </c>
      <c r="X2233">
        <f t="shared" si="1592"/>
        <v>0</v>
      </c>
      <c r="Y2233">
        <f t="shared" si="1593"/>
        <v>0</v>
      </c>
      <c r="AA2233">
        <v>35863109</v>
      </c>
      <c r="AB2233">
        <f t="shared" si="1594"/>
        <v>94.69</v>
      </c>
      <c r="AC2233">
        <f t="shared" si="1595"/>
        <v>94.69</v>
      </c>
      <c r="AD2233">
        <f>ROUND((((ET2233)-(EU2233))+AE2233),2)</f>
        <v>0</v>
      </c>
      <c r="AE2233">
        <f t="shared" ref="AE2233:AF2236" si="1618">ROUND((EU2233),2)</f>
        <v>0</v>
      </c>
      <c r="AF2233">
        <f t="shared" si="1618"/>
        <v>0</v>
      </c>
      <c r="AG2233">
        <f t="shared" si="1596"/>
        <v>0</v>
      </c>
      <c r="AH2233">
        <f t="shared" ref="AH2233:AI2236" si="1619">(EW2233)</f>
        <v>0</v>
      </c>
      <c r="AI2233">
        <f t="shared" si="1619"/>
        <v>0</v>
      </c>
      <c r="AJ2233">
        <f t="shared" si="1597"/>
        <v>4.34</v>
      </c>
      <c r="AK2233">
        <v>94.69</v>
      </c>
      <c r="AL2233">
        <v>94.69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4.34</v>
      </c>
      <c r="AT2233">
        <v>0</v>
      </c>
      <c r="AU2233">
        <v>0</v>
      </c>
      <c r="AV2233">
        <v>1</v>
      </c>
      <c r="AW2233">
        <v>1</v>
      </c>
      <c r="AZ2233">
        <v>1</v>
      </c>
      <c r="BA2233">
        <v>1</v>
      </c>
      <c r="BB2233">
        <v>1</v>
      </c>
      <c r="BC2233">
        <v>2.0699999999999998</v>
      </c>
      <c r="BD2233" t="s">
        <v>3</v>
      </c>
      <c r="BE2233" t="s">
        <v>3</v>
      </c>
      <c r="BF2233" t="s">
        <v>3</v>
      </c>
      <c r="BG2233" t="s">
        <v>3</v>
      </c>
      <c r="BH2233">
        <v>3</v>
      </c>
      <c r="BI2233">
        <v>1</v>
      </c>
      <c r="BJ2233" t="s">
        <v>171</v>
      </c>
      <c r="BM2233">
        <v>500001</v>
      </c>
      <c r="BN2233">
        <v>0</v>
      </c>
      <c r="BO2233" t="s">
        <v>168</v>
      </c>
      <c r="BP2233">
        <v>1</v>
      </c>
      <c r="BQ2233">
        <v>8</v>
      </c>
      <c r="BR2233">
        <v>0</v>
      </c>
      <c r="BS2233">
        <v>1</v>
      </c>
      <c r="BT2233">
        <v>1</v>
      </c>
      <c r="BU2233">
        <v>1</v>
      </c>
      <c r="BV2233">
        <v>1</v>
      </c>
      <c r="BW2233">
        <v>1</v>
      </c>
      <c r="BX2233">
        <v>1</v>
      </c>
      <c r="BY2233" t="s">
        <v>3</v>
      </c>
      <c r="BZ2233">
        <v>0</v>
      </c>
      <c r="CA2233">
        <v>0</v>
      </c>
      <c r="CB2233" t="s">
        <v>3</v>
      </c>
      <c r="CE2233">
        <v>0</v>
      </c>
      <c r="CF2233">
        <v>0</v>
      </c>
      <c r="CG2233">
        <v>0</v>
      </c>
      <c r="CM2233">
        <v>0</v>
      </c>
      <c r="CN2233" t="s">
        <v>3</v>
      </c>
      <c r="CO2233">
        <v>0</v>
      </c>
      <c r="CP2233">
        <f t="shared" si="1598"/>
        <v>196.01</v>
      </c>
      <c r="CQ2233">
        <f t="shared" si="1599"/>
        <v>196.00829999999999</v>
      </c>
      <c r="CR2233">
        <f t="shared" si="1600"/>
        <v>0</v>
      </c>
      <c r="CS2233">
        <f t="shared" si="1601"/>
        <v>0</v>
      </c>
      <c r="CT2233">
        <f t="shared" si="1602"/>
        <v>0</v>
      </c>
      <c r="CU2233">
        <f t="shared" si="1603"/>
        <v>0</v>
      </c>
      <c r="CV2233">
        <f t="shared" si="1604"/>
        <v>0</v>
      </c>
      <c r="CW2233">
        <f t="shared" si="1605"/>
        <v>0</v>
      </c>
      <c r="CX2233">
        <f t="shared" si="1606"/>
        <v>4.34</v>
      </c>
      <c r="CY2233">
        <f t="shared" si="1607"/>
        <v>0</v>
      </c>
      <c r="CZ2233">
        <f t="shared" si="1608"/>
        <v>0</v>
      </c>
      <c r="DC2233" t="s">
        <v>3</v>
      </c>
      <c r="DD2233" t="s">
        <v>3</v>
      </c>
      <c r="DE2233" t="s">
        <v>3</v>
      </c>
      <c r="DF2233" t="s">
        <v>3</v>
      </c>
      <c r="DG2233" t="s">
        <v>3</v>
      </c>
      <c r="DH2233" t="s">
        <v>3</v>
      </c>
      <c r="DI2233" t="s">
        <v>3</v>
      </c>
      <c r="DJ2233" t="s">
        <v>3</v>
      </c>
      <c r="DK2233" t="s">
        <v>3</v>
      </c>
      <c r="DL2233" t="s">
        <v>3</v>
      </c>
      <c r="DM2233" t="s">
        <v>3</v>
      </c>
      <c r="DN2233">
        <v>0</v>
      </c>
      <c r="DO2233">
        <v>0</v>
      </c>
      <c r="DP2233">
        <v>1</v>
      </c>
      <c r="DQ2233">
        <v>1</v>
      </c>
      <c r="DU2233">
        <v>1013</v>
      </c>
      <c r="DV2233" t="s">
        <v>170</v>
      </c>
      <c r="DW2233" t="s">
        <v>170</v>
      </c>
      <c r="DX2233">
        <v>1</v>
      </c>
      <c r="DZ2233" t="s">
        <v>3</v>
      </c>
      <c r="EA2233" t="s">
        <v>3</v>
      </c>
      <c r="EB2233" t="s">
        <v>3</v>
      </c>
      <c r="EC2233" t="s">
        <v>3</v>
      </c>
      <c r="EE2233">
        <v>29085443</v>
      </c>
      <c r="EF2233">
        <v>8</v>
      </c>
      <c r="EG2233" t="s">
        <v>144</v>
      </c>
      <c r="EH2233">
        <v>0</v>
      </c>
      <c r="EI2233" t="s">
        <v>3</v>
      </c>
      <c r="EJ2233">
        <v>1</v>
      </c>
      <c r="EK2233">
        <v>500001</v>
      </c>
      <c r="EL2233" t="s">
        <v>145</v>
      </c>
      <c r="EM2233" t="s">
        <v>146</v>
      </c>
      <c r="EO2233" t="s">
        <v>3</v>
      </c>
      <c r="EQ2233">
        <v>0</v>
      </c>
      <c r="ER2233">
        <v>94.69</v>
      </c>
      <c r="ES2233">
        <v>94.69</v>
      </c>
      <c r="ET2233">
        <v>0</v>
      </c>
      <c r="EU2233">
        <v>0</v>
      </c>
      <c r="EV2233">
        <v>0</v>
      </c>
      <c r="EW2233">
        <v>0</v>
      </c>
      <c r="EX2233">
        <v>0</v>
      </c>
      <c r="FQ2233">
        <v>0</v>
      </c>
      <c r="FR2233">
        <f t="shared" si="1609"/>
        <v>0</v>
      </c>
      <c r="FS2233">
        <v>0</v>
      </c>
      <c r="FX2233">
        <v>0</v>
      </c>
      <c r="FY2233">
        <v>0</v>
      </c>
      <c r="GA2233" t="s">
        <v>3</v>
      </c>
      <c r="GD2233">
        <v>1</v>
      </c>
      <c r="GF2233">
        <v>-1252999712</v>
      </c>
      <c r="GG2233">
        <v>2</v>
      </c>
      <c r="GH2233">
        <v>1</v>
      </c>
      <c r="GI2233">
        <v>2</v>
      </c>
      <c r="GJ2233">
        <v>0</v>
      </c>
      <c r="GK2233">
        <v>0</v>
      </c>
      <c r="GL2233">
        <f t="shared" si="1610"/>
        <v>0</v>
      </c>
      <c r="GM2233">
        <f t="shared" si="1611"/>
        <v>196.01</v>
      </c>
      <c r="GN2233">
        <f t="shared" si="1612"/>
        <v>196.01</v>
      </c>
      <c r="GO2233">
        <f t="shared" si="1613"/>
        <v>0</v>
      </c>
      <c r="GP2233">
        <f t="shared" si="1614"/>
        <v>0</v>
      </c>
      <c r="GR2233">
        <v>0</v>
      </c>
      <c r="GS2233">
        <v>3</v>
      </c>
      <c r="GT2233">
        <v>0</v>
      </c>
      <c r="GU2233" t="s">
        <v>3</v>
      </c>
      <c r="GV2233">
        <f t="shared" si="1615"/>
        <v>0</v>
      </c>
      <c r="GW2233">
        <v>1</v>
      </c>
      <c r="GX2233">
        <f t="shared" si="1616"/>
        <v>0</v>
      </c>
      <c r="HA2233">
        <v>0</v>
      </c>
      <c r="HB2233">
        <v>0</v>
      </c>
      <c r="HC2233">
        <f t="shared" si="1617"/>
        <v>0</v>
      </c>
      <c r="HE2233" t="s">
        <v>3</v>
      </c>
      <c r="HF2233" t="s">
        <v>3</v>
      </c>
      <c r="HM2233" t="s">
        <v>3</v>
      </c>
      <c r="IK2233">
        <v>0</v>
      </c>
    </row>
    <row r="2234" spans="1:245">
      <c r="A2234">
        <v>18</v>
      </c>
      <c r="B2234">
        <v>1</v>
      </c>
      <c r="C2234">
        <v>2348</v>
      </c>
      <c r="E2234" t="s">
        <v>375</v>
      </c>
      <c r="F2234" t="s">
        <v>173</v>
      </c>
      <c r="G2234" t="s">
        <v>174</v>
      </c>
      <c r="H2234" t="s">
        <v>155</v>
      </c>
      <c r="I2234">
        <f>I2232*J2234</f>
        <v>2</v>
      </c>
      <c r="J2234">
        <v>100</v>
      </c>
      <c r="K2234">
        <v>100</v>
      </c>
      <c r="O2234">
        <f t="shared" si="1583"/>
        <v>22135.05</v>
      </c>
      <c r="P2234">
        <f t="shared" si="1584"/>
        <v>22135.05</v>
      </c>
      <c r="Q2234">
        <f t="shared" si="1585"/>
        <v>0</v>
      </c>
      <c r="R2234">
        <f t="shared" si="1586"/>
        <v>0</v>
      </c>
      <c r="S2234">
        <f t="shared" si="1587"/>
        <v>0</v>
      </c>
      <c r="T2234">
        <f t="shared" si="1588"/>
        <v>0</v>
      </c>
      <c r="U2234">
        <f t="shared" si="1589"/>
        <v>0</v>
      </c>
      <c r="V2234">
        <f t="shared" si="1590"/>
        <v>0</v>
      </c>
      <c r="W2234">
        <f t="shared" si="1591"/>
        <v>415.44</v>
      </c>
      <c r="X2234">
        <f t="shared" si="1592"/>
        <v>0</v>
      </c>
      <c r="Y2234">
        <f t="shared" si="1593"/>
        <v>0</v>
      </c>
      <c r="AA2234">
        <v>35863109</v>
      </c>
      <c r="AB2234">
        <f t="shared" si="1594"/>
        <v>4535.87</v>
      </c>
      <c r="AC2234">
        <f t="shared" si="1595"/>
        <v>4535.87</v>
      </c>
      <c r="AD2234">
        <f>ROUND((((ET2234)-(EU2234))+AE2234),2)</f>
        <v>0</v>
      </c>
      <c r="AE2234">
        <f t="shared" si="1618"/>
        <v>0</v>
      </c>
      <c r="AF2234">
        <f t="shared" si="1618"/>
        <v>0</v>
      </c>
      <c r="AG2234">
        <f t="shared" si="1596"/>
        <v>0</v>
      </c>
      <c r="AH2234">
        <f t="shared" si="1619"/>
        <v>0</v>
      </c>
      <c r="AI2234">
        <f t="shared" si="1619"/>
        <v>0</v>
      </c>
      <c r="AJ2234">
        <f t="shared" si="1597"/>
        <v>207.72</v>
      </c>
      <c r="AK2234">
        <v>4535.87</v>
      </c>
      <c r="AL2234">
        <v>4535.87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207.72</v>
      </c>
      <c r="AT2234">
        <v>0</v>
      </c>
      <c r="AU2234">
        <v>0</v>
      </c>
      <c r="AV2234">
        <v>1</v>
      </c>
      <c r="AW2234">
        <v>1</v>
      </c>
      <c r="AZ2234">
        <v>1</v>
      </c>
      <c r="BA2234">
        <v>1</v>
      </c>
      <c r="BB2234">
        <v>1</v>
      </c>
      <c r="BC2234">
        <v>2.44</v>
      </c>
      <c r="BD2234" t="s">
        <v>3</v>
      </c>
      <c r="BE2234" t="s">
        <v>3</v>
      </c>
      <c r="BF2234" t="s">
        <v>3</v>
      </c>
      <c r="BG2234" t="s">
        <v>3</v>
      </c>
      <c r="BH2234">
        <v>3</v>
      </c>
      <c r="BI2234">
        <v>1</v>
      </c>
      <c r="BJ2234" t="s">
        <v>175</v>
      </c>
      <c r="BM2234">
        <v>500001</v>
      </c>
      <c r="BN2234">
        <v>0</v>
      </c>
      <c r="BO2234" t="s">
        <v>173</v>
      </c>
      <c r="BP2234">
        <v>1</v>
      </c>
      <c r="BQ2234">
        <v>8</v>
      </c>
      <c r="BR2234">
        <v>0</v>
      </c>
      <c r="BS2234">
        <v>1</v>
      </c>
      <c r="BT2234">
        <v>1</v>
      </c>
      <c r="BU2234">
        <v>1</v>
      </c>
      <c r="BV2234">
        <v>1</v>
      </c>
      <c r="BW2234">
        <v>1</v>
      </c>
      <c r="BX2234">
        <v>1</v>
      </c>
      <c r="BY2234" t="s">
        <v>3</v>
      </c>
      <c r="BZ2234">
        <v>0</v>
      </c>
      <c r="CA2234">
        <v>0</v>
      </c>
      <c r="CB2234" t="s">
        <v>3</v>
      </c>
      <c r="CE2234">
        <v>0</v>
      </c>
      <c r="CF2234">
        <v>0</v>
      </c>
      <c r="CG2234">
        <v>0</v>
      </c>
      <c r="CM2234">
        <v>0</v>
      </c>
      <c r="CN2234" t="s">
        <v>3</v>
      </c>
      <c r="CO2234">
        <v>0</v>
      </c>
      <c r="CP2234">
        <f t="shared" si="1598"/>
        <v>22135.05</v>
      </c>
      <c r="CQ2234">
        <f t="shared" si="1599"/>
        <v>11067.522799999999</v>
      </c>
      <c r="CR2234">
        <f t="shared" si="1600"/>
        <v>0</v>
      </c>
      <c r="CS2234">
        <f t="shared" si="1601"/>
        <v>0</v>
      </c>
      <c r="CT2234">
        <f t="shared" si="1602"/>
        <v>0</v>
      </c>
      <c r="CU2234">
        <f t="shared" si="1603"/>
        <v>0</v>
      </c>
      <c r="CV2234">
        <f t="shared" si="1604"/>
        <v>0</v>
      </c>
      <c r="CW2234">
        <f t="shared" si="1605"/>
        <v>0</v>
      </c>
      <c r="CX2234">
        <f t="shared" si="1606"/>
        <v>207.72</v>
      </c>
      <c r="CY2234">
        <f t="shared" si="1607"/>
        <v>0</v>
      </c>
      <c r="CZ2234">
        <f t="shared" si="1608"/>
        <v>0</v>
      </c>
      <c r="DC2234" t="s">
        <v>3</v>
      </c>
      <c r="DD2234" t="s">
        <v>3</v>
      </c>
      <c r="DE2234" t="s">
        <v>3</v>
      </c>
      <c r="DF2234" t="s">
        <v>3</v>
      </c>
      <c r="DG2234" t="s">
        <v>3</v>
      </c>
      <c r="DH2234" t="s">
        <v>3</v>
      </c>
      <c r="DI2234" t="s">
        <v>3</v>
      </c>
      <c r="DJ2234" t="s">
        <v>3</v>
      </c>
      <c r="DK2234" t="s">
        <v>3</v>
      </c>
      <c r="DL2234" t="s">
        <v>3</v>
      </c>
      <c r="DM2234" t="s">
        <v>3</v>
      </c>
      <c r="DN2234">
        <v>0</v>
      </c>
      <c r="DO2234">
        <v>0</v>
      </c>
      <c r="DP2234">
        <v>1</v>
      </c>
      <c r="DQ2234">
        <v>1</v>
      </c>
      <c r="DU2234">
        <v>1005</v>
      </c>
      <c r="DV2234" t="s">
        <v>155</v>
      </c>
      <c r="DW2234" t="s">
        <v>155</v>
      </c>
      <c r="DX2234">
        <v>1</v>
      </c>
      <c r="DZ2234" t="s">
        <v>3</v>
      </c>
      <c r="EA2234" t="s">
        <v>3</v>
      </c>
      <c r="EB2234" t="s">
        <v>3</v>
      </c>
      <c r="EC2234" t="s">
        <v>3</v>
      </c>
      <c r="EE2234">
        <v>29085443</v>
      </c>
      <c r="EF2234">
        <v>8</v>
      </c>
      <c r="EG2234" t="s">
        <v>144</v>
      </c>
      <c r="EH2234">
        <v>0</v>
      </c>
      <c r="EI2234" t="s">
        <v>3</v>
      </c>
      <c r="EJ2234">
        <v>1</v>
      </c>
      <c r="EK2234">
        <v>500001</v>
      </c>
      <c r="EL2234" t="s">
        <v>145</v>
      </c>
      <c r="EM2234" t="s">
        <v>146</v>
      </c>
      <c r="EO2234" t="s">
        <v>3</v>
      </c>
      <c r="EQ2234">
        <v>0</v>
      </c>
      <c r="ER2234">
        <v>4535.87</v>
      </c>
      <c r="ES2234">
        <v>4535.87</v>
      </c>
      <c r="ET2234">
        <v>0</v>
      </c>
      <c r="EU2234">
        <v>0</v>
      </c>
      <c r="EV2234">
        <v>0</v>
      </c>
      <c r="EW2234">
        <v>0</v>
      </c>
      <c r="EX2234">
        <v>0</v>
      </c>
      <c r="FQ2234">
        <v>0</v>
      </c>
      <c r="FR2234">
        <f t="shared" si="1609"/>
        <v>0</v>
      </c>
      <c r="FS2234">
        <v>0</v>
      </c>
      <c r="FX2234">
        <v>0</v>
      </c>
      <c r="FY2234">
        <v>0</v>
      </c>
      <c r="GA2234" t="s">
        <v>3</v>
      </c>
      <c r="GD2234">
        <v>1</v>
      </c>
      <c r="GF2234">
        <v>-1775669208</v>
      </c>
      <c r="GG2234">
        <v>2</v>
      </c>
      <c r="GH2234">
        <v>1</v>
      </c>
      <c r="GI2234">
        <v>2</v>
      </c>
      <c r="GJ2234">
        <v>0</v>
      </c>
      <c r="GK2234">
        <v>0</v>
      </c>
      <c r="GL2234">
        <f t="shared" si="1610"/>
        <v>0</v>
      </c>
      <c r="GM2234">
        <f t="shared" si="1611"/>
        <v>22135.05</v>
      </c>
      <c r="GN2234">
        <f t="shared" si="1612"/>
        <v>22135.05</v>
      </c>
      <c r="GO2234">
        <f t="shared" si="1613"/>
        <v>0</v>
      </c>
      <c r="GP2234">
        <f t="shared" si="1614"/>
        <v>0</v>
      </c>
      <c r="GR2234">
        <v>0</v>
      </c>
      <c r="GS2234">
        <v>3</v>
      </c>
      <c r="GT2234">
        <v>0</v>
      </c>
      <c r="GU2234" t="s">
        <v>3</v>
      </c>
      <c r="GV2234">
        <f t="shared" si="1615"/>
        <v>0</v>
      </c>
      <c r="GW2234">
        <v>1</v>
      </c>
      <c r="GX2234">
        <f t="shared" si="1616"/>
        <v>0</v>
      </c>
      <c r="HA2234">
        <v>0</v>
      </c>
      <c r="HB2234">
        <v>0</v>
      </c>
      <c r="HC2234">
        <f t="shared" si="1617"/>
        <v>0</v>
      </c>
      <c r="HE2234" t="s">
        <v>3</v>
      </c>
      <c r="HF2234" t="s">
        <v>3</v>
      </c>
      <c r="HM2234" t="s">
        <v>3</v>
      </c>
      <c r="IK2234">
        <v>0</v>
      </c>
    </row>
    <row r="2235" spans="1:245">
      <c r="A2235">
        <v>18</v>
      </c>
      <c r="B2235">
        <v>1</v>
      </c>
      <c r="C2235">
        <v>2346</v>
      </c>
      <c r="E2235" t="s">
        <v>376</v>
      </c>
      <c r="F2235" t="s">
        <v>377</v>
      </c>
      <c r="G2235" t="s">
        <v>378</v>
      </c>
      <c r="H2235" t="s">
        <v>170</v>
      </c>
      <c r="I2235">
        <f>I2232*J2235</f>
        <v>0</v>
      </c>
      <c r="J2235">
        <v>0</v>
      </c>
      <c r="K2235">
        <v>0</v>
      </c>
      <c r="O2235">
        <f t="shared" si="1583"/>
        <v>0</v>
      </c>
      <c r="P2235">
        <f t="shared" si="1584"/>
        <v>0</v>
      </c>
      <c r="Q2235">
        <f t="shared" si="1585"/>
        <v>0</v>
      </c>
      <c r="R2235">
        <f t="shared" si="1586"/>
        <v>0</v>
      </c>
      <c r="S2235">
        <f t="shared" si="1587"/>
        <v>0</v>
      </c>
      <c r="T2235">
        <f t="shared" si="1588"/>
        <v>0</v>
      </c>
      <c r="U2235">
        <f t="shared" si="1589"/>
        <v>0</v>
      </c>
      <c r="V2235">
        <f t="shared" si="1590"/>
        <v>0</v>
      </c>
      <c r="W2235">
        <f t="shared" si="1591"/>
        <v>0</v>
      </c>
      <c r="X2235">
        <f t="shared" si="1592"/>
        <v>0</v>
      </c>
      <c r="Y2235">
        <f t="shared" si="1593"/>
        <v>0</v>
      </c>
      <c r="AA2235">
        <v>35863109</v>
      </c>
      <c r="AB2235">
        <f t="shared" si="1594"/>
        <v>0</v>
      </c>
      <c r="AC2235">
        <f t="shared" si="1595"/>
        <v>0</v>
      </c>
      <c r="AD2235">
        <f>ROUND((((ET2235)-(EU2235))+AE2235),2)</f>
        <v>0</v>
      </c>
      <c r="AE2235">
        <f t="shared" si="1618"/>
        <v>0</v>
      </c>
      <c r="AF2235">
        <f t="shared" si="1618"/>
        <v>0</v>
      </c>
      <c r="AG2235">
        <f t="shared" si="1596"/>
        <v>0</v>
      </c>
      <c r="AH2235">
        <f t="shared" si="1619"/>
        <v>0</v>
      </c>
      <c r="AI2235">
        <f t="shared" si="1619"/>
        <v>0</v>
      </c>
      <c r="AJ2235">
        <f t="shared" si="1597"/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1</v>
      </c>
      <c r="AW2235">
        <v>1</v>
      </c>
      <c r="AZ2235">
        <v>1</v>
      </c>
      <c r="BA2235">
        <v>1</v>
      </c>
      <c r="BB2235">
        <v>1</v>
      </c>
      <c r="BC2235">
        <v>1</v>
      </c>
      <c r="BD2235" t="s">
        <v>3</v>
      </c>
      <c r="BE2235" t="s">
        <v>3</v>
      </c>
      <c r="BF2235" t="s">
        <v>3</v>
      </c>
      <c r="BG2235" t="s">
        <v>3</v>
      </c>
      <c r="BH2235">
        <v>3</v>
      </c>
      <c r="BI2235">
        <v>1</v>
      </c>
      <c r="BJ2235" t="s">
        <v>379</v>
      </c>
      <c r="BM2235">
        <v>500001</v>
      </c>
      <c r="BN2235">
        <v>0</v>
      </c>
      <c r="BO2235" t="s">
        <v>3</v>
      </c>
      <c r="BP2235">
        <v>0</v>
      </c>
      <c r="BQ2235">
        <v>8</v>
      </c>
      <c r="BR2235">
        <v>1</v>
      </c>
      <c r="BS2235">
        <v>1</v>
      </c>
      <c r="BT2235">
        <v>1</v>
      </c>
      <c r="BU2235">
        <v>1</v>
      </c>
      <c r="BV2235">
        <v>1</v>
      </c>
      <c r="BW2235">
        <v>1</v>
      </c>
      <c r="BX2235">
        <v>1</v>
      </c>
      <c r="BY2235" t="s">
        <v>3</v>
      </c>
      <c r="BZ2235">
        <v>0</v>
      </c>
      <c r="CA2235">
        <v>0</v>
      </c>
      <c r="CB2235" t="s">
        <v>3</v>
      </c>
      <c r="CE2235">
        <v>0</v>
      </c>
      <c r="CF2235">
        <v>0</v>
      </c>
      <c r="CG2235">
        <v>0</v>
      </c>
      <c r="CM2235">
        <v>0</v>
      </c>
      <c r="CN2235" t="s">
        <v>3</v>
      </c>
      <c r="CO2235">
        <v>0</v>
      </c>
      <c r="CP2235">
        <f t="shared" si="1598"/>
        <v>0</v>
      </c>
      <c r="CQ2235">
        <f t="shared" si="1599"/>
        <v>0</v>
      </c>
      <c r="CR2235">
        <f t="shared" si="1600"/>
        <v>0</v>
      </c>
      <c r="CS2235">
        <f t="shared" si="1601"/>
        <v>0</v>
      </c>
      <c r="CT2235">
        <f t="shared" si="1602"/>
        <v>0</v>
      </c>
      <c r="CU2235">
        <f t="shared" si="1603"/>
        <v>0</v>
      </c>
      <c r="CV2235">
        <f t="shared" si="1604"/>
        <v>0</v>
      </c>
      <c r="CW2235">
        <f t="shared" si="1605"/>
        <v>0</v>
      </c>
      <c r="CX2235">
        <f t="shared" si="1606"/>
        <v>0</v>
      </c>
      <c r="CY2235">
        <f t="shared" si="1607"/>
        <v>0</v>
      </c>
      <c r="CZ2235">
        <f t="shared" si="1608"/>
        <v>0</v>
      </c>
      <c r="DC2235" t="s">
        <v>3</v>
      </c>
      <c r="DD2235" t="s">
        <v>3</v>
      </c>
      <c r="DE2235" t="s">
        <v>3</v>
      </c>
      <c r="DF2235" t="s">
        <v>3</v>
      </c>
      <c r="DG2235" t="s">
        <v>3</v>
      </c>
      <c r="DH2235" t="s">
        <v>3</v>
      </c>
      <c r="DI2235" t="s">
        <v>3</v>
      </c>
      <c r="DJ2235" t="s">
        <v>3</v>
      </c>
      <c r="DK2235" t="s">
        <v>3</v>
      </c>
      <c r="DL2235" t="s">
        <v>3</v>
      </c>
      <c r="DM2235" t="s">
        <v>3</v>
      </c>
      <c r="DN2235">
        <v>0</v>
      </c>
      <c r="DO2235">
        <v>0</v>
      </c>
      <c r="DP2235">
        <v>1</v>
      </c>
      <c r="DQ2235">
        <v>1</v>
      </c>
      <c r="DU2235">
        <v>1013</v>
      </c>
      <c r="DV2235" t="s">
        <v>170</v>
      </c>
      <c r="DW2235" t="s">
        <v>170</v>
      </c>
      <c r="DX2235">
        <v>1</v>
      </c>
      <c r="DZ2235" t="s">
        <v>3</v>
      </c>
      <c r="EA2235" t="s">
        <v>3</v>
      </c>
      <c r="EB2235" t="s">
        <v>3</v>
      </c>
      <c r="EC2235" t="s">
        <v>3</v>
      </c>
      <c r="EE2235">
        <v>29085443</v>
      </c>
      <c r="EF2235">
        <v>8</v>
      </c>
      <c r="EG2235" t="s">
        <v>144</v>
      </c>
      <c r="EH2235">
        <v>0</v>
      </c>
      <c r="EI2235" t="s">
        <v>3</v>
      </c>
      <c r="EJ2235">
        <v>1</v>
      </c>
      <c r="EK2235">
        <v>500001</v>
      </c>
      <c r="EL2235" t="s">
        <v>145</v>
      </c>
      <c r="EM2235" t="s">
        <v>146</v>
      </c>
      <c r="EO2235" t="s">
        <v>3</v>
      </c>
      <c r="EQ2235">
        <v>0</v>
      </c>
      <c r="ER2235">
        <v>0</v>
      </c>
      <c r="ES2235">
        <v>0</v>
      </c>
      <c r="ET2235">
        <v>0</v>
      </c>
      <c r="EU2235">
        <v>0</v>
      </c>
      <c r="EV2235">
        <v>0</v>
      </c>
      <c r="EW2235">
        <v>0</v>
      </c>
      <c r="EX2235">
        <v>0</v>
      </c>
      <c r="FQ2235">
        <v>0</v>
      </c>
      <c r="FR2235">
        <f t="shared" si="1609"/>
        <v>0</v>
      </c>
      <c r="FS2235">
        <v>0</v>
      </c>
      <c r="FX2235">
        <v>0</v>
      </c>
      <c r="FY2235">
        <v>0</v>
      </c>
      <c r="GA2235" t="s">
        <v>3</v>
      </c>
      <c r="GD2235">
        <v>1</v>
      </c>
      <c r="GF2235">
        <v>388553077</v>
      </c>
      <c r="GG2235">
        <v>2</v>
      </c>
      <c r="GH2235">
        <v>1</v>
      </c>
      <c r="GI2235">
        <v>-2</v>
      </c>
      <c r="GJ2235">
        <v>0</v>
      </c>
      <c r="GK2235">
        <v>0</v>
      </c>
      <c r="GL2235">
        <f t="shared" si="1610"/>
        <v>0</v>
      </c>
      <c r="GM2235">
        <f t="shared" si="1611"/>
        <v>0</v>
      </c>
      <c r="GN2235">
        <f t="shared" si="1612"/>
        <v>0</v>
      </c>
      <c r="GO2235">
        <f t="shared" si="1613"/>
        <v>0</v>
      </c>
      <c r="GP2235">
        <f t="shared" si="1614"/>
        <v>0</v>
      </c>
      <c r="GR2235">
        <v>0</v>
      </c>
      <c r="GS2235">
        <v>3</v>
      </c>
      <c r="GT2235">
        <v>0</v>
      </c>
      <c r="GU2235" t="s">
        <v>3</v>
      </c>
      <c r="GV2235">
        <f t="shared" si="1615"/>
        <v>0</v>
      </c>
      <c r="GW2235">
        <v>1</v>
      </c>
      <c r="GX2235">
        <f t="shared" si="1616"/>
        <v>0</v>
      </c>
      <c r="HA2235">
        <v>0</v>
      </c>
      <c r="HB2235">
        <v>0</v>
      </c>
      <c r="HC2235">
        <f t="shared" si="1617"/>
        <v>0</v>
      </c>
      <c r="HE2235" t="s">
        <v>3</v>
      </c>
      <c r="HF2235" t="s">
        <v>3</v>
      </c>
      <c r="HM2235" t="s">
        <v>3</v>
      </c>
      <c r="IK2235">
        <v>0</v>
      </c>
    </row>
    <row r="2236" spans="1:245">
      <c r="A2236">
        <v>18</v>
      </c>
      <c r="B2236">
        <v>1</v>
      </c>
      <c r="C2236">
        <v>2347</v>
      </c>
      <c r="E2236" t="s">
        <v>380</v>
      </c>
      <c r="F2236" t="s">
        <v>177</v>
      </c>
      <c r="G2236" t="s">
        <v>178</v>
      </c>
      <c r="H2236" t="s">
        <v>155</v>
      </c>
      <c r="I2236">
        <f>I2232*J2236</f>
        <v>-2</v>
      </c>
      <c r="J2236">
        <v>-100</v>
      </c>
      <c r="K2236">
        <v>-100</v>
      </c>
      <c r="O2236">
        <f t="shared" si="1583"/>
        <v>-2078.2800000000002</v>
      </c>
      <c r="P2236">
        <f t="shared" si="1584"/>
        <v>-2078.2800000000002</v>
      </c>
      <c r="Q2236">
        <f t="shared" si="1585"/>
        <v>0</v>
      </c>
      <c r="R2236">
        <f t="shared" si="1586"/>
        <v>0</v>
      </c>
      <c r="S2236">
        <f t="shared" si="1587"/>
        <v>0</v>
      </c>
      <c r="T2236">
        <f t="shared" si="1588"/>
        <v>0</v>
      </c>
      <c r="U2236">
        <f t="shared" si="1589"/>
        <v>0</v>
      </c>
      <c r="V2236">
        <f t="shared" si="1590"/>
        <v>0</v>
      </c>
      <c r="W2236">
        <f t="shared" si="1591"/>
        <v>0</v>
      </c>
      <c r="X2236">
        <f t="shared" si="1592"/>
        <v>0</v>
      </c>
      <c r="Y2236">
        <f t="shared" si="1593"/>
        <v>0</v>
      </c>
      <c r="AA2236">
        <v>35863109</v>
      </c>
      <c r="AB2236">
        <f t="shared" si="1594"/>
        <v>207</v>
      </c>
      <c r="AC2236">
        <f t="shared" si="1595"/>
        <v>207</v>
      </c>
      <c r="AD2236">
        <f>ROUND((((ET2236)-(EU2236))+AE2236),2)</f>
        <v>0</v>
      </c>
      <c r="AE2236">
        <f t="shared" si="1618"/>
        <v>0</v>
      </c>
      <c r="AF2236">
        <f t="shared" si="1618"/>
        <v>0</v>
      </c>
      <c r="AG2236">
        <f t="shared" si="1596"/>
        <v>0</v>
      </c>
      <c r="AH2236">
        <f t="shared" si="1619"/>
        <v>0</v>
      </c>
      <c r="AI2236">
        <f t="shared" si="1619"/>
        <v>0</v>
      </c>
      <c r="AJ2236">
        <f t="shared" si="1597"/>
        <v>0</v>
      </c>
      <c r="AK2236">
        <v>207</v>
      </c>
      <c r="AL2236">
        <v>207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1</v>
      </c>
      <c r="AW2236">
        <v>1</v>
      </c>
      <c r="AZ2236">
        <v>1</v>
      </c>
      <c r="BA2236">
        <v>1</v>
      </c>
      <c r="BB2236">
        <v>1</v>
      </c>
      <c r="BC2236">
        <v>5.0199999999999996</v>
      </c>
      <c r="BD2236" t="s">
        <v>3</v>
      </c>
      <c r="BE2236" t="s">
        <v>3</v>
      </c>
      <c r="BF2236" t="s">
        <v>3</v>
      </c>
      <c r="BG2236" t="s">
        <v>3</v>
      </c>
      <c r="BH2236">
        <v>3</v>
      </c>
      <c r="BI2236">
        <v>1</v>
      </c>
      <c r="BJ2236" t="s">
        <v>179</v>
      </c>
      <c r="BM2236">
        <v>500001</v>
      </c>
      <c r="BN2236">
        <v>0</v>
      </c>
      <c r="BO2236" t="s">
        <v>177</v>
      </c>
      <c r="BP2236">
        <v>1</v>
      </c>
      <c r="BQ2236">
        <v>8</v>
      </c>
      <c r="BR2236">
        <v>1</v>
      </c>
      <c r="BS2236">
        <v>1</v>
      </c>
      <c r="BT2236">
        <v>1</v>
      </c>
      <c r="BU2236">
        <v>1</v>
      </c>
      <c r="BV2236">
        <v>1</v>
      </c>
      <c r="BW2236">
        <v>1</v>
      </c>
      <c r="BX2236">
        <v>1</v>
      </c>
      <c r="BY2236" t="s">
        <v>3</v>
      </c>
      <c r="BZ2236">
        <v>0</v>
      </c>
      <c r="CA2236">
        <v>0</v>
      </c>
      <c r="CB2236" t="s">
        <v>3</v>
      </c>
      <c r="CE2236">
        <v>0</v>
      </c>
      <c r="CF2236">
        <v>0</v>
      </c>
      <c r="CG2236">
        <v>0</v>
      </c>
      <c r="CM2236">
        <v>0</v>
      </c>
      <c r="CN2236" t="s">
        <v>3</v>
      </c>
      <c r="CO2236">
        <v>0</v>
      </c>
      <c r="CP2236">
        <f t="shared" si="1598"/>
        <v>-2078.2800000000002</v>
      </c>
      <c r="CQ2236">
        <f t="shared" si="1599"/>
        <v>1039.1399999999999</v>
      </c>
      <c r="CR2236">
        <f t="shared" si="1600"/>
        <v>0</v>
      </c>
      <c r="CS2236">
        <f t="shared" si="1601"/>
        <v>0</v>
      </c>
      <c r="CT2236">
        <f t="shared" si="1602"/>
        <v>0</v>
      </c>
      <c r="CU2236">
        <f t="shared" si="1603"/>
        <v>0</v>
      </c>
      <c r="CV2236">
        <f t="shared" si="1604"/>
        <v>0</v>
      </c>
      <c r="CW2236">
        <f t="shared" si="1605"/>
        <v>0</v>
      </c>
      <c r="CX2236">
        <f t="shared" si="1606"/>
        <v>0</v>
      </c>
      <c r="CY2236">
        <f t="shared" si="1607"/>
        <v>0</v>
      </c>
      <c r="CZ2236">
        <f t="shared" si="1608"/>
        <v>0</v>
      </c>
      <c r="DC2236" t="s">
        <v>3</v>
      </c>
      <c r="DD2236" t="s">
        <v>3</v>
      </c>
      <c r="DE2236" t="s">
        <v>3</v>
      </c>
      <c r="DF2236" t="s">
        <v>3</v>
      </c>
      <c r="DG2236" t="s">
        <v>3</v>
      </c>
      <c r="DH2236" t="s">
        <v>3</v>
      </c>
      <c r="DI2236" t="s">
        <v>3</v>
      </c>
      <c r="DJ2236" t="s">
        <v>3</v>
      </c>
      <c r="DK2236" t="s">
        <v>3</v>
      </c>
      <c r="DL2236" t="s">
        <v>3</v>
      </c>
      <c r="DM2236" t="s">
        <v>3</v>
      </c>
      <c r="DN2236">
        <v>0</v>
      </c>
      <c r="DO2236">
        <v>0</v>
      </c>
      <c r="DP2236">
        <v>1</v>
      </c>
      <c r="DQ2236">
        <v>1</v>
      </c>
      <c r="DU2236">
        <v>1005</v>
      </c>
      <c r="DV2236" t="s">
        <v>155</v>
      </c>
      <c r="DW2236" t="s">
        <v>155</v>
      </c>
      <c r="DX2236">
        <v>1</v>
      </c>
      <c r="DZ2236" t="s">
        <v>3</v>
      </c>
      <c r="EA2236" t="s">
        <v>3</v>
      </c>
      <c r="EB2236" t="s">
        <v>3</v>
      </c>
      <c r="EC2236" t="s">
        <v>3</v>
      </c>
      <c r="EE2236">
        <v>29085443</v>
      </c>
      <c r="EF2236">
        <v>8</v>
      </c>
      <c r="EG2236" t="s">
        <v>144</v>
      </c>
      <c r="EH2236">
        <v>0</v>
      </c>
      <c r="EI2236" t="s">
        <v>3</v>
      </c>
      <c r="EJ2236">
        <v>1</v>
      </c>
      <c r="EK2236">
        <v>500001</v>
      </c>
      <c r="EL2236" t="s">
        <v>145</v>
      </c>
      <c r="EM2236" t="s">
        <v>146</v>
      </c>
      <c r="EO2236" t="s">
        <v>3</v>
      </c>
      <c r="EQ2236">
        <v>0</v>
      </c>
      <c r="ER2236">
        <v>207</v>
      </c>
      <c r="ES2236">
        <v>207</v>
      </c>
      <c r="ET2236">
        <v>0</v>
      </c>
      <c r="EU2236">
        <v>0</v>
      </c>
      <c r="EV2236">
        <v>0</v>
      </c>
      <c r="EW2236">
        <v>0</v>
      </c>
      <c r="EX2236">
        <v>0</v>
      </c>
      <c r="FQ2236">
        <v>0</v>
      </c>
      <c r="FR2236">
        <f t="shared" si="1609"/>
        <v>0</v>
      </c>
      <c r="FS2236">
        <v>0</v>
      </c>
      <c r="FX2236">
        <v>0</v>
      </c>
      <c r="FY2236">
        <v>0</v>
      </c>
      <c r="GA2236" t="s">
        <v>3</v>
      </c>
      <c r="GD2236">
        <v>1</v>
      </c>
      <c r="GF2236">
        <v>-172969429</v>
      </c>
      <c r="GG2236">
        <v>2</v>
      </c>
      <c r="GH2236">
        <v>1</v>
      </c>
      <c r="GI2236">
        <v>2</v>
      </c>
      <c r="GJ2236">
        <v>0</v>
      </c>
      <c r="GK2236">
        <v>0</v>
      </c>
      <c r="GL2236">
        <f t="shared" si="1610"/>
        <v>0</v>
      </c>
      <c r="GM2236">
        <f t="shared" si="1611"/>
        <v>-2078.2800000000002</v>
      </c>
      <c r="GN2236">
        <f t="shared" si="1612"/>
        <v>-2078.2800000000002</v>
      </c>
      <c r="GO2236">
        <f t="shared" si="1613"/>
        <v>0</v>
      </c>
      <c r="GP2236">
        <f t="shared" si="1614"/>
        <v>0</v>
      </c>
      <c r="GR2236">
        <v>0</v>
      </c>
      <c r="GS2236">
        <v>3</v>
      </c>
      <c r="GT2236">
        <v>0</v>
      </c>
      <c r="GU2236" t="s">
        <v>3</v>
      </c>
      <c r="GV2236">
        <f t="shared" si="1615"/>
        <v>0</v>
      </c>
      <c r="GW2236">
        <v>1</v>
      </c>
      <c r="GX2236">
        <f t="shared" si="1616"/>
        <v>0</v>
      </c>
      <c r="HA2236">
        <v>0</v>
      </c>
      <c r="HB2236">
        <v>0</v>
      </c>
      <c r="HC2236">
        <f t="shared" si="1617"/>
        <v>0</v>
      </c>
      <c r="HE2236" t="s">
        <v>3</v>
      </c>
      <c r="HF2236" t="s">
        <v>3</v>
      </c>
      <c r="HM2236" t="s">
        <v>3</v>
      </c>
      <c r="IK2236">
        <v>0</v>
      </c>
    </row>
    <row r="2237" spans="1:245">
      <c r="A2237">
        <v>17</v>
      </c>
      <c r="B2237">
        <v>1</v>
      </c>
      <c r="C2237">
        <f>ROW(SmtRes!A2355)</f>
        <v>2355</v>
      </c>
      <c r="D2237">
        <f>ROW(EtalonRes!A2293)</f>
        <v>2293</v>
      </c>
      <c r="E2237" t="s">
        <v>49</v>
      </c>
      <c r="F2237" t="s">
        <v>184</v>
      </c>
      <c r="G2237" t="s">
        <v>185</v>
      </c>
      <c r="H2237" t="s">
        <v>186</v>
      </c>
      <c r="I2237">
        <f>ROUND(18.4/100,9)</f>
        <v>0.184</v>
      </c>
      <c r="J2237">
        <v>0</v>
      </c>
      <c r="K2237">
        <f>ROUND(18.4/100,9)</f>
        <v>0.184</v>
      </c>
      <c r="O2237">
        <f t="shared" si="1583"/>
        <v>3325.34</v>
      </c>
      <c r="P2237">
        <f t="shared" si="1584"/>
        <v>1117.55</v>
      </c>
      <c r="Q2237">
        <f t="shared" si="1585"/>
        <v>75.78</v>
      </c>
      <c r="R2237">
        <f t="shared" si="1586"/>
        <v>18.489999999999998</v>
      </c>
      <c r="S2237">
        <f t="shared" si="1587"/>
        <v>2132.0100000000002</v>
      </c>
      <c r="T2237">
        <f t="shared" si="1588"/>
        <v>0</v>
      </c>
      <c r="U2237">
        <f t="shared" si="1589"/>
        <v>7.5625839999999993</v>
      </c>
      <c r="V2237">
        <f t="shared" si="1590"/>
        <v>4.1399999999999992E-2</v>
      </c>
      <c r="W2237">
        <f t="shared" si="1591"/>
        <v>0</v>
      </c>
      <c r="X2237">
        <f t="shared" si="1592"/>
        <v>2021.47</v>
      </c>
      <c r="Y2237">
        <f t="shared" si="1593"/>
        <v>1096.76</v>
      </c>
      <c r="AA2237">
        <v>35863109</v>
      </c>
      <c r="AB2237">
        <f t="shared" si="1594"/>
        <v>2121.66</v>
      </c>
      <c r="AC2237">
        <f t="shared" si="1595"/>
        <v>1735.32</v>
      </c>
      <c r="AD2237">
        <f>ROUND(((((ET2237*1.25))-((EU2237*1.25)))+AE2237),2)</f>
        <v>35.75</v>
      </c>
      <c r="AE2237">
        <f>ROUND(((EU2237*1.25)),2)</f>
        <v>3.04</v>
      </c>
      <c r="AF2237">
        <f>ROUND(((EV2237*1.15)),2)</f>
        <v>350.59</v>
      </c>
      <c r="AG2237">
        <f t="shared" si="1596"/>
        <v>0</v>
      </c>
      <c r="AH2237">
        <f>((EW2237*1.15))</f>
        <v>41.100999999999999</v>
      </c>
      <c r="AI2237">
        <f>((EX2237*1.25))</f>
        <v>0.22499999999999998</v>
      </c>
      <c r="AJ2237">
        <f t="shared" si="1597"/>
        <v>0</v>
      </c>
      <c r="AK2237">
        <v>2068.7800000000002</v>
      </c>
      <c r="AL2237">
        <v>1735.32</v>
      </c>
      <c r="AM2237">
        <v>28.6</v>
      </c>
      <c r="AN2237">
        <v>2.4300000000000002</v>
      </c>
      <c r="AO2237">
        <v>304.86</v>
      </c>
      <c r="AP2237">
        <v>0</v>
      </c>
      <c r="AQ2237">
        <v>35.74</v>
      </c>
      <c r="AR2237">
        <v>0.18</v>
      </c>
      <c r="AS2237">
        <v>0</v>
      </c>
      <c r="AT2237">
        <v>94</v>
      </c>
      <c r="AU2237">
        <v>51</v>
      </c>
      <c r="AV2237">
        <v>1</v>
      </c>
      <c r="AW2237">
        <v>1</v>
      </c>
      <c r="AZ2237">
        <v>1</v>
      </c>
      <c r="BA2237">
        <v>33.049999999999997</v>
      </c>
      <c r="BB2237">
        <v>11.52</v>
      </c>
      <c r="BC2237">
        <v>3.5</v>
      </c>
      <c r="BD2237" t="s">
        <v>3</v>
      </c>
      <c r="BE2237" t="s">
        <v>3</v>
      </c>
      <c r="BF2237" t="s">
        <v>3</v>
      </c>
      <c r="BG2237" t="s">
        <v>3</v>
      </c>
      <c r="BH2237">
        <v>0</v>
      </c>
      <c r="BI2237">
        <v>1</v>
      </c>
      <c r="BJ2237" t="s">
        <v>187</v>
      </c>
      <c r="BM2237">
        <v>11001</v>
      </c>
      <c r="BN2237">
        <v>0</v>
      </c>
      <c r="BO2237" t="s">
        <v>184</v>
      </c>
      <c r="BP2237">
        <v>1</v>
      </c>
      <c r="BQ2237">
        <v>2</v>
      </c>
      <c r="BR2237">
        <v>0</v>
      </c>
      <c r="BS2237">
        <v>33.049999999999997</v>
      </c>
      <c r="BT2237">
        <v>1</v>
      </c>
      <c r="BU2237">
        <v>1</v>
      </c>
      <c r="BV2237">
        <v>1</v>
      </c>
      <c r="BW2237">
        <v>1</v>
      </c>
      <c r="BX2237">
        <v>1</v>
      </c>
      <c r="BY2237" t="s">
        <v>3</v>
      </c>
      <c r="BZ2237">
        <v>123</v>
      </c>
      <c r="CA2237">
        <v>75</v>
      </c>
      <c r="CB2237" t="s">
        <v>3</v>
      </c>
      <c r="CE2237">
        <v>0</v>
      </c>
      <c r="CF2237">
        <v>0</v>
      </c>
      <c r="CG2237">
        <v>0</v>
      </c>
      <c r="CM2237">
        <v>0</v>
      </c>
      <c r="CN2237" t="s">
        <v>992</v>
      </c>
      <c r="CO2237">
        <v>0</v>
      </c>
      <c r="CP2237">
        <f t="shared" si="1598"/>
        <v>3325.34</v>
      </c>
      <c r="CQ2237">
        <f t="shared" si="1599"/>
        <v>6073.62</v>
      </c>
      <c r="CR2237">
        <f t="shared" si="1600"/>
        <v>411.84</v>
      </c>
      <c r="CS2237">
        <f t="shared" si="1601"/>
        <v>100.47199999999999</v>
      </c>
      <c r="CT2237">
        <f t="shared" si="1602"/>
        <v>11586.999499999998</v>
      </c>
      <c r="CU2237">
        <f t="shared" si="1603"/>
        <v>0</v>
      </c>
      <c r="CV2237">
        <f t="shared" si="1604"/>
        <v>41.100999999999999</v>
      </c>
      <c r="CW2237">
        <f t="shared" si="1605"/>
        <v>0.22499999999999998</v>
      </c>
      <c r="CX2237">
        <f t="shared" si="1606"/>
        <v>0</v>
      </c>
      <c r="CY2237">
        <f t="shared" si="1607"/>
        <v>2021.47</v>
      </c>
      <c r="CZ2237">
        <f t="shared" si="1608"/>
        <v>1096.7550000000001</v>
      </c>
      <c r="DC2237" t="s">
        <v>3</v>
      </c>
      <c r="DD2237" t="s">
        <v>3</v>
      </c>
      <c r="DE2237" t="s">
        <v>133</v>
      </c>
      <c r="DF2237" t="s">
        <v>133</v>
      </c>
      <c r="DG2237" t="s">
        <v>134</v>
      </c>
      <c r="DH2237" t="s">
        <v>3</v>
      </c>
      <c r="DI2237" t="s">
        <v>134</v>
      </c>
      <c r="DJ2237" t="s">
        <v>133</v>
      </c>
      <c r="DK2237" t="s">
        <v>3</v>
      </c>
      <c r="DL2237" t="s">
        <v>3</v>
      </c>
      <c r="DM2237" t="s">
        <v>3</v>
      </c>
      <c r="DN2237">
        <v>0</v>
      </c>
      <c r="DO2237">
        <v>0</v>
      </c>
      <c r="DP2237">
        <v>1</v>
      </c>
      <c r="DQ2237">
        <v>1</v>
      </c>
      <c r="DU2237">
        <v>1013</v>
      </c>
      <c r="DV2237" t="s">
        <v>186</v>
      </c>
      <c r="DW2237" t="s">
        <v>186</v>
      </c>
      <c r="DX2237">
        <v>1</v>
      </c>
      <c r="DZ2237" t="s">
        <v>3</v>
      </c>
      <c r="EA2237" t="s">
        <v>3</v>
      </c>
      <c r="EB2237" t="s">
        <v>3</v>
      </c>
      <c r="EC2237" t="s">
        <v>3</v>
      </c>
      <c r="EE2237">
        <v>29085511</v>
      </c>
      <c r="EF2237">
        <v>2</v>
      </c>
      <c r="EG2237" t="s">
        <v>135</v>
      </c>
      <c r="EH2237">
        <v>0</v>
      </c>
      <c r="EI2237" t="s">
        <v>3</v>
      </c>
      <c r="EJ2237">
        <v>1</v>
      </c>
      <c r="EK2237">
        <v>11001</v>
      </c>
      <c r="EL2237" t="s">
        <v>23</v>
      </c>
      <c r="EM2237" t="s">
        <v>188</v>
      </c>
      <c r="EO2237" t="s">
        <v>138</v>
      </c>
      <c r="EQ2237">
        <v>0</v>
      </c>
      <c r="ER2237">
        <v>2068.7800000000002</v>
      </c>
      <c r="ES2237">
        <v>1735.32</v>
      </c>
      <c r="ET2237">
        <v>28.6</v>
      </c>
      <c r="EU2237">
        <v>2.4300000000000002</v>
      </c>
      <c r="EV2237">
        <v>304.86</v>
      </c>
      <c r="EW2237">
        <v>35.74</v>
      </c>
      <c r="EX2237">
        <v>0.18</v>
      </c>
      <c r="EY2237">
        <v>0</v>
      </c>
      <c r="FQ2237">
        <v>0</v>
      </c>
      <c r="FR2237">
        <f t="shared" si="1609"/>
        <v>0</v>
      </c>
      <c r="FS2237">
        <v>0</v>
      </c>
      <c r="FT2237" t="s">
        <v>139</v>
      </c>
      <c r="FU2237" t="s">
        <v>25</v>
      </c>
      <c r="FV2237" t="s">
        <v>25</v>
      </c>
      <c r="FW2237" t="s">
        <v>26</v>
      </c>
      <c r="FX2237">
        <v>110.7</v>
      </c>
      <c r="FY2237">
        <v>63.75</v>
      </c>
      <c r="GA2237" t="s">
        <v>3</v>
      </c>
      <c r="GD2237">
        <v>1</v>
      </c>
      <c r="GF2237">
        <v>-1478680915</v>
      </c>
      <c r="GG2237">
        <v>2</v>
      </c>
      <c r="GH2237">
        <v>1</v>
      </c>
      <c r="GI2237">
        <v>2</v>
      </c>
      <c r="GJ2237">
        <v>0</v>
      </c>
      <c r="GK2237">
        <v>0</v>
      </c>
      <c r="GL2237">
        <f t="shared" si="1610"/>
        <v>0</v>
      </c>
      <c r="GM2237">
        <f t="shared" si="1611"/>
        <v>6443.57</v>
      </c>
      <c r="GN2237">
        <f t="shared" si="1612"/>
        <v>6443.57</v>
      </c>
      <c r="GO2237">
        <f t="shared" si="1613"/>
        <v>0</v>
      </c>
      <c r="GP2237">
        <f t="shared" si="1614"/>
        <v>0</v>
      </c>
      <c r="GR2237">
        <v>0</v>
      </c>
      <c r="GS2237">
        <v>3</v>
      </c>
      <c r="GT2237">
        <v>0</v>
      </c>
      <c r="GU2237" t="s">
        <v>3</v>
      </c>
      <c r="GV2237">
        <f t="shared" si="1615"/>
        <v>0</v>
      </c>
      <c r="GW2237">
        <v>1</v>
      </c>
      <c r="GX2237">
        <f t="shared" si="1616"/>
        <v>0</v>
      </c>
      <c r="HA2237">
        <v>0</v>
      </c>
      <c r="HB2237">
        <v>0</v>
      </c>
      <c r="HC2237">
        <f t="shared" si="1617"/>
        <v>0</v>
      </c>
      <c r="HE2237" t="s">
        <v>3</v>
      </c>
      <c r="HF2237" t="s">
        <v>3</v>
      </c>
      <c r="HM2237" t="s">
        <v>3</v>
      </c>
      <c r="IK2237">
        <v>0</v>
      </c>
    </row>
    <row r="2238" spans="1:245">
      <c r="A2238">
        <v>17</v>
      </c>
      <c r="B2238">
        <v>1</v>
      </c>
      <c r="C2238">
        <f>ROW(SmtRes!A2363)</f>
        <v>2363</v>
      </c>
      <c r="D2238">
        <f>ROW(EtalonRes!A2301)</f>
        <v>2301</v>
      </c>
      <c r="E2238" t="s">
        <v>55</v>
      </c>
      <c r="F2238" t="s">
        <v>189</v>
      </c>
      <c r="G2238" t="s">
        <v>190</v>
      </c>
      <c r="H2238" t="s">
        <v>38</v>
      </c>
      <c r="I2238">
        <f>ROUND(18.4/100,9)</f>
        <v>0.184</v>
      </c>
      <c r="J2238">
        <v>0</v>
      </c>
      <c r="K2238">
        <f>ROUND(18.4/100,9)</f>
        <v>0.184</v>
      </c>
      <c r="O2238">
        <f t="shared" si="1583"/>
        <v>11531.47</v>
      </c>
      <c r="P2238">
        <f t="shared" si="1584"/>
        <v>7649.33</v>
      </c>
      <c r="Q2238">
        <f t="shared" si="1585"/>
        <v>259.99</v>
      </c>
      <c r="R2238">
        <f t="shared" si="1586"/>
        <v>59.53</v>
      </c>
      <c r="S2238">
        <f t="shared" si="1587"/>
        <v>3622.15</v>
      </c>
      <c r="T2238">
        <f t="shared" si="1588"/>
        <v>0</v>
      </c>
      <c r="U2238">
        <f t="shared" si="1589"/>
        <v>12.848351999999998</v>
      </c>
      <c r="V2238">
        <f t="shared" si="1590"/>
        <v>0.13339999999999999</v>
      </c>
      <c r="W2238">
        <f t="shared" si="1591"/>
        <v>0</v>
      </c>
      <c r="X2238">
        <f t="shared" si="1592"/>
        <v>3460.78</v>
      </c>
      <c r="Y2238">
        <f t="shared" si="1593"/>
        <v>1877.66</v>
      </c>
      <c r="AA2238">
        <v>35863109</v>
      </c>
      <c r="AB2238">
        <f t="shared" si="1594"/>
        <v>7074.5</v>
      </c>
      <c r="AC2238">
        <f t="shared" si="1595"/>
        <v>6356.64</v>
      </c>
      <c r="AD2238">
        <f>ROUND(((((ET2238*1.25))-((EU2238*1.25)))+AE2238),2)</f>
        <v>122.23</v>
      </c>
      <c r="AE2238">
        <f>ROUND(((EU2238*1.25)),2)</f>
        <v>9.7899999999999991</v>
      </c>
      <c r="AF2238">
        <f>ROUND(((EV2238*1.15)),2)</f>
        <v>595.63</v>
      </c>
      <c r="AG2238">
        <f t="shared" si="1596"/>
        <v>0</v>
      </c>
      <c r="AH2238">
        <f>((EW2238*1.15))</f>
        <v>69.827999999999989</v>
      </c>
      <c r="AI2238">
        <f>((EX2238*1.25))</f>
        <v>0.72499999999999998</v>
      </c>
      <c r="AJ2238">
        <f t="shared" si="1597"/>
        <v>0</v>
      </c>
      <c r="AK2238">
        <v>6972.36</v>
      </c>
      <c r="AL2238">
        <v>6356.64</v>
      </c>
      <c r="AM2238">
        <v>97.78</v>
      </c>
      <c r="AN2238">
        <v>7.83</v>
      </c>
      <c r="AO2238">
        <v>517.94000000000005</v>
      </c>
      <c r="AP2238">
        <v>0</v>
      </c>
      <c r="AQ2238">
        <v>60.72</v>
      </c>
      <c r="AR2238">
        <v>0.57999999999999996</v>
      </c>
      <c r="AS2238">
        <v>0</v>
      </c>
      <c r="AT2238">
        <v>94</v>
      </c>
      <c r="AU2238">
        <v>51</v>
      </c>
      <c r="AV2238">
        <v>1</v>
      </c>
      <c r="AW2238">
        <v>1</v>
      </c>
      <c r="AZ2238">
        <v>1</v>
      </c>
      <c r="BA2238">
        <v>33.049999999999997</v>
      </c>
      <c r="BB2238">
        <v>11.56</v>
      </c>
      <c r="BC2238">
        <v>6.54</v>
      </c>
      <c r="BD2238" t="s">
        <v>3</v>
      </c>
      <c r="BE2238" t="s">
        <v>3</v>
      </c>
      <c r="BF2238" t="s">
        <v>3</v>
      </c>
      <c r="BG2238" t="s">
        <v>3</v>
      </c>
      <c r="BH2238">
        <v>0</v>
      </c>
      <c r="BI2238">
        <v>1</v>
      </c>
      <c r="BJ2238" t="s">
        <v>191</v>
      </c>
      <c r="BM2238">
        <v>11001</v>
      </c>
      <c r="BN2238">
        <v>0</v>
      </c>
      <c r="BO2238" t="s">
        <v>189</v>
      </c>
      <c r="BP2238">
        <v>1</v>
      </c>
      <c r="BQ2238">
        <v>2</v>
      </c>
      <c r="BR2238">
        <v>0</v>
      </c>
      <c r="BS2238">
        <v>33.049999999999997</v>
      </c>
      <c r="BT2238">
        <v>1</v>
      </c>
      <c r="BU2238">
        <v>1</v>
      </c>
      <c r="BV2238">
        <v>1</v>
      </c>
      <c r="BW2238">
        <v>1</v>
      </c>
      <c r="BX2238">
        <v>1</v>
      </c>
      <c r="BY2238" t="s">
        <v>3</v>
      </c>
      <c r="BZ2238">
        <v>123</v>
      </c>
      <c r="CA2238">
        <v>75</v>
      </c>
      <c r="CB2238" t="s">
        <v>3</v>
      </c>
      <c r="CE2238">
        <v>0</v>
      </c>
      <c r="CF2238">
        <v>0</v>
      </c>
      <c r="CG2238">
        <v>0</v>
      </c>
      <c r="CM2238">
        <v>0</v>
      </c>
      <c r="CN2238" t="s">
        <v>992</v>
      </c>
      <c r="CO2238">
        <v>0</v>
      </c>
      <c r="CP2238">
        <f t="shared" si="1598"/>
        <v>11531.47</v>
      </c>
      <c r="CQ2238">
        <f t="shared" si="1599"/>
        <v>41572.425600000002</v>
      </c>
      <c r="CR2238">
        <f t="shared" si="1600"/>
        <v>1412.9788000000001</v>
      </c>
      <c r="CS2238">
        <f t="shared" si="1601"/>
        <v>323.55949999999996</v>
      </c>
      <c r="CT2238">
        <f t="shared" si="1602"/>
        <v>19685.571499999998</v>
      </c>
      <c r="CU2238">
        <f t="shared" si="1603"/>
        <v>0</v>
      </c>
      <c r="CV2238">
        <f t="shared" si="1604"/>
        <v>69.827999999999989</v>
      </c>
      <c r="CW2238">
        <f t="shared" si="1605"/>
        <v>0.72499999999999998</v>
      </c>
      <c r="CX2238">
        <f t="shared" si="1606"/>
        <v>0</v>
      </c>
      <c r="CY2238">
        <f t="shared" si="1607"/>
        <v>3460.7792000000004</v>
      </c>
      <c r="CZ2238">
        <f t="shared" si="1608"/>
        <v>1877.6568000000002</v>
      </c>
      <c r="DC2238" t="s">
        <v>3</v>
      </c>
      <c r="DD2238" t="s">
        <v>3</v>
      </c>
      <c r="DE2238" t="s">
        <v>133</v>
      </c>
      <c r="DF2238" t="s">
        <v>133</v>
      </c>
      <c r="DG2238" t="s">
        <v>134</v>
      </c>
      <c r="DH2238" t="s">
        <v>3</v>
      </c>
      <c r="DI2238" t="s">
        <v>134</v>
      </c>
      <c r="DJ2238" t="s">
        <v>133</v>
      </c>
      <c r="DK2238" t="s">
        <v>3</v>
      </c>
      <c r="DL2238" t="s">
        <v>3</v>
      </c>
      <c r="DM2238" t="s">
        <v>3</v>
      </c>
      <c r="DN2238">
        <v>0</v>
      </c>
      <c r="DO2238">
        <v>0</v>
      </c>
      <c r="DP2238">
        <v>1</v>
      </c>
      <c r="DQ2238">
        <v>1</v>
      </c>
      <c r="DU2238">
        <v>1013</v>
      </c>
      <c r="DV2238" t="s">
        <v>38</v>
      </c>
      <c r="DW2238" t="s">
        <v>38</v>
      </c>
      <c r="DX2238">
        <v>1</v>
      </c>
      <c r="DZ2238" t="s">
        <v>3</v>
      </c>
      <c r="EA2238" t="s">
        <v>3</v>
      </c>
      <c r="EB2238" t="s">
        <v>3</v>
      </c>
      <c r="EC2238" t="s">
        <v>3</v>
      </c>
      <c r="EE2238">
        <v>29085511</v>
      </c>
      <c r="EF2238">
        <v>2</v>
      </c>
      <c r="EG2238" t="s">
        <v>135</v>
      </c>
      <c r="EH2238">
        <v>0</v>
      </c>
      <c r="EI2238" t="s">
        <v>3</v>
      </c>
      <c r="EJ2238">
        <v>1</v>
      </c>
      <c r="EK2238">
        <v>11001</v>
      </c>
      <c r="EL2238" t="s">
        <v>23</v>
      </c>
      <c r="EM2238" t="s">
        <v>188</v>
      </c>
      <c r="EO2238" t="s">
        <v>138</v>
      </c>
      <c r="EQ2238">
        <v>0</v>
      </c>
      <c r="ER2238">
        <v>6972.36</v>
      </c>
      <c r="ES2238">
        <v>6356.64</v>
      </c>
      <c r="ET2238">
        <v>97.78</v>
      </c>
      <c r="EU2238">
        <v>7.83</v>
      </c>
      <c r="EV2238">
        <v>517.94000000000005</v>
      </c>
      <c r="EW2238">
        <v>60.72</v>
      </c>
      <c r="EX2238">
        <v>0.57999999999999996</v>
      </c>
      <c r="EY2238">
        <v>0</v>
      </c>
      <c r="FQ2238">
        <v>0</v>
      </c>
      <c r="FR2238">
        <f t="shared" si="1609"/>
        <v>0</v>
      </c>
      <c r="FS2238">
        <v>0</v>
      </c>
      <c r="FT2238" t="s">
        <v>139</v>
      </c>
      <c r="FU2238" t="s">
        <v>25</v>
      </c>
      <c r="FV2238" t="s">
        <v>25</v>
      </c>
      <c r="FW2238" t="s">
        <v>26</v>
      </c>
      <c r="FX2238">
        <v>110.7</v>
      </c>
      <c r="FY2238">
        <v>63.75</v>
      </c>
      <c r="GA2238" t="s">
        <v>3</v>
      </c>
      <c r="GD2238">
        <v>1</v>
      </c>
      <c r="GF2238">
        <v>1837524583</v>
      </c>
      <c r="GG2238">
        <v>2</v>
      </c>
      <c r="GH2238">
        <v>1</v>
      </c>
      <c r="GI2238">
        <v>2</v>
      </c>
      <c r="GJ2238">
        <v>0</v>
      </c>
      <c r="GK2238">
        <v>0</v>
      </c>
      <c r="GL2238">
        <f t="shared" si="1610"/>
        <v>0</v>
      </c>
      <c r="GM2238">
        <f t="shared" si="1611"/>
        <v>16869.91</v>
      </c>
      <c r="GN2238">
        <f t="shared" si="1612"/>
        <v>16869.91</v>
      </c>
      <c r="GO2238">
        <f t="shared" si="1613"/>
        <v>0</v>
      </c>
      <c r="GP2238">
        <f t="shared" si="1614"/>
        <v>0</v>
      </c>
      <c r="GR2238">
        <v>0</v>
      </c>
      <c r="GS2238">
        <v>3</v>
      </c>
      <c r="GT2238">
        <v>0</v>
      </c>
      <c r="GU2238" t="s">
        <v>3</v>
      </c>
      <c r="GV2238">
        <f t="shared" si="1615"/>
        <v>0</v>
      </c>
      <c r="GW2238">
        <v>1</v>
      </c>
      <c r="GX2238">
        <f t="shared" si="1616"/>
        <v>0</v>
      </c>
      <c r="HA2238">
        <v>0</v>
      </c>
      <c r="HB2238">
        <v>0</v>
      </c>
      <c r="HC2238">
        <f t="shared" si="1617"/>
        <v>0</v>
      </c>
      <c r="HE2238" t="s">
        <v>3</v>
      </c>
      <c r="HF2238" t="s">
        <v>3</v>
      </c>
      <c r="HM2238" t="s">
        <v>3</v>
      </c>
      <c r="IK2238">
        <v>0</v>
      </c>
    </row>
    <row r="2239" spans="1:245">
      <c r="A2239">
        <v>17</v>
      </c>
      <c r="B2239">
        <v>1</v>
      </c>
      <c r="C2239">
        <f>ROW(SmtRes!A2370)</f>
        <v>2370</v>
      </c>
      <c r="D2239">
        <f>ROW(EtalonRes!A2308)</f>
        <v>2308</v>
      </c>
      <c r="E2239" t="s">
        <v>62</v>
      </c>
      <c r="F2239" t="s">
        <v>192</v>
      </c>
      <c r="G2239" t="s">
        <v>193</v>
      </c>
      <c r="H2239" t="s">
        <v>186</v>
      </c>
      <c r="I2239">
        <f>ROUND(18.4/100,9)</f>
        <v>0.184</v>
      </c>
      <c r="J2239">
        <v>0</v>
      </c>
      <c r="K2239">
        <f>ROUND(18.4/100,9)</f>
        <v>0.184</v>
      </c>
      <c r="O2239">
        <f t="shared" si="1583"/>
        <v>8754.7000000000007</v>
      </c>
      <c r="P2239">
        <f t="shared" si="1584"/>
        <v>6030.82</v>
      </c>
      <c r="Q2239">
        <f t="shared" si="1585"/>
        <v>937.83</v>
      </c>
      <c r="R2239">
        <f t="shared" si="1586"/>
        <v>512.34</v>
      </c>
      <c r="S2239">
        <f t="shared" si="1587"/>
        <v>1786.05</v>
      </c>
      <c r="T2239">
        <f t="shared" si="1588"/>
        <v>0</v>
      </c>
      <c r="U2239">
        <f t="shared" si="1589"/>
        <v>6.6146159999999998</v>
      </c>
      <c r="V2239">
        <f t="shared" si="1590"/>
        <v>1.5409999999999999</v>
      </c>
      <c r="W2239">
        <f t="shared" si="1591"/>
        <v>0</v>
      </c>
      <c r="X2239">
        <f t="shared" si="1592"/>
        <v>2160.4899999999998</v>
      </c>
      <c r="Y2239">
        <f t="shared" si="1593"/>
        <v>1172.18</v>
      </c>
      <c r="AA2239">
        <v>35863109</v>
      </c>
      <c r="AB2239">
        <f t="shared" si="1594"/>
        <v>6346.71</v>
      </c>
      <c r="AC2239">
        <f t="shared" si="1595"/>
        <v>5583.68</v>
      </c>
      <c r="AD2239">
        <f>ROUND(((((ET2239*1.25))-((EU2239*1.25)))+AE2239),2)</f>
        <v>469.33</v>
      </c>
      <c r="AE2239">
        <f>ROUND(((EU2239*1.25)),2)</f>
        <v>84.25</v>
      </c>
      <c r="AF2239">
        <f>ROUND(((EV2239*1.15)),2)</f>
        <v>293.7</v>
      </c>
      <c r="AG2239">
        <f t="shared" si="1596"/>
        <v>0</v>
      </c>
      <c r="AH2239">
        <f>((EW2239*1.15))</f>
        <v>35.948999999999998</v>
      </c>
      <c r="AI2239">
        <f>((EX2239*1.25))</f>
        <v>8.375</v>
      </c>
      <c r="AJ2239">
        <f t="shared" si="1597"/>
        <v>0</v>
      </c>
      <c r="AK2239">
        <v>6214.53</v>
      </c>
      <c r="AL2239">
        <v>5583.68</v>
      </c>
      <c r="AM2239">
        <v>375.46</v>
      </c>
      <c r="AN2239">
        <v>67.400000000000006</v>
      </c>
      <c r="AO2239">
        <v>255.39</v>
      </c>
      <c r="AP2239">
        <v>0</v>
      </c>
      <c r="AQ2239">
        <v>31.26</v>
      </c>
      <c r="AR2239">
        <v>6.7</v>
      </c>
      <c r="AS2239">
        <v>0</v>
      </c>
      <c r="AT2239">
        <v>94</v>
      </c>
      <c r="AU2239">
        <v>51</v>
      </c>
      <c r="AV2239">
        <v>1</v>
      </c>
      <c r="AW2239">
        <v>1</v>
      </c>
      <c r="AZ2239">
        <v>1</v>
      </c>
      <c r="BA2239">
        <v>33.049999999999997</v>
      </c>
      <c r="BB2239">
        <v>10.86</v>
      </c>
      <c r="BC2239">
        <v>5.87</v>
      </c>
      <c r="BD2239" t="s">
        <v>3</v>
      </c>
      <c r="BE2239" t="s">
        <v>3</v>
      </c>
      <c r="BF2239" t="s">
        <v>3</v>
      </c>
      <c r="BG2239" t="s">
        <v>3</v>
      </c>
      <c r="BH2239">
        <v>0</v>
      </c>
      <c r="BI2239">
        <v>1</v>
      </c>
      <c r="BJ2239" t="s">
        <v>194</v>
      </c>
      <c r="BM2239">
        <v>11001</v>
      </c>
      <c r="BN2239">
        <v>0</v>
      </c>
      <c r="BO2239" t="s">
        <v>192</v>
      </c>
      <c r="BP2239">
        <v>1</v>
      </c>
      <c r="BQ2239">
        <v>2</v>
      </c>
      <c r="BR2239">
        <v>0</v>
      </c>
      <c r="BS2239">
        <v>33.049999999999997</v>
      </c>
      <c r="BT2239">
        <v>1</v>
      </c>
      <c r="BU2239">
        <v>1</v>
      </c>
      <c r="BV2239">
        <v>1</v>
      </c>
      <c r="BW2239">
        <v>1</v>
      </c>
      <c r="BX2239">
        <v>1</v>
      </c>
      <c r="BY2239" t="s">
        <v>3</v>
      </c>
      <c r="BZ2239">
        <v>123</v>
      </c>
      <c r="CA2239">
        <v>75</v>
      </c>
      <c r="CB2239" t="s">
        <v>3</v>
      </c>
      <c r="CE2239">
        <v>0</v>
      </c>
      <c r="CF2239">
        <v>0</v>
      </c>
      <c r="CG2239">
        <v>0</v>
      </c>
      <c r="CM2239">
        <v>0</v>
      </c>
      <c r="CN2239" t="s">
        <v>3</v>
      </c>
      <c r="CO2239">
        <v>0</v>
      </c>
      <c r="CP2239">
        <f t="shared" si="1598"/>
        <v>8754.6999999999989</v>
      </c>
      <c r="CQ2239">
        <f t="shared" si="1599"/>
        <v>32776.2016</v>
      </c>
      <c r="CR2239">
        <f t="shared" si="1600"/>
        <v>5096.9237999999996</v>
      </c>
      <c r="CS2239">
        <f t="shared" si="1601"/>
        <v>2784.4624999999996</v>
      </c>
      <c r="CT2239">
        <f t="shared" si="1602"/>
        <v>9706.784999999998</v>
      </c>
      <c r="CU2239">
        <f t="shared" si="1603"/>
        <v>0</v>
      </c>
      <c r="CV2239">
        <f t="shared" si="1604"/>
        <v>35.948999999999998</v>
      </c>
      <c r="CW2239">
        <f t="shared" si="1605"/>
        <v>8.375</v>
      </c>
      <c r="CX2239">
        <f t="shared" si="1606"/>
        <v>0</v>
      </c>
      <c r="CY2239">
        <f t="shared" si="1607"/>
        <v>2160.4865999999997</v>
      </c>
      <c r="CZ2239">
        <f t="shared" si="1608"/>
        <v>1172.1788999999999</v>
      </c>
      <c r="DC2239" t="s">
        <v>3</v>
      </c>
      <c r="DD2239" t="s">
        <v>3</v>
      </c>
      <c r="DE2239" t="s">
        <v>133</v>
      </c>
      <c r="DF2239" t="s">
        <v>133</v>
      </c>
      <c r="DG2239" t="s">
        <v>134</v>
      </c>
      <c r="DH2239" t="s">
        <v>3</v>
      </c>
      <c r="DI2239" t="s">
        <v>134</v>
      </c>
      <c r="DJ2239" t="s">
        <v>133</v>
      </c>
      <c r="DK2239" t="s">
        <v>3</v>
      </c>
      <c r="DL2239" t="s">
        <v>3</v>
      </c>
      <c r="DM2239" t="s">
        <v>3</v>
      </c>
      <c r="DN2239">
        <v>0</v>
      </c>
      <c r="DO2239">
        <v>0</v>
      </c>
      <c r="DP2239">
        <v>1</v>
      </c>
      <c r="DQ2239">
        <v>1</v>
      </c>
      <c r="DU2239">
        <v>1013</v>
      </c>
      <c r="DV2239" t="s">
        <v>186</v>
      </c>
      <c r="DW2239" t="s">
        <v>186</v>
      </c>
      <c r="DX2239">
        <v>1</v>
      </c>
      <c r="DZ2239" t="s">
        <v>3</v>
      </c>
      <c r="EA2239" t="s">
        <v>3</v>
      </c>
      <c r="EB2239" t="s">
        <v>3</v>
      </c>
      <c r="EC2239" t="s">
        <v>3</v>
      </c>
      <c r="EE2239">
        <v>29085511</v>
      </c>
      <c r="EF2239">
        <v>2</v>
      </c>
      <c r="EG2239" t="s">
        <v>135</v>
      </c>
      <c r="EH2239">
        <v>0</v>
      </c>
      <c r="EI2239" t="s">
        <v>3</v>
      </c>
      <c r="EJ2239">
        <v>1</v>
      </c>
      <c r="EK2239">
        <v>11001</v>
      </c>
      <c r="EL2239" t="s">
        <v>23</v>
      </c>
      <c r="EM2239" t="s">
        <v>188</v>
      </c>
      <c r="EO2239" t="s">
        <v>3</v>
      </c>
      <c r="EQ2239">
        <v>0</v>
      </c>
      <c r="ER2239">
        <v>6214.53</v>
      </c>
      <c r="ES2239">
        <v>5583.68</v>
      </c>
      <c r="ET2239">
        <v>375.46</v>
      </c>
      <c r="EU2239">
        <v>67.400000000000006</v>
      </c>
      <c r="EV2239">
        <v>255.39</v>
      </c>
      <c r="EW2239">
        <v>31.26</v>
      </c>
      <c r="EX2239">
        <v>6.7</v>
      </c>
      <c r="EY2239">
        <v>0</v>
      </c>
      <c r="FQ2239">
        <v>0</v>
      </c>
      <c r="FR2239">
        <f t="shared" si="1609"/>
        <v>0</v>
      </c>
      <c r="FS2239">
        <v>0</v>
      </c>
      <c r="FT2239" t="s">
        <v>139</v>
      </c>
      <c r="FU2239" t="s">
        <v>25</v>
      </c>
      <c r="FV2239" t="s">
        <v>25</v>
      </c>
      <c r="FW2239" t="s">
        <v>26</v>
      </c>
      <c r="FX2239">
        <v>110.7</v>
      </c>
      <c r="FY2239">
        <v>63.75</v>
      </c>
      <c r="GA2239" t="s">
        <v>3</v>
      </c>
      <c r="GD2239">
        <v>1</v>
      </c>
      <c r="GF2239">
        <v>1220877284</v>
      </c>
      <c r="GG2239">
        <v>2</v>
      </c>
      <c r="GH2239">
        <v>1</v>
      </c>
      <c r="GI2239">
        <v>2</v>
      </c>
      <c r="GJ2239">
        <v>0</v>
      </c>
      <c r="GK2239">
        <v>0</v>
      </c>
      <c r="GL2239">
        <f t="shared" si="1610"/>
        <v>0</v>
      </c>
      <c r="GM2239">
        <f t="shared" si="1611"/>
        <v>12087.37</v>
      </c>
      <c r="GN2239">
        <f t="shared" si="1612"/>
        <v>12087.37</v>
      </c>
      <c r="GO2239">
        <f t="shared" si="1613"/>
        <v>0</v>
      </c>
      <c r="GP2239">
        <f t="shared" si="1614"/>
        <v>0</v>
      </c>
      <c r="GR2239">
        <v>0</v>
      </c>
      <c r="GS2239">
        <v>3</v>
      </c>
      <c r="GT2239">
        <v>0</v>
      </c>
      <c r="GU2239" t="s">
        <v>3</v>
      </c>
      <c r="GV2239">
        <f t="shared" si="1615"/>
        <v>0</v>
      </c>
      <c r="GW2239">
        <v>1</v>
      </c>
      <c r="GX2239">
        <f t="shared" si="1616"/>
        <v>0</v>
      </c>
      <c r="HA2239">
        <v>0</v>
      </c>
      <c r="HB2239">
        <v>0</v>
      </c>
      <c r="HC2239">
        <f t="shared" si="1617"/>
        <v>0</v>
      </c>
      <c r="HE2239" t="s">
        <v>3</v>
      </c>
      <c r="HF2239" t="s">
        <v>3</v>
      </c>
      <c r="HM2239" t="s">
        <v>3</v>
      </c>
      <c r="IK2239">
        <v>0</v>
      </c>
    </row>
    <row r="2240" spans="1:245">
      <c r="A2240">
        <v>17</v>
      </c>
      <c r="B2240">
        <v>1</v>
      </c>
      <c r="C2240">
        <f>ROW(SmtRes!A2379)</f>
        <v>2379</v>
      </c>
      <c r="D2240">
        <f>ROW(EtalonRes!A2316)</f>
        <v>2316</v>
      </c>
      <c r="E2240" t="s">
        <v>67</v>
      </c>
      <c r="F2240" t="s">
        <v>196</v>
      </c>
      <c r="G2240" t="s">
        <v>197</v>
      </c>
      <c r="H2240" t="s">
        <v>198</v>
      </c>
      <c r="I2240">
        <f>ROUND(18.4/100,9)</f>
        <v>0.184</v>
      </c>
      <c r="J2240">
        <v>0</v>
      </c>
      <c r="K2240">
        <f>ROUND(18.4/100,9)</f>
        <v>0.184</v>
      </c>
      <c r="O2240">
        <f t="shared" si="1583"/>
        <v>3811.65</v>
      </c>
      <c r="P2240">
        <f t="shared" si="1584"/>
        <v>1098.6500000000001</v>
      </c>
      <c r="Q2240">
        <f t="shared" si="1585"/>
        <v>13.07</v>
      </c>
      <c r="R2240">
        <f t="shared" si="1586"/>
        <v>4.1399999999999997</v>
      </c>
      <c r="S2240">
        <f t="shared" si="1587"/>
        <v>2699.93</v>
      </c>
      <c r="T2240">
        <f t="shared" si="1588"/>
        <v>0</v>
      </c>
      <c r="U2240">
        <f t="shared" si="1589"/>
        <v>9.5770159999999986</v>
      </c>
      <c r="V2240">
        <f t="shared" si="1590"/>
        <v>9.1999999999999998E-3</v>
      </c>
      <c r="W2240">
        <f t="shared" si="1591"/>
        <v>0</v>
      </c>
      <c r="X2240">
        <f t="shared" si="1592"/>
        <v>2541.83</v>
      </c>
      <c r="Y2240">
        <f t="shared" si="1593"/>
        <v>1379.08</v>
      </c>
      <c r="AA2240">
        <v>35863109</v>
      </c>
      <c r="AB2240">
        <f t="shared" si="1594"/>
        <v>1239.96</v>
      </c>
      <c r="AC2240">
        <f t="shared" si="1595"/>
        <v>788.76</v>
      </c>
      <c r="AD2240">
        <f>ROUND(((((ET2240*1.25))-((EU2240*1.25)))+AE2240),2)</f>
        <v>7.22</v>
      </c>
      <c r="AE2240">
        <f>ROUND(((EU2240*1.25)),2)</f>
        <v>0.68</v>
      </c>
      <c r="AF2240">
        <f>ROUND(((EV2240*1.15)),2)</f>
        <v>443.98</v>
      </c>
      <c r="AG2240">
        <f t="shared" si="1596"/>
        <v>0</v>
      </c>
      <c r="AH2240">
        <f>((EW2240*1.15))</f>
        <v>52.048999999999992</v>
      </c>
      <c r="AI2240">
        <f>((EX2240*1.25))</f>
        <v>0.05</v>
      </c>
      <c r="AJ2240">
        <f t="shared" si="1597"/>
        <v>0</v>
      </c>
      <c r="AK2240">
        <v>1180.5999999999999</v>
      </c>
      <c r="AL2240">
        <v>788.76</v>
      </c>
      <c r="AM2240">
        <v>5.77</v>
      </c>
      <c r="AN2240">
        <v>0.54</v>
      </c>
      <c r="AO2240">
        <v>386.07</v>
      </c>
      <c r="AP2240">
        <v>0</v>
      </c>
      <c r="AQ2240">
        <v>45.26</v>
      </c>
      <c r="AR2240">
        <v>0.04</v>
      </c>
      <c r="AS2240">
        <v>0</v>
      </c>
      <c r="AT2240">
        <v>94</v>
      </c>
      <c r="AU2240">
        <v>51</v>
      </c>
      <c r="AV2240">
        <v>1</v>
      </c>
      <c r="AW2240">
        <v>1</v>
      </c>
      <c r="AZ2240">
        <v>1</v>
      </c>
      <c r="BA2240">
        <v>33.049999999999997</v>
      </c>
      <c r="BB2240">
        <v>9.84</v>
      </c>
      <c r="BC2240">
        <v>7.57</v>
      </c>
      <c r="BD2240" t="s">
        <v>3</v>
      </c>
      <c r="BE2240" t="s">
        <v>3</v>
      </c>
      <c r="BF2240" t="s">
        <v>3</v>
      </c>
      <c r="BG2240" t="s">
        <v>3</v>
      </c>
      <c r="BH2240">
        <v>0</v>
      </c>
      <c r="BI2240">
        <v>1</v>
      </c>
      <c r="BJ2240" t="s">
        <v>199</v>
      </c>
      <c r="BM2240">
        <v>11001</v>
      </c>
      <c r="BN2240">
        <v>0</v>
      </c>
      <c r="BO2240" t="s">
        <v>196</v>
      </c>
      <c r="BP2240">
        <v>1</v>
      </c>
      <c r="BQ2240">
        <v>2</v>
      </c>
      <c r="BR2240">
        <v>0</v>
      </c>
      <c r="BS2240">
        <v>33.049999999999997</v>
      </c>
      <c r="BT2240">
        <v>1</v>
      </c>
      <c r="BU2240">
        <v>1</v>
      </c>
      <c r="BV2240">
        <v>1</v>
      </c>
      <c r="BW2240">
        <v>1</v>
      </c>
      <c r="BX2240">
        <v>1</v>
      </c>
      <c r="BY2240" t="s">
        <v>3</v>
      </c>
      <c r="BZ2240">
        <v>123</v>
      </c>
      <c r="CA2240">
        <v>75</v>
      </c>
      <c r="CB2240" t="s">
        <v>3</v>
      </c>
      <c r="CE2240">
        <v>0</v>
      </c>
      <c r="CF2240">
        <v>0</v>
      </c>
      <c r="CG2240">
        <v>0</v>
      </c>
      <c r="CM2240">
        <v>0</v>
      </c>
      <c r="CN2240" t="s">
        <v>992</v>
      </c>
      <c r="CO2240">
        <v>0</v>
      </c>
      <c r="CP2240">
        <f t="shared" si="1598"/>
        <v>3811.6499999999996</v>
      </c>
      <c r="CQ2240">
        <f t="shared" si="1599"/>
        <v>5970.9132</v>
      </c>
      <c r="CR2240">
        <f t="shared" si="1600"/>
        <v>71.044799999999995</v>
      </c>
      <c r="CS2240">
        <f t="shared" si="1601"/>
        <v>22.474</v>
      </c>
      <c r="CT2240">
        <f t="shared" si="1602"/>
        <v>14673.538999999999</v>
      </c>
      <c r="CU2240">
        <f t="shared" si="1603"/>
        <v>0</v>
      </c>
      <c r="CV2240">
        <f t="shared" si="1604"/>
        <v>52.048999999999992</v>
      </c>
      <c r="CW2240">
        <f t="shared" si="1605"/>
        <v>0.05</v>
      </c>
      <c r="CX2240">
        <f t="shared" si="1606"/>
        <v>0</v>
      </c>
      <c r="CY2240">
        <f t="shared" si="1607"/>
        <v>2541.8257999999996</v>
      </c>
      <c r="CZ2240">
        <f t="shared" si="1608"/>
        <v>1379.0756999999999</v>
      </c>
      <c r="DC2240" t="s">
        <v>3</v>
      </c>
      <c r="DD2240" t="s">
        <v>3</v>
      </c>
      <c r="DE2240" t="s">
        <v>133</v>
      </c>
      <c r="DF2240" t="s">
        <v>133</v>
      </c>
      <c r="DG2240" t="s">
        <v>134</v>
      </c>
      <c r="DH2240" t="s">
        <v>3</v>
      </c>
      <c r="DI2240" t="s">
        <v>134</v>
      </c>
      <c r="DJ2240" t="s">
        <v>133</v>
      </c>
      <c r="DK2240" t="s">
        <v>3</v>
      </c>
      <c r="DL2240" t="s">
        <v>3</v>
      </c>
      <c r="DM2240" t="s">
        <v>3</v>
      </c>
      <c r="DN2240">
        <v>0</v>
      </c>
      <c r="DO2240">
        <v>0</v>
      </c>
      <c r="DP2240">
        <v>1</v>
      </c>
      <c r="DQ2240">
        <v>1</v>
      </c>
      <c r="DU2240">
        <v>1005</v>
      </c>
      <c r="DV2240" t="s">
        <v>198</v>
      </c>
      <c r="DW2240" t="s">
        <v>198</v>
      </c>
      <c r="DX2240">
        <v>100</v>
      </c>
      <c r="DZ2240" t="s">
        <v>3</v>
      </c>
      <c r="EA2240" t="s">
        <v>3</v>
      </c>
      <c r="EB2240" t="s">
        <v>3</v>
      </c>
      <c r="EC2240" t="s">
        <v>3</v>
      </c>
      <c r="EE2240">
        <v>29085511</v>
      </c>
      <c r="EF2240">
        <v>2</v>
      </c>
      <c r="EG2240" t="s">
        <v>135</v>
      </c>
      <c r="EH2240">
        <v>0</v>
      </c>
      <c r="EI2240" t="s">
        <v>3</v>
      </c>
      <c r="EJ2240">
        <v>1</v>
      </c>
      <c r="EK2240">
        <v>11001</v>
      </c>
      <c r="EL2240" t="s">
        <v>23</v>
      </c>
      <c r="EM2240" t="s">
        <v>188</v>
      </c>
      <c r="EO2240" t="s">
        <v>138</v>
      </c>
      <c r="EQ2240">
        <v>0</v>
      </c>
      <c r="ER2240">
        <v>1180.5999999999999</v>
      </c>
      <c r="ES2240">
        <v>788.76</v>
      </c>
      <c r="ET2240">
        <v>5.77</v>
      </c>
      <c r="EU2240">
        <v>0.54</v>
      </c>
      <c r="EV2240">
        <v>386.07</v>
      </c>
      <c r="EW2240">
        <v>45.26</v>
      </c>
      <c r="EX2240">
        <v>0.04</v>
      </c>
      <c r="EY2240">
        <v>0</v>
      </c>
      <c r="FQ2240">
        <v>0</v>
      </c>
      <c r="FR2240">
        <f t="shared" si="1609"/>
        <v>0</v>
      </c>
      <c r="FS2240">
        <v>0</v>
      </c>
      <c r="FT2240" t="s">
        <v>139</v>
      </c>
      <c r="FU2240" t="s">
        <v>25</v>
      </c>
      <c r="FV2240" t="s">
        <v>25</v>
      </c>
      <c r="FW2240" t="s">
        <v>26</v>
      </c>
      <c r="FX2240">
        <v>110.7</v>
      </c>
      <c r="FY2240">
        <v>63.75</v>
      </c>
      <c r="GA2240" t="s">
        <v>3</v>
      </c>
      <c r="GD2240">
        <v>1</v>
      </c>
      <c r="GF2240">
        <v>-295419027</v>
      </c>
      <c r="GG2240">
        <v>2</v>
      </c>
      <c r="GH2240">
        <v>1</v>
      </c>
      <c r="GI2240">
        <v>2</v>
      </c>
      <c r="GJ2240">
        <v>0</v>
      </c>
      <c r="GK2240">
        <v>0</v>
      </c>
      <c r="GL2240">
        <f t="shared" si="1610"/>
        <v>0</v>
      </c>
      <c r="GM2240">
        <f t="shared" si="1611"/>
        <v>7732.56</v>
      </c>
      <c r="GN2240">
        <f t="shared" si="1612"/>
        <v>7732.56</v>
      </c>
      <c r="GO2240">
        <f t="shared" si="1613"/>
        <v>0</v>
      </c>
      <c r="GP2240">
        <f t="shared" si="1614"/>
        <v>0</v>
      </c>
      <c r="GR2240">
        <v>0</v>
      </c>
      <c r="GS2240">
        <v>3</v>
      </c>
      <c r="GT2240">
        <v>0</v>
      </c>
      <c r="GU2240" t="s">
        <v>3</v>
      </c>
      <c r="GV2240">
        <f t="shared" si="1615"/>
        <v>0</v>
      </c>
      <c r="GW2240">
        <v>1</v>
      </c>
      <c r="GX2240">
        <f t="shared" si="1616"/>
        <v>0</v>
      </c>
      <c r="HA2240">
        <v>0</v>
      </c>
      <c r="HB2240">
        <v>0</v>
      </c>
      <c r="HC2240">
        <f t="shared" si="1617"/>
        <v>0</v>
      </c>
      <c r="HE2240" t="s">
        <v>3</v>
      </c>
      <c r="HF2240" t="s">
        <v>3</v>
      </c>
      <c r="HM2240" t="s">
        <v>3</v>
      </c>
      <c r="IK2240">
        <v>0</v>
      </c>
    </row>
    <row r="2241" spans="1:245">
      <c r="A2241">
        <v>18</v>
      </c>
      <c r="B2241">
        <v>1</v>
      </c>
      <c r="C2241">
        <v>2377</v>
      </c>
      <c r="E2241" t="s">
        <v>266</v>
      </c>
      <c r="F2241" t="s">
        <v>201</v>
      </c>
      <c r="G2241" t="s">
        <v>202</v>
      </c>
      <c r="H2241" t="s">
        <v>155</v>
      </c>
      <c r="I2241">
        <f>I2240*J2241</f>
        <v>18.768000000000001</v>
      </c>
      <c r="J2241">
        <v>102</v>
      </c>
      <c r="K2241">
        <v>102</v>
      </c>
      <c r="O2241">
        <f t="shared" si="1583"/>
        <v>9687.16</v>
      </c>
      <c r="P2241">
        <f t="shared" si="1584"/>
        <v>9687.16</v>
      </c>
      <c r="Q2241">
        <f t="shared" si="1585"/>
        <v>0</v>
      </c>
      <c r="R2241">
        <f t="shared" si="1586"/>
        <v>0</v>
      </c>
      <c r="S2241">
        <f t="shared" si="1587"/>
        <v>0</v>
      </c>
      <c r="T2241">
        <f t="shared" si="1588"/>
        <v>0</v>
      </c>
      <c r="U2241">
        <f t="shared" si="1589"/>
        <v>0</v>
      </c>
      <c r="V2241">
        <f t="shared" si="1590"/>
        <v>0</v>
      </c>
      <c r="W2241">
        <f t="shared" si="1591"/>
        <v>70.569999999999993</v>
      </c>
      <c r="X2241">
        <f t="shared" si="1592"/>
        <v>0</v>
      </c>
      <c r="Y2241">
        <f t="shared" si="1593"/>
        <v>0</v>
      </c>
      <c r="AA2241">
        <v>35863109</v>
      </c>
      <c r="AB2241">
        <f t="shared" si="1594"/>
        <v>82.19</v>
      </c>
      <c r="AC2241">
        <f t="shared" si="1595"/>
        <v>82.19</v>
      </c>
      <c r="AD2241">
        <f>ROUND((((ET2241)-(EU2241))+AE2241),2)</f>
        <v>0</v>
      </c>
      <c r="AE2241">
        <f>ROUND((EU2241),2)</f>
        <v>0</v>
      </c>
      <c r="AF2241">
        <f>ROUND((EV2241),2)</f>
        <v>0</v>
      </c>
      <c r="AG2241">
        <f t="shared" si="1596"/>
        <v>0</v>
      </c>
      <c r="AH2241">
        <f>(EW2241)</f>
        <v>0</v>
      </c>
      <c r="AI2241">
        <f>(EX2241)</f>
        <v>0</v>
      </c>
      <c r="AJ2241">
        <f t="shared" si="1597"/>
        <v>3.76</v>
      </c>
      <c r="AK2241">
        <v>82.19</v>
      </c>
      <c r="AL2241">
        <v>82.19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3.76</v>
      </c>
      <c r="AT2241">
        <v>0</v>
      </c>
      <c r="AU2241">
        <v>0</v>
      </c>
      <c r="AV2241">
        <v>1</v>
      </c>
      <c r="AW2241">
        <v>1</v>
      </c>
      <c r="AZ2241">
        <v>1</v>
      </c>
      <c r="BA2241">
        <v>1</v>
      </c>
      <c r="BB2241">
        <v>1</v>
      </c>
      <c r="BC2241">
        <v>6.28</v>
      </c>
      <c r="BD2241" t="s">
        <v>3</v>
      </c>
      <c r="BE2241" t="s">
        <v>3</v>
      </c>
      <c r="BF2241" t="s">
        <v>3</v>
      </c>
      <c r="BG2241" t="s">
        <v>3</v>
      </c>
      <c r="BH2241">
        <v>3</v>
      </c>
      <c r="BI2241">
        <v>1</v>
      </c>
      <c r="BJ2241" t="s">
        <v>203</v>
      </c>
      <c r="BM2241">
        <v>500001</v>
      </c>
      <c r="BN2241">
        <v>0</v>
      </c>
      <c r="BO2241" t="s">
        <v>201</v>
      </c>
      <c r="BP2241">
        <v>1</v>
      </c>
      <c r="BQ2241">
        <v>8</v>
      </c>
      <c r="BR2241">
        <v>0</v>
      </c>
      <c r="BS2241">
        <v>1</v>
      </c>
      <c r="BT2241">
        <v>1</v>
      </c>
      <c r="BU2241">
        <v>1</v>
      </c>
      <c r="BV2241">
        <v>1</v>
      </c>
      <c r="BW2241">
        <v>1</v>
      </c>
      <c r="BX2241">
        <v>1</v>
      </c>
      <c r="BY2241" t="s">
        <v>3</v>
      </c>
      <c r="BZ2241">
        <v>0</v>
      </c>
      <c r="CA2241">
        <v>0</v>
      </c>
      <c r="CB2241" t="s">
        <v>3</v>
      </c>
      <c r="CE2241">
        <v>0</v>
      </c>
      <c r="CF2241">
        <v>0</v>
      </c>
      <c r="CG2241">
        <v>0</v>
      </c>
      <c r="CM2241">
        <v>0</v>
      </c>
      <c r="CN2241" t="s">
        <v>3</v>
      </c>
      <c r="CO2241">
        <v>0</v>
      </c>
      <c r="CP2241">
        <f t="shared" si="1598"/>
        <v>9687.16</v>
      </c>
      <c r="CQ2241">
        <f t="shared" si="1599"/>
        <v>516.15319999999997</v>
      </c>
      <c r="CR2241">
        <f t="shared" si="1600"/>
        <v>0</v>
      </c>
      <c r="CS2241">
        <f t="shared" si="1601"/>
        <v>0</v>
      </c>
      <c r="CT2241">
        <f t="shared" si="1602"/>
        <v>0</v>
      </c>
      <c r="CU2241">
        <f t="shared" si="1603"/>
        <v>0</v>
      </c>
      <c r="CV2241">
        <f t="shared" si="1604"/>
        <v>0</v>
      </c>
      <c r="CW2241">
        <f t="shared" si="1605"/>
        <v>0</v>
      </c>
      <c r="CX2241">
        <f t="shared" si="1606"/>
        <v>3.76</v>
      </c>
      <c r="CY2241">
        <f t="shared" si="1607"/>
        <v>0</v>
      </c>
      <c r="CZ2241">
        <f t="shared" si="1608"/>
        <v>0</v>
      </c>
      <c r="DC2241" t="s">
        <v>3</v>
      </c>
      <c r="DD2241" t="s">
        <v>3</v>
      </c>
      <c r="DE2241" t="s">
        <v>3</v>
      </c>
      <c r="DF2241" t="s">
        <v>3</v>
      </c>
      <c r="DG2241" t="s">
        <v>3</v>
      </c>
      <c r="DH2241" t="s">
        <v>3</v>
      </c>
      <c r="DI2241" t="s">
        <v>3</v>
      </c>
      <c r="DJ2241" t="s">
        <v>3</v>
      </c>
      <c r="DK2241" t="s">
        <v>3</v>
      </c>
      <c r="DL2241" t="s">
        <v>3</v>
      </c>
      <c r="DM2241" t="s">
        <v>3</v>
      </c>
      <c r="DN2241">
        <v>0</v>
      </c>
      <c r="DO2241">
        <v>0</v>
      </c>
      <c r="DP2241">
        <v>1</v>
      </c>
      <c r="DQ2241">
        <v>1</v>
      </c>
      <c r="DU2241">
        <v>1005</v>
      </c>
      <c r="DV2241" t="s">
        <v>155</v>
      </c>
      <c r="DW2241" t="s">
        <v>155</v>
      </c>
      <c r="DX2241">
        <v>1</v>
      </c>
      <c r="DZ2241" t="s">
        <v>3</v>
      </c>
      <c r="EA2241" t="s">
        <v>3</v>
      </c>
      <c r="EB2241" t="s">
        <v>3</v>
      </c>
      <c r="EC2241" t="s">
        <v>3</v>
      </c>
      <c r="EE2241">
        <v>29085443</v>
      </c>
      <c r="EF2241">
        <v>8</v>
      </c>
      <c r="EG2241" t="s">
        <v>144</v>
      </c>
      <c r="EH2241">
        <v>0</v>
      </c>
      <c r="EI2241" t="s">
        <v>3</v>
      </c>
      <c r="EJ2241">
        <v>1</v>
      </c>
      <c r="EK2241">
        <v>500001</v>
      </c>
      <c r="EL2241" t="s">
        <v>145</v>
      </c>
      <c r="EM2241" t="s">
        <v>146</v>
      </c>
      <c r="EO2241" t="s">
        <v>3</v>
      </c>
      <c r="EQ2241">
        <v>0</v>
      </c>
      <c r="ER2241">
        <v>82.19</v>
      </c>
      <c r="ES2241">
        <v>82.19</v>
      </c>
      <c r="ET2241">
        <v>0</v>
      </c>
      <c r="EU2241">
        <v>0</v>
      </c>
      <c r="EV2241">
        <v>0</v>
      </c>
      <c r="EW2241">
        <v>0</v>
      </c>
      <c r="EX2241">
        <v>0</v>
      </c>
      <c r="FQ2241">
        <v>0</v>
      </c>
      <c r="FR2241">
        <f t="shared" si="1609"/>
        <v>0</v>
      </c>
      <c r="FS2241">
        <v>0</v>
      </c>
      <c r="FX2241">
        <v>0</v>
      </c>
      <c r="FY2241">
        <v>0</v>
      </c>
      <c r="GA2241" t="s">
        <v>3</v>
      </c>
      <c r="GD2241">
        <v>1</v>
      </c>
      <c r="GF2241">
        <v>-100917442</v>
      </c>
      <c r="GG2241">
        <v>2</v>
      </c>
      <c r="GH2241">
        <v>1</v>
      </c>
      <c r="GI2241">
        <v>2</v>
      </c>
      <c r="GJ2241">
        <v>0</v>
      </c>
      <c r="GK2241">
        <v>0</v>
      </c>
      <c r="GL2241">
        <f t="shared" si="1610"/>
        <v>0</v>
      </c>
      <c r="GM2241">
        <f t="shared" si="1611"/>
        <v>9687.16</v>
      </c>
      <c r="GN2241">
        <f t="shared" si="1612"/>
        <v>9687.16</v>
      </c>
      <c r="GO2241">
        <f t="shared" si="1613"/>
        <v>0</v>
      </c>
      <c r="GP2241">
        <f t="shared" si="1614"/>
        <v>0</v>
      </c>
      <c r="GR2241">
        <v>0</v>
      </c>
      <c r="GS2241">
        <v>3</v>
      </c>
      <c r="GT2241">
        <v>0</v>
      </c>
      <c r="GU2241" t="s">
        <v>3</v>
      </c>
      <c r="GV2241">
        <f t="shared" si="1615"/>
        <v>0</v>
      </c>
      <c r="GW2241">
        <v>1</v>
      </c>
      <c r="GX2241">
        <f t="shared" si="1616"/>
        <v>0</v>
      </c>
      <c r="HA2241">
        <v>0</v>
      </c>
      <c r="HB2241">
        <v>0</v>
      </c>
      <c r="HC2241">
        <f t="shared" si="1617"/>
        <v>0</v>
      </c>
      <c r="HE2241" t="s">
        <v>3</v>
      </c>
      <c r="HF2241" t="s">
        <v>3</v>
      </c>
      <c r="HM2241" t="s">
        <v>3</v>
      </c>
      <c r="IK2241">
        <v>0</v>
      </c>
    </row>
    <row r="2242" spans="1:245">
      <c r="A2242">
        <v>18</v>
      </c>
      <c r="B2242">
        <v>1</v>
      </c>
      <c r="C2242">
        <v>2378</v>
      </c>
      <c r="E2242" t="s">
        <v>277</v>
      </c>
      <c r="F2242" t="s">
        <v>205</v>
      </c>
      <c r="G2242" t="s">
        <v>206</v>
      </c>
      <c r="H2242" t="s">
        <v>155</v>
      </c>
      <c r="I2242">
        <f>I2240*J2242</f>
        <v>18.768000000000001</v>
      </c>
      <c r="J2242">
        <v>102</v>
      </c>
      <c r="K2242">
        <v>102</v>
      </c>
      <c r="O2242">
        <f t="shared" si="1583"/>
        <v>0</v>
      </c>
      <c r="P2242">
        <f t="shared" si="1584"/>
        <v>0</v>
      </c>
      <c r="Q2242">
        <f t="shared" si="1585"/>
        <v>0</v>
      </c>
      <c r="R2242">
        <f t="shared" si="1586"/>
        <v>0</v>
      </c>
      <c r="S2242">
        <f t="shared" si="1587"/>
        <v>0</v>
      </c>
      <c r="T2242">
        <f t="shared" si="1588"/>
        <v>0</v>
      </c>
      <c r="U2242">
        <f t="shared" si="1589"/>
        <v>0</v>
      </c>
      <c r="V2242">
        <f t="shared" si="1590"/>
        <v>0</v>
      </c>
      <c r="W2242">
        <f t="shared" si="1591"/>
        <v>0</v>
      </c>
      <c r="X2242">
        <f t="shared" si="1592"/>
        <v>0</v>
      </c>
      <c r="Y2242">
        <f t="shared" si="1593"/>
        <v>0</v>
      </c>
      <c r="AA2242">
        <v>35863109</v>
      </c>
      <c r="AB2242">
        <f t="shared" si="1594"/>
        <v>0</v>
      </c>
      <c r="AC2242">
        <f t="shared" si="1595"/>
        <v>0</v>
      </c>
      <c r="AD2242">
        <f>ROUND((((ET2242)-(EU2242))+AE2242),2)</f>
        <v>0</v>
      </c>
      <c r="AE2242">
        <f>ROUND((EU2242),2)</f>
        <v>0</v>
      </c>
      <c r="AF2242">
        <f>ROUND((EV2242),2)</f>
        <v>0</v>
      </c>
      <c r="AG2242">
        <f t="shared" si="1596"/>
        <v>0</v>
      </c>
      <c r="AH2242">
        <f>(EW2242)</f>
        <v>0</v>
      </c>
      <c r="AI2242">
        <f>(EX2242)</f>
        <v>0</v>
      </c>
      <c r="AJ2242">
        <f t="shared" si="1597"/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1</v>
      </c>
      <c r="AW2242">
        <v>1</v>
      </c>
      <c r="AZ2242">
        <v>1</v>
      </c>
      <c r="BA2242">
        <v>1</v>
      </c>
      <c r="BB2242">
        <v>1</v>
      </c>
      <c r="BC2242">
        <v>1</v>
      </c>
      <c r="BD2242" t="s">
        <v>3</v>
      </c>
      <c r="BE2242" t="s">
        <v>3</v>
      </c>
      <c r="BF2242" t="s">
        <v>3</v>
      </c>
      <c r="BG2242" t="s">
        <v>3</v>
      </c>
      <c r="BH2242">
        <v>3</v>
      </c>
      <c r="BI2242">
        <v>2</v>
      </c>
      <c r="BJ2242" t="s">
        <v>207</v>
      </c>
      <c r="BM2242">
        <v>500002</v>
      </c>
      <c r="BN2242">
        <v>0</v>
      </c>
      <c r="BO2242" t="s">
        <v>3</v>
      </c>
      <c r="BP2242">
        <v>0</v>
      </c>
      <c r="BQ2242">
        <v>12</v>
      </c>
      <c r="BR2242">
        <v>1</v>
      </c>
      <c r="BS2242">
        <v>1</v>
      </c>
      <c r="BT2242">
        <v>1</v>
      </c>
      <c r="BU2242">
        <v>1</v>
      </c>
      <c r="BV2242">
        <v>1</v>
      </c>
      <c r="BW2242">
        <v>1</v>
      </c>
      <c r="BX2242">
        <v>1</v>
      </c>
      <c r="BY2242" t="s">
        <v>3</v>
      </c>
      <c r="BZ2242">
        <v>0</v>
      </c>
      <c r="CA2242">
        <v>0</v>
      </c>
      <c r="CB2242" t="s">
        <v>3</v>
      </c>
      <c r="CE2242">
        <v>0</v>
      </c>
      <c r="CF2242">
        <v>0</v>
      </c>
      <c r="CG2242">
        <v>0</v>
      </c>
      <c r="CM2242">
        <v>0</v>
      </c>
      <c r="CN2242" t="s">
        <v>3</v>
      </c>
      <c r="CO2242">
        <v>0</v>
      </c>
      <c r="CP2242">
        <f t="shared" si="1598"/>
        <v>0</v>
      </c>
      <c r="CQ2242">
        <f t="shared" si="1599"/>
        <v>0</v>
      </c>
      <c r="CR2242">
        <f t="shared" si="1600"/>
        <v>0</v>
      </c>
      <c r="CS2242">
        <f t="shared" si="1601"/>
        <v>0</v>
      </c>
      <c r="CT2242">
        <f t="shared" si="1602"/>
        <v>0</v>
      </c>
      <c r="CU2242">
        <f t="shared" si="1603"/>
        <v>0</v>
      </c>
      <c r="CV2242">
        <f t="shared" si="1604"/>
        <v>0</v>
      </c>
      <c r="CW2242">
        <f t="shared" si="1605"/>
        <v>0</v>
      </c>
      <c r="CX2242">
        <f t="shared" si="1606"/>
        <v>0</v>
      </c>
      <c r="CY2242">
        <f t="shared" si="1607"/>
        <v>0</v>
      </c>
      <c r="CZ2242">
        <f t="shared" si="1608"/>
        <v>0</v>
      </c>
      <c r="DC2242" t="s">
        <v>3</v>
      </c>
      <c r="DD2242" t="s">
        <v>3</v>
      </c>
      <c r="DE2242" t="s">
        <v>3</v>
      </c>
      <c r="DF2242" t="s">
        <v>3</v>
      </c>
      <c r="DG2242" t="s">
        <v>3</v>
      </c>
      <c r="DH2242" t="s">
        <v>3</v>
      </c>
      <c r="DI2242" t="s">
        <v>3</v>
      </c>
      <c r="DJ2242" t="s">
        <v>3</v>
      </c>
      <c r="DK2242" t="s">
        <v>3</v>
      </c>
      <c r="DL2242" t="s">
        <v>3</v>
      </c>
      <c r="DM2242" t="s">
        <v>3</v>
      </c>
      <c r="DN2242">
        <v>0</v>
      </c>
      <c r="DO2242">
        <v>0</v>
      </c>
      <c r="DP2242">
        <v>1</v>
      </c>
      <c r="DQ2242">
        <v>1</v>
      </c>
      <c r="DU2242">
        <v>1005</v>
      </c>
      <c r="DV2242" t="s">
        <v>155</v>
      </c>
      <c r="DW2242" t="s">
        <v>155</v>
      </c>
      <c r="DX2242">
        <v>1</v>
      </c>
      <c r="DZ2242" t="s">
        <v>3</v>
      </c>
      <c r="EA2242" t="s">
        <v>3</v>
      </c>
      <c r="EB2242" t="s">
        <v>3</v>
      </c>
      <c r="EC2242" t="s">
        <v>3</v>
      </c>
      <c r="EE2242">
        <v>29085444</v>
      </c>
      <c r="EF2242">
        <v>12</v>
      </c>
      <c r="EG2242" t="s">
        <v>32</v>
      </c>
      <c r="EH2242">
        <v>0</v>
      </c>
      <c r="EI2242" t="s">
        <v>3</v>
      </c>
      <c r="EJ2242">
        <v>2</v>
      </c>
      <c r="EK2242">
        <v>500002</v>
      </c>
      <c r="EL2242" t="s">
        <v>33</v>
      </c>
      <c r="EM2242" t="s">
        <v>34</v>
      </c>
      <c r="EO2242" t="s">
        <v>3</v>
      </c>
      <c r="EQ2242">
        <v>0</v>
      </c>
      <c r="ER2242">
        <v>0</v>
      </c>
      <c r="ES2242">
        <v>0</v>
      </c>
      <c r="ET2242">
        <v>0</v>
      </c>
      <c r="EU2242">
        <v>0</v>
      </c>
      <c r="EV2242">
        <v>0</v>
      </c>
      <c r="EW2242">
        <v>0</v>
      </c>
      <c r="EX2242">
        <v>0</v>
      </c>
      <c r="FQ2242">
        <v>0</v>
      </c>
      <c r="FR2242">
        <f t="shared" si="1609"/>
        <v>0</v>
      </c>
      <c r="FS2242">
        <v>0</v>
      </c>
      <c r="FX2242">
        <v>0</v>
      </c>
      <c r="FY2242">
        <v>0</v>
      </c>
      <c r="GA2242" t="s">
        <v>3</v>
      </c>
      <c r="GD2242">
        <v>1</v>
      </c>
      <c r="GF2242">
        <v>722712840</v>
      </c>
      <c r="GG2242">
        <v>2</v>
      </c>
      <c r="GH2242">
        <v>1</v>
      </c>
      <c r="GI2242">
        <v>-2</v>
      </c>
      <c r="GJ2242">
        <v>0</v>
      </c>
      <c r="GK2242">
        <v>0</v>
      </c>
      <c r="GL2242">
        <f t="shared" si="1610"/>
        <v>0</v>
      </c>
      <c r="GM2242">
        <f t="shared" si="1611"/>
        <v>0</v>
      </c>
      <c r="GN2242">
        <f t="shared" si="1612"/>
        <v>0</v>
      </c>
      <c r="GO2242">
        <f t="shared" si="1613"/>
        <v>0</v>
      </c>
      <c r="GP2242">
        <f t="shared" si="1614"/>
        <v>0</v>
      </c>
      <c r="GR2242">
        <v>0</v>
      </c>
      <c r="GS2242">
        <v>3</v>
      </c>
      <c r="GT2242">
        <v>0</v>
      </c>
      <c r="GU2242" t="s">
        <v>3</v>
      </c>
      <c r="GV2242">
        <f t="shared" si="1615"/>
        <v>0</v>
      </c>
      <c r="GW2242">
        <v>1</v>
      </c>
      <c r="GX2242">
        <f t="shared" si="1616"/>
        <v>0</v>
      </c>
      <c r="HA2242">
        <v>0</v>
      </c>
      <c r="HB2242">
        <v>0</v>
      </c>
      <c r="HC2242">
        <f t="shared" si="1617"/>
        <v>0</v>
      </c>
      <c r="HE2242" t="s">
        <v>3</v>
      </c>
      <c r="HF2242" t="s">
        <v>3</v>
      </c>
      <c r="HM2242" t="s">
        <v>3</v>
      </c>
      <c r="IK2242">
        <v>0</v>
      </c>
    </row>
    <row r="2243" spans="1:245">
      <c r="A2243">
        <v>17</v>
      </c>
      <c r="B2243">
        <v>1</v>
      </c>
      <c r="C2243">
        <f>ROW(SmtRes!A2391)</f>
        <v>2391</v>
      </c>
      <c r="D2243">
        <f>ROW(EtalonRes!A2328)</f>
        <v>2328</v>
      </c>
      <c r="E2243" t="s">
        <v>278</v>
      </c>
      <c r="F2243" t="s">
        <v>209</v>
      </c>
      <c r="G2243" t="s">
        <v>210</v>
      </c>
      <c r="H2243" t="s">
        <v>52</v>
      </c>
      <c r="I2243">
        <f>ROUND(30/100,9)</f>
        <v>0.3</v>
      </c>
      <c r="J2243">
        <v>0</v>
      </c>
      <c r="K2243">
        <f>ROUND(30/100,9)</f>
        <v>0.3</v>
      </c>
      <c r="O2243">
        <f t="shared" si="1583"/>
        <v>1842.98</v>
      </c>
      <c r="P2243">
        <f t="shared" si="1584"/>
        <v>1122.1300000000001</v>
      </c>
      <c r="Q2243">
        <f t="shared" si="1585"/>
        <v>23.73</v>
      </c>
      <c r="R2243">
        <f t="shared" si="1586"/>
        <v>0</v>
      </c>
      <c r="S2243">
        <f t="shared" si="1587"/>
        <v>697.12</v>
      </c>
      <c r="T2243">
        <f t="shared" si="1588"/>
        <v>0</v>
      </c>
      <c r="U2243">
        <f t="shared" si="1589"/>
        <v>2.2976999999999999</v>
      </c>
      <c r="V2243">
        <f t="shared" si="1590"/>
        <v>0</v>
      </c>
      <c r="W2243">
        <f t="shared" si="1591"/>
        <v>0</v>
      </c>
      <c r="X2243">
        <f t="shared" si="1592"/>
        <v>655.29</v>
      </c>
      <c r="Y2243">
        <f t="shared" si="1593"/>
        <v>355.53</v>
      </c>
      <c r="AA2243">
        <v>35863109</v>
      </c>
      <c r="AB2243">
        <f t="shared" si="1594"/>
        <v>1480.04</v>
      </c>
      <c r="AC2243">
        <f t="shared" si="1595"/>
        <v>1395.68</v>
      </c>
      <c r="AD2243">
        <f>ROUND(((((ET2243*1.25))-((EU2243*1.25)))+AE2243),2)</f>
        <v>14.05</v>
      </c>
      <c r="AE2243">
        <f>ROUND(((EU2243*1.25)),2)</f>
        <v>0</v>
      </c>
      <c r="AF2243">
        <f>ROUND(((EV2243*1.15)),2)</f>
        <v>70.31</v>
      </c>
      <c r="AG2243">
        <f t="shared" si="1596"/>
        <v>0</v>
      </c>
      <c r="AH2243">
        <f>((EW2243*1.15))</f>
        <v>7.6589999999999998</v>
      </c>
      <c r="AI2243">
        <f>((EX2243*1.25))</f>
        <v>0</v>
      </c>
      <c r="AJ2243">
        <f t="shared" si="1597"/>
        <v>0</v>
      </c>
      <c r="AK2243">
        <v>1468.06</v>
      </c>
      <c r="AL2243">
        <v>1395.68</v>
      </c>
      <c r="AM2243">
        <v>11.24</v>
      </c>
      <c r="AN2243">
        <v>0</v>
      </c>
      <c r="AO2243">
        <v>61.14</v>
      </c>
      <c r="AP2243">
        <v>0</v>
      </c>
      <c r="AQ2243">
        <v>6.66</v>
      </c>
      <c r="AR2243">
        <v>0</v>
      </c>
      <c r="AS2243">
        <v>0</v>
      </c>
      <c r="AT2243">
        <v>94</v>
      </c>
      <c r="AU2243">
        <v>51</v>
      </c>
      <c r="AV2243">
        <v>1</v>
      </c>
      <c r="AW2243">
        <v>1</v>
      </c>
      <c r="AZ2243">
        <v>1</v>
      </c>
      <c r="BA2243">
        <v>33.049999999999997</v>
      </c>
      <c r="BB2243">
        <v>5.63</v>
      </c>
      <c r="BC2243">
        <v>2.68</v>
      </c>
      <c r="BD2243" t="s">
        <v>3</v>
      </c>
      <c r="BE2243" t="s">
        <v>3</v>
      </c>
      <c r="BF2243" t="s">
        <v>3</v>
      </c>
      <c r="BG2243" t="s">
        <v>3</v>
      </c>
      <c r="BH2243">
        <v>0</v>
      </c>
      <c r="BI2243">
        <v>1</v>
      </c>
      <c r="BJ2243" t="s">
        <v>211</v>
      </c>
      <c r="BM2243">
        <v>11001</v>
      </c>
      <c r="BN2243">
        <v>0</v>
      </c>
      <c r="BO2243" t="s">
        <v>209</v>
      </c>
      <c r="BP2243">
        <v>1</v>
      </c>
      <c r="BQ2243">
        <v>2</v>
      </c>
      <c r="BR2243">
        <v>0</v>
      </c>
      <c r="BS2243">
        <v>33.049999999999997</v>
      </c>
      <c r="BT2243">
        <v>1</v>
      </c>
      <c r="BU2243">
        <v>1</v>
      </c>
      <c r="BV2243">
        <v>1</v>
      </c>
      <c r="BW2243">
        <v>1</v>
      </c>
      <c r="BX2243">
        <v>1</v>
      </c>
      <c r="BY2243" t="s">
        <v>3</v>
      </c>
      <c r="BZ2243">
        <v>123</v>
      </c>
      <c r="CA2243">
        <v>75</v>
      </c>
      <c r="CB2243" t="s">
        <v>3</v>
      </c>
      <c r="CE2243">
        <v>0</v>
      </c>
      <c r="CF2243">
        <v>0</v>
      </c>
      <c r="CG2243">
        <v>0</v>
      </c>
      <c r="CM2243">
        <v>0</v>
      </c>
      <c r="CN2243" t="s">
        <v>3</v>
      </c>
      <c r="CO2243">
        <v>0</v>
      </c>
      <c r="CP2243">
        <f t="shared" si="1598"/>
        <v>1842.98</v>
      </c>
      <c r="CQ2243">
        <f t="shared" si="1599"/>
        <v>3740.4224000000004</v>
      </c>
      <c r="CR2243">
        <f t="shared" si="1600"/>
        <v>79.101500000000001</v>
      </c>
      <c r="CS2243">
        <f t="shared" si="1601"/>
        <v>0</v>
      </c>
      <c r="CT2243">
        <f t="shared" si="1602"/>
        <v>2323.7455</v>
      </c>
      <c r="CU2243">
        <f t="shared" si="1603"/>
        <v>0</v>
      </c>
      <c r="CV2243">
        <f t="shared" si="1604"/>
        <v>7.6589999999999998</v>
      </c>
      <c r="CW2243">
        <f t="shared" si="1605"/>
        <v>0</v>
      </c>
      <c r="CX2243">
        <f t="shared" si="1606"/>
        <v>0</v>
      </c>
      <c r="CY2243">
        <f t="shared" si="1607"/>
        <v>655.29279999999994</v>
      </c>
      <c r="CZ2243">
        <f t="shared" si="1608"/>
        <v>355.53120000000001</v>
      </c>
      <c r="DC2243" t="s">
        <v>3</v>
      </c>
      <c r="DD2243" t="s">
        <v>3</v>
      </c>
      <c r="DE2243" t="s">
        <v>133</v>
      </c>
      <c r="DF2243" t="s">
        <v>133</v>
      </c>
      <c r="DG2243" t="s">
        <v>134</v>
      </c>
      <c r="DH2243" t="s">
        <v>3</v>
      </c>
      <c r="DI2243" t="s">
        <v>134</v>
      </c>
      <c r="DJ2243" t="s">
        <v>133</v>
      </c>
      <c r="DK2243" t="s">
        <v>3</v>
      </c>
      <c r="DL2243" t="s">
        <v>3</v>
      </c>
      <c r="DM2243" t="s">
        <v>3</v>
      </c>
      <c r="DN2243">
        <v>0</v>
      </c>
      <c r="DO2243">
        <v>0</v>
      </c>
      <c r="DP2243">
        <v>1</v>
      </c>
      <c r="DQ2243">
        <v>1</v>
      </c>
      <c r="DU2243">
        <v>1013</v>
      </c>
      <c r="DV2243" t="s">
        <v>52</v>
      </c>
      <c r="DW2243" t="s">
        <v>52</v>
      </c>
      <c r="DX2243">
        <v>1</v>
      </c>
      <c r="DZ2243" t="s">
        <v>3</v>
      </c>
      <c r="EA2243" t="s">
        <v>3</v>
      </c>
      <c r="EB2243" t="s">
        <v>3</v>
      </c>
      <c r="EC2243" t="s">
        <v>3</v>
      </c>
      <c r="EE2243">
        <v>29085511</v>
      </c>
      <c r="EF2243">
        <v>2</v>
      </c>
      <c r="EG2243" t="s">
        <v>135</v>
      </c>
      <c r="EH2243">
        <v>0</v>
      </c>
      <c r="EI2243" t="s">
        <v>3</v>
      </c>
      <c r="EJ2243">
        <v>1</v>
      </c>
      <c r="EK2243">
        <v>11001</v>
      </c>
      <c r="EL2243" t="s">
        <v>23</v>
      </c>
      <c r="EM2243" t="s">
        <v>188</v>
      </c>
      <c r="EO2243" t="s">
        <v>3</v>
      </c>
      <c r="EQ2243">
        <v>0</v>
      </c>
      <c r="ER2243">
        <v>1468.06</v>
      </c>
      <c r="ES2243">
        <v>1395.68</v>
      </c>
      <c r="ET2243">
        <v>11.24</v>
      </c>
      <c r="EU2243">
        <v>0</v>
      </c>
      <c r="EV2243">
        <v>61.14</v>
      </c>
      <c r="EW2243">
        <v>6.66</v>
      </c>
      <c r="EX2243">
        <v>0</v>
      </c>
      <c r="EY2243">
        <v>0</v>
      </c>
      <c r="FQ2243">
        <v>0</v>
      </c>
      <c r="FR2243">
        <f t="shared" si="1609"/>
        <v>0</v>
      </c>
      <c r="FS2243">
        <v>0</v>
      </c>
      <c r="FT2243" t="s">
        <v>139</v>
      </c>
      <c r="FU2243" t="s">
        <v>25</v>
      </c>
      <c r="FV2243" t="s">
        <v>25</v>
      </c>
      <c r="FW2243" t="s">
        <v>26</v>
      </c>
      <c r="FX2243">
        <v>110.7</v>
      </c>
      <c r="FY2243">
        <v>63.75</v>
      </c>
      <c r="GA2243" t="s">
        <v>3</v>
      </c>
      <c r="GD2243">
        <v>1</v>
      </c>
      <c r="GF2243">
        <v>-1131838271</v>
      </c>
      <c r="GG2243">
        <v>2</v>
      </c>
      <c r="GH2243">
        <v>1</v>
      </c>
      <c r="GI2243">
        <v>2</v>
      </c>
      <c r="GJ2243">
        <v>0</v>
      </c>
      <c r="GK2243">
        <v>0</v>
      </c>
      <c r="GL2243">
        <f t="shared" si="1610"/>
        <v>0</v>
      </c>
      <c r="GM2243">
        <f t="shared" si="1611"/>
        <v>2853.8</v>
      </c>
      <c r="GN2243">
        <f t="shared" si="1612"/>
        <v>2853.8</v>
      </c>
      <c r="GO2243">
        <f t="shared" si="1613"/>
        <v>0</v>
      </c>
      <c r="GP2243">
        <f t="shared" si="1614"/>
        <v>0</v>
      </c>
      <c r="GR2243">
        <v>0</v>
      </c>
      <c r="GS2243">
        <v>3</v>
      </c>
      <c r="GT2243">
        <v>0</v>
      </c>
      <c r="GU2243" t="s">
        <v>3</v>
      </c>
      <c r="GV2243">
        <f t="shared" si="1615"/>
        <v>0</v>
      </c>
      <c r="GW2243">
        <v>1</v>
      </c>
      <c r="GX2243">
        <f t="shared" si="1616"/>
        <v>0</v>
      </c>
      <c r="HA2243">
        <v>0</v>
      </c>
      <c r="HB2243">
        <v>0</v>
      </c>
      <c r="HC2243">
        <f t="shared" si="1617"/>
        <v>0</v>
      </c>
      <c r="HE2243" t="s">
        <v>3</v>
      </c>
      <c r="HF2243" t="s">
        <v>3</v>
      </c>
      <c r="HM2243" t="s">
        <v>3</v>
      </c>
      <c r="IK2243">
        <v>0</v>
      </c>
    </row>
    <row r="2244" spans="1:245">
      <c r="A2244">
        <v>17</v>
      </c>
      <c r="B2244">
        <v>1</v>
      </c>
      <c r="C2244">
        <f>ROW(SmtRes!A2409)</f>
        <v>2409</v>
      </c>
      <c r="D2244">
        <f>ROW(EtalonRes!A2346)</f>
        <v>2346</v>
      </c>
      <c r="E2244" t="s">
        <v>208</v>
      </c>
      <c r="F2244" t="s">
        <v>302</v>
      </c>
      <c r="G2244" t="s">
        <v>303</v>
      </c>
      <c r="H2244" t="s">
        <v>215</v>
      </c>
      <c r="I2244">
        <f>ROUND(65/100,9)</f>
        <v>0.65</v>
      </c>
      <c r="J2244">
        <v>0</v>
      </c>
      <c r="K2244">
        <f>ROUND(65/100,9)</f>
        <v>0.65</v>
      </c>
      <c r="O2244">
        <f t="shared" si="1583"/>
        <v>47253.35</v>
      </c>
      <c r="P2244">
        <f t="shared" si="1584"/>
        <v>28360.11</v>
      </c>
      <c r="Q2244">
        <f t="shared" si="1585"/>
        <v>71.13</v>
      </c>
      <c r="R2244">
        <f t="shared" si="1586"/>
        <v>0</v>
      </c>
      <c r="S2244">
        <f t="shared" si="1587"/>
        <v>18822.11</v>
      </c>
      <c r="T2244">
        <f t="shared" si="1588"/>
        <v>0</v>
      </c>
      <c r="U2244">
        <f t="shared" si="1589"/>
        <v>62.79</v>
      </c>
      <c r="V2244">
        <f t="shared" si="1590"/>
        <v>0</v>
      </c>
      <c r="W2244">
        <f t="shared" si="1591"/>
        <v>0</v>
      </c>
      <c r="X2244">
        <f t="shared" si="1592"/>
        <v>16939.900000000001</v>
      </c>
      <c r="Y2244">
        <f t="shared" si="1593"/>
        <v>8093.51</v>
      </c>
      <c r="AA2244">
        <v>35863109</v>
      </c>
      <c r="AB2244">
        <f t="shared" si="1594"/>
        <v>8548.36</v>
      </c>
      <c r="AC2244">
        <f t="shared" si="1595"/>
        <v>7654.55</v>
      </c>
      <c r="AD2244">
        <f>ROUND(((((ET2244*1.25))-((EU2244*1.25)))+AE2244),2)</f>
        <v>17.649999999999999</v>
      </c>
      <c r="AE2244">
        <f>ROUND(((EU2244*1.25)),2)</f>
        <v>0</v>
      </c>
      <c r="AF2244">
        <f>ROUND(((EV2244*1.15)),2)</f>
        <v>876.16</v>
      </c>
      <c r="AG2244">
        <f t="shared" si="1596"/>
        <v>0</v>
      </c>
      <c r="AH2244">
        <f>((EW2244*1.15))</f>
        <v>96.6</v>
      </c>
      <c r="AI2244">
        <f>((EX2244*1.25))</f>
        <v>0</v>
      </c>
      <c r="AJ2244">
        <f t="shared" si="1597"/>
        <v>0</v>
      </c>
      <c r="AK2244">
        <v>8430.5499999999993</v>
      </c>
      <c r="AL2244">
        <v>7654.55</v>
      </c>
      <c r="AM2244">
        <v>14.12</v>
      </c>
      <c r="AN2244">
        <v>0</v>
      </c>
      <c r="AO2244">
        <v>761.88</v>
      </c>
      <c r="AP2244">
        <v>0</v>
      </c>
      <c r="AQ2244">
        <v>84</v>
      </c>
      <c r="AR2244">
        <v>0</v>
      </c>
      <c r="AS2244">
        <v>0</v>
      </c>
      <c r="AT2244">
        <v>90</v>
      </c>
      <c r="AU2244">
        <v>43</v>
      </c>
      <c r="AV2244">
        <v>1</v>
      </c>
      <c r="AW2244">
        <v>1</v>
      </c>
      <c r="AZ2244">
        <v>1</v>
      </c>
      <c r="BA2244">
        <v>33.049999999999997</v>
      </c>
      <c r="BB2244">
        <v>6.2</v>
      </c>
      <c r="BC2244">
        <v>5.7</v>
      </c>
      <c r="BD2244" t="s">
        <v>3</v>
      </c>
      <c r="BE2244" t="s">
        <v>3</v>
      </c>
      <c r="BF2244" t="s">
        <v>3</v>
      </c>
      <c r="BG2244" t="s">
        <v>3</v>
      </c>
      <c r="BH2244">
        <v>0</v>
      </c>
      <c r="BI2244">
        <v>1</v>
      </c>
      <c r="BJ2244" t="s">
        <v>304</v>
      </c>
      <c r="BM2244">
        <v>10001</v>
      </c>
      <c r="BN2244">
        <v>0</v>
      </c>
      <c r="BO2244" t="s">
        <v>302</v>
      </c>
      <c r="BP2244">
        <v>1</v>
      </c>
      <c r="BQ2244">
        <v>2</v>
      </c>
      <c r="BR2244">
        <v>0</v>
      </c>
      <c r="BS2244">
        <v>33.049999999999997</v>
      </c>
      <c r="BT2244">
        <v>1</v>
      </c>
      <c r="BU2244">
        <v>1</v>
      </c>
      <c r="BV2244">
        <v>1</v>
      </c>
      <c r="BW2244">
        <v>1</v>
      </c>
      <c r="BX2244">
        <v>1</v>
      </c>
      <c r="BY2244" t="s">
        <v>3</v>
      </c>
      <c r="BZ2244">
        <v>118</v>
      </c>
      <c r="CA2244">
        <v>63</v>
      </c>
      <c r="CB2244" t="s">
        <v>3</v>
      </c>
      <c r="CE2244">
        <v>0</v>
      </c>
      <c r="CF2244">
        <v>0</v>
      </c>
      <c r="CG2244">
        <v>0</v>
      </c>
      <c r="CM2244">
        <v>0</v>
      </c>
      <c r="CN2244" t="s">
        <v>3</v>
      </c>
      <c r="CO2244">
        <v>0</v>
      </c>
      <c r="CP2244">
        <f t="shared" si="1598"/>
        <v>47253.350000000006</v>
      </c>
      <c r="CQ2244">
        <f t="shared" si="1599"/>
        <v>43630.935000000005</v>
      </c>
      <c r="CR2244">
        <f t="shared" si="1600"/>
        <v>109.42999999999999</v>
      </c>
      <c r="CS2244">
        <f t="shared" si="1601"/>
        <v>0</v>
      </c>
      <c r="CT2244">
        <f t="shared" si="1602"/>
        <v>28957.087999999996</v>
      </c>
      <c r="CU2244">
        <f t="shared" si="1603"/>
        <v>0</v>
      </c>
      <c r="CV2244">
        <f t="shared" si="1604"/>
        <v>96.6</v>
      </c>
      <c r="CW2244">
        <f t="shared" si="1605"/>
        <v>0</v>
      </c>
      <c r="CX2244">
        <f t="shared" si="1606"/>
        <v>0</v>
      </c>
      <c r="CY2244">
        <f t="shared" si="1607"/>
        <v>16939.899000000001</v>
      </c>
      <c r="CZ2244">
        <f t="shared" si="1608"/>
        <v>8093.5073000000002</v>
      </c>
      <c r="DC2244" t="s">
        <v>3</v>
      </c>
      <c r="DD2244" t="s">
        <v>3</v>
      </c>
      <c r="DE2244" t="s">
        <v>133</v>
      </c>
      <c r="DF2244" t="s">
        <v>133</v>
      </c>
      <c r="DG2244" t="s">
        <v>134</v>
      </c>
      <c r="DH2244" t="s">
        <v>3</v>
      </c>
      <c r="DI2244" t="s">
        <v>134</v>
      </c>
      <c r="DJ2244" t="s">
        <v>133</v>
      </c>
      <c r="DK2244" t="s">
        <v>3</v>
      </c>
      <c r="DL2244" t="s">
        <v>3</v>
      </c>
      <c r="DM2244" t="s">
        <v>3</v>
      </c>
      <c r="DN2244">
        <v>0</v>
      </c>
      <c r="DO2244">
        <v>0</v>
      </c>
      <c r="DP2244">
        <v>1</v>
      </c>
      <c r="DQ2244">
        <v>1</v>
      </c>
      <c r="DU2244">
        <v>1005</v>
      </c>
      <c r="DV2244" t="s">
        <v>215</v>
      </c>
      <c r="DW2244" t="s">
        <v>215</v>
      </c>
      <c r="DX2244">
        <v>100</v>
      </c>
      <c r="DZ2244" t="s">
        <v>3</v>
      </c>
      <c r="EA2244" t="s">
        <v>3</v>
      </c>
      <c r="EB2244" t="s">
        <v>3</v>
      </c>
      <c r="EC2244" t="s">
        <v>3</v>
      </c>
      <c r="EE2244">
        <v>29085510</v>
      </c>
      <c r="EF2244">
        <v>2</v>
      </c>
      <c r="EG2244" t="s">
        <v>135</v>
      </c>
      <c r="EH2244">
        <v>0</v>
      </c>
      <c r="EI2244" t="s">
        <v>3</v>
      </c>
      <c r="EJ2244">
        <v>1</v>
      </c>
      <c r="EK2244">
        <v>10001</v>
      </c>
      <c r="EL2244" t="s">
        <v>136</v>
      </c>
      <c r="EM2244" t="s">
        <v>137</v>
      </c>
      <c r="EO2244" t="s">
        <v>3</v>
      </c>
      <c r="EQ2244">
        <v>0</v>
      </c>
      <c r="ER2244">
        <v>8430.5499999999993</v>
      </c>
      <c r="ES2244">
        <v>7654.55</v>
      </c>
      <c r="ET2244">
        <v>14.12</v>
      </c>
      <c r="EU2244">
        <v>0</v>
      </c>
      <c r="EV2244">
        <v>761.88</v>
      </c>
      <c r="EW2244">
        <v>84</v>
      </c>
      <c r="EX2244">
        <v>0</v>
      </c>
      <c r="EY2244">
        <v>0</v>
      </c>
      <c r="FQ2244">
        <v>0</v>
      </c>
      <c r="FR2244">
        <f t="shared" si="1609"/>
        <v>0</v>
      </c>
      <c r="FS2244">
        <v>0</v>
      </c>
      <c r="FT2244" t="s">
        <v>139</v>
      </c>
      <c r="FU2244" t="s">
        <v>25</v>
      </c>
      <c r="FV2244" t="s">
        <v>25</v>
      </c>
      <c r="FW2244" t="s">
        <v>26</v>
      </c>
      <c r="FX2244">
        <v>106.2</v>
      </c>
      <c r="FY2244">
        <v>53.55</v>
      </c>
      <c r="GA2244" t="s">
        <v>3</v>
      </c>
      <c r="GD2244">
        <v>1</v>
      </c>
      <c r="GF2244">
        <v>892663548</v>
      </c>
      <c r="GG2244">
        <v>2</v>
      </c>
      <c r="GH2244">
        <v>1</v>
      </c>
      <c r="GI2244">
        <v>2</v>
      </c>
      <c r="GJ2244">
        <v>0</v>
      </c>
      <c r="GK2244">
        <v>0</v>
      </c>
      <c r="GL2244">
        <f t="shared" si="1610"/>
        <v>0</v>
      </c>
      <c r="GM2244">
        <f t="shared" si="1611"/>
        <v>72286.759999999995</v>
      </c>
      <c r="GN2244">
        <f t="shared" si="1612"/>
        <v>72286.759999999995</v>
      </c>
      <c r="GO2244">
        <f t="shared" si="1613"/>
        <v>0</v>
      </c>
      <c r="GP2244">
        <f t="shared" si="1614"/>
        <v>0</v>
      </c>
      <c r="GR2244">
        <v>0</v>
      </c>
      <c r="GS2244">
        <v>3</v>
      </c>
      <c r="GT2244">
        <v>0</v>
      </c>
      <c r="GU2244" t="s">
        <v>3</v>
      </c>
      <c r="GV2244">
        <f t="shared" si="1615"/>
        <v>0</v>
      </c>
      <c r="GW2244">
        <v>1</v>
      </c>
      <c r="GX2244">
        <f t="shared" si="1616"/>
        <v>0</v>
      </c>
      <c r="HA2244">
        <v>0</v>
      </c>
      <c r="HB2244">
        <v>0</v>
      </c>
      <c r="HC2244">
        <f t="shared" si="1617"/>
        <v>0</v>
      </c>
      <c r="HE2244" t="s">
        <v>3</v>
      </c>
      <c r="HF2244" t="s">
        <v>3</v>
      </c>
      <c r="HM2244" t="s">
        <v>3</v>
      </c>
      <c r="IK2244">
        <v>0</v>
      </c>
    </row>
    <row r="2245" spans="1:245">
      <c r="A2245">
        <v>17</v>
      </c>
      <c r="B2245">
        <v>1</v>
      </c>
      <c r="C2245">
        <f>ROW(SmtRes!A2416)</f>
        <v>2416</v>
      </c>
      <c r="D2245">
        <f>ROW(EtalonRes!A2353)</f>
        <v>2353</v>
      </c>
      <c r="E2245" t="s">
        <v>212</v>
      </c>
      <c r="F2245" t="s">
        <v>381</v>
      </c>
      <c r="G2245" t="s">
        <v>382</v>
      </c>
      <c r="H2245" t="s">
        <v>220</v>
      </c>
      <c r="I2245">
        <f>ROUND(65/100,9)</f>
        <v>0.65</v>
      </c>
      <c r="J2245">
        <v>0</v>
      </c>
      <c r="K2245">
        <f>ROUND(65/100,9)</f>
        <v>0.65</v>
      </c>
      <c r="O2245">
        <f t="shared" si="1583"/>
        <v>21757.91</v>
      </c>
      <c r="P2245">
        <f t="shared" si="1584"/>
        <v>5162.01</v>
      </c>
      <c r="Q2245">
        <f t="shared" si="1585"/>
        <v>11.41</v>
      </c>
      <c r="R2245">
        <f t="shared" si="1586"/>
        <v>3.87</v>
      </c>
      <c r="S2245">
        <f t="shared" si="1587"/>
        <v>16584.490000000002</v>
      </c>
      <c r="T2245">
        <f t="shared" si="1588"/>
        <v>0</v>
      </c>
      <c r="U2245">
        <f t="shared" si="1589"/>
        <v>54.014350000000007</v>
      </c>
      <c r="V2245">
        <f t="shared" si="1590"/>
        <v>8.1250000000000003E-3</v>
      </c>
      <c r="W2245">
        <f t="shared" si="1591"/>
        <v>0</v>
      </c>
      <c r="X2245">
        <f t="shared" si="1592"/>
        <v>13270.69</v>
      </c>
      <c r="Y2245">
        <f t="shared" si="1593"/>
        <v>6137.69</v>
      </c>
      <c r="AA2245">
        <v>35863109</v>
      </c>
      <c r="AB2245">
        <f t="shared" si="1594"/>
        <v>7336.75</v>
      </c>
      <c r="AC2245">
        <f t="shared" si="1595"/>
        <v>6563.27</v>
      </c>
      <c r="AD2245">
        <f>ROUND(((((ET2245*1.25))-((EU2245*1.25)))+AE2245),2)</f>
        <v>1.48</v>
      </c>
      <c r="AE2245">
        <f>ROUND(((EU2245*1.25)),2)</f>
        <v>0.18</v>
      </c>
      <c r="AF2245">
        <f>ROUND(((EV2245*1.15)),2)</f>
        <v>772</v>
      </c>
      <c r="AG2245">
        <f t="shared" si="1596"/>
        <v>0</v>
      </c>
      <c r="AH2245">
        <f>((EW2245*1.15))</f>
        <v>83.099000000000004</v>
      </c>
      <c r="AI2245">
        <f>((EX2245*1.25))</f>
        <v>1.2500000000000001E-2</v>
      </c>
      <c r="AJ2245">
        <f t="shared" si="1597"/>
        <v>0</v>
      </c>
      <c r="AK2245">
        <v>7235.75</v>
      </c>
      <c r="AL2245">
        <v>6563.27</v>
      </c>
      <c r="AM2245">
        <v>1.18</v>
      </c>
      <c r="AN2245">
        <v>0.14000000000000001</v>
      </c>
      <c r="AO2245">
        <v>671.3</v>
      </c>
      <c r="AP2245">
        <v>0</v>
      </c>
      <c r="AQ2245">
        <v>72.260000000000005</v>
      </c>
      <c r="AR2245">
        <v>0.01</v>
      </c>
      <c r="AS2245">
        <v>0</v>
      </c>
      <c r="AT2245">
        <v>80</v>
      </c>
      <c r="AU2245">
        <v>37</v>
      </c>
      <c r="AV2245">
        <v>1</v>
      </c>
      <c r="AW2245">
        <v>1</v>
      </c>
      <c r="AZ2245">
        <v>1</v>
      </c>
      <c r="BA2245">
        <v>33.049999999999997</v>
      </c>
      <c r="BB2245">
        <v>11.86</v>
      </c>
      <c r="BC2245">
        <v>1.21</v>
      </c>
      <c r="BD2245" t="s">
        <v>3</v>
      </c>
      <c r="BE2245" t="s">
        <v>3</v>
      </c>
      <c r="BF2245" t="s">
        <v>3</v>
      </c>
      <c r="BG2245" t="s">
        <v>3</v>
      </c>
      <c r="BH2245">
        <v>0</v>
      </c>
      <c r="BI2245">
        <v>1</v>
      </c>
      <c r="BJ2245" t="s">
        <v>383</v>
      </c>
      <c r="BM2245">
        <v>15001</v>
      </c>
      <c r="BN2245">
        <v>0</v>
      </c>
      <c r="BO2245" t="s">
        <v>381</v>
      </c>
      <c r="BP2245">
        <v>1</v>
      </c>
      <c r="BQ2245">
        <v>2</v>
      </c>
      <c r="BR2245">
        <v>0</v>
      </c>
      <c r="BS2245">
        <v>33.049999999999997</v>
      </c>
      <c r="BT2245">
        <v>1</v>
      </c>
      <c r="BU2245">
        <v>1</v>
      </c>
      <c r="BV2245">
        <v>1</v>
      </c>
      <c r="BW2245">
        <v>1</v>
      </c>
      <c r="BX2245">
        <v>1</v>
      </c>
      <c r="BY2245" t="s">
        <v>3</v>
      </c>
      <c r="BZ2245">
        <v>105</v>
      </c>
      <c r="CA2245">
        <v>55</v>
      </c>
      <c r="CB2245" t="s">
        <v>3</v>
      </c>
      <c r="CE2245">
        <v>0</v>
      </c>
      <c r="CF2245">
        <v>0</v>
      </c>
      <c r="CG2245">
        <v>0</v>
      </c>
      <c r="CM2245">
        <v>0</v>
      </c>
      <c r="CN2245" t="s">
        <v>3</v>
      </c>
      <c r="CO2245">
        <v>0</v>
      </c>
      <c r="CP2245">
        <f t="shared" si="1598"/>
        <v>21757.910000000003</v>
      </c>
      <c r="CQ2245">
        <f t="shared" si="1599"/>
        <v>7941.5567000000001</v>
      </c>
      <c r="CR2245">
        <f t="shared" si="1600"/>
        <v>17.552799999999998</v>
      </c>
      <c r="CS2245">
        <f t="shared" si="1601"/>
        <v>5.948999999999999</v>
      </c>
      <c r="CT2245">
        <f t="shared" si="1602"/>
        <v>25514.6</v>
      </c>
      <c r="CU2245">
        <f t="shared" si="1603"/>
        <v>0</v>
      </c>
      <c r="CV2245">
        <f t="shared" si="1604"/>
        <v>83.099000000000004</v>
      </c>
      <c r="CW2245">
        <f t="shared" si="1605"/>
        <v>1.2500000000000001E-2</v>
      </c>
      <c r="CX2245">
        <f t="shared" si="1606"/>
        <v>0</v>
      </c>
      <c r="CY2245">
        <f t="shared" si="1607"/>
        <v>13270.688</v>
      </c>
      <c r="CZ2245">
        <f t="shared" si="1608"/>
        <v>6137.6932000000006</v>
      </c>
      <c r="DC2245" t="s">
        <v>3</v>
      </c>
      <c r="DD2245" t="s">
        <v>3</v>
      </c>
      <c r="DE2245" t="s">
        <v>133</v>
      </c>
      <c r="DF2245" t="s">
        <v>133</v>
      </c>
      <c r="DG2245" t="s">
        <v>134</v>
      </c>
      <c r="DH2245" t="s">
        <v>3</v>
      </c>
      <c r="DI2245" t="s">
        <v>134</v>
      </c>
      <c r="DJ2245" t="s">
        <v>133</v>
      </c>
      <c r="DK2245" t="s">
        <v>3</v>
      </c>
      <c r="DL2245" t="s">
        <v>3</v>
      </c>
      <c r="DM2245" t="s">
        <v>3</v>
      </c>
      <c r="DN2245">
        <v>0</v>
      </c>
      <c r="DO2245">
        <v>0</v>
      </c>
      <c r="DP2245">
        <v>1</v>
      </c>
      <c r="DQ2245">
        <v>1</v>
      </c>
      <c r="DU2245">
        <v>1013</v>
      </c>
      <c r="DV2245" t="s">
        <v>220</v>
      </c>
      <c r="DW2245" t="s">
        <v>220</v>
      </c>
      <c r="DX2245">
        <v>1</v>
      </c>
      <c r="DZ2245" t="s">
        <v>3</v>
      </c>
      <c r="EA2245" t="s">
        <v>3</v>
      </c>
      <c r="EB2245" t="s">
        <v>3</v>
      </c>
      <c r="EC2245" t="s">
        <v>3</v>
      </c>
      <c r="EE2245">
        <v>29085536</v>
      </c>
      <c r="EF2245">
        <v>2</v>
      </c>
      <c r="EG2245" t="s">
        <v>135</v>
      </c>
      <c r="EH2245">
        <v>0</v>
      </c>
      <c r="EI2245" t="s">
        <v>3</v>
      </c>
      <c r="EJ2245">
        <v>1</v>
      </c>
      <c r="EK2245">
        <v>15001</v>
      </c>
      <c r="EL2245" t="s">
        <v>151</v>
      </c>
      <c r="EM2245" t="s">
        <v>152</v>
      </c>
      <c r="EO2245" t="s">
        <v>3</v>
      </c>
      <c r="EQ2245">
        <v>0</v>
      </c>
      <c r="ER2245">
        <v>7235.75</v>
      </c>
      <c r="ES2245">
        <v>6563.27</v>
      </c>
      <c r="ET2245">
        <v>1.18</v>
      </c>
      <c r="EU2245">
        <v>0.14000000000000001</v>
      </c>
      <c r="EV2245">
        <v>671.3</v>
      </c>
      <c r="EW2245">
        <v>72.260000000000005</v>
      </c>
      <c r="EX2245">
        <v>0.01</v>
      </c>
      <c r="EY2245">
        <v>0</v>
      </c>
      <c r="FQ2245">
        <v>0</v>
      </c>
      <c r="FR2245">
        <f t="shared" si="1609"/>
        <v>0</v>
      </c>
      <c r="FS2245">
        <v>0</v>
      </c>
      <c r="FT2245" t="s">
        <v>139</v>
      </c>
      <c r="FU2245" t="s">
        <v>25</v>
      </c>
      <c r="FV2245" t="s">
        <v>25</v>
      </c>
      <c r="FW2245" t="s">
        <v>26</v>
      </c>
      <c r="FX2245">
        <v>94.5</v>
      </c>
      <c r="FY2245">
        <v>46.75</v>
      </c>
      <c r="GA2245" t="s">
        <v>3</v>
      </c>
      <c r="GD2245">
        <v>1</v>
      </c>
      <c r="GF2245">
        <v>-2119255443</v>
      </c>
      <c r="GG2245">
        <v>2</v>
      </c>
      <c r="GH2245">
        <v>1</v>
      </c>
      <c r="GI2245">
        <v>2</v>
      </c>
      <c r="GJ2245">
        <v>0</v>
      </c>
      <c r="GK2245">
        <v>0</v>
      </c>
      <c r="GL2245">
        <f t="shared" si="1610"/>
        <v>0</v>
      </c>
      <c r="GM2245">
        <f t="shared" si="1611"/>
        <v>41166.29</v>
      </c>
      <c r="GN2245">
        <f t="shared" si="1612"/>
        <v>41166.29</v>
      </c>
      <c r="GO2245">
        <f t="shared" si="1613"/>
        <v>0</v>
      </c>
      <c r="GP2245">
        <f t="shared" si="1614"/>
        <v>0</v>
      </c>
      <c r="GR2245">
        <v>0</v>
      </c>
      <c r="GS2245">
        <v>3</v>
      </c>
      <c r="GT2245">
        <v>0</v>
      </c>
      <c r="GU2245" t="s">
        <v>3</v>
      </c>
      <c r="GV2245">
        <f t="shared" si="1615"/>
        <v>0</v>
      </c>
      <c r="GW2245">
        <v>1</v>
      </c>
      <c r="GX2245">
        <f t="shared" si="1616"/>
        <v>0</v>
      </c>
      <c r="HA2245">
        <v>0</v>
      </c>
      <c r="HB2245">
        <v>0</v>
      </c>
      <c r="HC2245">
        <f t="shared" si="1617"/>
        <v>0</v>
      </c>
      <c r="HE2245" t="s">
        <v>3</v>
      </c>
      <c r="HF2245" t="s">
        <v>3</v>
      </c>
      <c r="HM2245" t="s">
        <v>3</v>
      </c>
      <c r="IK2245">
        <v>0</v>
      </c>
    </row>
    <row r="2246" spans="1:245">
      <c r="A2246">
        <v>17</v>
      </c>
      <c r="B2246">
        <v>1</v>
      </c>
      <c r="C2246">
        <f>ROW(SmtRes!A2427)</f>
        <v>2427</v>
      </c>
      <c r="D2246">
        <f>ROW(EtalonRes!A2362)</f>
        <v>2362</v>
      </c>
      <c r="E2246" t="s">
        <v>222</v>
      </c>
      <c r="F2246" t="s">
        <v>223</v>
      </c>
      <c r="G2246" t="s">
        <v>224</v>
      </c>
      <c r="H2246" t="s">
        <v>58</v>
      </c>
      <c r="I2246">
        <f>ROUND(2/100,9)</f>
        <v>0.02</v>
      </c>
      <c r="J2246">
        <v>0</v>
      </c>
      <c r="K2246">
        <f>ROUND(2/100,9)</f>
        <v>0.02</v>
      </c>
      <c r="O2246">
        <f t="shared" si="1583"/>
        <v>209.95</v>
      </c>
      <c r="P2246">
        <f t="shared" si="1584"/>
        <v>9.0500000000000007</v>
      </c>
      <c r="Q2246">
        <f t="shared" si="1585"/>
        <v>1.04</v>
      </c>
      <c r="R2246">
        <f t="shared" si="1586"/>
        <v>0.27</v>
      </c>
      <c r="S2246">
        <f t="shared" si="1587"/>
        <v>199.86</v>
      </c>
      <c r="T2246">
        <f t="shared" si="1588"/>
        <v>0</v>
      </c>
      <c r="U2246">
        <f t="shared" si="1589"/>
        <v>0.60960000000000003</v>
      </c>
      <c r="V2246">
        <f t="shared" si="1590"/>
        <v>5.9999999999999995E-4</v>
      </c>
      <c r="W2246">
        <f t="shared" si="1591"/>
        <v>0</v>
      </c>
      <c r="X2246">
        <f t="shared" si="1592"/>
        <v>162.11000000000001</v>
      </c>
      <c r="Y2246">
        <f t="shared" si="1593"/>
        <v>104.07</v>
      </c>
      <c r="AA2246">
        <v>35863109</v>
      </c>
      <c r="AB2246">
        <f t="shared" si="1594"/>
        <v>371.42</v>
      </c>
      <c r="AC2246">
        <f t="shared" si="1595"/>
        <v>63.28</v>
      </c>
      <c r="AD2246">
        <f t="shared" ref="AD2246:AD2251" si="1620">ROUND((((ET2246)-(EU2246))+AE2246),2)</f>
        <v>5.78</v>
      </c>
      <c r="AE2246">
        <f t="shared" ref="AE2246:AF2251" si="1621">ROUND((EU2246),2)</f>
        <v>0.41</v>
      </c>
      <c r="AF2246">
        <f t="shared" si="1621"/>
        <v>302.36</v>
      </c>
      <c r="AG2246">
        <f t="shared" si="1596"/>
        <v>0</v>
      </c>
      <c r="AH2246">
        <f t="shared" ref="AH2246:AI2251" si="1622">(EW2246)</f>
        <v>30.48</v>
      </c>
      <c r="AI2246">
        <f t="shared" si="1622"/>
        <v>0.03</v>
      </c>
      <c r="AJ2246">
        <f t="shared" si="1597"/>
        <v>0</v>
      </c>
      <c r="AK2246">
        <v>371.42</v>
      </c>
      <c r="AL2246">
        <v>63.28</v>
      </c>
      <c r="AM2246">
        <v>5.78</v>
      </c>
      <c r="AN2246">
        <v>0.41</v>
      </c>
      <c r="AO2246">
        <v>302.36</v>
      </c>
      <c r="AP2246">
        <v>0</v>
      </c>
      <c r="AQ2246">
        <v>30.48</v>
      </c>
      <c r="AR2246">
        <v>0.03</v>
      </c>
      <c r="AS2246">
        <v>0</v>
      </c>
      <c r="AT2246">
        <v>81</v>
      </c>
      <c r="AU2246">
        <v>52</v>
      </c>
      <c r="AV2246">
        <v>1</v>
      </c>
      <c r="AW2246">
        <v>1</v>
      </c>
      <c r="AZ2246">
        <v>1</v>
      </c>
      <c r="BA2246">
        <v>33.049999999999997</v>
      </c>
      <c r="BB2246">
        <v>9.01</v>
      </c>
      <c r="BC2246">
        <v>7.15</v>
      </c>
      <c r="BD2246" t="s">
        <v>3</v>
      </c>
      <c r="BE2246" t="s">
        <v>3</v>
      </c>
      <c r="BF2246" t="s">
        <v>3</v>
      </c>
      <c r="BG2246" t="s">
        <v>3</v>
      </c>
      <c r="BH2246">
        <v>0</v>
      </c>
      <c r="BI2246">
        <v>2</v>
      </c>
      <c r="BJ2246" t="s">
        <v>225</v>
      </c>
      <c r="BM2246">
        <v>108001</v>
      </c>
      <c r="BN2246">
        <v>0</v>
      </c>
      <c r="BO2246" t="s">
        <v>223</v>
      </c>
      <c r="BP2246">
        <v>1</v>
      </c>
      <c r="BQ2246">
        <v>3</v>
      </c>
      <c r="BR2246">
        <v>0</v>
      </c>
      <c r="BS2246">
        <v>33.049999999999997</v>
      </c>
      <c r="BT2246">
        <v>1</v>
      </c>
      <c r="BU2246">
        <v>1</v>
      </c>
      <c r="BV2246">
        <v>1</v>
      </c>
      <c r="BW2246">
        <v>1</v>
      </c>
      <c r="BX2246">
        <v>1</v>
      </c>
      <c r="BY2246" t="s">
        <v>3</v>
      </c>
      <c r="BZ2246">
        <v>95</v>
      </c>
      <c r="CA2246">
        <v>65</v>
      </c>
      <c r="CB2246" t="s">
        <v>3</v>
      </c>
      <c r="CE2246">
        <v>0</v>
      </c>
      <c r="CF2246">
        <v>0</v>
      </c>
      <c r="CG2246">
        <v>0</v>
      </c>
      <c r="CM2246">
        <v>0</v>
      </c>
      <c r="CN2246" t="s">
        <v>3</v>
      </c>
      <c r="CO2246">
        <v>0</v>
      </c>
      <c r="CP2246">
        <f t="shared" si="1598"/>
        <v>209.95000000000002</v>
      </c>
      <c r="CQ2246">
        <f t="shared" si="1599"/>
        <v>452.45200000000006</v>
      </c>
      <c r="CR2246">
        <f t="shared" si="1600"/>
        <v>52.077800000000003</v>
      </c>
      <c r="CS2246">
        <f t="shared" si="1601"/>
        <v>13.550499999999998</v>
      </c>
      <c r="CT2246">
        <f t="shared" si="1602"/>
        <v>9992.9979999999996</v>
      </c>
      <c r="CU2246">
        <f t="shared" si="1603"/>
        <v>0</v>
      </c>
      <c r="CV2246">
        <f t="shared" si="1604"/>
        <v>30.48</v>
      </c>
      <c r="CW2246">
        <f t="shared" si="1605"/>
        <v>0.03</v>
      </c>
      <c r="CX2246">
        <f t="shared" si="1606"/>
        <v>0</v>
      </c>
      <c r="CY2246">
        <f t="shared" si="1607"/>
        <v>162.10530000000003</v>
      </c>
      <c r="CZ2246">
        <f t="shared" si="1608"/>
        <v>104.06760000000003</v>
      </c>
      <c r="DC2246" t="s">
        <v>3</v>
      </c>
      <c r="DD2246" t="s">
        <v>3</v>
      </c>
      <c r="DE2246" t="s">
        <v>3</v>
      </c>
      <c r="DF2246" t="s">
        <v>3</v>
      </c>
      <c r="DG2246" t="s">
        <v>3</v>
      </c>
      <c r="DH2246" t="s">
        <v>3</v>
      </c>
      <c r="DI2246" t="s">
        <v>3</v>
      </c>
      <c r="DJ2246" t="s">
        <v>3</v>
      </c>
      <c r="DK2246" t="s">
        <v>3</v>
      </c>
      <c r="DL2246" t="s">
        <v>3</v>
      </c>
      <c r="DM2246" t="s">
        <v>3</v>
      </c>
      <c r="DN2246">
        <v>0</v>
      </c>
      <c r="DO2246">
        <v>0</v>
      </c>
      <c r="DP2246">
        <v>1</v>
      </c>
      <c r="DQ2246">
        <v>1</v>
      </c>
      <c r="DU2246">
        <v>1010</v>
      </c>
      <c r="DV2246" t="s">
        <v>58</v>
      </c>
      <c r="DW2246" t="s">
        <v>58</v>
      </c>
      <c r="DX2246">
        <v>100</v>
      </c>
      <c r="DZ2246" t="s">
        <v>3</v>
      </c>
      <c r="EA2246" t="s">
        <v>3</v>
      </c>
      <c r="EB2246" t="s">
        <v>3</v>
      </c>
      <c r="EC2246" t="s">
        <v>3</v>
      </c>
      <c r="EE2246">
        <v>29085386</v>
      </c>
      <c r="EF2246">
        <v>3</v>
      </c>
      <c r="EG2246" t="s">
        <v>226</v>
      </c>
      <c r="EH2246">
        <v>0</v>
      </c>
      <c r="EI2246" t="s">
        <v>3</v>
      </c>
      <c r="EJ2246">
        <v>2</v>
      </c>
      <c r="EK2246">
        <v>108001</v>
      </c>
      <c r="EL2246" t="s">
        <v>227</v>
      </c>
      <c r="EM2246" t="s">
        <v>228</v>
      </c>
      <c r="EO2246" t="s">
        <v>3</v>
      </c>
      <c r="EQ2246">
        <v>0</v>
      </c>
      <c r="ER2246">
        <v>371.42</v>
      </c>
      <c r="ES2246">
        <v>63.28</v>
      </c>
      <c r="ET2246">
        <v>5.78</v>
      </c>
      <c r="EU2246">
        <v>0.41</v>
      </c>
      <c r="EV2246">
        <v>302.36</v>
      </c>
      <c r="EW2246">
        <v>30.48</v>
      </c>
      <c r="EX2246">
        <v>0.03</v>
      </c>
      <c r="EY2246">
        <v>0</v>
      </c>
      <c r="FQ2246">
        <v>0</v>
      </c>
      <c r="FR2246">
        <f t="shared" si="1609"/>
        <v>0</v>
      </c>
      <c r="FS2246">
        <v>0</v>
      </c>
      <c r="FV2246" t="s">
        <v>25</v>
      </c>
      <c r="FW2246" t="s">
        <v>26</v>
      </c>
      <c r="FX2246">
        <v>95</v>
      </c>
      <c r="FY2246">
        <v>65</v>
      </c>
      <c r="GA2246" t="s">
        <v>3</v>
      </c>
      <c r="GD2246">
        <v>1</v>
      </c>
      <c r="GF2246">
        <v>-1627028948</v>
      </c>
      <c r="GG2246">
        <v>2</v>
      </c>
      <c r="GH2246">
        <v>1</v>
      </c>
      <c r="GI2246">
        <v>2</v>
      </c>
      <c r="GJ2246">
        <v>0</v>
      </c>
      <c r="GK2246">
        <v>0</v>
      </c>
      <c r="GL2246">
        <f t="shared" si="1610"/>
        <v>0</v>
      </c>
      <c r="GM2246">
        <f t="shared" si="1611"/>
        <v>476.13</v>
      </c>
      <c r="GN2246">
        <f t="shared" si="1612"/>
        <v>0</v>
      </c>
      <c r="GO2246">
        <f t="shared" si="1613"/>
        <v>476.13</v>
      </c>
      <c r="GP2246">
        <f t="shared" si="1614"/>
        <v>0</v>
      </c>
      <c r="GR2246">
        <v>0</v>
      </c>
      <c r="GS2246">
        <v>3</v>
      </c>
      <c r="GT2246">
        <v>0</v>
      </c>
      <c r="GU2246" t="s">
        <v>3</v>
      </c>
      <c r="GV2246">
        <f t="shared" si="1615"/>
        <v>0</v>
      </c>
      <c r="GW2246">
        <v>1</v>
      </c>
      <c r="GX2246">
        <f t="shared" si="1616"/>
        <v>0</v>
      </c>
      <c r="HA2246">
        <v>0</v>
      </c>
      <c r="HB2246">
        <v>0</v>
      </c>
      <c r="HC2246">
        <f t="shared" si="1617"/>
        <v>0</v>
      </c>
      <c r="HE2246" t="s">
        <v>3</v>
      </c>
      <c r="HF2246" t="s">
        <v>3</v>
      </c>
      <c r="HM2246" t="s">
        <v>3</v>
      </c>
      <c r="IK2246">
        <v>0</v>
      </c>
    </row>
    <row r="2247" spans="1:245">
      <c r="A2247">
        <v>18</v>
      </c>
      <c r="B2247">
        <v>1</v>
      </c>
      <c r="C2247">
        <v>2424</v>
      </c>
      <c r="E2247" t="s">
        <v>229</v>
      </c>
      <c r="F2247" t="s">
        <v>235</v>
      </c>
      <c r="G2247" t="s">
        <v>236</v>
      </c>
      <c r="H2247" t="s">
        <v>237</v>
      </c>
      <c r="I2247">
        <f>I2246*J2247</f>
        <v>2</v>
      </c>
      <c r="J2247">
        <v>100</v>
      </c>
      <c r="K2247">
        <v>100</v>
      </c>
      <c r="O2247">
        <f t="shared" si="1583"/>
        <v>105</v>
      </c>
      <c r="P2247">
        <f t="shared" si="1584"/>
        <v>105</v>
      </c>
      <c r="Q2247">
        <f t="shared" si="1585"/>
        <v>0</v>
      </c>
      <c r="R2247">
        <f t="shared" si="1586"/>
        <v>0</v>
      </c>
      <c r="S2247">
        <f t="shared" si="1587"/>
        <v>0</v>
      </c>
      <c r="T2247">
        <f t="shared" si="1588"/>
        <v>0</v>
      </c>
      <c r="U2247">
        <f t="shared" si="1589"/>
        <v>0</v>
      </c>
      <c r="V2247">
        <f t="shared" si="1590"/>
        <v>0</v>
      </c>
      <c r="W2247">
        <f t="shared" si="1591"/>
        <v>0.14000000000000001</v>
      </c>
      <c r="X2247">
        <f t="shared" si="1592"/>
        <v>0</v>
      </c>
      <c r="Y2247">
        <f t="shared" si="1593"/>
        <v>0</v>
      </c>
      <c r="AA2247">
        <v>35863109</v>
      </c>
      <c r="AB2247">
        <f t="shared" si="1594"/>
        <v>7.62</v>
      </c>
      <c r="AC2247">
        <f t="shared" si="1595"/>
        <v>7.62</v>
      </c>
      <c r="AD2247">
        <f t="shared" si="1620"/>
        <v>0</v>
      </c>
      <c r="AE2247">
        <f t="shared" si="1621"/>
        <v>0</v>
      </c>
      <c r="AF2247">
        <f t="shared" si="1621"/>
        <v>0</v>
      </c>
      <c r="AG2247">
        <f t="shared" si="1596"/>
        <v>0</v>
      </c>
      <c r="AH2247">
        <f t="shared" si="1622"/>
        <v>0</v>
      </c>
      <c r="AI2247">
        <f t="shared" si="1622"/>
        <v>0</v>
      </c>
      <c r="AJ2247">
        <f t="shared" si="1597"/>
        <v>7.0000000000000007E-2</v>
      </c>
      <c r="AK2247">
        <v>7.62</v>
      </c>
      <c r="AL2247">
        <v>7.62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7.0000000000000007E-2</v>
      </c>
      <c r="AT2247">
        <v>0</v>
      </c>
      <c r="AU2247">
        <v>0</v>
      </c>
      <c r="AV2247">
        <v>1</v>
      </c>
      <c r="AW2247">
        <v>1</v>
      </c>
      <c r="AZ2247">
        <v>1</v>
      </c>
      <c r="BA2247">
        <v>1</v>
      </c>
      <c r="BB2247">
        <v>1</v>
      </c>
      <c r="BC2247">
        <v>6.89</v>
      </c>
      <c r="BD2247" t="s">
        <v>3</v>
      </c>
      <c r="BE2247" t="s">
        <v>3</v>
      </c>
      <c r="BF2247" t="s">
        <v>3</v>
      </c>
      <c r="BG2247" t="s">
        <v>3</v>
      </c>
      <c r="BH2247">
        <v>3</v>
      </c>
      <c r="BI2247">
        <v>2</v>
      </c>
      <c r="BJ2247" t="s">
        <v>238</v>
      </c>
      <c r="BM2247">
        <v>500002</v>
      </c>
      <c r="BN2247">
        <v>0</v>
      </c>
      <c r="BO2247" t="s">
        <v>235</v>
      </c>
      <c r="BP2247">
        <v>1</v>
      </c>
      <c r="BQ2247">
        <v>12</v>
      </c>
      <c r="BR2247">
        <v>0</v>
      </c>
      <c r="BS2247">
        <v>1</v>
      </c>
      <c r="BT2247">
        <v>1</v>
      </c>
      <c r="BU2247">
        <v>1</v>
      </c>
      <c r="BV2247">
        <v>1</v>
      </c>
      <c r="BW2247">
        <v>1</v>
      </c>
      <c r="BX2247">
        <v>1</v>
      </c>
      <c r="BY2247" t="s">
        <v>3</v>
      </c>
      <c r="BZ2247">
        <v>0</v>
      </c>
      <c r="CA2247">
        <v>0</v>
      </c>
      <c r="CB2247" t="s">
        <v>3</v>
      </c>
      <c r="CE2247">
        <v>0</v>
      </c>
      <c r="CF2247">
        <v>0</v>
      </c>
      <c r="CG2247">
        <v>0</v>
      </c>
      <c r="CM2247">
        <v>0</v>
      </c>
      <c r="CN2247" t="s">
        <v>3</v>
      </c>
      <c r="CO2247">
        <v>0</v>
      </c>
      <c r="CP2247">
        <f t="shared" si="1598"/>
        <v>105</v>
      </c>
      <c r="CQ2247">
        <f t="shared" si="1599"/>
        <v>52.501799999999996</v>
      </c>
      <c r="CR2247">
        <f t="shared" si="1600"/>
        <v>0</v>
      </c>
      <c r="CS2247">
        <f t="shared" si="1601"/>
        <v>0</v>
      </c>
      <c r="CT2247">
        <f t="shared" si="1602"/>
        <v>0</v>
      </c>
      <c r="CU2247">
        <f t="shared" si="1603"/>
        <v>0</v>
      </c>
      <c r="CV2247">
        <f t="shared" si="1604"/>
        <v>0</v>
      </c>
      <c r="CW2247">
        <f t="shared" si="1605"/>
        <v>0</v>
      </c>
      <c r="CX2247">
        <f t="shared" si="1606"/>
        <v>7.0000000000000007E-2</v>
      </c>
      <c r="CY2247">
        <f t="shared" si="1607"/>
        <v>0</v>
      </c>
      <c r="CZ2247">
        <f t="shared" si="1608"/>
        <v>0</v>
      </c>
      <c r="DC2247" t="s">
        <v>3</v>
      </c>
      <c r="DD2247" t="s">
        <v>3</v>
      </c>
      <c r="DE2247" t="s">
        <v>3</v>
      </c>
      <c r="DF2247" t="s">
        <v>3</v>
      </c>
      <c r="DG2247" t="s">
        <v>3</v>
      </c>
      <c r="DH2247" t="s">
        <v>3</v>
      </c>
      <c r="DI2247" t="s">
        <v>3</v>
      </c>
      <c r="DJ2247" t="s">
        <v>3</v>
      </c>
      <c r="DK2247" t="s">
        <v>3</v>
      </c>
      <c r="DL2247" t="s">
        <v>3</v>
      </c>
      <c r="DM2247" t="s">
        <v>3</v>
      </c>
      <c r="DN2247">
        <v>0</v>
      </c>
      <c r="DO2247">
        <v>0</v>
      </c>
      <c r="DP2247">
        <v>1</v>
      </c>
      <c r="DQ2247">
        <v>1</v>
      </c>
      <c r="DU2247">
        <v>1010</v>
      </c>
      <c r="DV2247" t="s">
        <v>237</v>
      </c>
      <c r="DW2247" t="s">
        <v>237</v>
      </c>
      <c r="DX2247">
        <v>1</v>
      </c>
      <c r="DZ2247" t="s">
        <v>3</v>
      </c>
      <c r="EA2247" t="s">
        <v>3</v>
      </c>
      <c r="EB2247" t="s">
        <v>3</v>
      </c>
      <c r="EC2247" t="s">
        <v>3</v>
      </c>
      <c r="EE2247">
        <v>29085444</v>
      </c>
      <c r="EF2247">
        <v>12</v>
      </c>
      <c r="EG2247" t="s">
        <v>32</v>
      </c>
      <c r="EH2247">
        <v>0</v>
      </c>
      <c r="EI2247" t="s">
        <v>3</v>
      </c>
      <c r="EJ2247">
        <v>2</v>
      </c>
      <c r="EK2247">
        <v>500002</v>
      </c>
      <c r="EL2247" t="s">
        <v>33</v>
      </c>
      <c r="EM2247" t="s">
        <v>34</v>
      </c>
      <c r="EO2247" t="s">
        <v>3</v>
      </c>
      <c r="EQ2247">
        <v>0</v>
      </c>
      <c r="ER2247">
        <v>7.62</v>
      </c>
      <c r="ES2247">
        <v>7.62</v>
      </c>
      <c r="ET2247">
        <v>0</v>
      </c>
      <c r="EU2247">
        <v>0</v>
      </c>
      <c r="EV2247">
        <v>0</v>
      </c>
      <c r="EW2247">
        <v>0</v>
      </c>
      <c r="EX2247">
        <v>0</v>
      </c>
      <c r="FQ2247">
        <v>0</v>
      </c>
      <c r="FR2247">
        <f t="shared" si="1609"/>
        <v>0</v>
      </c>
      <c r="FS2247">
        <v>0</v>
      </c>
      <c r="FX2247">
        <v>0</v>
      </c>
      <c r="FY2247">
        <v>0</v>
      </c>
      <c r="GA2247" t="s">
        <v>3</v>
      </c>
      <c r="GD2247">
        <v>1</v>
      </c>
      <c r="GF2247">
        <v>-652224790</v>
      </c>
      <c r="GG2247">
        <v>2</v>
      </c>
      <c r="GH2247">
        <v>1</v>
      </c>
      <c r="GI2247">
        <v>2</v>
      </c>
      <c r="GJ2247">
        <v>0</v>
      </c>
      <c r="GK2247">
        <v>0</v>
      </c>
      <c r="GL2247">
        <f t="shared" si="1610"/>
        <v>0</v>
      </c>
      <c r="GM2247">
        <f t="shared" si="1611"/>
        <v>105</v>
      </c>
      <c r="GN2247">
        <f t="shared" si="1612"/>
        <v>0</v>
      </c>
      <c r="GO2247">
        <f t="shared" si="1613"/>
        <v>105</v>
      </c>
      <c r="GP2247">
        <f t="shared" si="1614"/>
        <v>0</v>
      </c>
      <c r="GR2247">
        <v>0</v>
      </c>
      <c r="GS2247">
        <v>3</v>
      </c>
      <c r="GT2247">
        <v>0</v>
      </c>
      <c r="GU2247" t="s">
        <v>3</v>
      </c>
      <c r="GV2247">
        <f t="shared" si="1615"/>
        <v>0</v>
      </c>
      <c r="GW2247">
        <v>1</v>
      </c>
      <c r="GX2247">
        <f t="shared" si="1616"/>
        <v>0</v>
      </c>
      <c r="HA2247">
        <v>0</v>
      </c>
      <c r="HB2247">
        <v>0</v>
      </c>
      <c r="HC2247">
        <f t="shared" si="1617"/>
        <v>0</v>
      </c>
      <c r="HE2247" t="s">
        <v>3</v>
      </c>
      <c r="HF2247" t="s">
        <v>3</v>
      </c>
      <c r="HM2247" t="s">
        <v>3</v>
      </c>
      <c r="IK2247">
        <v>0</v>
      </c>
    </row>
    <row r="2248" spans="1:245">
      <c r="A2248">
        <v>18</v>
      </c>
      <c r="B2248">
        <v>1</v>
      </c>
      <c r="C2248">
        <v>2425</v>
      </c>
      <c r="E2248" t="s">
        <v>239</v>
      </c>
      <c r="F2248" t="s">
        <v>230</v>
      </c>
      <c r="G2248" t="s">
        <v>231</v>
      </c>
      <c r="H2248" t="s">
        <v>232</v>
      </c>
      <c r="I2248">
        <f>I2246*J2248</f>
        <v>2E-3</v>
      </c>
      <c r="J2248">
        <v>0.1</v>
      </c>
      <c r="K2248">
        <v>0.1</v>
      </c>
      <c r="O2248">
        <f t="shared" si="1583"/>
        <v>10.23</v>
      </c>
      <c r="P2248">
        <f t="shared" si="1584"/>
        <v>10.23</v>
      </c>
      <c r="Q2248">
        <f t="shared" si="1585"/>
        <v>0</v>
      </c>
      <c r="R2248">
        <f t="shared" si="1586"/>
        <v>0</v>
      </c>
      <c r="S2248">
        <f t="shared" si="1587"/>
        <v>0</v>
      </c>
      <c r="T2248">
        <f t="shared" si="1588"/>
        <v>0</v>
      </c>
      <c r="U2248">
        <f t="shared" si="1589"/>
        <v>0</v>
      </c>
      <c r="V2248">
        <f t="shared" si="1590"/>
        <v>0</v>
      </c>
      <c r="W2248">
        <f t="shared" si="1591"/>
        <v>0.04</v>
      </c>
      <c r="X2248">
        <f t="shared" si="1592"/>
        <v>0</v>
      </c>
      <c r="Y2248">
        <f t="shared" si="1593"/>
        <v>0</v>
      </c>
      <c r="AA2248">
        <v>35863109</v>
      </c>
      <c r="AB2248">
        <f t="shared" si="1594"/>
        <v>1998.42</v>
      </c>
      <c r="AC2248">
        <f t="shared" si="1595"/>
        <v>1998.42</v>
      </c>
      <c r="AD2248">
        <f t="shared" si="1620"/>
        <v>0</v>
      </c>
      <c r="AE2248">
        <f t="shared" si="1621"/>
        <v>0</v>
      </c>
      <c r="AF2248">
        <f t="shared" si="1621"/>
        <v>0</v>
      </c>
      <c r="AG2248">
        <f t="shared" si="1596"/>
        <v>0</v>
      </c>
      <c r="AH2248">
        <f t="shared" si="1622"/>
        <v>0</v>
      </c>
      <c r="AI2248">
        <f t="shared" si="1622"/>
        <v>0</v>
      </c>
      <c r="AJ2248">
        <f t="shared" si="1597"/>
        <v>19.399999999999999</v>
      </c>
      <c r="AK2248">
        <v>1998.42</v>
      </c>
      <c r="AL2248">
        <v>1998.42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19.399999999999999</v>
      </c>
      <c r="AT2248">
        <v>0</v>
      </c>
      <c r="AU2248">
        <v>0</v>
      </c>
      <c r="AV2248">
        <v>1</v>
      </c>
      <c r="AW2248">
        <v>1</v>
      </c>
      <c r="AZ2248">
        <v>1</v>
      </c>
      <c r="BA2248">
        <v>1</v>
      </c>
      <c r="BB2248">
        <v>1</v>
      </c>
      <c r="BC2248">
        <v>2.56</v>
      </c>
      <c r="BD2248" t="s">
        <v>3</v>
      </c>
      <c r="BE2248" t="s">
        <v>3</v>
      </c>
      <c r="BF2248" t="s">
        <v>3</v>
      </c>
      <c r="BG2248" t="s">
        <v>3</v>
      </c>
      <c r="BH2248">
        <v>3</v>
      </c>
      <c r="BI2248">
        <v>2</v>
      </c>
      <c r="BJ2248" t="s">
        <v>233</v>
      </c>
      <c r="BM2248">
        <v>500002</v>
      </c>
      <c r="BN2248">
        <v>0</v>
      </c>
      <c r="BO2248" t="s">
        <v>230</v>
      </c>
      <c r="BP2248">
        <v>1</v>
      </c>
      <c r="BQ2248">
        <v>12</v>
      </c>
      <c r="BR2248">
        <v>0</v>
      </c>
      <c r="BS2248">
        <v>1</v>
      </c>
      <c r="BT2248">
        <v>1</v>
      </c>
      <c r="BU2248">
        <v>1</v>
      </c>
      <c r="BV2248">
        <v>1</v>
      </c>
      <c r="BW2248">
        <v>1</v>
      </c>
      <c r="BX2248">
        <v>1</v>
      </c>
      <c r="BY2248" t="s">
        <v>3</v>
      </c>
      <c r="BZ2248">
        <v>0</v>
      </c>
      <c r="CA2248">
        <v>0</v>
      </c>
      <c r="CB2248" t="s">
        <v>3</v>
      </c>
      <c r="CE2248">
        <v>0</v>
      </c>
      <c r="CF2248">
        <v>0</v>
      </c>
      <c r="CG2248">
        <v>0</v>
      </c>
      <c r="CM2248">
        <v>0</v>
      </c>
      <c r="CN2248" t="s">
        <v>3</v>
      </c>
      <c r="CO2248">
        <v>0</v>
      </c>
      <c r="CP2248">
        <f t="shared" si="1598"/>
        <v>10.23</v>
      </c>
      <c r="CQ2248">
        <f t="shared" si="1599"/>
        <v>5115.9552000000003</v>
      </c>
      <c r="CR2248">
        <f t="shared" si="1600"/>
        <v>0</v>
      </c>
      <c r="CS2248">
        <f t="shared" si="1601"/>
        <v>0</v>
      </c>
      <c r="CT2248">
        <f t="shared" si="1602"/>
        <v>0</v>
      </c>
      <c r="CU2248">
        <f t="shared" si="1603"/>
        <v>0</v>
      </c>
      <c r="CV2248">
        <f t="shared" si="1604"/>
        <v>0</v>
      </c>
      <c r="CW2248">
        <f t="shared" si="1605"/>
        <v>0</v>
      </c>
      <c r="CX2248">
        <f t="shared" si="1606"/>
        <v>19.399999999999999</v>
      </c>
      <c r="CY2248">
        <f t="shared" si="1607"/>
        <v>0</v>
      </c>
      <c r="CZ2248">
        <f t="shared" si="1608"/>
        <v>0</v>
      </c>
      <c r="DC2248" t="s">
        <v>3</v>
      </c>
      <c r="DD2248" t="s">
        <v>3</v>
      </c>
      <c r="DE2248" t="s">
        <v>3</v>
      </c>
      <c r="DF2248" t="s">
        <v>3</v>
      </c>
      <c r="DG2248" t="s">
        <v>3</v>
      </c>
      <c r="DH2248" t="s">
        <v>3</v>
      </c>
      <c r="DI2248" t="s">
        <v>3</v>
      </c>
      <c r="DJ2248" t="s">
        <v>3</v>
      </c>
      <c r="DK2248" t="s">
        <v>3</v>
      </c>
      <c r="DL2248" t="s">
        <v>3</v>
      </c>
      <c r="DM2248" t="s">
        <v>3</v>
      </c>
      <c r="DN2248">
        <v>0</v>
      </c>
      <c r="DO2248">
        <v>0</v>
      </c>
      <c r="DP2248">
        <v>1</v>
      </c>
      <c r="DQ2248">
        <v>1</v>
      </c>
      <c r="DU2248">
        <v>1010</v>
      </c>
      <c r="DV2248" t="s">
        <v>232</v>
      </c>
      <c r="DW2248" t="s">
        <v>232</v>
      </c>
      <c r="DX2248">
        <v>1000</v>
      </c>
      <c r="DZ2248" t="s">
        <v>3</v>
      </c>
      <c r="EA2248" t="s">
        <v>3</v>
      </c>
      <c r="EB2248" t="s">
        <v>3</v>
      </c>
      <c r="EC2248" t="s">
        <v>3</v>
      </c>
      <c r="EE2248">
        <v>29085444</v>
      </c>
      <c r="EF2248">
        <v>12</v>
      </c>
      <c r="EG2248" t="s">
        <v>32</v>
      </c>
      <c r="EH2248">
        <v>0</v>
      </c>
      <c r="EI2248" t="s">
        <v>3</v>
      </c>
      <c r="EJ2248">
        <v>2</v>
      </c>
      <c r="EK2248">
        <v>500002</v>
      </c>
      <c r="EL2248" t="s">
        <v>33</v>
      </c>
      <c r="EM2248" t="s">
        <v>34</v>
      </c>
      <c r="EO2248" t="s">
        <v>3</v>
      </c>
      <c r="EQ2248">
        <v>0</v>
      </c>
      <c r="ER2248">
        <v>1998.42</v>
      </c>
      <c r="ES2248">
        <v>1998.42</v>
      </c>
      <c r="ET2248">
        <v>0</v>
      </c>
      <c r="EU2248">
        <v>0</v>
      </c>
      <c r="EV2248">
        <v>0</v>
      </c>
      <c r="EW2248">
        <v>0</v>
      </c>
      <c r="EX2248">
        <v>0</v>
      </c>
      <c r="FQ2248">
        <v>0</v>
      </c>
      <c r="FR2248">
        <f t="shared" si="1609"/>
        <v>0</v>
      </c>
      <c r="FS2248">
        <v>0</v>
      </c>
      <c r="FX2248">
        <v>0</v>
      </c>
      <c r="FY2248">
        <v>0</v>
      </c>
      <c r="GA2248" t="s">
        <v>3</v>
      </c>
      <c r="GD2248">
        <v>1</v>
      </c>
      <c r="GF2248">
        <v>-1152774928</v>
      </c>
      <c r="GG2248">
        <v>2</v>
      </c>
      <c r="GH2248">
        <v>1</v>
      </c>
      <c r="GI2248">
        <v>2</v>
      </c>
      <c r="GJ2248">
        <v>0</v>
      </c>
      <c r="GK2248">
        <v>0</v>
      </c>
      <c r="GL2248">
        <f t="shared" si="1610"/>
        <v>0</v>
      </c>
      <c r="GM2248">
        <f t="shared" si="1611"/>
        <v>10.23</v>
      </c>
      <c r="GN2248">
        <f t="shared" si="1612"/>
        <v>0</v>
      </c>
      <c r="GO2248">
        <f t="shared" si="1613"/>
        <v>10.23</v>
      </c>
      <c r="GP2248">
        <f t="shared" si="1614"/>
        <v>0</v>
      </c>
      <c r="GR2248">
        <v>0</v>
      </c>
      <c r="GS2248">
        <v>3</v>
      </c>
      <c r="GT2248">
        <v>0</v>
      </c>
      <c r="GU2248" t="s">
        <v>3</v>
      </c>
      <c r="GV2248">
        <f t="shared" si="1615"/>
        <v>0</v>
      </c>
      <c r="GW2248">
        <v>1</v>
      </c>
      <c r="GX2248">
        <f t="shared" si="1616"/>
        <v>0</v>
      </c>
      <c r="HA2248">
        <v>0</v>
      </c>
      <c r="HB2248">
        <v>0</v>
      </c>
      <c r="HC2248">
        <f t="shared" si="1617"/>
        <v>0</v>
      </c>
      <c r="HE2248" t="s">
        <v>3</v>
      </c>
      <c r="HF2248" t="s">
        <v>3</v>
      </c>
      <c r="HM2248" t="s">
        <v>3</v>
      </c>
      <c r="IK2248">
        <v>0</v>
      </c>
    </row>
    <row r="2249" spans="1:245">
      <c r="A2249">
        <v>17</v>
      </c>
      <c r="B2249">
        <v>1</v>
      </c>
      <c r="C2249">
        <f>ROW(SmtRes!A2436)</f>
        <v>2436</v>
      </c>
      <c r="D2249">
        <f>ROW(EtalonRes!A2369)</f>
        <v>2369</v>
      </c>
      <c r="E2249" t="s">
        <v>252</v>
      </c>
      <c r="F2249" t="s">
        <v>244</v>
      </c>
      <c r="G2249" t="s">
        <v>245</v>
      </c>
      <c r="H2249" t="s">
        <v>58</v>
      </c>
      <c r="I2249">
        <f>ROUND(1/100,9)</f>
        <v>0.01</v>
      </c>
      <c r="J2249">
        <v>0</v>
      </c>
      <c r="K2249">
        <f>ROUND(1/100,9)</f>
        <v>0.01</v>
      </c>
      <c r="O2249">
        <f t="shared" si="1583"/>
        <v>89.13</v>
      </c>
      <c r="P2249">
        <f t="shared" si="1584"/>
        <v>2.58</v>
      </c>
      <c r="Q2249">
        <f t="shared" si="1585"/>
        <v>0.52</v>
      </c>
      <c r="R2249">
        <f t="shared" si="1586"/>
        <v>0.14000000000000001</v>
      </c>
      <c r="S2249">
        <f t="shared" si="1587"/>
        <v>86.03</v>
      </c>
      <c r="T2249">
        <f t="shared" si="1588"/>
        <v>0</v>
      </c>
      <c r="U2249">
        <f t="shared" si="1589"/>
        <v>0.26239999999999997</v>
      </c>
      <c r="V2249">
        <f t="shared" si="1590"/>
        <v>2.9999999999999997E-4</v>
      </c>
      <c r="W2249">
        <f t="shared" si="1591"/>
        <v>0</v>
      </c>
      <c r="X2249">
        <f t="shared" si="1592"/>
        <v>69.8</v>
      </c>
      <c r="Y2249">
        <f t="shared" si="1593"/>
        <v>44.81</v>
      </c>
      <c r="AA2249">
        <v>35863109</v>
      </c>
      <c r="AB2249">
        <f t="shared" si="1594"/>
        <v>302.14999999999998</v>
      </c>
      <c r="AC2249">
        <f t="shared" si="1595"/>
        <v>36.07</v>
      </c>
      <c r="AD2249">
        <f t="shared" si="1620"/>
        <v>5.78</v>
      </c>
      <c r="AE2249">
        <f t="shared" si="1621"/>
        <v>0.41</v>
      </c>
      <c r="AF2249">
        <f t="shared" si="1621"/>
        <v>260.3</v>
      </c>
      <c r="AG2249">
        <f t="shared" si="1596"/>
        <v>0</v>
      </c>
      <c r="AH2249">
        <f t="shared" si="1622"/>
        <v>26.24</v>
      </c>
      <c r="AI2249">
        <f t="shared" si="1622"/>
        <v>0.03</v>
      </c>
      <c r="AJ2249">
        <f t="shared" si="1597"/>
        <v>0</v>
      </c>
      <c r="AK2249">
        <v>302.14999999999998</v>
      </c>
      <c r="AL2249">
        <v>36.07</v>
      </c>
      <c r="AM2249">
        <v>5.78</v>
      </c>
      <c r="AN2249">
        <v>0.41</v>
      </c>
      <c r="AO2249">
        <v>260.3</v>
      </c>
      <c r="AP2249">
        <v>0</v>
      </c>
      <c r="AQ2249">
        <v>26.24</v>
      </c>
      <c r="AR2249">
        <v>0.03</v>
      </c>
      <c r="AS2249">
        <v>0</v>
      </c>
      <c r="AT2249">
        <v>81</v>
      </c>
      <c r="AU2249">
        <v>52</v>
      </c>
      <c r="AV2249">
        <v>1</v>
      </c>
      <c r="AW2249">
        <v>1</v>
      </c>
      <c r="AZ2249">
        <v>1</v>
      </c>
      <c r="BA2249">
        <v>33.049999999999997</v>
      </c>
      <c r="BB2249">
        <v>9.01</v>
      </c>
      <c r="BC2249">
        <v>7.15</v>
      </c>
      <c r="BD2249" t="s">
        <v>3</v>
      </c>
      <c r="BE2249" t="s">
        <v>3</v>
      </c>
      <c r="BF2249" t="s">
        <v>3</v>
      </c>
      <c r="BG2249" t="s">
        <v>3</v>
      </c>
      <c r="BH2249">
        <v>0</v>
      </c>
      <c r="BI2249">
        <v>2</v>
      </c>
      <c r="BJ2249" t="s">
        <v>246</v>
      </c>
      <c r="BM2249">
        <v>108001</v>
      </c>
      <c r="BN2249">
        <v>0</v>
      </c>
      <c r="BO2249" t="s">
        <v>244</v>
      </c>
      <c r="BP2249">
        <v>1</v>
      </c>
      <c r="BQ2249">
        <v>3</v>
      </c>
      <c r="BR2249">
        <v>0</v>
      </c>
      <c r="BS2249">
        <v>33.049999999999997</v>
      </c>
      <c r="BT2249">
        <v>1</v>
      </c>
      <c r="BU2249">
        <v>1</v>
      </c>
      <c r="BV2249">
        <v>1</v>
      </c>
      <c r="BW2249">
        <v>1</v>
      </c>
      <c r="BX2249">
        <v>1</v>
      </c>
      <c r="BY2249" t="s">
        <v>3</v>
      </c>
      <c r="BZ2249">
        <v>95</v>
      </c>
      <c r="CA2249">
        <v>65</v>
      </c>
      <c r="CB2249" t="s">
        <v>3</v>
      </c>
      <c r="CE2249">
        <v>0</v>
      </c>
      <c r="CF2249">
        <v>0</v>
      </c>
      <c r="CG2249">
        <v>0</v>
      </c>
      <c r="CM2249">
        <v>0</v>
      </c>
      <c r="CN2249" t="s">
        <v>3</v>
      </c>
      <c r="CO2249">
        <v>0</v>
      </c>
      <c r="CP2249">
        <f t="shared" si="1598"/>
        <v>89.13</v>
      </c>
      <c r="CQ2249">
        <f t="shared" si="1599"/>
        <v>257.90050000000002</v>
      </c>
      <c r="CR2249">
        <f t="shared" si="1600"/>
        <v>52.077800000000003</v>
      </c>
      <c r="CS2249">
        <f t="shared" si="1601"/>
        <v>13.550499999999998</v>
      </c>
      <c r="CT2249">
        <f t="shared" si="1602"/>
        <v>8602.9149999999991</v>
      </c>
      <c r="CU2249">
        <f t="shared" si="1603"/>
        <v>0</v>
      </c>
      <c r="CV2249">
        <f t="shared" si="1604"/>
        <v>26.24</v>
      </c>
      <c r="CW2249">
        <f t="shared" si="1605"/>
        <v>0.03</v>
      </c>
      <c r="CX2249">
        <f t="shared" si="1606"/>
        <v>0</v>
      </c>
      <c r="CY2249">
        <f t="shared" si="1607"/>
        <v>69.797700000000006</v>
      </c>
      <c r="CZ2249">
        <f t="shared" si="1608"/>
        <v>44.808399999999999</v>
      </c>
      <c r="DC2249" t="s">
        <v>3</v>
      </c>
      <c r="DD2249" t="s">
        <v>3</v>
      </c>
      <c r="DE2249" t="s">
        <v>3</v>
      </c>
      <c r="DF2249" t="s">
        <v>3</v>
      </c>
      <c r="DG2249" t="s">
        <v>3</v>
      </c>
      <c r="DH2249" t="s">
        <v>3</v>
      </c>
      <c r="DI2249" t="s">
        <v>3</v>
      </c>
      <c r="DJ2249" t="s">
        <v>3</v>
      </c>
      <c r="DK2249" t="s">
        <v>3</v>
      </c>
      <c r="DL2249" t="s">
        <v>3</v>
      </c>
      <c r="DM2249" t="s">
        <v>3</v>
      </c>
      <c r="DN2249">
        <v>0</v>
      </c>
      <c r="DO2249">
        <v>0</v>
      </c>
      <c r="DP2249">
        <v>1</v>
      </c>
      <c r="DQ2249">
        <v>1</v>
      </c>
      <c r="DU2249">
        <v>1010</v>
      </c>
      <c r="DV2249" t="s">
        <v>58</v>
      </c>
      <c r="DW2249" t="s">
        <v>58</v>
      </c>
      <c r="DX2249">
        <v>100</v>
      </c>
      <c r="DZ2249" t="s">
        <v>3</v>
      </c>
      <c r="EA2249" t="s">
        <v>3</v>
      </c>
      <c r="EB2249" t="s">
        <v>3</v>
      </c>
      <c r="EC2249" t="s">
        <v>3</v>
      </c>
      <c r="EE2249">
        <v>29085386</v>
      </c>
      <c r="EF2249">
        <v>3</v>
      </c>
      <c r="EG2249" t="s">
        <v>226</v>
      </c>
      <c r="EH2249">
        <v>0</v>
      </c>
      <c r="EI2249" t="s">
        <v>3</v>
      </c>
      <c r="EJ2249">
        <v>2</v>
      </c>
      <c r="EK2249">
        <v>108001</v>
      </c>
      <c r="EL2249" t="s">
        <v>227</v>
      </c>
      <c r="EM2249" t="s">
        <v>228</v>
      </c>
      <c r="EO2249" t="s">
        <v>3</v>
      </c>
      <c r="EQ2249">
        <v>0</v>
      </c>
      <c r="ER2249">
        <v>302.14999999999998</v>
      </c>
      <c r="ES2249">
        <v>36.07</v>
      </c>
      <c r="ET2249">
        <v>5.78</v>
      </c>
      <c r="EU2249">
        <v>0.41</v>
      </c>
      <c r="EV2249">
        <v>260.3</v>
      </c>
      <c r="EW2249">
        <v>26.24</v>
      </c>
      <c r="EX2249">
        <v>0.03</v>
      </c>
      <c r="EY2249">
        <v>0</v>
      </c>
      <c r="FQ2249">
        <v>0</v>
      </c>
      <c r="FR2249">
        <f t="shared" si="1609"/>
        <v>0</v>
      </c>
      <c r="FS2249">
        <v>0</v>
      </c>
      <c r="FV2249" t="s">
        <v>25</v>
      </c>
      <c r="FW2249" t="s">
        <v>26</v>
      </c>
      <c r="FX2249">
        <v>95</v>
      </c>
      <c r="FY2249">
        <v>65</v>
      </c>
      <c r="GA2249" t="s">
        <v>3</v>
      </c>
      <c r="GD2249">
        <v>1</v>
      </c>
      <c r="GF2249">
        <v>1949515482</v>
      </c>
      <c r="GG2249">
        <v>2</v>
      </c>
      <c r="GH2249">
        <v>1</v>
      </c>
      <c r="GI2249">
        <v>2</v>
      </c>
      <c r="GJ2249">
        <v>0</v>
      </c>
      <c r="GK2249">
        <v>0</v>
      </c>
      <c r="GL2249">
        <f t="shared" si="1610"/>
        <v>0</v>
      </c>
      <c r="GM2249">
        <f t="shared" si="1611"/>
        <v>203.74</v>
      </c>
      <c r="GN2249">
        <f t="shared" si="1612"/>
        <v>0</v>
      </c>
      <c r="GO2249">
        <f t="shared" si="1613"/>
        <v>203.74</v>
      </c>
      <c r="GP2249">
        <f t="shared" si="1614"/>
        <v>0</v>
      </c>
      <c r="GR2249">
        <v>0</v>
      </c>
      <c r="GS2249">
        <v>3</v>
      </c>
      <c r="GT2249">
        <v>0</v>
      </c>
      <c r="GU2249" t="s">
        <v>3</v>
      </c>
      <c r="GV2249">
        <f t="shared" si="1615"/>
        <v>0</v>
      </c>
      <c r="GW2249">
        <v>1</v>
      </c>
      <c r="GX2249">
        <f t="shared" si="1616"/>
        <v>0</v>
      </c>
      <c r="HA2249">
        <v>0</v>
      </c>
      <c r="HB2249">
        <v>0</v>
      </c>
      <c r="HC2249">
        <f t="shared" si="1617"/>
        <v>0</v>
      </c>
      <c r="HE2249" t="s">
        <v>3</v>
      </c>
      <c r="HF2249" t="s">
        <v>3</v>
      </c>
      <c r="HM2249" t="s">
        <v>3</v>
      </c>
      <c r="IK2249">
        <v>0</v>
      </c>
    </row>
    <row r="2250" spans="1:245">
      <c r="A2250">
        <v>18</v>
      </c>
      <c r="B2250">
        <v>1</v>
      </c>
      <c r="C2250">
        <v>2433</v>
      </c>
      <c r="E2250" t="s">
        <v>272</v>
      </c>
      <c r="F2250" t="s">
        <v>230</v>
      </c>
      <c r="G2250" t="s">
        <v>231</v>
      </c>
      <c r="H2250" t="s">
        <v>232</v>
      </c>
      <c r="I2250">
        <f>I2249*J2250</f>
        <v>1E-3</v>
      </c>
      <c r="J2250">
        <v>0.1</v>
      </c>
      <c r="K2250">
        <v>0.1</v>
      </c>
      <c r="O2250">
        <f t="shared" si="1583"/>
        <v>5.12</v>
      </c>
      <c r="P2250">
        <f t="shared" si="1584"/>
        <v>5.12</v>
      </c>
      <c r="Q2250">
        <f t="shared" si="1585"/>
        <v>0</v>
      </c>
      <c r="R2250">
        <f t="shared" si="1586"/>
        <v>0</v>
      </c>
      <c r="S2250">
        <f t="shared" si="1587"/>
        <v>0</v>
      </c>
      <c r="T2250">
        <f t="shared" si="1588"/>
        <v>0</v>
      </c>
      <c r="U2250">
        <f t="shared" si="1589"/>
        <v>0</v>
      </c>
      <c r="V2250">
        <f t="shared" si="1590"/>
        <v>0</v>
      </c>
      <c r="W2250">
        <f t="shared" si="1591"/>
        <v>0.02</v>
      </c>
      <c r="X2250">
        <f t="shared" si="1592"/>
        <v>0</v>
      </c>
      <c r="Y2250">
        <f t="shared" si="1593"/>
        <v>0</v>
      </c>
      <c r="AA2250">
        <v>35863109</v>
      </c>
      <c r="AB2250">
        <f t="shared" si="1594"/>
        <v>1998.42</v>
      </c>
      <c r="AC2250">
        <f t="shared" si="1595"/>
        <v>1998.42</v>
      </c>
      <c r="AD2250">
        <f t="shared" si="1620"/>
        <v>0</v>
      </c>
      <c r="AE2250">
        <f t="shared" si="1621"/>
        <v>0</v>
      </c>
      <c r="AF2250">
        <f t="shared" si="1621"/>
        <v>0</v>
      </c>
      <c r="AG2250">
        <f t="shared" si="1596"/>
        <v>0</v>
      </c>
      <c r="AH2250">
        <f t="shared" si="1622"/>
        <v>0</v>
      </c>
      <c r="AI2250">
        <f t="shared" si="1622"/>
        <v>0</v>
      </c>
      <c r="AJ2250">
        <f t="shared" si="1597"/>
        <v>19.399999999999999</v>
      </c>
      <c r="AK2250">
        <v>1998.42</v>
      </c>
      <c r="AL2250">
        <v>1998.42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19.399999999999999</v>
      </c>
      <c r="AT2250">
        <v>0</v>
      </c>
      <c r="AU2250">
        <v>0</v>
      </c>
      <c r="AV2250">
        <v>1</v>
      </c>
      <c r="AW2250">
        <v>1</v>
      </c>
      <c r="AZ2250">
        <v>1</v>
      </c>
      <c r="BA2250">
        <v>1</v>
      </c>
      <c r="BB2250">
        <v>1</v>
      </c>
      <c r="BC2250">
        <v>2.56</v>
      </c>
      <c r="BD2250" t="s">
        <v>3</v>
      </c>
      <c r="BE2250" t="s">
        <v>3</v>
      </c>
      <c r="BF2250" t="s">
        <v>3</v>
      </c>
      <c r="BG2250" t="s">
        <v>3</v>
      </c>
      <c r="BH2250">
        <v>3</v>
      </c>
      <c r="BI2250">
        <v>2</v>
      </c>
      <c r="BJ2250" t="s">
        <v>233</v>
      </c>
      <c r="BM2250">
        <v>500002</v>
      </c>
      <c r="BN2250">
        <v>0</v>
      </c>
      <c r="BO2250" t="s">
        <v>230</v>
      </c>
      <c r="BP2250">
        <v>1</v>
      </c>
      <c r="BQ2250">
        <v>12</v>
      </c>
      <c r="BR2250">
        <v>0</v>
      </c>
      <c r="BS2250">
        <v>1</v>
      </c>
      <c r="BT2250">
        <v>1</v>
      </c>
      <c r="BU2250">
        <v>1</v>
      </c>
      <c r="BV2250">
        <v>1</v>
      </c>
      <c r="BW2250">
        <v>1</v>
      </c>
      <c r="BX2250">
        <v>1</v>
      </c>
      <c r="BY2250" t="s">
        <v>3</v>
      </c>
      <c r="BZ2250">
        <v>0</v>
      </c>
      <c r="CA2250">
        <v>0</v>
      </c>
      <c r="CB2250" t="s">
        <v>3</v>
      </c>
      <c r="CE2250">
        <v>0</v>
      </c>
      <c r="CF2250">
        <v>0</v>
      </c>
      <c r="CG2250">
        <v>0</v>
      </c>
      <c r="CM2250">
        <v>0</v>
      </c>
      <c r="CN2250" t="s">
        <v>3</v>
      </c>
      <c r="CO2250">
        <v>0</v>
      </c>
      <c r="CP2250">
        <f t="shared" si="1598"/>
        <v>5.12</v>
      </c>
      <c r="CQ2250">
        <f t="shared" si="1599"/>
        <v>5115.9552000000003</v>
      </c>
      <c r="CR2250">
        <f t="shared" si="1600"/>
        <v>0</v>
      </c>
      <c r="CS2250">
        <f t="shared" si="1601"/>
        <v>0</v>
      </c>
      <c r="CT2250">
        <f t="shared" si="1602"/>
        <v>0</v>
      </c>
      <c r="CU2250">
        <f t="shared" si="1603"/>
        <v>0</v>
      </c>
      <c r="CV2250">
        <f t="shared" si="1604"/>
        <v>0</v>
      </c>
      <c r="CW2250">
        <f t="shared" si="1605"/>
        <v>0</v>
      </c>
      <c r="CX2250">
        <f t="shared" si="1606"/>
        <v>19.399999999999999</v>
      </c>
      <c r="CY2250">
        <f t="shared" si="1607"/>
        <v>0</v>
      </c>
      <c r="CZ2250">
        <f t="shared" si="1608"/>
        <v>0</v>
      </c>
      <c r="DC2250" t="s">
        <v>3</v>
      </c>
      <c r="DD2250" t="s">
        <v>3</v>
      </c>
      <c r="DE2250" t="s">
        <v>3</v>
      </c>
      <c r="DF2250" t="s">
        <v>3</v>
      </c>
      <c r="DG2250" t="s">
        <v>3</v>
      </c>
      <c r="DH2250" t="s">
        <v>3</v>
      </c>
      <c r="DI2250" t="s">
        <v>3</v>
      </c>
      <c r="DJ2250" t="s">
        <v>3</v>
      </c>
      <c r="DK2250" t="s">
        <v>3</v>
      </c>
      <c r="DL2250" t="s">
        <v>3</v>
      </c>
      <c r="DM2250" t="s">
        <v>3</v>
      </c>
      <c r="DN2250">
        <v>0</v>
      </c>
      <c r="DO2250">
        <v>0</v>
      </c>
      <c r="DP2250">
        <v>1</v>
      </c>
      <c r="DQ2250">
        <v>1</v>
      </c>
      <c r="DU2250">
        <v>1010</v>
      </c>
      <c r="DV2250" t="s">
        <v>232</v>
      </c>
      <c r="DW2250" t="s">
        <v>232</v>
      </c>
      <c r="DX2250">
        <v>1000</v>
      </c>
      <c r="DZ2250" t="s">
        <v>3</v>
      </c>
      <c r="EA2250" t="s">
        <v>3</v>
      </c>
      <c r="EB2250" t="s">
        <v>3</v>
      </c>
      <c r="EC2250" t="s">
        <v>3</v>
      </c>
      <c r="EE2250">
        <v>29085444</v>
      </c>
      <c r="EF2250">
        <v>12</v>
      </c>
      <c r="EG2250" t="s">
        <v>32</v>
      </c>
      <c r="EH2250">
        <v>0</v>
      </c>
      <c r="EI2250" t="s">
        <v>3</v>
      </c>
      <c r="EJ2250">
        <v>2</v>
      </c>
      <c r="EK2250">
        <v>500002</v>
      </c>
      <c r="EL2250" t="s">
        <v>33</v>
      </c>
      <c r="EM2250" t="s">
        <v>34</v>
      </c>
      <c r="EO2250" t="s">
        <v>3</v>
      </c>
      <c r="EQ2250">
        <v>0</v>
      </c>
      <c r="ER2250">
        <v>1998.42</v>
      </c>
      <c r="ES2250">
        <v>1998.42</v>
      </c>
      <c r="ET2250">
        <v>0</v>
      </c>
      <c r="EU2250">
        <v>0</v>
      </c>
      <c r="EV2250">
        <v>0</v>
      </c>
      <c r="EW2250">
        <v>0</v>
      </c>
      <c r="EX2250">
        <v>0</v>
      </c>
      <c r="FQ2250">
        <v>0</v>
      </c>
      <c r="FR2250">
        <f t="shared" si="1609"/>
        <v>0</v>
      </c>
      <c r="FS2250">
        <v>0</v>
      </c>
      <c r="FX2250">
        <v>0</v>
      </c>
      <c r="FY2250">
        <v>0</v>
      </c>
      <c r="GA2250" t="s">
        <v>3</v>
      </c>
      <c r="GD2250">
        <v>1</v>
      </c>
      <c r="GF2250">
        <v>-1152774928</v>
      </c>
      <c r="GG2250">
        <v>2</v>
      </c>
      <c r="GH2250">
        <v>1</v>
      </c>
      <c r="GI2250">
        <v>2</v>
      </c>
      <c r="GJ2250">
        <v>0</v>
      </c>
      <c r="GK2250">
        <v>0</v>
      </c>
      <c r="GL2250">
        <f t="shared" si="1610"/>
        <v>0</v>
      </c>
      <c r="GM2250">
        <f t="shared" si="1611"/>
        <v>5.12</v>
      </c>
      <c r="GN2250">
        <f t="shared" si="1612"/>
        <v>0</v>
      </c>
      <c r="GO2250">
        <f t="shared" si="1613"/>
        <v>5.12</v>
      </c>
      <c r="GP2250">
        <f t="shared" si="1614"/>
        <v>0</v>
      </c>
      <c r="GR2250">
        <v>0</v>
      </c>
      <c r="GS2250">
        <v>3</v>
      </c>
      <c r="GT2250">
        <v>0</v>
      </c>
      <c r="GU2250" t="s">
        <v>3</v>
      </c>
      <c r="GV2250">
        <f t="shared" si="1615"/>
        <v>0</v>
      </c>
      <c r="GW2250">
        <v>1</v>
      </c>
      <c r="GX2250">
        <f t="shared" si="1616"/>
        <v>0</v>
      </c>
      <c r="HA2250">
        <v>0</v>
      </c>
      <c r="HB2250">
        <v>0</v>
      </c>
      <c r="HC2250">
        <f t="shared" si="1617"/>
        <v>0</v>
      </c>
      <c r="HE2250" t="s">
        <v>3</v>
      </c>
      <c r="HF2250" t="s">
        <v>3</v>
      </c>
      <c r="HM2250" t="s">
        <v>3</v>
      </c>
      <c r="IK2250">
        <v>0</v>
      </c>
    </row>
    <row r="2251" spans="1:245">
      <c r="A2251">
        <v>18</v>
      </c>
      <c r="B2251">
        <v>1</v>
      </c>
      <c r="C2251">
        <v>2435</v>
      </c>
      <c r="E2251" t="s">
        <v>273</v>
      </c>
      <c r="F2251" t="s">
        <v>249</v>
      </c>
      <c r="G2251" t="s">
        <v>250</v>
      </c>
      <c r="H2251" t="s">
        <v>237</v>
      </c>
      <c r="I2251">
        <f>I2249*J2251</f>
        <v>1</v>
      </c>
      <c r="J2251">
        <v>100</v>
      </c>
      <c r="K2251">
        <v>100</v>
      </c>
      <c r="O2251">
        <f t="shared" si="1583"/>
        <v>76.47</v>
      </c>
      <c r="P2251">
        <f t="shared" si="1584"/>
        <v>76.47</v>
      </c>
      <c r="Q2251">
        <f t="shared" si="1585"/>
        <v>0</v>
      </c>
      <c r="R2251">
        <f t="shared" si="1586"/>
        <v>0</v>
      </c>
      <c r="S2251">
        <f t="shared" si="1587"/>
        <v>0</v>
      </c>
      <c r="T2251">
        <f t="shared" si="1588"/>
        <v>0</v>
      </c>
      <c r="U2251">
        <f t="shared" si="1589"/>
        <v>0</v>
      </c>
      <c r="V2251">
        <f t="shared" si="1590"/>
        <v>0</v>
      </c>
      <c r="W2251">
        <f t="shared" si="1591"/>
        <v>0.09</v>
      </c>
      <c r="X2251">
        <f t="shared" si="1592"/>
        <v>0</v>
      </c>
      <c r="Y2251">
        <f t="shared" si="1593"/>
        <v>0</v>
      </c>
      <c r="AA2251">
        <v>35863109</v>
      </c>
      <c r="AB2251">
        <f t="shared" si="1594"/>
        <v>8.81</v>
      </c>
      <c r="AC2251">
        <f t="shared" si="1595"/>
        <v>8.81</v>
      </c>
      <c r="AD2251">
        <f t="shared" si="1620"/>
        <v>0</v>
      </c>
      <c r="AE2251">
        <f t="shared" si="1621"/>
        <v>0</v>
      </c>
      <c r="AF2251">
        <f t="shared" si="1621"/>
        <v>0</v>
      </c>
      <c r="AG2251">
        <f t="shared" si="1596"/>
        <v>0</v>
      </c>
      <c r="AH2251">
        <f t="shared" si="1622"/>
        <v>0</v>
      </c>
      <c r="AI2251">
        <f t="shared" si="1622"/>
        <v>0</v>
      </c>
      <c r="AJ2251">
        <f t="shared" si="1597"/>
        <v>0.09</v>
      </c>
      <c r="AK2251">
        <v>8.81</v>
      </c>
      <c r="AL2251">
        <v>8.81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0.09</v>
      </c>
      <c r="AT2251">
        <v>0</v>
      </c>
      <c r="AU2251">
        <v>0</v>
      </c>
      <c r="AV2251">
        <v>1</v>
      </c>
      <c r="AW2251">
        <v>1</v>
      </c>
      <c r="AZ2251">
        <v>1</v>
      </c>
      <c r="BA2251">
        <v>1</v>
      </c>
      <c r="BB2251">
        <v>1</v>
      </c>
      <c r="BC2251">
        <v>8.68</v>
      </c>
      <c r="BD2251" t="s">
        <v>3</v>
      </c>
      <c r="BE2251" t="s">
        <v>3</v>
      </c>
      <c r="BF2251" t="s">
        <v>3</v>
      </c>
      <c r="BG2251" t="s">
        <v>3</v>
      </c>
      <c r="BH2251">
        <v>3</v>
      </c>
      <c r="BI2251">
        <v>2</v>
      </c>
      <c r="BJ2251" t="s">
        <v>251</v>
      </c>
      <c r="BM2251">
        <v>500002</v>
      </c>
      <c r="BN2251">
        <v>0</v>
      </c>
      <c r="BO2251" t="s">
        <v>249</v>
      </c>
      <c r="BP2251">
        <v>1</v>
      </c>
      <c r="BQ2251">
        <v>12</v>
      </c>
      <c r="BR2251">
        <v>0</v>
      </c>
      <c r="BS2251">
        <v>1</v>
      </c>
      <c r="BT2251">
        <v>1</v>
      </c>
      <c r="BU2251">
        <v>1</v>
      </c>
      <c r="BV2251">
        <v>1</v>
      </c>
      <c r="BW2251">
        <v>1</v>
      </c>
      <c r="BX2251">
        <v>1</v>
      </c>
      <c r="BY2251" t="s">
        <v>3</v>
      </c>
      <c r="BZ2251">
        <v>0</v>
      </c>
      <c r="CA2251">
        <v>0</v>
      </c>
      <c r="CB2251" t="s">
        <v>3</v>
      </c>
      <c r="CE2251">
        <v>0</v>
      </c>
      <c r="CF2251">
        <v>0</v>
      </c>
      <c r="CG2251">
        <v>0</v>
      </c>
      <c r="CM2251">
        <v>0</v>
      </c>
      <c r="CN2251" t="s">
        <v>3</v>
      </c>
      <c r="CO2251">
        <v>0</v>
      </c>
      <c r="CP2251">
        <f t="shared" si="1598"/>
        <v>76.47</v>
      </c>
      <c r="CQ2251">
        <f t="shared" si="1599"/>
        <v>76.470799999999997</v>
      </c>
      <c r="CR2251">
        <f t="shared" si="1600"/>
        <v>0</v>
      </c>
      <c r="CS2251">
        <f t="shared" si="1601"/>
        <v>0</v>
      </c>
      <c r="CT2251">
        <f t="shared" si="1602"/>
        <v>0</v>
      </c>
      <c r="CU2251">
        <f t="shared" si="1603"/>
        <v>0</v>
      </c>
      <c r="CV2251">
        <f t="shared" si="1604"/>
        <v>0</v>
      </c>
      <c r="CW2251">
        <f t="shared" si="1605"/>
        <v>0</v>
      </c>
      <c r="CX2251">
        <f t="shared" si="1606"/>
        <v>0.09</v>
      </c>
      <c r="CY2251">
        <f t="shared" si="1607"/>
        <v>0</v>
      </c>
      <c r="CZ2251">
        <f t="shared" si="1608"/>
        <v>0</v>
      </c>
      <c r="DC2251" t="s">
        <v>3</v>
      </c>
      <c r="DD2251" t="s">
        <v>3</v>
      </c>
      <c r="DE2251" t="s">
        <v>3</v>
      </c>
      <c r="DF2251" t="s">
        <v>3</v>
      </c>
      <c r="DG2251" t="s">
        <v>3</v>
      </c>
      <c r="DH2251" t="s">
        <v>3</v>
      </c>
      <c r="DI2251" t="s">
        <v>3</v>
      </c>
      <c r="DJ2251" t="s">
        <v>3</v>
      </c>
      <c r="DK2251" t="s">
        <v>3</v>
      </c>
      <c r="DL2251" t="s">
        <v>3</v>
      </c>
      <c r="DM2251" t="s">
        <v>3</v>
      </c>
      <c r="DN2251">
        <v>0</v>
      </c>
      <c r="DO2251">
        <v>0</v>
      </c>
      <c r="DP2251">
        <v>1</v>
      </c>
      <c r="DQ2251">
        <v>1</v>
      </c>
      <c r="DU2251">
        <v>1010</v>
      </c>
      <c r="DV2251" t="s">
        <v>237</v>
      </c>
      <c r="DW2251" t="s">
        <v>237</v>
      </c>
      <c r="DX2251">
        <v>1</v>
      </c>
      <c r="DZ2251" t="s">
        <v>3</v>
      </c>
      <c r="EA2251" t="s">
        <v>3</v>
      </c>
      <c r="EB2251" t="s">
        <v>3</v>
      </c>
      <c r="EC2251" t="s">
        <v>3</v>
      </c>
      <c r="EE2251">
        <v>29085444</v>
      </c>
      <c r="EF2251">
        <v>12</v>
      </c>
      <c r="EG2251" t="s">
        <v>32</v>
      </c>
      <c r="EH2251">
        <v>0</v>
      </c>
      <c r="EI2251" t="s">
        <v>3</v>
      </c>
      <c r="EJ2251">
        <v>2</v>
      </c>
      <c r="EK2251">
        <v>500002</v>
      </c>
      <c r="EL2251" t="s">
        <v>33</v>
      </c>
      <c r="EM2251" t="s">
        <v>34</v>
      </c>
      <c r="EO2251" t="s">
        <v>3</v>
      </c>
      <c r="EQ2251">
        <v>0</v>
      </c>
      <c r="ER2251">
        <v>8.81</v>
      </c>
      <c r="ES2251">
        <v>8.81</v>
      </c>
      <c r="ET2251">
        <v>0</v>
      </c>
      <c r="EU2251">
        <v>0</v>
      </c>
      <c r="EV2251">
        <v>0</v>
      </c>
      <c r="EW2251">
        <v>0</v>
      </c>
      <c r="EX2251">
        <v>0</v>
      </c>
      <c r="FQ2251">
        <v>0</v>
      </c>
      <c r="FR2251">
        <f t="shared" si="1609"/>
        <v>0</v>
      </c>
      <c r="FS2251">
        <v>0</v>
      </c>
      <c r="FX2251">
        <v>0</v>
      </c>
      <c r="FY2251">
        <v>0</v>
      </c>
      <c r="GA2251" t="s">
        <v>3</v>
      </c>
      <c r="GD2251">
        <v>1</v>
      </c>
      <c r="GF2251">
        <v>-1190793685</v>
      </c>
      <c r="GG2251">
        <v>2</v>
      </c>
      <c r="GH2251">
        <v>1</v>
      </c>
      <c r="GI2251">
        <v>2</v>
      </c>
      <c r="GJ2251">
        <v>0</v>
      </c>
      <c r="GK2251">
        <v>0</v>
      </c>
      <c r="GL2251">
        <f t="shared" si="1610"/>
        <v>0</v>
      </c>
      <c r="GM2251">
        <f t="shared" si="1611"/>
        <v>76.47</v>
      </c>
      <c r="GN2251">
        <f t="shared" si="1612"/>
        <v>0</v>
      </c>
      <c r="GO2251">
        <f t="shared" si="1613"/>
        <v>76.47</v>
      </c>
      <c r="GP2251">
        <f t="shared" si="1614"/>
        <v>0</v>
      </c>
      <c r="GR2251">
        <v>0</v>
      </c>
      <c r="GS2251">
        <v>3</v>
      </c>
      <c r="GT2251">
        <v>0</v>
      </c>
      <c r="GU2251" t="s">
        <v>3</v>
      </c>
      <c r="GV2251">
        <f t="shared" si="1615"/>
        <v>0</v>
      </c>
      <c r="GW2251">
        <v>1</v>
      </c>
      <c r="GX2251">
        <f t="shared" si="1616"/>
        <v>0</v>
      </c>
      <c r="HA2251">
        <v>0</v>
      </c>
      <c r="HB2251">
        <v>0</v>
      </c>
      <c r="HC2251">
        <f t="shared" si="1617"/>
        <v>0</v>
      </c>
      <c r="HE2251" t="s">
        <v>3</v>
      </c>
      <c r="HF2251" t="s">
        <v>3</v>
      </c>
      <c r="HM2251" t="s">
        <v>3</v>
      </c>
      <c r="IK2251">
        <v>0</v>
      </c>
    </row>
    <row r="2252" spans="1:245">
      <c r="A2252">
        <v>17</v>
      </c>
      <c r="B2252">
        <v>1</v>
      </c>
      <c r="C2252">
        <f>ROW(SmtRes!A2442)</f>
        <v>2442</v>
      </c>
      <c r="D2252">
        <f>ROW(EtalonRes!A2375)</f>
        <v>2375</v>
      </c>
      <c r="E2252" t="s">
        <v>274</v>
      </c>
      <c r="F2252" t="s">
        <v>384</v>
      </c>
      <c r="G2252" t="s">
        <v>385</v>
      </c>
      <c r="H2252" t="s">
        <v>386</v>
      </c>
      <c r="I2252">
        <f>ROUND(18.4/100,9)</f>
        <v>0.184</v>
      </c>
      <c r="J2252">
        <v>0</v>
      </c>
      <c r="K2252">
        <f>ROUND(18.4/100,9)</f>
        <v>0.184</v>
      </c>
      <c r="O2252">
        <f t="shared" si="1583"/>
        <v>12484.78</v>
      </c>
      <c r="P2252">
        <f t="shared" si="1584"/>
        <v>4676.6400000000003</v>
      </c>
      <c r="Q2252">
        <f t="shared" si="1585"/>
        <v>1072.6600000000001</v>
      </c>
      <c r="R2252">
        <f t="shared" si="1586"/>
        <v>78.02</v>
      </c>
      <c r="S2252">
        <f t="shared" si="1587"/>
        <v>6735.48</v>
      </c>
      <c r="T2252">
        <f t="shared" si="1588"/>
        <v>0</v>
      </c>
      <c r="U2252">
        <f t="shared" si="1589"/>
        <v>21.680535999999996</v>
      </c>
      <c r="V2252">
        <f t="shared" si="1590"/>
        <v>0.17479999999999998</v>
      </c>
      <c r="W2252">
        <f t="shared" si="1591"/>
        <v>0</v>
      </c>
      <c r="X2252">
        <f t="shared" si="1592"/>
        <v>5450.8</v>
      </c>
      <c r="Y2252">
        <f t="shared" si="1593"/>
        <v>2521</v>
      </c>
      <c r="AA2252">
        <v>35863109</v>
      </c>
      <c r="AB2252">
        <f t="shared" si="1594"/>
        <v>7000.23</v>
      </c>
      <c r="AC2252">
        <f t="shared" si="1595"/>
        <v>5350.85</v>
      </c>
      <c r="AD2252">
        <f>ROUND(((((ET2252*1.25))-((EU2252*1.25)))+AE2252),2)</f>
        <v>541.79</v>
      </c>
      <c r="AE2252">
        <f>ROUND(((EU2252*1.25)),2)</f>
        <v>12.83</v>
      </c>
      <c r="AF2252">
        <f>ROUND(((EV2252*1.15)),2)</f>
        <v>1107.5899999999999</v>
      </c>
      <c r="AG2252">
        <f t="shared" si="1596"/>
        <v>0</v>
      </c>
      <c r="AH2252">
        <f>((EW2252*1.15))</f>
        <v>117.82899999999998</v>
      </c>
      <c r="AI2252">
        <f>((EX2252*1.25))</f>
        <v>0.95</v>
      </c>
      <c r="AJ2252">
        <f t="shared" si="1597"/>
        <v>0</v>
      </c>
      <c r="AK2252">
        <v>6747.4</v>
      </c>
      <c r="AL2252">
        <v>5350.85</v>
      </c>
      <c r="AM2252">
        <v>433.43</v>
      </c>
      <c r="AN2252">
        <v>10.26</v>
      </c>
      <c r="AO2252">
        <v>963.12</v>
      </c>
      <c r="AP2252">
        <v>0</v>
      </c>
      <c r="AQ2252">
        <v>102.46</v>
      </c>
      <c r="AR2252">
        <v>0.76</v>
      </c>
      <c r="AS2252">
        <v>0</v>
      </c>
      <c r="AT2252">
        <v>80</v>
      </c>
      <c r="AU2252">
        <v>37</v>
      </c>
      <c r="AV2252">
        <v>1</v>
      </c>
      <c r="AW2252">
        <v>1</v>
      </c>
      <c r="AZ2252">
        <v>1</v>
      </c>
      <c r="BA2252">
        <v>33.049999999999997</v>
      </c>
      <c r="BB2252">
        <v>10.76</v>
      </c>
      <c r="BC2252">
        <v>4.75</v>
      </c>
      <c r="BD2252" t="s">
        <v>3</v>
      </c>
      <c r="BE2252" t="s">
        <v>3</v>
      </c>
      <c r="BF2252" t="s">
        <v>3</v>
      </c>
      <c r="BG2252" t="s">
        <v>3</v>
      </c>
      <c r="BH2252">
        <v>0</v>
      </c>
      <c r="BI2252">
        <v>1</v>
      </c>
      <c r="BJ2252" t="s">
        <v>387</v>
      </c>
      <c r="BM2252">
        <v>15001</v>
      </c>
      <c r="BN2252">
        <v>0</v>
      </c>
      <c r="BO2252" t="s">
        <v>384</v>
      </c>
      <c r="BP2252">
        <v>1</v>
      </c>
      <c r="BQ2252">
        <v>2</v>
      </c>
      <c r="BR2252">
        <v>0</v>
      </c>
      <c r="BS2252">
        <v>33.049999999999997</v>
      </c>
      <c r="BT2252">
        <v>1</v>
      </c>
      <c r="BU2252">
        <v>1</v>
      </c>
      <c r="BV2252">
        <v>1</v>
      </c>
      <c r="BW2252">
        <v>1</v>
      </c>
      <c r="BX2252">
        <v>1</v>
      </c>
      <c r="BY2252" t="s">
        <v>3</v>
      </c>
      <c r="BZ2252">
        <v>105</v>
      </c>
      <c r="CA2252">
        <v>55</v>
      </c>
      <c r="CB2252" t="s">
        <v>3</v>
      </c>
      <c r="CE2252">
        <v>0</v>
      </c>
      <c r="CF2252">
        <v>0</v>
      </c>
      <c r="CG2252">
        <v>0</v>
      </c>
      <c r="CM2252">
        <v>0</v>
      </c>
      <c r="CN2252" t="s">
        <v>992</v>
      </c>
      <c r="CO2252">
        <v>0</v>
      </c>
      <c r="CP2252">
        <f t="shared" si="1598"/>
        <v>12484.779999999999</v>
      </c>
      <c r="CQ2252">
        <f t="shared" si="1599"/>
        <v>25416.537500000002</v>
      </c>
      <c r="CR2252">
        <f t="shared" si="1600"/>
        <v>5829.6603999999998</v>
      </c>
      <c r="CS2252">
        <f t="shared" si="1601"/>
        <v>424.03149999999999</v>
      </c>
      <c r="CT2252">
        <f t="shared" si="1602"/>
        <v>36605.849499999997</v>
      </c>
      <c r="CU2252">
        <f t="shared" si="1603"/>
        <v>0</v>
      </c>
      <c r="CV2252">
        <f t="shared" si="1604"/>
        <v>117.82899999999998</v>
      </c>
      <c r="CW2252">
        <f t="shared" si="1605"/>
        <v>0.95</v>
      </c>
      <c r="CX2252">
        <f t="shared" si="1606"/>
        <v>0</v>
      </c>
      <c r="CY2252">
        <f t="shared" si="1607"/>
        <v>5450.8</v>
      </c>
      <c r="CZ2252">
        <f t="shared" si="1608"/>
        <v>2520.9949999999999</v>
      </c>
      <c r="DC2252" t="s">
        <v>3</v>
      </c>
      <c r="DD2252" t="s">
        <v>3</v>
      </c>
      <c r="DE2252" t="s">
        <v>133</v>
      </c>
      <c r="DF2252" t="s">
        <v>133</v>
      </c>
      <c r="DG2252" t="s">
        <v>134</v>
      </c>
      <c r="DH2252" t="s">
        <v>3</v>
      </c>
      <c r="DI2252" t="s">
        <v>134</v>
      </c>
      <c r="DJ2252" t="s">
        <v>133</v>
      </c>
      <c r="DK2252" t="s">
        <v>3</v>
      </c>
      <c r="DL2252" t="s">
        <v>3</v>
      </c>
      <c r="DM2252" t="s">
        <v>3</v>
      </c>
      <c r="DN2252">
        <v>0</v>
      </c>
      <c r="DO2252">
        <v>0</v>
      </c>
      <c r="DP2252">
        <v>1</v>
      </c>
      <c r="DQ2252">
        <v>1</v>
      </c>
      <c r="DU2252">
        <v>1013</v>
      </c>
      <c r="DV2252" t="s">
        <v>386</v>
      </c>
      <c r="DW2252" t="s">
        <v>386</v>
      </c>
      <c r="DX2252">
        <v>1</v>
      </c>
      <c r="DZ2252" t="s">
        <v>3</v>
      </c>
      <c r="EA2252" t="s">
        <v>3</v>
      </c>
      <c r="EB2252" t="s">
        <v>3</v>
      </c>
      <c r="EC2252" t="s">
        <v>3</v>
      </c>
      <c r="EE2252">
        <v>29085536</v>
      </c>
      <c r="EF2252">
        <v>2</v>
      </c>
      <c r="EG2252" t="s">
        <v>135</v>
      </c>
      <c r="EH2252">
        <v>0</v>
      </c>
      <c r="EI2252" t="s">
        <v>3</v>
      </c>
      <c r="EJ2252">
        <v>1</v>
      </c>
      <c r="EK2252">
        <v>15001</v>
      </c>
      <c r="EL2252" t="s">
        <v>151</v>
      </c>
      <c r="EM2252" t="s">
        <v>152</v>
      </c>
      <c r="EO2252" t="s">
        <v>138</v>
      </c>
      <c r="EQ2252">
        <v>0</v>
      </c>
      <c r="ER2252">
        <v>6747.4</v>
      </c>
      <c r="ES2252">
        <v>5350.85</v>
      </c>
      <c r="ET2252">
        <v>433.43</v>
      </c>
      <c r="EU2252">
        <v>10.26</v>
      </c>
      <c r="EV2252">
        <v>963.12</v>
      </c>
      <c r="EW2252">
        <v>102.46</v>
      </c>
      <c r="EX2252">
        <v>0.76</v>
      </c>
      <c r="EY2252">
        <v>0</v>
      </c>
      <c r="FQ2252">
        <v>0</v>
      </c>
      <c r="FR2252">
        <f t="shared" si="1609"/>
        <v>0</v>
      </c>
      <c r="FS2252">
        <v>0</v>
      </c>
      <c r="FT2252" t="s">
        <v>139</v>
      </c>
      <c r="FU2252" t="s">
        <v>25</v>
      </c>
      <c r="FV2252" t="s">
        <v>25</v>
      </c>
      <c r="FW2252" t="s">
        <v>26</v>
      </c>
      <c r="FX2252">
        <v>94.5</v>
      </c>
      <c r="FY2252">
        <v>46.75</v>
      </c>
      <c r="GA2252" t="s">
        <v>3</v>
      </c>
      <c r="GD2252">
        <v>1</v>
      </c>
      <c r="GF2252">
        <v>-1218928354</v>
      </c>
      <c r="GG2252">
        <v>2</v>
      </c>
      <c r="GH2252">
        <v>1</v>
      </c>
      <c r="GI2252">
        <v>2</v>
      </c>
      <c r="GJ2252">
        <v>0</v>
      </c>
      <c r="GK2252">
        <v>0</v>
      </c>
      <c r="GL2252">
        <f t="shared" si="1610"/>
        <v>0</v>
      </c>
      <c r="GM2252">
        <f t="shared" si="1611"/>
        <v>20456.580000000002</v>
      </c>
      <c r="GN2252">
        <f t="shared" si="1612"/>
        <v>20456.580000000002</v>
      </c>
      <c r="GO2252">
        <f t="shared" si="1613"/>
        <v>0</v>
      </c>
      <c r="GP2252">
        <f t="shared" si="1614"/>
        <v>0</v>
      </c>
      <c r="GR2252">
        <v>0</v>
      </c>
      <c r="GS2252">
        <v>3</v>
      </c>
      <c r="GT2252">
        <v>0</v>
      </c>
      <c r="GU2252" t="s">
        <v>3</v>
      </c>
      <c r="GV2252">
        <f t="shared" si="1615"/>
        <v>0</v>
      </c>
      <c r="GW2252">
        <v>1</v>
      </c>
      <c r="GX2252">
        <f t="shared" si="1616"/>
        <v>0</v>
      </c>
      <c r="HA2252">
        <v>0</v>
      </c>
      <c r="HB2252">
        <v>0</v>
      </c>
      <c r="HC2252">
        <f t="shared" si="1617"/>
        <v>0</v>
      </c>
      <c r="HE2252" t="s">
        <v>3</v>
      </c>
      <c r="HF2252" t="s">
        <v>3</v>
      </c>
      <c r="HM2252" t="s">
        <v>3</v>
      </c>
      <c r="IK2252">
        <v>0</v>
      </c>
    </row>
    <row r="2253" spans="1:245">
      <c r="A2253">
        <v>17</v>
      </c>
      <c r="B2253">
        <v>1</v>
      </c>
      <c r="C2253">
        <f>ROW(SmtRes!A2450)</f>
        <v>2450</v>
      </c>
      <c r="D2253">
        <f>ROW(EtalonRes!A2382)</f>
        <v>2382</v>
      </c>
      <c r="E2253" t="s">
        <v>318</v>
      </c>
      <c r="F2253" t="s">
        <v>388</v>
      </c>
      <c r="G2253" t="s">
        <v>389</v>
      </c>
      <c r="H2253" t="s">
        <v>58</v>
      </c>
      <c r="I2253">
        <f>ROUND(6/100,9)</f>
        <v>0.06</v>
      </c>
      <c r="J2253">
        <v>0</v>
      </c>
      <c r="K2253">
        <f>ROUND(6/100,9)</f>
        <v>0.06</v>
      </c>
      <c r="O2253">
        <f t="shared" si="1583"/>
        <v>2760.03</v>
      </c>
      <c r="P2253">
        <f t="shared" si="1584"/>
        <v>57.55</v>
      </c>
      <c r="Q2253">
        <f t="shared" si="1585"/>
        <v>121.61</v>
      </c>
      <c r="R2253">
        <f t="shared" si="1586"/>
        <v>26.51</v>
      </c>
      <c r="S2253">
        <f t="shared" si="1587"/>
        <v>2580.87</v>
      </c>
      <c r="T2253">
        <f t="shared" si="1588"/>
        <v>0</v>
      </c>
      <c r="U2253">
        <f t="shared" si="1589"/>
        <v>7.871999999999999</v>
      </c>
      <c r="V2253">
        <f t="shared" si="1590"/>
        <v>5.9399999999999994E-2</v>
      </c>
      <c r="W2253">
        <f t="shared" si="1591"/>
        <v>0</v>
      </c>
      <c r="X2253">
        <f t="shared" si="1592"/>
        <v>2111.98</v>
      </c>
      <c r="Y2253">
        <f t="shared" si="1593"/>
        <v>1355.84</v>
      </c>
      <c r="AA2253">
        <v>35863109</v>
      </c>
      <c r="AB2253">
        <f t="shared" si="1594"/>
        <v>1571.98</v>
      </c>
      <c r="AC2253">
        <f t="shared" si="1595"/>
        <v>50.88</v>
      </c>
      <c r="AD2253">
        <f>ROUND((((ET2253)-(EU2253))+AE2253),2)</f>
        <v>219.6</v>
      </c>
      <c r="AE2253">
        <f t="shared" ref="AE2253:AF2257" si="1623">ROUND((EU2253),2)</f>
        <v>13.37</v>
      </c>
      <c r="AF2253">
        <f t="shared" si="1623"/>
        <v>1301.5</v>
      </c>
      <c r="AG2253">
        <f t="shared" si="1596"/>
        <v>0</v>
      </c>
      <c r="AH2253">
        <f t="shared" ref="AH2253:AI2257" si="1624">(EW2253)</f>
        <v>131.19999999999999</v>
      </c>
      <c r="AI2253">
        <f t="shared" si="1624"/>
        <v>0.99</v>
      </c>
      <c r="AJ2253">
        <f t="shared" si="1597"/>
        <v>0</v>
      </c>
      <c r="AK2253">
        <v>1571.98</v>
      </c>
      <c r="AL2253">
        <v>50.88</v>
      </c>
      <c r="AM2253">
        <v>219.6</v>
      </c>
      <c r="AN2253">
        <v>13.37</v>
      </c>
      <c r="AO2253">
        <v>1301.5</v>
      </c>
      <c r="AP2253">
        <v>0</v>
      </c>
      <c r="AQ2253">
        <v>131.19999999999999</v>
      </c>
      <c r="AR2253">
        <v>0.99</v>
      </c>
      <c r="AS2253">
        <v>0</v>
      </c>
      <c r="AT2253">
        <v>81</v>
      </c>
      <c r="AU2253">
        <v>52</v>
      </c>
      <c r="AV2253">
        <v>1</v>
      </c>
      <c r="AW2253">
        <v>1</v>
      </c>
      <c r="AZ2253">
        <v>1</v>
      </c>
      <c r="BA2253">
        <v>33.049999999999997</v>
      </c>
      <c r="BB2253">
        <v>9.23</v>
      </c>
      <c r="BC2253">
        <v>18.850000000000001</v>
      </c>
      <c r="BD2253" t="s">
        <v>3</v>
      </c>
      <c r="BE2253" t="s">
        <v>3</v>
      </c>
      <c r="BF2253" t="s">
        <v>3</v>
      </c>
      <c r="BG2253" t="s">
        <v>3</v>
      </c>
      <c r="BH2253">
        <v>0</v>
      </c>
      <c r="BI2253">
        <v>2</v>
      </c>
      <c r="BJ2253" t="s">
        <v>390</v>
      </c>
      <c r="BM2253">
        <v>108001</v>
      </c>
      <c r="BN2253">
        <v>0</v>
      </c>
      <c r="BO2253" t="s">
        <v>388</v>
      </c>
      <c r="BP2253">
        <v>1</v>
      </c>
      <c r="BQ2253">
        <v>3</v>
      </c>
      <c r="BR2253">
        <v>0</v>
      </c>
      <c r="BS2253">
        <v>33.049999999999997</v>
      </c>
      <c r="BT2253">
        <v>1</v>
      </c>
      <c r="BU2253">
        <v>1</v>
      </c>
      <c r="BV2253">
        <v>1</v>
      </c>
      <c r="BW2253">
        <v>1</v>
      </c>
      <c r="BX2253">
        <v>1</v>
      </c>
      <c r="BY2253" t="s">
        <v>3</v>
      </c>
      <c r="BZ2253">
        <v>95</v>
      </c>
      <c r="CA2253">
        <v>65</v>
      </c>
      <c r="CB2253" t="s">
        <v>3</v>
      </c>
      <c r="CE2253">
        <v>0</v>
      </c>
      <c r="CF2253">
        <v>0</v>
      </c>
      <c r="CG2253">
        <v>0</v>
      </c>
      <c r="CM2253">
        <v>0</v>
      </c>
      <c r="CN2253" t="s">
        <v>3</v>
      </c>
      <c r="CO2253">
        <v>0</v>
      </c>
      <c r="CP2253">
        <f t="shared" si="1598"/>
        <v>2760.0299999999997</v>
      </c>
      <c r="CQ2253">
        <f t="shared" si="1599"/>
        <v>959.08800000000008</v>
      </c>
      <c r="CR2253">
        <f t="shared" si="1600"/>
        <v>2026.9080000000001</v>
      </c>
      <c r="CS2253">
        <f t="shared" si="1601"/>
        <v>441.87849999999992</v>
      </c>
      <c r="CT2253">
        <f t="shared" si="1602"/>
        <v>43014.574999999997</v>
      </c>
      <c r="CU2253">
        <f t="shared" si="1603"/>
        <v>0</v>
      </c>
      <c r="CV2253">
        <f t="shared" si="1604"/>
        <v>131.19999999999999</v>
      </c>
      <c r="CW2253">
        <f t="shared" si="1605"/>
        <v>0.99</v>
      </c>
      <c r="CX2253">
        <f t="shared" si="1606"/>
        <v>0</v>
      </c>
      <c r="CY2253">
        <f t="shared" si="1607"/>
        <v>2111.9778000000001</v>
      </c>
      <c r="CZ2253">
        <f t="shared" si="1608"/>
        <v>1355.8376000000001</v>
      </c>
      <c r="DC2253" t="s">
        <v>3</v>
      </c>
      <c r="DD2253" t="s">
        <v>3</v>
      </c>
      <c r="DE2253" t="s">
        <v>3</v>
      </c>
      <c r="DF2253" t="s">
        <v>3</v>
      </c>
      <c r="DG2253" t="s">
        <v>3</v>
      </c>
      <c r="DH2253" t="s">
        <v>3</v>
      </c>
      <c r="DI2253" t="s">
        <v>3</v>
      </c>
      <c r="DJ2253" t="s">
        <v>3</v>
      </c>
      <c r="DK2253" t="s">
        <v>3</v>
      </c>
      <c r="DL2253" t="s">
        <v>3</v>
      </c>
      <c r="DM2253" t="s">
        <v>3</v>
      </c>
      <c r="DN2253">
        <v>0</v>
      </c>
      <c r="DO2253">
        <v>0</v>
      </c>
      <c r="DP2253">
        <v>1</v>
      </c>
      <c r="DQ2253">
        <v>1</v>
      </c>
      <c r="DU2253">
        <v>1010</v>
      </c>
      <c r="DV2253" t="s">
        <v>58</v>
      </c>
      <c r="DW2253" t="s">
        <v>58</v>
      </c>
      <c r="DX2253">
        <v>100</v>
      </c>
      <c r="DZ2253" t="s">
        <v>3</v>
      </c>
      <c r="EA2253" t="s">
        <v>3</v>
      </c>
      <c r="EB2253" t="s">
        <v>3</v>
      </c>
      <c r="EC2253" t="s">
        <v>3</v>
      </c>
      <c r="EE2253">
        <v>29085386</v>
      </c>
      <c r="EF2253">
        <v>3</v>
      </c>
      <c r="EG2253" t="s">
        <v>226</v>
      </c>
      <c r="EH2253">
        <v>0</v>
      </c>
      <c r="EI2253" t="s">
        <v>3</v>
      </c>
      <c r="EJ2253">
        <v>2</v>
      </c>
      <c r="EK2253">
        <v>108001</v>
      </c>
      <c r="EL2253" t="s">
        <v>227</v>
      </c>
      <c r="EM2253" t="s">
        <v>228</v>
      </c>
      <c r="EO2253" t="s">
        <v>3</v>
      </c>
      <c r="EQ2253">
        <v>0</v>
      </c>
      <c r="ER2253">
        <v>1571.98</v>
      </c>
      <c r="ES2253">
        <v>50.88</v>
      </c>
      <c r="ET2253">
        <v>219.6</v>
      </c>
      <c r="EU2253">
        <v>13.37</v>
      </c>
      <c r="EV2253">
        <v>1301.5</v>
      </c>
      <c r="EW2253">
        <v>131.19999999999999</v>
      </c>
      <c r="EX2253">
        <v>0.99</v>
      </c>
      <c r="EY2253">
        <v>0</v>
      </c>
      <c r="FQ2253">
        <v>0</v>
      </c>
      <c r="FR2253">
        <f t="shared" si="1609"/>
        <v>0</v>
      </c>
      <c r="FS2253">
        <v>0</v>
      </c>
      <c r="FV2253" t="s">
        <v>25</v>
      </c>
      <c r="FW2253" t="s">
        <v>26</v>
      </c>
      <c r="FX2253">
        <v>95</v>
      </c>
      <c r="FY2253">
        <v>65</v>
      </c>
      <c r="GA2253" t="s">
        <v>3</v>
      </c>
      <c r="GD2253">
        <v>1</v>
      </c>
      <c r="GF2253">
        <v>-1317947590</v>
      </c>
      <c r="GG2253">
        <v>2</v>
      </c>
      <c r="GH2253">
        <v>1</v>
      </c>
      <c r="GI2253">
        <v>2</v>
      </c>
      <c r="GJ2253">
        <v>0</v>
      </c>
      <c r="GK2253">
        <v>0</v>
      </c>
      <c r="GL2253">
        <f t="shared" si="1610"/>
        <v>0</v>
      </c>
      <c r="GM2253">
        <f t="shared" si="1611"/>
        <v>6227.85</v>
      </c>
      <c r="GN2253">
        <f t="shared" si="1612"/>
        <v>0</v>
      </c>
      <c r="GO2253">
        <f t="shared" si="1613"/>
        <v>6227.85</v>
      </c>
      <c r="GP2253">
        <f t="shared" si="1614"/>
        <v>0</v>
      </c>
      <c r="GR2253">
        <v>0</v>
      </c>
      <c r="GS2253">
        <v>3</v>
      </c>
      <c r="GT2253">
        <v>0</v>
      </c>
      <c r="GU2253" t="s">
        <v>3</v>
      </c>
      <c r="GV2253">
        <f t="shared" si="1615"/>
        <v>0</v>
      </c>
      <c r="GW2253">
        <v>1</v>
      </c>
      <c r="GX2253">
        <f t="shared" si="1616"/>
        <v>0</v>
      </c>
      <c r="HA2253">
        <v>0</v>
      </c>
      <c r="HB2253">
        <v>0</v>
      </c>
      <c r="HC2253">
        <f t="shared" si="1617"/>
        <v>0</v>
      </c>
      <c r="HE2253" t="s">
        <v>3</v>
      </c>
      <c r="HF2253" t="s">
        <v>3</v>
      </c>
      <c r="HM2253" t="s">
        <v>3</v>
      </c>
      <c r="IK2253">
        <v>0</v>
      </c>
    </row>
    <row r="2254" spans="1:245">
      <c r="A2254">
        <v>18</v>
      </c>
      <c r="B2254">
        <v>1</v>
      </c>
      <c r="C2254">
        <v>2449</v>
      </c>
      <c r="E2254" t="s">
        <v>349</v>
      </c>
      <c r="F2254" t="s">
        <v>391</v>
      </c>
      <c r="G2254" t="s">
        <v>392</v>
      </c>
      <c r="H2254" t="s">
        <v>237</v>
      </c>
      <c r="I2254">
        <f>I2253*J2254</f>
        <v>6</v>
      </c>
      <c r="J2254">
        <v>100</v>
      </c>
      <c r="K2254">
        <v>100</v>
      </c>
      <c r="O2254">
        <f t="shared" si="1583"/>
        <v>2354.85</v>
      </c>
      <c r="P2254">
        <f t="shared" si="1584"/>
        <v>2354.85</v>
      </c>
      <c r="Q2254">
        <f t="shared" si="1585"/>
        <v>0</v>
      </c>
      <c r="R2254">
        <f t="shared" si="1586"/>
        <v>0</v>
      </c>
      <c r="S2254">
        <f t="shared" si="1587"/>
        <v>0</v>
      </c>
      <c r="T2254">
        <f t="shared" si="1588"/>
        <v>0</v>
      </c>
      <c r="U2254">
        <f t="shared" si="1589"/>
        <v>0</v>
      </c>
      <c r="V2254">
        <f t="shared" si="1590"/>
        <v>0</v>
      </c>
      <c r="W2254">
        <f t="shared" si="1591"/>
        <v>18.72</v>
      </c>
      <c r="X2254">
        <f t="shared" si="1592"/>
        <v>0</v>
      </c>
      <c r="Y2254">
        <f t="shared" si="1593"/>
        <v>0</v>
      </c>
      <c r="AA2254">
        <v>35863109</v>
      </c>
      <c r="AB2254">
        <f t="shared" si="1594"/>
        <v>162.18</v>
      </c>
      <c r="AC2254">
        <f t="shared" si="1595"/>
        <v>162.18</v>
      </c>
      <c r="AD2254">
        <f>ROUND((((ET2254)-(EU2254))+AE2254),2)</f>
        <v>0</v>
      </c>
      <c r="AE2254">
        <f t="shared" si="1623"/>
        <v>0</v>
      </c>
      <c r="AF2254">
        <f t="shared" si="1623"/>
        <v>0</v>
      </c>
      <c r="AG2254">
        <f t="shared" si="1596"/>
        <v>0</v>
      </c>
      <c r="AH2254">
        <f t="shared" si="1624"/>
        <v>0</v>
      </c>
      <c r="AI2254">
        <f t="shared" si="1624"/>
        <v>0</v>
      </c>
      <c r="AJ2254">
        <f t="shared" si="1597"/>
        <v>3.12</v>
      </c>
      <c r="AK2254">
        <v>162.18</v>
      </c>
      <c r="AL2254">
        <v>162.18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3.12</v>
      </c>
      <c r="AT2254">
        <v>0</v>
      </c>
      <c r="AU2254">
        <v>0</v>
      </c>
      <c r="AV2254">
        <v>1</v>
      </c>
      <c r="AW2254">
        <v>1</v>
      </c>
      <c r="AZ2254">
        <v>1</v>
      </c>
      <c r="BA2254">
        <v>1</v>
      </c>
      <c r="BB2254">
        <v>1</v>
      </c>
      <c r="BC2254">
        <v>2.42</v>
      </c>
      <c r="BD2254" t="s">
        <v>3</v>
      </c>
      <c r="BE2254" t="s">
        <v>3</v>
      </c>
      <c r="BF2254" t="s">
        <v>3</v>
      </c>
      <c r="BG2254" t="s">
        <v>3</v>
      </c>
      <c r="BH2254">
        <v>3</v>
      </c>
      <c r="BI2254">
        <v>2</v>
      </c>
      <c r="BJ2254" t="s">
        <v>393</v>
      </c>
      <c r="BM2254">
        <v>500002</v>
      </c>
      <c r="BN2254">
        <v>0</v>
      </c>
      <c r="BO2254" t="s">
        <v>391</v>
      </c>
      <c r="BP2254">
        <v>1</v>
      </c>
      <c r="BQ2254">
        <v>12</v>
      </c>
      <c r="BR2254">
        <v>0</v>
      </c>
      <c r="BS2254">
        <v>1</v>
      </c>
      <c r="BT2254">
        <v>1</v>
      </c>
      <c r="BU2254">
        <v>1</v>
      </c>
      <c r="BV2254">
        <v>1</v>
      </c>
      <c r="BW2254">
        <v>1</v>
      </c>
      <c r="BX2254">
        <v>1</v>
      </c>
      <c r="BY2254" t="s">
        <v>3</v>
      </c>
      <c r="BZ2254">
        <v>0</v>
      </c>
      <c r="CA2254">
        <v>0</v>
      </c>
      <c r="CB2254" t="s">
        <v>3</v>
      </c>
      <c r="CE2254">
        <v>0</v>
      </c>
      <c r="CF2254">
        <v>0</v>
      </c>
      <c r="CG2254">
        <v>0</v>
      </c>
      <c r="CM2254">
        <v>0</v>
      </c>
      <c r="CN2254" t="s">
        <v>3</v>
      </c>
      <c r="CO2254">
        <v>0</v>
      </c>
      <c r="CP2254">
        <f t="shared" si="1598"/>
        <v>2354.85</v>
      </c>
      <c r="CQ2254">
        <f t="shared" si="1599"/>
        <v>392.47559999999999</v>
      </c>
      <c r="CR2254">
        <f t="shared" si="1600"/>
        <v>0</v>
      </c>
      <c r="CS2254">
        <f t="shared" si="1601"/>
        <v>0</v>
      </c>
      <c r="CT2254">
        <f t="shared" si="1602"/>
        <v>0</v>
      </c>
      <c r="CU2254">
        <f t="shared" si="1603"/>
        <v>0</v>
      </c>
      <c r="CV2254">
        <f t="shared" si="1604"/>
        <v>0</v>
      </c>
      <c r="CW2254">
        <f t="shared" si="1605"/>
        <v>0</v>
      </c>
      <c r="CX2254">
        <f t="shared" si="1606"/>
        <v>3.12</v>
      </c>
      <c r="CY2254">
        <f t="shared" si="1607"/>
        <v>0</v>
      </c>
      <c r="CZ2254">
        <f t="shared" si="1608"/>
        <v>0</v>
      </c>
      <c r="DC2254" t="s">
        <v>3</v>
      </c>
      <c r="DD2254" t="s">
        <v>3</v>
      </c>
      <c r="DE2254" t="s">
        <v>3</v>
      </c>
      <c r="DF2254" t="s">
        <v>3</v>
      </c>
      <c r="DG2254" t="s">
        <v>3</v>
      </c>
      <c r="DH2254" t="s">
        <v>3</v>
      </c>
      <c r="DI2254" t="s">
        <v>3</v>
      </c>
      <c r="DJ2254" t="s">
        <v>3</v>
      </c>
      <c r="DK2254" t="s">
        <v>3</v>
      </c>
      <c r="DL2254" t="s">
        <v>3</v>
      </c>
      <c r="DM2254" t="s">
        <v>3</v>
      </c>
      <c r="DN2254">
        <v>0</v>
      </c>
      <c r="DO2254">
        <v>0</v>
      </c>
      <c r="DP2254">
        <v>1</v>
      </c>
      <c r="DQ2254">
        <v>1</v>
      </c>
      <c r="DU2254">
        <v>1010</v>
      </c>
      <c r="DV2254" t="s">
        <v>237</v>
      </c>
      <c r="DW2254" t="s">
        <v>237</v>
      </c>
      <c r="DX2254">
        <v>1</v>
      </c>
      <c r="DZ2254" t="s">
        <v>3</v>
      </c>
      <c r="EA2254" t="s">
        <v>3</v>
      </c>
      <c r="EB2254" t="s">
        <v>3</v>
      </c>
      <c r="EC2254" t="s">
        <v>3</v>
      </c>
      <c r="EE2254">
        <v>29085444</v>
      </c>
      <c r="EF2254">
        <v>12</v>
      </c>
      <c r="EG2254" t="s">
        <v>32</v>
      </c>
      <c r="EH2254">
        <v>0</v>
      </c>
      <c r="EI2254" t="s">
        <v>3</v>
      </c>
      <c r="EJ2254">
        <v>2</v>
      </c>
      <c r="EK2254">
        <v>500002</v>
      </c>
      <c r="EL2254" t="s">
        <v>33</v>
      </c>
      <c r="EM2254" t="s">
        <v>34</v>
      </c>
      <c r="EO2254" t="s">
        <v>3</v>
      </c>
      <c r="EQ2254">
        <v>0</v>
      </c>
      <c r="ER2254">
        <v>162.18</v>
      </c>
      <c r="ES2254">
        <v>162.18</v>
      </c>
      <c r="ET2254">
        <v>0</v>
      </c>
      <c r="EU2254">
        <v>0</v>
      </c>
      <c r="EV2254">
        <v>0</v>
      </c>
      <c r="EW2254">
        <v>0</v>
      </c>
      <c r="EX2254">
        <v>0</v>
      </c>
      <c r="FQ2254">
        <v>0</v>
      </c>
      <c r="FR2254">
        <f t="shared" si="1609"/>
        <v>0</v>
      </c>
      <c r="FS2254">
        <v>0</v>
      </c>
      <c r="FX2254">
        <v>0</v>
      </c>
      <c r="FY2254">
        <v>0</v>
      </c>
      <c r="GA2254" t="s">
        <v>3</v>
      </c>
      <c r="GD2254">
        <v>1</v>
      </c>
      <c r="GF2254">
        <v>1401979595</v>
      </c>
      <c r="GG2254">
        <v>2</v>
      </c>
      <c r="GH2254">
        <v>1</v>
      </c>
      <c r="GI2254">
        <v>2</v>
      </c>
      <c r="GJ2254">
        <v>0</v>
      </c>
      <c r="GK2254">
        <v>0</v>
      </c>
      <c r="GL2254">
        <f t="shared" si="1610"/>
        <v>0</v>
      </c>
      <c r="GM2254">
        <f t="shared" si="1611"/>
        <v>2354.85</v>
      </c>
      <c r="GN2254">
        <f t="shared" si="1612"/>
        <v>0</v>
      </c>
      <c r="GO2254">
        <f t="shared" si="1613"/>
        <v>2354.85</v>
      </c>
      <c r="GP2254">
        <f t="shared" si="1614"/>
        <v>0</v>
      </c>
      <c r="GR2254">
        <v>0</v>
      </c>
      <c r="GS2254">
        <v>3</v>
      </c>
      <c r="GT2254">
        <v>0</v>
      </c>
      <c r="GU2254" t="s">
        <v>3</v>
      </c>
      <c r="GV2254">
        <f t="shared" si="1615"/>
        <v>0</v>
      </c>
      <c r="GW2254">
        <v>1</v>
      </c>
      <c r="GX2254">
        <f t="shared" si="1616"/>
        <v>0</v>
      </c>
      <c r="HA2254">
        <v>0</v>
      </c>
      <c r="HB2254">
        <v>0</v>
      </c>
      <c r="HC2254">
        <f t="shared" si="1617"/>
        <v>0</v>
      </c>
      <c r="HE2254" t="s">
        <v>3</v>
      </c>
      <c r="HF2254" t="s">
        <v>3</v>
      </c>
      <c r="HM2254" t="s">
        <v>3</v>
      </c>
      <c r="IK2254">
        <v>0</v>
      </c>
    </row>
    <row r="2255" spans="1:245">
      <c r="A2255">
        <v>17</v>
      </c>
      <c r="B2255">
        <v>1</v>
      </c>
      <c r="C2255">
        <f>ROW(SmtRes!A2464)</f>
        <v>2464</v>
      </c>
      <c r="D2255">
        <f>ROW(EtalonRes!A2394)</f>
        <v>2394</v>
      </c>
      <c r="E2255" t="s">
        <v>322</v>
      </c>
      <c r="F2255" t="s">
        <v>394</v>
      </c>
      <c r="G2255" t="s">
        <v>395</v>
      </c>
      <c r="H2255" t="s">
        <v>396</v>
      </c>
      <c r="I2255">
        <f>ROUND(400/100,9)</f>
        <v>4</v>
      </c>
      <c r="J2255">
        <v>0</v>
      </c>
      <c r="K2255">
        <f>ROUND(400/100,9)</f>
        <v>4</v>
      </c>
      <c r="O2255">
        <f t="shared" si="1583"/>
        <v>22935.68</v>
      </c>
      <c r="P2255">
        <f t="shared" si="1584"/>
        <v>1380.28</v>
      </c>
      <c r="Q2255">
        <f t="shared" si="1585"/>
        <v>1474.22</v>
      </c>
      <c r="R2255">
        <f t="shared" si="1586"/>
        <v>321.25</v>
      </c>
      <c r="S2255">
        <f t="shared" si="1587"/>
        <v>20081.18</v>
      </c>
      <c r="T2255">
        <f t="shared" si="1588"/>
        <v>0</v>
      </c>
      <c r="U2255">
        <f t="shared" si="1589"/>
        <v>64.64</v>
      </c>
      <c r="V2255">
        <f t="shared" si="1590"/>
        <v>0.72</v>
      </c>
      <c r="W2255">
        <f t="shared" si="1591"/>
        <v>0</v>
      </c>
      <c r="X2255">
        <f t="shared" si="1592"/>
        <v>16525.97</v>
      </c>
      <c r="Y2255">
        <f t="shared" si="1593"/>
        <v>10609.26</v>
      </c>
      <c r="AA2255">
        <v>35863109</v>
      </c>
      <c r="AB2255">
        <f t="shared" si="1594"/>
        <v>256.45</v>
      </c>
      <c r="AC2255">
        <f t="shared" si="1595"/>
        <v>64.62</v>
      </c>
      <c r="AD2255">
        <f>ROUND((((ET2255)-(EU2255))+AE2255),2)</f>
        <v>39.93</v>
      </c>
      <c r="AE2255">
        <f t="shared" si="1623"/>
        <v>2.4300000000000002</v>
      </c>
      <c r="AF2255">
        <f t="shared" si="1623"/>
        <v>151.9</v>
      </c>
      <c r="AG2255">
        <f t="shared" si="1596"/>
        <v>0</v>
      </c>
      <c r="AH2255">
        <f t="shared" si="1624"/>
        <v>16.16</v>
      </c>
      <c r="AI2255">
        <f t="shared" si="1624"/>
        <v>0.18</v>
      </c>
      <c r="AJ2255">
        <f t="shared" si="1597"/>
        <v>0</v>
      </c>
      <c r="AK2255">
        <v>256.45</v>
      </c>
      <c r="AL2255">
        <v>64.62</v>
      </c>
      <c r="AM2255">
        <v>39.93</v>
      </c>
      <c r="AN2255">
        <v>2.4300000000000002</v>
      </c>
      <c r="AO2255">
        <v>151.9</v>
      </c>
      <c r="AP2255">
        <v>0</v>
      </c>
      <c r="AQ2255">
        <v>16.16</v>
      </c>
      <c r="AR2255">
        <v>0.18</v>
      </c>
      <c r="AS2255">
        <v>0</v>
      </c>
      <c r="AT2255">
        <v>81</v>
      </c>
      <c r="AU2255">
        <v>52</v>
      </c>
      <c r="AV2255">
        <v>1</v>
      </c>
      <c r="AW2255">
        <v>1</v>
      </c>
      <c r="AZ2255">
        <v>1</v>
      </c>
      <c r="BA2255">
        <v>33.049999999999997</v>
      </c>
      <c r="BB2255">
        <v>9.23</v>
      </c>
      <c r="BC2255">
        <v>5.34</v>
      </c>
      <c r="BD2255" t="s">
        <v>3</v>
      </c>
      <c r="BE2255" t="s">
        <v>3</v>
      </c>
      <c r="BF2255" t="s">
        <v>3</v>
      </c>
      <c r="BG2255" t="s">
        <v>3</v>
      </c>
      <c r="BH2255">
        <v>0</v>
      </c>
      <c r="BI2255">
        <v>2</v>
      </c>
      <c r="BJ2255" t="s">
        <v>397</v>
      </c>
      <c r="BM2255">
        <v>108001</v>
      </c>
      <c r="BN2255">
        <v>0</v>
      </c>
      <c r="BO2255" t="s">
        <v>394</v>
      </c>
      <c r="BP2255">
        <v>1</v>
      </c>
      <c r="BQ2255">
        <v>3</v>
      </c>
      <c r="BR2255">
        <v>0</v>
      </c>
      <c r="BS2255">
        <v>33.049999999999997</v>
      </c>
      <c r="BT2255">
        <v>1</v>
      </c>
      <c r="BU2255">
        <v>1</v>
      </c>
      <c r="BV2255">
        <v>1</v>
      </c>
      <c r="BW2255">
        <v>1</v>
      </c>
      <c r="BX2255">
        <v>1</v>
      </c>
      <c r="BY2255" t="s">
        <v>3</v>
      </c>
      <c r="BZ2255">
        <v>95</v>
      </c>
      <c r="CA2255">
        <v>65</v>
      </c>
      <c r="CB2255" t="s">
        <v>3</v>
      </c>
      <c r="CE2255">
        <v>0</v>
      </c>
      <c r="CF2255">
        <v>0</v>
      </c>
      <c r="CG2255">
        <v>0</v>
      </c>
      <c r="CM2255">
        <v>0</v>
      </c>
      <c r="CN2255" t="s">
        <v>3</v>
      </c>
      <c r="CO2255">
        <v>0</v>
      </c>
      <c r="CP2255">
        <f t="shared" si="1598"/>
        <v>22935.68</v>
      </c>
      <c r="CQ2255">
        <f t="shared" si="1599"/>
        <v>345.07080000000002</v>
      </c>
      <c r="CR2255">
        <f t="shared" si="1600"/>
        <v>368.5539</v>
      </c>
      <c r="CS2255">
        <f t="shared" si="1601"/>
        <v>80.311499999999995</v>
      </c>
      <c r="CT2255">
        <f t="shared" si="1602"/>
        <v>5020.2950000000001</v>
      </c>
      <c r="CU2255">
        <f t="shared" si="1603"/>
        <v>0</v>
      </c>
      <c r="CV2255">
        <f t="shared" si="1604"/>
        <v>16.16</v>
      </c>
      <c r="CW2255">
        <f t="shared" si="1605"/>
        <v>0.18</v>
      </c>
      <c r="CX2255">
        <f t="shared" si="1606"/>
        <v>0</v>
      </c>
      <c r="CY2255">
        <f t="shared" si="1607"/>
        <v>16525.9683</v>
      </c>
      <c r="CZ2255">
        <f t="shared" si="1608"/>
        <v>10609.2636</v>
      </c>
      <c r="DC2255" t="s">
        <v>3</v>
      </c>
      <c r="DD2255" t="s">
        <v>3</v>
      </c>
      <c r="DE2255" t="s">
        <v>3</v>
      </c>
      <c r="DF2255" t="s">
        <v>3</v>
      </c>
      <c r="DG2255" t="s">
        <v>3</v>
      </c>
      <c r="DH2255" t="s">
        <v>3</v>
      </c>
      <c r="DI2255" t="s">
        <v>3</v>
      </c>
      <c r="DJ2255" t="s">
        <v>3</v>
      </c>
      <c r="DK2255" t="s">
        <v>3</v>
      </c>
      <c r="DL2255" t="s">
        <v>3</v>
      </c>
      <c r="DM2255" t="s">
        <v>3</v>
      </c>
      <c r="DN2255">
        <v>0</v>
      </c>
      <c r="DO2255">
        <v>0</v>
      </c>
      <c r="DP2255">
        <v>1</v>
      </c>
      <c r="DQ2255">
        <v>1</v>
      </c>
      <c r="DU2255">
        <v>1013</v>
      </c>
      <c r="DV2255" t="s">
        <v>396</v>
      </c>
      <c r="DW2255" t="s">
        <v>396</v>
      </c>
      <c r="DX2255">
        <v>1</v>
      </c>
      <c r="DZ2255" t="s">
        <v>3</v>
      </c>
      <c r="EA2255" t="s">
        <v>3</v>
      </c>
      <c r="EB2255" t="s">
        <v>3</v>
      </c>
      <c r="EC2255" t="s">
        <v>3</v>
      </c>
      <c r="EE2255">
        <v>29085386</v>
      </c>
      <c r="EF2255">
        <v>3</v>
      </c>
      <c r="EG2255" t="s">
        <v>226</v>
      </c>
      <c r="EH2255">
        <v>0</v>
      </c>
      <c r="EI2255" t="s">
        <v>3</v>
      </c>
      <c r="EJ2255">
        <v>2</v>
      </c>
      <c r="EK2255">
        <v>108001</v>
      </c>
      <c r="EL2255" t="s">
        <v>227</v>
      </c>
      <c r="EM2255" t="s">
        <v>228</v>
      </c>
      <c r="EO2255" t="s">
        <v>3</v>
      </c>
      <c r="EQ2255">
        <v>0</v>
      </c>
      <c r="ER2255">
        <v>256.45</v>
      </c>
      <c r="ES2255">
        <v>64.62</v>
      </c>
      <c r="ET2255">
        <v>39.93</v>
      </c>
      <c r="EU2255">
        <v>2.4300000000000002</v>
      </c>
      <c r="EV2255">
        <v>151.9</v>
      </c>
      <c r="EW2255">
        <v>16.16</v>
      </c>
      <c r="EX2255">
        <v>0.18</v>
      </c>
      <c r="EY2255">
        <v>0</v>
      </c>
      <c r="FQ2255">
        <v>0</v>
      </c>
      <c r="FR2255">
        <f t="shared" si="1609"/>
        <v>0</v>
      </c>
      <c r="FS2255">
        <v>0</v>
      </c>
      <c r="FV2255" t="s">
        <v>25</v>
      </c>
      <c r="FW2255" t="s">
        <v>26</v>
      </c>
      <c r="FX2255">
        <v>95</v>
      </c>
      <c r="FY2255">
        <v>65</v>
      </c>
      <c r="GA2255" t="s">
        <v>3</v>
      </c>
      <c r="GD2255">
        <v>1</v>
      </c>
      <c r="GF2255">
        <v>1418499886</v>
      </c>
      <c r="GG2255">
        <v>2</v>
      </c>
      <c r="GH2255">
        <v>1</v>
      </c>
      <c r="GI2255">
        <v>2</v>
      </c>
      <c r="GJ2255">
        <v>0</v>
      </c>
      <c r="GK2255">
        <v>0</v>
      </c>
      <c r="GL2255">
        <f t="shared" si="1610"/>
        <v>0</v>
      </c>
      <c r="GM2255">
        <f t="shared" si="1611"/>
        <v>50070.91</v>
      </c>
      <c r="GN2255">
        <f t="shared" si="1612"/>
        <v>0</v>
      </c>
      <c r="GO2255">
        <f t="shared" si="1613"/>
        <v>50070.91</v>
      </c>
      <c r="GP2255">
        <f t="shared" si="1614"/>
        <v>0</v>
      </c>
      <c r="GR2255">
        <v>0</v>
      </c>
      <c r="GS2255">
        <v>3</v>
      </c>
      <c r="GT2255">
        <v>0</v>
      </c>
      <c r="GU2255" t="s">
        <v>3</v>
      </c>
      <c r="GV2255">
        <f t="shared" si="1615"/>
        <v>0</v>
      </c>
      <c r="GW2255">
        <v>1</v>
      </c>
      <c r="GX2255">
        <f t="shared" si="1616"/>
        <v>0</v>
      </c>
      <c r="HA2255">
        <v>0</v>
      </c>
      <c r="HB2255">
        <v>0</v>
      </c>
      <c r="HC2255">
        <f t="shared" si="1617"/>
        <v>0</v>
      </c>
      <c r="HE2255" t="s">
        <v>3</v>
      </c>
      <c r="HF2255" t="s">
        <v>3</v>
      </c>
      <c r="HM2255" t="s">
        <v>3</v>
      </c>
      <c r="IK2255">
        <v>0</v>
      </c>
    </row>
    <row r="2256" spans="1:245">
      <c r="A2256">
        <v>18</v>
      </c>
      <c r="B2256">
        <v>1</v>
      </c>
      <c r="C2256">
        <v>2461</v>
      </c>
      <c r="E2256" t="s">
        <v>327</v>
      </c>
      <c r="F2256" t="s">
        <v>398</v>
      </c>
      <c r="G2256" t="s">
        <v>399</v>
      </c>
      <c r="H2256" t="s">
        <v>400</v>
      </c>
      <c r="I2256">
        <f>I2255*J2256</f>
        <v>40</v>
      </c>
      <c r="J2256">
        <v>10</v>
      </c>
      <c r="K2256">
        <v>10</v>
      </c>
      <c r="O2256">
        <f t="shared" si="1583"/>
        <v>2509.54</v>
      </c>
      <c r="P2256">
        <f t="shared" si="1584"/>
        <v>2509.54</v>
      </c>
      <c r="Q2256">
        <f t="shared" si="1585"/>
        <v>0</v>
      </c>
      <c r="R2256">
        <f t="shared" si="1586"/>
        <v>0</v>
      </c>
      <c r="S2256">
        <f t="shared" si="1587"/>
        <v>0</v>
      </c>
      <c r="T2256">
        <f t="shared" si="1588"/>
        <v>0</v>
      </c>
      <c r="U2256">
        <f t="shared" si="1589"/>
        <v>0</v>
      </c>
      <c r="V2256">
        <f t="shared" si="1590"/>
        <v>0</v>
      </c>
      <c r="W2256">
        <f t="shared" si="1591"/>
        <v>30.8</v>
      </c>
      <c r="X2256">
        <f t="shared" si="1592"/>
        <v>0</v>
      </c>
      <c r="Y2256">
        <f t="shared" si="1593"/>
        <v>0</v>
      </c>
      <c r="AA2256">
        <v>35863109</v>
      </c>
      <c r="AB2256">
        <f t="shared" si="1594"/>
        <v>16.82</v>
      </c>
      <c r="AC2256">
        <f t="shared" si="1595"/>
        <v>16.82</v>
      </c>
      <c r="AD2256">
        <f>ROUND((((ET2256)-(EU2256))+AE2256),2)</f>
        <v>0</v>
      </c>
      <c r="AE2256">
        <f t="shared" si="1623"/>
        <v>0</v>
      </c>
      <c r="AF2256">
        <f t="shared" si="1623"/>
        <v>0</v>
      </c>
      <c r="AG2256">
        <f t="shared" si="1596"/>
        <v>0</v>
      </c>
      <c r="AH2256">
        <f t="shared" si="1624"/>
        <v>0</v>
      </c>
      <c r="AI2256">
        <f t="shared" si="1624"/>
        <v>0</v>
      </c>
      <c r="AJ2256">
        <f t="shared" si="1597"/>
        <v>0.77</v>
      </c>
      <c r="AK2256">
        <v>16.82</v>
      </c>
      <c r="AL2256">
        <v>16.82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0.77</v>
      </c>
      <c r="AT2256">
        <v>0</v>
      </c>
      <c r="AU2256">
        <v>0</v>
      </c>
      <c r="AV2256">
        <v>1</v>
      </c>
      <c r="AW2256">
        <v>1</v>
      </c>
      <c r="AZ2256">
        <v>1</v>
      </c>
      <c r="BA2256">
        <v>1</v>
      </c>
      <c r="BB2256">
        <v>1</v>
      </c>
      <c r="BC2256">
        <v>3.73</v>
      </c>
      <c r="BD2256" t="s">
        <v>3</v>
      </c>
      <c r="BE2256" t="s">
        <v>3</v>
      </c>
      <c r="BF2256" t="s">
        <v>3</v>
      </c>
      <c r="BG2256" t="s">
        <v>3</v>
      </c>
      <c r="BH2256">
        <v>3</v>
      </c>
      <c r="BI2256">
        <v>1</v>
      </c>
      <c r="BJ2256" t="s">
        <v>401</v>
      </c>
      <c r="BM2256">
        <v>500001</v>
      </c>
      <c r="BN2256">
        <v>0</v>
      </c>
      <c r="BO2256" t="s">
        <v>398</v>
      </c>
      <c r="BP2256">
        <v>1</v>
      </c>
      <c r="BQ2256">
        <v>8</v>
      </c>
      <c r="BR2256">
        <v>0</v>
      </c>
      <c r="BS2256">
        <v>1</v>
      </c>
      <c r="BT2256">
        <v>1</v>
      </c>
      <c r="BU2256">
        <v>1</v>
      </c>
      <c r="BV2256">
        <v>1</v>
      </c>
      <c r="BW2256">
        <v>1</v>
      </c>
      <c r="BX2256">
        <v>1</v>
      </c>
      <c r="BY2256" t="s">
        <v>3</v>
      </c>
      <c r="BZ2256">
        <v>0</v>
      </c>
      <c r="CA2256">
        <v>0</v>
      </c>
      <c r="CB2256" t="s">
        <v>3</v>
      </c>
      <c r="CE2256">
        <v>0</v>
      </c>
      <c r="CF2256">
        <v>0</v>
      </c>
      <c r="CG2256">
        <v>0</v>
      </c>
      <c r="CM2256">
        <v>0</v>
      </c>
      <c r="CN2256" t="s">
        <v>3</v>
      </c>
      <c r="CO2256">
        <v>0</v>
      </c>
      <c r="CP2256">
        <f t="shared" si="1598"/>
        <v>2509.54</v>
      </c>
      <c r="CQ2256">
        <f t="shared" si="1599"/>
        <v>62.738599999999998</v>
      </c>
      <c r="CR2256">
        <f t="shared" si="1600"/>
        <v>0</v>
      </c>
      <c r="CS2256">
        <f t="shared" si="1601"/>
        <v>0</v>
      </c>
      <c r="CT2256">
        <f t="shared" si="1602"/>
        <v>0</v>
      </c>
      <c r="CU2256">
        <f t="shared" si="1603"/>
        <v>0</v>
      </c>
      <c r="CV2256">
        <f t="shared" si="1604"/>
        <v>0</v>
      </c>
      <c r="CW2256">
        <f t="shared" si="1605"/>
        <v>0</v>
      </c>
      <c r="CX2256">
        <f t="shared" si="1606"/>
        <v>0.77</v>
      </c>
      <c r="CY2256">
        <f t="shared" si="1607"/>
        <v>0</v>
      </c>
      <c r="CZ2256">
        <f t="shared" si="1608"/>
        <v>0</v>
      </c>
      <c r="DC2256" t="s">
        <v>3</v>
      </c>
      <c r="DD2256" t="s">
        <v>3</v>
      </c>
      <c r="DE2256" t="s">
        <v>3</v>
      </c>
      <c r="DF2256" t="s">
        <v>3</v>
      </c>
      <c r="DG2256" t="s">
        <v>3</v>
      </c>
      <c r="DH2256" t="s">
        <v>3</v>
      </c>
      <c r="DI2256" t="s">
        <v>3</v>
      </c>
      <c r="DJ2256" t="s">
        <v>3</v>
      </c>
      <c r="DK2256" t="s">
        <v>3</v>
      </c>
      <c r="DL2256" t="s">
        <v>3</v>
      </c>
      <c r="DM2256" t="s">
        <v>3</v>
      </c>
      <c r="DN2256">
        <v>0</v>
      </c>
      <c r="DO2256">
        <v>0</v>
      </c>
      <c r="DP2256">
        <v>1</v>
      </c>
      <c r="DQ2256">
        <v>1</v>
      </c>
      <c r="DU2256">
        <v>1003</v>
      </c>
      <c r="DV2256" t="s">
        <v>400</v>
      </c>
      <c r="DW2256" t="s">
        <v>400</v>
      </c>
      <c r="DX2256">
        <v>10</v>
      </c>
      <c r="DZ2256" t="s">
        <v>3</v>
      </c>
      <c r="EA2256" t="s">
        <v>3</v>
      </c>
      <c r="EB2256" t="s">
        <v>3</v>
      </c>
      <c r="EC2256" t="s">
        <v>3</v>
      </c>
      <c r="EE2256">
        <v>29085443</v>
      </c>
      <c r="EF2256">
        <v>8</v>
      </c>
      <c r="EG2256" t="s">
        <v>144</v>
      </c>
      <c r="EH2256">
        <v>0</v>
      </c>
      <c r="EI2256" t="s">
        <v>3</v>
      </c>
      <c r="EJ2256">
        <v>1</v>
      </c>
      <c r="EK2256">
        <v>500001</v>
      </c>
      <c r="EL2256" t="s">
        <v>145</v>
      </c>
      <c r="EM2256" t="s">
        <v>146</v>
      </c>
      <c r="EO2256" t="s">
        <v>3</v>
      </c>
      <c r="EQ2256">
        <v>0</v>
      </c>
      <c r="ER2256">
        <v>16.82</v>
      </c>
      <c r="ES2256">
        <v>16.82</v>
      </c>
      <c r="ET2256">
        <v>0</v>
      </c>
      <c r="EU2256">
        <v>0</v>
      </c>
      <c r="EV2256">
        <v>0</v>
      </c>
      <c r="EW2256">
        <v>0</v>
      </c>
      <c r="EX2256">
        <v>0</v>
      </c>
      <c r="FQ2256">
        <v>0</v>
      </c>
      <c r="FR2256">
        <f t="shared" si="1609"/>
        <v>0</v>
      </c>
      <c r="FS2256">
        <v>0</v>
      </c>
      <c r="FX2256">
        <v>0</v>
      </c>
      <c r="FY2256">
        <v>0</v>
      </c>
      <c r="GA2256" t="s">
        <v>3</v>
      </c>
      <c r="GD2256">
        <v>1</v>
      </c>
      <c r="GF2256">
        <v>2119047365</v>
      </c>
      <c r="GG2256">
        <v>2</v>
      </c>
      <c r="GH2256">
        <v>1</v>
      </c>
      <c r="GI2256">
        <v>2</v>
      </c>
      <c r="GJ2256">
        <v>0</v>
      </c>
      <c r="GK2256">
        <v>0</v>
      </c>
      <c r="GL2256">
        <f t="shared" si="1610"/>
        <v>0</v>
      </c>
      <c r="GM2256">
        <f t="shared" si="1611"/>
        <v>2509.54</v>
      </c>
      <c r="GN2256">
        <f t="shared" si="1612"/>
        <v>2509.54</v>
      </c>
      <c r="GO2256">
        <f t="shared" si="1613"/>
        <v>0</v>
      </c>
      <c r="GP2256">
        <f t="shared" si="1614"/>
        <v>0</v>
      </c>
      <c r="GR2256">
        <v>0</v>
      </c>
      <c r="GS2256">
        <v>3</v>
      </c>
      <c r="GT2256">
        <v>0</v>
      </c>
      <c r="GU2256" t="s">
        <v>3</v>
      </c>
      <c r="GV2256">
        <f t="shared" si="1615"/>
        <v>0</v>
      </c>
      <c r="GW2256">
        <v>1</v>
      </c>
      <c r="GX2256">
        <f t="shared" si="1616"/>
        <v>0</v>
      </c>
      <c r="HA2256">
        <v>0</v>
      </c>
      <c r="HB2256">
        <v>0</v>
      </c>
      <c r="HC2256">
        <f t="shared" si="1617"/>
        <v>0</v>
      </c>
      <c r="HE2256" t="s">
        <v>3</v>
      </c>
      <c r="HF2256" t="s">
        <v>3</v>
      </c>
      <c r="HM2256" t="s">
        <v>3</v>
      </c>
      <c r="IK2256">
        <v>0</v>
      </c>
    </row>
    <row r="2257" spans="1:245">
      <c r="A2257">
        <v>18</v>
      </c>
      <c r="B2257">
        <v>1</v>
      </c>
      <c r="C2257">
        <v>2463</v>
      </c>
      <c r="E2257" t="s">
        <v>331</v>
      </c>
      <c r="F2257" t="s">
        <v>402</v>
      </c>
      <c r="G2257" t="s">
        <v>403</v>
      </c>
      <c r="H2257" t="s">
        <v>404</v>
      </c>
      <c r="I2257">
        <f>I2255*J2257</f>
        <v>0.4</v>
      </c>
      <c r="J2257">
        <v>0.1</v>
      </c>
      <c r="K2257">
        <v>0.1</v>
      </c>
      <c r="O2257">
        <f t="shared" si="1583"/>
        <v>12796.53</v>
      </c>
      <c r="P2257">
        <f t="shared" si="1584"/>
        <v>12796.53</v>
      </c>
      <c r="Q2257">
        <f t="shared" si="1585"/>
        <v>0</v>
      </c>
      <c r="R2257">
        <f t="shared" si="1586"/>
        <v>0</v>
      </c>
      <c r="S2257">
        <f t="shared" si="1587"/>
        <v>0</v>
      </c>
      <c r="T2257">
        <f t="shared" si="1588"/>
        <v>0</v>
      </c>
      <c r="U2257">
        <f t="shared" si="1589"/>
        <v>0</v>
      </c>
      <c r="V2257">
        <f t="shared" si="1590"/>
        <v>0</v>
      </c>
      <c r="W2257">
        <f t="shared" si="1591"/>
        <v>23.77</v>
      </c>
      <c r="X2257">
        <f t="shared" si="1592"/>
        <v>0</v>
      </c>
      <c r="Y2257">
        <f t="shared" si="1593"/>
        <v>0</v>
      </c>
      <c r="AA2257">
        <v>35863109</v>
      </c>
      <c r="AB2257">
        <f t="shared" si="1594"/>
        <v>3090.95</v>
      </c>
      <c r="AC2257">
        <f t="shared" si="1595"/>
        <v>3090.95</v>
      </c>
      <c r="AD2257">
        <f>ROUND((((ET2257)-(EU2257))+AE2257),2)</f>
        <v>0</v>
      </c>
      <c r="AE2257">
        <f t="shared" si="1623"/>
        <v>0</v>
      </c>
      <c r="AF2257">
        <f t="shared" si="1623"/>
        <v>0</v>
      </c>
      <c r="AG2257">
        <f t="shared" si="1596"/>
        <v>0</v>
      </c>
      <c r="AH2257">
        <f t="shared" si="1624"/>
        <v>0</v>
      </c>
      <c r="AI2257">
        <f t="shared" si="1624"/>
        <v>0</v>
      </c>
      <c r="AJ2257">
        <f t="shared" si="1597"/>
        <v>59.42</v>
      </c>
      <c r="AK2257">
        <v>3090.95</v>
      </c>
      <c r="AL2257">
        <v>3090.95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59.42</v>
      </c>
      <c r="AT2257">
        <v>0</v>
      </c>
      <c r="AU2257">
        <v>0</v>
      </c>
      <c r="AV2257">
        <v>1</v>
      </c>
      <c r="AW2257">
        <v>1</v>
      </c>
      <c r="AZ2257">
        <v>1</v>
      </c>
      <c r="BA2257">
        <v>1</v>
      </c>
      <c r="BB2257">
        <v>1</v>
      </c>
      <c r="BC2257">
        <v>10.35</v>
      </c>
      <c r="BD2257" t="s">
        <v>3</v>
      </c>
      <c r="BE2257" t="s">
        <v>3</v>
      </c>
      <c r="BF2257" t="s">
        <v>3</v>
      </c>
      <c r="BG2257" t="s">
        <v>3</v>
      </c>
      <c r="BH2257">
        <v>3</v>
      </c>
      <c r="BI2257">
        <v>2</v>
      </c>
      <c r="BJ2257" t="s">
        <v>405</v>
      </c>
      <c r="BM2257">
        <v>500002</v>
      </c>
      <c r="BN2257">
        <v>0</v>
      </c>
      <c r="BO2257" t="s">
        <v>402</v>
      </c>
      <c r="BP2257">
        <v>1</v>
      </c>
      <c r="BQ2257">
        <v>12</v>
      </c>
      <c r="BR2257">
        <v>0</v>
      </c>
      <c r="BS2257">
        <v>1</v>
      </c>
      <c r="BT2257">
        <v>1</v>
      </c>
      <c r="BU2257">
        <v>1</v>
      </c>
      <c r="BV2257">
        <v>1</v>
      </c>
      <c r="BW2257">
        <v>1</v>
      </c>
      <c r="BX2257">
        <v>1</v>
      </c>
      <c r="BY2257" t="s">
        <v>3</v>
      </c>
      <c r="BZ2257">
        <v>0</v>
      </c>
      <c r="CA2257">
        <v>0</v>
      </c>
      <c r="CB2257" t="s">
        <v>3</v>
      </c>
      <c r="CE2257">
        <v>0</v>
      </c>
      <c r="CF2257">
        <v>0</v>
      </c>
      <c r="CG2257">
        <v>0</v>
      </c>
      <c r="CM2257">
        <v>0</v>
      </c>
      <c r="CN2257" t="s">
        <v>3</v>
      </c>
      <c r="CO2257">
        <v>0</v>
      </c>
      <c r="CP2257">
        <f t="shared" si="1598"/>
        <v>12796.53</v>
      </c>
      <c r="CQ2257">
        <f t="shared" si="1599"/>
        <v>31991.332499999997</v>
      </c>
      <c r="CR2257">
        <f t="shared" si="1600"/>
        <v>0</v>
      </c>
      <c r="CS2257">
        <f t="shared" si="1601"/>
        <v>0</v>
      </c>
      <c r="CT2257">
        <f t="shared" si="1602"/>
        <v>0</v>
      </c>
      <c r="CU2257">
        <f t="shared" si="1603"/>
        <v>0</v>
      </c>
      <c r="CV2257">
        <f t="shared" si="1604"/>
        <v>0</v>
      </c>
      <c r="CW2257">
        <f t="shared" si="1605"/>
        <v>0</v>
      </c>
      <c r="CX2257">
        <f t="shared" si="1606"/>
        <v>59.42</v>
      </c>
      <c r="CY2257">
        <f t="shared" si="1607"/>
        <v>0</v>
      </c>
      <c r="CZ2257">
        <f t="shared" si="1608"/>
        <v>0</v>
      </c>
      <c r="DC2257" t="s">
        <v>3</v>
      </c>
      <c r="DD2257" t="s">
        <v>3</v>
      </c>
      <c r="DE2257" t="s">
        <v>3</v>
      </c>
      <c r="DF2257" t="s">
        <v>3</v>
      </c>
      <c r="DG2257" t="s">
        <v>3</v>
      </c>
      <c r="DH2257" t="s">
        <v>3</v>
      </c>
      <c r="DI2257" t="s">
        <v>3</v>
      </c>
      <c r="DJ2257" t="s">
        <v>3</v>
      </c>
      <c r="DK2257" t="s">
        <v>3</v>
      </c>
      <c r="DL2257" t="s">
        <v>3</v>
      </c>
      <c r="DM2257" t="s">
        <v>3</v>
      </c>
      <c r="DN2257">
        <v>0</v>
      </c>
      <c r="DO2257">
        <v>0</v>
      </c>
      <c r="DP2257">
        <v>1</v>
      </c>
      <c r="DQ2257">
        <v>1</v>
      </c>
      <c r="DU2257">
        <v>1013</v>
      </c>
      <c r="DV2257" t="s">
        <v>404</v>
      </c>
      <c r="DW2257" t="s">
        <v>406</v>
      </c>
      <c r="DX2257">
        <v>1</v>
      </c>
      <c r="DZ2257" t="s">
        <v>3</v>
      </c>
      <c r="EA2257" t="s">
        <v>3</v>
      </c>
      <c r="EB2257" t="s">
        <v>3</v>
      </c>
      <c r="EC2257" t="s">
        <v>3</v>
      </c>
      <c r="EE2257">
        <v>29085444</v>
      </c>
      <c r="EF2257">
        <v>12</v>
      </c>
      <c r="EG2257" t="s">
        <v>32</v>
      </c>
      <c r="EH2257">
        <v>0</v>
      </c>
      <c r="EI2257" t="s">
        <v>3</v>
      </c>
      <c r="EJ2257">
        <v>2</v>
      </c>
      <c r="EK2257">
        <v>500002</v>
      </c>
      <c r="EL2257" t="s">
        <v>33</v>
      </c>
      <c r="EM2257" t="s">
        <v>34</v>
      </c>
      <c r="EO2257" t="s">
        <v>3</v>
      </c>
      <c r="EQ2257">
        <v>0</v>
      </c>
      <c r="ER2257">
        <v>3090.95</v>
      </c>
      <c r="ES2257">
        <v>3090.95</v>
      </c>
      <c r="ET2257">
        <v>0</v>
      </c>
      <c r="EU2257">
        <v>0</v>
      </c>
      <c r="EV2257">
        <v>0</v>
      </c>
      <c r="EW2257">
        <v>0</v>
      </c>
      <c r="EX2257">
        <v>0</v>
      </c>
      <c r="FQ2257">
        <v>0</v>
      </c>
      <c r="FR2257">
        <f t="shared" si="1609"/>
        <v>0</v>
      </c>
      <c r="FS2257">
        <v>0</v>
      </c>
      <c r="FX2257">
        <v>0</v>
      </c>
      <c r="FY2257">
        <v>0</v>
      </c>
      <c r="GA2257" t="s">
        <v>3</v>
      </c>
      <c r="GD2257">
        <v>1</v>
      </c>
      <c r="GF2257">
        <v>-941243289</v>
      </c>
      <c r="GG2257">
        <v>2</v>
      </c>
      <c r="GH2257">
        <v>1</v>
      </c>
      <c r="GI2257">
        <v>2</v>
      </c>
      <c r="GJ2257">
        <v>0</v>
      </c>
      <c r="GK2257">
        <v>0</v>
      </c>
      <c r="GL2257">
        <f t="shared" si="1610"/>
        <v>0</v>
      </c>
      <c r="GM2257">
        <f t="shared" si="1611"/>
        <v>12796.53</v>
      </c>
      <c r="GN2257">
        <f t="shared" si="1612"/>
        <v>0</v>
      </c>
      <c r="GO2257">
        <f t="shared" si="1613"/>
        <v>12796.53</v>
      </c>
      <c r="GP2257">
        <f t="shared" si="1614"/>
        <v>0</v>
      </c>
      <c r="GR2257">
        <v>0</v>
      </c>
      <c r="GS2257">
        <v>3</v>
      </c>
      <c r="GT2257">
        <v>0</v>
      </c>
      <c r="GU2257" t="s">
        <v>3</v>
      </c>
      <c r="GV2257">
        <f t="shared" si="1615"/>
        <v>0</v>
      </c>
      <c r="GW2257">
        <v>1</v>
      </c>
      <c r="GX2257">
        <f t="shared" si="1616"/>
        <v>0</v>
      </c>
      <c r="HA2257">
        <v>0</v>
      </c>
      <c r="HB2257">
        <v>0</v>
      </c>
      <c r="HC2257">
        <f t="shared" si="1617"/>
        <v>0</v>
      </c>
      <c r="HE2257" t="s">
        <v>3</v>
      </c>
      <c r="HF2257" t="s">
        <v>3</v>
      </c>
      <c r="HM2257" t="s">
        <v>3</v>
      </c>
      <c r="IK2257">
        <v>0</v>
      </c>
    </row>
    <row r="2259" spans="1:245">
      <c r="A2259" s="2">
        <v>51</v>
      </c>
      <c r="B2259" s="2">
        <f>B2228</f>
        <v>1</v>
      </c>
      <c r="C2259" s="2">
        <f>A2228</f>
        <v>5</v>
      </c>
      <c r="D2259" s="2">
        <f>ROW(A2228)</f>
        <v>2228</v>
      </c>
      <c r="E2259" s="2"/>
      <c r="F2259" s="2" t="str">
        <f>IF(F2228&lt;&gt;"",F2228,"")</f>
        <v>Новый подраздел</v>
      </c>
      <c r="G2259" s="2" t="str">
        <f>IF(G2228&lt;&gt;"",G2228,"")</f>
        <v>ремонт</v>
      </c>
      <c r="H2259" s="2">
        <v>0</v>
      </c>
      <c r="I2259" s="2"/>
      <c r="J2259" s="2"/>
      <c r="K2259" s="2"/>
      <c r="L2259" s="2"/>
      <c r="M2259" s="2"/>
      <c r="N2259" s="2"/>
      <c r="O2259" s="2">
        <f t="shared" ref="O2259:T2259" si="1625">ROUND(AB2259,2)</f>
        <v>187208.69</v>
      </c>
      <c r="P2259" s="2">
        <f t="shared" si="1625"/>
        <v>106546.75</v>
      </c>
      <c r="Q2259" s="2">
        <f t="shared" si="1625"/>
        <v>4148.74</v>
      </c>
      <c r="R2259" s="2">
        <f t="shared" si="1625"/>
        <v>1039.8499999999999</v>
      </c>
      <c r="S2259" s="2">
        <f t="shared" si="1625"/>
        <v>76513.2</v>
      </c>
      <c r="T2259" s="2">
        <f t="shared" si="1625"/>
        <v>0</v>
      </c>
      <c r="U2259" s="2">
        <f>AH2259</f>
        <v>252.45137399999999</v>
      </c>
      <c r="V2259" s="2">
        <f>AI2259</f>
        <v>2.7224750000000002</v>
      </c>
      <c r="W2259" s="2">
        <f>ROUND(AJ2259,2)</f>
        <v>563.92999999999995</v>
      </c>
      <c r="X2259" s="2">
        <f>ROUND(AK2259,2)</f>
        <v>65822.2</v>
      </c>
      <c r="Y2259" s="2">
        <f>ROUND(AL2259,2)</f>
        <v>34962.910000000003</v>
      </c>
      <c r="Z2259" s="2"/>
      <c r="AA2259" s="2"/>
      <c r="AB2259" s="2">
        <f>ROUND(SUMIF(AA2232:AA2257,"=35863109",O2232:O2257),2)</f>
        <v>187208.69</v>
      </c>
      <c r="AC2259" s="2">
        <f>ROUND(SUMIF(AA2232:AA2257,"=35863109",P2232:P2257),2)</f>
        <v>106546.75</v>
      </c>
      <c r="AD2259" s="2">
        <f>ROUND(SUMIF(AA2232:AA2257,"=35863109",Q2232:Q2257),2)</f>
        <v>4148.74</v>
      </c>
      <c r="AE2259" s="2">
        <f>ROUND(SUMIF(AA2232:AA2257,"=35863109",R2232:R2257),2)</f>
        <v>1039.8499999999999</v>
      </c>
      <c r="AF2259" s="2">
        <f>ROUND(SUMIF(AA2232:AA2257,"=35863109",S2232:S2257),2)</f>
        <v>76513.2</v>
      </c>
      <c r="AG2259" s="2">
        <f>ROUND(SUMIF(AA2232:AA2257,"=35863109",T2232:T2257),2)</f>
        <v>0</v>
      </c>
      <c r="AH2259" s="2">
        <f>SUMIF(AA2232:AA2257,"=35863109",U2232:U2257)</f>
        <v>252.45137399999999</v>
      </c>
      <c r="AI2259" s="2">
        <f>SUMIF(AA2232:AA2257,"=35863109",V2232:V2257)</f>
        <v>2.7224750000000002</v>
      </c>
      <c r="AJ2259" s="2">
        <f>ROUND(SUMIF(AA2232:AA2257,"=35863109",W2232:W2257),2)</f>
        <v>563.92999999999995</v>
      </c>
      <c r="AK2259" s="2">
        <f>ROUND(SUMIF(AA2232:AA2257,"=35863109",X2232:X2257),2)</f>
        <v>65822.2</v>
      </c>
      <c r="AL2259" s="2">
        <f>ROUND(SUMIF(AA2232:AA2257,"=35863109",Y2232:Y2257),2)</f>
        <v>34962.910000000003</v>
      </c>
      <c r="AM2259" s="2"/>
      <c r="AN2259" s="2"/>
      <c r="AO2259" s="2">
        <f t="shared" ref="AO2259:BD2259" si="1626">ROUND(BX2259,2)</f>
        <v>0</v>
      </c>
      <c r="AP2259" s="2">
        <f t="shared" si="1626"/>
        <v>0</v>
      </c>
      <c r="AQ2259" s="2">
        <f t="shared" si="1626"/>
        <v>0</v>
      </c>
      <c r="AR2259" s="2">
        <f t="shared" si="1626"/>
        <v>287993.8</v>
      </c>
      <c r="AS2259" s="2">
        <f t="shared" si="1626"/>
        <v>215666.97</v>
      </c>
      <c r="AT2259" s="2">
        <f t="shared" si="1626"/>
        <v>72326.83</v>
      </c>
      <c r="AU2259" s="2">
        <f t="shared" si="1626"/>
        <v>0</v>
      </c>
      <c r="AV2259" s="2">
        <f t="shared" si="1626"/>
        <v>106546.75</v>
      </c>
      <c r="AW2259" s="2">
        <f t="shared" si="1626"/>
        <v>106546.75</v>
      </c>
      <c r="AX2259" s="2">
        <f t="shared" si="1626"/>
        <v>0</v>
      </c>
      <c r="AY2259" s="2">
        <f t="shared" si="1626"/>
        <v>106546.75</v>
      </c>
      <c r="AZ2259" s="2">
        <f t="shared" si="1626"/>
        <v>0</v>
      </c>
      <c r="BA2259" s="2">
        <f t="shared" si="1626"/>
        <v>0</v>
      </c>
      <c r="BB2259" s="2">
        <f t="shared" si="1626"/>
        <v>0</v>
      </c>
      <c r="BC2259" s="2">
        <f t="shared" si="1626"/>
        <v>0</v>
      </c>
      <c r="BD2259" s="2">
        <f t="shared" si="1626"/>
        <v>0</v>
      </c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>
        <f>ROUND(SUMIF(AA2232:AA2257,"=35863109",FQ2232:FQ2257),2)</f>
        <v>0</v>
      </c>
      <c r="BY2259" s="2">
        <f>ROUND(SUMIF(AA2232:AA2257,"=35863109",FR2232:FR2257),2)</f>
        <v>0</v>
      </c>
      <c r="BZ2259" s="2">
        <f>ROUND(SUMIF(AA2232:AA2257,"=35863109",GL2232:GL2257),2)</f>
        <v>0</v>
      </c>
      <c r="CA2259" s="2">
        <f>ROUND(SUMIF(AA2232:AA2257,"=35863109",GM2232:GM2257),2)</f>
        <v>287993.8</v>
      </c>
      <c r="CB2259" s="2">
        <f>ROUND(SUMIF(AA2232:AA2257,"=35863109",GN2232:GN2257),2)</f>
        <v>215666.97</v>
      </c>
      <c r="CC2259" s="2">
        <f>ROUND(SUMIF(AA2232:AA2257,"=35863109",GO2232:GO2257),2)</f>
        <v>72326.83</v>
      </c>
      <c r="CD2259" s="2">
        <f>ROUND(SUMIF(AA2232:AA2257,"=35863109",GP2232:GP2257),2)</f>
        <v>0</v>
      </c>
      <c r="CE2259" s="2">
        <f>AC2259-BX2259</f>
        <v>106546.75</v>
      </c>
      <c r="CF2259" s="2">
        <f>AC2259-BY2259</f>
        <v>106546.75</v>
      </c>
      <c r="CG2259" s="2">
        <f>BX2259-BZ2259</f>
        <v>0</v>
      </c>
      <c r="CH2259" s="2">
        <f>AC2259-BX2259-BY2259+BZ2259</f>
        <v>106546.75</v>
      </c>
      <c r="CI2259" s="2">
        <f>BY2259-BZ2259</f>
        <v>0</v>
      </c>
      <c r="CJ2259" s="2">
        <f>ROUND(SUMIF(AA2232:AA2257,"=35863109",GX2232:GX2257),2)</f>
        <v>0</v>
      </c>
      <c r="CK2259" s="2">
        <f>ROUND(SUMIF(AA2232:AA2257,"=35863109",GY2232:GY2257),2)</f>
        <v>0</v>
      </c>
      <c r="CL2259" s="2">
        <f>ROUND(SUMIF(AA2232:AA2257,"=35863109",GZ2232:GZ2257),2)</f>
        <v>0</v>
      </c>
      <c r="CM2259" s="2">
        <f>ROUND(SUMIF(AA2232:AA2257,"=35863109",HD2232:HD2257),2)</f>
        <v>0</v>
      </c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  <c r="EO2259" s="3"/>
      <c r="EP2259" s="3"/>
      <c r="EQ2259" s="3"/>
      <c r="ER2259" s="3"/>
      <c r="ES2259" s="3"/>
      <c r="ET2259" s="3"/>
      <c r="EU2259" s="3"/>
      <c r="EV2259" s="3"/>
      <c r="EW2259" s="3"/>
      <c r="EX2259" s="3"/>
      <c r="EY2259" s="3"/>
      <c r="EZ2259" s="3"/>
      <c r="FA2259" s="3"/>
      <c r="FB2259" s="3"/>
      <c r="FC2259" s="3"/>
      <c r="FD2259" s="3"/>
      <c r="FE2259" s="3"/>
      <c r="FF2259" s="3"/>
      <c r="FG2259" s="3"/>
      <c r="FH2259" s="3"/>
      <c r="FI2259" s="3"/>
      <c r="FJ2259" s="3"/>
      <c r="FK2259" s="3"/>
      <c r="FL2259" s="3"/>
      <c r="FM2259" s="3"/>
      <c r="FN2259" s="3"/>
      <c r="FO2259" s="3"/>
      <c r="FP2259" s="3"/>
      <c r="FQ2259" s="3"/>
      <c r="FR2259" s="3"/>
      <c r="FS2259" s="3"/>
      <c r="FT2259" s="3"/>
      <c r="FU2259" s="3"/>
      <c r="FV2259" s="3"/>
      <c r="FW2259" s="3"/>
      <c r="FX2259" s="3"/>
      <c r="FY2259" s="3"/>
      <c r="FZ2259" s="3"/>
      <c r="GA2259" s="3"/>
      <c r="GB2259" s="3"/>
      <c r="GC2259" s="3"/>
      <c r="GD2259" s="3"/>
      <c r="GE2259" s="3"/>
      <c r="GF2259" s="3"/>
      <c r="GG2259" s="3"/>
      <c r="GH2259" s="3"/>
      <c r="GI2259" s="3"/>
      <c r="GJ2259" s="3"/>
      <c r="GK2259" s="3"/>
      <c r="GL2259" s="3"/>
      <c r="GM2259" s="3"/>
      <c r="GN2259" s="3"/>
      <c r="GO2259" s="3"/>
      <c r="GP2259" s="3"/>
      <c r="GQ2259" s="3"/>
      <c r="GR2259" s="3"/>
      <c r="GS2259" s="3"/>
      <c r="GT2259" s="3"/>
      <c r="GU2259" s="3"/>
      <c r="GV2259" s="3"/>
      <c r="GW2259" s="3"/>
      <c r="GX2259" s="3">
        <v>0</v>
      </c>
    </row>
    <row r="2261" spans="1:245">
      <c r="A2261" s="4">
        <v>50</v>
      </c>
      <c r="B2261" s="4">
        <v>0</v>
      </c>
      <c r="C2261" s="4">
        <v>0</v>
      </c>
      <c r="D2261" s="4">
        <v>1</v>
      </c>
      <c r="E2261" s="4">
        <v>201</v>
      </c>
      <c r="F2261" s="4">
        <f>ROUND(Source!O2259,O2261)</f>
        <v>187208.69</v>
      </c>
      <c r="G2261" s="4" t="s">
        <v>71</v>
      </c>
      <c r="H2261" s="4" t="s">
        <v>72</v>
      </c>
      <c r="I2261" s="4"/>
      <c r="J2261" s="4"/>
      <c r="K2261" s="4">
        <v>201</v>
      </c>
      <c r="L2261" s="4">
        <v>1</v>
      </c>
      <c r="M2261" s="4">
        <v>3</v>
      </c>
      <c r="N2261" s="4" t="s">
        <v>3</v>
      </c>
      <c r="O2261" s="4">
        <v>2</v>
      </c>
      <c r="P2261" s="4"/>
      <c r="Q2261" s="4"/>
      <c r="R2261" s="4"/>
      <c r="S2261" s="4"/>
      <c r="T2261" s="4"/>
      <c r="U2261" s="4"/>
      <c r="V2261" s="4"/>
      <c r="W2261" s="4"/>
    </row>
    <row r="2262" spans="1:245">
      <c r="A2262" s="4">
        <v>50</v>
      </c>
      <c r="B2262" s="4">
        <v>0</v>
      </c>
      <c r="C2262" s="4">
        <v>0</v>
      </c>
      <c r="D2262" s="4">
        <v>1</v>
      </c>
      <c r="E2262" s="4">
        <v>202</v>
      </c>
      <c r="F2262" s="4">
        <f>ROUND(Source!P2259,O2262)</f>
        <v>106546.75</v>
      </c>
      <c r="G2262" s="4" t="s">
        <v>73</v>
      </c>
      <c r="H2262" s="4" t="s">
        <v>74</v>
      </c>
      <c r="I2262" s="4"/>
      <c r="J2262" s="4"/>
      <c r="K2262" s="4">
        <v>202</v>
      </c>
      <c r="L2262" s="4">
        <v>2</v>
      </c>
      <c r="M2262" s="4">
        <v>3</v>
      </c>
      <c r="N2262" s="4" t="s">
        <v>3</v>
      </c>
      <c r="O2262" s="4">
        <v>2</v>
      </c>
      <c r="P2262" s="4"/>
      <c r="Q2262" s="4"/>
      <c r="R2262" s="4"/>
      <c r="S2262" s="4"/>
      <c r="T2262" s="4"/>
      <c r="U2262" s="4"/>
      <c r="V2262" s="4"/>
      <c r="W2262" s="4"/>
    </row>
    <row r="2263" spans="1:245">
      <c r="A2263" s="4">
        <v>50</v>
      </c>
      <c r="B2263" s="4">
        <v>0</v>
      </c>
      <c r="C2263" s="4">
        <v>0</v>
      </c>
      <c r="D2263" s="4">
        <v>1</v>
      </c>
      <c r="E2263" s="4">
        <v>222</v>
      </c>
      <c r="F2263" s="4">
        <f>ROUND(Source!AO2259,O2263)</f>
        <v>0</v>
      </c>
      <c r="G2263" s="4" t="s">
        <v>75</v>
      </c>
      <c r="H2263" s="4" t="s">
        <v>76</v>
      </c>
      <c r="I2263" s="4"/>
      <c r="J2263" s="4"/>
      <c r="K2263" s="4">
        <v>222</v>
      </c>
      <c r="L2263" s="4">
        <v>3</v>
      </c>
      <c r="M2263" s="4">
        <v>3</v>
      </c>
      <c r="N2263" s="4" t="s">
        <v>3</v>
      </c>
      <c r="O2263" s="4">
        <v>2</v>
      </c>
      <c r="P2263" s="4"/>
      <c r="Q2263" s="4"/>
      <c r="R2263" s="4"/>
      <c r="S2263" s="4"/>
      <c r="T2263" s="4"/>
      <c r="U2263" s="4"/>
      <c r="V2263" s="4"/>
      <c r="W2263" s="4"/>
    </row>
    <row r="2264" spans="1:245">
      <c r="A2264" s="4">
        <v>50</v>
      </c>
      <c r="B2264" s="4">
        <v>0</v>
      </c>
      <c r="C2264" s="4">
        <v>0</v>
      </c>
      <c r="D2264" s="4">
        <v>1</v>
      </c>
      <c r="E2264" s="4">
        <v>225</v>
      </c>
      <c r="F2264" s="4">
        <f>ROUND(Source!AV2259,O2264)</f>
        <v>106546.75</v>
      </c>
      <c r="G2264" s="4" t="s">
        <v>77</v>
      </c>
      <c r="H2264" s="4" t="s">
        <v>78</v>
      </c>
      <c r="I2264" s="4"/>
      <c r="J2264" s="4"/>
      <c r="K2264" s="4">
        <v>225</v>
      </c>
      <c r="L2264" s="4">
        <v>4</v>
      </c>
      <c r="M2264" s="4">
        <v>3</v>
      </c>
      <c r="N2264" s="4" t="s">
        <v>3</v>
      </c>
      <c r="O2264" s="4">
        <v>2</v>
      </c>
      <c r="P2264" s="4"/>
      <c r="Q2264" s="4"/>
      <c r="R2264" s="4"/>
      <c r="S2264" s="4"/>
      <c r="T2264" s="4"/>
      <c r="U2264" s="4"/>
      <c r="V2264" s="4"/>
      <c r="W2264" s="4"/>
    </row>
    <row r="2265" spans="1:245">
      <c r="A2265" s="4">
        <v>50</v>
      </c>
      <c r="B2265" s="4">
        <v>0</v>
      </c>
      <c r="C2265" s="4">
        <v>0</v>
      </c>
      <c r="D2265" s="4">
        <v>1</v>
      </c>
      <c r="E2265" s="4">
        <v>226</v>
      </c>
      <c r="F2265" s="4">
        <f>ROUND(Source!AW2259,O2265)</f>
        <v>106546.75</v>
      </c>
      <c r="G2265" s="4" t="s">
        <v>79</v>
      </c>
      <c r="H2265" s="4" t="s">
        <v>80</v>
      </c>
      <c r="I2265" s="4"/>
      <c r="J2265" s="4"/>
      <c r="K2265" s="4">
        <v>226</v>
      </c>
      <c r="L2265" s="4">
        <v>5</v>
      </c>
      <c r="M2265" s="4">
        <v>3</v>
      </c>
      <c r="N2265" s="4" t="s">
        <v>3</v>
      </c>
      <c r="O2265" s="4">
        <v>2</v>
      </c>
      <c r="P2265" s="4"/>
      <c r="Q2265" s="4"/>
      <c r="R2265" s="4"/>
      <c r="S2265" s="4"/>
      <c r="T2265" s="4"/>
      <c r="U2265" s="4"/>
      <c r="V2265" s="4"/>
      <c r="W2265" s="4"/>
    </row>
    <row r="2266" spans="1:245">
      <c r="A2266" s="4">
        <v>50</v>
      </c>
      <c r="B2266" s="4">
        <v>0</v>
      </c>
      <c r="C2266" s="4">
        <v>0</v>
      </c>
      <c r="D2266" s="4">
        <v>1</v>
      </c>
      <c r="E2266" s="4">
        <v>227</v>
      </c>
      <c r="F2266" s="4">
        <f>ROUND(Source!AX2259,O2266)</f>
        <v>0</v>
      </c>
      <c r="G2266" s="4" t="s">
        <v>81</v>
      </c>
      <c r="H2266" s="4" t="s">
        <v>82</v>
      </c>
      <c r="I2266" s="4"/>
      <c r="J2266" s="4"/>
      <c r="K2266" s="4">
        <v>227</v>
      </c>
      <c r="L2266" s="4">
        <v>6</v>
      </c>
      <c r="M2266" s="4">
        <v>3</v>
      </c>
      <c r="N2266" s="4" t="s">
        <v>3</v>
      </c>
      <c r="O2266" s="4">
        <v>2</v>
      </c>
      <c r="P2266" s="4"/>
      <c r="Q2266" s="4"/>
      <c r="R2266" s="4"/>
      <c r="S2266" s="4"/>
      <c r="T2266" s="4"/>
      <c r="U2266" s="4"/>
      <c r="V2266" s="4"/>
      <c r="W2266" s="4"/>
    </row>
    <row r="2267" spans="1:245">
      <c r="A2267" s="4">
        <v>50</v>
      </c>
      <c r="B2267" s="4">
        <v>0</v>
      </c>
      <c r="C2267" s="4">
        <v>0</v>
      </c>
      <c r="D2267" s="4">
        <v>1</v>
      </c>
      <c r="E2267" s="4">
        <v>228</v>
      </c>
      <c r="F2267" s="4">
        <f>ROUND(Source!AY2259,O2267)</f>
        <v>106546.75</v>
      </c>
      <c r="G2267" s="4" t="s">
        <v>83</v>
      </c>
      <c r="H2267" s="4" t="s">
        <v>84</v>
      </c>
      <c r="I2267" s="4"/>
      <c r="J2267" s="4"/>
      <c r="K2267" s="4">
        <v>228</v>
      </c>
      <c r="L2267" s="4">
        <v>7</v>
      </c>
      <c r="M2267" s="4">
        <v>3</v>
      </c>
      <c r="N2267" s="4" t="s">
        <v>3</v>
      </c>
      <c r="O2267" s="4">
        <v>2</v>
      </c>
      <c r="P2267" s="4"/>
      <c r="Q2267" s="4"/>
      <c r="R2267" s="4"/>
      <c r="S2267" s="4"/>
      <c r="T2267" s="4"/>
      <c r="U2267" s="4"/>
      <c r="V2267" s="4"/>
      <c r="W2267" s="4"/>
    </row>
    <row r="2268" spans="1:245">
      <c r="A2268" s="4">
        <v>50</v>
      </c>
      <c r="B2268" s="4">
        <v>0</v>
      </c>
      <c r="C2268" s="4">
        <v>0</v>
      </c>
      <c r="D2268" s="4">
        <v>1</v>
      </c>
      <c r="E2268" s="4">
        <v>216</v>
      </c>
      <c r="F2268" s="4">
        <f>ROUND(Source!AP2259,O2268)</f>
        <v>0</v>
      </c>
      <c r="G2268" s="4" t="s">
        <v>85</v>
      </c>
      <c r="H2268" s="4" t="s">
        <v>86</v>
      </c>
      <c r="I2268" s="4"/>
      <c r="J2268" s="4"/>
      <c r="K2268" s="4">
        <v>216</v>
      </c>
      <c r="L2268" s="4">
        <v>8</v>
      </c>
      <c r="M2268" s="4">
        <v>3</v>
      </c>
      <c r="N2268" s="4" t="s">
        <v>3</v>
      </c>
      <c r="O2268" s="4">
        <v>2</v>
      </c>
      <c r="P2268" s="4"/>
      <c r="Q2268" s="4"/>
      <c r="R2268" s="4"/>
      <c r="S2268" s="4"/>
      <c r="T2268" s="4"/>
      <c r="U2268" s="4"/>
      <c r="V2268" s="4"/>
      <c r="W2268" s="4"/>
    </row>
    <row r="2269" spans="1:245">
      <c r="A2269" s="4">
        <v>50</v>
      </c>
      <c r="B2269" s="4">
        <v>0</v>
      </c>
      <c r="C2269" s="4">
        <v>0</v>
      </c>
      <c r="D2269" s="4">
        <v>1</v>
      </c>
      <c r="E2269" s="4">
        <v>223</v>
      </c>
      <c r="F2269" s="4">
        <f>ROUND(Source!AQ2259,O2269)</f>
        <v>0</v>
      </c>
      <c r="G2269" s="4" t="s">
        <v>87</v>
      </c>
      <c r="H2269" s="4" t="s">
        <v>88</v>
      </c>
      <c r="I2269" s="4"/>
      <c r="J2269" s="4"/>
      <c r="K2269" s="4">
        <v>223</v>
      </c>
      <c r="L2269" s="4">
        <v>9</v>
      </c>
      <c r="M2269" s="4">
        <v>3</v>
      </c>
      <c r="N2269" s="4" t="s">
        <v>3</v>
      </c>
      <c r="O2269" s="4">
        <v>2</v>
      </c>
      <c r="P2269" s="4"/>
      <c r="Q2269" s="4"/>
      <c r="R2269" s="4"/>
      <c r="S2269" s="4"/>
      <c r="T2269" s="4"/>
      <c r="U2269" s="4"/>
      <c r="V2269" s="4"/>
      <c r="W2269" s="4"/>
    </row>
    <row r="2270" spans="1:245">
      <c r="A2270" s="4">
        <v>50</v>
      </c>
      <c r="B2270" s="4">
        <v>0</v>
      </c>
      <c r="C2270" s="4">
        <v>0</v>
      </c>
      <c r="D2270" s="4">
        <v>1</v>
      </c>
      <c r="E2270" s="4">
        <v>229</v>
      </c>
      <c r="F2270" s="4">
        <f>ROUND(Source!AZ2259,O2270)</f>
        <v>0</v>
      </c>
      <c r="G2270" s="4" t="s">
        <v>89</v>
      </c>
      <c r="H2270" s="4" t="s">
        <v>90</v>
      </c>
      <c r="I2270" s="4"/>
      <c r="J2270" s="4"/>
      <c r="K2270" s="4">
        <v>229</v>
      </c>
      <c r="L2270" s="4">
        <v>10</v>
      </c>
      <c r="M2270" s="4">
        <v>3</v>
      </c>
      <c r="N2270" s="4" t="s">
        <v>3</v>
      </c>
      <c r="O2270" s="4">
        <v>2</v>
      </c>
      <c r="P2270" s="4"/>
      <c r="Q2270" s="4"/>
      <c r="R2270" s="4"/>
      <c r="S2270" s="4"/>
      <c r="T2270" s="4"/>
      <c r="U2270" s="4"/>
      <c r="V2270" s="4"/>
      <c r="W2270" s="4"/>
    </row>
    <row r="2271" spans="1:245">
      <c r="A2271" s="4">
        <v>50</v>
      </c>
      <c r="B2271" s="4">
        <v>0</v>
      </c>
      <c r="C2271" s="4">
        <v>0</v>
      </c>
      <c r="D2271" s="4">
        <v>1</v>
      </c>
      <c r="E2271" s="4">
        <v>203</v>
      </c>
      <c r="F2271" s="4">
        <f>ROUND(Source!Q2259,O2271)</f>
        <v>4148.74</v>
      </c>
      <c r="G2271" s="4" t="s">
        <v>91</v>
      </c>
      <c r="H2271" s="4" t="s">
        <v>92</v>
      </c>
      <c r="I2271" s="4"/>
      <c r="J2271" s="4"/>
      <c r="K2271" s="4">
        <v>203</v>
      </c>
      <c r="L2271" s="4">
        <v>11</v>
      </c>
      <c r="M2271" s="4">
        <v>3</v>
      </c>
      <c r="N2271" s="4" t="s">
        <v>3</v>
      </c>
      <c r="O2271" s="4">
        <v>2</v>
      </c>
      <c r="P2271" s="4"/>
      <c r="Q2271" s="4"/>
      <c r="R2271" s="4"/>
      <c r="S2271" s="4"/>
      <c r="T2271" s="4"/>
      <c r="U2271" s="4"/>
      <c r="V2271" s="4"/>
      <c r="W2271" s="4"/>
    </row>
    <row r="2272" spans="1:245">
      <c r="A2272" s="4">
        <v>50</v>
      </c>
      <c r="B2272" s="4">
        <v>0</v>
      </c>
      <c r="C2272" s="4">
        <v>0</v>
      </c>
      <c r="D2272" s="4">
        <v>1</v>
      </c>
      <c r="E2272" s="4">
        <v>231</v>
      </c>
      <c r="F2272" s="4">
        <f>ROUND(Source!BB2259,O2272)</f>
        <v>0</v>
      </c>
      <c r="G2272" s="4" t="s">
        <v>93</v>
      </c>
      <c r="H2272" s="4" t="s">
        <v>94</v>
      </c>
      <c r="I2272" s="4"/>
      <c r="J2272" s="4"/>
      <c r="K2272" s="4">
        <v>231</v>
      </c>
      <c r="L2272" s="4">
        <v>12</v>
      </c>
      <c r="M2272" s="4">
        <v>3</v>
      </c>
      <c r="N2272" s="4" t="s">
        <v>3</v>
      </c>
      <c r="O2272" s="4">
        <v>2</v>
      </c>
      <c r="P2272" s="4"/>
      <c r="Q2272" s="4"/>
      <c r="R2272" s="4"/>
      <c r="S2272" s="4"/>
      <c r="T2272" s="4"/>
      <c r="U2272" s="4"/>
      <c r="V2272" s="4"/>
      <c r="W2272" s="4"/>
    </row>
    <row r="2273" spans="1:23">
      <c r="A2273" s="4">
        <v>50</v>
      </c>
      <c r="B2273" s="4">
        <v>0</v>
      </c>
      <c r="C2273" s="4">
        <v>0</v>
      </c>
      <c r="D2273" s="4">
        <v>1</v>
      </c>
      <c r="E2273" s="4">
        <v>204</v>
      </c>
      <c r="F2273" s="4">
        <f>ROUND(Source!R2259,O2273)</f>
        <v>1039.8499999999999</v>
      </c>
      <c r="G2273" s="4" t="s">
        <v>95</v>
      </c>
      <c r="H2273" s="4" t="s">
        <v>96</v>
      </c>
      <c r="I2273" s="4"/>
      <c r="J2273" s="4"/>
      <c r="K2273" s="4">
        <v>204</v>
      </c>
      <c r="L2273" s="4">
        <v>13</v>
      </c>
      <c r="M2273" s="4">
        <v>3</v>
      </c>
      <c r="N2273" s="4" t="s">
        <v>3</v>
      </c>
      <c r="O2273" s="4">
        <v>2</v>
      </c>
      <c r="P2273" s="4"/>
      <c r="Q2273" s="4"/>
      <c r="R2273" s="4"/>
      <c r="S2273" s="4"/>
      <c r="T2273" s="4"/>
      <c r="U2273" s="4"/>
      <c r="V2273" s="4"/>
      <c r="W2273" s="4"/>
    </row>
    <row r="2274" spans="1:23">
      <c r="A2274" s="4">
        <v>50</v>
      </c>
      <c r="B2274" s="4">
        <v>0</v>
      </c>
      <c r="C2274" s="4">
        <v>0</v>
      </c>
      <c r="D2274" s="4">
        <v>1</v>
      </c>
      <c r="E2274" s="4">
        <v>205</v>
      </c>
      <c r="F2274" s="4">
        <f>ROUND(Source!S2259,O2274)</f>
        <v>76513.2</v>
      </c>
      <c r="G2274" s="4" t="s">
        <v>97</v>
      </c>
      <c r="H2274" s="4" t="s">
        <v>98</v>
      </c>
      <c r="I2274" s="4"/>
      <c r="J2274" s="4"/>
      <c r="K2274" s="4">
        <v>205</v>
      </c>
      <c r="L2274" s="4">
        <v>14</v>
      </c>
      <c r="M2274" s="4">
        <v>3</v>
      </c>
      <c r="N2274" s="4" t="s">
        <v>3</v>
      </c>
      <c r="O2274" s="4">
        <v>2</v>
      </c>
      <c r="P2274" s="4"/>
      <c r="Q2274" s="4"/>
      <c r="R2274" s="4"/>
      <c r="S2274" s="4"/>
      <c r="T2274" s="4"/>
      <c r="U2274" s="4"/>
      <c r="V2274" s="4"/>
      <c r="W2274" s="4"/>
    </row>
    <row r="2275" spans="1:23">
      <c r="A2275" s="4">
        <v>50</v>
      </c>
      <c r="B2275" s="4">
        <v>0</v>
      </c>
      <c r="C2275" s="4">
        <v>0</v>
      </c>
      <c r="D2275" s="4">
        <v>1</v>
      </c>
      <c r="E2275" s="4">
        <v>232</v>
      </c>
      <c r="F2275" s="4">
        <f>ROUND(Source!BC2259,O2275)</f>
        <v>0</v>
      </c>
      <c r="G2275" s="4" t="s">
        <v>99</v>
      </c>
      <c r="H2275" s="4" t="s">
        <v>100</v>
      </c>
      <c r="I2275" s="4"/>
      <c r="J2275" s="4"/>
      <c r="K2275" s="4">
        <v>232</v>
      </c>
      <c r="L2275" s="4">
        <v>15</v>
      </c>
      <c r="M2275" s="4">
        <v>3</v>
      </c>
      <c r="N2275" s="4" t="s">
        <v>3</v>
      </c>
      <c r="O2275" s="4">
        <v>2</v>
      </c>
      <c r="P2275" s="4"/>
      <c r="Q2275" s="4"/>
      <c r="R2275" s="4"/>
      <c r="S2275" s="4"/>
      <c r="T2275" s="4"/>
      <c r="U2275" s="4"/>
      <c r="V2275" s="4"/>
      <c r="W2275" s="4"/>
    </row>
    <row r="2276" spans="1:23">
      <c r="A2276" s="4">
        <v>50</v>
      </c>
      <c r="B2276" s="4">
        <v>0</v>
      </c>
      <c r="C2276" s="4">
        <v>0</v>
      </c>
      <c r="D2276" s="4">
        <v>1</v>
      </c>
      <c r="E2276" s="4">
        <v>214</v>
      </c>
      <c r="F2276" s="4">
        <f>ROUND(Source!AS2259,O2276)</f>
        <v>215666.97</v>
      </c>
      <c r="G2276" s="4" t="s">
        <v>101</v>
      </c>
      <c r="H2276" s="4" t="s">
        <v>102</v>
      </c>
      <c r="I2276" s="4"/>
      <c r="J2276" s="4"/>
      <c r="K2276" s="4">
        <v>214</v>
      </c>
      <c r="L2276" s="4">
        <v>16</v>
      </c>
      <c r="M2276" s="4">
        <v>3</v>
      </c>
      <c r="N2276" s="4" t="s">
        <v>3</v>
      </c>
      <c r="O2276" s="4">
        <v>2</v>
      </c>
      <c r="P2276" s="4"/>
      <c r="Q2276" s="4"/>
      <c r="R2276" s="4"/>
      <c r="S2276" s="4"/>
      <c r="T2276" s="4"/>
      <c r="U2276" s="4"/>
      <c r="V2276" s="4"/>
      <c r="W2276" s="4"/>
    </row>
    <row r="2277" spans="1:23">
      <c r="A2277" s="4">
        <v>50</v>
      </c>
      <c r="B2277" s="4">
        <v>0</v>
      </c>
      <c r="C2277" s="4">
        <v>0</v>
      </c>
      <c r="D2277" s="4">
        <v>1</v>
      </c>
      <c r="E2277" s="4">
        <v>215</v>
      </c>
      <c r="F2277" s="4">
        <f>ROUND(Source!AT2259,O2277)</f>
        <v>72326.83</v>
      </c>
      <c r="G2277" s="4" t="s">
        <v>103</v>
      </c>
      <c r="H2277" s="4" t="s">
        <v>104</v>
      </c>
      <c r="I2277" s="4"/>
      <c r="J2277" s="4"/>
      <c r="K2277" s="4">
        <v>215</v>
      </c>
      <c r="L2277" s="4">
        <v>17</v>
      </c>
      <c r="M2277" s="4">
        <v>3</v>
      </c>
      <c r="N2277" s="4" t="s">
        <v>3</v>
      </c>
      <c r="O2277" s="4">
        <v>2</v>
      </c>
      <c r="P2277" s="4"/>
      <c r="Q2277" s="4"/>
      <c r="R2277" s="4"/>
      <c r="S2277" s="4"/>
      <c r="T2277" s="4"/>
      <c r="U2277" s="4"/>
      <c r="V2277" s="4"/>
      <c r="W2277" s="4"/>
    </row>
    <row r="2278" spans="1:23">
      <c r="A2278" s="4">
        <v>50</v>
      </c>
      <c r="B2278" s="4">
        <v>0</v>
      </c>
      <c r="C2278" s="4">
        <v>0</v>
      </c>
      <c r="D2278" s="4">
        <v>1</v>
      </c>
      <c r="E2278" s="4">
        <v>217</v>
      </c>
      <c r="F2278" s="4">
        <f>ROUND(Source!AU2259,O2278)</f>
        <v>0</v>
      </c>
      <c r="G2278" s="4" t="s">
        <v>105</v>
      </c>
      <c r="H2278" s="4" t="s">
        <v>106</v>
      </c>
      <c r="I2278" s="4"/>
      <c r="J2278" s="4"/>
      <c r="K2278" s="4">
        <v>217</v>
      </c>
      <c r="L2278" s="4">
        <v>18</v>
      </c>
      <c r="M2278" s="4">
        <v>3</v>
      </c>
      <c r="N2278" s="4" t="s">
        <v>3</v>
      </c>
      <c r="O2278" s="4">
        <v>2</v>
      </c>
      <c r="P2278" s="4"/>
      <c r="Q2278" s="4"/>
      <c r="R2278" s="4"/>
      <c r="S2278" s="4"/>
      <c r="T2278" s="4"/>
      <c r="U2278" s="4"/>
      <c r="V2278" s="4"/>
      <c r="W2278" s="4"/>
    </row>
    <row r="2279" spans="1:23">
      <c r="A2279" s="4">
        <v>50</v>
      </c>
      <c r="B2279" s="4">
        <v>0</v>
      </c>
      <c r="C2279" s="4">
        <v>0</v>
      </c>
      <c r="D2279" s="4">
        <v>1</v>
      </c>
      <c r="E2279" s="4">
        <v>230</v>
      </c>
      <c r="F2279" s="4">
        <f>ROUND(Source!BA2259,O2279)</f>
        <v>0</v>
      </c>
      <c r="G2279" s="4" t="s">
        <v>107</v>
      </c>
      <c r="H2279" s="4" t="s">
        <v>108</v>
      </c>
      <c r="I2279" s="4"/>
      <c r="J2279" s="4"/>
      <c r="K2279" s="4">
        <v>230</v>
      </c>
      <c r="L2279" s="4">
        <v>19</v>
      </c>
      <c r="M2279" s="4">
        <v>3</v>
      </c>
      <c r="N2279" s="4" t="s">
        <v>3</v>
      </c>
      <c r="O2279" s="4">
        <v>2</v>
      </c>
      <c r="P2279" s="4"/>
      <c r="Q2279" s="4"/>
      <c r="R2279" s="4"/>
      <c r="S2279" s="4"/>
      <c r="T2279" s="4"/>
      <c r="U2279" s="4"/>
      <c r="V2279" s="4"/>
      <c r="W2279" s="4"/>
    </row>
    <row r="2280" spans="1:23">
      <c r="A2280" s="4">
        <v>50</v>
      </c>
      <c r="B2280" s="4">
        <v>0</v>
      </c>
      <c r="C2280" s="4">
        <v>0</v>
      </c>
      <c r="D2280" s="4">
        <v>1</v>
      </c>
      <c r="E2280" s="4">
        <v>206</v>
      </c>
      <c r="F2280" s="4">
        <f>ROUND(Source!T2259,O2280)</f>
        <v>0</v>
      </c>
      <c r="G2280" s="4" t="s">
        <v>109</v>
      </c>
      <c r="H2280" s="4" t="s">
        <v>110</v>
      </c>
      <c r="I2280" s="4"/>
      <c r="J2280" s="4"/>
      <c r="K2280" s="4">
        <v>206</v>
      </c>
      <c r="L2280" s="4">
        <v>20</v>
      </c>
      <c r="M2280" s="4">
        <v>3</v>
      </c>
      <c r="N2280" s="4" t="s">
        <v>3</v>
      </c>
      <c r="O2280" s="4">
        <v>2</v>
      </c>
      <c r="P2280" s="4"/>
      <c r="Q2280" s="4"/>
      <c r="R2280" s="4"/>
      <c r="S2280" s="4"/>
      <c r="T2280" s="4"/>
      <c r="U2280" s="4"/>
      <c r="V2280" s="4"/>
      <c r="W2280" s="4"/>
    </row>
    <row r="2281" spans="1:23">
      <c r="A2281" s="4">
        <v>50</v>
      </c>
      <c r="B2281" s="4">
        <v>0</v>
      </c>
      <c r="C2281" s="4">
        <v>0</v>
      </c>
      <c r="D2281" s="4">
        <v>1</v>
      </c>
      <c r="E2281" s="4">
        <v>207</v>
      </c>
      <c r="F2281" s="4">
        <f>Source!U2259</f>
        <v>252.45137399999999</v>
      </c>
      <c r="G2281" s="4" t="s">
        <v>111</v>
      </c>
      <c r="H2281" s="4" t="s">
        <v>112</v>
      </c>
      <c r="I2281" s="4"/>
      <c r="J2281" s="4"/>
      <c r="K2281" s="4">
        <v>207</v>
      </c>
      <c r="L2281" s="4">
        <v>21</v>
      </c>
      <c r="M2281" s="4">
        <v>3</v>
      </c>
      <c r="N2281" s="4" t="s">
        <v>3</v>
      </c>
      <c r="O2281" s="4">
        <v>-1</v>
      </c>
      <c r="P2281" s="4"/>
      <c r="Q2281" s="4"/>
      <c r="R2281" s="4"/>
      <c r="S2281" s="4"/>
      <c r="T2281" s="4"/>
      <c r="U2281" s="4"/>
      <c r="V2281" s="4"/>
      <c r="W2281" s="4"/>
    </row>
    <row r="2282" spans="1:23">
      <c r="A2282" s="4">
        <v>50</v>
      </c>
      <c r="B2282" s="4">
        <v>0</v>
      </c>
      <c r="C2282" s="4">
        <v>0</v>
      </c>
      <c r="D2282" s="4">
        <v>1</v>
      </c>
      <c r="E2282" s="4">
        <v>208</v>
      </c>
      <c r="F2282" s="4">
        <f>Source!V2259</f>
        <v>2.7224750000000002</v>
      </c>
      <c r="G2282" s="4" t="s">
        <v>113</v>
      </c>
      <c r="H2282" s="4" t="s">
        <v>114</v>
      </c>
      <c r="I2282" s="4"/>
      <c r="J2282" s="4"/>
      <c r="K2282" s="4">
        <v>208</v>
      </c>
      <c r="L2282" s="4">
        <v>22</v>
      </c>
      <c r="M2282" s="4">
        <v>3</v>
      </c>
      <c r="N2282" s="4" t="s">
        <v>3</v>
      </c>
      <c r="O2282" s="4">
        <v>-1</v>
      </c>
      <c r="P2282" s="4"/>
      <c r="Q2282" s="4"/>
      <c r="R2282" s="4"/>
      <c r="S2282" s="4"/>
      <c r="T2282" s="4"/>
      <c r="U2282" s="4"/>
      <c r="V2282" s="4"/>
      <c r="W2282" s="4"/>
    </row>
    <row r="2283" spans="1:23">
      <c r="A2283" s="4">
        <v>50</v>
      </c>
      <c r="B2283" s="4">
        <v>0</v>
      </c>
      <c r="C2283" s="4">
        <v>0</v>
      </c>
      <c r="D2283" s="4">
        <v>1</v>
      </c>
      <c r="E2283" s="4">
        <v>209</v>
      </c>
      <c r="F2283" s="4">
        <f>ROUND(Source!W2259,O2283)</f>
        <v>563.92999999999995</v>
      </c>
      <c r="G2283" s="4" t="s">
        <v>115</v>
      </c>
      <c r="H2283" s="4" t="s">
        <v>116</v>
      </c>
      <c r="I2283" s="4"/>
      <c r="J2283" s="4"/>
      <c r="K2283" s="4">
        <v>209</v>
      </c>
      <c r="L2283" s="4">
        <v>23</v>
      </c>
      <c r="M2283" s="4">
        <v>3</v>
      </c>
      <c r="N2283" s="4" t="s">
        <v>3</v>
      </c>
      <c r="O2283" s="4">
        <v>2</v>
      </c>
      <c r="P2283" s="4"/>
      <c r="Q2283" s="4"/>
      <c r="R2283" s="4"/>
      <c r="S2283" s="4"/>
      <c r="T2283" s="4"/>
      <c r="U2283" s="4"/>
      <c r="V2283" s="4"/>
      <c r="W2283" s="4"/>
    </row>
    <row r="2284" spans="1:23">
      <c r="A2284" s="4">
        <v>50</v>
      </c>
      <c r="B2284" s="4">
        <v>0</v>
      </c>
      <c r="C2284" s="4">
        <v>0</v>
      </c>
      <c r="D2284" s="4">
        <v>1</v>
      </c>
      <c r="E2284" s="4">
        <v>233</v>
      </c>
      <c r="F2284" s="4">
        <f>ROUND(Source!BD2259,O2284)</f>
        <v>0</v>
      </c>
      <c r="G2284" s="4" t="s">
        <v>117</v>
      </c>
      <c r="H2284" s="4" t="s">
        <v>118</v>
      </c>
      <c r="I2284" s="4"/>
      <c r="J2284" s="4"/>
      <c r="K2284" s="4">
        <v>233</v>
      </c>
      <c r="L2284" s="4">
        <v>24</v>
      </c>
      <c r="M2284" s="4">
        <v>3</v>
      </c>
      <c r="N2284" s="4" t="s">
        <v>3</v>
      </c>
      <c r="O2284" s="4">
        <v>2</v>
      </c>
      <c r="P2284" s="4"/>
      <c r="Q2284" s="4"/>
      <c r="R2284" s="4"/>
      <c r="S2284" s="4"/>
      <c r="T2284" s="4"/>
      <c r="U2284" s="4"/>
      <c r="V2284" s="4"/>
      <c r="W2284" s="4"/>
    </row>
    <row r="2285" spans="1:23">
      <c r="A2285" s="4">
        <v>50</v>
      </c>
      <c r="B2285" s="4">
        <v>0</v>
      </c>
      <c r="C2285" s="4">
        <v>0</v>
      </c>
      <c r="D2285" s="4">
        <v>1</v>
      </c>
      <c r="E2285" s="4">
        <v>210</v>
      </c>
      <c r="F2285" s="4">
        <f>ROUND(Source!X2259,O2285)</f>
        <v>65822.2</v>
      </c>
      <c r="G2285" s="4" t="s">
        <v>119</v>
      </c>
      <c r="H2285" s="4" t="s">
        <v>120</v>
      </c>
      <c r="I2285" s="4"/>
      <c r="J2285" s="4"/>
      <c r="K2285" s="4">
        <v>210</v>
      </c>
      <c r="L2285" s="4">
        <v>25</v>
      </c>
      <c r="M2285" s="4">
        <v>3</v>
      </c>
      <c r="N2285" s="4" t="s">
        <v>3</v>
      </c>
      <c r="O2285" s="4">
        <v>2</v>
      </c>
      <c r="P2285" s="4"/>
      <c r="Q2285" s="4"/>
      <c r="R2285" s="4"/>
      <c r="S2285" s="4"/>
      <c r="T2285" s="4"/>
      <c r="U2285" s="4"/>
      <c r="V2285" s="4"/>
      <c r="W2285" s="4"/>
    </row>
    <row r="2286" spans="1:23">
      <c r="A2286" s="4">
        <v>50</v>
      </c>
      <c r="B2286" s="4">
        <v>0</v>
      </c>
      <c r="C2286" s="4">
        <v>0</v>
      </c>
      <c r="D2286" s="4">
        <v>1</v>
      </c>
      <c r="E2286" s="4">
        <v>211</v>
      </c>
      <c r="F2286" s="4">
        <f>ROUND(Source!Y2259,O2286)</f>
        <v>34962.910000000003</v>
      </c>
      <c r="G2286" s="4" t="s">
        <v>121</v>
      </c>
      <c r="H2286" s="4" t="s">
        <v>122</v>
      </c>
      <c r="I2286" s="4"/>
      <c r="J2286" s="4"/>
      <c r="K2286" s="4">
        <v>211</v>
      </c>
      <c r="L2286" s="4">
        <v>26</v>
      </c>
      <c r="M2286" s="4">
        <v>3</v>
      </c>
      <c r="N2286" s="4" t="s">
        <v>3</v>
      </c>
      <c r="O2286" s="4">
        <v>2</v>
      </c>
      <c r="P2286" s="4"/>
      <c r="Q2286" s="4"/>
      <c r="R2286" s="4"/>
      <c r="S2286" s="4"/>
      <c r="T2286" s="4"/>
      <c r="U2286" s="4"/>
      <c r="V2286" s="4"/>
      <c r="W2286" s="4"/>
    </row>
    <row r="2287" spans="1:23">
      <c r="A2287" s="4">
        <v>50</v>
      </c>
      <c r="B2287" s="4">
        <v>0</v>
      </c>
      <c r="C2287" s="4">
        <v>0</v>
      </c>
      <c r="D2287" s="4">
        <v>1</v>
      </c>
      <c r="E2287" s="4">
        <v>0</v>
      </c>
      <c r="F2287" s="4">
        <f>ROUND(Source!AR2259,O2287)</f>
        <v>287993.8</v>
      </c>
      <c r="G2287" s="4" t="s">
        <v>123</v>
      </c>
      <c r="H2287" s="4" t="s">
        <v>124</v>
      </c>
      <c r="I2287" s="4"/>
      <c r="J2287" s="4"/>
      <c r="K2287" s="4">
        <v>224</v>
      </c>
      <c r="L2287" s="4">
        <v>27</v>
      </c>
      <c r="M2287" s="4">
        <v>3</v>
      </c>
      <c r="N2287" s="4" t="s">
        <v>3</v>
      </c>
      <c r="O2287" s="4">
        <v>2</v>
      </c>
      <c r="P2287" s="4"/>
      <c r="Q2287" s="4"/>
      <c r="R2287" s="4"/>
      <c r="S2287" s="4"/>
      <c r="T2287" s="4"/>
      <c r="U2287" s="4"/>
      <c r="V2287" s="4"/>
      <c r="W2287" s="4"/>
    </row>
    <row r="2288" spans="1:23">
      <c r="A2288" s="4">
        <v>50</v>
      </c>
      <c r="B2288" s="4">
        <v>1</v>
      </c>
      <c r="C2288" s="4">
        <v>0</v>
      </c>
      <c r="D2288" s="4">
        <v>2</v>
      </c>
      <c r="E2288" s="4">
        <v>0</v>
      </c>
      <c r="F2288" s="4">
        <f>ROUND(F2287*0.18,O2288)</f>
        <v>51838.9</v>
      </c>
      <c r="G2288" s="4" t="s">
        <v>125</v>
      </c>
      <c r="H2288" s="4" t="s">
        <v>125</v>
      </c>
      <c r="I2288" s="4"/>
      <c r="J2288" s="4"/>
      <c r="K2288" s="4">
        <v>212</v>
      </c>
      <c r="L2288" s="4">
        <v>28</v>
      </c>
      <c r="M2288" s="4">
        <v>0</v>
      </c>
      <c r="N2288" s="4" t="s">
        <v>3</v>
      </c>
      <c r="O2288" s="4">
        <v>1</v>
      </c>
      <c r="P2288" s="4"/>
      <c r="Q2288" s="4"/>
      <c r="R2288" s="4"/>
      <c r="S2288" s="4"/>
      <c r="T2288" s="4"/>
      <c r="U2288" s="4"/>
      <c r="V2288" s="4"/>
      <c r="W2288" s="4"/>
    </row>
    <row r="2289" spans="1:206">
      <c r="A2289" s="4">
        <v>50</v>
      </c>
      <c r="B2289" s="4">
        <v>1</v>
      </c>
      <c r="C2289" s="4">
        <v>0</v>
      </c>
      <c r="D2289" s="4">
        <v>2</v>
      </c>
      <c r="E2289" s="4">
        <v>224</v>
      </c>
      <c r="F2289" s="4">
        <f>ROUND(F2287*1.18,O2289)</f>
        <v>339832.7</v>
      </c>
      <c r="G2289" s="4" t="s">
        <v>126</v>
      </c>
      <c r="H2289" s="4" t="s">
        <v>127</v>
      </c>
      <c r="I2289" s="4"/>
      <c r="J2289" s="4"/>
      <c r="K2289" s="4">
        <v>212</v>
      </c>
      <c r="L2289" s="4">
        <v>29</v>
      </c>
      <c r="M2289" s="4">
        <v>0</v>
      </c>
      <c r="N2289" s="4" t="s">
        <v>3</v>
      </c>
      <c r="O2289" s="4">
        <v>1</v>
      </c>
      <c r="P2289" s="4"/>
      <c r="Q2289" s="4"/>
      <c r="R2289" s="4"/>
      <c r="S2289" s="4"/>
      <c r="T2289" s="4"/>
      <c r="U2289" s="4"/>
      <c r="V2289" s="4"/>
      <c r="W2289" s="4"/>
    </row>
    <row r="2291" spans="1:206">
      <c r="A2291" s="2">
        <v>51</v>
      </c>
      <c r="B2291" s="2">
        <f>B2176</f>
        <v>1</v>
      </c>
      <c r="C2291" s="2">
        <f>A2176</f>
        <v>4</v>
      </c>
      <c r="D2291" s="2">
        <f>ROW(A2176)</f>
        <v>2176</v>
      </c>
      <c r="E2291" s="2"/>
      <c r="F2291" s="2" t="str">
        <f>IF(F2176&lt;&gt;"",F2176,"")</f>
        <v>Новый раздел</v>
      </c>
      <c r="G2291" s="2" t="str">
        <f>IF(G2176&lt;&gt;"",G2176,"")</f>
        <v>коридор 1-28 карантин</v>
      </c>
      <c r="H2291" s="2">
        <v>0</v>
      </c>
      <c r="I2291" s="2"/>
      <c r="J2291" s="2"/>
      <c r="K2291" s="2"/>
      <c r="L2291" s="2"/>
      <c r="M2291" s="2"/>
      <c r="N2291" s="2"/>
      <c r="O2291" s="2">
        <f t="shared" ref="O2291:T2291" si="1627">ROUND(O2196+O2259+AB2291,2)</f>
        <v>191066.96</v>
      </c>
      <c r="P2291" s="2">
        <f t="shared" si="1627"/>
        <v>106546.75</v>
      </c>
      <c r="Q2291" s="2">
        <f t="shared" si="1627"/>
        <v>4208.83</v>
      </c>
      <c r="R2291" s="2">
        <f t="shared" si="1627"/>
        <v>1082.1199999999999</v>
      </c>
      <c r="S2291" s="2">
        <f t="shared" si="1627"/>
        <v>80311.38</v>
      </c>
      <c r="T2291" s="2">
        <f t="shared" si="1627"/>
        <v>0</v>
      </c>
      <c r="U2291" s="2">
        <f>U2196+U2259+AH2291</f>
        <v>267.04341399999998</v>
      </c>
      <c r="V2291" s="2">
        <f>V2196+V2259+AI2291</f>
        <v>2.8371950000000004</v>
      </c>
      <c r="W2291" s="2">
        <f>ROUND(W2196+W2259+AJ2291,2)</f>
        <v>563.92999999999995</v>
      </c>
      <c r="X2291" s="2">
        <f>ROUND(X2196+X2259+AK2291,2)</f>
        <v>68519.539999999994</v>
      </c>
      <c r="Y2291" s="2">
        <f>ROUND(Y2196+Y2259+AL2291,2)</f>
        <v>36964.53</v>
      </c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>
        <f t="shared" ref="AO2291:BD2291" si="1628">ROUND(AO2196+AO2259+BX2291,2)</f>
        <v>0</v>
      </c>
      <c r="AP2291" s="2">
        <f t="shared" si="1628"/>
        <v>0</v>
      </c>
      <c r="AQ2291" s="2">
        <f t="shared" si="1628"/>
        <v>0</v>
      </c>
      <c r="AR2291" s="2">
        <f t="shared" si="1628"/>
        <v>296551.03000000003</v>
      </c>
      <c r="AS2291" s="2">
        <f t="shared" si="1628"/>
        <v>224224.2</v>
      </c>
      <c r="AT2291" s="2">
        <f t="shared" si="1628"/>
        <v>72326.83</v>
      </c>
      <c r="AU2291" s="2">
        <f t="shared" si="1628"/>
        <v>0</v>
      </c>
      <c r="AV2291" s="2">
        <f t="shared" si="1628"/>
        <v>106546.75</v>
      </c>
      <c r="AW2291" s="2">
        <f t="shared" si="1628"/>
        <v>106546.75</v>
      </c>
      <c r="AX2291" s="2">
        <f t="shared" si="1628"/>
        <v>0</v>
      </c>
      <c r="AY2291" s="2">
        <f t="shared" si="1628"/>
        <v>106546.75</v>
      </c>
      <c r="AZ2291" s="2">
        <f t="shared" si="1628"/>
        <v>0</v>
      </c>
      <c r="BA2291" s="2">
        <f t="shared" si="1628"/>
        <v>0</v>
      </c>
      <c r="BB2291" s="2">
        <f t="shared" si="1628"/>
        <v>0</v>
      </c>
      <c r="BC2291" s="2">
        <f t="shared" si="1628"/>
        <v>0</v>
      </c>
      <c r="BD2291" s="2">
        <f t="shared" si="1628"/>
        <v>0</v>
      </c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  <c r="EO2291" s="3"/>
      <c r="EP2291" s="3"/>
      <c r="EQ2291" s="3"/>
      <c r="ER2291" s="3"/>
      <c r="ES2291" s="3"/>
      <c r="ET2291" s="3"/>
      <c r="EU2291" s="3"/>
      <c r="EV2291" s="3"/>
      <c r="EW2291" s="3"/>
      <c r="EX2291" s="3"/>
      <c r="EY2291" s="3"/>
      <c r="EZ2291" s="3"/>
      <c r="FA2291" s="3"/>
      <c r="FB2291" s="3"/>
      <c r="FC2291" s="3"/>
      <c r="FD2291" s="3"/>
      <c r="FE2291" s="3"/>
      <c r="FF2291" s="3"/>
      <c r="FG2291" s="3"/>
      <c r="FH2291" s="3"/>
      <c r="FI2291" s="3"/>
      <c r="FJ2291" s="3"/>
      <c r="FK2291" s="3"/>
      <c r="FL2291" s="3"/>
      <c r="FM2291" s="3"/>
      <c r="FN2291" s="3"/>
      <c r="FO2291" s="3"/>
      <c r="FP2291" s="3"/>
      <c r="FQ2291" s="3"/>
      <c r="FR2291" s="3"/>
      <c r="FS2291" s="3"/>
      <c r="FT2291" s="3"/>
      <c r="FU2291" s="3"/>
      <c r="FV2291" s="3"/>
      <c r="FW2291" s="3"/>
      <c r="FX2291" s="3"/>
      <c r="FY2291" s="3"/>
      <c r="FZ2291" s="3"/>
      <c r="GA2291" s="3"/>
      <c r="GB2291" s="3"/>
      <c r="GC2291" s="3"/>
      <c r="GD2291" s="3"/>
      <c r="GE2291" s="3"/>
      <c r="GF2291" s="3"/>
      <c r="GG2291" s="3"/>
      <c r="GH2291" s="3"/>
      <c r="GI2291" s="3"/>
      <c r="GJ2291" s="3"/>
      <c r="GK2291" s="3"/>
      <c r="GL2291" s="3"/>
      <c r="GM2291" s="3"/>
      <c r="GN2291" s="3"/>
      <c r="GO2291" s="3"/>
      <c r="GP2291" s="3"/>
      <c r="GQ2291" s="3"/>
      <c r="GR2291" s="3"/>
      <c r="GS2291" s="3"/>
      <c r="GT2291" s="3"/>
      <c r="GU2291" s="3"/>
      <c r="GV2291" s="3"/>
      <c r="GW2291" s="3"/>
      <c r="GX2291" s="3">
        <v>0</v>
      </c>
    </row>
    <row r="2293" spans="1:206">
      <c r="A2293" s="4">
        <v>50</v>
      </c>
      <c r="B2293" s="4">
        <v>0</v>
      </c>
      <c r="C2293" s="4">
        <v>0</v>
      </c>
      <c r="D2293" s="4">
        <v>1</v>
      </c>
      <c r="E2293" s="4">
        <v>201</v>
      </c>
      <c r="F2293" s="4">
        <f>ROUND(Source!O2291,O2293)</f>
        <v>191066.96</v>
      </c>
      <c r="G2293" s="4" t="s">
        <v>71</v>
      </c>
      <c r="H2293" s="4" t="s">
        <v>72</v>
      </c>
      <c r="I2293" s="4"/>
      <c r="J2293" s="4"/>
      <c r="K2293" s="4">
        <v>201</v>
      </c>
      <c r="L2293" s="4">
        <v>1</v>
      </c>
      <c r="M2293" s="4">
        <v>3</v>
      </c>
      <c r="N2293" s="4" t="s">
        <v>3</v>
      </c>
      <c r="O2293" s="4">
        <v>2</v>
      </c>
      <c r="P2293" s="4"/>
      <c r="Q2293" s="4"/>
      <c r="R2293" s="4"/>
      <c r="S2293" s="4"/>
      <c r="T2293" s="4"/>
      <c r="U2293" s="4"/>
      <c r="V2293" s="4"/>
      <c r="W2293" s="4"/>
    </row>
    <row r="2294" spans="1:206">
      <c r="A2294" s="4">
        <v>50</v>
      </c>
      <c r="B2294" s="4">
        <v>0</v>
      </c>
      <c r="C2294" s="4">
        <v>0</v>
      </c>
      <c r="D2294" s="4">
        <v>1</v>
      </c>
      <c r="E2294" s="4">
        <v>202</v>
      </c>
      <c r="F2294" s="4">
        <f>ROUND(Source!P2291,O2294)</f>
        <v>106546.75</v>
      </c>
      <c r="G2294" s="4" t="s">
        <v>73</v>
      </c>
      <c r="H2294" s="4" t="s">
        <v>74</v>
      </c>
      <c r="I2294" s="4"/>
      <c r="J2294" s="4"/>
      <c r="K2294" s="4">
        <v>202</v>
      </c>
      <c r="L2294" s="4">
        <v>2</v>
      </c>
      <c r="M2294" s="4">
        <v>3</v>
      </c>
      <c r="N2294" s="4" t="s">
        <v>3</v>
      </c>
      <c r="O2294" s="4">
        <v>2</v>
      </c>
      <c r="P2294" s="4"/>
      <c r="Q2294" s="4"/>
      <c r="R2294" s="4"/>
      <c r="S2294" s="4"/>
      <c r="T2294" s="4"/>
      <c r="U2294" s="4"/>
      <c r="V2294" s="4"/>
      <c r="W2294" s="4"/>
    </row>
    <row r="2295" spans="1:206">
      <c r="A2295" s="4">
        <v>50</v>
      </c>
      <c r="B2295" s="4">
        <v>0</v>
      </c>
      <c r="C2295" s="4">
        <v>0</v>
      </c>
      <c r="D2295" s="4">
        <v>1</v>
      </c>
      <c r="E2295" s="4">
        <v>222</v>
      </c>
      <c r="F2295" s="4">
        <f>ROUND(Source!AO2291,O2295)</f>
        <v>0</v>
      </c>
      <c r="G2295" s="4" t="s">
        <v>75</v>
      </c>
      <c r="H2295" s="4" t="s">
        <v>76</v>
      </c>
      <c r="I2295" s="4"/>
      <c r="J2295" s="4"/>
      <c r="K2295" s="4">
        <v>222</v>
      </c>
      <c r="L2295" s="4">
        <v>3</v>
      </c>
      <c r="M2295" s="4">
        <v>3</v>
      </c>
      <c r="N2295" s="4" t="s">
        <v>3</v>
      </c>
      <c r="O2295" s="4">
        <v>2</v>
      </c>
      <c r="P2295" s="4"/>
      <c r="Q2295" s="4"/>
      <c r="R2295" s="4"/>
      <c r="S2295" s="4"/>
      <c r="T2295" s="4"/>
      <c r="U2295" s="4"/>
      <c r="V2295" s="4"/>
      <c r="W2295" s="4"/>
    </row>
    <row r="2296" spans="1:206">
      <c r="A2296" s="4">
        <v>50</v>
      </c>
      <c r="B2296" s="4">
        <v>0</v>
      </c>
      <c r="C2296" s="4">
        <v>0</v>
      </c>
      <c r="D2296" s="4">
        <v>1</v>
      </c>
      <c r="E2296" s="4">
        <v>225</v>
      </c>
      <c r="F2296" s="4">
        <f>ROUND(Source!AV2291,O2296)</f>
        <v>106546.75</v>
      </c>
      <c r="G2296" s="4" t="s">
        <v>77</v>
      </c>
      <c r="H2296" s="4" t="s">
        <v>78</v>
      </c>
      <c r="I2296" s="4"/>
      <c r="J2296" s="4"/>
      <c r="K2296" s="4">
        <v>225</v>
      </c>
      <c r="L2296" s="4">
        <v>4</v>
      </c>
      <c r="M2296" s="4">
        <v>3</v>
      </c>
      <c r="N2296" s="4" t="s">
        <v>3</v>
      </c>
      <c r="O2296" s="4">
        <v>2</v>
      </c>
      <c r="P2296" s="4"/>
      <c r="Q2296" s="4"/>
      <c r="R2296" s="4"/>
      <c r="S2296" s="4"/>
      <c r="T2296" s="4"/>
      <c r="U2296" s="4"/>
      <c r="V2296" s="4"/>
      <c r="W2296" s="4"/>
    </row>
    <row r="2297" spans="1:206">
      <c r="A2297" s="4">
        <v>50</v>
      </c>
      <c r="B2297" s="4">
        <v>0</v>
      </c>
      <c r="C2297" s="4">
        <v>0</v>
      </c>
      <c r="D2297" s="4">
        <v>1</v>
      </c>
      <c r="E2297" s="4">
        <v>226</v>
      </c>
      <c r="F2297" s="4">
        <f>ROUND(Source!AW2291,O2297)</f>
        <v>106546.75</v>
      </c>
      <c r="G2297" s="4" t="s">
        <v>79</v>
      </c>
      <c r="H2297" s="4" t="s">
        <v>80</v>
      </c>
      <c r="I2297" s="4"/>
      <c r="J2297" s="4"/>
      <c r="K2297" s="4">
        <v>226</v>
      </c>
      <c r="L2297" s="4">
        <v>5</v>
      </c>
      <c r="M2297" s="4">
        <v>3</v>
      </c>
      <c r="N2297" s="4" t="s">
        <v>3</v>
      </c>
      <c r="O2297" s="4">
        <v>2</v>
      </c>
      <c r="P2297" s="4"/>
      <c r="Q2297" s="4"/>
      <c r="R2297" s="4"/>
      <c r="S2297" s="4"/>
      <c r="T2297" s="4"/>
      <c r="U2297" s="4"/>
      <c r="V2297" s="4"/>
      <c r="W2297" s="4"/>
    </row>
    <row r="2298" spans="1:206">
      <c r="A2298" s="4">
        <v>50</v>
      </c>
      <c r="B2298" s="4">
        <v>0</v>
      </c>
      <c r="C2298" s="4">
        <v>0</v>
      </c>
      <c r="D2298" s="4">
        <v>1</v>
      </c>
      <c r="E2298" s="4">
        <v>227</v>
      </c>
      <c r="F2298" s="4">
        <f>ROUND(Source!AX2291,O2298)</f>
        <v>0</v>
      </c>
      <c r="G2298" s="4" t="s">
        <v>81</v>
      </c>
      <c r="H2298" s="4" t="s">
        <v>82</v>
      </c>
      <c r="I2298" s="4"/>
      <c r="J2298" s="4"/>
      <c r="K2298" s="4">
        <v>227</v>
      </c>
      <c r="L2298" s="4">
        <v>6</v>
      </c>
      <c r="M2298" s="4">
        <v>3</v>
      </c>
      <c r="N2298" s="4" t="s">
        <v>3</v>
      </c>
      <c r="O2298" s="4">
        <v>2</v>
      </c>
      <c r="P2298" s="4"/>
      <c r="Q2298" s="4"/>
      <c r="R2298" s="4"/>
      <c r="S2298" s="4"/>
      <c r="T2298" s="4"/>
      <c r="U2298" s="4"/>
      <c r="V2298" s="4"/>
      <c r="W2298" s="4"/>
    </row>
    <row r="2299" spans="1:206">
      <c r="A2299" s="4">
        <v>50</v>
      </c>
      <c r="B2299" s="4">
        <v>0</v>
      </c>
      <c r="C2299" s="4">
        <v>0</v>
      </c>
      <c r="D2299" s="4">
        <v>1</v>
      </c>
      <c r="E2299" s="4">
        <v>228</v>
      </c>
      <c r="F2299" s="4">
        <f>ROUND(Source!AY2291,O2299)</f>
        <v>106546.75</v>
      </c>
      <c r="G2299" s="4" t="s">
        <v>83</v>
      </c>
      <c r="H2299" s="4" t="s">
        <v>84</v>
      </c>
      <c r="I2299" s="4"/>
      <c r="J2299" s="4"/>
      <c r="K2299" s="4">
        <v>228</v>
      </c>
      <c r="L2299" s="4">
        <v>7</v>
      </c>
      <c r="M2299" s="4">
        <v>3</v>
      </c>
      <c r="N2299" s="4" t="s">
        <v>3</v>
      </c>
      <c r="O2299" s="4">
        <v>2</v>
      </c>
      <c r="P2299" s="4"/>
      <c r="Q2299" s="4"/>
      <c r="R2299" s="4"/>
      <c r="S2299" s="4"/>
      <c r="T2299" s="4"/>
      <c r="U2299" s="4"/>
      <c r="V2299" s="4"/>
      <c r="W2299" s="4"/>
    </row>
    <row r="2300" spans="1:206">
      <c r="A2300" s="4">
        <v>50</v>
      </c>
      <c r="B2300" s="4">
        <v>0</v>
      </c>
      <c r="C2300" s="4">
        <v>0</v>
      </c>
      <c r="D2300" s="4">
        <v>1</v>
      </c>
      <c r="E2300" s="4">
        <v>216</v>
      </c>
      <c r="F2300" s="4">
        <f>ROUND(Source!AP2291,O2300)</f>
        <v>0</v>
      </c>
      <c r="G2300" s="4" t="s">
        <v>85</v>
      </c>
      <c r="H2300" s="4" t="s">
        <v>86</v>
      </c>
      <c r="I2300" s="4"/>
      <c r="J2300" s="4"/>
      <c r="K2300" s="4">
        <v>216</v>
      </c>
      <c r="L2300" s="4">
        <v>8</v>
      </c>
      <c r="M2300" s="4">
        <v>3</v>
      </c>
      <c r="N2300" s="4" t="s">
        <v>3</v>
      </c>
      <c r="O2300" s="4">
        <v>2</v>
      </c>
      <c r="P2300" s="4"/>
      <c r="Q2300" s="4"/>
      <c r="R2300" s="4"/>
      <c r="S2300" s="4"/>
      <c r="T2300" s="4"/>
      <c r="U2300" s="4"/>
      <c r="V2300" s="4"/>
      <c r="W2300" s="4"/>
    </row>
    <row r="2301" spans="1:206">
      <c r="A2301" s="4">
        <v>50</v>
      </c>
      <c r="B2301" s="4">
        <v>0</v>
      </c>
      <c r="C2301" s="4">
        <v>0</v>
      </c>
      <c r="D2301" s="4">
        <v>1</v>
      </c>
      <c r="E2301" s="4">
        <v>223</v>
      </c>
      <c r="F2301" s="4">
        <f>ROUND(Source!AQ2291,O2301)</f>
        <v>0</v>
      </c>
      <c r="G2301" s="4" t="s">
        <v>87</v>
      </c>
      <c r="H2301" s="4" t="s">
        <v>88</v>
      </c>
      <c r="I2301" s="4"/>
      <c r="J2301" s="4"/>
      <c r="K2301" s="4">
        <v>223</v>
      </c>
      <c r="L2301" s="4">
        <v>9</v>
      </c>
      <c r="M2301" s="4">
        <v>3</v>
      </c>
      <c r="N2301" s="4" t="s">
        <v>3</v>
      </c>
      <c r="O2301" s="4">
        <v>2</v>
      </c>
      <c r="P2301" s="4"/>
      <c r="Q2301" s="4"/>
      <c r="R2301" s="4"/>
      <c r="S2301" s="4"/>
      <c r="T2301" s="4"/>
      <c r="U2301" s="4"/>
      <c r="V2301" s="4"/>
      <c r="W2301" s="4"/>
    </row>
    <row r="2302" spans="1:206">
      <c r="A2302" s="4">
        <v>50</v>
      </c>
      <c r="B2302" s="4">
        <v>0</v>
      </c>
      <c r="C2302" s="4">
        <v>0</v>
      </c>
      <c r="D2302" s="4">
        <v>1</v>
      </c>
      <c r="E2302" s="4">
        <v>229</v>
      </c>
      <c r="F2302" s="4">
        <f>ROUND(Source!AZ2291,O2302)</f>
        <v>0</v>
      </c>
      <c r="G2302" s="4" t="s">
        <v>89</v>
      </c>
      <c r="H2302" s="4" t="s">
        <v>90</v>
      </c>
      <c r="I2302" s="4"/>
      <c r="J2302" s="4"/>
      <c r="K2302" s="4">
        <v>229</v>
      </c>
      <c r="L2302" s="4">
        <v>10</v>
      </c>
      <c r="M2302" s="4">
        <v>3</v>
      </c>
      <c r="N2302" s="4" t="s">
        <v>3</v>
      </c>
      <c r="O2302" s="4">
        <v>2</v>
      </c>
      <c r="P2302" s="4"/>
      <c r="Q2302" s="4"/>
      <c r="R2302" s="4"/>
      <c r="S2302" s="4"/>
      <c r="T2302" s="4"/>
      <c r="U2302" s="4"/>
      <c r="V2302" s="4"/>
      <c r="W2302" s="4"/>
    </row>
    <row r="2303" spans="1:206">
      <c r="A2303" s="4">
        <v>50</v>
      </c>
      <c r="B2303" s="4">
        <v>0</v>
      </c>
      <c r="C2303" s="4">
        <v>0</v>
      </c>
      <c r="D2303" s="4">
        <v>1</v>
      </c>
      <c r="E2303" s="4">
        <v>203</v>
      </c>
      <c r="F2303" s="4">
        <f>ROUND(Source!Q2291,O2303)</f>
        <v>4208.83</v>
      </c>
      <c r="G2303" s="4" t="s">
        <v>91</v>
      </c>
      <c r="H2303" s="4" t="s">
        <v>92</v>
      </c>
      <c r="I2303" s="4"/>
      <c r="J2303" s="4"/>
      <c r="K2303" s="4">
        <v>203</v>
      </c>
      <c r="L2303" s="4">
        <v>11</v>
      </c>
      <c r="M2303" s="4">
        <v>3</v>
      </c>
      <c r="N2303" s="4" t="s">
        <v>3</v>
      </c>
      <c r="O2303" s="4">
        <v>2</v>
      </c>
      <c r="P2303" s="4"/>
      <c r="Q2303" s="4"/>
      <c r="R2303" s="4"/>
      <c r="S2303" s="4"/>
      <c r="T2303" s="4"/>
      <c r="U2303" s="4"/>
      <c r="V2303" s="4"/>
      <c r="W2303" s="4"/>
    </row>
    <row r="2304" spans="1:206">
      <c r="A2304" s="4">
        <v>50</v>
      </c>
      <c r="B2304" s="4">
        <v>0</v>
      </c>
      <c r="C2304" s="4">
        <v>0</v>
      </c>
      <c r="D2304" s="4">
        <v>1</v>
      </c>
      <c r="E2304" s="4">
        <v>231</v>
      </c>
      <c r="F2304" s="4">
        <f>ROUND(Source!BB2291,O2304)</f>
        <v>0</v>
      </c>
      <c r="G2304" s="4" t="s">
        <v>93</v>
      </c>
      <c r="H2304" s="4" t="s">
        <v>94</v>
      </c>
      <c r="I2304" s="4"/>
      <c r="J2304" s="4"/>
      <c r="K2304" s="4">
        <v>231</v>
      </c>
      <c r="L2304" s="4">
        <v>12</v>
      </c>
      <c r="M2304" s="4">
        <v>3</v>
      </c>
      <c r="N2304" s="4" t="s">
        <v>3</v>
      </c>
      <c r="O2304" s="4">
        <v>2</v>
      </c>
      <c r="P2304" s="4"/>
      <c r="Q2304" s="4"/>
      <c r="R2304" s="4"/>
      <c r="S2304" s="4"/>
      <c r="T2304" s="4"/>
      <c r="U2304" s="4"/>
      <c r="V2304" s="4"/>
      <c r="W2304" s="4"/>
    </row>
    <row r="2305" spans="1:23">
      <c r="A2305" s="4">
        <v>50</v>
      </c>
      <c r="B2305" s="4">
        <v>0</v>
      </c>
      <c r="C2305" s="4">
        <v>0</v>
      </c>
      <c r="D2305" s="4">
        <v>1</v>
      </c>
      <c r="E2305" s="4">
        <v>204</v>
      </c>
      <c r="F2305" s="4">
        <f>ROUND(Source!R2291,O2305)</f>
        <v>1082.1199999999999</v>
      </c>
      <c r="G2305" s="4" t="s">
        <v>95</v>
      </c>
      <c r="H2305" s="4" t="s">
        <v>96</v>
      </c>
      <c r="I2305" s="4"/>
      <c r="J2305" s="4"/>
      <c r="K2305" s="4">
        <v>204</v>
      </c>
      <c r="L2305" s="4">
        <v>13</v>
      </c>
      <c r="M2305" s="4">
        <v>3</v>
      </c>
      <c r="N2305" s="4" t="s">
        <v>3</v>
      </c>
      <c r="O2305" s="4">
        <v>2</v>
      </c>
      <c r="P2305" s="4"/>
      <c r="Q2305" s="4"/>
      <c r="R2305" s="4"/>
      <c r="S2305" s="4"/>
      <c r="T2305" s="4"/>
      <c r="U2305" s="4"/>
      <c r="V2305" s="4"/>
      <c r="W2305" s="4"/>
    </row>
    <row r="2306" spans="1:23">
      <c r="A2306" s="4">
        <v>50</v>
      </c>
      <c r="B2306" s="4">
        <v>0</v>
      </c>
      <c r="C2306" s="4">
        <v>0</v>
      </c>
      <c r="D2306" s="4">
        <v>1</v>
      </c>
      <c r="E2306" s="4">
        <v>205</v>
      </c>
      <c r="F2306" s="4">
        <f>ROUND(Source!S2291,O2306)</f>
        <v>80311.38</v>
      </c>
      <c r="G2306" s="4" t="s">
        <v>97</v>
      </c>
      <c r="H2306" s="4" t="s">
        <v>98</v>
      </c>
      <c r="I2306" s="4"/>
      <c r="J2306" s="4"/>
      <c r="K2306" s="4">
        <v>205</v>
      </c>
      <c r="L2306" s="4">
        <v>14</v>
      </c>
      <c r="M2306" s="4">
        <v>3</v>
      </c>
      <c r="N2306" s="4" t="s">
        <v>3</v>
      </c>
      <c r="O2306" s="4">
        <v>2</v>
      </c>
      <c r="P2306" s="4"/>
      <c r="Q2306" s="4"/>
      <c r="R2306" s="4"/>
      <c r="S2306" s="4"/>
      <c r="T2306" s="4"/>
      <c r="U2306" s="4"/>
      <c r="V2306" s="4"/>
      <c r="W2306" s="4"/>
    </row>
    <row r="2307" spans="1:23">
      <c r="A2307" s="4">
        <v>50</v>
      </c>
      <c r="B2307" s="4">
        <v>0</v>
      </c>
      <c r="C2307" s="4">
        <v>0</v>
      </c>
      <c r="D2307" s="4">
        <v>1</v>
      </c>
      <c r="E2307" s="4">
        <v>232</v>
      </c>
      <c r="F2307" s="4">
        <f>ROUND(Source!BC2291,O2307)</f>
        <v>0</v>
      </c>
      <c r="G2307" s="4" t="s">
        <v>99</v>
      </c>
      <c r="H2307" s="4" t="s">
        <v>100</v>
      </c>
      <c r="I2307" s="4"/>
      <c r="J2307" s="4"/>
      <c r="K2307" s="4">
        <v>232</v>
      </c>
      <c r="L2307" s="4">
        <v>15</v>
      </c>
      <c r="M2307" s="4">
        <v>3</v>
      </c>
      <c r="N2307" s="4" t="s">
        <v>3</v>
      </c>
      <c r="O2307" s="4">
        <v>2</v>
      </c>
      <c r="P2307" s="4"/>
      <c r="Q2307" s="4"/>
      <c r="R2307" s="4"/>
      <c r="S2307" s="4"/>
      <c r="T2307" s="4"/>
      <c r="U2307" s="4"/>
      <c r="V2307" s="4"/>
      <c r="W2307" s="4"/>
    </row>
    <row r="2308" spans="1:23">
      <c r="A2308" s="4">
        <v>50</v>
      </c>
      <c r="B2308" s="4">
        <v>0</v>
      </c>
      <c r="C2308" s="4">
        <v>0</v>
      </c>
      <c r="D2308" s="4">
        <v>1</v>
      </c>
      <c r="E2308" s="4">
        <v>214</v>
      </c>
      <c r="F2308" s="4">
        <f>ROUND(Source!AS2291,O2308)</f>
        <v>224224.2</v>
      </c>
      <c r="G2308" s="4" t="s">
        <v>101</v>
      </c>
      <c r="H2308" s="4" t="s">
        <v>102</v>
      </c>
      <c r="I2308" s="4"/>
      <c r="J2308" s="4"/>
      <c r="K2308" s="4">
        <v>214</v>
      </c>
      <c r="L2308" s="4">
        <v>16</v>
      </c>
      <c r="M2308" s="4">
        <v>3</v>
      </c>
      <c r="N2308" s="4" t="s">
        <v>3</v>
      </c>
      <c r="O2308" s="4">
        <v>2</v>
      </c>
      <c r="P2308" s="4"/>
      <c r="Q2308" s="4"/>
      <c r="R2308" s="4"/>
      <c r="S2308" s="4"/>
      <c r="T2308" s="4"/>
      <c r="U2308" s="4"/>
      <c r="V2308" s="4"/>
      <c r="W2308" s="4"/>
    </row>
    <row r="2309" spans="1:23">
      <c r="A2309" s="4">
        <v>50</v>
      </c>
      <c r="B2309" s="4">
        <v>0</v>
      </c>
      <c r="C2309" s="4">
        <v>0</v>
      </c>
      <c r="D2309" s="4">
        <v>1</v>
      </c>
      <c r="E2309" s="4">
        <v>215</v>
      </c>
      <c r="F2309" s="4">
        <f>ROUND(Source!AT2291,O2309)</f>
        <v>72326.83</v>
      </c>
      <c r="G2309" s="4" t="s">
        <v>103</v>
      </c>
      <c r="H2309" s="4" t="s">
        <v>104</v>
      </c>
      <c r="I2309" s="4"/>
      <c r="J2309" s="4"/>
      <c r="K2309" s="4">
        <v>215</v>
      </c>
      <c r="L2309" s="4">
        <v>17</v>
      </c>
      <c r="M2309" s="4">
        <v>3</v>
      </c>
      <c r="N2309" s="4" t="s">
        <v>3</v>
      </c>
      <c r="O2309" s="4">
        <v>2</v>
      </c>
      <c r="P2309" s="4"/>
      <c r="Q2309" s="4"/>
      <c r="R2309" s="4"/>
      <c r="S2309" s="4"/>
      <c r="T2309" s="4"/>
      <c r="U2309" s="4"/>
      <c r="V2309" s="4"/>
      <c r="W2309" s="4"/>
    </row>
    <row r="2310" spans="1:23">
      <c r="A2310" s="4">
        <v>50</v>
      </c>
      <c r="B2310" s="4">
        <v>0</v>
      </c>
      <c r="C2310" s="4">
        <v>0</v>
      </c>
      <c r="D2310" s="4">
        <v>1</v>
      </c>
      <c r="E2310" s="4">
        <v>217</v>
      </c>
      <c r="F2310" s="4">
        <f>ROUND(Source!AU2291,O2310)</f>
        <v>0</v>
      </c>
      <c r="G2310" s="4" t="s">
        <v>105</v>
      </c>
      <c r="H2310" s="4" t="s">
        <v>106</v>
      </c>
      <c r="I2310" s="4"/>
      <c r="J2310" s="4"/>
      <c r="K2310" s="4">
        <v>217</v>
      </c>
      <c r="L2310" s="4">
        <v>18</v>
      </c>
      <c r="M2310" s="4">
        <v>3</v>
      </c>
      <c r="N2310" s="4" t="s">
        <v>3</v>
      </c>
      <c r="O2310" s="4">
        <v>2</v>
      </c>
      <c r="P2310" s="4"/>
      <c r="Q2310" s="4"/>
      <c r="R2310" s="4"/>
      <c r="S2310" s="4"/>
      <c r="T2310" s="4"/>
      <c r="U2310" s="4"/>
      <c r="V2310" s="4"/>
      <c r="W2310" s="4"/>
    </row>
    <row r="2311" spans="1:23">
      <c r="A2311" s="4">
        <v>50</v>
      </c>
      <c r="B2311" s="4">
        <v>0</v>
      </c>
      <c r="C2311" s="4">
        <v>0</v>
      </c>
      <c r="D2311" s="4">
        <v>1</v>
      </c>
      <c r="E2311" s="4">
        <v>230</v>
      </c>
      <c r="F2311" s="4">
        <f>ROUND(Source!BA2291,O2311)</f>
        <v>0</v>
      </c>
      <c r="G2311" s="4" t="s">
        <v>107</v>
      </c>
      <c r="H2311" s="4" t="s">
        <v>108</v>
      </c>
      <c r="I2311" s="4"/>
      <c r="J2311" s="4"/>
      <c r="K2311" s="4">
        <v>230</v>
      </c>
      <c r="L2311" s="4">
        <v>19</v>
      </c>
      <c r="M2311" s="4">
        <v>3</v>
      </c>
      <c r="N2311" s="4" t="s">
        <v>3</v>
      </c>
      <c r="O2311" s="4">
        <v>2</v>
      </c>
      <c r="P2311" s="4"/>
      <c r="Q2311" s="4"/>
      <c r="R2311" s="4"/>
      <c r="S2311" s="4"/>
      <c r="T2311" s="4"/>
      <c r="U2311" s="4"/>
      <c r="V2311" s="4"/>
      <c r="W2311" s="4"/>
    </row>
    <row r="2312" spans="1:23">
      <c r="A2312" s="4">
        <v>50</v>
      </c>
      <c r="B2312" s="4">
        <v>0</v>
      </c>
      <c r="C2312" s="4">
        <v>0</v>
      </c>
      <c r="D2312" s="4">
        <v>1</v>
      </c>
      <c r="E2312" s="4">
        <v>206</v>
      </c>
      <c r="F2312" s="4">
        <f>ROUND(Source!T2291,O2312)</f>
        <v>0</v>
      </c>
      <c r="G2312" s="4" t="s">
        <v>109</v>
      </c>
      <c r="H2312" s="4" t="s">
        <v>110</v>
      </c>
      <c r="I2312" s="4"/>
      <c r="J2312" s="4"/>
      <c r="K2312" s="4">
        <v>206</v>
      </c>
      <c r="L2312" s="4">
        <v>20</v>
      </c>
      <c r="M2312" s="4">
        <v>3</v>
      </c>
      <c r="N2312" s="4" t="s">
        <v>3</v>
      </c>
      <c r="O2312" s="4">
        <v>2</v>
      </c>
      <c r="P2312" s="4"/>
      <c r="Q2312" s="4"/>
      <c r="R2312" s="4"/>
      <c r="S2312" s="4"/>
      <c r="T2312" s="4"/>
      <c r="U2312" s="4"/>
      <c r="V2312" s="4"/>
      <c r="W2312" s="4"/>
    </row>
    <row r="2313" spans="1:23">
      <c r="A2313" s="4">
        <v>50</v>
      </c>
      <c r="B2313" s="4">
        <v>0</v>
      </c>
      <c r="C2313" s="4">
        <v>0</v>
      </c>
      <c r="D2313" s="4">
        <v>1</v>
      </c>
      <c r="E2313" s="4">
        <v>207</v>
      </c>
      <c r="F2313" s="4">
        <f>Source!U2291</f>
        <v>267.04341399999998</v>
      </c>
      <c r="G2313" s="4" t="s">
        <v>111</v>
      </c>
      <c r="H2313" s="4" t="s">
        <v>112</v>
      </c>
      <c r="I2313" s="4"/>
      <c r="J2313" s="4"/>
      <c r="K2313" s="4">
        <v>207</v>
      </c>
      <c r="L2313" s="4">
        <v>21</v>
      </c>
      <c r="M2313" s="4">
        <v>3</v>
      </c>
      <c r="N2313" s="4" t="s">
        <v>3</v>
      </c>
      <c r="O2313" s="4">
        <v>-1</v>
      </c>
      <c r="P2313" s="4"/>
      <c r="Q2313" s="4"/>
      <c r="R2313" s="4"/>
      <c r="S2313" s="4"/>
      <c r="T2313" s="4"/>
      <c r="U2313" s="4"/>
      <c r="V2313" s="4"/>
      <c r="W2313" s="4"/>
    </row>
    <row r="2314" spans="1:23">
      <c r="A2314" s="4">
        <v>50</v>
      </c>
      <c r="B2314" s="4">
        <v>0</v>
      </c>
      <c r="C2314" s="4">
        <v>0</v>
      </c>
      <c r="D2314" s="4">
        <v>1</v>
      </c>
      <c r="E2314" s="4">
        <v>208</v>
      </c>
      <c r="F2314" s="4">
        <f>Source!V2291</f>
        <v>2.8371950000000004</v>
      </c>
      <c r="G2314" s="4" t="s">
        <v>113</v>
      </c>
      <c r="H2314" s="4" t="s">
        <v>114</v>
      </c>
      <c r="I2314" s="4"/>
      <c r="J2314" s="4"/>
      <c r="K2314" s="4">
        <v>208</v>
      </c>
      <c r="L2314" s="4">
        <v>22</v>
      </c>
      <c r="M2314" s="4">
        <v>3</v>
      </c>
      <c r="N2314" s="4" t="s">
        <v>3</v>
      </c>
      <c r="O2314" s="4">
        <v>-1</v>
      </c>
      <c r="P2314" s="4"/>
      <c r="Q2314" s="4"/>
      <c r="R2314" s="4"/>
      <c r="S2314" s="4"/>
      <c r="T2314" s="4"/>
      <c r="U2314" s="4"/>
      <c r="V2314" s="4"/>
      <c r="W2314" s="4"/>
    </row>
    <row r="2315" spans="1:23">
      <c r="A2315" s="4">
        <v>50</v>
      </c>
      <c r="B2315" s="4">
        <v>0</v>
      </c>
      <c r="C2315" s="4">
        <v>0</v>
      </c>
      <c r="D2315" s="4">
        <v>1</v>
      </c>
      <c r="E2315" s="4">
        <v>209</v>
      </c>
      <c r="F2315" s="4">
        <f>ROUND(Source!W2291,O2315)</f>
        <v>563.92999999999995</v>
      </c>
      <c r="G2315" s="4" t="s">
        <v>115</v>
      </c>
      <c r="H2315" s="4" t="s">
        <v>116</v>
      </c>
      <c r="I2315" s="4"/>
      <c r="J2315" s="4"/>
      <c r="K2315" s="4">
        <v>209</v>
      </c>
      <c r="L2315" s="4">
        <v>23</v>
      </c>
      <c r="M2315" s="4">
        <v>3</v>
      </c>
      <c r="N2315" s="4" t="s">
        <v>3</v>
      </c>
      <c r="O2315" s="4">
        <v>2</v>
      </c>
      <c r="P2315" s="4"/>
      <c r="Q2315" s="4"/>
      <c r="R2315" s="4"/>
      <c r="S2315" s="4"/>
      <c r="T2315" s="4"/>
      <c r="U2315" s="4"/>
      <c r="V2315" s="4"/>
      <c r="W2315" s="4"/>
    </row>
    <row r="2316" spans="1:23">
      <c r="A2316" s="4">
        <v>50</v>
      </c>
      <c r="B2316" s="4">
        <v>0</v>
      </c>
      <c r="C2316" s="4">
        <v>0</v>
      </c>
      <c r="D2316" s="4">
        <v>1</v>
      </c>
      <c r="E2316" s="4">
        <v>233</v>
      </c>
      <c r="F2316" s="4">
        <f>ROUND(Source!BD2291,O2316)</f>
        <v>0</v>
      </c>
      <c r="G2316" s="4" t="s">
        <v>117</v>
      </c>
      <c r="H2316" s="4" t="s">
        <v>118</v>
      </c>
      <c r="I2316" s="4"/>
      <c r="J2316" s="4"/>
      <c r="K2316" s="4">
        <v>233</v>
      </c>
      <c r="L2316" s="4">
        <v>24</v>
      </c>
      <c r="M2316" s="4">
        <v>3</v>
      </c>
      <c r="N2316" s="4" t="s">
        <v>3</v>
      </c>
      <c r="O2316" s="4">
        <v>2</v>
      </c>
      <c r="P2316" s="4"/>
      <c r="Q2316" s="4"/>
      <c r="R2316" s="4"/>
      <c r="S2316" s="4"/>
      <c r="T2316" s="4"/>
      <c r="U2316" s="4"/>
      <c r="V2316" s="4"/>
      <c r="W2316" s="4"/>
    </row>
    <row r="2317" spans="1:23">
      <c r="A2317" s="4">
        <v>50</v>
      </c>
      <c r="B2317" s="4">
        <v>0</v>
      </c>
      <c r="C2317" s="4">
        <v>0</v>
      </c>
      <c r="D2317" s="4">
        <v>1</v>
      </c>
      <c r="E2317" s="4">
        <v>210</v>
      </c>
      <c r="F2317" s="4">
        <f>ROUND(Source!X2291,O2317)</f>
        <v>68519.539999999994</v>
      </c>
      <c r="G2317" s="4" t="s">
        <v>119</v>
      </c>
      <c r="H2317" s="4" t="s">
        <v>120</v>
      </c>
      <c r="I2317" s="4"/>
      <c r="J2317" s="4"/>
      <c r="K2317" s="4">
        <v>210</v>
      </c>
      <c r="L2317" s="4">
        <v>25</v>
      </c>
      <c r="M2317" s="4">
        <v>3</v>
      </c>
      <c r="N2317" s="4" t="s">
        <v>3</v>
      </c>
      <c r="O2317" s="4">
        <v>2</v>
      </c>
      <c r="P2317" s="4"/>
      <c r="Q2317" s="4"/>
      <c r="R2317" s="4"/>
      <c r="S2317" s="4"/>
      <c r="T2317" s="4"/>
      <c r="U2317" s="4"/>
      <c r="V2317" s="4"/>
      <c r="W2317" s="4"/>
    </row>
    <row r="2318" spans="1:23">
      <c r="A2318" s="4">
        <v>50</v>
      </c>
      <c r="B2318" s="4">
        <v>0</v>
      </c>
      <c r="C2318" s="4">
        <v>0</v>
      </c>
      <c r="D2318" s="4">
        <v>1</v>
      </c>
      <c r="E2318" s="4">
        <v>211</v>
      </c>
      <c r="F2318" s="4">
        <f>ROUND(Source!Y2291,O2318)</f>
        <v>36964.53</v>
      </c>
      <c r="G2318" s="4" t="s">
        <v>121</v>
      </c>
      <c r="H2318" s="4" t="s">
        <v>122</v>
      </c>
      <c r="I2318" s="4"/>
      <c r="J2318" s="4"/>
      <c r="K2318" s="4">
        <v>211</v>
      </c>
      <c r="L2318" s="4">
        <v>26</v>
      </c>
      <c r="M2318" s="4">
        <v>3</v>
      </c>
      <c r="N2318" s="4" t="s">
        <v>3</v>
      </c>
      <c r="O2318" s="4">
        <v>2</v>
      </c>
      <c r="P2318" s="4"/>
      <c r="Q2318" s="4"/>
      <c r="R2318" s="4"/>
      <c r="S2318" s="4"/>
      <c r="T2318" s="4"/>
      <c r="U2318" s="4"/>
      <c r="V2318" s="4"/>
      <c r="W2318" s="4"/>
    </row>
    <row r="2319" spans="1:23">
      <c r="A2319" s="4">
        <v>50</v>
      </c>
      <c r="B2319" s="4">
        <v>0</v>
      </c>
      <c r="C2319" s="4">
        <v>0</v>
      </c>
      <c r="D2319" s="4">
        <v>1</v>
      </c>
      <c r="E2319" s="4">
        <v>0</v>
      </c>
      <c r="F2319" s="4">
        <f>ROUND(Source!AR2291,O2319)</f>
        <v>296551.03000000003</v>
      </c>
      <c r="G2319" s="4" t="s">
        <v>123</v>
      </c>
      <c r="H2319" s="4" t="s">
        <v>124</v>
      </c>
      <c r="I2319" s="4"/>
      <c r="J2319" s="4"/>
      <c r="K2319" s="4">
        <v>224</v>
      </c>
      <c r="L2319" s="4">
        <v>27</v>
      </c>
      <c r="M2319" s="4">
        <v>3</v>
      </c>
      <c r="N2319" s="4" t="s">
        <v>3</v>
      </c>
      <c r="O2319" s="4">
        <v>2</v>
      </c>
      <c r="P2319" s="4"/>
      <c r="Q2319" s="4"/>
      <c r="R2319" s="4"/>
      <c r="S2319" s="4"/>
      <c r="T2319" s="4"/>
      <c r="U2319" s="4"/>
      <c r="V2319" s="4"/>
      <c r="W2319" s="4"/>
    </row>
    <row r="2320" spans="1:23">
      <c r="A2320" s="4">
        <v>50</v>
      </c>
      <c r="B2320" s="4">
        <v>1</v>
      </c>
      <c r="C2320" s="4">
        <v>0</v>
      </c>
      <c r="D2320" s="4">
        <v>2</v>
      </c>
      <c r="E2320" s="4">
        <v>0</v>
      </c>
      <c r="F2320" s="4">
        <f>ROUND(F2319*0.18,O2320)</f>
        <v>53379.199999999997</v>
      </c>
      <c r="G2320" s="4" t="s">
        <v>125</v>
      </c>
      <c r="H2320" s="4" t="s">
        <v>125</v>
      </c>
      <c r="I2320" s="4"/>
      <c r="J2320" s="4"/>
      <c r="K2320" s="4">
        <v>212</v>
      </c>
      <c r="L2320" s="4">
        <v>28</v>
      </c>
      <c r="M2320" s="4">
        <v>0</v>
      </c>
      <c r="N2320" s="4" t="s">
        <v>3</v>
      </c>
      <c r="O2320" s="4">
        <v>1</v>
      </c>
      <c r="P2320" s="4"/>
      <c r="Q2320" s="4"/>
      <c r="R2320" s="4"/>
      <c r="S2320" s="4"/>
      <c r="T2320" s="4"/>
      <c r="U2320" s="4"/>
      <c r="V2320" s="4"/>
      <c r="W2320" s="4"/>
    </row>
    <row r="2321" spans="1:245">
      <c r="A2321" s="4">
        <v>50</v>
      </c>
      <c r="B2321" s="4">
        <v>1</v>
      </c>
      <c r="C2321" s="4">
        <v>0</v>
      </c>
      <c r="D2321" s="4">
        <v>2</v>
      </c>
      <c r="E2321" s="4">
        <v>224</v>
      </c>
      <c r="F2321" s="4">
        <f>ROUND(F2319*1.18,O2321)</f>
        <v>349930.2</v>
      </c>
      <c r="G2321" s="4" t="s">
        <v>126</v>
      </c>
      <c r="H2321" s="4" t="s">
        <v>127</v>
      </c>
      <c r="I2321" s="4"/>
      <c r="J2321" s="4"/>
      <c r="K2321" s="4">
        <v>212</v>
      </c>
      <c r="L2321" s="4">
        <v>29</v>
      </c>
      <c r="M2321" s="4">
        <v>0</v>
      </c>
      <c r="N2321" s="4" t="s">
        <v>3</v>
      </c>
      <c r="O2321" s="4">
        <v>1</v>
      </c>
      <c r="P2321" s="4"/>
      <c r="Q2321" s="4"/>
      <c r="R2321" s="4"/>
      <c r="S2321" s="4"/>
      <c r="T2321" s="4"/>
      <c r="U2321" s="4"/>
      <c r="V2321" s="4"/>
      <c r="W2321" s="4"/>
    </row>
    <row r="2323" spans="1:245">
      <c r="A2323" s="1">
        <v>4</v>
      </c>
      <c r="B2323" s="1">
        <v>1</v>
      </c>
      <c r="C2323" s="1"/>
      <c r="D2323" s="1">
        <f>ROW(A2416)</f>
        <v>2416</v>
      </c>
      <c r="E2323" s="1"/>
      <c r="F2323" s="1" t="s">
        <v>13</v>
      </c>
      <c r="G2323" s="1" t="s">
        <v>407</v>
      </c>
      <c r="H2323" s="1" t="s">
        <v>3</v>
      </c>
      <c r="I2323" s="1">
        <v>0</v>
      </c>
      <c r="J2323" s="1"/>
      <c r="K2323" s="1">
        <v>-1</v>
      </c>
      <c r="L2323" s="1"/>
      <c r="M2323" s="1" t="s">
        <v>3</v>
      </c>
      <c r="N2323" s="1"/>
      <c r="O2323" s="1"/>
      <c r="P2323" s="1"/>
      <c r="Q2323" s="1"/>
      <c r="R2323" s="1"/>
      <c r="S2323" s="1">
        <v>0</v>
      </c>
      <c r="T2323" s="1"/>
      <c r="U2323" s="1" t="s">
        <v>3</v>
      </c>
      <c r="V2323" s="1">
        <v>0</v>
      </c>
      <c r="W2323" s="1"/>
      <c r="X2323" s="1"/>
      <c r="Y2323" s="1"/>
      <c r="Z2323" s="1"/>
      <c r="AA2323" s="1"/>
      <c r="AB2323" s="1" t="s">
        <v>3</v>
      </c>
      <c r="AC2323" s="1" t="s">
        <v>3</v>
      </c>
      <c r="AD2323" s="1" t="s">
        <v>3</v>
      </c>
      <c r="AE2323" s="1" t="s">
        <v>3</v>
      </c>
      <c r="AF2323" s="1" t="s">
        <v>3</v>
      </c>
      <c r="AG2323" s="1" t="s">
        <v>3</v>
      </c>
      <c r="AH2323" s="1"/>
      <c r="AI2323" s="1"/>
      <c r="AJ2323" s="1"/>
      <c r="AK2323" s="1"/>
      <c r="AL2323" s="1"/>
      <c r="AM2323" s="1"/>
      <c r="AN2323" s="1"/>
      <c r="AO2323" s="1"/>
      <c r="AP2323" s="1" t="s">
        <v>3</v>
      </c>
      <c r="AQ2323" s="1" t="s">
        <v>3</v>
      </c>
      <c r="AR2323" s="1" t="s">
        <v>3</v>
      </c>
      <c r="AS2323" s="1"/>
      <c r="AT2323" s="1"/>
      <c r="AU2323" s="1"/>
      <c r="AV2323" s="1"/>
      <c r="AW2323" s="1"/>
      <c r="AX2323" s="1"/>
      <c r="AY2323" s="1"/>
      <c r="AZ2323" s="1" t="s">
        <v>3</v>
      </c>
      <c r="BA2323" s="1"/>
      <c r="BB2323" s="1" t="s">
        <v>3</v>
      </c>
      <c r="BC2323" s="1" t="s">
        <v>3</v>
      </c>
      <c r="BD2323" s="1" t="s">
        <v>3</v>
      </c>
      <c r="BE2323" s="1" t="s">
        <v>3</v>
      </c>
      <c r="BF2323" s="1" t="s">
        <v>3</v>
      </c>
      <c r="BG2323" s="1" t="s">
        <v>3</v>
      </c>
      <c r="BH2323" s="1" t="s">
        <v>3</v>
      </c>
      <c r="BI2323" s="1" t="s">
        <v>3</v>
      </c>
      <c r="BJ2323" s="1" t="s">
        <v>3</v>
      </c>
      <c r="BK2323" s="1" t="s">
        <v>3</v>
      </c>
      <c r="BL2323" s="1" t="s">
        <v>3</v>
      </c>
      <c r="BM2323" s="1" t="s">
        <v>3</v>
      </c>
      <c r="BN2323" s="1" t="s">
        <v>3</v>
      </c>
      <c r="BO2323" s="1" t="s">
        <v>3</v>
      </c>
      <c r="BP2323" s="1" t="s">
        <v>3</v>
      </c>
      <c r="BQ2323" s="1"/>
      <c r="BR2323" s="1"/>
      <c r="BS2323" s="1"/>
      <c r="BT2323" s="1"/>
      <c r="BU2323" s="1"/>
      <c r="BV2323" s="1"/>
      <c r="BW2323" s="1"/>
      <c r="BX2323" s="1">
        <v>0</v>
      </c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>
        <v>0</v>
      </c>
    </row>
    <row r="2325" spans="1:245">
      <c r="A2325" s="2">
        <v>52</v>
      </c>
      <c r="B2325" s="2">
        <f t="shared" ref="B2325:G2325" si="1629">B2416</f>
        <v>1</v>
      </c>
      <c r="C2325" s="2">
        <f t="shared" si="1629"/>
        <v>4</v>
      </c>
      <c r="D2325" s="2">
        <f t="shared" si="1629"/>
        <v>2323</v>
      </c>
      <c r="E2325" s="2">
        <f t="shared" si="1629"/>
        <v>0</v>
      </c>
      <c r="F2325" s="2" t="str">
        <f t="shared" si="1629"/>
        <v>Новый раздел</v>
      </c>
      <c r="G2325" s="2" t="str">
        <f t="shared" si="1629"/>
        <v>Туалет -тамбур 1-30 31 карантин</v>
      </c>
      <c r="H2325" s="2"/>
      <c r="I2325" s="2"/>
      <c r="J2325" s="2"/>
      <c r="K2325" s="2"/>
      <c r="L2325" s="2"/>
      <c r="M2325" s="2"/>
      <c r="N2325" s="2"/>
      <c r="O2325" s="2">
        <f t="shared" ref="O2325:AT2325" si="1630">O2416</f>
        <v>54626.22</v>
      </c>
      <c r="P2325" s="2">
        <f t="shared" si="1630"/>
        <v>29088.15</v>
      </c>
      <c r="Q2325" s="2">
        <f t="shared" si="1630"/>
        <v>628.67999999999995</v>
      </c>
      <c r="R2325" s="2">
        <f t="shared" si="1630"/>
        <v>409.04</v>
      </c>
      <c r="S2325" s="2">
        <f t="shared" si="1630"/>
        <v>24909.39</v>
      </c>
      <c r="T2325" s="2">
        <f t="shared" si="1630"/>
        <v>0</v>
      </c>
      <c r="U2325" s="2">
        <f t="shared" si="1630"/>
        <v>83.315933999999999</v>
      </c>
      <c r="V2325" s="2">
        <f t="shared" si="1630"/>
        <v>1.1244799999999997</v>
      </c>
      <c r="W2325" s="2">
        <f t="shared" si="1630"/>
        <v>16.7</v>
      </c>
      <c r="X2325" s="2">
        <f t="shared" si="1630"/>
        <v>20557.7</v>
      </c>
      <c r="Y2325" s="2">
        <f t="shared" si="1630"/>
        <v>10532.1</v>
      </c>
      <c r="Z2325" s="2">
        <f t="shared" si="1630"/>
        <v>0</v>
      </c>
      <c r="AA2325" s="2">
        <f t="shared" si="1630"/>
        <v>0</v>
      </c>
      <c r="AB2325" s="2">
        <f t="shared" si="1630"/>
        <v>0</v>
      </c>
      <c r="AC2325" s="2">
        <f t="shared" si="1630"/>
        <v>0</v>
      </c>
      <c r="AD2325" s="2">
        <f t="shared" si="1630"/>
        <v>0</v>
      </c>
      <c r="AE2325" s="2">
        <f t="shared" si="1630"/>
        <v>0</v>
      </c>
      <c r="AF2325" s="2">
        <f t="shared" si="1630"/>
        <v>0</v>
      </c>
      <c r="AG2325" s="2">
        <f t="shared" si="1630"/>
        <v>0</v>
      </c>
      <c r="AH2325" s="2">
        <f t="shared" si="1630"/>
        <v>0</v>
      </c>
      <c r="AI2325" s="2">
        <f t="shared" si="1630"/>
        <v>0</v>
      </c>
      <c r="AJ2325" s="2">
        <f t="shared" si="1630"/>
        <v>0</v>
      </c>
      <c r="AK2325" s="2">
        <f t="shared" si="1630"/>
        <v>0</v>
      </c>
      <c r="AL2325" s="2">
        <f t="shared" si="1630"/>
        <v>0</v>
      </c>
      <c r="AM2325" s="2">
        <f t="shared" si="1630"/>
        <v>0</v>
      </c>
      <c r="AN2325" s="2">
        <f t="shared" si="1630"/>
        <v>0</v>
      </c>
      <c r="AO2325" s="2">
        <f t="shared" si="1630"/>
        <v>0</v>
      </c>
      <c r="AP2325" s="2">
        <f t="shared" si="1630"/>
        <v>0</v>
      </c>
      <c r="AQ2325" s="2">
        <f t="shared" si="1630"/>
        <v>0</v>
      </c>
      <c r="AR2325" s="2">
        <f t="shared" si="1630"/>
        <v>85716.02</v>
      </c>
      <c r="AS2325" s="2">
        <f t="shared" si="1630"/>
        <v>84242</v>
      </c>
      <c r="AT2325" s="2">
        <f t="shared" si="1630"/>
        <v>1474.02</v>
      </c>
      <c r="AU2325" s="2">
        <f t="shared" ref="AU2325:BZ2325" si="1631">AU2416</f>
        <v>0</v>
      </c>
      <c r="AV2325" s="2">
        <f t="shared" si="1631"/>
        <v>29088.15</v>
      </c>
      <c r="AW2325" s="2">
        <f t="shared" si="1631"/>
        <v>29088.15</v>
      </c>
      <c r="AX2325" s="2">
        <f t="shared" si="1631"/>
        <v>0</v>
      </c>
      <c r="AY2325" s="2">
        <f t="shared" si="1631"/>
        <v>29088.15</v>
      </c>
      <c r="AZ2325" s="2">
        <f t="shared" si="1631"/>
        <v>0</v>
      </c>
      <c r="BA2325" s="2">
        <f t="shared" si="1631"/>
        <v>0</v>
      </c>
      <c r="BB2325" s="2">
        <f t="shared" si="1631"/>
        <v>0</v>
      </c>
      <c r="BC2325" s="2">
        <f t="shared" si="1631"/>
        <v>0</v>
      </c>
      <c r="BD2325" s="2">
        <f t="shared" si="1631"/>
        <v>0</v>
      </c>
      <c r="BE2325" s="2">
        <f t="shared" si="1631"/>
        <v>0</v>
      </c>
      <c r="BF2325" s="2">
        <f t="shared" si="1631"/>
        <v>0</v>
      </c>
      <c r="BG2325" s="2">
        <f t="shared" si="1631"/>
        <v>0</v>
      </c>
      <c r="BH2325" s="2">
        <f t="shared" si="1631"/>
        <v>0</v>
      </c>
      <c r="BI2325" s="2">
        <f t="shared" si="1631"/>
        <v>0</v>
      </c>
      <c r="BJ2325" s="2">
        <f t="shared" si="1631"/>
        <v>0</v>
      </c>
      <c r="BK2325" s="2">
        <f t="shared" si="1631"/>
        <v>0</v>
      </c>
      <c r="BL2325" s="2">
        <f t="shared" si="1631"/>
        <v>0</v>
      </c>
      <c r="BM2325" s="2">
        <f t="shared" si="1631"/>
        <v>0</v>
      </c>
      <c r="BN2325" s="2">
        <f t="shared" si="1631"/>
        <v>0</v>
      </c>
      <c r="BO2325" s="2">
        <f t="shared" si="1631"/>
        <v>0</v>
      </c>
      <c r="BP2325" s="2">
        <f t="shared" si="1631"/>
        <v>0</v>
      </c>
      <c r="BQ2325" s="2">
        <f t="shared" si="1631"/>
        <v>0</v>
      </c>
      <c r="BR2325" s="2">
        <f t="shared" si="1631"/>
        <v>0</v>
      </c>
      <c r="BS2325" s="2">
        <f t="shared" si="1631"/>
        <v>0</v>
      </c>
      <c r="BT2325" s="2">
        <f t="shared" si="1631"/>
        <v>0</v>
      </c>
      <c r="BU2325" s="2">
        <f t="shared" si="1631"/>
        <v>0</v>
      </c>
      <c r="BV2325" s="2">
        <f t="shared" si="1631"/>
        <v>0</v>
      </c>
      <c r="BW2325" s="2">
        <f t="shared" si="1631"/>
        <v>0</v>
      </c>
      <c r="BX2325" s="2">
        <f t="shared" si="1631"/>
        <v>0</v>
      </c>
      <c r="BY2325" s="2">
        <f t="shared" si="1631"/>
        <v>0</v>
      </c>
      <c r="BZ2325" s="2">
        <f t="shared" si="1631"/>
        <v>0</v>
      </c>
      <c r="CA2325" s="2">
        <f t="shared" ref="CA2325:DF2325" si="1632">CA2416</f>
        <v>0</v>
      </c>
      <c r="CB2325" s="2">
        <f t="shared" si="1632"/>
        <v>0</v>
      </c>
      <c r="CC2325" s="2">
        <f t="shared" si="1632"/>
        <v>0</v>
      </c>
      <c r="CD2325" s="2">
        <f t="shared" si="1632"/>
        <v>0</v>
      </c>
      <c r="CE2325" s="2">
        <f t="shared" si="1632"/>
        <v>0</v>
      </c>
      <c r="CF2325" s="2">
        <f t="shared" si="1632"/>
        <v>0</v>
      </c>
      <c r="CG2325" s="2">
        <f t="shared" si="1632"/>
        <v>0</v>
      </c>
      <c r="CH2325" s="2">
        <f t="shared" si="1632"/>
        <v>0</v>
      </c>
      <c r="CI2325" s="2">
        <f t="shared" si="1632"/>
        <v>0</v>
      </c>
      <c r="CJ2325" s="2">
        <f t="shared" si="1632"/>
        <v>0</v>
      </c>
      <c r="CK2325" s="2">
        <f t="shared" si="1632"/>
        <v>0</v>
      </c>
      <c r="CL2325" s="2">
        <f t="shared" si="1632"/>
        <v>0</v>
      </c>
      <c r="CM2325" s="2">
        <f t="shared" si="1632"/>
        <v>0</v>
      </c>
      <c r="CN2325" s="2">
        <f t="shared" si="1632"/>
        <v>0</v>
      </c>
      <c r="CO2325" s="2">
        <f t="shared" si="1632"/>
        <v>0</v>
      </c>
      <c r="CP2325" s="2">
        <f t="shared" si="1632"/>
        <v>0</v>
      </c>
      <c r="CQ2325" s="2">
        <f t="shared" si="1632"/>
        <v>0</v>
      </c>
      <c r="CR2325" s="2">
        <f t="shared" si="1632"/>
        <v>0</v>
      </c>
      <c r="CS2325" s="2">
        <f t="shared" si="1632"/>
        <v>0</v>
      </c>
      <c r="CT2325" s="2">
        <f t="shared" si="1632"/>
        <v>0</v>
      </c>
      <c r="CU2325" s="2">
        <f t="shared" si="1632"/>
        <v>0</v>
      </c>
      <c r="CV2325" s="2">
        <f t="shared" si="1632"/>
        <v>0</v>
      </c>
      <c r="CW2325" s="2">
        <f t="shared" si="1632"/>
        <v>0</v>
      </c>
      <c r="CX2325" s="2">
        <f t="shared" si="1632"/>
        <v>0</v>
      </c>
      <c r="CY2325" s="2">
        <f t="shared" si="1632"/>
        <v>0</v>
      </c>
      <c r="CZ2325" s="2">
        <f t="shared" si="1632"/>
        <v>0</v>
      </c>
      <c r="DA2325" s="2">
        <f t="shared" si="1632"/>
        <v>0</v>
      </c>
      <c r="DB2325" s="2">
        <f t="shared" si="1632"/>
        <v>0</v>
      </c>
      <c r="DC2325" s="2">
        <f t="shared" si="1632"/>
        <v>0</v>
      </c>
      <c r="DD2325" s="2">
        <f t="shared" si="1632"/>
        <v>0</v>
      </c>
      <c r="DE2325" s="2">
        <f t="shared" si="1632"/>
        <v>0</v>
      </c>
      <c r="DF2325" s="2">
        <f t="shared" si="1632"/>
        <v>0</v>
      </c>
      <c r="DG2325" s="3">
        <f t="shared" ref="DG2325:EL2325" si="1633">DG2416</f>
        <v>0</v>
      </c>
      <c r="DH2325" s="3">
        <f t="shared" si="1633"/>
        <v>0</v>
      </c>
      <c r="DI2325" s="3">
        <f t="shared" si="1633"/>
        <v>0</v>
      </c>
      <c r="DJ2325" s="3">
        <f t="shared" si="1633"/>
        <v>0</v>
      </c>
      <c r="DK2325" s="3">
        <f t="shared" si="1633"/>
        <v>0</v>
      </c>
      <c r="DL2325" s="3">
        <f t="shared" si="1633"/>
        <v>0</v>
      </c>
      <c r="DM2325" s="3">
        <f t="shared" si="1633"/>
        <v>0</v>
      </c>
      <c r="DN2325" s="3">
        <f t="shared" si="1633"/>
        <v>0</v>
      </c>
      <c r="DO2325" s="3">
        <f t="shared" si="1633"/>
        <v>0</v>
      </c>
      <c r="DP2325" s="3">
        <f t="shared" si="1633"/>
        <v>0</v>
      </c>
      <c r="DQ2325" s="3">
        <f t="shared" si="1633"/>
        <v>0</v>
      </c>
      <c r="DR2325" s="3">
        <f t="shared" si="1633"/>
        <v>0</v>
      </c>
      <c r="DS2325" s="3">
        <f t="shared" si="1633"/>
        <v>0</v>
      </c>
      <c r="DT2325" s="3">
        <f t="shared" si="1633"/>
        <v>0</v>
      </c>
      <c r="DU2325" s="3">
        <f t="shared" si="1633"/>
        <v>0</v>
      </c>
      <c r="DV2325" s="3">
        <f t="shared" si="1633"/>
        <v>0</v>
      </c>
      <c r="DW2325" s="3">
        <f t="shared" si="1633"/>
        <v>0</v>
      </c>
      <c r="DX2325" s="3">
        <f t="shared" si="1633"/>
        <v>0</v>
      </c>
      <c r="DY2325" s="3">
        <f t="shared" si="1633"/>
        <v>0</v>
      </c>
      <c r="DZ2325" s="3">
        <f t="shared" si="1633"/>
        <v>0</v>
      </c>
      <c r="EA2325" s="3">
        <f t="shared" si="1633"/>
        <v>0</v>
      </c>
      <c r="EB2325" s="3">
        <f t="shared" si="1633"/>
        <v>0</v>
      </c>
      <c r="EC2325" s="3">
        <f t="shared" si="1633"/>
        <v>0</v>
      </c>
      <c r="ED2325" s="3">
        <f t="shared" si="1633"/>
        <v>0</v>
      </c>
      <c r="EE2325" s="3">
        <f t="shared" si="1633"/>
        <v>0</v>
      </c>
      <c r="EF2325" s="3">
        <f t="shared" si="1633"/>
        <v>0</v>
      </c>
      <c r="EG2325" s="3">
        <f t="shared" si="1633"/>
        <v>0</v>
      </c>
      <c r="EH2325" s="3">
        <f t="shared" si="1633"/>
        <v>0</v>
      </c>
      <c r="EI2325" s="3">
        <f t="shared" si="1633"/>
        <v>0</v>
      </c>
      <c r="EJ2325" s="3">
        <f t="shared" si="1633"/>
        <v>0</v>
      </c>
      <c r="EK2325" s="3">
        <f t="shared" si="1633"/>
        <v>0</v>
      </c>
      <c r="EL2325" s="3">
        <f t="shared" si="1633"/>
        <v>0</v>
      </c>
      <c r="EM2325" s="3">
        <f t="shared" ref="EM2325:FR2325" si="1634">EM2416</f>
        <v>0</v>
      </c>
      <c r="EN2325" s="3">
        <f t="shared" si="1634"/>
        <v>0</v>
      </c>
      <c r="EO2325" s="3">
        <f t="shared" si="1634"/>
        <v>0</v>
      </c>
      <c r="EP2325" s="3">
        <f t="shared" si="1634"/>
        <v>0</v>
      </c>
      <c r="EQ2325" s="3">
        <f t="shared" si="1634"/>
        <v>0</v>
      </c>
      <c r="ER2325" s="3">
        <f t="shared" si="1634"/>
        <v>0</v>
      </c>
      <c r="ES2325" s="3">
        <f t="shared" si="1634"/>
        <v>0</v>
      </c>
      <c r="ET2325" s="3">
        <f t="shared" si="1634"/>
        <v>0</v>
      </c>
      <c r="EU2325" s="3">
        <f t="shared" si="1634"/>
        <v>0</v>
      </c>
      <c r="EV2325" s="3">
        <f t="shared" si="1634"/>
        <v>0</v>
      </c>
      <c r="EW2325" s="3">
        <f t="shared" si="1634"/>
        <v>0</v>
      </c>
      <c r="EX2325" s="3">
        <f t="shared" si="1634"/>
        <v>0</v>
      </c>
      <c r="EY2325" s="3">
        <f t="shared" si="1634"/>
        <v>0</v>
      </c>
      <c r="EZ2325" s="3">
        <f t="shared" si="1634"/>
        <v>0</v>
      </c>
      <c r="FA2325" s="3">
        <f t="shared" si="1634"/>
        <v>0</v>
      </c>
      <c r="FB2325" s="3">
        <f t="shared" si="1634"/>
        <v>0</v>
      </c>
      <c r="FC2325" s="3">
        <f t="shared" si="1634"/>
        <v>0</v>
      </c>
      <c r="FD2325" s="3">
        <f t="shared" si="1634"/>
        <v>0</v>
      </c>
      <c r="FE2325" s="3">
        <f t="shared" si="1634"/>
        <v>0</v>
      </c>
      <c r="FF2325" s="3">
        <f t="shared" si="1634"/>
        <v>0</v>
      </c>
      <c r="FG2325" s="3">
        <f t="shared" si="1634"/>
        <v>0</v>
      </c>
      <c r="FH2325" s="3">
        <f t="shared" si="1634"/>
        <v>0</v>
      </c>
      <c r="FI2325" s="3">
        <f t="shared" si="1634"/>
        <v>0</v>
      </c>
      <c r="FJ2325" s="3">
        <f t="shared" si="1634"/>
        <v>0</v>
      </c>
      <c r="FK2325" s="3">
        <f t="shared" si="1634"/>
        <v>0</v>
      </c>
      <c r="FL2325" s="3">
        <f t="shared" si="1634"/>
        <v>0</v>
      </c>
      <c r="FM2325" s="3">
        <f t="shared" si="1634"/>
        <v>0</v>
      </c>
      <c r="FN2325" s="3">
        <f t="shared" si="1634"/>
        <v>0</v>
      </c>
      <c r="FO2325" s="3">
        <f t="shared" si="1634"/>
        <v>0</v>
      </c>
      <c r="FP2325" s="3">
        <f t="shared" si="1634"/>
        <v>0</v>
      </c>
      <c r="FQ2325" s="3">
        <f t="shared" si="1634"/>
        <v>0</v>
      </c>
      <c r="FR2325" s="3">
        <f t="shared" si="1634"/>
        <v>0</v>
      </c>
      <c r="FS2325" s="3">
        <f t="shared" ref="FS2325:GX2325" si="1635">FS2416</f>
        <v>0</v>
      </c>
      <c r="FT2325" s="3">
        <f t="shared" si="1635"/>
        <v>0</v>
      </c>
      <c r="FU2325" s="3">
        <f t="shared" si="1635"/>
        <v>0</v>
      </c>
      <c r="FV2325" s="3">
        <f t="shared" si="1635"/>
        <v>0</v>
      </c>
      <c r="FW2325" s="3">
        <f t="shared" si="1635"/>
        <v>0</v>
      </c>
      <c r="FX2325" s="3">
        <f t="shared" si="1635"/>
        <v>0</v>
      </c>
      <c r="FY2325" s="3">
        <f t="shared" si="1635"/>
        <v>0</v>
      </c>
      <c r="FZ2325" s="3">
        <f t="shared" si="1635"/>
        <v>0</v>
      </c>
      <c r="GA2325" s="3">
        <f t="shared" si="1635"/>
        <v>0</v>
      </c>
      <c r="GB2325" s="3">
        <f t="shared" si="1635"/>
        <v>0</v>
      </c>
      <c r="GC2325" s="3">
        <f t="shared" si="1635"/>
        <v>0</v>
      </c>
      <c r="GD2325" s="3">
        <f t="shared" si="1635"/>
        <v>0</v>
      </c>
      <c r="GE2325" s="3">
        <f t="shared" si="1635"/>
        <v>0</v>
      </c>
      <c r="GF2325" s="3">
        <f t="shared" si="1635"/>
        <v>0</v>
      </c>
      <c r="GG2325" s="3">
        <f t="shared" si="1635"/>
        <v>0</v>
      </c>
      <c r="GH2325" s="3">
        <f t="shared" si="1635"/>
        <v>0</v>
      </c>
      <c r="GI2325" s="3">
        <f t="shared" si="1635"/>
        <v>0</v>
      </c>
      <c r="GJ2325" s="3">
        <f t="shared" si="1635"/>
        <v>0</v>
      </c>
      <c r="GK2325" s="3">
        <f t="shared" si="1635"/>
        <v>0</v>
      </c>
      <c r="GL2325" s="3">
        <f t="shared" si="1635"/>
        <v>0</v>
      </c>
      <c r="GM2325" s="3">
        <f t="shared" si="1635"/>
        <v>0</v>
      </c>
      <c r="GN2325" s="3">
        <f t="shared" si="1635"/>
        <v>0</v>
      </c>
      <c r="GO2325" s="3">
        <f t="shared" si="1635"/>
        <v>0</v>
      </c>
      <c r="GP2325" s="3">
        <f t="shared" si="1635"/>
        <v>0</v>
      </c>
      <c r="GQ2325" s="3">
        <f t="shared" si="1635"/>
        <v>0</v>
      </c>
      <c r="GR2325" s="3">
        <f t="shared" si="1635"/>
        <v>0</v>
      </c>
      <c r="GS2325" s="3">
        <f t="shared" si="1635"/>
        <v>0</v>
      </c>
      <c r="GT2325" s="3">
        <f t="shared" si="1635"/>
        <v>0</v>
      </c>
      <c r="GU2325" s="3">
        <f t="shared" si="1635"/>
        <v>0</v>
      </c>
      <c r="GV2325" s="3">
        <f t="shared" si="1635"/>
        <v>0</v>
      </c>
      <c r="GW2325" s="3">
        <f t="shared" si="1635"/>
        <v>0</v>
      </c>
      <c r="GX2325" s="3">
        <f t="shared" si="1635"/>
        <v>0</v>
      </c>
    </row>
    <row r="2327" spans="1:245">
      <c r="A2327" s="1">
        <v>5</v>
      </c>
      <c r="B2327" s="1">
        <v>1</v>
      </c>
      <c r="C2327" s="1"/>
      <c r="D2327" s="1">
        <f>ROW(A2342)</f>
        <v>2342</v>
      </c>
      <c r="E2327" s="1"/>
      <c r="F2327" s="1" t="s">
        <v>15</v>
      </c>
      <c r="G2327" s="1" t="s">
        <v>16</v>
      </c>
      <c r="H2327" s="1" t="s">
        <v>3</v>
      </c>
      <c r="I2327" s="1">
        <v>0</v>
      </c>
      <c r="J2327" s="1"/>
      <c r="K2327" s="1">
        <v>0</v>
      </c>
      <c r="L2327" s="1"/>
      <c r="M2327" s="1" t="s">
        <v>3</v>
      </c>
      <c r="N2327" s="1"/>
      <c r="O2327" s="1"/>
      <c r="P2327" s="1"/>
      <c r="Q2327" s="1"/>
      <c r="R2327" s="1"/>
      <c r="S2327" s="1">
        <v>0</v>
      </c>
      <c r="T2327" s="1"/>
      <c r="U2327" s="1" t="s">
        <v>3</v>
      </c>
      <c r="V2327" s="1">
        <v>0</v>
      </c>
      <c r="W2327" s="1"/>
      <c r="X2327" s="1"/>
      <c r="Y2327" s="1"/>
      <c r="Z2327" s="1"/>
      <c r="AA2327" s="1"/>
      <c r="AB2327" s="1" t="s">
        <v>3</v>
      </c>
      <c r="AC2327" s="1" t="s">
        <v>3</v>
      </c>
      <c r="AD2327" s="1" t="s">
        <v>3</v>
      </c>
      <c r="AE2327" s="1" t="s">
        <v>3</v>
      </c>
      <c r="AF2327" s="1" t="s">
        <v>3</v>
      </c>
      <c r="AG2327" s="1" t="s">
        <v>3</v>
      </c>
      <c r="AH2327" s="1"/>
      <c r="AI2327" s="1"/>
      <c r="AJ2327" s="1"/>
      <c r="AK2327" s="1"/>
      <c r="AL2327" s="1"/>
      <c r="AM2327" s="1"/>
      <c r="AN2327" s="1"/>
      <c r="AO2327" s="1"/>
      <c r="AP2327" s="1" t="s">
        <v>3</v>
      </c>
      <c r="AQ2327" s="1" t="s">
        <v>3</v>
      </c>
      <c r="AR2327" s="1" t="s">
        <v>3</v>
      </c>
      <c r="AS2327" s="1"/>
      <c r="AT2327" s="1"/>
      <c r="AU2327" s="1"/>
      <c r="AV2327" s="1"/>
      <c r="AW2327" s="1"/>
      <c r="AX2327" s="1"/>
      <c r="AY2327" s="1"/>
      <c r="AZ2327" s="1" t="s">
        <v>3</v>
      </c>
      <c r="BA2327" s="1"/>
      <c r="BB2327" s="1" t="s">
        <v>3</v>
      </c>
      <c r="BC2327" s="1" t="s">
        <v>3</v>
      </c>
      <c r="BD2327" s="1" t="s">
        <v>3</v>
      </c>
      <c r="BE2327" s="1" t="s">
        <v>3</v>
      </c>
      <c r="BF2327" s="1" t="s">
        <v>3</v>
      </c>
      <c r="BG2327" s="1" t="s">
        <v>3</v>
      </c>
      <c r="BH2327" s="1" t="s">
        <v>3</v>
      </c>
      <c r="BI2327" s="1" t="s">
        <v>3</v>
      </c>
      <c r="BJ2327" s="1" t="s">
        <v>3</v>
      </c>
      <c r="BK2327" s="1" t="s">
        <v>3</v>
      </c>
      <c r="BL2327" s="1" t="s">
        <v>3</v>
      </c>
      <c r="BM2327" s="1" t="s">
        <v>3</v>
      </c>
      <c r="BN2327" s="1" t="s">
        <v>3</v>
      </c>
      <c r="BO2327" s="1" t="s">
        <v>3</v>
      </c>
      <c r="BP2327" s="1" t="s">
        <v>3</v>
      </c>
      <c r="BQ2327" s="1"/>
      <c r="BR2327" s="1"/>
      <c r="BS2327" s="1"/>
      <c r="BT2327" s="1"/>
      <c r="BU2327" s="1"/>
      <c r="BV2327" s="1"/>
      <c r="BW2327" s="1"/>
      <c r="BX2327" s="1">
        <v>0</v>
      </c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>
        <v>0</v>
      </c>
    </row>
    <row r="2329" spans="1:245">
      <c r="A2329" s="2">
        <v>52</v>
      </c>
      <c r="B2329" s="2">
        <f t="shared" ref="B2329:G2329" si="1636">B2342</f>
        <v>1</v>
      </c>
      <c r="C2329" s="2">
        <f t="shared" si="1636"/>
        <v>5</v>
      </c>
      <c r="D2329" s="2">
        <f t="shared" si="1636"/>
        <v>2327</v>
      </c>
      <c r="E2329" s="2">
        <f t="shared" si="1636"/>
        <v>0</v>
      </c>
      <c r="F2329" s="2" t="str">
        <f t="shared" si="1636"/>
        <v>Новый подраздел</v>
      </c>
      <c r="G2329" s="2" t="str">
        <f t="shared" si="1636"/>
        <v>демонтаж</v>
      </c>
      <c r="H2329" s="2"/>
      <c r="I2329" s="2"/>
      <c r="J2329" s="2"/>
      <c r="K2329" s="2"/>
      <c r="L2329" s="2"/>
      <c r="M2329" s="2"/>
      <c r="N2329" s="2"/>
      <c r="O2329" s="2">
        <f t="shared" ref="O2329:AT2329" si="1637">O2342</f>
        <v>3437.59</v>
      </c>
      <c r="P2329" s="2">
        <f t="shared" si="1637"/>
        <v>0</v>
      </c>
      <c r="Q2329" s="2">
        <f t="shared" si="1637"/>
        <v>125</v>
      </c>
      <c r="R2329" s="2">
        <f t="shared" si="1637"/>
        <v>88.94</v>
      </c>
      <c r="S2329" s="2">
        <f t="shared" si="1637"/>
        <v>3312.59</v>
      </c>
      <c r="T2329" s="2">
        <f t="shared" si="1637"/>
        <v>0</v>
      </c>
      <c r="U2329" s="2">
        <f t="shared" si="1637"/>
        <v>12.199840000000002</v>
      </c>
      <c r="V2329" s="2">
        <f t="shared" si="1637"/>
        <v>0.23977999999999999</v>
      </c>
      <c r="W2329" s="2">
        <f t="shared" si="1637"/>
        <v>0</v>
      </c>
      <c r="X2329" s="2">
        <f t="shared" si="1637"/>
        <v>2338.2800000000002</v>
      </c>
      <c r="Y2329" s="2">
        <f t="shared" si="1637"/>
        <v>1711.63</v>
      </c>
      <c r="Z2329" s="2">
        <f t="shared" si="1637"/>
        <v>0</v>
      </c>
      <c r="AA2329" s="2">
        <f t="shared" si="1637"/>
        <v>0</v>
      </c>
      <c r="AB2329" s="2">
        <f t="shared" si="1637"/>
        <v>3437.59</v>
      </c>
      <c r="AC2329" s="2">
        <f t="shared" si="1637"/>
        <v>0</v>
      </c>
      <c r="AD2329" s="2">
        <f t="shared" si="1637"/>
        <v>125</v>
      </c>
      <c r="AE2329" s="2">
        <f t="shared" si="1637"/>
        <v>88.94</v>
      </c>
      <c r="AF2329" s="2">
        <f t="shared" si="1637"/>
        <v>3312.59</v>
      </c>
      <c r="AG2329" s="2">
        <f t="shared" si="1637"/>
        <v>0</v>
      </c>
      <c r="AH2329" s="2">
        <f t="shared" si="1637"/>
        <v>12.199840000000002</v>
      </c>
      <c r="AI2329" s="2">
        <f t="shared" si="1637"/>
        <v>0.23977999999999999</v>
      </c>
      <c r="AJ2329" s="2">
        <f t="shared" si="1637"/>
        <v>0</v>
      </c>
      <c r="AK2329" s="2">
        <f t="shared" si="1637"/>
        <v>2338.2800000000002</v>
      </c>
      <c r="AL2329" s="2">
        <f t="shared" si="1637"/>
        <v>1711.63</v>
      </c>
      <c r="AM2329" s="2">
        <f t="shared" si="1637"/>
        <v>0</v>
      </c>
      <c r="AN2329" s="2">
        <f t="shared" si="1637"/>
        <v>0</v>
      </c>
      <c r="AO2329" s="2">
        <f t="shared" si="1637"/>
        <v>0</v>
      </c>
      <c r="AP2329" s="2">
        <f t="shared" si="1637"/>
        <v>0</v>
      </c>
      <c r="AQ2329" s="2">
        <f t="shared" si="1637"/>
        <v>0</v>
      </c>
      <c r="AR2329" s="2">
        <f t="shared" si="1637"/>
        <v>7487.5</v>
      </c>
      <c r="AS2329" s="2">
        <f t="shared" si="1637"/>
        <v>7487.5</v>
      </c>
      <c r="AT2329" s="2">
        <f t="shared" si="1637"/>
        <v>0</v>
      </c>
      <c r="AU2329" s="2">
        <f t="shared" ref="AU2329:BZ2329" si="1638">AU2342</f>
        <v>0</v>
      </c>
      <c r="AV2329" s="2">
        <f t="shared" si="1638"/>
        <v>0</v>
      </c>
      <c r="AW2329" s="2">
        <f t="shared" si="1638"/>
        <v>0</v>
      </c>
      <c r="AX2329" s="2">
        <f t="shared" si="1638"/>
        <v>0</v>
      </c>
      <c r="AY2329" s="2">
        <f t="shared" si="1638"/>
        <v>0</v>
      </c>
      <c r="AZ2329" s="2">
        <f t="shared" si="1638"/>
        <v>0</v>
      </c>
      <c r="BA2329" s="2">
        <f t="shared" si="1638"/>
        <v>0</v>
      </c>
      <c r="BB2329" s="2">
        <f t="shared" si="1638"/>
        <v>0</v>
      </c>
      <c r="BC2329" s="2">
        <f t="shared" si="1638"/>
        <v>0</v>
      </c>
      <c r="BD2329" s="2">
        <f t="shared" si="1638"/>
        <v>0</v>
      </c>
      <c r="BE2329" s="2">
        <f t="shared" si="1638"/>
        <v>0</v>
      </c>
      <c r="BF2329" s="2">
        <f t="shared" si="1638"/>
        <v>0</v>
      </c>
      <c r="BG2329" s="2">
        <f t="shared" si="1638"/>
        <v>0</v>
      </c>
      <c r="BH2329" s="2">
        <f t="shared" si="1638"/>
        <v>0</v>
      </c>
      <c r="BI2329" s="2">
        <f t="shared" si="1638"/>
        <v>0</v>
      </c>
      <c r="BJ2329" s="2">
        <f t="shared" si="1638"/>
        <v>0</v>
      </c>
      <c r="BK2329" s="2">
        <f t="shared" si="1638"/>
        <v>0</v>
      </c>
      <c r="BL2329" s="2">
        <f t="shared" si="1638"/>
        <v>0</v>
      </c>
      <c r="BM2329" s="2">
        <f t="shared" si="1638"/>
        <v>0</v>
      </c>
      <c r="BN2329" s="2">
        <f t="shared" si="1638"/>
        <v>0</v>
      </c>
      <c r="BO2329" s="2">
        <f t="shared" si="1638"/>
        <v>0</v>
      </c>
      <c r="BP2329" s="2">
        <f t="shared" si="1638"/>
        <v>0</v>
      </c>
      <c r="BQ2329" s="2">
        <f t="shared" si="1638"/>
        <v>0</v>
      </c>
      <c r="BR2329" s="2">
        <f t="shared" si="1638"/>
        <v>0</v>
      </c>
      <c r="BS2329" s="2">
        <f t="shared" si="1638"/>
        <v>0</v>
      </c>
      <c r="BT2329" s="2">
        <f t="shared" si="1638"/>
        <v>0</v>
      </c>
      <c r="BU2329" s="2">
        <f t="shared" si="1638"/>
        <v>0</v>
      </c>
      <c r="BV2329" s="2">
        <f t="shared" si="1638"/>
        <v>0</v>
      </c>
      <c r="BW2329" s="2">
        <f t="shared" si="1638"/>
        <v>0</v>
      </c>
      <c r="BX2329" s="2">
        <f t="shared" si="1638"/>
        <v>0</v>
      </c>
      <c r="BY2329" s="2">
        <f t="shared" si="1638"/>
        <v>0</v>
      </c>
      <c r="BZ2329" s="2">
        <f t="shared" si="1638"/>
        <v>0</v>
      </c>
      <c r="CA2329" s="2">
        <f t="shared" ref="CA2329:DF2329" si="1639">CA2342</f>
        <v>7487.5</v>
      </c>
      <c r="CB2329" s="2">
        <f t="shared" si="1639"/>
        <v>7487.5</v>
      </c>
      <c r="CC2329" s="2">
        <f t="shared" si="1639"/>
        <v>0</v>
      </c>
      <c r="CD2329" s="2">
        <f t="shared" si="1639"/>
        <v>0</v>
      </c>
      <c r="CE2329" s="2">
        <f t="shared" si="1639"/>
        <v>0</v>
      </c>
      <c r="CF2329" s="2">
        <f t="shared" si="1639"/>
        <v>0</v>
      </c>
      <c r="CG2329" s="2">
        <f t="shared" si="1639"/>
        <v>0</v>
      </c>
      <c r="CH2329" s="2">
        <f t="shared" si="1639"/>
        <v>0</v>
      </c>
      <c r="CI2329" s="2">
        <f t="shared" si="1639"/>
        <v>0</v>
      </c>
      <c r="CJ2329" s="2">
        <f t="shared" si="1639"/>
        <v>0</v>
      </c>
      <c r="CK2329" s="2">
        <f t="shared" si="1639"/>
        <v>0</v>
      </c>
      <c r="CL2329" s="2">
        <f t="shared" si="1639"/>
        <v>0</v>
      </c>
      <c r="CM2329" s="2">
        <f t="shared" si="1639"/>
        <v>0</v>
      </c>
      <c r="CN2329" s="2">
        <f t="shared" si="1639"/>
        <v>0</v>
      </c>
      <c r="CO2329" s="2">
        <f t="shared" si="1639"/>
        <v>0</v>
      </c>
      <c r="CP2329" s="2">
        <f t="shared" si="1639"/>
        <v>0</v>
      </c>
      <c r="CQ2329" s="2">
        <f t="shared" si="1639"/>
        <v>0</v>
      </c>
      <c r="CR2329" s="2">
        <f t="shared" si="1639"/>
        <v>0</v>
      </c>
      <c r="CS2329" s="2">
        <f t="shared" si="1639"/>
        <v>0</v>
      </c>
      <c r="CT2329" s="2">
        <f t="shared" si="1639"/>
        <v>0</v>
      </c>
      <c r="CU2329" s="2">
        <f t="shared" si="1639"/>
        <v>0</v>
      </c>
      <c r="CV2329" s="2">
        <f t="shared" si="1639"/>
        <v>0</v>
      </c>
      <c r="CW2329" s="2">
        <f t="shared" si="1639"/>
        <v>0</v>
      </c>
      <c r="CX2329" s="2">
        <f t="shared" si="1639"/>
        <v>0</v>
      </c>
      <c r="CY2329" s="2">
        <f t="shared" si="1639"/>
        <v>0</v>
      </c>
      <c r="CZ2329" s="2">
        <f t="shared" si="1639"/>
        <v>0</v>
      </c>
      <c r="DA2329" s="2">
        <f t="shared" si="1639"/>
        <v>0</v>
      </c>
      <c r="DB2329" s="2">
        <f t="shared" si="1639"/>
        <v>0</v>
      </c>
      <c r="DC2329" s="2">
        <f t="shared" si="1639"/>
        <v>0</v>
      </c>
      <c r="DD2329" s="2">
        <f t="shared" si="1639"/>
        <v>0</v>
      </c>
      <c r="DE2329" s="2">
        <f t="shared" si="1639"/>
        <v>0</v>
      </c>
      <c r="DF2329" s="2">
        <f t="shared" si="1639"/>
        <v>0</v>
      </c>
      <c r="DG2329" s="3">
        <f t="shared" ref="DG2329:EL2329" si="1640">DG2342</f>
        <v>0</v>
      </c>
      <c r="DH2329" s="3">
        <f t="shared" si="1640"/>
        <v>0</v>
      </c>
      <c r="DI2329" s="3">
        <f t="shared" si="1640"/>
        <v>0</v>
      </c>
      <c r="DJ2329" s="3">
        <f t="shared" si="1640"/>
        <v>0</v>
      </c>
      <c r="DK2329" s="3">
        <f t="shared" si="1640"/>
        <v>0</v>
      </c>
      <c r="DL2329" s="3">
        <f t="shared" si="1640"/>
        <v>0</v>
      </c>
      <c r="DM2329" s="3">
        <f t="shared" si="1640"/>
        <v>0</v>
      </c>
      <c r="DN2329" s="3">
        <f t="shared" si="1640"/>
        <v>0</v>
      </c>
      <c r="DO2329" s="3">
        <f t="shared" si="1640"/>
        <v>0</v>
      </c>
      <c r="DP2329" s="3">
        <f t="shared" si="1640"/>
        <v>0</v>
      </c>
      <c r="DQ2329" s="3">
        <f t="shared" si="1640"/>
        <v>0</v>
      </c>
      <c r="DR2329" s="3">
        <f t="shared" si="1640"/>
        <v>0</v>
      </c>
      <c r="DS2329" s="3">
        <f t="shared" si="1640"/>
        <v>0</v>
      </c>
      <c r="DT2329" s="3">
        <f t="shared" si="1640"/>
        <v>0</v>
      </c>
      <c r="DU2329" s="3">
        <f t="shared" si="1640"/>
        <v>0</v>
      </c>
      <c r="DV2329" s="3">
        <f t="shared" si="1640"/>
        <v>0</v>
      </c>
      <c r="DW2329" s="3">
        <f t="shared" si="1640"/>
        <v>0</v>
      </c>
      <c r="DX2329" s="3">
        <f t="shared" si="1640"/>
        <v>0</v>
      </c>
      <c r="DY2329" s="3">
        <f t="shared" si="1640"/>
        <v>0</v>
      </c>
      <c r="DZ2329" s="3">
        <f t="shared" si="1640"/>
        <v>0</v>
      </c>
      <c r="EA2329" s="3">
        <f t="shared" si="1640"/>
        <v>0</v>
      </c>
      <c r="EB2329" s="3">
        <f t="shared" si="1640"/>
        <v>0</v>
      </c>
      <c r="EC2329" s="3">
        <f t="shared" si="1640"/>
        <v>0</v>
      </c>
      <c r="ED2329" s="3">
        <f t="shared" si="1640"/>
        <v>0</v>
      </c>
      <c r="EE2329" s="3">
        <f t="shared" si="1640"/>
        <v>0</v>
      </c>
      <c r="EF2329" s="3">
        <f t="shared" si="1640"/>
        <v>0</v>
      </c>
      <c r="EG2329" s="3">
        <f t="shared" si="1640"/>
        <v>0</v>
      </c>
      <c r="EH2329" s="3">
        <f t="shared" si="1640"/>
        <v>0</v>
      </c>
      <c r="EI2329" s="3">
        <f t="shared" si="1640"/>
        <v>0</v>
      </c>
      <c r="EJ2329" s="3">
        <f t="shared" si="1640"/>
        <v>0</v>
      </c>
      <c r="EK2329" s="3">
        <f t="shared" si="1640"/>
        <v>0</v>
      </c>
      <c r="EL2329" s="3">
        <f t="shared" si="1640"/>
        <v>0</v>
      </c>
      <c r="EM2329" s="3">
        <f t="shared" ref="EM2329:FR2329" si="1641">EM2342</f>
        <v>0</v>
      </c>
      <c r="EN2329" s="3">
        <f t="shared" si="1641"/>
        <v>0</v>
      </c>
      <c r="EO2329" s="3">
        <f t="shared" si="1641"/>
        <v>0</v>
      </c>
      <c r="EP2329" s="3">
        <f t="shared" si="1641"/>
        <v>0</v>
      </c>
      <c r="EQ2329" s="3">
        <f t="shared" si="1641"/>
        <v>0</v>
      </c>
      <c r="ER2329" s="3">
        <f t="shared" si="1641"/>
        <v>0</v>
      </c>
      <c r="ES2329" s="3">
        <f t="shared" si="1641"/>
        <v>0</v>
      </c>
      <c r="ET2329" s="3">
        <f t="shared" si="1641"/>
        <v>0</v>
      </c>
      <c r="EU2329" s="3">
        <f t="shared" si="1641"/>
        <v>0</v>
      </c>
      <c r="EV2329" s="3">
        <f t="shared" si="1641"/>
        <v>0</v>
      </c>
      <c r="EW2329" s="3">
        <f t="shared" si="1641"/>
        <v>0</v>
      </c>
      <c r="EX2329" s="3">
        <f t="shared" si="1641"/>
        <v>0</v>
      </c>
      <c r="EY2329" s="3">
        <f t="shared" si="1641"/>
        <v>0</v>
      </c>
      <c r="EZ2329" s="3">
        <f t="shared" si="1641"/>
        <v>0</v>
      </c>
      <c r="FA2329" s="3">
        <f t="shared" si="1641"/>
        <v>0</v>
      </c>
      <c r="FB2329" s="3">
        <f t="shared" si="1641"/>
        <v>0</v>
      </c>
      <c r="FC2329" s="3">
        <f t="shared" si="1641"/>
        <v>0</v>
      </c>
      <c r="FD2329" s="3">
        <f t="shared" si="1641"/>
        <v>0</v>
      </c>
      <c r="FE2329" s="3">
        <f t="shared" si="1641"/>
        <v>0</v>
      </c>
      <c r="FF2329" s="3">
        <f t="shared" si="1641"/>
        <v>0</v>
      </c>
      <c r="FG2329" s="3">
        <f t="shared" si="1641"/>
        <v>0</v>
      </c>
      <c r="FH2329" s="3">
        <f t="shared" si="1641"/>
        <v>0</v>
      </c>
      <c r="FI2329" s="3">
        <f t="shared" si="1641"/>
        <v>0</v>
      </c>
      <c r="FJ2329" s="3">
        <f t="shared" si="1641"/>
        <v>0</v>
      </c>
      <c r="FK2329" s="3">
        <f t="shared" si="1641"/>
        <v>0</v>
      </c>
      <c r="FL2329" s="3">
        <f t="shared" si="1641"/>
        <v>0</v>
      </c>
      <c r="FM2329" s="3">
        <f t="shared" si="1641"/>
        <v>0</v>
      </c>
      <c r="FN2329" s="3">
        <f t="shared" si="1641"/>
        <v>0</v>
      </c>
      <c r="FO2329" s="3">
        <f t="shared" si="1641"/>
        <v>0</v>
      </c>
      <c r="FP2329" s="3">
        <f t="shared" si="1641"/>
        <v>0</v>
      </c>
      <c r="FQ2329" s="3">
        <f t="shared" si="1641"/>
        <v>0</v>
      </c>
      <c r="FR2329" s="3">
        <f t="shared" si="1641"/>
        <v>0</v>
      </c>
      <c r="FS2329" s="3">
        <f t="shared" ref="FS2329:GX2329" si="1642">FS2342</f>
        <v>0</v>
      </c>
      <c r="FT2329" s="3">
        <f t="shared" si="1642"/>
        <v>0</v>
      </c>
      <c r="FU2329" s="3">
        <f t="shared" si="1642"/>
        <v>0</v>
      </c>
      <c r="FV2329" s="3">
        <f t="shared" si="1642"/>
        <v>0</v>
      </c>
      <c r="FW2329" s="3">
        <f t="shared" si="1642"/>
        <v>0</v>
      </c>
      <c r="FX2329" s="3">
        <f t="shared" si="1642"/>
        <v>0</v>
      </c>
      <c r="FY2329" s="3">
        <f t="shared" si="1642"/>
        <v>0</v>
      </c>
      <c r="FZ2329" s="3">
        <f t="shared" si="1642"/>
        <v>0</v>
      </c>
      <c r="GA2329" s="3">
        <f t="shared" si="1642"/>
        <v>0</v>
      </c>
      <c r="GB2329" s="3">
        <f t="shared" si="1642"/>
        <v>0</v>
      </c>
      <c r="GC2329" s="3">
        <f t="shared" si="1642"/>
        <v>0</v>
      </c>
      <c r="GD2329" s="3">
        <f t="shared" si="1642"/>
        <v>0</v>
      </c>
      <c r="GE2329" s="3">
        <f t="shared" si="1642"/>
        <v>0</v>
      </c>
      <c r="GF2329" s="3">
        <f t="shared" si="1642"/>
        <v>0</v>
      </c>
      <c r="GG2329" s="3">
        <f t="shared" si="1642"/>
        <v>0</v>
      </c>
      <c r="GH2329" s="3">
        <f t="shared" si="1642"/>
        <v>0</v>
      </c>
      <c r="GI2329" s="3">
        <f t="shared" si="1642"/>
        <v>0</v>
      </c>
      <c r="GJ2329" s="3">
        <f t="shared" si="1642"/>
        <v>0</v>
      </c>
      <c r="GK2329" s="3">
        <f t="shared" si="1642"/>
        <v>0</v>
      </c>
      <c r="GL2329" s="3">
        <f t="shared" si="1642"/>
        <v>0</v>
      </c>
      <c r="GM2329" s="3">
        <f t="shared" si="1642"/>
        <v>0</v>
      </c>
      <c r="GN2329" s="3">
        <f t="shared" si="1642"/>
        <v>0</v>
      </c>
      <c r="GO2329" s="3">
        <f t="shared" si="1642"/>
        <v>0</v>
      </c>
      <c r="GP2329" s="3">
        <f t="shared" si="1642"/>
        <v>0</v>
      </c>
      <c r="GQ2329" s="3">
        <f t="shared" si="1642"/>
        <v>0</v>
      </c>
      <c r="GR2329" s="3">
        <f t="shared" si="1642"/>
        <v>0</v>
      </c>
      <c r="GS2329" s="3">
        <f t="shared" si="1642"/>
        <v>0</v>
      </c>
      <c r="GT2329" s="3">
        <f t="shared" si="1642"/>
        <v>0</v>
      </c>
      <c r="GU2329" s="3">
        <f t="shared" si="1642"/>
        <v>0</v>
      </c>
      <c r="GV2329" s="3">
        <f t="shared" si="1642"/>
        <v>0</v>
      </c>
      <c r="GW2329" s="3">
        <f t="shared" si="1642"/>
        <v>0</v>
      </c>
      <c r="GX2329" s="3">
        <f t="shared" si="1642"/>
        <v>0</v>
      </c>
    </row>
    <row r="2331" spans="1:245">
      <c r="A2331">
        <v>17</v>
      </c>
      <c r="B2331">
        <v>1</v>
      </c>
      <c r="C2331">
        <f>ROW(SmtRes!A2465)</f>
        <v>2465</v>
      </c>
      <c r="D2331">
        <f>ROW(EtalonRes!A2395)</f>
        <v>2395</v>
      </c>
      <c r="E2331" t="s">
        <v>17</v>
      </c>
      <c r="F2331" t="s">
        <v>56</v>
      </c>
      <c r="G2331" t="s">
        <v>57</v>
      </c>
      <c r="H2331" t="s">
        <v>58</v>
      </c>
      <c r="I2331">
        <f>ROUND(2/100,9)</f>
        <v>0.02</v>
      </c>
      <c r="J2331">
        <v>0</v>
      </c>
      <c r="K2331">
        <f>ROUND(2/100,9)</f>
        <v>0.02</v>
      </c>
      <c r="O2331">
        <f t="shared" ref="O2331:O2340" si="1643">ROUND(CP2331,2)</f>
        <v>30.11</v>
      </c>
      <c r="P2331">
        <f t="shared" ref="P2331:P2340" si="1644">ROUND(CQ2331*I2331,2)</f>
        <v>0</v>
      </c>
      <c r="Q2331">
        <f t="shared" ref="Q2331:Q2340" si="1645">ROUND(CR2331*I2331,2)</f>
        <v>0</v>
      </c>
      <c r="R2331">
        <f t="shared" ref="R2331:R2340" si="1646">ROUND(CS2331*I2331,2)</f>
        <v>0</v>
      </c>
      <c r="S2331">
        <f t="shared" ref="S2331:S2340" si="1647">ROUND(CT2331*I2331,2)</f>
        <v>30.11</v>
      </c>
      <c r="T2331">
        <f t="shared" ref="T2331:T2340" si="1648">ROUND(CU2331*I2331,2)</f>
        <v>0</v>
      </c>
      <c r="U2331">
        <f t="shared" ref="U2331:U2340" si="1649">CV2331*I2331</f>
        <v>0.1168</v>
      </c>
      <c r="V2331">
        <f t="shared" ref="V2331:V2340" si="1650">CW2331*I2331</f>
        <v>0</v>
      </c>
      <c r="W2331">
        <f t="shared" ref="W2331:W2340" si="1651">ROUND(CX2331*I2331,2)</f>
        <v>0</v>
      </c>
      <c r="X2331">
        <f t="shared" ref="X2331:X2340" si="1652">ROUND(CY2331,2)</f>
        <v>21.68</v>
      </c>
      <c r="Y2331">
        <f t="shared" ref="Y2331:Y2340" si="1653">ROUND(CZ2331,2)</f>
        <v>15.66</v>
      </c>
      <c r="AA2331">
        <v>35863109</v>
      </c>
      <c r="AB2331">
        <f t="shared" ref="AB2331:AB2340" si="1654">ROUND((AC2331+AD2331+AF2331),2)</f>
        <v>45.55</v>
      </c>
      <c r="AC2331">
        <f t="shared" ref="AC2331:AC2340" si="1655">ROUND((ES2331),2)</f>
        <v>0</v>
      </c>
      <c r="AD2331">
        <f t="shared" ref="AD2331:AD2340" si="1656">ROUND((((ET2331)-(EU2331))+AE2331),2)</f>
        <v>0</v>
      </c>
      <c r="AE2331">
        <f t="shared" ref="AE2331:AE2340" si="1657">ROUND((EU2331),2)</f>
        <v>0</v>
      </c>
      <c r="AF2331">
        <f t="shared" ref="AF2331:AF2340" si="1658">ROUND((EV2331),2)</f>
        <v>45.55</v>
      </c>
      <c r="AG2331">
        <f t="shared" ref="AG2331:AG2340" si="1659">ROUND((AP2331),2)</f>
        <v>0</v>
      </c>
      <c r="AH2331">
        <f t="shared" ref="AH2331:AH2340" si="1660">(EW2331)</f>
        <v>5.84</v>
      </c>
      <c r="AI2331">
        <f t="shared" ref="AI2331:AI2340" si="1661">(EX2331)</f>
        <v>0</v>
      </c>
      <c r="AJ2331">
        <f t="shared" ref="AJ2331:AJ2340" si="1662">(AS2331)</f>
        <v>0</v>
      </c>
      <c r="AK2331">
        <v>45.55</v>
      </c>
      <c r="AL2331">
        <v>0</v>
      </c>
      <c r="AM2331">
        <v>0</v>
      </c>
      <c r="AN2331">
        <v>0</v>
      </c>
      <c r="AO2331">
        <v>45.55</v>
      </c>
      <c r="AP2331">
        <v>0</v>
      </c>
      <c r="AQ2331">
        <v>5.84</v>
      </c>
      <c r="AR2331">
        <v>0</v>
      </c>
      <c r="AS2331">
        <v>0</v>
      </c>
      <c r="AT2331">
        <v>72</v>
      </c>
      <c r="AU2331">
        <v>52</v>
      </c>
      <c r="AV2331">
        <v>1</v>
      </c>
      <c r="AW2331">
        <v>1</v>
      </c>
      <c r="AZ2331">
        <v>1</v>
      </c>
      <c r="BA2331">
        <v>33.049999999999997</v>
      </c>
      <c r="BB2331">
        <v>1</v>
      </c>
      <c r="BC2331">
        <v>1</v>
      </c>
      <c r="BD2331" t="s">
        <v>3</v>
      </c>
      <c r="BE2331" t="s">
        <v>3</v>
      </c>
      <c r="BF2331" t="s">
        <v>3</v>
      </c>
      <c r="BG2331" t="s">
        <v>3</v>
      </c>
      <c r="BH2331">
        <v>0</v>
      </c>
      <c r="BI2331">
        <v>1</v>
      </c>
      <c r="BJ2331" t="s">
        <v>59</v>
      </c>
      <c r="BM2331">
        <v>67001</v>
      </c>
      <c r="BN2331">
        <v>0</v>
      </c>
      <c r="BO2331" t="s">
        <v>56</v>
      </c>
      <c r="BP2331">
        <v>1</v>
      </c>
      <c r="BQ2331">
        <v>6</v>
      </c>
      <c r="BR2331">
        <v>0</v>
      </c>
      <c r="BS2331">
        <v>33.049999999999997</v>
      </c>
      <c r="BT2331">
        <v>1</v>
      </c>
      <c r="BU2331">
        <v>1</v>
      </c>
      <c r="BV2331">
        <v>1</v>
      </c>
      <c r="BW2331">
        <v>1</v>
      </c>
      <c r="BX2331">
        <v>1</v>
      </c>
      <c r="BY2331" t="s">
        <v>3</v>
      </c>
      <c r="BZ2331">
        <v>85</v>
      </c>
      <c r="CA2331">
        <v>65</v>
      </c>
      <c r="CB2331" t="s">
        <v>3</v>
      </c>
      <c r="CE2331">
        <v>0</v>
      </c>
      <c r="CF2331">
        <v>0</v>
      </c>
      <c r="CG2331">
        <v>0</v>
      </c>
      <c r="CM2331">
        <v>0</v>
      </c>
      <c r="CN2331" t="s">
        <v>3</v>
      </c>
      <c r="CO2331">
        <v>0</v>
      </c>
      <c r="CP2331">
        <f t="shared" ref="CP2331:CP2340" si="1663">(P2331+Q2331+S2331)</f>
        <v>30.11</v>
      </c>
      <c r="CQ2331">
        <f t="shared" ref="CQ2331:CQ2340" si="1664">AC2331*BC2331</f>
        <v>0</v>
      </c>
      <c r="CR2331">
        <f t="shared" ref="CR2331:CR2340" si="1665">AD2331*BB2331</f>
        <v>0</v>
      </c>
      <c r="CS2331">
        <f t="shared" ref="CS2331:CS2340" si="1666">AE2331*BS2331</f>
        <v>0</v>
      </c>
      <c r="CT2331">
        <f t="shared" ref="CT2331:CT2340" si="1667">AF2331*BA2331</f>
        <v>1505.4274999999998</v>
      </c>
      <c r="CU2331">
        <f t="shared" ref="CU2331:CU2340" si="1668">AG2331</f>
        <v>0</v>
      </c>
      <c r="CV2331">
        <f t="shared" ref="CV2331:CV2340" si="1669">AH2331</f>
        <v>5.84</v>
      </c>
      <c r="CW2331">
        <f t="shared" ref="CW2331:CW2340" si="1670">AI2331</f>
        <v>0</v>
      </c>
      <c r="CX2331">
        <f t="shared" ref="CX2331:CX2340" si="1671">AJ2331</f>
        <v>0</v>
      </c>
      <c r="CY2331">
        <f t="shared" ref="CY2331:CY2340" si="1672">(((S2331+R2331)*AT2331)/100)</f>
        <v>21.679200000000002</v>
      </c>
      <c r="CZ2331">
        <f t="shared" ref="CZ2331:CZ2340" si="1673">(((S2331+R2331)*AU2331)/100)</f>
        <v>15.6572</v>
      </c>
      <c r="DC2331" t="s">
        <v>3</v>
      </c>
      <c r="DD2331" t="s">
        <v>3</v>
      </c>
      <c r="DE2331" t="s">
        <v>3</v>
      </c>
      <c r="DF2331" t="s">
        <v>3</v>
      </c>
      <c r="DG2331" t="s">
        <v>3</v>
      </c>
      <c r="DH2331" t="s">
        <v>3</v>
      </c>
      <c r="DI2331" t="s">
        <v>3</v>
      </c>
      <c r="DJ2331" t="s">
        <v>3</v>
      </c>
      <c r="DK2331" t="s">
        <v>3</v>
      </c>
      <c r="DL2331" t="s">
        <v>3</v>
      </c>
      <c r="DM2331" t="s">
        <v>3</v>
      </c>
      <c r="DN2331">
        <v>0</v>
      </c>
      <c r="DO2331">
        <v>0</v>
      </c>
      <c r="DP2331">
        <v>1</v>
      </c>
      <c r="DQ2331">
        <v>1</v>
      </c>
      <c r="DU2331">
        <v>1010</v>
      </c>
      <c r="DV2331" t="s">
        <v>58</v>
      </c>
      <c r="DW2331" t="s">
        <v>58</v>
      </c>
      <c r="DX2331">
        <v>100</v>
      </c>
      <c r="DZ2331" t="s">
        <v>3</v>
      </c>
      <c r="EA2331" t="s">
        <v>3</v>
      </c>
      <c r="EB2331" t="s">
        <v>3</v>
      </c>
      <c r="EC2331" t="s">
        <v>3</v>
      </c>
      <c r="EE2331">
        <v>29085636</v>
      </c>
      <c r="EF2331">
        <v>6</v>
      </c>
      <c r="EG2331" t="s">
        <v>22</v>
      </c>
      <c r="EH2331">
        <v>0</v>
      </c>
      <c r="EI2331" t="s">
        <v>3</v>
      </c>
      <c r="EJ2331">
        <v>1</v>
      </c>
      <c r="EK2331">
        <v>67001</v>
      </c>
      <c r="EL2331" t="s">
        <v>60</v>
      </c>
      <c r="EM2331" t="s">
        <v>61</v>
      </c>
      <c r="EO2331" t="s">
        <v>3</v>
      </c>
      <c r="EQ2331">
        <v>0</v>
      </c>
      <c r="ER2331">
        <v>45.55</v>
      </c>
      <c r="ES2331">
        <v>0</v>
      </c>
      <c r="ET2331">
        <v>0</v>
      </c>
      <c r="EU2331">
        <v>0</v>
      </c>
      <c r="EV2331">
        <v>45.55</v>
      </c>
      <c r="EW2331">
        <v>5.84</v>
      </c>
      <c r="EX2331">
        <v>0</v>
      </c>
      <c r="EY2331">
        <v>0</v>
      </c>
      <c r="FQ2331">
        <v>0</v>
      </c>
      <c r="FR2331">
        <f t="shared" ref="FR2331:FR2340" si="1674">ROUND(IF(AND(BH2331=3,BI2331=3),P2331,0),2)</f>
        <v>0</v>
      </c>
      <c r="FS2331">
        <v>0</v>
      </c>
      <c r="FV2331" t="s">
        <v>25</v>
      </c>
      <c r="FW2331" t="s">
        <v>26</v>
      </c>
      <c r="FX2331">
        <v>85</v>
      </c>
      <c r="FY2331">
        <v>65</v>
      </c>
      <c r="GA2331" t="s">
        <v>3</v>
      </c>
      <c r="GD2331">
        <v>1</v>
      </c>
      <c r="GF2331">
        <v>-1255865036</v>
      </c>
      <c r="GG2331">
        <v>2</v>
      </c>
      <c r="GH2331">
        <v>1</v>
      </c>
      <c r="GI2331">
        <v>2</v>
      </c>
      <c r="GJ2331">
        <v>0</v>
      </c>
      <c r="GK2331">
        <v>0</v>
      </c>
      <c r="GL2331">
        <f t="shared" ref="GL2331:GL2340" si="1675">ROUND(IF(AND(BH2331=3,BI2331=3,FS2331&lt;&gt;0),P2331,0),2)</f>
        <v>0</v>
      </c>
      <c r="GM2331">
        <f t="shared" ref="GM2331:GM2340" si="1676">ROUND(O2331+X2331+Y2331,2)+GX2331</f>
        <v>67.45</v>
      </c>
      <c r="GN2331">
        <f t="shared" ref="GN2331:GN2340" si="1677">IF(OR(BI2331=0,BI2331=1),ROUND(O2331+X2331+Y2331,2),0)</f>
        <v>67.45</v>
      </c>
      <c r="GO2331">
        <f t="shared" ref="GO2331:GO2340" si="1678">IF(BI2331=2,ROUND(O2331+X2331+Y2331,2),0)</f>
        <v>0</v>
      </c>
      <c r="GP2331">
        <f t="shared" ref="GP2331:GP2340" si="1679">IF(BI2331=4,ROUND(O2331+X2331+Y2331,2)+GX2331,0)</f>
        <v>0</v>
      </c>
      <c r="GR2331">
        <v>0</v>
      </c>
      <c r="GS2331">
        <v>3</v>
      </c>
      <c r="GT2331">
        <v>0</v>
      </c>
      <c r="GU2331" t="s">
        <v>3</v>
      </c>
      <c r="GV2331">
        <f t="shared" ref="GV2331:GV2340" si="1680">ROUND((GT2331),2)</f>
        <v>0</v>
      </c>
      <c r="GW2331">
        <v>1</v>
      </c>
      <c r="GX2331">
        <f t="shared" ref="GX2331:GX2340" si="1681">ROUND(HC2331*I2331,2)</f>
        <v>0</v>
      </c>
      <c r="HA2331">
        <v>0</v>
      </c>
      <c r="HB2331">
        <v>0</v>
      </c>
      <c r="HC2331">
        <f t="shared" ref="HC2331:HC2340" si="1682">GV2331*GW2331</f>
        <v>0</v>
      </c>
      <c r="HE2331" t="s">
        <v>3</v>
      </c>
      <c r="HF2331" t="s">
        <v>3</v>
      </c>
      <c r="HM2331" t="s">
        <v>3</v>
      </c>
      <c r="IK2331">
        <v>0</v>
      </c>
    </row>
    <row r="2332" spans="1:245">
      <c r="A2332">
        <v>17</v>
      </c>
      <c r="B2332">
        <v>1</v>
      </c>
      <c r="C2332">
        <f>ROW(SmtRes!A2468)</f>
        <v>2468</v>
      </c>
      <c r="D2332">
        <f>ROW(EtalonRes!A2398)</f>
        <v>2398</v>
      </c>
      <c r="E2332" t="s">
        <v>35</v>
      </c>
      <c r="F2332" t="s">
        <v>408</v>
      </c>
      <c r="G2332" t="s">
        <v>409</v>
      </c>
      <c r="H2332" t="s">
        <v>58</v>
      </c>
      <c r="I2332">
        <f>ROUND(2/100,9)</f>
        <v>0.02</v>
      </c>
      <c r="J2332">
        <v>0</v>
      </c>
      <c r="K2332">
        <f>ROUND(2/100,9)</f>
        <v>0.02</v>
      </c>
      <c r="O2332">
        <f t="shared" si="1643"/>
        <v>32.869999999999997</v>
      </c>
      <c r="P2332">
        <f t="shared" si="1644"/>
        <v>0</v>
      </c>
      <c r="Q2332">
        <f t="shared" si="1645"/>
        <v>0.28000000000000003</v>
      </c>
      <c r="R2332">
        <f t="shared" si="1646"/>
        <v>0.27</v>
      </c>
      <c r="S2332">
        <f t="shared" si="1647"/>
        <v>32.590000000000003</v>
      </c>
      <c r="T2332">
        <f t="shared" si="1648"/>
        <v>0</v>
      </c>
      <c r="U2332">
        <f t="shared" si="1649"/>
        <v>0.12640000000000001</v>
      </c>
      <c r="V2332">
        <f t="shared" si="1650"/>
        <v>5.9999999999999995E-4</v>
      </c>
      <c r="W2332">
        <f t="shared" si="1651"/>
        <v>0</v>
      </c>
      <c r="X2332">
        <f t="shared" si="1652"/>
        <v>23.66</v>
      </c>
      <c r="Y2332">
        <f t="shared" si="1653"/>
        <v>17.09</v>
      </c>
      <c r="AA2332">
        <v>35863109</v>
      </c>
      <c r="AB2332">
        <f t="shared" si="1654"/>
        <v>50.24</v>
      </c>
      <c r="AC2332">
        <f t="shared" si="1655"/>
        <v>0</v>
      </c>
      <c r="AD2332">
        <f t="shared" si="1656"/>
        <v>0.94</v>
      </c>
      <c r="AE2332">
        <f t="shared" si="1657"/>
        <v>0.41</v>
      </c>
      <c r="AF2332">
        <f t="shared" si="1658"/>
        <v>49.3</v>
      </c>
      <c r="AG2332">
        <f t="shared" si="1659"/>
        <v>0</v>
      </c>
      <c r="AH2332">
        <f t="shared" si="1660"/>
        <v>6.32</v>
      </c>
      <c r="AI2332">
        <f t="shared" si="1661"/>
        <v>0.03</v>
      </c>
      <c r="AJ2332">
        <f t="shared" si="1662"/>
        <v>0</v>
      </c>
      <c r="AK2332">
        <v>50.24</v>
      </c>
      <c r="AL2332">
        <v>0</v>
      </c>
      <c r="AM2332">
        <v>0.94</v>
      </c>
      <c r="AN2332">
        <v>0.41</v>
      </c>
      <c r="AO2332">
        <v>49.3</v>
      </c>
      <c r="AP2332">
        <v>0</v>
      </c>
      <c r="AQ2332">
        <v>6.32</v>
      </c>
      <c r="AR2332">
        <v>0.03</v>
      </c>
      <c r="AS2332">
        <v>0</v>
      </c>
      <c r="AT2332">
        <v>72</v>
      </c>
      <c r="AU2332">
        <v>52</v>
      </c>
      <c r="AV2332">
        <v>1</v>
      </c>
      <c r="AW2332">
        <v>1</v>
      </c>
      <c r="AZ2332">
        <v>1</v>
      </c>
      <c r="BA2332">
        <v>33.049999999999997</v>
      </c>
      <c r="BB2332">
        <v>14.89</v>
      </c>
      <c r="BC2332">
        <v>1</v>
      </c>
      <c r="BD2332" t="s">
        <v>3</v>
      </c>
      <c r="BE2332" t="s">
        <v>3</v>
      </c>
      <c r="BF2332" t="s">
        <v>3</v>
      </c>
      <c r="BG2332" t="s">
        <v>3</v>
      </c>
      <c r="BH2332">
        <v>0</v>
      </c>
      <c r="BI2332">
        <v>1</v>
      </c>
      <c r="BJ2332" t="s">
        <v>410</v>
      </c>
      <c r="BM2332">
        <v>67001</v>
      </c>
      <c r="BN2332">
        <v>0</v>
      </c>
      <c r="BO2332" t="s">
        <v>408</v>
      </c>
      <c r="BP2332">
        <v>1</v>
      </c>
      <c r="BQ2332">
        <v>6</v>
      </c>
      <c r="BR2332">
        <v>0</v>
      </c>
      <c r="BS2332">
        <v>33.049999999999997</v>
      </c>
      <c r="BT2332">
        <v>1</v>
      </c>
      <c r="BU2332">
        <v>1</v>
      </c>
      <c r="BV2332">
        <v>1</v>
      </c>
      <c r="BW2332">
        <v>1</v>
      </c>
      <c r="BX2332">
        <v>1</v>
      </c>
      <c r="BY2332" t="s">
        <v>3</v>
      </c>
      <c r="BZ2332">
        <v>85</v>
      </c>
      <c r="CA2332">
        <v>65</v>
      </c>
      <c r="CB2332" t="s">
        <v>3</v>
      </c>
      <c r="CE2332">
        <v>0</v>
      </c>
      <c r="CF2332">
        <v>0</v>
      </c>
      <c r="CG2332">
        <v>0</v>
      </c>
      <c r="CM2332">
        <v>0</v>
      </c>
      <c r="CN2332" t="s">
        <v>3</v>
      </c>
      <c r="CO2332">
        <v>0</v>
      </c>
      <c r="CP2332">
        <f t="shared" si="1663"/>
        <v>32.870000000000005</v>
      </c>
      <c r="CQ2332">
        <f t="shared" si="1664"/>
        <v>0</v>
      </c>
      <c r="CR2332">
        <f t="shared" si="1665"/>
        <v>13.996599999999999</v>
      </c>
      <c r="CS2332">
        <f t="shared" si="1666"/>
        <v>13.550499999999998</v>
      </c>
      <c r="CT2332">
        <f t="shared" si="1667"/>
        <v>1629.3649999999998</v>
      </c>
      <c r="CU2332">
        <f t="shared" si="1668"/>
        <v>0</v>
      </c>
      <c r="CV2332">
        <f t="shared" si="1669"/>
        <v>6.32</v>
      </c>
      <c r="CW2332">
        <f t="shared" si="1670"/>
        <v>0.03</v>
      </c>
      <c r="CX2332">
        <f t="shared" si="1671"/>
        <v>0</v>
      </c>
      <c r="CY2332">
        <f t="shared" si="1672"/>
        <v>23.659200000000006</v>
      </c>
      <c r="CZ2332">
        <f t="shared" si="1673"/>
        <v>17.087200000000003</v>
      </c>
      <c r="DC2332" t="s">
        <v>3</v>
      </c>
      <c r="DD2332" t="s">
        <v>3</v>
      </c>
      <c r="DE2332" t="s">
        <v>3</v>
      </c>
      <c r="DF2332" t="s">
        <v>3</v>
      </c>
      <c r="DG2332" t="s">
        <v>3</v>
      </c>
      <c r="DH2332" t="s">
        <v>3</v>
      </c>
      <c r="DI2332" t="s">
        <v>3</v>
      </c>
      <c r="DJ2332" t="s">
        <v>3</v>
      </c>
      <c r="DK2332" t="s">
        <v>3</v>
      </c>
      <c r="DL2332" t="s">
        <v>3</v>
      </c>
      <c r="DM2332" t="s">
        <v>3</v>
      </c>
      <c r="DN2332">
        <v>0</v>
      </c>
      <c r="DO2332">
        <v>0</v>
      </c>
      <c r="DP2332">
        <v>1</v>
      </c>
      <c r="DQ2332">
        <v>1</v>
      </c>
      <c r="DU2332">
        <v>1010</v>
      </c>
      <c r="DV2332" t="s">
        <v>58</v>
      </c>
      <c r="DW2332" t="s">
        <v>58</v>
      </c>
      <c r="DX2332">
        <v>100</v>
      </c>
      <c r="DZ2332" t="s">
        <v>3</v>
      </c>
      <c r="EA2332" t="s">
        <v>3</v>
      </c>
      <c r="EB2332" t="s">
        <v>3</v>
      </c>
      <c r="EC2332" t="s">
        <v>3</v>
      </c>
      <c r="EE2332">
        <v>29085636</v>
      </c>
      <c r="EF2332">
        <v>6</v>
      </c>
      <c r="EG2332" t="s">
        <v>22</v>
      </c>
      <c r="EH2332">
        <v>0</v>
      </c>
      <c r="EI2332" t="s">
        <v>3</v>
      </c>
      <c r="EJ2332">
        <v>1</v>
      </c>
      <c r="EK2332">
        <v>67001</v>
      </c>
      <c r="EL2332" t="s">
        <v>60</v>
      </c>
      <c r="EM2332" t="s">
        <v>61</v>
      </c>
      <c r="EO2332" t="s">
        <v>3</v>
      </c>
      <c r="EQ2332">
        <v>0</v>
      </c>
      <c r="ER2332">
        <v>50.24</v>
      </c>
      <c r="ES2332">
        <v>0</v>
      </c>
      <c r="ET2332">
        <v>0.94</v>
      </c>
      <c r="EU2332">
        <v>0.41</v>
      </c>
      <c r="EV2332">
        <v>49.3</v>
      </c>
      <c r="EW2332">
        <v>6.32</v>
      </c>
      <c r="EX2332">
        <v>0.03</v>
      </c>
      <c r="EY2332">
        <v>0</v>
      </c>
      <c r="FQ2332">
        <v>0</v>
      </c>
      <c r="FR2332">
        <f t="shared" si="1674"/>
        <v>0</v>
      </c>
      <c r="FS2332">
        <v>0</v>
      </c>
      <c r="FV2332" t="s">
        <v>25</v>
      </c>
      <c r="FW2332" t="s">
        <v>26</v>
      </c>
      <c r="FX2332">
        <v>85</v>
      </c>
      <c r="FY2332">
        <v>65</v>
      </c>
      <c r="GA2332" t="s">
        <v>3</v>
      </c>
      <c r="GD2332">
        <v>1</v>
      </c>
      <c r="GF2332">
        <v>86609916</v>
      </c>
      <c r="GG2332">
        <v>2</v>
      </c>
      <c r="GH2332">
        <v>1</v>
      </c>
      <c r="GI2332">
        <v>2</v>
      </c>
      <c r="GJ2332">
        <v>0</v>
      </c>
      <c r="GK2332">
        <v>0</v>
      </c>
      <c r="GL2332">
        <f t="shared" si="1675"/>
        <v>0</v>
      </c>
      <c r="GM2332">
        <f t="shared" si="1676"/>
        <v>73.62</v>
      </c>
      <c r="GN2332">
        <f t="shared" si="1677"/>
        <v>73.62</v>
      </c>
      <c r="GO2332">
        <f t="shared" si="1678"/>
        <v>0</v>
      </c>
      <c r="GP2332">
        <f t="shared" si="1679"/>
        <v>0</v>
      </c>
      <c r="GR2332">
        <v>0</v>
      </c>
      <c r="GS2332">
        <v>3</v>
      </c>
      <c r="GT2332">
        <v>0</v>
      </c>
      <c r="GU2332" t="s">
        <v>3</v>
      </c>
      <c r="GV2332">
        <f t="shared" si="1680"/>
        <v>0</v>
      </c>
      <c r="GW2332">
        <v>1</v>
      </c>
      <c r="GX2332">
        <f t="shared" si="1681"/>
        <v>0</v>
      </c>
      <c r="HA2332">
        <v>0</v>
      </c>
      <c r="HB2332">
        <v>0</v>
      </c>
      <c r="HC2332">
        <f t="shared" si="1682"/>
        <v>0</v>
      </c>
      <c r="HE2332" t="s">
        <v>3</v>
      </c>
      <c r="HF2332" t="s">
        <v>3</v>
      </c>
      <c r="HM2332" t="s">
        <v>3</v>
      </c>
      <c r="IK2332">
        <v>0</v>
      </c>
    </row>
    <row r="2333" spans="1:245">
      <c r="A2333">
        <v>17</v>
      </c>
      <c r="B2333">
        <v>1</v>
      </c>
      <c r="C2333">
        <f>ROW(SmtRes!A2473)</f>
        <v>2473</v>
      </c>
      <c r="D2333">
        <f>ROW(EtalonRes!A2403)</f>
        <v>2403</v>
      </c>
      <c r="E2333" t="s">
        <v>41</v>
      </c>
      <c r="F2333" t="s">
        <v>42</v>
      </c>
      <c r="G2333" t="s">
        <v>43</v>
      </c>
      <c r="H2333" t="s">
        <v>44</v>
      </c>
      <c r="I2333">
        <f>ROUND(4/100,9)</f>
        <v>0.04</v>
      </c>
      <c r="J2333">
        <v>0</v>
      </c>
      <c r="K2333">
        <f>ROUND(4/100,9)</f>
        <v>0.04</v>
      </c>
      <c r="O2333">
        <f t="shared" si="1643"/>
        <v>1988.24</v>
      </c>
      <c r="P2333">
        <f t="shared" si="1644"/>
        <v>0</v>
      </c>
      <c r="Q2333">
        <f t="shared" si="1645"/>
        <v>87.22</v>
      </c>
      <c r="R2333">
        <f t="shared" si="1646"/>
        <v>52.8</v>
      </c>
      <c r="S2333">
        <f t="shared" si="1647"/>
        <v>1901.02</v>
      </c>
      <c r="T2333">
        <f t="shared" si="1648"/>
        <v>0</v>
      </c>
      <c r="U2333">
        <f t="shared" si="1649"/>
        <v>7.1720000000000006</v>
      </c>
      <c r="V2333">
        <f t="shared" si="1650"/>
        <v>0.15880000000000002</v>
      </c>
      <c r="W2333">
        <f t="shared" si="1651"/>
        <v>0</v>
      </c>
      <c r="X2333">
        <f t="shared" si="1652"/>
        <v>1367.67</v>
      </c>
      <c r="Y2333">
        <f t="shared" si="1653"/>
        <v>976.91</v>
      </c>
      <c r="AA2333">
        <v>35863109</v>
      </c>
      <c r="AB2333">
        <f t="shared" si="1654"/>
        <v>1634.97</v>
      </c>
      <c r="AC2333">
        <f t="shared" si="1655"/>
        <v>0</v>
      </c>
      <c r="AD2333">
        <f t="shared" si="1656"/>
        <v>196.98</v>
      </c>
      <c r="AE2333">
        <f t="shared" si="1657"/>
        <v>39.94</v>
      </c>
      <c r="AF2333">
        <f t="shared" si="1658"/>
        <v>1437.99</v>
      </c>
      <c r="AG2333">
        <f t="shared" si="1659"/>
        <v>0</v>
      </c>
      <c r="AH2333">
        <f t="shared" si="1660"/>
        <v>179.3</v>
      </c>
      <c r="AI2333">
        <f t="shared" si="1661"/>
        <v>3.97</v>
      </c>
      <c r="AJ2333">
        <f t="shared" si="1662"/>
        <v>0</v>
      </c>
      <c r="AK2333">
        <v>1634.97</v>
      </c>
      <c r="AL2333">
        <v>0</v>
      </c>
      <c r="AM2333">
        <v>196.98</v>
      </c>
      <c r="AN2333">
        <v>39.94</v>
      </c>
      <c r="AO2333">
        <v>1437.99</v>
      </c>
      <c r="AP2333">
        <v>0</v>
      </c>
      <c r="AQ2333">
        <v>179.3</v>
      </c>
      <c r="AR2333">
        <v>3.97</v>
      </c>
      <c r="AS2333">
        <v>0</v>
      </c>
      <c r="AT2333">
        <v>70</v>
      </c>
      <c r="AU2333">
        <v>50</v>
      </c>
      <c r="AV2333">
        <v>1</v>
      </c>
      <c r="AW2333">
        <v>1</v>
      </c>
      <c r="AZ2333">
        <v>1</v>
      </c>
      <c r="BA2333">
        <v>33.049999999999997</v>
      </c>
      <c r="BB2333">
        <v>11.07</v>
      </c>
      <c r="BC2333">
        <v>1</v>
      </c>
      <c r="BD2333" t="s">
        <v>3</v>
      </c>
      <c r="BE2333" t="s">
        <v>3</v>
      </c>
      <c r="BF2333" t="s">
        <v>3</v>
      </c>
      <c r="BG2333" t="s">
        <v>3</v>
      </c>
      <c r="BH2333">
        <v>0</v>
      </c>
      <c r="BI2333">
        <v>1</v>
      </c>
      <c r="BJ2333" t="s">
        <v>45</v>
      </c>
      <c r="BM2333">
        <v>56001</v>
      </c>
      <c r="BN2333">
        <v>0</v>
      </c>
      <c r="BO2333" t="s">
        <v>42</v>
      </c>
      <c r="BP2333">
        <v>1</v>
      </c>
      <c r="BQ2333">
        <v>6</v>
      </c>
      <c r="BR2333">
        <v>0</v>
      </c>
      <c r="BS2333">
        <v>33.049999999999997</v>
      </c>
      <c r="BT2333">
        <v>1</v>
      </c>
      <c r="BU2333">
        <v>1</v>
      </c>
      <c r="BV2333">
        <v>1</v>
      </c>
      <c r="BW2333">
        <v>1</v>
      </c>
      <c r="BX2333">
        <v>1</v>
      </c>
      <c r="BY2333" t="s">
        <v>3</v>
      </c>
      <c r="BZ2333">
        <v>82</v>
      </c>
      <c r="CA2333">
        <v>62</v>
      </c>
      <c r="CB2333" t="s">
        <v>3</v>
      </c>
      <c r="CE2333">
        <v>0</v>
      </c>
      <c r="CF2333">
        <v>0</v>
      </c>
      <c r="CG2333">
        <v>0</v>
      </c>
      <c r="CM2333">
        <v>0</v>
      </c>
      <c r="CN2333" t="s">
        <v>3</v>
      </c>
      <c r="CO2333">
        <v>0</v>
      </c>
      <c r="CP2333">
        <f t="shared" si="1663"/>
        <v>1988.24</v>
      </c>
      <c r="CQ2333">
        <f t="shared" si="1664"/>
        <v>0</v>
      </c>
      <c r="CR2333">
        <f t="shared" si="1665"/>
        <v>2180.5686000000001</v>
      </c>
      <c r="CS2333">
        <f t="shared" si="1666"/>
        <v>1320.0169999999998</v>
      </c>
      <c r="CT2333">
        <f t="shared" si="1667"/>
        <v>47525.569499999998</v>
      </c>
      <c r="CU2333">
        <f t="shared" si="1668"/>
        <v>0</v>
      </c>
      <c r="CV2333">
        <f t="shared" si="1669"/>
        <v>179.3</v>
      </c>
      <c r="CW2333">
        <f t="shared" si="1670"/>
        <v>3.97</v>
      </c>
      <c r="CX2333">
        <f t="shared" si="1671"/>
        <v>0</v>
      </c>
      <c r="CY2333">
        <f t="shared" si="1672"/>
        <v>1367.674</v>
      </c>
      <c r="CZ2333">
        <f t="shared" si="1673"/>
        <v>976.91</v>
      </c>
      <c r="DC2333" t="s">
        <v>3</v>
      </c>
      <c r="DD2333" t="s">
        <v>3</v>
      </c>
      <c r="DE2333" t="s">
        <v>3</v>
      </c>
      <c r="DF2333" t="s">
        <v>3</v>
      </c>
      <c r="DG2333" t="s">
        <v>3</v>
      </c>
      <c r="DH2333" t="s">
        <v>3</v>
      </c>
      <c r="DI2333" t="s">
        <v>3</v>
      </c>
      <c r="DJ2333" t="s">
        <v>3</v>
      </c>
      <c r="DK2333" t="s">
        <v>3</v>
      </c>
      <c r="DL2333" t="s">
        <v>3</v>
      </c>
      <c r="DM2333" t="s">
        <v>3</v>
      </c>
      <c r="DN2333">
        <v>0</v>
      </c>
      <c r="DO2333">
        <v>0</v>
      </c>
      <c r="DP2333">
        <v>1</v>
      </c>
      <c r="DQ2333">
        <v>1</v>
      </c>
      <c r="DU2333">
        <v>1013</v>
      </c>
      <c r="DV2333" t="s">
        <v>44</v>
      </c>
      <c r="DW2333" t="s">
        <v>44</v>
      </c>
      <c r="DX2333">
        <v>1</v>
      </c>
      <c r="DZ2333" t="s">
        <v>3</v>
      </c>
      <c r="EA2333" t="s">
        <v>3</v>
      </c>
      <c r="EB2333" t="s">
        <v>3</v>
      </c>
      <c r="EC2333" t="s">
        <v>3</v>
      </c>
      <c r="EE2333">
        <v>29085589</v>
      </c>
      <c r="EF2333">
        <v>6</v>
      </c>
      <c r="EG2333" t="s">
        <v>22</v>
      </c>
      <c r="EH2333">
        <v>0</v>
      </c>
      <c r="EI2333" t="s">
        <v>3</v>
      </c>
      <c r="EJ2333">
        <v>1</v>
      </c>
      <c r="EK2333">
        <v>56001</v>
      </c>
      <c r="EL2333" t="s">
        <v>46</v>
      </c>
      <c r="EM2333" t="s">
        <v>47</v>
      </c>
      <c r="EO2333" t="s">
        <v>3</v>
      </c>
      <c r="EQ2333">
        <v>0</v>
      </c>
      <c r="ER2333">
        <v>1634.97</v>
      </c>
      <c r="ES2333">
        <v>0</v>
      </c>
      <c r="ET2333">
        <v>196.98</v>
      </c>
      <c r="EU2333">
        <v>39.94</v>
      </c>
      <c r="EV2333">
        <v>1437.99</v>
      </c>
      <c r="EW2333">
        <v>179.3</v>
      </c>
      <c r="EX2333">
        <v>3.97</v>
      </c>
      <c r="EY2333">
        <v>0</v>
      </c>
      <c r="FQ2333">
        <v>0</v>
      </c>
      <c r="FR2333">
        <f t="shared" si="1674"/>
        <v>0</v>
      </c>
      <c r="FS2333">
        <v>0</v>
      </c>
      <c r="FV2333" t="s">
        <v>25</v>
      </c>
      <c r="FW2333" t="s">
        <v>26</v>
      </c>
      <c r="FX2333">
        <v>82</v>
      </c>
      <c r="FY2333">
        <v>62</v>
      </c>
      <c r="GA2333" t="s">
        <v>3</v>
      </c>
      <c r="GD2333">
        <v>1</v>
      </c>
      <c r="GF2333">
        <v>395004222</v>
      </c>
      <c r="GG2333">
        <v>2</v>
      </c>
      <c r="GH2333">
        <v>1</v>
      </c>
      <c r="GI2333">
        <v>2</v>
      </c>
      <c r="GJ2333">
        <v>0</v>
      </c>
      <c r="GK2333">
        <v>0</v>
      </c>
      <c r="GL2333">
        <f t="shared" si="1675"/>
        <v>0</v>
      </c>
      <c r="GM2333">
        <f t="shared" si="1676"/>
        <v>4332.82</v>
      </c>
      <c r="GN2333">
        <f t="shared" si="1677"/>
        <v>4332.82</v>
      </c>
      <c r="GO2333">
        <f t="shared" si="1678"/>
        <v>0</v>
      </c>
      <c r="GP2333">
        <f t="shared" si="1679"/>
        <v>0</v>
      </c>
      <c r="GR2333">
        <v>0</v>
      </c>
      <c r="GS2333">
        <v>3</v>
      </c>
      <c r="GT2333">
        <v>0</v>
      </c>
      <c r="GU2333" t="s">
        <v>3</v>
      </c>
      <c r="GV2333">
        <f t="shared" si="1680"/>
        <v>0</v>
      </c>
      <c r="GW2333">
        <v>1</v>
      </c>
      <c r="GX2333">
        <f t="shared" si="1681"/>
        <v>0</v>
      </c>
      <c r="HA2333">
        <v>0</v>
      </c>
      <c r="HB2333">
        <v>0</v>
      </c>
      <c r="HC2333">
        <f t="shared" si="1682"/>
        <v>0</v>
      </c>
      <c r="HE2333" t="s">
        <v>3</v>
      </c>
      <c r="HF2333" t="s">
        <v>3</v>
      </c>
      <c r="HM2333" t="s">
        <v>3</v>
      </c>
      <c r="IK2333">
        <v>0</v>
      </c>
    </row>
    <row r="2334" spans="1:245">
      <c r="A2334">
        <v>18</v>
      </c>
      <c r="B2334">
        <v>1</v>
      </c>
      <c r="C2334">
        <v>2473</v>
      </c>
      <c r="E2334" t="s">
        <v>48</v>
      </c>
      <c r="F2334" t="s">
        <v>28</v>
      </c>
      <c r="G2334" t="s">
        <v>29</v>
      </c>
      <c r="H2334" t="s">
        <v>30</v>
      </c>
      <c r="I2334">
        <f>I2333*J2334</f>
        <v>0.42</v>
      </c>
      <c r="J2334">
        <v>10.5</v>
      </c>
      <c r="K2334">
        <v>10.5</v>
      </c>
      <c r="O2334">
        <f t="shared" si="1643"/>
        <v>0</v>
      </c>
      <c r="P2334">
        <f t="shared" si="1644"/>
        <v>0</v>
      </c>
      <c r="Q2334">
        <f t="shared" si="1645"/>
        <v>0</v>
      </c>
      <c r="R2334">
        <f t="shared" si="1646"/>
        <v>0</v>
      </c>
      <c r="S2334">
        <f t="shared" si="1647"/>
        <v>0</v>
      </c>
      <c r="T2334">
        <f t="shared" si="1648"/>
        <v>0</v>
      </c>
      <c r="U2334">
        <f t="shared" si="1649"/>
        <v>0</v>
      </c>
      <c r="V2334">
        <f t="shared" si="1650"/>
        <v>0</v>
      </c>
      <c r="W2334">
        <f t="shared" si="1651"/>
        <v>0</v>
      </c>
      <c r="X2334">
        <f t="shared" si="1652"/>
        <v>0</v>
      </c>
      <c r="Y2334">
        <f t="shared" si="1653"/>
        <v>0</v>
      </c>
      <c r="AA2334">
        <v>35863109</v>
      </c>
      <c r="AB2334">
        <f t="shared" si="1654"/>
        <v>0</v>
      </c>
      <c r="AC2334">
        <f t="shared" si="1655"/>
        <v>0</v>
      </c>
      <c r="AD2334">
        <f t="shared" si="1656"/>
        <v>0</v>
      </c>
      <c r="AE2334">
        <f t="shared" si="1657"/>
        <v>0</v>
      </c>
      <c r="AF2334">
        <f t="shared" si="1658"/>
        <v>0</v>
      </c>
      <c r="AG2334">
        <f t="shared" si="1659"/>
        <v>0</v>
      </c>
      <c r="AH2334">
        <f t="shared" si="1660"/>
        <v>0</v>
      </c>
      <c r="AI2334">
        <f t="shared" si="1661"/>
        <v>0</v>
      </c>
      <c r="AJ2334">
        <f t="shared" si="1662"/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1</v>
      </c>
      <c r="AW2334">
        <v>1</v>
      </c>
      <c r="AZ2334">
        <v>1</v>
      </c>
      <c r="BA2334">
        <v>1</v>
      </c>
      <c r="BB2334">
        <v>1</v>
      </c>
      <c r="BC2334">
        <v>1</v>
      </c>
      <c r="BD2334" t="s">
        <v>3</v>
      </c>
      <c r="BE2334" t="s">
        <v>3</v>
      </c>
      <c r="BF2334" t="s">
        <v>3</v>
      </c>
      <c r="BG2334" t="s">
        <v>3</v>
      </c>
      <c r="BH2334">
        <v>3</v>
      </c>
      <c r="BI2334">
        <v>2</v>
      </c>
      <c r="BJ2334" t="s">
        <v>31</v>
      </c>
      <c r="BM2334">
        <v>500002</v>
      </c>
      <c r="BN2334">
        <v>0</v>
      </c>
      <c r="BO2334" t="s">
        <v>3</v>
      </c>
      <c r="BP2334">
        <v>0</v>
      </c>
      <c r="BQ2334">
        <v>12</v>
      </c>
      <c r="BR2334">
        <v>0</v>
      </c>
      <c r="BS2334">
        <v>1</v>
      </c>
      <c r="BT2334">
        <v>1</v>
      </c>
      <c r="BU2334">
        <v>1</v>
      </c>
      <c r="BV2334">
        <v>1</v>
      </c>
      <c r="BW2334">
        <v>1</v>
      </c>
      <c r="BX2334">
        <v>1</v>
      </c>
      <c r="BY2334" t="s">
        <v>3</v>
      </c>
      <c r="BZ2334">
        <v>0</v>
      </c>
      <c r="CA2334">
        <v>0</v>
      </c>
      <c r="CB2334" t="s">
        <v>3</v>
      </c>
      <c r="CE2334">
        <v>0</v>
      </c>
      <c r="CF2334">
        <v>0</v>
      </c>
      <c r="CG2334">
        <v>0</v>
      </c>
      <c r="CM2334">
        <v>0</v>
      </c>
      <c r="CN2334" t="s">
        <v>3</v>
      </c>
      <c r="CO2334">
        <v>0</v>
      </c>
      <c r="CP2334">
        <f t="shared" si="1663"/>
        <v>0</v>
      </c>
      <c r="CQ2334">
        <f t="shared" si="1664"/>
        <v>0</v>
      </c>
      <c r="CR2334">
        <f t="shared" si="1665"/>
        <v>0</v>
      </c>
      <c r="CS2334">
        <f t="shared" si="1666"/>
        <v>0</v>
      </c>
      <c r="CT2334">
        <f t="shared" si="1667"/>
        <v>0</v>
      </c>
      <c r="CU2334">
        <f t="shared" si="1668"/>
        <v>0</v>
      </c>
      <c r="CV2334">
        <f t="shared" si="1669"/>
        <v>0</v>
      </c>
      <c r="CW2334">
        <f t="shared" si="1670"/>
        <v>0</v>
      </c>
      <c r="CX2334">
        <f t="shared" si="1671"/>
        <v>0</v>
      </c>
      <c r="CY2334">
        <f t="shared" si="1672"/>
        <v>0</v>
      </c>
      <c r="CZ2334">
        <f t="shared" si="1673"/>
        <v>0</v>
      </c>
      <c r="DC2334" t="s">
        <v>3</v>
      </c>
      <c r="DD2334" t="s">
        <v>3</v>
      </c>
      <c r="DE2334" t="s">
        <v>3</v>
      </c>
      <c r="DF2334" t="s">
        <v>3</v>
      </c>
      <c r="DG2334" t="s">
        <v>3</v>
      </c>
      <c r="DH2334" t="s">
        <v>3</v>
      </c>
      <c r="DI2334" t="s">
        <v>3</v>
      </c>
      <c r="DJ2334" t="s">
        <v>3</v>
      </c>
      <c r="DK2334" t="s">
        <v>3</v>
      </c>
      <c r="DL2334" t="s">
        <v>3</v>
      </c>
      <c r="DM2334" t="s">
        <v>3</v>
      </c>
      <c r="DN2334">
        <v>0</v>
      </c>
      <c r="DO2334">
        <v>0</v>
      </c>
      <c r="DP2334">
        <v>1</v>
      </c>
      <c r="DQ2334">
        <v>1</v>
      </c>
      <c r="DU2334">
        <v>1009</v>
      </c>
      <c r="DV2334" t="s">
        <v>30</v>
      </c>
      <c r="DW2334" t="s">
        <v>30</v>
      </c>
      <c r="DX2334">
        <v>1000</v>
      </c>
      <c r="DZ2334" t="s">
        <v>3</v>
      </c>
      <c r="EA2334" t="s">
        <v>3</v>
      </c>
      <c r="EB2334" t="s">
        <v>3</v>
      </c>
      <c r="EC2334" t="s">
        <v>3</v>
      </c>
      <c r="EE2334">
        <v>29085444</v>
      </c>
      <c r="EF2334">
        <v>12</v>
      </c>
      <c r="EG2334" t="s">
        <v>32</v>
      </c>
      <c r="EH2334">
        <v>0</v>
      </c>
      <c r="EI2334" t="s">
        <v>3</v>
      </c>
      <c r="EJ2334">
        <v>2</v>
      </c>
      <c r="EK2334">
        <v>500002</v>
      </c>
      <c r="EL2334" t="s">
        <v>33</v>
      </c>
      <c r="EM2334" t="s">
        <v>34</v>
      </c>
      <c r="EO2334" t="s">
        <v>3</v>
      </c>
      <c r="EQ2334">
        <v>0</v>
      </c>
      <c r="ER2334">
        <v>0</v>
      </c>
      <c r="ES2334">
        <v>0</v>
      </c>
      <c r="ET2334">
        <v>0</v>
      </c>
      <c r="EU2334">
        <v>0</v>
      </c>
      <c r="EV2334">
        <v>0</v>
      </c>
      <c r="EW2334">
        <v>0</v>
      </c>
      <c r="EX2334">
        <v>0</v>
      </c>
      <c r="FQ2334">
        <v>0</v>
      </c>
      <c r="FR2334">
        <f t="shared" si="1674"/>
        <v>0</v>
      </c>
      <c r="FS2334">
        <v>0</v>
      </c>
      <c r="FX2334">
        <v>0</v>
      </c>
      <c r="FY2334">
        <v>0</v>
      </c>
      <c r="GA2334" t="s">
        <v>3</v>
      </c>
      <c r="GD2334">
        <v>1</v>
      </c>
      <c r="GF2334">
        <v>-304821490</v>
      </c>
      <c r="GG2334">
        <v>2</v>
      </c>
      <c r="GH2334">
        <v>1</v>
      </c>
      <c r="GI2334">
        <v>-2</v>
      </c>
      <c r="GJ2334">
        <v>0</v>
      </c>
      <c r="GK2334">
        <v>0</v>
      </c>
      <c r="GL2334">
        <f t="shared" si="1675"/>
        <v>0</v>
      </c>
      <c r="GM2334">
        <f t="shared" si="1676"/>
        <v>0</v>
      </c>
      <c r="GN2334">
        <f t="shared" si="1677"/>
        <v>0</v>
      </c>
      <c r="GO2334">
        <f t="shared" si="1678"/>
        <v>0</v>
      </c>
      <c r="GP2334">
        <f t="shared" si="1679"/>
        <v>0</v>
      </c>
      <c r="GR2334">
        <v>0</v>
      </c>
      <c r="GS2334">
        <v>3</v>
      </c>
      <c r="GT2334">
        <v>0</v>
      </c>
      <c r="GU2334" t="s">
        <v>3</v>
      </c>
      <c r="GV2334">
        <f t="shared" si="1680"/>
        <v>0</v>
      </c>
      <c r="GW2334">
        <v>1</v>
      </c>
      <c r="GX2334">
        <f t="shared" si="1681"/>
        <v>0</v>
      </c>
      <c r="HA2334">
        <v>0</v>
      </c>
      <c r="HB2334">
        <v>0</v>
      </c>
      <c r="HC2334">
        <f t="shared" si="1682"/>
        <v>0</v>
      </c>
      <c r="HE2334" t="s">
        <v>3</v>
      </c>
      <c r="HF2334" t="s">
        <v>3</v>
      </c>
      <c r="HM2334" t="s">
        <v>3</v>
      </c>
      <c r="IK2334">
        <v>0</v>
      </c>
    </row>
    <row r="2335" spans="1:245">
      <c r="A2335">
        <v>17</v>
      </c>
      <c r="B2335">
        <v>1</v>
      </c>
      <c r="C2335">
        <f>ROW(SmtRes!A2477)</f>
        <v>2477</v>
      </c>
      <c r="D2335">
        <f>ROW(EtalonRes!A2407)</f>
        <v>2407</v>
      </c>
      <c r="E2335" t="s">
        <v>49</v>
      </c>
      <c r="F2335" t="s">
        <v>411</v>
      </c>
      <c r="G2335" t="s">
        <v>412</v>
      </c>
      <c r="H2335" t="s">
        <v>413</v>
      </c>
      <c r="I2335">
        <f>ROUND(1/100,9)</f>
        <v>0.01</v>
      </c>
      <c r="J2335">
        <v>0</v>
      </c>
      <c r="K2335">
        <f>ROUND(1/100,9)</f>
        <v>0.01</v>
      </c>
      <c r="O2335">
        <f t="shared" si="1643"/>
        <v>181.33</v>
      </c>
      <c r="P2335">
        <f t="shared" si="1644"/>
        <v>0</v>
      </c>
      <c r="Q2335">
        <f t="shared" si="1645"/>
        <v>1.35</v>
      </c>
      <c r="R2335">
        <f t="shared" si="1646"/>
        <v>1.3</v>
      </c>
      <c r="S2335">
        <f t="shared" si="1647"/>
        <v>179.98</v>
      </c>
      <c r="T2335">
        <f t="shared" si="1648"/>
        <v>0</v>
      </c>
      <c r="U2335">
        <f t="shared" si="1649"/>
        <v>0.63840000000000008</v>
      </c>
      <c r="V2335">
        <f t="shared" si="1650"/>
        <v>2.8999999999999998E-3</v>
      </c>
      <c r="W2335">
        <f t="shared" si="1651"/>
        <v>0</v>
      </c>
      <c r="X2335">
        <f t="shared" si="1652"/>
        <v>114.21</v>
      </c>
      <c r="Y2335">
        <f t="shared" si="1653"/>
        <v>72.510000000000005</v>
      </c>
      <c r="AA2335">
        <v>35863109</v>
      </c>
      <c r="AB2335">
        <f t="shared" si="1654"/>
        <v>553.63</v>
      </c>
      <c r="AC2335">
        <f t="shared" si="1655"/>
        <v>0</v>
      </c>
      <c r="AD2335">
        <f t="shared" si="1656"/>
        <v>9.07</v>
      </c>
      <c r="AE2335">
        <f t="shared" si="1657"/>
        <v>3.92</v>
      </c>
      <c r="AF2335">
        <f t="shared" si="1658"/>
        <v>544.55999999999995</v>
      </c>
      <c r="AG2335">
        <f t="shared" si="1659"/>
        <v>0</v>
      </c>
      <c r="AH2335">
        <f t="shared" si="1660"/>
        <v>63.84</v>
      </c>
      <c r="AI2335">
        <f t="shared" si="1661"/>
        <v>0.28999999999999998</v>
      </c>
      <c r="AJ2335">
        <f t="shared" si="1662"/>
        <v>0</v>
      </c>
      <c r="AK2335">
        <v>553.63</v>
      </c>
      <c r="AL2335">
        <v>0</v>
      </c>
      <c r="AM2335">
        <v>9.07</v>
      </c>
      <c r="AN2335">
        <v>3.92</v>
      </c>
      <c r="AO2335">
        <v>544.55999999999995</v>
      </c>
      <c r="AP2335">
        <v>0</v>
      </c>
      <c r="AQ2335">
        <v>63.84</v>
      </c>
      <c r="AR2335">
        <v>0.28999999999999998</v>
      </c>
      <c r="AS2335">
        <v>0</v>
      </c>
      <c r="AT2335">
        <v>63</v>
      </c>
      <c r="AU2335">
        <v>40</v>
      </c>
      <c r="AV2335">
        <v>1</v>
      </c>
      <c r="AW2335">
        <v>1</v>
      </c>
      <c r="AZ2335">
        <v>1</v>
      </c>
      <c r="BA2335">
        <v>33.049999999999997</v>
      </c>
      <c r="BB2335">
        <v>14.92</v>
      </c>
      <c r="BC2335">
        <v>1</v>
      </c>
      <c r="BD2335" t="s">
        <v>3</v>
      </c>
      <c r="BE2335" t="s">
        <v>3</v>
      </c>
      <c r="BF2335" t="s">
        <v>3</v>
      </c>
      <c r="BG2335" t="s">
        <v>3</v>
      </c>
      <c r="BH2335">
        <v>0</v>
      </c>
      <c r="BI2335">
        <v>1</v>
      </c>
      <c r="BJ2335" t="s">
        <v>414</v>
      </c>
      <c r="BM2335">
        <v>65001</v>
      </c>
      <c r="BN2335">
        <v>0</v>
      </c>
      <c r="BO2335" t="s">
        <v>411</v>
      </c>
      <c r="BP2335">
        <v>1</v>
      </c>
      <c r="BQ2335">
        <v>6</v>
      </c>
      <c r="BR2335">
        <v>0</v>
      </c>
      <c r="BS2335">
        <v>33.049999999999997</v>
      </c>
      <c r="BT2335">
        <v>1</v>
      </c>
      <c r="BU2335">
        <v>1</v>
      </c>
      <c r="BV2335">
        <v>1</v>
      </c>
      <c r="BW2335">
        <v>1</v>
      </c>
      <c r="BX2335">
        <v>1</v>
      </c>
      <c r="BY2335" t="s">
        <v>3</v>
      </c>
      <c r="BZ2335">
        <v>74</v>
      </c>
      <c r="CA2335">
        <v>50</v>
      </c>
      <c r="CB2335" t="s">
        <v>3</v>
      </c>
      <c r="CE2335">
        <v>0</v>
      </c>
      <c r="CF2335">
        <v>0</v>
      </c>
      <c r="CG2335">
        <v>0</v>
      </c>
      <c r="CM2335">
        <v>0</v>
      </c>
      <c r="CN2335" t="s">
        <v>3</v>
      </c>
      <c r="CO2335">
        <v>0</v>
      </c>
      <c r="CP2335">
        <f t="shared" si="1663"/>
        <v>181.32999999999998</v>
      </c>
      <c r="CQ2335">
        <f t="shared" si="1664"/>
        <v>0</v>
      </c>
      <c r="CR2335">
        <f t="shared" si="1665"/>
        <v>135.3244</v>
      </c>
      <c r="CS2335">
        <f t="shared" si="1666"/>
        <v>129.55599999999998</v>
      </c>
      <c r="CT2335">
        <f t="shared" si="1667"/>
        <v>17997.707999999995</v>
      </c>
      <c r="CU2335">
        <f t="shared" si="1668"/>
        <v>0</v>
      </c>
      <c r="CV2335">
        <f t="shared" si="1669"/>
        <v>63.84</v>
      </c>
      <c r="CW2335">
        <f t="shared" si="1670"/>
        <v>0.28999999999999998</v>
      </c>
      <c r="CX2335">
        <f t="shared" si="1671"/>
        <v>0</v>
      </c>
      <c r="CY2335">
        <f t="shared" si="1672"/>
        <v>114.20639999999999</v>
      </c>
      <c r="CZ2335">
        <f t="shared" si="1673"/>
        <v>72.512</v>
      </c>
      <c r="DC2335" t="s">
        <v>3</v>
      </c>
      <c r="DD2335" t="s">
        <v>3</v>
      </c>
      <c r="DE2335" t="s">
        <v>3</v>
      </c>
      <c r="DF2335" t="s">
        <v>3</v>
      </c>
      <c r="DG2335" t="s">
        <v>3</v>
      </c>
      <c r="DH2335" t="s">
        <v>3</v>
      </c>
      <c r="DI2335" t="s">
        <v>3</v>
      </c>
      <c r="DJ2335" t="s">
        <v>3</v>
      </c>
      <c r="DK2335" t="s">
        <v>3</v>
      </c>
      <c r="DL2335" t="s">
        <v>3</v>
      </c>
      <c r="DM2335" t="s">
        <v>3</v>
      </c>
      <c r="DN2335">
        <v>0</v>
      </c>
      <c r="DO2335">
        <v>0</v>
      </c>
      <c r="DP2335">
        <v>1</v>
      </c>
      <c r="DQ2335">
        <v>1</v>
      </c>
      <c r="DU2335">
        <v>1013</v>
      </c>
      <c r="DV2335" t="s">
        <v>413</v>
      </c>
      <c r="DW2335" t="s">
        <v>413</v>
      </c>
      <c r="DX2335">
        <v>1</v>
      </c>
      <c r="DZ2335" t="s">
        <v>3</v>
      </c>
      <c r="EA2335" t="s">
        <v>3</v>
      </c>
      <c r="EB2335" t="s">
        <v>3</v>
      </c>
      <c r="EC2335" t="s">
        <v>3</v>
      </c>
      <c r="EE2335">
        <v>29085598</v>
      </c>
      <c r="EF2335">
        <v>6</v>
      </c>
      <c r="EG2335" t="s">
        <v>22</v>
      </c>
      <c r="EH2335">
        <v>0</v>
      </c>
      <c r="EI2335" t="s">
        <v>3</v>
      </c>
      <c r="EJ2335">
        <v>1</v>
      </c>
      <c r="EK2335">
        <v>65001</v>
      </c>
      <c r="EL2335" t="s">
        <v>415</v>
      </c>
      <c r="EM2335" t="s">
        <v>416</v>
      </c>
      <c r="EO2335" t="s">
        <v>3</v>
      </c>
      <c r="EQ2335">
        <v>0</v>
      </c>
      <c r="ER2335">
        <v>553.63</v>
      </c>
      <c r="ES2335">
        <v>0</v>
      </c>
      <c r="ET2335">
        <v>9.07</v>
      </c>
      <c r="EU2335">
        <v>3.92</v>
      </c>
      <c r="EV2335">
        <v>544.55999999999995</v>
      </c>
      <c r="EW2335">
        <v>63.84</v>
      </c>
      <c r="EX2335">
        <v>0.28999999999999998</v>
      </c>
      <c r="EY2335">
        <v>0</v>
      </c>
      <c r="FQ2335">
        <v>0</v>
      </c>
      <c r="FR2335">
        <f t="shared" si="1674"/>
        <v>0</v>
      </c>
      <c r="FS2335">
        <v>0</v>
      </c>
      <c r="FV2335" t="s">
        <v>25</v>
      </c>
      <c r="FW2335" t="s">
        <v>26</v>
      </c>
      <c r="FX2335">
        <v>74</v>
      </c>
      <c r="FY2335">
        <v>50</v>
      </c>
      <c r="GA2335" t="s">
        <v>3</v>
      </c>
      <c r="GD2335">
        <v>1</v>
      </c>
      <c r="GF2335">
        <v>1742520375</v>
      </c>
      <c r="GG2335">
        <v>2</v>
      </c>
      <c r="GH2335">
        <v>1</v>
      </c>
      <c r="GI2335">
        <v>2</v>
      </c>
      <c r="GJ2335">
        <v>0</v>
      </c>
      <c r="GK2335">
        <v>0</v>
      </c>
      <c r="GL2335">
        <f t="shared" si="1675"/>
        <v>0</v>
      </c>
      <c r="GM2335">
        <f t="shared" si="1676"/>
        <v>368.05</v>
      </c>
      <c r="GN2335">
        <f t="shared" si="1677"/>
        <v>368.05</v>
      </c>
      <c r="GO2335">
        <f t="shared" si="1678"/>
        <v>0</v>
      </c>
      <c r="GP2335">
        <f t="shared" si="1679"/>
        <v>0</v>
      </c>
      <c r="GR2335">
        <v>0</v>
      </c>
      <c r="GS2335">
        <v>3</v>
      </c>
      <c r="GT2335">
        <v>0</v>
      </c>
      <c r="GU2335" t="s">
        <v>3</v>
      </c>
      <c r="GV2335">
        <f t="shared" si="1680"/>
        <v>0</v>
      </c>
      <c r="GW2335">
        <v>1</v>
      </c>
      <c r="GX2335">
        <f t="shared" si="1681"/>
        <v>0</v>
      </c>
      <c r="HA2335">
        <v>0</v>
      </c>
      <c r="HB2335">
        <v>0</v>
      </c>
      <c r="HC2335">
        <f t="shared" si="1682"/>
        <v>0</v>
      </c>
      <c r="HE2335" t="s">
        <v>3</v>
      </c>
      <c r="HF2335" t="s">
        <v>3</v>
      </c>
      <c r="HM2335" t="s">
        <v>3</v>
      </c>
      <c r="IK2335">
        <v>0</v>
      </c>
    </row>
    <row r="2336" spans="1:245">
      <c r="A2336">
        <v>18</v>
      </c>
      <c r="B2336">
        <v>1</v>
      </c>
      <c r="C2336">
        <v>2477</v>
      </c>
      <c r="E2336" t="s">
        <v>54</v>
      </c>
      <c r="F2336" t="s">
        <v>417</v>
      </c>
      <c r="G2336" t="s">
        <v>418</v>
      </c>
      <c r="H2336" t="s">
        <v>30</v>
      </c>
      <c r="I2336">
        <f>I2335*J2336</f>
        <v>2.6499999999999999E-2</v>
      </c>
      <c r="J2336">
        <v>2.65</v>
      </c>
      <c r="K2336">
        <v>2.65</v>
      </c>
      <c r="O2336">
        <f t="shared" si="1643"/>
        <v>0</v>
      </c>
      <c r="P2336">
        <f t="shared" si="1644"/>
        <v>0</v>
      </c>
      <c r="Q2336">
        <f t="shared" si="1645"/>
        <v>0</v>
      </c>
      <c r="R2336">
        <f t="shared" si="1646"/>
        <v>0</v>
      </c>
      <c r="S2336">
        <f t="shared" si="1647"/>
        <v>0</v>
      </c>
      <c r="T2336">
        <f t="shared" si="1648"/>
        <v>0</v>
      </c>
      <c r="U2336">
        <f t="shared" si="1649"/>
        <v>0</v>
      </c>
      <c r="V2336">
        <f t="shared" si="1650"/>
        <v>0</v>
      </c>
      <c r="W2336">
        <f t="shared" si="1651"/>
        <v>0</v>
      </c>
      <c r="X2336">
        <f t="shared" si="1652"/>
        <v>0</v>
      </c>
      <c r="Y2336">
        <f t="shared" si="1653"/>
        <v>0</v>
      </c>
      <c r="AA2336">
        <v>35863109</v>
      </c>
      <c r="AB2336">
        <f t="shared" si="1654"/>
        <v>0</v>
      </c>
      <c r="AC2336">
        <f t="shared" si="1655"/>
        <v>0</v>
      </c>
      <c r="AD2336">
        <f t="shared" si="1656"/>
        <v>0</v>
      </c>
      <c r="AE2336">
        <f t="shared" si="1657"/>
        <v>0</v>
      </c>
      <c r="AF2336">
        <f t="shared" si="1658"/>
        <v>0</v>
      </c>
      <c r="AG2336">
        <f t="shared" si="1659"/>
        <v>0</v>
      </c>
      <c r="AH2336">
        <f t="shared" si="1660"/>
        <v>0</v>
      </c>
      <c r="AI2336">
        <f t="shared" si="1661"/>
        <v>0</v>
      </c>
      <c r="AJ2336">
        <f t="shared" si="1662"/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1</v>
      </c>
      <c r="AW2336">
        <v>1</v>
      </c>
      <c r="AZ2336">
        <v>1</v>
      </c>
      <c r="BA2336">
        <v>1</v>
      </c>
      <c r="BB2336">
        <v>1</v>
      </c>
      <c r="BC2336">
        <v>1</v>
      </c>
      <c r="BD2336" t="s">
        <v>3</v>
      </c>
      <c r="BE2336" t="s">
        <v>3</v>
      </c>
      <c r="BF2336" t="s">
        <v>3</v>
      </c>
      <c r="BG2336" t="s">
        <v>3</v>
      </c>
      <c r="BH2336">
        <v>3</v>
      </c>
      <c r="BI2336">
        <v>2</v>
      </c>
      <c r="BJ2336" t="s">
        <v>419</v>
      </c>
      <c r="BM2336">
        <v>500002</v>
      </c>
      <c r="BN2336">
        <v>0</v>
      </c>
      <c r="BO2336" t="s">
        <v>3</v>
      </c>
      <c r="BP2336">
        <v>0</v>
      </c>
      <c r="BQ2336">
        <v>12</v>
      </c>
      <c r="BR2336">
        <v>0</v>
      </c>
      <c r="BS2336">
        <v>1</v>
      </c>
      <c r="BT2336">
        <v>1</v>
      </c>
      <c r="BU2336">
        <v>1</v>
      </c>
      <c r="BV2336">
        <v>1</v>
      </c>
      <c r="BW2336">
        <v>1</v>
      </c>
      <c r="BX2336">
        <v>1</v>
      </c>
      <c r="BY2336" t="s">
        <v>3</v>
      </c>
      <c r="BZ2336">
        <v>0</v>
      </c>
      <c r="CA2336">
        <v>0</v>
      </c>
      <c r="CB2336" t="s">
        <v>3</v>
      </c>
      <c r="CE2336">
        <v>0</v>
      </c>
      <c r="CF2336">
        <v>0</v>
      </c>
      <c r="CG2336">
        <v>0</v>
      </c>
      <c r="CM2336">
        <v>0</v>
      </c>
      <c r="CN2336" t="s">
        <v>3</v>
      </c>
      <c r="CO2336">
        <v>0</v>
      </c>
      <c r="CP2336">
        <f t="shared" si="1663"/>
        <v>0</v>
      </c>
      <c r="CQ2336">
        <f t="shared" si="1664"/>
        <v>0</v>
      </c>
      <c r="CR2336">
        <f t="shared" si="1665"/>
        <v>0</v>
      </c>
      <c r="CS2336">
        <f t="shared" si="1666"/>
        <v>0</v>
      </c>
      <c r="CT2336">
        <f t="shared" si="1667"/>
        <v>0</v>
      </c>
      <c r="CU2336">
        <f t="shared" si="1668"/>
        <v>0</v>
      </c>
      <c r="CV2336">
        <f t="shared" si="1669"/>
        <v>0</v>
      </c>
      <c r="CW2336">
        <f t="shared" si="1670"/>
        <v>0</v>
      </c>
      <c r="CX2336">
        <f t="shared" si="1671"/>
        <v>0</v>
      </c>
      <c r="CY2336">
        <f t="shared" si="1672"/>
        <v>0</v>
      </c>
      <c r="CZ2336">
        <f t="shared" si="1673"/>
        <v>0</v>
      </c>
      <c r="DC2336" t="s">
        <v>3</v>
      </c>
      <c r="DD2336" t="s">
        <v>3</v>
      </c>
      <c r="DE2336" t="s">
        <v>3</v>
      </c>
      <c r="DF2336" t="s">
        <v>3</v>
      </c>
      <c r="DG2336" t="s">
        <v>3</v>
      </c>
      <c r="DH2336" t="s">
        <v>3</v>
      </c>
      <c r="DI2336" t="s">
        <v>3</v>
      </c>
      <c r="DJ2336" t="s">
        <v>3</v>
      </c>
      <c r="DK2336" t="s">
        <v>3</v>
      </c>
      <c r="DL2336" t="s">
        <v>3</v>
      </c>
      <c r="DM2336" t="s">
        <v>3</v>
      </c>
      <c r="DN2336">
        <v>0</v>
      </c>
      <c r="DO2336">
        <v>0</v>
      </c>
      <c r="DP2336">
        <v>1</v>
      </c>
      <c r="DQ2336">
        <v>1</v>
      </c>
      <c r="DU2336">
        <v>1009</v>
      </c>
      <c r="DV2336" t="s">
        <v>30</v>
      </c>
      <c r="DW2336" t="s">
        <v>30</v>
      </c>
      <c r="DX2336">
        <v>1000</v>
      </c>
      <c r="DZ2336" t="s">
        <v>3</v>
      </c>
      <c r="EA2336" t="s">
        <v>3</v>
      </c>
      <c r="EB2336" t="s">
        <v>3</v>
      </c>
      <c r="EC2336" t="s">
        <v>3</v>
      </c>
      <c r="EE2336">
        <v>29085444</v>
      </c>
      <c r="EF2336">
        <v>12</v>
      </c>
      <c r="EG2336" t="s">
        <v>32</v>
      </c>
      <c r="EH2336">
        <v>0</v>
      </c>
      <c r="EI2336" t="s">
        <v>3</v>
      </c>
      <c r="EJ2336">
        <v>2</v>
      </c>
      <c r="EK2336">
        <v>500002</v>
      </c>
      <c r="EL2336" t="s">
        <v>33</v>
      </c>
      <c r="EM2336" t="s">
        <v>34</v>
      </c>
      <c r="EO2336" t="s">
        <v>3</v>
      </c>
      <c r="EQ2336">
        <v>0</v>
      </c>
      <c r="ER2336">
        <v>0</v>
      </c>
      <c r="ES2336">
        <v>0</v>
      </c>
      <c r="ET2336">
        <v>0</v>
      </c>
      <c r="EU2336">
        <v>0</v>
      </c>
      <c r="EV2336">
        <v>0</v>
      </c>
      <c r="EW2336">
        <v>0</v>
      </c>
      <c r="EX2336">
        <v>0</v>
      </c>
      <c r="FQ2336">
        <v>0</v>
      </c>
      <c r="FR2336">
        <f t="shared" si="1674"/>
        <v>0</v>
      </c>
      <c r="FS2336">
        <v>0</v>
      </c>
      <c r="FX2336">
        <v>0</v>
      </c>
      <c r="FY2336">
        <v>0</v>
      </c>
      <c r="GA2336" t="s">
        <v>3</v>
      </c>
      <c r="GD2336">
        <v>1</v>
      </c>
      <c r="GF2336">
        <v>1697669219</v>
      </c>
      <c r="GG2336">
        <v>2</v>
      </c>
      <c r="GH2336">
        <v>1</v>
      </c>
      <c r="GI2336">
        <v>-2</v>
      </c>
      <c r="GJ2336">
        <v>0</v>
      </c>
      <c r="GK2336">
        <v>0</v>
      </c>
      <c r="GL2336">
        <f t="shared" si="1675"/>
        <v>0</v>
      </c>
      <c r="GM2336">
        <f t="shared" si="1676"/>
        <v>0</v>
      </c>
      <c r="GN2336">
        <f t="shared" si="1677"/>
        <v>0</v>
      </c>
      <c r="GO2336">
        <f t="shared" si="1678"/>
        <v>0</v>
      </c>
      <c r="GP2336">
        <f t="shared" si="1679"/>
        <v>0</v>
      </c>
      <c r="GR2336">
        <v>0</v>
      </c>
      <c r="GS2336">
        <v>3</v>
      </c>
      <c r="GT2336">
        <v>0</v>
      </c>
      <c r="GU2336" t="s">
        <v>3</v>
      </c>
      <c r="GV2336">
        <f t="shared" si="1680"/>
        <v>0</v>
      </c>
      <c r="GW2336">
        <v>1</v>
      </c>
      <c r="GX2336">
        <f t="shared" si="1681"/>
        <v>0</v>
      </c>
      <c r="HA2336">
        <v>0</v>
      </c>
      <c r="HB2336">
        <v>0</v>
      </c>
      <c r="HC2336">
        <f t="shared" si="1682"/>
        <v>0</v>
      </c>
      <c r="HE2336" t="s">
        <v>3</v>
      </c>
      <c r="HF2336" t="s">
        <v>3</v>
      </c>
      <c r="HM2336" t="s">
        <v>3</v>
      </c>
      <c r="IK2336">
        <v>0</v>
      </c>
    </row>
    <row r="2337" spans="1:245">
      <c r="A2337">
        <v>17</v>
      </c>
      <c r="B2337">
        <v>1</v>
      </c>
      <c r="C2337">
        <f>ROW(SmtRes!A2481)</f>
        <v>2481</v>
      </c>
      <c r="D2337">
        <f>ROW(EtalonRes!A2411)</f>
        <v>2411</v>
      </c>
      <c r="E2337" t="s">
        <v>55</v>
      </c>
      <c r="F2337" t="s">
        <v>420</v>
      </c>
      <c r="G2337" t="s">
        <v>421</v>
      </c>
      <c r="H2337" t="s">
        <v>413</v>
      </c>
      <c r="I2337">
        <f>ROUND(1/100,9)</f>
        <v>0.01</v>
      </c>
      <c r="J2337">
        <v>0</v>
      </c>
      <c r="K2337">
        <f>ROUND(1/100,9)</f>
        <v>0.01</v>
      </c>
      <c r="O2337">
        <f t="shared" si="1643"/>
        <v>145.83000000000001</v>
      </c>
      <c r="P2337">
        <f t="shared" si="1644"/>
        <v>0</v>
      </c>
      <c r="Q2337">
        <f t="shared" si="1645"/>
        <v>1.21</v>
      </c>
      <c r="R2337">
        <f t="shared" si="1646"/>
        <v>1.1599999999999999</v>
      </c>
      <c r="S2337">
        <f t="shared" si="1647"/>
        <v>144.62</v>
      </c>
      <c r="T2337">
        <f t="shared" si="1648"/>
        <v>0</v>
      </c>
      <c r="U2337">
        <f t="shared" si="1649"/>
        <v>0.51300000000000001</v>
      </c>
      <c r="V2337">
        <f t="shared" si="1650"/>
        <v>2.6000000000000003E-3</v>
      </c>
      <c r="W2337">
        <f t="shared" si="1651"/>
        <v>0</v>
      </c>
      <c r="X2337">
        <f t="shared" si="1652"/>
        <v>91.84</v>
      </c>
      <c r="Y2337">
        <f t="shared" si="1653"/>
        <v>58.31</v>
      </c>
      <c r="AA2337">
        <v>35863109</v>
      </c>
      <c r="AB2337">
        <f t="shared" si="1654"/>
        <v>445.72</v>
      </c>
      <c r="AC2337">
        <f t="shared" si="1655"/>
        <v>0</v>
      </c>
      <c r="AD2337">
        <f t="shared" si="1656"/>
        <v>8.1300000000000008</v>
      </c>
      <c r="AE2337">
        <f t="shared" si="1657"/>
        <v>3.51</v>
      </c>
      <c r="AF2337">
        <f t="shared" si="1658"/>
        <v>437.59</v>
      </c>
      <c r="AG2337">
        <f t="shared" si="1659"/>
        <v>0</v>
      </c>
      <c r="AH2337">
        <f t="shared" si="1660"/>
        <v>51.3</v>
      </c>
      <c r="AI2337">
        <f t="shared" si="1661"/>
        <v>0.26</v>
      </c>
      <c r="AJ2337">
        <f t="shared" si="1662"/>
        <v>0</v>
      </c>
      <c r="AK2337">
        <v>445.72</v>
      </c>
      <c r="AL2337">
        <v>0</v>
      </c>
      <c r="AM2337">
        <v>8.1300000000000008</v>
      </c>
      <c r="AN2337">
        <v>3.51</v>
      </c>
      <c r="AO2337">
        <v>437.59</v>
      </c>
      <c r="AP2337">
        <v>0</v>
      </c>
      <c r="AQ2337">
        <v>51.3</v>
      </c>
      <c r="AR2337">
        <v>0.26</v>
      </c>
      <c r="AS2337">
        <v>0</v>
      </c>
      <c r="AT2337">
        <v>63</v>
      </c>
      <c r="AU2337">
        <v>40</v>
      </c>
      <c r="AV2337">
        <v>1</v>
      </c>
      <c r="AW2337">
        <v>1</v>
      </c>
      <c r="AZ2337">
        <v>1</v>
      </c>
      <c r="BA2337">
        <v>33.049999999999997</v>
      </c>
      <c r="BB2337">
        <v>14.93</v>
      </c>
      <c r="BC2337">
        <v>1</v>
      </c>
      <c r="BD2337" t="s">
        <v>3</v>
      </c>
      <c r="BE2337" t="s">
        <v>3</v>
      </c>
      <c r="BF2337" t="s">
        <v>3</v>
      </c>
      <c r="BG2337" t="s">
        <v>3</v>
      </c>
      <c r="BH2337">
        <v>0</v>
      </c>
      <c r="BI2337">
        <v>1</v>
      </c>
      <c r="BJ2337" t="s">
        <v>422</v>
      </c>
      <c r="BM2337">
        <v>65001</v>
      </c>
      <c r="BN2337">
        <v>0</v>
      </c>
      <c r="BO2337" t="s">
        <v>420</v>
      </c>
      <c r="BP2337">
        <v>1</v>
      </c>
      <c r="BQ2337">
        <v>6</v>
      </c>
      <c r="BR2337">
        <v>0</v>
      </c>
      <c r="BS2337">
        <v>33.049999999999997</v>
      </c>
      <c r="BT2337">
        <v>1</v>
      </c>
      <c r="BU2337">
        <v>1</v>
      </c>
      <c r="BV2337">
        <v>1</v>
      </c>
      <c r="BW2337">
        <v>1</v>
      </c>
      <c r="BX2337">
        <v>1</v>
      </c>
      <c r="BY2337" t="s">
        <v>3</v>
      </c>
      <c r="BZ2337">
        <v>74</v>
      </c>
      <c r="CA2337">
        <v>50</v>
      </c>
      <c r="CB2337" t="s">
        <v>3</v>
      </c>
      <c r="CE2337">
        <v>0</v>
      </c>
      <c r="CF2337">
        <v>0</v>
      </c>
      <c r="CG2337">
        <v>0</v>
      </c>
      <c r="CM2337">
        <v>0</v>
      </c>
      <c r="CN2337" t="s">
        <v>3</v>
      </c>
      <c r="CO2337">
        <v>0</v>
      </c>
      <c r="CP2337">
        <f t="shared" si="1663"/>
        <v>145.83000000000001</v>
      </c>
      <c r="CQ2337">
        <f t="shared" si="1664"/>
        <v>0</v>
      </c>
      <c r="CR2337">
        <f t="shared" si="1665"/>
        <v>121.38090000000001</v>
      </c>
      <c r="CS2337">
        <f t="shared" si="1666"/>
        <v>116.00549999999998</v>
      </c>
      <c r="CT2337">
        <f t="shared" si="1667"/>
        <v>14462.349499999998</v>
      </c>
      <c r="CU2337">
        <f t="shared" si="1668"/>
        <v>0</v>
      </c>
      <c r="CV2337">
        <f t="shared" si="1669"/>
        <v>51.3</v>
      </c>
      <c r="CW2337">
        <f t="shared" si="1670"/>
        <v>0.26</v>
      </c>
      <c r="CX2337">
        <f t="shared" si="1671"/>
        <v>0</v>
      </c>
      <c r="CY2337">
        <f t="shared" si="1672"/>
        <v>91.841399999999993</v>
      </c>
      <c r="CZ2337">
        <f t="shared" si="1673"/>
        <v>58.311999999999998</v>
      </c>
      <c r="DC2337" t="s">
        <v>3</v>
      </c>
      <c r="DD2337" t="s">
        <v>3</v>
      </c>
      <c r="DE2337" t="s">
        <v>3</v>
      </c>
      <c r="DF2337" t="s">
        <v>3</v>
      </c>
      <c r="DG2337" t="s">
        <v>3</v>
      </c>
      <c r="DH2337" t="s">
        <v>3</v>
      </c>
      <c r="DI2337" t="s">
        <v>3</v>
      </c>
      <c r="DJ2337" t="s">
        <v>3</v>
      </c>
      <c r="DK2337" t="s">
        <v>3</v>
      </c>
      <c r="DL2337" t="s">
        <v>3</v>
      </c>
      <c r="DM2337" t="s">
        <v>3</v>
      </c>
      <c r="DN2337">
        <v>0</v>
      </c>
      <c r="DO2337">
        <v>0</v>
      </c>
      <c r="DP2337">
        <v>1</v>
      </c>
      <c r="DQ2337">
        <v>1</v>
      </c>
      <c r="DU2337">
        <v>1013</v>
      </c>
      <c r="DV2337" t="s">
        <v>413</v>
      </c>
      <c r="DW2337" t="s">
        <v>413</v>
      </c>
      <c r="DX2337">
        <v>1</v>
      </c>
      <c r="DZ2337" t="s">
        <v>3</v>
      </c>
      <c r="EA2337" t="s">
        <v>3</v>
      </c>
      <c r="EB2337" t="s">
        <v>3</v>
      </c>
      <c r="EC2337" t="s">
        <v>3</v>
      </c>
      <c r="EE2337">
        <v>29085598</v>
      </c>
      <c r="EF2337">
        <v>6</v>
      </c>
      <c r="EG2337" t="s">
        <v>22</v>
      </c>
      <c r="EH2337">
        <v>0</v>
      </c>
      <c r="EI2337" t="s">
        <v>3</v>
      </c>
      <c r="EJ2337">
        <v>1</v>
      </c>
      <c r="EK2337">
        <v>65001</v>
      </c>
      <c r="EL2337" t="s">
        <v>415</v>
      </c>
      <c r="EM2337" t="s">
        <v>416</v>
      </c>
      <c r="EO2337" t="s">
        <v>3</v>
      </c>
      <c r="EQ2337">
        <v>0</v>
      </c>
      <c r="ER2337">
        <v>445.72</v>
      </c>
      <c r="ES2337">
        <v>0</v>
      </c>
      <c r="ET2337">
        <v>8.1300000000000008</v>
      </c>
      <c r="EU2337">
        <v>3.51</v>
      </c>
      <c r="EV2337">
        <v>437.59</v>
      </c>
      <c r="EW2337">
        <v>51.3</v>
      </c>
      <c r="EX2337">
        <v>0.26</v>
      </c>
      <c r="EY2337">
        <v>0</v>
      </c>
      <c r="FQ2337">
        <v>0</v>
      </c>
      <c r="FR2337">
        <f t="shared" si="1674"/>
        <v>0</v>
      </c>
      <c r="FS2337">
        <v>0</v>
      </c>
      <c r="FV2337" t="s">
        <v>25</v>
      </c>
      <c r="FW2337" t="s">
        <v>26</v>
      </c>
      <c r="FX2337">
        <v>74</v>
      </c>
      <c r="FY2337">
        <v>50</v>
      </c>
      <c r="GA2337" t="s">
        <v>3</v>
      </c>
      <c r="GD2337">
        <v>1</v>
      </c>
      <c r="GF2337">
        <v>1101308715</v>
      </c>
      <c r="GG2337">
        <v>2</v>
      </c>
      <c r="GH2337">
        <v>1</v>
      </c>
      <c r="GI2337">
        <v>2</v>
      </c>
      <c r="GJ2337">
        <v>0</v>
      </c>
      <c r="GK2337">
        <v>0</v>
      </c>
      <c r="GL2337">
        <f t="shared" si="1675"/>
        <v>0</v>
      </c>
      <c r="GM2337">
        <f t="shared" si="1676"/>
        <v>295.98</v>
      </c>
      <c r="GN2337">
        <f t="shared" si="1677"/>
        <v>295.98</v>
      </c>
      <c r="GO2337">
        <f t="shared" si="1678"/>
        <v>0</v>
      </c>
      <c r="GP2337">
        <f t="shared" si="1679"/>
        <v>0</v>
      </c>
      <c r="GR2337">
        <v>0</v>
      </c>
      <c r="GS2337">
        <v>3</v>
      </c>
      <c r="GT2337">
        <v>0</v>
      </c>
      <c r="GU2337" t="s">
        <v>3</v>
      </c>
      <c r="GV2337">
        <f t="shared" si="1680"/>
        <v>0</v>
      </c>
      <c r="GW2337">
        <v>1</v>
      </c>
      <c r="GX2337">
        <f t="shared" si="1681"/>
        <v>0</v>
      </c>
      <c r="HA2337">
        <v>0</v>
      </c>
      <c r="HB2337">
        <v>0</v>
      </c>
      <c r="HC2337">
        <f t="shared" si="1682"/>
        <v>0</v>
      </c>
      <c r="HE2337" t="s">
        <v>3</v>
      </c>
      <c r="HF2337" t="s">
        <v>3</v>
      </c>
      <c r="HM2337" t="s">
        <v>3</v>
      </c>
      <c r="IK2337">
        <v>0</v>
      </c>
    </row>
    <row r="2338" spans="1:245">
      <c r="A2338">
        <v>18</v>
      </c>
      <c r="B2338">
        <v>1</v>
      </c>
      <c r="C2338">
        <v>2481</v>
      </c>
      <c r="E2338" t="s">
        <v>342</v>
      </c>
      <c r="F2338" t="s">
        <v>417</v>
      </c>
      <c r="G2338" t="s">
        <v>418</v>
      </c>
      <c r="H2338" t="s">
        <v>30</v>
      </c>
      <c r="I2338">
        <f>I2337*J2338</f>
        <v>1.8200000000000001E-2</v>
      </c>
      <c r="J2338">
        <v>1.82</v>
      </c>
      <c r="K2338">
        <v>1.82</v>
      </c>
      <c r="O2338">
        <f t="shared" si="1643"/>
        <v>0</v>
      </c>
      <c r="P2338">
        <f t="shared" si="1644"/>
        <v>0</v>
      </c>
      <c r="Q2338">
        <f t="shared" si="1645"/>
        <v>0</v>
      </c>
      <c r="R2338">
        <f t="shared" si="1646"/>
        <v>0</v>
      </c>
      <c r="S2338">
        <f t="shared" si="1647"/>
        <v>0</v>
      </c>
      <c r="T2338">
        <f t="shared" si="1648"/>
        <v>0</v>
      </c>
      <c r="U2338">
        <f t="shared" si="1649"/>
        <v>0</v>
      </c>
      <c r="V2338">
        <f t="shared" si="1650"/>
        <v>0</v>
      </c>
      <c r="W2338">
        <f t="shared" si="1651"/>
        <v>0</v>
      </c>
      <c r="X2338">
        <f t="shared" si="1652"/>
        <v>0</v>
      </c>
      <c r="Y2338">
        <f t="shared" si="1653"/>
        <v>0</v>
      </c>
      <c r="AA2338">
        <v>35863109</v>
      </c>
      <c r="AB2338">
        <f t="shared" si="1654"/>
        <v>0</v>
      </c>
      <c r="AC2338">
        <f t="shared" si="1655"/>
        <v>0</v>
      </c>
      <c r="AD2338">
        <f t="shared" si="1656"/>
        <v>0</v>
      </c>
      <c r="AE2338">
        <f t="shared" si="1657"/>
        <v>0</v>
      </c>
      <c r="AF2338">
        <f t="shared" si="1658"/>
        <v>0</v>
      </c>
      <c r="AG2338">
        <f t="shared" si="1659"/>
        <v>0</v>
      </c>
      <c r="AH2338">
        <f t="shared" si="1660"/>
        <v>0</v>
      </c>
      <c r="AI2338">
        <f t="shared" si="1661"/>
        <v>0</v>
      </c>
      <c r="AJ2338">
        <f t="shared" si="1662"/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1</v>
      </c>
      <c r="AW2338">
        <v>1</v>
      </c>
      <c r="AZ2338">
        <v>1</v>
      </c>
      <c r="BA2338">
        <v>1</v>
      </c>
      <c r="BB2338">
        <v>1</v>
      </c>
      <c r="BC2338">
        <v>1</v>
      </c>
      <c r="BD2338" t="s">
        <v>3</v>
      </c>
      <c r="BE2338" t="s">
        <v>3</v>
      </c>
      <c r="BF2338" t="s">
        <v>3</v>
      </c>
      <c r="BG2338" t="s">
        <v>3</v>
      </c>
      <c r="BH2338">
        <v>3</v>
      </c>
      <c r="BI2338">
        <v>2</v>
      </c>
      <c r="BJ2338" t="s">
        <v>419</v>
      </c>
      <c r="BM2338">
        <v>500002</v>
      </c>
      <c r="BN2338">
        <v>0</v>
      </c>
      <c r="BO2338" t="s">
        <v>3</v>
      </c>
      <c r="BP2338">
        <v>0</v>
      </c>
      <c r="BQ2338">
        <v>12</v>
      </c>
      <c r="BR2338">
        <v>0</v>
      </c>
      <c r="BS2338">
        <v>1</v>
      </c>
      <c r="BT2338">
        <v>1</v>
      </c>
      <c r="BU2338">
        <v>1</v>
      </c>
      <c r="BV2338">
        <v>1</v>
      </c>
      <c r="BW2338">
        <v>1</v>
      </c>
      <c r="BX2338">
        <v>1</v>
      </c>
      <c r="BY2338" t="s">
        <v>3</v>
      </c>
      <c r="BZ2338">
        <v>0</v>
      </c>
      <c r="CA2338">
        <v>0</v>
      </c>
      <c r="CB2338" t="s">
        <v>3</v>
      </c>
      <c r="CE2338">
        <v>0</v>
      </c>
      <c r="CF2338">
        <v>0</v>
      </c>
      <c r="CG2338">
        <v>0</v>
      </c>
      <c r="CM2338">
        <v>0</v>
      </c>
      <c r="CN2338" t="s">
        <v>3</v>
      </c>
      <c r="CO2338">
        <v>0</v>
      </c>
      <c r="CP2338">
        <f t="shared" si="1663"/>
        <v>0</v>
      </c>
      <c r="CQ2338">
        <f t="shared" si="1664"/>
        <v>0</v>
      </c>
      <c r="CR2338">
        <f t="shared" si="1665"/>
        <v>0</v>
      </c>
      <c r="CS2338">
        <f t="shared" si="1666"/>
        <v>0</v>
      </c>
      <c r="CT2338">
        <f t="shared" si="1667"/>
        <v>0</v>
      </c>
      <c r="CU2338">
        <f t="shared" si="1668"/>
        <v>0</v>
      </c>
      <c r="CV2338">
        <f t="shared" si="1669"/>
        <v>0</v>
      </c>
      <c r="CW2338">
        <f t="shared" si="1670"/>
        <v>0</v>
      </c>
      <c r="CX2338">
        <f t="shared" si="1671"/>
        <v>0</v>
      </c>
      <c r="CY2338">
        <f t="shared" si="1672"/>
        <v>0</v>
      </c>
      <c r="CZ2338">
        <f t="shared" si="1673"/>
        <v>0</v>
      </c>
      <c r="DC2338" t="s">
        <v>3</v>
      </c>
      <c r="DD2338" t="s">
        <v>3</v>
      </c>
      <c r="DE2338" t="s">
        <v>3</v>
      </c>
      <c r="DF2338" t="s">
        <v>3</v>
      </c>
      <c r="DG2338" t="s">
        <v>3</v>
      </c>
      <c r="DH2338" t="s">
        <v>3</v>
      </c>
      <c r="DI2338" t="s">
        <v>3</v>
      </c>
      <c r="DJ2338" t="s">
        <v>3</v>
      </c>
      <c r="DK2338" t="s">
        <v>3</v>
      </c>
      <c r="DL2338" t="s">
        <v>3</v>
      </c>
      <c r="DM2338" t="s">
        <v>3</v>
      </c>
      <c r="DN2338">
        <v>0</v>
      </c>
      <c r="DO2338">
        <v>0</v>
      </c>
      <c r="DP2338">
        <v>1</v>
      </c>
      <c r="DQ2338">
        <v>1</v>
      </c>
      <c r="DU2338">
        <v>1009</v>
      </c>
      <c r="DV2338" t="s">
        <v>30</v>
      </c>
      <c r="DW2338" t="s">
        <v>30</v>
      </c>
      <c r="DX2338">
        <v>1000</v>
      </c>
      <c r="DZ2338" t="s">
        <v>3</v>
      </c>
      <c r="EA2338" t="s">
        <v>3</v>
      </c>
      <c r="EB2338" t="s">
        <v>3</v>
      </c>
      <c r="EC2338" t="s">
        <v>3</v>
      </c>
      <c r="EE2338">
        <v>29085444</v>
      </c>
      <c r="EF2338">
        <v>12</v>
      </c>
      <c r="EG2338" t="s">
        <v>32</v>
      </c>
      <c r="EH2338">
        <v>0</v>
      </c>
      <c r="EI2338" t="s">
        <v>3</v>
      </c>
      <c r="EJ2338">
        <v>2</v>
      </c>
      <c r="EK2338">
        <v>500002</v>
      </c>
      <c r="EL2338" t="s">
        <v>33</v>
      </c>
      <c r="EM2338" t="s">
        <v>34</v>
      </c>
      <c r="EO2338" t="s">
        <v>3</v>
      </c>
      <c r="EQ2338">
        <v>0</v>
      </c>
      <c r="ER2338">
        <v>0</v>
      </c>
      <c r="ES2338">
        <v>0</v>
      </c>
      <c r="ET2338">
        <v>0</v>
      </c>
      <c r="EU2338">
        <v>0</v>
      </c>
      <c r="EV2338">
        <v>0</v>
      </c>
      <c r="EW2338">
        <v>0</v>
      </c>
      <c r="EX2338">
        <v>0</v>
      </c>
      <c r="FQ2338">
        <v>0</v>
      </c>
      <c r="FR2338">
        <f t="shared" si="1674"/>
        <v>0</v>
      </c>
      <c r="FS2338">
        <v>0</v>
      </c>
      <c r="FX2338">
        <v>0</v>
      </c>
      <c r="FY2338">
        <v>0</v>
      </c>
      <c r="GA2338" t="s">
        <v>3</v>
      </c>
      <c r="GD2338">
        <v>1</v>
      </c>
      <c r="GF2338">
        <v>1697669219</v>
      </c>
      <c r="GG2338">
        <v>2</v>
      </c>
      <c r="GH2338">
        <v>1</v>
      </c>
      <c r="GI2338">
        <v>-2</v>
      </c>
      <c r="GJ2338">
        <v>0</v>
      </c>
      <c r="GK2338">
        <v>0</v>
      </c>
      <c r="GL2338">
        <f t="shared" si="1675"/>
        <v>0</v>
      </c>
      <c r="GM2338">
        <f t="shared" si="1676"/>
        <v>0</v>
      </c>
      <c r="GN2338">
        <f t="shared" si="1677"/>
        <v>0</v>
      </c>
      <c r="GO2338">
        <f t="shared" si="1678"/>
        <v>0</v>
      </c>
      <c r="GP2338">
        <f t="shared" si="1679"/>
        <v>0</v>
      </c>
      <c r="GR2338">
        <v>0</v>
      </c>
      <c r="GS2338">
        <v>3</v>
      </c>
      <c r="GT2338">
        <v>0</v>
      </c>
      <c r="GU2338" t="s">
        <v>3</v>
      </c>
      <c r="GV2338">
        <f t="shared" si="1680"/>
        <v>0</v>
      </c>
      <c r="GW2338">
        <v>1</v>
      </c>
      <c r="GX2338">
        <f t="shared" si="1681"/>
        <v>0</v>
      </c>
      <c r="HA2338">
        <v>0</v>
      </c>
      <c r="HB2338">
        <v>0</v>
      </c>
      <c r="HC2338">
        <f t="shared" si="1682"/>
        <v>0</v>
      </c>
      <c r="HE2338" t="s">
        <v>3</v>
      </c>
      <c r="HF2338" t="s">
        <v>3</v>
      </c>
      <c r="HM2338" t="s">
        <v>3</v>
      </c>
      <c r="IK2338">
        <v>0</v>
      </c>
    </row>
    <row r="2339" spans="1:245">
      <c r="A2339">
        <v>17</v>
      </c>
      <c r="B2339">
        <v>1</v>
      </c>
      <c r="C2339">
        <f>ROW(SmtRes!A2485)</f>
        <v>2485</v>
      </c>
      <c r="D2339">
        <f>ROW(EtalonRes!A2415)</f>
        <v>2415</v>
      </c>
      <c r="E2339" t="s">
        <v>62</v>
      </c>
      <c r="F2339" t="s">
        <v>423</v>
      </c>
      <c r="G2339" t="s">
        <v>424</v>
      </c>
      <c r="H2339" t="s">
        <v>38</v>
      </c>
      <c r="I2339">
        <f>ROUND(5.2/100,9)</f>
        <v>5.1999999999999998E-2</v>
      </c>
      <c r="J2339">
        <v>0</v>
      </c>
      <c r="K2339">
        <f>ROUND(5.2/100,9)</f>
        <v>5.1999999999999998E-2</v>
      </c>
      <c r="O2339">
        <f t="shared" si="1643"/>
        <v>1059.21</v>
      </c>
      <c r="P2339">
        <f t="shared" si="1644"/>
        <v>0</v>
      </c>
      <c r="Q2339">
        <f t="shared" si="1645"/>
        <v>34.94</v>
      </c>
      <c r="R2339">
        <f t="shared" si="1646"/>
        <v>33.409999999999997</v>
      </c>
      <c r="S2339">
        <f t="shared" si="1647"/>
        <v>1024.27</v>
      </c>
      <c r="T2339">
        <f t="shared" si="1648"/>
        <v>0</v>
      </c>
      <c r="U2339">
        <f t="shared" si="1649"/>
        <v>3.6332400000000002</v>
      </c>
      <c r="V2339">
        <f t="shared" si="1650"/>
        <v>7.4879999999999988E-2</v>
      </c>
      <c r="W2339">
        <f t="shared" si="1651"/>
        <v>0</v>
      </c>
      <c r="X2339">
        <f t="shared" si="1652"/>
        <v>719.22</v>
      </c>
      <c r="Y2339">
        <f t="shared" si="1653"/>
        <v>571.15</v>
      </c>
      <c r="AA2339">
        <v>35863109</v>
      </c>
      <c r="AB2339">
        <f t="shared" si="1654"/>
        <v>641</v>
      </c>
      <c r="AC2339">
        <f t="shared" si="1655"/>
        <v>0</v>
      </c>
      <c r="AD2339">
        <f t="shared" si="1656"/>
        <v>45.01</v>
      </c>
      <c r="AE2339">
        <f t="shared" si="1657"/>
        <v>19.440000000000001</v>
      </c>
      <c r="AF2339">
        <f t="shared" si="1658"/>
        <v>595.99</v>
      </c>
      <c r="AG2339">
        <f t="shared" si="1659"/>
        <v>0</v>
      </c>
      <c r="AH2339">
        <f t="shared" si="1660"/>
        <v>69.87</v>
      </c>
      <c r="AI2339">
        <f t="shared" si="1661"/>
        <v>1.44</v>
      </c>
      <c r="AJ2339">
        <f t="shared" si="1662"/>
        <v>0</v>
      </c>
      <c r="AK2339">
        <v>641</v>
      </c>
      <c r="AL2339">
        <v>0</v>
      </c>
      <c r="AM2339">
        <v>45.01</v>
      </c>
      <c r="AN2339">
        <v>19.440000000000001</v>
      </c>
      <c r="AO2339">
        <v>595.99</v>
      </c>
      <c r="AP2339">
        <v>0</v>
      </c>
      <c r="AQ2339">
        <v>69.87</v>
      </c>
      <c r="AR2339">
        <v>1.44</v>
      </c>
      <c r="AS2339">
        <v>0</v>
      </c>
      <c r="AT2339">
        <v>68</v>
      </c>
      <c r="AU2339">
        <v>54</v>
      </c>
      <c r="AV2339">
        <v>1</v>
      </c>
      <c r="AW2339">
        <v>1</v>
      </c>
      <c r="AZ2339">
        <v>1</v>
      </c>
      <c r="BA2339">
        <v>33.049999999999997</v>
      </c>
      <c r="BB2339">
        <v>14.93</v>
      </c>
      <c r="BC2339">
        <v>1</v>
      </c>
      <c r="BD2339" t="s">
        <v>3</v>
      </c>
      <c r="BE2339" t="s">
        <v>3</v>
      </c>
      <c r="BF2339" t="s">
        <v>3</v>
      </c>
      <c r="BG2339" t="s">
        <v>3</v>
      </c>
      <c r="BH2339">
        <v>0</v>
      </c>
      <c r="BI2339">
        <v>1</v>
      </c>
      <c r="BJ2339" t="s">
        <v>425</v>
      </c>
      <c r="BM2339">
        <v>57001</v>
      </c>
      <c r="BN2339">
        <v>0</v>
      </c>
      <c r="BO2339" t="s">
        <v>423</v>
      </c>
      <c r="BP2339">
        <v>1</v>
      </c>
      <c r="BQ2339">
        <v>6</v>
      </c>
      <c r="BR2339">
        <v>0</v>
      </c>
      <c r="BS2339">
        <v>33.049999999999997</v>
      </c>
      <c r="BT2339">
        <v>1</v>
      </c>
      <c r="BU2339">
        <v>1</v>
      </c>
      <c r="BV2339">
        <v>1</v>
      </c>
      <c r="BW2339">
        <v>1</v>
      </c>
      <c r="BX2339">
        <v>1</v>
      </c>
      <c r="BY2339" t="s">
        <v>3</v>
      </c>
      <c r="BZ2339">
        <v>80</v>
      </c>
      <c r="CA2339">
        <v>68</v>
      </c>
      <c r="CB2339" t="s">
        <v>3</v>
      </c>
      <c r="CE2339">
        <v>0</v>
      </c>
      <c r="CF2339">
        <v>0</v>
      </c>
      <c r="CG2339">
        <v>0</v>
      </c>
      <c r="CM2339">
        <v>0</v>
      </c>
      <c r="CN2339" t="s">
        <v>3</v>
      </c>
      <c r="CO2339">
        <v>0</v>
      </c>
      <c r="CP2339">
        <f t="shared" si="1663"/>
        <v>1059.21</v>
      </c>
      <c r="CQ2339">
        <f t="shared" si="1664"/>
        <v>0</v>
      </c>
      <c r="CR2339">
        <f t="shared" si="1665"/>
        <v>671.99929999999995</v>
      </c>
      <c r="CS2339">
        <f t="shared" si="1666"/>
        <v>642.49199999999996</v>
      </c>
      <c r="CT2339">
        <f t="shared" si="1667"/>
        <v>19697.469499999999</v>
      </c>
      <c r="CU2339">
        <f t="shared" si="1668"/>
        <v>0</v>
      </c>
      <c r="CV2339">
        <f t="shared" si="1669"/>
        <v>69.87</v>
      </c>
      <c r="CW2339">
        <f t="shared" si="1670"/>
        <v>1.44</v>
      </c>
      <c r="CX2339">
        <f t="shared" si="1671"/>
        <v>0</v>
      </c>
      <c r="CY2339">
        <f t="shared" si="1672"/>
        <v>719.22240000000011</v>
      </c>
      <c r="CZ2339">
        <f t="shared" si="1673"/>
        <v>571.1472</v>
      </c>
      <c r="DC2339" t="s">
        <v>3</v>
      </c>
      <c r="DD2339" t="s">
        <v>3</v>
      </c>
      <c r="DE2339" t="s">
        <v>3</v>
      </c>
      <c r="DF2339" t="s">
        <v>3</v>
      </c>
      <c r="DG2339" t="s">
        <v>3</v>
      </c>
      <c r="DH2339" t="s">
        <v>3</v>
      </c>
      <c r="DI2339" t="s">
        <v>3</v>
      </c>
      <c r="DJ2339" t="s">
        <v>3</v>
      </c>
      <c r="DK2339" t="s">
        <v>3</v>
      </c>
      <c r="DL2339" t="s">
        <v>3</v>
      </c>
      <c r="DM2339" t="s">
        <v>3</v>
      </c>
      <c r="DN2339">
        <v>0</v>
      </c>
      <c r="DO2339">
        <v>0</v>
      </c>
      <c r="DP2339">
        <v>1</v>
      </c>
      <c r="DQ2339">
        <v>1</v>
      </c>
      <c r="DU2339">
        <v>1013</v>
      </c>
      <c r="DV2339" t="s">
        <v>38</v>
      </c>
      <c r="DW2339" t="s">
        <v>38</v>
      </c>
      <c r="DX2339">
        <v>1</v>
      </c>
      <c r="DZ2339" t="s">
        <v>3</v>
      </c>
      <c r="EA2339" t="s">
        <v>3</v>
      </c>
      <c r="EB2339" t="s">
        <v>3</v>
      </c>
      <c r="EC2339" t="s">
        <v>3</v>
      </c>
      <c r="EE2339">
        <v>29085590</v>
      </c>
      <c r="EF2339">
        <v>6</v>
      </c>
      <c r="EG2339" t="s">
        <v>22</v>
      </c>
      <c r="EH2339">
        <v>0</v>
      </c>
      <c r="EI2339" t="s">
        <v>3</v>
      </c>
      <c r="EJ2339">
        <v>1</v>
      </c>
      <c r="EK2339">
        <v>57001</v>
      </c>
      <c r="EL2339" t="s">
        <v>23</v>
      </c>
      <c r="EM2339" t="s">
        <v>24</v>
      </c>
      <c r="EO2339" t="s">
        <v>3</v>
      </c>
      <c r="EQ2339">
        <v>0</v>
      </c>
      <c r="ER2339">
        <v>641</v>
      </c>
      <c r="ES2339">
        <v>0</v>
      </c>
      <c r="ET2339">
        <v>45.01</v>
      </c>
      <c r="EU2339">
        <v>19.440000000000001</v>
      </c>
      <c r="EV2339">
        <v>595.99</v>
      </c>
      <c r="EW2339">
        <v>69.87</v>
      </c>
      <c r="EX2339">
        <v>1.44</v>
      </c>
      <c r="EY2339">
        <v>0</v>
      </c>
      <c r="FQ2339">
        <v>0</v>
      </c>
      <c r="FR2339">
        <f t="shared" si="1674"/>
        <v>0</v>
      </c>
      <c r="FS2339">
        <v>0</v>
      </c>
      <c r="FV2339" t="s">
        <v>25</v>
      </c>
      <c r="FW2339" t="s">
        <v>26</v>
      </c>
      <c r="FX2339">
        <v>80</v>
      </c>
      <c r="FY2339">
        <v>68</v>
      </c>
      <c r="GA2339" t="s">
        <v>3</v>
      </c>
      <c r="GD2339">
        <v>1</v>
      </c>
      <c r="GF2339">
        <v>1408343215</v>
      </c>
      <c r="GG2339">
        <v>2</v>
      </c>
      <c r="GH2339">
        <v>1</v>
      </c>
      <c r="GI2339">
        <v>2</v>
      </c>
      <c r="GJ2339">
        <v>0</v>
      </c>
      <c r="GK2339">
        <v>0</v>
      </c>
      <c r="GL2339">
        <f t="shared" si="1675"/>
        <v>0</v>
      </c>
      <c r="GM2339">
        <f t="shared" si="1676"/>
        <v>2349.58</v>
      </c>
      <c r="GN2339">
        <f t="shared" si="1677"/>
        <v>2349.58</v>
      </c>
      <c r="GO2339">
        <f t="shared" si="1678"/>
        <v>0</v>
      </c>
      <c r="GP2339">
        <f t="shared" si="1679"/>
        <v>0</v>
      </c>
      <c r="GR2339">
        <v>0</v>
      </c>
      <c r="GS2339">
        <v>3</v>
      </c>
      <c r="GT2339">
        <v>0</v>
      </c>
      <c r="GU2339" t="s">
        <v>3</v>
      </c>
      <c r="GV2339">
        <f t="shared" si="1680"/>
        <v>0</v>
      </c>
      <c r="GW2339">
        <v>1</v>
      </c>
      <c r="GX2339">
        <f t="shared" si="1681"/>
        <v>0</v>
      </c>
      <c r="HA2339">
        <v>0</v>
      </c>
      <c r="HB2339">
        <v>0</v>
      </c>
      <c r="HC2339">
        <f t="shared" si="1682"/>
        <v>0</v>
      </c>
      <c r="HE2339" t="s">
        <v>3</v>
      </c>
      <c r="HF2339" t="s">
        <v>3</v>
      </c>
      <c r="HM2339" t="s">
        <v>3</v>
      </c>
      <c r="IK2339">
        <v>0</v>
      </c>
    </row>
    <row r="2340" spans="1:245">
      <c r="A2340">
        <v>18</v>
      </c>
      <c r="B2340">
        <v>1</v>
      </c>
      <c r="C2340">
        <v>2485</v>
      </c>
      <c r="E2340" t="s">
        <v>426</v>
      </c>
      <c r="F2340" t="s">
        <v>28</v>
      </c>
      <c r="G2340" t="s">
        <v>29</v>
      </c>
      <c r="H2340" t="s">
        <v>30</v>
      </c>
      <c r="I2340">
        <f>I2339*J2340</f>
        <v>0.27039999999999997</v>
      </c>
      <c r="J2340">
        <v>5.1999999999999993</v>
      </c>
      <c r="K2340">
        <v>5.2</v>
      </c>
      <c r="O2340">
        <f t="shared" si="1643"/>
        <v>0</v>
      </c>
      <c r="P2340">
        <f t="shared" si="1644"/>
        <v>0</v>
      </c>
      <c r="Q2340">
        <f t="shared" si="1645"/>
        <v>0</v>
      </c>
      <c r="R2340">
        <f t="shared" si="1646"/>
        <v>0</v>
      </c>
      <c r="S2340">
        <f t="shared" si="1647"/>
        <v>0</v>
      </c>
      <c r="T2340">
        <f t="shared" si="1648"/>
        <v>0</v>
      </c>
      <c r="U2340">
        <f t="shared" si="1649"/>
        <v>0</v>
      </c>
      <c r="V2340">
        <f t="shared" si="1650"/>
        <v>0</v>
      </c>
      <c r="W2340">
        <f t="shared" si="1651"/>
        <v>0</v>
      </c>
      <c r="X2340">
        <f t="shared" si="1652"/>
        <v>0</v>
      </c>
      <c r="Y2340">
        <f t="shared" si="1653"/>
        <v>0</v>
      </c>
      <c r="AA2340">
        <v>35863109</v>
      </c>
      <c r="AB2340">
        <f t="shared" si="1654"/>
        <v>0</v>
      </c>
      <c r="AC2340">
        <f t="shared" si="1655"/>
        <v>0</v>
      </c>
      <c r="AD2340">
        <f t="shared" si="1656"/>
        <v>0</v>
      </c>
      <c r="AE2340">
        <f t="shared" si="1657"/>
        <v>0</v>
      </c>
      <c r="AF2340">
        <f t="shared" si="1658"/>
        <v>0</v>
      </c>
      <c r="AG2340">
        <f t="shared" si="1659"/>
        <v>0</v>
      </c>
      <c r="AH2340">
        <f t="shared" si="1660"/>
        <v>0</v>
      </c>
      <c r="AI2340">
        <f t="shared" si="1661"/>
        <v>0</v>
      </c>
      <c r="AJ2340">
        <f t="shared" si="1662"/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1</v>
      </c>
      <c r="AW2340">
        <v>1</v>
      </c>
      <c r="AZ2340">
        <v>1</v>
      </c>
      <c r="BA2340">
        <v>1</v>
      </c>
      <c r="BB2340">
        <v>1</v>
      </c>
      <c r="BC2340">
        <v>1</v>
      </c>
      <c r="BD2340" t="s">
        <v>3</v>
      </c>
      <c r="BE2340" t="s">
        <v>3</v>
      </c>
      <c r="BF2340" t="s">
        <v>3</v>
      </c>
      <c r="BG2340" t="s">
        <v>3</v>
      </c>
      <c r="BH2340">
        <v>3</v>
      </c>
      <c r="BI2340">
        <v>2</v>
      </c>
      <c r="BJ2340" t="s">
        <v>31</v>
      </c>
      <c r="BM2340">
        <v>500002</v>
      </c>
      <c r="BN2340">
        <v>0</v>
      </c>
      <c r="BO2340" t="s">
        <v>3</v>
      </c>
      <c r="BP2340">
        <v>0</v>
      </c>
      <c r="BQ2340">
        <v>12</v>
      </c>
      <c r="BR2340">
        <v>0</v>
      </c>
      <c r="BS2340">
        <v>1</v>
      </c>
      <c r="BT2340">
        <v>1</v>
      </c>
      <c r="BU2340">
        <v>1</v>
      </c>
      <c r="BV2340">
        <v>1</v>
      </c>
      <c r="BW2340">
        <v>1</v>
      </c>
      <c r="BX2340">
        <v>1</v>
      </c>
      <c r="BY2340" t="s">
        <v>3</v>
      </c>
      <c r="BZ2340">
        <v>0</v>
      </c>
      <c r="CA2340">
        <v>0</v>
      </c>
      <c r="CB2340" t="s">
        <v>3</v>
      </c>
      <c r="CE2340">
        <v>0</v>
      </c>
      <c r="CF2340">
        <v>0</v>
      </c>
      <c r="CG2340">
        <v>0</v>
      </c>
      <c r="CM2340">
        <v>0</v>
      </c>
      <c r="CN2340" t="s">
        <v>3</v>
      </c>
      <c r="CO2340">
        <v>0</v>
      </c>
      <c r="CP2340">
        <f t="shared" si="1663"/>
        <v>0</v>
      </c>
      <c r="CQ2340">
        <f t="shared" si="1664"/>
        <v>0</v>
      </c>
      <c r="CR2340">
        <f t="shared" si="1665"/>
        <v>0</v>
      </c>
      <c r="CS2340">
        <f t="shared" si="1666"/>
        <v>0</v>
      </c>
      <c r="CT2340">
        <f t="shared" si="1667"/>
        <v>0</v>
      </c>
      <c r="CU2340">
        <f t="shared" si="1668"/>
        <v>0</v>
      </c>
      <c r="CV2340">
        <f t="shared" si="1669"/>
        <v>0</v>
      </c>
      <c r="CW2340">
        <f t="shared" si="1670"/>
        <v>0</v>
      </c>
      <c r="CX2340">
        <f t="shared" si="1671"/>
        <v>0</v>
      </c>
      <c r="CY2340">
        <f t="shared" si="1672"/>
        <v>0</v>
      </c>
      <c r="CZ2340">
        <f t="shared" si="1673"/>
        <v>0</v>
      </c>
      <c r="DC2340" t="s">
        <v>3</v>
      </c>
      <c r="DD2340" t="s">
        <v>3</v>
      </c>
      <c r="DE2340" t="s">
        <v>3</v>
      </c>
      <c r="DF2340" t="s">
        <v>3</v>
      </c>
      <c r="DG2340" t="s">
        <v>3</v>
      </c>
      <c r="DH2340" t="s">
        <v>3</v>
      </c>
      <c r="DI2340" t="s">
        <v>3</v>
      </c>
      <c r="DJ2340" t="s">
        <v>3</v>
      </c>
      <c r="DK2340" t="s">
        <v>3</v>
      </c>
      <c r="DL2340" t="s">
        <v>3</v>
      </c>
      <c r="DM2340" t="s">
        <v>3</v>
      </c>
      <c r="DN2340">
        <v>0</v>
      </c>
      <c r="DO2340">
        <v>0</v>
      </c>
      <c r="DP2340">
        <v>1</v>
      </c>
      <c r="DQ2340">
        <v>1</v>
      </c>
      <c r="DU2340">
        <v>1009</v>
      </c>
      <c r="DV2340" t="s">
        <v>30</v>
      </c>
      <c r="DW2340" t="s">
        <v>30</v>
      </c>
      <c r="DX2340">
        <v>1000</v>
      </c>
      <c r="DZ2340" t="s">
        <v>3</v>
      </c>
      <c r="EA2340" t="s">
        <v>3</v>
      </c>
      <c r="EB2340" t="s">
        <v>3</v>
      </c>
      <c r="EC2340" t="s">
        <v>3</v>
      </c>
      <c r="EE2340">
        <v>29085444</v>
      </c>
      <c r="EF2340">
        <v>12</v>
      </c>
      <c r="EG2340" t="s">
        <v>32</v>
      </c>
      <c r="EH2340">
        <v>0</v>
      </c>
      <c r="EI2340" t="s">
        <v>3</v>
      </c>
      <c r="EJ2340">
        <v>2</v>
      </c>
      <c r="EK2340">
        <v>500002</v>
      </c>
      <c r="EL2340" t="s">
        <v>33</v>
      </c>
      <c r="EM2340" t="s">
        <v>34</v>
      </c>
      <c r="EO2340" t="s">
        <v>3</v>
      </c>
      <c r="EQ2340">
        <v>0</v>
      </c>
      <c r="ER2340">
        <v>0</v>
      </c>
      <c r="ES2340">
        <v>0</v>
      </c>
      <c r="ET2340">
        <v>0</v>
      </c>
      <c r="EU2340">
        <v>0</v>
      </c>
      <c r="EV2340">
        <v>0</v>
      </c>
      <c r="EW2340">
        <v>0</v>
      </c>
      <c r="EX2340">
        <v>0</v>
      </c>
      <c r="FQ2340">
        <v>0</v>
      </c>
      <c r="FR2340">
        <f t="shared" si="1674"/>
        <v>0</v>
      </c>
      <c r="FS2340">
        <v>0</v>
      </c>
      <c r="FX2340">
        <v>0</v>
      </c>
      <c r="FY2340">
        <v>0</v>
      </c>
      <c r="GA2340" t="s">
        <v>3</v>
      </c>
      <c r="GD2340">
        <v>1</v>
      </c>
      <c r="GF2340">
        <v>-304821490</v>
      </c>
      <c r="GG2340">
        <v>2</v>
      </c>
      <c r="GH2340">
        <v>1</v>
      </c>
      <c r="GI2340">
        <v>-2</v>
      </c>
      <c r="GJ2340">
        <v>0</v>
      </c>
      <c r="GK2340">
        <v>0</v>
      </c>
      <c r="GL2340">
        <f t="shared" si="1675"/>
        <v>0</v>
      </c>
      <c r="GM2340">
        <f t="shared" si="1676"/>
        <v>0</v>
      </c>
      <c r="GN2340">
        <f t="shared" si="1677"/>
        <v>0</v>
      </c>
      <c r="GO2340">
        <f t="shared" si="1678"/>
        <v>0</v>
      </c>
      <c r="GP2340">
        <f t="shared" si="1679"/>
        <v>0</v>
      </c>
      <c r="GR2340">
        <v>0</v>
      </c>
      <c r="GS2340">
        <v>3</v>
      </c>
      <c r="GT2340">
        <v>0</v>
      </c>
      <c r="GU2340" t="s">
        <v>3</v>
      </c>
      <c r="GV2340">
        <f t="shared" si="1680"/>
        <v>0</v>
      </c>
      <c r="GW2340">
        <v>1</v>
      </c>
      <c r="GX2340">
        <f t="shared" si="1681"/>
        <v>0</v>
      </c>
      <c r="HA2340">
        <v>0</v>
      </c>
      <c r="HB2340">
        <v>0</v>
      </c>
      <c r="HC2340">
        <f t="shared" si="1682"/>
        <v>0</v>
      </c>
      <c r="HE2340" t="s">
        <v>3</v>
      </c>
      <c r="HF2340" t="s">
        <v>3</v>
      </c>
      <c r="HM2340" t="s">
        <v>3</v>
      </c>
      <c r="IK2340">
        <v>0</v>
      </c>
    </row>
    <row r="2342" spans="1:245">
      <c r="A2342" s="2">
        <v>51</v>
      </c>
      <c r="B2342" s="2">
        <f>B2327</f>
        <v>1</v>
      </c>
      <c r="C2342" s="2">
        <f>A2327</f>
        <v>5</v>
      </c>
      <c r="D2342" s="2">
        <f>ROW(A2327)</f>
        <v>2327</v>
      </c>
      <c r="E2342" s="2"/>
      <c r="F2342" s="2" t="str">
        <f>IF(F2327&lt;&gt;"",F2327,"")</f>
        <v>Новый подраздел</v>
      </c>
      <c r="G2342" s="2" t="str">
        <f>IF(G2327&lt;&gt;"",G2327,"")</f>
        <v>демонтаж</v>
      </c>
      <c r="H2342" s="2">
        <v>0</v>
      </c>
      <c r="I2342" s="2"/>
      <c r="J2342" s="2"/>
      <c r="K2342" s="2"/>
      <c r="L2342" s="2"/>
      <c r="M2342" s="2"/>
      <c r="N2342" s="2"/>
      <c r="O2342" s="2">
        <f t="shared" ref="O2342:T2342" si="1683">ROUND(AB2342,2)</f>
        <v>3437.59</v>
      </c>
      <c r="P2342" s="2">
        <f t="shared" si="1683"/>
        <v>0</v>
      </c>
      <c r="Q2342" s="2">
        <f t="shared" si="1683"/>
        <v>125</v>
      </c>
      <c r="R2342" s="2">
        <f t="shared" si="1683"/>
        <v>88.94</v>
      </c>
      <c r="S2342" s="2">
        <f t="shared" si="1683"/>
        <v>3312.59</v>
      </c>
      <c r="T2342" s="2">
        <f t="shared" si="1683"/>
        <v>0</v>
      </c>
      <c r="U2342" s="2">
        <f>AH2342</f>
        <v>12.199840000000002</v>
      </c>
      <c r="V2342" s="2">
        <f>AI2342</f>
        <v>0.23977999999999999</v>
      </c>
      <c r="W2342" s="2">
        <f>ROUND(AJ2342,2)</f>
        <v>0</v>
      </c>
      <c r="X2342" s="2">
        <f>ROUND(AK2342,2)</f>
        <v>2338.2800000000002</v>
      </c>
      <c r="Y2342" s="2">
        <f>ROUND(AL2342,2)</f>
        <v>1711.63</v>
      </c>
      <c r="Z2342" s="2"/>
      <c r="AA2342" s="2"/>
      <c r="AB2342" s="2">
        <f>ROUND(SUMIF(AA2331:AA2340,"=35863109",O2331:O2340),2)</f>
        <v>3437.59</v>
      </c>
      <c r="AC2342" s="2">
        <f>ROUND(SUMIF(AA2331:AA2340,"=35863109",P2331:P2340),2)</f>
        <v>0</v>
      </c>
      <c r="AD2342" s="2">
        <f>ROUND(SUMIF(AA2331:AA2340,"=35863109",Q2331:Q2340),2)</f>
        <v>125</v>
      </c>
      <c r="AE2342" s="2">
        <f>ROUND(SUMIF(AA2331:AA2340,"=35863109",R2331:R2340),2)</f>
        <v>88.94</v>
      </c>
      <c r="AF2342" s="2">
        <f>ROUND(SUMIF(AA2331:AA2340,"=35863109",S2331:S2340),2)</f>
        <v>3312.59</v>
      </c>
      <c r="AG2342" s="2">
        <f>ROUND(SUMIF(AA2331:AA2340,"=35863109",T2331:T2340),2)</f>
        <v>0</v>
      </c>
      <c r="AH2342" s="2">
        <f>SUMIF(AA2331:AA2340,"=35863109",U2331:U2340)</f>
        <v>12.199840000000002</v>
      </c>
      <c r="AI2342" s="2">
        <f>SUMIF(AA2331:AA2340,"=35863109",V2331:V2340)</f>
        <v>0.23977999999999999</v>
      </c>
      <c r="AJ2342" s="2">
        <f>ROUND(SUMIF(AA2331:AA2340,"=35863109",W2331:W2340),2)</f>
        <v>0</v>
      </c>
      <c r="AK2342" s="2">
        <f>ROUND(SUMIF(AA2331:AA2340,"=35863109",X2331:X2340),2)</f>
        <v>2338.2800000000002</v>
      </c>
      <c r="AL2342" s="2">
        <f>ROUND(SUMIF(AA2331:AA2340,"=35863109",Y2331:Y2340),2)</f>
        <v>1711.63</v>
      </c>
      <c r="AM2342" s="2"/>
      <c r="AN2342" s="2"/>
      <c r="AO2342" s="2">
        <f t="shared" ref="AO2342:BD2342" si="1684">ROUND(BX2342,2)</f>
        <v>0</v>
      </c>
      <c r="AP2342" s="2">
        <f t="shared" si="1684"/>
        <v>0</v>
      </c>
      <c r="AQ2342" s="2">
        <f t="shared" si="1684"/>
        <v>0</v>
      </c>
      <c r="AR2342" s="2">
        <f t="shared" si="1684"/>
        <v>7487.5</v>
      </c>
      <c r="AS2342" s="2">
        <f t="shared" si="1684"/>
        <v>7487.5</v>
      </c>
      <c r="AT2342" s="2">
        <f t="shared" si="1684"/>
        <v>0</v>
      </c>
      <c r="AU2342" s="2">
        <f t="shared" si="1684"/>
        <v>0</v>
      </c>
      <c r="AV2342" s="2">
        <f t="shared" si="1684"/>
        <v>0</v>
      </c>
      <c r="AW2342" s="2">
        <f t="shared" si="1684"/>
        <v>0</v>
      </c>
      <c r="AX2342" s="2">
        <f t="shared" si="1684"/>
        <v>0</v>
      </c>
      <c r="AY2342" s="2">
        <f t="shared" si="1684"/>
        <v>0</v>
      </c>
      <c r="AZ2342" s="2">
        <f t="shared" si="1684"/>
        <v>0</v>
      </c>
      <c r="BA2342" s="2">
        <f t="shared" si="1684"/>
        <v>0</v>
      </c>
      <c r="BB2342" s="2">
        <f t="shared" si="1684"/>
        <v>0</v>
      </c>
      <c r="BC2342" s="2">
        <f t="shared" si="1684"/>
        <v>0</v>
      </c>
      <c r="BD2342" s="2">
        <f t="shared" si="1684"/>
        <v>0</v>
      </c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>
        <f>ROUND(SUMIF(AA2331:AA2340,"=35863109",FQ2331:FQ2340),2)</f>
        <v>0</v>
      </c>
      <c r="BY2342" s="2">
        <f>ROUND(SUMIF(AA2331:AA2340,"=35863109",FR2331:FR2340),2)</f>
        <v>0</v>
      </c>
      <c r="BZ2342" s="2">
        <f>ROUND(SUMIF(AA2331:AA2340,"=35863109",GL2331:GL2340),2)</f>
        <v>0</v>
      </c>
      <c r="CA2342" s="2">
        <f>ROUND(SUMIF(AA2331:AA2340,"=35863109",GM2331:GM2340),2)</f>
        <v>7487.5</v>
      </c>
      <c r="CB2342" s="2">
        <f>ROUND(SUMIF(AA2331:AA2340,"=35863109",GN2331:GN2340),2)</f>
        <v>7487.5</v>
      </c>
      <c r="CC2342" s="2">
        <f>ROUND(SUMIF(AA2331:AA2340,"=35863109",GO2331:GO2340),2)</f>
        <v>0</v>
      </c>
      <c r="CD2342" s="2">
        <f>ROUND(SUMIF(AA2331:AA2340,"=35863109",GP2331:GP2340),2)</f>
        <v>0</v>
      </c>
      <c r="CE2342" s="2">
        <f>AC2342-BX2342</f>
        <v>0</v>
      </c>
      <c r="CF2342" s="2">
        <f>AC2342-BY2342</f>
        <v>0</v>
      </c>
      <c r="CG2342" s="2">
        <f>BX2342-BZ2342</f>
        <v>0</v>
      </c>
      <c r="CH2342" s="2">
        <f>AC2342-BX2342-BY2342+BZ2342</f>
        <v>0</v>
      </c>
      <c r="CI2342" s="2">
        <f>BY2342-BZ2342</f>
        <v>0</v>
      </c>
      <c r="CJ2342" s="2">
        <f>ROUND(SUMIF(AA2331:AA2340,"=35863109",GX2331:GX2340),2)</f>
        <v>0</v>
      </c>
      <c r="CK2342" s="2">
        <f>ROUND(SUMIF(AA2331:AA2340,"=35863109",GY2331:GY2340),2)</f>
        <v>0</v>
      </c>
      <c r="CL2342" s="2">
        <f>ROUND(SUMIF(AA2331:AA2340,"=35863109",GZ2331:GZ2340),2)</f>
        <v>0</v>
      </c>
      <c r="CM2342" s="2">
        <f>ROUND(SUMIF(AA2331:AA2340,"=35863109",HD2331:HD2340),2)</f>
        <v>0</v>
      </c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  <c r="EO2342" s="3"/>
      <c r="EP2342" s="3"/>
      <c r="EQ2342" s="3"/>
      <c r="ER2342" s="3"/>
      <c r="ES2342" s="3"/>
      <c r="ET2342" s="3"/>
      <c r="EU2342" s="3"/>
      <c r="EV2342" s="3"/>
      <c r="EW2342" s="3"/>
      <c r="EX2342" s="3"/>
      <c r="EY2342" s="3"/>
      <c r="EZ2342" s="3"/>
      <c r="FA2342" s="3"/>
      <c r="FB2342" s="3"/>
      <c r="FC2342" s="3"/>
      <c r="FD2342" s="3"/>
      <c r="FE2342" s="3"/>
      <c r="FF2342" s="3"/>
      <c r="FG2342" s="3"/>
      <c r="FH2342" s="3"/>
      <c r="FI2342" s="3"/>
      <c r="FJ2342" s="3"/>
      <c r="FK2342" s="3"/>
      <c r="FL2342" s="3"/>
      <c r="FM2342" s="3"/>
      <c r="FN2342" s="3"/>
      <c r="FO2342" s="3"/>
      <c r="FP2342" s="3"/>
      <c r="FQ2342" s="3"/>
      <c r="FR2342" s="3"/>
      <c r="FS2342" s="3"/>
      <c r="FT2342" s="3"/>
      <c r="FU2342" s="3"/>
      <c r="FV2342" s="3"/>
      <c r="FW2342" s="3"/>
      <c r="FX2342" s="3"/>
      <c r="FY2342" s="3"/>
      <c r="FZ2342" s="3"/>
      <c r="GA2342" s="3"/>
      <c r="GB2342" s="3"/>
      <c r="GC2342" s="3"/>
      <c r="GD2342" s="3"/>
      <c r="GE2342" s="3"/>
      <c r="GF2342" s="3"/>
      <c r="GG2342" s="3"/>
      <c r="GH2342" s="3"/>
      <c r="GI2342" s="3"/>
      <c r="GJ2342" s="3"/>
      <c r="GK2342" s="3"/>
      <c r="GL2342" s="3"/>
      <c r="GM2342" s="3"/>
      <c r="GN2342" s="3"/>
      <c r="GO2342" s="3"/>
      <c r="GP2342" s="3"/>
      <c r="GQ2342" s="3"/>
      <c r="GR2342" s="3"/>
      <c r="GS2342" s="3"/>
      <c r="GT2342" s="3"/>
      <c r="GU2342" s="3"/>
      <c r="GV2342" s="3"/>
      <c r="GW2342" s="3"/>
      <c r="GX2342" s="3">
        <v>0</v>
      </c>
    </row>
    <row r="2344" spans="1:245">
      <c r="A2344" s="4">
        <v>50</v>
      </c>
      <c r="B2344" s="4">
        <v>0</v>
      </c>
      <c r="C2344" s="4">
        <v>0</v>
      </c>
      <c r="D2344" s="4">
        <v>1</v>
      </c>
      <c r="E2344" s="4">
        <v>201</v>
      </c>
      <c r="F2344" s="4">
        <f>ROUND(Source!O2342,O2344)</f>
        <v>3437.59</v>
      </c>
      <c r="G2344" s="4" t="s">
        <v>71</v>
      </c>
      <c r="H2344" s="4" t="s">
        <v>72</v>
      </c>
      <c r="I2344" s="4"/>
      <c r="J2344" s="4"/>
      <c r="K2344" s="4">
        <v>201</v>
      </c>
      <c r="L2344" s="4">
        <v>1</v>
      </c>
      <c r="M2344" s="4">
        <v>3</v>
      </c>
      <c r="N2344" s="4" t="s">
        <v>3</v>
      </c>
      <c r="O2344" s="4">
        <v>2</v>
      </c>
      <c r="P2344" s="4"/>
      <c r="Q2344" s="4"/>
      <c r="R2344" s="4"/>
      <c r="S2344" s="4"/>
      <c r="T2344" s="4"/>
      <c r="U2344" s="4"/>
      <c r="V2344" s="4"/>
      <c r="W2344" s="4"/>
    </row>
    <row r="2345" spans="1:245">
      <c r="A2345" s="4">
        <v>50</v>
      </c>
      <c r="B2345" s="4">
        <v>0</v>
      </c>
      <c r="C2345" s="4">
        <v>0</v>
      </c>
      <c r="D2345" s="4">
        <v>1</v>
      </c>
      <c r="E2345" s="4">
        <v>202</v>
      </c>
      <c r="F2345" s="4">
        <f>ROUND(Source!P2342,O2345)</f>
        <v>0</v>
      </c>
      <c r="G2345" s="4" t="s">
        <v>73</v>
      </c>
      <c r="H2345" s="4" t="s">
        <v>74</v>
      </c>
      <c r="I2345" s="4"/>
      <c r="J2345" s="4"/>
      <c r="K2345" s="4">
        <v>202</v>
      </c>
      <c r="L2345" s="4">
        <v>2</v>
      </c>
      <c r="M2345" s="4">
        <v>3</v>
      </c>
      <c r="N2345" s="4" t="s">
        <v>3</v>
      </c>
      <c r="O2345" s="4">
        <v>2</v>
      </c>
      <c r="P2345" s="4"/>
      <c r="Q2345" s="4"/>
      <c r="R2345" s="4"/>
      <c r="S2345" s="4"/>
      <c r="T2345" s="4"/>
      <c r="U2345" s="4"/>
      <c r="V2345" s="4"/>
      <c r="W2345" s="4"/>
    </row>
    <row r="2346" spans="1:245">
      <c r="A2346" s="4">
        <v>50</v>
      </c>
      <c r="B2346" s="4">
        <v>0</v>
      </c>
      <c r="C2346" s="4">
        <v>0</v>
      </c>
      <c r="D2346" s="4">
        <v>1</v>
      </c>
      <c r="E2346" s="4">
        <v>222</v>
      </c>
      <c r="F2346" s="4">
        <f>ROUND(Source!AO2342,O2346)</f>
        <v>0</v>
      </c>
      <c r="G2346" s="4" t="s">
        <v>75</v>
      </c>
      <c r="H2346" s="4" t="s">
        <v>76</v>
      </c>
      <c r="I2346" s="4"/>
      <c r="J2346" s="4"/>
      <c r="K2346" s="4">
        <v>222</v>
      </c>
      <c r="L2346" s="4">
        <v>3</v>
      </c>
      <c r="M2346" s="4">
        <v>3</v>
      </c>
      <c r="N2346" s="4" t="s">
        <v>3</v>
      </c>
      <c r="O2346" s="4">
        <v>2</v>
      </c>
      <c r="P2346" s="4"/>
      <c r="Q2346" s="4"/>
      <c r="R2346" s="4"/>
      <c r="S2346" s="4"/>
      <c r="T2346" s="4"/>
      <c r="U2346" s="4"/>
      <c r="V2346" s="4"/>
      <c r="W2346" s="4"/>
    </row>
    <row r="2347" spans="1:245">
      <c r="A2347" s="4">
        <v>50</v>
      </c>
      <c r="B2347" s="4">
        <v>0</v>
      </c>
      <c r="C2347" s="4">
        <v>0</v>
      </c>
      <c r="D2347" s="4">
        <v>1</v>
      </c>
      <c r="E2347" s="4">
        <v>225</v>
      </c>
      <c r="F2347" s="4">
        <f>ROUND(Source!AV2342,O2347)</f>
        <v>0</v>
      </c>
      <c r="G2347" s="4" t="s">
        <v>77</v>
      </c>
      <c r="H2347" s="4" t="s">
        <v>78</v>
      </c>
      <c r="I2347" s="4"/>
      <c r="J2347" s="4"/>
      <c r="K2347" s="4">
        <v>225</v>
      </c>
      <c r="L2347" s="4">
        <v>4</v>
      </c>
      <c r="M2347" s="4">
        <v>3</v>
      </c>
      <c r="N2347" s="4" t="s">
        <v>3</v>
      </c>
      <c r="O2347" s="4">
        <v>2</v>
      </c>
      <c r="P2347" s="4"/>
      <c r="Q2347" s="4"/>
      <c r="R2347" s="4"/>
      <c r="S2347" s="4"/>
      <c r="T2347" s="4"/>
      <c r="U2347" s="4"/>
      <c r="V2347" s="4"/>
      <c r="W2347" s="4"/>
    </row>
    <row r="2348" spans="1:245">
      <c r="A2348" s="4">
        <v>50</v>
      </c>
      <c r="B2348" s="4">
        <v>0</v>
      </c>
      <c r="C2348" s="4">
        <v>0</v>
      </c>
      <c r="D2348" s="4">
        <v>1</v>
      </c>
      <c r="E2348" s="4">
        <v>226</v>
      </c>
      <c r="F2348" s="4">
        <f>ROUND(Source!AW2342,O2348)</f>
        <v>0</v>
      </c>
      <c r="G2348" s="4" t="s">
        <v>79</v>
      </c>
      <c r="H2348" s="4" t="s">
        <v>80</v>
      </c>
      <c r="I2348" s="4"/>
      <c r="J2348" s="4"/>
      <c r="K2348" s="4">
        <v>226</v>
      </c>
      <c r="L2348" s="4">
        <v>5</v>
      </c>
      <c r="M2348" s="4">
        <v>3</v>
      </c>
      <c r="N2348" s="4" t="s">
        <v>3</v>
      </c>
      <c r="O2348" s="4">
        <v>2</v>
      </c>
      <c r="P2348" s="4"/>
      <c r="Q2348" s="4"/>
      <c r="R2348" s="4"/>
      <c r="S2348" s="4"/>
      <c r="T2348" s="4"/>
      <c r="U2348" s="4"/>
      <c r="V2348" s="4"/>
      <c r="W2348" s="4"/>
    </row>
    <row r="2349" spans="1:245">
      <c r="A2349" s="4">
        <v>50</v>
      </c>
      <c r="B2349" s="4">
        <v>0</v>
      </c>
      <c r="C2349" s="4">
        <v>0</v>
      </c>
      <c r="D2349" s="4">
        <v>1</v>
      </c>
      <c r="E2349" s="4">
        <v>227</v>
      </c>
      <c r="F2349" s="4">
        <f>ROUND(Source!AX2342,O2349)</f>
        <v>0</v>
      </c>
      <c r="G2349" s="4" t="s">
        <v>81</v>
      </c>
      <c r="H2349" s="4" t="s">
        <v>82</v>
      </c>
      <c r="I2349" s="4"/>
      <c r="J2349" s="4"/>
      <c r="K2349" s="4">
        <v>227</v>
      </c>
      <c r="L2349" s="4">
        <v>6</v>
      </c>
      <c r="M2349" s="4">
        <v>3</v>
      </c>
      <c r="N2349" s="4" t="s">
        <v>3</v>
      </c>
      <c r="O2349" s="4">
        <v>2</v>
      </c>
      <c r="P2349" s="4"/>
      <c r="Q2349" s="4"/>
      <c r="R2349" s="4"/>
      <c r="S2349" s="4"/>
      <c r="T2349" s="4"/>
      <c r="U2349" s="4"/>
      <c r="V2349" s="4"/>
      <c r="W2349" s="4"/>
    </row>
    <row r="2350" spans="1:245">
      <c r="A2350" s="4">
        <v>50</v>
      </c>
      <c r="B2350" s="4">
        <v>0</v>
      </c>
      <c r="C2350" s="4">
        <v>0</v>
      </c>
      <c r="D2350" s="4">
        <v>1</v>
      </c>
      <c r="E2350" s="4">
        <v>228</v>
      </c>
      <c r="F2350" s="4">
        <f>ROUND(Source!AY2342,O2350)</f>
        <v>0</v>
      </c>
      <c r="G2350" s="4" t="s">
        <v>83</v>
      </c>
      <c r="H2350" s="4" t="s">
        <v>84</v>
      </c>
      <c r="I2350" s="4"/>
      <c r="J2350" s="4"/>
      <c r="K2350" s="4">
        <v>228</v>
      </c>
      <c r="L2350" s="4">
        <v>7</v>
      </c>
      <c r="M2350" s="4">
        <v>3</v>
      </c>
      <c r="N2350" s="4" t="s">
        <v>3</v>
      </c>
      <c r="O2350" s="4">
        <v>2</v>
      </c>
      <c r="P2350" s="4"/>
      <c r="Q2350" s="4"/>
      <c r="R2350" s="4"/>
      <c r="S2350" s="4"/>
      <c r="T2350" s="4"/>
      <c r="U2350" s="4"/>
      <c r="V2350" s="4"/>
      <c r="W2350" s="4"/>
    </row>
    <row r="2351" spans="1:245">
      <c r="A2351" s="4">
        <v>50</v>
      </c>
      <c r="B2351" s="4">
        <v>0</v>
      </c>
      <c r="C2351" s="4">
        <v>0</v>
      </c>
      <c r="D2351" s="4">
        <v>1</v>
      </c>
      <c r="E2351" s="4">
        <v>216</v>
      </c>
      <c r="F2351" s="4">
        <f>ROUND(Source!AP2342,O2351)</f>
        <v>0</v>
      </c>
      <c r="G2351" s="4" t="s">
        <v>85</v>
      </c>
      <c r="H2351" s="4" t="s">
        <v>86</v>
      </c>
      <c r="I2351" s="4"/>
      <c r="J2351" s="4"/>
      <c r="K2351" s="4">
        <v>216</v>
      </c>
      <c r="L2351" s="4">
        <v>8</v>
      </c>
      <c r="M2351" s="4">
        <v>3</v>
      </c>
      <c r="N2351" s="4" t="s">
        <v>3</v>
      </c>
      <c r="O2351" s="4">
        <v>2</v>
      </c>
      <c r="P2351" s="4"/>
      <c r="Q2351" s="4"/>
      <c r="R2351" s="4"/>
      <c r="S2351" s="4"/>
      <c r="T2351" s="4"/>
      <c r="U2351" s="4"/>
      <c r="V2351" s="4"/>
      <c r="W2351" s="4"/>
    </row>
    <row r="2352" spans="1:245">
      <c r="A2352" s="4">
        <v>50</v>
      </c>
      <c r="B2352" s="4">
        <v>0</v>
      </c>
      <c r="C2352" s="4">
        <v>0</v>
      </c>
      <c r="D2352" s="4">
        <v>1</v>
      </c>
      <c r="E2352" s="4">
        <v>223</v>
      </c>
      <c r="F2352" s="4">
        <f>ROUND(Source!AQ2342,O2352)</f>
        <v>0</v>
      </c>
      <c r="G2352" s="4" t="s">
        <v>87</v>
      </c>
      <c r="H2352" s="4" t="s">
        <v>88</v>
      </c>
      <c r="I2352" s="4"/>
      <c r="J2352" s="4"/>
      <c r="K2352" s="4">
        <v>223</v>
      </c>
      <c r="L2352" s="4">
        <v>9</v>
      </c>
      <c r="M2352" s="4">
        <v>3</v>
      </c>
      <c r="N2352" s="4" t="s">
        <v>3</v>
      </c>
      <c r="O2352" s="4">
        <v>2</v>
      </c>
      <c r="P2352" s="4"/>
      <c r="Q2352" s="4"/>
      <c r="R2352" s="4"/>
      <c r="S2352" s="4"/>
      <c r="T2352" s="4"/>
      <c r="U2352" s="4"/>
      <c r="V2352" s="4"/>
      <c r="W2352" s="4"/>
    </row>
    <row r="2353" spans="1:23">
      <c r="A2353" s="4">
        <v>50</v>
      </c>
      <c r="B2353" s="4">
        <v>0</v>
      </c>
      <c r="C2353" s="4">
        <v>0</v>
      </c>
      <c r="D2353" s="4">
        <v>1</v>
      </c>
      <c r="E2353" s="4">
        <v>229</v>
      </c>
      <c r="F2353" s="4">
        <f>ROUND(Source!AZ2342,O2353)</f>
        <v>0</v>
      </c>
      <c r="G2353" s="4" t="s">
        <v>89</v>
      </c>
      <c r="H2353" s="4" t="s">
        <v>90</v>
      </c>
      <c r="I2353" s="4"/>
      <c r="J2353" s="4"/>
      <c r="K2353" s="4">
        <v>229</v>
      </c>
      <c r="L2353" s="4">
        <v>10</v>
      </c>
      <c r="M2353" s="4">
        <v>3</v>
      </c>
      <c r="N2353" s="4" t="s">
        <v>3</v>
      </c>
      <c r="O2353" s="4">
        <v>2</v>
      </c>
      <c r="P2353" s="4"/>
      <c r="Q2353" s="4"/>
      <c r="R2353" s="4"/>
      <c r="S2353" s="4"/>
      <c r="T2353" s="4"/>
      <c r="U2353" s="4"/>
      <c r="V2353" s="4"/>
      <c r="W2353" s="4"/>
    </row>
    <row r="2354" spans="1:23">
      <c r="A2354" s="4">
        <v>50</v>
      </c>
      <c r="B2354" s="4">
        <v>0</v>
      </c>
      <c r="C2354" s="4">
        <v>0</v>
      </c>
      <c r="D2354" s="4">
        <v>1</v>
      </c>
      <c r="E2354" s="4">
        <v>203</v>
      </c>
      <c r="F2354" s="4">
        <f>ROUND(Source!Q2342,O2354)</f>
        <v>125</v>
      </c>
      <c r="G2354" s="4" t="s">
        <v>91</v>
      </c>
      <c r="H2354" s="4" t="s">
        <v>92</v>
      </c>
      <c r="I2354" s="4"/>
      <c r="J2354" s="4"/>
      <c r="K2354" s="4">
        <v>203</v>
      </c>
      <c r="L2354" s="4">
        <v>11</v>
      </c>
      <c r="M2354" s="4">
        <v>3</v>
      </c>
      <c r="N2354" s="4" t="s">
        <v>3</v>
      </c>
      <c r="O2354" s="4">
        <v>2</v>
      </c>
      <c r="P2354" s="4"/>
      <c r="Q2354" s="4"/>
      <c r="R2354" s="4"/>
      <c r="S2354" s="4"/>
      <c r="T2354" s="4"/>
      <c r="U2354" s="4"/>
      <c r="V2354" s="4"/>
      <c r="W2354" s="4"/>
    </row>
    <row r="2355" spans="1:23">
      <c r="A2355" s="4">
        <v>50</v>
      </c>
      <c r="B2355" s="4">
        <v>0</v>
      </c>
      <c r="C2355" s="4">
        <v>0</v>
      </c>
      <c r="D2355" s="4">
        <v>1</v>
      </c>
      <c r="E2355" s="4">
        <v>231</v>
      </c>
      <c r="F2355" s="4">
        <f>ROUND(Source!BB2342,O2355)</f>
        <v>0</v>
      </c>
      <c r="G2355" s="4" t="s">
        <v>93</v>
      </c>
      <c r="H2355" s="4" t="s">
        <v>94</v>
      </c>
      <c r="I2355" s="4"/>
      <c r="J2355" s="4"/>
      <c r="K2355" s="4">
        <v>231</v>
      </c>
      <c r="L2355" s="4">
        <v>12</v>
      </c>
      <c r="M2355" s="4">
        <v>3</v>
      </c>
      <c r="N2355" s="4" t="s">
        <v>3</v>
      </c>
      <c r="O2355" s="4">
        <v>2</v>
      </c>
      <c r="P2355" s="4"/>
      <c r="Q2355" s="4"/>
      <c r="R2355" s="4"/>
      <c r="S2355" s="4"/>
      <c r="T2355" s="4"/>
      <c r="U2355" s="4"/>
      <c r="V2355" s="4"/>
      <c r="W2355" s="4"/>
    </row>
    <row r="2356" spans="1:23">
      <c r="A2356" s="4">
        <v>50</v>
      </c>
      <c r="B2356" s="4">
        <v>0</v>
      </c>
      <c r="C2356" s="4">
        <v>0</v>
      </c>
      <c r="D2356" s="4">
        <v>1</v>
      </c>
      <c r="E2356" s="4">
        <v>204</v>
      </c>
      <c r="F2356" s="4">
        <f>ROUND(Source!R2342,O2356)</f>
        <v>88.94</v>
      </c>
      <c r="G2356" s="4" t="s">
        <v>95</v>
      </c>
      <c r="H2356" s="4" t="s">
        <v>96</v>
      </c>
      <c r="I2356" s="4"/>
      <c r="J2356" s="4"/>
      <c r="K2356" s="4">
        <v>204</v>
      </c>
      <c r="L2356" s="4">
        <v>13</v>
      </c>
      <c r="M2356" s="4">
        <v>3</v>
      </c>
      <c r="N2356" s="4" t="s">
        <v>3</v>
      </c>
      <c r="O2356" s="4">
        <v>2</v>
      </c>
      <c r="P2356" s="4"/>
      <c r="Q2356" s="4"/>
      <c r="R2356" s="4"/>
      <c r="S2356" s="4"/>
      <c r="T2356" s="4"/>
      <c r="U2356" s="4"/>
      <c r="V2356" s="4"/>
      <c r="W2356" s="4"/>
    </row>
    <row r="2357" spans="1:23">
      <c r="A2357" s="4">
        <v>50</v>
      </c>
      <c r="B2357" s="4">
        <v>0</v>
      </c>
      <c r="C2357" s="4">
        <v>0</v>
      </c>
      <c r="D2357" s="4">
        <v>1</v>
      </c>
      <c r="E2357" s="4">
        <v>205</v>
      </c>
      <c r="F2357" s="4">
        <f>ROUND(Source!S2342,O2357)</f>
        <v>3312.59</v>
      </c>
      <c r="G2357" s="4" t="s">
        <v>97</v>
      </c>
      <c r="H2357" s="4" t="s">
        <v>98</v>
      </c>
      <c r="I2357" s="4"/>
      <c r="J2357" s="4"/>
      <c r="K2357" s="4">
        <v>205</v>
      </c>
      <c r="L2357" s="4">
        <v>14</v>
      </c>
      <c r="M2357" s="4">
        <v>3</v>
      </c>
      <c r="N2357" s="4" t="s">
        <v>3</v>
      </c>
      <c r="O2357" s="4">
        <v>2</v>
      </c>
      <c r="P2357" s="4"/>
      <c r="Q2357" s="4"/>
      <c r="R2357" s="4"/>
      <c r="S2357" s="4"/>
      <c r="T2357" s="4"/>
      <c r="U2357" s="4"/>
      <c r="V2357" s="4"/>
      <c r="W2357" s="4"/>
    </row>
    <row r="2358" spans="1:23">
      <c r="A2358" s="4">
        <v>50</v>
      </c>
      <c r="B2358" s="4">
        <v>0</v>
      </c>
      <c r="C2358" s="4">
        <v>0</v>
      </c>
      <c r="D2358" s="4">
        <v>1</v>
      </c>
      <c r="E2358" s="4">
        <v>232</v>
      </c>
      <c r="F2358" s="4">
        <f>ROUND(Source!BC2342,O2358)</f>
        <v>0</v>
      </c>
      <c r="G2358" s="4" t="s">
        <v>99</v>
      </c>
      <c r="H2358" s="4" t="s">
        <v>100</v>
      </c>
      <c r="I2358" s="4"/>
      <c r="J2358" s="4"/>
      <c r="K2358" s="4">
        <v>232</v>
      </c>
      <c r="L2358" s="4">
        <v>15</v>
      </c>
      <c r="M2358" s="4">
        <v>3</v>
      </c>
      <c r="N2358" s="4" t="s">
        <v>3</v>
      </c>
      <c r="O2358" s="4">
        <v>2</v>
      </c>
      <c r="P2358" s="4"/>
      <c r="Q2358" s="4"/>
      <c r="R2358" s="4"/>
      <c r="S2358" s="4"/>
      <c r="T2358" s="4"/>
      <c r="U2358" s="4"/>
      <c r="V2358" s="4"/>
      <c r="W2358" s="4"/>
    </row>
    <row r="2359" spans="1:23">
      <c r="A2359" s="4">
        <v>50</v>
      </c>
      <c r="B2359" s="4">
        <v>0</v>
      </c>
      <c r="C2359" s="4">
        <v>0</v>
      </c>
      <c r="D2359" s="4">
        <v>1</v>
      </c>
      <c r="E2359" s="4">
        <v>214</v>
      </c>
      <c r="F2359" s="4">
        <f>ROUND(Source!AS2342,O2359)</f>
        <v>7487.5</v>
      </c>
      <c r="G2359" s="4" t="s">
        <v>101</v>
      </c>
      <c r="H2359" s="4" t="s">
        <v>102</v>
      </c>
      <c r="I2359" s="4"/>
      <c r="J2359" s="4"/>
      <c r="K2359" s="4">
        <v>214</v>
      </c>
      <c r="L2359" s="4">
        <v>16</v>
      </c>
      <c r="M2359" s="4">
        <v>3</v>
      </c>
      <c r="N2359" s="4" t="s">
        <v>3</v>
      </c>
      <c r="O2359" s="4">
        <v>2</v>
      </c>
      <c r="P2359" s="4"/>
      <c r="Q2359" s="4"/>
      <c r="R2359" s="4"/>
      <c r="S2359" s="4"/>
      <c r="T2359" s="4"/>
      <c r="U2359" s="4"/>
      <c r="V2359" s="4"/>
      <c r="W2359" s="4"/>
    </row>
    <row r="2360" spans="1:23">
      <c r="A2360" s="4">
        <v>50</v>
      </c>
      <c r="B2360" s="4">
        <v>0</v>
      </c>
      <c r="C2360" s="4">
        <v>0</v>
      </c>
      <c r="D2360" s="4">
        <v>1</v>
      </c>
      <c r="E2360" s="4">
        <v>215</v>
      </c>
      <c r="F2360" s="4">
        <f>ROUND(Source!AT2342,O2360)</f>
        <v>0</v>
      </c>
      <c r="G2360" s="4" t="s">
        <v>103</v>
      </c>
      <c r="H2360" s="4" t="s">
        <v>104</v>
      </c>
      <c r="I2360" s="4"/>
      <c r="J2360" s="4"/>
      <c r="K2360" s="4">
        <v>215</v>
      </c>
      <c r="L2360" s="4">
        <v>17</v>
      </c>
      <c r="M2360" s="4">
        <v>3</v>
      </c>
      <c r="N2360" s="4" t="s">
        <v>3</v>
      </c>
      <c r="O2360" s="4">
        <v>2</v>
      </c>
      <c r="P2360" s="4"/>
      <c r="Q2360" s="4"/>
      <c r="R2360" s="4"/>
      <c r="S2360" s="4"/>
      <c r="T2360" s="4"/>
      <c r="U2360" s="4"/>
      <c r="V2360" s="4"/>
      <c r="W2360" s="4"/>
    </row>
    <row r="2361" spans="1:23">
      <c r="A2361" s="4">
        <v>50</v>
      </c>
      <c r="B2361" s="4">
        <v>0</v>
      </c>
      <c r="C2361" s="4">
        <v>0</v>
      </c>
      <c r="D2361" s="4">
        <v>1</v>
      </c>
      <c r="E2361" s="4">
        <v>217</v>
      </c>
      <c r="F2361" s="4">
        <f>ROUND(Source!AU2342,O2361)</f>
        <v>0</v>
      </c>
      <c r="G2361" s="4" t="s">
        <v>105</v>
      </c>
      <c r="H2361" s="4" t="s">
        <v>106</v>
      </c>
      <c r="I2361" s="4"/>
      <c r="J2361" s="4"/>
      <c r="K2361" s="4">
        <v>217</v>
      </c>
      <c r="L2361" s="4">
        <v>18</v>
      </c>
      <c r="M2361" s="4">
        <v>3</v>
      </c>
      <c r="N2361" s="4" t="s">
        <v>3</v>
      </c>
      <c r="O2361" s="4">
        <v>2</v>
      </c>
      <c r="P2361" s="4"/>
      <c r="Q2361" s="4"/>
      <c r="R2361" s="4"/>
      <c r="S2361" s="4"/>
      <c r="T2361" s="4"/>
      <c r="U2361" s="4"/>
      <c r="V2361" s="4"/>
      <c r="W2361" s="4"/>
    </row>
    <row r="2362" spans="1:23">
      <c r="A2362" s="4">
        <v>50</v>
      </c>
      <c r="B2362" s="4">
        <v>0</v>
      </c>
      <c r="C2362" s="4">
        <v>0</v>
      </c>
      <c r="D2362" s="4">
        <v>1</v>
      </c>
      <c r="E2362" s="4">
        <v>230</v>
      </c>
      <c r="F2362" s="4">
        <f>ROUND(Source!BA2342,O2362)</f>
        <v>0</v>
      </c>
      <c r="G2362" s="4" t="s">
        <v>107</v>
      </c>
      <c r="H2362" s="4" t="s">
        <v>108</v>
      </c>
      <c r="I2362" s="4"/>
      <c r="J2362" s="4"/>
      <c r="K2362" s="4">
        <v>230</v>
      </c>
      <c r="L2362" s="4">
        <v>19</v>
      </c>
      <c r="M2362" s="4">
        <v>3</v>
      </c>
      <c r="N2362" s="4" t="s">
        <v>3</v>
      </c>
      <c r="O2362" s="4">
        <v>2</v>
      </c>
      <c r="P2362" s="4"/>
      <c r="Q2362" s="4"/>
      <c r="R2362" s="4"/>
      <c r="S2362" s="4"/>
      <c r="T2362" s="4"/>
      <c r="U2362" s="4"/>
      <c r="V2362" s="4"/>
      <c r="W2362" s="4"/>
    </row>
    <row r="2363" spans="1:23">
      <c r="A2363" s="4">
        <v>50</v>
      </c>
      <c r="B2363" s="4">
        <v>0</v>
      </c>
      <c r="C2363" s="4">
        <v>0</v>
      </c>
      <c r="D2363" s="4">
        <v>1</v>
      </c>
      <c r="E2363" s="4">
        <v>206</v>
      </c>
      <c r="F2363" s="4">
        <f>ROUND(Source!T2342,O2363)</f>
        <v>0</v>
      </c>
      <c r="G2363" s="4" t="s">
        <v>109</v>
      </c>
      <c r="H2363" s="4" t="s">
        <v>110</v>
      </c>
      <c r="I2363" s="4"/>
      <c r="J2363" s="4"/>
      <c r="K2363" s="4">
        <v>206</v>
      </c>
      <c r="L2363" s="4">
        <v>20</v>
      </c>
      <c r="M2363" s="4">
        <v>3</v>
      </c>
      <c r="N2363" s="4" t="s">
        <v>3</v>
      </c>
      <c r="O2363" s="4">
        <v>2</v>
      </c>
      <c r="P2363" s="4"/>
      <c r="Q2363" s="4"/>
      <c r="R2363" s="4"/>
      <c r="S2363" s="4"/>
      <c r="T2363" s="4"/>
      <c r="U2363" s="4"/>
      <c r="V2363" s="4"/>
      <c r="W2363" s="4"/>
    </row>
    <row r="2364" spans="1:23">
      <c r="A2364" s="4">
        <v>50</v>
      </c>
      <c r="B2364" s="4">
        <v>0</v>
      </c>
      <c r="C2364" s="4">
        <v>0</v>
      </c>
      <c r="D2364" s="4">
        <v>1</v>
      </c>
      <c r="E2364" s="4">
        <v>207</v>
      </c>
      <c r="F2364" s="4">
        <f>Source!U2342</f>
        <v>12.199840000000002</v>
      </c>
      <c r="G2364" s="4" t="s">
        <v>111</v>
      </c>
      <c r="H2364" s="4" t="s">
        <v>112</v>
      </c>
      <c r="I2364" s="4"/>
      <c r="J2364" s="4"/>
      <c r="K2364" s="4">
        <v>207</v>
      </c>
      <c r="L2364" s="4">
        <v>21</v>
      </c>
      <c r="M2364" s="4">
        <v>3</v>
      </c>
      <c r="N2364" s="4" t="s">
        <v>3</v>
      </c>
      <c r="O2364" s="4">
        <v>-1</v>
      </c>
      <c r="P2364" s="4"/>
      <c r="Q2364" s="4"/>
      <c r="R2364" s="4"/>
      <c r="S2364" s="4"/>
      <c r="T2364" s="4"/>
      <c r="U2364" s="4"/>
      <c r="V2364" s="4"/>
      <c r="W2364" s="4"/>
    </row>
    <row r="2365" spans="1:23">
      <c r="A2365" s="4">
        <v>50</v>
      </c>
      <c r="B2365" s="4">
        <v>0</v>
      </c>
      <c r="C2365" s="4">
        <v>0</v>
      </c>
      <c r="D2365" s="4">
        <v>1</v>
      </c>
      <c r="E2365" s="4">
        <v>208</v>
      </c>
      <c r="F2365" s="4">
        <f>Source!V2342</f>
        <v>0.23977999999999999</v>
      </c>
      <c r="G2365" s="4" t="s">
        <v>113</v>
      </c>
      <c r="H2365" s="4" t="s">
        <v>114</v>
      </c>
      <c r="I2365" s="4"/>
      <c r="J2365" s="4"/>
      <c r="K2365" s="4">
        <v>208</v>
      </c>
      <c r="L2365" s="4">
        <v>22</v>
      </c>
      <c r="M2365" s="4">
        <v>3</v>
      </c>
      <c r="N2365" s="4" t="s">
        <v>3</v>
      </c>
      <c r="O2365" s="4">
        <v>-1</v>
      </c>
      <c r="P2365" s="4"/>
      <c r="Q2365" s="4"/>
      <c r="R2365" s="4"/>
      <c r="S2365" s="4"/>
      <c r="T2365" s="4"/>
      <c r="U2365" s="4"/>
      <c r="V2365" s="4"/>
      <c r="W2365" s="4"/>
    </row>
    <row r="2366" spans="1:23">
      <c r="A2366" s="4">
        <v>50</v>
      </c>
      <c r="B2366" s="4">
        <v>0</v>
      </c>
      <c r="C2366" s="4">
        <v>0</v>
      </c>
      <c r="D2366" s="4">
        <v>1</v>
      </c>
      <c r="E2366" s="4">
        <v>209</v>
      </c>
      <c r="F2366" s="4">
        <f>ROUND(Source!W2342,O2366)</f>
        <v>0</v>
      </c>
      <c r="G2366" s="4" t="s">
        <v>115</v>
      </c>
      <c r="H2366" s="4" t="s">
        <v>116</v>
      </c>
      <c r="I2366" s="4"/>
      <c r="J2366" s="4"/>
      <c r="K2366" s="4">
        <v>209</v>
      </c>
      <c r="L2366" s="4">
        <v>23</v>
      </c>
      <c r="M2366" s="4">
        <v>3</v>
      </c>
      <c r="N2366" s="4" t="s">
        <v>3</v>
      </c>
      <c r="O2366" s="4">
        <v>2</v>
      </c>
      <c r="P2366" s="4"/>
      <c r="Q2366" s="4"/>
      <c r="R2366" s="4"/>
      <c r="S2366" s="4"/>
      <c r="T2366" s="4"/>
      <c r="U2366" s="4"/>
      <c r="V2366" s="4"/>
      <c r="W2366" s="4"/>
    </row>
    <row r="2367" spans="1:23">
      <c r="A2367" s="4">
        <v>50</v>
      </c>
      <c r="B2367" s="4">
        <v>0</v>
      </c>
      <c r="C2367" s="4">
        <v>0</v>
      </c>
      <c r="D2367" s="4">
        <v>1</v>
      </c>
      <c r="E2367" s="4">
        <v>233</v>
      </c>
      <c r="F2367" s="4">
        <f>ROUND(Source!BD2342,O2367)</f>
        <v>0</v>
      </c>
      <c r="G2367" s="4" t="s">
        <v>117</v>
      </c>
      <c r="H2367" s="4" t="s">
        <v>118</v>
      </c>
      <c r="I2367" s="4"/>
      <c r="J2367" s="4"/>
      <c r="K2367" s="4">
        <v>233</v>
      </c>
      <c r="L2367" s="4">
        <v>24</v>
      </c>
      <c r="M2367" s="4">
        <v>3</v>
      </c>
      <c r="N2367" s="4" t="s">
        <v>3</v>
      </c>
      <c r="O2367" s="4">
        <v>2</v>
      </c>
      <c r="P2367" s="4"/>
      <c r="Q2367" s="4"/>
      <c r="R2367" s="4"/>
      <c r="S2367" s="4"/>
      <c r="T2367" s="4"/>
      <c r="U2367" s="4"/>
      <c r="V2367" s="4"/>
      <c r="W2367" s="4"/>
    </row>
    <row r="2368" spans="1:23">
      <c r="A2368" s="4">
        <v>50</v>
      </c>
      <c r="B2368" s="4">
        <v>0</v>
      </c>
      <c r="C2368" s="4">
        <v>0</v>
      </c>
      <c r="D2368" s="4">
        <v>1</v>
      </c>
      <c r="E2368" s="4">
        <v>210</v>
      </c>
      <c r="F2368" s="4">
        <f>ROUND(Source!X2342,O2368)</f>
        <v>2338.2800000000002</v>
      </c>
      <c r="G2368" s="4" t="s">
        <v>119</v>
      </c>
      <c r="H2368" s="4" t="s">
        <v>120</v>
      </c>
      <c r="I2368" s="4"/>
      <c r="J2368" s="4"/>
      <c r="K2368" s="4">
        <v>210</v>
      </c>
      <c r="L2368" s="4">
        <v>25</v>
      </c>
      <c r="M2368" s="4">
        <v>3</v>
      </c>
      <c r="N2368" s="4" t="s">
        <v>3</v>
      </c>
      <c r="O2368" s="4">
        <v>2</v>
      </c>
      <c r="P2368" s="4"/>
      <c r="Q2368" s="4"/>
      <c r="R2368" s="4"/>
      <c r="S2368" s="4"/>
      <c r="T2368" s="4"/>
      <c r="U2368" s="4"/>
      <c r="V2368" s="4"/>
      <c r="W2368" s="4"/>
    </row>
    <row r="2369" spans="1:245">
      <c r="A2369" s="4">
        <v>50</v>
      </c>
      <c r="B2369" s="4">
        <v>0</v>
      </c>
      <c r="C2369" s="4">
        <v>0</v>
      </c>
      <c r="D2369" s="4">
        <v>1</v>
      </c>
      <c r="E2369" s="4">
        <v>211</v>
      </c>
      <c r="F2369" s="4">
        <f>ROUND(Source!Y2342,O2369)</f>
        <v>1711.63</v>
      </c>
      <c r="G2369" s="4" t="s">
        <v>121</v>
      </c>
      <c r="H2369" s="4" t="s">
        <v>122</v>
      </c>
      <c r="I2369" s="4"/>
      <c r="J2369" s="4"/>
      <c r="K2369" s="4">
        <v>211</v>
      </c>
      <c r="L2369" s="4">
        <v>26</v>
      </c>
      <c r="M2369" s="4">
        <v>3</v>
      </c>
      <c r="N2369" s="4" t="s">
        <v>3</v>
      </c>
      <c r="O2369" s="4">
        <v>2</v>
      </c>
      <c r="P2369" s="4"/>
      <c r="Q2369" s="4"/>
      <c r="R2369" s="4"/>
      <c r="S2369" s="4"/>
      <c r="T2369" s="4"/>
      <c r="U2369" s="4"/>
      <c r="V2369" s="4"/>
      <c r="W2369" s="4"/>
    </row>
    <row r="2370" spans="1:245">
      <c r="A2370" s="4">
        <v>50</v>
      </c>
      <c r="B2370" s="4">
        <v>0</v>
      </c>
      <c r="C2370" s="4">
        <v>0</v>
      </c>
      <c r="D2370" s="4">
        <v>1</v>
      </c>
      <c r="E2370" s="4">
        <v>224</v>
      </c>
      <c r="F2370" s="4">
        <f>ROUND(Source!AR2342,O2370)</f>
        <v>7487.5</v>
      </c>
      <c r="G2370" s="4" t="s">
        <v>123</v>
      </c>
      <c r="H2370" s="4" t="s">
        <v>124</v>
      </c>
      <c r="I2370" s="4"/>
      <c r="J2370" s="4"/>
      <c r="K2370" s="4">
        <v>224</v>
      </c>
      <c r="L2370" s="4">
        <v>27</v>
      </c>
      <c r="M2370" s="4">
        <v>3</v>
      </c>
      <c r="N2370" s="4" t="s">
        <v>3</v>
      </c>
      <c r="O2370" s="4">
        <v>2</v>
      </c>
      <c r="P2370" s="4"/>
      <c r="Q2370" s="4"/>
      <c r="R2370" s="4"/>
      <c r="S2370" s="4"/>
      <c r="T2370" s="4"/>
      <c r="U2370" s="4"/>
      <c r="V2370" s="4"/>
      <c r="W2370" s="4"/>
    </row>
    <row r="2372" spans="1:245">
      <c r="A2372" s="1">
        <v>5</v>
      </c>
      <c r="B2372" s="1">
        <v>1</v>
      </c>
      <c r="C2372" s="1"/>
      <c r="D2372" s="1">
        <f>ROW(A2386)</f>
        <v>2386</v>
      </c>
      <c r="E2372" s="1"/>
      <c r="F2372" s="1" t="s">
        <v>15</v>
      </c>
      <c r="G2372" s="1" t="s">
        <v>128</v>
      </c>
      <c r="H2372" s="1" t="s">
        <v>3</v>
      </c>
      <c r="I2372" s="1">
        <v>0</v>
      </c>
      <c r="J2372" s="1"/>
      <c r="K2372" s="1">
        <v>0</v>
      </c>
      <c r="L2372" s="1"/>
      <c r="M2372" s="1" t="s">
        <v>3</v>
      </c>
      <c r="N2372" s="1"/>
      <c r="O2372" s="1"/>
      <c r="P2372" s="1"/>
      <c r="Q2372" s="1"/>
      <c r="R2372" s="1"/>
      <c r="S2372" s="1">
        <v>0</v>
      </c>
      <c r="T2372" s="1"/>
      <c r="U2372" s="1" t="s">
        <v>3</v>
      </c>
      <c r="V2372" s="1">
        <v>0</v>
      </c>
      <c r="W2372" s="1"/>
      <c r="X2372" s="1"/>
      <c r="Y2372" s="1"/>
      <c r="Z2372" s="1"/>
      <c r="AA2372" s="1"/>
      <c r="AB2372" s="1" t="s">
        <v>3</v>
      </c>
      <c r="AC2372" s="1" t="s">
        <v>3</v>
      </c>
      <c r="AD2372" s="1" t="s">
        <v>3</v>
      </c>
      <c r="AE2372" s="1" t="s">
        <v>3</v>
      </c>
      <c r="AF2372" s="1" t="s">
        <v>3</v>
      </c>
      <c r="AG2372" s="1" t="s">
        <v>3</v>
      </c>
      <c r="AH2372" s="1"/>
      <c r="AI2372" s="1"/>
      <c r="AJ2372" s="1"/>
      <c r="AK2372" s="1"/>
      <c r="AL2372" s="1"/>
      <c r="AM2372" s="1"/>
      <c r="AN2372" s="1"/>
      <c r="AO2372" s="1"/>
      <c r="AP2372" s="1" t="s">
        <v>3</v>
      </c>
      <c r="AQ2372" s="1" t="s">
        <v>3</v>
      </c>
      <c r="AR2372" s="1" t="s">
        <v>3</v>
      </c>
      <c r="AS2372" s="1"/>
      <c r="AT2372" s="1"/>
      <c r="AU2372" s="1"/>
      <c r="AV2372" s="1"/>
      <c r="AW2372" s="1"/>
      <c r="AX2372" s="1"/>
      <c r="AY2372" s="1"/>
      <c r="AZ2372" s="1" t="s">
        <v>3</v>
      </c>
      <c r="BA2372" s="1"/>
      <c r="BB2372" s="1" t="s">
        <v>3</v>
      </c>
      <c r="BC2372" s="1" t="s">
        <v>3</v>
      </c>
      <c r="BD2372" s="1" t="s">
        <v>3</v>
      </c>
      <c r="BE2372" s="1" t="s">
        <v>3</v>
      </c>
      <c r="BF2372" s="1" t="s">
        <v>3</v>
      </c>
      <c r="BG2372" s="1" t="s">
        <v>3</v>
      </c>
      <c r="BH2372" s="1" t="s">
        <v>3</v>
      </c>
      <c r="BI2372" s="1" t="s">
        <v>3</v>
      </c>
      <c r="BJ2372" s="1" t="s">
        <v>3</v>
      </c>
      <c r="BK2372" s="1" t="s">
        <v>3</v>
      </c>
      <c r="BL2372" s="1" t="s">
        <v>3</v>
      </c>
      <c r="BM2372" s="1" t="s">
        <v>3</v>
      </c>
      <c r="BN2372" s="1" t="s">
        <v>3</v>
      </c>
      <c r="BO2372" s="1" t="s">
        <v>3</v>
      </c>
      <c r="BP2372" s="1" t="s">
        <v>3</v>
      </c>
      <c r="BQ2372" s="1"/>
      <c r="BR2372" s="1"/>
      <c r="BS2372" s="1"/>
      <c r="BT2372" s="1"/>
      <c r="BU2372" s="1"/>
      <c r="BV2372" s="1"/>
      <c r="BW2372" s="1"/>
      <c r="BX2372" s="1">
        <v>0</v>
      </c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>
        <v>0</v>
      </c>
    </row>
    <row r="2374" spans="1:245">
      <c r="A2374" s="2">
        <v>52</v>
      </c>
      <c r="B2374" s="2">
        <f t="shared" ref="B2374:G2374" si="1685">B2386</f>
        <v>1</v>
      </c>
      <c r="C2374" s="2">
        <f t="shared" si="1685"/>
        <v>5</v>
      </c>
      <c r="D2374" s="2">
        <f t="shared" si="1685"/>
        <v>2372</v>
      </c>
      <c r="E2374" s="2">
        <f t="shared" si="1685"/>
        <v>0</v>
      </c>
      <c r="F2374" s="2" t="str">
        <f t="shared" si="1685"/>
        <v>Новый подраздел</v>
      </c>
      <c r="G2374" s="2" t="str">
        <f t="shared" si="1685"/>
        <v>ремонт</v>
      </c>
      <c r="H2374" s="2"/>
      <c r="I2374" s="2"/>
      <c r="J2374" s="2"/>
      <c r="K2374" s="2"/>
      <c r="L2374" s="2"/>
      <c r="M2374" s="2"/>
      <c r="N2374" s="2"/>
      <c r="O2374" s="2">
        <f t="shared" ref="O2374:AT2374" si="1686">O2386</f>
        <v>51188.63</v>
      </c>
      <c r="P2374" s="2">
        <f t="shared" si="1686"/>
        <v>29088.15</v>
      </c>
      <c r="Q2374" s="2">
        <f t="shared" si="1686"/>
        <v>503.68</v>
      </c>
      <c r="R2374" s="2">
        <f t="shared" si="1686"/>
        <v>320.10000000000002</v>
      </c>
      <c r="S2374" s="2">
        <f t="shared" si="1686"/>
        <v>21596.799999999999</v>
      </c>
      <c r="T2374" s="2">
        <f t="shared" si="1686"/>
        <v>0</v>
      </c>
      <c r="U2374" s="2">
        <f t="shared" si="1686"/>
        <v>71.116094000000004</v>
      </c>
      <c r="V2374" s="2">
        <f t="shared" si="1686"/>
        <v>0.88469999999999982</v>
      </c>
      <c r="W2374" s="2">
        <f t="shared" si="1686"/>
        <v>16.7</v>
      </c>
      <c r="X2374" s="2">
        <f t="shared" si="1686"/>
        <v>18219.419999999998</v>
      </c>
      <c r="Y2374" s="2">
        <f t="shared" si="1686"/>
        <v>8820.4699999999993</v>
      </c>
      <c r="Z2374" s="2">
        <f t="shared" si="1686"/>
        <v>0</v>
      </c>
      <c r="AA2374" s="2">
        <f t="shared" si="1686"/>
        <v>0</v>
      </c>
      <c r="AB2374" s="2">
        <f t="shared" si="1686"/>
        <v>51188.63</v>
      </c>
      <c r="AC2374" s="2">
        <f t="shared" si="1686"/>
        <v>29088.15</v>
      </c>
      <c r="AD2374" s="2">
        <f t="shared" si="1686"/>
        <v>503.68</v>
      </c>
      <c r="AE2374" s="2">
        <f t="shared" si="1686"/>
        <v>320.10000000000002</v>
      </c>
      <c r="AF2374" s="2">
        <f t="shared" si="1686"/>
        <v>21596.799999999999</v>
      </c>
      <c r="AG2374" s="2">
        <f t="shared" si="1686"/>
        <v>0</v>
      </c>
      <c r="AH2374" s="2">
        <f t="shared" si="1686"/>
        <v>71.116094000000004</v>
      </c>
      <c r="AI2374" s="2">
        <f t="shared" si="1686"/>
        <v>0.88469999999999982</v>
      </c>
      <c r="AJ2374" s="2">
        <f t="shared" si="1686"/>
        <v>16.7</v>
      </c>
      <c r="AK2374" s="2">
        <f t="shared" si="1686"/>
        <v>18219.419999999998</v>
      </c>
      <c r="AL2374" s="2">
        <f t="shared" si="1686"/>
        <v>8820.4699999999993</v>
      </c>
      <c r="AM2374" s="2">
        <f t="shared" si="1686"/>
        <v>0</v>
      </c>
      <c r="AN2374" s="2">
        <f t="shared" si="1686"/>
        <v>0</v>
      </c>
      <c r="AO2374" s="2">
        <f t="shared" si="1686"/>
        <v>0</v>
      </c>
      <c r="AP2374" s="2">
        <f t="shared" si="1686"/>
        <v>0</v>
      </c>
      <c r="AQ2374" s="2">
        <f t="shared" si="1686"/>
        <v>0</v>
      </c>
      <c r="AR2374" s="2">
        <f t="shared" si="1686"/>
        <v>78228.52</v>
      </c>
      <c r="AS2374" s="2">
        <f t="shared" si="1686"/>
        <v>76754.5</v>
      </c>
      <c r="AT2374" s="2">
        <f t="shared" si="1686"/>
        <v>1474.02</v>
      </c>
      <c r="AU2374" s="2">
        <f t="shared" ref="AU2374:BZ2374" si="1687">AU2386</f>
        <v>0</v>
      </c>
      <c r="AV2374" s="2">
        <f t="shared" si="1687"/>
        <v>29088.15</v>
      </c>
      <c r="AW2374" s="2">
        <f t="shared" si="1687"/>
        <v>29088.15</v>
      </c>
      <c r="AX2374" s="2">
        <f t="shared" si="1687"/>
        <v>0</v>
      </c>
      <c r="AY2374" s="2">
        <f t="shared" si="1687"/>
        <v>29088.15</v>
      </c>
      <c r="AZ2374" s="2">
        <f t="shared" si="1687"/>
        <v>0</v>
      </c>
      <c r="BA2374" s="2">
        <f t="shared" si="1687"/>
        <v>0</v>
      </c>
      <c r="BB2374" s="2">
        <f t="shared" si="1687"/>
        <v>0</v>
      </c>
      <c r="BC2374" s="2">
        <f t="shared" si="1687"/>
        <v>0</v>
      </c>
      <c r="BD2374" s="2">
        <f t="shared" si="1687"/>
        <v>0</v>
      </c>
      <c r="BE2374" s="2">
        <f t="shared" si="1687"/>
        <v>0</v>
      </c>
      <c r="BF2374" s="2">
        <f t="shared" si="1687"/>
        <v>0</v>
      </c>
      <c r="BG2374" s="2">
        <f t="shared" si="1687"/>
        <v>0</v>
      </c>
      <c r="BH2374" s="2">
        <f t="shared" si="1687"/>
        <v>0</v>
      </c>
      <c r="BI2374" s="2">
        <f t="shared" si="1687"/>
        <v>0</v>
      </c>
      <c r="BJ2374" s="2">
        <f t="shared" si="1687"/>
        <v>0</v>
      </c>
      <c r="BK2374" s="2">
        <f t="shared" si="1687"/>
        <v>0</v>
      </c>
      <c r="BL2374" s="2">
        <f t="shared" si="1687"/>
        <v>0</v>
      </c>
      <c r="BM2374" s="2">
        <f t="shared" si="1687"/>
        <v>0</v>
      </c>
      <c r="BN2374" s="2">
        <f t="shared" si="1687"/>
        <v>0</v>
      </c>
      <c r="BO2374" s="2">
        <f t="shared" si="1687"/>
        <v>0</v>
      </c>
      <c r="BP2374" s="2">
        <f t="shared" si="1687"/>
        <v>0</v>
      </c>
      <c r="BQ2374" s="2">
        <f t="shared" si="1687"/>
        <v>0</v>
      </c>
      <c r="BR2374" s="2">
        <f t="shared" si="1687"/>
        <v>0</v>
      </c>
      <c r="BS2374" s="2">
        <f t="shared" si="1687"/>
        <v>0</v>
      </c>
      <c r="BT2374" s="2">
        <f t="shared" si="1687"/>
        <v>0</v>
      </c>
      <c r="BU2374" s="2">
        <f t="shared" si="1687"/>
        <v>0</v>
      </c>
      <c r="BV2374" s="2">
        <f t="shared" si="1687"/>
        <v>0</v>
      </c>
      <c r="BW2374" s="2">
        <f t="shared" si="1687"/>
        <v>0</v>
      </c>
      <c r="BX2374" s="2">
        <f t="shared" si="1687"/>
        <v>0</v>
      </c>
      <c r="BY2374" s="2">
        <f t="shared" si="1687"/>
        <v>0</v>
      </c>
      <c r="BZ2374" s="2">
        <f t="shared" si="1687"/>
        <v>0</v>
      </c>
      <c r="CA2374" s="2">
        <f t="shared" ref="CA2374:DF2374" si="1688">CA2386</f>
        <v>78228.52</v>
      </c>
      <c r="CB2374" s="2">
        <f t="shared" si="1688"/>
        <v>76754.5</v>
      </c>
      <c r="CC2374" s="2">
        <f t="shared" si="1688"/>
        <v>1474.02</v>
      </c>
      <c r="CD2374" s="2">
        <f t="shared" si="1688"/>
        <v>0</v>
      </c>
      <c r="CE2374" s="2">
        <f t="shared" si="1688"/>
        <v>29088.15</v>
      </c>
      <c r="CF2374" s="2">
        <f t="shared" si="1688"/>
        <v>29088.15</v>
      </c>
      <c r="CG2374" s="2">
        <f t="shared" si="1688"/>
        <v>0</v>
      </c>
      <c r="CH2374" s="2">
        <f t="shared" si="1688"/>
        <v>29088.15</v>
      </c>
      <c r="CI2374" s="2">
        <f t="shared" si="1688"/>
        <v>0</v>
      </c>
      <c r="CJ2374" s="2">
        <f t="shared" si="1688"/>
        <v>0</v>
      </c>
      <c r="CK2374" s="2">
        <f t="shared" si="1688"/>
        <v>0</v>
      </c>
      <c r="CL2374" s="2">
        <f t="shared" si="1688"/>
        <v>0</v>
      </c>
      <c r="CM2374" s="2">
        <f t="shared" si="1688"/>
        <v>0</v>
      </c>
      <c r="CN2374" s="2">
        <f t="shared" si="1688"/>
        <v>0</v>
      </c>
      <c r="CO2374" s="2">
        <f t="shared" si="1688"/>
        <v>0</v>
      </c>
      <c r="CP2374" s="2">
        <f t="shared" si="1688"/>
        <v>0</v>
      </c>
      <c r="CQ2374" s="2">
        <f t="shared" si="1688"/>
        <v>0</v>
      </c>
      <c r="CR2374" s="2">
        <f t="shared" si="1688"/>
        <v>0</v>
      </c>
      <c r="CS2374" s="2">
        <f t="shared" si="1688"/>
        <v>0</v>
      </c>
      <c r="CT2374" s="2">
        <f t="shared" si="1688"/>
        <v>0</v>
      </c>
      <c r="CU2374" s="2">
        <f t="shared" si="1688"/>
        <v>0</v>
      </c>
      <c r="CV2374" s="2">
        <f t="shared" si="1688"/>
        <v>0</v>
      </c>
      <c r="CW2374" s="2">
        <f t="shared" si="1688"/>
        <v>0</v>
      </c>
      <c r="CX2374" s="2">
        <f t="shared" si="1688"/>
        <v>0</v>
      </c>
      <c r="CY2374" s="2">
        <f t="shared" si="1688"/>
        <v>0</v>
      </c>
      <c r="CZ2374" s="2">
        <f t="shared" si="1688"/>
        <v>0</v>
      </c>
      <c r="DA2374" s="2">
        <f t="shared" si="1688"/>
        <v>0</v>
      </c>
      <c r="DB2374" s="2">
        <f t="shared" si="1688"/>
        <v>0</v>
      </c>
      <c r="DC2374" s="2">
        <f t="shared" si="1688"/>
        <v>0</v>
      </c>
      <c r="DD2374" s="2">
        <f t="shared" si="1688"/>
        <v>0</v>
      </c>
      <c r="DE2374" s="2">
        <f t="shared" si="1688"/>
        <v>0</v>
      </c>
      <c r="DF2374" s="2">
        <f t="shared" si="1688"/>
        <v>0</v>
      </c>
      <c r="DG2374" s="3">
        <f t="shared" ref="DG2374:EL2374" si="1689">DG2386</f>
        <v>0</v>
      </c>
      <c r="DH2374" s="3">
        <f t="shared" si="1689"/>
        <v>0</v>
      </c>
      <c r="DI2374" s="3">
        <f t="shared" si="1689"/>
        <v>0</v>
      </c>
      <c r="DJ2374" s="3">
        <f t="shared" si="1689"/>
        <v>0</v>
      </c>
      <c r="DK2374" s="3">
        <f t="shared" si="1689"/>
        <v>0</v>
      </c>
      <c r="DL2374" s="3">
        <f t="shared" si="1689"/>
        <v>0</v>
      </c>
      <c r="DM2374" s="3">
        <f t="shared" si="1689"/>
        <v>0</v>
      </c>
      <c r="DN2374" s="3">
        <f t="shared" si="1689"/>
        <v>0</v>
      </c>
      <c r="DO2374" s="3">
        <f t="shared" si="1689"/>
        <v>0</v>
      </c>
      <c r="DP2374" s="3">
        <f t="shared" si="1689"/>
        <v>0</v>
      </c>
      <c r="DQ2374" s="3">
        <f t="shared" si="1689"/>
        <v>0</v>
      </c>
      <c r="DR2374" s="3">
        <f t="shared" si="1689"/>
        <v>0</v>
      </c>
      <c r="DS2374" s="3">
        <f t="shared" si="1689"/>
        <v>0</v>
      </c>
      <c r="DT2374" s="3">
        <f t="shared" si="1689"/>
        <v>0</v>
      </c>
      <c r="DU2374" s="3">
        <f t="shared" si="1689"/>
        <v>0</v>
      </c>
      <c r="DV2374" s="3">
        <f t="shared" si="1689"/>
        <v>0</v>
      </c>
      <c r="DW2374" s="3">
        <f t="shared" si="1689"/>
        <v>0</v>
      </c>
      <c r="DX2374" s="3">
        <f t="shared" si="1689"/>
        <v>0</v>
      </c>
      <c r="DY2374" s="3">
        <f t="shared" si="1689"/>
        <v>0</v>
      </c>
      <c r="DZ2374" s="3">
        <f t="shared" si="1689"/>
        <v>0</v>
      </c>
      <c r="EA2374" s="3">
        <f t="shared" si="1689"/>
        <v>0</v>
      </c>
      <c r="EB2374" s="3">
        <f t="shared" si="1689"/>
        <v>0</v>
      </c>
      <c r="EC2374" s="3">
        <f t="shared" si="1689"/>
        <v>0</v>
      </c>
      <c r="ED2374" s="3">
        <f t="shared" si="1689"/>
        <v>0</v>
      </c>
      <c r="EE2374" s="3">
        <f t="shared" si="1689"/>
        <v>0</v>
      </c>
      <c r="EF2374" s="3">
        <f t="shared" si="1689"/>
        <v>0</v>
      </c>
      <c r="EG2374" s="3">
        <f t="shared" si="1689"/>
        <v>0</v>
      </c>
      <c r="EH2374" s="3">
        <f t="shared" si="1689"/>
        <v>0</v>
      </c>
      <c r="EI2374" s="3">
        <f t="shared" si="1689"/>
        <v>0</v>
      </c>
      <c r="EJ2374" s="3">
        <f t="shared" si="1689"/>
        <v>0</v>
      </c>
      <c r="EK2374" s="3">
        <f t="shared" si="1689"/>
        <v>0</v>
      </c>
      <c r="EL2374" s="3">
        <f t="shared" si="1689"/>
        <v>0</v>
      </c>
      <c r="EM2374" s="3">
        <f t="shared" ref="EM2374:FR2374" si="1690">EM2386</f>
        <v>0</v>
      </c>
      <c r="EN2374" s="3">
        <f t="shared" si="1690"/>
        <v>0</v>
      </c>
      <c r="EO2374" s="3">
        <f t="shared" si="1690"/>
        <v>0</v>
      </c>
      <c r="EP2374" s="3">
        <f t="shared" si="1690"/>
        <v>0</v>
      </c>
      <c r="EQ2374" s="3">
        <f t="shared" si="1690"/>
        <v>0</v>
      </c>
      <c r="ER2374" s="3">
        <f t="shared" si="1690"/>
        <v>0</v>
      </c>
      <c r="ES2374" s="3">
        <f t="shared" si="1690"/>
        <v>0</v>
      </c>
      <c r="ET2374" s="3">
        <f t="shared" si="1690"/>
        <v>0</v>
      </c>
      <c r="EU2374" s="3">
        <f t="shared" si="1690"/>
        <v>0</v>
      </c>
      <c r="EV2374" s="3">
        <f t="shared" si="1690"/>
        <v>0</v>
      </c>
      <c r="EW2374" s="3">
        <f t="shared" si="1690"/>
        <v>0</v>
      </c>
      <c r="EX2374" s="3">
        <f t="shared" si="1690"/>
        <v>0</v>
      </c>
      <c r="EY2374" s="3">
        <f t="shared" si="1690"/>
        <v>0</v>
      </c>
      <c r="EZ2374" s="3">
        <f t="shared" si="1690"/>
        <v>0</v>
      </c>
      <c r="FA2374" s="3">
        <f t="shared" si="1690"/>
        <v>0</v>
      </c>
      <c r="FB2374" s="3">
        <f t="shared" si="1690"/>
        <v>0</v>
      </c>
      <c r="FC2374" s="3">
        <f t="shared" si="1690"/>
        <v>0</v>
      </c>
      <c r="FD2374" s="3">
        <f t="shared" si="1690"/>
        <v>0</v>
      </c>
      <c r="FE2374" s="3">
        <f t="shared" si="1690"/>
        <v>0</v>
      </c>
      <c r="FF2374" s="3">
        <f t="shared" si="1690"/>
        <v>0</v>
      </c>
      <c r="FG2374" s="3">
        <f t="shared" si="1690"/>
        <v>0</v>
      </c>
      <c r="FH2374" s="3">
        <f t="shared" si="1690"/>
        <v>0</v>
      </c>
      <c r="FI2374" s="3">
        <f t="shared" si="1690"/>
        <v>0</v>
      </c>
      <c r="FJ2374" s="3">
        <f t="shared" si="1690"/>
        <v>0</v>
      </c>
      <c r="FK2374" s="3">
        <f t="shared" si="1690"/>
        <v>0</v>
      </c>
      <c r="FL2374" s="3">
        <f t="shared" si="1690"/>
        <v>0</v>
      </c>
      <c r="FM2374" s="3">
        <f t="shared" si="1690"/>
        <v>0</v>
      </c>
      <c r="FN2374" s="3">
        <f t="shared" si="1690"/>
        <v>0</v>
      </c>
      <c r="FO2374" s="3">
        <f t="shared" si="1690"/>
        <v>0</v>
      </c>
      <c r="FP2374" s="3">
        <f t="shared" si="1690"/>
        <v>0</v>
      </c>
      <c r="FQ2374" s="3">
        <f t="shared" si="1690"/>
        <v>0</v>
      </c>
      <c r="FR2374" s="3">
        <f t="shared" si="1690"/>
        <v>0</v>
      </c>
      <c r="FS2374" s="3">
        <f t="shared" ref="FS2374:GX2374" si="1691">FS2386</f>
        <v>0</v>
      </c>
      <c r="FT2374" s="3">
        <f t="shared" si="1691"/>
        <v>0</v>
      </c>
      <c r="FU2374" s="3">
        <f t="shared" si="1691"/>
        <v>0</v>
      </c>
      <c r="FV2374" s="3">
        <f t="shared" si="1691"/>
        <v>0</v>
      </c>
      <c r="FW2374" s="3">
        <f t="shared" si="1691"/>
        <v>0</v>
      </c>
      <c r="FX2374" s="3">
        <f t="shared" si="1691"/>
        <v>0</v>
      </c>
      <c r="FY2374" s="3">
        <f t="shared" si="1691"/>
        <v>0</v>
      </c>
      <c r="FZ2374" s="3">
        <f t="shared" si="1691"/>
        <v>0</v>
      </c>
      <c r="GA2374" s="3">
        <f t="shared" si="1691"/>
        <v>0</v>
      </c>
      <c r="GB2374" s="3">
        <f t="shared" si="1691"/>
        <v>0</v>
      </c>
      <c r="GC2374" s="3">
        <f t="shared" si="1691"/>
        <v>0</v>
      </c>
      <c r="GD2374" s="3">
        <f t="shared" si="1691"/>
        <v>0</v>
      </c>
      <c r="GE2374" s="3">
        <f t="shared" si="1691"/>
        <v>0</v>
      </c>
      <c r="GF2374" s="3">
        <f t="shared" si="1691"/>
        <v>0</v>
      </c>
      <c r="GG2374" s="3">
        <f t="shared" si="1691"/>
        <v>0</v>
      </c>
      <c r="GH2374" s="3">
        <f t="shared" si="1691"/>
        <v>0</v>
      </c>
      <c r="GI2374" s="3">
        <f t="shared" si="1691"/>
        <v>0</v>
      </c>
      <c r="GJ2374" s="3">
        <f t="shared" si="1691"/>
        <v>0</v>
      </c>
      <c r="GK2374" s="3">
        <f t="shared" si="1691"/>
        <v>0</v>
      </c>
      <c r="GL2374" s="3">
        <f t="shared" si="1691"/>
        <v>0</v>
      </c>
      <c r="GM2374" s="3">
        <f t="shared" si="1691"/>
        <v>0</v>
      </c>
      <c r="GN2374" s="3">
        <f t="shared" si="1691"/>
        <v>0</v>
      </c>
      <c r="GO2374" s="3">
        <f t="shared" si="1691"/>
        <v>0</v>
      </c>
      <c r="GP2374" s="3">
        <f t="shared" si="1691"/>
        <v>0</v>
      </c>
      <c r="GQ2374" s="3">
        <f t="shared" si="1691"/>
        <v>0</v>
      </c>
      <c r="GR2374" s="3">
        <f t="shared" si="1691"/>
        <v>0</v>
      </c>
      <c r="GS2374" s="3">
        <f t="shared" si="1691"/>
        <v>0</v>
      </c>
      <c r="GT2374" s="3">
        <f t="shared" si="1691"/>
        <v>0</v>
      </c>
      <c r="GU2374" s="3">
        <f t="shared" si="1691"/>
        <v>0</v>
      </c>
      <c r="GV2374" s="3">
        <f t="shared" si="1691"/>
        <v>0</v>
      </c>
      <c r="GW2374" s="3">
        <f t="shared" si="1691"/>
        <v>0</v>
      </c>
      <c r="GX2374" s="3">
        <f t="shared" si="1691"/>
        <v>0</v>
      </c>
    </row>
    <row r="2376" spans="1:245">
      <c r="A2376">
        <v>17</v>
      </c>
      <c r="B2376">
        <v>1</v>
      </c>
      <c r="C2376">
        <f>ROW(SmtRes!A2498)</f>
        <v>2498</v>
      </c>
      <c r="D2376">
        <f>ROW(EtalonRes!A2428)</f>
        <v>2428</v>
      </c>
      <c r="E2376" t="s">
        <v>278</v>
      </c>
      <c r="F2376" t="s">
        <v>427</v>
      </c>
      <c r="G2376" t="s">
        <v>428</v>
      </c>
      <c r="H2376" t="s">
        <v>386</v>
      </c>
      <c r="I2376">
        <f>ROUND(26/100,9)</f>
        <v>0.26</v>
      </c>
      <c r="J2376">
        <v>0</v>
      </c>
      <c r="K2376">
        <f>ROUND(26/100,9)</f>
        <v>0.26</v>
      </c>
      <c r="O2376">
        <f t="shared" ref="O2376:O2384" si="1692">ROUND(CP2376,2)</f>
        <v>33688.379999999997</v>
      </c>
      <c r="P2376">
        <f t="shared" ref="P2376:P2384" si="1693">ROUND(CQ2376*I2376,2)</f>
        <v>17165.48</v>
      </c>
      <c r="Q2376">
        <f t="shared" ref="Q2376:Q2384" si="1694">ROUND(CR2376*I2376,2)</f>
        <v>218.46</v>
      </c>
      <c r="R2376">
        <f t="shared" ref="R2376:R2384" si="1695">ROUND(CS2376*I2376,2)</f>
        <v>188.19</v>
      </c>
      <c r="S2376">
        <f t="shared" ref="S2376:S2384" si="1696">ROUND(CT2376*I2376,2)</f>
        <v>16304.44</v>
      </c>
      <c r="T2376">
        <f t="shared" ref="T2376:T2384" si="1697">ROUND(CU2376*I2376,2)</f>
        <v>0</v>
      </c>
      <c r="U2376">
        <f t="shared" ref="U2376:U2384" si="1698">CV2376*I2376</f>
        <v>53.739269999999998</v>
      </c>
      <c r="V2376">
        <f t="shared" ref="V2376:V2384" si="1699">CW2376*I2376</f>
        <v>0.53625</v>
      </c>
      <c r="W2376">
        <f t="shared" ref="W2376:W2384" si="1700">ROUND(CX2376*I2376,2)</f>
        <v>0</v>
      </c>
      <c r="X2376">
        <f t="shared" ref="X2376:X2384" si="1701">ROUND(CY2376,2)</f>
        <v>13194.1</v>
      </c>
      <c r="Y2376">
        <f t="shared" ref="Y2376:Y2384" si="1702">ROUND(CZ2376,2)</f>
        <v>6102.27</v>
      </c>
      <c r="AA2376">
        <v>35863109</v>
      </c>
      <c r="AB2376">
        <f t="shared" ref="AB2376:AB2384" si="1703">ROUND((AC2376+AD2376+AF2376),2)</f>
        <v>14007.77</v>
      </c>
      <c r="AC2376">
        <f t="shared" ref="AC2376:AC2384" si="1704">ROUND((ES2376),2)</f>
        <v>12069.67</v>
      </c>
      <c r="AD2376">
        <f>ROUND(((((ET2376*1.25))-((EU2376*1.25)))+AE2376),2)</f>
        <v>40.69</v>
      </c>
      <c r="AE2376">
        <f>ROUND(((EU2376*1.25)),2)</f>
        <v>21.9</v>
      </c>
      <c r="AF2376">
        <f>ROUND(((EV2376*1.15)),2)</f>
        <v>1897.41</v>
      </c>
      <c r="AG2376">
        <f t="shared" ref="AG2376:AG2384" si="1705">ROUND((AP2376),2)</f>
        <v>0</v>
      </c>
      <c r="AH2376">
        <f>((EW2376*1.15))</f>
        <v>206.68949999999998</v>
      </c>
      <c r="AI2376">
        <f>((EX2376*1.25))</f>
        <v>2.0625</v>
      </c>
      <c r="AJ2376">
        <f t="shared" ref="AJ2376:AJ2384" si="1706">(AS2376)</f>
        <v>0</v>
      </c>
      <c r="AK2376">
        <v>13752.14</v>
      </c>
      <c r="AL2376">
        <v>12069.67</v>
      </c>
      <c r="AM2376">
        <v>32.549999999999997</v>
      </c>
      <c r="AN2376">
        <v>17.52</v>
      </c>
      <c r="AO2376">
        <v>1649.92</v>
      </c>
      <c r="AP2376">
        <v>0</v>
      </c>
      <c r="AQ2376">
        <v>179.73</v>
      </c>
      <c r="AR2376">
        <v>1.65</v>
      </c>
      <c r="AS2376">
        <v>0</v>
      </c>
      <c r="AT2376">
        <v>80</v>
      </c>
      <c r="AU2376">
        <v>37</v>
      </c>
      <c r="AV2376">
        <v>1</v>
      </c>
      <c r="AW2376">
        <v>1</v>
      </c>
      <c r="AZ2376">
        <v>1</v>
      </c>
      <c r="BA2376">
        <v>33.049999999999997</v>
      </c>
      <c r="BB2376">
        <v>20.65</v>
      </c>
      <c r="BC2376">
        <v>5.47</v>
      </c>
      <c r="BD2376" t="s">
        <v>3</v>
      </c>
      <c r="BE2376" t="s">
        <v>3</v>
      </c>
      <c r="BF2376" t="s">
        <v>3</v>
      </c>
      <c r="BG2376" t="s">
        <v>3</v>
      </c>
      <c r="BH2376">
        <v>0</v>
      </c>
      <c r="BI2376">
        <v>1</v>
      </c>
      <c r="BJ2376" t="s">
        <v>429</v>
      </c>
      <c r="BM2376">
        <v>15001</v>
      </c>
      <c r="BN2376">
        <v>0</v>
      </c>
      <c r="BO2376" t="s">
        <v>427</v>
      </c>
      <c r="BP2376">
        <v>1</v>
      </c>
      <c r="BQ2376">
        <v>2</v>
      </c>
      <c r="BR2376">
        <v>0</v>
      </c>
      <c r="BS2376">
        <v>33.049999999999997</v>
      </c>
      <c r="BT2376">
        <v>1</v>
      </c>
      <c r="BU2376">
        <v>1</v>
      </c>
      <c r="BV2376">
        <v>1</v>
      </c>
      <c r="BW2376">
        <v>1</v>
      </c>
      <c r="BX2376">
        <v>1</v>
      </c>
      <c r="BY2376" t="s">
        <v>3</v>
      </c>
      <c r="BZ2376">
        <v>105</v>
      </c>
      <c r="CA2376">
        <v>55</v>
      </c>
      <c r="CB2376" t="s">
        <v>3</v>
      </c>
      <c r="CE2376">
        <v>0</v>
      </c>
      <c r="CF2376">
        <v>0</v>
      </c>
      <c r="CG2376">
        <v>0</v>
      </c>
      <c r="CM2376">
        <v>0</v>
      </c>
      <c r="CN2376" t="s">
        <v>992</v>
      </c>
      <c r="CO2376">
        <v>0</v>
      </c>
      <c r="CP2376">
        <f t="shared" ref="CP2376:CP2384" si="1707">(P2376+Q2376+S2376)</f>
        <v>33688.379999999997</v>
      </c>
      <c r="CQ2376">
        <f t="shared" ref="CQ2376:CQ2384" si="1708">AC2376*BC2376</f>
        <v>66021.094899999996</v>
      </c>
      <c r="CR2376">
        <f t="shared" ref="CR2376:CR2384" si="1709">AD2376*BB2376</f>
        <v>840.24849999999992</v>
      </c>
      <c r="CS2376">
        <f t="shared" ref="CS2376:CS2384" si="1710">AE2376*BS2376</f>
        <v>723.79499999999985</v>
      </c>
      <c r="CT2376">
        <f t="shared" ref="CT2376:CT2384" si="1711">AF2376*BA2376</f>
        <v>62709.400499999996</v>
      </c>
      <c r="CU2376">
        <f t="shared" ref="CU2376:CU2384" si="1712">AG2376</f>
        <v>0</v>
      </c>
      <c r="CV2376">
        <f t="shared" ref="CV2376:CV2384" si="1713">AH2376</f>
        <v>206.68949999999998</v>
      </c>
      <c r="CW2376">
        <f t="shared" ref="CW2376:CW2384" si="1714">AI2376</f>
        <v>2.0625</v>
      </c>
      <c r="CX2376">
        <f t="shared" ref="CX2376:CX2384" si="1715">AJ2376</f>
        <v>0</v>
      </c>
      <c r="CY2376">
        <f t="shared" ref="CY2376:CY2384" si="1716">(((S2376+R2376)*AT2376)/100)</f>
        <v>13194.104000000001</v>
      </c>
      <c r="CZ2376">
        <f t="shared" ref="CZ2376:CZ2384" si="1717">(((S2376+R2376)*AU2376)/100)</f>
        <v>6102.2731000000003</v>
      </c>
      <c r="DC2376" t="s">
        <v>3</v>
      </c>
      <c r="DD2376" t="s">
        <v>3</v>
      </c>
      <c r="DE2376" t="s">
        <v>133</v>
      </c>
      <c r="DF2376" t="s">
        <v>133</v>
      </c>
      <c r="DG2376" t="s">
        <v>134</v>
      </c>
      <c r="DH2376" t="s">
        <v>3</v>
      </c>
      <c r="DI2376" t="s">
        <v>134</v>
      </c>
      <c r="DJ2376" t="s">
        <v>133</v>
      </c>
      <c r="DK2376" t="s">
        <v>3</v>
      </c>
      <c r="DL2376" t="s">
        <v>3</v>
      </c>
      <c r="DM2376" t="s">
        <v>3</v>
      </c>
      <c r="DN2376">
        <v>0</v>
      </c>
      <c r="DO2376">
        <v>0</v>
      </c>
      <c r="DP2376">
        <v>1</v>
      </c>
      <c r="DQ2376">
        <v>1</v>
      </c>
      <c r="DU2376">
        <v>1013</v>
      </c>
      <c r="DV2376" t="s">
        <v>386</v>
      </c>
      <c r="DW2376" t="s">
        <v>386</v>
      </c>
      <c r="DX2376">
        <v>1</v>
      </c>
      <c r="DZ2376" t="s">
        <v>3</v>
      </c>
      <c r="EA2376" t="s">
        <v>3</v>
      </c>
      <c r="EB2376" t="s">
        <v>3</v>
      </c>
      <c r="EC2376" t="s">
        <v>3</v>
      </c>
      <c r="EE2376">
        <v>29085536</v>
      </c>
      <c r="EF2376">
        <v>2</v>
      </c>
      <c r="EG2376" t="s">
        <v>135</v>
      </c>
      <c r="EH2376">
        <v>0</v>
      </c>
      <c r="EI2376" t="s">
        <v>3</v>
      </c>
      <c r="EJ2376">
        <v>1</v>
      </c>
      <c r="EK2376">
        <v>15001</v>
      </c>
      <c r="EL2376" t="s">
        <v>151</v>
      </c>
      <c r="EM2376" t="s">
        <v>152</v>
      </c>
      <c r="EO2376" t="s">
        <v>138</v>
      </c>
      <c r="EQ2376">
        <v>0</v>
      </c>
      <c r="ER2376">
        <v>13752.14</v>
      </c>
      <c r="ES2376">
        <v>12069.67</v>
      </c>
      <c r="ET2376">
        <v>32.549999999999997</v>
      </c>
      <c r="EU2376">
        <v>17.52</v>
      </c>
      <c r="EV2376">
        <v>1649.92</v>
      </c>
      <c r="EW2376">
        <v>179.73</v>
      </c>
      <c r="EX2376">
        <v>1.65</v>
      </c>
      <c r="EY2376">
        <v>0</v>
      </c>
      <c r="FQ2376">
        <v>0</v>
      </c>
      <c r="FR2376">
        <f t="shared" ref="FR2376:FR2384" si="1718">ROUND(IF(AND(BH2376=3,BI2376=3),P2376,0),2)</f>
        <v>0</v>
      </c>
      <c r="FS2376">
        <v>0</v>
      </c>
      <c r="FT2376" t="s">
        <v>139</v>
      </c>
      <c r="FU2376" t="s">
        <v>25</v>
      </c>
      <c r="FV2376" t="s">
        <v>25</v>
      </c>
      <c r="FW2376" t="s">
        <v>26</v>
      </c>
      <c r="FX2376">
        <v>94.5</v>
      </c>
      <c r="FY2376">
        <v>46.75</v>
      </c>
      <c r="GA2376" t="s">
        <v>3</v>
      </c>
      <c r="GD2376">
        <v>1</v>
      </c>
      <c r="GF2376">
        <v>-868699223</v>
      </c>
      <c r="GG2376">
        <v>2</v>
      </c>
      <c r="GH2376">
        <v>1</v>
      </c>
      <c r="GI2376">
        <v>2</v>
      </c>
      <c r="GJ2376">
        <v>0</v>
      </c>
      <c r="GK2376">
        <v>0</v>
      </c>
      <c r="GL2376">
        <f t="shared" ref="GL2376:GL2384" si="1719">ROUND(IF(AND(BH2376=3,BI2376=3,FS2376&lt;&gt;0),P2376,0),2)</f>
        <v>0</v>
      </c>
      <c r="GM2376">
        <f t="shared" ref="GM2376:GM2384" si="1720">ROUND(O2376+X2376+Y2376,2)+GX2376</f>
        <v>52984.75</v>
      </c>
      <c r="GN2376">
        <f t="shared" ref="GN2376:GN2384" si="1721">IF(OR(BI2376=0,BI2376=1),ROUND(O2376+X2376+Y2376,2),0)</f>
        <v>52984.75</v>
      </c>
      <c r="GO2376">
        <f t="shared" ref="GO2376:GO2384" si="1722">IF(BI2376=2,ROUND(O2376+X2376+Y2376,2),0)</f>
        <v>0</v>
      </c>
      <c r="GP2376">
        <f t="shared" ref="GP2376:GP2384" si="1723">IF(BI2376=4,ROUND(O2376+X2376+Y2376,2)+GX2376,0)</f>
        <v>0</v>
      </c>
      <c r="GR2376">
        <v>0</v>
      </c>
      <c r="GS2376">
        <v>3</v>
      </c>
      <c r="GT2376">
        <v>0</v>
      </c>
      <c r="GU2376" t="s">
        <v>3</v>
      </c>
      <c r="GV2376">
        <f t="shared" ref="GV2376:GV2384" si="1724">ROUND((GT2376),2)</f>
        <v>0</v>
      </c>
      <c r="GW2376">
        <v>1</v>
      </c>
      <c r="GX2376">
        <f t="shared" ref="GX2376:GX2384" si="1725">ROUND(HC2376*I2376,2)</f>
        <v>0</v>
      </c>
      <c r="HA2376">
        <v>0</v>
      </c>
      <c r="HB2376">
        <v>0</v>
      </c>
      <c r="HC2376">
        <f t="shared" ref="HC2376:HC2384" si="1726">GV2376*GW2376</f>
        <v>0</v>
      </c>
      <c r="HE2376" t="s">
        <v>3</v>
      </c>
      <c r="HF2376" t="s">
        <v>3</v>
      </c>
      <c r="HM2376" t="s">
        <v>3</v>
      </c>
      <c r="IK2376">
        <v>0</v>
      </c>
    </row>
    <row r="2377" spans="1:245">
      <c r="A2377">
        <v>17</v>
      </c>
      <c r="B2377">
        <v>1</v>
      </c>
      <c r="C2377">
        <f>ROW(SmtRes!A2505)</f>
        <v>2505</v>
      </c>
      <c r="D2377">
        <f>ROW(EtalonRes!A2435)</f>
        <v>2435</v>
      </c>
      <c r="E2377" t="s">
        <v>208</v>
      </c>
      <c r="F2377" t="s">
        <v>430</v>
      </c>
      <c r="G2377" t="s">
        <v>431</v>
      </c>
      <c r="H2377" t="s">
        <v>58</v>
      </c>
      <c r="I2377">
        <f>ROUND(1/100,9)</f>
        <v>0.01</v>
      </c>
      <c r="J2377">
        <v>0</v>
      </c>
      <c r="K2377">
        <f>ROUND(1/100,9)</f>
        <v>0.01</v>
      </c>
      <c r="O2377">
        <f t="shared" si="1692"/>
        <v>87.53</v>
      </c>
      <c r="P2377">
        <f t="shared" si="1693"/>
        <v>2.5499999999999998</v>
      </c>
      <c r="Q2377">
        <f t="shared" si="1694"/>
        <v>0.52</v>
      </c>
      <c r="R2377">
        <f t="shared" si="1695"/>
        <v>0.14000000000000001</v>
      </c>
      <c r="S2377">
        <f t="shared" si="1696"/>
        <v>84.46</v>
      </c>
      <c r="T2377">
        <f t="shared" si="1697"/>
        <v>0</v>
      </c>
      <c r="U2377">
        <f t="shared" si="1698"/>
        <v>0.2576</v>
      </c>
      <c r="V2377">
        <f t="shared" si="1699"/>
        <v>2.9999999999999997E-4</v>
      </c>
      <c r="W2377">
        <f t="shared" si="1700"/>
        <v>0</v>
      </c>
      <c r="X2377">
        <f t="shared" si="1701"/>
        <v>68.53</v>
      </c>
      <c r="Y2377">
        <f t="shared" si="1702"/>
        <v>43.99</v>
      </c>
      <c r="AA2377">
        <v>35863109</v>
      </c>
      <c r="AB2377">
        <f t="shared" si="1703"/>
        <v>297.29000000000002</v>
      </c>
      <c r="AC2377">
        <f t="shared" si="1704"/>
        <v>35.97</v>
      </c>
      <c r="AD2377">
        <f>ROUND((((ET2377)-(EU2377))+AE2377),2)</f>
        <v>5.78</v>
      </c>
      <c r="AE2377">
        <f>ROUND((EU2377),2)</f>
        <v>0.41</v>
      </c>
      <c r="AF2377">
        <f>ROUND((EV2377),2)</f>
        <v>255.54</v>
      </c>
      <c r="AG2377">
        <f t="shared" si="1705"/>
        <v>0</v>
      </c>
      <c r="AH2377">
        <f>(EW2377)</f>
        <v>25.76</v>
      </c>
      <c r="AI2377">
        <f>(EX2377)</f>
        <v>0.03</v>
      </c>
      <c r="AJ2377">
        <f t="shared" si="1706"/>
        <v>0</v>
      </c>
      <c r="AK2377">
        <v>297.29000000000002</v>
      </c>
      <c r="AL2377">
        <v>35.97</v>
      </c>
      <c r="AM2377">
        <v>5.78</v>
      </c>
      <c r="AN2377">
        <v>0.41</v>
      </c>
      <c r="AO2377">
        <v>255.54</v>
      </c>
      <c r="AP2377">
        <v>0</v>
      </c>
      <c r="AQ2377">
        <v>25.76</v>
      </c>
      <c r="AR2377">
        <v>0.03</v>
      </c>
      <c r="AS2377">
        <v>0</v>
      </c>
      <c r="AT2377">
        <v>81</v>
      </c>
      <c r="AU2377">
        <v>52</v>
      </c>
      <c r="AV2377">
        <v>1</v>
      </c>
      <c r="AW2377">
        <v>1</v>
      </c>
      <c r="AZ2377">
        <v>1</v>
      </c>
      <c r="BA2377">
        <v>33.049999999999997</v>
      </c>
      <c r="BB2377">
        <v>9.01</v>
      </c>
      <c r="BC2377">
        <v>7.08</v>
      </c>
      <c r="BD2377" t="s">
        <v>3</v>
      </c>
      <c r="BE2377" t="s">
        <v>3</v>
      </c>
      <c r="BF2377" t="s">
        <v>3</v>
      </c>
      <c r="BG2377" t="s">
        <v>3</v>
      </c>
      <c r="BH2377">
        <v>0</v>
      </c>
      <c r="BI2377">
        <v>2</v>
      </c>
      <c r="BJ2377" t="s">
        <v>432</v>
      </c>
      <c r="BM2377">
        <v>108001</v>
      </c>
      <c r="BN2377">
        <v>0</v>
      </c>
      <c r="BO2377" t="s">
        <v>430</v>
      </c>
      <c r="BP2377">
        <v>1</v>
      </c>
      <c r="BQ2377">
        <v>3</v>
      </c>
      <c r="BR2377">
        <v>0</v>
      </c>
      <c r="BS2377">
        <v>33.049999999999997</v>
      </c>
      <c r="BT2377">
        <v>1</v>
      </c>
      <c r="BU2377">
        <v>1</v>
      </c>
      <c r="BV2377">
        <v>1</v>
      </c>
      <c r="BW2377">
        <v>1</v>
      </c>
      <c r="BX2377">
        <v>1</v>
      </c>
      <c r="BY2377" t="s">
        <v>3</v>
      </c>
      <c r="BZ2377">
        <v>95</v>
      </c>
      <c r="CA2377">
        <v>65</v>
      </c>
      <c r="CB2377" t="s">
        <v>3</v>
      </c>
      <c r="CE2377">
        <v>0</v>
      </c>
      <c r="CF2377">
        <v>0</v>
      </c>
      <c r="CG2377">
        <v>0</v>
      </c>
      <c r="CM2377">
        <v>0</v>
      </c>
      <c r="CN2377" t="s">
        <v>3</v>
      </c>
      <c r="CO2377">
        <v>0</v>
      </c>
      <c r="CP2377">
        <f t="shared" si="1707"/>
        <v>87.529999999999987</v>
      </c>
      <c r="CQ2377">
        <f t="shared" si="1708"/>
        <v>254.66759999999999</v>
      </c>
      <c r="CR2377">
        <f t="shared" si="1709"/>
        <v>52.077800000000003</v>
      </c>
      <c r="CS2377">
        <f t="shared" si="1710"/>
        <v>13.550499999999998</v>
      </c>
      <c r="CT2377">
        <f t="shared" si="1711"/>
        <v>8445.5969999999998</v>
      </c>
      <c r="CU2377">
        <f t="shared" si="1712"/>
        <v>0</v>
      </c>
      <c r="CV2377">
        <f t="shared" si="1713"/>
        <v>25.76</v>
      </c>
      <c r="CW2377">
        <f t="shared" si="1714"/>
        <v>0.03</v>
      </c>
      <c r="CX2377">
        <f t="shared" si="1715"/>
        <v>0</v>
      </c>
      <c r="CY2377">
        <f t="shared" si="1716"/>
        <v>68.525999999999996</v>
      </c>
      <c r="CZ2377">
        <f t="shared" si="1717"/>
        <v>43.991999999999997</v>
      </c>
      <c r="DC2377" t="s">
        <v>3</v>
      </c>
      <c r="DD2377" t="s">
        <v>3</v>
      </c>
      <c r="DE2377" t="s">
        <v>3</v>
      </c>
      <c r="DF2377" t="s">
        <v>3</v>
      </c>
      <c r="DG2377" t="s">
        <v>3</v>
      </c>
      <c r="DH2377" t="s">
        <v>3</v>
      </c>
      <c r="DI2377" t="s">
        <v>3</v>
      </c>
      <c r="DJ2377" t="s">
        <v>3</v>
      </c>
      <c r="DK2377" t="s">
        <v>3</v>
      </c>
      <c r="DL2377" t="s">
        <v>3</v>
      </c>
      <c r="DM2377" t="s">
        <v>3</v>
      </c>
      <c r="DN2377">
        <v>0</v>
      </c>
      <c r="DO2377">
        <v>0</v>
      </c>
      <c r="DP2377">
        <v>1</v>
      </c>
      <c r="DQ2377">
        <v>1</v>
      </c>
      <c r="DU2377">
        <v>1010</v>
      </c>
      <c r="DV2377" t="s">
        <v>58</v>
      </c>
      <c r="DW2377" t="s">
        <v>58</v>
      </c>
      <c r="DX2377">
        <v>100</v>
      </c>
      <c r="DZ2377" t="s">
        <v>3</v>
      </c>
      <c r="EA2377" t="s">
        <v>3</v>
      </c>
      <c r="EB2377" t="s">
        <v>3</v>
      </c>
      <c r="EC2377" t="s">
        <v>3</v>
      </c>
      <c r="EE2377">
        <v>29085386</v>
      </c>
      <c r="EF2377">
        <v>3</v>
      </c>
      <c r="EG2377" t="s">
        <v>226</v>
      </c>
      <c r="EH2377">
        <v>0</v>
      </c>
      <c r="EI2377" t="s">
        <v>3</v>
      </c>
      <c r="EJ2377">
        <v>2</v>
      </c>
      <c r="EK2377">
        <v>108001</v>
      </c>
      <c r="EL2377" t="s">
        <v>227</v>
      </c>
      <c r="EM2377" t="s">
        <v>228</v>
      </c>
      <c r="EO2377" t="s">
        <v>3</v>
      </c>
      <c r="EQ2377">
        <v>0</v>
      </c>
      <c r="ER2377">
        <v>297.29000000000002</v>
      </c>
      <c r="ES2377">
        <v>35.97</v>
      </c>
      <c r="ET2377">
        <v>5.78</v>
      </c>
      <c r="EU2377">
        <v>0.41</v>
      </c>
      <c r="EV2377">
        <v>255.54</v>
      </c>
      <c r="EW2377">
        <v>25.76</v>
      </c>
      <c r="EX2377">
        <v>0.03</v>
      </c>
      <c r="EY2377">
        <v>0</v>
      </c>
      <c r="FQ2377">
        <v>0</v>
      </c>
      <c r="FR2377">
        <f t="shared" si="1718"/>
        <v>0</v>
      </c>
      <c r="FS2377">
        <v>0</v>
      </c>
      <c r="FV2377" t="s">
        <v>25</v>
      </c>
      <c r="FW2377" t="s">
        <v>26</v>
      </c>
      <c r="FX2377">
        <v>95</v>
      </c>
      <c r="FY2377">
        <v>65</v>
      </c>
      <c r="GA2377" t="s">
        <v>3</v>
      </c>
      <c r="GD2377">
        <v>1</v>
      </c>
      <c r="GF2377">
        <v>-1123257417</v>
      </c>
      <c r="GG2377">
        <v>2</v>
      </c>
      <c r="GH2377">
        <v>1</v>
      </c>
      <c r="GI2377">
        <v>2</v>
      </c>
      <c r="GJ2377">
        <v>0</v>
      </c>
      <c r="GK2377">
        <v>0</v>
      </c>
      <c r="GL2377">
        <f t="shared" si="1719"/>
        <v>0</v>
      </c>
      <c r="GM2377">
        <f t="shared" si="1720"/>
        <v>200.05</v>
      </c>
      <c r="GN2377">
        <f t="shared" si="1721"/>
        <v>0</v>
      </c>
      <c r="GO2377">
        <f t="shared" si="1722"/>
        <v>200.05</v>
      </c>
      <c r="GP2377">
        <f t="shared" si="1723"/>
        <v>0</v>
      </c>
      <c r="GR2377">
        <v>0</v>
      </c>
      <c r="GS2377">
        <v>3</v>
      </c>
      <c r="GT2377">
        <v>0</v>
      </c>
      <c r="GU2377" t="s">
        <v>3</v>
      </c>
      <c r="GV2377">
        <f t="shared" si="1724"/>
        <v>0</v>
      </c>
      <c r="GW2377">
        <v>1</v>
      </c>
      <c r="GX2377">
        <f t="shared" si="1725"/>
        <v>0</v>
      </c>
      <c r="HA2377">
        <v>0</v>
      </c>
      <c r="HB2377">
        <v>0</v>
      </c>
      <c r="HC2377">
        <f t="shared" si="1726"/>
        <v>0</v>
      </c>
      <c r="HE2377" t="s">
        <v>3</v>
      </c>
      <c r="HF2377" t="s">
        <v>3</v>
      </c>
      <c r="HM2377" t="s">
        <v>3</v>
      </c>
      <c r="IK2377">
        <v>0</v>
      </c>
    </row>
    <row r="2378" spans="1:245">
      <c r="A2378">
        <v>17</v>
      </c>
      <c r="B2378">
        <v>1</v>
      </c>
      <c r="C2378">
        <f>ROW(SmtRes!A2518)</f>
        <v>2518</v>
      </c>
      <c r="D2378">
        <f>ROW(EtalonRes!A2447)</f>
        <v>2447</v>
      </c>
      <c r="E2378" t="s">
        <v>217</v>
      </c>
      <c r="F2378" t="s">
        <v>433</v>
      </c>
      <c r="G2378" t="s">
        <v>434</v>
      </c>
      <c r="H2378" t="s">
        <v>198</v>
      </c>
      <c r="I2378">
        <f>ROUND(5.2/100,9)</f>
        <v>5.1999999999999998E-2</v>
      </c>
      <c r="J2378">
        <v>0</v>
      </c>
      <c r="K2378">
        <f>ROUND(5.2/100,9)</f>
        <v>5.1999999999999998E-2</v>
      </c>
      <c r="O2378">
        <f t="shared" si="1692"/>
        <v>3634.75</v>
      </c>
      <c r="P2378">
        <f t="shared" si="1693"/>
        <v>2170.7399999999998</v>
      </c>
      <c r="Q2378">
        <f t="shared" si="1694"/>
        <v>140.33000000000001</v>
      </c>
      <c r="R2378">
        <f t="shared" si="1695"/>
        <v>98.8</v>
      </c>
      <c r="S2378">
        <f t="shared" si="1696"/>
        <v>1323.68</v>
      </c>
      <c r="T2378">
        <f t="shared" si="1697"/>
        <v>0</v>
      </c>
      <c r="U2378">
        <f t="shared" si="1698"/>
        <v>4.5824739999999986</v>
      </c>
      <c r="V2378">
        <f t="shared" si="1699"/>
        <v>0.27429999999999993</v>
      </c>
      <c r="W2378">
        <f t="shared" si="1700"/>
        <v>0</v>
      </c>
      <c r="X2378">
        <f t="shared" si="1701"/>
        <v>1337.13</v>
      </c>
      <c r="Y2378">
        <f t="shared" si="1702"/>
        <v>725.46</v>
      </c>
      <c r="AA2378">
        <v>35863109</v>
      </c>
      <c r="AB2378">
        <f t="shared" si="1703"/>
        <v>10010.48</v>
      </c>
      <c r="AC2378">
        <f t="shared" si="1704"/>
        <v>9055.2999999999993</v>
      </c>
      <c r="AD2378">
        <f>ROUND(((((ET2378*1.25))-((EU2378*1.25)))+AE2378),2)</f>
        <v>184.97</v>
      </c>
      <c r="AE2378">
        <f>ROUND(((EU2378*1.25)),2)</f>
        <v>57.49</v>
      </c>
      <c r="AF2378">
        <f>ROUND(((EV2378*1.15)),2)</f>
        <v>770.21</v>
      </c>
      <c r="AG2378">
        <f t="shared" si="1705"/>
        <v>0</v>
      </c>
      <c r="AH2378">
        <f>((EW2378*1.15))</f>
        <v>88.124499999999983</v>
      </c>
      <c r="AI2378">
        <f>((EX2378*1.25))</f>
        <v>5.2749999999999995</v>
      </c>
      <c r="AJ2378">
        <f t="shared" si="1706"/>
        <v>0</v>
      </c>
      <c r="AK2378">
        <v>9873.02</v>
      </c>
      <c r="AL2378">
        <v>9055.2999999999993</v>
      </c>
      <c r="AM2378">
        <v>147.97</v>
      </c>
      <c r="AN2378">
        <v>45.99</v>
      </c>
      <c r="AO2378">
        <v>669.75</v>
      </c>
      <c r="AP2378">
        <v>0</v>
      </c>
      <c r="AQ2378">
        <v>76.63</v>
      </c>
      <c r="AR2378">
        <v>4.22</v>
      </c>
      <c r="AS2378">
        <v>0</v>
      </c>
      <c r="AT2378">
        <v>94</v>
      </c>
      <c r="AU2378">
        <v>51</v>
      </c>
      <c r="AV2378">
        <v>1</v>
      </c>
      <c r="AW2378">
        <v>1</v>
      </c>
      <c r="AZ2378">
        <v>1</v>
      </c>
      <c r="BA2378">
        <v>33.049999999999997</v>
      </c>
      <c r="BB2378">
        <v>14.59</v>
      </c>
      <c r="BC2378">
        <v>4.6100000000000003</v>
      </c>
      <c r="BD2378" t="s">
        <v>3</v>
      </c>
      <c r="BE2378" t="s">
        <v>3</v>
      </c>
      <c r="BF2378" t="s">
        <v>3</v>
      </c>
      <c r="BG2378" t="s">
        <v>3</v>
      </c>
      <c r="BH2378">
        <v>0</v>
      </c>
      <c r="BI2378">
        <v>1</v>
      </c>
      <c r="BJ2378" t="s">
        <v>435</v>
      </c>
      <c r="BM2378">
        <v>11001</v>
      </c>
      <c r="BN2378">
        <v>0</v>
      </c>
      <c r="BO2378" t="s">
        <v>433</v>
      </c>
      <c r="BP2378">
        <v>1</v>
      </c>
      <c r="BQ2378">
        <v>2</v>
      </c>
      <c r="BR2378">
        <v>0</v>
      </c>
      <c r="BS2378">
        <v>33.049999999999997</v>
      </c>
      <c r="BT2378">
        <v>1</v>
      </c>
      <c r="BU2378">
        <v>1</v>
      </c>
      <c r="BV2378">
        <v>1</v>
      </c>
      <c r="BW2378">
        <v>1</v>
      </c>
      <c r="BX2378">
        <v>1</v>
      </c>
      <c r="BY2378" t="s">
        <v>3</v>
      </c>
      <c r="BZ2378">
        <v>123</v>
      </c>
      <c r="CA2378">
        <v>75</v>
      </c>
      <c r="CB2378" t="s">
        <v>3</v>
      </c>
      <c r="CE2378">
        <v>0</v>
      </c>
      <c r="CF2378">
        <v>0</v>
      </c>
      <c r="CG2378">
        <v>0</v>
      </c>
      <c r="CM2378">
        <v>0</v>
      </c>
      <c r="CN2378" t="s">
        <v>992</v>
      </c>
      <c r="CO2378">
        <v>0</v>
      </c>
      <c r="CP2378">
        <f t="shared" si="1707"/>
        <v>3634.75</v>
      </c>
      <c r="CQ2378">
        <f t="shared" si="1708"/>
        <v>41744.932999999997</v>
      </c>
      <c r="CR2378">
        <f t="shared" si="1709"/>
        <v>2698.7123000000001</v>
      </c>
      <c r="CS2378">
        <f t="shared" si="1710"/>
        <v>1900.0445</v>
      </c>
      <c r="CT2378">
        <f t="shared" si="1711"/>
        <v>25455.440500000001</v>
      </c>
      <c r="CU2378">
        <f t="shared" si="1712"/>
        <v>0</v>
      </c>
      <c r="CV2378">
        <f t="shared" si="1713"/>
        <v>88.124499999999983</v>
      </c>
      <c r="CW2378">
        <f t="shared" si="1714"/>
        <v>5.2749999999999995</v>
      </c>
      <c r="CX2378">
        <f t="shared" si="1715"/>
        <v>0</v>
      </c>
      <c r="CY2378">
        <f t="shared" si="1716"/>
        <v>1337.1312</v>
      </c>
      <c r="CZ2378">
        <f t="shared" si="1717"/>
        <v>725.46479999999997</v>
      </c>
      <c r="DC2378" t="s">
        <v>3</v>
      </c>
      <c r="DD2378" t="s">
        <v>3</v>
      </c>
      <c r="DE2378" t="s">
        <v>133</v>
      </c>
      <c r="DF2378" t="s">
        <v>133</v>
      </c>
      <c r="DG2378" t="s">
        <v>134</v>
      </c>
      <c r="DH2378" t="s">
        <v>3</v>
      </c>
      <c r="DI2378" t="s">
        <v>134</v>
      </c>
      <c r="DJ2378" t="s">
        <v>133</v>
      </c>
      <c r="DK2378" t="s">
        <v>3</v>
      </c>
      <c r="DL2378" t="s">
        <v>3</v>
      </c>
      <c r="DM2378" t="s">
        <v>3</v>
      </c>
      <c r="DN2378">
        <v>0</v>
      </c>
      <c r="DO2378">
        <v>0</v>
      </c>
      <c r="DP2378">
        <v>1</v>
      </c>
      <c r="DQ2378">
        <v>1</v>
      </c>
      <c r="DU2378">
        <v>1005</v>
      </c>
      <c r="DV2378" t="s">
        <v>198</v>
      </c>
      <c r="DW2378" t="s">
        <v>198</v>
      </c>
      <c r="DX2378">
        <v>100</v>
      </c>
      <c r="DZ2378" t="s">
        <v>3</v>
      </c>
      <c r="EA2378" t="s">
        <v>3</v>
      </c>
      <c r="EB2378" t="s">
        <v>3</v>
      </c>
      <c r="EC2378" t="s">
        <v>3</v>
      </c>
      <c r="EE2378">
        <v>29085511</v>
      </c>
      <c r="EF2378">
        <v>2</v>
      </c>
      <c r="EG2378" t="s">
        <v>135</v>
      </c>
      <c r="EH2378">
        <v>0</v>
      </c>
      <c r="EI2378" t="s">
        <v>3</v>
      </c>
      <c r="EJ2378">
        <v>1</v>
      </c>
      <c r="EK2378">
        <v>11001</v>
      </c>
      <c r="EL2378" t="s">
        <v>23</v>
      </c>
      <c r="EM2378" t="s">
        <v>188</v>
      </c>
      <c r="EO2378" t="s">
        <v>138</v>
      </c>
      <c r="EQ2378">
        <v>0</v>
      </c>
      <c r="ER2378">
        <v>9873.02</v>
      </c>
      <c r="ES2378">
        <v>9055.2999999999993</v>
      </c>
      <c r="ET2378">
        <v>147.97</v>
      </c>
      <c r="EU2378">
        <v>45.99</v>
      </c>
      <c r="EV2378">
        <v>669.75</v>
      </c>
      <c r="EW2378">
        <v>76.63</v>
      </c>
      <c r="EX2378">
        <v>4.22</v>
      </c>
      <c r="EY2378">
        <v>0</v>
      </c>
      <c r="FQ2378">
        <v>0</v>
      </c>
      <c r="FR2378">
        <f t="shared" si="1718"/>
        <v>0</v>
      </c>
      <c r="FS2378">
        <v>0</v>
      </c>
      <c r="FT2378" t="s">
        <v>139</v>
      </c>
      <c r="FU2378" t="s">
        <v>25</v>
      </c>
      <c r="FV2378" t="s">
        <v>25</v>
      </c>
      <c r="FW2378" t="s">
        <v>26</v>
      </c>
      <c r="FX2378">
        <v>110.7</v>
      </c>
      <c r="FY2378">
        <v>63.75</v>
      </c>
      <c r="GA2378" t="s">
        <v>3</v>
      </c>
      <c r="GD2378">
        <v>1</v>
      </c>
      <c r="GF2378">
        <v>-3766666</v>
      </c>
      <c r="GG2378">
        <v>2</v>
      </c>
      <c r="GH2378">
        <v>1</v>
      </c>
      <c r="GI2378">
        <v>2</v>
      </c>
      <c r="GJ2378">
        <v>0</v>
      </c>
      <c r="GK2378">
        <v>0</v>
      </c>
      <c r="GL2378">
        <f t="shared" si="1719"/>
        <v>0</v>
      </c>
      <c r="GM2378">
        <f t="shared" si="1720"/>
        <v>5697.34</v>
      </c>
      <c r="GN2378">
        <f t="shared" si="1721"/>
        <v>5697.34</v>
      </c>
      <c r="GO2378">
        <f t="shared" si="1722"/>
        <v>0</v>
      </c>
      <c r="GP2378">
        <f t="shared" si="1723"/>
        <v>0</v>
      </c>
      <c r="GR2378">
        <v>0</v>
      </c>
      <c r="GS2378">
        <v>3</v>
      </c>
      <c r="GT2378">
        <v>0</v>
      </c>
      <c r="GU2378" t="s">
        <v>3</v>
      </c>
      <c r="GV2378">
        <f t="shared" si="1724"/>
        <v>0</v>
      </c>
      <c r="GW2378">
        <v>1</v>
      </c>
      <c r="GX2378">
        <f t="shared" si="1725"/>
        <v>0</v>
      </c>
      <c r="HA2378">
        <v>0</v>
      </c>
      <c r="HB2378">
        <v>0</v>
      </c>
      <c r="HC2378">
        <f t="shared" si="1726"/>
        <v>0</v>
      </c>
      <c r="HE2378" t="s">
        <v>3</v>
      </c>
      <c r="HF2378" t="s">
        <v>3</v>
      </c>
      <c r="HM2378" t="s">
        <v>3</v>
      </c>
      <c r="IK2378">
        <v>0</v>
      </c>
    </row>
    <row r="2379" spans="1:245">
      <c r="A2379">
        <v>18</v>
      </c>
      <c r="B2379">
        <v>1</v>
      </c>
      <c r="C2379">
        <v>2513</v>
      </c>
      <c r="E2379" t="s">
        <v>279</v>
      </c>
      <c r="F2379" t="s">
        <v>436</v>
      </c>
      <c r="G2379" t="s">
        <v>437</v>
      </c>
      <c r="H2379" t="s">
        <v>155</v>
      </c>
      <c r="I2379">
        <f>I2378*J2379</f>
        <v>5.2</v>
      </c>
      <c r="J2379">
        <v>100.00000000000001</v>
      </c>
      <c r="K2379">
        <v>100</v>
      </c>
      <c r="O2379">
        <f t="shared" si="1692"/>
        <v>2774.65</v>
      </c>
      <c r="P2379">
        <f t="shared" si="1693"/>
        <v>2774.65</v>
      </c>
      <c r="Q2379">
        <f t="shared" si="1694"/>
        <v>0</v>
      </c>
      <c r="R2379">
        <f t="shared" si="1695"/>
        <v>0</v>
      </c>
      <c r="S2379">
        <f t="shared" si="1696"/>
        <v>0</v>
      </c>
      <c r="T2379">
        <f t="shared" si="1697"/>
        <v>0</v>
      </c>
      <c r="U2379">
        <f t="shared" si="1698"/>
        <v>0</v>
      </c>
      <c r="V2379">
        <f t="shared" si="1699"/>
        <v>0</v>
      </c>
      <c r="W2379">
        <f t="shared" si="1700"/>
        <v>16.12</v>
      </c>
      <c r="X2379">
        <f t="shared" si="1701"/>
        <v>0</v>
      </c>
      <c r="Y2379">
        <f t="shared" si="1702"/>
        <v>0</v>
      </c>
      <c r="AA2379">
        <v>35863109</v>
      </c>
      <c r="AB2379">
        <f t="shared" si="1703"/>
        <v>67.8</v>
      </c>
      <c r="AC2379">
        <f t="shared" si="1704"/>
        <v>67.8</v>
      </c>
      <c r="AD2379">
        <f>ROUND((((ET2379)-(EU2379))+AE2379),2)</f>
        <v>0</v>
      </c>
      <c r="AE2379">
        <f>ROUND((EU2379),2)</f>
        <v>0</v>
      </c>
      <c r="AF2379">
        <f>ROUND((EV2379),2)</f>
        <v>0</v>
      </c>
      <c r="AG2379">
        <f t="shared" si="1705"/>
        <v>0</v>
      </c>
      <c r="AH2379">
        <f>(EW2379)</f>
        <v>0</v>
      </c>
      <c r="AI2379">
        <f>(EX2379)</f>
        <v>0</v>
      </c>
      <c r="AJ2379">
        <f t="shared" si="1706"/>
        <v>3.1</v>
      </c>
      <c r="AK2379">
        <v>67.8</v>
      </c>
      <c r="AL2379">
        <v>67.8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3.1</v>
      </c>
      <c r="AT2379">
        <v>0</v>
      </c>
      <c r="AU2379">
        <v>0</v>
      </c>
      <c r="AV2379">
        <v>1</v>
      </c>
      <c r="AW2379">
        <v>1</v>
      </c>
      <c r="AZ2379">
        <v>1</v>
      </c>
      <c r="BA2379">
        <v>1</v>
      </c>
      <c r="BB2379">
        <v>1</v>
      </c>
      <c r="BC2379">
        <v>7.87</v>
      </c>
      <c r="BD2379" t="s">
        <v>3</v>
      </c>
      <c r="BE2379" t="s">
        <v>3</v>
      </c>
      <c r="BF2379" t="s">
        <v>3</v>
      </c>
      <c r="BG2379" t="s">
        <v>3</v>
      </c>
      <c r="BH2379">
        <v>3</v>
      </c>
      <c r="BI2379">
        <v>1</v>
      </c>
      <c r="BJ2379" t="s">
        <v>438</v>
      </c>
      <c r="BM2379">
        <v>500001</v>
      </c>
      <c r="BN2379">
        <v>0</v>
      </c>
      <c r="BO2379" t="s">
        <v>436</v>
      </c>
      <c r="BP2379">
        <v>1</v>
      </c>
      <c r="BQ2379">
        <v>8</v>
      </c>
      <c r="BR2379">
        <v>0</v>
      </c>
      <c r="BS2379">
        <v>1</v>
      </c>
      <c r="BT2379">
        <v>1</v>
      </c>
      <c r="BU2379">
        <v>1</v>
      </c>
      <c r="BV2379">
        <v>1</v>
      </c>
      <c r="BW2379">
        <v>1</v>
      </c>
      <c r="BX2379">
        <v>1</v>
      </c>
      <c r="BY2379" t="s">
        <v>3</v>
      </c>
      <c r="BZ2379">
        <v>0</v>
      </c>
      <c r="CA2379">
        <v>0</v>
      </c>
      <c r="CB2379" t="s">
        <v>3</v>
      </c>
      <c r="CE2379">
        <v>0</v>
      </c>
      <c r="CF2379">
        <v>0</v>
      </c>
      <c r="CG2379">
        <v>0</v>
      </c>
      <c r="CM2379">
        <v>0</v>
      </c>
      <c r="CN2379" t="s">
        <v>3</v>
      </c>
      <c r="CO2379">
        <v>0</v>
      </c>
      <c r="CP2379">
        <f t="shared" si="1707"/>
        <v>2774.65</v>
      </c>
      <c r="CQ2379">
        <f t="shared" si="1708"/>
        <v>533.58600000000001</v>
      </c>
      <c r="CR2379">
        <f t="shared" si="1709"/>
        <v>0</v>
      </c>
      <c r="CS2379">
        <f t="shared" si="1710"/>
        <v>0</v>
      </c>
      <c r="CT2379">
        <f t="shared" si="1711"/>
        <v>0</v>
      </c>
      <c r="CU2379">
        <f t="shared" si="1712"/>
        <v>0</v>
      </c>
      <c r="CV2379">
        <f t="shared" si="1713"/>
        <v>0</v>
      </c>
      <c r="CW2379">
        <f t="shared" si="1714"/>
        <v>0</v>
      </c>
      <c r="CX2379">
        <f t="shared" si="1715"/>
        <v>3.1</v>
      </c>
      <c r="CY2379">
        <f t="shared" si="1716"/>
        <v>0</v>
      </c>
      <c r="CZ2379">
        <f t="shared" si="1717"/>
        <v>0</v>
      </c>
      <c r="DC2379" t="s">
        <v>3</v>
      </c>
      <c r="DD2379" t="s">
        <v>3</v>
      </c>
      <c r="DE2379" t="s">
        <v>3</v>
      </c>
      <c r="DF2379" t="s">
        <v>3</v>
      </c>
      <c r="DG2379" t="s">
        <v>3</v>
      </c>
      <c r="DH2379" t="s">
        <v>3</v>
      </c>
      <c r="DI2379" t="s">
        <v>3</v>
      </c>
      <c r="DJ2379" t="s">
        <v>3</v>
      </c>
      <c r="DK2379" t="s">
        <v>3</v>
      </c>
      <c r="DL2379" t="s">
        <v>3</v>
      </c>
      <c r="DM2379" t="s">
        <v>3</v>
      </c>
      <c r="DN2379">
        <v>0</v>
      </c>
      <c r="DO2379">
        <v>0</v>
      </c>
      <c r="DP2379">
        <v>1</v>
      </c>
      <c r="DQ2379">
        <v>1</v>
      </c>
      <c r="DU2379">
        <v>1005</v>
      </c>
      <c r="DV2379" t="s">
        <v>155</v>
      </c>
      <c r="DW2379" t="s">
        <v>155</v>
      </c>
      <c r="DX2379">
        <v>1</v>
      </c>
      <c r="DZ2379" t="s">
        <v>3</v>
      </c>
      <c r="EA2379" t="s">
        <v>3</v>
      </c>
      <c r="EB2379" t="s">
        <v>3</v>
      </c>
      <c r="EC2379" t="s">
        <v>3</v>
      </c>
      <c r="EE2379">
        <v>29085443</v>
      </c>
      <c r="EF2379">
        <v>8</v>
      </c>
      <c r="EG2379" t="s">
        <v>144</v>
      </c>
      <c r="EH2379">
        <v>0</v>
      </c>
      <c r="EI2379" t="s">
        <v>3</v>
      </c>
      <c r="EJ2379">
        <v>1</v>
      </c>
      <c r="EK2379">
        <v>500001</v>
      </c>
      <c r="EL2379" t="s">
        <v>145</v>
      </c>
      <c r="EM2379" t="s">
        <v>146</v>
      </c>
      <c r="EO2379" t="s">
        <v>3</v>
      </c>
      <c r="EQ2379">
        <v>0</v>
      </c>
      <c r="ER2379">
        <v>67.8</v>
      </c>
      <c r="ES2379">
        <v>67.8</v>
      </c>
      <c r="ET2379">
        <v>0</v>
      </c>
      <c r="EU2379">
        <v>0</v>
      </c>
      <c r="EV2379">
        <v>0</v>
      </c>
      <c r="EW2379">
        <v>0</v>
      </c>
      <c r="EX2379">
        <v>0</v>
      </c>
      <c r="FQ2379">
        <v>0</v>
      </c>
      <c r="FR2379">
        <f t="shared" si="1718"/>
        <v>0</v>
      </c>
      <c r="FS2379">
        <v>0</v>
      </c>
      <c r="FX2379">
        <v>0</v>
      </c>
      <c r="FY2379">
        <v>0</v>
      </c>
      <c r="GA2379" t="s">
        <v>3</v>
      </c>
      <c r="GD2379">
        <v>1</v>
      </c>
      <c r="GF2379">
        <v>-236491345</v>
      </c>
      <c r="GG2379">
        <v>2</v>
      </c>
      <c r="GH2379">
        <v>1</v>
      </c>
      <c r="GI2379">
        <v>2</v>
      </c>
      <c r="GJ2379">
        <v>0</v>
      </c>
      <c r="GK2379">
        <v>0</v>
      </c>
      <c r="GL2379">
        <f t="shared" si="1719"/>
        <v>0</v>
      </c>
      <c r="GM2379">
        <f t="shared" si="1720"/>
        <v>2774.65</v>
      </c>
      <c r="GN2379">
        <f t="shared" si="1721"/>
        <v>2774.65</v>
      </c>
      <c r="GO2379">
        <f t="shared" si="1722"/>
        <v>0</v>
      </c>
      <c r="GP2379">
        <f t="shared" si="1723"/>
        <v>0</v>
      </c>
      <c r="GR2379">
        <v>0</v>
      </c>
      <c r="GS2379">
        <v>3</v>
      </c>
      <c r="GT2379">
        <v>0</v>
      </c>
      <c r="GU2379" t="s">
        <v>3</v>
      </c>
      <c r="GV2379">
        <f t="shared" si="1724"/>
        <v>0</v>
      </c>
      <c r="GW2379">
        <v>1</v>
      </c>
      <c r="GX2379">
        <f t="shared" si="1725"/>
        <v>0</v>
      </c>
      <c r="HA2379">
        <v>0</v>
      </c>
      <c r="HB2379">
        <v>0</v>
      </c>
      <c r="HC2379">
        <f t="shared" si="1726"/>
        <v>0</v>
      </c>
      <c r="HE2379" t="s">
        <v>3</v>
      </c>
      <c r="HF2379" t="s">
        <v>3</v>
      </c>
      <c r="HM2379" t="s">
        <v>3</v>
      </c>
      <c r="IK2379">
        <v>0</v>
      </c>
    </row>
    <row r="2380" spans="1:245">
      <c r="A2380">
        <v>17</v>
      </c>
      <c r="B2380">
        <v>1</v>
      </c>
      <c r="C2380">
        <f>ROW(SmtRes!A2538)</f>
        <v>2538</v>
      </c>
      <c r="D2380">
        <f>ROW(EtalonRes!A2468)</f>
        <v>2468</v>
      </c>
      <c r="E2380" t="s">
        <v>222</v>
      </c>
      <c r="F2380" t="s">
        <v>253</v>
      </c>
      <c r="G2380" t="s">
        <v>254</v>
      </c>
      <c r="H2380" t="s">
        <v>255</v>
      </c>
      <c r="I2380">
        <f>ROUND(5.2/100,9)</f>
        <v>5.1999999999999998E-2</v>
      </c>
      <c r="J2380">
        <v>0</v>
      </c>
      <c r="K2380">
        <f>ROUND(5.2/100,9)</f>
        <v>5.1999999999999998E-2</v>
      </c>
      <c r="O2380">
        <f t="shared" si="1692"/>
        <v>3538.94</v>
      </c>
      <c r="P2380">
        <f t="shared" si="1693"/>
        <v>1791.72</v>
      </c>
      <c r="Q2380">
        <f t="shared" si="1694"/>
        <v>8.41</v>
      </c>
      <c r="R2380">
        <f t="shared" si="1695"/>
        <v>0</v>
      </c>
      <c r="S2380">
        <f t="shared" si="1696"/>
        <v>1738.81</v>
      </c>
      <c r="T2380">
        <f t="shared" si="1697"/>
        <v>0</v>
      </c>
      <c r="U2380">
        <f t="shared" si="1698"/>
        <v>5.8005999999999993</v>
      </c>
      <c r="V2380">
        <f t="shared" si="1699"/>
        <v>0</v>
      </c>
      <c r="W2380">
        <f t="shared" si="1700"/>
        <v>0</v>
      </c>
      <c r="X2380">
        <f t="shared" si="1701"/>
        <v>1564.93</v>
      </c>
      <c r="Y2380">
        <f t="shared" si="1702"/>
        <v>747.69</v>
      </c>
      <c r="AA2380">
        <v>35863109</v>
      </c>
      <c r="AB2380">
        <f t="shared" si="1703"/>
        <v>6621.29</v>
      </c>
      <c r="AC2380">
        <f t="shared" si="1704"/>
        <v>5584.47</v>
      </c>
      <c r="AD2380">
        <f>ROUND(((((ET2380*1.25))-((EU2380*1.25)))+AE2380),2)</f>
        <v>25.06</v>
      </c>
      <c r="AE2380">
        <f>ROUND(((EU2380*1.25)),2)</f>
        <v>0</v>
      </c>
      <c r="AF2380">
        <f>ROUND(((EV2380*1.15)),2)</f>
        <v>1011.76</v>
      </c>
      <c r="AG2380">
        <f t="shared" si="1705"/>
        <v>0</v>
      </c>
      <c r="AH2380">
        <f>((EW2380*1.15))</f>
        <v>111.55</v>
      </c>
      <c r="AI2380">
        <f>((EX2380*1.25))</f>
        <v>0</v>
      </c>
      <c r="AJ2380">
        <f t="shared" si="1706"/>
        <v>0</v>
      </c>
      <c r="AK2380">
        <v>6484.31</v>
      </c>
      <c r="AL2380">
        <v>5584.47</v>
      </c>
      <c r="AM2380">
        <v>20.05</v>
      </c>
      <c r="AN2380">
        <v>0</v>
      </c>
      <c r="AO2380">
        <v>879.79</v>
      </c>
      <c r="AP2380">
        <v>0</v>
      </c>
      <c r="AQ2380">
        <v>97</v>
      </c>
      <c r="AR2380">
        <v>0</v>
      </c>
      <c r="AS2380">
        <v>0</v>
      </c>
      <c r="AT2380">
        <v>90</v>
      </c>
      <c r="AU2380">
        <v>43</v>
      </c>
      <c r="AV2380">
        <v>1</v>
      </c>
      <c r="AW2380">
        <v>1</v>
      </c>
      <c r="AZ2380">
        <v>1</v>
      </c>
      <c r="BA2380">
        <v>33.049999999999997</v>
      </c>
      <c r="BB2380">
        <v>6.45</v>
      </c>
      <c r="BC2380">
        <v>6.17</v>
      </c>
      <c r="BD2380" t="s">
        <v>3</v>
      </c>
      <c r="BE2380" t="s">
        <v>3</v>
      </c>
      <c r="BF2380" t="s">
        <v>3</v>
      </c>
      <c r="BG2380" t="s">
        <v>3</v>
      </c>
      <c r="BH2380">
        <v>0</v>
      </c>
      <c r="BI2380">
        <v>1</v>
      </c>
      <c r="BJ2380" t="s">
        <v>256</v>
      </c>
      <c r="BM2380">
        <v>10001</v>
      </c>
      <c r="BN2380">
        <v>0</v>
      </c>
      <c r="BO2380" t="s">
        <v>253</v>
      </c>
      <c r="BP2380">
        <v>1</v>
      </c>
      <c r="BQ2380">
        <v>2</v>
      </c>
      <c r="BR2380">
        <v>0</v>
      </c>
      <c r="BS2380">
        <v>33.049999999999997</v>
      </c>
      <c r="BT2380">
        <v>1</v>
      </c>
      <c r="BU2380">
        <v>1</v>
      </c>
      <c r="BV2380">
        <v>1</v>
      </c>
      <c r="BW2380">
        <v>1</v>
      </c>
      <c r="BX2380">
        <v>1</v>
      </c>
      <c r="BY2380" t="s">
        <v>3</v>
      </c>
      <c r="BZ2380">
        <v>118</v>
      </c>
      <c r="CA2380">
        <v>63</v>
      </c>
      <c r="CB2380" t="s">
        <v>3</v>
      </c>
      <c r="CE2380">
        <v>0</v>
      </c>
      <c r="CF2380">
        <v>0</v>
      </c>
      <c r="CG2380">
        <v>0</v>
      </c>
      <c r="CM2380">
        <v>0</v>
      </c>
      <c r="CN2380" t="s">
        <v>992</v>
      </c>
      <c r="CO2380">
        <v>0</v>
      </c>
      <c r="CP2380">
        <f t="shared" si="1707"/>
        <v>3538.94</v>
      </c>
      <c r="CQ2380">
        <f t="shared" si="1708"/>
        <v>34456.179900000003</v>
      </c>
      <c r="CR2380">
        <f t="shared" si="1709"/>
        <v>161.637</v>
      </c>
      <c r="CS2380">
        <f t="shared" si="1710"/>
        <v>0</v>
      </c>
      <c r="CT2380">
        <f t="shared" si="1711"/>
        <v>33438.667999999998</v>
      </c>
      <c r="CU2380">
        <f t="shared" si="1712"/>
        <v>0</v>
      </c>
      <c r="CV2380">
        <f t="shared" si="1713"/>
        <v>111.55</v>
      </c>
      <c r="CW2380">
        <f t="shared" si="1714"/>
        <v>0</v>
      </c>
      <c r="CX2380">
        <f t="shared" si="1715"/>
        <v>0</v>
      </c>
      <c r="CY2380">
        <f t="shared" si="1716"/>
        <v>1564.9289999999999</v>
      </c>
      <c r="CZ2380">
        <f t="shared" si="1717"/>
        <v>747.68830000000003</v>
      </c>
      <c r="DC2380" t="s">
        <v>3</v>
      </c>
      <c r="DD2380" t="s">
        <v>3</v>
      </c>
      <c r="DE2380" t="s">
        <v>133</v>
      </c>
      <c r="DF2380" t="s">
        <v>133</v>
      </c>
      <c r="DG2380" t="s">
        <v>134</v>
      </c>
      <c r="DH2380" t="s">
        <v>3</v>
      </c>
      <c r="DI2380" t="s">
        <v>134</v>
      </c>
      <c r="DJ2380" t="s">
        <v>133</v>
      </c>
      <c r="DK2380" t="s">
        <v>3</v>
      </c>
      <c r="DL2380" t="s">
        <v>3</v>
      </c>
      <c r="DM2380" t="s">
        <v>3</v>
      </c>
      <c r="DN2380">
        <v>0</v>
      </c>
      <c r="DO2380">
        <v>0</v>
      </c>
      <c r="DP2380">
        <v>1</v>
      </c>
      <c r="DQ2380">
        <v>1</v>
      </c>
      <c r="DU2380">
        <v>1005</v>
      </c>
      <c r="DV2380" t="s">
        <v>255</v>
      </c>
      <c r="DW2380" t="s">
        <v>255</v>
      </c>
      <c r="DX2380">
        <v>100</v>
      </c>
      <c r="DZ2380" t="s">
        <v>3</v>
      </c>
      <c r="EA2380" t="s">
        <v>3</v>
      </c>
      <c r="EB2380" t="s">
        <v>3</v>
      </c>
      <c r="EC2380" t="s">
        <v>3</v>
      </c>
      <c r="EE2380">
        <v>29085510</v>
      </c>
      <c r="EF2380">
        <v>2</v>
      </c>
      <c r="EG2380" t="s">
        <v>135</v>
      </c>
      <c r="EH2380">
        <v>0</v>
      </c>
      <c r="EI2380" t="s">
        <v>3</v>
      </c>
      <c r="EJ2380">
        <v>1</v>
      </c>
      <c r="EK2380">
        <v>10001</v>
      </c>
      <c r="EL2380" t="s">
        <v>136</v>
      </c>
      <c r="EM2380" t="s">
        <v>137</v>
      </c>
      <c r="EO2380" t="s">
        <v>138</v>
      </c>
      <c r="EQ2380">
        <v>0</v>
      </c>
      <c r="ER2380">
        <v>6484.31</v>
      </c>
      <c r="ES2380">
        <v>5584.47</v>
      </c>
      <c r="ET2380">
        <v>20.05</v>
      </c>
      <c r="EU2380">
        <v>0</v>
      </c>
      <c r="EV2380">
        <v>879.79</v>
      </c>
      <c r="EW2380">
        <v>97</v>
      </c>
      <c r="EX2380">
        <v>0</v>
      </c>
      <c r="EY2380">
        <v>0</v>
      </c>
      <c r="FQ2380">
        <v>0</v>
      </c>
      <c r="FR2380">
        <f t="shared" si="1718"/>
        <v>0</v>
      </c>
      <c r="FS2380">
        <v>0</v>
      </c>
      <c r="FT2380" t="s">
        <v>139</v>
      </c>
      <c r="FU2380" t="s">
        <v>25</v>
      </c>
      <c r="FV2380" t="s">
        <v>25</v>
      </c>
      <c r="FW2380" t="s">
        <v>26</v>
      </c>
      <c r="FX2380">
        <v>106.2</v>
      </c>
      <c r="FY2380">
        <v>53.55</v>
      </c>
      <c r="GA2380" t="s">
        <v>3</v>
      </c>
      <c r="GD2380">
        <v>1</v>
      </c>
      <c r="GF2380">
        <v>1466030338</v>
      </c>
      <c r="GG2380">
        <v>2</v>
      </c>
      <c r="GH2380">
        <v>1</v>
      </c>
      <c r="GI2380">
        <v>2</v>
      </c>
      <c r="GJ2380">
        <v>0</v>
      </c>
      <c r="GK2380">
        <v>0</v>
      </c>
      <c r="GL2380">
        <f t="shared" si="1719"/>
        <v>0</v>
      </c>
      <c r="GM2380">
        <f t="shared" si="1720"/>
        <v>5851.56</v>
      </c>
      <c r="GN2380">
        <f t="shared" si="1721"/>
        <v>5851.56</v>
      </c>
      <c r="GO2380">
        <f t="shared" si="1722"/>
        <v>0</v>
      </c>
      <c r="GP2380">
        <f t="shared" si="1723"/>
        <v>0</v>
      </c>
      <c r="GR2380">
        <v>0</v>
      </c>
      <c r="GS2380">
        <v>3</v>
      </c>
      <c r="GT2380">
        <v>0</v>
      </c>
      <c r="GU2380" t="s">
        <v>3</v>
      </c>
      <c r="GV2380">
        <f t="shared" si="1724"/>
        <v>0</v>
      </c>
      <c r="GW2380">
        <v>1</v>
      </c>
      <c r="GX2380">
        <f t="shared" si="1725"/>
        <v>0</v>
      </c>
      <c r="HA2380">
        <v>0</v>
      </c>
      <c r="HB2380">
        <v>0</v>
      </c>
      <c r="HC2380">
        <f t="shared" si="1726"/>
        <v>0</v>
      </c>
      <c r="HE2380" t="s">
        <v>3</v>
      </c>
      <c r="HF2380" t="s">
        <v>3</v>
      </c>
      <c r="HM2380" t="s">
        <v>3</v>
      </c>
      <c r="IK2380">
        <v>0</v>
      </c>
    </row>
    <row r="2381" spans="1:245">
      <c r="A2381">
        <v>17</v>
      </c>
      <c r="B2381">
        <v>1</v>
      </c>
      <c r="C2381">
        <f>ROW(SmtRes!A2549)</f>
        <v>2549</v>
      </c>
      <c r="D2381">
        <f>ROW(EtalonRes!A2478)</f>
        <v>2478</v>
      </c>
      <c r="E2381" t="s">
        <v>243</v>
      </c>
      <c r="F2381" t="s">
        <v>258</v>
      </c>
      <c r="G2381" t="s">
        <v>259</v>
      </c>
      <c r="H2381" t="s">
        <v>58</v>
      </c>
      <c r="I2381">
        <f>ROUND(2/100,9)</f>
        <v>0.02</v>
      </c>
      <c r="J2381">
        <v>0</v>
      </c>
      <c r="K2381">
        <f>ROUND(2/100,9)</f>
        <v>0.02</v>
      </c>
      <c r="O2381">
        <f t="shared" si="1692"/>
        <v>538.75</v>
      </c>
      <c r="P2381">
        <f t="shared" si="1693"/>
        <v>37.31</v>
      </c>
      <c r="Q2381">
        <f t="shared" si="1694"/>
        <v>38.24</v>
      </c>
      <c r="R2381">
        <f t="shared" si="1695"/>
        <v>7.85</v>
      </c>
      <c r="S2381">
        <f t="shared" si="1696"/>
        <v>463.2</v>
      </c>
      <c r="T2381">
        <f t="shared" si="1697"/>
        <v>0</v>
      </c>
      <c r="U2381">
        <f t="shared" si="1698"/>
        <v>1.4128000000000001</v>
      </c>
      <c r="V2381">
        <f t="shared" si="1699"/>
        <v>1.7600000000000001E-2</v>
      </c>
      <c r="W2381">
        <f t="shared" si="1700"/>
        <v>0</v>
      </c>
      <c r="X2381">
        <f t="shared" si="1701"/>
        <v>381.55</v>
      </c>
      <c r="Y2381">
        <f t="shared" si="1702"/>
        <v>244.95</v>
      </c>
      <c r="AA2381">
        <v>35863109</v>
      </c>
      <c r="AB2381">
        <f t="shared" si="1703"/>
        <v>1442.38</v>
      </c>
      <c r="AC2381">
        <f t="shared" si="1704"/>
        <v>515.36</v>
      </c>
      <c r="AD2381">
        <f>ROUND((((ET2381)-(EU2381))+AE2381),2)</f>
        <v>226.27</v>
      </c>
      <c r="AE2381">
        <f>ROUND((EU2381),2)</f>
        <v>11.88</v>
      </c>
      <c r="AF2381">
        <f>ROUND((EV2381),2)</f>
        <v>700.75</v>
      </c>
      <c r="AG2381">
        <f t="shared" si="1705"/>
        <v>0</v>
      </c>
      <c r="AH2381">
        <f>(EW2381)</f>
        <v>70.64</v>
      </c>
      <c r="AI2381">
        <f>(EX2381)</f>
        <v>0.88</v>
      </c>
      <c r="AJ2381">
        <f t="shared" si="1706"/>
        <v>0</v>
      </c>
      <c r="AK2381">
        <v>1442.38</v>
      </c>
      <c r="AL2381">
        <v>515.36</v>
      </c>
      <c r="AM2381">
        <v>226.27</v>
      </c>
      <c r="AN2381">
        <v>11.88</v>
      </c>
      <c r="AO2381">
        <v>700.75</v>
      </c>
      <c r="AP2381">
        <v>0</v>
      </c>
      <c r="AQ2381">
        <v>70.64</v>
      </c>
      <c r="AR2381">
        <v>0.88</v>
      </c>
      <c r="AS2381">
        <v>0</v>
      </c>
      <c r="AT2381">
        <v>81</v>
      </c>
      <c r="AU2381">
        <v>52</v>
      </c>
      <c r="AV2381">
        <v>1</v>
      </c>
      <c r="AW2381">
        <v>1</v>
      </c>
      <c r="AZ2381">
        <v>1</v>
      </c>
      <c r="BA2381">
        <v>33.049999999999997</v>
      </c>
      <c r="BB2381">
        <v>8.4499999999999993</v>
      </c>
      <c r="BC2381">
        <v>3.62</v>
      </c>
      <c r="BD2381" t="s">
        <v>3</v>
      </c>
      <c r="BE2381" t="s">
        <v>3</v>
      </c>
      <c r="BF2381" t="s">
        <v>3</v>
      </c>
      <c r="BG2381" t="s">
        <v>3</v>
      </c>
      <c r="BH2381">
        <v>0</v>
      </c>
      <c r="BI2381">
        <v>2</v>
      </c>
      <c r="BJ2381" t="s">
        <v>260</v>
      </c>
      <c r="BM2381">
        <v>108001</v>
      </c>
      <c r="BN2381">
        <v>0</v>
      </c>
      <c r="BO2381" t="s">
        <v>258</v>
      </c>
      <c r="BP2381">
        <v>1</v>
      </c>
      <c r="BQ2381">
        <v>3</v>
      </c>
      <c r="BR2381">
        <v>0</v>
      </c>
      <c r="BS2381">
        <v>33.049999999999997</v>
      </c>
      <c r="BT2381">
        <v>1</v>
      </c>
      <c r="BU2381">
        <v>1</v>
      </c>
      <c r="BV2381">
        <v>1</v>
      </c>
      <c r="BW2381">
        <v>1</v>
      </c>
      <c r="BX2381">
        <v>1</v>
      </c>
      <c r="BY2381" t="s">
        <v>3</v>
      </c>
      <c r="BZ2381">
        <v>95</v>
      </c>
      <c r="CA2381">
        <v>65</v>
      </c>
      <c r="CB2381" t="s">
        <v>3</v>
      </c>
      <c r="CE2381">
        <v>0</v>
      </c>
      <c r="CF2381">
        <v>0</v>
      </c>
      <c r="CG2381">
        <v>0</v>
      </c>
      <c r="CM2381">
        <v>0</v>
      </c>
      <c r="CN2381" t="s">
        <v>3</v>
      </c>
      <c r="CO2381">
        <v>0</v>
      </c>
      <c r="CP2381">
        <f t="shared" si="1707"/>
        <v>538.75</v>
      </c>
      <c r="CQ2381">
        <f t="shared" si="1708"/>
        <v>1865.6032</v>
      </c>
      <c r="CR2381">
        <f t="shared" si="1709"/>
        <v>1911.9814999999999</v>
      </c>
      <c r="CS2381">
        <f t="shared" si="1710"/>
        <v>392.63400000000001</v>
      </c>
      <c r="CT2381">
        <f t="shared" si="1711"/>
        <v>23159.787499999999</v>
      </c>
      <c r="CU2381">
        <f t="shared" si="1712"/>
        <v>0</v>
      </c>
      <c r="CV2381">
        <f t="shared" si="1713"/>
        <v>70.64</v>
      </c>
      <c r="CW2381">
        <f t="shared" si="1714"/>
        <v>0.88</v>
      </c>
      <c r="CX2381">
        <f t="shared" si="1715"/>
        <v>0</v>
      </c>
      <c r="CY2381">
        <f t="shared" si="1716"/>
        <v>381.55050000000006</v>
      </c>
      <c r="CZ2381">
        <f t="shared" si="1717"/>
        <v>244.94600000000003</v>
      </c>
      <c r="DC2381" t="s">
        <v>3</v>
      </c>
      <c r="DD2381" t="s">
        <v>3</v>
      </c>
      <c r="DE2381" t="s">
        <v>3</v>
      </c>
      <c r="DF2381" t="s">
        <v>3</v>
      </c>
      <c r="DG2381" t="s">
        <v>3</v>
      </c>
      <c r="DH2381" t="s">
        <v>3</v>
      </c>
      <c r="DI2381" t="s">
        <v>3</v>
      </c>
      <c r="DJ2381" t="s">
        <v>3</v>
      </c>
      <c r="DK2381" t="s">
        <v>3</v>
      </c>
      <c r="DL2381" t="s">
        <v>3</v>
      </c>
      <c r="DM2381" t="s">
        <v>3</v>
      </c>
      <c r="DN2381">
        <v>0</v>
      </c>
      <c r="DO2381">
        <v>0</v>
      </c>
      <c r="DP2381">
        <v>1</v>
      </c>
      <c r="DQ2381">
        <v>1</v>
      </c>
      <c r="DU2381">
        <v>1010</v>
      </c>
      <c r="DV2381" t="s">
        <v>58</v>
      </c>
      <c r="DW2381" t="s">
        <v>58</v>
      </c>
      <c r="DX2381">
        <v>100</v>
      </c>
      <c r="DZ2381" t="s">
        <v>3</v>
      </c>
      <c r="EA2381" t="s">
        <v>3</v>
      </c>
      <c r="EB2381" t="s">
        <v>3</v>
      </c>
      <c r="EC2381" t="s">
        <v>3</v>
      </c>
      <c r="EE2381">
        <v>29085386</v>
      </c>
      <c r="EF2381">
        <v>3</v>
      </c>
      <c r="EG2381" t="s">
        <v>226</v>
      </c>
      <c r="EH2381">
        <v>0</v>
      </c>
      <c r="EI2381" t="s">
        <v>3</v>
      </c>
      <c r="EJ2381">
        <v>2</v>
      </c>
      <c r="EK2381">
        <v>108001</v>
      </c>
      <c r="EL2381" t="s">
        <v>227</v>
      </c>
      <c r="EM2381" t="s">
        <v>228</v>
      </c>
      <c r="EO2381" t="s">
        <v>3</v>
      </c>
      <c r="EQ2381">
        <v>0</v>
      </c>
      <c r="ER2381">
        <v>1442.38</v>
      </c>
      <c r="ES2381">
        <v>515.36</v>
      </c>
      <c r="ET2381">
        <v>226.27</v>
      </c>
      <c r="EU2381">
        <v>11.88</v>
      </c>
      <c r="EV2381">
        <v>700.75</v>
      </c>
      <c r="EW2381">
        <v>70.64</v>
      </c>
      <c r="EX2381">
        <v>0.88</v>
      </c>
      <c r="EY2381">
        <v>0</v>
      </c>
      <c r="FQ2381">
        <v>0</v>
      </c>
      <c r="FR2381">
        <f t="shared" si="1718"/>
        <v>0</v>
      </c>
      <c r="FS2381">
        <v>0</v>
      </c>
      <c r="FV2381" t="s">
        <v>25</v>
      </c>
      <c r="FW2381" t="s">
        <v>26</v>
      </c>
      <c r="FX2381">
        <v>95</v>
      </c>
      <c r="FY2381">
        <v>65</v>
      </c>
      <c r="GA2381" t="s">
        <v>3</v>
      </c>
      <c r="GD2381">
        <v>1</v>
      </c>
      <c r="GF2381">
        <v>232893932</v>
      </c>
      <c r="GG2381">
        <v>2</v>
      </c>
      <c r="GH2381">
        <v>1</v>
      </c>
      <c r="GI2381">
        <v>2</v>
      </c>
      <c r="GJ2381">
        <v>0</v>
      </c>
      <c r="GK2381">
        <v>0</v>
      </c>
      <c r="GL2381">
        <f t="shared" si="1719"/>
        <v>0</v>
      </c>
      <c r="GM2381">
        <f t="shared" si="1720"/>
        <v>1165.25</v>
      </c>
      <c r="GN2381">
        <f t="shared" si="1721"/>
        <v>0</v>
      </c>
      <c r="GO2381">
        <f t="shared" si="1722"/>
        <v>1165.25</v>
      </c>
      <c r="GP2381">
        <f t="shared" si="1723"/>
        <v>0</v>
      </c>
      <c r="GR2381">
        <v>0</v>
      </c>
      <c r="GS2381">
        <v>3</v>
      </c>
      <c r="GT2381">
        <v>0</v>
      </c>
      <c r="GU2381" t="s">
        <v>3</v>
      </c>
      <c r="GV2381">
        <f t="shared" si="1724"/>
        <v>0</v>
      </c>
      <c r="GW2381">
        <v>1</v>
      </c>
      <c r="GX2381">
        <f t="shared" si="1725"/>
        <v>0</v>
      </c>
      <c r="HA2381">
        <v>0</v>
      </c>
      <c r="HB2381">
        <v>0</v>
      </c>
      <c r="HC2381">
        <f t="shared" si="1726"/>
        <v>0</v>
      </c>
      <c r="HE2381" t="s">
        <v>3</v>
      </c>
      <c r="HF2381" t="s">
        <v>3</v>
      </c>
      <c r="HM2381" t="s">
        <v>3</v>
      </c>
      <c r="IK2381">
        <v>0</v>
      </c>
    </row>
    <row r="2382" spans="1:245">
      <c r="A2382">
        <v>18</v>
      </c>
      <c r="B2382">
        <v>1</v>
      </c>
      <c r="C2382">
        <v>2548</v>
      </c>
      <c r="E2382" t="s">
        <v>247</v>
      </c>
      <c r="F2382" t="s">
        <v>262</v>
      </c>
      <c r="G2382" t="s">
        <v>263</v>
      </c>
      <c r="H2382" t="s">
        <v>237</v>
      </c>
      <c r="I2382">
        <f>I2381*J2382</f>
        <v>2</v>
      </c>
      <c r="J2382">
        <v>100</v>
      </c>
      <c r="K2382">
        <v>100</v>
      </c>
      <c r="O2382">
        <f t="shared" si="1692"/>
        <v>108.72</v>
      </c>
      <c r="P2382">
        <f t="shared" si="1693"/>
        <v>108.72</v>
      </c>
      <c r="Q2382">
        <f t="shared" si="1694"/>
        <v>0</v>
      </c>
      <c r="R2382">
        <f t="shared" si="1695"/>
        <v>0</v>
      </c>
      <c r="S2382">
        <f t="shared" si="1696"/>
        <v>0</v>
      </c>
      <c r="T2382">
        <f t="shared" si="1697"/>
        <v>0</v>
      </c>
      <c r="U2382">
        <f t="shared" si="1698"/>
        <v>0</v>
      </c>
      <c r="V2382">
        <f t="shared" si="1699"/>
        <v>0</v>
      </c>
      <c r="W2382">
        <f t="shared" si="1700"/>
        <v>0.57999999999999996</v>
      </c>
      <c r="X2382">
        <f t="shared" si="1701"/>
        <v>0</v>
      </c>
      <c r="Y2382">
        <f t="shared" si="1702"/>
        <v>0</v>
      </c>
      <c r="AA2382">
        <v>35863109</v>
      </c>
      <c r="AB2382">
        <f t="shared" si="1703"/>
        <v>15.27</v>
      </c>
      <c r="AC2382">
        <f t="shared" si="1704"/>
        <v>15.27</v>
      </c>
      <c r="AD2382">
        <f>ROUND((((ET2382)-(EU2382))+AE2382),2)</f>
        <v>0</v>
      </c>
      <c r="AE2382">
        <f>ROUND((EU2382),2)</f>
        <v>0</v>
      </c>
      <c r="AF2382">
        <f>ROUND((EV2382),2)</f>
        <v>0</v>
      </c>
      <c r="AG2382">
        <f t="shared" si="1705"/>
        <v>0</v>
      </c>
      <c r="AH2382">
        <f>(EW2382)</f>
        <v>0</v>
      </c>
      <c r="AI2382">
        <f>(EX2382)</f>
        <v>0</v>
      </c>
      <c r="AJ2382">
        <f t="shared" si="1706"/>
        <v>0.28999999999999998</v>
      </c>
      <c r="AK2382">
        <v>15.27</v>
      </c>
      <c r="AL2382">
        <v>15.27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0.28999999999999998</v>
      </c>
      <c r="AT2382">
        <v>0</v>
      </c>
      <c r="AU2382">
        <v>0</v>
      </c>
      <c r="AV2382">
        <v>1</v>
      </c>
      <c r="AW2382">
        <v>1</v>
      </c>
      <c r="AZ2382">
        <v>1</v>
      </c>
      <c r="BA2382">
        <v>1</v>
      </c>
      <c r="BB2382">
        <v>1</v>
      </c>
      <c r="BC2382">
        <v>3.56</v>
      </c>
      <c r="BD2382" t="s">
        <v>3</v>
      </c>
      <c r="BE2382" t="s">
        <v>3</v>
      </c>
      <c r="BF2382" t="s">
        <v>3</v>
      </c>
      <c r="BG2382" t="s">
        <v>3</v>
      </c>
      <c r="BH2382">
        <v>3</v>
      </c>
      <c r="BI2382">
        <v>2</v>
      </c>
      <c r="BJ2382" t="s">
        <v>264</v>
      </c>
      <c r="BM2382">
        <v>500002</v>
      </c>
      <c r="BN2382">
        <v>0</v>
      </c>
      <c r="BO2382" t="s">
        <v>262</v>
      </c>
      <c r="BP2382">
        <v>1</v>
      </c>
      <c r="BQ2382">
        <v>12</v>
      </c>
      <c r="BR2382">
        <v>0</v>
      </c>
      <c r="BS2382">
        <v>1</v>
      </c>
      <c r="BT2382">
        <v>1</v>
      </c>
      <c r="BU2382">
        <v>1</v>
      </c>
      <c r="BV2382">
        <v>1</v>
      </c>
      <c r="BW2382">
        <v>1</v>
      </c>
      <c r="BX2382">
        <v>1</v>
      </c>
      <c r="BY2382" t="s">
        <v>3</v>
      </c>
      <c r="BZ2382">
        <v>0</v>
      </c>
      <c r="CA2382">
        <v>0</v>
      </c>
      <c r="CB2382" t="s">
        <v>3</v>
      </c>
      <c r="CE2382">
        <v>0</v>
      </c>
      <c r="CF2382">
        <v>0</v>
      </c>
      <c r="CG2382">
        <v>0</v>
      </c>
      <c r="CM2382">
        <v>0</v>
      </c>
      <c r="CN2382" t="s">
        <v>3</v>
      </c>
      <c r="CO2382">
        <v>0</v>
      </c>
      <c r="CP2382">
        <f t="shared" si="1707"/>
        <v>108.72</v>
      </c>
      <c r="CQ2382">
        <f t="shared" si="1708"/>
        <v>54.361199999999997</v>
      </c>
      <c r="CR2382">
        <f t="shared" si="1709"/>
        <v>0</v>
      </c>
      <c r="CS2382">
        <f t="shared" si="1710"/>
        <v>0</v>
      </c>
      <c r="CT2382">
        <f t="shared" si="1711"/>
        <v>0</v>
      </c>
      <c r="CU2382">
        <f t="shared" si="1712"/>
        <v>0</v>
      </c>
      <c r="CV2382">
        <f t="shared" si="1713"/>
        <v>0</v>
      </c>
      <c r="CW2382">
        <f t="shared" si="1714"/>
        <v>0</v>
      </c>
      <c r="CX2382">
        <f t="shared" si="1715"/>
        <v>0.28999999999999998</v>
      </c>
      <c r="CY2382">
        <f t="shared" si="1716"/>
        <v>0</v>
      </c>
      <c r="CZ2382">
        <f t="shared" si="1717"/>
        <v>0</v>
      </c>
      <c r="DC2382" t="s">
        <v>3</v>
      </c>
      <c r="DD2382" t="s">
        <v>3</v>
      </c>
      <c r="DE2382" t="s">
        <v>3</v>
      </c>
      <c r="DF2382" t="s">
        <v>3</v>
      </c>
      <c r="DG2382" t="s">
        <v>3</v>
      </c>
      <c r="DH2382" t="s">
        <v>3</v>
      </c>
      <c r="DI2382" t="s">
        <v>3</v>
      </c>
      <c r="DJ2382" t="s">
        <v>3</v>
      </c>
      <c r="DK2382" t="s">
        <v>3</v>
      </c>
      <c r="DL2382" t="s">
        <v>3</v>
      </c>
      <c r="DM2382" t="s">
        <v>3</v>
      </c>
      <c r="DN2382">
        <v>0</v>
      </c>
      <c r="DO2382">
        <v>0</v>
      </c>
      <c r="DP2382">
        <v>1</v>
      </c>
      <c r="DQ2382">
        <v>1</v>
      </c>
      <c r="DU2382">
        <v>1010</v>
      </c>
      <c r="DV2382" t="s">
        <v>237</v>
      </c>
      <c r="DW2382" t="s">
        <v>237</v>
      </c>
      <c r="DX2382">
        <v>1</v>
      </c>
      <c r="DZ2382" t="s">
        <v>3</v>
      </c>
      <c r="EA2382" t="s">
        <v>3</v>
      </c>
      <c r="EB2382" t="s">
        <v>3</v>
      </c>
      <c r="EC2382" t="s">
        <v>3</v>
      </c>
      <c r="EE2382">
        <v>29085444</v>
      </c>
      <c r="EF2382">
        <v>12</v>
      </c>
      <c r="EG2382" t="s">
        <v>32</v>
      </c>
      <c r="EH2382">
        <v>0</v>
      </c>
      <c r="EI2382" t="s">
        <v>3</v>
      </c>
      <c r="EJ2382">
        <v>2</v>
      </c>
      <c r="EK2382">
        <v>500002</v>
      </c>
      <c r="EL2382" t="s">
        <v>33</v>
      </c>
      <c r="EM2382" t="s">
        <v>34</v>
      </c>
      <c r="EO2382" t="s">
        <v>3</v>
      </c>
      <c r="EQ2382">
        <v>0</v>
      </c>
      <c r="ER2382">
        <v>15.27</v>
      </c>
      <c r="ES2382">
        <v>15.27</v>
      </c>
      <c r="ET2382">
        <v>0</v>
      </c>
      <c r="EU2382">
        <v>0</v>
      </c>
      <c r="EV2382">
        <v>0</v>
      </c>
      <c r="EW2382">
        <v>0</v>
      </c>
      <c r="EX2382">
        <v>0</v>
      </c>
      <c r="FQ2382">
        <v>0</v>
      </c>
      <c r="FR2382">
        <f t="shared" si="1718"/>
        <v>0</v>
      </c>
      <c r="FS2382">
        <v>0</v>
      </c>
      <c r="FX2382">
        <v>0</v>
      </c>
      <c r="FY2382">
        <v>0</v>
      </c>
      <c r="GA2382" t="s">
        <v>3</v>
      </c>
      <c r="GD2382">
        <v>1</v>
      </c>
      <c r="GF2382">
        <v>-1432988646</v>
      </c>
      <c r="GG2382">
        <v>2</v>
      </c>
      <c r="GH2382">
        <v>1</v>
      </c>
      <c r="GI2382">
        <v>2</v>
      </c>
      <c r="GJ2382">
        <v>0</v>
      </c>
      <c r="GK2382">
        <v>0</v>
      </c>
      <c r="GL2382">
        <f t="shared" si="1719"/>
        <v>0</v>
      </c>
      <c r="GM2382">
        <f t="shared" si="1720"/>
        <v>108.72</v>
      </c>
      <c r="GN2382">
        <f t="shared" si="1721"/>
        <v>0</v>
      </c>
      <c r="GO2382">
        <f t="shared" si="1722"/>
        <v>108.72</v>
      </c>
      <c r="GP2382">
        <f t="shared" si="1723"/>
        <v>0</v>
      </c>
      <c r="GR2382">
        <v>0</v>
      </c>
      <c r="GS2382">
        <v>3</v>
      </c>
      <c r="GT2382">
        <v>0</v>
      </c>
      <c r="GU2382" t="s">
        <v>3</v>
      </c>
      <c r="GV2382">
        <f t="shared" si="1724"/>
        <v>0</v>
      </c>
      <c r="GW2382">
        <v>1</v>
      </c>
      <c r="GX2382">
        <f t="shared" si="1725"/>
        <v>0</v>
      </c>
      <c r="HA2382">
        <v>0</v>
      </c>
      <c r="HB2382">
        <v>0</v>
      </c>
      <c r="HC2382">
        <f t="shared" si="1726"/>
        <v>0</v>
      </c>
      <c r="HE2382" t="s">
        <v>3</v>
      </c>
      <c r="HF2382" t="s">
        <v>3</v>
      </c>
      <c r="HM2382" t="s">
        <v>3</v>
      </c>
      <c r="IK2382">
        <v>0</v>
      </c>
    </row>
    <row r="2383" spans="1:245">
      <c r="A2383">
        <v>17</v>
      </c>
      <c r="B2383">
        <v>1</v>
      </c>
      <c r="C2383">
        <f>ROW(SmtRes!A2565)</f>
        <v>2565</v>
      </c>
      <c r="D2383">
        <f>ROW(EtalonRes!A2494)</f>
        <v>2494</v>
      </c>
      <c r="E2383" t="s">
        <v>318</v>
      </c>
      <c r="F2383" t="s">
        <v>439</v>
      </c>
      <c r="G2383" t="s">
        <v>440</v>
      </c>
      <c r="H2383" t="s">
        <v>441</v>
      </c>
      <c r="I2383">
        <f>ROUND(1/10,9)</f>
        <v>0.1</v>
      </c>
      <c r="J2383">
        <v>0</v>
      </c>
      <c r="K2383">
        <f>ROUND(1/10,9)</f>
        <v>0.1</v>
      </c>
      <c r="O2383">
        <f t="shared" si="1692"/>
        <v>4469.95</v>
      </c>
      <c r="P2383">
        <f t="shared" si="1693"/>
        <v>3515.01</v>
      </c>
      <c r="Q2383">
        <f t="shared" si="1694"/>
        <v>64.31</v>
      </c>
      <c r="R2383">
        <f t="shared" si="1695"/>
        <v>17.850000000000001</v>
      </c>
      <c r="S2383">
        <f t="shared" si="1696"/>
        <v>890.63</v>
      </c>
      <c r="T2383">
        <f t="shared" si="1697"/>
        <v>0</v>
      </c>
      <c r="U2383">
        <f t="shared" si="1698"/>
        <v>2.8336000000000001</v>
      </c>
      <c r="V2383">
        <f t="shared" si="1699"/>
        <v>4.0000000000000008E-2</v>
      </c>
      <c r="W2383">
        <f t="shared" si="1700"/>
        <v>0</v>
      </c>
      <c r="X2383">
        <f t="shared" si="1701"/>
        <v>890.31</v>
      </c>
      <c r="Y2383">
        <f t="shared" si="1702"/>
        <v>508.75</v>
      </c>
      <c r="AA2383">
        <v>35863109</v>
      </c>
      <c r="AB2383">
        <f t="shared" si="1703"/>
        <v>3754.25</v>
      </c>
      <c r="AC2383">
        <f t="shared" si="1704"/>
        <v>3429.28</v>
      </c>
      <c r="AD2383">
        <f>ROUND(((((ET2383*1.25))-((EU2383*1.25)))+AE2383),2)</f>
        <v>55.49</v>
      </c>
      <c r="AE2383">
        <f>ROUND(((EU2383*1.25)),2)</f>
        <v>5.4</v>
      </c>
      <c r="AF2383">
        <f>ROUND(((EV2383*1.15)),2)</f>
        <v>269.48</v>
      </c>
      <c r="AG2383">
        <f t="shared" si="1705"/>
        <v>0</v>
      </c>
      <c r="AH2383">
        <f>((EW2383*1.15))</f>
        <v>28.335999999999999</v>
      </c>
      <c r="AI2383">
        <f>((EX2383*1.25))</f>
        <v>0.4</v>
      </c>
      <c r="AJ2383">
        <f t="shared" si="1706"/>
        <v>0</v>
      </c>
      <c r="AK2383">
        <v>3708</v>
      </c>
      <c r="AL2383">
        <v>3429.28</v>
      </c>
      <c r="AM2383">
        <v>44.39</v>
      </c>
      <c r="AN2383">
        <v>4.32</v>
      </c>
      <c r="AO2383">
        <v>234.33</v>
      </c>
      <c r="AP2383">
        <v>0</v>
      </c>
      <c r="AQ2383">
        <v>24.64</v>
      </c>
      <c r="AR2383">
        <v>0.32</v>
      </c>
      <c r="AS2383">
        <v>0</v>
      </c>
      <c r="AT2383">
        <v>98</v>
      </c>
      <c r="AU2383">
        <v>56</v>
      </c>
      <c r="AV2383">
        <v>1</v>
      </c>
      <c r="AW2383">
        <v>1</v>
      </c>
      <c r="AZ2383">
        <v>1</v>
      </c>
      <c r="BA2383">
        <v>33.049999999999997</v>
      </c>
      <c r="BB2383">
        <v>11.59</v>
      </c>
      <c r="BC2383">
        <v>10.25</v>
      </c>
      <c r="BD2383" t="s">
        <v>3</v>
      </c>
      <c r="BE2383" t="s">
        <v>3</v>
      </c>
      <c r="BF2383" t="s">
        <v>3</v>
      </c>
      <c r="BG2383" t="s">
        <v>3</v>
      </c>
      <c r="BH2383">
        <v>0</v>
      </c>
      <c r="BI2383">
        <v>1</v>
      </c>
      <c r="BJ2383" t="s">
        <v>442</v>
      </c>
      <c r="BM2383">
        <v>17001</v>
      </c>
      <c r="BN2383">
        <v>0</v>
      </c>
      <c r="BO2383" t="s">
        <v>439</v>
      </c>
      <c r="BP2383">
        <v>1</v>
      </c>
      <c r="BQ2383">
        <v>2</v>
      </c>
      <c r="BR2383">
        <v>0</v>
      </c>
      <c r="BS2383">
        <v>33.049999999999997</v>
      </c>
      <c r="BT2383">
        <v>1</v>
      </c>
      <c r="BU2383">
        <v>1</v>
      </c>
      <c r="BV2383">
        <v>1</v>
      </c>
      <c r="BW2383">
        <v>1</v>
      </c>
      <c r="BX2383">
        <v>1</v>
      </c>
      <c r="BY2383" t="s">
        <v>3</v>
      </c>
      <c r="BZ2383">
        <v>128</v>
      </c>
      <c r="CA2383">
        <v>83</v>
      </c>
      <c r="CB2383" t="s">
        <v>3</v>
      </c>
      <c r="CE2383">
        <v>0</v>
      </c>
      <c r="CF2383">
        <v>0</v>
      </c>
      <c r="CG2383">
        <v>0</v>
      </c>
      <c r="CM2383">
        <v>0</v>
      </c>
      <c r="CN2383" t="s">
        <v>992</v>
      </c>
      <c r="CO2383">
        <v>0</v>
      </c>
      <c r="CP2383">
        <f t="shared" si="1707"/>
        <v>4469.95</v>
      </c>
      <c r="CQ2383">
        <f t="shared" si="1708"/>
        <v>35150.120000000003</v>
      </c>
      <c r="CR2383">
        <f t="shared" si="1709"/>
        <v>643.12909999999999</v>
      </c>
      <c r="CS2383">
        <f t="shared" si="1710"/>
        <v>178.47</v>
      </c>
      <c r="CT2383">
        <f t="shared" si="1711"/>
        <v>8906.3140000000003</v>
      </c>
      <c r="CU2383">
        <f t="shared" si="1712"/>
        <v>0</v>
      </c>
      <c r="CV2383">
        <f t="shared" si="1713"/>
        <v>28.335999999999999</v>
      </c>
      <c r="CW2383">
        <f t="shared" si="1714"/>
        <v>0.4</v>
      </c>
      <c r="CX2383">
        <f t="shared" si="1715"/>
        <v>0</v>
      </c>
      <c r="CY2383">
        <f t="shared" si="1716"/>
        <v>890.31040000000007</v>
      </c>
      <c r="CZ2383">
        <f t="shared" si="1717"/>
        <v>508.74880000000007</v>
      </c>
      <c r="DC2383" t="s">
        <v>3</v>
      </c>
      <c r="DD2383" t="s">
        <v>3</v>
      </c>
      <c r="DE2383" t="s">
        <v>133</v>
      </c>
      <c r="DF2383" t="s">
        <v>133</v>
      </c>
      <c r="DG2383" t="s">
        <v>134</v>
      </c>
      <c r="DH2383" t="s">
        <v>3</v>
      </c>
      <c r="DI2383" t="s">
        <v>134</v>
      </c>
      <c r="DJ2383" t="s">
        <v>133</v>
      </c>
      <c r="DK2383" t="s">
        <v>3</v>
      </c>
      <c r="DL2383" t="s">
        <v>3</v>
      </c>
      <c r="DM2383" t="s">
        <v>3</v>
      </c>
      <c r="DN2383">
        <v>0</v>
      </c>
      <c r="DO2383">
        <v>0</v>
      </c>
      <c r="DP2383">
        <v>1</v>
      </c>
      <c r="DQ2383">
        <v>1</v>
      </c>
      <c r="DU2383">
        <v>1013</v>
      </c>
      <c r="DV2383" t="s">
        <v>441</v>
      </c>
      <c r="DW2383" t="s">
        <v>441</v>
      </c>
      <c r="DX2383">
        <v>1</v>
      </c>
      <c r="DZ2383" t="s">
        <v>3</v>
      </c>
      <c r="EA2383" t="s">
        <v>3</v>
      </c>
      <c r="EB2383" t="s">
        <v>3</v>
      </c>
      <c r="EC2383" t="s">
        <v>3</v>
      </c>
      <c r="EE2383">
        <v>29085538</v>
      </c>
      <c r="EF2383">
        <v>2</v>
      </c>
      <c r="EG2383" t="s">
        <v>135</v>
      </c>
      <c r="EH2383">
        <v>0</v>
      </c>
      <c r="EI2383" t="s">
        <v>3</v>
      </c>
      <c r="EJ2383">
        <v>1</v>
      </c>
      <c r="EK2383">
        <v>17001</v>
      </c>
      <c r="EL2383" t="s">
        <v>443</v>
      </c>
      <c r="EM2383" t="s">
        <v>444</v>
      </c>
      <c r="EO2383" t="s">
        <v>138</v>
      </c>
      <c r="EQ2383">
        <v>0</v>
      </c>
      <c r="ER2383">
        <v>3708</v>
      </c>
      <c r="ES2383">
        <v>3429.28</v>
      </c>
      <c r="ET2383">
        <v>44.39</v>
      </c>
      <c r="EU2383">
        <v>4.32</v>
      </c>
      <c r="EV2383">
        <v>234.33</v>
      </c>
      <c r="EW2383">
        <v>24.64</v>
      </c>
      <c r="EX2383">
        <v>0.32</v>
      </c>
      <c r="EY2383">
        <v>0</v>
      </c>
      <c r="FQ2383">
        <v>0</v>
      </c>
      <c r="FR2383">
        <f t="shared" si="1718"/>
        <v>0</v>
      </c>
      <c r="FS2383">
        <v>0</v>
      </c>
      <c r="FT2383" t="s">
        <v>139</v>
      </c>
      <c r="FU2383" t="s">
        <v>25</v>
      </c>
      <c r="FV2383" t="s">
        <v>25</v>
      </c>
      <c r="FW2383" t="s">
        <v>26</v>
      </c>
      <c r="FX2383">
        <v>115.2</v>
      </c>
      <c r="FY2383">
        <v>70.55</v>
      </c>
      <c r="GA2383" t="s">
        <v>3</v>
      </c>
      <c r="GD2383">
        <v>1</v>
      </c>
      <c r="GF2383">
        <v>488301813</v>
      </c>
      <c r="GG2383">
        <v>2</v>
      </c>
      <c r="GH2383">
        <v>1</v>
      </c>
      <c r="GI2383">
        <v>2</v>
      </c>
      <c r="GJ2383">
        <v>0</v>
      </c>
      <c r="GK2383">
        <v>0</v>
      </c>
      <c r="GL2383">
        <f t="shared" si="1719"/>
        <v>0</v>
      </c>
      <c r="GM2383">
        <f t="shared" si="1720"/>
        <v>5869.01</v>
      </c>
      <c r="GN2383">
        <f t="shared" si="1721"/>
        <v>5869.01</v>
      </c>
      <c r="GO2383">
        <f t="shared" si="1722"/>
        <v>0</v>
      </c>
      <c r="GP2383">
        <f t="shared" si="1723"/>
        <v>0</v>
      </c>
      <c r="GR2383">
        <v>0</v>
      </c>
      <c r="GS2383">
        <v>3</v>
      </c>
      <c r="GT2383">
        <v>0</v>
      </c>
      <c r="GU2383" t="s">
        <v>3</v>
      </c>
      <c r="GV2383">
        <f t="shared" si="1724"/>
        <v>0</v>
      </c>
      <c r="GW2383">
        <v>1</v>
      </c>
      <c r="GX2383">
        <f t="shared" si="1725"/>
        <v>0</v>
      </c>
      <c r="HA2383">
        <v>0</v>
      </c>
      <c r="HB2383">
        <v>0</v>
      </c>
      <c r="HC2383">
        <f t="shared" si="1726"/>
        <v>0</v>
      </c>
      <c r="HE2383" t="s">
        <v>3</v>
      </c>
      <c r="HF2383" t="s">
        <v>3</v>
      </c>
      <c r="HM2383" t="s">
        <v>3</v>
      </c>
      <c r="IK2383">
        <v>0</v>
      </c>
    </row>
    <row r="2384" spans="1:245">
      <c r="A2384">
        <v>17</v>
      </c>
      <c r="B2384">
        <v>1</v>
      </c>
      <c r="C2384">
        <f>ROW(SmtRes!A2578)</f>
        <v>2578</v>
      </c>
      <c r="D2384">
        <f>ROW(EtalonRes!A2507)</f>
        <v>2507</v>
      </c>
      <c r="E2384" t="s">
        <v>322</v>
      </c>
      <c r="F2384" t="s">
        <v>445</v>
      </c>
      <c r="G2384" t="s">
        <v>446</v>
      </c>
      <c r="H2384" t="s">
        <v>441</v>
      </c>
      <c r="I2384">
        <f>ROUND(1/10,9)</f>
        <v>0.1</v>
      </c>
      <c r="J2384">
        <v>0</v>
      </c>
      <c r="K2384">
        <f>ROUND(1/10,9)</f>
        <v>0.1</v>
      </c>
      <c r="O2384">
        <f t="shared" si="1692"/>
        <v>2346.96</v>
      </c>
      <c r="P2384">
        <f t="shared" si="1693"/>
        <v>1521.97</v>
      </c>
      <c r="Q2384">
        <f t="shared" si="1694"/>
        <v>33.409999999999997</v>
      </c>
      <c r="R2384">
        <f t="shared" si="1695"/>
        <v>7.27</v>
      </c>
      <c r="S2384">
        <f t="shared" si="1696"/>
        <v>791.58</v>
      </c>
      <c r="T2384">
        <f t="shared" si="1697"/>
        <v>0</v>
      </c>
      <c r="U2384">
        <f t="shared" si="1698"/>
        <v>2.4897499999999999</v>
      </c>
      <c r="V2384">
        <f t="shared" si="1699"/>
        <v>1.6250000000000001E-2</v>
      </c>
      <c r="W2384">
        <f t="shared" si="1700"/>
        <v>0</v>
      </c>
      <c r="X2384">
        <f t="shared" si="1701"/>
        <v>782.87</v>
      </c>
      <c r="Y2384">
        <f t="shared" si="1702"/>
        <v>447.36</v>
      </c>
      <c r="AA2384">
        <v>35863109</v>
      </c>
      <c r="AB2384">
        <f t="shared" si="1703"/>
        <v>1646.4</v>
      </c>
      <c r="AC2384">
        <f t="shared" si="1704"/>
        <v>1377.35</v>
      </c>
      <c r="AD2384">
        <f>ROUND(((((ET2384*1.25))-((EU2384*1.25)))+AE2384),2)</f>
        <v>29.54</v>
      </c>
      <c r="AE2384">
        <f>ROUND(((EU2384*1.25)),2)</f>
        <v>2.2000000000000002</v>
      </c>
      <c r="AF2384">
        <f>ROUND(((EV2384*1.15)),2)</f>
        <v>239.51</v>
      </c>
      <c r="AG2384">
        <f t="shared" si="1705"/>
        <v>0</v>
      </c>
      <c r="AH2384">
        <f>((EW2384*1.15))</f>
        <v>24.897499999999997</v>
      </c>
      <c r="AI2384">
        <f>((EX2384*1.25))</f>
        <v>0.16250000000000001</v>
      </c>
      <c r="AJ2384">
        <f t="shared" si="1706"/>
        <v>0</v>
      </c>
      <c r="AK2384">
        <v>1609.25</v>
      </c>
      <c r="AL2384">
        <v>1377.35</v>
      </c>
      <c r="AM2384">
        <v>23.63</v>
      </c>
      <c r="AN2384">
        <v>1.76</v>
      </c>
      <c r="AO2384">
        <v>208.27</v>
      </c>
      <c r="AP2384">
        <v>0</v>
      </c>
      <c r="AQ2384">
        <v>21.65</v>
      </c>
      <c r="AR2384">
        <v>0.13</v>
      </c>
      <c r="AS2384">
        <v>0</v>
      </c>
      <c r="AT2384">
        <v>98</v>
      </c>
      <c r="AU2384">
        <v>56</v>
      </c>
      <c r="AV2384">
        <v>1</v>
      </c>
      <c r="AW2384">
        <v>1</v>
      </c>
      <c r="AZ2384">
        <v>1</v>
      </c>
      <c r="BA2384">
        <v>33.049999999999997</v>
      </c>
      <c r="BB2384">
        <v>11.31</v>
      </c>
      <c r="BC2384">
        <v>11.05</v>
      </c>
      <c r="BD2384" t="s">
        <v>3</v>
      </c>
      <c r="BE2384" t="s">
        <v>3</v>
      </c>
      <c r="BF2384" t="s">
        <v>3</v>
      </c>
      <c r="BG2384" t="s">
        <v>3</v>
      </c>
      <c r="BH2384">
        <v>0</v>
      </c>
      <c r="BI2384">
        <v>1</v>
      </c>
      <c r="BJ2384" t="s">
        <v>447</v>
      </c>
      <c r="BM2384">
        <v>17001</v>
      </c>
      <c r="BN2384">
        <v>0</v>
      </c>
      <c r="BO2384" t="s">
        <v>445</v>
      </c>
      <c r="BP2384">
        <v>1</v>
      </c>
      <c r="BQ2384">
        <v>2</v>
      </c>
      <c r="BR2384">
        <v>0</v>
      </c>
      <c r="BS2384">
        <v>33.049999999999997</v>
      </c>
      <c r="BT2384">
        <v>1</v>
      </c>
      <c r="BU2384">
        <v>1</v>
      </c>
      <c r="BV2384">
        <v>1</v>
      </c>
      <c r="BW2384">
        <v>1</v>
      </c>
      <c r="BX2384">
        <v>1</v>
      </c>
      <c r="BY2384" t="s">
        <v>3</v>
      </c>
      <c r="BZ2384">
        <v>128</v>
      </c>
      <c r="CA2384">
        <v>83</v>
      </c>
      <c r="CB2384" t="s">
        <v>3</v>
      </c>
      <c r="CE2384">
        <v>0</v>
      </c>
      <c r="CF2384">
        <v>0</v>
      </c>
      <c r="CG2384">
        <v>0</v>
      </c>
      <c r="CM2384">
        <v>0</v>
      </c>
      <c r="CN2384" t="s">
        <v>992</v>
      </c>
      <c r="CO2384">
        <v>0</v>
      </c>
      <c r="CP2384">
        <f t="shared" si="1707"/>
        <v>2346.96</v>
      </c>
      <c r="CQ2384">
        <f t="shared" si="1708"/>
        <v>15219.717500000001</v>
      </c>
      <c r="CR2384">
        <f t="shared" si="1709"/>
        <v>334.09739999999999</v>
      </c>
      <c r="CS2384">
        <f t="shared" si="1710"/>
        <v>72.709999999999994</v>
      </c>
      <c r="CT2384">
        <f t="shared" si="1711"/>
        <v>7915.8054999999986</v>
      </c>
      <c r="CU2384">
        <f t="shared" si="1712"/>
        <v>0</v>
      </c>
      <c r="CV2384">
        <f t="shared" si="1713"/>
        <v>24.897499999999997</v>
      </c>
      <c r="CW2384">
        <f t="shared" si="1714"/>
        <v>0.16250000000000001</v>
      </c>
      <c r="CX2384">
        <f t="shared" si="1715"/>
        <v>0</v>
      </c>
      <c r="CY2384">
        <f t="shared" si="1716"/>
        <v>782.87300000000005</v>
      </c>
      <c r="CZ2384">
        <f t="shared" si="1717"/>
        <v>447.35599999999999</v>
      </c>
      <c r="DC2384" t="s">
        <v>3</v>
      </c>
      <c r="DD2384" t="s">
        <v>3</v>
      </c>
      <c r="DE2384" t="s">
        <v>133</v>
      </c>
      <c r="DF2384" t="s">
        <v>133</v>
      </c>
      <c r="DG2384" t="s">
        <v>134</v>
      </c>
      <c r="DH2384" t="s">
        <v>3</v>
      </c>
      <c r="DI2384" t="s">
        <v>134</v>
      </c>
      <c r="DJ2384" t="s">
        <v>133</v>
      </c>
      <c r="DK2384" t="s">
        <v>3</v>
      </c>
      <c r="DL2384" t="s">
        <v>3</v>
      </c>
      <c r="DM2384" t="s">
        <v>3</v>
      </c>
      <c r="DN2384">
        <v>0</v>
      </c>
      <c r="DO2384">
        <v>0</v>
      </c>
      <c r="DP2384">
        <v>1</v>
      </c>
      <c r="DQ2384">
        <v>1</v>
      </c>
      <c r="DU2384">
        <v>1013</v>
      </c>
      <c r="DV2384" t="s">
        <v>441</v>
      </c>
      <c r="DW2384" t="s">
        <v>441</v>
      </c>
      <c r="DX2384">
        <v>1</v>
      </c>
      <c r="DZ2384" t="s">
        <v>3</v>
      </c>
      <c r="EA2384" t="s">
        <v>3</v>
      </c>
      <c r="EB2384" t="s">
        <v>3</v>
      </c>
      <c r="EC2384" t="s">
        <v>3</v>
      </c>
      <c r="EE2384">
        <v>29085538</v>
      </c>
      <c r="EF2384">
        <v>2</v>
      </c>
      <c r="EG2384" t="s">
        <v>135</v>
      </c>
      <c r="EH2384">
        <v>0</v>
      </c>
      <c r="EI2384" t="s">
        <v>3</v>
      </c>
      <c r="EJ2384">
        <v>1</v>
      </c>
      <c r="EK2384">
        <v>17001</v>
      </c>
      <c r="EL2384" t="s">
        <v>443</v>
      </c>
      <c r="EM2384" t="s">
        <v>444</v>
      </c>
      <c r="EO2384" t="s">
        <v>138</v>
      </c>
      <c r="EQ2384">
        <v>0</v>
      </c>
      <c r="ER2384">
        <v>1609.25</v>
      </c>
      <c r="ES2384">
        <v>1377.35</v>
      </c>
      <c r="ET2384">
        <v>23.63</v>
      </c>
      <c r="EU2384">
        <v>1.76</v>
      </c>
      <c r="EV2384">
        <v>208.27</v>
      </c>
      <c r="EW2384">
        <v>21.65</v>
      </c>
      <c r="EX2384">
        <v>0.13</v>
      </c>
      <c r="EY2384">
        <v>0</v>
      </c>
      <c r="FQ2384">
        <v>0</v>
      </c>
      <c r="FR2384">
        <f t="shared" si="1718"/>
        <v>0</v>
      </c>
      <c r="FS2384">
        <v>0</v>
      </c>
      <c r="FT2384" t="s">
        <v>139</v>
      </c>
      <c r="FU2384" t="s">
        <v>25</v>
      </c>
      <c r="FV2384" t="s">
        <v>25</v>
      </c>
      <c r="FW2384" t="s">
        <v>26</v>
      </c>
      <c r="FX2384">
        <v>115.2</v>
      </c>
      <c r="FY2384">
        <v>70.55</v>
      </c>
      <c r="GA2384" t="s">
        <v>3</v>
      </c>
      <c r="GD2384">
        <v>1</v>
      </c>
      <c r="GF2384">
        <v>-468170067</v>
      </c>
      <c r="GG2384">
        <v>2</v>
      </c>
      <c r="GH2384">
        <v>1</v>
      </c>
      <c r="GI2384">
        <v>2</v>
      </c>
      <c r="GJ2384">
        <v>0</v>
      </c>
      <c r="GK2384">
        <v>0</v>
      </c>
      <c r="GL2384">
        <f t="shared" si="1719"/>
        <v>0</v>
      </c>
      <c r="GM2384">
        <f t="shared" si="1720"/>
        <v>3577.19</v>
      </c>
      <c r="GN2384">
        <f t="shared" si="1721"/>
        <v>3577.19</v>
      </c>
      <c r="GO2384">
        <f t="shared" si="1722"/>
        <v>0</v>
      </c>
      <c r="GP2384">
        <f t="shared" si="1723"/>
        <v>0</v>
      </c>
      <c r="GR2384">
        <v>0</v>
      </c>
      <c r="GS2384">
        <v>3</v>
      </c>
      <c r="GT2384">
        <v>0</v>
      </c>
      <c r="GU2384" t="s">
        <v>3</v>
      </c>
      <c r="GV2384">
        <f t="shared" si="1724"/>
        <v>0</v>
      </c>
      <c r="GW2384">
        <v>1</v>
      </c>
      <c r="GX2384">
        <f t="shared" si="1725"/>
        <v>0</v>
      </c>
      <c r="HA2384">
        <v>0</v>
      </c>
      <c r="HB2384">
        <v>0</v>
      </c>
      <c r="HC2384">
        <f t="shared" si="1726"/>
        <v>0</v>
      </c>
      <c r="HE2384" t="s">
        <v>3</v>
      </c>
      <c r="HF2384" t="s">
        <v>3</v>
      </c>
      <c r="HM2384" t="s">
        <v>3</v>
      </c>
      <c r="IK2384">
        <v>0</v>
      </c>
    </row>
    <row r="2386" spans="1:206">
      <c r="A2386" s="2">
        <v>51</v>
      </c>
      <c r="B2386" s="2">
        <f>B2372</f>
        <v>1</v>
      </c>
      <c r="C2386" s="2">
        <f>A2372</f>
        <v>5</v>
      </c>
      <c r="D2386" s="2">
        <f>ROW(A2372)</f>
        <v>2372</v>
      </c>
      <c r="E2386" s="2"/>
      <c r="F2386" s="2" t="str">
        <f>IF(F2372&lt;&gt;"",F2372,"")</f>
        <v>Новый подраздел</v>
      </c>
      <c r="G2386" s="2" t="str">
        <f>IF(G2372&lt;&gt;"",G2372,"")</f>
        <v>ремонт</v>
      </c>
      <c r="H2386" s="2">
        <v>0</v>
      </c>
      <c r="I2386" s="2"/>
      <c r="J2386" s="2"/>
      <c r="K2386" s="2"/>
      <c r="L2386" s="2"/>
      <c r="M2386" s="2"/>
      <c r="N2386" s="2"/>
      <c r="O2386" s="2">
        <f t="shared" ref="O2386:T2386" si="1727">ROUND(AB2386,2)</f>
        <v>51188.63</v>
      </c>
      <c r="P2386" s="2">
        <f t="shared" si="1727"/>
        <v>29088.15</v>
      </c>
      <c r="Q2386" s="2">
        <f t="shared" si="1727"/>
        <v>503.68</v>
      </c>
      <c r="R2386" s="2">
        <f t="shared" si="1727"/>
        <v>320.10000000000002</v>
      </c>
      <c r="S2386" s="2">
        <f t="shared" si="1727"/>
        <v>21596.799999999999</v>
      </c>
      <c r="T2386" s="2">
        <f t="shared" si="1727"/>
        <v>0</v>
      </c>
      <c r="U2386" s="2">
        <f>AH2386</f>
        <v>71.116094000000004</v>
      </c>
      <c r="V2386" s="2">
        <f>AI2386</f>
        <v>0.88469999999999982</v>
      </c>
      <c r="W2386" s="2">
        <f>ROUND(AJ2386,2)</f>
        <v>16.7</v>
      </c>
      <c r="X2386" s="2">
        <f>ROUND(AK2386,2)</f>
        <v>18219.419999999998</v>
      </c>
      <c r="Y2386" s="2">
        <f>ROUND(AL2386,2)</f>
        <v>8820.4699999999993</v>
      </c>
      <c r="Z2386" s="2"/>
      <c r="AA2386" s="2"/>
      <c r="AB2386" s="2">
        <f>ROUND(SUMIF(AA2376:AA2384,"=35863109",O2376:O2384),2)</f>
        <v>51188.63</v>
      </c>
      <c r="AC2386" s="2">
        <f>ROUND(SUMIF(AA2376:AA2384,"=35863109",P2376:P2384),2)</f>
        <v>29088.15</v>
      </c>
      <c r="AD2386" s="2">
        <f>ROUND(SUMIF(AA2376:AA2384,"=35863109",Q2376:Q2384),2)</f>
        <v>503.68</v>
      </c>
      <c r="AE2386" s="2">
        <f>ROUND(SUMIF(AA2376:AA2384,"=35863109",R2376:R2384),2)</f>
        <v>320.10000000000002</v>
      </c>
      <c r="AF2386" s="2">
        <f>ROUND(SUMIF(AA2376:AA2384,"=35863109",S2376:S2384),2)</f>
        <v>21596.799999999999</v>
      </c>
      <c r="AG2386" s="2">
        <f>ROUND(SUMIF(AA2376:AA2384,"=35863109",T2376:T2384),2)</f>
        <v>0</v>
      </c>
      <c r="AH2386" s="2">
        <f>SUMIF(AA2376:AA2384,"=35863109",U2376:U2384)</f>
        <v>71.116094000000004</v>
      </c>
      <c r="AI2386" s="2">
        <f>SUMIF(AA2376:AA2384,"=35863109",V2376:V2384)</f>
        <v>0.88469999999999982</v>
      </c>
      <c r="AJ2386" s="2">
        <f>ROUND(SUMIF(AA2376:AA2384,"=35863109",W2376:W2384),2)</f>
        <v>16.7</v>
      </c>
      <c r="AK2386" s="2">
        <f>ROUND(SUMIF(AA2376:AA2384,"=35863109",X2376:X2384),2)</f>
        <v>18219.419999999998</v>
      </c>
      <c r="AL2386" s="2">
        <f>ROUND(SUMIF(AA2376:AA2384,"=35863109",Y2376:Y2384),2)</f>
        <v>8820.4699999999993</v>
      </c>
      <c r="AM2386" s="2"/>
      <c r="AN2386" s="2"/>
      <c r="AO2386" s="2">
        <f t="shared" ref="AO2386:BD2386" si="1728">ROUND(BX2386,2)</f>
        <v>0</v>
      </c>
      <c r="AP2386" s="2">
        <f t="shared" si="1728"/>
        <v>0</v>
      </c>
      <c r="AQ2386" s="2">
        <f t="shared" si="1728"/>
        <v>0</v>
      </c>
      <c r="AR2386" s="2">
        <f t="shared" si="1728"/>
        <v>78228.52</v>
      </c>
      <c r="AS2386" s="2">
        <f t="shared" si="1728"/>
        <v>76754.5</v>
      </c>
      <c r="AT2386" s="2">
        <f t="shared" si="1728"/>
        <v>1474.02</v>
      </c>
      <c r="AU2386" s="2">
        <f t="shared" si="1728"/>
        <v>0</v>
      </c>
      <c r="AV2386" s="2">
        <f t="shared" si="1728"/>
        <v>29088.15</v>
      </c>
      <c r="AW2386" s="2">
        <f t="shared" si="1728"/>
        <v>29088.15</v>
      </c>
      <c r="AX2386" s="2">
        <f t="shared" si="1728"/>
        <v>0</v>
      </c>
      <c r="AY2386" s="2">
        <f t="shared" si="1728"/>
        <v>29088.15</v>
      </c>
      <c r="AZ2386" s="2">
        <f t="shared" si="1728"/>
        <v>0</v>
      </c>
      <c r="BA2386" s="2">
        <f t="shared" si="1728"/>
        <v>0</v>
      </c>
      <c r="BB2386" s="2">
        <f t="shared" si="1728"/>
        <v>0</v>
      </c>
      <c r="BC2386" s="2">
        <f t="shared" si="1728"/>
        <v>0</v>
      </c>
      <c r="BD2386" s="2">
        <f t="shared" si="1728"/>
        <v>0</v>
      </c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>
        <f>ROUND(SUMIF(AA2376:AA2384,"=35863109",FQ2376:FQ2384),2)</f>
        <v>0</v>
      </c>
      <c r="BY2386" s="2">
        <f>ROUND(SUMIF(AA2376:AA2384,"=35863109",FR2376:FR2384),2)</f>
        <v>0</v>
      </c>
      <c r="BZ2386" s="2">
        <f>ROUND(SUMIF(AA2376:AA2384,"=35863109",GL2376:GL2384),2)</f>
        <v>0</v>
      </c>
      <c r="CA2386" s="2">
        <f>ROUND(SUMIF(AA2376:AA2384,"=35863109",GM2376:GM2384),2)</f>
        <v>78228.52</v>
      </c>
      <c r="CB2386" s="2">
        <f>ROUND(SUMIF(AA2376:AA2384,"=35863109",GN2376:GN2384),2)</f>
        <v>76754.5</v>
      </c>
      <c r="CC2386" s="2">
        <f>ROUND(SUMIF(AA2376:AA2384,"=35863109",GO2376:GO2384),2)</f>
        <v>1474.02</v>
      </c>
      <c r="CD2386" s="2">
        <f>ROUND(SUMIF(AA2376:AA2384,"=35863109",GP2376:GP2384),2)</f>
        <v>0</v>
      </c>
      <c r="CE2386" s="2">
        <f>AC2386-BX2386</f>
        <v>29088.15</v>
      </c>
      <c r="CF2386" s="2">
        <f>AC2386-BY2386</f>
        <v>29088.15</v>
      </c>
      <c r="CG2386" s="2">
        <f>BX2386-BZ2386</f>
        <v>0</v>
      </c>
      <c r="CH2386" s="2">
        <f>AC2386-BX2386-BY2386+BZ2386</f>
        <v>29088.15</v>
      </c>
      <c r="CI2386" s="2">
        <f>BY2386-BZ2386</f>
        <v>0</v>
      </c>
      <c r="CJ2386" s="2">
        <f>ROUND(SUMIF(AA2376:AA2384,"=35863109",GX2376:GX2384),2)</f>
        <v>0</v>
      </c>
      <c r="CK2386" s="2">
        <f>ROUND(SUMIF(AA2376:AA2384,"=35863109",GY2376:GY2384),2)</f>
        <v>0</v>
      </c>
      <c r="CL2386" s="2">
        <f>ROUND(SUMIF(AA2376:AA2384,"=35863109",GZ2376:GZ2384),2)</f>
        <v>0</v>
      </c>
      <c r="CM2386" s="2">
        <f>ROUND(SUMIF(AA2376:AA2384,"=35863109",HD2376:HD2384),2)</f>
        <v>0</v>
      </c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  <c r="EH2386" s="3"/>
      <c r="EI2386" s="3"/>
      <c r="EJ2386" s="3"/>
      <c r="EK2386" s="3"/>
      <c r="EL2386" s="3"/>
      <c r="EM2386" s="3"/>
      <c r="EN2386" s="3"/>
      <c r="EO2386" s="3"/>
      <c r="EP2386" s="3"/>
      <c r="EQ2386" s="3"/>
      <c r="ER2386" s="3"/>
      <c r="ES2386" s="3"/>
      <c r="ET2386" s="3"/>
      <c r="EU2386" s="3"/>
      <c r="EV2386" s="3"/>
      <c r="EW2386" s="3"/>
      <c r="EX2386" s="3"/>
      <c r="EY2386" s="3"/>
      <c r="EZ2386" s="3"/>
      <c r="FA2386" s="3"/>
      <c r="FB2386" s="3"/>
      <c r="FC2386" s="3"/>
      <c r="FD2386" s="3"/>
      <c r="FE2386" s="3"/>
      <c r="FF2386" s="3"/>
      <c r="FG2386" s="3"/>
      <c r="FH2386" s="3"/>
      <c r="FI2386" s="3"/>
      <c r="FJ2386" s="3"/>
      <c r="FK2386" s="3"/>
      <c r="FL2386" s="3"/>
      <c r="FM2386" s="3"/>
      <c r="FN2386" s="3"/>
      <c r="FO2386" s="3"/>
      <c r="FP2386" s="3"/>
      <c r="FQ2386" s="3"/>
      <c r="FR2386" s="3"/>
      <c r="FS2386" s="3"/>
      <c r="FT2386" s="3"/>
      <c r="FU2386" s="3"/>
      <c r="FV2386" s="3"/>
      <c r="FW2386" s="3"/>
      <c r="FX2386" s="3"/>
      <c r="FY2386" s="3"/>
      <c r="FZ2386" s="3"/>
      <c r="GA2386" s="3"/>
      <c r="GB2386" s="3"/>
      <c r="GC2386" s="3"/>
      <c r="GD2386" s="3"/>
      <c r="GE2386" s="3"/>
      <c r="GF2386" s="3"/>
      <c r="GG2386" s="3"/>
      <c r="GH2386" s="3"/>
      <c r="GI2386" s="3"/>
      <c r="GJ2386" s="3"/>
      <c r="GK2386" s="3"/>
      <c r="GL2386" s="3"/>
      <c r="GM2386" s="3"/>
      <c r="GN2386" s="3"/>
      <c r="GO2386" s="3"/>
      <c r="GP2386" s="3"/>
      <c r="GQ2386" s="3"/>
      <c r="GR2386" s="3"/>
      <c r="GS2386" s="3"/>
      <c r="GT2386" s="3"/>
      <c r="GU2386" s="3"/>
      <c r="GV2386" s="3"/>
      <c r="GW2386" s="3"/>
      <c r="GX2386" s="3">
        <v>0</v>
      </c>
    </row>
    <row r="2388" spans="1:206">
      <c r="A2388" s="4">
        <v>50</v>
      </c>
      <c r="B2388" s="4">
        <v>0</v>
      </c>
      <c r="C2388" s="4">
        <v>0</v>
      </c>
      <c r="D2388" s="4">
        <v>1</v>
      </c>
      <c r="E2388" s="4">
        <v>201</v>
      </c>
      <c r="F2388" s="4">
        <f>ROUND(Source!O2386,O2388)</f>
        <v>51188.63</v>
      </c>
      <c r="G2388" s="4" t="s">
        <v>71</v>
      </c>
      <c r="H2388" s="4" t="s">
        <v>72</v>
      </c>
      <c r="I2388" s="4"/>
      <c r="J2388" s="4"/>
      <c r="K2388" s="4">
        <v>201</v>
      </c>
      <c r="L2388" s="4">
        <v>1</v>
      </c>
      <c r="M2388" s="4">
        <v>3</v>
      </c>
      <c r="N2388" s="4" t="s">
        <v>3</v>
      </c>
      <c r="O2388" s="4">
        <v>2</v>
      </c>
      <c r="P2388" s="4"/>
      <c r="Q2388" s="4"/>
      <c r="R2388" s="4"/>
      <c r="S2388" s="4"/>
      <c r="T2388" s="4"/>
      <c r="U2388" s="4"/>
      <c r="V2388" s="4"/>
      <c r="W2388" s="4"/>
    </row>
    <row r="2389" spans="1:206">
      <c r="A2389" s="4">
        <v>50</v>
      </c>
      <c r="B2389" s="4">
        <v>0</v>
      </c>
      <c r="C2389" s="4">
        <v>0</v>
      </c>
      <c r="D2389" s="4">
        <v>1</v>
      </c>
      <c r="E2389" s="4">
        <v>202</v>
      </c>
      <c r="F2389" s="4">
        <f>ROUND(Source!P2386,O2389)</f>
        <v>29088.15</v>
      </c>
      <c r="G2389" s="4" t="s">
        <v>73</v>
      </c>
      <c r="H2389" s="4" t="s">
        <v>74</v>
      </c>
      <c r="I2389" s="4"/>
      <c r="J2389" s="4"/>
      <c r="K2389" s="4">
        <v>202</v>
      </c>
      <c r="L2389" s="4">
        <v>2</v>
      </c>
      <c r="M2389" s="4">
        <v>3</v>
      </c>
      <c r="N2389" s="4" t="s">
        <v>3</v>
      </c>
      <c r="O2389" s="4">
        <v>2</v>
      </c>
      <c r="P2389" s="4"/>
      <c r="Q2389" s="4"/>
      <c r="R2389" s="4"/>
      <c r="S2389" s="4"/>
      <c r="T2389" s="4"/>
      <c r="U2389" s="4"/>
      <c r="V2389" s="4"/>
      <c r="W2389" s="4"/>
    </row>
    <row r="2390" spans="1:206">
      <c r="A2390" s="4">
        <v>50</v>
      </c>
      <c r="B2390" s="4">
        <v>0</v>
      </c>
      <c r="C2390" s="4">
        <v>0</v>
      </c>
      <c r="D2390" s="4">
        <v>1</v>
      </c>
      <c r="E2390" s="4">
        <v>222</v>
      </c>
      <c r="F2390" s="4">
        <f>ROUND(Source!AO2386,O2390)</f>
        <v>0</v>
      </c>
      <c r="G2390" s="4" t="s">
        <v>75</v>
      </c>
      <c r="H2390" s="4" t="s">
        <v>76</v>
      </c>
      <c r="I2390" s="4"/>
      <c r="J2390" s="4"/>
      <c r="K2390" s="4">
        <v>222</v>
      </c>
      <c r="L2390" s="4">
        <v>3</v>
      </c>
      <c r="M2390" s="4">
        <v>3</v>
      </c>
      <c r="N2390" s="4" t="s">
        <v>3</v>
      </c>
      <c r="O2390" s="4">
        <v>2</v>
      </c>
      <c r="P2390" s="4"/>
      <c r="Q2390" s="4"/>
      <c r="R2390" s="4"/>
      <c r="S2390" s="4"/>
      <c r="T2390" s="4"/>
      <c r="U2390" s="4"/>
      <c r="V2390" s="4"/>
      <c r="W2390" s="4"/>
    </row>
    <row r="2391" spans="1:206">
      <c r="A2391" s="4">
        <v>50</v>
      </c>
      <c r="B2391" s="4">
        <v>0</v>
      </c>
      <c r="C2391" s="4">
        <v>0</v>
      </c>
      <c r="D2391" s="4">
        <v>1</v>
      </c>
      <c r="E2391" s="4">
        <v>225</v>
      </c>
      <c r="F2391" s="4">
        <f>ROUND(Source!AV2386,O2391)</f>
        <v>29088.15</v>
      </c>
      <c r="G2391" s="4" t="s">
        <v>77</v>
      </c>
      <c r="H2391" s="4" t="s">
        <v>78</v>
      </c>
      <c r="I2391" s="4"/>
      <c r="J2391" s="4"/>
      <c r="K2391" s="4">
        <v>225</v>
      </c>
      <c r="L2391" s="4">
        <v>4</v>
      </c>
      <c r="M2391" s="4">
        <v>3</v>
      </c>
      <c r="N2391" s="4" t="s">
        <v>3</v>
      </c>
      <c r="O2391" s="4">
        <v>2</v>
      </c>
      <c r="P2391" s="4"/>
      <c r="Q2391" s="4"/>
      <c r="R2391" s="4"/>
      <c r="S2391" s="4"/>
      <c r="T2391" s="4"/>
      <c r="U2391" s="4"/>
      <c r="V2391" s="4"/>
      <c r="W2391" s="4"/>
    </row>
    <row r="2392" spans="1:206">
      <c r="A2392" s="4">
        <v>50</v>
      </c>
      <c r="B2392" s="4">
        <v>0</v>
      </c>
      <c r="C2392" s="4">
        <v>0</v>
      </c>
      <c r="D2392" s="4">
        <v>1</v>
      </c>
      <c r="E2392" s="4">
        <v>226</v>
      </c>
      <c r="F2392" s="4">
        <f>ROUND(Source!AW2386,O2392)</f>
        <v>29088.15</v>
      </c>
      <c r="G2392" s="4" t="s">
        <v>79</v>
      </c>
      <c r="H2392" s="4" t="s">
        <v>80</v>
      </c>
      <c r="I2392" s="4"/>
      <c r="J2392" s="4"/>
      <c r="K2392" s="4">
        <v>226</v>
      </c>
      <c r="L2392" s="4">
        <v>5</v>
      </c>
      <c r="M2392" s="4">
        <v>3</v>
      </c>
      <c r="N2392" s="4" t="s">
        <v>3</v>
      </c>
      <c r="O2392" s="4">
        <v>2</v>
      </c>
      <c r="P2392" s="4"/>
      <c r="Q2392" s="4"/>
      <c r="R2392" s="4"/>
      <c r="S2392" s="4"/>
      <c r="T2392" s="4"/>
      <c r="U2392" s="4"/>
      <c r="V2392" s="4"/>
      <c r="W2392" s="4"/>
    </row>
    <row r="2393" spans="1:206">
      <c r="A2393" s="4">
        <v>50</v>
      </c>
      <c r="B2393" s="4">
        <v>0</v>
      </c>
      <c r="C2393" s="4">
        <v>0</v>
      </c>
      <c r="D2393" s="4">
        <v>1</v>
      </c>
      <c r="E2393" s="4">
        <v>227</v>
      </c>
      <c r="F2393" s="4">
        <f>ROUND(Source!AX2386,O2393)</f>
        <v>0</v>
      </c>
      <c r="G2393" s="4" t="s">
        <v>81</v>
      </c>
      <c r="H2393" s="4" t="s">
        <v>82</v>
      </c>
      <c r="I2393" s="4"/>
      <c r="J2393" s="4"/>
      <c r="K2393" s="4">
        <v>227</v>
      </c>
      <c r="L2393" s="4">
        <v>6</v>
      </c>
      <c r="M2393" s="4">
        <v>3</v>
      </c>
      <c r="N2393" s="4" t="s">
        <v>3</v>
      </c>
      <c r="O2393" s="4">
        <v>2</v>
      </c>
      <c r="P2393" s="4"/>
      <c r="Q2393" s="4"/>
      <c r="R2393" s="4"/>
      <c r="S2393" s="4"/>
      <c r="T2393" s="4"/>
      <c r="U2393" s="4"/>
      <c r="V2393" s="4"/>
      <c r="W2393" s="4"/>
    </row>
    <row r="2394" spans="1:206">
      <c r="A2394" s="4">
        <v>50</v>
      </c>
      <c r="B2394" s="4">
        <v>0</v>
      </c>
      <c r="C2394" s="4">
        <v>0</v>
      </c>
      <c r="D2394" s="4">
        <v>1</v>
      </c>
      <c r="E2394" s="4">
        <v>228</v>
      </c>
      <c r="F2394" s="4">
        <f>ROUND(Source!AY2386,O2394)</f>
        <v>29088.15</v>
      </c>
      <c r="G2394" s="4" t="s">
        <v>83</v>
      </c>
      <c r="H2394" s="4" t="s">
        <v>84</v>
      </c>
      <c r="I2394" s="4"/>
      <c r="J2394" s="4"/>
      <c r="K2394" s="4">
        <v>228</v>
      </c>
      <c r="L2394" s="4">
        <v>7</v>
      </c>
      <c r="M2394" s="4">
        <v>3</v>
      </c>
      <c r="N2394" s="4" t="s">
        <v>3</v>
      </c>
      <c r="O2394" s="4">
        <v>2</v>
      </c>
      <c r="P2394" s="4"/>
      <c r="Q2394" s="4"/>
      <c r="R2394" s="4"/>
      <c r="S2394" s="4"/>
      <c r="T2394" s="4"/>
      <c r="U2394" s="4"/>
      <c r="V2394" s="4"/>
      <c r="W2394" s="4"/>
    </row>
    <row r="2395" spans="1:206">
      <c r="A2395" s="4">
        <v>50</v>
      </c>
      <c r="B2395" s="4">
        <v>0</v>
      </c>
      <c r="C2395" s="4">
        <v>0</v>
      </c>
      <c r="D2395" s="4">
        <v>1</v>
      </c>
      <c r="E2395" s="4">
        <v>216</v>
      </c>
      <c r="F2395" s="4">
        <f>ROUND(Source!AP2386,O2395)</f>
        <v>0</v>
      </c>
      <c r="G2395" s="4" t="s">
        <v>85</v>
      </c>
      <c r="H2395" s="4" t="s">
        <v>86</v>
      </c>
      <c r="I2395" s="4"/>
      <c r="J2395" s="4"/>
      <c r="K2395" s="4">
        <v>216</v>
      </c>
      <c r="L2395" s="4">
        <v>8</v>
      </c>
      <c r="M2395" s="4">
        <v>3</v>
      </c>
      <c r="N2395" s="4" t="s">
        <v>3</v>
      </c>
      <c r="O2395" s="4">
        <v>2</v>
      </c>
      <c r="P2395" s="4"/>
      <c r="Q2395" s="4"/>
      <c r="R2395" s="4"/>
      <c r="S2395" s="4"/>
      <c r="T2395" s="4"/>
      <c r="U2395" s="4"/>
      <c r="V2395" s="4"/>
      <c r="W2395" s="4"/>
    </row>
    <row r="2396" spans="1:206">
      <c r="A2396" s="4">
        <v>50</v>
      </c>
      <c r="B2396" s="4">
        <v>0</v>
      </c>
      <c r="C2396" s="4">
        <v>0</v>
      </c>
      <c r="D2396" s="4">
        <v>1</v>
      </c>
      <c r="E2396" s="4">
        <v>223</v>
      </c>
      <c r="F2396" s="4">
        <f>ROUND(Source!AQ2386,O2396)</f>
        <v>0</v>
      </c>
      <c r="G2396" s="4" t="s">
        <v>87</v>
      </c>
      <c r="H2396" s="4" t="s">
        <v>88</v>
      </c>
      <c r="I2396" s="4"/>
      <c r="J2396" s="4"/>
      <c r="K2396" s="4">
        <v>223</v>
      </c>
      <c r="L2396" s="4">
        <v>9</v>
      </c>
      <c r="M2396" s="4">
        <v>3</v>
      </c>
      <c r="N2396" s="4" t="s">
        <v>3</v>
      </c>
      <c r="O2396" s="4">
        <v>2</v>
      </c>
      <c r="P2396" s="4"/>
      <c r="Q2396" s="4"/>
      <c r="R2396" s="4"/>
      <c r="S2396" s="4"/>
      <c r="T2396" s="4"/>
      <c r="U2396" s="4"/>
      <c r="V2396" s="4"/>
      <c r="W2396" s="4"/>
    </row>
    <row r="2397" spans="1:206">
      <c r="A2397" s="4">
        <v>50</v>
      </c>
      <c r="B2397" s="4">
        <v>0</v>
      </c>
      <c r="C2397" s="4">
        <v>0</v>
      </c>
      <c r="D2397" s="4">
        <v>1</v>
      </c>
      <c r="E2397" s="4">
        <v>229</v>
      </c>
      <c r="F2397" s="4">
        <f>ROUND(Source!AZ2386,O2397)</f>
        <v>0</v>
      </c>
      <c r="G2397" s="4" t="s">
        <v>89</v>
      </c>
      <c r="H2397" s="4" t="s">
        <v>90</v>
      </c>
      <c r="I2397" s="4"/>
      <c r="J2397" s="4"/>
      <c r="K2397" s="4">
        <v>229</v>
      </c>
      <c r="L2397" s="4">
        <v>10</v>
      </c>
      <c r="M2397" s="4">
        <v>3</v>
      </c>
      <c r="N2397" s="4" t="s">
        <v>3</v>
      </c>
      <c r="O2397" s="4">
        <v>2</v>
      </c>
      <c r="P2397" s="4"/>
      <c r="Q2397" s="4"/>
      <c r="R2397" s="4"/>
      <c r="S2397" s="4"/>
      <c r="T2397" s="4"/>
      <c r="U2397" s="4"/>
      <c r="V2397" s="4"/>
      <c r="W2397" s="4"/>
    </row>
    <row r="2398" spans="1:206">
      <c r="A2398" s="4">
        <v>50</v>
      </c>
      <c r="B2398" s="4">
        <v>0</v>
      </c>
      <c r="C2398" s="4">
        <v>0</v>
      </c>
      <c r="D2398" s="4">
        <v>1</v>
      </c>
      <c r="E2398" s="4">
        <v>203</v>
      </c>
      <c r="F2398" s="4">
        <f>ROUND(Source!Q2386,O2398)</f>
        <v>503.68</v>
      </c>
      <c r="G2398" s="4" t="s">
        <v>91</v>
      </c>
      <c r="H2398" s="4" t="s">
        <v>92</v>
      </c>
      <c r="I2398" s="4"/>
      <c r="J2398" s="4"/>
      <c r="K2398" s="4">
        <v>203</v>
      </c>
      <c r="L2398" s="4">
        <v>11</v>
      </c>
      <c r="M2398" s="4">
        <v>3</v>
      </c>
      <c r="N2398" s="4" t="s">
        <v>3</v>
      </c>
      <c r="O2398" s="4">
        <v>2</v>
      </c>
      <c r="P2398" s="4"/>
      <c r="Q2398" s="4"/>
      <c r="R2398" s="4"/>
      <c r="S2398" s="4"/>
      <c r="T2398" s="4"/>
      <c r="U2398" s="4"/>
      <c r="V2398" s="4"/>
      <c r="W2398" s="4"/>
    </row>
    <row r="2399" spans="1:206">
      <c r="A2399" s="4">
        <v>50</v>
      </c>
      <c r="B2399" s="4">
        <v>0</v>
      </c>
      <c r="C2399" s="4">
        <v>0</v>
      </c>
      <c r="D2399" s="4">
        <v>1</v>
      </c>
      <c r="E2399" s="4">
        <v>231</v>
      </c>
      <c r="F2399" s="4">
        <f>ROUND(Source!BB2386,O2399)</f>
        <v>0</v>
      </c>
      <c r="G2399" s="4" t="s">
        <v>93</v>
      </c>
      <c r="H2399" s="4" t="s">
        <v>94</v>
      </c>
      <c r="I2399" s="4"/>
      <c r="J2399" s="4"/>
      <c r="K2399" s="4">
        <v>231</v>
      </c>
      <c r="L2399" s="4">
        <v>12</v>
      </c>
      <c r="M2399" s="4">
        <v>3</v>
      </c>
      <c r="N2399" s="4" t="s">
        <v>3</v>
      </c>
      <c r="O2399" s="4">
        <v>2</v>
      </c>
      <c r="P2399" s="4"/>
      <c r="Q2399" s="4"/>
      <c r="R2399" s="4"/>
      <c r="S2399" s="4"/>
      <c r="T2399" s="4"/>
      <c r="U2399" s="4"/>
      <c r="V2399" s="4"/>
      <c r="W2399" s="4"/>
    </row>
    <row r="2400" spans="1:206">
      <c r="A2400" s="4">
        <v>50</v>
      </c>
      <c r="B2400" s="4">
        <v>0</v>
      </c>
      <c r="C2400" s="4">
        <v>0</v>
      </c>
      <c r="D2400" s="4">
        <v>1</v>
      </c>
      <c r="E2400" s="4">
        <v>204</v>
      </c>
      <c r="F2400" s="4">
        <f>ROUND(Source!R2386,O2400)</f>
        <v>320.10000000000002</v>
      </c>
      <c r="G2400" s="4" t="s">
        <v>95</v>
      </c>
      <c r="H2400" s="4" t="s">
        <v>96</v>
      </c>
      <c r="I2400" s="4"/>
      <c r="J2400" s="4"/>
      <c r="K2400" s="4">
        <v>204</v>
      </c>
      <c r="L2400" s="4">
        <v>13</v>
      </c>
      <c r="M2400" s="4">
        <v>3</v>
      </c>
      <c r="N2400" s="4" t="s">
        <v>3</v>
      </c>
      <c r="O2400" s="4">
        <v>2</v>
      </c>
      <c r="P2400" s="4"/>
      <c r="Q2400" s="4"/>
      <c r="R2400" s="4"/>
      <c r="S2400" s="4"/>
      <c r="T2400" s="4"/>
      <c r="U2400" s="4"/>
      <c r="V2400" s="4"/>
      <c r="W2400" s="4"/>
    </row>
    <row r="2401" spans="1:206">
      <c r="A2401" s="4">
        <v>50</v>
      </c>
      <c r="B2401" s="4">
        <v>0</v>
      </c>
      <c r="C2401" s="4">
        <v>0</v>
      </c>
      <c r="D2401" s="4">
        <v>1</v>
      </c>
      <c r="E2401" s="4">
        <v>205</v>
      </c>
      <c r="F2401" s="4">
        <f>ROUND(Source!S2386,O2401)</f>
        <v>21596.799999999999</v>
      </c>
      <c r="G2401" s="4" t="s">
        <v>97</v>
      </c>
      <c r="H2401" s="4" t="s">
        <v>98</v>
      </c>
      <c r="I2401" s="4"/>
      <c r="J2401" s="4"/>
      <c r="K2401" s="4">
        <v>205</v>
      </c>
      <c r="L2401" s="4">
        <v>14</v>
      </c>
      <c r="M2401" s="4">
        <v>3</v>
      </c>
      <c r="N2401" s="4" t="s">
        <v>3</v>
      </c>
      <c r="O2401" s="4">
        <v>2</v>
      </c>
      <c r="P2401" s="4"/>
      <c r="Q2401" s="4"/>
      <c r="R2401" s="4"/>
      <c r="S2401" s="4"/>
      <c r="T2401" s="4"/>
      <c r="U2401" s="4"/>
      <c r="V2401" s="4"/>
      <c r="W2401" s="4"/>
    </row>
    <row r="2402" spans="1:206">
      <c r="A2402" s="4">
        <v>50</v>
      </c>
      <c r="B2402" s="4">
        <v>0</v>
      </c>
      <c r="C2402" s="4">
        <v>0</v>
      </c>
      <c r="D2402" s="4">
        <v>1</v>
      </c>
      <c r="E2402" s="4">
        <v>232</v>
      </c>
      <c r="F2402" s="4">
        <f>ROUND(Source!BC2386,O2402)</f>
        <v>0</v>
      </c>
      <c r="G2402" s="4" t="s">
        <v>99</v>
      </c>
      <c r="H2402" s="4" t="s">
        <v>100</v>
      </c>
      <c r="I2402" s="4"/>
      <c r="J2402" s="4"/>
      <c r="K2402" s="4">
        <v>232</v>
      </c>
      <c r="L2402" s="4">
        <v>15</v>
      </c>
      <c r="M2402" s="4">
        <v>3</v>
      </c>
      <c r="N2402" s="4" t="s">
        <v>3</v>
      </c>
      <c r="O2402" s="4">
        <v>2</v>
      </c>
      <c r="P2402" s="4"/>
      <c r="Q2402" s="4"/>
      <c r="R2402" s="4"/>
      <c r="S2402" s="4"/>
      <c r="T2402" s="4"/>
      <c r="U2402" s="4"/>
      <c r="V2402" s="4"/>
      <c r="W2402" s="4"/>
    </row>
    <row r="2403" spans="1:206">
      <c r="A2403" s="4">
        <v>50</v>
      </c>
      <c r="B2403" s="4">
        <v>0</v>
      </c>
      <c r="C2403" s="4">
        <v>0</v>
      </c>
      <c r="D2403" s="4">
        <v>1</v>
      </c>
      <c r="E2403" s="4">
        <v>214</v>
      </c>
      <c r="F2403" s="4">
        <f>ROUND(Source!AS2386,O2403)</f>
        <v>76754.5</v>
      </c>
      <c r="G2403" s="4" t="s">
        <v>101</v>
      </c>
      <c r="H2403" s="4" t="s">
        <v>102</v>
      </c>
      <c r="I2403" s="4"/>
      <c r="J2403" s="4"/>
      <c r="K2403" s="4">
        <v>214</v>
      </c>
      <c r="L2403" s="4">
        <v>16</v>
      </c>
      <c r="M2403" s="4">
        <v>3</v>
      </c>
      <c r="N2403" s="4" t="s">
        <v>3</v>
      </c>
      <c r="O2403" s="4">
        <v>2</v>
      </c>
      <c r="P2403" s="4"/>
      <c r="Q2403" s="4"/>
      <c r="R2403" s="4"/>
      <c r="S2403" s="4"/>
      <c r="T2403" s="4"/>
      <c r="U2403" s="4"/>
      <c r="V2403" s="4"/>
      <c r="W2403" s="4"/>
    </row>
    <row r="2404" spans="1:206">
      <c r="A2404" s="4">
        <v>50</v>
      </c>
      <c r="B2404" s="4">
        <v>0</v>
      </c>
      <c r="C2404" s="4">
        <v>0</v>
      </c>
      <c r="D2404" s="4">
        <v>1</v>
      </c>
      <c r="E2404" s="4">
        <v>215</v>
      </c>
      <c r="F2404" s="4">
        <f>ROUND(Source!AT2386,O2404)</f>
        <v>1474.02</v>
      </c>
      <c r="G2404" s="4" t="s">
        <v>103</v>
      </c>
      <c r="H2404" s="4" t="s">
        <v>104</v>
      </c>
      <c r="I2404" s="4"/>
      <c r="J2404" s="4"/>
      <c r="K2404" s="4">
        <v>215</v>
      </c>
      <c r="L2404" s="4">
        <v>17</v>
      </c>
      <c r="M2404" s="4">
        <v>3</v>
      </c>
      <c r="N2404" s="4" t="s">
        <v>3</v>
      </c>
      <c r="O2404" s="4">
        <v>2</v>
      </c>
      <c r="P2404" s="4"/>
      <c r="Q2404" s="4"/>
      <c r="R2404" s="4"/>
      <c r="S2404" s="4"/>
      <c r="T2404" s="4"/>
      <c r="U2404" s="4"/>
      <c r="V2404" s="4"/>
      <c r="W2404" s="4"/>
    </row>
    <row r="2405" spans="1:206">
      <c r="A2405" s="4">
        <v>50</v>
      </c>
      <c r="B2405" s="4">
        <v>0</v>
      </c>
      <c r="C2405" s="4">
        <v>0</v>
      </c>
      <c r="D2405" s="4">
        <v>1</v>
      </c>
      <c r="E2405" s="4">
        <v>217</v>
      </c>
      <c r="F2405" s="4">
        <f>ROUND(Source!AU2386,O2405)</f>
        <v>0</v>
      </c>
      <c r="G2405" s="4" t="s">
        <v>105</v>
      </c>
      <c r="H2405" s="4" t="s">
        <v>106</v>
      </c>
      <c r="I2405" s="4"/>
      <c r="J2405" s="4"/>
      <c r="K2405" s="4">
        <v>217</v>
      </c>
      <c r="L2405" s="4">
        <v>18</v>
      </c>
      <c r="M2405" s="4">
        <v>3</v>
      </c>
      <c r="N2405" s="4" t="s">
        <v>3</v>
      </c>
      <c r="O2405" s="4">
        <v>2</v>
      </c>
      <c r="P2405" s="4"/>
      <c r="Q2405" s="4"/>
      <c r="R2405" s="4"/>
      <c r="S2405" s="4"/>
      <c r="T2405" s="4"/>
      <c r="U2405" s="4"/>
      <c r="V2405" s="4"/>
      <c r="W2405" s="4"/>
    </row>
    <row r="2406" spans="1:206">
      <c r="A2406" s="4">
        <v>50</v>
      </c>
      <c r="B2406" s="4">
        <v>0</v>
      </c>
      <c r="C2406" s="4">
        <v>0</v>
      </c>
      <c r="D2406" s="4">
        <v>1</v>
      </c>
      <c r="E2406" s="4">
        <v>230</v>
      </c>
      <c r="F2406" s="4">
        <f>ROUND(Source!BA2386,O2406)</f>
        <v>0</v>
      </c>
      <c r="G2406" s="4" t="s">
        <v>107</v>
      </c>
      <c r="H2406" s="4" t="s">
        <v>108</v>
      </c>
      <c r="I2406" s="4"/>
      <c r="J2406" s="4"/>
      <c r="K2406" s="4">
        <v>230</v>
      </c>
      <c r="L2406" s="4">
        <v>19</v>
      </c>
      <c r="M2406" s="4">
        <v>3</v>
      </c>
      <c r="N2406" s="4" t="s">
        <v>3</v>
      </c>
      <c r="O2406" s="4">
        <v>2</v>
      </c>
      <c r="P2406" s="4"/>
      <c r="Q2406" s="4"/>
      <c r="R2406" s="4"/>
      <c r="S2406" s="4"/>
      <c r="T2406" s="4"/>
      <c r="U2406" s="4"/>
      <c r="V2406" s="4"/>
      <c r="W2406" s="4"/>
    </row>
    <row r="2407" spans="1:206">
      <c r="A2407" s="4">
        <v>50</v>
      </c>
      <c r="B2407" s="4">
        <v>0</v>
      </c>
      <c r="C2407" s="4">
        <v>0</v>
      </c>
      <c r="D2407" s="4">
        <v>1</v>
      </c>
      <c r="E2407" s="4">
        <v>206</v>
      </c>
      <c r="F2407" s="4">
        <f>ROUND(Source!T2386,O2407)</f>
        <v>0</v>
      </c>
      <c r="G2407" s="4" t="s">
        <v>109</v>
      </c>
      <c r="H2407" s="4" t="s">
        <v>110</v>
      </c>
      <c r="I2407" s="4"/>
      <c r="J2407" s="4"/>
      <c r="K2407" s="4">
        <v>206</v>
      </c>
      <c r="L2407" s="4">
        <v>20</v>
      </c>
      <c r="M2407" s="4">
        <v>3</v>
      </c>
      <c r="N2407" s="4" t="s">
        <v>3</v>
      </c>
      <c r="O2407" s="4">
        <v>2</v>
      </c>
      <c r="P2407" s="4"/>
      <c r="Q2407" s="4"/>
      <c r="R2407" s="4"/>
      <c r="S2407" s="4"/>
      <c r="T2407" s="4"/>
      <c r="U2407" s="4"/>
      <c r="V2407" s="4"/>
      <c r="W2407" s="4"/>
    </row>
    <row r="2408" spans="1:206">
      <c r="A2408" s="4">
        <v>50</v>
      </c>
      <c r="B2408" s="4">
        <v>0</v>
      </c>
      <c r="C2408" s="4">
        <v>0</v>
      </c>
      <c r="D2408" s="4">
        <v>1</v>
      </c>
      <c r="E2408" s="4">
        <v>207</v>
      </c>
      <c r="F2408" s="4">
        <f>Source!U2386</f>
        <v>71.116094000000004</v>
      </c>
      <c r="G2408" s="4" t="s">
        <v>111</v>
      </c>
      <c r="H2408" s="4" t="s">
        <v>112</v>
      </c>
      <c r="I2408" s="4"/>
      <c r="J2408" s="4"/>
      <c r="K2408" s="4">
        <v>207</v>
      </c>
      <c r="L2408" s="4">
        <v>21</v>
      </c>
      <c r="M2408" s="4">
        <v>3</v>
      </c>
      <c r="N2408" s="4" t="s">
        <v>3</v>
      </c>
      <c r="O2408" s="4">
        <v>-1</v>
      </c>
      <c r="P2408" s="4"/>
      <c r="Q2408" s="4"/>
      <c r="R2408" s="4"/>
      <c r="S2408" s="4"/>
      <c r="T2408" s="4"/>
      <c r="U2408" s="4"/>
      <c r="V2408" s="4"/>
      <c r="W2408" s="4"/>
    </row>
    <row r="2409" spans="1:206">
      <c r="A2409" s="4">
        <v>50</v>
      </c>
      <c r="B2409" s="4">
        <v>0</v>
      </c>
      <c r="C2409" s="4">
        <v>0</v>
      </c>
      <c r="D2409" s="4">
        <v>1</v>
      </c>
      <c r="E2409" s="4">
        <v>208</v>
      </c>
      <c r="F2409" s="4">
        <f>Source!V2386</f>
        <v>0.88469999999999982</v>
      </c>
      <c r="G2409" s="4" t="s">
        <v>113</v>
      </c>
      <c r="H2409" s="4" t="s">
        <v>114</v>
      </c>
      <c r="I2409" s="4"/>
      <c r="J2409" s="4"/>
      <c r="K2409" s="4">
        <v>208</v>
      </c>
      <c r="L2409" s="4">
        <v>22</v>
      </c>
      <c r="M2409" s="4">
        <v>3</v>
      </c>
      <c r="N2409" s="4" t="s">
        <v>3</v>
      </c>
      <c r="O2409" s="4">
        <v>-1</v>
      </c>
      <c r="P2409" s="4"/>
      <c r="Q2409" s="4"/>
      <c r="R2409" s="4"/>
      <c r="S2409" s="4"/>
      <c r="T2409" s="4"/>
      <c r="U2409" s="4"/>
      <c r="V2409" s="4"/>
      <c r="W2409" s="4"/>
    </row>
    <row r="2410" spans="1:206">
      <c r="A2410" s="4">
        <v>50</v>
      </c>
      <c r="B2410" s="4">
        <v>0</v>
      </c>
      <c r="C2410" s="4">
        <v>0</v>
      </c>
      <c r="D2410" s="4">
        <v>1</v>
      </c>
      <c r="E2410" s="4">
        <v>209</v>
      </c>
      <c r="F2410" s="4">
        <f>ROUND(Source!W2386,O2410)</f>
        <v>16.7</v>
      </c>
      <c r="G2410" s="4" t="s">
        <v>115</v>
      </c>
      <c r="H2410" s="4" t="s">
        <v>116</v>
      </c>
      <c r="I2410" s="4"/>
      <c r="J2410" s="4"/>
      <c r="K2410" s="4">
        <v>209</v>
      </c>
      <c r="L2410" s="4">
        <v>23</v>
      </c>
      <c r="M2410" s="4">
        <v>3</v>
      </c>
      <c r="N2410" s="4" t="s">
        <v>3</v>
      </c>
      <c r="O2410" s="4">
        <v>2</v>
      </c>
      <c r="P2410" s="4"/>
      <c r="Q2410" s="4"/>
      <c r="R2410" s="4"/>
      <c r="S2410" s="4"/>
      <c r="T2410" s="4"/>
      <c r="U2410" s="4"/>
      <c r="V2410" s="4"/>
      <c r="W2410" s="4"/>
    </row>
    <row r="2411" spans="1:206">
      <c r="A2411" s="4">
        <v>50</v>
      </c>
      <c r="B2411" s="4">
        <v>0</v>
      </c>
      <c r="C2411" s="4">
        <v>0</v>
      </c>
      <c r="D2411" s="4">
        <v>1</v>
      </c>
      <c r="E2411" s="4">
        <v>233</v>
      </c>
      <c r="F2411" s="4">
        <f>ROUND(Source!BD2386,O2411)</f>
        <v>0</v>
      </c>
      <c r="G2411" s="4" t="s">
        <v>117</v>
      </c>
      <c r="H2411" s="4" t="s">
        <v>118</v>
      </c>
      <c r="I2411" s="4"/>
      <c r="J2411" s="4"/>
      <c r="K2411" s="4">
        <v>233</v>
      </c>
      <c r="L2411" s="4">
        <v>24</v>
      </c>
      <c r="M2411" s="4">
        <v>3</v>
      </c>
      <c r="N2411" s="4" t="s">
        <v>3</v>
      </c>
      <c r="O2411" s="4">
        <v>2</v>
      </c>
      <c r="P2411" s="4"/>
      <c r="Q2411" s="4"/>
      <c r="R2411" s="4"/>
      <c r="S2411" s="4"/>
      <c r="T2411" s="4"/>
      <c r="U2411" s="4"/>
      <c r="V2411" s="4"/>
      <c r="W2411" s="4"/>
    </row>
    <row r="2412" spans="1:206">
      <c r="A2412" s="4">
        <v>50</v>
      </c>
      <c r="B2412" s="4">
        <v>0</v>
      </c>
      <c r="C2412" s="4">
        <v>0</v>
      </c>
      <c r="D2412" s="4">
        <v>1</v>
      </c>
      <c r="E2412" s="4">
        <v>210</v>
      </c>
      <c r="F2412" s="4">
        <f>ROUND(Source!X2386,O2412)</f>
        <v>18219.419999999998</v>
      </c>
      <c r="G2412" s="4" t="s">
        <v>119</v>
      </c>
      <c r="H2412" s="4" t="s">
        <v>120</v>
      </c>
      <c r="I2412" s="4"/>
      <c r="J2412" s="4"/>
      <c r="K2412" s="4">
        <v>210</v>
      </c>
      <c r="L2412" s="4">
        <v>25</v>
      </c>
      <c r="M2412" s="4">
        <v>3</v>
      </c>
      <c r="N2412" s="4" t="s">
        <v>3</v>
      </c>
      <c r="O2412" s="4">
        <v>2</v>
      </c>
      <c r="P2412" s="4"/>
      <c r="Q2412" s="4"/>
      <c r="R2412" s="4"/>
      <c r="S2412" s="4"/>
      <c r="T2412" s="4"/>
      <c r="U2412" s="4"/>
      <c r="V2412" s="4"/>
      <c r="W2412" s="4"/>
    </row>
    <row r="2413" spans="1:206">
      <c r="A2413" s="4">
        <v>50</v>
      </c>
      <c r="B2413" s="4">
        <v>0</v>
      </c>
      <c r="C2413" s="4">
        <v>0</v>
      </c>
      <c r="D2413" s="4">
        <v>1</v>
      </c>
      <c r="E2413" s="4">
        <v>211</v>
      </c>
      <c r="F2413" s="4">
        <f>ROUND(Source!Y2386,O2413)</f>
        <v>8820.4699999999993</v>
      </c>
      <c r="G2413" s="4" t="s">
        <v>121</v>
      </c>
      <c r="H2413" s="4" t="s">
        <v>122</v>
      </c>
      <c r="I2413" s="4"/>
      <c r="J2413" s="4"/>
      <c r="K2413" s="4">
        <v>211</v>
      </c>
      <c r="L2413" s="4">
        <v>26</v>
      </c>
      <c r="M2413" s="4">
        <v>3</v>
      </c>
      <c r="N2413" s="4" t="s">
        <v>3</v>
      </c>
      <c r="O2413" s="4">
        <v>2</v>
      </c>
      <c r="P2413" s="4"/>
      <c r="Q2413" s="4"/>
      <c r="R2413" s="4"/>
      <c r="S2413" s="4"/>
      <c r="T2413" s="4"/>
      <c r="U2413" s="4"/>
      <c r="V2413" s="4"/>
      <c r="W2413" s="4"/>
    </row>
    <row r="2414" spans="1:206">
      <c r="A2414" s="4">
        <v>50</v>
      </c>
      <c r="B2414" s="4">
        <v>0</v>
      </c>
      <c r="C2414" s="4">
        <v>0</v>
      </c>
      <c r="D2414" s="4">
        <v>1</v>
      </c>
      <c r="E2414" s="4">
        <v>224</v>
      </c>
      <c r="F2414" s="4">
        <f>ROUND(Source!AR2386,O2414)</f>
        <v>78228.52</v>
      </c>
      <c r="G2414" s="4" t="s">
        <v>123</v>
      </c>
      <c r="H2414" s="4" t="s">
        <v>124</v>
      </c>
      <c r="I2414" s="4"/>
      <c r="J2414" s="4"/>
      <c r="K2414" s="4">
        <v>224</v>
      </c>
      <c r="L2414" s="4">
        <v>27</v>
      </c>
      <c r="M2414" s="4">
        <v>3</v>
      </c>
      <c r="N2414" s="4" t="s">
        <v>3</v>
      </c>
      <c r="O2414" s="4">
        <v>2</v>
      </c>
      <c r="P2414" s="4"/>
      <c r="Q2414" s="4"/>
      <c r="R2414" s="4"/>
      <c r="S2414" s="4"/>
      <c r="T2414" s="4"/>
      <c r="U2414" s="4"/>
      <c r="V2414" s="4"/>
      <c r="W2414" s="4"/>
    </row>
    <row r="2416" spans="1:206">
      <c r="A2416" s="2">
        <v>51</v>
      </c>
      <c r="B2416" s="2">
        <f>B2323</f>
        <v>1</v>
      </c>
      <c r="C2416" s="2">
        <f>A2323</f>
        <v>4</v>
      </c>
      <c r="D2416" s="2">
        <f>ROW(A2323)</f>
        <v>2323</v>
      </c>
      <c r="E2416" s="2"/>
      <c r="F2416" s="2" t="str">
        <f>IF(F2323&lt;&gt;"",F2323,"")</f>
        <v>Новый раздел</v>
      </c>
      <c r="G2416" s="2" t="str">
        <f>IF(G2323&lt;&gt;"",G2323,"")</f>
        <v>Туалет -тамбур 1-30 31 карантин</v>
      </c>
      <c r="H2416" s="2">
        <v>0</v>
      </c>
      <c r="I2416" s="2"/>
      <c r="J2416" s="2"/>
      <c r="K2416" s="2"/>
      <c r="L2416" s="2"/>
      <c r="M2416" s="2"/>
      <c r="N2416" s="2"/>
      <c r="O2416" s="2">
        <f t="shared" ref="O2416:T2416" si="1729">ROUND(O2342+O2386+AB2416,2)</f>
        <v>54626.22</v>
      </c>
      <c r="P2416" s="2">
        <f t="shared" si="1729"/>
        <v>29088.15</v>
      </c>
      <c r="Q2416" s="2">
        <f t="shared" si="1729"/>
        <v>628.67999999999995</v>
      </c>
      <c r="R2416" s="2">
        <f t="shared" si="1729"/>
        <v>409.04</v>
      </c>
      <c r="S2416" s="2">
        <f t="shared" si="1729"/>
        <v>24909.39</v>
      </c>
      <c r="T2416" s="2">
        <f t="shared" si="1729"/>
        <v>0</v>
      </c>
      <c r="U2416" s="2">
        <f>U2342+U2386+AH2416</f>
        <v>83.315933999999999</v>
      </c>
      <c r="V2416" s="2">
        <f>V2342+V2386+AI2416</f>
        <v>1.1244799999999997</v>
      </c>
      <c r="W2416" s="2">
        <f>ROUND(W2342+W2386+AJ2416,2)</f>
        <v>16.7</v>
      </c>
      <c r="X2416" s="2">
        <f>ROUND(X2342+X2386+AK2416,2)</f>
        <v>20557.7</v>
      </c>
      <c r="Y2416" s="2">
        <f>ROUND(Y2342+Y2386+AL2416,2)</f>
        <v>10532.1</v>
      </c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>
        <f t="shared" ref="AO2416:BD2416" si="1730">ROUND(AO2342+AO2386+BX2416,2)</f>
        <v>0</v>
      </c>
      <c r="AP2416" s="2">
        <f t="shared" si="1730"/>
        <v>0</v>
      </c>
      <c r="AQ2416" s="2">
        <f t="shared" si="1730"/>
        <v>0</v>
      </c>
      <c r="AR2416" s="2">
        <f t="shared" si="1730"/>
        <v>85716.02</v>
      </c>
      <c r="AS2416" s="2">
        <f t="shared" si="1730"/>
        <v>84242</v>
      </c>
      <c r="AT2416" s="2">
        <f t="shared" si="1730"/>
        <v>1474.02</v>
      </c>
      <c r="AU2416" s="2">
        <f t="shared" si="1730"/>
        <v>0</v>
      </c>
      <c r="AV2416" s="2">
        <f t="shared" si="1730"/>
        <v>29088.15</v>
      </c>
      <c r="AW2416" s="2">
        <f t="shared" si="1730"/>
        <v>29088.15</v>
      </c>
      <c r="AX2416" s="2">
        <f t="shared" si="1730"/>
        <v>0</v>
      </c>
      <c r="AY2416" s="2">
        <f t="shared" si="1730"/>
        <v>29088.15</v>
      </c>
      <c r="AZ2416" s="2">
        <f t="shared" si="1730"/>
        <v>0</v>
      </c>
      <c r="BA2416" s="2">
        <f t="shared" si="1730"/>
        <v>0</v>
      </c>
      <c r="BB2416" s="2">
        <f t="shared" si="1730"/>
        <v>0</v>
      </c>
      <c r="BC2416" s="2">
        <f t="shared" si="1730"/>
        <v>0</v>
      </c>
      <c r="BD2416" s="2">
        <f t="shared" si="1730"/>
        <v>0</v>
      </c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  <c r="EH2416" s="3"/>
      <c r="EI2416" s="3"/>
      <c r="EJ2416" s="3"/>
      <c r="EK2416" s="3"/>
      <c r="EL2416" s="3"/>
      <c r="EM2416" s="3"/>
      <c r="EN2416" s="3"/>
      <c r="EO2416" s="3"/>
      <c r="EP2416" s="3"/>
      <c r="EQ2416" s="3"/>
      <c r="ER2416" s="3"/>
      <c r="ES2416" s="3"/>
      <c r="ET2416" s="3"/>
      <c r="EU2416" s="3"/>
      <c r="EV2416" s="3"/>
      <c r="EW2416" s="3"/>
      <c r="EX2416" s="3"/>
      <c r="EY2416" s="3"/>
      <c r="EZ2416" s="3"/>
      <c r="FA2416" s="3"/>
      <c r="FB2416" s="3"/>
      <c r="FC2416" s="3"/>
      <c r="FD2416" s="3"/>
      <c r="FE2416" s="3"/>
      <c r="FF2416" s="3"/>
      <c r="FG2416" s="3"/>
      <c r="FH2416" s="3"/>
      <c r="FI2416" s="3"/>
      <c r="FJ2416" s="3"/>
      <c r="FK2416" s="3"/>
      <c r="FL2416" s="3"/>
      <c r="FM2416" s="3"/>
      <c r="FN2416" s="3"/>
      <c r="FO2416" s="3"/>
      <c r="FP2416" s="3"/>
      <c r="FQ2416" s="3"/>
      <c r="FR2416" s="3"/>
      <c r="FS2416" s="3"/>
      <c r="FT2416" s="3"/>
      <c r="FU2416" s="3"/>
      <c r="FV2416" s="3"/>
      <c r="FW2416" s="3"/>
      <c r="FX2416" s="3"/>
      <c r="FY2416" s="3"/>
      <c r="FZ2416" s="3"/>
      <c r="GA2416" s="3"/>
      <c r="GB2416" s="3"/>
      <c r="GC2416" s="3"/>
      <c r="GD2416" s="3"/>
      <c r="GE2416" s="3"/>
      <c r="GF2416" s="3"/>
      <c r="GG2416" s="3"/>
      <c r="GH2416" s="3"/>
      <c r="GI2416" s="3"/>
      <c r="GJ2416" s="3"/>
      <c r="GK2416" s="3"/>
      <c r="GL2416" s="3"/>
      <c r="GM2416" s="3"/>
      <c r="GN2416" s="3"/>
      <c r="GO2416" s="3"/>
      <c r="GP2416" s="3"/>
      <c r="GQ2416" s="3"/>
      <c r="GR2416" s="3"/>
      <c r="GS2416" s="3"/>
      <c r="GT2416" s="3"/>
      <c r="GU2416" s="3"/>
      <c r="GV2416" s="3"/>
      <c r="GW2416" s="3"/>
      <c r="GX2416" s="3">
        <v>0</v>
      </c>
    </row>
    <row r="2418" spans="1:23">
      <c r="A2418" s="4">
        <v>50</v>
      </c>
      <c r="B2418" s="4">
        <v>0</v>
      </c>
      <c r="C2418" s="4">
        <v>0</v>
      </c>
      <c r="D2418" s="4">
        <v>1</v>
      </c>
      <c r="E2418" s="4">
        <v>201</v>
      </c>
      <c r="F2418" s="4">
        <f>ROUND(Source!O2416,O2418)</f>
        <v>54626.22</v>
      </c>
      <c r="G2418" s="4" t="s">
        <v>71</v>
      </c>
      <c r="H2418" s="4" t="s">
        <v>72</v>
      </c>
      <c r="I2418" s="4"/>
      <c r="J2418" s="4"/>
      <c r="K2418" s="4">
        <v>201</v>
      </c>
      <c r="L2418" s="4">
        <v>1</v>
      </c>
      <c r="M2418" s="4">
        <v>3</v>
      </c>
      <c r="N2418" s="4" t="s">
        <v>3</v>
      </c>
      <c r="O2418" s="4">
        <v>2</v>
      </c>
      <c r="P2418" s="4"/>
      <c r="Q2418" s="4"/>
      <c r="R2418" s="4"/>
      <c r="S2418" s="4"/>
      <c r="T2418" s="4"/>
      <c r="U2418" s="4"/>
      <c r="V2418" s="4"/>
      <c r="W2418" s="4"/>
    </row>
    <row r="2419" spans="1:23">
      <c r="A2419" s="4">
        <v>50</v>
      </c>
      <c r="B2419" s="4">
        <v>0</v>
      </c>
      <c r="C2419" s="4">
        <v>0</v>
      </c>
      <c r="D2419" s="4">
        <v>1</v>
      </c>
      <c r="E2419" s="4">
        <v>202</v>
      </c>
      <c r="F2419" s="4">
        <f>ROUND(Source!P2416,O2419)</f>
        <v>29088.15</v>
      </c>
      <c r="G2419" s="4" t="s">
        <v>73</v>
      </c>
      <c r="H2419" s="4" t="s">
        <v>74</v>
      </c>
      <c r="I2419" s="4"/>
      <c r="J2419" s="4"/>
      <c r="K2419" s="4">
        <v>202</v>
      </c>
      <c r="L2419" s="4">
        <v>2</v>
      </c>
      <c r="M2419" s="4">
        <v>3</v>
      </c>
      <c r="N2419" s="4" t="s">
        <v>3</v>
      </c>
      <c r="O2419" s="4">
        <v>2</v>
      </c>
      <c r="P2419" s="4"/>
      <c r="Q2419" s="4"/>
      <c r="R2419" s="4"/>
      <c r="S2419" s="4"/>
      <c r="T2419" s="4"/>
      <c r="U2419" s="4"/>
      <c r="V2419" s="4"/>
      <c r="W2419" s="4"/>
    </row>
    <row r="2420" spans="1:23">
      <c r="A2420" s="4">
        <v>50</v>
      </c>
      <c r="B2420" s="4">
        <v>0</v>
      </c>
      <c r="C2420" s="4">
        <v>0</v>
      </c>
      <c r="D2420" s="4">
        <v>1</v>
      </c>
      <c r="E2420" s="4">
        <v>222</v>
      </c>
      <c r="F2420" s="4">
        <f>ROUND(Source!AO2416,O2420)</f>
        <v>0</v>
      </c>
      <c r="G2420" s="4" t="s">
        <v>75</v>
      </c>
      <c r="H2420" s="4" t="s">
        <v>76</v>
      </c>
      <c r="I2420" s="4"/>
      <c r="J2420" s="4"/>
      <c r="K2420" s="4">
        <v>222</v>
      </c>
      <c r="L2420" s="4">
        <v>3</v>
      </c>
      <c r="M2420" s="4">
        <v>3</v>
      </c>
      <c r="N2420" s="4" t="s">
        <v>3</v>
      </c>
      <c r="O2420" s="4">
        <v>2</v>
      </c>
      <c r="P2420" s="4"/>
      <c r="Q2420" s="4"/>
      <c r="R2420" s="4"/>
      <c r="S2420" s="4"/>
      <c r="T2420" s="4"/>
      <c r="U2420" s="4"/>
      <c r="V2420" s="4"/>
      <c r="W2420" s="4"/>
    </row>
    <row r="2421" spans="1:23">
      <c r="A2421" s="4">
        <v>50</v>
      </c>
      <c r="B2421" s="4">
        <v>0</v>
      </c>
      <c r="C2421" s="4">
        <v>0</v>
      </c>
      <c r="D2421" s="4">
        <v>1</v>
      </c>
      <c r="E2421" s="4">
        <v>225</v>
      </c>
      <c r="F2421" s="4">
        <f>ROUND(Source!AV2416,O2421)</f>
        <v>29088.15</v>
      </c>
      <c r="G2421" s="4" t="s">
        <v>77</v>
      </c>
      <c r="H2421" s="4" t="s">
        <v>78</v>
      </c>
      <c r="I2421" s="4"/>
      <c r="J2421" s="4"/>
      <c r="K2421" s="4">
        <v>225</v>
      </c>
      <c r="L2421" s="4">
        <v>4</v>
      </c>
      <c r="M2421" s="4">
        <v>3</v>
      </c>
      <c r="N2421" s="4" t="s">
        <v>3</v>
      </c>
      <c r="O2421" s="4">
        <v>2</v>
      </c>
      <c r="P2421" s="4"/>
      <c r="Q2421" s="4"/>
      <c r="R2421" s="4"/>
      <c r="S2421" s="4"/>
      <c r="T2421" s="4"/>
      <c r="U2421" s="4"/>
      <c r="V2421" s="4"/>
      <c r="W2421" s="4"/>
    </row>
    <row r="2422" spans="1:23">
      <c r="A2422" s="4">
        <v>50</v>
      </c>
      <c r="B2422" s="4">
        <v>0</v>
      </c>
      <c r="C2422" s="4">
        <v>0</v>
      </c>
      <c r="D2422" s="4">
        <v>1</v>
      </c>
      <c r="E2422" s="4">
        <v>226</v>
      </c>
      <c r="F2422" s="4">
        <f>ROUND(Source!AW2416,O2422)</f>
        <v>29088.15</v>
      </c>
      <c r="G2422" s="4" t="s">
        <v>79</v>
      </c>
      <c r="H2422" s="4" t="s">
        <v>80</v>
      </c>
      <c r="I2422" s="4"/>
      <c r="J2422" s="4"/>
      <c r="K2422" s="4">
        <v>226</v>
      </c>
      <c r="L2422" s="4">
        <v>5</v>
      </c>
      <c r="M2422" s="4">
        <v>3</v>
      </c>
      <c r="N2422" s="4" t="s">
        <v>3</v>
      </c>
      <c r="O2422" s="4">
        <v>2</v>
      </c>
      <c r="P2422" s="4"/>
      <c r="Q2422" s="4"/>
      <c r="R2422" s="4"/>
      <c r="S2422" s="4"/>
      <c r="T2422" s="4"/>
      <c r="U2422" s="4"/>
      <c r="V2422" s="4"/>
      <c r="W2422" s="4"/>
    </row>
    <row r="2423" spans="1:23">
      <c r="A2423" s="4">
        <v>50</v>
      </c>
      <c r="B2423" s="4">
        <v>0</v>
      </c>
      <c r="C2423" s="4">
        <v>0</v>
      </c>
      <c r="D2423" s="4">
        <v>1</v>
      </c>
      <c r="E2423" s="4">
        <v>227</v>
      </c>
      <c r="F2423" s="4">
        <f>ROUND(Source!AX2416,O2423)</f>
        <v>0</v>
      </c>
      <c r="G2423" s="4" t="s">
        <v>81</v>
      </c>
      <c r="H2423" s="4" t="s">
        <v>82</v>
      </c>
      <c r="I2423" s="4"/>
      <c r="J2423" s="4"/>
      <c r="K2423" s="4">
        <v>227</v>
      </c>
      <c r="L2423" s="4">
        <v>6</v>
      </c>
      <c r="M2423" s="4">
        <v>3</v>
      </c>
      <c r="N2423" s="4" t="s">
        <v>3</v>
      </c>
      <c r="O2423" s="4">
        <v>2</v>
      </c>
      <c r="P2423" s="4"/>
      <c r="Q2423" s="4"/>
      <c r="R2423" s="4"/>
      <c r="S2423" s="4"/>
      <c r="T2423" s="4"/>
      <c r="U2423" s="4"/>
      <c r="V2423" s="4"/>
      <c r="W2423" s="4"/>
    </row>
    <row r="2424" spans="1:23">
      <c r="A2424" s="4">
        <v>50</v>
      </c>
      <c r="B2424" s="4">
        <v>0</v>
      </c>
      <c r="C2424" s="4">
        <v>0</v>
      </c>
      <c r="D2424" s="4">
        <v>1</v>
      </c>
      <c r="E2424" s="4">
        <v>228</v>
      </c>
      <c r="F2424" s="4">
        <f>ROUND(Source!AY2416,O2424)</f>
        <v>29088.15</v>
      </c>
      <c r="G2424" s="4" t="s">
        <v>83</v>
      </c>
      <c r="H2424" s="4" t="s">
        <v>84</v>
      </c>
      <c r="I2424" s="4"/>
      <c r="J2424" s="4"/>
      <c r="K2424" s="4">
        <v>228</v>
      </c>
      <c r="L2424" s="4">
        <v>7</v>
      </c>
      <c r="M2424" s="4">
        <v>3</v>
      </c>
      <c r="N2424" s="4" t="s">
        <v>3</v>
      </c>
      <c r="O2424" s="4">
        <v>2</v>
      </c>
      <c r="P2424" s="4"/>
      <c r="Q2424" s="4"/>
      <c r="R2424" s="4"/>
      <c r="S2424" s="4"/>
      <c r="T2424" s="4"/>
      <c r="U2424" s="4"/>
      <c r="V2424" s="4"/>
      <c r="W2424" s="4"/>
    </row>
    <row r="2425" spans="1:23">
      <c r="A2425" s="4">
        <v>50</v>
      </c>
      <c r="B2425" s="4">
        <v>0</v>
      </c>
      <c r="C2425" s="4">
        <v>0</v>
      </c>
      <c r="D2425" s="4">
        <v>1</v>
      </c>
      <c r="E2425" s="4">
        <v>216</v>
      </c>
      <c r="F2425" s="4">
        <f>ROUND(Source!AP2416,O2425)</f>
        <v>0</v>
      </c>
      <c r="G2425" s="4" t="s">
        <v>85</v>
      </c>
      <c r="H2425" s="4" t="s">
        <v>86</v>
      </c>
      <c r="I2425" s="4"/>
      <c r="J2425" s="4"/>
      <c r="K2425" s="4">
        <v>216</v>
      </c>
      <c r="L2425" s="4">
        <v>8</v>
      </c>
      <c r="M2425" s="4">
        <v>3</v>
      </c>
      <c r="N2425" s="4" t="s">
        <v>3</v>
      </c>
      <c r="O2425" s="4">
        <v>2</v>
      </c>
      <c r="P2425" s="4"/>
      <c r="Q2425" s="4"/>
      <c r="R2425" s="4"/>
      <c r="S2425" s="4"/>
      <c r="T2425" s="4"/>
      <c r="U2425" s="4"/>
      <c r="V2425" s="4"/>
      <c r="W2425" s="4"/>
    </row>
    <row r="2426" spans="1:23">
      <c r="A2426" s="4">
        <v>50</v>
      </c>
      <c r="B2426" s="4">
        <v>0</v>
      </c>
      <c r="C2426" s="4">
        <v>0</v>
      </c>
      <c r="D2426" s="4">
        <v>1</v>
      </c>
      <c r="E2426" s="4">
        <v>223</v>
      </c>
      <c r="F2426" s="4">
        <f>ROUND(Source!AQ2416,O2426)</f>
        <v>0</v>
      </c>
      <c r="G2426" s="4" t="s">
        <v>87</v>
      </c>
      <c r="H2426" s="4" t="s">
        <v>88</v>
      </c>
      <c r="I2426" s="4"/>
      <c r="J2426" s="4"/>
      <c r="K2426" s="4">
        <v>223</v>
      </c>
      <c r="L2426" s="4">
        <v>9</v>
      </c>
      <c r="M2426" s="4">
        <v>3</v>
      </c>
      <c r="N2426" s="4" t="s">
        <v>3</v>
      </c>
      <c r="O2426" s="4">
        <v>2</v>
      </c>
      <c r="P2426" s="4"/>
      <c r="Q2426" s="4"/>
      <c r="R2426" s="4"/>
      <c r="S2426" s="4"/>
      <c r="T2426" s="4"/>
      <c r="U2426" s="4"/>
      <c r="V2426" s="4"/>
      <c r="W2426" s="4"/>
    </row>
    <row r="2427" spans="1:23">
      <c r="A2427" s="4">
        <v>50</v>
      </c>
      <c r="B2427" s="4">
        <v>0</v>
      </c>
      <c r="C2427" s="4">
        <v>0</v>
      </c>
      <c r="D2427" s="4">
        <v>1</v>
      </c>
      <c r="E2427" s="4">
        <v>229</v>
      </c>
      <c r="F2427" s="4">
        <f>ROUND(Source!AZ2416,O2427)</f>
        <v>0</v>
      </c>
      <c r="G2427" s="4" t="s">
        <v>89</v>
      </c>
      <c r="H2427" s="4" t="s">
        <v>90</v>
      </c>
      <c r="I2427" s="4"/>
      <c r="J2427" s="4"/>
      <c r="K2427" s="4">
        <v>229</v>
      </c>
      <c r="L2427" s="4">
        <v>10</v>
      </c>
      <c r="M2427" s="4">
        <v>3</v>
      </c>
      <c r="N2427" s="4" t="s">
        <v>3</v>
      </c>
      <c r="O2427" s="4">
        <v>2</v>
      </c>
      <c r="P2427" s="4"/>
      <c r="Q2427" s="4"/>
      <c r="R2427" s="4"/>
      <c r="S2427" s="4"/>
      <c r="T2427" s="4"/>
      <c r="U2427" s="4"/>
      <c r="V2427" s="4"/>
      <c r="W2427" s="4"/>
    </row>
    <row r="2428" spans="1:23">
      <c r="A2428" s="4">
        <v>50</v>
      </c>
      <c r="B2428" s="4">
        <v>0</v>
      </c>
      <c r="C2428" s="4">
        <v>0</v>
      </c>
      <c r="D2428" s="4">
        <v>1</v>
      </c>
      <c r="E2428" s="4">
        <v>203</v>
      </c>
      <c r="F2428" s="4">
        <f>ROUND(Source!Q2416,O2428)</f>
        <v>628.67999999999995</v>
      </c>
      <c r="G2428" s="4" t="s">
        <v>91</v>
      </c>
      <c r="H2428" s="4" t="s">
        <v>92</v>
      </c>
      <c r="I2428" s="4"/>
      <c r="J2428" s="4"/>
      <c r="K2428" s="4">
        <v>203</v>
      </c>
      <c r="L2428" s="4">
        <v>11</v>
      </c>
      <c r="M2428" s="4">
        <v>3</v>
      </c>
      <c r="N2428" s="4" t="s">
        <v>3</v>
      </c>
      <c r="O2428" s="4">
        <v>2</v>
      </c>
      <c r="P2428" s="4"/>
      <c r="Q2428" s="4"/>
      <c r="R2428" s="4"/>
      <c r="S2428" s="4"/>
      <c r="T2428" s="4"/>
      <c r="U2428" s="4"/>
      <c r="V2428" s="4"/>
      <c r="W2428" s="4"/>
    </row>
    <row r="2429" spans="1:23">
      <c r="A2429" s="4">
        <v>50</v>
      </c>
      <c r="B2429" s="4">
        <v>0</v>
      </c>
      <c r="C2429" s="4">
        <v>0</v>
      </c>
      <c r="D2429" s="4">
        <v>1</v>
      </c>
      <c r="E2429" s="4">
        <v>231</v>
      </c>
      <c r="F2429" s="4">
        <f>ROUND(Source!BB2416,O2429)</f>
        <v>0</v>
      </c>
      <c r="G2429" s="4" t="s">
        <v>93</v>
      </c>
      <c r="H2429" s="4" t="s">
        <v>94</v>
      </c>
      <c r="I2429" s="4"/>
      <c r="J2429" s="4"/>
      <c r="K2429" s="4">
        <v>231</v>
      </c>
      <c r="L2429" s="4">
        <v>12</v>
      </c>
      <c r="M2429" s="4">
        <v>3</v>
      </c>
      <c r="N2429" s="4" t="s">
        <v>3</v>
      </c>
      <c r="O2429" s="4">
        <v>2</v>
      </c>
      <c r="P2429" s="4"/>
      <c r="Q2429" s="4"/>
      <c r="R2429" s="4"/>
      <c r="S2429" s="4"/>
      <c r="T2429" s="4"/>
      <c r="U2429" s="4"/>
      <c r="V2429" s="4"/>
      <c r="W2429" s="4"/>
    </row>
    <row r="2430" spans="1:23">
      <c r="A2430" s="4">
        <v>50</v>
      </c>
      <c r="B2430" s="4">
        <v>0</v>
      </c>
      <c r="C2430" s="4">
        <v>0</v>
      </c>
      <c r="D2430" s="4">
        <v>1</v>
      </c>
      <c r="E2430" s="4">
        <v>204</v>
      </c>
      <c r="F2430" s="4">
        <f>ROUND(Source!R2416,O2430)</f>
        <v>409.04</v>
      </c>
      <c r="G2430" s="4" t="s">
        <v>95</v>
      </c>
      <c r="H2430" s="4" t="s">
        <v>96</v>
      </c>
      <c r="I2430" s="4"/>
      <c r="J2430" s="4"/>
      <c r="K2430" s="4">
        <v>204</v>
      </c>
      <c r="L2430" s="4">
        <v>13</v>
      </c>
      <c r="M2430" s="4">
        <v>3</v>
      </c>
      <c r="N2430" s="4" t="s">
        <v>3</v>
      </c>
      <c r="O2430" s="4">
        <v>2</v>
      </c>
      <c r="P2430" s="4"/>
      <c r="Q2430" s="4"/>
      <c r="R2430" s="4"/>
      <c r="S2430" s="4"/>
      <c r="T2430" s="4"/>
      <c r="U2430" s="4"/>
      <c r="V2430" s="4"/>
      <c r="W2430" s="4"/>
    </row>
    <row r="2431" spans="1:23">
      <c r="A2431" s="4">
        <v>50</v>
      </c>
      <c r="B2431" s="4">
        <v>0</v>
      </c>
      <c r="C2431" s="4">
        <v>0</v>
      </c>
      <c r="D2431" s="4">
        <v>1</v>
      </c>
      <c r="E2431" s="4">
        <v>205</v>
      </c>
      <c r="F2431" s="4">
        <f>ROUND(Source!S2416,O2431)</f>
        <v>24909.39</v>
      </c>
      <c r="G2431" s="4" t="s">
        <v>97</v>
      </c>
      <c r="H2431" s="4" t="s">
        <v>98</v>
      </c>
      <c r="I2431" s="4"/>
      <c r="J2431" s="4"/>
      <c r="K2431" s="4">
        <v>205</v>
      </c>
      <c r="L2431" s="4">
        <v>14</v>
      </c>
      <c r="M2431" s="4">
        <v>3</v>
      </c>
      <c r="N2431" s="4" t="s">
        <v>3</v>
      </c>
      <c r="O2431" s="4">
        <v>2</v>
      </c>
      <c r="P2431" s="4"/>
      <c r="Q2431" s="4"/>
      <c r="R2431" s="4"/>
      <c r="S2431" s="4"/>
      <c r="T2431" s="4"/>
      <c r="U2431" s="4"/>
      <c r="V2431" s="4"/>
      <c r="W2431" s="4"/>
    </row>
    <row r="2432" spans="1:23">
      <c r="A2432" s="4">
        <v>50</v>
      </c>
      <c r="B2432" s="4">
        <v>0</v>
      </c>
      <c r="C2432" s="4">
        <v>0</v>
      </c>
      <c r="D2432" s="4">
        <v>1</v>
      </c>
      <c r="E2432" s="4">
        <v>232</v>
      </c>
      <c r="F2432" s="4">
        <f>ROUND(Source!BC2416,O2432)</f>
        <v>0</v>
      </c>
      <c r="G2432" s="4" t="s">
        <v>99</v>
      </c>
      <c r="H2432" s="4" t="s">
        <v>100</v>
      </c>
      <c r="I2432" s="4"/>
      <c r="J2432" s="4"/>
      <c r="K2432" s="4">
        <v>232</v>
      </c>
      <c r="L2432" s="4">
        <v>15</v>
      </c>
      <c r="M2432" s="4">
        <v>3</v>
      </c>
      <c r="N2432" s="4" t="s">
        <v>3</v>
      </c>
      <c r="O2432" s="4">
        <v>2</v>
      </c>
      <c r="P2432" s="4"/>
      <c r="Q2432" s="4"/>
      <c r="R2432" s="4"/>
      <c r="S2432" s="4"/>
      <c r="T2432" s="4"/>
      <c r="U2432" s="4"/>
      <c r="V2432" s="4"/>
      <c r="W2432" s="4"/>
    </row>
    <row r="2433" spans="1:206">
      <c r="A2433" s="4">
        <v>50</v>
      </c>
      <c r="B2433" s="4">
        <v>0</v>
      </c>
      <c r="C2433" s="4">
        <v>0</v>
      </c>
      <c r="D2433" s="4">
        <v>1</v>
      </c>
      <c r="E2433" s="4">
        <v>214</v>
      </c>
      <c r="F2433" s="4">
        <f>ROUND(Source!AS2416,O2433)</f>
        <v>84242</v>
      </c>
      <c r="G2433" s="4" t="s">
        <v>101</v>
      </c>
      <c r="H2433" s="4" t="s">
        <v>102</v>
      </c>
      <c r="I2433" s="4"/>
      <c r="J2433" s="4"/>
      <c r="K2433" s="4">
        <v>214</v>
      </c>
      <c r="L2433" s="4">
        <v>16</v>
      </c>
      <c r="M2433" s="4">
        <v>3</v>
      </c>
      <c r="N2433" s="4" t="s">
        <v>3</v>
      </c>
      <c r="O2433" s="4">
        <v>2</v>
      </c>
      <c r="P2433" s="4"/>
      <c r="Q2433" s="4"/>
      <c r="R2433" s="4"/>
      <c r="S2433" s="4"/>
      <c r="T2433" s="4"/>
      <c r="U2433" s="4"/>
      <c r="V2433" s="4"/>
      <c r="W2433" s="4"/>
    </row>
    <row r="2434" spans="1:206">
      <c r="A2434" s="4">
        <v>50</v>
      </c>
      <c r="B2434" s="4">
        <v>0</v>
      </c>
      <c r="C2434" s="4">
        <v>0</v>
      </c>
      <c r="D2434" s="4">
        <v>1</v>
      </c>
      <c r="E2434" s="4">
        <v>215</v>
      </c>
      <c r="F2434" s="4">
        <f>ROUND(Source!AT2416,O2434)</f>
        <v>1474.02</v>
      </c>
      <c r="G2434" s="4" t="s">
        <v>103</v>
      </c>
      <c r="H2434" s="4" t="s">
        <v>104</v>
      </c>
      <c r="I2434" s="4"/>
      <c r="J2434" s="4"/>
      <c r="K2434" s="4">
        <v>215</v>
      </c>
      <c r="L2434" s="4">
        <v>17</v>
      </c>
      <c r="M2434" s="4">
        <v>3</v>
      </c>
      <c r="N2434" s="4" t="s">
        <v>3</v>
      </c>
      <c r="O2434" s="4">
        <v>2</v>
      </c>
      <c r="P2434" s="4"/>
      <c r="Q2434" s="4"/>
      <c r="R2434" s="4"/>
      <c r="S2434" s="4"/>
      <c r="T2434" s="4"/>
      <c r="U2434" s="4"/>
      <c r="V2434" s="4"/>
      <c r="W2434" s="4"/>
    </row>
    <row r="2435" spans="1:206">
      <c r="A2435" s="4">
        <v>50</v>
      </c>
      <c r="B2435" s="4">
        <v>0</v>
      </c>
      <c r="C2435" s="4">
        <v>0</v>
      </c>
      <c r="D2435" s="4">
        <v>1</v>
      </c>
      <c r="E2435" s="4">
        <v>217</v>
      </c>
      <c r="F2435" s="4">
        <f>ROUND(Source!AU2416,O2435)</f>
        <v>0</v>
      </c>
      <c r="G2435" s="4" t="s">
        <v>105</v>
      </c>
      <c r="H2435" s="4" t="s">
        <v>106</v>
      </c>
      <c r="I2435" s="4"/>
      <c r="J2435" s="4"/>
      <c r="K2435" s="4">
        <v>217</v>
      </c>
      <c r="L2435" s="4">
        <v>18</v>
      </c>
      <c r="M2435" s="4">
        <v>3</v>
      </c>
      <c r="N2435" s="4" t="s">
        <v>3</v>
      </c>
      <c r="O2435" s="4">
        <v>2</v>
      </c>
      <c r="P2435" s="4"/>
      <c r="Q2435" s="4"/>
      <c r="R2435" s="4"/>
      <c r="S2435" s="4"/>
      <c r="T2435" s="4"/>
      <c r="U2435" s="4"/>
      <c r="V2435" s="4"/>
      <c r="W2435" s="4"/>
    </row>
    <row r="2436" spans="1:206">
      <c r="A2436" s="4">
        <v>50</v>
      </c>
      <c r="B2436" s="4">
        <v>0</v>
      </c>
      <c r="C2436" s="4">
        <v>0</v>
      </c>
      <c r="D2436" s="4">
        <v>1</v>
      </c>
      <c r="E2436" s="4">
        <v>230</v>
      </c>
      <c r="F2436" s="4">
        <f>ROUND(Source!BA2416,O2436)</f>
        <v>0</v>
      </c>
      <c r="G2436" s="4" t="s">
        <v>107</v>
      </c>
      <c r="H2436" s="4" t="s">
        <v>108</v>
      </c>
      <c r="I2436" s="4"/>
      <c r="J2436" s="4"/>
      <c r="K2436" s="4">
        <v>230</v>
      </c>
      <c r="L2436" s="4">
        <v>19</v>
      </c>
      <c r="M2436" s="4">
        <v>3</v>
      </c>
      <c r="N2436" s="4" t="s">
        <v>3</v>
      </c>
      <c r="O2436" s="4">
        <v>2</v>
      </c>
      <c r="P2436" s="4"/>
      <c r="Q2436" s="4"/>
      <c r="R2436" s="4"/>
      <c r="S2436" s="4"/>
      <c r="T2436" s="4"/>
      <c r="U2436" s="4"/>
      <c r="V2436" s="4"/>
      <c r="W2436" s="4"/>
    </row>
    <row r="2437" spans="1:206">
      <c r="A2437" s="4">
        <v>50</v>
      </c>
      <c r="B2437" s="4">
        <v>0</v>
      </c>
      <c r="C2437" s="4">
        <v>0</v>
      </c>
      <c r="D2437" s="4">
        <v>1</v>
      </c>
      <c r="E2437" s="4">
        <v>206</v>
      </c>
      <c r="F2437" s="4">
        <f>ROUND(Source!T2416,O2437)</f>
        <v>0</v>
      </c>
      <c r="G2437" s="4" t="s">
        <v>109</v>
      </c>
      <c r="H2437" s="4" t="s">
        <v>110</v>
      </c>
      <c r="I2437" s="4"/>
      <c r="J2437" s="4"/>
      <c r="K2437" s="4">
        <v>206</v>
      </c>
      <c r="L2437" s="4">
        <v>20</v>
      </c>
      <c r="M2437" s="4">
        <v>3</v>
      </c>
      <c r="N2437" s="4" t="s">
        <v>3</v>
      </c>
      <c r="O2437" s="4">
        <v>2</v>
      </c>
      <c r="P2437" s="4"/>
      <c r="Q2437" s="4"/>
      <c r="R2437" s="4"/>
      <c r="S2437" s="4"/>
      <c r="T2437" s="4"/>
      <c r="U2437" s="4"/>
      <c r="V2437" s="4"/>
      <c r="W2437" s="4"/>
    </row>
    <row r="2438" spans="1:206">
      <c r="A2438" s="4">
        <v>50</v>
      </c>
      <c r="B2438" s="4">
        <v>0</v>
      </c>
      <c r="C2438" s="4">
        <v>0</v>
      </c>
      <c r="D2438" s="4">
        <v>1</v>
      </c>
      <c r="E2438" s="4">
        <v>207</v>
      </c>
      <c r="F2438" s="4">
        <f>Source!U2416</f>
        <v>83.315933999999999</v>
      </c>
      <c r="G2438" s="4" t="s">
        <v>111</v>
      </c>
      <c r="H2438" s="4" t="s">
        <v>112</v>
      </c>
      <c r="I2438" s="4"/>
      <c r="J2438" s="4"/>
      <c r="K2438" s="4">
        <v>207</v>
      </c>
      <c r="L2438" s="4">
        <v>21</v>
      </c>
      <c r="M2438" s="4">
        <v>3</v>
      </c>
      <c r="N2438" s="4" t="s">
        <v>3</v>
      </c>
      <c r="O2438" s="4">
        <v>-1</v>
      </c>
      <c r="P2438" s="4"/>
      <c r="Q2438" s="4"/>
      <c r="R2438" s="4"/>
      <c r="S2438" s="4"/>
      <c r="T2438" s="4"/>
      <c r="U2438" s="4"/>
      <c r="V2438" s="4"/>
      <c r="W2438" s="4"/>
    </row>
    <row r="2439" spans="1:206">
      <c r="A2439" s="4">
        <v>50</v>
      </c>
      <c r="B2439" s="4">
        <v>0</v>
      </c>
      <c r="C2439" s="4">
        <v>0</v>
      </c>
      <c r="D2439" s="4">
        <v>1</v>
      </c>
      <c r="E2439" s="4">
        <v>208</v>
      </c>
      <c r="F2439" s="4">
        <f>Source!V2416</f>
        <v>1.1244799999999997</v>
      </c>
      <c r="G2439" s="4" t="s">
        <v>113</v>
      </c>
      <c r="H2439" s="4" t="s">
        <v>114</v>
      </c>
      <c r="I2439" s="4"/>
      <c r="J2439" s="4"/>
      <c r="K2439" s="4">
        <v>208</v>
      </c>
      <c r="L2439" s="4">
        <v>22</v>
      </c>
      <c r="M2439" s="4">
        <v>3</v>
      </c>
      <c r="N2439" s="4" t="s">
        <v>3</v>
      </c>
      <c r="O2439" s="4">
        <v>-1</v>
      </c>
      <c r="P2439" s="4"/>
      <c r="Q2439" s="4"/>
      <c r="R2439" s="4"/>
      <c r="S2439" s="4"/>
      <c r="T2439" s="4"/>
      <c r="U2439" s="4"/>
      <c r="V2439" s="4"/>
      <c r="W2439" s="4"/>
    </row>
    <row r="2440" spans="1:206">
      <c r="A2440" s="4">
        <v>50</v>
      </c>
      <c r="B2440" s="4">
        <v>0</v>
      </c>
      <c r="C2440" s="4">
        <v>0</v>
      </c>
      <c r="D2440" s="4">
        <v>1</v>
      </c>
      <c r="E2440" s="4">
        <v>209</v>
      </c>
      <c r="F2440" s="4">
        <f>ROUND(Source!W2416,O2440)</f>
        <v>16.7</v>
      </c>
      <c r="G2440" s="4" t="s">
        <v>115</v>
      </c>
      <c r="H2440" s="4" t="s">
        <v>116</v>
      </c>
      <c r="I2440" s="4"/>
      <c r="J2440" s="4"/>
      <c r="K2440" s="4">
        <v>209</v>
      </c>
      <c r="L2440" s="4">
        <v>23</v>
      </c>
      <c r="M2440" s="4">
        <v>3</v>
      </c>
      <c r="N2440" s="4" t="s">
        <v>3</v>
      </c>
      <c r="O2440" s="4">
        <v>2</v>
      </c>
      <c r="P2440" s="4"/>
      <c r="Q2440" s="4"/>
      <c r="R2440" s="4"/>
      <c r="S2440" s="4"/>
      <c r="T2440" s="4"/>
      <c r="U2440" s="4"/>
      <c r="V2440" s="4"/>
      <c r="W2440" s="4"/>
    </row>
    <row r="2441" spans="1:206">
      <c r="A2441" s="4">
        <v>50</v>
      </c>
      <c r="B2441" s="4">
        <v>0</v>
      </c>
      <c r="C2441" s="4">
        <v>0</v>
      </c>
      <c r="D2441" s="4">
        <v>1</v>
      </c>
      <c r="E2441" s="4">
        <v>233</v>
      </c>
      <c r="F2441" s="4">
        <f>ROUND(Source!BD2416,O2441)</f>
        <v>0</v>
      </c>
      <c r="G2441" s="4" t="s">
        <v>117</v>
      </c>
      <c r="H2441" s="4" t="s">
        <v>118</v>
      </c>
      <c r="I2441" s="4"/>
      <c r="J2441" s="4"/>
      <c r="K2441" s="4">
        <v>233</v>
      </c>
      <c r="L2441" s="4">
        <v>24</v>
      </c>
      <c r="M2441" s="4">
        <v>3</v>
      </c>
      <c r="N2441" s="4" t="s">
        <v>3</v>
      </c>
      <c r="O2441" s="4">
        <v>2</v>
      </c>
      <c r="P2441" s="4"/>
      <c r="Q2441" s="4"/>
      <c r="R2441" s="4"/>
      <c r="S2441" s="4"/>
      <c r="T2441" s="4"/>
      <c r="U2441" s="4"/>
      <c r="V2441" s="4"/>
      <c r="W2441" s="4"/>
    </row>
    <row r="2442" spans="1:206">
      <c r="A2442" s="4">
        <v>50</v>
      </c>
      <c r="B2442" s="4">
        <v>0</v>
      </c>
      <c r="C2442" s="4">
        <v>0</v>
      </c>
      <c r="D2442" s="4">
        <v>1</v>
      </c>
      <c r="E2442" s="4">
        <v>210</v>
      </c>
      <c r="F2442" s="4">
        <f>ROUND(Source!X2416,O2442)</f>
        <v>20557.7</v>
      </c>
      <c r="G2442" s="4" t="s">
        <v>119</v>
      </c>
      <c r="H2442" s="4" t="s">
        <v>120</v>
      </c>
      <c r="I2442" s="4"/>
      <c r="J2442" s="4"/>
      <c r="K2442" s="4">
        <v>210</v>
      </c>
      <c r="L2442" s="4">
        <v>25</v>
      </c>
      <c r="M2442" s="4">
        <v>3</v>
      </c>
      <c r="N2442" s="4" t="s">
        <v>3</v>
      </c>
      <c r="O2442" s="4">
        <v>2</v>
      </c>
      <c r="P2442" s="4"/>
      <c r="Q2442" s="4"/>
      <c r="R2442" s="4"/>
      <c r="S2442" s="4"/>
      <c r="T2442" s="4"/>
      <c r="U2442" s="4"/>
      <c r="V2442" s="4"/>
      <c r="W2442" s="4"/>
    </row>
    <row r="2443" spans="1:206">
      <c r="A2443" s="4">
        <v>50</v>
      </c>
      <c r="B2443" s="4">
        <v>0</v>
      </c>
      <c r="C2443" s="4">
        <v>0</v>
      </c>
      <c r="D2443" s="4">
        <v>1</v>
      </c>
      <c r="E2443" s="4">
        <v>211</v>
      </c>
      <c r="F2443" s="4">
        <f>ROUND(Source!Y2416,O2443)</f>
        <v>10532.1</v>
      </c>
      <c r="G2443" s="4" t="s">
        <v>121</v>
      </c>
      <c r="H2443" s="4" t="s">
        <v>122</v>
      </c>
      <c r="I2443" s="4"/>
      <c r="J2443" s="4"/>
      <c r="K2443" s="4">
        <v>211</v>
      </c>
      <c r="L2443" s="4">
        <v>26</v>
      </c>
      <c r="M2443" s="4">
        <v>3</v>
      </c>
      <c r="N2443" s="4" t="s">
        <v>3</v>
      </c>
      <c r="O2443" s="4">
        <v>2</v>
      </c>
      <c r="P2443" s="4"/>
      <c r="Q2443" s="4"/>
      <c r="R2443" s="4"/>
      <c r="S2443" s="4"/>
      <c r="T2443" s="4"/>
      <c r="U2443" s="4"/>
      <c r="V2443" s="4"/>
      <c r="W2443" s="4"/>
    </row>
    <row r="2444" spans="1:206">
      <c r="A2444" s="4">
        <v>50</v>
      </c>
      <c r="B2444" s="4">
        <v>0</v>
      </c>
      <c r="C2444" s="4">
        <v>0</v>
      </c>
      <c r="D2444" s="4">
        <v>1</v>
      </c>
      <c r="E2444" s="4">
        <v>224</v>
      </c>
      <c r="F2444" s="4">
        <f>ROUND(Source!AR2416,O2444)</f>
        <v>85716.02</v>
      </c>
      <c r="G2444" s="4" t="s">
        <v>123</v>
      </c>
      <c r="H2444" s="4" t="s">
        <v>124</v>
      </c>
      <c r="I2444" s="4"/>
      <c r="J2444" s="4"/>
      <c r="K2444" s="4">
        <v>224</v>
      </c>
      <c r="L2444" s="4">
        <v>27</v>
      </c>
      <c r="M2444" s="4">
        <v>3</v>
      </c>
      <c r="N2444" s="4" t="s">
        <v>3</v>
      </c>
      <c r="O2444" s="4">
        <v>2</v>
      </c>
      <c r="P2444" s="4"/>
      <c r="Q2444" s="4"/>
      <c r="R2444" s="4"/>
      <c r="S2444" s="4"/>
      <c r="T2444" s="4"/>
      <c r="U2444" s="4"/>
      <c r="V2444" s="4"/>
      <c r="W2444" s="4"/>
    </row>
    <row r="2446" spans="1:206">
      <c r="A2446" s="1">
        <v>4</v>
      </c>
      <c r="B2446" s="1">
        <v>1</v>
      </c>
      <c r="C2446" s="1"/>
      <c r="D2446" s="1">
        <f>ROW(A2543)</f>
        <v>2543</v>
      </c>
      <c r="E2446" s="1"/>
      <c r="F2446" s="1" t="s">
        <v>13</v>
      </c>
      <c r="G2446" s="1" t="s">
        <v>448</v>
      </c>
      <c r="H2446" s="1" t="s">
        <v>3</v>
      </c>
      <c r="I2446" s="1">
        <v>0</v>
      </c>
      <c r="J2446" s="1"/>
      <c r="K2446" s="1">
        <v>-1</v>
      </c>
      <c r="L2446" s="1"/>
      <c r="M2446" s="1" t="s">
        <v>3</v>
      </c>
      <c r="N2446" s="1"/>
      <c r="O2446" s="1"/>
      <c r="P2446" s="1"/>
      <c r="Q2446" s="1"/>
      <c r="R2446" s="1"/>
      <c r="S2446" s="1">
        <v>0</v>
      </c>
      <c r="T2446" s="1"/>
      <c r="U2446" s="1" t="s">
        <v>3</v>
      </c>
      <c r="V2446" s="1">
        <v>0</v>
      </c>
      <c r="W2446" s="1"/>
      <c r="X2446" s="1"/>
      <c r="Y2446" s="1"/>
      <c r="Z2446" s="1"/>
      <c r="AA2446" s="1"/>
      <c r="AB2446" s="1" t="s">
        <v>3</v>
      </c>
      <c r="AC2446" s="1" t="s">
        <v>3</v>
      </c>
      <c r="AD2446" s="1" t="s">
        <v>3</v>
      </c>
      <c r="AE2446" s="1" t="s">
        <v>3</v>
      </c>
      <c r="AF2446" s="1" t="s">
        <v>3</v>
      </c>
      <c r="AG2446" s="1" t="s">
        <v>3</v>
      </c>
      <c r="AH2446" s="1"/>
      <c r="AI2446" s="1"/>
      <c r="AJ2446" s="1"/>
      <c r="AK2446" s="1"/>
      <c r="AL2446" s="1"/>
      <c r="AM2446" s="1"/>
      <c r="AN2446" s="1"/>
      <c r="AO2446" s="1"/>
      <c r="AP2446" s="1" t="s">
        <v>3</v>
      </c>
      <c r="AQ2446" s="1" t="s">
        <v>3</v>
      </c>
      <c r="AR2446" s="1" t="s">
        <v>3</v>
      </c>
      <c r="AS2446" s="1"/>
      <c r="AT2446" s="1"/>
      <c r="AU2446" s="1"/>
      <c r="AV2446" s="1"/>
      <c r="AW2446" s="1"/>
      <c r="AX2446" s="1"/>
      <c r="AY2446" s="1"/>
      <c r="AZ2446" s="1" t="s">
        <v>3</v>
      </c>
      <c r="BA2446" s="1"/>
      <c r="BB2446" s="1" t="s">
        <v>3</v>
      </c>
      <c r="BC2446" s="1" t="s">
        <v>3</v>
      </c>
      <c r="BD2446" s="1" t="s">
        <v>3</v>
      </c>
      <c r="BE2446" s="1" t="s">
        <v>3</v>
      </c>
      <c r="BF2446" s="1" t="s">
        <v>3</v>
      </c>
      <c r="BG2446" s="1" t="s">
        <v>3</v>
      </c>
      <c r="BH2446" s="1" t="s">
        <v>3</v>
      </c>
      <c r="BI2446" s="1" t="s">
        <v>3</v>
      </c>
      <c r="BJ2446" s="1" t="s">
        <v>3</v>
      </c>
      <c r="BK2446" s="1" t="s">
        <v>3</v>
      </c>
      <c r="BL2446" s="1" t="s">
        <v>3</v>
      </c>
      <c r="BM2446" s="1" t="s">
        <v>3</v>
      </c>
      <c r="BN2446" s="1" t="s">
        <v>3</v>
      </c>
      <c r="BO2446" s="1" t="s">
        <v>3</v>
      </c>
      <c r="BP2446" s="1" t="s">
        <v>3</v>
      </c>
      <c r="BQ2446" s="1"/>
      <c r="BR2446" s="1"/>
      <c r="BS2446" s="1"/>
      <c r="BT2446" s="1"/>
      <c r="BU2446" s="1"/>
      <c r="BV2446" s="1"/>
      <c r="BW2446" s="1"/>
      <c r="BX2446" s="1">
        <v>0</v>
      </c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>
        <v>0</v>
      </c>
    </row>
    <row r="2448" spans="1:206">
      <c r="A2448" s="2">
        <v>52</v>
      </c>
      <c r="B2448" s="2">
        <f t="shared" ref="B2448:G2448" si="1731">B2543</f>
        <v>1</v>
      </c>
      <c r="C2448" s="2">
        <f t="shared" si="1731"/>
        <v>4</v>
      </c>
      <c r="D2448" s="2">
        <f t="shared" si="1731"/>
        <v>2446</v>
      </c>
      <c r="E2448" s="2">
        <f t="shared" si="1731"/>
        <v>0</v>
      </c>
      <c r="F2448" s="2" t="str">
        <f t="shared" si="1731"/>
        <v>Новый раздел</v>
      </c>
      <c r="G2448" s="2" t="str">
        <f t="shared" si="1731"/>
        <v>туалет 1-26</v>
      </c>
      <c r="H2448" s="2"/>
      <c r="I2448" s="2"/>
      <c r="J2448" s="2"/>
      <c r="K2448" s="2"/>
      <c r="L2448" s="2"/>
      <c r="M2448" s="2"/>
      <c r="N2448" s="2"/>
      <c r="O2448" s="2">
        <f t="shared" ref="O2448:AT2448" si="1732">O2543</f>
        <v>52249.93</v>
      </c>
      <c r="P2448" s="2">
        <f t="shared" si="1732"/>
        <v>29563.919999999998</v>
      </c>
      <c r="Q2448" s="2">
        <f t="shared" si="1732"/>
        <v>1020.36</v>
      </c>
      <c r="R2448" s="2">
        <f t="shared" si="1732"/>
        <v>426.81</v>
      </c>
      <c r="S2448" s="2">
        <f t="shared" si="1732"/>
        <v>21665.65</v>
      </c>
      <c r="T2448" s="2">
        <f t="shared" si="1732"/>
        <v>0</v>
      </c>
      <c r="U2448" s="2">
        <f t="shared" si="1732"/>
        <v>72.058390499999987</v>
      </c>
      <c r="V2448" s="2">
        <f t="shared" si="1732"/>
        <v>1.0866</v>
      </c>
      <c r="W2448" s="2">
        <f t="shared" si="1732"/>
        <v>52.78</v>
      </c>
      <c r="X2448" s="2">
        <f t="shared" si="1732"/>
        <v>17993.939999999999</v>
      </c>
      <c r="Y2448" s="2">
        <f t="shared" si="1732"/>
        <v>9916.39</v>
      </c>
      <c r="Z2448" s="2">
        <f t="shared" si="1732"/>
        <v>0</v>
      </c>
      <c r="AA2448" s="2">
        <f t="shared" si="1732"/>
        <v>0</v>
      </c>
      <c r="AB2448" s="2">
        <f t="shared" si="1732"/>
        <v>0</v>
      </c>
      <c r="AC2448" s="2">
        <f t="shared" si="1732"/>
        <v>0</v>
      </c>
      <c r="AD2448" s="2">
        <f t="shared" si="1732"/>
        <v>0</v>
      </c>
      <c r="AE2448" s="2">
        <f t="shared" si="1732"/>
        <v>0</v>
      </c>
      <c r="AF2448" s="2">
        <f t="shared" si="1732"/>
        <v>0</v>
      </c>
      <c r="AG2448" s="2">
        <f t="shared" si="1732"/>
        <v>0</v>
      </c>
      <c r="AH2448" s="2">
        <f t="shared" si="1732"/>
        <v>0</v>
      </c>
      <c r="AI2448" s="2">
        <f t="shared" si="1732"/>
        <v>0</v>
      </c>
      <c r="AJ2448" s="2">
        <f t="shared" si="1732"/>
        <v>0</v>
      </c>
      <c r="AK2448" s="2">
        <f t="shared" si="1732"/>
        <v>0</v>
      </c>
      <c r="AL2448" s="2">
        <f t="shared" si="1732"/>
        <v>0</v>
      </c>
      <c r="AM2448" s="2">
        <f t="shared" si="1732"/>
        <v>0</v>
      </c>
      <c r="AN2448" s="2">
        <f t="shared" si="1732"/>
        <v>0</v>
      </c>
      <c r="AO2448" s="2">
        <f t="shared" si="1732"/>
        <v>0</v>
      </c>
      <c r="AP2448" s="2">
        <f t="shared" si="1732"/>
        <v>0</v>
      </c>
      <c r="AQ2448" s="2">
        <f t="shared" si="1732"/>
        <v>0</v>
      </c>
      <c r="AR2448" s="2">
        <f t="shared" si="1732"/>
        <v>80160.259999999995</v>
      </c>
      <c r="AS2448" s="2">
        <f t="shared" si="1732"/>
        <v>77542.350000000006</v>
      </c>
      <c r="AT2448" s="2">
        <f t="shared" si="1732"/>
        <v>2617.91</v>
      </c>
      <c r="AU2448" s="2">
        <f t="shared" ref="AU2448:BZ2448" si="1733">AU2543</f>
        <v>0</v>
      </c>
      <c r="AV2448" s="2">
        <f t="shared" si="1733"/>
        <v>29563.919999999998</v>
      </c>
      <c r="AW2448" s="2">
        <f t="shared" si="1733"/>
        <v>29563.919999999998</v>
      </c>
      <c r="AX2448" s="2">
        <f t="shared" si="1733"/>
        <v>0</v>
      </c>
      <c r="AY2448" s="2">
        <f t="shared" si="1733"/>
        <v>29563.919999999998</v>
      </c>
      <c r="AZ2448" s="2">
        <f t="shared" si="1733"/>
        <v>0</v>
      </c>
      <c r="BA2448" s="2">
        <f t="shared" si="1733"/>
        <v>0</v>
      </c>
      <c r="BB2448" s="2">
        <f t="shared" si="1733"/>
        <v>0</v>
      </c>
      <c r="BC2448" s="2">
        <f t="shared" si="1733"/>
        <v>0</v>
      </c>
      <c r="BD2448" s="2">
        <f t="shared" si="1733"/>
        <v>248.1</v>
      </c>
      <c r="BE2448" s="2">
        <f t="shared" si="1733"/>
        <v>0</v>
      </c>
      <c r="BF2448" s="2">
        <f t="shared" si="1733"/>
        <v>0</v>
      </c>
      <c r="BG2448" s="2">
        <f t="shared" si="1733"/>
        <v>0</v>
      </c>
      <c r="BH2448" s="2">
        <f t="shared" si="1733"/>
        <v>0</v>
      </c>
      <c r="BI2448" s="2">
        <f t="shared" si="1733"/>
        <v>0</v>
      </c>
      <c r="BJ2448" s="2">
        <f t="shared" si="1733"/>
        <v>0</v>
      </c>
      <c r="BK2448" s="2">
        <f t="shared" si="1733"/>
        <v>0</v>
      </c>
      <c r="BL2448" s="2">
        <f t="shared" si="1733"/>
        <v>0</v>
      </c>
      <c r="BM2448" s="2">
        <f t="shared" si="1733"/>
        <v>0</v>
      </c>
      <c r="BN2448" s="2">
        <f t="shared" si="1733"/>
        <v>0</v>
      </c>
      <c r="BO2448" s="2">
        <f t="shared" si="1733"/>
        <v>0</v>
      </c>
      <c r="BP2448" s="2">
        <f t="shared" si="1733"/>
        <v>0</v>
      </c>
      <c r="BQ2448" s="2">
        <f t="shared" si="1733"/>
        <v>0</v>
      </c>
      <c r="BR2448" s="2">
        <f t="shared" si="1733"/>
        <v>0</v>
      </c>
      <c r="BS2448" s="2">
        <f t="shared" si="1733"/>
        <v>0</v>
      </c>
      <c r="BT2448" s="2">
        <f t="shared" si="1733"/>
        <v>0</v>
      </c>
      <c r="BU2448" s="2">
        <f t="shared" si="1733"/>
        <v>0</v>
      </c>
      <c r="BV2448" s="2">
        <f t="shared" si="1733"/>
        <v>0</v>
      </c>
      <c r="BW2448" s="2">
        <f t="shared" si="1733"/>
        <v>0</v>
      </c>
      <c r="BX2448" s="2">
        <f t="shared" si="1733"/>
        <v>0</v>
      </c>
      <c r="BY2448" s="2">
        <f t="shared" si="1733"/>
        <v>0</v>
      </c>
      <c r="BZ2448" s="2">
        <f t="shared" si="1733"/>
        <v>0</v>
      </c>
      <c r="CA2448" s="2">
        <f t="shared" ref="CA2448:DF2448" si="1734">CA2543</f>
        <v>0</v>
      </c>
      <c r="CB2448" s="2">
        <f t="shared" si="1734"/>
        <v>0</v>
      </c>
      <c r="CC2448" s="2">
        <f t="shared" si="1734"/>
        <v>0</v>
      </c>
      <c r="CD2448" s="2">
        <f t="shared" si="1734"/>
        <v>0</v>
      </c>
      <c r="CE2448" s="2">
        <f t="shared" si="1734"/>
        <v>0</v>
      </c>
      <c r="CF2448" s="2">
        <f t="shared" si="1734"/>
        <v>0</v>
      </c>
      <c r="CG2448" s="2">
        <f t="shared" si="1734"/>
        <v>0</v>
      </c>
      <c r="CH2448" s="2">
        <f t="shared" si="1734"/>
        <v>0</v>
      </c>
      <c r="CI2448" s="2">
        <f t="shared" si="1734"/>
        <v>0</v>
      </c>
      <c r="CJ2448" s="2">
        <f t="shared" si="1734"/>
        <v>0</v>
      </c>
      <c r="CK2448" s="2">
        <f t="shared" si="1734"/>
        <v>0</v>
      </c>
      <c r="CL2448" s="2">
        <f t="shared" si="1734"/>
        <v>0</v>
      </c>
      <c r="CM2448" s="2">
        <f t="shared" si="1734"/>
        <v>0</v>
      </c>
      <c r="CN2448" s="2">
        <f t="shared" si="1734"/>
        <v>0</v>
      </c>
      <c r="CO2448" s="2">
        <f t="shared" si="1734"/>
        <v>0</v>
      </c>
      <c r="CP2448" s="2">
        <f t="shared" si="1734"/>
        <v>0</v>
      </c>
      <c r="CQ2448" s="2">
        <f t="shared" si="1734"/>
        <v>0</v>
      </c>
      <c r="CR2448" s="2">
        <f t="shared" si="1734"/>
        <v>0</v>
      </c>
      <c r="CS2448" s="2">
        <f t="shared" si="1734"/>
        <v>0</v>
      </c>
      <c r="CT2448" s="2">
        <f t="shared" si="1734"/>
        <v>0</v>
      </c>
      <c r="CU2448" s="2">
        <f t="shared" si="1734"/>
        <v>0</v>
      </c>
      <c r="CV2448" s="2">
        <f t="shared" si="1734"/>
        <v>0</v>
      </c>
      <c r="CW2448" s="2">
        <f t="shared" si="1734"/>
        <v>0</v>
      </c>
      <c r="CX2448" s="2">
        <f t="shared" si="1734"/>
        <v>0</v>
      </c>
      <c r="CY2448" s="2">
        <f t="shared" si="1734"/>
        <v>0</v>
      </c>
      <c r="CZ2448" s="2">
        <f t="shared" si="1734"/>
        <v>0</v>
      </c>
      <c r="DA2448" s="2">
        <f t="shared" si="1734"/>
        <v>0</v>
      </c>
      <c r="DB2448" s="2">
        <f t="shared" si="1734"/>
        <v>0</v>
      </c>
      <c r="DC2448" s="2">
        <f t="shared" si="1734"/>
        <v>0</v>
      </c>
      <c r="DD2448" s="2">
        <f t="shared" si="1734"/>
        <v>0</v>
      </c>
      <c r="DE2448" s="2">
        <f t="shared" si="1734"/>
        <v>0</v>
      </c>
      <c r="DF2448" s="2">
        <f t="shared" si="1734"/>
        <v>0</v>
      </c>
      <c r="DG2448" s="3">
        <f t="shared" ref="DG2448:EL2448" si="1735">DG2543</f>
        <v>0</v>
      </c>
      <c r="DH2448" s="3">
        <f t="shared" si="1735"/>
        <v>0</v>
      </c>
      <c r="DI2448" s="3">
        <f t="shared" si="1735"/>
        <v>0</v>
      </c>
      <c r="DJ2448" s="3">
        <f t="shared" si="1735"/>
        <v>0</v>
      </c>
      <c r="DK2448" s="3">
        <f t="shared" si="1735"/>
        <v>0</v>
      </c>
      <c r="DL2448" s="3">
        <f t="shared" si="1735"/>
        <v>0</v>
      </c>
      <c r="DM2448" s="3">
        <f t="shared" si="1735"/>
        <v>0</v>
      </c>
      <c r="DN2448" s="3">
        <f t="shared" si="1735"/>
        <v>0</v>
      </c>
      <c r="DO2448" s="3">
        <f t="shared" si="1735"/>
        <v>0</v>
      </c>
      <c r="DP2448" s="3">
        <f t="shared" si="1735"/>
        <v>0</v>
      </c>
      <c r="DQ2448" s="3">
        <f t="shared" si="1735"/>
        <v>0</v>
      </c>
      <c r="DR2448" s="3">
        <f t="shared" si="1735"/>
        <v>0</v>
      </c>
      <c r="DS2448" s="3">
        <f t="shared" si="1735"/>
        <v>0</v>
      </c>
      <c r="DT2448" s="3">
        <f t="shared" si="1735"/>
        <v>0</v>
      </c>
      <c r="DU2448" s="3">
        <f t="shared" si="1735"/>
        <v>0</v>
      </c>
      <c r="DV2448" s="3">
        <f t="shared" si="1735"/>
        <v>0</v>
      </c>
      <c r="DW2448" s="3">
        <f t="shared" si="1735"/>
        <v>0</v>
      </c>
      <c r="DX2448" s="3">
        <f t="shared" si="1735"/>
        <v>0</v>
      </c>
      <c r="DY2448" s="3">
        <f t="shared" si="1735"/>
        <v>0</v>
      </c>
      <c r="DZ2448" s="3">
        <f t="shared" si="1735"/>
        <v>0</v>
      </c>
      <c r="EA2448" s="3">
        <f t="shared" si="1735"/>
        <v>0</v>
      </c>
      <c r="EB2448" s="3">
        <f t="shared" si="1735"/>
        <v>0</v>
      </c>
      <c r="EC2448" s="3">
        <f t="shared" si="1735"/>
        <v>0</v>
      </c>
      <c r="ED2448" s="3">
        <f t="shared" si="1735"/>
        <v>0</v>
      </c>
      <c r="EE2448" s="3">
        <f t="shared" si="1735"/>
        <v>0</v>
      </c>
      <c r="EF2448" s="3">
        <f t="shared" si="1735"/>
        <v>0</v>
      </c>
      <c r="EG2448" s="3">
        <f t="shared" si="1735"/>
        <v>0</v>
      </c>
      <c r="EH2448" s="3">
        <f t="shared" si="1735"/>
        <v>0</v>
      </c>
      <c r="EI2448" s="3">
        <f t="shared" si="1735"/>
        <v>0</v>
      </c>
      <c r="EJ2448" s="3">
        <f t="shared" si="1735"/>
        <v>0</v>
      </c>
      <c r="EK2448" s="3">
        <f t="shared" si="1735"/>
        <v>0</v>
      </c>
      <c r="EL2448" s="3">
        <f t="shared" si="1735"/>
        <v>0</v>
      </c>
      <c r="EM2448" s="3">
        <f t="shared" ref="EM2448:FR2448" si="1736">EM2543</f>
        <v>0</v>
      </c>
      <c r="EN2448" s="3">
        <f t="shared" si="1736"/>
        <v>0</v>
      </c>
      <c r="EO2448" s="3">
        <f t="shared" si="1736"/>
        <v>0</v>
      </c>
      <c r="EP2448" s="3">
        <f t="shared" si="1736"/>
        <v>0</v>
      </c>
      <c r="EQ2448" s="3">
        <f t="shared" si="1736"/>
        <v>0</v>
      </c>
      <c r="ER2448" s="3">
        <f t="shared" si="1736"/>
        <v>0</v>
      </c>
      <c r="ES2448" s="3">
        <f t="shared" si="1736"/>
        <v>0</v>
      </c>
      <c r="ET2448" s="3">
        <f t="shared" si="1736"/>
        <v>0</v>
      </c>
      <c r="EU2448" s="3">
        <f t="shared" si="1736"/>
        <v>0</v>
      </c>
      <c r="EV2448" s="3">
        <f t="shared" si="1736"/>
        <v>0</v>
      </c>
      <c r="EW2448" s="3">
        <f t="shared" si="1736"/>
        <v>0</v>
      </c>
      <c r="EX2448" s="3">
        <f t="shared" si="1736"/>
        <v>0</v>
      </c>
      <c r="EY2448" s="3">
        <f t="shared" si="1736"/>
        <v>0</v>
      </c>
      <c r="EZ2448" s="3">
        <f t="shared" si="1736"/>
        <v>0</v>
      </c>
      <c r="FA2448" s="3">
        <f t="shared" si="1736"/>
        <v>0</v>
      </c>
      <c r="FB2448" s="3">
        <f t="shared" si="1736"/>
        <v>0</v>
      </c>
      <c r="FC2448" s="3">
        <f t="shared" si="1736"/>
        <v>0</v>
      </c>
      <c r="FD2448" s="3">
        <f t="shared" si="1736"/>
        <v>0</v>
      </c>
      <c r="FE2448" s="3">
        <f t="shared" si="1736"/>
        <v>0</v>
      </c>
      <c r="FF2448" s="3">
        <f t="shared" si="1736"/>
        <v>0</v>
      </c>
      <c r="FG2448" s="3">
        <f t="shared" si="1736"/>
        <v>0</v>
      </c>
      <c r="FH2448" s="3">
        <f t="shared" si="1736"/>
        <v>0</v>
      </c>
      <c r="FI2448" s="3">
        <f t="shared" si="1736"/>
        <v>0</v>
      </c>
      <c r="FJ2448" s="3">
        <f t="shared" si="1736"/>
        <v>0</v>
      </c>
      <c r="FK2448" s="3">
        <f t="shared" si="1736"/>
        <v>0</v>
      </c>
      <c r="FL2448" s="3">
        <f t="shared" si="1736"/>
        <v>0</v>
      </c>
      <c r="FM2448" s="3">
        <f t="shared" si="1736"/>
        <v>0</v>
      </c>
      <c r="FN2448" s="3">
        <f t="shared" si="1736"/>
        <v>0</v>
      </c>
      <c r="FO2448" s="3">
        <f t="shared" si="1736"/>
        <v>0</v>
      </c>
      <c r="FP2448" s="3">
        <f t="shared" si="1736"/>
        <v>0</v>
      </c>
      <c r="FQ2448" s="3">
        <f t="shared" si="1736"/>
        <v>0</v>
      </c>
      <c r="FR2448" s="3">
        <f t="shared" si="1736"/>
        <v>0</v>
      </c>
      <c r="FS2448" s="3">
        <f t="shared" ref="FS2448:GX2448" si="1737">FS2543</f>
        <v>0</v>
      </c>
      <c r="FT2448" s="3">
        <f t="shared" si="1737"/>
        <v>0</v>
      </c>
      <c r="FU2448" s="3">
        <f t="shared" si="1737"/>
        <v>0</v>
      </c>
      <c r="FV2448" s="3">
        <f t="shared" si="1737"/>
        <v>0</v>
      </c>
      <c r="FW2448" s="3">
        <f t="shared" si="1737"/>
        <v>0</v>
      </c>
      <c r="FX2448" s="3">
        <f t="shared" si="1737"/>
        <v>0</v>
      </c>
      <c r="FY2448" s="3">
        <f t="shared" si="1737"/>
        <v>0</v>
      </c>
      <c r="FZ2448" s="3">
        <f t="shared" si="1737"/>
        <v>0</v>
      </c>
      <c r="GA2448" s="3">
        <f t="shared" si="1737"/>
        <v>0</v>
      </c>
      <c r="GB2448" s="3">
        <f t="shared" si="1737"/>
        <v>0</v>
      </c>
      <c r="GC2448" s="3">
        <f t="shared" si="1737"/>
        <v>0</v>
      </c>
      <c r="GD2448" s="3">
        <f t="shared" si="1737"/>
        <v>0</v>
      </c>
      <c r="GE2448" s="3">
        <f t="shared" si="1737"/>
        <v>0</v>
      </c>
      <c r="GF2448" s="3">
        <f t="shared" si="1737"/>
        <v>0</v>
      </c>
      <c r="GG2448" s="3">
        <f t="shared" si="1737"/>
        <v>0</v>
      </c>
      <c r="GH2448" s="3">
        <f t="shared" si="1737"/>
        <v>0</v>
      </c>
      <c r="GI2448" s="3">
        <f t="shared" si="1737"/>
        <v>0</v>
      </c>
      <c r="GJ2448" s="3">
        <f t="shared" si="1737"/>
        <v>0</v>
      </c>
      <c r="GK2448" s="3">
        <f t="shared" si="1737"/>
        <v>0</v>
      </c>
      <c r="GL2448" s="3">
        <f t="shared" si="1737"/>
        <v>0</v>
      </c>
      <c r="GM2448" s="3">
        <f t="shared" si="1737"/>
        <v>0</v>
      </c>
      <c r="GN2448" s="3">
        <f t="shared" si="1737"/>
        <v>0</v>
      </c>
      <c r="GO2448" s="3">
        <f t="shared" si="1737"/>
        <v>0</v>
      </c>
      <c r="GP2448" s="3">
        <f t="shared" si="1737"/>
        <v>0</v>
      </c>
      <c r="GQ2448" s="3">
        <f t="shared" si="1737"/>
        <v>0</v>
      </c>
      <c r="GR2448" s="3">
        <f t="shared" si="1737"/>
        <v>0</v>
      </c>
      <c r="GS2448" s="3">
        <f t="shared" si="1737"/>
        <v>0</v>
      </c>
      <c r="GT2448" s="3">
        <f t="shared" si="1737"/>
        <v>0</v>
      </c>
      <c r="GU2448" s="3">
        <f t="shared" si="1737"/>
        <v>0</v>
      </c>
      <c r="GV2448" s="3">
        <f t="shared" si="1737"/>
        <v>0</v>
      </c>
      <c r="GW2448" s="3">
        <f t="shared" si="1737"/>
        <v>0</v>
      </c>
      <c r="GX2448" s="3">
        <f t="shared" si="1737"/>
        <v>0</v>
      </c>
    </row>
    <row r="2450" spans="1:245">
      <c r="A2450" s="1">
        <v>5</v>
      </c>
      <c r="B2450" s="1">
        <v>1</v>
      </c>
      <c r="C2450" s="1"/>
      <c r="D2450" s="1">
        <f>ROW(A2465)</f>
        <v>2465</v>
      </c>
      <c r="E2450" s="1"/>
      <c r="F2450" s="1" t="s">
        <v>15</v>
      </c>
      <c r="G2450" s="1" t="s">
        <v>16</v>
      </c>
      <c r="H2450" s="1" t="s">
        <v>3</v>
      </c>
      <c r="I2450" s="1">
        <v>0</v>
      </c>
      <c r="J2450" s="1"/>
      <c r="K2450" s="1">
        <v>0</v>
      </c>
      <c r="L2450" s="1"/>
      <c r="M2450" s="1" t="s">
        <v>3</v>
      </c>
      <c r="N2450" s="1"/>
      <c r="O2450" s="1"/>
      <c r="P2450" s="1"/>
      <c r="Q2450" s="1"/>
      <c r="R2450" s="1"/>
      <c r="S2450" s="1">
        <v>0</v>
      </c>
      <c r="T2450" s="1"/>
      <c r="U2450" s="1" t="s">
        <v>3</v>
      </c>
      <c r="V2450" s="1">
        <v>0</v>
      </c>
      <c r="W2450" s="1"/>
      <c r="X2450" s="1"/>
      <c r="Y2450" s="1"/>
      <c r="Z2450" s="1"/>
      <c r="AA2450" s="1"/>
      <c r="AB2450" s="1" t="s">
        <v>3</v>
      </c>
      <c r="AC2450" s="1" t="s">
        <v>3</v>
      </c>
      <c r="AD2450" s="1" t="s">
        <v>3</v>
      </c>
      <c r="AE2450" s="1" t="s">
        <v>3</v>
      </c>
      <c r="AF2450" s="1" t="s">
        <v>3</v>
      </c>
      <c r="AG2450" s="1" t="s">
        <v>3</v>
      </c>
      <c r="AH2450" s="1"/>
      <c r="AI2450" s="1"/>
      <c r="AJ2450" s="1"/>
      <c r="AK2450" s="1"/>
      <c r="AL2450" s="1"/>
      <c r="AM2450" s="1"/>
      <c r="AN2450" s="1"/>
      <c r="AO2450" s="1"/>
      <c r="AP2450" s="1" t="s">
        <v>3</v>
      </c>
      <c r="AQ2450" s="1" t="s">
        <v>3</v>
      </c>
      <c r="AR2450" s="1" t="s">
        <v>3</v>
      </c>
      <c r="AS2450" s="1"/>
      <c r="AT2450" s="1"/>
      <c r="AU2450" s="1"/>
      <c r="AV2450" s="1"/>
      <c r="AW2450" s="1"/>
      <c r="AX2450" s="1"/>
      <c r="AY2450" s="1"/>
      <c r="AZ2450" s="1" t="s">
        <v>3</v>
      </c>
      <c r="BA2450" s="1"/>
      <c r="BB2450" s="1" t="s">
        <v>3</v>
      </c>
      <c r="BC2450" s="1" t="s">
        <v>3</v>
      </c>
      <c r="BD2450" s="1" t="s">
        <v>3</v>
      </c>
      <c r="BE2450" s="1" t="s">
        <v>3</v>
      </c>
      <c r="BF2450" s="1" t="s">
        <v>3</v>
      </c>
      <c r="BG2450" s="1" t="s">
        <v>3</v>
      </c>
      <c r="BH2450" s="1" t="s">
        <v>3</v>
      </c>
      <c r="BI2450" s="1" t="s">
        <v>3</v>
      </c>
      <c r="BJ2450" s="1" t="s">
        <v>3</v>
      </c>
      <c r="BK2450" s="1" t="s">
        <v>3</v>
      </c>
      <c r="BL2450" s="1" t="s">
        <v>3</v>
      </c>
      <c r="BM2450" s="1" t="s">
        <v>3</v>
      </c>
      <c r="BN2450" s="1" t="s">
        <v>3</v>
      </c>
      <c r="BO2450" s="1" t="s">
        <v>3</v>
      </c>
      <c r="BP2450" s="1" t="s">
        <v>3</v>
      </c>
      <c r="BQ2450" s="1"/>
      <c r="BR2450" s="1"/>
      <c r="BS2450" s="1"/>
      <c r="BT2450" s="1"/>
      <c r="BU2450" s="1"/>
      <c r="BV2450" s="1"/>
      <c r="BW2450" s="1"/>
      <c r="BX2450" s="1">
        <v>0</v>
      </c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>
        <v>0</v>
      </c>
    </row>
    <row r="2452" spans="1:245">
      <c r="A2452" s="2">
        <v>52</v>
      </c>
      <c r="B2452" s="2">
        <f t="shared" ref="B2452:G2452" si="1738">B2465</f>
        <v>1</v>
      </c>
      <c r="C2452" s="2">
        <f t="shared" si="1738"/>
        <v>5</v>
      </c>
      <c r="D2452" s="2">
        <f t="shared" si="1738"/>
        <v>2450</v>
      </c>
      <c r="E2452" s="2">
        <f t="shared" si="1738"/>
        <v>0</v>
      </c>
      <c r="F2452" s="2" t="str">
        <f t="shared" si="1738"/>
        <v>Новый подраздел</v>
      </c>
      <c r="G2452" s="2" t="str">
        <f t="shared" si="1738"/>
        <v>демонтаж</v>
      </c>
      <c r="H2452" s="2"/>
      <c r="I2452" s="2"/>
      <c r="J2452" s="2"/>
      <c r="K2452" s="2"/>
      <c r="L2452" s="2"/>
      <c r="M2452" s="2"/>
      <c r="N2452" s="2"/>
      <c r="O2452" s="2">
        <f t="shared" ref="O2452:AT2452" si="1739">O2465</f>
        <v>4957.9799999999996</v>
      </c>
      <c r="P2452" s="2">
        <f t="shared" si="1739"/>
        <v>37.89</v>
      </c>
      <c r="Q2452" s="2">
        <f t="shared" si="1739"/>
        <v>170.24</v>
      </c>
      <c r="R2452" s="2">
        <f t="shared" si="1739"/>
        <v>129.78</v>
      </c>
      <c r="S2452" s="2">
        <f t="shared" si="1739"/>
        <v>4749.8500000000004</v>
      </c>
      <c r="T2452" s="2">
        <f t="shared" si="1739"/>
        <v>0</v>
      </c>
      <c r="U2452" s="2">
        <f t="shared" si="1739"/>
        <v>16.8293</v>
      </c>
      <c r="V2452" s="2">
        <f t="shared" si="1739"/>
        <v>0.31110000000000004</v>
      </c>
      <c r="W2452" s="2">
        <f t="shared" si="1739"/>
        <v>0</v>
      </c>
      <c r="X2452" s="2">
        <f t="shared" si="1739"/>
        <v>3386.83</v>
      </c>
      <c r="Y2452" s="2">
        <f t="shared" si="1739"/>
        <v>2539.64</v>
      </c>
      <c r="Z2452" s="2">
        <f t="shared" si="1739"/>
        <v>0</v>
      </c>
      <c r="AA2452" s="2">
        <f t="shared" si="1739"/>
        <v>0</v>
      </c>
      <c r="AB2452" s="2">
        <f t="shared" si="1739"/>
        <v>4957.9799999999996</v>
      </c>
      <c r="AC2452" s="2">
        <f t="shared" si="1739"/>
        <v>37.89</v>
      </c>
      <c r="AD2452" s="2">
        <f t="shared" si="1739"/>
        <v>170.24</v>
      </c>
      <c r="AE2452" s="2">
        <f t="shared" si="1739"/>
        <v>129.78</v>
      </c>
      <c r="AF2452" s="2">
        <f t="shared" si="1739"/>
        <v>4749.8500000000004</v>
      </c>
      <c r="AG2452" s="2">
        <f t="shared" si="1739"/>
        <v>0</v>
      </c>
      <c r="AH2452" s="2">
        <f t="shared" si="1739"/>
        <v>16.8293</v>
      </c>
      <c r="AI2452" s="2">
        <f t="shared" si="1739"/>
        <v>0.31110000000000004</v>
      </c>
      <c r="AJ2452" s="2">
        <f t="shared" si="1739"/>
        <v>0</v>
      </c>
      <c r="AK2452" s="2">
        <f t="shared" si="1739"/>
        <v>3386.83</v>
      </c>
      <c r="AL2452" s="2">
        <f t="shared" si="1739"/>
        <v>2539.64</v>
      </c>
      <c r="AM2452" s="2">
        <f t="shared" si="1739"/>
        <v>0</v>
      </c>
      <c r="AN2452" s="2">
        <f t="shared" si="1739"/>
        <v>0</v>
      </c>
      <c r="AO2452" s="2">
        <f t="shared" si="1739"/>
        <v>0</v>
      </c>
      <c r="AP2452" s="2">
        <f t="shared" si="1739"/>
        <v>0</v>
      </c>
      <c r="AQ2452" s="2">
        <f t="shared" si="1739"/>
        <v>0</v>
      </c>
      <c r="AR2452" s="2">
        <f t="shared" si="1739"/>
        <v>10884.45</v>
      </c>
      <c r="AS2452" s="2">
        <f t="shared" si="1739"/>
        <v>9675.52</v>
      </c>
      <c r="AT2452" s="2">
        <f t="shared" si="1739"/>
        <v>1208.93</v>
      </c>
      <c r="AU2452" s="2">
        <f t="shared" ref="AU2452:BZ2452" si="1740">AU2465</f>
        <v>0</v>
      </c>
      <c r="AV2452" s="2">
        <f t="shared" si="1740"/>
        <v>37.89</v>
      </c>
      <c r="AW2452" s="2">
        <f t="shared" si="1740"/>
        <v>37.89</v>
      </c>
      <c r="AX2452" s="2">
        <f t="shared" si="1740"/>
        <v>0</v>
      </c>
      <c r="AY2452" s="2">
        <f t="shared" si="1740"/>
        <v>37.89</v>
      </c>
      <c r="AZ2452" s="2">
        <f t="shared" si="1740"/>
        <v>0</v>
      </c>
      <c r="BA2452" s="2">
        <f t="shared" si="1740"/>
        <v>0</v>
      </c>
      <c r="BB2452" s="2">
        <f t="shared" si="1740"/>
        <v>0</v>
      </c>
      <c r="BC2452" s="2">
        <f t="shared" si="1740"/>
        <v>0</v>
      </c>
      <c r="BD2452" s="2">
        <f t="shared" si="1740"/>
        <v>0</v>
      </c>
      <c r="BE2452" s="2">
        <f t="shared" si="1740"/>
        <v>0</v>
      </c>
      <c r="BF2452" s="2">
        <f t="shared" si="1740"/>
        <v>0</v>
      </c>
      <c r="BG2452" s="2">
        <f t="shared" si="1740"/>
        <v>0</v>
      </c>
      <c r="BH2452" s="2">
        <f t="shared" si="1740"/>
        <v>0</v>
      </c>
      <c r="BI2452" s="2">
        <f t="shared" si="1740"/>
        <v>0</v>
      </c>
      <c r="BJ2452" s="2">
        <f t="shared" si="1740"/>
        <v>0</v>
      </c>
      <c r="BK2452" s="2">
        <f t="shared" si="1740"/>
        <v>0</v>
      </c>
      <c r="BL2452" s="2">
        <f t="shared" si="1740"/>
        <v>0</v>
      </c>
      <c r="BM2452" s="2">
        <f t="shared" si="1740"/>
        <v>0</v>
      </c>
      <c r="BN2452" s="2">
        <f t="shared" si="1740"/>
        <v>0</v>
      </c>
      <c r="BO2452" s="2">
        <f t="shared" si="1740"/>
        <v>0</v>
      </c>
      <c r="BP2452" s="2">
        <f t="shared" si="1740"/>
        <v>0</v>
      </c>
      <c r="BQ2452" s="2">
        <f t="shared" si="1740"/>
        <v>0</v>
      </c>
      <c r="BR2452" s="2">
        <f t="shared" si="1740"/>
        <v>0</v>
      </c>
      <c r="BS2452" s="2">
        <f t="shared" si="1740"/>
        <v>0</v>
      </c>
      <c r="BT2452" s="2">
        <f t="shared" si="1740"/>
        <v>0</v>
      </c>
      <c r="BU2452" s="2">
        <f t="shared" si="1740"/>
        <v>0</v>
      </c>
      <c r="BV2452" s="2">
        <f t="shared" si="1740"/>
        <v>0</v>
      </c>
      <c r="BW2452" s="2">
        <f t="shared" si="1740"/>
        <v>0</v>
      </c>
      <c r="BX2452" s="2">
        <f t="shared" si="1740"/>
        <v>0</v>
      </c>
      <c r="BY2452" s="2">
        <f t="shared" si="1740"/>
        <v>0</v>
      </c>
      <c r="BZ2452" s="2">
        <f t="shared" si="1740"/>
        <v>0</v>
      </c>
      <c r="CA2452" s="2">
        <f t="shared" ref="CA2452:DF2452" si="1741">CA2465</f>
        <v>10884.45</v>
      </c>
      <c r="CB2452" s="2">
        <f t="shared" si="1741"/>
        <v>9675.52</v>
      </c>
      <c r="CC2452" s="2">
        <f t="shared" si="1741"/>
        <v>1208.93</v>
      </c>
      <c r="CD2452" s="2">
        <f t="shared" si="1741"/>
        <v>0</v>
      </c>
      <c r="CE2452" s="2">
        <f t="shared" si="1741"/>
        <v>37.89</v>
      </c>
      <c r="CF2452" s="2">
        <f t="shared" si="1741"/>
        <v>37.89</v>
      </c>
      <c r="CG2452" s="2">
        <f t="shared" si="1741"/>
        <v>0</v>
      </c>
      <c r="CH2452" s="2">
        <f t="shared" si="1741"/>
        <v>37.89</v>
      </c>
      <c r="CI2452" s="2">
        <f t="shared" si="1741"/>
        <v>0</v>
      </c>
      <c r="CJ2452" s="2">
        <f t="shared" si="1741"/>
        <v>0</v>
      </c>
      <c r="CK2452" s="2">
        <f t="shared" si="1741"/>
        <v>0</v>
      </c>
      <c r="CL2452" s="2">
        <f t="shared" si="1741"/>
        <v>0</v>
      </c>
      <c r="CM2452" s="2">
        <f t="shared" si="1741"/>
        <v>0</v>
      </c>
      <c r="CN2452" s="2">
        <f t="shared" si="1741"/>
        <v>0</v>
      </c>
      <c r="CO2452" s="2">
        <f t="shared" si="1741"/>
        <v>0</v>
      </c>
      <c r="CP2452" s="2">
        <f t="shared" si="1741"/>
        <v>0</v>
      </c>
      <c r="CQ2452" s="2">
        <f t="shared" si="1741"/>
        <v>0</v>
      </c>
      <c r="CR2452" s="2">
        <f t="shared" si="1741"/>
        <v>0</v>
      </c>
      <c r="CS2452" s="2">
        <f t="shared" si="1741"/>
        <v>0</v>
      </c>
      <c r="CT2452" s="2">
        <f t="shared" si="1741"/>
        <v>0</v>
      </c>
      <c r="CU2452" s="2">
        <f t="shared" si="1741"/>
        <v>0</v>
      </c>
      <c r="CV2452" s="2">
        <f t="shared" si="1741"/>
        <v>0</v>
      </c>
      <c r="CW2452" s="2">
        <f t="shared" si="1741"/>
        <v>0</v>
      </c>
      <c r="CX2452" s="2">
        <f t="shared" si="1741"/>
        <v>0</v>
      </c>
      <c r="CY2452" s="2">
        <f t="shared" si="1741"/>
        <v>0</v>
      </c>
      <c r="CZ2452" s="2">
        <f t="shared" si="1741"/>
        <v>0</v>
      </c>
      <c r="DA2452" s="2">
        <f t="shared" si="1741"/>
        <v>0</v>
      </c>
      <c r="DB2452" s="2">
        <f t="shared" si="1741"/>
        <v>0</v>
      </c>
      <c r="DC2452" s="2">
        <f t="shared" si="1741"/>
        <v>0</v>
      </c>
      <c r="DD2452" s="2">
        <f t="shared" si="1741"/>
        <v>0</v>
      </c>
      <c r="DE2452" s="2">
        <f t="shared" si="1741"/>
        <v>0</v>
      </c>
      <c r="DF2452" s="2">
        <f t="shared" si="1741"/>
        <v>0</v>
      </c>
      <c r="DG2452" s="3">
        <f t="shared" ref="DG2452:EL2452" si="1742">DG2465</f>
        <v>0</v>
      </c>
      <c r="DH2452" s="3">
        <f t="shared" si="1742"/>
        <v>0</v>
      </c>
      <c r="DI2452" s="3">
        <f t="shared" si="1742"/>
        <v>0</v>
      </c>
      <c r="DJ2452" s="3">
        <f t="shared" si="1742"/>
        <v>0</v>
      </c>
      <c r="DK2452" s="3">
        <f t="shared" si="1742"/>
        <v>0</v>
      </c>
      <c r="DL2452" s="3">
        <f t="shared" si="1742"/>
        <v>0</v>
      </c>
      <c r="DM2452" s="3">
        <f t="shared" si="1742"/>
        <v>0</v>
      </c>
      <c r="DN2452" s="3">
        <f t="shared" si="1742"/>
        <v>0</v>
      </c>
      <c r="DO2452" s="3">
        <f t="shared" si="1742"/>
        <v>0</v>
      </c>
      <c r="DP2452" s="3">
        <f t="shared" si="1742"/>
        <v>0</v>
      </c>
      <c r="DQ2452" s="3">
        <f t="shared" si="1742"/>
        <v>0</v>
      </c>
      <c r="DR2452" s="3">
        <f t="shared" si="1742"/>
        <v>0</v>
      </c>
      <c r="DS2452" s="3">
        <f t="shared" si="1742"/>
        <v>0</v>
      </c>
      <c r="DT2452" s="3">
        <f t="shared" si="1742"/>
        <v>0</v>
      </c>
      <c r="DU2452" s="3">
        <f t="shared" si="1742"/>
        <v>0</v>
      </c>
      <c r="DV2452" s="3">
        <f t="shared" si="1742"/>
        <v>0</v>
      </c>
      <c r="DW2452" s="3">
        <f t="shared" si="1742"/>
        <v>0</v>
      </c>
      <c r="DX2452" s="3">
        <f t="shared" si="1742"/>
        <v>0</v>
      </c>
      <c r="DY2452" s="3">
        <f t="shared" si="1742"/>
        <v>0</v>
      </c>
      <c r="DZ2452" s="3">
        <f t="shared" si="1742"/>
        <v>0</v>
      </c>
      <c r="EA2452" s="3">
        <f t="shared" si="1742"/>
        <v>0</v>
      </c>
      <c r="EB2452" s="3">
        <f t="shared" si="1742"/>
        <v>0</v>
      </c>
      <c r="EC2452" s="3">
        <f t="shared" si="1742"/>
        <v>0</v>
      </c>
      <c r="ED2452" s="3">
        <f t="shared" si="1742"/>
        <v>0</v>
      </c>
      <c r="EE2452" s="3">
        <f t="shared" si="1742"/>
        <v>0</v>
      </c>
      <c r="EF2452" s="3">
        <f t="shared" si="1742"/>
        <v>0</v>
      </c>
      <c r="EG2452" s="3">
        <f t="shared" si="1742"/>
        <v>0</v>
      </c>
      <c r="EH2452" s="3">
        <f t="shared" si="1742"/>
        <v>0</v>
      </c>
      <c r="EI2452" s="3">
        <f t="shared" si="1742"/>
        <v>0</v>
      </c>
      <c r="EJ2452" s="3">
        <f t="shared" si="1742"/>
        <v>0</v>
      </c>
      <c r="EK2452" s="3">
        <f t="shared" si="1742"/>
        <v>0</v>
      </c>
      <c r="EL2452" s="3">
        <f t="shared" si="1742"/>
        <v>0</v>
      </c>
      <c r="EM2452" s="3">
        <f t="shared" ref="EM2452:FR2452" si="1743">EM2465</f>
        <v>0</v>
      </c>
      <c r="EN2452" s="3">
        <f t="shared" si="1743"/>
        <v>0</v>
      </c>
      <c r="EO2452" s="3">
        <f t="shared" si="1743"/>
        <v>0</v>
      </c>
      <c r="EP2452" s="3">
        <f t="shared" si="1743"/>
        <v>0</v>
      </c>
      <c r="EQ2452" s="3">
        <f t="shared" si="1743"/>
        <v>0</v>
      </c>
      <c r="ER2452" s="3">
        <f t="shared" si="1743"/>
        <v>0</v>
      </c>
      <c r="ES2452" s="3">
        <f t="shared" si="1743"/>
        <v>0</v>
      </c>
      <c r="ET2452" s="3">
        <f t="shared" si="1743"/>
        <v>0</v>
      </c>
      <c r="EU2452" s="3">
        <f t="shared" si="1743"/>
        <v>0</v>
      </c>
      <c r="EV2452" s="3">
        <f t="shared" si="1743"/>
        <v>0</v>
      </c>
      <c r="EW2452" s="3">
        <f t="shared" si="1743"/>
        <v>0</v>
      </c>
      <c r="EX2452" s="3">
        <f t="shared" si="1743"/>
        <v>0</v>
      </c>
      <c r="EY2452" s="3">
        <f t="shared" si="1743"/>
        <v>0</v>
      </c>
      <c r="EZ2452" s="3">
        <f t="shared" si="1743"/>
        <v>0</v>
      </c>
      <c r="FA2452" s="3">
        <f t="shared" si="1743"/>
        <v>0</v>
      </c>
      <c r="FB2452" s="3">
        <f t="shared" si="1743"/>
        <v>0</v>
      </c>
      <c r="FC2452" s="3">
        <f t="shared" si="1743"/>
        <v>0</v>
      </c>
      <c r="FD2452" s="3">
        <f t="shared" si="1743"/>
        <v>0</v>
      </c>
      <c r="FE2452" s="3">
        <f t="shared" si="1743"/>
        <v>0</v>
      </c>
      <c r="FF2452" s="3">
        <f t="shared" si="1743"/>
        <v>0</v>
      </c>
      <c r="FG2452" s="3">
        <f t="shared" si="1743"/>
        <v>0</v>
      </c>
      <c r="FH2452" s="3">
        <f t="shared" si="1743"/>
        <v>0</v>
      </c>
      <c r="FI2452" s="3">
        <f t="shared" si="1743"/>
        <v>0</v>
      </c>
      <c r="FJ2452" s="3">
        <f t="shared" si="1743"/>
        <v>0</v>
      </c>
      <c r="FK2452" s="3">
        <f t="shared" si="1743"/>
        <v>0</v>
      </c>
      <c r="FL2452" s="3">
        <f t="shared" si="1743"/>
        <v>0</v>
      </c>
      <c r="FM2452" s="3">
        <f t="shared" si="1743"/>
        <v>0</v>
      </c>
      <c r="FN2452" s="3">
        <f t="shared" si="1743"/>
        <v>0</v>
      </c>
      <c r="FO2452" s="3">
        <f t="shared" si="1743"/>
        <v>0</v>
      </c>
      <c r="FP2452" s="3">
        <f t="shared" si="1743"/>
        <v>0</v>
      </c>
      <c r="FQ2452" s="3">
        <f t="shared" si="1743"/>
        <v>0</v>
      </c>
      <c r="FR2452" s="3">
        <f t="shared" si="1743"/>
        <v>0</v>
      </c>
      <c r="FS2452" s="3">
        <f t="shared" ref="FS2452:GX2452" si="1744">FS2465</f>
        <v>0</v>
      </c>
      <c r="FT2452" s="3">
        <f t="shared" si="1744"/>
        <v>0</v>
      </c>
      <c r="FU2452" s="3">
        <f t="shared" si="1744"/>
        <v>0</v>
      </c>
      <c r="FV2452" s="3">
        <f t="shared" si="1744"/>
        <v>0</v>
      </c>
      <c r="FW2452" s="3">
        <f t="shared" si="1744"/>
        <v>0</v>
      </c>
      <c r="FX2452" s="3">
        <f t="shared" si="1744"/>
        <v>0</v>
      </c>
      <c r="FY2452" s="3">
        <f t="shared" si="1744"/>
        <v>0</v>
      </c>
      <c r="FZ2452" s="3">
        <f t="shared" si="1744"/>
        <v>0</v>
      </c>
      <c r="GA2452" s="3">
        <f t="shared" si="1744"/>
        <v>0</v>
      </c>
      <c r="GB2452" s="3">
        <f t="shared" si="1744"/>
        <v>0</v>
      </c>
      <c r="GC2452" s="3">
        <f t="shared" si="1744"/>
        <v>0</v>
      </c>
      <c r="GD2452" s="3">
        <f t="shared" si="1744"/>
        <v>0</v>
      </c>
      <c r="GE2452" s="3">
        <f t="shared" si="1744"/>
        <v>0</v>
      </c>
      <c r="GF2452" s="3">
        <f t="shared" si="1744"/>
        <v>0</v>
      </c>
      <c r="GG2452" s="3">
        <f t="shared" si="1744"/>
        <v>0</v>
      </c>
      <c r="GH2452" s="3">
        <f t="shared" si="1744"/>
        <v>0</v>
      </c>
      <c r="GI2452" s="3">
        <f t="shared" si="1744"/>
        <v>0</v>
      </c>
      <c r="GJ2452" s="3">
        <f t="shared" si="1744"/>
        <v>0</v>
      </c>
      <c r="GK2452" s="3">
        <f t="shared" si="1744"/>
        <v>0</v>
      </c>
      <c r="GL2452" s="3">
        <f t="shared" si="1744"/>
        <v>0</v>
      </c>
      <c r="GM2452" s="3">
        <f t="shared" si="1744"/>
        <v>0</v>
      </c>
      <c r="GN2452" s="3">
        <f t="shared" si="1744"/>
        <v>0</v>
      </c>
      <c r="GO2452" s="3">
        <f t="shared" si="1744"/>
        <v>0</v>
      </c>
      <c r="GP2452" s="3">
        <f t="shared" si="1744"/>
        <v>0</v>
      </c>
      <c r="GQ2452" s="3">
        <f t="shared" si="1744"/>
        <v>0</v>
      </c>
      <c r="GR2452" s="3">
        <f t="shared" si="1744"/>
        <v>0</v>
      </c>
      <c r="GS2452" s="3">
        <f t="shared" si="1744"/>
        <v>0</v>
      </c>
      <c r="GT2452" s="3">
        <f t="shared" si="1744"/>
        <v>0</v>
      </c>
      <c r="GU2452" s="3">
        <f t="shared" si="1744"/>
        <v>0</v>
      </c>
      <c r="GV2452" s="3">
        <f t="shared" si="1744"/>
        <v>0</v>
      </c>
      <c r="GW2452" s="3">
        <f t="shared" si="1744"/>
        <v>0</v>
      </c>
      <c r="GX2452" s="3">
        <f t="shared" si="1744"/>
        <v>0</v>
      </c>
    </row>
    <row r="2454" spans="1:245">
      <c r="A2454">
        <v>17</v>
      </c>
      <c r="B2454">
        <v>1</v>
      </c>
      <c r="C2454">
        <f>ROW(SmtRes!A2579)</f>
        <v>2579</v>
      </c>
      <c r="D2454">
        <f>ROW(EtalonRes!A2508)</f>
        <v>2508</v>
      </c>
      <c r="E2454" t="s">
        <v>17</v>
      </c>
      <c r="F2454" t="s">
        <v>56</v>
      </c>
      <c r="G2454" t="s">
        <v>57</v>
      </c>
      <c r="H2454" t="s">
        <v>58</v>
      </c>
      <c r="I2454">
        <f>ROUND(2/100,9)</f>
        <v>0.02</v>
      </c>
      <c r="J2454">
        <v>0</v>
      </c>
      <c r="K2454">
        <f>ROUND(2/100,9)</f>
        <v>0.02</v>
      </c>
      <c r="O2454">
        <f t="shared" ref="O2454:O2463" si="1745">ROUND(CP2454,2)</f>
        <v>30.11</v>
      </c>
      <c r="P2454">
        <f t="shared" ref="P2454:P2463" si="1746">ROUND(CQ2454*I2454,2)</f>
        <v>0</v>
      </c>
      <c r="Q2454">
        <f t="shared" ref="Q2454:Q2463" si="1747">ROUND(CR2454*I2454,2)</f>
        <v>0</v>
      </c>
      <c r="R2454">
        <f t="shared" ref="R2454:R2463" si="1748">ROUND(CS2454*I2454,2)</f>
        <v>0</v>
      </c>
      <c r="S2454">
        <f t="shared" ref="S2454:S2463" si="1749">ROUND(CT2454*I2454,2)</f>
        <v>30.11</v>
      </c>
      <c r="T2454">
        <f t="shared" ref="T2454:T2463" si="1750">ROUND(CU2454*I2454,2)</f>
        <v>0</v>
      </c>
      <c r="U2454">
        <f t="shared" ref="U2454:U2463" si="1751">CV2454*I2454</f>
        <v>0.1168</v>
      </c>
      <c r="V2454">
        <f t="shared" ref="V2454:V2463" si="1752">CW2454*I2454</f>
        <v>0</v>
      </c>
      <c r="W2454">
        <f t="shared" ref="W2454:W2463" si="1753">ROUND(CX2454*I2454,2)</f>
        <v>0</v>
      </c>
      <c r="X2454">
        <f t="shared" ref="X2454:X2463" si="1754">ROUND(CY2454,2)</f>
        <v>21.68</v>
      </c>
      <c r="Y2454">
        <f t="shared" ref="Y2454:Y2463" si="1755">ROUND(CZ2454,2)</f>
        <v>15.66</v>
      </c>
      <c r="AA2454">
        <v>35863109</v>
      </c>
      <c r="AB2454">
        <f t="shared" ref="AB2454:AB2463" si="1756">ROUND((AC2454+AD2454+AF2454),2)</f>
        <v>45.55</v>
      </c>
      <c r="AC2454">
        <f t="shared" ref="AC2454:AC2463" si="1757">ROUND((ES2454),2)</f>
        <v>0</v>
      </c>
      <c r="AD2454">
        <f t="shared" ref="AD2454:AD2463" si="1758">ROUND((((ET2454)-(EU2454))+AE2454),2)</f>
        <v>0</v>
      </c>
      <c r="AE2454">
        <f t="shared" ref="AE2454:AE2463" si="1759">ROUND((EU2454),2)</f>
        <v>0</v>
      </c>
      <c r="AF2454">
        <f t="shared" ref="AF2454:AF2463" si="1760">ROUND((EV2454),2)</f>
        <v>45.55</v>
      </c>
      <c r="AG2454">
        <f t="shared" ref="AG2454:AG2463" si="1761">ROUND((AP2454),2)</f>
        <v>0</v>
      </c>
      <c r="AH2454">
        <f t="shared" ref="AH2454:AH2463" si="1762">(EW2454)</f>
        <v>5.84</v>
      </c>
      <c r="AI2454">
        <f t="shared" ref="AI2454:AI2463" si="1763">(EX2454)</f>
        <v>0</v>
      </c>
      <c r="AJ2454">
        <f t="shared" ref="AJ2454:AJ2463" si="1764">(AS2454)</f>
        <v>0</v>
      </c>
      <c r="AK2454">
        <v>45.55</v>
      </c>
      <c r="AL2454">
        <v>0</v>
      </c>
      <c r="AM2454">
        <v>0</v>
      </c>
      <c r="AN2454">
        <v>0</v>
      </c>
      <c r="AO2454">
        <v>45.55</v>
      </c>
      <c r="AP2454">
        <v>0</v>
      </c>
      <c r="AQ2454">
        <v>5.84</v>
      </c>
      <c r="AR2454">
        <v>0</v>
      </c>
      <c r="AS2454">
        <v>0</v>
      </c>
      <c r="AT2454">
        <v>72</v>
      </c>
      <c r="AU2454">
        <v>52</v>
      </c>
      <c r="AV2454">
        <v>1</v>
      </c>
      <c r="AW2454">
        <v>1</v>
      </c>
      <c r="AZ2454">
        <v>1</v>
      </c>
      <c r="BA2454">
        <v>33.049999999999997</v>
      </c>
      <c r="BB2454">
        <v>1</v>
      </c>
      <c r="BC2454">
        <v>1</v>
      </c>
      <c r="BD2454" t="s">
        <v>3</v>
      </c>
      <c r="BE2454" t="s">
        <v>3</v>
      </c>
      <c r="BF2454" t="s">
        <v>3</v>
      </c>
      <c r="BG2454" t="s">
        <v>3</v>
      </c>
      <c r="BH2454">
        <v>0</v>
      </c>
      <c r="BI2454">
        <v>1</v>
      </c>
      <c r="BJ2454" t="s">
        <v>59</v>
      </c>
      <c r="BM2454">
        <v>67001</v>
      </c>
      <c r="BN2454">
        <v>0</v>
      </c>
      <c r="BO2454" t="s">
        <v>56</v>
      </c>
      <c r="BP2454">
        <v>1</v>
      </c>
      <c r="BQ2454">
        <v>6</v>
      </c>
      <c r="BR2454">
        <v>0</v>
      </c>
      <c r="BS2454">
        <v>33.049999999999997</v>
      </c>
      <c r="BT2454">
        <v>1</v>
      </c>
      <c r="BU2454">
        <v>1</v>
      </c>
      <c r="BV2454">
        <v>1</v>
      </c>
      <c r="BW2454">
        <v>1</v>
      </c>
      <c r="BX2454">
        <v>1</v>
      </c>
      <c r="BY2454" t="s">
        <v>3</v>
      </c>
      <c r="BZ2454">
        <v>85</v>
      </c>
      <c r="CA2454">
        <v>65</v>
      </c>
      <c r="CB2454" t="s">
        <v>3</v>
      </c>
      <c r="CE2454">
        <v>0</v>
      </c>
      <c r="CF2454">
        <v>0</v>
      </c>
      <c r="CG2454">
        <v>0</v>
      </c>
      <c r="CM2454">
        <v>0</v>
      </c>
      <c r="CN2454" t="s">
        <v>3</v>
      </c>
      <c r="CO2454">
        <v>0</v>
      </c>
      <c r="CP2454">
        <f t="shared" ref="CP2454:CP2463" si="1765">(P2454+Q2454+S2454)</f>
        <v>30.11</v>
      </c>
      <c r="CQ2454">
        <f t="shared" ref="CQ2454:CQ2463" si="1766">AC2454*BC2454</f>
        <v>0</v>
      </c>
      <c r="CR2454">
        <f t="shared" ref="CR2454:CR2463" si="1767">AD2454*BB2454</f>
        <v>0</v>
      </c>
      <c r="CS2454">
        <f t="shared" ref="CS2454:CS2463" si="1768">AE2454*BS2454</f>
        <v>0</v>
      </c>
      <c r="CT2454">
        <f t="shared" ref="CT2454:CT2463" si="1769">AF2454*BA2454</f>
        <v>1505.4274999999998</v>
      </c>
      <c r="CU2454">
        <f t="shared" ref="CU2454:CU2463" si="1770">AG2454</f>
        <v>0</v>
      </c>
      <c r="CV2454">
        <f t="shared" ref="CV2454:CV2463" si="1771">AH2454</f>
        <v>5.84</v>
      </c>
      <c r="CW2454">
        <f t="shared" ref="CW2454:CW2463" si="1772">AI2454</f>
        <v>0</v>
      </c>
      <c r="CX2454">
        <f t="shared" ref="CX2454:CX2463" si="1773">AJ2454</f>
        <v>0</v>
      </c>
      <c r="CY2454">
        <f t="shared" ref="CY2454:CY2463" si="1774">(((S2454+R2454)*AT2454)/100)</f>
        <v>21.679200000000002</v>
      </c>
      <c r="CZ2454">
        <f t="shared" ref="CZ2454:CZ2463" si="1775">(((S2454+R2454)*AU2454)/100)</f>
        <v>15.6572</v>
      </c>
      <c r="DC2454" t="s">
        <v>3</v>
      </c>
      <c r="DD2454" t="s">
        <v>3</v>
      </c>
      <c r="DE2454" t="s">
        <v>3</v>
      </c>
      <c r="DF2454" t="s">
        <v>3</v>
      </c>
      <c r="DG2454" t="s">
        <v>3</v>
      </c>
      <c r="DH2454" t="s">
        <v>3</v>
      </c>
      <c r="DI2454" t="s">
        <v>3</v>
      </c>
      <c r="DJ2454" t="s">
        <v>3</v>
      </c>
      <c r="DK2454" t="s">
        <v>3</v>
      </c>
      <c r="DL2454" t="s">
        <v>3</v>
      </c>
      <c r="DM2454" t="s">
        <v>3</v>
      </c>
      <c r="DN2454">
        <v>0</v>
      </c>
      <c r="DO2454">
        <v>0</v>
      </c>
      <c r="DP2454">
        <v>1</v>
      </c>
      <c r="DQ2454">
        <v>1</v>
      </c>
      <c r="DU2454">
        <v>1010</v>
      </c>
      <c r="DV2454" t="s">
        <v>58</v>
      </c>
      <c r="DW2454" t="s">
        <v>58</v>
      </c>
      <c r="DX2454">
        <v>100</v>
      </c>
      <c r="DZ2454" t="s">
        <v>3</v>
      </c>
      <c r="EA2454" t="s">
        <v>3</v>
      </c>
      <c r="EB2454" t="s">
        <v>3</v>
      </c>
      <c r="EC2454" t="s">
        <v>3</v>
      </c>
      <c r="EE2454">
        <v>29085636</v>
      </c>
      <c r="EF2454">
        <v>6</v>
      </c>
      <c r="EG2454" t="s">
        <v>22</v>
      </c>
      <c r="EH2454">
        <v>0</v>
      </c>
      <c r="EI2454" t="s">
        <v>3</v>
      </c>
      <c r="EJ2454">
        <v>1</v>
      </c>
      <c r="EK2454">
        <v>67001</v>
      </c>
      <c r="EL2454" t="s">
        <v>60</v>
      </c>
      <c r="EM2454" t="s">
        <v>61</v>
      </c>
      <c r="EO2454" t="s">
        <v>3</v>
      </c>
      <c r="EQ2454">
        <v>0</v>
      </c>
      <c r="ER2454">
        <v>45.55</v>
      </c>
      <c r="ES2454">
        <v>0</v>
      </c>
      <c r="ET2454">
        <v>0</v>
      </c>
      <c r="EU2454">
        <v>0</v>
      </c>
      <c r="EV2454">
        <v>45.55</v>
      </c>
      <c r="EW2454">
        <v>5.84</v>
      </c>
      <c r="EX2454">
        <v>0</v>
      </c>
      <c r="EY2454">
        <v>0</v>
      </c>
      <c r="FQ2454">
        <v>0</v>
      </c>
      <c r="FR2454">
        <f t="shared" ref="FR2454:FR2463" si="1776">ROUND(IF(AND(BH2454=3,BI2454=3),P2454,0),2)</f>
        <v>0</v>
      </c>
      <c r="FS2454">
        <v>0</v>
      </c>
      <c r="FV2454" t="s">
        <v>25</v>
      </c>
      <c r="FW2454" t="s">
        <v>26</v>
      </c>
      <c r="FX2454">
        <v>85</v>
      </c>
      <c r="FY2454">
        <v>65</v>
      </c>
      <c r="GA2454" t="s">
        <v>3</v>
      </c>
      <c r="GD2454">
        <v>1</v>
      </c>
      <c r="GF2454">
        <v>-1255865036</v>
      </c>
      <c r="GG2454">
        <v>2</v>
      </c>
      <c r="GH2454">
        <v>1</v>
      </c>
      <c r="GI2454">
        <v>2</v>
      </c>
      <c r="GJ2454">
        <v>0</v>
      </c>
      <c r="GK2454">
        <v>0</v>
      </c>
      <c r="GL2454">
        <f t="shared" ref="GL2454:GL2463" si="1777">ROUND(IF(AND(BH2454=3,BI2454=3,FS2454&lt;&gt;0),P2454,0),2)</f>
        <v>0</v>
      </c>
      <c r="GM2454">
        <f t="shared" ref="GM2454:GM2463" si="1778">ROUND(O2454+X2454+Y2454,2)+GX2454</f>
        <v>67.45</v>
      </c>
      <c r="GN2454">
        <f t="shared" ref="GN2454:GN2463" si="1779">IF(OR(BI2454=0,BI2454=1),ROUND(O2454+X2454+Y2454,2),0)</f>
        <v>67.45</v>
      </c>
      <c r="GO2454">
        <f t="shared" ref="GO2454:GO2463" si="1780">IF(BI2454=2,ROUND(O2454+X2454+Y2454,2),0)</f>
        <v>0</v>
      </c>
      <c r="GP2454">
        <f t="shared" ref="GP2454:GP2463" si="1781">IF(BI2454=4,ROUND(O2454+X2454+Y2454,2)+GX2454,0)</f>
        <v>0</v>
      </c>
      <c r="GR2454">
        <v>0</v>
      </c>
      <c r="GS2454">
        <v>3</v>
      </c>
      <c r="GT2454">
        <v>0</v>
      </c>
      <c r="GU2454" t="s">
        <v>3</v>
      </c>
      <c r="GV2454">
        <f t="shared" ref="GV2454:GV2463" si="1782">ROUND((GT2454),2)</f>
        <v>0</v>
      </c>
      <c r="GW2454">
        <v>1</v>
      </c>
      <c r="GX2454">
        <f t="shared" ref="GX2454:GX2463" si="1783">ROUND(HC2454*I2454,2)</f>
        <v>0</v>
      </c>
      <c r="HA2454">
        <v>0</v>
      </c>
      <c r="HB2454">
        <v>0</v>
      </c>
      <c r="HC2454">
        <f t="shared" ref="HC2454:HC2463" si="1784">GV2454*GW2454</f>
        <v>0</v>
      </c>
      <c r="HE2454" t="s">
        <v>3</v>
      </c>
      <c r="HF2454" t="s">
        <v>3</v>
      </c>
      <c r="HM2454" t="s">
        <v>3</v>
      </c>
      <c r="IK2454">
        <v>0</v>
      </c>
    </row>
    <row r="2455" spans="1:245">
      <c r="A2455">
        <v>17</v>
      </c>
      <c r="B2455">
        <v>1</v>
      </c>
      <c r="C2455">
        <f>ROW(SmtRes!A2589)</f>
        <v>2589</v>
      </c>
      <c r="D2455">
        <f>ROW(EtalonRes!A2518)</f>
        <v>2518</v>
      </c>
      <c r="E2455" t="s">
        <v>35</v>
      </c>
      <c r="F2455" t="s">
        <v>449</v>
      </c>
      <c r="G2455" t="s">
        <v>450</v>
      </c>
      <c r="H2455" t="s">
        <v>58</v>
      </c>
      <c r="I2455">
        <f>ROUND(2/100,9)</f>
        <v>0.02</v>
      </c>
      <c r="J2455">
        <v>0</v>
      </c>
      <c r="K2455">
        <f>ROUND(2/100,9)</f>
        <v>0.02</v>
      </c>
      <c r="O2455">
        <f t="shared" si="1745"/>
        <v>551.16999999999996</v>
      </c>
      <c r="P2455">
        <f t="shared" si="1746"/>
        <v>37.89</v>
      </c>
      <c r="Q2455">
        <f t="shared" si="1747"/>
        <v>23.27</v>
      </c>
      <c r="R2455">
        <f t="shared" si="1748"/>
        <v>4.55</v>
      </c>
      <c r="S2455">
        <f t="shared" si="1749"/>
        <v>490.01</v>
      </c>
      <c r="T2455">
        <f t="shared" si="1750"/>
        <v>0</v>
      </c>
      <c r="U2455">
        <f t="shared" si="1751"/>
        <v>1.4946000000000002</v>
      </c>
      <c r="V2455">
        <f t="shared" si="1752"/>
        <v>1.0200000000000001E-2</v>
      </c>
      <c r="W2455">
        <f t="shared" si="1753"/>
        <v>0</v>
      </c>
      <c r="X2455">
        <f t="shared" si="1754"/>
        <v>400.59</v>
      </c>
      <c r="Y2455">
        <f t="shared" si="1755"/>
        <v>257.17</v>
      </c>
      <c r="AA2455">
        <v>35863109</v>
      </c>
      <c r="AB2455">
        <f t="shared" si="1756"/>
        <v>1402.57</v>
      </c>
      <c r="AC2455">
        <f t="shared" si="1757"/>
        <v>516.17999999999995</v>
      </c>
      <c r="AD2455">
        <f t="shared" si="1758"/>
        <v>145.07</v>
      </c>
      <c r="AE2455">
        <f t="shared" si="1759"/>
        <v>6.89</v>
      </c>
      <c r="AF2455">
        <f t="shared" si="1760"/>
        <v>741.32</v>
      </c>
      <c r="AG2455">
        <f t="shared" si="1761"/>
        <v>0</v>
      </c>
      <c r="AH2455">
        <f t="shared" si="1762"/>
        <v>74.73</v>
      </c>
      <c r="AI2455">
        <f t="shared" si="1763"/>
        <v>0.51</v>
      </c>
      <c r="AJ2455">
        <f t="shared" si="1764"/>
        <v>0</v>
      </c>
      <c r="AK2455">
        <v>1402.57</v>
      </c>
      <c r="AL2455">
        <v>516.17999999999995</v>
      </c>
      <c r="AM2455">
        <v>145.07</v>
      </c>
      <c r="AN2455">
        <v>6.89</v>
      </c>
      <c r="AO2455">
        <v>741.32</v>
      </c>
      <c r="AP2455">
        <v>0</v>
      </c>
      <c r="AQ2455">
        <v>74.73</v>
      </c>
      <c r="AR2455">
        <v>0.51</v>
      </c>
      <c r="AS2455">
        <v>0</v>
      </c>
      <c r="AT2455">
        <v>81</v>
      </c>
      <c r="AU2455">
        <v>52</v>
      </c>
      <c r="AV2455">
        <v>1</v>
      </c>
      <c r="AW2455">
        <v>1</v>
      </c>
      <c r="AZ2455">
        <v>1</v>
      </c>
      <c r="BA2455">
        <v>33.049999999999997</v>
      </c>
      <c r="BB2455">
        <v>8.02</v>
      </c>
      <c r="BC2455">
        <v>3.67</v>
      </c>
      <c r="BD2455" t="s">
        <v>3</v>
      </c>
      <c r="BE2455" t="s">
        <v>3</v>
      </c>
      <c r="BF2455" t="s">
        <v>3</v>
      </c>
      <c r="BG2455" t="s">
        <v>3</v>
      </c>
      <c r="BH2455">
        <v>0</v>
      </c>
      <c r="BI2455">
        <v>2</v>
      </c>
      <c r="BJ2455" t="s">
        <v>451</v>
      </c>
      <c r="BM2455">
        <v>108001</v>
      </c>
      <c r="BN2455">
        <v>0</v>
      </c>
      <c r="BO2455" t="s">
        <v>449</v>
      </c>
      <c r="BP2455">
        <v>1</v>
      </c>
      <c r="BQ2455">
        <v>3</v>
      </c>
      <c r="BR2455">
        <v>0</v>
      </c>
      <c r="BS2455">
        <v>33.049999999999997</v>
      </c>
      <c r="BT2455">
        <v>1</v>
      </c>
      <c r="BU2455">
        <v>1</v>
      </c>
      <c r="BV2455">
        <v>1</v>
      </c>
      <c r="BW2455">
        <v>1</v>
      </c>
      <c r="BX2455">
        <v>1</v>
      </c>
      <c r="BY2455" t="s">
        <v>3</v>
      </c>
      <c r="BZ2455">
        <v>95</v>
      </c>
      <c r="CA2455">
        <v>65</v>
      </c>
      <c r="CB2455" t="s">
        <v>3</v>
      </c>
      <c r="CE2455">
        <v>0</v>
      </c>
      <c r="CF2455">
        <v>0</v>
      </c>
      <c r="CG2455">
        <v>0</v>
      </c>
      <c r="CM2455">
        <v>0</v>
      </c>
      <c r="CN2455" t="s">
        <v>3</v>
      </c>
      <c r="CO2455">
        <v>0</v>
      </c>
      <c r="CP2455">
        <f t="shared" si="1765"/>
        <v>551.16999999999996</v>
      </c>
      <c r="CQ2455">
        <f t="shared" si="1766"/>
        <v>1894.3805999999997</v>
      </c>
      <c r="CR2455">
        <f t="shared" si="1767"/>
        <v>1163.4613999999999</v>
      </c>
      <c r="CS2455">
        <f t="shared" si="1768"/>
        <v>227.71449999999996</v>
      </c>
      <c r="CT2455">
        <f t="shared" si="1769"/>
        <v>24500.626</v>
      </c>
      <c r="CU2455">
        <f t="shared" si="1770"/>
        <v>0</v>
      </c>
      <c r="CV2455">
        <f t="shared" si="1771"/>
        <v>74.73</v>
      </c>
      <c r="CW2455">
        <f t="shared" si="1772"/>
        <v>0.51</v>
      </c>
      <c r="CX2455">
        <f t="shared" si="1773"/>
        <v>0</v>
      </c>
      <c r="CY2455">
        <f t="shared" si="1774"/>
        <v>400.59359999999998</v>
      </c>
      <c r="CZ2455">
        <f t="shared" si="1775"/>
        <v>257.1712</v>
      </c>
      <c r="DC2455" t="s">
        <v>3</v>
      </c>
      <c r="DD2455" t="s">
        <v>3</v>
      </c>
      <c r="DE2455" t="s">
        <v>3</v>
      </c>
      <c r="DF2455" t="s">
        <v>3</v>
      </c>
      <c r="DG2455" t="s">
        <v>3</v>
      </c>
      <c r="DH2455" t="s">
        <v>3</v>
      </c>
      <c r="DI2455" t="s">
        <v>3</v>
      </c>
      <c r="DJ2455" t="s">
        <v>3</v>
      </c>
      <c r="DK2455" t="s">
        <v>3</v>
      </c>
      <c r="DL2455" t="s">
        <v>3</v>
      </c>
      <c r="DM2455" t="s">
        <v>3</v>
      </c>
      <c r="DN2455">
        <v>0</v>
      </c>
      <c r="DO2455">
        <v>0</v>
      </c>
      <c r="DP2455">
        <v>1</v>
      </c>
      <c r="DQ2455">
        <v>1</v>
      </c>
      <c r="DU2455">
        <v>1010</v>
      </c>
      <c r="DV2455" t="s">
        <v>58</v>
      </c>
      <c r="DW2455" t="s">
        <v>58</v>
      </c>
      <c r="DX2455">
        <v>100</v>
      </c>
      <c r="DZ2455" t="s">
        <v>3</v>
      </c>
      <c r="EA2455" t="s">
        <v>3</v>
      </c>
      <c r="EB2455" t="s">
        <v>3</v>
      </c>
      <c r="EC2455" t="s">
        <v>3</v>
      </c>
      <c r="EE2455">
        <v>29085386</v>
      </c>
      <c r="EF2455">
        <v>3</v>
      </c>
      <c r="EG2455" t="s">
        <v>226</v>
      </c>
      <c r="EH2455">
        <v>0</v>
      </c>
      <c r="EI2455" t="s">
        <v>3</v>
      </c>
      <c r="EJ2455">
        <v>2</v>
      </c>
      <c r="EK2455">
        <v>108001</v>
      </c>
      <c r="EL2455" t="s">
        <v>227</v>
      </c>
      <c r="EM2455" t="s">
        <v>228</v>
      </c>
      <c r="EO2455" t="s">
        <v>3</v>
      </c>
      <c r="EQ2455">
        <v>0</v>
      </c>
      <c r="ER2455">
        <v>1402.57</v>
      </c>
      <c r="ES2455">
        <v>516.17999999999995</v>
      </c>
      <c r="ET2455">
        <v>145.07</v>
      </c>
      <c r="EU2455">
        <v>6.89</v>
      </c>
      <c r="EV2455">
        <v>741.32</v>
      </c>
      <c r="EW2455">
        <v>74.73</v>
      </c>
      <c r="EX2455">
        <v>0.51</v>
      </c>
      <c r="EY2455">
        <v>0</v>
      </c>
      <c r="FQ2455">
        <v>0</v>
      </c>
      <c r="FR2455">
        <f t="shared" si="1776"/>
        <v>0</v>
      </c>
      <c r="FS2455">
        <v>0</v>
      </c>
      <c r="FV2455" t="s">
        <v>25</v>
      </c>
      <c r="FW2455" t="s">
        <v>26</v>
      </c>
      <c r="FX2455">
        <v>95</v>
      </c>
      <c r="FY2455">
        <v>65</v>
      </c>
      <c r="GA2455" t="s">
        <v>3</v>
      </c>
      <c r="GD2455">
        <v>1</v>
      </c>
      <c r="GF2455">
        <v>-456611286</v>
      </c>
      <c r="GG2455">
        <v>2</v>
      </c>
      <c r="GH2455">
        <v>1</v>
      </c>
      <c r="GI2455">
        <v>2</v>
      </c>
      <c r="GJ2455">
        <v>0</v>
      </c>
      <c r="GK2455">
        <v>0</v>
      </c>
      <c r="GL2455">
        <f t="shared" si="1777"/>
        <v>0</v>
      </c>
      <c r="GM2455">
        <f t="shared" si="1778"/>
        <v>1208.93</v>
      </c>
      <c r="GN2455">
        <f t="shared" si="1779"/>
        <v>0</v>
      </c>
      <c r="GO2455">
        <f t="shared" si="1780"/>
        <v>1208.93</v>
      </c>
      <c r="GP2455">
        <f t="shared" si="1781"/>
        <v>0</v>
      </c>
      <c r="GR2455">
        <v>0</v>
      </c>
      <c r="GS2455">
        <v>3</v>
      </c>
      <c r="GT2455">
        <v>0</v>
      </c>
      <c r="GU2455" t="s">
        <v>3</v>
      </c>
      <c r="GV2455">
        <f t="shared" si="1782"/>
        <v>0</v>
      </c>
      <c r="GW2455">
        <v>1</v>
      </c>
      <c r="GX2455">
        <f t="shared" si="1783"/>
        <v>0</v>
      </c>
      <c r="HA2455">
        <v>0</v>
      </c>
      <c r="HB2455">
        <v>0</v>
      </c>
      <c r="HC2455">
        <f t="shared" si="1784"/>
        <v>0</v>
      </c>
      <c r="HE2455" t="s">
        <v>3</v>
      </c>
      <c r="HF2455" t="s">
        <v>3</v>
      </c>
      <c r="HM2455" t="s">
        <v>3</v>
      </c>
      <c r="IK2455">
        <v>0</v>
      </c>
    </row>
    <row r="2456" spans="1:245">
      <c r="A2456">
        <v>17</v>
      </c>
      <c r="B2456">
        <v>1</v>
      </c>
      <c r="C2456">
        <f>ROW(SmtRes!A2594)</f>
        <v>2594</v>
      </c>
      <c r="D2456">
        <f>ROW(EtalonRes!A2523)</f>
        <v>2523</v>
      </c>
      <c r="E2456" t="s">
        <v>41</v>
      </c>
      <c r="F2456" t="s">
        <v>42</v>
      </c>
      <c r="G2456" t="s">
        <v>43</v>
      </c>
      <c r="H2456" t="s">
        <v>44</v>
      </c>
      <c r="I2456">
        <f>ROUND(2/100,9)</f>
        <v>0.02</v>
      </c>
      <c r="J2456">
        <v>0</v>
      </c>
      <c r="K2456">
        <f>ROUND(2/100,9)</f>
        <v>0.02</v>
      </c>
      <c r="O2456">
        <f t="shared" si="1745"/>
        <v>994.12</v>
      </c>
      <c r="P2456">
        <f t="shared" si="1746"/>
        <v>0</v>
      </c>
      <c r="Q2456">
        <f t="shared" si="1747"/>
        <v>43.61</v>
      </c>
      <c r="R2456">
        <f t="shared" si="1748"/>
        <v>26.4</v>
      </c>
      <c r="S2456">
        <f t="shared" si="1749"/>
        <v>950.51</v>
      </c>
      <c r="T2456">
        <f t="shared" si="1750"/>
        <v>0</v>
      </c>
      <c r="U2456">
        <f t="shared" si="1751"/>
        <v>3.5860000000000003</v>
      </c>
      <c r="V2456">
        <f t="shared" si="1752"/>
        <v>7.9400000000000012E-2</v>
      </c>
      <c r="W2456">
        <f t="shared" si="1753"/>
        <v>0</v>
      </c>
      <c r="X2456">
        <f t="shared" si="1754"/>
        <v>683.84</v>
      </c>
      <c r="Y2456">
        <f t="shared" si="1755"/>
        <v>488.46</v>
      </c>
      <c r="AA2456">
        <v>35863109</v>
      </c>
      <c r="AB2456">
        <f t="shared" si="1756"/>
        <v>1634.97</v>
      </c>
      <c r="AC2456">
        <f t="shared" si="1757"/>
        <v>0</v>
      </c>
      <c r="AD2456">
        <f t="shared" si="1758"/>
        <v>196.98</v>
      </c>
      <c r="AE2456">
        <f t="shared" si="1759"/>
        <v>39.94</v>
      </c>
      <c r="AF2456">
        <f t="shared" si="1760"/>
        <v>1437.99</v>
      </c>
      <c r="AG2456">
        <f t="shared" si="1761"/>
        <v>0</v>
      </c>
      <c r="AH2456">
        <f t="shared" si="1762"/>
        <v>179.3</v>
      </c>
      <c r="AI2456">
        <f t="shared" si="1763"/>
        <v>3.97</v>
      </c>
      <c r="AJ2456">
        <f t="shared" si="1764"/>
        <v>0</v>
      </c>
      <c r="AK2456">
        <v>1634.97</v>
      </c>
      <c r="AL2456">
        <v>0</v>
      </c>
      <c r="AM2456">
        <v>196.98</v>
      </c>
      <c r="AN2456">
        <v>39.94</v>
      </c>
      <c r="AO2456">
        <v>1437.99</v>
      </c>
      <c r="AP2456">
        <v>0</v>
      </c>
      <c r="AQ2456">
        <v>179.3</v>
      </c>
      <c r="AR2456">
        <v>3.97</v>
      </c>
      <c r="AS2456">
        <v>0</v>
      </c>
      <c r="AT2456">
        <v>70</v>
      </c>
      <c r="AU2456">
        <v>50</v>
      </c>
      <c r="AV2456">
        <v>1</v>
      </c>
      <c r="AW2456">
        <v>1</v>
      </c>
      <c r="AZ2456">
        <v>1</v>
      </c>
      <c r="BA2456">
        <v>33.049999999999997</v>
      </c>
      <c r="BB2456">
        <v>11.07</v>
      </c>
      <c r="BC2456">
        <v>1</v>
      </c>
      <c r="BD2456" t="s">
        <v>3</v>
      </c>
      <c r="BE2456" t="s">
        <v>3</v>
      </c>
      <c r="BF2456" t="s">
        <v>3</v>
      </c>
      <c r="BG2456" t="s">
        <v>3</v>
      </c>
      <c r="BH2456">
        <v>0</v>
      </c>
      <c r="BI2456">
        <v>1</v>
      </c>
      <c r="BJ2456" t="s">
        <v>45</v>
      </c>
      <c r="BM2456">
        <v>56001</v>
      </c>
      <c r="BN2456">
        <v>0</v>
      </c>
      <c r="BO2456" t="s">
        <v>42</v>
      </c>
      <c r="BP2456">
        <v>1</v>
      </c>
      <c r="BQ2456">
        <v>6</v>
      </c>
      <c r="BR2456">
        <v>0</v>
      </c>
      <c r="BS2456">
        <v>33.049999999999997</v>
      </c>
      <c r="BT2456">
        <v>1</v>
      </c>
      <c r="BU2456">
        <v>1</v>
      </c>
      <c r="BV2456">
        <v>1</v>
      </c>
      <c r="BW2456">
        <v>1</v>
      </c>
      <c r="BX2456">
        <v>1</v>
      </c>
      <c r="BY2456" t="s">
        <v>3</v>
      </c>
      <c r="BZ2456">
        <v>82</v>
      </c>
      <c r="CA2456">
        <v>62</v>
      </c>
      <c r="CB2456" t="s">
        <v>3</v>
      </c>
      <c r="CE2456">
        <v>0</v>
      </c>
      <c r="CF2456">
        <v>0</v>
      </c>
      <c r="CG2456">
        <v>0</v>
      </c>
      <c r="CM2456">
        <v>0</v>
      </c>
      <c r="CN2456" t="s">
        <v>3</v>
      </c>
      <c r="CO2456">
        <v>0</v>
      </c>
      <c r="CP2456">
        <f t="shared" si="1765"/>
        <v>994.12</v>
      </c>
      <c r="CQ2456">
        <f t="shared" si="1766"/>
        <v>0</v>
      </c>
      <c r="CR2456">
        <f t="shared" si="1767"/>
        <v>2180.5686000000001</v>
      </c>
      <c r="CS2456">
        <f t="shared" si="1768"/>
        <v>1320.0169999999998</v>
      </c>
      <c r="CT2456">
        <f t="shared" si="1769"/>
        <v>47525.569499999998</v>
      </c>
      <c r="CU2456">
        <f t="shared" si="1770"/>
        <v>0</v>
      </c>
      <c r="CV2456">
        <f t="shared" si="1771"/>
        <v>179.3</v>
      </c>
      <c r="CW2456">
        <f t="shared" si="1772"/>
        <v>3.97</v>
      </c>
      <c r="CX2456">
        <f t="shared" si="1773"/>
        <v>0</v>
      </c>
      <c r="CY2456">
        <f t="shared" si="1774"/>
        <v>683.83699999999999</v>
      </c>
      <c r="CZ2456">
        <f t="shared" si="1775"/>
        <v>488.45499999999998</v>
      </c>
      <c r="DC2456" t="s">
        <v>3</v>
      </c>
      <c r="DD2456" t="s">
        <v>3</v>
      </c>
      <c r="DE2456" t="s">
        <v>3</v>
      </c>
      <c r="DF2456" t="s">
        <v>3</v>
      </c>
      <c r="DG2456" t="s">
        <v>3</v>
      </c>
      <c r="DH2456" t="s">
        <v>3</v>
      </c>
      <c r="DI2456" t="s">
        <v>3</v>
      </c>
      <c r="DJ2456" t="s">
        <v>3</v>
      </c>
      <c r="DK2456" t="s">
        <v>3</v>
      </c>
      <c r="DL2456" t="s">
        <v>3</v>
      </c>
      <c r="DM2456" t="s">
        <v>3</v>
      </c>
      <c r="DN2456">
        <v>0</v>
      </c>
      <c r="DO2456">
        <v>0</v>
      </c>
      <c r="DP2456">
        <v>1</v>
      </c>
      <c r="DQ2456">
        <v>1</v>
      </c>
      <c r="DU2456">
        <v>1013</v>
      </c>
      <c r="DV2456" t="s">
        <v>44</v>
      </c>
      <c r="DW2456" t="s">
        <v>44</v>
      </c>
      <c r="DX2456">
        <v>1</v>
      </c>
      <c r="DZ2456" t="s">
        <v>3</v>
      </c>
      <c r="EA2456" t="s">
        <v>3</v>
      </c>
      <c r="EB2456" t="s">
        <v>3</v>
      </c>
      <c r="EC2456" t="s">
        <v>3</v>
      </c>
      <c r="EE2456">
        <v>29085589</v>
      </c>
      <c r="EF2456">
        <v>6</v>
      </c>
      <c r="EG2456" t="s">
        <v>22</v>
      </c>
      <c r="EH2456">
        <v>0</v>
      </c>
      <c r="EI2456" t="s">
        <v>3</v>
      </c>
      <c r="EJ2456">
        <v>1</v>
      </c>
      <c r="EK2456">
        <v>56001</v>
      </c>
      <c r="EL2456" t="s">
        <v>46</v>
      </c>
      <c r="EM2456" t="s">
        <v>47</v>
      </c>
      <c r="EO2456" t="s">
        <v>3</v>
      </c>
      <c r="EQ2456">
        <v>0</v>
      </c>
      <c r="ER2456">
        <v>1634.97</v>
      </c>
      <c r="ES2456">
        <v>0</v>
      </c>
      <c r="ET2456">
        <v>196.98</v>
      </c>
      <c r="EU2456">
        <v>39.94</v>
      </c>
      <c r="EV2456">
        <v>1437.99</v>
      </c>
      <c r="EW2456">
        <v>179.3</v>
      </c>
      <c r="EX2456">
        <v>3.97</v>
      </c>
      <c r="EY2456">
        <v>0</v>
      </c>
      <c r="FQ2456">
        <v>0</v>
      </c>
      <c r="FR2456">
        <f t="shared" si="1776"/>
        <v>0</v>
      </c>
      <c r="FS2456">
        <v>0</v>
      </c>
      <c r="FV2456" t="s">
        <v>25</v>
      </c>
      <c r="FW2456" t="s">
        <v>26</v>
      </c>
      <c r="FX2456">
        <v>82</v>
      </c>
      <c r="FY2456">
        <v>62</v>
      </c>
      <c r="GA2456" t="s">
        <v>3</v>
      </c>
      <c r="GD2456">
        <v>1</v>
      </c>
      <c r="GF2456">
        <v>395004222</v>
      </c>
      <c r="GG2456">
        <v>2</v>
      </c>
      <c r="GH2456">
        <v>1</v>
      </c>
      <c r="GI2456">
        <v>2</v>
      </c>
      <c r="GJ2456">
        <v>0</v>
      </c>
      <c r="GK2456">
        <v>0</v>
      </c>
      <c r="GL2456">
        <f t="shared" si="1777"/>
        <v>0</v>
      </c>
      <c r="GM2456">
        <f t="shared" si="1778"/>
        <v>2166.42</v>
      </c>
      <c r="GN2456">
        <f t="shared" si="1779"/>
        <v>2166.42</v>
      </c>
      <c r="GO2456">
        <f t="shared" si="1780"/>
        <v>0</v>
      </c>
      <c r="GP2456">
        <f t="shared" si="1781"/>
        <v>0</v>
      </c>
      <c r="GR2456">
        <v>0</v>
      </c>
      <c r="GS2456">
        <v>3</v>
      </c>
      <c r="GT2456">
        <v>0</v>
      </c>
      <c r="GU2456" t="s">
        <v>3</v>
      </c>
      <c r="GV2456">
        <f t="shared" si="1782"/>
        <v>0</v>
      </c>
      <c r="GW2456">
        <v>1</v>
      </c>
      <c r="GX2456">
        <f t="shared" si="1783"/>
        <v>0</v>
      </c>
      <c r="HA2456">
        <v>0</v>
      </c>
      <c r="HB2456">
        <v>0</v>
      </c>
      <c r="HC2456">
        <f t="shared" si="1784"/>
        <v>0</v>
      </c>
      <c r="HE2456" t="s">
        <v>3</v>
      </c>
      <c r="HF2456" t="s">
        <v>3</v>
      </c>
      <c r="HM2456" t="s">
        <v>3</v>
      </c>
      <c r="IK2456">
        <v>0</v>
      </c>
    </row>
    <row r="2457" spans="1:245">
      <c r="A2457">
        <v>18</v>
      </c>
      <c r="B2457">
        <v>1</v>
      </c>
      <c r="C2457">
        <v>2594</v>
      </c>
      <c r="E2457" t="s">
        <v>48</v>
      </c>
      <c r="F2457" t="s">
        <v>28</v>
      </c>
      <c r="G2457" t="s">
        <v>29</v>
      </c>
      <c r="H2457" t="s">
        <v>30</v>
      </c>
      <c r="I2457">
        <f>I2456*J2457</f>
        <v>0.21</v>
      </c>
      <c r="J2457">
        <v>10.5</v>
      </c>
      <c r="K2457">
        <v>10.5</v>
      </c>
      <c r="O2457">
        <f t="shared" si="1745"/>
        <v>0</v>
      </c>
      <c r="P2457">
        <f t="shared" si="1746"/>
        <v>0</v>
      </c>
      <c r="Q2457">
        <f t="shared" si="1747"/>
        <v>0</v>
      </c>
      <c r="R2457">
        <f t="shared" si="1748"/>
        <v>0</v>
      </c>
      <c r="S2457">
        <f t="shared" si="1749"/>
        <v>0</v>
      </c>
      <c r="T2457">
        <f t="shared" si="1750"/>
        <v>0</v>
      </c>
      <c r="U2457">
        <f t="shared" si="1751"/>
        <v>0</v>
      </c>
      <c r="V2457">
        <f t="shared" si="1752"/>
        <v>0</v>
      </c>
      <c r="W2457">
        <f t="shared" si="1753"/>
        <v>0</v>
      </c>
      <c r="X2457">
        <f t="shared" si="1754"/>
        <v>0</v>
      </c>
      <c r="Y2457">
        <f t="shared" si="1755"/>
        <v>0</v>
      </c>
      <c r="AA2457">
        <v>35863109</v>
      </c>
      <c r="AB2457">
        <f t="shared" si="1756"/>
        <v>0</v>
      </c>
      <c r="AC2457">
        <f t="shared" si="1757"/>
        <v>0</v>
      </c>
      <c r="AD2457">
        <f t="shared" si="1758"/>
        <v>0</v>
      </c>
      <c r="AE2457">
        <f t="shared" si="1759"/>
        <v>0</v>
      </c>
      <c r="AF2457">
        <f t="shared" si="1760"/>
        <v>0</v>
      </c>
      <c r="AG2457">
        <f t="shared" si="1761"/>
        <v>0</v>
      </c>
      <c r="AH2457">
        <f t="shared" si="1762"/>
        <v>0</v>
      </c>
      <c r="AI2457">
        <f t="shared" si="1763"/>
        <v>0</v>
      </c>
      <c r="AJ2457">
        <f t="shared" si="1764"/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1</v>
      </c>
      <c r="AW2457">
        <v>1</v>
      </c>
      <c r="AZ2457">
        <v>1</v>
      </c>
      <c r="BA2457">
        <v>1</v>
      </c>
      <c r="BB2457">
        <v>1</v>
      </c>
      <c r="BC2457">
        <v>1</v>
      </c>
      <c r="BD2457" t="s">
        <v>3</v>
      </c>
      <c r="BE2457" t="s">
        <v>3</v>
      </c>
      <c r="BF2457" t="s">
        <v>3</v>
      </c>
      <c r="BG2457" t="s">
        <v>3</v>
      </c>
      <c r="BH2457">
        <v>3</v>
      </c>
      <c r="BI2457">
        <v>2</v>
      </c>
      <c r="BJ2457" t="s">
        <v>31</v>
      </c>
      <c r="BM2457">
        <v>500002</v>
      </c>
      <c r="BN2457">
        <v>0</v>
      </c>
      <c r="BO2457" t="s">
        <v>3</v>
      </c>
      <c r="BP2457">
        <v>0</v>
      </c>
      <c r="BQ2457">
        <v>12</v>
      </c>
      <c r="BR2457">
        <v>0</v>
      </c>
      <c r="BS2457">
        <v>1</v>
      </c>
      <c r="BT2457">
        <v>1</v>
      </c>
      <c r="BU2457">
        <v>1</v>
      </c>
      <c r="BV2457">
        <v>1</v>
      </c>
      <c r="BW2457">
        <v>1</v>
      </c>
      <c r="BX2457">
        <v>1</v>
      </c>
      <c r="BY2457" t="s">
        <v>3</v>
      </c>
      <c r="BZ2457">
        <v>0</v>
      </c>
      <c r="CA2457">
        <v>0</v>
      </c>
      <c r="CB2457" t="s">
        <v>3</v>
      </c>
      <c r="CE2457">
        <v>0</v>
      </c>
      <c r="CF2457">
        <v>0</v>
      </c>
      <c r="CG2457">
        <v>0</v>
      </c>
      <c r="CM2457">
        <v>0</v>
      </c>
      <c r="CN2457" t="s">
        <v>3</v>
      </c>
      <c r="CO2457">
        <v>0</v>
      </c>
      <c r="CP2457">
        <f t="shared" si="1765"/>
        <v>0</v>
      </c>
      <c r="CQ2457">
        <f t="shared" si="1766"/>
        <v>0</v>
      </c>
      <c r="CR2457">
        <f t="shared" si="1767"/>
        <v>0</v>
      </c>
      <c r="CS2457">
        <f t="shared" si="1768"/>
        <v>0</v>
      </c>
      <c r="CT2457">
        <f t="shared" si="1769"/>
        <v>0</v>
      </c>
      <c r="CU2457">
        <f t="shared" si="1770"/>
        <v>0</v>
      </c>
      <c r="CV2457">
        <f t="shared" si="1771"/>
        <v>0</v>
      </c>
      <c r="CW2457">
        <f t="shared" si="1772"/>
        <v>0</v>
      </c>
      <c r="CX2457">
        <f t="shared" si="1773"/>
        <v>0</v>
      </c>
      <c r="CY2457">
        <f t="shared" si="1774"/>
        <v>0</v>
      </c>
      <c r="CZ2457">
        <f t="shared" si="1775"/>
        <v>0</v>
      </c>
      <c r="DC2457" t="s">
        <v>3</v>
      </c>
      <c r="DD2457" t="s">
        <v>3</v>
      </c>
      <c r="DE2457" t="s">
        <v>3</v>
      </c>
      <c r="DF2457" t="s">
        <v>3</v>
      </c>
      <c r="DG2457" t="s">
        <v>3</v>
      </c>
      <c r="DH2457" t="s">
        <v>3</v>
      </c>
      <c r="DI2457" t="s">
        <v>3</v>
      </c>
      <c r="DJ2457" t="s">
        <v>3</v>
      </c>
      <c r="DK2457" t="s">
        <v>3</v>
      </c>
      <c r="DL2457" t="s">
        <v>3</v>
      </c>
      <c r="DM2457" t="s">
        <v>3</v>
      </c>
      <c r="DN2457">
        <v>0</v>
      </c>
      <c r="DO2457">
        <v>0</v>
      </c>
      <c r="DP2457">
        <v>1</v>
      </c>
      <c r="DQ2457">
        <v>1</v>
      </c>
      <c r="DU2457">
        <v>1009</v>
      </c>
      <c r="DV2457" t="s">
        <v>30</v>
      </c>
      <c r="DW2457" t="s">
        <v>30</v>
      </c>
      <c r="DX2457">
        <v>1000</v>
      </c>
      <c r="DZ2457" t="s">
        <v>3</v>
      </c>
      <c r="EA2457" t="s">
        <v>3</v>
      </c>
      <c r="EB2457" t="s">
        <v>3</v>
      </c>
      <c r="EC2457" t="s">
        <v>3</v>
      </c>
      <c r="EE2457">
        <v>29085444</v>
      </c>
      <c r="EF2457">
        <v>12</v>
      </c>
      <c r="EG2457" t="s">
        <v>32</v>
      </c>
      <c r="EH2457">
        <v>0</v>
      </c>
      <c r="EI2457" t="s">
        <v>3</v>
      </c>
      <c r="EJ2457">
        <v>2</v>
      </c>
      <c r="EK2457">
        <v>500002</v>
      </c>
      <c r="EL2457" t="s">
        <v>33</v>
      </c>
      <c r="EM2457" t="s">
        <v>34</v>
      </c>
      <c r="EO2457" t="s">
        <v>3</v>
      </c>
      <c r="EQ2457">
        <v>0</v>
      </c>
      <c r="ER2457">
        <v>0</v>
      </c>
      <c r="ES2457">
        <v>0</v>
      </c>
      <c r="ET2457">
        <v>0</v>
      </c>
      <c r="EU2457">
        <v>0</v>
      </c>
      <c r="EV2457">
        <v>0</v>
      </c>
      <c r="EW2457">
        <v>0</v>
      </c>
      <c r="EX2457">
        <v>0</v>
      </c>
      <c r="FQ2457">
        <v>0</v>
      </c>
      <c r="FR2457">
        <f t="shared" si="1776"/>
        <v>0</v>
      </c>
      <c r="FS2457">
        <v>0</v>
      </c>
      <c r="FX2457">
        <v>0</v>
      </c>
      <c r="FY2457">
        <v>0</v>
      </c>
      <c r="GA2457" t="s">
        <v>3</v>
      </c>
      <c r="GD2457">
        <v>1</v>
      </c>
      <c r="GF2457">
        <v>-304821490</v>
      </c>
      <c r="GG2457">
        <v>2</v>
      </c>
      <c r="GH2457">
        <v>1</v>
      </c>
      <c r="GI2457">
        <v>-2</v>
      </c>
      <c r="GJ2457">
        <v>0</v>
      </c>
      <c r="GK2457">
        <v>0</v>
      </c>
      <c r="GL2457">
        <f t="shared" si="1777"/>
        <v>0</v>
      </c>
      <c r="GM2457">
        <f t="shared" si="1778"/>
        <v>0</v>
      </c>
      <c r="GN2457">
        <f t="shared" si="1779"/>
        <v>0</v>
      </c>
      <c r="GO2457">
        <f t="shared" si="1780"/>
        <v>0</v>
      </c>
      <c r="GP2457">
        <f t="shared" si="1781"/>
        <v>0</v>
      </c>
      <c r="GR2457">
        <v>0</v>
      </c>
      <c r="GS2457">
        <v>3</v>
      </c>
      <c r="GT2457">
        <v>0</v>
      </c>
      <c r="GU2457" t="s">
        <v>3</v>
      </c>
      <c r="GV2457">
        <f t="shared" si="1782"/>
        <v>0</v>
      </c>
      <c r="GW2457">
        <v>1</v>
      </c>
      <c r="GX2457">
        <f t="shared" si="1783"/>
        <v>0</v>
      </c>
      <c r="HA2457">
        <v>0</v>
      </c>
      <c r="HB2457">
        <v>0</v>
      </c>
      <c r="HC2457">
        <f t="shared" si="1784"/>
        <v>0</v>
      </c>
      <c r="HE2457" t="s">
        <v>3</v>
      </c>
      <c r="HF2457" t="s">
        <v>3</v>
      </c>
      <c r="HM2457" t="s">
        <v>3</v>
      </c>
      <c r="IK2457">
        <v>0</v>
      </c>
    </row>
    <row r="2458" spans="1:245">
      <c r="A2458">
        <v>17</v>
      </c>
      <c r="B2458">
        <v>1</v>
      </c>
      <c r="C2458">
        <f>ROW(SmtRes!A2598)</f>
        <v>2598</v>
      </c>
      <c r="D2458">
        <f>ROW(EtalonRes!A2527)</f>
        <v>2527</v>
      </c>
      <c r="E2458" t="s">
        <v>49</v>
      </c>
      <c r="F2458" t="s">
        <v>411</v>
      </c>
      <c r="G2458" t="s">
        <v>412</v>
      </c>
      <c r="H2458" t="s">
        <v>413</v>
      </c>
      <c r="I2458">
        <f>ROUND(1/100,9)</f>
        <v>0.01</v>
      </c>
      <c r="J2458">
        <v>0</v>
      </c>
      <c r="K2458">
        <f>ROUND(1/100,9)</f>
        <v>0.01</v>
      </c>
      <c r="O2458">
        <f t="shared" si="1745"/>
        <v>181.33</v>
      </c>
      <c r="P2458">
        <f t="shared" si="1746"/>
        <v>0</v>
      </c>
      <c r="Q2458">
        <f t="shared" si="1747"/>
        <v>1.35</v>
      </c>
      <c r="R2458">
        <f t="shared" si="1748"/>
        <v>1.3</v>
      </c>
      <c r="S2458">
        <f t="shared" si="1749"/>
        <v>179.98</v>
      </c>
      <c r="T2458">
        <f t="shared" si="1750"/>
        <v>0</v>
      </c>
      <c r="U2458">
        <f t="shared" si="1751"/>
        <v>0.63840000000000008</v>
      </c>
      <c r="V2458">
        <f t="shared" si="1752"/>
        <v>2.8999999999999998E-3</v>
      </c>
      <c r="W2458">
        <f t="shared" si="1753"/>
        <v>0</v>
      </c>
      <c r="X2458">
        <f t="shared" si="1754"/>
        <v>114.21</v>
      </c>
      <c r="Y2458">
        <f t="shared" si="1755"/>
        <v>72.510000000000005</v>
      </c>
      <c r="AA2458">
        <v>35863109</v>
      </c>
      <c r="AB2458">
        <f t="shared" si="1756"/>
        <v>553.63</v>
      </c>
      <c r="AC2458">
        <f t="shared" si="1757"/>
        <v>0</v>
      </c>
      <c r="AD2458">
        <f t="shared" si="1758"/>
        <v>9.07</v>
      </c>
      <c r="AE2458">
        <f t="shared" si="1759"/>
        <v>3.92</v>
      </c>
      <c r="AF2458">
        <f t="shared" si="1760"/>
        <v>544.55999999999995</v>
      </c>
      <c r="AG2458">
        <f t="shared" si="1761"/>
        <v>0</v>
      </c>
      <c r="AH2458">
        <f t="shared" si="1762"/>
        <v>63.84</v>
      </c>
      <c r="AI2458">
        <f t="shared" si="1763"/>
        <v>0.28999999999999998</v>
      </c>
      <c r="AJ2458">
        <f t="shared" si="1764"/>
        <v>0</v>
      </c>
      <c r="AK2458">
        <v>553.63</v>
      </c>
      <c r="AL2458">
        <v>0</v>
      </c>
      <c r="AM2458">
        <v>9.07</v>
      </c>
      <c r="AN2458">
        <v>3.92</v>
      </c>
      <c r="AO2458">
        <v>544.55999999999995</v>
      </c>
      <c r="AP2458">
        <v>0</v>
      </c>
      <c r="AQ2458">
        <v>63.84</v>
      </c>
      <c r="AR2458">
        <v>0.28999999999999998</v>
      </c>
      <c r="AS2458">
        <v>0</v>
      </c>
      <c r="AT2458">
        <v>63</v>
      </c>
      <c r="AU2458">
        <v>40</v>
      </c>
      <c r="AV2458">
        <v>1</v>
      </c>
      <c r="AW2458">
        <v>1</v>
      </c>
      <c r="AZ2458">
        <v>1</v>
      </c>
      <c r="BA2458">
        <v>33.049999999999997</v>
      </c>
      <c r="BB2458">
        <v>14.92</v>
      </c>
      <c r="BC2458">
        <v>1</v>
      </c>
      <c r="BD2458" t="s">
        <v>3</v>
      </c>
      <c r="BE2458" t="s">
        <v>3</v>
      </c>
      <c r="BF2458" t="s">
        <v>3</v>
      </c>
      <c r="BG2458" t="s">
        <v>3</v>
      </c>
      <c r="BH2458">
        <v>0</v>
      </c>
      <c r="BI2458">
        <v>1</v>
      </c>
      <c r="BJ2458" t="s">
        <v>414</v>
      </c>
      <c r="BM2458">
        <v>65001</v>
      </c>
      <c r="BN2458">
        <v>0</v>
      </c>
      <c r="BO2458" t="s">
        <v>411</v>
      </c>
      <c r="BP2458">
        <v>1</v>
      </c>
      <c r="BQ2458">
        <v>6</v>
      </c>
      <c r="BR2458">
        <v>0</v>
      </c>
      <c r="BS2458">
        <v>33.049999999999997</v>
      </c>
      <c r="BT2458">
        <v>1</v>
      </c>
      <c r="BU2458">
        <v>1</v>
      </c>
      <c r="BV2458">
        <v>1</v>
      </c>
      <c r="BW2458">
        <v>1</v>
      </c>
      <c r="BX2458">
        <v>1</v>
      </c>
      <c r="BY2458" t="s">
        <v>3</v>
      </c>
      <c r="BZ2458">
        <v>74</v>
      </c>
      <c r="CA2458">
        <v>50</v>
      </c>
      <c r="CB2458" t="s">
        <v>3</v>
      </c>
      <c r="CE2458">
        <v>0</v>
      </c>
      <c r="CF2458">
        <v>0</v>
      </c>
      <c r="CG2458">
        <v>0</v>
      </c>
      <c r="CM2458">
        <v>0</v>
      </c>
      <c r="CN2458" t="s">
        <v>3</v>
      </c>
      <c r="CO2458">
        <v>0</v>
      </c>
      <c r="CP2458">
        <f t="shared" si="1765"/>
        <v>181.32999999999998</v>
      </c>
      <c r="CQ2458">
        <f t="shared" si="1766"/>
        <v>0</v>
      </c>
      <c r="CR2458">
        <f t="shared" si="1767"/>
        <v>135.3244</v>
      </c>
      <c r="CS2458">
        <f t="shared" si="1768"/>
        <v>129.55599999999998</v>
      </c>
      <c r="CT2458">
        <f t="shared" si="1769"/>
        <v>17997.707999999995</v>
      </c>
      <c r="CU2458">
        <f t="shared" si="1770"/>
        <v>0</v>
      </c>
      <c r="CV2458">
        <f t="shared" si="1771"/>
        <v>63.84</v>
      </c>
      <c r="CW2458">
        <f t="shared" si="1772"/>
        <v>0.28999999999999998</v>
      </c>
      <c r="CX2458">
        <f t="shared" si="1773"/>
        <v>0</v>
      </c>
      <c r="CY2458">
        <f t="shared" si="1774"/>
        <v>114.20639999999999</v>
      </c>
      <c r="CZ2458">
        <f t="shared" si="1775"/>
        <v>72.512</v>
      </c>
      <c r="DC2458" t="s">
        <v>3</v>
      </c>
      <c r="DD2458" t="s">
        <v>3</v>
      </c>
      <c r="DE2458" t="s">
        <v>3</v>
      </c>
      <c r="DF2458" t="s">
        <v>3</v>
      </c>
      <c r="DG2458" t="s">
        <v>3</v>
      </c>
      <c r="DH2458" t="s">
        <v>3</v>
      </c>
      <c r="DI2458" t="s">
        <v>3</v>
      </c>
      <c r="DJ2458" t="s">
        <v>3</v>
      </c>
      <c r="DK2458" t="s">
        <v>3</v>
      </c>
      <c r="DL2458" t="s">
        <v>3</v>
      </c>
      <c r="DM2458" t="s">
        <v>3</v>
      </c>
      <c r="DN2458">
        <v>0</v>
      </c>
      <c r="DO2458">
        <v>0</v>
      </c>
      <c r="DP2458">
        <v>1</v>
      </c>
      <c r="DQ2458">
        <v>1</v>
      </c>
      <c r="DU2458">
        <v>1013</v>
      </c>
      <c r="DV2458" t="s">
        <v>413</v>
      </c>
      <c r="DW2458" t="s">
        <v>413</v>
      </c>
      <c r="DX2458">
        <v>1</v>
      </c>
      <c r="DZ2458" t="s">
        <v>3</v>
      </c>
      <c r="EA2458" t="s">
        <v>3</v>
      </c>
      <c r="EB2458" t="s">
        <v>3</v>
      </c>
      <c r="EC2458" t="s">
        <v>3</v>
      </c>
      <c r="EE2458">
        <v>29085598</v>
      </c>
      <c r="EF2458">
        <v>6</v>
      </c>
      <c r="EG2458" t="s">
        <v>22</v>
      </c>
      <c r="EH2458">
        <v>0</v>
      </c>
      <c r="EI2458" t="s">
        <v>3</v>
      </c>
      <c r="EJ2458">
        <v>1</v>
      </c>
      <c r="EK2458">
        <v>65001</v>
      </c>
      <c r="EL2458" t="s">
        <v>415</v>
      </c>
      <c r="EM2458" t="s">
        <v>416</v>
      </c>
      <c r="EO2458" t="s">
        <v>3</v>
      </c>
      <c r="EQ2458">
        <v>0</v>
      </c>
      <c r="ER2458">
        <v>553.63</v>
      </c>
      <c r="ES2458">
        <v>0</v>
      </c>
      <c r="ET2458">
        <v>9.07</v>
      </c>
      <c r="EU2458">
        <v>3.92</v>
      </c>
      <c r="EV2458">
        <v>544.55999999999995</v>
      </c>
      <c r="EW2458">
        <v>63.84</v>
      </c>
      <c r="EX2458">
        <v>0.28999999999999998</v>
      </c>
      <c r="EY2458">
        <v>0</v>
      </c>
      <c r="FQ2458">
        <v>0</v>
      </c>
      <c r="FR2458">
        <f t="shared" si="1776"/>
        <v>0</v>
      </c>
      <c r="FS2458">
        <v>0</v>
      </c>
      <c r="FV2458" t="s">
        <v>25</v>
      </c>
      <c r="FW2458" t="s">
        <v>26</v>
      </c>
      <c r="FX2458">
        <v>74</v>
      </c>
      <c r="FY2458">
        <v>50</v>
      </c>
      <c r="GA2458" t="s">
        <v>3</v>
      </c>
      <c r="GD2458">
        <v>1</v>
      </c>
      <c r="GF2458">
        <v>1742520375</v>
      </c>
      <c r="GG2458">
        <v>2</v>
      </c>
      <c r="GH2458">
        <v>1</v>
      </c>
      <c r="GI2458">
        <v>2</v>
      </c>
      <c r="GJ2458">
        <v>0</v>
      </c>
      <c r="GK2458">
        <v>0</v>
      </c>
      <c r="GL2458">
        <f t="shared" si="1777"/>
        <v>0</v>
      </c>
      <c r="GM2458">
        <f t="shared" si="1778"/>
        <v>368.05</v>
      </c>
      <c r="GN2458">
        <f t="shared" si="1779"/>
        <v>368.05</v>
      </c>
      <c r="GO2458">
        <f t="shared" si="1780"/>
        <v>0</v>
      </c>
      <c r="GP2458">
        <f t="shared" si="1781"/>
        <v>0</v>
      </c>
      <c r="GR2458">
        <v>0</v>
      </c>
      <c r="GS2458">
        <v>3</v>
      </c>
      <c r="GT2458">
        <v>0</v>
      </c>
      <c r="GU2458" t="s">
        <v>3</v>
      </c>
      <c r="GV2458">
        <f t="shared" si="1782"/>
        <v>0</v>
      </c>
      <c r="GW2458">
        <v>1</v>
      </c>
      <c r="GX2458">
        <f t="shared" si="1783"/>
        <v>0</v>
      </c>
      <c r="HA2458">
        <v>0</v>
      </c>
      <c r="HB2458">
        <v>0</v>
      </c>
      <c r="HC2458">
        <f t="shared" si="1784"/>
        <v>0</v>
      </c>
      <c r="HE2458" t="s">
        <v>3</v>
      </c>
      <c r="HF2458" t="s">
        <v>3</v>
      </c>
      <c r="HM2458" t="s">
        <v>3</v>
      </c>
      <c r="IK2458">
        <v>0</v>
      </c>
    </row>
    <row r="2459" spans="1:245">
      <c r="A2459">
        <v>18</v>
      </c>
      <c r="B2459">
        <v>1</v>
      </c>
      <c r="C2459">
        <v>2598</v>
      </c>
      <c r="E2459" t="s">
        <v>54</v>
      </c>
      <c r="F2459" t="s">
        <v>417</v>
      </c>
      <c r="G2459" t="s">
        <v>418</v>
      </c>
      <c r="H2459" t="s">
        <v>30</v>
      </c>
      <c r="I2459">
        <f>I2458*J2459</f>
        <v>2.6499999999999999E-2</v>
      </c>
      <c r="J2459">
        <v>2.65</v>
      </c>
      <c r="K2459">
        <v>2.65</v>
      </c>
      <c r="O2459">
        <f t="shared" si="1745"/>
        <v>0</v>
      </c>
      <c r="P2459">
        <f t="shared" si="1746"/>
        <v>0</v>
      </c>
      <c r="Q2459">
        <f t="shared" si="1747"/>
        <v>0</v>
      </c>
      <c r="R2459">
        <f t="shared" si="1748"/>
        <v>0</v>
      </c>
      <c r="S2459">
        <f t="shared" si="1749"/>
        <v>0</v>
      </c>
      <c r="T2459">
        <f t="shared" si="1750"/>
        <v>0</v>
      </c>
      <c r="U2459">
        <f t="shared" si="1751"/>
        <v>0</v>
      </c>
      <c r="V2459">
        <f t="shared" si="1752"/>
        <v>0</v>
      </c>
      <c r="W2459">
        <f t="shared" si="1753"/>
        <v>0</v>
      </c>
      <c r="X2459">
        <f t="shared" si="1754"/>
        <v>0</v>
      </c>
      <c r="Y2459">
        <f t="shared" si="1755"/>
        <v>0</v>
      </c>
      <c r="AA2459">
        <v>35863109</v>
      </c>
      <c r="AB2459">
        <f t="shared" si="1756"/>
        <v>0</v>
      </c>
      <c r="AC2459">
        <f t="shared" si="1757"/>
        <v>0</v>
      </c>
      <c r="AD2459">
        <f t="shared" si="1758"/>
        <v>0</v>
      </c>
      <c r="AE2459">
        <f t="shared" si="1759"/>
        <v>0</v>
      </c>
      <c r="AF2459">
        <f t="shared" si="1760"/>
        <v>0</v>
      </c>
      <c r="AG2459">
        <f t="shared" si="1761"/>
        <v>0</v>
      </c>
      <c r="AH2459">
        <f t="shared" si="1762"/>
        <v>0</v>
      </c>
      <c r="AI2459">
        <f t="shared" si="1763"/>
        <v>0</v>
      </c>
      <c r="AJ2459">
        <f t="shared" si="1764"/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1</v>
      </c>
      <c r="AW2459">
        <v>1</v>
      </c>
      <c r="AZ2459">
        <v>1</v>
      </c>
      <c r="BA2459">
        <v>1</v>
      </c>
      <c r="BB2459">
        <v>1</v>
      </c>
      <c r="BC2459">
        <v>1</v>
      </c>
      <c r="BD2459" t="s">
        <v>3</v>
      </c>
      <c r="BE2459" t="s">
        <v>3</v>
      </c>
      <c r="BF2459" t="s">
        <v>3</v>
      </c>
      <c r="BG2459" t="s">
        <v>3</v>
      </c>
      <c r="BH2459">
        <v>3</v>
      </c>
      <c r="BI2459">
        <v>2</v>
      </c>
      <c r="BJ2459" t="s">
        <v>419</v>
      </c>
      <c r="BM2459">
        <v>500002</v>
      </c>
      <c r="BN2459">
        <v>0</v>
      </c>
      <c r="BO2459" t="s">
        <v>3</v>
      </c>
      <c r="BP2459">
        <v>0</v>
      </c>
      <c r="BQ2459">
        <v>12</v>
      </c>
      <c r="BR2459">
        <v>0</v>
      </c>
      <c r="BS2459">
        <v>1</v>
      </c>
      <c r="BT2459">
        <v>1</v>
      </c>
      <c r="BU2459">
        <v>1</v>
      </c>
      <c r="BV2459">
        <v>1</v>
      </c>
      <c r="BW2459">
        <v>1</v>
      </c>
      <c r="BX2459">
        <v>1</v>
      </c>
      <c r="BY2459" t="s">
        <v>3</v>
      </c>
      <c r="BZ2459">
        <v>0</v>
      </c>
      <c r="CA2459">
        <v>0</v>
      </c>
      <c r="CB2459" t="s">
        <v>3</v>
      </c>
      <c r="CE2459">
        <v>0</v>
      </c>
      <c r="CF2459">
        <v>0</v>
      </c>
      <c r="CG2459">
        <v>0</v>
      </c>
      <c r="CM2459">
        <v>0</v>
      </c>
      <c r="CN2459" t="s">
        <v>3</v>
      </c>
      <c r="CO2459">
        <v>0</v>
      </c>
      <c r="CP2459">
        <f t="shared" si="1765"/>
        <v>0</v>
      </c>
      <c r="CQ2459">
        <f t="shared" si="1766"/>
        <v>0</v>
      </c>
      <c r="CR2459">
        <f t="shared" si="1767"/>
        <v>0</v>
      </c>
      <c r="CS2459">
        <f t="shared" si="1768"/>
        <v>0</v>
      </c>
      <c r="CT2459">
        <f t="shared" si="1769"/>
        <v>0</v>
      </c>
      <c r="CU2459">
        <f t="shared" si="1770"/>
        <v>0</v>
      </c>
      <c r="CV2459">
        <f t="shared" si="1771"/>
        <v>0</v>
      </c>
      <c r="CW2459">
        <f t="shared" si="1772"/>
        <v>0</v>
      </c>
      <c r="CX2459">
        <f t="shared" si="1773"/>
        <v>0</v>
      </c>
      <c r="CY2459">
        <f t="shared" si="1774"/>
        <v>0</v>
      </c>
      <c r="CZ2459">
        <f t="shared" si="1775"/>
        <v>0</v>
      </c>
      <c r="DC2459" t="s">
        <v>3</v>
      </c>
      <c r="DD2459" t="s">
        <v>3</v>
      </c>
      <c r="DE2459" t="s">
        <v>3</v>
      </c>
      <c r="DF2459" t="s">
        <v>3</v>
      </c>
      <c r="DG2459" t="s">
        <v>3</v>
      </c>
      <c r="DH2459" t="s">
        <v>3</v>
      </c>
      <c r="DI2459" t="s">
        <v>3</v>
      </c>
      <c r="DJ2459" t="s">
        <v>3</v>
      </c>
      <c r="DK2459" t="s">
        <v>3</v>
      </c>
      <c r="DL2459" t="s">
        <v>3</v>
      </c>
      <c r="DM2459" t="s">
        <v>3</v>
      </c>
      <c r="DN2459">
        <v>0</v>
      </c>
      <c r="DO2459">
        <v>0</v>
      </c>
      <c r="DP2459">
        <v>1</v>
      </c>
      <c r="DQ2459">
        <v>1</v>
      </c>
      <c r="DU2459">
        <v>1009</v>
      </c>
      <c r="DV2459" t="s">
        <v>30</v>
      </c>
      <c r="DW2459" t="s">
        <v>30</v>
      </c>
      <c r="DX2459">
        <v>1000</v>
      </c>
      <c r="DZ2459" t="s">
        <v>3</v>
      </c>
      <c r="EA2459" t="s">
        <v>3</v>
      </c>
      <c r="EB2459" t="s">
        <v>3</v>
      </c>
      <c r="EC2459" t="s">
        <v>3</v>
      </c>
      <c r="EE2459">
        <v>29085444</v>
      </c>
      <c r="EF2459">
        <v>12</v>
      </c>
      <c r="EG2459" t="s">
        <v>32</v>
      </c>
      <c r="EH2459">
        <v>0</v>
      </c>
      <c r="EI2459" t="s">
        <v>3</v>
      </c>
      <c r="EJ2459">
        <v>2</v>
      </c>
      <c r="EK2459">
        <v>500002</v>
      </c>
      <c r="EL2459" t="s">
        <v>33</v>
      </c>
      <c r="EM2459" t="s">
        <v>34</v>
      </c>
      <c r="EO2459" t="s">
        <v>3</v>
      </c>
      <c r="EQ2459">
        <v>0</v>
      </c>
      <c r="ER2459">
        <v>0</v>
      </c>
      <c r="ES2459">
        <v>0</v>
      </c>
      <c r="ET2459">
        <v>0</v>
      </c>
      <c r="EU2459">
        <v>0</v>
      </c>
      <c r="EV2459">
        <v>0</v>
      </c>
      <c r="EW2459">
        <v>0</v>
      </c>
      <c r="EX2459">
        <v>0</v>
      </c>
      <c r="FQ2459">
        <v>0</v>
      </c>
      <c r="FR2459">
        <f t="shared" si="1776"/>
        <v>0</v>
      </c>
      <c r="FS2459">
        <v>0</v>
      </c>
      <c r="FX2459">
        <v>0</v>
      </c>
      <c r="FY2459">
        <v>0</v>
      </c>
      <c r="GA2459" t="s">
        <v>3</v>
      </c>
      <c r="GD2459">
        <v>1</v>
      </c>
      <c r="GF2459">
        <v>1697669219</v>
      </c>
      <c r="GG2459">
        <v>2</v>
      </c>
      <c r="GH2459">
        <v>1</v>
      </c>
      <c r="GI2459">
        <v>-2</v>
      </c>
      <c r="GJ2459">
        <v>0</v>
      </c>
      <c r="GK2459">
        <v>0</v>
      </c>
      <c r="GL2459">
        <f t="shared" si="1777"/>
        <v>0</v>
      </c>
      <c r="GM2459">
        <f t="shared" si="1778"/>
        <v>0</v>
      </c>
      <c r="GN2459">
        <f t="shared" si="1779"/>
        <v>0</v>
      </c>
      <c r="GO2459">
        <f t="shared" si="1780"/>
        <v>0</v>
      </c>
      <c r="GP2459">
        <f t="shared" si="1781"/>
        <v>0</v>
      </c>
      <c r="GR2459">
        <v>0</v>
      </c>
      <c r="GS2459">
        <v>3</v>
      </c>
      <c r="GT2459">
        <v>0</v>
      </c>
      <c r="GU2459" t="s">
        <v>3</v>
      </c>
      <c r="GV2459">
        <f t="shared" si="1782"/>
        <v>0</v>
      </c>
      <c r="GW2459">
        <v>1</v>
      </c>
      <c r="GX2459">
        <f t="shared" si="1783"/>
        <v>0</v>
      </c>
      <c r="HA2459">
        <v>0</v>
      </c>
      <c r="HB2459">
        <v>0</v>
      </c>
      <c r="HC2459">
        <f t="shared" si="1784"/>
        <v>0</v>
      </c>
      <c r="HE2459" t="s">
        <v>3</v>
      </c>
      <c r="HF2459" t="s">
        <v>3</v>
      </c>
      <c r="HM2459" t="s">
        <v>3</v>
      </c>
      <c r="IK2459">
        <v>0</v>
      </c>
    </row>
    <row r="2460" spans="1:245">
      <c r="A2460">
        <v>17</v>
      </c>
      <c r="B2460">
        <v>1</v>
      </c>
      <c r="C2460">
        <f>ROW(SmtRes!A2602)</f>
        <v>2602</v>
      </c>
      <c r="D2460">
        <f>ROW(EtalonRes!A2531)</f>
        <v>2531</v>
      </c>
      <c r="E2460" t="s">
        <v>55</v>
      </c>
      <c r="F2460" t="s">
        <v>420</v>
      </c>
      <c r="G2460" t="s">
        <v>421</v>
      </c>
      <c r="H2460" t="s">
        <v>413</v>
      </c>
      <c r="I2460">
        <f>ROUND(1/100,9)</f>
        <v>0.01</v>
      </c>
      <c r="J2460">
        <v>0</v>
      </c>
      <c r="K2460">
        <f>ROUND(1/100,9)</f>
        <v>0.01</v>
      </c>
      <c r="O2460">
        <f t="shared" si="1745"/>
        <v>145.83000000000001</v>
      </c>
      <c r="P2460">
        <f t="shared" si="1746"/>
        <v>0</v>
      </c>
      <c r="Q2460">
        <f t="shared" si="1747"/>
        <v>1.21</v>
      </c>
      <c r="R2460">
        <f t="shared" si="1748"/>
        <v>1.1599999999999999</v>
      </c>
      <c r="S2460">
        <f t="shared" si="1749"/>
        <v>144.62</v>
      </c>
      <c r="T2460">
        <f t="shared" si="1750"/>
        <v>0</v>
      </c>
      <c r="U2460">
        <f t="shared" si="1751"/>
        <v>0.51300000000000001</v>
      </c>
      <c r="V2460">
        <f t="shared" si="1752"/>
        <v>2.6000000000000003E-3</v>
      </c>
      <c r="W2460">
        <f t="shared" si="1753"/>
        <v>0</v>
      </c>
      <c r="X2460">
        <f t="shared" si="1754"/>
        <v>91.84</v>
      </c>
      <c r="Y2460">
        <f t="shared" si="1755"/>
        <v>58.31</v>
      </c>
      <c r="AA2460">
        <v>35863109</v>
      </c>
      <c r="AB2460">
        <f t="shared" si="1756"/>
        <v>445.72</v>
      </c>
      <c r="AC2460">
        <f t="shared" si="1757"/>
        <v>0</v>
      </c>
      <c r="AD2460">
        <f t="shared" si="1758"/>
        <v>8.1300000000000008</v>
      </c>
      <c r="AE2460">
        <f t="shared" si="1759"/>
        <v>3.51</v>
      </c>
      <c r="AF2460">
        <f t="shared" si="1760"/>
        <v>437.59</v>
      </c>
      <c r="AG2460">
        <f t="shared" si="1761"/>
        <v>0</v>
      </c>
      <c r="AH2460">
        <f t="shared" si="1762"/>
        <v>51.3</v>
      </c>
      <c r="AI2460">
        <f t="shared" si="1763"/>
        <v>0.26</v>
      </c>
      <c r="AJ2460">
        <f t="shared" si="1764"/>
        <v>0</v>
      </c>
      <c r="AK2460">
        <v>445.72</v>
      </c>
      <c r="AL2460">
        <v>0</v>
      </c>
      <c r="AM2460">
        <v>8.1300000000000008</v>
      </c>
      <c r="AN2460">
        <v>3.51</v>
      </c>
      <c r="AO2460">
        <v>437.59</v>
      </c>
      <c r="AP2460">
        <v>0</v>
      </c>
      <c r="AQ2460">
        <v>51.3</v>
      </c>
      <c r="AR2460">
        <v>0.26</v>
      </c>
      <c r="AS2460">
        <v>0</v>
      </c>
      <c r="AT2460">
        <v>63</v>
      </c>
      <c r="AU2460">
        <v>40</v>
      </c>
      <c r="AV2460">
        <v>1</v>
      </c>
      <c r="AW2460">
        <v>1</v>
      </c>
      <c r="AZ2460">
        <v>1</v>
      </c>
      <c r="BA2460">
        <v>33.049999999999997</v>
      </c>
      <c r="BB2460">
        <v>14.93</v>
      </c>
      <c r="BC2460">
        <v>1</v>
      </c>
      <c r="BD2460" t="s">
        <v>3</v>
      </c>
      <c r="BE2460" t="s">
        <v>3</v>
      </c>
      <c r="BF2460" t="s">
        <v>3</v>
      </c>
      <c r="BG2460" t="s">
        <v>3</v>
      </c>
      <c r="BH2460">
        <v>0</v>
      </c>
      <c r="BI2460">
        <v>1</v>
      </c>
      <c r="BJ2460" t="s">
        <v>422</v>
      </c>
      <c r="BM2460">
        <v>65001</v>
      </c>
      <c r="BN2460">
        <v>0</v>
      </c>
      <c r="BO2460" t="s">
        <v>420</v>
      </c>
      <c r="BP2460">
        <v>1</v>
      </c>
      <c r="BQ2460">
        <v>6</v>
      </c>
      <c r="BR2460">
        <v>0</v>
      </c>
      <c r="BS2460">
        <v>33.049999999999997</v>
      </c>
      <c r="BT2460">
        <v>1</v>
      </c>
      <c r="BU2460">
        <v>1</v>
      </c>
      <c r="BV2460">
        <v>1</v>
      </c>
      <c r="BW2460">
        <v>1</v>
      </c>
      <c r="BX2460">
        <v>1</v>
      </c>
      <c r="BY2460" t="s">
        <v>3</v>
      </c>
      <c r="BZ2460">
        <v>74</v>
      </c>
      <c r="CA2460">
        <v>50</v>
      </c>
      <c r="CB2460" t="s">
        <v>3</v>
      </c>
      <c r="CE2460">
        <v>0</v>
      </c>
      <c r="CF2460">
        <v>0</v>
      </c>
      <c r="CG2460">
        <v>0</v>
      </c>
      <c r="CM2460">
        <v>0</v>
      </c>
      <c r="CN2460" t="s">
        <v>3</v>
      </c>
      <c r="CO2460">
        <v>0</v>
      </c>
      <c r="CP2460">
        <f t="shared" si="1765"/>
        <v>145.83000000000001</v>
      </c>
      <c r="CQ2460">
        <f t="shared" si="1766"/>
        <v>0</v>
      </c>
      <c r="CR2460">
        <f t="shared" si="1767"/>
        <v>121.38090000000001</v>
      </c>
      <c r="CS2460">
        <f t="shared" si="1768"/>
        <v>116.00549999999998</v>
      </c>
      <c r="CT2460">
        <f t="shared" si="1769"/>
        <v>14462.349499999998</v>
      </c>
      <c r="CU2460">
        <f t="shared" si="1770"/>
        <v>0</v>
      </c>
      <c r="CV2460">
        <f t="shared" si="1771"/>
        <v>51.3</v>
      </c>
      <c r="CW2460">
        <f t="shared" si="1772"/>
        <v>0.26</v>
      </c>
      <c r="CX2460">
        <f t="shared" si="1773"/>
        <v>0</v>
      </c>
      <c r="CY2460">
        <f t="shared" si="1774"/>
        <v>91.841399999999993</v>
      </c>
      <c r="CZ2460">
        <f t="shared" si="1775"/>
        <v>58.311999999999998</v>
      </c>
      <c r="DC2460" t="s">
        <v>3</v>
      </c>
      <c r="DD2460" t="s">
        <v>3</v>
      </c>
      <c r="DE2460" t="s">
        <v>3</v>
      </c>
      <c r="DF2460" t="s">
        <v>3</v>
      </c>
      <c r="DG2460" t="s">
        <v>3</v>
      </c>
      <c r="DH2460" t="s">
        <v>3</v>
      </c>
      <c r="DI2460" t="s">
        <v>3</v>
      </c>
      <c r="DJ2460" t="s">
        <v>3</v>
      </c>
      <c r="DK2460" t="s">
        <v>3</v>
      </c>
      <c r="DL2460" t="s">
        <v>3</v>
      </c>
      <c r="DM2460" t="s">
        <v>3</v>
      </c>
      <c r="DN2460">
        <v>0</v>
      </c>
      <c r="DO2460">
        <v>0</v>
      </c>
      <c r="DP2460">
        <v>1</v>
      </c>
      <c r="DQ2460">
        <v>1</v>
      </c>
      <c r="DU2460">
        <v>1013</v>
      </c>
      <c r="DV2460" t="s">
        <v>413</v>
      </c>
      <c r="DW2460" t="s">
        <v>413</v>
      </c>
      <c r="DX2460">
        <v>1</v>
      </c>
      <c r="DZ2460" t="s">
        <v>3</v>
      </c>
      <c r="EA2460" t="s">
        <v>3</v>
      </c>
      <c r="EB2460" t="s">
        <v>3</v>
      </c>
      <c r="EC2460" t="s">
        <v>3</v>
      </c>
      <c r="EE2460">
        <v>29085598</v>
      </c>
      <c r="EF2460">
        <v>6</v>
      </c>
      <c r="EG2460" t="s">
        <v>22</v>
      </c>
      <c r="EH2460">
        <v>0</v>
      </c>
      <c r="EI2460" t="s">
        <v>3</v>
      </c>
      <c r="EJ2460">
        <v>1</v>
      </c>
      <c r="EK2460">
        <v>65001</v>
      </c>
      <c r="EL2460" t="s">
        <v>415</v>
      </c>
      <c r="EM2460" t="s">
        <v>416</v>
      </c>
      <c r="EO2460" t="s">
        <v>3</v>
      </c>
      <c r="EQ2460">
        <v>0</v>
      </c>
      <c r="ER2460">
        <v>445.72</v>
      </c>
      <c r="ES2460">
        <v>0</v>
      </c>
      <c r="ET2460">
        <v>8.1300000000000008</v>
      </c>
      <c r="EU2460">
        <v>3.51</v>
      </c>
      <c r="EV2460">
        <v>437.59</v>
      </c>
      <c r="EW2460">
        <v>51.3</v>
      </c>
      <c r="EX2460">
        <v>0.26</v>
      </c>
      <c r="EY2460">
        <v>0</v>
      </c>
      <c r="FQ2460">
        <v>0</v>
      </c>
      <c r="FR2460">
        <f t="shared" si="1776"/>
        <v>0</v>
      </c>
      <c r="FS2460">
        <v>0</v>
      </c>
      <c r="FV2460" t="s">
        <v>25</v>
      </c>
      <c r="FW2460" t="s">
        <v>26</v>
      </c>
      <c r="FX2460">
        <v>74</v>
      </c>
      <c r="FY2460">
        <v>50</v>
      </c>
      <c r="GA2460" t="s">
        <v>3</v>
      </c>
      <c r="GD2460">
        <v>1</v>
      </c>
      <c r="GF2460">
        <v>1101308715</v>
      </c>
      <c r="GG2460">
        <v>2</v>
      </c>
      <c r="GH2460">
        <v>1</v>
      </c>
      <c r="GI2460">
        <v>2</v>
      </c>
      <c r="GJ2460">
        <v>0</v>
      </c>
      <c r="GK2460">
        <v>0</v>
      </c>
      <c r="GL2460">
        <f t="shared" si="1777"/>
        <v>0</v>
      </c>
      <c r="GM2460">
        <f t="shared" si="1778"/>
        <v>295.98</v>
      </c>
      <c r="GN2460">
        <f t="shared" si="1779"/>
        <v>295.98</v>
      </c>
      <c r="GO2460">
        <f t="shared" si="1780"/>
        <v>0</v>
      </c>
      <c r="GP2460">
        <f t="shared" si="1781"/>
        <v>0</v>
      </c>
      <c r="GR2460">
        <v>0</v>
      </c>
      <c r="GS2460">
        <v>3</v>
      </c>
      <c r="GT2460">
        <v>0</v>
      </c>
      <c r="GU2460" t="s">
        <v>3</v>
      </c>
      <c r="GV2460">
        <f t="shared" si="1782"/>
        <v>0</v>
      </c>
      <c r="GW2460">
        <v>1</v>
      </c>
      <c r="GX2460">
        <f t="shared" si="1783"/>
        <v>0</v>
      </c>
      <c r="HA2460">
        <v>0</v>
      </c>
      <c r="HB2460">
        <v>0</v>
      </c>
      <c r="HC2460">
        <f t="shared" si="1784"/>
        <v>0</v>
      </c>
      <c r="HE2460" t="s">
        <v>3</v>
      </c>
      <c r="HF2460" t="s">
        <v>3</v>
      </c>
      <c r="HM2460" t="s">
        <v>3</v>
      </c>
      <c r="IK2460">
        <v>0</v>
      </c>
    </row>
    <row r="2461" spans="1:245">
      <c r="A2461">
        <v>18</v>
      </c>
      <c r="B2461">
        <v>1</v>
      </c>
      <c r="C2461">
        <v>2602</v>
      </c>
      <c r="E2461" t="s">
        <v>342</v>
      </c>
      <c r="F2461" t="s">
        <v>417</v>
      </c>
      <c r="G2461" t="s">
        <v>418</v>
      </c>
      <c r="H2461" t="s">
        <v>30</v>
      </c>
      <c r="I2461">
        <f>I2460*J2461</f>
        <v>1.8200000000000001E-2</v>
      </c>
      <c r="J2461">
        <v>1.82</v>
      </c>
      <c r="K2461">
        <v>1.82</v>
      </c>
      <c r="O2461">
        <f t="shared" si="1745"/>
        <v>0</v>
      </c>
      <c r="P2461">
        <f t="shared" si="1746"/>
        <v>0</v>
      </c>
      <c r="Q2461">
        <f t="shared" si="1747"/>
        <v>0</v>
      </c>
      <c r="R2461">
        <f t="shared" si="1748"/>
        <v>0</v>
      </c>
      <c r="S2461">
        <f t="shared" si="1749"/>
        <v>0</v>
      </c>
      <c r="T2461">
        <f t="shared" si="1750"/>
        <v>0</v>
      </c>
      <c r="U2461">
        <f t="shared" si="1751"/>
        <v>0</v>
      </c>
      <c r="V2461">
        <f t="shared" si="1752"/>
        <v>0</v>
      </c>
      <c r="W2461">
        <f t="shared" si="1753"/>
        <v>0</v>
      </c>
      <c r="X2461">
        <f t="shared" si="1754"/>
        <v>0</v>
      </c>
      <c r="Y2461">
        <f t="shared" si="1755"/>
        <v>0</v>
      </c>
      <c r="AA2461">
        <v>35863109</v>
      </c>
      <c r="AB2461">
        <f t="shared" si="1756"/>
        <v>0</v>
      </c>
      <c r="AC2461">
        <f t="shared" si="1757"/>
        <v>0</v>
      </c>
      <c r="AD2461">
        <f t="shared" si="1758"/>
        <v>0</v>
      </c>
      <c r="AE2461">
        <f t="shared" si="1759"/>
        <v>0</v>
      </c>
      <c r="AF2461">
        <f t="shared" si="1760"/>
        <v>0</v>
      </c>
      <c r="AG2461">
        <f t="shared" si="1761"/>
        <v>0</v>
      </c>
      <c r="AH2461">
        <f t="shared" si="1762"/>
        <v>0</v>
      </c>
      <c r="AI2461">
        <f t="shared" si="1763"/>
        <v>0</v>
      </c>
      <c r="AJ2461">
        <f t="shared" si="1764"/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1</v>
      </c>
      <c r="AW2461">
        <v>1</v>
      </c>
      <c r="AZ2461">
        <v>1</v>
      </c>
      <c r="BA2461">
        <v>1</v>
      </c>
      <c r="BB2461">
        <v>1</v>
      </c>
      <c r="BC2461">
        <v>1</v>
      </c>
      <c r="BD2461" t="s">
        <v>3</v>
      </c>
      <c r="BE2461" t="s">
        <v>3</v>
      </c>
      <c r="BF2461" t="s">
        <v>3</v>
      </c>
      <c r="BG2461" t="s">
        <v>3</v>
      </c>
      <c r="BH2461">
        <v>3</v>
      </c>
      <c r="BI2461">
        <v>2</v>
      </c>
      <c r="BJ2461" t="s">
        <v>419</v>
      </c>
      <c r="BM2461">
        <v>500002</v>
      </c>
      <c r="BN2461">
        <v>0</v>
      </c>
      <c r="BO2461" t="s">
        <v>3</v>
      </c>
      <c r="BP2461">
        <v>0</v>
      </c>
      <c r="BQ2461">
        <v>12</v>
      </c>
      <c r="BR2461">
        <v>0</v>
      </c>
      <c r="BS2461">
        <v>1</v>
      </c>
      <c r="BT2461">
        <v>1</v>
      </c>
      <c r="BU2461">
        <v>1</v>
      </c>
      <c r="BV2461">
        <v>1</v>
      </c>
      <c r="BW2461">
        <v>1</v>
      </c>
      <c r="BX2461">
        <v>1</v>
      </c>
      <c r="BY2461" t="s">
        <v>3</v>
      </c>
      <c r="BZ2461">
        <v>0</v>
      </c>
      <c r="CA2461">
        <v>0</v>
      </c>
      <c r="CB2461" t="s">
        <v>3</v>
      </c>
      <c r="CE2461">
        <v>0</v>
      </c>
      <c r="CF2461">
        <v>0</v>
      </c>
      <c r="CG2461">
        <v>0</v>
      </c>
      <c r="CM2461">
        <v>0</v>
      </c>
      <c r="CN2461" t="s">
        <v>3</v>
      </c>
      <c r="CO2461">
        <v>0</v>
      </c>
      <c r="CP2461">
        <f t="shared" si="1765"/>
        <v>0</v>
      </c>
      <c r="CQ2461">
        <f t="shared" si="1766"/>
        <v>0</v>
      </c>
      <c r="CR2461">
        <f t="shared" si="1767"/>
        <v>0</v>
      </c>
      <c r="CS2461">
        <f t="shared" si="1768"/>
        <v>0</v>
      </c>
      <c r="CT2461">
        <f t="shared" si="1769"/>
        <v>0</v>
      </c>
      <c r="CU2461">
        <f t="shared" si="1770"/>
        <v>0</v>
      </c>
      <c r="CV2461">
        <f t="shared" si="1771"/>
        <v>0</v>
      </c>
      <c r="CW2461">
        <f t="shared" si="1772"/>
        <v>0</v>
      </c>
      <c r="CX2461">
        <f t="shared" si="1773"/>
        <v>0</v>
      </c>
      <c r="CY2461">
        <f t="shared" si="1774"/>
        <v>0</v>
      </c>
      <c r="CZ2461">
        <f t="shared" si="1775"/>
        <v>0</v>
      </c>
      <c r="DC2461" t="s">
        <v>3</v>
      </c>
      <c r="DD2461" t="s">
        <v>3</v>
      </c>
      <c r="DE2461" t="s">
        <v>3</v>
      </c>
      <c r="DF2461" t="s">
        <v>3</v>
      </c>
      <c r="DG2461" t="s">
        <v>3</v>
      </c>
      <c r="DH2461" t="s">
        <v>3</v>
      </c>
      <c r="DI2461" t="s">
        <v>3</v>
      </c>
      <c r="DJ2461" t="s">
        <v>3</v>
      </c>
      <c r="DK2461" t="s">
        <v>3</v>
      </c>
      <c r="DL2461" t="s">
        <v>3</v>
      </c>
      <c r="DM2461" t="s">
        <v>3</v>
      </c>
      <c r="DN2461">
        <v>0</v>
      </c>
      <c r="DO2461">
        <v>0</v>
      </c>
      <c r="DP2461">
        <v>1</v>
      </c>
      <c r="DQ2461">
        <v>1</v>
      </c>
      <c r="DU2461">
        <v>1009</v>
      </c>
      <c r="DV2461" t="s">
        <v>30</v>
      </c>
      <c r="DW2461" t="s">
        <v>30</v>
      </c>
      <c r="DX2461">
        <v>1000</v>
      </c>
      <c r="DZ2461" t="s">
        <v>3</v>
      </c>
      <c r="EA2461" t="s">
        <v>3</v>
      </c>
      <c r="EB2461" t="s">
        <v>3</v>
      </c>
      <c r="EC2461" t="s">
        <v>3</v>
      </c>
      <c r="EE2461">
        <v>29085444</v>
      </c>
      <c r="EF2461">
        <v>12</v>
      </c>
      <c r="EG2461" t="s">
        <v>32</v>
      </c>
      <c r="EH2461">
        <v>0</v>
      </c>
      <c r="EI2461" t="s">
        <v>3</v>
      </c>
      <c r="EJ2461">
        <v>2</v>
      </c>
      <c r="EK2461">
        <v>500002</v>
      </c>
      <c r="EL2461" t="s">
        <v>33</v>
      </c>
      <c r="EM2461" t="s">
        <v>34</v>
      </c>
      <c r="EO2461" t="s">
        <v>3</v>
      </c>
      <c r="EQ2461">
        <v>0</v>
      </c>
      <c r="ER2461">
        <v>0</v>
      </c>
      <c r="ES2461">
        <v>0</v>
      </c>
      <c r="ET2461">
        <v>0</v>
      </c>
      <c r="EU2461">
        <v>0</v>
      </c>
      <c r="EV2461">
        <v>0</v>
      </c>
      <c r="EW2461">
        <v>0</v>
      </c>
      <c r="EX2461">
        <v>0</v>
      </c>
      <c r="FQ2461">
        <v>0</v>
      </c>
      <c r="FR2461">
        <f t="shared" si="1776"/>
        <v>0</v>
      </c>
      <c r="FS2461">
        <v>0</v>
      </c>
      <c r="FX2461">
        <v>0</v>
      </c>
      <c r="FY2461">
        <v>0</v>
      </c>
      <c r="GA2461" t="s">
        <v>3</v>
      </c>
      <c r="GD2461">
        <v>1</v>
      </c>
      <c r="GF2461">
        <v>1697669219</v>
      </c>
      <c r="GG2461">
        <v>2</v>
      </c>
      <c r="GH2461">
        <v>1</v>
      </c>
      <c r="GI2461">
        <v>-2</v>
      </c>
      <c r="GJ2461">
        <v>0</v>
      </c>
      <c r="GK2461">
        <v>0</v>
      </c>
      <c r="GL2461">
        <f t="shared" si="1777"/>
        <v>0</v>
      </c>
      <c r="GM2461">
        <f t="shared" si="1778"/>
        <v>0</v>
      </c>
      <c r="GN2461">
        <f t="shared" si="1779"/>
        <v>0</v>
      </c>
      <c r="GO2461">
        <f t="shared" si="1780"/>
        <v>0</v>
      </c>
      <c r="GP2461">
        <f t="shared" si="1781"/>
        <v>0</v>
      </c>
      <c r="GR2461">
        <v>0</v>
      </c>
      <c r="GS2461">
        <v>3</v>
      </c>
      <c r="GT2461">
        <v>0</v>
      </c>
      <c r="GU2461" t="s">
        <v>3</v>
      </c>
      <c r="GV2461">
        <f t="shared" si="1782"/>
        <v>0</v>
      </c>
      <c r="GW2461">
        <v>1</v>
      </c>
      <c r="GX2461">
        <f t="shared" si="1783"/>
        <v>0</v>
      </c>
      <c r="HA2461">
        <v>0</v>
      </c>
      <c r="HB2461">
        <v>0</v>
      </c>
      <c r="HC2461">
        <f t="shared" si="1784"/>
        <v>0</v>
      </c>
      <c r="HE2461" t="s">
        <v>3</v>
      </c>
      <c r="HF2461" t="s">
        <v>3</v>
      </c>
      <c r="HM2461" t="s">
        <v>3</v>
      </c>
      <c r="IK2461">
        <v>0</v>
      </c>
    </row>
    <row r="2462" spans="1:245">
      <c r="A2462">
        <v>17</v>
      </c>
      <c r="B2462">
        <v>1</v>
      </c>
      <c r="C2462">
        <f>ROW(SmtRes!A2606)</f>
        <v>2606</v>
      </c>
      <c r="D2462">
        <f>ROW(EtalonRes!A2535)</f>
        <v>2535</v>
      </c>
      <c r="E2462" t="s">
        <v>62</v>
      </c>
      <c r="F2462" t="s">
        <v>423</v>
      </c>
      <c r="G2462" t="s">
        <v>424</v>
      </c>
      <c r="H2462" t="s">
        <v>38</v>
      </c>
      <c r="I2462">
        <f>ROUND(15/100,9)</f>
        <v>0.15</v>
      </c>
      <c r="J2462">
        <v>0</v>
      </c>
      <c r="K2462">
        <f>ROUND(15/100,9)</f>
        <v>0.15</v>
      </c>
      <c r="O2462">
        <f t="shared" si="1745"/>
        <v>3055.42</v>
      </c>
      <c r="P2462">
        <f t="shared" si="1746"/>
        <v>0</v>
      </c>
      <c r="Q2462">
        <f t="shared" si="1747"/>
        <v>100.8</v>
      </c>
      <c r="R2462">
        <f t="shared" si="1748"/>
        <v>96.37</v>
      </c>
      <c r="S2462">
        <f t="shared" si="1749"/>
        <v>2954.62</v>
      </c>
      <c r="T2462">
        <f t="shared" si="1750"/>
        <v>0</v>
      </c>
      <c r="U2462">
        <f t="shared" si="1751"/>
        <v>10.480500000000001</v>
      </c>
      <c r="V2462">
        <f t="shared" si="1752"/>
        <v>0.216</v>
      </c>
      <c r="W2462">
        <f t="shared" si="1753"/>
        <v>0</v>
      </c>
      <c r="X2462">
        <f t="shared" si="1754"/>
        <v>2074.67</v>
      </c>
      <c r="Y2462">
        <f t="shared" si="1755"/>
        <v>1647.53</v>
      </c>
      <c r="AA2462">
        <v>35863109</v>
      </c>
      <c r="AB2462">
        <f t="shared" si="1756"/>
        <v>641</v>
      </c>
      <c r="AC2462">
        <f t="shared" si="1757"/>
        <v>0</v>
      </c>
      <c r="AD2462">
        <f t="shared" si="1758"/>
        <v>45.01</v>
      </c>
      <c r="AE2462">
        <f t="shared" si="1759"/>
        <v>19.440000000000001</v>
      </c>
      <c r="AF2462">
        <f t="shared" si="1760"/>
        <v>595.99</v>
      </c>
      <c r="AG2462">
        <f t="shared" si="1761"/>
        <v>0</v>
      </c>
      <c r="AH2462">
        <f t="shared" si="1762"/>
        <v>69.87</v>
      </c>
      <c r="AI2462">
        <f t="shared" si="1763"/>
        <v>1.44</v>
      </c>
      <c r="AJ2462">
        <f t="shared" si="1764"/>
        <v>0</v>
      </c>
      <c r="AK2462">
        <v>641</v>
      </c>
      <c r="AL2462">
        <v>0</v>
      </c>
      <c r="AM2462">
        <v>45.01</v>
      </c>
      <c r="AN2462">
        <v>19.440000000000001</v>
      </c>
      <c r="AO2462">
        <v>595.99</v>
      </c>
      <c r="AP2462">
        <v>0</v>
      </c>
      <c r="AQ2462">
        <v>69.87</v>
      </c>
      <c r="AR2462">
        <v>1.44</v>
      </c>
      <c r="AS2462">
        <v>0</v>
      </c>
      <c r="AT2462">
        <v>68</v>
      </c>
      <c r="AU2462">
        <v>54</v>
      </c>
      <c r="AV2462">
        <v>1</v>
      </c>
      <c r="AW2462">
        <v>1</v>
      </c>
      <c r="AZ2462">
        <v>1</v>
      </c>
      <c r="BA2462">
        <v>33.049999999999997</v>
      </c>
      <c r="BB2462">
        <v>14.93</v>
      </c>
      <c r="BC2462">
        <v>1</v>
      </c>
      <c r="BD2462" t="s">
        <v>3</v>
      </c>
      <c r="BE2462" t="s">
        <v>3</v>
      </c>
      <c r="BF2462" t="s">
        <v>3</v>
      </c>
      <c r="BG2462" t="s">
        <v>3</v>
      </c>
      <c r="BH2462">
        <v>0</v>
      </c>
      <c r="BI2462">
        <v>1</v>
      </c>
      <c r="BJ2462" t="s">
        <v>425</v>
      </c>
      <c r="BM2462">
        <v>57001</v>
      </c>
      <c r="BN2462">
        <v>0</v>
      </c>
      <c r="BO2462" t="s">
        <v>423</v>
      </c>
      <c r="BP2462">
        <v>1</v>
      </c>
      <c r="BQ2462">
        <v>6</v>
      </c>
      <c r="BR2462">
        <v>0</v>
      </c>
      <c r="BS2462">
        <v>33.049999999999997</v>
      </c>
      <c r="BT2462">
        <v>1</v>
      </c>
      <c r="BU2462">
        <v>1</v>
      </c>
      <c r="BV2462">
        <v>1</v>
      </c>
      <c r="BW2462">
        <v>1</v>
      </c>
      <c r="BX2462">
        <v>1</v>
      </c>
      <c r="BY2462" t="s">
        <v>3</v>
      </c>
      <c r="BZ2462">
        <v>80</v>
      </c>
      <c r="CA2462">
        <v>68</v>
      </c>
      <c r="CB2462" t="s">
        <v>3</v>
      </c>
      <c r="CE2462">
        <v>0</v>
      </c>
      <c r="CF2462">
        <v>0</v>
      </c>
      <c r="CG2462">
        <v>0</v>
      </c>
      <c r="CM2462">
        <v>0</v>
      </c>
      <c r="CN2462" t="s">
        <v>3</v>
      </c>
      <c r="CO2462">
        <v>0</v>
      </c>
      <c r="CP2462">
        <f t="shared" si="1765"/>
        <v>3055.42</v>
      </c>
      <c r="CQ2462">
        <f t="shared" si="1766"/>
        <v>0</v>
      </c>
      <c r="CR2462">
        <f t="shared" si="1767"/>
        <v>671.99929999999995</v>
      </c>
      <c r="CS2462">
        <f t="shared" si="1768"/>
        <v>642.49199999999996</v>
      </c>
      <c r="CT2462">
        <f t="shared" si="1769"/>
        <v>19697.469499999999</v>
      </c>
      <c r="CU2462">
        <f t="shared" si="1770"/>
        <v>0</v>
      </c>
      <c r="CV2462">
        <f t="shared" si="1771"/>
        <v>69.87</v>
      </c>
      <c r="CW2462">
        <f t="shared" si="1772"/>
        <v>1.44</v>
      </c>
      <c r="CX2462">
        <f t="shared" si="1773"/>
        <v>0</v>
      </c>
      <c r="CY2462">
        <f t="shared" si="1774"/>
        <v>2074.6731999999997</v>
      </c>
      <c r="CZ2462">
        <f t="shared" si="1775"/>
        <v>1647.5346</v>
      </c>
      <c r="DC2462" t="s">
        <v>3</v>
      </c>
      <c r="DD2462" t="s">
        <v>3</v>
      </c>
      <c r="DE2462" t="s">
        <v>3</v>
      </c>
      <c r="DF2462" t="s">
        <v>3</v>
      </c>
      <c r="DG2462" t="s">
        <v>3</v>
      </c>
      <c r="DH2462" t="s">
        <v>3</v>
      </c>
      <c r="DI2462" t="s">
        <v>3</v>
      </c>
      <c r="DJ2462" t="s">
        <v>3</v>
      </c>
      <c r="DK2462" t="s">
        <v>3</v>
      </c>
      <c r="DL2462" t="s">
        <v>3</v>
      </c>
      <c r="DM2462" t="s">
        <v>3</v>
      </c>
      <c r="DN2462">
        <v>0</v>
      </c>
      <c r="DO2462">
        <v>0</v>
      </c>
      <c r="DP2462">
        <v>1</v>
      </c>
      <c r="DQ2462">
        <v>1</v>
      </c>
      <c r="DU2462">
        <v>1013</v>
      </c>
      <c r="DV2462" t="s">
        <v>38</v>
      </c>
      <c r="DW2462" t="s">
        <v>38</v>
      </c>
      <c r="DX2462">
        <v>1</v>
      </c>
      <c r="DZ2462" t="s">
        <v>3</v>
      </c>
      <c r="EA2462" t="s">
        <v>3</v>
      </c>
      <c r="EB2462" t="s">
        <v>3</v>
      </c>
      <c r="EC2462" t="s">
        <v>3</v>
      </c>
      <c r="EE2462">
        <v>29085590</v>
      </c>
      <c r="EF2462">
        <v>6</v>
      </c>
      <c r="EG2462" t="s">
        <v>22</v>
      </c>
      <c r="EH2462">
        <v>0</v>
      </c>
      <c r="EI2462" t="s">
        <v>3</v>
      </c>
      <c r="EJ2462">
        <v>1</v>
      </c>
      <c r="EK2462">
        <v>57001</v>
      </c>
      <c r="EL2462" t="s">
        <v>23</v>
      </c>
      <c r="EM2462" t="s">
        <v>24</v>
      </c>
      <c r="EO2462" t="s">
        <v>3</v>
      </c>
      <c r="EQ2462">
        <v>0</v>
      </c>
      <c r="ER2462">
        <v>641</v>
      </c>
      <c r="ES2462">
        <v>0</v>
      </c>
      <c r="ET2462">
        <v>45.01</v>
      </c>
      <c r="EU2462">
        <v>19.440000000000001</v>
      </c>
      <c r="EV2462">
        <v>595.99</v>
      </c>
      <c r="EW2462">
        <v>69.87</v>
      </c>
      <c r="EX2462">
        <v>1.44</v>
      </c>
      <c r="EY2462">
        <v>0</v>
      </c>
      <c r="FQ2462">
        <v>0</v>
      </c>
      <c r="FR2462">
        <f t="shared" si="1776"/>
        <v>0</v>
      </c>
      <c r="FS2462">
        <v>0</v>
      </c>
      <c r="FV2462" t="s">
        <v>25</v>
      </c>
      <c r="FW2462" t="s">
        <v>26</v>
      </c>
      <c r="FX2462">
        <v>80</v>
      </c>
      <c r="FY2462">
        <v>68</v>
      </c>
      <c r="GA2462" t="s">
        <v>3</v>
      </c>
      <c r="GD2462">
        <v>1</v>
      </c>
      <c r="GF2462">
        <v>1408343215</v>
      </c>
      <c r="GG2462">
        <v>2</v>
      </c>
      <c r="GH2462">
        <v>1</v>
      </c>
      <c r="GI2462">
        <v>2</v>
      </c>
      <c r="GJ2462">
        <v>0</v>
      </c>
      <c r="GK2462">
        <v>0</v>
      </c>
      <c r="GL2462">
        <f t="shared" si="1777"/>
        <v>0</v>
      </c>
      <c r="GM2462">
        <f t="shared" si="1778"/>
        <v>6777.62</v>
      </c>
      <c r="GN2462">
        <f t="shared" si="1779"/>
        <v>6777.62</v>
      </c>
      <c r="GO2462">
        <f t="shared" si="1780"/>
        <v>0</v>
      </c>
      <c r="GP2462">
        <f t="shared" si="1781"/>
        <v>0</v>
      </c>
      <c r="GR2462">
        <v>0</v>
      </c>
      <c r="GS2462">
        <v>3</v>
      </c>
      <c r="GT2462">
        <v>0</v>
      </c>
      <c r="GU2462" t="s">
        <v>3</v>
      </c>
      <c r="GV2462">
        <f t="shared" si="1782"/>
        <v>0</v>
      </c>
      <c r="GW2462">
        <v>1</v>
      </c>
      <c r="GX2462">
        <f t="shared" si="1783"/>
        <v>0</v>
      </c>
      <c r="HA2462">
        <v>0</v>
      </c>
      <c r="HB2462">
        <v>0</v>
      </c>
      <c r="HC2462">
        <f t="shared" si="1784"/>
        <v>0</v>
      </c>
      <c r="HE2462" t="s">
        <v>3</v>
      </c>
      <c r="HF2462" t="s">
        <v>3</v>
      </c>
      <c r="HM2462" t="s">
        <v>3</v>
      </c>
      <c r="IK2462">
        <v>0</v>
      </c>
    </row>
    <row r="2463" spans="1:245">
      <c r="A2463">
        <v>18</v>
      </c>
      <c r="B2463">
        <v>1</v>
      </c>
      <c r="C2463">
        <v>2606</v>
      </c>
      <c r="E2463" t="s">
        <v>426</v>
      </c>
      <c r="F2463" t="s">
        <v>28</v>
      </c>
      <c r="G2463" t="s">
        <v>29</v>
      </c>
      <c r="H2463" t="s">
        <v>30</v>
      </c>
      <c r="I2463">
        <f>I2462*J2463</f>
        <v>0.78</v>
      </c>
      <c r="J2463">
        <v>5.2</v>
      </c>
      <c r="K2463">
        <v>5.2</v>
      </c>
      <c r="O2463">
        <f t="shared" si="1745"/>
        <v>0</v>
      </c>
      <c r="P2463">
        <f t="shared" si="1746"/>
        <v>0</v>
      </c>
      <c r="Q2463">
        <f t="shared" si="1747"/>
        <v>0</v>
      </c>
      <c r="R2463">
        <f t="shared" si="1748"/>
        <v>0</v>
      </c>
      <c r="S2463">
        <f t="shared" si="1749"/>
        <v>0</v>
      </c>
      <c r="T2463">
        <f t="shared" si="1750"/>
        <v>0</v>
      </c>
      <c r="U2463">
        <f t="shared" si="1751"/>
        <v>0</v>
      </c>
      <c r="V2463">
        <f t="shared" si="1752"/>
        <v>0</v>
      </c>
      <c r="W2463">
        <f t="shared" si="1753"/>
        <v>0</v>
      </c>
      <c r="X2463">
        <f t="shared" si="1754"/>
        <v>0</v>
      </c>
      <c r="Y2463">
        <f t="shared" si="1755"/>
        <v>0</v>
      </c>
      <c r="AA2463">
        <v>35863109</v>
      </c>
      <c r="AB2463">
        <f t="shared" si="1756"/>
        <v>0</v>
      </c>
      <c r="AC2463">
        <f t="shared" si="1757"/>
        <v>0</v>
      </c>
      <c r="AD2463">
        <f t="shared" si="1758"/>
        <v>0</v>
      </c>
      <c r="AE2463">
        <f t="shared" si="1759"/>
        <v>0</v>
      </c>
      <c r="AF2463">
        <f t="shared" si="1760"/>
        <v>0</v>
      </c>
      <c r="AG2463">
        <f t="shared" si="1761"/>
        <v>0</v>
      </c>
      <c r="AH2463">
        <f t="shared" si="1762"/>
        <v>0</v>
      </c>
      <c r="AI2463">
        <f t="shared" si="1763"/>
        <v>0</v>
      </c>
      <c r="AJ2463">
        <f t="shared" si="1764"/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1</v>
      </c>
      <c r="AW2463">
        <v>1</v>
      </c>
      <c r="AZ2463">
        <v>1</v>
      </c>
      <c r="BA2463">
        <v>1</v>
      </c>
      <c r="BB2463">
        <v>1</v>
      </c>
      <c r="BC2463">
        <v>1</v>
      </c>
      <c r="BD2463" t="s">
        <v>3</v>
      </c>
      <c r="BE2463" t="s">
        <v>3</v>
      </c>
      <c r="BF2463" t="s">
        <v>3</v>
      </c>
      <c r="BG2463" t="s">
        <v>3</v>
      </c>
      <c r="BH2463">
        <v>3</v>
      </c>
      <c r="BI2463">
        <v>2</v>
      </c>
      <c r="BJ2463" t="s">
        <v>31</v>
      </c>
      <c r="BM2463">
        <v>500002</v>
      </c>
      <c r="BN2463">
        <v>0</v>
      </c>
      <c r="BO2463" t="s">
        <v>3</v>
      </c>
      <c r="BP2463">
        <v>0</v>
      </c>
      <c r="BQ2463">
        <v>12</v>
      </c>
      <c r="BR2463">
        <v>0</v>
      </c>
      <c r="BS2463">
        <v>1</v>
      </c>
      <c r="BT2463">
        <v>1</v>
      </c>
      <c r="BU2463">
        <v>1</v>
      </c>
      <c r="BV2463">
        <v>1</v>
      </c>
      <c r="BW2463">
        <v>1</v>
      </c>
      <c r="BX2463">
        <v>1</v>
      </c>
      <c r="BY2463" t="s">
        <v>3</v>
      </c>
      <c r="BZ2463">
        <v>0</v>
      </c>
      <c r="CA2463">
        <v>0</v>
      </c>
      <c r="CB2463" t="s">
        <v>3</v>
      </c>
      <c r="CE2463">
        <v>0</v>
      </c>
      <c r="CF2463">
        <v>0</v>
      </c>
      <c r="CG2463">
        <v>0</v>
      </c>
      <c r="CM2463">
        <v>0</v>
      </c>
      <c r="CN2463" t="s">
        <v>3</v>
      </c>
      <c r="CO2463">
        <v>0</v>
      </c>
      <c r="CP2463">
        <f t="shared" si="1765"/>
        <v>0</v>
      </c>
      <c r="CQ2463">
        <f t="shared" si="1766"/>
        <v>0</v>
      </c>
      <c r="CR2463">
        <f t="shared" si="1767"/>
        <v>0</v>
      </c>
      <c r="CS2463">
        <f t="shared" si="1768"/>
        <v>0</v>
      </c>
      <c r="CT2463">
        <f t="shared" si="1769"/>
        <v>0</v>
      </c>
      <c r="CU2463">
        <f t="shared" si="1770"/>
        <v>0</v>
      </c>
      <c r="CV2463">
        <f t="shared" si="1771"/>
        <v>0</v>
      </c>
      <c r="CW2463">
        <f t="shared" si="1772"/>
        <v>0</v>
      </c>
      <c r="CX2463">
        <f t="shared" si="1773"/>
        <v>0</v>
      </c>
      <c r="CY2463">
        <f t="shared" si="1774"/>
        <v>0</v>
      </c>
      <c r="CZ2463">
        <f t="shared" si="1775"/>
        <v>0</v>
      </c>
      <c r="DC2463" t="s">
        <v>3</v>
      </c>
      <c r="DD2463" t="s">
        <v>3</v>
      </c>
      <c r="DE2463" t="s">
        <v>3</v>
      </c>
      <c r="DF2463" t="s">
        <v>3</v>
      </c>
      <c r="DG2463" t="s">
        <v>3</v>
      </c>
      <c r="DH2463" t="s">
        <v>3</v>
      </c>
      <c r="DI2463" t="s">
        <v>3</v>
      </c>
      <c r="DJ2463" t="s">
        <v>3</v>
      </c>
      <c r="DK2463" t="s">
        <v>3</v>
      </c>
      <c r="DL2463" t="s">
        <v>3</v>
      </c>
      <c r="DM2463" t="s">
        <v>3</v>
      </c>
      <c r="DN2463">
        <v>0</v>
      </c>
      <c r="DO2463">
        <v>0</v>
      </c>
      <c r="DP2463">
        <v>1</v>
      </c>
      <c r="DQ2463">
        <v>1</v>
      </c>
      <c r="DU2463">
        <v>1009</v>
      </c>
      <c r="DV2463" t="s">
        <v>30</v>
      </c>
      <c r="DW2463" t="s">
        <v>30</v>
      </c>
      <c r="DX2463">
        <v>1000</v>
      </c>
      <c r="DZ2463" t="s">
        <v>3</v>
      </c>
      <c r="EA2463" t="s">
        <v>3</v>
      </c>
      <c r="EB2463" t="s">
        <v>3</v>
      </c>
      <c r="EC2463" t="s">
        <v>3</v>
      </c>
      <c r="EE2463">
        <v>29085444</v>
      </c>
      <c r="EF2463">
        <v>12</v>
      </c>
      <c r="EG2463" t="s">
        <v>32</v>
      </c>
      <c r="EH2463">
        <v>0</v>
      </c>
      <c r="EI2463" t="s">
        <v>3</v>
      </c>
      <c r="EJ2463">
        <v>2</v>
      </c>
      <c r="EK2463">
        <v>500002</v>
      </c>
      <c r="EL2463" t="s">
        <v>33</v>
      </c>
      <c r="EM2463" t="s">
        <v>34</v>
      </c>
      <c r="EO2463" t="s">
        <v>3</v>
      </c>
      <c r="EQ2463">
        <v>0</v>
      </c>
      <c r="ER2463">
        <v>0</v>
      </c>
      <c r="ES2463">
        <v>0</v>
      </c>
      <c r="ET2463">
        <v>0</v>
      </c>
      <c r="EU2463">
        <v>0</v>
      </c>
      <c r="EV2463">
        <v>0</v>
      </c>
      <c r="EW2463">
        <v>0</v>
      </c>
      <c r="EX2463">
        <v>0</v>
      </c>
      <c r="FQ2463">
        <v>0</v>
      </c>
      <c r="FR2463">
        <f t="shared" si="1776"/>
        <v>0</v>
      </c>
      <c r="FS2463">
        <v>0</v>
      </c>
      <c r="FX2463">
        <v>0</v>
      </c>
      <c r="FY2463">
        <v>0</v>
      </c>
      <c r="GA2463" t="s">
        <v>3</v>
      </c>
      <c r="GD2463">
        <v>1</v>
      </c>
      <c r="GF2463">
        <v>-304821490</v>
      </c>
      <c r="GG2463">
        <v>2</v>
      </c>
      <c r="GH2463">
        <v>1</v>
      </c>
      <c r="GI2463">
        <v>-2</v>
      </c>
      <c r="GJ2463">
        <v>0</v>
      </c>
      <c r="GK2463">
        <v>0</v>
      </c>
      <c r="GL2463">
        <f t="shared" si="1777"/>
        <v>0</v>
      </c>
      <c r="GM2463">
        <f t="shared" si="1778"/>
        <v>0</v>
      </c>
      <c r="GN2463">
        <f t="shared" si="1779"/>
        <v>0</v>
      </c>
      <c r="GO2463">
        <f t="shared" si="1780"/>
        <v>0</v>
      </c>
      <c r="GP2463">
        <f t="shared" si="1781"/>
        <v>0</v>
      </c>
      <c r="GR2463">
        <v>0</v>
      </c>
      <c r="GS2463">
        <v>3</v>
      </c>
      <c r="GT2463">
        <v>0</v>
      </c>
      <c r="GU2463" t="s">
        <v>3</v>
      </c>
      <c r="GV2463">
        <f t="shared" si="1782"/>
        <v>0</v>
      </c>
      <c r="GW2463">
        <v>1</v>
      </c>
      <c r="GX2463">
        <f t="shared" si="1783"/>
        <v>0</v>
      </c>
      <c r="HA2463">
        <v>0</v>
      </c>
      <c r="HB2463">
        <v>0</v>
      </c>
      <c r="HC2463">
        <f t="shared" si="1784"/>
        <v>0</v>
      </c>
      <c r="HE2463" t="s">
        <v>3</v>
      </c>
      <c r="HF2463" t="s">
        <v>3</v>
      </c>
      <c r="HM2463" t="s">
        <v>3</v>
      </c>
      <c r="IK2463">
        <v>0</v>
      </c>
    </row>
    <row r="2465" spans="1:206">
      <c r="A2465" s="2">
        <v>51</v>
      </c>
      <c r="B2465" s="2">
        <f>B2450</f>
        <v>1</v>
      </c>
      <c r="C2465" s="2">
        <f>A2450</f>
        <v>5</v>
      </c>
      <c r="D2465" s="2">
        <f>ROW(A2450)</f>
        <v>2450</v>
      </c>
      <c r="E2465" s="2"/>
      <c r="F2465" s="2" t="str">
        <f>IF(F2450&lt;&gt;"",F2450,"")</f>
        <v>Новый подраздел</v>
      </c>
      <c r="G2465" s="2" t="str">
        <f>IF(G2450&lt;&gt;"",G2450,"")</f>
        <v>демонтаж</v>
      </c>
      <c r="H2465" s="2">
        <v>0</v>
      </c>
      <c r="I2465" s="2"/>
      <c r="J2465" s="2"/>
      <c r="K2465" s="2"/>
      <c r="L2465" s="2"/>
      <c r="M2465" s="2"/>
      <c r="N2465" s="2"/>
      <c r="O2465" s="2">
        <f t="shared" ref="O2465:T2465" si="1785">ROUND(AB2465,2)</f>
        <v>4957.9799999999996</v>
      </c>
      <c r="P2465" s="2">
        <f t="shared" si="1785"/>
        <v>37.89</v>
      </c>
      <c r="Q2465" s="2">
        <f t="shared" si="1785"/>
        <v>170.24</v>
      </c>
      <c r="R2465" s="2">
        <f t="shared" si="1785"/>
        <v>129.78</v>
      </c>
      <c r="S2465" s="2">
        <f t="shared" si="1785"/>
        <v>4749.8500000000004</v>
      </c>
      <c r="T2465" s="2">
        <f t="shared" si="1785"/>
        <v>0</v>
      </c>
      <c r="U2465" s="2">
        <f>AH2465</f>
        <v>16.8293</v>
      </c>
      <c r="V2465" s="2">
        <f>AI2465</f>
        <v>0.31110000000000004</v>
      </c>
      <c r="W2465" s="2">
        <f>ROUND(AJ2465,2)</f>
        <v>0</v>
      </c>
      <c r="X2465" s="2">
        <f>ROUND(AK2465,2)</f>
        <v>3386.83</v>
      </c>
      <c r="Y2465" s="2">
        <f>ROUND(AL2465,2)</f>
        <v>2539.64</v>
      </c>
      <c r="Z2465" s="2"/>
      <c r="AA2465" s="2"/>
      <c r="AB2465" s="2">
        <f>ROUND(SUMIF(AA2454:AA2463,"=35863109",O2454:O2463),2)</f>
        <v>4957.9799999999996</v>
      </c>
      <c r="AC2465" s="2">
        <f>ROUND(SUMIF(AA2454:AA2463,"=35863109",P2454:P2463),2)</f>
        <v>37.89</v>
      </c>
      <c r="AD2465" s="2">
        <f>ROUND(SUMIF(AA2454:AA2463,"=35863109",Q2454:Q2463),2)</f>
        <v>170.24</v>
      </c>
      <c r="AE2465" s="2">
        <f>ROUND(SUMIF(AA2454:AA2463,"=35863109",R2454:R2463),2)</f>
        <v>129.78</v>
      </c>
      <c r="AF2465" s="2">
        <f>ROUND(SUMIF(AA2454:AA2463,"=35863109",S2454:S2463),2)</f>
        <v>4749.8500000000004</v>
      </c>
      <c r="AG2465" s="2">
        <f>ROUND(SUMIF(AA2454:AA2463,"=35863109",T2454:T2463),2)</f>
        <v>0</v>
      </c>
      <c r="AH2465" s="2">
        <f>SUMIF(AA2454:AA2463,"=35863109",U2454:U2463)</f>
        <v>16.8293</v>
      </c>
      <c r="AI2465" s="2">
        <f>SUMIF(AA2454:AA2463,"=35863109",V2454:V2463)</f>
        <v>0.31110000000000004</v>
      </c>
      <c r="AJ2465" s="2">
        <f>ROUND(SUMIF(AA2454:AA2463,"=35863109",W2454:W2463),2)</f>
        <v>0</v>
      </c>
      <c r="AK2465" s="2">
        <f>ROUND(SUMIF(AA2454:AA2463,"=35863109",X2454:X2463),2)</f>
        <v>3386.83</v>
      </c>
      <c r="AL2465" s="2">
        <f>ROUND(SUMIF(AA2454:AA2463,"=35863109",Y2454:Y2463),2)</f>
        <v>2539.64</v>
      </c>
      <c r="AM2465" s="2"/>
      <c r="AN2465" s="2"/>
      <c r="AO2465" s="2">
        <f t="shared" ref="AO2465:BD2465" si="1786">ROUND(BX2465,2)</f>
        <v>0</v>
      </c>
      <c r="AP2465" s="2">
        <f t="shared" si="1786"/>
        <v>0</v>
      </c>
      <c r="AQ2465" s="2">
        <f t="shared" si="1786"/>
        <v>0</v>
      </c>
      <c r="AR2465" s="2">
        <f t="shared" si="1786"/>
        <v>10884.45</v>
      </c>
      <c r="AS2465" s="2">
        <f t="shared" si="1786"/>
        <v>9675.52</v>
      </c>
      <c r="AT2465" s="2">
        <f t="shared" si="1786"/>
        <v>1208.93</v>
      </c>
      <c r="AU2465" s="2">
        <f t="shared" si="1786"/>
        <v>0</v>
      </c>
      <c r="AV2465" s="2">
        <f t="shared" si="1786"/>
        <v>37.89</v>
      </c>
      <c r="AW2465" s="2">
        <f t="shared" si="1786"/>
        <v>37.89</v>
      </c>
      <c r="AX2465" s="2">
        <f t="shared" si="1786"/>
        <v>0</v>
      </c>
      <c r="AY2465" s="2">
        <f t="shared" si="1786"/>
        <v>37.89</v>
      </c>
      <c r="AZ2465" s="2">
        <f t="shared" si="1786"/>
        <v>0</v>
      </c>
      <c r="BA2465" s="2">
        <f t="shared" si="1786"/>
        <v>0</v>
      </c>
      <c r="BB2465" s="2">
        <f t="shared" si="1786"/>
        <v>0</v>
      </c>
      <c r="BC2465" s="2">
        <f t="shared" si="1786"/>
        <v>0</v>
      </c>
      <c r="BD2465" s="2">
        <f t="shared" si="1786"/>
        <v>0</v>
      </c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>
        <f>ROUND(SUMIF(AA2454:AA2463,"=35863109",FQ2454:FQ2463),2)</f>
        <v>0</v>
      </c>
      <c r="BY2465" s="2">
        <f>ROUND(SUMIF(AA2454:AA2463,"=35863109",FR2454:FR2463),2)</f>
        <v>0</v>
      </c>
      <c r="BZ2465" s="2">
        <f>ROUND(SUMIF(AA2454:AA2463,"=35863109",GL2454:GL2463),2)</f>
        <v>0</v>
      </c>
      <c r="CA2465" s="2">
        <f>ROUND(SUMIF(AA2454:AA2463,"=35863109",GM2454:GM2463),2)</f>
        <v>10884.45</v>
      </c>
      <c r="CB2465" s="2">
        <f>ROUND(SUMIF(AA2454:AA2463,"=35863109",GN2454:GN2463),2)</f>
        <v>9675.52</v>
      </c>
      <c r="CC2465" s="2">
        <f>ROUND(SUMIF(AA2454:AA2463,"=35863109",GO2454:GO2463),2)</f>
        <v>1208.93</v>
      </c>
      <c r="CD2465" s="2">
        <f>ROUND(SUMIF(AA2454:AA2463,"=35863109",GP2454:GP2463),2)</f>
        <v>0</v>
      </c>
      <c r="CE2465" s="2">
        <f>AC2465-BX2465</f>
        <v>37.89</v>
      </c>
      <c r="CF2465" s="2">
        <f>AC2465-BY2465</f>
        <v>37.89</v>
      </c>
      <c r="CG2465" s="2">
        <f>BX2465-BZ2465</f>
        <v>0</v>
      </c>
      <c r="CH2465" s="2">
        <f>AC2465-BX2465-BY2465+BZ2465</f>
        <v>37.89</v>
      </c>
      <c r="CI2465" s="2">
        <f>BY2465-BZ2465</f>
        <v>0</v>
      </c>
      <c r="CJ2465" s="2">
        <f>ROUND(SUMIF(AA2454:AA2463,"=35863109",GX2454:GX2463),2)</f>
        <v>0</v>
      </c>
      <c r="CK2465" s="2">
        <f>ROUND(SUMIF(AA2454:AA2463,"=35863109",GY2454:GY2463),2)</f>
        <v>0</v>
      </c>
      <c r="CL2465" s="2">
        <f>ROUND(SUMIF(AA2454:AA2463,"=35863109",GZ2454:GZ2463),2)</f>
        <v>0</v>
      </c>
      <c r="CM2465" s="2">
        <f>ROUND(SUMIF(AA2454:AA2463,"=35863109",HD2454:HD2463),2)</f>
        <v>0</v>
      </c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  <c r="EH2465" s="3"/>
      <c r="EI2465" s="3"/>
      <c r="EJ2465" s="3"/>
      <c r="EK2465" s="3"/>
      <c r="EL2465" s="3"/>
      <c r="EM2465" s="3"/>
      <c r="EN2465" s="3"/>
      <c r="EO2465" s="3"/>
      <c r="EP2465" s="3"/>
      <c r="EQ2465" s="3"/>
      <c r="ER2465" s="3"/>
      <c r="ES2465" s="3"/>
      <c r="ET2465" s="3"/>
      <c r="EU2465" s="3"/>
      <c r="EV2465" s="3"/>
      <c r="EW2465" s="3"/>
      <c r="EX2465" s="3"/>
      <c r="EY2465" s="3"/>
      <c r="EZ2465" s="3"/>
      <c r="FA2465" s="3"/>
      <c r="FB2465" s="3"/>
      <c r="FC2465" s="3"/>
      <c r="FD2465" s="3"/>
      <c r="FE2465" s="3"/>
      <c r="FF2465" s="3"/>
      <c r="FG2465" s="3"/>
      <c r="FH2465" s="3"/>
      <c r="FI2465" s="3"/>
      <c r="FJ2465" s="3"/>
      <c r="FK2465" s="3"/>
      <c r="FL2465" s="3"/>
      <c r="FM2465" s="3"/>
      <c r="FN2465" s="3"/>
      <c r="FO2465" s="3"/>
      <c r="FP2465" s="3"/>
      <c r="FQ2465" s="3"/>
      <c r="FR2465" s="3"/>
      <c r="FS2465" s="3"/>
      <c r="FT2465" s="3"/>
      <c r="FU2465" s="3"/>
      <c r="FV2465" s="3"/>
      <c r="FW2465" s="3"/>
      <c r="FX2465" s="3"/>
      <c r="FY2465" s="3"/>
      <c r="FZ2465" s="3"/>
      <c r="GA2465" s="3"/>
      <c r="GB2465" s="3"/>
      <c r="GC2465" s="3"/>
      <c r="GD2465" s="3"/>
      <c r="GE2465" s="3"/>
      <c r="GF2465" s="3"/>
      <c r="GG2465" s="3"/>
      <c r="GH2465" s="3"/>
      <c r="GI2465" s="3"/>
      <c r="GJ2465" s="3"/>
      <c r="GK2465" s="3"/>
      <c r="GL2465" s="3"/>
      <c r="GM2465" s="3"/>
      <c r="GN2465" s="3"/>
      <c r="GO2465" s="3"/>
      <c r="GP2465" s="3"/>
      <c r="GQ2465" s="3"/>
      <c r="GR2465" s="3"/>
      <c r="GS2465" s="3"/>
      <c r="GT2465" s="3"/>
      <c r="GU2465" s="3"/>
      <c r="GV2465" s="3"/>
      <c r="GW2465" s="3"/>
      <c r="GX2465" s="3">
        <v>0</v>
      </c>
    </row>
    <row r="2467" spans="1:206">
      <c r="A2467" s="4">
        <v>50</v>
      </c>
      <c r="B2467" s="4">
        <v>0</v>
      </c>
      <c r="C2467" s="4">
        <v>0</v>
      </c>
      <c r="D2467" s="4">
        <v>1</v>
      </c>
      <c r="E2467" s="4">
        <v>201</v>
      </c>
      <c r="F2467" s="4">
        <f>ROUND(Source!O2465,O2467)</f>
        <v>4957.9799999999996</v>
      </c>
      <c r="G2467" s="4" t="s">
        <v>71</v>
      </c>
      <c r="H2467" s="4" t="s">
        <v>72</v>
      </c>
      <c r="I2467" s="4"/>
      <c r="J2467" s="4"/>
      <c r="K2467" s="4">
        <v>201</v>
      </c>
      <c r="L2467" s="4">
        <v>1</v>
      </c>
      <c r="M2467" s="4">
        <v>3</v>
      </c>
      <c r="N2467" s="4" t="s">
        <v>3</v>
      </c>
      <c r="O2467" s="4">
        <v>2</v>
      </c>
      <c r="P2467" s="4"/>
      <c r="Q2467" s="4"/>
      <c r="R2467" s="4"/>
      <c r="S2467" s="4"/>
      <c r="T2467" s="4"/>
      <c r="U2467" s="4"/>
      <c r="V2467" s="4"/>
      <c r="W2467" s="4"/>
    </row>
    <row r="2468" spans="1:206">
      <c r="A2468" s="4">
        <v>50</v>
      </c>
      <c r="B2468" s="4">
        <v>0</v>
      </c>
      <c r="C2468" s="4">
        <v>0</v>
      </c>
      <c r="D2468" s="4">
        <v>1</v>
      </c>
      <c r="E2468" s="4">
        <v>202</v>
      </c>
      <c r="F2468" s="4">
        <f>ROUND(Source!P2465,O2468)</f>
        <v>37.89</v>
      </c>
      <c r="G2468" s="4" t="s">
        <v>73</v>
      </c>
      <c r="H2468" s="4" t="s">
        <v>74</v>
      </c>
      <c r="I2468" s="4"/>
      <c r="J2468" s="4"/>
      <c r="K2468" s="4">
        <v>202</v>
      </c>
      <c r="L2468" s="4">
        <v>2</v>
      </c>
      <c r="M2468" s="4">
        <v>3</v>
      </c>
      <c r="N2468" s="4" t="s">
        <v>3</v>
      </c>
      <c r="O2468" s="4">
        <v>2</v>
      </c>
      <c r="P2468" s="4"/>
      <c r="Q2468" s="4"/>
      <c r="R2468" s="4"/>
      <c r="S2468" s="4"/>
      <c r="T2468" s="4"/>
      <c r="U2468" s="4"/>
      <c r="V2468" s="4"/>
      <c r="W2468" s="4"/>
    </row>
    <row r="2469" spans="1:206">
      <c r="A2469" s="4">
        <v>50</v>
      </c>
      <c r="B2469" s="4">
        <v>0</v>
      </c>
      <c r="C2469" s="4">
        <v>0</v>
      </c>
      <c r="D2469" s="4">
        <v>1</v>
      </c>
      <c r="E2469" s="4">
        <v>222</v>
      </c>
      <c r="F2469" s="4">
        <f>ROUND(Source!AO2465,O2469)</f>
        <v>0</v>
      </c>
      <c r="G2469" s="4" t="s">
        <v>75</v>
      </c>
      <c r="H2469" s="4" t="s">
        <v>76</v>
      </c>
      <c r="I2469" s="4"/>
      <c r="J2469" s="4"/>
      <c r="K2469" s="4">
        <v>222</v>
      </c>
      <c r="L2469" s="4">
        <v>3</v>
      </c>
      <c r="M2469" s="4">
        <v>3</v>
      </c>
      <c r="N2469" s="4" t="s">
        <v>3</v>
      </c>
      <c r="O2469" s="4">
        <v>2</v>
      </c>
      <c r="P2469" s="4"/>
      <c r="Q2469" s="4"/>
      <c r="R2469" s="4"/>
      <c r="S2469" s="4"/>
      <c r="T2469" s="4"/>
      <c r="U2469" s="4"/>
      <c r="V2469" s="4"/>
      <c r="W2469" s="4"/>
    </row>
    <row r="2470" spans="1:206">
      <c r="A2470" s="4">
        <v>50</v>
      </c>
      <c r="B2470" s="4">
        <v>0</v>
      </c>
      <c r="C2470" s="4">
        <v>0</v>
      </c>
      <c r="D2470" s="4">
        <v>1</v>
      </c>
      <c r="E2470" s="4">
        <v>225</v>
      </c>
      <c r="F2470" s="4">
        <f>ROUND(Source!AV2465,O2470)</f>
        <v>37.89</v>
      </c>
      <c r="G2470" s="4" t="s">
        <v>77</v>
      </c>
      <c r="H2470" s="4" t="s">
        <v>78</v>
      </c>
      <c r="I2470" s="4"/>
      <c r="J2470" s="4"/>
      <c r="K2470" s="4">
        <v>225</v>
      </c>
      <c r="L2470" s="4">
        <v>4</v>
      </c>
      <c r="M2470" s="4">
        <v>3</v>
      </c>
      <c r="N2470" s="4" t="s">
        <v>3</v>
      </c>
      <c r="O2470" s="4">
        <v>2</v>
      </c>
      <c r="P2470" s="4"/>
      <c r="Q2470" s="4"/>
      <c r="R2470" s="4"/>
      <c r="S2470" s="4"/>
      <c r="T2470" s="4"/>
      <c r="U2470" s="4"/>
      <c r="V2470" s="4"/>
      <c r="W2470" s="4"/>
    </row>
    <row r="2471" spans="1:206">
      <c r="A2471" s="4">
        <v>50</v>
      </c>
      <c r="B2471" s="4">
        <v>0</v>
      </c>
      <c r="C2471" s="4">
        <v>0</v>
      </c>
      <c r="D2471" s="4">
        <v>1</v>
      </c>
      <c r="E2471" s="4">
        <v>226</v>
      </c>
      <c r="F2471" s="4">
        <f>ROUND(Source!AW2465,O2471)</f>
        <v>37.89</v>
      </c>
      <c r="G2471" s="4" t="s">
        <v>79</v>
      </c>
      <c r="H2471" s="4" t="s">
        <v>80</v>
      </c>
      <c r="I2471" s="4"/>
      <c r="J2471" s="4"/>
      <c r="K2471" s="4">
        <v>226</v>
      </c>
      <c r="L2471" s="4">
        <v>5</v>
      </c>
      <c r="M2471" s="4">
        <v>3</v>
      </c>
      <c r="N2471" s="4" t="s">
        <v>3</v>
      </c>
      <c r="O2471" s="4">
        <v>2</v>
      </c>
      <c r="P2471" s="4"/>
      <c r="Q2471" s="4"/>
      <c r="R2471" s="4"/>
      <c r="S2471" s="4"/>
      <c r="T2471" s="4"/>
      <c r="U2471" s="4"/>
      <c r="V2471" s="4"/>
      <c r="W2471" s="4"/>
    </row>
    <row r="2472" spans="1:206">
      <c r="A2472" s="4">
        <v>50</v>
      </c>
      <c r="B2472" s="4">
        <v>0</v>
      </c>
      <c r="C2472" s="4">
        <v>0</v>
      </c>
      <c r="D2472" s="4">
        <v>1</v>
      </c>
      <c r="E2472" s="4">
        <v>227</v>
      </c>
      <c r="F2472" s="4">
        <f>ROUND(Source!AX2465,O2472)</f>
        <v>0</v>
      </c>
      <c r="G2472" s="4" t="s">
        <v>81</v>
      </c>
      <c r="H2472" s="4" t="s">
        <v>82</v>
      </c>
      <c r="I2472" s="4"/>
      <c r="J2472" s="4"/>
      <c r="K2472" s="4">
        <v>227</v>
      </c>
      <c r="L2472" s="4">
        <v>6</v>
      </c>
      <c r="M2472" s="4">
        <v>3</v>
      </c>
      <c r="N2472" s="4" t="s">
        <v>3</v>
      </c>
      <c r="O2472" s="4">
        <v>2</v>
      </c>
      <c r="P2472" s="4"/>
      <c r="Q2472" s="4"/>
      <c r="R2472" s="4"/>
      <c r="S2472" s="4"/>
      <c r="T2472" s="4"/>
      <c r="U2472" s="4"/>
      <c r="V2472" s="4"/>
      <c r="W2472" s="4"/>
    </row>
    <row r="2473" spans="1:206">
      <c r="A2473" s="4">
        <v>50</v>
      </c>
      <c r="B2473" s="4">
        <v>0</v>
      </c>
      <c r="C2473" s="4">
        <v>0</v>
      </c>
      <c r="D2473" s="4">
        <v>1</v>
      </c>
      <c r="E2473" s="4">
        <v>228</v>
      </c>
      <c r="F2473" s="4">
        <f>ROUND(Source!AY2465,O2473)</f>
        <v>37.89</v>
      </c>
      <c r="G2473" s="4" t="s">
        <v>83</v>
      </c>
      <c r="H2473" s="4" t="s">
        <v>84</v>
      </c>
      <c r="I2473" s="4"/>
      <c r="J2473" s="4"/>
      <c r="K2473" s="4">
        <v>228</v>
      </c>
      <c r="L2473" s="4">
        <v>7</v>
      </c>
      <c r="M2473" s="4">
        <v>3</v>
      </c>
      <c r="N2473" s="4" t="s">
        <v>3</v>
      </c>
      <c r="O2473" s="4">
        <v>2</v>
      </c>
      <c r="P2473" s="4"/>
      <c r="Q2473" s="4"/>
      <c r="R2473" s="4"/>
      <c r="S2473" s="4"/>
      <c r="T2473" s="4"/>
      <c r="U2473" s="4"/>
      <c r="V2473" s="4"/>
      <c r="W2473" s="4"/>
    </row>
    <row r="2474" spans="1:206">
      <c r="A2474" s="4">
        <v>50</v>
      </c>
      <c r="B2474" s="4">
        <v>0</v>
      </c>
      <c r="C2474" s="4">
        <v>0</v>
      </c>
      <c r="D2474" s="4">
        <v>1</v>
      </c>
      <c r="E2474" s="4">
        <v>216</v>
      </c>
      <c r="F2474" s="4">
        <f>ROUND(Source!AP2465,O2474)</f>
        <v>0</v>
      </c>
      <c r="G2474" s="4" t="s">
        <v>85</v>
      </c>
      <c r="H2474" s="4" t="s">
        <v>86</v>
      </c>
      <c r="I2474" s="4"/>
      <c r="J2474" s="4"/>
      <c r="K2474" s="4">
        <v>216</v>
      </c>
      <c r="L2474" s="4">
        <v>8</v>
      </c>
      <c r="M2474" s="4">
        <v>3</v>
      </c>
      <c r="N2474" s="4" t="s">
        <v>3</v>
      </c>
      <c r="O2474" s="4">
        <v>2</v>
      </c>
      <c r="P2474" s="4"/>
      <c r="Q2474" s="4"/>
      <c r="R2474" s="4"/>
      <c r="S2474" s="4"/>
      <c r="T2474" s="4"/>
      <c r="U2474" s="4"/>
      <c r="V2474" s="4"/>
      <c r="W2474" s="4"/>
    </row>
    <row r="2475" spans="1:206">
      <c r="A2475" s="4">
        <v>50</v>
      </c>
      <c r="B2475" s="4">
        <v>0</v>
      </c>
      <c r="C2475" s="4">
        <v>0</v>
      </c>
      <c r="D2475" s="4">
        <v>1</v>
      </c>
      <c r="E2475" s="4">
        <v>223</v>
      </c>
      <c r="F2475" s="4">
        <f>ROUND(Source!AQ2465,O2475)</f>
        <v>0</v>
      </c>
      <c r="G2475" s="4" t="s">
        <v>87</v>
      </c>
      <c r="H2475" s="4" t="s">
        <v>88</v>
      </c>
      <c r="I2475" s="4"/>
      <c r="J2475" s="4"/>
      <c r="K2475" s="4">
        <v>223</v>
      </c>
      <c r="L2475" s="4">
        <v>9</v>
      </c>
      <c r="M2475" s="4">
        <v>3</v>
      </c>
      <c r="N2475" s="4" t="s">
        <v>3</v>
      </c>
      <c r="O2475" s="4">
        <v>2</v>
      </c>
      <c r="P2475" s="4"/>
      <c r="Q2475" s="4"/>
      <c r="R2475" s="4"/>
      <c r="S2475" s="4"/>
      <c r="T2475" s="4"/>
      <c r="U2475" s="4"/>
      <c r="V2475" s="4"/>
      <c r="W2475" s="4"/>
    </row>
    <row r="2476" spans="1:206">
      <c r="A2476" s="4">
        <v>50</v>
      </c>
      <c r="B2476" s="4">
        <v>0</v>
      </c>
      <c r="C2476" s="4">
        <v>0</v>
      </c>
      <c r="D2476" s="4">
        <v>1</v>
      </c>
      <c r="E2476" s="4">
        <v>229</v>
      </c>
      <c r="F2476" s="4">
        <f>ROUND(Source!AZ2465,O2476)</f>
        <v>0</v>
      </c>
      <c r="G2476" s="4" t="s">
        <v>89</v>
      </c>
      <c r="H2476" s="4" t="s">
        <v>90</v>
      </c>
      <c r="I2476" s="4"/>
      <c r="J2476" s="4"/>
      <c r="K2476" s="4">
        <v>229</v>
      </c>
      <c r="L2476" s="4">
        <v>10</v>
      </c>
      <c r="M2476" s="4">
        <v>3</v>
      </c>
      <c r="N2476" s="4" t="s">
        <v>3</v>
      </c>
      <c r="O2476" s="4">
        <v>2</v>
      </c>
      <c r="P2476" s="4"/>
      <c r="Q2476" s="4"/>
      <c r="R2476" s="4"/>
      <c r="S2476" s="4"/>
      <c r="T2476" s="4"/>
      <c r="U2476" s="4"/>
      <c r="V2476" s="4"/>
      <c r="W2476" s="4"/>
    </row>
    <row r="2477" spans="1:206">
      <c r="A2477" s="4">
        <v>50</v>
      </c>
      <c r="B2477" s="4">
        <v>0</v>
      </c>
      <c r="C2477" s="4">
        <v>0</v>
      </c>
      <c r="D2477" s="4">
        <v>1</v>
      </c>
      <c r="E2477" s="4">
        <v>203</v>
      </c>
      <c r="F2477" s="4">
        <f>ROUND(Source!Q2465,O2477)</f>
        <v>170.24</v>
      </c>
      <c r="G2477" s="4" t="s">
        <v>91</v>
      </c>
      <c r="H2477" s="4" t="s">
        <v>92</v>
      </c>
      <c r="I2477" s="4"/>
      <c r="J2477" s="4"/>
      <c r="K2477" s="4">
        <v>203</v>
      </c>
      <c r="L2477" s="4">
        <v>11</v>
      </c>
      <c r="M2477" s="4">
        <v>3</v>
      </c>
      <c r="N2477" s="4" t="s">
        <v>3</v>
      </c>
      <c r="O2477" s="4">
        <v>2</v>
      </c>
      <c r="P2477" s="4"/>
      <c r="Q2477" s="4"/>
      <c r="R2477" s="4"/>
      <c r="S2477" s="4"/>
      <c r="T2477" s="4"/>
      <c r="U2477" s="4"/>
      <c r="V2477" s="4"/>
      <c r="W2477" s="4"/>
    </row>
    <row r="2478" spans="1:206">
      <c r="A2478" s="4">
        <v>50</v>
      </c>
      <c r="B2478" s="4">
        <v>0</v>
      </c>
      <c r="C2478" s="4">
        <v>0</v>
      </c>
      <c r="D2478" s="4">
        <v>1</v>
      </c>
      <c r="E2478" s="4">
        <v>231</v>
      </c>
      <c r="F2478" s="4">
        <f>ROUND(Source!BB2465,O2478)</f>
        <v>0</v>
      </c>
      <c r="G2478" s="4" t="s">
        <v>93</v>
      </c>
      <c r="H2478" s="4" t="s">
        <v>94</v>
      </c>
      <c r="I2478" s="4"/>
      <c r="J2478" s="4"/>
      <c r="K2478" s="4">
        <v>231</v>
      </c>
      <c r="L2478" s="4">
        <v>12</v>
      </c>
      <c r="M2478" s="4">
        <v>3</v>
      </c>
      <c r="N2478" s="4" t="s">
        <v>3</v>
      </c>
      <c r="O2478" s="4">
        <v>2</v>
      </c>
      <c r="P2478" s="4"/>
      <c r="Q2478" s="4"/>
      <c r="R2478" s="4"/>
      <c r="S2478" s="4"/>
      <c r="T2478" s="4"/>
      <c r="U2478" s="4"/>
      <c r="V2478" s="4"/>
      <c r="W2478" s="4"/>
    </row>
    <row r="2479" spans="1:206">
      <c r="A2479" s="4">
        <v>50</v>
      </c>
      <c r="B2479" s="4">
        <v>0</v>
      </c>
      <c r="C2479" s="4">
        <v>0</v>
      </c>
      <c r="D2479" s="4">
        <v>1</v>
      </c>
      <c r="E2479" s="4">
        <v>204</v>
      </c>
      <c r="F2479" s="4">
        <f>ROUND(Source!R2465,O2479)</f>
        <v>129.78</v>
      </c>
      <c r="G2479" s="4" t="s">
        <v>95</v>
      </c>
      <c r="H2479" s="4" t="s">
        <v>96</v>
      </c>
      <c r="I2479" s="4"/>
      <c r="J2479" s="4"/>
      <c r="K2479" s="4">
        <v>204</v>
      </c>
      <c r="L2479" s="4">
        <v>13</v>
      </c>
      <c r="M2479" s="4">
        <v>3</v>
      </c>
      <c r="N2479" s="4" t="s">
        <v>3</v>
      </c>
      <c r="O2479" s="4">
        <v>2</v>
      </c>
      <c r="P2479" s="4"/>
      <c r="Q2479" s="4"/>
      <c r="R2479" s="4"/>
      <c r="S2479" s="4"/>
      <c r="T2479" s="4"/>
      <c r="U2479" s="4"/>
      <c r="V2479" s="4"/>
      <c r="W2479" s="4"/>
    </row>
    <row r="2480" spans="1:206">
      <c r="A2480" s="4">
        <v>50</v>
      </c>
      <c r="B2480" s="4">
        <v>0</v>
      </c>
      <c r="C2480" s="4">
        <v>0</v>
      </c>
      <c r="D2480" s="4">
        <v>1</v>
      </c>
      <c r="E2480" s="4">
        <v>205</v>
      </c>
      <c r="F2480" s="4">
        <f>ROUND(Source!S2465,O2480)</f>
        <v>4749.8500000000004</v>
      </c>
      <c r="G2480" s="4" t="s">
        <v>97</v>
      </c>
      <c r="H2480" s="4" t="s">
        <v>98</v>
      </c>
      <c r="I2480" s="4"/>
      <c r="J2480" s="4"/>
      <c r="K2480" s="4">
        <v>205</v>
      </c>
      <c r="L2480" s="4">
        <v>14</v>
      </c>
      <c r="M2480" s="4">
        <v>3</v>
      </c>
      <c r="N2480" s="4" t="s">
        <v>3</v>
      </c>
      <c r="O2480" s="4">
        <v>2</v>
      </c>
      <c r="P2480" s="4"/>
      <c r="Q2480" s="4"/>
      <c r="R2480" s="4"/>
      <c r="S2480" s="4"/>
      <c r="T2480" s="4"/>
      <c r="U2480" s="4"/>
      <c r="V2480" s="4"/>
      <c r="W2480" s="4"/>
    </row>
    <row r="2481" spans="1:88">
      <c r="A2481" s="4">
        <v>50</v>
      </c>
      <c r="B2481" s="4">
        <v>0</v>
      </c>
      <c r="C2481" s="4">
        <v>0</v>
      </c>
      <c r="D2481" s="4">
        <v>1</v>
      </c>
      <c r="E2481" s="4">
        <v>232</v>
      </c>
      <c r="F2481" s="4">
        <f>ROUND(Source!BC2465,O2481)</f>
        <v>0</v>
      </c>
      <c r="G2481" s="4" t="s">
        <v>99</v>
      </c>
      <c r="H2481" s="4" t="s">
        <v>100</v>
      </c>
      <c r="I2481" s="4"/>
      <c r="J2481" s="4"/>
      <c r="K2481" s="4">
        <v>232</v>
      </c>
      <c r="L2481" s="4">
        <v>15</v>
      </c>
      <c r="M2481" s="4">
        <v>3</v>
      </c>
      <c r="N2481" s="4" t="s">
        <v>3</v>
      </c>
      <c r="O2481" s="4">
        <v>2</v>
      </c>
      <c r="P2481" s="4"/>
      <c r="Q2481" s="4"/>
      <c r="R2481" s="4"/>
      <c r="S2481" s="4"/>
      <c r="T2481" s="4"/>
      <c r="U2481" s="4"/>
      <c r="V2481" s="4"/>
      <c r="W2481" s="4"/>
    </row>
    <row r="2482" spans="1:88">
      <c r="A2482" s="4">
        <v>50</v>
      </c>
      <c r="B2482" s="4">
        <v>0</v>
      </c>
      <c r="C2482" s="4">
        <v>0</v>
      </c>
      <c r="D2482" s="4">
        <v>1</v>
      </c>
      <c r="E2482" s="4">
        <v>214</v>
      </c>
      <c r="F2482" s="4">
        <f>ROUND(Source!AS2465,O2482)</f>
        <v>9675.52</v>
      </c>
      <c r="G2482" s="4" t="s">
        <v>101</v>
      </c>
      <c r="H2482" s="4" t="s">
        <v>102</v>
      </c>
      <c r="I2482" s="4"/>
      <c r="J2482" s="4"/>
      <c r="K2482" s="4">
        <v>214</v>
      </c>
      <c r="L2482" s="4">
        <v>16</v>
      </c>
      <c r="M2482" s="4">
        <v>3</v>
      </c>
      <c r="N2482" s="4" t="s">
        <v>3</v>
      </c>
      <c r="O2482" s="4">
        <v>2</v>
      </c>
      <c r="P2482" s="4"/>
      <c r="Q2482" s="4"/>
      <c r="R2482" s="4"/>
      <c r="S2482" s="4"/>
      <c r="T2482" s="4"/>
      <c r="U2482" s="4"/>
      <c r="V2482" s="4"/>
      <c r="W2482" s="4"/>
    </row>
    <row r="2483" spans="1:88">
      <c r="A2483" s="4">
        <v>50</v>
      </c>
      <c r="B2483" s="4">
        <v>0</v>
      </c>
      <c r="C2483" s="4">
        <v>0</v>
      </c>
      <c r="D2483" s="4">
        <v>1</v>
      </c>
      <c r="E2483" s="4">
        <v>215</v>
      </c>
      <c r="F2483" s="4">
        <f>ROUND(Source!AT2465,O2483)</f>
        <v>1208.93</v>
      </c>
      <c r="G2483" s="4" t="s">
        <v>103</v>
      </c>
      <c r="H2483" s="4" t="s">
        <v>104</v>
      </c>
      <c r="I2483" s="4"/>
      <c r="J2483" s="4"/>
      <c r="K2483" s="4">
        <v>215</v>
      </c>
      <c r="L2483" s="4">
        <v>17</v>
      </c>
      <c r="M2483" s="4">
        <v>3</v>
      </c>
      <c r="N2483" s="4" t="s">
        <v>3</v>
      </c>
      <c r="O2483" s="4">
        <v>2</v>
      </c>
      <c r="P2483" s="4"/>
      <c r="Q2483" s="4"/>
      <c r="R2483" s="4"/>
      <c r="S2483" s="4"/>
      <c r="T2483" s="4"/>
      <c r="U2483" s="4"/>
      <c r="V2483" s="4"/>
      <c r="W2483" s="4"/>
    </row>
    <row r="2484" spans="1:88">
      <c r="A2484" s="4">
        <v>50</v>
      </c>
      <c r="B2484" s="4">
        <v>0</v>
      </c>
      <c r="C2484" s="4">
        <v>0</v>
      </c>
      <c r="D2484" s="4">
        <v>1</v>
      </c>
      <c r="E2484" s="4">
        <v>217</v>
      </c>
      <c r="F2484" s="4">
        <f>ROUND(Source!AU2465,O2484)</f>
        <v>0</v>
      </c>
      <c r="G2484" s="4" t="s">
        <v>105</v>
      </c>
      <c r="H2484" s="4" t="s">
        <v>106</v>
      </c>
      <c r="I2484" s="4"/>
      <c r="J2484" s="4"/>
      <c r="K2484" s="4">
        <v>217</v>
      </c>
      <c r="L2484" s="4">
        <v>18</v>
      </c>
      <c r="M2484" s="4">
        <v>3</v>
      </c>
      <c r="N2484" s="4" t="s">
        <v>3</v>
      </c>
      <c r="O2484" s="4">
        <v>2</v>
      </c>
      <c r="P2484" s="4"/>
      <c r="Q2484" s="4"/>
      <c r="R2484" s="4"/>
      <c r="S2484" s="4"/>
      <c r="T2484" s="4"/>
      <c r="U2484" s="4"/>
      <c r="V2484" s="4"/>
      <c r="W2484" s="4"/>
    </row>
    <row r="2485" spans="1:88">
      <c r="A2485" s="4">
        <v>50</v>
      </c>
      <c r="B2485" s="4">
        <v>0</v>
      </c>
      <c r="C2485" s="4">
        <v>0</v>
      </c>
      <c r="D2485" s="4">
        <v>1</v>
      </c>
      <c r="E2485" s="4">
        <v>230</v>
      </c>
      <c r="F2485" s="4">
        <f>ROUND(Source!BA2465,O2485)</f>
        <v>0</v>
      </c>
      <c r="G2485" s="4" t="s">
        <v>107</v>
      </c>
      <c r="H2485" s="4" t="s">
        <v>108</v>
      </c>
      <c r="I2485" s="4"/>
      <c r="J2485" s="4"/>
      <c r="K2485" s="4">
        <v>230</v>
      </c>
      <c r="L2485" s="4">
        <v>19</v>
      </c>
      <c r="M2485" s="4">
        <v>3</v>
      </c>
      <c r="N2485" s="4" t="s">
        <v>3</v>
      </c>
      <c r="O2485" s="4">
        <v>2</v>
      </c>
      <c r="P2485" s="4"/>
      <c r="Q2485" s="4"/>
      <c r="R2485" s="4"/>
      <c r="S2485" s="4"/>
      <c r="T2485" s="4"/>
      <c r="U2485" s="4"/>
      <c r="V2485" s="4"/>
      <c r="W2485" s="4"/>
    </row>
    <row r="2486" spans="1:88">
      <c r="A2486" s="4">
        <v>50</v>
      </c>
      <c r="B2486" s="4">
        <v>0</v>
      </c>
      <c r="C2486" s="4">
        <v>0</v>
      </c>
      <c r="D2486" s="4">
        <v>1</v>
      </c>
      <c r="E2486" s="4">
        <v>206</v>
      </c>
      <c r="F2486" s="4">
        <f>ROUND(Source!T2465,O2486)</f>
        <v>0</v>
      </c>
      <c r="G2486" s="4" t="s">
        <v>109</v>
      </c>
      <c r="H2486" s="4" t="s">
        <v>110</v>
      </c>
      <c r="I2486" s="4"/>
      <c r="J2486" s="4"/>
      <c r="K2486" s="4">
        <v>206</v>
      </c>
      <c r="L2486" s="4">
        <v>20</v>
      </c>
      <c r="M2486" s="4">
        <v>3</v>
      </c>
      <c r="N2486" s="4" t="s">
        <v>3</v>
      </c>
      <c r="O2486" s="4">
        <v>2</v>
      </c>
      <c r="P2486" s="4"/>
      <c r="Q2486" s="4"/>
      <c r="R2486" s="4"/>
      <c r="S2486" s="4"/>
      <c r="T2486" s="4"/>
      <c r="U2486" s="4"/>
      <c r="V2486" s="4"/>
      <c r="W2486" s="4"/>
    </row>
    <row r="2487" spans="1:88">
      <c r="A2487" s="4">
        <v>50</v>
      </c>
      <c r="B2487" s="4">
        <v>0</v>
      </c>
      <c r="C2487" s="4">
        <v>0</v>
      </c>
      <c r="D2487" s="4">
        <v>1</v>
      </c>
      <c r="E2487" s="4">
        <v>207</v>
      </c>
      <c r="F2487" s="4">
        <f>Source!U2465</f>
        <v>16.8293</v>
      </c>
      <c r="G2487" s="4" t="s">
        <v>111</v>
      </c>
      <c r="H2487" s="4" t="s">
        <v>112</v>
      </c>
      <c r="I2487" s="4"/>
      <c r="J2487" s="4"/>
      <c r="K2487" s="4">
        <v>207</v>
      </c>
      <c r="L2487" s="4">
        <v>21</v>
      </c>
      <c r="M2487" s="4">
        <v>3</v>
      </c>
      <c r="N2487" s="4" t="s">
        <v>3</v>
      </c>
      <c r="O2487" s="4">
        <v>-1</v>
      </c>
      <c r="P2487" s="4"/>
      <c r="Q2487" s="4"/>
      <c r="R2487" s="4"/>
      <c r="S2487" s="4"/>
      <c r="T2487" s="4"/>
      <c r="U2487" s="4"/>
      <c r="V2487" s="4"/>
      <c r="W2487" s="4"/>
    </row>
    <row r="2488" spans="1:88">
      <c r="A2488" s="4">
        <v>50</v>
      </c>
      <c r="B2488" s="4">
        <v>0</v>
      </c>
      <c r="C2488" s="4">
        <v>0</v>
      </c>
      <c r="D2488" s="4">
        <v>1</v>
      </c>
      <c r="E2488" s="4">
        <v>208</v>
      </c>
      <c r="F2488" s="4">
        <f>Source!V2465</f>
        <v>0.31110000000000004</v>
      </c>
      <c r="G2488" s="4" t="s">
        <v>113</v>
      </c>
      <c r="H2488" s="4" t="s">
        <v>114</v>
      </c>
      <c r="I2488" s="4"/>
      <c r="J2488" s="4"/>
      <c r="K2488" s="4">
        <v>208</v>
      </c>
      <c r="L2488" s="4">
        <v>22</v>
      </c>
      <c r="M2488" s="4">
        <v>3</v>
      </c>
      <c r="N2488" s="4" t="s">
        <v>3</v>
      </c>
      <c r="O2488" s="4">
        <v>-1</v>
      </c>
      <c r="P2488" s="4"/>
      <c r="Q2488" s="4"/>
      <c r="R2488" s="4"/>
      <c r="S2488" s="4"/>
      <c r="T2488" s="4"/>
      <c r="U2488" s="4"/>
      <c r="V2488" s="4"/>
      <c r="W2488" s="4"/>
    </row>
    <row r="2489" spans="1:88">
      <c r="A2489" s="4">
        <v>50</v>
      </c>
      <c r="B2489" s="4">
        <v>0</v>
      </c>
      <c r="C2489" s="4">
        <v>0</v>
      </c>
      <c r="D2489" s="4">
        <v>1</v>
      </c>
      <c r="E2489" s="4">
        <v>209</v>
      </c>
      <c r="F2489" s="4">
        <f>ROUND(Source!W2465,O2489)</f>
        <v>0</v>
      </c>
      <c r="G2489" s="4" t="s">
        <v>115</v>
      </c>
      <c r="H2489" s="4" t="s">
        <v>116</v>
      </c>
      <c r="I2489" s="4"/>
      <c r="J2489" s="4"/>
      <c r="K2489" s="4">
        <v>209</v>
      </c>
      <c r="L2489" s="4">
        <v>23</v>
      </c>
      <c r="M2489" s="4">
        <v>3</v>
      </c>
      <c r="N2489" s="4" t="s">
        <v>3</v>
      </c>
      <c r="O2489" s="4">
        <v>2</v>
      </c>
      <c r="P2489" s="4"/>
      <c r="Q2489" s="4"/>
      <c r="R2489" s="4"/>
      <c r="S2489" s="4"/>
      <c r="T2489" s="4"/>
      <c r="U2489" s="4"/>
      <c r="V2489" s="4"/>
      <c r="W2489" s="4"/>
    </row>
    <row r="2490" spans="1:88">
      <c r="A2490" s="4">
        <v>50</v>
      </c>
      <c r="B2490" s="4">
        <v>0</v>
      </c>
      <c r="C2490" s="4">
        <v>0</v>
      </c>
      <c r="D2490" s="4">
        <v>1</v>
      </c>
      <c r="E2490" s="4">
        <v>233</v>
      </c>
      <c r="F2490" s="4">
        <f>ROUND(Source!BD2465,O2490)</f>
        <v>0</v>
      </c>
      <c r="G2490" s="4" t="s">
        <v>117</v>
      </c>
      <c r="H2490" s="4" t="s">
        <v>118</v>
      </c>
      <c r="I2490" s="4"/>
      <c r="J2490" s="4"/>
      <c r="K2490" s="4">
        <v>233</v>
      </c>
      <c r="L2490" s="4">
        <v>24</v>
      </c>
      <c r="M2490" s="4">
        <v>3</v>
      </c>
      <c r="N2490" s="4" t="s">
        <v>3</v>
      </c>
      <c r="O2490" s="4">
        <v>2</v>
      </c>
      <c r="P2490" s="4"/>
      <c r="Q2490" s="4"/>
      <c r="R2490" s="4"/>
      <c r="S2490" s="4"/>
      <c r="T2490" s="4"/>
      <c r="U2490" s="4"/>
      <c r="V2490" s="4"/>
      <c r="W2490" s="4"/>
    </row>
    <row r="2491" spans="1:88">
      <c r="A2491" s="4">
        <v>50</v>
      </c>
      <c r="B2491" s="4">
        <v>0</v>
      </c>
      <c r="C2491" s="4">
        <v>0</v>
      </c>
      <c r="D2491" s="4">
        <v>1</v>
      </c>
      <c r="E2491" s="4">
        <v>210</v>
      </c>
      <c r="F2491" s="4">
        <f>ROUND(Source!X2465,O2491)</f>
        <v>3386.83</v>
      </c>
      <c r="G2491" s="4" t="s">
        <v>119</v>
      </c>
      <c r="H2491" s="4" t="s">
        <v>120</v>
      </c>
      <c r="I2491" s="4"/>
      <c r="J2491" s="4"/>
      <c r="K2491" s="4">
        <v>210</v>
      </c>
      <c r="L2491" s="4">
        <v>25</v>
      </c>
      <c r="M2491" s="4">
        <v>3</v>
      </c>
      <c r="N2491" s="4" t="s">
        <v>3</v>
      </c>
      <c r="O2491" s="4">
        <v>2</v>
      </c>
      <c r="P2491" s="4"/>
      <c r="Q2491" s="4"/>
      <c r="R2491" s="4"/>
      <c r="S2491" s="4"/>
      <c r="T2491" s="4"/>
      <c r="U2491" s="4"/>
      <c r="V2491" s="4"/>
      <c r="W2491" s="4"/>
    </row>
    <row r="2492" spans="1:88">
      <c r="A2492" s="4">
        <v>50</v>
      </c>
      <c r="B2492" s="4">
        <v>0</v>
      </c>
      <c r="C2492" s="4">
        <v>0</v>
      </c>
      <c r="D2492" s="4">
        <v>1</v>
      </c>
      <c r="E2492" s="4">
        <v>211</v>
      </c>
      <c r="F2492" s="4">
        <f>ROUND(Source!Y2465,O2492)</f>
        <v>2539.64</v>
      </c>
      <c r="G2492" s="4" t="s">
        <v>121</v>
      </c>
      <c r="H2492" s="4" t="s">
        <v>122</v>
      </c>
      <c r="I2492" s="4"/>
      <c r="J2492" s="4"/>
      <c r="K2492" s="4">
        <v>211</v>
      </c>
      <c r="L2492" s="4">
        <v>26</v>
      </c>
      <c r="M2492" s="4">
        <v>3</v>
      </c>
      <c r="N2492" s="4" t="s">
        <v>3</v>
      </c>
      <c r="O2492" s="4">
        <v>2</v>
      </c>
      <c r="P2492" s="4"/>
      <c r="Q2492" s="4"/>
      <c r="R2492" s="4"/>
      <c r="S2492" s="4"/>
      <c r="T2492" s="4"/>
      <c r="U2492" s="4"/>
      <c r="V2492" s="4"/>
      <c r="W2492" s="4"/>
    </row>
    <row r="2493" spans="1:88">
      <c r="A2493" s="4">
        <v>50</v>
      </c>
      <c r="B2493" s="4">
        <v>0</v>
      </c>
      <c r="C2493" s="4">
        <v>0</v>
      </c>
      <c r="D2493" s="4">
        <v>1</v>
      </c>
      <c r="E2493" s="4">
        <v>224</v>
      </c>
      <c r="F2493" s="4">
        <f>ROUND(Source!AR2465,O2493)</f>
        <v>10884.45</v>
      </c>
      <c r="G2493" s="4" t="s">
        <v>123</v>
      </c>
      <c r="H2493" s="4" t="s">
        <v>124</v>
      </c>
      <c r="I2493" s="4"/>
      <c r="J2493" s="4"/>
      <c r="K2493" s="4">
        <v>224</v>
      </c>
      <c r="L2493" s="4">
        <v>27</v>
      </c>
      <c r="M2493" s="4">
        <v>3</v>
      </c>
      <c r="N2493" s="4" t="s">
        <v>3</v>
      </c>
      <c r="O2493" s="4">
        <v>2</v>
      </c>
      <c r="P2493" s="4"/>
      <c r="Q2493" s="4"/>
      <c r="R2493" s="4"/>
      <c r="S2493" s="4"/>
      <c r="T2493" s="4"/>
      <c r="U2493" s="4"/>
      <c r="V2493" s="4"/>
      <c r="W2493" s="4"/>
    </row>
    <row r="2495" spans="1:88">
      <c r="A2495" s="1">
        <v>5</v>
      </c>
      <c r="B2495" s="1">
        <v>1</v>
      </c>
      <c r="C2495" s="1"/>
      <c r="D2495" s="1">
        <f>ROW(A2513)</f>
        <v>2513</v>
      </c>
      <c r="E2495" s="1"/>
      <c r="F2495" s="1" t="s">
        <v>15</v>
      </c>
      <c r="G2495" s="1" t="s">
        <v>128</v>
      </c>
      <c r="H2495" s="1" t="s">
        <v>3</v>
      </c>
      <c r="I2495" s="1">
        <v>0</v>
      </c>
      <c r="J2495" s="1"/>
      <c r="K2495" s="1">
        <v>0</v>
      </c>
      <c r="L2495" s="1"/>
      <c r="M2495" s="1" t="s">
        <v>3</v>
      </c>
      <c r="N2495" s="1"/>
      <c r="O2495" s="1"/>
      <c r="P2495" s="1"/>
      <c r="Q2495" s="1"/>
      <c r="R2495" s="1"/>
      <c r="S2495" s="1">
        <v>0</v>
      </c>
      <c r="T2495" s="1"/>
      <c r="U2495" s="1" t="s">
        <v>3</v>
      </c>
      <c r="V2495" s="1">
        <v>0</v>
      </c>
      <c r="W2495" s="1"/>
      <c r="X2495" s="1"/>
      <c r="Y2495" s="1"/>
      <c r="Z2495" s="1"/>
      <c r="AA2495" s="1"/>
      <c r="AB2495" s="1" t="s">
        <v>3</v>
      </c>
      <c r="AC2495" s="1" t="s">
        <v>3</v>
      </c>
      <c r="AD2495" s="1" t="s">
        <v>3</v>
      </c>
      <c r="AE2495" s="1" t="s">
        <v>3</v>
      </c>
      <c r="AF2495" s="1" t="s">
        <v>3</v>
      </c>
      <c r="AG2495" s="1" t="s">
        <v>3</v>
      </c>
      <c r="AH2495" s="1"/>
      <c r="AI2495" s="1"/>
      <c r="AJ2495" s="1"/>
      <c r="AK2495" s="1"/>
      <c r="AL2495" s="1"/>
      <c r="AM2495" s="1"/>
      <c r="AN2495" s="1"/>
      <c r="AO2495" s="1"/>
      <c r="AP2495" s="1" t="s">
        <v>3</v>
      </c>
      <c r="AQ2495" s="1" t="s">
        <v>3</v>
      </c>
      <c r="AR2495" s="1" t="s">
        <v>3</v>
      </c>
      <c r="AS2495" s="1"/>
      <c r="AT2495" s="1"/>
      <c r="AU2495" s="1"/>
      <c r="AV2495" s="1"/>
      <c r="AW2495" s="1"/>
      <c r="AX2495" s="1"/>
      <c r="AY2495" s="1"/>
      <c r="AZ2495" s="1" t="s">
        <v>3</v>
      </c>
      <c r="BA2495" s="1"/>
      <c r="BB2495" s="1" t="s">
        <v>3</v>
      </c>
      <c r="BC2495" s="1" t="s">
        <v>3</v>
      </c>
      <c r="BD2495" s="1" t="s">
        <v>3</v>
      </c>
      <c r="BE2495" s="1" t="s">
        <v>3</v>
      </c>
      <c r="BF2495" s="1" t="s">
        <v>3</v>
      </c>
      <c r="BG2495" s="1" t="s">
        <v>3</v>
      </c>
      <c r="BH2495" s="1" t="s">
        <v>3</v>
      </c>
      <c r="BI2495" s="1" t="s">
        <v>3</v>
      </c>
      <c r="BJ2495" s="1" t="s">
        <v>3</v>
      </c>
      <c r="BK2495" s="1" t="s">
        <v>3</v>
      </c>
      <c r="BL2495" s="1" t="s">
        <v>3</v>
      </c>
      <c r="BM2495" s="1" t="s">
        <v>3</v>
      </c>
      <c r="BN2495" s="1" t="s">
        <v>3</v>
      </c>
      <c r="BO2495" s="1" t="s">
        <v>3</v>
      </c>
      <c r="BP2495" s="1" t="s">
        <v>3</v>
      </c>
      <c r="BQ2495" s="1"/>
      <c r="BR2495" s="1"/>
      <c r="BS2495" s="1"/>
      <c r="BT2495" s="1"/>
      <c r="BU2495" s="1"/>
      <c r="BV2495" s="1"/>
      <c r="BW2495" s="1"/>
      <c r="BX2495" s="1">
        <v>0</v>
      </c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>
        <v>0</v>
      </c>
    </row>
    <row r="2497" spans="1:245">
      <c r="A2497" s="2">
        <v>52</v>
      </c>
      <c r="B2497" s="2">
        <f t="shared" ref="B2497:G2497" si="1787">B2513</f>
        <v>1</v>
      </c>
      <c r="C2497" s="2">
        <f t="shared" si="1787"/>
        <v>5</v>
      </c>
      <c r="D2497" s="2">
        <f t="shared" si="1787"/>
        <v>2495</v>
      </c>
      <c r="E2497" s="2">
        <f t="shared" si="1787"/>
        <v>0</v>
      </c>
      <c r="F2497" s="2" t="str">
        <f t="shared" si="1787"/>
        <v>Новый подраздел</v>
      </c>
      <c r="G2497" s="2" t="str">
        <f t="shared" si="1787"/>
        <v>ремонт</v>
      </c>
      <c r="H2497" s="2"/>
      <c r="I2497" s="2"/>
      <c r="J2497" s="2"/>
      <c r="K2497" s="2"/>
      <c r="L2497" s="2"/>
      <c r="M2497" s="2"/>
      <c r="N2497" s="2"/>
      <c r="O2497" s="2">
        <f t="shared" ref="O2497:AT2497" si="1788">O2513</f>
        <v>47291.95</v>
      </c>
      <c r="P2497" s="2">
        <f t="shared" si="1788"/>
        <v>29526.03</v>
      </c>
      <c r="Q2497" s="2">
        <f t="shared" si="1788"/>
        <v>850.12</v>
      </c>
      <c r="R2497" s="2">
        <f t="shared" si="1788"/>
        <v>297.02999999999997</v>
      </c>
      <c r="S2497" s="2">
        <f t="shared" si="1788"/>
        <v>16915.8</v>
      </c>
      <c r="T2497" s="2">
        <f t="shared" si="1788"/>
        <v>0</v>
      </c>
      <c r="U2497" s="2">
        <f t="shared" si="1788"/>
        <v>55.229090499999984</v>
      </c>
      <c r="V2497" s="2">
        <f t="shared" si="1788"/>
        <v>0.77549999999999997</v>
      </c>
      <c r="W2497" s="2">
        <f t="shared" si="1788"/>
        <v>52.78</v>
      </c>
      <c r="X2497" s="2">
        <f t="shared" si="1788"/>
        <v>14607.11</v>
      </c>
      <c r="Y2497" s="2">
        <f t="shared" si="1788"/>
        <v>7376.75</v>
      </c>
      <c r="Z2497" s="2">
        <f t="shared" si="1788"/>
        <v>0</v>
      </c>
      <c r="AA2497" s="2">
        <f t="shared" si="1788"/>
        <v>0</v>
      </c>
      <c r="AB2497" s="2">
        <f t="shared" si="1788"/>
        <v>47291.95</v>
      </c>
      <c r="AC2497" s="2">
        <f t="shared" si="1788"/>
        <v>29526.03</v>
      </c>
      <c r="AD2497" s="2">
        <f t="shared" si="1788"/>
        <v>850.12</v>
      </c>
      <c r="AE2497" s="2">
        <f t="shared" si="1788"/>
        <v>297.02999999999997</v>
      </c>
      <c r="AF2497" s="2">
        <f t="shared" si="1788"/>
        <v>16915.8</v>
      </c>
      <c r="AG2497" s="2">
        <f t="shared" si="1788"/>
        <v>0</v>
      </c>
      <c r="AH2497" s="2">
        <f t="shared" si="1788"/>
        <v>55.229090499999984</v>
      </c>
      <c r="AI2497" s="2">
        <f t="shared" si="1788"/>
        <v>0.77549999999999997</v>
      </c>
      <c r="AJ2497" s="2">
        <f t="shared" si="1788"/>
        <v>52.78</v>
      </c>
      <c r="AK2497" s="2">
        <f t="shared" si="1788"/>
        <v>14607.11</v>
      </c>
      <c r="AL2497" s="2">
        <f t="shared" si="1788"/>
        <v>7376.75</v>
      </c>
      <c r="AM2497" s="2">
        <f t="shared" si="1788"/>
        <v>0</v>
      </c>
      <c r="AN2497" s="2">
        <f t="shared" si="1788"/>
        <v>0</v>
      </c>
      <c r="AO2497" s="2">
        <f t="shared" si="1788"/>
        <v>0</v>
      </c>
      <c r="AP2497" s="2">
        <f t="shared" si="1788"/>
        <v>0</v>
      </c>
      <c r="AQ2497" s="2">
        <f t="shared" si="1788"/>
        <v>0</v>
      </c>
      <c r="AR2497" s="2">
        <f t="shared" si="1788"/>
        <v>69275.81</v>
      </c>
      <c r="AS2497" s="2">
        <f t="shared" si="1788"/>
        <v>67866.83</v>
      </c>
      <c r="AT2497" s="2">
        <f t="shared" si="1788"/>
        <v>1408.98</v>
      </c>
      <c r="AU2497" s="2">
        <f t="shared" ref="AU2497:BZ2497" si="1789">AU2513</f>
        <v>0</v>
      </c>
      <c r="AV2497" s="2">
        <f t="shared" si="1789"/>
        <v>29526.03</v>
      </c>
      <c r="AW2497" s="2">
        <f t="shared" si="1789"/>
        <v>29526.03</v>
      </c>
      <c r="AX2497" s="2">
        <f t="shared" si="1789"/>
        <v>0</v>
      </c>
      <c r="AY2497" s="2">
        <f t="shared" si="1789"/>
        <v>29526.03</v>
      </c>
      <c r="AZ2497" s="2">
        <f t="shared" si="1789"/>
        <v>0</v>
      </c>
      <c r="BA2497" s="2">
        <f t="shared" si="1789"/>
        <v>0</v>
      </c>
      <c r="BB2497" s="2">
        <f t="shared" si="1789"/>
        <v>0</v>
      </c>
      <c r="BC2497" s="2">
        <f t="shared" si="1789"/>
        <v>0</v>
      </c>
      <c r="BD2497" s="2">
        <f t="shared" si="1789"/>
        <v>248.1</v>
      </c>
      <c r="BE2497" s="2">
        <f t="shared" si="1789"/>
        <v>0</v>
      </c>
      <c r="BF2497" s="2">
        <f t="shared" si="1789"/>
        <v>0</v>
      </c>
      <c r="BG2497" s="2">
        <f t="shared" si="1789"/>
        <v>0</v>
      </c>
      <c r="BH2497" s="2">
        <f t="shared" si="1789"/>
        <v>0</v>
      </c>
      <c r="BI2497" s="2">
        <f t="shared" si="1789"/>
        <v>0</v>
      </c>
      <c r="BJ2497" s="2">
        <f t="shared" si="1789"/>
        <v>0</v>
      </c>
      <c r="BK2497" s="2">
        <f t="shared" si="1789"/>
        <v>0</v>
      </c>
      <c r="BL2497" s="2">
        <f t="shared" si="1789"/>
        <v>0</v>
      </c>
      <c r="BM2497" s="2">
        <f t="shared" si="1789"/>
        <v>0</v>
      </c>
      <c r="BN2497" s="2">
        <f t="shared" si="1789"/>
        <v>0</v>
      </c>
      <c r="BO2497" s="2">
        <f t="shared" si="1789"/>
        <v>0</v>
      </c>
      <c r="BP2497" s="2">
        <f t="shared" si="1789"/>
        <v>0</v>
      </c>
      <c r="BQ2497" s="2">
        <f t="shared" si="1789"/>
        <v>0</v>
      </c>
      <c r="BR2497" s="2">
        <f t="shared" si="1789"/>
        <v>0</v>
      </c>
      <c r="BS2497" s="2">
        <f t="shared" si="1789"/>
        <v>0</v>
      </c>
      <c r="BT2497" s="2">
        <f t="shared" si="1789"/>
        <v>0</v>
      </c>
      <c r="BU2497" s="2">
        <f t="shared" si="1789"/>
        <v>0</v>
      </c>
      <c r="BV2497" s="2">
        <f t="shared" si="1789"/>
        <v>0</v>
      </c>
      <c r="BW2497" s="2">
        <f t="shared" si="1789"/>
        <v>0</v>
      </c>
      <c r="BX2497" s="2">
        <f t="shared" si="1789"/>
        <v>0</v>
      </c>
      <c r="BY2497" s="2">
        <f t="shared" si="1789"/>
        <v>0</v>
      </c>
      <c r="BZ2497" s="2">
        <f t="shared" si="1789"/>
        <v>0</v>
      </c>
      <c r="CA2497" s="2">
        <f t="shared" ref="CA2497:DF2497" si="1790">CA2513</f>
        <v>69275.81</v>
      </c>
      <c r="CB2497" s="2">
        <f t="shared" si="1790"/>
        <v>67866.83</v>
      </c>
      <c r="CC2497" s="2">
        <f t="shared" si="1790"/>
        <v>1408.98</v>
      </c>
      <c r="CD2497" s="2">
        <f t="shared" si="1790"/>
        <v>0</v>
      </c>
      <c r="CE2497" s="2">
        <f t="shared" si="1790"/>
        <v>29526.03</v>
      </c>
      <c r="CF2497" s="2">
        <f t="shared" si="1790"/>
        <v>29526.03</v>
      </c>
      <c r="CG2497" s="2">
        <f t="shared" si="1790"/>
        <v>0</v>
      </c>
      <c r="CH2497" s="2">
        <f t="shared" si="1790"/>
        <v>29526.03</v>
      </c>
      <c r="CI2497" s="2">
        <f t="shared" si="1790"/>
        <v>0</v>
      </c>
      <c r="CJ2497" s="2">
        <f t="shared" si="1790"/>
        <v>0</v>
      </c>
      <c r="CK2497" s="2">
        <f t="shared" si="1790"/>
        <v>0</v>
      </c>
      <c r="CL2497" s="2">
        <f t="shared" si="1790"/>
        <v>0</v>
      </c>
      <c r="CM2497" s="2">
        <f t="shared" si="1790"/>
        <v>248.1</v>
      </c>
      <c r="CN2497" s="2">
        <f t="shared" si="1790"/>
        <v>0</v>
      </c>
      <c r="CO2497" s="2">
        <f t="shared" si="1790"/>
        <v>0</v>
      </c>
      <c r="CP2497" s="2">
        <f t="shared" si="1790"/>
        <v>0</v>
      </c>
      <c r="CQ2497" s="2">
        <f t="shared" si="1790"/>
        <v>0</v>
      </c>
      <c r="CR2497" s="2">
        <f t="shared" si="1790"/>
        <v>0</v>
      </c>
      <c r="CS2497" s="2">
        <f t="shared" si="1790"/>
        <v>0</v>
      </c>
      <c r="CT2497" s="2">
        <f t="shared" si="1790"/>
        <v>0</v>
      </c>
      <c r="CU2497" s="2">
        <f t="shared" si="1790"/>
        <v>0</v>
      </c>
      <c r="CV2497" s="2">
        <f t="shared" si="1790"/>
        <v>0</v>
      </c>
      <c r="CW2497" s="2">
        <f t="shared" si="1790"/>
        <v>0</v>
      </c>
      <c r="CX2497" s="2">
        <f t="shared" si="1790"/>
        <v>0</v>
      </c>
      <c r="CY2497" s="2">
        <f t="shared" si="1790"/>
        <v>0</v>
      </c>
      <c r="CZ2497" s="2">
        <f t="shared" si="1790"/>
        <v>0</v>
      </c>
      <c r="DA2497" s="2">
        <f t="shared" si="1790"/>
        <v>0</v>
      </c>
      <c r="DB2497" s="2">
        <f t="shared" si="1790"/>
        <v>0</v>
      </c>
      <c r="DC2497" s="2">
        <f t="shared" si="1790"/>
        <v>0</v>
      </c>
      <c r="DD2497" s="2">
        <f t="shared" si="1790"/>
        <v>0</v>
      </c>
      <c r="DE2497" s="2">
        <f t="shared" si="1790"/>
        <v>0</v>
      </c>
      <c r="DF2497" s="2">
        <f t="shared" si="1790"/>
        <v>0</v>
      </c>
      <c r="DG2497" s="3">
        <f t="shared" ref="DG2497:EL2497" si="1791">DG2513</f>
        <v>0</v>
      </c>
      <c r="DH2497" s="3">
        <f t="shared" si="1791"/>
        <v>0</v>
      </c>
      <c r="DI2497" s="3">
        <f t="shared" si="1791"/>
        <v>0</v>
      </c>
      <c r="DJ2497" s="3">
        <f t="shared" si="1791"/>
        <v>0</v>
      </c>
      <c r="DK2497" s="3">
        <f t="shared" si="1791"/>
        <v>0</v>
      </c>
      <c r="DL2497" s="3">
        <f t="shared" si="1791"/>
        <v>0</v>
      </c>
      <c r="DM2497" s="3">
        <f t="shared" si="1791"/>
        <v>0</v>
      </c>
      <c r="DN2497" s="3">
        <f t="shared" si="1791"/>
        <v>0</v>
      </c>
      <c r="DO2497" s="3">
        <f t="shared" si="1791"/>
        <v>0</v>
      </c>
      <c r="DP2497" s="3">
        <f t="shared" si="1791"/>
        <v>0</v>
      </c>
      <c r="DQ2497" s="3">
        <f t="shared" si="1791"/>
        <v>0</v>
      </c>
      <c r="DR2497" s="3">
        <f t="shared" si="1791"/>
        <v>0</v>
      </c>
      <c r="DS2497" s="3">
        <f t="shared" si="1791"/>
        <v>0</v>
      </c>
      <c r="DT2497" s="3">
        <f t="shared" si="1791"/>
        <v>0</v>
      </c>
      <c r="DU2497" s="3">
        <f t="shared" si="1791"/>
        <v>0</v>
      </c>
      <c r="DV2497" s="3">
        <f t="shared" si="1791"/>
        <v>0</v>
      </c>
      <c r="DW2497" s="3">
        <f t="shared" si="1791"/>
        <v>0</v>
      </c>
      <c r="DX2497" s="3">
        <f t="shared" si="1791"/>
        <v>0</v>
      </c>
      <c r="DY2497" s="3">
        <f t="shared" si="1791"/>
        <v>0</v>
      </c>
      <c r="DZ2497" s="3">
        <f t="shared" si="1791"/>
        <v>0</v>
      </c>
      <c r="EA2497" s="3">
        <f t="shared" si="1791"/>
        <v>0</v>
      </c>
      <c r="EB2497" s="3">
        <f t="shared" si="1791"/>
        <v>0</v>
      </c>
      <c r="EC2497" s="3">
        <f t="shared" si="1791"/>
        <v>0</v>
      </c>
      <c r="ED2497" s="3">
        <f t="shared" si="1791"/>
        <v>0</v>
      </c>
      <c r="EE2497" s="3">
        <f t="shared" si="1791"/>
        <v>0</v>
      </c>
      <c r="EF2497" s="3">
        <f t="shared" si="1791"/>
        <v>0</v>
      </c>
      <c r="EG2497" s="3">
        <f t="shared" si="1791"/>
        <v>0</v>
      </c>
      <c r="EH2497" s="3">
        <f t="shared" si="1791"/>
        <v>0</v>
      </c>
      <c r="EI2497" s="3">
        <f t="shared" si="1791"/>
        <v>0</v>
      </c>
      <c r="EJ2497" s="3">
        <f t="shared" si="1791"/>
        <v>0</v>
      </c>
      <c r="EK2497" s="3">
        <f t="shared" si="1791"/>
        <v>0</v>
      </c>
      <c r="EL2497" s="3">
        <f t="shared" si="1791"/>
        <v>0</v>
      </c>
      <c r="EM2497" s="3">
        <f t="shared" ref="EM2497:FR2497" si="1792">EM2513</f>
        <v>0</v>
      </c>
      <c r="EN2497" s="3">
        <f t="shared" si="1792"/>
        <v>0</v>
      </c>
      <c r="EO2497" s="3">
        <f t="shared" si="1792"/>
        <v>0</v>
      </c>
      <c r="EP2497" s="3">
        <f t="shared" si="1792"/>
        <v>0</v>
      </c>
      <c r="EQ2497" s="3">
        <f t="shared" si="1792"/>
        <v>0</v>
      </c>
      <c r="ER2497" s="3">
        <f t="shared" si="1792"/>
        <v>0</v>
      </c>
      <c r="ES2497" s="3">
        <f t="shared" si="1792"/>
        <v>0</v>
      </c>
      <c r="ET2497" s="3">
        <f t="shared" si="1792"/>
        <v>0</v>
      </c>
      <c r="EU2497" s="3">
        <f t="shared" si="1792"/>
        <v>0</v>
      </c>
      <c r="EV2497" s="3">
        <f t="shared" si="1792"/>
        <v>0</v>
      </c>
      <c r="EW2497" s="3">
        <f t="shared" si="1792"/>
        <v>0</v>
      </c>
      <c r="EX2497" s="3">
        <f t="shared" si="1792"/>
        <v>0</v>
      </c>
      <c r="EY2497" s="3">
        <f t="shared" si="1792"/>
        <v>0</v>
      </c>
      <c r="EZ2497" s="3">
        <f t="shared" si="1792"/>
        <v>0</v>
      </c>
      <c r="FA2497" s="3">
        <f t="shared" si="1792"/>
        <v>0</v>
      </c>
      <c r="FB2497" s="3">
        <f t="shared" si="1792"/>
        <v>0</v>
      </c>
      <c r="FC2497" s="3">
        <f t="shared" si="1792"/>
        <v>0</v>
      </c>
      <c r="FD2497" s="3">
        <f t="shared" si="1792"/>
        <v>0</v>
      </c>
      <c r="FE2497" s="3">
        <f t="shared" si="1792"/>
        <v>0</v>
      </c>
      <c r="FF2497" s="3">
        <f t="shared" si="1792"/>
        <v>0</v>
      </c>
      <c r="FG2497" s="3">
        <f t="shared" si="1792"/>
        <v>0</v>
      </c>
      <c r="FH2497" s="3">
        <f t="shared" si="1792"/>
        <v>0</v>
      </c>
      <c r="FI2497" s="3">
        <f t="shared" si="1792"/>
        <v>0</v>
      </c>
      <c r="FJ2497" s="3">
        <f t="shared" si="1792"/>
        <v>0</v>
      </c>
      <c r="FK2497" s="3">
        <f t="shared" si="1792"/>
        <v>0</v>
      </c>
      <c r="FL2497" s="3">
        <f t="shared" si="1792"/>
        <v>0</v>
      </c>
      <c r="FM2497" s="3">
        <f t="shared" si="1792"/>
        <v>0</v>
      </c>
      <c r="FN2497" s="3">
        <f t="shared" si="1792"/>
        <v>0</v>
      </c>
      <c r="FO2497" s="3">
        <f t="shared" si="1792"/>
        <v>0</v>
      </c>
      <c r="FP2497" s="3">
        <f t="shared" si="1792"/>
        <v>0</v>
      </c>
      <c r="FQ2497" s="3">
        <f t="shared" si="1792"/>
        <v>0</v>
      </c>
      <c r="FR2497" s="3">
        <f t="shared" si="1792"/>
        <v>0</v>
      </c>
      <c r="FS2497" s="3">
        <f t="shared" ref="FS2497:GX2497" si="1793">FS2513</f>
        <v>0</v>
      </c>
      <c r="FT2497" s="3">
        <f t="shared" si="1793"/>
        <v>0</v>
      </c>
      <c r="FU2497" s="3">
        <f t="shared" si="1793"/>
        <v>0</v>
      </c>
      <c r="FV2497" s="3">
        <f t="shared" si="1793"/>
        <v>0</v>
      </c>
      <c r="FW2497" s="3">
        <f t="shared" si="1793"/>
        <v>0</v>
      </c>
      <c r="FX2497" s="3">
        <f t="shared" si="1793"/>
        <v>0</v>
      </c>
      <c r="FY2497" s="3">
        <f t="shared" si="1793"/>
        <v>0</v>
      </c>
      <c r="FZ2497" s="3">
        <f t="shared" si="1793"/>
        <v>0</v>
      </c>
      <c r="GA2497" s="3">
        <f t="shared" si="1793"/>
        <v>0</v>
      </c>
      <c r="GB2497" s="3">
        <f t="shared" si="1793"/>
        <v>0</v>
      </c>
      <c r="GC2497" s="3">
        <f t="shared" si="1793"/>
        <v>0</v>
      </c>
      <c r="GD2497" s="3">
        <f t="shared" si="1793"/>
        <v>0</v>
      </c>
      <c r="GE2497" s="3">
        <f t="shared" si="1793"/>
        <v>0</v>
      </c>
      <c r="GF2497" s="3">
        <f t="shared" si="1793"/>
        <v>0</v>
      </c>
      <c r="GG2497" s="3">
        <f t="shared" si="1793"/>
        <v>0</v>
      </c>
      <c r="GH2497" s="3">
        <f t="shared" si="1793"/>
        <v>0</v>
      </c>
      <c r="GI2497" s="3">
        <f t="shared" si="1793"/>
        <v>0</v>
      </c>
      <c r="GJ2497" s="3">
        <f t="shared" si="1793"/>
        <v>0</v>
      </c>
      <c r="GK2497" s="3">
        <f t="shared" si="1793"/>
        <v>0</v>
      </c>
      <c r="GL2497" s="3">
        <f t="shared" si="1793"/>
        <v>0</v>
      </c>
      <c r="GM2497" s="3">
        <f t="shared" si="1793"/>
        <v>0</v>
      </c>
      <c r="GN2497" s="3">
        <f t="shared" si="1793"/>
        <v>0</v>
      </c>
      <c r="GO2497" s="3">
        <f t="shared" si="1793"/>
        <v>0</v>
      </c>
      <c r="GP2497" s="3">
        <f t="shared" si="1793"/>
        <v>0</v>
      </c>
      <c r="GQ2497" s="3">
        <f t="shared" si="1793"/>
        <v>0</v>
      </c>
      <c r="GR2497" s="3">
        <f t="shared" si="1793"/>
        <v>0</v>
      </c>
      <c r="GS2497" s="3">
        <f t="shared" si="1793"/>
        <v>0</v>
      </c>
      <c r="GT2497" s="3">
        <f t="shared" si="1793"/>
        <v>0</v>
      </c>
      <c r="GU2497" s="3">
        <f t="shared" si="1793"/>
        <v>0</v>
      </c>
      <c r="GV2497" s="3">
        <f t="shared" si="1793"/>
        <v>0</v>
      </c>
      <c r="GW2497" s="3">
        <f t="shared" si="1793"/>
        <v>0</v>
      </c>
      <c r="GX2497" s="3">
        <f t="shared" si="1793"/>
        <v>0</v>
      </c>
    </row>
    <row r="2499" spans="1:245">
      <c r="A2499">
        <v>17</v>
      </c>
      <c r="B2499">
        <v>1</v>
      </c>
      <c r="C2499">
        <f>ROW(SmtRes!A2618)</f>
        <v>2618</v>
      </c>
      <c r="D2499">
        <f>ROW(EtalonRes!A2547)</f>
        <v>2547</v>
      </c>
      <c r="E2499" t="s">
        <v>17</v>
      </c>
      <c r="F2499" t="s">
        <v>452</v>
      </c>
      <c r="G2499" t="s">
        <v>453</v>
      </c>
      <c r="H2499" t="s">
        <v>454</v>
      </c>
      <c r="I2499">
        <f>ROUND(3.1/100,9)</f>
        <v>3.1E-2</v>
      </c>
      <c r="J2499">
        <v>0</v>
      </c>
      <c r="K2499">
        <f>ROUND(3.1/100,9)</f>
        <v>3.1E-2</v>
      </c>
      <c r="O2499">
        <f t="shared" ref="O2499:O2511" si="1794">ROUND(CP2499,2)</f>
        <v>506.15</v>
      </c>
      <c r="P2499">
        <f t="shared" ref="P2499:P2511" si="1795">ROUND(CQ2499*I2499,2)</f>
        <v>182.08</v>
      </c>
      <c r="Q2499">
        <f t="shared" ref="Q2499:Q2511" si="1796">ROUND(CR2499*I2499,2)</f>
        <v>3.18</v>
      </c>
      <c r="R2499">
        <f t="shared" ref="R2499:R2511" si="1797">ROUND(CS2499*I2499,2)</f>
        <v>1.38</v>
      </c>
      <c r="S2499">
        <f t="shared" ref="S2499:S2511" si="1798">ROUND(CT2499*I2499,2)</f>
        <v>320.89</v>
      </c>
      <c r="T2499">
        <f t="shared" ref="T2499:T2511" si="1799">ROUND(CU2499*I2499,2)</f>
        <v>0</v>
      </c>
      <c r="U2499">
        <f t="shared" ref="U2499:U2511" si="1800">CV2499*I2499</f>
        <v>1.12375</v>
      </c>
      <c r="V2499">
        <f t="shared" ref="V2499:V2511" si="1801">CW2499*I2499</f>
        <v>3.1000000000000003E-3</v>
      </c>
      <c r="W2499">
        <f t="shared" ref="W2499:W2511" si="1802">ROUND(CX2499*I2499,2)</f>
        <v>0</v>
      </c>
      <c r="X2499">
        <f t="shared" ref="X2499:X2511" si="1803">ROUND(CY2499,2)</f>
        <v>219.14</v>
      </c>
      <c r="Y2499">
        <f t="shared" ref="Y2499:Y2511" si="1804">ROUND(CZ2499,2)</f>
        <v>128.91</v>
      </c>
      <c r="AA2499">
        <v>35863109</v>
      </c>
      <c r="AB2499">
        <f t="shared" ref="AB2499:AB2511" si="1805">ROUND((AC2499+AD2499+AF2499),2)</f>
        <v>1808.52</v>
      </c>
      <c r="AC2499">
        <f t="shared" ref="AC2499:AC2511" si="1806">ROUND((ES2499),2)</f>
        <v>1486.96</v>
      </c>
      <c r="AD2499">
        <f>ROUND((((ET2499)-(EU2499))+AE2499),2)</f>
        <v>8.36</v>
      </c>
      <c r="AE2499">
        <f>ROUND((EU2499),2)</f>
        <v>1.35</v>
      </c>
      <c r="AF2499">
        <f>ROUND((EV2499),2)</f>
        <v>313.2</v>
      </c>
      <c r="AG2499">
        <f t="shared" ref="AG2499:AG2511" si="1807">ROUND((AP2499),2)</f>
        <v>0</v>
      </c>
      <c r="AH2499">
        <f>(EW2499)</f>
        <v>36.25</v>
      </c>
      <c r="AI2499">
        <f>(EX2499)</f>
        <v>0.1</v>
      </c>
      <c r="AJ2499">
        <f t="shared" ref="AJ2499:AJ2511" si="1808">(AS2499)</f>
        <v>0</v>
      </c>
      <c r="AK2499">
        <v>1808.52</v>
      </c>
      <c r="AL2499">
        <v>1486.96</v>
      </c>
      <c r="AM2499">
        <v>8.36</v>
      </c>
      <c r="AN2499">
        <v>1.35</v>
      </c>
      <c r="AO2499">
        <v>313.2</v>
      </c>
      <c r="AP2499">
        <v>0</v>
      </c>
      <c r="AQ2499">
        <v>36.25</v>
      </c>
      <c r="AR2499">
        <v>0.1</v>
      </c>
      <c r="AS2499">
        <v>0</v>
      </c>
      <c r="AT2499">
        <v>68</v>
      </c>
      <c r="AU2499">
        <v>40</v>
      </c>
      <c r="AV2499">
        <v>1</v>
      </c>
      <c r="AW2499">
        <v>1</v>
      </c>
      <c r="AZ2499">
        <v>1</v>
      </c>
      <c r="BA2499">
        <v>33.049999999999997</v>
      </c>
      <c r="BB2499">
        <v>12.28</v>
      </c>
      <c r="BC2499">
        <v>3.95</v>
      </c>
      <c r="BD2499" t="s">
        <v>3</v>
      </c>
      <c r="BE2499" t="s">
        <v>3</v>
      </c>
      <c r="BF2499" t="s">
        <v>3</v>
      </c>
      <c r="BG2499" t="s">
        <v>3</v>
      </c>
      <c r="BH2499">
        <v>0</v>
      </c>
      <c r="BI2499">
        <v>1</v>
      </c>
      <c r="BJ2499" t="s">
        <v>455</v>
      </c>
      <c r="BM2499">
        <v>62001</v>
      </c>
      <c r="BN2499">
        <v>0</v>
      </c>
      <c r="BO2499" t="s">
        <v>452</v>
      </c>
      <c r="BP2499">
        <v>1</v>
      </c>
      <c r="BQ2499">
        <v>6</v>
      </c>
      <c r="BR2499">
        <v>0</v>
      </c>
      <c r="BS2499">
        <v>33.049999999999997</v>
      </c>
      <c r="BT2499">
        <v>1</v>
      </c>
      <c r="BU2499">
        <v>1</v>
      </c>
      <c r="BV2499">
        <v>1</v>
      </c>
      <c r="BW2499">
        <v>1</v>
      </c>
      <c r="BX2499">
        <v>1</v>
      </c>
      <c r="BY2499" t="s">
        <v>3</v>
      </c>
      <c r="BZ2499">
        <v>80</v>
      </c>
      <c r="CA2499">
        <v>50</v>
      </c>
      <c r="CB2499" t="s">
        <v>3</v>
      </c>
      <c r="CE2499">
        <v>0</v>
      </c>
      <c r="CF2499">
        <v>0</v>
      </c>
      <c r="CG2499">
        <v>0</v>
      </c>
      <c r="CM2499">
        <v>0</v>
      </c>
      <c r="CN2499" t="s">
        <v>3</v>
      </c>
      <c r="CO2499">
        <v>0</v>
      </c>
      <c r="CP2499">
        <f t="shared" ref="CP2499:CP2511" si="1809">(P2499+Q2499+S2499)</f>
        <v>506.15</v>
      </c>
      <c r="CQ2499">
        <f t="shared" ref="CQ2499:CQ2511" si="1810">AC2499*BC2499</f>
        <v>5873.4920000000002</v>
      </c>
      <c r="CR2499">
        <f t="shared" ref="CR2499:CR2511" si="1811">AD2499*BB2499</f>
        <v>102.66079999999999</v>
      </c>
      <c r="CS2499">
        <f t="shared" ref="CS2499:CS2511" si="1812">AE2499*BS2499</f>
        <v>44.6175</v>
      </c>
      <c r="CT2499">
        <f t="shared" ref="CT2499:CT2511" si="1813">AF2499*BA2499</f>
        <v>10351.259999999998</v>
      </c>
      <c r="CU2499">
        <f t="shared" ref="CU2499:CU2511" si="1814">AG2499</f>
        <v>0</v>
      </c>
      <c r="CV2499">
        <f t="shared" ref="CV2499:CV2511" si="1815">AH2499</f>
        <v>36.25</v>
      </c>
      <c r="CW2499">
        <f t="shared" ref="CW2499:CW2511" si="1816">AI2499</f>
        <v>0.1</v>
      </c>
      <c r="CX2499">
        <f t="shared" ref="CX2499:CX2511" si="1817">AJ2499</f>
        <v>0</v>
      </c>
      <c r="CY2499">
        <f t="shared" ref="CY2499:CY2511" si="1818">(((S2499+R2499)*AT2499)/100)</f>
        <v>219.14359999999999</v>
      </c>
      <c r="CZ2499">
        <f t="shared" ref="CZ2499:CZ2511" si="1819">(((S2499+R2499)*AU2499)/100)</f>
        <v>128.90799999999999</v>
      </c>
      <c r="DC2499" t="s">
        <v>3</v>
      </c>
      <c r="DD2499" t="s">
        <v>3</v>
      </c>
      <c r="DE2499" t="s">
        <v>3</v>
      </c>
      <c r="DF2499" t="s">
        <v>3</v>
      </c>
      <c r="DG2499" t="s">
        <v>3</v>
      </c>
      <c r="DH2499" t="s">
        <v>3</v>
      </c>
      <c r="DI2499" t="s">
        <v>3</v>
      </c>
      <c r="DJ2499" t="s">
        <v>3</v>
      </c>
      <c r="DK2499" t="s">
        <v>3</v>
      </c>
      <c r="DL2499" t="s">
        <v>3</v>
      </c>
      <c r="DM2499" t="s">
        <v>3</v>
      </c>
      <c r="DN2499">
        <v>0</v>
      </c>
      <c r="DO2499">
        <v>0</v>
      </c>
      <c r="DP2499">
        <v>1</v>
      </c>
      <c r="DQ2499">
        <v>1</v>
      </c>
      <c r="DU2499">
        <v>1005</v>
      </c>
      <c r="DV2499" t="s">
        <v>454</v>
      </c>
      <c r="DW2499" t="s">
        <v>454</v>
      </c>
      <c r="DX2499">
        <v>100</v>
      </c>
      <c r="DZ2499" t="s">
        <v>3</v>
      </c>
      <c r="EA2499" t="s">
        <v>3</v>
      </c>
      <c r="EB2499" t="s">
        <v>3</v>
      </c>
      <c r="EC2499" t="s">
        <v>3</v>
      </c>
      <c r="EE2499">
        <v>29085595</v>
      </c>
      <c r="EF2499">
        <v>6</v>
      </c>
      <c r="EG2499" t="s">
        <v>22</v>
      </c>
      <c r="EH2499">
        <v>0</v>
      </c>
      <c r="EI2499" t="s">
        <v>3</v>
      </c>
      <c r="EJ2499">
        <v>1</v>
      </c>
      <c r="EK2499">
        <v>62001</v>
      </c>
      <c r="EL2499" t="s">
        <v>456</v>
      </c>
      <c r="EM2499" t="s">
        <v>457</v>
      </c>
      <c r="EO2499" t="s">
        <v>3</v>
      </c>
      <c r="EQ2499">
        <v>0</v>
      </c>
      <c r="ER2499">
        <v>1808.52</v>
      </c>
      <c r="ES2499">
        <v>1486.96</v>
      </c>
      <c r="ET2499">
        <v>8.36</v>
      </c>
      <c r="EU2499">
        <v>1.35</v>
      </c>
      <c r="EV2499">
        <v>313.2</v>
      </c>
      <c r="EW2499">
        <v>36.25</v>
      </c>
      <c r="EX2499">
        <v>0.1</v>
      </c>
      <c r="EY2499">
        <v>0</v>
      </c>
      <c r="FQ2499">
        <v>0</v>
      </c>
      <c r="FR2499">
        <f t="shared" ref="FR2499:FR2511" si="1820">ROUND(IF(AND(BH2499=3,BI2499=3),P2499,0),2)</f>
        <v>0</v>
      </c>
      <c r="FS2499">
        <v>0</v>
      </c>
      <c r="FV2499" t="s">
        <v>25</v>
      </c>
      <c r="FW2499" t="s">
        <v>26</v>
      </c>
      <c r="FX2499">
        <v>80</v>
      </c>
      <c r="FY2499">
        <v>50</v>
      </c>
      <c r="GA2499" t="s">
        <v>3</v>
      </c>
      <c r="GD2499">
        <v>1</v>
      </c>
      <c r="GF2499">
        <v>-451677371</v>
      </c>
      <c r="GG2499">
        <v>2</v>
      </c>
      <c r="GH2499">
        <v>1</v>
      </c>
      <c r="GI2499">
        <v>2</v>
      </c>
      <c r="GJ2499">
        <v>0</v>
      </c>
      <c r="GK2499">
        <v>0</v>
      </c>
      <c r="GL2499">
        <f t="shared" ref="GL2499:GL2511" si="1821">ROUND(IF(AND(BH2499=3,BI2499=3,FS2499&lt;&gt;0),P2499,0),2)</f>
        <v>0</v>
      </c>
      <c r="GM2499">
        <f t="shared" ref="GM2499:GM2511" si="1822">ROUND(O2499+X2499+Y2499,2)+GX2499</f>
        <v>854.2</v>
      </c>
      <c r="GN2499">
        <f t="shared" ref="GN2499:GN2511" si="1823">IF(OR(BI2499=0,BI2499=1),ROUND(O2499+X2499+Y2499,2),0)</f>
        <v>854.2</v>
      </c>
      <c r="GO2499">
        <f t="shared" ref="GO2499:GO2511" si="1824">IF(BI2499=2,ROUND(O2499+X2499+Y2499,2),0)</f>
        <v>0</v>
      </c>
      <c r="GP2499">
        <f t="shared" ref="GP2499:GP2511" si="1825">IF(BI2499=4,ROUND(O2499+X2499+Y2499,2)+GX2499,0)</f>
        <v>0</v>
      </c>
      <c r="GR2499">
        <v>0</v>
      </c>
      <c r="GS2499">
        <v>3</v>
      </c>
      <c r="GT2499">
        <v>0</v>
      </c>
      <c r="GU2499" t="s">
        <v>3</v>
      </c>
      <c r="GV2499">
        <f t="shared" ref="GV2499:GV2511" si="1826">ROUND((GT2499),2)</f>
        <v>0</v>
      </c>
      <c r="GW2499">
        <v>1</v>
      </c>
      <c r="GX2499">
        <f t="shared" ref="GX2499:GX2511" si="1827">ROUND(HC2499*I2499,2)</f>
        <v>0</v>
      </c>
      <c r="HA2499">
        <v>0</v>
      </c>
      <c r="HB2499">
        <v>0</v>
      </c>
      <c r="HC2499">
        <f t="shared" ref="HC2499:HC2511" si="1828">GV2499*GW2499</f>
        <v>0</v>
      </c>
      <c r="HE2499" t="s">
        <v>3</v>
      </c>
      <c r="HF2499" t="s">
        <v>3</v>
      </c>
      <c r="HM2499" t="s">
        <v>3</v>
      </c>
      <c r="IK2499">
        <v>0</v>
      </c>
    </row>
    <row r="2500" spans="1:245">
      <c r="A2500">
        <v>17</v>
      </c>
      <c r="B2500">
        <v>1</v>
      </c>
      <c r="C2500">
        <f>ROW(SmtRes!A2628)</f>
        <v>2628</v>
      </c>
      <c r="D2500">
        <f>ROW(EtalonRes!A2557)</f>
        <v>2557</v>
      </c>
      <c r="E2500" t="s">
        <v>35</v>
      </c>
      <c r="F2500" t="s">
        <v>449</v>
      </c>
      <c r="G2500" t="s">
        <v>450</v>
      </c>
      <c r="H2500" t="s">
        <v>58</v>
      </c>
      <c r="I2500">
        <f>ROUND(2/100,9)</f>
        <v>0.02</v>
      </c>
      <c r="J2500">
        <v>0</v>
      </c>
      <c r="K2500">
        <f>ROUND(2/100,9)</f>
        <v>0.02</v>
      </c>
      <c r="O2500">
        <f t="shared" si="1794"/>
        <v>551.16999999999996</v>
      </c>
      <c r="P2500">
        <f t="shared" si="1795"/>
        <v>37.89</v>
      </c>
      <c r="Q2500">
        <f t="shared" si="1796"/>
        <v>23.27</v>
      </c>
      <c r="R2500">
        <f t="shared" si="1797"/>
        <v>4.55</v>
      </c>
      <c r="S2500">
        <f t="shared" si="1798"/>
        <v>490.01</v>
      </c>
      <c r="T2500">
        <f t="shared" si="1799"/>
        <v>0</v>
      </c>
      <c r="U2500">
        <f t="shared" si="1800"/>
        <v>1.4946000000000002</v>
      </c>
      <c r="V2500">
        <f t="shared" si="1801"/>
        <v>1.0200000000000001E-2</v>
      </c>
      <c r="W2500">
        <f t="shared" si="1802"/>
        <v>0</v>
      </c>
      <c r="X2500">
        <f t="shared" si="1803"/>
        <v>400.59</v>
      </c>
      <c r="Y2500">
        <f t="shared" si="1804"/>
        <v>257.17</v>
      </c>
      <c r="AA2500">
        <v>35863109</v>
      </c>
      <c r="AB2500">
        <f t="shared" si="1805"/>
        <v>1402.57</v>
      </c>
      <c r="AC2500">
        <f t="shared" si="1806"/>
        <v>516.17999999999995</v>
      </c>
      <c r="AD2500">
        <f>ROUND((((ET2500)-(EU2500))+AE2500),2)</f>
        <v>145.07</v>
      </c>
      <c r="AE2500">
        <f>ROUND((EU2500),2)</f>
        <v>6.89</v>
      </c>
      <c r="AF2500">
        <f>ROUND((EV2500),2)</f>
        <v>741.32</v>
      </c>
      <c r="AG2500">
        <f t="shared" si="1807"/>
        <v>0</v>
      </c>
      <c r="AH2500">
        <f>(EW2500)</f>
        <v>74.73</v>
      </c>
      <c r="AI2500">
        <f>(EX2500)</f>
        <v>0.51</v>
      </c>
      <c r="AJ2500">
        <f t="shared" si="1808"/>
        <v>0</v>
      </c>
      <c r="AK2500">
        <v>1402.57</v>
      </c>
      <c r="AL2500">
        <v>516.17999999999995</v>
      </c>
      <c r="AM2500">
        <v>145.07</v>
      </c>
      <c r="AN2500">
        <v>6.89</v>
      </c>
      <c r="AO2500">
        <v>741.32</v>
      </c>
      <c r="AP2500">
        <v>0</v>
      </c>
      <c r="AQ2500">
        <v>74.73</v>
      </c>
      <c r="AR2500">
        <v>0.51</v>
      </c>
      <c r="AS2500">
        <v>0</v>
      </c>
      <c r="AT2500">
        <v>81</v>
      </c>
      <c r="AU2500">
        <v>52</v>
      </c>
      <c r="AV2500">
        <v>1</v>
      </c>
      <c r="AW2500">
        <v>1</v>
      </c>
      <c r="AZ2500">
        <v>1</v>
      </c>
      <c r="BA2500">
        <v>33.049999999999997</v>
      </c>
      <c r="BB2500">
        <v>8.02</v>
      </c>
      <c r="BC2500">
        <v>3.67</v>
      </c>
      <c r="BD2500" t="s">
        <v>3</v>
      </c>
      <c r="BE2500" t="s">
        <v>3</v>
      </c>
      <c r="BF2500" t="s">
        <v>3</v>
      </c>
      <c r="BG2500" t="s">
        <v>3</v>
      </c>
      <c r="BH2500">
        <v>0</v>
      </c>
      <c r="BI2500">
        <v>2</v>
      </c>
      <c r="BJ2500" t="s">
        <v>451</v>
      </c>
      <c r="BM2500">
        <v>108001</v>
      </c>
      <c r="BN2500">
        <v>0</v>
      </c>
      <c r="BO2500" t="s">
        <v>449</v>
      </c>
      <c r="BP2500">
        <v>1</v>
      </c>
      <c r="BQ2500">
        <v>3</v>
      </c>
      <c r="BR2500">
        <v>0</v>
      </c>
      <c r="BS2500">
        <v>33.049999999999997</v>
      </c>
      <c r="BT2500">
        <v>1</v>
      </c>
      <c r="BU2500">
        <v>1</v>
      </c>
      <c r="BV2500">
        <v>1</v>
      </c>
      <c r="BW2500">
        <v>1</v>
      </c>
      <c r="BX2500">
        <v>1</v>
      </c>
      <c r="BY2500" t="s">
        <v>3</v>
      </c>
      <c r="BZ2500">
        <v>95</v>
      </c>
      <c r="CA2500">
        <v>65</v>
      </c>
      <c r="CB2500" t="s">
        <v>3</v>
      </c>
      <c r="CE2500">
        <v>0</v>
      </c>
      <c r="CF2500">
        <v>0</v>
      </c>
      <c r="CG2500">
        <v>0</v>
      </c>
      <c r="CM2500">
        <v>0</v>
      </c>
      <c r="CN2500" t="s">
        <v>3</v>
      </c>
      <c r="CO2500">
        <v>0</v>
      </c>
      <c r="CP2500">
        <f t="shared" si="1809"/>
        <v>551.16999999999996</v>
      </c>
      <c r="CQ2500">
        <f t="shared" si="1810"/>
        <v>1894.3805999999997</v>
      </c>
      <c r="CR2500">
        <f t="shared" si="1811"/>
        <v>1163.4613999999999</v>
      </c>
      <c r="CS2500">
        <f t="shared" si="1812"/>
        <v>227.71449999999996</v>
      </c>
      <c r="CT2500">
        <f t="shared" si="1813"/>
        <v>24500.626</v>
      </c>
      <c r="CU2500">
        <f t="shared" si="1814"/>
        <v>0</v>
      </c>
      <c r="CV2500">
        <f t="shared" si="1815"/>
        <v>74.73</v>
      </c>
      <c r="CW2500">
        <f t="shared" si="1816"/>
        <v>0.51</v>
      </c>
      <c r="CX2500">
        <f t="shared" si="1817"/>
        <v>0</v>
      </c>
      <c r="CY2500">
        <f t="shared" si="1818"/>
        <v>400.59359999999998</v>
      </c>
      <c r="CZ2500">
        <f t="shared" si="1819"/>
        <v>257.1712</v>
      </c>
      <c r="DC2500" t="s">
        <v>3</v>
      </c>
      <c r="DD2500" t="s">
        <v>3</v>
      </c>
      <c r="DE2500" t="s">
        <v>3</v>
      </c>
      <c r="DF2500" t="s">
        <v>3</v>
      </c>
      <c r="DG2500" t="s">
        <v>3</v>
      </c>
      <c r="DH2500" t="s">
        <v>3</v>
      </c>
      <c r="DI2500" t="s">
        <v>3</v>
      </c>
      <c r="DJ2500" t="s">
        <v>3</v>
      </c>
      <c r="DK2500" t="s">
        <v>3</v>
      </c>
      <c r="DL2500" t="s">
        <v>3</v>
      </c>
      <c r="DM2500" t="s">
        <v>3</v>
      </c>
      <c r="DN2500">
        <v>0</v>
      </c>
      <c r="DO2500">
        <v>0</v>
      </c>
      <c r="DP2500">
        <v>1</v>
      </c>
      <c r="DQ2500">
        <v>1</v>
      </c>
      <c r="DU2500">
        <v>1010</v>
      </c>
      <c r="DV2500" t="s">
        <v>58</v>
      </c>
      <c r="DW2500" t="s">
        <v>58</v>
      </c>
      <c r="DX2500">
        <v>100</v>
      </c>
      <c r="DZ2500" t="s">
        <v>3</v>
      </c>
      <c r="EA2500" t="s">
        <v>3</v>
      </c>
      <c r="EB2500" t="s">
        <v>3</v>
      </c>
      <c r="EC2500" t="s">
        <v>3</v>
      </c>
      <c r="EE2500">
        <v>29085386</v>
      </c>
      <c r="EF2500">
        <v>3</v>
      </c>
      <c r="EG2500" t="s">
        <v>226</v>
      </c>
      <c r="EH2500">
        <v>0</v>
      </c>
      <c r="EI2500" t="s">
        <v>3</v>
      </c>
      <c r="EJ2500">
        <v>2</v>
      </c>
      <c r="EK2500">
        <v>108001</v>
      </c>
      <c r="EL2500" t="s">
        <v>227</v>
      </c>
      <c r="EM2500" t="s">
        <v>228</v>
      </c>
      <c r="EO2500" t="s">
        <v>3</v>
      </c>
      <c r="EQ2500">
        <v>0</v>
      </c>
      <c r="ER2500">
        <v>1402.57</v>
      </c>
      <c r="ES2500">
        <v>516.17999999999995</v>
      </c>
      <c r="ET2500">
        <v>145.07</v>
      </c>
      <c r="EU2500">
        <v>6.89</v>
      </c>
      <c r="EV2500">
        <v>741.32</v>
      </c>
      <c r="EW2500">
        <v>74.73</v>
      </c>
      <c r="EX2500">
        <v>0.51</v>
      </c>
      <c r="EY2500">
        <v>0</v>
      </c>
      <c r="FQ2500">
        <v>0</v>
      </c>
      <c r="FR2500">
        <f t="shared" si="1820"/>
        <v>0</v>
      </c>
      <c r="FS2500">
        <v>0</v>
      </c>
      <c r="FV2500" t="s">
        <v>25</v>
      </c>
      <c r="FW2500" t="s">
        <v>26</v>
      </c>
      <c r="FX2500">
        <v>95</v>
      </c>
      <c r="FY2500">
        <v>65</v>
      </c>
      <c r="GA2500" t="s">
        <v>3</v>
      </c>
      <c r="GD2500">
        <v>1</v>
      </c>
      <c r="GF2500">
        <v>-456611286</v>
      </c>
      <c r="GG2500">
        <v>2</v>
      </c>
      <c r="GH2500">
        <v>1</v>
      </c>
      <c r="GI2500">
        <v>2</v>
      </c>
      <c r="GJ2500">
        <v>0</v>
      </c>
      <c r="GK2500">
        <v>0</v>
      </c>
      <c r="GL2500">
        <f t="shared" si="1821"/>
        <v>0</v>
      </c>
      <c r="GM2500">
        <f t="shared" si="1822"/>
        <v>1208.93</v>
      </c>
      <c r="GN2500">
        <f t="shared" si="1823"/>
        <v>0</v>
      </c>
      <c r="GO2500">
        <f t="shared" si="1824"/>
        <v>1208.93</v>
      </c>
      <c r="GP2500">
        <f t="shared" si="1825"/>
        <v>0</v>
      </c>
      <c r="GR2500">
        <v>0</v>
      </c>
      <c r="GS2500">
        <v>3</v>
      </c>
      <c r="GT2500">
        <v>0</v>
      </c>
      <c r="GU2500" t="s">
        <v>3</v>
      </c>
      <c r="GV2500">
        <f t="shared" si="1826"/>
        <v>0</v>
      </c>
      <c r="GW2500">
        <v>1</v>
      </c>
      <c r="GX2500">
        <f t="shared" si="1827"/>
        <v>0</v>
      </c>
      <c r="HA2500">
        <v>0</v>
      </c>
      <c r="HB2500">
        <v>0</v>
      </c>
      <c r="HC2500">
        <f t="shared" si="1828"/>
        <v>0</v>
      </c>
      <c r="HE2500" t="s">
        <v>3</v>
      </c>
      <c r="HF2500" t="s">
        <v>3</v>
      </c>
      <c r="HM2500" t="s">
        <v>3</v>
      </c>
      <c r="IK2500">
        <v>0</v>
      </c>
    </row>
    <row r="2501" spans="1:245">
      <c r="A2501">
        <v>17</v>
      </c>
      <c r="B2501">
        <v>1</v>
      </c>
      <c r="C2501">
        <f>ROW(SmtRes!A2641)</f>
        <v>2641</v>
      </c>
      <c r="D2501">
        <f>ROW(EtalonRes!A2570)</f>
        <v>2570</v>
      </c>
      <c r="E2501" t="s">
        <v>62</v>
      </c>
      <c r="F2501" t="s">
        <v>427</v>
      </c>
      <c r="G2501" t="s">
        <v>428</v>
      </c>
      <c r="H2501" t="s">
        <v>386</v>
      </c>
      <c r="I2501">
        <f>ROUND(17.8/100,9)</f>
        <v>0.17799999999999999</v>
      </c>
      <c r="J2501">
        <v>0</v>
      </c>
      <c r="K2501">
        <f>ROUND(17.8/100,9)</f>
        <v>0.17799999999999999</v>
      </c>
      <c r="O2501">
        <f t="shared" si="1794"/>
        <v>23063.58</v>
      </c>
      <c r="P2501">
        <f t="shared" si="1795"/>
        <v>11751.75</v>
      </c>
      <c r="Q2501">
        <f t="shared" si="1796"/>
        <v>149.56</v>
      </c>
      <c r="R2501">
        <f t="shared" si="1797"/>
        <v>128.84</v>
      </c>
      <c r="S2501">
        <f t="shared" si="1798"/>
        <v>11162.27</v>
      </c>
      <c r="T2501">
        <f t="shared" si="1799"/>
        <v>0</v>
      </c>
      <c r="U2501">
        <f t="shared" si="1800"/>
        <v>36.790730999999994</v>
      </c>
      <c r="V2501">
        <f t="shared" si="1801"/>
        <v>0.36712499999999998</v>
      </c>
      <c r="W2501">
        <f t="shared" si="1802"/>
        <v>0</v>
      </c>
      <c r="X2501">
        <f t="shared" si="1803"/>
        <v>9032.89</v>
      </c>
      <c r="Y2501">
        <f t="shared" si="1804"/>
        <v>4177.71</v>
      </c>
      <c r="AA2501">
        <v>35863109</v>
      </c>
      <c r="AB2501">
        <f t="shared" si="1805"/>
        <v>14007.77</v>
      </c>
      <c r="AC2501">
        <f t="shared" si="1806"/>
        <v>12069.67</v>
      </c>
      <c r="AD2501">
        <f>ROUND(((((ET2501*1.25))-((EU2501*1.25)))+AE2501),2)</f>
        <v>40.69</v>
      </c>
      <c r="AE2501">
        <f>ROUND(((EU2501*1.25)),2)</f>
        <v>21.9</v>
      </c>
      <c r="AF2501">
        <f>ROUND(((EV2501*1.15)),2)</f>
        <v>1897.41</v>
      </c>
      <c r="AG2501">
        <f t="shared" si="1807"/>
        <v>0</v>
      </c>
      <c r="AH2501">
        <f>((EW2501*1.15))</f>
        <v>206.68949999999998</v>
      </c>
      <c r="AI2501">
        <f>((EX2501*1.25))</f>
        <v>2.0625</v>
      </c>
      <c r="AJ2501">
        <f t="shared" si="1808"/>
        <v>0</v>
      </c>
      <c r="AK2501">
        <v>13752.14</v>
      </c>
      <c r="AL2501">
        <v>12069.67</v>
      </c>
      <c r="AM2501">
        <v>32.549999999999997</v>
      </c>
      <c r="AN2501">
        <v>17.52</v>
      </c>
      <c r="AO2501">
        <v>1649.92</v>
      </c>
      <c r="AP2501">
        <v>0</v>
      </c>
      <c r="AQ2501">
        <v>179.73</v>
      </c>
      <c r="AR2501">
        <v>1.65</v>
      </c>
      <c r="AS2501">
        <v>0</v>
      </c>
      <c r="AT2501">
        <v>80</v>
      </c>
      <c r="AU2501">
        <v>37</v>
      </c>
      <c r="AV2501">
        <v>1</v>
      </c>
      <c r="AW2501">
        <v>1</v>
      </c>
      <c r="AZ2501">
        <v>1</v>
      </c>
      <c r="BA2501">
        <v>33.049999999999997</v>
      </c>
      <c r="BB2501">
        <v>20.65</v>
      </c>
      <c r="BC2501">
        <v>5.47</v>
      </c>
      <c r="BD2501" t="s">
        <v>3</v>
      </c>
      <c r="BE2501" t="s">
        <v>3</v>
      </c>
      <c r="BF2501" t="s">
        <v>3</v>
      </c>
      <c r="BG2501" t="s">
        <v>3</v>
      </c>
      <c r="BH2501">
        <v>0</v>
      </c>
      <c r="BI2501">
        <v>1</v>
      </c>
      <c r="BJ2501" t="s">
        <v>429</v>
      </c>
      <c r="BM2501">
        <v>15001</v>
      </c>
      <c r="BN2501">
        <v>0</v>
      </c>
      <c r="BO2501" t="s">
        <v>427</v>
      </c>
      <c r="BP2501">
        <v>1</v>
      </c>
      <c r="BQ2501">
        <v>2</v>
      </c>
      <c r="BR2501">
        <v>0</v>
      </c>
      <c r="BS2501">
        <v>33.049999999999997</v>
      </c>
      <c r="BT2501">
        <v>1</v>
      </c>
      <c r="BU2501">
        <v>1</v>
      </c>
      <c r="BV2501">
        <v>1</v>
      </c>
      <c r="BW2501">
        <v>1</v>
      </c>
      <c r="BX2501">
        <v>1</v>
      </c>
      <c r="BY2501" t="s">
        <v>3</v>
      </c>
      <c r="BZ2501">
        <v>105</v>
      </c>
      <c r="CA2501">
        <v>55</v>
      </c>
      <c r="CB2501" t="s">
        <v>3</v>
      </c>
      <c r="CE2501">
        <v>0</v>
      </c>
      <c r="CF2501">
        <v>0</v>
      </c>
      <c r="CG2501">
        <v>0</v>
      </c>
      <c r="CM2501">
        <v>0</v>
      </c>
      <c r="CN2501" t="s">
        <v>992</v>
      </c>
      <c r="CO2501">
        <v>0</v>
      </c>
      <c r="CP2501">
        <f t="shared" si="1809"/>
        <v>23063.58</v>
      </c>
      <c r="CQ2501">
        <f t="shared" si="1810"/>
        <v>66021.094899999996</v>
      </c>
      <c r="CR2501">
        <f t="shared" si="1811"/>
        <v>840.24849999999992</v>
      </c>
      <c r="CS2501">
        <f t="shared" si="1812"/>
        <v>723.79499999999985</v>
      </c>
      <c r="CT2501">
        <f t="shared" si="1813"/>
        <v>62709.400499999996</v>
      </c>
      <c r="CU2501">
        <f t="shared" si="1814"/>
        <v>0</v>
      </c>
      <c r="CV2501">
        <f t="shared" si="1815"/>
        <v>206.68949999999998</v>
      </c>
      <c r="CW2501">
        <f t="shared" si="1816"/>
        <v>2.0625</v>
      </c>
      <c r="CX2501">
        <f t="shared" si="1817"/>
        <v>0</v>
      </c>
      <c r="CY2501">
        <f t="shared" si="1818"/>
        <v>9032.8880000000008</v>
      </c>
      <c r="CZ2501">
        <f t="shared" si="1819"/>
        <v>4177.7106999999996</v>
      </c>
      <c r="DC2501" t="s">
        <v>3</v>
      </c>
      <c r="DD2501" t="s">
        <v>3</v>
      </c>
      <c r="DE2501" t="s">
        <v>133</v>
      </c>
      <c r="DF2501" t="s">
        <v>133</v>
      </c>
      <c r="DG2501" t="s">
        <v>134</v>
      </c>
      <c r="DH2501" t="s">
        <v>3</v>
      </c>
      <c r="DI2501" t="s">
        <v>134</v>
      </c>
      <c r="DJ2501" t="s">
        <v>133</v>
      </c>
      <c r="DK2501" t="s">
        <v>3</v>
      </c>
      <c r="DL2501" t="s">
        <v>3</v>
      </c>
      <c r="DM2501" t="s">
        <v>3</v>
      </c>
      <c r="DN2501">
        <v>0</v>
      </c>
      <c r="DO2501">
        <v>0</v>
      </c>
      <c r="DP2501">
        <v>1</v>
      </c>
      <c r="DQ2501">
        <v>1</v>
      </c>
      <c r="DU2501">
        <v>1013</v>
      </c>
      <c r="DV2501" t="s">
        <v>386</v>
      </c>
      <c r="DW2501" t="s">
        <v>386</v>
      </c>
      <c r="DX2501">
        <v>1</v>
      </c>
      <c r="DZ2501" t="s">
        <v>3</v>
      </c>
      <c r="EA2501" t="s">
        <v>3</v>
      </c>
      <c r="EB2501" t="s">
        <v>3</v>
      </c>
      <c r="EC2501" t="s">
        <v>3</v>
      </c>
      <c r="EE2501">
        <v>29085536</v>
      </c>
      <c r="EF2501">
        <v>2</v>
      </c>
      <c r="EG2501" t="s">
        <v>135</v>
      </c>
      <c r="EH2501">
        <v>0</v>
      </c>
      <c r="EI2501" t="s">
        <v>3</v>
      </c>
      <c r="EJ2501">
        <v>1</v>
      </c>
      <c r="EK2501">
        <v>15001</v>
      </c>
      <c r="EL2501" t="s">
        <v>151</v>
      </c>
      <c r="EM2501" t="s">
        <v>152</v>
      </c>
      <c r="EO2501" t="s">
        <v>138</v>
      </c>
      <c r="EQ2501">
        <v>0</v>
      </c>
      <c r="ER2501">
        <v>13752.14</v>
      </c>
      <c r="ES2501">
        <v>12069.67</v>
      </c>
      <c r="ET2501">
        <v>32.549999999999997</v>
      </c>
      <c r="EU2501">
        <v>17.52</v>
      </c>
      <c r="EV2501">
        <v>1649.92</v>
      </c>
      <c r="EW2501">
        <v>179.73</v>
      </c>
      <c r="EX2501">
        <v>1.65</v>
      </c>
      <c r="EY2501">
        <v>0</v>
      </c>
      <c r="FQ2501">
        <v>0</v>
      </c>
      <c r="FR2501">
        <f t="shared" si="1820"/>
        <v>0</v>
      </c>
      <c r="FS2501">
        <v>0</v>
      </c>
      <c r="FT2501" t="s">
        <v>139</v>
      </c>
      <c r="FU2501" t="s">
        <v>25</v>
      </c>
      <c r="FV2501" t="s">
        <v>25</v>
      </c>
      <c r="FW2501" t="s">
        <v>26</v>
      </c>
      <c r="FX2501">
        <v>94.5</v>
      </c>
      <c r="FY2501">
        <v>46.75</v>
      </c>
      <c r="GA2501" t="s">
        <v>3</v>
      </c>
      <c r="GD2501">
        <v>1</v>
      </c>
      <c r="GF2501">
        <v>-868699223</v>
      </c>
      <c r="GG2501">
        <v>2</v>
      </c>
      <c r="GH2501">
        <v>1</v>
      </c>
      <c r="GI2501">
        <v>2</v>
      </c>
      <c r="GJ2501">
        <v>0</v>
      </c>
      <c r="GK2501">
        <v>0</v>
      </c>
      <c r="GL2501">
        <f t="shared" si="1821"/>
        <v>0</v>
      </c>
      <c r="GM2501">
        <f t="shared" si="1822"/>
        <v>36274.18</v>
      </c>
      <c r="GN2501">
        <f t="shared" si="1823"/>
        <v>36274.18</v>
      </c>
      <c r="GO2501">
        <f t="shared" si="1824"/>
        <v>0</v>
      </c>
      <c r="GP2501">
        <f t="shared" si="1825"/>
        <v>0</v>
      </c>
      <c r="GR2501">
        <v>0</v>
      </c>
      <c r="GS2501">
        <v>3</v>
      </c>
      <c r="GT2501">
        <v>0</v>
      </c>
      <c r="GU2501" t="s">
        <v>3</v>
      </c>
      <c r="GV2501">
        <f t="shared" si="1826"/>
        <v>0</v>
      </c>
      <c r="GW2501">
        <v>1</v>
      </c>
      <c r="GX2501">
        <f t="shared" si="1827"/>
        <v>0</v>
      </c>
      <c r="HA2501">
        <v>0</v>
      </c>
      <c r="HB2501">
        <v>0</v>
      </c>
      <c r="HC2501">
        <f t="shared" si="1828"/>
        <v>0</v>
      </c>
      <c r="HE2501" t="s">
        <v>3</v>
      </c>
      <c r="HF2501" t="s">
        <v>3</v>
      </c>
      <c r="HM2501" t="s">
        <v>3</v>
      </c>
      <c r="IK2501">
        <v>0</v>
      </c>
    </row>
    <row r="2502" spans="1:245">
      <c r="A2502">
        <v>17</v>
      </c>
      <c r="B2502">
        <v>1</v>
      </c>
      <c r="C2502">
        <f>ROW(SmtRes!A2648)</f>
        <v>2648</v>
      </c>
      <c r="D2502">
        <f>ROW(EtalonRes!A2577)</f>
        <v>2577</v>
      </c>
      <c r="E2502" t="s">
        <v>67</v>
      </c>
      <c r="F2502" t="s">
        <v>430</v>
      </c>
      <c r="G2502" t="s">
        <v>431</v>
      </c>
      <c r="H2502" t="s">
        <v>58</v>
      </c>
      <c r="I2502">
        <f>ROUND(1/100,9)</f>
        <v>0.01</v>
      </c>
      <c r="J2502">
        <v>0</v>
      </c>
      <c r="K2502">
        <f>ROUND(1/100,9)</f>
        <v>0.01</v>
      </c>
      <c r="O2502">
        <f t="shared" si="1794"/>
        <v>87.53</v>
      </c>
      <c r="P2502">
        <f t="shared" si="1795"/>
        <v>2.5499999999999998</v>
      </c>
      <c r="Q2502">
        <f t="shared" si="1796"/>
        <v>0.52</v>
      </c>
      <c r="R2502">
        <f t="shared" si="1797"/>
        <v>0.14000000000000001</v>
      </c>
      <c r="S2502">
        <f t="shared" si="1798"/>
        <v>84.46</v>
      </c>
      <c r="T2502">
        <f t="shared" si="1799"/>
        <v>0</v>
      </c>
      <c r="U2502">
        <f t="shared" si="1800"/>
        <v>0.2576</v>
      </c>
      <c r="V2502">
        <f t="shared" si="1801"/>
        <v>2.9999999999999997E-4</v>
      </c>
      <c r="W2502">
        <f t="shared" si="1802"/>
        <v>0</v>
      </c>
      <c r="X2502">
        <f t="shared" si="1803"/>
        <v>68.53</v>
      </c>
      <c r="Y2502">
        <f t="shared" si="1804"/>
        <v>43.99</v>
      </c>
      <c r="AA2502">
        <v>35863109</v>
      </c>
      <c r="AB2502">
        <f t="shared" si="1805"/>
        <v>297.29000000000002</v>
      </c>
      <c r="AC2502">
        <f t="shared" si="1806"/>
        <v>35.97</v>
      </c>
      <c r="AD2502">
        <f>ROUND((((ET2502)-(EU2502))+AE2502),2)</f>
        <v>5.78</v>
      </c>
      <c r="AE2502">
        <f>ROUND((EU2502),2)</f>
        <v>0.41</v>
      </c>
      <c r="AF2502">
        <f>ROUND((EV2502),2)</f>
        <v>255.54</v>
      </c>
      <c r="AG2502">
        <f t="shared" si="1807"/>
        <v>0</v>
      </c>
      <c r="AH2502">
        <f>(EW2502)</f>
        <v>25.76</v>
      </c>
      <c r="AI2502">
        <f>(EX2502)</f>
        <v>0.03</v>
      </c>
      <c r="AJ2502">
        <f t="shared" si="1808"/>
        <v>0</v>
      </c>
      <c r="AK2502">
        <v>297.29000000000002</v>
      </c>
      <c r="AL2502">
        <v>35.97</v>
      </c>
      <c r="AM2502">
        <v>5.78</v>
      </c>
      <c r="AN2502">
        <v>0.41</v>
      </c>
      <c r="AO2502">
        <v>255.54</v>
      </c>
      <c r="AP2502">
        <v>0</v>
      </c>
      <c r="AQ2502">
        <v>25.76</v>
      </c>
      <c r="AR2502">
        <v>0.03</v>
      </c>
      <c r="AS2502">
        <v>0</v>
      </c>
      <c r="AT2502">
        <v>81</v>
      </c>
      <c r="AU2502">
        <v>52</v>
      </c>
      <c r="AV2502">
        <v>1</v>
      </c>
      <c r="AW2502">
        <v>1</v>
      </c>
      <c r="AZ2502">
        <v>1</v>
      </c>
      <c r="BA2502">
        <v>33.049999999999997</v>
      </c>
      <c r="BB2502">
        <v>9.01</v>
      </c>
      <c r="BC2502">
        <v>7.08</v>
      </c>
      <c r="BD2502" t="s">
        <v>3</v>
      </c>
      <c r="BE2502" t="s">
        <v>3</v>
      </c>
      <c r="BF2502" t="s">
        <v>3</v>
      </c>
      <c r="BG2502" t="s">
        <v>3</v>
      </c>
      <c r="BH2502">
        <v>0</v>
      </c>
      <c r="BI2502">
        <v>2</v>
      </c>
      <c r="BJ2502" t="s">
        <v>432</v>
      </c>
      <c r="BM2502">
        <v>108001</v>
      </c>
      <c r="BN2502">
        <v>0</v>
      </c>
      <c r="BO2502" t="s">
        <v>430</v>
      </c>
      <c r="BP2502">
        <v>1</v>
      </c>
      <c r="BQ2502">
        <v>3</v>
      </c>
      <c r="BR2502">
        <v>0</v>
      </c>
      <c r="BS2502">
        <v>33.049999999999997</v>
      </c>
      <c r="BT2502">
        <v>1</v>
      </c>
      <c r="BU2502">
        <v>1</v>
      </c>
      <c r="BV2502">
        <v>1</v>
      </c>
      <c r="BW2502">
        <v>1</v>
      </c>
      <c r="BX2502">
        <v>1</v>
      </c>
      <c r="BY2502" t="s">
        <v>3</v>
      </c>
      <c r="BZ2502">
        <v>95</v>
      </c>
      <c r="CA2502">
        <v>65</v>
      </c>
      <c r="CB2502" t="s">
        <v>3</v>
      </c>
      <c r="CE2502">
        <v>0</v>
      </c>
      <c r="CF2502">
        <v>0</v>
      </c>
      <c r="CG2502">
        <v>0</v>
      </c>
      <c r="CM2502">
        <v>0</v>
      </c>
      <c r="CN2502" t="s">
        <v>3</v>
      </c>
      <c r="CO2502">
        <v>0</v>
      </c>
      <c r="CP2502">
        <f t="shared" si="1809"/>
        <v>87.529999999999987</v>
      </c>
      <c r="CQ2502">
        <f t="shared" si="1810"/>
        <v>254.66759999999999</v>
      </c>
      <c r="CR2502">
        <f t="shared" si="1811"/>
        <v>52.077800000000003</v>
      </c>
      <c r="CS2502">
        <f t="shared" si="1812"/>
        <v>13.550499999999998</v>
      </c>
      <c r="CT2502">
        <f t="shared" si="1813"/>
        <v>8445.5969999999998</v>
      </c>
      <c r="CU2502">
        <f t="shared" si="1814"/>
        <v>0</v>
      </c>
      <c r="CV2502">
        <f t="shared" si="1815"/>
        <v>25.76</v>
      </c>
      <c r="CW2502">
        <f t="shared" si="1816"/>
        <v>0.03</v>
      </c>
      <c r="CX2502">
        <f t="shared" si="1817"/>
        <v>0</v>
      </c>
      <c r="CY2502">
        <f t="shared" si="1818"/>
        <v>68.525999999999996</v>
      </c>
      <c r="CZ2502">
        <f t="shared" si="1819"/>
        <v>43.991999999999997</v>
      </c>
      <c r="DC2502" t="s">
        <v>3</v>
      </c>
      <c r="DD2502" t="s">
        <v>3</v>
      </c>
      <c r="DE2502" t="s">
        <v>3</v>
      </c>
      <c r="DF2502" t="s">
        <v>3</v>
      </c>
      <c r="DG2502" t="s">
        <v>3</v>
      </c>
      <c r="DH2502" t="s">
        <v>3</v>
      </c>
      <c r="DI2502" t="s">
        <v>3</v>
      </c>
      <c r="DJ2502" t="s">
        <v>3</v>
      </c>
      <c r="DK2502" t="s">
        <v>3</v>
      </c>
      <c r="DL2502" t="s">
        <v>3</v>
      </c>
      <c r="DM2502" t="s">
        <v>3</v>
      </c>
      <c r="DN2502">
        <v>0</v>
      </c>
      <c r="DO2502">
        <v>0</v>
      </c>
      <c r="DP2502">
        <v>1</v>
      </c>
      <c r="DQ2502">
        <v>1</v>
      </c>
      <c r="DU2502">
        <v>1010</v>
      </c>
      <c r="DV2502" t="s">
        <v>58</v>
      </c>
      <c r="DW2502" t="s">
        <v>58</v>
      </c>
      <c r="DX2502">
        <v>100</v>
      </c>
      <c r="DZ2502" t="s">
        <v>3</v>
      </c>
      <c r="EA2502" t="s">
        <v>3</v>
      </c>
      <c r="EB2502" t="s">
        <v>3</v>
      </c>
      <c r="EC2502" t="s">
        <v>3</v>
      </c>
      <c r="EE2502">
        <v>29085386</v>
      </c>
      <c r="EF2502">
        <v>3</v>
      </c>
      <c r="EG2502" t="s">
        <v>226</v>
      </c>
      <c r="EH2502">
        <v>0</v>
      </c>
      <c r="EI2502" t="s">
        <v>3</v>
      </c>
      <c r="EJ2502">
        <v>2</v>
      </c>
      <c r="EK2502">
        <v>108001</v>
      </c>
      <c r="EL2502" t="s">
        <v>227</v>
      </c>
      <c r="EM2502" t="s">
        <v>228</v>
      </c>
      <c r="EO2502" t="s">
        <v>3</v>
      </c>
      <c r="EQ2502">
        <v>0</v>
      </c>
      <c r="ER2502">
        <v>297.29000000000002</v>
      </c>
      <c r="ES2502">
        <v>35.97</v>
      </c>
      <c r="ET2502">
        <v>5.78</v>
      </c>
      <c r="EU2502">
        <v>0.41</v>
      </c>
      <c r="EV2502">
        <v>255.54</v>
      </c>
      <c r="EW2502">
        <v>25.76</v>
      </c>
      <c r="EX2502">
        <v>0.03</v>
      </c>
      <c r="EY2502">
        <v>0</v>
      </c>
      <c r="FQ2502">
        <v>0</v>
      </c>
      <c r="FR2502">
        <f t="shared" si="1820"/>
        <v>0</v>
      </c>
      <c r="FS2502">
        <v>0</v>
      </c>
      <c r="FV2502" t="s">
        <v>25</v>
      </c>
      <c r="FW2502" t="s">
        <v>26</v>
      </c>
      <c r="FX2502">
        <v>95</v>
      </c>
      <c r="FY2502">
        <v>65</v>
      </c>
      <c r="GA2502" t="s">
        <v>3</v>
      </c>
      <c r="GD2502">
        <v>1</v>
      </c>
      <c r="GF2502">
        <v>-1123257417</v>
      </c>
      <c r="GG2502">
        <v>2</v>
      </c>
      <c r="GH2502">
        <v>1</v>
      </c>
      <c r="GI2502">
        <v>2</v>
      </c>
      <c r="GJ2502">
        <v>0</v>
      </c>
      <c r="GK2502">
        <v>0</v>
      </c>
      <c r="GL2502">
        <f t="shared" si="1821"/>
        <v>0</v>
      </c>
      <c r="GM2502">
        <f t="shared" si="1822"/>
        <v>200.05</v>
      </c>
      <c r="GN2502">
        <f t="shared" si="1823"/>
        <v>0</v>
      </c>
      <c r="GO2502">
        <f t="shared" si="1824"/>
        <v>200.05</v>
      </c>
      <c r="GP2502">
        <f t="shared" si="1825"/>
        <v>0</v>
      </c>
      <c r="GR2502">
        <v>0</v>
      </c>
      <c r="GS2502">
        <v>3</v>
      </c>
      <c r="GT2502">
        <v>0</v>
      </c>
      <c r="GU2502" t="s">
        <v>3</v>
      </c>
      <c r="GV2502">
        <f t="shared" si="1826"/>
        <v>0</v>
      </c>
      <c r="GW2502">
        <v>1</v>
      </c>
      <c r="GX2502">
        <f t="shared" si="1827"/>
        <v>0</v>
      </c>
      <c r="HA2502">
        <v>0</v>
      </c>
      <c r="HB2502">
        <v>0</v>
      </c>
      <c r="HC2502">
        <f t="shared" si="1828"/>
        <v>0</v>
      </c>
      <c r="HE2502" t="s">
        <v>3</v>
      </c>
      <c r="HF2502" t="s">
        <v>3</v>
      </c>
      <c r="HM2502" t="s">
        <v>3</v>
      </c>
      <c r="IK2502">
        <v>0</v>
      </c>
    </row>
    <row r="2503" spans="1:245">
      <c r="A2503">
        <v>17</v>
      </c>
      <c r="B2503">
        <v>1</v>
      </c>
      <c r="C2503">
        <f>ROW(SmtRes!A2660)</f>
        <v>2660</v>
      </c>
      <c r="D2503">
        <f>ROW(EtalonRes!A2589)</f>
        <v>2589</v>
      </c>
      <c r="E2503" t="s">
        <v>278</v>
      </c>
      <c r="F2503" t="s">
        <v>433</v>
      </c>
      <c r="G2503" t="s">
        <v>434</v>
      </c>
      <c r="H2503" t="s">
        <v>198</v>
      </c>
      <c r="I2503">
        <f>ROUND(3.1/100,9)</f>
        <v>3.1E-2</v>
      </c>
      <c r="J2503">
        <v>0</v>
      </c>
      <c r="K2503">
        <f>ROUND(3.1/100,9)</f>
        <v>3.1E-2</v>
      </c>
      <c r="O2503">
        <f t="shared" si="1794"/>
        <v>2166.87</v>
      </c>
      <c r="P2503">
        <f t="shared" si="1795"/>
        <v>1294.0899999999999</v>
      </c>
      <c r="Q2503">
        <f t="shared" si="1796"/>
        <v>83.66</v>
      </c>
      <c r="R2503">
        <f t="shared" si="1797"/>
        <v>58.9</v>
      </c>
      <c r="S2503">
        <f t="shared" si="1798"/>
        <v>789.12</v>
      </c>
      <c r="T2503">
        <f t="shared" si="1799"/>
        <v>0</v>
      </c>
      <c r="U2503">
        <f t="shared" si="1800"/>
        <v>2.7318594999999997</v>
      </c>
      <c r="V2503">
        <f t="shared" si="1801"/>
        <v>0.16352499999999998</v>
      </c>
      <c r="W2503">
        <f t="shared" si="1802"/>
        <v>0</v>
      </c>
      <c r="X2503">
        <f t="shared" si="1803"/>
        <v>797.14</v>
      </c>
      <c r="Y2503">
        <f t="shared" si="1804"/>
        <v>432.49</v>
      </c>
      <c r="AA2503">
        <v>35863109</v>
      </c>
      <c r="AB2503">
        <f t="shared" si="1805"/>
        <v>10010.48</v>
      </c>
      <c r="AC2503">
        <f t="shared" si="1806"/>
        <v>9055.2999999999993</v>
      </c>
      <c r="AD2503">
        <f>ROUND(((((ET2503*1.25))-((EU2503*1.25)))+AE2503),2)</f>
        <v>184.97</v>
      </c>
      <c r="AE2503">
        <f>ROUND(((EU2503*1.25)),2)</f>
        <v>57.49</v>
      </c>
      <c r="AF2503">
        <f>ROUND(((EV2503*1.15)),2)</f>
        <v>770.21</v>
      </c>
      <c r="AG2503">
        <f t="shared" si="1807"/>
        <v>0</v>
      </c>
      <c r="AH2503">
        <f>((EW2503*1.15))</f>
        <v>88.124499999999983</v>
      </c>
      <c r="AI2503">
        <f>((EX2503*1.25))</f>
        <v>5.2749999999999995</v>
      </c>
      <c r="AJ2503">
        <f t="shared" si="1808"/>
        <v>0</v>
      </c>
      <c r="AK2503">
        <v>9873.02</v>
      </c>
      <c r="AL2503">
        <v>9055.2999999999993</v>
      </c>
      <c r="AM2503">
        <v>147.97</v>
      </c>
      <c r="AN2503">
        <v>45.99</v>
      </c>
      <c r="AO2503">
        <v>669.75</v>
      </c>
      <c r="AP2503">
        <v>0</v>
      </c>
      <c r="AQ2503">
        <v>76.63</v>
      </c>
      <c r="AR2503">
        <v>4.22</v>
      </c>
      <c r="AS2503">
        <v>0</v>
      </c>
      <c r="AT2503">
        <v>94</v>
      </c>
      <c r="AU2503">
        <v>51</v>
      </c>
      <c r="AV2503">
        <v>1</v>
      </c>
      <c r="AW2503">
        <v>1</v>
      </c>
      <c r="AZ2503">
        <v>1</v>
      </c>
      <c r="BA2503">
        <v>33.049999999999997</v>
      </c>
      <c r="BB2503">
        <v>14.59</v>
      </c>
      <c r="BC2503">
        <v>4.6100000000000003</v>
      </c>
      <c r="BD2503" t="s">
        <v>3</v>
      </c>
      <c r="BE2503" t="s">
        <v>3</v>
      </c>
      <c r="BF2503" t="s">
        <v>3</v>
      </c>
      <c r="BG2503" t="s">
        <v>3</v>
      </c>
      <c r="BH2503">
        <v>0</v>
      </c>
      <c r="BI2503">
        <v>1</v>
      </c>
      <c r="BJ2503" t="s">
        <v>435</v>
      </c>
      <c r="BM2503">
        <v>11001</v>
      </c>
      <c r="BN2503">
        <v>0</v>
      </c>
      <c r="BO2503" t="s">
        <v>433</v>
      </c>
      <c r="BP2503">
        <v>1</v>
      </c>
      <c r="BQ2503">
        <v>2</v>
      </c>
      <c r="BR2503">
        <v>0</v>
      </c>
      <c r="BS2503">
        <v>33.049999999999997</v>
      </c>
      <c r="BT2503">
        <v>1</v>
      </c>
      <c r="BU2503">
        <v>1</v>
      </c>
      <c r="BV2503">
        <v>1</v>
      </c>
      <c r="BW2503">
        <v>1</v>
      </c>
      <c r="BX2503">
        <v>1</v>
      </c>
      <c r="BY2503" t="s">
        <v>3</v>
      </c>
      <c r="BZ2503">
        <v>123</v>
      </c>
      <c r="CA2503">
        <v>75</v>
      </c>
      <c r="CB2503" t="s">
        <v>3</v>
      </c>
      <c r="CE2503">
        <v>0</v>
      </c>
      <c r="CF2503">
        <v>0</v>
      </c>
      <c r="CG2503">
        <v>0</v>
      </c>
      <c r="CM2503">
        <v>0</v>
      </c>
      <c r="CN2503" t="s">
        <v>992</v>
      </c>
      <c r="CO2503">
        <v>0</v>
      </c>
      <c r="CP2503">
        <f t="shared" si="1809"/>
        <v>2166.87</v>
      </c>
      <c r="CQ2503">
        <f t="shared" si="1810"/>
        <v>41744.932999999997</v>
      </c>
      <c r="CR2503">
        <f t="shared" si="1811"/>
        <v>2698.7123000000001</v>
      </c>
      <c r="CS2503">
        <f t="shared" si="1812"/>
        <v>1900.0445</v>
      </c>
      <c r="CT2503">
        <f t="shared" si="1813"/>
        <v>25455.440500000001</v>
      </c>
      <c r="CU2503">
        <f t="shared" si="1814"/>
        <v>0</v>
      </c>
      <c r="CV2503">
        <f t="shared" si="1815"/>
        <v>88.124499999999983</v>
      </c>
      <c r="CW2503">
        <f t="shared" si="1816"/>
        <v>5.2749999999999995</v>
      </c>
      <c r="CX2503">
        <f t="shared" si="1817"/>
        <v>0</v>
      </c>
      <c r="CY2503">
        <f t="shared" si="1818"/>
        <v>797.13880000000006</v>
      </c>
      <c r="CZ2503">
        <f t="shared" si="1819"/>
        <v>432.49019999999996</v>
      </c>
      <c r="DC2503" t="s">
        <v>3</v>
      </c>
      <c r="DD2503" t="s">
        <v>3</v>
      </c>
      <c r="DE2503" t="s">
        <v>133</v>
      </c>
      <c r="DF2503" t="s">
        <v>133</v>
      </c>
      <c r="DG2503" t="s">
        <v>134</v>
      </c>
      <c r="DH2503" t="s">
        <v>3</v>
      </c>
      <c r="DI2503" t="s">
        <v>134</v>
      </c>
      <c r="DJ2503" t="s">
        <v>133</v>
      </c>
      <c r="DK2503" t="s">
        <v>3</v>
      </c>
      <c r="DL2503" t="s">
        <v>3</v>
      </c>
      <c r="DM2503" t="s">
        <v>3</v>
      </c>
      <c r="DN2503">
        <v>0</v>
      </c>
      <c r="DO2503">
        <v>0</v>
      </c>
      <c r="DP2503">
        <v>1</v>
      </c>
      <c r="DQ2503">
        <v>1</v>
      </c>
      <c r="DU2503">
        <v>1005</v>
      </c>
      <c r="DV2503" t="s">
        <v>198</v>
      </c>
      <c r="DW2503" t="s">
        <v>198</v>
      </c>
      <c r="DX2503">
        <v>100</v>
      </c>
      <c r="DZ2503" t="s">
        <v>3</v>
      </c>
      <c r="EA2503" t="s">
        <v>3</v>
      </c>
      <c r="EB2503" t="s">
        <v>3</v>
      </c>
      <c r="EC2503" t="s">
        <v>3</v>
      </c>
      <c r="EE2503">
        <v>29085511</v>
      </c>
      <c r="EF2503">
        <v>2</v>
      </c>
      <c r="EG2503" t="s">
        <v>135</v>
      </c>
      <c r="EH2503">
        <v>0</v>
      </c>
      <c r="EI2503" t="s">
        <v>3</v>
      </c>
      <c r="EJ2503">
        <v>1</v>
      </c>
      <c r="EK2503">
        <v>11001</v>
      </c>
      <c r="EL2503" t="s">
        <v>23</v>
      </c>
      <c r="EM2503" t="s">
        <v>188</v>
      </c>
      <c r="EO2503" t="s">
        <v>138</v>
      </c>
      <c r="EQ2503">
        <v>0</v>
      </c>
      <c r="ER2503">
        <v>9873.02</v>
      </c>
      <c r="ES2503">
        <v>9055.2999999999993</v>
      </c>
      <c r="ET2503">
        <v>147.97</v>
      </c>
      <c r="EU2503">
        <v>45.99</v>
      </c>
      <c r="EV2503">
        <v>669.75</v>
      </c>
      <c r="EW2503">
        <v>76.63</v>
      </c>
      <c r="EX2503">
        <v>4.22</v>
      </c>
      <c r="EY2503">
        <v>0</v>
      </c>
      <c r="FQ2503">
        <v>0</v>
      </c>
      <c r="FR2503">
        <f t="shared" si="1820"/>
        <v>0</v>
      </c>
      <c r="FS2503">
        <v>0</v>
      </c>
      <c r="FT2503" t="s">
        <v>139</v>
      </c>
      <c r="FU2503" t="s">
        <v>25</v>
      </c>
      <c r="FV2503" t="s">
        <v>25</v>
      </c>
      <c r="FW2503" t="s">
        <v>26</v>
      </c>
      <c r="FX2503">
        <v>110.7</v>
      </c>
      <c r="FY2503">
        <v>63.75</v>
      </c>
      <c r="GA2503" t="s">
        <v>3</v>
      </c>
      <c r="GD2503">
        <v>1</v>
      </c>
      <c r="GF2503">
        <v>-3766666</v>
      </c>
      <c r="GG2503">
        <v>2</v>
      </c>
      <c r="GH2503">
        <v>1</v>
      </c>
      <c r="GI2503">
        <v>2</v>
      </c>
      <c r="GJ2503">
        <v>0</v>
      </c>
      <c r="GK2503">
        <v>0</v>
      </c>
      <c r="GL2503">
        <f t="shared" si="1821"/>
        <v>0</v>
      </c>
      <c r="GM2503">
        <f t="shared" si="1822"/>
        <v>3396.5</v>
      </c>
      <c r="GN2503">
        <f t="shared" si="1823"/>
        <v>3396.5</v>
      </c>
      <c r="GO2503">
        <f t="shared" si="1824"/>
        <v>0</v>
      </c>
      <c r="GP2503">
        <f t="shared" si="1825"/>
        <v>0</v>
      </c>
      <c r="GR2503">
        <v>0</v>
      </c>
      <c r="GS2503">
        <v>3</v>
      </c>
      <c r="GT2503">
        <v>0</v>
      </c>
      <c r="GU2503" t="s">
        <v>3</v>
      </c>
      <c r="GV2503">
        <f t="shared" si="1826"/>
        <v>0</v>
      </c>
      <c r="GW2503">
        <v>1</v>
      </c>
      <c r="GX2503">
        <f t="shared" si="1827"/>
        <v>0</v>
      </c>
      <c r="HA2503">
        <v>0</v>
      </c>
      <c r="HB2503">
        <v>0</v>
      </c>
      <c r="HC2503">
        <f t="shared" si="1828"/>
        <v>0</v>
      </c>
      <c r="HE2503" t="s">
        <v>3</v>
      </c>
      <c r="HF2503" t="s">
        <v>3</v>
      </c>
      <c r="HM2503" t="s">
        <v>3</v>
      </c>
      <c r="IK2503">
        <v>0</v>
      </c>
    </row>
    <row r="2504" spans="1:245">
      <c r="A2504">
        <v>17</v>
      </c>
      <c r="B2504">
        <v>1</v>
      </c>
      <c r="E2504" t="s">
        <v>208</v>
      </c>
      <c r="F2504" t="s">
        <v>436</v>
      </c>
      <c r="G2504" t="s">
        <v>437</v>
      </c>
      <c r="H2504" t="s">
        <v>155</v>
      </c>
      <c r="I2504">
        <v>3.1</v>
      </c>
      <c r="J2504">
        <v>0</v>
      </c>
      <c r="K2504">
        <v>3.1</v>
      </c>
      <c r="O2504">
        <f t="shared" si="1794"/>
        <v>1654.12</v>
      </c>
      <c r="P2504">
        <f t="shared" si="1795"/>
        <v>1654.12</v>
      </c>
      <c r="Q2504">
        <f t="shared" si="1796"/>
        <v>0</v>
      </c>
      <c r="R2504">
        <f t="shared" si="1797"/>
        <v>0</v>
      </c>
      <c r="S2504">
        <f t="shared" si="1798"/>
        <v>0</v>
      </c>
      <c r="T2504">
        <f t="shared" si="1799"/>
        <v>0</v>
      </c>
      <c r="U2504">
        <f t="shared" si="1800"/>
        <v>0</v>
      </c>
      <c r="V2504">
        <f t="shared" si="1801"/>
        <v>0</v>
      </c>
      <c r="W2504">
        <f t="shared" si="1802"/>
        <v>9.61</v>
      </c>
      <c r="X2504">
        <f t="shared" si="1803"/>
        <v>0</v>
      </c>
      <c r="Y2504">
        <f t="shared" si="1804"/>
        <v>0</v>
      </c>
      <c r="AA2504">
        <v>35863109</v>
      </c>
      <c r="AB2504">
        <f t="shared" si="1805"/>
        <v>67.8</v>
      </c>
      <c r="AC2504">
        <f t="shared" si="1806"/>
        <v>67.8</v>
      </c>
      <c r="AD2504">
        <f>ROUND((((ET2504)-(EU2504))+AE2504),2)</f>
        <v>0</v>
      </c>
      <c r="AE2504">
        <f>ROUND((EU2504),2)</f>
        <v>0</v>
      </c>
      <c r="AF2504">
        <f>ROUND((EV2504),2)</f>
        <v>0</v>
      </c>
      <c r="AG2504">
        <f t="shared" si="1807"/>
        <v>0</v>
      </c>
      <c r="AH2504">
        <f>(EW2504)</f>
        <v>0</v>
      </c>
      <c r="AI2504">
        <f>(EX2504)</f>
        <v>0</v>
      </c>
      <c r="AJ2504">
        <f t="shared" si="1808"/>
        <v>3.1</v>
      </c>
      <c r="AK2504">
        <v>67.8</v>
      </c>
      <c r="AL2504">
        <v>67.8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3.1</v>
      </c>
      <c r="AT2504">
        <v>0</v>
      </c>
      <c r="AU2504">
        <v>0</v>
      </c>
      <c r="AV2504">
        <v>1</v>
      </c>
      <c r="AW2504">
        <v>1</v>
      </c>
      <c r="AZ2504">
        <v>1</v>
      </c>
      <c r="BA2504">
        <v>1</v>
      </c>
      <c r="BB2504">
        <v>1</v>
      </c>
      <c r="BC2504">
        <v>7.87</v>
      </c>
      <c r="BD2504" t="s">
        <v>3</v>
      </c>
      <c r="BE2504" t="s">
        <v>3</v>
      </c>
      <c r="BF2504" t="s">
        <v>3</v>
      </c>
      <c r="BG2504" t="s">
        <v>3</v>
      </c>
      <c r="BH2504">
        <v>3</v>
      </c>
      <c r="BI2504">
        <v>1</v>
      </c>
      <c r="BJ2504" t="s">
        <v>438</v>
      </c>
      <c r="BM2504">
        <v>500001</v>
      </c>
      <c r="BN2504">
        <v>0</v>
      </c>
      <c r="BO2504" t="s">
        <v>436</v>
      </c>
      <c r="BP2504">
        <v>1</v>
      </c>
      <c r="BQ2504">
        <v>8</v>
      </c>
      <c r="BR2504">
        <v>0</v>
      </c>
      <c r="BS2504">
        <v>1</v>
      </c>
      <c r="BT2504">
        <v>1</v>
      </c>
      <c r="BU2504">
        <v>1</v>
      </c>
      <c r="BV2504">
        <v>1</v>
      </c>
      <c r="BW2504">
        <v>1</v>
      </c>
      <c r="BX2504">
        <v>1</v>
      </c>
      <c r="BY2504" t="s">
        <v>3</v>
      </c>
      <c r="BZ2504">
        <v>0</v>
      </c>
      <c r="CA2504">
        <v>0</v>
      </c>
      <c r="CB2504" t="s">
        <v>3</v>
      </c>
      <c r="CE2504">
        <v>0</v>
      </c>
      <c r="CF2504">
        <v>0</v>
      </c>
      <c r="CG2504">
        <v>0</v>
      </c>
      <c r="CM2504">
        <v>0</v>
      </c>
      <c r="CN2504" t="s">
        <v>3</v>
      </c>
      <c r="CO2504">
        <v>0</v>
      </c>
      <c r="CP2504">
        <f t="shared" si="1809"/>
        <v>1654.12</v>
      </c>
      <c r="CQ2504">
        <f t="shared" si="1810"/>
        <v>533.58600000000001</v>
      </c>
      <c r="CR2504">
        <f t="shared" si="1811"/>
        <v>0</v>
      </c>
      <c r="CS2504">
        <f t="shared" si="1812"/>
        <v>0</v>
      </c>
      <c r="CT2504">
        <f t="shared" si="1813"/>
        <v>0</v>
      </c>
      <c r="CU2504">
        <f t="shared" si="1814"/>
        <v>0</v>
      </c>
      <c r="CV2504">
        <f t="shared" si="1815"/>
        <v>0</v>
      </c>
      <c r="CW2504">
        <f t="shared" si="1816"/>
        <v>0</v>
      </c>
      <c r="CX2504">
        <f t="shared" si="1817"/>
        <v>3.1</v>
      </c>
      <c r="CY2504">
        <f t="shared" si="1818"/>
        <v>0</v>
      </c>
      <c r="CZ2504">
        <f t="shared" si="1819"/>
        <v>0</v>
      </c>
      <c r="DC2504" t="s">
        <v>3</v>
      </c>
      <c r="DD2504" t="s">
        <v>3</v>
      </c>
      <c r="DE2504" t="s">
        <v>3</v>
      </c>
      <c r="DF2504" t="s">
        <v>3</v>
      </c>
      <c r="DG2504" t="s">
        <v>3</v>
      </c>
      <c r="DH2504" t="s">
        <v>3</v>
      </c>
      <c r="DI2504" t="s">
        <v>3</v>
      </c>
      <c r="DJ2504" t="s">
        <v>3</v>
      </c>
      <c r="DK2504" t="s">
        <v>3</v>
      </c>
      <c r="DL2504" t="s">
        <v>3</v>
      </c>
      <c r="DM2504" t="s">
        <v>3</v>
      </c>
      <c r="DN2504">
        <v>0</v>
      </c>
      <c r="DO2504">
        <v>0</v>
      </c>
      <c r="DP2504">
        <v>1</v>
      </c>
      <c r="DQ2504">
        <v>1</v>
      </c>
      <c r="DU2504">
        <v>1005</v>
      </c>
      <c r="DV2504" t="s">
        <v>155</v>
      </c>
      <c r="DW2504" t="s">
        <v>155</v>
      </c>
      <c r="DX2504">
        <v>1</v>
      </c>
      <c r="DZ2504" t="s">
        <v>3</v>
      </c>
      <c r="EA2504" t="s">
        <v>3</v>
      </c>
      <c r="EB2504" t="s">
        <v>3</v>
      </c>
      <c r="EC2504" t="s">
        <v>3</v>
      </c>
      <c r="EE2504">
        <v>29085443</v>
      </c>
      <c r="EF2504">
        <v>8</v>
      </c>
      <c r="EG2504" t="s">
        <v>144</v>
      </c>
      <c r="EH2504">
        <v>0</v>
      </c>
      <c r="EI2504" t="s">
        <v>3</v>
      </c>
      <c r="EJ2504">
        <v>1</v>
      </c>
      <c r="EK2504">
        <v>500001</v>
      </c>
      <c r="EL2504" t="s">
        <v>145</v>
      </c>
      <c r="EM2504" t="s">
        <v>146</v>
      </c>
      <c r="EO2504" t="s">
        <v>3</v>
      </c>
      <c r="EQ2504">
        <v>0</v>
      </c>
      <c r="ER2504">
        <v>67.8</v>
      </c>
      <c r="ES2504">
        <v>67.8</v>
      </c>
      <c r="ET2504">
        <v>0</v>
      </c>
      <c r="EU2504">
        <v>0</v>
      </c>
      <c r="EV2504">
        <v>0</v>
      </c>
      <c r="EW2504">
        <v>0</v>
      </c>
      <c r="EX2504">
        <v>0</v>
      </c>
      <c r="EY2504">
        <v>0</v>
      </c>
      <c r="FQ2504">
        <v>0</v>
      </c>
      <c r="FR2504">
        <f t="shared" si="1820"/>
        <v>0</v>
      </c>
      <c r="FS2504">
        <v>0</v>
      </c>
      <c r="FX2504">
        <v>0</v>
      </c>
      <c r="FY2504">
        <v>0</v>
      </c>
      <c r="GA2504" t="s">
        <v>3</v>
      </c>
      <c r="GD2504">
        <v>1</v>
      </c>
      <c r="GF2504">
        <v>-236491345</v>
      </c>
      <c r="GG2504">
        <v>2</v>
      </c>
      <c r="GH2504">
        <v>1</v>
      </c>
      <c r="GI2504">
        <v>2</v>
      </c>
      <c r="GJ2504">
        <v>0</v>
      </c>
      <c r="GK2504">
        <v>0</v>
      </c>
      <c r="GL2504">
        <f t="shared" si="1821"/>
        <v>0</v>
      </c>
      <c r="GM2504">
        <f t="shared" si="1822"/>
        <v>1654.12</v>
      </c>
      <c r="GN2504">
        <f t="shared" si="1823"/>
        <v>1654.12</v>
      </c>
      <c r="GO2504">
        <f t="shared" si="1824"/>
        <v>0</v>
      </c>
      <c r="GP2504">
        <f t="shared" si="1825"/>
        <v>0</v>
      </c>
      <c r="GR2504">
        <v>0</v>
      </c>
      <c r="GS2504">
        <v>3</v>
      </c>
      <c r="GT2504">
        <v>0</v>
      </c>
      <c r="GU2504" t="s">
        <v>3</v>
      </c>
      <c r="GV2504">
        <f t="shared" si="1826"/>
        <v>0</v>
      </c>
      <c r="GW2504">
        <v>1</v>
      </c>
      <c r="GX2504">
        <f t="shared" si="1827"/>
        <v>0</v>
      </c>
      <c r="HA2504">
        <v>0</v>
      </c>
      <c r="HB2504">
        <v>0</v>
      </c>
      <c r="HC2504">
        <f t="shared" si="1828"/>
        <v>0</v>
      </c>
      <c r="HE2504" t="s">
        <v>3</v>
      </c>
      <c r="HF2504" t="s">
        <v>3</v>
      </c>
      <c r="HM2504" t="s">
        <v>3</v>
      </c>
      <c r="IK2504">
        <v>0</v>
      </c>
    </row>
    <row r="2505" spans="1:245">
      <c r="A2505">
        <v>17</v>
      </c>
      <c r="B2505">
        <v>1</v>
      </c>
      <c r="C2505">
        <f>ROW(SmtRes!A2676)</f>
        <v>2676</v>
      </c>
      <c r="D2505">
        <f>ROW(EtalonRes!A2605)</f>
        <v>2605</v>
      </c>
      <c r="E2505" t="s">
        <v>212</v>
      </c>
      <c r="F2505" t="s">
        <v>439</v>
      </c>
      <c r="G2505" t="s">
        <v>440</v>
      </c>
      <c r="H2505" t="s">
        <v>441</v>
      </c>
      <c r="I2505">
        <f>ROUND(1/10,9)</f>
        <v>0.1</v>
      </c>
      <c r="J2505">
        <v>0</v>
      </c>
      <c r="K2505">
        <f>ROUND(1/10,9)</f>
        <v>0.1</v>
      </c>
      <c r="O2505">
        <f t="shared" si="1794"/>
        <v>4469.95</v>
      </c>
      <c r="P2505">
        <f t="shared" si="1795"/>
        <v>3515.01</v>
      </c>
      <c r="Q2505">
        <f t="shared" si="1796"/>
        <v>64.31</v>
      </c>
      <c r="R2505">
        <f t="shared" si="1797"/>
        <v>17.850000000000001</v>
      </c>
      <c r="S2505">
        <f t="shared" si="1798"/>
        <v>890.63</v>
      </c>
      <c r="T2505">
        <f t="shared" si="1799"/>
        <v>0</v>
      </c>
      <c r="U2505">
        <f t="shared" si="1800"/>
        <v>2.8336000000000001</v>
      </c>
      <c r="V2505">
        <f t="shared" si="1801"/>
        <v>4.0000000000000008E-2</v>
      </c>
      <c r="W2505">
        <f t="shared" si="1802"/>
        <v>0</v>
      </c>
      <c r="X2505">
        <f t="shared" si="1803"/>
        <v>890.31</v>
      </c>
      <c r="Y2505">
        <f t="shared" si="1804"/>
        <v>508.75</v>
      </c>
      <c r="AA2505">
        <v>35863109</v>
      </c>
      <c r="AB2505">
        <f t="shared" si="1805"/>
        <v>3754.25</v>
      </c>
      <c r="AC2505">
        <f t="shared" si="1806"/>
        <v>3429.28</v>
      </c>
      <c r="AD2505">
        <f>ROUND(((((ET2505*1.25))-((EU2505*1.25)))+AE2505),2)</f>
        <v>55.49</v>
      </c>
      <c r="AE2505">
        <f>ROUND(((EU2505*1.25)),2)</f>
        <v>5.4</v>
      </c>
      <c r="AF2505">
        <f>ROUND(((EV2505*1.15)),2)</f>
        <v>269.48</v>
      </c>
      <c r="AG2505">
        <f t="shared" si="1807"/>
        <v>0</v>
      </c>
      <c r="AH2505">
        <f>((EW2505*1.15))</f>
        <v>28.335999999999999</v>
      </c>
      <c r="AI2505">
        <f>((EX2505*1.25))</f>
        <v>0.4</v>
      </c>
      <c r="AJ2505">
        <f t="shared" si="1808"/>
        <v>0</v>
      </c>
      <c r="AK2505">
        <v>3708</v>
      </c>
      <c r="AL2505">
        <v>3429.28</v>
      </c>
      <c r="AM2505">
        <v>44.39</v>
      </c>
      <c r="AN2505">
        <v>4.32</v>
      </c>
      <c r="AO2505">
        <v>234.33</v>
      </c>
      <c r="AP2505">
        <v>0</v>
      </c>
      <c r="AQ2505">
        <v>24.64</v>
      </c>
      <c r="AR2505">
        <v>0.32</v>
      </c>
      <c r="AS2505">
        <v>0</v>
      </c>
      <c r="AT2505">
        <v>98</v>
      </c>
      <c r="AU2505">
        <v>56</v>
      </c>
      <c r="AV2505">
        <v>1</v>
      </c>
      <c r="AW2505">
        <v>1</v>
      </c>
      <c r="AZ2505">
        <v>1</v>
      </c>
      <c r="BA2505">
        <v>33.049999999999997</v>
      </c>
      <c r="BB2505">
        <v>11.59</v>
      </c>
      <c r="BC2505">
        <v>10.25</v>
      </c>
      <c r="BD2505" t="s">
        <v>3</v>
      </c>
      <c r="BE2505" t="s">
        <v>3</v>
      </c>
      <c r="BF2505" t="s">
        <v>3</v>
      </c>
      <c r="BG2505" t="s">
        <v>3</v>
      </c>
      <c r="BH2505">
        <v>0</v>
      </c>
      <c r="BI2505">
        <v>1</v>
      </c>
      <c r="BJ2505" t="s">
        <v>442</v>
      </c>
      <c r="BM2505">
        <v>17001</v>
      </c>
      <c r="BN2505">
        <v>0</v>
      </c>
      <c r="BO2505" t="s">
        <v>439</v>
      </c>
      <c r="BP2505">
        <v>1</v>
      </c>
      <c r="BQ2505">
        <v>2</v>
      </c>
      <c r="BR2505">
        <v>0</v>
      </c>
      <c r="BS2505">
        <v>33.049999999999997</v>
      </c>
      <c r="BT2505">
        <v>1</v>
      </c>
      <c r="BU2505">
        <v>1</v>
      </c>
      <c r="BV2505">
        <v>1</v>
      </c>
      <c r="BW2505">
        <v>1</v>
      </c>
      <c r="BX2505">
        <v>1</v>
      </c>
      <c r="BY2505" t="s">
        <v>3</v>
      </c>
      <c r="BZ2505">
        <v>128</v>
      </c>
      <c r="CA2505">
        <v>83</v>
      </c>
      <c r="CB2505" t="s">
        <v>3</v>
      </c>
      <c r="CE2505">
        <v>0</v>
      </c>
      <c r="CF2505">
        <v>0</v>
      </c>
      <c r="CG2505">
        <v>0</v>
      </c>
      <c r="CM2505">
        <v>0</v>
      </c>
      <c r="CN2505" t="s">
        <v>992</v>
      </c>
      <c r="CO2505">
        <v>0</v>
      </c>
      <c r="CP2505">
        <f t="shared" si="1809"/>
        <v>4469.95</v>
      </c>
      <c r="CQ2505">
        <f t="shared" si="1810"/>
        <v>35150.120000000003</v>
      </c>
      <c r="CR2505">
        <f t="shared" si="1811"/>
        <v>643.12909999999999</v>
      </c>
      <c r="CS2505">
        <f t="shared" si="1812"/>
        <v>178.47</v>
      </c>
      <c r="CT2505">
        <f t="shared" si="1813"/>
        <v>8906.3140000000003</v>
      </c>
      <c r="CU2505">
        <f t="shared" si="1814"/>
        <v>0</v>
      </c>
      <c r="CV2505">
        <f t="shared" si="1815"/>
        <v>28.335999999999999</v>
      </c>
      <c r="CW2505">
        <f t="shared" si="1816"/>
        <v>0.4</v>
      </c>
      <c r="CX2505">
        <f t="shared" si="1817"/>
        <v>0</v>
      </c>
      <c r="CY2505">
        <f t="shared" si="1818"/>
        <v>890.31040000000007</v>
      </c>
      <c r="CZ2505">
        <f t="shared" si="1819"/>
        <v>508.74880000000007</v>
      </c>
      <c r="DC2505" t="s">
        <v>3</v>
      </c>
      <c r="DD2505" t="s">
        <v>3</v>
      </c>
      <c r="DE2505" t="s">
        <v>133</v>
      </c>
      <c r="DF2505" t="s">
        <v>133</v>
      </c>
      <c r="DG2505" t="s">
        <v>134</v>
      </c>
      <c r="DH2505" t="s">
        <v>3</v>
      </c>
      <c r="DI2505" t="s">
        <v>134</v>
      </c>
      <c r="DJ2505" t="s">
        <v>133</v>
      </c>
      <c r="DK2505" t="s">
        <v>3</v>
      </c>
      <c r="DL2505" t="s">
        <v>3</v>
      </c>
      <c r="DM2505" t="s">
        <v>3</v>
      </c>
      <c r="DN2505">
        <v>0</v>
      </c>
      <c r="DO2505">
        <v>0</v>
      </c>
      <c r="DP2505">
        <v>1</v>
      </c>
      <c r="DQ2505">
        <v>1</v>
      </c>
      <c r="DU2505">
        <v>1013</v>
      </c>
      <c r="DV2505" t="s">
        <v>441</v>
      </c>
      <c r="DW2505" t="s">
        <v>441</v>
      </c>
      <c r="DX2505">
        <v>1</v>
      </c>
      <c r="DZ2505" t="s">
        <v>3</v>
      </c>
      <c r="EA2505" t="s">
        <v>3</v>
      </c>
      <c r="EB2505" t="s">
        <v>3</v>
      </c>
      <c r="EC2505" t="s">
        <v>3</v>
      </c>
      <c r="EE2505">
        <v>29085538</v>
      </c>
      <c r="EF2505">
        <v>2</v>
      </c>
      <c r="EG2505" t="s">
        <v>135</v>
      </c>
      <c r="EH2505">
        <v>0</v>
      </c>
      <c r="EI2505" t="s">
        <v>3</v>
      </c>
      <c r="EJ2505">
        <v>1</v>
      </c>
      <c r="EK2505">
        <v>17001</v>
      </c>
      <c r="EL2505" t="s">
        <v>443</v>
      </c>
      <c r="EM2505" t="s">
        <v>444</v>
      </c>
      <c r="EO2505" t="s">
        <v>138</v>
      </c>
      <c r="EQ2505">
        <v>0</v>
      </c>
      <c r="ER2505">
        <v>3708</v>
      </c>
      <c r="ES2505">
        <v>3429.28</v>
      </c>
      <c r="ET2505">
        <v>44.39</v>
      </c>
      <c r="EU2505">
        <v>4.32</v>
      </c>
      <c r="EV2505">
        <v>234.33</v>
      </c>
      <c r="EW2505">
        <v>24.64</v>
      </c>
      <c r="EX2505">
        <v>0.32</v>
      </c>
      <c r="EY2505">
        <v>0</v>
      </c>
      <c r="FQ2505">
        <v>0</v>
      </c>
      <c r="FR2505">
        <f t="shared" si="1820"/>
        <v>0</v>
      </c>
      <c r="FS2505">
        <v>0</v>
      </c>
      <c r="FT2505" t="s">
        <v>139</v>
      </c>
      <c r="FU2505" t="s">
        <v>25</v>
      </c>
      <c r="FV2505" t="s">
        <v>25</v>
      </c>
      <c r="FW2505" t="s">
        <v>26</v>
      </c>
      <c r="FX2505">
        <v>115.2</v>
      </c>
      <c r="FY2505">
        <v>70.55</v>
      </c>
      <c r="GA2505" t="s">
        <v>3</v>
      </c>
      <c r="GD2505">
        <v>1</v>
      </c>
      <c r="GF2505">
        <v>488301813</v>
      </c>
      <c r="GG2505">
        <v>2</v>
      </c>
      <c r="GH2505">
        <v>1</v>
      </c>
      <c r="GI2505">
        <v>2</v>
      </c>
      <c r="GJ2505">
        <v>0</v>
      </c>
      <c r="GK2505">
        <v>0</v>
      </c>
      <c r="GL2505">
        <f t="shared" si="1821"/>
        <v>0</v>
      </c>
      <c r="GM2505">
        <f t="shared" si="1822"/>
        <v>5869.01</v>
      </c>
      <c r="GN2505">
        <f t="shared" si="1823"/>
        <v>5869.01</v>
      </c>
      <c r="GO2505">
        <f t="shared" si="1824"/>
        <v>0</v>
      </c>
      <c r="GP2505">
        <f t="shared" si="1825"/>
        <v>0</v>
      </c>
      <c r="GR2505">
        <v>0</v>
      </c>
      <c r="GS2505">
        <v>3</v>
      </c>
      <c r="GT2505">
        <v>0</v>
      </c>
      <c r="GU2505" t="s">
        <v>3</v>
      </c>
      <c r="GV2505">
        <f t="shared" si="1826"/>
        <v>0</v>
      </c>
      <c r="GW2505">
        <v>1</v>
      </c>
      <c r="GX2505">
        <f t="shared" si="1827"/>
        <v>0</v>
      </c>
      <c r="HA2505">
        <v>0</v>
      </c>
      <c r="HB2505">
        <v>0</v>
      </c>
      <c r="HC2505">
        <f t="shared" si="1828"/>
        <v>0</v>
      </c>
      <c r="HE2505" t="s">
        <v>3</v>
      </c>
      <c r="HF2505" t="s">
        <v>3</v>
      </c>
      <c r="HM2505" t="s">
        <v>3</v>
      </c>
      <c r="IK2505">
        <v>0</v>
      </c>
    </row>
    <row r="2506" spans="1:245">
      <c r="A2506">
        <v>17</v>
      </c>
      <c r="B2506">
        <v>1</v>
      </c>
      <c r="C2506">
        <f>ROW(SmtRes!A2687)</f>
        <v>2687</v>
      </c>
      <c r="D2506">
        <f>ROW(EtalonRes!A2617)</f>
        <v>2617</v>
      </c>
      <c r="E2506" t="s">
        <v>217</v>
      </c>
      <c r="F2506" t="s">
        <v>458</v>
      </c>
      <c r="G2506" t="s">
        <v>459</v>
      </c>
      <c r="H2506" t="s">
        <v>441</v>
      </c>
      <c r="I2506">
        <f>ROUND(1/10,9)</f>
        <v>0.1</v>
      </c>
      <c r="J2506">
        <v>0</v>
      </c>
      <c r="K2506">
        <f>ROUND(1/10,9)</f>
        <v>0.1</v>
      </c>
      <c r="O2506">
        <f t="shared" si="1794"/>
        <v>10583.37</v>
      </c>
      <c r="P2506">
        <f t="shared" si="1795"/>
        <v>7611.24</v>
      </c>
      <c r="Q2506">
        <f t="shared" si="1796"/>
        <v>191.86</v>
      </c>
      <c r="R2506">
        <f t="shared" si="1797"/>
        <v>72.510000000000005</v>
      </c>
      <c r="S2506">
        <f t="shared" si="1798"/>
        <v>2780.27</v>
      </c>
      <c r="T2506">
        <f t="shared" si="1799"/>
        <v>0</v>
      </c>
      <c r="U2506">
        <f t="shared" si="1800"/>
        <v>8.7446000000000002</v>
      </c>
      <c r="V2506">
        <f t="shared" si="1801"/>
        <v>0.16250000000000001</v>
      </c>
      <c r="W2506">
        <f t="shared" si="1802"/>
        <v>0</v>
      </c>
      <c r="X2506">
        <f t="shared" si="1803"/>
        <v>2795.72</v>
      </c>
      <c r="Y2506">
        <f t="shared" si="1804"/>
        <v>1597.56</v>
      </c>
      <c r="AA2506">
        <v>35863109</v>
      </c>
      <c r="AB2506">
        <f t="shared" si="1805"/>
        <v>7503.46</v>
      </c>
      <c r="AC2506">
        <f t="shared" si="1806"/>
        <v>6494.23</v>
      </c>
      <c r="AD2506">
        <f>ROUND(((((ET2506*1.25))-((EU2506*1.25)))+AE2506),2)</f>
        <v>168</v>
      </c>
      <c r="AE2506">
        <f>ROUND(((EU2506*1.25)),2)</f>
        <v>21.94</v>
      </c>
      <c r="AF2506">
        <f>ROUND(((EV2506*1.15)),2)</f>
        <v>841.23</v>
      </c>
      <c r="AG2506">
        <f t="shared" si="1807"/>
        <v>0</v>
      </c>
      <c r="AH2506">
        <f>((EW2506*1.15))</f>
        <v>87.445999999999998</v>
      </c>
      <c r="AI2506">
        <f>((EX2506*1.25))</f>
        <v>1.625</v>
      </c>
      <c r="AJ2506">
        <f t="shared" si="1808"/>
        <v>0</v>
      </c>
      <c r="AK2506">
        <v>7360.13</v>
      </c>
      <c r="AL2506">
        <v>6494.23</v>
      </c>
      <c r="AM2506">
        <v>134.4</v>
      </c>
      <c r="AN2506">
        <v>17.55</v>
      </c>
      <c r="AO2506">
        <v>731.5</v>
      </c>
      <c r="AP2506">
        <v>0</v>
      </c>
      <c r="AQ2506">
        <v>76.040000000000006</v>
      </c>
      <c r="AR2506">
        <v>1.3</v>
      </c>
      <c r="AS2506">
        <v>0</v>
      </c>
      <c r="AT2506">
        <v>98</v>
      </c>
      <c r="AU2506">
        <v>56</v>
      </c>
      <c r="AV2506">
        <v>1</v>
      </c>
      <c r="AW2506">
        <v>1</v>
      </c>
      <c r="AZ2506">
        <v>1</v>
      </c>
      <c r="BA2506">
        <v>33.049999999999997</v>
      </c>
      <c r="BB2506">
        <v>11.42</v>
      </c>
      <c r="BC2506">
        <v>11.72</v>
      </c>
      <c r="BD2506" t="s">
        <v>3</v>
      </c>
      <c r="BE2506" t="s">
        <v>3</v>
      </c>
      <c r="BF2506" t="s">
        <v>3</v>
      </c>
      <c r="BG2506" t="s">
        <v>3</v>
      </c>
      <c r="BH2506">
        <v>0</v>
      </c>
      <c r="BI2506">
        <v>1</v>
      </c>
      <c r="BJ2506" t="s">
        <v>460</v>
      </c>
      <c r="BM2506">
        <v>17001</v>
      </c>
      <c r="BN2506">
        <v>0</v>
      </c>
      <c r="BO2506" t="s">
        <v>458</v>
      </c>
      <c r="BP2506">
        <v>1</v>
      </c>
      <c r="BQ2506">
        <v>2</v>
      </c>
      <c r="BR2506">
        <v>0</v>
      </c>
      <c r="BS2506">
        <v>33.049999999999997</v>
      </c>
      <c r="BT2506">
        <v>1</v>
      </c>
      <c r="BU2506">
        <v>1</v>
      </c>
      <c r="BV2506">
        <v>1</v>
      </c>
      <c r="BW2506">
        <v>1</v>
      </c>
      <c r="BX2506">
        <v>1</v>
      </c>
      <c r="BY2506" t="s">
        <v>3</v>
      </c>
      <c r="BZ2506">
        <v>128</v>
      </c>
      <c r="CA2506">
        <v>83</v>
      </c>
      <c r="CB2506" t="s">
        <v>3</v>
      </c>
      <c r="CE2506">
        <v>0</v>
      </c>
      <c r="CF2506">
        <v>0</v>
      </c>
      <c r="CG2506">
        <v>0</v>
      </c>
      <c r="CM2506">
        <v>0</v>
      </c>
      <c r="CN2506" t="s">
        <v>992</v>
      </c>
      <c r="CO2506">
        <v>0</v>
      </c>
      <c r="CP2506">
        <f t="shared" si="1809"/>
        <v>10583.369999999999</v>
      </c>
      <c r="CQ2506">
        <f t="shared" si="1810"/>
        <v>76112.375599999999</v>
      </c>
      <c r="CR2506">
        <f t="shared" si="1811"/>
        <v>1918.56</v>
      </c>
      <c r="CS2506">
        <f t="shared" si="1812"/>
        <v>725.11699999999996</v>
      </c>
      <c r="CT2506">
        <f t="shared" si="1813"/>
        <v>27802.6515</v>
      </c>
      <c r="CU2506">
        <f t="shared" si="1814"/>
        <v>0</v>
      </c>
      <c r="CV2506">
        <f t="shared" si="1815"/>
        <v>87.445999999999998</v>
      </c>
      <c r="CW2506">
        <f t="shared" si="1816"/>
        <v>1.625</v>
      </c>
      <c r="CX2506">
        <f t="shared" si="1817"/>
        <v>0</v>
      </c>
      <c r="CY2506">
        <f t="shared" si="1818"/>
        <v>2795.7244000000001</v>
      </c>
      <c r="CZ2506">
        <f t="shared" si="1819"/>
        <v>1597.5568000000003</v>
      </c>
      <c r="DC2506" t="s">
        <v>3</v>
      </c>
      <c r="DD2506" t="s">
        <v>3</v>
      </c>
      <c r="DE2506" t="s">
        <v>133</v>
      </c>
      <c r="DF2506" t="s">
        <v>133</v>
      </c>
      <c r="DG2506" t="s">
        <v>134</v>
      </c>
      <c r="DH2506" t="s">
        <v>3</v>
      </c>
      <c r="DI2506" t="s">
        <v>134</v>
      </c>
      <c r="DJ2506" t="s">
        <v>133</v>
      </c>
      <c r="DK2506" t="s">
        <v>3</v>
      </c>
      <c r="DL2506" t="s">
        <v>3</v>
      </c>
      <c r="DM2506" t="s">
        <v>3</v>
      </c>
      <c r="DN2506">
        <v>0</v>
      </c>
      <c r="DO2506">
        <v>0</v>
      </c>
      <c r="DP2506">
        <v>1</v>
      </c>
      <c r="DQ2506">
        <v>1</v>
      </c>
      <c r="DU2506">
        <v>1013</v>
      </c>
      <c r="DV2506" t="s">
        <v>441</v>
      </c>
      <c r="DW2506" t="s">
        <v>441</v>
      </c>
      <c r="DX2506">
        <v>1</v>
      </c>
      <c r="DZ2506" t="s">
        <v>3</v>
      </c>
      <c r="EA2506" t="s">
        <v>3</v>
      </c>
      <c r="EB2506" t="s">
        <v>3</v>
      </c>
      <c r="EC2506" t="s">
        <v>3</v>
      </c>
      <c r="EE2506">
        <v>29085538</v>
      </c>
      <c r="EF2506">
        <v>2</v>
      </c>
      <c r="EG2506" t="s">
        <v>135</v>
      </c>
      <c r="EH2506">
        <v>0</v>
      </c>
      <c r="EI2506" t="s">
        <v>3</v>
      </c>
      <c r="EJ2506">
        <v>1</v>
      </c>
      <c r="EK2506">
        <v>17001</v>
      </c>
      <c r="EL2506" t="s">
        <v>443</v>
      </c>
      <c r="EM2506" t="s">
        <v>444</v>
      </c>
      <c r="EO2506" t="s">
        <v>138</v>
      </c>
      <c r="EQ2506">
        <v>0</v>
      </c>
      <c r="ER2506">
        <v>7360.13</v>
      </c>
      <c r="ES2506">
        <v>6494.23</v>
      </c>
      <c r="ET2506">
        <v>134.4</v>
      </c>
      <c r="EU2506">
        <v>17.55</v>
      </c>
      <c r="EV2506">
        <v>731.5</v>
      </c>
      <c r="EW2506">
        <v>76.040000000000006</v>
      </c>
      <c r="EX2506">
        <v>1.3</v>
      </c>
      <c r="EY2506">
        <v>0</v>
      </c>
      <c r="FQ2506">
        <v>0</v>
      </c>
      <c r="FR2506">
        <f t="shared" si="1820"/>
        <v>0</v>
      </c>
      <c r="FS2506">
        <v>0</v>
      </c>
      <c r="FT2506" t="s">
        <v>139</v>
      </c>
      <c r="FU2506" t="s">
        <v>25</v>
      </c>
      <c r="FV2506" t="s">
        <v>25</v>
      </c>
      <c r="FW2506" t="s">
        <v>26</v>
      </c>
      <c r="FX2506">
        <v>115.2</v>
      </c>
      <c r="FY2506">
        <v>70.55</v>
      </c>
      <c r="GA2506" t="s">
        <v>3</v>
      </c>
      <c r="GD2506">
        <v>1</v>
      </c>
      <c r="GF2506">
        <v>1104057221</v>
      </c>
      <c r="GG2506">
        <v>2</v>
      </c>
      <c r="GH2506">
        <v>1</v>
      </c>
      <c r="GI2506">
        <v>2</v>
      </c>
      <c r="GJ2506">
        <v>0</v>
      </c>
      <c r="GK2506">
        <v>0</v>
      </c>
      <c r="GL2506">
        <f t="shared" si="1821"/>
        <v>0</v>
      </c>
      <c r="GM2506">
        <f t="shared" si="1822"/>
        <v>14976.65</v>
      </c>
      <c r="GN2506">
        <f t="shared" si="1823"/>
        <v>14976.65</v>
      </c>
      <c r="GO2506">
        <f t="shared" si="1824"/>
        <v>0</v>
      </c>
      <c r="GP2506">
        <f t="shared" si="1825"/>
        <v>0</v>
      </c>
      <c r="GR2506">
        <v>0</v>
      </c>
      <c r="GS2506">
        <v>3</v>
      </c>
      <c r="GT2506">
        <v>0</v>
      </c>
      <c r="GU2506" t="s">
        <v>3</v>
      </c>
      <c r="GV2506">
        <f t="shared" si="1826"/>
        <v>0</v>
      </c>
      <c r="GW2506">
        <v>1</v>
      </c>
      <c r="GX2506">
        <f t="shared" si="1827"/>
        <v>0</v>
      </c>
      <c r="HA2506">
        <v>0</v>
      </c>
      <c r="HB2506">
        <v>0</v>
      </c>
      <c r="HC2506">
        <f t="shared" si="1828"/>
        <v>0</v>
      </c>
      <c r="HE2506" t="s">
        <v>3</v>
      </c>
      <c r="HF2506" t="s">
        <v>3</v>
      </c>
      <c r="HM2506" t="s">
        <v>3</v>
      </c>
      <c r="IK2506">
        <v>0</v>
      </c>
    </row>
    <row r="2507" spans="1:245">
      <c r="A2507">
        <v>17</v>
      </c>
      <c r="B2507">
        <v>1</v>
      </c>
      <c r="C2507">
        <f>ROW(SmtRes!A2701)</f>
        <v>2701</v>
      </c>
      <c r="D2507">
        <f>ROW(EtalonRes!A2629)</f>
        <v>2629</v>
      </c>
      <c r="E2507" t="s">
        <v>222</v>
      </c>
      <c r="F2507" t="s">
        <v>461</v>
      </c>
      <c r="G2507" t="s">
        <v>462</v>
      </c>
      <c r="H2507" t="s">
        <v>441</v>
      </c>
      <c r="I2507">
        <f>ROUND(1/10,9)</f>
        <v>0.1</v>
      </c>
      <c r="J2507">
        <v>0</v>
      </c>
      <c r="K2507">
        <f>ROUND(1/10,9)</f>
        <v>0.1</v>
      </c>
      <c r="O2507">
        <f t="shared" si="1794"/>
        <v>1949.02</v>
      </c>
      <c r="P2507">
        <f t="shared" si="1795"/>
        <v>1465.21</v>
      </c>
      <c r="Q2507">
        <f t="shared" si="1796"/>
        <v>85.66</v>
      </c>
      <c r="R2507">
        <f t="shared" si="1797"/>
        <v>12.86</v>
      </c>
      <c r="S2507">
        <f t="shared" si="1798"/>
        <v>398.15</v>
      </c>
      <c r="T2507">
        <f t="shared" si="1799"/>
        <v>0</v>
      </c>
      <c r="U2507">
        <f t="shared" si="1800"/>
        <v>1.2523500000000001</v>
      </c>
      <c r="V2507">
        <f t="shared" si="1801"/>
        <v>2.8750000000000005E-2</v>
      </c>
      <c r="W2507">
        <f t="shared" si="1802"/>
        <v>0</v>
      </c>
      <c r="X2507">
        <f t="shared" si="1803"/>
        <v>402.79</v>
      </c>
      <c r="Y2507">
        <f t="shared" si="1804"/>
        <v>230.17</v>
      </c>
      <c r="AA2507">
        <v>35863109</v>
      </c>
      <c r="AB2507">
        <f t="shared" si="1805"/>
        <v>3693.94</v>
      </c>
      <c r="AC2507">
        <f t="shared" si="1806"/>
        <v>3496.92</v>
      </c>
      <c r="AD2507">
        <f>ROUND(((((ET2507*1.25))-((EU2507*1.25)))+AE2507),2)</f>
        <v>76.55</v>
      </c>
      <c r="AE2507">
        <f>ROUND(((EU2507*1.25)),2)</f>
        <v>3.89</v>
      </c>
      <c r="AF2507">
        <f>ROUND(((EV2507*1.15)),2)</f>
        <v>120.47</v>
      </c>
      <c r="AG2507">
        <f t="shared" si="1807"/>
        <v>0</v>
      </c>
      <c r="AH2507">
        <f>((EW2507*1.15))</f>
        <v>12.5235</v>
      </c>
      <c r="AI2507">
        <f>((EX2507*1.25))</f>
        <v>0.28750000000000003</v>
      </c>
      <c r="AJ2507">
        <f t="shared" si="1808"/>
        <v>0</v>
      </c>
      <c r="AK2507">
        <v>3662.92</v>
      </c>
      <c r="AL2507">
        <v>3496.92</v>
      </c>
      <c r="AM2507">
        <v>61.24</v>
      </c>
      <c r="AN2507">
        <v>3.11</v>
      </c>
      <c r="AO2507">
        <v>104.76</v>
      </c>
      <c r="AP2507">
        <v>0</v>
      </c>
      <c r="AQ2507">
        <v>10.89</v>
      </c>
      <c r="AR2507">
        <v>0.23</v>
      </c>
      <c r="AS2507">
        <v>0</v>
      </c>
      <c r="AT2507">
        <v>98</v>
      </c>
      <c r="AU2507">
        <v>56</v>
      </c>
      <c r="AV2507">
        <v>1</v>
      </c>
      <c r="AW2507">
        <v>1</v>
      </c>
      <c r="AZ2507">
        <v>1</v>
      </c>
      <c r="BA2507">
        <v>33.049999999999997</v>
      </c>
      <c r="BB2507">
        <v>11.19</v>
      </c>
      <c r="BC2507">
        <v>4.1900000000000004</v>
      </c>
      <c r="BD2507" t="s">
        <v>3</v>
      </c>
      <c r="BE2507" t="s">
        <v>3</v>
      </c>
      <c r="BF2507" t="s">
        <v>3</v>
      </c>
      <c r="BG2507" t="s">
        <v>3</v>
      </c>
      <c r="BH2507">
        <v>0</v>
      </c>
      <c r="BI2507">
        <v>1</v>
      </c>
      <c r="BJ2507" t="s">
        <v>463</v>
      </c>
      <c r="BM2507">
        <v>17001</v>
      </c>
      <c r="BN2507">
        <v>0</v>
      </c>
      <c r="BO2507" t="s">
        <v>461</v>
      </c>
      <c r="BP2507">
        <v>1</v>
      </c>
      <c r="BQ2507">
        <v>2</v>
      </c>
      <c r="BR2507">
        <v>0</v>
      </c>
      <c r="BS2507">
        <v>33.049999999999997</v>
      </c>
      <c r="BT2507">
        <v>1</v>
      </c>
      <c r="BU2507">
        <v>1</v>
      </c>
      <c r="BV2507">
        <v>1</v>
      </c>
      <c r="BW2507">
        <v>1</v>
      </c>
      <c r="BX2507">
        <v>1</v>
      </c>
      <c r="BY2507" t="s">
        <v>3</v>
      </c>
      <c r="BZ2507">
        <v>128</v>
      </c>
      <c r="CA2507">
        <v>83</v>
      </c>
      <c r="CB2507" t="s">
        <v>3</v>
      </c>
      <c r="CE2507">
        <v>0</v>
      </c>
      <c r="CF2507">
        <v>0</v>
      </c>
      <c r="CG2507">
        <v>0</v>
      </c>
      <c r="CM2507">
        <v>0</v>
      </c>
      <c r="CN2507" t="s">
        <v>992</v>
      </c>
      <c r="CO2507">
        <v>0</v>
      </c>
      <c r="CP2507">
        <f t="shared" si="1809"/>
        <v>1949.02</v>
      </c>
      <c r="CQ2507">
        <f t="shared" si="1810"/>
        <v>14652.094800000003</v>
      </c>
      <c r="CR2507">
        <f t="shared" si="1811"/>
        <v>856.59449999999993</v>
      </c>
      <c r="CS2507">
        <f t="shared" si="1812"/>
        <v>128.56449999999998</v>
      </c>
      <c r="CT2507">
        <f t="shared" si="1813"/>
        <v>3981.5334999999995</v>
      </c>
      <c r="CU2507">
        <f t="shared" si="1814"/>
        <v>0</v>
      </c>
      <c r="CV2507">
        <f t="shared" si="1815"/>
        <v>12.5235</v>
      </c>
      <c r="CW2507">
        <f t="shared" si="1816"/>
        <v>0.28750000000000003</v>
      </c>
      <c r="CX2507">
        <f t="shared" si="1817"/>
        <v>0</v>
      </c>
      <c r="CY2507">
        <f t="shared" si="1818"/>
        <v>402.78979999999996</v>
      </c>
      <c r="CZ2507">
        <f t="shared" si="1819"/>
        <v>230.16559999999998</v>
      </c>
      <c r="DC2507" t="s">
        <v>3</v>
      </c>
      <c r="DD2507" t="s">
        <v>3</v>
      </c>
      <c r="DE2507" t="s">
        <v>133</v>
      </c>
      <c r="DF2507" t="s">
        <v>133</v>
      </c>
      <c r="DG2507" t="s">
        <v>134</v>
      </c>
      <c r="DH2507" t="s">
        <v>3</v>
      </c>
      <c r="DI2507" t="s">
        <v>134</v>
      </c>
      <c r="DJ2507" t="s">
        <v>133</v>
      </c>
      <c r="DK2507" t="s">
        <v>3</v>
      </c>
      <c r="DL2507" t="s">
        <v>3</v>
      </c>
      <c r="DM2507" t="s">
        <v>3</v>
      </c>
      <c r="DN2507">
        <v>0</v>
      </c>
      <c r="DO2507">
        <v>0</v>
      </c>
      <c r="DP2507">
        <v>1</v>
      </c>
      <c r="DQ2507">
        <v>1</v>
      </c>
      <c r="DU2507">
        <v>1013</v>
      </c>
      <c r="DV2507" t="s">
        <v>441</v>
      </c>
      <c r="DW2507" t="s">
        <v>441</v>
      </c>
      <c r="DX2507">
        <v>1</v>
      </c>
      <c r="DZ2507" t="s">
        <v>3</v>
      </c>
      <c r="EA2507" t="s">
        <v>3</v>
      </c>
      <c r="EB2507" t="s">
        <v>3</v>
      </c>
      <c r="EC2507" t="s">
        <v>3</v>
      </c>
      <c r="EE2507">
        <v>29085538</v>
      </c>
      <c r="EF2507">
        <v>2</v>
      </c>
      <c r="EG2507" t="s">
        <v>135</v>
      </c>
      <c r="EH2507">
        <v>0</v>
      </c>
      <c r="EI2507" t="s">
        <v>3</v>
      </c>
      <c r="EJ2507">
        <v>1</v>
      </c>
      <c r="EK2507">
        <v>17001</v>
      </c>
      <c r="EL2507" t="s">
        <v>443</v>
      </c>
      <c r="EM2507" t="s">
        <v>444</v>
      </c>
      <c r="EO2507" t="s">
        <v>138</v>
      </c>
      <c r="EQ2507">
        <v>0</v>
      </c>
      <c r="ER2507">
        <v>3662.92</v>
      </c>
      <c r="ES2507">
        <v>3496.92</v>
      </c>
      <c r="ET2507">
        <v>61.24</v>
      </c>
      <c r="EU2507">
        <v>3.11</v>
      </c>
      <c r="EV2507">
        <v>104.76</v>
      </c>
      <c r="EW2507">
        <v>10.89</v>
      </c>
      <c r="EX2507">
        <v>0.23</v>
      </c>
      <c r="EY2507">
        <v>0</v>
      </c>
      <c r="FQ2507">
        <v>0</v>
      </c>
      <c r="FR2507">
        <f t="shared" si="1820"/>
        <v>0</v>
      </c>
      <c r="FS2507">
        <v>0</v>
      </c>
      <c r="FT2507" t="s">
        <v>139</v>
      </c>
      <c r="FU2507" t="s">
        <v>25</v>
      </c>
      <c r="FV2507" t="s">
        <v>25</v>
      </c>
      <c r="FW2507" t="s">
        <v>26</v>
      </c>
      <c r="FX2507">
        <v>115.2</v>
      </c>
      <c r="FY2507">
        <v>70.55</v>
      </c>
      <c r="GA2507" t="s">
        <v>3</v>
      </c>
      <c r="GD2507">
        <v>1</v>
      </c>
      <c r="GF2507">
        <v>-945086201</v>
      </c>
      <c r="GG2507">
        <v>2</v>
      </c>
      <c r="GH2507">
        <v>1</v>
      </c>
      <c r="GI2507">
        <v>2</v>
      </c>
      <c r="GJ2507">
        <v>0</v>
      </c>
      <c r="GK2507">
        <v>0</v>
      </c>
      <c r="GL2507">
        <f t="shared" si="1821"/>
        <v>0</v>
      </c>
      <c r="GM2507">
        <f t="shared" si="1822"/>
        <v>2581.98</v>
      </c>
      <c r="GN2507">
        <f t="shared" si="1823"/>
        <v>2581.98</v>
      </c>
      <c r="GO2507">
        <f t="shared" si="1824"/>
        <v>0</v>
      </c>
      <c r="GP2507">
        <f t="shared" si="1825"/>
        <v>0</v>
      </c>
      <c r="GR2507">
        <v>0</v>
      </c>
      <c r="GS2507">
        <v>3</v>
      </c>
      <c r="GT2507">
        <v>0</v>
      </c>
      <c r="GU2507" t="s">
        <v>3</v>
      </c>
      <c r="GV2507">
        <f t="shared" si="1826"/>
        <v>0</v>
      </c>
      <c r="GW2507">
        <v>1</v>
      </c>
      <c r="GX2507">
        <f t="shared" si="1827"/>
        <v>0</v>
      </c>
      <c r="HA2507">
        <v>0</v>
      </c>
      <c r="HB2507">
        <v>0</v>
      </c>
      <c r="HC2507">
        <f t="shared" si="1828"/>
        <v>0</v>
      </c>
      <c r="HE2507" t="s">
        <v>3</v>
      </c>
      <c r="HF2507" t="s">
        <v>3</v>
      </c>
      <c r="HM2507" t="s">
        <v>3</v>
      </c>
      <c r="IK2507">
        <v>0</v>
      </c>
    </row>
    <row r="2508" spans="1:245">
      <c r="A2508">
        <v>18</v>
      </c>
      <c r="B2508">
        <v>1</v>
      </c>
      <c r="C2508">
        <v>2701</v>
      </c>
      <c r="E2508" t="s">
        <v>229</v>
      </c>
      <c r="F2508" t="s">
        <v>464</v>
      </c>
      <c r="G2508" t="s">
        <v>465</v>
      </c>
      <c r="H2508" t="s">
        <v>237</v>
      </c>
      <c r="I2508">
        <f>I2507*J2508</f>
        <v>1</v>
      </c>
      <c r="J2508">
        <v>10</v>
      </c>
      <c r="K2508">
        <v>10</v>
      </c>
      <c r="O2508">
        <f t="shared" si="1794"/>
        <v>1885.63</v>
      </c>
      <c r="P2508">
        <f t="shared" si="1795"/>
        <v>1885.63</v>
      </c>
      <c r="Q2508">
        <f t="shared" si="1796"/>
        <v>0</v>
      </c>
      <c r="R2508">
        <f t="shared" si="1797"/>
        <v>0</v>
      </c>
      <c r="S2508">
        <f t="shared" si="1798"/>
        <v>0</v>
      </c>
      <c r="T2508">
        <f t="shared" si="1799"/>
        <v>0</v>
      </c>
      <c r="U2508">
        <f t="shared" si="1800"/>
        <v>0</v>
      </c>
      <c r="V2508">
        <f t="shared" si="1801"/>
        <v>0</v>
      </c>
      <c r="W2508">
        <f t="shared" si="1802"/>
        <v>37.380000000000003</v>
      </c>
      <c r="X2508">
        <f t="shared" si="1803"/>
        <v>0</v>
      </c>
      <c r="Y2508">
        <f t="shared" si="1804"/>
        <v>0</v>
      </c>
      <c r="AA2508">
        <v>35863109</v>
      </c>
      <c r="AB2508">
        <f t="shared" si="1805"/>
        <v>816.29</v>
      </c>
      <c r="AC2508">
        <f t="shared" si="1806"/>
        <v>816.29</v>
      </c>
      <c r="AD2508">
        <f>ROUND((((ET2508)-(EU2508))+AE2508),2)</f>
        <v>0</v>
      </c>
      <c r="AE2508">
        <f>ROUND((EU2508),2)</f>
        <v>0</v>
      </c>
      <c r="AF2508">
        <f>ROUND((EV2508),2)</f>
        <v>0</v>
      </c>
      <c r="AG2508">
        <f t="shared" si="1807"/>
        <v>0</v>
      </c>
      <c r="AH2508">
        <f t="shared" ref="AH2508:AI2511" si="1829">(EW2508)</f>
        <v>0</v>
      </c>
      <c r="AI2508">
        <f t="shared" si="1829"/>
        <v>0</v>
      </c>
      <c r="AJ2508">
        <f t="shared" si="1808"/>
        <v>37.380000000000003</v>
      </c>
      <c r="AK2508">
        <v>816.29</v>
      </c>
      <c r="AL2508">
        <v>816.29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37.380000000000003</v>
      </c>
      <c r="AT2508">
        <v>0</v>
      </c>
      <c r="AU2508">
        <v>0</v>
      </c>
      <c r="AV2508">
        <v>1</v>
      </c>
      <c r="AW2508">
        <v>1</v>
      </c>
      <c r="AZ2508">
        <v>1</v>
      </c>
      <c r="BA2508">
        <v>1</v>
      </c>
      <c r="BB2508">
        <v>1</v>
      </c>
      <c r="BC2508">
        <v>2.31</v>
      </c>
      <c r="BD2508" t="s">
        <v>3</v>
      </c>
      <c r="BE2508" t="s">
        <v>3</v>
      </c>
      <c r="BF2508" t="s">
        <v>3</v>
      </c>
      <c r="BG2508" t="s">
        <v>3</v>
      </c>
      <c r="BH2508">
        <v>3</v>
      </c>
      <c r="BI2508">
        <v>1</v>
      </c>
      <c r="BJ2508" t="s">
        <v>466</v>
      </c>
      <c r="BM2508">
        <v>500001</v>
      </c>
      <c r="BN2508">
        <v>0</v>
      </c>
      <c r="BO2508" t="s">
        <v>464</v>
      </c>
      <c r="BP2508">
        <v>1</v>
      </c>
      <c r="BQ2508">
        <v>8</v>
      </c>
      <c r="BR2508">
        <v>0</v>
      </c>
      <c r="BS2508">
        <v>1</v>
      </c>
      <c r="BT2508">
        <v>1</v>
      </c>
      <c r="BU2508">
        <v>1</v>
      </c>
      <c r="BV2508">
        <v>1</v>
      </c>
      <c r="BW2508">
        <v>1</v>
      </c>
      <c r="BX2508">
        <v>1</v>
      </c>
      <c r="BY2508" t="s">
        <v>3</v>
      </c>
      <c r="BZ2508">
        <v>0</v>
      </c>
      <c r="CA2508">
        <v>0</v>
      </c>
      <c r="CB2508" t="s">
        <v>3</v>
      </c>
      <c r="CE2508">
        <v>0</v>
      </c>
      <c r="CF2508">
        <v>0</v>
      </c>
      <c r="CG2508">
        <v>0</v>
      </c>
      <c r="CM2508">
        <v>0</v>
      </c>
      <c r="CN2508" t="s">
        <v>3</v>
      </c>
      <c r="CO2508">
        <v>0</v>
      </c>
      <c r="CP2508">
        <f t="shared" si="1809"/>
        <v>1885.63</v>
      </c>
      <c r="CQ2508">
        <f t="shared" si="1810"/>
        <v>1885.6298999999999</v>
      </c>
      <c r="CR2508">
        <f t="shared" si="1811"/>
        <v>0</v>
      </c>
      <c r="CS2508">
        <f t="shared" si="1812"/>
        <v>0</v>
      </c>
      <c r="CT2508">
        <f t="shared" si="1813"/>
        <v>0</v>
      </c>
      <c r="CU2508">
        <f t="shared" si="1814"/>
        <v>0</v>
      </c>
      <c r="CV2508">
        <f t="shared" si="1815"/>
        <v>0</v>
      </c>
      <c r="CW2508">
        <f t="shared" si="1816"/>
        <v>0</v>
      </c>
      <c r="CX2508">
        <f t="shared" si="1817"/>
        <v>37.380000000000003</v>
      </c>
      <c r="CY2508">
        <f t="shared" si="1818"/>
        <v>0</v>
      </c>
      <c r="CZ2508">
        <f t="shared" si="1819"/>
        <v>0</v>
      </c>
      <c r="DC2508" t="s">
        <v>3</v>
      </c>
      <c r="DD2508" t="s">
        <v>3</v>
      </c>
      <c r="DE2508" t="s">
        <v>3</v>
      </c>
      <c r="DF2508" t="s">
        <v>3</v>
      </c>
      <c r="DG2508" t="s">
        <v>3</v>
      </c>
      <c r="DH2508" t="s">
        <v>3</v>
      </c>
      <c r="DI2508" t="s">
        <v>3</v>
      </c>
      <c r="DJ2508" t="s">
        <v>3</v>
      </c>
      <c r="DK2508" t="s">
        <v>3</v>
      </c>
      <c r="DL2508" t="s">
        <v>3</v>
      </c>
      <c r="DM2508" t="s">
        <v>3</v>
      </c>
      <c r="DN2508">
        <v>0</v>
      </c>
      <c r="DO2508">
        <v>0</v>
      </c>
      <c r="DP2508">
        <v>1</v>
      </c>
      <c r="DQ2508">
        <v>1</v>
      </c>
      <c r="DU2508">
        <v>1010</v>
      </c>
      <c r="DV2508" t="s">
        <v>237</v>
      </c>
      <c r="DW2508" t="s">
        <v>237</v>
      </c>
      <c r="DX2508">
        <v>1</v>
      </c>
      <c r="DZ2508" t="s">
        <v>3</v>
      </c>
      <c r="EA2508" t="s">
        <v>3</v>
      </c>
      <c r="EB2508" t="s">
        <v>3</v>
      </c>
      <c r="EC2508" t="s">
        <v>3</v>
      </c>
      <c r="EE2508">
        <v>29085443</v>
      </c>
      <c r="EF2508">
        <v>8</v>
      </c>
      <c r="EG2508" t="s">
        <v>144</v>
      </c>
      <c r="EH2508">
        <v>0</v>
      </c>
      <c r="EI2508" t="s">
        <v>3</v>
      </c>
      <c r="EJ2508">
        <v>1</v>
      </c>
      <c r="EK2508">
        <v>500001</v>
      </c>
      <c r="EL2508" t="s">
        <v>145</v>
      </c>
      <c r="EM2508" t="s">
        <v>146</v>
      </c>
      <c r="EO2508" t="s">
        <v>3</v>
      </c>
      <c r="EQ2508">
        <v>0</v>
      </c>
      <c r="ER2508">
        <v>816.29</v>
      </c>
      <c r="ES2508">
        <v>816.29</v>
      </c>
      <c r="ET2508">
        <v>0</v>
      </c>
      <c r="EU2508">
        <v>0</v>
      </c>
      <c r="EV2508">
        <v>0</v>
      </c>
      <c r="EW2508">
        <v>0</v>
      </c>
      <c r="EX2508">
        <v>0</v>
      </c>
      <c r="FQ2508">
        <v>0</v>
      </c>
      <c r="FR2508">
        <f t="shared" si="1820"/>
        <v>0</v>
      </c>
      <c r="FS2508">
        <v>0</v>
      </c>
      <c r="FX2508">
        <v>0</v>
      </c>
      <c r="FY2508">
        <v>0</v>
      </c>
      <c r="GA2508" t="s">
        <v>3</v>
      </c>
      <c r="GD2508">
        <v>1</v>
      </c>
      <c r="GF2508">
        <v>1219180904</v>
      </c>
      <c r="GG2508">
        <v>2</v>
      </c>
      <c r="GH2508">
        <v>1</v>
      </c>
      <c r="GI2508">
        <v>2</v>
      </c>
      <c r="GJ2508">
        <v>0</v>
      </c>
      <c r="GK2508">
        <v>0</v>
      </c>
      <c r="GL2508">
        <f t="shared" si="1821"/>
        <v>0</v>
      </c>
      <c r="GM2508">
        <f t="shared" si="1822"/>
        <v>1885.63</v>
      </c>
      <c r="GN2508">
        <f t="shared" si="1823"/>
        <v>1885.63</v>
      </c>
      <c r="GO2508">
        <f t="shared" si="1824"/>
        <v>0</v>
      </c>
      <c r="GP2508">
        <f t="shared" si="1825"/>
        <v>0</v>
      </c>
      <c r="GR2508">
        <v>0</v>
      </c>
      <c r="GS2508">
        <v>3</v>
      </c>
      <c r="GT2508">
        <v>0</v>
      </c>
      <c r="GU2508" t="s">
        <v>3</v>
      </c>
      <c r="GV2508">
        <f t="shared" si="1826"/>
        <v>0</v>
      </c>
      <c r="GW2508">
        <v>1</v>
      </c>
      <c r="GX2508">
        <f t="shared" si="1827"/>
        <v>0</v>
      </c>
      <c r="HA2508">
        <v>0</v>
      </c>
      <c r="HB2508">
        <v>0</v>
      </c>
      <c r="HC2508">
        <f t="shared" si="1828"/>
        <v>0</v>
      </c>
      <c r="HE2508" t="s">
        <v>3</v>
      </c>
      <c r="HF2508" t="s">
        <v>3</v>
      </c>
      <c r="HM2508" t="s">
        <v>3</v>
      </c>
      <c r="IK2508">
        <v>0</v>
      </c>
    </row>
    <row r="2509" spans="1:245">
      <c r="A2509">
        <v>18</v>
      </c>
      <c r="B2509">
        <v>1</v>
      </c>
      <c r="C2509">
        <v>2700</v>
      </c>
      <c r="E2509" t="s">
        <v>234</v>
      </c>
      <c r="F2509" t="s">
        <v>467</v>
      </c>
      <c r="G2509" t="s">
        <v>468</v>
      </c>
      <c r="H2509" t="s">
        <v>170</v>
      </c>
      <c r="I2509">
        <f>I2507*J2509</f>
        <v>1</v>
      </c>
      <c r="J2509">
        <v>10</v>
      </c>
      <c r="K2509">
        <v>10</v>
      </c>
      <c r="O2509">
        <f t="shared" si="1794"/>
        <v>126.46</v>
      </c>
      <c r="P2509">
        <f t="shared" si="1795"/>
        <v>126.46</v>
      </c>
      <c r="Q2509">
        <f t="shared" si="1796"/>
        <v>0</v>
      </c>
      <c r="R2509">
        <f t="shared" si="1797"/>
        <v>0</v>
      </c>
      <c r="S2509">
        <f t="shared" si="1798"/>
        <v>0</v>
      </c>
      <c r="T2509">
        <f t="shared" si="1799"/>
        <v>0</v>
      </c>
      <c r="U2509">
        <f t="shared" si="1800"/>
        <v>0</v>
      </c>
      <c r="V2509">
        <f t="shared" si="1801"/>
        <v>0</v>
      </c>
      <c r="W2509">
        <f t="shared" si="1802"/>
        <v>5.79</v>
      </c>
      <c r="X2509">
        <f t="shared" si="1803"/>
        <v>0</v>
      </c>
      <c r="Y2509">
        <f t="shared" si="1804"/>
        <v>0</v>
      </c>
      <c r="AA2509">
        <v>35863109</v>
      </c>
      <c r="AB2509">
        <f t="shared" si="1805"/>
        <v>126.46</v>
      </c>
      <c r="AC2509">
        <f t="shared" si="1806"/>
        <v>126.46</v>
      </c>
      <c r="AD2509">
        <f>ROUND((((ET2509)-(EU2509))+AE2509),2)</f>
        <v>0</v>
      </c>
      <c r="AE2509">
        <f>ROUND((EU2509),2)</f>
        <v>0</v>
      </c>
      <c r="AF2509">
        <f>ROUND((EV2509),2)</f>
        <v>0</v>
      </c>
      <c r="AG2509">
        <f t="shared" si="1807"/>
        <v>0</v>
      </c>
      <c r="AH2509">
        <f t="shared" si="1829"/>
        <v>0</v>
      </c>
      <c r="AI2509">
        <f t="shared" si="1829"/>
        <v>0</v>
      </c>
      <c r="AJ2509">
        <f t="shared" si="1808"/>
        <v>5.79</v>
      </c>
      <c r="AK2509">
        <v>126.46</v>
      </c>
      <c r="AL2509">
        <v>126.46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5.79</v>
      </c>
      <c r="AT2509">
        <v>0</v>
      </c>
      <c r="AU2509">
        <v>0</v>
      </c>
      <c r="AV2509">
        <v>1</v>
      </c>
      <c r="AW2509">
        <v>1</v>
      </c>
      <c r="AZ2509">
        <v>1</v>
      </c>
      <c r="BA2509">
        <v>1</v>
      </c>
      <c r="BB2509">
        <v>1</v>
      </c>
      <c r="BC2509">
        <v>1</v>
      </c>
      <c r="BD2509" t="s">
        <v>3</v>
      </c>
      <c r="BE2509" t="s">
        <v>3</v>
      </c>
      <c r="BF2509" t="s">
        <v>3</v>
      </c>
      <c r="BG2509" t="s">
        <v>3</v>
      </c>
      <c r="BH2509">
        <v>3</v>
      </c>
      <c r="BI2509">
        <v>1</v>
      </c>
      <c r="BJ2509" t="s">
        <v>469</v>
      </c>
      <c r="BM2509">
        <v>500001</v>
      </c>
      <c r="BN2509">
        <v>0</v>
      </c>
      <c r="BO2509" t="s">
        <v>3</v>
      </c>
      <c r="BP2509">
        <v>0</v>
      </c>
      <c r="BQ2509">
        <v>8</v>
      </c>
      <c r="BR2509">
        <v>0</v>
      </c>
      <c r="BS2509">
        <v>1</v>
      </c>
      <c r="BT2509">
        <v>1</v>
      </c>
      <c r="BU2509">
        <v>1</v>
      </c>
      <c r="BV2509">
        <v>1</v>
      </c>
      <c r="BW2509">
        <v>1</v>
      </c>
      <c r="BX2509">
        <v>1</v>
      </c>
      <c r="BY2509" t="s">
        <v>3</v>
      </c>
      <c r="BZ2509">
        <v>0</v>
      </c>
      <c r="CA2509">
        <v>0</v>
      </c>
      <c r="CB2509" t="s">
        <v>3</v>
      </c>
      <c r="CE2509">
        <v>0</v>
      </c>
      <c r="CF2509">
        <v>0</v>
      </c>
      <c r="CG2509">
        <v>0</v>
      </c>
      <c r="CM2509">
        <v>0</v>
      </c>
      <c r="CN2509" t="s">
        <v>3</v>
      </c>
      <c r="CO2509">
        <v>0</v>
      </c>
      <c r="CP2509">
        <f t="shared" si="1809"/>
        <v>126.46</v>
      </c>
      <c r="CQ2509">
        <f t="shared" si="1810"/>
        <v>126.46</v>
      </c>
      <c r="CR2509">
        <f t="shared" si="1811"/>
        <v>0</v>
      </c>
      <c r="CS2509">
        <f t="shared" si="1812"/>
        <v>0</v>
      </c>
      <c r="CT2509">
        <f t="shared" si="1813"/>
        <v>0</v>
      </c>
      <c r="CU2509">
        <f t="shared" si="1814"/>
        <v>0</v>
      </c>
      <c r="CV2509">
        <f t="shared" si="1815"/>
        <v>0</v>
      </c>
      <c r="CW2509">
        <f t="shared" si="1816"/>
        <v>0</v>
      </c>
      <c r="CX2509">
        <f t="shared" si="1817"/>
        <v>5.79</v>
      </c>
      <c r="CY2509">
        <f t="shared" si="1818"/>
        <v>0</v>
      </c>
      <c r="CZ2509">
        <f t="shared" si="1819"/>
        <v>0</v>
      </c>
      <c r="DC2509" t="s">
        <v>3</v>
      </c>
      <c r="DD2509" t="s">
        <v>3</v>
      </c>
      <c r="DE2509" t="s">
        <v>3</v>
      </c>
      <c r="DF2509" t="s">
        <v>3</v>
      </c>
      <c r="DG2509" t="s">
        <v>3</v>
      </c>
      <c r="DH2509" t="s">
        <v>3</v>
      </c>
      <c r="DI2509" t="s">
        <v>3</v>
      </c>
      <c r="DJ2509" t="s">
        <v>3</v>
      </c>
      <c r="DK2509" t="s">
        <v>3</v>
      </c>
      <c r="DL2509" t="s">
        <v>3</v>
      </c>
      <c r="DM2509" t="s">
        <v>3</v>
      </c>
      <c r="DN2509">
        <v>0</v>
      </c>
      <c r="DO2509">
        <v>0</v>
      </c>
      <c r="DP2509">
        <v>1</v>
      </c>
      <c r="DQ2509">
        <v>1</v>
      </c>
      <c r="DU2509">
        <v>1013</v>
      </c>
      <c r="DV2509" t="s">
        <v>170</v>
      </c>
      <c r="DW2509" t="s">
        <v>170</v>
      </c>
      <c r="DX2509">
        <v>1</v>
      </c>
      <c r="DZ2509" t="s">
        <v>3</v>
      </c>
      <c r="EA2509" t="s">
        <v>3</v>
      </c>
      <c r="EB2509" t="s">
        <v>3</v>
      </c>
      <c r="EC2509" t="s">
        <v>3</v>
      </c>
      <c r="EE2509">
        <v>29085443</v>
      </c>
      <c r="EF2509">
        <v>8</v>
      </c>
      <c r="EG2509" t="s">
        <v>144</v>
      </c>
      <c r="EH2509">
        <v>0</v>
      </c>
      <c r="EI2509" t="s">
        <v>3</v>
      </c>
      <c r="EJ2509">
        <v>1</v>
      </c>
      <c r="EK2509">
        <v>500001</v>
      </c>
      <c r="EL2509" t="s">
        <v>145</v>
      </c>
      <c r="EM2509" t="s">
        <v>146</v>
      </c>
      <c r="EO2509" t="s">
        <v>3</v>
      </c>
      <c r="EQ2509">
        <v>0</v>
      </c>
      <c r="ER2509">
        <v>126.46</v>
      </c>
      <c r="ES2509">
        <v>126.46</v>
      </c>
      <c r="ET2509">
        <v>0</v>
      </c>
      <c r="EU2509">
        <v>0</v>
      </c>
      <c r="EV2509">
        <v>0</v>
      </c>
      <c r="EW2509">
        <v>0</v>
      </c>
      <c r="EX2509">
        <v>0</v>
      </c>
      <c r="FQ2509">
        <v>0</v>
      </c>
      <c r="FR2509">
        <f t="shared" si="1820"/>
        <v>0</v>
      </c>
      <c r="FS2509">
        <v>0</v>
      </c>
      <c r="FX2509">
        <v>0</v>
      </c>
      <c r="FY2509">
        <v>0</v>
      </c>
      <c r="GA2509" t="s">
        <v>3</v>
      </c>
      <c r="GD2509">
        <v>1</v>
      </c>
      <c r="GF2509">
        <v>-1324404120</v>
      </c>
      <c r="GG2509">
        <v>2</v>
      </c>
      <c r="GH2509">
        <v>1</v>
      </c>
      <c r="GI2509">
        <v>-2</v>
      </c>
      <c r="GJ2509">
        <v>0</v>
      </c>
      <c r="GK2509">
        <v>0</v>
      </c>
      <c r="GL2509">
        <f t="shared" si="1821"/>
        <v>0</v>
      </c>
      <c r="GM2509">
        <f t="shared" si="1822"/>
        <v>126.46</v>
      </c>
      <c r="GN2509">
        <f t="shared" si="1823"/>
        <v>126.46</v>
      </c>
      <c r="GO2509">
        <f t="shared" si="1824"/>
        <v>0</v>
      </c>
      <c r="GP2509">
        <f t="shared" si="1825"/>
        <v>0</v>
      </c>
      <c r="GR2509">
        <v>0</v>
      </c>
      <c r="GS2509">
        <v>3</v>
      </c>
      <c r="GT2509">
        <v>0</v>
      </c>
      <c r="GU2509" t="s">
        <v>3</v>
      </c>
      <c r="GV2509">
        <f t="shared" si="1826"/>
        <v>0</v>
      </c>
      <c r="GW2509">
        <v>1</v>
      </c>
      <c r="GX2509">
        <f t="shared" si="1827"/>
        <v>0</v>
      </c>
      <c r="HA2509">
        <v>0</v>
      </c>
      <c r="HB2509">
        <v>0</v>
      </c>
      <c r="HC2509">
        <f t="shared" si="1828"/>
        <v>0</v>
      </c>
      <c r="HE2509" t="s">
        <v>3</v>
      </c>
      <c r="HF2509" t="s">
        <v>3</v>
      </c>
      <c r="HM2509" t="s">
        <v>3</v>
      </c>
      <c r="IK2509">
        <v>0</v>
      </c>
    </row>
    <row r="2510" spans="1:245">
      <c r="A2510">
        <v>17</v>
      </c>
      <c r="B2510">
        <v>1</v>
      </c>
      <c r="E2510" t="s">
        <v>243</v>
      </c>
      <c r="F2510" t="s">
        <v>470</v>
      </c>
      <c r="G2510" t="s">
        <v>471</v>
      </c>
      <c r="H2510" t="s">
        <v>472</v>
      </c>
      <c r="I2510">
        <v>0.3</v>
      </c>
      <c r="J2510">
        <v>0</v>
      </c>
      <c r="K2510">
        <v>0.3</v>
      </c>
      <c r="O2510">
        <f t="shared" si="1794"/>
        <v>186.06</v>
      </c>
      <c r="P2510">
        <f t="shared" si="1795"/>
        <v>0</v>
      </c>
      <c r="Q2510">
        <f t="shared" si="1796"/>
        <v>186.06</v>
      </c>
      <c r="R2510">
        <f t="shared" si="1797"/>
        <v>0</v>
      </c>
      <c r="S2510">
        <f t="shared" si="1798"/>
        <v>0</v>
      </c>
      <c r="T2510">
        <f t="shared" si="1799"/>
        <v>0</v>
      </c>
      <c r="U2510">
        <f t="shared" si="1800"/>
        <v>0</v>
      </c>
      <c r="V2510">
        <f t="shared" si="1801"/>
        <v>0</v>
      </c>
      <c r="W2510">
        <f t="shared" si="1802"/>
        <v>0</v>
      </c>
      <c r="X2510">
        <f t="shared" si="1803"/>
        <v>0</v>
      </c>
      <c r="Y2510">
        <f t="shared" si="1804"/>
        <v>0</v>
      </c>
      <c r="AA2510">
        <v>35863109</v>
      </c>
      <c r="AB2510">
        <f t="shared" si="1805"/>
        <v>42.98</v>
      </c>
      <c r="AC2510">
        <f t="shared" si="1806"/>
        <v>0</v>
      </c>
      <c r="AD2510">
        <f>ROUND(((ET2510)+ROUND(((EU2510)*1.6),2)),2)</f>
        <v>42.98</v>
      </c>
      <c r="AE2510">
        <f>ROUND(((EU2510)+ROUND(((EU2510)*1.6),2)),2)</f>
        <v>0</v>
      </c>
      <c r="AF2510">
        <f>ROUND(((EV2510)+ROUND(((EV2510)*1.6),2)),2)</f>
        <v>0</v>
      </c>
      <c r="AG2510">
        <f t="shared" si="1807"/>
        <v>0</v>
      </c>
      <c r="AH2510">
        <f t="shared" si="1829"/>
        <v>0</v>
      </c>
      <c r="AI2510">
        <f t="shared" si="1829"/>
        <v>0</v>
      </c>
      <c r="AJ2510">
        <f t="shared" si="1808"/>
        <v>0</v>
      </c>
      <c r="AK2510">
        <v>42.98</v>
      </c>
      <c r="AL2510">
        <v>0</v>
      </c>
      <c r="AM2510">
        <v>42.98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1</v>
      </c>
      <c r="AW2510">
        <v>1</v>
      </c>
      <c r="AZ2510">
        <v>1</v>
      </c>
      <c r="BA2510">
        <v>14.43</v>
      </c>
      <c r="BB2510">
        <v>14.43</v>
      </c>
      <c r="BC2510">
        <v>1</v>
      </c>
      <c r="BD2510" t="s">
        <v>3</v>
      </c>
      <c r="BE2510" t="s">
        <v>3</v>
      </c>
      <c r="BF2510" t="s">
        <v>3</v>
      </c>
      <c r="BG2510" t="s">
        <v>3</v>
      </c>
      <c r="BH2510">
        <v>0</v>
      </c>
      <c r="BI2510">
        <v>1</v>
      </c>
      <c r="BJ2510" t="s">
        <v>473</v>
      </c>
      <c r="BM2510">
        <v>700004</v>
      </c>
      <c r="BN2510">
        <v>0</v>
      </c>
      <c r="BO2510" t="s">
        <v>3</v>
      </c>
      <c r="BP2510">
        <v>0</v>
      </c>
      <c r="BQ2510">
        <v>19</v>
      </c>
      <c r="BR2510">
        <v>0</v>
      </c>
      <c r="BS2510">
        <v>14.43</v>
      </c>
      <c r="BT2510">
        <v>1</v>
      </c>
      <c r="BU2510">
        <v>1</v>
      </c>
      <c r="BV2510">
        <v>1</v>
      </c>
      <c r="BW2510">
        <v>1</v>
      </c>
      <c r="BX2510">
        <v>1</v>
      </c>
      <c r="BY2510" t="s">
        <v>3</v>
      </c>
      <c r="BZ2510">
        <v>0</v>
      </c>
      <c r="CA2510">
        <v>0</v>
      </c>
      <c r="CB2510" t="s">
        <v>3</v>
      </c>
      <c r="CE2510">
        <v>0</v>
      </c>
      <c r="CF2510">
        <v>0</v>
      </c>
      <c r="CG2510">
        <v>0</v>
      </c>
      <c r="CM2510">
        <v>0</v>
      </c>
      <c r="CN2510" t="s">
        <v>3</v>
      </c>
      <c r="CO2510">
        <v>0</v>
      </c>
      <c r="CP2510">
        <f t="shared" si="1809"/>
        <v>186.06</v>
      </c>
      <c r="CQ2510">
        <f t="shared" si="1810"/>
        <v>0</v>
      </c>
      <c r="CR2510">
        <f t="shared" si="1811"/>
        <v>620.20139999999992</v>
      </c>
      <c r="CS2510">
        <f t="shared" si="1812"/>
        <v>0</v>
      </c>
      <c r="CT2510">
        <f t="shared" si="1813"/>
        <v>0</v>
      </c>
      <c r="CU2510">
        <f t="shared" si="1814"/>
        <v>0</v>
      </c>
      <c r="CV2510">
        <f t="shared" si="1815"/>
        <v>0</v>
      </c>
      <c r="CW2510">
        <f t="shared" si="1816"/>
        <v>0</v>
      </c>
      <c r="CX2510">
        <f t="shared" si="1817"/>
        <v>0</v>
      </c>
      <c r="CY2510">
        <f t="shared" si="1818"/>
        <v>0</v>
      </c>
      <c r="CZ2510">
        <f t="shared" si="1819"/>
        <v>0</v>
      </c>
      <c r="DC2510" t="s">
        <v>3</v>
      </c>
      <c r="DD2510" t="s">
        <v>3</v>
      </c>
      <c r="DE2510" t="s">
        <v>3</v>
      </c>
      <c r="DF2510" t="s">
        <v>3</v>
      </c>
      <c r="DG2510" t="s">
        <v>3</v>
      </c>
      <c r="DH2510" t="s">
        <v>3</v>
      </c>
      <c r="DI2510" t="s">
        <v>3</v>
      </c>
      <c r="DJ2510" t="s">
        <v>3</v>
      </c>
      <c r="DK2510" t="s">
        <v>3</v>
      </c>
      <c r="DL2510" t="s">
        <v>3</v>
      </c>
      <c r="DM2510" t="s">
        <v>3</v>
      </c>
      <c r="DN2510">
        <v>0</v>
      </c>
      <c r="DO2510">
        <v>0</v>
      </c>
      <c r="DP2510">
        <v>1</v>
      </c>
      <c r="DQ2510">
        <v>1</v>
      </c>
      <c r="DU2510">
        <v>1013</v>
      </c>
      <c r="DV2510" t="s">
        <v>472</v>
      </c>
      <c r="DW2510" t="s">
        <v>472</v>
      </c>
      <c r="DX2510">
        <v>1</v>
      </c>
      <c r="DZ2510" t="s">
        <v>3</v>
      </c>
      <c r="EA2510" t="s">
        <v>3</v>
      </c>
      <c r="EB2510" t="s">
        <v>3</v>
      </c>
      <c r="EC2510" t="s">
        <v>3</v>
      </c>
      <c r="EE2510">
        <v>29085701</v>
      </c>
      <c r="EF2510">
        <v>19</v>
      </c>
      <c r="EG2510" t="s">
        <v>474</v>
      </c>
      <c r="EH2510">
        <v>0</v>
      </c>
      <c r="EI2510" t="s">
        <v>3</v>
      </c>
      <c r="EJ2510">
        <v>1</v>
      </c>
      <c r="EK2510">
        <v>700004</v>
      </c>
      <c r="EL2510" t="s">
        <v>475</v>
      </c>
      <c r="EM2510" t="s">
        <v>476</v>
      </c>
      <c r="EO2510" t="s">
        <v>3</v>
      </c>
      <c r="EQ2510">
        <v>0</v>
      </c>
      <c r="ER2510">
        <v>42.98</v>
      </c>
      <c r="ES2510">
        <v>0</v>
      </c>
      <c r="ET2510">
        <v>42.98</v>
      </c>
      <c r="EU2510">
        <v>0</v>
      </c>
      <c r="EV2510">
        <v>0</v>
      </c>
      <c r="EW2510">
        <v>0</v>
      </c>
      <c r="EX2510">
        <v>0</v>
      </c>
      <c r="EY2510">
        <v>0</v>
      </c>
      <c r="FQ2510">
        <v>0</v>
      </c>
      <c r="FR2510">
        <f t="shared" si="1820"/>
        <v>0</v>
      </c>
      <c r="FS2510">
        <v>0</v>
      </c>
      <c r="FX2510">
        <v>0</v>
      </c>
      <c r="FY2510">
        <v>0</v>
      </c>
      <c r="GA2510" t="s">
        <v>3</v>
      </c>
      <c r="GD2510">
        <v>1</v>
      </c>
      <c r="GF2510">
        <v>-888683356</v>
      </c>
      <c r="GG2510">
        <v>2</v>
      </c>
      <c r="GH2510">
        <v>1</v>
      </c>
      <c r="GI2510">
        <v>2</v>
      </c>
      <c r="GJ2510">
        <v>0</v>
      </c>
      <c r="GK2510">
        <v>0</v>
      </c>
      <c r="GL2510">
        <f t="shared" si="1821"/>
        <v>0</v>
      </c>
      <c r="GM2510">
        <f t="shared" si="1822"/>
        <v>186.06</v>
      </c>
      <c r="GN2510">
        <f t="shared" si="1823"/>
        <v>186.06</v>
      </c>
      <c r="GO2510">
        <f t="shared" si="1824"/>
        <v>0</v>
      </c>
      <c r="GP2510">
        <f t="shared" si="1825"/>
        <v>0</v>
      </c>
      <c r="GR2510">
        <v>0</v>
      </c>
      <c r="GS2510">
        <v>3</v>
      </c>
      <c r="GT2510">
        <v>0</v>
      </c>
      <c r="GU2510" t="s">
        <v>3</v>
      </c>
      <c r="GV2510">
        <f t="shared" si="1826"/>
        <v>0</v>
      </c>
      <c r="GW2510">
        <v>1</v>
      </c>
      <c r="GX2510">
        <f t="shared" si="1827"/>
        <v>0</v>
      </c>
      <c r="HA2510">
        <v>0</v>
      </c>
      <c r="HB2510">
        <v>0</v>
      </c>
      <c r="HC2510">
        <f t="shared" si="1828"/>
        <v>0</v>
      </c>
      <c r="HD2510">
        <f>GM2510</f>
        <v>186.06</v>
      </c>
      <c r="HE2510" t="s">
        <v>3</v>
      </c>
      <c r="HF2510" t="s">
        <v>3</v>
      </c>
      <c r="HM2510" t="s">
        <v>3</v>
      </c>
      <c r="IK2510">
        <v>0</v>
      </c>
    </row>
    <row r="2511" spans="1:245">
      <c r="A2511">
        <v>17</v>
      </c>
      <c r="B2511">
        <v>1</v>
      </c>
      <c r="E2511" t="s">
        <v>252</v>
      </c>
      <c r="F2511" t="s">
        <v>477</v>
      </c>
      <c r="G2511" t="s">
        <v>478</v>
      </c>
      <c r="H2511" t="s">
        <v>472</v>
      </c>
      <c r="I2511">
        <v>0.3</v>
      </c>
      <c r="J2511">
        <v>0</v>
      </c>
      <c r="K2511">
        <v>0.3</v>
      </c>
      <c r="O2511">
        <f t="shared" si="1794"/>
        <v>62.04</v>
      </c>
      <c r="P2511">
        <f t="shared" si="1795"/>
        <v>0</v>
      </c>
      <c r="Q2511">
        <f t="shared" si="1796"/>
        <v>62.04</v>
      </c>
      <c r="R2511">
        <f t="shared" si="1797"/>
        <v>0</v>
      </c>
      <c r="S2511">
        <f t="shared" si="1798"/>
        <v>0</v>
      </c>
      <c r="T2511">
        <f t="shared" si="1799"/>
        <v>0</v>
      </c>
      <c r="U2511">
        <f t="shared" si="1800"/>
        <v>0</v>
      </c>
      <c r="V2511">
        <f t="shared" si="1801"/>
        <v>0</v>
      </c>
      <c r="W2511">
        <f t="shared" si="1802"/>
        <v>0</v>
      </c>
      <c r="X2511">
        <f t="shared" si="1803"/>
        <v>0</v>
      </c>
      <c r="Y2511">
        <f t="shared" si="1804"/>
        <v>0</v>
      </c>
      <c r="AA2511">
        <v>35863109</v>
      </c>
      <c r="AB2511">
        <f t="shared" si="1805"/>
        <v>20.91</v>
      </c>
      <c r="AC2511">
        <f t="shared" si="1806"/>
        <v>0</v>
      </c>
      <c r="AD2511">
        <f>ROUND(((ET2511)+ROUND(((EU2511)*1.85),2)),2)</f>
        <v>20.91</v>
      </c>
      <c r="AE2511">
        <f>ROUND(((EU2511)+ROUND(((EU2511)*1.85),2)),2)</f>
        <v>0</v>
      </c>
      <c r="AF2511">
        <f>ROUND(((EV2511)+ROUND(((EV2511)*1.85),2)),2)</f>
        <v>0</v>
      </c>
      <c r="AG2511">
        <f t="shared" si="1807"/>
        <v>0</v>
      </c>
      <c r="AH2511">
        <f t="shared" si="1829"/>
        <v>0</v>
      </c>
      <c r="AI2511">
        <f t="shared" si="1829"/>
        <v>0</v>
      </c>
      <c r="AJ2511">
        <f t="shared" si="1808"/>
        <v>0</v>
      </c>
      <c r="AK2511">
        <v>20.91</v>
      </c>
      <c r="AL2511">
        <v>0</v>
      </c>
      <c r="AM2511">
        <v>20.91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1</v>
      </c>
      <c r="AW2511">
        <v>1</v>
      </c>
      <c r="AZ2511">
        <v>1</v>
      </c>
      <c r="BA2511">
        <v>9.89</v>
      </c>
      <c r="BB2511">
        <v>9.89</v>
      </c>
      <c r="BC2511">
        <v>1</v>
      </c>
      <c r="BD2511" t="s">
        <v>3</v>
      </c>
      <c r="BE2511" t="s">
        <v>3</v>
      </c>
      <c r="BF2511" t="s">
        <v>3</v>
      </c>
      <c r="BG2511" t="s">
        <v>3</v>
      </c>
      <c r="BH2511">
        <v>0</v>
      </c>
      <c r="BI2511">
        <v>1</v>
      </c>
      <c r="BJ2511" t="s">
        <v>479</v>
      </c>
      <c r="BM2511">
        <v>700001</v>
      </c>
      <c r="BN2511">
        <v>0</v>
      </c>
      <c r="BO2511" t="s">
        <v>3</v>
      </c>
      <c r="BP2511">
        <v>0</v>
      </c>
      <c r="BQ2511">
        <v>10</v>
      </c>
      <c r="BR2511">
        <v>0</v>
      </c>
      <c r="BS2511">
        <v>9.89</v>
      </c>
      <c r="BT2511">
        <v>1</v>
      </c>
      <c r="BU2511">
        <v>1</v>
      </c>
      <c r="BV2511">
        <v>1</v>
      </c>
      <c r="BW2511">
        <v>1</v>
      </c>
      <c r="BX2511">
        <v>1</v>
      </c>
      <c r="BY2511" t="s">
        <v>3</v>
      </c>
      <c r="BZ2511">
        <v>0</v>
      </c>
      <c r="CA2511">
        <v>0</v>
      </c>
      <c r="CB2511" t="s">
        <v>3</v>
      </c>
      <c r="CE2511">
        <v>0</v>
      </c>
      <c r="CF2511">
        <v>0</v>
      </c>
      <c r="CG2511">
        <v>0</v>
      </c>
      <c r="CM2511">
        <v>0</v>
      </c>
      <c r="CN2511" t="s">
        <v>3</v>
      </c>
      <c r="CO2511">
        <v>0</v>
      </c>
      <c r="CP2511">
        <f t="shared" si="1809"/>
        <v>62.04</v>
      </c>
      <c r="CQ2511">
        <f t="shared" si="1810"/>
        <v>0</v>
      </c>
      <c r="CR2511">
        <f t="shared" si="1811"/>
        <v>206.79990000000001</v>
      </c>
      <c r="CS2511">
        <f t="shared" si="1812"/>
        <v>0</v>
      </c>
      <c r="CT2511">
        <f t="shared" si="1813"/>
        <v>0</v>
      </c>
      <c r="CU2511">
        <f t="shared" si="1814"/>
        <v>0</v>
      </c>
      <c r="CV2511">
        <f t="shared" si="1815"/>
        <v>0</v>
      </c>
      <c r="CW2511">
        <f t="shared" si="1816"/>
        <v>0</v>
      </c>
      <c r="CX2511">
        <f t="shared" si="1817"/>
        <v>0</v>
      </c>
      <c r="CY2511">
        <f t="shared" si="1818"/>
        <v>0</v>
      </c>
      <c r="CZ2511">
        <f t="shared" si="1819"/>
        <v>0</v>
      </c>
      <c r="DC2511" t="s">
        <v>3</v>
      </c>
      <c r="DD2511" t="s">
        <v>3</v>
      </c>
      <c r="DE2511" t="s">
        <v>3</v>
      </c>
      <c r="DF2511" t="s">
        <v>3</v>
      </c>
      <c r="DG2511" t="s">
        <v>3</v>
      </c>
      <c r="DH2511" t="s">
        <v>3</v>
      </c>
      <c r="DI2511" t="s">
        <v>3</v>
      </c>
      <c r="DJ2511" t="s">
        <v>3</v>
      </c>
      <c r="DK2511" t="s">
        <v>3</v>
      </c>
      <c r="DL2511" t="s">
        <v>3</v>
      </c>
      <c r="DM2511" t="s">
        <v>3</v>
      </c>
      <c r="DN2511">
        <v>0</v>
      </c>
      <c r="DO2511">
        <v>0</v>
      </c>
      <c r="DP2511">
        <v>1</v>
      </c>
      <c r="DQ2511">
        <v>1</v>
      </c>
      <c r="DU2511">
        <v>1013</v>
      </c>
      <c r="DV2511" t="s">
        <v>472</v>
      </c>
      <c r="DW2511" t="s">
        <v>472</v>
      </c>
      <c r="DX2511">
        <v>1</v>
      </c>
      <c r="DZ2511" t="s">
        <v>3</v>
      </c>
      <c r="EA2511" t="s">
        <v>3</v>
      </c>
      <c r="EB2511" t="s">
        <v>3</v>
      </c>
      <c r="EC2511" t="s">
        <v>3</v>
      </c>
      <c r="EE2511">
        <v>29085448</v>
      </c>
      <c r="EF2511">
        <v>10</v>
      </c>
      <c r="EG2511" t="s">
        <v>480</v>
      </c>
      <c r="EH2511">
        <v>0</v>
      </c>
      <c r="EI2511" t="s">
        <v>3</v>
      </c>
      <c r="EJ2511">
        <v>1</v>
      </c>
      <c r="EK2511">
        <v>700001</v>
      </c>
      <c r="EL2511" t="s">
        <v>481</v>
      </c>
      <c r="EM2511" t="s">
        <v>482</v>
      </c>
      <c r="EO2511" t="s">
        <v>3</v>
      </c>
      <c r="EQ2511">
        <v>0</v>
      </c>
      <c r="ER2511">
        <v>20.91</v>
      </c>
      <c r="ES2511">
        <v>0</v>
      </c>
      <c r="ET2511">
        <v>20.91</v>
      </c>
      <c r="EU2511">
        <v>0</v>
      </c>
      <c r="EV2511">
        <v>0</v>
      </c>
      <c r="EW2511">
        <v>0</v>
      </c>
      <c r="EX2511">
        <v>0</v>
      </c>
      <c r="EY2511">
        <v>0</v>
      </c>
      <c r="FQ2511">
        <v>0</v>
      </c>
      <c r="FR2511">
        <f t="shared" si="1820"/>
        <v>0</v>
      </c>
      <c r="FS2511">
        <v>0</v>
      </c>
      <c r="FX2511">
        <v>0</v>
      </c>
      <c r="FY2511">
        <v>0</v>
      </c>
      <c r="GA2511" t="s">
        <v>3</v>
      </c>
      <c r="GD2511">
        <v>1</v>
      </c>
      <c r="GF2511">
        <v>1293652068</v>
      </c>
      <c r="GG2511">
        <v>2</v>
      </c>
      <c r="GH2511">
        <v>1</v>
      </c>
      <c r="GI2511">
        <v>2</v>
      </c>
      <c r="GJ2511">
        <v>0</v>
      </c>
      <c r="GK2511">
        <v>0</v>
      </c>
      <c r="GL2511">
        <f t="shared" si="1821"/>
        <v>0</v>
      </c>
      <c r="GM2511">
        <f t="shared" si="1822"/>
        <v>62.04</v>
      </c>
      <c r="GN2511">
        <f t="shared" si="1823"/>
        <v>62.04</v>
      </c>
      <c r="GO2511">
        <f t="shared" si="1824"/>
        <v>0</v>
      </c>
      <c r="GP2511">
        <f t="shared" si="1825"/>
        <v>0</v>
      </c>
      <c r="GR2511">
        <v>0</v>
      </c>
      <c r="GS2511">
        <v>3</v>
      </c>
      <c r="GT2511">
        <v>0</v>
      </c>
      <c r="GU2511" t="s">
        <v>3</v>
      </c>
      <c r="GV2511">
        <f t="shared" si="1826"/>
        <v>0</v>
      </c>
      <c r="GW2511">
        <v>1</v>
      </c>
      <c r="GX2511">
        <f t="shared" si="1827"/>
        <v>0</v>
      </c>
      <c r="HA2511">
        <v>0</v>
      </c>
      <c r="HB2511">
        <v>0</v>
      </c>
      <c r="HC2511">
        <f t="shared" si="1828"/>
        <v>0</v>
      </c>
      <c r="HD2511">
        <f>GM2511</f>
        <v>62.04</v>
      </c>
      <c r="HE2511" t="s">
        <v>3</v>
      </c>
      <c r="HF2511" t="s">
        <v>3</v>
      </c>
      <c r="HM2511" t="s">
        <v>3</v>
      </c>
      <c r="IK2511">
        <v>0</v>
      </c>
    </row>
    <row r="2513" spans="1:206">
      <c r="A2513" s="2">
        <v>51</v>
      </c>
      <c r="B2513" s="2">
        <f>B2495</f>
        <v>1</v>
      </c>
      <c r="C2513" s="2">
        <f>A2495</f>
        <v>5</v>
      </c>
      <c r="D2513" s="2">
        <f>ROW(A2495)</f>
        <v>2495</v>
      </c>
      <c r="E2513" s="2"/>
      <c r="F2513" s="2" t="str">
        <f>IF(F2495&lt;&gt;"",F2495,"")</f>
        <v>Новый подраздел</v>
      </c>
      <c r="G2513" s="2" t="str">
        <f>IF(G2495&lt;&gt;"",G2495,"")</f>
        <v>ремонт</v>
      </c>
      <c r="H2513" s="2">
        <v>0</v>
      </c>
      <c r="I2513" s="2"/>
      <c r="J2513" s="2"/>
      <c r="K2513" s="2"/>
      <c r="L2513" s="2"/>
      <c r="M2513" s="2"/>
      <c r="N2513" s="2"/>
      <c r="O2513" s="2">
        <f t="shared" ref="O2513:T2513" si="1830">ROUND(AB2513,2)</f>
        <v>47291.95</v>
      </c>
      <c r="P2513" s="2">
        <f t="shared" si="1830"/>
        <v>29526.03</v>
      </c>
      <c r="Q2513" s="2">
        <f t="shared" si="1830"/>
        <v>850.12</v>
      </c>
      <c r="R2513" s="2">
        <f t="shared" si="1830"/>
        <v>297.02999999999997</v>
      </c>
      <c r="S2513" s="2">
        <f t="shared" si="1830"/>
        <v>16915.8</v>
      </c>
      <c r="T2513" s="2">
        <f t="shared" si="1830"/>
        <v>0</v>
      </c>
      <c r="U2513" s="2">
        <f>AH2513</f>
        <v>55.229090499999984</v>
      </c>
      <c r="V2513" s="2">
        <f>AI2513</f>
        <v>0.77549999999999997</v>
      </c>
      <c r="W2513" s="2">
        <f>ROUND(AJ2513,2)</f>
        <v>52.78</v>
      </c>
      <c r="X2513" s="2">
        <f>ROUND(AK2513,2)</f>
        <v>14607.11</v>
      </c>
      <c r="Y2513" s="2">
        <f>ROUND(AL2513,2)</f>
        <v>7376.75</v>
      </c>
      <c r="Z2513" s="2"/>
      <c r="AA2513" s="2"/>
      <c r="AB2513" s="2">
        <f>ROUND(SUMIF(AA2499:AA2511,"=35863109",O2499:O2511),2)</f>
        <v>47291.95</v>
      </c>
      <c r="AC2513" s="2">
        <f>ROUND(SUMIF(AA2499:AA2511,"=35863109",P2499:P2511),2)</f>
        <v>29526.03</v>
      </c>
      <c r="AD2513" s="2">
        <f>ROUND(SUMIF(AA2499:AA2511,"=35863109",Q2499:Q2511),2)</f>
        <v>850.12</v>
      </c>
      <c r="AE2513" s="2">
        <f>ROUND(SUMIF(AA2499:AA2511,"=35863109",R2499:R2511),2)</f>
        <v>297.02999999999997</v>
      </c>
      <c r="AF2513" s="2">
        <f>ROUND(SUMIF(AA2499:AA2511,"=35863109",S2499:S2511),2)</f>
        <v>16915.8</v>
      </c>
      <c r="AG2513" s="2">
        <f>ROUND(SUMIF(AA2499:AA2511,"=35863109",T2499:T2511),2)</f>
        <v>0</v>
      </c>
      <c r="AH2513" s="2">
        <f>SUMIF(AA2499:AA2511,"=35863109",U2499:U2511)</f>
        <v>55.229090499999984</v>
      </c>
      <c r="AI2513" s="2">
        <f>SUMIF(AA2499:AA2511,"=35863109",V2499:V2511)</f>
        <v>0.77549999999999997</v>
      </c>
      <c r="AJ2513" s="2">
        <f>ROUND(SUMIF(AA2499:AA2511,"=35863109",W2499:W2511),2)</f>
        <v>52.78</v>
      </c>
      <c r="AK2513" s="2">
        <f>ROUND(SUMIF(AA2499:AA2511,"=35863109",X2499:X2511),2)</f>
        <v>14607.11</v>
      </c>
      <c r="AL2513" s="2">
        <f>ROUND(SUMIF(AA2499:AA2511,"=35863109",Y2499:Y2511),2)</f>
        <v>7376.75</v>
      </c>
      <c r="AM2513" s="2"/>
      <c r="AN2513" s="2"/>
      <c r="AO2513" s="2">
        <f t="shared" ref="AO2513:BD2513" si="1831">ROUND(BX2513,2)</f>
        <v>0</v>
      </c>
      <c r="AP2513" s="2">
        <f t="shared" si="1831"/>
        <v>0</v>
      </c>
      <c r="AQ2513" s="2">
        <f t="shared" si="1831"/>
        <v>0</v>
      </c>
      <c r="AR2513" s="2">
        <f t="shared" si="1831"/>
        <v>69275.81</v>
      </c>
      <c r="AS2513" s="2">
        <f t="shared" si="1831"/>
        <v>67866.83</v>
      </c>
      <c r="AT2513" s="2">
        <f t="shared" si="1831"/>
        <v>1408.98</v>
      </c>
      <c r="AU2513" s="2">
        <f t="shared" si="1831"/>
        <v>0</v>
      </c>
      <c r="AV2513" s="2">
        <f t="shared" si="1831"/>
        <v>29526.03</v>
      </c>
      <c r="AW2513" s="2">
        <f t="shared" si="1831"/>
        <v>29526.03</v>
      </c>
      <c r="AX2513" s="2">
        <f t="shared" si="1831"/>
        <v>0</v>
      </c>
      <c r="AY2513" s="2">
        <f t="shared" si="1831"/>
        <v>29526.03</v>
      </c>
      <c r="AZ2513" s="2">
        <f t="shared" si="1831"/>
        <v>0</v>
      </c>
      <c r="BA2513" s="2">
        <f t="shared" si="1831"/>
        <v>0</v>
      </c>
      <c r="BB2513" s="2">
        <f t="shared" si="1831"/>
        <v>0</v>
      </c>
      <c r="BC2513" s="2">
        <f t="shared" si="1831"/>
        <v>0</v>
      </c>
      <c r="BD2513" s="2">
        <f t="shared" si="1831"/>
        <v>248.1</v>
      </c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>
        <f>ROUND(SUMIF(AA2499:AA2511,"=35863109",FQ2499:FQ2511),2)</f>
        <v>0</v>
      </c>
      <c r="BY2513" s="2">
        <f>ROUND(SUMIF(AA2499:AA2511,"=35863109",FR2499:FR2511),2)</f>
        <v>0</v>
      </c>
      <c r="BZ2513" s="2">
        <f>ROUND(SUMIF(AA2499:AA2511,"=35863109",GL2499:GL2511),2)</f>
        <v>0</v>
      </c>
      <c r="CA2513" s="2">
        <f>ROUND(SUMIF(AA2499:AA2511,"=35863109",GM2499:GM2511),2)</f>
        <v>69275.81</v>
      </c>
      <c r="CB2513" s="2">
        <f>ROUND(SUMIF(AA2499:AA2511,"=35863109",GN2499:GN2511),2)</f>
        <v>67866.83</v>
      </c>
      <c r="CC2513" s="2">
        <f>ROUND(SUMIF(AA2499:AA2511,"=35863109",GO2499:GO2511),2)</f>
        <v>1408.98</v>
      </c>
      <c r="CD2513" s="2">
        <f>ROUND(SUMIF(AA2499:AA2511,"=35863109",GP2499:GP2511),2)</f>
        <v>0</v>
      </c>
      <c r="CE2513" s="2">
        <f>AC2513-BX2513</f>
        <v>29526.03</v>
      </c>
      <c r="CF2513" s="2">
        <f>AC2513-BY2513</f>
        <v>29526.03</v>
      </c>
      <c r="CG2513" s="2">
        <f>BX2513-BZ2513</f>
        <v>0</v>
      </c>
      <c r="CH2513" s="2">
        <f>AC2513-BX2513-BY2513+BZ2513</f>
        <v>29526.03</v>
      </c>
      <c r="CI2513" s="2">
        <f>BY2513-BZ2513</f>
        <v>0</v>
      </c>
      <c r="CJ2513" s="2">
        <f>ROUND(SUMIF(AA2499:AA2511,"=35863109",GX2499:GX2511),2)</f>
        <v>0</v>
      </c>
      <c r="CK2513" s="2">
        <f>ROUND(SUMIF(AA2499:AA2511,"=35863109",GY2499:GY2511),2)</f>
        <v>0</v>
      </c>
      <c r="CL2513" s="2">
        <f>ROUND(SUMIF(AA2499:AA2511,"=35863109",GZ2499:GZ2511),2)</f>
        <v>0</v>
      </c>
      <c r="CM2513" s="2">
        <f>ROUND(SUMIF(AA2499:AA2511,"=35863109",HD2499:HD2511),2)</f>
        <v>248.1</v>
      </c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3"/>
      <c r="DH2513" s="3"/>
      <c r="DI2513" s="3"/>
      <c r="DJ2513" s="3"/>
      <c r="DK2513" s="3"/>
      <c r="DL2513" s="3"/>
      <c r="DM2513" s="3"/>
      <c r="DN2513" s="3"/>
      <c r="DO2513" s="3"/>
      <c r="DP2513" s="3"/>
      <c r="DQ2513" s="3"/>
      <c r="DR2513" s="3"/>
      <c r="DS2513" s="3"/>
      <c r="DT2513" s="3"/>
      <c r="DU2513" s="3"/>
      <c r="DV2513" s="3"/>
      <c r="DW2513" s="3"/>
      <c r="DX2513" s="3"/>
      <c r="DY2513" s="3"/>
      <c r="DZ2513" s="3"/>
      <c r="EA2513" s="3"/>
      <c r="EB2513" s="3"/>
      <c r="EC2513" s="3"/>
      <c r="ED2513" s="3"/>
      <c r="EE2513" s="3"/>
      <c r="EF2513" s="3"/>
      <c r="EG2513" s="3"/>
      <c r="EH2513" s="3"/>
      <c r="EI2513" s="3"/>
      <c r="EJ2513" s="3"/>
      <c r="EK2513" s="3"/>
      <c r="EL2513" s="3"/>
      <c r="EM2513" s="3"/>
      <c r="EN2513" s="3"/>
      <c r="EO2513" s="3"/>
      <c r="EP2513" s="3"/>
      <c r="EQ2513" s="3"/>
      <c r="ER2513" s="3"/>
      <c r="ES2513" s="3"/>
      <c r="ET2513" s="3"/>
      <c r="EU2513" s="3"/>
      <c r="EV2513" s="3"/>
      <c r="EW2513" s="3"/>
      <c r="EX2513" s="3"/>
      <c r="EY2513" s="3"/>
      <c r="EZ2513" s="3"/>
      <c r="FA2513" s="3"/>
      <c r="FB2513" s="3"/>
      <c r="FC2513" s="3"/>
      <c r="FD2513" s="3"/>
      <c r="FE2513" s="3"/>
      <c r="FF2513" s="3"/>
      <c r="FG2513" s="3"/>
      <c r="FH2513" s="3"/>
      <c r="FI2513" s="3"/>
      <c r="FJ2513" s="3"/>
      <c r="FK2513" s="3"/>
      <c r="FL2513" s="3"/>
      <c r="FM2513" s="3"/>
      <c r="FN2513" s="3"/>
      <c r="FO2513" s="3"/>
      <c r="FP2513" s="3"/>
      <c r="FQ2513" s="3"/>
      <c r="FR2513" s="3"/>
      <c r="FS2513" s="3"/>
      <c r="FT2513" s="3"/>
      <c r="FU2513" s="3"/>
      <c r="FV2513" s="3"/>
      <c r="FW2513" s="3"/>
      <c r="FX2513" s="3"/>
      <c r="FY2513" s="3"/>
      <c r="FZ2513" s="3"/>
      <c r="GA2513" s="3"/>
      <c r="GB2513" s="3"/>
      <c r="GC2513" s="3"/>
      <c r="GD2513" s="3"/>
      <c r="GE2513" s="3"/>
      <c r="GF2513" s="3"/>
      <c r="GG2513" s="3"/>
      <c r="GH2513" s="3"/>
      <c r="GI2513" s="3"/>
      <c r="GJ2513" s="3"/>
      <c r="GK2513" s="3"/>
      <c r="GL2513" s="3"/>
      <c r="GM2513" s="3"/>
      <c r="GN2513" s="3"/>
      <c r="GO2513" s="3"/>
      <c r="GP2513" s="3"/>
      <c r="GQ2513" s="3"/>
      <c r="GR2513" s="3"/>
      <c r="GS2513" s="3"/>
      <c r="GT2513" s="3"/>
      <c r="GU2513" s="3"/>
      <c r="GV2513" s="3"/>
      <c r="GW2513" s="3"/>
      <c r="GX2513" s="3">
        <v>0</v>
      </c>
    </row>
    <row r="2515" spans="1:206">
      <c r="A2515" s="4">
        <v>50</v>
      </c>
      <c r="B2515" s="4">
        <v>0</v>
      </c>
      <c r="C2515" s="4">
        <v>0</v>
      </c>
      <c r="D2515" s="4">
        <v>1</v>
      </c>
      <c r="E2515" s="4">
        <v>201</v>
      </c>
      <c r="F2515" s="4">
        <f>ROUND(Source!O2513,O2515)</f>
        <v>47291.95</v>
      </c>
      <c r="G2515" s="4" t="s">
        <v>71</v>
      </c>
      <c r="H2515" s="4" t="s">
        <v>72</v>
      </c>
      <c r="I2515" s="4"/>
      <c r="J2515" s="4"/>
      <c r="K2515" s="4">
        <v>201</v>
      </c>
      <c r="L2515" s="4">
        <v>1</v>
      </c>
      <c r="M2515" s="4">
        <v>3</v>
      </c>
      <c r="N2515" s="4" t="s">
        <v>3</v>
      </c>
      <c r="O2515" s="4">
        <v>2</v>
      </c>
      <c r="P2515" s="4"/>
      <c r="Q2515" s="4"/>
      <c r="R2515" s="4"/>
      <c r="S2515" s="4"/>
      <c r="T2515" s="4"/>
      <c r="U2515" s="4"/>
      <c r="V2515" s="4"/>
      <c r="W2515" s="4"/>
    </row>
    <row r="2516" spans="1:206">
      <c r="A2516" s="4">
        <v>50</v>
      </c>
      <c r="B2516" s="4">
        <v>0</v>
      </c>
      <c r="C2516" s="4">
        <v>0</v>
      </c>
      <c r="D2516" s="4">
        <v>1</v>
      </c>
      <c r="E2516" s="4">
        <v>202</v>
      </c>
      <c r="F2516" s="4">
        <f>ROUND(Source!P2513,O2516)</f>
        <v>29526.03</v>
      </c>
      <c r="G2516" s="4" t="s">
        <v>73</v>
      </c>
      <c r="H2516" s="4" t="s">
        <v>74</v>
      </c>
      <c r="I2516" s="4"/>
      <c r="J2516" s="4"/>
      <c r="K2516" s="4">
        <v>202</v>
      </c>
      <c r="L2516" s="4">
        <v>2</v>
      </c>
      <c r="M2516" s="4">
        <v>3</v>
      </c>
      <c r="N2516" s="4" t="s">
        <v>3</v>
      </c>
      <c r="O2516" s="4">
        <v>2</v>
      </c>
      <c r="P2516" s="4"/>
      <c r="Q2516" s="4"/>
      <c r="R2516" s="4"/>
      <c r="S2516" s="4"/>
      <c r="T2516" s="4"/>
      <c r="U2516" s="4"/>
      <c r="V2516" s="4"/>
      <c r="W2516" s="4"/>
    </row>
    <row r="2517" spans="1:206">
      <c r="A2517" s="4">
        <v>50</v>
      </c>
      <c r="B2517" s="4">
        <v>0</v>
      </c>
      <c r="C2517" s="4">
        <v>0</v>
      </c>
      <c r="D2517" s="4">
        <v>1</v>
      </c>
      <c r="E2517" s="4">
        <v>222</v>
      </c>
      <c r="F2517" s="4">
        <f>ROUND(Source!AO2513,O2517)</f>
        <v>0</v>
      </c>
      <c r="G2517" s="4" t="s">
        <v>75</v>
      </c>
      <c r="H2517" s="4" t="s">
        <v>76</v>
      </c>
      <c r="I2517" s="4"/>
      <c r="J2517" s="4"/>
      <c r="K2517" s="4">
        <v>222</v>
      </c>
      <c r="L2517" s="4">
        <v>3</v>
      </c>
      <c r="M2517" s="4">
        <v>3</v>
      </c>
      <c r="N2517" s="4" t="s">
        <v>3</v>
      </c>
      <c r="O2517" s="4">
        <v>2</v>
      </c>
      <c r="P2517" s="4"/>
      <c r="Q2517" s="4"/>
      <c r="R2517" s="4"/>
      <c r="S2517" s="4"/>
      <c r="T2517" s="4"/>
      <c r="U2517" s="4"/>
      <c r="V2517" s="4"/>
      <c r="W2517" s="4"/>
    </row>
    <row r="2518" spans="1:206">
      <c r="A2518" s="4">
        <v>50</v>
      </c>
      <c r="B2518" s="4">
        <v>0</v>
      </c>
      <c r="C2518" s="4">
        <v>0</v>
      </c>
      <c r="D2518" s="4">
        <v>1</v>
      </c>
      <c r="E2518" s="4">
        <v>225</v>
      </c>
      <c r="F2518" s="4">
        <f>ROUND(Source!AV2513,O2518)</f>
        <v>29526.03</v>
      </c>
      <c r="G2518" s="4" t="s">
        <v>77</v>
      </c>
      <c r="H2518" s="4" t="s">
        <v>78</v>
      </c>
      <c r="I2518" s="4"/>
      <c r="J2518" s="4"/>
      <c r="K2518" s="4">
        <v>225</v>
      </c>
      <c r="L2518" s="4">
        <v>4</v>
      </c>
      <c r="M2518" s="4">
        <v>3</v>
      </c>
      <c r="N2518" s="4" t="s">
        <v>3</v>
      </c>
      <c r="O2518" s="4">
        <v>2</v>
      </c>
      <c r="P2518" s="4"/>
      <c r="Q2518" s="4"/>
      <c r="R2518" s="4"/>
      <c r="S2518" s="4"/>
      <c r="T2518" s="4"/>
      <c r="U2518" s="4"/>
      <c r="V2518" s="4"/>
      <c r="W2518" s="4"/>
    </row>
    <row r="2519" spans="1:206">
      <c r="A2519" s="4">
        <v>50</v>
      </c>
      <c r="B2519" s="4">
        <v>0</v>
      </c>
      <c r="C2519" s="4">
        <v>0</v>
      </c>
      <c r="D2519" s="4">
        <v>1</v>
      </c>
      <c r="E2519" s="4">
        <v>226</v>
      </c>
      <c r="F2519" s="4">
        <f>ROUND(Source!AW2513,O2519)</f>
        <v>29526.03</v>
      </c>
      <c r="G2519" s="4" t="s">
        <v>79</v>
      </c>
      <c r="H2519" s="4" t="s">
        <v>80</v>
      </c>
      <c r="I2519" s="4"/>
      <c r="J2519" s="4"/>
      <c r="K2519" s="4">
        <v>226</v>
      </c>
      <c r="L2519" s="4">
        <v>5</v>
      </c>
      <c r="M2519" s="4">
        <v>3</v>
      </c>
      <c r="N2519" s="4" t="s">
        <v>3</v>
      </c>
      <c r="O2519" s="4">
        <v>2</v>
      </c>
      <c r="P2519" s="4"/>
      <c r="Q2519" s="4"/>
      <c r="R2519" s="4"/>
      <c r="S2519" s="4"/>
      <c r="T2519" s="4"/>
      <c r="U2519" s="4"/>
      <c r="V2519" s="4"/>
      <c r="W2519" s="4"/>
    </row>
    <row r="2520" spans="1:206">
      <c r="A2520" s="4">
        <v>50</v>
      </c>
      <c r="B2520" s="4">
        <v>0</v>
      </c>
      <c r="C2520" s="4">
        <v>0</v>
      </c>
      <c r="D2520" s="4">
        <v>1</v>
      </c>
      <c r="E2520" s="4">
        <v>227</v>
      </c>
      <c r="F2520" s="4">
        <f>ROUND(Source!AX2513,O2520)</f>
        <v>0</v>
      </c>
      <c r="G2520" s="4" t="s">
        <v>81</v>
      </c>
      <c r="H2520" s="4" t="s">
        <v>82</v>
      </c>
      <c r="I2520" s="4"/>
      <c r="J2520" s="4"/>
      <c r="K2520" s="4">
        <v>227</v>
      </c>
      <c r="L2520" s="4">
        <v>6</v>
      </c>
      <c r="M2520" s="4">
        <v>3</v>
      </c>
      <c r="N2520" s="4" t="s">
        <v>3</v>
      </c>
      <c r="O2520" s="4">
        <v>2</v>
      </c>
      <c r="P2520" s="4"/>
      <c r="Q2520" s="4"/>
      <c r="R2520" s="4"/>
      <c r="S2520" s="4"/>
      <c r="T2520" s="4"/>
      <c r="U2520" s="4"/>
      <c r="V2520" s="4"/>
      <c r="W2520" s="4"/>
    </row>
    <row r="2521" spans="1:206">
      <c r="A2521" s="4">
        <v>50</v>
      </c>
      <c r="B2521" s="4">
        <v>0</v>
      </c>
      <c r="C2521" s="4">
        <v>0</v>
      </c>
      <c r="D2521" s="4">
        <v>1</v>
      </c>
      <c r="E2521" s="4">
        <v>228</v>
      </c>
      <c r="F2521" s="4">
        <f>ROUND(Source!AY2513,O2521)</f>
        <v>29526.03</v>
      </c>
      <c r="G2521" s="4" t="s">
        <v>83</v>
      </c>
      <c r="H2521" s="4" t="s">
        <v>84</v>
      </c>
      <c r="I2521" s="4"/>
      <c r="J2521" s="4"/>
      <c r="K2521" s="4">
        <v>228</v>
      </c>
      <c r="L2521" s="4">
        <v>7</v>
      </c>
      <c r="M2521" s="4">
        <v>3</v>
      </c>
      <c r="N2521" s="4" t="s">
        <v>3</v>
      </c>
      <c r="O2521" s="4">
        <v>2</v>
      </c>
      <c r="P2521" s="4"/>
      <c r="Q2521" s="4"/>
      <c r="R2521" s="4"/>
      <c r="S2521" s="4"/>
      <c r="T2521" s="4"/>
      <c r="U2521" s="4"/>
      <c r="V2521" s="4"/>
      <c r="W2521" s="4"/>
    </row>
    <row r="2522" spans="1:206">
      <c r="A2522" s="4">
        <v>50</v>
      </c>
      <c r="B2522" s="4">
        <v>0</v>
      </c>
      <c r="C2522" s="4">
        <v>0</v>
      </c>
      <c r="D2522" s="4">
        <v>1</v>
      </c>
      <c r="E2522" s="4">
        <v>216</v>
      </c>
      <c r="F2522" s="4">
        <f>ROUND(Source!AP2513,O2522)</f>
        <v>0</v>
      </c>
      <c r="G2522" s="4" t="s">
        <v>85</v>
      </c>
      <c r="H2522" s="4" t="s">
        <v>86</v>
      </c>
      <c r="I2522" s="4"/>
      <c r="J2522" s="4"/>
      <c r="K2522" s="4">
        <v>216</v>
      </c>
      <c r="L2522" s="4">
        <v>8</v>
      </c>
      <c r="M2522" s="4">
        <v>3</v>
      </c>
      <c r="N2522" s="4" t="s">
        <v>3</v>
      </c>
      <c r="O2522" s="4">
        <v>2</v>
      </c>
      <c r="P2522" s="4"/>
      <c r="Q2522" s="4"/>
      <c r="R2522" s="4"/>
      <c r="S2522" s="4"/>
      <c r="T2522" s="4"/>
      <c r="U2522" s="4"/>
      <c r="V2522" s="4"/>
      <c r="W2522" s="4"/>
    </row>
    <row r="2523" spans="1:206">
      <c r="A2523" s="4">
        <v>50</v>
      </c>
      <c r="B2523" s="4">
        <v>0</v>
      </c>
      <c r="C2523" s="4">
        <v>0</v>
      </c>
      <c r="D2523" s="4">
        <v>1</v>
      </c>
      <c r="E2523" s="4">
        <v>223</v>
      </c>
      <c r="F2523" s="4">
        <f>ROUND(Source!AQ2513,O2523)</f>
        <v>0</v>
      </c>
      <c r="G2523" s="4" t="s">
        <v>87</v>
      </c>
      <c r="H2523" s="4" t="s">
        <v>88</v>
      </c>
      <c r="I2523" s="4"/>
      <c r="J2523" s="4"/>
      <c r="K2523" s="4">
        <v>223</v>
      </c>
      <c r="L2523" s="4">
        <v>9</v>
      </c>
      <c r="M2523" s="4">
        <v>3</v>
      </c>
      <c r="N2523" s="4" t="s">
        <v>3</v>
      </c>
      <c r="O2523" s="4">
        <v>2</v>
      </c>
      <c r="P2523" s="4"/>
      <c r="Q2523" s="4"/>
      <c r="R2523" s="4"/>
      <c r="S2523" s="4"/>
      <c r="T2523" s="4"/>
      <c r="U2523" s="4"/>
      <c r="V2523" s="4"/>
      <c r="W2523" s="4"/>
    </row>
    <row r="2524" spans="1:206">
      <c r="A2524" s="4">
        <v>50</v>
      </c>
      <c r="B2524" s="4">
        <v>0</v>
      </c>
      <c r="C2524" s="4">
        <v>0</v>
      </c>
      <c r="D2524" s="4">
        <v>1</v>
      </c>
      <c r="E2524" s="4">
        <v>229</v>
      </c>
      <c r="F2524" s="4">
        <f>ROUND(Source!AZ2513,O2524)</f>
        <v>0</v>
      </c>
      <c r="G2524" s="4" t="s">
        <v>89</v>
      </c>
      <c r="H2524" s="4" t="s">
        <v>90</v>
      </c>
      <c r="I2524" s="4"/>
      <c r="J2524" s="4"/>
      <c r="K2524" s="4">
        <v>229</v>
      </c>
      <c r="L2524" s="4">
        <v>10</v>
      </c>
      <c r="M2524" s="4">
        <v>3</v>
      </c>
      <c r="N2524" s="4" t="s">
        <v>3</v>
      </c>
      <c r="O2524" s="4">
        <v>2</v>
      </c>
      <c r="P2524" s="4"/>
      <c r="Q2524" s="4"/>
      <c r="R2524" s="4"/>
      <c r="S2524" s="4"/>
      <c r="T2524" s="4"/>
      <c r="U2524" s="4"/>
      <c r="V2524" s="4"/>
      <c r="W2524" s="4"/>
    </row>
    <row r="2525" spans="1:206">
      <c r="A2525" s="4">
        <v>50</v>
      </c>
      <c r="B2525" s="4">
        <v>0</v>
      </c>
      <c r="C2525" s="4">
        <v>0</v>
      </c>
      <c r="D2525" s="4">
        <v>1</v>
      </c>
      <c r="E2525" s="4">
        <v>203</v>
      </c>
      <c r="F2525" s="4">
        <f>ROUND(Source!Q2513,O2525)</f>
        <v>850.12</v>
      </c>
      <c r="G2525" s="4" t="s">
        <v>91</v>
      </c>
      <c r="H2525" s="4" t="s">
        <v>92</v>
      </c>
      <c r="I2525" s="4"/>
      <c r="J2525" s="4"/>
      <c r="K2525" s="4">
        <v>203</v>
      </c>
      <c r="L2525" s="4">
        <v>11</v>
      </c>
      <c r="M2525" s="4">
        <v>3</v>
      </c>
      <c r="N2525" s="4" t="s">
        <v>3</v>
      </c>
      <c r="O2525" s="4">
        <v>2</v>
      </c>
      <c r="P2525" s="4"/>
      <c r="Q2525" s="4"/>
      <c r="R2525" s="4"/>
      <c r="S2525" s="4"/>
      <c r="T2525" s="4"/>
      <c r="U2525" s="4"/>
      <c r="V2525" s="4"/>
      <c r="W2525" s="4"/>
    </row>
    <row r="2526" spans="1:206">
      <c r="A2526" s="4">
        <v>50</v>
      </c>
      <c r="B2526" s="4">
        <v>0</v>
      </c>
      <c r="C2526" s="4">
        <v>0</v>
      </c>
      <c r="D2526" s="4">
        <v>1</v>
      </c>
      <c r="E2526" s="4">
        <v>231</v>
      </c>
      <c r="F2526" s="4">
        <f>ROUND(Source!BB2513,O2526)</f>
        <v>0</v>
      </c>
      <c r="G2526" s="4" t="s">
        <v>93</v>
      </c>
      <c r="H2526" s="4" t="s">
        <v>94</v>
      </c>
      <c r="I2526" s="4"/>
      <c r="J2526" s="4"/>
      <c r="K2526" s="4">
        <v>231</v>
      </c>
      <c r="L2526" s="4">
        <v>12</v>
      </c>
      <c r="M2526" s="4">
        <v>3</v>
      </c>
      <c r="N2526" s="4" t="s">
        <v>3</v>
      </c>
      <c r="O2526" s="4">
        <v>2</v>
      </c>
      <c r="P2526" s="4"/>
      <c r="Q2526" s="4"/>
      <c r="R2526" s="4"/>
      <c r="S2526" s="4"/>
      <c r="T2526" s="4"/>
      <c r="U2526" s="4"/>
      <c r="V2526" s="4"/>
      <c r="W2526" s="4"/>
    </row>
    <row r="2527" spans="1:206">
      <c r="A2527" s="4">
        <v>50</v>
      </c>
      <c r="B2527" s="4">
        <v>0</v>
      </c>
      <c r="C2527" s="4">
        <v>0</v>
      </c>
      <c r="D2527" s="4">
        <v>1</v>
      </c>
      <c r="E2527" s="4">
        <v>204</v>
      </c>
      <c r="F2527" s="4">
        <f>ROUND(Source!R2513,O2527)</f>
        <v>297.02999999999997</v>
      </c>
      <c r="G2527" s="4" t="s">
        <v>95</v>
      </c>
      <c r="H2527" s="4" t="s">
        <v>96</v>
      </c>
      <c r="I2527" s="4"/>
      <c r="J2527" s="4"/>
      <c r="K2527" s="4">
        <v>204</v>
      </c>
      <c r="L2527" s="4">
        <v>13</v>
      </c>
      <c r="M2527" s="4">
        <v>3</v>
      </c>
      <c r="N2527" s="4" t="s">
        <v>3</v>
      </c>
      <c r="O2527" s="4">
        <v>2</v>
      </c>
      <c r="P2527" s="4"/>
      <c r="Q2527" s="4"/>
      <c r="R2527" s="4"/>
      <c r="S2527" s="4"/>
      <c r="T2527" s="4"/>
      <c r="U2527" s="4"/>
      <c r="V2527" s="4"/>
      <c r="W2527" s="4"/>
    </row>
    <row r="2528" spans="1:206">
      <c r="A2528" s="4">
        <v>50</v>
      </c>
      <c r="B2528" s="4">
        <v>0</v>
      </c>
      <c r="C2528" s="4">
        <v>0</v>
      </c>
      <c r="D2528" s="4">
        <v>1</v>
      </c>
      <c r="E2528" s="4">
        <v>205</v>
      </c>
      <c r="F2528" s="4">
        <f>ROUND(Source!S2513,O2528)</f>
        <v>16915.8</v>
      </c>
      <c r="G2528" s="4" t="s">
        <v>97</v>
      </c>
      <c r="H2528" s="4" t="s">
        <v>98</v>
      </c>
      <c r="I2528" s="4"/>
      <c r="J2528" s="4"/>
      <c r="K2528" s="4">
        <v>205</v>
      </c>
      <c r="L2528" s="4">
        <v>14</v>
      </c>
      <c r="M2528" s="4">
        <v>3</v>
      </c>
      <c r="N2528" s="4" t="s">
        <v>3</v>
      </c>
      <c r="O2528" s="4">
        <v>2</v>
      </c>
      <c r="P2528" s="4"/>
      <c r="Q2528" s="4"/>
      <c r="R2528" s="4"/>
      <c r="S2528" s="4"/>
      <c r="T2528" s="4"/>
      <c r="U2528" s="4"/>
      <c r="V2528" s="4"/>
      <c r="W2528" s="4"/>
    </row>
    <row r="2529" spans="1:206">
      <c r="A2529" s="4">
        <v>50</v>
      </c>
      <c r="B2529" s="4">
        <v>0</v>
      </c>
      <c r="C2529" s="4">
        <v>0</v>
      </c>
      <c r="D2529" s="4">
        <v>1</v>
      </c>
      <c r="E2529" s="4">
        <v>232</v>
      </c>
      <c r="F2529" s="4">
        <f>ROUND(Source!BC2513,O2529)</f>
        <v>0</v>
      </c>
      <c r="G2529" s="4" t="s">
        <v>99</v>
      </c>
      <c r="H2529" s="4" t="s">
        <v>100</v>
      </c>
      <c r="I2529" s="4"/>
      <c r="J2529" s="4"/>
      <c r="K2529" s="4">
        <v>232</v>
      </c>
      <c r="L2529" s="4">
        <v>15</v>
      </c>
      <c r="M2529" s="4">
        <v>3</v>
      </c>
      <c r="N2529" s="4" t="s">
        <v>3</v>
      </c>
      <c r="O2529" s="4">
        <v>2</v>
      </c>
      <c r="P2529" s="4"/>
      <c r="Q2529" s="4"/>
      <c r="R2529" s="4"/>
      <c r="S2529" s="4"/>
      <c r="T2529" s="4"/>
      <c r="U2529" s="4"/>
      <c r="V2529" s="4"/>
      <c r="W2529" s="4"/>
    </row>
    <row r="2530" spans="1:206">
      <c r="A2530" s="4">
        <v>50</v>
      </c>
      <c r="B2530" s="4">
        <v>0</v>
      </c>
      <c r="C2530" s="4">
        <v>0</v>
      </c>
      <c r="D2530" s="4">
        <v>1</v>
      </c>
      <c r="E2530" s="4">
        <v>214</v>
      </c>
      <c r="F2530" s="4">
        <f>ROUND(Source!AS2513,O2530)</f>
        <v>67866.83</v>
      </c>
      <c r="G2530" s="4" t="s">
        <v>101</v>
      </c>
      <c r="H2530" s="4" t="s">
        <v>102</v>
      </c>
      <c r="I2530" s="4"/>
      <c r="J2530" s="4"/>
      <c r="K2530" s="4">
        <v>214</v>
      </c>
      <c r="L2530" s="4">
        <v>16</v>
      </c>
      <c r="M2530" s="4">
        <v>3</v>
      </c>
      <c r="N2530" s="4" t="s">
        <v>3</v>
      </c>
      <c r="O2530" s="4">
        <v>2</v>
      </c>
      <c r="P2530" s="4"/>
      <c r="Q2530" s="4"/>
      <c r="R2530" s="4"/>
      <c r="S2530" s="4"/>
      <c r="T2530" s="4"/>
      <c r="U2530" s="4"/>
      <c r="V2530" s="4"/>
      <c r="W2530" s="4"/>
    </row>
    <row r="2531" spans="1:206">
      <c r="A2531" s="4">
        <v>50</v>
      </c>
      <c r="B2531" s="4">
        <v>0</v>
      </c>
      <c r="C2531" s="4">
        <v>0</v>
      </c>
      <c r="D2531" s="4">
        <v>1</v>
      </c>
      <c r="E2531" s="4">
        <v>215</v>
      </c>
      <c r="F2531" s="4">
        <f>ROUND(Source!AT2513,O2531)</f>
        <v>1408.98</v>
      </c>
      <c r="G2531" s="4" t="s">
        <v>103</v>
      </c>
      <c r="H2531" s="4" t="s">
        <v>104</v>
      </c>
      <c r="I2531" s="4"/>
      <c r="J2531" s="4"/>
      <c r="K2531" s="4">
        <v>215</v>
      </c>
      <c r="L2531" s="4">
        <v>17</v>
      </c>
      <c r="M2531" s="4">
        <v>3</v>
      </c>
      <c r="N2531" s="4" t="s">
        <v>3</v>
      </c>
      <c r="O2531" s="4">
        <v>2</v>
      </c>
      <c r="P2531" s="4"/>
      <c r="Q2531" s="4"/>
      <c r="R2531" s="4"/>
      <c r="S2531" s="4"/>
      <c r="T2531" s="4"/>
      <c r="U2531" s="4"/>
      <c r="V2531" s="4"/>
      <c r="W2531" s="4"/>
    </row>
    <row r="2532" spans="1:206">
      <c r="A2532" s="4">
        <v>50</v>
      </c>
      <c r="B2532" s="4">
        <v>0</v>
      </c>
      <c r="C2532" s="4">
        <v>0</v>
      </c>
      <c r="D2532" s="4">
        <v>1</v>
      </c>
      <c r="E2532" s="4">
        <v>217</v>
      </c>
      <c r="F2532" s="4">
        <f>ROUND(Source!AU2513,O2532)</f>
        <v>0</v>
      </c>
      <c r="G2532" s="4" t="s">
        <v>105</v>
      </c>
      <c r="H2532" s="4" t="s">
        <v>106</v>
      </c>
      <c r="I2532" s="4"/>
      <c r="J2532" s="4"/>
      <c r="K2532" s="4">
        <v>217</v>
      </c>
      <c r="L2532" s="4">
        <v>18</v>
      </c>
      <c r="M2532" s="4">
        <v>3</v>
      </c>
      <c r="N2532" s="4" t="s">
        <v>3</v>
      </c>
      <c r="O2532" s="4">
        <v>2</v>
      </c>
      <c r="P2532" s="4"/>
      <c r="Q2532" s="4"/>
      <c r="R2532" s="4"/>
      <c r="S2532" s="4"/>
      <c r="T2532" s="4"/>
      <c r="U2532" s="4"/>
      <c r="V2532" s="4"/>
      <c r="W2532" s="4"/>
    </row>
    <row r="2533" spans="1:206">
      <c r="A2533" s="4">
        <v>50</v>
      </c>
      <c r="B2533" s="4">
        <v>0</v>
      </c>
      <c r="C2533" s="4">
        <v>0</v>
      </c>
      <c r="D2533" s="4">
        <v>1</v>
      </c>
      <c r="E2533" s="4">
        <v>230</v>
      </c>
      <c r="F2533" s="4">
        <f>ROUND(Source!BA2513,O2533)</f>
        <v>0</v>
      </c>
      <c r="G2533" s="4" t="s">
        <v>107</v>
      </c>
      <c r="H2533" s="4" t="s">
        <v>108</v>
      </c>
      <c r="I2533" s="4"/>
      <c r="J2533" s="4"/>
      <c r="K2533" s="4">
        <v>230</v>
      </c>
      <c r="L2533" s="4">
        <v>19</v>
      </c>
      <c r="M2533" s="4">
        <v>3</v>
      </c>
      <c r="N2533" s="4" t="s">
        <v>3</v>
      </c>
      <c r="O2533" s="4">
        <v>2</v>
      </c>
      <c r="P2533" s="4"/>
      <c r="Q2533" s="4"/>
      <c r="R2533" s="4"/>
      <c r="S2533" s="4"/>
      <c r="T2533" s="4"/>
      <c r="U2533" s="4"/>
      <c r="V2533" s="4"/>
      <c r="W2533" s="4"/>
    </row>
    <row r="2534" spans="1:206">
      <c r="A2534" s="4">
        <v>50</v>
      </c>
      <c r="B2534" s="4">
        <v>0</v>
      </c>
      <c r="C2534" s="4">
        <v>0</v>
      </c>
      <c r="D2534" s="4">
        <v>1</v>
      </c>
      <c r="E2534" s="4">
        <v>206</v>
      </c>
      <c r="F2534" s="4">
        <f>ROUND(Source!T2513,O2534)</f>
        <v>0</v>
      </c>
      <c r="G2534" s="4" t="s">
        <v>109</v>
      </c>
      <c r="H2534" s="4" t="s">
        <v>110</v>
      </c>
      <c r="I2534" s="4"/>
      <c r="J2534" s="4"/>
      <c r="K2534" s="4">
        <v>206</v>
      </c>
      <c r="L2534" s="4">
        <v>20</v>
      </c>
      <c r="M2534" s="4">
        <v>3</v>
      </c>
      <c r="N2534" s="4" t="s">
        <v>3</v>
      </c>
      <c r="O2534" s="4">
        <v>2</v>
      </c>
      <c r="P2534" s="4"/>
      <c r="Q2534" s="4"/>
      <c r="R2534" s="4"/>
      <c r="S2534" s="4"/>
      <c r="T2534" s="4"/>
      <c r="U2534" s="4"/>
      <c r="V2534" s="4"/>
      <c r="W2534" s="4"/>
    </row>
    <row r="2535" spans="1:206">
      <c r="A2535" s="4">
        <v>50</v>
      </c>
      <c r="B2535" s="4">
        <v>0</v>
      </c>
      <c r="C2535" s="4">
        <v>0</v>
      </c>
      <c r="D2535" s="4">
        <v>1</v>
      </c>
      <c r="E2535" s="4">
        <v>207</v>
      </c>
      <c r="F2535" s="4">
        <f>Source!U2513</f>
        <v>55.229090499999984</v>
      </c>
      <c r="G2535" s="4" t="s">
        <v>111</v>
      </c>
      <c r="H2535" s="4" t="s">
        <v>112</v>
      </c>
      <c r="I2535" s="4"/>
      <c r="J2535" s="4"/>
      <c r="K2535" s="4">
        <v>207</v>
      </c>
      <c r="L2535" s="4">
        <v>21</v>
      </c>
      <c r="M2535" s="4">
        <v>3</v>
      </c>
      <c r="N2535" s="4" t="s">
        <v>3</v>
      </c>
      <c r="O2535" s="4">
        <v>-1</v>
      </c>
      <c r="P2535" s="4"/>
      <c r="Q2535" s="4"/>
      <c r="R2535" s="4"/>
      <c r="S2535" s="4"/>
      <c r="T2535" s="4"/>
      <c r="U2535" s="4"/>
      <c r="V2535" s="4"/>
      <c r="W2535" s="4"/>
    </row>
    <row r="2536" spans="1:206">
      <c r="A2536" s="4">
        <v>50</v>
      </c>
      <c r="B2536" s="4">
        <v>0</v>
      </c>
      <c r="C2536" s="4">
        <v>0</v>
      </c>
      <c r="D2536" s="4">
        <v>1</v>
      </c>
      <c r="E2536" s="4">
        <v>208</v>
      </c>
      <c r="F2536" s="4">
        <f>Source!V2513</f>
        <v>0.77549999999999997</v>
      </c>
      <c r="G2536" s="4" t="s">
        <v>113</v>
      </c>
      <c r="H2536" s="4" t="s">
        <v>114</v>
      </c>
      <c r="I2536" s="4"/>
      <c r="J2536" s="4"/>
      <c r="K2536" s="4">
        <v>208</v>
      </c>
      <c r="L2536" s="4">
        <v>22</v>
      </c>
      <c r="M2536" s="4">
        <v>3</v>
      </c>
      <c r="N2536" s="4" t="s">
        <v>3</v>
      </c>
      <c r="O2536" s="4">
        <v>-1</v>
      </c>
      <c r="P2536" s="4"/>
      <c r="Q2536" s="4"/>
      <c r="R2536" s="4"/>
      <c r="S2536" s="4"/>
      <c r="T2536" s="4"/>
      <c r="U2536" s="4"/>
      <c r="V2536" s="4"/>
      <c r="W2536" s="4"/>
    </row>
    <row r="2537" spans="1:206">
      <c r="A2537" s="4">
        <v>50</v>
      </c>
      <c r="B2537" s="4">
        <v>0</v>
      </c>
      <c r="C2537" s="4">
        <v>0</v>
      </c>
      <c r="D2537" s="4">
        <v>1</v>
      </c>
      <c r="E2537" s="4">
        <v>209</v>
      </c>
      <c r="F2537" s="4">
        <f>ROUND(Source!W2513,O2537)</f>
        <v>52.78</v>
      </c>
      <c r="G2537" s="4" t="s">
        <v>115</v>
      </c>
      <c r="H2537" s="4" t="s">
        <v>116</v>
      </c>
      <c r="I2537" s="4"/>
      <c r="J2537" s="4"/>
      <c r="K2537" s="4">
        <v>209</v>
      </c>
      <c r="L2537" s="4">
        <v>23</v>
      </c>
      <c r="M2537" s="4">
        <v>3</v>
      </c>
      <c r="N2537" s="4" t="s">
        <v>3</v>
      </c>
      <c r="O2537" s="4">
        <v>2</v>
      </c>
      <c r="P2537" s="4"/>
      <c r="Q2537" s="4"/>
      <c r="R2537" s="4"/>
      <c r="S2537" s="4"/>
      <c r="T2537" s="4"/>
      <c r="U2537" s="4"/>
      <c r="V2537" s="4"/>
      <c r="W2537" s="4"/>
    </row>
    <row r="2538" spans="1:206">
      <c r="A2538" s="4">
        <v>50</v>
      </c>
      <c r="B2538" s="4">
        <v>0</v>
      </c>
      <c r="C2538" s="4">
        <v>0</v>
      </c>
      <c r="D2538" s="4">
        <v>1</v>
      </c>
      <c r="E2538" s="4">
        <v>233</v>
      </c>
      <c r="F2538" s="4">
        <f>ROUND(Source!BD2513,O2538)</f>
        <v>248.1</v>
      </c>
      <c r="G2538" s="4" t="s">
        <v>117</v>
      </c>
      <c r="H2538" s="4" t="s">
        <v>118</v>
      </c>
      <c r="I2538" s="4"/>
      <c r="J2538" s="4"/>
      <c r="K2538" s="4">
        <v>233</v>
      </c>
      <c r="L2538" s="4">
        <v>24</v>
      </c>
      <c r="M2538" s="4">
        <v>3</v>
      </c>
      <c r="N2538" s="4" t="s">
        <v>3</v>
      </c>
      <c r="O2538" s="4">
        <v>2</v>
      </c>
      <c r="P2538" s="4"/>
      <c r="Q2538" s="4"/>
      <c r="R2538" s="4"/>
      <c r="S2538" s="4"/>
      <c r="T2538" s="4"/>
      <c r="U2538" s="4"/>
      <c r="V2538" s="4"/>
      <c r="W2538" s="4"/>
    </row>
    <row r="2539" spans="1:206">
      <c r="A2539" s="4">
        <v>50</v>
      </c>
      <c r="B2539" s="4">
        <v>0</v>
      </c>
      <c r="C2539" s="4">
        <v>0</v>
      </c>
      <c r="D2539" s="4">
        <v>1</v>
      </c>
      <c r="E2539" s="4">
        <v>210</v>
      </c>
      <c r="F2539" s="4">
        <f>ROUND(Source!X2513,O2539)</f>
        <v>14607.11</v>
      </c>
      <c r="G2539" s="4" t="s">
        <v>119</v>
      </c>
      <c r="H2539" s="4" t="s">
        <v>120</v>
      </c>
      <c r="I2539" s="4"/>
      <c r="J2539" s="4"/>
      <c r="K2539" s="4">
        <v>210</v>
      </c>
      <c r="L2539" s="4">
        <v>25</v>
      </c>
      <c r="M2539" s="4">
        <v>3</v>
      </c>
      <c r="N2539" s="4" t="s">
        <v>3</v>
      </c>
      <c r="O2539" s="4">
        <v>2</v>
      </c>
      <c r="P2539" s="4"/>
      <c r="Q2539" s="4"/>
      <c r="R2539" s="4"/>
      <c r="S2539" s="4"/>
      <c r="T2539" s="4"/>
      <c r="U2539" s="4"/>
      <c r="V2539" s="4"/>
      <c r="W2539" s="4"/>
    </row>
    <row r="2540" spans="1:206">
      <c r="A2540" s="4">
        <v>50</v>
      </c>
      <c r="B2540" s="4">
        <v>0</v>
      </c>
      <c r="C2540" s="4">
        <v>0</v>
      </c>
      <c r="D2540" s="4">
        <v>1</v>
      </c>
      <c r="E2540" s="4">
        <v>211</v>
      </c>
      <c r="F2540" s="4">
        <f>ROUND(Source!Y2513,O2540)</f>
        <v>7376.75</v>
      </c>
      <c r="G2540" s="4" t="s">
        <v>121</v>
      </c>
      <c r="H2540" s="4" t="s">
        <v>122</v>
      </c>
      <c r="I2540" s="4"/>
      <c r="J2540" s="4"/>
      <c r="K2540" s="4">
        <v>211</v>
      </c>
      <c r="L2540" s="4">
        <v>26</v>
      </c>
      <c r="M2540" s="4">
        <v>3</v>
      </c>
      <c r="N2540" s="4" t="s">
        <v>3</v>
      </c>
      <c r="O2540" s="4">
        <v>2</v>
      </c>
      <c r="P2540" s="4"/>
      <c r="Q2540" s="4"/>
      <c r="R2540" s="4"/>
      <c r="S2540" s="4"/>
      <c r="T2540" s="4"/>
      <c r="U2540" s="4"/>
      <c r="V2540" s="4"/>
      <c r="W2540" s="4"/>
    </row>
    <row r="2541" spans="1:206">
      <c r="A2541" s="4">
        <v>50</v>
      </c>
      <c r="B2541" s="4">
        <v>0</v>
      </c>
      <c r="C2541" s="4">
        <v>0</v>
      </c>
      <c r="D2541" s="4">
        <v>1</v>
      </c>
      <c r="E2541" s="4">
        <v>224</v>
      </c>
      <c r="F2541" s="4">
        <f>ROUND(Source!AR2513,O2541)</f>
        <v>69275.81</v>
      </c>
      <c r="G2541" s="4" t="s">
        <v>123</v>
      </c>
      <c r="H2541" s="4" t="s">
        <v>124</v>
      </c>
      <c r="I2541" s="4"/>
      <c r="J2541" s="4"/>
      <c r="K2541" s="4">
        <v>224</v>
      </c>
      <c r="L2541" s="4">
        <v>27</v>
      </c>
      <c r="M2541" s="4">
        <v>3</v>
      </c>
      <c r="N2541" s="4" t="s">
        <v>3</v>
      </c>
      <c r="O2541" s="4">
        <v>2</v>
      </c>
      <c r="P2541" s="4"/>
      <c r="Q2541" s="4"/>
      <c r="R2541" s="4"/>
      <c r="S2541" s="4"/>
      <c r="T2541" s="4"/>
      <c r="U2541" s="4"/>
      <c r="V2541" s="4"/>
      <c r="W2541" s="4"/>
    </row>
    <row r="2543" spans="1:206">
      <c r="A2543" s="2">
        <v>51</v>
      </c>
      <c r="B2543" s="2">
        <f>B2446</f>
        <v>1</v>
      </c>
      <c r="C2543" s="2">
        <f>A2446</f>
        <v>4</v>
      </c>
      <c r="D2543" s="2">
        <f>ROW(A2446)</f>
        <v>2446</v>
      </c>
      <c r="E2543" s="2"/>
      <c r="F2543" s="2" t="str">
        <f>IF(F2446&lt;&gt;"",F2446,"")</f>
        <v>Новый раздел</v>
      </c>
      <c r="G2543" s="2" t="str">
        <f>IF(G2446&lt;&gt;"",G2446,"")</f>
        <v>туалет 1-26</v>
      </c>
      <c r="H2543" s="2">
        <v>0</v>
      </c>
      <c r="I2543" s="2"/>
      <c r="J2543" s="2"/>
      <c r="K2543" s="2"/>
      <c r="L2543" s="2"/>
      <c r="M2543" s="2"/>
      <c r="N2543" s="2"/>
      <c r="O2543" s="2">
        <f t="shared" ref="O2543:T2543" si="1832">ROUND(O2465+O2513+AB2543,2)</f>
        <v>52249.93</v>
      </c>
      <c r="P2543" s="2">
        <f t="shared" si="1832"/>
        <v>29563.919999999998</v>
      </c>
      <c r="Q2543" s="2">
        <f t="shared" si="1832"/>
        <v>1020.36</v>
      </c>
      <c r="R2543" s="2">
        <f t="shared" si="1832"/>
        <v>426.81</v>
      </c>
      <c r="S2543" s="2">
        <f t="shared" si="1832"/>
        <v>21665.65</v>
      </c>
      <c r="T2543" s="2">
        <f t="shared" si="1832"/>
        <v>0</v>
      </c>
      <c r="U2543" s="2">
        <f>U2465+U2513+AH2543</f>
        <v>72.058390499999987</v>
      </c>
      <c r="V2543" s="2">
        <f>V2465+V2513+AI2543</f>
        <v>1.0866</v>
      </c>
      <c r="W2543" s="2">
        <f>ROUND(W2465+W2513+AJ2543,2)</f>
        <v>52.78</v>
      </c>
      <c r="X2543" s="2">
        <f>ROUND(X2465+X2513+AK2543,2)</f>
        <v>17993.939999999999</v>
      </c>
      <c r="Y2543" s="2">
        <f>ROUND(Y2465+Y2513+AL2543,2)</f>
        <v>9916.39</v>
      </c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>
        <f t="shared" ref="AO2543:BD2543" si="1833">ROUND(AO2465+AO2513+BX2543,2)</f>
        <v>0</v>
      </c>
      <c r="AP2543" s="2">
        <f t="shared" si="1833"/>
        <v>0</v>
      </c>
      <c r="AQ2543" s="2">
        <f t="shared" si="1833"/>
        <v>0</v>
      </c>
      <c r="AR2543" s="2">
        <f t="shared" si="1833"/>
        <v>80160.259999999995</v>
      </c>
      <c r="AS2543" s="2">
        <f t="shared" si="1833"/>
        <v>77542.350000000006</v>
      </c>
      <c r="AT2543" s="2">
        <f t="shared" si="1833"/>
        <v>2617.91</v>
      </c>
      <c r="AU2543" s="2">
        <f t="shared" si="1833"/>
        <v>0</v>
      </c>
      <c r="AV2543" s="2">
        <f t="shared" si="1833"/>
        <v>29563.919999999998</v>
      </c>
      <c r="AW2543" s="2">
        <f t="shared" si="1833"/>
        <v>29563.919999999998</v>
      </c>
      <c r="AX2543" s="2">
        <f t="shared" si="1833"/>
        <v>0</v>
      </c>
      <c r="AY2543" s="2">
        <f t="shared" si="1833"/>
        <v>29563.919999999998</v>
      </c>
      <c r="AZ2543" s="2">
        <f t="shared" si="1833"/>
        <v>0</v>
      </c>
      <c r="BA2543" s="2">
        <f t="shared" si="1833"/>
        <v>0</v>
      </c>
      <c r="BB2543" s="2">
        <f t="shared" si="1833"/>
        <v>0</v>
      </c>
      <c r="BC2543" s="2">
        <f t="shared" si="1833"/>
        <v>0</v>
      </c>
      <c r="BD2543" s="2">
        <f t="shared" si="1833"/>
        <v>248.1</v>
      </c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  <c r="EO2543" s="3"/>
      <c r="EP2543" s="3"/>
      <c r="EQ2543" s="3"/>
      <c r="ER2543" s="3"/>
      <c r="ES2543" s="3"/>
      <c r="ET2543" s="3"/>
      <c r="EU2543" s="3"/>
      <c r="EV2543" s="3"/>
      <c r="EW2543" s="3"/>
      <c r="EX2543" s="3"/>
      <c r="EY2543" s="3"/>
      <c r="EZ2543" s="3"/>
      <c r="FA2543" s="3"/>
      <c r="FB2543" s="3"/>
      <c r="FC2543" s="3"/>
      <c r="FD2543" s="3"/>
      <c r="FE2543" s="3"/>
      <c r="FF2543" s="3"/>
      <c r="FG2543" s="3"/>
      <c r="FH2543" s="3"/>
      <c r="FI2543" s="3"/>
      <c r="FJ2543" s="3"/>
      <c r="FK2543" s="3"/>
      <c r="FL2543" s="3"/>
      <c r="FM2543" s="3"/>
      <c r="FN2543" s="3"/>
      <c r="FO2543" s="3"/>
      <c r="FP2543" s="3"/>
      <c r="FQ2543" s="3"/>
      <c r="FR2543" s="3"/>
      <c r="FS2543" s="3"/>
      <c r="FT2543" s="3"/>
      <c r="FU2543" s="3"/>
      <c r="FV2543" s="3"/>
      <c r="FW2543" s="3"/>
      <c r="FX2543" s="3"/>
      <c r="FY2543" s="3"/>
      <c r="FZ2543" s="3"/>
      <c r="GA2543" s="3"/>
      <c r="GB2543" s="3"/>
      <c r="GC2543" s="3"/>
      <c r="GD2543" s="3"/>
      <c r="GE2543" s="3"/>
      <c r="GF2543" s="3"/>
      <c r="GG2543" s="3"/>
      <c r="GH2543" s="3"/>
      <c r="GI2543" s="3"/>
      <c r="GJ2543" s="3"/>
      <c r="GK2543" s="3"/>
      <c r="GL2543" s="3"/>
      <c r="GM2543" s="3"/>
      <c r="GN2543" s="3"/>
      <c r="GO2543" s="3"/>
      <c r="GP2543" s="3"/>
      <c r="GQ2543" s="3"/>
      <c r="GR2543" s="3"/>
      <c r="GS2543" s="3"/>
      <c r="GT2543" s="3"/>
      <c r="GU2543" s="3"/>
      <c r="GV2543" s="3"/>
      <c r="GW2543" s="3"/>
      <c r="GX2543" s="3">
        <v>0</v>
      </c>
    </row>
    <row r="2545" spans="1:23">
      <c r="A2545" s="4">
        <v>50</v>
      </c>
      <c r="B2545" s="4">
        <v>0</v>
      </c>
      <c r="C2545" s="4">
        <v>0</v>
      </c>
      <c r="D2545" s="4">
        <v>1</v>
      </c>
      <c r="E2545" s="4">
        <v>201</v>
      </c>
      <c r="F2545" s="4">
        <f>ROUND(Source!O2543,O2545)</f>
        <v>52249.93</v>
      </c>
      <c r="G2545" s="4" t="s">
        <v>71</v>
      </c>
      <c r="H2545" s="4" t="s">
        <v>72</v>
      </c>
      <c r="I2545" s="4"/>
      <c r="J2545" s="4"/>
      <c r="K2545" s="4">
        <v>201</v>
      </c>
      <c r="L2545" s="4">
        <v>1</v>
      </c>
      <c r="M2545" s="4">
        <v>3</v>
      </c>
      <c r="N2545" s="4" t="s">
        <v>3</v>
      </c>
      <c r="O2545" s="4">
        <v>2</v>
      </c>
      <c r="P2545" s="4"/>
      <c r="Q2545" s="4"/>
      <c r="R2545" s="4"/>
      <c r="S2545" s="4"/>
      <c r="T2545" s="4"/>
      <c r="U2545" s="4"/>
      <c r="V2545" s="4"/>
      <c r="W2545" s="4"/>
    </row>
    <row r="2546" spans="1:23">
      <c r="A2546" s="4">
        <v>50</v>
      </c>
      <c r="B2546" s="4">
        <v>0</v>
      </c>
      <c r="C2546" s="4">
        <v>0</v>
      </c>
      <c r="D2546" s="4">
        <v>1</v>
      </c>
      <c r="E2546" s="4">
        <v>202</v>
      </c>
      <c r="F2546" s="4">
        <f>ROUND(Source!P2543,O2546)</f>
        <v>29563.919999999998</v>
      </c>
      <c r="G2546" s="4" t="s">
        <v>73</v>
      </c>
      <c r="H2546" s="4" t="s">
        <v>74</v>
      </c>
      <c r="I2546" s="4"/>
      <c r="J2546" s="4"/>
      <c r="K2546" s="4">
        <v>202</v>
      </c>
      <c r="L2546" s="4">
        <v>2</v>
      </c>
      <c r="M2546" s="4">
        <v>3</v>
      </c>
      <c r="N2546" s="4" t="s">
        <v>3</v>
      </c>
      <c r="O2546" s="4">
        <v>2</v>
      </c>
      <c r="P2546" s="4"/>
      <c r="Q2546" s="4"/>
      <c r="R2546" s="4"/>
      <c r="S2546" s="4"/>
      <c r="T2546" s="4"/>
      <c r="U2546" s="4"/>
      <c r="V2546" s="4"/>
      <c r="W2546" s="4"/>
    </row>
    <row r="2547" spans="1:23">
      <c r="A2547" s="4">
        <v>50</v>
      </c>
      <c r="B2547" s="4">
        <v>0</v>
      </c>
      <c r="C2547" s="4">
        <v>0</v>
      </c>
      <c r="D2547" s="4">
        <v>1</v>
      </c>
      <c r="E2547" s="4">
        <v>222</v>
      </c>
      <c r="F2547" s="4">
        <f>ROUND(Source!AO2543,O2547)</f>
        <v>0</v>
      </c>
      <c r="G2547" s="4" t="s">
        <v>75</v>
      </c>
      <c r="H2547" s="4" t="s">
        <v>76</v>
      </c>
      <c r="I2547" s="4"/>
      <c r="J2547" s="4"/>
      <c r="K2547" s="4">
        <v>222</v>
      </c>
      <c r="L2547" s="4">
        <v>3</v>
      </c>
      <c r="M2547" s="4">
        <v>3</v>
      </c>
      <c r="N2547" s="4" t="s">
        <v>3</v>
      </c>
      <c r="O2547" s="4">
        <v>2</v>
      </c>
      <c r="P2547" s="4"/>
      <c r="Q2547" s="4"/>
      <c r="R2547" s="4"/>
      <c r="S2547" s="4"/>
      <c r="T2547" s="4"/>
      <c r="U2547" s="4"/>
      <c r="V2547" s="4"/>
      <c r="W2547" s="4"/>
    </row>
    <row r="2548" spans="1:23">
      <c r="A2548" s="4">
        <v>50</v>
      </c>
      <c r="B2548" s="4">
        <v>0</v>
      </c>
      <c r="C2548" s="4">
        <v>0</v>
      </c>
      <c r="D2548" s="4">
        <v>1</v>
      </c>
      <c r="E2548" s="4">
        <v>225</v>
      </c>
      <c r="F2548" s="4">
        <f>ROUND(Source!AV2543,O2548)</f>
        <v>29563.919999999998</v>
      </c>
      <c r="G2548" s="4" t="s">
        <v>77</v>
      </c>
      <c r="H2548" s="4" t="s">
        <v>78</v>
      </c>
      <c r="I2548" s="4"/>
      <c r="J2548" s="4"/>
      <c r="K2548" s="4">
        <v>225</v>
      </c>
      <c r="L2548" s="4">
        <v>4</v>
      </c>
      <c r="M2548" s="4">
        <v>3</v>
      </c>
      <c r="N2548" s="4" t="s">
        <v>3</v>
      </c>
      <c r="O2548" s="4">
        <v>2</v>
      </c>
      <c r="P2548" s="4"/>
      <c r="Q2548" s="4"/>
      <c r="R2548" s="4"/>
      <c r="S2548" s="4"/>
      <c r="T2548" s="4"/>
      <c r="U2548" s="4"/>
      <c r="V2548" s="4"/>
      <c r="W2548" s="4"/>
    </row>
    <row r="2549" spans="1:23">
      <c r="A2549" s="4">
        <v>50</v>
      </c>
      <c r="B2549" s="4">
        <v>0</v>
      </c>
      <c r="C2549" s="4">
        <v>0</v>
      </c>
      <c r="D2549" s="4">
        <v>1</v>
      </c>
      <c r="E2549" s="4">
        <v>226</v>
      </c>
      <c r="F2549" s="4">
        <f>ROUND(Source!AW2543,O2549)</f>
        <v>29563.919999999998</v>
      </c>
      <c r="G2549" s="4" t="s">
        <v>79</v>
      </c>
      <c r="H2549" s="4" t="s">
        <v>80</v>
      </c>
      <c r="I2549" s="4"/>
      <c r="J2549" s="4"/>
      <c r="K2549" s="4">
        <v>226</v>
      </c>
      <c r="L2549" s="4">
        <v>5</v>
      </c>
      <c r="M2549" s="4">
        <v>3</v>
      </c>
      <c r="N2549" s="4" t="s">
        <v>3</v>
      </c>
      <c r="O2549" s="4">
        <v>2</v>
      </c>
      <c r="P2549" s="4"/>
      <c r="Q2549" s="4"/>
      <c r="R2549" s="4"/>
      <c r="S2549" s="4"/>
      <c r="T2549" s="4"/>
      <c r="U2549" s="4"/>
      <c r="V2549" s="4"/>
      <c r="W2549" s="4"/>
    </row>
    <row r="2550" spans="1:23">
      <c r="A2550" s="4">
        <v>50</v>
      </c>
      <c r="B2550" s="4">
        <v>0</v>
      </c>
      <c r="C2550" s="4">
        <v>0</v>
      </c>
      <c r="D2550" s="4">
        <v>1</v>
      </c>
      <c r="E2550" s="4">
        <v>227</v>
      </c>
      <c r="F2550" s="4">
        <f>ROUND(Source!AX2543,O2550)</f>
        <v>0</v>
      </c>
      <c r="G2550" s="4" t="s">
        <v>81</v>
      </c>
      <c r="H2550" s="4" t="s">
        <v>82</v>
      </c>
      <c r="I2550" s="4"/>
      <c r="J2550" s="4"/>
      <c r="K2550" s="4">
        <v>227</v>
      </c>
      <c r="L2550" s="4">
        <v>6</v>
      </c>
      <c r="M2550" s="4">
        <v>3</v>
      </c>
      <c r="N2550" s="4" t="s">
        <v>3</v>
      </c>
      <c r="O2550" s="4">
        <v>2</v>
      </c>
      <c r="P2550" s="4"/>
      <c r="Q2550" s="4"/>
      <c r="R2550" s="4"/>
      <c r="S2550" s="4"/>
      <c r="T2550" s="4"/>
      <c r="U2550" s="4"/>
      <c r="V2550" s="4"/>
      <c r="W2550" s="4"/>
    </row>
    <row r="2551" spans="1:23">
      <c r="A2551" s="4">
        <v>50</v>
      </c>
      <c r="B2551" s="4">
        <v>0</v>
      </c>
      <c r="C2551" s="4">
        <v>0</v>
      </c>
      <c r="D2551" s="4">
        <v>1</v>
      </c>
      <c r="E2551" s="4">
        <v>228</v>
      </c>
      <c r="F2551" s="4">
        <f>ROUND(Source!AY2543,O2551)</f>
        <v>29563.919999999998</v>
      </c>
      <c r="G2551" s="4" t="s">
        <v>83</v>
      </c>
      <c r="H2551" s="4" t="s">
        <v>84</v>
      </c>
      <c r="I2551" s="4"/>
      <c r="J2551" s="4"/>
      <c r="K2551" s="4">
        <v>228</v>
      </c>
      <c r="L2551" s="4">
        <v>7</v>
      </c>
      <c r="M2551" s="4">
        <v>3</v>
      </c>
      <c r="N2551" s="4" t="s">
        <v>3</v>
      </c>
      <c r="O2551" s="4">
        <v>2</v>
      </c>
      <c r="P2551" s="4"/>
      <c r="Q2551" s="4"/>
      <c r="R2551" s="4"/>
      <c r="S2551" s="4"/>
      <c r="T2551" s="4"/>
      <c r="U2551" s="4"/>
      <c r="V2551" s="4"/>
      <c r="W2551" s="4"/>
    </row>
    <row r="2552" spans="1:23">
      <c r="A2552" s="4">
        <v>50</v>
      </c>
      <c r="B2552" s="4">
        <v>0</v>
      </c>
      <c r="C2552" s="4">
        <v>0</v>
      </c>
      <c r="D2552" s="4">
        <v>1</v>
      </c>
      <c r="E2552" s="4">
        <v>216</v>
      </c>
      <c r="F2552" s="4">
        <f>ROUND(Source!AP2543,O2552)</f>
        <v>0</v>
      </c>
      <c r="G2552" s="4" t="s">
        <v>85</v>
      </c>
      <c r="H2552" s="4" t="s">
        <v>86</v>
      </c>
      <c r="I2552" s="4"/>
      <c r="J2552" s="4"/>
      <c r="K2552" s="4">
        <v>216</v>
      </c>
      <c r="L2552" s="4">
        <v>8</v>
      </c>
      <c r="M2552" s="4">
        <v>3</v>
      </c>
      <c r="N2552" s="4" t="s">
        <v>3</v>
      </c>
      <c r="O2552" s="4">
        <v>2</v>
      </c>
      <c r="P2552" s="4"/>
      <c r="Q2552" s="4"/>
      <c r="R2552" s="4"/>
      <c r="S2552" s="4"/>
      <c r="T2552" s="4"/>
      <c r="U2552" s="4"/>
      <c r="V2552" s="4"/>
      <c r="W2552" s="4"/>
    </row>
    <row r="2553" spans="1:23">
      <c r="A2553" s="4">
        <v>50</v>
      </c>
      <c r="B2553" s="4">
        <v>0</v>
      </c>
      <c r="C2553" s="4">
        <v>0</v>
      </c>
      <c r="D2553" s="4">
        <v>1</v>
      </c>
      <c r="E2553" s="4">
        <v>223</v>
      </c>
      <c r="F2553" s="4">
        <f>ROUND(Source!AQ2543,O2553)</f>
        <v>0</v>
      </c>
      <c r="G2553" s="4" t="s">
        <v>87</v>
      </c>
      <c r="H2553" s="4" t="s">
        <v>88</v>
      </c>
      <c r="I2553" s="4"/>
      <c r="J2553" s="4"/>
      <c r="K2553" s="4">
        <v>223</v>
      </c>
      <c r="L2553" s="4">
        <v>9</v>
      </c>
      <c r="M2553" s="4">
        <v>3</v>
      </c>
      <c r="N2553" s="4" t="s">
        <v>3</v>
      </c>
      <c r="O2553" s="4">
        <v>2</v>
      </c>
      <c r="P2553" s="4"/>
      <c r="Q2553" s="4"/>
      <c r="R2553" s="4"/>
      <c r="S2553" s="4"/>
      <c r="T2553" s="4"/>
      <c r="U2553" s="4"/>
      <c r="V2553" s="4"/>
      <c r="W2553" s="4"/>
    </row>
    <row r="2554" spans="1:23">
      <c r="A2554" s="4">
        <v>50</v>
      </c>
      <c r="B2554" s="4">
        <v>0</v>
      </c>
      <c r="C2554" s="4">
        <v>0</v>
      </c>
      <c r="D2554" s="4">
        <v>1</v>
      </c>
      <c r="E2554" s="4">
        <v>229</v>
      </c>
      <c r="F2554" s="4">
        <f>ROUND(Source!AZ2543,O2554)</f>
        <v>0</v>
      </c>
      <c r="G2554" s="4" t="s">
        <v>89</v>
      </c>
      <c r="H2554" s="4" t="s">
        <v>90</v>
      </c>
      <c r="I2554" s="4"/>
      <c r="J2554" s="4"/>
      <c r="K2554" s="4">
        <v>229</v>
      </c>
      <c r="L2554" s="4">
        <v>10</v>
      </c>
      <c r="M2554" s="4">
        <v>3</v>
      </c>
      <c r="N2554" s="4" t="s">
        <v>3</v>
      </c>
      <c r="O2554" s="4">
        <v>2</v>
      </c>
      <c r="P2554" s="4"/>
      <c r="Q2554" s="4"/>
      <c r="R2554" s="4"/>
      <c r="S2554" s="4"/>
      <c r="T2554" s="4"/>
      <c r="U2554" s="4"/>
      <c r="V2554" s="4"/>
      <c r="W2554" s="4"/>
    </row>
    <row r="2555" spans="1:23">
      <c r="A2555" s="4">
        <v>50</v>
      </c>
      <c r="B2555" s="4">
        <v>0</v>
      </c>
      <c r="C2555" s="4">
        <v>0</v>
      </c>
      <c r="D2555" s="4">
        <v>1</v>
      </c>
      <c r="E2555" s="4">
        <v>203</v>
      </c>
      <c r="F2555" s="4">
        <f>ROUND(Source!Q2543,O2555)</f>
        <v>1020.36</v>
      </c>
      <c r="G2555" s="4" t="s">
        <v>91</v>
      </c>
      <c r="H2555" s="4" t="s">
        <v>92</v>
      </c>
      <c r="I2555" s="4"/>
      <c r="J2555" s="4"/>
      <c r="K2555" s="4">
        <v>203</v>
      </c>
      <c r="L2555" s="4">
        <v>11</v>
      </c>
      <c r="M2555" s="4">
        <v>3</v>
      </c>
      <c r="N2555" s="4" t="s">
        <v>3</v>
      </c>
      <c r="O2555" s="4">
        <v>2</v>
      </c>
      <c r="P2555" s="4"/>
      <c r="Q2555" s="4"/>
      <c r="R2555" s="4"/>
      <c r="S2555" s="4"/>
      <c r="T2555" s="4"/>
      <c r="U2555" s="4"/>
      <c r="V2555" s="4"/>
      <c r="W2555" s="4"/>
    </row>
    <row r="2556" spans="1:23">
      <c r="A2556" s="4">
        <v>50</v>
      </c>
      <c r="B2556" s="4">
        <v>0</v>
      </c>
      <c r="C2556" s="4">
        <v>0</v>
      </c>
      <c r="D2556" s="4">
        <v>1</v>
      </c>
      <c r="E2556" s="4">
        <v>231</v>
      </c>
      <c r="F2556" s="4">
        <f>ROUND(Source!BB2543,O2556)</f>
        <v>0</v>
      </c>
      <c r="G2556" s="4" t="s">
        <v>93</v>
      </c>
      <c r="H2556" s="4" t="s">
        <v>94</v>
      </c>
      <c r="I2556" s="4"/>
      <c r="J2556" s="4"/>
      <c r="K2556" s="4">
        <v>231</v>
      </c>
      <c r="L2556" s="4">
        <v>12</v>
      </c>
      <c r="M2556" s="4">
        <v>3</v>
      </c>
      <c r="N2556" s="4" t="s">
        <v>3</v>
      </c>
      <c r="O2556" s="4">
        <v>2</v>
      </c>
      <c r="P2556" s="4"/>
      <c r="Q2556" s="4"/>
      <c r="R2556" s="4"/>
      <c r="S2556" s="4"/>
      <c r="T2556" s="4"/>
      <c r="U2556" s="4"/>
      <c r="V2556" s="4"/>
      <c r="W2556" s="4"/>
    </row>
    <row r="2557" spans="1:23">
      <c r="A2557" s="4">
        <v>50</v>
      </c>
      <c r="B2557" s="4">
        <v>0</v>
      </c>
      <c r="C2557" s="4">
        <v>0</v>
      </c>
      <c r="D2557" s="4">
        <v>1</v>
      </c>
      <c r="E2557" s="4">
        <v>204</v>
      </c>
      <c r="F2557" s="4">
        <f>ROUND(Source!R2543,O2557)</f>
        <v>426.81</v>
      </c>
      <c r="G2557" s="4" t="s">
        <v>95</v>
      </c>
      <c r="H2557" s="4" t="s">
        <v>96</v>
      </c>
      <c r="I2557" s="4"/>
      <c r="J2557" s="4"/>
      <c r="K2557" s="4">
        <v>204</v>
      </c>
      <c r="L2557" s="4">
        <v>13</v>
      </c>
      <c r="M2557" s="4">
        <v>3</v>
      </c>
      <c r="N2557" s="4" t="s">
        <v>3</v>
      </c>
      <c r="O2557" s="4">
        <v>2</v>
      </c>
      <c r="P2557" s="4"/>
      <c r="Q2557" s="4"/>
      <c r="R2557" s="4"/>
      <c r="S2557" s="4"/>
      <c r="T2557" s="4"/>
      <c r="U2557" s="4"/>
      <c r="V2557" s="4"/>
      <c r="W2557" s="4"/>
    </row>
    <row r="2558" spans="1:23">
      <c r="A2558" s="4">
        <v>50</v>
      </c>
      <c r="B2558" s="4">
        <v>0</v>
      </c>
      <c r="C2558" s="4">
        <v>0</v>
      </c>
      <c r="D2558" s="4">
        <v>1</v>
      </c>
      <c r="E2558" s="4">
        <v>205</v>
      </c>
      <c r="F2558" s="4">
        <f>ROUND(Source!S2543,O2558)</f>
        <v>21665.65</v>
      </c>
      <c r="G2558" s="4" t="s">
        <v>97</v>
      </c>
      <c r="H2558" s="4" t="s">
        <v>98</v>
      </c>
      <c r="I2558" s="4"/>
      <c r="J2558" s="4"/>
      <c r="K2558" s="4">
        <v>205</v>
      </c>
      <c r="L2558" s="4">
        <v>14</v>
      </c>
      <c r="M2558" s="4">
        <v>3</v>
      </c>
      <c r="N2558" s="4" t="s">
        <v>3</v>
      </c>
      <c r="O2558" s="4">
        <v>2</v>
      </c>
      <c r="P2558" s="4"/>
      <c r="Q2558" s="4"/>
      <c r="R2558" s="4"/>
      <c r="S2558" s="4"/>
      <c r="T2558" s="4"/>
      <c r="U2558" s="4"/>
      <c r="V2558" s="4"/>
      <c r="W2558" s="4"/>
    </row>
    <row r="2559" spans="1:23">
      <c r="A2559" s="4">
        <v>50</v>
      </c>
      <c r="B2559" s="4">
        <v>0</v>
      </c>
      <c r="C2559" s="4">
        <v>0</v>
      </c>
      <c r="D2559" s="4">
        <v>1</v>
      </c>
      <c r="E2559" s="4">
        <v>232</v>
      </c>
      <c r="F2559" s="4">
        <f>ROUND(Source!BC2543,O2559)</f>
        <v>0</v>
      </c>
      <c r="G2559" s="4" t="s">
        <v>99</v>
      </c>
      <c r="H2559" s="4" t="s">
        <v>100</v>
      </c>
      <c r="I2559" s="4"/>
      <c r="J2559" s="4"/>
      <c r="K2559" s="4">
        <v>232</v>
      </c>
      <c r="L2559" s="4">
        <v>15</v>
      </c>
      <c r="M2559" s="4">
        <v>3</v>
      </c>
      <c r="N2559" s="4" t="s">
        <v>3</v>
      </c>
      <c r="O2559" s="4">
        <v>2</v>
      </c>
      <c r="P2559" s="4"/>
      <c r="Q2559" s="4"/>
      <c r="R2559" s="4"/>
      <c r="S2559" s="4"/>
      <c r="T2559" s="4"/>
      <c r="U2559" s="4"/>
      <c r="V2559" s="4"/>
      <c r="W2559" s="4"/>
    </row>
    <row r="2560" spans="1:23">
      <c r="A2560" s="4">
        <v>50</v>
      </c>
      <c r="B2560" s="4">
        <v>0</v>
      </c>
      <c r="C2560" s="4">
        <v>0</v>
      </c>
      <c r="D2560" s="4">
        <v>1</v>
      </c>
      <c r="E2560" s="4">
        <v>214</v>
      </c>
      <c r="F2560" s="4">
        <f>ROUND(Source!AS2543,O2560)</f>
        <v>77542.350000000006</v>
      </c>
      <c r="G2560" s="4" t="s">
        <v>101</v>
      </c>
      <c r="H2560" s="4" t="s">
        <v>102</v>
      </c>
      <c r="I2560" s="4"/>
      <c r="J2560" s="4"/>
      <c r="K2560" s="4">
        <v>214</v>
      </c>
      <c r="L2560" s="4">
        <v>16</v>
      </c>
      <c r="M2560" s="4">
        <v>3</v>
      </c>
      <c r="N2560" s="4" t="s">
        <v>3</v>
      </c>
      <c r="O2560" s="4">
        <v>2</v>
      </c>
      <c r="P2560" s="4"/>
      <c r="Q2560" s="4"/>
      <c r="R2560" s="4"/>
      <c r="S2560" s="4"/>
      <c r="T2560" s="4"/>
      <c r="U2560" s="4"/>
      <c r="V2560" s="4"/>
      <c r="W2560" s="4"/>
    </row>
    <row r="2561" spans="1:206">
      <c r="A2561" s="4">
        <v>50</v>
      </c>
      <c r="B2561" s="4">
        <v>0</v>
      </c>
      <c r="C2561" s="4">
        <v>0</v>
      </c>
      <c r="D2561" s="4">
        <v>1</v>
      </c>
      <c r="E2561" s="4">
        <v>215</v>
      </c>
      <c r="F2561" s="4">
        <f>ROUND(Source!AT2543,O2561)</f>
        <v>2617.91</v>
      </c>
      <c r="G2561" s="4" t="s">
        <v>103</v>
      </c>
      <c r="H2561" s="4" t="s">
        <v>104</v>
      </c>
      <c r="I2561" s="4"/>
      <c r="J2561" s="4"/>
      <c r="K2561" s="4">
        <v>215</v>
      </c>
      <c r="L2561" s="4">
        <v>17</v>
      </c>
      <c r="M2561" s="4">
        <v>3</v>
      </c>
      <c r="N2561" s="4" t="s">
        <v>3</v>
      </c>
      <c r="O2561" s="4">
        <v>2</v>
      </c>
      <c r="P2561" s="4"/>
      <c r="Q2561" s="4"/>
      <c r="R2561" s="4"/>
      <c r="S2561" s="4"/>
      <c r="T2561" s="4"/>
      <c r="U2561" s="4"/>
      <c r="V2561" s="4"/>
      <c r="W2561" s="4"/>
    </row>
    <row r="2562" spans="1:206">
      <c r="A2562" s="4">
        <v>50</v>
      </c>
      <c r="B2562" s="4">
        <v>0</v>
      </c>
      <c r="C2562" s="4">
        <v>0</v>
      </c>
      <c r="D2562" s="4">
        <v>1</v>
      </c>
      <c r="E2562" s="4">
        <v>217</v>
      </c>
      <c r="F2562" s="4">
        <f>ROUND(Source!AU2543,O2562)</f>
        <v>0</v>
      </c>
      <c r="G2562" s="4" t="s">
        <v>105</v>
      </c>
      <c r="H2562" s="4" t="s">
        <v>106</v>
      </c>
      <c r="I2562" s="4"/>
      <c r="J2562" s="4"/>
      <c r="K2562" s="4">
        <v>217</v>
      </c>
      <c r="L2562" s="4">
        <v>18</v>
      </c>
      <c r="M2562" s="4">
        <v>3</v>
      </c>
      <c r="N2562" s="4" t="s">
        <v>3</v>
      </c>
      <c r="O2562" s="4">
        <v>2</v>
      </c>
      <c r="P2562" s="4"/>
      <c r="Q2562" s="4"/>
      <c r="R2562" s="4"/>
      <c r="S2562" s="4"/>
      <c r="T2562" s="4"/>
      <c r="U2562" s="4"/>
      <c r="V2562" s="4"/>
      <c r="W2562" s="4"/>
    </row>
    <row r="2563" spans="1:206">
      <c r="A2563" s="4">
        <v>50</v>
      </c>
      <c r="B2563" s="4">
        <v>0</v>
      </c>
      <c r="C2563" s="4">
        <v>0</v>
      </c>
      <c r="D2563" s="4">
        <v>1</v>
      </c>
      <c r="E2563" s="4">
        <v>230</v>
      </c>
      <c r="F2563" s="4">
        <f>ROUND(Source!BA2543,O2563)</f>
        <v>0</v>
      </c>
      <c r="G2563" s="4" t="s">
        <v>107</v>
      </c>
      <c r="H2563" s="4" t="s">
        <v>108</v>
      </c>
      <c r="I2563" s="4"/>
      <c r="J2563" s="4"/>
      <c r="K2563" s="4">
        <v>230</v>
      </c>
      <c r="L2563" s="4">
        <v>19</v>
      </c>
      <c r="M2563" s="4">
        <v>3</v>
      </c>
      <c r="N2563" s="4" t="s">
        <v>3</v>
      </c>
      <c r="O2563" s="4">
        <v>2</v>
      </c>
      <c r="P2563" s="4"/>
      <c r="Q2563" s="4"/>
      <c r="R2563" s="4"/>
      <c r="S2563" s="4"/>
      <c r="T2563" s="4"/>
      <c r="U2563" s="4"/>
      <c r="V2563" s="4"/>
      <c r="W2563" s="4"/>
    </row>
    <row r="2564" spans="1:206">
      <c r="A2564" s="4">
        <v>50</v>
      </c>
      <c r="B2564" s="4">
        <v>0</v>
      </c>
      <c r="C2564" s="4">
        <v>0</v>
      </c>
      <c r="D2564" s="4">
        <v>1</v>
      </c>
      <c r="E2564" s="4">
        <v>206</v>
      </c>
      <c r="F2564" s="4">
        <f>ROUND(Source!T2543,O2564)</f>
        <v>0</v>
      </c>
      <c r="G2564" s="4" t="s">
        <v>109</v>
      </c>
      <c r="H2564" s="4" t="s">
        <v>110</v>
      </c>
      <c r="I2564" s="4"/>
      <c r="J2564" s="4"/>
      <c r="K2564" s="4">
        <v>206</v>
      </c>
      <c r="L2564" s="4">
        <v>20</v>
      </c>
      <c r="M2564" s="4">
        <v>3</v>
      </c>
      <c r="N2564" s="4" t="s">
        <v>3</v>
      </c>
      <c r="O2564" s="4">
        <v>2</v>
      </c>
      <c r="P2564" s="4"/>
      <c r="Q2564" s="4"/>
      <c r="R2564" s="4"/>
      <c r="S2564" s="4"/>
      <c r="T2564" s="4"/>
      <c r="U2564" s="4"/>
      <c r="V2564" s="4"/>
      <c r="W2564" s="4"/>
    </row>
    <row r="2565" spans="1:206">
      <c r="A2565" s="4">
        <v>50</v>
      </c>
      <c r="B2565" s="4">
        <v>0</v>
      </c>
      <c r="C2565" s="4">
        <v>0</v>
      </c>
      <c r="D2565" s="4">
        <v>1</v>
      </c>
      <c r="E2565" s="4">
        <v>207</v>
      </c>
      <c r="F2565" s="4">
        <f>Source!U2543</f>
        <v>72.058390499999987</v>
      </c>
      <c r="G2565" s="4" t="s">
        <v>111</v>
      </c>
      <c r="H2565" s="4" t="s">
        <v>112</v>
      </c>
      <c r="I2565" s="4"/>
      <c r="J2565" s="4"/>
      <c r="K2565" s="4">
        <v>207</v>
      </c>
      <c r="L2565" s="4">
        <v>21</v>
      </c>
      <c r="M2565" s="4">
        <v>3</v>
      </c>
      <c r="N2565" s="4" t="s">
        <v>3</v>
      </c>
      <c r="O2565" s="4">
        <v>-1</v>
      </c>
      <c r="P2565" s="4"/>
      <c r="Q2565" s="4"/>
      <c r="R2565" s="4"/>
      <c r="S2565" s="4"/>
      <c r="T2565" s="4"/>
      <c r="U2565" s="4"/>
      <c r="V2565" s="4"/>
      <c r="W2565" s="4"/>
    </row>
    <row r="2566" spans="1:206">
      <c r="A2566" s="4">
        <v>50</v>
      </c>
      <c r="B2566" s="4">
        <v>0</v>
      </c>
      <c r="C2566" s="4">
        <v>0</v>
      </c>
      <c r="D2566" s="4">
        <v>1</v>
      </c>
      <c r="E2566" s="4">
        <v>208</v>
      </c>
      <c r="F2566" s="4">
        <f>Source!V2543</f>
        <v>1.0866</v>
      </c>
      <c r="G2566" s="4" t="s">
        <v>113</v>
      </c>
      <c r="H2566" s="4" t="s">
        <v>114</v>
      </c>
      <c r="I2566" s="4"/>
      <c r="J2566" s="4"/>
      <c r="K2566" s="4">
        <v>208</v>
      </c>
      <c r="L2566" s="4">
        <v>22</v>
      </c>
      <c r="M2566" s="4">
        <v>3</v>
      </c>
      <c r="N2566" s="4" t="s">
        <v>3</v>
      </c>
      <c r="O2566" s="4">
        <v>-1</v>
      </c>
      <c r="P2566" s="4"/>
      <c r="Q2566" s="4"/>
      <c r="R2566" s="4"/>
      <c r="S2566" s="4"/>
      <c r="T2566" s="4"/>
      <c r="U2566" s="4"/>
      <c r="V2566" s="4"/>
      <c r="W2566" s="4"/>
    </row>
    <row r="2567" spans="1:206">
      <c r="A2567" s="4">
        <v>50</v>
      </c>
      <c r="B2567" s="4">
        <v>0</v>
      </c>
      <c r="C2567" s="4">
        <v>0</v>
      </c>
      <c r="D2567" s="4">
        <v>1</v>
      </c>
      <c r="E2567" s="4">
        <v>209</v>
      </c>
      <c r="F2567" s="4">
        <f>ROUND(Source!W2543,O2567)</f>
        <v>52.78</v>
      </c>
      <c r="G2567" s="4" t="s">
        <v>115</v>
      </c>
      <c r="H2567" s="4" t="s">
        <v>116</v>
      </c>
      <c r="I2567" s="4"/>
      <c r="J2567" s="4"/>
      <c r="K2567" s="4">
        <v>209</v>
      </c>
      <c r="L2567" s="4">
        <v>23</v>
      </c>
      <c r="M2567" s="4">
        <v>3</v>
      </c>
      <c r="N2567" s="4" t="s">
        <v>3</v>
      </c>
      <c r="O2567" s="4">
        <v>2</v>
      </c>
      <c r="P2567" s="4"/>
      <c r="Q2567" s="4"/>
      <c r="R2567" s="4"/>
      <c r="S2567" s="4"/>
      <c r="T2567" s="4"/>
      <c r="U2567" s="4"/>
      <c r="V2567" s="4"/>
      <c r="W2567" s="4"/>
    </row>
    <row r="2568" spans="1:206">
      <c r="A2568" s="4">
        <v>50</v>
      </c>
      <c r="B2568" s="4">
        <v>0</v>
      </c>
      <c r="C2568" s="4">
        <v>0</v>
      </c>
      <c r="D2568" s="4">
        <v>1</v>
      </c>
      <c r="E2568" s="4">
        <v>233</v>
      </c>
      <c r="F2568" s="4">
        <f>ROUND(Source!BD2543,O2568)</f>
        <v>248.1</v>
      </c>
      <c r="G2568" s="4" t="s">
        <v>117</v>
      </c>
      <c r="H2568" s="4" t="s">
        <v>118</v>
      </c>
      <c r="I2568" s="4"/>
      <c r="J2568" s="4"/>
      <c r="K2568" s="4">
        <v>233</v>
      </c>
      <c r="L2568" s="4">
        <v>24</v>
      </c>
      <c r="M2568" s="4">
        <v>3</v>
      </c>
      <c r="N2568" s="4" t="s">
        <v>3</v>
      </c>
      <c r="O2568" s="4">
        <v>2</v>
      </c>
      <c r="P2568" s="4"/>
      <c r="Q2568" s="4"/>
      <c r="R2568" s="4"/>
      <c r="S2568" s="4"/>
      <c r="T2568" s="4"/>
      <c r="U2568" s="4"/>
      <c r="V2568" s="4"/>
      <c r="W2568" s="4"/>
    </row>
    <row r="2569" spans="1:206">
      <c r="A2569" s="4">
        <v>50</v>
      </c>
      <c r="B2569" s="4">
        <v>0</v>
      </c>
      <c r="C2569" s="4">
        <v>0</v>
      </c>
      <c r="D2569" s="4">
        <v>1</v>
      </c>
      <c r="E2569" s="4">
        <v>210</v>
      </c>
      <c r="F2569" s="4">
        <f>ROUND(Source!X2543,O2569)</f>
        <v>17993.939999999999</v>
      </c>
      <c r="G2569" s="4" t="s">
        <v>119</v>
      </c>
      <c r="H2569" s="4" t="s">
        <v>120</v>
      </c>
      <c r="I2569" s="4"/>
      <c r="J2569" s="4"/>
      <c r="K2569" s="4">
        <v>210</v>
      </c>
      <c r="L2569" s="4">
        <v>25</v>
      </c>
      <c r="M2569" s="4">
        <v>3</v>
      </c>
      <c r="N2569" s="4" t="s">
        <v>3</v>
      </c>
      <c r="O2569" s="4">
        <v>2</v>
      </c>
      <c r="P2569" s="4"/>
      <c r="Q2569" s="4"/>
      <c r="R2569" s="4"/>
      <c r="S2569" s="4"/>
      <c r="T2569" s="4"/>
      <c r="U2569" s="4"/>
      <c r="V2569" s="4"/>
      <c r="W2569" s="4"/>
    </row>
    <row r="2570" spans="1:206">
      <c r="A2570" s="4">
        <v>50</v>
      </c>
      <c r="B2570" s="4">
        <v>0</v>
      </c>
      <c r="C2570" s="4">
        <v>0</v>
      </c>
      <c r="D2570" s="4">
        <v>1</v>
      </c>
      <c r="E2570" s="4">
        <v>211</v>
      </c>
      <c r="F2570" s="4">
        <f>ROUND(Source!Y2543,O2570)</f>
        <v>9916.39</v>
      </c>
      <c r="G2570" s="4" t="s">
        <v>121</v>
      </c>
      <c r="H2570" s="4" t="s">
        <v>122</v>
      </c>
      <c r="I2570" s="4"/>
      <c r="J2570" s="4"/>
      <c r="K2570" s="4">
        <v>211</v>
      </c>
      <c r="L2570" s="4">
        <v>26</v>
      </c>
      <c r="M2570" s="4">
        <v>3</v>
      </c>
      <c r="N2570" s="4" t="s">
        <v>3</v>
      </c>
      <c r="O2570" s="4">
        <v>2</v>
      </c>
      <c r="P2570" s="4"/>
      <c r="Q2570" s="4"/>
      <c r="R2570" s="4"/>
      <c r="S2570" s="4"/>
      <c r="T2570" s="4"/>
      <c r="U2570" s="4"/>
      <c r="V2570" s="4"/>
      <c r="W2570" s="4"/>
    </row>
    <row r="2571" spans="1:206">
      <c r="A2571" s="4">
        <v>50</v>
      </c>
      <c r="B2571" s="4">
        <v>0</v>
      </c>
      <c r="C2571" s="4">
        <v>0</v>
      </c>
      <c r="D2571" s="4">
        <v>1</v>
      </c>
      <c r="E2571" s="4">
        <v>224</v>
      </c>
      <c r="F2571" s="4">
        <f>ROUND(Source!AR2543,O2571)</f>
        <v>80160.259999999995</v>
      </c>
      <c r="G2571" s="4" t="s">
        <v>123</v>
      </c>
      <c r="H2571" s="4" t="s">
        <v>124</v>
      </c>
      <c r="I2571" s="4"/>
      <c r="J2571" s="4"/>
      <c r="K2571" s="4">
        <v>224</v>
      </c>
      <c r="L2571" s="4">
        <v>27</v>
      </c>
      <c r="M2571" s="4">
        <v>3</v>
      </c>
      <c r="N2571" s="4" t="s">
        <v>3</v>
      </c>
      <c r="O2571" s="4">
        <v>2</v>
      </c>
      <c r="P2571" s="4"/>
      <c r="Q2571" s="4"/>
      <c r="R2571" s="4"/>
      <c r="S2571" s="4"/>
      <c r="T2571" s="4"/>
      <c r="U2571" s="4"/>
      <c r="V2571" s="4"/>
      <c r="W2571" s="4"/>
    </row>
    <row r="2573" spans="1:206">
      <c r="A2573" s="2">
        <v>51</v>
      </c>
      <c r="B2573" s="2">
        <f>B20</f>
        <v>1</v>
      </c>
      <c r="C2573" s="2">
        <f>A20</f>
        <v>3</v>
      </c>
      <c r="D2573" s="2">
        <f>ROW(A20)</f>
        <v>20</v>
      </c>
      <c r="E2573" s="2"/>
      <c r="F2573" s="2" t="str">
        <f>IF(F20&lt;&gt;"",F20,"")</f>
        <v>Новая локальная смета</v>
      </c>
      <c r="G2573" s="2" t="str">
        <f>IF(G20&lt;&gt;"",G20,"")</f>
        <v>Новая локальная смета</v>
      </c>
      <c r="H2573" s="2">
        <v>0</v>
      </c>
      <c r="I2573" s="2"/>
      <c r="J2573" s="2"/>
      <c r="K2573" s="2"/>
      <c r="L2573" s="2"/>
      <c r="M2573" s="2"/>
      <c r="N2573" s="2"/>
      <c r="O2573" s="2">
        <f t="shared" ref="O2573:T2573" si="1834">ROUND(O142+O292+O441+O591+O741+O899+O1057+O1213+O1370+O1513+O1671+O1829+O1987+O2144+O2291+O2416+O2543+AB2573,2)</f>
        <v>2094181.2</v>
      </c>
      <c r="P2573" s="2">
        <f t="shared" si="1834"/>
        <v>1315292.52</v>
      </c>
      <c r="Q2573" s="2">
        <f t="shared" si="1834"/>
        <v>34325.269999999997</v>
      </c>
      <c r="R2573" s="2">
        <f t="shared" si="1834"/>
        <v>12536.12</v>
      </c>
      <c r="S2573" s="2">
        <f t="shared" si="1834"/>
        <v>744563.41</v>
      </c>
      <c r="T2573" s="2">
        <f t="shared" si="1834"/>
        <v>0</v>
      </c>
      <c r="U2573" s="2">
        <f>U142+U292+U441+U591+U741+U899+U1057+U1213+U1370+U1513+U1671+U1829+U1987+U2144+U2291+U2416+U2543+AH2573</f>
        <v>2504.1615735999999</v>
      </c>
      <c r="V2573" s="2">
        <f>V142+V292+V441+V591+V741+V899+V1057+V1213+V1370+V1513+V1671+V1829+V1987+V2144+V2291+V2416+V2543+AI2573</f>
        <v>35.399269999999994</v>
      </c>
      <c r="W2573" s="2">
        <f>ROUND(W142+W292+W441+W591+W741+W899+W1057+W1213+W1370+W1513+W1671+W1829+W1987+W2144+W2291+W2416+W2543+AJ2573,2)</f>
        <v>8243.2199999999993</v>
      </c>
      <c r="X2573" s="2">
        <f>ROUND(X142+X292+X441+X591+X741+X899+X1057+X1213+X1370+X1513+X1671+X1829+X1987+X2144+X2291+X2416+X2543+AK2573,2)</f>
        <v>651929.89</v>
      </c>
      <c r="Y2573" s="2">
        <f>ROUND(Y142+Y292+Y441+Y591+Y741+Y899+Y1057+Y1213+Y1370+Y1513+Y1671+Y1829+Y1987+Y2144+Y2291+Y2416+Y2543+AL2573,2)</f>
        <v>336611.75</v>
      </c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>
        <f t="shared" ref="AO2573:BD2573" si="1835">ROUND(AO142+AO292+AO441+AO591+AO741+AO899+AO1057+AO1213+AO1370+AO1513+AO1671+AO1829+AO1987+AO2144+AO2291+AO2416+AO2543+BX2573,2)</f>
        <v>0</v>
      </c>
      <c r="AP2573" s="2">
        <f t="shared" si="1835"/>
        <v>0</v>
      </c>
      <c r="AQ2573" s="2">
        <f t="shared" si="1835"/>
        <v>0</v>
      </c>
      <c r="AR2573" s="2">
        <f t="shared" si="1835"/>
        <v>3082722.84</v>
      </c>
      <c r="AS2573" s="2">
        <f t="shared" si="1835"/>
        <v>2932720.99</v>
      </c>
      <c r="AT2573" s="2">
        <f t="shared" si="1835"/>
        <v>150001.85</v>
      </c>
      <c r="AU2573" s="2">
        <f t="shared" si="1835"/>
        <v>0</v>
      </c>
      <c r="AV2573" s="2">
        <f t="shared" si="1835"/>
        <v>1315292.52</v>
      </c>
      <c r="AW2573" s="2">
        <f t="shared" si="1835"/>
        <v>1315292.52</v>
      </c>
      <c r="AX2573" s="2">
        <f t="shared" si="1835"/>
        <v>0</v>
      </c>
      <c r="AY2573" s="2">
        <f t="shared" si="1835"/>
        <v>1315292.52</v>
      </c>
      <c r="AZ2573" s="2">
        <f t="shared" si="1835"/>
        <v>0</v>
      </c>
      <c r="BA2573" s="2">
        <f t="shared" si="1835"/>
        <v>0</v>
      </c>
      <c r="BB2573" s="2">
        <f t="shared" si="1835"/>
        <v>0</v>
      </c>
      <c r="BC2573" s="2">
        <f t="shared" si="1835"/>
        <v>0</v>
      </c>
      <c r="BD2573" s="2">
        <f t="shared" si="1835"/>
        <v>248.1</v>
      </c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3"/>
      <c r="DH2573" s="3"/>
      <c r="DI2573" s="3"/>
      <c r="DJ2573" s="3"/>
      <c r="DK2573" s="3"/>
      <c r="DL2573" s="3"/>
      <c r="DM2573" s="3"/>
      <c r="DN2573" s="3"/>
      <c r="DO2573" s="3"/>
      <c r="DP2573" s="3"/>
      <c r="DQ2573" s="3"/>
      <c r="DR2573" s="3"/>
      <c r="DS2573" s="3"/>
      <c r="DT2573" s="3"/>
      <c r="DU2573" s="3"/>
      <c r="DV2573" s="3"/>
      <c r="DW2573" s="3"/>
      <c r="DX2573" s="3"/>
      <c r="DY2573" s="3"/>
      <c r="DZ2573" s="3"/>
      <c r="EA2573" s="3"/>
      <c r="EB2573" s="3"/>
      <c r="EC2573" s="3"/>
      <c r="ED2573" s="3"/>
      <c r="EE2573" s="3"/>
      <c r="EF2573" s="3"/>
      <c r="EG2573" s="3"/>
      <c r="EH2573" s="3"/>
      <c r="EI2573" s="3"/>
      <c r="EJ2573" s="3"/>
      <c r="EK2573" s="3"/>
      <c r="EL2573" s="3"/>
      <c r="EM2573" s="3"/>
      <c r="EN2573" s="3"/>
      <c r="EO2573" s="3"/>
      <c r="EP2573" s="3"/>
      <c r="EQ2573" s="3"/>
      <c r="ER2573" s="3"/>
      <c r="ES2573" s="3"/>
      <c r="ET2573" s="3"/>
      <c r="EU2573" s="3"/>
      <c r="EV2573" s="3"/>
      <c r="EW2573" s="3"/>
      <c r="EX2573" s="3"/>
      <c r="EY2573" s="3"/>
      <c r="EZ2573" s="3"/>
      <c r="FA2573" s="3"/>
      <c r="FB2573" s="3"/>
      <c r="FC2573" s="3"/>
      <c r="FD2573" s="3"/>
      <c r="FE2573" s="3"/>
      <c r="FF2573" s="3"/>
      <c r="FG2573" s="3"/>
      <c r="FH2573" s="3"/>
      <c r="FI2573" s="3"/>
      <c r="FJ2573" s="3"/>
      <c r="FK2573" s="3"/>
      <c r="FL2573" s="3"/>
      <c r="FM2573" s="3"/>
      <c r="FN2573" s="3"/>
      <c r="FO2573" s="3"/>
      <c r="FP2573" s="3"/>
      <c r="FQ2573" s="3"/>
      <c r="FR2573" s="3"/>
      <c r="FS2573" s="3"/>
      <c r="FT2573" s="3"/>
      <c r="FU2573" s="3"/>
      <c r="FV2573" s="3"/>
      <c r="FW2573" s="3"/>
      <c r="FX2573" s="3"/>
      <c r="FY2573" s="3"/>
      <c r="FZ2573" s="3"/>
      <c r="GA2573" s="3"/>
      <c r="GB2573" s="3"/>
      <c r="GC2573" s="3"/>
      <c r="GD2573" s="3"/>
      <c r="GE2573" s="3"/>
      <c r="GF2573" s="3"/>
      <c r="GG2573" s="3"/>
      <c r="GH2573" s="3"/>
      <c r="GI2573" s="3"/>
      <c r="GJ2573" s="3"/>
      <c r="GK2573" s="3"/>
      <c r="GL2573" s="3"/>
      <c r="GM2573" s="3"/>
      <c r="GN2573" s="3"/>
      <c r="GO2573" s="3"/>
      <c r="GP2573" s="3"/>
      <c r="GQ2573" s="3"/>
      <c r="GR2573" s="3"/>
      <c r="GS2573" s="3"/>
      <c r="GT2573" s="3"/>
      <c r="GU2573" s="3"/>
      <c r="GV2573" s="3"/>
      <c r="GW2573" s="3"/>
      <c r="GX2573" s="3">
        <v>0</v>
      </c>
    </row>
    <row r="2575" spans="1:206">
      <c r="A2575" s="4">
        <v>50</v>
      </c>
      <c r="B2575" s="4">
        <v>0</v>
      </c>
      <c r="C2575" s="4">
        <v>0</v>
      </c>
      <c r="D2575" s="4">
        <v>1</v>
      </c>
      <c r="E2575" s="4">
        <v>201</v>
      </c>
      <c r="F2575" s="4">
        <f>ROUND(Source!O2573,O2575)</f>
        <v>2094181.2</v>
      </c>
      <c r="G2575" s="4" t="s">
        <v>71</v>
      </c>
      <c r="H2575" s="4" t="s">
        <v>72</v>
      </c>
      <c r="I2575" s="4"/>
      <c r="J2575" s="4"/>
      <c r="K2575" s="4">
        <v>201</v>
      </c>
      <c r="L2575" s="4">
        <v>1</v>
      </c>
      <c r="M2575" s="4">
        <v>3</v>
      </c>
      <c r="N2575" s="4" t="s">
        <v>3</v>
      </c>
      <c r="O2575" s="4">
        <v>2</v>
      </c>
      <c r="P2575" s="4"/>
      <c r="Q2575" s="4"/>
      <c r="R2575" s="4"/>
      <c r="S2575" s="4"/>
      <c r="T2575" s="4"/>
      <c r="U2575" s="4"/>
      <c r="V2575" s="4"/>
      <c r="W2575" s="4"/>
    </row>
    <row r="2576" spans="1:206">
      <c r="A2576" s="4">
        <v>50</v>
      </c>
      <c r="B2576" s="4">
        <v>0</v>
      </c>
      <c r="C2576" s="4">
        <v>0</v>
      </c>
      <c r="D2576" s="4">
        <v>1</v>
      </c>
      <c r="E2576" s="4">
        <v>202</v>
      </c>
      <c r="F2576" s="4">
        <f>ROUND(Source!P2573,O2576)</f>
        <v>1315292.52</v>
      </c>
      <c r="G2576" s="4" t="s">
        <v>73</v>
      </c>
      <c r="H2576" s="4" t="s">
        <v>74</v>
      </c>
      <c r="I2576" s="4"/>
      <c r="J2576" s="4"/>
      <c r="K2576" s="4">
        <v>202</v>
      </c>
      <c r="L2576" s="4">
        <v>2</v>
      </c>
      <c r="M2576" s="4">
        <v>3</v>
      </c>
      <c r="N2576" s="4" t="s">
        <v>3</v>
      </c>
      <c r="O2576" s="4">
        <v>2</v>
      </c>
      <c r="P2576" s="4"/>
      <c r="Q2576" s="4"/>
      <c r="R2576" s="4"/>
      <c r="S2576" s="4"/>
      <c r="T2576" s="4"/>
      <c r="U2576" s="4"/>
      <c r="V2576" s="4"/>
      <c r="W2576" s="4"/>
    </row>
    <row r="2577" spans="1:23">
      <c r="A2577" s="4">
        <v>50</v>
      </c>
      <c r="B2577" s="4">
        <v>0</v>
      </c>
      <c r="C2577" s="4">
        <v>0</v>
      </c>
      <c r="D2577" s="4">
        <v>1</v>
      </c>
      <c r="E2577" s="4">
        <v>222</v>
      </c>
      <c r="F2577" s="4">
        <f>ROUND(Source!AO2573,O2577)</f>
        <v>0</v>
      </c>
      <c r="G2577" s="4" t="s">
        <v>75</v>
      </c>
      <c r="H2577" s="4" t="s">
        <v>76</v>
      </c>
      <c r="I2577" s="4"/>
      <c r="J2577" s="4"/>
      <c r="K2577" s="4">
        <v>222</v>
      </c>
      <c r="L2577" s="4">
        <v>3</v>
      </c>
      <c r="M2577" s="4">
        <v>3</v>
      </c>
      <c r="N2577" s="4" t="s">
        <v>3</v>
      </c>
      <c r="O2577" s="4">
        <v>2</v>
      </c>
      <c r="P2577" s="4"/>
      <c r="Q2577" s="4"/>
      <c r="R2577" s="4"/>
      <c r="S2577" s="4"/>
      <c r="T2577" s="4"/>
      <c r="U2577" s="4"/>
      <c r="V2577" s="4"/>
      <c r="W2577" s="4"/>
    </row>
    <row r="2578" spans="1:23">
      <c r="A2578" s="4">
        <v>50</v>
      </c>
      <c r="B2578" s="4">
        <v>0</v>
      </c>
      <c r="C2578" s="4">
        <v>0</v>
      </c>
      <c r="D2578" s="4">
        <v>1</v>
      </c>
      <c r="E2578" s="4">
        <v>225</v>
      </c>
      <c r="F2578" s="4">
        <f>ROUND(Source!AV2573,O2578)</f>
        <v>1315292.52</v>
      </c>
      <c r="G2578" s="4" t="s">
        <v>77</v>
      </c>
      <c r="H2578" s="4" t="s">
        <v>78</v>
      </c>
      <c r="I2578" s="4"/>
      <c r="J2578" s="4"/>
      <c r="K2578" s="4">
        <v>225</v>
      </c>
      <c r="L2578" s="4">
        <v>4</v>
      </c>
      <c r="M2578" s="4">
        <v>3</v>
      </c>
      <c r="N2578" s="4" t="s">
        <v>3</v>
      </c>
      <c r="O2578" s="4">
        <v>2</v>
      </c>
      <c r="P2578" s="4"/>
      <c r="Q2578" s="4"/>
      <c r="R2578" s="4"/>
      <c r="S2578" s="4"/>
      <c r="T2578" s="4"/>
      <c r="U2578" s="4"/>
      <c r="V2578" s="4"/>
      <c r="W2578" s="4"/>
    </row>
    <row r="2579" spans="1:23">
      <c r="A2579" s="4">
        <v>50</v>
      </c>
      <c r="B2579" s="4">
        <v>0</v>
      </c>
      <c r="C2579" s="4">
        <v>0</v>
      </c>
      <c r="D2579" s="4">
        <v>1</v>
      </c>
      <c r="E2579" s="4">
        <v>226</v>
      </c>
      <c r="F2579" s="4">
        <f>ROUND(Source!AW2573,O2579)</f>
        <v>1315292.52</v>
      </c>
      <c r="G2579" s="4" t="s">
        <v>79</v>
      </c>
      <c r="H2579" s="4" t="s">
        <v>80</v>
      </c>
      <c r="I2579" s="4"/>
      <c r="J2579" s="4"/>
      <c r="K2579" s="4">
        <v>226</v>
      </c>
      <c r="L2579" s="4">
        <v>5</v>
      </c>
      <c r="M2579" s="4">
        <v>3</v>
      </c>
      <c r="N2579" s="4" t="s">
        <v>3</v>
      </c>
      <c r="O2579" s="4">
        <v>2</v>
      </c>
      <c r="P2579" s="4"/>
      <c r="Q2579" s="4"/>
      <c r="R2579" s="4"/>
      <c r="S2579" s="4"/>
      <c r="T2579" s="4"/>
      <c r="U2579" s="4"/>
      <c r="V2579" s="4"/>
      <c r="W2579" s="4"/>
    </row>
    <row r="2580" spans="1:23">
      <c r="A2580" s="4">
        <v>50</v>
      </c>
      <c r="B2580" s="4">
        <v>0</v>
      </c>
      <c r="C2580" s="4">
        <v>0</v>
      </c>
      <c r="D2580" s="4">
        <v>1</v>
      </c>
      <c r="E2580" s="4">
        <v>227</v>
      </c>
      <c r="F2580" s="4">
        <f>ROUND(Source!AX2573,O2580)</f>
        <v>0</v>
      </c>
      <c r="G2580" s="4" t="s">
        <v>81</v>
      </c>
      <c r="H2580" s="4" t="s">
        <v>82</v>
      </c>
      <c r="I2580" s="4"/>
      <c r="J2580" s="4"/>
      <c r="K2580" s="4">
        <v>227</v>
      </c>
      <c r="L2580" s="4">
        <v>6</v>
      </c>
      <c r="M2580" s="4">
        <v>3</v>
      </c>
      <c r="N2580" s="4" t="s">
        <v>3</v>
      </c>
      <c r="O2580" s="4">
        <v>2</v>
      </c>
      <c r="P2580" s="4"/>
      <c r="Q2580" s="4"/>
      <c r="R2580" s="4"/>
      <c r="S2580" s="4"/>
      <c r="T2580" s="4"/>
      <c r="U2580" s="4"/>
      <c r="V2580" s="4"/>
      <c r="W2580" s="4"/>
    </row>
    <row r="2581" spans="1:23">
      <c r="A2581" s="4">
        <v>50</v>
      </c>
      <c r="B2581" s="4">
        <v>0</v>
      </c>
      <c r="C2581" s="4">
        <v>0</v>
      </c>
      <c r="D2581" s="4">
        <v>1</v>
      </c>
      <c r="E2581" s="4">
        <v>228</v>
      </c>
      <c r="F2581" s="4">
        <f>ROUND(Source!AY2573,O2581)</f>
        <v>1315292.52</v>
      </c>
      <c r="G2581" s="4" t="s">
        <v>83</v>
      </c>
      <c r="H2581" s="4" t="s">
        <v>84</v>
      </c>
      <c r="I2581" s="4"/>
      <c r="J2581" s="4"/>
      <c r="K2581" s="4">
        <v>228</v>
      </c>
      <c r="L2581" s="4">
        <v>7</v>
      </c>
      <c r="M2581" s="4">
        <v>3</v>
      </c>
      <c r="N2581" s="4" t="s">
        <v>3</v>
      </c>
      <c r="O2581" s="4">
        <v>2</v>
      </c>
      <c r="P2581" s="4"/>
      <c r="Q2581" s="4"/>
      <c r="R2581" s="4"/>
      <c r="S2581" s="4"/>
      <c r="T2581" s="4"/>
      <c r="U2581" s="4"/>
      <c r="V2581" s="4"/>
      <c r="W2581" s="4"/>
    </row>
    <row r="2582" spans="1:23">
      <c r="A2582" s="4">
        <v>50</v>
      </c>
      <c r="B2582" s="4">
        <v>0</v>
      </c>
      <c r="C2582" s="4">
        <v>0</v>
      </c>
      <c r="D2582" s="4">
        <v>1</v>
      </c>
      <c r="E2582" s="4">
        <v>216</v>
      </c>
      <c r="F2582" s="4">
        <f>ROUND(Source!AP2573,O2582)</f>
        <v>0</v>
      </c>
      <c r="G2582" s="4" t="s">
        <v>85</v>
      </c>
      <c r="H2582" s="4" t="s">
        <v>86</v>
      </c>
      <c r="I2582" s="4"/>
      <c r="J2582" s="4"/>
      <c r="K2582" s="4">
        <v>216</v>
      </c>
      <c r="L2582" s="4">
        <v>8</v>
      </c>
      <c r="M2582" s="4">
        <v>3</v>
      </c>
      <c r="N2582" s="4" t="s">
        <v>3</v>
      </c>
      <c r="O2582" s="4">
        <v>2</v>
      </c>
      <c r="P2582" s="4"/>
      <c r="Q2582" s="4"/>
      <c r="R2582" s="4"/>
      <c r="S2582" s="4"/>
      <c r="T2582" s="4"/>
      <c r="U2582" s="4"/>
      <c r="V2582" s="4"/>
      <c r="W2582" s="4"/>
    </row>
    <row r="2583" spans="1:23">
      <c r="A2583" s="4">
        <v>50</v>
      </c>
      <c r="B2583" s="4">
        <v>0</v>
      </c>
      <c r="C2583" s="4">
        <v>0</v>
      </c>
      <c r="D2583" s="4">
        <v>1</v>
      </c>
      <c r="E2583" s="4">
        <v>223</v>
      </c>
      <c r="F2583" s="4">
        <f>ROUND(Source!AQ2573,O2583)</f>
        <v>0</v>
      </c>
      <c r="G2583" s="4" t="s">
        <v>87</v>
      </c>
      <c r="H2583" s="4" t="s">
        <v>88</v>
      </c>
      <c r="I2583" s="4"/>
      <c r="J2583" s="4"/>
      <c r="K2583" s="4">
        <v>223</v>
      </c>
      <c r="L2583" s="4">
        <v>9</v>
      </c>
      <c r="M2583" s="4">
        <v>3</v>
      </c>
      <c r="N2583" s="4" t="s">
        <v>3</v>
      </c>
      <c r="O2583" s="4">
        <v>2</v>
      </c>
      <c r="P2583" s="4"/>
      <c r="Q2583" s="4"/>
      <c r="R2583" s="4"/>
      <c r="S2583" s="4"/>
      <c r="T2583" s="4"/>
      <c r="U2583" s="4"/>
      <c r="V2583" s="4"/>
      <c r="W2583" s="4"/>
    </row>
    <row r="2584" spans="1:23">
      <c r="A2584" s="4">
        <v>50</v>
      </c>
      <c r="B2584" s="4">
        <v>0</v>
      </c>
      <c r="C2584" s="4">
        <v>0</v>
      </c>
      <c r="D2584" s="4">
        <v>1</v>
      </c>
      <c r="E2584" s="4">
        <v>229</v>
      </c>
      <c r="F2584" s="4">
        <f>ROUND(Source!AZ2573,O2584)</f>
        <v>0</v>
      </c>
      <c r="G2584" s="4" t="s">
        <v>89</v>
      </c>
      <c r="H2584" s="4" t="s">
        <v>90</v>
      </c>
      <c r="I2584" s="4"/>
      <c r="J2584" s="4"/>
      <c r="K2584" s="4">
        <v>229</v>
      </c>
      <c r="L2584" s="4">
        <v>10</v>
      </c>
      <c r="M2584" s="4">
        <v>3</v>
      </c>
      <c r="N2584" s="4" t="s">
        <v>3</v>
      </c>
      <c r="O2584" s="4">
        <v>2</v>
      </c>
      <c r="P2584" s="4"/>
      <c r="Q2584" s="4"/>
      <c r="R2584" s="4"/>
      <c r="S2584" s="4"/>
      <c r="T2584" s="4"/>
      <c r="U2584" s="4"/>
      <c r="V2584" s="4"/>
      <c r="W2584" s="4"/>
    </row>
    <row r="2585" spans="1:23">
      <c r="A2585" s="4">
        <v>50</v>
      </c>
      <c r="B2585" s="4">
        <v>0</v>
      </c>
      <c r="C2585" s="4">
        <v>0</v>
      </c>
      <c r="D2585" s="4">
        <v>1</v>
      </c>
      <c r="E2585" s="4">
        <v>203</v>
      </c>
      <c r="F2585" s="4">
        <f>ROUND(Source!Q2573,O2585)</f>
        <v>34325.269999999997</v>
      </c>
      <c r="G2585" s="4" t="s">
        <v>91</v>
      </c>
      <c r="H2585" s="4" t="s">
        <v>92</v>
      </c>
      <c r="I2585" s="4"/>
      <c r="J2585" s="4"/>
      <c r="K2585" s="4">
        <v>203</v>
      </c>
      <c r="L2585" s="4">
        <v>11</v>
      </c>
      <c r="M2585" s="4">
        <v>3</v>
      </c>
      <c r="N2585" s="4" t="s">
        <v>3</v>
      </c>
      <c r="O2585" s="4">
        <v>2</v>
      </c>
      <c r="P2585" s="4"/>
      <c r="Q2585" s="4"/>
      <c r="R2585" s="4"/>
      <c r="S2585" s="4"/>
      <c r="T2585" s="4"/>
      <c r="U2585" s="4"/>
      <c r="V2585" s="4"/>
      <c r="W2585" s="4"/>
    </row>
    <row r="2586" spans="1:23">
      <c r="A2586" s="4">
        <v>50</v>
      </c>
      <c r="B2586" s="4">
        <v>0</v>
      </c>
      <c r="C2586" s="4">
        <v>0</v>
      </c>
      <c r="D2586" s="4">
        <v>1</v>
      </c>
      <c r="E2586" s="4">
        <v>231</v>
      </c>
      <c r="F2586" s="4">
        <f>ROUND(Source!BB2573,O2586)</f>
        <v>0</v>
      </c>
      <c r="G2586" s="4" t="s">
        <v>93</v>
      </c>
      <c r="H2586" s="4" t="s">
        <v>94</v>
      </c>
      <c r="I2586" s="4"/>
      <c r="J2586" s="4"/>
      <c r="K2586" s="4">
        <v>231</v>
      </c>
      <c r="L2586" s="4">
        <v>12</v>
      </c>
      <c r="M2586" s="4">
        <v>3</v>
      </c>
      <c r="N2586" s="4" t="s">
        <v>3</v>
      </c>
      <c r="O2586" s="4">
        <v>2</v>
      </c>
      <c r="P2586" s="4"/>
      <c r="Q2586" s="4"/>
      <c r="R2586" s="4"/>
      <c r="S2586" s="4"/>
      <c r="T2586" s="4"/>
      <c r="U2586" s="4"/>
      <c r="V2586" s="4"/>
      <c r="W2586" s="4"/>
    </row>
    <row r="2587" spans="1:23">
      <c r="A2587" s="4">
        <v>50</v>
      </c>
      <c r="B2587" s="4">
        <v>0</v>
      </c>
      <c r="C2587" s="4">
        <v>0</v>
      </c>
      <c r="D2587" s="4">
        <v>1</v>
      </c>
      <c r="E2587" s="4">
        <v>204</v>
      </c>
      <c r="F2587" s="4">
        <f>ROUND(Source!R2573,O2587)</f>
        <v>12536.12</v>
      </c>
      <c r="G2587" s="4" t="s">
        <v>95</v>
      </c>
      <c r="H2587" s="4" t="s">
        <v>96</v>
      </c>
      <c r="I2587" s="4"/>
      <c r="J2587" s="4"/>
      <c r="K2587" s="4">
        <v>204</v>
      </c>
      <c r="L2587" s="4">
        <v>13</v>
      </c>
      <c r="M2587" s="4">
        <v>3</v>
      </c>
      <c r="N2587" s="4" t="s">
        <v>3</v>
      </c>
      <c r="O2587" s="4">
        <v>2</v>
      </c>
      <c r="P2587" s="4"/>
      <c r="Q2587" s="4"/>
      <c r="R2587" s="4"/>
      <c r="S2587" s="4"/>
      <c r="T2587" s="4"/>
      <c r="U2587" s="4"/>
      <c r="V2587" s="4"/>
      <c r="W2587" s="4"/>
    </row>
    <row r="2588" spans="1:23">
      <c r="A2588" s="4">
        <v>50</v>
      </c>
      <c r="B2588" s="4">
        <v>0</v>
      </c>
      <c r="C2588" s="4">
        <v>0</v>
      </c>
      <c r="D2588" s="4">
        <v>1</v>
      </c>
      <c r="E2588" s="4">
        <v>205</v>
      </c>
      <c r="F2588" s="4">
        <f>ROUND(Source!S2573,O2588)</f>
        <v>744563.41</v>
      </c>
      <c r="G2588" s="4" t="s">
        <v>97</v>
      </c>
      <c r="H2588" s="4" t="s">
        <v>98</v>
      </c>
      <c r="I2588" s="4"/>
      <c r="J2588" s="4"/>
      <c r="K2588" s="4">
        <v>205</v>
      </c>
      <c r="L2588" s="4">
        <v>14</v>
      </c>
      <c r="M2588" s="4">
        <v>3</v>
      </c>
      <c r="N2588" s="4" t="s">
        <v>3</v>
      </c>
      <c r="O2588" s="4">
        <v>2</v>
      </c>
      <c r="P2588" s="4"/>
      <c r="Q2588" s="4"/>
      <c r="R2588" s="4"/>
      <c r="S2588" s="4"/>
      <c r="T2588" s="4"/>
      <c r="U2588" s="4"/>
      <c r="V2588" s="4"/>
      <c r="W2588" s="4"/>
    </row>
    <row r="2589" spans="1:23">
      <c r="A2589" s="4">
        <v>50</v>
      </c>
      <c r="B2589" s="4">
        <v>0</v>
      </c>
      <c r="C2589" s="4">
        <v>0</v>
      </c>
      <c r="D2589" s="4">
        <v>1</v>
      </c>
      <c r="E2589" s="4">
        <v>232</v>
      </c>
      <c r="F2589" s="4">
        <f>ROUND(Source!BC2573,O2589)</f>
        <v>0</v>
      </c>
      <c r="G2589" s="4" t="s">
        <v>99</v>
      </c>
      <c r="H2589" s="4" t="s">
        <v>100</v>
      </c>
      <c r="I2589" s="4"/>
      <c r="J2589" s="4"/>
      <c r="K2589" s="4">
        <v>232</v>
      </c>
      <c r="L2589" s="4">
        <v>15</v>
      </c>
      <c r="M2589" s="4">
        <v>3</v>
      </c>
      <c r="N2589" s="4" t="s">
        <v>3</v>
      </c>
      <c r="O2589" s="4">
        <v>2</v>
      </c>
      <c r="P2589" s="4"/>
      <c r="Q2589" s="4"/>
      <c r="R2589" s="4"/>
      <c r="S2589" s="4"/>
      <c r="T2589" s="4"/>
      <c r="U2589" s="4"/>
      <c r="V2589" s="4"/>
      <c r="W2589" s="4"/>
    </row>
    <row r="2590" spans="1:23">
      <c r="A2590" s="4">
        <v>50</v>
      </c>
      <c r="B2590" s="4">
        <v>0</v>
      </c>
      <c r="C2590" s="4">
        <v>0</v>
      </c>
      <c r="D2590" s="4">
        <v>1</v>
      </c>
      <c r="E2590" s="4">
        <v>214</v>
      </c>
      <c r="F2590" s="4">
        <f>ROUND(Source!AS2573,O2590)</f>
        <v>2932720.99</v>
      </c>
      <c r="G2590" s="4" t="s">
        <v>101</v>
      </c>
      <c r="H2590" s="4" t="s">
        <v>102</v>
      </c>
      <c r="I2590" s="4"/>
      <c r="J2590" s="4"/>
      <c r="K2590" s="4">
        <v>214</v>
      </c>
      <c r="L2590" s="4">
        <v>16</v>
      </c>
      <c r="M2590" s="4">
        <v>3</v>
      </c>
      <c r="N2590" s="4" t="s">
        <v>3</v>
      </c>
      <c r="O2590" s="4">
        <v>2</v>
      </c>
      <c r="P2590" s="4"/>
      <c r="Q2590" s="4"/>
      <c r="R2590" s="4"/>
      <c r="S2590" s="4"/>
      <c r="T2590" s="4"/>
      <c r="U2590" s="4"/>
      <c r="V2590" s="4"/>
      <c r="W2590" s="4"/>
    </row>
    <row r="2591" spans="1:23">
      <c r="A2591" s="4">
        <v>50</v>
      </c>
      <c r="B2591" s="4">
        <v>0</v>
      </c>
      <c r="C2591" s="4">
        <v>0</v>
      </c>
      <c r="D2591" s="4">
        <v>1</v>
      </c>
      <c r="E2591" s="4">
        <v>215</v>
      </c>
      <c r="F2591" s="4">
        <f>ROUND(Source!AT2573,O2591)</f>
        <v>150001.85</v>
      </c>
      <c r="G2591" s="4" t="s">
        <v>103</v>
      </c>
      <c r="H2591" s="4" t="s">
        <v>104</v>
      </c>
      <c r="I2591" s="4"/>
      <c r="J2591" s="4"/>
      <c r="K2591" s="4">
        <v>215</v>
      </c>
      <c r="L2591" s="4">
        <v>17</v>
      </c>
      <c r="M2591" s="4">
        <v>3</v>
      </c>
      <c r="N2591" s="4" t="s">
        <v>3</v>
      </c>
      <c r="O2591" s="4">
        <v>2</v>
      </c>
      <c r="P2591" s="4"/>
      <c r="Q2591" s="4"/>
      <c r="R2591" s="4"/>
      <c r="S2591" s="4"/>
      <c r="T2591" s="4"/>
      <c r="U2591" s="4"/>
      <c r="V2591" s="4"/>
      <c r="W2591" s="4"/>
    </row>
    <row r="2592" spans="1:23">
      <c r="A2592" s="4">
        <v>50</v>
      </c>
      <c r="B2592" s="4">
        <v>0</v>
      </c>
      <c r="C2592" s="4">
        <v>0</v>
      </c>
      <c r="D2592" s="4">
        <v>1</v>
      </c>
      <c r="E2592" s="4">
        <v>217</v>
      </c>
      <c r="F2592" s="4">
        <f>ROUND(Source!AU2573,O2592)</f>
        <v>0</v>
      </c>
      <c r="G2592" s="4" t="s">
        <v>105</v>
      </c>
      <c r="H2592" s="4" t="s">
        <v>106</v>
      </c>
      <c r="I2592" s="4"/>
      <c r="J2592" s="4"/>
      <c r="K2592" s="4">
        <v>217</v>
      </c>
      <c r="L2592" s="4">
        <v>18</v>
      </c>
      <c r="M2592" s="4">
        <v>3</v>
      </c>
      <c r="N2592" s="4" t="s">
        <v>3</v>
      </c>
      <c r="O2592" s="4">
        <v>2</v>
      </c>
      <c r="P2592" s="4"/>
      <c r="Q2592" s="4"/>
      <c r="R2592" s="4"/>
      <c r="S2592" s="4"/>
      <c r="T2592" s="4"/>
      <c r="U2592" s="4"/>
      <c r="V2592" s="4"/>
      <c r="W2592" s="4"/>
    </row>
    <row r="2593" spans="1:206">
      <c r="A2593" s="4">
        <v>50</v>
      </c>
      <c r="B2593" s="4">
        <v>0</v>
      </c>
      <c r="C2593" s="4">
        <v>0</v>
      </c>
      <c r="D2593" s="4">
        <v>1</v>
      </c>
      <c r="E2593" s="4">
        <v>230</v>
      </c>
      <c r="F2593" s="4">
        <f>ROUND(Source!BA2573,O2593)</f>
        <v>0</v>
      </c>
      <c r="G2593" s="4" t="s">
        <v>107</v>
      </c>
      <c r="H2593" s="4" t="s">
        <v>108</v>
      </c>
      <c r="I2593" s="4"/>
      <c r="J2593" s="4"/>
      <c r="K2593" s="4">
        <v>230</v>
      </c>
      <c r="L2593" s="4">
        <v>19</v>
      </c>
      <c r="M2593" s="4">
        <v>3</v>
      </c>
      <c r="N2593" s="4" t="s">
        <v>3</v>
      </c>
      <c r="O2593" s="4">
        <v>2</v>
      </c>
      <c r="P2593" s="4"/>
      <c r="Q2593" s="4"/>
      <c r="R2593" s="4"/>
      <c r="S2593" s="4"/>
      <c r="T2593" s="4"/>
      <c r="U2593" s="4"/>
      <c r="V2593" s="4"/>
      <c r="W2593" s="4"/>
    </row>
    <row r="2594" spans="1:206">
      <c r="A2594" s="4">
        <v>50</v>
      </c>
      <c r="B2594" s="4">
        <v>0</v>
      </c>
      <c r="C2594" s="4">
        <v>0</v>
      </c>
      <c r="D2594" s="4">
        <v>1</v>
      </c>
      <c r="E2594" s="4">
        <v>206</v>
      </c>
      <c r="F2594" s="4">
        <f>ROUND(Source!T2573,O2594)</f>
        <v>0</v>
      </c>
      <c r="G2594" s="4" t="s">
        <v>109</v>
      </c>
      <c r="H2594" s="4" t="s">
        <v>110</v>
      </c>
      <c r="I2594" s="4"/>
      <c r="J2594" s="4"/>
      <c r="K2594" s="4">
        <v>206</v>
      </c>
      <c r="L2594" s="4">
        <v>20</v>
      </c>
      <c r="M2594" s="4">
        <v>3</v>
      </c>
      <c r="N2594" s="4" t="s">
        <v>3</v>
      </c>
      <c r="O2594" s="4">
        <v>2</v>
      </c>
      <c r="P2594" s="4"/>
      <c r="Q2594" s="4"/>
      <c r="R2594" s="4"/>
      <c r="S2594" s="4"/>
      <c r="T2594" s="4"/>
      <c r="U2594" s="4"/>
      <c r="V2594" s="4"/>
      <c r="W2594" s="4"/>
    </row>
    <row r="2595" spans="1:206">
      <c r="A2595" s="4">
        <v>50</v>
      </c>
      <c r="B2595" s="4">
        <v>0</v>
      </c>
      <c r="C2595" s="4">
        <v>0</v>
      </c>
      <c r="D2595" s="4">
        <v>1</v>
      </c>
      <c r="E2595" s="4">
        <v>207</v>
      </c>
      <c r="F2595" s="4">
        <f>Source!U2573</f>
        <v>2504.1615735999999</v>
      </c>
      <c r="G2595" s="4" t="s">
        <v>111</v>
      </c>
      <c r="H2595" s="4" t="s">
        <v>112</v>
      </c>
      <c r="I2595" s="4"/>
      <c r="J2595" s="4"/>
      <c r="K2595" s="4">
        <v>207</v>
      </c>
      <c r="L2595" s="4">
        <v>21</v>
      </c>
      <c r="M2595" s="4">
        <v>3</v>
      </c>
      <c r="N2595" s="4" t="s">
        <v>3</v>
      </c>
      <c r="O2595" s="4">
        <v>-1</v>
      </c>
      <c r="P2595" s="4"/>
      <c r="Q2595" s="4"/>
      <c r="R2595" s="4"/>
      <c r="S2595" s="4"/>
      <c r="T2595" s="4"/>
      <c r="U2595" s="4"/>
      <c r="V2595" s="4"/>
      <c r="W2595" s="4"/>
    </row>
    <row r="2596" spans="1:206">
      <c r="A2596" s="4">
        <v>50</v>
      </c>
      <c r="B2596" s="4">
        <v>0</v>
      </c>
      <c r="C2596" s="4">
        <v>0</v>
      </c>
      <c r="D2596" s="4">
        <v>1</v>
      </c>
      <c r="E2596" s="4">
        <v>208</v>
      </c>
      <c r="F2596" s="4">
        <f>Source!V2573</f>
        <v>35.399269999999994</v>
      </c>
      <c r="G2596" s="4" t="s">
        <v>113</v>
      </c>
      <c r="H2596" s="4" t="s">
        <v>114</v>
      </c>
      <c r="I2596" s="4"/>
      <c r="J2596" s="4"/>
      <c r="K2596" s="4">
        <v>208</v>
      </c>
      <c r="L2596" s="4">
        <v>22</v>
      </c>
      <c r="M2596" s="4">
        <v>3</v>
      </c>
      <c r="N2596" s="4" t="s">
        <v>3</v>
      </c>
      <c r="O2596" s="4">
        <v>-1</v>
      </c>
      <c r="P2596" s="4"/>
      <c r="Q2596" s="4"/>
      <c r="R2596" s="4"/>
      <c r="S2596" s="4"/>
      <c r="T2596" s="4"/>
      <c r="U2596" s="4"/>
      <c r="V2596" s="4"/>
      <c r="W2596" s="4"/>
    </row>
    <row r="2597" spans="1:206">
      <c r="A2597" s="4">
        <v>50</v>
      </c>
      <c r="B2597" s="4">
        <v>0</v>
      </c>
      <c r="C2597" s="4">
        <v>0</v>
      </c>
      <c r="D2597" s="4">
        <v>1</v>
      </c>
      <c r="E2597" s="4">
        <v>209</v>
      </c>
      <c r="F2597" s="4">
        <f>ROUND(Source!W2573,O2597)</f>
        <v>8243.2199999999993</v>
      </c>
      <c r="G2597" s="4" t="s">
        <v>115</v>
      </c>
      <c r="H2597" s="4" t="s">
        <v>116</v>
      </c>
      <c r="I2597" s="4"/>
      <c r="J2597" s="4"/>
      <c r="K2597" s="4">
        <v>209</v>
      </c>
      <c r="L2597" s="4">
        <v>23</v>
      </c>
      <c r="M2597" s="4">
        <v>3</v>
      </c>
      <c r="N2597" s="4" t="s">
        <v>3</v>
      </c>
      <c r="O2597" s="4">
        <v>2</v>
      </c>
      <c r="P2597" s="4"/>
      <c r="Q2597" s="4"/>
      <c r="R2597" s="4"/>
      <c r="S2597" s="4"/>
      <c r="T2597" s="4"/>
      <c r="U2597" s="4"/>
      <c r="V2597" s="4"/>
      <c r="W2597" s="4"/>
    </row>
    <row r="2598" spans="1:206">
      <c r="A2598" s="4">
        <v>50</v>
      </c>
      <c r="B2598" s="4">
        <v>0</v>
      </c>
      <c r="C2598" s="4">
        <v>0</v>
      </c>
      <c r="D2598" s="4">
        <v>1</v>
      </c>
      <c r="E2598" s="4">
        <v>233</v>
      </c>
      <c r="F2598" s="4">
        <f>ROUND(Source!BD2573,O2598)</f>
        <v>248.1</v>
      </c>
      <c r="G2598" s="4" t="s">
        <v>117</v>
      </c>
      <c r="H2598" s="4" t="s">
        <v>118</v>
      </c>
      <c r="I2598" s="4"/>
      <c r="J2598" s="4"/>
      <c r="K2598" s="4">
        <v>233</v>
      </c>
      <c r="L2598" s="4">
        <v>24</v>
      </c>
      <c r="M2598" s="4">
        <v>3</v>
      </c>
      <c r="N2598" s="4" t="s">
        <v>3</v>
      </c>
      <c r="O2598" s="4">
        <v>2</v>
      </c>
      <c r="P2598" s="4"/>
      <c r="Q2598" s="4"/>
      <c r="R2598" s="4"/>
      <c r="S2598" s="4"/>
      <c r="T2598" s="4"/>
      <c r="U2598" s="4"/>
      <c r="V2598" s="4"/>
      <c r="W2598" s="4"/>
    </row>
    <row r="2599" spans="1:206">
      <c r="A2599" s="4">
        <v>50</v>
      </c>
      <c r="B2599" s="4">
        <v>0</v>
      </c>
      <c r="C2599" s="4">
        <v>0</v>
      </c>
      <c r="D2599" s="4">
        <v>1</v>
      </c>
      <c r="E2599" s="4">
        <v>210</v>
      </c>
      <c r="F2599" s="4">
        <f>ROUND(Source!X2573,O2599)</f>
        <v>651929.89</v>
      </c>
      <c r="G2599" s="4" t="s">
        <v>119</v>
      </c>
      <c r="H2599" s="4" t="s">
        <v>120</v>
      </c>
      <c r="I2599" s="4"/>
      <c r="J2599" s="4"/>
      <c r="K2599" s="4">
        <v>210</v>
      </c>
      <c r="L2599" s="4">
        <v>25</v>
      </c>
      <c r="M2599" s="4">
        <v>3</v>
      </c>
      <c r="N2599" s="4" t="s">
        <v>3</v>
      </c>
      <c r="O2599" s="4">
        <v>2</v>
      </c>
      <c r="P2599" s="4"/>
      <c r="Q2599" s="4"/>
      <c r="R2599" s="4"/>
      <c r="S2599" s="4"/>
      <c r="T2599" s="4"/>
      <c r="U2599" s="4"/>
      <c r="V2599" s="4"/>
      <c r="W2599" s="4"/>
    </row>
    <row r="2600" spans="1:206">
      <c r="A2600" s="4">
        <v>50</v>
      </c>
      <c r="B2600" s="4">
        <v>0</v>
      </c>
      <c r="C2600" s="4">
        <v>0</v>
      </c>
      <c r="D2600" s="4">
        <v>1</v>
      </c>
      <c r="E2600" s="4">
        <v>211</v>
      </c>
      <c r="F2600" s="4">
        <f>ROUND(Source!Y2573,O2600)</f>
        <v>336611.75</v>
      </c>
      <c r="G2600" s="4" t="s">
        <v>121</v>
      </c>
      <c r="H2600" s="4" t="s">
        <v>122</v>
      </c>
      <c r="I2600" s="4"/>
      <c r="J2600" s="4"/>
      <c r="K2600" s="4">
        <v>211</v>
      </c>
      <c r="L2600" s="4">
        <v>26</v>
      </c>
      <c r="M2600" s="4">
        <v>3</v>
      </c>
      <c r="N2600" s="4" t="s">
        <v>3</v>
      </c>
      <c r="O2600" s="4">
        <v>2</v>
      </c>
      <c r="P2600" s="4"/>
      <c r="Q2600" s="4"/>
      <c r="R2600" s="4"/>
      <c r="S2600" s="4"/>
      <c r="T2600" s="4"/>
      <c r="U2600" s="4"/>
      <c r="V2600" s="4"/>
      <c r="W2600" s="4"/>
    </row>
    <row r="2601" spans="1:206">
      <c r="A2601" s="4">
        <v>50</v>
      </c>
      <c r="B2601" s="4">
        <v>0</v>
      </c>
      <c r="C2601" s="4">
        <v>0</v>
      </c>
      <c r="D2601" s="4">
        <v>1</v>
      </c>
      <c r="E2601" s="4">
        <v>0</v>
      </c>
      <c r="F2601" s="4">
        <f>ROUND(Source!AR2573,O2601)</f>
        <v>3082722.84</v>
      </c>
      <c r="G2601" s="4" t="s">
        <v>123</v>
      </c>
      <c r="H2601" s="4" t="s">
        <v>124</v>
      </c>
      <c r="I2601" s="4"/>
      <c r="J2601" s="4"/>
      <c r="K2601" s="4">
        <v>224</v>
      </c>
      <c r="L2601" s="4">
        <v>27</v>
      </c>
      <c r="M2601" s="4">
        <v>3</v>
      </c>
      <c r="N2601" s="4" t="s">
        <v>3</v>
      </c>
      <c r="O2601" s="4">
        <v>2</v>
      </c>
      <c r="P2601" s="4"/>
      <c r="Q2601" s="4"/>
      <c r="R2601" s="4"/>
      <c r="S2601" s="4"/>
      <c r="T2601" s="4"/>
      <c r="U2601" s="4"/>
      <c r="V2601" s="4"/>
      <c r="W2601" s="4"/>
    </row>
    <row r="2602" spans="1:206">
      <c r="A2602" s="4">
        <v>50</v>
      </c>
      <c r="B2602" s="4">
        <v>1</v>
      </c>
      <c r="C2602" s="4">
        <v>0</v>
      </c>
      <c r="D2602" s="4">
        <v>2</v>
      </c>
      <c r="E2602" s="4">
        <v>0</v>
      </c>
      <c r="F2602" s="4">
        <f>ROUND(F2601*0.18,O2602)</f>
        <v>554890.1</v>
      </c>
      <c r="G2602" s="4" t="s">
        <v>125</v>
      </c>
      <c r="H2602" s="4" t="s">
        <v>125</v>
      </c>
      <c r="I2602" s="4"/>
      <c r="J2602" s="4"/>
      <c r="K2602" s="4">
        <v>212</v>
      </c>
      <c r="L2602" s="4">
        <v>28</v>
      </c>
      <c r="M2602" s="4">
        <v>0</v>
      </c>
      <c r="N2602" s="4" t="s">
        <v>3</v>
      </c>
      <c r="O2602" s="4">
        <v>1</v>
      </c>
      <c r="P2602" s="4"/>
      <c r="Q2602" s="4"/>
      <c r="R2602" s="4"/>
      <c r="S2602" s="4"/>
      <c r="T2602" s="4"/>
      <c r="U2602" s="4"/>
      <c r="V2602" s="4"/>
      <c r="W2602" s="4"/>
    </row>
    <row r="2603" spans="1:206">
      <c r="A2603" s="4">
        <v>50</v>
      </c>
      <c r="B2603" s="4">
        <v>1</v>
      </c>
      <c r="C2603" s="4">
        <v>0</v>
      </c>
      <c r="D2603" s="4">
        <v>2</v>
      </c>
      <c r="E2603" s="4">
        <v>224</v>
      </c>
      <c r="F2603" s="4">
        <f>ROUND(F2601*1.18,O2603)</f>
        <v>3637613</v>
      </c>
      <c r="G2603" s="4" t="s">
        <v>126</v>
      </c>
      <c r="H2603" s="4" t="s">
        <v>127</v>
      </c>
      <c r="I2603" s="4"/>
      <c r="J2603" s="4"/>
      <c r="K2603" s="4">
        <v>212</v>
      </c>
      <c r="L2603" s="4">
        <v>29</v>
      </c>
      <c r="M2603" s="4">
        <v>0</v>
      </c>
      <c r="N2603" s="4" t="s">
        <v>3</v>
      </c>
      <c r="O2603" s="4">
        <v>1</v>
      </c>
      <c r="P2603" s="4"/>
      <c r="Q2603" s="4"/>
      <c r="R2603" s="4"/>
      <c r="S2603" s="4"/>
      <c r="T2603" s="4"/>
      <c r="U2603" s="4"/>
      <c r="V2603" s="4"/>
      <c r="W2603" s="4"/>
    </row>
    <row r="2605" spans="1:206">
      <c r="A2605" s="2">
        <v>51</v>
      </c>
      <c r="B2605" s="2">
        <f>B12</f>
        <v>2665</v>
      </c>
      <c r="C2605" s="2">
        <f>A12</f>
        <v>1</v>
      </c>
      <c r="D2605" s="2">
        <f>ROW(A12)</f>
        <v>12</v>
      </c>
      <c r="E2605" s="2"/>
      <c r="F2605" s="2" t="str">
        <f>IF(F12&lt;&gt;"",F12,"")</f>
        <v>Ильинский Погост 1этаж карантин ОВП 2021</v>
      </c>
      <c r="G2605" s="2" t="str">
        <f>IF(G12&lt;&gt;"",G12,"")</f>
        <v>Ильинский Погост 1 этаж карантин ОВП 2021</v>
      </c>
      <c r="H2605" s="2">
        <v>0</v>
      </c>
      <c r="I2605" s="2"/>
      <c r="J2605" s="2"/>
      <c r="K2605" s="2"/>
      <c r="L2605" s="2"/>
      <c r="M2605" s="2"/>
      <c r="N2605" s="2"/>
      <c r="O2605" s="2">
        <f t="shared" ref="O2605:T2605" si="1836">ROUND(O2573,2)</f>
        <v>2094181.2</v>
      </c>
      <c r="P2605" s="2">
        <f t="shared" si="1836"/>
        <v>1315292.52</v>
      </c>
      <c r="Q2605" s="2">
        <f t="shared" si="1836"/>
        <v>34325.269999999997</v>
      </c>
      <c r="R2605" s="2">
        <f t="shared" si="1836"/>
        <v>12536.12</v>
      </c>
      <c r="S2605" s="2">
        <f t="shared" si="1836"/>
        <v>744563.41</v>
      </c>
      <c r="T2605" s="2">
        <f t="shared" si="1836"/>
        <v>0</v>
      </c>
      <c r="U2605" s="2">
        <f>U2573</f>
        <v>2504.1615735999999</v>
      </c>
      <c r="V2605" s="2">
        <f>V2573</f>
        <v>35.399269999999994</v>
      </c>
      <c r="W2605" s="2">
        <f>ROUND(W2573,2)</f>
        <v>8243.2199999999993</v>
      </c>
      <c r="X2605" s="2">
        <f>ROUND(X2573,2)</f>
        <v>651929.89</v>
      </c>
      <c r="Y2605" s="2">
        <f>ROUND(Y2573,2)</f>
        <v>336611.75</v>
      </c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>
        <f t="shared" ref="AO2605:BD2605" si="1837">ROUND(AO2573,2)</f>
        <v>0</v>
      </c>
      <c r="AP2605" s="2">
        <f t="shared" si="1837"/>
        <v>0</v>
      </c>
      <c r="AQ2605" s="2">
        <f t="shared" si="1837"/>
        <v>0</v>
      </c>
      <c r="AR2605" s="2">
        <f t="shared" si="1837"/>
        <v>3082722.84</v>
      </c>
      <c r="AS2605" s="2">
        <f t="shared" si="1837"/>
        <v>2932720.99</v>
      </c>
      <c r="AT2605" s="2">
        <f t="shared" si="1837"/>
        <v>150001.85</v>
      </c>
      <c r="AU2605" s="2">
        <f t="shared" si="1837"/>
        <v>0</v>
      </c>
      <c r="AV2605" s="2">
        <f t="shared" si="1837"/>
        <v>1315292.52</v>
      </c>
      <c r="AW2605" s="2">
        <f t="shared" si="1837"/>
        <v>1315292.52</v>
      </c>
      <c r="AX2605" s="2">
        <f t="shared" si="1837"/>
        <v>0</v>
      </c>
      <c r="AY2605" s="2">
        <f t="shared" si="1837"/>
        <v>1315292.52</v>
      </c>
      <c r="AZ2605" s="2">
        <f t="shared" si="1837"/>
        <v>0</v>
      </c>
      <c r="BA2605" s="2">
        <f t="shared" si="1837"/>
        <v>0</v>
      </c>
      <c r="BB2605" s="2">
        <f t="shared" si="1837"/>
        <v>0</v>
      </c>
      <c r="BC2605" s="2">
        <f t="shared" si="1837"/>
        <v>0</v>
      </c>
      <c r="BD2605" s="2">
        <f t="shared" si="1837"/>
        <v>248.1</v>
      </c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3"/>
      <c r="DH2605" s="3"/>
      <c r="DI2605" s="3"/>
      <c r="DJ2605" s="3"/>
      <c r="DK2605" s="3"/>
      <c r="DL2605" s="3"/>
      <c r="DM2605" s="3"/>
      <c r="DN2605" s="3"/>
      <c r="DO2605" s="3"/>
      <c r="DP2605" s="3"/>
      <c r="DQ2605" s="3"/>
      <c r="DR2605" s="3"/>
      <c r="DS2605" s="3"/>
      <c r="DT2605" s="3"/>
      <c r="DU2605" s="3"/>
      <c r="DV2605" s="3"/>
      <c r="DW2605" s="3"/>
      <c r="DX2605" s="3"/>
      <c r="DY2605" s="3"/>
      <c r="DZ2605" s="3"/>
      <c r="EA2605" s="3"/>
      <c r="EB2605" s="3"/>
      <c r="EC2605" s="3"/>
      <c r="ED2605" s="3"/>
      <c r="EE2605" s="3"/>
      <c r="EF2605" s="3"/>
      <c r="EG2605" s="3"/>
      <c r="EH2605" s="3"/>
      <c r="EI2605" s="3"/>
      <c r="EJ2605" s="3"/>
      <c r="EK2605" s="3"/>
      <c r="EL2605" s="3"/>
      <c r="EM2605" s="3"/>
      <c r="EN2605" s="3"/>
      <c r="EO2605" s="3"/>
      <c r="EP2605" s="3"/>
      <c r="EQ2605" s="3"/>
      <c r="ER2605" s="3"/>
      <c r="ES2605" s="3"/>
      <c r="ET2605" s="3"/>
      <c r="EU2605" s="3"/>
      <c r="EV2605" s="3"/>
      <c r="EW2605" s="3"/>
      <c r="EX2605" s="3"/>
      <c r="EY2605" s="3"/>
      <c r="EZ2605" s="3"/>
      <c r="FA2605" s="3"/>
      <c r="FB2605" s="3"/>
      <c r="FC2605" s="3"/>
      <c r="FD2605" s="3"/>
      <c r="FE2605" s="3"/>
      <c r="FF2605" s="3"/>
      <c r="FG2605" s="3"/>
      <c r="FH2605" s="3"/>
      <c r="FI2605" s="3"/>
      <c r="FJ2605" s="3"/>
      <c r="FK2605" s="3"/>
      <c r="FL2605" s="3"/>
      <c r="FM2605" s="3"/>
      <c r="FN2605" s="3"/>
      <c r="FO2605" s="3"/>
      <c r="FP2605" s="3"/>
      <c r="FQ2605" s="3"/>
      <c r="FR2605" s="3"/>
      <c r="FS2605" s="3"/>
      <c r="FT2605" s="3"/>
      <c r="FU2605" s="3"/>
      <c r="FV2605" s="3"/>
      <c r="FW2605" s="3"/>
      <c r="FX2605" s="3"/>
      <c r="FY2605" s="3"/>
      <c r="FZ2605" s="3"/>
      <c r="GA2605" s="3"/>
      <c r="GB2605" s="3"/>
      <c r="GC2605" s="3"/>
      <c r="GD2605" s="3"/>
      <c r="GE2605" s="3"/>
      <c r="GF2605" s="3"/>
      <c r="GG2605" s="3"/>
      <c r="GH2605" s="3"/>
      <c r="GI2605" s="3"/>
      <c r="GJ2605" s="3"/>
      <c r="GK2605" s="3"/>
      <c r="GL2605" s="3"/>
      <c r="GM2605" s="3"/>
      <c r="GN2605" s="3"/>
      <c r="GO2605" s="3"/>
      <c r="GP2605" s="3"/>
      <c r="GQ2605" s="3"/>
      <c r="GR2605" s="3"/>
      <c r="GS2605" s="3"/>
      <c r="GT2605" s="3"/>
      <c r="GU2605" s="3"/>
      <c r="GV2605" s="3"/>
      <c r="GW2605" s="3"/>
      <c r="GX2605" s="3">
        <v>0</v>
      </c>
    </row>
    <row r="2607" spans="1:206">
      <c r="A2607" s="4">
        <v>50</v>
      </c>
      <c r="B2607" s="4">
        <v>0</v>
      </c>
      <c r="C2607" s="4">
        <v>0</v>
      </c>
      <c r="D2607" s="4">
        <v>1</v>
      </c>
      <c r="E2607" s="4">
        <v>201</v>
      </c>
      <c r="F2607" s="4">
        <f>ROUND(Source!O2605,O2607)</f>
        <v>2094181.2</v>
      </c>
      <c r="G2607" s="4" t="s">
        <v>71</v>
      </c>
      <c r="H2607" s="4" t="s">
        <v>72</v>
      </c>
      <c r="I2607" s="4"/>
      <c r="J2607" s="4"/>
      <c r="K2607" s="4">
        <v>201</v>
      </c>
      <c r="L2607" s="4">
        <v>1</v>
      </c>
      <c r="M2607" s="4">
        <v>3</v>
      </c>
      <c r="N2607" s="4" t="s">
        <v>3</v>
      </c>
      <c r="O2607" s="4">
        <v>2</v>
      </c>
      <c r="P2607" s="4"/>
      <c r="Q2607" s="4"/>
      <c r="R2607" s="4"/>
      <c r="S2607" s="4"/>
      <c r="T2607" s="4"/>
      <c r="U2607" s="4"/>
      <c r="V2607" s="4"/>
      <c r="W2607" s="4"/>
    </row>
    <row r="2608" spans="1:206">
      <c r="A2608" s="4">
        <v>50</v>
      </c>
      <c r="B2608" s="4">
        <v>0</v>
      </c>
      <c r="C2608" s="4">
        <v>0</v>
      </c>
      <c r="D2608" s="4">
        <v>1</v>
      </c>
      <c r="E2608" s="4">
        <v>202</v>
      </c>
      <c r="F2608" s="4">
        <f>ROUND(Source!P2605,O2608)</f>
        <v>1315292.52</v>
      </c>
      <c r="G2608" s="4" t="s">
        <v>73</v>
      </c>
      <c r="H2608" s="4" t="s">
        <v>74</v>
      </c>
      <c r="I2608" s="4"/>
      <c r="J2608" s="4"/>
      <c r="K2608" s="4">
        <v>202</v>
      </c>
      <c r="L2608" s="4">
        <v>2</v>
      </c>
      <c r="M2608" s="4">
        <v>3</v>
      </c>
      <c r="N2608" s="4" t="s">
        <v>3</v>
      </c>
      <c r="O2608" s="4">
        <v>2</v>
      </c>
      <c r="P2608" s="4"/>
      <c r="Q2608" s="4"/>
      <c r="R2608" s="4"/>
      <c r="S2608" s="4"/>
      <c r="T2608" s="4"/>
      <c r="U2608" s="4"/>
      <c r="V2608" s="4"/>
      <c r="W2608" s="4"/>
    </row>
    <row r="2609" spans="1:23">
      <c r="A2609" s="4">
        <v>50</v>
      </c>
      <c r="B2609" s="4">
        <v>0</v>
      </c>
      <c r="C2609" s="4">
        <v>0</v>
      </c>
      <c r="D2609" s="4">
        <v>1</v>
      </c>
      <c r="E2609" s="4">
        <v>222</v>
      </c>
      <c r="F2609" s="4">
        <f>ROUND(Source!AO2605,O2609)</f>
        <v>0</v>
      </c>
      <c r="G2609" s="4" t="s">
        <v>75</v>
      </c>
      <c r="H2609" s="4" t="s">
        <v>76</v>
      </c>
      <c r="I2609" s="4"/>
      <c r="J2609" s="4"/>
      <c r="K2609" s="4">
        <v>222</v>
      </c>
      <c r="L2609" s="4">
        <v>3</v>
      </c>
      <c r="M2609" s="4">
        <v>3</v>
      </c>
      <c r="N2609" s="4" t="s">
        <v>3</v>
      </c>
      <c r="O2609" s="4">
        <v>2</v>
      </c>
      <c r="P2609" s="4"/>
      <c r="Q2609" s="4"/>
      <c r="R2609" s="4"/>
      <c r="S2609" s="4"/>
      <c r="T2609" s="4"/>
      <c r="U2609" s="4"/>
      <c r="V2609" s="4"/>
      <c r="W2609" s="4"/>
    </row>
    <row r="2610" spans="1:23">
      <c r="A2610" s="4">
        <v>50</v>
      </c>
      <c r="B2610" s="4">
        <v>0</v>
      </c>
      <c r="C2610" s="4">
        <v>0</v>
      </c>
      <c r="D2610" s="4">
        <v>1</v>
      </c>
      <c r="E2610" s="4">
        <v>225</v>
      </c>
      <c r="F2610" s="4">
        <f>ROUND(Source!AV2605,O2610)</f>
        <v>1315292.52</v>
      </c>
      <c r="G2610" s="4" t="s">
        <v>77</v>
      </c>
      <c r="H2610" s="4" t="s">
        <v>78</v>
      </c>
      <c r="I2610" s="4"/>
      <c r="J2610" s="4"/>
      <c r="K2610" s="4">
        <v>225</v>
      </c>
      <c r="L2610" s="4">
        <v>4</v>
      </c>
      <c r="M2610" s="4">
        <v>3</v>
      </c>
      <c r="N2610" s="4" t="s">
        <v>3</v>
      </c>
      <c r="O2610" s="4">
        <v>2</v>
      </c>
      <c r="P2610" s="4"/>
      <c r="Q2610" s="4"/>
      <c r="R2610" s="4"/>
      <c r="S2610" s="4"/>
      <c r="T2610" s="4"/>
      <c r="U2610" s="4"/>
      <c r="V2610" s="4"/>
      <c r="W2610" s="4"/>
    </row>
    <row r="2611" spans="1:23">
      <c r="A2611" s="4">
        <v>50</v>
      </c>
      <c r="B2611" s="4">
        <v>0</v>
      </c>
      <c r="C2611" s="4">
        <v>0</v>
      </c>
      <c r="D2611" s="4">
        <v>1</v>
      </c>
      <c r="E2611" s="4">
        <v>226</v>
      </c>
      <c r="F2611" s="4">
        <f>ROUND(Source!AW2605,O2611)</f>
        <v>1315292.52</v>
      </c>
      <c r="G2611" s="4" t="s">
        <v>79</v>
      </c>
      <c r="H2611" s="4" t="s">
        <v>80</v>
      </c>
      <c r="I2611" s="4"/>
      <c r="J2611" s="4"/>
      <c r="K2611" s="4">
        <v>226</v>
      </c>
      <c r="L2611" s="4">
        <v>5</v>
      </c>
      <c r="M2611" s="4">
        <v>3</v>
      </c>
      <c r="N2611" s="4" t="s">
        <v>3</v>
      </c>
      <c r="O2611" s="4">
        <v>2</v>
      </c>
      <c r="P2611" s="4"/>
      <c r="Q2611" s="4"/>
      <c r="R2611" s="4"/>
      <c r="S2611" s="4"/>
      <c r="T2611" s="4"/>
      <c r="U2611" s="4"/>
      <c r="V2611" s="4"/>
      <c r="W2611" s="4"/>
    </row>
    <row r="2612" spans="1:23">
      <c r="A2612" s="4">
        <v>50</v>
      </c>
      <c r="B2612" s="4">
        <v>0</v>
      </c>
      <c r="C2612" s="4">
        <v>0</v>
      </c>
      <c r="D2612" s="4">
        <v>1</v>
      </c>
      <c r="E2612" s="4">
        <v>227</v>
      </c>
      <c r="F2612" s="4">
        <f>ROUND(Source!AX2605,O2612)</f>
        <v>0</v>
      </c>
      <c r="G2612" s="4" t="s">
        <v>81</v>
      </c>
      <c r="H2612" s="4" t="s">
        <v>82</v>
      </c>
      <c r="I2612" s="4"/>
      <c r="J2612" s="4"/>
      <c r="K2612" s="4">
        <v>227</v>
      </c>
      <c r="L2612" s="4">
        <v>6</v>
      </c>
      <c r="M2612" s="4">
        <v>3</v>
      </c>
      <c r="N2612" s="4" t="s">
        <v>3</v>
      </c>
      <c r="O2612" s="4">
        <v>2</v>
      </c>
      <c r="P2612" s="4"/>
      <c r="Q2612" s="4"/>
      <c r="R2612" s="4"/>
      <c r="S2612" s="4"/>
      <c r="T2612" s="4"/>
      <c r="U2612" s="4"/>
      <c r="V2612" s="4"/>
      <c r="W2612" s="4"/>
    </row>
    <row r="2613" spans="1:23">
      <c r="A2613" s="4">
        <v>50</v>
      </c>
      <c r="B2613" s="4">
        <v>0</v>
      </c>
      <c r="C2613" s="4">
        <v>0</v>
      </c>
      <c r="D2613" s="4">
        <v>1</v>
      </c>
      <c r="E2613" s="4">
        <v>228</v>
      </c>
      <c r="F2613" s="4">
        <f>ROUND(Source!AY2605,O2613)</f>
        <v>1315292.52</v>
      </c>
      <c r="G2613" s="4" t="s">
        <v>83</v>
      </c>
      <c r="H2613" s="4" t="s">
        <v>84</v>
      </c>
      <c r="I2613" s="4"/>
      <c r="J2613" s="4"/>
      <c r="K2613" s="4">
        <v>228</v>
      </c>
      <c r="L2613" s="4">
        <v>7</v>
      </c>
      <c r="M2613" s="4">
        <v>3</v>
      </c>
      <c r="N2613" s="4" t="s">
        <v>3</v>
      </c>
      <c r="O2613" s="4">
        <v>2</v>
      </c>
      <c r="P2613" s="4"/>
      <c r="Q2613" s="4"/>
      <c r="R2613" s="4"/>
      <c r="S2613" s="4"/>
      <c r="T2613" s="4"/>
      <c r="U2613" s="4"/>
      <c r="V2613" s="4"/>
      <c r="W2613" s="4"/>
    </row>
    <row r="2614" spans="1:23">
      <c r="A2614" s="4">
        <v>50</v>
      </c>
      <c r="B2614" s="4">
        <v>0</v>
      </c>
      <c r="C2614" s="4">
        <v>0</v>
      </c>
      <c r="D2614" s="4">
        <v>1</v>
      </c>
      <c r="E2614" s="4">
        <v>216</v>
      </c>
      <c r="F2614" s="4">
        <f>ROUND(Source!AP2605,O2614)</f>
        <v>0</v>
      </c>
      <c r="G2614" s="4" t="s">
        <v>85</v>
      </c>
      <c r="H2614" s="4" t="s">
        <v>86</v>
      </c>
      <c r="I2614" s="4"/>
      <c r="J2614" s="4"/>
      <c r="K2614" s="4">
        <v>216</v>
      </c>
      <c r="L2614" s="4">
        <v>8</v>
      </c>
      <c r="M2614" s="4">
        <v>3</v>
      </c>
      <c r="N2614" s="4" t="s">
        <v>3</v>
      </c>
      <c r="O2614" s="4">
        <v>2</v>
      </c>
      <c r="P2614" s="4"/>
      <c r="Q2614" s="4"/>
      <c r="R2614" s="4"/>
      <c r="S2614" s="4"/>
      <c r="T2614" s="4"/>
      <c r="U2614" s="4"/>
      <c r="V2614" s="4"/>
      <c r="W2614" s="4"/>
    </row>
    <row r="2615" spans="1:23">
      <c r="A2615" s="4">
        <v>50</v>
      </c>
      <c r="B2615" s="4">
        <v>0</v>
      </c>
      <c r="C2615" s="4">
        <v>0</v>
      </c>
      <c r="D2615" s="4">
        <v>1</v>
      </c>
      <c r="E2615" s="4">
        <v>223</v>
      </c>
      <c r="F2615" s="4">
        <f>ROUND(Source!AQ2605,O2615)</f>
        <v>0</v>
      </c>
      <c r="G2615" s="4" t="s">
        <v>87</v>
      </c>
      <c r="H2615" s="4" t="s">
        <v>88</v>
      </c>
      <c r="I2615" s="4"/>
      <c r="J2615" s="4"/>
      <c r="K2615" s="4">
        <v>223</v>
      </c>
      <c r="L2615" s="4">
        <v>9</v>
      </c>
      <c r="M2615" s="4">
        <v>3</v>
      </c>
      <c r="N2615" s="4" t="s">
        <v>3</v>
      </c>
      <c r="O2615" s="4">
        <v>2</v>
      </c>
      <c r="P2615" s="4"/>
      <c r="Q2615" s="4"/>
      <c r="R2615" s="4"/>
      <c r="S2615" s="4"/>
      <c r="T2615" s="4"/>
      <c r="U2615" s="4"/>
      <c r="V2615" s="4"/>
      <c r="W2615" s="4"/>
    </row>
    <row r="2616" spans="1:23">
      <c r="A2616" s="4">
        <v>50</v>
      </c>
      <c r="B2616" s="4">
        <v>0</v>
      </c>
      <c r="C2616" s="4">
        <v>0</v>
      </c>
      <c r="D2616" s="4">
        <v>1</v>
      </c>
      <c r="E2616" s="4">
        <v>229</v>
      </c>
      <c r="F2616" s="4">
        <f>ROUND(Source!AZ2605,O2616)</f>
        <v>0</v>
      </c>
      <c r="G2616" s="4" t="s">
        <v>89</v>
      </c>
      <c r="H2616" s="4" t="s">
        <v>90</v>
      </c>
      <c r="I2616" s="4"/>
      <c r="J2616" s="4"/>
      <c r="K2616" s="4">
        <v>229</v>
      </c>
      <c r="L2616" s="4">
        <v>10</v>
      </c>
      <c r="M2616" s="4">
        <v>3</v>
      </c>
      <c r="N2616" s="4" t="s">
        <v>3</v>
      </c>
      <c r="O2616" s="4">
        <v>2</v>
      </c>
      <c r="P2616" s="4"/>
      <c r="Q2616" s="4"/>
      <c r="R2616" s="4"/>
      <c r="S2616" s="4"/>
      <c r="T2616" s="4"/>
      <c r="U2616" s="4"/>
      <c r="V2616" s="4"/>
      <c r="W2616" s="4"/>
    </row>
    <row r="2617" spans="1:23">
      <c r="A2617" s="4">
        <v>50</v>
      </c>
      <c r="B2617" s="4">
        <v>0</v>
      </c>
      <c r="C2617" s="4">
        <v>0</v>
      </c>
      <c r="D2617" s="4">
        <v>1</v>
      </c>
      <c r="E2617" s="4">
        <v>203</v>
      </c>
      <c r="F2617" s="4">
        <f>ROUND(Source!Q2605,O2617)</f>
        <v>34325.269999999997</v>
      </c>
      <c r="G2617" s="4" t="s">
        <v>91</v>
      </c>
      <c r="H2617" s="4" t="s">
        <v>92</v>
      </c>
      <c r="I2617" s="4"/>
      <c r="J2617" s="4"/>
      <c r="K2617" s="4">
        <v>203</v>
      </c>
      <c r="L2617" s="4">
        <v>11</v>
      </c>
      <c r="M2617" s="4">
        <v>3</v>
      </c>
      <c r="N2617" s="4" t="s">
        <v>3</v>
      </c>
      <c r="O2617" s="4">
        <v>2</v>
      </c>
      <c r="P2617" s="4"/>
      <c r="Q2617" s="4"/>
      <c r="R2617" s="4"/>
      <c r="S2617" s="4"/>
      <c r="T2617" s="4"/>
      <c r="U2617" s="4"/>
      <c r="V2617" s="4"/>
      <c r="W2617" s="4"/>
    </row>
    <row r="2618" spans="1:23">
      <c r="A2618" s="4">
        <v>50</v>
      </c>
      <c r="B2618" s="4">
        <v>0</v>
      </c>
      <c r="C2618" s="4">
        <v>0</v>
      </c>
      <c r="D2618" s="4">
        <v>1</v>
      </c>
      <c r="E2618" s="4">
        <v>231</v>
      </c>
      <c r="F2618" s="4">
        <f>ROUND(Source!BB2605,O2618)</f>
        <v>0</v>
      </c>
      <c r="G2618" s="4" t="s">
        <v>93</v>
      </c>
      <c r="H2618" s="4" t="s">
        <v>94</v>
      </c>
      <c r="I2618" s="4"/>
      <c r="J2618" s="4"/>
      <c r="K2618" s="4">
        <v>231</v>
      </c>
      <c r="L2618" s="4">
        <v>12</v>
      </c>
      <c r="M2618" s="4">
        <v>3</v>
      </c>
      <c r="N2618" s="4" t="s">
        <v>3</v>
      </c>
      <c r="O2618" s="4">
        <v>2</v>
      </c>
      <c r="P2618" s="4"/>
      <c r="Q2618" s="4"/>
      <c r="R2618" s="4"/>
      <c r="S2618" s="4"/>
      <c r="T2618" s="4"/>
      <c r="U2618" s="4"/>
      <c r="V2618" s="4"/>
      <c r="W2618" s="4"/>
    </row>
    <row r="2619" spans="1:23">
      <c r="A2619" s="4">
        <v>50</v>
      </c>
      <c r="B2619" s="4">
        <v>0</v>
      </c>
      <c r="C2619" s="4">
        <v>0</v>
      </c>
      <c r="D2619" s="4">
        <v>1</v>
      </c>
      <c r="E2619" s="4">
        <v>204</v>
      </c>
      <c r="F2619" s="4">
        <f>ROUND(Source!R2605,O2619)</f>
        <v>12536.12</v>
      </c>
      <c r="G2619" s="4" t="s">
        <v>95</v>
      </c>
      <c r="H2619" s="4" t="s">
        <v>96</v>
      </c>
      <c r="I2619" s="4"/>
      <c r="J2619" s="4"/>
      <c r="K2619" s="4">
        <v>204</v>
      </c>
      <c r="L2619" s="4">
        <v>13</v>
      </c>
      <c r="M2619" s="4">
        <v>3</v>
      </c>
      <c r="N2619" s="4" t="s">
        <v>3</v>
      </c>
      <c r="O2619" s="4">
        <v>2</v>
      </c>
      <c r="P2619" s="4"/>
      <c r="Q2619" s="4"/>
      <c r="R2619" s="4"/>
      <c r="S2619" s="4"/>
      <c r="T2619" s="4"/>
      <c r="U2619" s="4"/>
      <c r="V2619" s="4"/>
      <c r="W2619" s="4"/>
    </row>
    <row r="2620" spans="1:23">
      <c r="A2620" s="4">
        <v>50</v>
      </c>
      <c r="B2620" s="4">
        <v>0</v>
      </c>
      <c r="C2620" s="4">
        <v>0</v>
      </c>
      <c r="D2620" s="4">
        <v>1</v>
      </c>
      <c r="E2620" s="4">
        <v>205</v>
      </c>
      <c r="F2620" s="4">
        <f>ROUND(Source!S2605,O2620)</f>
        <v>744563.41</v>
      </c>
      <c r="G2620" s="4" t="s">
        <v>97</v>
      </c>
      <c r="H2620" s="4" t="s">
        <v>98</v>
      </c>
      <c r="I2620" s="4"/>
      <c r="J2620" s="4"/>
      <c r="K2620" s="4">
        <v>205</v>
      </c>
      <c r="L2620" s="4">
        <v>14</v>
      </c>
      <c r="M2620" s="4">
        <v>3</v>
      </c>
      <c r="N2620" s="4" t="s">
        <v>3</v>
      </c>
      <c r="O2620" s="4">
        <v>2</v>
      </c>
      <c r="P2620" s="4"/>
      <c r="Q2620" s="4"/>
      <c r="R2620" s="4"/>
      <c r="S2620" s="4"/>
      <c r="T2620" s="4"/>
      <c r="U2620" s="4"/>
      <c r="V2620" s="4"/>
      <c r="W2620" s="4"/>
    </row>
    <row r="2621" spans="1:23">
      <c r="A2621" s="4">
        <v>50</v>
      </c>
      <c r="B2621" s="4">
        <v>0</v>
      </c>
      <c r="C2621" s="4">
        <v>0</v>
      </c>
      <c r="D2621" s="4">
        <v>1</v>
      </c>
      <c r="E2621" s="4">
        <v>232</v>
      </c>
      <c r="F2621" s="4">
        <f>ROUND(Source!BC2605,O2621)</f>
        <v>0</v>
      </c>
      <c r="G2621" s="4" t="s">
        <v>99</v>
      </c>
      <c r="H2621" s="4" t="s">
        <v>100</v>
      </c>
      <c r="I2621" s="4"/>
      <c r="J2621" s="4"/>
      <c r="K2621" s="4">
        <v>232</v>
      </c>
      <c r="L2621" s="4">
        <v>15</v>
      </c>
      <c r="M2621" s="4">
        <v>3</v>
      </c>
      <c r="N2621" s="4" t="s">
        <v>3</v>
      </c>
      <c r="O2621" s="4">
        <v>2</v>
      </c>
      <c r="P2621" s="4"/>
      <c r="Q2621" s="4"/>
      <c r="R2621" s="4"/>
      <c r="S2621" s="4"/>
      <c r="T2621" s="4"/>
      <c r="U2621" s="4"/>
      <c r="V2621" s="4"/>
      <c r="W2621" s="4"/>
    </row>
    <row r="2622" spans="1:23">
      <c r="A2622" s="4">
        <v>50</v>
      </c>
      <c r="B2622" s="4">
        <v>0</v>
      </c>
      <c r="C2622" s="4">
        <v>0</v>
      </c>
      <c r="D2622" s="4">
        <v>1</v>
      </c>
      <c r="E2622" s="4">
        <v>214</v>
      </c>
      <c r="F2622" s="4">
        <f>ROUND(Source!AS2605,O2622)</f>
        <v>2932720.99</v>
      </c>
      <c r="G2622" s="4" t="s">
        <v>101</v>
      </c>
      <c r="H2622" s="4" t="s">
        <v>102</v>
      </c>
      <c r="I2622" s="4"/>
      <c r="J2622" s="4"/>
      <c r="K2622" s="4">
        <v>214</v>
      </c>
      <c r="L2622" s="4">
        <v>16</v>
      </c>
      <c r="M2622" s="4">
        <v>3</v>
      </c>
      <c r="N2622" s="4" t="s">
        <v>3</v>
      </c>
      <c r="O2622" s="4">
        <v>2</v>
      </c>
      <c r="P2622" s="4"/>
      <c r="Q2622" s="4"/>
      <c r="R2622" s="4"/>
      <c r="S2622" s="4"/>
      <c r="T2622" s="4"/>
      <c r="U2622" s="4"/>
      <c r="V2622" s="4"/>
      <c r="W2622" s="4"/>
    </row>
    <row r="2623" spans="1:23">
      <c r="A2623" s="4">
        <v>50</v>
      </c>
      <c r="B2623" s="4">
        <v>0</v>
      </c>
      <c r="C2623" s="4">
        <v>0</v>
      </c>
      <c r="D2623" s="4">
        <v>1</v>
      </c>
      <c r="E2623" s="4">
        <v>215</v>
      </c>
      <c r="F2623" s="4">
        <f>ROUND(Source!AT2605,O2623)</f>
        <v>150001.85</v>
      </c>
      <c r="G2623" s="4" t="s">
        <v>103</v>
      </c>
      <c r="H2623" s="4" t="s">
        <v>104</v>
      </c>
      <c r="I2623" s="4"/>
      <c r="J2623" s="4"/>
      <c r="K2623" s="4">
        <v>215</v>
      </c>
      <c r="L2623" s="4">
        <v>17</v>
      </c>
      <c r="M2623" s="4">
        <v>3</v>
      </c>
      <c r="N2623" s="4" t="s">
        <v>3</v>
      </c>
      <c r="O2623" s="4">
        <v>2</v>
      </c>
      <c r="P2623" s="4"/>
      <c r="Q2623" s="4"/>
      <c r="R2623" s="4"/>
      <c r="S2623" s="4"/>
      <c r="T2623" s="4"/>
      <c r="U2623" s="4"/>
      <c r="V2623" s="4"/>
      <c r="W2623" s="4"/>
    </row>
    <row r="2624" spans="1:23">
      <c r="A2624" s="4">
        <v>50</v>
      </c>
      <c r="B2624" s="4">
        <v>0</v>
      </c>
      <c r="C2624" s="4">
        <v>0</v>
      </c>
      <c r="D2624" s="4">
        <v>1</v>
      </c>
      <c r="E2624" s="4">
        <v>217</v>
      </c>
      <c r="F2624" s="4">
        <f>ROUND(Source!AU2605,O2624)</f>
        <v>0</v>
      </c>
      <c r="G2624" s="4" t="s">
        <v>105</v>
      </c>
      <c r="H2624" s="4" t="s">
        <v>106</v>
      </c>
      <c r="I2624" s="4"/>
      <c r="J2624" s="4"/>
      <c r="K2624" s="4">
        <v>217</v>
      </c>
      <c r="L2624" s="4">
        <v>18</v>
      </c>
      <c r="M2624" s="4">
        <v>3</v>
      </c>
      <c r="N2624" s="4" t="s">
        <v>3</v>
      </c>
      <c r="O2624" s="4">
        <v>2</v>
      </c>
      <c r="P2624" s="4"/>
      <c r="Q2624" s="4"/>
      <c r="R2624" s="4"/>
      <c r="S2624" s="4"/>
      <c r="T2624" s="4"/>
      <c r="U2624" s="4"/>
      <c r="V2624" s="4"/>
      <c r="W2624" s="4"/>
    </row>
    <row r="2625" spans="1:23">
      <c r="A2625" s="4">
        <v>50</v>
      </c>
      <c r="B2625" s="4">
        <v>0</v>
      </c>
      <c r="C2625" s="4">
        <v>0</v>
      </c>
      <c r="D2625" s="4">
        <v>1</v>
      </c>
      <c r="E2625" s="4">
        <v>230</v>
      </c>
      <c r="F2625" s="4">
        <f>ROUND(Source!BA2605,O2625)</f>
        <v>0</v>
      </c>
      <c r="G2625" s="4" t="s">
        <v>107</v>
      </c>
      <c r="H2625" s="4" t="s">
        <v>108</v>
      </c>
      <c r="I2625" s="4"/>
      <c r="J2625" s="4"/>
      <c r="K2625" s="4">
        <v>230</v>
      </c>
      <c r="L2625" s="4">
        <v>19</v>
      </c>
      <c r="M2625" s="4">
        <v>3</v>
      </c>
      <c r="N2625" s="4" t="s">
        <v>3</v>
      </c>
      <c r="O2625" s="4">
        <v>2</v>
      </c>
      <c r="P2625" s="4"/>
      <c r="Q2625" s="4"/>
      <c r="R2625" s="4"/>
      <c r="S2625" s="4"/>
      <c r="T2625" s="4"/>
      <c r="U2625" s="4"/>
      <c r="V2625" s="4"/>
      <c r="W2625" s="4"/>
    </row>
    <row r="2626" spans="1:23">
      <c r="A2626" s="4">
        <v>50</v>
      </c>
      <c r="B2626" s="4">
        <v>0</v>
      </c>
      <c r="C2626" s="4">
        <v>0</v>
      </c>
      <c r="D2626" s="4">
        <v>1</v>
      </c>
      <c r="E2626" s="4">
        <v>206</v>
      </c>
      <c r="F2626" s="4">
        <f>ROUND(Source!T2605,O2626)</f>
        <v>0</v>
      </c>
      <c r="G2626" s="4" t="s">
        <v>109</v>
      </c>
      <c r="H2626" s="4" t="s">
        <v>110</v>
      </c>
      <c r="I2626" s="4"/>
      <c r="J2626" s="4"/>
      <c r="K2626" s="4">
        <v>206</v>
      </c>
      <c r="L2626" s="4">
        <v>20</v>
      </c>
      <c r="M2626" s="4">
        <v>3</v>
      </c>
      <c r="N2626" s="4" t="s">
        <v>3</v>
      </c>
      <c r="O2626" s="4">
        <v>2</v>
      </c>
      <c r="P2626" s="4"/>
      <c r="Q2626" s="4"/>
      <c r="R2626" s="4"/>
      <c r="S2626" s="4"/>
      <c r="T2626" s="4"/>
      <c r="U2626" s="4"/>
      <c r="V2626" s="4"/>
      <c r="W2626" s="4"/>
    </row>
    <row r="2627" spans="1:23">
      <c r="A2627" s="4">
        <v>50</v>
      </c>
      <c r="B2627" s="4">
        <v>0</v>
      </c>
      <c r="C2627" s="4">
        <v>0</v>
      </c>
      <c r="D2627" s="4">
        <v>1</v>
      </c>
      <c r="E2627" s="4">
        <v>207</v>
      </c>
      <c r="F2627" s="4">
        <f>Source!U2605</f>
        <v>2504.1615735999999</v>
      </c>
      <c r="G2627" s="4" t="s">
        <v>111</v>
      </c>
      <c r="H2627" s="4" t="s">
        <v>112</v>
      </c>
      <c r="I2627" s="4"/>
      <c r="J2627" s="4"/>
      <c r="K2627" s="4">
        <v>207</v>
      </c>
      <c r="L2627" s="4">
        <v>21</v>
      </c>
      <c r="M2627" s="4">
        <v>3</v>
      </c>
      <c r="N2627" s="4" t="s">
        <v>3</v>
      </c>
      <c r="O2627" s="4">
        <v>-1</v>
      </c>
      <c r="P2627" s="4"/>
      <c r="Q2627" s="4"/>
      <c r="R2627" s="4"/>
      <c r="S2627" s="4"/>
      <c r="T2627" s="4"/>
      <c r="U2627" s="4"/>
      <c r="V2627" s="4"/>
      <c r="W2627" s="4"/>
    </row>
    <row r="2628" spans="1:23">
      <c r="A2628" s="4">
        <v>50</v>
      </c>
      <c r="B2628" s="4">
        <v>0</v>
      </c>
      <c r="C2628" s="4">
        <v>0</v>
      </c>
      <c r="D2628" s="4">
        <v>1</v>
      </c>
      <c r="E2628" s="4">
        <v>208</v>
      </c>
      <c r="F2628" s="4">
        <f>Source!V2605</f>
        <v>35.399269999999994</v>
      </c>
      <c r="G2628" s="4" t="s">
        <v>113</v>
      </c>
      <c r="H2628" s="4" t="s">
        <v>114</v>
      </c>
      <c r="I2628" s="4"/>
      <c r="J2628" s="4"/>
      <c r="K2628" s="4">
        <v>208</v>
      </c>
      <c r="L2628" s="4">
        <v>22</v>
      </c>
      <c r="M2628" s="4">
        <v>3</v>
      </c>
      <c r="N2628" s="4" t="s">
        <v>3</v>
      </c>
      <c r="O2628" s="4">
        <v>-1</v>
      </c>
      <c r="P2628" s="4"/>
      <c r="Q2628" s="4"/>
      <c r="R2628" s="4"/>
      <c r="S2628" s="4"/>
      <c r="T2628" s="4"/>
      <c r="U2628" s="4"/>
      <c r="V2628" s="4"/>
      <c r="W2628" s="4"/>
    </row>
    <row r="2629" spans="1:23">
      <c r="A2629" s="4">
        <v>50</v>
      </c>
      <c r="B2629" s="4">
        <v>0</v>
      </c>
      <c r="C2629" s="4">
        <v>0</v>
      </c>
      <c r="D2629" s="4">
        <v>1</v>
      </c>
      <c r="E2629" s="4">
        <v>209</v>
      </c>
      <c r="F2629" s="4">
        <f>ROUND(Source!W2605,O2629)</f>
        <v>8243.2199999999993</v>
      </c>
      <c r="G2629" s="4" t="s">
        <v>115</v>
      </c>
      <c r="H2629" s="4" t="s">
        <v>116</v>
      </c>
      <c r="I2629" s="4"/>
      <c r="J2629" s="4"/>
      <c r="K2629" s="4">
        <v>209</v>
      </c>
      <c r="L2629" s="4">
        <v>23</v>
      </c>
      <c r="M2629" s="4">
        <v>3</v>
      </c>
      <c r="N2629" s="4" t="s">
        <v>3</v>
      </c>
      <c r="O2629" s="4">
        <v>2</v>
      </c>
      <c r="P2629" s="4"/>
      <c r="Q2629" s="4"/>
      <c r="R2629" s="4"/>
      <c r="S2629" s="4"/>
      <c r="T2629" s="4"/>
      <c r="U2629" s="4"/>
      <c r="V2629" s="4"/>
      <c r="W2629" s="4"/>
    </row>
    <row r="2630" spans="1:23">
      <c r="A2630" s="4">
        <v>50</v>
      </c>
      <c r="B2630" s="4">
        <v>0</v>
      </c>
      <c r="C2630" s="4">
        <v>0</v>
      </c>
      <c r="D2630" s="4">
        <v>1</v>
      </c>
      <c r="E2630" s="4">
        <v>233</v>
      </c>
      <c r="F2630" s="4">
        <f>ROUND(Source!BD2605,O2630)</f>
        <v>248.1</v>
      </c>
      <c r="G2630" s="4" t="s">
        <v>117</v>
      </c>
      <c r="H2630" s="4" t="s">
        <v>118</v>
      </c>
      <c r="I2630" s="4"/>
      <c r="J2630" s="4"/>
      <c r="K2630" s="4">
        <v>233</v>
      </c>
      <c r="L2630" s="4">
        <v>24</v>
      </c>
      <c r="M2630" s="4">
        <v>3</v>
      </c>
      <c r="N2630" s="4" t="s">
        <v>3</v>
      </c>
      <c r="O2630" s="4">
        <v>2</v>
      </c>
      <c r="P2630" s="4"/>
      <c r="Q2630" s="4"/>
      <c r="R2630" s="4"/>
      <c r="S2630" s="4"/>
      <c r="T2630" s="4"/>
      <c r="U2630" s="4"/>
      <c r="V2630" s="4"/>
      <c r="W2630" s="4"/>
    </row>
    <row r="2631" spans="1:23">
      <c r="A2631" s="4">
        <v>50</v>
      </c>
      <c r="B2631" s="4">
        <v>0</v>
      </c>
      <c r="C2631" s="4">
        <v>0</v>
      </c>
      <c r="D2631" s="4">
        <v>1</v>
      </c>
      <c r="E2631" s="4">
        <v>210</v>
      </c>
      <c r="F2631" s="4">
        <f>ROUND(Source!X2605,O2631)</f>
        <v>651929.89</v>
      </c>
      <c r="G2631" s="4" t="s">
        <v>119</v>
      </c>
      <c r="H2631" s="4" t="s">
        <v>120</v>
      </c>
      <c r="I2631" s="4"/>
      <c r="J2631" s="4"/>
      <c r="K2631" s="4">
        <v>210</v>
      </c>
      <c r="L2631" s="4">
        <v>25</v>
      </c>
      <c r="M2631" s="4">
        <v>3</v>
      </c>
      <c r="N2631" s="4" t="s">
        <v>3</v>
      </c>
      <c r="O2631" s="4">
        <v>2</v>
      </c>
      <c r="P2631" s="4"/>
      <c r="Q2631" s="4"/>
      <c r="R2631" s="4"/>
      <c r="S2631" s="4"/>
      <c r="T2631" s="4"/>
      <c r="U2631" s="4"/>
      <c r="V2631" s="4"/>
      <c r="W2631" s="4"/>
    </row>
    <row r="2632" spans="1:23">
      <c r="A2632" s="4">
        <v>50</v>
      </c>
      <c r="B2632" s="4">
        <v>0</v>
      </c>
      <c r="C2632" s="4">
        <v>0</v>
      </c>
      <c r="D2632" s="4">
        <v>1</v>
      </c>
      <c r="E2632" s="4">
        <v>211</v>
      </c>
      <c r="F2632" s="4">
        <f>ROUND(Source!Y2605,O2632)</f>
        <v>336611.75</v>
      </c>
      <c r="G2632" s="4" t="s">
        <v>121</v>
      </c>
      <c r="H2632" s="4" t="s">
        <v>122</v>
      </c>
      <c r="I2632" s="4"/>
      <c r="J2632" s="4"/>
      <c r="K2632" s="4">
        <v>211</v>
      </c>
      <c r="L2632" s="4">
        <v>26</v>
      </c>
      <c r="M2632" s="4">
        <v>3</v>
      </c>
      <c r="N2632" s="4" t="s">
        <v>3</v>
      </c>
      <c r="O2632" s="4">
        <v>2</v>
      </c>
      <c r="P2632" s="4"/>
      <c r="Q2632" s="4"/>
      <c r="R2632" s="4"/>
      <c r="S2632" s="4"/>
      <c r="T2632" s="4"/>
      <c r="U2632" s="4"/>
      <c r="V2632" s="4"/>
      <c r="W2632" s="4"/>
    </row>
    <row r="2633" spans="1:23">
      <c r="A2633" s="4">
        <v>50</v>
      </c>
      <c r="B2633" s="4">
        <v>0</v>
      </c>
      <c r="C2633" s="4">
        <v>0</v>
      </c>
      <c r="D2633" s="4">
        <v>1</v>
      </c>
      <c r="E2633" s="4">
        <v>0</v>
      </c>
      <c r="F2633" s="4">
        <f>ROUND(Source!AR2605,O2633)</f>
        <v>3082722.84</v>
      </c>
      <c r="G2633" s="4" t="s">
        <v>123</v>
      </c>
      <c r="H2633" s="4" t="s">
        <v>124</v>
      </c>
      <c r="I2633" s="4"/>
      <c r="J2633" s="4"/>
      <c r="K2633" s="4">
        <v>224</v>
      </c>
      <c r="L2633" s="4">
        <v>27</v>
      </c>
      <c r="M2633" s="4">
        <v>3</v>
      </c>
      <c r="N2633" s="4" t="s">
        <v>3</v>
      </c>
      <c r="O2633" s="4">
        <v>2</v>
      </c>
      <c r="P2633" s="4"/>
      <c r="Q2633" s="4"/>
      <c r="R2633" s="4"/>
      <c r="S2633" s="4"/>
      <c r="T2633" s="4"/>
      <c r="U2633" s="4"/>
      <c r="V2633" s="4"/>
      <c r="W2633" s="4"/>
    </row>
    <row r="2634" spans="1:23">
      <c r="A2634" s="4">
        <v>50</v>
      </c>
      <c r="B2634" s="4">
        <v>1</v>
      </c>
      <c r="C2634" s="4">
        <v>0</v>
      </c>
      <c r="D2634" s="4">
        <v>2</v>
      </c>
      <c r="E2634" s="4">
        <v>0</v>
      </c>
      <c r="F2634" s="4">
        <f>ROUND(F2633*0.18,O2634)</f>
        <v>554890.1</v>
      </c>
      <c r="G2634" s="4" t="s">
        <v>125</v>
      </c>
      <c r="H2634" s="4" t="s">
        <v>125</v>
      </c>
      <c r="I2634" s="4"/>
      <c r="J2634" s="4"/>
      <c r="K2634" s="4">
        <v>212</v>
      </c>
      <c r="L2634" s="4">
        <v>28</v>
      </c>
      <c r="M2634" s="4">
        <v>0</v>
      </c>
      <c r="N2634" s="4" t="s">
        <v>3</v>
      </c>
      <c r="O2634" s="4">
        <v>1</v>
      </c>
      <c r="P2634" s="4"/>
      <c r="Q2634" s="4"/>
      <c r="R2634" s="4"/>
      <c r="S2634" s="4"/>
      <c r="T2634" s="4"/>
      <c r="U2634" s="4"/>
      <c r="V2634" s="4"/>
      <c r="W2634" s="4"/>
    </row>
    <row r="2635" spans="1:23">
      <c r="A2635" s="4">
        <v>50</v>
      </c>
      <c r="B2635" s="4">
        <v>1</v>
      </c>
      <c r="C2635" s="4">
        <v>0</v>
      </c>
      <c r="D2635" s="4">
        <v>2</v>
      </c>
      <c r="E2635" s="4">
        <v>224</v>
      </c>
      <c r="F2635" s="4">
        <f>ROUND(F2633*1.18,O2635)</f>
        <v>3637613</v>
      </c>
      <c r="G2635" s="4" t="s">
        <v>126</v>
      </c>
      <c r="H2635" s="4" t="s">
        <v>127</v>
      </c>
      <c r="I2635" s="4"/>
      <c r="J2635" s="4"/>
      <c r="K2635" s="4">
        <v>212</v>
      </c>
      <c r="L2635" s="4">
        <v>29</v>
      </c>
      <c r="M2635" s="4">
        <v>0</v>
      </c>
      <c r="N2635" s="4" t="s">
        <v>3</v>
      </c>
      <c r="O2635" s="4">
        <v>1</v>
      </c>
      <c r="P2635" s="4"/>
      <c r="Q2635" s="4"/>
      <c r="R2635" s="4"/>
      <c r="S2635" s="4"/>
      <c r="T2635" s="4"/>
      <c r="U2635" s="4"/>
      <c r="V2635" s="4"/>
      <c r="W2635" s="4"/>
    </row>
    <row r="2638" spans="1:23">
      <c r="A2638">
        <v>70</v>
      </c>
      <c r="B2638">
        <v>1</v>
      </c>
      <c r="D2638">
        <v>1</v>
      </c>
      <c r="E2638" t="s">
        <v>483</v>
      </c>
      <c r="F2638" t="s">
        <v>484</v>
      </c>
      <c r="G2638">
        <v>0</v>
      </c>
      <c r="H2638">
        <v>0</v>
      </c>
      <c r="I2638" t="s">
        <v>3</v>
      </c>
      <c r="J2638">
        <v>1</v>
      </c>
      <c r="K2638">
        <v>0</v>
      </c>
      <c r="L2638" t="s">
        <v>3</v>
      </c>
      <c r="M2638" t="s">
        <v>3</v>
      </c>
      <c r="N2638">
        <v>0</v>
      </c>
      <c r="P2638" t="s">
        <v>485</v>
      </c>
    </row>
    <row r="2639" spans="1:23">
      <c r="A2639">
        <v>70</v>
      </c>
      <c r="B2639">
        <v>1</v>
      </c>
      <c r="D2639">
        <v>2</v>
      </c>
      <c r="E2639" t="s">
        <v>486</v>
      </c>
      <c r="F2639" t="s">
        <v>487</v>
      </c>
      <c r="G2639">
        <v>1</v>
      </c>
      <c r="H2639">
        <v>0</v>
      </c>
      <c r="I2639" t="s">
        <v>3</v>
      </c>
      <c r="J2639">
        <v>1</v>
      </c>
      <c r="K2639">
        <v>0</v>
      </c>
      <c r="L2639" t="s">
        <v>3</v>
      </c>
      <c r="M2639" t="s">
        <v>3</v>
      </c>
      <c r="N2639">
        <v>0</v>
      </c>
      <c r="P2639" t="s">
        <v>488</v>
      </c>
    </row>
    <row r="2640" spans="1:23">
      <c r="A2640">
        <v>70</v>
      </c>
      <c r="B2640">
        <v>1</v>
      </c>
      <c r="D2640">
        <v>3</v>
      </c>
      <c r="E2640" t="s">
        <v>489</v>
      </c>
      <c r="F2640" t="s">
        <v>490</v>
      </c>
      <c r="G2640">
        <v>0</v>
      </c>
      <c r="H2640">
        <v>0</v>
      </c>
      <c r="I2640" t="s">
        <v>3</v>
      </c>
      <c r="J2640">
        <v>1</v>
      </c>
      <c r="K2640">
        <v>0</v>
      </c>
      <c r="L2640" t="s">
        <v>3</v>
      </c>
      <c r="M2640" t="s">
        <v>3</v>
      </c>
      <c r="N2640">
        <v>0</v>
      </c>
      <c r="P2640" t="s">
        <v>491</v>
      </c>
    </row>
    <row r="2641" spans="1:16">
      <c r="A2641">
        <v>70</v>
      </c>
      <c r="B2641">
        <v>1</v>
      </c>
      <c r="D2641">
        <v>4</v>
      </c>
      <c r="E2641" t="s">
        <v>492</v>
      </c>
      <c r="F2641" t="s">
        <v>493</v>
      </c>
      <c r="G2641">
        <v>0</v>
      </c>
      <c r="H2641">
        <v>0</v>
      </c>
      <c r="I2641" t="s">
        <v>494</v>
      </c>
      <c r="J2641">
        <v>0</v>
      </c>
      <c r="K2641">
        <v>0</v>
      </c>
      <c r="L2641" t="s">
        <v>3</v>
      </c>
      <c r="M2641" t="s">
        <v>3</v>
      </c>
      <c r="N2641">
        <v>0</v>
      </c>
      <c r="P2641" t="s">
        <v>495</v>
      </c>
    </row>
    <row r="2642" spans="1:16">
      <c r="A2642">
        <v>70</v>
      </c>
      <c r="B2642">
        <v>1</v>
      </c>
      <c r="D2642">
        <v>5</v>
      </c>
      <c r="E2642" t="s">
        <v>496</v>
      </c>
      <c r="F2642" t="s">
        <v>497</v>
      </c>
      <c r="G2642">
        <v>0</v>
      </c>
      <c r="H2642">
        <v>0</v>
      </c>
      <c r="I2642" t="s">
        <v>498</v>
      </c>
      <c r="J2642">
        <v>0</v>
      </c>
      <c r="K2642">
        <v>0</v>
      </c>
      <c r="L2642" t="s">
        <v>3</v>
      </c>
      <c r="M2642" t="s">
        <v>3</v>
      </c>
      <c r="N2642">
        <v>0</v>
      </c>
      <c r="P2642" t="s">
        <v>499</v>
      </c>
    </row>
    <row r="2643" spans="1:16">
      <c r="A2643">
        <v>70</v>
      </c>
      <c r="B2643">
        <v>1</v>
      </c>
      <c r="D2643">
        <v>6</v>
      </c>
      <c r="E2643" t="s">
        <v>500</v>
      </c>
      <c r="F2643" t="s">
        <v>501</v>
      </c>
      <c r="G2643">
        <v>0</v>
      </c>
      <c r="H2643">
        <v>0</v>
      </c>
      <c r="I2643" t="s">
        <v>502</v>
      </c>
      <c r="J2643">
        <v>0</v>
      </c>
      <c r="K2643">
        <v>0</v>
      </c>
      <c r="L2643" t="s">
        <v>3</v>
      </c>
      <c r="M2643" t="s">
        <v>3</v>
      </c>
      <c r="N2643">
        <v>0</v>
      </c>
      <c r="P2643" t="s">
        <v>503</v>
      </c>
    </row>
    <row r="2644" spans="1:16">
      <c r="A2644">
        <v>70</v>
      </c>
      <c r="B2644">
        <v>1</v>
      </c>
      <c r="D2644">
        <v>7</v>
      </c>
      <c r="E2644" t="s">
        <v>504</v>
      </c>
      <c r="F2644" t="s">
        <v>505</v>
      </c>
      <c r="G2644">
        <v>0</v>
      </c>
      <c r="H2644">
        <v>0</v>
      </c>
      <c r="I2644" t="s">
        <v>3</v>
      </c>
      <c r="J2644">
        <v>0</v>
      </c>
      <c r="K2644">
        <v>0</v>
      </c>
      <c r="L2644" t="s">
        <v>3</v>
      </c>
      <c r="M2644" t="s">
        <v>3</v>
      </c>
      <c r="N2644">
        <v>0</v>
      </c>
      <c r="P2644" t="s">
        <v>506</v>
      </c>
    </row>
    <row r="2645" spans="1:16">
      <c r="A2645">
        <v>70</v>
      </c>
      <c r="B2645">
        <v>1</v>
      </c>
      <c r="D2645">
        <v>8</v>
      </c>
      <c r="E2645" t="s">
        <v>507</v>
      </c>
      <c r="F2645" t="s">
        <v>508</v>
      </c>
      <c r="G2645">
        <v>0</v>
      </c>
      <c r="H2645">
        <v>0</v>
      </c>
      <c r="I2645" t="s">
        <v>509</v>
      </c>
      <c r="J2645">
        <v>0</v>
      </c>
      <c r="K2645">
        <v>0</v>
      </c>
      <c r="L2645" t="s">
        <v>3</v>
      </c>
      <c r="M2645" t="s">
        <v>3</v>
      </c>
      <c r="N2645">
        <v>0</v>
      </c>
      <c r="P2645" t="s">
        <v>510</v>
      </c>
    </row>
    <row r="2646" spans="1:16">
      <c r="A2646">
        <v>70</v>
      </c>
      <c r="B2646">
        <v>1</v>
      </c>
      <c r="D2646">
        <v>9</v>
      </c>
      <c r="E2646" t="s">
        <v>511</v>
      </c>
      <c r="F2646" t="s">
        <v>512</v>
      </c>
      <c r="G2646">
        <v>0</v>
      </c>
      <c r="H2646">
        <v>0</v>
      </c>
      <c r="I2646" t="s">
        <v>513</v>
      </c>
      <c r="J2646">
        <v>0</v>
      </c>
      <c r="K2646">
        <v>0</v>
      </c>
      <c r="L2646" t="s">
        <v>3</v>
      </c>
      <c r="M2646" t="s">
        <v>3</v>
      </c>
      <c r="N2646">
        <v>0</v>
      </c>
      <c r="P2646" t="s">
        <v>514</v>
      </c>
    </row>
    <row r="2647" spans="1:16">
      <c r="A2647">
        <v>70</v>
      </c>
      <c r="B2647">
        <v>1</v>
      </c>
      <c r="D2647">
        <v>10</v>
      </c>
      <c r="E2647" t="s">
        <v>515</v>
      </c>
      <c r="F2647" t="s">
        <v>516</v>
      </c>
      <c r="G2647">
        <v>0</v>
      </c>
      <c r="H2647">
        <v>0</v>
      </c>
      <c r="I2647" t="s">
        <v>517</v>
      </c>
      <c r="J2647">
        <v>0</v>
      </c>
      <c r="K2647">
        <v>0</v>
      </c>
      <c r="L2647" t="s">
        <v>3</v>
      </c>
      <c r="M2647" t="s">
        <v>3</v>
      </c>
      <c r="N2647">
        <v>0</v>
      </c>
      <c r="P2647" t="s">
        <v>518</v>
      </c>
    </row>
    <row r="2648" spans="1:16">
      <c r="A2648">
        <v>70</v>
      </c>
      <c r="B2648">
        <v>1</v>
      </c>
      <c r="D2648">
        <v>11</v>
      </c>
      <c r="E2648" t="s">
        <v>519</v>
      </c>
      <c r="F2648" t="s">
        <v>520</v>
      </c>
      <c r="G2648">
        <v>0</v>
      </c>
      <c r="H2648">
        <v>0</v>
      </c>
      <c r="I2648" t="s">
        <v>521</v>
      </c>
      <c r="J2648">
        <v>0</v>
      </c>
      <c r="K2648">
        <v>0</v>
      </c>
      <c r="L2648" t="s">
        <v>3</v>
      </c>
      <c r="M2648" t="s">
        <v>3</v>
      </c>
      <c r="N2648">
        <v>0</v>
      </c>
      <c r="P2648" t="s">
        <v>522</v>
      </c>
    </row>
    <row r="2649" spans="1:16">
      <c r="A2649">
        <v>70</v>
      </c>
      <c r="B2649">
        <v>1</v>
      </c>
      <c r="D2649">
        <v>1</v>
      </c>
      <c r="E2649" t="s">
        <v>523</v>
      </c>
      <c r="F2649" t="s">
        <v>524</v>
      </c>
      <c r="G2649">
        <v>0.9</v>
      </c>
      <c r="H2649">
        <v>1</v>
      </c>
      <c r="I2649" t="s">
        <v>525</v>
      </c>
      <c r="J2649">
        <v>0</v>
      </c>
      <c r="K2649">
        <v>0</v>
      </c>
      <c r="L2649" t="s">
        <v>3</v>
      </c>
      <c r="M2649" t="s">
        <v>3</v>
      </c>
      <c r="N2649">
        <v>0</v>
      </c>
      <c r="P2649" t="s">
        <v>3</v>
      </c>
    </row>
    <row r="2650" spans="1:16">
      <c r="A2650">
        <v>70</v>
      </c>
      <c r="B2650">
        <v>1</v>
      </c>
      <c r="D2650">
        <v>2</v>
      </c>
      <c r="E2650" t="s">
        <v>526</v>
      </c>
      <c r="F2650" t="s">
        <v>527</v>
      </c>
      <c r="G2650">
        <v>0.85</v>
      </c>
      <c r="H2650">
        <v>1</v>
      </c>
      <c r="I2650" t="s">
        <v>528</v>
      </c>
      <c r="J2650">
        <v>0</v>
      </c>
      <c r="K2650">
        <v>0</v>
      </c>
      <c r="L2650" t="s">
        <v>3</v>
      </c>
      <c r="M2650" t="s">
        <v>3</v>
      </c>
      <c r="N2650">
        <v>0</v>
      </c>
      <c r="P2650" t="s">
        <v>3</v>
      </c>
    </row>
    <row r="2651" spans="1:16">
      <c r="A2651">
        <v>70</v>
      </c>
      <c r="B2651">
        <v>1</v>
      </c>
      <c r="D2651">
        <v>3</v>
      </c>
      <c r="E2651" t="s">
        <v>529</v>
      </c>
      <c r="F2651" t="s">
        <v>530</v>
      </c>
      <c r="G2651">
        <v>1</v>
      </c>
      <c r="H2651">
        <v>0.85</v>
      </c>
      <c r="I2651" t="s">
        <v>531</v>
      </c>
      <c r="J2651">
        <v>0</v>
      </c>
      <c r="K2651">
        <v>0</v>
      </c>
      <c r="L2651" t="s">
        <v>3</v>
      </c>
      <c r="M2651" t="s">
        <v>3</v>
      </c>
      <c r="N2651">
        <v>0</v>
      </c>
      <c r="P2651" t="s">
        <v>3</v>
      </c>
    </row>
    <row r="2652" spans="1:16">
      <c r="A2652">
        <v>70</v>
      </c>
      <c r="B2652">
        <v>1</v>
      </c>
      <c r="D2652">
        <v>4</v>
      </c>
      <c r="E2652" t="s">
        <v>532</v>
      </c>
      <c r="F2652" t="s">
        <v>533</v>
      </c>
      <c r="G2652">
        <v>1</v>
      </c>
      <c r="H2652">
        <v>0</v>
      </c>
      <c r="I2652" t="s">
        <v>3</v>
      </c>
      <c r="J2652">
        <v>0</v>
      </c>
      <c r="K2652">
        <v>0</v>
      </c>
      <c r="L2652" t="s">
        <v>3</v>
      </c>
      <c r="M2652" t="s">
        <v>3</v>
      </c>
      <c r="N2652">
        <v>0</v>
      </c>
      <c r="P2652" t="s">
        <v>3</v>
      </c>
    </row>
    <row r="2653" spans="1:16">
      <c r="A2653">
        <v>70</v>
      </c>
      <c r="B2653">
        <v>1</v>
      </c>
      <c r="D2653">
        <v>5</v>
      </c>
      <c r="E2653" t="s">
        <v>534</v>
      </c>
      <c r="F2653" t="s">
        <v>535</v>
      </c>
      <c r="G2653">
        <v>1</v>
      </c>
      <c r="H2653">
        <v>0.8</v>
      </c>
      <c r="I2653" t="s">
        <v>536</v>
      </c>
      <c r="J2653">
        <v>0</v>
      </c>
      <c r="K2653">
        <v>0</v>
      </c>
      <c r="L2653" t="s">
        <v>3</v>
      </c>
      <c r="M2653" t="s">
        <v>3</v>
      </c>
      <c r="N2653">
        <v>0</v>
      </c>
      <c r="P2653" t="s">
        <v>3</v>
      </c>
    </row>
    <row r="2654" spans="1:16">
      <c r="A2654">
        <v>70</v>
      </c>
      <c r="B2654">
        <v>1</v>
      </c>
      <c r="D2654">
        <v>6</v>
      </c>
      <c r="E2654" t="s">
        <v>537</v>
      </c>
      <c r="F2654" t="s">
        <v>538</v>
      </c>
      <c r="G2654">
        <v>0.85</v>
      </c>
      <c r="H2654">
        <v>0</v>
      </c>
      <c r="I2654" t="s">
        <v>3</v>
      </c>
      <c r="J2654">
        <v>0</v>
      </c>
      <c r="K2654">
        <v>0</v>
      </c>
      <c r="L2654" t="s">
        <v>3</v>
      </c>
      <c r="M2654" t="s">
        <v>3</v>
      </c>
      <c r="N2654">
        <v>0</v>
      </c>
      <c r="P2654" t="s">
        <v>3</v>
      </c>
    </row>
    <row r="2655" spans="1:16">
      <c r="A2655">
        <v>70</v>
      </c>
      <c r="B2655">
        <v>1</v>
      </c>
      <c r="D2655">
        <v>7</v>
      </c>
      <c r="E2655" t="s">
        <v>539</v>
      </c>
      <c r="F2655" t="s">
        <v>540</v>
      </c>
      <c r="G2655">
        <v>0.8</v>
      </c>
      <c r="H2655">
        <v>0</v>
      </c>
      <c r="I2655" t="s">
        <v>3</v>
      </c>
      <c r="J2655">
        <v>0</v>
      </c>
      <c r="K2655">
        <v>0</v>
      </c>
      <c r="L2655" t="s">
        <v>3</v>
      </c>
      <c r="M2655" t="s">
        <v>3</v>
      </c>
      <c r="N2655">
        <v>0</v>
      </c>
      <c r="P2655" t="s">
        <v>3</v>
      </c>
    </row>
    <row r="2656" spans="1:16">
      <c r="A2656">
        <v>70</v>
      </c>
      <c r="B2656">
        <v>1</v>
      </c>
      <c r="D2656">
        <v>8</v>
      </c>
      <c r="E2656" t="s">
        <v>541</v>
      </c>
      <c r="F2656" t="s">
        <v>542</v>
      </c>
      <c r="G2656">
        <v>0.94</v>
      </c>
      <c r="H2656">
        <v>0</v>
      </c>
      <c r="I2656" t="s">
        <v>3</v>
      </c>
      <c r="J2656">
        <v>0</v>
      </c>
      <c r="K2656">
        <v>0</v>
      </c>
      <c r="L2656" t="s">
        <v>3</v>
      </c>
      <c r="M2656" t="s">
        <v>3</v>
      </c>
      <c r="N2656">
        <v>0</v>
      </c>
      <c r="P2656" t="s">
        <v>3</v>
      </c>
    </row>
    <row r="2657" spans="1:40">
      <c r="A2657">
        <v>70</v>
      </c>
      <c r="B2657">
        <v>1</v>
      </c>
      <c r="D2657">
        <v>9</v>
      </c>
      <c r="E2657" t="s">
        <v>543</v>
      </c>
      <c r="F2657" t="s">
        <v>544</v>
      </c>
      <c r="G2657">
        <v>0.9</v>
      </c>
      <c r="H2657">
        <v>0</v>
      </c>
      <c r="I2657" t="s">
        <v>3</v>
      </c>
      <c r="J2657">
        <v>0</v>
      </c>
      <c r="K2657">
        <v>0</v>
      </c>
      <c r="L2657" t="s">
        <v>3</v>
      </c>
      <c r="M2657" t="s">
        <v>3</v>
      </c>
      <c r="N2657">
        <v>0</v>
      </c>
      <c r="P2657" t="s">
        <v>3</v>
      </c>
    </row>
    <row r="2658" spans="1:40">
      <c r="A2658">
        <v>70</v>
      </c>
      <c r="B2658">
        <v>1</v>
      </c>
      <c r="D2658">
        <v>10</v>
      </c>
      <c r="E2658" t="s">
        <v>545</v>
      </c>
      <c r="F2658" t="s">
        <v>546</v>
      </c>
      <c r="G2658">
        <v>0.6</v>
      </c>
      <c r="H2658">
        <v>0</v>
      </c>
      <c r="I2658" t="s">
        <v>3</v>
      </c>
      <c r="J2658">
        <v>0</v>
      </c>
      <c r="K2658">
        <v>0</v>
      </c>
      <c r="L2658" t="s">
        <v>3</v>
      </c>
      <c r="M2658" t="s">
        <v>3</v>
      </c>
      <c r="N2658">
        <v>0</v>
      </c>
      <c r="P2658" t="s">
        <v>3</v>
      </c>
    </row>
    <row r="2659" spans="1:40">
      <c r="A2659">
        <v>70</v>
      </c>
      <c r="B2659">
        <v>1</v>
      </c>
      <c r="D2659">
        <v>11</v>
      </c>
      <c r="E2659" t="s">
        <v>547</v>
      </c>
      <c r="F2659" t="s">
        <v>548</v>
      </c>
      <c r="G2659">
        <v>1.2</v>
      </c>
      <c r="H2659">
        <v>0</v>
      </c>
      <c r="I2659" t="s">
        <v>3</v>
      </c>
      <c r="J2659">
        <v>0</v>
      </c>
      <c r="K2659">
        <v>0</v>
      </c>
      <c r="L2659" t="s">
        <v>3</v>
      </c>
      <c r="M2659" t="s">
        <v>3</v>
      </c>
      <c r="N2659">
        <v>0</v>
      </c>
      <c r="P2659" t="s">
        <v>3</v>
      </c>
    </row>
    <row r="2660" spans="1:40">
      <c r="A2660">
        <v>70</v>
      </c>
      <c r="B2660">
        <v>1</v>
      </c>
      <c r="D2660">
        <v>12</v>
      </c>
      <c r="E2660" t="s">
        <v>549</v>
      </c>
      <c r="F2660" t="s">
        <v>550</v>
      </c>
      <c r="G2660">
        <v>0</v>
      </c>
      <c r="H2660">
        <v>0</v>
      </c>
      <c r="I2660" t="s">
        <v>3</v>
      </c>
      <c r="J2660">
        <v>0</v>
      </c>
      <c r="K2660">
        <v>0</v>
      </c>
      <c r="L2660" t="s">
        <v>3</v>
      </c>
      <c r="M2660" t="s">
        <v>3</v>
      </c>
      <c r="N2660">
        <v>0</v>
      </c>
      <c r="P2660" t="s">
        <v>3</v>
      </c>
    </row>
    <row r="2661" spans="1:40">
      <c r="A2661">
        <v>70</v>
      </c>
      <c r="B2661">
        <v>1</v>
      </c>
      <c r="D2661">
        <v>13</v>
      </c>
      <c r="E2661" t="s">
        <v>551</v>
      </c>
      <c r="F2661" t="s">
        <v>552</v>
      </c>
      <c r="G2661">
        <v>0.94</v>
      </c>
      <c r="H2661">
        <v>0</v>
      </c>
      <c r="I2661" t="s">
        <v>3</v>
      </c>
      <c r="J2661">
        <v>0</v>
      </c>
      <c r="K2661">
        <v>0</v>
      </c>
      <c r="L2661" t="s">
        <v>3</v>
      </c>
      <c r="M2661" t="s">
        <v>3</v>
      </c>
      <c r="N2661">
        <v>0</v>
      </c>
      <c r="P2661" t="s">
        <v>3</v>
      </c>
    </row>
    <row r="2663" spans="1:40">
      <c r="A2663">
        <v>-1</v>
      </c>
    </row>
    <row r="2665" spans="1:40">
      <c r="A2665" s="3">
        <v>75</v>
      </c>
      <c r="B2665" s="3" t="s">
        <v>553</v>
      </c>
      <c r="C2665" s="3">
        <v>2021</v>
      </c>
      <c r="D2665" s="3">
        <v>0</v>
      </c>
      <c r="E2665" s="3">
        <v>2</v>
      </c>
      <c r="F2665" s="3"/>
      <c r="G2665" s="3">
        <v>0</v>
      </c>
      <c r="H2665" s="3">
        <v>1</v>
      </c>
      <c r="I2665" s="3">
        <v>0</v>
      </c>
      <c r="J2665" s="3">
        <v>1</v>
      </c>
      <c r="K2665" s="3">
        <v>0</v>
      </c>
      <c r="L2665" s="3">
        <v>0</v>
      </c>
      <c r="M2665" s="3">
        <v>0</v>
      </c>
      <c r="N2665" s="3">
        <v>35863109</v>
      </c>
      <c r="O2665" s="3">
        <v>1</v>
      </c>
    </row>
    <row r="2666" spans="1:40">
      <c r="A2666" s="5">
        <v>1</v>
      </c>
      <c r="B2666" s="5" t="s">
        <v>554</v>
      </c>
      <c r="C2666" s="5" t="s">
        <v>555</v>
      </c>
      <c r="D2666" s="5">
        <v>2021</v>
      </c>
      <c r="E2666" s="5">
        <v>2</v>
      </c>
      <c r="F2666" s="5">
        <v>1</v>
      </c>
      <c r="G2666" s="5">
        <v>1</v>
      </c>
      <c r="H2666" s="5">
        <v>0</v>
      </c>
      <c r="I2666" s="5">
        <v>2</v>
      </c>
      <c r="J2666" s="5">
        <v>1</v>
      </c>
      <c r="K2666" s="5">
        <v>1</v>
      </c>
      <c r="L2666" s="5">
        <v>1</v>
      </c>
      <c r="M2666" s="5">
        <v>1</v>
      </c>
      <c r="N2666" s="5">
        <v>1</v>
      </c>
      <c r="O2666" s="5">
        <v>1</v>
      </c>
      <c r="P2666" s="5">
        <v>1</v>
      </c>
      <c r="Q2666" s="5">
        <v>1</v>
      </c>
      <c r="R2666" s="5" t="s">
        <v>3</v>
      </c>
      <c r="S2666" s="5" t="s">
        <v>3</v>
      </c>
      <c r="T2666" s="5" t="s">
        <v>3</v>
      </c>
      <c r="U2666" s="5" t="s">
        <v>3</v>
      </c>
      <c r="V2666" s="5" t="s">
        <v>3</v>
      </c>
      <c r="W2666" s="5" t="s">
        <v>3</v>
      </c>
      <c r="X2666" s="5" t="s">
        <v>3</v>
      </c>
      <c r="Y2666" s="5" t="s">
        <v>3</v>
      </c>
      <c r="Z2666" s="5" t="s">
        <v>3</v>
      </c>
      <c r="AA2666" s="5" t="s">
        <v>3</v>
      </c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>
        <v>35863110</v>
      </c>
    </row>
    <row r="2667" spans="1:40">
      <c r="A2667" s="5">
        <v>2</v>
      </c>
      <c r="B2667" s="5" t="s">
        <v>556</v>
      </c>
      <c r="C2667" s="5" t="s">
        <v>557</v>
      </c>
      <c r="D2667" s="5">
        <v>0</v>
      </c>
      <c r="E2667" s="5">
        <v>0</v>
      </c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>
        <v>35863111</v>
      </c>
    </row>
    <row r="2671" spans="1:40">
      <c r="A2671">
        <v>65</v>
      </c>
      <c r="C2671">
        <v>1</v>
      </c>
      <c r="D2671">
        <v>0</v>
      </c>
      <c r="E2671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EC55"/>
  <sheetViews>
    <sheetView workbookViewId="0"/>
  </sheetViews>
  <sheetFormatPr defaultColWidth="9.140625" defaultRowHeight="12.75"/>
  <cols>
    <col min="1" max="256" width="9.140625" customWidth="1"/>
  </cols>
  <sheetData>
    <row r="1" spans="1:133">
      <c r="A1">
        <v>0</v>
      </c>
      <c r="B1" t="s">
        <v>0</v>
      </c>
      <c r="D1" t="s">
        <v>558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58436</v>
      </c>
      <c r="M1">
        <v>10</v>
      </c>
      <c r="N1">
        <v>11</v>
      </c>
      <c r="O1">
        <v>3</v>
      </c>
      <c r="P1">
        <v>1</v>
      </c>
      <c r="Q1">
        <v>0</v>
      </c>
    </row>
    <row r="12" spans="1:133">
      <c r="A12" s="1">
        <v>1</v>
      </c>
      <c r="B12" s="1">
        <v>53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8192</v>
      </c>
      <c r="CI12" s="1" t="s">
        <v>3</v>
      </c>
      <c r="CJ12" s="1" t="s">
        <v>3</v>
      </c>
      <c r="CK12" s="1">
        <v>1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>
      <c r="A14" s="1">
        <v>22</v>
      </c>
      <c r="B14" s="1">
        <v>0</v>
      </c>
      <c r="C14" s="1">
        <v>0</v>
      </c>
      <c r="D14" s="1">
        <v>35863109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>
      <c r="A16" s="6">
        <v>3</v>
      </c>
      <c r="B16" s="6">
        <v>1</v>
      </c>
      <c r="C16" s="6" t="s">
        <v>12</v>
      </c>
      <c r="D16" s="6" t="s">
        <v>12</v>
      </c>
      <c r="E16" s="7">
        <f>(Source!F2590)/1000</f>
        <v>2932.7209900000003</v>
      </c>
      <c r="F16" s="7">
        <f>(Source!F2591)/1000</f>
        <v>150.00185000000002</v>
      </c>
      <c r="G16" s="7">
        <f>(Source!F2582)/1000</f>
        <v>0</v>
      </c>
      <c r="H16" s="7">
        <f>(Source!F2592)/1000+(Source!F2593)/1000</f>
        <v>0</v>
      </c>
      <c r="I16" s="7">
        <f>E16+F16+G16+H16</f>
        <v>3082.7228400000004</v>
      </c>
      <c r="J16" s="7">
        <f>(Source!F2588)/1000</f>
        <v>744.56340999999998</v>
      </c>
      <c r="AI16" s="6">
        <v>0</v>
      </c>
      <c r="AJ16" s="6">
        <v>0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2094181.2</v>
      </c>
      <c r="AU16" s="7">
        <v>1315292.52</v>
      </c>
      <c r="AV16" s="7">
        <v>0</v>
      </c>
      <c r="AW16" s="7">
        <v>0</v>
      </c>
      <c r="AX16" s="7">
        <v>0</v>
      </c>
      <c r="AY16" s="7">
        <v>34325.269999999997</v>
      </c>
      <c r="AZ16" s="7">
        <v>12536.12</v>
      </c>
      <c r="BA16" s="7">
        <v>744563.41</v>
      </c>
      <c r="BB16" s="7">
        <v>2932720.99</v>
      </c>
      <c r="BC16" s="7">
        <v>150001.85</v>
      </c>
      <c r="BD16" s="7">
        <v>0</v>
      </c>
      <c r="BE16" s="7">
        <v>0</v>
      </c>
      <c r="BF16" s="7">
        <v>2504.1615735999994</v>
      </c>
      <c r="BG16" s="7">
        <v>35.399270000000001</v>
      </c>
      <c r="BH16" s="7">
        <v>8243.2199999999993</v>
      </c>
      <c r="BI16" s="7">
        <v>651929.89</v>
      </c>
      <c r="BJ16" s="7">
        <v>336611.75</v>
      </c>
      <c r="BK16" s="7">
        <v>3637613</v>
      </c>
    </row>
    <row r="18" spans="1:19">
      <c r="A18">
        <v>51</v>
      </c>
      <c r="E18" s="8">
        <f>SUMIF(A16:A17,3,E16:E17)</f>
        <v>2932.7209900000003</v>
      </c>
      <c r="F18" s="8">
        <f>SUMIF(A16:A17,3,F16:F17)</f>
        <v>150.00185000000002</v>
      </c>
      <c r="G18" s="8">
        <f>SUMIF(A16:A17,3,G16:G17)</f>
        <v>0</v>
      </c>
      <c r="H18" s="8">
        <f>SUMIF(A16:A17,3,H16:H17)</f>
        <v>0</v>
      </c>
      <c r="I18" s="8">
        <f>SUMIF(A16:A17,3,I16:I17)</f>
        <v>3082.7228400000004</v>
      </c>
      <c r="J18" s="8">
        <f>SUMIF(A16:A17,3,J16:J17)</f>
        <v>744.56340999999998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2094181.2</v>
      </c>
      <c r="G20" s="4" t="s">
        <v>71</v>
      </c>
      <c r="H20" s="4" t="s">
        <v>72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1315292.52</v>
      </c>
      <c r="G21" s="4" t="s">
        <v>73</v>
      </c>
      <c r="H21" s="4" t="s">
        <v>74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75</v>
      </c>
      <c r="H22" s="4" t="s">
        <v>76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1315292.52</v>
      </c>
      <c r="G23" s="4" t="s">
        <v>77</v>
      </c>
      <c r="H23" s="4" t="s">
        <v>78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1315292.52</v>
      </c>
      <c r="G24" s="4" t="s">
        <v>79</v>
      </c>
      <c r="H24" s="4" t="s">
        <v>80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81</v>
      </c>
      <c r="H25" s="4" t="s">
        <v>82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1315292.52</v>
      </c>
      <c r="G26" s="4" t="s">
        <v>83</v>
      </c>
      <c r="H26" s="4" t="s">
        <v>84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0</v>
      </c>
      <c r="G27" s="4" t="s">
        <v>85</v>
      </c>
      <c r="H27" s="4" t="s">
        <v>86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87</v>
      </c>
      <c r="H28" s="4" t="s">
        <v>88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89</v>
      </c>
      <c r="H29" s="4" t="s">
        <v>90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34325.269999999997</v>
      </c>
      <c r="G30" s="4" t="s">
        <v>91</v>
      </c>
      <c r="H30" s="4" t="s">
        <v>92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93</v>
      </c>
      <c r="H31" s="4" t="s">
        <v>94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12536.12</v>
      </c>
      <c r="G32" s="4" t="s">
        <v>95</v>
      </c>
      <c r="H32" s="4" t="s">
        <v>96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744563.41</v>
      </c>
      <c r="G33" s="4" t="s">
        <v>97</v>
      </c>
      <c r="H33" s="4" t="s">
        <v>98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99</v>
      </c>
      <c r="H34" s="4" t="s">
        <v>100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2932720.99</v>
      </c>
      <c r="G35" s="4" t="s">
        <v>101</v>
      </c>
      <c r="H35" s="4" t="s">
        <v>102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150001.85</v>
      </c>
      <c r="G36" s="4" t="s">
        <v>103</v>
      </c>
      <c r="H36" s="4" t="s">
        <v>104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0</v>
      </c>
      <c r="G37" s="4" t="s">
        <v>105</v>
      </c>
      <c r="H37" s="4" t="s">
        <v>106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107</v>
      </c>
      <c r="H38" s="4" t="s">
        <v>108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109</v>
      </c>
      <c r="H39" s="4" t="s">
        <v>110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2504.1615735999994</v>
      </c>
      <c r="G40" s="4" t="s">
        <v>111</v>
      </c>
      <c r="H40" s="4" t="s">
        <v>112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35.399270000000001</v>
      </c>
      <c r="G41" s="4" t="s">
        <v>113</v>
      </c>
      <c r="H41" s="4" t="s">
        <v>114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8243.2199999999993</v>
      </c>
      <c r="G42" s="4" t="s">
        <v>115</v>
      </c>
      <c r="H42" s="4" t="s">
        <v>116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>
      <c r="A43" s="4">
        <v>50</v>
      </c>
      <c r="B43" s="4">
        <v>0</v>
      </c>
      <c r="C43" s="4">
        <v>0</v>
      </c>
      <c r="D43" s="4">
        <v>1</v>
      </c>
      <c r="E43" s="4">
        <v>233</v>
      </c>
      <c r="F43" s="4">
        <v>248.1</v>
      </c>
      <c r="G43" s="4" t="s">
        <v>117</v>
      </c>
      <c r="H43" s="4" t="s">
        <v>118</v>
      </c>
      <c r="I43" s="4"/>
      <c r="J43" s="4"/>
      <c r="K43" s="4">
        <v>233</v>
      </c>
      <c r="L43" s="4">
        <v>24</v>
      </c>
      <c r="M43" s="4">
        <v>3</v>
      </c>
      <c r="N43" s="4" t="s">
        <v>3</v>
      </c>
      <c r="O43" s="4">
        <v>2</v>
      </c>
      <c r="P43" s="4"/>
    </row>
    <row r="44" spans="1:16">
      <c r="A44" s="4">
        <v>50</v>
      </c>
      <c r="B44" s="4">
        <v>0</v>
      </c>
      <c r="C44" s="4">
        <v>0</v>
      </c>
      <c r="D44" s="4">
        <v>1</v>
      </c>
      <c r="E44" s="4">
        <v>210</v>
      </c>
      <c r="F44" s="4">
        <v>651929.89</v>
      </c>
      <c r="G44" s="4" t="s">
        <v>119</v>
      </c>
      <c r="H44" s="4" t="s">
        <v>120</v>
      </c>
      <c r="I44" s="4"/>
      <c r="J44" s="4"/>
      <c r="K44" s="4">
        <v>210</v>
      </c>
      <c r="L44" s="4">
        <v>25</v>
      </c>
      <c r="M44" s="4">
        <v>3</v>
      </c>
      <c r="N44" s="4" t="s">
        <v>3</v>
      </c>
      <c r="O44" s="4">
        <v>2</v>
      </c>
      <c r="P44" s="4"/>
    </row>
    <row r="45" spans="1:16">
      <c r="A45" s="4">
        <v>50</v>
      </c>
      <c r="B45" s="4">
        <v>0</v>
      </c>
      <c r="C45" s="4">
        <v>0</v>
      </c>
      <c r="D45" s="4">
        <v>1</v>
      </c>
      <c r="E45" s="4">
        <v>211</v>
      </c>
      <c r="F45" s="4">
        <v>336611.75</v>
      </c>
      <c r="G45" s="4" t="s">
        <v>121</v>
      </c>
      <c r="H45" s="4" t="s">
        <v>122</v>
      </c>
      <c r="I45" s="4"/>
      <c r="J45" s="4"/>
      <c r="K45" s="4">
        <v>211</v>
      </c>
      <c r="L45" s="4">
        <v>26</v>
      </c>
      <c r="M45" s="4">
        <v>3</v>
      </c>
      <c r="N45" s="4" t="s">
        <v>3</v>
      </c>
      <c r="O45" s="4">
        <v>2</v>
      </c>
      <c r="P45" s="4"/>
    </row>
    <row r="46" spans="1:16">
      <c r="A46" s="4">
        <v>50</v>
      </c>
      <c r="B46" s="4">
        <v>0</v>
      </c>
      <c r="C46" s="4">
        <v>0</v>
      </c>
      <c r="D46" s="4">
        <v>1</v>
      </c>
      <c r="E46" s="4">
        <v>0</v>
      </c>
      <c r="F46" s="4">
        <v>3082722.84</v>
      </c>
      <c r="G46" s="4" t="s">
        <v>123</v>
      </c>
      <c r="H46" s="4" t="s">
        <v>124</v>
      </c>
      <c r="I46" s="4"/>
      <c r="J46" s="4"/>
      <c r="K46" s="4">
        <v>224</v>
      </c>
      <c r="L46" s="4">
        <v>27</v>
      </c>
      <c r="M46" s="4">
        <v>3</v>
      </c>
      <c r="N46" s="4" t="s">
        <v>3</v>
      </c>
      <c r="O46" s="4">
        <v>2</v>
      </c>
      <c r="P46" s="4"/>
    </row>
    <row r="47" spans="1:16">
      <c r="A47" s="4">
        <v>50</v>
      </c>
      <c r="B47" s="4">
        <v>1</v>
      </c>
      <c r="C47" s="4">
        <v>0</v>
      </c>
      <c r="D47" s="4">
        <v>2</v>
      </c>
      <c r="E47" s="4">
        <v>0</v>
      </c>
      <c r="F47" s="4">
        <v>554890.1</v>
      </c>
      <c r="G47" s="4" t="s">
        <v>125</v>
      </c>
      <c r="H47" s="4" t="s">
        <v>125</v>
      </c>
      <c r="I47" s="4"/>
      <c r="J47" s="4"/>
      <c r="K47" s="4">
        <v>212</v>
      </c>
      <c r="L47" s="4">
        <v>28</v>
      </c>
      <c r="M47" s="4">
        <v>0</v>
      </c>
      <c r="N47" s="4" t="s">
        <v>3</v>
      </c>
      <c r="O47" s="4">
        <v>1</v>
      </c>
      <c r="P47" s="4"/>
    </row>
    <row r="48" spans="1:16">
      <c r="A48" s="4">
        <v>50</v>
      </c>
      <c r="B48" s="4">
        <v>1</v>
      </c>
      <c r="C48" s="4">
        <v>0</v>
      </c>
      <c r="D48" s="4">
        <v>2</v>
      </c>
      <c r="E48" s="4">
        <v>224</v>
      </c>
      <c r="F48" s="4">
        <v>3637613</v>
      </c>
      <c r="G48" s="4" t="s">
        <v>126</v>
      </c>
      <c r="H48" s="4" t="s">
        <v>127</v>
      </c>
      <c r="I48" s="4"/>
      <c r="J48" s="4"/>
      <c r="K48" s="4">
        <v>212</v>
      </c>
      <c r="L48" s="4">
        <v>29</v>
      </c>
      <c r="M48" s="4">
        <v>0</v>
      </c>
      <c r="N48" s="4" t="s">
        <v>3</v>
      </c>
      <c r="O48" s="4">
        <v>1</v>
      </c>
      <c r="P48" s="4"/>
    </row>
    <row r="50" spans="1:40">
      <c r="A50">
        <v>-1</v>
      </c>
    </row>
    <row r="53" spans="1:40">
      <c r="A53" s="3">
        <v>75</v>
      </c>
      <c r="B53" s="3" t="s">
        <v>553</v>
      </c>
      <c r="C53" s="3">
        <v>2021</v>
      </c>
      <c r="D53" s="3">
        <v>0</v>
      </c>
      <c r="E53" s="3">
        <v>2</v>
      </c>
      <c r="F53" s="3"/>
      <c r="G53" s="3">
        <v>0</v>
      </c>
      <c r="H53" s="3">
        <v>1</v>
      </c>
      <c r="I53" s="3">
        <v>0</v>
      </c>
      <c r="J53" s="3">
        <v>1</v>
      </c>
      <c r="K53" s="3">
        <v>0</v>
      </c>
      <c r="L53" s="3">
        <v>0</v>
      </c>
      <c r="M53" s="3">
        <v>0</v>
      </c>
      <c r="N53" s="3">
        <v>35863109</v>
      </c>
      <c r="O53" s="3">
        <v>1</v>
      </c>
    </row>
    <row r="54" spans="1:40">
      <c r="A54" s="5">
        <v>1</v>
      </c>
      <c r="B54" s="5" t="s">
        <v>554</v>
      </c>
      <c r="C54" s="5" t="s">
        <v>555</v>
      </c>
      <c r="D54" s="5">
        <v>2021</v>
      </c>
      <c r="E54" s="5">
        <v>2</v>
      </c>
      <c r="F54" s="5">
        <v>1</v>
      </c>
      <c r="G54" s="5">
        <v>1</v>
      </c>
      <c r="H54" s="5">
        <v>0</v>
      </c>
      <c r="I54" s="5">
        <v>2</v>
      </c>
      <c r="J54" s="5">
        <v>1</v>
      </c>
      <c r="K54" s="5">
        <v>1</v>
      </c>
      <c r="L54" s="5">
        <v>1</v>
      </c>
      <c r="M54" s="5">
        <v>1</v>
      </c>
      <c r="N54" s="5">
        <v>1</v>
      </c>
      <c r="O54" s="5">
        <v>1</v>
      </c>
      <c r="P54" s="5">
        <v>1</v>
      </c>
      <c r="Q54" s="5">
        <v>1</v>
      </c>
      <c r="R54" s="5" t="s">
        <v>3</v>
      </c>
      <c r="S54" s="5" t="s">
        <v>3</v>
      </c>
      <c r="T54" s="5" t="s">
        <v>3</v>
      </c>
      <c r="U54" s="5" t="s">
        <v>3</v>
      </c>
      <c r="V54" s="5" t="s">
        <v>3</v>
      </c>
      <c r="W54" s="5" t="s">
        <v>3</v>
      </c>
      <c r="X54" s="5" t="s">
        <v>3</v>
      </c>
      <c r="Y54" s="5" t="s">
        <v>3</v>
      </c>
      <c r="Z54" s="5" t="s">
        <v>3</v>
      </c>
      <c r="AA54" s="5" t="s">
        <v>3</v>
      </c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>
        <v>35863110</v>
      </c>
    </row>
    <row r="55" spans="1:40">
      <c r="A55" s="5">
        <v>2</v>
      </c>
      <c r="B55" s="5" t="s">
        <v>556</v>
      </c>
      <c r="C55" s="5" t="s">
        <v>557</v>
      </c>
      <c r="D55" s="5">
        <v>0</v>
      </c>
      <c r="E55" s="5">
        <v>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>
        <v>35863111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DC2701"/>
  <sheetViews>
    <sheetView workbookViewId="0"/>
  </sheetViews>
  <sheetFormatPr defaultColWidth="9.140625" defaultRowHeight="12.75"/>
  <cols>
    <col min="1" max="256" width="9.140625" customWidth="1"/>
  </cols>
  <sheetData>
    <row r="1" spans="1:107">
      <c r="A1">
        <f>ROW(Source!A32)</f>
        <v>32</v>
      </c>
      <c r="B1">
        <v>35863109</v>
      </c>
      <c r="C1">
        <v>35866132</v>
      </c>
      <c r="D1">
        <v>18406804</v>
      </c>
      <c r="E1">
        <v>1</v>
      </c>
      <c r="F1">
        <v>1</v>
      </c>
      <c r="G1">
        <v>1</v>
      </c>
      <c r="H1">
        <v>1</v>
      </c>
      <c r="I1" t="s">
        <v>559</v>
      </c>
      <c r="J1" t="s">
        <v>3</v>
      </c>
      <c r="K1" t="s">
        <v>560</v>
      </c>
      <c r="L1">
        <v>1369</v>
      </c>
      <c r="N1">
        <v>1013</v>
      </c>
      <c r="O1" t="s">
        <v>561</v>
      </c>
      <c r="P1" t="s">
        <v>561</v>
      </c>
      <c r="Q1">
        <v>1</v>
      </c>
      <c r="W1">
        <v>0</v>
      </c>
      <c r="X1">
        <v>254330056</v>
      </c>
      <c r="Y1">
        <v>7.67</v>
      </c>
      <c r="AA1">
        <v>0</v>
      </c>
      <c r="AB1">
        <v>0</v>
      </c>
      <c r="AC1">
        <v>0</v>
      </c>
      <c r="AD1">
        <v>249.14</v>
      </c>
      <c r="AE1">
        <v>0</v>
      </c>
      <c r="AF1">
        <v>0</v>
      </c>
      <c r="AG1">
        <v>0</v>
      </c>
      <c r="AH1">
        <v>249.14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3</v>
      </c>
      <c r="AT1">
        <v>7.67</v>
      </c>
      <c r="AU1" t="s">
        <v>3</v>
      </c>
      <c r="AV1">
        <v>1</v>
      </c>
      <c r="AW1">
        <v>2</v>
      </c>
      <c r="AX1">
        <v>36144802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1.0738000000000001</v>
      </c>
      <c r="CY1">
        <f>AD1</f>
        <v>249.14</v>
      </c>
      <c r="CZ1">
        <f>AH1</f>
        <v>249.14</v>
      </c>
      <c r="DA1">
        <f>AL1</f>
        <v>1</v>
      </c>
      <c r="DB1">
        <f t="shared" ref="DB1:DB20" si="0">ROUND(ROUND(AT1*CZ1,2),2)</f>
        <v>1910.9</v>
      </c>
      <c r="DC1">
        <f t="shared" ref="DC1:DC20" si="1">ROUND(ROUND(AT1*AG1,2),2)</f>
        <v>0</v>
      </c>
    </row>
    <row r="2" spans="1:107">
      <c r="A2">
        <f>ROW(Source!A32)</f>
        <v>32</v>
      </c>
      <c r="B2">
        <v>35863109</v>
      </c>
      <c r="C2">
        <v>35866132</v>
      </c>
      <c r="D2">
        <v>29164349</v>
      </c>
      <c r="E2">
        <v>1</v>
      </c>
      <c r="F2">
        <v>1</v>
      </c>
      <c r="G2">
        <v>1</v>
      </c>
      <c r="H2">
        <v>3</v>
      </c>
      <c r="I2" t="s">
        <v>28</v>
      </c>
      <c r="J2" t="s">
        <v>31</v>
      </c>
      <c r="K2" t="s">
        <v>29</v>
      </c>
      <c r="L2">
        <v>1348</v>
      </c>
      <c r="N2">
        <v>1009</v>
      </c>
      <c r="O2" t="s">
        <v>30</v>
      </c>
      <c r="P2" t="s">
        <v>30</v>
      </c>
      <c r="Q2">
        <v>1000</v>
      </c>
      <c r="W2">
        <v>0</v>
      </c>
      <c r="X2">
        <v>-304821490</v>
      </c>
      <c r="Y2">
        <v>0.7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0</v>
      </c>
      <c r="AP2">
        <v>0</v>
      </c>
      <c r="AQ2">
        <v>0</v>
      </c>
      <c r="AR2">
        <v>0</v>
      </c>
      <c r="AS2" t="s">
        <v>3</v>
      </c>
      <c r="AT2">
        <v>0.7</v>
      </c>
      <c r="AU2" t="s">
        <v>3</v>
      </c>
      <c r="AV2">
        <v>0</v>
      </c>
      <c r="AW2">
        <v>2</v>
      </c>
      <c r="AX2">
        <v>36144803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Y2*Source!I32</f>
        <v>9.8000000000000004E-2</v>
      </c>
      <c r="CY2">
        <f>AA2</f>
        <v>0</v>
      </c>
      <c r="CZ2">
        <f>AE2</f>
        <v>0</v>
      </c>
      <c r="DA2">
        <f>AI2</f>
        <v>1</v>
      </c>
      <c r="DB2">
        <f t="shared" si="0"/>
        <v>0</v>
      </c>
      <c r="DC2">
        <f t="shared" si="1"/>
        <v>0</v>
      </c>
    </row>
    <row r="3" spans="1:107">
      <c r="A3">
        <f>ROW(Source!A34)</f>
        <v>34</v>
      </c>
      <c r="B3">
        <v>35863109</v>
      </c>
      <c r="C3">
        <v>35866138</v>
      </c>
      <c r="D3">
        <v>18406804</v>
      </c>
      <c r="E3">
        <v>1</v>
      </c>
      <c r="F3">
        <v>1</v>
      </c>
      <c r="G3">
        <v>1</v>
      </c>
      <c r="H3">
        <v>1</v>
      </c>
      <c r="I3" t="s">
        <v>559</v>
      </c>
      <c r="J3" t="s">
        <v>3</v>
      </c>
      <c r="K3" t="s">
        <v>560</v>
      </c>
      <c r="L3">
        <v>1369</v>
      </c>
      <c r="N3">
        <v>1013</v>
      </c>
      <c r="O3" t="s">
        <v>561</v>
      </c>
      <c r="P3" t="s">
        <v>561</v>
      </c>
      <c r="Q3">
        <v>1</v>
      </c>
      <c r="W3">
        <v>0</v>
      </c>
      <c r="X3">
        <v>254330056</v>
      </c>
      <c r="Y3">
        <v>11.39</v>
      </c>
      <c r="AA3">
        <v>0</v>
      </c>
      <c r="AB3">
        <v>0</v>
      </c>
      <c r="AC3">
        <v>0</v>
      </c>
      <c r="AD3">
        <v>249.14</v>
      </c>
      <c r="AE3">
        <v>0</v>
      </c>
      <c r="AF3">
        <v>0</v>
      </c>
      <c r="AG3">
        <v>0</v>
      </c>
      <c r="AH3">
        <v>249.14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3</v>
      </c>
      <c r="AT3">
        <v>11.39</v>
      </c>
      <c r="AU3" t="s">
        <v>3</v>
      </c>
      <c r="AV3">
        <v>1</v>
      </c>
      <c r="AW3">
        <v>2</v>
      </c>
      <c r="AX3">
        <v>36144805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Y3*Source!I34</f>
        <v>1.5946000000000002</v>
      </c>
      <c r="CY3">
        <f>AD3</f>
        <v>249.14</v>
      </c>
      <c r="CZ3">
        <f>AH3</f>
        <v>249.14</v>
      </c>
      <c r="DA3">
        <f>AL3</f>
        <v>1</v>
      </c>
      <c r="DB3">
        <f t="shared" si="0"/>
        <v>2837.7</v>
      </c>
      <c r="DC3">
        <f t="shared" si="1"/>
        <v>0</v>
      </c>
    </row>
    <row r="4" spans="1:107">
      <c r="A4">
        <f>ROW(Source!A34)</f>
        <v>34</v>
      </c>
      <c r="B4">
        <v>35863109</v>
      </c>
      <c r="C4">
        <v>35866138</v>
      </c>
      <c r="D4">
        <v>121548</v>
      </c>
      <c r="E4">
        <v>1</v>
      </c>
      <c r="F4">
        <v>1</v>
      </c>
      <c r="G4">
        <v>1</v>
      </c>
      <c r="H4">
        <v>1</v>
      </c>
      <c r="I4" t="s">
        <v>35</v>
      </c>
      <c r="J4" t="s">
        <v>3</v>
      </c>
      <c r="K4" t="s">
        <v>562</v>
      </c>
      <c r="L4">
        <v>608254</v>
      </c>
      <c r="N4">
        <v>1013</v>
      </c>
      <c r="O4" t="s">
        <v>563</v>
      </c>
      <c r="P4" t="s">
        <v>563</v>
      </c>
      <c r="Q4">
        <v>1</v>
      </c>
      <c r="W4">
        <v>0</v>
      </c>
      <c r="X4">
        <v>-185737400</v>
      </c>
      <c r="Y4">
        <v>0.13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0.13</v>
      </c>
      <c r="AU4" t="s">
        <v>3</v>
      </c>
      <c r="AV4">
        <v>2</v>
      </c>
      <c r="AW4">
        <v>2</v>
      </c>
      <c r="AX4">
        <v>36144806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Y4*Source!I34</f>
        <v>1.8200000000000001E-2</v>
      </c>
      <c r="CY4">
        <f>AD4</f>
        <v>0</v>
      </c>
      <c r="CZ4">
        <f>AH4</f>
        <v>0</v>
      </c>
      <c r="DA4">
        <f>AL4</f>
        <v>1</v>
      </c>
      <c r="DB4">
        <f t="shared" si="0"/>
        <v>0</v>
      </c>
      <c r="DC4">
        <f t="shared" si="1"/>
        <v>0</v>
      </c>
    </row>
    <row r="5" spans="1:107">
      <c r="A5">
        <f>ROW(Source!A34)</f>
        <v>34</v>
      </c>
      <c r="B5">
        <v>35863109</v>
      </c>
      <c r="C5">
        <v>35866138</v>
      </c>
      <c r="D5">
        <v>29172556</v>
      </c>
      <c r="E5">
        <v>1</v>
      </c>
      <c r="F5">
        <v>1</v>
      </c>
      <c r="G5">
        <v>1</v>
      </c>
      <c r="H5">
        <v>2</v>
      </c>
      <c r="I5" t="s">
        <v>564</v>
      </c>
      <c r="J5" t="s">
        <v>565</v>
      </c>
      <c r="K5" t="s">
        <v>566</v>
      </c>
      <c r="L5">
        <v>1368</v>
      </c>
      <c r="N5">
        <v>1011</v>
      </c>
      <c r="O5" t="s">
        <v>567</v>
      </c>
      <c r="P5" t="s">
        <v>567</v>
      </c>
      <c r="Q5">
        <v>1</v>
      </c>
      <c r="W5">
        <v>0</v>
      </c>
      <c r="X5">
        <v>-1302720870</v>
      </c>
      <c r="Y5">
        <v>0.13</v>
      </c>
      <c r="AA5">
        <v>0</v>
      </c>
      <c r="AB5">
        <v>466.71</v>
      </c>
      <c r="AC5">
        <v>446.18</v>
      </c>
      <c r="AD5">
        <v>0</v>
      </c>
      <c r="AE5">
        <v>0</v>
      </c>
      <c r="AF5">
        <v>31.26</v>
      </c>
      <c r="AG5">
        <v>13.5</v>
      </c>
      <c r="AH5">
        <v>0</v>
      </c>
      <c r="AI5">
        <v>1</v>
      </c>
      <c r="AJ5">
        <v>14.93</v>
      </c>
      <c r="AK5">
        <v>33.049999999999997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0.13</v>
      </c>
      <c r="AU5" t="s">
        <v>3</v>
      </c>
      <c r="AV5">
        <v>0</v>
      </c>
      <c r="AW5">
        <v>2</v>
      </c>
      <c r="AX5">
        <v>36144807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Y5*Source!I34</f>
        <v>1.8200000000000001E-2</v>
      </c>
      <c r="CY5">
        <f>AB5</f>
        <v>466.71</v>
      </c>
      <c r="CZ5">
        <f>AF5</f>
        <v>31.26</v>
      </c>
      <c r="DA5">
        <f>AJ5</f>
        <v>14.93</v>
      </c>
      <c r="DB5">
        <f t="shared" si="0"/>
        <v>4.0599999999999996</v>
      </c>
      <c r="DC5">
        <f t="shared" si="1"/>
        <v>1.76</v>
      </c>
    </row>
    <row r="6" spans="1:107">
      <c r="A6">
        <f>ROW(Source!A34)</f>
        <v>34</v>
      </c>
      <c r="B6">
        <v>35863109</v>
      </c>
      <c r="C6">
        <v>35866138</v>
      </c>
      <c r="D6">
        <v>29164349</v>
      </c>
      <c r="E6">
        <v>1</v>
      </c>
      <c r="F6">
        <v>1</v>
      </c>
      <c r="G6">
        <v>1</v>
      </c>
      <c r="H6">
        <v>3</v>
      </c>
      <c r="I6" t="s">
        <v>28</v>
      </c>
      <c r="J6" t="s">
        <v>31</v>
      </c>
      <c r="K6" t="s">
        <v>29</v>
      </c>
      <c r="L6">
        <v>1348</v>
      </c>
      <c r="N6">
        <v>1009</v>
      </c>
      <c r="O6" t="s">
        <v>30</v>
      </c>
      <c r="P6" t="s">
        <v>30</v>
      </c>
      <c r="Q6">
        <v>1000</v>
      </c>
      <c r="W6">
        <v>0</v>
      </c>
      <c r="X6">
        <v>-304821490</v>
      </c>
      <c r="Y6">
        <v>0.47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0</v>
      </c>
      <c r="AP6">
        <v>0</v>
      </c>
      <c r="AQ6">
        <v>0</v>
      </c>
      <c r="AR6">
        <v>0</v>
      </c>
      <c r="AS6" t="s">
        <v>3</v>
      </c>
      <c r="AT6">
        <v>0.47</v>
      </c>
      <c r="AU6" t="s">
        <v>3</v>
      </c>
      <c r="AV6">
        <v>0</v>
      </c>
      <c r="AW6">
        <v>2</v>
      </c>
      <c r="AX6">
        <v>36144808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Y6*Source!I34</f>
        <v>6.5799999999999997E-2</v>
      </c>
      <c r="CY6">
        <f>AA6</f>
        <v>0</v>
      </c>
      <c r="CZ6">
        <f>AE6</f>
        <v>0</v>
      </c>
      <c r="DA6">
        <f>AI6</f>
        <v>1</v>
      </c>
      <c r="DB6">
        <f t="shared" si="0"/>
        <v>0</v>
      </c>
      <c r="DC6">
        <f t="shared" si="1"/>
        <v>0</v>
      </c>
    </row>
    <row r="7" spans="1:107">
      <c r="A7">
        <f>ROW(Source!A36)</f>
        <v>36</v>
      </c>
      <c r="B7">
        <v>35863109</v>
      </c>
      <c r="C7">
        <v>35866148</v>
      </c>
      <c r="D7">
        <v>18408066</v>
      </c>
      <c r="E7">
        <v>1</v>
      </c>
      <c r="F7">
        <v>1</v>
      </c>
      <c r="G7">
        <v>1</v>
      </c>
      <c r="H7">
        <v>1</v>
      </c>
      <c r="I7" t="s">
        <v>568</v>
      </c>
      <c r="J7" t="s">
        <v>3</v>
      </c>
      <c r="K7" t="s">
        <v>569</v>
      </c>
      <c r="L7">
        <v>1369</v>
      </c>
      <c r="N7">
        <v>1013</v>
      </c>
      <c r="O7" t="s">
        <v>561</v>
      </c>
      <c r="P7" t="s">
        <v>561</v>
      </c>
      <c r="Q7">
        <v>1</v>
      </c>
      <c r="W7">
        <v>0</v>
      </c>
      <c r="X7">
        <v>-886480961</v>
      </c>
      <c r="Y7">
        <v>179.3</v>
      </c>
      <c r="AA7">
        <v>0</v>
      </c>
      <c r="AB7">
        <v>0</v>
      </c>
      <c r="AC7">
        <v>0</v>
      </c>
      <c r="AD7">
        <v>256.16000000000003</v>
      </c>
      <c r="AE7">
        <v>0</v>
      </c>
      <c r="AF7">
        <v>0</v>
      </c>
      <c r="AG7">
        <v>0</v>
      </c>
      <c r="AH7">
        <v>256.16000000000003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179.3</v>
      </c>
      <c r="AU7" t="s">
        <v>3</v>
      </c>
      <c r="AV7">
        <v>1</v>
      </c>
      <c r="AW7">
        <v>2</v>
      </c>
      <c r="AX7">
        <v>36144810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Y7*Source!I36</f>
        <v>3.5860000000000003</v>
      </c>
      <c r="CY7">
        <f>AD7</f>
        <v>256.16000000000003</v>
      </c>
      <c r="CZ7">
        <f>AH7</f>
        <v>256.16000000000003</v>
      </c>
      <c r="DA7">
        <f>AL7</f>
        <v>1</v>
      </c>
      <c r="DB7">
        <f t="shared" si="0"/>
        <v>45929.49</v>
      </c>
      <c r="DC7">
        <f t="shared" si="1"/>
        <v>0</v>
      </c>
    </row>
    <row r="8" spans="1:107">
      <c r="A8">
        <f>ROW(Source!A36)</f>
        <v>36</v>
      </c>
      <c r="B8">
        <v>35863109</v>
      </c>
      <c r="C8">
        <v>35866148</v>
      </c>
      <c r="D8">
        <v>121548</v>
      </c>
      <c r="E8">
        <v>1</v>
      </c>
      <c r="F8">
        <v>1</v>
      </c>
      <c r="G8">
        <v>1</v>
      </c>
      <c r="H8">
        <v>1</v>
      </c>
      <c r="I8" t="s">
        <v>35</v>
      </c>
      <c r="J8" t="s">
        <v>3</v>
      </c>
      <c r="K8" t="s">
        <v>562</v>
      </c>
      <c r="L8">
        <v>608254</v>
      </c>
      <c r="N8">
        <v>1013</v>
      </c>
      <c r="O8" t="s">
        <v>563</v>
      </c>
      <c r="P8" t="s">
        <v>563</v>
      </c>
      <c r="Q8">
        <v>1</v>
      </c>
      <c r="W8">
        <v>0</v>
      </c>
      <c r="X8">
        <v>-185737400</v>
      </c>
      <c r="Y8">
        <v>3.97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3</v>
      </c>
      <c r="AT8">
        <v>3.97</v>
      </c>
      <c r="AU8" t="s">
        <v>3</v>
      </c>
      <c r="AV8">
        <v>2</v>
      </c>
      <c r="AW8">
        <v>2</v>
      </c>
      <c r="AX8">
        <v>36144811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Y8*Source!I36</f>
        <v>7.9400000000000012E-2</v>
      </c>
      <c r="CY8">
        <f>AD8</f>
        <v>0</v>
      </c>
      <c r="CZ8">
        <f>AH8</f>
        <v>0</v>
      </c>
      <c r="DA8">
        <f>AL8</f>
        <v>1</v>
      </c>
      <c r="DB8">
        <f t="shared" si="0"/>
        <v>0</v>
      </c>
      <c r="DC8">
        <f t="shared" si="1"/>
        <v>0</v>
      </c>
    </row>
    <row r="9" spans="1:107">
      <c r="A9">
        <f>ROW(Source!A36)</f>
        <v>36</v>
      </c>
      <c r="B9">
        <v>35863109</v>
      </c>
      <c r="C9">
        <v>35866148</v>
      </c>
      <c r="D9">
        <v>29172710</v>
      </c>
      <c r="E9">
        <v>1</v>
      </c>
      <c r="F9">
        <v>1</v>
      </c>
      <c r="G9">
        <v>1</v>
      </c>
      <c r="H9">
        <v>2</v>
      </c>
      <c r="I9" t="s">
        <v>570</v>
      </c>
      <c r="J9" t="s">
        <v>571</v>
      </c>
      <c r="K9" t="s">
        <v>572</v>
      </c>
      <c r="L9">
        <v>1368</v>
      </c>
      <c r="N9">
        <v>1011</v>
      </c>
      <c r="O9" t="s">
        <v>567</v>
      </c>
      <c r="P9" t="s">
        <v>567</v>
      </c>
      <c r="Q9">
        <v>1</v>
      </c>
      <c r="W9">
        <v>0</v>
      </c>
      <c r="X9">
        <v>-1676841219</v>
      </c>
      <c r="Y9">
        <v>3.97</v>
      </c>
      <c r="AA9">
        <v>0</v>
      </c>
      <c r="AB9">
        <v>539.16</v>
      </c>
      <c r="AC9">
        <v>332.48</v>
      </c>
      <c r="AD9">
        <v>0</v>
      </c>
      <c r="AE9">
        <v>0</v>
      </c>
      <c r="AF9">
        <v>46.56</v>
      </c>
      <c r="AG9">
        <v>10.06</v>
      </c>
      <c r="AH9">
        <v>0</v>
      </c>
      <c r="AI9">
        <v>1</v>
      </c>
      <c r="AJ9">
        <v>11.58</v>
      </c>
      <c r="AK9">
        <v>33.049999999999997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3.97</v>
      </c>
      <c r="AU9" t="s">
        <v>3</v>
      </c>
      <c r="AV9">
        <v>0</v>
      </c>
      <c r="AW9">
        <v>2</v>
      </c>
      <c r="AX9">
        <v>36144812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Y9*Source!I36</f>
        <v>7.9400000000000012E-2</v>
      </c>
      <c r="CY9">
        <f>AB9</f>
        <v>539.16</v>
      </c>
      <c r="CZ9">
        <f>AF9</f>
        <v>46.56</v>
      </c>
      <c r="DA9">
        <f>AJ9</f>
        <v>11.58</v>
      </c>
      <c r="DB9">
        <f t="shared" si="0"/>
        <v>184.84</v>
      </c>
      <c r="DC9">
        <f t="shared" si="1"/>
        <v>39.94</v>
      </c>
    </row>
    <row r="10" spans="1:107">
      <c r="A10">
        <f>ROW(Source!A36)</f>
        <v>36</v>
      </c>
      <c r="B10">
        <v>35863109</v>
      </c>
      <c r="C10">
        <v>35866148</v>
      </c>
      <c r="D10">
        <v>29174533</v>
      </c>
      <c r="E10">
        <v>1</v>
      </c>
      <c r="F10">
        <v>1</v>
      </c>
      <c r="G10">
        <v>1</v>
      </c>
      <c r="H10">
        <v>2</v>
      </c>
      <c r="I10" t="s">
        <v>573</v>
      </c>
      <c r="J10" t="s">
        <v>574</v>
      </c>
      <c r="K10" t="s">
        <v>575</v>
      </c>
      <c r="L10">
        <v>1368</v>
      </c>
      <c r="N10">
        <v>1011</v>
      </c>
      <c r="O10" t="s">
        <v>567</v>
      </c>
      <c r="P10" t="s">
        <v>567</v>
      </c>
      <c r="Q10">
        <v>1</v>
      </c>
      <c r="W10">
        <v>0</v>
      </c>
      <c r="X10">
        <v>1235896746</v>
      </c>
      <c r="Y10">
        <v>7.93</v>
      </c>
      <c r="AA10">
        <v>0</v>
      </c>
      <c r="AB10">
        <v>5.0599999999999996</v>
      </c>
      <c r="AC10">
        <v>0</v>
      </c>
      <c r="AD10">
        <v>0</v>
      </c>
      <c r="AE10">
        <v>0</v>
      </c>
      <c r="AF10">
        <v>1.53</v>
      </c>
      <c r="AG10">
        <v>0</v>
      </c>
      <c r="AH10">
        <v>0</v>
      </c>
      <c r="AI10">
        <v>1</v>
      </c>
      <c r="AJ10">
        <v>3.31</v>
      </c>
      <c r="AK10">
        <v>33.049999999999997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7.93</v>
      </c>
      <c r="AU10" t="s">
        <v>3</v>
      </c>
      <c r="AV10">
        <v>0</v>
      </c>
      <c r="AW10">
        <v>2</v>
      </c>
      <c r="AX10">
        <v>36144813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Y10*Source!I36</f>
        <v>0.15859999999999999</v>
      </c>
      <c r="CY10">
        <f>AB10</f>
        <v>5.0599999999999996</v>
      </c>
      <c r="CZ10">
        <f>AF10</f>
        <v>1.53</v>
      </c>
      <c r="DA10">
        <f>AJ10</f>
        <v>3.31</v>
      </c>
      <c r="DB10">
        <f t="shared" si="0"/>
        <v>12.13</v>
      </c>
      <c r="DC10">
        <f t="shared" si="1"/>
        <v>0</v>
      </c>
    </row>
    <row r="11" spans="1:107">
      <c r="A11">
        <f>ROW(Source!A36)</f>
        <v>36</v>
      </c>
      <c r="B11">
        <v>35863109</v>
      </c>
      <c r="C11">
        <v>35866148</v>
      </c>
      <c r="D11">
        <v>29164349</v>
      </c>
      <c r="E11">
        <v>1</v>
      </c>
      <c r="F11">
        <v>1</v>
      </c>
      <c r="G11">
        <v>1</v>
      </c>
      <c r="H11">
        <v>3</v>
      </c>
      <c r="I11" t="s">
        <v>28</v>
      </c>
      <c r="J11" t="s">
        <v>31</v>
      </c>
      <c r="K11" t="s">
        <v>29</v>
      </c>
      <c r="L11">
        <v>1348</v>
      </c>
      <c r="N11">
        <v>1009</v>
      </c>
      <c r="O11" t="s">
        <v>30</v>
      </c>
      <c r="P11" t="s">
        <v>30</v>
      </c>
      <c r="Q11">
        <v>1000</v>
      </c>
      <c r="W11">
        <v>0</v>
      </c>
      <c r="X11">
        <v>-304821490</v>
      </c>
      <c r="Y11">
        <v>10.5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0</v>
      </c>
      <c r="AP11">
        <v>0</v>
      </c>
      <c r="AQ11">
        <v>0</v>
      </c>
      <c r="AR11">
        <v>0</v>
      </c>
      <c r="AS11" t="s">
        <v>3</v>
      </c>
      <c r="AT11">
        <v>10.5</v>
      </c>
      <c r="AU11" t="s">
        <v>3</v>
      </c>
      <c r="AV11">
        <v>0</v>
      </c>
      <c r="AW11">
        <v>2</v>
      </c>
      <c r="AX11">
        <v>36144814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Y11*Source!I36</f>
        <v>0.21</v>
      </c>
      <c r="CY11">
        <f>AA11</f>
        <v>0</v>
      </c>
      <c r="CZ11">
        <f>AE11</f>
        <v>0</v>
      </c>
      <c r="DA11">
        <f>AI11</f>
        <v>1</v>
      </c>
      <c r="DB11">
        <f t="shared" si="0"/>
        <v>0</v>
      </c>
      <c r="DC11">
        <f t="shared" si="1"/>
        <v>0</v>
      </c>
    </row>
    <row r="12" spans="1:107">
      <c r="A12">
        <f>ROW(Source!A38)</f>
        <v>38</v>
      </c>
      <c r="B12">
        <v>35863109</v>
      </c>
      <c r="C12">
        <v>35866160</v>
      </c>
      <c r="D12">
        <v>18406804</v>
      </c>
      <c r="E12">
        <v>1</v>
      </c>
      <c r="F12">
        <v>1</v>
      </c>
      <c r="G12">
        <v>1</v>
      </c>
      <c r="H12">
        <v>1</v>
      </c>
      <c r="I12" t="s">
        <v>559</v>
      </c>
      <c r="J12" t="s">
        <v>3</v>
      </c>
      <c r="K12" t="s">
        <v>560</v>
      </c>
      <c r="L12">
        <v>1369</v>
      </c>
      <c r="N12">
        <v>1013</v>
      </c>
      <c r="O12" t="s">
        <v>561</v>
      </c>
      <c r="P12" t="s">
        <v>561</v>
      </c>
      <c r="Q12">
        <v>1</v>
      </c>
      <c r="W12">
        <v>0</v>
      </c>
      <c r="X12">
        <v>254330056</v>
      </c>
      <c r="Y12">
        <v>3.77</v>
      </c>
      <c r="AA12">
        <v>0</v>
      </c>
      <c r="AB12">
        <v>0</v>
      </c>
      <c r="AC12">
        <v>0</v>
      </c>
      <c r="AD12">
        <v>249.14</v>
      </c>
      <c r="AE12">
        <v>0</v>
      </c>
      <c r="AF12">
        <v>0</v>
      </c>
      <c r="AG12">
        <v>0</v>
      </c>
      <c r="AH12">
        <v>249.14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3.77</v>
      </c>
      <c r="AU12" t="s">
        <v>3</v>
      </c>
      <c r="AV12">
        <v>1</v>
      </c>
      <c r="AW12">
        <v>2</v>
      </c>
      <c r="AX12">
        <v>35866163</v>
      </c>
      <c r="AY12">
        <v>2</v>
      </c>
      <c r="AZ12">
        <v>131072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Y12*Source!I38</f>
        <v>0.80602600000000002</v>
      </c>
      <c r="CY12">
        <f>AD12</f>
        <v>249.14</v>
      </c>
      <c r="CZ12">
        <f>AH12</f>
        <v>249.14</v>
      </c>
      <c r="DA12">
        <f>AL12</f>
        <v>1</v>
      </c>
      <c r="DB12">
        <f t="shared" si="0"/>
        <v>939.26</v>
      </c>
      <c r="DC12">
        <f t="shared" si="1"/>
        <v>0</v>
      </c>
    </row>
    <row r="13" spans="1:107">
      <c r="A13">
        <f>ROW(Source!A38)</f>
        <v>38</v>
      </c>
      <c r="B13">
        <v>35863109</v>
      </c>
      <c r="C13">
        <v>35866160</v>
      </c>
      <c r="D13">
        <v>29164349</v>
      </c>
      <c r="E13">
        <v>1</v>
      </c>
      <c r="F13">
        <v>1</v>
      </c>
      <c r="G13">
        <v>1</v>
      </c>
      <c r="H13">
        <v>3</v>
      </c>
      <c r="I13" t="s">
        <v>28</v>
      </c>
      <c r="J13" t="s">
        <v>31</v>
      </c>
      <c r="K13" t="s">
        <v>29</v>
      </c>
      <c r="L13">
        <v>1348</v>
      </c>
      <c r="N13">
        <v>1009</v>
      </c>
      <c r="O13" t="s">
        <v>30</v>
      </c>
      <c r="P13" t="s">
        <v>30</v>
      </c>
      <c r="Q13">
        <v>1000</v>
      </c>
      <c r="W13">
        <v>0</v>
      </c>
      <c r="X13">
        <v>-304821490</v>
      </c>
      <c r="Y13">
        <v>70.159026999999995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0</v>
      </c>
      <c r="AP13">
        <v>0</v>
      </c>
      <c r="AQ13">
        <v>0</v>
      </c>
      <c r="AR13">
        <v>0</v>
      </c>
      <c r="AS13" t="s">
        <v>3</v>
      </c>
      <c r="AT13">
        <v>70.159026999999995</v>
      </c>
      <c r="AU13" t="s">
        <v>3</v>
      </c>
      <c r="AV13">
        <v>0</v>
      </c>
      <c r="AW13">
        <v>2</v>
      </c>
      <c r="AX13">
        <v>35866164</v>
      </c>
      <c r="AY13">
        <v>1</v>
      </c>
      <c r="AZ13">
        <v>6144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Y13*Source!I38</f>
        <v>14.999999972599998</v>
      </c>
      <c r="CY13">
        <f>AA13</f>
        <v>0</v>
      </c>
      <c r="CZ13">
        <f>AE13</f>
        <v>0</v>
      </c>
      <c r="DA13">
        <f>AI13</f>
        <v>1</v>
      </c>
      <c r="DB13">
        <f t="shared" si="0"/>
        <v>0</v>
      </c>
      <c r="DC13">
        <f t="shared" si="1"/>
        <v>0</v>
      </c>
    </row>
    <row r="14" spans="1:107">
      <c r="A14">
        <f>ROW(Source!A40)</f>
        <v>40</v>
      </c>
      <c r="B14">
        <v>35863109</v>
      </c>
      <c r="C14">
        <v>35866166</v>
      </c>
      <c r="D14">
        <v>18406804</v>
      </c>
      <c r="E14">
        <v>1</v>
      </c>
      <c r="F14">
        <v>1</v>
      </c>
      <c r="G14">
        <v>1</v>
      </c>
      <c r="H14">
        <v>1</v>
      </c>
      <c r="I14" t="s">
        <v>559</v>
      </c>
      <c r="J14" t="s">
        <v>3</v>
      </c>
      <c r="K14" t="s">
        <v>560</v>
      </c>
      <c r="L14">
        <v>1369</v>
      </c>
      <c r="N14">
        <v>1013</v>
      </c>
      <c r="O14" t="s">
        <v>561</v>
      </c>
      <c r="P14" t="s">
        <v>561</v>
      </c>
      <c r="Q14">
        <v>1</v>
      </c>
      <c r="W14">
        <v>0</v>
      </c>
      <c r="X14">
        <v>254330056</v>
      </c>
      <c r="Y14">
        <v>5.84</v>
      </c>
      <c r="AA14">
        <v>0</v>
      </c>
      <c r="AB14">
        <v>0</v>
      </c>
      <c r="AC14">
        <v>0</v>
      </c>
      <c r="AD14">
        <v>249.14</v>
      </c>
      <c r="AE14">
        <v>0</v>
      </c>
      <c r="AF14">
        <v>0</v>
      </c>
      <c r="AG14">
        <v>0</v>
      </c>
      <c r="AH14">
        <v>249.14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5.84</v>
      </c>
      <c r="AU14" t="s">
        <v>3</v>
      </c>
      <c r="AV14">
        <v>1</v>
      </c>
      <c r="AW14">
        <v>2</v>
      </c>
      <c r="AX14">
        <v>35866168</v>
      </c>
      <c r="AY14">
        <v>2</v>
      </c>
      <c r="AZ14">
        <v>131072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Y14*Source!I40</f>
        <v>0.2336</v>
      </c>
      <c r="CY14">
        <f>AD14</f>
        <v>249.14</v>
      </c>
      <c r="CZ14">
        <f>AH14</f>
        <v>249.14</v>
      </c>
      <c r="DA14">
        <f>AL14</f>
        <v>1</v>
      </c>
      <c r="DB14">
        <f t="shared" si="0"/>
        <v>1454.98</v>
      </c>
      <c r="DC14">
        <f t="shared" si="1"/>
        <v>0</v>
      </c>
    </row>
    <row r="15" spans="1:107">
      <c r="A15">
        <f>ROW(Source!A41)</f>
        <v>41</v>
      </c>
      <c r="B15">
        <v>35863109</v>
      </c>
      <c r="C15">
        <v>35866169</v>
      </c>
      <c r="D15">
        <v>18406804</v>
      </c>
      <c r="E15">
        <v>1</v>
      </c>
      <c r="F15">
        <v>1</v>
      </c>
      <c r="G15">
        <v>1</v>
      </c>
      <c r="H15">
        <v>1</v>
      </c>
      <c r="I15" t="s">
        <v>559</v>
      </c>
      <c r="J15" t="s">
        <v>3</v>
      </c>
      <c r="K15" t="s">
        <v>560</v>
      </c>
      <c r="L15">
        <v>1369</v>
      </c>
      <c r="N15">
        <v>1013</v>
      </c>
      <c r="O15" t="s">
        <v>561</v>
      </c>
      <c r="P15" t="s">
        <v>561</v>
      </c>
      <c r="Q15">
        <v>1</v>
      </c>
      <c r="W15">
        <v>0</v>
      </c>
      <c r="X15">
        <v>254330056</v>
      </c>
      <c r="Y15">
        <v>9.64</v>
      </c>
      <c r="AA15">
        <v>0</v>
      </c>
      <c r="AB15">
        <v>0</v>
      </c>
      <c r="AC15">
        <v>0</v>
      </c>
      <c r="AD15">
        <v>249.14</v>
      </c>
      <c r="AE15">
        <v>0</v>
      </c>
      <c r="AF15">
        <v>0</v>
      </c>
      <c r="AG15">
        <v>0</v>
      </c>
      <c r="AH15">
        <v>249.14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3</v>
      </c>
      <c r="AT15">
        <v>9.64</v>
      </c>
      <c r="AU15" t="s">
        <v>3</v>
      </c>
      <c r="AV15">
        <v>1</v>
      </c>
      <c r="AW15">
        <v>2</v>
      </c>
      <c r="AX15">
        <v>35866173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Y15*Source!I41</f>
        <v>0.96400000000000008</v>
      </c>
      <c r="CY15">
        <f>AD15</f>
        <v>249.14</v>
      </c>
      <c r="CZ15">
        <f>AH15</f>
        <v>249.14</v>
      </c>
      <c r="DA15">
        <f>AL15</f>
        <v>1</v>
      </c>
      <c r="DB15">
        <f t="shared" si="0"/>
        <v>2401.71</v>
      </c>
      <c r="DC15">
        <f t="shared" si="1"/>
        <v>0</v>
      </c>
    </row>
    <row r="16" spans="1:107">
      <c r="A16">
        <f>ROW(Source!A41)</f>
        <v>41</v>
      </c>
      <c r="B16">
        <v>35863109</v>
      </c>
      <c r="C16">
        <v>35866169</v>
      </c>
      <c r="D16">
        <v>121548</v>
      </c>
      <c r="E16">
        <v>1</v>
      </c>
      <c r="F16">
        <v>1</v>
      </c>
      <c r="G16">
        <v>1</v>
      </c>
      <c r="H16">
        <v>1</v>
      </c>
      <c r="I16" t="s">
        <v>35</v>
      </c>
      <c r="J16" t="s">
        <v>3</v>
      </c>
      <c r="K16" t="s">
        <v>562</v>
      </c>
      <c r="L16">
        <v>608254</v>
      </c>
      <c r="N16">
        <v>1013</v>
      </c>
      <c r="O16" t="s">
        <v>563</v>
      </c>
      <c r="P16" t="s">
        <v>563</v>
      </c>
      <c r="Q16">
        <v>1</v>
      </c>
      <c r="W16">
        <v>0</v>
      </c>
      <c r="X16">
        <v>-185737400</v>
      </c>
      <c r="Y16">
        <v>0.01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0.01</v>
      </c>
      <c r="AU16" t="s">
        <v>3</v>
      </c>
      <c r="AV16">
        <v>2</v>
      </c>
      <c r="AW16">
        <v>2</v>
      </c>
      <c r="AX16">
        <v>35866174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Y16*Source!I41</f>
        <v>1E-3</v>
      </c>
      <c r="CY16">
        <f>AD16</f>
        <v>0</v>
      </c>
      <c r="CZ16">
        <f>AH16</f>
        <v>0</v>
      </c>
      <c r="DA16">
        <f>AL16</f>
        <v>1</v>
      </c>
      <c r="DB16">
        <f t="shared" si="0"/>
        <v>0</v>
      </c>
      <c r="DC16">
        <f t="shared" si="1"/>
        <v>0</v>
      </c>
    </row>
    <row r="17" spans="1:107">
      <c r="A17">
        <f>ROW(Source!A41)</f>
        <v>41</v>
      </c>
      <c r="B17">
        <v>35863109</v>
      </c>
      <c r="C17">
        <v>35866169</v>
      </c>
      <c r="D17">
        <v>29172556</v>
      </c>
      <c r="E17">
        <v>1</v>
      </c>
      <c r="F17">
        <v>1</v>
      </c>
      <c r="G17">
        <v>1</v>
      </c>
      <c r="H17">
        <v>2</v>
      </c>
      <c r="I17" t="s">
        <v>564</v>
      </c>
      <c r="J17" t="s">
        <v>565</v>
      </c>
      <c r="K17" t="s">
        <v>566</v>
      </c>
      <c r="L17">
        <v>1368</v>
      </c>
      <c r="N17">
        <v>1011</v>
      </c>
      <c r="O17" t="s">
        <v>567</v>
      </c>
      <c r="P17" t="s">
        <v>567</v>
      </c>
      <c r="Q17">
        <v>1</v>
      </c>
      <c r="W17">
        <v>0</v>
      </c>
      <c r="X17">
        <v>-1302720870</v>
      </c>
      <c r="Y17">
        <v>0.01</v>
      </c>
      <c r="AA17">
        <v>0</v>
      </c>
      <c r="AB17">
        <v>466.71</v>
      </c>
      <c r="AC17">
        <v>446.18</v>
      </c>
      <c r="AD17">
        <v>0</v>
      </c>
      <c r="AE17">
        <v>0</v>
      </c>
      <c r="AF17">
        <v>31.26</v>
      </c>
      <c r="AG17">
        <v>13.5</v>
      </c>
      <c r="AH17">
        <v>0</v>
      </c>
      <c r="AI17">
        <v>1</v>
      </c>
      <c r="AJ17">
        <v>14.93</v>
      </c>
      <c r="AK17">
        <v>33.049999999999997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3</v>
      </c>
      <c r="AT17">
        <v>0.01</v>
      </c>
      <c r="AU17" t="s">
        <v>3</v>
      </c>
      <c r="AV17">
        <v>0</v>
      </c>
      <c r="AW17">
        <v>2</v>
      </c>
      <c r="AX17">
        <v>35866175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Y17*Source!I41</f>
        <v>1E-3</v>
      </c>
      <c r="CY17">
        <f>AB17</f>
        <v>466.71</v>
      </c>
      <c r="CZ17">
        <f>AF17</f>
        <v>31.26</v>
      </c>
      <c r="DA17">
        <f>AJ17</f>
        <v>14.93</v>
      </c>
      <c r="DB17">
        <f t="shared" si="0"/>
        <v>0.31</v>
      </c>
      <c r="DC17">
        <f t="shared" si="1"/>
        <v>0.14000000000000001</v>
      </c>
    </row>
    <row r="18" spans="1:107">
      <c r="A18">
        <f>ROW(Source!A42)</f>
        <v>42</v>
      </c>
      <c r="B18">
        <v>35863109</v>
      </c>
      <c r="C18">
        <v>35866176</v>
      </c>
      <c r="D18">
        <v>18408066</v>
      </c>
      <c r="E18">
        <v>1</v>
      </c>
      <c r="F18">
        <v>1</v>
      </c>
      <c r="G18">
        <v>1</v>
      </c>
      <c r="H18">
        <v>1</v>
      </c>
      <c r="I18" t="s">
        <v>568</v>
      </c>
      <c r="J18" t="s">
        <v>3</v>
      </c>
      <c r="K18" t="s">
        <v>569</v>
      </c>
      <c r="L18">
        <v>1369</v>
      </c>
      <c r="N18">
        <v>1013</v>
      </c>
      <c r="O18" t="s">
        <v>561</v>
      </c>
      <c r="P18" t="s">
        <v>561</v>
      </c>
      <c r="Q18">
        <v>1</v>
      </c>
      <c r="W18">
        <v>0</v>
      </c>
      <c r="X18">
        <v>-886480961</v>
      </c>
      <c r="Y18">
        <v>17.89</v>
      </c>
      <c r="AA18">
        <v>0</v>
      </c>
      <c r="AB18">
        <v>0</v>
      </c>
      <c r="AC18">
        <v>0</v>
      </c>
      <c r="AD18">
        <v>256.16000000000003</v>
      </c>
      <c r="AE18">
        <v>0</v>
      </c>
      <c r="AF18">
        <v>0</v>
      </c>
      <c r="AG18">
        <v>0</v>
      </c>
      <c r="AH18">
        <v>256.16000000000003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17.89</v>
      </c>
      <c r="AU18" t="s">
        <v>3</v>
      </c>
      <c r="AV18">
        <v>1</v>
      </c>
      <c r="AW18">
        <v>2</v>
      </c>
      <c r="AX18">
        <v>35866180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Y18*Source!I42</f>
        <v>0.35780000000000001</v>
      </c>
      <c r="CY18">
        <f>AD18</f>
        <v>256.16000000000003</v>
      </c>
      <c r="CZ18">
        <f>AH18</f>
        <v>256.16000000000003</v>
      </c>
      <c r="DA18">
        <f>AL18</f>
        <v>1</v>
      </c>
      <c r="DB18">
        <f t="shared" si="0"/>
        <v>4582.7</v>
      </c>
      <c r="DC18">
        <f t="shared" si="1"/>
        <v>0</v>
      </c>
    </row>
    <row r="19" spans="1:107">
      <c r="A19">
        <f>ROW(Source!A42)</f>
        <v>42</v>
      </c>
      <c r="B19">
        <v>35863109</v>
      </c>
      <c r="C19">
        <v>35866176</v>
      </c>
      <c r="D19">
        <v>121548</v>
      </c>
      <c r="E19">
        <v>1</v>
      </c>
      <c r="F19">
        <v>1</v>
      </c>
      <c r="G19">
        <v>1</v>
      </c>
      <c r="H19">
        <v>1</v>
      </c>
      <c r="I19" t="s">
        <v>35</v>
      </c>
      <c r="J19" t="s">
        <v>3</v>
      </c>
      <c r="K19" t="s">
        <v>562</v>
      </c>
      <c r="L19">
        <v>608254</v>
      </c>
      <c r="N19">
        <v>1013</v>
      </c>
      <c r="O19" t="s">
        <v>563</v>
      </c>
      <c r="P19" t="s">
        <v>563</v>
      </c>
      <c r="Q19">
        <v>1</v>
      </c>
      <c r="W19">
        <v>0</v>
      </c>
      <c r="X19">
        <v>-185737400</v>
      </c>
      <c r="Y19">
        <v>0.08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0.08</v>
      </c>
      <c r="AU19" t="s">
        <v>3</v>
      </c>
      <c r="AV19">
        <v>2</v>
      </c>
      <c r="AW19">
        <v>2</v>
      </c>
      <c r="AX19">
        <v>35866181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Y19*Source!I42</f>
        <v>1.6000000000000001E-3</v>
      </c>
      <c r="CY19">
        <f>AD19</f>
        <v>0</v>
      </c>
      <c r="CZ19">
        <f>AH19</f>
        <v>0</v>
      </c>
      <c r="DA19">
        <f>AL19</f>
        <v>1</v>
      </c>
      <c r="DB19">
        <f t="shared" si="0"/>
        <v>0</v>
      </c>
      <c r="DC19">
        <f t="shared" si="1"/>
        <v>0</v>
      </c>
    </row>
    <row r="20" spans="1:107">
      <c r="A20">
        <f>ROW(Source!A42)</f>
        <v>42</v>
      </c>
      <c r="B20">
        <v>35863109</v>
      </c>
      <c r="C20">
        <v>35866176</v>
      </c>
      <c r="D20">
        <v>29172556</v>
      </c>
      <c r="E20">
        <v>1</v>
      </c>
      <c r="F20">
        <v>1</v>
      </c>
      <c r="G20">
        <v>1</v>
      </c>
      <c r="H20">
        <v>2</v>
      </c>
      <c r="I20" t="s">
        <v>564</v>
      </c>
      <c r="J20" t="s">
        <v>565</v>
      </c>
      <c r="K20" t="s">
        <v>566</v>
      </c>
      <c r="L20">
        <v>1368</v>
      </c>
      <c r="N20">
        <v>1011</v>
      </c>
      <c r="O20" t="s">
        <v>567</v>
      </c>
      <c r="P20" t="s">
        <v>567</v>
      </c>
      <c r="Q20">
        <v>1</v>
      </c>
      <c r="W20">
        <v>0</v>
      </c>
      <c r="X20">
        <v>-1302720870</v>
      </c>
      <c r="Y20">
        <v>0.08</v>
      </c>
      <c r="AA20">
        <v>0</v>
      </c>
      <c r="AB20">
        <v>466.71</v>
      </c>
      <c r="AC20">
        <v>446.18</v>
      </c>
      <c r="AD20">
        <v>0</v>
      </c>
      <c r="AE20">
        <v>0</v>
      </c>
      <c r="AF20">
        <v>31.26</v>
      </c>
      <c r="AG20">
        <v>13.5</v>
      </c>
      <c r="AH20">
        <v>0</v>
      </c>
      <c r="AI20">
        <v>1</v>
      </c>
      <c r="AJ20">
        <v>14.93</v>
      </c>
      <c r="AK20">
        <v>33.049999999999997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0.08</v>
      </c>
      <c r="AU20" t="s">
        <v>3</v>
      </c>
      <c r="AV20">
        <v>0</v>
      </c>
      <c r="AW20">
        <v>2</v>
      </c>
      <c r="AX20">
        <v>35866182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Y20*Source!I42</f>
        <v>1.6000000000000001E-3</v>
      </c>
      <c r="CY20">
        <f>AB20</f>
        <v>466.71</v>
      </c>
      <c r="CZ20">
        <f>AF20</f>
        <v>31.26</v>
      </c>
      <c r="DA20">
        <f>AJ20</f>
        <v>14.93</v>
      </c>
      <c r="DB20">
        <f t="shared" si="0"/>
        <v>2.5</v>
      </c>
      <c r="DC20">
        <f t="shared" si="1"/>
        <v>1.08</v>
      </c>
    </row>
    <row r="21" spans="1:107">
      <c r="A21">
        <f>ROW(Source!A80)</f>
        <v>80</v>
      </c>
      <c r="B21">
        <v>35863109</v>
      </c>
      <c r="C21">
        <v>35866183</v>
      </c>
      <c r="D21">
        <v>18407150</v>
      </c>
      <c r="E21">
        <v>1</v>
      </c>
      <c r="F21">
        <v>1</v>
      </c>
      <c r="G21">
        <v>1</v>
      </c>
      <c r="H21">
        <v>1</v>
      </c>
      <c r="I21" t="s">
        <v>576</v>
      </c>
      <c r="J21" t="s">
        <v>3</v>
      </c>
      <c r="K21" t="s">
        <v>577</v>
      </c>
      <c r="L21">
        <v>1369</v>
      </c>
      <c r="N21">
        <v>1013</v>
      </c>
      <c r="O21" t="s">
        <v>561</v>
      </c>
      <c r="P21" t="s">
        <v>561</v>
      </c>
      <c r="Q21">
        <v>1</v>
      </c>
      <c r="W21">
        <v>0</v>
      </c>
      <c r="X21">
        <v>-931037793</v>
      </c>
      <c r="Y21">
        <v>24.368500000000001</v>
      </c>
      <c r="AA21">
        <v>0</v>
      </c>
      <c r="AB21">
        <v>0</v>
      </c>
      <c r="AC21">
        <v>0</v>
      </c>
      <c r="AD21">
        <v>272.45</v>
      </c>
      <c r="AE21">
        <v>0</v>
      </c>
      <c r="AF21">
        <v>0</v>
      </c>
      <c r="AG21">
        <v>0</v>
      </c>
      <c r="AH21">
        <v>272.45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1</v>
      </c>
      <c r="AQ21">
        <v>0</v>
      </c>
      <c r="AR21">
        <v>0</v>
      </c>
      <c r="AS21" t="s">
        <v>3</v>
      </c>
      <c r="AT21">
        <v>21.19</v>
      </c>
      <c r="AU21" t="s">
        <v>134</v>
      </c>
      <c r="AV21">
        <v>1</v>
      </c>
      <c r="AW21">
        <v>2</v>
      </c>
      <c r="AX21">
        <v>35866191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Y21*Source!I80</f>
        <v>0.56047550000000002</v>
      </c>
      <c r="CY21">
        <f>AD21</f>
        <v>272.45</v>
      </c>
      <c r="CZ21">
        <f>AH21</f>
        <v>272.45</v>
      </c>
      <c r="DA21">
        <f>AL21</f>
        <v>1</v>
      </c>
      <c r="DB21">
        <f>ROUND((ROUND(AT21*CZ21,2)*1.15),2)</f>
        <v>6639.2</v>
      </c>
      <c r="DC21">
        <f>ROUND((ROUND(AT21*AG21,2)*1.15),2)</f>
        <v>0</v>
      </c>
    </row>
    <row r="22" spans="1:107">
      <c r="A22">
        <f>ROW(Source!A80)</f>
        <v>80</v>
      </c>
      <c r="B22">
        <v>35863109</v>
      </c>
      <c r="C22">
        <v>35866183</v>
      </c>
      <c r="D22">
        <v>121548</v>
      </c>
      <c r="E22">
        <v>1</v>
      </c>
      <c r="F22">
        <v>1</v>
      </c>
      <c r="G22">
        <v>1</v>
      </c>
      <c r="H22">
        <v>1</v>
      </c>
      <c r="I22" t="s">
        <v>35</v>
      </c>
      <c r="J22" t="s">
        <v>3</v>
      </c>
      <c r="K22" t="s">
        <v>562</v>
      </c>
      <c r="L22">
        <v>608254</v>
      </c>
      <c r="N22">
        <v>1013</v>
      </c>
      <c r="O22" t="s">
        <v>563</v>
      </c>
      <c r="P22" t="s">
        <v>563</v>
      </c>
      <c r="Q22">
        <v>1</v>
      </c>
      <c r="W22">
        <v>0</v>
      </c>
      <c r="X22">
        <v>-185737400</v>
      </c>
      <c r="Y22">
        <v>0.05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0.04</v>
      </c>
      <c r="AU22" t="s">
        <v>133</v>
      </c>
      <c r="AV22">
        <v>2</v>
      </c>
      <c r="AW22">
        <v>2</v>
      </c>
      <c r="AX22">
        <v>35866192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Y22*Source!I80</f>
        <v>1.15E-3</v>
      </c>
      <c r="CY22">
        <f>AD22</f>
        <v>0</v>
      </c>
      <c r="CZ22">
        <f>AH22</f>
        <v>0</v>
      </c>
      <c r="DA22">
        <f>AL22</f>
        <v>1</v>
      </c>
      <c r="DB22">
        <f>ROUND((ROUND(AT22*CZ22,2)*1.25),2)</f>
        <v>0</v>
      </c>
      <c r="DC22">
        <f>ROUND((ROUND(AT22*AG22,2)*1.25),2)</f>
        <v>0</v>
      </c>
    </row>
    <row r="23" spans="1:107">
      <c r="A23">
        <f>ROW(Source!A80)</f>
        <v>80</v>
      </c>
      <c r="B23">
        <v>35863109</v>
      </c>
      <c r="C23">
        <v>35866183</v>
      </c>
      <c r="D23">
        <v>29172556</v>
      </c>
      <c r="E23">
        <v>1</v>
      </c>
      <c r="F23">
        <v>1</v>
      </c>
      <c r="G23">
        <v>1</v>
      </c>
      <c r="H23">
        <v>2</v>
      </c>
      <c r="I23" t="s">
        <v>564</v>
      </c>
      <c r="J23" t="s">
        <v>565</v>
      </c>
      <c r="K23" t="s">
        <v>566</v>
      </c>
      <c r="L23">
        <v>1368</v>
      </c>
      <c r="N23">
        <v>1011</v>
      </c>
      <c r="O23" t="s">
        <v>567</v>
      </c>
      <c r="P23" t="s">
        <v>567</v>
      </c>
      <c r="Q23">
        <v>1</v>
      </c>
      <c r="W23">
        <v>0</v>
      </c>
      <c r="X23">
        <v>-1302720870</v>
      </c>
      <c r="Y23">
        <v>0.05</v>
      </c>
      <c r="AA23">
        <v>0</v>
      </c>
      <c r="AB23">
        <v>466.71</v>
      </c>
      <c r="AC23">
        <v>446.18</v>
      </c>
      <c r="AD23">
        <v>0</v>
      </c>
      <c r="AE23">
        <v>0</v>
      </c>
      <c r="AF23">
        <v>31.26</v>
      </c>
      <c r="AG23">
        <v>13.5</v>
      </c>
      <c r="AH23">
        <v>0</v>
      </c>
      <c r="AI23">
        <v>1</v>
      </c>
      <c r="AJ23">
        <v>14.93</v>
      </c>
      <c r="AK23">
        <v>33.049999999999997</v>
      </c>
      <c r="AL23">
        <v>1</v>
      </c>
      <c r="AN23">
        <v>0</v>
      </c>
      <c r="AO23">
        <v>1</v>
      </c>
      <c r="AP23">
        <v>1</v>
      </c>
      <c r="AQ23">
        <v>0</v>
      </c>
      <c r="AR23">
        <v>0</v>
      </c>
      <c r="AS23" t="s">
        <v>3</v>
      </c>
      <c r="AT23">
        <v>0.04</v>
      </c>
      <c r="AU23" t="s">
        <v>133</v>
      </c>
      <c r="AV23">
        <v>0</v>
      </c>
      <c r="AW23">
        <v>2</v>
      </c>
      <c r="AX23">
        <v>35866193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Y23*Source!I80</f>
        <v>1.15E-3</v>
      </c>
      <c r="CY23">
        <f>AB23</f>
        <v>466.71</v>
      </c>
      <c r="CZ23">
        <f>AF23</f>
        <v>31.26</v>
      </c>
      <c r="DA23">
        <f>AJ23</f>
        <v>14.93</v>
      </c>
      <c r="DB23">
        <f>ROUND((ROUND(AT23*CZ23,2)*1.25),2)</f>
        <v>1.56</v>
      </c>
      <c r="DC23">
        <f>ROUND((ROUND(AT23*AG23,2)*1.25),2)</f>
        <v>0.68</v>
      </c>
    </row>
    <row r="24" spans="1:107">
      <c r="A24">
        <f>ROW(Source!A80)</f>
        <v>80</v>
      </c>
      <c r="B24">
        <v>35863109</v>
      </c>
      <c r="C24">
        <v>35866183</v>
      </c>
      <c r="D24">
        <v>29174913</v>
      </c>
      <c r="E24">
        <v>1</v>
      </c>
      <c r="F24">
        <v>1</v>
      </c>
      <c r="G24">
        <v>1</v>
      </c>
      <c r="H24">
        <v>2</v>
      </c>
      <c r="I24" t="s">
        <v>578</v>
      </c>
      <c r="J24" t="s">
        <v>579</v>
      </c>
      <c r="K24" t="s">
        <v>580</v>
      </c>
      <c r="L24">
        <v>1368</v>
      </c>
      <c r="N24">
        <v>1011</v>
      </c>
      <c r="O24" t="s">
        <v>567</v>
      </c>
      <c r="P24" t="s">
        <v>567</v>
      </c>
      <c r="Q24">
        <v>1</v>
      </c>
      <c r="W24">
        <v>0</v>
      </c>
      <c r="X24">
        <v>458544584</v>
      </c>
      <c r="Y24">
        <v>0.1875</v>
      </c>
      <c r="AA24">
        <v>0</v>
      </c>
      <c r="AB24">
        <v>932.72</v>
      </c>
      <c r="AC24">
        <v>383.38</v>
      </c>
      <c r="AD24">
        <v>0</v>
      </c>
      <c r="AE24">
        <v>0</v>
      </c>
      <c r="AF24">
        <v>87.17</v>
      </c>
      <c r="AG24">
        <v>11.6</v>
      </c>
      <c r="AH24">
        <v>0</v>
      </c>
      <c r="AI24">
        <v>1</v>
      </c>
      <c r="AJ24">
        <v>10.7</v>
      </c>
      <c r="AK24">
        <v>33.049999999999997</v>
      </c>
      <c r="AL24">
        <v>1</v>
      </c>
      <c r="AN24">
        <v>0</v>
      </c>
      <c r="AO24">
        <v>1</v>
      </c>
      <c r="AP24">
        <v>1</v>
      </c>
      <c r="AQ24">
        <v>0</v>
      </c>
      <c r="AR24">
        <v>0</v>
      </c>
      <c r="AS24" t="s">
        <v>3</v>
      </c>
      <c r="AT24">
        <v>0.15</v>
      </c>
      <c r="AU24" t="s">
        <v>133</v>
      </c>
      <c r="AV24">
        <v>0</v>
      </c>
      <c r="AW24">
        <v>2</v>
      </c>
      <c r="AX24">
        <v>35866194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Y24*Source!I80</f>
        <v>4.3125000000000004E-3</v>
      </c>
      <c r="CY24">
        <f>AB24</f>
        <v>932.72</v>
      </c>
      <c r="CZ24">
        <f>AF24</f>
        <v>87.17</v>
      </c>
      <c r="DA24">
        <f>AJ24</f>
        <v>10.7</v>
      </c>
      <c r="DB24">
        <f>ROUND((ROUND(AT24*CZ24,2)*1.25),2)</f>
        <v>16.350000000000001</v>
      </c>
      <c r="DC24">
        <f>ROUND((ROUND(AT24*AG24,2)*1.25),2)</f>
        <v>2.1800000000000002</v>
      </c>
    </row>
    <row r="25" spans="1:107">
      <c r="A25">
        <f>ROW(Source!A80)</f>
        <v>80</v>
      </c>
      <c r="B25">
        <v>35863109</v>
      </c>
      <c r="C25">
        <v>35866183</v>
      </c>
      <c r="D25">
        <v>29108696</v>
      </c>
      <c r="E25">
        <v>1</v>
      </c>
      <c r="F25">
        <v>1</v>
      </c>
      <c r="G25">
        <v>1</v>
      </c>
      <c r="H25">
        <v>3</v>
      </c>
      <c r="I25" t="s">
        <v>581</v>
      </c>
      <c r="J25" t="s">
        <v>582</v>
      </c>
      <c r="K25" t="s">
        <v>583</v>
      </c>
      <c r="L25">
        <v>1354</v>
      </c>
      <c r="N25">
        <v>1010</v>
      </c>
      <c r="O25" t="s">
        <v>237</v>
      </c>
      <c r="P25" t="s">
        <v>237</v>
      </c>
      <c r="Q25">
        <v>1</v>
      </c>
      <c r="W25">
        <v>0</v>
      </c>
      <c r="X25">
        <v>2109155817</v>
      </c>
      <c r="Y25">
        <v>56.6</v>
      </c>
      <c r="AA25">
        <v>310.51</v>
      </c>
      <c r="AB25">
        <v>0</v>
      </c>
      <c r="AC25">
        <v>0</v>
      </c>
      <c r="AD25">
        <v>0</v>
      </c>
      <c r="AE25">
        <v>67.209999999999994</v>
      </c>
      <c r="AF25">
        <v>0</v>
      </c>
      <c r="AG25">
        <v>0</v>
      </c>
      <c r="AH25">
        <v>0</v>
      </c>
      <c r="AI25">
        <v>4.62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3</v>
      </c>
      <c r="AT25">
        <v>56.6</v>
      </c>
      <c r="AU25" t="s">
        <v>3</v>
      </c>
      <c r="AV25">
        <v>0</v>
      </c>
      <c r="AW25">
        <v>2</v>
      </c>
      <c r="AX25">
        <v>35866195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Y25*Source!I80</f>
        <v>1.3018000000000001</v>
      </c>
      <c r="CY25">
        <f>AA25</f>
        <v>310.51</v>
      </c>
      <c r="CZ25">
        <f>AE25</f>
        <v>67.209999999999994</v>
      </c>
      <c r="DA25">
        <f>AI25</f>
        <v>4.62</v>
      </c>
      <c r="DB25">
        <f>ROUND(ROUND(AT25*CZ25,2),2)</f>
        <v>3804.09</v>
      </c>
      <c r="DC25">
        <f>ROUND(ROUND(AT25*AG25,2),2)</f>
        <v>0</v>
      </c>
    </row>
    <row r="26" spans="1:107">
      <c r="A26">
        <f>ROW(Source!A80)</f>
        <v>80</v>
      </c>
      <c r="B26">
        <v>35863109</v>
      </c>
      <c r="C26">
        <v>35866183</v>
      </c>
      <c r="D26">
        <v>29109720</v>
      </c>
      <c r="E26">
        <v>1</v>
      </c>
      <c r="F26">
        <v>1</v>
      </c>
      <c r="G26">
        <v>1</v>
      </c>
      <c r="H26">
        <v>3</v>
      </c>
      <c r="I26" t="s">
        <v>140</v>
      </c>
      <c r="J26" t="s">
        <v>143</v>
      </c>
      <c r="K26" t="s">
        <v>141</v>
      </c>
      <c r="L26">
        <v>1301</v>
      </c>
      <c r="N26">
        <v>1003</v>
      </c>
      <c r="O26" t="s">
        <v>142</v>
      </c>
      <c r="P26" t="s">
        <v>142</v>
      </c>
      <c r="Q26">
        <v>1</v>
      </c>
      <c r="W26">
        <v>0</v>
      </c>
      <c r="X26">
        <v>-716496253</v>
      </c>
      <c r="Y26">
        <v>100</v>
      </c>
      <c r="AA26">
        <v>108.23</v>
      </c>
      <c r="AB26">
        <v>0</v>
      </c>
      <c r="AC26">
        <v>0</v>
      </c>
      <c r="AD26">
        <v>0</v>
      </c>
      <c r="AE26">
        <v>131.99</v>
      </c>
      <c r="AF26">
        <v>0</v>
      </c>
      <c r="AG26">
        <v>0</v>
      </c>
      <c r="AH26">
        <v>0</v>
      </c>
      <c r="AI26">
        <v>0.82</v>
      </c>
      <c r="AJ26">
        <v>1</v>
      </c>
      <c r="AK26">
        <v>1</v>
      </c>
      <c r="AL26">
        <v>1</v>
      </c>
      <c r="AN26">
        <v>0</v>
      </c>
      <c r="AO26">
        <v>0</v>
      </c>
      <c r="AP26">
        <v>0</v>
      </c>
      <c r="AQ26">
        <v>0</v>
      </c>
      <c r="AR26">
        <v>0</v>
      </c>
      <c r="AS26" t="s">
        <v>3</v>
      </c>
      <c r="AT26">
        <v>100</v>
      </c>
      <c r="AU26" t="s">
        <v>3</v>
      </c>
      <c r="AV26">
        <v>0</v>
      </c>
      <c r="AW26">
        <v>1</v>
      </c>
      <c r="AX26">
        <v>-1</v>
      </c>
      <c r="AY26">
        <v>0</v>
      </c>
      <c r="AZ26">
        <v>0</v>
      </c>
      <c r="BA26" t="s">
        <v>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Y26*Source!I80</f>
        <v>2.2999999999999998</v>
      </c>
      <c r="CY26">
        <f>AA26</f>
        <v>108.23</v>
      </c>
      <c r="CZ26">
        <f>AE26</f>
        <v>131.99</v>
      </c>
      <c r="DA26">
        <f>AI26</f>
        <v>0.82</v>
      </c>
      <c r="DB26">
        <f>ROUND(ROUND(AT26*CZ26,2),2)</f>
        <v>13199</v>
      </c>
      <c r="DC26">
        <f>ROUND(ROUND(AT26*AG26,2),2)</f>
        <v>0</v>
      </c>
    </row>
    <row r="27" spans="1:107">
      <c r="A27">
        <f>ROW(Source!A80)</f>
        <v>80</v>
      </c>
      <c r="B27">
        <v>35863109</v>
      </c>
      <c r="C27">
        <v>35866183</v>
      </c>
      <c r="D27">
        <v>29115197</v>
      </c>
      <c r="E27">
        <v>1</v>
      </c>
      <c r="F27">
        <v>1</v>
      </c>
      <c r="G27">
        <v>1</v>
      </c>
      <c r="H27">
        <v>3</v>
      </c>
      <c r="I27" t="s">
        <v>584</v>
      </c>
      <c r="J27" t="s">
        <v>585</v>
      </c>
      <c r="K27" t="s">
        <v>586</v>
      </c>
      <c r="L27">
        <v>1354</v>
      </c>
      <c r="N27">
        <v>1010</v>
      </c>
      <c r="O27" t="s">
        <v>237</v>
      </c>
      <c r="P27" t="s">
        <v>237</v>
      </c>
      <c r="Q27">
        <v>1</v>
      </c>
      <c r="W27">
        <v>0</v>
      </c>
      <c r="X27">
        <v>-1208533646</v>
      </c>
      <c r="Y27">
        <v>400</v>
      </c>
      <c r="AA27">
        <v>3.65</v>
      </c>
      <c r="AB27">
        <v>0</v>
      </c>
      <c r="AC27">
        <v>0</v>
      </c>
      <c r="AD27">
        <v>0</v>
      </c>
      <c r="AE27">
        <v>0.5</v>
      </c>
      <c r="AF27">
        <v>0</v>
      </c>
      <c r="AG27">
        <v>0</v>
      </c>
      <c r="AH27">
        <v>0</v>
      </c>
      <c r="AI27">
        <v>7.29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400</v>
      </c>
      <c r="AU27" t="s">
        <v>3</v>
      </c>
      <c r="AV27">
        <v>0</v>
      </c>
      <c r="AW27">
        <v>2</v>
      </c>
      <c r="AX27">
        <v>35866197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Y27*Source!I80</f>
        <v>9.1999999999999993</v>
      </c>
      <c r="CY27">
        <f>AA27</f>
        <v>3.65</v>
      </c>
      <c r="CZ27">
        <f>AE27</f>
        <v>0.5</v>
      </c>
      <c r="DA27">
        <f>AI27</f>
        <v>7.29</v>
      </c>
      <c r="DB27">
        <f>ROUND(ROUND(AT27*CZ27,2),2)</f>
        <v>200</v>
      </c>
      <c r="DC27">
        <f>ROUND(ROUND(AT27*AG27,2),2)</f>
        <v>0</v>
      </c>
    </row>
    <row r="28" spans="1:107">
      <c r="A28">
        <f>ROW(Source!A82)</f>
        <v>82</v>
      </c>
      <c r="B28">
        <v>35863109</v>
      </c>
      <c r="C28">
        <v>35866199</v>
      </c>
      <c r="D28">
        <v>18413230</v>
      </c>
      <c r="E28">
        <v>1</v>
      </c>
      <c r="F28">
        <v>1</v>
      </c>
      <c r="G28">
        <v>1</v>
      </c>
      <c r="H28">
        <v>1</v>
      </c>
      <c r="I28" t="s">
        <v>587</v>
      </c>
      <c r="J28" t="s">
        <v>3</v>
      </c>
      <c r="K28" t="s">
        <v>588</v>
      </c>
      <c r="L28">
        <v>1369</v>
      </c>
      <c r="N28">
        <v>1013</v>
      </c>
      <c r="O28" t="s">
        <v>561</v>
      </c>
      <c r="P28" t="s">
        <v>561</v>
      </c>
      <c r="Q28">
        <v>1</v>
      </c>
      <c r="W28">
        <v>0</v>
      </c>
      <c r="X28">
        <v>355262106</v>
      </c>
      <c r="Y28">
        <v>191.44049999999999</v>
      </c>
      <c r="AA28">
        <v>0</v>
      </c>
      <c r="AB28">
        <v>0</v>
      </c>
      <c r="AC28">
        <v>0</v>
      </c>
      <c r="AD28">
        <v>293.22000000000003</v>
      </c>
      <c r="AE28">
        <v>0</v>
      </c>
      <c r="AF28">
        <v>0</v>
      </c>
      <c r="AG28">
        <v>0</v>
      </c>
      <c r="AH28">
        <v>293.22000000000003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1</v>
      </c>
      <c r="AQ28">
        <v>0</v>
      </c>
      <c r="AR28">
        <v>0</v>
      </c>
      <c r="AS28" t="s">
        <v>3</v>
      </c>
      <c r="AT28">
        <v>166.47</v>
      </c>
      <c r="AU28" t="s">
        <v>134</v>
      </c>
      <c r="AV28">
        <v>1</v>
      </c>
      <c r="AW28">
        <v>2</v>
      </c>
      <c r="AX28">
        <v>35866209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Y28*Source!I82</f>
        <v>2.2972859999999997</v>
      </c>
      <c r="CY28">
        <f>AD28</f>
        <v>293.22000000000003</v>
      </c>
      <c r="CZ28">
        <f>AH28</f>
        <v>293.22000000000003</v>
      </c>
      <c r="DA28">
        <f>AL28</f>
        <v>1</v>
      </c>
      <c r="DB28">
        <f>ROUND((ROUND(AT28*CZ28,2)*1.15),2)</f>
        <v>56134.18</v>
      </c>
      <c r="DC28">
        <f>ROUND((ROUND(AT28*AG28,2)*1.15),2)</f>
        <v>0</v>
      </c>
    </row>
    <row r="29" spans="1:107">
      <c r="A29">
        <f>ROW(Source!A82)</f>
        <v>82</v>
      </c>
      <c r="B29">
        <v>35863109</v>
      </c>
      <c r="C29">
        <v>35866199</v>
      </c>
      <c r="D29">
        <v>121548</v>
      </c>
      <c r="E29">
        <v>1</v>
      </c>
      <c r="F29">
        <v>1</v>
      </c>
      <c r="G29">
        <v>1</v>
      </c>
      <c r="H29">
        <v>1</v>
      </c>
      <c r="I29" t="s">
        <v>35</v>
      </c>
      <c r="J29" t="s">
        <v>3</v>
      </c>
      <c r="K29" t="s">
        <v>562</v>
      </c>
      <c r="L29">
        <v>608254</v>
      </c>
      <c r="N29">
        <v>1013</v>
      </c>
      <c r="O29" t="s">
        <v>563</v>
      </c>
      <c r="P29" t="s">
        <v>563</v>
      </c>
      <c r="Q29">
        <v>1</v>
      </c>
      <c r="W29">
        <v>0</v>
      </c>
      <c r="X29">
        <v>-185737400</v>
      </c>
      <c r="Y29">
        <v>0.1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1</v>
      </c>
      <c r="AQ29">
        <v>0</v>
      </c>
      <c r="AR29">
        <v>0</v>
      </c>
      <c r="AS29" t="s">
        <v>3</v>
      </c>
      <c r="AT29">
        <v>0.08</v>
      </c>
      <c r="AU29" t="s">
        <v>133</v>
      </c>
      <c r="AV29">
        <v>2</v>
      </c>
      <c r="AW29">
        <v>2</v>
      </c>
      <c r="AX29">
        <v>35866210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Y29*Source!I82</f>
        <v>1.2000000000000001E-3</v>
      </c>
      <c r="CY29">
        <f>AD29</f>
        <v>0</v>
      </c>
      <c r="CZ29">
        <f>AH29</f>
        <v>0</v>
      </c>
      <c r="DA29">
        <f>AL29</f>
        <v>1</v>
      </c>
      <c r="DB29">
        <f>ROUND((ROUND(AT29*CZ29,2)*1.25),2)</f>
        <v>0</v>
      </c>
      <c r="DC29">
        <f>ROUND((ROUND(AT29*AG29,2)*1.25),2)</f>
        <v>0</v>
      </c>
    </row>
    <row r="30" spans="1:107">
      <c r="A30">
        <f>ROW(Source!A82)</f>
        <v>82</v>
      </c>
      <c r="B30">
        <v>35863109</v>
      </c>
      <c r="C30">
        <v>35866199</v>
      </c>
      <c r="D30">
        <v>29172556</v>
      </c>
      <c r="E30">
        <v>1</v>
      </c>
      <c r="F30">
        <v>1</v>
      </c>
      <c r="G30">
        <v>1</v>
      </c>
      <c r="H30">
        <v>2</v>
      </c>
      <c r="I30" t="s">
        <v>564</v>
      </c>
      <c r="J30" t="s">
        <v>565</v>
      </c>
      <c r="K30" t="s">
        <v>566</v>
      </c>
      <c r="L30">
        <v>1368</v>
      </c>
      <c r="N30">
        <v>1011</v>
      </c>
      <c r="O30" t="s">
        <v>567</v>
      </c>
      <c r="P30" t="s">
        <v>567</v>
      </c>
      <c r="Q30">
        <v>1</v>
      </c>
      <c r="W30">
        <v>0</v>
      </c>
      <c r="X30">
        <v>-1302720870</v>
      </c>
      <c r="Y30">
        <v>0.1</v>
      </c>
      <c r="AA30">
        <v>0</v>
      </c>
      <c r="AB30">
        <v>466.71</v>
      </c>
      <c r="AC30">
        <v>446.18</v>
      </c>
      <c r="AD30">
        <v>0</v>
      </c>
      <c r="AE30">
        <v>0</v>
      </c>
      <c r="AF30">
        <v>31.26</v>
      </c>
      <c r="AG30">
        <v>13.5</v>
      </c>
      <c r="AH30">
        <v>0</v>
      </c>
      <c r="AI30">
        <v>1</v>
      </c>
      <c r="AJ30">
        <v>14.93</v>
      </c>
      <c r="AK30">
        <v>33.049999999999997</v>
      </c>
      <c r="AL30">
        <v>1</v>
      </c>
      <c r="AN30">
        <v>0</v>
      </c>
      <c r="AO30">
        <v>1</v>
      </c>
      <c r="AP30">
        <v>1</v>
      </c>
      <c r="AQ30">
        <v>0</v>
      </c>
      <c r="AR30">
        <v>0</v>
      </c>
      <c r="AS30" t="s">
        <v>3</v>
      </c>
      <c r="AT30">
        <v>0.08</v>
      </c>
      <c r="AU30" t="s">
        <v>133</v>
      </c>
      <c r="AV30">
        <v>0</v>
      </c>
      <c r="AW30">
        <v>2</v>
      </c>
      <c r="AX30">
        <v>35866211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Y30*Source!I82</f>
        <v>1.2000000000000001E-3</v>
      </c>
      <c r="CY30">
        <f>AB30</f>
        <v>466.71</v>
      </c>
      <c r="CZ30">
        <f>AF30</f>
        <v>31.26</v>
      </c>
      <c r="DA30">
        <f>AJ30</f>
        <v>14.93</v>
      </c>
      <c r="DB30">
        <f>ROUND((ROUND(AT30*CZ30,2)*1.25),2)</f>
        <v>3.13</v>
      </c>
      <c r="DC30">
        <f>ROUND((ROUND(AT30*AG30,2)*1.25),2)</f>
        <v>1.35</v>
      </c>
    </row>
    <row r="31" spans="1:107">
      <c r="A31">
        <f>ROW(Source!A82)</f>
        <v>82</v>
      </c>
      <c r="B31">
        <v>35863109</v>
      </c>
      <c r="C31">
        <v>35866199</v>
      </c>
      <c r="D31">
        <v>29174591</v>
      </c>
      <c r="E31">
        <v>1</v>
      </c>
      <c r="F31">
        <v>1</v>
      </c>
      <c r="G31">
        <v>1</v>
      </c>
      <c r="H31">
        <v>2</v>
      </c>
      <c r="I31" t="s">
        <v>589</v>
      </c>
      <c r="J31" t="s">
        <v>590</v>
      </c>
      <c r="K31" t="s">
        <v>591</v>
      </c>
      <c r="L31">
        <v>1368</v>
      </c>
      <c r="N31">
        <v>1011</v>
      </c>
      <c r="O31" t="s">
        <v>567</v>
      </c>
      <c r="P31" t="s">
        <v>567</v>
      </c>
      <c r="Q31">
        <v>1</v>
      </c>
      <c r="W31">
        <v>0</v>
      </c>
      <c r="X31">
        <v>1598042632</v>
      </c>
      <c r="Y31">
        <v>0.32500000000000001</v>
      </c>
      <c r="AA31">
        <v>0</v>
      </c>
      <c r="AB31">
        <v>9.4700000000000006</v>
      </c>
      <c r="AC31">
        <v>0</v>
      </c>
      <c r="AD31">
        <v>0</v>
      </c>
      <c r="AE31">
        <v>0</v>
      </c>
      <c r="AF31">
        <v>0.95</v>
      </c>
      <c r="AG31">
        <v>0</v>
      </c>
      <c r="AH31">
        <v>0</v>
      </c>
      <c r="AI31">
        <v>1</v>
      </c>
      <c r="AJ31">
        <v>9.9700000000000006</v>
      </c>
      <c r="AK31">
        <v>33.049999999999997</v>
      </c>
      <c r="AL31">
        <v>1</v>
      </c>
      <c r="AN31">
        <v>0</v>
      </c>
      <c r="AO31">
        <v>1</v>
      </c>
      <c r="AP31">
        <v>1</v>
      </c>
      <c r="AQ31">
        <v>0</v>
      </c>
      <c r="AR31">
        <v>0</v>
      </c>
      <c r="AS31" t="s">
        <v>3</v>
      </c>
      <c r="AT31">
        <v>0.26</v>
      </c>
      <c r="AU31" t="s">
        <v>133</v>
      </c>
      <c r="AV31">
        <v>0</v>
      </c>
      <c r="AW31">
        <v>2</v>
      </c>
      <c r="AX31">
        <v>35866212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Y31*Source!I82</f>
        <v>3.9000000000000003E-3</v>
      </c>
      <c r="CY31">
        <f>AB31</f>
        <v>9.4700000000000006</v>
      </c>
      <c r="CZ31">
        <f>AF31</f>
        <v>0.95</v>
      </c>
      <c r="DA31">
        <f>AJ31</f>
        <v>9.9700000000000006</v>
      </c>
      <c r="DB31">
        <f>ROUND((ROUND(AT31*CZ31,2)*1.25),2)</f>
        <v>0.31</v>
      </c>
      <c r="DC31">
        <f>ROUND((ROUND(AT31*AG31,2)*1.25),2)</f>
        <v>0</v>
      </c>
    </row>
    <row r="32" spans="1:107">
      <c r="A32">
        <f>ROW(Source!A82)</f>
        <v>82</v>
      </c>
      <c r="B32">
        <v>35863109</v>
      </c>
      <c r="C32">
        <v>35866199</v>
      </c>
      <c r="D32">
        <v>29174913</v>
      </c>
      <c r="E32">
        <v>1</v>
      </c>
      <c r="F32">
        <v>1</v>
      </c>
      <c r="G32">
        <v>1</v>
      </c>
      <c r="H32">
        <v>2</v>
      </c>
      <c r="I32" t="s">
        <v>578</v>
      </c>
      <c r="J32" t="s">
        <v>579</v>
      </c>
      <c r="K32" t="s">
        <v>580</v>
      </c>
      <c r="L32">
        <v>1368</v>
      </c>
      <c r="N32">
        <v>1011</v>
      </c>
      <c r="O32" t="s">
        <v>567</v>
      </c>
      <c r="P32" t="s">
        <v>567</v>
      </c>
      <c r="Q32">
        <v>1</v>
      </c>
      <c r="W32">
        <v>0</v>
      </c>
      <c r="X32">
        <v>458544584</v>
      </c>
      <c r="Y32">
        <v>0.625</v>
      </c>
      <c r="AA32">
        <v>0</v>
      </c>
      <c r="AB32">
        <v>932.72</v>
      </c>
      <c r="AC32">
        <v>383.38</v>
      </c>
      <c r="AD32">
        <v>0</v>
      </c>
      <c r="AE32">
        <v>0</v>
      </c>
      <c r="AF32">
        <v>87.17</v>
      </c>
      <c r="AG32">
        <v>11.6</v>
      </c>
      <c r="AH32">
        <v>0</v>
      </c>
      <c r="AI32">
        <v>1</v>
      </c>
      <c r="AJ32">
        <v>10.7</v>
      </c>
      <c r="AK32">
        <v>33.049999999999997</v>
      </c>
      <c r="AL32">
        <v>1</v>
      </c>
      <c r="AN32">
        <v>0</v>
      </c>
      <c r="AO32">
        <v>1</v>
      </c>
      <c r="AP32">
        <v>1</v>
      </c>
      <c r="AQ32">
        <v>0</v>
      </c>
      <c r="AR32">
        <v>0</v>
      </c>
      <c r="AS32" t="s">
        <v>3</v>
      </c>
      <c r="AT32">
        <v>0.5</v>
      </c>
      <c r="AU32" t="s">
        <v>133</v>
      </c>
      <c r="AV32">
        <v>0</v>
      </c>
      <c r="AW32">
        <v>2</v>
      </c>
      <c r="AX32">
        <v>35866213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Y32*Source!I82</f>
        <v>7.4999999999999997E-3</v>
      </c>
      <c r="CY32">
        <f>AB32</f>
        <v>932.72</v>
      </c>
      <c r="CZ32">
        <f>AF32</f>
        <v>87.17</v>
      </c>
      <c r="DA32">
        <f>AJ32</f>
        <v>10.7</v>
      </c>
      <c r="DB32">
        <f>ROUND((ROUND(AT32*CZ32,2)*1.25),2)</f>
        <v>54.49</v>
      </c>
      <c r="DC32">
        <f>ROUND((ROUND(AT32*AG32,2)*1.25),2)</f>
        <v>7.25</v>
      </c>
    </row>
    <row r="33" spans="1:107">
      <c r="A33">
        <f>ROW(Source!A82)</f>
        <v>82</v>
      </c>
      <c r="B33">
        <v>35863109</v>
      </c>
      <c r="C33">
        <v>35866199</v>
      </c>
      <c r="D33">
        <v>29107800</v>
      </c>
      <c r="E33">
        <v>1</v>
      </c>
      <c r="F33">
        <v>1</v>
      </c>
      <c r="G33">
        <v>1</v>
      </c>
      <c r="H33">
        <v>3</v>
      </c>
      <c r="I33" t="s">
        <v>592</v>
      </c>
      <c r="J33" t="s">
        <v>593</v>
      </c>
      <c r="K33" t="s">
        <v>594</v>
      </c>
      <c r="L33">
        <v>1346</v>
      </c>
      <c r="N33">
        <v>1009</v>
      </c>
      <c r="O33" t="s">
        <v>160</v>
      </c>
      <c r="P33" t="s">
        <v>160</v>
      </c>
      <c r="Q33">
        <v>1</v>
      </c>
      <c r="W33">
        <v>0</v>
      </c>
      <c r="X33">
        <v>-1570619850</v>
      </c>
      <c r="Y33">
        <v>0.2</v>
      </c>
      <c r="AA33">
        <v>46.61</v>
      </c>
      <c r="AB33">
        <v>0</v>
      </c>
      <c r="AC33">
        <v>0</v>
      </c>
      <c r="AD33">
        <v>0</v>
      </c>
      <c r="AE33">
        <v>1.81</v>
      </c>
      <c r="AF33">
        <v>0</v>
      </c>
      <c r="AG33">
        <v>0</v>
      </c>
      <c r="AH33">
        <v>0</v>
      </c>
      <c r="AI33">
        <v>25.75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0.2</v>
      </c>
      <c r="AU33" t="s">
        <v>3</v>
      </c>
      <c r="AV33">
        <v>0</v>
      </c>
      <c r="AW33">
        <v>2</v>
      </c>
      <c r="AX33">
        <v>35866214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Y33*Source!I82</f>
        <v>2.4000000000000002E-3</v>
      </c>
      <c r="CY33">
        <f>AA33</f>
        <v>46.61</v>
      </c>
      <c r="CZ33">
        <f>AE33</f>
        <v>1.81</v>
      </c>
      <c r="DA33">
        <f>AI33</f>
        <v>25.75</v>
      </c>
      <c r="DB33">
        <f>ROUND(ROUND(AT33*CZ33,2),2)</f>
        <v>0.36</v>
      </c>
      <c r="DC33">
        <f>ROUND(ROUND(AT33*AG33,2),2)</f>
        <v>0</v>
      </c>
    </row>
    <row r="34" spans="1:107">
      <c r="A34">
        <f>ROW(Source!A82)</f>
        <v>82</v>
      </c>
      <c r="B34">
        <v>35863109</v>
      </c>
      <c r="C34">
        <v>35866199</v>
      </c>
      <c r="D34">
        <v>29109348</v>
      </c>
      <c r="E34">
        <v>1</v>
      </c>
      <c r="F34">
        <v>1</v>
      </c>
      <c r="G34">
        <v>1</v>
      </c>
      <c r="H34">
        <v>3</v>
      </c>
      <c r="I34" t="s">
        <v>158</v>
      </c>
      <c r="J34" t="s">
        <v>161</v>
      </c>
      <c r="K34" t="s">
        <v>159</v>
      </c>
      <c r="L34">
        <v>1346</v>
      </c>
      <c r="N34">
        <v>1009</v>
      </c>
      <c r="O34" t="s">
        <v>160</v>
      </c>
      <c r="P34" t="s">
        <v>160</v>
      </c>
      <c r="Q34">
        <v>1</v>
      </c>
      <c r="W34">
        <v>0</v>
      </c>
      <c r="X34">
        <v>-1686930993</v>
      </c>
      <c r="Y34">
        <v>8.9166670000000003</v>
      </c>
      <c r="AA34">
        <v>134.02000000000001</v>
      </c>
      <c r="AB34">
        <v>0</v>
      </c>
      <c r="AC34">
        <v>0</v>
      </c>
      <c r="AD34">
        <v>0</v>
      </c>
      <c r="AE34">
        <v>22.91</v>
      </c>
      <c r="AF34">
        <v>0</v>
      </c>
      <c r="AG34">
        <v>0</v>
      </c>
      <c r="AH34">
        <v>0</v>
      </c>
      <c r="AI34">
        <v>5.85</v>
      </c>
      <c r="AJ34">
        <v>1</v>
      </c>
      <c r="AK34">
        <v>1</v>
      </c>
      <c r="AL34">
        <v>1</v>
      </c>
      <c r="AN34">
        <v>0</v>
      </c>
      <c r="AO34">
        <v>0</v>
      </c>
      <c r="AP34">
        <v>0</v>
      </c>
      <c r="AQ34">
        <v>0</v>
      </c>
      <c r="AR34">
        <v>0</v>
      </c>
      <c r="AS34" t="s">
        <v>3</v>
      </c>
      <c r="AT34">
        <v>8.9166670000000003</v>
      </c>
      <c r="AU34" t="s">
        <v>3</v>
      </c>
      <c r="AV34">
        <v>0</v>
      </c>
      <c r="AW34">
        <v>1</v>
      </c>
      <c r="AX34">
        <v>-1</v>
      </c>
      <c r="AY34">
        <v>0</v>
      </c>
      <c r="AZ34">
        <v>0</v>
      </c>
      <c r="BA34" t="s">
        <v>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Y34*Source!I82</f>
        <v>0.10700000400000001</v>
      </c>
      <c r="CY34">
        <f>AA34</f>
        <v>134.02000000000001</v>
      </c>
      <c r="CZ34">
        <f>AE34</f>
        <v>22.91</v>
      </c>
      <c r="DA34">
        <f>AI34</f>
        <v>5.85</v>
      </c>
      <c r="DB34">
        <f>ROUND(ROUND(AT34*CZ34,2),2)</f>
        <v>204.28</v>
      </c>
      <c r="DC34">
        <f>ROUND(ROUND(AT34*AG34,2),2)</f>
        <v>0</v>
      </c>
    </row>
    <row r="35" spans="1:107">
      <c r="A35">
        <f>ROW(Source!A82)</f>
        <v>82</v>
      </c>
      <c r="B35">
        <v>35863109</v>
      </c>
      <c r="C35">
        <v>35866199</v>
      </c>
      <c r="D35">
        <v>29109411</v>
      </c>
      <c r="E35">
        <v>1</v>
      </c>
      <c r="F35">
        <v>1</v>
      </c>
      <c r="G35">
        <v>1</v>
      </c>
      <c r="H35">
        <v>3</v>
      </c>
      <c r="I35" t="s">
        <v>595</v>
      </c>
      <c r="J35" t="s">
        <v>596</v>
      </c>
      <c r="K35" t="s">
        <v>597</v>
      </c>
      <c r="L35">
        <v>1346</v>
      </c>
      <c r="N35">
        <v>1009</v>
      </c>
      <c r="O35" t="s">
        <v>160</v>
      </c>
      <c r="P35" t="s">
        <v>160</v>
      </c>
      <c r="Q35">
        <v>1</v>
      </c>
      <c r="W35">
        <v>0</v>
      </c>
      <c r="X35">
        <v>-1130535485</v>
      </c>
      <c r="Y35">
        <v>30</v>
      </c>
      <c r="AA35">
        <v>53.91</v>
      </c>
      <c r="AB35">
        <v>0</v>
      </c>
      <c r="AC35">
        <v>0</v>
      </c>
      <c r="AD35">
        <v>0</v>
      </c>
      <c r="AE35">
        <v>15.95</v>
      </c>
      <c r="AF35">
        <v>0</v>
      </c>
      <c r="AG35">
        <v>0</v>
      </c>
      <c r="AH35">
        <v>0</v>
      </c>
      <c r="AI35">
        <v>3.38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30</v>
      </c>
      <c r="AU35" t="s">
        <v>3</v>
      </c>
      <c r="AV35">
        <v>0</v>
      </c>
      <c r="AW35">
        <v>2</v>
      </c>
      <c r="AX35">
        <v>35866215</v>
      </c>
      <c r="AY35">
        <v>1</v>
      </c>
      <c r="AZ35">
        <v>0</v>
      </c>
      <c r="BA35">
        <v>34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Y35*Source!I82</f>
        <v>0.36</v>
      </c>
      <c r="CY35">
        <f>AA35</f>
        <v>53.91</v>
      </c>
      <c r="CZ35">
        <f>AE35</f>
        <v>15.95</v>
      </c>
      <c r="DA35">
        <f>AI35</f>
        <v>3.38</v>
      </c>
      <c r="DB35">
        <f>ROUND(ROUND(AT35*CZ35,2),2)</f>
        <v>478.5</v>
      </c>
      <c r="DC35">
        <f>ROUND(ROUND(AT35*AG35,2),2)</f>
        <v>0</v>
      </c>
    </row>
    <row r="36" spans="1:107">
      <c r="A36">
        <f>ROW(Source!A82)</f>
        <v>82</v>
      </c>
      <c r="B36">
        <v>35863109</v>
      </c>
      <c r="C36">
        <v>35866199</v>
      </c>
      <c r="D36">
        <v>29109648</v>
      </c>
      <c r="E36">
        <v>1</v>
      </c>
      <c r="F36">
        <v>1</v>
      </c>
      <c r="G36">
        <v>1</v>
      </c>
      <c r="H36">
        <v>3</v>
      </c>
      <c r="I36" t="s">
        <v>153</v>
      </c>
      <c r="J36" t="s">
        <v>156</v>
      </c>
      <c r="K36" t="s">
        <v>154</v>
      </c>
      <c r="L36">
        <v>1327</v>
      </c>
      <c r="N36">
        <v>1005</v>
      </c>
      <c r="O36" t="s">
        <v>155</v>
      </c>
      <c r="P36" t="s">
        <v>155</v>
      </c>
      <c r="Q36">
        <v>1</v>
      </c>
      <c r="W36">
        <v>0</v>
      </c>
      <c r="X36">
        <v>-1326923709</v>
      </c>
      <c r="Y36">
        <v>105</v>
      </c>
      <c r="AA36">
        <v>226.72</v>
      </c>
      <c r="AB36">
        <v>0</v>
      </c>
      <c r="AC36">
        <v>0</v>
      </c>
      <c r="AD36">
        <v>0</v>
      </c>
      <c r="AE36">
        <v>377.87</v>
      </c>
      <c r="AF36">
        <v>0</v>
      </c>
      <c r="AG36">
        <v>0</v>
      </c>
      <c r="AH36">
        <v>0</v>
      </c>
      <c r="AI36">
        <v>0.6</v>
      </c>
      <c r="AJ36">
        <v>1</v>
      </c>
      <c r="AK36">
        <v>1</v>
      </c>
      <c r="AL36">
        <v>1</v>
      </c>
      <c r="AN36">
        <v>0</v>
      </c>
      <c r="AO36">
        <v>0</v>
      </c>
      <c r="AP36">
        <v>0</v>
      </c>
      <c r="AQ36">
        <v>0</v>
      </c>
      <c r="AR36">
        <v>0</v>
      </c>
      <c r="AS36" t="s">
        <v>3</v>
      </c>
      <c r="AT36">
        <v>105</v>
      </c>
      <c r="AU36" t="s">
        <v>3</v>
      </c>
      <c r="AV36">
        <v>0</v>
      </c>
      <c r="AW36">
        <v>1</v>
      </c>
      <c r="AX36">
        <v>-1</v>
      </c>
      <c r="AY36">
        <v>0</v>
      </c>
      <c r="AZ36">
        <v>0</v>
      </c>
      <c r="BA36" t="s">
        <v>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Y36*Source!I82</f>
        <v>1.26</v>
      </c>
      <c r="CY36">
        <f>AA36</f>
        <v>226.72</v>
      </c>
      <c r="CZ36">
        <f>AE36</f>
        <v>377.87</v>
      </c>
      <c r="DA36">
        <f>AI36</f>
        <v>0.6</v>
      </c>
      <c r="DB36">
        <f>ROUND(ROUND(AT36*CZ36,2),2)</f>
        <v>39676.35</v>
      </c>
      <c r="DC36">
        <f>ROUND(ROUND(AT36*AG36,2),2)</f>
        <v>0</v>
      </c>
    </row>
    <row r="37" spans="1:107">
      <c r="A37">
        <f>ROW(Source!A85)</f>
        <v>85</v>
      </c>
      <c r="B37">
        <v>35863109</v>
      </c>
      <c r="C37">
        <v>35866220</v>
      </c>
      <c r="D37">
        <v>18410572</v>
      </c>
      <c r="E37">
        <v>1</v>
      </c>
      <c r="F37">
        <v>1</v>
      </c>
      <c r="G37">
        <v>1</v>
      </c>
      <c r="H37">
        <v>1</v>
      </c>
      <c r="I37" t="s">
        <v>598</v>
      </c>
      <c r="J37" t="s">
        <v>3</v>
      </c>
      <c r="K37" t="s">
        <v>599</v>
      </c>
      <c r="L37">
        <v>1369</v>
      </c>
      <c r="N37">
        <v>1013</v>
      </c>
      <c r="O37" t="s">
        <v>561</v>
      </c>
      <c r="P37" t="s">
        <v>561</v>
      </c>
      <c r="Q37">
        <v>1</v>
      </c>
      <c r="W37">
        <v>0</v>
      </c>
      <c r="X37">
        <v>-546915240</v>
      </c>
      <c r="Y37">
        <v>84.11099999999999</v>
      </c>
      <c r="AA37">
        <v>0</v>
      </c>
      <c r="AB37">
        <v>0</v>
      </c>
      <c r="AC37">
        <v>0</v>
      </c>
      <c r="AD37">
        <v>279.16000000000003</v>
      </c>
      <c r="AE37">
        <v>0</v>
      </c>
      <c r="AF37">
        <v>0</v>
      </c>
      <c r="AG37">
        <v>0</v>
      </c>
      <c r="AH37">
        <v>279.16000000000003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1</v>
      </c>
      <c r="AQ37">
        <v>0</v>
      </c>
      <c r="AR37">
        <v>0</v>
      </c>
      <c r="AS37" t="s">
        <v>3</v>
      </c>
      <c r="AT37">
        <v>73.14</v>
      </c>
      <c r="AU37" t="s">
        <v>167</v>
      </c>
      <c r="AV37">
        <v>1</v>
      </c>
      <c r="AW37">
        <v>2</v>
      </c>
      <c r="AX37">
        <v>35866229</v>
      </c>
      <c r="AY37">
        <v>2</v>
      </c>
      <c r="AZ37">
        <v>131072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Y37*Source!I85</f>
        <v>1.6822199999999998</v>
      </c>
      <c r="CY37">
        <f>AD37</f>
        <v>279.16000000000003</v>
      </c>
      <c r="CZ37">
        <f>AH37</f>
        <v>279.16000000000003</v>
      </c>
      <c r="DA37">
        <f>AL37</f>
        <v>1</v>
      </c>
      <c r="DB37">
        <f>ROUND((ROUND(AT37*CZ37,2)*1.15),2)</f>
        <v>23480.42</v>
      </c>
      <c r="DC37">
        <f>ROUND((ROUND(AT37*AG37,2)*1.15),2)</f>
        <v>0</v>
      </c>
    </row>
    <row r="38" spans="1:107">
      <c r="A38">
        <f>ROW(Source!A85)</f>
        <v>85</v>
      </c>
      <c r="B38">
        <v>35863109</v>
      </c>
      <c r="C38">
        <v>35866220</v>
      </c>
      <c r="D38">
        <v>121548</v>
      </c>
      <c r="E38">
        <v>1</v>
      </c>
      <c r="F38">
        <v>1</v>
      </c>
      <c r="G38">
        <v>1</v>
      </c>
      <c r="H38">
        <v>1</v>
      </c>
      <c r="I38" t="s">
        <v>35</v>
      </c>
      <c r="J38" t="s">
        <v>3</v>
      </c>
      <c r="K38" t="s">
        <v>562</v>
      </c>
      <c r="L38">
        <v>608254</v>
      </c>
      <c r="N38">
        <v>1013</v>
      </c>
      <c r="O38" t="s">
        <v>563</v>
      </c>
      <c r="P38" t="s">
        <v>563</v>
      </c>
      <c r="Q38">
        <v>1</v>
      </c>
      <c r="W38">
        <v>0</v>
      </c>
      <c r="X38">
        <v>-185737400</v>
      </c>
      <c r="Y38">
        <v>1.7125000000000001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1</v>
      </c>
      <c r="AQ38">
        <v>0</v>
      </c>
      <c r="AR38">
        <v>0</v>
      </c>
      <c r="AS38" t="s">
        <v>3</v>
      </c>
      <c r="AT38">
        <v>1.37</v>
      </c>
      <c r="AU38" t="s">
        <v>166</v>
      </c>
      <c r="AV38">
        <v>2</v>
      </c>
      <c r="AW38">
        <v>2</v>
      </c>
      <c r="AX38">
        <v>35866230</v>
      </c>
      <c r="AY38">
        <v>1</v>
      </c>
      <c r="AZ38">
        <v>0</v>
      </c>
      <c r="BA38">
        <v>38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Y38*Source!I85</f>
        <v>3.4250000000000003E-2</v>
      </c>
      <c r="CY38">
        <f>AD38</f>
        <v>0</v>
      </c>
      <c r="CZ38">
        <f>AH38</f>
        <v>0</v>
      </c>
      <c r="DA38">
        <f>AL38</f>
        <v>1</v>
      </c>
      <c r="DB38">
        <f>ROUND((ROUND(AT38*CZ38,2)*1.25),2)</f>
        <v>0</v>
      </c>
      <c r="DC38">
        <f>ROUND((ROUND(AT38*AG38,2)*1.25),2)</f>
        <v>0</v>
      </c>
    </row>
    <row r="39" spans="1:107">
      <c r="A39">
        <f>ROW(Source!A85)</f>
        <v>85</v>
      </c>
      <c r="B39">
        <v>35863109</v>
      </c>
      <c r="C39">
        <v>35866220</v>
      </c>
      <c r="D39">
        <v>29172379</v>
      </c>
      <c r="E39">
        <v>1</v>
      </c>
      <c r="F39">
        <v>1</v>
      </c>
      <c r="G39">
        <v>1</v>
      </c>
      <c r="H39">
        <v>2</v>
      </c>
      <c r="I39" t="s">
        <v>600</v>
      </c>
      <c r="J39" t="s">
        <v>601</v>
      </c>
      <c r="K39" t="s">
        <v>602</v>
      </c>
      <c r="L39">
        <v>1368</v>
      </c>
      <c r="N39">
        <v>1011</v>
      </c>
      <c r="O39" t="s">
        <v>567</v>
      </c>
      <c r="P39" t="s">
        <v>567</v>
      </c>
      <c r="Q39">
        <v>1</v>
      </c>
      <c r="W39">
        <v>0</v>
      </c>
      <c r="X39">
        <v>-151619853</v>
      </c>
      <c r="Y39">
        <v>1.7125000000000001</v>
      </c>
      <c r="AA39">
        <v>0</v>
      </c>
      <c r="AB39">
        <v>1102.08</v>
      </c>
      <c r="AC39">
        <v>446.18</v>
      </c>
      <c r="AD39">
        <v>0</v>
      </c>
      <c r="AE39">
        <v>0</v>
      </c>
      <c r="AF39">
        <v>112</v>
      </c>
      <c r="AG39">
        <v>13.5</v>
      </c>
      <c r="AH39">
        <v>0</v>
      </c>
      <c r="AI39">
        <v>1</v>
      </c>
      <c r="AJ39">
        <v>9.84</v>
      </c>
      <c r="AK39">
        <v>33.049999999999997</v>
      </c>
      <c r="AL39">
        <v>1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3</v>
      </c>
      <c r="AT39">
        <v>1.37</v>
      </c>
      <c r="AU39" t="s">
        <v>166</v>
      </c>
      <c r="AV39">
        <v>0</v>
      </c>
      <c r="AW39">
        <v>2</v>
      </c>
      <c r="AX39">
        <v>35866231</v>
      </c>
      <c r="AY39">
        <v>1</v>
      </c>
      <c r="AZ39">
        <v>0</v>
      </c>
      <c r="BA39">
        <v>39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Y39*Source!I85</f>
        <v>3.4250000000000003E-2</v>
      </c>
      <c r="CY39">
        <f>AB39</f>
        <v>1102.08</v>
      </c>
      <c r="CZ39">
        <f>AF39</f>
        <v>112</v>
      </c>
      <c r="DA39">
        <f>AJ39</f>
        <v>9.84</v>
      </c>
      <c r="DB39">
        <f>ROUND((ROUND(AT39*CZ39,2)*1.25),2)</f>
        <v>191.8</v>
      </c>
      <c r="DC39">
        <f>ROUND((ROUND(AT39*AG39,2)*1.25),2)</f>
        <v>23.13</v>
      </c>
    </row>
    <row r="40" spans="1:107">
      <c r="A40">
        <f>ROW(Source!A85)</f>
        <v>85</v>
      </c>
      <c r="B40">
        <v>35863109</v>
      </c>
      <c r="C40">
        <v>35866220</v>
      </c>
      <c r="D40">
        <v>29174913</v>
      </c>
      <c r="E40">
        <v>1</v>
      </c>
      <c r="F40">
        <v>1</v>
      </c>
      <c r="G40">
        <v>1</v>
      </c>
      <c r="H40">
        <v>2</v>
      </c>
      <c r="I40" t="s">
        <v>578</v>
      </c>
      <c r="J40" t="s">
        <v>579</v>
      </c>
      <c r="K40" t="s">
        <v>580</v>
      </c>
      <c r="L40">
        <v>1368</v>
      </c>
      <c r="N40">
        <v>1011</v>
      </c>
      <c r="O40" t="s">
        <v>567</v>
      </c>
      <c r="P40" t="s">
        <v>567</v>
      </c>
      <c r="Q40">
        <v>1</v>
      </c>
      <c r="W40">
        <v>0</v>
      </c>
      <c r="X40">
        <v>458544584</v>
      </c>
      <c r="Y40">
        <v>2.5750000000000002</v>
      </c>
      <c r="AA40">
        <v>0</v>
      </c>
      <c r="AB40">
        <v>932.72</v>
      </c>
      <c r="AC40">
        <v>383.38</v>
      </c>
      <c r="AD40">
        <v>0</v>
      </c>
      <c r="AE40">
        <v>0</v>
      </c>
      <c r="AF40">
        <v>87.17</v>
      </c>
      <c r="AG40">
        <v>11.6</v>
      </c>
      <c r="AH40">
        <v>0</v>
      </c>
      <c r="AI40">
        <v>1</v>
      </c>
      <c r="AJ40">
        <v>10.7</v>
      </c>
      <c r="AK40">
        <v>33.049999999999997</v>
      </c>
      <c r="AL40">
        <v>1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2.06</v>
      </c>
      <c r="AU40" t="s">
        <v>166</v>
      </c>
      <c r="AV40">
        <v>0</v>
      </c>
      <c r="AW40">
        <v>2</v>
      </c>
      <c r="AX40">
        <v>35866232</v>
      </c>
      <c r="AY40">
        <v>1</v>
      </c>
      <c r="AZ40">
        <v>0</v>
      </c>
      <c r="BA40">
        <v>40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Y40*Source!I85</f>
        <v>5.1500000000000004E-2</v>
      </c>
      <c r="CY40">
        <f>AB40</f>
        <v>932.72</v>
      </c>
      <c r="CZ40">
        <f>AF40</f>
        <v>87.17</v>
      </c>
      <c r="DA40">
        <f>AJ40</f>
        <v>10.7</v>
      </c>
      <c r="DB40">
        <f>ROUND((ROUND(AT40*CZ40,2)*1.25),2)</f>
        <v>224.46</v>
      </c>
      <c r="DC40">
        <f>ROUND((ROUND(AT40*AG40,2)*1.25),2)</f>
        <v>29.88</v>
      </c>
    </row>
    <row r="41" spans="1:107">
      <c r="A41">
        <f>ROW(Source!A85)</f>
        <v>85</v>
      </c>
      <c r="B41">
        <v>35863109</v>
      </c>
      <c r="C41">
        <v>35866220</v>
      </c>
      <c r="D41">
        <v>29114836</v>
      </c>
      <c r="E41">
        <v>1</v>
      </c>
      <c r="F41">
        <v>1</v>
      </c>
      <c r="G41">
        <v>1</v>
      </c>
      <c r="H41">
        <v>3</v>
      </c>
      <c r="I41" t="s">
        <v>168</v>
      </c>
      <c r="J41" t="s">
        <v>171</v>
      </c>
      <c r="K41" t="s">
        <v>169</v>
      </c>
      <c r="L41">
        <v>1035</v>
      </c>
      <c r="N41">
        <v>1013</v>
      </c>
      <c r="O41" t="s">
        <v>170</v>
      </c>
      <c r="P41" t="s">
        <v>170</v>
      </c>
      <c r="Q41">
        <v>1</v>
      </c>
      <c r="W41">
        <v>0</v>
      </c>
      <c r="X41">
        <v>-1252999712</v>
      </c>
      <c r="Y41">
        <v>50</v>
      </c>
      <c r="AA41">
        <v>196.01</v>
      </c>
      <c r="AB41">
        <v>0</v>
      </c>
      <c r="AC41">
        <v>0</v>
      </c>
      <c r="AD41">
        <v>0</v>
      </c>
      <c r="AE41">
        <v>94.69</v>
      </c>
      <c r="AF41">
        <v>0</v>
      </c>
      <c r="AG41">
        <v>0</v>
      </c>
      <c r="AH41">
        <v>0</v>
      </c>
      <c r="AI41">
        <v>2.0699999999999998</v>
      </c>
      <c r="AJ41">
        <v>1</v>
      </c>
      <c r="AK41">
        <v>1</v>
      </c>
      <c r="AL41">
        <v>1</v>
      </c>
      <c r="AN41">
        <v>0</v>
      </c>
      <c r="AO41">
        <v>0</v>
      </c>
      <c r="AP41">
        <v>0</v>
      </c>
      <c r="AQ41">
        <v>0</v>
      </c>
      <c r="AR41">
        <v>0</v>
      </c>
      <c r="AS41" t="s">
        <v>3</v>
      </c>
      <c r="AT41">
        <v>50</v>
      </c>
      <c r="AU41" t="s">
        <v>3</v>
      </c>
      <c r="AV41">
        <v>0</v>
      </c>
      <c r="AW41">
        <v>1</v>
      </c>
      <c r="AX41">
        <v>-1</v>
      </c>
      <c r="AY41">
        <v>0</v>
      </c>
      <c r="AZ41">
        <v>0</v>
      </c>
      <c r="BA41" t="s">
        <v>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Y41*Source!I85</f>
        <v>1</v>
      </c>
      <c r="CY41">
        <f>AA41</f>
        <v>196.01</v>
      </c>
      <c r="CZ41">
        <f>AE41</f>
        <v>94.69</v>
      </c>
      <c r="DA41">
        <f>AI41</f>
        <v>2.0699999999999998</v>
      </c>
      <c r="DB41">
        <f t="shared" ref="DB41:DB48" si="2">ROUND(ROUND(AT41*CZ41,2),2)</f>
        <v>4734.5</v>
      </c>
      <c r="DC41">
        <f t="shared" ref="DC41:DC48" si="3">ROUND(ROUND(AT41*AG41,2),2)</f>
        <v>0</v>
      </c>
    </row>
    <row r="42" spans="1:107">
      <c r="A42">
        <f>ROW(Source!A85)</f>
        <v>85</v>
      </c>
      <c r="B42">
        <v>35863109</v>
      </c>
      <c r="C42">
        <v>35866220</v>
      </c>
      <c r="D42">
        <v>29114332</v>
      </c>
      <c r="E42">
        <v>1</v>
      </c>
      <c r="F42">
        <v>1</v>
      </c>
      <c r="G42">
        <v>1</v>
      </c>
      <c r="H42">
        <v>3</v>
      </c>
      <c r="I42" t="s">
        <v>603</v>
      </c>
      <c r="J42" t="s">
        <v>604</v>
      </c>
      <c r="K42" t="s">
        <v>605</v>
      </c>
      <c r="L42">
        <v>1348</v>
      </c>
      <c r="N42">
        <v>1009</v>
      </c>
      <c r="O42" t="s">
        <v>30</v>
      </c>
      <c r="P42" t="s">
        <v>30</v>
      </c>
      <c r="Q42">
        <v>1000</v>
      </c>
      <c r="W42">
        <v>0</v>
      </c>
      <c r="X42">
        <v>233971917</v>
      </c>
      <c r="Y42">
        <v>3.3999999999999998E-3</v>
      </c>
      <c r="AA42">
        <v>54619.68</v>
      </c>
      <c r="AB42">
        <v>0</v>
      </c>
      <c r="AC42">
        <v>0</v>
      </c>
      <c r="AD42">
        <v>0</v>
      </c>
      <c r="AE42">
        <v>11978</v>
      </c>
      <c r="AF42">
        <v>0</v>
      </c>
      <c r="AG42">
        <v>0</v>
      </c>
      <c r="AH42">
        <v>0</v>
      </c>
      <c r="AI42">
        <v>4.5599999999999996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0</v>
      </c>
      <c r="AQ42">
        <v>0</v>
      </c>
      <c r="AR42">
        <v>0</v>
      </c>
      <c r="AS42" t="s">
        <v>3</v>
      </c>
      <c r="AT42">
        <v>3.3999999999999998E-3</v>
      </c>
      <c r="AU42" t="s">
        <v>3</v>
      </c>
      <c r="AV42">
        <v>0</v>
      </c>
      <c r="AW42">
        <v>2</v>
      </c>
      <c r="AX42">
        <v>35866233</v>
      </c>
      <c r="AY42">
        <v>1</v>
      </c>
      <c r="AZ42">
        <v>0</v>
      </c>
      <c r="BA42">
        <v>41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Y42*Source!I85</f>
        <v>6.7999999999999999E-5</v>
      </c>
      <c r="CY42">
        <f>AA42</f>
        <v>54619.68</v>
      </c>
      <c r="CZ42">
        <f>AE42</f>
        <v>11978</v>
      </c>
      <c r="DA42">
        <f>AI42</f>
        <v>4.5599999999999996</v>
      </c>
      <c r="DB42">
        <f t="shared" si="2"/>
        <v>40.729999999999997</v>
      </c>
      <c r="DC42">
        <f t="shared" si="3"/>
        <v>0</v>
      </c>
    </row>
    <row r="43" spans="1:107">
      <c r="A43">
        <f>ROW(Source!A85)</f>
        <v>85</v>
      </c>
      <c r="B43">
        <v>35863109</v>
      </c>
      <c r="C43">
        <v>35866220</v>
      </c>
      <c r="D43">
        <v>29130561</v>
      </c>
      <c r="E43">
        <v>1</v>
      </c>
      <c r="F43">
        <v>1</v>
      </c>
      <c r="G43">
        <v>1</v>
      </c>
      <c r="H43">
        <v>3</v>
      </c>
      <c r="I43" t="s">
        <v>177</v>
      </c>
      <c r="J43" t="s">
        <v>179</v>
      </c>
      <c r="K43" t="s">
        <v>178</v>
      </c>
      <c r="L43">
        <v>1327</v>
      </c>
      <c r="N43">
        <v>1005</v>
      </c>
      <c r="O43" t="s">
        <v>155</v>
      </c>
      <c r="P43" t="s">
        <v>155</v>
      </c>
      <c r="Q43">
        <v>1</v>
      </c>
      <c r="W43">
        <v>1</v>
      </c>
      <c r="X43">
        <v>-172969429</v>
      </c>
      <c r="Y43">
        <v>-100</v>
      </c>
      <c r="AA43">
        <v>1039.1400000000001</v>
      </c>
      <c r="AB43">
        <v>0</v>
      </c>
      <c r="AC43">
        <v>0</v>
      </c>
      <c r="AD43">
        <v>0</v>
      </c>
      <c r="AE43">
        <v>207</v>
      </c>
      <c r="AF43">
        <v>0</v>
      </c>
      <c r="AG43">
        <v>0</v>
      </c>
      <c r="AH43">
        <v>0</v>
      </c>
      <c r="AI43">
        <v>5.0199999999999996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3</v>
      </c>
      <c r="AT43">
        <v>-100</v>
      </c>
      <c r="AU43" t="s">
        <v>3</v>
      </c>
      <c r="AV43">
        <v>0</v>
      </c>
      <c r="AW43">
        <v>2</v>
      </c>
      <c r="AX43">
        <v>35866235</v>
      </c>
      <c r="AY43">
        <v>1</v>
      </c>
      <c r="AZ43">
        <v>6144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Y43*Source!I85</f>
        <v>-2</v>
      </c>
      <c r="CY43">
        <f>AA43</f>
        <v>1039.1400000000001</v>
      </c>
      <c r="CZ43">
        <f>AE43</f>
        <v>207</v>
      </c>
      <c r="DA43">
        <f>AI43</f>
        <v>5.0199999999999996</v>
      </c>
      <c r="DB43">
        <f t="shared" si="2"/>
        <v>-20700</v>
      </c>
      <c r="DC43">
        <f t="shared" si="3"/>
        <v>0</v>
      </c>
    </row>
    <row r="44" spans="1:107">
      <c r="A44">
        <f>ROW(Source!A85)</f>
        <v>85</v>
      </c>
      <c r="B44">
        <v>35863109</v>
      </c>
      <c r="C44">
        <v>35866220</v>
      </c>
      <c r="D44">
        <v>29130519</v>
      </c>
      <c r="E44">
        <v>1</v>
      </c>
      <c r="F44">
        <v>1</v>
      </c>
      <c r="G44">
        <v>1</v>
      </c>
      <c r="H44">
        <v>3</v>
      </c>
      <c r="I44" t="s">
        <v>173</v>
      </c>
      <c r="J44" t="s">
        <v>175</v>
      </c>
      <c r="K44" t="s">
        <v>174</v>
      </c>
      <c r="L44">
        <v>1327</v>
      </c>
      <c r="N44">
        <v>1005</v>
      </c>
      <c r="O44" t="s">
        <v>155</v>
      </c>
      <c r="P44" t="s">
        <v>155</v>
      </c>
      <c r="Q44">
        <v>1</v>
      </c>
      <c r="W44">
        <v>0</v>
      </c>
      <c r="X44">
        <v>-1775669208</v>
      </c>
      <c r="Y44">
        <v>100</v>
      </c>
      <c r="AA44">
        <v>11067.52</v>
      </c>
      <c r="AB44">
        <v>0</v>
      </c>
      <c r="AC44">
        <v>0</v>
      </c>
      <c r="AD44">
        <v>0</v>
      </c>
      <c r="AE44">
        <v>4535.87</v>
      </c>
      <c r="AF44">
        <v>0</v>
      </c>
      <c r="AG44">
        <v>0</v>
      </c>
      <c r="AH44">
        <v>0</v>
      </c>
      <c r="AI44">
        <v>2.44</v>
      </c>
      <c r="AJ44">
        <v>1</v>
      </c>
      <c r="AK44">
        <v>1</v>
      </c>
      <c r="AL44">
        <v>1</v>
      </c>
      <c r="AN44">
        <v>0</v>
      </c>
      <c r="AO44">
        <v>0</v>
      </c>
      <c r="AP44">
        <v>0</v>
      </c>
      <c r="AQ44">
        <v>0</v>
      </c>
      <c r="AR44">
        <v>0</v>
      </c>
      <c r="AS44" t="s">
        <v>3</v>
      </c>
      <c r="AT44">
        <v>100</v>
      </c>
      <c r="AU44" t="s">
        <v>3</v>
      </c>
      <c r="AV44">
        <v>0</v>
      </c>
      <c r="AW44">
        <v>1</v>
      </c>
      <c r="AX44">
        <v>-1</v>
      </c>
      <c r="AY44">
        <v>0</v>
      </c>
      <c r="AZ44">
        <v>0</v>
      </c>
      <c r="BA44" t="s">
        <v>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Y44*Source!I85</f>
        <v>2</v>
      </c>
      <c r="CY44">
        <f>AA44</f>
        <v>11067.52</v>
      </c>
      <c r="CZ44">
        <f>AE44</f>
        <v>4535.87</v>
      </c>
      <c r="DA44">
        <f>AI44</f>
        <v>2.44</v>
      </c>
      <c r="DB44">
        <f t="shared" si="2"/>
        <v>453587</v>
      </c>
      <c r="DC44">
        <f t="shared" si="3"/>
        <v>0</v>
      </c>
    </row>
    <row r="45" spans="1:107">
      <c r="A45">
        <f>ROW(Source!A89)</f>
        <v>89</v>
      </c>
      <c r="B45">
        <v>35863109</v>
      </c>
      <c r="C45">
        <v>35866239</v>
      </c>
      <c r="D45">
        <v>18408291</v>
      </c>
      <c r="E45">
        <v>1</v>
      </c>
      <c r="F45">
        <v>1</v>
      </c>
      <c r="G45">
        <v>1</v>
      </c>
      <c r="H45">
        <v>1</v>
      </c>
      <c r="I45" t="s">
        <v>606</v>
      </c>
      <c r="J45" t="s">
        <v>3</v>
      </c>
      <c r="K45" t="s">
        <v>607</v>
      </c>
      <c r="L45">
        <v>1369</v>
      </c>
      <c r="N45">
        <v>1013</v>
      </c>
      <c r="O45" t="s">
        <v>561</v>
      </c>
      <c r="P45" t="s">
        <v>561</v>
      </c>
      <c r="Q45">
        <v>1</v>
      </c>
      <c r="W45">
        <v>0</v>
      </c>
      <c r="X45">
        <v>1933892413</v>
      </c>
      <c r="Y45">
        <v>7.82</v>
      </c>
      <c r="AA45">
        <v>0</v>
      </c>
      <c r="AB45">
        <v>0</v>
      </c>
      <c r="AC45">
        <v>0</v>
      </c>
      <c r="AD45">
        <v>260.95999999999998</v>
      </c>
      <c r="AE45">
        <v>0</v>
      </c>
      <c r="AF45">
        <v>0</v>
      </c>
      <c r="AG45">
        <v>0</v>
      </c>
      <c r="AH45">
        <v>260.95999999999998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3</v>
      </c>
      <c r="AT45">
        <v>7.82</v>
      </c>
      <c r="AU45" t="s">
        <v>3</v>
      </c>
      <c r="AV45">
        <v>1</v>
      </c>
      <c r="AW45">
        <v>2</v>
      </c>
      <c r="AX45">
        <v>35866244</v>
      </c>
      <c r="AY45">
        <v>1</v>
      </c>
      <c r="AZ45">
        <v>0</v>
      </c>
      <c r="BA45">
        <v>44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Y45*Source!I89</f>
        <v>0.39100000000000001</v>
      </c>
      <c r="CY45">
        <f>AD45</f>
        <v>260.95999999999998</v>
      </c>
      <c r="CZ45">
        <f>AH45</f>
        <v>260.95999999999998</v>
      </c>
      <c r="DA45">
        <f>AL45</f>
        <v>1</v>
      </c>
      <c r="DB45">
        <f t="shared" si="2"/>
        <v>2040.71</v>
      </c>
      <c r="DC45">
        <f t="shared" si="3"/>
        <v>0</v>
      </c>
    </row>
    <row r="46" spans="1:107">
      <c r="A46">
        <f>ROW(Source!A89)</f>
        <v>89</v>
      </c>
      <c r="B46">
        <v>35863109</v>
      </c>
      <c r="C46">
        <v>35866239</v>
      </c>
      <c r="D46">
        <v>29174913</v>
      </c>
      <c r="E46">
        <v>1</v>
      </c>
      <c r="F46">
        <v>1</v>
      </c>
      <c r="G46">
        <v>1</v>
      </c>
      <c r="H46">
        <v>2</v>
      </c>
      <c r="I46" t="s">
        <v>578</v>
      </c>
      <c r="J46" t="s">
        <v>579</v>
      </c>
      <c r="K46" t="s">
        <v>580</v>
      </c>
      <c r="L46">
        <v>1368</v>
      </c>
      <c r="N46">
        <v>1011</v>
      </c>
      <c r="O46" t="s">
        <v>567</v>
      </c>
      <c r="P46" t="s">
        <v>567</v>
      </c>
      <c r="Q46">
        <v>1</v>
      </c>
      <c r="W46">
        <v>0</v>
      </c>
      <c r="X46">
        <v>458544584</v>
      </c>
      <c r="Y46">
        <v>0.04</v>
      </c>
      <c r="AA46">
        <v>0</v>
      </c>
      <c r="AB46">
        <v>932.72</v>
      </c>
      <c r="AC46">
        <v>383.38</v>
      </c>
      <c r="AD46">
        <v>0</v>
      </c>
      <c r="AE46">
        <v>0</v>
      </c>
      <c r="AF46">
        <v>87.17</v>
      </c>
      <c r="AG46">
        <v>11.6</v>
      </c>
      <c r="AH46">
        <v>0</v>
      </c>
      <c r="AI46">
        <v>1</v>
      </c>
      <c r="AJ46">
        <v>10.7</v>
      </c>
      <c r="AK46">
        <v>33.049999999999997</v>
      </c>
      <c r="AL46">
        <v>1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3</v>
      </c>
      <c r="AT46">
        <v>0.04</v>
      </c>
      <c r="AU46" t="s">
        <v>3</v>
      </c>
      <c r="AV46">
        <v>0</v>
      </c>
      <c r="AW46">
        <v>2</v>
      </c>
      <c r="AX46">
        <v>35866245</v>
      </c>
      <c r="AY46">
        <v>1</v>
      </c>
      <c r="AZ46">
        <v>0</v>
      </c>
      <c r="BA46">
        <v>45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Y46*Source!I89</f>
        <v>2E-3</v>
      </c>
      <c r="CY46">
        <f>AB46</f>
        <v>932.72</v>
      </c>
      <c r="CZ46">
        <f>AF46</f>
        <v>87.17</v>
      </c>
      <c r="DA46">
        <f>AJ46</f>
        <v>10.7</v>
      </c>
      <c r="DB46">
        <f t="shared" si="2"/>
        <v>3.49</v>
      </c>
      <c r="DC46">
        <f t="shared" si="3"/>
        <v>0.46</v>
      </c>
    </row>
    <row r="47" spans="1:107">
      <c r="A47">
        <f>ROW(Source!A89)</f>
        <v>89</v>
      </c>
      <c r="B47">
        <v>35863109</v>
      </c>
      <c r="C47">
        <v>35866239</v>
      </c>
      <c r="D47">
        <v>29114332</v>
      </c>
      <c r="E47">
        <v>1</v>
      </c>
      <c r="F47">
        <v>1</v>
      </c>
      <c r="G47">
        <v>1</v>
      </c>
      <c r="H47">
        <v>3</v>
      </c>
      <c r="I47" t="s">
        <v>603</v>
      </c>
      <c r="J47" t="s">
        <v>604</v>
      </c>
      <c r="K47" t="s">
        <v>605</v>
      </c>
      <c r="L47">
        <v>1348</v>
      </c>
      <c r="N47">
        <v>1009</v>
      </c>
      <c r="O47" t="s">
        <v>30</v>
      </c>
      <c r="P47" t="s">
        <v>30</v>
      </c>
      <c r="Q47">
        <v>1000</v>
      </c>
      <c r="W47">
        <v>0</v>
      </c>
      <c r="X47">
        <v>233971917</v>
      </c>
      <c r="Y47">
        <v>7.1000000000000002E-4</v>
      </c>
      <c r="AA47">
        <v>54619.68</v>
      </c>
      <c r="AB47">
        <v>0</v>
      </c>
      <c r="AC47">
        <v>0</v>
      </c>
      <c r="AD47">
        <v>0</v>
      </c>
      <c r="AE47">
        <v>11978</v>
      </c>
      <c r="AF47">
        <v>0</v>
      </c>
      <c r="AG47">
        <v>0</v>
      </c>
      <c r="AH47">
        <v>0</v>
      </c>
      <c r="AI47">
        <v>4.5599999999999996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7.1000000000000002E-4</v>
      </c>
      <c r="AU47" t="s">
        <v>3</v>
      </c>
      <c r="AV47">
        <v>0</v>
      </c>
      <c r="AW47">
        <v>2</v>
      </c>
      <c r="AX47">
        <v>35866246</v>
      </c>
      <c r="AY47">
        <v>1</v>
      </c>
      <c r="AZ47">
        <v>0</v>
      </c>
      <c r="BA47">
        <v>46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Y47*Source!I89</f>
        <v>3.5500000000000002E-5</v>
      </c>
      <c r="CY47">
        <f>AA47</f>
        <v>54619.68</v>
      </c>
      <c r="CZ47">
        <f>AE47</f>
        <v>11978</v>
      </c>
      <c r="DA47">
        <f>AI47</f>
        <v>4.5599999999999996</v>
      </c>
      <c r="DB47">
        <f t="shared" si="2"/>
        <v>8.5</v>
      </c>
      <c r="DC47">
        <f t="shared" si="3"/>
        <v>0</v>
      </c>
    </row>
    <row r="48" spans="1:107">
      <c r="A48">
        <f>ROW(Source!A89)</f>
        <v>89</v>
      </c>
      <c r="B48">
        <v>35863109</v>
      </c>
      <c r="C48">
        <v>35866239</v>
      </c>
      <c r="D48">
        <v>29131015</v>
      </c>
      <c r="E48">
        <v>1</v>
      </c>
      <c r="F48">
        <v>1</v>
      </c>
      <c r="G48">
        <v>1</v>
      </c>
      <c r="H48">
        <v>3</v>
      </c>
      <c r="I48" t="s">
        <v>608</v>
      </c>
      <c r="J48" t="s">
        <v>609</v>
      </c>
      <c r="K48" t="s">
        <v>610</v>
      </c>
      <c r="L48">
        <v>1301</v>
      </c>
      <c r="N48">
        <v>1003</v>
      </c>
      <c r="O48" t="s">
        <v>142</v>
      </c>
      <c r="P48" t="s">
        <v>142</v>
      </c>
      <c r="Q48">
        <v>1</v>
      </c>
      <c r="W48">
        <v>0</v>
      </c>
      <c r="X48">
        <v>-497354979</v>
      </c>
      <c r="Y48">
        <v>112</v>
      </c>
      <c r="AA48">
        <v>32.03</v>
      </c>
      <c r="AB48">
        <v>0</v>
      </c>
      <c r="AC48">
        <v>0</v>
      </c>
      <c r="AD48">
        <v>0</v>
      </c>
      <c r="AE48">
        <v>3.93</v>
      </c>
      <c r="AF48">
        <v>0</v>
      </c>
      <c r="AG48">
        <v>0</v>
      </c>
      <c r="AH48">
        <v>0</v>
      </c>
      <c r="AI48">
        <v>8.15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112</v>
      </c>
      <c r="AU48" t="s">
        <v>3</v>
      </c>
      <c r="AV48">
        <v>0</v>
      </c>
      <c r="AW48">
        <v>2</v>
      </c>
      <c r="AX48">
        <v>35866247</v>
      </c>
      <c r="AY48">
        <v>1</v>
      </c>
      <c r="AZ48">
        <v>0</v>
      </c>
      <c r="BA48">
        <v>47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Y48*Source!I89</f>
        <v>5.6000000000000005</v>
      </c>
      <c r="CY48">
        <f>AA48</f>
        <v>32.03</v>
      </c>
      <c r="CZ48">
        <f>AE48</f>
        <v>3.93</v>
      </c>
      <c r="DA48">
        <f>AI48</f>
        <v>8.15</v>
      </c>
      <c r="DB48">
        <f t="shared" si="2"/>
        <v>440.16</v>
      </c>
      <c r="DC48">
        <f t="shared" si="3"/>
        <v>0</v>
      </c>
    </row>
    <row r="49" spans="1:107">
      <c r="A49">
        <f>ROW(Source!A90)</f>
        <v>90</v>
      </c>
      <c r="B49">
        <v>35863109</v>
      </c>
      <c r="C49">
        <v>35866248</v>
      </c>
      <c r="D49">
        <v>18407150</v>
      </c>
      <c r="E49">
        <v>1</v>
      </c>
      <c r="F49">
        <v>1</v>
      </c>
      <c r="G49">
        <v>1</v>
      </c>
      <c r="H49">
        <v>1</v>
      </c>
      <c r="I49" t="s">
        <v>576</v>
      </c>
      <c r="J49" t="s">
        <v>3</v>
      </c>
      <c r="K49" t="s">
        <v>577</v>
      </c>
      <c r="L49">
        <v>1369</v>
      </c>
      <c r="N49">
        <v>1013</v>
      </c>
      <c r="O49" t="s">
        <v>561</v>
      </c>
      <c r="P49" t="s">
        <v>561</v>
      </c>
      <c r="Q49">
        <v>1</v>
      </c>
      <c r="W49">
        <v>0</v>
      </c>
      <c r="X49">
        <v>-931037793</v>
      </c>
      <c r="Y49">
        <v>41.100999999999999</v>
      </c>
      <c r="AA49">
        <v>0</v>
      </c>
      <c r="AB49">
        <v>0</v>
      </c>
      <c r="AC49">
        <v>0</v>
      </c>
      <c r="AD49">
        <v>272.45</v>
      </c>
      <c r="AE49">
        <v>0</v>
      </c>
      <c r="AF49">
        <v>0</v>
      </c>
      <c r="AG49">
        <v>0</v>
      </c>
      <c r="AH49">
        <v>272.45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3</v>
      </c>
      <c r="AT49">
        <v>35.74</v>
      </c>
      <c r="AU49" t="s">
        <v>134</v>
      </c>
      <c r="AV49">
        <v>1</v>
      </c>
      <c r="AW49">
        <v>2</v>
      </c>
      <c r="AX49">
        <v>36144820</v>
      </c>
      <c r="AY49">
        <v>1</v>
      </c>
      <c r="AZ49">
        <v>0</v>
      </c>
      <c r="BA49">
        <v>48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Y49*Source!I90</f>
        <v>5.7541400000000005</v>
      </c>
      <c r="CY49">
        <f>AD49</f>
        <v>272.45</v>
      </c>
      <c r="CZ49">
        <f>AH49</f>
        <v>272.45</v>
      </c>
      <c r="DA49">
        <f>AL49</f>
        <v>1</v>
      </c>
      <c r="DB49">
        <f>ROUND((ROUND(AT49*CZ49,2)*1.15),2)</f>
        <v>11197.96</v>
      </c>
      <c r="DC49">
        <f>ROUND((ROUND(AT49*AG49,2)*1.15),2)</f>
        <v>0</v>
      </c>
    </row>
    <row r="50" spans="1:107">
      <c r="A50">
        <f>ROW(Source!A90)</f>
        <v>90</v>
      </c>
      <c r="B50">
        <v>35863109</v>
      </c>
      <c r="C50">
        <v>35866248</v>
      </c>
      <c r="D50">
        <v>121548</v>
      </c>
      <c r="E50">
        <v>1</v>
      </c>
      <c r="F50">
        <v>1</v>
      </c>
      <c r="G50">
        <v>1</v>
      </c>
      <c r="H50">
        <v>1</v>
      </c>
      <c r="I50" t="s">
        <v>35</v>
      </c>
      <c r="J50" t="s">
        <v>3</v>
      </c>
      <c r="K50" t="s">
        <v>562</v>
      </c>
      <c r="L50">
        <v>608254</v>
      </c>
      <c r="N50">
        <v>1013</v>
      </c>
      <c r="O50" t="s">
        <v>563</v>
      </c>
      <c r="P50" t="s">
        <v>563</v>
      </c>
      <c r="Q50">
        <v>1</v>
      </c>
      <c r="W50">
        <v>0</v>
      </c>
      <c r="X50">
        <v>-185737400</v>
      </c>
      <c r="Y50">
        <v>0.22499999999999998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1</v>
      </c>
      <c r="AQ50">
        <v>0</v>
      </c>
      <c r="AR50">
        <v>0</v>
      </c>
      <c r="AS50" t="s">
        <v>3</v>
      </c>
      <c r="AT50">
        <v>0.18</v>
      </c>
      <c r="AU50" t="s">
        <v>133</v>
      </c>
      <c r="AV50">
        <v>2</v>
      </c>
      <c r="AW50">
        <v>2</v>
      </c>
      <c r="AX50">
        <v>36144821</v>
      </c>
      <c r="AY50">
        <v>1</v>
      </c>
      <c r="AZ50">
        <v>0</v>
      </c>
      <c r="BA50">
        <v>49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Y50*Source!I90</f>
        <v>3.15E-2</v>
      </c>
      <c r="CY50">
        <f>AD50</f>
        <v>0</v>
      </c>
      <c r="CZ50">
        <f>AH50</f>
        <v>0</v>
      </c>
      <c r="DA50">
        <f>AL50</f>
        <v>1</v>
      </c>
      <c r="DB50">
        <f>ROUND((ROUND(AT50*CZ50,2)*1.25),2)</f>
        <v>0</v>
      </c>
      <c r="DC50">
        <f>ROUND((ROUND(AT50*AG50,2)*1.25),2)</f>
        <v>0</v>
      </c>
    </row>
    <row r="51" spans="1:107">
      <c r="A51">
        <f>ROW(Source!A90)</f>
        <v>90</v>
      </c>
      <c r="B51">
        <v>35863109</v>
      </c>
      <c r="C51">
        <v>35866248</v>
      </c>
      <c r="D51">
        <v>29172556</v>
      </c>
      <c r="E51">
        <v>1</v>
      </c>
      <c r="F51">
        <v>1</v>
      </c>
      <c r="G51">
        <v>1</v>
      </c>
      <c r="H51">
        <v>2</v>
      </c>
      <c r="I51" t="s">
        <v>564</v>
      </c>
      <c r="J51" t="s">
        <v>565</v>
      </c>
      <c r="K51" t="s">
        <v>566</v>
      </c>
      <c r="L51">
        <v>1368</v>
      </c>
      <c r="N51">
        <v>1011</v>
      </c>
      <c r="O51" t="s">
        <v>567</v>
      </c>
      <c r="P51" t="s">
        <v>567</v>
      </c>
      <c r="Q51">
        <v>1</v>
      </c>
      <c r="W51">
        <v>0</v>
      </c>
      <c r="X51">
        <v>-1302720870</v>
      </c>
      <c r="Y51">
        <v>0.22499999999999998</v>
      </c>
      <c r="AA51">
        <v>0</v>
      </c>
      <c r="AB51">
        <v>466.71</v>
      </c>
      <c r="AC51">
        <v>446.18</v>
      </c>
      <c r="AD51">
        <v>0</v>
      </c>
      <c r="AE51">
        <v>0</v>
      </c>
      <c r="AF51">
        <v>31.26</v>
      </c>
      <c r="AG51">
        <v>13.5</v>
      </c>
      <c r="AH51">
        <v>0</v>
      </c>
      <c r="AI51">
        <v>1</v>
      </c>
      <c r="AJ51">
        <v>14.93</v>
      </c>
      <c r="AK51">
        <v>33.049999999999997</v>
      </c>
      <c r="AL51">
        <v>1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3</v>
      </c>
      <c r="AT51">
        <v>0.18</v>
      </c>
      <c r="AU51" t="s">
        <v>133</v>
      </c>
      <c r="AV51">
        <v>0</v>
      </c>
      <c r="AW51">
        <v>2</v>
      </c>
      <c r="AX51">
        <v>36144822</v>
      </c>
      <c r="AY51">
        <v>1</v>
      </c>
      <c r="AZ51">
        <v>0</v>
      </c>
      <c r="BA51">
        <v>50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Y51*Source!I90</f>
        <v>3.15E-2</v>
      </c>
      <c r="CY51">
        <f>AB51</f>
        <v>466.71</v>
      </c>
      <c r="CZ51">
        <f>AF51</f>
        <v>31.26</v>
      </c>
      <c r="DA51">
        <f>AJ51</f>
        <v>14.93</v>
      </c>
      <c r="DB51">
        <f>ROUND((ROUND(AT51*CZ51,2)*1.25),2)</f>
        <v>7.04</v>
      </c>
      <c r="DC51">
        <f>ROUND((ROUND(AT51*AG51,2)*1.25),2)</f>
        <v>3.04</v>
      </c>
    </row>
    <row r="52" spans="1:107">
      <c r="A52">
        <f>ROW(Source!A90)</f>
        <v>90</v>
      </c>
      <c r="B52">
        <v>35863109</v>
      </c>
      <c r="C52">
        <v>35866248</v>
      </c>
      <c r="D52">
        <v>29174591</v>
      </c>
      <c r="E52">
        <v>1</v>
      </c>
      <c r="F52">
        <v>1</v>
      </c>
      <c r="G52">
        <v>1</v>
      </c>
      <c r="H52">
        <v>2</v>
      </c>
      <c r="I52" t="s">
        <v>589</v>
      </c>
      <c r="J52" t="s">
        <v>590</v>
      </c>
      <c r="K52" t="s">
        <v>591</v>
      </c>
      <c r="L52">
        <v>1368</v>
      </c>
      <c r="N52">
        <v>1011</v>
      </c>
      <c r="O52" t="s">
        <v>567</v>
      </c>
      <c r="P52" t="s">
        <v>567</v>
      </c>
      <c r="Q52">
        <v>1</v>
      </c>
      <c r="W52">
        <v>0</v>
      </c>
      <c r="X52">
        <v>1598042632</v>
      </c>
      <c r="Y52">
        <v>0.4</v>
      </c>
      <c r="AA52">
        <v>0</v>
      </c>
      <c r="AB52">
        <v>9.4700000000000006</v>
      </c>
      <c r="AC52">
        <v>0</v>
      </c>
      <c r="AD52">
        <v>0</v>
      </c>
      <c r="AE52">
        <v>0</v>
      </c>
      <c r="AF52">
        <v>0.95</v>
      </c>
      <c r="AG52">
        <v>0</v>
      </c>
      <c r="AH52">
        <v>0</v>
      </c>
      <c r="AI52">
        <v>1</v>
      </c>
      <c r="AJ52">
        <v>9.9700000000000006</v>
      </c>
      <c r="AK52">
        <v>33.049999999999997</v>
      </c>
      <c r="AL52">
        <v>1</v>
      </c>
      <c r="AN52">
        <v>0</v>
      </c>
      <c r="AO52">
        <v>1</v>
      </c>
      <c r="AP52">
        <v>1</v>
      </c>
      <c r="AQ52">
        <v>0</v>
      </c>
      <c r="AR52">
        <v>0</v>
      </c>
      <c r="AS52" t="s">
        <v>3</v>
      </c>
      <c r="AT52">
        <v>0.32</v>
      </c>
      <c r="AU52" t="s">
        <v>133</v>
      </c>
      <c r="AV52">
        <v>0</v>
      </c>
      <c r="AW52">
        <v>2</v>
      </c>
      <c r="AX52">
        <v>36144823</v>
      </c>
      <c r="AY52">
        <v>1</v>
      </c>
      <c r="AZ52">
        <v>0</v>
      </c>
      <c r="BA52">
        <v>51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Y52*Source!I90</f>
        <v>5.6000000000000008E-2</v>
      </c>
      <c r="CY52">
        <f>AB52</f>
        <v>9.4700000000000006</v>
      </c>
      <c r="CZ52">
        <f>AF52</f>
        <v>0.95</v>
      </c>
      <c r="DA52">
        <f>AJ52</f>
        <v>9.9700000000000006</v>
      </c>
      <c r="DB52">
        <f>ROUND((ROUND(AT52*CZ52,2)*1.25),2)</f>
        <v>0.38</v>
      </c>
      <c r="DC52">
        <f>ROUND((ROUND(AT52*AG52,2)*1.25),2)</f>
        <v>0</v>
      </c>
    </row>
    <row r="53" spans="1:107">
      <c r="A53">
        <f>ROW(Source!A90)</f>
        <v>90</v>
      </c>
      <c r="B53">
        <v>35863109</v>
      </c>
      <c r="C53">
        <v>35866248</v>
      </c>
      <c r="D53">
        <v>29174913</v>
      </c>
      <c r="E53">
        <v>1</v>
      </c>
      <c r="F53">
        <v>1</v>
      </c>
      <c r="G53">
        <v>1</v>
      </c>
      <c r="H53">
        <v>2</v>
      </c>
      <c r="I53" t="s">
        <v>578</v>
      </c>
      <c r="J53" t="s">
        <v>579</v>
      </c>
      <c r="K53" t="s">
        <v>580</v>
      </c>
      <c r="L53">
        <v>1368</v>
      </c>
      <c r="N53">
        <v>1011</v>
      </c>
      <c r="O53" t="s">
        <v>567</v>
      </c>
      <c r="P53" t="s">
        <v>567</v>
      </c>
      <c r="Q53">
        <v>1</v>
      </c>
      <c r="W53">
        <v>0</v>
      </c>
      <c r="X53">
        <v>458544584</v>
      </c>
      <c r="Y53">
        <v>0.32500000000000001</v>
      </c>
      <c r="AA53">
        <v>0</v>
      </c>
      <c r="AB53">
        <v>932.72</v>
      </c>
      <c r="AC53">
        <v>383.38</v>
      </c>
      <c r="AD53">
        <v>0</v>
      </c>
      <c r="AE53">
        <v>0</v>
      </c>
      <c r="AF53">
        <v>87.17</v>
      </c>
      <c r="AG53">
        <v>11.6</v>
      </c>
      <c r="AH53">
        <v>0</v>
      </c>
      <c r="AI53">
        <v>1</v>
      </c>
      <c r="AJ53">
        <v>10.7</v>
      </c>
      <c r="AK53">
        <v>33.049999999999997</v>
      </c>
      <c r="AL53">
        <v>1</v>
      </c>
      <c r="AN53">
        <v>0</v>
      </c>
      <c r="AO53">
        <v>1</v>
      </c>
      <c r="AP53">
        <v>1</v>
      </c>
      <c r="AQ53">
        <v>0</v>
      </c>
      <c r="AR53">
        <v>0</v>
      </c>
      <c r="AS53" t="s">
        <v>3</v>
      </c>
      <c r="AT53">
        <v>0.26</v>
      </c>
      <c r="AU53" t="s">
        <v>133</v>
      </c>
      <c r="AV53">
        <v>0</v>
      </c>
      <c r="AW53">
        <v>2</v>
      </c>
      <c r="AX53">
        <v>36144824</v>
      </c>
      <c r="AY53">
        <v>1</v>
      </c>
      <c r="AZ53">
        <v>0</v>
      </c>
      <c r="BA53">
        <v>52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Y53*Source!I90</f>
        <v>4.5500000000000006E-2</v>
      </c>
      <c r="CY53">
        <f>AB53</f>
        <v>932.72</v>
      </c>
      <c r="CZ53">
        <f>AF53</f>
        <v>87.17</v>
      </c>
      <c r="DA53">
        <f>AJ53</f>
        <v>10.7</v>
      </c>
      <c r="DB53">
        <f>ROUND((ROUND(AT53*CZ53,2)*1.25),2)</f>
        <v>28.33</v>
      </c>
      <c r="DC53">
        <f>ROUND((ROUND(AT53*AG53,2)*1.25),2)</f>
        <v>3.78</v>
      </c>
    </row>
    <row r="54" spans="1:107">
      <c r="A54">
        <f>ROW(Source!A90)</f>
        <v>90</v>
      </c>
      <c r="B54">
        <v>35863109</v>
      </c>
      <c r="C54">
        <v>35866248</v>
      </c>
      <c r="D54">
        <v>29109162</v>
      </c>
      <c r="E54">
        <v>1</v>
      </c>
      <c r="F54">
        <v>1</v>
      </c>
      <c r="G54">
        <v>1</v>
      </c>
      <c r="H54">
        <v>3</v>
      </c>
      <c r="I54" t="s">
        <v>611</v>
      </c>
      <c r="J54" t="s">
        <v>612</v>
      </c>
      <c r="K54" t="s">
        <v>613</v>
      </c>
      <c r="L54">
        <v>1327</v>
      </c>
      <c r="N54">
        <v>1005</v>
      </c>
      <c r="O54" t="s">
        <v>155</v>
      </c>
      <c r="P54" t="s">
        <v>155</v>
      </c>
      <c r="Q54">
        <v>1</v>
      </c>
      <c r="W54">
        <v>0</v>
      </c>
      <c r="X54">
        <v>2002905425</v>
      </c>
      <c r="Y54">
        <v>21</v>
      </c>
      <c r="AA54">
        <v>33.75</v>
      </c>
      <c r="AB54">
        <v>0</v>
      </c>
      <c r="AC54">
        <v>0</v>
      </c>
      <c r="AD54">
        <v>0</v>
      </c>
      <c r="AE54">
        <v>5.71</v>
      </c>
      <c r="AF54">
        <v>0</v>
      </c>
      <c r="AG54">
        <v>0</v>
      </c>
      <c r="AH54">
        <v>0</v>
      </c>
      <c r="AI54">
        <v>5.91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1</v>
      </c>
      <c r="AQ54">
        <v>0</v>
      </c>
      <c r="AR54">
        <v>0</v>
      </c>
      <c r="AS54" t="s">
        <v>3</v>
      </c>
      <c r="AT54">
        <v>21</v>
      </c>
      <c r="AU54" t="s">
        <v>3</v>
      </c>
      <c r="AV54">
        <v>0</v>
      </c>
      <c r="AW54">
        <v>2</v>
      </c>
      <c r="AX54">
        <v>36144825</v>
      </c>
      <c r="AY54">
        <v>1</v>
      </c>
      <c r="AZ54">
        <v>0</v>
      </c>
      <c r="BA54">
        <v>53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Y54*Source!I90</f>
        <v>2.9400000000000004</v>
      </c>
      <c r="CY54">
        <f>AA54</f>
        <v>33.75</v>
      </c>
      <c r="CZ54">
        <f>AE54</f>
        <v>5.71</v>
      </c>
      <c r="DA54">
        <f>AI54</f>
        <v>5.91</v>
      </c>
      <c r="DB54">
        <f>ROUND(ROUND(AT54*CZ54,2),2)</f>
        <v>119.91</v>
      </c>
      <c r="DC54">
        <f>ROUND(ROUND(AT54*AG54,2),2)</f>
        <v>0</v>
      </c>
    </row>
    <row r="55" spans="1:107">
      <c r="A55">
        <f>ROW(Source!A90)</f>
        <v>90</v>
      </c>
      <c r="B55">
        <v>35863109</v>
      </c>
      <c r="C55">
        <v>35866248</v>
      </c>
      <c r="D55">
        <v>29131086</v>
      </c>
      <c r="E55">
        <v>1</v>
      </c>
      <c r="F55">
        <v>1</v>
      </c>
      <c r="G55">
        <v>1</v>
      </c>
      <c r="H55">
        <v>3</v>
      </c>
      <c r="I55" t="s">
        <v>614</v>
      </c>
      <c r="J55" t="s">
        <v>615</v>
      </c>
      <c r="K55" t="s">
        <v>616</v>
      </c>
      <c r="L55">
        <v>1339</v>
      </c>
      <c r="N55">
        <v>1007</v>
      </c>
      <c r="O55" t="s">
        <v>617</v>
      </c>
      <c r="P55" t="s">
        <v>617</v>
      </c>
      <c r="Q55">
        <v>1</v>
      </c>
      <c r="W55">
        <v>0</v>
      </c>
      <c r="X55">
        <v>135382931</v>
      </c>
      <c r="Y55">
        <v>0.82</v>
      </c>
      <c r="AA55">
        <v>6560.13</v>
      </c>
      <c r="AB55">
        <v>0</v>
      </c>
      <c r="AC55">
        <v>0</v>
      </c>
      <c r="AD55">
        <v>0</v>
      </c>
      <c r="AE55">
        <v>1970.01</v>
      </c>
      <c r="AF55">
        <v>0</v>
      </c>
      <c r="AG55">
        <v>0</v>
      </c>
      <c r="AH55">
        <v>0</v>
      </c>
      <c r="AI55">
        <v>3.33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3</v>
      </c>
      <c r="AT55">
        <v>0.82</v>
      </c>
      <c r="AU55" t="s">
        <v>3</v>
      </c>
      <c r="AV55">
        <v>0</v>
      </c>
      <c r="AW55">
        <v>2</v>
      </c>
      <c r="AX55">
        <v>36144826</v>
      </c>
      <c r="AY55">
        <v>1</v>
      </c>
      <c r="AZ55">
        <v>0</v>
      </c>
      <c r="BA55">
        <v>54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Y55*Source!I90</f>
        <v>0.1148</v>
      </c>
      <c r="CY55">
        <f>AA55</f>
        <v>6560.13</v>
      </c>
      <c r="CZ55">
        <f>AE55</f>
        <v>1970.01</v>
      </c>
      <c r="DA55">
        <f>AI55</f>
        <v>3.33</v>
      </c>
      <c r="DB55">
        <f>ROUND(ROUND(AT55*CZ55,2),2)</f>
        <v>1615.41</v>
      </c>
      <c r="DC55">
        <f>ROUND(ROUND(AT55*AG55,2),2)</f>
        <v>0</v>
      </c>
    </row>
    <row r="56" spans="1:107">
      <c r="A56">
        <f>ROW(Source!A91)</f>
        <v>91</v>
      </c>
      <c r="B56">
        <v>35863109</v>
      </c>
      <c r="C56">
        <v>35866275</v>
      </c>
      <c r="D56">
        <v>18407150</v>
      </c>
      <c r="E56">
        <v>1</v>
      </c>
      <c r="F56">
        <v>1</v>
      </c>
      <c r="G56">
        <v>1</v>
      </c>
      <c r="H56">
        <v>1</v>
      </c>
      <c r="I56" t="s">
        <v>576</v>
      </c>
      <c r="J56" t="s">
        <v>3</v>
      </c>
      <c r="K56" t="s">
        <v>577</v>
      </c>
      <c r="L56">
        <v>1369</v>
      </c>
      <c r="N56">
        <v>1013</v>
      </c>
      <c r="O56" t="s">
        <v>561</v>
      </c>
      <c r="P56" t="s">
        <v>561</v>
      </c>
      <c r="Q56">
        <v>1</v>
      </c>
      <c r="W56">
        <v>0</v>
      </c>
      <c r="X56">
        <v>-931037793</v>
      </c>
      <c r="Y56">
        <v>69.827999999999989</v>
      </c>
      <c r="AA56">
        <v>0</v>
      </c>
      <c r="AB56">
        <v>0</v>
      </c>
      <c r="AC56">
        <v>0</v>
      </c>
      <c r="AD56">
        <v>272.45</v>
      </c>
      <c r="AE56">
        <v>0</v>
      </c>
      <c r="AF56">
        <v>0</v>
      </c>
      <c r="AG56">
        <v>0</v>
      </c>
      <c r="AH56">
        <v>272.45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3</v>
      </c>
      <c r="AT56">
        <v>60.72</v>
      </c>
      <c r="AU56" t="s">
        <v>134</v>
      </c>
      <c r="AV56">
        <v>1</v>
      </c>
      <c r="AW56">
        <v>2</v>
      </c>
      <c r="AX56">
        <v>35866284</v>
      </c>
      <c r="AY56">
        <v>1</v>
      </c>
      <c r="AZ56">
        <v>0</v>
      </c>
      <c r="BA56">
        <v>55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Y56*Source!I91</f>
        <v>9.7759199999999993</v>
      </c>
      <c r="CY56">
        <f>AD56</f>
        <v>272.45</v>
      </c>
      <c r="CZ56">
        <f>AH56</f>
        <v>272.45</v>
      </c>
      <c r="DA56">
        <f>AL56</f>
        <v>1</v>
      </c>
      <c r="DB56">
        <f>ROUND((ROUND(AT56*CZ56,2)*1.15),2)</f>
        <v>19024.63</v>
      </c>
      <c r="DC56">
        <f>ROUND((ROUND(AT56*AG56,2)*1.15),2)</f>
        <v>0</v>
      </c>
    </row>
    <row r="57" spans="1:107">
      <c r="A57">
        <f>ROW(Source!A91)</f>
        <v>91</v>
      </c>
      <c r="B57">
        <v>35863109</v>
      </c>
      <c r="C57">
        <v>35866275</v>
      </c>
      <c r="D57">
        <v>121548</v>
      </c>
      <c r="E57">
        <v>1</v>
      </c>
      <c r="F57">
        <v>1</v>
      </c>
      <c r="G57">
        <v>1</v>
      </c>
      <c r="H57">
        <v>1</v>
      </c>
      <c r="I57" t="s">
        <v>35</v>
      </c>
      <c r="J57" t="s">
        <v>3</v>
      </c>
      <c r="K57" t="s">
        <v>562</v>
      </c>
      <c r="L57">
        <v>608254</v>
      </c>
      <c r="N57">
        <v>1013</v>
      </c>
      <c r="O57" t="s">
        <v>563</v>
      </c>
      <c r="P57" t="s">
        <v>563</v>
      </c>
      <c r="Q57">
        <v>1</v>
      </c>
      <c r="W57">
        <v>0</v>
      </c>
      <c r="X57">
        <v>-185737400</v>
      </c>
      <c r="Y57">
        <v>0.72499999999999998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1</v>
      </c>
      <c r="AQ57">
        <v>0</v>
      </c>
      <c r="AR57">
        <v>0</v>
      </c>
      <c r="AS57" t="s">
        <v>3</v>
      </c>
      <c r="AT57">
        <v>0.57999999999999996</v>
      </c>
      <c r="AU57" t="s">
        <v>133</v>
      </c>
      <c r="AV57">
        <v>2</v>
      </c>
      <c r="AW57">
        <v>2</v>
      </c>
      <c r="AX57">
        <v>35866285</v>
      </c>
      <c r="AY57">
        <v>1</v>
      </c>
      <c r="AZ57">
        <v>0</v>
      </c>
      <c r="BA57">
        <v>56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Y57*Source!I91</f>
        <v>0.10150000000000001</v>
      </c>
      <c r="CY57">
        <f>AD57</f>
        <v>0</v>
      </c>
      <c r="CZ57">
        <f>AH57</f>
        <v>0</v>
      </c>
      <c r="DA57">
        <f>AL57</f>
        <v>1</v>
      </c>
      <c r="DB57">
        <f>ROUND((ROUND(AT57*CZ57,2)*1.25),2)</f>
        <v>0</v>
      </c>
      <c r="DC57">
        <f>ROUND((ROUND(AT57*AG57,2)*1.25),2)</f>
        <v>0</v>
      </c>
    </row>
    <row r="58" spans="1:107">
      <c r="A58">
        <f>ROW(Source!A91)</f>
        <v>91</v>
      </c>
      <c r="B58">
        <v>35863109</v>
      </c>
      <c r="C58">
        <v>35866275</v>
      </c>
      <c r="D58">
        <v>29172556</v>
      </c>
      <c r="E58">
        <v>1</v>
      </c>
      <c r="F58">
        <v>1</v>
      </c>
      <c r="G58">
        <v>1</v>
      </c>
      <c r="H58">
        <v>2</v>
      </c>
      <c r="I58" t="s">
        <v>564</v>
      </c>
      <c r="J58" t="s">
        <v>565</v>
      </c>
      <c r="K58" t="s">
        <v>566</v>
      </c>
      <c r="L58">
        <v>1368</v>
      </c>
      <c r="N58">
        <v>1011</v>
      </c>
      <c r="O58" t="s">
        <v>567</v>
      </c>
      <c r="P58" t="s">
        <v>567</v>
      </c>
      <c r="Q58">
        <v>1</v>
      </c>
      <c r="W58">
        <v>0</v>
      </c>
      <c r="X58">
        <v>-1302720870</v>
      </c>
      <c r="Y58">
        <v>0.72499999999999998</v>
      </c>
      <c r="AA58">
        <v>0</v>
      </c>
      <c r="AB58">
        <v>466.71</v>
      </c>
      <c r="AC58">
        <v>446.18</v>
      </c>
      <c r="AD58">
        <v>0</v>
      </c>
      <c r="AE58">
        <v>0</v>
      </c>
      <c r="AF58">
        <v>31.26</v>
      </c>
      <c r="AG58">
        <v>13.5</v>
      </c>
      <c r="AH58">
        <v>0</v>
      </c>
      <c r="AI58">
        <v>1</v>
      </c>
      <c r="AJ58">
        <v>14.93</v>
      </c>
      <c r="AK58">
        <v>33.049999999999997</v>
      </c>
      <c r="AL58">
        <v>1</v>
      </c>
      <c r="AN58">
        <v>0</v>
      </c>
      <c r="AO58">
        <v>1</v>
      </c>
      <c r="AP58">
        <v>1</v>
      </c>
      <c r="AQ58">
        <v>0</v>
      </c>
      <c r="AR58">
        <v>0</v>
      </c>
      <c r="AS58" t="s">
        <v>3</v>
      </c>
      <c r="AT58">
        <v>0.57999999999999996</v>
      </c>
      <c r="AU58" t="s">
        <v>133</v>
      </c>
      <c r="AV58">
        <v>0</v>
      </c>
      <c r="AW58">
        <v>2</v>
      </c>
      <c r="AX58">
        <v>35866286</v>
      </c>
      <c r="AY58">
        <v>1</v>
      </c>
      <c r="AZ58">
        <v>0</v>
      </c>
      <c r="BA58">
        <v>57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Y58*Source!I91</f>
        <v>0.10150000000000001</v>
      </c>
      <c r="CY58">
        <f>AB58</f>
        <v>466.71</v>
      </c>
      <c r="CZ58">
        <f>AF58</f>
        <v>31.26</v>
      </c>
      <c r="DA58">
        <f>AJ58</f>
        <v>14.93</v>
      </c>
      <c r="DB58">
        <f>ROUND((ROUND(AT58*CZ58,2)*1.25),2)</f>
        <v>22.66</v>
      </c>
      <c r="DC58">
        <f>ROUND((ROUND(AT58*AG58,2)*1.25),2)</f>
        <v>9.7899999999999991</v>
      </c>
    </row>
    <row r="59" spans="1:107">
      <c r="A59">
        <f>ROW(Source!A91)</f>
        <v>91</v>
      </c>
      <c r="B59">
        <v>35863109</v>
      </c>
      <c r="C59">
        <v>35866275</v>
      </c>
      <c r="D59">
        <v>29174591</v>
      </c>
      <c r="E59">
        <v>1</v>
      </c>
      <c r="F59">
        <v>1</v>
      </c>
      <c r="G59">
        <v>1</v>
      </c>
      <c r="H59">
        <v>2</v>
      </c>
      <c r="I59" t="s">
        <v>589</v>
      </c>
      <c r="J59" t="s">
        <v>590</v>
      </c>
      <c r="K59" t="s">
        <v>591</v>
      </c>
      <c r="L59">
        <v>1368</v>
      </c>
      <c r="N59">
        <v>1011</v>
      </c>
      <c r="O59" t="s">
        <v>567</v>
      </c>
      <c r="P59" t="s">
        <v>567</v>
      </c>
      <c r="Q59">
        <v>1</v>
      </c>
      <c r="W59">
        <v>0</v>
      </c>
      <c r="X59">
        <v>1598042632</v>
      </c>
      <c r="Y59">
        <v>1.0249999999999999</v>
      </c>
      <c r="AA59">
        <v>0</v>
      </c>
      <c r="AB59">
        <v>9.4700000000000006</v>
      </c>
      <c r="AC59">
        <v>0</v>
      </c>
      <c r="AD59">
        <v>0</v>
      </c>
      <c r="AE59">
        <v>0</v>
      </c>
      <c r="AF59">
        <v>0.95</v>
      </c>
      <c r="AG59">
        <v>0</v>
      </c>
      <c r="AH59">
        <v>0</v>
      </c>
      <c r="AI59">
        <v>1</v>
      </c>
      <c r="AJ59">
        <v>9.9700000000000006</v>
      </c>
      <c r="AK59">
        <v>33.049999999999997</v>
      </c>
      <c r="AL59">
        <v>1</v>
      </c>
      <c r="AN59">
        <v>0</v>
      </c>
      <c r="AO59">
        <v>1</v>
      </c>
      <c r="AP59">
        <v>1</v>
      </c>
      <c r="AQ59">
        <v>0</v>
      </c>
      <c r="AR59">
        <v>0</v>
      </c>
      <c r="AS59" t="s">
        <v>3</v>
      </c>
      <c r="AT59">
        <v>0.82</v>
      </c>
      <c r="AU59" t="s">
        <v>133</v>
      </c>
      <c r="AV59">
        <v>0</v>
      </c>
      <c r="AW59">
        <v>2</v>
      </c>
      <c r="AX59">
        <v>35866287</v>
      </c>
      <c r="AY59">
        <v>1</v>
      </c>
      <c r="AZ59">
        <v>0</v>
      </c>
      <c r="BA59">
        <v>58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Y59*Source!I91</f>
        <v>0.14349999999999999</v>
      </c>
      <c r="CY59">
        <f>AB59</f>
        <v>9.4700000000000006</v>
      </c>
      <c r="CZ59">
        <f>AF59</f>
        <v>0.95</v>
      </c>
      <c r="DA59">
        <f>AJ59</f>
        <v>9.9700000000000006</v>
      </c>
      <c r="DB59">
        <f>ROUND((ROUND(AT59*CZ59,2)*1.25),2)</f>
        <v>0.98</v>
      </c>
      <c r="DC59">
        <f>ROUND((ROUND(AT59*AG59,2)*1.25),2)</f>
        <v>0</v>
      </c>
    </row>
    <row r="60" spans="1:107">
      <c r="A60">
        <f>ROW(Source!A91)</f>
        <v>91</v>
      </c>
      <c r="B60">
        <v>35863109</v>
      </c>
      <c r="C60">
        <v>35866275</v>
      </c>
      <c r="D60">
        <v>29174661</v>
      </c>
      <c r="E60">
        <v>1</v>
      </c>
      <c r="F60">
        <v>1</v>
      </c>
      <c r="G60">
        <v>1</v>
      </c>
      <c r="H60">
        <v>2</v>
      </c>
      <c r="I60" t="s">
        <v>618</v>
      </c>
      <c r="J60" t="s">
        <v>619</v>
      </c>
      <c r="K60" t="s">
        <v>620</v>
      </c>
      <c r="L60">
        <v>1368</v>
      </c>
      <c r="N60">
        <v>1011</v>
      </c>
      <c r="O60" t="s">
        <v>567</v>
      </c>
      <c r="P60" t="s">
        <v>567</v>
      </c>
      <c r="Q60">
        <v>1</v>
      </c>
      <c r="W60">
        <v>0</v>
      </c>
      <c r="X60">
        <v>-2115030577</v>
      </c>
      <c r="Y60">
        <v>3.375</v>
      </c>
      <c r="AA60">
        <v>0</v>
      </c>
      <c r="AB60">
        <v>25.44</v>
      </c>
      <c r="AC60">
        <v>0</v>
      </c>
      <c r="AD60">
        <v>0</v>
      </c>
      <c r="AE60">
        <v>0</v>
      </c>
      <c r="AF60">
        <v>2.09</v>
      </c>
      <c r="AG60">
        <v>0</v>
      </c>
      <c r="AH60">
        <v>0</v>
      </c>
      <c r="AI60">
        <v>1</v>
      </c>
      <c r="AJ60">
        <v>12.17</v>
      </c>
      <c r="AK60">
        <v>33.049999999999997</v>
      </c>
      <c r="AL60">
        <v>1</v>
      </c>
      <c r="AN60">
        <v>0</v>
      </c>
      <c r="AO60">
        <v>1</v>
      </c>
      <c r="AP60">
        <v>1</v>
      </c>
      <c r="AQ60">
        <v>0</v>
      </c>
      <c r="AR60">
        <v>0</v>
      </c>
      <c r="AS60" t="s">
        <v>3</v>
      </c>
      <c r="AT60">
        <v>2.7</v>
      </c>
      <c r="AU60" t="s">
        <v>133</v>
      </c>
      <c r="AV60">
        <v>0</v>
      </c>
      <c r="AW60">
        <v>2</v>
      </c>
      <c r="AX60">
        <v>35866288</v>
      </c>
      <c r="AY60">
        <v>1</v>
      </c>
      <c r="AZ60">
        <v>0</v>
      </c>
      <c r="BA60">
        <v>59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Y60*Source!I91</f>
        <v>0.47250000000000003</v>
      </c>
      <c r="CY60">
        <f>AB60</f>
        <v>25.44</v>
      </c>
      <c r="CZ60">
        <f>AF60</f>
        <v>2.09</v>
      </c>
      <c r="DA60">
        <f>AJ60</f>
        <v>12.17</v>
      </c>
      <c r="DB60">
        <f>ROUND((ROUND(AT60*CZ60,2)*1.25),2)</f>
        <v>7.05</v>
      </c>
      <c r="DC60">
        <f>ROUND((ROUND(AT60*AG60,2)*1.25),2)</f>
        <v>0</v>
      </c>
    </row>
    <row r="61" spans="1:107">
      <c r="A61">
        <f>ROW(Source!A91)</f>
        <v>91</v>
      </c>
      <c r="B61">
        <v>35863109</v>
      </c>
      <c r="C61">
        <v>35866275</v>
      </c>
      <c r="D61">
        <v>29174913</v>
      </c>
      <c r="E61">
        <v>1</v>
      </c>
      <c r="F61">
        <v>1</v>
      </c>
      <c r="G61">
        <v>1</v>
      </c>
      <c r="H61">
        <v>2</v>
      </c>
      <c r="I61" t="s">
        <v>578</v>
      </c>
      <c r="J61" t="s">
        <v>579</v>
      </c>
      <c r="K61" t="s">
        <v>580</v>
      </c>
      <c r="L61">
        <v>1368</v>
      </c>
      <c r="N61">
        <v>1011</v>
      </c>
      <c r="O61" t="s">
        <v>567</v>
      </c>
      <c r="P61" t="s">
        <v>567</v>
      </c>
      <c r="Q61">
        <v>1</v>
      </c>
      <c r="W61">
        <v>0</v>
      </c>
      <c r="X61">
        <v>458544584</v>
      </c>
      <c r="Y61">
        <v>1.05</v>
      </c>
      <c r="AA61">
        <v>0</v>
      </c>
      <c r="AB61">
        <v>932.72</v>
      </c>
      <c r="AC61">
        <v>383.38</v>
      </c>
      <c r="AD61">
        <v>0</v>
      </c>
      <c r="AE61">
        <v>0</v>
      </c>
      <c r="AF61">
        <v>87.17</v>
      </c>
      <c r="AG61">
        <v>11.6</v>
      </c>
      <c r="AH61">
        <v>0</v>
      </c>
      <c r="AI61">
        <v>1</v>
      </c>
      <c r="AJ61">
        <v>10.7</v>
      </c>
      <c r="AK61">
        <v>33.049999999999997</v>
      </c>
      <c r="AL61">
        <v>1</v>
      </c>
      <c r="AN61">
        <v>0</v>
      </c>
      <c r="AO61">
        <v>1</v>
      </c>
      <c r="AP61">
        <v>1</v>
      </c>
      <c r="AQ61">
        <v>0</v>
      </c>
      <c r="AR61">
        <v>0</v>
      </c>
      <c r="AS61" t="s">
        <v>3</v>
      </c>
      <c r="AT61">
        <v>0.84</v>
      </c>
      <c r="AU61" t="s">
        <v>133</v>
      </c>
      <c r="AV61">
        <v>0</v>
      </c>
      <c r="AW61">
        <v>2</v>
      </c>
      <c r="AX61">
        <v>35866289</v>
      </c>
      <c r="AY61">
        <v>1</v>
      </c>
      <c r="AZ61">
        <v>0</v>
      </c>
      <c r="BA61">
        <v>60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Y61*Source!I91</f>
        <v>0.14700000000000002</v>
      </c>
      <c r="CY61">
        <f>AB61</f>
        <v>932.72</v>
      </c>
      <c r="CZ61">
        <f>AF61</f>
        <v>87.17</v>
      </c>
      <c r="DA61">
        <f>AJ61</f>
        <v>10.7</v>
      </c>
      <c r="DB61">
        <f>ROUND((ROUND(AT61*CZ61,2)*1.25),2)</f>
        <v>91.53</v>
      </c>
      <c r="DC61">
        <f>ROUND((ROUND(AT61*AG61,2)*1.25),2)</f>
        <v>12.18</v>
      </c>
    </row>
    <row r="62" spans="1:107">
      <c r="A62">
        <f>ROW(Source!A91)</f>
        <v>91</v>
      </c>
      <c r="B62">
        <v>35863109</v>
      </c>
      <c r="C62">
        <v>35866275</v>
      </c>
      <c r="D62">
        <v>29114332</v>
      </c>
      <c r="E62">
        <v>1</v>
      </c>
      <c r="F62">
        <v>1</v>
      </c>
      <c r="G62">
        <v>1</v>
      </c>
      <c r="H62">
        <v>3</v>
      </c>
      <c r="I62" t="s">
        <v>603</v>
      </c>
      <c r="J62" t="s">
        <v>604</v>
      </c>
      <c r="K62" t="s">
        <v>605</v>
      </c>
      <c r="L62">
        <v>1348</v>
      </c>
      <c r="N62">
        <v>1009</v>
      </c>
      <c r="O62" t="s">
        <v>30</v>
      </c>
      <c r="P62" t="s">
        <v>30</v>
      </c>
      <c r="Q62">
        <v>1000</v>
      </c>
      <c r="W62">
        <v>0</v>
      </c>
      <c r="X62">
        <v>233971917</v>
      </c>
      <c r="Y62">
        <v>1.23E-2</v>
      </c>
      <c r="AA62">
        <v>54619.68</v>
      </c>
      <c r="AB62">
        <v>0</v>
      </c>
      <c r="AC62">
        <v>0</v>
      </c>
      <c r="AD62">
        <v>0</v>
      </c>
      <c r="AE62">
        <v>11978</v>
      </c>
      <c r="AF62">
        <v>0</v>
      </c>
      <c r="AG62">
        <v>0</v>
      </c>
      <c r="AH62">
        <v>0</v>
      </c>
      <c r="AI62">
        <v>4.5599999999999996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1.23E-2</v>
      </c>
      <c r="AU62" t="s">
        <v>3</v>
      </c>
      <c r="AV62">
        <v>0</v>
      </c>
      <c r="AW62">
        <v>2</v>
      </c>
      <c r="AX62">
        <v>35866290</v>
      </c>
      <c r="AY62">
        <v>1</v>
      </c>
      <c r="AZ62">
        <v>0</v>
      </c>
      <c r="BA62">
        <v>61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Y62*Source!I91</f>
        <v>1.7220000000000002E-3</v>
      </c>
      <c r="CY62">
        <f>AA62</f>
        <v>54619.68</v>
      </c>
      <c r="CZ62">
        <f>AE62</f>
        <v>11978</v>
      </c>
      <c r="DA62">
        <f>AI62</f>
        <v>4.5599999999999996</v>
      </c>
      <c r="DB62">
        <f>ROUND(ROUND(AT62*CZ62,2),2)</f>
        <v>147.33000000000001</v>
      </c>
      <c r="DC62">
        <f>ROUND(ROUND(AT62*AG62,2),2)</f>
        <v>0</v>
      </c>
    </row>
    <row r="63" spans="1:107">
      <c r="A63">
        <f>ROW(Source!A91)</f>
        <v>91</v>
      </c>
      <c r="B63">
        <v>35863109</v>
      </c>
      <c r="C63">
        <v>35866275</v>
      </c>
      <c r="D63">
        <v>29130788</v>
      </c>
      <c r="E63">
        <v>1</v>
      </c>
      <c r="F63">
        <v>1</v>
      </c>
      <c r="G63">
        <v>1</v>
      </c>
      <c r="H63">
        <v>3</v>
      </c>
      <c r="I63" t="s">
        <v>621</v>
      </c>
      <c r="J63" t="s">
        <v>622</v>
      </c>
      <c r="K63" t="s">
        <v>623</v>
      </c>
      <c r="L63">
        <v>1339</v>
      </c>
      <c r="N63">
        <v>1007</v>
      </c>
      <c r="O63" t="s">
        <v>617</v>
      </c>
      <c r="P63" t="s">
        <v>617</v>
      </c>
      <c r="Q63">
        <v>1</v>
      </c>
      <c r="W63">
        <v>0</v>
      </c>
      <c r="X63">
        <v>23409818</v>
      </c>
      <c r="Y63">
        <v>2.88</v>
      </c>
      <c r="AA63">
        <v>14208.11</v>
      </c>
      <c r="AB63">
        <v>0</v>
      </c>
      <c r="AC63">
        <v>0</v>
      </c>
      <c r="AD63">
        <v>0</v>
      </c>
      <c r="AE63">
        <v>2156.0100000000002</v>
      </c>
      <c r="AF63">
        <v>0</v>
      </c>
      <c r="AG63">
        <v>0</v>
      </c>
      <c r="AH63">
        <v>0</v>
      </c>
      <c r="AI63">
        <v>6.59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2.88</v>
      </c>
      <c r="AU63" t="s">
        <v>3</v>
      </c>
      <c r="AV63">
        <v>0</v>
      </c>
      <c r="AW63">
        <v>2</v>
      </c>
      <c r="AX63">
        <v>35866291</v>
      </c>
      <c r="AY63">
        <v>1</v>
      </c>
      <c r="AZ63">
        <v>0</v>
      </c>
      <c r="BA63">
        <v>62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Y63*Source!I91</f>
        <v>0.4032</v>
      </c>
      <c r="CY63">
        <f>AA63</f>
        <v>14208.11</v>
      </c>
      <c r="CZ63">
        <f>AE63</f>
        <v>2156.0100000000002</v>
      </c>
      <c r="DA63">
        <f>AI63</f>
        <v>6.59</v>
      </c>
      <c r="DB63">
        <f>ROUND(ROUND(AT63*CZ63,2),2)</f>
        <v>6209.31</v>
      </c>
      <c r="DC63">
        <f>ROUND(ROUND(AT63*AG63,2),2)</f>
        <v>0</v>
      </c>
    </row>
    <row r="64" spans="1:107">
      <c r="A64">
        <f>ROW(Source!A92)</f>
        <v>92</v>
      </c>
      <c r="B64">
        <v>35863109</v>
      </c>
      <c r="C64">
        <v>35866292</v>
      </c>
      <c r="D64">
        <v>18408291</v>
      </c>
      <c r="E64">
        <v>1</v>
      </c>
      <c r="F64">
        <v>1</v>
      </c>
      <c r="G64">
        <v>1</v>
      </c>
      <c r="H64">
        <v>1</v>
      </c>
      <c r="I64" t="s">
        <v>606</v>
      </c>
      <c r="J64" t="s">
        <v>3</v>
      </c>
      <c r="K64" t="s">
        <v>607</v>
      </c>
      <c r="L64">
        <v>1369</v>
      </c>
      <c r="N64">
        <v>1013</v>
      </c>
      <c r="O64" t="s">
        <v>561</v>
      </c>
      <c r="P64" t="s">
        <v>561</v>
      </c>
      <c r="Q64">
        <v>1</v>
      </c>
      <c r="W64">
        <v>0</v>
      </c>
      <c r="X64">
        <v>1933892413</v>
      </c>
      <c r="Y64">
        <v>35.948999999999998</v>
      </c>
      <c r="AA64">
        <v>0</v>
      </c>
      <c r="AB64">
        <v>0</v>
      </c>
      <c r="AC64">
        <v>0</v>
      </c>
      <c r="AD64">
        <v>260.95999999999998</v>
      </c>
      <c r="AE64">
        <v>0</v>
      </c>
      <c r="AF64">
        <v>0</v>
      </c>
      <c r="AG64">
        <v>0</v>
      </c>
      <c r="AH64">
        <v>260.95999999999998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1</v>
      </c>
      <c r="AQ64">
        <v>0</v>
      </c>
      <c r="AR64">
        <v>0</v>
      </c>
      <c r="AS64" t="s">
        <v>3</v>
      </c>
      <c r="AT64">
        <v>31.26</v>
      </c>
      <c r="AU64" t="s">
        <v>134</v>
      </c>
      <c r="AV64">
        <v>1</v>
      </c>
      <c r="AW64">
        <v>2</v>
      </c>
      <c r="AX64">
        <v>35866300</v>
      </c>
      <c r="AY64">
        <v>2</v>
      </c>
      <c r="AZ64">
        <v>131072</v>
      </c>
      <c r="BA64">
        <v>63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Y64*Source!I92</f>
        <v>5.0328600000000003</v>
      </c>
      <c r="CY64">
        <f>AD64</f>
        <v>260.95999999999998</v>
      </c>
      <c r="CZ64">
        <f>AH64</f>
        <v>260.95999999999998</v>
      </c>
      <c r="DA64">
        <f>AL64</f>
        <v>1</v>
      </c>
      <c r="DB64">
        <f>ROUND((ROUND(AT64*CZ64,2)*1.15),2)</f>
        <v>9381.25</v>
      </c>
      <c r="DC64">
        <f>ROUND((ROUND(AT64*AG64,2)*1.15),2)</f>
        <v>0</v>
      </c>
    </row>
    <row r="65" spans="1:107">
      <c r="A65">
        <f>ROW(Source!A92)</f>
        <v>92</v>
      </c>
      <c r="B65">
        <v>35863109</v>
      </c>
      <c r="C65">
        <v>35866292</v>
      </c>
      <c r="D65">
        <v>121548</v>
      </c>
      <c r="E65">
        <v>1</v>
      </c>
      <c r="F65">
        <v>1</v>
      </c>
      <c r="G65">
        <v>1</v>
      </c>
      <c r="H65">
        <v>1</v>
      </c>
      <c r="I65" t="s">
        <v>35</v>
      </c>
      <c r="J65" t="s">
        <v>3</v>
      </c>
      <c r="K65" t="s">
        <v>562</v>
      </c>
      <c r="L65">
        <v>608254</v>
      </c>
      <c r="N65">
        <v>1013</v>
      </c>
      <c r="O65" t="s">
        <v>563</v>
      </c>
      <c r="P65" t="s">
        <v>563</v>
      </c>
      <c r="Q65">
        <v>1</v>
      </c>
      <c r="W65">
        <v>0</v>
      </c>
      <c r="X65">
        <v>-185737400</v>
      </c>
      <c r="Y65">
        <v>8.375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6.7</v>
      </c>
      <c r="AU65" t="s">
        <v>133</v>
      </c>
      <c r="AV65">
        <v>2</v>
      </c>
      <c r="AW65">
        <v>2</v>
      </c>
      <c r="AX65">
        <v>35866301</v>
      </c>
      <c r="AY65">
        <v>1</v>
      </c>
      <c r="AZ65">
        <v>0</v>
      </c>
      <c r="BA65">
        <v>64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Y65*Source!I92</f>
        <v>1.1725000000000001</v>
      </c>
      <c r="CY65">
        <f>AD65</f>
        <v>0</v>
      </c>
      <c r="CZ65">
        <f>AH65</f>
        <v>0</v>
      </c>
      <c r="DA65">
        <f>AL65</f>
        <v>1</v>
      </c>
      <c r="DB65">
        <f>ROUND((ROUND(AT65*CZ65,2)*1.25),2)</f>
        <v>0</v>
      </c>
      <c r="DC65">
        <f>ROUND((ROUND(AT65*AG65,2)*1.25),2)</f>
        <v>0</v>
      </c>
    </row>
    <row r="66" spans="1:107">
      <c r="A66">
        <f>ROW(Source!A92)</f>
        <v>92</v>
      </c>
      <c r="B66">
        <v>35863109</v>
      </c>
      <c r="C66">
        <v>35866292</v>
      </c>
      <c r="D66">
        <v>29172710</v>
      </c>
      <c r="E66">
        <v>1</v>
      </c>
      <c r="F66">
        <v>1</v>
      </c>
      <c r="G66">
        <v>1</v>
      </c>
      <c r="H66">
        <v>2</v>
      </c>
      <c r="I66" t="s">
        <v>570</v>
      </c>
      <c r="J66" t="s">
        <v>571</v>
      </c>
      <c r="K66" t="s">
        <v>572</v>
      </c>
      <c r="L66">
        <v>1368</v>
      </c>
      <c r="N66">
        <v>1011</v>
      </c>
      <c r="O66" t="s">
        <v>567</v>
      </c>
      <c r="P66" t="s">
        <v>567</v>
      </c>
      <c r="Q66">
        <v>1</v>
      </c>
      <c r="W66">
        <v>0</v>
      </c>
      <c r="X66">
        <v>-1676841219</v>
      </c>
      <c r="Y66">
        <v>8.375</v>
      </c>
      <c r="AA66">
        <v>0</v>
      </c>
      <c r="AB66">
        <v>539.16</v>
      </c>
      <c r="AC66">
        <v>332.48</v>
      </c>
      <c r="AD66">
        <v>0</v>
      </c>
      <c r="AE66">
        <v>0</v>
      </c>
      <c r="AF66">
        <v>46.56</v>
      </c>
      <c r="AG66">
        <v>10.06</v>
      </c>
      <c r="AH66">
        <v>0</v>
      </c>
      <c r="AI66">
        <v>1</v>
      </c>
      <c r="AJ66">
        <v>11.58</v>
      </c>
      <c r="AK66">
        <v>33.049999999999997</v>
      </c>
      <c r="AL66">
        <v>1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6.7</v>
      </c>
      <c r="AU66" t="s">
        <v>133</v>
      </c>
      <c r="AV66">
        <v>0</v>
      </c>
      <c r="AW66">
        <v>2</v>
      </c>
      <c r="AX66">
        <v>35866302</v>
      </c>
      <c r="AY66">
        <v>1</v>
      </c>
      <c r="AZ66">
        <v>0</v>
      </c>
      <c r="BA66">
        <v>65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Y66*Source!I92</f>
        <v>1.1725000000000001</v>
      </c>
      <c r="CY66">
        <f>AB66</f>
        <v>539.16</v>
      </c>
      <c r="CZ66">
        <f>AF66</f>
        <v>46.56</v>
      </c>
      <c r="DA66">
        <f>AJ66</f>
        <v>11.58</v>
      </c>
      <c r="DB66">
        <f>ROUND((ROUND(AT66*CZ66,2)*1.25),2)</f>
        <v>389.94</v>
      </c>
      <c r="DC66">
        <f>ROUND((ROUND(AT66*AG66,2)*1.25),2)</f>
        <v>84.25</v>
      </c>
    </row>
    <row r="67" spans="1:107">
      <c r="A67">
        <f>ROW(Source!A92)</f>
        <v>92</v>
      </c>
      <c r="B67">
        <v>35863109</v>
      </c>
      <c r="C67">
        <v>35866292</v>
      </c>
      <c r="D67">
        <v>29173472</v>
      </c>
      <c r="E67">
        <v>1</v>
      </c>
      <c r="F67">
        <v>1</v>
      </c>
      <c r="G67">
        <v>1</v>
      </c>
      <c r="H67">
        <v>2</v>
      </c>
      <c r="I67" t="s">
        <v>624</v>
      </c>
      <c r="J67" t="s">
        <v>625</v>
      </c>
      <c r="K67" t="s">
        <v>626</v>
      </c>
      <c r="L67">
        <v>1368</v>
      </c>
      <c r="N67">
        <v>1011</v>
      </c>
      <c r="O67" t="s">
        <v>567</v>
      </c>
      <c r="P67" t="s">
        <v>567</v>
      </c>
      <c r="Q67">
        <v>1</v>
      </c>
      <c r="W67">
        <v>0</v>
      </c>
      <c r="X67">
        <v>275932499</v>
      </c>
      <c r="Y67">
        <v>13.75</v>
      </c>
      <c r="AA67">
        <v>0</v>
      </c>
      <c r="AB67">
        <v>12.75</v>
      </c>
      <c r="AC67">
        <v>0</v>
      </c>
      <c r="AD67">
        <v>0</v>
      </c>
      <c r="AE67">
        <v>0</v>
      </c>
      <c r="AF67">
        <v>3</v>
      </c>
      <c r="AG67">
        <v>0</v>
      </c>
      <c r="AH67">
        <v>0</v>
      </c>
      <c r="AI67">
        <v>1</v>
      </c>
      <c r="AJ67">
        <v>4.25</v>
      </c>
      <c r="AK67">
        <v>33.049999999999997</v>
      </c>
      <c r="AL67">
        <v>1</v>
      </c>
      <c r="AN67">
        <v>0</v>
      </c>
      <c r="AO67">
        <v>1</v>
      </c>
      <c r="AP67">
        <v>1</v>
      </c>
      <c r="AQ67">
        <v>0</v>
      </c>
      <c r="AR67">
        <v>0</v>
      </c>
      <c r="AS67" t="s">
        <v>3</v>
      </c>
      <c r="AT67">
        <v>11</v>
      </c>
      <c r="AU67" t="s">
        <v>133</v>
      </c>
      <c r="AV67">
        <v>0</v>
      </c>
      <c r="AW67">
        <v>2</v>
      </c>
      <c r="AX67">
        <v>35866303</v>
      </c>
      <c r="AY67">
        <v>1</v>
      </c>
      <c r="AZ67">
        <v>0</v>
      </c>
      <c r="BA67">
        <v>66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Y67*Source!I92</f>
        <v>1.9250000000000003</v>
      </c>
      <c r="CY67">
        <f>AB67</f>
        <v>12.75</v>
      </c>
      <c r="CZ67">
        <f>AF67</f>
        <v>3</v>
      </c>
      <c r="DA67">
        <f>AJ67</f>
        <v>4.25</v>
      </c>
      <c r="DB67">
        <f>ROUND((ROUND(AT67*CZ67,2)*1.25),2)</f>
        <v>41.25</v>
      </c>
      <c r="DC67">
        <f>ROUND((ROUND(AT67*AG67,2)*1.25),2)</f>
        <v>0</v>
      </c>
    </row>
    <row r="68" spans="1:107">
      <c r="A68">
        <f>ROW(Source!A92)</f>
        <v>92</v>
      </c>
      <c r="B68">
        <v>35863109</v>
      </c>
      <c r="C68">
        <v>35866292</v>
      </c>
      <c r="D68">
        <v>29174913</v>
      </c>
      <c r="E68">
        <v>1</v>
      </c>
      <c r="F68">
        <v>1</v>
      </c>
      <c r="G68">
        <v>1</v>
      </c>
      <c r="H68">
        <v>2</v>
      </c>
      <c r="I68" t="s">
        <v>578</v>
      </c>
      <c r="J68" t="s">
        <v>579</v>
      </c>
      <c r="K68" t="s">
        <v>580</v>
      </c>
      <c r="L68">
        <v>1368</v>
      </c>
      <c r="N68">
        <v>1011</v>
      </c>
      <c r="O68" t="s">
        <v>567</v>
      </c>
      <c r="P68" t="s">
        <v>567</v>
      </c>
      <c r="Q68">
        <v>1</v>
      </c>
      <c r="W68">
        <v>0</v>
      </c>
      <c r="X68">
        <v>458544584</v>
      </c>
      <c r="Y68">
        <v>0.4375</v>
      </c>
      <c r="AA68">
        <v>0</v>
      </c>
      <c r="AB68">
        <v>932.72</v>
      </c>
      <c r="AC68">
        <v>383.38</v>
      </c>
      <c r="AD68">
        <v>0</v>
      </c>
      <c r="AE68">
        <v>0</v>
      </c>
      <c r="AF68">
        <v>87.17</v>
      </c>
      <c r="AG68">
        <v>11.6</v>
      </c>
      <c r="AH68">
        <v>0</v>
      </c>
      <c r="AI68">
        <v>1</v>
      </c>
      <c r="AJ68">
        <v>10.7</v>
      </c>
      <c r="AK68">
        <v>33.049999999999997</v>
      </c>
      <c r="AL68">
        <v>1</v>
      </c>
      <c r="AN68">
        <v>0</v>
      </c>
      <c r="AO68">
        <v>1</v>
      </c>
      <c r="AP68">
        <v>1</v>
      </c>
      <c r="AQ68">
        <v>0</v>
      </c>
      <c r="AR68">
        <v>0</v>
      </c>
      <c r="AS68" t="s">
        <v>3</v>
      </c>
      <c r="AT68">
        <v>0.35</v>
      </c>
      <c r="AU68" t="s">
        <v>133</v>
      </c>
      <c r="AV68">
        <v>0</v>
      </c>
      <c r="AW68">
        <v>2</v>
      </c>
      <c r="AX68">
        <v>35866304</v>
      </c>
      <c r="AY68">
        <v>1</v>
      </c>
      <c r="AZ68">
        <v>0</v>
      </c>
      <c r="BA68">
        <v>67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Y68*Source!I92</f>
        <v>6.1250000000000006E-2</v>
      </c>
      <c r="CY68">
        <f>AB68</f>
        <v>932.72</v>
      </c>
      <c r="CZ68">
        <f>AF68</f>
        <v>87.17</v>
      </c>
      <c r="DA68">
        <f>AJ68</f>
        <v>10.7</v>
      </c>
      <c r="DB68">
        <f>ROUND((ROUND(AT68*CZ68,2)*1.25),2)</f>
        <v>38.14</v>
      </c>
      <c r="DC68">
        <f>ROUND((ROUND(AT68*AG68,2)*1.25),2)</f>
        <v>5.08</v>
      </c>
    </row>
    <row r="69" spans="1:107">
      <c r="A69">
        <f>ROW(Source!A92)</f>
        <v>92</v>
      </c>
      <c r="B69">
        <v>35863109</v>
      </c>
      <c r="C69">
        <v>35866292</v>
      </c>
      <c r="D69">
        <v>29114687</v>
      </c>
      <c r="E69">
        <v>1</v>
      </c>
      <c r="F69">
        <v>1</v>
      </c>
      <c r="G69">
        <v>1</v>
      </c>
      <c r="H69">
        <v>3</v>
      </c>
      <c r="I69" t="s">
        <v>627</v>
      </c>
      <c r="J69" t="s">
        <v>628</v>
      </c>
      <c r="K69" t="s">
        <v>629</v>
      </c>
      <c r="L69">
        <v>1348</v>
      </c>
      <c r="N69">
        <v>1009</v>
      </c>
      <c r="O69" t="s">
        <v>30</v>
      </c>
      <c r="P69" t="s">
        <v>30</v>
      </c>
      <c r="Q69">
        <v>1000</v>
      </c>
      <c r="W69">
        <v>0</v>
      </c>
      <c r="X69">
        <v>157955001</v>
      </c>
      <c r="Y69">
        <v>1.8E-3</v>
      </c>
      <c r="AA69">
        <v>105069.06</v>
      </c>
      <c r="AB69">
        <v>0</v>
      </c>
      <c r="AC69">
        <v>0</v>
      </c>
      <c r="AD69">
        <v>0</v>
      </c>
      <c r="AE69">
        <v>16974</v>
      </c>
      <c r="AF69">
        <v>0</v>
      </c>
      <c r="AG69">
        <v>0</v>
      </c>
      <c r="AH69">
        <v>0</v>
      </c>
      <c r="AI69">
        <v>6.19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1.8E-3</v>
      </c>
      <c r="AU69" t="s">
        <v>3</v>
      </c>
      <c r="AV69">
        <v>0</v>
      </c>
      <c r="AW69">
        <v>2</v>
      </c>
      <c r="AX69">
        <v>35866305</v>
      </c>
      <c r="AY69">
        <v>1</v>
      </c>
      <c r="AZ69">
        <v>0</v>
      </c>
      <c r="BA69">
        <v>68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Y69*Source!I92</f>
        <v>2.52E-4</v>
      </c>
      <c r="CY69">
        <f>AA69</f>
        <v>105069.06</v>
      </c>
      <c r="CZ69">
        <f>AE69</f>
        <v>16974</v>
      </c>
      <c r="DA69">
        <f>AI69</f>
        <v>6.19</v>
      </c>
      <c r="DB69">
        <f>ROUND(ROUND(AT69*CZ69,2),2)</f>
        <v>30.55</v>
      </c>
      <c r="DC69">
        <f>ROUND(ROUND(AT69*AG69,2),2)</f>
        <v>0</v>
      </c>
    </row>
    <row r="70" spans="1:107">
      <c r="A70">
        <f>ROW(Source!A92)</f>
        <v>92</v>
      </c>
      <c r="B70">
        <v>35863109</v>
      </c>
      <c r="C70">
        <v>35866292</v>
      </c>
      <c r="D70">
        <v>29115292</v>
      </c>
      <c r="E70">
        <v>1</v>
      </c>
      <c r="F70">
        <v>1</v>
      </c>
      <c r="G70">
        <v>1</v>
      </c>
      <c r="H70">
        <v>3</v>
      </c>
      <c r="I70" t="s">
        <v>630</v>
      </c>
      <c r="J70" t="s">
        <v>631</v>
      </c>
      <c r="K70" t="s">
        <v>632</v>
      </c>
      <c r="L70">
        <v>1339</v>
      </c>
      <c r="N70">
        <v>1007</v>
      </c>
      <c r="O70" t="s">
        <v>617</v>
      </c>
      <c r="P70" t="s">
        <v>617</v>
      </c>
      <c r="Q70">
        <v>1</v>
      </c>
      <c r="W70">
        <v>0</v>
      </c>
      <c r="X70">
        <v>582810497</v>
      </c>
      <c r="Y70">
        <v>1.24</v>
      </c>
      <c r="AA70">
        <v>26287.8</v>
      </c>
      <c r="AB70">
        <v>0</v>
      </c>
      <c r="AC70">
        <v>0</v>
      </c>
      <c r="AD70">
        <v>0</v>
      </c>
      <c r="AE70">
        <v>4478.33</v>
      </c>
      <c r="AF70">
        <v>0</v>
      </c>
      <c r="AG70">
        <v>0</v>
      </c>
      <c r="AH70">
        <v>0</v>
      </c>
      <c r="AI70">
        <v>5.87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3</v>
      </c>
      <c r="AT70">
        <v>1.24</v>
      </c>
      <c r="AU70" t="s">
        <v>3</v>
      </c>
      <c r="AV70">
        <v>0</v>
      </c>
      <c r="AW70">
        <v>2</v>
      </c>
      <c r="AX70">
        <v>35866306</v>
      </c>
      <c r="AY70">
        <v>1</v>
      </c>
      <c r="AZ70">
        <v>0</v>
      </c>
      <c r="BA70">
        <v>69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Y70*Source!I92</f>
        <v>0.1736</v>
      </c>
      <c r="CY70">
        <f>AA70</f>
        <v>26287.8</v>
      </c>
      <c r="CZ70">
        <f>AE70</f>
        <v>4478.33</v>
      </c>
      <c r="DA70">
        <f>AI70</f>
        <v>5.87</v>
      </c>
      <c r="DB70">
        <f>ROUND(ROUND(AT70*CZ70,2),2)</f>
        <v>5553.13</v>
      </c>
      <c r="DC70">
        <f>ROUND(ROUND(AT70*AG70,2),2)</f>
        <v>0</v>
      </c>
    </row>
    <row r="71" spans="1:107">
      <c r="A71">
        <f>ROW(Source!A93)</f>
        <v>93</v>
      </c>
      <c r="B71">
        <v>35863109</v>
      </c>
      <c r="C71">
        <v>36144827</v>
      </c>
      <c r="D71">
        <v>31427882</v>
      </c>
      <c r="E71">
        <v>1</v>
      </c>
      <c r="F71">
        <v>1</v>
      </c>
      <c r="G71">
        <v>1</v>
      </c>
      <c r="H71">
        <v>1</v>
      </c>
      <c r="I71" t="s">
        <v>633</v>
      </c>
      <c r="J71" t="s">
        <v>3</v>
      </c>
      <c r="K71" t="s">
        <v>634</v>
      </c>
      <c r="L71">
        <v>1369</v>
      </c>
      <c r="N71">
        <v>1013</v>
      </c>
      <c r="O71" t="s">
        <v>561</v>
      </c>
      <c r="P71" t="s">
        <v>561</v>
      </c>
      <c r="Q71">
        <v>1</v>
      </c>
      <c r="W71">
        <v>0</v>
      </c>
      <c r="X71">
        <v>-573087009</v>
      </c>
      <c r="Y71">
        <v>52.048999999999992</v>
      </c>
      <c r="AA71">
        <v>0</v>
      </c>
      <c r="AB71">
        <v>0</v>
      </c>
      <c r="AC71">
        <v>0</v>
      </c>
      <c r="AD71">
        <v>272.45</v>
      </c>
      <c r="AE71">
        <v>0</v>
      </c>
      <c r="AF71">
        <v>0</v>
      </c>
      <c r="AG71">
        <v>0</v>
      </c>
      <c r="AH71">
        <v>272.45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1</v>
      </c>
      <c r="AQ71">
        <v>0</v>
      </c>
      <c r="AR71">
        <v>0</v>
      </c>
      <c r="AS71" t="s">
        <v>3</v>
      </c>
      <c r="AT71">
        <v>45.26</v>
      </c>
      <c r="AU71" t="s">
        <v>134</v>
      </c>
      <c r="AV71">
        <v>1</v>
      </c>
      <c r="AW71">
        <v>2</v>
      </c>
      <c r="AX71">
        <v>36144828</v>
      </c>
      <c r="AY71">
        <v>1</v>
      </c>
      <c r="AZ71">
        <v>0</v>
      </c>
      <c r="BA71">
        <v>70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Y71*Source!I93</f>
        <v>7.2868599999999999</v>
      </c>
      <c r="CY71">
        <f>AD71</f>
        <v>272.45</v>
      </c>
      <c r="CZ71">
        <f>AH71</f>
        <v>272.45</v>
      </c>
      <c r="DA71">
        <f>AL71</f>
        <v>1</v>
      </c>
      <c r="DB71">
        <f>ROUND((ROUND(AT71*CZ71,2)*1.15),2)</f>
        <v>14180.75</v>
      </c>
      <c r="DC71">
        <f>ROUND((ROUND(AT71*AG71,2)*1.15),2)</f>
        <v>0</v>
      </c>
    </row>
    <row r="72" spans="1:107">
      <c r="A72">
        <f>ROW(Source!A93)</f>
        <v>93</v>
      </c>
      <c r="B72">
        <v>35863109</v>
      </c>
      <c r="C72">
        <v>36144827</v>
      </c>
      <c r="D72">
        <v>121548</v>
      </c>
      <c r="E72">
        <v>1</v>
      </c>
      <c r="F72">
        <v>1</v>
      </c>
      <c r="G72">
        <v>1</v>
      </c>
      <c r="H72">
        <v>1</v>
      </c>
      <c r="I72" t="s">
        <v>35</v>
      </c>
      <c r="J72" t="s">
        <v>3</v>
      </c>
      <c r="K72" t="s">
        <v>562</v>
      </c>
      <c r="L72">
        <v>608254</v>
      </c>
      <c r="N72">
        <v>1013</v>
      </c>
      <c r="O72" t="s">
        <v>563</v>
      </c>
      <c r="P72" t="s">
        <v>563</v>
      </c>
      <c r="Q72">
        <v>1</v>
      </c>
      <c r="W72">
        <v>0</v>
      </c>
      <c r="X72">
        <v>-185737400</v>
      </c>
      <c r="Y72">
        <v>0.05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0.04</v>
      </c>
      <c r="AU72" t="s">
        <v>133</v>
      </c>
      <c r="AV72">
        <v>2</v>
      </c>
      <c r="AW72">
        <v>2</v>
      </c>
      <c r="AX72">
        <v>36144829</v>
      </c>
      <c r="AY72">
        <v>1</v>
      </c>
      <c r="AZ72">
        <v>0</v>
      </c>
      <c r="BA72">
        <v>71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Y72*Source!I93</f>
        <v>7.000000000000001E-3</v>
      </c>
      <c r="CY72">
        <f>AD72</f>
        <v>0</v>
      </c>
      <c r="CZ72">
        <f>AH72</f>
        <v>0</v>
      </c>
      <c r="DA72">
        <f>AL72</f>
        <v>1</v>
      </c>
      <c r="DB72">
        <f>ROUND((ROUND(AT72*CZ72,2)*1.25),2)</f>
        <v>0</v>
      </c>
      <c r="DC72">
        <f>ROUND((ROUND(AT72*AG72,2)*1.25),2)</f>
        <v>0</v>
      </c>
    </row>
    <row r="73" spans="1:107">
      <c r="A73">
        <f>ROW(Source!A93)</f>
        <v>93</v>
      </c>
      <c r="B73">
        <v>35863109</v>
      </c>
      <c r="C73">
        <v>36144827</v>
      </c>
      <c r="D73">
        <v>35554737</v>
      </c>
      <c r="E73">
        <v>1</v>
      </c>
      <c r="F73">
        <v>1</v>
      </c>
      <c r="G73">
        <v>1</v>
      </c>
      <c r="H73">
        <v>2</v>
      </c>
      <c r="I73" t="s">
        <v>564</v>
      </c>
      <c r="J73" t="s">
        <v>635</v>
      </c>
      <c r="K73" t="s">
        <v>566</v>
      </c>
      <c r="L73">
        <v>1368</v>
      </c>
      <c r="N73">
        <v>1011</v>
      </c>
      <c r="O73" t="s">
        <v>567</v>
      </c>
      <c r="P73" t="s">
        <v>567</v>
      </c>
      <c r="Q73">
        <v>1</v>
      </c>
      <c r="W73">
        <v>0</v>
      </c>
      <c r="X73">
        <v>290757077</v>
      </c>
      <c r="Y73">
        <v>0.05</v>
      </c>
      <c r="AA73">
        <v>0</v>
      </c>
      <c r="AB73">
        <v>466.71</v>
      </c>
      <c r="AC73">
        <v>446.18</v>
      </c>
      <c r="AD73">
        <v>0</v>
      </c>
      <c r="AE73">
        <v>0</v>
      </c>
      <c r="AF73">
        <v>31.26</v>
      </c>
      <c r="AG73">
        <v>13.5</v>
      </c>
      <c r="AH73">
        <v>0</v>
      </c>
      <c r="AI73">
        <v>1</v>
      </c>
      <c r="AJ73">
        <v>14.93</v>
      </c>
      <c r="AK73">
        <v>33.049999999999997</v>
      </c>
      <c r="AL73">
        <v>1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3</v>
      </c>
      <c r="AT73">
        <v>0.04</v>
      </c>
      <c r="AU73" t="s">
        <v>133</v>
      </c>
      <c r="AV73">
        <v>0</v>
      </c>
      <c r="AW73">
        <v>2</v>
      </c>
      <c r="AX73">
        <v>36144830</v>
      </c>
      <c r="AY73">
        <v>1</v>
      </c>
      <c r="AZ73">
        <v>0</v>
      </c>
      <c r="BA73">
        <v>72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Y73*Source!I93</f>
        <v>7.000000000000001E-3</v>
      </c>
      <c r="CY73">
        <f>AB73</f>
        <v>466.71</v>
      </c>
      <c r="CZ73">
        <f>AF73</f>
        <v>31.26</v>
      </c>
      <c r="DA73">
        <f>AJ73</f>
        <v>14.93</v>
      </c>
      <c r="DB73">
        <f>ROUND((ROUND(AT73*CZ73,2)*1.25),2)</f>
        <v>1.56</v>
      </c>
      <c r="DC73">
        <f>ROUND((ROUND(AT73*AG73,2)*1.25),2)</f>
        <v>0.68</v>
      </c>
    </row>
    <row r="74" spans="1:107">
      <c r="A74">
        <f>ROW(Source!A93)</f>
        <v>93</v>
      </c>
      <c r="B74">
        <v>35863109</v>
      </c>
      <c r="C74">
        <v>36144827</v>
      </c>
      <c r="D74">
        <v>35555025</v>
      </c>
      <c r="E74">
        <v>1</v>
      </c>
      <c r="F74">
        <v>1</v>
      </c>
      <c r="G74">
        <v>1</v>
      </c>
      <c r="H74">
        <v>2</v>
      </c>
      <c r="I74" t="s">
        <v>636</v>
      </c>
      <c r="J74" t="s">
        <v>637</v>
      </c>
      <c r="K74" t="s">
        <v>638</v>
      </c>
      <c r="L74">
        <v>1368</v>
      </c>
      <c r="N74">
        <v>1011</v>
      </c>
      <c r="O74" t="s">
        <v>567</v>
      </c>
      <c r="P74" t="s">
        <v>567</v>
      </c>
      <c r="Q74">
        <v>1</v>
      </c>
      <c r="W74">
        <v>0</v>
      </c>
      <c r="X74">
        <v>269071542</v>
      </c>
      <c r="Y74">
        <v>1.6875</v>
      </c>
      <c r="AA74">
        <v>0</v>
      </c>
      <c r="AB74">
        <v>21.3</v>
      </c>
      <c r="AC74">
        <v>0</v>
      </c>
      <c r="AD74">
        <v>0</v>
      </c>
      <c r="AE74">
        <v>0</v>
      </c>
      <c r="AF74">
        <v>2.7</v>
      </c>
      <c r="AG74">
        <v>0</v>
      </c>
      <c r="AH74">
        <v>0</v>
      </c>
      <c r="AI74">
        <v>1</v>
      </c>
      <c r="AJ74">
        <v>7.89</v>
      </c>
      <c r="AK74">
        <v>33.049999999999997</v>
      </c>
      <c r="AL74">
        <v>1</v>
      </c>
      <c r="AN74">
        <v>0</v>
      </c>
      <c r="AO74">
        <v>1</v>
      </c>
      <c r="AP74">
        <v>1</v>
      </c>
      <c r="AQ74">
        <v>0</v>
      </c>
      <c r="AR74">
        <v>0</v>
      </c>
      <c r="AS74" t="s">
        <v>3</v>
      </c>
      <c r="AT74">
        <v>1.35</v>
      </c>
      <c r="AU74" t="s">
        <v>133</v>
      </c>
      <c r="AV74">
        <v>0</v>
      </c>
      <c r="AW74">
        <v>2</v>
      </c>
      <c r="AX74">
        <v>36144831</v>
      </c>
      <c r="AY74">
        <v>1</v>
      </c>
      <c r="AZ74">
        <v>0</v>
      </c>
      <c r="BA74">
        <v>73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Y74*Source!I93</f>
        <v>0.23625000000000002</v>
      </c>
      <c r="CY74">
        <f>AB74</f>
        <v>21.3</v>
      </c>
      <c r="CZ74">
        <f>AF74</f>
        <v>2.7</v>
      </c>
      <c r="DA74">
        <f>AJ74</f>
        <v>7.89</v>
      </c>
      <c r="DB74">
        <f>ROUND((ROUND(AT74*CZ74,2)*1.25),2)</f>
        <v>4.5599999999999996</v>
      </c>
      <c r="DC74">
        <f>ROUND((ROUND(AT74*AG74,2)*1.25),2)</f>
        <v>0</v>
      </c>
    </row>
    <row r="75" spans="1:107">
      <c r="A75">
        <f>ROW(Source!A93)</f>
        <v>93</v>
      </c>
      <c r="B75">
        <v>35863109</v>
      </c>
      <c r="C75">
        <v>36144827</v>
      </c>
      <c r="D75">
        <v>35555088</v>
      </c>
      <c r="E75">
        <v>1</v>
      </c>
      <c r="F75">
        <v>1</v>
      </c>
      <c r="G75">
        <v>1</v>
      </c>
      <c r="H75">
        <v>2</v>
      </c>
      <c r="I75" t="s">
        <v>578</v>
      </c>
      <c r="J75" t="s">
        <v>639</v>
      </c>
      <c r="K75" t="s">
        <v>580</v>
      </c>
      <c r="L75">
        <v>1368</v>
      </c>
      <c r="N75">
        <v>1011</v>
      </c>
      <c r="O75" t="s">
        <v>567</v>
      </c>
      <c r="P75" t="s">
        <v>567</v>
      </c>
      <c r="Q75">
        <v>1</v>
      </c>
      <c r="W75">
        <v>0</v>
      </c>
      <c r="X75">
        <v>586434904</v>
      </c>
      <c r="Y75">
        <v>1.2500000000000001E-2</v>
      </c>
      <c r="AA75">
        <v>0</v>
      </c>
      <c r="AB75">
        <v>932.72</v>
      </c>
      <c r="AC75">
        <v>383.38</v>
      </c>
      <c r="AD75">
        <v>0</v>
      </c>
      <c r="AE75">
        <v>0</v>
      </c>
      <c r="AF75">
        <v>87.17</v>
      </c>
      <c r="AG75">
        <v>11.6</v>
      </c>
      <c r="AH75">
        <v>0</v>
      </c>
      <c r="AI75">
        <v>1</v>
      </c>
      <c r="AJ75">
        <v>10.7</v>
      </c>
      <c r="AK75">
        <v>33.049999999999997</v>
      </c>
      <c r="AL75">
        <v>1</v>
      </c>
      <c r="AN75">
        <v>0</v>
      </c>
      <c r="AO75">
        <v>1</v>
      </c>
      <c r="AP75">
        <v>1</v>
      </c>
      <c r="AQ75">
        <v>0</v>
      </c>
      <c r="AR75">
        <v>0</v>
      </c>
      <c r="AS75" t="s">
        <v>3</v>
      </c>
      <c r="AT75">
        <v>0.01</v>
      </c>
      <c r="AU75" t="s">
        <v>133</v>
      </c>
      <c r="AV75">
        <v>0</v>
      </c>
      <c r="AW75">
        <v>2</v>
      </c>
      <c r="AX75">
        <v>36144832</v>
      </c>
      <c r="AY75">
        <v>1</v>
      </c>
      <c r="AZ75">
        <v>0</v>
      </c>
      <c r="BA75">
        <v>74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Y75*Source!I93</f>
        <v>1.7500000000000003E-3</v>
      </c>
      <c r="CY75">
        <f>AB75</f>
        <v>932.72</v>
      </c>
      <c r="CZ75">
        <f>AF75</f>
        <v>87.17</v>
      </c>
      <c r="DA75">
        <f>AJ75</f>
        <v>10.7</v>
      </c>
      <c r="DB75">
        <f>ROUND((ROUND(AT75*CZ75,2)*1.25),2)</f>
        <v>1.0900000000000001</v>
      </c>
      <c r="DC75">
        <f>ROUND((ROUND(AT75*AG75,2)*1.25),2)</f>
        <v>0.15</v>
      </c>
    </row>
    <row r="76" spans="1:107">
      <c r="A76">
        <f>ROW(Source!A93)</f>
        <v>93</v>
      </c>
      <c r="B76">
        <v>35863109</v>
      </c>
      <c r="C76">
        <v>36144827</v>
      </c>
      <c r="D76">
        <v>35552818</v>
      </c>
      <c r="E76">
        <v>1</v>
      </c>
      <c r="F76">
        <v>1</v>
      </c>
      <c r="G76">
        <v>1</v>
      </c>
      <c r="H76">
        <v>3</v>
      </c>
      <c r="I76" t="s">
        <v>640</v>
      </c>
      <c r="J76" t="s">
        <v>641</v>
      </c>
      <c r="K76" t="s">
        <v>642</v>
      </c>
      <c r="L76">
        <v>1308</v>
      </c>
      <c r="N76">
        <v>1003</v>
      </c>
      <c r="O76" t="s">
        <v>65</v>
      </c>
      <c r="P76" t="s">
        <v>65</v>
      </c>
      <c r="Q76">
        <v>100</v>
      </c>
      <c r="W76">
        <v>0</v>
      </c>
      <c r="X76">
        <v>-1755052483</v>
      </c>
      <c r="Y76">
        <v>0.68</v>
      </c>
      <c r="AA76">
        <v>528.80999999999995</v>
      </c>
      <c r="AB76">
        <v>0</v>
      </c>
      <c r="AC76">
        <v>0</v>
      </c>
      <c r="AD76">
        <v>0</v>
      </c>
      <c r="AE76">
        <v>99.4</v>
      </c>
      <c r="AF76">
        <v>0</v>
      </c>
      <c r="AG76">
        <v>0</v>
      </c>
      <c r="AH76">
        <v>0</v>
      </c>
      <c r="AI76">
        <v>5.32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1</v>
      </c>
      <c r="AQ76">
        <v>0</v>
      </c>
      <c r="AR76">
        <v>0</v>
      </c>
      <c r="AS76" t="s">
        <v>3</v>
      </c>
      <c r="AT76">
        <v>0.68</v>
      </c>
      <c r="AU76" t="s">
        <v>3</v>
      </c>
      <c r="AV76">
        <v>0</v>
      </c>
      <c r="AW76">
        <v>2</v>
      </c>
      <c r="AX76">
        <v>36144833</v>
      </c>
      <c r="AY76">
        <v>1</v>
      </c>
      <c r="AZ76">
        <v>0</v>
      </c>
      <c r="BA76">
        <v>75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Y76*Source!I93</f>
        <v>9.5200000000000021E-2</v>
      </c>
      <c r="CY76">
        <f>AA76</f>
        <v>528.80999999999995</v>
      </c>
      <c r="CZ76">
        <f>AE76</f>
        <v>99.4</v>
      </c>
      <c r="DA76">
        <f>AI76</f>
        <v>5.32</v>
      </c>
      <c r="DB76">
        <f>ROUND(ROUND(AT76*CZ76,2),2)</f>
        <v>67.59</v>
      </c>
      <c r="DC76">
        <f>ROUND(ROUND(AT76*AG76,2),2)</f>
        <v>0</v>
      </c>
    </row>
    <row r="77" spans="1:107">
      <c r="A77">
        <f>ROW(Source!A93)</f>
        <v>93</v>
      </c>
      <c r="B77">
        <v>35863109</v>
      </c>
      <c r="C77">
        <v>36144827</v>
      </c>
      <c r="D77">
        <v>29110964</v>
      </c>
      <c r="E77">
        <v>1</v>
      </c>
      <c r="F77">
        <v>1</v>
      </c>
      <c r="G77">
        <v>1</v>
      </c>
      <c r="H77">
        <v>3</v>
      </c>
      <c r="I77" t="s">
        <v>201</v>
      </c>
      <c r="J77" t="s">
        <v>203</v>
      </c>
      <c r="K77" t="s">
        <v>202</v>
      </c>
      <c r="L77">
        <v>1327</v>
      </c>
      <c r="N77">
        <v>1005</v>
      </c>
      <c r="O77" t="s">
        <v>155</v>
      </c>
      <c r="P77" t="s">
        <v>155</v>
      </c>
      <c r="Q77">
        <v>1</v>
      </c>
      <c r="W77">
        <v>0</v>
      </c>
      <c r="X77">
        <v>-100917442</v>
      </c>
      <c r="Y77">
        <v>102</v>
      </c>
      <c r="AA77">
        <v>516.15</v>
      </c>
      <c r="AB77">
        <v>0</v>
      </c>
      <c r="AC77">
        <v>0</v>
      </c>
      <c r="AD77">
        <v>0</v>
      </c>
      <c r="AE77">
        <v>82.19</v>
      </c>
      <c r="AF77">
        <v>0</v>
      </c>
      <c r="AG77">
        <v>0</v>
      </c>
      <c r="AH77">
        <v>0</v>
      </c>
      <c r="AI77">
        <v>6.28</v>
      </c>
      <c r="AJ77">
        <v>1</v>
      </c>
      <c r="AK77">
        <v>1</v>
      </c>
      <c r="AL77">
        <v>1</v>
      </c>
      <c r="AN77">
        <v>0</v>
      </c>
      <c r="AO77">
        <v>0</v>
      </c>
      <c r="AP77">
        <v>0</v>
      </c>
      <c r="AQ77">
        <v>0</v>
      </c>
      <c r="AR77">
        <v>0</v>
      </c>
      <c r="AS77" t="s">
        <v>3</v>
      </c>
      <c r="AT77">
        <v>102</v>
      </c>
      <c r="AU77" t="s">
        <v>3</v>
      </c>
      <c r="AV77">
        <v>0</v>
      </c>
      <c r="AW77">
        <v>1</v>
      </c>
      <c r="AX77">
        <v>-1</v>
      </c>
      <c r="AY77">
        <v>0</v>
      </c>
      <c r="AZ77">
        <v>0</v>
      </c>
      <c r="BA77" t="s">
        <v>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Y77*Source!I93</f>
        <v>14.280000000000001</v>
      </c>
      <c r="CY77">
        <f>AA77</f>
        <v>516.15</v>
      </c>
      <c r="CZ77">
        <f>AE77</f>
        <v>82.19</v>
      </c>
      <c r="DA77">
        <f>AI77</f>
        <v>6.28</v>
      </c>
      <c r="DB77">
        <f>ROUND(ROUND(AT77*CZ77,2),2)</f>
        <v>8383.3799999999992</v>
      </c>
      <c r="DC77">
        <f>ROUND(ROUND(AT77*AG77,2),2)</f>
        <v>0</v>
      </c>
    </row>
    <row r="78" spans="1:107">
      <c r="A78">
        <f>ROW(Source!A93)</f>
        <v>93</v>
      </c>
      <c r="B78">
        <v>35863109</v>
      </c>
      <c r="C78">
        <v>36144827</v>
      </c>
      <c r="D78">
        <v>35554067</v>
      </c>
      <c r="E78">
        <v>1</v>
      </c>
      <c r="F78">
        <v>1</v>
      </c>
      <c r="G78">
        <v>1</v>
      </c>
      <c r="H78">
        <v>3</v>
      </c>
      <c r="I78" t="s">
        <v>205</v>
      </c>
      <c r="J78" t="s">
        <v>207</v>
      </c>
      <c r="K78" t="s">
        <v>206</v>
      </c>
      <c r="L78">
        <v>1327</v>
      </c>
      <c r="N78">
        <v>1005</v>
      </c>
      <c r="O78" t="s">
        <v>155</v>
      </c>
      <c r="P78" t="s">
        <v>155</v>
      </c>
      <c r="Q78">
        <v>1</v>
      </c>
      <c r="W78">
        <v>1</v>
      </c>
      <c r="X78">
        <v>722712840</v>
      </c>
      <c r="Y78">
        <v>102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0</v>
      </c>
      <c r="AP78">
        <v>1</v>
      </c>
      <c r="AQ78">
        <v>0</v>
      </c>
      <c r="AR78">
        <v>0</v>
      </c>
      <c r="AS78" t="s">
        <v>3</v>
      </c>
      <c r="AT78">
        <v>102</v>
      </c>
      <c r="AU78" t="s">
        <v>3</v>
      </c>
      <c r="AV78">
        <v>0</v>
      </c>
      <c r="AW78">
        <v>2</v>
      </c>
      <c r="AX78">
        <v>36144834</v>
      </c>
      <c r="AY78">
        <v>1</v>
      </c>
      <c r="AZ78">
        <v>0</v>
      </c>
      <c r="BA78">
        <v>76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Y78*Source!I93</f>
        <v>14.280000000000001</v>
      </c>
      <c r="CY78">
        <f>AA78</f>
        <v>0</v>
      </c>
      <c r="CZ78">
        <f>AE78</f>
        <v>0</v>
      </c>
      <c r="DA78">
        <f>AI78</f>
        <v>1</v>
      </c>
      <c r="DB78">
        <f>ROUND(ROUND(AT78*CZ78,2),2)</f>
        <v>0</v>
      </c>
      <c r="DC78">
        <f>ROUND(ROUND(AT78*AG78,2),2)</f>
        <v>0</v>
      </c>
    </row>
    <row r="79" spans="1:107">
      <c r="A79">
        <f>ROW(Source!A93)</f>
        <v>93</v>
      </c>
      <c r="B79">
        <v>35863109</v>
      </c>
      <c r="C79">
        <v>36144827</v>
      </c>
      <c r="D79">
        <v>35553389</v>
      </c>
      <c r="E79">
        <v>1</v>
      </c>
      <c r="F79">
        <v>1</v>
      </c>
      <c r="G79">
        <v>1</v>
      </c>
      <c r="H79">
        <v>3</v>
      </c>
      <c r="I79" t="s">
        <v>643</v>
      </c>
      <c r="J79" t="s">
        <v>644</v>
      </c>
      <c r="K79" t="s">
        <v>645</v>
      </c>
      <c r="L79">
        <v>1346</v>
      </c>
      <c r="N79">
        <v>1009</v>
      </c>
      <c r="O79" t="s">
        <v>160</v>
      </c>
      <c r="P79" t="s">
        <v>160</v>
      </c>
      <c r="Q79">
        <v>1</v>
      </c>
      <c r="W79">
        <v>0</v>
      </c>
      <c r="X79">
        <v>-2074468820</v>
      </c>
      <c r="Y79">
        <v>27</v>
      </c>
      <c r="AA79">
        <v>207.8</v>
      </c>
      <c r="AB79">
        <v>0</v>
      </c>
      <c r="AC79">
        <v>0</v>
      </c>
      <c r="AD79">
        <v>0</v>
      </c>
      <c r="AE79">
        <v>26.71</v>
      </c>
      <c r="AF79">
        <v>0</v>
      </c>
      <c r="AG79">
        <v>0</v>
      </c>
      <c r="AH79">
        <v>0</v>
      </c>
      <c r="AI79">
        <v>7.78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3</v>
      </c>
      <c r="AT79">
        <v>27</v>
      </c>
      <c r="AU79" t="s">
        <v>3</v>
      </c>
      <c r="AV79">
        <v>0</v>
      </c>
      <c r="AW79">
        <v>2</v>
      </c>
      <c r="AX79">
        <v>36144835</v>
      </c>
      <c r="AY79">
        <v>1</v>
      </c>
      <c r="AZ79">
        <v>0</v>
      </c>
      <c r="BA79">
        <v>77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Y79*Source!I93</f>
        <v>3.7800000000000002</v>
      </c>
      <c r="CY79">
        <f>AA79</f>
        <v>207.8</v>
      </c>
      <c r="CZ79">
        <f>AE79</f>
        <v>26.71</v>
      </c>
      <c r="DA79">
        <f>AI79</f>
        <v>7.78</v>
      </c>
      <c r="DB79">
        <f>ROUND(ROUND(AT79*CZ79,2),2)</f>
        <v>721.17</v>
      </c>
      <c r="DC79">
        <f>ROUND(ROUND(AT79*AG79,2),2)</f>
        <v>0</v>
      </c>
    </row>
    <row r="80" spans="1:107">
      <c r="A80">
        <f>ROW(Source!A96)</f>
        <v>96</v>
      </c>
      <c r="B80">
        <v>35863109</v>
      </c>
      <c r="C80">
        <v>35866325</v>
      </c>
      <c r="D80">
        <v>18413230</v>
      </c>
      <c r="E80">
        <v>1</v>
      </c>
      <c r="F80">
        <v>1</v>
      </c>
      <c r="G80">
        <v>1</v>
      </c>
      <c r="H80">
        <v>1</v>
      </c>
      <c r="I80" t="s">
        <v>587</v>
      </c>
      <c r="J80" t="s">
        <v>3</v>
      </c>
      <c r="K80" t="s">
        <v>588</v>
      </c>
      <c r="L80">
        <v>1369</v>
      </c>
      <c r="N80">
        <v>1013</v>
      </c>
      <c r="O80" t="s">
        <v>561</v>
      </c>
      <c r="P80" t="s">
        <v>561</v>
      </c>
      <c r="Q80">
        <v>1</v>
      </c>
      <c r="W80">
        <v>0</v>
      </c>
      <c r="X80">
        <v>355262106</v>
      </c>
      <c r="Y80">
        <v>7.6589999999999998</v>
      </c>
      <c r="AA80">
        <v>0</v>
      </c>
      <c r="AB80">
        <v>0</v>
      </c>
      <c r="AC80">
        <v>0</v>
      </c>
      <c r="AD80">
        <v>293.22000000000003</v>
      </c>
      <c r="AE80">
        <v>0</v>
      </c>
      <c r="AF80">
        <v>0</v>
      </c>
      <c r="AG80">
        <v>0</v>
      </c>
      <c r="AH80">
        <v>293.22000000000003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1</v>
      </c>
      <c r="AQ80">
        <v>0</v>
      </c>
      <c r="AR80">
        <v>0</v>
      </c>
      <c r="AS80" t="s">
        <v>3</v>
      </c>
      <c r="AT80">
        <v>6.66</v>
      </c>
      <c r="AU80" t="s">
        <v>134</v>
      </c>
      <c r="AV80">
        <v>1</v>
      </c>
      <c r="AW80">
        <v>2</v>
      </c>
      <c r="AX80">
        <v>35866338</v>
      </c>
      <c r="AY80">
        <v>2</v>
      </c>
      <c r="AZ80">
        <v>131072</v>
      </c>
      <c r="BA80">
        <v>78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Y80*Source!I96</f>
        <v>1.1488499999999999</v>
      </c>
      <c r="CY80">
        <f>AD80</f>
        <v>293.22000000000003</v>
      </c>
      <c r="CZ80">
        <f>AH80</f>
        <v>293.22000000000003</v>
      </c>
      <c r="DA80">
        <f>AL80</f>
        <v>1</v>
      </c>
      <c r="DB80">
        <f>ROUND((ROUND(AT80*CZ80,2)*1.15),2)</f>
        <v>2245.7800000000002</v>
      </c>
      <c r="DC80">
        <f>ROUND((ROUND(AT80*AG80,2)*1.15),2)</f>
        <v>0</v>
      </c>
    </row>
    <row r="81" spans="1:107">
      <c r="A81">
        <f>ROW(Source!A96)</f>
        <v>96</v>
      </c>
      <c r="B81">
        <v>35863109</v>
      </c>
      <c r="C81">
        <v>35866325</v>
      </c>
      <c r="D81">
        <v>29173472</v>
      </c>
      <c r="E81">
        <v>1</v>
      </c>
      <c r="F81">
        <v>1</v>
      </c>
      <c r="G81">
        <v>1</v>
      </c>
      <c r="H81">
        <v>2</v>
      </c>
      <c r="I81" t="s">
        <v>624</v>
      </c>
      <c r="J81" t="s">
        <v>625</v>
      </c>
      <c r="K81" t="s">
        <v>626</v>
      </c>
      <c r="L81">
        <v>1368</v>
      </c>
      <c r="N81">
        <v>1011</v>
      </c>
      <c r="O81" t="s">
        <v>567</v>
      </c>
      <c r="P81" t="s">
        <v>567</v>
      </c>
      <c r="Q81">
        <v>1</v>
      </c>
      <c r="W81">
        <v>0</v>
      </c>
      <c r="X81">
        <v>275932499</v>
      </c>
      <c r="Y81">
        <v>2.5124999999999997</v>
      </c>
      <c r="AA81">
        <v>0</v>
      </c>
      <c r="AB81">
        <v>12.75</v>
      </c>
      <c r="AC81">
        <v>0</v>
      </c>
      <c r="AD81">
        <v>0</v>
      </c>
      <c r="AE81">
        <v>0</v>
      </c>
      <c r="AF81">
        <v>3</v>
      </c>
      <c r="AG81">
        <v>0</v>
      </c>
      <c r="AH81">
        <v>0</v>
      </c>
      <c r="AI81">
        <v>1</v>
      </c>
      <c r="AJ81">
        <v>4.25</v>
      </c>
      <c r="AK81">
        <v>33.049999999999997</v>
      </c>
      <c r="AL81">
        <v>1</v>
      </c>
      <c r="AN81">
        <v>0</v>
      </c>
      <c r="AO81">
        <v>1</v>
      </c>
      <c r="AP81">
        <v>1</v>
      </c>
      <c r="AQ81">
        <v>0</v>
      </c>
      <c r="AR81">
        <v>0</v>
      </c>
      <c r="AS81" t="s">
        <v>3</v>
      </c>
      <c r="AT81">
        <v>2.0099999999999998</v>
      </c>
      <c r="AU81" t="s">
        <v>133</v>
      </c>
      <c r="AV81">
        <v>0</v>
      </c>
      <c r="AW81">
        <v>2</v>
      </c>
      <c r="AX81">
        <v>35866339</v>
      </c>
      <c r="AY81">
        <v>1</v>
      </c>
      <c r="AZ81">
        <v>0</v>
      </c>
      <c r="BA81">
        <v>79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Y81*Source!I96</f>
        <v>0.37687499999999996</v>
      </c>
      <c r="CY81">
        <f>AB81</f>
        <v>12.75</v>
      </c>
      <c r="CZ81">
        <f>AF81</f>
        <v>3</v>
      </c>
      <c r="DA81">
        <f>AJ81</f>
        <v>4.25</v>
      </c>
      <c r="DB81">
        <f>ROUND((ROUND(AT81*CZ81,2)*1.25),2)</f>
        <v>7.54</v>
      </c>
      <c r="DC81">
        <f>ROUND((ROUND(AT81*AG81,2)*1.25),2)</f>
        <v>0</v>
      </c>
    </row>
    <row r="82" spans="1:107">
      <c r="A82">
        <f>ROW(Source!A96)</f>
        <v>96</v>
      </c>
      <c r="B82">
        <v>35863109</v>
      </c>
      <c r="C82">
        <v>35866325</v>
      </c>
      <c r="D82">
        <v>29174500</v>
      </c>
      <c r="E82">
        <v>1</v>
      </c>
      <c r="F82">
        <v>1</v>
      </c>
      <c r="G82">
        <v>1</v>
      </c>
      <c r="H82">
        <v>2</v>
      </c>
      <c r="I82" t="s">
        <v>646</v>
      </c>
      <c r="J82" t="s">
        <v>647</v>
      </c>
      <c r="K82" t="s">
        <v>648</v>
      </c>
      <c r="L82">
        <v>1368</v>
      </c>
      <c r="N82">
        <v>1011</v>
      </c>
      <c r="O82" t="s">
        <v>567</v>
      </c>
      <c r="P82" t="s">
        <v>567</v>
      </c>
      <c r="Q82">
        <v>1</v>
      </c>
      <c r="W82">
        <v>0</v>
      </c>
      <c r="X82">
        <v>-239831557</v>
      </c>
      <c r="Y82">
        <v>1.6625000000000001</v>
      </c>
      <c r="AA82">
        <v>0</v>
      </c>
      <c r="AB82">
        <v>7.33</v>
      </c>
      <c r="AC82">
        <v>0</v>
      </c>
      <c r="AD82">
        <v>0</v>
      </c>
      <c r="AE82">
        <v>0</v>
      </c>
      <c r="AF82">
        <v>1.95</v>
      </c>
      <c r="AG82">
        <v>0</v>
      </c>
      <c r="AH82">
        <v>0</v>
      </c>
      <c r="AI82">
        <v>1</v>
      </c>
      <c r="AJ82">
        <v>3.76</v>
      </c>
      <c r="AK82">
        <v>33.049999999999997</v>
      </c>
      <c r="AL82">
        <v>1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1.33</v>
      </c>
      <c r="AU82" t="s">
        <v>133</v>
      </c>
      <c r="AV82">
        <v>0</v>
      </c>
      <c r="AW82">
        <v>2</v>
      </c>
      <c r="AX82">
        <v>35866340</v>
      </c>
      <c r="AY82">
        <v>1</v>
      </c>
      <c r="AZ82">
        <v>0</v>
      </c>
      <c r="BA82">
        <v>80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Y82*Source!I96</f>
        <v>0.24937500000000001</v>
      </c>
      <c r="CY82">
        <f>AB82</f>
        <v>7.33</v>
      </c>
      <c r="CZ82">
        <f>AF82</f>
        <v>1.95</v>
      </c>
      <c r="DA82">
        <f>AJ82</f>
        <v>3.76</v>
      </c>
      <c r="DB82">
        <f>ROUND((ROUND(AT82*CZ82,2)*1.25),2)</f>
        <v>3.24</v>
      </c>
      <c r="DC82">
        <f>ROUND((ROUND(AT82*AG82,2)*1.25),2)</f>
        <v>0</v>
      </c>
    </row>
    <row r="83" spans="1:107">
      <c r="A83">
        <f>ROW(Source!A96)</f>
        <v>96</v>
      </c>
      <c r="B83">
        <v>35863109</v>
      </c>
      <c r="C83">
        <v>35866325</v>
      </c>
      <c r="D83">
        <v>29174913</v>
      </c>
      <c r="E83">
        <v>1</v>
      </c>
      <c r="F83">
        <v>1</v>
      </c>
      <c r="G83">
        <v>1</v>
      </c>
      <c r="H83">
        <v>2</v>
      </c>
      <c r="I83" t="s">
        <v>578</v>
      </c>
      <c r="J83" t="s">
        <v>579</v>
      </c>
      <c r="K83" t="s">
        <v>580</v>
      </c>
      <c r="L83">
        <v>1368</v>
      </c>
      <c r="N83">
        <v>1011</v>
      </c>
      <c r="O83" t="s">
        <v>567</v>
      </c>
      <c r="P83" t="s">
        <v>567</v>
      </c>
      <c r="Q83">
        <v>1</v>
      </c>
      <c r="W83">
        <v>0</v>
      </c>
      <c r="X83">
        <v>458544584</v>
      </c>
      <c r="Y83">
        <v>3.7499999999999999E-2</v>
      </c>
      <c r="AA83">
        <v>0</v>
      </c>
      <c r="AB83">
        <v>932.72</v>
      </c>
      <c r="AC83">
        <v>383.38</v>
      </c>
      <c r="AD83">
        <v>0</v>
      </c>
      <c r="AE83">
        <v>0</v>
      </c>
      <c r="AF83">
        <v>87.17</v>
      </c>
      <c r="AG83">
        <v>11.6</v>
      </c>
      <c r="AH83">
        <v>0</v>
      </c>
      <c r="AI83">
        <v>1</v>
      </c>
      <c r="AJ83">
        <v>10.7</v>
      </c>
      <c r="AK83">
        <v>33.049999999999997</v>
      </c>
      <c r="AL83">
        <v>1</v>
      </c>
      <c r="AN83">
        <v>0</v>
      </c>
      <c r="AO83">
        <v>1</v>
      </c>
      <c r="AP83">
        <v>1</v>
      </c>
      <c r="AQ83">
        <v>0</v>
      </c>
      <c r="AR83">
        <v>0</v>
      </c>
      <c r="AS83" t="s">
        <v>3</v>
      </c>
      <c r="AT83">
        <v>0.03</v>
      </c>
      <c r="AU83" t="s">
        <v>133</v>
      </c>
      <c r="AV83">
        <v>0</v>
      </c>
      <c r="AW83">
        <v>2</v>
      </c>
      <c r="AX83">
        <v>35866341</v>
      </c>
      <c r="AY83">
        <v>1</v>
      </c>
      <c r="AZ83">
        <v>0</v>
      </c>
      <c r="BA83">
        <v>81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Y83*Source!I96</f>
        <v>5.6249999999999998E-3</v>
      </c>
      <c r="CY83">
        <f>AB83</f>
        <v>932.72</v>
      </c>
      <c r="CZ83">
        <f>AF83</f>
        <v>87.17</v>
      </c>
      <c r="DA83">
        <f>AJ83</f>
        <v>10.7</v>
      </c>
      <c r="DB83">
        <f>ROUND((ROUND(AT83*CZ83,2)*1.25),2)</f>
        <v>3.28</v>
      </c>
      <c r="DC83">
        <f>ROUND((ROUND(AT83*AG83,2)*1.25),2)</f>
        <v>0.44</v>
      </c>
    </row>
    <row r="84" spans="1:107">
      <c r="A84">
        <f>ROW(Source!A96)</f>
        <v>96</v>
      </c>
      <c r="B84">
        <v>35863109</v>
      </c>
      <c r="C84">
        <v>35866325</v>
      </c>
      <c r="D84">
        <v>29114471</v>
      </c>
      <c r="E84">
        <v>1</v>
      </c>
      <c r="F84">
        <v>1</v>
      </c>
      <c r="G84">
        <v>1</v>
      </c>
      <c r="H84">
        <v>3</v>
      </c>
      <c r="I84" t="s">
        <v>649</v>
      </c>
      <c r="J84" t="s">
        <v>650</v>
      </c>
      <c r="K84" t="s">
        <v>651</v>
      </c>
      <c r="L84">
        <v>1358</v>
      </c>
      <c r="N84">
        <v>1010</v>
      </c>
      <c r="O84" t="s">
        <v>652</v>
      </c>
      <c r="P84" t="s">
        <v>652</v>
      </c>
      <c r="Q84">
        <v>10</v>
      </c>
      <c r="W84">
        <v>0</v>
      </c>
      <c r="X84">
        <v>610395517</v>
      </c>
      <c r="Y84">
        <v>26.3</v>
      </c>
      <c r="AA84">
        <v>1.55</v>
      </c>
      <c r="AB84">
        <v>0</v>
      </c>
      <c r="AC84">
        <v>0</v>
      </c>
      <c r="AD84">
        <v>0</v>
      </c>
      <c r="AE84">
        <v>1.6</v>
      </c>
      <c r="AF84">
        <v>0</v>
      </c>
      <c r="AG84">
        <v>0</v>
      </c>
      <c r="AH84">
        <v>0</v>
      </c>
      <c r="AI84">
        <v>0.97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 t="s">
        <v>3</v>
      </c>
      <c r="AT84">
        <v>26.3</v>
      </c>
      <c r="AU84" t="s">
        <v>3</v>
      </c>
      <c r="AV84">
        <v>0</v>
      </c>
      <c r="AW84">
        <v>2</v>
      </c>
      <c r="AX84">
        <v>35866342</v>
      </c>
      <c r="AY84">
        <v>1</v>
      </c>
      <c r="AZ84">
        <v>0</v>
      </c>
      <c r="BA84">
        <v>82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Y84*Source!I96</f>
        <v>3.9449999999999998</v>
      </c>
      <c r="CY84">
        <f t="shared" ref="CY84:CY91" si="4">AA84</f>
        <v>1.55</v>
      </c>
      <c r="CZ84">
        <f t="shared" ref="CZ84:CZ91" si="5">AE84</f>
        <v>1.6</v>
      </c>
      <c r="DA84">
        <f t="shared" ref="DA84:DA91" si="6">AI84</f>
        <v>0.97</v>
      </c>
      <c r="DB84">
        <f t="shared" ref="DB84:DB91" si="7">ROUND(ROUND(AT84*CZ84,2),2)</f>
        <v>42.08</v>
      </c>
      <c r="DC84">
        <f t="shared" ref="DC84:DC91" si="8">ROUND(ROUND(AT84*AG84,2),2)</f>
        <v>0</v>
      </c>
    </row>
    <row r="85" spans="1:107">
      <c r="A85">
        <f>ROW(Source!A96)</f>
        <v>96</v>
      </c>
      <c r="B85">
        <v>35863109</v>
      </c>
      <c r="C85">
        <v>35866325</v>
      </c>
      <c r="D85">
        <v>29114305</v>
      </c>
      <c r="E85">
        <v>1</v>
      </c>
      <c r="F85">
        <v>1</v>
      </c>
      <c r="G85">
        <v>1</v>
      </c>
      <c r="H85">
        <v>3</v>
      </c>
      <c r="I85" t="s">
        <v>653</v>
      </c>
      <c r="J85" t="s">
        <v>654</v>
      </c>
      <c r="K85" t="s">
        <v>655</v>
      </c>
      <c r="L85">
        <v>1354</v>
      </c>
      <c r="N85">
        <v>1010</v>
      </c>
      <c r="O85" t="s">
        <v>237</v>
      </c>
      <c r="P85" t="s">
        <v>237</v>
      </c>
      <c r="Q85">
        <v>1</v>
      </c>
      <c r="W85">
        <v>0</v>
      </c>
      <c r="X85">
        <v>-1753782198</v>
      </c>
      <c r="Y85">
        <v>263</v>
      </c>
      <c r="AA85">
        <v>0.21</v>
      </c>
      <c r="AB85">
        <v>0</v>
      </c>
      <c r="AC85">
        <v>0</v>
      </c>
      <c r="AD85">
        <v>0</v>
      </c>
      <c r="AE85">
        <v>0.12</v>
      </c>
      <c r="AF85">
        <v>0</v>
      </c>
      <c r="AG85">
        <v>0</v>
      </c>
      <c r="AH85">
        <v>0</v>
      </c>
      <c r="AI85">
        <v>1.78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0</v>
      </c>
      <c r="AQ85">
        <v>0</v>
      </c>
      <c r="AR85">
        <v>0</v>
      </c>
      <c r="AS85" t="s">
        <v>3</v>
      </c>
      <c r="AT85">
        <v>263</v>
      </c>
      <c r="AU85" t="s">
        <v>3</v>
      </c>
      <c r="AV85">
        <v>0</v>
      </c>
      <c r="AW85">
        <v>2</v>
      </c>
      <c r="AX85">
        <v>35866343</v>
      </c>
      <c r="AY85">
        <v>1</v>
      </c>
      <c r="AZ85">
        <v>0</v>
      </c>
      <c r="BA85">
        <v>83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Y85*Source!I96</f>
        <v>39.449999999999996</v>
      </c>
      <c r="CY85">
        <f t="shared" si="4"/>
        <v>0.21</v>
      </c>
      <c r="CZ85">
        <f t="shared" si="5"/>
        <v>0.12</v>
      </c>
      <c r="DA85">
        <f t="shared" si="6"/>
        <v>1.78</v>
      </c>
      <c r="DB85">
        <f t="shared" si="7"/>
        <v>31.56</v>
      </c>
      <c r="DC85">
        <f t="shared" si="8"/>
        <v>0</v>
      </c>
    </row>
    <row r="86" spans="1:107">
      <c r="A86">
        <f>ROW(Source!A96)</f>
        <v>96</v>
      </c>
      <c r="B86">
        <v>35863109</v>
      </c>
      <c r="C86">
        <v>35866325</v>
      </c>
      <c r="D86">
        <v>29111012</v>
      </c>
      <c r="E86">
        <v>1</v>
      </c>
      <c r="F86">
        <v>1</v>
      </c>
      <c r="G86">
        <v>1</v>
      </c>
      <c r="H86">
        <v>3</v>
      </c>
      <c r="I86" t="s">
        <v>656</v>
      </c>
      <c r="J86" t="s">
        <v>657</v>
      </c>
      <c r="K86" t="s">
        <v>658</v>
      </c>
      <c r="L86">
        <v>1354</v>
      </c>
      <c r="N86">
        <v>1010</v>
      </c>
      <c r="O86" t="s">
        <v>237</v>
      </c>
      <c r="P86" t="s">
        <v>237</v>
      </c>
      <c r="Q86">
        <v>1</v>
      </c>
      <c r="W86">
        <v>0</v>
      </c>
      <c r="X86">
        <v>-532370196</v>
      </c>
      <c r="Y86">
        <v>7</v>
      </c>
      <c r="AA86">
        <v>12.73</v>
      </c>
      <c r="AB86">
        <v>0</v>
      </c>
      <c r="AC86">
        <v>0</v>
      </c>
      <c r="AD86">
        <v>0</v>
      </c>
      <c r="AE86">
        <v>1.29</v>
      </c>
      <c r="AF86">
        <v>0</v>
      </c>
      <c r="AG86">
        <v>0</v>
      </c>
      <c r="AH86">
        <v>0</v>
      </c>
      <c r="AI86">
        <v>9.8699999999999992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3</v>
      </c>
      <c r="AT86">
        <v>7</v>
      </c>
      <c r="AU86" t="s">
        <v>3</v>
      </c>
      <c r="AV86">
        <v>0</v>
      </c>
      <c r="AW86">
        <v>2</v>
      </c>
      <c r="AX86">
        <v>35866344</v>
      </c>
      <c r="AY86">
        <v>1</v>
      </c>
      <c r="AZ86">
        <v>0</v>
      </c>
      <c r="BA86">
        <v>84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Y86*Source!I96</f>
        <v>1.05</v>
      </c>
      <c r="CY86">
        <f t="shared" si="4"/>
        <v>12.73</v>
      </c>
      <c r="CZ86">
        <f t="shared" si="5"/>
        <v>1.29</v>
      </c>
      <c r="DA86">
        <f t="shared" si="6"/>
        <v>9.8699999999999992</v>
      </c>
      <c r="DB86">
        <f t="shared" si="7"/>
        <v>9.0299999999999994</v>
      </c>
      <c r="DC86">
        <f t="shared" si="8"/>
        <v>0</v>
      </c>
    </row>
    <row r="87" spans="1:107">
      <c r="A87">
        <f>ROW(Source!A96)</f>
        <v>96</v>
      </c>
      <c r="B87">
        <v>35863109</v>
      </c>
      <c r="C87">
        <v>35866325</v>
      </c>
      <c r="D87">
        <v>29111013</v>
      </c>
      <c r="E87">
        <v>1</v>
      </c>
      <c r="F87">
        <v>1</v>
      </c>
      <c r="G87">
        <v>1</v>
      </c>
      <c r="H87">
        <v>3</v>
      </c>
      <c r="I87" t="s">
        <v>659</v>
      </c>
      <c r="J87" t="s">
        <v>660</v>
      </c>
      <c r="K87" t="s">
        <v>661</v>
      </c>
      <c r="L87">
        <v>1354</v>
      </c>
      <c r="N87">
        <v>1010</v>
      </c>
      <c r="O87" t="s">
        <v>237</v>
      </c>
      <c r="P87" t="s">
        <v>237</v>
      </c>
      <c r="Q87">
        <v>1</v>
      </c>
      <c r="W87">
        <v>0</v>
      </c>
      <c r="X87">
        <v>-463883208</v>
      </c>
      <c r="Y87">
        <v>7</v>
      </c>
      <c r="AA87">
        <v>12.73</v>
      </c>
      <c r="AB87">
        <v>0</v>
      </c>
      <c r="AC87">
        <v>0</v>
      </c>
      <c r="AD87">
        <v>0</v>
      </c>
      <c r="AE87">
        <v>1.29</v>
      </c>
      <c r="AF87">
        <v>0</v>
      </c>
      <c r="AG87">
        <v>0</v>
      </c>
      <c r="AH87">
        <v>0</v>
      </c>
      <c r="AI87">
        <v>9.8699999999999992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3</v>
      </c>
      <c r="AT87">
        <v>7</v>
      </c>
      <c r="AU87" t="s">
        <v>3</v>
      </c>
      <c r="AV87">
        <v>0</v>
      </c>
      <c r="AW87">
        <v>2</v>
      </c>
      <c r="AX87">
        <v>35866345</v>
      </c>
      <c r="AY87">
        <v>1</v>
      </c>
      <c r="AZ87">
        <v>0</v>
      </c>
      <c r="BA87">
        <v>85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Y87*Source!I96</f>
        <v>1.05</v>
      </c>
      <c r="CY87">
        <f t="shared" si="4"/>
        <v>12.73</v>
      </c>
      <c r="CZ87">
        <f t="shared" si="5"/>
        <v>1.29</v>
      </c>
      <c r="DA87">
        <f t="shared" si="6"/>
        <v>9.8699999999999992</v>
      </c>
      <c r="DB87">
        <f t="shared" si="7"/>
        <v>9.0299999999999994</v>
      </c>
      <c r="DC87">
        <f t="shared" si="8"/>
        <v>0</v>
      </c>
    </row>
    <row r="88" spans="1:107">
      <c r="A88">
        <f>ROW(Source!A96)</f>
        <v>96</v>
      </c>
      <c r="B88">
        <v>35863109</v>
      </c>
      <c r="C88">
        <v>35866325</v>
      </c>
      <c r="D88">
        <v>29111016</v>
      </c>
      <c r="E88">
        <v>1</v>
      </c>
      <c r="F88">
        <v>1</v>
      </c>
      <c r="G88">
        <v>1</v>
      </c>
      <c r="H88">
        <v>3</v>
      </c>
      <c r="I88" t="s">
        <v>662</v>
      </c>
      <c r="J88" t="s">
        <v>663</v>
      </c>
      <c r="K88" t="s">
        <v>664</v>
      </c>
      <c r="L88">
        <v>1354</v>
      </c>
      <c r="N88">
        <v>1010</v>
      </c>
      <c r="O88" t="s">
        <v>237</v>
      </c>
      <c r="P88" t="s">
        <v>237</v>
      </c>
      <c r="Q88">
        <v>1</v>
      </c>
      <c r="W88">
        <v>0</v>
      </c>
      <c r="X88">
        <v>-983964523</v>
      </c>
      <c r="Y88">
        <v>40</v>
      </c>
      <c r="AA88">
        <v>12.73</v>
      </c>
      <c r="AB88">
        <v>0</v>
      </c>
      <c r="AC88">
        <v>0</v>
      </c>
      <c r="AD88">
        <v>0</v>
      </c>
      <c r="AE88">
        <v>1.29</v>
      </c>
      <c r="AF88">
        <v>0</v>
      </c>
      <c r="AG88">
        <v>0</v>
      </c>
      <c r="AH88">
        <v>0</v>
      </c>
      <c r="AI88">
        <v>9.8699999999999992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3</v>
      </c>
      <c r="AT88">
        <v>40</v>
      </c>
      <c r="AU88" t="s">
        <v>3</v>
      </c>
      <c r="AV88">
        <v>0</v>
      </c>
      <c r="AW88">
        <v>2</v>
      </c>
      <c r="AX88">
        <v>35866346</v>
      </c>
      <c r="AY88">
        <v>1</v>
      </c>
      <c r="AZ88">
        <v>0</v>
      </c>
      <c r="BA88">
        <v>86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Y88*Source!I96</f>
        <v>6</v>
      </c>
      <c r="CY88">
        <f t="shared" si="4"/>
        <v>12.73</v>
      </c>
      <c r="CZ88">
        <f t="shared" si="5"/>
        <v>1.29</v>
      </c>
      <c r="DA88">
        <f t="shared" si="6"/>
        <v>9.8699999999999992</v>
      </c>
      <c r="DB88">
        <f t="shared" si="7"/>
        <v>51.6</v>
      </c>
      <c r="DC88">
        <f t="shared" si="8"/>
        <v>0</v>
      </c>
    </row>
    <row r="89" spans="1:107">
      <c r="A89">
        <f>ROW(Source!A96)</f>
        <v>96</v>
      </c>
      <c r="B89">
        <v>35863109</v>
      </c>
      <c r="C89">
        <v>35866325</v>
      </c>
      <c r="D89">
        <v>29111019</v>
      </c>
      <c r="E89">
        <v>1</v>
      </c>
      <c r="F89">
        <v>1</v>
      </c>
      <c r="G89">
        <v>1</v>
      </c>
      <c r="H89">
        <v>3</v>
      </c>
      <c r="I89" t="s">
        <v>665</v>
      </c>
      <c r="J89" t="s">
        <v>666</v>
      </c>
      <c r="K89" t="s">
        <v>667</v>
      </c>
      <c r="L89">
        <v>1354</v>
      </c>
      <c r="N89">
        <v>1010</v>
      </c>
      <c r="O89" t="s">
        <v>237</v>
      </c>
      <c r="P89" t="s">
        <v>237</v>
      </c>
      <c r="Q89">
        <v>1</v>
      </c>
      <c r="W89">
        <v>0</v>
      </c>
      <c r="X89">
        <v>395384367</v>
      </c>
      <c r="Y89">
        <v>8</v>
      </c>
      <c r="AA89">
        <v>8.67</v>
      </c>
      <c r="AB89">
        <v>0</v>
      </c>
      <c r="AC89">
        <v>0</v>
      </c>
      <c r="AD89">
        <v>0</v>
      </c>
      <c r="AE89">
        <v>0.63</v>
      </c>
      <c r="AF89">
        <v>0</v>
      </c>
      <c r="AG89">
        <v>0</v>
      </c>
      <c r="AH89">
        <v>0</v>
      </c>
      <c r="AI89">
        <v>13.76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3</v>
      </c>
      <c r="AT89">
        <v>8</v>
      </c>
      <c r="AU89" t="s">
        <v>3</v>
      </c>
      <c r="AV89">
        <v>0</v>
      </c>
      <c r="AW89">
        <v>2</v>
      </c>
      <c r="AX89">
        <v>35866347</v>
      </c>
      <c r="AY89">
        <v>1</v>
      </c>
      <c r="AZ89">
        <v>0</v>
      </c>
      <c r="BA89">
        <v>87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Y89*Source!I96</f>
        <v>1.2</v>
      </c>
      <c r="CY89">
        <f t="shared" si="4"/>
        <v>8.67</v>
      </c>
      <c r="CZ89">
        <f t="shared" si="5"/>
        <v>0.63</v>
      </c>
      <c r="DA89">
        <f t="shared" si="6"/>
        <v>13.76</v>
      </c>
      <c r="DB89">
        <f t="shared" si="7"/>
        <v>5.04</v>
      </c>
      <c r="DC89">
        <f t="shared" si="8"/>
        <v>0</v>
      </c>
    </row>
    <row r="90" spans="1:107">
      <c r="A90">
        <f>ROW(Source!A96)</f>
        <v>96</v>
      </c>
      <c r="B90">
        <v>35863109</v>
      </c>
      <c r="C90">
        <v>35866325</v>
      </c>
      <c r="D90">
        <v>29111018</v>
      </c>
      <c r="E90">
        <v>1</v>
      </c>
      <c r="F90">
        <v>1</v>
      </c>
      <c r="G90">
        <v>1</v>
      </c>
      <c r="H90">
        <v>3</v>
      </c>
      <c r="I90" t="s">
        <v>668</v>
      </c>
      <c r="J90" t="s">
        <v>669</v>
      </c>
      <c r="K90" t="s">
        <v>670</v>
      </c>
      <c r="L90">
        <v>1354</v>
      </c>
      <c r="N90">
        <v>1010</v>
      </c>
      <c r="O90" t="s">
        <v>237</v>
      </c>
      <c r="P90" t="s">
        <v>237</v>
      </c>
      <c r="Q90">
        <v>1</v>
      </c>
      <c r="W90">
        <v>0</v>
      </c>
      <c r="X90">
        <v>-1405133353</v>
      </c>
      <c r="Y90">
        <v>8</v>
      </c>
      <c r="AA90">
        <v>8.67</v>
      </c>
      <c r="AB90">
        <v>0</v>
      </c>
      <c r="AC90">
        <v>0</v>
      </c>
      <c r="AD90">
        <v>0</v>
      </c>
      <c r="AE90">
        <v>0.63</v>
      </c>
      <c r="AF90">
        <v>0</v>
      </c>
      <c r="AG90">
        <v>0</v>
      </c>
      <c r="AH90">
        <v>0</v>
      </c>
      <c r="AI90">
        <v>13.76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8</v>
      </c>
      <c r="AU90" t="s">
        <v>3</v>
      </c>
      <c r="AV90">
        <v>0</v>
      </c>
      <c r="AW90">
        <v>2</v>
      </c>
      <c r="AX90">
        <v>35866348</v>
      </c>
      <c r="AY90">
        <v>1</v>
      </c>
      <c r="AZ90">
        <v>0</v>
      </c>
      <c r="BA90">
        <v>88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Y90*Source!I96</f>
        <v>1.2</v>
      </c>
      <c r="CY90">
        <f t="shared" si="4"/>
        <v>8.67</v>
      </c>
      <c r="CZ90">
        <f t="shared" si="5"/>
        <v>0.63</v>
      </c>
      <c r="DA90">
        <f t="shared" si="6"/>
        <v>13.76</v>
      </c>
      <c r="DB90">
        <f t="shared" si="7"/>
        <v>5.04</v>
      </c>
      <c r="DC90">
        <f t="shared" si="8"/>
        <v>0</v>
      </c>
    </row>
    <row r="91" spans="1:107">
      <c r="A91">
        <f>ROW(Source!A96)</f>
        <v>96</v>
      </c>
      <c r="B91">
        <v>35863109</v>
      </c>
      <c r="C91">
        <v>35866325</v>
      </c>
      <c r="D91">
        <v>29110997</v>
      </c>
      <c r="E91">
        <v>1</v>
      </c>
      <c r="F91">
        <v>1</v>
      </c>
      <c r="G91">
        <v>1</v>
      </c>
      <c r="H91">
        <v>3</v>
      </c>
      <c r="I91" t="s">
        <v>671</v>
      </c>
      <c r="J91" t="s">
        <v>672</v>
      </c>
      <c r="K91" t="s">
        <v>673</v>
      </c>
      <c r="L91">
        <v>1301</v>
      </c>
      <c r="N91">
        <v>1003</v>
      </c>
      <c r="O91" t="s">
        <v>142</v>
      </c>
      <c r="P91" t="s">
        <v>142</v>
      </c>
      <c r="Q91">
        <v>1</v>
      </c>
      <c r="W91">
        <v>0</v>
      </c>
      <c r="X91">
        <v>1996222970</v>
      </c>
      <c r="Y91">
        <v>101</v>
      </c>
      <c r="AA91">
        <v>27.92</v>
      </c>
      <c r="AB91">
        <v>0</v>
      </c>
      <c r="AC91">
        <v>0</v>
      </c>
      <c r="AD91">
        <v>0</v>
      </c>
      <c r="AE91">
        <v>12.3</v>
      </c>
      <c r="AF91">
        <v>0</v>
      </c>
      <c r="AG91">
        <v>0</v>
      </c>
      <c r="AH91">
        <v>0</v>
      </c>
      <c r="AI91">
        <v>2.27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3</v>
      </c>
      <c r="AT91">
        <v>101</v>
      </c>
      <c r="AU91" t="s">
        <v>3</v>
      </c>
      <c r="AV91">
        <v>0</v>
      </c>
      <c r="AW91">
        <v>2</v>
      </c>
      <c r="AX91">
        <v>35866349</v>
      </c>
      <c r="AY91">
        <v>1</v>
      </c>
      <c r="AZ91">
        <v>0</v>
      </c>
      <c r="BA91">
        <v>89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Y91*Source!I96</f>
        <v>15.149999999999999</v>
      </c>
      <c r="CY91">
        <f t="shared" si="4"/>
        <v>27.92</v>
      </c>
      <c r="CZ91">
        <f t="shared" si="5"/>
        <v>12.3</v>
      </c>
      <c r="DA91">
        <f t="shared" si="6"/>
        <v>2.27</v>
      </c>
      <c r="DB91">
        <f t="shared" si="7"/>
        <v>1242.3</v>
      </c>
      <c r="DC91">
        <f t="shared" si="8"/>
        <v>0</v>
      </c>
    </row>
    <row r="92" spans="1:107">
      <c r="A92">
        <f>ROW(Source!A97)</f>
        <v>97</v>
      </c>
      <c r="B92">
        <v>35863109</v>
      </c>
      <c r="C92">
        <v>35866350</v>
      </c>
      <c r="D92">
        <v>18409850</v>
      </c>
      <c r="E92">
        <v>1</v>
      </c>
      <c r="F92">
        <v>1</v>
      </c>
      <c r="G92">
        <v>1</v>
      </c>
      <c r="H92">
        <v>1</v>
      </c>
      <c r="I92" t="s">
        <v>674</v>
      </c>
      <c r="J92" t="s">
        <v>3</v>
      </c>
      <c r="K92" t="s">
        <v>675</v>
      </c>
      <c r="L92">
        <v>1369</v>
      </c>
      <c r="N92">
        <v>1013</v>
      </c>
      <c r="O92" t="s">
        <v>561</v>
      </c>
      <c r="P92" t="s">
        <v>561</v>
      </c>
      <c r="Q92">
        <v>1</v>
      </c>
      <c r="W92">
        <v>0</v>
      </c>
      <c r="X92">
        <v>855544366</v>
      </c>
      <c r="Y92">
        <v>102.35</v>
      </c>
      <c r="AA92">
        <v>0</v>
      </c>
      <c r="AB92">
        <v>0</v>
      </c>
      <c r="AC92">
        <v>0</v>
      </c>
      <c r="AD92">
        <v>289.7</v>
      </c>
      <c r="AE92">
        <v>0</v>
      </c>
      <c r="AF92">
        <v>0</v>
      </c>
      <c r="AG92">
        <v>0</v>
      </c>
      <c r="AH92">
        <v>289.7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3</v>
      </c>
      <c r="AT92">
        <v>89</v>
      </c>
      <c r="AU92" t="s">
        <v>134</v>
      </c>
      <c r="AV92">
        <v>1</v>
      </c>
      <c r="AW92">
        <v>2</v>
      </c>
      <c r="AX92">
        <v>35866370</v>
      </c>
      <c r="AY92">
        <v>2</v>
      </c>
      <c r="AZ92">
        <v>131072</v>
      </c>
      <c r="BA92">
        <v>90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Y92*Source!I97</f>
        <v>38.893000000000001</v>
      </c>
      <c r="CY92">
        <f>AD92</f>
        <v>289.7</v>
      </c>
      <c r="CZ92">
        <f>AH92</f>
        <v>289.7</v>
      </c>
      <c r="DA92">
        <f>AL92</f>
        <v>1</v>
      </c>
      <c r="DB92">
        <f>ROUND((ROUND(AT92*CZ92,2)*1.15),2)</f>
        <v>29650.799999999999</v>
      </c>
      <c r="DC92">
        <f>ROUND((ROUND(AT92*AG92,2)*1.15),2)</f>
        <v>0</v>
      </c>
    </row>
    <row r="93" spans="1:107">
      <c r="A93">
        <f>ROW(Source!A97)</f>
        <v>97</v>
      </c>
      <c r="B93">
        <v>35863109</v>
      </c>
      <c r="C93">
        <v>35866350</v>
      </c>
      <c r="D93">
        <v>29173472</v>
      </c>
      <c r="E93">
        <v>1</v>
      </c>
      <c r="F93">
        <v>1</v>
      </c>
      <c r="G93">
        <v>1</v>
      </c>
      <c r="H93">
        <v>2</v>
      </c>
      <c r="I93" t="s">
        <v>624</v>
      </c>
      <c r="J93" t="s">
        <v>625</v>
      </c>
      <c r="K93" t="s">
        <v>626</v>
      </c>
      <c r="L93">
        <v>1368</v>
      </c>
      <c r="N93">
        <v>1011</v>
      </c>
      <c r="O93" t="s">
        <v>567</v>
      </c>
      <c r="P93" t="s">
        <v>567</v>
      </c>
      <c r="Q93">
        <v>1</v>
      </c>
      <c r="W93">
        <v>0</v>
      </c>
      <c r="X93">
        <v>275932499</v>
      </c>
      <c r="Y93">
        <v>2.7</v>
      </c>
      <c r="AA93">
        <v>0</v>
      </c>
      <c r="AB93">
        <v>12.75</v>
      </c>
      <c r="AC93">
        <v>0</v>
      </c>
      <c r="AD93">
        <v>0</v>
      </c>
      <c r="AE93">
        <v>0</v>
      </c>
      <c r="AF93">
        <v>3</v>
      </c>
      <c r="AG93">
        <v>0</v>
      </c>
      <c r="AH93">
        <v>0</v>
      </c>
      <c r="AI93">
        <v>1</v>
      </c>
      <c r="AJ93">
        <v>4.25</v>
      </c>
      <c r="AK93">
        <v>33.049999999999997</v>
      </c>
      <c r="AL93">
        <v>1</v>
      </c>
      <c r="AN93">
        <v>0</v>
      </c>
      <c r="AO93">
        <v>1</v>
      </c>
      <c r="AP93">
        <v>1</v>
      </c>
      <c r="AQ93">
        <v>0</v>
      </c>
      <c r="AR93">
        <v>0</v>
      </c>
      <c r="AS93" t="s">
        <v>3</v>
      </c>
      <c r="AT93">
        <v>2.16</v>
      </c>
      <c r="AU93" t="s">
        <v>133</v>
      </c>
      <c r="AV93">
        <v>0</v>
      </c>
      <c r="AW93">
        <v>2</v>
      </c>
      <c r="AX93">
        <v>35866371</v>
      </c>
      <c r="AY93">
        <v>1</v>
      </c>
      <c r="AZ93">
        <v>0</v>
      </c>
      <c r="BA93">
        <v>91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Y93*Source!I97</f>
        <v>1.026</v>
      </c>
      <c r="CY93">
        <f>AB93</f>
        <v>12.75</v>
      </c>
      <c r="CZ93">
        <f>AF93</f>
        <v>3</v>
      </c>
      <c r="DA93">
        <f>AJ93</f>
        <v>4.25</v>
      </c>
      <c r="DB93">
        <f>ROUND((ROUND(AT93*CZ93,2)*1.25),2)</f>
        <v>8.1</v>
      </c>
      <c r="DC93">
        <f>ROUND((ROUND(AT93*AG93,2)*1.25),2)</f>
        <v>0</v>
      </c>
    </row>
    <row r="94" spans="1:107">
      <c r="A94">
        <f>ROW(Source!A97)</f>
        <v>97</v>
      </c>
      <c r="B94">
        <v>35863109</v>
      </c>
      <c r="C94">
        <v>35866350</v>
      </c>
      <c r="D94">
        <v>29174538</v>
      </c>
      <c r="E94">
        <v>1</v>
      </c>
      <c r="F94">
        <v>1</v>
      </c>
      <c r="G94">
        <v>1</v>
      </c>
      <c r="H94">
        <v>2</v>
      </c>
      <c r="I94" t="s">
        <v>676</v>
      </c>
      <c r="J94" t="s">
        <v>677</v>
      </c>
      <c r="K94" t="s">
        <v>678</v>
      </c>
      <c r="L94">
        <v>1368</v>
      </c>
      <c r="N94">
        <v>1011</v>
      </c>
      <c r="O94" t="s">
        <v>567</v>
      </c>
      <c r="P94" t="s">
        <v>567</v>
      </c>
      <c r="Q94">
        <v>1</v>
      </c>
      <c r="W94">
        <v>0</v>
      </c>
      <c r="X94">
        <v>1107538725</v>
      </c>
      <c r="Y94">
        <v>0.58749999999999991</v>
      </c>
      <c r="AA94">
        <v>0</v>
      </c>
      <c r="AB94">
        <v>187.1</v>
      </c>
      <c r="AC94">
        <v>0</v>
      </c>
      <c r="AD94">
        <v>0</v>
      </c>
      <c r="AE94">
        <v>0</v>
      </c>
      <c r="AF94">
        <v>33.590000000000003</v>
      </c>
      <c r="AG94">
        <v>0</v>
      </c>
      <c r="AH94">
        <v>0</v>
      </c>
      <c r="AI94">
        <v>1</v>
      </c>
      <c r="AJ94">
        <v>5.57</v>
      </c>
      <c r="AK94">
        <v>33.049999999999997</v>
      </c>
      <c r="AL94">
        <v>1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0.47</v>
      </c>
      <c r="AU94" t="s">
        <v>133</v>
      </c>
      <c r="AV94">
        <v>0</v>
      </c>
      <c r="AW94">
        <v>2</v>
      </c>
      <c r="AX94">
        <v>35866372</v>
      </c>
      <c r="AY94">
        <v>1</v>
      </c>
      <c r="AZ94">
        <v>0</v>
      </c>
      <c r="BA94">
        <v>92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Y94*Source!I97</f>
        <v>0.22324999999999998</v>
      </c>
      <c r="CY94">
        <f>AB94</f>
        <v>187.1</v>
      </c>
      <c r="CZ94">
        <f>AF94</f>
        <v>33.590000000000003</v>
      </c>
      <c r="DA94">
        <f>AJ94</f>
        <v>5.57</v>
      </c>
      <c r="DB94">
        <f>ROUND((ROUND(AT94*CZ94,2)*1.25),2)</f>
        <v>19.739999999999998</v>
      </c>
      <c r="DC94">
        <f>ROUND((ROUND(AT94*AG94,2)*1.25),2)</f>
        <v>0</v>
      </c>
    </row>
    <row r="95" spans="1:107">
      <c r="A95">
        <f>ROW(Source!A97)</f>
        <v>97</v>
      </c>
      <c r="B95">
        <v>35863109</v>
      </c>
      <c r="C95">
        <v>35866350</v>
      </c>
      <c r="D95">
        <v>29174580</v>
      </c>
      <c r="E95">
        <v>1</v>
      </c>
      <c r="F95">
        <v>1</v>
      </c>
      <c r="G95">
        <v>1</v>
      </c>
      <c r="H95">
        <v>2</v>
      </c>
      <c r="I95" t="s">
        <v>679</v>
      </c>
      <c r="J95" t="s">
        <v>680</v>
      </c>
      <c r="K95" t="s">
        <v>681</v>
      </c>
      <c r="L95">
        <v>1368</v>
      </c>
      <c r="N95">
        <v>1011</v>
      </c>
      <c r="O95" t="s">
        <v>567</v>
      </c>
      <c r="P95" t="s">
        <v>567</v>
      </c>
      <c r="Q95">
        <v>1</v>
      </c>
      <c r="W95">
        <v>0</v>
      </c>
      <c r="X95">
        <v>-169468834</v>
      </c>
      <c r="Y95">
        <v>0.66250000000000009</v>
      </c>
      <c r="AA95">
        <v>0</v>
      </c>
      <c r="AB95">
        <v>31.87</v>
      </c>
      <c r="AC95">
        <v>0</v>
      </c>
      <c r="AD95">
        <v>0</v>
      </c>
      <c r="AE95">
        <v>0</v>
      </c>
      <c r="AF95">
        <v>2.08</v>
      </c>
      <c r="AG95">
        <v>0</v>
      </c>
      <c r="AH95">
        <v>0</v>
      </c>
      <c r="AI95">
        <v>1</v>
      </c>
      <c r="AJ95">
        <v>15.32</v>
      </c>
      <c r="AK95">
        <v>33.049999999999997</v>
      </c>
      <c r="AL95">
        <v>1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3</v>
      </c>
      <c r="AT95">
        <v>0.53</v>
      </c>
      <c r="AU95" t="s">
        <v>133</v>
      </c>
      <c r="AV95">
        <v>0</v>
      </c>
      <c r="AW95">
        <v>2</v>
      </c>
      <c r="AX95">
        <v>35866373</v>
      </c>
      <c r="AY95">
        <v>1</v>
      </c>
      <c r="AZ95">
        <v>0</v>
      </c>
      <c r="BA95">
        <v>93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Y95*Source!I97</f>
        <v>0.25175000000000003</v>
      </c>
      <c r="CY95">
        <f>AB95</f>
        <v>31.87</v>
      </c>
      <c r="CZ95">
        <f>AF95</f>
        <v>2.08</v>
      </c>
      <c r="DA95">
        <f>AJ95</f>
        <v>15.32</v>
      </c>
      <c r="DB95">
        <f>ROUND((ROUND(AT95*CZ95,2)*1.25),2)</f>
        <v>1.38</v>
      </c>
      <c r="DC95">
        <f>ROUND((ROUND(AT95*AG95,2)*1.25),2)</f>
        <v>0</v>
      </c>
    </row>
    <row r="96" spans="1:107">
      <c r="A96">
        <f>ROW(Source!A97)</f>
        <v>97</v>
      </c>
      <c r="B96">
        <v>35863109</v>
      </c>
      <c r="C96">
        <v>35866350</v>
      </c>
      <c r="D96">
        <v>29108656</v>
      </c>
      <c r="E96">
        <v>1</v>
      </c>
      <c r="F96">
        <v>1</v>
      </c>
      <c r="G96">
        <v>1</v>
      </c>
      <c r="H96">
        <v>3</v>
      </c>
      <c r="I96" t="s">
        <v>682</v>
      </c>
      <c r="J96" t="s">
        <v>683</v>
      </c>
      <c r="K96" t="s">
        <v>684</v>
      </c>
      <c r="L96">
        <v>1354</v>
      </c>
      <c r="N96">
        <v>1010</v>
      </c>
      <c r="O96" t="s">
        <v>237</v>
      </c>
      <c r="P96" t="s">
        <v>237</v>
      </c>
      <c r="Q96">
        <v>1</v>
      </c>
      <c r="W96">
        <v>0</v>
      </c>
      <c r="X96">
        <v>1057373551</v>
      </c>
      <c r="Y96">
        <v>7</v>
      </c>
      <c r="AA96">
        <v>103.47</v>
      </c>
      <c r="AB96">
        <v>0</v>
      </c>
      <c r="AC96">
        <v>0</v>
      </c>
      <c r="AD96">
        <v>0</v>
      </c>
      <c r="AE96">
        <v>13.87</v>
      </c>
      <c r="AF96">
        <v>0</v>
      </c>
      <c r="AG96">
        <v>0</v>
      </c>
      <c r="AH96">
        <v>0</v>
      </c>
      <c r="AI96">
        <v>7.46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0</v>
      </c>
      <c r="AQ96">
        <v>0</v>
      </c>
      <c r="AR96">
        <v>0</v>
      </c>
      <c r="AS96" t="s">
        <v>3</v>
      </c>
      <c r="AT96">
        <v>7</v>
      </c>
      <c r="AU96" t="s">
        <v>3</v>
      </c>
      <c r="AV96">
        <v>0</v>
      </c>
      <c r="AW96">
        <v>2</v>
      </c>
      <c r="AX96">
        <v>35866374</v>
      </c>
      <c r="AY96">
        <v>1</v>
      </c>
      <c r="AZ96">
        <v>0</v>
      </c>
      <c r="BA96">
        <v>94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Y96*Source!I97</f>
        <v>2.66</v>
      </c>
      <c r="CY96">
        <f t="shared" ref="CY96:CY110" si="9">AA96</f>
        <v>103.47</v>
      </c>
      <c r="CZ96">
        <f t="shared" ref="CZ96:CZ110" si="10">AE96</f>
        <v>13.87</v>
      </c>
      <c r="DA96">
        <f t="shared" ref="DA96:DA110" si="11">AI96</f>
        <v>7.46</v>
      </c>
      <c r="DB96">
        <f t="shared" ref="DB96:DB110" si="12">ROUND(ROUND(AT96*CZ96,2),2)</f>
        <v>97.09</v>
      </c>
      <c r="DC96">
        <f t="shared" ref="DC96:DC110" si="13">ROUND(ROUND(AT96*AG96,2),2)</f>
        <v>0</v>
      </c>
    </row>
    <row r="97" spans="1:107">
      <c r="A97">
        <f>ROW(Source!A97)</f>
        <v>97</v>
      </c>
      <c r="B97">
        <v>35863109</v>
      </c>
      <c r="C97">
        <v>35866350</v>
      </c>
      <c r="D97">
        <v>29109354</v>
      </c>
      <c r="E97">
        <v>1</v>
      </c>
      <c r="F97">
        <v>1</v>
      </c>
      <c r="G97">
        <v>1</v>
      </c>
      <c r="H97">
        <v>3</v>
      </c>
      <c r="I97" t="s">
        <v>685</v>
      </c>
      <c r="J97" t="s">
        <v>686</v>
      </c>
      <c r="K97" t="s">
        <v>687</v>
      </c>
      <c r="L97">
        <v>1346</v>
      </c>
      <c r="N97">
        <v>1009</v>
      </c>
      <c r="O97" t="s">
        <v>160</v>
      </c>
      <c r="P97" t="s">
        <v>160</v>
      </c>
      <c r="Q97">
        <v>1</v>
      </c>
      <c r="W97">
        <v>0</v>
      </c>
      <c r="X97">
        <v>-882693383</v>
      </c>
      <c r="Y97">
        <v>10</v>
      </c>
      <c r="AA97">
        <v>64.010000000000005</v>
      </c>
      <c r="AB97">
        <v>0</v>
      </c>
      <c r="AC97">
        <v>0</v>
      </c>
      <c r="AD97">
        <v>0</v>
      </c>
      <c r="AE97">
        <v>46.72</v>
      </c>
      <c r="AF97">
        <v>0</v>
      </c>
      <c r="AG97">
        <v>0</v>
      </c>
      <c r="AH97">
        <v>0</v>
      </c>
      <c r="AI97">
        <v>1.37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10</v>
      </c>
      <c r="AU97" t="s">
        <v>3</v>
      </c>
      <c r="AV97">
        <v>0</v>
      </c>
      <c r="AW97">
        <v>2</v>
      </c>
      <c r="AX97">
        <v>35866375</v>
      </c>
      <c r="AY97">
        <v>1</v>
      </c>
      <c r="AZ97">
        <v>0</v>
      </c>
      <c r="BA97">
        <v>95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Y97*Source!I97</f>
        <v>3.8</v>
      </c>
      <c r="CY97">
        <f t="shared" si="9"/>
        <v>64.010000000000005</v>
      </c>
      <c r="CZ97">
        <f t="shared" si="10"/>
        <v>46.72</v>
      </c>
      <c r="DA97">
        <f t="shared" si="11"/>
        <v>1.37</v>
      </c>
      <c r="DB97">
        <f t="shared" si="12"/>
        <v>467.2</v>
      </c>
      <c r="DC97">
        <f t="shared" si="13"/>
        <v>0</v>
      </c>
    </row>
    <row r="98" spans="1:107">
      <c r="A98">
        <f>ROW(Source!A97)</f>
        <v>97</v>
      </c>
      <c r="B98">
        <v>35863109</v>
      </c>
      <c r="C98">
        <v>35866350</v>
      </c>
      <c r="D98">
        <v>29109414</v>
      </c>
      <c r="E98">
        <v>1</v>
      </c>
      <c r="F98">
        <v>1</v>
      </c>
      <c r="G98">
        <v>1</v>
      </c>
      <c r="H98">
        <v>3</v>
      </c>
      <c r="I98" t="s">
        <v>688</v>
      </c>
      <c r="J98" t="s">
        <v>689</v>
      </c>
      <c r="K98" t="s">
        <v>690</v>
      </c>
      <c r="L98">
        <v>1346</v>
      </c>
      <c r="N98">
        <v>1009</v>
      </c>
      <c r="O98" t="s">
        <v>160</v>
      </c>
      <c r="P98" t="s">
        <v>160</v>
      </c>
      <c r="Q98">
        <v>1</v>
      </c>
      <c r="W98">
        <v>0</v>
      </c>
      <c r="X98">
        <v>1092262719</v>
      </c>
      <c r="Y98">
        <v>119</v>
      </c>
      <c r="AA98">
        <v>10.1</v>
      </c>
      <c r="AB98">
        <v>0</v>
      </c>
      <c r="AC98">
        <v>0</v>
      </c>
      <c r="AD98">
        <v>0</v>
      </c>
      <c r="AE98">
        <v>1.58</v>
      </c>
      <c r="AF98">
        <v>0</v>
      </c>
      <c r="AG98">
        <v>0</v>
      </c>
      <c r="AH98">
        <v>0</v>
      </c>
      <c r="AI98">
        <v>6.39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119</v>
      </c>
      <c r="AU98" t="s">
        <v>3</v>
      </c>
      <c r="AV98">
        <v>0</v>
      </c>
      <c r="AW98">
        <v>2</v>
      </c>
      <c r="AX98">
        <v>35866376</v>
      </c>
      <c r="AY98">
        <v>1</v>
      </c>
      <c r="AZ98">
        <v>0</v>
      </c>
      <c r="BA98">
        <v>96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Y98*Source!I97</f>
        <v>45.22</v>
      </c>
      <c r="CY98">
        <f t="shared" si="9"/>
        <v>10.1</v>
      </c>
      <c r="CZ98">
        <f t="shared" si="10"/>
        <v>1.58</v>
      </c>
      <c r="DA98">
        <f t="shared" si="11"/>
        <v>6.39</v>
      </c>
      <c r="DB98">
        <f t="shared" si="12"/>
        <v>188.02</v>
      </c>
      <c r="DC98">
        <f t="shared" si="13"/>
        <v>0</v>
      </c>
    </row>
    <row r="99" spans="1:107">
      <c r="A99">
        <f>ROW(Source!A97)</f>
        <v>97</v>
      </c>
      <c r="B99">
        <v>35863109</v>
      </c>
      <c r="C99">
        <v>35866350</v>
      </c>
      <c r="D99">
        <v>29109781</v>
      </c>
      <c r="E99">
        <v>1</v>
      </c>
      <c r="F99">
        <v>1</v>
      </c>
      <c r="G99">
        <v>1</v>
      </c>
      <c r="H99">
        <v>3</v>
      </c>
      <c r="I99" t="s">
        <v>691</v>
      </c>
      <c r="J99" t="s">
        <v>692</v>
      </c>
      <c r="K99" t="s">
        <v>693</v>
      </c>
      <c r="L99">
        <v>1346</v>
      </c>
      <c r="N99">
        <v>1009</v>
      </c>
      <c r="O99" t="s">
        <v>160</v>
      </c>
      <c r="P99" t="s">
        <v>160</v>
      </c>
      <c r="Q99">
        <v>1</v>
      </c>
      <c r="W99">
        <v>0</v>
      </c>
      <c r="X99">
        <v>-306339415</v>
      </c>
      <c r="Y99">
        <v>9</v>
      </c>
      <c r="AA99">
        <v>60.38</v>
      </c>
      <c r="AB99">
        <v>0</v>
      </c>
      <c r="AC99">
        <v>0</v>
      </c>
      <c r="AD99">
        <v>0</v>
      </c>
      <c r="AE99">
        <v>11.12</v>
      </c>
      <c r="AF99">
        <v>0</v>
      </c>
      <c r="AG99">
        <v>0</v>
      </c>
      <c r="AH99">
        <v>0</v>
      </c>
      <c r="AI99">
        <v>5.43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9</v>
      </c>
      <c r="AU99" t="s">
        <v>3</v>
      </c>
      <c r="AV99">
        <v>0</v>
      </c>
      <c r="AW99">
        <v>2</v>
      </c>
      <c r="AX99">
        <v>35866377</v>
      </c>
      <c r="AY99">
        <v>1</v>
      </c>
      <c r="AZ99">
        <v>0</v>
      </c>
      <c r="BA99">
        <v>97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Y99*Source!I97</f>
        <v>3.42</v>
      </c>
      <c r="CY99">
        <f t="shared" si="9"/>
        <v>60.38</v>
      </c>
      <c r="CZ99">
        <f t="shared" si="10"/>
        <v>11.12</v>
      </c>
      <c r="DA99">
        <f t="shared" si="11"/>
        <v>5.43</v>
      </c>
      <c r="DB99">
        <f t="shared" si="12"/>
        <v>100.08</v>
      </c>
      <c r="DC99">
        <f t="shared" si="13"/>
        <v>0</v>
      </c>
    </row>
    <row r="100" spans="1:107">
      <c r="A100">
        <f>ROW(Source!A97)</f>
        <v>97</v>
      </c>
      <c r="B100">
        <v>35863109</v>
      </c>
      <c r="C100">
        <v>35866350</v>
      </c>
      <c r="D100">
        <v>29109782</v>
      </c>
      <c r="E100">
        <v>1</v>
      </c>
      <c r="F100">
        <v>1</v>
      </c>
      <c r="G100">
        <v>1</v>
      </c>
      <c r="H100">
        <v>3</v>
      </c>
      <c r="I100" t="s">
        <v>694</v>
      </c>
      <c r="J100" t="s">
        <v>695</v>
      </c>
      <c r="K100" t="s">
        <v>696</v>
      </c>
      <c r="L100">
        <v>1346</v>
      </c>
      <c r="N100">
        <v>1009</v>
      </c>
      <c r="O100" t="s">
        <v>160</v>
      </c>
      <c r="P100" t="s">
        <v>160</v>
      </c>
      <c r="Q100">
        <v>1</v>
      </c>
      <c r="W100">
        <v>0</v>
      </c>
      <c r="X100">
        <v>-71279152</v>
      </c>
      <c r="Y100">
        <v>85</v>
      </c>
      <c r="AA100">
        <v>16.309999999999999</v>
      </c>
      <c r="AB100">
        <v>0</v>
      </c>
      <c r="AC100">
        <v>0</v>
      </c>
      <c r="AD100">
        <v>0</v>
      </c>
      <c r="AE100">
        <v>4.3600000000000003</v>
      </c>
      <c r="AF100">
        <v>0</v>
      </c>
      <c r="AG100">
        <v>0</v>
      </c>
      <c r="AH100">
        <v>0</v>
      </c>
      <c r="AI100">
        <v>3.74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85</v>
      </c>
      <c r="AU100" t="s">
        <v>3</v>
      </c>
      <c r="AV100">
        <v>0</v>
      </c>
      <c r="AW100">
        <v>2</v>
      </c>
      <c r="AX100">
        <v>35866378</v>
      </c>
      <c r="AY100">
        <v>1</v>
      </c>
      <c r="AZ100">
        <v>0</v>
      </c>
      <c r="BA100">
        <v>98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Y100*Source!I97</f>
        <v>32.299999999999997</v>
      </c>
      <c r="CY100">
        <f t="shared" si="9"/>
        <v>16.309999999999999</v>
      </c>
      <c r="CZ100">
        <f t="shared" si="10"/>
        <v>4.3600000000000003</v>
      </c>
      <c r="DA100">
        <f t="shared" si="11"/>
        <v>3.74</v>
      </c>
      <c r="DB100">
        <f t="shared" si="12"/>
        <v>370.6</v>
      </c>
      <c r="DC100">
        <f t="shared" si="13"/>
        <v>0</v>
      </c>
    </row>
    <row r="101" spans="1:107">
      <c r="A101">
        <f>ROW(Source!A97)</f>
        <v>97</v>
      </c>
      <c r="B101">
        <v>35863109</v>
      </c>
      <c r="C101">
        <v>35866350</v>
      </c>
      <c r="D101">
        <v>29110699</v>
      </c>
      <c r="E101">
        <v>1</v>
      </c>
      <c r="F101">
        <v>1</v>
      </c>
      <c r="G101">
        <v>1</v>
      </c>
      <c r="H101">
        <v>3</v>
      </c>
      <c r="I101" t="s">
        <v>697</v>
      </c>
      <c r="J101" t="s">
        <v>698</v>
      </c>
      <c r="K101" t="s">
        <v>699</v>
      </c>
      <c r="L101">
        <v>1301</v>
      </c>
      <c r="N101">
        <v>1003</v>
      </c>
      <c r="O101" t="s">
        <v>142</v>
      </c>
      <c r="P101" t="s">
        <v>142</v>
      </c>
      <c r="Q101">
        <v>1</v>
      </c>
      <c r="W101">
        <v>0</v>
      </c>
      <c r="X101">
        <v>1063889258</v>
      </c>
      <c r="Y101">
        <v>120</v>
      </c>
      <c r="AA101">
        <v>1.24</v>
      </c>
      <c r="AB101">
        <v>0</v>
      </c>
      <c r="AC101">
        <v>0</v>
      </c>
      <c r="AD101">
        <v>0</v>
      </c>
      <c r="AE101">
        <v>0.17</v>
      </c>
      <c r="AF101">
        <v>0</v>
      </c>
      <c r="AG101">
        <v>0</v>
      </c>
      <c r="AH101">
        <v>0</v>
      </c>
      <c r="AI101">
        <v>7.29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120</v>
      </c>
      <c r="AU101" t="s">
        <v>3</v>
      </c>
      <c r="AV101">
        <v>0</v>
      </c>
      <c r="AW101">
        <v>2</v>
      </c>
      <c r="AX101">
        <v>35866379</v>
      </c>
      <c r="AY101">
        <v>1</v>
      </c>
      <c r="AZ101">
        <v>0</v>
      </c>
      <c r="BA101">
        <v>99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Y101*Source!I97</f>
        <v>45.6</v>
      </c>
      <c r="CY101">
        <f t="shared" si="9"/>
        <v>1.24</v>
      </c>
      <c r="CZ101">
        <f t="shared" si="10"/>
        <v>0.17</v>
      </c>
      <c r="DA101">
        <f t="shared" si="11"/>
        <v>7.29</v>
      </c>
      <c r="DB101">
        <f t="shared" si="12"/>
        <v>20.399999999999999</v>
      </c>
      <c r="DC101">
        <f t="shared" si="13"/>
        <v>0</v>
      </c>
    </row>
    <row r="102" spans="1:107">
      <c r="A102">
        <f>ROW(Source!A97)</f>
        <v>97</v>
      </c>
      <c r="B102">
        <v>35863109</v>
      </c>
      <c r="C102">
        <v>35866350</v>
      </c>
      <c r="D102">
        <v>29110797</v>
      </c>
      <c r="E102">
        <v>1</v>
      </c>
      <c r="F102">
        <v>1</v>
      </c>
      <c r="G102">
        <v>1</v>
      </c>
      <c r="H102">
        <v>3</v>
      </c>
      <c r="I102" t="s">
        <v>700</v>
      </c>
      <c r="J102" t="s">
        <v>701</v>
      </c>
      <c r="K102" t="s">
        <v>702</v>
      </c>
      <c r="L102">
        <v>1301</v>
      </c>
      <c r="N102">
        <v>1003</v>
      </c>
      <c r="O102" t="s">
        <v>142</v>
      </c>
      <c r="P102" t="s">
        <v>142</v>
      </c>
      <c r="Q102">
        <v>1</v>
      </c>
      <c r="W102">
        <v>0</v>
      </c>
      <c r="X102">
        <v>1919953005</v>
      </c>
      <c r="Y102">
        <v>82</v>
      </c>
      <c r="AA102">
        <v>15.5</v>
      </c>
      <c r="AB102">
        <v>0</v>
      </c>
      <c r="AC102">
        <v>0</v>
      </c>
      <c r="AD102">
        <v>0</v>
      </c>
      <c r="AE102">
        <v>1.74</v>
      </c>
      <c r="AF102">
        <v>0</v>
      </c>
      <c r="AG102">
        <v>0</v>
      </c>
      <c r="AH102">
        <v>0</v>
      </c>
      <c r="AI102">
        <v>8.91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82</v>
      </c>
      <c r="AU102" t="s">
        <v>3</v>
      </c>
      <c r="AV102">
        <v>0</v>
      </c>
      <c r="AW102">
        <v>2</v>
      </c>
      <c r="AX102">
        <v>35866380</v>
      </c>
      <c r="AY102">
        <v>1</v>
      </c>
      <c r="AZ102">
        <v>0</v>
      </c>
      <c r="BA102">
        <v>100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Y102*Source!I97</f>
        <v>31.16</v>
      </c>
      <c r="CY102">
        <f t="shared" si="9"/>
        <v>15.5</v>
      </c>
      <c r="CZ102">
        <f t="shared" si="10"/>
        <v>1.74</v>
      </c>
      <c r="DA102">
        <f t="shared" si="11"/>
        <v>8.91</v>
      </c>
      <c r="DB102">
        <f t="shared" si="12"/>
        <v>142.68</v>
      </c>
      <c r="DC102">
        <f t="shared" si="13"/>
        <v>0</v>
      </c>
    </row>
    <row r="103" spans="1:107">
      <c r="A103">
        <f>ROW(Source!A97)</f>
        <v>97</v>
      </c>
      <c r="B103">
        <v>35863109</v>
      </c>
      <c r="C103">
        <v>35866350</v>
      </c>
      <c r="D103">
        <v>29110815</v>
      </c>
      <c r="E103">
        <v>1</v>
      </c>
      <c r="F103">
        <v>1</v>
      </c>
      <c r="G103">
        <v>1</v>
      </c>
      <c r="H103">
        <v>3</v>
      </c>
      <c r="I103" t="s">
        <v>703</v>
      </c>
      <c r="J103" t="s">
        <v>704</v>
      </c>
      <c r="K103" t="s">
        <v>705</v>
      </c>
      <c r="L103">
        <v>1301</v>
      </c>
      <c r="N103">
        <v>1003</v>
      </c>
      <c r="O103" t="s">
        <v>142</v>
      </c>
      <c r="P103" t="s">
        <v>142</v>
      </c>
      <c r="Q103">
        <v>1</v>
      </c>
      <c r="W103">
        <v>0</v>
      </c>
      <c r="X103">
        <v>-1169660804</v>
      </c>
      <c r="Y103">
        <v>116</v>
      </c>
      <c r="AA103">
        <v>6.29</v>
      </c>
      <c r="AB103">
        <v>0</v>
      </c>
      <c r="AC103">
        <v>0</v>
      </c>
      <c r="AD103">
        <v>0</v>
      </c>
      <c r="AE103">
        <v>0.85</v>
      </c>
      <c r="AF103">
        <v>0</v>
      </c>
      <c r="AG103">
        <v>0</v>
      </c>
      <c r="AH103">
        <v>0</v>
      </c>
      <c r="AI103">
        <v>7.4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116</v>
      </c>
      <c r="AU103" t="s">
        <v>3</v>
      </c>
      <c r="AV103">
        <v>0</v>
      </c>
      <c r="AW103">
        <v>2</v>
      </c>
      <c r="AX103">
        <v>35866381</v>
      </c>
      <c r="AY103">
        <v>1</v>
      </c>
      <c r="AZ103">
        <v>0</v>
      </c>
      <c r="BA103">
        <v>101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Y103*Source!I97</f>
        <v>44.08</v>
      </c>
      <c r="CY103">
        <f t="shared" si="9"/>
        <v>6.29</v>
      </c>
      <c r="CZ103">
        <f t="shared" si="10"/>
        <v>0.85</v>
      </c>
      <c r="DA103">
        <f t="shared" si="11"/>
        <v>7.4</v>
      </c>
      <c r="DB103">
        <f t="shared" si="12"/>
        <v>98.6</v>
      </c>
      <c r="DC103">
        <f t="shared" si="13"/>
        <v>0</v>
      </c>
    </row>
    <row r="104" spans="1:107">
      <c r="A104">
        <f>ROW(Source!A97)</f>
        <v>97</v>
      </c>
      <c r="B104">
        <v>35863109</v>
      </c>
      <c r="C104">
        <v>35866350</v>
      </c>
      <c r="D104">
        <v>29111455</v>
      </c>
      <c r="E104">
        <v>1</v>
      </c>
      <c r="F104">
        <v>1</v>
      </c>
      <c r="G104">
        <v>1</v>
      </c>
      <c r="H104">
        <v>3</v>
      </c>
      <c r="I104" t="s">
        <v>706</v>
      </c>
      <c r="J104" t="s">
        <v>707</v>
      </c>
      <c r="K104" t="s">
        <v>708</v>
      </c>
      <c r="L104">
        <v>1327</v>
      </c>
      <c r="N104">
        <v>1005</v>
      </c>
      <c r="O104" t="s">
        <v>155</v>
      </c>
      <c r="P104" t="s">
        <v>155</v>
      </c>
      <c r="Q104">
        <v>1</v>
      </c>
      <c r="W104">
        <v>0</v>
      </c>
      <c r="X104">
        <v>-1126346608</v>
      </c>
      <c r="Y104">
        <v>212</v>
      </c>
      <c r="AA104">
        <v>73.790000000000006</v>
      </c>
      <c r="AB104">
        <v>0</v>
      </c>
      <c r="AC104">
        <v>0</v>
      </c>
      <c r="AD104">
        <v>0</v>
      </c>
      <c r="AE104">
        <v>15.06</v>
      </c>
      <c r="AF104">
        <v>0</v>
      </c>
      <c r="AG104">
        <v>0</v>
      </c>
      <c r="AH104">
        <v>0</v>
      </c>
      <c r="AI104">
        <v>4.9000000000000004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3</v>
      </c>
      <c r="AT104">
        <v>212</v>
      </c>
      <c r="AU104" t="s">
        <v>3</v>
      </c>
      <c r="AV104">
        <v>0</v>
      </c>
      <c r="AW104">
        <v>2</v>
      </c>
      <c r="AX104">
        <v>35866382</v>
      </c>
      <c r="AY104">
        <v>1</v>
      </c>
      <c r="AZ104">
        <v>0</v>
      </c>
      <c r="BA104">
        <v>102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Y104*Source!I97</f>
        <v>80.56</v>
      </c>
      <c r="CY104">
        <f t="shared" si="9"/>
        <v>73.790000000000006</v>
      </c>
      <c r="CZ104">
        <f t="shared" si="10"/>
        <v>15.06</v>
      </c>
      <c r="DA104">
        <f t="shared" si="11"/>
        <v>4.9000000000000004</v>
      </c>
      <c r="DB104">
        <f t="shared" si="12"/>
        <v>3192.72</v>
      </c>
      <c r="DC104">
        <f t="shared" si="13"/>
        <v>0</v>
      </c>
    </row>
    <row r="105" spans="1:107">
      <c r="A105">
        <f>ROW(Source!A97)</f>
        <v>97</v>
      </c>
      <c r="B105">
        <v>35863109</v>
      </c>
      <c r="C105">
        <v>35866350</v>
      </c>
      <c r="D105">
        <v>29114733</v>
      </c>
      <c r="E105">
        <v>1</v>
      </c>
      <c r="F105">
        <v>1</v>
      </c>
      <c r="G105">
        <v>1</v>
      </c>
      <c r="H105">
        <v>3</v>
      </c>
      <c r="I105" t="s">
        <v>709</v>
      </c>
      <c r="J105" t="s">
        <v>710</v>
      </c>
      <c r="K105" t="s">
        <v>711</v>
      </c>
      <c r="L105">
        <v>1354</v>
      </c>
      <c r="N105">
        <v>1010</v>
      </c>
      <c r="O105" t="s">
        <v>237</v>
      </c>
      <c r="P105" t="s">
        <v>237</v>
      </c>
      <c r="Q105">
        <v>1</v>
      </c>
      <c r="W105">
        <v>0</v>
      </c>
      <c r="X105">
        <v>-1352915271</v>
      </c>
      <c r="Y105">
        <v>735</v>
      </c>
      <c r="AA105">
        <v>0.3</v>
      </c>
      <c r="AB105">
        <v>0</v>
      </c>
      <c r="AC105">
        <v>0</v>
      </c>
      <c r="AD105">
        <v>0</v>
      </c>
      <c r="AE105">
        <v>0.02</v>
      </c>
      <c r="AF105">
        <v>0</v>
      </c>
      <c r="AG105">
        <v>0</v>
      </c>
      <c r="AH105">
        <v>0</v>
      </c>
      <c r="AI105">
        <v>14.91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735</v>
      </c>
      <c r="AU105" t="s">
        <v>3</v>
      </c>
      <c r="AV105">
        <v>0</v>
      </c>
      <c r="AW105">
        <v>2</v>
      </c>
      <c r="AX105">
        <v>35866383</v>
      </c>
      <c r="AY105">
        <v>1</v>
      </c>
      <c r="AZ105">
        <v>0</v>
      </c>
      <c r="BA105">
        <v>103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Y105*Source!I97</f>
        <v>279.3</v>
      </c>
      <c r="CY105">
        <f t="shared" si="9"/>
        <v>0.3</v>
      </c>
      <c r="CZ105">
        <f t="shared" si="10"/>
        <v>0.02</v>
      </c>
      <c r="DA105">
        <f t="shared" si="11"/>
        <v>14.91</v>
      </c>
      <c r="DB105">
        <f t="shared" si="12"/>
        <v>14.7</v>
      </c>
      <c r="DC105">
        <f t="shared" si="13"/>
        <v>0</v>
      </c>
    </row>
    <row r="106" spans="1:107">
      <c r="A106">
        <f>ROW(Source!A97)</f>
        <v>97</v>
      </c>
      <c r="B106">
        <v>35863109</v>
      </c>
      <c r="C106">
        <v>35866350</v>
      </c>
      <c r="D106">
        <v>29114734</v>
      </c>
      <c r="E106">
        <v>1</v>
      </c>
      <c r="F106">
        <v>1</v>
      </c>
      <c r="G106">
        <v>1</v>
      </c>
      <c r="H106">
        <v>3</v>
      </c>
      <c r="I106" t="s">
        <v>712</v>
      </c>
      <c r="J106" t="s">
        <v>713</v>
      </c>
      <c r="K106" t="s">
        <v>714</v>
      </c>
      <c r="L106">
        <v>1354</v>
      </c>
      <c r="N106">
        <v>1010</v>
      </c>
      <c r="O106" t="s">
        <v>237</v>
      </c>
      <c r="P106" t="s">
        <v>237</v>
      </c>
      <c r="Q106">
        <v>1</v>
      </c>
      <c r="W106">
        <v>0</v>
      </c>
      <c r="X106">
        <v>1370092194</v>
      </c>
      <c r="Y106">
        <v>1855</v>
      </c>
      <c r="AA106">
        <v>0.38</v>
      </c>
      <c r="AB106">
        <v>0</v>
      </c>
      <c r="AC106">
        <v>0</v>
      </c>
      <c r="AD106">
        <v>0</v>
      </c>
      <c r="AE106">
        <v>0.03</v>
      </c>
      <c r="AF106">
        <v>0</v>
      </c>
      <c r="AG106">
        <v>0</v>
      </c>
      <c r="AH106">
        <v>0</v>
      </c>
      <c r="AI106">
        <v>12.55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3</v>
      </c>
      <c r="AT106">
        <v>1855</v>
      </c>
      <c r="AU106" t="s">
        <v>3</v>
      </c>
      <c r="AV106">
        <v>0</v>
      </c>
      <c r="AW106">
        <v>2</v>
      </c>
      <c r="AX106">
        <v>35866384</v>
      </c>
      <c r="AY106">
        <v>1</v>
      </c>
      <c r="AZ106">
        <v>0</v>
      </c>
      <c r="BA106">
        <v>104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Y106*Source!I97</f>
        <v>704.9</v>
      </c>
      <c r="CY106">
        <f t="shared" si="9"/>
        <v>0.38</v>
      </c>
      <c r="CZ106">
        <f t="shared" si="10"/>
        <v>0.03</v>
      </c>
      <c r="DA106">
        <f t="shared" si="11"/>
        <v>12.55</v>
      </c>
      <c r="DB106">
        <f t="shared" si="12"/>
        <v>55.65</v>
      </c>
      <c r="DC106">
        <f t="shared" si="13"/>
        <v>0</v>
      </c>
    </row>
    <row r="107" spans="1:107">
      <c r="A107">
        <f>ROW(Source!A97)</f>
        <v>97</v>
      </c>
      <c r="B107">
        <v>35863109</v>
      </c>
      <c r="C107">
        <v>35866350</v>
      </c>
      <c r="D107">
        <v>29114482</v>
      </c>
      <c r="E107">
        <v>1</v>
      </c>
      <c r="F107">
        <v>1</v>
      </c>
      <c r="G107">
        <v>1</v>
      </c>
      <c r="H107">
        <v>3</v>
      </c>
      <c r="I107" t="s">
        <v>715</v>
      </c>
      <c r="J107" t="s">
        <v>716</v>
      </c>
      <c r="K107" t="s">
        <v>717</v>
      </c>
      <c r="L107">
        <v>1354</v>
      </c>
      <c r="N107">
        <v>1010</v>
      </c>
      <c r="O107" t="s">
        <v>237</v>
      </c>
      <c r="P107" t="s">
        <v>237</v>
      </c>
      <c r="Q107">
        <v>1</v>
      </c>
      <c r="W107">
        <v>0</v>
      </c>
      <c r="X107">
        <v>-520920930</v>
      </c>
      <c r="Y107">
        <v>153</v>
      </c>
      <c r="AA107">
        <v>0.33</v>
      </c>
      <c r="AB107">
        <v>0</v>
      </c>
      <c r="AC107">
        <v>0</v>
      </c>
      <c r="AD107">
        <v>0</v>
      </c>
      <c r="AE107">
        <v>7.0000000000000007E-2</v>
      </c>
      <c r="AF107">
        <v>0</v>
      </c>
      <c r="AG107">
        <v>0</v>
      </c>
      <c r="AH107">
        <v>0</v>
      </c>
      <c r="AI107">
        <v>4.74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 t="s">
        <v>3</v>
      </c>
      <c r="AT107">
        <v>153</v>
      </c>
      <c r="AU107" t="s">
        <v>3</v>
      </c>
      <c r="AV107">
        <v>0</v>
      </c>
      <c r="AW107">
        <v>2</v>
      </c>
      <c r="AX107">
        <v>35866385</v>
      </c>
      <c r="AY107">
        <v>1</v>
      </c>
      <c r="AZ107">
        <v>0</v>
      </c>
      <c r="BA107">
        <v>105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Y107*Source!I97</f>
        <v>58.14</v>
      </c>
      <c r="CY107">
        <f t="shared" si="9"/>
        <v>0.33</v>
      </c>
      <c r="CZ107">
        <f t="shared" si="10"/>
        <v>7.0000000000000007E-2</v>
      </c>
      <c r="DA107">
        <f t="shared" si="11"/>
        <v>4.74</v>
      </c>
      <c r="DB107">
        <f t="shared" si="12"/>
        <v>10.71</v>
      </c>
      <c r="DC107">
        <f t="shared" si="13"/>
        <v>0</v>
      </c>
    </row>
    <row r="108" spans="1:107">
      <c r="A108">
        <f>ROW(Source!A97)</f>
        <v>97</v>
      </c>
      <c r="B108">
        <v>35863109</v>
      </c>
      <c r="C108">
        <v>35866350</v>
      </c>
      <c r="D108">
        <v>29129584</v>
      </c>
      <c r="E108">
        <v>1</v>
      </c>
      <c r="F108">
        <v>1</v>
      </c>
      <c r="G108">
        <v>1</v>
      </c>
      <c r="H108">
        <v>3</v>
      </c>
      <c r="I108" t="s">
        <v>718</v>
      </c>
      <c r="J108" t="s">
        <v>719</v>
      </c>
      <c r="K108" t="s">
        <v>720</v>
      </c>
      <c r="L108">
        <v>1301</v>
      </c>
      <c r="N108">
        <v>1003</v>
      </c>
      <c r="O108" t="s">
        <v>142</v>
      </c>
      <c r="P108" t="s">
        <v>142</v>
      </c>
      <c r="Q108">
        <v>1</v>
      </c>
      <c r="W108">
        <v>0</v>
      </c>
      <c r="X108">
        <v>-1665253311</v>
      </c>
      <c r="Y108">
        <v>88</v>
      </c>
      <c r="AA108">
        <v>53.07</v>
      </c>
      <c r="AB108">
        <v>0</v>
      </c>
      <c r="AC108">
        <v>0</v>
      </c>
      <c r="AD108">
        <v>0</v>
      </c>
      <c r="AE108">
        <v>7.22</v>
      </c>
      <c r="AF108">
        <v>0</v>
      </c>
      <c r="AG108">
        <v>0</v>
      </c>
      <c r="AH108">
        <v>0</v>
      </c>
      <c r="AI108">
        <v>7.35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3</v>
      </c>
      <c r="AT108">
        <v>88</v>
      </c>
      <c r="AU108" t="s">
        <v>3</v>
      </c>
      <c r="AV108">
        <v>0</v>
      </c>
      <c r="AW108">
        <v>2</v>
      </c>
      <c r="AX108">
        <v>35866386</v>
      </c>
      <c r="AY108">
        <v>1</v>
      </c>
      <c r="AZ108">
        <v>0</v>
      </c>
      <c r="BA108">
        <v>106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Y108*Source!I97</f>
        <v>33.44</v>
      </c>
      <c r="CY108">
        <f t="shared" si="9"/>
        <v>53.07</v>
      </c>
      <c r="CZ108">
        <f t="shared" si="10"/>
        <v>7.22</v>
      </c>
      <c r="DA108">
        <f t="shared" si="11"/>
        <v>7.35</v>
      </c>
      <c r="DB108">
        <f t="shared" si="12"/>
        <v>635.36</v>
      </c>
      <c r="DC108">
        <f t="shared" si="13"/>
        <v>0</v>
      </c>
    </row>
    <row r="109" spans="1:107">
      <c r="A109">
        <f>ROW(Source!A97)</f>
        <v>97</v>
      </c>
      <c r="B109">
        <v>35863109</v>
      </c>
      <c r="C109">
        <v>35866350</v>
      </c>
      <c r="D109">
        <v>29129619</v>
      </c>
      <c r="E109">
        <v>1</v>
      </c>
      <c r="F109">
        <v>1</v>
      </c>
      <c r="G109">
        <v>1</v>
      </c>
      <c r="H109">
        <v>3</v>
      </c>
      <c r="I109" t="s">
        <v>721</v>
      </c>
      <c r="J109" t="s">
        <v>722</v>
      </c>
      <c r="K109" t="s">
        <v>723</v>
      </c>
      <c r="L109">
        <v>1301</v>
      </c>
      <c r="N109">
        <v>1003</v>
      </c>
      <c r="O109" t="s">
        <v>142</v>
      </c>
      <c r="P109" t="s">
        <v>142</v>
      </c>
      <c r="Q109">
        <v>1</v>
      </c>
      <c r="W109">
        <v>0</v>
      </c>
      <c r="X109">
        <v>1030922947</v>
      </c>
      <c r="Y109">
        <v>225</v>
      </c>
      <c r="AA109">
        <v>61.61</v>
      </c>
      <c r="AB109">
        <v>0</v>
      </c>
      <c r="AC109">
        <v>0</v>
      </c>
      <c r="AD109">
        <v>0</v>
      </c>
      <c r="AE109">
        <v>8.44</v>
      </c>
      <c r="AF109">
        <v>0</v>
      </c>
      <c r="AG109">
        <v>0</v>
      </c>
      <c r="AH109">
        <v>0</v>
      </c>
      <c r="AI109">
        <v>7.3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3</v>
      </c>
      <c r="AT109">
        <v>225</v>
      </c>
      <c r="AU109" t="s">
        <v>3</v>
      </c>
      <c r="AV109">
        <v>0</v>
      </c>
      <c r="AW109">
        <v>2</v>
      </c>
      <c r="AX109">
        <v>35866387</v>
      </c>
      <c r="AY109">
        <v>1</v>
      </c>
      <c r="AZ109">
        <v>0</v>
      </c>
      <c r="BA109">
        <v>107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Y109*Source!I97</f>
        <v>85.5</v>
      </c>
      <c r="CY109">
        <f t="shared" si="9"/>
        <v>61.61</v>
      </c>
      <c r="CZ109">
        <f t="shared" si="10"/>
        <v>8.44</v>
      </c>
      <c r="DA109">
        <f t="shared" si="11"/>
        <v>7.3</v>
      </c>
      <c r="DB109">
        <f t="shared" si="12"/>
        <v>1899</v>
      </c>
      <c r="DC109">
        <f t="shared" si="13"/>
        <v>0</v>
      </c>
    </row>
    <row r="110" spans="1:107">
      <c r="A110">
        <f>ROW(Source!A97)</f>
        <v>97</v>
      </c>
      <c r="B110">
        <v>35863109</v>
      </c>
      <c r="C110">
        <v>35866350</v>
      </c>
      <c r="D110">
        <v>29129634</v>
      </c>
      <c r="E110">
        <v>1</v>
      </c>
      <c r="F110">
        <v>1</v>
      </c>
      <c r="G110">
        <v>1</v>
      </c>
      <c r="H110">
        <v>3</v>
      </c>
      <c r="I110" t="s">
        <v>724</v>
      </c>
      <c r="J110" t="s">
        <v>725</v>
      </c>
      <c r="K110" t="s">
        <v>726</v>
      </c>
      <c r="L110">
        <v>1301</v>
      </c>
      <c r="N110">
        <v>1003</v>
      </c>
      <c r="O110" t="s">
        <v>142</v>
      </c>
      <c r="P110" t="s">
        <v>142</v>
      </c>
      <c r="Q110">
        <v>1</v>
      </c>
      <c r="W110">
        <v>0</v>
      </c>
      <c r="X110">
        <v>-234707112</v>
      </c>
      <c r="Y110">
        <v>46</v>
      </c>
      <c r="AA110">
        <v>37.020000000000003</v>
      </c>
      <c r="AB110">
        <v>0</v>
      </c>
      <c r="AC110">
        <v>0</v>
      </c>
      <c r="AD110">
        <v>0</v>
      </c>
      <c r="AE110">
        <v>3.32</v>
      </c>
      <c r="AF110">
        <v>0</v>
      </c>
      <c r="AG110">
        <v>0</v>
      </c>
      <c r="AH110">
        <v>0</v>
      </c>
      <c r="AI110">
        <v>11.15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46</v>
      </c>
      <c r="AU110" t="s">
        <v>3</v>
      </c>
      <c r="AV110">
        <v>0</v>
      </c>
      <c r="AW110">
        <v>2</v>
      </c>
      <c r="AX110">
        <v>35866388</v>
      </c>
      <c r="AY110">
        <v>1</v>
      </c>
      <c r="AZ110">
        <v>0</v>
      </c>
      <c r="BA110">
        <v>108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Y110*Source!I97</f>
        <v>17.48</v>
      </c>
      <c r="CY110">
        <f t="shared" si="9"/>
        <v>37.020000000000003</v>
      </c>
      <c r="CZ110">
        <f t="shared" si="10"/>
        <v>3.32</v>
      </c>
      <c r="DA110">
        <f t="shared" si="11"/>
        <v>11.15</v>
      </c>
      <c r="DB110">
        <f t="shared" si="12"/>
        <v>152.72</v>
      </c>
      <c r="DC110">
        <f t="shared" si="13"/>
        <v>0</v>
      </c>
    </row>
    <row r="111" spans="1:107">
      <c r="A111">
        <f>ROW(Source!A98)</f>
        <v>98</v>
      </c>
      <c r="B111">
        <v>35863109</v>
      </c>
      <c r="C111">
        <v>35866426</v>
      </c>
      <c r="D111">
        <v>18410244</v>
      </c>
      <c r="E111">
        <v>1</v>
      </c>
      <c r="F111">
        <v>1</v>
      </c>
      <c r="G111">
        <v>1</v>
      </c>
      <c r="H111">
        <v>1</v>
      </c>
      <c r="I111" t="s">
        <v>727</v>
      </c>
      <c r="J111" t="s">
        <v>3</v>
      </c>
      <c r="K111" t="s">
        <v>728</v>
      </c>
      <c r="L111">
        <v>1369</v>
      </c>
      <c r="N111">
        <v>1013</v>
      </c>
      <c r="O111" t="s">
        <v>561</v>
      </c>
      <c r="P111" t="s">
        <v>561</v>
      </c>
      <c r="Q111">
        <v>1</v>
      </c>
      <c r="W111">
        <v>0</v>
      </c>
      <c r="X111">
        <v>-1803619151</v>
      </c>
      <c r="Y111">
        <v>64.330999999999989</v>
      </c>
      <c r="AA111">
        <v>0</v>
      </c>
      <c r="AB111">
        <v>0</v>
      </c>
      <c r="AC111">
        <v>0</v>
      </c>
      <c r="AD111">
        <v>296.73</v>
      </c>
      <c r="AE111">
        <v>0</v>
      </c>
      <c r="AF111">
        <v>0</v>
      </c>
      <c r="AG111">
        <v>0</v>
      </c>
      <c r="AH111">
        <v>296.73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3</v>
      </c>
      <c r="AT111">
        <v>55.94</v>
      </c>
      <c r="AU111" t="s">
        <v>134</v>
      </c>
      <c r="AV111">
        <v>1</v>
      </c>
      <c r="AW111">
        <v>2</v>
      </c>
      <c r="AX111">
        <v>35866434</v>
      </c>
      <c r="AY111">
        <v>2</v>
      </c>
      <c r="AZ111">
        <v>131072</v>
      </c>
      <c r="BA111">
        <v>109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Y111*Source!I98</f>
        <v>24.445779999999996</v>
      </c>
      <c r="CY111">
        <f>AD111</f>
        <v>296.73</v>
      </c>
      <c r="CZ111">
        <f>AH111</f>
        <v>296.73</v>
      </c>
      <c r="DA111">
        <f>AL111</f>
        <v>1</v>
      </c>
      <c r="DB111">
        <f>ROUND((ROUND(AT111*CZ111,2)*1.15),2)</f>
        <v>19088.939999999999</v>
      </c>
      <c r="DC111">
        <f>ROUND((ROUND(AT111*AG111,2)*1.15),2)</f>
        <v>0</v>
      </c>
    </row>
    <row r="112" spans="1:107">
      <c r="A112">
        <f>ROW(Source!A98)</f>
        <v>98</v>
      </c>
      <c r="B112">
        <v>35863109</v>
      </c>
      <c r="C112">
        <v>35866426</v>
      </c>
      <c r="D112">
        <v>121548</v>
      </c>
      <c r="E112">
        <v>1</v>
      </c>
      <c r="F112">
        <v>1</v>
      </c>
      <c r="G112">
        <v>1</v>
      </c>
      <c r="H112">
        <v>1</v>
      </c>
      <c r="I112" t="s">
        <v>35</v>
      </c>
      <c r="J112" t="s">
        <v>3</v>
      </c>
      <c r="K112" t="s">
        <v>562</v>
      </c>
      <c r="L112">
        <v>608254</v>
      </c>
      <c r="N112">
        <v>1013</v>
      </c>
      <c r="O112" t="s">
        <v>563</v>
      </c>
      <c r="P112" t="s">
        <v>563</v>
      </c>
      <c r="Q112">
        <v>1</v>
      </c>
      <c r="W112">
        <v>0</v>
      </c>
      <c r="X112">
        <v>-185737400</v>
      </c>
      <c r="Y112">
        <v>1.2500000000000001E-2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1</v>
      </c>
      <c r="AQ112">
        <v>0</v>
      </c>
      <c r="AR112">
        <v>0</v>
      </c>
      <c r="AS112" t="s">
        <v>3</v>
      </c>
      <c r="AT112">
        <v>0.01</v>
      </c>
      <c r="AU112" t="s">
        <v>133</v>
      </c>
      <c r="AV112">
        <v>2</v>
      </c>
      <c r="AW112">
        <v>2</v>
      </c>
      <c r="AX112">
        <v>35866435</v>
      </c>
      <c r="AY112">
        <v>1</v>
      </c>
      <c r="AZ112">
        <v>0</v>
      </c>
      <c r="BA112">
        <v>110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Y112*Source!I98</f>
        <v>4.7500000000000007E-3</v>
      </c>
      <c r="CY112">
        <f>AD112</f>
        <v>0</v>
      </c>
      <c r="CZ112">
        <f>AH112</f>
        <v>0</v>
      </c>
      <c r="DA112">
        <f>AL112</f>
        <v>1</v>
      </c>
      <c r="DB112">
        <f>ROUND((ROUND(AT112*CZ112,2)*1.25),2)</f>
        <v>0</v>
      </c>
      <c r="DC112">
        <f>ROUND((ROUND(AT112*AG112,2)*1.25),2)</f>
        <v>0</v>
      </c>
    </row>
    <row r="113" spans="1:107">
      <c r="A113">
        <f>ROW(Source!A98)</f>
        <v>98</v>
      </c>
      <c r="B113">
        <v>35863109</v>
      </c>
      <c r="C113">
        <v>35866426</v>
      </c>
      <c r="D113">
        <v>29172556</v>
      </c>
      <c r="E113">
        <v>1</v>
      </c>
      <c r="F113">
        <v>1</v>
      </c>
      <c r="G113">
        <v>1</v>
      </c>
      <c r="H113">
        <v>2</v>
      </c>
      <c r="I113" t="s">
        <v>564</v>
      </c>
      <c r="J113" t="s">
        <v>565</v>
      </c>
      <c r="K113" t="s">
        <v>566</v>
      </c>
      <c r="L113">
        <v>1368</v>
      </c>
      <c r="N113">
        <v>1011</v>
      </c>
      <c r="O113" t="s">
        <v>567</v>
      </c>
      <c r="P113" t="s">
        <v>567</v>
      </c>
      <c r="Q113">
        <v>1</v>
      </c>
      <c r="W113">
        <v>0</v>
      </c>
      <c r="X113">
        <v>-1302720870</v>
      </c>
      <c r="Y113">
        <v>1.2500000000000001E-2</v>
      </c>
      <c r="AA113">
        <v>0</v>
      </c>
      <c r="AB113">
        <v>466.71</v>
      </c>
      <c r="AC113">
        <v>446.18</v>
      </c>
      <c r="AD113">
        <v>0</v>
      </c>
      <c r="AE113">
        <v>0</v>
      </c>
      <c r="AF113">
        <v>31.26</v>
      </c>
      <c r="AG113">
        <v>13.5</v>
      </c>
      <c r="AH113">
        <v>0</v>
      </c>
      <c r="AI113">
        <v>1</v>
      </c>
      <c r="AJ113">
        <v>14.93</v>
      </c>
      <c r="AK113">
        <v>33.049999999999997</v>
      </c>
      <c r="AL113">
        <v>1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3</v>
      </c>
      <c r="AT113">
        <v>0.01</v>
      </c>
      <c r="AU113" t="s">
        <v>133</v>
      </c>
      <c r="AV113">
        <v>0</v>
      </c>
      <c r="AW113">
        <v>2</v>
      </c>
      <c r="AX113">
        <v>35866436</v>
      </c>
      <c r="AY113">
        <v>1</v>
      </c>
      <c r="AZ113">
        <v>0</v>
      </c>
      <c r="BA113">
        <v>111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Y113*Source!I98</f>
        <v>4.7500000000000007E-3</v>
      </c>
      <c r="CY113">
        <f>AB113</f>
        <v>466.71</v>
      </c>
      <c r="CZ113">
        <f>AF113</f>
        <v>31.26</v>
      </c>
      <c r="DA113">
        <f>AJ113</f>
        <v>14.93</v>
      </c>
      <c r="DB113">
        <f>ROUND((ROUND(AT113*CZ113,2)*1.25),2)</f>
        <v>0.39</v>
      </c>
      <c r="DC113">
        <f>ROUND((ROUND(AT113*AG113,2)*1.25),2)</f>
        <v>0.18</v>
      </c>
    </row>
    <row r="114" spans="1:107">
      <c r="A114">
        <f>ROW(Source!A98)</f>
        <v>98</v>
      </c>
      <c r="B114">
        <v>35863109</v>
      </c>
      <c r="C114">
        <v>35866426</v>
      </c>
      <c r="D114">
        <v>29174913</v>
      </c>
      <c r="E114">
        <v>1</v>
      </c>
      <c r="F114">
        <v>1</v>
      </c>
      <c r="G114">
        <v>1</v>
      </c>
      <c r="H114">
        <v>2</v>
      </c>
      <c r="I114" t="s">
        <v>578</v>
      </c>
      <c r="J114" t="s">
        <v>579</v>
      </c>
      <c r="K114" t="s">
        <v>580</v>
      </c>
      <c r="L114">
        <v>1368</v>
      </c>
      <c r="N114">
        <v>1011</v>
      </c>
      <c r="O114" t="s">
        <v>567</v>
      </c>
      <c r="P114" t="s">
        <v>567</v>
      </c>
      <c r="Q114">
        <v>1</v>
      </c>
      <c r="W114">
        <v>0</v>
      </c>
      <c r="X114">
        <v>458544584</v>
      </c>
      <c r="Y114">
        <v>1.2500000000000001E-2</v>
      </c>
      <c r="AA114">
        <v>0</v>
      </c>
      <c r="AB114">
        <v>932.72</v>
      </c>
      <c r="AC114">
        <v>383.38</v>
      </c>
      <c r="AD114">
        <v>0</v>
      </c>
      <c r="AE114">
        <v>0</v>
      </c>
      <c r="AF114">
        <v>87.17</v>
      </c>
      <c r="AG114">
        <v>11.6</v>
      </c>
      <c r="AH114">
        <v>0</v>
      </c>
      <c r="AI114">
        <v>1</v>
      </c>
      <c r="AJ114">
        <v>10.7</v>
      </c>
      <c r="AK114">
        <v>33.049999999999997</v>
      </c>
      <c r="AL114">
        <v>1</v>
      </c>
      <c r="AN114">
        <v>0</v>
      </c>
      <c r="AO114">
        <v>1</v>
      </c>
      <c r="AP114">
        <v>1</v>
      </c>
      <c r="AQ114">
        <v>0</v>
      </c>
      <c r="AR114">
        <v>0</v>
      </c>
      <c r="AS114" t="s">
        <v>3</v>
      </c>
      <c r="AT114">
        <v>0.01</v>
      </c>
      <c r="AU114" t="s">
        <v>133</v>
      </c>
      <c r="AV114">
        <v>0</v>
      </c>
      <c r="AW114">
        <v>2</v>
      </c>
      <c r="AX114">
        <v>35866437</v>
      </c>
      <c r="AY114">
        <v>1</v>
      </c>
      <c r="AZ114">
        <v>0</v>
      </c>
      <c r="BA114">
        <v>112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Y114*Source!I98</f>
        <v>4.7500000000000007E-3</v>
      </c>
      <c r="CY114">
        <f>AB114</f>
        <v>932.72</v>
      </c>
      <c r="CZ114">
        <f>AF114</f>
        <v>87.17</v>
      </c>
      <c r="DA114">
        <f>AJ114</f>
        <v>10.7</v>
      </c>
      <c r="DB114">
        <f>ROUND((ROUND(AT114*CZ114,2)*1.25),2)</f>
        <v>1.0900000000000001</v>
      </c>
      <c r="DC114">
        <f>ROUND((ROUND(AT114*AG114,2)*1.25),2)</f>
        <v>0.15</v>
      </c>
    </row>
    <row r="115" spans="1:107">
      <c r="A115">
        <f>ROW(Source!A98)</f>
        <v>98</v>
      </c>
      <c r="B115">
        <v>35863109</v>
      </c>
      <c r="C115">
        <v>35866426</v>
      </c>
      <c r="D115">
        <v>29109386</v>
      </c>
      <c r="E115">
        <v>1</v>
      </c>
      <c r="F115">
        <v>1</v>
      </c>
      <c r="G115">
        <v>1</v>
      </c>
      <c r="H115">
        <v>3</v>
      </c>
      <c r="I115" t="s">
        <v>729</v>
      </c>
      <c r="J115" t="s">
        <v>730</v>
      </c>
      <c r="K115" t="s">
        <v>731</v>
      </c>
      <c r="L115">
        <v>1348</v>
      </c>
      <c r="N115">
        <v>1009</v>
      </c>
      <c r="O115" t="s">
        <v>30</v>
      </c>
      <c r="P115" t="s">
        <v>30</v>
      </c>
      <c r="Q115">
        <v>1000</v>
      </c>
      <c r="W115">
        <v>0</v>
      </c>
      <c r="X115">
        <v>-1262442712</v>
      </c>
      <c r="Y115">
        <v>3.4099999999999998E-2</v>
      </c>
      <c r="AA115">
        <v>55935.05</v>
      </c>
      <c r="AB115">
        <v>0</v>
      </c>
      <c r="AC115">
        <v>0</v>
      </c>
      <c r="AD115">
        <v>0</v>
      </c>
      <c r="AE115">
        <v>11300.01</v>
      </c>
      <c r="AF115">
        <v>0</v>
      </c>
      <c r="AG115">
        <v>0</v>
      </c>
      <c r="AH115">
        <v>0</v>
      </c>
      <c r="AI115">
        <v>4.95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3</v>
      </c>
      <c r="AT115">
        <v>3.4099999999999998E-2</v>
      </c>
      <c r="AU115" t="s">
        <v>3</v>
      </c>
      <c r="AV115">
        <v>0</v>
      </c>
      <c r="AW115">
        <v>2</v>
      </c>
      <c r="AX115">
        <v>35866438</v>
      </c>
      <c r="AY115">
        <v>1</v>
      </c>
      <c r="AZ115">
        <v>0</v>
      </c>
      <c r="BA115">
        <v>113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Y115*Source!I98</f>
        <v>1.2957999999999999E-2</v>
      </c>
      <c r="CY115">
        <f>AA115</f>
        <v>55935.05</v>
      </c>
      <c r="CZ115">
        <f>AE115</f>
        <v>11300.01</v>
      </c>
      <c r="DA115">
        <f>AI115</f>
        <v>4.95</v>
      </c>
      <c r="DB115">
        <f t="shared" ref="DB115:DB138" si="14">ROUND(ROUND(AT115*CZ115,2),2)</f>
        <v>385.33</v>
      </c>
      <c r="DC115">
        <f t="shared" ref="DC115:DC138" si="15">ROUND(ROUND(AT115*AG115,2),2)</f>
        <v>0</v>
      </c>
    </row>
    <row r="116" spans="1:107">
      <c r="A116">
        <f>ROW(Source!A98)</f>
        <v>98</v>
      </c>
      <c r="B116">
        <v>35863109</v>
      </c>
      <c r="C116">
        <v>35866426</v>
      </c>
      <c r="D116">
        <v>29107800</v>
      </c>
      <c r="E116">
        <v>1</v>
      </c>
      <c r="F116">
        <v>1</v>
      </c>
      <c r="G116">
        <v>1</v>
      </c>
      <c r="H116">
        <v>3</v>
      </c>
      <c r="I116" t="s">
        <v>592</v>
      </c>
      <c r="J116" t="s">
        <v>593</v>
      </c>
      <c r="K116" t="s">
        <v>594</v>
      </c>
      <c r="L116">
        <v>1346</v>
      </c>
      <c r="N116">
        <v>1009</v>
      </c>
      <c r="O116" t="s">
        <v>160</v>
      </c>
      <c r="P116" t="s">
        <v>160</v>
      </c>
      <c r="Q116">
        <v>1</v>
      </c>
      <c r="W116">
        <v>0</v>
      </c>
      <c r="X116">
        <v>-1570619850</v>
      </c>
      <c r="Y116">
        <v>0.01</v>
      </c>
      <c r="AA116">
        <v>46.61</v>
      </c>
      <c r="AB116">
        <v>0</v>
      </c>
      <c r="AC116">
        <v>0</v>
      </c>
      <c r="AD116">
        <v>0</v>
      </c>
      <c r="AE116">
        <v>1.81</v>
      </c>
      <c r="AF116">
        <v>0</v>
      </c>
      <c r="AG116">
        <v>0</v>
      </c>
      <c r="AH116">
        <v>0</v>
      </c>
      <c r="AI116">
        <v>25.75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0.01</v>
      </c>
      <c r="AU116" t="s">
        <v>3</v>
      </c>
      <c r="AV116">
        <v>0</v>
      </c>
      <c r="AW116">
        <v>2</v>
      </c>
      <c r="AX116">
        <v>35866439</v>
      </c>
      <c r="AY116">
        <v>1</v>
      </c>
      <c r="AZ116">
        <v>0</v>
      </c>
      <c r="BA116">
        <v>114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Y116*Source!I98</f>
        <v>3.8E-3</v>
      </c>
      <c r="CY116">
        <f>AA116</f>
        <v>46.61</v>
      </c>
      <c r="CZ116">
        <f>AE116</f>
        <v>1.81</v>
      </c>
      <c r="DA116">
        <f>AI116</f>
        <v>25.75</v>
      </c>
      <c r="DB116">
        <f t="shared" si="14"/>
        <v>0.02</v>
      </c>
      <c r="DC116">
        <f t="shared" si="15"/>
        <v>0</v>
      </c>
    </row>
    <row r="117" spans="1:107">
      <c r="A117">
        <f>ROW(Source!A98)</f>
        <v>98</v>
      </c>
      <c r="B117">
        <v>35863109</v>
      </c>
      <c r="C117">
        <v>35866426</v>
      </c>
      <c r="D117">
        <v>29109603</v>
      </c>
      <c r="E117">
        <v>1</v>
      </c>
      <c r="F117">
        <v>1</v>
      </c>
      <c r="G117">
        <v>1</v>
      </c>
      <c r="H117">
        <v>3</v>
      </c>
      <c r="I117" t="s">
        <v>732</v>
      </c>
      <c r="J117" t="s">
        <v>733</v>
      </c>
      <c r="K117" t="s">
        <v>734</v>
      </c>
      <c r="L117">
        <v>1327</v>
      </c>
      <c r="N117">
        <v>1005</v>
      </c>
      <c r="O117" t="s">
        <v>155</v>
      </c>
      <c r="P117" t="s">
        <v>155</v>
      </c>
      <c r="Q117">
        <v>1</v>
      </c>
      <c r="W117">
        <v>0</v>
      </c>
      <c r="X117">
        <v>1399429038</v>
      </c>
      <c r="Y117">
        <v>112</v>
      </c>
      <c r="AA117">
        <v>54.06</v>
      </c>
      <c r="AB117">
        <v>0</v>
      </c>
      <c r="AC117">
        <v>0</v>
      </c>
      <c r="AD117">
        <v>0</v>
      </c>
      <c r="AE117">
        <v>55.16</v>
      </c>
      <c r="AF117">
        <v>0</v>
      </c>
      <c r="AG117">
        <v>0</v>
      </c>
      <c r="AH117">
        <v>0</v>
      </c>
      <c r="AI117">
        <v>0.98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3</v>
      </c>
      <c r="AT117">
        <v>112</v>
      </c>
      <c r="AU117" t="s">
        <v>3</v>
      </c>
      <c r="AV117">
        <v>0</v>
      </c>
      <c r="AW117">
        <v>2</v>
      </c>
      <c r="AX117">
        <v>35866440</v>
      </c>
      <c r="AY117">
        <v>1</v>
      </c>
      <c r="AZ117">
        <v>0</v>
      </c>
      <c r="BA117">
        <v>115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Y117*Source!I98</f>
        <v>42.56</v>
      </c>
      <c r="CY117">
        <f>AA117</f>
        <v>54.06</v>
      </c>
      <c r="CZ117">
        <f>AE117</f>
        <v>55.16</v>
      </c>
      <c r="DA117">
        <f>AI117</f>
        <v>0.98</v>
      </c>
      <c r="DB117">
        <f t="shared" si="14"/>
        <v>6177.92</v>
      </c>
      <c r="DC117">
        <f t="shared" si="15"/>
        <v>0</v>
      </c>
    </row>
    <row r="118" spans="1:107">
      <c r="A118">
        <f>ROW(Source!A99)</f>
        <v>99</v>
      </c>
      <c r="B118">
        <v>35863109</v>
      </c>
      <c r="C118">
        <v>35866441</v>
      </c>
      <c r="D118">
        <v>29364679</v>
      </c>
      <c r="E118">
        <v>1</v>
      </c>
      <c r="F118">
        <v>1</v>
      </c>
      <c r="G118">
        <v>1</v>
      </c>
      <c r="H118">
        <v>1</v>
      </c>
      <c r="I118" t="s">
        <v>735</v>
      </c>
      <c r="J118" t="s">
        <v>3</v>
      </c>
      <c r="K118" t="s">
        <v>736</v>
      </c>
      <c r="L118">
        <v>1369</v>
      </c>
      <c r="N118">
        <v>1013</v>
      </c>
      <c r="O118" t="s">
        <v>561</v>
      </c>
      <c r="P118" t="s">
        <v>561</v>
      </c>
      <c r="Q118">
        <v>1</v>
      </c>
      <c r="W118">
        <v>0</v>
      </c>
      <c r="X118">
        <v>931378261</v>
      </c>
      <c r="Y118">
        <v>30.48</v>
      </c>
      <c r="AA118">
        <v>0</v>
      </c>
      <c r="AB118">
        <v>0</v>
      </c>
      <c r="AC118">
        <v>0</v>
      </c>
      <c r="AD118">
        <v>316.85000000000002</v>
      </c>
      <c r="AE118">
        <v>0</v>
      </c>
      <c r="AF118">
        <v>0</v>
      </c>
      <c r="AG118">
        <v>0</v>
      </c>
      <c r="AH118">
        <v>316.85000000000002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3</v>
      </c>
      <c r="AT118">
        <v>30.48</v>
      </c>
      <c r="AU118" t="s">
        <v>3</v>
      </c>
      <c r="AV118">
        <v>1</v>
      </c>
      <c r="AW118">
        <v>2</v>
      </c>
      <c r="AX118">
        <v>36144839</v>
      </c>
      <c r="AY118">
        <v>1</v>
      </c>
      <c r="AZ118">
        <v>0</v>
      </c>
      <c r="BA118">
        <v>116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Y118*Source!I99</f>
        <v>0.91439999999999999</v>
      </c>
      <c r="CY118">
        <f>AD118</f>
        <v>316.85000000000002</v>
      </c>
      <c r="CZ118">
        <f>AH118</f>
        <v>316.85000000000002</v>
      </c>
      <c r="DA118">
        <f>AL118</f>
        <v>1</v>
      </c>
      <c r="DB118">
        <f t="shared" si="14"/>
        <v>9657.59</v>
      </c>
      <c r="DC118">
        <f t="shared" si="15"/>
        <v>0</v>
      </c>
    </row>
    <row r="119" spans="1:107">
      <c r="A119">
        <f>ROW(Source!A99)</f>
        <v>99</v>
      </c>
      <c r="B119">
        <v>35863109</v>
      </c>
      <c r="C119">
        <v>35866441</v>
      </c>
      <c r="D119">
        <v>121548</v>
      </c>
      <c r="E119">
        <v>1</v>
      </c>
      <c r="F119">
        <v>1</v>
      </c>
      <c r="G119">
        <v>1</v>
      </c>
      <c r="H119">
        <v>1</v>
      </c>
      <c r="I119" t="s">
        <v>35</v>
      </c>
      <c r="J119" t="s">
        <v>3</v>
      </c>
      <c r="K119" t="s">
        <v>562</v>
      </c>
      <c r="L119">
        <v>608254</v>
      </c>
      <c r="N119">
        <v>1013</v>
      </c>
      <c r="O119" t="s">
        <v>563</v>
      </c>
      <c r="P119" t="s">
        <v>563</v>
      </c>
      <c r="Q119">
        <v>1</v>
      </c>
      <c r="W119">
        <v>0</v>
      </c>
      <c r="X119">
        <v>-185737400</v>
      </c>
      <c r="Y119">
        <v>0.03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0.03</v>
      </c>
      <c r="AU119" t="s">
        <v>3</v>
      </c>
      <c r="AV119">
        <v>2</v>
      </c>
      <c r="AW119">
        <v>2</v>
      </c>
      <c r="AX119">
        <v>36144840</v>
      </c>
      <c r="AY119">
        <v>1</v>
      </c>
      <c r="AZ119">
        <v>0</v>
      </c>
      <c r="BA119">
        <v>117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Y119*Source!I99</f>
        <v>8.9999999999999998E-4</v>
      </c>
      <c r="CY119">
        <f>AD119</f>
        <v>0</v>
      </c>
      <c r="CZ119">
        <f>AH119</f>
        <v>0</v>
      </c>
      <c r="DA119">
        <f>AL119</f>
        <v>1</v>
      </c>
      <c r="DB119">
        <f t="shared" si="14"/>
        <v>0</v>
      </c>
      <c r="DC119">
        <f t="shared" si="15"/>
        <v>0</v>
      </c>
    </row>
    <row r="120" spans="1:107">
      <c r="A120">
        <f>ROW(Source!A99)</f>
        <v>99</v>
      </c>
      <c r="B120">
        <v>35863109</v>
      </c>
      <c r="C120">
        <v>35866441</v>
      </c>
      <c r="D120">
        <v>29172362</v>
      </c>
      <c r="E120">
        <v>1</v>
      </c>
      <c r="F120">
        <v>1</v>
      </c>
      <c r="G120">
        <v>1</v>
      </c>
      <c r="H120">
        <v>2</v>
      </c>
      <c r="I120" t="s">
        <v>737</v>
      </c>
      <c r="J120" t="s">
        <v>738</v>
      </c>
      <c r="K120" t="s">
        <v>739</v>
      </c>
      <c r="L120">
        <v>1368</v>
      </c>
      <c r="N120">
        <v>1011</v>
      </c>
      <c r="O120" t="s">
        <v>567</v>
      </c>
      <c r="P120" t="s">
        <v>567</v>
      </c>
      <c r="Q120">
        <v>1</v>
      </c>
      <c r="W120">
        <v>0</v>
      </c>
      <c r="X120">
        <v>2071614860</v>
      </c>
      <c r="Y120">
        <v>0.03</v>
      </c>
      <c r="AA120">
        <v>0</v>
      </c>
      <c r="AB120">
        <v>1113.56</v>
      </c>
      <c r="AC120">
        <v>446.18</v>
      </c>
      <c r="AD120">
        <v>0</v>
      </c>
      <c r="AE120">
        <v>0</v>
      </c>
      <c r="AF120">
        <v>134.65</v>
      </c>
      <c r="AG120">
        <v>13.5</v>
      </c>
      <c r="AH120">
        <v>0</v>
      </c>
      <c r="AI120">
        <v>1</v>
      </c>
      <c r="AJ120">
        <v>8.27</v>
      </c>
      <c r="AK120">
        <v>33.049999999999997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0.03</v>
      </c>
      <c r="AU120" t="s">
        <v>3</v>
      </c>
      <c r="AV120">
        <v>0</v>
      </c>
      <c r="AW120">
        <v>2</v>
      </c>
      <c r="AX120">
        <v>36144841</v>
      </c>
      <c r="AY120">
        <v>1</v>
      </c>
      <c r="AZ120">
        <v>0</v>
      </c>
      <c r="BA120">
        <v>118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Y120*Source!I99</f>
        <v>8.9999999999999998E-4</v>
      </c>
      <c r="CY120">
        <f>AB120</f>
        <v>1113.56</v>
      </c>
      <c r="CZ120">
        <f>AF120</f>
        <v>134.65</v>
      </c>
      <c r="DA120">
        <f>AJ120</f>
        <v>8.27</v>
      </c>
      <c r="DB120">
        <f t="shared" si="14"/>
        <v>4.04</v>
      </c>
      <c r="DC120">
        <f t="shared" si="15"/>
        <v>0.41</v>
      </c>
    </row>
    <row r="121" spans="1:107">
      <c r="A121">
        <f>ROW(Source!A99)</f>
        <v>99</v>
      </c>
      <c r="B121">
        <v>35863109</v>
      </c>
      <c r="C121">
        <v>35866441</v>
      </c>
      <c r="D121">
        <v>29174913</v>
      </c>
      <c r="E121">
        <v>1</v>
      </c>
      <c r="F121">
        <v>1</v>
      </c>
      <c r="G121">
        <v>1</v>
      </c>
      <c r="H121">
        <v>2</v>
      </c>
      <c r="I121" t="s">
        <v>578</v>
      </c>
      <c r="J121" t="s">
        <v>579</v>
      </c>
      <c r="K121" t="s">
        <v>580</v>
      </c>
      <c r="L121">
        <v>1368</v>
      </c>
      <c r="N121">
        <v>1011</v>
      </c>
      <c r="O121" t="s">
        <v>567</v>
      </c>
      <c r="P121" t="s">
        <v>567</v>
      </c>
      <c r="Q121">
        <v>1</v>
      </c>
      <c r="W121">
        <v>0</v>
      </c>
      <c r="X121">
        <v>458544584</v>
      </c>
      <c r="Y121">
        <v>0.02</v>
      </c>
      <c r="AA121">
        <v>0</v>
      </c>
      <c r="AB121">
        <v>932.72</v>
      </c>
      <c r="AC121">
        <v>383.38</v>
      </c>
      <c r="AD121">
        <v>0</v>
      </c>
      <c r="AE121">
        <v>0</v>
      </c>
      <c r="AF121">
        <v>87.17</v>
      </c>
      <c r="AG121">
        <v>11.6</v>
      </c>
      <c r="AH121">
        <v>0</v>
      </c>
      <c r="AI121">
        <v>1</v>
      </c>
      <c r="AJ121">
        <v>10.7</v>
      </c>
      <c r="AK121">
        <v>33.049999999999997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0.02</v>
      </c>
      <c r="AU121" t="s">
        <v>3</v>
      </c>
      <c r="AV121">
        <v>0</v>
      </c>
      <c r="AW121">
        <v>2</v>
      </c>
      <c r="AX121">
        <v>36144842</v>
      </c>
      <c r="AY121">
        <v>1</v>
      </c>
      <c r="AZ121">
        <v>0</v>
      </c>
      <c r="BA121">
        <v>119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Y121*Source!I99</f>
        <v>5.9999999999999995E-4</v>
      </c>
      <c r="CY121">
        <f>AB121</f>
        <v>932.72</v>
      </c>
      <c r="CZ121">
        <f>AF121</f>
        <v>87.17</v>
      </c>
      <c r="DA121">
        <f>AJ121</f>
        <v>10.7</v>
      </c>
      <c r="DB121">
        <f t="shared" si="14"/>
        <v>1.74</v>
      </c>
      <c r="DC121">
        <f t="shared" si="15"/>
        <v>0.23</v>
      </c>
    </row>
    <row r="122" spans="1:107">
      <c r="A122">
        <f>ROW(Source!A99)</f>
        <v>99</v>
      </c>
      <c r="B122">
        <v>35863109</v>
      </c>
      <c r="C122">
        <v>35866441</v>
      </c>
      <c r="D122">
        <v>29114246</v>
      </c>
      <c r="E122">
        <v>1</v>
      </c>
      <c r="F122">
        <v>1</v>
      </c>
      <c r="G122">
        <v>1</v>
      </c>
      <c r="H122">
        <v>3</v>
      </c>
      <c r="I122" t="s">
        <v>740</v>
      </c>
      <c r="J122" t="s">
        <v>741</v>
      </c>
      <c r="K122" t="s">
        <v>742</v>
      </c>
      <c r="L122">
        <v>1346</v>
      </c>
      <c r="N122">
        <v>1009</v>
      </c>
      <c r="O122" t="s">
        <v>160</v>
      </c>
      <c r="P122" t="s">
        <v>160</v>
      </c>
      <c r="Q122">
        <v>1</v>
      </c>
      <c r="W122">
        <v>0</v>
      </c>
      <c r="X122">
        <v>-421273247</v>
      </c>
      <c r="Y122">
        <v>1.5</v>
      </c>
      <c r="AA122">
        <v>83.08</v>
      </c>
      <c r="AB122">
        <v>0</v>
      </c>
      <c r="AC122">
        <v>0</v>
      </c>
      <c r="AD122">
        <v>0</v>
      </c>
      <c r="AE122">
        <v>9.0399999999999991</v>
      </c>
      <c r="AF122">
        <v>0</v>
      </c>
      <c r="AG122">
        <v>0</v>
      </c>
      <c r="AH122">
        <v>0</v>
      </c>
      <c r="AI122">
        <v>9.19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1.5</v>
      </c>
      <c r="AU122" t="s">
        <v>3</v>
      </c>
      <c r="AV122">
        <v>0</v>
      </c>
      <c r="AW122">
        <v>2</v>
      </c>
      <c r="AX122">
        <v>36144843</v>
      </c>
      <c r="AY122">
        <v>1</v>
      </c>
      <c r="AZ122">
        <v>0</v>
      </c>
      <c r="BA122">
        <v>120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Y122*Source!I99</f>
        <v>4.4999999999999998E-2</v>
      </c>
      <c r="CY122">
        <f t="shared" ref="CY122:CY129" si="16">AA122</f>
        <v>83.08</v>
      </c>
      <c r="CZ122">
        <f t="shared" ref="CZ122:CZ129" si="17">AE122</f>
        <v>9.0399999999999991</v>
      </c>
      <c r="DA122">
        <f t="shared" ref="DA122:DA129" si="18">AI122</f>
        <v>9.19</v>
      </c>
      <c r="DB122">
        <f t="shared" si="14"/>
        <v>13.56</v>
      </c>
      <c r="DC122">
        <f t="shared" si="15"/>
        <v>0</v>
      </c>
    </row>
    <row r="123" spans="1:107">
      <c r="A123">
        <f>ROW(Source!A99)</f>
        <v>99</v>
      </c>
      <c r="B123">
        <v>35863109</v>
      </c>
      <c r="C123">
        <v>35866441</v>
      </c>
      <c r="D123">
        <v>29110838</v>
      </c>
      <c r="E123">
        <v>1</v>
      </c>
      <c r="F123">
        <v>1</v>
      </c>
      <c r="G123">
        <v>1</v>
      </c>
      <c r="H123">
        <v>3</v>
      </c>
      <c r="I123" t="s">
        <v>743</v>
      </c>
      <c r="J123" t="s">
        <v>744</v>
      </c>
      <c r="K123" t="s">
        <v>745</v>
      </c>
      <c r="L123">
        <v>1346</v>
      </c>
      <c r="N123">
        <v>1009</v>
      </c>
      <c r="O123" t="s">
        <v>160</v>
      </c>
      <c r="P123" t="s">
        <v>160</v>
      </c>
      <c r="Q123">
        <v>1</v>
      </c>
      <c r="W123">
        <v>0</v>
      </c>
      <c r="X123">
        <v>-667794164</v>
      </c>
      <c r="Y123">
        <v>0.42</v>
      </c>
      <c r="AA123">
        <v>100.04</v>
      </c>
      <c r="AB123">
        <v>0</v>
      </c>
      <c r="AC123">
        <v>0</v>
      </c>
      <c r="AD123">
        <v>0</v>
      </c>
      <c r="AE123">
        <v>30.5</v>
      </c>
      <c r="AF123">
        <v>0</v>
      </c>
      <c r="AG123">
        <v>0</v>
      </c>
      <c r="AH123">
        <v>0</v>
      </c>
      <c r="AI123">
        <v>3.28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0.42</v>
      </c>
      <c r="AU123" t="s">
        <v>3</v>
      </c>
      <c r="AV123">
        <v>0</v>
      </c>
      <c r="AW123">
        <v>2</v>
      </c>
      <c r="AX123">
        <v>36144844</v>
      </c>
      <c r="AY123">
        <v>1</v>
      </c>
      <c r="AZ123">
        <v>0</v>
      </c>
      <c r="BA123">
        <v>121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Y123*Source!I99</f>
        <v>1.2599999999999998E-2</v>
      </c>
      <c r="CY123">
        <f t="shared" si="16"/>
        <v>100.04</v>
      </c>
      <c r="CZ123">
        <f t="shared" si="17"/>
        <v>30.5</v>
      </c>
      <c r="DA123">
        <f t="shared" si="18"/>
        <v>3.28</v>
      </c>
      <c r="DB123">
        <f t="shared" si="14"/>
        <v>12.81</v>
      </c>
      <c r="DC123">
        <f t="shared" si="15"/>
        <v>0</v>
      </c>
    </row>
    <row r="124" spans="1:107">
      <c r="A124">
        <f>ROW(Source!A99)</f>
        <v>99</v>
      </c>
      <c r="B124">
        <v>35863109</v>
      </c>
      <c r="C124">
        <v>35866441</v>
      </c>
      <c r="D124">
        <v>29149204</v>
      </c>
      <c r="E124">
        <v>1</v>
      </c>
      <c r="F124">
        <v>1</v>
      </c>
      <c r="G124">
        <v>1</v>
      </c>
      <c r="H124">
        <v>3</v>
      </c>
      <c r="I124" t="s">
        <v>746</v>
      </c>
      <c r="J124" t="s">
        <v>747</v>
      </c>
      <c r="K124" t="s">
        <v>748</v>
      </c>
      <c r="L124">
        <v>1348</v>
      </c>
      <c r="N124">
        <v>1009</v>
      </c>
      <c r="O124" t="s">
        <v>30</v>
      </c>
      <c r="P124" t="s">
        <v>30</v>
      </c>
      <c r="Q124">
        <v>1000</v>
      </c>
      <c r="W124">
        <v>0</v>
      </c>
      <c r="X124">
        <v>-1132764130</v>
      </c>
      <c r="Y124">
        <v>3.15E-3</v>
      </c>
      <c r="AA124">
        <v>4978.46</v>
      </c>
      <c r="AB124">
        <v>0</v>
      </c>
      <c r="AC124">
        <v>0</v>
      </c>
      <c r="AD124">
        <v>0</v>
      </c>
      <c r="AE124">
        <v>729.98</v>
      </c>
      <c r="AF124">
        <v>0</v>
      </c>
      <c r="AG124">
        <v>0</v>
      </c>
      <c r="AH124">
        <v>0</v>
      </c>
      <c r="AI124">
        <v>6.82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3.15E-3</v>
      </c>
      <c r="AU124" t="s">
        <v>3</v>
      </c>
      <c r="AV124">
        <v>0</v>
      </c>
      <c r="AW124">
        <v>2</v>
      </c>
      <c r="AX124">
        <v>36144845</v>
      </c>
      <c r="AY124">
        <v>1</v>
      </c>
      <c r="AZ124">
        <v>0</v>
      </c>
      <c r="BA124">
        <v>122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Y124*Source!I99</f>
        <v>9.4499999999999993E-5</v>
      </c>
      <c r="CY124">
        <f t="shared" si="16"/>
        <v>4978.46</v>
      </c>
      <c r="CZ124">
        <f t="shared" si="17"/>
        <v>729.98</v>
      </c>
      <c r="DA124">
        <f t="shared" si="18"/>
        <v>6.82</v>
      </c>
      <c r="DB124">
        <f t="shared" si="14"/>
        <v>2.2999999999999998</v>
      </c>
      <c r="DC124">
        <f t="shared" si="15"/>
        <v>0</v>
      </c>
    </row>
    <row r="125" spans="1:107">
      <c r="A125">
        <f>ROW(Source!A99)</f>
        <v>99</v>
      </c>
      <c r="B125">
        <v>35863109</v>
      </c>
      <c r="C125">
        <v>35866441</v>
      </c>
      <c r="D125">
        <v>29156251</v>
      </c>
      <c r="E125">
        <v>1</v>
      </c>
      <c r="F125">
        <v>1</v>
      </c>
      <c r="G125">
        <v>1</v>
      </c>
      <c r="H125">
        <v>3</v>
      </c>
      <c r="I125" t="s">
        <v>235</v>
      </c>
      <c r="J125" t="s">
        <v>238</v>
      </c>
      <c r="K125" t="s">
        <v>236</v>
      </c>
      <c r="L125">
        <v>1354</v>
      </c>
      <c r="N125">
        <v>1010</v>
      </c>
      <c r="O125" t="s">
        <v>237</v>
      </c>
      <c r="P125" t="s">
        <v>237</v>
      </c>
      <c r="Q125">
        <v>1</v>
      </c>
      <c r="W125">
        <v>0</v>
      </c>
      <c r="X125">
        <v>-652224790</v>
      </c>
      <c r="Y125">
        <v>100</v>
      </c>
      <c r="AA125">
        <v>52.5</v>
      </c>
      <c r="AB125">
        <v>0</v>
      </c>
      <c r="AC125">
        <v>0</v>
      </c>
      <c r="AD125">
        <v>0</v>
      </c>
      <c r="AE125">
        <v>7.62</v>
      </c>
      <c r="AF125">
        <v>0</v>
      </c>
      <c r="AG125">
        <v>0</v>
      </c>
      <c r="AH125">
        <v>0</v>
      </c>
      <c r="AI125">
        <v>6.89</v>
      </c>
      <c r="AJ125">
        <v>1</v>
      </c>
      <c r="AK125">
        <v>1</v>
      </c>
      <c r="AL125">
        <v>1</v>
      </c>
      <c r="AN125">
        <v>0</v>
      </c>
      <c r="AO125">
        <v>0</v>
      </c>
      <c r="AP125">
        <v>0</v>
      </c>
      <c r="AQ125">
        <v>0</v>
      </c>
      <c r="AR125">
        <v>0</v>
      </c>
      <c r="AS125" t="s">
        <v>3</v>
      </c>
      <c r="AT125">
        <v>100</v>
      </c>
      <c r="AU125" t="s">
        <v>3</v>
      </c>
      <c r="AV125">
        <v>0</v>
      </c>
      <c r="AW125">
        <v>1</v>
      </c>
      <c r="AX125">
        <v>-1</v>
      </c>
      <c r="AY125">
        <v>0</v>
      </c>
      <c r="AZ125">
        <v>0</v>
      </c>
      <c r="BA125" t="s">
        <v>3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Y125*Source!I99</f>
        <v>3</v>
      </c>
      <c r="CY125">
        <f t="shared" si="16"/>
        <v>52.5</v>
      </c>
      <c r="CZ125">
        <f t="shared" si="17"/>
        <v>7.62</v>
      </c>
      <c r="DA125">
        <f t="shared" si="18"/>
        <v>6.89</v>
      </c>
      <c r="DB125">
        <f t="shared" si="14"/>
        <v>762</v>
      </c>
      <c r="DC125">
        <f t="shared" si="15"/>
        <v>0</v>
      </c>
    </row>
    <row r="126" spans="1:107">
      <c r="A126">
        <f>ROW(Source!A99)</f>
        <v>99</v>
      </c>
      <c r="B126">
        <v>35863109</v>
      </c>
      <c r="C126">
        <v>35866441</v>
      </c>
      <c r="D126">
        <v>29156254</v>
      </c>
      <c r="E126">
        <v>1</v>
      </c>
      <c r="F126">
        <v>1</v>
      </c>
      <c r="G126">
        <v>1</v>
      </c>
      <c r="H126">
        <v>3</v>
      </c>
      <c r="I126" t="s">
        <v>240</v>
      </c>
      <c r="J126" t="s">
        <v>242</v>
      </c>
      <c r="K126" t="s">
        <v>241</v>
      </c>
      <c r="L126">
        <v>1354</v>
      </c>
      <c r="N126">
        <v>1010</v>
      </c>
      <c r="O126" t="s">
        <v>237</v>
      </c>
      <c r="P126" t="s">
        <v>237</v>
      </c>
      <c r="Q126">
        <v>1</v>
      </c>
      <c r="W126">
        <v>0</v>
      </c>
      <c r="X126">
        <v>-1484870884</v>
      </c>
      <c r="Y126">
        <v>33.333333000000003</v>
      </c>
      <c r="AA126">
        <v>76.59</v>
      </c>
      <c r="AB126">
        <v>0</v>
      </c>
      <c r="AC126">
        <v>0</v>
      </c>
      <c r="AD126">
        <v>0</v>
      </c>
      <c r="AE126">
        <v>9.01</v>
      </c>
      <c r="AF126">
        <v>0</v>
      </c>
      <c r="AG126">
        <v>0</v>
      </c>
      <c r="AH126">
        <v>0</v>
      </c>
      <c r="AI126">
        <v>8.5</v>
      </c>
      <c r="AJ126">
        <v>1</v>
      </c>
      <c r="AK126">
        <v>1</v>
      </c>
      <c r="AL126">
        <v>1</v>
      </c>
      <c r="AN126">
        <v>0</v>
      </c>
      <c r="AO126">
        <v>0</v>
      </c>
      <c r="AP126">
        <v>0</v>
      </c>
      <c r="AQ126">
        <v>0</v>
      </c>
      <c r="AR126">
        <v>0</v>
      </c>
      <c r="AS126" t="s">
        <v>3</v>
      </c>
      <c r="AT126">
        <v>33.333333000000003</v>
      </c>
      <c r="AU126" t="s">
        <v>3</v>
      </c>
      <c r="AV126">
        <v>0</v>
      </c>
      <c r="AW126">
        <v>1</v>
      </c>
      <c r="AX126">
        <v>-1</v>
      </c>
      <c r="AY126">
        <v>0</v>
      </c>
      <c r="AZ126">
        <v>0</v>
      </c>
      <c r="BA126" t="s">
        <v>3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Y126*Source!I99</f>
        <v>0.99999999000000006</v>
      </c>
      <c r="CY126">
        <f t="shared" si="16"/>
        <v>76.59</v>
      </c>
      <c r="CZ126">
        <f t="shared" si="17"/>
        <v>9.01</v>
      </c>
      <c r="DA126">
        <f t="shared" si="18"/>
        <v>8.5</v>
      </c>
      <c r="DB126">
        <f t="shared" si="14"/>
        <v>300.33</v>
      </c>
      <c r="DC126">
        <f t="shared" si="15"/>
        <v>0</v>
      </c>
    </row>
    <row r="127" spans="1:107">
      <c r="A127">
        <f>ROW(Source!A99)</f>
        <v>99</v>
      </c>
      <c r="B127">
        <v>35863109</v>
      </c>
      <c r="C127">
        <v>35866441</v>
      </c>
      <c r="D127">
        <v>29156142</v>
      </c>
      <c r="E127">
        <v>1</v>
      </c>
      <c r="F127">
        <v>1</v>
      </c>
      <c r="G127">
        <v>1</v>
      </c>
      <c r="H127">
        <v>3</v>
      </c>
      <c r="I127" t="s">
        <v>230</v>
      </c>
      <c r="J127" t="s">
        <v>233</v>
      </c>
      <c r="K127" t="s">
        <v>231</v>
      </c>
      <c r="L127">
        <v>1356</v>
      </c>
      <c r="N127">
        <v>1010</v>
      </c>
      <c r="O127" t="s">
        <v>232</v>
      </c>
      <c r="P127" t="s">
        <v>232</v>
      </c>
      <c r="Q127">
        <v>1000</v>
      </c>
      <c r="W127">
        <v>0</v>
      </c>
      <c r="X127">
        <v>-1152774928</v>
      </c>
      <c r="Y127">
        <v>0.1</v>
      </c>
      <c r="AA127">
        <v>5115.96</v>
      </c>
      <c r="AB127">
        <v>0</v>
      </c>
      <c r="AC127">
        <v>0</v>
      </c>
      <c r="AD127">
        <v>0</v>
      </c>
      <c r="AE127">
        <v>1998.42</v>
      </c>
      <c r="AF127">
        <v>0</v>
      </c>
      <c r="AG127">
        <v>0</v>
      </c>
      <c r="AH127">
        <v>0</v>
      </c>
      <c r="AI127">
        <v>2.56</v>
      </c>
      <c r="AJ127">
        <v>1</v>
      </c>
      <c r="AK127">
        <v>1</v>
      </c>
      <c r="AL127">
        <v>1</v>
      </c>
      <c r="AN127">
        <v>0</v>
      </c>
      <c r="AO127">
        <v>0</v>
      </c>
      <c r="AP127">
        <v>0</v>
      </c>
      <c r="AQ127">
        <v>0</v>
      </c>
      <c r="AR127">
        <v>0</v>
      </c>
      <c r="AS127" t="s">
        <v>3</v>
      </c>
      <c r="AT127">
        <v>0.1</v>
      </c>
      <c r="AU127" t="s">
        <v>3</v>
      </c>
      <c r="AV127">
        <v>0</v>
      </c>
      <c r="AW127">
        <v>1</v>
      </c>
      <c r="AX127">
        <v>-1</v>
      </c>
      <c r="AY127">
        <v>0</v>
      </c>
      <c r="AZ127">
        <v>0</v>
      </c>
      <c r="BA127" t="s">
        <v>3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Y127*Source!I99</f>
        <v>3.0000000000000001E-3</v>
      </c>
      <c r="CY127">
        <f t="shared" si="16"/>
        <v>5115.96</v>
      </c>
      <c r="CZ127">
        <f t="shared" si="17"/>
        <v>1998.42</v>
      </c>
      <c r="DA127">
        <f t="shared" si="18"/>
        <v>2.56</v>
      </c>
      <c r="DB127">
        <f t="shared" si="14"/>
        <v>199.84</v>
      </c>
      <c r="DC127">
        <f t="shared" si="15"/>
        <v>0</v>
      </c>
    </row>
    <row r="128" spans="1:107">
      <c r="A128">
        <f>ROW(Source!A99)</f>
        <v>99</v>
      </c>
      <c r="B128">
        <v>35863109</v>
      </c>
      <c r="C128">
        <v>35866441</v>
      </c>
      <c r="D128">
        <v>29170678</v>
      </c>
      <c r="E128">
        <v>1</v>
      </c>
      <c r="F128">
        <v>1</v>
      </c>
      <c r="G128">
        <v>1</v>
      </c>
      <c r="H128">
        <v>3</v>
      </c>
      <c r="I128" t="s">
        <v>749</v>
      </c>
      <c r="J128" t="s">
        <v>750</v>
      </c>
      <c r="K128" t="s">
        <v>751</v>
      </c>
      <c r="L128">
        <v>1354</v>
      </c>
      <c r="N128">
        <v>1010</v>
      </c>
      <c r="O128" t="s">
        <v>237</v>
      </c>
      <c r="P128" t="s">
        <v>237</v>
      </c>
      <c r="Q128">
        <v>1</v>
      </c>
      <c r="W128">
        <v>0</v>
      </c>
      <c r="X128">
        <v>-808655695</v>
      </c>
      <c r="Y128">
        <v>102</v>
      </c>
      <c r="AA128">
        <v>0.69</v>
      </c>
      <c r="AB128">
        <v>0</v>
      </c>
      <c r="AC128">
        <v>0</v>
      </c>
      <c r="AD128">
        <v>0</v>
      </c>
      <c r="AE128">
        <v>0.28000000000000003</v>
      </c>
      <c r="AF128">
        <v>0</v>
      </c>
      <c r="AG128">
        <v>0</v>
      </c>
      <c r="AH128">
        <v>0</v>
      </c>
      <c r="AI128">
        <v>2.46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3</v>
      </c>
      <c r="AT128">
        <v>102</v>
      </c>
      <c r="AU128" t="s">
        <v>3</v>
      </c>
      <c r="AV128">
        <v>0</v>
      </c>
      <c r="AW128">
        <v>2</v>
      </c>
      <c r="AX128">
        <v>36144846</v>
      </c>
      <c r="AY128">
        <v>1</v>
      </c>
      <c r="AZ128">
        <v>0</v>
      </c>
      <c r="BA128">
        <v>123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Y128*Source!I99</f>
        <v>3.06</v>
      </c>
      <c r="CY128">
        <f t="shared" si="16"/>
        <v>0.69</v>
      </c>
      <c r="CZ128">
        <f t="shared" si="17"/>
        <v>0.28000000000000003</v>
      </c>
      <c r="DA128">
        <f t="shared" si="18"/>
        <v>2.46</v>
      </c>
      <c r="DB128">
        <f t="shared" si="14"/>
        <v>28.56</v>
      </c>
      <c r="DC128">
        <f t="shared" si="15"/>
        <v>0</v>
      </c>
    </row>
    <row r="129" spans="1:107">
      <c r="A129">
        <f>ROW(Source!A99)</f>
        <v>99</v>
      </c>
      <c r="B129">
        <v>35863109</v>
      </c>
      <c r="C129">
        <v>35866441</v>
      </c>
      <c r="D129">
        <v>29171808</v>
      </c>
      <c r="E129">
        <v>1</v>
      </c>
      <c r="F129">
        <v>1</v>
      </c>
      <c r="G129">
        <v>1</v>
      </c>
      <c r="H129">
        <v>3</v>
      </c>
      <c r="I129" t="s">
        <v>752</v>
      </c>
      <c r="J129" t="s">
        <v>753</v>
      </c>
      <c r="K129" t="s">
        <v>754</v>
      </c>
      <c r="L129">
        <v>1374</v>
      </c>
      <c r="N129">
        <v>1013</v>
      </c>
      <c r="O129" t="s">
        <v>755</v>
      </c>
      <c r="P129" t="s">
        <v>755</v>
      </c>
      <c r="Q129">
        <v>1</v>
      </c>
      <c r="W129">
        <v>0</v>
      </c>
      <c r="X129">
        <v>-915781824</v>
      </c>
      <c r="Y129">
        <v>6.05</v>
      </c>
      <c r="AA129">
        <v>1</v>
      </c>
      <c r="AB129">
        <v>0</v>
      </c>
      <c r="AC129">
        <v>0</v>
      </c>
      <c r="AD129">
        <v>0</v>
      </c>
      <c r="AE129">
        <v>1</v>
      </c>
      <c r="AF129">
        <v>0</v>
      </c>
      <c r="AG129">
        <v>0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6.05</v>
      </c>
      <c r="AU129" t="s">
        <v>3</v>
      </c>
      <c r="AV129">
        <v>0</v>
      </c>
      <c r="AW129">
        <v>2</v>
      </c>
      <c r="AX129">
        <v>36144847</v>
      </c>
      <c r="AY129">
        <v>1</v>
      </c>
      <c r="AZ129">
        <v>0</v>
      </c>
      <c r="BA129">
        <v>124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Y129*Source!I99</f>
        <v>0.18149999999999999</v>
      </c>
      <c r="CY129">
        <f t="shared" si="16"/>
        <v>1</v>
      </c>
      <c r="CZ129">
        <f t="shared" si="17"/>
        <v>1</v>
      </c>
      <c r="DA129">
        <f t="shared" si="18"/>
        <v>1</v>
      </c>
      <c r="DB129">
        <f t="shared" si="14"/>
        <v>6.05</v>
      </c>
      <c r="DC129">
        <f t="shared" si="15"/>
        <v>0</v>
      </c>
    </row>
    <row r="130" spans="1:107">
      <c r="A130">
        <f>ROW(Source!A103)</f>
        <v>103</v>
      </c>
      <c r="B130">
        <v>35863109</v>
      </c>
      <c r="C130">
        <v>35866466</v>
      </c>
      <c r="D130">
        <v>29364679</v>
      </c>
      <c r="E130">
        <v>1</v>
      </c>
      <c r="F130">
        <v>1</v>
      </c>
      <c r="G130">
        <v>1</v>
      </c>
      <c r="H130">
        <v>1</v>
      </c>
      <c r="I130" t="s">
        <v>735</v>
      </c>
      <c r="J130" t="s">
        <v>3</v>
      </c>
      <c r="K130" t="s">
        <v>736</v>
      </c>
      <c r="L130">
        <v>1369</v>
      </c>
      <c r="N130">
        <v>1013</v>
      </c>
      <c r="O130" t="s">
        <v>561</v>
      </c>
      <c r="P130" t="s">
        <v>561</v>
      </c>
      <c r="Q130">
        <v>1</v>
      </c>
      <c r="W130">
        <v>0</v>
      </c>
      <c r="X130">
        <v>931378261</v>
      </c>
      <c r="Y130">
        <v>26.24</v>
      </c>
      <c r="AA130">
        <v>0</v>
      </c>
      <c r="AB130">
        <v>0</v>
      </c>
      <c r="AC130">
        <v>0</v>
      </c>
      <c r="AD130">
        <v>316.85000000000002</v>
      </c>
      <c r="AE130">
        <v>0</v>
      </c>
      <c r="AF130">
        <v>0</v>
      </c>
      <c r="AG130">
        <v>0</v>
      </c>
      <c r="AH130">
        <v>316.85000000000002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26.24</v>
      </c>
      <c r="AU130" t="s">
        <v>3</v>
      </c>
      <c r="AV130">
        <v>1</v>
      </c>
      <c r="AW130">
        <v>2</v>
      </c>
      <c r="AX130">
        <v>36144848</v>
      </c>
      <c r="AY130">
        <v>1</v>
      </c>
      <c r="AZ130">
        <v>0</v>
      </c>
      <c r="BA130">
        <v>125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Y130*Source!I103</f>
        <v>0.26239999999999997</v>
      </c>
      <c r="CY130">
        <f>AD130</f>
        <v>316.85000000000002</v>
      </c>
      <c r="CZ130">
        <f>AH130</f>
        <v>316.85000000000002</v>
      </c>
      <c r="DA130">
        <f>AL130</f>
        <v>1</v>
      </c>
      <c r="DB130">
        <f t="shared" si="14"/>
        <v>8314.14</v>
      </c>
      <c r="DC130">
        <f t="shared" si="15"/>
        <v>0</v>
      </c>
    </row>
    <row r="131" spans="1:107">
      <c r="A131">
        <f>ROW(Source!A103)</f>
        <v>103</v>
      </c>
      <c r="B131">
        <v>35863109</v>
      </c>
      <c r="C131">
        <v>35866466</v>
      </c>
      <c r="D131">
        <v>121548</v>
      </c>
      <c r="E131">
        <v>1</v>
      </c>
      <c r="F131">
        <v>1</v>
      </c>
      <c r="G131">
        <v>1</v>
      </c>
      <c r="H131">
        <v>1</v>
      </c>
      <c r="I131" t="s">
        <v>35</v>
      </c>
      <c r="J131" t="s">
        <v>3</v>
      </c>
      <c r="K131" t="s">
        <v>562</v>
      </c>
      <c r="L131">
        <v>608254</v>
      </c>
      <c r="N131">
        <v>1013</v>
      </c>
      <c r="O131" t="s">
        <v>563</v>
      </c>
      <c r="P131" t="s">
        <v>563</v>
      </c>
      <c r="Q131">
        <v>1</v>
      </c>
      <c r="W131">
        <v>0</v>
      </c>
      <c r="X131">
        <v>-185737400</v>
      </c>
      <c r="Y131">
        <v>0.03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3</v>
      </c>
      <c r="AT131">
        <v>0.03</v>
      </c>
      <c r="AU131" t="s">
        <v>3</v>
      </c>
      <c r="AV131">
        <v>2</v>
      </c>
      <c r="AW131">
        <v>2</v>
      </c>
      <c r="AX131">
        <v>36144849</v>
      </c>
      <c r="AY131">
        <v>1</v>
      </c>
      <c r="AZ131">
        <v>0</v>
      </c>
      <c r="BA131">
        <v>126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Y131*Source!I103</f>
        <v>2.9999999999999997E-4</v>
      </c>
      <c r="CY131">
        <f>AD131</f>
        <v>0</v>
      </c>
      <c r="CZ131">
        <f>AH131</f>
        <v>0</v>
      </c>
      <c r="DA131">
        <f>AL131</f>
        <v>1</v>
      </c>
      <c r="DB131">
        <f t="shared" si="14"/>
        <v>0</v>
      </c>
      <c r="DC131">
        <f t="shared" si="15"/>
        <v>0</v>
      </c>
    </row>
    <row r="132" spans="1:107">
      <c r="A132">
        <f>ROW(Source!A103)</f>
        <v>103</v>
      </c>
      <c r="B132">
        <v>35863109</v>
      </c>
      <c r="C132">
        <v>35866466</v>
      </c>
      <c r="D132">
        <v>29172362</v>
      </c>
      <c r="E132">
        <v>1</v>
      </c>
      <c r="F132">
        <v>1</v>
      </c>
      <c r="G132">
        <v>1</v>
      </c>
      <c r="H132">
        <v>2</v>
      </c>
      <c r="I132" t="s">
        <v>737</v>
      </c>
      <c r="J132" t="s">
        <v>738</v>
      </c>
      <c r="K132" t="s">
        <v>739</v>
      </c>
      <c r="L132">
        <v>1368</v>
      </c>
      <c r="N132">
        <v>1011</v>
      </c>
      <c r="O132" t="s">
        <v>567</v>
      </c>
      <c r="P132" t="s">
        <v>567</v>
      </c>
      <c r="Q132">
        <v>1</v>
      </c>
      <c r="W132">
        <v>0</v>
      </c>
      <c r="X132">
        <v>2071614860</v>
      </c>
      <c r="Y132">
        <v>0.03</v>
      </c>
      <c r="AA132">
        <v>0</v>
      </c>
      <c r="AB132">
        <v>1113.56</v>
      </c>
      <c r="AC132">
        <v>446.18</v>
      </c>
      <c r="AD132">
        <v>0</v>
      </c>
      <c r="AE132">
        <v>0</v>
      </c>
      <c r="AF132">
        <v>134.65</v>
      </c>
      <c r="AG132">
        <v>13.5</v>
      </c>
      <c r="AH132">
        <v>0</v>
      </c>
      <c r="AI132">
        <v>1</v>
      </c>
      <c r="AJ132">
        <v>8.27</v>
      </c>
      <c r="AK132">
        <v>33.049999999999997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0.03</v>
      </c>
      <c r="AU132" t="s">
        <v>3</v>
      </c>
      <c r="AV132">
        <v>0</v>
      </c>
      <c r="AW132">
        <v>2</v>
      </c>
      <c r="AX132">
        <v>36144850</v>
      </c>
      <c r="AY132">
        <v>1</v>
      </c>
      <c r="AZ132">
        <v>0</v>
      </c>
      <c r="BA132">
        <v>127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Y132*Source!I103</f>
        <v>2.9999999999999997E-4</v>
      </c>
      <c r="CY132">
        <f>AB132</f>
        <v>1113.56</v>
      </c>
      <c r="CZ132">
        <f>AF132</f>
        <v>134.65</v>
      </c>
      <c r="DA132">
        <f>AJ132</f>
        <v>8.27</v>
      </c>
      <c r="DB132">
        <f t="shared" si="14"/>
        <v>4.04</v>
      </c>
      <c r="DC132">
        <f t="shared" si="15"/>
        <v>0.41</v>
      </c>
    </row>
    <row r="133" spans="1:107">
      <c r="A133">
        <f>ROW(Source!A103)</f>
        <v>103</v>
      </c>
      <c r="B133">
        <v>35863109</v>
      </c>
      <c r="C133">
        <v>35866466</v>
      </c>
      <c r="D133">
        <v>29174913</v>
      </c>
      <c r="E133">
        <v>1</v>
      </c>
      <c r="F133">
        <v>1</v>
      </c>
      <c r="G133">
        <v>1</v>
      </c>
      <c r="H133">
        <v>2</v>
      </c>
      <c r="I133" t="s">
        <v>578</v>
      </c>
      <c r="J133" t="s">
        <v>579</v>
      </c>
      <c r="K133" t="s">
        <v>580</v>
      </c>
      <c r="L133">
        <v>1368</v>
      </c>
      <c r="N133">
        <v>1011</v>
      </c>
      <c r="O133" t="s">
        <v>567</v>
      </c>
      <c r="P133" t="s">
        <v>567</v>
      </c>
      <c r="Q133">
        <v>1</v>
      </c>
      <c r="W133">
        <v>0</v>
      </c>
      <c r="X133">
        <v>458544584</v>
      </c>
      <c r="Y133">
        <v>0.02</v>
      </c>
      <c r="AA133">
        <v>0</v>
      </c>
      <c r="AB133">
        <v>932.72</v>
      </c>
      <c r="AC133">
        <v>383.38</v>
      </c>
      <c r="AD133">
        <v>0</v>
      </c>
      <c r="AE133">
        <v>0</v>
      </c>
      <c r="AF133">
        <v>87.17</v>
      </c>
      <c r="AG133">
        <v>11.6</v>
      </c>
      <c r="AH133">
        <v>0</v>
      </c>
      <c r="AI133">
        <v>1</v>
      </c>
      <c r="AJ133">
        <v>10.7</v>
      </c>
      <c r="AK133">
        <v>33.049999999999997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0.02</v>
      </c>
      <c r="AU133" t="s">
        <v>3</v>
      </c>
      <c r="AV133">
        <v>0</v>
      </c>
      <c r="AW133">
        <v>2</v>
      </c>
      <c r="AX133">
        <v>36144851</v>
      </c>
      <c r="AY133">
        <v>1</v>
      </c>
      <c r="AZ133">
        <v>0</v>
      </c>
      <c r="BA133">
        <v>128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Y133*Source!I103</f>
        <v>2.0000000000000001E-4</v>
      </c>
      <c r="CY133">
        <f>AB133</f>
        <v>932.72</v>
      </c>
      <c r="CZ133">
        <f>AF133</f>
        <v>87.17</v>
      </c>
      <c r="DA133">
        <f>AJ133</f>
        <v>10.7</v>
      </c>
      <c r="DB133">
        <f t="shared" si="14"/>
        <v>1.74</v>
      </c>
      <c r="DC133">
        <f t="shared" si="15"/>
        <v>0.23</v>
      </c>
    </row>
    <row r="134" spans="1:107">
      <c r="A134">
        <f>ROW(Source!A103)</f>
        <v>103</v>
      </c>
      <c r="B134">
        <v>35863109</v>
      </c>
      <c r="C134">
        <v>35866466</v>
      </c>
      <c r="D134">
        <v>29149204</v>
      </c>
      <c r="E134">
        <v>1</v>
      </c>
      <c r="F134">
        <v>1</v>
      </c>
      <c r="G134">
        <v>1</v>
      </c>
      <c r="H134">
        <v>3</v>
      </c>
      <c r="I134" t="s">
        <v>746</v>
      </c>
      <c r="J134" t="s">
        <v>747</v>
      </c>
      <c r="K134" t="s">
        <v>748</v>
      </c>
      <c r="L134">
        <v>1348</v>
      </c>
      <c r="N134">
        <v>1009</v>
      </c>
      <c r="O134" t="s">
        <v>30</v>
      </c>
      <c r="P134" t="s">
        <v>30</v>
      </c>
      <c r="Q134">
        <v>1000</v>
      </c>
      <c r="W134">
        <v>0</v>
      </c>
      <c r="X134">
        <v>-1132764130</v>
      </c>
      <c r="Y134">
        <v>3.15E-3</v>
      </c>
      <c r="AA134">
        <v>4978.46</v>
      </c>
      <c r="AB134">
        <v>0</v>
      </c>
      <c r="AC134">
        <v>0</v>
      </c>
      <c r="AD134">
        <v>0</v>
      </c>
      <c r="AE134">
        <v>729.98</v>
      </c>
      <c r="AF134">
        <v>0</v>
      </c>
      <c r="AG134">
        <v>0</v>
      </c>
      <c r="AH134">
        <v>0</v>
      </c>
      <c r="AI134">
        <v>6.82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0</v>
      </c>
      <c r="AQ134">
        <v>0</v>
      </c>
      <c r="AR134">
        <v>0</v>
      </c>
      <c r="AS134" t="s">
        <v>3</v>
      </c>
      <c r="AT134">
        <v>3.15E-3</v>
      </c>
      <c r="AU134" t="s">
        <v>3</v>
      </c>
      <c r="AV134">
        <v>0</v>
      </c>
      <c r="AW134">
        <v>2</v>
      </c>
      <c r="AX134">
        <v>36144852</v>
      </c>
      <c r="AY134">
        <v>1</v>
      </c>
      <c r="AZ134">
        <v>0</v>
      </c>
      <c r="BA134">
        <v>129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Y134*Source!I103</f>
        <v>3.15E-5</v>
      </c>
      <c r="CY134">
        <f>AA134</f>
        <v>4978.46</v>
      </c>
      <c r="CZ134">
        <f>AE134</f>
        <v>729.98</v>
      </c>
      <c r="DA134">
        <f>AI134</f>
        <v>6.82</v>
      </c>
      <c r="DB134">
        <f t="shared" si="14"/>
        <v>2.2999999999999998</v>
      </c>
      <c r="DC134">
        <f t="shared" si="15"/>
        <v>0</v>
      </c>
    </row>
    <row r="135" spans="1:107">
      <c r="A135">
        <f>ROW(Source!A103)</f>
        <v>103</v>
      </c>
      <c r="B135">
        <v>35863109</v>
      </c>
      <c r="C135">
        <v>35866466</v>
      </c>
      <c r="D135">
        <v>29156142</v>
      </c>
      <c r="E135">
        <v>1</v>
      </c>
      <c r="F135">
        <v>1</v>
      </c>
      <c r="G135">
        <v>1</v>
      </c>
      <c r="H135">
        <v>3</v>
      </c>
      <c r="I135" t="s">
        <v>230</v>
      </c>
      <c r="J135" t="s">
        <v>233</v>
      </c>
      <c r="K135" t="s">
        <v>231</v>
      </c>
      <c r="L135">
        <v>1356</v>
      </c>
      <c r="N135">
        <v>1010</v>
      </c>
      <c r="O135" t="s">
        <v>232</v>
      </c>
      <c r="P135" t="s">
        <v>232</v>
      </c>
      <c r="Q135">
        <v>1000</v>
      </c>
      <c r="W135">
        <v>0</v>
      </c>
      <c r="X135">
        <v>-1152774928</v>
      </c>
      <c r="Y135">
        <v>0.1</v>
      </c>
      <c r="AA135">
        <v>5115.96</v>
      </c>
      <c r="AB135">
        <v>0</v>
      </c>
      <c r="AC135">
        <v>0</v>
      </c>
      <c r="AD135">
        <v>0</v>
      </c>
      <c r="AE135">
        <v>1998.42</v>
      </c>
      <c r="AF135">
        <v>0</v>
      </c>
      <c r="AG135">
        <v>0</v>
      </c>
      <c r="AH135">
        <v>0</v>
      </c>
      <c r="AI135">
        <v>2.56</v>
      </c>
      <c r="AJ135">
        <v>1</v>
      </c>
      <c r="AK135">
        <v>1</v>
      </c>
      <c r="AL135">
        <v>1</v>
      </c>
      <c r="AN135">
        <v>0</v>
      </c>
      <c r="AO135">
        <v>0</v>
      </c>
      <c r="AP135">
        <v>0</v>
      </c>
      <c r="AQ135">
        <v>0</v>
      </c>
      <c r="AR135">
        <v>0</v>
      </c>
      <c r="AS135" t="s">
        <v>3</v>
      </c>
      <c r="AT135">
        <v>0.1</v>
      </c>
      <c r="AU135" t="s">
        <v>3</v>
      </c>
      <c r="AV135">
        <v>0</v>
      </c>
      <c r="AW135">
        <v>1</v>
      </c>
      <c r="AX135">
        <v>-1</v>
      </c>
      <c r="AY135">
        <v>0</v>
      </c>
      <c r="AZ135">
        <v>0</v>
      </c>
      <c r="BA135" t="s">
        <v>3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Y135*Source!I103</f>
        <v>1E-3</v>
      </c>
      <c r="CY135">
        <f>AA135</f>
        <v>5115.96</v>
      </c>
      <c r="CZ135">
        <f>AE135</f>
        <v>1998.42</v>
      </c>
      <c r="DA135">
        <f>AI135</f>
        <v>2.56</v>
      </c>
      <c r="DB135">
        <f t="shared" si="14"/>
        <v>199.84</v>
      </c>
      <c r="DC135">
        <f t="shared" si="15"/>
        <v>0</v>
      </c>
    </row>
    <row r="136" spans="1:107">
      <c r="A136">
        <f>ROW(Source!A103)</f>
        <v>103</v>
      </c>
      <c r="B136">
        <v>35863109</v>
      </c>
      <c r="C136">
        <v>35866466</v>
      </c>
      <c r="D136">
        <v>29170678</v>
      </c>
      <c r="E136">
        <v>1</v>
      </c>
      <c r="F136">
        <v>1</v>
      </c>
      <c r="G136">
        <v>1</v>
      </c>
      <c r="H136">
        <v>3</v>
      </c>
      <c r="I136" t="s">
        <v>749</v>
      </c>
      <c r="J136" t="s">
        <v>750</v>
      </c>
      <c r="K136" t="s">
        <v>751</v>
      </c>
      <c r="L136">
        <v>1354</v>
      </c>
      <c r="N136">
        <v>1010</v>
      </c>
      <c r="O136" t="s">
        <v>237</v>
      </c>
      <c r="P136" t="s">
        <v>237</v>
      </c>
      <c r="Q136">
        <v>1</v>
      </c>
      <c r="W136">
        <v>0</v>
      </c>
      <c r="X136">
        <v>-808655695</v>
      </c>
      <c r="Y136">
        <v>102</v>
      </c>
      <c r="AA136">
        <v>0.69</v>
      </c>
      <c r="AB136">
        <v>0</v>
      </c>
      <c r="AC136">
        <v>0</v>
      </c>
      <c r="AD136">
        <v>0</v>
      </c>
      <c r="AE136">
        <v>0.28000000000000003</v>
      </c>
      <c r="AF136">
        <v>0</v>
      </c>
      <c r="AG136">
        <v>0</v>
      </c>
      <c r="AH136">
        <v>0</v>
      </c>
      <c r="AI136">
        <v>2.46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0</v>
      </c>
      <c r="AQ136">
        <v>0</v>
      </c>
      <c r="AR136">
        <v>0</v>
      </c>
      <c r="AS136" t="s">
        <v>3</v>
      </c>
      <c r="AT136">
        <v>102</v>
      </c>
      <c r="AU136" t="s">
        <v>3</v>
      </c>
      <c r="AV136">
        <v>0</v>
      </c>
      <c r="AW136">
        <v>2</v>
      </c>
      <c r="AX136">
        <v>36144853</v>
      </c>
      <c r="AY136">
        <v>1</v>
      </c>
      <c r="AZ136">
        <v>0</v>
      </c>
      <c r="BA136">
        <v>130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Y136*Source!I103</f>
        <v>1.02</v>
      </c>
      <c r="CY136">
        <f>AA136</f>
        <v>0.69</v>
      </c>
      <c r="CZ136">
        <f>AE136</f>
        <v>0.28000000000000003</v>
      </c>
      <c r="DA136">
        <f>AI136</f>
        <v>2.46</v>
      </c>
      <c r="DB136">
        <f t="shared" si="14"/>
        <v>28.56</v>
      </c>
      <c r="DC136">
        <f t="shared" si="15"/>
        <v>0</v>
      </c>
    </row>
    <row r="137" spans="1:107">
      <c r="A137">
        <f>ROW(Source!A103)</f>
        <v>103</v>
      </c>
      <c r="B137">
        <v>35863109</v>
      </c>
      <c r="C137">
        <v>35866466</v>
      </c>
      <c r="D137">
        <v>29169278</v>
      </c>
      <c r="E137">
        <v>1</v>
      </c>
      <c r="F137">
        <v>1</v>
      </c>
      <c r="G137">
        <v>1</v>
      </c>
      <c r="H137">
        <v>3</v>
      </c>
      <c r="I137" t="s">
        <v>249</v>
      </c>
      <c r="J137" t="s">
        <v>251</v>
      </c>
      <c r="K137" t="s">
        <v>250</v>
      </c>
      <c r="L137">
        <v>1354</v>
      </c>
      <c r="N137">
        <v>1010</v>
      </c>
      <c r="O137" t="s">
        <v>237</v>
      </c>
      <c r="P137" t="s">
        <v>237</v>
      </c>
      <c r="Q137">
        <v>1</v>
      </c>
      <c r="W137">
        <v>0</v>
      </c>
      <c r="X137">
        <v>-1190793685</v>
      </c>
      <c r="Y137">
        <v>100</v>
      </c>
      <c r="AA137">
        <v>76.47</v>
      </c>
      <c r="AB137">
        <v>0</v>
      </c>
      <c r="AC137">
        <v>0</v>
      </c>
      <c r="AD137">
        <v>0</v>
      </c>
      <c r="AE137">
        <v>8.81</v>
      </c>
      <c r="AF137">
        <v>0</v>
      </c>
      <c r="AG137">
        <v>0</v>
      </c>
      <c r="AH137">
        <v>0</v>
      </c>
      <c r="AI137">
        <v>8.68</v>
      </c>
      <c r="AJ137">
        <v>1</v>
      </c>
      <c r="AK137">
        <v>1</v>
      </c>
      <c r="AL137">
        <v>1</v>
      </c>
      <c r="AN137">
        <v>0</v>
      </c>
      <c r="AO137">
        <v>0</v>
      </c>
      <c r="AP137">
        <v>0</v>
      </c>
      <c r="AQ137">
        <v>0</v>
      </c>
      <c r="AR137">
        <v>0</v>
      </c>
      <c r="AS137" t="s">
        <v>3</v>
      </c>
      <c r="AT137">
        <v>100</v>
      </c>
      <c r="AU137" t="s">
        <v>3</v>
      </c>
      <c r="AV137">
        <v>0</v>
      </c>
      <c r="AW137">
        <v>1</v>
      </c>
      <c r="AX137">
        <v>-1</v>
      </c>
      <c r="AY137">
        <v>0</v>
      </c>
      <c r="AZ137">
        <v>0</v>
      </c>
      <c r="BA137" t="s">
        <v>3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Y137*Source!I103</f>
        <v>1</v>
      </c>
      <c r="CY137">
        <f>AA137</f>
        <v>76.47</v>
      </c>
      <c r="CZ137">
        <f>AE137</f>
        <v>8.81</v>
      </c>
      <c r="DA137">
        <f>AI137</f>
        <v>8.68</v>
      </c>
      <c r="DB137">
        <f t="shared" si="14"/>
        <v>881</v>
      </c>
      <c r="DC137">
        <f t="shared" si="15"/>
        <v>0</v>
      </c>
    </row>
    <row r="138" spans="1:107">
      <c r="A138">
        <f>ROW(Source!A103)</f>
        <v>103</v>
      </c>
      <c r="B138">
        <v>35863109</v>
      </c>
      <c r="C138">
        <v>35866466</v>
      </c>
      <c r="D138">
        <v>29171808</v>
      </c>
      <c r="E138">
        <v>1</v>
      </c>
      <c r="F138">
        <v>1</v>
      </c>
      <c r="G138">
        <v>1</v>
      </c>
      <c r="H138">
        <v>3</v>
      </c>
      <c r="I138" t="s">
        <v>752</v>
      </c>
      <c r="J138" t="s">
        <v>753</v>
      </c>
      <c r="K138" t="s">
        <v>754</v>
      </c>
      <c r="L138">
        <v>1374</v>
      </c>
      <c r="N138">
        <v>1013</v>
      </c>
      <c r="O138" t="s">
        <v>755</v>
      </c>
      <c r="P138" t="s">
        <v>755</v>
      </c>
      <c r="Q138">
        <v>1</v>
      </c>
      <c r="W138">
        <v>0</v>
      </c>
      <c r="X138">
        <v>-915781824</v>
      </c>
      <c r="Y138">
        <v>5.21</v>
      </c>
      <c r="AA138">
        <v>1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3</v>
      </c>
      <c r="AT138">
        <v>5.21</v>
      </c>
      <c r="AU138" t="s">
        <v>3</v>
      </c>
      <c r="AV138">
        <v>0</v>
      </c>
      <c r="AW138">
        <v>2</v>
      </c>
      <c r="AX138">
        <v>36144854</v>
      </c>
      <c r="AY138">
        <v>1</v>
      </c>
      <c r="AZ138">
        <v>0</v>
      </c>
      <c r="BA138">
        <v>131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Y138*Source!I103</f>
        <v>5.21E-2</v>
      </c>
      <c r="CY138">
        <f>AA138</f>
        <v>1</v>
      </c>
      <c r="CZ138">
        <f>AE138</f>
        <v>1</v>
      </c>
      <c r="DA138">
        <f>AI138</f>
        <v>1</v>
      </c>
      <c r="DB138">
        <f t="shared" si="14"/>
        <v>5.21</v>
      </c>
      <c r="DC138">
        <f t="shared" si="15"/>
        <v>0</v>
      </c>
    </row>
    <row r="139" spans="1:107">
      <c r="A139">
        <f>ROW(Source!A106)</f>
        <v>106</v>
      </c>
      <c r="B139">
        <v>35863109</v>
      </c>
      <c r="C139">
        <v>36127560</v>
      </c>
      <c r="D139">
        <v>18409850</v>
      </c>
      <c r="E139">
        <v>1</v>
      </c>
      <c r="F139">
        <v>1</v>
      </c>
      <c r="G139">
        <v>1</v>
      </c>
      <c r="H139">
        <v>1</v>
      </c>
      <c r="I139" t="s">
        <v>674</v>
      </c>
      <c r="J139" t="s">
        <v>3</v>
      </c>
      <c r="K139" t="s">
        <v>675</v>
      </c>
      <c r="L139">
        <v>1369</v>
      </c>
      <c r="N139">
        <v>1013</v>
      </c>
      <c r="O139" t="s">
        <v>561</v>
      </c>
      <c r="P139" t="s">
        <v>561</v>
      </c>
      <c r="Q139">
        <v>1</v>
      </c>
      <c r="W139">
        <v>0</v>
      </c>
      <c r="X139">
        <v>855544366</v>
      </c>
      <c r="Y139">
        <v>111.55</v>
      </c>
      <c r="AA139">
        <v>0</v>
      </c>
      <c r="AB139">
        <v>0</v>
      </c>
      <c r="AC139">
        <v>0</v>
      </c>
      <c r="AD139">
        <v>289.7</v>
      </c>
      <c r="AE139">
        <v>0</v>
      </c>
      <c r="AF139">
        <v>0</v>
      </c>
      <c r="AG139">
        <v>0</v>
      </c>
      <c r="AH139">
        <v>289.7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3</v>
      </c>
      <c r="AT139">
        <v>97</v>
      </c>
      <c r="AU139" t="s">
        <v>134</v>
      </c>
      <c r="AV139">
        <v>1</v>
      </c>
      <c r="AW139">
        <v>2</v>
      </c>
      <c r="AX139">
        <v>36127562</v>
      </c>
      <c r="AY139">
        <v>1</v>
      </c>
      <c r="AZ139">
        <v>0</v>
      </c>
      <c r="BA139">
        <v>132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Y139*Source!I106</f>
        <v>15.617000000000001</v>
      </c>
      <c r="CY139">
        <f>AD139</f>
        <v>289.7</v>
      </c>
      <c r="CZ139">
        <f>AH139</f>
        <v>289.7</v>
      </c>
      <c r="DA139">
        <f>AL139</f>
        <v>1</v>
      </c>
      <c r="DB139">
        <f>ROUND((ROUND(AT139*CZ139,2)*1.15),2)</f>
        <v>32316.04</v>
      </c>
      <c r="DC139">
        <f>ROUND((ROUND(AT139*AG139,2)*1.15),2)</f>
        <v>0</v>
      </c>
    </row>
    <row r="140" spans="1:107">
      <c r="A140">
        <f>ROW(Source!A106)</f>
        <v>106</v>
      </c>
      <c r="B140">
        <v>35863109</v>
      </c>
      <c r="C140">
        <v>36127560</v>
      </c>
      <c r="D140">
        <v>29173472</v>
      </c>
      <c r="E140">
        <v>1</v>
      </c>
      <c r="F140">
        <v>1</v>
      </c>
      <c r="G140">
        <v>1</v>
      </c>
      <c r="H140">
        <v>2</v>
      </c>
      <c r="I140" t="s">
        <v>624</v>
      </c>
      <c r="J140" t="s">
        <v>625</v>
      </c>
      <c r="K140" t="s">
        <v>626</v>
      </c>
      <c r="L140">
        <v>1368</v>
      </c>
      <c r="N140">
        <v>1011</v>
      </c>
      <c r="O140" t="s">
        <v>567</v>
      </c>
      <c r="P140" t="s">
        <v>567</v>
      </c>
      <c r="Q140">
        <v>1</v>
      </c>
      <c r="W140">
        <v>0</v>
      </c>
      <c r="X140">
        <v>275932499</v>
      </c>
      <c r="Y140">
        <v>2.75</v>
      </c>
      <c r="AA140">
        <v>0</v>
      </c>
      <c r="AB140">
        <v>12.75</v>
      </c>
      <c r="AC140">
        <v>0</v>
      </c>
      <c r="AD140">
        <v>0</v>
      </c>
      <c r="AE140">
        <v>0</v>
      </c>
      <c r="AF140">
        <v>3</v>
      </c>
      <c r="AG140">
        <v>0</v>
      </c>
      <c r="AH140">
        <v>0</v>
      </c>
      <c r="AI140">
        <v>1</v>
      </c>
      <c r="AJ140">
        <v>4.25</v>
      </c>
      <c r="AK140">
        <v>33.049999999999997</v>
      </c>
      <c r="AL140">
        <v>1</v>
      </c>
      <c r="AN140">
        <v>0</v>
      </c>
      <c r="AO140">
        <v>1</v>
      </c>
      <c r="AP140">
        <v>1</v>
      </c>
      <c r="AQ140">
        <v>0</v>
      </c>
      <c r="AR140">
        <v>0</v>
      </c>
      <c r="AS140" t="s">
        <v>3</v>
      </c>
      <c r="AT140">
        <v>2.2000000000000002</v>
      </c>
      <c r="AU140" t="s">
        <v>133</v>
      </c>
      <c r="AV140">
        <v>0</v>
      </c>
      <c r="AW140">
        <v>2</v>
      </c>
      <c r="AX140">
        <v>36127563</v>
      </c>
      <c r="AY140">
        <v>1</v>
      </c>
      <c r="AZ140">
        <v>0</v>
      </c>
      <c r="BA140">
        <v>133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Y140*Source!I106</f>
        <v>0.38500000000000001</v>
      </c>
      <c r="CY140">
        <f>AB140</f>
        <v>12.75</v>
      </c>
      <c r="CZ140">
        <f>AF140</f>
        <v>3</v>
      </c>
      <c r="DA140">
        <f>AJ140</f>
        <v>4.25</v>
      </c>
      <c r="DB140">
        <f>ROUND((ROUND(AT140*CZ140,2)*1.25),2)</f>
        <v>8.25</v>
      </c>
      <c r="DC140">
        <f>ROUND((ROUND(AT140*AG140,2)*1.25),2)</f>
        <v>0</v>
      </c>
    </row>
    <row r="141" spans="1:107">
      <c r="A141">
        <f>ROW(Source!A106)</f>
        <v>106</v>
      </c>
      <c r="B141">
        <v>35863109</v>
      </c>
      <c r="C141">
        <v>36127560</v>
      </c>
      <c r="D141">
        <v>29174538</v>
      </c>
      <c r="E141">
        <v>1</v>
      </c>
      <c r="F141">
        <v>1</v>
      </c>
      <c r="G141">
        <v>1</v>
      </c>
      <c r="H141">
        <v>2</v>
      </c>
      <c r="I141" t="s">
        <v>676</v>
      </c>
      <c r="J141" t="s">
        <v>677</v>
      </c>
      <c r="K141" t="s">
        <v>678</v>
      </c>
      <c r="L141">
        <v>1368</v>
      </c>
      <c r="N141">
        <v>1011</v>
      </c>
      <c r="O141" t="s">
        <v>567</v>
      </c>
      <c r="P141" t="s">
        <v>567</v>
      </c>
      <c r="Q141">
        <v>1</v>
      </c>
      <c r="W141">
        <v>0</v>
      </c>
      <c r="X141">
        <v>1107538725</v>
      </c>
      <c r="Y141">
        <v>0.4</v>
      </c>
      <c r="AA141">
        <v>0</v>
      </c>
      <c r="AB141">
        <v>187.1</v>
      </c>
      <c r="AC141">
        <v>0</v>
      </c>
      <c r="AD141">
        <v>0</v>
      </c>
      <c r="AE141">
        <v>0</v>
      </c>
      <c r="AF141">
        <v>33.590000000000003</v>
      </c>
      <c r="AG141">
        <v>0</v>
      </c>
      <c r="AH141">
        <v>0</v>
      </c>
      <c r="AI141">
        <v>1</v>
      </c>
      <c r="AJ141">
        <v>5.57</v>
      </c>
      <c r="AK141">
        <v>33.049999999999997</v>
      </c>
      <c r="AL141">
        <v>1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3</v>
      </c>
      <c r="AT141">
        <v>0.32</v>
      </c>
      <c r="AU141" t="s">
        <v>133</v>
      </c>
      <c r="AV141">
        <v>0</v>
      </c>
      <c r="AW141">
        <v>2</v>
      </c>
      <c r="AX141">
        <v>36127564</v>
      </c>
      <c r="AY141">
        <v>1</v>
      </c>
      <c r="AZ141">
        <v>0</v>
      </c>
      <c r="BA141">
        <v>134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Y141*Source!I106</f>
        <v>5.6000000000000008E-2</v>
      </c>
      <c r="CY141">
        <f>AB141</f>
        <v>187.1</v>
      </c>
      <c r="CZ141">
        <f>AF141</f>
        <v>33.590000000000003</v>
      </c>
      <c r="DA141">
        <f>AJ141</f>
        <v>5.57</v>
      </c>
      <c r="DB141">
        <f>ROUND((ROUND(AT141*CZ141,2)*1.25),2)</f>
        <v>13.44</v>
      </c>
      <c r="DC141">
        <f>ROUND((ROUND(AT141*AG141,2)*1.25),2)</f>
        <v>0</v>
      </c>
    </row>
    <row r="142" spans="1:107">
      <c r="A142">
        <f>ROW(Source!A106)</f>
        <v>106</v>
      </c>
      <c r="B142">
        <v>35863109</v>
      </c>
      <c r="C142">
        <v>36127560</v>
      </c>
      <c r="D142">
        <v>29174580</v>
      </c>
      <c r="E142">
        <v>1</v>
      </c>
      <c r="F142">
        <v>1</v>
      </c>
      <c r="G142">
        <v>1</v>
      </c>
      <c r="H142">
        <v>2</v>
      </c>
      <c r="I142" t="s">
        <v>679</v>
      </c>
      <c r="J142" t="s">
        <v>680</v>
      </c>
      <c r="K142" t="s">
        <v>681</v>
      </c>
      <c r="L142">
        <v>1368</v>
      </c>
      <c r="N142">
        <v>1011</v>
      </c>
      <c r="O142" t="s">
        <v>567</v>
      </c>
      <c r="P142" t="s">
        <v>567</v>
      </c>
      <c r="Q142">
        <v>1</v>
      </c>
      <c r="W142">
        <v>0</v>
      </c>
      <c r="X142">
        <v>-169468834</v>
      </c>
      <c r="Y142">
        <v>1.625</v>
      </c>
      <c r="AA142">
        <v>0</v>
      </c>
      <c r="AB142">
        <v>31.87</v>
      </c>
      <c r="AC142">
        <v>0</v>
      </c>
      <c r="AD142">
        <v>0</v>
      </c>
      <c r="AE142">
        <v>0</v>
      </c>
      <c r="AF142">
        <v>2.08</v>
      </c>
      <c r="AG142">
        <v>0</v>
      </c>
      <c r="AH142">
        <v>0</v>
      </c>
      <c r="AI142">
        <v>1</v>
      </c>
      <c r="AJ142">
        <v>15.32</v>
      </c>
      <c r="AK142">
        <v>33.049999999999997</v>
      </c>
      <c r="AL142">
        <v>1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1.3</v>
      </c>
      <c r="AU142" t="s">
        <v>133</v>
      </c>
      <c r="AV142">
        <v>0</v>
      </c>
      <c r="AW142">
        <v>2</v>
      </c>
      <c r="AX142">
        <v>36127565</v>
      </c>
      <c r="AY142">
        <v>1</v>
      </c>
      <c r="AZ142">
        <v>0</v>
      </c>
      <c r="BA142">
        <v>135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Y142*Source!I106</f>
        <v>0.22750000000000004</v>
      </c>
      <c r="CY142">
        <f>AB142</f>
        <v>31.87</v>
      </c>
      <c r="CZ142">
        <f>AF142</f>
        <v>2.08</v>
      </c>
      <c r="DA142">
        <f>AJ142</f>
        <v>15.32</v>
      </c>
      <c r="DB142">
        <f>ROUND((ROUND(AT142*CZ142,2)*1.25),2)</f>
        <v>3.38</v>
      </c>
      <c r="DC142">
        <f>ROUND((ROUND(AT142*AG142,2)*1.25),2)</f>
        <v>0</v>
      </c>
    </row>
    <row r="143" spans="1:107">
      <c r="A143">
        <f>ROW(Source!A106)</f>
        <v>106</v>
      </c>
      <c r="B143">
        <v>35863109</v>
      </c>
      <c r="C143">
        <v>36127560</v>
      </c>
      <c r="D143">
        <v>29109354</v>
      </c>
      <c r="E143">
        <v>1</v>
      </c>
      <c r="F143">
        <v>1</v>
      </c>
      <c r="G143">
        <v>1</v>
      </c>
      <c r="H143">
        <v>3</v>
      </c>
      <c r="I143" t="s">
        <v>685</v>
      </c>
      <c r="J143" t="s">
        <v>686</v>
      </c>
      <c r="K143" t="s">
        <v>687</v>
      </c>
      <c r="L143">
        <v>1346</v>
      </c>
      <c r="N143">
        <v>1009</v>
      </c>
      <c r="O143" t="s">
        <v>160</v>
      </c>
      <c r="P143" t="s">
        <v>160</v>
      </c>
      <c r="Q143">
        <v>1</v>
      </c>
      <c r="W143">
        <v>0</v>
      </c>
      <c r="X143">
        <v>-882693383</v>
      </c>
      <c r="Y143">
        <v>10</v>
      </c>
      <c r="AA143">
        <v>64.010000000000005</v>
      </c>
      <c r="AB143">
        <v>0</v>
      </c>
      <c r="AC143">
        <v>0</v>
      </c>
      <c r="AD143">
        <v>0</v>
      </c>
      <c r="AE143">
        <v>46.72</v>
      </c>
      <c r="AF143">
        <v>0</v>
      </c>
      <c r="AG143">
        <v>0</v>
      </c>
      <c r="AH143">
        <v>0</v>
      </c>
      <c r="AI143">
        <v>1.37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10</v>
      </c>
      <c r="AU143" t="s">
        <v>3</v>
      </c>
      <c r="AV143">
        <v>0</v>
      </c>
      <c r="AW143">
        <v>2</v>
      </c>
      <c r="AX143">
        <v>36127566</v>
      </c>
      <c r="AY143">
        <v>1</v>
      </c>
      <c r="AZ143">
        <v>0</v>
      </c>
      <c r="BA143">
        <v>136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Y143*Source!I106</f>
        <v>1.4000000000000001</v>
      </c>
      <c r="CY143">
        <f t="shared" ref="CY143:CY158" si="19">AA143</f>
        <v>64.010000000000005</v>
      </c>
      <c r="CZ143">
        <f t="shared" ref="CZ143:CZ158" si="20">AE143</f>
        <v>46.72</v>
      </c>
      <c r="DA143">
        <f t="shared" ref="DA143:DA158" si="21">AI143</f>
        <v>1.37</v>
      </c>
      <c r="DB143">
        <f t="shared" ref="DB143:DB189" si="22">ROUND(ROUND(AT143*CZ143,2),2)</f>
        <v>467.2</v>
      </c>
      <c r="DC143">
        <f t="shared" ref="DC143:DC189" si="23">ROUND(ROUND(AT143*AG143,2),2)</f>
        <v>0</v>
      </c>
    </row>
    <row r="144" spans="1:107">
      <c r="A144">
        <f>ROW(Source!A106)</f>
        <v>106</v>
      </c>
      <c r="B144">
        <v>35863109</v>
      </c>
      <c r="C144">
        <v>36127560</v>
      </c>
      <c r="D144">
        <v>29109781</v>
      </c>
      <c r="E144">
        <v>1</v>
      </c>
      <c r="F144">
        <v>1</v>
      </c>
      <c r="G144">
        <v>1</v>
      </c>
      <c r="H144">
        <v>3</v>
      </c>
      <c r="I144" t="s">
        <v>691</v>
      </c>
      <c r="J144" t="s">
        <v>692</v>
      </c>
      <c r="K144" t="s">
        <v>693</v>
      </c>
      <c r="L144">
        <v>1346</v>
      </c>
      <c r="N144">
        <v>1009</v>
      </c>
      <c r="O144" t="s">
        <v>160</v>
      </c>
      <c r="P144" t="s">
        <v>160</v>
      </c>
      <c r="Q144">
        <v>1</v>
      </c>
      <c r="W144">
        <v>0</v>
      </c>
      <c r="X144">
        <v>-306339415</v>
      </c>
      <c r="Y144">
        <v>4</v>
      </c>
      <c r="AA144">
        <v>60.38</v>
      </c>
      <c r="AB144">
        <v>0</v>
      </c>
      <c r="AC144">
        <v>0</v>
      </c>
      <c r="AD144">
        <v>0</v>
      </c>
      <c r="AE144">
        <v>11.12</v>
      </c>
      <c r="AF144">
        <v>0</v>
      </c>
      <c r="AG144">
        <v>0</v>
      </c>
      <c r="AH144">
        <v>0</v>
      </c>
      <c r="AI144">
        <v>5.43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1</v>
      </c>
      <c r="AQ144">
        <v>0</v>
      </c>
      <c r="AR144">
        <v>0</v>
      </c>
      <c r="AS144" t="s">
        <v>3</v>
      </c>
      <c r="AT144">
        <v>4</v>
      </c>
      <c r="AU144" t="s">
        <v>3</v>
      </c>
      <c r="AV144">
        <v>0</v>
      </c>
      <c r="AW144">
        <v>2</v>
      </c>
      <c r="AX144">
        <v>36127567</v>
      </c>
      <c r="AY144">
        <v>1</v>
      </c>
      <c r="AZ144">
        <v>0</v>
      </c>
      <c r="BA144">
        <v>137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Y144*Source!I106</f>
        <v>0.56000000000000005</v>
      </c>
      <c r="CY144">
        <f t="shared" si="19"/>
        <v>60.38</v>
      </c>
      <c r="CZ144">
        <f t="shared" si="20"/>
        <v>11.12</v>
      </c>
      <c r="DA144">
        <f t="shared" si="21"/>
        <v>5.43</v>
      </c>
      <c r="DB144">
        <f t="shared" si="22"/>
        <v>44.48</v>
      </c>
      <c r="DC144">
        <f t="shared" si="23"/>
        <v>0</v>
      </c>
    </row>
    <row r="145" spans="1:107">
      <c r="A145">
        <f>ROW(Source!A106)</f>
        <v>106</v>
      </c>
      <c r="B145">
        <v>35863109</v>
      </c>
      <c r="C145">
        <v>36127560</v>
      </c>
      <c r="D145">
        <v>29109782</v>
      </c>
      <c r="E145">
        <v>1</v>
      </c>
      <c r="F145">
        <v>1</v>
      </c>
      <c r="G145">
        <v>1</v>
      </c>
      <c r="H145">
        <v>3</v>
      </c>
      <c r="I145" t="s">
        <v>694</v>
      </c>
      <c r="J145" t="s">
        <v>695</v>
      </c>
      <c r="K145" t="s">
        <v>696</v>
      </c>
      <c r="L145">
        <v>1346</v>
      </c>
      <c r="N145">
        <v>1009</v>
      </c>
      <c r="O145" t="s">
        <v>160</v>
      </c>
      <c r="P145" t="s">
        <v>160</v>
      </c>
      <c r="Q145">
        <v>1</v>
      </c>
      <c r="W145">
        <v>0</v>
      </c>
      <c r="X145">
        <v>-71279152</v>
      </c>
      <c r="Y145">
        <v>42</v>
      </c>
      <c r="AA145">
        <v>16.309999999999999</v>
      </c>
      <c r="AB145">
        <v>0</v>
      </c>
      <c r="AC145">
        <v>0</v>
      </c>
      <c r="AD145">
        <v>0</v>
      </c>
      <c r="AE145">
        <v>4.3600000000000003</v>
      </c>
      <c r="AF145">
        <v>0</v>
      </c>
      <c r="AG145">
        <v>0</v>
      </c>
      <c r="AH145">
        <v>0</v>
      </c>
      <c r="AI145">
        <v>3.74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1</v>
      </c>
      <c r="AQ145">
        <v>0</v>
      </c>
      <c r="AR145">
        <v>0</v>
      </c>
      <c r="AS145" t="s">
        <v>3</v>
      </c>
      <c r="AT145">
        <v>42</v>
      </c>
      <c r="AU145" t="s">
        <v>3</v>
      </c>
      <c r="AV145">
        <v>0</v>
      </c>
      <c r="AW145">
        <v>2</v>
      </c>
      <c r="AX145">
        <v>36127568</v>
      </c>
      <c r="AY145">
        <v>1</v>
      </c>
      <c r="AZ145">
        <v>0</v>
      </c>
      <c r="BA145">
        <v>138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Y145*Source!I106</f>
        <v>5.8800000000000008</v>
      </c>
      <c r="CY145">
        <f t="shared" si="19"/>
        <v>16.309999999999999</v>
      </c>
      <c r="CZ145">
        <f t="shared" si="20"/>
        <v>4.3600000000000003</v>
      </c>
      <c r="DA145">
        <f t="shared" si="21"/>
        <v>3.74</v>
      </c>
      <c r="DB145">
        <f t="shared" si="22"/>
        <v>183.12</v>
      </c>
      <c r="DC145">
        <f t="shared" si="23"/>
        <v>0</v>
      </c>
    </row>
    <row r="146" spans="1:107">
      <c r="A146">
        <f>ROW(Source!A106)</f>
        <v>106</v>
      </c>
      <c r="B146">
        <v>35863109</v>
      </c>
      <c r="C146">
        <v>36127560</v>
      </c>
      <c r="D146">
        <v>29110699</v>
      </c>
      <c r="E146">
        <v>1</v>
      </c>
      <c r="F146">
        <v>1</v>
      </c>
      <c r="G146">
        <v>1</v>
      </c>
      <c r="H146">
        <v>3</v>
      </c>
      <c r="I146" t="s">
        <v>697</v>
      </c>
      <c r="J146" t="s">
        <v>698</v>
      </c>
      <c r="K146" t="s">
        <v>699</v>
      </c>
      <c r="L146">
        <v>1301</v>
      </c>
      <c r="N146">
        <v>1003</v>
      </c>
      <c r="O146" t="s">
        <v>142</v>
      </c>
      <c r="P146" t="s">
        <v>142</v>
      </c>
      <c r="Q146">
        <v>1</v>
      </c>
      <c r="W146">
        <v>0</v>
      </c>
      <c r="X146">
        <v>1063889258</v>
      </c>
      <c r="Y146">
        <v>68</v>
      </c>
      <c r="AA146">
        <v>1.24</v>
      </c>
      <c r="AB146">
        <v>0</v>
      </c>
      <c r="AC146">
        <v>0</v>
      </c>
      <c r="AD146">
        <v>0</v>
      </c>
      <c r="AE146">
        <v>0.17</v>
      </c>
      <c r="AF146">
        <v>0</v>
      </c>
      <c r="AG146">
        <v>0</v>
      </c>
      <c r="AH146">
        <v>0</v>
      </c>
      <c r="AI146">
        <v>7.29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3</v>
      </c>
      <c r="AT146">
        <v>68</v>
      </c>
      <c r="AU146" t="s">
        <v>3</v>
      </c>
      <c r="AV146">
        <v>0</v>
      </c>
      <c r="AW146">
        <v>2</v>
      </c>
      <c r="AX146">
        <v>36127569</v>
      </c>
      <c r="AY146">
        <v>1</v>
      </c>
      <c r="AZ146">
        <v>0</v>
      </c>
      <c r="BA146">
        <v>139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Y146*Source!I106</f>
        <v>9.5200000000000014</v>
      </c>
      <c r="CY146">
        <f t="shared" si="19"/>
        <v>1.24</v>
      </c>
      <c r="CZ146">
        <f t="shared" si="20"/>
        <v>0.17</v>
      </c>
      <c r="DA146">
        <f t="shared" si="21"/>
        <v>7.29</v>
      </c>
      <c r="DB146">
        <f t="shared" si="22"/>
        <v>11.56</v>
      </c>
      <c r="DC146">
        <f t="shared" si="23"/>
        <v>0</v>
      </c>
    </row>
    <row r="147" spans="1:107">
      <c r="A147">
        <f>ROW(Source!A106)</f>
        <v>106</v>
      </c>
      <c r="B147">
        <v>35863109</v>
      </c>
      <c r="C147">
        <v>36127560</v>
      </c>
      <c r="D147">
        <v>29110797</v>
      </c>
      <c r="E147">
        <v>1</v>
      </c>
      <c r="F147">
        <v>1</v>
      </c>
      <c r="G147">
        <v>1</v>
      </c>
      <c r="H147">
        <v>3</v>
      </c>
      <c r="I147" t="s">
        <v>700</v>
      </c>
      <c r="J147" t="s">
        <v>701</v>
      </c>
      <c r="K147" t="s">
        <v>702</v>
      </c>
      <c r="L147">
        <v>1301</v>
      </c>
      <c r="N147">
        <v>1003</v>
      </c>
      <c r="O147" t="s">
        <v>142</v>
      </c>
      <c r="P147" t="s">
        <v>142</v>
      </c>
      <c r="Q147">
        <v>1</v>
      </c>
      <c r="W147">
        <v>0</v>
      </c>
      <c r="X147">
        <v>1919953005</v>
      </c>
      <c r="Y147">
        <v>135</v>
      </c>
      <c r="AA147">
        <v>15.5</v>
      </c>
      <c r="AB147">
        <v>0</v>
      </c>
      <c r="AC147">
        <v>0</v>
      </c>
      <c r="AD147">
        <v>0</v>
      </c>
      <c r="AE147">
        <v>1.74</v>
      </c>
      <c r="AF147">
        <v>0</v>
      </c>
      <c r="AG147">
        <v>0</v>
      </c>
      <c r="AH147">
        <v>0</v>
      </c>
      <c r="AI147">
        <v>8.91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1</v>
      </c>
      <c r="AQ147">
        <v>0</v>
      </c>
      <c r="AR147">
        <v>0</v>
      </c>
      <c r="AS147" t="s">
        <v>3</v>
      </c>
      <c r="AT147">
        <v>135</v>
      </c>
      <c r="AU147" t="s">
        <v>3</v>
      </c>
      <c r="AV147">
        <v>0</v>
      </c>
      <c r="AW147">
        <v>2</v>
      </c>
      <c r="AX147">
        <v>36127570</v>
      </c>
      <c r="AY147">
        <v>1</v>
      </c>
      <c r="AZ147">
        <v>0</v>
      </c>
      <c r="BA147">
        <v>140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Y147*Source!I106</f>
        <v>18.900000000000002</v>
      </c>
      <c r="CY147">
        <f t="shared" si="19"/>
        <v>15.5</v>
      </c>
      <c r="CZ147">
        <f t="shared" si="20"/>
        <v>1.74</v>
      </c>
      <c r="DA147">
        <f t="shared" si="21"/>
        <v>8.91</v>
      </c>
      <c r="DB147">
        <f t="shared" si="22"/>
        <v>234.9</v>
      </c>
      <c r="DC147">
        <f t="shared" si="23"/>
        <v>0</v>
      </c>
    </row>
    <row r="148" spans="1:107">
      <c r="A148">
        <f>ROW(Source!A106)</f>
        <v>106</v>
      </c>
      <c r="B148">
        <v>35863109</v>
      </c>
      <c r="C148">
        <v>36127560</v>
      </c>
      <c r="D148">
        <v>29110813</v>
      </c>
      <c r="E148">
        <v>1</v>
      </c>
      <c r="F148">
        <v>1</v>
      </c>
      <c r="G148">
        <v>1</v>
      </c>
      <c r="H148">
        <v>3</v>
      </c>
      <c r="I148" t="s">
        <v>756</v>
      </c>
      <c r="J148" t="s">
        <v>757</v>
      </c>
      <c r="K148" t="s">
        <v>758</v>
      </c>
      <c r="L148">
        <v>1301</v>
      </c>
      <c r="N148">
        <v>1003</v>
      </c>
      <c r="O148" t="s">
        <v>142</v>
      </c>
      <c r="P148" t="s">
        <v>142</v>
      </c>
      <c r="Q148">
        <v>1</v>
      </c>
      <c r="W148">
        <v>0</v>
      </c>
      <c r="X148">
        <v>-32754974</v>
      </c>
      <c r="Y148">
        <v>135</v>
      </c>
      <c r="AA148">
        <v>3</v>
      </c>
      <c r="AB148">
        <v>0</v>
      </c>
      <c r="AC148">
        <v>0</v>
      </c>
      <c r="AD148">
        <v>0</v>
      </c>
      <c r="AE148">
        <v>0.39</v>
      </c>
      <c r="AF148">
        <v>0</v>
      </c>
      <c r="AG148">
        <v>0</v>
      </c>
      <c r="AH148">
        <v>0</v>
      </c>
      <c r="AI148">
        <v>7.69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3</v>
      </c>
      <c r="AT148">
        <v>135</v>
      </c>
      <c r="AU148" t="s">
        <v>3</v>
      </c>
      <c r="AV148">
        <v>0</v>
      </c>
      <c r="AW148">
        <v>2</v>
      </c>
      <c r="AX148">
        <v>36127571</v>
      </c>
      <c r="AY148">
        <v>1</v>
      </c>
      <c r="AZ148">
        <v>0</v>
      </c>
      <c r="BA148">
        <v>141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Y148*Source!I106</f>
        <v>18.900000000000002</v>
      </c>
      <c r="CY148">
        <f t="shared" si="19"/>
        <v>3</v>
      </c>
      <c r="CZ148">
        <f t="shared" si="20"/>
        <v>0.39</v>
      </c>
      <c r="DA148">
        <f t="shared" si="21"/>
        <v>7.69</v>
      </c>
      <c r="DB148">
        <f t="shared" si="22"/>
        <v>52.65</v>
      </c>
      <c r="DC148">
        <f t="shared" si="23"/>
        <v>0</v>
      </c>
    </row>
    <row r="149" spans="1:107">
      <c r="A149">
        <f>ROW(Source!A106)</f>
        <v>106</v>
      </c>
      <c r="B149">
        <v>35863109</v>
      </c>
      <c r="C149">
        <v>36127560</v>
      </c>
      <c r="D149">
        <v>29111455</v>
      </c>
      <c r="E149">
        <v>1</v>
      </c>
      <c r="F149">
        <v>1</v>
      </c>
      <c r="G149">
        <v>1</v>
      </c>
      <c r="H149">
        <v>3</v>
      </c>
      <c r="I149" t="s">
        <v>706</v>
      </c>
      <c r="J149" t="s">
        <v>707</v>
      </c>
      <c r="K149" t="s">
        <v>708</v>
      </c>
      <c r="L149">
        <v>1327</v>
      </c>
      <c r="N149">
        <v>1005</v>
      </c>
      <c r="O149" t="s">
        <v>155</v>
      </c>
      <c r="P149" t="s">
        <v>155</v>
      </c>
      <c r="Q149">
        <v>1</v>
      </c>
      <c r="W149">
        <v>0</v>
      </c>
      <c r="X149">
        <v>-1126346608</v>
      </c>
      <c r="Y149">
        <v>111</v>
      </c>
      <c r="AA149">
        <v>73.790000000000006</v>
      </c>
      <c r="AB149">
        <v>0</v>
      </c>
      <c r="AC149">
        <v>0</v>
      </c>
      <c r="AD149">
        <v>0</v>
      </c>
      <c r="AE149">
        <v>15.06</v>
      </c>
      <c r="AF149">
        <v>0</v>
      </c>
      <c r="AG149">
        <v>0</v>
      </c>
      <c r="AH149">
        <v>0</v>
      </c>
      <c r="AI149">
        <v>4.9000000000000004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3</v>
      </c>
      <c r="AT149">
        <v>111</v>
      </c>
      <c r="AU149" t="s">
        <v>3</v>
      </c>
      <c r="AV149">
        <v>0</v>
      </c>
      <c r="AW149">
        <v>2</v>
      </c>
      <c r="AX149">
        <v>36127572</v>
      </c>
      <c r="AY149">
        <v>1</v>
      </c>
      <c r="AZ149">
        <v>0</v>
      </c>
      <c r="BA149">
        <v>142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Y149*Source!I106</f>
        <v>15.540000000000001</v>
      </c>
      <c r="CY149">
        <f t="shared" si="19"/>
        <v>73.790000000000006</v>
      </c>
      <c r="CZ149">
        <f t="shared" si="20"/>
        <v>15.06</v>
      </c>
      <c r="DA149">
        <f t="shared" si="21"/>
        <v>4.9000000000000004</v>
      </c>
      <c r="DB149">
        <f t="shared" si="22"/>
        <v>1671.66</v>
      </c>
      <c r="DC149">
        <f t="shared" si="23"/>
        <v>0</v>
      </c>
    </row>
    <row r="150" spans="1:107">
      <c r="A150">
        <f>ROW(Source!A106)</f>
        <v>106</v>
      </c>
      <c r="B150">
        <v>35863109</v>
      </c>
      <c r="C150">
        <v>36127560</v>
      </c>
      <c r="D150">
        <v>29114731</v>
      </c>
      <c r="E150">
        <v>1</v>
      </c>
      <c r="F150">
        <v>1</v>
      </c>
      <c r="G150">
        <v>1</v>
      </c>
      <c r="H150">
        <v>3</v>
      </c>
      <c r="I150" t="s">
        <v>759</v>
      </c>
      <c r="J150" t="s">
        <v>760</v>
      </c>
      <c r="K150" t="s">
        <v>761</v>
      </c>
      <c r="L150">
        <v>1354</v>
      </c>
      <c r="N150">
        <v>1010</v>
      </c>
      <c r="O150" t="s">
        <v>237</v>
      </c>
      <c r="P150" t="s">
        <v>237</v>
      </c>
      <c r="Q150">
        <v>1</v>
      </c>
      <c r="W150">
        <v>0</v>
      </c>
      <c r="X150">
        <v>-1463139681</v>
      </c>
      <c r="Y150">
        <v>368</v>
      </c>
      <c r="AA150">
        <v>0.22</v>
      </c>
      <c r="AB150">
        <v>0</v>
      </c>
      <c r="AC150">
        <v>0</v>
      </c>
      <c r="AD150">
        <v>0</v>
      </c>
      <c r="AE150">
        <v>0.02</v>
      </c>
      <c r="AF150">
        <v>0</v>
      </c>
      <c r="AG150">
        <v>0</v>
      </c>
      <c r="AH150">
        <v>0</v>
      </c>
      <c r="AI150">
        <v>10.89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1</v>
      </c>
      <c r="AQ150">
        <v>0</v>
      </c>
      <c r="AR150">
        <v>0</v>
      </c>
      <c r="AS150" t="s">
        <v>3</v>
      </c>
      <c r="AT150">
        <v>368</v>
      </c>
      <c r="AU150" t="s">
        <v>3</v>
      </c>
      <c r="AV150">
        <v>0</v>
      </c>
      <c r="AW150">
        <v>2</v>
      </c>
      <c r="AX150">
        <v>36127573</v>
      </c>
      <c r="AY150">
        <v>1</v>
      </c>
      <c r="AZ150">
        <v>0</v>
      </c>
      <c r="BA150">
        <v>143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Y150*Source!I106</f>
        <v>51.52</v>
      </c>
      <c r="CY150">
        <f t="shared" si="19"/>
        <v>0.22</v>
      </c>
      <c r="CZ150">
        <f t="shared" si="20"/>
        <v>0.02</v>
      </c>
      <c r="DA150">
        <f t="shared" si="21"/>
        <v>10.89</v>
      </c>
      <c r="DB150">
        <f t="shared" si="22"/>
        <v>7.36</v>
      </c>
      <c r="DC150">
        <f t="shared" si="23"/>
        <v>0</v>
      </c>
    </row>
    <row r="151" spans="1:107">
      <c r="A151">
        <f>ROW(Source!A106)</f>
        <v>106</v>
      </c>
      <c r="B151">
        <v>35863109</v>
      </c>
      <c r="C151">
        <v>36127560</v>
      </c>
      <c r="D151">
        <v>29114733</v>
      </c>
      <c r="E151">
        <v>1</v>
      </c>
      <c r="F151">
        <v>1</v>
      </c>
      <c r="G151">
        <v>1</v>
      </c>
      <c r="H151">
        <v>3</v>
      </c>
      <c r="I151" t="s">
        <v>709</v>
      </c>
      <c r="J151" t="s">
        <v>710</v>
      </c>
      <c r="K151" t="s">
        <v>711</v>
      </c>
      <c r="L151">
        <v>1354</v>
      </c>
      <c r="N151">
        <v>1010</v>
      </c>
      <c r="O151" t="s">
        <v>237</v>
      </c>
      <c r="P151" t="s">
        <v>237</v>
      </c>
      <c r="Q151">
        <v>1</v>
      </c>
      <c r="W151">
        <v>0</v>
      </c>
      <c r="X151">
        <v>-1352915271</v>
      </c>
      <c r="Y151">
        <v>2221</v>
      </c>
      <c r="AA151">
        <v>0.3</v>
      </c>
      <c r="AB151">
        <v>0</v>
      </c>
      <c r="AC151">
        <v>0</v>
      </c>
      <c r="AD151">
        <v>0</v>
      </c>
      <c r="AE151">
        <v>0.02</v>
      </c>
      <c r="AF151">
        <v>0</v>
      </c>
      <c r="AG151">
        <v>0</v>
      </c>
      <c r="AH151">
        <v>0</v>
      </c>
      <c r="AI151">
        <v>14.91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1</v>
      </c>
      <c r="AQ151">
        <v>0</v>
      </c>
      <c r="AR151">
        <v>0</v>
      </c>
      <c r="AS151" t="s">
        <v>3</v>
      </c>
      <c r="AT151">
        <v>2221</v>
      </c>
      <c r="AU151" t="s">
        <v>3</v>
      </c>
      <c r="AV151">
        <v>0</v>
      </c>
      <c r="AW151">
        <v>2</v>
      </c>
      <c r="AX151">
        <v>36127574</v>
      </c>
      <c r="AY151">
        <v>1</v>
      </c>
      <c r="AZ151">
        <v>0</v>
      </c>
      <c r="BA151">
        <v>144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Y151*Source!I106</f>
        <v>310.94000000000005</v>
      </c>
      <c r="CY151">
        <f t="shared" si="19"/>
        <v>0.3</v>
      </c>
      <c r="CZ151">
        <f t="shared" si="20"/>
        <v>0.02</v>
      </c>
      <c r="DA151">
        <f t="shared" si="21"/>
        <v>14.91</v>
      </c>
      <c r="DB151">
        <f t="shared" si="22"/>
        <v>44.42</v>
      </c>
      <c r="DC151">
        <f t="shared" si="23"/>
        <v>0</v>
      </c>
    </row>
    <row r="152" spans="1:107">
      <c r="A152">
        <f>ROW(Source!A106)</f>
        <v>106</v>
      </c>
      <c r="B152">
        <v>35863109</v>
      </c>
      <c r="C152">
        <v>36127560</v>
      </c>
      <c r="D152">
        <v>29114403</v>
      </c>
      <c r="E152">
        <v>1</v>
      </c>
      <c r="F152">
        <v>1</v>
      </c>
      <c r="G152">
        <v>1</v>
      </c>
      <c r="H152">
        <v>3</v>
      </c>
      <c r="I152" t="s">
        <v>762</v>
      </c>
      <c r="J152" t="s">
        <v>763</v>
      </c>
      <c r="K152" t="s">
        <v>764</v>
      </c>
      <c r="L152">
        <v>1354</v>
      </c>
      <c r="N152">
        <v>1010</v>
      </c>
      <c r="O152" t="s">
        <v>237</v>
      </c>
      <c r="P152" t="s">
        <v>237</v>
      </c>
      <c r="Q152">
        <v>1</v>
      </c>
      <c r="W152">
        <v>0</v>
      </c>
      <c r="X152">
        <v>310998176</v>
      </c>
      <c r="Y152">
        <v>81</v>
      </c>
      <c r="AA152">
        <v>0.61</v>
      </c>
      <c r="AB152">
        <v>0</v>
      </c>
      <c r="AC152">
        <v>0</v>
      </c>
      <c r="AD152">
        <v>0</v>
      </c>
      <c r="AE152">
        <v>0.68</v>
      </c>
      <c r="AF152">
        <v>0</v>
      </c>
      <c r="AG152">
        <v>0</v>
      </c>
      <c r="AH152">
        <v>0</v>
      </c>
      <c r="AI152">
        <v>0.9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1</v>
      </c>
      <c r="AQ152">
        <v>0</v>
      </c>
      <c r="AR152">
        <v>0</v>
      </c>
      <c r="AS152" t="s">
        <v>3</v>
      </c>
      <c r="AT152">
        <v>81</v>
      </c>
      <c r="AU152" t="s">
        <v>3</v>
      </c>
      <c r="AV152">
        <v>0</v>
      </c>
      <c r="AW152">
        <v>2</v>
      </c>
      <c r="AX152">
        <v>36127575</v>
      </c>
      <c r="AY152">
        <v>1</v>
      </c>
      <c r="AZ152">
        <v>0</v>
      </c>
      <c r="BA152">
        <v>145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Y152*Source!I106</f>
        <v>11.340000000000002</v>
      </c>
      <c r="CY152">
        <f t="shared" si="19"/>
        <v>0.61</v>
      </c>
      <c r="CZ152">
        <f t="shared" si="20"/>
        <v>0.68</v>
      </c>
      <c r="DA152">
        <f t="shared" si="21"/>
        <v>0.9</v>
      </c>
      <c r="DB152">
        <f t="shared" si="22"/>
        <v>55.08</v>
      </c>
      <c r="DC152">
        <f t="shared" si="23"/>
        <v>0</v>
      </c>
    </row>
    <row r="153" spans="1:107">
      <c r="A153">
        <f>ROW(Source!A106)</f>
        <v>106</v>
      </c>
      <c r="B153">
        <v>35863109</v>
      </c>
      <c r="C153">
        <v>36127560</v>
      </c>
      <c r="D153">
        <v>29114482</v>
      </c>
      <c r="E153">
        <v>1</v>
      </c>
      <c r="F153">
        <v>1</v>
      </c>
      <c r="G153">
        <v>1</v>
      </c>
      <c r="H153">
        <v>3</v>
      </c>
      <c r="I153" t="s">
        <v>715</v>
      </c>
      <c r="J153" t="s">
        <v>716</v>
      </c>
      <c r="K153" t="s">
        <v>717</v>
      </c>
      <c r="L153">
        <v>1354</v>
      </c>
      <c r="N153">
        <v>1010</v>
      </c>
      <c r="O153" t="s">
        <v>237</v>
      </c>
      <c r="P153" t="s">
        <v>237</v>
      </c>
      <c r="Q153">
        <v>1</v>
      </c>
      <c r="W153">
        <v>0</v>
      </c>
      <c r="X153">
        <v>-520920930</v>
      </c>
      <c r="Y153">
        <v>322</v>
      </c>
      <c r="AA153">
        <v>0.33</v>
      </c>
      <c r="AB153">
        <v>0</v>
      </c>
      <c r="AC153">
        <v>0</v>
      </c>
      <c r="AD153">
        <v>0</v>
      </c>
      <c r="AE153">
        <v>7.0000000000000007E-2</v>
      </c>
      <c r="AF153">
        <v>0</v>
      </c>
      <c r="AG153">
        <v>0</v>
      </c>
      <c r="AH153">
        <v>0</v>
      </c>
      <c r="AI153">
        <v>4.74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1</v>
      </c>
      <c r="AQ153">
        <v>0</v>
      </c>
      <c r="AR153">
        <v>0</v>
      </c>
      <c r="AS153" t="s">
        <v>3</v>
      </c>
      <c r="AT153">
        <v>322</v>
      </c>
      <c r="AU153" t="s">
        <v>3</v>
      </c>
      <c r="AV153">
        <v>0</v>
      </c>
      <c r="AW153">
        <v>2</v>
      </c>
      <c r="AX153">
        <v>36127576</v>
      </c>
      <c r="AY153">
        <v>1</v>
      </c>
      <c r="AZ153">
        <v>0</v>
      </c>
      <c r="BA153">
        <v>146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Y153*Source!I106</f>
        <v>45.080000000000005</v>
      </c>
      <c r="CY153">
        <f t="shared" si="19"/>
        <v>0.33</v>
      </c>
      <c r="CZ153">
        <f t="shared" si="20"/>
        <v>7.0000000000000007E-2</v>
      </c>
      <c r="DA153">
        <f t="shared" si="21"/>
        <v>4.74</v>
      </c>
      <c r="DB153">
        <f t="shared" si="22"/>
        <v>22.54</v>
      </c>
      <c r="DC153">
        <f t="shared" si="23"/>
        <v>0</v>
      </c>
    </row>
    <row r="154" spans="1:107">
      <c r="A154">
        <f>ROW(Source!A106)</f>
        <v>106</v>
      </c>
      <c r="B154">
        <v>35863109</v>
      </c>
      <c r="C154">
        <v>36127560</v>
      </c>
      <c r="D154">
        <v>29129587</v>
      </c>
      <c r="E154">
        <v>1</v>
      </c>
      <c r="F154">
        <v>1</v>
      </c>
      <c r="G154">
        <v>1</v>
      </c>
      <c r="H154">
        <v>3</v>
      </c>
      <c r="I154" t="s">
        <v>765</v>
      </c>
      <c r="J154" t="s">
        <v>766</v>
      </c>
      <c r="K154" t="s">
        <v>767</v>
      </c>
      <c r="L154">
        <v>1301</v>
      </c>
      <c r="N154">
        <v>1003</v>
      </c>
      <c r="O154" t="s">
        <v>142</v>
      </c>
      <c r="P154" t="s">
        <v>142</v>
      </c>
      <c r="Q154">
        <v>1</v>
      </c>
      <c r="W154">
        <v>0</v>
      </c>
      <c r="X154">
        <v>-1491213163</v>
      </c>
      <c r="Y154">
        <v>136</v>
      </c>
      <c r="AA154">
        <v>36.99</v>
      </c>
      <c r="AB154">
        <v>0</v>
      </c>
      <c r="AC154">
        <v>0</v>
      </c>
      <c r="AD154">
        <v>0</v>
      </c>
      <c r="AE154">
        <v>4.18</v>
      </c>
      <c r="AF154">
        <v>0</v>
      </c>
      <c r="AG154">
        <v>0</v>
      </c>
      <c r="AH154">
        <v>0</v>
      </c>
      <c r="AI154">
        <v>8.85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1</v>
      </c>
      <c r="AQ154">
        <v>0</v>
      </c>
      <c r="AR154">
        <v>0</v>
      </c>
      <c r="AS154" t="s">
        <v>3</v>
      </c>
      <c r="AT154">
        <v>136</v>
      </c>
      <c r="AU154" t="s">
        <v>3</v>
      </c>
      <c r="AV154">
        <v>0</v>
      </c>
      <c r="AW154">
        <v>2</v>
      </c>
      <c r="AX154">
        <v>36127577</v>
      </c>
      <c r="AY154">
        <v>1</v>
      </c>
      <c r="AZ154">
        <v>0</v>
      </c>
      <c r="BA154">
        <v>147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Y154*Source!I106</f>
        <v>19.040000000000003</v>
      </c>
      <c r="CY154">
        <f t="shared" si="19"/>
        <v>36.99</v>
      </c>
      <c r="CZ154">
        <f t="shared" si="20"/>
        <v>4.18</v>
      </c>
      <c r="DA154">
        <f t="shared" si="21"/>
        <v>8.85</v>
      </c>
      <c r="DB154">
        <f t="shared" si="22"/>
        <v>568.48</v>
      </c>
      <c r="DC154">
        <f t="shared" si="23"/>
        <v>0</v>
      </c>
    </row>
    <row r="155" spans="1:107">
      <c r="A155">
        <f>ROW(Source!A106)</f>
        <v>106</v>
      </c>
      <c r="B155">
        <v>35863109</v>
      </c>
      <c r="C155">
        <v>36127560</v>
      </c>
      <c r="D155">
        <v>29129600</v>
      </c>
      <c r="E155">
        <v>1</v>
      </c>
      <c r="F155">
        <v>1</v>
      </c>
      <c r="G155">
        <v>1</v>
      </c>
      <c r="H155">
        <v>3</v>
      </c>
      <c r="I155" t="s">
        <v>768</v>
      </c>
      <c r="J155" t="s">
        <v>769</v>
      </c>
      <c r="K155" t="s">
        <v>770</v>
      </c>
      <c r="L155">
        <v>1301</v>
      </c>
      <c r="N155">
        <v>1003</v>
      </c>
      <c r="O155" t="s">
        <v>142</v>
      </c>
      <c r="P155" t="s">
        <v>142</v>
      </c>
      <c r="Q155">
        <v>1</v>
      </c>
      <c r="W155">
        <v>0</v>
      </c>
      <c r="X155">
        <v>-382412684</v>
      </c>
      <c r="Y155">
        <v>306</v>
      </c>
      <c r="AA155">
        <v>41.73</v>
      </c>
      <c r="AB155">
        <v>0</v>
      </c>
      <c r="AC155">
        <v>0</v>
      </c>
      <c r="AD155">
        <v>0</v>
      </c>
      <c r="AE155">
        <v>5.74</v>
      </c>
      <c r="AF155">
        <v>0</v>
      </c>
      <c r="AG155">
        <v>0</v>
      </c>
      <c r="AH155">
        <v>0</v>
      </c>
      <c r="AI155">
        <v>7.27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1</v>
      </c>
      <c r="AQ155">
        <v>0</v>
      </c>
      <c r="AR155">
        <v>0</v>
      </c>
      <c r="AS155" t="s">
        <v>3</v>
      </c>
      <c r="AT155">
        <v>306</v>
      </c>
      <c r="AU155" t="s">
        <v>3</v>
      </c>
      <c r="AV155">
        <v>0</v>
      </c>
      <c r="AW155">
        <v>2</v>
      </c>
      <c r="AX155">
        <v>36127578</v>
      </c>
      <c r="AY155">
        <v>1</v>
      </c>
      <c r="AZ155">
        <v>0</v>
      </c>
      <c r="BA155">
        <v>148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Y155*Source!I106</f>
        <v>42.84</v>
      </c>
      <c r="CY155">
        <f t="shared" si="19"/>
        <v>41.73</v>
      </c>
      <c r="CZ155">
        <f t="shared" si="20"/>
        <v>5.74</v>
      </c>
      <c r="DA155">
        <f t="shared" si="21"/>
        <v>7.27</v>
      </c>
      <c r="DB155">
        <f t="shared" si="22"/>
        <v>1756.44</v>
      </c>
      <c r="DC155">
        <f t="shared" si="23"/>
        <v>0</v>
      </c>
    </row>
    <row r="156" spans="1:107">
      <c r="A156">
        <f>ROW(Source!A106)</f>
        <v>106</v>
      </c>
      <c r="B156">
        <v>35863109</v>
      </c>
      <c r="C156">
        <v>36127560</v>
      </c>
      <c r="D156">
        <v>29129688</v>
      </c>
      <c r="E156">
        <v>1</v>
      </c>
      <c r="F156">
        <v>1</v>
      </c>
      <c r="G156">
        <v>1</v>
      </c>
      <c r="H156">
        <v>3</v>
      </c>
      <c r="I156" t="s">
        <v>771</v>
      </c>
      <c r="J156" t="s">
        <v>772</v>
      </c>
      <c r="K156" t="s">
        <v>773</v>
      </c>
      <c r="L156">
        <v>1354</v>
      </c>
      <c r="N156">
        <v>1010</v>
      </c>
      <c r="O156" t="s">
        <v>237</v>
      </c>
      <c r="P156" t="s">
        <v>237</v>
      </c>
      <c r="Q156">
        <v>1</v>
      </c>
      <c r="W156">
        <v>0</v>
      </c>
      <c r="X156">
        <v>75405298</v>
      </c>
      <c r="Y156">
        <v>81</v>
      </c>
      <c r="AA156">
        <v>9.7899999999999991</v>
      </c>
      <c r="AB156">
        <v>0</v>
      </c>
      <c r="AC156">
        <v>0</v>
      </c>
      <c r="AD156">
        <v>0</v>
      </c>
      <c r="AE156">
        <v>1.32</v>
      </c>
      <c r="AF156">
        <v>0</v>
      </c>
      <c r="AG156">
        <v>0</v>
      </c>
      <c r="AH156">
        <v>0</v>
      </c>
      <c r="AI156">
        <v>7.42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1</v>
      </c>
      <c r="AQ156">
        <v>0</v>
      </c>
      <c r="AR156">
        <v>0</v>
      </c>
      <c r="AS156" t="s">
        <v>3</v>
      </c>
      <c r="AT156">
        <v>81</v>
      </c>
      <c r="AU156" t="s">
        <v>3</v>
      </c>
      <c r="AV156">
        <v>0</v>
      </c>
      <c r="AW156">
        <v>2</v>
      </c>
      <c r="AX156">
        <v>36127579</v>
      </c>
      <c r="AY156">
        <v>1</v>
      </c>
      <c r="AZ156">
        <v>0</v>
      </c>
      <c r="BA156">
        <v>149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Y156*Source!I106</f>
        <v>11.340000000000002</v>
      </c>
      <c r="CY156">
        <f t="shared" si="19"/>
        <v>9.7899999999999991</v>
      </c>
      <c r="CZ156">
        <f t="shared" si="20"/>
        <v>1.32</v>
      </c>
      <c r="DA156">
        <f t="shared" si="21"/>
        <v>7.42</v>
      </c>
      <c r="DB156">
        <f t="shared" si="22"/>
        <v>106.92</v>
      </c>
      <c r="DC156">
        <f t="shared" si="23"/>
        <v>0</v>
      </c>
    </row>
    <row r="157" spans="1:107">
      <c r="A157">
        <f>ROW(Source!A106)</f>
        <v>106</v>
      </c>
      <c r="B157">
        <v>35863109</v>
      </c>
      <c r="C157">
        <v>36127560</v>
      </c>
      <c r="D157">
        <v>29129705</v>
      </c>
      <c r="E157">
        <v>1</v>
      </c>
      <c r="F157">
        <v>1</v>
      </c>
      <c r="G157">
        <v>1</v>
      </c>
      <c r="H157">
        <v>3</v>
      </c>
      <c r="I157" t="s">
        <v>774</v>
      </c>
      <c r="J157" t="s">
        <v>775</v>
      </c>
      <c r="K157" t="s">
        <v>776</v>
      </c>
      <c r="L157">
        <v>1354</v>
      </c>
      <c r="N157">
        <v>1010</v>
      </c>
      <c r="O157" t="s">
        <v>237</v>
      </c>
      <c r="P157" t="s">
        <v>237</v>
      </c>
      <c r="Q157">
        <v>1</v>
      </c>
      <c r="W157">
        <v>0</v>
      </c>
      <c r="X157">
        <v>-664589453</v>
      </c>
      <c r="Y157">
        <v>183</v>
      </c>
      <c r="AA157">
        <v>12.48</v>
      </c>
      <c r="AB157">
        <v>0</v>
      </c>
      <c r="AC157">
        <v>0</v>
      </c>
      <c r="AD157">
        <v>0</v>
      </c>
      <c r="AE157">
        <v>1.68</v>
      </c>
      <c r="AF157">
        <v>0</v>
      </c>
      <c r="AG157">
        <v>0</v>
      </c>
      <c r="AH157">
        <v>0</v>
      </c>
      <c r="AI157">
        <v>7.43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1</v>
      </c>
      <c r="AQ157">
        <v>0</v>
      </c>
      <c r="AR157">
        <v>0</v>
      </c>
      <c r="AS157" t="s">
        <v>3</v>
      </c>
      <c r="AT157">
        <v>183</v>
      </c>
      <c r="AU157" t="s">
        <v>3</v>
      </c>
      <c r="AV157">
        <v>0</v>
      </c>
      <c r="AW157">
        <v>2</v>
      </c>
      <c r="AX157">
        <v>36127580</v>
      </c>
      <c r="AY157">
        <v>1</v>
      </c>
      <c r="AZ157">
        <v>0</v>
      </c>
      <c r="BA157">
        <v>150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Y157*Source!I106</f>
        <v>25.62</v>
      </c>
      <c r="CY157">
        <f t="shared" si="19"/>
        <v>12.48</v>
      </c>
      <c r="CZ157">
        <f t="shared" si="20"/>
        <v>1.68</v>
      </c>
      <c r="DA157">
        <f t="shared" si="21"/>
        <v>7.43</v>
      </c>
      <c r="DB157">
        <f t="shared" si="22"/>
        <v>307.44</v>
      </c>
      <c r="DC157">
        <f t="shared" si="23"/>
        <v>0</v>
      </c>
    </row>
    <row r="158" spans="1:107">
      <c r="A158">
        <f>ROW(Source!A106)</f>
        <v>106</v>
      </c>
      <c r="B158">
        <v>35863109</v>
      </c>
      <c r="C158">
        <v>36127560</v>
      </c>
      <c r="D158">
        <v>29129711</v>
      </c>
      <c r="E158">
        <v>1</v>
      </c>
      <c r="F158">
        <v>1</v>
      </c>
      <c r="G158">
        <v>1</v>
      </c>
      <c r="H158">
        <v>3</v>
      </c>
      <c r="I158" t="s">
        <v>777</v>
      </c>
      <c r="J158" t="s">
        <v>778</v>
      </c>
      <c r="K158" t="s">
        <v>779</v>
      </c>
      <c r="L158">
        <v>1354</v>
      </c>
      <c r="N158">
        <v>1010</v>
      </c>
      <c r="O158" t="s">
        <v>237</v>
      </c>
      <c r="P158" t="s">
        <v>237</v>
      </c>
      <c r="Q158">
        <v>1</v>
      </c>
      <c r="W158">
        <v>0</v>
      </c>
      <c r="X158">
        <v>-452411934</v>
      </c>
      <c r="Y158">
        <v>81</v>
      </c>
      <c r="AA158">
        <v>4.54</v>
      </c>
      <c r="AB158">
        <v>0</v>
      </c>
      <c r="AC158">
        <v>0</v>
      </c>
      <c r="AD158">
        <v>0</v>
      </c>
      <c r="AE158">
        <v>0.62</v>
      </c>
      <c r="AF158">
        <v>0</v>
      </c>
      <c r="AG158">
        <v>0</v>
      </c>
      <c r="AH158">
        <v>0</v>
      </c>
      <c r="AI158">
        <v>7.32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1</v>
      </c>
      <c r="AQ158">
        <v>0</v>
      </c>
      <c r="AR158">
        <v>0</v>
      </c>
      <c r="AS158" t="s">
        <v>3</v>
      </c>
      <c r="AT158">
        <v>81</v>
      </c>
      <c r="AU158" t="s">
        <v>3</v>
      </c>
      <c r="AV158">
        <v>0</v>
      </c>
      <c r="AW158">
        <v>2</v>
      </c>
      <c r="AX158">
        <v>36127581</v>
      </c>
      <c r="AY158">
        <v>1</v>
      </c>
      <c r="AZ158">
        <v>0</v>
      </c>
      <c r="BA158">
        <v>151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Y158*Source!I106</f>
        <v>11.340000000000002</v>
      </c>
      <c r="CY158">
        <f t="shared" si="19"/>
        <v>4.54</v>
      </c>
      <c r="CZ158">
        <f t="shared" si="20"/>
        <v>0.62</v>
      </c>
      <c r="DA158">
        <f t="shared" si="21"/>
        <v>7.32</v>
      </c>
      <c r="DB158">
        <f t="shared" si="22"/>
        <v>50.22</v>
      </c>
      <c r="DC158">
        <f t="shared" si="23"/>
        <v>0</v>
      </c>
    </row>
    <row r="159" spans="1:107">
      <c r="A159">
        <f>ROW(Source!A107)</f>
        <v>107</v>
      </c>
      <c r="B159">
        <v>35863109</v>
      </c>
      <c r="C159">
        <v>36127561</v>
      </c>
      <c r="D159">
        <v>29364679</v>
      </c>
      <c r="E159">
        <v>1</v>
      </c>
      <c r="F159">
        <v>1</v>
      </c>
      <c r="G159">
        <v>1</v>
      </c>
      <c r="H159">
        <v>1</v>
      </c>
      <c r="I159" t="s">
        <v>735</v>
      </c>
      <c r="J159" t="s">
        <v>3</v>
      </c>
      <c r="K159" t="s">
        <v>736</v>
      </c>
      <c r="L159">
        <v>1369</v>
      </c>
      <c r="N159">
        <v>1013</v>
      </c>
      <c r="O159" t="s">
        <v>561</v>
      </c>
      <c r="P159" t="s">
        <v>561</v>
      </c>
      <c r="Q159">
        <v>1</v>
      </c>
      <c r="W159">
        <v>0</v>
      </c>
      <c r="X159">
        <v>931378261</v>
      </c>
      <c r="Y159">
        <v>70.64</v>
      </c>
      <c r="AA159">
        <v>0</v>
      </c>
      <c r="AB159">
        <v>0</v>
      </c>
      <c r="AC159">
        <v>0</v>
      </c>
      <c r="AD159">
        <v>316.85000000000002</v>
      </c>
      <c r="AE159">
        <v>0</v>
      </c>
      <c r="AF159">
        <v>0</v>
      </c>
      <c r="AG159">
        <v>0</v>
      </c>
      <c r="AH159">
        <v>316.85000000000002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70.64</v>
      </c>
      <c r="AU159" t="s">
        <v>3</v>
      </c>
      <c r="AV159">
        <v>1</v>
      </c>
      <c r="AW159">
        <v>2</v>
      </c>
      <c r="AX159">
        <v>36144865</v>
      </c>
      <c r="AY159">
        <v>1</v>
      </c>
      <c r="AZ159">
        <v>0</v>
      </c>
      <c r="BA159">
        <v>153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Y159*Source!I107</f>
        <v>4.2383999999999995</v>
      </c>
      <c r="CY159">
        <f>AD159</f>
        <v>316.85000000000002</v>
      </c>
      <c r="CZ159">
        <f>AH159</f>
        <v>316.85000000000002</v>
      </c>
      <c r="DA159">
        <f>AL159</f>
        <v>1</v>
      </c>
      <c r="DB159">
        <f t="shared" si="22"/>
        <v>22382.28</v>
      </c>
      <c r="DC159">
        <f t="shared" si="23"/>
        <v>0</v>
      </c>
    </row>
    <row r="160" spans="1:107">
      <c r="A160">
        <f>ROW(Source!A107)</f>
        <v>107</v>
      </c>
      <c r="B160">
        <v>35863109</v>
      </c>
      <c r="C160">
        <v>36127561</v>
      </c>
      <c r="D160">
        <v>121548</v>
      </c>
      <c r="E160">
        <v>1</v>
      </c>
      <c r="F160">
        <v>1</v>
      </c>
      <c r="G160">
        <v>1</v>
      </c>
      <c r="H160">
        <v>1</v>
      </c>
      <c r="I160" t="s">
        <v>35</v>
      </c>
      <c r="J160" t="s">
        <v>3</v>
      </c>
      <c r="K160" t="s">
        <v>562</v>
      </c>
      <c r="L160">
        <v>608254</v>
      </c>
      <c r="N160">
        <v>1013</v>
      </c>
      <c r="O160" t="s">
        <v>563</v>
      </c>
      <c r="P160" t="s">
        <v>563</v>
      </c>
      <c r="Q160">
        <v>1</v>
      </c>
      <c r="W160">
        <v>0</v>
      </c>
      <c r="X160">
        <v>-185737400</v>
      </c>
      <c r="Y160">
        <v>0.88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0.88</v>
      </c>
      <c r="AU160" t="s">
        <v>3</v>
      </c>
      <c r="AV160">
        <v>2</v>
      </c>
      <c r="AW160">
        <v>2</v>
      </c>
      <c r="AX160">
        <v>36144866</v>
      </c>
      <c r="AY160">
        <v>1</v>
      </c>
      <c r="AZ160">
        <v>0</v>
      </c>
      <c r="BA160">
        <v>154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Y160*Source!I107</f>
        <v>5.28E-2</v>
      </c>
      <c r="CY160">
        <f>AD160</f>
        <v>0</v>
      </c>
      <c r="CZ160">
        <f>AH160</f>
        <v>0</v>
      </c>
      <c r="DA160">
        <f>AL160</f>
        <v>1</v>
      </c>
      <c r="DB160">
        <f t="shared" si="22"/>
        <v>0</v>
      </c>
      <c r="DC160">
        <f t="shared" si="23"/>
        <v>0</v>
      </c>
    </row>
    <row r="161" spans="1:107">
      <c r="A161">
        <f>ROW(Source!A107)</f>
        <v>107</v>
      </c>
      <c r="B161">
        <v>35863109</v>
      </c>
      <c r="C161">
        <v>36127561</v>
      </c>
      <c r="D161">
        <v>29172362</v>
      </c>
      <c r="E161">
        <v>1</v>
      </c>
      <c r="F161">
        <v>1</v>
      </c>
      <c r="G161">
        <v>1</v>
      </c>
      <c r="H161">
        <v>2</v>
      </c>
      <c r="I161" t="s">
        <v>737</v>
      </c>
      <c r="J161" t="s">
        <v>738</v>
      </c>
      <c r="K161" t="s">
        <v>739</v>
      </c>
      <c r="L161">
        <v>1368</v>
      </c>
      <c r="N161">
        <v>1011</v>
      </c>
      <c r="O161" t="s">
        <v>567</v>
      </c>
      <c r="P161" t="s">
        <v>567</v>
      </c>
      <c r="Q161">
        <v>1</v>
      </c>
      <c r="W161">
        <v>0</v>
      </c>
      <c r="X161">
        <v>2071614860</v>
      </c>
      <c r="Y161">
        <v>0.88</v>
      </c>
      <c r="AA161">
        <v>0</v>
      </c>
      <c r="AB161">
        <v>1113.56</v>
      </c>
      <c r="AC161">
        <v>446.18</v>
      </c>
      <c r="AD161">
        <v>0</v>
      </c>
      <c r="AE161">
        <v>0</v>
      </c>
      <c r="AF161">
        <v>134.65</v>
      </c>
      <c r="AG161">
        <v>13.5</v>
      </c>
      <c r="AH161">
        <v>0</v>
      </c>
      <c r="AI161">
        <v>1</v>
      </c>
      <c r="AJ161">
        <v>8.27</v>
      </c>
      <c r="AK161">
        <v>33.049999999999997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0.88</v>
      </c>
      <c r="AU161" t="s">
        <v>3</v>
      </c>
      <c r="AV161">
        <v>0</v>
      </c>
      <c r="AW161">
        <v>2</v>
      </c>
      <c r="AX161">
        <v>36144867</v>
      </c>
      <c r="AY161">
        <v>1</v>
      </c>
      <c r="AZ161">
        <v>0</v>
      </c>
      <c r="BA161">
        <v>155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Y161*Source!I107</f>
        <v>5.28E-2</v>
      </c>
      <c r="CY161">
        <f>AB161</f>
        <v>1113.56</v>
      </c>
      <c r="CZ161">
        <f>AF161</f>
        <v>134.65</v>
      </c>
      <c r="DA161">
        <f>AJ161</f>
        <v>8.27</v>
      </c>
      <c r="DB161">
        <f t="shared" si="22"/>
        <v>118.49</v>
      </c>
      <c r="DC161">
        <f t="shared" si="23"/>
        <v>11.88</v>
      </c>
    </row>
    <row r="162" spans="1:107">
      <c r="A162">
        <f>ROW(Source!A107)</f>
        <v>107</v>
      </c>
      <c r="B162">
        <v>35863109</v>
      </c>
      <c r="C162">
        <v>36127561</v>
      </c>
      <c r="D162">
        <v>29174500</v>
      </c>
      <c r="E162">
        <v>1</v>
      </c>
      <c r="F162">
        <v>1</v>
      </c>
      <c r="G162">
        <v>1</v>
      </c>
      <c r="H162">
        <v>2</v>
      </c>
      <c r="I162" t="s">
        <v>646</v>
      </c>
      <c r="J162" t="s">
        <v>647</v>
      </c>
      <c r="K162" t="s">
        <v>648</v>
      </c>
      <c r="L162">
        <v>1368</v>
      </c>
      <c r="N162">
        <v>1011</v>
      </c>
      <c r="O162" t="s">
        <v>567</v>
      </c>
      <c r="P162" t="s">
        <v>567</v>
      </c>
      <c r="Q162">
        <v>1</v>
      </c>
      <c r="W162">
        <v>0</v>
      </c>
      <c r="X162">
        <v>-239831557</v>
      </c>
      <c r="Y162">
        <v>16.38</v>
      </c>
      <c r="AA162">
        <v>0</v>
      </c>
      <c r="AB162">
        <v>7.33</v>
      </c>
      <c r="AC162">
        <v>0</v>
      </c>
      <c r="AD162">
        <v>0</v>
      </c>
      <c r="AE162">
        <v>0</v>
      </c>
      <c r="AF162">
        <v>1.95</v>
      </c>
      <c r="AG162">
        <v>0</v>
      </c>
      <c r="AH162">
        <v>0</v>
      </c>
      <c r="AI162">
        <v>1</v>
      </c>
      <c r="AJ162">
        <v>3.76</v>
      </c>
      <c r="AK162">
        <v>33.049999999999997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16.38</v>
      </c>
      <c r="AU162" t="s">
        <v>3</v>
      </c>
      <c r="AV162">
        <v>0</v>
      </c>
      <c r="AW162">
        <v>2</v>
      </c>
      <c r="AX162">
        <v>36144868</v>
      </c>
      <c r="AY162">
        <v>1</v>
      </c>
      <c r="AZ162">
        <v>0</v>
      </c>
      <c r="BA162">
        <v>156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Y162*Source!I107</f>
        <v>0.9827999999999999</v>
      </c>
      <c r="CY162">
        <f>AB162</f>
        <v>7.33</v>
      </c>
      <c r="CZ162">
        <f>AF162</f>
        <v>1.95</v>
      </c>
      <c r="DA162">
        <f>AJ162</f>
        <v>3.76</v>
      </c>
      <c r="DB162">
        <f t="shared" si="22"/>
        <v>31.94</v>
      </c>
      <c r="DC162">
        <f t="shared" si="23"/>
        <v>0</v>
      </c>
    </row>
    <row r="163" spans="1:107">
      <c r="A163">
        <f>ROW(Source!A107)</f>
        <v>107</v>
      </c>
      <c r="B163">
        <v>35863109</v>
      </c>
      <c r="C163">
        <v>36127561</v>
      </c>
      <c r="D163">
        <v>29174913</v>
      </c>
      <c r="E163">
        <v>1</v>
      </c>
      <c r="F163">
        <v>1</v>
      </c>
      <c r="G163">
        <v>1</v>
      </c>
      <c r="H163">
        <v>2</v>
      </c>
      <c r="I163" t="s">
        <v>578</v>
      </c>
      <c r="J163" t="s">
        <v>579</v>
      </c>
      <c r="K163" t="s">
        <v>580</v>
      </c>
      <c r="L163">
        <v>1368</v>
      </c>
      <c r="N163">
        <v>1011</v>
      </c>
      <c r="O163" t="s">
        <v>567</v>
      </c>
      <c r="P163" t="s">
        <v>567</v>
      </c>
      <c r="Q163">
        <v>1</v>
      </c>
      <c r="W163">
        <v>0</v>
      </c>
      <c r="X163">
        <v>458544584</v>
      </c>
      <c r="Y163">
        <v>0.87</v>
      </c>
      <c r="AA163">
        <v>0</v>
      </c>
      <c r="AB163">
        <v>932.72</v>
      </c>
      <c r="AC163">
        <v>383.38</v>
      </c>
      <c r="AD163">
        <v>0</v>
      </c>
      <c r="AE163">
        <v>0</v>
      </c>
      <c r="AF163">
        <v>87.17</v>
      </c>
      <c r="AG163">
        <v>11.6</v>
      </c>
      <c r="AH163">
        <v>0</v>
      </c>
      <c r="AI163">
        <v>1</v>
      </c>
      <c r="AJ163">
        <v>10.7</v>
      </c>
      <c r="AK163">
        <v>33.049999999999997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0.87</v>
      </c>
      <c r="AU163" t="s">
        <v>3</v>
      </c>
      <c r="AV163">
        <v>0</v>
      </c>
      <c r="AW163">
        <v>2</v>
      </c>
      <c r="AX163">
        <v>36144869</v>
      </c>
      <c r="AY163">
        <v>1</v>
      </c>
      <c r="AZ163">
        <v>0</v>
      </c>
      <c r="BA163">
        <v>157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Y163*Source!I107</f>
        <v>5.2199999999999996E-2</v>
      </c>
      <c r="CY163">
        <f>AB163</f>
        <v>932.72</v>
      </c>
      <c r="CZ163">
        <f>AF163</f>
        <v>87.17</v>
      </c>
      <c r="DA163">
        <f>AJ163</f>
        <v>10.7</v>
      </c>
      <c r="DB163">
        <f t="shared" si="22"/>
        <v>75.84</v>
      </c>
      <c r="DC163">
        <f t="shared" si="23"/>
        <v>10.09</v>
      </c>
    </row>
    <row r="164" spans="1:107">
      <c r="A164">
        <f>ROW(Source!A107)</f>
        <v>107</v>
      </c>
      <c r="B164">
        <v>35863109</v>
      </c>
      <c r="C164">
        <v>36127561</v>
      </c>
      <c r="D164">
        <v>29114269</v>
      </c>
      <c r="E164">
        <v>1</v>
      </c>
      <c r="F164">
        <v>1</v>
      </c>
      <c r="G164">
        <v>1</v>
      </c>
      <c r="H164">
        <v>3</v>
      </c>
      <c r="I164" t="s">
        <v>780</v>
      </c>
      <c r="J164" t="s">
        <v>781</v>
      </c>
      <c r="K164" t="s">
        <v>782</v>
      </c>
      <c r="L164">
        <v>1348</v>
      </c>
      <c r="N164">
        <v>1009</v>
      </c>
      <c r="O164" t="s">
        <v>30</v>
      </c>
      <c r="P164" t="s">
        <v>30</v>
      </c>
      <c r="Q164">
        <v>1000</v>
      </c>
      <c r="W164">
        <v>0</v>
      </c>
      <c r="X164">
        <v>2140487653</v>
      </c>
      <c r="Y164">
        <v>3.0599999999999998E-3</v>
      </c>
      <c r="AA164">
        <v>113610.11</v>
      </c>
      <c r="AB164">
        <v>0</v>
      </c>
      <c r="AC164">
        <v>0</v>
      </c>
      <c r="AD164">
        <v>0</v>
      </c>
      <c r="AE164">
        <v>12429.99</v>
      </c>
      <c r="AF164">
        <v>0</v>
      </c>
      <c r="AG164">
        <v>0</v>
      </c>
      <c r="AH164">
        <v>0</v>
      </c>
      <c r="AI164">
        <v>9.14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3.0599999999999998E-3</v>
      </c>
      <c r="AU164" t="s">
        <v>3</v>
      </c>
      <c r="AV164">
        <v>0</v>
      </c>
      <c r="AW164">
        <v>2</v>
      </c>
      <c r="AX164">
        <v>36144870</v>
      </c>
      <c r="AY164">
        <v>1</v>
      </c>
      <c r="AZ164">
        <v>0</v>
      </c>
      <c r="BA164">
        <v>158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Y164*Source!I107</f>
        <v>1.8359999999999999E-4</v>
      </c>
      <c r="CY164">
        <f t="shared" ref="CY164:CY169" si="24">AA164</f>
        <v>113610.11</v>
      </c>
      <c r="CZ164">
        <f t="shared" ref="CZ164:CZ169" si="25">AE164</f>
        <v>12429.99</v>
      </c>
      <c r="DA164">
        <f t="shared" ref="DA164:DA169" si="26">AI164</f>
        <v>9.14</v>
      </c>
      <c r="DB164">
        <f t="shared" si="22"/>
        <v>38.04</v>
      </c>
      <c r="DC164">
        <f t="shared" si="23"/>
        <v>0</v>
      </c>
    </row>
    <row r="165" spans="1:107">
      <c r="A165">
        <f>ROW(Source!A107)</f>
        <v>107</v>
      </c>
      <c r="B165">
        <v>35863109</v>
      </c>
      <c r="C165">
        <v>36127561</v>
      </c>
      <c r="D165">
        <v>29110838</v>
      </c>
      <c r="E165">
        <v>1</v>
      </c>
      <c r="F165">
        <v>1</v>
      </c>
      <c r="G165">
        <v>1</v>
      </c>
      <c r="H165">
        <v>3</v>
      </c>
      <c r="I165" t="s">
        <v>743</v>
      </c>
      <c r="J165" t="s">
        <v>744</v>
      </c>
      <c r="K165" t="s">
        <v>745</v>
      </c>
      <c r="L165">
        <v>1346</v>
      </c>
      <c r="N165">
        <v>1009</v>
      </c>
      <c r="O165" t="s">
        <v>160</v>
      </c>
      <c r="P165" t="s">
        <v>160</v>
      </c>
      <c r="Q165">
        <v>1</v>
      </c>
      <c r="W165">
        <v>0</v>
      </c>
      <c r="X165">
        <v>-667794164</v>
      </c>
      <c r="Y165">
        <v>0.31</v>
      </c>
      <c r="AA165">
        <v>100.04</v>
      </c>
      <c r="AB165">
        <v>0</v>
      </c>
      <c r="AC165">
        <v>0</v>
      </c>
      <c r="AD165">
        <v>0</v>
      </c>
      <c r="AE165">
        <v>30.5</v>
      </c>
      <c r="AF165">
        <v>0</v>
      </c>
      <c r="AG165">
        <v>0</v>
      </c>
      <c r="AH165">
        <v>0</v>
      </c>
      <c r="AI165">
        <v>3.28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3</v>
      </c>
      <c r="AT165">
        <v>0.31</v>
      </c>
      <c r="AU165" t="s">
        <v>3</v>
      </c>
      <c r="AV165">
        <v>0</v>
      </c>
      <c r="AW165">
        <v>2</v>
      </c>
      <c r="AX165">
        <v>36144871</v>
      </c>
      <c r="AY165">
        <v>1</v>
      </c>
      <c r="AZ165">
        <v>0</v>
      </c>
      <c r="BA165">
        <v>159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Y165*Source!I107</f>
        <v>1.8599999999999998E-2</v>
      </c>
      <c r="CY165">
        <f t="shared" si="24"/>
        <v>100.04</v>
      </c>
      <c r="CZ165">
        <f t="shared" si="25"/>
        <v>30.5</v>
      </c>
      <c r="DA165">
        <f t="shared" si="26"/>
        <v>3.28</v>
      </c>
      <c r="DB165">
        <f t="shared" si="22"/>
        <v>9.4600000000000009</v>
      </c>
      <c r="DC165">
        <f t="shared" si="23"/>
        <v>0</v>
      </c>
    </row>
    <row r="166" spans="1:107">
      <c r="A166">
        <f>ROW(Source!A107)</f>
        <v>107</v>
      </c>
      <c r="B166">
        <v>35863109</v>
      </c>
      <c r="C166">
        <v>36127561</v>
      </c>
      <c r="D166">
        <v>29114470</v>
      </c>
      <c r="E166">
        <v>1</v>
      </c>
      <c r="F166">
        <v>1</v>
      </c>
      <c r="G166">
        <v>1</v>
      </c>
      <c r="H166">
        <v>3</v>
      </c>
      <c r="I166" t="s">
        <v>319</v>
      </c>
      <c r="J166" t="s">
        <v>321</v>
      </c>
      <c r="K166" t="s">
        <v>320</v>
      </c>
      <c r="L166">
        <v>1355</v>
      </c>
      <c r="N166">
        <v>1010</v>
      </c>
      <c r="O166" t="s">
        <v>58</v>
      </c>
      <c r="P166" t="s">
        <v>58</v>
      </c>
      <c r="Q166">
        <v>100</v>
      </c>
      <c r="W166">
        <v>0</v>
      </c>
      <c r="X166">
        <v>-228248654</v>
      </c>
      <c r="Y166">
        <v>4.08</v>
      </c>
      <c r="AA166">
        <v>55.19</v>
      </c>
      <c r="AB166">
        <v>0</v>
      </c>
      <c r="AC166">
        <v>0</v>
      </c>
      <c r="AD166">
        <v>0</v>
      </c>
      <c r="AE166">
        <v>86.24</v>
      </c>
      <c r="AF166">
        <v>0</v>
      </c>
      <c r="AG166">
        <v>0</v>
      </c>
      <c r="AH166">
        <v>0</v>
      </c>
      <c r="AI166">
        <v>0.64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4.08</v>
      </c>
      <c r="AU166" t="s">
        <v>3</v>
      </c>
      <c r="AV166">
        <v>0</v>
      </c>
      <c r="AW166">
        <v>2</v>
      </c>
      <c r="AX166">
        <v>36144872</v>
      </c>
      <c r="AY166">
        <v>1</v>
      </c>
      <c r="AZ166">
        <v>0</v>
      </c>
      <c r="BA166">
        <v>160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Y166*Source!I107</f>
        <v>0.24479999999999999</v>
      </c>
      <c r="CY166">
        <f t="shared" si="24"/>
        <v>55.19</v>
      </c>
      <c r="CZ166">
        <f t="shared" si="25"/>
        <v>86.24</v>
      </c>
      <c r="DA166">
        <f t="shared" si="26"/>
        <v>0.64</v>
      </c>
      <c r="DB166">
        <f t="shared" si="22"/>
        <v>351.86</v>
      </c>
      <c r="DC166">
        <f t="shared" si="23"/>
        <v>0</v>
      </c>
    </row>
    <row r="167" spans="1:107">
      <c r="A167">
        <f>ROW(Source!A107)</f>
        <v>107</v>
      </c>
      <c r="B167">
        <v>35863109</v>
      </c>
      <c r="C167">
        <v>36127561</v>
      </c>
      <c r="D167">
        <v>29164111</v>
      </c>
      <c r="E167">
        <v>1</v>
      </c>
      <c r="F167">
        <v>1</v>
      </c>
      <c r="G167">
        <v>1</v>
      </c>
      <c r="H167">
        <v>3</v>
      </c>
      <c r="I167" t="s">
        <v>783</v>
      </c>
      <c r="J167" t="s">
        <v>784</v>
      </c>
      <c r="K167" t="s">
        <v>785</v>
      </c>
      <c r="L167">
        <v>1355</v>
      </c>
      <c r="N167">
        <v>1010</v>
      </c>
      <c r="O167" t="s">
        <v>58</v>
      </c>
      <c r="P167" t="s">
        <v>58</v>
      </c>
      <c r="Q167">
        <v>100</v>
      </c>
      <c r="W167">
        <v>0</v>
      </c>
      <c r="X167">
        <v>-1689080274</v>
      </c>
      <c r="Y167">
        <v>1.02</v>
      </c>
      <c r="AA167">
        <v>783</v>
      </c>
      <c r="AB167">
        <v>0</v>
      </c>
      <c r="AC167">
        <v>0</v>
      </c>
      <c r="AD167">
        <v>0</v>
      </c>
      <c r="AE167">
        <v>100</v>
      </c>
      <c r="AF167">
        <v>0</v>
      </c>
      <c r="AG167">
        <v>0</v>
      </c>
      <c r="AH167">
        <v>0</v>
      </c>
      <c r="AI167">
        <v>7.83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3</v>
      </c>
      <c r="AT167">
        <v>1.02</v>
      </c>
      <c r="AU167" t="s">
        <v>3</v>
      </c>
      <c r="AV167">
        <v>0</v>
      </c>
      <c r="AW167">
        <v>2</v>
      </c>
      <c r="AX167">
        <v>36144873</v>
      </c>
      <c r="AY167">
        <v>1</v>
      </c>
      <c r="AZ167">
        <v>0</v>
      </c>
      <c r="BA167">
        <v>161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Y167*Source!I107</f>
        <v>6.1199999999999997E-2</v>
      </c>
      <c r="CY167">
        <f t="shared" si="24"/>
        <v>783</v>
      </c>
      <c r="CZ167">
        <f t="shared" si="25"/>
        <v>100</v>
      </c>
      <c r="DA167">
        <f t="shared" si="26"/>
        <v>7.83</v>
      </c>
      <c r="DB167">
        <f t="shared" si="22"/>
        <v>102</v>
      </c>
      <c r="DC167">
        <f t="shared" si="23"/>
        <v>0</v>
      </c>
    </row>
    <row r="168" spans="1:107">
      <c r="A168">
        <f>ROW(Source!A107)</f>
        <v>107</v>
      </c>
      <c r="B168">
        <v>35863109</v>
      </c>
      <c r="C168">
        <v>36127561</v>
      </c>
      <c r="D168">
        <v>29170288</v>
      </c>
      <c r="E168">
        <v>1</v>
      </c>
      <c r="F168">
        <v>1</v>
      </c>
      <c r="G168">
        <v>1</v>
      </c>
      <c r="H168">
        <v>3</v>
      </c>
      <c r="I168" t="s">
        <v>262</v>
      </c>
      <c r="J168" t="s">
        <v>264</v>
      </c>
      <c r="K168" t="s">
        <v>263</v>
      </c>
      <c r="L168">
        <v>1354</v>
      </c>
      <c r="N168">
        <v>1010</v>
      </c>
      <c r="O168" t="s">
        <v>237</v>
      </c>
      <c r="P168" t="s">
        <v>237</v>
      </c>
      <c r="Q168">
        <v>1</v>
      </c>
      <c r="W168">
        <v>0</v>
      </c>
      <c r="X168">
        <v>-1432988646</v>
      </c>
      <c r="Y168">
        <v>100</v>
      </c>
      <c r="AA168">
        <v>54.36</v>
      </c>
      <c r="AB168">
        <v>0</v>
      </c>
      <c r="AC168">
        <v>0</v>
      </c>
      <c r="AD168">
        <v>0</v>
      </c>
      <c r="AE168">
        <v>15.27</v>
      </c>
      <c r="AF168">
        <v>0</v>
      </c>
      <c r="AG168">
        <v>0</v>
      </c>
      <c r="AH168">
        <v>0</v>
      </c>
      <c r="AI168">
        <v>3.56</v>
      </c>
      <c r="AJ168">
        <v>1</v>
      </c>
      <c r="AK168">
        <v>1</v>
      </c>
      <c r="AL168">
        <v>1</v>
      </c>
      <c r="AN168">
        <v>0</v>
      </c>
      <c r="AO168">
        <v>0</v>
      </c>
      <c r="AP168">
        <v>0</v>
      </c>
      <c r="AQ168">
        <v>0</v>
      </c>
      <c r="AR168">
        <v>0</v>
      </c>
      <c r="AS168" t="s">
        <v>3</v>
      </c>
      <c r="AT168">
        <v>100</v>
      </c>
      <c r="AU168" t="s">
        <v>3</v>
      </c>
      <c r="AV168">
        <v>0</v>
      </c>
      <c r="AW168">
        <v>1</v>
      </c>
      <c r="AX168">
        <v>-1</v>
      </c>
      <c r="AY168">
        <v>0</v>
      </c>
      <c r="AZ168">
        <v>0</v>
      </c>
      <c r="BA168" t="s">
        <v>3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Y168*Source!I107</f>
        <v>6</v>
      </c>
      <c r="CY168">
        <f t="shared" si="24"/>
        <v>54.36</v>
      </c>
      <c r="CZ168">
        <f t="shared" si="25"/>
        <v>15.27</v>
      </c>
      <c r="DA168">
        <f t="shared" si="26"/>
        <v>3.56</v>
      </c>
      <c r="DB168">
        <f t="shared" si="22"/>
        <v>1527</v>
      </c>
      <c r="DC168">
        <f t="shared" si="23"/>
        <v>0</v>
      </c>
    </row>
    <row r="169" spans="1:107">
      <c r="A169">
        <f>ROW(Source!A107)</f>
        <v>107</v>
      </c>
      <c r="B169">
        <v>35863109</v>
      </c>
      <c r="C169">
        <v>36127561</v>
      </c>
      <c r="D169">
        <v>29171808</v>
      </c>
      <c r="E169">
        <v>1</v>
      </c>
      <c r="F169">
        <v>1</v>
      </c>
      <c r="G169">
        <v>1</v>
      </c>
      <c r="H169">
        <v>3</v>
      </c>
      <c r="I169" t="s">
        <v>752</v>
      </c>
      <c r="J169" t="s">
        <v>753</v>
      </c>
      <c r="K169" t="s">
        <v>754</v>
      </c>
      <c r="L169">
        <v>1374</v>
      </c>
      <c r="N169">
        <v>1013</v>
      </c>
      <c r="O169" t="s">
        <v>755</v>
      </c>
      <c r="P169" t="s">
        <v>755</v>
      </c>
      <c r="Q169">
        <v>1</v>
      </c>
      <c r="W169">
        <v>0</v>
      </c>
      <c r="X169">
        <v>-915781824</v>
      </c>
      <c r="Y169">
        <v>14.01</v>
      </c>
      <c r="AA169">
        <v>1</v>
      </c>
      <c r="AB169">
        <v>0</v>
      </c>
      <c r="AC169">
        <v>0</v>
      </c>
      <c r="AD169">
        <v>0</v>
      </c>
      <c r="AE169">
        <v>1</v>
      </c>
      <c r="AF169">
        <v>0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14.01</v>
      </c>
      <c r="AU169" t="s">
        <v>3</v>
      </c>
      <c r="AV169">
        <v>0</v>
      </c>
      <c r="AW169">
        <v>2</v>
      </c>
      <c r="AX169">
        <v>36144874</v>
      </c>
      <c r="AY169">
        <v>1</v>
      </c>
      <c r="AZ169">
        <v>0</v>
      </c>
      <c r="BA169">
        <v>162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Y169*Source!I107</f>
        <v>0.8405999999999999</v>
      </c>
      <c r="CY169">
        <f t="shared" si="24"/>
        <v>1</v>
      </c>
      <c r="CZ169">
        <f t="shared" si="25"/>
        <v>1</v>
      </c>
      <c r="DA169">
        <f t="shared" si="26"/>
        <v>1</v>
      </c>
      <c r="DB169">
        <f t="shared" si="22"/>
        <v>14.01</v>
      </c>
      <c r="DC169">
        <f t="shared" si="23"/>
        <v>0</v>
      </c>
    </row>
    <row r="170" spans="1:107">
      <c r="A170">
        <f>ROW(Source!A182)</f>
        <v>182</v>
      </c>
      <c r="B170">
        <v>35863109</v>
      </c>
      <c r="C170">
        <v>35866530</v>
      </c>
      <c r="D170">
        <v>18406804</v>
      </c>
      <c r="E170">
        <v>1</v>
      </c>
      <c r="F170">
        <v>1</v>
      </c>
      <c r="G170">
        <v>1</v>
      </c>
      <c r="H170">
        <v>1</v>
      </c>
      <c r="I170" t="s">
        <v>559</v>
      </c>
      <c r="J170" t="s">
        <v>3</v>
      </c>
      <c r="K170" t="s">
        <v>560</v>
      </c>
      <c r="L170">
        <v>1369</v>
      </c>
      <c r="N170">
        <v>1013</v>
      </c>
      <c r="O170" t="s">
        <v>561</v>
      </c>
      <c r="P170" t="s">
        <v>561</v>
      </c>
      <c r="Q170">
        <v>1</v>
      </c>
      <c r="W170">
        <v>0</v>
      </c>
      <c r="X170">
        <v>254330056</v>
      </c>
      <c r="Y170">
        <v>7.67</v>
      </c>
      <c r="AA170">
        <v>0</v>
      </c>
      <c r="AB170">
        <v>0</v>
      </c>
      <c r="AC170">
        <v>0</v>
      </c>
      <c r="AD170">
        <v>249.14</v>
      </c>
      <c r="AE170">
        <v>0</v>
      </c>
      <c r="AF170">
        <v>0</v>
      </c>
      <c r="AG170">
        <v>0</v>
      </c>
      <c r="AH170">
        <v>249.14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7.67</v>
      </c>
      <c r="AU170" t="s">
        <v>3</v>
      </c>
      <c r="AV170">
        <v>1</v>
      </c>
      <c r="AW170">
        <v>2</v>
      </c>
      <c r="AX170">
        <v>36144877</v>
      </c>
      <c r="AY170">
        <v>1</v>
      </c>
      <c r="AZ170">
        <v>0</v>
      </c>
      <c r="BA170">
        <v>163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Y170*Source!I182</f>
        <v>0.72097999999999995</v>
      </c>
      <c r="CY170">
        <f>AD170</f>
        <v>249.14</v>
      </c>
      <c r="CZ170">
        <f>AH170</f>
        <v>249.14</v>
      </c>
      <c r="DA170">
        <f>AL170</f>
        <v>1</v>
      </c>
      <c r="DB170">
        <f t="shared" si="22"/>
        <v>1910.9</v>
      </c>
      <c r="DC170">
        <f t="shared" si="23"/>
        <v>0</v>
      </c>
    </row>
    <row r="171" spans="1:107">
      <c r="A171">
        <f>ROW(Source!A182)</f>
        <v>182</v>
      </c>
      <c r="B171">
        <v>35863109</v>
      </c>
      <c r="C171">
        <v>35866530</v>
      </c>
      <c r="D171">
        <v>29164349</v>
      </c>
      <c r="E171">
        <v>1</v>
      </c>
      <c r="F171">
        <v>1</v>
      </c>
      <c r="G171">
        <v>1</v>
      </c>
      <c r="H171">
        <v>3</v>
      </c>
      <c r="I171" t="s">
        <v>28</v>
      </c>
      <c r="J171" t="s">
        <v>31</v>
      </c>
      <c r="K171" t="s">
        <v>29</v>
      </c>
      <c r="L171">
        <v>1348</v>
      </c>
      <c r="N171">
        <v>1009</v>
      </c>
      <c r="O171" t="s">
        <v>30</v>
      </c>
      <c r="P171" t="s">
        <v>30</v>
      </c>
      <c r="Q171">
        <v>1000</v>
      </c>
      <c r="W171">
        <v>0</v>
      </c>
      <c r="X171">
        <v>-304821490</v>
      </c>
      <c r="Y171">
        <v>0.7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0</v>
      </c>
      <c r="AP171">
        <v>0</v>
      </c>
      <c r="AQ171">
        <v>0</v>
      </c>
      <c r="AR171">
        <v>0</v>
      </c>
      <c r="AS171" t="s">
        <v>3</v>
      </c>
      <c r="AT171">
        <v>0.7</v>
      </c>
      <c r="AU171" t="s">
        <v>3</v>
      </c>
      <c r="AV171">
        <v>0</v>
      </c>
      <c r="AW171">
        <v>2</v>
      </c>
      <c r="AX171">
        <v>36144878</v>
      </c>
      <c r="AY171">
        <v>1</v>
      </c>
      <c r="AZ171">
        <v>0</v>
      </c>
      <c r="BA171">
        <v>164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Y171*Source!I182</f>
        <v>6.5799999999999997E-2</v>
      </c>
      <c r="CY171">
        <f>AA171</f>
        <v>0</v>
      </c>
      <c r="CZ171">
        <f>AE171</f>
        <v>0</v>
      </c>
      <c r="DA171">
        <f>AI171</f>
        <v>1</v>
      </c>
      <c r="DB171">
        <f t="shared" si="22"/>
        <v>0</v>
      </c>
      <c r="DC171">
        <f t="shared" si="23"/>
        <v>0</v>
      </c>
    </row>
    <row r="172" spans="1:107">
      <c r="A172">
        <f>ROW(Source!A184)</f>
        <v>184</v>
      </c>
      <c r="B172">
        <v>35863109</v>
      </c>
      <c r="C172">
        <v>35866536</v>
      </c>
      <c r="D172">
        <v>18406804</v>
      </c>
      <c r="E172">
        <v>1</v>
      </c>
      <c r="F172">
        <v>1</v>
      </c>
      <c r="G172">
        <v>1</v>
      </c>
      <c r="H172">
        <v>1</v>
      </c>
      <c r="I172" t="s">
        <v>559</v>
      </c>
      <c r="J172" t="s">
        <v>3</v>
      </c>
      <c r="K172" t="s">
        <v>560</v>
      </c>
      <c r="L172">
        <v>1369</v>
      </c>
      <c r="N172">
        <v>1013</v>
      </c>
      <c r="O172" t="s">
        <v>561</v>
      </c>
      <c r="P172" t="s">
        <v>561</v>
      </c>
      <c r="Q172">
        <v>1</v>
      </c>
      <c r="W172">
        <v>0</v>
      </c>
      <c r="X172">
        <v>254330056</v>
      </c>
      <c r="Y172">
        <v>11.39</v>
      </c>
      <c r="AA172">
        <v>0</v>
      </c>
      <c r="AB172">
        <v>0</v>
      </c>
      <c r="AC172">
        <v>0</v>
      </c>
      <c r="AD172">
        <v>249.14</v>
      </c>
      <c r="AE172">
        <v>0</v>
      </c>
      <c r="AF172">
        <v>0</v>
      </c>
      <c r="AG172">
        <v>0</v>
      </c>
      <c r="AH172">
        <v>249.14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11.39</v>
      </c>
      <c r="AU172" t="s">
        <v>3</v>
      </c>
      <c r="AV172">
        <v>1</v>
      </c>
      <c r="AW172">
        <v>2</v>
      </c>
      <c r="AX172">
        <v>35866541</v>
      </c>
      <c r="AY172">
        <v>2</v>
      </c>
      <c r="AZ172">
        <v>131072</v>
      </c>
      <c r="BA172">
        <v>165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Y172*Source!I184</f>
        <v>1.0706599999999999</v>
      </c>
      <c r="CY172">
        <f>AD172</f>
        <v>249.14</v>
      </c>
      <c r="CZ172">
        <f>AH172</f>
        <v>249.14</v>
      </c>
      <c r="DA172">
        <f>AL172</f>
        <v>1</v>
      </c>
      <c r="DB172">
        <f t="shared" si="22"/>
        <v>2837.7</v>
      </c>
      <c r="DC172">
        <f t="shared" si="23"/>
        <v>0</v>
      </c>
    </row>
    <row r="173" spans="1:107">
      <c r="A173">
        <f>ROW(Source!A184)</f>
        <v>184</v>
      </c>
      <c r="B173">
        <v>35863109</v>
      </c>
      <c r="C173">
        <v>35866536</v>
      </c>
      <c r="D173">
        <v>121548</v>
      </c>
      <c r="E173">
        <v>1</v>
      </c>
      <c r="F173">
        <v>1</v>
      </c>
      <c r="G173">
        <v>1</v>
      </c>
      <c r="H173">
        <v>1</v>
      </c>
      <c r="I173" t="s">
        <v>35</v>
      </c>
      <c r="J173" t="s">
        <v>3</v>
      </c>
      <c r="K173" t="s">
        <v>562</v>
      </c>
      <c r="L173">
        <v>608254</v>
      </c>
      <c r="N173">
        <v>1013</v>
      </c>
      <c r="O173" t="s">
        <v>563</v>
      </c>
      <c r="P173" t="s">
        <v>563</v>
      </c>
      <c r="Q173">
        <v>1</v>
      </c>
      <c r="W173">
        <v>0</v>
      </c>
      <c r="X173">
        <v>-185737400</v>
      </c>
      <c r="Y173">
        <v>0.13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0.13</v>
      </c>
      <c r="AU173" t="s">
        <v>3</v>
      </c>
      <c r="AV173">
        <v>2</v>
      </c>
      <c r="AW173">
        <v>2</v>
      </c>
      <c r="AX173">
        <v>35866542</v>
      </c>
      <c r="AY173">
        <v>1</v>
      </c>
      <c r="AZ173">
        <v>0</v>
      </c>
      <c r="BA173">
        <v>166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Y173*Source!I184</f>
        <v>1.222E-2</v>
      </c>
      <c r="CY173">
        <f>AD173</f>
        <v>0</v>
      </c>
      <c r="CZ173">
        <f>AH173</f>
        <v>0</v>
      </c>
      <c r="DA173">
        <f>AL173</f>
        <v>1</v>
      </c>
      <c r="DB173">
        <f t="shared" si="22"/>
        <v>0</v>
      </c>
      <c r="DC173">
        <f t="shared" si="23"/>
        <v>0</v>
      </c>
    </row>
    <row r="174" spans="1:107">
      <c r="A174">
        <f>ROW(Source!A184)</f>
        <v>184</v>
      </c>
      <c r="B174">
        <v>35863109</v>
      </c>
      <c r="C174">
        <v>35866536</v>
      </c>
      <c r="D174">
        <v>29172556</v>
      </c>
      <c r="E174">
        <v>1</v>
      </c>
      <c r="F174">
        <v>1</v>
      </c>
      <c r="G174">
        <v>1</v>
      </c>
      <c r="H174">
        <v>2</v>
      </c>
      <c r="I174" t="s">
        <v>564</v>
      </c>
      <c r="J174" t="s">
        <v>565</v>
      </c>
      <c r="K174" t="s">
        <v>566</v>
      </c>
      <c r="L174">
        <v>1368</v>
      </c>
      <c r="N174">
        <v>1011</v>
      </c>
      <c r="O174" t="s">
        <v>567</v>
      </c>
      <c r="P174" t="s">
        <v>567</v>
      </c>
      <c r="Q174">
        <v>1</v>
      </c>
      <c r="W174">
        <v>0</v>
      </c>
      <c r="X174">
        <v>-1302720870</v>
      </c>
      <c r="Y174">
        <v>0.13</v>
      </c>
      <c r="AA174">
        <v>0</v>
      </c>
      <c r="AB174">
        <v>466.71</v>
      </c>
      <c r="AC174">
        <v>446.18</v>
      </c>
      <c r="AD174">
        <v>0</v>
      </c>
      <c r="AE174">
        <v>0</v>
      </c>
      <c r="AF174">
        <v>31.26</v>
      </c>
      <c r="AG174">
        <v>13.5</v>
      </c>
      <c r="AH174">
        <v>0</v>
      </c>
      <c r="AI174">
        <v>1</v>
      </c>
      <c r="AJ174">
        <v>14.93</v>
      </c>
      <c r="AK174">
        <v>33.049999999999997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0.13</v>
      </c>
      <c r="AU174" t="s">
        <v>3</v>
      </c>
      <c r="AV174">
        <v>0</v>
      </c>
      <c r="AW174">
        <v>2</v>
      </c>
      <c r="AX174">
        <v>35866543</v>
      </c>
      <c r="AY174">
        <v>1</v>
      </c>
      <c r="AZ174">
        <v>0</v>
      </c>
      <c r="BA174">
        <v>167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Y174*Source!I184</f>
        <v>1.222E-2</v>
      </c>
      <c r="CY174">
        <f>AB174</f>
        <v>466.71</v>
      </c>
      <c r="CZ174">
        <f>AF174</f>
        <v>31.26</v>
      </c>
      <c r="DA174">
        <f>AJ174</f>
        <v>14.93</v>
      </c>
      <c r="DB174">
        <f t="shared" si="22"/>
        <v>4.0599999999999996</v>
      </c>
      <c r="DC174">
        <f t="shared" si="23"/>
        <v>1.76</v>
      </c>
    </row>
    <row r="175" spans="1:107">
      <c r="A175">
        <f>ROW(Source!A184)</f>
        <v>184</v>
      </c>
      <c r="B175">
        <v>35863109</v>
      </c>
      <c r="C175">
        <v>35866536</v>
      </c>
      <c r="D175">
        <v>29164349</v>
      </c>
      <c r="E175">
        <v>1</v>
      </c>
      <c r="F175">
        <v>1</v>
      </c>
      <c r="G175">
        <v>1</v>
      </c>
      <c r="H175">
        <v>3</v>
      </c>
      <c r="I175" t="s">
        <v>28</v>
      </c>
      <c r="J175" t="s">
        <v>31</v>
      </c>
      <c r="K175" t="s">
        <v>29</v>
      </c>
      <c r="L175">
        <v>1348</v>
      </c>
      <c r="N175">
        <v>1009</v>
      </c>
      <c r="O175" t="s">
        <v>30</v>
      </c>
      <c r="P175" t="s">
        <v>30</v>
      </c>
      <c r="Q175">
        <v>1000</v>
      </c>
      <c r="W175">
        <v>0</v>
      </c>
      <c r="X175">
        <v>-304821490</v>
      </c>
      <c r="Y175">
        <v>0.47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0</v>
      </c>
      <c r="AP175">
        <v>0</v>
      </c>
      <c r="AQ175">
        <v>0</v>
      </c>
      <c r="AR175">
        <v>0</v>
      </c>
      <c r="AS175" t="s">
        <v>3</v>
      </c>
      <c r="AT175">
        <v>0.47</v>
      </c>
      <c r="AU175" t="s">
        <v>3</v>
      </c>
      <c r="AV175">
        <v>0</v>
      </c>
      <c r="AW175">
        <v>2</v>
      </c>
      <c r="AX175">
        <v>35866544</v>
      </c>
      <c r="AY175">
        <v>1</v>
      </c>
      <c r="AZ175">
        <v>0</v>
      </c>
      <c r="BA175">
        <v>168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Y175*Source!I184</f>
        <v>4.4179999999999997E-2</v>
      </c>
      <c r="CY175">
        <f>AA175</f>
        <v>0</v>
      </c>
      <c r="CZ175">
        <f>AE175</f>
        <v>0</v>
      </c>
      <c r="DA175">
        <f>AI175</f>
        <v>1</v>
      </c>
      <c r="DB175">
        <f t="shared" si="22"/>
        <v>0</v>
      </c>
      <c r="DC175">
        <f t="shared" si="23"/>
        <v>0</v>
      </c>
    </row>
    <row r="176" spans="1:107">
      <c r="A176">
        <f>ROW(Source!A186)</f>
        <v>186</v>
      </c>
      <c r="B176">
        <v>35863109</v>
      </c>
      <c r="C176">
        <v>35866546</v>
      </c>
      <c r="D176">
        <v>18406804</v>
      </c>
      <c r="E176">
        <v>1</v>
      </c>
      <c r="F176">
        <v>1</v>
      </c>
      <c r="G176">
        <v>1</v>
      </c>
      <c r="H176">
        <v>1</v>
      </c>
      <c r="I176" t="s">
        <v>559</v>
      </c>
      <c r="J176" t="s">
        <v>3</v>
      </c>
      <c r="K176" t="s">
        <v>560</v>
      </c>
      <c r="L176">
        <v>1369</v>
      </c>
      <c r="N176">
        <v>1013</v>
      </c>
      <c r="O176" t="s">
        <v>561</v>
      </c>
      <c r="P176" t="s">
        <v>561</v>
      </c>
      <c r="Q176">
        <v>1</v>
      </c>
      <c r="W176">
        <v>0</v>
      </c>
      <c r="X176">
        <v>254330056</v>
      </c>
      <c r="Y176">
        <v>3.77</v>
      </c>
      <c r="AA176">
        <v>0</v>
      </c>
      <c r="AB176">
        <v>0</v>
      </c>
      <c r="AC176">
        <v>0</v>
      </c>
      <c r="AD176">
        <v>249.14</v>
      </c>
      <c r="AE176">
        <v>0</v>
      </c>
      <c r="AF176">
        <v>0</v>
      </c>
      <c r="AG176">
        <v>0</v>
      </c>
      <c r="AH176">
        <v>249.14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3</v>
      </c>
      <c r="AT176">
        <v>3.77</v>
      </c>
      <c r="AU176" t="s">
        <v>3</v>
      </c>
      <c r="AV176">
        <v>1</v>
      </c>
      <c r="AW176">
        <v>2</v>
      </c>
      <c r="AX176">
        <v>35866549</v>
      </c>
      <c r="AY176">
        <v>2</v>
      </c>
      <c r="AZ176">
        <v>131072</v>
      </c>
      <c r="BA176">
        <v>169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Y176*Source!I186</f>
        <v>0.89952200000000004</v>
      </c>
      <c r="CY176">
        <f>AD176</f>
        <v>249.14</v>
      </c>
      <c r="CZ176">
        <f>AH176</f>
        <v>249.14</v>
      </c>
      <c r="DA176">
        <f>AL176</f>
        <v>1</v>
      </c>
      <c r="DB176">
        <f t="shared" si="22"/>
        <v>939.26</v>
      </c>
      <c r="DC176">
        <f t="shared" si="23"/>
        <v>0</v>
      </c>
    </row>
    <row r="177" spans="1:107">
      <c r="A177">
        <f>ROW(Source!A186)</f>
        <v>186</v>
      </c>
      <c r="B177">
        <v>35863109</v>
      </c>
      <c r="C177">
        <v>35866546</v>
      </c>
      <c r="D177">
        <v>29164349</v>
      </c>
      <c r="E177">
        <v>1</v>
      </c>
      <c r="F177">
        <v>1</v>
      </c>
      <c r="G177">
        <v>1</v>
      </c>
      <c r="H177">
        <v>3</v>
      </c>
      <c r="I177" t="s">
        <v>28</v>
      </c>
      <c r="J177" t="s">
        <v>31</v>
      </c>
      <c r="K177" t="s">
        <v>29</v>
      </c>
      <c r="L177">
        <v>1348</v>
      </c>
      <c r="N177">
        <v>1009</v>
      </c>
      <c r="O177" t="s">
        <v>30</v>
      </c>
      <c r="P177" t="s">
        <v>30</v>
      </c>
      <c r="Q177">
        <v>1000</v>
      </c>
      <c r="W177">
        <v>0</v>
      </c>
      <c r="X177">
        <v>-304821490</v>
      </c>
      <c r="Y177">
        <v>0.11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0</v>
      </c>
      <c r="AP177">
        <v>0</v>
      </c>
      <c r="AQ177">
        <v>0</v>
      </c>
      <c r="AR177">
        <v>0</v>
      </c>
      <c r="AS177" t="s">
        <v>3</v>
      </c>
      <c r="AT177">
        <v>0.11</v>
      </c>
      <c r="AU177" t="s">
        <v>3</v>
      </c>
      <c r="AV177">
        <v>0</v>
      </c>
      <c r="AW177">
        <v>2</v>
      </c>
      <c r="AX177">
        <v>35866550</v>
      </c>
      <c r="AY177">
        <v>1</v>
      </c>
      <c r="AZ177">
        <v>0</v>
      </c>
      <c r="BA177">
        <v>170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Y177*Source!I186</f>
        <v>2.6246000000000002E-2</v>
      </c>
      <c r="CY177">
        <f>AA177</f>
        <v>0</v>
      </c>
      <c r="CZ177">
        <f>AE177</f>
        <v>0</v>
      </c>
      <c r="DA177">
        <f>AI177</f>
        <v>1</v>
      </c>
      <c r="DB177">
        <f t="shared" si="22"/>
        <v>0</v>
      </c>
      <c r="DC177">
        <f t="shared" si="23"/>
        <v>0</v>
      </c>
    </row>
    <row r="178" spans="1:107">
      <c r="A178">
        <f>ROW(Source!A188)</f>
        <v>188</v>
      </c>
      <c r="B178">
        <v>35863109</v>
      </c>
      <c r="C178">
        <v>35866552</v>
      </c>
      <c r="D178">
        <v>18406804</v>
      </c>
      <c r="E178">
        <v>1</v>
      </c>
      <c r="F178">
        <v>1</v>
      </c>
      <c r="G178">
        <v>1</v>
      </c>
      <c r="H178">
        <v>1</v>
      </c>
      <c r="I178" t="s">
        <v>559</v>
      </c>
      <c r="J178" t="s">
        <v>3</v>
      </c>
      <c r="K178" t="s">
        <v>560</v>
      </c>
      <c r="L178">
        <v>1369</v>
      </c>
      <c r="N178">
        <v>1013</v>
      </c>
      <c r="O178" t="s">
        <v>561</v>
      </c>
      <c r="P178" t="s">
        <v>561</v>
      </c>
      <c r="Q178">
        <v>1</v>
      </c>
      <c r="W178">
        <v>0</v>
      </c>
      <c r="X178">
        <v>254330056</v>
      </c>
      <c r="Y178">
        <v>5.84</v>
      </c>
      <c r="AA178">
        <v>0</v>
      </c>
      <c r="AB178">
        <v>0</v>
      </c>
      <c r="AC178">
        <v>0</v>
      </c>
      <c r="AD178">
        <v>249.14</v>
      </c>
      <c r="AE178">
        <v>0</v>
      </c>
      <c r="AF178">
        <v>0</v>
      </c>
      <c r="AG178">
        <v>0</v>
      </c>
      <c r="AH178">
        <v>249.14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5.84</v>
      </c>
      <c r="AU178" t="s">
        <v>3</v>
      </c>
      <c r="AV178">
        <v>1</v>
      </c>
      <c r="AW178">
        <v>2</v>
      </c>
      <c r="AX178">
        <v>35866554</v>
      </c>
      <c r="AY178">
        <v>2</v>
      </c>
      <c r="AZ178">
        <v>131072</v>
      </c>
      <c r="BA178">
        <v>171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Y178*Source!I188</f>
        <v>0.2336</v>
      </c>
      <c r="CY178">
        <f>AD178</f>
        <v>249.14</v>
      </c>
      <c r="CZ178">
        <f>AH178</f>
        <v>249.14</v>
      </c>
      <c r="DA178">
        <f>AL178</f>
        <v>1</v>
      </c>
      <c r="DB178">
        <f t="shared" si="22"/>
        <v>1454.98</v>
      </c>
      <c r="DC178">
        <f t="shared" si="23"/>
        <v>0</v>
      </c>
    </row>
    <row r="179" spans="1:107">
      <c r="A179">
        <f>ROW(Source!A189)</f>
        <v>189</v>
      </c>
      <c r="B179">
        <v>35863109</v>
      </c>
      <c r="C179">
        <v>35866555</v>
      </c>
      <c r="D179">
        <v>18406804</v>
      </c>
      <c r="E179">
        <v>1</v>
      </c>
      <c r="F179">
        <v>1</v>
      </c>
      <c r="G179">
        <v>1</v>
      </c>
      <c r="H179">
        <v>1</v>
      </c>
      <c r="I179" t="s">
        <v>559</v>
      </c>
      <c r="J179" t="s">
        <v>3</v>
      </c>
      <c r="K179" t="s">
        <v>560</v>
      </c>
      <c r="L179">
        <v>1369</v>
      </c>
      <c r="N179">
        <v>1013</v>
      </c>
      <c r="O179" t="s">
        <v>561</v>
      </c>
      <c r="P179" t="s">
        <v>561</v>
      </c>
      <c r="Q179">
        <v>1</v>
      </c>
      <c r="W179">
        <v>0</v>
      </c>
      <c r="X179">
        <v>254330056</v>
      </c>
      <c r="Y179">
        <v>9.64</v>
      </c>
      <c r="AA179">
        <v>0</v>
      </c>
      <c r="AB179">
        <v>0</v>
      </c>
      <c r="AC179">
        <v>0</v>
      </c>
      <c r="AD179">
        <v>249.14</v>
      </c>
      <c r="AE179">
        <v>0</v>
      </c>
      <c r="AF179">
        <v>0</v>
      </c>
      <c r="AG179">
        <v>0</v>
      </c>
      <c r="AH179">
        <v>249.14</v>
      </c>
      <c r="AI179">
        <v>1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9.64</v>
      </c>
      <c r="AU179" t="s">
        <v>3</v>
      </c>
      <c r="AV179">
        <v>1</v>
      </c>
      <c r="AW179">
        <v>2</v>
      </c>
      <c r="AX179">
        <v>35866559</v>
      </c>
      <c r="AY179">
        <v>1</v>
      </c>
      <c r="AZ179">
        <v>0</v>
      </c>
      <c r="BA179">
        <v>172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Y179*Source!I189</f>
        <v>1.446</v>
      </c>
      <c r="CY179">
        <f>AD179</f>
        <v>249.14</v>
      </c>
      <c r="CZ179">
        <f>AH179</f>
        <v>249.14</v>
      </c>
      <c r="DA179">
        <f>AL179</f>
        <v>1</v>
      </c>
      <c r="DB179">
        <f t="shared" si="22"/>
        <v>2401.71</v>
      </c>
      <c r="DC179">
        <f t="shared" si="23"/>
        <v>0</v>
      </c>
    </row>
    <row r="180" spans="1:107">
      <c r="A180">
        <f>ROW(Source!A189)</f>
        <v>189</v>
      </c>
      <c r="B180">
        <v>35863109</v>
      </c>
      <c r="C180">
        <v>35866555</v>
      </c>
      <c r="D180">
        <v>121548</v>
      </c>
      <c r="E180">
        <v>1</v>
      </c>
      <c r="F180">
        <v>1</v>
      </c>
      <c r="G180">
        <v>1</v>
      </c>
      <c r="H180">
        <v>1</v>
      </c>
      <c r="I180" t="s">
        <v>35</v>
      </c>
      <c r="J180" t="s">
        <v>3</v>
      </c>
      <c r="K180" t="s">
        <v>562</v>
      </c>
      <c r="L180">
        <v>608254</v>
      </c>
      <c r="N180">
        <v>1013</v>
      </c>
      <c r="O180" t="s">
        <v>563</v>
      </c>
      <c r="P180" t="s">
        <v>563</v>
      </c>
      <c r="Q180">
        <v>1</v>
      </c>
      <c r="W180">
        <v>0</v>
      </c>
      <c r="X180">
        <v>-185737400</v>
      </c>
      <c r="Y180">
        <v>0.01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0.01</v>
      </c>
      <c r="AU180" t="s">
        <v>3</v>
      </c>
      <c r="AV180">
        <v>2</v>
      </c>
      <c r="AW180">
        <v>2</v>
      </c>
      <c r="AX180">
        <v>35866560</v>
      </c>
      <c r="AY180">
        <v>1</v>
      </c>
      <c r="AZ180">
        <v>0</v>
      </c>
      <c r="BA180">
        <v>173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Y180*Source!I189</f>
        <v>1.5E-3</v>
      </c>
      <c r="CY180">
        <f>AD180</f>
        <v>0</v>
      </c>
      <c r="CZ180">
        <f>AH180</f>
        <v>0</v>
      </c>
      <c r="DA180">
        <f>AL180</f>
        <v>1</v>
      </c>
      <c r="DB180">
        <f t="shared" si="22"/>
        <v>0</v>
      </c>
      <c r="DC180">
        <f t="shared" si="23"/>
        <v>0</v>
      </c>
    </row>
    <row r="181" spans="1:107">
      <c r="A181">
        <f>ROW(Source!A189)</f>
        <v>189</v>
      </c>
      <c r="B181">
        <v>35863109</v>
      </c>
      <c r="C181">
        <v>35866555</v>
      </c>
      <c r="D181">
        <v>29172556</v>
      </c>
      <c r="E181">
        <v>1</v>
      </c>
      <c r="F181">
        <v>1</v>
      </c>
      <c r="G181">
        <v>1</v>
      </c>
      <c r="H181">
        <v>2</v>
      </c>
      <c r="I181" t="s">
        <v>564</v>
      </c>
      <c r="J181" t="s">
        <v>565</v>
      </c>
      <c r="K181" t="s">
        <v>566</v>
      </c>
      <c r="L181">
        <v>1368</v>
      </c>
      <c r="N181">
        <v>1011</v>
      </c>
      <c r="O181" t="s">
        <v>567</v>
      </c>
      <c r="P181" t="s">
        <v>567</v>
      </c>
      <c r="Q181">
        <v>1</v>
      </c>
      <c r="W181">
        <v>0</v>
      </c>
      <c r="X181">
        <v>-1302720870</v>
      </c>
      <c r="Y181">
        <v>0.01</v>
      </c>
      <c r="AA181">
        <v>0</v>
      </c>
      <c r="AB181">
        <v>466.71</v>
      </c>
      <c r="AC181">
        <v>446.18</v>
      </c>
      <c r="AD181">
        <v>0</v>
      </c>
      <c r="AE181">
        <v>0</v>
      </c>
      <c r="AF181">
        <v>31.26</v>
      </c>
      <c r="AG181">
        <v>13.5</v>
      </c>
      <c r="AH181">
        <v>0</v>
      </c>
      <c r="AI181">
        <v>1</v>
      </c>
      <c r="AJ181">
        <v>14.93</v>
      </c>
      <c r="AK181">
        <v>33.049999999999997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0.01</v>
      </c>
      <c r="AU181" t="s">
        <v>3</v>
      </c>
      <c r="AV181">
        <v>0</v>
      </c>
      <c r="AW181">
        <v>2</v>
      </c>
      <c r="AX181">
        <v>35866561</v>
      </c>
      <c r="AY181">
        <v>1</v>
      </c>
      <c r="AZ181">
        <v>0</v>
      </c>
      <c r="BA181">
        <v>174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Y181*Source!I189</f>
        <v>1.5E-3</v>
      </c>
      <c r="CY181">
        <f>AB181</f>
        <v>466.71</v>
      </c>
      <c r="CZ181">
        <f>AF181</f>
        <v>31.26</v>
      </c>
      <c r="DA181">
        <f>AJ181</f>
        <v>14.93</v>
      </c>
      <c r="DB181">
        <f t="shared" si="22"/>
        <v>0.31</v>
      </c>
      <c r="DC181">
        <f t="shared" si="23"/>
        <v>0.14000000000000001</v>
      </c>
    </row>
    <row r="182" spans="1:107">
      <c r="A182">
        <f>ROW(Source!A190)</f>
        <v>190</v>
      </c>
      <c r="B182">
        <v>35863109</v>
      </c>
      <c r="C182">
        <v>35866562</v>
      </c>
      <c r="D182">
        <v>18408066</v>
      </c>
      <c r="E182">
        <v>1</v>
      </c>
      <c r="F182">
        <v>1</v>
      </c>
      <c r="G182">
        <v>1</v>
      </c>
      <c r="H182">
        <v>1</v>
      </c>
      <c r="I182" t="s">
        <v>568</v>
      </c>
      <c r="J182" t="s">
        <v>3</v>
      </c>
      <c r="K182" t="s">
        <v>569</v>
      </c>
      <c r="L182">
        <v>1369</v>
      </c>
      <c r="N182">
        <v>1013</v>
      </c>
      <c r="O182" t="s">
        <v>561</v>
      </c>
      <c r="P182" t="s">
        <v>561</v>
      </c>
      <c r="Q182">
        <v>1</v>
      </c>
      <c r="W182">
        <v>0</v>
      </c>
      <c r="X182">
        <v>-886480961</v>
      </c>
      <c r="Y182">
        <v>17.89</v>
      </c>
      <c r="AA182">
        <v>0</v>
      </c>
      <c r="AB182">
        <v>0</v>
      </c>
      <c r="AC182">
        <v>0</v>
      </c>
      <c r="AD182">
        <v>256.16000000000003</v>
      </c>
      <c r="AE182">
        <v>0</v>
      </c>
      <c r="AF182">
        <v>0</v>
      </c>
      <c r="AG182">
        <v>0</v>
      </c>
      <c r="AH182">
        <v>256.16000000000003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3</v>
      </c>
      <c r="AT182">
        <v>17.89</v>
      </c>
      <c r="AU182" t="s">
        <v>3</v>
      </c>
      <c r="AV182">
        <v>1</v>
      </c>
      <c r="AW182">
        <v>2</v>
      </c>
      <c r="AX182">
        <v>35866566</v>
      </c>
      <c r="AY182">
        <v>1</v>
      </c>
      <c r="AZ182">
        <v>0</v>
      </c>
      <c r="BA182">
        <v>175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Y182*Source!I190</f>
        <v>0.35780000000000001</v>
      </c>
      <c r="CY182">
        <f>AD182</f>
        <v>256.16000000000003</v>
      </c>
      <c r="CZ182">
        <f>AH182</f>
        <v>256.16000000000003</v>
      </c>
      <c r="DA182">
        <f>AL182</f>
        <v>1</v>
      </c>
      <c r="DB182">
        <f t="shared" si="22"/>
        <v>4582.7</v>
      </c>
      <c r="DC182">
        <f t="shared" si="23"/>
        <v>0</v>
      </c>
    </row>
    <row r="183" spans="1:107">
      <c r="A183">
        <f>ROW(Source!A190)</f>
        <v>190</v>
      </c>
      <c r="B183">
        <v>35863109</v>
      </c>
      <c r="C183">
        <v>35866562</v>
      </c>
      <c r="D183">
        <v>121548</v>
      </c>
      <c r="E183">
        <v>1</v>
      </c>
      <c r="F183">
        <v>1</v>
      </c>
      <c r="G183">
        <v>1</v>
      </c>
      <c r="H183">
        <v>1</v>
      </c>
      <c r="I183" t="s">
        <v>35</v>
      </c>
      <c r="J183" t="s">
        <v>3</v>
      </c>
      <c r="K183" t="s">
        <v>562</v>
      </c>
      <c r="L183">
        <v>608254</v>
      </c>
      <c r="N183">
        <v>1013</v>
      </c>
      <c r="O183" t="s">
        <v>563</v>
      </c>
      <c r="P183" t="s">
        <v>563</v>
      </c>
      <c r="Q183">
        <v>1</v>
      </c>
      <c r="W183">
        <v>0</v>
      </c>
      <c r="X183">
        <v>-185737400</v>
      </c>
      <c r="Y183">
        <v>0.08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0.08</v>
      </c>
      <c r="AU183" t="s">
        <v>3</v>
      </c>
      <c r="AV183">
        <v>2</v>
      </c>
      <c r="AW183">
        <v>2</v>
      </c>
      <c r="AX183">
        <v>35866567</v>
      </c>
      <c r="AY183">
        <v>1</v>
      </c>
      <c r="AZ183">
        <v>0</v>
      </c>
      <c r="BA183">
        <v>176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Y183*Source!I190</f>
        <v>1.6000000000000001E-3</v>
      </c>
      <c r="CY183">
        <f>AD183</f>
        <v>0</v>
      </c>
      <c r="CZ183">
        <f>AH183</f>
        <v>0</v>
      </c>
      <c r="DA183">
        <f>AL183</f>
        <v>1</v>
      </c>
      <c r="DB183">
        <f t="shared" si="22"/>
        <v>0</v>
      </c>
      <c r="DC183">
        <f t="shared" si="23"/>
        <v>0</v>
      </c>
    </row>
    <row r="184" spans="1:107">
      <c r="A184">
        <f>ROW(Source!A190)</f>
        <v>190</v>
      </c>
      <c r="B184">
        <v>35863109</v>
      </c>
      <c r="C184">
        <v>35866562</v>
      </c>
      <c r="D184">
        <v>29172556</v>
      </c>
      <c r="E184">
        <v>1</v>
      </c>
      <c r="F184">
        <v>1</v>
      </c>
      <c r="G184">
        <v>1</v>
      </c>
      <c r="H184">
        <v>2</v>
      </c>
      <c r="I184" t="s">
        <v>564</v>
      </c>
      <c r="J184" t="s">
        <v>565</v>
      </c>
      <c r="K184" t="s">
        <v>566</v>
      </c>
      <c r="L184">
        <v>1368</v>
      </c>
      <c r="N184">
        <v>1011</v>
      </c>
      <c r="O184" t="s">
        <v>567</v>
      </c>
      <c r="P184" t="s">
        <v>567</v>
      </c>
      <c r="Q184">
        <v>1</v>
      </c>
      <c r="W184">
        <v>0</v>
      </c>
      <c r="X184">
        <v>-1302720870</v>
      </c>
      <c r="Y184">
        <v>0.08</v>
      </c>
      <c r="AA184">
        <v>0</v>
      </c>
      <c r="AB184">
        <v>466.71</v>
      </c>
      <c r="AC184">
        <v>446.18</v>
      </c>
      <c r="AD184">
        <v>0</v>
      </c>
      <c r="AE184">
        <v>0</v>
      </c>
      <c r="AF184">
        <v>31.26</v>
      </c>
      <c r="AG184">
        <v>13.5</v>
      </c>
      <c r="AH184">
        <v>0</v>
      </c>
      <c r="AI184">
        <v>1</v>
      </c>
      <c r="AJ184">
        <v>14.93</v>
      </c>
      <c r="AK184">
        <v>33.049999999999997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0.08</v>
      </c>
      <c r="AU184" t="s">
        <v>3</v>
      </c>
      <c r="AV184">
        <v>0</v>
      </c>
      <c r="AW184">
        <v>2</v>
      </c>
      <c r="AX184">
        <v>35866568</v>
      </c>
      <c r="AY184">
        <v>1</v>
      </c>
      <c r="AZ184">
        <v>0</v>
      </c>
      <c r="BA184">
        <v>177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Y184*Source!I190</f>
        <v>1.6000000000000001E-3</v>
      </c>
      <c r="CY184">
        <f>AB184</f>
        <v>466.71</v>
      </c>
      <c r="CZ184">
        <f>AF184</f>
        <v>31.26</v>
      </c>
      <c r="DA184">
        <f>AJ184</f>
        <v>14.93</v>
      </c>
      <c r="DB184">
        <f t="shared" si="22"/>
        <v>2.5</v>
      </c>
      <c r="DC184">
        <f t="shared" si="23"/>
        <v>1.08</v>
      </c>
    </row>
    <row r="185" spans="1:107">
      <c r="A185">
        <f>ROW(Source!A191)</f>
        <v>191</v>
      </c>
      <c r="B185">
        <v>35863109</v>
      </c>
      <c r="C185">
        <v>35866569</v>
      </c>
      <c r="D185">
        <v>18408066</v>
      </c>
      <c r="E185">
        <v>1</v>
      </c>
      <c r="F185">
        <v>1</v>
      </c>
      <c r="G185">
        <v>1</v>
      </c>
      <c r="H185">
        <v>1</v>
      </c>
      <c r="I185" t="s">
        <v>568</v>
      </c>
      <c r="J185" t="s">
        <v>3</v>
      </c>
      <c r="K185" t="s">
        <v>569</v>
      </c>
      <c r="L185">
        <v>1369</v>
      </c>
      <c r="N185">
        <v>1013</v>
      </c>
      <c r="O185" t="s">
        <v>561</v>
      </c>
      <c r="P185" t="s">
        <v>561</v>
      </c>
      <c r="Q185">
        <v>1</v>
      </c>
      <c r="W185">
        <v>0</v>
      </c>
      <c r="X185">
        <v>-886480961</v>
      </c>
      <c r="Y185">
        <v>179.3</v>
      </c>
      <c r="AA185">
        <v>0</v>
      </c>
      <c r="AB185">
        <v>0</v>
      </c>
      <c r="AC185">
        <v>0</v>
      </c>
      <c r="AD185">
        <v>256.16000000000003</v>
      </c>
      <c r="AE185">
        <v>0</v>
      </c>
      <c r="AF185">
        <v>0</v>
      </c>
      <c r="AG185">
        <v>0</v>
      </c>
      <c r="AH185">
        <v>256.16000000000003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3</v>
      </c>
      <c r="AT185">
        <v>179.3</v>
      </c>
      <c r="AU185" t="s">
        <v>3</v>
      </c>
      <c r="AV185">
        <v>1</v>
      </c>
      <c r="AW185">
        <v>2</v>
      </c>
      <c r="AX185">
        <v>35866575</v>
      </c>
      <c r="AY185">
        <v>1</v>
      </c>
      <c r="AZ185">
        <v>0</v>
      </c>
      <c r="BA185">
        <v>178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Y185*Source!I191</f>
        <v>3.5860000000000003</v>
      </c>
      <c r="CY185">
        <f>AD185</f>
        <v>256.16000000000003</v>
      </c>
      <c r="CZ185">
        <f>AH185</f>
        <v>256.16000000000003</v>
      </c>
      <c r="DA185">
        <f>AL185</f>
        <v>1</v>
      </c>
      <c r="DB185">
        <f t="shared" si="22"/>
        <v>45929.49</v>
      </c>
      <c r="DC185">
        <f t="shared" si="23"/>
        <v>0</v>
      </c>
    </row>
    <row r="186" spans="1:107">
      <c r="A186">
        <f>ROW(Source!A191)</f>
        <v>191</v>
      </c>
      <c r="B186">
        <v>35863109</v>
      </c>
      <c r="C186">
        <v>35866569</v>
      </c>
      <c r="D186">
        <v>121548</v>
      </c>
      <c r="E186">
        <v>1</v>
      </c>
      <c r="F186">
        <v>1</v>
      </c>
      <c r="G186">
        <v>1</v>
      </c>
      <c r="H186">
        <v>1</v>
      </c>
      <c r="I186" t="s">
        <v>35</v>
      </c>
      <c r="J186" t="s">
        <v>3</v>
      </c>
      <c r="K186" t="s">
        <v>562</v>
      </c>
      <c r="L186">
        <v>608254</v>
      </c>
      <c r="N186">
        <v>1013</v>
      </c>
      <c r="O186" t="s">
        <v>563</v>
      </c>
      <c r="P186" t="s">
        <v>563</v>
      </c>
      <c r="Q186">
        <v>1</v>
      </c>
      <c r="W186">
        <v>0</v>
      </c>
      <c r="X186">
        <v>-185737400</v>
      </c>
      <c r="Y186">
        <v>3.97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3</v>
      </c>
      <c r="AT186">
        <v>3.97</v>
      </c>
      <c r="AU186" t="s">
        <v>3</v>
      </c>
      <c r="AV186">
        <v>2</v>
      </c>
      <c r="AW186">
        <v>2</v>
      </c>
      <c r="AX186">
        <v>35866576</v>
      </c>
      <c r="AY186">
        <v>1</v>
      </c>
      <c r="AZ186">
        <v>0</v>
      </c>
      <c r="BA186">
        <v>179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Y186*Source!I191</f>
        <v>7.9400000000000012E-2</v>
      </c>
      <c r="CY186">
        <f>AD186</f>
        <v>0</v>
      </c>
      <c r="CZ186">
        <f>AH186</f>
        <v>0</v>
      </c>
      <c r="DA186">
        <f>AL186</f>
        <v>1</v>
      </c>
      <c r="DB186">
        <f t="shared" si="22"/>
        <v>0</v>
      </c>
      <c r="DC186">
        <f t="shared" si="23"/>
        <v>0</v>
      </c>
    </row>
    <row r="187" spans="1:107">
      <c r="A187">
        <f>ROW(Source!A191)</f>
        <v>191</v>
      </c>
      <c r="B187">
        <v>35863109</v>
      </c>
      <c r="C187">
        <v>35866569</v>
      </c>
      <c r="D187">
        <v>29172710</v>
      </c>
      <c r="E187">
        <v>1</v>
      </c>
      <c r="F187">
        <v>1</v>
      </c>
      <c r="G187">
        <v>1</v>
      </c>
      <c r="H187">
        <v>2</v>
      </c>
      <c r="I187" t="s">
        <v>570</v>
      </c>
      <c r="J187" t="s">
        <v>571</v>
      </c>
      <c r="K187" t="s">
        <v>572</v>
      </c>
      <c r="L187">
        <v>1368</v>
      </c>
      <c r="N187">
        <v>1011</v>
      </c>
      <c r="O187" t="s">
        <v>567</v>
      </c>
      <c r="P187" t="s">
        <v>567</v>
      </c>
      <c r="Q187">
        <v>1</v>
      </c>
      <c r="W187">
        <v>0</v>
      </c>
      <c r="X187">
        <v>-1676841219</v>
      </c>
      <c r="Y187">
        <v>3.97</v>
      </c>
      <c r="AA187">
        <v>0</v>
      </c>
      <c r="AB187">
        <v>539.16</v>
      </c>
      <c r="AC187">
        <v>332.48</v>
      </c>
      <c r="AD187">
        <v>0</v>
      </c>
      <c r="AE187">
        <v>0</v>
      </c>
      <c r="AF187">
        <v>46.56</v>
      </c>
      <c r="AG187">
        <v>10.06</v>
      </c>
      <c r="AH187">
        <v>0</v>
      </c>
      <c r="AI187">
        <v>1</v>
      </c>
      <c r="AJ187">
        <v>11.58</v>
      </c>
      <c r="AK187">
        <v>33.049999999999997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3.97</v>
      </c>
      <c r="AU187" t="s">
        <v>3</v>
      </c>
      <c r="AV187">
        <v>0</v>
      </c>
      <c r="AW187">
        <v>2</v>
      </c>
      <c r="AX187">
        <v>35866577</v>
      </c>
      <c r="AY187">
        <v>1</v>
      </c>
      <c r="AZ187">
        <v>0</v>
      </c>
      <c r="BA187">
        <v>180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Y187*Source!I191</f>
        <v>7.9400000000000012E-2</v>
      </c>
      <c r="CY187">
        <f>AB187</f>
        <v>539.16</v>
      </c>
      <c r="CZ187">
        <f>AF187</f>
        <v>46.56</v>
      </c>
      <c r="DA187">
        <f>AJ187</f>
        <v>11.58</v>
      </c>
      <c r="DB187">
        <f t="shared" si="22"/>
        <v>184.84</v>
      </c>
      <c r="DC187">
        <f t="shared" si="23"/>
        <v>39.94</v>
      </c>
    </row>
    <row r="188" spans="1:107">
      <c r="A188">
        <f>ROW(Source!A191)</f>
        <v>191</v>
      </c>
      <c r="B188">
        <v>35863109</v>
      </c>
      <c r="C188">
        <v>35866569</v>
      </c>
      <c r="D188">
        <v>29174533</v>
      </c>
      <c r="E188">
        <v>1</v>
      </c>
      <c r="F188">
        <v>1</v>
      </c>
      <c r="G188">
        <v>1</v>
      </c>
      <c r="H188">
        <v>2</v>
      </c>
      <c r="I188" t="s">
        <v>573</v>
      </c>
      <c r="J188" t="s">
        <v>574</v>
      </c>
      <c r="K188" t="s">
        <v>575</v>
      </c>
      <c r="L188">
        <v>1368</v>
      </c>
      <c r="N188">
        <v>1011</v>
      </c>
      <c r="O188" t="s">
        <v>567</v>
      </c>
      <c r="P188" t="s">
        <v>567</v>
      </c>
      <c r="Q188">
        <v>1</v>
      </c>
      <c r="W188">
        <v>0</v>
      </c>
      <c r="X188">
        <v>1235896746</v>
      </c>
      <c r="Y188">
        <v>7.93</v>
      </c>
      <c r="AA188">
        <v>0</v>
      </c>
      <c r="AB188">
        <v>5.0599999999999996</v>
      </c>
      <c r="AC188">
        <v>0</v>
      </c>
      <c r="AD188">
        <v>0</v>
      </c>
      <c r="AE188">
        <v>0</v>
      </c>
      <c r="AF188">
        <v>1.53</v>
      </c>
      <c r="AG188">
        <v>0</v>
      </c>
      <c r="AH188">
        <v>0</v>
      </c>
      <c r="AI188">
        <v>1</v>
      </c>
      <c r="AJ188">
        <v>3.31</v>
      </c>
      <c r="AK188">
        <v>33.049999999999997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7.93</v>
      </c>
      <c r="AU188" t="s">
        <v>3</v>
      </c>
      <c r="AV188">
        <v>0</v>
      </c>
      <c r="AW188">
        <v>2</v>
      </c>
      <c r="AX188">
        <v>35866578</v>
      </c>
      <c r="AY188">
        <v>1</v>
      </c>
      <c r="AZ188">
        <v>0</v>
      </c>
      <c r="BA188">
        <v>181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Y188*Source!I191</f>
        <v>0.15859999999999999</v>
      </c>
      <c r="CY188">
        <f>AB188</f>
        <v>5.0599999999999996</v>
      </c>
      <c r="CZ188">
        <f>AF188</f>
        <v>1.53</v>
      </c>
      <c r="DA188">
        <f>AJ188</f>
        <v>3.31</v>
      </c>
      <c r="DB188">
        <f t="shared" si="22"/>
        <v>12.13</v>
      </c>
      <c r="DC188">
        <f t="shared" si="23"/>
        <v>0</v>
      </c>
    </row>
    <row r="189" spans="1:107">
      <c r="A189">
        <f>ROW(Source!A191)</f>
        <v>191</v>
      </c>
      <c r="B189">
        <v>35863109</v>
      </c>
      <c r="C189">
        <v>35866569</v>
      </c>
      <c r="D189">
        <v>29164349</v>
      </c>
      <c r="E189">
        <v>1</v>
      </c>
      <c r="F189">
        <v>1</v>
      </c>
      <c r="G189">
        <v>1</v>
      </c>
      <c r="H189">
        <v>3</v>
      </c>
      <c r="I189" t="s">
        <v>28</v>
      </c>
      <c r="J189" t="s">
        <v>31</v>
      </c>
      <c r="K189" t="s">
        <v>29</v>
      </c>
      <c r="L189">
        <v>1348</v>
      </c>
      <c r="N189">
        <v>1009</v>
      </c>
      <c r="O189" t="s">
        <v>30</v>
      </c>
      <c r="P189" t="s">
        <v>30</v>
      </c>
      <c r="Q189">
        <v>1000</v>
      </c>
      <c r="W189">
        <v>0</v>
      </c>
      <c r="X189">
        <v>-304821490</v>
      </c>
      <c r="Y189">
        <v>10.5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0</v>
      </c>
      <c r="AP189">
        <v>0</v>
      </c>
      <c r="AQ189">
        <v>0</v>
      </c>
      <c r="AR189">
        <v>0</v>
      </c>
      <c r="AS189" t="s">
        <v>3</v>
      </c>
      <c r="AT189">
        <v>10.5</v>
      </c>
      <c r="AU189" t="s">
        <v>3</v>
      </c>
      <c r="AV189">
        <v>0</v>
      </c>
      <c r="AW189">
        <v>2</v>
      </c>
      <c r="AX189">
        <v>35866579</v>
      </c>
      <c r="AY189">
        <v>1</v>
      </c>
      <c r="AZ189">
        <v>0</v>
      </c>
      <c r="BA189">
        <v>182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Y189*Source!I191</f>
        <v>0.21</v>
      </c>
      <c r="CY189">
        <f>AA189</f>
        <v>0</v>
      </c>
      <c r="CZ189">
        <f>AE189</f>
        <v>0</v>
      </c>
      <c r="DA189">
        <f>AI189</f>
        <v>1</v>
      </c>
      <c r="DB189">
        <f t="shared" si="22"/>
        <v>0</v>
      </c>
      <c r="DC189">
        <f t="shared" si="23"/>
        <v>0</v>
      </c>
    </row>
    <row r="190" spans="1:107">
      <c r="A190">
        <f>ROW(Source!A230)</f>
        <v>230</v>
      </c>
      <c r="B190">
        <v>35863109</v>
      </c>
      <c r="C190">
        <v>35866581</v>
      </c>
      <c r="D190">
        <v>18407150</v>
      </c>
      <c r="E190">
        <v>1</v>
      </c>
      <c r="F190">
        <v>1</v>
      </c>
      <c r="G190">
        <v>1</v>
      </c>
      <c r="H190">
        <v>1</v>
      </c>
      <c r="I190" t="s">
        <v>576</v>
      </c>
      <c r="J190" t="s">
        <v>3</v>
      </c>
      <c r="K190" t="s">
        <v>577</v>
      </c>
      <c r="L190">
        <v>1369</v>
      </c>
      <c r="N190">
        <v>1013</v>
      </c>
      <c r="O190" t="s">
        <v>561</v>
      </c>
      <c r="P190" t="s">
        <v>561</v>
      </c>
      <c r="Q190">
        <v>1</v>
      </c>
      <c r="W190">
        <v>0</v>
      </c>
      <c r="X190">
        <v>-931037793</v>
      </c>
      <c r="Y190">
        <v>24.368500000000001</v>
      </c>
      <c r="AA190">
        <v>0</v>
      </c>
      <c r="AB190">
        <v>0</v>
      </c>
      <c r="AC190">
        <v>0</v>
      </c>
      <c r="AD190">
        <v>272.45</v>
      </c>
      <c r="AE190">
        <v>0</v>
      </c>
      <c r="AF190">
        <v>0</v>
      </c>
      <c r="AG190">
        <v>0</v>
      </c>
      <c r="AH190">
        <v>272.45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1</v>
      </c>
      <c r="AQ190">
        <v>0</v>
      </c>
      <c r="AR190">
        <v>0</v>
      </c>
      <c r="AS190" t="s">
        <v>3</v>
      </c>
      <c r="AT190">
        <v>21.19</v>
      </c>
      <c r="AU190" t="s">
        <v>134</v>
      </c>
      <c r="AV190">
        <v>1</v>
      </c>
      <c r="AW190">
        <v>2</v>
      </c>
      <c r="AX190">
        <v>35866589</v>
      </c>
      <c r="AY190">
        <v>1</v>
      </c>
      <c r="AZ190">
        <v>0</v>
      </c>
      <c r="BA190">
        <v>183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Y190*Source!I230</f>
        <v>0.56047550000000002</v>
      </c>
      <c r="CY190">
        <f>AD190</f>
        <v>272.45</v>
      </c>
      <c r="CZ190">
        <f>AH190</f>
        <v>272.45</v>
      </c>
      <c r="DA190">
        <f>AL190</f>
        <v>1</v>
      </c>
      <c r="DB190">
        <f>ROUND((ROUND(AT190*CZ190,2)*1.15),2)</f>
        <v>6639.2</v>
      </c>
      <c r="DC190">
        <f>ROUND((ROUND(AT190*AG190,2)*1.15),2)</f>
        <v>0</v>
      </c>
    </row>
    <row r="191" spans="1:107">
      <c r="A191">
        <f>ROW(Source!A230)</f>
        <v>230</v>
      </c>
      <c r="B191">
        <v>35863109</v>
      </c>
      <c r="C191">
        <v>35866581</v>
      </c>
      <c r="D191">
        <v>121548</v>
      </c>
      <c r="E191">
        <v>1</v>
      </c>
      <c r="F191">
        <v>1</v>
      </c>
      <c r="G191">
        <v>1</v>
      </c>
      <c r="H191">
        <v>1</v>
      </c>
      <c r="I191" t="s">
        <v>35</v>
      </c>
      <c r="J191" t="s">
        <v>3</v>
      </c>
      <c r="K191" t="s">
        <v>562</v>
      </c>
      <c r="L191">
        <v>608254</v>
      </c>
      <c r="N191">
        <v>1013</v>
      </c>
      <c r="O191" t="s">
        <v>563</v>
      </c>
      <c r="P191" t="s">
        <v>563</v>
      </c>
      <c r="Q191">
        <v>1</v>
      </c>
      <c r="W191">
        <v>0</v>
      </c>
      <c r="X191">
        <v>-185737400</v>
      </c>
      <c r="Y191">
        <v>0.05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1</v>
      </c>
      <c r="AQ191">
        <v>0</v>
      </c>
      <c r="AR191">
        <v>0</v>
      </c>
      <c r="AS191" t="s">
        <v>3</v>
      </c>
      <c r="AT191">
        <v>0.04</v>
      </c>
      <c r="AU191" t="s">
        <v>133</v>
      </c>
      <c r="AV191">
        <v>2</v>
      </c>
      <c r="AW191">
        <v>2</v>
      </c>
      <c r="AX191">
        <v>35866590</v>
      </c>
      <c r="AY191">
        <v>1</v>
      </c>
      <c r="AZ191">
        <v>0</v>
      </c>
      <c r="BA191">
        <v>184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Y191*Source!I230</f>
        <v>1.15E-3</v>
      </c>
      <c r="CY191">
        <f>AD191</f>
        <v>0</v>
      </c>
      <c r="CZ191">
        <f>AH191</f>
        <v>0</v>
      </c>
      <c r="DA191">
        <f>AL191</f>
        <v>1</v>
      </c>
      <c r="DB191">
        <f>ROUND((ROUND(AT191*CZ191,2)*1.25),2)</f>
        <v>0</v>
      </c>
      <c r="DC191">
        <f>ROUND((ROUND(AT191*AG191,2)*1.25),2)</f>
        <v>0</v>
      </c>
    </row>
    <row r="192" spans="1:107">
      <c r="A192">
        <f>ROW(Source!A230)</f>
        <v>230</v>
      </c>
      <c r="B192">
        <v>35863109</v>
      </c>
      <c r="C192">
        <v>35866581</v>
      </c>
      <c r="D192">
        <v>29172556</v>
      </c>
      <c r="E192">
        <v>1</v>
      </c>
      <c r="F192">
        <v>1</v>
      </c>
      <c r="G192">
        <v>1</v>
      </c>
      <c r="H192">
        <v>2</v>
      </c>
      <c r="I192" t="s">
        <v>564</v>
      </c>
      <c r="J192" t="s">
        <v>565</v>
      </c>
      <c r="K192" t="s">
        <v>566</v>
      </c>
      <c r="L192">
        <v>1368</v>
      </c>
      <c r="N192">
        <v>1011</v>
      </c>
      <c r="O192" t="s">
        <v>567</v>
      </c>
      <c r="P192" t="s">
        <v>567</v>
      </c>
      <c r="Q192">
        <v>1</v>
      </c>
      <c r="W192">
        <v>0</v>
      </c>
      <c r="X192">
        <v>-1302720870</v>
      </c>
      <c r="Y192">
        <v>0.05</v>
      </c>
      <c r="AA192">
        <v>0</v>
      </c>
      <c r="AB192">
        <v>466.71</v>
      </c>
      <c r="AC192">
        <v>446.18</v>
      </c>
      <c r="AD192">
        <v>0</v>
      </c>
      <c r="AE192">
        <v>0</v>
      </c>
      <c r="AF192">
        <v>31.26</v>
      </c>
      <c r="AG192">
        <v>13.5</v>
      </c>
      <c r="AH192">
        <v>0</v>
      </c>
      <c r="AI192">
        <v>1</v>
      </c>
      <c r="AJ192">
        <v>14.93</v>
      </c>
      <c r="AK192">
        <v>33.049999999999997</v>
      </c>
      <c r="AL192">
        <v>1</v>
      </c>
      <c r="AN192">
        <v>0</v>
      </c>
      <c r="AO192">
        <v>1</v>
      </c>
      <c r="AP192">
        <v>1</v>
      </c>
      <c r="AQ192">
        <v>0</v>
      </c>
      <c r="AR192">
        <v>0</v>
      </c>
      <c r="AS192" t="s">
        <v>3</v>
      </c>
      <c r="AT192">
        <v>0.04</v>
      </c>
      <c r="AU192" t="s">
        <v>133</v>
      </c>
      <c r="AV192">
        <v>0</v>
      </c>
      <c r="AW192">
        <v>2</v>
      </c>
      <c r="AX192">
        <v>35866591</v>
      </c>
      <c r="AY192">
        <v>1</v>
      </c>
      <c r="AZ192">
        <v>0</v>
      </c>
      <c r="BA192">
        <v>185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Y192*Source!I230</f>
        <v>1.15E-3</v>
      </c>
      <c r="CY192">
        <f>AB192</f>
        <v>466.71</v>
      </c>
      <c r="CZ192">
        <f>AF192</f>
        <v>31.26</v>
      </c>
      <c r="DA192">
        <f>AJ192</f>
        <v>14.93</v>
      </c>
      <c r="DB192">
        <f>ROUND((ROUND(AT192*CZ192,2)*1.25),2)</f>
        <v>1.56</v>
      </c>
      <c r="DC192">
        <f>ROUND((ROUND(AT192*AG192,2)*1.25),2)</f>
        <v>0.68</v>
      </c>
    </row>
    <row r="193" spans="1:107">
      <c r="A193">
        <f>ROW(Source!A230)</f>
        <v>230</v>
      </c>
      <c r="B193">
        <v>35863109</v>
      </c>
      <c r="C193">
        <v>35866581</v>
      </c>
      <c r="D193">
        <v>29174913</v>
      </c>
      <c r="E193">
        <v>1</v>
      </c>
      <c r="F193">
        <v>1</v>
      </c>
      <c r="G193">
        <v>1</v>
      </c>
      <c r="H193">
        <v>2</v>
      </c>
      <c r="I193" t="s">
        <v>578</v>
      </c>
      <c r="J193" t="s">
        <v>579</v>
      </c>
      <c r="K193" t="s">
        <v>580</v>
      </c>
      <c r="L193">
        <v>1368</v>
      </c>
      <c r="N193">
        <v>1011</v>
      </c>
      <c r="O193" t="s">
        <v>567</v>
      </c>
      <c r="P193" t="s">
        <v>567</v>
      </c>
      <c r="Q193">
        <v>1</v>
      </c>
      <c r="W193">
        <v>0</v>
      </c>
      <c r="X193">
        <v>458544584</v>
      </c>
      <c r="Y193">
        <v>0.1875</v>
      </c>
      <c r="AA193">
        <v>0</v>
      </c>
      <c r="AB193">
        <v>932.72</v>
      </c>
      <c r="AC193">
        <v>383.38</v>
      </c>
      <c r="AD193">
        <v>0</v>
      </c>
      <c r="AE193">
        <v>0</v>
      </c>
      <c r="AF193">
        <v>87.17</v>
      </c>
      <c r="AG193">
        <v>11.6</v>
      </c>
      <c r="AH193">
        <v>0</v>
      </c>
      <c r="AI193">
        <v>1</v>
      </c>
      <c r="AJ193">
        <v>10.7</v>
      </c>
      <c r="AK193">
        <v>33.049999999999997</v>
      </c>
      <c r="AL193">
        <v>1</v>
      </c>
      <c r="AN193">
        <v>0</v>
      </c>
      <c r="AO193">
        <v>1</v>
      </c>
      <c r="AP193">
        <v>1</v>
      </c>
      <c r="AQ193">
        <v>0</v>
      </c>
      <c r="AR193">
        <v>0</v>
      </c>
      <c r="AS193" t="s">
        <v>3</v>
      </c>
      <c r="AT193">
        <v>0.15</v>
      </c>
      <c r="AU193" t="s">
        <v>133</v>
      </c>
      <c r="AV193">
        <v>0</v>
      </c>
      <c r="AW193">
        <v>2</v>
      </c>
      <c r="AX193">
        <v>35866592</v>
      </c>
      <c r="AY193">
        <v>1</v>
      </c>
      <c r="AZ193">
        <v>0</v>
      </c>
      <c r="BA193">
        <v>186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Y193*Source!I230</f>
        <v>4.3125000000000004E-3</v>
      </c>
      <c r="CY193">
        <f>AB193</f>
        <v>932.72</v>
      </c>
      <c r="CZ193">
        <f>AF193</f>
        <v>87.17</v>
      </c>
      <c r="DA193">
        <f>AJ193</f>
        <v>10.7</v>
      </c>
      <c r="DB193">
        <f>ROUND((ROUND(AT193*CZ193,2)*1.25),2)</f>
        <v>16.350000000000001</v>
      </c>
      <c r="DC193">
        <f>ROUND((ROUND(AT193*AG193,2)*1.25),2)</f>
        <v>2.1800000000000002</v>
      </c>
    </row>
    <row r="194" spans="1:107">
      <c r="A194">
        <f>ROW(Source!A230)</f>
        <v>230</v>
      </c>
      <c r="B194">
        <v>35863109</v>
      </c>
      <c r="C194">
        <v>35866581</v>
      </c>
      <c r="D194">
        <v>29108696</v>
      </c>
      <c r="E194">
        <v>1</v>
      </c>
      <c r="F194">
        <v>1</v>
      </c>
      <c r="G194">
        <v>1</v>
      </c>
      <c r="H194">
        <v>3</v>
      </c>
      <c r="I194" t="s">
        <v>581</v>
      </c>
      <c r="J194" t="s">
        <v>582</v>
      </c>
      <c r="K194" t="s">
        <v>583</v>
      </c>
      <c r="L194">
        <v>1354</v>
      </c>
      <c r="N194">
        <v>1010</v>
      </c>
      <c r="O194" t="s">
        <v>237</v>
      </c>
      <c r="P194" t="s">
        <v>237</v>
      </c>
      <c r="Q194">
        <v>1</v>
      </c>
      <c r="W194">
        <v>0</v>
      </c>
      <c r="X194">
        <v>2109155817</v>
      </c>
      <c r="Y194">
        <v>56.6</v>
      </c>
      <c r="AA194">
        <v>310.51</v>
      </c>
      <c r="AB194">
        <v>0</v>
      </c>
      <c r="AC194">
        <v>0</v>
      </c>
      <c r="AD194">
        <v>0</v>
      </c>
      <c r="AE194">
        <v>67.209999999999994</v>
      </c>
      <c r="AF194">
        <v>0</v>
      </c>
      <c r="AG194">
        <v>0</v>
      </c>
      <c r="AH194">
        <v>0</v>
      </c>
      <c r="AI194">
        <v>4.62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3</v>
      </c>
      <c r="AT194">
        <v>56.6</v>
      </c>
      <c r="AU194" t="s">
        <v>3</v>
      </c>
      <c r="AV194">
        <v>0</v>
      </c>
      <c r="AW194">
        <v>2</v>
      </c>
      <c r="AX194">
        <v>35866593</v>
      </c>
      <c r="AY194">
        <v>1</v>
      </c>
      <c r="AZ194">
        <v>0</v>
      </c>
      <c r="BA194">
        <v>187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Y194*Source!I230</f>
        <v>1.3018000000000001</v>
      </c>
      <c r="CY194">
        <f>AA194</f>
        <v>310.51</v>
      </c>
      <c r="CZ194">
        <f>AE194</f>
        <v>67.209999999999994</v>
      </c>
      <c r="DA194">
        <f>AI194</f>
        <v>4.62</v>
      </c>
      <c r="DB194">
        <f>ROUND(ROUND(AT194*CZ194,2),2)</f>
        <v>3804.09</v>
      </c>
      <c r="DC194">
        <f>ROUND(ROUND(AT194*AG194,2),2)</f>
        <v>0</v>
      </c>
    </row>
    <row r="195" spans="1:107">
      <c r="A195">
        <f>ROW(Source!A230)</f>
        <v>230</v>
      </c>
      <c r="B195">
        <v>35863109</v>
      </c>
      <c r="C195">
        <v>35866581</v>
      </c>
      <c r="D195">
        <v>29109720</v>
      </c>
      <c r="E195">
        <v>1</v>
      </c>
      <c r="F195">
        <v>1</v>
      </c>
      <c r="G195">
        <v>1</v>
      </c>
      <c r="H195">
        <v>3</v>
      </c>
      <c r="I195" t="s">
        <v>140</v>
      </c>
      <c r="J195" t="s">
        <v>143</v>
      </c>
      <c r="K195" t="s">
        <v>141</v>
      </c>
      <c r="L195">
        <v>1301</v>
      </c>
      <c r="N195">
        <v>1003</v>
      </c>
      <c r="O195" t="s">
        <v>142</v>
      </c>
      <c r="P195" t="s">
        <v>142</v>
      </c>
      <c r="Q195">
        <v>1</v>
      </c>
      <c r="W195">
        <v>0</v>
      </c>
      <c r="X195">
        <v>-716496253</v>
      </c>
      <c r="Y195">
        <v>100</v>
      </c>
      <c r="AA195">
        <v>108.23</v>
      </c>
      <c r="AB195">
        <v>0</v>
      </c>
      <c r="AC195">
        <v>0</v>
      </c>
      <c r="AD195">
        <v>0</v>
      </c>
      <c r="AE195">
        <v>131.99</v>
      </c>
      <c r="AF195">
        <v>0</v>
      </c>
      <c r="AG195">
        <v>0</v>
      </c>
      <c r="AH195">
        <v>0</v>
      </c>
      <c r="AI195">
        <v>0.82</v>
      </c>
      <c r="AJ195">
        <v>1</v>
      </c>
      <c r="AK195">
        <v>1</v>
      </c>
      <c r="AL195">
        <v>1</v>
      </c>
      <c r="AN195">
        <v>0</v>
      </c>
      <c r="AO195">
        <v>0</v>
      </c>
      <c r="AP195">
        <v>0</v>
      </c>
      <c r="AQ195">
        <v>0</v>
      </c>
      <c r="AR195">
        <v>0</v>
      </c>
      <c r="AS195" t="s">
        <v>3</v>
      </c>
      <c r="AT195">
        <v>100</v>
      </c>
      <c r="AU195" t="s">
        <v>3</v>
      </c>
      <c r="AV195">
        <v>0</v>
      </c>
      <c r="AW195">
        <v>1</v>
      </c>
      <c r="AX195">
        <v>-1</v>
      </c>
      <c r="AY195">
        <v>0</v>
      </c>
      <c r="AZ195">
        <v>0</v>
      </c>
      <c r="BA195" t="s">
        <v>3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Y195*Source!I230</f>
        <v>2.2999999999999998</v>
      </c>
      <c r="CY195">
        <f>AA195</f>
        <v>108.23</v>
      </c>
      <c r="CZ195">
        <f>AE195</f>
        <v>131.99</v>
      </c>
      <c r="DA195">
        <f>AI195</f>
        <v>0.82</v>
      </c>
      <c r="DB195">
        <f>ROUND(ROUND(AT195*CZ195,2),2)</f>
        <v>13199</v>
      </c>
      <c r="DC195">
        <f>ROUND(ROUND(AT195*AG195,2),2)</f>
        <v>0</v>
      </c>
    </row>
    <row r="196" spans="1:107">
      <c r="A196">
        <f>ROW(Source!A230)</f>
        <v>230</v>
      </c>
      <c r="B196">
        <v>35863109</v>
      </c>
      <c r="C196">
        <v>35866581</v>
      </c>
      <c r="D196">
        <v>29115197</v>
      </c>
      <c r="E196">
        <v>1</v>
      </c>
      <c r="F196">
        <v>1</v>
      </c>
      <c r="G196">
        <v>1</v>
      </c>
      <c r="H196">
        <v>3</v>
      </c>
      <c r="I196" t="s">
        <v>584</v>
      </c>
      <c r="J196" t="s">
        <v>585</v>
      </c>
      <c r="K196" t="s">
        <v>586</v>
      </c>
      <c r="L196">
        <v>1354</v>
      </c>
      <c r="N196">
        <v>1010</v>
      </c>
      <c r="O196" t="s">
        <v>237</v>
      </c>
      <c r="P196" t="s">
        <v>237</v>
      </c>
      <c r="Q196">
        <v>1</v>
      </c>
      <c r="W196">
        <v>0</v>
      </c>
      <c r="X196">
        <v>-1208533646</v>
      </c>
      <c r="Y196">
        <v>400</v>
      </c>
      <c r="AA196">
        <v>3.65</v>
      </c>
      <c r="AB196">
        <v>0</v>
      </c>
      <c r="AC196">
        <v>0</v>
      </c>
      <c r="AD196">
        <v>0</v>
      </c>
      <c r="AE196">
        <v>0.5</v>
      </c>
      <c r="AF196">
        <v>0</v>
      </c>
      <c r="AG196">
        <v>0</v>
      </c>
      <c r="AH196">
        <v>0</v>
      </c>
      <c r="AI196">
        <v>7.29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400</v>
      </c>
      <c r="AU196" t="s">
        <v>3</v>
      </c>
      <c r="AV196">
        <v>0</v>
      </c>
      <c r="AW196">
        <v>2</v>
      </c>
      <c r="AX196">
        <v>35866595</v>
      </c>
      <c r="AY196">
        <v>1</v>
      </c>
      <c r="AZ196">
        <v>0</v>
      </c>
      <c r="BA196">
        <v>189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Y196*Source!I230</f>
        <v>9.1999999999999993</v>
      </c>
      <c r="CY196">
        <f>AA196</f>
        <v>3.65</v>
      </c>
      <c r="CZ196">
        <f>AE196</f>
        <v>0.5</v>
      </c>
      <c r="DA196">
        <f>AI196</f>
        <v>7.29</v>
      </c>
      <c r="DB196">
        <f>ROUND(ROUND(AT196*CZ196,2),2)</f>
        <v>200</v>
      </c>
      <c r="DC196">
        <f>ROUND(ROUND(AT196*AG196,2),2)</f>
        <v>0</v>
      </c>
    </row>
    <row r="197" spans="1:107">
      <c r="A197">
        <f>ROW(Source!A232)</f>
        <v>232</v>
      </c>
      <c r="B197">
        <v>35863109</v>
      </c>
      <c r="C197">
        <v>35866597</v>
      </c>
      <c r="D197">
        <v>18413230</v>
      </c>
      <c r="E197">
        <v>1</v>
      </c>
      <c r="F197">
        <v>1</v>
      </c>
      <c r="G197">
        <v>1</v>
      </c>
      <c r="H197">
        <v>1</v>
      </c>
      <c r="I197" t="s">
        <v>587</v>
      </c>
      <c r="J197" t="s">
        <v>3</v>
      </c>
      <c r="K197" t="s">
        <v>588</v>
      </c>
      <c r="L197">
        <v>1369</v>
      </c>
      <c r="N197">
        <v>1013</v>
      </c>
      <c r="O197" t="s">
        <v>561</v>
      </c>
      <c r="P197" t="s">
        <v>561</v>
      </c>
      <c r="Q197">
        <v>1</v>
      </c>
      <c r="W197">
        <v>0</v>
      </c>
      <c r="X197">
        <v>355262106</v>
      </c>
      <c r="Y197">
        <v>191.44049999999999</v>
      </c>
      <c r="AA197">
        <v>0</v>
      </c>
      <c r="AB197">
        <v>0</v>
      </c>
      <c r="AC197">
        <v>0</v>
      </c>
      <c r="AD197">
        <v>293.22000000000003</v>
      </c>
      <c r="AE197">
        <v>0</v>
      </c>
      <c r="AF197">
        <v>0</v>
      </c>
      <c r="AG197">
        <v>0</v>
      </c>
      <c r="AH197">
        <v>293.22000000000003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1</v>
      </c>
      <c r="AQ197">
        <v>0</v>
      </c>
      <c r="AR197">
        <v>0</v>
      </c>
      <c r="AS197" t="s">
        <v>3</v>
      </c>
      <c r="AT197">
        <v>166.47</v>
      </c>
      <c r="AU197" t="s">
        <v>134</v>
      </c>
      <c r="AV197">
        <v>1</v>
      </c>
      <c r="AW197">
        <v>2</v>
      </c>
      <c r="AX197">
        <v>35866607</v>
      </c>
      <c r="AY197">
        <v>1</v>
      </c>
      <c r="AZ197">
        <v>0</v>
      </c>
      <c r="BA197">
        <v>190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Y197*Source!I232</f>
        <v>2.2972859999999997</v>
      </c>
      <c r="CY197">
        <f>AD197</f>
        <v>293.22000000000003</v>
      </c>
      <c r="CZ197">
        <f>AH197</f>
        <v>293.22000000000003</v>
      </c>
      <c r="DA197">
        <f>AL197</f>
        <v>1</v>
      </c>
      <c r="DB197">
        <f>ROUND((ROUND(AT197*CZ197,2)*1.15),2)</f>
        <v>56134.18</v>
      </c>
      <c r="DC197">
        <f>ROUND((ROUND(AT197*AG197,2)*1.15),2)</f>
        <v>0</v>
      </c>
    </row>
    <row r="198" spans="1:107">
      <c r="A198">
        <f>ROW(Source!A232)</f>
        <v>232</v>
      </c>
      <c r="B198">
        <v>35863109</v>
      </c>
      <c r="C198">
        <v>35866597</v>
      </c>
      <c r="D198">
        <v>121548</v>
      </c>
      <c r="E198">
        <v>1</v>
      </c>
      <c r="F198">
        <v>1</v>
      </c>
      <c r="G198">
        <v>1</v>
      </c>
      <c r="H198">
        <v>1</v>
      </c>
      <c r="I198" t="s">
        <v>35</v>
      </c>
      <c r="J198" t="s">
        <v>3</v>
      </c>
      <c r="K198" t="s">
        <v>562</v>
      </c>
      <c r="L198">
        <v>608254</v>
      </c>
      <c r="N198">
        <v>1013</v>
      </c>
      <c r="O198" t="s">
        <v>563</v>
      </c>
      <c r="P198" t="s">
        <v>563</v>
      </c>
      <c r="Q198">
        <v>1</v>
      </c>
      <c r="W198">
        <v>0</v>
      </c>
      <c r="X198">
        <v>-185737400</v>
      </c>
      <c r="Y198">
        <v>0.1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1</v>
      </c>
      <c r="AQ198">
        <v>0</v>
      </c>
      <c r="AR198">
        <v>0</v>
      </c>
      <c r="AS198" t="s">
        <v>3</v>
      </c>
      <c r="AT198">
        <v>0.08</v>
      </c>
      <c r="AU198" t="s">
        <v>133</v>
      </c>
      <c r="AV198">
        <v>2</v>
      </c>
      <c r="AW198">
        <v>2</v>
      </c>
      <c r="AX198">
        <v>35866608</v>
      </c>
      <c r="AY198">
        <v>1</v>
      </c>
      <c r="AZ198">
        <v>0</v>
      </c>
      <c r="BA198">
        <v>191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Y198*Source!I232</f>
        <v>1.2000000000000001E-3</v>
      </c>
      <c r="CY198">
        <f>AD198</f>
        <v>0</v>
      </c>
      <c r="CZ198">
        <f>AH198</f>
        <v>0</v>
      </c>
      <c r="DA198">
        <f>AL198</f>
        <v>1</v>
      </c>
      <c r="DB198">
        <f>ROUND((ROUND(AT198*CZ198,2)*1.25),2)</f>
        <v>0</v>
      </c>
      <c r="DC198">
        <f>ROUND((ROUND(AT198*AG198,2)*1.25),2)</f>
        <v>0</v>
      </c>
    </row>
    <row r="199" spans="1:107">
      <c r="A199">
        <f>ROW(Source!A232)</f>
        <v>232</v>
      </c>
      <c r="B199">
        <v>35863109</v>
      </c>
      <c r="C199">
        <v>35866597</v>
      </c>
      <c r="D199">
        <v>29172556</v>
      </c>
      <c r="E199">
        <v>1</v>
      </c>
      <c r="F199">
        <v>1</v>
      </c>
      <c r="G199">
        <v>1</v>
      </c>
      <c r="H199">
        <v>2</v>
      </c>
      <c r="I199" t="s">
        <v>564</v>
      </c>
      <c r="J199" t="s">
        <v>565</v>
      </c>
      <c r="K199" t="s">
        <v>566</v>
      </c>
      <c r="L199">
        <v>1368</v>
      </c>
      <c r="N199">
        <v>1011</v>
      </c>
      <c r="O199" t="s">
        <v>567</v>
      </c>
      <c r="P199" t="s">
        <v>567</v>
      </c>
      <c r="Q199">
        <v>1</v>
      </c>
      <c r="W199">
        <v>0</v>
      </c>
      <c r="X199">
        <v>-1302720870</v>
      </c>
      <c r="Y199">
        <v>0.1</v>
      </c>
      <c r="AA199">
        <v>0</v>
      </c>
      <c r="AB199">
        <v>466.71</v>
      </c>
      <c r="AC199">
        <v>446.18</v>
      </c>
      <c r="AD199">
        <v>0</v>
      </c>
      <c r="AE199">
        <v>0</v>
      </c>
      <c r="AF199">
        <v>31.26</v>
      </c>
      <c r="AG199">
        <v>13.5</v>
      </c>
      <c r="AH199">
        <v>0</v>
      </c>
      <c r="AI199">
        <v>1</v>
      </c>
      <c r="AJ199">
        <v>14.93</v>
      </c>
      <c r="AK199">
        <v>33.049999999999997</v>
      </c>
      <c r="AL199">
        <v>1</v>
      </c>
      <c r="AN199">
        <v>0</v>
      </c>
      <c r="AO199">
        <v>1</v>
      </c>
      <c r="AP199">
        <v>1</v>
      </c>
      <c r="AQ199">
        <v>0</v>
      </c>
      <c r="AR199">
        <v>0</v>
      </c>
      <c r="AS199" t="s">
        <v>3</v>
      </c>
      <c r="AT199">
        <v>0.08</v>
      </c>
      <c r="AU199" t="s">
        <v>133</v>
      </c>
      <c r="AV199">
        <v>0</v>
      </c>
      <c r="AW199">
        <v>2</v>
      </c>
      <c r="AX199">
        <v>35866609</v>
      </c>
      <c r="AY199">
        <v>1</v>
      </c>
      <c r="AZ199">
        <v>0</v>
      </c>
      <c r="BA199">
        <v>192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Y199*Source!I232</f>
        <v>1.2000000000000001E-3</v>
      </c>
      <c r="CY199">
        <f>AB199</f>
        <v>466.71</v>
      </c>
      <c r="CZ199">
        <f>AF199</f>
        <v>31.26</v>
      </c>
      <c r="DA199">
        <f>AJ199</f>
        <v>14.93</v>
      </c>
      <c r="DB199">
        <f>ROUND((ROUND(AT199*CZ199,2)*1.25),2)</f>
        <v>3.13</v>
      </c>
      <c r="DC199">
        <f>ROUND((ROUND(AT199*AG199,2)*1.25),2)</f>
        <v>1.35</v>
      </c>
    </row>
    <row r="200" spans="1:107">
      <c r="A200">
        <f>ROW(Source!A232)</f>
        <v>232</v>
      </c>
      <c r="B200">
        <v>35863109</v>
      </c>
      <c r="C200">
        <v>35866597</v>
      </c>
      <c r="D200">
        <v>29174591</v>
      </c>
      <c r="E200">
        <v>1</v>
      </c>
      <c r="F200">
        <v>1</v>
      </c>
      <c r="G200">
        <v>1</v>
      </c>
      <c r="H200">
        <v>2</v>
      </c>
      <c r="I200" t="s">
        <v>589</v>
      </c>
      <c r="J200" t="s">
        <v>590</v>
      </c>
      <c r="K200" t="s">
        <v>591</v>
      </c>
      <c r="L200">
        <v>1368</v>
      </c>
      <c r="N200">
        <v>1011</v>
      </c>
      <c r="O200" t="s">
        <v>567</v>
      </c>
      <c r="P200" t="s">
        <v>567</v>
      </c>
      <c r="Q200">
        <v>1</v>
      </c>
      <c r="W200">
        <v>0</v>
      </c>
      <c r="X200">
        <v>1598042632</v>
      </c>
      <c r="Y200">
        <v>0.32500000000000001</v>
      </c>
      <c r="AA200">
        <v>0</v>
      </c>
      <c r="AB200">
        <v>9.4700000000000006</v>
      </c>
      <c r="AC200">
        <v>0</v>
      </c>
      <c r="AD200">
        <v>0</v>
      </c>
      <c r="AE200">
        <v>0</v>
      </c>
      <c r="AF200">
        <v>0.95</v>
      </c>
      <c r="AG200">
        <v>0</v>
      </c>
      <c r="AH200">
        <v>0</v>
      </c>
      <c r="AI200">
        <v>1</v>
      </c>
      <c r="AJ200">
        <v>9.9700000000000006</v>
      </c>
      <c r="AK200">
        <v>33.049999999999997</v>
      </c>
      <c r="AL200">
        <v>1</v>
      </c>
      <c r="AN200">
        <v>0</v>
      </c>
      <c r="AO200">
        <v>1</v>
      </c>
      <c r="AP200">
        <v>1</v>
      </c>
      <c r="AQ200">
        <v>0</v>
      </c>
      <c r="AR200">
        <v>0</v>
      </c>
      <c r="AS200" t="s">
        <v>3</v>
      </c>
      <c r="AT200">
        <v>0.26</v>
      </c>
      <c r="AU200" t="s">
        <v>133</v>
      </c>
      <c r="AV200">
        <v>0</v>
      </c>
      <c r="AW200">
        <v>2</v>
      </c>
      <c r="AX200">
        <v>35866610</v>
      </c>
      <c r="AY200">
        <v>1</v>
      </c>
      <c r="AZ200">
        <v>0</v>
      </c>
      <c r="BA200">
        <v>193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Y200*Source!I232</f>
        <v>3.9000000000000003E-3</v>
      </c>
      <c r="CY200">
        <f>AB200</f>
        <v>9.4700000000000006</v>
      </c>
      <c r="CZ200">
        <f>AF200</f>
        <v>0.95</v>
      </c>
      <c r="DA200">
        <f>AJ200</f>
        <v>9.9700000000000006</v>
      </c>
      <c r="DB200">
        <f>ROUND((ROUND(AT200*CZ200,2)*1.25),2)</f>
        <v>0.31</v>
      </c>
      <c r="DC200">
        <f>ROUND((ROUND(AT200*AG200,2)*1.25),2)</f>
        <v>0</v>
      </c>
    </row>
    <row r="201" spans="1:107">
      <c r="A201">
        <f>ROW(Source!A232)</f>
        <v>232</v>
      </c>
      <c r="B201">
        <v>35863109</v>
      </c>
      <c r="C201">
        <v>35866597</v>
      </c>
      <c r="D201">
        <v>29174913</v>
      </c>
      <c r="E201">
        <v>1</v>
      </c>
      <c r="F201">
        <v>1</v>
      </c>
      <c r="G201">
        <v>1</v>
      </c>
      <c r="H201">
        <v>2</v>
      </c>
      <c r="I201" t="s">
        <v>578</v>
      </c>
      <c r="J201" t="s">
        <v>579</v>
      </c>
      <c r="K201" t="s">
        <v>580</v>
      </c>
      <c r="L201">
        <v>1368</v>
      </c>
      <c r="N201">
        <v>1011</v>
      </c>
      <c r="O201" t="s">
        <v>567</v>
      </c>
      <c r="P201" t="s">
        <v>567</v>
      </c>
      <c r="Q201">
        <v>1</v>
      </c>
      <c r="W201">
        <v>0</v>
      </c>
      <c r="X201">
        <v>458544584</v>
      </c>
      <c r="Y201">
        <v>0.625</v>
      </c>
      <c r="AA201">
        <v>0</v>
      </c>
      <c r="AB201">
        <v>932.72</v>
      </c>
      <c r="AC201">
        <v>383.38</v>
      </c>
      <c r="AD201">
        <v>0</v>
      </c>
      <c r="AE201">
        <v>0</v>
      </c>
      <c r="AF201">
        <v>87.17</v>
      </c>
      <c r="AG201">
        <v>11.6</v>
      </c>
      <c r="AH201">
        <v>0</v>
      </c>
      <c r="AI201">
        <v>1</v>
      </c>
      <c r="AJ201">
        <v>10.7</v>
      </c>
      <c r="AK201">
        <v>33.049999999999997</v>
      </c>
      <c r="AL201">
        <v>1</v>
      </c>
      <c r="AN201">
        <v>0</v>
      </c>
      <c r="AO201">
        <v>1</v>
      </c>
      <c r="AP201">
        <v>1</v>
      </c>
      <c r="AQ201">
        <v>0</v>
      </c>
      <c r="AR201">
        <v>0</v>
      </c>
      <c r="AS201" t="s">
        <v>3</v>
      </c>
      <c r="AT201">
        <v>0.5</v>
      </c>
      <c r="AU201" t="s">
        <v>133</v>
      </c>
      <c r="AV201">
        <v>0</v>
      </c>
      <c r="AW201">
        <v>2</v>
      </c>
      <c r="AX201">
        <v>35866611</v>
      </c>
      <c r="AY201">
        <v>1</v>
      </c>
      <c r="AZ201">
        <v>0</v>
      </c>
      <c r="BA201">
        <v>194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Y201*Source!I232</f>
        <v>7.4999999999999997E-3</v>
      </c>
      <c r="CY201">
        <f>AB201</f>
        <v>932.72</v>
      </c>
      <c r="CZ201">
        <f>AF201</f>
        <v>87.17</v>
      </c>
      <c r="DA201">
        <f>AJ201</f>
        <v>10.7</v>
      </c>
      <c r="DB201">
        <f>ROUND((ROUND(AT201*CZ201,2)*1.25),2)</f>
        <v>54.49</v>
      </c>
      <c r="DC201">
        <f>ROUND((ROUND(AT201*AG201,2)*1.25),2)</f>
        <v>7.25</v>
      </c>
    </row>
    <row r="202" spans="1:107">
      <c r="A202">
        <f>ROW(Source!A232)</f>
        <v>232</v>
      </c>
      <c r="B202">
        <v>35863109</v>
      </c>
      <c r="C202">
        <v>35866597</v>
      </c>
      <c r="D202">
        <v>29107800</v>
      </c>
      <c r="E202">
        <v>1</v>
      </c>
      <c r="F202">
        <v>1</v>
      </c>
      <c r="G202">
        <v>1</v>
      </c>
      <c r="H202">
        <v>3</v>
      </c>
      <c r="I202" t="s">
        <v>592</v>
      </c>
      <c r="J202" t="s">
        <v>593</v>
      </c>
      <c r="K202" t="s">
        <v>594</v>
      </c>
      <c r="L202">
        <v>1346</v>
      </c>
      <c r="N202">
        <v>1009</v>
      </c>
      <c r="O202" t="s">
        <v>160</v>
      </c>
      <c r="P202" t="s">
        <v>160</v>
      </c>
      <c r="Q202">
        <v>1</v>
      </c>
      <c r="W202">
        <v>0</v>
      </c>
      <c r="X202">
        <v>-1570619850</v>
      </c>
      <c r="Y202">
        <v>0.2</v>
      </c>
      <c r="AA202">
        <v>46.61</v>
      </c>
      <c r="AB202">
        <v>0</v>
      </c>
      <c r="AC202">
        <v>0</v>
      </c>
      <c r="AD202">
        <v>0</v>
      </c>
      <c r="AE202">
        <v>1.81</v>
      </c>
      <c r="AF202">
        <v>0</v>
      </c>
      <c r="AG202">
        <v>0</v>
      </c>
      <c r="AH202">
        <v>0</v>
      </c>
      <c r="AI202">
        <v>25.75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0.2</v>
      </c>
      <c r="AU202" t="s">
        <v>3</v>
      </c>
      <c r="AV202">
        <v>0</v>
      </c>
      <c r="AW202">
        <v>2</v>
      </c>
      <c r="AX202">
        <v>35866612</v>
      </c>
      <c r="AY202">
        <v>1</v>
      </c>
      <c r="AZ202">
        <v>0</v>
      </c>
      <c r="BA202">
        <v>195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Y202*Source!I232</f>
        <v>2.4000000000000002E-3</v>
      </c>
      <c r="CY202">
        <f>AA202</f>
        <v>46.61</v>
      </c>
      <c r="CZ202">
        <f>AE202</f>
        <v>1.81</v>
      </c>
      <c r="DA202">
        <f>AI202</f>
        <v>25.75</v>
      </c>
      <c r="DB202">
        <f>ROUND(ROUND(AT202*CZ202,2),2)</f>
        <v>0.36</v>
      </c>
      <c r="DC202">
        <f>ROUND(ROUND(AT202*AG202,2),2)</f>
        <v>0</v>
      </c>
    </row>
    <row r="203" spans="1:107">
      <c r="A203">
        <f>ROW(Source!A232)</f>
        <v>232</v>
      </c>
      <c r="B203">
        <v>35863109</v>
      </c>
      <c r="C203">
        <v>35866597</v>
      </c>
      <c r="D203">
        <v>29109348</v>
      </c>
      <c r="E203">
        <v>1</v>
      </c>
      <c r="F203">
        <v>1</v>
      </c>
      <c r="G203">
        <v>1</v>
      </c>
      <c r="H203">
        <v>3</v>
      </c>
      <c r="I203" t="s">
        <v>158</v>
      </c>
      <c r="J203" t="s">
        <v>161</v>
      </c>
      <c r="K203" t="s">
        <v>159</v>
      </c>
      <c r="L203">
        <v>1346</v>
      </c>
      <c r="N203">
        <v>1009</v>
      </c>
      <c r="O203" t="s">
        <v>160</v>
      </c>
      <c r="P203" t="s">
        <v>160</v>
      </c>
      <c r="Q203">
        <v>1</v>
      </c>
      <c r="W203">
        <v>0</v>
      </c>
      <c r="X203">
        <v>-1686930993</v>
      </c>
      <c r="Y203">
        <v>8.9166670000000003</v>
      </c>
      <c r="AA203">
        <v>134.02000000000001</v>
      </c>
      <c r="AB203">
        <v>0</v>
      </c>
      <c r="AC203">
        <v>0</v>
      </c>
      <c r="AD203">
        <v>0</v>
      </c>
      <c r="AE203">
        <v>22.91</v>
      </c>
      <c r="AF203">
        <v>0</v>
      </c>
      <c r="AG203">
        <v>0</v>
      </c>
      <c r="AH203">
        <v>0</v>
      </c>
      <c r="AI203">
        <v>5.85</v>
      </c>
      <c r="AJ203">
        <v>1</v>
      </c>
      <c r="AK203">
        <v>1</v>
      </c>
      <c r="AL203">
        <v>1</v>
      </c>
      <c r="AN203">
        <v>0</v>
      </c>
      <c r="AO203">
        <v>0</v>
      </c>
      <c r="AP203">
        <v>0</v>
      </c>
      <c r="AQ203">
        <v>0</v>
      </c>
      <c r="AR203">
        <v>0</v>
      </c>
      <c r="AS203" t="s">
        <v>3</v>
      </c>
      <c r="AT203">
        <v>8.9166670000000003</v>
      </c>
      <c r="AU203" t="s">
        <v>3</v>
      </c>
      <c r="AV203">
        <v>0</v>
      </c>
      <c r="AW203">
        <v>1</v>
      </c>
      <c r="AX203">
        <v>-1</v>
      </c>
      <c r="AY203">
        <v>0</v>
      </c>
      <c r="AZ203">
        <v>0</v>
      </c>
      <c r="BA203" t="s">
        <v>3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Y203*Source!I232</f>
        <v>0.10700000400000001</v>
      </c>
      <c r="CY203">
        <f>AA203</f>
        <v>134.02000000000001</v>
      </c>
      <c r="CZ203">
        <f>AE203</f>
        <v>22.91</v>
      </c>
      <c r="DA203">
        <f>AI203</f>
        <v>5.85</v>
      </c>
      <c r="DB203">
        <f>ROUND(ROUND(AT203*CZ203,2),2)</f>
        <v>204.28</v>
      </c>
      <c r="DC203">
        <f>ROUND(ROUND(AT203*AG203,2),2)</f>
        <v>0</v>
      </c>
    </row>
    <row r="204" spans="1:107">
      <c r="A204">
        <f>ROW(Source!A232)</f>
        <v>232</v>
      </c>
      <c r="B204">
        <v>35863109</v>
      </c>
      <c r="C204">
        <v>35866597</v>
      </c>
      <c r="D204">
        <v>29109411</v>
      </c>
      <c r="E204">
        <v>1</v>
      </c>
      <c r="F204">
        <v>1</v>
      </c>
      <c r="G204">
        <v>1</v>
      </c>
      <c r="H204">
        <v>3</v>
      </c>
      <c r="I204" t="s">
        <v>595</v>
      </c>
      <c r="J204" t="s">
        <v>596</v>
      </c>
      <c r="K204" t="s">
        <v>597</v>
      </c>
      <c r="L204">
        <v>1346</v>
      </c>
      <c r="N204">
        <v>1009</v>
      </c>
      <c r="O204" t="s">
        <v>160</v>
      </c>
      <c r="P204" t="s">
        <v>160</v>
      </c>
      <c r="Q204">
        <v>1</v>
      </c>
      <c r="W204">
        <v>0</v>
      </c>
      <c r="X204">
        <v>-1130535485</v>
      </c>
      <c r="Y204">
        <v>30</v>
      </c>
      <c r="AA204">
        <v>53.91</v>
      </c>
      <c r="AB204">
        <v>0</v>
      </c>
      <c r="AC204">
        <v>0</v>
      </c>
      <c r="AD204">
        <v>0</v>
      </c>
      <c r="AE204">
        <v>15.95</v>
      </c>
      <c r="AF204">
        <v>0</v>
      </c>
      <c r="AG204">
        <v>0</v>
      </c>
      <c r="AH204">
        <v>0</v>
      </c>
      <c r="AI204">
        <v>3.38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30</v>
      </c>
      <c r="AU204" t="s">
        <v>3</v>
      </c>
      <c r="AV204">
        <v>0</v>
      </c>
      <c r="AW204">
        <v>2</v>
      </c>
      <c r="AX204">
        <v>35866613</v>
      </c>
      <c r="AY204">
        <v>1</v>
      </c>
      <c r="AZ204">
        <v>0</v>
      </c>
      <c r="BA204">
        <v>196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Y204*Source!I232</f>
        <v>0.36</v>
      </c>
      <c r="CY204">
        <f>AA204</f>
        <v>53.91</v>
      </c>
      <c r="CZ204">
        <f>AE204</f>
        <v>15.95</v>
      </c>
      <c r="DA204">
        <f>AI204</f>
        <v>3.38</v>
      </c>
      <c r="DB204">
        <f>ROUND(ROUND(AT204*CZ204,2),2)</f>
        <v>478.5</v>
      </c>
      <c r="DC204">
        <f>ROUND(ROUND(AT204*AG204,2),2)</f>
        <v>0</v>
      </c>
    </row>
    <row r="205" spans="1:107">
      <c r="A205">
        <f>ROW(Source!A232)</f>
        <v>232</v>
      </c>
      <c r="B205">
        <v>35863109</v>
      </c>
      <c r="C205">
        <v>35866597</v>
      </c>
      <c r="D205">
        <v>29109648</v>
      </c>
      <c r="E205">
        <v>1</v>
      </c>
      <c r="F205">
        <v>1</v>
      </c>
      <c r="G205">
        <v>1</v>
      </c>
      <c r="H205">
        <v>3</v>
      </c>
      <c r="I205" t="s">
        <v>153</v>
      </c>
      <c r="J205" t="s">
        <v>156</v>
      </c>
      <c r="K205" t="s">
        <v>154</v>
      </c>
      <c r="L205">
        <v>1327</v>
      </c>
      <c r="N205">
        <v>1005</v>
      </c>
      <c r="O205" t="s">
        <v>155</v>
      </c>
      <c r="P205" t="s">
        <v>155</v>
      </c>
      <c r="Q205">
        <v>1</v>
      </c>
      <c r="W205">
        <v>0</v>
      </c>
      <c r="X205">
        <v>-1326923709</v>
      </c>
      <c r="Y205">
        <v>105</v>
      </c>
      <c r="AA205">
        <v>226.72</v>
      </c>
      <c r="AB205">
        <v>0</v>
      </c>
      <c r="AC205">
        <v>0</v>
      </c>
      <c r="AD205">
        <v>0</v>
      </c>
      <c r="AE205">
        <v>377.87</v>
      </c>
      <c r="AF205">
        <v>0</v>
      </c>
      <c r="AG205">
        <v>0</v>
      </c>
      <c r="AH205">
        <v>0</v>
      </c>
      <c r="AI205">
        <v>0.6</v>
      </c>
      <c r="AJ205">
        <v>1</v>
      </c>
      <c r="AK205">
        <v>1</v>
      </c>
      <c r="AL205">
        <v>1</v>
      </c>
      <c r="AN205">
        <v>0</v>
      </c>
      <c r="AO205">
        <v>0</v>
      </c>
      <c r="AP205">
        <v>0</v>
      </c>
      <c r="AQ205">
        <v>0</v>
      </c>
      <c r="AR205">
        <v>0</v>
      </c>
      <c r="AS205" t="s">
        <v>3</v>
      </c>
      <c r="AT205">
        <v>105</v>
      </c>
      <c r="AU205" t="s">
        <v>3</v>
      </c>
      <c r="AV205">
        <v>0</v>
      </c>
      <c r="AW205">
        <v>1</v>
      </c>
      <c r="AX205">
        <v>-1</v>
      </c>
      <c r="AY205">
        <v>0</v>
      </c>
      <c r="AZ205">
        <v>0</v>
      </c>
      <c r="BA205" t="s">
        <v>3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Y205*Source!I232</f>
        <v>1.26</v>
      </c>
      <c r="CY205">
        <f>AA205</f>
        <v>226.72</v>
      </c>
      <c r="CZ205">
        <f>AE205</f>
        <v>377.87</v>
      </c>
      <c r="DA205">
        <f>AI205</f>
        <v>0.6</v>
      </c>
      <c r="DB205">
        <f>ROUND(ROUND(AT205*CZ205,2),2)</f>
        <v>39676.35</v>
      </c>
      <c r="DC205">
        <f>ROUND(ROUND(AT205*AG205,2),2)</f>
        <v>0</v>
      </c>
    </row>
    <row r="206" spans="1:107">
      <c r="A206">
        <f>ROW(Source!A235)</f>
        <v>235</v>
      </c>
      <c r="B206">
        <v>35863109</v>
      </c>
      <c r="C206">
        <v>35866618</v>
      </c>
      <c r="D206">
        <v>18410572</v>
      </c>
      <c r="E206">
        <v>1</v>
      </c>
      <c r="F206">
        <v>1</v>
      </c>
      <c r="G206">
        <v>1</v>
      </c>
      <c r="H206">
        <v>1</v>
      </c>
      <c r="I206" t="s">
        <v>598</v>
      </c>
      <c r="J206" t="s">
        <v>3</v>
      </c>
      <c r="K206" t="s">
        <v>599</v>
      </c>
      <c r="L206">
        <v>1369</v>
      </c>
      <c r="N206">
        <v>1013</v>
      </c>
      <c r="O206" t="s">
        <v>561</v>
      </c>
      <c r="P206" t="s">
        <v>561</v>
      </c>
      <c r="Q206">
        <v>1</v>
      </c>
      <c r="W206">
        <v>0</v>
      </c>
      <c r="X206">
        <v>-546915240</v>
      </c>
      <c r="Y206">
        <v>84.11099999999999</v>
      </c>
      <c r="AA206">
        <v>0</v>
      </c>
      <c r="AB206">
        <v>0</v>
      </c>
      <c r="AC206">
        <v>0</v>
      </c>
      <c r="AD206">
        <v>279.16000000000003</v>
      </c>
      <c r="AE206">
        <v>0</v>
      </c>
      <c r="AF206">
        <v>0</v>
      </c>
      <c r="AG206">
        <v>0</v>
      </c>
      <c r="AH206">
        <v>279.16000000000003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1</v>
      </c>
      <c r="AQ206">
        <v>0</v>
      </c>
      <c r="AR206">
        <v>0</v>
      </c>
      <c r="AS206" t="s">
        <v>3</v>
      </c>
      <c r="AT206">
        <v>73.14</v>
      </c>
      <c r="AU206" t="s">
        <v>167</v>
      </c>
      <c r="AV206">
        <v>1</v>
      </c>
      <c r="AW206">
        <v>2</v>
      </c>
      <c r="AX206">
        <v>35866627</v>
      </c>
      <c r="AY206">
        <v>2</v>
      </c>
      <c r="AZ206">
        <v>131072</v>
      </c>
      <c r="BA206">
        <v>199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Y206*Source!I235</f>
        <v>1.6822199999999998</v>
      </c>
      <c r="CY206">
        <f>AD206</f>
        <v>279.16000000000003</v>
      </c>
      <c r="CZ206">
        <f>AH206</f>
        <v>279.16000000000003</v>
      </c>
      <c r="DA206">
        <f>AL206</f>
        <v>1</v>
      </c>
      <c r="DB206">
        <f>ROUND((ROUND(AT206*CZ206,2)*1.15),2)</f>
        <v>23480.42</v>
      </c>
      <c r="DC206">
        <f>ROUND((ROUND(AT206*AG206,2)*1.15),2)</f>
        <v>0</v>
      </c>
    </row>
    <row r="207" spans="1:107">
      <c r="A207">
        <f>ROW(Source!A235)</f>
        <v>235</v>
      </c>
      <c r="B207">
        <v>35863109</v>
      </c>
      <c r="C207">
        <v>35866618</v>
      </c>
      <c r="D207">
        <v>121548</v>
      </c>
      <c r="E207">
        <v>1</v>
      </c>
      <c r="F207">
        <v>1</v>
      </c>
      <c r="G207">
        <v>1</v>
      </c>
      <c r="H207">
        <v>1</v>
      </c>
      <c r="I207" t="s">
        <v>35</v>
      </c>
      <c r="J207" t="s">
        <v>3</v>
      </c>
      <c r="K207" t="s">
        <v>562</v>
      </c>
      <c r="L207">
        <v>608254</v>
      </c>
      <c r="N207">
        <v>1013</v>
      </c>
      <c r="O207" t="s">
        <v>563</v>
      </c>
      <c r="P207" t="s">
        <v>563</v>
      </c>
      <c r="Q207">
        <v>1</v>
      </c>
      <c r="W207">
        <v>0</v>
      </c>
      <c r="X207">
        <v>-185737400</v>
      </c>
      <c r="Y207">
        <v>1.7125000000000001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1</v>
      </c>
      <c r="AQ207">
        <v>0</v>
      </c>
      <c r="AR207">
        <v>0</v>
      </c>
      <c r="AS207" t="s">
        <v>3</v>
      </c>
      <c r="AT207">
        <v>1.37</v>
      </c>
      <c r="AU207" t="s">
        <v>133</v>
      </c>
      <c r="AV207">
        <v>2</v>
      </c>
      <c r="AW207">
        <v>2</v>
      </c>
      <c r="AX207">
        <v>35866628</v>
      </c>
      <c r="AY207">
        <v>1</v>
      </c>
      <c r="AZ207">
        <v>0</v>
      </c>
      <c r="BA207">
        <v>200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Y207*Source!I235</f>
        <v>3.4250000000000003E-2</v>
      </c>
      <c r="CY207">
        <f>AD207</f>
        <v>0</v>
      </c>
      <c r="CZ207">
        <f>AH207</f>
        <v>0</v>
      </c>
      <c r="DA207">
        <f>AL207</f>
        <v>1</v>
      </c>
      <c r="DB207">
        <f>ROUND((ROUND(AT207*CZ207,2)*1.25),2)</f>
        <v>0</v>
      </c>
      <c r="DC207">
        <f>ROUND((ROUND(AT207*AG207,2)*1.25),2)</f>
        <v>0</v>
      </c>
    </row>
    <row r="208" spans="1:107">
      <c r="A208">
        <f>ROW(Source!A235)</f>
        <v>235</v>
      </c>
      <c r="B208">
        <v>35863109</v>
      </c>
      <c r="C208">
        <v>35866618</v>
      </c>
      <c r="D208">
        <v>29172379</v>
      </c>
      <c r="E208">
        <v>1</v>
      </c>
      <c r="F208">
        <v>1</v>
      </c>
      <c r="G208">
        <v>1</v>
      </c>
      <c r="H208">
        <v>2</v>
      </c>
      <c r="I208" t="s">
        <v>600</v>
      </c>
      <c r="J208" t="s">
        <v>601</v>
      </c>
      <c r="K208" t="s">
        <v>602</v>
      </c>
      <c r="L208">
        <v>1368</v>
      </c>
      <c r="N208">
        <v>1011</v>
      </c>
      <c r="O208" t="s">
        <v>567</v>
      </c>
      <c r="P208" t="s">
        <v>567</v>
      </c>
      <c r="Q208">
        <v>1</v>
      </c>
      <c r="W208">
        <v>0</v>
      </c>
      <c r="X208">
        <v>-151619853</v>
      </c>
      <c r="Y208">
        <v>1.7125000000000001</v>
      </c>
      <c r="AA208">
        <v>0</v>
      </c>
      <c r="AB208">
        <v>1102.08</v>
      </c>
      <c r="AC208">
        <v>446.18</v>
      </c>
      <c r="AD208">
        <v>0</v>
      </c>
      <c r="AE208">
        <v>0</v>
      </c>
      <c r="AF208">
        <v>112</v>
      </c>
      <c r="AG208">
        <v>13.5</v>
      </c>
      <c r="AH208">
        <v>0</v>
      </c>
      <c r="AI208">
        <v>1</v>
      </c>
      <c r="AJ208">
        <v>9.84</v>
      </c>
      <c r="AK208">
        <v>33.049999999999997</v>
      </c>
      <c r="AL208">
        <v>1</v>
      </c>
      <c r="AN208">
        <v>0</v>
      </c>
      <c r="AO208">
        <v>1</v>
      </c>
      <c r="AP208">
        <v>1</v>
      </c>
      <c r="AQ208">
        <v>0</v>
      </c>
      <c r="AR208">
        <v>0</v>
      </c>
      <c r="AS208" t="s">
        <v>3</v>
      </c>
      <c r="AT208">
        <v>1.37</v>
      </c>
      <c r="AU208" t="s">
        <v>133</v>
      </c>
      <c r="AV208">
        <v>0</v>
      </c>
      <c r="AW208">
        <v>2</v>
      </c>
      <c r="AX208">
        <v>35866629</v>
      </c>
      <c r="AY208">
        <v>1</v>
      </c>
      <c r="AZ208">
        <v>0</v>
      </c>
      <c r="BA208">
        <v>201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Y208*Source!I235</f>
        <v>3.4250000000000003E-2</v>
      </c>
      <c r="CY208">
        <f>AB208</f>
        <v>1102.08</v>
      </c>
      <c r="CZ208">
        <f>AF208</f>
        <v>112</v>
      </c>
      <c r="DA208">
        <f>AJ208</f>
        <v>9.84</v>
      </c>
      <c r="DB208">
        <f>ROUND((ROUND(AT208*CZ208,2)*1.25),2)</f>
        <v>191.8</v>
      </c>
      <c r="DC208">
        <f>ROUND((ROUND(AT208*AG208,2)*1.25),2)</f>
        <v>23.13</v>
      </c>
    </row>
    <row r="209" spans="1:107">
      <c r="A209">
        <f>ROW(Source!A235)</f>
        <v>235</v>
      </c>
      <c r="B209">
        <v>35863109</v>
      </c>
      <c r="C209">
        <v>35866618</v>
      </c>
      <c r="D209">
        <v>29174913</v>
      </c>
      <c r="E209">
        <v>1</v>
      </c>
      <c r="F209">
        <v>1</v>
      </c>
      <c r="G209">
        <v>1</v>
      </c>
      <c r="H209">
        <v>2</v>
      </c>
      <c r="I209" t="s">
        <v>578</v>
      </c>
      <c r="J209" t="s">
        <v>579</v>
      </c>
      <c r="K209" t="s">
        <v>580</v>
      </c>
      <c r="L209">
        <v>1368</v>
      </c>
      <c r="N209">
        <v>1011</v>
      </c>
      <c r="O209" t="s">
        <v>567</v>
      </c>
      <c r="P209" t="s">
        <v>567</v>
      </c>
      <c r="Q209">
        <v>1</v>
      </c>
      <c r="W209">
        <v>0</v>
      </c>
      <c r="X209">
        <v>458544584</v>
      </c>
      <c r="Y209">
        <v>2.5750000000000002</v>
      </c>
      <c r="AA209">
        <v>0</v>
      </c>
      <c r="AB209">
        <v>932.72</v>
      </c>
      <c r="AC209">
        <v>383.38</v>
      </c>
      <c r="AD209">
        <v>0</v>
      </c>
      <c r="AE209">
        <v>0</v>
      </c>
      <c r="AF209">
        <v>87.17</v>
      </c>
      <c r="AG209">
        <v>11.6</v>
      </c>
      <c r="AH209">
        <v>0</v>
      </c>
      <c r="AI209">
        <v>1</v>
      </c>
      <c r="AJ209">
        <v>10.7</v>
      </c>
      <c r="AK209">
        <v>33.049999999999997</v>
      </c>
      <c r="AL209">
        <v>1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3</v>
      </c>
      <c r="AT209">
        <v>2.06</v>
      </c>
      <c r="AU209" t="s">
        <v>133</v>
      </c>
      <c r="AV209">
        <v>0</v>
      </c>
      <c r="AW209">
        <v>2</v>
      </c>
      <c r="AX209">
        <v>35866630</v>
      </c>
      <c r="AY209">
        <v>1</v>
      </c>
      <c r="AZ209">
        <v>0</v>
      </c>
      <c r="BA209">
        <v>202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Y209*Source!I235</f>
        <v>5.1500000000000004E-2</v>
      </c>
      <c r="CY209">
        <f>AB209</f>
        <v>932.72</v>
      </c>
      <c r="CZ209">
        <f>AF209</f>
        <v>87.17</v>
      </c>
      <c r="DA209">
        <f>AJ209</f>
        <v>10.7</v>
      </c>
      <c r="DB209">
        <f>ROUND((ROUND(AT209*CZ209,2)*1.25),2)</f>
        <v>224.46</v>
      </c>
      <c r="DC209">
        <f>ROUND((ROUND(AT209*AG209,2)*1.25),2)</f>
        <v>29.88</v>
      </c>
    </row>
    <row r="210" spans="1:107">
      <c r="A210">
        <f>ROW(Source!A235)</f>
        <v>235</v>
      </c>
      <c r="B210">
        <v>35863109</v>
      </c>
      <c r="C210">
        <v>35866618</v>
      </c>
      <c r="D210">
        <v>29114836</v>
      </c>
      <c r="E210">
        <v>1</v>
      </c>
      <c r="F210">
        <v>1</v>
      </c>
      <c r="G210">
        <v>1</v>
      </c>
      <c r="H210">
        <v>3</v>
      </c>
      <c r="I210" t="s">
        <v>168</v>
      </c>
      <c r="J210" t="s">
        <v>171</v>
      </c>
      <c r="K210" t="s">
        <v>169</v>
      </c>
      <c r="L210">
        <v>1035</v>
      </c>
      <c r="N210">
        <v>1013</v>
      </c>
      <c r="O210" t="s">
        <v>170</v>
      </c>
      <c r="P210" t="s">
        <v>170</v>
      </c>
      <c r="Q210">
        <v>1</v>
      </c>
      <c r="W210">
        <v>0</v>
      </c>
      <c r="X210">
        <v>-1252999712</v>
      </c>
      <c r="Y210">
        <v>50</v>
      </c>
      <c r="AA210">
        <v>196.01</v>
      </c>
      <c r="AB210">
        <v>0</v>
      </c>
      <c r="AC210">
        <v>0</v>
      </c>
      <c r="AD210">
        <v>0</v>
      </c>
      <c r="AE210">
        <v>94.69</v>
      </c>
      <c r="AF210">
        <v>0</v>
      </c>
      <c r="AG210">
        <v>0</v>
      </c>
      <c r="AH210">
        <v>0</v>
      </c>
      <c r="AI210">
        <v>2.0699999999999998</v>
      </c>
      <c r="AJ210">
        <v>1</v>
      </c>
      <c r="AK210">
        <v>1</v>
      </c>
      <c r="AL210">
        <v>1</v>
      </c>
      <c r="AN210">
        <v>0</v>
      </c>
      <c r="AO210">
        <v>0</v>
      </c>
      <c r="AP210">
        <v>0</v>
      </c>
      <c r="AQ210">
        <v>0</v>
      </c>
      <c r="AR210">
        <v>0</v>
      </c>
      <c r="AS210" t="s">
        <v>3</v>
      </c>
      <c r="AT210">
        <v>50</v>
      </c>
      <c r="AU210" t="s">
        <v>3</v>
      </c>
      <c r="AV210">
        <v>0</v>
      </c>
      <c r="AW210">
        <v>1</v>
      </c>
      <c r="AX210">
        <v>-1</v>
      </c>
      <c r="AY210">
        <v>0</v>
      </c>
      <c r="AZ210">
        <v>0</v>
      </c>
      <c r="BA210" t="s">
        <v>3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Y210*Source!I235</f>
        <v>1</v>
      </c>
      <c r="CY210">
        <f>AA210</f>
        <v>196.01</v>
      </c>
      <c r="CZ210">
        <f>AE210</f>
        <v>94.69</v>
      </c>
      <c r="DA210">
        <f>AI210</f>
        <v>2.0699999999999998</v>
      </c>
      <c r="DB210">
        <f t="shared" ref="DB210:DB217" si="27">ROUND(ROUND(AT210*CZ210,2),2)</f>
        <v>4734.5</v>
      </c>
      <c r="DC210">
        <f t="shared" ref="DC210:DC217" si="28">ROUND(ROUND(AT210*AG210,2),2)</f>
        <v>0</v>
      </c>
    </row>
    <row r="211" spans="1:107">
      <c r="A211">
        <f>ROW(Source!A235)</f>
        <v>235</v>
      </c>
      <c r="B211">
        <v>35863109</v>
      </c>
      <c r="C211">
        <v>35866618</v>
      </c>
      <c r="D211">
        <v>29114332</v>
      </c>
      <c r="E211">
        <v>1</v>
      </c>
      <c r="F211">
        <v>1</v>
      </c>
      <c r="G211">
        <v>1</v>
      </c>
      <c r="H211">
        <v>3</v>
      </c>
      <c r="I211" t="s">
        <v>603</v>
      </c>
      <c r="J211" t="s">
        <v>604</v>
      </c>
      <c r="K211" t="s">
        <v>605</v>
      </c>
      <c r="L211">
        <v>1348</v>
      </c>
      <c r="N211">
        <v>1009</v>
      </c>
      <c r="O211" t="s">
        <v>30</v>
      </c>
      <c r="P211" t="s">
        <v>30</v>
      </c>
      <c r="Q211">
        <v>1000</v>
      </c>
      <c r="W211">
        <v>0</v>
      </c>
      <c r="X211">
        <v>233971917</v>
      </c>
      <c r="Y211">
        <v>3.3999999999999998E-3</v>
      </c>
      <c r="AA211">
        <v>54619.68</v>
      </c>
      <c r="AB211">
        <v>0</v>
      </c>
      <c r="AC211">
        <v>0</v>
      </c>
      <c r="AD211">
        <v>0</v>
      </c>
      <c r="AE211">
        <v>11978</v>
      </c>
      <c r="AF211">
        <v>0</v>
      </c>
      <c r="AG211">
        <v>0</v>
      </c>
      <c r="AH211">
        <v>0</v>
      </c>
      <c r="AI211">
        <v>4.5599999999999996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3.3999999999999998E-3</v>
      </c>
      <c r="AU211" t="s">
        <v>3</v>
      </c>
      <c r="AV211">
        <v>0</v>
      </c>
      <c r="AW211">
        <v>2</v>
      </c>
      <c r="AX211">
        <v>35866631</v>
      </c>
      <c r="AY211">
        <v>1</v>
      </c>
      <c r="AZ211">
        <v>0</v>
      </c>
      <c r="BA211">
        <v>203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Y211*Source!I235</f>
        <v>6.7999999999999999E-5</v>
      </c>
      <c r="CY211">
        <f>AA211</f>
        <v>54619.68</v>
      </c>
      <c r="CZ211">
        <f>AE211</f>
        <v>11978</v>
      </c>
      <c r="DA211">
        <f>AI211</f>
        <v>4.5599999999999996</v>
      </c>
      <c r="DB211">
        <f t="shared" si="27"/>
        <v>40.729999999999997</v>
      </c>
      <c r="DC211">
        <f t="shared" si="28"/>
        <v>0</v>
      </c>
    </row>
    <row r="212" spans="1:107">
      <c r="A212">
        <f>ROW(Source!A235)</f>
        <v>235</v>
      </c>
      <c r="B212">
        <v>35863109</v>
      </c>
      <c r="C212">
        <v>35866618</v>
      </c>
      <c r="D212">
        <v>29130561</v>
      </c>
      <c r="E212">
        <v>1</v>
      </c>
      <c r="F212">
        <v>1</v>
      </c>
      <c r="G212">
        <v>1</v>
      </c>
      <c r="H212">
        <v>3</v>
      </c>
      <c r="I212" t="s">
        <v>177</v>
      </c>
      <c r="J212" t="s">
        <v>179</v>
      </c>
      <c r="K212" t="s">
        <v>178</v>
      </c>
      <c r="L212">
        <v>1327</v>
      </c>
      <c r="N212">
        <v>1005</v>
      </c>
      <c r="O212" t="s">
        <v>155</v>
      </c>
      <c r="P212" t="s">
        <v>155</v>
      </c>
      <c r="Q212">
        <v>1</v>
      </c>
      <c r="W212">
        <v>1</v>
      </c>
      <c r="X212">
        <v>-172969429</v>
      </c>
      <c r="Y212">
        <v>-100</v>
      </c>
      <c r="AA212">
        <v>1039.1400000000001</v>
      </c>
      <c r="AB212">
        <v>0</v>
      </c>
      <c r="AC212">
        <v>0</v>
      </c>
      <c r="AD212">
        <v>0</v>
      </c>
      <c r="AE212">
        <v>207</v>
      </c>
      <c r="AF212">
        <v>0</v>
      </c>
      <c r="AG212">
        <v>0</v>
      </c>
      <c r="AH212">
        <v>0</v>
      </c>
      <c r="AI212">
        <v>5.0199999999999996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3</v>
      </c>
      <c r="AT212">
        <v>-100</v>
      </c>
      <c r="AU212" t="s">
        <v>3</v>
      </c>
      <c r="AV212">
        <v>0</v>
      </c>
      <c r="AW212">
        <v>2</v>
      </c>
      <c r="AX212">
        <v>35866633</v>
      </c>
      <c r="AY212">
        <v>1</v>
      </c>
      <c r="AZ212">
        <v>6144</v>
      </c>
      <c r="BA212">
        <v>205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Y212*Source!I235</f>
        <v>-2</v>
      </c>
      <c r="CY212">
        <f>AA212</f>
        <v>1039.1400000000001</v>
      </c>
      <c r="CZ212">
        <f>AE212</f>
        <v>207</v>
      </c>
      <c r="DA212">
        <f>AI212</f>
        <v>5.0199999999999996</v>
      </c>
      <c r="DB212">
        <f t="shared" si="27"/>
        <v>-20700</v>
      </c>
      <c r="DC212">
        <f t="shared" si="28"/>
        <v>0</v>
      </c>
    </row>
    <row r="213" spans="1:107">
      <c r="A213">
        <f>ROW(Source!A235)</f>
        <v>235</v>
      </c>
      <c r="B213">
        <v>35863109</v>
      </c>
      <c r="C213">
        <v>35866618</v>
      </c>
      <c r="D213">
        <v>29130519</v>
      </c>
      <c r="E213">
        <v>1</v>
      </c>
      <c r="F213">
        <v>1</v>
      </c>
      <c r="G213">
        <v>1</v>
      </c>
      <c r="H213">
        <v>3</v>
      </c>
      <c r="I213" t="s">
        <v>173</v>
      </c>
      <c r="J213" t="s">
        <v>175</v>
      </c>
      <c r="K213" t="s">
        <v>174</v>
      </c>
      <c r="L213">
        <v>1327</v>
      </c>
      <c r="N213">
        <v>1005</v>
      </c>
      <c r="O213" t="s">
        <v>155</v>
      </c>
      <c r="P213" t="s">
        <v>155</v>
      </c>
      <c r="Q213">
        <v>1</v>
      </c>
      <c r="W213">
        <v>0</v>
      </c>
      <c r="X213">
        <v>-1775669208</v>
      </c>
      <c r="Y213">
        <v>100</v>
      </c>
      <c r="AA213">
        <v>11067.52</v>
      </c>
      <c r="AB213">
        <v>0</v>
      </c>
      <c r="AC213">
        <v>0</v>
      </c>
      <c r="AD213">
        <v>0</v>
      </c>
      <c r="AE213">
        <v>4535.87</v>
      </c>
      <c r="AF213">
        <v>0</v>
      </c>
      <c r="AG213">
        <v>0</v>
      </c>
      <c r="AH213">
        <v>0</v>
      </c>
      <c r="AI213">
        <v>2.44</v>
      </c>
      <c r="AJ213">
        <v>1</v>
      </c>
      <c r="AK213">
        <v>1</v>
      </c>
      <c r="AL213">
        <v>1</v>
      </c>
      <c r="AN213">
        <v>0</v>
      </c>
      <c r="AO213">
        <v>0</v>
      </c>
      <c r="AP213">
        <v>0</v>
      </c>
      <c r="AQ213">
        <v>0</v>
      </c>
      <c r="AR213">
        <v>0</v>
      </c>
      <c r="AS213" t="s">
        <v>3</v>
      </c>
      <c r="AT213">
        <v>100</v>
      </c>
      <c r="AU213" t="s">
        <v>3</v>
      </c>
      <c r="AV213">
        <v>0</v>
      </c>
      <c r="AW213">
        <v>1</v>
      </c>
      <c r="AX213">
        <v>-1</v>
      </c>
      <c r="AY213">
        <v>0</v>
      </c>
      <c r="AZ213">
        <v>0</v>
      </c>
      <c r="BA213" t="s">
        <v>3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Y213*Source!I235</f>
        <v>2</v>
      </c>
      <c r="CY213">
        <f>AA213</f>
        <v>11067.52</v>
      </c>
      <c r="CZ213">
        <f>AE213</f>
        <v>4535.87</v>
      </c>
      <c r="DA213">
        <f>AI213</f>
        <v>2.44</v>
      </c>
      <c r="DB213">
        <f t="shared" si="27"/>
        <v>453587</v>
      </c>
      <c r="DC213">
        <f t="shared" si="28"/>
        <v>0</v>
      </c>
    </row>
    <row r="214" spans="1:107">
      <c r="A214">
        <f>ROW(Source!A239)</f>
        <v>239</v>
      </c>
      <c r="B214">
        <v>35863109</v>
      </c>
      <c r="C214">
        <v>35866637</v>
      </c>
      <c r="D214">
        <v>18408291</v>
      </c>
      <c r="E214">
        <v>1</v>
      </c>
      <c r="F214">
        <v>1</v>
      </c>
      <c r="G214">
        <v>1</v>
      </c>
      <c r="H214">
        <v>1</v>
      </c>
      <c r="I214" t="s">
        <v>606</v>
      </c>
      <c r="J214" t="s">
        <v>3</v>
      </c>
      <c r="K214" t="s">
        <v>607</v>
      </c>
      <c r="L214">
        <v>1369</v>
      </c>
      <c r="N214">
        <v>1013</v>
      </c>
      <c r="O214" t="s">
        <v>561</v>
      </c>
      <c r="P214" t="s">
        <v>561</v>
      </c>
      <c r="Q214">
        <v>1</v>
      </c>
      <c r="W214">
        <v>0</v>
      </c>
      <c r="X214">
        <v>1933892413</v>
      </c>
      <c r="Y214">
        <v>7.82</v>
      </c>
      <c r="AA214">
        <v>0</v>
      </c>
      <c r="AB214">
        <v>0</v>
      </c>
      <c r="AC214">
        <v>0</v>
      </c>
      <c r="AD214">
        <v>260.95999999999998</v>
      </c>
      <c r="AE214">
        <v>0</v>
      </c>
      <c r="AF214">
        <v>0</v>
      </c>
      <c r="AG214">
        <v>0</v>
      </c>
      <c r="AH214">
        <v>260.95999999999998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3</v>
      </c>
      <c r="AT214">
        <v>7.82</v>
      </c>
      <c r="AU214" t="s">
        <v>3</v>
      </c>
      <c r="AV214">
        <v>1</v>
      </c>
      <c r="AW214">
        <v>2</v>
      </c>
      <c r="AX214">
        <v>35866642</v>
      </c>
      <c r="AY214">
        <v>1</v>
      </c>
      <c r="AZ214">
        <v>0</v>
      </c>
      <c r="BA214">
        <v>206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Y214*Source!I239</f>
        <v>0.39100000000000001</v>
      </c>
      <c r="CY214">
        <f>AD214</f>
        <v>260.95999999999998</v>
      </c>
      <c r="CZ214">
        <f>AH214</f>
        <v>260.95999999999998</v>
      </c>
      <c r="DA214">
        <f>AL214</f>
        <v>1</v>
      </c>
      <c r="DB214">
        <f t="shared" si="27"/>
        <v>2040.71</v>
      </c>
      <c r="DC214">
        <f t="shared" si="28"/>
        <v>0</v>
      </c>
    </row>
    <row r="215" spans="1:107">
      <c r="A215">
        <f>ROW(Source!A239)</f>
        <v>239</v>
      </c>
      <c r="B215">
        <v>35863109</v>
      </c>
      <c r="C215">
        <v>35866637</v>
      </c>
      <c r="D215">
        <v>29174913</v>
      </c>
      <c r="E215">
        <v>1</v>
      </c>
      <c r="F215">
        <v>1</v>
      </c>
      <c r="G215">
        <v>1</v>
      </c>
      <c r="H215">
        <v>2</v>
      </c>
      <c r="I215" t="s">
        <v>578</v>
      </c>
      <c r="J215" t="s">
        <v>579</v>
      </c>
      <c r="K215" t="s">
        <v>580</v>
      </c>
      <c r="L215">
        <v>1368</v>
      </c>
      <c r="N215">
        <v>1011</v>
      </c>
      <c r="O215" t="s">
        <v>567</v>
      </c>
      <c r="P215" t="s">
        <v>567</v>
      </c>
      <c r="Q215">
        <v>1</v>
      </c>
      <c r="W215">
        <v>0</v>
      </c>
      <c r="X215">
        <v>458544584</v>
      </c>
      <c r="Y215">
        <v>0.04</v>
      </c>
      <c r="AA215">
        <v>0</v>
      </c>
      <c r="AB215">
        <v>932.72</v>
      </c>
      <c r="AC215">
        <v>383.38</v>
      </c>
      <c r="AD215">
        <v>0</v>
      </c>
      <c r="AE215">
        <v>0</v>
      </c>
      <c r="AF215">
        <v>87.17</v>
      </c>
      <c r="AG215">
        <v>11.6</v>
      </c>
      <c r="AH215">
        <v>0</v>
      </c>
      <c r="AI215">
        <v>1</v>
      </c>
      <c r="AJ215">
        <v>10.7</v>
      </c>
      <c r="AK215">
        <v>33.049999999999997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0.04</v>
      </c>
      <c r="AU215" t="s">
        <v>3</v>
      </c>
      <c r="AV215">
        <v>0</v>
      </c>
      <c r="AW215">
        <v>2</v>
      </c>
      <c r="AX215">
        <v>35866643</v>
      </c>
      <c r="AY215">
        <v>1</v>
      </c>
      <c r="AZ215">
        <v>0</v>
      </c>
      <c r="BA215">
        <v>207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Y215*Source!I239</f>
        <v>2E-3</v>
      </c>
      <c r="CY215">
        <f>AB215</f>
        <v>932.72</v>
      </c>
      <c r="CZ215">
        <f>AF215</f>
        <v>87.17</v>
      </c>
      <c r="DA215">
        <f>AJ215</f>
        <v>10.7</v>
      </c>
      <c r="DB215">
        <f t="shared" si="27"/>
        <v>3.49</v>
      </c>
      <c r="DC215">
        <f t="shared" si="28"/>
        <v>0.46</v>
      </c>
    </row>
    <row r="216" spans="1:107">
      <c r="A216">
        <f>ROW(Source!A239)</f>
        <v>239</v>
      </c>
      <c r="B216">
        <v>35863109</v>
      </c>
      <c r="C216">
        <v>35866637</v>
      </c>
      <c r="D216">
        <v>29114332</v>
      </c>
      <c r="E216">
        <v>1</v>
      </c>
      <c r="F216">
        <v>1</v>
      </c>
      <c r="G216">
        <v>1</v>
      </c>
      <c r="H216">
        <v>3</v>
      </c>
      <c r="I216" t="s">
        <v>603</v>
      </c>
      <c r="J216" t="s">
        <v>604</v>
      </c>
      <c r="K216" t="s">
        <v>605</v>
      </c>
      <c r="L216">
        <v>1348</v>
      </c>
      <c r="N216">
        <v>1009</v>
      </c>
      <c r="O216" t="s">
        <v>30</v>
      </c>
      <c r="P216" t="s">
        <v>30</v>
      </c>
      <c r="Q216">
        <v>1000</v>
      </c>
      <c r="W216">
        <v>0</v>
      </c>
      <c r="X216">
        <v>233971917</v>
      </c>
      <c r="Y216">
        <v>7.1000000000000002E-4</v>
      </c>
      <c r="AA216">
        <v>54619.68</v>
      </c>
      <c r="AB216">
        <v>0</v>
      </c>
      <c r="AC216">
        <v>0</v>
      </c>
      <c r="AD216">
        <v>0</v>
      </c>
      <c r="AE216">
        <v>11978</v>
      </c>
      <c r="AF216">
        <v>0</v>
      </c>
      <c r="AG216">
        <v>0</v>
      </c>
      <c r="AH216">
        <v>0</v>
      </c>
      <c r="AI216">
        <v>4.5599999999999996</v>
      </c>
      <c r="AJ216">
        <v>1</v>
      </c>
      <c r="AK216">
        <v>1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7.1000000000000002E-4</v>
      </c>
      <c r="AU216" t="s">
        <v>3</v>
      </c>
      <c r="AV216">
        <v>0</v>
      </c>
      <c r="AW216">
        <v>2</v>
      </c>
      <c r="AX216">
        <v>35866644</v>
      </c>
      <c r="AY216">
        <v>1</v>
      </c>
      <c r="AZ216">
        <v>0</v>
      </c>
      <c r="BA216">
        <v>208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Y216*Source!I239</f>
        <v>3.5500000000000002E-5</v>
      </c>
      <c r="CY216">
        <f>AA216</f>
        <v>54619.68</v>
      </c>
      <c r="CZ216">
        <f>AE216</f>
        <v>11978</v>
      </c>
      <c r="DA216">
        <f>AI216</f>
        <v>4.5599999999999996</v>
      </c>
      <c r="DB216">
        <f t="shared" si="27"/>
        <v>8.5</v>
      </c>
      <c r="DC216">
        <f t="shared" si="28"/>
        <v>0</v>
      </c>
    </row>
    <row r="217" spans="1:107">
      <c r="A217">
        <f>ROW(Source!A239)</f>
        <v>239</v>
      </c>
      <c r="B217">
        <v>35863109</v>
      </c>
      <c r="C217">
        <v>35866637</v>
      </c>
      <c r="D217">
        <v>29131015</v>
      </c>
      <c r="E217">
        <v>1</v>
      </c>
      <c r="F217">
        <v>1</v>
      </c>
      <c r="G217">
        <v>1</v>
      </c>
      <c r="H217">
        <v>3</v>
      </c>
      <c r="I217" t="s">
        <v>608</v>
      </c>
      <c r="J217" t="s">
        <v>609</v>
      </c>
      <c r="K217" t="s">
        <v>610</v>
      </c>
      <c r="L217">
        <v>1301</v>
      </c>
      <c r="N217">
        <v>1003</v>
      </c>
      <c r="O217" t="s">
        <v>142</v>
      </c>
      <c r="P217" t="s">
        <v>142</v>
      </c>
      <c r="Q217">
        <v>1</v>
      </c>
      <c r="W217">
        <v>0</v>
      </c>
      <c r="X217">
        <v>-497354979</v>
      </c>
      <c r="Y217">
        <v>112</v>
      </c>
      <c r="AA217">
        <v>32.03</v>
      </c>
      <c r="AB217">
        <v>0</v>
      </c>
      <c r="AC217">
        <v>0</v>
      </c>
      <c r="AD217">
        <v>0</v>
      </c>
      <c r="AE217">
        <v>3.93</v>
      </c>
      <c r="AF217">
        <v>0</v>
      </c>
      <c r="AG217">
        <v>0</v>
      </c>
      <c r="AH217">
        <v>0</v>
      </c>
      <c r="AI217">
        <v>8.15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112</v>
      </c>
      <c r="AU217" t="s">
        <v>3</v>
      </c>
      <c r="AV217">
        <v>0</v>
      </c>
      <c r="AW217">
        <v>2</v>
      </c>
      <c r="AX217">
        <v>35866645</v>
      </c>
      <c r="AY217">
        <v>1</v>
      </c>
      <c r="AZ217">
        <v>0</v>
      </c>
      <c r="BA217">
        <v>209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Y217*Source!I239</f>
        <v>5.6000000000000005</v>
      </c>
      <c r="CY217">
        <f>AA217</f>
        <v>32.03</v>
      </c>
      <c r="CZ217">
        <f>AE217</f>
        <v>3.93</v>
      </c>
      <c r="DA217">
        <f>AI217</f>
        <v>8.15</v>
      </c>
      <c r="DB217">
        <f t="shared" si="27"/>
        <v>440.16</v>
      </c>
      <c r="DC217">
        <f t="shared" si="28"/>
        <v>0</v>
      </c>
    </row>
    <row r="218" spans="1:107">
      <c r="A218">
        <f>ROW(Source!A240)</f>
        <v>240</v>
      </c>
      <c r="B218">
        <v>35863109</v>
      </c>
      <c r="C218">
        <v>35866652</v>
      </c>
      <c r="D218">
        <v>18407150</v>
      </c>
      <c r="E218">
        <v>1</v>
      </c>
      <c r="F218">
        <v>1</v>
      </c>
      <c r="G218">
        <v>1</v>
      </c>
      <c r="H218">
        <v>1</v>
      </c>
      <c r="I218" t="s">
        <v>576</v>
      </c>
      <c r="J218" t="s">
        <v>3</v>
      </c>
      <c r="K218" t="s">
        <v>577</v>
      </c>
      <c r="L218">
        <v>1369</v>
      </c>
      <c r="N218">
        <v>1013</v>
      </c>
      <c r="O218" t="s">
        <v>561</v>
      </c>
      <c r="P218" t="s">
        <v>561</v>
      </c>
      <c r="Q218">
        <v>1</v>
      </c>
      <c r="W218">
        <v>0</v>
      </c>
      <c r="X218">
        <v>-931037793</v>
      </c>
      <c r="Y218">
        <v>41.100999999999999</v>
      </c>
      <c r="AA218">
        <v>0</v>
      </c>
      <c r="AB218">
        <v>0</v>
      </c>
      <c r="AC218">
        <v>0</v>
      </c>
      <c r="AD218">
        <v>272.45</v>
      </c>
      <c r="AE218">
        <v>0</v>
      </c>
      <c r="AF218">
        <v>0</v>
      </c>
      <c r="AG218">
        <v>0</v>
      </c>
      <c r="AH218">
        <v>272.45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1</v>
      </c>
      <c r="AQ218">
        <v>0</v>
      </c>
      <c r="AR218">
        <v>0</v>
      </c>
      <c r="AS218" t="s">
        <v>3</v>
      </c>
      <c r="AT218">
        <v>35.74</v>
      </c>
      <c r="AU218" t="s">
        <v>134</v>
      </c>
      <c r="AV218">
        <v>1</v>
      </c>
      <c r="AW218">
        <v>2</v>
      </c>
      <c r="AX218">
        <v>36144884</v>
      </c>
      <c r="AY218">
        <v>1</v>
      </c>
      <c r="AZ218">
        <v>0</v>
      </c>
      <c r="BA218">
        <v>210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Y218*Source!I240</f>
        <v>3.8634939999999998</v>
      </c>
      <c r="CY218">
        <f>AD218</f>
        <v>272.45</v>
      </c>
      <c r="CZ218">
        <f>AH218</f>
        <v>272.45</v>
      </c>
      <c r="DA218">
        <f>AL218</f>
        <v>1</v>
      </c>
      <c r="DB218">
        <f>ROUND((ROUND(AT218*CZ218,2)*1.15),2)</f>
        <v>11197.96</v>
      </c>
      <c r="DC218">
        <f>ROUND((ROUND(AT218*AG218,2)*1.15),2)</f>
        <v>0</v>
      </c>
    </row>
    <row r="219" spans="1:107">
      <c r="A219">
        <f>ROW(Source!A240)</f>
        <v>240</v>
      </c>
      <c r="B219">
        <v>35863109</v>
      </c>
      <c r="C219">
        <v>35866652</v>
      </c>
      <c r="D219">
        <v>121548</v>
      </c>
      <c r="E219">
        <v>1</v>
      </c>
      <c r="F219">
        <v>1</v>
      </c>
      <c r="G219">
        <v>1</v>
      </c>
      <c r="H219">
        <v>1</v>
      </c>
      <c r="I219" t="s">
        <v>35</v>
      </c>
      <c r="J219" t="s">
        <v>3</v>
      </c>
      <c r="K219" t="s">
        <v>562</v>
      </c>
      <c r="L219">
        <v>608254</v>
      </c>
      <c r="N219">
        <v>1013</v>
      </c>
      <c r="O219" t="s">
        <v>563</v>
      </c>
      <c r="P219" t="s">
        <v>563</v>
      </c>
      <c r="Q219">
        <v>1</v>
      </c>
      <c r="W219">
        <v>0</v>
      </c>
      <c r="X219">
        <v>-185737400</v>
      </c>
      <c r="Y219">
        <v>0.22499999999999998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3</v>
      </c>
      <c r="AT219">
        <v>0.18</v>
      </c>
      <c r="AU219" t="s">
        <v>133</v>
      </c>
      <c r="AV219">
        <v>2</v>
      </c>
      <c r="AW219">
        <v>2</v>
      </c>
      <c r="AX219">
        <v>36144885</v>
      </c>
      <c r="AY219">
        <v>1</v>
      </c>
      <c r="AZ219">
        <v>0</v>
      </c>
      <c r="BA219">
        <v>211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Y219*Source!I240</f>
        <v>2.1149999999999999E-2</v>
      </c>
      <c r="CY219">
        <f>AD219</f>
        <v>0</v>
      </c>
      <c r="CZ219">
        <f>AH219</f>
        <v>0</v>
      </c>
      <c r="DA219">
        <f>AL219</f>
        <v>1</v>
      </c>
      <c r="DB219">
        <f>ROUND((ROUND(AT219*CZ219,2)*1.25),2)</f>
        <v>0</v>
      </c>
      <c r="DC219">
        <f>ROUND((ROUND(AT219*AG219,2)*1.25),2)</f>
        <v>0</v>
      </c>
    </row>
    <row r="220" spans="1:107">
      <c r="A220">
        <f>ROW(Source!A240)</f>
        <v>240</v>
      </c>
      <c r="B220">
        <v>35863109</v>
      </c>
      <c r="C220">
        <v>35866652</v>
      </c>
      <c r="D220">
        <v>29172556</v>
      </c>
      <c r="E220">
        <v>1</v>
      </c>
      <c r="F220">
        <v>1</v>
      </c>
      <c r="G220">
        <v>1</v>
      </c>
      <c r="H220">
        <v>2</v>
      </c>
      <c r="I220" t="s">
        <v>564</v>
      </c>
      <c r="J220" t="s">
        <v>565</v>
      </c>
      <c r="K220" t="s">
        <v>566</v>
      </c>
      <c r="L220">
        <v>1368</v>
      </c>
      <c r="N220">
        <v>1011</v>
      </c>
      <c r="O220" t="s">
        <v>567</v>
      </c>
      <c r="P220" t="s">
        <v>567</v>
      </c>
      <c r="Q220">
        <v>1</v>
      </c>
      <c r="W220">
        <v>0</v>
      </c>
      <c r="X220">
        <v>-1302720870</v>
      </c>
      <c r="Y220">
        <v>0.22499999999999998</v>
      </c>
      <c r="AA220">
        <v>0</v>
      </c>
      <c r="AB220">
        <v>466.71</v>
      </c>
      <c r="AC220">
        <v>446.18</v>
      </c>
      <c r="AD220">
        <v>0</v>
      </c>
      <c r="AE220">
        <v>0</v>
      </c>
      <c r="AF220">
        <v>31.26</v>
      </c>
      <c r="AG220">
        <v>13.5</v>
      </c>
      <c r="AH220">
        <v>0</v>
      </c>
      <c r="AI220">
        <v>1</v>
      </c>
      <c r="AJ220">
        <v>14.93</v>
      </c>
      <c r="AK220">
        <v>33.049999999999997</v>
      </c>
      <c r="AL220">
        <v>1</v>
      </c>
      <c r="AN220">
        <v>0</v>
      </c>
      <c r="AO220">
        <v>1</v>
      </c>
      <c r="AP220">
        <v>1</v>
      </c>
      <c r="AQ220">
        <v>0</v>
      </c>
      <c r="AR220">
        <v>0</v>
      </c>
      <c r="AS220" t="s">
        <v>3</v>
      </c>
      <c r="AT220">
        <v>0.18</v>
      </c>
      <c r="AU220" t="s">
        <v>133</v>
      </c>
      <c r="AV220">
        <v>0</v>
      </c>
      <c r="AW220">
        <v>2</v>
      </c>
      <c r="AX220">
        <v>36144886</v>
      </c>
      <c r="AY220">
        <v>1</v>
      </c>
      <c r="AZ220">
        <v>0</v>
      </c>
      <c r="BA220">
        <v>212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Y220*Source!I240</f>
        <v>2.1149999999999999E-2</v>
      </c>
      <c r="CY220">
        <f>AB220</f>
        <v>466.71</v>
      </c>
      <c r="CZ220">
        <f>AF220</f>
        <v>31.26</v>
      </c>
      <c r="DA220">
        <f>AJ220</f>
        <v>14.93</v>
      </c>
      <c r="DB220">
        <f>ROUND((ROUND(AT220*CZ220,2)*1.25),2)</f>
        <v>7.04</v>
      </c>
      <c r="DC220">
        <f>ROUND((ROUND(AT220*AG220,2)*1.25),2)</f>
        <v>3.04</v>
      </c>
    </row>
    <row r="221" spans="1:107">
      <c r="A221">
        <f>ROW(Source!A240)</f>
        <v>240</v>
      </c>
      <c r="B221">
        <v>35863109</v>
      </c>
      <c r="C221">
        <v>35866652</v>
      </c>
      <c r="D221">
        <v>29174591</v>
      </c>
      <c r="E221">
        <v>1</v>
      </c>
      <c r="F221">
        <v>1</v>
      </c>
      <c r="G221">
        <v>1</v>
      </c>
      <c r="H221">
        <v>2</v>
      </c>
      <c r="I221" t="s">
        <v>589</v>
      </c>
      <c r="J221" t="s">
        <v>590</v>
      </c>
      <c r="K221" t="s">
        <v>591</v>
      </c>
      <c r="L221">
        <v>1368</v>
      </c>
      <c r="N221">
        <v>1011</v>
      </c>
      <c r="O221" t="s">
        <v>567</v>
      </c>
      <c r="P221" t="s">
        <v>567</v>
      </c>
      <c r="Q221">
        <v>1</v>
      </c>
      <c r="W221">
        <v>0</v>
      </c>
      <c r="X221">
        <v>1598042632</v>
      </c>
      <c r="Y221">
        <v>0.4</v>
      </c>
      <c r="AA221">
        <v>0</v>
      </c>
      <c r="AB221">
        <v>9.4700000000000006</v>
      </c>
      <c r="AC221">
        <v>0</v>
      </c>
      <c r="AD221">
        <v>0</v>
      </c>
      <c r="AE221">
        <v>0</v>
      </c>
      <c r="AF221">
        <v>0.95</v>
      </c>
      <c r="AG221">
        <v>0</v>
      </c>
      <c r="AH221">
        <v>0</v>
      </c>
      <c r="AI221">
        <v>1</v>
      </c>
      <c r="AJ221">
        <v>9.9700000000000006</v>
      </c>
      <c r="AK221">
        <v>33.049999999999997</v>
      </c>
      <c r="AL221">
        <v>1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3</v>
      </c>
      <c r="AT221">
        <v>0.32</v>
      </c>
      <c r="AU221" t="s">
        <v>133</v>
      </c>
      <c r="AV221">
        <v>0</v>
      </c>
      <c r="AW221">
        <v>2</v>
      </c>
      <c r="AX221">
        <v>36144887</v>
      </c>
      <c r="AY221">
        <v>1</v>
      </c>
      <c r="AZ221">
        <v>0</v>
      </c>
      <c r="BA221">
        <v>213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Y221*Source!I240</f>
        <v>3.7600000000000001E-2</v>
      </c>
      <c r="CY221">
        <f>AB221</f>
        <v>9.4700000000000006</v>
      </c>
      <c r="CZ221">
        <f>AF221</f>
        <v>0.95</v>
      </c>
      <c r="DA221">
        <f>AJ221</f>
        <v>9.9700000000000006</v>
      </c>
      <c r="DB221">
        <f>ROUND((ROUND(AT221*CZ221,2)*1.25),2)</f>
        <v>0.38</v>
      </c>
      <c r="DC221">
        <f>ROUND((ROUND(AT221*AG221,2)*1.25),2)</f>
        <v>0</v>
      </c>
    </row>
    <row r="222" spans="1:107">
      <c r="A222">
        <f>ROW(Source!A240)</f>
        <v>240</v>
      </c>
      <c r="B222">
        <v>35863109</v>
      </c>
      <c r="C222">
        <v>35866652</v>
      </c>
      <c r="D222">
        <v>29174913</v>
      </c>
      <c r="E222">
        <v>1</v>
      </c>
      <c r="F222">
        <v>1</v>
      </c>
      <c r="G222">
        <v>1</v>
      </c>
      <c r="H222">
        <v>2</v>
      </c>
      <c r="I222" t="s">
        <v>578</v>
      </c>
      <c r="J222" t="s">
        <v>579</v>
      </c>
      <c r="K222" t="s">
        <v>580</v>
      </c>
      <c r="L222">
        <v>1368</v>
      </c>
      <c r="N222">
        <v>1011</v>
      </c>
      <c r="O222" t="s">
        <v>567</v>
      </c>
      <c r="P222" t="s">
        <v>567</v>
      </c>
      <c r="Q222">
        <v>1</v>
      </c>
      <c r="W222">
        <v>0</v>
      </c>
      <c r="X222">
        <v>458544584</v>
      </c>
      <c r="Y222">
        <v>0.32500000000000001</v>
      </c>
      <c r="AA222">
        <v>0</v>
      </c>
      <c r="AB222">
        <v>932.72</v>
      </c>
      <c r="AC222">
        <v>383.38</v>
      </c>
      <c r="AD222">
        <v>0</v>
      </c>
      <c r="AE222">
        <v>0</v>
      </c>
      <c r="AF222">
        <v>87.17</v>
      </c>
      <c r="AG222">
        <v>11.6</v>
      </c>
      <c r="AH222">
        <v>0</v>
      </c>
      <c r="AI222">
        <v>1</v>
      </c>
      <c r="AJ222">
        <v>10.7</v>
      </c>
      <c r="AK222">
        <v>33.049999999999997</v>
      </c>
      <c r="AL222">
        <v>1</v>
      </c>
      <c r="AN222">
        <v>0</v>
      </c>
      <c r="AO222">
        <v>1</v>
      </c>
      <c r="AP222">
        <v>1</v>
      </c>
      <c r="AQ222">
        <v>0</v>
      </c>
      <c r="AR222">
        <v>0</v>
      </c>
      <c r="AS222" t="s">
        <v>3</v>
      </c>
      <c r="AT222">
        <v>0.26</v>
      </c>
      <c r="AU222" t="s">
        <v>133</v>
      </c>
      <c r="AV222">
        <v>0</v>
      </c>
      <c r="AW222">
        <v>2</v>
      </c>
      <c r="AX222">
        <v>36144888</v>
      </c>
      <c r="AY222">
        <v>1</v>
      </c>
      <c r="AZ222">
        <v>0</v>
      </c>
      <c r="BA222">
        <v>214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Y222*Source!I240</f>
        <v>3.0550000000000001E-2</v>
      </c>
      <c r="CY222">
        <f>AB222</f>
        <v>932.72</v>
      </c>
      <c r="CZ222">
        <f>AF222</f>
        <v>87.17</v>
      </c>
      <c r="DA222">
        <f>AJ222</f>
        <v>10.7</v>
      </c>
      <c r="DB222">
        <f>ROUND((ROUND(AT222*CZ222,2)*1.25),2)</f>
        <v>28.33</v>
      </c>
      <c r="DC222">
        <f>ROUND((ROUND(AT222*AG222,2)*1.25),2)</f>
        <v>3.78</v>
      </c>
    </row>
    <row r="223" spans="1:107">
      <c r="A223">
        <f>ROW(Source!A240)</f>
        <v>240</v>
      </c>
      <c r="B223">
        <v>35863109</v>
      </c>
      <c r="C223">
        <v>35866652</v>
      </c>
      <c r="D223">
        <v>29109162</v>
      </c>
      <c r="E223">
        <v>1</v>
      </c>
      <c r="F223">
        <v>1</v>
      </c>
      <c r="G223">
        <v>1</v>
      </c>
      <c r="H223">
        <v>3</v>
      </c>
      <c r="I223" t="s">
        <v>611</v>
      </c>
      <c r="J223" t="s">
        <v>612</v>
      </c>
      <c r="K223" t="s">
        <v>613</v>
      </c>
      <c r="L223">
        <v>1327</v>
      </c>
      <c r="N223">
        <v>1005</v>
      </c>
      <c r="O223" t="s">
        <v>155</v>
      </c>
      <c r="P223" t="s">
        <v>155</v>
      </c>
      <c r="Q223">
        <v>1</v>
      </c>
      <c r="W223">
        <v>0</v>
      </c>
      <c r="X223">
        <v>2002905425</v>
      </c>
      <c r="Y223">
        <v>21</v>
      </c>
      <c r="AA223">
        <v>33.75</v>
      </c>
      <c r="AB223">
        <v>0</v>
      </c>
      <c r="AC223">
        <v>0</v>
      </c>
      <c r="AD223">
        <v>0</v>
      </c>
      <c r="AE223">
        <v>5.71</v>
      </c>
      <c r="AF223">
        <v>0</v>
      </c>
      <c r="AG223">
        <v>0</v>
      </c>
      <c r="AH223">
        <v>0</v>
      </c>
      <c r="AI223">
        <v>5.91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1</v>
      </c>
      <c r="AQ223">
        <v>0</v>
      </c>
      <c r="AR223">
        <v>0</v>
      </c>
      <c r="AS223" t="s">
        <v>3</v>
      </c>
      <c r="AT223">
        <v>21</v>
      </c>
      <c r="AU223" t="s">
        <v>3</v>
      </c>
      <c r="AV223">
        <v>0</v>
      </c>
      <c r="AW223">
        <v>2</v>
      </c>
      <c r="AX223">
        <v>36144889</v>
      </c>
      <c r="AY223">
        <v>1</v>
      </c>
      <c r="AZ223">
        <v>0</v>
      </c>
      <c r="BA223">
        <v>215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Y223*Source!I240</f>
        <v>1.974</v>
      </c>
      <c r="CY223">
        <f>AA223</f>
        <v>33.75</v>
      </c>
      <c r="CZ223">
        <f>AE223</f>
        <v>5.71</v>
      </c>
      <c r="DA223">
        <f>AI223</f>
        <v>5.91</v>
      </c>
      <c r="DB223">
        <f>ROUND(ROUND(AT223*CZ223,2),2)</f>
        <v>119.91</v>
      </c>
      <c r="DC223">
        <f>ROUND(ROUND(AT223*AG223,2),2)</f>
        <v>0</v>
      </c>
    </row>
    <row r="224" spans="1:107">
      <c r="A224">
        <f>ROW(Source!A240)</f>
        <v>240</v>
      </c>
      <c r="B224">
        <v>35863109</v>
      </c>
      <c r="C224">
        <v>35866652</v>
      </c>
      <c r="D224">
        <v>29131086</v>
      </c>
      <c r="E224">
        <v>1</v>
      </c>
      <c r="F224">
        <v>1</v>
      </c>
      <c r="G224">
        <v>1</v>
      </c>
      <c r="H224">
        <v>3</v>
      </c>
      <c r="I224" t="s">
        <v>614</v>
      </c>
      <c r="J224" t="s">
        <v>615</v>
      </c>
      <c r="K224" t="s">
        <v>616</v>
      </c>
      <c r="L224">
        <v>1339</v>
      </c>
      <c r="N224">
        <v>1007</v>
      </c>
      <c r="O224" t="s">
        <v>617</v>
      </c>
      <c r="P224" t="s">
        <v>617</v>
      </c>
      <c r="Q224">
        <v>1</v>
      </c>
      <c r="W224">
        <v>0</v>
      </c>
      <c r="X224">
        <v>135382931</v>
      </c>
      <c r="Y224">
        <v>0.82</v>
      </c>
      <c r="AA224">
        <v>6560.13</v>
      </c>
      <c r="AB224">
        <v>0</v>
      </c>
      <c r="AC224">
        <v>0</v>
      </c>
      <c r="AD224">
        <v>0</v>
      </c>
      <c r="AE224">
        <v>1970.01</v>
      </c>
      <c r="AF224">
        <v>0</v>
      </c>
      <c r="AG224">
        <v>0</v>
      </c>
      <c r="AH224">
        <v>0</v>
      </c>
      <c r="AI224">
        <v>3.33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1</v>
      </c>
      <c r="AQ224">
        <v>0</v>
      </c>
      <c r="AR224">
        <v>0</v>
      </c>
      <c r="AS224" t="s">
        <v>3</v>
      </c>
      <c r="AT224">
        <v>0.82</v>
      </c>
      <c r="AU224" t="s">
        <v>3</v>
      </c>
      <c r="AV224">
        <v>0</v>
      </c>
      <c r="AW224">
        <v>2</v>
      </c>
      <c r="AX224">
        <v>36144890</v>
      </c>
      <c r="AY224">
        <v>1</v>
      </c>
      <c r="AZ224">
        <v>0</v>
      </c>
      <c r="BA224">
        <v>216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Y224*Source!I240</f>
        <v>7.7079999999999996E-2</v>
      </c>
      <c r="CY224">
        <f>AA224</f>
        <v>6560.13</v>
      </c>
      <c r="CZ224">
        <f>AE224</f>
        <v>1970.01</v>
      </c>
      <c r="DA224">
        <f>AI224</f>
        <v>3.33</v>
      </c>
      <c r="DB224">
        <f>ROUND(ROUND(AT224*CZ224,2),2)</f>
        <v>1615.41</v>
      </c>
      <c r="DC224">
        <f>ROUND(ROUND(AT224*AG224,2),2)</f>
        <v>0</v>
      </c>
    </row>
    <row r="225" spans="1:107">
      <c r="A225">
        <f>ROW(Source!A241)</f>
        <v>241</v>
      </c>
      <c r="B225">
        <v>35863109</v>
      </c>
      <c r="C225">
        <v>35866679</v>
      </c>
      <c r="D225">
        <v>18407150</v>
      </c>
      <c r="E225">
        <v>1</v>
      </c>
      <c r="F225">
        <v>1</v>
      </c>
      <c r="G225">
        <v>1</v>
      </c>
      <c r="H225">
        <v>1</v>
      </c>
      <c r="I225" t="s">
        <v>576</v>
      </c>
      <c r="J225" t="s">
        <v>3</v>
      </c>
      <c r="K225" t="s">
        <v>577</v>
      </c>
      <c r="L225">
        <v>1369</v>
      </c>
      <c r="N225">
        <v>1013</v>
      </c>
      <c r="O225" t="s">
        <v>561</v>
      </c>
      <c r="P225" t="s">
        <v>561</v>
      </c>
      <c r="Q225">
        <v>1</v>
      </c>
      <c r="W225">
        <v>0</v>
      </c>
      <c r="X225">
        <v>-931037793</v>
      </c>
      <c r="Y225">
        <v>69.827999999999989</v>
      </c>
      <c r="AA225">
        <v>0</v>
      </c>
      <c r="AB225">
        <v>0</v>
      </c>
      <c r="AC225">
        <v>0</v>
      </c>
      <c r="AD225">
        <v>272.45</v>
      </c>
      <c r="AE225">
        <v>0</v>
      </c>
      <c r="AF225">
        <v>0</v>
      </c>
      <c r="AG225">
        <v>0</v>
      </c>
      <c r="AH225">
        <v>272.45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1</v>
      </c>
      <c r="AQ225">
        <v>0</v>
      </c>
      <c r="AR225">
        <v>0</v>
      </c>
      <c r="AS225" t="s">
        <v>3</v>
      </c>
      <c r="AT225">
        <v>60.72</v>
      </c>
      <c r="AU225" t="s">
        <v>134</v>
      </c>
      <c r="AV225">
        <v>1</v>
      </c>
      <c r="AW225">
        <v>2</v>
      </c>
      <c r="AX225">
        <v>35866688</v>
      </c>
      <c r="AY225">
        <v>1</v>
      </c>
      <c r="AZ225">
        <v>0</v>
      </c>
      <c r="BA225">
        <v>217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Y225*Source!I241</f>
        <v>6.5638319999999988</v>
      </c>
      <c r="CY225">
        <f>AD225</f>
        <v>272.45</v>
      </c>
      <c r="CZ225">
        <f>AH225</f>
        <v>272.45</v>
      </c>
      <c r="DA225">
        <f>AL225</f>
        <v>1</v>
      </c>
      <c r="DB225">
        <f>ROUND((ROUND(AT225*CZ225,2)*1.15),2)</f>
        <v>19024.63</v>
      </c>
      <c r="DC225">
        <f>ROUND((ROUND(AT225*AG225,2)*1.15),2)</f>
        <v>0</v>
      </c>
    </row>
    <row r="226" spans="1:107">
      <c r="A226">
        <f>ROW(Source!A241)</f>
        <v>241</v>
      </c>
      <c r="B226">
        <v>35863109</v>
      </c>
      <c r="C226">
        <v>35866679</v>
      </c>
      <c r="D226">
        <v>121548</v>
      </c>
      <c r="E226">
        <v>1</v>
      </c>
      <c r="F226">
        <v>1</v>
      </c>
      <c r="G226">
        <v>1</v>
      </c>
      <c r="H226">
        <v>1</v>
      </c>
      <c r="I226" t="s">
        <v>35</v>
      </c>
      <c r="J226" t="s">
        <v>3</v>
      </c>
      <c r="K226" t="s">
        <v>562</v>
      </c>
      <c r="L226">
        <v>608254</v>
      </c>
      <c r="N226">
        <v>1013</v>
      </c>
      <c r="O226" t="s">
        <v>563</v>
      </c>
      <c r="P226" t="s">
        <v>563</v>
      </c>
      <c r="Q226">
        <v>1</v>
      </c>
      <c r="W226">
        <v>0</v>
      </c>
      <c r="X226">
        <v>-185737400</v>
      </c>
      <c r="Y226">
        <v>0.72499999999999998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1</v>
      </c>
      <c r="AQ226">
        <v>0</v>
      </c>
      <c r="AR226">
        <v>0</v>
      </c>
      <c r="AS226" t="s">
        <v>3</v>
      </c>
      <c r="AT226">
        <v>0.57999999999999996</v>
      </c>
      <c r="AU226" t="s">
        <v>133</v>
      </c>
      <c r="AV226">
        <v>2</v>
      </c>
      <c r="AW226">
        <v>2</v>
      </c>
      <c r="AX226">
        <v>35866689</v>
      </c>
      <c r="AY226">
        <v>1</v>
      </c>
      <c r="AZ226">
        <v>0</v>
      </c>
      <c r="BA226">
        <v>218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Y226*Source!I241</f>
        <v>6.8150000000000002E-2</v>
      </c>
      <c r="CY226">
        <f>AD226</f>
        <v>0</v>
      </c>
      <c r="CZ226">
        <f>AH226</f>
        <v>0</v>
      </c>
      <c r="DA226">
        <f>AL226</f>
        <v>1</v>
      </c>
      <c r="DB226">
        <f>ROUND((ROUND(AT226*CZ226,2)*1.25),2)</f>
        <v>0</v>
      </c>
      <c r="DC226">
        <f>ROUND((ROUND(AT226*AG226,2)*1.25),2)</f>
        <v>0</v>
      </c>
    </row>
    <row r="227" spans="1:107">
      <c r="A227">
        <f>ROW(Source!A241)</f>
        <v>241</v>
      </c>
      <c r="B227">
        <v>35863109</v>
      </c>
      <c r="C227">
        <v>35866679</v>
      </c>
      <c r="D227">
        <v>29172556</v>
      </c>
      <c r="E227">
        <v>1</v>
      </c>
      <c r="F227">
        <v>1</v>
      </c>
      <c r="G227">
        <v>1</v>
      </c>
      <c r="H227">
        <v>2</v>
      </c>
      <c r="I227" t="s">
        <v>564</v>
      </c>
      <c r="J227" t="s">
        <v>565</v>
      </c>
      <c r="K227" t="s">
        <v>566</v>
      </c>
      <c r="L227">
        <v>1368</v>
      </c>
      <c r="N227">
        <v>1011</v>
      </c>
      <c r="O227" t="s">
        <v>567</v>
      </c>
      <c r="P227" t="s">
        <v>567</v>
      </c>
      <c r="Q227">
        <v>1</v>
      </c>
      <c r="W227">
        <v>0</v>
      </c>
      <c r="X227">
        <v>-1302720870</v>
      </c>
      <c r="Y227">
        <v>0.72499999999999998</v>
      </c>
      <c r="AA227">
        <v>0</v>
      </c>
      <c r="AB227">
        <v>466.71</v>
      </c>
      <c r="AC227">
        <v>446.18</v>
      </c>
      <c r="AD227">
        <v>0</v>
      </c>
      <c r="AE227">
        <v>0</v>
      </c>
      <c r="AF227">
        <v>31.26</v>
      </c>
      <c r="AG227">
        <v>13.5</v>
      </c>
      <c r="AH227">
        <v>0</v>
      </c>
      <c r="AI227">
        <v>1</v>
      </c>
      <c r="AJ227">
        <v>14.93</v>
      </c>
      <c r="AK227">
        <v>33.049999999999997</v>
      </c>
      <c r="AL227">
        <v>1</v>
      </c>
      <c r="AN227">
        <v>0</v>
      </c>
      <c r="AO227">
        <v>1</v>
      </c>
      <c r="AP227">
        <v>1</v>
      </c>
      <c r="AQ227">
        <v>0</v>
      </c>
      <c r="AR227">
        <v>0</v>
      </c>
      <c r="AS227" t="s">
        <v>3</v>
      </c>
      <c r="AT227">
        <v>0.57999999999999996</v>
      </c>
      <c r="AU227" t="s">
        <v>133</v>
      </c>
      <c r="AV227">
        <v>0</v>
      </c>
      <c r="AW227">
        <v>2</v>
      </c>
      <c r="AX227">
        <v>35866690</v>
      </c>
      <c r="AY227">
        <v>1</v>
      </c>
      <c r="AZ227">
        <v>0</v>
      </c>
      <c r="BA227">
        <v>219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Y227*Source!I241</f>
        <v>6.8150000000000002E-2</v>
      </c>
      <c r="CY227">
        <f>AB227</f>
        <v>466.71</v>
      </c>
      <c r="CZ227">
        <f>AF227</f>
        <v>31.26</v>
      </c>
      <c r="DA227">
        <f>AJ227</f>
        <v>14.93</v>
      </c>
      <c r="DB227">
        <f>ROUND((ROUND(AT227*CZ227,2)*1.25),2)</f>
        <v>22.66</v>
      </c>
      <c r="DC227">
        <f>ROUND((ROUND(AT227*AG227,2)*1.25),2)</f>
        <v>9.7899999999999991</v>
      </c>
    </row>
    <row r="228" spans="1:107">
      <c r="A228">
        <f>ROW(Source!A241)</f>
        <v>241</v>
      </c>
      <c r="B228">
        <v>35863109</v>
      </c>
      <c r="C228">
        <v>35866679</v>
      </c>
      <c r="D228">
        <v>29174591</v>
      </c>
      <c r="E228">
        <v>1</v>
      </c>
      <c r="F228">
        <v>1</v>
      </c>
      <c r="G228">
        <v>1</v>
      </c>
      <c r="H228">
        <v>2</v>
      </c>
      <c r="I228" t="s">
        <v>589</v>
      </c>
      <c r="J228" t="s">
        <v>590</v>
      </c>
      <c r="K228" t="s">
        <v>591</v>
      </c>
      <c r="L228">
        <v>1368</v>
      </c>
      <c r="N228">
        <v>1011</v>
      </c>
      <c r="O228" t="s">
        <v>567</v>
      </c>
      <c r="P228" t="s">
        <v>567</v>
      </c>
      <c r="Q228">
        <v>1</v>
      </c>
      <c r="W228">
        <v>0</v>
      </c>
      <c r="X228">
        <v>1598042632</v>
      </c>
      <c r="Y228">
        <v>1.0249999999999999</v>
      </c>
      <c r="AA228">
        <v>0</v>
      </c>
      <c r="AB228">
        <v>9.4700000000000006</v>
      </c>
      <c r="AC228">
        <v>0</v>
      </c>
      <c r="AD228">
        <v>0</v>
      </c>
      <c r="AE228">
        <v>0</v>
      </c>
      <c r="AF228">
        <v>0.95</v>
      </c>
      <c r="AG228">
        <v>0</v>
      </c>
      <c r="AH228">
        <v>0</v>
      </c>
      <c r="AI228">
        <v>1</v>
      </c>
      <c r="AJ228">
        <v>9.9700000000000006</v>
      </c>
      <c r="AK228">
        <v>33.049999999999997</v>
      </c>
      <c r="AL228">
        <v>1</v>
      </c>
      <c r="AN228">
        <v>0</v>
      </c>
      <c r="AO228">
        <v>1</v>
      </c>
      <c r="AP228">
        <v>1</v>
      </c>
      <c r="AQ228">
        <v>0</v>
      </c>
      <c r="AR228">
        <v>0</v>
      </c>
      <c r="AS228" t="s">
        <v>3</v>
      </c>
      <c r="AT228">
        <v>0.82</v>
      </c>
      <c r="AU228" t="s">
        <v>133</v>
      </c>
      <c r="AV228">
        <v>0</v>
      </c>
      <c r="AW228">
        <v>2</v>
      </c>
      <c r="AX228">
        <v>35866691</v>
      </c>
      <c r="AY228">
        <v>1</v>
      </c>
      <c r="AZ228">
        <v>0</v>
      </c>
      <c r="BA228">
        <v>220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Y228*Source!I241</f>
        <v>9.6349999999999991E-2</v>
      </c>
      <c r="CY228">
        <f>AB228</f>
        <v>9.4700000000000006</v>
      </c>
      <c r="CZ228">
        <f>AF228</f>
        <v>0.95</v>
      </c>
      <c r="DA228">
        <f>AJ228</f>
        <v>9.9700000000000006</v>
      </c>
      <c r="DB228">
        <f>ROUND((ROUND(AT228*CZ228,2)*1.25),2)</f>
        <v>0.98</v>
      </c>
      <c r="DC228">
        <f>ROUND((ROUND(AT228*AG228,2)*1.25),2)</f>
        <v>0</v>
      </c>
    </row>
    <row r="229" spans="1:107">
      <c r="A229">
        <f>ROW(Source!A241)</f>
        <v>241</v>
      </c>
      <c r="B229">
        <v>35863109</v>
      </c>
      <c r="C229">
        <v>35866679</v>
      </c>
      <c r="D229">
        <v>29174661</v>
      </c>
      <c r="E229">
        <v>1</v>
      </c>
      <c r="F229">
        <v>1</v>
      </c>
      <c r="G229">
        <v>1</v>
      </c>
      <c r="H229">
        <v>2</v>
      </c>
      <c r="I229" t="s">
        <v>618</v>
      </c>
      <c r="J229" t="s">
        <v>619</v>
      </c>
      <c r="K229" t="s">
        <v>620</v>
      </c>
      <c r="L229">
        <v>1368</v>
      </c>
      <c r="N229">
        <v>1011</v>
      </c>
      <c r="O229" t="s">
        <v>567</v>
      </c>
      <c r="P229" t="s">
        <v>567</v>
      </c>
      <c r="Q229">
        <v>1</v>
      </c>
      <c r="W229">
        <v>0</v>
      </c>
      <c r="X229">
        <v>-2115030577</v>
      </c>
      <c r="Y229">
        <v>3.375</v>
      </c>
      <c r="AA229">
        <v>0</v>
      </c>
      <c r="AB229">
        <v>25.44</v>
      </c>
      <c r="AC229">
        <v>0</v>
      </c>
      <c r="AD229">
        <v>0</v>
      </c>
      <c r="AE229">
        <v>0</v>
      </c>
      <c r="AF229">
        <v>2.09</v>
      </c>
      <c r="AG229">
        <v>0</v>
      </c>
      <c r="AH229">
        <v>0</v>
      </c>
      <c r="AI229">
        <v>1</v>
      </c>
      <c r="AJ229">
        <v>12.17</v>
      </c>
      <c r="AK229">
        <v>33.049999999999997</v>
      </c>
      <c r="AL229">
        <v>1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3</v>
      </c>
      <c r="AT229">
        <v>2.7</v>
      </c>
      <c r="AU229" t="s">
        <v>133</v>
      </c>
      <c r="AV229">
        <v>0</v>
      </c>
      <c r="AW229">
        <v>2</v>
      </c>
      <c r="AX229">
        <v>35866692</v>
      </c>
      <c r="AY229">
        <v>1</v>
      </c>
      <c r="AZ229">
        <v>0</v>
      </c>
      <c r="BA229">
        <v>221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Y229*Source!I241</f>
        <v>0.31724999999999998</v>
      </c>
      <c r="CY229">
        <f>AB229</f>
        <v>25.44</v>
      </c>
      <c r="CZ229">
        <f>AF229</f>
        <v>2.09</v>
      </c>
      <c r="DA229">
        <f>AJ229</f>
        <v>12.17</v>
      </c>
      <c r="DB229">
        <f>ROUND((ROUND(AT229*CZ229,2)*1.25),2)</f>
        <v>7.05</v>
      </c>
      <c r="DC229">
        <f>ROUND((ROUND(AT229*AG229,2)*1.25),2)</f>
        <v>0</v>
      </c>
    </row>
    <row r="230" spans="1:107">
      <c r="A230">
        <f>ROW(Source!A241)</f>
        <v>241</v>
      </c>
      <c r="B230">
        <v>35863109</v>
      </c>
      <c r="C230">
        <v>35866679</v>
      </c>
      <c r="D230">
        <v>29174913</v>
      </c>
      <c r="E230">
        <v>1</v>
      </c>
      <c r="F230">
        <v>1</v>
      </c>
      <c r="G230">
        <v>1</v>
      </c>
      <c r="H230">
        <v>2</v>
      </c>
      <c r="I230" t="s">
        <v>578</v>
      </c>
      <c r="J230" t="s">
        <v>579</v>
      </c>
      <c r="K230" t="s">
        <v>580</v>
      </c>
      <c r="L230">
        <v>1368</v>
      </c>
      <c r="N230">
        <v>1011</v>
      </c>
      <c r="O230" t="s">
        <v>567</v>
      </c>
      <c r="P230" t="s">
        <v>567</v>
      </c>
      <c r="Q230">
        <v>1</v>
      </c>
      <c r="W230">
        <v>0</v>
      </c>
      <c r="X230">
        <v>458544584</v>
      </c>
      <c r="Y230">
        <v>1.05</v>
      </c>
      <c r="AA230">
        <v>0</v>
      </c>
      <c r="AB230">
        <v>932.72</v>
      </c>
      <c r="AC230">
        <v>383.38</v>
      </c>
      <c r="AD230">
        <v>0</v>
      </c>
      <c r="AE230">
        <v>0</v>
      </c>
      <c r="AF230">
        <v>87.17</v>
      </c>
      <c r="AG230">
        <v>11.6</v>
      </c>
      <c r="AH230">
        <v>0</v>
      </c>
      <c r="AI230">
        <v>1</v>
      </c>
      <c r="AJ230">
        <v>10.7</v>
      </c>
      <c r="AK230">
        <v>33.049999999999997</v>
      </c>
      <c r="AL230">
        <v>1</v>
      </c>
      <c r="AN230">
        <v>0</v>
      </c>
      <c r="AO230">
        <v>1</v>
      </c>
      <c r="AP230">
        <v>1</v>
      </c>
      <c r="AQ230">
        <v>0</v>
      </c>
      <c r="AR230">
        <v>0</v>
      </c>
      <c r="AS230" t="s">
        <v>3</v>
      </c>
      <c r="AT230">
        <v>0.84</v>
      </c>
      <c r="AU230" t="s">
        <v>133</v>
      </c>
      <c r="AV230">
        <v>0</v>
      </c>
      <c r="AW230">
        <v>2</v>
      </c>
      <c r="AX230">
        <v>35866693</v>
      </c>
      <c r="AY230">
        <v>1</v>
      </c>
      <c r="AZ230">
        <v>0</v>
      </c>
      <c r="BA230">
        <v>222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Y230*Source!I241</f>
        <v>9.870000000000001E-2</v>
      </c>
      <c r="CY230">
        <f>AB230</f>
        <v>932.72</v>
      </c>
      <c r="CZ230">
        <f>AF230</f>
        <v>87.17</v>
      </c>
      <c r="DA230">
        <f>AJ230</f>
        <v>10.7</v>
      </c>
      <c r="DB230">
        <f>ROUND((ROUND(AT230*CZ230,2)*1.25),2)</f>
        <v>91.53</v>
      </c>
      <c r="DC230">
        <f>ROUND((ROUND(AT230*AG230,2)*1.25),2)</f>
        <v>12.18</v>
      </c>
    </row>
    <row r="231" spans="1:107">
      <c r="A231">
        <f>ROW(Source!A241)</f>
        <v>241</v>
      </c>
      <c r="B231">
        <v>35863109</v>
      </c>
      <c r="C231">
        <v>35866679</v>
      </c>
      <c r="D231">
        <v>29114332</v>
      </c>
      <c r="E231">
        <v>1</v>
      </c>
      <c r="F231">
        <v>1</v>
      </c>
      <c r="G231">
        <v>1</v>
      </c>
      <c r="H231">
        <v>3</v>
      </c>
      <c r="I231" t="s">
        <v>603</v>
      </c>
      <c r="J231" t="s">
        <v>604</v>
      </c>
      <c r="K231" t="s">
        <v>605</v>
      </c>
      <c r="L231">
        <v>1348</v>
      </c>
      <c r="N231">
        <v>1009</v>
      </c>
      <c r="O231" t="s">
        <v>30</v>
      </c>
      <c r="P231" t="s">
        <v>30</v>
      </c>
      <c r="Q231">
        <v>1000</v>
      </c>
      <c r="W231">
        <v>0</v>
      </c>
      <c r="X231">
        <v>233971917</v>
      </c>
      <c r="Y231">
        <v>1.23E-2</v>
      </c>
      <c r="AA231">
        <v>54619.68</v>
      </c>
      <c r="AB231">
        <v>0</v>
      </c>
      <c r="AC231">
        <v>0</v>
      </c>
      <c r="AD231">
        <v>0</v>
      </c>
      <c r="AE231">
        <v>11978</v>
      </c>
      <c r="AF231">
        <v>0</v>
      </c>
      <c r="AG231">
        <v>0</v>
      </c>
      <c r="AH231">
        <v>0</v>
      </c>
      <c r="AI231">
        <v>4.5599999999999996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3</v>
      </c>
      <c r="AT231">
        <v>1.23E-2</v>
      </c>
      <c r="AU231" t="s">
        <v>3</v>
      </c>
      <c r="AV231">
        <v>0</v>
      </c>
      <c r="AW231">
        <v>2</v>
      </c>
      <c r="AX231">
        <v>35866694</v>
      </c>
      <c r="AY231">
        <v>1</v>
      </c>
      <c r="AZ231">
        <v>0</v>
      </c>
      <c r="BA231">
        <v>223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Y231*Source!I241</f>
        <v>1.1562E-3</v>
      </c>
      <c r="CY231">
        <f>AA231</f>
        <v>54619.68</v>
      </c>
      <c r="CZ231">
        <f>AE231</f>
        <v>11978</v>
      </c>
      <c r="DA231">
        <f>AI231</f>
        <v>4.5599999999999996</v>
      </c>
      <c r="DB231">
        <f>ROUND(ROUND(AT231*CZ231,2),2)</f>
        <v>147.33000000000001</v>
      </c>
      <c r="DC231">
        <f>ROUND(ROUND(AT231*AG231,2),2)</f>
        <v>0</v>
      </c>
    </row>
    <row r="232" spans="1:107">
      <c r="A232">
        <f>ROW(Source!A241)</f>
        <v>241</v>
      </c>
      <c r="B232">
        <v>35863109</v>
      </c>
      <c r="C232">
        <v>35866679</v>
      </c>
      <c r="D232">
        <v>29130788</v>
      </c>
      <c r="E232">
        <v>1</v>
      </c>
      <c r="F232">
        <v>1</v>
      </c>
      <c r="G232">
        <v>1</v>
      </c>
      <c r="H232">
        <v>3</v>
      </c>
      <c r="I232" t="s">
        <v>621</v>
      </c>
      <c r="J232" t="s">
        <v>622</v>
      </c>
      <c r="K232" t="s">
        <v>623</v>
      </c>
      <c r="L232">
        <v>1339</v>
      </c>
      <c r="N232">
        <v>1007</v>
      </c>
      <c r="O232" t="s">
        <v>617</v>
      </c>
      <c r="P232" t="s">
        <v>617</v>
      </c>
      <c r="Q232">
        <v>1</v>
      </c>
      <c r="W232">
        <v>0</v>
      </c>
      <c r="X232">
        <v>23409818</v>
      </c>
      <c r="Y232">
        <v>2.88</v>
      </c>
      <c r="AA232">
        <v>14208.11</v>
      </c>
      <c r="AB232">
        <v>0</v>
      </c>
      <c r="AC232">
        <v>0</v>
      </c>
      <c r="AD232">
        <v>0</v>
      </c>
      <c r="AE232">
        <v>2156.0100000000002</v>
      </c>
      <c r="AF232">
        <v>0</v>
      </c>
      <c r="AG232">
        <v>0</v>
      </c>
      <c r="AH232">
        <v>0</v>
      </c>
      <c r="AI232">
        <v>6.59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0</v>
      </c>
      <c r="AQ232">
        <v>0</v>
      </c>
      <c r="AR232">
        <v>0</v>
      </c>
      <c r="AS232" t="s">
        <v>3</v>
      </c>
      <c r="AT232">
        <v>2.88</v>
      </c>
      <c r="AU232" t="s">
        <v>3</v>
      </c>
      <c r="AV232">
        <v>0</v>
      </c>
      <c r="AW232">
        <v>2</v>
      </c>
      <c r="AX232">
        <v>35866695</v>
      </c>
      <c r="AY232">
        <v>1</v>
      </c>
      <c r="AZ232">
        <v>0</v>
      </c>
      <c r="BA232">
        <v>224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Y232*Source!I241</f>
        <v>0.27072000000000002</v>
      </c>
      <c r="CY232">
        <f>AA232</f>
        <v>14208.11</v>
      </c>
      <c r="CZ232">
        <f>AE232</f>
        <v>2156.0100000000002</v>
      </c>
      <c r="DA232">
        <f>AI232</f>
        <v>6.59</v>
      </c>
      <c r="DB232">
        <f>ROUND(ROUND(AT232*CZ232,2),2)</f>
        <v>6209.31</v>
      </c>
      <c r="DC232">
        <f>ROUND(ROUND(AT232*AG232,2),2)</f>
        <v>0</v>
      </c>
    </row>
    <row r="233" spans="1:107">
      <c r="A233">
        <f>ROW(Source!A242)</f>
        <v>242</v>
      </c>
      <c r="B233">
        <v>35863109</v>
      </c>
      <c r="C233">
        <v>35866696</v>
      </c>
      <c r="D233">
        <v>18408291</v>
      </c>
      <c r="E233">
        <v>1</v>
      </c>
      <c r="F233">
        <v>1</v>
      </c>
      <c r="G233">
        <v>1</v>
      </c>
      <c r="H233">
        <v>1</v>
      </c>
      <c r="I233" t="s">
        <v>606</v>
      </c>
      <c r="J233" t="s">
        <v>3</v>
      </c>
      <c r="K233" t="s">
        <v>607</v>
      </c>
      <c r="L233">
        <v>1369</v>
      </c>
      <c r="N233">
        <v>1013</v>
      </c>
      <c r="O233" t="s">
        <v>561</v>
      </c>
      <c r="P233" t="s">
        <v>561</v>
      </c>
      <c r="Q233">
        <v>1</v>
      </c>
      <c r="W233">
        <v>0</v>
      </c>
      <c r="X233">
        <v>1933892413</v>
      </c>
      <c r="Y233">
        <v>35.948999999999998</v>
      </c>
      <c r="AA233">
        <v>0</v>
      </c>
      <c r="AB233">
        <v>0</v>
      </c>
      <c r="AC233">
        <v>0</v>
      </c>
      <c r="AD233">
        <v>260.95999999999998</v>
      </c>
      <c r="AE233">
        <v>0</v>
      </c>
      <c r="AF233">
        <v>0</v>
      </c>
      <c r="AG233">
        <v>0</v>
      </c>
      <c r="AH233">
        <v>260.95999999999998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31.26</v>
      </c>
      <c r="AU233" t="s">
        <v>134</v>
      </c>
      <c r="AV233">
        <v>1</v>
      </c>
      <c r="AW233">
        <v>2</v>
      </c>
      <c r="AX233">
        <v>35866704</v>
      </c>
      <c r="AY233">
        <v>2</v>
      </c>
      <c r="AZ233">
        <v>131072</v>
      </c>
      <c r="BA233">
        <v>225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Y233*Source!I242</f>
        <v>3.3792059999999999</v>
      </c>
      <c r="CY233">
        <f>AD233</f>
        <v>260.95999999999998</v>
      </c>
      <c r="CZ233">
        <f>AH233</f>
        <v>260.95999999999998</v>
      </c>
      <c r="DA233">
        <f>AL233</f>
        <v>1</v>
      </c>
      <c r="DB233">
        <f>ROUND((ROUND(AT233*CZ233,2)*1.15),2)</f>
        <v>9381.25</v>
      </c>
      <c r="DC233">
        <f>ROUND((ROUND(AT233*AG233,2)*1.15),2)</f>
        <v>0</v>
      </c>
    </row>
    <row r="234" spans="1:107">
      <c r="A234">
        <f>ROW(Source!A242)</f>
        <v>242</v>
      </c>
      <c r="B234">
        <v>35863109</v>
      </c>
      <c r="C234">
        <v>35866696</v>
      </c>
      <c r="D234">
        <v>121548</v>
      </c>
      <c r="E234">
        <v>1</v>
      </c>
      <c r="F234">
        <v>1</v>
      </c>
      <c r="G234">
        <v>1</v>
      </c>
      <c r="H234">
        <v>1</v>
      </c>
      <c r="I234" t="s">
        <v>35</v>
      </c>
      <c r="J234" t="s">
        <v>3</v>
      </c>
      <c r="K234" t="s">
        <v>562</v>
      </c>
      <c r="L234">
        <v>608254</v>
      </c>
      <c r="N234">
        <v>1013</v>
      </c>
      <c r="O234" t="s">
        <v>563</v>
      </c>
      <c r="P234" t="s">
        <v>563</v>
      </c>
      <c r="Q234">
        <v>1</v>
      </c>
      <c r="W234">
        <v>0</v>
      </c>
      <c r="X234">
        <v>-185737400</v>
      </c>
      <c r="Y234">
        <v>8.375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1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3</v>
      </c>
      <c r="AT234">
        <v>6.7</v>
      </c>
      <c r="AU234" t="s">
        <v>133</v>
      </c>
      <c r="AV234">
        <v>2</v>
      </c>
      <c r="AW234">
        <v>2</v>
      </c>
      <c r="AX234">
        <v>35866705</v>
      </c>
      <c r="AY234">
        <v>1</v>
      </c>
      <c r="AZ234">
        <v>0</v>
      </c>
      <c r="BA234">
        <v>226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Y234*Source!I242</f>
        <v>0.78725000000000001</v>
      </c>
      <c r="CY234">
        <f>AD234</f>
        <v>0</v>
      </c>
      <c r="CZ234">
        <f>AH234</f>
        <v>0</v>
      </c>
      <c r="DA234">
        <f>AL234</f>
        <v>1</v>
      </c>
      <c r="DB234">
        <f>ROUND((ROUND(AT234*CZ234,2)*1.25),2)</f>
        <v>0</v>
      </c>
      <c r="DC234">
        <f>ROUND((ROUND(AT234*AG234,2)*1.25),2)</f>
        <v>0</v>
      </c>
    </row>
    <row r="235" spans="1:107">
      <c r="A235">
        <f>ROW(Source!A242)</f>
        <v>242</v>
      </c>
      <c r="B235">
        <v>35863109</v>
      </c>
      <c r="C235">
        <v>35866696</v>
      </c>
      <c r="D235">
        <v>29172710</v>
      </c>
      <c r="E235">
        <v>1</v>
      </c>
      <c r="F235">
        <v>1</v>
      </c>
      <c r="G235">
        <v>1</v>
      </c>
      <c r="H235">
        <v>2</v>
      </c>
      <c r="I235" t="s">
        <v>570</v>
      </c>
      <c r="J235" t="s">
        <v>571</v>
      </c>
      <c r="K235" t="s">
        <v>572</v>
      </c>
      <c r="L235">
        <v>1368</v>
      </c>
      <c r="N235">
        <v>1011</v>
      </c>
      <c r="O235" t="s">
        <v>567</v>
      </c>
      <c r="P235" t="s">
        <v>567</v>
      </c>
      <c r="Q235">
        <v>1</v>
      </c>
      <c r="W235">
        <v>0</v>
      </c>
      <c r="X235">
        <v>-1676841219</v>
      </c>
      <c r="Y235">
        <v>8.375</v>
      </c>
      <c r="AA235">
        <v>0</v>
      </c>
      <c r="AB235">
        <v>539.16</v>
      </c>
      <c r="AC235">
        <v>332.48</v>
      </c>
      <c r="AD235">
        <v>0</v>
      </c>
      <c r="AE235">
        <v>0</v>
      </c>
      <c r="AF235">
        <v>46.56</v>
      </c>
      <c r="AG235">
        <v>10.06</v>
      </c>
      <c r="AH235">
        <v>0</v>
      </c>
      <c r="AI235">
        <v>1</v>
      </c>
      <c r="AJ235">
        <v>11.58</v>
      </c>
      <c r="AK235">
        <v>33.049999999999997</v>
      </c>
      <c r="AL235">
        <v>1</v>
      </c>
      <c r="AN235">
        <v>0</v>
      </c>
      <c r="AO235">
        <v>1</v>
      </c>
      <c r="AP235">
        <v>1</v>
      </c>
      <c r="AQ235">
        <v>0</v>
      </c>
      <c r="AR235">
        <v>0</v>
      </c>
      <c r="AS235" t="s">
        <v>3</v>
      </c>
      <c r="AT235">
        <v>6.7</v>
      </c>
      <c r="AU235" t="s">
        <v>133</v>
      </c>
      <c r="AV235">
        <v>0</v>
      </c>
      <c r="AW235">
        <v>2</v>
      </c>
      <c r="AX235">
        <v>35866706</v>
      </c>
      <c r="AY235">
        <v>1</v>
      </c>
      <c r="AZ235">
        <v>0</v>
      </c>
      <c r="BA235">
        <v>227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Y235*Source!I242</f>
        <v>0.78725000000000001</v>
      </c>
      <c r="CY235">
        <f>AB235</f>
        <v>539.16</v>
      </c>
      <c r="CZ235">
        <f>AF235</f>
        <v>46.56</v>
      </c>
      <c r="DA235">
        <f>AJ235</f>
        <v>11.58</v>
      </c>
      <c r="DB235">
        <f>ROUND((ROUND(AT235*CZ235,2)*1.25),2)</f>
        <v>389.94</v>
      </c>
      <c r="DC235">
        <f>ROUND((ROUND(AT235*AG235,2)*1.25),2)</f>
        <v>84.25</v>
      </c>
    </row>
    <row r="236" spans="1:107">
      <c r="A236">
        <f>ROW(Source!A242)</f>
        <v>242</v>
      </c>
      <c r="B236">
        <v>35863109</v>
      </c>
      <c r="C236">
        <v>35866696</v>
      </c>
      <c r="D236">
        <v>29173472</v>
      </c>
      <c r="E236">
        <v>1</v>
      </c>
      <c r="F236">
        <v>1</v>
      </c>
      <c r="G236">
        <v>1</v>
      </c>
      <c r="H236">
        <v>2</v>
      </c>
      <c r="I236" t="s">
        <v>624</v>
      </c>
      <c r="J236" t="s">
        <v>625</v>
      </c>
      <c r="K236" t="s">
        <v>626</v>
      </c>
      <c r="L236">
        <v>1368</v>
      </c>
      <c r="N236">
        <v>1011</v>
      </c>
      <c r="O236" t="s">
        <v>567</v>
      </c>
      <c r="P236" t="s">
        <v>567</v>
      </c>
      <c r="Q236">
        <v>1</v>
      </c>
      <c r="W236">
        <v>0</v>
      </c>
      <c r="X236">
        <v>275932499</v>
      </c>
      <c r="Y236">
        <v>13.75</v>
      </c>
      <c r="AA236">
        <v>0</v>
      </c>
      <c r="AB236">
        <v>12.75</v>
      </c>
      <c r="AC236">
        <v>0</v>
      </c>
      <c r="AD236">
        <v>0</v>
      </c>
      <c r="AE236">
        <v>0</v>
      </c>
      <c r="AF236">
        <v>3</v>
      </c>
      <c r="AG236">
        <v>0</v>
      </c>
      <c r="AH236">
        <v>0</v>
      </c>
      <c r="AI236">
        <v>1</v>
      </c>
      <c r="AJ236">
        <v>4.25</v>
      </c>
      <c r="AK236">
        <v>33.049999999999997</v>
      </c>
      <c r="AL236">
        <v>1</v>
      </c>
      <c r="AN236">
        <v>0</v>
      </c>
      <c r="AO236">
        <v>1</v>
      </c>
      <c r="AP236">
        <v>1</v>
      </c>
      <c r="AQ236">
        <v>0</v>
      </c>
      <c r="AR236">
        <v>0</v>
      </c>
      <c r="AS236" t="s">
        <v>3</v>
      </c>
      <c r="AT236">
        <v>11</v>
      </c>
      <c r="AU236" t="s">
        <v>133</v>
      </c>
      <c r="AV236">
        <v>0</v>
      </c>
      <c r="AW236">
        <v>2</v>
      </c>
      <c r="AX236">
        <v>35866707</v>
      </c>
      <c r="AY236">
        <v>1</v>
      </c>
      <c r="AZ236">
        <v>0</v>
      </c>
      <c r="BA236">
        <v>228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Y236*Source!I242</f>
        <v>1.2925</v>
      </c>
      <c r="CY236">
        <f>AB236</f>
        <v>12.75</v>
      </c>
      <c r="CZ236">
        <f>AF236</f>
        <v>3</v>
      </c>
      <c r="DA236">
        <f>AJ236</f>
        <v>4.25</v>
      </c>
      <c r="DB236">
        <f>ROUND((ROUND(AT236*CZ236,2)*1.25),2)</f>
        <v>41.25</v>
      </c>
      <c r="DC236">
        <f>ROUND((ROUND(AT236*AG236,2)*1.25),2)</f>
        <v>0</v>
      </c>
    </row>
    <row r="237" spans="1:107">
      <c r="A237">
        <f>ROW(Source!A242)</f>
        <v>242</v>
      </c>
      <c r="B237">
        <v>35863109</v>
      </c>
      <c r="C237">
        <v>35866696</v>
      </c>
      <c r="D237">
        <v>29174913</v>
      </c>
      <c r="E237">
        <v>1</v>
      </c>
      <c r="F237">
        <v>1</v>
      </c>
      <c r="G237">
        <v>1</v>
      </c>
      <c r="H237">
        <v>2</v>
      </c>
      <c r="I237" t="s">
        <v>578</v>
      </c>
      <c r="J237" t="s">
        <v>579</v>
      </c>
      <c r="K237" t="s">
        <v>580</v>
      </c>
      <c r="L237">
        <v>1368</v>
      </c>
      <c r="N237">
        <v>1011</v>
      </c>
      <c r="O237" t="s">
        <v>567</v>
      </c>
      <c r="P237" t="s">
        <v>567</v>
      </c>
      <c r="Q237">
        <v>1</v>
      </c>
      <c r="W237">
        <v>0</v>
      </c>
      <c r="X237">
        <v>458544584</v>
      </c>
      <c r="Y237">
        <v>0.4375</v>
      </c>
      <c r="AA237">
        <v>0</v>
      </c>
      <c r="AB237">
        <v>932.72</v>
      </c>
      <c r="AC237">
        <v>383.38</v>
      </c>
      <c r="AD237">
        <v>0</v>
      </c>
      <c r="AE237">
        <v>0</v>
      </c>
      <c r="AF237">
        <v>87.17</v>
      </c>
      <c r="AG237">
        <v>11.6</v>
      </c>
      <c r="AH237">
        <v>0</v>
      </c>
      <c r="AI237">
        <v>1</v>
      </c>
      <c r="AJ237">
        <v>10.7</v>
      </c>
      <c r="AK237">
        <v>33.049999999999997</v>
      </c>
      <c r="AL237">
        <v>1</v>
      </c>
      <c r="AN237">
        <v>0</v>
      </c>
      <c r="AO237">
        <v>1</v>
      </c>
      <c r="AP237">
        <v>1</v>
      </c>
      <c r="AQ237">
        <v>0</v>
      </c>
      <c r="AR237">
        <v>0</v>
      </c>
      <c r="AS237" t="s">
        <v>3</v>
      </c>
      <c r="AT237">
        <v>0.35</v>
      </c>
      <c r="AU237" t="s">
        <v>133</v>
      </c>
      <c r="AV237">
        <v>0</v>
      </c>
      <c r="AW237">
        <v>2</v>
      </c>
      <c r="AX237">
        <v>35866708</v>
      </c>
      <c r="AY237">
        <v>1</v>
      </c>
      <c r="AZ237">
        <v>0</v>
      </c>
      <c r="BA237">
        <v>229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Y237*Source!I242</f>
        <v>4.1125000000000002E-2</v>
      </c>
      <c r="CY237">
        <f>AB237</f>
        <v>932.72</v>
      </c>
      <c r="CZ237">
        <f>AF237</f>
        <v>87.17</v>
      </c>
      <c r="DA237">
        <f>AJ237</f>
        <v>10.7</v>
      </c>
      <c r="DB237">
        <f>ROUND((ROUND(AT237*CZ237,2)*1.25),2)</f>
        <v>38.14</v>
      </c>
      <c r="DC237">
        <f>ROUND((ROUND(AT237*AG237,2)*1.25),2)</f>
        <v>5.08</v>
      </c>
    </row>
    <row r="238" spans="1:107">
      <c r="A238">
        <f>ROW(Source!A242)</f>
        <v>242</v>
      </c>
      <c r="B238">
        <v>35863109</v>
      </c>
      <c r="C238">
        <v>35866696</v>
      </c>
      <c r="D238">
        <v>29114687</v>
      </c>
      <c r="E238">
        <v>1</v>
      </c>
      <c r="F238">
        <v>1</v>
      </c>
      <c r="G238">
        <v>1</v>
      </c>
      <c r="H238">
        <v>3</v>
      </c>
      <c r="I238" t="s">
        <v>627</v>
      </c>
      <c r="J238" t="s">
        <v>628</v>
      </c>
      <c r="K238" t="s">
        <v>629</v>
      </c>
      <c r="L238">
        <v>1348</v>
      </c>
      <c r="N238">
        <v>1009</v>
      </c>
      <c r="O238" t="s">
        <v>30</v>
      </c>
      <c r="P238" t="s">
        <v>30</v>
      </c>
      <c r="Q238">
        <v>1000</v>
      </c>
      <c r="W238">
        <v>0</v>
      </c>
      <c r="X238">
        <v>157955001</v>
      </c>
      <c r="Y238">
        <v>1.8E-3</v>
      </c>
      <c r="AA238">
        <v>105069.06</v>
      </c>
      <c r="AB238">
        <v>0</v>
      </c>
      <c r="AC238">
        <v>0</v>
      </c>
      <c r="AD238">
        <v>0</v>
      </c>
      <c r="AE238">
        <v>16974</v>
      </c>
      <c r="AF238">
        <v>0</v>
      </c>
      <c r="AG238">
        <v>0</v>
      </c>
      <c r="AH238">
        <v>0</v>
      </c>
      <c r="AI238">
        <v>6.19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3</v>
      </c>
      <c r="AT238">
        <v>1.8E-3</v>
      </c>
      <c r="AU238" t="s">
        <v>3</v>
      </c>
      <c r="AV238">
        <v>0</v>
      </c>
      <c r="AW238">
        <v>2</v>
      </c>
      <c r="AX238">
        <v>35866709</v>
      </c>
      <c r="AY238">
        <v>1</v>
      </c>
      <c r="AZ238">
        <v>0</v>
      </c>
      <c r="BA238">
        <v>230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Y238*Source!I242</f>
        <v>1.6919999999999999E-4</v>
      </c>
      <c r="CY238">
        <f>AA238</f>
        <v>105069.06</v>
      </c>
      <c r="CZ238">
        <f>AE238</f>
        <v>16974</v>
      </c>
      <c r="DA238">
        <f>AI238</f>
        <v>6.19</v>
      </c>
      <c r="DB238">
        <f>ROUND(ROUND(AT238*CZ238,2),2)</f>
        <v>30.55</v>
      </c>
      <c r="DC238">
        <f>ROUND(ROUND(AT238*AG238,2),2)</f>
        <v>0</v>
      </c>
    </row>
    <row r="239" spans="1:107">
      <c r="A239">
        <f>ROW(Source!A242)</f>
        <v>242</v>
      </c>
      <c r="B239">
        <v>35863109</v>
      </c>
      <c r="C239">
        <v>35866696</v>
      </c>
      <c r="D239">
        <v>29115292</v>
      </c>
      <c r="E239">
        <v>1</v>
      </c>
      <c r="F239">
        <v>1</v>
      </c>
      <c r="G239">
        <v>1</v>
      </c>
      <c r="H239">
        <v>3</v>
      </c>
      <c r="I239" t="s">
        <v>630</v>
      </c>
      <c r="J239" t="s">
        <v>631</v>
      </c>
      <c r="K239" t="s">
        <v>632</v>
      </c>
      <c r="L239">
        <v>1339</v>
      </c>
      <c r="N239">
        <v>1007</v>
      </c>
      <c r="O239" t="s">
        <v>617</v>
      </c>
      <c r="P239" t="s">
        <v>617</v>
      </c>
      <c r="Q239">
        <v>1</v>
      </c>
      <c r="W239">
        <v>0</v>
      </c>
      <c r="X239">
        <v>582810497</v>
      </c>
      <c r="Y239">
        <v>1.24</v>
      </c>
      <c r="AA239">
        <v>26287.8</v>
      </c>
      <c r="AB239">
        <v>0</v>
      </c>
      <c r="AC239">
        <v>0</v>
      </c>
      <c r="AD239">
        <v>0</v>
      </c>
      <c r="AE239">
        <v>4478.33</v>
      </c>
      <c r="AF239">
        <v>0</v>
      </c>
      <c r="AG239">
        <v>0</v>
      </c>
      <c r="AH239">
        <v>0</v>
      </c>
      <c r="AI239">
        <v>5.87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3</v>
      </c>
      <c r="AT239">
        <v>1.24</v>
      </c>
      <c r="AU239" t="s">
        <v>3</v>
      </c>
      <c r="AV239">
        <v>0</v>
      </c>
      <c r="AW239">
        <v>2</v>
      </c>
      <c r="AX239">
        <v>35866710</v>
      </c>
      <c r="AY239">
        <v>1</v>
      </c>
      <c r="AZ239">
        <v>0</v>
      </c>
      <c r="BA239">
        <v>231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Y239*Source!I242</f>
        <v>0.11656</v>
      </c>
      <c r="CY239">
        <f>AA239</f>
        <v>26287.8</v>
      </c>
      <c r="CZ239">
        <f>AE239</f>
        <v>4478.33</v>
      </c>
      <c r="DA239">
        <f>AI239</f>
        <v>5.87</v>
      </c>
      <c r="DB239">
        <f>ROUND(ROUND(AT239*CZ239,2),2)</f>
        <v>5553.13</v>
      </c>
      <c r="DC239">
        <f>ROUND(ROUND(AT239*AG239,2),2)</f>
        <v>0</v>
      </c>
    </row>
    <row r="240" spans="1:107">
      <c r="A240">
        <f>ROW(Source!A243)</f>
        <v>243</v>
      </c>
      <c r="B240">
        <v>35863109</v>
      </c>
      <c r="C240">
        <v>36144891</v>
      </c>
      <c r="D240">
        <v>31427882</v>
      </c>
      <c r="E240">
        <v>1</v>
      </c>
      <c r="F240">
        <v>1</v>
      </c>
      <c r="G240">
        <v>1</v>
      </c>
      <c r="H240">
        <v>1</v>
      </c>
      <c r="I240" t="s">
        <v>633</v>
      </c>
      <c r="J240" t="s">
        <v>3</v>
      </c>
      <c r="K240" t="s">
        <v>634</v>
      </c>
      <c r="L240">
        <v>1369</v>
      </c>
      <c r="N240">
        <v>1013</v>
      </c>
      <c r="O240" t="s">
        <v>561</v>
      </c>
      <c r="P240" t="s">
        <v>561</v>
      </c>
      <c r="Q240">
        <v>1</v>
      </c>
      <c r="W240">
        <v>0</v>
      </c>
      <c r="X240">
        <v>-573087009</v>
      </c>
      <c r="Y240">
        <v>52.048999999999992</v>
      </c>
      <c r="AA240">
        <v>0</v>
      </c>
      <c r="AB240">
        <v>0</v>
      </c>
      <c r="AC240">
        <v>0</v>
      </c>
      <c r="AD240">
        <v>272.45</v>
      </c>
      <c r="AE240">
        <v>0</v>
      </c>
      <c r="AF240">
        <v>0</v>
      </c>
      <c r="AG240">
        <v>0</v>
      </c>
      <c r="AH240">
        <v>272.45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1</v>
      </c>
      <c r="AQ240">
        <v>0</v>
      </c>
      <c r="AR240">
        <v>0</v>
      </c>
      <c r="AS240" t="s">
        <v>3</v>
      </c>
      <c r="AT240">
        <v>45.26</v>
      </c>
      <c r="AU240" t="s">
        <v>134</v>
      </c>
      <c r="AV240">
        <v>1</v>
      </c>
      <c r="AW240">
        <v>2</v>
      </c>
      <c r="AX240">
        <v>36144892</v>
      </c>
      <c r="AY240">
        <v>1</v>
      </c>
      <c r="AZ240">
        <v>0</v>
      </c>
      <c r="BA240">
        <v>232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Y240*Source!I243</f>
        <v>4.8926059999999989</v>
      </c>
      <c r="CY240">
        <f>AD240</f>
        <v>272.45</v>
      </c>
      <c r="CZ240">
        <f>AH240</f>
        <v>272.45</v>
      </c>
      <c r="DA240">
        <f>AL240</f>
        <v>1</v>
      </c>
      <c r="DB240">
        <f>ROUND((ROUND(AT240*CZ240,2)*1.15),2)</f>
        <v>14180.75</v>
      </c>
      <c r="DC240">
        <f>ROUND((ROUND(AT240*AG240,2)*1.15),2)</f>
        <v>0</v>
      </c>
    </row>
    <row r="241" spans="1:107">
      <c r="A241">
        <f>ROW(Source!A243)</f>
        <v>243</v>
      </c>
      <c r="B241">
        <v>35863109</v>
      </c>
      <c r="C241">
        <v>36144891</v>
      </c>
      <c r="D241">
        <v>121548</v>
      </c>
      <c r="E241">
        <v>1</v>
      </c>
      <c r="F241">
        <v>1</v>
      </c>
      <c r="G241">
        <v>1</v>
      </c>
      <c r="H241">
        <v>1</v>
      </c>
      <c r="I241" t="s">
        <v>35</v>
      </c>
      <c r="J241" t="s">
        <v>3</v>
      </c>
      <c r="K241" t="s">
        <v>562</v>
      </c>
      <c r="L241">
        <v>608254</v>
      </c>
      <c r="N241">
        <v>1013</v>
      </c>
      <c r="O241" t="s">
        <v>563</v>
      </c>
      <c r="P241" t="s">
        <v>563</v>
      </c>
      <c r="Q241">
        <v>1</v>
      </c>
      <c r="W241">
        <v>0</v>
      </c>
      <c r="X241">
        <v>-185737400</v>
      </c>
      <c r="Y241">
        <v>0.05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3</v>
      </c>
      <c r="AT241">
        <v>0.04</v>
      </c>
      <c r="AU241" t="s">
        <v>133</v>
      </c>
      <c r="AV241">
        <v>2</v>
      </c>
      <c r="AW241">
        <v>2</v>
      </c>
      <c r="AX241">
        <v>36144893</v>
      </c>
      <c r="AY241">
        <v>1</v>
      </c>
      <c r="AZ241">
        <v>0</v>
      </c>
      <c r="BA241">
        <v>233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Y241*Source!I243</f>
        <v>4.7000000000000002E-3</v>
      </c>
      <c r="CY241">
        <f>AD241</f>
        <v>0</v>
      </c>
      <c r="CZ241">
        <f>AH241</f>
        <v>0</v>
      </c>
      <c r="DA241">
        <f>AL241</f>
        <v>1</v>
      </c>
      <c r="DB241">
        <f>ROUND((ROUND(AT241*CZ241,2)*1.25),2)</f>
        <v>0</v>
      </c>
      <c r="DC241">
        <f>ROUND((ROUND(AT241*AG241,2)*1.25),2)</f>
        <v>0</v>
      </c>
    </row>
    <row r="242" spans="1:107">
      <c r="A242">
        <f>ROW(Source!A243)</f>
        <v>243</v>
      </c>
      <c r="B242">
        <v>35863109</v>
      </c>
      <c r="C242">
        <v>36144891</v>
      </c>
      <c r="D242">
        <v>35554737</v>
      </c>
      <c r="E242">
        <v>1</v>
      </c>
      <c r="F242">
        <v>1</v>
      </c>
      <c r="G242">
        <v>1</v>
      </c>
      <c r="H242">
        <v>2</v>
      </c>
      <c r="I242" t="s">
        <v>564</v>
      </c>
      <c r="J242" t="s">
        <v>635</v>
      </c>
      <c r="K242" t="s">
        <v>566</v>
      </c>
      <c r="L242">
        <v>1368</v>
      </c>
      <c r="N242">
        <v>1011</v>
      </c>
      <c r="O242" t="s">
        <v>567</v>
      </c>
      <c r="P242" t="s">
        <v>567</v>
      </c>
      <c r="Q242">
        <v>1</v>
      </c>
      <c r="W242">
        <v>0</v>
      </c>
      <c r="X242">
        <v>290757077</v>
      </c>
      <c r="Y242">
        <v>0.05</v>
      </c>
      <c r="AA242">
        <v>0</v>
      </c>
      <c r="AB242">
        <v>466.71</v>
      </c>
      <c r="AC242">
        <v>446.18</v>
      </c>
      <c r="AD242">
        <v>0</v>
      </c>
      <c r="AE242">
        <v>0</v>
      </c>
      <c r="AF242">
        <v>31.26</v>
      </c>
      <c r="AG242">
        <v>13.5</v>
      </c>
      <c r="AH242">
        <v>0</v>
      </c>
      <c r="AI242">
        <v>1</v>
      </c>
      <c r="AJ242">
        <v>14.93</v>
      </c>
      <c r="AK242">
        <v>33.049999999999997</v>
      </c>
      <c r="AL242">
        <v>1</v>
      </c>
      <c r="AN242">
        <v>0</v>
      </c>
      <c r="AO242">
        <v>1</v>
      </c>
      <c r="AP242">
        <v>1</v>
      </c>
      <c r="AQ242">
        <v>0</v>
      </c>
      <c r="AR242">
        <v>0</v>
      </c>
      <c r="AS242" t="s">
        <v>3</v>
      </c>
      <c r="AT242">
        <v>0.04</v>
      </c>
      <c r="AU242" t="s">
        <v>133</v>
      </c>
      <c r="AV242">
        <v>0</v>
      </c>
      <c r="AW242">
        <v>2</v>
      </c>
      <c r="AX242">
        <v>36144894</v>
      </c>
      <c r="AY242">
        <v>1</v>
      </c>
      <c r="AZ242">
        <v>0</v>
      </c>
      <c r="BA242">
        <v>234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Y242*Source!I243</f>
        <v>4.7000000000000002E-3</v>
      </c>
      <c r="CY242">
        <f>AB242</f>
        <v>466.71</v>
      </c>
      <c r="CZ242">
        <f>AF242</f>
        <v>31.26</v>
      </c>
      <c r="DA242">
        <f>AJ242</f>
        <v>14.93</v>
      </c>
      <c r="DB242">
        <f>ROUND((ROUND(AT242*CZ242,2)*1.25),2)</f>
        <v>1.56</v>
      </c>
      <c r="DC242">
        <f>ROUND((ROUND(AT242*AG242,2)*1.25),2)</f>
        <v>0.68</v>
      </c>
    </row>
    <row r="243" spans="1:107">
      <c r="A243">
        <f>ROW(Source!A243)</f>
        <v>243</v>
      </c>
      <c r="B243">
        <v>35863109</v>
      </c>
      <c r="C243">
        <v>36144891</v>
      </c>
      <c r="D243">
        <v>35555025</v>
      </c>
      <c r="E243">
        <v>1</v>
      </c>
      <c r="F243">
        <v>1</v>
      </c>
      <c r="G243">
        <v>1</v>
      </c>
      <c r="H243">
        <v>2</v>
      </c>
      <c r="I243" t="s">
        <v>636</v>
      </c>
      <c r="J243" t="s">
        <v>637</v>
      </c>
      <c r="K243" t="s">
        <v>638</v>
      </c>
      <c r="L243">
        <v>1368</v>
      </c>
      <c r="N243">
        <v>1011</v>
      </c>
      <c r="O243" t="s">
        <v>567</v>
      </c>
      <c r="P243" t="s">
        <v>567</v>
      </c>
      <c r="Q243">
        <v>1</v>
      </c>
      <c r="W243">
        <v>0</v>
      </c>
      <c r="X243">
        <v>269071542</v>
      </c>
      <c r="Y243">
        <v>1.6875</v>
      </c>
      <c r="AA243">
        <v>0</v>
      </c>
      <c r="AB243">
        <v>21.3</v>
      </c>
      <c r="AC243">
        <v>0</v>
      </c>
      <c r="AD243">
        <v>0</v>
      </c>
      <c r="AE243">
        <v>0</v>
      </c>
      <c r="AF243">
        <v>2.7</v>
      </c>
      <c r="AG243">
        <v>0</v>
      </c>
      <c r="AH243">
        <v>0</v>
      </c>
      <c r="AI243">
        <v>1</v>
      </c>
      <c r="AJ243">
        <v>7.89</v>
      </c>
      <c r="AK243">
        <v>33.049999999999997</v>
      </c>
      <c r="AL243">
        <v>1</v>
      </c>
      <c r="AN243">
        <v>0</v>
      </c>
      <c r="AO243">
        <v>1</v>
      </c>
      <c r="AP243">
        <v>1</v>
      </c>
      <c r="AQ243">
        <v>0</v>
      </c>
      <c r="AR243">
        <v>0</v>
      </c>
      <c r="AS243" t="s">
        <v>3</v>
      </c>
      <c r="AT243">
        <v>1.35</v>
      </c>
      <c r="AU243" t="s">
        <v>133</v>
      </c>
      <c r="AV243">
        <v>0</v>
      </c>
      <c r="AW243">
        <v>2</v>
      </c>
      <c r="AX243">
        <v>36144895</v>
      </c>
      <c r="AY243">
        <v>1</v>
      </c>
      <c r="AZ243">
        <v>0</v>
      </c>
      <c r="BA243">
        <v>235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Y243*Source!I243</f>
        <v>0.15862499999999999</v>
      </c>
      <c r="CY243">
        <f>AB243</f>
        <v>21.3</v>
      </c>
      <c r="CZ243">
        <f>AF243</f>
        <v>2.7</v>
      </c>
      <c r="DA243">
        <f>AJ243</f>
        <v>7.89</v>
      </c>
      <c r="DB243">
        <f>ROUND((ROUND(AT243*CZ243,2)*1.25),2)</f>
        <v>4.5599999999999996</v>
      </c>
      <c r="DC243">
        <f>ROUND((ROUND(AT243*AG243,2)*1.25),2)</f>
        <v>0</v>
      </c>
    </row>
    <row r="244" spans="1:107">
      <c r="A244">
        <f>ROW(Source!A243)</f>
        <v>243</v>
      </c>
      <c r="B244">
        <v>35863109</v>
      </c>
      <c r="C244">
        <v>36144891</v>
      </c>
      <c r="D244">
        <v>35555088</v>
      </c>
      <c r="E244">
        <v>1</v>
      </c>
      <c r="F244">
        <v>1</v>
      </c>
      <c r="G244">
        <v>1</v>
      </c>
      <c r="H244">
        <v>2</v>
      </c>
      <c r="I244" t="s">
        <v>578</v>
      </c>
      <c r="J244" t="s">
        <v>639</v>
      </c>
      <c r="K244" t="s">
        <v>580</v>
      </c>
      <c r="L244">
        <v>1368</v>
      </c>
      <c r="N244">
        <v>1011</v>
      </c>
      <c r="O244" t="s">
        <v>567</v>
      </c>
      <c r="P244" t="s">
        <v>567</v>
      </c>
      <c r="Q244">
        <v>1</v>
      </c>
      <c r="W244">
        <v>0</v>
      </c>
      <c r="X244">
        <v>586434904</v>
      </c>
      <c r="Y244">
        <v>1.2500000000000001E-2</v>
      </c>
      <c r="AA244">
        <v>0</v>
      </c>
      <c r="AB244">
        <v>932.72</v>
      </c>
      <c r="AC244">
        <v>383.38</v>
      </c>
      <c r="AD244">
        <v>0</v>
      </c>
      <c r="AE244">
        <v>0</v>
      </c>
      <c r="AF244">
        <v>87.17</v>
      </c>
      <c r="AG244">
        <v>11.6</v>
      </c>
      <c r="AH244">
        <v>0</v>
      </c>
      <c r="AI244">
        <v>1</v>
      </c>
      <c r="AJ244">
        <v>10.7</v>
      </c>
      <c r="AK244">
        <v>33.049999999999997</v>
      </c>
      <c r="AL244">
        <v>1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0.01</v>
      </c>
      <c r="AU244" t="s">
        <v>133</v>
      </c>
      <c r="AV244">
        <v>0</v>
      </c>
      <c r="AW244">
        <v>2</v>
      </c>
      <c r="AX244">
        <v>36144896</v>
      </c>
      <c r="AY244">
        <v>1</v>
      </c>
      <c r="AZ244">
        <v>0</v>
      </c>
      <c r="BA244">
        <v>236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Y244*Source!I243</f>
        <v>1.175E-3</v>
      </c>
      <c r="CY244">
        <f>AB244</f>
        <v>932.72</v>
      </c>
      <c r="CZ244">
        <f>AF244</f>
        <v>87.17</v>
      </c>
      <c r="DA244">
        <f>AJ244</f>
        <v>10.7</v>
      </c>
      <c r="DB244">
        <f>ROUND((ROUND(AT244*CZ244,2)*1.25),2)</f>
        <v>1.0900000000000001</v>
      </c>
      <c r="DC244">
        <f>ROUND((ROUND(AT244*AG244,2)*1.25),2)</f>
        <v>0.15</v>
      </c>
    </row>
    <row r="245" spans="1:107">
      <c r="A245">
        <f>ROW(Source!A243)</f>
        <v>243</v>
      </c>
      <c r="B245">
        <v>35863109</v>
      </c>
      <c r="C245">
        <v>36144891</v>
      </c>
      <c r="D245">
        <v>35552818</v>
      </c>
      <c r="E245">
        <v>1</v>
      </c>
      <c r="F245">
        <v>1</v>
      </c>
      <c r="G245">
        <v>1</v>
      </c>
      <c r="H245">
        <v>3</v>
      </c>
      <c r="I245" t="s">
        <v>640</v>
      </c>
      <c r="J245" t="s">
        <v>641</v>
      </c>
      <c r="K245" t="s">
        <v>642</v>
      </c>
      <c r="L245">
        <v>1308</v>
      </c>
      <c r="N245">
        <v>1003</v>
      </c>
      <c r="O245" t="s">
        <v>65</v>
      </c>
      <c r="P245" t="s">
        <v>65</v>
      </c>
      <c r="Q245">
        <v>100</v>
      </c>
      <c r="W245">
        <v>0</v>
      </c>
      <c r="X245">
        <v>-1755052483</v>
      </c>
      <c r="Y245">
        <v>0.68</v>
      </c>
      <c r="AA245">
        <v>528.80999999999995</v>
      </c>
      <c r="AB245">
        <v>0</v>
      </c>
      <c r="AC245">
        <v>0</v>
      </c>
      <c r="AD245">
        <v>0</v>
      </c>
      <c r="AE245">
        <v>99.4</v>
      </c>
      <c r="AF245">
        <v>0</v>
      </c>
      <c r="AG245">
        <v>0</v>
      </c>
      <c r="AH245">
        <v>0</v>
      </c>
      <c r="AI245">
        <v>5.32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1</v>
      </c>
      <c r="AQ245">
        <v>0</v>
      </c>
      <c r="AR245">
        <v>0</v>
      </c>
      <c r="AS245" t="s">
        <v>3</v>
      </c>
      <c r="AT245">
        <v>0.68</v>
      </c>
      <c r="AU245" t="s">
        <v>3</v>
      </c>
      <c r="AV245">
        <v>0</v>
      </c>
      <c r="AW245">
        <v>2</v>
      </c>
      <c r="AX245">
        <v>36144897</v>
      </c>
      <c r="AY245">
        <v>1</v>
      </c>
      <c r="AZ245">
        <v>0</v>
      </c>
      <c r="BA245">
        <v>237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Y245*Source!I243</f>
        <v>6.3920000000000005E-2</v>
      </c>
      <c r="CY245">
        <f>AA245</f>
        <v>528.80999999999995</v>
      </c>
      <c r="CZ245">
        <f>AE245</f>
        <v>99.4</v>
      </c>
      <c r="DA245">
        <f>AI245</f>
        <v>5.32</v>
      </c>
      <c r="DB245">
        <f>ROUND(ROUND(AT245*CZ245,2),2)</f>
        <v>67.59</v>
      </c>
      <c r="DC245">
        <f>ROUND(ROUND(AT245*AG245,2),2)</f>
        <v>0</v>
      </c>
    </row>
    <row r="246" spans="1:107">
      <c r="A246">
        <f>ROW(Source!A243)</f>
        <v>243</v>
      </c>
      <c r="B246">
        <v>35863109</v>
      </c>
      <c r="C246">
        <v>36144891</v>
      </c>
      <c r="D246">
        <v>29110964</v>
      </c>
      <c r="E246">
        <v>1</v>
      </c>
      <c r="F246">
        <v>1</v>
      </c>
      <c r="G246">
        <v>1</v>
      </c>
      <c r="H246">
        <v>3</v>
      </c>
      <c r="I246" t="s">
        <v>201</v>
      </c>
      <c r="J246" t="s">
        <v>203</v>
      </c>
      <c r="K246" t="s">
        <v>202</v>
      </c>
      <c r="L246">
        <v>1327</v>
      </c>
      <c r="N246">
        <v>1005</v>
      </c>
      <c r="O246" t="s">
        <v>155</v>
      </c>
      <c r="P246" t="s">
        <v>155</v>
      </c>
      <c r="Q246">
        <v>1</v>
      </c>
      <c r="W246">
        <v>0</v>
      </c>
      <c r="X246">
        <v>-100917442</v>
      </c>
      <c r="Y246">
        <v>102</v>
      </c>
      <c r="AA246">
        <v>516.15</v>
      </c>
      <c r="AB246">
        <v>0</v>
      </c>
      <c r="AC246">
        <v>0</v>
      </c>
      <c r="AD246">
        <v>0</v>
      </c>
      <c r="AE246">
        <v>82.19</v>
      </c>
      <c r="AF246">
        <v>0</v>
      </c>
      <c r="AG246">
        <v>0</v>
      </c>
      <c r="AH246">
        <v>0</v>
      </c>
      <c r="AI246">
        <v>6.28</v>
      </c>
      <c r="AJ246">
        <v>1</v>
      </c>
      <c r="AK246">
        <v>1</v>
      </c>
      <c r="AL246">
        <v>1</v>
      </c>
      <c r="AN246">
        <v>0</v>
      </c>
      <c r="AO246">
        <v>0</v>
      </c>
      <c r="AP246">
        <v>0</v>
      </c>
      <c r="AQ246">
        <v>0</v>
      </c>
      <c r="AR246">
        <v>0</v>
      </c>
      <c r="AS246" t="s">
        <v>3</v>
      </c>
      <c r="AT246">
        <v>102</v>
      </c>
      <c r="AU246" t="s">
        <v>3</v>
      </c>
      <c r="AV246">
        <v>0</v>
      </c>
      <c r="AW246">
        <v>1</v>
      </c>
      <c r="AX246">
        <v>-1</v>
      </c>
      <c r="AY246">
        <v>0</v>
      </c>
      <c r="AZ246">
        <v>0</v>
      </c>
      <c r="BA246" t="s">
        <v>3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Y246*Source!I243</f>
        <v>9.5879999999999992</v>
      </c>
      <c r="CY246">
        <f>AA246</f>
        <v>516.15</v>
      </c>
      <c r="CZ246">
        <f>AE246</f>
        <v>82.19</v>
      </c>
      <c r="DA246">
        <f>AI246</f>
        <v>6.28</v>
      </c>
      <c r="DB246">
        <f>ROUND(ROUND(AT246*CZ246,2),2)</f>
        <v>8383.3799999999992</v>
      </c>
      <c r="DC246">
        <f>ROUND(ROUND(AT246*AG246,2),2)</f>
        <v>0</v>
      </c>
    </row>
    <row r="247" spans="1:107">
      <c r="A247">
        <f>ROW(Source!A243)</f>
        <v>243</v>
      </c>
      <c r="B247">
        <v>35863109</v>
      </c>
      <c r="C247">
        <v>36144891</v>
      </c>
      <c r="D247">
        <v>35554067</v>
      </c>
      <c r="E247">
        <v>1</v>
      </c>
      <c r="F247">
        <v>1</v>
      </c>
      <c r="G247">
        <v>1</v>
      </c>
      <c r="H247">
        <v>3</v>
      </c>
      <c r="I247" t="s">
        <v>205</v>
      </c>
      <c r="J247" t="s">
        <v>207</v>
      </c>
      <c r="K247" t="s">
        <v>206</v>
      </c>
      <c r="L247">
        <v>1327</v>
      </c>
      <c r="N247">
        <v>1005</v>
      </c>
      <c r="O247" t="s">
        <v>155</v>
      </c>
      <c r="P247" t="s">
        <v>155</v>
      </c>
      <c r="Q247">
        <v>1</v>
      </c>
      <c r="W247">
        <v>1</v>
      </c>
      <c r="X247">
        <v>722712840</v>
      </c>
      <c r="Y247">
        <v>102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0</v>
      </c>
      <c r="AP247">
        <v>1</v>
      </c>
      <c r="AQ247">
        <v>0</v>
      </c>
      <c r="AR247">
        <v>0</v>
      </c>
      <c r="AS247" t="s">
        <v>3</v>
      </c>
      <c r="AT247">
        <v>102</v>
      </c>
      <c r="AU247" t="s">
        <v>3</v>
      </c>
      <c r="AV247">
        <v>0</v>
      </c>
      <c r="AW247">
        <v>2</v>
      </c>
      <c r="AX247">
        <v>36144898</v>
      </c>
      <c r="AY247">
        <v>1</v>
      </c>
      <c r="AZ247">
        <v>0</v>
      </c>
      <c r="BA247">
        <v>238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Y247*Source!I243</f>
        <v>9.5879999999999992</v>
      </c>
      <c r="CY247">
        <f>AA247</f>
        <v>0</v>
      </c>
      <c r="CZ247">
        <f>AE247</f>
        <v>0</v>
      </c>
      <c r="DA247">
        <f>AI247</f>
        <v>1</v>
      </c>
      <c r="DB247">
        <f>ROUND(ROUND(AT247*CZ247,2),2)</f>
        <v>0</v>
      </c>
      <c r="DC247">
        <f>ROUND(ROUND(AT247*AG247,2),2)</f>
        <v>0</v>
      </c>
    </row>
    <row r="248" spans="1:107">
      <c r="A248">
        <f>ROW(Source!A243)</f>
        <v>243</v>
      </c>
      <c r="B248">
        <v>35863109</v>
      </c>
      <c r="C248">
        <v>36144891</v>
      </c>
      <c r="D248">
        <v>35553389</v>
      </c>
      <c r="E248">
        <v>1</v>
      </c>
      <c r="F248">
        <v>1</v>
      </c>
      <c r="G248">
        <v>1</v>
      </c>
      <c r="H248">
        <v>3</v>
      </c>
      <c r="I248" t="s">
        <v>643</v>
      </c>
      <c r="J248" t="s">
        <v>644</v>
      </c>
      <c r="K248" t="s">
        <v>645</v>
      </c>
      <c r="L248">
        <v>1346</v>
      </c>
      <c r="N248">
        <v>1009</v>
      </c>
      <c r="O248" t="s">
        <v>160</v>
      </c>
      <c r="P248" t="s">
        <v>160</v>
      </c>
      <c r="Q248">
        <v>1</v>
      </c>
      <c r="W248">
        <v>0</v>
      </c>
      <c r="X248">
        <v>-2074468820</v>
      </c>
      <c r="Y248">
        <v>27</v>
      </c>
      <c r="AA248">
        <v>207.8</v>
      </c>
      <c r="AB248">
        <v>0</v>
      </c>
      <c r="AC248">
        <v>0</v>
      </c>
      <c r="AD248">
        <v>0</v>
      </c>
      <c r="AE248">
        <v>26.71</v>
      </c>
      <c r="AF248">
        <v>0</v>
      </c>
      <c r="AG248">
        <v>0</v>
      </c>
      <c r="AH248">
        <v>0</v>
      </c>
      <c r="AI248">
        <v>7.78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3</v>
      </c>
      <c r="AT248">
        <v>27</v>
      </c>
      <c r="AU248" t="s">
        <v>3</v>
      </c>
      <c r="AV248">
        <v>0</v>
      </c>
      <c r="AW248">
        <v>2</v>
      </c>
      <c r="AX248">
        <v>36144899</v>
      </c>
      <c r="AY248">
        <v>1</v>
      </c>
      <c r="AZ248">
        <v>0</v>
      </c>
      <c r="BA248">
        <v>239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Y248*Source!I243</f>
        <v>2.5379999999999998</v>
      </c>
      <c r="CY248">
        <f>AA248</f>
        <v>207.8</v>
      </c>
      <c r="CZ248">
        <f>AE248</f>
        <v>26.71</v>
      </c>
      <c r="DA248">
        <f>AI248</f>
        <v>7.78</v>
      </c>
      <c r="DB248">
        <f>ROUND(ROUND(AT248*CZ248,2),2)</f>
        <v>721.17</v>
      </c>
      <c r="DC248">
        <f>ROUND(ROUND(AT248*AG248,2),2)</f>
        <v>0</v>
      </c>
    </row>
    <row r="249" spans="1:107">
      <c r="A249">
        <f>ROW(Source!A246)</f>
        <v>246</v>
      </c>
      <c r="B249">
        <v>35863109</v>
      </c>
      <c r="C249">
        <v>35866729</v>
      </c>
      <c r="D249">
        <v>18413230</v>
      </c>
      <c r="E249">
        <v>1</v>
      </c>
      <c r="F249">
        <v>1</v>
      </c>
      <c r="G249">
        <v>1</v>
      </c>
      <c r="H249">
        <v>1</v>
      </c>
      <c r="I249" t="s">
        <v>587</v>
      </c>
      <c r="J249" t="s">
        <v>3</v>
      </c>
      <c r="K249" t="s">
        <v>588</v>
      </c>
      <c r="L249">
        <v>1369</v>
      </c>
      <c r="N249">
        <v>1013</v>
      </c>
      <c r="O249" t="s">
        <v>561</v>
      </c>
      <c r="P249" t="s">
        <v>561</v>
      </c>
      <c r="Q249">
        <v>1</v>
      </c>
      <c r="W249">
        <v>0</v>
      </c>
      <c r="X249">
        <v>355262106</v>
      </c>
      <c r="Y249">
        <v>7.6589999999999998</v>
      </c>
      <c r="AA249">
        <v>0</v>
      </c>
      <c r="AB249">
        <v>0</v>
      </c>
      <c r="AC249">
        <v>0</v>
      </c>
      <c r="AD249">
        <v>293.22000000000003</v>
      </c>
      <c r="AE249">
        <v>0</v>
      </c>
      <c r="AF249">
        <v>0</v>
      </c>
      <c r="AG249">
        <v>0</v>
      </c>
      <c r="AH249">
        <v>293.22000000000003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3</v>
      </c>
      <c r="AT249">
        <v>6.66</v>
      </c>
      <c r="AU249" t="s">
        <v>134</v>
      </c>
      <c r="AV249">
        <v>1</v>
      </c>
      <c r="AW249">
        <v>2</v>
      </c>
      <c r="AX249">
        <v>35866742</v>
      </c>
      <c r="AY249">
        <v>2</v>
      </c>
      <c r="AZ249">
        <v>131072</v>
      </c>
      <c r="BA249">
        <v>240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Y249*Source!I246</f>
        <v>1.1488499999999999</v>
      </c>
      <c r="CY249">
        <f>AD249</f>
        <v>293.22000000000003</v>
      </c>
      <c r="CZ249">
        <f>AH249</f>
        <v>293.22000000000003</v>
      </c>
      <c r="DA249">
        <f>AL249</f>
        <v>1</v>
      </c>
      <c r="DB249">
        <f>ROUND((ROUND(AT249*CZ249,2)*1.15),2)</f>
        <v>2245.7800000000002</v>
      </c>
      <c r="DC249">
        <f>ROUND((ROUND(AT249*AG249,2)*1.15),2)</f>
        <v>0</v>
      </c>
    </row>
    <row r="250" spans="1:107">
      <c r="A250">
        <f>ROW(Source!A246)</f>
        <v>246</v>
      </c>
      <c r="B250">
        <v>35863109</v>
      </c>
      <c r="C250">
        <v>35866729</v>
      </c>
      <c r="D250">
        <v>29173472</v>
      </c>
      <c r="E250">
        <v>1</v>
      </c>
      <c r="F250">
        <v>1</v>
      </c>
      <c r="G250">
        <v>1</v>
      </c>
      <c r="H250">
        <v>2</v>
      </c>
      <c r="I250" t="s">
        <v>624</v>
      </c>
      <c r="J250" t="s">
        <v>625</v>
      </c>
      <c r="K250" t="s">
        <v>626</v>
      </c>
      <c r="L250">
        <v>1368</v>
      </c>
      <c r="N250">
        <v>1011</v>
      </c>
      <c r="O250" t="s">
        <v>567</v>
      </c>
      <c r="P250" t="s">
        <v>567</v>
      </c>
      <c r="Q250">
        <v>1</v>
      </c>
      <c r="W250">
        <v>0</v>
      </c>
      <c r="X250">
        <v>275932499</v>
      </c>
      <c r="Y250">
        <v>2.5124999999999997</v>
      </c>
      <c r="AA250">
        <v>0</v>
      </c>
      <c r="AB250">
        <v>12.75</v>
      </c>
      <c r="AC250">
        <v>0</v>
      </c>
      <c r="AD250">
        <v>0</v>
      </c>
      <c r="AE250">
        <v>0</v>
      </c>
      <c r="AF250">
        <v>3</v>
      </c>
      <c r="AG250">
        <v>0</v>
      </c>
      <c r="AH250">
        <v>0</v>
      </c>
      <c r="AI250">
        <v>1</v>
      </c>
      <c r="AJ250">
        <v>4.25</v>
      </c>
      <c r="AK250">
        <v>33.049999999999997</v>
      </c>
      <c r="AL250">
        <v>1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3</v>
      </c>
      <c r="AT250">
        <v>2.0099999999999998</v>
      </c>
      <c r="AU250" t="s">
        <v>133</v>
      </c>
      <c r="AV250">
        <v>0</v>
      </c>
      <c r="AW250">
        <v>2</v>
      </c>
      <c r="AX250">
        <v>35866743</v>
      </c>
      <c r="AY250">
        <v>1</v>
      </c>
      <c r="AZ250">
        <v>0</v>
      </c>
      <c r="BA250">
        <v>241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Y250*Source!I246</f>
        <v>0.37687499999999996</v>
      </c>
      <c r="CY250">
        <f>AB250</f>
        <v>12.75</v>
      </c>
      <c r="CZ250">
        <f>AF250</f>
        <v>3</v>
      </c>
      <c r="DA250">
        <f>AJ250</f>
        <v>4.25</v>
      </c>
      <c r="DB250">
        <f>ROUND((ROUND(AT250*CZ250,2)*1.25),2)</f>
        <v>7.54</v>
      </c>
      <c r="DC250">
        <f>ROUND((ROUND(AT250*AG250,2)*1.25),2)</f>
        <v>0</v>
      </c>
    </row>
    <row r="251" spans="1:107">
      <c r="A251">
        <f>ROW(Source!A246)</f>
        <v>246</v>
      </c>
      <c r="B251">
        <v>35863109</v>
      </c>
      <c r="C251">
        <v>35866729</v>
      </c>
      <c r="D251">
        <v>29174500</v>
      </c>
      <c r="E251">
        <v>1</v>
      </c>
      <c r="F251">
        <v>1</v>
      </c>
      <c r="G251">
        <v>1</v>
      </c>
      <c r="H251">
        <v>2</v>
      </c>
      <c r="I251" t="s">
        <v>646</v>
      </c>
      <c r="J251" t="s">
        <v>647</v>
      </c>
      <c r="K251" t="s">
        <v>648</v>
      </c>
      <c r="L251">
        <v>1368</v>
      </c>
      <c r="N251">
        <v>1011</v>
      </c>
      <c r="O251" t="s">
        <v>567</v>
      </c>
      <c r="P251" t="s">
        <v>567</v>
      </c>
      <c r="Q251">
        <v>1</v>
      </c>
      <c r="W251">
        <v>0</v>
      </c>
      <c r="X251">
        <v>-239831557</v>
      </c>
      <c r="Y251">
        <v>1.6625000000000001</v>
      </c>
      <c r="AA251">
        <v>0</v>
      </c>
      <c r="AB251">
        <v>7.33</v>
      </c>
      <c r="AC251">
        <v>0</v>
      </c>
      <c r="AD251">
        <v>0</v>
      </c>
      <c r="AE251">
        <v>0</v>
      </c>
      <c r="AF251">
        <v>1.95</v>
      </c>
      <c r="AG251">
        <v>0</v>
      </c>
      <c r="AH251">
        <v>0</v>
      </c>
      <c r="AI251">
        <v>1</v>
      </c>
      <c r="AJ251">
        <v>3.76</v>
      </c>
      <c r="AK251">
        <v>33.049999999999997</v>
      </c>
      <c r="AL251">
        <v>1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1.33</v>
      </c>
      <c r="AU251" t="s">
        <v>133</v>
      </c>
      <c r="AV251">
        <v>0</v>
      </c>
      <c r="AW251">
        <v>2</v>
      </c>
      <c r="AX251">
        <v>35866744</v>
      </c>
      <c r="AY251">
        <v>1</v>
      </c>
      <c r="AZ251">
        <v>0</v>
      </c>
      <c r="BA251">
        <v>242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Y251*Source!I246</f>
        <v>0.24937500000000001</v>
      </c>
      <c r="CY251">
        <f>AB251</f>
        <v>7.33</v>
      </c>
      <c r="CZ251">
        <f>AF251</f>
        <v>1.95</v>
      </c>
      <c r="DA251">
        <f>AJ251</f>
        <v>3.76</v>
      </c>
      <c r="DB251">
        <f>ROUND((ROUND(AT251*CZ251,2)*1.25),2)</f>
        <v>3.24</v>
      </c>
      <c r="DC251">
        <f>ROUND((ROUND(AT251*AG251,2)*1.25),2)</f>
        <v>0</v>
      </c>
    </row>
    <row r="252" spans="1:107">
      <c r="A252">
        <f>ROW(Source!A246)</f>
        <v>246</v>
      </c>
      <c r="B252">
        <v>35863109</v>
      </c>
      <c r="C252">
        <v>35866729</v>
      </c>
      <c r="D252">
        <v>29174913</v>
      </c>
      <c r="E252">
        <v>1</v>
      </c>
      <c r="F252">
        <v>1</v>
      </c>
      <c r="G252">
        <v>1</v>
      </c>
      <c r="H252">
        <v>2</v>
      </c>
      <c r="I252" t="s">
        <v>578</v>
      </c>
      <c r="J252" t="s">
        <v>579</v>
      </c>
      <c r="K252" t="s">
        <v>580</v>
      </c>
      <c r="L252">
        <v>1368</v>
      </c>
      <c r="N252">
        <v>1011</v>
      </c>
      <c r="O252" t="s">
        <v>567</v>
      </c>
      <c r="P252" t="s">
        <v>567</v>
      </c>
      <c r="Q252">
        <v>1</v>
      </c>
      <c r="W252">
        <v>0</v>
      </c>
      <c r="X252">
        <v>458544584</v>
      </c>
      <c r="Y252">
        <v>3.7499999999999999E-2</v>
      </c>
      <c r="AA252">
        <v>0</v>
      </c>
      <c r="AB252">
        <v>932.72</v>
      </c>
      <c r="AC252">
        <v>383.38</v>
      </c>
      <c r="AD252">
        <v>0</v>
      </c>
      <c r="AE252">
        <v>0</v>
      </c>
      <c r="AF252">
        <v>87.17</v>
      </c>
      <c r="AG252">
        <v>11.6</v>
      </c>
      <c r="AH252">
        <v>0</v>
      </c>
      <c r="AI252">
        <v>1</v>
      </c>
      <c r="AJ252">
        <v>10.7</v>
      </c>
      <c r="AK252">
        <v>33.049999999999997</v>
      </c>
      <c r="AL252">
        <v>1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3</v>
      </c>
      <c r="AT252">
        <v>0.03</v>
      </c>
      <c r="AU252" t="s">
        <v>133</v>
      </c>
      <c r="AV252">
        <v>0</v>
      </c>
      <c r="AW252">
        <v>2</v>
      </c>
      <c r="AX252">
        <v>35866745</v>
      </c>
      <c r="AY252">
        <v>1</v>
      </c>
      <c r="AZ252">
        <v>0</v>
      </c>
      <c r="BA252">
        <v>243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Y252*Source!I246</f>
        <v>5.6249999999999998E-3</v>
      </c>
      <c r="CY252">
        <f>AB252</f>
        <v>932.72</v>
      </c>
      <c r="CZ252">
        <f>AF252</f>
        <v>87.17</v>
      </c>
      <c r="DA252">
        <f>AJ252</f>
        <v>10.7</v>
      </c>
      <c r="DB252">
        <f>ROUND((ROUND(AT252*CZ252,2)*1.25),2)</f>
        <v>3.28</v>
      </c>
      <c r="DC252">
        <f>ROUND((ROUND(AT252*AG252,2)*1.25),2)</f>
        <v>0.44</v>
      </c>
    </row>
    <row r="253" spans="1:107">
      <c r="A253">
        <f>ROW(Source!A246)</f>
        <v>246</v>
      </c>
      <c r="B253">
        <v>35863109</v>
      </c>
      <c r="C253">
        <v>35866729</v>
      </c>
      <c r="D253">
        <v>29114471</v>
      </c>
      <c r="E253">
        <v>1</v>
      </c>
      <c r="F253">
        <v>1</v>
      </c>
      <c r="G253">
        <v>1</v>
      </c>
      <c r="H253">
        <v>3</v>
      </c>
      <c r="I253" t="s">
        <v>649</v>
      </c>
      <c r="J253" t="s">
        <v>650</v>
      </c>
      <c r="K253" t="s">
        <v>651</v>
      </c>
      <c r="L253">
        <v>1358</v>
      </c>
      <c r="N253">
        <v>1010</v>
      </c>
      <c r="O253" t="s">
        <v>652</v>
      </c>
      <c r="P253" t="s">
        <v>652</v>
      </c>
      <c r="Q253">
        <v>10</v>
      </c>
      <c r="W253">
        <v>0</v>
      </c>
      <c r="X253">
        <v>610395517</v>
      </c>
      <c r="Y253">
        <v>26.3</v>
      </c>
      <c r="AA253">
        <v>1.55</v>
      </c>
      <c r="AB253">
        <v>0</v>
      </c>
      <c r="AC253">
        <v>0</v>
      </c>
      <c r="AD253">
        <v>0</v>
      </c>
      <c r="AE253">
        <v>1.6</v>
      </c>
      <c r="AF253">
        <v>0</v>
      </c>
      <c r="AG253">
        <v>0</v>
      </c>
      <c r="AH253">
        <v>0</v>
      </c>
      <c r="AI253">
        <v>0.97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3</v>
      </c>
      <c r="AT253">
        <v>26.3</v>
      </c>
      <c r="AU253" t="s">
        <v>3</v>
      </c>
      <c r="AV253">
        <v>0</v>
      </c>
      <c r="AW253">
        <v>2</v>
      </c>
      <c r="AX253">
        <v>35866746</v>
      </c>
      <c r="AY253">
        <v>1</v>
      </c>
      <c r="AZ253">
        <v>0</v>
      </c>
      <c r="BA253">
        <v>244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Y253*Source!I246</f>
        <v>3.9449999999999998</v>
      </c>
      <c r="CY253">
        <f t="shared" ref="CY253:CY260" si="29">AA253</f>
        <v>1.55</v>
      </c>
      <c r="CZ253">
        <f t="shared" ref="CZ253:CZ260" si="30">AE253</f>
        <v>1.6</v>
      </c>
      <c r="DA253">
        <f t="shared" ref="DA253:DA260" si="31">AI253</f>
        <v>0.97</v>
      </c>
      <c r="DB253">
        <f t="shared" ref="DB253:DB260" si="32">ROUND(ROUND(AT253*CZ253,2),2)</f>
        <v>42.08</v>
      </c>
      <c r="DC253">
        <f t="shared" ref="DC253:DC260" si="33">ROUND(ROUND(AT253*AG253,2),2)</f>
        <v>0</v>
      </c>
    </row>
    <row r="254" spans="1:107">
      <c r="A254">
        <f>ROW(Source!A246)</f>
        <v>246</v>
      </c>
      <c r="B254">
        <v>35863109</v>
      </c>
      <c r="C254">
        <v>35866729</v>
      </c>
      <c r="D254">
        <v>29114305</v>
      </c>
      <c r="E254">
        <v>1</v>
      </c>
      <c r="F254">
        <v>1</v>
      </c>
      <c r="G254">
        <v>1</v>
      </c>
      <c r="H254">
        <v>3</v>
      </c>
      <c r="I254" t="s">
        <v>653</v>
      </c>
      <c r="J254" t="s">
        <v>654</v>
      </c>
      <c r="K254" t="s">
        <v>655</v>
      </c>
      <c r="L254">
        <v>1354</v>
      </c>
      <c r="N254">
        <v>1010</v>
      </c>
      <c r="O254" t="s">
        <v>237</v>
      </c>
      <c r="P254" t="s">
        <v>237</v>
      </c>
      <c r="Q254">
        <v>1</v>
      </c>
      <c r="W254">
        <v>0</v>
      </c>
      <c r="X254">
        <v>-1753782198</v>
      </c>
      <c r="Y254">
        <v>263</v>
      </c>
      <c r="AA254">
        <v>0.21</v>
      </c>
      <c r="AB254">
        <v>0</v>
      </c>
      <c r="AC254">
        <v>0</v>
      </c>
      <c r="AD254">
        <v>0</v>
      </c>
      <c r="AE254">
        <v>0.12</v>
      </c>
      <c r="AF254">
        <v>0</v>
      </c>
      <c r="AG254">
        <v>0</v>
      </c>
      <c r="AH254">
        <v>0</v>
      </c>
      <c r="AI254">
        <v>1.78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3</v>
      </c>
      <c r="AT254">
        <v>263</v>
      </c>
      <c r="AU254" t="s">
        <v>3</v>
      </c>
      <c r="AV254">
        <v>0</v>
      </c>
      <c r="AW254">
        <v>2</v>
      </c>
      <c r="AX254">
        <v>35866747</v>
      </c>
      <c r="AY254">
        <v>1</v>
      </c>
      <c r="AZ254">
        <v>0</v>
      </c>
      <c r="BA254">
        <v>245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Y254*Source!I246</f>
        <v>39.449999999999996</v>
      </c>
      <c r="CY254">
        <f t="shared" si="29"/>
        <v>0.21</v>
      </c>
      <c r="CZ254">
        <f t="shared" si="30"/>
        <v>0.12</v>
      </c>
      <c r="DA254">
        <f t="shared" si="31"/>
        <v>1.78</v>
      </c>
      <c r="DB254">
        <f t="shared" si="32"/>
        <v>31.56</v>
      </c>
      <c r="DC254">
        <f t="shared" si="33"/>
        <v>0</v>
      </c>
    </row>
    <row r="255" spans="1:107">
      <c r="A255">
        <f>ROW(Source!A246)</f>
        <v>246</v>
      </c>
      <c r="B255">
        <v>35863109</v>
      </c>
      <c r="C255">
        <v>35866729</v>
      </c>
      <c r="D255">
        <v>29111012</v>
      </c>
      <c r="E255">
        <v>1</v>
      </c>
      <c r="F255">
        <v>1</v>
      </c>
      <c r="G255">
        <v>1</v>
      </c>
      <c r="H255">
        <v>3</v>
      </c>
      <c r="I255" t="s">
        <v>656</v>
      </c>
      <c r="J255" t="s">
        <v>657</v>
      </c>
      <c r="K255" t="s">
        <v>658</v>
      </c>
      <c r="L255">
        <v>1354</v>
      </c>
      <c r="N255">
        <v>1010</v>
      </c>
      <c r="O255" t="s">
        <v>237</v>
      </c>
      <c r="P255" t="s">
        <v>237</v>
      </c>
      <c r="Q255">
        <v>1</v>
      </c>
      <c r="W255">
        <v>0</v>
      </c>
      <c r="X255">
        <v>-532370196</v>
      </c>
      <c r="Y255">
        <v>7</v>
      </c>
      <c r="AA255">
        <v>12.73</v>
      </c>
      <c r="AB255">
        <v>0</v>
      </c>
      <c r="AC255">
        <v>0</v>
      </c>
      <c r="AD255">
        <v>0</v>
      </c>
      <c r="AE255">
        <v>1.29</v>
      </c>
      <c r="AF255">
        <v>0</v>
      </c>
      <c r="AG255">
        <v>0</v>
      </c>
      <c r="AH255">
        <v>0</v>
      </c>
      <c r="AI255">
        <v>9.8699999999999992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3</v>
      </c>
      <c r="AT255">
        <v>7</v>
      </c>
      <c r="AU255" t="s">
        <v>3</v>
      </c>
      <c r="AV255">
        <v>0</v>
      </c>
      <c r="AW255">
        <v>2</v>
      </c>
      <c r="AX255">
        <v>35866748</v>
      </c>
      <c r="AY255">
        <v>1</v>
      </c>
      <c r="AZ255">
        <v>0</v>
      </c>
      <c r="BA255">
        <v>246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Y255*Source!I246</f>
        <v>1.05</v>
      </c>
      <c r="CY255">
        <f t="shared" si="29"/>
        <v>12.73</v>
      </c>
      <c r="CZ255">
        <f t="shared" si="30"/>
        <v>1.29</v>
      </c>
      <c r="DA255">
        <f t="shared" si="31"/>
        <v>9.8699999999999992</v>
      </c>
      <c r="DB255">
        <f t="shared" si="32"/>
        <v>9.0299999999999994</v>
      </c>
      <c r="DC255">
        <f t="shared" si="33"/>
        <v>0</v>
      </c>
    </row>
    <row r="256" spans="1:107">
      <c r="A256">
        <f>ROW(Source!A246)</f>
        <v>246</v>
      </c>
      <c r="B256">
        <v>35863109</v>
      </c>
      <c r="C256">
        <v>35866729</v>
      </c>
      <c r="D256">
        <v>29111013</v>
      </c>
      <c r="E256">
        <v>1</v>
      </c>
      <c r="F256">
        <v>1</v>
      </c>
      <c r="G256">
        <v>1</v>
      </c>
      <c r="H256">
        <v>3</v>
      </c>
      <c r="I256" t="s">
        <v>659</v>
      </c>
      <c r="J256" t="s">
        <v>660</v>
      </c>
      <c r="K256" t="s">
        <v>661</v>
      </c>
      <c r="L256">
        <v>1354</v>
      </c>
      <c r="N256">
        <v>1010</v>
      </c>
      <c r="O256" t="s">
        <v>237</v>
      </c>
      <c r="P256" t="s">
        <v>237</v>
      </c>
      <c r="Q256">
        <v>1</v>
      </c>
      <c r="W256">
        <v>0</v>
      </c>
      <c r="X256">
        <v>-463883208</v>
      </c>
      <c r="Y256">
        <v>7</v>
      </c>
      <c r="AA256">
        <v>12.73</v>
      </c>
      <c r="AB256">
        <v>0</v>
      </c>
      <c r="AC256">
        <v>0</v>
      </c>
      <c r="AD256">
        <v>0</v>
      </c>
      <c r="AE256">
        <v>1.29</v>
      </c>
      <c r="AF256">
        <v>0</v>
      </c>
      <c r="AG256">
        <v>0</v>
      </c>
      <c r="AH256">
        <v>0</v>
      </c>
      <c r="AI256">
        <v>9.8699999999999992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3</v>
      </c>
      <c r="AT256">
        <v>7</v>
      </c>
      <c r="AU256" t="s">
        <v>3</v>
      </c>
      <c r="AV256">
        <v>0</v>
      </c>
      <c r="AW256">
        <v>2</v>
      </c>
      <c r="AX256">
        <v>35866749</v>
      </c>
      <c r="AY256">
        <v>1</v>
      </c>
      <c r="AZ256">
        <v>0</v>
      </c>
      <c r="BA256">
        <v>247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Y256*Source!I246</f>
        <v>1.05</v>
      </c>
      <c r="CY256">
        <f t="shared" si="29"/>
        <v>12.73</v>
      </c>
      <c r="CZ256">
        <f t="shared" si="30"/>
        <v>1.29</v>
      </c>
      <c r="DA256">
        <f t="shared" si="31"/>
        <v>9.8699999999999992</v>
      </c>
      <c r="DB256">
        <f t="shared" si="32"/>
        <v>9.0299999999999994</v>
      </c>
      <c r="DC256">
        <f t="shared" si="33"/>
        <v>0</v>
      </c>
    </row>
    <row r="257" spans="1:107">
      <c r="A257">
        <f>ROW(Source!A246)</f>
        <v>246</v>
      </c>
      <c r="B257">
        <v>35863109</v>
      </c>
      <c r="C257">
        <v>35866729</v>
      </c>
      <c r="D257">
        <v>29111016</v>
      </c>
      <c r="E257">
        <v>1</v>
      </c>
      <c r="F257">
        <v>1</v>
      </c>
      <c r="G257">
        <v>1</v>
      </c>
      <c r="H257">
        <v>3</v>
      </c>
      <c r="I257" t="s">
        <v>662</v>
      </c>
      <c r="J257" t="s">
        <v>663</v>
      </c>
      <c r="K257" t="s">
        <v>664</v>
      </c>
      <c r="L257">
        <v>1354</v>
      </c>
      <c r="N257">
        <v>1010</v>
      </c>
      <c r="O257" t="s">
        <v>237</v>
      </c>
      <c r="P257" t="s">
        <v>237</v>
      </c>
      <c r="Q257">
        <v>1</v>
      </c>
      <c r="W257">
        <v>0</v>
      </c>
      <c r="X257">
        <v>-983964523</v>
      </c>
      <c r="Y257">
        <v>40</v>
      </c>
      <c r="AA257">
        <v>12.73</v>
      </c>
      <c r="AB257">
        <v>0</v>
      </c>
      <c r="AC257">
        <v>0</v>
      </c>
      <c r="AD257">
        <v>0</v>
      </c>
      <c r="AE257">
        <v>1.29</v>
      </c>
      <c r="AF257">
        <v>0</v>
      </c>
      <c r="AG257">
        <v>0</v>
      </c>
      <c r="AH257">
        <v>0</v>
      </c>
      <c r="AI257">
        <v>9.8699999999999992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0</v>
      </c>
      <c r="AQ257">
        <v>0</v>
      </c>
      <c r="AR257">
        <v>0</v>
      </c>
      <c r="AS257" t="s">
        <v>3</v>
      </c>
      <c r="AT257">
        <v>40</v>
      </c>
      <c r="AU257" t="s">
        <v>3</v>
      </c>
      <c r="AV257">
        <v>0</v>
      </c>
      <c r="AW257">
        <v>2</v>
      </c>
      <c r="AX257">
        <v>35866750</v>
      </c>
      <c r="AY257">
        <v>1</v>
      </c>
      <c r="AZ257">
        <v>0</v>
      </c>
      <c r="BA257">
        <v>248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Y257*Source!I246</f>
        <v>6</v>
      </c>
      <c r="CY257">
        <f t="shared" si="29"/>
        <v>12.73</v>
      </c>
      <c r="CZ257">
        <f t="shared" si="30"/>
        <v>1.29</v>
      </c>
      <c r="DA257">
        <f t="shared" si="31"/>
        <v>9.8699999999999992</v>
      </c>
      <c r="DB257">
        <f t="shared" si="32"/>
        <v>51.6</v>
      </c>
      <c r="DC257">
        <f t="shared" si="33"/>
        <v>0</v>
      </c>
    </row>
    <row r="258" spans="1:107">
      <c r="A258">
        <f>ROW(Source!A246)</f>
        <v>246</v>
      </c>
      <c r="B258">
        <v>35863109</v>
      </c>
      <c r="C258">
        <v>35866729</v>
      </c>
      <c r="D258">
        <v>29111019</v>
      </c>
      <c r="E258">
        <v>1</v>
      </c>
      <c r="F258">
        <v>1</v>
      </c>
      <c r="G258">
        <v>1</v>
      </c>
      <c r="H258">
        <v>3</v>
      </c>
      <c r="I258" t="s">
        <v>665</v>
      </c>
      <c r="J258" t="s">
        <v>666</v>
      </c>
      <c r="K258" t="s">
        <v>667</v>
      </c>
      <c r="L258">
        <v>1354</v>
      </c>
      <c r="N258">
        <v>1010</v>
      </c>
      <c r="O258" t="s">
        <v>237</v>
      </c>
      <c r="P258" t="s">
        <v>237</v>
      </c>
      <c r="Q258">
        <v>1</v>
      </c>
      <c r="W258">
        <v>0</v>
      </c>
      <c r="X258">
        <v>395384367</v>
      </c>
      <c r="Y258">
        <v>8</v>
      </c>
      <c r="AA258">
        <v>8.67</v>
      </c>
      <c r="AB258">
        <v>0</v>
      </c>
      <c r="AC258">
        <v>0</v>
      </c>
      <c r="AD258">
        <v>0</v>
      </c>
      <c r="AE258">
        <v>0.63</v>
      </c>
      <c r="AF258">
        <v>0</v>
      </c>
      <c r="AG258">
        <v>0</v>
      </c>
      <c r="AH258">
        <v>0</v>
      </c>
      <c r="AI258">
        <v>13.76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3</v>
      </c>
      <c r="AT258">
        <v>8</v>
      </c>
      <c r="AU258" t="s">
        <v>3</v>
      </c>
      <c r="AV258">
        <v>0</v>
      </c>
      <c r="AW258">
        <v>2</v>
      </c>
      <c r="AX258">
        <v>35866751</v>
      </c>
      <c r="AY258">
        <v>1</v>
      </c>
      <c r="AZ258">
        <v>0</v>
      </c>
      <c r="BA258">
        <v>249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Y258*Source!I246</f>
        <v>1.2</v>
      </c>
      <c r="CY258">
        <f t="shared" si="29"/>
        <v>8.67</v>
      </c>
      <c r="CZ258">
        <f t="shared" si="30"/>
        <v>0.63</v>
      </c>
      <c r="DA258">
        <f t="shared" si="31"/>
        <v>13.76</v>
      </c>
      <c r="DB258">
        <f t="shared" si="32"/>
        <v>5.04</v>
      </c>
      <c r="DC258">
        <f t="shared" si="33"/>
        <v>0</v>
      </c>
    </row>
    <row r="259" spans="1:107">
      <c r="A259">
        <f>ROW(Source!A246)</f>
        <v>246</v>
      </c>
      <c r="B259">
        <v>35863109</v>
      </c>
      <c r="C259">
        <v>35866729</v>
      </c>
      <c r="D259">
        <v>29111018</v>
      </c>
      <c r="E259">
        <v>1</v>
      </c>
      <c r="F259">
        <v>1</v>
      </c>
      <c r="G259">
        <v>1</v>
      </c>
      <c r="H259">
        <v>3</v>
      </c>
      <c r="I259" t="s">
        <v>668</v>
      </c>
      <c r="J259" t="s">
        <v>669</v>
      </c>
      <c r="K259" t="s">
        <v>670</v>
      </c>
      <c r="L259">
        <v>1354</v>
      </c>
      <c r="N259">
        <v>1010</v>
      </c>
      <c r="O259" t="s">
        <v>237</v>
      </c>
      <c r="P259" t="s">
        <v>237</v>
      </c>
      <c r="Q259">
        <v>1</v>
      </c>
      <c r="W259">
        <v>0</v>
      </c>
      <c r="X259">
        <v>-1405133353</v>
      </c>
      <c r="Y259">
        <v>8</v>
      </c>
      <c r="AA259">
        <v>8.67</v>
      </c>
      <c r="AB259">
        <v>0</v>
      </c>
      <c r="AC259">
        <v>0</v>
      </c>
      <c r="AD259">
        <v>0</v>
      </c>
      <c r="AE259">
        <v>0.63</v>
      </c>
      <c r="AF259">
        <v>0</v>
      </c>
      <c r="AG259">
        <v>0</v>
      </c>
      <c r="AH259">
        <v>0</v>
      </c>
      <c r="AI259">
        <v>13.76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3</v>
      </c>
      <c r="AT259">
        <v>8</v>
      </c>
      <c r="AU259" t="s">
        <v>3</v>
      </c>
      <c r="AV259">
        <v>0</v>
      </c>
      <c r="AW259">
        <v>2</v>
      </c>
      <c r="AX259">
        <v>35866752</v>
      </c>
      <c r="AY259">
        <v>1</v>
      </c>
      <c r="AZ259">
        <v>0</v>
      </c>
      <c r="BA259">
        <v>250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Y259*Source!I246</f>
        <v>1.2</v>
      </c>
      <c r="CY259">
        <f t="shared" si="29"/>
        <v>8.67</v>
      </c>
      <c r="CZ259">
        <f t="shared" si="30"/>
        <v>0.63</v>
      </c>
      <c r="DA259">
        <f t="shared" si="31"/>
        <v>13.76</v>
      </c>
      <c r="DB259">
        <f t="shared" si="32"/>
        <v>5.04</v>
      </c>
      <c r="DC259">
        <f t="shared" si="33"/>
        <v>0</v>
      </c>
    </row>
    <row r="260" spans="1:107">
      <c r="A260">
        <f>ROW(Source!A246)</f>
        <v>246</v>
      </c>
      <c r="B260">
        <v>35863109</v>
      </c>
      <c r="C260">
        <v>35866729</v>
      </c>
      <c r="D260">
        <v>29110997</v>
      </c>
      <c r="E260">
        <v>1</v>
      </c>
      <c r="F260">
        <v>1</v>
      </c>
      <c r="G260">
        <v>1</v>
      </c>
      <c r="H260">
        <v>3</v>
      </c>
      <c r="I260" t="s">
        <v>671</v>
      </c>
      <c r="J260" t="s">
        <v>672</v>
      </c>
      <c r="K260" t="s">
        <v>673</v>
      </c>
      <c r="L260">
        <v>1301</v>
      </c>
      <c r="N260">
        <v>1003</v>
      </c>
      <c r="O260" t="s">
        <v>142</v>
      </c>
      <c r="P260" t="s">
        <v>142</v>
      </c>
      <c r="Q260">
        <v>1</v>
      </c>
      <c r="W260">
        <v>0</v>
      </c>
      <c r="X260">
        <v>1996222970</v>
      </c>
      <c r="Y260">
        <v>101</v>
      </c>
      <c r="AA260">
        <v>27.92</v>
      </c>
      <c r="AB260">
        <v>0</v>
      </c>
      <c r="AC260">
        <v>0</v>
      </c>
      <c r="AD260">
        <v>0</v>
      </c>
      <c r="AE260">
        <v>12.3</v>
      </c>
      <c r="AF260">
        <v>0</v>
      </c>
      <c r="AG260">
        <v>0</v>
      </c>
      <c r="AH260">
        <v>0</v>
      </c>
      <c r="AI260">
        <v>2.27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3</v>
      </c>
      <c r="AT260">
        <v>101</v>
      </c>
      <c r="AU260" t="s">
        <v>3</v>
      </c>
      <c r="AV260">
        <v>0</v>
      </c>
      <c r="AW260">
        <v>2</v>
      </c>
      <c r="AX260">
        <v>35866753</v>
      </c>
      <c r="AY260">
        <v>1</v>
      </c>
      <c r="AZ260">
        <v>0</v>
      </c>
      <c r="BA260">
        <v>251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Y260*Source!I246</f>
        <v>15.149999999999999</v>
      </c>
      <c r="CY260">
        <f t="shared" si="29"/>
        <v>27.92</v>
      </c>
      <c r="CZ260">
        <f t="shared" si="30"/>
        <v>12.3</v>
      </c>
      <c r="DA260">
        <f t="shared" si="31"/>
        <v>2.27</v>
      </c>
      <c r="DB260">
        <f t="shared" si="32"/>
        <v>1242.3</v>
      </c>
      <c r="DC260">
        <f t="shared" si="33"/>
        <v>0</v>
      </c>
    </row>
    <row r="261" spans="1:107">
      <c r="A261">
        <f>ROW(Source!A247)</f>
        <v>247</v>
      </c>
      <c r="B261">
        <v>35863109</v>
      </c>
      <c r="C261">
        <v>35866754</v>
      </c>
      <c r="D261">
        <v>18409850</v>
      </c>
      <c r="E261">
        <v>1</v>
      </c>
      <c r="F261">
        <v>1</v>
      </c>
      <c r="G261">
        <v>1</v>
      </c>
      <c r="H261">
        <v>1</v>
      </c>
      <c r="I261" t="s">
        <v>674</v>
      </c>
      <c r="J261" t="s">
        <v>3</v>
      </c>
      <c r="K261" t="s">
        <v>675</v>
      </c>
      <c r="L261">
        <v>1369</v>
      </c>
      <c r="N261">
        <v>1013</v>
      </c>
      <c r="O261" t="s">
        <v>561</v>
      </c>
      <c r="P261" t="s">
        <v>561</v>
      </c>
      <c r="Q261">
        <v>1</v>
      </c>
      <c r="W261">
        <v>0</v>
      </c>
      <c r="X261">
        <v>855544366</v>
      </c>
      <c r="Y261">
        <v>102.35</v>
      </c>
      <c r="AA261">
        <v>0</v>
      </c>
      <c r="AB261">
        <v>0</v>
      </c>
      <c r="AC261">
        <v>0</v>
      </c>
      <c r="AD261">
        <v>289.7</v>
      </c>
      <c r="AE261">
        <v>0</v>
      </c>
      <c r="AF261">
        <v>0</v>
      </c>
      <c r="AG261">
        <v>0</v>
      </c>
      <c r="AH261">
        <v>289.7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3</v>
      </c>
      <c r="AT261">
        <v>89</v>
      </c>
      <c r="AU261" t="s">
        <v>134</v>
      </c>
      <c r="AV261">
        <v>1</v>
      </c>
      <c r="AW261">
        <v>2</v>
      </c>
      <c r="AX261">
        <v>35866774</v>
      </c>
      <c r="AY261">
        <v>2</v>
      </c>
      <c r="AZ261">
        <v>131072</v>
      </c>
      <c r="BA261">
        <v>252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Y261*Source!I247</f>
        <v>38.688299999999998</v>
      </c>
      <c r="CY261">
        <f>AD261</f>
        <v>289.7</v>
      </c>
      <c r="CZ261">
        <f>AH261</f>
        <v>289.7</v>
      </c>
      <c r="DA261">
        <f>AL261</f>
        <v>1</v>
      </c>
      <c r="DB261">
        <f>ROUND((ROUND(AT261*CZ261,2)*1.15),2)</f>
        <v>29650.799999999999</v>
      </c>
      <c r="DC261">
        <f>ROUND((ROUND(AT261*AG261,2)*1.15),2)</f>
        <v>0</v>
      </c>
    </row>
    <row r="262" spans="1:107">
      <c r="A262">
        <f>ROW(Source!A247)</f>
        <v>247</v>
      </c>
      <c r="B262">
        <v>35863109</v>
      </c>
      <c r="C262">
        <v>35866754</v>
      </c>
      <c r="D262">
        <v>29173472</v>
      </c>
      <c r="E262">
        <v>1</v>
      </c>
      <c r="F262">
        <v>1</v>
      </c>
      <c r="G262">
        <v>1</v>
      </c>
      <c r="H262">
        <v>2</v>
      </c>
      <c r="I262" t="s">
        <v>624</v>
      </c>
      <c r="J262" t="s">
        <v>625</v>
      </c>
      <c r="K262" t="s">
        <v>626</v>
      </c>
      <c r="L262">
        <v>1368</v>
      </c>
      <c r="N262">
        <v>1011</v>
      </c>
      <c r="O262" t="s">
        <v>567</v>
      </c>
      <c r="P262" t="s">
        <v>567</v>
      </c>
      <c r="Q262">
        <v>1</v>
      </c>
      <c r="W262">
        <v>0</v>
      </c>
      <c r="X262">
        <v>275932499</v>
      </c>
      <c r="Y262">
        <v>2.7</v>
      </c>
      <c r="AA262">
        <v>0</v>
      </c>
      <c r="AB262">
        <v>12.75</v>
      </c>
      <c r="AC262">
        <v>0</v>
      </c>
      <c r="AD262">
        <v>0</v>
      </c>
      <c r="AE262">
        <v>0</v>
      </c>
      <c r="AF262">
        <v>3</v>
      </c>
      <c r="AG262">
        <v>0</v>
      </c>
      <c r="AH262">
        <v>0</v>
      </c>
      <c r="AI262">
        <v>1</v>
      </c>
      <c r="AJ262">
        <v>4.25</v>
      </c>
      <c r="AK262">
        <v>33.049999999999997</v>
      </c>
      <c r="AL262">
        <v>1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3</v>
      </c>
      <c r="AT262">
        <v>2.16</v>
      </c>
      <c r="AU262" t="s">
        <v>133</v>
      </c>
      <c r="AV262">
        <v>0</v>
      </c>
      <c r="AW262">
        <v>2</v>
      </c>
      <c r="AX262">
        <v>35866775</v>
      </c>
      <c r="AY262">
        <v>1</v>
      </c>
      <c r="AZ262">
        <v>0</v>
      </c>
      <c r="BA262">
        <v>253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Y262*Source!I247</f>
        <v>1.0206000000000002</v>
      </c>
      <c r="CY262">
        <f>AB262</f>
        <v>12.75</v>
      </c>
      <c r="CZ262">
        <f>AF262</f>
        <v>3</v>
      </c>
      <c r="DA262">
        <f>AJ262</f>
        <v>4.25</v>
      </c>
      <c r="DB262">
        <f>ROUND((ROUND(AT262*CZ262,2)*1.25),2)</f>
        <v>8.1</v>
      </c>
      <c r="DC262">
        <f>ROUND((ROUND(AT262*AG262,2)*1.25),2)</f>
        <v>0</v>
      </c>
    </row>
    <row r="263" spans="1:107">
      <c r="A263">
        <f>ROW(Source!A247)</f>
        <v>247</v>
      </c>
      <c r="B263">
        <v>35863109</v>
      </c>
      <c r="C263">
        <v>35866754</v>
      </c>
      <c r="D263">
        <v>29174538</v>
      </c>
      <c r="E263">
        <v>1</v>
      </c>
      <c r="F263">
        <v>1</v>
      </c>
      <c r="G263">
        <v>1</v>
      </c>
      <c r="H263">
        <v>2</v>
      </c>
      <c r="I263" t="s">
        <v>676</v>
      </c>
      <c r="J263" t="s">
        <v>677</v>
      </c>
      <c r="K263" t="s">
        <v>678</v>
      </c>
      <c r="L263">
        <v>1368</v>
      </c>
      <c r="N263">
        <v>1011</v>
      </c>
      <c r="O263" t="s">
        <v>567</v>
      </c>
      <c r="P263" t="s">
        <v>567</v>
      </c>
      <c r="Q263">
        <v>1</v>
      </c>
      <c r="W263">
        <v>0</v>
      </c>
      <c r="X263">
        <v>1107538725</v>
      </c>
      <c r="Y263">
        <v>0.58749999999999991</v>
      </c>
      <c r="AA263">
        <v>0</v>
      </c>
      <c r="AB263">
        <v>187.1</v>
      </c>
      <c r="AC263">
        <v>0</v>
      </c>
      <c r="AD263">
        <v>0</v>
      </c>
      <c r="AE263">
        <v>0</v>
      </c>
      <c r="AF263">
        <v>33.590000000000003</v>
      </c>
      <c r="AG263">
        <v>0</v>
      </c>
      <c r="AH263">
        <v>0</v>
      </c>
      <c r="AI263">
        <v>1</v>
      </c>
      <c r="AJ263">
        <v>5.57</v>
      </c>
      <c r="AK263">
        <v>33.049999999999997</v>
      </c>
      <c r="AL263">
        <v>1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3</v>
      </c>
      <c r="AT263">
        <v>0.47</v>
      </c>
      <c r="AU263" t="s">
        <v>133</v>
      </c>
      <c r="AV263">
        <v>0</v>
      </c>
      <c r="AW263">
        <v>2</v>
      </c>
      <c r="AX263">
        <v>35866776</v>
      </c>
      <c r="AY263">
        <v>1</v>
      </c>
      <c r="AZ263">
        <v>0</v>
      </c>
      <c r="BA263">
        <v>254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Y263*Source!I247</f>
        <v>0.22207499999999997</v>
      </c>
      <c r="CY263">
        <f>AB263</f>
        <v>187.1</v>
      </c>
      <c r="CZ263">
        <f>AF263</f>
        <v>33.590000000000003</v>
      </c>
      <c r="DA263">
        <f>AJ263</f>
        <v>5.57</v>
      </c>
      <c r="DB263">
        <f>ROUND((ROUND(AT263*CZ263,2)*1.25),2)</f>
        <v>19.739999999999998</v>
      </c>
      <c r="DC263">
        <f>ROUND((ROUND(AT263*AG263,2)*1.25),2)</f>
        <v>0</v>
      </c>
    </row>
    <row r="264" spans="1:107">
      <c r="A264">
        <f>ROW(Source!A247)</f>
        <v>247</v>
      </c>
      <c r="B264">
        <v>35863109</v>
      </c>
      <c r="C264">
        <v>35866754</v>
      </c>
      <c r="D264">
        <v>29174580</v>
      </c>
      <c r="E264">
        <v>1</v>
      </c>
      <c r="F264">
        <v>1</v>
      </c>
      <c r="G264">
        <v>1</v>
      </c>
      <c r="H264">
        <v>2</v>
      </c>
      <c r="I264" t="s">
        <v>679</v>
      </c>
      <c r="J264" t="s">
        <v>680</v>
      </c>
      <c r="K264" t="s">
        <v>681</v>
      </c>
      <c r="L264">
        <v>1368</v>
      </c>
      <c r="N264">
        <v>1011</v>
      </c>
      <c r="O264" t="s">
        <v>567</v>
      </c>
      <c r="P264" t="s">
        <v>567</v>
      </c>
      <c r="Q264">
        <v>1</v>
      </c>
      <c r="W264">
        <v>0</v>
      </c>
      <c r="X264">
        <v>-169468834</v>
      </c>
      <c r="Y264">
        <v>0.66250000000000009</v>
      </c>
      <c r="AA264">
        <v>0</v>
      </c>
      <c r="AB264">
        <v>31.87</v>
      </c>
      <c r="AC264">
        <v>0</v>
      </c>
      <c r="AD264">
        <v>0</v>
      </c>
      <c r="AE264">
        <v>0</v>
      </c>
      <c r="AF264">
        <v>2.08</v>
      </c>
      <c r="AG264">
        <v>0</v>
      </c>
      <c r="AH264">
        <v>0</v>
      </c>
      <c r="AI264">
        <v>1</v>
      </c>
      <c r="AJ264">
        <v>15.32</v>
      </c>
      <c r="AK264">
        <v>33.049999999999997</v>
      </c>
      <c r="AL264">
        <v>1</v>
      </c>
      <c r="AN264">
        <v>0</v>
      </c>
      <c r="AO264">
        <v>1</v>
      </c>
      <c r="AP264">
        <v>1</v>
      </c>
      <c r="AQ264">
        <v>0</v>
      </c>
      <c r="AR264">
        <v>0</v>
      </c>
      <c r="AS264" t="s">
        <v>3</v>
      </c>
      <c r="AT264">
        <v>0.53</v>
      </c>
      <c r="AU264" t="s">
        <v>133</v>
      </c>
      <c r="AV264">
        <v>0</v>
      </c>
      <c r="AW264">
        <v>2</v>
      </c>
      <c r="AX264">
        <v>35866777</v>
      </c>
      <c r="AY264">
        <v>1</v>
      </c>
      <c r="AZ264">
        <v>0</v>
      </c>
      <c r="BA264">
        <v>255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Y264*Source!I247</f>
        <v>0.25042500000000001</v>
      </c>
      <c r="CY264">
        <f>AB264</f>
        <v>31.87</v>
      </c>
      <c r="CZ264">
        <f>AF264</f>
        <v>2.08</v>
      </c>
      <c r="DA264">
        <f>AJ264</f>
        <v>15.32</v>
      </c>
      <c r="DB264">
        <f>ROUND((ROUND(AT264*CZ264,2)*1.25),2)</f>
        <v>1.38</v>
      </c>
      <c r="DC264">
        <f>ROUND((ROUND(AT264*AG264,2)*1.25),2)</f>
        <v>0</v>
      </c>
    </row>
    <row r="265" spans="1:107">
      <c r="A265">
        <f>ROW(Source!A247)</f>
        <v>247</v>
      </c>
      <c r="B265">
        <v>35863109</v>
      </c>
      <c r="C265">
        <v>35866754</v>
      </c>
      <c r="D265">
        <v>29108656</v>
      </c>
      <c r="E265">
        <v>1</v>
      </c>
      <c r="F265">
        <v>1</v>
      </c>
      <c r="G265">
        <v>1</v>
      </c>
      <c r="H265">
        <v>3</v>
      </c>
      <c r="I265" t="s">
        <v>682</v>
      </c>
      <c r="J265" t="s">
        <v>683</v>
      </c>
      <c r="K265" t="s">
        <v>684</v>
      </c>
      <c r="L265">
        <v>1354</v>
      </c>
      <c r="N265">
        <v>1010</v>
      </c>
      <c r="O265" t="s">
        <v>237</v>
      </c>
      <c r="P265" t="s">
        <v>237</v>
      </c>
      <c r="Q265">
        <v>1</v>
      </c>
      <c r="W265">
        <v>0</v>
      </c>
      <c r="X265">
        <v>1057373551</v>
      </c>
      <c r="Y265">
        <v>7</v>
      </c>
      <c r="AA265">
        <v>103.47</v>
      </c>
      <c r="AB265">
        <v>0</v>
      </c>
      <c r="AC265">
        <v>0</v>
      </c>
      <c r="AD265">
        <v>0</v>
      </c>
      <c r="AE265">
        <v>13.87</v>
      </c>
      <c r="AF265">
        <v>0</v>
      </c>
      <c r="AG265">
        <v>0</v>
      </c>
      <c r="AH265">
        <v>0</v>
      </c>
      <c r="AI265">
        <v>7.46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3</v>
      </c>
      <c r="AT265">
        <v>7</v>
      </c>
      <c r="AU265" t="s">
        <v>3</v>
      </c>
      <c r="AV265">
        <v>0</v>
      </c>
      <c r="AW265">
        <v>2</v>
      </c>
      <c r="AX265">
        <v>35866778</v>
      </c>
      <c r="AY265">
        <v>1</v>
      </c>
      <c r="AZ265">
        <v>0</v>
      </c>
      <c r="BA265">
        <v>256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Y265*Source!I247</f>
        <v>2.6459999999999999</v>
      </c>
      <c r="CY265">
        <f t="shared" ref="CY265:CY279" si="34">AA265</f>
        <v>103.47</v>
      </c>
      <c r="CZ265">
        <f t="shared" ref="CZ265:CZ279" si="35">AE265</f>
        <v>13.87</v>
      </c>
      <c r="DA265">
        <f t="shared" ref="DA265:DA279" si="36">AI265</f>
        <v>7.46</v>
      </c>
      <c r="DB265">
        <f t="shared" ref="DB265:DB279" si="37">ROUND(ROUND(AT265*CZ265,2),2)</f>
        <v>97.09</v>
      </c>
      <c r="DC265">
        <f t="shared" ref="DC265:DC279" si="38">ROUND(ROUND(AT265*AG265,2),2)</f>
        <v>0</v>
      </c>
    </row>
    <row r="266" spans="1:107">
      <c r="A266">
        <f>ROW(Source!A247)</f>
        <v>247</v>
      </c>
      <c r="B266">
        <v>35863109</v>
      </c>
      <c r="C266">
        <v>35866754</v>
      </c>
      <c r="D266">
        <v>29109354</v>
      </c>
      <c r="E266">
        <v>1</v>
      </c>
      <c r="F266">
        <v>1</v>
      </c>
      <c r="G266">
        <v>1</v>
      </c>
      <c r="H266">
        <v>3</v>
      </c>
      <c r="I266" t="s">
        <v>685</v>
      </c>
      <c r="J266" t="s">
        <v>686</v>
      </c>
      <c r="K266" t="s">
        <v>687</v>
      </c>
      <c r="L266">
        <v>1346</v>
      </c>
      <c r="N266">
        <v>1009</v>
      </c>
      <c r="O266" t="s">
        <v>160</v>
      </c>
      <c r="P266" t="s">
        <v>160</v>
      </c>
      <c r="Q266">
        <v>1</v>
      </c>
      <c r="W266">
        <v>0</v>
      </c>
      <c r="X266">
        <v>-882693383</v>
      </c>
      <c r="Y266">
        <v>10</v>
      </c>
      <c r="AA266">
        <v>64.010000000000005</v>
      </c>
      <c r="AB266">
        <v>0</v>
      </c>
      <c r="AC266">
        <v>0</v>
      </c>
      <c r="AD266">
        <v>0</v>
      </c>
      <c r="AE266">
        <v>46.72</v>
      </c>
      <c r="AF266">
        <v>0</v>
      </c>
      <c r="AG266">
        <v>0</v>
      </c>
      <c r="AH266">
        <v>0</v>
      </c>
      <c r="AI266">
        <v>1.37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10</v>
      </c>
      <c r="AU266" t="s">
        <v>3</v>
      </c>
      <c r="AV266">
        <v>0</v>
      </c>
      <c r="AW266">
        <v>2</v>
      </c>
      <c r="AX266">
        <v>35866779</v>
      </c>
      <c r="AY266">
        <v>1</v>
      </c>
      <c r="AZ266">
        <v>0</v>
      </c>
      <c r="BA266">
        <v>257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Y266*Source!I247</f>
        <v>3.7800000000000002</v>
      </c>
      <c r="CY266">
        <f t="shared" si="34"/>
        <v>64.010000000000005</v>
      </c>
      <c r="CZ266">
        <f t="shared" si="35"/>
        <v>46.72</v>
      </c>
      <c r="DA266">
        <f t="shared" si="36"/>
        <v>1.37</v>
      </c>
      <c r="DB266">
        <f t="shared" si="37"/>
        <v>467.2</v>
      </c>
      <c r="DC266">
        <f t="shared" si="38"/>
        <v>0</v>
      </c>
    </row>
    <row r="267" spans="1:107">
      <c r="A267">
        <f>ROW(Source!A247)</f>
        <v>247</v>
      </c>
      <c r="B267">
        <v>35863109</v>
      </c>
      <c r="C267">
        <v>35866754</v>
      </c>
      <c r="D267">
        <v>29109414</v>
      </c>
      <c r="E267">
        <v>1</v>
      </c>
      <c r="F267">
        <v>1</v>
      </c>
      <c r="G267">
        <v>1</v>
      </c>
      <c r="H267">
        <v>3</v>
      </c>
      <c r="I267" t="s">
        <v>688</v>
      </c>
      <c r="J267" t="s">
        <v>689</v>
      </c>
      <c r="K267" t="s">
        <v>690</v>
      </c>
      <c r="L267">
        <v>1346</v>
      </c>
      <c r="N267">
        <v>1009</v>
      </c>
      <c r="O267" t="s">
        <v>160</v>
      </c>
      <c r="P267" t="s">
        <v>160</v>
      </c>
      <c r="Q267">
        <v>1</v>
      </c>
      <c r="W267">
        <v>0</v>
      </c>
      <c r="X267">
        <v>1092262719</v>
      </c>
      <c r="Y267">
        <v>119</v>
      </c>
      <c r="AA267">
        <v>10.1</v>
      </c>
      <c r="AB267">
        <v>0</v>
      </c>
      <c r="AC267">
        <v>0</v>
      </c>
      <c r="AD267">
        <v>0</v>
      </c>
      <c r="AE267">
        <v>1.58</v>
      </c>
      <c r="AF267">
        <v>0</v>
      </c>
      <c r="AG267">
        <v>0</v>
      </c>
      <c r="AH267">
        <v>0</v>
      </c>
      <c r="AI267">
        <v>6.39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3</v>
      </c>
      <c r="AT267">
        <v>119</v>
      </c>
      <c r="AU267" t="s">
        <v>3</v>
      </c>
      <c r="AV267">
        <v>0</v>
      </c>
      <c r="AW267">
        <v>2</v>
      </c>
      <c r="AX267">
        <v>35866780</v>
      </c>
      <c r="AY267">
        <v>1</v>
      </c>
      <c r="AZ267">
        <v>0</v>
      </c>
      <c r="BA267">
        <v>258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Y267*Source!I247</f>
        <v>44.981999999999999</v>
      </c>
      <c r="CY267">
        <f t="shared" si="34"/>
        <v>10.1</v>
      </c>
      <c r="CZ267">
        <f t="shared" si="35"/>
        <v>1.58</v>
      </c>
      <c r="DA267">
        <f t="shared" si="36"/>
        <v>6.39</v>
      </c>
      <c r="DB267">
        <f t="shared" si="37"/>
        <v>188.02</v>
      </c>
      <c r="DC267">
        <f t="shared" si="38"/>
        <v>0</v>
      </c>
    </row>
    <row r="268" spans="1:107">
      <c r="A268">
        <f>ROW(Source!A247)</f>
        <v>247</v>
      </c>
      <c r="B268">
        <v>35863109</v>
      </c>
      <c r="C268">
        <v>35866754</v>
      </c>
      <c r="D268">
        <v>29109781</v>
      </c>
      <c r="E268">
        <v>1</v>
      </c>
      <c r="F268">
        <v>1</v>
      </c>
      <c r="G268">
        <v>1</v>
      </c>
      <c r="H268">
        <v>3</v>
      </c>
      <c r="I268" t="s">
        <v>691</v>
      </c>
      <c r="J268" t="s">
        <v>692</v>
      </c>
      <c r="K268" t="s">
        <v>693</v>
      </c>
      <c r="L268">
        <v>1346</v>
      </c>
      <c r="N268">
        <v>1009</v>
      </c>
      <c r="O268" t="s">
        <v>160</v>
      </c>
      <c r="P268" t="s">
        <v>160</v>
      </c>
      <c r="Q268">
        <v>1</v>
      </c>
      <c r="W268">
        <v>0</v>
      </c>
      <c r="X268">
        <v>-306339415</v>
      </c>
      <c r="Y268">
        <v>9</v>
      </c>
      <c r="AA268">
        <v>60.38</v>
      </c>
      <c r="AB268">
        <v>0</v>
      </c>
      <c r="AC268">
        <v>0</v>
      </c>
      <c r="AD268">
        <v>0</v>
      </c>
      <c r="AE268">
        <v>11.12</v>
      </c>
      <c r="AF268">
        <v>0</v>
      </c>
      <c r="AG268">
        <v>0</v>
      </c>
      <c r="AH268">
        <v>0</v>
      </c>
      <c r="AI268">
        <v>5.43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9</v>
      </c>
      <c r="AU268" t="s">
        <v>3</v>
      </c>
      <c r="AV268">
        <v>0</v>
      </c>
      <c r="AW268">
        <v>2</v>
      </c>
      <c r="AX268">
        <v>35866781</v>
      </c>
      <c r="AY268">
        <v>1</v>
      </c>
      <c r="AZ268">
        <v>0</v>
      </c>
      <c r="BA268">
        <v>259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Y268*Source!I247</f>
        <v>3.4020000000000001</v>
      </c>
      <c r="CY268">
        <f t="shared" si="34"/>
        <v>60.38</v>
      </c>
      <c r="CZ268">
        <f t="shared" si="35"/>
        <v>11.12</v>
      </c>
      <c r="DA268">
        <f t="shared" si="36"/>
        <v>5.43</v>
      </c>
      <c r="DB268">
        <f t="shared" si="37"/>
        <v>100.08</v>
      </c>
      <c r="DC268">
        <f t="shared" si="38"/>
        <v>0</v>
      </c>
    </row>
    <row r="269" spans="1:107">
      <c r="A269">
        <f>ROW(Source!A247)</f>
        <v>247</v>
      </c>
      <c r="B269">
        <v>35863109</v>
      </c>
      <c r="C269">
        <v>35866754</v>
      </c>
      <c r="D269">
        <v>29109782</v>
      </c>
      <c r="E269">
        <v>1</v>
      </c>
      <c r="F269">
        <v>1</v>
      </c>
      <c r="G269">
        <v>1</v>
      </c>
      <c r="H269">
        <v>3</v>
      </c>
      <c r="I269" t="s">
        <v>694</v>
      </c>
      <c r="J269" t="s">
        <v>695</v>
      </c>
      <c r="K269" t="s">
        <v>696</v>
      </c>
      <c r="L269">
        <v>1346</v>
      </c>
      <c r="N269">
        <v>1009</v>
      </c>
      <c r="O269" t="s">
        <v>160</v>
      </c>
      <c r="P269" t="s">
        <v>160</v>
      </c>
      <c r="Q269">
        <v>1</v>
      </c>
      <c r="W269">
        <v>0</v>
      </c>
      <c r="X269">
        <v>-71279152</v>
      </c>
      <c r="Y269">
        <v>85</v>
      </c>
      <c r="AA269">
        <v>16.309999999999999</v>
      </c>
      <c r="AB269">
        <v>0</v>
      </c>
      <c r="AC269">
        <v>0</v>
      </c>
      <c r="AD269">
        <v>0</v>
      </c>
      <c r="AE269">
        <v>4.3600000000000003</v>
      </c>
      <c r="AF269">
        <v>0</v>
      </c>
      <c r="AG269">
        <v>0</v>
      </c>
      <c r="AH269">
        <v>0</v>
      </c>
      <c r="AI269">
        <v>3.74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0</v>
      </c>
      <c r="AQ269">
        <v>0</v>
      </c>
      <c r="AR269">
        <v>0</v>
      </c>
      <c r="AS269" t="s">
        <v>3</v>
      </c>
      <c r="AT269">
        <v>85</v>
      </c>
      <c r="AU269" t="s">
        <v>3</v>
      </c>
      <c r="AV269">
        <v>0</v>
      </c>
      <c r="AW269">
        <v>2</v>
      </c>
      <c r="AX269">
        <v>35866782</v>
      </c>
      <c r="AY269">
        <v>1</v>
      </c>
      <c r="AZ269">
        <v>0</v>
      </c>
      <c r="BA269">
        <v>260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Y269*Source!I247</f>
        <v>32.130000000000003</v>
      </c>
      <c r="CY269">
        <f t="shared" si="34"/>
        <v>16.309999999999999</v>
      </c>
      <c r="CZ269">
        <f t="shared" si="35"/>
        <v>4.3600000000000003</v>
      </c>
      <c r="DA269">
        <f t="shared" si="36"/>
        <v>3.74</v>
      </c>
      <c r="DB269">
        <f t="shared" si="37"/>
        <v>370.6</v>
      </c>
      <c r="DC269">
        <f t="shared" si="38"/>
        <v>0</v>
      </c>
    </row>
    <row r="270" spans="1:107">
      <c r="A270">
        <f>ROW(Source!A247)</f>
        <v>247</v>
      </c>
      <c r="B270">
        <v>35863109</v>
      </c>
      <c r="C270">
        <v>35866754</v>
      </c>
      <c r="D270">
        <v>29110699</v>
      </c>
      <c r="E270">
        <v>1</v>
      </c>
      <c r="F270">
        <v>1</v>
      </c>
      <c r="G270">
        <v>1</v>
      </c>
      <c r="H270">
        <v>3</v>
      </c>
      <c r="I270" t="s">
        <v>697</v>
      </c>
      <c r="J270" t="s">
        <v>698</v>
      </c>
      <c r="K270" t="s">
        <v>699</v>
      </c>
      <c r="L270">
        <v>1301</v>
      </c>
      <c r="N270">
        <v>1003</v>
      </c>
      <c r="O270" t="s">
        <v>142</v>
      </c>
      <c r="P270" t="s">
        <v>142</v>
      </c>
      <c r="Q270">
        <v>1</v>
      </c>
      <c r="W270">
        <v>0</v>
      </c>
      <c r="X270">
        <v>1063889258</v>
      </c>
      <c r="Y270">
        <v>120</v>
      </c>
      <c r="AA270">
        <v>1.24</v>
      </c>
      <c r="AB270">
        <v>0</v>
      </c>
      <c r="AC270">
        <v>0</v>
      </c>
      <c r="AD270">
        <v>0</v>
      </c>
      <c r="AE270">
        <v>0.17</v>
      </c>
      <c r="AF270">
        <v>0</v>
      </c>
      <c r="AG270">
        <v>0</v>
      </c>
      <c r="AH270">
        <v>0</v>
      </c>
      <c r="AI270">
        <v>7.29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0</v>
      </c>
      <c r="AQ270">
        <v>0</v>
      </c>
      <c r="AR270">
        <v>0</v>
      </c>
      <c r="AS270" t="s">
        <v>3</v>
      </c>
      <c r="AT270">
        <v>120</v>
      </c>
      <c r="AU270" t="s">
        <v>3</v>
      </c>
      <c r="AV270">
        <v>0</v>
      </c>
      <c r="AW270">
        <v>2</v>
      </c>
      <c r="AX270">
        <v>35866783</v>
      </c>
      <c r="AY270">
        <v>1</v>
      </c>
      <c r="AZ270">
        <v>0</v>
      </c>
      <c r="BA270">
        <v>261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Y270*Source!I247</f>
        <v>45.36</v>
      </c>
      <c r="CY270">
        <f t="shared" si="34"/>
        <v>1.24</v>
      </c>
      <c r="CZ270">
        <f t="shared" si="35"/>
        <v>0.17</v>
      </c>
      <c r="DA270">
        <f t="shared" si="36"/>
        <v>7.29</v>
      </c>
      <c r="DB270">
        <f t="shared" si="37"/>
        <v>20.399999999999999</v>
      </c>
      <c r="DC270">
        <f t="shared" si="38"/>
        <v>0</v>
      </c>
    </row>
    <row r="271" spans="1:107">
      <c r="A271">
        <f>ROW(Source!A247)</f>
        <v>247</v>
      </c>
      <c r="B271">
        <v>35863109</v>
      </c>
      <c r="C271">
        <v>35866754</v>
      </c>
      <c r="D271">
        <v>29110797</v>
      </c>
      <c r="E271">
        <v>1</v>
      </c>
      <c r="F271">
        <v>1</v>
      </c>
      <c r="G271">
        <v>1</v>
      </c>
      <c r="H271">
        <v>3</v>
      </c>
      <c r="I271" t="s">
        <v>700</v>
      </c>
      <c r="J271" t="s">
        <v>701</v>
      </c>
      <c r="K271" t="s">
        <v>702</v>
      </c>
      <c r="L271">
        <v>1301</v>
      </c>
      <c r="N271">
        <v>1003</v>
      </c>
      <c r="O271" t="s">
        <v>142</v>
      </c>
      <c r="P271" t="s">
        <v>142</v>
      </c>
      <c r="Q271">
        <v>1</v>
      </c>
      <c r="W271">
        <v>0</v>
      </c>
      <c r="X271">
        <v>1919953005</v>
      </c>
      <c r="Y271">
        <v>82</v>
      </c>
      <c r="AA271">
        <v>15.5</v>
      </c>
      <c r="AB271">
        <v>0</v>
      </c>
      <c r="AC271">
        <v>0</v>
      </c>
      <c r="AD271">
        <v>0</v>
      </c>
      <c r="AE271">
        <v>1.74</v>
      </c>
      <c r="AF271">
        <v>0</v>
      </c>
      <c r="AG271">
        <v>0</v>
      </c>
      <c r="AH271">
        <v>0</v>
      </c>
      <c r="AI271">
        <v>8.91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3</v>
      </c>
      <c r="AT271">
        <v>82</v>
      </c>
      <c r="AU271" t="s">
        <v>3</v>
      </c>
      <c r="AV271">
        <v>0</v>
      </c>
      <c r="AW271">
        <v>2</v>
      </c>
      <c r="AX271">
        <v>35866784</v>
      </c>
      <c r="AY271">
        <v>1</v>
      </c>
      <c r="AZ271">
        <v>0</v>
      </c>
      <c r="BA271">
        <v>262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Y271*Source!I247</f>
        <v>30.995999999999999</v>
      </c>
      <c r="CY271">
        <f t="shared" si="34"/>
        <v>15.5</v>
      </c>
      <c r="CZ271">
        <f t="shared" si="35"/>
        <v>1.74</v>
      </c>
      <c r="DA271">
        <f t="shared" si="36"/>
        <v>8.91</v>
      </c>
      <c r="DB271">
        <f t="shared" si="37"/>
        <v>142.68</v>
      </c>
      <c r="DC271">
        <f t="shared" si="38"/>
        <v>0</v>
      </c>
    </row>
    <row r="272" spans="1:107">
      <c r="A272">
        <f>ROW(Source!A247)</f>
        <v>247</v>
      </c>
      <c r="B272">
        <v>35863109</v>
      </c>
      <c r="C272">
        <v>35866754</v>
      </c>
      <c r="D272">
        <v>29110815</v>
      </c>
      <c r="E272">
        <v>1</v>
      </c>
      <c r="F272">
        <v>1</v>
      </c>
      <c r="G272">
        <v>1</v>
      </c>
      <c r="H272">
        <v>3</v>
      </c>
      <c r="I272" t="s">
        <v>703</v>
      </c>
      <c r="J272" t="s">
        <v>704</v>
      </c>
      <c r="K272" t="s">
        <v>705</v>
      </c>
      <c r="L272">
        <v>1301</v>
      </c>
      <c r="N272">
        <v>1003</v>
      </c>
      <c r="O272" t="s">
        <v>142</v>
      </c>
      <c r="P272" t="s">
        <v>142</v>
      </c>
      <c r="Q272">
        <v>1</v>
      </c>
      <c r="W272">
        <v>0</v>
      </c>
      <c r="X272">
        <v>-1169660804</v>
      </c>
      <c r="Y272">
        <v>116</v>
      </c>
      <c r="AA272">
        <v>6.29</v>
      </c>
      <c r="AB272">
        <v>0</v>
      </c>
      <c r="AC272">
        <v>0</v>
      </c>
      <c r="AD272">
        <v>0</v>
      </c>
      <c r="AE272">
        <v>0.85</v>
      </c>
      <c r="AF272">
        <v>0</v>
      </c>
      <c r="AG272">
        <v>0</v>
      </c>
      <c r="AH272">
        <v>0</v>
      </c>
      <c r="AI272">
        <v>7.4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3</v>
      </c>
      <c r="AT272">
        <v>116</v>
      </c>
      <c r="AU272" t="s">
        <v>3</v>
      </c>
      <c r="AV272">
        <v>0</v>
      </c>
      <c r="AW272">
        <v>2</v>
      </c>
      <c r="AX272">
        <v>35866785</v>
      </c>
      <c r="AY272">
        <v>1</v>
      </c>
      <c r="AZ272">
        <v>0</v>
      </c>
      <c r="BA272">
        <v>263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Y272*Source!I247</f>
        <v>43.847999999999999</v>
      </c>
      <c r="CY272">
        <f t="shared" si="34"/>
        <v>6.29</v>
      </c>
      <c r="CZ272">
        <f t="shared" si="35"/>
        <v>0.85</v>
      </c>
      <c r="DA272">
        <f t="shared" si="36"/>
        <v>7.4</v>
      </c>
      <c r="DB272">
        <f t="shared" si="37"/>
        <v>98.6</v>
      </c>
      <c r="DC272">
        <f t="shared" si="38"/>
        <v>0</v>
      </c>
    </row>
    <row r="273" spans="1:107">
      <c r="A273">
        <f>ROW(Source!A247)</f>
        <v>247</v>
      </c>
      <c r="B273">
        <v>35863109</v>
      </c>
      <c r="C273">
        <v>35866754</v>
      </c>
      <c r="D273">
        <v>29111455</v>
      </c>
      <c r="E273">
        <v>1</v>
      </c>
      <c r="F273">
        <v>1</v>
      </c>
      <c r="G273">
        <v>1</v>
      </c>
      <c r="H273">
        <v>3</v>
      </c>
      <c r="I273" t="s">
        <v>706</v>
      </c>
      <c r="J273" t="s">
        <v>707</v>
      </c>
      <c r="K273" t="s">
        <v>708</v>
      </c>
      <c r="L273">
        <v>1327</v>
      </c>
      <c r="N273">
        <v>1005</v>
      </c>
      <c r="O273" t="s">
        <v>155</v>
      </c>
      <c r="P273" t="s">
        <v>155</v>
      </c>
      <c r="Q273">
        <v>1</v>
      </c>
      <c r="W273">
        <v>0</v>
      </c>
      <c r="X273">
        <v>-1126346608</v>
      </c>
      <c r="Y273">
        <v>212</v>
      </c>
      <c r="AA273">
        <v>73.790000000000006</v>
      </c>
      <c r="AB273">
        <v>0</v>
      </c>
      <c r="AC273">
        <v>0</v>
      </c>
      <c r="AD273">
        <v>0</v>
      </c>
      <c r="AE273">
        <v>15.06</v>
      </c>
      <c r="AF273">
        <v>0</v>
      </c>
      <c r="AG273">
        <v>0</v>
      </c>
      <c r="AH273">
        <v>0</v>
      </c>
      <c r="AI273">
        <v>4.9000000000000004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3</v>
      </c>
      <c r="AT273">
        <v>212</v>
      </c>
      <c r="AU273" t="s">
        <v>3</v>
      </c>
      <c r="AV273">
        <v>0</v>
      </c>
      <c r="AW273">
        <v>2</v>
      </c>
      <c r="AX273">
        <v>35866786</v>
      </c>
      <c r="AY273">
        <v>1</v>
      </c>
      <c r="AZ273">
        <v>0</v>
      </c>
      <c r="BA273">
        <v>264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Y273*Source!I247</f>
        <v>80.135999999999996</v>
      </c>
      <c r="CY273">
        <f t="shared" si="34"/>
        <v>73.790000000000006</v>
      </c>
      <c r="CZ273">
        <f t="shared" si="35"/>
        <v>15.06</v>
      </c>
      <c r="DA273">
        <f t="shared" si="36"/>
        <v>4.9000000000000004</v>
      </c>
      <c r="DB273">
        <f t="shared" si="37"/>
        <v>3192.72</v>
      </c>
      <c r="DC273">
        <f t="shared" si="38"/>
        <v>0</v>
      </c>
    </row>
    <row r="274" spans="1:107">
      <c r="A274">
        <f>ROW(Source!A247)</f>
        <v>247</v>
      </c>
      <c r="B274">
        <v>35863109</v>
      </c>
      <c r="C274">
        <v>35866754</v>
      </c>
      <c r="D274">
        <v>29114733</v>
      </c>
      <c r="E274">
        <v>1</v>
      </c>
      <c r="F274">
        <v>1</v>
      </c>
      <c r="G274">
        <v>1</v>
      </c>
      <c r="H274">
        <v>3</v>
      </c>
      <c r="I274" t="s">
        <v>709</v>
      </c>
      <c r="J274" t="s">
        <v>710</v>
      </c>
      <c r="K274" t="s">
        <v>711</v>
      </c>
      <c r="L274">
        <v>1354</v>
      </c>
      <c r="N274">
        <v>1010</v>
      </c>
      <c r="O274" t="s">
        <v>237</v>
      </c>
      <c r="P274" t="s">
        <v>237</v>
      </c>
      <c r="Q274">
        <v>1</v>
      </c>
      <c r="W274">
        <v>0</v>
      </c>
      <c r="X274">
        <v>-1352915271</v>
      </c>
      <c r="Y274">
        <v>735</v>
      </c>
      <c r="AA274">
        <v>0.3</v>
      </c>
      <c r="AB274">
        <v>0</v>
      </c>
      <c r="AC274">
        <v>0</v>
      </c>
      <c r="AD274">
        <v>0</v>
      </c>
      <c r="AE274">
        <v>0.02</v>
      </c>
      <c r="AF274">
        <v>0</v>
      </c>
      <c r="AG274">
        <v>0</v>
      </c>
      <c r="AH274">
        <v>0</v>
      </c>
      <c r="AI274">
        <v>14.91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735</v>
      </c>
      <c r="AU274" t="s">
        <v>3</v>
      </c>
      <c r="AV274">
        <v>0</v>
      </c>
      <c r="AW274">
        <v>2</v>
      </c>
      <c r="AX274">
        <v>35866787</v>
      </c>
      <c r="AY274">
        <v>1</v>
      </c>
      <c r="AZ274">
        <v>0</v>
      </c>
      <c r="BA274">
        <v>265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Y274*Source!I247</f>
        <v>277.83</v>
      </c>
      <c r="CY274">
        <f t="shared" si="34"/>
        <v>0.3</v>
      </c>
      <c r="CZ274">
        <f t="shared" si="35"/>
        <v>0.02</v>
      </c>
      <c r="DA274">
        <f t="shared" si="36"/>
        <v>14.91</v>
      </c>
      <c r="DB274">
        <f t="shared" si="37"/>
        <v>14.7</v>
      </c>
      <c r="DC274">
        <f t="shared" si="38"/>
        <v>0</v>
      </c>
    </row>
    <row r="275" spans="1:107">
      <c r="A275">
        <f>ROW(Source!A247)</f>
        <v>247</v>
      </c>
      <c r="B275">
        <v>35863109</v>
      </c>
      <c r="C275">
        <v>35866754</v>
      </c>
      <c r="D275">
        <v>29114734</v>
      </c>
      <c r="E275">
        <v>1</v>
      </c>
      <c r="F275">
        <v>1</v>
      </c>
      <c r="G275">
        <v>1</v>
      </c>
      <c r="H275">
        <v>3</v>
      </c>
      <c r="I275" t="s">
        <v>712</v>
      </c>
      <c r="J275" t="s">
        <v>713</v>
      </c>
      <c r="K275" t="s">
        <v>714</v>
      </c>
      <c r="L275">
        <v>1354</v>
      </c>
      <c r="N275">
        <v>1010</v>
      </c>
      <c r="O275" t="s">
        <v>237</v>
      </c>
      <c r="P275" t="s">
        <v>237</v>
      </c>
      <c r="Q275">
        <v>1</v>
      </c>
      <c r="W275">
        <v>0</v>
      </c>
      <c r="X275">
        <v>1370092194</v>
      </c>
      <c r="Y275">
        <v>1855</v>
      </c>
      <c r="AA275">
        <v>0.38</v>
      </c>
      <c r="AB275">
        <v>0</v>
      </c>
      <c r="AC275">
        <v>0</v>
      </c>
      <c r="AD275">
        <v>0</v>
      </c>
      <c r="AE275">
        <v>0.03</v>
      </c>
      <c r="AF275">
        <v>0</v>
      </c>
      <c r="AG275">
        <v>0</v>
      </c>
      <c r="AH275">
        <v>0</v>
      </c>
      <c r="AI275">
        <v>12.55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1855</v>
      </c>
      <c r="AU275" t="s">
        <v>3</v>
      </c>
      <c r="AV275">
        <v>0</v>
      </c>
      <c r="AW275">
        <v>2</v>
      </c>
      <c r="AX275">
        <v>35866788</v>
      </c>
      <c r="AY275">
        <v>1</v>
      </c>
      <c r="AZ275">
        <v>0</v>
      </c>
      <c r="BA275">
        <v>266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Y275*Source!I247</f>
        <v>701.19</v>
      </c>
      <c r="CY275">
        <f t="shared" si="34"/>
        <v>0.38</v>
      </c>
      <c r="CZ275">
        <f t="shared" si="35"/>
        <v>0.03</v>
      </c>
      <c r="DA275">
        <f t="shared" si="36"/>
        <v>12.55</v>
      </c>
      <c r="DB275">
        <f t="shared" si="37"/>
        <v>55.65</v>
      </c>
      <c r="DC275">
        <f t="shared" si="38"/>
        <v>0</v>
      </c>
    </row>
    <row r="276" spans="1:107">
      <c r="A276">
        <f>ROW(Source!A247)</f>
        <v>247</v>
      </c>
      <c r="B276">
        <v>35863109</v>
      </c>
      <c r="C276">
        <v>35866754</v>
      </c>
      <c r="D276">
        <v>29114482</v>
      </c>
      <c r="E276">
        <v>1</v>
      </c>
      <c r="F276">
        <v>1</v>
      </c>
      <c r="G276">
        <v>1</v>
      </c>
      <c r="H276">
        <v>3</v>
      </c>
      <c r="I276" t="s">
        <v>715</v>
      </c>
      <c r="J276" t="s">
        <v>716</v>
      </c>
      <c r="K276" t="s">
        <v>717</v>
      </c>
      <c r="L276">
        <v>1354</v>
      </c>
      <c r="N276">
        <v>1010</v>
      </c>
      <c r="O276" t="s">
        <v>237</v>
      </c>
      <c r="P276" t="s">
        <v>237</v>
      </c>
      <c r="Q276">
        <v>1</v>
      </c>
      <c r="W276">
        <v>0</v>
      </c>
      <c r="X276">
        <v>-520920930</v>
      </c>
      <c r="Y276">
        <v>153</v>
      </c>
      <c r="AA276">
        <v>0.33</v>
      </c>
      <c r="AB276">
        <v>0</v>
      </c>
      <c r="AC276">
        <v>0</v>
      </c>
      <c r="AD276">
        <v>0</v>
      </c>
      <c r="AE276">
        <v>7.0000000000000007E-2</v>
      </c>
      <c r="AF276">
        <v>0</v>
      </c>
      <c r="AG276">
        <v>0</v>
      </c>
      <c r="AH276">
        <v>0</v>
      </c>
      <c r="AI276">
        <v>4.74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3</v>
      </c>
      <c r="AT276">
        <v>153</v>
      </c>
      <c r="AU276" t="s">
        <v>3</v>
      </c>
      <c r="AV276">
        <v>0</v>
      </c>
      <c r="AW276">
        <v>2</v>
      </c>
      <c r="AX276">
        <v>35866789</v>
      </c>
      <c r="AY276">
        <v>1</v>
      </c>
      <c r="AZ276">
        <v>0</v>
      </c>
      <c r="BA276">
        <v>267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Y276*Source!I247</f>
        <v>57.834000000000003</v>
      </c>
      <c r="CY276">
        <f t="shared" si="34"/>
        <v>0.33</v>
      </c>
      <c r="CZ276">
        <f t="shared" si="35"/>
        <v>7.0000000000000007E-2</v>
      </c>
      <c r="DA276">
        <f t="shared" si="36"/>
        <v>4.74</v>
      </c>
      <c r="DB276">
        <f t="shared" si="37"/>
        <v>10.71</v>
      </c>
      <c r="DC276">
        <f t="shared" si="38"/>
        <v>0</v>
      </c>
    </row>
    <row r="277" spans="1:107">
      <c r="A277">
        <f>ROW(Source!A247)</f>
        <v>247</v>
      </c>
      <c r="B277">
        <v>35863109</v>
      </c>
      <c r="C277">
        <v>35866754</v>
      </c>
      <c r="D277">
        <v>29129584</v>
      </c>
      <c r="E277">
        <v>1</v>
      </c>
      <c r="F277">
        <v>1</v>
      </c>
      <c r="G277">
        <v>1</v>
      </c>
      <c r="H277">
        <v>3</v>
      </c>
      <c r="I277" t="s">
        <v>718</v>
      </c>
      <c r="J277" t="s">
        <v>719</v>
      </c>
      <c r="K277" t="s">
        <v>720</v>
      </c>
      <c r="L277">
        <v>1301</v>
      </c>
      <c r="N277">
        <v>1003</v>
      </c>
      <c r="O277" t="s">
        <v>142</v>
      </c>
      <c r="P277" t="s">
        <v>142</v>
      </c>
      <c r="Q277">
        <v>1</v>
      </c>
      <c r="W277">
        <v>0</v>
      </c>
      <c r="X277">
        <v>-1665253311</v>
      </c>
      <c r="Y277">
        <v>88</v>
      </c>
      <c r="AA277">
        <v>53.07</v>
      </c>
      <c r="AB277">
        <v>0</v>
      </c>
      <c r="AC277">
        <v>0</v>
      </c>
      <c r="AD277">
        <v>0</v>
      </c>
      <c r="AE277">
        <v>7.22</v>
      </c>
      <c r="AF277">
        <v>0</v>
      </c>
      <c r="AG277">
        <v>0</v>
      </c>
      <c r="AH277">
        <v>0</v>
      </c>
      <c r="AI277">
        <v>7.35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3</v>
      </c>
      <c r="AT277">
        <v>88</v>
      </c>
      <c r="AU277" t="s">
        <v>3</v>
      </c>
      <c r="AV277">
        <v>0</v>
      </c>
      <c r="AW277">
        <v>2</v>
      </c>
      <c r="AX277">
        <v>35866790</v>
      </c>
      <c r="AY277">
        <v>1</v>
      </c>
      <c r="AZ277">
        <v>0</v>
      </c>
      <c r="BA277">
        <v>268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Y277*Source!I247</f>
        <v>33.264000000000003</v>
      </c>
      <c r="CY277">
        <f t="shared" si="34"/>
        <v>53.07</v>
      </c>
      <c r="CZ277">
        <f t="shared" si="35"/>
        <v>7.22</v>
      </c>
      <c r="DA277">
        <f t="shared" si="36"/>
        <v>7.35</v>
      </c>
      <c r="DB277">
        <f t="shared" si="37"/>
        <v>635.36</v>
      </c>
      <c r="DC277">
        <f t="shared" si="38"/>
        <v>0</v>
      </c>
    </row>
    <row r="278" spans="1:107">
      <c r="A278">
        <f>ROW(Source!A247)</f>
        <v>247</v>
      </c>
      <c r="B278">
        <v>35863109</v>
      </c>
      <c r="C278">
        <v>35866754</v>
      </c>
      <c r="D278">
        <v>29129619</v>
      </c>
      <c r="E278">
        <v>1</v>
      </c>
      <c r="F278">
        <v>1</v>
      </c>
      <c r="G278">
        <v>1</v>
      </c>
      <c r="H278">
        <v>3</v>
      </c>
      <c r="I278" t="s">
        <v>721</v>
      </c>
      <c r="J278" t="s">
        <v>722</v>
      </c>
      <c r="K278" t="s">
        <v>723</v>
      </c>
      <c r="L278">
        <v>1301</v>
      </c>
      <c r="N278">
        <v>1003</v>
      </c>
      <c r="O278" t="s">
        <v>142</v>
      </c>
      <c r="P278" t="s">
        <v>142</v>
      </c>
      <c r="Q278">
        <v>1</v>
      </c>
      <c r="W278">
        <v>0</v>
      </c>
      <c r="X278">
        <v>1030922947</v>
      </c>
      <c r="Y278">
        <v>225</v>
      </c>
      <c r="AA278">
        <v>61.61</v>
      </c>
      <c r="AB278">
        <v>0</v>
      </c>
      <c r="AC278">
        <v>0</v>
      </c>
      <c r="AD278">
        <v>0</v>
      </c>
      <c r="AE278">
        <v>8.44</v>
      </c>
      <c r="AF278">
        <v>0</v>
      </c>
      <c r="AG278">
        <v>0</v>
      </c>
      <c r="AH278">
        <v>0</v>
      </c>
      <c r="AI278">
        <v>7.3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225</v>
      </c>
      <c r="AU278" t="s">
        <v>3</v>
      </c>
      <c r="AV278">
        <v>0</v>
      </c>
      <c r="AW278">
        <v>2</v>
      </c>
      <c r="AX278">
        <v>35866791</v>
      </c>
      <c r="AY278">
        <v>1</v>
      </c>
      <c r="AZ278">
        <v>0</v>
      </c>
      <c r="BA278">
        <v>269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Y278*Source!I247</f>
        <v>85.05</v>
      </c>
      <c r="CY278">
        <f t="shared" si="34"/>
        <v>61.61</v>
      </c>
      <c r="CZ278">
        <f t="shared" si="35"/>
        <v>8.44</v>
      </c>
      <c r="DA278">
        <f t="shared" si="36"/>
        <v>7.3</v>
      </c>
      <c r="DB278">
        <f t="shared" si="37"/>
        <v>1899</v>
      </c>
      <c r="DC278">
        <f t="shared" si="38"/>
        <v>0</v>
      </c>
    </row>
    <row r="279" spans="1:107">
      <c r="A279">
        <f>ROW(Source!A247)</f>
        <v>247</v>
      </c>
      <c r="B279">
        <v>35863109</v>
      </c>
      <c r="C279">
        <v>35866754</v>
      </c>
      <c r="D279">
        <v>29129634</v>
      </c>
      <c r="E279">
        <v>1</v>
      </c>
      <c r="F279">
        <v>1</v>
      </c>
      <c r="G279">
        <v>1</v>
      </c>
      <c r="H279">
        <v>3</v>
      </c>
      <c r="I279" t="s">
        <v>724</v>
      </c>
      <c r="J279" t="s">
        <v>725</v>
      </c>
      <c r="K279" t="s">
        <v>726</v>
      </c>
      <c r="L279">
        <v>1301</v>
      </c>
      <c r="N279">
        <v>1003</v>
      </c>
      <c r="O279" t="s">
        <v>142</v>
      </c>
      <c r="P279" t="s">
        <v>142</v>
      </c>
      <c r="Q279">
        <v>1</v>
      </c>
      <c r="W279">
        <v>0</v>
      </c>
      <c r="X279">
        <v>-234707112</v>
      </c>
      <c r="Y279">
        <v>46</v>
      </c>
      <c r="AA279">
        <v>37.020000000000003</v>
      </c>
      <c r="AB279">
        <v>0</v>
      </c>
      <c r="AC279">
        <v>0</v>
      </c>
      <c r="AD279">
        <v>0</v>
      </c>
      <c r="AE279">
        <v>3.32</v>
      </c>
      <c r="AF279">
        <v>0</v>
      </c>
      <c r="AG279">
        <v>0</v>
      </c>
      <c r="AH279">
        <v>0</v>
      </c>
      <c r="AI279">
        <v>11.15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3</v>
      </c>
      <c r="AT279">
        <v>46</v>
      </c>
      <c r="AU279" t="s">
        <v>3</v>
      </c>
      <c r="AV279">
        <v>0</v>
      </c>
      <c r="AW279">
        <v>2</v>
      </c>
      <c r="AX279">
        <v>35866792</v>
      </c>
      <c r="AY279">
        <v>1</v>
      </c>
      <c r="AZ279">
        <v>0</v>
      </c>
      <c r="BA279">
        <v>270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Y279*Source!I247</f>
        <v>17.388000000000002</v>
      </c>
      <c r="CY279">
        <f t="shared" si="34"/>
        <v>37.020000000000003</v>
      </c>
      <c r="CZ279">
        <f t="shared" si="35"/>
        <v>3.32</v>
      </c>
      <c r="DA279">
        <f t="shared" si="36"/>
        <v>11.15</v>
      </c>
      <c r="DB279">
        <f t="shared" si="37"/>
        <v>152.72</v>
      </c>
      <c r="DC279">
        <f t="shared" si="38"/>
        <v>0</v>
      </c>
    </row>
    <row r="280" spans="1:107">
      <c r="A280">
        <f>ROW(Source!A248)</f>
        <v>248</v>
      </c>
      <c r="B280">
        <v>35863109</v>
      </c>
      <c r="C280">
        <v>35866830</v>
      </c>
      <c r="D280">
        <v>18410244</v>
      </c>
      <c r="E280">
        <v>1</v>
      </c>
      <c r="F280">
        <v>1</v>
      </c>
      <c r="G280">
        <v>1</v>
      </c>
      <c r="H280">
        <v>1</v>
      </c>
      <c r="I280" t="s">
        <v>727</v>
      </c>
      <c r="J280" t="s">
        <v>3</v>
      </c>
      <c r="K280" t="s">
        <v>728</v>
      </c>
      <c r="L280">
        <v>1369</v>
      </c>
      <c r="N280">
        <v>1013</v>
      </c>
      <c r="O280" t="s">
        <v>561</v>
      </c>
      <c r="P280" t="s">
        <v>561</v>
      </c>
      <c r="Q280">
        <v>1</v>
      </c>
      <c r="W280">
        <v>0</v>
      </c>
      <c r="X280">
        <v>-1803619151</v>
      </c>
      <c r="Y280">
        <v>64.330999999999989</v>
      </c>
      <c r="AA280">
        <v>0</v>
      </c>
      <c r="AB280">
        <v>0</v>
      </c>
      <c r="AC280">
        <v>0</v>
      </c>
      <c r="AD280">
        <v>296.73</v>
      </c>
      <c r="AE280">
        <v>0</v>
      </c>
      <c r="AF280">
        <v>0</v>
      </c>
      <c r="AG280">
        <v>0</v>
      </c>
      <c r="AH280">
        <v>296.73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3</v>
      </c>
      <c r="AT280">
        <v>55.94</v>
      </c>
      <c r="AU280" t="s">
        <v>134</v>
      </c>
      <c r="AV280">
        <v>1</v>
      </c>
      <c r="AW280">
        <v>2</v>
      </c>
      <c r="AX280">
        <v>35866838</v>
      </c>
      <c r="AY280">
        <v>2</v>
      </c>
      <c r="AZ280">
        <v>131072</v>
      </c>
      <c r="BA280">
        <v>271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Y280*Source!I248</f>
        <v>24.317117999999997</v>
      </c>
      <c r="CY280">
        <f>AD280</f>
        <v>296.73</v>
      </c>
      <c r="CZ280">
        <f>AH280</f>
        <v>296.73</v>
      </c>
      <c r="DA280">
        <f>AL280</f>
        <v>1</v>
      </c>
      <c r="DB280">
        <f>ROUND((ROUND(AT280*CZ280,2)*1.15),2)</f>
        <v>19088.939999999999</v>
      </c>
      <c r="DC280">
        <f>ROUND((ROUND(AT280*AG280,2)*1.15),2)</f>
        <v>0</v>
      </c>
    </row>
    <row r="281" spans="1:107">
      <c r="A281">
        <f>ROW(Source!A248)</f>
        <v>248</v>
      </c>
      <c r="B281">
        <v>35863109</v>
      </c>
      <c r="C281">
        <v>35866830</v>
      </c>
      <c r="D281">
        <v>121548</v>
      </c>
      <c r="E281">
        <v>1</v>
      </c>
      <c r="F281">
        <v>1</v>
      </c>
      <c r="G281">
        <v>1</v>
      </c>
      <c r="H281">
        <v>1</v>
      </c>
      <c r="I281" t="s">
        <v>35</v>
      </c>
      <c r="J281" t="s">
        <v>3</v>
      </c>
      <c r="K281" t="s">
        <v>562</v>
      </c>
      <c r="L281">
        <v>608254</v>
      </c>
      <c r="N281">
        <v>1013</v>
      </c>
      <c r="O281" t="s">
        <v>563</v>
      </c>
      <c r="P281" t="s">
        <v>563</v>
      </c>
      <c r="Q281">
        <v>1</v>
      </c>
      <c r="W281">
        <v>0</v>
      </c>
      <c r="X281">
        <v>-185737400</v>
      </c>
      <c r="Y281">
        <v>1.2500000000000001E-2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1</v>
      </c>
      <c r="AQ281">
        <v>0</v>
      </c>
      <c r="AR281">
        <v>0</v>
      </c>
      <c r="AS281" t="s">
        <v>3</v>
      </c>
      <c r="AT281">
        <v>0.01</v>
      </c>
      <c r="AU281" t="s">
        <v>133</v>
      </c>
      <c r="AV281">
        <v>2</v>
      </c>
      <c r="AW281">
        <v>2</v>
      </c>
      <c r="AX281">
        <v>35866839</v>
      </c>
      <c r="AY281">
        <v>1</v>
      </c>
      <c r="AZ281">
        <v>0</v>
      </c>
      <c r="BA281">
        <v>272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Y281*Source!I248</f>
        <v>4.725E-3</v>
      </c>
      <c r="CY281">
        <f>AD281</f>
        <v>0</v>
      </c>
      <c r="CZ281">
        <f>AH281</f>
        <v>0</v>
      </c>
      <c r="DA281">
        <f>AL281</f>
        <v>1</v>
      </c>
      <c r="DB281">
        <f>ROUND((ROUND(AT281*CZ281,2)*1.25),2)</f>
        <v>0</v>
      </c>
      <c r="DC281">
        <f>ROUND((ROUND(AT281*AG281,2)*1.25),2)</f>
        <v>0</v>
      </c>
    </row>
    <row r="282" spans="1:107">
      <c r="A282">
        <f>ROW(Source!A248)</f>
        <v>248</v>
      </c>
      <c r="B282">
        <v>35863109</v>
      </c>
      <c r="C282">
        <v>35866830</v>
      </c>
      <c r="D282">
        <v>29172556</v>
      </c>
      <c r="E282">
        <v>1</v>
      </c>
      <c r="F282">
        <v>1</v>
      </c>
      <c r="G282">
        <v>1</v>
      </c>
      <c r="H282">
        <v>2</v>
      </c>
      <c r="I282" t="s">
        <v>564</v>
      </c>
      <c r="J282" t="s">
        <v>565</v>
      </c>
      <c r="K282" t="s">
        <v>566</v>
      </c>
      <c r="L282">
        <v>1368</v>
      </c>
      <c r="N282">
        <v>1011</v>
      </c>
      <c r="O282" t="s">
        <v>567</v>
      </c>
      <c r="P282" t="s">
        <v>567</v>
      </c>
      <c r="Q282">
        <v>1</v>
      </c>
      <c r="W282">
        <v>0</v>
      </c>
      <c r="X282">
        <v>-1302720870</v>
      </c>
      <c r="Y282">
        <v>1.2500000000000001E-2</v>
      </c>
      <c r="AA282">
        <v>0</v>
      </c>
      <c r="AB282">
        <v>466.71</v>
      </c>
      <c r="AC282">
        <v>446.18</v>
      </c>
      <c r="AD282">
        <v>0</v>
      </c>
      <c r="AE282">
        <v>0</v>
      </c>
      <c r="AF282">
        <v>31.26</v>
      </c>
      <c r="AG282">
        <v>13.5</v>
      </c>
      <c r="AH282">
        <v>0</v>
      </c>
      <c r="AI282">
        <v>1</v>
      </c>
      <c r="AJ282">
        <v>14.93</v>
      </c>
      <c r="AK282">
        <v>33.049999999999997</v>
      </c>
      <c r="AL282">
        <v>1</v>
      </c>
      <c r="AN282">
        <v>0</v>
      </c>
      <c r="AO282">
        <v>1</v>
      </c>
      <c r="AP282">
        <v>1</v>
      </c>
      <c r="AQ282">
        <v>0</v>
      </c>
      <c r="AR282">
        <v>0</v>
      </c>
      <c r="AS282" t="s">
        <v>3</v>
      </c>
      <c r="AT282">
        <v>0.01</v>
      </c>
      <c r="AU282" t="s">
        <v>133</v>
      </c>
      <c r="AV282">
        <v>0</v>
      </c>
      <c r="AW282">
        <v>2</v>
      </c>
      <c r="AX282">
        <v>35866840</v>
      </c>
      <c r="AY282">
        <v>1</v>
      </c>
      <c r="AZ282">
        <v>0</v>
      </c>
      <c r="BA282">
        <v>273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Y282*Source!I248</f>
        <v>4.725E-3</v>
      </c>
      <c r="CY282">
        <f>AB282</f>
        <v>466.71</v>
      </c>
      <c r="CZ282">
        <f>AF282</f>
        <v>31.26</v>
      </c>
      <c r="DA282">
        <f>AJ282</f>
        <v>14.93</v>
      </c>
      <c r="DB282">
        <f>ROUND((ROUND(AT282*CZ282,2)*1.25),2)</f>
        <v>0.39</v>
      </c>
      <c r="DC282">
        <f>ROUND((ROUND(AT282*AG282,2)*1.25),2)</f>
        <v>0.18</v>
      </c>
    </row>
    <row r="283" spans="1:107">
      <c r="A283">
        <f>ROW(Source!A248)</f>
        <v>248</v>
      </c>
      <c r="B283">
        <v>35863109</v>
      </c>
      <c r="C283">
        <v>35866830</v>
      </c>
      <c r="D283">
        <v>29174913</v>
      </c>
      <c r="E283">
        <v>1</v>
      </c>
      <c r="F283">
        <v>1</v>
      </c>
      <c r="G283">
        <v>1</v>
      </c>
      <c r="H283">
        <v>2</v>
      </c>
      <c r="I283" t="s">
        <v>578</v>
      </c>
      <c r="J283" t="s">
        <v>579</v>
      </c>
      <c r="K283" t="s">
        <v>580</v>
      </c>
      <c r="L283">
        <v>1368</v>
      </c>
      <c r="N283">
        <v>1011</v>
      </c>
      <c r="O283" t="s">
        <v>567</v>
      </c>
      <c r="P283" t="s">
        <v>567</v>
      </c>
      <c r="Q283">
        <v>1</v>
      </c>
      <c r="W283">
        <v>0</v>
      </c>
      <c r="X283">
        <v>458544584</v>
      </c>
      <c r="Y283">
        <v>1.2500000000000001E-2</v>
      </c>
      <c r="AA283">
        <v>0</v>
      </c>
      <c r="AB283">
        <v>932.72</v>
      </c>
      <c r="AC283">
        <v>383.38</v>
      </c>
      <c r="AD283">
        <v>0</v>
      </c>
      <c r="AE283">
        <v>0</v>
      </c>
      <c r="AF283">
        <v>87.17</v>
      </c>
      <c r="AG283">
        <v>11.6</v>
      </c>
      <c r="AH283">
        <v>0</v>
      </c>
      <c r="AI283">
        <v>1</v>
      </c>
      <c r="AJ283">
        <v>10.7</v>
      </c>
      <c r="AK283">
        <v>33.049999999999997</v>
      </c>
      <c r="AL283">
        <v>1</v>
      </c>
      <c r="AN283">
        <v>0</v>
      </c>
      <c r="AO283">
        <v>1</v>
      </c>
      <c r="AP283">
        <v>1</v>
      </c>
      <c r="AQ283">
        <v>0</v>
      </c>
      <c r="AR283">
        <v>0</v>
      </c>
      <c r="AS283" t="s">
        <v>3</v>
      </c>
      <c r="AT283">
        <v>0.01</v>
      </c>
      <c r="AU283" t="s">
        <v>133</v>
      </c>
      <c r="AV283">
        <v>0</v>
      </c>
      <c r="AW283">
        <v>2</v>
      </c>
      <c r="AX283">
        <v>35866841</v>
      </c>
      <c r="AY283">
        <v>1</v>
      </c>
      <c r="AZ283">
        <v>0</v>
      </c>
      <c r="BA283">
        <v>274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Y283*Source!I248</f>
        <v>4.725E-3</v>
      </c>
      <c r="CY283">
        <f>AB283</f>
        <v>932.72</v>
      </c>
      <c r="CZ283">
        <f>AF283</f>
        <v>87.17</v>
      </c>
      <c r="DA283">
        <f>AJ283</f>
        <v>10.7</v>
      </c>
      <c r="DB283">
        <f>ROUND((ROUND(AT283*CZ283,2)*1.25),2)</f>
        <v>1.0900000000000001</v>
      </c>
      <c r="DC283">
        <f>ROUND((ROUND(AT283*AG283,2)*1.25),2)</f>
        <v>0.15</v>
      </c>
    </row>
    <row r="284" spans="1:107">
      <c r="A284">
        <f>ROW(Source!A248)</f>
        <v>248</v>
      </c>
      <c r="B284">
        <v>35863109</v>
      </c>
      <c r="C284">
        <v>35866830</v>
      </c>
      <c r="D284">
        <v>29109386</v>
      </c>
      <c r="E284">
        <v>1</v>
      </c>
      <c r="F284">
        <v>1</v>
      </c>
      <c r="G284">
        <v>1</v>
      </c>
      <c r="H284">
        <v>3</v>
      </c>
      <c r="I284" t="s">
        <v>729</v>
      </c>
      <c r="J284" t="s">
        <v>730</v>
      </c>
      <c r="K284" t="s">
        <v>731</v>
      </c>
      <c r="L284">
        <v>1348</v>
      </c>
      <c r="N284">
        <v>1009</v>
      </c>
      <c r="O284" t="s">
        <v>30</v>
      </c>
      <c r="P284" t="s">
        <v>30</v>
      </c>
      <c r="Q284">
        <v>1000</v>
      </c>
      <c r="W284">
        <v>0</v>
      </c>
      <c r="X284">
        <v>-1262442712</v>
      </c>
      <c r="Y284">
        <v>3.4099999999999998E-2</v>
      </c>
      <c r="AA284">
        <v>55935.05</v>
      </c>
      <c r="AB284">
        <v>0</v>
      </c>
      <c r="AC284">
        <v>0</v>
      </c>
      <c r="AD284">
        <v>0</v>
      </c>
      <c r="AE284">
        <v>11300.01</v>
      </c>
      <c r="AF284">
        <v>0</v>
      </c>
      <c r="AG284">
        <v>0</v>
      </c>
      <c r="AH284">
        <v>0</v>
      </c>
      <c r="AI284">
        <v>4.95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3</v>
      </c>
      <c r="AT284">
        <v>3.4099999999999998E-2</v>
      </c>
      <c r="AU284" t="s">
        <v>3</v>
      </c>
      <c r="AV284">
        <v>0</v>
      </c>
      <c r="AW284">
        <v>2</v>
      </c>
      <c r="AX284">
        <v>35866842</v>
      </c>
      <c r="AY284">
        <v>1</v>
      </c>
      <c r="AZ284">
        <v>0</v>
      </c>
      <c r="BA284">
        <v>275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Y284*Source!I248</f>
        <v>1.28898E-2</v>
      </c>
      <c r="CY284">
        <f>AA284</f>
        <v>55935.05</v>
      </c>
      <c r="CZ284">
        <f>AE284</f>
        <v>11300.01</v>
      </c>
      <c r="DA284">
        <f>AI284</f>
        <v>4.95</v>
      </c>
      <c r="DB284">
        <f t="shared" ref="DB284:DB307" si="39">ROUND(ROUND(AT284*CZ284,2),2)</f>
        <v>385.33</v>
      </c>
      <c r="DC284">
        <f t="shared" ref="DC284:DC307" si="40">ROUND(ROUND(AT284*AG284,2),2)</f>
        <v>0</v>
      </c>
    </row>
    <row r="285" spans="1:107">
      <c r="A285">
        <f>ROW(Source!A248)</f>
        <v>248</v>
      </c>
      <c r="B285">
        <v>35863109</v>
      </c>
      <c r="C285">
        <v>35866830</v>
      </c>
      <c r="D285">
        <v>29107800</v>
      </c>
      <c r="E285">
        <v>1</v>
      </c>
      <c r="F285">
        <v>1</v>
      </c>
      <c r="G285">
        <v>1</v>
      </c>
      <c r="H285">
        <v>3</v>
      </c>
      <c r="I285" t="s">
        <v>592</v>
      </c>
      <c r="J285" t="s">
        <v>593</v>
      </c>
      <c r="K285" t="s">
        <v>594</v>
      </c>
      <c r="L285">
        <v>1346</v>
      </c>
      <c r="N285">
        <v>1009</v>
      </c>
      <c r="O285" t="s">
        <v>160</v>
      </c>
      <c r="P285" t="s">
        <v>160</v>
      </c>
      <c r="Q285">
        <v>1</v>
      </c>
      <c r="W285">
        <v>0</v>
      </c>
      <c r="X285">
        <v>-1570619850</v>
      </c>
      <c r="Y285">
        <v>0.01</v>
      </c>
      <c r="AA285">
        <v>46.61</v>
      </c>
      <c r="AB285">
        <v>0</v>
      </c>
      <c r="AC285">
        <v>0</v>
      </c>
      <c r="AD285">
        <v>0</v>
      </c>
      <c r="AE285">
        <v>1.81</v>
      </c>
      <c r="AF285">
        <v>0</v>
      </c>
      <c r="AG285">
        <v>0</v>
      </c>
      <c r="AH285">
        <v>0</v>
      </c>
      <c r="AI285">
        <v>25.75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3</v>
      </c>
      <c r="AT285">
        <v>0.01</v>
      </c>
      <c r="AU285" t="s">
        <v>3</v>
      </c>
      <c r="AV285">
        <v>0</v>
      </c>
      <c r="AW285">
        <v>2</v>
      </c>
      <c r="AX285">
        <v>35866843</v>
      </c>
      <c r="AY285">
        <v>1</v>
      </c>
      <c r="AZ285">
        <v>0</v>
      </c>
      <c r="BA285">
        <v>276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Y285*Source!I248</f>
        <v>3.7799999999999999E-3</v>
      </c>
      <c r="CY285">
        <f>AA285</f>
        <v>46.61</v>
      </c>
      <c r="CZ285">
        <f>AE285</f>
        <v>1.81</v>
      </c>
      <c r="DA285">
        <f>AI285</f>
        <v>25.75</v>
      </c>
      <c r="DB285">
        <f t="shared" si="39"/>
        <v>0.02</v>
      </c>
      <c r="DC285">
        <f t="shared" si="40"/>
        <v>0</v>
      </c>
    </row>
    <row r="286" spans="1:107">
      <c r="A286">
        <f>ROW(Source!A248)</f>
        <v>248</v>
      </c>
      <c r="B286">
        <v>35863109</v>
      </c>
      <c r="C286">
        <v>35866830</v>
      </c>
      <c r="D286">
        <v>29109603</v>
      </c>
      <c r="E286">
        <v>1</v>
      </c>
      <c r="F286">
        <v>1</v>
      </c>
      <c r="G286">
        <v>1</v>
      </c>
      <c r="H286">
        <v>3</v>
      </c>
      <c r="I286" t="s">
        <v>732</v>
      </c>
      <c r="J286" t="s">
        <v>733</v>
      </c>
      <c r="K286" t="s">
        <v>734</v>
      </c>
      <c r="L286">
        <v>1327</v>
      </c>
      <c r="N286">
        <v>1005</v>
      </c>
      <c r="O286" t="s">
        <v>155</v>
      </c>
      <c r="P286" t="s">
        <v>155</v>
      </c>
      <c r="Q286">
        <v>1</v>
      </c>
      <c r="W286">
        <v>0</v>
      </c>
      <c r="X286">
        <v>1399429038</v>
      </c>
      <c r="Y286">
        <v>112</v>
      </c>
      <c r="AA286">
        <v>54.06</v>
      </c>
      <c r="AB286">
        <v>0</v>
      </c>
      <c r="AC286">
        <v>0</v>
      </c>
      <c r="AD286">
        <v>0</v>
      </c>
      <c r="AE286">
        <v>55.16</v>
      </c>
      <c r="AF286">
        <v>0</v>
      </c>
      <c r="AG286">
        <v>0</v>
      </c>
      <c r="AH286">
        <v>0</v>
      </c>
      <c r="AI286">
        <v>0.98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112</v>
      </c>
      <c r="AU286" t="s">
        <v>3</v>
      </c>
      <c r="AV286">
        <v>0</v>
      </c>
      <c r="AW286">
        <v>2</v>
      </c>
      <c r="AX286">
        <v>35866844</v>
      </c>
      <c r="AY286">
        <v>1</v>
      </c>
      <c r="AZ286">
        <v>0</v>
      </c>
      <c r="BA286">
        <v>277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Y286*Source!I248</f>
        <v>42.335999999999999</v>
      </c>
      <c r="CY286">
        <f>AA286</f>
        <v>54.06</v>
      </c>
      <c r="CZ286">
        <f>AE286</f>
        <v>55.16</v>
      </c>
      <c r="DA286">
        <f>AI286</f>
        <v>0.98</v>
      </c>
      <c r="DB286">
        <f t="shared" si="39"/>
        <v>6177.92</v>
      </c>
      <c r="DC286">
        <f t="shared" si="40"/>
        <v>0</v>
      </c>
    </row>
    <row r="287" spans="1:107">
      <c r="A287">
        <f>ROW(Source!A249)</f>
        <v>249</v>
      </c>
      <c r="B287">
        <v>35863109</v>
      </c>
      <c r="C287">
        <v>35866845</v>
      </c>
      <c r="D287">
        <v>29364679</v>
      </c>
      <c r="E287">
        <v>1</v>
      </c>
      <c r="F287">
        <v>1</v>
      </c>
      <c r="G287">
        <v>1</v>
      </c>
      <c r="H287">
        <v>1</v>
      </c>
      <c r="I287" t="s">
        <v>735</v>
      </c>
      <c r="J287" t="s">
        <v>3</v>
      </c>
      <c r="K287" t="s">
        <v>736</v>
      </c>
      <c r="L287">
        <v>1369</v>
      </c>
      <c r="N287">
        <v>1013</v>
      </c>
      <c r="O287" t="s">
        <v>561</v>
      </c>
      <c r="P287" t="s">
        <v>561</v>
      </c>
      <c r="Q287">
        <v>1</v>
      </c>
      <c r="W287">
        <v>0</v>
      </c>
      <c r="X287">
        <v>931378261</v>
      </c>
      <c r="Y287">
        <v>30.48</v>
      </c>
      <c r="AA287">
        <v>0</v>
      </c>
      <c r="AB287">
        <v>0</v>
      </c>
      <c r="AC287">
        <v>0</v>
      </c>
      <c r="AD287">
        <v>316.85000000000002</v>
      </c>
      <c r="AE287">
        <v>0</v>
      </c>
      <c r="AF287">
        <v>0</v>
      </c>
      <c r="AG287">
        <v>0</v>
      </c>
      <c r="AH287">
        <v>316.85000000000002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30.48</v>
      </c>
      <c r="AU287" t="s">
        <v>3</v>
      </c>
      <c r="AV287">
        <v>1</v>
      </c>
      <c r="AW287">
        <v>2</v>
      </c>
      <c r="AX287">
        <v>36144903</v>
      </c>
      <c r="AY287">
        <v>1</v>
      </c>
      <c r="AZ287">
        <v>0</v>
      </c>
      <c r="BA287">
        <v>278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Y287*Source!I249</f>
        <v>0.60960000000000003</v>
      </c>
      <c r="CY287">
        <f>AD287</f>
        <v>316.85000000000002</v>
      </c>
      <c r="CZ287">
        <f>AH287</f>
        <v>316.85000000000002</v>
      </c>
      <c r="DA287">
        <f>AL287</f>
        <v>1</v>
      </c>
      <c r="DB287">
        <f t="shared" si="39"/>
        <v>9657.59</v>
      </c>
      <c r="DC287">
        <f t="shared" si="40"/>
        <v>0</v>
      </c>
    </row>
    <row r="288" spans="1:107">
      <c r="A288">
        <f>ROW(Source!A249)</f>
        <v>249</v>
      </c>
      <c r="B288">
        <v>35863109</v>
      </c>
      <c r="C288">
        <v>35866845</v>
      </c>
      <c r="D288">
        <v>121548</v>
      </c>
      <c r="E288">
        <v>1</v>
      </c>
      <c r="F288">
        <v>1</v>
      </c>
      <c r="G288">
        <v>1</v>
      </c>
      <c r="H288">
        <v>1</v>
      </c>
      <c r="I288" t="s">
        <v>35</v>
      </c>
      <c r="J288" t="s">
        <v>3</v>
      </c>
      <c r="K288" t="s">
        <v>562</v>
      </c>
      <c r="L288">
        <v>608254</v>
      </c>
      <c r="N288">
        <v>1013</v>
      </c>
      <c r="O288" t="s">
        <v>563</v>
      </c>
      <c r="P288" t="s">
        <v>563</v>
      </c>
      <c r="Q288">
        <v>1</v>
      </c>
      <c r="W288">
        <v>0</v>
      </c>
      <c r="X288">
        <v>-185737400</v>
      </c>
      <c r="Y288">
        <v>0.03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1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3</v>
      </c>
      <c r="AT288">
        <v>0.03</v>
      </c>
      <c r="AU288" t="s">
        <v>3</v>
      </c>
      <c r="AV288">
        <v>2</v>
      </c>
      <c r="AW288">
        <v>2</v>
      </c>
      <c r="AX288">
        <v>36144904</v>
      </c>
      <c r="AY288">
        <v>1</v>
      </c>
      <c r="AZ288">
        <v>0</v>
      </c>
      <c r="BA288">
        <v>279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Y288*Source!I249</f>
        <v>5.9999999999999995E-4</v>
      </c>
      <c r="CY288">
        <f>AD288</f>
        <v>0</v>
      </c>
      <c r="CZ288">
        <f>AH288</f>
        <v>0</v>
      </c>
      <c r="DA288">
        <f>AL288</f>
        <v>1</v>
      </c>
      <c r="DB288">
        <f t="shared" si="39"/>
        <v>0</v>
      </c>
      <c r="DC288">
        <f t="shared" si="40"/>
        <v>0</v>
      </c>
    </row>
    <row r="289" spans="1:107">
      <c r="A289">
        <f>ROW(Source!A249)</f>
        <v>249</v>
      </c>
      <c r="B289">
        <v>35863109</v>
      </c>
      <c r="C289">
        <v>35866845</v>
      </c>
      <c r="D289">
        <v>29172362</v>
      </c>
      <c r="E289">
        <v>1</v>
      </c>
      <c r="F289">
        <v>1</v>
      </c>
      <c r="G289">
        <v>1</v>
      </c>
      <c r="H289">
        <v>2</v>
      </c>
      <c r="I289" t="s">
        <v>737</v>
      </c>
      <c r="J289" t="s">
        <v>738</v>
      </c>
      <c r="K289" t="s">
        <v>739</v>
      </c>
      <c r="L289">
        <v>1368</v>
      </c>
      <c r="N289">
        <v>1011</v>
      </c>
      <c r="O289" t="s">
        <v>567</v>
      </c>
      <c r="P289" t="s">
        <v>567</v>
      </c>
      <c r="Q289">
        <v>1</v>
      </c>
      <c r="W289">
        <v>0</v>
      </c>
      <c r="X289">
        <v>2071614860</v>
      </c>
      <c r="Y289">
        <v>0.03</v>
      </c>
      <c r="AA289">
        <v>0</v>
      </c>
      <c r="AB289">
        <v>1113.56</v>
      </c>
      <c r="AC289">
        <v>446.18</v>
      </c>
      <c r="AD289">
        <v>0</v>
      </c>
      <c r="AE289">
        <v>0</v>
      </c>
      <c r="AF289">
        <v>134.65</v>
      </c>
      <c r="AG289">
        <v>13.5</v>
      </c>
      <c r="AH289">
        <v>0</v>
      </c>
      <c r="AI289">
        <v>1</v>
      </c>
      <c r="AJ289">
        <v>8.27</v>
      </c>
      <c r="AK289">
        <v>33.049999999999997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3</v>
      </c>
      <c r="AT289">
        <v>0.03</v>
      </c>
      <c r="AU289" t="s">
        <v>3</v>
      </c>
      <c r="AV289">
        <v>0</v>
      </c>
      <c r="AW289">
        <v>2</v>
      </c>
      <c r="AX289">
        <v>36144905</v>
      </c>
      <c r="AY289">
        <v>1</v>
      </c>
      <c r="AZ289">
        <v>0</v>
      </c>
      <c r="BA289">
        <v>280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Y289*Source!I249</f>
        <v>5.9999999999999995E-4</v>
      </c>
      <c r="CY289">
        <f>AB289</f>
        <v>1113.56</v>
      </c>
      <c r="CZ289">
        <f>AF289</f>
        <v>134.65</v>
      </c>
      <c r="DA289">
        <f>AJ289</f>
        <v>8.27</v>
      </c>
      <c r="DB289">
        <f t="shared" si="39"/>
        <v>4.04</v>
      </c>
      <c r="DC289">
        <f t="shared" si="40"/>
        <v>0.41</v>
      </c>
    </row>
    <row r="290" spans="1:107">
      <c r="A290">
        <f>ROW(Source!A249)</f>
        <v>249</v>
      </c>
      <c r="B290">
        <v>35863109</v>
      </c>
      <c r="C290">
        <v>35866845</v>
      </c>
      <c r="D290">
        <v>29174913</v>
      </c>
      <c r="E290">
        <v>1</v>
      </c>
      <c r="F290">
        <v>1</v>
      </c>
      <c r="G290">
        <v>1</v>
      </c>
      <c r="H290">
        <v>2</v>
      </c>
      <c r="I290" t="s">
        <v>578</v>
      </c>
      <c r="J290" t="s">
        <v>579</v>
      </c>
      <c r="K290" t="s">
        <v>580</v>
      </c>
      <c r="L290">
        <v>1368</v>
      </c>
      <c r="N290">
        <v>1011</v>
      </c>
      <c r="O290" t="s">
        <v>567</v>
      </c>
      <c r="P290" t="s">
        <v>567</v>
      </c>
      <c r="Q290">
        <v>1</v>
      </c>
      <c r="W290">
        <v>0</v>
      </c>
      <c r="X290">
        <v>458544584</v>
      </c>
      <c r="Y290">
        <v>0.02</v>
      </c>
      <c r="AA290">
        <v>0</v>
      </c>
      <c r="AB290">
        <v>932.72</v>
      </c>
      <c r="AC290">
        <v>383.38</v>
      </c>
      <c r="AD290">
        <v>0</v>
      </c>
      <c r="AE290">
        <v>0</v>
      </c>
      <c r="AF290">
        <v>87.17</v>
      </c>
      <c r="AG290">
        <v>11.6</v>
      </c>
      <c r="AH290">
        <v>0</v>
      </c>
      <c r="AI290">
        <v>1</v>
      </c>
      <c r="AJ290">
        <v>10.7</v>
      </c>
      <c r="AK290">
        <v>33.049999999999997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0.02</v>
      </c>
      <c r="AU290" t="s">
        <v>3</v>
      </c>
      <c r="AV290">
        <v>0</v>
      </c>
      <c r="AW290">
        <v>2</v>
      </c>
      <c r="AX290">
        <v>36144906</v>
      </c>
      <c r="AY290">
        <v>1</v>
      </c>
      <c r="AZ290">
        <v>0</v>
      </c>
      <c r="BA290">
        <v>281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Y290*Source!I249</f>
        <v>4.0000000000000002E-4</v>
      </c>
      <c r="CY290">
        <f>AB290</f>
        <v>932.72</v>
      </c>
      <c r="CZ290">
        <f>AF290</f>
        <v>87.17</v>
      </c>
      <c r="DA290">
        <f>AJ290</f>
        <v>10.7</v>
      </c>
      <c r="DB290">
        <f t="shared" si="39"/>
        <v>1.74</v>
      </c>
      <c r="DC290">
        <f t="shared" si="40"/>
        <v>0.23</v>
      </c>
    </row>
    <row r="291" spans="1:107">
      <c r="A291">
        <f>ROW(Source!A249)</f>
        <v>249</v>
      </c>
      <c r="B291">
        <v>35863109</v>
      </c>
      <c r="C291">
        <v>35866845</v>
      </c>
      <c r="D291">
        <v>29114246</v>
      </c>
      <c r="E291">
        <v>1</v>
      </c>
      <c r="F291">
        <v>1</v>
      </c>
      <c r="G291">
        <v>1</v>
      </c>
      <c r="H291">
        <v>3</v>
      </c>
      <c r="I291" t="s">
        <v>740</v>
      </c>
      <c r="J291" t="s">
        <v>741</v>
      </c>
      <c r="K291" t="s">
        <v>742</v>
      </c>
      <c r="L291">
        <v>1346</v>
      </c>
      <c r="N291">
        <v>1009</v>
      </c>
      <c r="O291" t="s">
        <v>160</v>
      </c>
      <c r="P291" t="s">
        <v>160</v>
      </c>
      <c r="Q291">
        <v>1</v>
      </c>
      <c r="W291">
        <v>0</v>
      </c>
      <c r="X291">
        <v>-421273247</v>
      </c>
      <c r="Y291">
        <v>1.5</v>
      </c>
      <c r="AA291">
        <v>83.08</v>
      </c>
      <c r="AB291">
        <v>0</v>
      </c>
      <c r="AC291">
        <v>0</v>
      </c>
      <c r="AD291">
        <v>0</v>
      </c>
      <c r="AE291">
        <v>9.0399999999999991</v>
      </c>
      <c r="AF291">
        <v>0</v>
      </c>
      <c r="AG291">
        <v>0</v>
      </c>
      <c r="AH291">
        <v>0</v>
      </c>
      <c r="AI291">
        <v>9.19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3</v>
      </c>
      <c r="AT291">
        <v>1.5</v>
      </c>
      <c r="AU291" t="s">
        <v>3</v>
      </c>
      <c r="AV291">
        <v>0</v>
      </c>
      <c r="AW291">
        <v>2</v>
      </c>
      <c r="AX291">
        <v>36144907</v>
      </c>
      <c r="AY291">
        <v>1</v>
      </c>
      <c r="AZ291">
        <v>0</v>
      </c>
      <c r="BA291">
        <v>282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Y291*Source!I249</f>
        <v>0.03</v>
      </c>
      <c r="CY291">
        <f t="shared" ref="CY291:CY298" si="41">AA291</f>
        <v>83.08</v>
      </c>
      <c r="CZ291">
        <f t="shared" ref="CZ291:CZ298" si="42">AE291</f>
        <v>9.0399999999999991</v>
      </c>
      <c r="DA291">
        <f t="shared" ref="DA291:DA298" si="43">AI291</f>
        <v>9.19</v>
      </c>
      <c r="DB291">
        <f t="shared" si="39"/>
        <v>13.56</v>
      </c>
      <c r="DC291">
        <f t="shared" si="40"/>
        <v>0</v>
      </c>
    </row>
    <row r="292" spans="1:107">
      <c r="A292">
        <f>ROW(Source!A249)</f>
        <v>249</v>
      </c>
      <c r="B292">
        <v>35863109</v>
      </c>
      <c r="C292">
        <v>35866845</v>
      </c>
      <c r="D292">
        <v>29110838</v>
      </c>
      <c r="E292">
        <v>1</v>
      </c>
      <c r="F292">
        <v>1</v>
      </c>
      <c r="G292">
        <v>1</v>
      </c>
      <c r="H292">
        <v>3</v>
      </c>
      <c r="I292" t="s">
        <v>743</v>
      </c>
      <c r="J292" t="s">
        <v>744</v>
      </c>
      <c r="K292" t="s">
        <v>745</v>
      </c>
      <c r="L292">
        <v>1346</v>
      </c>
      <c r="N292">
        <v>1009</v>
      </c>
      <c r="O292" t="s">
        <v>160</v>
      </c>
      <c r="P292" t="s">
        <v>160</v>
      </c>
      <c r="Q292">
        <v>1</v>
      </c>
      <c r="W292">
        <v>0</v>
      </c>
      <c r="X292">
        <v>-667794164</v>
      </c>
      <c r="Y292">
        <v>0.42</v>
      </c>
      <c r="AA292">
        <v>100.04</v>
      </c>
      <c r="AB292">
        <v>0</v>
      </c>
      <c r="AC292">
        <v>0</v>
      </c>
      <c r="AD292">
        <v>0</v>
      </c>
      <c r="AE292">
        <v>30.5</v>
      </c>
      <c r="AF292">
        <v>0</v>
      </c>
      <c r="AG292">
        <v>0</v>
      </c>
      <c r="AH292">
        <v>0</v>
      </c>
      <c r="AI292">
        <v>3.28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3</v>
      </c>
      <c r="AT292">
        <v>0.42</v>
      </c>
      <c r="AU292" t="s">
        <v>3</v>
      </c>
      <c r="AV292">
        <v>0</v>
      </c>
      <c r="AW292">
        <v>2</v>
      </c>
      <c r="AX292">
        <v>36144908</v>
      </c>
      <c r="AY292">
        <v>1</v>
      </c>
      <c r="AZ292">
        <v>0</v>
      </c>
      <c r="BA292">
        <v>283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Y292*Source!I249</f>
        <v>8.3999999999999995E-3</v>
      </c>
      <c r="CY292">
        <f t="shared" si="41"/>
        <v>100.04</v>
      </c>
      <c r="CZ292">
        <f t="shared" si="42"/>
        <v>30.5</v>
      </c>
      <c r="DA292">
        <f t="shared" si="43"/>
        <v>3.28</v>
      </c>
      <c r="DB292">
        <f t="shared" si="39"/>
        <v>12.81</v>
      </c>
      <c r="DC292">
        <f t="shared" si="40"/>
        <v>0</v>
      </c>
    </row>
    <row r="293" spans="1:107">
      <c r="A293">
        <f>ROW(Source!A249)</f>
        <v>249</v>
      </c>
      <c r="B293">
        <v>35863109</v>
      </c>
      <c r="C293">
        <v>35866845</v>
      </c>
      <c r="D293">
        <v>29149204</v>
      </c>
      <c r="E293">
        <v>1</v>
      </c>
      <c r="F293">
        <v>1</v>
      </c>
      <c r="G293">
        <v>1</v>
      </c>
      <c r="H293">
        <v>3</v>
      </c>
      <c r="I293" t="s">
        <v>746</v>
      </c>
      <c r="J293" t="s">
        <v>747</v>
      </c>
      <c r="K293" t="s">
        <v>748</v>
      </c>
      <c r="L293">
        <v>1348</v>
      </c>
      <c r="N293">
        <v>1009</v>
      </c>
      <c r="O293" t="s">
        <v>30</v>
      </c>
      <c r="P293" t="s">
        <v>30</v>
      </c>
      <c r="Q293">
        <v>1000</v>
      </c>
      <c r="W293">
        <v>0</v>
      </c>
      <c r="X293">
        <v>-1132764130</v>
      </c>
      <c r="Y293">
        <v>3.15E-3</v>
      </c>
      <c r="AA293">
        <v>4978.46</v>
      </c>
      <c r="AB293">
        <v>0</v>
      </c>
      <c r="AC293">
        <v>0</v>
      </c>
      <c r="AD293">
        <v>0</v>
      </c>
      <c r="AE293">
        <v>729.98</v>
      </c>
      <c r="AF293">
        <v>0</v>
      </c>
      <c r="AG293">
        <v>0</v>
      </c>
      <c r="AH293">
        <v>0</v>
      </c>
      <c r="AI293">
        <v>6.82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3</v>
      </c>
      <c r="AT293">
        <v>3.15E-3</v>
      </c>
      <c r="AU293" t="s">
        <v>3</v>
      </c>
      <c r="AV293">
        <v>0</v>
      </c>
      <c r="AW293">
        <v>2</v>
      </c>
      <c r="AX293">
        <v>36144909</v>
      </c>
      <c r="AY293">
        <v>1</v>
      </c>
      <c r="AZ293">
        <v>0</v>
      </c>
      <c r="BA293">
        <v>284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Y293*Source!I249</f>
        <v>6.3E-5</v>
      </c>
      <c r="CY293">
        <f t="shared" si="41"/>
        <v>4978.46</v>
      </c>
      <c r="CZ293">
        <f t="shared" si="42"/>
        <v>729.98</v>
      </c>
      <c r="DA293">
        <f t="shared" si="43"/>
        <v>6.82</v>
      </c>
      <c r="DB293">
        <f t="shared" si="39"/>
        <v>2.2999999999999998</v>
      </c>
      <c r="DC293">
        <f t="shared" si="40"/>
        <v>0</v>
      </c>
    </row>
    <row r="294" spans="1:107">
      <c r="A294">
        <f>ROW(Source!A249)</f>
        <v>249</v>
      </c>
      <c r="B294">
        <v>35863109</v>
      </c>
      <c r="C294">
        <v>35866845</v>
      </c>
      <c r="D294">
        <v>29156251</v>
      </c>
      <c r="E294">
        <v>1</v>
      </c>
      <c r="F294">
        <v>1</v>
      </c>
      <c r="G294">
        <v>1</v>
      </c>
      <c r="H294">
        <v>3</v>
      </c>
      <c r="I294" t="s">
        <v>235</v>
      </c>
      <c r="J294" t="s">
        <v>238</v>
      </c>
      <c r="K294" t="s">
        <v>236</v>
      </c>
      <c r="L294">
        <v>1354</v>
      </c>
      <c r="N294">
        <v>1010</v>
      </c>
      <c r="O294" t="s">
        <v>237</v>
      </c>
      <c r="P294" t="s">
        <v>237</v>
      </c>
      <c r="Q294">
        <v>1</v>
      </c>
      <c r="W294">
        <v>0</v>
      </c>
      <c r="X294">
        <v>-652224790</v>
      </c>
      <c r="Y294">
        <v>100</v>
      </c>
      <c r="AA294">
        <v>52.5</v>
      </c>
      <c r="AB294">
        <v>0</v>
      </c>
      <c r="AC294">
        <v>0</v>
      </c>
      <c r="AD294">
        <v>0</v>
      </c>
      <c r="AE294">
        <v>7.62</v>
      </c>
      <c r="AF294">
        <v>0</v>
      </c>
      <c r="AG294">
        <v>0</v>
      </c>
      <c r="AH294">
        <v>0</v>
      </c>
      <c r="AI294">
        <v>6.89</v>
      </c>
      <c r="AJ294">
        <v>1</v>
      </c>
      <c r="AK294">
        <v>1</v>
      </c>
      <c r="AL294">
        <v>1</v>
      </c>
      <c r="AN294">
        <v>0</v>
      </c>
      <c r="AO294">
        <v>0</v>
      </c>
      <c r="AP294">
        <v>0</v>
      </c>
      <c r="AQ294">
        <v>0</v>
      </c>
      <c r="AR294">
        <v>0</v>
      </c>
      <c r="AS294" t="s">
        <v>3</v>
      </c>
      <c r="AT294">
        <v>100</v>
      </c>
      <c r="AU294" t="s">
        <v>3</v>
      </c>
      <c r="AV294">
        <v>0</v>
      </c>
      <c r="AW294">
        <v>1</v>
      </c>
      <c r="AX294">
        <v>-1</v>
      </c>
      <c r="AY294">
        <v>0</v>
      </c>
      <c r="AZ294">
        <v>0</v>
      </c>
      <c r="BA294" t="s">
        <v>3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Y294*Source!I249</f>
        <v>2</v>
      </c>
      <c r="CY294">
        <f t="shared" si="41"/>
        <v>52.5</v>
      </c>
      <c r="CZ294">
        <f t="shared" si="42"/>
        <v>7.62</v>
      </c>
      <c r="DA294">
        <f t="shared" si="43"/>
        <v>6.89</v>
      </c>
      <c r="DB294">
        <f t="shared" si="39"/>
        <v>762</v>
      </c>
      <c r="DC294">
        <f t="shared" si="40"/>
        <v>0</v>
      </c>
    </row>
    <row r="295" spans="1:107">
      <c r="A295">
        <f>ROW(Source!A249)</f>
        <v>249</v>
      </c>
      <c r="B295">
        <v>35863109</v>
      </c>
      <c r="C295">
        <v>35866845</v>
      </c>
      <c r="D295">
        <v>29156254</v>
      </c>
      <c r="E295">
        <v>1</v>
      </c>
      <c r="F295">
        <v>1</v>
      </c>
      <c r="G295">
        <v>1</v>
      </c>
      <c r="H295">
        <v>3</v>
      </c>
      <c r="I295" t="s">
        <v>240</v>
      </c>
      <c r="J295" t="s">
        <v>242</v>
      </c>
      <c r="K295" t="s">
        <v>241</v>
      </c>
      <c r="L295">
        <v>1354</v>
      </c>
      <c r="N295">
        <v>1010</v>
      </c>
      <c r="O295" t="s">
        <v>237</v>
      </c>
      <c r="P295" t="s">
        <v>237</v>
      </c>
      <c r="Q295">
        <v>1</v>
      </c>
      <c r="W295">
        <v>0</v>
      </c>
      <c r="X295">
        <v>-1484870884</v>
      </c>
      <c r="Y295">
        <v>50</v>
      </c>
      <c r="AA295">
        <v>76.59</v>
      </c>
      <c r="AB295">
        <v>0</v>
      </c>
      <c r="AC295">
        <v>0</v>
      </c>
      <c r="AD295">
        <v>0</v>
      </c>
      <c r="AE295">
        <v>9.01</v>
      </c>
      <c r="AF295">
        <v>0</v>
      </c>
      <c r="AG295">
        <v>0</v>
      </c>
      <c r="AH295">
        <v>0</v>
      </c>
      <c r="AI295">
        <v>8.5</v>
      </c>
      <c r="AJ295">
        <v>1</v>
      </c>
      <c r="AK295">
        <v>1</v>
      </c>
      <c r="AL295">
        <v>1</v>
      </c>
      <c r="AN295">
        <v>0</v>
      </c>
      <c r="AO295">
        <v>0</v>
      </c>
      <c r="AP295">
        <v>0</v>
      </c>
      <c r="AQ295">
        <v>0</v>
      </c>
      <c r="AR295">
        <v>0</v>
      </c>
      <c r="AS295" t="s">
        <v>3</v>
      </c>
      <c r="AT295">
        <v>50</v>
      </c>
      <c r="AU295" t="s">
        <v>3</v>
      </c>
      <c r="AV295">
        <v>0</v>
      </c>
      <c r="AW295">
        <v>1</v>
      </c>
      <c r="AX295">
        <v>-1</v>
      </c>
      <c r="AY295">
        <v>0</v>
      </c>
      <c r="AZ295">
        <v>0</v>
      </c>
      <c r="BA295" t="s">
        <v>3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Y295*Source!I249</f>
        <v>1</v>
      </c>
      <c r="CY295">
        <f t="shared" si="41"/>
        <v>76.59</v>
      </c>
      <c r="CZ295">
        <f t="shared" si="42"/>
        <v>9.01</v>
      </c>
      <c r="DA295">
        <f t="shared" si="43"/>
        <v>8.5</v>
      </c>
      <c r="DB295">
        <f t="shared" si="39"/>
        <v>450.5</v>
      </c>
      <c r="DC295">
        <f t="shared" si="40"/>
        <v>0</v>
      </c>
    </row>
    <row r="296" spans="1:107">
      <c r="A296">
        <f>ROW(Source!A249)</f>
        <v>249</v>
      </c>
      <c r="B296">
        <v>35863109</v>
      </c>
      <c r="C296">
        <v>35866845</v>
      </c>
      <c r="D296">
        <v>29156142</v>
      </c>
      <c r="E296">
        <v>1</v>
      </c>
      <c r="F296">
        <v>1</v>
      </c>
      <c r="G296">
        <v>1</v>
      </c>
      <c r="H296">
        <v>3</v>
      </c>
      <c r="I296" t="s">
        <v>230</v>
      </c>
      <c r="J296" t="s">
        <v>233</v>
      </c>
      <c r="K296" t="s">
        <v>231</v>
      </c>
      <c r="L296">
        <v>1356</v>
      </c>
      <c r="N296">
        <v>1010</v>
      </c>
      <c r="O296" t="s">
        <v>232</v>
      </c>
      <c r="P296" t="s">
        <v>232</v>
      </c>
      <c r="Q296">
        <v>1000</v>
      </c>
      <c r="W296">
        <v>0</v>
      </c>
      <c r="X296">
        <v>-1152774928</v>
      </c>
      <c r="Y296">
        <v>0.1</v>
      </c>
      <c r="AA296">
        <v>5115.96</v>
      </c>
      <c r="AB296">
        <v>0</v>
      </c>
      <c r="AC296">
        <v>0</v>
      </c>
      <c r="AD296">
        <v>0</v>
      </c>
      <c r="AE296">
        <v>1998.42</v>
      </c>
      <c r="AF296">
        <v>0</v>
      </c>
      <c r="AG296">
        <v>0</v>
      </c>
      <c r="AH296">
        <v>0</v>
      </c>
      <c r="AI296">
        <v>2.56</v>
      </c>
      <c r="AJ296">
        <v>1</v>
      </c>
      <c r="AK296">
        <v>1</v>
      </c>
      <c r="AL296">
        <v>1</v>
      </c>
      <c r="AN296">
        <v>0</v>
      </c>
      <c r="AO296">
        <v>0</v>
      </c>
      <c r="AP296">
        <v>0</v>
      </c>
      <c r="AQ296">
        <v>0</v>
      </c>
      <c r="AR296">
        <v>0</v>
      </c>
      <c r="AS296" t="s">
        <v>3</v>
      </c>
      <c r="AT296">
        <v>0.1</v>
      </c>
      <c r="AU296" t="s">
        <v>3</v>
      </c>
      <c r="AV296">
        <v>0</v>
      </c>
      <c r="AW296">
        <v>1</v>
      </c>
      <c r="AX296">
        <v>-1</v>
      </c>
      <c r="AY296">
        <v>0</v>
      </c>
      <c r="AZ296">
        <v>0</v>
      </c>
      <c r="BA296" t="s">
        <v>3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Y296*Source!I249</f>
        <v>2E-3</v>
      </c>
      <c r="CY296">
        <f t="shared" si="41"/>
        <v>5115.96</v>
      </c>
      <c r="CZ296">
        <f t="shared" si="42"/>
        <v>1998.42</v>
      </c>
      <c r="DA296">
        <f t="shared" si="43"/>
        <v>2.56</v>
      </c>
      <c r="DB296">
        <f t="shared" si="39"/>
        <v>199.84</v>
      </c>
      <c r="DC296">
        <f t="shared" si="40"/>
        <v>0</v>
      </c>
    </row>
    <row r="297" spans="1:107">
      <c r="A297">
        <f>ROW(Source!A249)</f>
        <v>249</v>
      </c>
      <c r="B297">
        <v>35863109</v>
      </c>
      <c r="C297">
        <v>35866845</v>
      </c>
      <c r="D297">
        <v>29170678</v>
      </c>
      <c r="E297">
        <v>1</v>
      </c>
      <c r="F297">
        <v>1</v>
      </c>
      <c r="G297">
        <v>1</v>
      </c>
      <c r="H297">
        <v>3</v>
      </c>
      <c r="I297" t="s">
        <v>749</v>
      </c>
      <c r="J297" t="s">
        <v>750</v>
      </c>
      <c r="K297" t="s">
        <v>751</v>
      </c>
      <c r="L297">
        <v>1354</v>
      </c>
      <c r="N297">
        <v>1010</v>
      </c>
      <c r="O297" t="s">
        <v>237</v>
      </c>
      <c r="P297" t="s">
        <v>237</v>
      </c>
      <c r="Q297">
        <v>1</v>
      </c>
      <c r="W297">
        <v>0</v>
      </c>
      <c r="X297">
        <v>-808655695</v>
      </c>
      <c r="Y297">
        <v>102</v>
      </c>
      <c r="AA297">
        <v>0.69</v>
      </c>
      <c r="AB297">
        <v>0</v>
      </c>
      <c r="AC297">
        <v>0</v>
      </c>
      <c r="AD297">
        <v>0</v>
      </c>
      <c r="AE297">
        <v>0.28000000000000003</v>
      </c>
      <c r="AF297">
        <v>0</v>
      </c>
      <c r="AG297">
        <v>0</v>
      </c>
      <c r="AH297">
        <v>0</v>
      </c>
      <c r="AI297">
        <v>2.46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3</v>
      </c>
      <c r="AT297">
        <v>102</v>
      </c>
      <c r="AU297" t="s">
        <v>3</v>
      </c>
      <c r="AV297">
        <v>0</v>
      </c>
      <c r="AW297">
        <v>2</v>
      </c>
      <c r="AX297">
        <v>36144910</v>
      </c>
      <c r="AY297">
        <v>1</v>
      </c>
      <c r="AZ297">
        <v>0</v>
      </c>
      <c r="BA297">
        <v>285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Y297*Source!I249</f>
        <v>2.04</v>
      </c>
      <c r="CY297">
        <f t="shared" si="41"/>
        <v>0.69</v>
      </c>
      <c r="CZ297">
        <f t="shared" si="42"/>
        <v>0.28000000000000003</v>
      </c>
      <c r="DA297">
        <f t="shared" si="43"/>
        <v>2.46</v>
      </c>
      <c r="DB297">
        <f t="shared" si="39"/>
        <v>28.56</v>
      </c>
      <c r="DC297">
        <f t="shared" si="40"/>
        <v>0</v>
      </c>
    </row>
    <row r="298" spans="1:107">
      <c r="A298">
        <f>ROW(Source!A249)</f>
        <v>249</v>
      </c>
      <c r="B298">
        <v>35863109</v>
      </c>
      <c r="C298">
        <v>35866845</v>
      </c>
      <c r="D298">
        <v>29171808</v>
      </c>
      <c r="E298">
        <v>1</v>
      </c>
      <c r="F298">
        <v>1</v>
      </c>
      <c r="G298">
        <v>1</v>
      </c>
      <c r="H298">
        <v>3</v>
      </c>
      <c r="I298" t="s">
        <v>752</v>
      </c>
      <c r="J298" t="s">
        <v>753</v>
      </c>
      <c r="K298" t="s">
        <v>754</v>
      </c>
      <c r="L298">
        <v>1374</v>
      </c>
      <c r="N298">
        <v>1013</v>
      </c>
      <c r="O298" t="s">
        <v>755</v>
      </c>
      <c r="P298" t="s">
        <v>755</v>
      </c>
      <c r="Q298">
        <v>1</v>
      </c>
      <c r="W298">
        <v>0</v>
      </c>
      <c r="X298">
        <v>-915781824</v>
      </c>
      <c r="Y298">
        <v>6.05</v>
      </c>
      <c r="AA298">
        <v>1</v>
      </c>
      <c r="AB298">
        <v>0</v>
      </c>
      <c r="AC298">
        <v>0</v>
      </c>
      <c r="AD298">
        <v>0</v>
      </c>
      <c r="AE298">
        <v>1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3</v>
      </c>
      <c r="AT298">
        <v>6.05</v>
      </c>
      <c r="AU298" t="s">
        <v>3</v>
      </c>
      <c r="AV298">
        <v>0</v>
      </c>
      <c r="AW298">
        <v>2</v>
      </c>
      <c r="AX298">
        <v>36144911</v>
      </c>
      <c r="AY298">
        <v>1</v>
      </c>
      <c r="AZ298">
        <v>0</v>
      </c>
      <c r="BA298">
        <v>286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Y298*Source!I249</f>
        <v>0.121</v>
      </c>
      <c r="CY298">
        <f t="shared" si="41"/>
        <v>1</v>
      </c>
      <c r="CZ298">
        <f t="shared" si="42"/>
        <v>1</v>
      </c>
      <c r="DA298">
        <f t="shared" si="43"/>
        <v>1</v>
      </c>
      <c r="DB298">
        <f t="shared" si="39"/>
        <v>6.05</v>
      </c>
      <c r="DC298">
        <f t="shared" si="40"/>
        <v>0</v>
      </c>
    </row>
    <row r="299" spans="1:107">
      <c r="A299">
        <f>ROW(Source!A253)</f>
        <v>253</v>
      </c>
      <c r="B299">
        <v>35863109</v>
      </c>
      <c r="C299">
        <v>35866870</v>
      </c>
      <c r="D299">
        <v>29364679</v>
      </c>
      <c r="E299">
        <v>1</v>
      </c>
      <c r="F299">
        <v>1</v>
      </c>
      <c r="G299">
        <v>1</v>
      </c>
      <c r="H299">
        <v>1</v>
      </c>
      <c r="I299" t="s">
        <v>735</v>
      </c>
      <c r="J299" t="s">
        <v>3</v>
      </c>
      <c r="K299" t="s">
        <v>736</v>
      </c>
      <c r="L299">
        <v>1369</v>
      </c>
      <c r="N299">
        <v>1013</v>
      </c>
      <c r="O299" t="s">
        <v>561</v>
      </c>
      <c r="P299" t="s">
        <v>561</v>
      </c>
      <c r="Q299">
        <v>1</v>
      </c>
      <c r="W299">
        <v>0</v>
      </c>
      <c r="X299">
        <v>931378261</v>
      </c>
      <c r="Y299">
        <v>26.24</v>
      </c>
      <c r="AA299">
        <v>0</v>
      </c>
      <c r="AB299">
        <v>0</v>
      </c>
      <c r="AC299">
        <v>0</v>
      </c>
      <c r="AD299">
        <v>316.85000000000002</v>
      </c>
      <c r="AE299">
        <v>0</v>
      </c>
      <c r="AF299">
        <v>0</v>
      </c>
      <c r="AG299">
        <v>0</v>
      </c>
      <c r="AH299">
        <v>316.85000000000002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3</v>
      </c>
      <c r="AT299">
        <v>26.24</v>
      </c>
      <c r="AU299" t="s">
        <v>3</v>
      </c>
      <c r="AV299">
        <v>1</v>
      </c>
      <c r="AW299">
        <v>2</v>
      </c>
      <c r="AX299">
        <v>36144912</v>
      </c>
      <c r="AY299">
        <v>1</v>
      </c>
      <c r="AZ299">
        <v>0</v>
      </c>
      <c r="BA299">
        <v>287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Y299*Source!I253</f>
        <v>0.26239999999999997</v>
      </c>
      <c r="CY299">
        <f>AD299</f>
        <v>316.85000000000002</v>
      </c>
      <c r="CZ299">
        <f>AH299</f>
        <v>316.85000000000002</v>
      </c>
      <c r="DA299">
        <f>AL299</f>
        <v>1</v>
      </c>
      <c r="DB299">
        <f t="shared" si="39"/>
        <v>8314.14</v>
      </c>
      <c r="DC299">
        <f t="shared" si="40"/>
        <v>0</v>
      </c>
    </row>
    <row r="300" spans="1:107">
      <c r="A300">
        <f>ROW(Source!A253)</f>
        <v>253</v>
      </c>
      <c r="B300">
        <v>35863109</v>
      </c>
      <c r="C300">
        <v>35866870</v>
      </c>
      <c r="D300">
        <v>121548</v>
      </c>
      <c r="E300">
        <v>1</v>
      </c>
      <c r="F300">
        <v>1</v>
      </c>
      <c r="G300">
        <v>1</v>
      </c>
      <c r="H300">
        <v>1</v>
      </c>
      <c r="I300" t="s">
        <v>35</v>
      </c>
      <c r="J300" t="s">
        <v>3</v>
      </c>
      <c r="K300" t="s">
        <v>562</v>
      </c>
      <c r="L300">
        <v>608254</v>
      </c>
      <c r="N300">
        <v>1013</v>
      </c>
      <c r="O300" t="s">
        <v>563</v>
      </c>
      <c r="P300" t="s">
        <v>563</v>
      </c>
      <c r="Q300">
        <v>1</v>
      </c>
      <c r="W300">
        <v>0</v>
      </c>
      <c r="X300">
        <v>-185737400</v>
      </c>
      <c r="Y300">
        <v>0.03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0.03</v>
      </c>
      <c r="AU300" t="s">
        <v>3</v>
      </c>
      <c r="AV300">
        <v>2</v>
      </c>
      <c r="AW300">
        <v>2</v>
      </c>
      <c r="AX300">
        <v>36144913</v>
      </c>
      <c r="AY300">
        <v>1</v>
      </c>
      <c r="AZ300">
        <v>0</v>
      </c>
      <c r="BA300">
        <v>288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Y300*Source!I253</f>
        <v>2.9999999999999997E-4</v>
      </c>
      <c r="CY300">
        <f>AD300</f>
        <v>0</v>
      </c>
      <c r="CZ300">
        <f>AH300</f>
        <v>0</v>
      </c>
      <c r="DA300">
        <f>AL300</f>
        <v>1</v>
      </c>
      <c r="DB300">
        <f t="shared" si="39"/>
        <v>0</v>
      </c>
      <c r="DC300">
        <f t="shared" si="40"/>
        <v>0</v>
      </c>
    </row>
    <row r="301" spans="1:107">
      <c r="A301">
        <f>ROW(Source!A253)</f>
        <v>253</v>
      </c>
      <c r="B301">
        <v>35863109</v>
      </c>
      <c r="C301">
        <v>35866870</v>
      </c>
      <c r="D301">
        <v>29172362</v>
      </c>
      <c r="E301">
        <v>1</v>
      </c>
      <c r="F301">
        <v>1</v>
      </c>
      <c r="G301">
        <v>1</v>
      </c>
      <c r="H301">
        <v>2</v>
      </c>
      <c r="I301" t="s">
        <v>737</v>
      </c>
      <c r="J301" t="s">
        <v>738</v>
      </c>
      <c r="K301" t="s">
        <v>739</v>
      </c>
      <c r="L301">
        <v>1368</v>
      </c>
      <c r="N301">
        <v>1011</v>
      </c>
      <c r="O301" t="s">
        <v>567</v>
      </c>
      <c r="P301" t="s">
        <v>567</v>
      </c>
      <c r="Q301">
        <v>1</v>
      </c>
      <c r="W301">
        <v>0</v>
      </c>
      <c r="X301">
        <v>2071614860</v>
      </c>
      <c r="Y301">
        <v>0.03</v>
      </c>
      <c r="AA301">
        <v>0</v>
      </c>
      <c r="AB301">
        <v>1113.56</v>
      </c>
      <c r="AC301">
        <v>446.18</v>
      </c>
      <c r="AD301">
        <v>0</v>
      </c>
      <c r="AE301">
        <v>0</v>
      </c>
      <c r="AF301">
        <v>134.65</v>
      </c>
      <c r="AG301">
        <v>13.5</v>
      </c>
      <c r="AH301">
        <v>0</v>
      </c>
      <c r="AI301">
        <v>1</v>
      </c>
      <c r="AJ301">
        <v>8.27</v>
      </c>
      <c r="AK301">
        <v>33.049999999999997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0.03</v>
      </c>
      <c r="AU301" t="s">
        <v>3</v>
      </c>
      <c r="AV301">
        <v>0</v>
      </c>
      <c r="AW301">
        <v>2</v>
      </c>
      <c r="AX301">
        <v>36144914</v>
      </c>
      <c r="AY301">
        <v>1</v>
      </c>
      <c r="AZ301">
        <v>0</v>
      </c>
      <c r="BA301">
        <v>289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Y301*Source!I253</f>
        <v>2.9999999999999997E-4</v>
      </c>
      <c r="CY301">
        <f>AB301</f>
        <v>1113.56</v>
      </c>
      <c r="CZ301">
        <f>AF301</f>
        <v>134.65</v>
      </c>
      <c r="DA301">
        <f>AJ301</f>
        <v>8.27</v>
      </c>
      <c r="DB301">
        <f t="shared" si="39"/>
        <v>4.04</v>
      </c>
      <c r="DC301">
        <f t="shared" si="40"/>
        <v>0.41</v>
      </c>
    </row>
    <row r="302" spans="1:107">
      <c r="A302">
        <f>ROW(Source!A253)</f>
        <v>253</v>
      </c>
      <c r="B302">
        <v>35863109</v>
      </c>
      <c r="C302">
        <v>35866870</v>
      </c>
      <c r="D302">
        <v>29174913</v>
      </c>
      <c r="E302">
        <v>1</v>
      </c>
      <c r="F302">
        <v>1</v>
      </c>
      <c r="G302">
        <v>1</v>
      </c>
      <c r="H302">
        <v>2</v>
      </c>
      <c r="I302" t="s">
        <v>578</v>
      </c>
      <c r="J302" t="s">
        <v>579</v>
      </c>
      <c r="K302" t="s">
        <v>580</v>
      </c>
      <c r="L302">
        <v>1368</v>
      </c>
      <c r="N302">
        <v>1011</v>
      </c>
      <c r="O302" t="s">
        <v>567</v>
      </c>
      <c r="P302" t="s">
        <v>567</v>
      </c>
      <c r="Q302">
        <v>1</v>
      </c>
      <c r="W302">
        <v>0</v>
      </c>
      <c r="X302">
        <v>458544584</v>
      </c>
      <c r="Y302">
        <v>0.02</v>
      </c>
      <c r="AA302">
        <v>0</v>
      </c>
      <c r="AB302">
        <v>932.72</v>
      </c>
      <c r="AC302">
        <v>383.38</v>
      </c>
      <c r="AD302">
        <v>0</v>
      </c>
      <c r="AE302">
        <v>0</v>
      </c>
      <c r="AF302">
        <v>87.17</v>
      </c>
      <c r="AG302">
        <v>11.6</v>
      </c>
      <c r="AH302">
        <v>0</v>
      </c>
      <c r="AI302">
        <v>1</v>
      </c>
      <c r="AJ302">
        <v>10.7</v>
      </c>
      <c r="AK302">
        <v>33.049999999999997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0.02</v>
      </c>
      <c r="AU302" t="s">
        <v>3</v>
      </c>
      <c r="AV302">
        <v>0</v>
      </c>
      <c r="AW302">
        <v>2</v>
      </c>
      <c r="AX302">
        <v>36144915</v>
      </c>
      <c r="AY302">
        <v>1</v>
      </c>
      <c r="AZ302">
        <v>0</v>
      </c>
      <c r="BA302">
        <v>290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Y302*Source!I253</f>
        <v>2.0000000000000001E-4</v>
      </c>
      <c r="CY302">
        <f>AB302</f>
        <v>932.72</v>
      </c>
      <c r="CZ302">
        <f>AF302</f>
        <v>87.17</v>
      </c>
      <c r="DA302">
        <f>AJ302</f>
        <v>10.7</v>
      </c>
      <c r="DB302">
        <f t="shared" si="39"/>
        <v>1.74</v>
      </c>
      <c r="DC302">
        <f t="shared" si="40"/>
        <v>0.23</v>
      </c>
    </row>
    <row r="303" spans="1:107">
      <c r="A303">
        <f>ROW(Source!A253)</f>
        <v>253</v>
      </c>
      <c r="B303">
        <v>35863109</v>
      </c>
      <c r="C303">
        <v>35866870</v>
      </c>
      <c r="D303">
        <v>29149204</v>
      </c>
      <c r="E303">
        <v>1</v>
      </c>
      <c r="F303">
        <v>1</v>
      </c>
      <c r="G303">
        <v>1</v>
      </c>
      <c r="H303">
        <v>3</v>
      </c>
      <c r="I303" t="s">
        <v>746</v>
      </c>
      <c r="J303" t="s">
        <v>747</v>
      </c>
      <c r="K303" t="s">
        <v>748</v>
      </c>
      <c r="L303">
        <v>1348</v>
      </c>
      <c r="N303">
        <v>1009</v>
      </c>
      <c r="O303" t="s">
        <v>30</v>
      </c>
      <c r="P303" t="s">
        <v>30</v>
      </c>
      <c r="Q303">
        <v>1000</v>
      </c>
      <c r="W303">
        <v>0</v>
      </c>
      <c r="X303">
        <v>-1132764130</v>
      </c>
      <c r="Y303">
        <v>3.15E-3</v>
      </c>
      <c r="AA303">
        <v>4978.46</v>
      </c>
      <c r="AB303">
        <v>0</v>
      </c>
      <c r="AC303">
        <v>0</v>
      </c>
      <c r="AD303">
        <v>0</v>
      </c>
      <c r="AE303">
        <v>729.98</v>
      </c>
      <c r="AF303">
        <v>0</v>
      </c>
      <c r="AG303">
        <v>0</v>
      </c>
      <c r="AH303">
        <v>0</v>
      </c>
      <c r="AI303">
        <v>6.82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3</v>
      </c>
      <c r="AT303">
        <v>3.15E-3</v>
      </c>
      <c r="AU303" t="s">
        <v>3</v>
      </c>
      <c r="AV303">
        <v>0</v>
      </c>
      <c r="AW303">
        <v>2</v>
      </c>
      <c r="AX303">
        <v>36144916</v>
      </c>
      <c r="AY303">
        <v>1</v>
      </c>
      <c r="AZ303">
        <v>0</v>
      </c>
      <c r="BA303">
        <v>291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Y303*Source!I253</f>
        <v>3.15E-5</v>
      </c>
      <c r="CY303">
        <f>AA303</f>
        <v>4978.46</v>
      </c>
      <c r="CZ303">
        <f>AE303</f>
        <v>729.98</v>
      </c>
      <c r="DA303">
        <f>AI303</f>
        <v>6.82</v>
      </c>
      <c r="DB303">
        <f t="shared" si="39"/>
        <v>2.2999999999999998</v>
      </c>
      <c r="DC303">
        <f t="shared" si="40"/>
        <v>0</v>
      </c>
    </row>
    <row r="304" spans="1:107">
      <c r="A304">
        <f>ROW(Source!A253)</f>
        <v>253</v>
      </c>
      <c r="B304">
        <v>35863109</v>
      </c>
      <c r="C304">
        <v>35866870</v>
      </c>
      <c r="D304">
        <v>29156142</v>
      </c>
      <c r="E304">
        <v>1</v>
      </c>
      <c r="F304">
        <v>1</v>
      </c>
      <c r="G304">
        <v>1</v>
      </c>
      <c r="H304">
        <v>3</v>
      </c>
      <c r="I304" t="s">
        <v>230</v>
      </c>
      <c r="J304" t="s">
        <v>233</v>
      </c>
      <c r="K304" t="s">
        <v>231</v>
      </c>
      <c r="L304">
        <v>1356</v>
      </c>
      <c r="N304">
        <v>1010</v>
      </c>
      <c r="O304" t="s">
        <v>232</v>
      </c>
      <c r="P304" t="s">
        <v>232</v>
      </c>
      <c r="Q304">
        <v>1000</v>
      </c>
      <c r="W304">
        <v>0</v>
      </c>
      <c r="X304">
        <v>-1152774928</v>
      </c>
      <c r="Y304">
        <v>0.1</v>
      </c>
      <c r="AA304">
        <v>5115.96</v>
      </c>
      <c r="AB304">
        <v>0</v>
      </c>
      <c r="AC304">
        <v>0</v>
      </c>
      <c r="AD304">
        <v>0</v>
      </c>
      <c r="AE304">
        <v>1998.42</v>
      </c>
      <c r="AF304">
        <v>0</v>
      </c>
      <c r="AG304">
        <v>0</v>
      </c>
      <c r="AH304">
        <v>0</v>
      </c>
      <c r="AI304">
        <v>2.56</v>
      </c>
      <c r="AJ304">
        <v>1</v>
      </c>
      <c r="AK304">
        <v>1</v>
      </c>
      <c r="AL304">
        <v>1</v>
      </c>
      <c r="AN304">
        <v>0</v>
      </c>
      <c r="AO304">
        <v>0</v>
      </c>
      <c r="AP304">
        <v>0</v>
      </c>
      <c r="AQ304">
        <v>0</v>
      </c>
      <c r="AR304">
        <v>0</v>
      </c>
      <c r="AS304" t="s">
        <v>3</v>
      </c>
      <c r="AT304">
        <v>0.1</v>
      </c>
      <c r="AU304" t="s">
        <v>3</v>
      </c>
      <c r="AV304">
        <v>0</v>
      </c>
      <c r="AW304">
        <v>1</v>
      </c>
      <c r="AX304">
        <v>-1</v>
      </c>
      <c r="AY304">
        <v>0</v>
      </c>
      <c r="AZ304">
        <v>0</v>
      </c>
      <c r="BA304" t="s">
        <v>3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Y304*Source!I253</f>
        <v>1E-3</v>
      </c>
      <c r="CY304">
        <f>AA304</f>
        <v>5115.96</v>
      </c>
      <c r="CZ304">
        <f>AE304</f>
        <v>1998.42</v>
      </c>
      <c r="DA304">
        <f>AI304</f>
        <v>2.56</v>
      </c>
      <c r="DB304">
        <f t="shared" si="39"/>
        <v>199.84</v>
      </c>
      <c r="DC304">
        <f t="shared" si="40"/>
        <v>0</v>
      </c>
    </row>
    <row r="305" spans="1:107">
      <c r="A305">
        <f>ROW(Source!A253)</f>
        <v>253</v>
      </c>
      <c r="B305">
        <v>35863109</v>
      </c>
      <c r="C305">
        <v>35866870</v>
      </c>
      <c r="D305">
        <v>29170678</v>
      </c>
      <c r="E305">
        <v>1</v>
      </c>
      <c r="F305">
        <v>1</v>
      </c>
      <c r="G305">
        <v>1</v>
      </c>
      <c r="H305">
        <v>3</v>
      </c>
      <c r="I305" t="s">
        <v>749</v>
      </c>
      <c r="J305" t="s">
        <v>750</v>
      </c>
      <c r="K305" t="s">
        <v>751</v>
      </c>
      <c r="L305">
        <v>1354</v>
      </c>
      <c r="N305">
        <v>1010</v>
      </c>
      <c r="O305" t="s">
        <v>237</v>
      </c>
      <c r="P305" t="s">
        <v>237</v>
      </c>
      <c r="Q305">
        <v>1</v>
      </c>
      <c r="W305">
        <v>0</v>
      </c>
      <c r="X305">
        <v>-808655695</v>
      </c>
      <c r="Y305">
        <v>102</v>
      </c>
      <c r="AA305">
        <v>0.69</v>
      </c>
      <c r="AB305">
        <v>0</v>
      </c>
      <c r="AC305">
        <v>0</v>
      </c>
      <c r="AD305">
        <v>0</v>
      </c>
      <c r="AE305">
        <v>0.28000000000000003</v>
      </c>
      <c r="AF305">
        <v>0</v>
      </c>
      <c r="AG305">
        <v>0</v>
      </c>
      <c r="AH305">
        <v>0</v>
      </c>
      <c r="AI305">
        <v>2.46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3</v>
      </c>
      <c r="AT305">
        <v>102</v>
      </c>
      <c r="AU305" t="s">
        <v>3</v>
      </c>
      <c r="AV305">
        <v>0</v>
      </c>
      <c r="AW305">
        <v>2</v>
      </c>
      <c r="AX305">
        <v>36144917</v>
      </c>
      <c r="AY305">
        <v>1</v>
      </c>
      <c r="AZ305">
        <v>0</v>
      </c>
      <c r="BA305">
        <v>292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Y305*Source!I253</f>
        <v>1.02</v>
      </c>
      <c r="CY305">
        <f>AA305</f>
        <v>0.69</v>
      </c>
      <c r="CZ305">
        <f>AE305</f>
        <v>0.28000000000000003</v>
      </c>
      <c r="DA305">
        <f>AI305</f>
        <v>2.46</v>
      </c>
      <c r="DB305">
        <f t="shared" si="39"/>
        <v>28.56</v>
      </c>
      <c r="DC305">
        <f t="shared" si="40"/>
        <v>0</v>
      </c>
    </row>
    <row r="306" spans="1:107">
      <c r="A306">
        <f>ROW(Source!A253)</f>
        <v>253</v>
      </c>
      <c r="B306">
        <v>35863109</v>
      </c>
      <c r="C306">
        <v>35866870</v>
      </c>
      <c r="D306">
        <v>29169278</v>
      </c>
      <c r="E306">
        <v>1</v>
      </c>
      <c r="F306">
        <v>1</v>
      </c>
      <c r="G306">
        <v>1</v>
      </c>
      <c r="H306">
        <v>3</v>
      </c>
      <c r="I306" t="s">
        <v>249</v>
      </c>
      <c r="J306" t="s">
        <v>251</v>
      </c>
      <c r="K306" t="s">
        <v>250</v>
      </c>
      <c r="L306">
        <v>1354</v>
      </c>
      <c r="N306">
        <v>1010</v>
      </c>
      <c r="O306" t="s">
        <v>237</v>
      </c>
      <c r="P306" t="s">
        <v>237</v>
      </c>
      <c r="Q306">
        <v>1</v>
      </c>
      <c r="W306">
        <v>0</v>
      </c>
      <c r="X306">
        <v>-1190793685</v>
      </c>
      <c r="Y306">
        <v>100</v>
      </c>
      <c r="AA306">
        <v>76.47</v>
      </c>
      <c r="AB306">
        <v>0</v>
      </c>
      <c r="AC306">
        <v>0</v>
      </c>
      <c r="AD306">
        <v>0</v>
      </c>
      <c r="AE306">
        <v>8.81</v>
      </c>
      <c r="AF306">
        <v>0</v>
      </c>
      <c r="AG306">
        <v>0</v>
      </c>
      <c r="AH306">
        <v>0</v>
      </c>
      <c r="AI306">
        <v>8.68</v>
      </c>
      <c r="AJ306">
        <v>1</v>
      </c>
      <c r="AK306">
        <v>1</v>
      </c>
      <c r="AL306">
        <v>1</v>
      </c>
      <c r="AN306">
        <v>0</v>
      </c>
      <c r="AO306">
        <v>0</v>
      </c>
      <c r="AP306">
        <v>0</v>
      </c>
      <c r="AQ306">
        <v>0</v>
      </c>
      <c r="AR306">
        <v>0</v>
      </c>
      <c r="AS306" t="s">
        <v>3</v>
      </c>
      <c r="AT306">
        <v>100</v>
      </c>
      <c r="AU306" t="s">
        <v>3</v>
      </c>
      <c r="AV306">
        <v>0</v>
      </c>
      <c r="AW306">
        <v>1</v>
      </c>
      <c r="AX306">
        <v>-1</v>
      </c>
      <c r="AY306">
        <v>0</v>
      </c>
      <c r="AZ306">
        <v>0</v>
      </c>
      <c r="BA306" t="s">
        <v>3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Y306*Source!I253</f>
        <v>1</v>
      </c>
      <c r="CY306">
        <f>AA306</f>
        <v>76.47</v>
      </c>
      <c r="CZ306">
        <f>AE306</f>
        <v>8.81</v>
      </c>
      <c r="DA306">
        <f>AI306</f>
        <v>8.68</v>
      </c>
      <c r="DB306">
        <f t="shared" si="39"/>
        <v>881</v>
      </c>
      <c r="DC306">
        <f t="shared" si="40"/>
        <v>0</v>
      </c>
    </row>
    <row r="307" spans="1:107">
      <c r="A307">
        <f>ROW(Source!A253)</f>
        <v>253</v>
      </c>
      <c r="B307">
        <v>35863109</v>
      </c>
      <c r="C307">
        <v>35866870</v>
      </c>
      <c r="D307">
        <v>29171808</v>
      </c>
      <c r="E307">
        <v>1</v>
      </c>
      <c r="F307">
        <v>1</v>
      </c>
      <c r="G307">
        <v>1</v>
      </c>
      <c r="H307">
        <v>3</v>
      </c>
      <c r="I307" t="s">
        <v>752</v>
      </c>
      <c r="J307" t="s">
        <v>753</v>
      </c>
      <c r="K307" t="s">
        <v>754</v>
      </c>
      <c r="L307">
        <v>1374</v>
      </c>
      <c r="N307">
        <v>1013</v>
      </c>
      <c r="O307" t="s">
        <v>755</v>
      </c>
      <c r="P307" t="s">
        <v>755</v>
      </c>
      <c r="Q307">
        <v>1</v>
      </c>
      <c r="W307">
        <v>0</v>
      </c>
      <c r="X307">
        <v>-915781824</v>
      </c>
      <c r="Y307">
        <v>5.21</v>
      </c>
      <c r="AA307">
        <v>1</v>
      </c>
      <c r="AB307">
        <v>0</v>
      </c>
      <c r="AC307">
        <v>0</v>
      </c>
      <c r="AD307">
        <v>0</v>
      </c>
      <c r="AE307">
        <v>1</v>
      </c>
      <c r="AF307">
        <v>0</v>
      </c>
      <c r="AG307">
        <v>0</v>
      </c>
      <c r="AH307">
        <v>0</v>
      </c>
      <c r="AI307">
        <v>1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5.21</v>
      </c>
      <c r="AU307" t="s">
        <v>3</v>
      </c>
      <c r="AV307">
        <v>0</v>
      </c>
      <c r="AW307">
        <v>2</v>
      </c>
      <c r="AX307">
        <v>36144918</v>
      </c>
      <c r="AY307">
        <v>1</v>
      </c>
      <c r="AZ307">
        <v>0</v>
      </c>
      <c r="BA307">
        <v>293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Y307*Source!I253</f>
        <v>5.21E-2</v>
      </c>
      <c r="CY307">
        <f>AA307</f>
        <v>1</v>
      </c>
      <c r="CZ307">
        <f>AE307</f>
        <v>1</v>
      </c>
      <c r="DA307">
        <f>AI307</f>
        <v>1</v>
      </c>
      <c r="DB307">
        <f t="shared" si="39"/>
        <v>5.21</v>
      </c>
      <c r="DC307">
        <f t="shared" si="40"/>
        <v>0</v>
      </c>
    </row>
    <row r="308" spans="1:107">
      <c r="A308">
        <f>ROW(Source!A256)</f>
        <v>256</v>
      </c>
      <c r="B308">
        <v>35863109</v>
      </c>
      <c r="C308">
        <v>36127596</v>
      </c>
      <c r="D308">
        <v>18409850</v>
      </c>
      <c r="E308">
        <v>1</v>
      </c>
      <c r="F308">
        <v>1</v>
      </c>
      <c r="G308">
        <v>1</v>
      </c>
      <c r="H308">
        <v>1</v>
      </c>
      <c r="I308" t="s">
        <v>674</v>
      </c>
      <c r="J308" t="s">
        <v>3</v>
      </c>
      <c r="K308" t="s">
        <v>675</v>
      </c>
      <c r="L308">
        <v>1369</v>
      </c>
      <c r="N308">
        <v>1013</v>
      </c>
      <c r="O308" t="s">
        <v>561</v>
      </c>
      <c r="P308" t="s">
        <v>561</v>
      </c>
      <c r="Q308">
        <v>1</v>
      </c>
      <c r="W308">
        <v>0</v>
      </c>
      <c r="X308">
        <v>855544366</v>
      </c>
      <c r="Y308">
        <v>111.55</v>
      </c>
      <c r="AA308">
        <v>0</v>
      </c>
      <c r="AB308">
        <v>0</v>
      </c>
      <c r="AC308">
        <v>0</v>
      </c>
      <c r="AD308">
        <v>289.7</v>
      </c>
      <c r="AE308">
        <v>0</v>
      </c>
      <c r="AF308">
        <v>0</v>
      </c>
      <c r="AG308">
        <v>0</v>
      </c>
      <c r="AH308">
        <v>289.7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3</v>
      </c>
      <c r="AT308">
        <v>97</v>
      </c>
      <c r="AU308" t="s">
        <v>134</v>
      </c>
      <c r="AV308">
        <v>1</v>
      </c>
      <c r="AW308">
        <v>2</v>
      </c>
      <c r="AX308">
        <v>36127598</v>
      </c>
      <c r="AY308">
        <v>1</v>
      </c>
      <c r="AZ308">
        <v>0</v>
      </c>
      <c r="BA308">
        <v>294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Y308*Source!I256</f>
        <v>10.4857</v>
      </c>
      <c r="CY308">
        <f>AD308</f>
        <v>289.7</v>
      </c>
      <c r="CZ308">
        <f>AH308</f>
        <v>289.7</v>
      </c>
      <c r="DA308">
        <f>AL308</f>
        <v>1</v>
      </c>
      <c r="DB308">
        <f>ROUND((ROUND(AT308*CZ308,2)*1.15),2)</f>
        <v>32316.04</v>
      </c>
      <c r="DC308">
        <f>ROUND((ROUND(AT308*AG308,2)*1.15),2)</f>
        <v>0</v>
      </c>
    </row>
    <row r="309" spans="1:107">
      <c r="A309">
        <f>ROW(Source!A256)</f>
        <v>256</v>
      </c>
      <c r="B309">
        <v>35863109</v>
      </c>
      <c r="C309">
        <v>36127596</v>
      </c>
      <c r="D309">
        <v>29173472</v>
      </c>
      <c r="E309">
        <v>1</v>
      </c>
      <c r="F309">
        <v>1</v>
      </c>
      <c r="G309">
        <v>1</v>
      </c>
      <c r="H309">
        <v>2</v>
      </c>
      <c r="I309" t="s">
        <v>624</v>
      </c>
      <c r="J309" t="s">
        <v>625</v>
      </c>
      <c r="K309" t="s">
        <v>626</v>
      </c>
      <c r="L309">
        <v>1368</v>
      </c>
      <c r="N309">
        <v>1011</v>
      </c>
      <c r="O309" t="s">
        <v>567</v>
      </c>
      <c r="P309" t="s">
        <v>567</v>
      </c>
      <c r="Q309">
        <v>1</v>
      </c>
      <c r="W309">
        <v>0</v>
      </c>
      <c r="X309">
        <v>275932499</v>
      </c>
      <c r="Y309">
        <v>2.75</v>
      </c>
      <c r="AA309">
        <v>0</v>
      </c>
      <c r="AB309">
        <v>12.75</v>
      </c>
      <c r="AC309">
        <v>0</v>
      </c>
      <c r="AD309">
        <v>0</v>
      </c>
      <c r="AE309">
        <v>0</v>
      </c>
      <c r="AF309">
        <v>3</v>
      </c>
      <c r="AG309">
        <v>0</v>
      </c>
      <c r="AH309">
        <v>0</v>
      </c>
      <c r="AI309">
        <v>1</v>
      </c>
      <c r="AJ309">
        <v>4.25</v>
      </c>
      <c r="AK309">
        <v>33.049999999999997</v>
      </c>
      <c r="AL309">
        <v>1</v>
      </c>
      <c r="AN309">
        <v>0</v>
      </c>
      <c r="AO309">
        <v>1</v>
      </c>
      <c r="AP309">
        <v>1</v>
      </c>
      <c r="AQ309">
        <v>0</v>
      </c>
      <c r="AR309">
        <v>0</v>
      </c>
      <c r="AS309" t="s">
        <v>3</v>
      </c>
      <c r="AT309">
        <v>2.2000000000000002</v>
      </c>
      <c r="AU309" t="s">
        <v>133</v>
      </c>
      <c r="AV309">
        <v>0</v>
      </c>
      <c r="AW309">
        <v>2</v>
      </c>
      <c r="AX309">
        <v>36127599</v>
      </c>
      <c r="AY309">
        <v>1</v>
      </c>
      <c r="AZ309">
        <v>0</v>
      </c>
      <c r="BA309">
        <v>295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Y309*Source!I256</f>
        <v>0.25850000000000001</v>
      </c>
      <c r="CY309">
        <f>AB309</f>
        <v>12.75</v>
      </c>
      <c r="CZ309">
        <f>AF309</f>
        <v>3</v>
      </c>
      <c r="DA309">
        <f>AJ309</f>
        <v>4.25</v>
      </c>
      <c r="DB309">
        <f>ROUND((ROUND(AT309*CZ309,2)*1.25),2)</f>
        <v>8.25</v>
      </c>
      <c r="DC309">
        <f>ROUND((ROUND(AT309*AG309,2)*1.25),2)</f>
        <v>0</v>
      </c>
    </row>
    <row r="310" spans="1:107">
      <c r="A310">
        <f>ROW(Source!A256)</f>
        <v>256</v>
      </c>
      <c r="B310">
        <v>35863109</v>
      </c>
      <c r="C310">
        <v>36127596</v>
      </c>
      <c r="D310">
        <v>29174538</v>
      </c>
      <c r="E310">
        <v>1</v>
      </c>
      <c r="F310">
        <v>1</v>
      </c>
      <c r="G310">
        <v>1</v>
      </c>
      <c r="H310">
        <v>2</v>
      </c>
      <c r="I310" t="s">
        <v>676</v>
      </c>
      <c r="J310" t="s">
        <v>677</v>
      </c>
      <c r="K310" t="s">
        <v>678</v>
      </c>
      <c r="L310">
        <v>1368</v>
      </c>
      <c r="N310">
        <v>1011</v>
      </c>
      <c r="O310" t="s">
        <v>567</v>
      </c>
      <c r="P310" t="s">
        <v>567</v>
      </c>
      <c r="Q310">
        <v>1</v>
      </c>
      <c r="W310">
        <v>0</v>
      </c>
      <c r="X310">
        <v>1107538725</v>
      </c>
      <c r="Y310">
        <v>0.4</v>
      </c>
      <c r="AA310">
        <v>0</v>
      </c>
      <c r="AB310">
        <v>187.1</v>
      </c>
      <c r="AC310">
        <v>0</v>
      </c>
      <c r="AD310">
        <v>0</v>
      </c>
      <c r="AE310">
        <v>0</v>
      </c>
      <c r="AF310">
        <v>33.590000000000003</v>
      </c>
      <c r="AG310">
        <v>0</v>
      </c>
      <c r="AH310">
        <v>0</v>
      </c>
      <c r="AI310">
        <v>1</v>
      </c>
      <c r="AJ310">
        <v>5.57</v>
      </c>
      <c r="AK310">
        <v>33.049999999999997</v>
      </c>
      <c r="AL310">
        <v>1</v>
      </c>
      <c r="AN310">
        <v>0</v>
      </c>
      <c r="AO310">
        <v>1</v>
      </c>
      <c r="AP310">
        <v>1</v>
      </c>
      <c r="AQ310">
        <v>0</v>
      </c>
      <c r="AR310">
        <v>0</v>
      </c>
      <c r="AS310" t="s">
        <v>3</v>
      </c>
      <c r="AT310">
        <v>0.32</v>
      </c>
      <c r="AU310" t="s">
        <v>133</v>
      </c>
      <c r="AV310">
        <v>0</v>
      </c>
      <c r="AW310">
        <v>2</v>
      </c>
      <c r="AX310">
        <v>36127600</v>
      </c>
      <c r="AY310">
        <v>1</v>
      </c>
      <c r="AZ310">
        <v>0</v>
      </c>
      <c r="BA310">
        <v>296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Y310*Source!I256</f>
        <v>3.7600000000000001E-2</v>
      </c>
      <c r="CY310">
        <f>AB310</f>
        <v>187.1</v>
      </c>
      <c r="CZ310">
        <f>AF310</f>
        <v>33.590000000000003</v>
      </c>
      <c r="DA310">
        <f>AJ310</f>
        <v>5.57</v>
      </c>
      <c r="DB310">
        <f>ROUND((ROUND(AT310*CZ310,2)*1.25),2)</f>
        <v>13.44</v>
      </c>
      <c r="DC310">
        <f>ROUND((ROUND(AT310*AG310,2)*1.25),2)</f>
        <v>0</v>
      </c>
    </row>
    <row r="311" spans="1:107">
      <c r="A311">
        <f>ROW(Source!A256)</f>
        <v>256</v>
      </c>
      <c r="B311">
        <v>35863109</v>
      </c>
      <c r="C311">
        <v>36127596</v>
      </c>
      <c r="D311">
        <v>29174580</v>
      </c>
      <c r="E311">
        <v>1</v>
      </c>
      <c r="F311">
        <v>1</v>
      </c>
      <c r="G311">
        <v>1</v>
      </c>
      <c r="H311">
        <v>2</v>
      </c>
      <c r="I311" t="s">
        <v>679</v>
      </c>
      <c r="J311" t="s">
        <v>680</v>
      </c>
      <c r="K311" t="s">
        <v>681</v>
      </c>
      <c r="L311">
        <v>1368</v>
      </c>
      <c r="N311">
        <v>1011</v>
      </c>
      <c r="O311" t="s">
        <v>567</v>
      </c>
      <c r="P311" t="s">
        <v>567</v>
      </c>
      <c r="Q311">
        <v>1</v>
      </c>
      <c r="W311">
        <v>0</v>
      </c>
      <c r="X311">
        <v>-169468834</v>
      </c>
      <c r="Y311">
        <v>1.625</v>
      </c>
      <c r="AA311">
        <v>0</v>
      </c>
      <c r="AB311">
        <v>31.87</v>
      </c>
      <c r="AC311">
        <v>0</v>
      </c>
      <c r="AD311">
        <v>0</v>
      </c>
      <c r="AE311">
        <v>0</v>
      </c>
      <c r="AF311">
        <v>2.08</v>
      </c>
      <c r="AG311">
        <v>0</v>
      </c>
      <c r="AH311">
        <v>0</v>
      </c>
      <c r="AI311">
        <v>1</v>
      </c>
      <c r="AJ311">
        <v>15.32</v>
      </c>
      <c r="AK311">
        <v>33.049999999999997</v>
      </c>
      <c r="AL311">
        <v>1</v>
      </c>
      <c r="AN311">
        <v>0</v>
      </c>
      <c r="AO311">
        <v>1</v>
      </c>
      <c r="AP311">
        <v>1</v>
      </c>
      <c r="AQ311">
        <v>0</v>
      </c>
      <c r="AR311">
        <v>0</v>
      </c>
      <c r="AS311" t="s">
        <v>3</v>
      </c>
      <c r="AT311">
        <v>1.3</v>
      </c>
      <c r="AU311" t="s">
        <v>133</v>
      </c>
      <c r="AV311">
        <v>0</v>
      </c>
      <c r="AW311">
        <v>2</v>
      </c>
      <c r="AX311">
        <v>36127601</v>
      </c>
      <c r="AY311">
        <v>1</v>
      </c>
      <c r="AZ311">
        <v>0</v>
      </c>
      <c r="BA311">
        <v>297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Y311*Source!I256</f>
        <v>0.15275</v>
      </c>
      <c r="CY311">
        <f>AB311</f>
        <v>31.87</v>
      </c>
      <c r="CZ311">
        <f>AF311</f>
        <v>2.08</v>
      </c>
      <c r="DA311">
        <f>AJ311</f>
        <v>15.32</v>
      </c>
      <c r="DB311">
        <f>ROUND((ROUND(AT311*CZ311,2)*1.25),2)</f>
        <v>3.38</v>
      </c>
      <c r="DC311">
        <f>ROUND((ROUND(AT311*AG311,2)*1.25),2)</f>
        <v>0</v>
      </c>
    </row>
    <row r="312" spans="1:107">
      <c r="A312">
        <f>ROW(Source!A256)</f>
        <v>256</v>
      </c>
      <c r="B312">
        <v>35863109</v>
      </c>
      <c r="C312">
        <v>36127596</v>
      </c>
      <c r="D312">
        <v>29109354</v>
      </c>
      <c r="E312">
        <v>1</v>
      </c>
      <c r="F312">
        <v>1</v>
      </c>
      <c r="G312">
        <v>1</v>
      </c>
      <c r="H312">
        <v>3</v>
      </c>
      <c r="I312" t="s">
        <v>685</v>
      </c>
      <c r="J312" t="s">
        <v>686</v>
      </c>
      <c r="K312" t="s">
        <v>687</v>
      </c>
      <c r="L312">
        <v>1346</v>
      </c>
      <c r="N312">
        <v>1009</v>
      </c>
      <c r="O312" t="s">
        <v>160</v>
      </c>
      <c r="P312" t="s">
        <v>160</v>
      </c>
      <c r="Q312">
        <v>1</v>
      </c>
      <c r="W312">
        <v>0</v>
      </c>
      <c r="X312">
        <v>-882693383</v>
      </c>
      <c r="Y312">
        <v>10</v>
      </c>
      <c r="AA312">
        <v>64.010000000000005</v>
      </c>
      <c r="AB312">
        <v>0</v>
      </c>
      <c r="AC312">
        <v>0</v>
      </c>
      <c r="AD312">
        <v>0</v>
      </c>
      <c r="AE312">
        <v>46.72</v>
      </c>
      <c r="AF312">
        <v>0</v>
      </c>
      <c r="AG312">
        <v>0</v>
      </c>
      <c r="AH312">
        <v>0</v>
      </c>
      <c r="AI312">
        <v>1.37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1</v>
      </c>
      <c r="AQ312">
        <v>0</v>
      </c>
      <c r="AR312">
        <v>0</v>
      </c>
      <c r="AS312" t="s">
        <v>3</v>
      </c>
      <c r="AT312">
        <v>10</v>
      </c>
      <c r="AU312" t="s">
        <v>3</v>
      </c>
      <c r="AV312">
        <v>0</v>
      </c>
      <c r="AW312">
        <v>2</v>
      </c>
      <c r="AX312">
        <v>36127602</v>
      </c>
      <c r="AY312">
        <v>1</v>
      </c>
      <c r="AZ312">
        <v>0</v>
      </c>
      <c r="BA312">
        <v>298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Y312*Source!I256</f>
        <v>0.94</v>
      </c>
      <c r="CY312">
        <f t="shared" ref="CY312:CY327" si="44">AA312</f>
        <v>64.010000000000005</v>
      </c>
      <c r="CZ312">
        <f t="shared" ref="CZ312:CZ327" si="45">AE312</f>
        <v>46.72</v>
      </c>
      <c r="DA312">
        <f t="shared" ref="DA312:DA327" si="46">AI312</f>
        <v>1.37</v>
      </c>
      <c r="DB312">
        <f t="shared" ref="DB312:DB343" si="47">ROUND(ROUND(AT312*CZ312,2),2)</f>
        <v>467.2</v>
      </c>
      <c r="DC312">
        <f t="shared" ref="DC312:DC343" si="48">ROUND(ROUND(AT312*AG312,2),2)</f>
        <v>0</v>
      </c>
    </row>
    <row r="313" spans="1:107">
      <c r="A313">
        <f>ROW(Source!A256)</f>
        <v>256</v>
      </c>
      <c r="B313">
        <v>35863109</v>
      </c>
      <c r="C313">
        <v>36127596</v>
      </c>
      <c r="D313">
        <v>29109781</v>
      </c>
      <c r="E313">
        <v>1</v>
      </c>
      <c r="F313">
        <v>1</v>
      </c>
      <c r="G313">
        <v>1</v>
      </c>
      <c r="H313">
        <v>3</v>
      </c>
      <c r="I313" t="s">
        <v>691</v>
      </c>
      <c r="J313" t="s">
        <v>692</v>
      </c>
      <c r="K313" t="s">
        <v>693</v>
      </c>
      <c r="L313">
        <v>1346</v>
      </c>
      <c r="N313">
        <v>1009</v>
      </c>
      <c r="O313" t="s">
        <v>160</v>
      </c>
      <c r="P313" t="s">
        <v>160</v>
      </c>
      <c r="Q313">
        <v>1</v>
      </c>
      <c r="W313">
        <v>0</v>
      </c>
      <c r="X313">
        <v>-306339415</v>
      </c>
      <c r="Y313">
        <v>4</v>
      </c>
      <c r="AA313">
        <v>60.38</v>
      </c>
      <c r="AB313">
        <v>0</v>
      </c>
      <c r="AC313">
        <v>0</v>
      </c>
      <c r="AD313">
        <v>0</v>
      </c>
      <c r="AE313">
        <v>11.12</v>
      </c>
      <c r="AF313">
        <v>0</v>
      </c>
      <c r="AG313">
        <v>0</v>
      </c>
      <c r="AH313">
        <v>0</v>
      </c>
      <c r="AI313">
        <v>5.43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1</v>
      </c>
      <c r="AQ313">
        <v>0</v>
      </c>
      <c r="AR313">
        <v>0</v>
      </c>
      <c r="AS313" t="s">
        <v>3</v>
      </c>
      <c r="AT313">
        <v>4</v>
      </c>
      <c r="AU313" t="s">
        <v>3</v>
      </c>
      <c r="AV313">
        <v>0</v>
      </c>
      <c r="AW313">
        <v>2</v>
      </c>
      <c r="AX313">
        <v>36127603</v>
      </c>
      <c r="AY313">
        <v>1</v>
      </c>
      <c r="AZ313">
        <v>0</v>
      </c>
      <c r="BA313">
        <v>299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Y313*Source!I256</f>
        <v>0.376</v>
      </c>
      <c r="CY313">
        <f t="shared" si="44"/>
        <v>60.38</v>
      </c>
      <c r="CZ313">
        <f t="shared" si="45"/>
        <v>11.12</v>
      </c>
      <c r="DA313">
        <f t="shared" si="46"/>
        <v>5.43</v>
      </c>
      <c r="DB313">
        <f t="shared" si="47"/>
        <v>44.48</v>
      </c>
      <c r="DC313">
        <f t="shared" si="48"/>
        <v>0</v>
      </c>
    </row>
    <row r="314" spans="1:107">
      <c r="A314">
        <f>ROW(Source!A256)</f>
        <v>256</v>
      </c>
      <c r="B314">
        <v>35863109</v>
      </c>
      <c r="C314">
        <v>36127596</v>
      </c>
      <c r="D314">
        <v>29109782</v>
      </c>
      <c r="E314">
        <v>1</v>
      </c>
      <c r="F314">
        <v>1</v>
      </c>
      <c r="G314">
        <v>1</v>
      </c>
      <c r="H314">
        <v>3</v>
      </c>
      <c r="I314" t="s">
        <v>694</v>
      </c>
      <c r="J314" t="s">
        <v>695</v>
      </c>
      <c r="K314" t="s">
        <v>696</v>
      </c>
      <c r="L314">
        <v>1346</v>
      </c>
      <c r="N314">
        <v>1009</v>
      </c>
      <c r="O314" t="s">
        <v>160</v>
      </c>
      <c r="P314" t="s">
        <v>160</v>
      </c>
      <c r="Q314">
        <v>1</v>
      </c>
      <c r="W314">
        <v>0</v>
      </c>
      <c r="X314">
        <v>-71279152</v>
      </c>
      <c r="Y314">
        <v>42</v>
      </c>
      <c r="AA314">
        <v>16.309999999999999</v>
      </c>
      <c r="AB314">
        <v>0</v>
      </c>
      <c r="AC314">
        <v>0</v>
      </c>
      <c r="AD314">
        <v>0</v>
      </c>
      <c r="AE314">
        <v>4.3600000000000003</v>
      </c>
      <c r="AF314">
        <v>0</v>
      </c>
      <c r="AG314">
        <v>0</v>
      </c>
      <c r="AH314">
        <v>0</v>
      </c>
      <c r="AI314">
        <v>3.74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3</v>
      </c>
      <c r="AT314">
        <v>42</v>
      </c>
      <c r="AU314" t="s">
        <v>3</v>
      </c>
      <c r="AV314">
        <v>0</v>
      </c>
      <c r="AW314">
        <v>2</v>
      </c>
      <c r="AX314">
        <v>36127604</v>
      </c>
      <c r="AY314">
        <v>1</v>
      </c>
      <c r="AZ314">
        <v>0</v>
      </c>
      <c r="BA314">
        <v>300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Y314*Source!I256</f>
        <v>3.948</v>
      </c>
      <c r="CY314">
        <f t="shared" si="44"/>
        <v>16.309999999999999</v>
      </c>
      <c r="CZ314">
        <f t="shared" si="45"/>
        <v>4.3600000000000003</v>
      </c>
      <c r="DA314">
        <f t="shared" si="46"/>
        <v>3.74</v>
      </c>
      <c r="DB314">
        <f t="shared" si="47"/>
        <v>183.12</v>
      </c>
      <c r="DC314">
        <f t="shared" si="48"/>
        <v>0</v>
      </c>
    </row>
    <row r="315" spans="1:107">
      <c r="A315">
        <f>ROW(Source!A256)</f>
        <v>256</v>
      </c>
      <c r="B315">
        <v>35863109</v>
      </c>
      <c r="C315">
        <v>36127596</v>
      </c>
      <c r="D315">
        <v>29110699</v>
      </c>
      <c r="E315">
        <v>1</v>
      </c>
      <c r="F315">
        <v>1</v>
      </c>
      <c r="G315">
        <v>1</v>
      </c>
      <c r="H315">
        <v>3</v>
      </c>
      <c r="I315" t="s">
        <v>697</v>
      </c>
      <c r="J315" t="s">
        <v>698</v>
      </c>
      <c r="K315" t="s">
        <v>699</v>
      </c>
      <c r="L315">
        <v>1301</v>
      </c>
      <c r="N315">
        <v>1003</v>
      </c>
      <c r="O315" t="s">
        <v>142</v>
      </c>
      <c r="P315" t="s">
        <v>142</v>
      </c>
      <c r="Q315">
        <v>1</v>
      </c>
      <c r="W315">
        <v>0</v>
      </c>
      <c r="X315">
        <v>1063889258</v>
      </c>
      <c r="Y315">
        <v>68</v>
      </c>
      <c r="AA315">
        <v>1.24</v>
      </c>
      <c r="AB315">
        <v>0</v>
      </c>
      <c r="AC315">
        <v>0</v>
      </c>
      <c r="AD315">
        <v>0</v>
      </c>
      <c r="AE315">
        <v>0.17</v>
      </c>
      <c r="AF315">
        <v>0</v>
      </c>
      <c r="AG315">
        <v>0</v>
      </c>
      <c r="AH315">
        <v>0</v>
      </c>
      <c r="AI315">
        <v>7.29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3</v>
      </c>
      <c r="AT315">
        <v>68</v>
      </c>
      <c r="AU315" t="s">
        <v>3</v>
      </c>
      <c r="AV315">
        <v>0</v>
      </c>
      <c r="AW315">
        <v>2</v>
      </c>
      <c r="AX315">
        <v>36127605</v>
      </c>
      <c r="AY315">
        <v>1</v>
      </c>
      <c r="AZ315">
        <v>0</v>
      </c>
      <c r="BA315">
        <v>301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Y315*Source!I256</f>
        <v>6.3920000000000003</v>
      </c>
      <c r="CY315">
        <f t="shared" si="44"/>
        <v>1.24</v>
      </c>
      <c r="CZ315">
        <f t="shared" si="45"/>
        <v>0.17</v>
      </c>
      <c r="DA315">
        <f t="shared" si="46"/>
        <v>7.29</v>
      </c>
      <c r="DB315">
        <f t="shared" si="47"/>
        <v>11.56</v>
      </c>
      <c r="DC315">
        <f t="shared" si="48"/>
        <v>0</v>
      </c>
    </row>
    <row r="316" spans="1:107">
      <c r="A316">
        <f>ROW(Source!A256)</f>
        <v>256</v>
      </c>
      <c r="B316">
        <v>35863109</v>
      </c>
      <c r="C316">
        <v>36127596</v>
      </c>
      <c r="D316">
        <v>29110797</v>
      </c>
      <c r="E316">
        <v>1</v>
      </c>
      <c r="F316">
        <v>1</v>
      </c>
      <c r="G316">
        <v>1</v>
      </c>
      <c r="H316">
        <v>3</v>
      </c>
      <c r="I316" t="s">
        <v>700</v>
      </c>
      <c r="J316" t="s">
        <v>701</v>
      </c>
      <c r="K316" t="s">
        <v>702</v>
      </c>
      <c r="L316">
        <v>1301</v>
      </c>
      <c r="N316">
        <v>1003</v>
      </c>
      <c r="O316" t="s">
        <v>142</v>
      </c>
      <c r="P316" t="s">
        <v>142</v>
      </c>
      <c r="Q316">
        <v>1</v>
      </c>
      <c r="W316">
        <v>0</v>
      </c>
      <c r="X316">
        <v>1919953005</v>
      </c>
      <c r="Y316">
        <v>135</v>
      </c>
      <c r="AA316">
        <v>15.5</v>
      </c>
      <c r="AB316">
        <v>0</v>
      </c>
      <c r="AC316">
        <v>0</v>
      </c>
      <c r="AD316">
        <v>0</v>
      </c>
      <c r="AE316">
        <v>1.74</v>
      </c>
      <c r="AF316">
        <v>0</v>
      </c>
      <c r="AG316">
        <v>0</v>
      </c>
      <c r="AH316">
        <v>0</v>
      </c>
      <c r="AI316">
        <v>8.91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1</v>
      </c>
      <c r="AQ316">
        <v>0</v>
      </c>
      <c r="AR316">
        <v>0</v>
      </c>
      <c r="AS316" t="s">
        <v>3</v>
      </c>
      <c r="AT316">
        <v>135</v>
      </c>
      <c r="AU316" t="s">
        <v>3</v>
      </c>
      <c r="AV316">
        <v>0</v>
      </c>
      <c r="AW316">
        <v>2</v>
      </c>
      <c r="AX316">
        <v>36127606</v>
      </c>
      <c r="AY316">
        <v>1</v>
      </c>
      <c r="AZ316">
        <v>0</v>
      </c>
      <c r="BA316">
        <v>302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Y316*Source!I256</f>
        <v>12.69</v>
      </c>
      <c r="CY316">
        <f t="shared" si="44"/>
        <v>15.5</v>
      </c>
      <c r="CZ316">
        <f t="shared" si="45"/>
        <v>1.74</v>
      </c>
      <c r="DA316">
        <f t="shared" si="46"/>
        <v>8.91</v>
      </c>
      <c r="DB316">
        <f t="shared" si="47"/>
        <v>234.9</v>
      </c>
      <c r="DC316">
        <f t="shared" si="48"/>
        <v>0</v>
      </c>
    </row>
    <row r="317" spans="1:107">
      <c r="A317">
        <f>ROW(Source!A256)</f>
        <v>256</v>
      </c>
      <c r="B317">
        <v>35863109</v>
      </c>
      <c r="C317">
        <v>36127596</v>
      </c>
      <c r="D317">
        <v>29110813</v>
      </c>
      <c r="E317">
        <v>1</v>
      </c>
      <c r="F317">
        <v>1</v>
      </c>
      <c r="G317">
        <v>1</v>
      </c>
      <c r="H317">
        <v>3</v>
      </c>
      <c r="I317" t="s">
        <v>756</v>
      </c>
      <c r="J317" t="s">
        <v>757</v>
      </c>
      <c r="K317" t="s">
        <v>758</v>
      </c>
      <c r="L317">
        <v>1301</v>
      </c>
      <c r="N317">
        <v>1003</v>
      </c>
      <c r="O317" t="s">
        <v>142</v>
      </c>
      <c r="P317" t="s">
        <v>142</v>
      </c>
      <c r="Q317">
        <v>1</v>
      </c>
      <c r="W317">
        <v>0</v>
      </c>
      <c r="X317">
        <v>-32754974</v>
      </c>
      <c r="Y317">
        <v>135</v>
      </c>
      <c r="AA317">
        <v>3</v>
      </c>
      <c r="AB317">
        <v>0</v>
      </c>
      <c r="AC317">
        <v>0</v>
      </c>
      <c r="AD317">
        <v>0</v>
      </c>
      <c r="AE317">
        <v>0.39</v>
      </c>
      <c r="AF317">
        <v>0</v>
      </c>
      <c r="AG317">
        <v>0</v>
      </c>
      <c r="AH317">
        <v>0</v>
      </c>
      <c r="AI317">
        <v>7.69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1</v>
      </c>
      <c r="AQ317">
        <v>0</v>
      </c>
      <c r="AR317">
        <v>0</v>
      </c>
      <c r="AS317" t="s">
        <v>3</v>
      </c>
      <c r="AT317">
        <v>135</v>
      </c>
      <c r="AU317" t="s">
        <v>3</v>
      </c>
      <c r="AV317">
        <v>0</v>
      </c>
      <c r="AW317">
        <v>2</v>
      </c>
      <c r="AX317">
        <v>36127607</v>
      </c>
      <c r="AY317">
        <v>1</v>
      </c>
      <c r="AZ317">
        <v>0</v>
      </c>
      <c r="BA317">
        <v>303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Y317*Source!I256</f>
        <v>12.69</v>
      </c>
      <c r="CY317">
        <f t="shared" si="44"/>
        <v>3</v>
      </c>
      <c r="CZ317">
        <f t="shared" si="45"/>
        <v>0.39</v>
      </c>
      <c r="DA317">
        <f t="shared" si="46"/>
        <v>7.69</v>
      </c>
      <c r="DB317">
        <f t="shared" si="47"/>
        <v>52.65</v>
      </c>
      <c r="DC317">
        <f t="shared" si="48"/>
        <v>0</v>
      </c>
    </row>
    <row r="318" spans="1:107">
      <c r="A318">
        <f>ROW(Source!A256)</f>
        <v>256</v>
      </c>
      <c r="B318">
        <v>35863109</v>
      </c>
      <c r="C318">
        <v>36127596</v>
      </c>
      <c r="D318">
        <v>29111455</v>
      </c>
      <c r="E318">
        <v>1</v>
      </c>
      <c r="F318">
        <v>1</v>
      </c>
      <c r="G318">
        <v>1</v>
      </c>
      <c r="H318">
        <v>3</v>
      </c>
      <c r="I318" t="s">
        <v>706</v>
      </c>
      <c r="J318" t="s">
        <v>707</v>
      </c>
      <c r="K318" t="s">
        <v>708</v>
      </c>
      <c r="L318">
        <v>1327</v>
      </c>
      <c r="N318">
        <v>1005</v>
      </c>
      <c r="O318" t="s">
        <v>155</v>
      </c>
      <c r="P318" t="s">
        <v>155</v>
      </c>
      <c r="Q318">
        <v>1</v>
      </c>
      <c r="W318">
        <v>0</v>
      </c>
      <c r="X318">
        <v>-1126346608</v>
      </c>
      <c r="Y318">
        <v>111</v>
      </c>
      <c r="AA318">
        <v>73.790000000000006</v>
      </c>
      <c r="AB318">
        <v>0</v>
      </c>
      <c r="AC318">
        <v>0</v>
      </c>
      <c r="AD318">
        <v>0</v>
      </c>
      <c r="AE318">
        <v>15.06</v>
      </c>
      <c r="AF318">
        <v>0</v>
      </c>
      <c r="AG318">
        <v>0</v>
      </c>
      <c r="AH318">
        <v>0</v>
      </c>
      <c r="AI318">
        <v>4.9000000000000004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1</v>
      </c>
      <c r="AQ318">
        <v>0</v>
      </c>
      <c r="AR318">
        <v>0</v>
      </c>
      <c r="AS318" t="s">
        <v>3</v>
      </c>
      <c r="AT318">
        <v>111</v>
      </c>
      <c r="AU318" t="s">
        <v>3</v>
      </c>
      <c r="AV318">
        <v>0</v>
      </c>
      <c r="AW318">
        <v>2</v>
      </c>
      <c r="AX318">
        <v>36127608</v>
      </c>
      <c r="AY318">
        <v>1</v>
      </c>
      <c r="AZ318">
        <v>0</v>
      </c>
      <c r="BA318">
        <v>304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Y318*Source!I256</f>
        <v>10.433999999999999</v>
      </c>
      <c r="CY318">
        <f t="shared" si="44"/>
        <v>73.790000000000006</v>
      </c>
      <c r="CZ318">
        <f t="shared" si="45"/>
        <v>15.06</v>
      </c>
      <c r="DA318">
        <f t="shared" si="46"/>
        <v>4.9000000000000004</v>
      </c>
      <c r="DB318">
        <f t="shared" si="47"/>
        <v>1671.66</v>
      </c>
      <c r="DC318">
        <f t="shared" si="48"/>
        <v>0</v>
      </c>
    </row>
    <row r="319" spans="1:107">
      <c r="A319">
        <f>ROW(Source!A256)</f>
        <v>256</v>
      </c>
      <c r="B319">
        <v>35863109</v>
      </c>
      <c r="C319">
        <v>36127596</v>
      </c>
      <c r="D319">
        <v>29114731</v>
      </c>
      <c r="E319">
        <v>1</v>
      </c>
      <c r="F319">
        <v>1</v>
      </c>
      <c r="G319">
        <v>1</v>
      </c>
      <c r="H319">
        <v>3</v>
      </c>
      <c r="I319" t="s">
        <v>759</v>
      </c>
      <c r="J319" t="s">
        <v>760</v>
      </c>
      <c r="K319" t="s">
        <v>761</v>
      </c>
      <c r="L319">
        <v>1354</v>
      </c>
      <c r="N319">
        <v>1010</v>
      </c>
      <c r="O319" t="s">
        <v>237</v>
      </c>
      <c r="P319" t="s">
        <v>237</v>
      </c>
      <c r="Q319">
        <v>1</v>
      </c>
      <c r="W319">
        <v>0</v>
      </c>
      <c r="X319">
        <v>-1463139681</v>
      </c>
      <c r="Y319">
        <v>368</v>
      </c>
      <c r="AA319">
        <v>0.22</v>
      </c>
      <c r="AB319">
        <v>0</v>
      </c>
      <c r="AC319">
        <v>0</v>
      </c>
      <c r="AD319">
        <v>0</v>
      </c>
      <c r="AE319">
        <v>0.02</v>
      </c>
      <c r="AF319">
        <v>0</v>
      </c>
      <c r="AG319">
        <v>0</v>
      </c>
      <c r="AH319">
        <v>0</v>
      </c>
      <c r="AI319">
        <v>10.89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1</v>
      </c>
      <c r="AQ319">
        <v>0</v>
      </c>
      <c r="AR319">
        <v>0</v>
      </c>
      <c r="AS319" t="s">
        <v>3</v>
      </c>
      <c r="AT319">
        <v>368</v>
      </c>
      <c r="AU319" t="s">
        <v>3</v>
      </c>
      <c r="AV319">
        <v>0</v>
      </c>
      <c r="AW319">
        <v>2</v>
      </c>
      <c r="AX319">
        <v>36127609</v>
      </c>
      <c r="AY319">
        <v>1</v>
      </c>
      <c r="AZ319">
        <v>0</v>
      </c>
      <c r="BA319">
        <v>305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Y319*Source!I256</f>
        <v>34.591999999999999</v>
      </c>
      <c r="CY319">
        <f t="shared" si="44"/>
        <v>0.22</v>
      </c>
      <c r="CZ319">
        <f t="shared" si="45"/>
        <v>0.02</v>
      </c>
      <c r="DA319">
        <f t="shared" si="46"/>
        <v>10.89</v>
      </c>
      <c r="DB319">
        <f t="shared" si="47"/>
        <v>7.36</v>
      </c>
      <c r="DC319">
        <f t="shared" si="48"/>
        <v>0</v>
      </c>
    </row>
    <row r="320" spans="1:107">
      <c r="A320">
        <f>ROW(Source!A256)</f>
        <v>256</v>
      </c>
      <c r="B320">
        <v>35863109</v>
      </c>
      <c r="C320">
        <v>36127596</v>
      </c>
      <c r="D320">
        <v>29114733</v>
      </c>
      <c r="E320">
        <v>1</v>
      </c>
      <c r="F320">
        <v>1</v>
      </c>
      <c r="G320">
        <v>1</v>
      </c>
      <c r="H320">
        <v>3</v>
      </c>
      <c r="I320" t="s">
        <v>709</v>
      </c>
      <c r="J320" t="s">
        <v>710</v>
      </c>
      <c r="K320" t="s">
        <v>711</v>
      </c>
      <c r="L320">
        <v>1354</v>
      </c>
      <c r="N320">
        <v>1010</v>
      </c>
      <c r="O320" t="s">
        <v>237</v>
      </c>
      <c r="P320" t="s">
        <v>237</v>
      </c>
      <c r="Q320">
        <v>1</v>
      </c>
      <c r="W320">
        <v>0</v>
      </c>
      <c r="X320">
        <v>-1352915271</v>
      </c>
      <c r="Y320">
        <v>2221</v>
      </c>
      <c r="AA320">
        <v>0.3</v>
      </c>
      <c r="AB320">
        <v>0</v>
      </c>
      <c r="AC320">
        <v>0</v>
      </c>
      <c r="AD320">
        <v>0</v>
      </c>
      <c r="AE320">
        <v>0.02</v>
      </c>
      <c r="AF320">
        <v>0</v>
      </c>
      <c r="AG320">
        <v>0</v>
      </c>
      <c r="AH320">
        <v>0</v>
      </c>
      <c r="AI320">
        <v>14.91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1</v>
      </c>
      <c r="AQ320">
        <v>0</v>
      </c>
      <c r="AR320">
        <v>0</v>
      </c>
      <c r="AS320" t="s">
        <v>3</v>
      </c>
      <c r="AT320">
        <v>2221</v>
      </c>
      <c r="AU320" t="s">
        <v>3</v>
      </c>
      <c r="AV320">
        <v>0</v>
      </c>
      <c r="AW320">
        <v>2</v>
      </c>
      <c r="AX320">
        <v>36127610</v>
      </c>
      <c r="AY320">
        <v>1</v>
      </c>
      <c r="AZ320">
        <v>0</v>
      </c>
      <c r="BA320">
        <v>306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Y320*Source!I256</f>
        <v>208.774</v>
      </c>
      <c r="CY320">
        <f t="shared" si="44"/>
        <v>0.3</v>
      </c>
      <c r="CZ320">
        <f t="shared" si="45"/>
        <v>0.02</v>
      </c>
      <c r="DA320">
        <f t="shared" si="46"/>
        <v>14.91</v>
      </c>
      <c r="DB320">
        <f t="shared" si="47"/>
        <v>44.42</v>
      </c>
      <c r="DC320">
        <f t="shared" si="48"/>
        <v>0</v>
      </c>
    </row>
    <row r="321" spans="1:107">
      <c r="A321">
        <f>ROW(Source!A256)</f>
        <v>256</v>
      </c>
      <c r="B321">
        <v>35863109</v>
      </c>
      <c r="C321">
        <v>36127596</v>
      </c>
      <c r="D321">
        <v>29114403</v>
      </c>
      <c r="E321">
        <v>1</v>
      </c>
      <c r="F321">
        <v>1</v>
      </c>
      <c r="G321">
        <v>1</v>
      </c>
      <c r="H321">
        <v>3</v>
      </c>
      <c r="I321" t="s">
        <v>762</v>
      </c>
      <c r="J321" t="s">
        <v>763</v>
      </c>
      <c r="K321" t="s">
        <v>764</v>
      </c>
      <c r="L321">
        <v>1354</v>
      </c>
      <c r="N321">
        <v>1010</v>
      </c>
      <c r="O321" t="s">
        <v>237</v>
      </c>
      <c r="P321" t="s">
        <v>237</v>
      </c>
      <c r="Q321">
        <v>1</v>
      </c>
      <c r="W321">
        <v>0</v>
      </c>
      <c r="X321">
        <v>310998176</v>
      </c>
      <c r="Y321">
        <v>81</v>
      </c>
      <c r="AA321">
        <v>0.61</v>
      </c>
      <c r="AB321">
        <v>0</v>
      </c>
      <c r="AC321">
        <v>0</v>
      </c>
      <c r="AD321">
        <v>0</v>
      </c>
      <c r="AE321">
        <v>0.68</v>
      </c>
      <c r="AF321">
        <v>0</v>
      </c>
      <c r="AG321">
        <v>0</v>
      </c>
      <c r="AH321">
        <v>0</v>
      </c>
      <c r="AI321">
        <v>0.9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1</v>
      </c>
      <c r="AQ321">
        <v>0</v>
      </c>
      <c r="AR321">
        <v>0</v>
      </c>
      <c r="AS321" t="s">
        <v>3</v>
      </c>
      <c r="AT321">
        <v>81</v>
      </c>
      <c r="AU321" t="s">
        <v>3</v>
      </c>
      <c r="AV321">
        <v>0</v>
      </c>
      <c r="AW321">
        <v>2</v>
      </c>
      <c r="AX321">
        <v>36127611</v>
      </c>
      <c r="AY321">
        <v>1</v>
      </c>
      <c r="AZ321">
        <v>0</v>
      </c>
      <c r="BA321">
        <v>307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Y321*Source!I256</f>
        <v>7.6139999999999999</v>
      </c>
      <c r="CY321">
        <f t="shared" si="44"/>
        <v>0.61</v>
      </c>
      <c r="CZ321">
        <f t="shared" si="45"/>
        <v>0.68</v>
      </c>
      <c r="DA321">
        <f t="shared" si="46"/>
        <v>0.9</v>
      </c>
      <c r="DB321">
        <f t="shared" si="47"/>
        <v>55.08</v>
      </c>
      <c r="DC321">
        <f t="shared" si="48"/>
        <v>0</v>
      </c>
    </row>
    <row r="322" spans="1:107">
      <c r="A322">
        <f>ROW(Source!A256)</f>
        <v>256</v>
      </c>
      <c r="B322">
        <v>35863109</v>
      </c>
      <c r="C322">
        <v>36127596</v>
      </c>
      <c r="D322">
        <v>29114482</v>
      </c>
      <c r="E322">
        <v>1</v>
      </c>
      <c r="F322">
        <v>1</v>
      </c>
      <c r="G322">
        <v>1</v>
      </c>
      <c r="H322">
        <v>3</v>
      </c>
      <c r="I322" t="s">
        <v>715</v>
      </c>
      <c r="J322" t="s">
        <v>716</v>
      </c>
      <c r="K322" t="s">
        <v>717</v>
      </c>
      <c r="L322">
        <v>1354</v>
      </c>
      <c r="N322">
        <v>1010</v>
      </c>
      <c r="O322" t="s">
        <v>237</v>
      </c>
      <c r="P322" t="s">
        <v>237</v>
      </c>
      <c r="Q322">
        <v>1</v>
      </c>
      <c r="W322">
        <v>0</v>
      </c>
      <c r="X322">
        <v>-520920930</v>
      </c>
      <c r="Y322">
        <v>322</v>
      </c>
      <c r="AA322">
        <v>0.33</v>
      </c>
      <c r="AB322">
        <v>0</v>
      </c>
      <c r="AC322">
        <v>0</v>
      </c>
      <c r="AD322">
        <v>0</v>
      </c>
      <c r="AE322">
        <v>7.0000000000000007E-2</v>
      </c>
      <c r="AF322">
        <v>0</v>
      </c>
      <c r="AG322">
        <v>0</v>
      </c>
      <c r="AH322">
        <v>0</v>
      </c>
      <c r="AI322">
        <v>4.74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3</v>
      </c>
      <c r="AT322">
        <v>322</v>
      </c>
      <c r="AU322" t="s">
        <v>3</v>
      </c>
      <c r="AV322">
        <v>0</v>
      </c>
      <c r="AW322">
        <v>2</v>
      </c>
      <c r="AX322">
        <v>36127612</v>
      </c>
      <c r="AY322">
        <v>1</v>
      </c>
      <c r="AZ322">
        <v>0</v>
      </c>
      <c r="BA322">
        <v>308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Y322*Source!I256</f>
        <v>30.268000000000001</v>
      </c>
      <c r="CY322">
        <f t="shared" si="44"/>
        <v>0.33</v>
      </c>
      <c r="CZ322">
        <f t="shared" si="45"/>
        <v>7.0000000000000007E-2</v>
      </c>
      <c r="DA322">
        <f t="shared" si="46"/>
        <v>4.74</v>
      </c>
      <c r="DB322">
        <f t="shared" si="47"/>
        <v>22.54</v>
      </c>
      <c r="DC322">
        <f t="shared" si="48"/>
        <v>0</v>
      </c>
    </row>
    <row r="323" spans="1:107">
      <c r="A323">
        <f>ROW(Source!A256)</f>
        <v>256</v>
      </c>
      <c r="B323">
        <v>35863109</v>
      </c>
      <c r="C323">
        <v>36127596</v>
      </c>
      <c r="D323">
        <v>29129587</v>
      </c>
      <c r="E323">
        <v>1</v>
      </c>
      <c r="F323">
        <v>1</v>
      </c>
      <c r="G323">
        <v>1</v>
      </c>
      <c r="H323">
        <v>3</v>
      </c>
      <c r="I323" t="s">
        <v>765</v>
      </c>
      <c r="J323" t="s">
        <v>766</v>
      </c>
      <c r="K323" t="s">
        <v>767</v>
      </c>
      <c r="L323">
        <v>1301</v>
      </c>
      <c r="N323">
        <v>1003</v>
      </c>
      <c r="O323" t="s">
        <v>142</v>
      </c>
      <c r="P323" t="s">
        <v>142</v>
      </c>
      <c r="Q323">
        <v>1</v>
      </c>
      <c r="W323">
        <v>0</v>
      </c>
      <c r="X323">
        <v>-1491213163</v>
      </c>
      <c r="Y323">
        <v>136</v>
      </c>
      <c r="AA323">
        <v>36.99</v>
      </c>
      <c r="AB323">
        <v>0</v>
      </c>
      <c r="AC323">
        <v>0</v>
      </c>
      <c r="AD323">
        <v>0</v>
      </c>
      <c r="AE323">
        <v>4.18</v>
      </c>
      <c r="AF323">
        <v>0</v>
      </c>
      <c r="AG323">
        <v>0</v>
      </c>
      <c r="AH323">
        <v>0</v>
      </c>
      <c r="AI323">
        <v>8.85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3</v>
      </c>
      <c r="AT323">
        <v>136</v>
      </c>
      <c r="AU323" t="s">
        <v>3</v>
      </c>
      <c r="AV323">
        <v>0</v>
      </c>
      <c r="AW323">
        <v>2</v>
      </c>
      <c r="AX323">
        <v>36127613</v>
      </c>
      <c r="AY323">
        <v>1</v>
      </c>
      <c r="AZ323">
        <v>0</v>
      </c>
      <c r="BA323">
        <v>309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Y323*Source!I256</f>
        <v>12.784000000000001</v>
      </c>
      <c r="CY323">
        <f t="shared" si="44"/>
        <v>36.99</v>
      </c>
      <c r="CZ323">
        <f t="shared" si="45"/>
        <v>4.18</v>
      </c>
      <c r="DA323">
        <f t="shared" si="46"/>
        <v>8.85</v>
      </c>
      <c r="DB323">
        <f t="shared" si="47"/>
        <v>568.48</v>
      </c>
      <c r="DC323">
        <f t="shared" si="48"/>
        <v>0</v>
      </c>
    </row>
    <row r="324" spans="1:107">
      <c r="A324">
        <f>ROW(Source!A256)</f>
        <v>256</v>
      </c>
      <c r="B324">
        <v>35863109</v>
      </c>
      <c r="C324">
        <v>36127596</v>
      </c>
      <c r="D324">
        <v>29129600</v>
      </c>
      <c r="E324">
        <v>1</v>
      </c>
      <c r="F324">
        <v>1</v>
      </c>
      <c r="G324">
        <v>1</v>
      </c>
      <c r="H324">
        <v>3</v>
      </c>
      <c r="I324" t="s">
        <v>768</v>
      </c>
      <c r="J324" t="s">
        <v>769</v>
      </c>
      <c r="K324" t="s">
        <v>770</v>
      </c>
      <c r="L324">
        <v>1301</v>
      </c>
      <c r="N324">
        <v>1003</v>
      </c>
      <c r="O324" t="s">
        <v>142</v>
      </c>
      <c r="P324" t="s">
        <v>142</v>
      </c>
      <c r="Q324">
        <v>1</v>
      </c>
      <c r="W324">
        <v>0</v>
      </c>
      <c r="X324">
        <v>-382412684</v>
      </c>
      <c r="Y324">
        <v>306</v>
      </c>
      <c r="AA324">
        <v>41.73</v>
      </c>
      <c r="AB324">
        <v>0</v>
      </c>
      <c r="AC324">
        <v>0</v>
      </c>
      <c r="AD324">
        <v>0</v>
      </c>
      <c r="AE324">
        <v>5.74</v>
      </c>
      <c r="AF324">
        <v>0</v>
      </c>
      <c r="AG324">
        <v>0</v>
      </c>
      <c r="AH324">
        <v>0</v>
      </c>
      <c r="AI324">
        <v>7.27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3</v>
      </c>
      <c r="AT324">
        <v>306</v>
      </c>
      <c r="AU324" t="s">
        <v>3</v>
      </c>
      <c r="AV324">
        <v>0</v>
      </c>
      <c r="AW324">
        <v>2</v>
      </c>
      <c r="AX324">
        <v>36127614</v>
      </c>
      <c r="AY324">
        <v>1</v>
      </c>
      <c r="AZ324">
        <v>0</v>
      </c>
      <c r="BA324">
        <v>310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Y324*Source!I256</f>
        <v>28.763999999999999</v>
      </c>
      <c r="CY324">
        <f t="shared" si="44"/>
        <v>41.73</v>
      </c>
      <c r="CZ324">
        <f t="shared" si="45"/>
        <v>5.74</v>
      </c>
      <c r="DA324">
        <f t="shared" si="46"/>
        <v>7.27</v>
      </c>
      <c r="DB324">
        <f t="shared" si="47"/>
        <v>1756.44</v>
      </c>
      <c r="DC324">
        <f t="shared" si="48"/>
        <v>0</v>
      </c>
    </row>
    <row r="325" spans="1:107">
      <c r="A325">
        <f>ROW(Source!A256)</f>
        <v>256</v>
      </c>
      <c r="B325">
        <v>35863109</v>
      </c>
      <c r="C325">
        <v>36127596</v>
      </c>
      <c r="D325">
        <v>29129688</v>
      </c>
      <c r="E325">
        <v>1</v>
      </c>
      <c r="F325">
        <v>1</v>
      </c>
      <c r="G325">
        <v>1</v>
      </c>
      <c r="H325">
        <v>3</v>
      </c>
      <c r="I325" t="s">
        <v>771</v>
      </c>
      <c r="J325" t="s">
        <v>772</v>
      </c>
      <c r="K325" t="s">
        <v>773</v>
      </c>
      <c r="L325">
        <v>1354</v>
      </c>
      <c r="N325">
        <v>1010</v>
      </c>
      <c r="O325" t="s">
        <v>237</v>
      </c>
      <c r="P325" t="s">
        <v>237</v>
      </c>
      <c r="Q325">
        <v>1</v>
      </c>
      <c r="W325">
        <v>0</v>
      </c>
      <c r="X325">
        <v>75405298</v>
      </c>
      <c r="Y325">
        <v>81</v>
      </c>
      <c r="AA325">
        <v>9.7899999999999991</v>
      </c>
      <c r="AB325">
        <v>0</v>
      </c>
      <c r="AC325">
        <v>0</v>
      </c>
      <c r="AD325">
        <v>0</v>
      </c>
      <c r="AE325">
        <v>1.32</v>
      </c>
      <c r="AF325">
        <v>0</v>
      </c>
      <c r="AG325">
        <v>0</v>
      </c>
      <c r="AH325">
        <v>0</v>
      </c>
      <c r="AI325">
        <v>7.42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81</v>
      </c>
      <c r="AU325" t="s">
        <v>3</v>
      </c>
      <c r="AV325">
        <v>0</v>
      </c>
      <c r="AW325">
        <v>2</v>
      </c>
      <c r="AX325">
        <v>36127615</v>
      </c>
      <c r="AY325">
        <v>1</v>
      </c>
      <c r="AZ325">
        <v>0</v>
      </c>
      <c r="BA325">
        <v>311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Y325*Source!I256</f>
        <v>7.6139999999999999</v>
      </c>
      <c r="CY325">
        <f t="shared" si="44"/>
        <v>9.7899999999999991</v>
      </c>
      <c r="CZ325">
        <f t="shared" si="45"/>
        <v>1.32</v>
      </c>
      <c r="DA325">
        <f t="shared" si="46"/>
        <v>7.42</v>
      </c>
      <c r="DB325">
        <f t="shared" si="47"/>
        <v>106.92</v>
      </c>
      <c r="DC325">
        <f t="shared" si="48"/>
        <v>0</v>
      </c>
    </row>
    <row r="326" spans="1:107">
      <c r="A326">
        <f>ROW(Source!A256)</f>
        <v>256</v>
      </c>
      <c r="B326">
        <v>35863109</v>
      </c>
      <c r="C326">
        <v>36127596</v>
      </c>
      <c r="D326">
        <v>29129705</v>
      </c>
      <c r="E326">
        <v>1</v>
      </c>
      <c r="F326">
        <v>1</v>
      </c>
      <c r="G326">
        <v>1</v>
      </c>
      <c r="H326">
        <v>3</v>
      </c>
      <c r="I326" t="s">
        <v>774</v>
      </c>
      <c r="J326" t="s">
        <v>775</v>
      </c>
      <c r="K326" t="s">
        <v>776</v>
      </c>
      <c r="L326">
        <v>1354</v>
      </c>
      <c r="N326">
        <v>1010</v>
      </c>
      <c r="O326" t="s">
        <v>237</v>
      </c>
      <c r="P326" t="s">
        <v>237</v>
      </c>
      <c r="Q326">
        <v>1</v>
      </c>
      <c r="W326">
        <v>0</v>
      </c>
      <c r="X326">
        <v>-664589453</v>
      </c>
      <c r="Y326">
        <v>183</v>
      </c>
      <c r="AA326">
        <v>12.48</v>
      </c>
      <c r="AB326">
        <v>0</v>
      </c>
      <c r="AC326">
        <v>0</v>
      </c>
      <c r="AD326">
        <v>0</v>
      </c>
      <c r="AE326">
        <v>1.68</v>
      </c>
      <c r="AF326">
        <v>0</v>
      </c>
      <c r="AG326">
        <v>0</v>
      </c>
      <c r="AH326">
        <v>0</v>
      </c>
      <c r="AI326">
        <v>7.43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3</v>
      </c>
      <c r="AT326">
        <v>183</v>
      </c>
      <c r="AU326" t="s">
        <v>3</v>
      </c>
      <c r="AV326">
        <v>0</v>
      </c>
      <c r="AW326">
        <v>2</v>
      </c>
      <c r="AX326">
        <v>36127616</v>
      </c>
      <c r="AY326">
        <v>1</v>
      </c>
      <c r="AZ326">
        <v>0</v>
      </c>
      <c r="BA326">
        <v>312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Y326*Source!I256</f>
        <v>17.202000000000002</v>
      </c>
      <c r="CY326">
        <f t="shared" si="44"/>
        <v>12.48</v>
      </c>
      <c r="CZ326">
        <f t="shared" si="45"/>
        <v>1.68</v>
      </c>
      <c r="DA326">
        <f t="shared" si="46"/>
        <v>7.43</v>
      </c>
      <c r="DB326">
        <f t="shared" si="47"/>
        <v>307.44</v>
      </c>
      <c r="DC326">
        <f t="shared" si="48"/>
        <v>0</v>
      </c>
    </row>
    <row r="327" spans="1:107">
      <c r="A327">
        <f>ROW(Source!A256)</f>
        <v>256</v>
      </c>
      <c r="B327">
        <v>35863109</v>
      </c>
      <c r="C327">
        <v>36127596</v>
      </c>
      <c r="D327">
        <v>29129711</v>
      </c>
      <c r="E327">
        <v>1</v>
      </c>
      <c r="F327">
        <v>1</v>
      </c>
      <c r="G327">
        <v>1</v>
      </c>
      <c r="H327">
        <v>3</v>
      </c>
      <c r="I327" t="s">
        <v>777</v>
      </c>
      <c r="J327" t="s">
        <v>778</v>
      </c>
      <c r="K327" t="s">
        <v>779</v>
      </c>
      <c r="L327">
        <v>1354</v>
      </c>
      <c r="N327">
        <v>1010</v>
      </c>
      <c r="O327" t="s">
        <v>237</v>
      </c>
      <c r="P327" t="s">
        <v>237</v>
      </c>
      <c r="Q327">
        <v>1</v>
      </c>
      <c r="W327">
        <v>0</v>
      </c>
      <c r="X327">
        <v>-452411934</v>
      </c>
      <c r="Y327">
        <v>81</v>
      </c>
      <c r="AA327">
        <v>4.54</v>
      </c>
      <c r="AB327">
        <v>0</v>
      </c>
      <c r="AC327">
        <v>0</v>
      </c>
      <c r="AD327">
        <v>0</v>
      </c>
      <c r="AE327">
        <v>0.62</v>
      </c>
      <c r="AF327">
        <v>0</v>
      </c>
      <c r="AG327">
        <v>0</v>
      </c>
      <c r="AH327">
        <v>0</v>
      </c>
      <c r="AI327">
        <v>7.32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3</v>
      </c>
      <c r="AT327">
        <v>81</v>
      </c>
      <c r="AU327" t="s">
        <v>3</v>
      </c>
      <c r="AV327">
        <v>0</v>
      </c>
      <c r="AW327">
        <v>2</v>
      </c>
      <c r="AX327">
        <v>36127617</v>
      </c>
      <c r="AY327">
        <v>1</v>
      </c>
      <c r="AZ327">
        <v>0</v>
      </c>
      <c r="BA327">
        <v>313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Y327*Source!I256</f>
        <v>7.6139999999999999</v>
      </c>
      <c r="CY327">
        <f t="shared" si="44"/>
        <v>4.54</v>
      </c>
      <c r="CZ327">
        <f t="shared" si="45"/>
        <v>0.62</v>
      </c>
      <c r="DA327">
        <f t="shared" si="46"/>
        <v>7.32</v>
      </c>
      <c r="DB327">
        <f t="shared" si="47"/>
        <v>50.22</v>
      </c>
      <c r="DC327">
        <f t="shared" si="48"/>
        <v>0</v>
      </c>
    </row>
    <row r="328" spans="1:107">
      <c r="A328">
        <f>ROW(Source!A257)</f>
        <v>257</v>
      </c>
      <c r="B328">
        <v>35863109</v>
      </c>
      <c r="C328">
        <v>36127597</v>
      </c>
      <c r="D328">
        <v>29364679</v>
      </c>
      <c r="E328">
        <v>1</v>
      </c>
      <c r="F328">
        <v>1</v>
      </c>
      <c r="G328">
        <v>1</v>
      </c>
      <c r="H328">
        <v>1</v>
      </c>
      <c r="I328" t="s">
        <v>735</v>
      </c>
      <c r="J328" t="s">
        <v>3</v>
      </c>
      <c r="K328" t="s">
        <v>736</v>
      </c>
      <c r="L328">
        <v>1369</v>
      </c>
      <c r="N328">
        <v>1013</v>
      </c>
      <c r="O328" t="s">
        <v>561</v>
      </c>
      <c r="P328" t="s">
        <v>561</v>
      </c>
      <c r="Q328">
        <v>1</v>
      </c>
      <c r="W328">
        <v>0</v>
      </c>
      <c r="X328">
        <v>931378261</v>
      </c>
      <c r="Y328">
        <v>70.64</v>
      </c>
      <c r="AA328">
        <v>0</v>
      </c>
      <c r="AB328">
        <v>0</v>
      </c>
      <c r="AC328">
        <v>0</v>
      </c>
      <c r="AD328">
        <v>316.85000000000002</v>
      </c>
      <c r="AE328">
        <v>0</v>
      </c>
      <c r="AF328">
        <v>0</v>
      </c>
      <c r="AG328">
        <v>0</v>
      </c>
      <c r="AH328">
        <v>316.85000000000002</v>
      </c>
      <c r="AI328">
        <v>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3</v>
      </c>
      <c r="AT328">
        <v>70.64</v>
      </c>
      <c r="AU328" t="s">
        <v>3</v>
      </c>
      <c r="AV328">
        <v>1</v>
      </c>
      <c r="AW328">
        <v>2</v>
      </c>
      <c r="AX328">
        <v>36144919</v>
      </c>
      <c r="AY328">
        <v>1</v>
      </c>
      <c r="AZ328">
        <v>0</v>
      </c>
      <c r="BA328">
        <v>315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Y328*Source!I257</f>
        <v>4.2383999999999995</v>
      </c>
      <c r="CY328">
        <f>AD328</f>
        <v>316.85000000000002</v>
      </c>
      <c r="CZ328">
        <f>AH328</f>
        <v>316.85000000000002</v>
      </c>
      <c r="DA328">
        <f>AL328</f>
        <v>1</v>
      </c>
      <c r="DB328">
        <f t="shared" si="47"/>
        <v>22382.28</v>
      </c>
      <c r="DC328">
        <f t="shared" si="48"/>
        <v>0</v>
      </c>
    </row>
    <row r="329" spans="1:107">
      <c r="A329">
        <f>ROW(Source!A257)</f>
        <v>257</v>
      </c>
      <c r="B329">
        <v>35863109</v>
      </c>
      <c r="C329">
        <v>36127597</v>
      </c>
      <c r="D329">
        <v>121548</v>
      </c>
      <c r="E329">
        <v>1</v>
      </c>
      <c r="F329">
        <v>1</v>
      </c>
      <c r="G329">
        <v>1</v>
      </c>
      <c r="H329">
        <v>1</v>
      </c>
      <c r="I329" t="s">
        <v>35</v>
      </c>
      <c r="J329" t="s">
        <v>3</v>
      </c>
      <c r="K329" t="s">
        <v>562</v>
      </c>
      <c r="L329">
        <v>608254</v>
      </c>
      <c r="N329">
        <v>1013</v>
      </c>
      <c r="O329" t="s">
        <v>563</v>
      </c>
      <c r="P329" t="s">
        <v>563</v>
      </c>
      <c r="Q329">
        <v>1</v>
      </c>
      <c r="W329">
        <v>0</v>
      </c>
      <c r="X329">
        <v>-185737400</v>
      </c>
      <c r="Y329">
        <v>0.88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0.88</v>
      </c>
      <c r="AU329" t="s">
        <v>3</v>
      </c>
      <c r="AV329">
        <v>2</v>
      </c>
      <c r="AW329">
        <v>2</v>
      </c>
      <c r="AX329">
        <v>36144920</v>
      </c>
      <c r="AY329">
        <v>1</v>
      </c>
      <c r="AZ329">
        <v>0</v>
      </c>
      <c r="BA329">
        <v>316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Y329*Source!I257</f>
        <v>5.28E-2</v>
      </c>
      <c r="CY329">
        <f>AD329</f>
        <v>0</v>
      </c>
      <c r="CZ329">
        <f>AH329</f>
        <v>0</v>
      </c>
      <c r="DA329">
        <f>AL329</f>
        <v>1</v>
      </c>
      <c r="DB329">
        <f t="shared" si="47"/>
        <v>0</v>
      </c>
      <c r="DC329">
        <f t="shared" si="48"/>
        <v>0</v>
      </c>
    </row>
    <row r="330" spans="1:107">
      <c r="A330">
        <f>ROW(Source!A257)</f>
        <v>257</v>
      </c>
      <c r="B330">
        <v>35863109</v>
      </c>
      <c r="C330">
        <v>36127597</v>
      </c>
      <c r="D330">
        <v>29172362</v>
      </c>
      <c r="E330">
        <v>1</v>
      </c>
      <c r="F330">
        <v>1</v>
      </c>
      <c r="G330">
        <v>1</v>
      </c>
      <c r="H330">
        <v>2</v>
      </c>
      <c r="I330" t="s">
        <v>737</v>
      </c>
      <c r="J330" t="s">
        <v>738</v>
      </c>
      <c r="K330" t="s">
        <v>739</v>
      </c>
      <c r="L330">
        <v>1368</v>
      </c>
      <c r="N330">
        <v>1011</v>
      </c>
      <c r="O330" t="s">
        <v>567</v>
      </c>
      <c r="P330" t="s">
        <v>567</v>
      </c>
      <c r="Q330">
        <v>1</v>
      </c>
      <c r="W330">
        <v>0</v>
      </c>
      <c r="X330">
        <v>2071614860</v>
      </c>
      <c r="Y330">
        <v>0.88</v>
      </c>
      <c r="AA330">
        <v>0</v>
      </c>
      <c r="AB330">
        <v>1113.56</v>
      </c>
      <c r="AC330">
        <v>446.18</v>
      </c>
      <c r="AD330">
        <v>0</v>
      </c>
      <c r="AE330">
        <v>0</v>
      </c>
      <c r="AF330">
        <v>134.65</v>
      </c>
      <c r="AG330">
        <v>13.5</v>
      </c>
      <c r="AH330">
        <v>0</v>
      </c>
      <c r="AI330">
        <v>1</v>
      </c>
      <c r="AJ330">
        <v>8.27</v>
      </c>
      <c r="AK330">
        <v>33.049999999999997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0.88</v>
      </c>
      <c r="AU330" t="s">
        <v>3</v>
      </c>
      <c r="AV330">
        <v>0</v>
      </c>
      <c r="AW330">
        <v>2</v>
      </c>
      <c r="AX330">
        <v>36144921</v>
      </c>
      <c r="AY330">
        <v>1</v>
      </c>
      <c r="AZ330">
        <v>0</v>
      </c>
      <c r="BA330">
        <v>317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Y330*Source!I257</f>
        <v>5.28E-2</v>
      </c>
      <c r="CY330">
        <f>AB330</f>
        <v>1113.56</v>
      </c>
      <c r="CZ330">
        <f>AF330</f>
        <v>134.65</v>
      </c>
      <c r="DA330">
        <f>AJ330</f>
        <v>8.27</v>
      </c>
      <c r="DB330">
        <f t="shared" si="47"/>
        <v>118.49</v>
      </c>
      <c r="DC330">
        <f t="shared" si="48"/>
        <v>11.88</v>
      </c>
    </row>
    <row r="331" spans="1:107">
      <c r="A331">
        <f>ROW(Source!A257)</f>
        <v>257</v>
      </c>
      <c r="B331">
        <v>35863109</v>
      </c>
      <c r="C331">
        <v>36127597</v>
      </c>
      <c r="D331">
        <v>29174500</v>
      </c>
      <c r="E331">
        <v>1</v>
      </c>
      <c r="F331">
        <v>1</v>
      </c>
      <c r="G331">
        <v>1</v>
      </c>
      <c r="H331">
        <v>2</v>
      </c>
      <c r="I331" t="s">
        <v>646</v>
      </c>
      <c r="J331" t="s">
        <v>647</v>
      </c>
      <c r="K331" t="s">
        <v>648</v>
      </c>
      <c r="L331">
        <v>1368</v>
      </c>
      <c r="N331">
        <v>1011</v>
      </c>
      <c r="O331" t="s">
        <v>567</v>
      </c>
      <c r="P331" t="s">
        <v>567</v>
      </c>
      <c r="Q331">
        <v>1</v>
      </c>
      <c r="W331">
        <v>0</v>
      </c>
      <c r="X331">
        <v>-239831557</v>
      </c>
      <c r="Y331">
        <v>16.38</v>
      </c>
      <c r="AA331">
        <v>0</v>
      </c>
      <c r="AB331">
        <v>7.33</v>
      </c>
      <c r="AC331">
        <v>0</v>
      </c>
      <c r="AD331">
        <v>0</v>
      </c>
      <c r="AE331">
        <v>0</v>
      </c>
      <c r="AF331">
        <v>1.95</v>
      </c>
      <c r="AG331">
        <v>0</v>
      </c>
      <c r="AH331">
        <v>0</v>
      </c>
      <c r="AI331">
        <v>1</v>
      </c>
      <c r="AJ331">
        <v>3.76</v>
      </c>
      <c r="AK331">
        <v>33.049999999999997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16.38</v>
      </c>
      <c r="AU331" t="s">
        <v>3</v>
      </c>
      <c r="AV331">
        <v>0</v>
      </c>
      <c r="AW331">
        <v>2</v>
      </c>
      <c r="AX331">
        <v>36144922</v>
      </c>
      <c r="AY331">
        <v>1</v>
      </c>
      <c r="AZ331">
        <v>0</v>
      </c>
      <c r="BA331">
        <v>318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Y331*Source!I257</f>
        <v>0.9827999999999999</v>
      </c>
      <c r="CY331">
        <f>AB331</f>
        <v>7.33</v>
      </c>
      <c r="CZ331">
        <f>AF331</f>
        <v>1.95</v>
      </c>
      <c r="DA331">
        <f>AJ331</f>
        <v>3.76</v>
      </c>
      <c r="DB331">
        <f t="shared" si="47"/>
        <v>31.94</v>
      </c>
      <c r="DC331">
        <f t="shared" si="48"/>
        <v>0</v>
      </c>
    </row>
    <row r="332" spans="1:107">
      <c r="A332">
        <f>ROW(Source!A257)</f>
        <v>257</v>
      </c>
      <c r="B332">
        <v>35863109</v>
      </c>
      <c r="C332">
        <v>36127597</v>
      </c>
      <c r="D332">
        <v>29174913</v>
      </c>
      <c r="E332">
        <v>1</v>
      </c>
      <c r="F332">
        <v>1</v>
      </c>
      <c r="G332">
        <v>1</v>
      </c>
      <c r="H332">
        <v>2</v>
      </c>
      <c r="I332" t="s">
        <v>578</v>
      </c>
      <c r="J332" t="s">
        <v>579</v>
      </c>
      <c r="K332" t="s">
        <v>580</v>
      </c>
      <c r="L332">
        <v>1368</v>
      </c>
      <c r="N332">
        <v>1011</v>
      </c>
      <c r="O332" t="s">
        <v>567</v>
      </c>
      <c r="P332" t="s">
        <v>567</v>
      </c>
      <c r="Q332">
        <v>1</v>
      </c>
      <c r="W332">
        <v>0</v>
      </c>
      <c r="X332">
        <v>458544584</v>
      </c>
      <c r="Y332">
        <v>0.87</v>
      </c>
      <c r="AA332">
        <v>0</v>
      </c>
      <c r="AB332">
        <v>932.72</v>
      </c>
      <c r="AC332">
        <v>383.38</v>
      </c>
      <c r="AD332">
        <v>0</v>
      </c>
      <c r="AE332">
        <v>0</v>
      </c>
      <c r="AF332">
        <v>87.17</v>
      </c>
      <c r="AG332">
        <v>11.6</v>
      </c>
      <c r="AH332">
        <v>0</v>
      </c>
      <c r="AI332">
        <v>1</v>
      </c>
      <c r="AJ332">
        <v>10.7</v>
      </c>
      <c r="AK332">
        <v>33.049999999999997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0.87</v>
      </c>
      <c r="AU332" t="s">
        <v>3</v>
      </c>
      <c r="AV332">
        <v>0</v>
      </c>
      <c r="AW332">
        <v>2</v>
      </c>
      <c r="AX332">
        <v>36144923</v>
      </c>
      <c r="AY332">
        <v>1</v>
      </c>
      <c r="AZ332">
        <v>0</v>
      </c>
      <c r="BA332">
        <v>319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Y332*Source!I257</f>
        <v>5.2199999999999996E-2</v>
      </c>
      <c r="CY332">
        <f>AB332</f>
        <v>932.72</v>
      </c>
      <c r="CZ332">
        <f>AF332</f>
        <v>87.17</v>
      </c>
      <c r="DA332">
        <f>AJ332</f>
        <v>10.7</v>
      </c>
      <c r="DB332">
        <f t="shared" si="47"/>
        <v>75.84</v>
      </c>
      <c r="DC332">
        <f t="shared" si="48"/>
        <v>10.09</v>
      </c>
    </row>
    <row r="333" spans="1:107">
      <c r="A333">
        <f>ROW(Source!A257)</f>
        <v>257</v>
      </c>
      <c r="B333">
        <v>35863109</v>
      </c>
      <c r="C333">
        <v>36127597</v>
      </c>
      <c r="D333">
        <v>29114269</v>
      </c>
      <c r="E333">
        <v>1</v>
      </c>
      <c r="F333">
        <v>1</v>
      </c>
      <c r="G333">
        <v>1</v>
      </c>
      <c r="H333">
        <v>3</v>
      </c>
      <c r="I333" t="s">
        <v>780</v>
      </c>
      <c r="J333" t="s">
        <v>781</v>
      </c>
      <c r="K333" t="s">
        <v>782</v>
      </c>
      <c r="L333">
        <v>1348</v>
      </c>
      <c r="N333">
        <v>1009</v>
      </c>
      <c r="O333" t="s">
        <v>30</v>
      </c>
      <c r="P333" t="s">
        <v>30</v>
      </c>
      <c r="Q333">
        <v>1000</v>
      </c>
      <c r="W333">
        <v>0</v>
      </c>
      <c r="X333">
        <v>2140487653</v>
      </c>
      <c r="Y333">
        <v>3.0599999999999998E-3</v>
      </c>
      <c r="AA333">
        <v>113610.11</v>
      </c>
      <c r="AB333">
        <v>0</v>
      </c>
      <c r="AC333">
        <v>0</v>
      </c>
      <c r="AD333">
        <v>0</v>
      </c>
      <c r="AE333">
        <v>12429.99</v>
      </c>
      <c r="AF333">
        <v>0</v>
      </c>
      <c r="AG333">
        <v>0</v>
      </c>
      <c r="AH333">
        <v>0</v>
      </c>
      <c r="AI333">
        <v>9.14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3.0599999999999998E-3</v>
      </c>
      <c r="AU333" t="s">
        <v>3</v>
      </c>
      <c r="AV333">
        <v>0</v>
      </c>
      <c r="AW333">
        <v>2</v>
      </c>
      <c r="AX333">
        <v>36144924</v>
      </c>
      <c r="AY333">
        <v>1</v>
      </c>
      <c r="AZ333">
        <v>0</v>
      </c>
      <c r="BA333">
        <v>320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Y333*Source!I257</f>
        <v>1.8359999999999999E-4</v>
      </c>
      <c r="CY333">
        <f t="shared" ref="CY333:CY338" si="49">AA333</f>
        <v>113610.11</v>
      </c>
      <c r="CZ333">
        <f t="shared" ref="CZ333:CZ338" si="50">AE333</f>
        <v>12429.99</v>
      </c>
      <c r="DA333">
        <f t="shared" ref="DA333:DA338" si="51">AI333</f>
        <v>9.14</v>
      </c>
      <c r="DB333">
        <f t="shared" si="47"/>
        <v>38.04</v>
      </c>
      <c r="DC333">
        <f t="shared" si="48"/>
        <v>0</v>
      </c>
    </row>
    <row r="334" spans="1:107">
      <c r="A334">
        <f>ROW(Source!A257)</f>
        <v>257</v>
      </c>
      <c r="B334">
        <v>35863109</v>
      </c>
      <c r="C334">
        <v>36127597</v>
      </c>
      <c r="D334">
        <v>29110838</v>
      </c>
      <c r="E334">
        <v>1</v>
      </c>
      <c r="F334">
        <v>1</v>
      </c>
      <c r="G334">
        <v>1</v>
      </c>
      <c r="H334">
        <v>3</v>
      </c>
      <c r="I334" t="s">
        <v>743</v>
      </c>
      <c r="J334" t="s">
        <v>744</v>
      </c>
      <c r="K334" t="s">
        <v>745</v>
      </c>
      <c r="L334">
        <v>1346</v>
      </c>
      <c r="N334">
        <v>1009</v>
      </c>
      <c r="O334" t="s">
        <v>160</v>
      </c>
      <c r="P334" t="s">
        <v>160</v>
      </c>
      <c r="Q334">
        <v>1</v>
      </c>
      <c r="W334">
        <v>0</v>
      </c>
      <c r="X334">
        <v>-667794164</v>
      </c>
      <c r="Y334">
        <v>0.31</v>
      </c>
      <c r="AA334">
        <v>100.04</v>
      </c>
      <c r="AB334">
        <v>0</v>
      </c>
      <c r="AC334">
        <v>0</v>
      </c>
      <c r="AD334">
        <v>0</v>
      </c>
      <c r="AE334">
        <v>30.5</v>
      </c>
      <c r="AF334">
        <v>0</v>
      </c>
      <c r="AG334">
        <v>0</v>
      </c>
      <c r="AH334">
        <v>0</v>
      </c>
      <c r="AI334">
        <v>3.28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0.31</v>
      </c>
      <c r="AU334" t="s">
        <v>3</v>
      </c>
      <c r="AV334">
        <v>0</v>
      </c>
      <c r="AW334">
        <v>2</v>
      </c>
      <c r="AX334">
        <v>36144925</v>
      </c>
      <c r="AY334">
        <v>1</v>
      </c>
      <c r="AZ334">
        <v>0</v>
      </c>
      <c r="BA334">
        <v>321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Y334*Source!I257</f>
        <v>1.8599999999999998E-2</v>
      </c>
      <c r="CY334">
        <f t="shared" si="49"/>
        <v>100.04</v>
      </c>
      <c r="CZ334">
        <f t="shared" si="50"/>
        <v>30.5</v>
      </c>
      <c r="DA334">
        <f t="shared" si="51"/>
        <v>3.28</v>
      </c>
      <c r="DB334">
        <f t="shared" si="47"/>
        <v>9.4600000000000009</v>
      </c>
      <c r="DC334">
        <f t="shared" si="48"/>
        <v>0</v>
      </c>
    </row>
    <row r="335" spans="1:107">
      <c r="A335">
        <f>ROW(Source!A257)</f>
        <v>257</v>
      </c>
      <c r="B335">
        <v>35863109</v>
      </c>
      <c r="C335">
        <v>36127597</v>
      </c>
      <c r="D335">
        <v>29114470</v>
      </c>
      <c r="E335">
        <v>1</v>
      </c>
      <c r="F335">
        <v>1</v>
      </c>
      <c r="G335">
        <v>1</v>
      </c>
      <c r="H335">
        <v>3</v>
      </c>
      <c r="I335" t="s">
        <v>319</v>
      </c>
      <c r="J335" t="s">
        <v>321</v>
      </c>
      <c r="K335" t="s">
        <v>320</v>
      </c>
      <c r="L335">
        <v>1355</v>
      </c>
      <c r="N335">
        <v>1010</v>
      </c>
      <c r="O335" t="s">
        <v>58</v>
      </c>
      <c r="P335" t="s">
        <v>58</v>
      </c>
      <c r="Q335">
        <v>100</v>
      </c>
      <c r="W335">
        <v>0</v>
      </c>
      <c r="X335">
        <v>-228248654</v>
      </c>
      <c r="Y335">
        <v>4.08</v>
      </c>
      <c r="AA335">
        <v>55.19</v>
      </c>
      <c r="AB335">
        <v>0</v>
      </c>
      <c r="AC335">
        <v>0</v>
      </c>
      <c r="AD335">
        <v>0</v>
      </c>
      <c r="AE335">
        <v>86.24</v>
      </c>
      <c r="AF335">
        <v>0</v>
      </c>
      <c r="AG335">
        <v>0</v>
      </c>
      <c r="AH335">
        <v>0</v>
      </c>
      <c r="AI335">
        <v>0.64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3</v>
      </c>
      <c r="AT335">
        <v>4.08</v>
      </c>
      <c r="AU335" t="s">
        <v>3</v>
      </c>
      <c r="AV335">
        <v>0</v>
      </c>
      <c r="AW335">
        <v>2</v>
      </c>
      <c r="AX335">
        <v>36144926</v>
      </c>
      <c r="AY335">
        <v>1</v>
      </c>
      <c r="AZ335">
        <v>0</v>
      </c>
      <c r="BA335">
        <v>322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Y335*Source!I257</f>
        <v>0.24479999999999999</v>
      </c>
      <c r="CY335">
        <f t="shared" si="49"/>
        <v>55.19</v>
      </c>
      <c r="CZ335">
        <f t="shared" si="50"/>
        <v>86.24</v>
      </c>
      <c r="DA335">
        <f t="shared" si="51"/>
        <v>0.64</v>
      </c>
      <c r="DB335">
        <f t="shared" si="47"/>
        <v>351.86</v>
      </c>
      <c r="DC335">
        <f t="shared" si="48"/>
        <v>0</v>
      </c>
    </row>
    <row r="336" spans="1:107">
      <c r="A336">
        <f>ROW(Source!A257)</f>
        <v>257</v>
      </c>
      <c r="B336">
        <v>35863109</v>
      </c>
      <c r="C336">
        <v>36127597</v>
      </c>
      <c r="D336">
        <v>29164111</v>
      </c>
      <c r="E336">
        <v>1</v>
      </c>
      <c r="F336">
        <v>1</v>
      </c>
      <c r="G336">
        <v>1</v>
      </c>
      <c r="H336">
        <v>3</v>
      </c>
      <c r="I336" t="s">
        <v>783</v>
      </c>
      <c r="J336" t="s">
        <v>784</v>
      </c>
      <c r="K336" t="s">
        <v>785</v>
      </c>
      <c r="L336">
        <v>1355</v>
      </c>
      <c r="N336">
        <v>1010</v>
      </c>
      <c r="O336" t="s">
        <v>58</v>
      </c>
      <c r="P336" t="s">
        <v>58</v>
      </c>
      <c r="Q336">
        <v>100</v>
      </c>
      <c r="W336">
        <v>0</v>
      </c>
      <c r="X336">
        <v>-1689080274</v>
      </c>
      <c r="Y336">
        <v>1.02</v>
      </c>
      <c r="AA336">
        <v>783</v>
      </c>
      <c r="AB336">
        <v>0</v>
      </c>
      <c r="AC336">
        <v>0</v>
      </c>
      <c r="AD336">
        <v>0</v>
      </c>
      <c r="AE336">
        <v>100</v>
      </c>
      <c r="AF336">
        <v>0</v>
      </c>
      <c r="AG336">
        <v>0</v>
      </c>
      <c r="AH336">
        <v>0</v>
      </c>
      <c r="AI336">
        <v>7.83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1.02</v>
      </c>
      <c r="AU336" t="s">
        <v>3</v>
      </c>
      <c r="AV336">
        <v>0</v>
      </c>
      <c r="AW336">
        <v>2</v>
      </c>
      <c r="AX336">
        <v>36144927</v>
      </c>
      <c r="AY336">
        <v>1</v>
      </c>
      <c r="AZ336">
        <v>0</v>
      </c>
      <c r="BA336">
        <v>323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Y336*Source!I257</f>
        <v>6.1199999999999997E-2</v>
      </c>
      <c r="CY336">
        <f t="shared" si="49"/>
        <v>783</v>
      </c>
      <c r="CZ336">
        <f t="shared" si="50"/>
        <v>100</v>
      </c>
      <c r="DA336">
        <f t="shared" si="51"/>
        <v>7.83</v>
      </c>
      <c r="DB336">
        <f t="shared" si="47"/>
        <v>102</v>
      </c>
      <c r="DC336">
        <f t="shared" si="48"/>
        <v>0</v>
      </c>
    </row>
    <row r="337" spans="1:107">
      <c r="A337">
        <f>ROW(Source!A257)</f>
        <v>257</v>
      </c>
      <c r="B337">
        <v>35863109</v>
      </c>
      <c r="C337">
        <v>36127597</v>
      </c>
      <c r="D337">
        <v>29170288</v>
      </c>
      <c r="E337">
        <v>1</v>
      </c>
      <c r="F337">
        <v>1</v>
      </c>
      <c r="G337">
        <v>1</v>
      </c>
      <c r="H337">
        <v>3</v>
      </c>
      <c r="I337" t="s">
        <v>262</v>
      </c>
      <c r="J337" t="s">
        <v>264</v>
      </c>
      <c r="K337" t="s">
        <v>263</v>
      </c>
      <c r="L337">
        <v>1354</v>
      </c>
      <c r="N337">
        <v>1010</v>
      </c>
      <c r="O337" t="s">
        <v>237</v>
      </c>
      <c r="P337" t="s">
        <v>237</v>
      </c>
      <c r="Q337">
        <v>1</v>
      </c>
      <c r="W337">
        <v>0</v>
      </c>
      <c r="X337">
        <v>-1432988646</v>
      </c>
      <c r="Y337">
        <v>100</v>
      </c>
      <c r="AA337">
        <v>54.36</v>
      </c>
      <c r="AB337">
        <v>0</v>
      </c>
      <c r="AC337">
        <v>0</v>
      </c>
      <c r="AD337">
        <v>0</v>
      </c>
      <c r="AE337">
        <v>15.27</v>
      </c>
      <c r="AF337">
        <v>0</v>
      </c>
      <c r="AG337">
        <v>0</v>
      </c>
      <c r="AH337">
        <v>0</v>
      </c>
      <c r="AI337">
        <v>3.56</v>
      </c>
      <c r="AJ337">
        <v>1</v>
      </c>
      <c r="AK337">
        <v>1</v>
      </c>
      <c r="AL337">
        <v>1</v>
      </c>
      <c r="AN337">
        <v>0</v>
      </c>
      <c r="AO337">
        <v>0</v>
      </c>
      <c r="AP337">
        <v>0</v>
      </c>
      <c r="AQ337">
        <v>0</v>
      </c>
      <c r="AR337">
        <v>0</v>
      </c>
      <c r="AS337" t="s">
        <v>3</v>
      </c>
      <c r="AT337">
        <v>100</v>
      </c>
      <c r="AU337" t="s">
        <v>3</v>
      </c>
      <c r="AV337">
        <v>0</v>
      </c>
      <c r="AW337">
        <v>1</v>
      </c>
      <c r="AX337">
        <v>-1</v>
      </c>
      <c r="AY337">
        <v>0</v>
      </c>
      <c r="AZ337">
        <v>0</v>
      </c>
      <c r="BA337" t="s">
        <v>3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Y337*Source!I257</f>
        <v>6</v>
      </c>
      <c r="CY337">
        <f t="shared" si="49"/>
        <v>54.36</v>
      </c>
      <c r="CZ337">
        <f t="shared" si="50"/>
        <v>15.27</v>
      </c>
      <c r="DA337">
        <f t="shared" si="51"/>
        <v>3.56</v>
      </c>
      <c r="DB337">
        <f t="shared" si="47"/>
        <v>1527</v>
      </c>
      <c r="DC337">
        <f t="shared" si="48"/>
        <v>0</v>
      </c>
    </row>
    <row r="338" spans="1:107">
      <c r="A338">
        <f>ROW(Source!A257)</f>
        <v>257</v>
      </c>
      <c r="B338">
        <v>35863109</v>
      </c>
      <c r="C338">
        <v>36127597</v>
      </c>
      <c r="D338">
        <v>29171808</v>
      </c>
      <c r="E338">
        <v>1</v>
      </c>
      <c r="F338">
        <v>1</v>
      </c>
      <c r="G338">
        <v>1</v>
      </c>
      <c r="H338">
        <v>3</v>
      </c>
      <c r="I338" t="s">
        <v>752</v>
      </c>
      <c r="J338" t="s">
        <v>753</v>
      </c>
      <c r="K338" t="s">
        <v>754</v>
      </c>
      <c r="L338">
        <v>1374</v>
      </c>
      <c r="N338">
        <v>1013</v>
      </c>
      <c r="O338" t="s">
        <v>755</v>
      </c>
      <c r="P338" t="s">
        <v>755</v>
      </c>
      <c r="Q338">
        <v>1</v>
      </c>
      <c r="W338">
        <v>0</v>
      </c>
      <c r="X338">
        <v>-915781824</v>
      </c>
      <c r="Y338">
        <v>14.01</v>
      </c>
      <c r="AA338">
        <v>1</v>
      </c>
      <c r="AB338">
        <v>0</v>
      </c>
      <c r="AC338">
        <v>0</v>
      </c>
      <c r="AD338">
        <v>0</v>
      </c>
      <c r="AE338">
        <v>1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14.01</v>
      </c>
      <c r="AU338" t="s">
        <v>3</v>
      </c>
      <c r="AV338">
        <v>0</v>
      </c>
      <c r="AW338">
        <v>2</v>
      </c>
      <c r="AX338">
        <v>36144928</v>
      </c>
      <c r="AY338">
        <v>1</v>
      </c>
      <c r="AZ338">
        <v>0</v>
      </c>
      <c r="BA338">
        <v>324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Y338*Source!I257</f>
        <v>0.8405999999999999</v>
      </c>
      <c r="CY338">
        <f t="shared" si="49"/>
        <v>1</v>
      </c>
      <c r="CZ338">
        <f t="shared" si="50"/>
        <v>1</v>
      </c>
      <c r="DA338">
        <f t="shared" si="51"/>
        <v>1</v>
      </c>
      <c r="DB338">
        <f t="shared" si="47"/>
        <v>14.01</v>
      </c>
      <c r="DC338">
        <f t="shared" si="48"/>
        <v>0</v>
      </c>
    </row>
    <row r="339" spans="1:107">
      <c r="A339">
        <f>ROW(Source!A332)</f>
        <v>332</v>
      </c>
      <c r="B339">
        <v>35863109</v>
      </c>
      <c r="C339">
        <v>35866931</v>
      </c>
      <c r="D339">
        <v>18406804</v>
      </c>
      <c r="E339">
        <v>1</v>
      </c>
      <c r="F339">
        <v>1</v>
      </c>
      <c r="G339">
        <v>1</v>
      </c>
      <c r="H339">
        <v>1</v>
      </c>
      <c r="I339" t="s">
        <v>559</v>
      </c>
      <c r="J339" t="s">
        <v>3</v>
      </c>
      <c r="K339" t="s">
        <v>560</v>
      </c>
      <c r="L339">
        <v>1369</v>
      </c>
      <c r="N339">
        <v>1013</v>
      </c>
      <c r="O339" t="s">
        <v>561</v>
      </c>
      <c r="P339" t="s">
        <v>561</v>
      </c>
      <c r="Q339">
        <v>1</v>
      </c>
      <c r="W339">
        <v>0</v>
      </c>
      <c r="X339">
        <v>254330056</v>
      </c>
      <c r="Y339">
        <v>7.67</v>
      </c>
      <c r="AA339">
        <v>0</v>
      </c>
      <c r="AB339">
        <v>0</v>
      </c>
      <c r="AC339">
        <v>0</v>
      </c>
      <c r="AD339">
        <v>249.14</v>
      </c>
      <c r="AE339">
        <v>0</v>
      </c>
      <c r="AF339">
        <v>0</v>
      </c>
      <c r="AG339">
        <v>0</v>
      </c>
      <c r="AH339">
        <v>249.14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3</v>
      </c>
      <c r="AT339">
        <v>7.67</v>
      </c>
      <c r="AU339" t="s">
        <v>3</v>
      </c>
      <c r="AV339">
        <v>1</v>
      </c>
      <c r="AW339">
        <v>2</v>
      </c>
      <c r="AX339">
        <v>36144941</v>
      </c>
      <c r="AY339">
        <v>1</v>
      </c>
      <c r="AZ339">
        <v>0</v>
      </c>
      <c r="BA339">
        <v>325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Y339*Source!I332</f>
        <v>1.3652599999999999</v>
      </c>
      <c r="CY339">
        <f>AD339</f>
        <v>249.14</v>
      </c>
      <c r="CZ339">
        <f>AH339</f>
        <v>249.14</v>
      </c>
      <c r="DA339">
        <f>AL339</f>
        <v>1</v>
      </c>
      <c r="DB339">
        <f t="shared" si="47"/>
        <v>1910.9</v>
      </c>
      <c r="DC339">
        <f t="shared" si="48"/>
        <v>0</v>
      </c>
    </row>
    <row r="340" spans="1:107">
      <c r="A340">
        <f>ROW(Source!A332)</f>
        <v>332</v>
      </c>
      <c r="B340">
        <v>35863109</v>
      </c>
      <c r="C340">
        <v>35866931</v>
      </c>
      <c r="D340">
        <v>29164349</v>
      </c>
      <c r="E340">
        <v>1</v>
      </c>
      <c r="F340">
        <v>1</v>
      </c>
      <c r="G340">
        <v>1</v>
      </c>
      <c r="H340">
        <v>3</v>
      </c>
      <c r="I340" t="s">
        <v>28</v>
      </c>
      <c r="J340" t="s">
        <v>31</v>
      </c>
      <c r="K340" t="s">
        <v>29</v>
      </c>
      <c r="L340">
        <v>1348</v>
      </c>
      <c r="N340">
        <v>1009</v>
      </c>
      <c r="O340" t="s">
        <v>30</v>
      </c>
      <c r="P340" t="s">
        <v>30</v>
      </c>
      <c r="Q340">
        <v>1000</v>
      </c>
      <c r="W340">
        <v>0</v>
      </c>
      <c r="X340">
        <v>-304821490</v>
      </c>
      <c r="Y340">
        <v>0.7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0</v>
      </c>
      <c r="AP340">
        <v>0</v>
      </c>
      <c r="AQ340">
        <v>0</v>
      </c>
      <c r="AR340">
        <v>0</v>
      </c>
      <c r="AS340" t="s">
        <v>3</v>
      </c>
      <c r="AT340">
        <v>0.7</v>
      </c>
      <c r="AU340" t="s">
        <v>3</v>
      </c>
      <c r="AV340">
        <v>0</v>
      </c>
      <c r="AW340">
        <v>2</v>
      </c>
      <c r="AX340">
        <v>36144942</v>
      </c>
      <c r="AY340">
        <v>1</v>
      </c>
      <c r="AZ340">
        <v>0</v>
      </c>
      <c r="BA340">
        <v>326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Y340*Source!I332</f>
        <v>0.12459999999999999</v>
      </c>
      <c r="CY340">
        <f>AA340</f>
        <v>0</v>
      </c>
      <c r="CZ340">
        <f>AE340</f>
        <v>0</v>
      </c>
      <c r="DA340">
        <f>AI340</f>
        <v>1</v>
      </c>
      <c r="DB340">
        <f t="shared" si="47"/>
        <v>0</v>
      </c>
      <c r="DC340">
        <f t="shared" si="48"/>
        <v>0</v>
      </c>
    </row>
    <row r="341" spans="1:107">
      <c r="A341">
        <f>ROW(Source!A334)</f>
        <v>334</v>
      </c>
      <c r="B341">
        <v>35863109</v>
      </c>
      <c r="C341">
        <v>35866937</v>
      </c>
      <c r="D341">
        <v>18406804</v>
      </c>
      <c r="E341">
        <v>1</v>
      </c>
      <c r="F341">
        <v>1</v>
      </c>
      <c r="G341">
        <v>1</v>
      </c>
      <c r="H341">
        <v>1</v>
      </c>
      <c r="I341" t="s">
        <v>559</v>
      </c>
      <c r="J341" t="s">
        <v>3</v>
      </c>
      <c r="K341" t="s">
        <v>560</v>
      </c>
      <c r="L341">
        <v>1369</v>
      </c>
      <c r="N341">
        <v>1013</v>
      </c>
      <c r="O341" t="s">
        <v>561</v>
      </c>
      <c r="P341" t="s">
        <v>561</v>
      </c>
      <c r="Q341">
        <v>1</v>
      </c>
      <c r="W341">
        <v>0</v>
      </c>
      <c r="X341">
        <v>254330056</v>
      </c>
      <c r="Y341">
        <v>11.39</v>
      </c>
      <c r="AA341">
        <v>0</v>
      </c>
      <c r="AB341">
        <v>0</v>
      </c>
      <c r="AC341">
        <v>0</v>
      </c>
      <c r="AD341">
        <v>249.14</v>
      </c>
      <c r="AE341">
        <v>0</v>
      </c>
      <c r="AF341">
        <v>0</v>
      </c>
      <c r="AG341">
        <v>0</v>
      </c>
      <c r="AH341">
        <v>249.14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0</v>
      </c>
      <c r="AQ341">
        <v>0</v>
      </c>
      <c r="AR341">
        <v>0</v>
      </c>
      <c r="AS341" t="s">
        <v>3</v>
      </c>
      <c r="AT341">
        <v>11.39</v>
      </c>
      <c r="AU341" t="s">
        <v>3</v>
      </c>
      <c r="AV341">
        <v>1</v>
      </c>
      <c r="AW341">
        <v>2</v>
      </c>
      <c r="AX341">
        <v>35866942</v>
      </c>
      <c r="AY341">
        <v>2</v>
      </c>
      <c r="AZ341">
        <v>131072</v>
      </c>
      <c r="BA341">
        <v>327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Y341*Source!I334</f>
        <v>2.0274200000000002</v>
      </c>
      <c r="CY341">
        <f>AD341</f>
        <v>249.14</v>
      </c>
      <c r="CZ341">
        <f>AH341</f>
        <v>249.14</v>
      </c>
      <c r="DA341">
        <f>AL341</f>
        <v>1</v>
      </c>
      <c r="DB341">
        <f t="shared" si="47"/>
        <v>2837.7</v>
      </c>
      <c r="DC341">
        <f t="shared" si="48"/>
        <v>0</v>
      </c>
    </row>
    <row r="342" spans="1:107">
      <c r="A342">
        <f>ROW(Source!A334)</f>
        <v>334</v>
      </c>
      <c r="B342">
        <v>35863109</v>
      </c>
      <c r="C342">
        <v>35866937</v>
      </c>
      <c r="D342">
        <v>121548</v>
      </c>
      <c r="E342">
        <v>1</v>
      </c>
      <c r="F342">
        <v>1</v>
      </c>
      <c r="G342">
        <v>1</v>
      </c>
      <c r="H342">
        <v>1</v>
      </c>
      <c r="I342" t="s">
        <v>35</v>
      </c>
      <c r="J342" t="s">
        <v>3</v>
      </c>
      <c r="K342" t="s">
        <v>562</v>
      </c>
      <c r="L342">
        <v>608254</v>
      </c>
      <c r="N342">
        <v>1013</v>
      </c>
      <c r="O342" t="s">
        <v>563</v>
      </c>
      <c r="P342" t="s">
        <v>563</v>
      </c>
      <c r="Q342">
        <v>1</v>
      </c>
      <c r="W342">
        <v>0</v>
      </c>
      <c r="X342">
        <v>-185737400</v>
      </c>
      <c r="Y342">
        <v>0.13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3</v>
      </c>
      <c r="AT342">
        <v>0.13</v>
      </c>
      <c r="AU342" t="s">
        <v>3</v>
      </c>
      <c r="AV342">
        <v>2</v>
      </c>
      <c r="AW342">
        <v>2</v>
      </c>
      <c r="AX342">
        <v>35866943</v>
      </c>
      <c r="AY342">
        <v>1</v>
      </c>
      <c r="AZ342">
        <v>0</v>
      </c>
      <c r="BA342">
        <v>328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Y342*Source!I334</f>
        <v>2.3140000000000001E-2</v>
      </c>
      <c r="CY342">
        <f>AD342</f>
        <v>0</v>
      </c>
      <c r="CZ342">
        <f>AH342</f>
        <v>0</v>
      </c>
      <c r="DA342">
        <f>AL342</f>
        <v>1</v>
      </c>
      <c r="DB342">
        <f t="shared" si="47"/>
        <v>0</v>
      </c>
      <c r="DC342">
        <f t="shared" si="48"/>
        <v>0</v>
      </c>
    </row>
    <row r="343" spans="1:107">
      <c r="A343">
        <f>ROW(Source!A334)</f>
        <v>334</v>
      </c>
      <c r="B343">
        <v>35863109</v>
      </c>
      <c r="C343">
        <v>35866937</v>
      </c>
      <c r="D343">
        <v>29172556</v>
      </c>
      <c r="E343">
        <v>1</v>
      </c>
      <c r="F343">
        <v>1</v>
      </c>
      <c r="G343">
        <v>1</v>
      </c>
      <c r="H343">
        <v>2</v>
      </c>
      <c r="I343" t="s">
        <v>564</v>
      </c>
      <c r="J343" t="s">
        <v>565</v>
      </c>
      <c r="K343" t="s">
        <v>566</v>
      </c>
      <c r="L343">
        <v>1368</v>
      </c>
      <c r="N343">
        <v>1011</v>
      </c>
      <c r="O343" t="s">
        <v>567</v>
      </c>
      <c r="P343" t="s">
        <v>567</v>
      </c>
      <c r="Q343">
        <v>1</v>
      </c>
      <c r="W343">
        <v>0</v>
      </c>
      <c r="X343">
        <v>-1302720870</v>
      </c>
      <c r="Y343">
        <v>0.13</v>
      </c>
      <c r="AA343">
        <v>0</v>
      </c>
      <c r="AB343">
        <v>466.71</v>
      </c>
      <c r="AC343">
        <v>446.18</v>
      </c>
      <c r="AD343">
        <v>0</v>
      </c>
      <c r="AE343">
        <v>0</v>
      </c>
      <c r="AF343">
        <v>31.26</v>
      </c>
      <c r="AG343">
        <v>13.5</v>
      </c>
      <c r="AH343">
        <v>0</v>
      </c>
      <c r="AI343">
        <v>1</v>
      </c>
      <c r="AJ343">
        <v>14.93</v>
      </c>
      <c r="AK343">
        <v>33.049999999999997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0.13</v>
      </c>
      <c r="AU343" t="s">
        <v>3</v>
      </c>
      <c r="AV343">
        <v>0</v>
      </c>
      <c r="AW343">
        <v>2</v>
      </c>
      <c r="AX343">
        <v>35866944</v>
      </c>
      <c r="AY343">
        <v>1</v>
      </c>
      <c r="AZ343">
        <v>0</v>
      </c>
      <c r="BA343">
        <v>329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Y343*Source!I334</f>
        <v>2.3140000000000001E-2</v>
      </c>
      <c r="CY343">
        <f>AB343</f>
        <v>466.71</v>
      </c>
      <c r="CZ343">
        <f>AF343</f>
        <v>31.26</v>
      </c>
      <c r="DA343">
        <f>AJ343</f>
        <v>14.93</v>
      </c>
      <c r="DB343">
        <f t="shared" si="47"/>
        <v>4.0599999999999996</v>
      </c>
      <c r="DC343">
        <f t="shared" si="48"/>
        <v>1.76</v>
      </c>
    </row>
    <row r="344" spans="1:107">
      <c r="A344">
        <f>ROW(Source!A334)</f>
        <v>334</v>
      </c>
      <c r="B344">
        <v>35863109</v>
      </c>
      <c r="C344">
        <v>35866937</v>
      </c>
      <c r="D344">
        <v>29164349</v>
      </c>
      <c r="E344">
        <v>1</v>
      </c>
      <c r="F344">
        <v>1</v>
      </c>
      <c r="G344">
        <v>1</v>
      </c>
      <c r="H344">
        <v>3</v>
      </c>
      <c r="I344" t="s">
        <v>28</v>
      </c>
      <c r="J344" t="s">
        <v>31</v>
      </c>
      <c r="K344" t="s">
        <v>29</v>
      </c>
      <c r="L344">
        <v>1348</v>
      </c>
      <c r="N344">
        <v>1009</v>
      </c>
      <c r="O344" t="s">
        <v>30</v>
      </c>
      <c r="P344" t="s">
        <v>30</v>
      </c>
      <c r="Q344">
        <v>1000</v>
      </c>
      <c r="W344">
        <v>0</v>
      </c>
      <c r="X344">
        <v>-304821490</v>
      </c>
      <c r="Y344">
        <v>0.47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0</v>
      </c>
      <c r="AP344">
        <v>0</v>
      </c>
      <c r="AQ344">
        <v>0</v>
      </c>
      <c r="AR344">
        <v>0</v>
      </c>
      <c r="AS344" t="s">
        <v>3</v>
      </c>
      <c r="AT344">
        <v>0.47</v>
      </c>
      <c r="AU344" t="s">
        <v>3</v>
      </c>
      <c r="AV344">
        <v>0</v>
      </c>
      <c r="AW344">
        <v>2</v>
      </c>
      <c r="AX344">
        <v>35866945</v>
      </c>
      <c r="AY344">
        <v>1</v>
      </c>
      <c r="AZ344">
        <v>0</v>
      </c>
      <c r="BA344">
        <v>330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Y344*Source!I334</f>
        <v>8.3659999999999984E-2</v>
      </c>
      <c r="CY344">
        <f>AA344</f>
        <v>0</v>
      </c>
      <c r="CZ344">
        <f>AE344</f>
        <v>0</v>
      </c>
      <c r="DA344">
        <f>AI344</f>
        <v>1</v>
      </c>
      <c r="DB344">
        <f t="shared" ref="DB344:DB374" si="52">ROUND(ROUND(AT344*CZ344,2),2)</f>
        <v>0</v>
      </c>
      <c r="DC344">
        <f t="shared" ref="DC344:DC374" si="53">ROUND(ROUND(AT344*AG344,2),2)</f>
        <v>0</v>
      </c>
    </row>
    <row r="345" spans="1:107">
      <c r="A345">
        <f>ROW(Source!A336)</f>
        <v>336</v>
      </c>
      <c r="B345">
        <v>35863109</v>
      </c>
      <c r="C345">
        <v>35866947</v>
      </c>
      <c r="D345">
        <v>18406804</v>
      </c>
      <c r="E345">
        <v>1</v>
      </c>
      <c r="F345">
        <v>1</v>
      </c>
      <c r="G345">
        <v>1</v>
      </c>
      <c r="H345">
        <v>1</v>
      </c>
      <c r="I345" t="s">
        <v>559</v>
      </c>
      <c r="J345" t="s">
        <v>3</v>
      </c>
      <c r="K345" t="s">
        <v>560</v>
      </c>
      <c r="L345">
        <v>1369</v>
      </c>
      <c r="N345">
        <v>1013</v>
      </c>
      <c r="O345" t="s">
        <v>561</v>
      </c>
      <c r="P345" t="s">
        <v>561</v>
      </c>
      <c r="Q345">
        <v>1</v>
      </c>
      <c r="W345">
        <v>0</v>
      </c>
      <c r="X345">
        <v>254330056</v>
      </c>
      <c r="Y345">
        <v>3.77</v>
      </c>
      <c r="AA345">
        <v>0</v>
      </c>
      <c r="AB345">
        <v>0</v>
      </c>
      <c r="AC345">
        <v>0</v>
      </c>
      <c r="AD345">
        <v>249.14</v>
      </c>
      <c r="AE345">
        <v>0</v>
      </c>
      <c r="AF345">
        <v>0</v>
      </c>
      <c r="AG345">
        <v>0</v>
      </c>
      <c r="AH345">
        <v>249.14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3.77</v>
      </c>
      <c r="AU345" t="s">
        <v>3</v>
      </c>
      <c r="AV345">
        <v>1</v>
      </c>
      <c r="AW345">
        <v>2</v>
      </c>
      <c r="AX345">
        <v>35866950</v>
      </c>
      <c r="AY345">
        <v>2</v>
      </c>
      <c r="AZ345">
        <v>131072</v>
      </c>
      <c r="BA345">
        <v>331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Y345*Source!I336</f>
        <v>0.64090000000000003</v>
      </c>
      <c r="CY345">
        <f>AD345</f>
        <v>249.14</v>
      </c>
      <c r="CZ345">
        <f>AH345</f>
        <v>249.14</v>
      </c>
      <c r="DA345">
        <f>AL345</f>
        <v>1</v>
      </c>
      <c r="DB345">
        <f t="shared" si="52"/>
        <v>939.26</v>
      </c>
      <c r="DC345">
        <f t="shared" si="53"/>
        <v>0</v>
      </c>
    </row>
    <row r="346" spans="1:107">
      <c r="A346">
        <f>ROW(Source!A336)</f>
        <v>336</v>
      </c>
      <c r="B346">
        <v>35863109</v>
      </c>
      <c r="C346">
        <v>35866947</v>
      </c>
      <c r="D346">
        <v>29164349</v>
      </c>
      <c r="E346">
        <v>1</v>
      </c>
      <c r="F346">
        <v>1</v>
      </c>
      <c r="G346">
        <v>1</v>
      </c>
      <c r="H346">
        <v>3</v>
      </c>
      <c r="I346" t="s">
        <v>28</v>
      </c>
      <c r="J346" t="s">
        <v>31</v>
      </c>
      <c r="K346" t="s">
        <v>29</v>
      </c>
      <c r="L346">
        <v>1348</v>
      </c>
      <c r="N346">
        <v>1009</v>
      </c>
      <c r="O346" t="s">
        <v>30</v>
      </c>
      <c r="P346" t="s">
        <v>30</v>
      </c>
      <c r="Q346">
        <v>1000</v>
      </c>
      <c r="W346">
        <v>0</v>
      </c>
      <c r="X346">
        <v>-304821490</v>
      </c>
      <c r="Y346">
        <v>0.11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0</v>
      </c>
      <c r="AP346">
        <v>0</v>
      </c>
      <c r="AQ346">
        <v>0</v>
      </c>
      <c r="AR346">
        <v>0</v>
      </c>
      <c r="AS346" t="s">
        <v>3</v>
      </c>
      <c r="AT346">
        <v>0.11</v>
      </c>
      <c r="AU346" t="s">
        <v>3</v>
      </c>
      <c r="AV346">
        <v>0</v>
      </c>
      <c r="AW346">
        <v>2</v>
      </c>
      <c r="AX346">
        <v>35866951</v>
      </c>
      <c r="AY346">
        <v>1</v>
      </c>
      <c r="AZ346">
        <v>0</v>
      </c>
      <c r="BA346">
        <v>332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Y346*Source!I336</f>
        <v>1.8700000000000001E-2</v>
      </c>
      <c r="CY346">
        <f>AA346</f>
        <v>0</v>
      </c>
      <c r="CZ346">
        <f>AE346</f>
        <v>0</v>
      </c>
      <c r="DA346">
        <f>AI346</f>
        <v>1</v>
      </c>
      <c r="DB346">
        <f t="shared" si="52"/>
        <v>0</v>
      </c>
      <c r="DC346">
        <f t="shared" si="53"/>
        <v>0</v>
      </c>
    </row>
    <row r="347" spans="1:107">
      <c r="A347">
        <f>ROW(Source!A338)</f>
        <v>338</v>
      </c>
      <c r="B347">
        <v>35863109</v>
      </c>
      <c r="C347">
        <v>35866953</v>
      </c>
      <c r="D347">
        <v>18406804</v>
      </c>
      <c r="E347">
        <v>1</v>
      </c>
      <c r="F347">
        <v>1</v>
      </c>
      <c r="G347">
        <v>1</v>
      </c>
      <c r="H347">
        <v>1</v>
      </c>
      <c r="I347" t="s">
        <v>559</v>
      </c>
      <c r="J347" t="s">
        <v>3</v>
      </c>
      <c r="K347" t="s">
        <v>560</v>
      </c>
      <c r="L347">
        <v>1369</v>
      </c>
      <c r="N347">
        <v>1013</v>
      </c>
      <c r="O347" t="s">
        <v>561</v>
      </c>
      <c r="P347" t="s">
        <v>561</v>
      </c>
      <c r="Q347">
        <v>1</v>
      </c>
      <c r="W347">
        <v>0</v>
      </c>
      <c r="X347">
        <v>254330056</v>
      </c>
      <c r="Y347">
        <v>5.84</v>
      </c>
      <c r="AA347">
        <v>0</v>
      </c>
      <c r="AB347">
        <v>0</v>
      </c>
      <c r="AC347">
        <v>0</v>
      </c>
      <c r="AD347">
        <v>249.14</v>
      </c>
      <c r="AE347">
        <v>0</v>
      </c>
      <c r="AF347">
        <v>0</v>
      </c>
      <c r="AG347">
        <v>0</v>
      </c>
      <c r="AH347">
        <v>249.14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3</v>
      </c>
      <c r="AT347">
        <v>5.84</v>
      </c>
      <c r="AU347" t="s">
        <v>3</v>
      </c>
      <c r="AV347">
        <v>1</v>
      </c>
      <c r="AW347">
        <v>2</v>
      </c>
      <c r="AX347">
        <v>35866955</v>
      </c>
      <c r="AY347">
        <v>2</v>
      </c>
      <c r="AZ347">
        <v>131072</v>
      </c>
      <c r="BA347">
        <v>333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Y347*Source!I338</f>
        <v>0.2336</v>
      </c>
      <c r="CY347">
        <f>AD347</f>
        <v>249.14</v>
      </c>
      <c r="CZ347">
        <f>AH347</f>
        <v>249.14</v>
      </c>
      <c r="DA347">
        <f>AL347</f>
        <v>1</v>
      </c>
      <c r="DB347">
        <f t="shared" si="52"/>
        <v>1454.98</v>
      </c>
      <c r="DC347">
        <f t="shared" si="53"/>
        <v>0</v>
      </c>
    </row>
    <row r="348" spans="1:107">
      <c r="A348">
        <f>ROW(Source!A339)</f>
        <v>339</v>
      </c>
      <c r="B348">
        <v>35863109</v>
      </c>
      <c r="C348">
        <v>35866956</v>
      </c>
      <c r="D348">
        <v>18406804</v>
      </c>
      <c r="E348">
        <v>1</v>
      </c>
      <c r="F348">
        <v>1</v>
      </c>
      <c r="G348">
        <v>1</v>
      </c>
      <c r="H348">
        <v>1</v>
      </c>
      <c r="I348" t="s">
        <v>559</v>
      </c>
      <c r="J348" t="s">
        <v>3</v>
      </c>
      <c r="K348" t="s">
        <v>560</v>
      </c>
      <c r="L348">
        <v>1369</v>
      </c>
      <c r="N348">
        <v>1013</v>
      </c>
      <c r="O348" t="s">
        <v>561</v>
      </c>
      <c r="P348" t="s">
        <v>561</v>
      </c>
      <c r="Q348">
        <v>1</v>
      </c>
      <c r="W348">
        <v>0</v>
      </c>
      <c r="X348">
        <v>254330056</v>
      </c>
      <c r="Y348">
        <v>9.64</v>
      </c>
      <c r="AA348">
        <v>0</v>
      </c>
      <c r="AB348">
        <v>0</v>
      </c>
      <c r="AC348">
        <v>0</v>
      </c>
      <c r="AD348">
        <v>249.14</v>
      </c>
      <c r="AE348">
        <v>0</v>
      </c>
      <c r="AF348">
        <v>0</v>
      </c>
      <c r="AG348">
        <v>0</v>
      </c>
      <c r="AH348">
        <v>249.14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3</v>
      </c>
      <c r="AT348">
        <v>9.64</v>
      </c>
      <c r="AU348" t="s">
        <v>3</v>
      </c>
      <c r="AV348">
        <v>1</v>
      </c>
      <c r="AW348">
        <v>2</v>
      </c>
      <c r="AX348">
        <v>35866960</v>
      </c>
      <c r="AY348">
        <v>1</v>
      </c>
      <c r="AZ348">
        <v>0</v>
      </c>
      <c r="BA348">
        <v>334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Y348*Source!I339</f>
        <v>1.9280000000000002</v>
      </c>
      <c r="CY348">
        <f>AD348</f>
        <v>249.14</v>
      </c>
      <c r="CZ348">
        <f>AH348</f>
        <v>249.14</v>
      </c>
      <c r="DA348">
        <f>AL348</f>
        <v>1</v>
      </c>
      <c r="DB348">
        <f t="shared" si="52"/>
        <v>2401.71</v>
      </c>
      <c r="DC348">
        <f t="shared" si="53"/>
        <v>0</v>
      </c>
    </row>
    <row r="349" spans="1:107">
      <c r="A349">
        <f>ROW(Source!A339)</f>
        <v>339</v>
      </c>
      <c r="B349">
        <v>35863109</v>
      </c>
      <c r="C349">
        <v>35866956</v>
      </c>
      <c r="D349">
        <v>121548</v>
      </c>
      <c r="E349">
        <v>1</v>
      </c>
      <c r="F349">
        <v>1</v>
      </c>
      <c r="G349">
        <v>1</v>
      </c>
      <c r="H349">
        <v>1</v>
      </c>
      <c r="I349" t="s">
        <v>35</v>
      </c>
      <c r="J349" t="s">
        <v>3</v>
      </c>
      <c r="K349" t="s">
        <v>562</v>
      </c>
      <c r="L349">
        <v>608254</v>
      </c>
      <c r="N349">
        <v>1013</v>
      </c>
      <c r="O349" t="s">
        <v>563</v>
      </c>
      <c r="P349" t="s">
        <v>563</v>
      </c>
      <c r="Q349">
        <v>1</v>
      </c>
      <c r="W349">
        <v>0</v>
      </c>
      <c r="X349">
        <v>-185737400</v>
      </c>
      <c r="Y349">
        <v>0.01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3</v>
      </c>
      <c r="AT349">
        <v>0.01</v>
      </c>
      <c r="AU349" t="s">
        <v>3</v>
      </c>
      <c r="AV349">
        <v>2</v>
      </c>
      <c r="AW349">
        <v>2</v>
      </c>
      <c r="AX349">
        <v>35866961</v>
      </c>
      <c r="AY349">
        <v>1</v>
      </c>
      <c r="AZ349">
        <v>0</v>
      </c>
      <c r="BA349">
        <v>335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Y349*Source!I339</f>
        <v>2E-3</v>
      </c>
      <c r="CY349">
        <f>AD349</f>
        <v>0</v>
      </c>
      <c r="CZ349">
        <f>AH349</f>
        <v>0</v>
      </c>
      <c r="DA349">
        <f>AL349</f>
        <v>1</v>
      </c>
      <c r="DB349">
        <f t="shared" si="52"/>
        <v>0</v>
      </c>
      <c r="DC349">
        <f t="shared" si="53"/>
        <v>0</v>
      </c>
    </row>
    <row r="350" spans="1:107">
      <c r="A350">
        <f>ROW(Source!A339)</f>
        <v>339</v>
      </c>
      <c r="B350">
        <v>35863109</v>
      </c>
      <c r="C350">
        <v>35866956</v>
      </c>
      <c r="D350">
        <v>29172556</v>
      </c>
      <c r="E350">
        <v>1</v>
      </c>
      <c r="F350">
        <v>1</v>
      </c>
      <c r="G350">
        <v>1</v>
      </c>
      <c r="H350">
        <v>2</v>
      </c>
      <c r="I350" t="s">
        <v>564</v>
      </c>
      <c r="J350" t="s">
        <v>565</v>
      </c>
      <c r="K350" t="s">
        <v>566</v>
      </c>
      <c r="L350">
        <v>1368</v>
      </c>
      <c r="N350">
        <v>1011</v>
      </c>
      <c r="O350" t="s">
        <v>567</v>
      </c>
      <c r="P350" t="s">
        <v>567</v>
      </c>
      <c r="Q350">
        <v>1</v>
      </c>
      <c r="W350">
        <v>0</v>
      </c>
      <c r="X350">
        <v>-1302720870</v>
      </c>
      <c r="Y350">
        <v>0.01</v>
      </c>
      <c r="AA350">
        <v>0</v>
      </c>
      <c r="AB350">
        <v>466.71</v>
      </c>
      <c r="AC350">
        <v>446.18</v>
      </c>
      <c r="AD350">
        <v>0</v>
      </c>
      <c r="AE350">
        <v>0</v>
      </c>
      <c r="AF350">
        <v>31.26</v>
      </c>
      <c r="AG350">
        <v>13.5</v>
      </c>
      <c r="AH350">
        <v>0</v>
      </c>
      <c r="AI350">
        <v>1</v>
      </c>
      <c r="AJ350">
        <v>14.93</v>
      </c>
      <c r="AK350">
        <v>33.049999999999997</v>
      </c>
      <c r="AL350">
        <v>1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3</v>
      </c>
      <c r="AT350">
        <v>0.01</v>
      </c>
      <c r="AU350" t="s">
        <v>3</v>
      </c>
      <c r="AV350">
        <v>0</v>
      </c>
      <c r="AW350">
        <v>2</v>
      </c>
      <c r="AX350">
        <v>35866962</v>
      </c>
      <c r="AY350">
        <v>1</v>
      </c>
      <c r="AZ350">
        <v>0</v>
      </c>
      <c r="BA350">
        <v>336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Y350*Source!I339</f>
        <v>2E-3</v>
      </c>
      <c r="CY350">
        <f>AB350</f>
        <v>466.71</v>
      </c>
      <c r="CZ350">
        <f>AF350</f>
        <v>31.26</v>
      </c>
      <c r="DA350">
        <f>AJ350</f>
        <v>14.93</v>
      </c>
      <c r="DB350">
        <f t="shared" si="52"/>
        <v>0.31</v>
      </c>
      <c r="DC350">
        <f t="shared" si="53"/>
        <v>0.14000000000000001</v>
      </c>
    </row>
    <row r="351" spans="1:107">
      <c r="A351">
        <f>ROW(Source!A340)</f>
        <v>340</v>
      </c>
      <c r="B351">
        <v>35863109</v>
      </c>
      <c r="C351">
        <v>35866963</v>
      </c>
      <c r="D351">
        <v>18408066</v>
      </c>
      <c r="E351">
        <v>1</v>
      </c>
      <c r="F351">
        <v>1</v>
      </c>
      <c r="G351">
        <v>1</v>
      </c>
      <c r="H351">
        <v>1</v>
      </c>
      <c r="I351" t="s">
        <v>568</v>
      </c>
      <c r="J351" t="s">
        <v>3</v>
      </c>
      <c r="K351" t="s">
        <v>569</v>
      </c>
      <c r="L351">
        <v>1369</v>
      </c>
      <c r="N351">
        <v>1013</v>
      </c>
      <c r="O351" t="s">
        <v>561</v>
      </c>
      <c r="P351" t="s">
        <v>561</v>
      </c>
      <c r="Q351">
        <v>1</v>
      </c>
      <c r="W351">
        <v>0</v>
      </c>
      <c r="X351">
        <v>-886480961</v>
      </c>
      <c r="Y351">
        <v>17.89</v>
      </c>
      <c r="AA351">
        <v>0</v>
      </c>
      <c r="AB351">
        <v>0</v>
      </c>
      <c r="AC351">
        <v>0</v>
      </c>
      <c r="AD351">
        <v>256.16000000000003</v>
      </c>
      <c r="AE351">
        <v>0</v>
      </c>
      <c r="AF351">
        <v>0</v>
      </c>
      <c r="AG351">
        <v>0</v>
      </c>
      <c r="AH351">
        <v>256.16000000000003</v>
      </c>
      <c r="AI351">
        <v>1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3</v>
      </c>
      <c r="AT351">
        <v>17.89</v>
      </c>
      <c r="AU351" t="s">
        <v>3</v>
      </c>
      <c r="AV351">
        <v>1</v>
      </c>
      <c r="AW351">
        <v>2</v>
      </c>
      <c r="AX351">
        <v>35866967</v>
      </c>
      <c r="AY351">
        <v>1</v>
      </c>
      <c r="AZ351">
        <v>0</v>
      </c>
      <c r="BA351">
        <v>337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Y351*Source!I340</f>
        <v>0.35780000000000001</v>
      </c>
      <c r="CY351">
        <f>AD351</f>
        <v>256.16000000000003</v>
      </c>
      <c r="CZ351">
        <f>AH351</f>
        <v>256.16000000000003</v>
      </c>
      <c r="DA351">
        <f>AL351</f>
        <v>1</v>
      </c>
      <c r="DB351">
        <f t="shared" si="52"/>
        <v>4582.7</v>
      </c>
      <c r="DC351">
        <f t="shared" si="53"/>
        <v>0</v>
      </c>
    </row>
    <row r="352" spans="1:107">
      <c r="A352">
        <f>ROW(Source!A340)</f>
        <v>340</v>
      </c>
      <c r="B352">
        <v>35863109</v>
      </c>
      <c r="C352">
        <v>35866963</v>
      </c>
      <c r="D352">
        <v>121548</v>
      </c>
      <c r="E352">
        <v>1</v>
      </c>
      <c r="F352">
        <v>1</v>
      </c>
      <c r="G352">
        <v>1</v>
      </c>
      <c r="H352">
        <v>1</v>
      </c>
      <c r="I352" t="s">
        <v>35</v>
      </c>
      <c r="J352" t="s">
        <v>3</v>
      </c>
      <c r="K352" t="s">
        <v>562</v>
      </c>
      <c r="L352">
        <v>608254</v>
      </c>
      <c r="N352">
        <v>1013</v>
      </c>
      <c r="O352" t="s">
        <v>563</v>
      </c>
      <c r="P352" t="s">
        <v>563</v>
      </c>
      <c r="Q352">
        <v>1</v>
      </c>
      <c r="W352">
        <v>0</v>
      </c>
      <c r="X352">
        <v>-185737400</v>
      </c>
      <c r="Y352">
        <v>0.08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3</v>
      </c>
      <c r="AT352">
        <v>0.08</v>
      </c>
      <c r="AU352" t="s">
        <v>3</v>
      </c>
      <c r="AV352">
        <v>2</v>
      </c>
      <c r="AW352">
        <v>2</v>
      </c>
      <c r="AX352">
        <v>35866968</v>
      </c>
      <c r="AY352">
        <v>1</v>
      </c>
      <c r="AZ352">
        <v>0</v>
      </c>
      <c r="BA352">
        <v>338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Y352*Source!I340</f>
        <v>1.6000000000000001E-3</v>
      </c>
      <c r="CY352">
        <f>AD352</f>
        <v>0</v>
      </c>
      <c r="CZ352">
        <f>AH352</f>
        <v>0</v>
      </c>
      <c r="DA352">
        <f>AL352</f>
        <v>1</v>
      </c>
      <c r="DB352">
        <f t="shared" si="52"/>
        <v>0</v>
      </c>
      <c r="DC352">
        <f t="shared" si="53"/>
        <v>0</v>
      </c>
    </row>
    <row r="353" spans="1:107">
      <c r="A353">
        <f>ROW(Source!A340)</f>
        <v>340</v>
      </c>
      <c r="B353">
        <v>35863109</v>
      </c>
      <c r="C353">
        <v>35866963</v>
      </c>
      <c r="D353">
        <v>29172556</v>
      </c>
      <c r="E353">
        <v>1</v>
      </c>
      <c r="F353">
        <v>1</v>
      </c>
      <c r="G353">
        <v>1</v>
      </c>
      <c r="H353">
        <v>2</v>
      </c>
      <c r="I353" t="s">
        <v>564</v>
      </c>
      <c r="J353" t="s">
        <v>565</v>
      </c>
      <c r="K353" t="s">
        <v>566</v>
      </c>
      <c r="L353">
        <v>1368</v>
      </c>
      <c r="N353">
        <v>1011</v>
      </c>
      <c r="O353" t="s">
        <v>567</v>
      </c>
      <c r="P353" t="s">
        <v>567</v>
      </c>
      <c r="Q353">
        <v>1</v>
      </c>
      <c r="W353">
        <v>0</v>
      </c>
      <c r="X353">
        <v>-1302720870</v>
      </c>
      <c r="Y353">
        <v>0.08</v>
      </c>
      <c r="AA353">
        <v>0</v>
      </c>
      <c r="AB353">
        <v>466.71</v>
      </c>
      <c r="AC353">
        <v>446.18</v>
      </c>
      <c r="AD353">
        <v>0</v>
      </c>
      <c r="AE353">
        <v>0</v>
      </c>
      <c r="AF353">
        <v>31.26</v>
      </c>
      <c r="AG353">
        <v>13.5</v>
      </c>
      <c r="AH353">
        <v>0</v>
      </c>
      <c r="AI353">
        <v>1</v>
      </c>
      <c r="AJ353">
        <v>14.93</v>
      </c>
      <c r="AK353">
        <v>33.049999999999997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3</v>
      </c>
      <c r="AT353">
        <v>0.08</v>
      </c>
      <c r="AU353" t="s">
        <v>3</v>
      </c>
      <c r="AV353">
        <v>0</v>
      </c>
      <c r="AW353">
        <v>2</v>
      </c>
      <c r="AX353">
        <v>35866969</v>
      </c>
      <c r="AY353">
        <v>1</v>
      </c>
      <c r="AZ353">
        <v>0</v>
      </c>
      <c r="BA353">
        <v>339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Y353*Source!I340</f>
        <v>1.6000000000000001E-3</v>
      </c>
      <c r="CY353">
        <f>AB353</f>
        <v>466.71</v>
      </c>
      <c r="CZ353">
        <f>AF353</f>
        <v>31.26</v>
      </c>
      <c r="DA353">
        <f>AJ353</f>
        <v>14.93</v>
      </c>
      <c r="DB353">
        <f t="shared" si="52"/>
        <v>2.5</v>
      </c>
      <c r="DC353">
        <f t="shared" si="53"/>
        <v>1.08</v>
      </c>
    </row>
    <row r="354" spans="1:107">
      <c r="A354">
        <f>ROW(Source!A341)</f>
        <v>341</v>
      </c>
      <c r="B354">
        <v>35863109</v>
      </c>
      <c r="C354">
        <v>35866970</v>
      </c>
      <c r="D354">
        <v>18408066</v>
      </c>
      <c r="E354">
        <v>1</v>
      </c>
      <c r="F354">
        <v>1</v>
      </c>
      <c r="G354">
        <v>1</v>
      </c>
      <c r="H354">
        <v>1</v>
      </c>
      <c r="I354" t="s">
        <v>568</v>
      </c>
      <c r="J354" t="s">
        <v>3</v>
      </c>
      <c r="K354" t="s">
        <v>569</v>
      </c>
      <c r="L354">
        <v>1369</v>
      </c>
      <c r="N354">
        <v>1013</v>
      </c>
      <c r="O354" t="s">
        <v>561</v>
      </c>
      <c r="P354" t="s">
        <v>561</v>
      </c>
      <c r="Q354">
        <v>1</v>
      </c>
      <c r="W354">
        <v>0</v>
      </c>
      <c r="X354">
        <v>-886480961</v>
      </c>
      <c r="Y354">
        <v>179.3</v>
      </c>
      <c r="AA354">
        <v>0</v>
      </c>
      <c r="AB354">
        <v>0</v>
      </c>
      <c r="AC354">
        <v>0</v>
      </c>
      <c r="AD354">
        <v>256.16000000000003</v>
      </c>
      <c r="AE354">
        <v>0</v>
      </c>
      <c r="AF354">
        <v>0</v>
      </c>
      <c r="AG354">
        <v>0</v>
      </c>
      <c r="AH354">
        <v>256.16000000000003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179.3</v>
      </c>
      <c r="AU354" t="s">
        <v>3</v>
      </c>
      <c r="AV354">
        <v>1</v>
      </c>
      <c r="AW354">
        <v>2</v>
      </c>
      <c r="AX354">
        <v>35866976</v>
      </c>
      <c r="AY354">
        <v>1</v>
      </c>
      <c r="AZ354">
        <v>0</v>
      </c>
      <c r="BA354">
        <v>340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Y354*Source!I341</f>
        <v>3.5860000000000003</v>
      </c>
      <c r="CY354">
        <f>AD354</f>
        <v>256.16000000000003</v>
      </c>
      <c r="CZ354">
        <f>AH354</f>
        <v>256.16000000000003</v>
      </c>
      <c r="DA354">
        <f>AL354</f>
        <v>1</v>
      </c>
      <c r="DB354">
        <f t="shared" si="52"/>
        <v>45929.49</v>
      </c>
      <c r="DC354">
        <f t="shared" si="53"/>
        <v>0</v>
      </c>
    </row>
    <row r="355" spans="1:107">
      <c r="A355">
        <f>ROW(Source!A341)</f>
        <v>341</v>
      </c>
      <c r="B355">
        <v>35863109</v>
      </c>
      <c r="C355">
        <v>35866970</v>
      </c>
      <c r="D355">
        <v>121548</v>
      </c>
      <c r="E355">
        <v>1</v>
      </c>
      <c r="F355">
        <v>1</v>
      </c>
      <c r="G355">
        <v>1</v>
      </c>
      <c r="H355">
        <v>1</v>
      </c>
      <c r="I355" t="s">
        <v>35</v>
      </c>
      <c r="J355" t="s">
        <v>3</v>
      </c>
      <c r="K355" t="s">
        <v>562</v>
      </c>
      <c r="L355">
        <v>608254</v>
      </c>
      <c r="N355">
        <v>1013</v>
      </c>
      <c r="O355" t="s">
        <v>563</v>
      </c>
      <c r="P355" t="s">
        <v>563</v>
      </c>
      <c r="Q355">
        <v>1</v>
      </c>
      <c r="W355">
        <v>0</v>
      </c>
      <c r="X355">
        <v>-185737400</v>
      </c>
      <c r="Y355">
        <v>3.97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3.97</v>
      </c>
      <c r="AU355" t="s">
        <v>3</v>
      </c>
      <c r="AV355">
        <v>2</v>
      </c>
      <c r="AW355">
        <v>2</v>
      </c>
      <c r="AX355">
        <v>35866977</v>
      </c>
      <c r="AY355">
        <v>1</v>
      </c>
      <c r="AZ355">
        <v>0</v>
      </c>
      <c r="BA355">
        <v>341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Y355*Source!I341</f>
        <v>7.9400000000000012E-2</v>
      </c>
      <c r="CY355">
        <f>AD355</f>
        <v>0</v>
      </c>
      <c r="CZ355">
        <f>AH355</f>
        <v>0</v>
      </c>
      <c r="DA355">
        <f>AL355</f>
        <v>1</v>
      </c>
      <c r="DB355">
        <f t="shared" si="52"/>
        <v>0</v>
      </c>
      <c r="DC355">
        <f t="shared" si="53"/>
        <v>0</v>
      </c>
    </row>
    <row r="356" spans="1:107">
      <c r="A356">
        <f>ROW(Source!A341)</f>
        <v>341</v>
      </c>
      <c r="B356">
        <v>35863109</v>
      </c>
      <c r="C356">
        <v>35866970</v>
      </c>
      <c r="D356">
        <v>29172710</v>
      </c>
      <c r="E356">
        <v>1</v>
      </c>
      <c r="F356">
        <v>1</v>
      </c>
      <c r="G356">
        <v>1</v>
      </c>
      <c r="H356">
        <v>2</v>
      </c>
      <c r="I356" t="s">
        <v>570</v>
      </c>
      <c r="J356" t="s">
        <v>571</v>
      </c>
      <c r="K356" t="s">
        <v>572</v>
      </c>
      <c r="L356">
        <v>1368</v>
      </c>
      <c r="N356">
        <v>1011</v>
      </c>
      <c r="O356" t="s">
        <v>567</v>
      </c>
      <c r="P356" t="s">
        <v>567</v>
      </c>
      <c r="Q356">
        <v>1</v>
      </c>
      <c r="W356">
        <v>0</v>
      </c>
      <c r="X356">
        <v>-1676841219</v>
      </c>
      <c r="Y356">
        <v>3.97</v>
      </c>
      <c r="AA356">
        <v>0</v>
      </c>
      <c r="AB356">
        <v>539.16</v>
      </c>
      <c r="AC356">
        <v>332.48</v>
      </c>
      <c r="AD356">
        <v>0</v>
      </c>
      <c r="AE356">
        <v>0</v>
      </c>
      <c r="AF356">
        <v>46.56</v>
      </c>
      <c r="AG356">
        <v>10.06</v>
      </c>
      <c r="AH356">
        <v>0</v>
      </c>
      <c r="AI356">
        <v>1</v>
      </c>
      <c r="AJ356">
        <v>11.58</v>
      </c>
      <c r="AK356">
        <v>33.049999999999997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3</v>
      </c>
      <c r="AT356">
        <v>3.97</v>
      </c>
      <c r="AU356" t="s">
        <v>3</v>
      </c>
      <c r="AV356">
        <v>0</v>
      </c>
      <c r="AW356">
        <v>2</v>
      </c>
      <c r="AX356">
        <v>35866978</v>
      </c>
      <c r="AY356">
        <v>1</v>
      </c>
      <c r="AZ356">
        <v>0</v>
      </c>
      <c r="BA356">
        <v>342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Y356*Source!I341</f>
        <v>7.9400000000000012E-2</v>
      </c>
      <c r="CY356">
        <f>AB356</f>
        <v>539.16</v>
      </c>
      <c r="CZ356">
        <f>AF356</f>
        <v>46.56</v>
      </c>
      <c r="DA356">
        <f>AJ356</f>
        <v>11.58</v>
      </c>
      <c r="DB356">
        <f t="shared" si="52"/>
        <v>184.84</v>
      </c>
      <c r="DC356">
        <f t="shared" si="53"/>
        <v>39.94</v>
      </c>
    </row>
    <row r="357" spans="1:107">
      <c r="A357">
        <f>ROW(Source!A341)</f>
        <v>341</v>
      </c>
      <c r="B357">
        <v>35863109</v>
      </c>
      <c r="C357">
        <v>35866970</v>
      </c>
      <c r="D357">
        <v>29174533</v>
      </c>
      <c r="E357">
        <v>1</v>
      </c>
      <c r="F357">
        <v>1</v>
      </c>
      <c r="G357">
        <v>1</v>
      </c>
      <c r="H357">
        <v>2</v>
      </c>
      <c r="I357" t="s">
        <v>573</v>
      </c>
      <c r="J357" t="s">
        <v>574</v>
      </c>
      <c r="K357" t="s">
        <v>575</v>
      </c>
      <c r="L357">
        <v>1368</v>
      </c>
      <c r="N357">
        <v>1011</v>
      </c>
      <c r="O357" t="s">
        <v>567</v>
      </c>
      <c r="P357" t="s">
        <v>567</v>
      </c>
      <c r="Q357">
        <v>1</v>
      </c>
      <c r="W357">
        <v>0</v>
      </c>
      <c r="X357">
        <v>1235896746</v>
      </c>
      <c r="Y357">
        <v>7.93</v>
      </c>
      <c r="AA357">
        <v>0</v>
      </c>
      <c r="AB357">
        <v>5.0599999999999996</v>
      </c>
      <c r="AC357">
        <v>0</v>
      </c>
      <c r="AD357">
        <v>0</v>
      </c>
      <c r="AE357">
        <v>0</v>
      </c>
      <c r="AF357">
        <v>1.53</v>
      </c>
      <c r="AG357">
        <v>0</v>
      </c>
      <c r="AH357">
        <v>0</v>
      </c>
      <c r="AI357">
        <v>1</v>
      </c>
      <c r="AJ357">
        <v>3.31</v>
      </c>
      <c r="AK357">
        <v>33.049999999999997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7.93</v>
      </c>
      <c r="AU357" t="s">
        <v>3</v>
      </c>
      <c r="AV357">
        <v>0</v>
      </c>
      <c r="AW357">
        <v>2</v>
      </c>
      <c r="AX357">
        <v>35866979</v>
      </c>
      <c r="AY357">
        <v>1</v>
      </c>
      <c r="AZ357">
        <v>0</v>
      </c>
      <c r="BA357">
        <v>343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Y357*Source!I341</f>
        <v>0.15859999999999999</v>
      </c>
      <c r="CY357">
        <f>AB357</f>
        <v>5.0599999999999996</v>
      </c>
      <c r="CZ357">
        <f>AF357</f>
        <v>1.53</v>
      </c>
      <c r="DA357">
        <f>AJ357</f>
        <v>3.31</v>
      </c>
      <c r="DB357">
        <f t="shared" si="52"/>
        <v>12.13</v>
      </c>
      <c r="DC357">
        <f t="shared" si="53"/>
        <v>0</v>
      </c>
    </row>
    <row r="358" spans="1:107">
      <c r="A358">
        <f>ROW(Source!A341)</f>
        <v>341</v>
      </c>
      <c r="B358">
        <v>35863109</v>
      </c>
      <c r="C358">
        <v>35866970</v>
      </c>
      <c r="D358">
        <v>29164349</v>
      </c>
      <c r="E358">
        <v>1</v>
      </c>
      <c r="F358">
        <v>1</v>
      </c>
      <c r="G358">
        <v>1</v>
      </c>
      <c r="H358">
        <v>3</v>
      </c>
      <c r="I358" t="s">
        <v>28</v>
      </c>
      <c r="J358" t="s">
        <v>31</v>
      </c>
      <c r="K358" t="s">
        <v>29</v>
      </c>
      <c r="L358">
        <v>1348</v>
      </c>
      <c r="N358">
        <v>1009</v>
      </c>
      <c r="O358" t="s">
        <v>30</v>
      </c>
      <c r="P358" t="s">
        <v>30</v>
      </c>
      <c r="Q358">
        <v>1000</v>
      </c>
      <c r="W358">
        <v>0</v>
      </c>
      <c r="X358">
        <v>-304821490</v>
      </c>
      <c r="Y358">
        <v>10.5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0</v>
      </c>
      <c r="AP358">
        <v>0</v>
      </c>
      <c r="AQ358">
        <v>0</v>
      </c>
      <c r="AR358">
        <v>0</v>
      </c>
      <c r="AS358" t="s">
        <v>3</v>
      </c>
      <c r="AT358">
        <v>10.5</v>
      </c>
      <c r="AU358" t="s">
        <v>3</v>
      </c>
      <c r="AV358">
        <v>0</v>
      </c>
      <c r="AW358">
        <v>2</v>
      </c>
      <c r="AX358">
        <v>35866980</v>
      </c>
      <c r="AY358">
        <v>1</v>
      </c>
      <c r="AZ358">
        <v>0</v>
      </c>
      <c r="BA358">
        <v>344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Y358*Source!I341</f>
        <v>0.21</v>
      </c>
      <c r="CY358">
        <f>AA358</f>
        <v>0</v>
      </c>
      <c r="CZ358">
        <f>AE358</f>
        <v>0</v>
      </c>
      <c r="DA358">
        <f>AI358</f>
        <v>1</v>
      </c>
      <c r="DB358">
        <f t="shared" si="52"/>
        <v>0</v>
      </c>
      <c r="DC358">
        <f t="shared" si="53"/>
        <v>0</v>
      </c>
    </row>
    <row r="359" spans="1:107">
      <c r="A359">
        <f>ROW(Source!A380)</f>
        <v>380</v>
      </c>
      <c r="B359">
        <v>35863109</v>
      </c>
      <c r="C359">
        <v>35866982</v>
      </c>
      <c r="D359">
        <v>18407150</v>
      </c>
      <c r="E359">
        <v>1</v>
      </c>
      <c r="F359">
        <v>1</v>
      </c>
      <c r="G359">
        <v>1</v>
      </c>
      <c r="H359">
        <v>1</v>
      </c>
      <c r="I359" t="s">
        <v>576</v>
      </c>
      <c r="J359" t="s">
        <v>3</v>
      </c>
      <c r="K359" t="s">
        <v>577</v>
      </c>
      <c r="L359">
        <v>1369</v>
      </c>
      <c r="N359">
        <v>1013</v>
      </c>
      <c r="O359" t="s">
        <v>561</v>
      </c>
      <c r="P359" t="s">
        <v>561</v>
      </c>
      <c r="Q359">
        <v>1</v>
      </c>
      <c r="W359">
        <v>0</v>
      </c>
      <c r="X359">
        <v>-931037793</v>
      </c>
      <c r="Y359">
        <v>21.19</v>
      </c>
      <c r="AA359">
        <v>0</v>
      </c>
      <c r="AB359">
        <v>0</v>
      </c>
      <c r="AC359">
        <v>0</v>
      </c>
      <c r="AD359">
        <v>272.45</v>
      </c>
      <c r="AE359">
        <v>0</v>
      </c>
      <c r="AF359">
        <v>0</v>
      </c>
      <c r="AG359">
        <v>0</v>
      </c>
      <c r="AH359">
        <v>272.45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3</v>
      </c>
      <c r="AT359">
        <v>21.19</v>
      </c>
      <c r="AU359" t="s">
        <v>3</v>
      </c>
      <c r="AV359">
        <v>1</v>
      </c>
      <c r="AW359">
        <v>2</v>
      </c>
      <c r="AX359">
        <v>35866990</v>
      </c>
      <c r="AY359">
        <v>1</v>
      </c>
      <c r="AZ359">
        <v>0</v>
      </c>
      <c r="BA359">
        <v>345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Y359*Source!I380</f>
        <v>0.48737000000000003</v>
      </c>
      <c r="CY359">
        <f>AD359</f>
        <v>272.45</v>
      </c>
      <c r="CZ359">
        <f>AH359</f>
        <v>272.45</v>
      </c>
      <c r="DA359">
        <f>AL359</f>
        <v>1</v>
      </c>
      <c r="DB359">
        <f t="shared" si="52"/>
        <v>5773.22</v>
      </c>
      <c r="DC359">
        <f t="shared" si="53"/>
        <v>0</v>
      </c>
    </row>
    <row r="360" spans="1:107">
      <c r="A360">
        <f>ROW(Source!A380)</f>
        <v>380</v>
      </c>
      <c r="B360">
        <v>35863109</v>
      </c>
      <c r="C360">
        <v>35866982</v>
      </c>
      <c r="D360">
        <v>121548</v>
      </c>
      <c r="E360">
        <v>1</v>
      </c>
      <c r="F360">
        <v>1</v>
      </c>
      <c r="G360">
        <v>1</v>
      </c>
      <c r="H360">
        <v>1</v>
      </c>
      <c r="I360" t="s">
        <v>35</v>
      </c>
      <c r="J360" t="s">
        <v>3</v>
      </c>
      <c r="K360" t="s">
        <v>562</v>
      </c>
      <c r="L360">
        <v>608254</v>
      </c>
      <c r="N360">
        <v>1013</v>
      </c>
      <c r="O360" t="s">
        <v>563</v>
      </c>
      <c r="P360" t="s">
        <v>563</v>
      </c>
      <c r="Q360">
        <v>1</v>
      </c>
      <c r="W360">
        <v>0</v>
      </c>
      <c r="X360">
        <v>-185737400</v>
      </c>
      <c r="Y360">
        <v>0.04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0.04</v>
      </c>
      <c r="AU360" t="s">
        <v>3</v>
      </c>
      <c r="AV360">
        <v>2</v>
      </c>
      <c r="AW360">
        <v>2</v>
      </c>
      <c r="AX360">
        <v>35866991</v>
      </c>
      <c r="AY360">
        <v>1</v>
      </c>
      <c r="AZ360">
        <v>0</v>
      </c>
      <c r="BA360">
        <v>346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Y360*Source!I380</f>
        <v>9.2000000000000003E-4</v>
      </c>
      <c r="CY360">
        <f>AD360</f>
        <v>0</v>
      </c>
      <c r="CZ360">
        <f>AH360</f>
        <v>0</v>
      </c>
      <c r="DA360">
        <f>AL360</f>
        <v>1</v>
      </c>
      <c r="DB360">
        <f t="shared" si="52"/>
        <v>0</v>
      </c>
      <c r="DC360">
        <f t="shared" si="53"/>
        <v>0</v>
      </c>
    </row>
    <row r="361" spans="1:107">
      <c r="A361">
        <f>ROW(Source!A380)</f>
        <v>380</v>
      </c>
      <c r="B361">
        <v>35863109</v>
      </c>
      <c r="C361">
        <v>35866982</v>
      </c>
      <c r="D361">
        <v>29172556</v>
      </c>
      <c r="E361">
        <v>1</v>
      </c>
      <c r="F361">
        <v>1</v>
      </c>
      <c r="G361">
        <v>1</v>
      </c>
      <c r="H361">
        <v>2</v>
      </c>
      <c r="I361" t="s">
        <v>564</v>
      </c>
      <c r="J361" t="s">
        <v>565</v>
      </c>
      <c r="K361" t="s">
        <v>566</v>
      </c>
      <c r="L361">
        <v>1368</v>
      </c>
      <c r="N361">
        <v>1011</v>
      </c>
      <c r="O361" t="s">
        <v>567</v>
      </c>
      <c r="P361" t="s">
        <v>567</v>
      </c>
      <c r="Q361">
        <v>1</v>
      </c>
      <c r="W361">
        <v>0</v>
      </c>
      <c r="X361">
        <v>-1302720870</v>
      </c>
      <c r="Y361">
        <v>0.04</v>
      </c>
      <c r="AA361">
        <v>0</v>
      </c>
      <c r="AB361">
        <v>466.71</v>
      </c>
      <c r="AC361">
        <v>446.18</v>
      </c>
      <c r="AD361">
        <v>0</v>
      </c>
      <c r="AE361">
        <v>0</v>
      </c>
      <c r="AF361">
        <v>31.26</v>
      </c>
      <c r="AG361">
        <v>13.5</v>
      </c>
      <c r="AH361">
        <v>0</v>
      </c>
      <c r="AI361">
        <v>1</v>
      </c>
      <c r="AJ361">
        <v>14.93</v>
      </c>
      <c r="AK361">
        <v>33.049999999999997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0.04</v>
      </c>
      <c r="AU361" t="s">
        <v>3</v>
      </c>
      <c r="AV361">
        <v>0</v>
      </c>
      <c r="AW361">
        <v>2</v>
      </c>
      <c r="AX361">
        <v>35866992</v>
      </c>
      <c r="AY361">
        <v>1</v>
      </c>
      <c r="AZ361">
        <v>0</v>
      </c>
      <c r="BA361">
        <v>347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Y361*Source!I380</f>
        <v>9.2000000000000003E-4</v>
      </c>
      <c r="CY361">
        <f>AB361</f>
        <v>466.71</v>
      </c>
      <c r="CZ361">
        <f>AF361</f>
        <v>31.26</v>
      </c>
      <c r="DA361">
        <f>AJ361</f>
        <v>14.93</v>
      </c>
      <c r="DB361">
        <f t="shared" si="52"/>
        <v>1.25</v>
      </c>
      <c r="DC361">
        <f t="shared" si="53"/>
        <v>0.54</v>
      </c>
    </row>
    <row r="362" spans="1:107">
      <c r="A362">
        <f>ROW(Source!A380)</f>
        <v>380</v>
      </c>
      <c r="B362">
        <v>35863109</v>
      </c>
      <c r="C362">
        <v>35866982</v>
      </c>
      <c r="D362">
        <v>29174913</v>
      </c>
      <c r="E362">
        <v>1</v>
      </c>
      <c r="F362">
        <v>1</v>
      </c>
      <c r="G362">
        <v>1</v>
      </c>
      <c r="H362">
        <v>2</v>
      </c>
      <c r="I362" t="s">
        <v>578</v>
      </c>
      <c r="J362" t="s">
        <v>579</v>
      </c>
      <c r="K362" t="s">
        <v>580</v>
      </c>
      <c r="L362">
        <v>1368</v>
      </c>
      <c r="N362">
        <v>1011</v>
      </c>
      <c r="O362" t="s">
        <v>567</v>
      </c>
      <c r="P362" t="s">
        <v>567</v>
      </c>
      <c r="Q362">
        <v>1</v>
      </c>
      <c r="W362">
        <v>0</v>
      </c>
      <c r="X362">
        <v>458544584</v>
      </c>
      <c r="Y362">
        <v>0.15</v>
      </c>
      <c r="AA362">
        <v>0</v>
      </c>
      <c r="AB362">
        <v>932.72</v>
      </c>
      <c r="AC362">
        <v>383.38</v>
      </c>
      <c r="AD362">
        <v>0</v>
      </c>
      <c r="AE362">
        <v>0</v>
      </c>
      <c r="AF362">
        <v>87.17</v>
      </c>
      <c r="AG362">
        <v>11.6</v>
      </c>
      <c r="AH362">
        <v>0</v>
      </c>
      <c r="AI362">
        <v>1</v>
      </c>
      <c r="AJ362">
        <v>10.7</v>
      </c>
      <c r="AK362">
        <v>33.049999999999997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3</v>
      </c>
      <c r="AT362">
        <v>0.15</v>
      </c>
      <c r="AU362" t="s">
        <v>3</v>
      </c>
      <c r="AV362">
        <v>0</v>
      </c>
      <c r="AW362">
        <v>2</v>
      </c>
      <c r="AX362">
        <v>35866993</v>
      </c>
      <c r="AY362">
        <v>1</v>
      </c>
      <c r="AZ362">
        <v>0</v>
      </c>
      <c r="BA362">
        <v>348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Y362*Source!I380</f>
        <v>3.4499999999999999E-3</v>
      </c>
      <c r="CY362">
        <f>AB362</f>
        <v>932.72</v>
      </c>
      <c r="CZ362">
        <f>AF362</f>
        <v>87.17</v>
      </c>
      <c r="DA362">
        <f>AJ362</f>
        <v>10.7</v>
      </c>
      <c r="DB362">
        <f t="shared" si="52"/>
        <v>13.08</v>
      </c>
      <c r="DC362">
        <f t="shared" si="53"/>
        <v>1.74</v>
      </c>
    </row>
    <row r="363" spans="1:107">
      <c r="A363">
        <f>ROW(Source!A380)</f>
        <v>380</v>
      </c>
      <c r="B363">
        <v>35863109</v>
      </c>
      <c r="C363">
        <v>35866982</v>
      </c>
      <c r="D363">
        <v>29108696</v>
      </c>
      <c r="E363">
        <v>1</v>
      </c>
      <c r="F363">
        <v>1</v>
      </c>
      <c r="G363">
        <v>1</v>
      </c>
      <c r="H363">
        <v>3</v>
      </c>
      <c r="I363" t="s">
        <v>581</v>
      </c>
      <c r="J363" t="s">
        <v>582</v>
      </c>
      <c r="K363" t="s">
        <v>583</v>
      </c>
      <c r="L363">
        <v>1354</v>
      </c>
      <c r="N363">
        <v>1010</v>
      </c>
      <c r="O363" t="s">
        <v>237</v>
      </c>
      <c r="P363" t="s">
        <v>237</v>
      </c>
      <c r="Q363">
        <v>1</v>
      </c>
      <c r="W363">
        <v>0</v>
      </c>
      <c r="X363">
        <v>2109155817</v>
      </c>
      <c r="Y363">
        <v>56.6</v>
      </c>
      <c r="AA363">
        <v>310.51</v>
      </c>
      <c r="AB363">
        <v>0</v>
      </c>
      <c r="AC363">
        <v>0</v>
      </c>
      <c r="AD363">
        <v>0</v>
      </c>
      <c r="AE363">
        <v>67.209999999999994</v>
      </c>
      <c r="AF363">
        <v>0</v>
      </c>
      <c r="AG363">
        <v>0</v>
      </c>
      <c r="AH363">
        <v>0</v>
      </c>
      <c r="AI363">
        <v>4.62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56.6</v>
      </c>
      <c r="AU363" t="s">
        <v>3</v>
      </c>
      <c r="AV363">
        <v>0</v>
      </c>
      <c r="AW363">
        <v>2</v>
      </c>
      <c r="AX363">
        <v>35866994</v>
      </c>
      <c r="AY363">
        <v>1</v>
      </c>
      <c r="AZ363">
        <v>0</v>
      </c>
      <c r="BA363">
        <v>349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Y363*Source!I380</f>
        <v>1.3018000000000001</v>
      </c>
      <c r="CY363">
        <f>AA363</f>
        <v>310.51</v>
      </c>
      <c r="CZ363">
        <f>AE363</f>
        <v>67.209999999999994</v>
      </c>
      <c r="DA363">
        <f>AI363</f>
        <v>4.62</v>
      </c>
      <c r="DB363">
        <f t="shared" si="52"/>
        <v>3804.09</v>
      </c>
      <c r="DC363">
        <f t="shared" si="53"/>
        <v>0</v>
      </c>
    </row>
    <row r="364" spans="1:107">
      <c r="A364">
        <f>ROW(Source!A380)</f>
        <v>380</v>
      </c>
      <c r="B364">
        <v>35863109</v>
      </c>
      <c r="C364">
        <v>35866982</v>
      </c>
      <c r="D364">
        <v>29109720</v>
      </c>
      <c r="E364">
        <v>1</v>
      </c>
      <c r="F364">
        <v>1</v>
      </c>
      <c r="G364">
        <v>1</v>
      </c>
      <c r="H364">
        <v>3</v>
      </c>
      <c r="I364" t="s">
        <v>140</v>
      </c>
      <c r="J364" t="s">
        <v>143</v>
      </c>
      <c r="K364" t="s">
        <v>141</v>
      </c>
      <c r="L364">
        <v>1301</v>
      </c>
      <c r="N364">
        <v>1003</v>
      </c>
      <c r="O364" t="s">
        <v>142</v>
      </c>
      <c r="P364" t="s">
        <v>142</v>
      </c>
      <c r="Q364">
        <v>1</v>
      </c>
      <c r="W364">
        <v>0</v>
      </c>
      <c r="X364">
        <v>-716496253</v>
      </c>
      <c r="Y364">
        <v>100</v>
      </c>
      <c r="AA364">
        <v>108.23</v>
      </c>
      <c r="AB364">
        <v>0</v>
      </c>
      <c r="AC364">
        <v>0</v>
      </c>
      <c r="AD364">
        <v>0</v>
      </c>
      <c r="AE364">
        <v>131.99</v>
      </c>
      <c r="AF364">
        <v>0</v>
      </c>
      <c r="AG364">
        <v>0</v>
      </c>
      <c r="AH364">
        <v>0</v>
      </c>
      <c r="AI364">
        <v>0.82</v>
      </c>
      <c r="AJ364">
        <v>1</v>
      </c>
      <c r="AK364">
        <v>1</v>
      </c>
      <c r="AL364">
        <v>1</v>
      </c>
      <c r="AN364">
        <v>0</v>
      </c>
      <c r="AO364">
        <v>0</v>
      </c>
      <c r="AP364">
        <v>0</v>
      </c>
      <c r="AQ364">
        <v>0</v>
      </c>
      <c r="AR364">
        <v>0</v>
      </c>
      <c r="AS364" t="s">
        <v>3</v>
      </c>
      <c r="AT364">
        <v>100</v>
      </c>
      <c r="AU364" t="s">
        <v>3</v>
      </c>
      <c r="AV364">
        <v>0</v>
      </c>
      <c r="AW364">
        <v>1</v>
      </c>
      <c r="AX364">
        <v>-1</v>
      </c>
      <c r="AY364">
        <v>0</v>
      </c>
      <c r="AZ364">
        <v>0</v>
      </c>
      <c r="BA364" t="s">
        <v>3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Y364*Source!I380</f>
        <v>2.2999999999999998</v>
      </c>
      <c r="CY364">
        <f>AA364</f>
        <v>108.23</v>
      </c>
      <c r="CZ364">
        <f>AE364</f>
        <v>131.99</v>
      </c>
      <c r="DA364">
        <f>AI364</f>
        <v>0.82</v>
      </c>
      <c r="DB364">
        <f t="shared" si="52"/>
        <v>13199</v>
      </c>
      <c r="DC364">
        <f t="shared" si="53"/>
        <v>0</v>
      </c>
    </row>
    <row r="365" spans="1:107">
      <c r="A365">
        <f>ROW(Source!A380)</f>
        <v>380</v>
      </c>
      <c r="B365">
        <v>35863109</v>
      </c>
      <c r="C365">
        <v>35866982</v>
      </c>
      <c r="D365">
        <v>29115197</v>
      </c>
      <c r="E365">
        <v>1</v>
      </c>
      <c r="F365">
        <v>1</v>
      </c>
      <c r="G365">
        <v>1</v>
      </c>
      <c r="H365">
        <v>3</v>
      </c>
      <c r="I365" t="s">
        <v>584</v>
      </c>
      <c r="J365" t="s">
        <v>585</v>
      </c>
      <c r="K365" t="s">
        <v>586</v>
      </c>
      <c r="L365">
        <v>1354</v>
      </c>
      <c r="N365">
        <v>1010</v>
      </c>
      <c r="O365" t="s">
        <v>237</v>
      </c>
      <c r="P365" t="s">
        <v>237</v>
      </c>
      <c r="Q365">
        <v>1</v>
      </c>
      <c r="W365">
        <v>0</v>
      </c>
      <c r="X365">
        <v>-1208533646</v>
      </c>
      <c r="Y365">
        <v>400</v>
      </c>
      <c r="AA365">
        <v>3.65</v>
      </c>
      <c r="AB365">
        <v>0</v>
      </c>
      <c r="AC365">
        <v>0</v>
      </c>
      <c r="AD365">
        <v>0</v>
      </c>
      <c r="AE365">
        <v>0.5</v>
      </c>
      <c r="AF365">
        <v>0</v>
      </c>
      <c r="AG365">
        <v>0</v>
      </c>
      <c r="AH365">
        <v>0</v>
      </c>
      <c r="AI365">
        <v>7.29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400</v>
      </c>
      <c r="AU365" t="s">
        <v>3</v>
      </c>
      <c r="AV365">
        <v>0</v>
      </c>
      <c r="AW365">
        <v>2</v>
      </c>
      <c r="AX365">
        <v>35866996</v>
      </c>
      <c r="AY365">
        <v>1</v>
      </c>
      <c r="AZ365">
        <v>0</v>
      </c>
      <c r="BA365">
        <v>351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Y365*Source!I380</f>
        <v>9.1999999999999993</v>
      </c>
      <c r="CY365">
        <f>AA365</f>
        <v>3.65</v>
      </c>
      <c r="CZ365">
        <f>AE365</f>
        <v>0.5</v>
      </c>
      <c r="DA365">
        <f>AI365</f>
        <v>7.29</v>
      </c>
      <c r="DB365">
        <f t="shared" si="52"/>
        <v>200</v>
      </c>
      <c r="DC365">
        <f t="shared" si="53"/>
        <v>0</v>
      </c>
    </row>
    <row r="366" spans="1:107">
      <c r="A366">
        <f>ROW(Source!A382)</f>
        <v>382</v>
      </c>
      <c r="B366">
        <v>35863109</v>
      </c>
      <c r="C366">
        <v>35866998</v>
      </c>
      <c r="D366">
        <v>18413230</v>
      </c>
      <c r="E366">
        <v>1</v>
      </c>
      <c r="F366">
        <v>1</v>
      </c>
      <c r="G366">
        <v>1</v>
      </c>
      <c r="H366">
        <v>1</v>
      </c>
      <c r="I366" t="s">
        <v>587</v>
      </c>
      <c r="J366" t="s">
        <v>3</v>
      </c>
      <c r="K366" t="s">
        <v>588</v>
      </c>
      <c r="L366">
        <v>1369</v>
      </c>
      <c r="N366">
        <v>1013</v>
      </c>
      <c r="O366" t="s">
        <v>561</v>
      </c>
      <c r="P366" t="s">
        <v>561</v>
      </c>
      <c r="Q366">
        <v>1</v>
      </c>
      <c r="W366">
        <v>0</v>
      </c>
      <c r="X366">
        <v>355262106</v>
      </c>
      <c r="Y366">
        <v>166.47</v>
      </c>
      <c r="AA366">
        <v>0</v>
      </c>
      <c r="AB366">
        <v>0</v>
      </c>
      <c r="AC366">
        <v>0</v>
      </c>
      <c r="AD366">
        <v>293.22000000000003</v>
      </c>
      <c r="AE366">
        <v>0</v>
      </c>
      <c r="AF366">
        <v>0</v>
      </c>
      <c r="AG366">
        <v>0</v>
      </c>
      <c r="AH366">
        <v>293.22000000000003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166.47</v>
      </c>
      <c r="AU366" t="s">
        <v>3</v>
      </c>
      <c r="AV366">
        <v>1</v>
      </c>
      <c r="AW366">
        <v>2</v>
      </c>
      <c r="AX366">
        <v>35867008</v>
      </c>
      <c r="AY366">
        <v>1</v>
      </c>
      <c r="AZ366">
        <v>0</v>
      </c>
      <c r="BA366">
        <v>352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Y366*Source!I382</f>
        <v>1.9976400000000001</v>
      </c>
      <c r="CY366">
        <f>AD366</f>
        <v>293.22000000000003</v>
      </c>
      <c r="CZ366">
        <f>AH366</f>
        <v>293.22000000000003</v>
      </c>
      <c r="DA366">
        <f>AL366</f>
        <v>1</v>
      </c>
      <c r="DB366">
        <f t="shared" si="52"/>
        <v>48812.33</v>
      </c>
      <c r="DC366">
        <f t="shared" si="53"/>
        <v>0</v>
      </c>
    </row>
    <row r="367" spans="1:107">
      <c r="A367">
        <f>ROW(Source!A382)</f>
        <v>382</v>
      </c>
      <c r="B367">
        <v>35863109</v>
      </c>
      <c r="C367">
        <v>35866998</v>
      </c>
      <c r="D367">
        <v>121548</v>
      </c>
      <c r="E367">
        <v>1</v>
      </c>
      <c r="F367">
        <v>1</v>
      </c>
      <c r="G367">
        <v>1</v>
      </c>
      <c r="H367">
        <v>1</v>
      </c>
      <c r="I367" t="s">
        <v>35</v>
      </c>
      <c r="J367" t="s">
        <v>3</v>
      </c>
      <c r="K367" t="s">
        <v>562</v>
      </c>
      <c r="L367">
        <v>608254</v>
      </c>
      <c r="N367">
        <v>1013</v>
      </c>
      <c r="O367" t="s">
        <v>563</v>
      </c>
      <c r="P367" t="s">
        <v>563</v>
      </c>
      <c r="Q367">
        <v>1</v>
      </c>
      <c r="W367">
        <v>0</v>
      </c>
      <c r="X367">
        <v>-185737400</v>
      </c>
      <c r="Y367">
        <v>0.08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0.08</v>
      </c>
      <c r="AU367" t="s">
        <v>3</v>
      </c>
      <c r="AV367">
        <v>2</v>
      </c>
      <c r="AW367">
        <v>2</v>
      </c>
      <c r="AX367">
        <v>35867009</v>
      </c>
      <c r="AY367">
        <v>1</v>
      </c>
      <c r="AZ367">
        <v>0</v>
      </c>
      <c r="BA367">
        <v>353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Y367*Source!I382</f>
        <v>9.6000000000000002E-4</v>
      </c>
      <c r="CY367">
        <f>AD367</f>
        <v>0</v>
      </c>
      <c r="CZ367">
        <f>AH367</f>
        <v>0</v>
      </c>
      <c r="DA367">
        <f>AL367</f>
        <v>1</v>
      </c>
      <c r="DB367">
        <f t="shared" si="52"/>
        <v>0</v>
      </c>
      <c r="DC367">
        <f t="shared" si="53"/>
        <v>0</v>
      </c>
    </row>
    <row r="368" spans="1:107">
      <c r="A368">
        <f>ROW(Source!A382)</f>
        <v>382</v>
      </c>
      <c r="B368">
        <v>35863109</v>
      </c>
      <c r="C368">
        <v>35866998</v>
      </c>
      <c r="D368">
        <v>29172556</v>
      </c>
      <c r="E368">
        <v>1</v>
      </c>
      <c r="F368">
        <v>1</v>
      </c>
      <c r="G368">
        <v>1</v>
      </c>
      <c r="H368">
        <v>2</v>
      </c>
      <c r="I368" t="s">
        <v>564</v>
      </c>
      <c r="J368" t="s">
        <v>565</v>
      </c>
      <c r="K368" t="s">
        <v>566</v>
      </c>
      <c r="L368">
        <v>1368</v>
      </c>
      <c r="N368">
        <v>1011</v>
      </c>
      <c r="O368" t="s">
        <v>567</v>
      </c>
      <c r="P368" t="s">
        <v>567</v>
      </c>
      <c r="Q368">
        <v>1</v>
      </c>
      <c r="W368">
        <v>0</v>
      </c>
      <c r="X368">
        <v>-1302720870</v>
      </c>
      <c r="Y368">
        <v>0.08</v>
      </c>
      <c r="AA368">
        <v>0</v>
      </c>
      <c r="AB368">
        <v>466.71</v>
      </c>
      <c r="AC368">
        <v>446.18</v>
      </c>
      <c r="AD368">
        <v>0</v>
      </c>
      <c r="AE368">
        <v>0</v>
      </c>
      <c r="AF368">
        <v>31.26</v>
      </c>
      <c r="AG368">
        <v>13.5</v>
      </c>
      <c r="AH368">
        <v>0</v>
      </c>
      <c r="AI368">
        <v>1</v>
      </c>
      <c r="AJ368">
        <v>14.93</v>
      </c>
      <c r="AK368">
        <v>33.049999999999997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0.08</v>
      </c>
      <c r="AU368" t="s">
        <v>3</v>
      </c>
      <c r="AV368">
        <v>0</v>
      </c>
      <c r="AW368">
        <v>2</v>
      </c>
      <c r="AX368">
        <v>35867010</v>
      </c>
      <c r="AY368">
        <v>1</v>
      </c>
      <c r="AZ368">
        <v>0</v>
      </c>
      <c r="BA368">
        <v>354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Y368*Source!I382</f>
        <v>9.6000000000000002E-4</v>
      </c>
      <c r="CY368">
        <f>AB368</f>
        <v>466.71</v>
      </c>
      <c r="CZ368">
        <f>AF368</f>
        <v>31.26</v>
      </c>
      <c r="DA368">
        <f>AJ368</f>
        <v>14.93</v>
      </c>
      <c r="DB368">
        <f t="shared" si="52"/>
        <v>2.5</v>
      </c>
      <c r="DC368">
        <f t="shared" si="53"/>
        <v>1.08</v>
      </c>
    </row>
    <row r="369" spans="1:107">
      <c r="A369">
        <f>ROW(Source!A382)</f>
        <v>382</v>
      </c>
      <c r="B369">
        <v>35863109</v>
      </c>
      <c r="C369">
        <v>35866998</v>
      </c>
      <c r="D369">
        <v>29174591</v>
      </c>
      <c r="E369">
        <v>1</v>
      </c>
      <c r="F369">
        <v>1</v>
      </c>
      <c r="G369">
        <v>1</v>
      </c>
      <c r="H369">
        <v>2</v>
      </c>
      <c r="I369" t="s">
        <v>589</v>
      </c>
      <c r="J369" t="s">
        <v>590</v>
      </c>
      <c r="K369" t="s">
        <v>591</v>
      </c>
      <c r="L369">
        <v>1368</v>
      </c>
      <c r="N369">
        <v>1011</v>
      </c>
      <c r="O369" t="s">
        <v>567</v>
      </c>
      <c r="P369" t="s">
        <v>567</v>
      </c>
      <c r="Q369">
        <v>1</v>
      </c>
      <c r="W369">
        <v>0</v>
      </c>
      <c r="X369">
        <v>1598042632</v>
      </c>
      <c r="Y369">
        <v>0.26</v>
      </c>
      <c r="AA369">
        <v>0</v>
      </c>
      <c r="AB369">
        <v>9.4700000000000006</v>
      </c>
      <c r="AC369">
        <v>0</v>
      </c>
      <c r="AD369">
        <v>0</v>
      </c>
      <c r="AE369">
        <v>0</v>
      </c>
      <c r="AF369">
        <v>0.95</v>
      </c>
      <c r="AG369">
        <v>0</v>
      </c>
      <c r="AH369">
        <v>0</v>
      </c>
      <c r="AI369">
        <v>1</v>
      </c>
      <c r="AJ369">
        <v>9.9700000000000006</v>
      </c>
      <c r="AK369">
        <v>33.049999999999997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0.26</v>
      </c>
      <c r="AU369" t="s">
        <v>3</v>
      </c>
      <c r="AV369">
        <v>0</v>
      </c>
      <c r="AW369">
        <v>2</v>
      </c>
      <c r="AX369">
        <v>35867011</v>
      </c>
      <c r="AY369">
        <v>1</v>
      </c>
      <c r="AZ369">
        <v>0</v>
      </c>
      <c r="BA369">
        <v>355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Y369*Source!I382</f>
        <v>3.1200000000000004E-3</v>
      </c>
      <c r="CY369">
        <f>AB369</f>
        <v>9.4700000000000006</v>
      </c>
      <c r="CZ369">
        <f>AF369</f>
        <v>0.95</v>
      </c>
      <c r="DA369">
        <f>AJ369</f>
        <v>9.9700000000000006</v>
      </c>
      <c r="DB369">
        <f t="shared" si="52"/>
        <v>0.25</v>
      </c>
      <c r="DC369">
        <f t="shared" si="53"/>
        <v>0</v>
      </c>
    </row>
    <row r="370" spans="1:107">
      <c r="A370">
        <f>ROW(Source!A382)</f>
        <v>382</v>
      </c>
      <c r="B370">
        <v>35863109</v>
      </c>
      <c r="C370">
        <v>35866998</v>
      </c>
      <c r="D370">
        <v>29174913</v>
      </c>
      <c r="E370">
        <v>1</v>
      </c>
      <c r="F370">
        <v>1</v>
      </c>
      <c r="G370">
        <v>1</v>
      </c>
      <c r="H370">
        <v>2</v>
      </c>
      <c r="I370" t="s">
        <v>578</v>
      </c>
      <c r="J370" t="s">
        <v>579</v>
      </c>
      <c r="K370" t="s">
        <v>580</v>
      </c>
      <c r="L370">
        <v>1368</v>
      </c>
      <c r="N370">
        <v>1011</v>
      </c>
      <c r="O370" t="s">
        <v>567</v>
      </c>
      <c r="P370" t="s">
        <v>567</v>
      </c>
      <c r="Q370">
        <v>1</v>
      </c>
      <c r="W370">
        <v>0</v>
      </c>
      <c r="X370">
        <v>458544584</v>
      </c>
      <c r="Y370">
        <v>0.5</v>
      </c>
      <c r="AA370">
        <v>0</v>
      </c>
      <c r="AB370">
        <v>932.72</v>
      </c>
      <c r="AC370">
        <v>383.38</v>
      </c>
      <c r="AD370">
        <v>0</v>
      </c>
      <c r="AE370">
        <v>0</v>
      </c>
      <c r="AF370">
        <v>87.17</v>
      </c>
      <c r="AG370">
        <v>11.6</v>
      </c>
      <c r="AH370">
        <v>0</v>
      </c>
      <c r="AI370">
        <v>1</v>
      </c>
      <c r="AJ370">
        <v>10.7</v>
      </c>
      <c r="AK370">
        <v>33.049999999999997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0.5</v>
      </c>
      <c r="AU370" t="s">
        <v>3</v>
      </c>
      <c r="AV370">
        <v>0</v>
      </c>
      <c r="AW370">
        <v>2</v>
      </c>
      <c r="AX370">
        <v>35867012</v>
      </c>
      <c r="AY370">
        <v>1</v>
      </c>
      <c r="AZ370">
        <v>0</v>
      </c>
      <c r="BA370">
        <v>356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Y370*Source!I382</f>
        <v>6.0000000000000001E-3</v>
      </c>
      <c r="CY370">
        <f>AB370</f>
        <v>932.72</v>
      </c>
      <c r="CZ370">
        <f>AF370</f>
        <v>87.17</v>
      </c>
      <c r="DA370">
        <f>AJ370</f>
        <v>10.7</v>
      </c>
      <c r="DB370">
        <f t="shared" si="52"/>
        <v>43.59</v>
      </c>
      <c r="DC370">
        <f t="shared" si="53"/>
        <v>5.8</v>
      </c>
    </row>
    <row r="371" spans="1:107">
      <c r="A371">
        <f>ROW(Source!A382)</f>
        <v>382</v>
      </c>
      <c r="B371">
        <v>35863109</v>
      </c>
      <c r="C371">
        <v>35866998</v>
      </c>
      <c r="D371">
        <v>29107800</v>
      </c>
      <c r="E371">
        <v>1</v>
      </c>
      <c r="F371">
        <v>1</v>
      </c>
      <c r="G371">
        <v>1</v>
      </c>
      <c r="H371">
        <v>3</v>
      </c>
      <c r="I371" t="s">
        <v>592</v>
      </c>
      <c r="J371" t="s">
        <v>593</v>
      </c>
      <c r="K371" t="s">
        <v>594</v>
      </c>
      <c r="L371">
        <v>1346</v>
      </c>
      <c r="N371">
        <v>1009</v>
      </c>
      <c r="O371" t="s">
        <v>160</v>
      </c>
      <c r="P371" t="s">
        <v>160</v>
      </c>
      <c r="Q371">
        <v>1</v>
      </c>
      <c r="W371">
        <v>0</v>
      </c>
      <c r="X371">
        <v>-1570619850</v>
      </c>
      <c r="Y371">
        <v>0.2</v>
      </c>
      <c r="AA371">
        <v>46.61</v>
      </c>
      <c r="AB371">
        <v>0</v>
      </c>
      <c r="AC371">
        <v>0</v>
      </c>
      <c r="AD371">
        <v>0</v>
      </c>
      <c r="AE371">
        <v>1.81</v>
      </c>
      <c r="AF371">
        <v>0</v>
      </c>
      <c r="AG371">
        <v>0</v>
      </c>
      <c r="AH371">
        <v>0</v>
      </c>
      <c r="AI371">
        <v>25.75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0.2</v>
      </c>
      <c r="AU371" t="s">
        <v>3</v>
      </c>
      <c r="AV371">
        <v>0</v>
      </c>
      <c r="AW371">
        <v>2</v>
      </c>
      <c r="AX371">
        <v>35867013</v>
      </c>
      <c r="AY371">
        <v>1</v>
      </c>
      <c r="AZ371">
        <v>0</v>
      </c>
      <c r="BA371">
        <v>357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Y371*Source!I382</f>
        <v>2.4000000000000002E-3</v>
      </c>
      <c r="CY371">
        <f>AA371</f>
        <v>46.61</v>
      </c>
      <c r="CZ371">
        <f>AE371</f>
        <v>1.81</v>
      </c>
      <c r="DA371">
        <f>AI371</f>
        <v>25.75</v>
      </c>
      <c r="DB371">
        <f t="shared" si="52"/>
        <v>0.36</v>
      </c>
      <c r="DC371">
        <f t="shared" si="53"/>
        <v>0</v>
      </c>
    </row>
    <row r="372" spans="1:107">
      <c r="A372">
        <f>ROW(Source!A382)</f>
        <v>382</v>
      </c>
      <c r="B372">
        <v>35863109</v>
      </c>
      <c r="C372">
        <v>35866998</v>
      </c>
      <c r="D372">
        <v>29109348</v>
      </c>
      <c r="E372">
        <v>1</v>
      </c>
      <c r="F372">
        <v>1</v>
      </c>
      <c r="G372">
        <v>1</v>
      </c>
      <c r="H372">
        <v>3</v>
      </c>
      <c r="I372" t="s">
        <v>158</v>
      </c>
      <c r="J372" t="s">
        <v>161</v>
      </c>
      <c r="K372" t="s">
        <v>159</v>
      </c>
      <c r="L372">
        <v>1346</v>
      </c>
      <c r="N372">
        <v>1009</v>
      </c>
      <c r="O372" t="s">
        <v>160</v>
      </c>
      <c r="P372" t="s">
        <v>160</v>
      </c>
      <c r="Q372">
        <v>1</v>
      </c>
      <c r="W372">
        <v>0</v>
      </c>
      <c r="X372">
        <v>-1686930993</v>
      </c>
      <c r="Y372">
        <v>8.9166670000000003</v>
      </c>
      <c r="AA372">
        <v>134.02000000000001</v>
      </c>
      <c r="AB372">
        <v>0</v>
      </c>
      <c r="AC372">
        <v>0</v>
      </c>
      <c r="AD372">
        <v>0</v>
      </c>
      <c r="AE372">
        <v>22.91</v>
      </c>
      <c r="AF372">
        <v>0</v>
      </c>
      <c r="AG372">
        <v>0</v>
      </c>
      <c r="AH372">
        <v>0</v>
      </c>
      <c r="AI372">
        <v>5.85</v>
      </c>
      <c r="AJ372">
        <v>1</v>
      </c>
      <c r="AK372">
        <v>1</v>
      </c>
      <c r="AL372">
        <v>1</v>
      </c>
      <c r="AN372">
        <v>0</v>
      </c>
      <c r="AO372">
        <v>0</v>
      </c>
      <c r="AP372">
        <v>0</v>
      </c>
      <c r="AQ372">
        <v>0</v>
      </c>
      <c r="AR372">
        <v>0</v>
      </c>
      <c r="AS372" t="s">
        <v>3</v>
      </c>
      <c r="AT372">
        <v>8.9166670000000003</v>
      </c>
      <c r="AU372" t="s">
        <v>3</v>
      </c>
      <c r="AV372">
        <v>0</v>
      </c>
      <c r="AW372">
        <v>1</v>
      </c>
      <c r="AX372">
        <v>-1</v>
      </c>
      <c r="AY372">
        <v>0</v>
      </c>
      <c r="AZ372">
        <v>0</v>
      </c>
      <c r="BA372" t="s">
        <v>3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Y372*Source!I382</f>
        <v>0.10700000400000001</v>
      </c>
      <c r="CY372">
        <f>AA372</f>
        <v>134.02000000000001</v>
      </c>
      <c r="CZ372">
        <f>AE372</f>
        <v>22.91</v>
      </c>
      <c r="DA372">
        <f>AI372</f>
        <v>5.85</v>
      </c>
      <c r="DB372">
        <f t="shared" si="52"/>
        <v>204.28</v>
      </c>
      <c r="DC372">
        <f t="shared" si="53"/>
        <v>0</v>
      </c>
    </row>
    <row r="373" spans="1:107">
      <c r="A373">
        <f>ROW(Source!A382)</f>
        <v>382</v>
      </c>
      <c r="B373">
        <v>35863109</v>
      </c>
      <c r="C373">
        <v>35866998</v>
      </c>
      <c r="D373">
        <v>29109411</v>
      </c>
      <c r="E373">
        <v>1</v>
      </c>
      <c r="F373">
        <v>1</v>
      </c>
      <c r="G373">
        <v>1</v>
      </c>
      <c r="H373">
        <v>3</v>
      </c>
      <c r="I373" t="s">
        <v>595</v>
      </c>
      <c r="J373" t="s">
        <v>596</v>
      </c>
      <c r="K373" t="s">
        <v>597</v>
      </c>
      <c r="L373">
        <v>1346</v>
      </c>
      <c r="N373">
        <v>1009</v>
      </c>
      <c r="O373" t="s">
        <v>160</v>
      </c>
      <c r="P373" t="s">
        <v>160</v>
      </c>
      <c r="Q373">
        <v>1</v>
      </c>
      <c r="W373">
        <v>0</v>
      </c>
      <c r="X373">
        <v>-1130535485</v>
      </c>
      <c r="Y373">
        <v>30</v>
      </c>
      <c r="AA373">
        <v>53.91</v>
      </c>
      <c r="AB373">
        <v>0</v>
      </c>
      <c r="AC373">
        <v>0</v>
      </c>
      <c r="AD373">
        <v>0</v>
      </c>
      <c r="AE373">
        <v>15.95</v>
      </c>
      <c r="AF373">
        <v>0</v>
      </c>
      <c r="AG373">
        <v>0</v>
      </c>
      <c r="AH373">
        <v>0</v>
      </c>
      <c r="AI373">
        <v>3.38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3</v>
      </c>
      <c r="AT373">
        <v>30</v>
      </c>
      <c r="AU373" t="s">
        <v>3</v>
      </c>
      <c r="AV373">
        <v>0</v>
      </c>
      <c r="AW373">
        <v>2</v>
      </c>
      <c r="AX373">
        <v>35867014</v>
      </c>
      <c r="AY373">
        <v>1</v>
      </c>
      <c r="AZ373">
        <v>0</v>
      </c>
      <c r="BA373">
        <v>358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Y373*Source!I382</f>
        <v>0.36</v>
      </c>
      <c r="CY373">
        <f>AA373</f>
        <v>53.91</v>
      </c>
      <c r="CZ373">
        <f>AE373</f>
        <v>15.95</v>
      </c>
      <c r="DA373">
        <f>AI373</f>
        <v>3.38</v>
      </c>
      <c r="DB373">
        <f t="shared" si="52"/>
        <v>478.5</v>
      </c>
      <c r="DC373">
        <f t="shared" si="53"/>
        <v>0</v>
      </c>
    </row>
    <row r="374" spans="1:107">
      <c r="A374">
        <f>ROW(Source!A382)</f>
        <v>382</v>
      </c>
      <c r="B374">
        <v>35863109</v>
      </c>
      <c r="C374">
        <v>35866998</v>
      </c>
      <c r="D374">
        <v>29109648</v>
      </c>
      <c r="E374">
        <v>1</v>
      </c>
      <c r="F374">
        <v>1</v>
      </c>
      <c r="G374">
        <v>1</v>
      </c>
      <c r="H374">
        <v>3</v>
      </c>
      <c r="I374" t="s">
        <v>153</v>
      </c>
      <c r="J374" t="s">
        <v>156</v>
      </c>
      <c r="K374" t="s">
        <v>154</v>
      </c>
      <c r="L374">
        <v>1327</v>
      </c>
      <c r="N374">
        <v>1005</v>
      </c>
      <c r="O374" t="s">
        <v>155</v>
      </c>
      <c r="P374" t="s">
        <v>155</v>
      </c>
      <c r="Q374">
        <v>1</v>
      </c>
      <c r="W374">
        <v>0</v>
      </c>
      <c r="X374">
        <v>-1326923709</v>
      </c>
      <c r="Y374">
        <v>105</v>
      </c>
      <c r="AA374">
        <v>226.72</v>
      </c>
      <c r="AB374">
        <v>0</v>
      </c>
      <c r="AC374">
        <v>0</v>
      </c>
      <c r="AD374">
        <v>0</v>
      </c>
      <c r="AE374">
        <v>377.87</v>
      </c>
      <c r="AF374">
        <v>0</v>
      </c>
      <c r="AG374">
        <v>0</v>
      </c>
      <c r="AH374">
        <v>0</v>
      </c>
      <c r="AI374">
        <v>0.6</v>
      </c>
      <c r="AJ374">
        <v>1</v>
      </c>
      <c r="AK374">
        <v>1</v>
      </c>
      <c r="AL374">
        <v>1</v>
      </c>
      <c r="AN374">
        <v>0</v>
      </c>
      <c r="AO374">
        <v>0</v>
      </c>
      <c r="AP374">
        <v>0</v>
      </c>
      <c r="AQ374">
        <v>0</v>
      </c>
      <c r="AR374">
        <v>0</v>
      </c>
      <c r="AS374" t="s">
        <v>3</v>
      </c>
      <c r="AT374">
        <v>105</v>
      </c>
      <c r="AU374" t="s">
        <v>3</v>
      </c>
      <c r="AV374">
        <v>0</v>
      </c>
      <c r="AW374">
        <v>1</v>
      </c>
      <c r="AX374">
        <v>-1</v>
      </c>
      <c r="AY374">
        <v>0</v>
      </c>
      <c r="AZ374">
        <v>0</v>
      </c>
      <c r="BA374" t="s">
        <v>3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Y374*Source!I382</f>
        <v>1.26</v>
      </c>
      <c r="CY374">
        <f>AA374</f>
        <v>226.72</v>
      </c>
      <c r="CZ374">
        <f>AE374</f>
        <v>377.87</v>
      </c>
      <c r="DA374">
        <f>AI374</f>
        <v>0.6</v>
      </c>
      <c r="DB374">
        <f t="shared" si="52"/>
        <v>39676.35</v>
      </c>
      <c r="DC374">
        <f t="shared" si="53"/>
        <v>0</v>
      </c>
    </row>
    <row r="375" spans="1:107">
      <c r="A375">
        <f>ROW(Source!A385)</f>
        <v>385</v>
      </c>
      <c r="B375">
        <v>35863109</v>
      </c>
      <c r="C375">
        <v>35867019</v>
      </c>
      <c r="D375">
        <v>18410572</v>
      </c>
      <c r="E375">
        <v>1</v>
      </c>
      <c r="F375">
        <v>1</v>
      </c>
      <c r="G375">
        <v>1</v>
      </c>
      <c r="H375">
        <v>1</v>
      </c>
      <c r="I375" t="s">
        <v>598</v>
      </c>
      <c r="J375" t="s">
        <v>3</v>
      </c>
      <c r="K375" t="s">
        <v>599</v>
      </c>
      <c r="L375">
        <v>1369</v>
      </c>
      <c r="N375">
        <v>1013</v>
      </c>
      <c r="O375" t="s">
        <v>561</v>
      </c>
      <c r="P375" t="s">
        <v>561</v>
      </c>
      <c r="Q375">
        <v>1</v>
      </c>
      <c r="W375">
        <v>0</v>
      </c>
      <c r="X375">
        <v>-546915240</v>
      </c>
      <c r="Y375">
        <v>84.11099999999999</v>
      </c>
      <c r="AA375">
        <v>0</v>
      </c>
      <c r="AB375">
        <v>0</v>
      </c>
      <c r="AC375">
        <v>0</v>
      </c>
      <c r="AD375">
        <v>279.16000000000003</v>
      </c>
      <c r="AE375">
        <v>0</v>
      </c>
      <c r="AF375">
        <v>0</v>
      </c>
      <c r="AG375">
        <v>0</v>
      </c>
      <c r="AH375">
        <v>279.16000000000003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1</v>
      </c>
      <c r="AQ375">
        <v>0</v>
      </c>
      <c r="AR375">
        <v>0</v>
      </c>
      <c r="AS375" t="s">
        <v>3</v>
      </c>
      <c r="AT375">
        <v>73.14</v>
      </c>
      <c r="AU375" t="s">
        <v>167</v>
      </c>
      <c r="AV375">
        <v>1</v>
      </c>
      <c r="AW375">
        <v>2</v>
      </c>
      <c r="AX375">
        <v>35867028</v>
      </c>
      <c r="AY375">
        <v>2</v>
      </c>
      <c r="AZ375">
        <v>131072</v>
      </c>
      <c r="BA375">
        <v>361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Y375*Source!I385</f>
        <v>1.6822199999999998</v>
      </c>
      <c r="CY375">
        <f>AD375</f>
        <v>279.16000000000003</v>
      </c>
      <c r="CZ375">
        <f>AH375</f>
        <v>279.16000000000003</v>
      </c>
      <c r="DA375">
        <f>AL375</f>
        <v>1</v>
      </c>
      <c r="DB375">
        <f>ROUND((ROUND(AT375*CZ375,2)*1.15),2)</f>
        <v>23480.42</v>
      </c>
      <c r="DC375">
        <f>ROUND((ROUND(AT375*AG375,2)*1.15),2)</f>
        <v>0</v>
      </c>
    </row>
    <row r="376" spans="1:107">
      <c r="A376">
        <f>ROW(Source!A385)</f>
        <v>385</v>
      </c>
      <c r="B376">
        <v>35863109</v>
      </c>
      <c r="C376">
        <v>35867019</v>
      </c>
      <c r="D376">
        <v>121548</v>
      </c>
      <c r="E376">
        <v>1</v>
      </c>
      <c r="F376">
        <v>1</v>
      </c>
      <c r="G376">
        <v>1</v>
      </c>
      <c r="H376">
        <v>1</v>
      </c>
      <c r="I376" t="s">
        <v>35</v>
      </c>
      <c r="J376" t="s">
        <v>3</v>
      </c>
      <c r="K376" t="s">
        <v>562</v>
      </c>
      <c r="L376">
        <v>608254</v>
      </c>
      <c r="N376">
        <v>1013</v>
      </c>
      <c r="O376" t="s">
        <v>563</v>
      </c>
      <c r="P376" t="s">
        <v>563</v>
      </c>
      <c r="Q376">
        <v>1</v>
      </c>
      <c r="W376">
        <v>0</v>
      </c>
      <c r="X376">
        <v>-185737400</v>
      </c>
      <c r="Y376">
        <v>1.7125000000000001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1</v>
      </c>
      <c r="AQ376">
        <v>0</v>
      </c>
      <c r="AR376">
        <v>0</v>
      </c>
      <c r="AS376" t="s">
        <v>3</v>
      </c>
      <c r="AT376">
        <v>1.37</v>
      </c>
      <c r="AU376" t="s">
        <v>133</v>
      </c>
      <c r="AV376">
        <v>2</v>
      </c>
      <c r="AW376">
        <v>2</v>
      </c>
      <c r="AX376">
        <v>35867029</v>
      </c>
      <c r="AY376">
        <v>1</v>
      </c>
      <c r="AZ376">
        <v>0</v>
      </c>
      <c r="BA376">
        <v>362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Y376*Source!I385</f>
        <v>3.4250000000000003E-2</v>
      </c>
      <c r="CY376">
        <f>AD376</f>
        <v>0</v>
      </c>
      <c r="CZ376">
        <f>AH376</f>
        <v>0</v>
      </c>
      <c r="DA376">
        <f>AL376</f>
        <v>1</v>
      </c>
      <c r="DB376">
        <f>ROUND((ROUND(AT376*CZ376,2)*1.25),2)</f>
        <v>0</v>
      </c>
      <c r="DC376">
        <f>ROUND((ROUND(AT376*AG376,2)*1.25),2)</f>
        <v>0</v>
      </c>
    </row>
    <row r="377" spans="1:107">
      <c r="A377">
        <f>ROW(Source!A385)</f>
        <v>385</v>
      </c>
      <c r="B377">
        <v>35863109</v>
      </c>
      <c r="C377">
        <v>35867019</v>
      </c>
      <c r="D377">
        <v>29172379</v>
      </c>
      <c r="E377">
        <v>1</v>
      </c>
      <c r="F377">
        <v>1</v>
      </c>
      <c r="G377">
        <v>1</v>
      </c>
      <c r="H377">
        <v>2</v>
      </c>
      <c r="I377" t="s">
        <v>600</v>
      </c>
      <c r="J377" t="s">
        <v>601</v>
      </c>
      <c r="K377" t="s">
        <v>602</v>
      </c>
      <c r="L377">
        <v>1368</v>
      </c>
      <c r="N377">
        <v>1011</v>
      </c>
      <c r="O377" t="s">
        <v>567</v>
      </c>
      <c r="P377" t="s">
        <v>567</v>
      </c>
      <c r="Q377">
        <v>1</v>
      </c>
      <c r="W377">
        <v>0</v>
      </c>
      <c r="X377">
        <v>-151619853</v>
      </c>
      <c r="Y377">
        <v>1.7125000000000001</v>
      </c>
      <c r="AA377">
        <v>0</v>
      </c>
      <c r="AB377">
        <v>1102.08</v>
      </c>
      <c r="AC377">
        <v>446.18</v>
      </c>
      <c r="AD377">
        <v>0</v>
      </c>
      <c r="AE377">
        <v>0</v>
      </c>
      <c r="AF377">
        <v>112</v>
      </c>
      <c r="AG377">
        <v>13.5</v>
      </c>
      <c r="AH377">
        <v>0</v>
      </c>
      <c r="AI377">
        <v>1</v>
      </c>
      <c r="AJ377">
        <v>9.84</v>
      </c>
      <c r="AK377">
        <v>33.049999999999997</v>
      </c>
      <c r="AL377">
        <v>1</v>
      </c>
      <c r="AN377">
        <v>0</v>
      </c>
      <c r="AO377">
        <v>1</v>
      </c>
      <c r="AP377">
        <v>1</v>
      </c>
      <c r="AQ377">
        <v>0</v>
      </c>
      <c r="AR377">
        <v>0</v>
      </c>
      <c r="AS377" t="s">
        <v>3</v>
      </c>
      <c r="AT377">
        <v>1.37</v>
      </c>
      <c r="AU377" t="s">
        <v>133</v>
      </c>
      <c r="AV377">
        <v>0</v>
      </c>
      <c r="AW377">
        <v>2</v>
      </c>
      <c r="AX377">
        <v>35867030</v>
      </c>
      <c r="AY377">
        <v>1</v>
      </c>
      <c r="AZ377">
        <v>0</v>
      </c>
      <c r="BA377">
        <v>363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Y377*Source!I385</f>
        <v>3.4250000000000003E-2</v>
      </c>
      <c r="CY377">
        <f>AB377</f>
        <v>1102.08</v>
      </c>
      <c r="CZ377">
        <f>AF377</f>
        <v>112</v>
      </c>
      <c r="DA377">
        <f>AJ377</f>
        <v>9.84</v>
      </c>
      <c r="DB377">
        <f>ROUND((ROUND(AT377*CZ377,2)*1.25),2)</f>
        <v>191.8</v>
      </c>
      <c r="DC377">
        <f>ROUND((ROUND(AT377*AG377,2)*1.25),2)</f>
        <v>23.13</v>
      </c>
    </row>
    <row r="378" spans="1:107">
      <c r="A378">
        <f>ROW(Source!A385)</f>
        <v>385</v>
      </c>
      <c r="B378">
        <v>35863109</v>
      </c>
      <c r="C378">
        <v>35867019</v>
      </c>
      <c r="D378">
        <v>29174913</v>
      </c>
      <c r="E378">
        <v>1</v>
      </c>
      <c r="F378">
        <v>1</v>
      </c>
      <c r="G378">
        <v>1</v>
      </c>
      <c r="H378">
        <v>2</v>
      </c>
      <c r="I378" t="s">
        <v>578</v>
      </c>
      <c r="J378" t="s">
        <v>579</v>
      </c>
      <c r="K378" t="s">
        <v>580</v>
      </c>
      <c r="L378">
        <v>1368</v>
      </c>
      <c r="N378">
        <v>1011</v>
      </c>
      <c r="O378" t="s">
        <v>567</v>
      </c>
      <c r="P378" t="s">
        <v>567</v>
      </c>
      <c r="Q378">
        <v>1</v>
      </c>
      <c r="W378">
        <v>0</v>
      </c>
      <c r="X378">
        <v>458544584</v>
      </c>
      <c r="Y378">
        <v>2.5750000000000002</v>
      </c>
      <c r="AA378">
        <v>0</v>
      </c>
      <c r="AB378">
        <v>932.72</v>
      </c>
      <c r="AC378">
        <v>383.38</v>
      </c>
      <c r="AD378">
        <v>0</v>
      </c>
      <c r="AE378">
        <v>0</v>
      </c>
      <c r="AF378">
        <v>87.17</v>
      </c>
      <c r="AG378">
        <v>11.6</v>
      </c>
      <c r="AH378">
        <v>0</v>
      </c>
      <c r="AI378">
        <v>1</v>
      </c>
      <c r="AJ378">
        <v>10.7</v>
      </c>
      <c r="AK378">
        <v>33.049999999999997</v>
      </c>
      <c r="AL378">
        <v>1</v>
      </c>
      <c r="AN378">
        <v>0</v>
      </c>
      <c r="AO378">
        <v>1</v>
      </c>
      <c r="AP378">
        <v>1</v>
      </c>
      <c r="AQ378">
        <v>0</v>
      </c>
      <c r="AR378">
        <v>0</v>
      </c>
      <c r="AS378" t="s">
        <v>3</v>
      </c>
      <c r="AT378">
        <v>2.06</v>
      </c>
      <c r="AU378" t="s">
        <v>133</v>
      </c>
      <c r="AV378">
        <v>0</v>
      </c>
      <c r="AW378">
        <v>2</v>
      </c>
      <c r="AX378">
        <v>35867031</v>
      </c>
      <c r="AY378">
        <v>1</v>
      </c>
      <c r="AZ378">
        <v>0</v>
      </c>
      <c r="BA378">
        <v>364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Y378*Source!I385</f>
        <v>5.1500000000000004E-2</v>
      </c>
      <c r="CY378">
        <f>AB378</f>
        <v>932.72</v>
      </c>
      <c r="CZ378">
        <f>AF378</f>
        <v>87.17</v>
      </c>
      <c r="DA378">
        <f>AJ378</f>
        <v>10.7</v>
      </c>
      <c r="DB378">
        <f>ROUND((ROUND(AT378*CZ378,2)*1.25),2)</f>
        <v>224.46</v>
      </c>
      <c r="DC378">
        <f>ROUND((ROUND(AT378*AG378,2)*1.25),2)</f>
        <v>29.88</v>
      </c>
    </row>
    <row r="379" spans="1:107">
      <c r="A379">
        <f>ROW(Source!A385)</f>
        <v>385</v>
      </c>
      <c r="B379">
        <v>35863109</v>
      </c>
      <c r="C379">
        <v>35867019</v>
      </c>
      <c r="D379">
        <v>29114836</v>
      </c>
      <c r="E379">
        <v>1</v>
      </c>
      <c r="F379">
        <v>1</v>
      </c>
      <c r="G379">
        <v>1</v>
      </c>
      <c r="H379">
        <v>3</v>
      </c>
      <c r="I379" t="s">
        <v>168</v>
      </c>
      <c r="J379" t="s">
        <v>171</v>
      </c>
      <c r="K379" t="s">
        <v>169</v>
      </c>
      <c r="L379">
        <v>1035</v>
      </c>
      <c r="N379">
        <v>1013</v>
      </c>
      <c r="O379" t="s">
        <v>170</v>
      </c>
      <c r="P379" t="s">
        <v>170</v>
      </c>
      <c r="Q379">
        <v>1</v>
      </c>
      <c r="W379">
        <v>0</v>
      </c>
      <c r="X379">
        <v>-1252999712</v>
      </c>
      <c r="Y379">
        <v>50</v>
      </c>
      <c r="AA379">
        <v>196.01</v>
      </c>
      <c r="AB379">
        <v>0</v>
      </c>
      <c r="AC379">
        <v>0</v>
      </c>
      <c r="AD379">
        <v>0</v>
      </c>
      <c r="AE379">
        <v>94.69</v>
      </c>
      <c r="AF379">
        <v>0</v>
      </c>
      <c r="AG379">
        <v>0</v>
      </c>
      <c r="AH379">
        <v>0</v>
      </c>
      <c r="AI379">
        <v>2.0699999999999998</v>
      </c>
      <c r="AJ379">
        <v>1</v>
      </c>
      <c r="AK379">
        <v>1</v>
      </c>
      <c r="AL379">
        <v>1</v>
      </c>
      <c r="AN379">
        <v>0</v>
      </c>
      <c r="AO379">
        <v>0</v>
      </c>
      <c r="AP379">
        <v>0</v>
      </c>
      <c r="AQ379">
        <v>0</v>
      </c>
      <c r="AR379">
        <v>0</v>
      </c>
      <c r="AS379" t="s">
        <v>3</v>
      </c>
      <c r="AT379">
        <v>50</v>
      </c>
      <c r="AU379" t="s">
        <v>3</v>
      </c>
      <c r="AV379">
        <v>0</v>
      </c>
      <c r="AW379">
        <v>1</v>
      </c>
      <c r="AX379">
        <v>-1</v>
      </c>
      <c r="AY379">
        <v>0</v>
      </c>
      <c r="AZ379">
        <v>0</v>
      </c>
      <c r="BA379" t="s">
        <v>3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Y379*Source!I385</f>
        <v>1</v>
      </c>
      <c r="CY379">
        <f>AA379</f>
        <v>196.01</v>
      </c>
      <c r="CZ379">
        <f>AE379</f>
        <v>94.69</v>
      </c>
      <c r="DA379">
        <f>AI379</f>
        <v>2.0699999999999998</v>
      </c>
      <c r="DB379">
        <f>ROUND(ROUND(AT379*CZ379,2),2)</f>
        <v>4734.5</v>
      </c>
      <c r="DC379">
        <f>ROUND(ROUND(AT379*AG379,2),2)</f>
        <v>0</v>
      </c>
    </row>
    <row r="380" spans="1:107">
      <c r="A380">
        <f>ROW(Source!A385)</f>
        <v>385</v>
      </c>
      <c r="B380">
        <v>35863109</v>
      </c>
      <c r="C380">
        <v>35867019</v>
      </c>
      <c r="D380">
        <v>29114332</v>
      </c>
      <c r="E380">
        <v>1</v>
      </c>
      <c r="F380">
        <v>1</v>
      </c>
      <c r="G380">
        <v>1</v>
      </c>
      <c r="H380">
        <v>3</v>
      </c>
      <c r="I380" t="s">
        <v>603</v>
      </c>
      <c r="J380" t="s">
        <v>604</v>
      </c>
      <c r="K380" t="s">
        <v>605</v>
      </c>
      <c r="L380">
        <v>1348</v>
      </c>
      <c r="N380">
        <v>1009</v>
      </c>
      <c r="O380" t="s">
        <v>30</v>
      </c>
      <c r="P380" t="s">
        <v>30</v>
      </c>
      <c r="Q380">
        <v>1000</v>
      </c>
      <c r="W380">
        <v>0</v>
      </c>
      <c r="X380">
        <v>233971917</v>
      </c>
      <c r="Y380">
        <v>3.3999999999999998E-3</v>
      </c>
      <c r="AA380">
        <v>54619.68</v>
      </c>
      <c r="AB380">
        <v>0</v>
      </c>
      <c r="AC380">
        <v>0</v>
      </c>
      <c r="AD380">
        <v>0</v>
      </c>
      <c r="AE380">
        <v>11978</v>
      </c>
      <c r="AF380">
        <v>0</v>
      </c>
      <c r="AG380">
        <v>0</v>
      </c>
      <c r="AH380">
        <v>0</v>
      </c>
      <c r="AI380">
        <v>4.5599999999999996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3.3999999999999998E-3</v>
      </c>
      <c r="AU380" t="s">
        <v>3</v>
      </c>
      <c r="AV380">
        <v>0</v>
      </c>
      <c r="AW380">
        <v>2</v>
      </c>
      <c r="AX380">
        <v>35867032</v>
      </c>
      <c r="AY380">
        <v>1</v>
      </c>
      <c r="AZ380">
        <v>0</v>
      </c>
      <c r="BA380">
        <v>365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Y380*Source!I385</f>
        <v>6.7999999999999999E-5</v>
      </c>
      <c r="CY380">
        <f>AA380</f>
        <v>54619.68</v>
      </c>
      <c r="CZ380">
        <f>AE380</f>
        <v>11978</v>
      </c>
      <c r="DA380">
        <f>AI380</f>
        <v>4.5599999999999996</v>
      </c>
      <c r="DB380">
        <f>ROUND(ROUND(AT380*CZ380,2),2)</f>
        <v>40.729999999999997</v>
      </c>
      <c r="DC380">
        <f>ROUND(ROUND(AT380*AG380,2),2)</f>
        <v>0</v>
      </c>
    </row>
    <row r="381" spans="1:107">
      <c r="A381">
        <f>ROW(Source!A385)</f>
        <v>385</v>
      </c>
      <c r="B381">
        <v>35863109</v>
      </c>
      <c r="C381">
        <v>35867019</v>
      </c>
      <c r="D381">
        <v>29130561</v>
      </c>
      <c r="E381">
        <v>1</v>
      </c>
      <c r="F381">
        <v>1</v>
      </c>
      <c r="G381">
        <v>1</v>
      </c>
      <c r="H381">
        <v>3</v>
      </c>
      <c r="I381" t="s">
        <v>177</v>
      </c>
      <c r="J381" t="s">
        <v>179</v>
      </c>
      <c r="K381" t="s">
        <v>178</v>
      </c>
      <c r="L381">
        <v>1327</v>
      </c>
      <c r="N381">
        <v>1005</v>
      </c>
      <c r="O381" t="s">
        <v>155</v>
      </c>
      <c r="P381" t="s">
        <v>155</v>
      </c>
      <c r="Q381">
        <v>1</v>
      </c>
      <c r="W381">
        <v>1</v>
      </c>
      <c r="X381">
        <v>-172969429</v>
      </c>
      <c r="Y381">
        <v>-100</v>
      </c>
      <c r="AA381">
        <v>1039.1400000000001</v>
      </c>
      <c r="AB381">
        <v>0</v>
      </c>
      <c r="AC381">
        <v>0</v>
      </c>
      <c r="AD381">
        <v>0</v>
      </c>
      <c r="AE381">
        <v>207</v>
      </c>
      <c r="AF381">
        <v>0</v>
      </c>
      <c r="AG381">
        <v>0</v>
      </c>
      <c r="AH381">
        <v>0</v>
      </c>
      <c r="AI381">
        <v>5.0199999999999996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3</v>
      </c>
      <c r="AT381">
        <v>-100</v>
      </c>
      <c r="AU381" t="s">
        <v>3</v>
      </c>
      <c r="AV381">
        <v>0</v>
      </c>
      <c r="AW381">
        <v>2</v>
      </c>
      <c r="AX381">
        <v>35867034</v>
      </c>
      <c r="AY381">
        <v>1</v>
      </c>
      <c r="AZ381">
        <v>6144</v>
      </c>
      <c r="BA381">
        <v>367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Y381*Source!I385</f>
        <v>-2</v>
      </c>
      <c r="CY381">
        <f>AA381</f>
        <v>1039.1400000000001</v>
      </c>
      <c r="CZ381">
        <f>AE381</f>
        <v>207</v>
      </c>
      <c r="DA381">
        <f>AI381</f>
        <v>5.0199999999999996</v>
      </c>
      <c r="DB381">
        <f>ROUND(ROUND(AT381*CZ381,2),2)</f>
        <v>-20700</v>
      </c>
      <c r="DC381">
        <f>ROUND(ROUND(AT381*AG381,2),2)</f>
        <v>0</v>
      </c>
    </row>
    <row r="382" spans="1:107">
      <c r="A382">
        <f>ROW(Source!A385)</f>
        <v>385</v>
      </c>
      <c r="B382">
        <v>35863109</v>
      </c>
      <c r="C382">
        <v>35867019</v>
      </c>
      <c r="D382">
        <v>29130519</v>
      </c>
      <c r="E382">
        <v>1</v>
      </c>
      <c r="F382">
        <v>1</v>
      </c>
      <c r="G382">
        <v>1</v>
      </c>
      <c r="H382">
        <v>3</v>
      </c>
      <c r="I382" t="s">
        <v>173</v>
      </c>
      <c r="J382" t="s">
        <v>175</v>
      </c>
      <c r="K382" t="s">
        <v>174</v>
      </c>
      <c r="L382">
        <v>1327</v>
      </c>
      <c r="N382">
        <v>1005</v>
      </c>
      <c r="O382" t="s">
        <v>155</v>
      </c>
      <c r="P382" t="s">
        <v>155</v>
      </c>
      <c r="Q382">
        <v>1</v>
      </c>
      <c r="W382">
        <v>0</v>
      </c>
      <c r="X382">
        <v>-1775669208</v>
      </c>
      <c r="Y382">
        <v>100</v>
      </c>
      <c r="AA382">
        <v>11067.52</v>
      </c>
      <c r="AB382">
        <v>0</v>
      </c>
      <c r="AC382">
        <v>0</v>
      </c>
      <c r="AD382">
        <v>0</v>
      </c>
      <c r="AE382">
        <v>4535.87</v>
      </c>
      <c r="AF382">
        <v>0</v>
      </c>
      <c r="AG382">
        <v>0</v>
      </c>
      <c r="AH382">
        <v>0</v>
      </c>
      <c r="AI382">
        <v>2.44</v>
      </c>
      <c r="AJ382">
        <v>1</v>
      </c>
      <c r="AK382">
        <v>1</v>
      </c>
      <c r="AL382">
        <v>1</v>
      </c>
      <c r="AN382">
        <v>0</v>
      </c>
      <c r="AO382">
        <v>0</v>
      </c>
      <c r="AP382">
        <v>0</v>
      </c>
      <c r="AQ382">
        <v>0</v>
      </c>
      <c r="AR382">
        <v>0</v>
      </c>
      <c r="AS382" t="s">
        <v>3</v>
      </c>
      <c r="AT382">
        <v>100</v>
      </c>
      <c r="AU382" t="s">
        <v>3</v>
      </c>
      <c r="AV382">
        <v>0</v>
      </c>
      <c r="AW382">
        <v>1</v>
      </c>
      <c r="AX382">
        <v>-1</v>
      </c>
      <c r="AY382">
        <v>0</v>
      </c>
      <c r="AZ382">
        <v>0</v>
      </c>
      <c r="BA382" t="s">
        <v>3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Y382*Source!I385</f>
        <v>2</v>
      </c>
      <c r="CY382">
        <f>AA382</f>
        <v>11067.52</v>
      </c>
      <c r="CZ382">
        <f>AE382</f>
        <v>4535.87</v>
      </c>
      <c r="DA382">
        <f>AI382</f>
        <v>2.44</v>
      </c>
      <c r="DB382">
        <f>ROUND(ROUND(AT382*CZ382,2),2)</f>
        <v>453587</v>
      </c>
      <c r="DC382">
        <f>ROUND(ROUND(AT382*AG382,2),2)</f>
        <v>0</v>
      </c>
    </row>
    <row r="383" spans="1:107">
      <c r="A383">
        <f>ROW(Source!A389)</f>
        <v>389</v>
      </c>
      <c r="B383">
        <v>35863109</v>
      </c>
      <c r="C383">
        <v>35867038</v>
      </c>
      <c r="D383">
        <v>18407150</v>
      </c>
      <c r="E383">
        <v>1</v>
      </c>
      <c r="F383">
        <v>1</v>
      </c>
      <c r="G383">
        <v>1</v>
      </c>
      <c r="H383">
        <v>1</v>
      </c>
      <c r="I383" t="s">
        <v>576</v>
      </c>
      <c r="J383" t="s">
        <v>3</v>
      </c>
      <c r="K383" t="s">
        <v>577</v>
      </c>
      <c r="L383">
        <v>1369</v>
      </c>
      <c r="N383">
        <v>1013</v>
      </c>
      <c r="O383" t="s">
        <v>561</v>
      </c>
      <c r="P383" t="s">
        <v>561</v>
      </c>
      <c r="Q383">
        <v>1</v>
      </c>
      <c r="W383">
        <v>0</v>
      </c>
      <c r="X383">
        <v>-931037793</v>
      </c>
      <c r="Y383">
        <v>41.100999999999999</v>
      </c>
      <c r="AA383">
        <v>0</v>
      </c>
      <c r="AB383">
        <v>0</v>
      </c>
      <c r="AC383">
        <v>0</v>
      </c>
      <c r="AD383">
        <v>272.45</v>
      </c>
      <c r="AE383">
        <v>0</v>
      </c>
      <c r="AF383">
        <v>0</v>
      </c>
      <c r="AG383">
        <v>0</v>
      </c>
      <c r="AH383">
        <v>272.45</v>
      </c>
      <c r="AI383">
        <v>1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1</v>
      </c>
      <c r="AQ383">
        <v>0</v>
      </c>
      <c r="AR383">
        <v>0</v>
      </c>
      <c r="AS383" t="s">
        <v>3</v>
      </c>
      <c r="AT383">
        <v>35.74</v>
      </c>
      <c r="AU383" t="s">
        <v>134</v>
      </c>
      <c r="AV383">
        <v>1</v>
      </c>
      <c r="AW383">
        <v>2</v>
      </c>
      <c r="AX383">
        <v>36144948</v>
      </c>
      <c r="AY383">
        <v>1</v>
      </c>
      <c r="AZ383">
        <v>0</v>
      </c>
      <c r="BA383">
        <v>368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Y383*Source!I389</f>
        <v>7.3159779999999994</v>
      </c>
      <c r="CY383">
        <f>AD383</f>
        <v>272.45</v>
      </c>
      <c r="CZ383">
        <f>AH383</f>
        <v>272.45</v>
      </c>
      <c r="DA383">
        <f>AL383</f>
        <v>1</v>
      </c>
      <c r="DB383">
        <f>ROUND((ROUND(AT383*CZ383,2)*1.15),2)</f>
        <v>11197.96</v>
      </c>
      <c r="DC383">
        <f>ROUND((ROUND(AT383*AG383,2)*1.15),2)</f>
        <v>0</v>
      </c>
    </row>
    <row r="384" spans="1:107">
      <c r="A384">
        <f>ROW(Source!A389)</f>
        <v>389</v>
      </c>
      <c r="B384">
        <v>35863109</v>
      </c>
      <c r="C384">
        <v>35867038</v>
      </c>
      <c r="D384">
        <v>121548</v>
      </c>
      <c r="E384">
        <v>1</v>
      </c>
      <c r="F384">
        <v>1</v>
      </c>
      <c r="G384">
        <v>1</v>
      </c>
      <c r="H384">
        <v>1</v>
      </c>
      <c r="I384" t="s">
        <v>35</v>
      </c>
      <c r="J384" t="s">
        <v>3</v>
      </c>
      <c r="K384" t="s">
        <v>562</v>
      </c>
      <c r="L384">
        <v>608254</v>
      </c>
      <c r="N384">
        <v>1013</v>
      </c>
      <c r="O384" t="s">
        <v>563</v>
      </c>
      <c r="P384" t="s">
        <v>563</v>
      </c>
      <c r="Q384">
        <v>1</v>
      </c>
      <c r="W384">
        <v>0</v>
      </c>
      <c r="X384">
        <v>-185737400</v>
      </c>
      <c r="Y384">
        <v>0.22499999999999998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1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1</v>
      </c>
      <c r="AQ384">
        <v>0</v>
      </c>
      <c r="AR384">
        <v>0</v>
      </c>
      <c r="AS384" t="s">
        <v>3</v>
      </c>
      <c r="AT384">
        <v>0.18</v>
      </c>
      <c r="AU384" t="s">
        <v>133</v>
      </c>
      <c r="AV384">
        <v>2</v>
      </c>
      <c r="AW384">
        <v>2</v>
      </c>
      <c r="AX384">
        <v>36144949</v>
      </c>
      <c r="AY384">
        <v>1</v>
      </c>
      <c r="AZ384">
        <v>0</v>
      </c>
      <c r="BA384">
        <v>369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Y384*Source!I389</f>
        <v>4.0049999999999995E-2</v>
      </c>
      <c r="CY384">
        <f>AD384</f>
        <v>0</v>
      </c>
      <c r="CZ384">
        <f>AH384</f>
        <v>0</v>
      </c>
      <c r="DA384">
        <f>AL384</f>
        <v>1</v>
      </c>
      <c r="DB384">
        <f>ROUND((ROUND(AT384*CZ384,2)*1.25),2)</f>
        <v>0</v>
      </c>
      <c r="DC384">
        <f>ROUND((ROUND(AT384*AG384,2)*1.25),2)</f>
        <v>0</v>
      </c>
    </row>
    <row r="385" spans="1:107">
      <c r="A385">
        <f>ROW(Source!A389)</f>
        <v>389</v>
      </c>
      <c r="B385">
        <v>35863109</v>
      </c>
      <c r="C385">
        <v>35867038</v>
      </c>
      <c r="D385">
        <v>29172556</v>
      </c>
      <c r="E385">
        <v>1</v>
      </c>
      <c r="F385">
        <v>1</v>
      </c>
      <c r="G385">
        <v>1</v>
      </c>
      <c r="H385">
        <v>2</v>
      </c>
      <c r="I385" t="s">
        <v>564</v>
      </c>
      <c r="J385" t="s">
        <v>565</v>
      </c>
      <c r="K385" t="s">
        <v>566</v>
      </c>
      <c r="L385">
        <v>1368</v>
      </c>
      <c r="N385">
        <v>1011</v>
      </c>
      <c r="O385" t="s">
        <v>567</v>
      </c>
      <c r="P385" t="s">
        <v>567</v>
      </c>
      <c r="Q385">
        <v>1</v>
      </c>
      <c r="W385">
        <v>0</v>
      </c>
      <c r="X385">
        <v>-1302720870</v>
      </c>
      <c r="Y385">
        <v>0.22499999999999998</v>
      </c>
      <c r="AA385">
        <v>0</v>
      </c>
      <c r="AB385">
        <v>466.71</v>
      </c>
      <c r="AC385">
        <v>446.18</v>
      </c>
      <c r="AD385">
        <v>0</v>
      </c>
      <c r="AE385">
        <v>0</v>
      </c>
      <c r="AF385">
        <v>31.26</v>
      </c>
      <c r="AG385">
        <v>13.5</v>
      </c>
      <c r="AH385">
        <v>0</v>
      </c>
      <c r="AI385">
        <v>1</v>
      </c>
      <c r="AJ385">
        <v>14.93</v>
      </c>
      <c r="AK385">
        <v>33.049999999999997</v>
      </c>
      <c r="AL385">
        <v>1</v>
      </c>
      <c r="AN385">
        <v>0</v>
      </c>
      <c r="AO385">
        <v>1</v>
      </c>
      <c r="AP385">
        <v>1</v>
      </c>
      <c r="AQ385">
        <v>0</v>
      </c>
      <c r="AR385">
        <v>0</v>
      </c>
      <c r="AS385" t="s">
        <v>3</v>
      </c>
      <c r="AT385">
        <v>0.18</v>
      </c>
      <c r="AU385" t="s">
        <v>133</v>
      </c>
      <c r="AV385">
        <v>0</v>
      </c>
      <c r="AW385">
        <v>2</v>
      </c>
      <c r="AX385">
        <v>36144950</v>
      </c>
      <c r="AY385">
        <v>1</v>
      </c>
      <c r="AZ385">
        <v>0</v>
      </c>
      <c r="BA385">
        <v>370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Y385*Source!I389</f>
        <v>4.0049999999999995E-2</v>
      </c>
      <c r="CY385">
        <f>AB385</f>
        <v>466.71</v>
      </c>
      <c r="CZ385">
        <f>AF385</f>
        <v>31.26</v>
      </c>
      <c r="DA385">
        <f>AJ385</f>
        <v>14.93</v>
      </c>
      <c r="DB385">
        <f>ROUND((ROUND(AT385*CZ385,2)*1.25),2)</f>
        <v>7.04</v>
      </c>
      <c r="DC385">
        <f>ROUND((ROUND(AT385*AG385,2)*1.25),2)</f>
        <v>3.04</v>
      </c>
    </row>
    <row r="386" spans="1:107">
      <c r="A386">
        <f>ROW(Source!A389)</f>
        <v>389</v>
      </c>
      <c r="B386">
        <v>35863109</v>
      </c>
      <c r="C386">
        <v>35867038</v>
      </c>
      <c r="D386">
        <v>29174591</v>
      </c>
      <c r="E386">
        <v>1</v>
      </c>
      <c r="F386">
        <v>1</v>
      </c>
      <c r="G386">
        <v>1</v>
      </c>
      <c r="H386">
        <v>2</v>
      </c>
      <c r="I386" t="s">
        <v>589</v>
      </c>
      <c r="J386" t="s">
        <v>590</v>
      </c>
      <c r="K386" t="s">
        <v>591</v>
      </c>
      <c r="L386">
        <v>1368</v>
      </c>
      <c r="N386">
        <v>1011</v>
      </c>
      <c r="O386" t="s">
        <v>567</v>
      </c>
      <c r="P386" t="s">
        <v>567</v>
      </c>
      <c r="Q386">
        <v>1</v>
      </c>
      <c r="W386">
        <v>0</v>
      </c>
      <c r="X386">
        <v>1598042632</v>
      </c>
      <c r="Y386">
        <v>0.4</v>
      </c>
      <c r="AA386">
        <v>0</v>
      </c>
      <c r="AB386">
        <v>9.4700000000000006</v>
      </c>
      <c r="AC386">
        <v>0</v>
      </c>
      <c r="AD386">
        <v>0</v>
      </c>
      <c r="AE386">
        <v>0</v>
      </c>
      <c r="AF386">
        <v>0.95</v>
      </c>
      <c r="AG386">
        <v>0</v>
      </c>
      <c r="AH386">
        <v>0</v>
      </c>
      <c r="AI386">
        <v>1</v>
      </c>
      <c r="AJ386">
        <v>9.9700000000000006</v>
      </c>
      <c r="AK386">
        <v>33.049999999999997</v>
      </c>
      <c r="AL386">
        <v>1</v>
      </c>
      <c r="AN386">
        <v>0</v>
      </c>
      <c r="AO386">
        <v>1</v>
      </c>
      <c r="AP386">
        <v>1</v>
      </c>
      <c r="AQ386">
        <v>0</v>
      </c>
      <c r="AR386">
        <v>0</v>
      </c>
      <c r="AS386" t="s">
        <v>3</v>
      </c>
      <c r="AT386">
        <v>0.32</v>
      </c>
      <c r="AU386" t="s">
        <v>133</v>
      </c>
      <c r="AV386">
        <v>0</v>
      </c>
      <c r="AW386">
        <v>2</v>
      </c>
      <c r="AX386">
        <v>36144951</v>
      </c>
      <c r="AY386">
        <v>1</v>
      </c>
      <c r="AZ386">
        <v>0</v>
      </c>
      <c r="BA386">
        <v>371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Y386*Source!I389</f>
        <v>7.1199999999999999E-2</v>
      </c>
      <c r="CY386">
        <f>AB386</f>
        <v>9.4700000000000006</v>
      </c>
      <c r="CZ386">
        <f>AF386</f>
        <v>0.95</v>
      </c>
      <c r="DA386">
        <f>AJ386</f>
        <v>9.9700000000000006</v>
      </c>
      <c r="DB386">
        <f>ROUND((ROUND(AT386*CZ386,2)*1.25),2)</f>
        <v>0.38</v>
      </c>
      <c r="DC386">
        <f>ROUND((ROUND(AT386*AG386,2)*1.25),2)</f>
        <v>0</v>
      </c>
    </row>
    <row r="387" spans="1:107">
      <c r="A387">
        <f>ROW(Source!A389)</f>
        <v>389</v>
      </c>
      <c r="B387">
        <v>35863109</v>
      </c>
      <c r="C387">
        <v>35867038</v>
      </c>
      <c r="D387">
        <v>29174913</v>
      </c>
      <c r="E387">
        <v>1</v>
      </c>
      <c r="F387">
        <v>1</v>
      </c>
      <c r="G387">
        <v>1</v>
      </c>
      <c r="H387">
        <v>2</v>
      </c>
      <c r="I387" t="s">
        <v>578</v>
      </c>
      <c r="J387" t="s">
        <v>579</v>
      </c>
      <c r="K387" t="s">
        <v>580</v>
      </c>
      <c r="L387">
        <v>1368</v>
      </c>
      <c r="N387">
        <v>1011</v>
      </c>
      <c r="O387" t="s">
        <v>567</v>
      </c>
      <c r="P387" t="s">
        <v>567</v>
      </c>
      <c r="Q387">
        <v>1</v>
      </c>
      <c r="W387">
        <v>0</v>
      </c>
      <c r="X387">
        <v>458544584</v>
      </c>
      <c r="Y387">
        <v>0.32500000000000001</v>
      </c>
      <c r="AA387">
        <v>0</v>
      </c>
      <c r="AB387">
        <v>932.72</v>
      </c>
      <c r="AC387">
        <v>383.38</v>
      </c>
      <c r="AD387">
        <v>0</v>
      </c>
      <c r="AE387">
        <v>0</v>
      </c>
      <c r="AF387">
        <v>87.17</v>
      </c>
      <c r="AG387">
        <v>11.6</v>
      </c>
      <c r="AH387">
        <v>0</v>
      </c>
      <c r="AI387">
        <v>1</v>
      </c>
      <c r="AJ387">
        <v>10.7</v>
      </c>
      <c r="AK387">
        <v>33.049999999999997</v>
      </c>
      <c r="AL387">
        <v>1</v>
      </c>
      <c r="AN387">
        <v>0</v>
      </c>
      <c r="AO387">
        <v>1</v>
      </c>
      <c r="AP387">
        <v>1</v>
      </c>
      <c r="AQ387">
        <v>0</v>
      </c>
      <c r="AR387">
        <v>0</v>
      </c>
      <c r="AS387" t="s">
        <v>3</v>
      </c>
      <c r="AT387">
        <v>0.26</v>
      </c>
      <c r="AU387" t="s">
        <v>133</v>
      </c>
      <c r="AV387">
        <v>0</v>
      </c>
      <c r="AW387">
        <v>2</v>
      </c>
      <c r="AX387">
        <v>36144952</v>
      </c>
      <c r="AY387">
        <v>1</v>
      </c>
      <c r="AZ387">
        <v>0</v>
      </c>
      <c r="BA387">
        <v>372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Y387*Source!I389</f>
        <v>5.7849999999999999E-2</v>
      </c>
      <c r="CY387">
        <f>AB387</f>
        <v>932.72</v>
      </c>
      <c r="CZ387">
        <f>AF387</f>
        <v>87.17</v>
      </c>
      <c r="DA387">
        <f>AJ387</f>
        <v>10.7</v>
      </c>
      <c r="DB387">
        <f>ROUND((ROUND(AT387*CZ387,2)*1.25),2)</f>
        <v>28.33</v>
      </c>
      <c r="DC387">
        <f>ROUND((ROUND(AT387*AG387,2)*1.25),2)</f>
        <v>3.78</v>
      </c>
    </row>
    <row r="388" spans="1:107">
      <c r="A388">
        <f>ROW(Source!A389)</f>
        <v>389</v>
      </c>
      <c r="B388">
        <v>35863109</v>
      </c>
      <c r="C388">
        <v>35867038</v>
      </c>
      <c r="D388">
        <v>29109162</v>
      </c>
      <c r="E388">
        <v>1</v>
      </c>
      <c r="F388">
        <v>1</v>
      </c>
      <c r="G388">
        <v>1</v>
      </c>
      <c r="H388">
        <v>3</v>
      </c>
      <c r="I388" t="s">
        <v>611</v>
      </c>
      <c r="J388" t="s">
        <v>612</v>
      </c>
      <c r="K388" t="s">
        <v>613</v>
      </c>
      <c r="L388">
        <v>1327</v>
      </c>
      <c r="N388">
        <v>1005</v>
      </c>
      <c r="O388" t="s">
        <v>155</v>
      </c>
      <c r="P388" t="s">
        <v>155</v>
      </c>
      <c r="Q388">
        <v>1</v>
      </c>
      <c r="W388">
        <v>0</v>
      </c>
      <c r="X388">
        <v>2002905425</v>
      </c>
      <c r="Y388">
        <v>21</v>
      </c>
      <c r="AA388">
        <v>33.75</v>
      </c>
      <c r="AB388">
        <v>0</v>
      </c>
      <c r="AC388">
        <v>0</v>
      </c>
      <c r="AD388">
        <v>0</v>
      </c>
      <c r="AE388">
        <v>5.71</v>
      </c>
      <c r="AF388">
        <v>0</v>
      </c>
      <c r="AG388">
        <v>0</v>
      </c>
      <c r="AH388">
        <v>0</v>
      </c>
      <c r="AI388">
        <v>5.91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1</v>
      </c>
      <c r="AQ388">
        <v>0</v>
      </c>
      <c r="AR388">
        <v>0</v>
      </c>
      <c r="AS388" t="s">
        <v>3</v>
      </c>
      <c r="AT388">
        <v>21</v>
      </c>
      <c r="AU388" t="s">
        <v>3</v>
      </c>
      <c r="AV388">
        <v>0</v>
      </c>
      <c r="AW388">
        <v>2</v>
      </c>
      <c r="AX388">
        <v>36144953</v>
      </c>
      <c r="AY388">
        <v>1</v>
      </c>
      <c r="AZ388">
        <v>0</v>
      </c>
      <c r="BA388">
        <v>373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Y388*Source!I389</f>
        <v>3.738</v>
      </c>
      <c r="CY388">
        <f>AA388</f>
        <v>33.75</v>
      </c>
      <c r="CZ388">
        <f>AE388</f>
        <v>5.71</v>
      </c>
      <c r="DA388">
        <f>AI388</f>
        <v>5.91</v>
      </c>
      <c r="DB388">
        <f>ROUND(ROUND(AT388*CZ388,2),2)</f>
        <v>119.91</v>
      </c>
      <c r="DC388">
        <f>ROUND(ROUND(AT388*AG388,2),2)</f>
        <v>0</v>
      </c>
    </row>
    <row r="389" spans="1:107">
      <c r="A389">
        <f>ROW(Source!A389)</f>
        <v>389</v>
      </c>
      <c r="B389">
        <v>35863109</v>
      </c>
      <c r="C389">
        <v>35867038</v>
      </c>
      <c r="D389">
        <v>29131086</v>
      </c>
      <c r="E389">
        <v>1</v>
      </c>
      <c r="F389">
        <v>1</v>
      </c>
      <c r="G389">
        <v>1</v>
      </c>
      <c r="H389">
        <v>3</v>
      </c>
      <c r="I389" t="s">
        <v>614</v>
      </c>
      <c r="J389" t="s">
        <v>615</v>
      </c>
      <c r="K389" t="s">
        <v>616</v>
      </c>
      <c r="L389">
        <v>1339</v>
      </c>
      <c r="N389">
        <v>1007</v>
      </c>
      <c r="O389" t="s">
        <v>617</v>
      </c>
      <c r="P389" t="s">
        <v>617</v>
      </c>
      <c r="Q389">
        <v>1</v>
      </c>
      <c r="W389">
        <v>0</v>
      </c>
      <c r="X389">
        <v>135382931</v>
      </c>
      <c r="Y389">
        <v>0.82</v>
      </c>
      <c r="AA389">
        <v>6560.13</v>
      </c>
      <c r="AB389">
        <v>0</v>
      </c>
      <c r="AC389">
        <v>0</v>
      </c>
      <c r="AD389">
        <v>0</v>
      </c>
      <c r="AE389">
        <v>1970.01</v>
      </c>
      <c r="AF389">
        <v>0</v>
      </c>
      <c r="AG389">
        <v>0</v>
      </c>
      <c r="AH389">
        <v>0</v>
      </c>
      <c r="AI389">
        <v>3.33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1</v>
      </c>
      <c r="AQ389">
        <v>0</v>
      </c>
      <c r="AR389">
        <v>0</v>
      </c>
      <c r="AS389" t="s">
        <v>3</v>
      </c>
      <c r="AT389">
        <v>0.82</v>
      </c>
      <c r="AU389" t="s">
        <v>3</v>
      </c>
      <c r="AV389">
        <v>0</v>
      </c>
      <c r="AW389">
        <v>2</v>
      </c>
      <c r="AX389">
        <v>36144954</v>
      </c>
      <c r="AY389">
        <v>1</v>
      </c>
      <c r="AZ389">
        <v>0</v>
      </c>
      <c r="BA389">
        <v>374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Y389*Source!I389</f>
        <v>0.14595999999999998</v>
      </c>
      <c r="CY389">
        <f>AA389</f>
        <v>6560.13</v>
      </c>
      <c r="CZ389">
        <f>AE389</f>
        <v>1970.01</v>
      </c>
      <c r="DA389">
        <f>AI389</f>
        <v>3.33</v>
      </c>
      <c r="DB389">
        <f>ROUND(ROUND(AT389*CZ389,2),2)</f>
        <v>1615.41</v>
      </c>
      <c r="DC389">
        <f>ROUND(ROUND(AT389*AG389,2),2)</f>
        <v>0</v>
      </c>
    </row>
    <row r="390" spans="1:107">
      <c r="A390">
        <f>ROW(Source!A390)</f>
        <v>390</v>
      </c>
      <c r="B390">
        <v>35863109</v>
      </c>
      <c r="C390">
        <v>35867065</v>
      </c>
      <c r="D390">
        <v>18407150</v>
      </c>
      <c r="E390">
        <v>1</v>
      </c>
      <c r="F390">
        <v>1</v>
      </c>
      <c r="G390">
        <v>1</v>
      </c>
      <c r="H390">
        <v>1</v>
      </c>
      <c r="I390" t="s">
        <v>576</v>
      </c>
      <c r="J390" t="s">
        <v>3</v>
      </c>
      <c r="K390" t="s">
        <v>577</v>
      </c>
      <c r="L390">
        <v>1369</v>
      </c>
      <c r="N390">
        <v>1013</v>
      </c>
      <c r="O390" t="s">
        <v>561</v>
      </c>
      <c r="P390" t="s">
        <v>561</v>
      </c>
      <c r="Q390">
        <v>1</v>
      </c>
      <c r="W390">
        <v>0</v>
      </c>
      <c r="X390">
        <v>-931037793</v>
      </c>
      <c r="Y390">
        <v>69.827999999999989</v>
      </c>
      <c r="AA390">
        <v>0</v>
      </c>
      <c r="AB390">
        <v>0</v>
      </c>
      <c r="AC390">
        <v>0</v>
      </c>
      <c r="AD390">
        <v>272.45</v>
      </c>
      <c r="AE390">
        <v>0</v>
      </c>
      <c r="AF390">
        <v>0</v>
      </c>
      <c r="AG390">
        <v>0</v>
      </c>
      <c r="AH390">
        <v>272.45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1</v>
      </c>
      <c r="AQ390">
        <v>0</v>
      </c>
      <c r="AR390">
        <v>0</v>
      </c>
      <c r="AS390" t="s">
        <v>3</v>
      </c>
      <c r="AT390">
        <v>60.72</v>
      </c>
      <c r="AU390" t="s">
        <v>134</v>
      </c>
      <c r="AV390">
        <v>1</v>
      </c>
      <c r="AW390">
        <v>2</v>
      </c>
      <c r="AX390">
        <v>35867074</v>
      </c>
      <c r="AY390">
        <v>1</v>
      </c>
      <c r="AZ390">
        <v>0</v>
      </c>
      <c r="BA390">
        <v>375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Y390*Source!I390</f>
        <v>12.429383999999997</v>
      </c>
      <c r="CY390">
        <f>AD390</f>
        <v>272.45</v>
      </c>
      <c r="CZ390">
        <f>AH390</f>
        <v>272.45</v>
      </c>
      <c r="DA390">
        <f>AL390</f>
        <v>1</v>
      </c>
      <c r="DB390">
        <f>ROUND((ROUND(AT390*CZ390,2)*1.15),2)</f>
        <v>19024.63</v>
      </c>
      <c r="DC390">
        <f>ROUND((ROUND(AT390*AG390,2)*1.15),2)</f>
        <v>0</v>
      </c>
    </row>
    <row r="391" spans="1:107">
      <c r="A391">
        <f>ROW(Source!A390)</f>
        <v>390</v>
      </c>
      <c r="B391">
        <v>35863109</v>
      </c>
      <c r="C391">
        <v>35867065</v>
      </c>
      <c r="D391">
        <v>121548</v>
      </c>
      <c r="E391">
        <v>1</v>
      </c>
      <c r="F391">
        <v>1</v>
      </c>
      <c r="G391">
        <v>1</v>
      </c>
      <c r="H391">
        <v>1</v>
      </c>
      <c r="I391" t="s">
        <v>35</v>
      </c>
      <c r="J391" t="s">
        <v>3</v>
      </c>
      <c r="K391" t="s">
        <v>562</v>
      </c>
      <c r="L391">
        <v>608254</v>
      </c>
      <c r="N391">
        <v>1013</v>
      </c>
      <c r="O391" t="s">
        <v>563</v>
      </c>
      <c r="P391" t="s">
        <v>563</v>
      </c>
      <c r="Q391">
        <v>1</v>
      </c>
      <c r="W391">
        <v>0</v>
      </c>
      <c r="X391">
        <v>-185737400</v>
      </c>
      <c r="Y391">
        <v>0.72499999999999998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3</v>
      </c>
      <c r="AT391">
        <v>0.57999999999999996</v>
      </c>
      <c r="AU391" t="s">
        <v>133</v>
      </c>
      <c r="AV391">
        <v>2</v>
      </c>
      <c r="AW391">
        <v>2</v>
      </c>
      <c r="AX391">
        <v>35867075</v>
      </c>
      <c r="AY391">
        <v>1</v>
      </c>
      <c r="AZ391">
        <v>0</v>
      </c>
      <c r="BA391">
        <v>376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Y391*Source!I390</f>
        <v>0.12905</v>
      </c>
      <c r="CY391">
        <f>AD391</f>
        <v>0</v>
      </c>
      <c r="CZ391">
        <f>AH391</f>
        <v>0</v>
      </c>
      <c r="DA391">
        <f>AL391</f>
        <v>1</v>
      </c>
      <c r="DB391">
        <f>ROUND((ROUND(AT391*CZ391,2)*1.25),2)</f>
        <v>0</v>
      </c>
      <c r="DC391">
        <f>ROUND((ROUND(AT391*AG391,2)*1.25),2)</f>
        <v>0</v>
      </c>
    </row>
    <row r="392" spans="1:107">
      <c r="A392">
        <f>ROW(Source!A390)</f>
        <v>390</v>
      </c>
      <c r="B392">
        <v>35863109</v>
      </c>
      <c r="C392">
        <v>35867065</v>
      </c>
      <c r="D392">
        <v>29172556</v>
      </c>
      <c r="E392">
        <v>1</v>
      </c>
      <c r="F392">
        <v>1</v>
      </c>
      <c r="G392">
        <v>1</v>
      </c>
      <c r="H392">
        <v>2</v>
      </c>
      <c r="I392" t="s">
        <v>564</v>
      </c>
      <c r="J392" t="s">
        <v>565</v>
      </c>
      <c r="K392" t="s">
        <v>566</v>
      </c>
      <c r="L392">
        <v>1368</v>
      </c>
      <c r="N392">
        <v>1011</v>
      </c>
      <c r="O392" t="s">
        <v>567</v>
      </c>
      <c r="P392" t="s">
        <v>567</v>
      </c>
      <c r="Q392">
        <v>1</v>
      </c>
      <c r="W392">
        <v>0</v>
      </c>
      <c r="X392">
        <v>-1302720870</v>
      </c>
      <c r="Y392">
        <v>0.72499999999999998</v>
      </c>
      <c r="AA392">
        <v>0</v>
      </c>
      <c r="AB392">
        <v>466.71</v>
      </c>
      <c r="AC392">
        <v>446.18</v>
      </c>
      <c r="AD392">
        <v>0</v>
      </c>
      <c r="AE392">
        <v>0</v>
      </c>
      <c r="AF392">
        <v>31.26</v>
      </c>
      <c r="AG392">
        <v>13.5</v>
      </c>
      <c r="AH392">
        <v>0</v>
      </c>
      <c r="AI392">
        <v>1</v>
      </c>
      <c r="AJ392">
        <v>14.93</v>
      </c>
      <c r="AK392">
        <v>33.049999999999997</v>
      </c>
      <c r="AL392">
        <v>1</v>
      </c>
      <c r="AN392">
        <v>0</v>
      </c>
      <c r="AO392">
        <v>1</v>
      </c>
      <c r="AP392">
        <v>1</v>
      </c>
      <c r="AQ392">
        <v>0</v>
      </c>
      <c r="AR392">
        <v>0</v>
      </c>
      <c r="AS392" t="s">
        <v>3</v>
      </c>
      <c r="AT392">
        <v>0.57999999999999996</v>
      </c>
      <c r="AU392" t="s">
        <v>133</v>
      </c>
      <c r="AV392">
        <v>0</v>
      </c>
      <c r="AW392">
        <v>2</v>
      </c>
      <c r="AX392">
        <v>35867076</v>
      </c>
      <c r="AY392">
        <v>1</v>
      </c>
      <c r="AZ392">
        <v>0</v>
      </c>
      <c r="BA392">
        <v>377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Y392*Source!I390</f>
        <v>0.12905</v>
      </c>
      <c r="CY392">
        <f>AB392</f>
        <v>466.71</v>
      </c>
      <c r="CZ392">
        <f>AF392</f>
        <v>31.26</v>
      </c>
      <c r="DA392">
        <f>AJ392</f>
        <v>14.93</v>
      </c>
      <c r="DB392">
        <f>ROUND((ROUND(AT392*CZ392,2)*1.25),2)</f>
        <v>22.66</v>
      </c>
      <c r="DC392">
        <f>ROUND((ROUND(AT392*AG392,2)*1.25),2)</f>
        <v>9.7899999999999991</v>
      </c>
    </row>
    <row r="393" spans="1:107">
      <c r="A393">
        <f>ROW(Source!A390)</f>
        <v>390</v>
      </c>
      <c r="B393">
        <v>35863109</v>
      </c>
      <c r="C393">
        <v>35867065</v>
      </c>
      <c r="D393">
        <v>29174591</v>
      </c>
      <c r="E393">
        <v>1</v>
      </c>
      <c r="F393">
        <v>1</v>
      </c>
      <c r="G393">
        <v>1</v>
      </c>
      <c r="H393">
        <v>2</v>
      </c>
      <c r="I393" t="s">
        <v>589</v>
      </c>
      <c r="J393" t="s">
        <v>590</v>
      </c>
      <c r="K393" t="s">
        <v>591</v>
      </c>
      <c r="L393">
        <v>1368</v>
      </c>
      <c r="N393">
        <v>1011</v>
      </c>
      <c r="O393" t="s">
        <v>567</v>
      </c>
      <c r="P393" t="s">
        <v>567</v>
      </c>
      <c r="Q393">
        <v>1</v>
      </c>
      <c r="W393">
        <v>0</v>
      </c>
      <c r="X393">
        <v>1598042632</v>
      </c>
      <c r="Y393">
        <v>1.0249999999999999</v>
      </c>
      <c r="AA393">
        <v>0</v>
      </c>
      <c r="AB393">
        <v>9.4700000000000006</v>
      </c>
      <c r="AC393">
        <v>0</v>
      </c>
      <c r="AD393">
        <v>0</v>
      </c>
      <c r="AE393">
        <v>0</v>
      </c>
      <c r="AF393">
        <v>0.95</v>
      </c>
      <c r="AG393">
        <v>0</v>
      </c>
      <c r="AH393">
        <v>0</v>
      </c>
      <c r="AI393">
        <v>1</v>
      </c>
      <c r="AJ393">
        <v>9.9700000000000006</v>
      </c>
      <c r="AK393">
        <v>33.049999999999997</v>
      </c>
      <c r="AL393">
        <v>1</v>
      </c>
      <c r="AN393">
        <v>0</v>
      </c>
      <c r="AO393">
        <v>1</v>
      </c>
      <c r="AP393">
        <v>1</v>
      </c>
      <c r="AQ393">
        <v>0</v>
      </c>
      <c r="AR393">
        <v>0</v>
      </c>
      <c r="AS393" t="s">
        <v>3</v>
      </c>
      <c r="AT393">
        <v>0.82</v>
      </c>
      <c r="AU393" t="s">
        <v>133</v>
      </c>
      <c r="AV393">
        <v>0</v>
      </c>
      <c r="AW393">
        <v>2</v>
      </c>
      <c r="AX393">
        <v>35867077</v>
      </c>
      <c r="AY393">
        <v>1</v>
      </c>
      <c r="AZ393">
        <v>0</v>
      </c>
      <c r="BA393">
        <v>378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Y393*Source!I390</f>
        <v>0.18244999999999997</v>
      </c>
      <c r="CY393">
        <f>AB393</f>
        <v>9.4700000000000006</v>
      </c>
      <c r="CZ393">
        <f>AF393</f>
        <v>0.95</v>
      </c>
      <c r="DA393">
        <f>AJ393</f>
        <v>9.9700000000000006</v>
      </c>
      <c r="DB393">
        <f>ROUND((ROUND(AT393*CZ393,2)*1.25),2)</f>
        <v>0.98</v>
      </c>
      <c r="DC393">
        <f>ROUND((ROUND(AT393*AG393,2)*1.25),2)</f>
        <v>0</v>
      </c>
    </row>
    <row r="394" spans="1:107">
      <c r="A394">
        <f>ROW(Source!A390)</f>
        <v>390</v>
      </c>
      <c r="B394">
        <v>35863109</v>
      </c>
      <c r="C394">
        <v>35867065</v>
      </c>
      <c r="D394">
        <v>29174661</v>
      </c>
      <c r="E394">
        <v>1</v>
      </c>
      <c r="F394">
        <v>1</v>
      </c>
      <c r="G394">
        <v>1</v>
      </c>
      <c r="H394">
        <v>2</v>
      </c>
      <c r="I394" t="s">
        <v>618</v>
      </c>
      <c r="J394" t="s">
        <v>619</v>
      </c>
      <c r="K394" t="s">
        <v>620</v>
      </c>
      <c r="L394">
        <v>1368</v>
      </c>
      <c r="N394">
        <v>1011</v>
      </c>
      <c r="O394" t="s">
        <v>567</v>
      </c>
      <c r="P394" t="s">
        <v>567</v>
      </c>
      <c r="Q394">
        <v>1</v>
      </c>
      <c r="W394">
        <v>0</v>
      </c>
      <c r="X394">
        <v>-2115030577</v>
      </c>
      <c r="Y394">
        <v>3.375</v>
      </c>
      <c r="AA394">
        <v>0</v>
      </c>
      <c r="AB394">
        <v>25.44</v>
      </c>
      <c r="AC394">
        <v>0</v>
      </c>
      <c r="AD394">
        <v>0</v>
      </c>
      <c r="AE394">
        <v>0</v>
      </c>
      <c r="AF394">
        <v>2.09</v>
      </c>
      <c r="AG394">
        <v>0</v>
      </c>
      <c r="AH394">
        <v>0</v>
      </c>
      <c r="AI394">
        <v>1</v>
      </c>
      <c r="AJ394">
        <v>12.17</v>
      </c>
      <c r="AK394">
        <v>33.049999999999997</v>
      </c>
      <c r="AL394">
        <v>1</v>
      </c>
      <c r="AN394">
        <v>0</v>
      </c>
      <c r="AO394">
        <v>1</v>
      </c>
      <c r="AP394">
        <v>1</v>
      </c>
      <c r="AQ394">
        <v>0</v>
      </c>
      <c r="AR394">
        <v>0</v>
      </c>
      <c r="AS394" t="s">
        <v>3</v>
      </c>
      <c r="AT394">
        <v>2.7</v>
      </c>
      <c r="AU394" t="s">
        <v>133</v>
      </c>
      <c r="AV394">
        <v>0</v>
      </c>
      <c r="AW394">
        <v>2</v>
      </c>
      <c r="AX394">
        <v>35867078</v>
      </c>
      <c r="AY394">
        <v>1</v>
      </c>
      <c r="AZ394">
        <v>0</v>
      </c>
      <c r="BA394">
        <v>379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Y394*Source!I390</f>
        <v>0.60075000000000001</v>
      </c>
      <c r="CY394">
        <f>AB394</f>
        <v>25.44</v>
      </c>
      <c r="CZ394">
        <f>AF394</f>
        <v>2.09</v>
      </c>
      <c r="DA394">
        <f>AJ394</f>
        <v>12.17</v>
      </c>
      <c r="DB394">
        <f>ROUND((ROUND(AT394*CZ394,2)*1.25),2)</f>
        <v>7.05</v>
      </c>
      <c r="DC394">
        <f>ROUND((ROUND(AT394*AG394,2)*1.25),2)</f>
        <v>0</v>
      </c>
    </row>
    <row r="395" spans="1:107">
      <c r="A395">
        <f>ROW(Source!A390)</f>
        <v>390</v>
      </c>
      <c r="B395">
        <v>35863109</v>
      </c>
      <c r="C395">
        <v>35867065</v>
      </c>
      <c r="D395">
        <v>29174913</v>
      </c>
      <c r="E395">
        <v>1</v>
      </c>
      <c r="F395">
        <v>1</v>
      </c>
      <c r="G395">
        <v>1</v>
      </c>
      <c r="H395">
        <v>2</v>
      </c>
      <c r="I395" t="s">
        <v>578</v>
      </c>
      <c r="J395" t="s">
        <v>579</v>
      </c>
      <c r="K395" t="s">
        <v>580</v>
      </c>
      <c r="L395">
        <v>1368</v>
      </c>
      <c r="N395">
        <v>1011</v>
      </c>
      <c r="O395" t="s">
        <v>567</v>
      </c>
      <c r="P395" t="s">
        <v>567</v>
      </c>
      <c r="Q395">
        <v>1</v>
      </c>
      <c r="W395">
        <v>0</v>
      </c>
      <c r="X395">
        <v>458544584</v>
      </c>
      <c r="Y395">
        <v>1.05</v>
      </c>
      <c r="AA395">
        <v>0</v>
      </c>
      <c r="AB395">
        <v>932.72</v>
      </c>
      <c r="AC395">
        <v>383.38</v>
      </c>
      <c r="AD395">
        <v>0</v>
      </c>
      <c r="AE395">
        <v>0</v>
      </c>
      <c r="AF395">
        <v>87.17</v>
      </c>
      <c r="AG395">
        <v>11.6</v>
      </c>
      <c r="AH395">
        <v>0</v>
      </c>
      <c r="AI395">
        <v>1</v>
      </c>
      <c r="AJ395">
        <v>10.7</v>
      </c>
      <c r="AK395">
        <v>33.049999999999997</v>
      </c>
      <c r="AL395">
        <v>1</v>
      </c>
      <c r="AN395">
        <v>0</v>
      </c>
      <c r="AO395">
        <v>1</v>
      </c>
      <c r="AP395">
        <v>1</v>
      </c>
      <c r="AQ395">
        <v>0</v>
      </c>
      <c r="AR395">
        <v>0</v>
      </c>
      <c r="AS395" t="s">
        <v>3</v>
      </c>
      <c r="AT395">
        <v>0.84</v>
      </c>
      <c r="AU395" t="s">
        <v>133</v>
      </c>
      <c r="AV395">
        <v>0</v>
      </c>
      <c r="AW395">
        <v>2</v>
      </c>
      <c r="AX395">
        <v>35867079</v>
      </c>
      <c r="AY395">
        <v>1</v>
      </c>
      <c r="AZ395">
        <v>0</v>
      </c>
      <c r="BA395">
        <v>380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Y395*Source!I390</f>
        <v>0.18690000000000001</v>
      </c>
      <c r="CY395">
        <f>AB395</f>
        <v>932.72</v>
      </c>
      <c r="CZ395">
        <f>AF395</f>
        <v>87.17</v>
      </c>
      <c r="DA395">
        <f>AJ395</f>
        <v>10.7</v>
      </c>
      <c r="DB395">
        <f>ROUND((ROUND(AT395*CZ395,2)*1.25),2)</f>
        <v>91.53</v>
      </c>
      <c r="DC395">
        <f>ROUND((ROUND(AT395*AG395,2)*1.25),2)</f>
        <v>12.18</v>
      </c>
    </row>
    <row r="396" spans="1:107">
      <c r="A396">
        <f>ROW(Source!A390)</f>
        <v>390</v>
      </c>
      <c r="B396">
        <v>35863109</v>
      </c>
      <c r="C396">
        <v>35867065</v>
      </c>
      <c r="D396">
        <v>29114332</v>
      </c>
      <c r="E396">
        <v>1</v>
      </c>
      <c r="F396">
        <v>1</v>
      </c>
      <c r="G396">
        <v>1</v>
      </c>
      <c r="H396">
        <v>3</v>
      </c>
      <c r="I396" t="s">
        <v>603</v>
      </c>
      <c r="J396" t="s">
        <v>604</v>
      </c>
      <c r="K396" t="s">
        <v>605</v>
      </c>
      <c r="L396">
        <v>1348</v>
      </c>
      <c r="N396">
        <v>1009</v>
      </c>
      <c r="O396" t="s">
        <v>30</v>
      </c>
      <c r="P396" t="s">
        <v>30</v>
      </c>
      <c r="Q396">
        <v>1000</v>
      </c>
      <c r="W396">
        <v>0</v>
      </c>
      <c r="X396">
        <v>233971917</v>
      </c>
      <c r="Y396">
        <v>1.23E-2</v>
      </c>
      <c r="AA396">
        <v>54619.68</v>
      </c>
      <c r="AB396">
        <v>0</v>
      </c>
      <c r="AC396">
        <v>0</v>
      </c>
      <c r="AD396">
        <v>0</v>
      </c>
      <c r="AE396">
        <v>11978</v>
      </c>
      <c r="AF396">
        <v>0</v>
      </c>
      <c r="AG396">
        <v>0</v>
      </c>
      <c r="AH396">
        <v>0</v>
      </c>
      <c r="AI396">
        <v>4.5599999999999996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1.23E-2</v>
      </c>
      <c r="AU396" t="s">
        <v>3</v>
      </c>
      <c r="AV396">
        <v>0</v>
      </c>
      <c r="AW396">
        <v>2</v>
      </c>
      <c r="AX396">
        <v>35867080</v>
      </c>
      <c r="AY396">
        <v>1</v>
      </c>
      <c r="AZ396">
        <v>0</v>
      </c>
      <c r="BA396">
        <v>381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Y396*Source!I390</f>
        <v>2.1893999999999998E-3</v>
      </c>
      <c r="CY396">
        <f>AA396</f>
        <v>54619.68</v>
      </c>
      <c r="CZ396">
        <f>AE396</f>
        <v>11978</v>
      </c>
      <c r="DA396">
        <f>AI396</f>
        <v>4.5599999999999996</v>
      </c>
      <c r="DB396">
        <f>ROUND(ROUND(AT396*CZ396,2),2)</f>
        <v>147.33000000000001</v>
      </c>
      <c r="DC396">
        <f>ROUND(ROUND(AT396*AG396,2),2)</f>
        <v>0</v>
      </c>
    </row>
    <row r="397" spans="1:107">
      <c r="A397">
        <f>ROW(Source!A390)</f>
        <v>390</v>
      </c>
      <c r="B397">
        <v>35863109</v>
      </c>
      <c r="C397">
        <v>35867065</v>
      </c>
      <c r="D397">
        <v>29130788</v>
      </c>
      <c r="E397">
        <v>1</v>
      </c>
      <c r="F397">
        <v>1</v>
      </c>
      <c r="G397">
        <v>1</v>
      </c>
      <c r="H397">
        <v>3</v>
      </c>
      <c r="I397" t="s">
        <v>621</v>
      </c>
      <c r="J397" t="s">
        <v>622</v>
      </c>
      <c r="K397" t="s">
        <v>623</v>
      </c>
      <c r="L397">
        <v>1339</v>
      </c>
      <c r="N397">
        <v>1007</v>
      </c>
      <c r="O397" t="s">
        <v>617</v>
      </c>
      <c r="P397" t="s">
        <v>617</v>
      </c>
      <c r="Q397">
        <v>1</v>
      </c>
      <c r="W397">
        <v>0</v>
      </c>
      <c r="X397">
        <v>23409818</v>
      </c>
      <c r="Y397">
        <v>2.88</v>
      </c>
      <c r="AA397">
        <v>14208.11</v>
      </c>
      <c r="AB397">
        <v>0</v>
      </c>
      <c r="AC397">
        <v>0</v>
      </c>
      <c r="AD397">
        <v>0</v>
      </c>
      <c r="AE397">
        <v>2156.0100000000002</v>
      </c>
      <c r="AF397">
        <v>0</v>
      </c>
      <c r="AG397">
        <v>0</v>
      </c>
      <c r="AH397">
        <v>0</v>
      </c>
      <c r="AI397">
        <v>6.59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0</v>
      </c>
      <c r="AQ397">
        <v>0</v>
      </c>
      <c r="AR397">
        <v>0</v>
      </c>
      <c r="AS397" t="s">
        <v>3</v>
      </c>
      <c r="AT397">
        <v>2.88</v>
      </c>
      <c r="AU397" t="s">
        <v>3</v>
      </c>
      <c r="AV397">
        <v>0</v>
      </c>
      <c r="AW397">
        <v>2</v>
      </c>
      <c r="AX397">
        <v>35867081</v>
      </c>
      <c r="AY397">
        <v>1</v>
      </c>
      <c r="AZ397">
        <v>0</v>
      </c>
      <c r="BA397">
        <v>382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Y397*Source!I390</f>
        <v>0.51263999999999998</v>
      </c>
      <c r="CY397">
        <f>AA397</f>
        <v>14208.11</v>
      </c>
      <c r="CZ397">
        <f>AE397</f>
        <v>2156.0100000000002</v>
      </c>
      <c r="DA397">
        <f>AI397</f>
        <v>6.59</v>
      </c>
      <c r="DB397">
        <f>ROUND(ROUND(AT397*CZ397,2),2)</f>
        <v>6209.31</v>
      </c>
      <c r="DC397">
        <f>ROUND(ROUND(AT397*AG397,2),2)</f>
        <v>0</v>
      </c>
    </row>
    <row r="398" spans="1:107">
      <c r="A398">
        <f>ROW(Source!A391)</f>
        <v>391</v>
      </c>
      <c r="B398">
        <v>35863109</v>
      </c>
      <c r="C398">
        <v>35867082</v>
      </c>
      <c r="D398">
        <v>18408291</v>
      </c>
      <c r="E398">
        <v>1</v>
      </c>
      <c r="F398">
        <v>1</v>
      </c>
      <c r="G398">
        <v>1</v>
      </c>
      <c r="H398">
        <v>1</v>
      </c>
      <c r="I398" t="s">
        <v>606</v>
      </c>
      <c r="J398" t="s">
        <v>3</v>
      </c>
      <c r="K398" t="s">
        <v>607</v>
      </c>
      <c r="L398">
        <v>1369</v>
      </c>
      <c r="N398">
        <v>1013</v>
      </c>
      <c r="O398" t="s">
        <v>561</v>
      </c>
      <c r="P398" t="s">
        <v>561</v>
      </c>
      <c r="Q398">
        <v>1</v>
      </c>
      <c r="W398">
        <v>0</v>
      </c>
      <c r="X398">
        <v>1933892413</v>
      </c>
      <c r="Y398">
        <v>35.948999999999998</v>
      </c>
      <c r="AA398">
        <v>0</v>
      </c>
      <c r="AB398">
        <v>0</v>
      </c>
      <c r="AC398">
        <v>0</v>
      </c>
      <c r="AD398">
        <v>260.95999999999998</v>
      </c>
      <c r="AE398">
        <v>0</v>
      </c>
      <c r="AF398">
        <v>0</v>
      </c>
      <c r="AG398">
        <v>0</v>
      </c>
      <c r="AH398">
        <v>260.95999999999998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31.26</v>
      </c>
      <c r="AU398" t="s">
        <v>134</v>
      </c>
      <c r="AV398">
        <v>1</v>
      </c>
      <c r="AW398">
        <v>2</v>
      </c>
      <c r="AX398">
        <v>35867090</v>
      </c>
      <c r="AY398">
        <v>2</v>
      </c>
      <c r="AZ398">
        <v>131072</v>
      </c>
      <c r="BA398">
        <v>383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Y398*Source!I391</f>
        <v>6.3989219999999998</v>
      </c>
      <c r="CY398">
        <f>AD398</f>
        <v>260.95999999999998</v>
      </c>
      <c r="CZ398">
        <f>AH398</f>
        <v>260.95999999999998</v>
      </c>
      <c r="DA398">
        <f>AL398</f>
        <v>1</v>
      </c>
      <c r="DB398">
        <f>ROUND((ROUND(AT398*CZ398,2)*1.15),2)</f>
        <v>9381.25</v>
      </c>
      <c r="DC398">
        <f>ROUND((ROUND(AT398*AG398,2)*1.15),2)</f>
        <v>0</v>
      </c>
    </row>
    <row r="399" spans="1:107">
      <c r="A399">
        <f>ROW(Source!A391)</f>
        <v>391</v>
      </c>
      <c r="B399">
        <v>35863109</v>
      </c>
      <c r="C399">
        <v>35867082</v>
      </c>
      <c r="D399">
        <v>121548</v>
      </c>
      <c r="E399">
        <v>1</v>
      </c>
      <c r="F399">
        <v>1</v>
      </c>
      <c r="G399">
        <v>1</v>
      </c>
      <c r="H399">
        <v>1</v>
      </c>
      <c r="I399" t="s">
        <v>35</v>
      </c>
      <c r="J399" t="s">
        <v>3</v>
      </c>
      <c r="K399" t="s">
        <v>562</v>
      </c>
      <c r="L399">
        <v>608254</v>
      </c>
      <c r="N399">
        <v>1013</v>
      </c>
      <c r="O399" t="s">
        <v>563</v>
      </c>
      <c r="P399" t="s">
        <v>563</v>
      </c>
      <c r="Q399">
        <v>1</v>
      </c>
      <c r="W399">
        <v>0</v>
      </c>
      <c r="X399">
        <v>-185737400</v>
      </c>
      <c r="Y399">
        <v>8.375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6.7</v>
      </c>
      <c r="AU399" t="s">
        <v>133</v>
      </c>
      <c r="AV399">
        <v>2</v>
      </c>
      <c r="AW399">
        <v>2</v>
      </c>
      <c r="AX399">
        <v>35867091</v>
      </c>
      <c r="AY399">
        <v>1</v>
      </c>
      <c r="AZ399">
        <v>0</v>
      </c>
      <c r="BA399">
        <v>384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Y399*Source!I391</f>
        <v>1.49075</v>
      </c>
      <c r="CY399">
        <f>AD399</f>
        <v>0</v>
      </c>
      <c r="CZ399">
        <f>AH399</f>
        <v>0</v>
      </c>
      <c r="DA399">
        <f>AL399</f>
        <v>1</v>
      </c>
      <c r="DB399">
        <f>ROUND((ROUND(AT399*CZ399,2)*1.25),2)</f>
        <v>0</v>
      </c>
      <c r="DC399">
        <f>ROUND((ROUND(AT399*AG399,2)*1.25),2)</f>
        <v>0</v>
      </c>
    </row>
    <row r="400" spans="1:107">
      <c r="A400">
        <f>ROW(Source!A391)</f>
        <v>391</v>
      </c>
      <c r="B400">
        <v>35863109</v>
      </c>
      <c r="C400">
        <v>35867082</v>
      </c>
      <c r="D400">
        <v>29172710</v>
      </c>
      <c r="E400">
        <v>1</v>
      </c>
      <c r="F400">
        <v>1</v>
      </c>
      <c r="G400">
        <v>1</v>
      </c>
      <c r="H400">
        <v>2</v>
      </c>
      <c r="I400" t="s">
        <v>570</v>
      </c>
      <c r="J400" t="s">
        <v>571</v>
      </c>
      <c r="K400" t="s">
        <v>572</v>
      </c>
      <c r="L400">
        <v>1368</v>
      </c>
      <c r="N400">
        <v>1011</v>
      </c>
      <c r="O400" t="s">
        <v>567</v>
      </c>
      <c r="P400" t="s">
        <v>567</v>
      </c>
      <c r="Q400">
        <v>1</v>
      </c>
      <c r="W400">
        <v>0</v>
      </c>
      <c r="X400">
        <v>-1676841219</v>
      </c>
      <c r="Y400">
        <v>8.375</v>
      </c>
      <c r="AA400">
        <v>0</v>
      </c>
      <c r="AB400">
        <v>539.16</v>
      </c>
      <c r="AC400">
        <v>332.48</v>
      </c>
      <c r="AD400">
        <v>0</v>
      </c>
      <c r="AE400">
        <v>0</v>
      </c>
      <c r="AF400">
        <v>46.56</v>
      </c>
      <c r="AG400">
        <v>10.06</v>
      </c>
      <c r="AH400">
        <v>0</v>
      </c>
      <c r="AI400">
        <v>1</v>
      </c>
      <c r="AJ400">
        <v>11.58</v>
      </c>
      <c r="AK400">
        <v>33.049999999999997</v>
      </c>
      <c r="AL400">
        <v>1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6.7</v>
      </c>
      <c r="AU400" t="s">
        <v>133</v>
      </c>
      <c r="AV400">
        <v>0</v>
      </c>
      <c r="AW400">
        <v>2</v>
      </c>
      <c r="AX400">
        <v>35867092</v>
      </c>
      <c r="AY400">
        <v>1</v>
      </c>
      <c r="AZ400">
        <v>0</v>
      </c>
      <c r="BA400">
        <v>385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Y400*Source!I391</f>
        <v>1.49075</v>
      </c>
      <c r="CY400">
        <f>AB400</f>
        <v>539.16</v>
      </c>
      <c r="CZ400">
        <f>AF400</f>
        <v>46.56</v>
      </c>
      <c r="DA400">
        <f>AJ400</f>
        <v>11.58</v>
      </c>
      <c r="DB400">
        <f>ROUND((ROUND(AT400*CZ400,2)*1.25),2)</f>
        <v>389.94</v>
      </c>
      <c r="DC400">
        <f>ROUND((ROUND(AT400*AG400,2)*1.25),2)</f>
        <v>84.25</v>
      </c>
    </row>
    <row r="401" spans="1:107">
      <c r="A401">
        <f>ROW(Source!A391)</f>
        <v>391</v>
      </c>
      <c r="B401">
        <v>35863109</v>
      </c>
      <c r="C401">
        <v>35867082</v>
      </c>
      <c r="D401">
        <v>29173472</v>
      </c>
      <c r="E401">
        <v>1</v>
      </c>
      <c r="F401">
        <v>1</v>
      </c>
      <c r="G401">
        <v>1</v>
      </c>
      <c r="H401">
        <v>2</v>
      </c>
      <c r="I401" t="s">
        <v>624</v>
      </c>
      <c r="J401" t="s">
        <v>625</v>
      </c>
      <c r="K401" t="s">
        <v>626</v>
      </c>
      <c r="L401">
        <v>1368</v>
      </c>
      <c r="N401">
        <v>1011</v>
      </c>
      <c r="O401" t="s">
        <v>567</v>
      </c>
      <c r="P401" t="s">
        <v>567</v>
      </c>
      <c r="Q401">
        <v>1</v>
      </c>
      <c r="W401">
        <v>0</v>
      </c>
      <c r="X401">
        <v>275932499</v>
      </c>
      <c r="Y401">
        <v>13.75</v>
      </c>
      <c r="AA401">
        <v>0</v>
      </c>
      <c r="AB401">
        <v>12.75</v>
      </c>
      <c r="AC401">
        <v>0</v>
      </c>
      <c r="AD401">
        <v>0</v>
      </c>
      <c r="AE401">
        <v>0</v>
      </c>
      <c r="AF401">
        <v>3</v>
      </c>
      <c r="AG401">
        <v>0</v>
      </c>
      <c r="AH401">
        <v>0</v>
      </c>
      <c r="AI401">
        <v>1</v>
      </c>
      <c r="AJ401">
        <v>4.25</v>
      </c>
      <c r="AK401">
        <v>33.049999999999997</v>
      </c>
      <c r="AL401">
        <v>1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11</v>
      </c>
      <c r="AU401" t="s">
        <v>133</v>
      </c>
      <c r="AV401">
        <v>0</v>
      </c>
      <c r="AW401">
        <v>2</v>
      </c>
      <c r="AX401">
        <v>35867093</v>
      </c>
      <c r="AY401">
        <v>1</v>
      </c>
      <c r="AZ401">
        <v>0</v>
      </c>
      <c r="BA401">
        <v>386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Y401*Source!I391</f>
        <v>2.4474999999999998</v>
      </c>
      <c r="CY401">
        <f>AB401</f>
        <v>12.75</v>
      </c>
      <c r="CZ401">
        <f>AF401</f>
        <v>3</v>
      </c>
      <c r="DA401">
        <f>AJ401</f>
        <v>4.25</v>
      </c>
      <c r="DB401">
        <f>ROUND((ROUND(AT401*CZ401,2)*1.25),2)</f>
        <v>41.25</v>
      </c>
      <c r="DC401">
        <f>ROUND((ROUND(AT401*AG401,2)*1.25),2)</f>
        <v>0</v>
      </c>
    </row>
    <row r="402" spans="1:107">
      <c r="A402">
        <f>ROW(Source!A391)</f>
        <v>391</v>
      </c>
      <c r="B402">
        <v>35863109</v>
      </c>
      <c r="C402">
        <v>35867082</v>
      </c>
      <c r="D402">
        <v>29174913</v>
      </c>
      <c r="E402">
        <v>1</v>
      </c>
      <c r="F402">
        <v>1</v>
      </c>
      <c r="G402">
        <v>1</v>
      </c>
      <c r="H402">
        <v>2</v>
      </c>
      <c r="I402" t="s">
        <v>578</v>
      </c>
      <c r="J402" t="s">
        <v>579</v>
      </c>
      <c r="K402" t="s">
        <v>580</v>
      </c>
      <c r="L402">
        <v>1368</v>
      </c>
      <c r="N402">
        <v>1011</v>
      </c>
      <c r="O402" t="s">
        <v>567</v>
      </c>
      <c r="P402" t="s">
        <v>567</v>
      </c>
      <c r="Q402">
        <v>1</v>
      </c>
      <c r="W402">
        <v>0</v>
      </c>
      <c r="X402">
        <v>458544584</v>
      </c>
      <c r="Y402">
        <v>0.4375</v>
      </c>
      <c r="AA402">
        <v>0</v>
      </c>
      <c r="AB402">
        <v>932.72</v>
      </c>
      <c r="AC402">
        <v>383.38</v>
      </c>
      <c r="AD402">
        <v>0</v>
      </c>
      <c r="AE402">
        <v>0</v>
      </c>
      <c r="AF402">
        <v>87.17</v>
      </c>
      <c r="AG402">
        <v>11.6</v>
      </c>
      <c r="AH402">
        <v>0</v>
      </c>
      <c r="AI402">
        <v>1</v>
      </c>
      <c r="AJ402">
        <v>10.7</v>
      </c>
      <c r="AK402">
        <v>33.049999999999997</v>
      </c>
      <c r="AL402">
        <v>1</v>
      </c>
      <c r="AN402">
        <v>0</v>
      </c>
      <c r="AO402">
        <v>1</v>
      </c>
      <c r="AP402">
        <v>1</v>
      </c>
      <c r="AQ402">
        <v>0</v>
      </c>
      <c r="AR402">
        <v>0</v>
      </c>
      <c r="AS402" t="s">
        <v>3</v>
      </c>
      <c r="AT402">
        <v>0.35</v>
      </c>
      <c r="AU402" t="s">
        <v>133</v>
      </c>
      <c r="AV402">
        <v>0</v>
      </c>
      <c r="AW402">
        <v>2</v>
      </c>
      <c r="AX402">
        <v>35867094</v>
      </c>
      <c r="AY402">
        <v>1</v>
      </c>
      <c r="AZ402">
        <v>0</v>
      </c>
      <c r="BA402">
        <v>387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Y402*Source!I391</f>
        <v>7.7875E-2</v>
      </c>
      <c r="CY402">
        <f>AB402</f>
        <v>932.72</v>
      </c>
      <c r="CZ402">
        <f>AF402</f>
        <v>87.17</v>
      </c>
      <c r="DA402">
        <f>AJ402</f>
        <v>10.7</v>
      </c>
      <c r="DB402">
        <f>ROUND((ROUND(AT402*CZ402,2)*1.25),2)</f>
        <v>38.14</v>
      </c>
      <c r="DC402">
        <f>ROUND((ROUND(AT402*AG402,2)*1.25),2)</f>
        <v>5.08</v>
      </c>
    </row>
    <row r="403" spans="1:107">
      <c r="A403">
        <f>ROW(Source!A391)</f>
        <v>391</v>
      </c>
      <c r="B403">
        <v>35863109</v>
      </c>
      <c r="C403">
        <v>35867082</v>
      </c>
      <c r="D403">
        <v>29114687</v>
      </c>
      <c r="E403">
        <v>1</v>
      </c>
      <c r="F403">
        <v>1</v>
      </c>
      <c r="G403">
        <v>1</v>
      </c>
      <c r="H403">
        <v>3</v>
      </c>
      <c r="I403" t="s">
        <v>627</v>
      </c>
      <c r="J403" t="s">
        <v>628</v>
      </c>
      <c r="K403" t="s">
        <v>629</v>
      </c>
      <c r="L403">
        <v>1348</v>
      </c>
      <c r="N403">
        <v>1009</v>
      </c>
      <c r="O403" t="s">
        <v>30</v>
      </c>
      <c r="P403" t="s">
        <v>30</v>
      </c>
      <c r="Q403">
        <v>1000</v>
      </c>
      <c r="W403">
        <v>0</v>
      </c>
      <c r="X403">
        <v>157955001</v>
      </c>
      <c r="Y403">
        <v>1.8E-3</v>
      </c>
      <c r="AA403">
        <v>105069.06</v>
      </c>
      <c r="AB403">
        <v>0</v>
      </c>
      <c r="AC403">
        <v>0</v>
      </c>
      <c r="AD403">
        <v>0</v>
      </c>
      <c r="AE403">
        <v>16974</v>
      </c>
      <c r="AF403">
        <v>0</v>
      </c>
      <c r="AG403">
        <v>0</v>
      </c>
      <c r="AH403">
        <v>0</v>
      </c>
      <c r="AI403">
        <v>6.19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3</v>
      </c>
      <c r="AT403">
        <v>1.8E-3</v>
      </c>
      <c r="AU403" t="s">
        <v>3</v>
      </c>
      <c r="AV403">
        <v>0</v>
      </c>
      <c r="AW403">
        <v>2</v>
      </c>
      <c r="AX403">
        <v>35867095</v>
      </c>
      <c r="AY403">
        <v>1</v>
      </c>
      <c r="AZ403">
        <v>0</v>
      </c>
      <c r="BA403">
        <v>388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Y403*Source!I391</f>
        <v>3.2039999999999998E-4</v>
      </c>
      <c r="CY403">
        <f>AA403</f>
        <v>105069.06</v>
      </c>
      <c r="CZ403">
        <f>AE403</f>
        <v>16974</v>
      </c>
      <c r="DA403">
        <f>AI403</f>
        <v>6.19</v>
      </c>
      <c r="DB403">
        <f>ROUND(ROUND(AT403*CZ403,2),2)</f>
        <v>30.55</v>
      </c>
      <c r="DC403">
        <f>ROUND(ROUND(AT403*AG403,2),2)</f>
        <v>0</v>
      </c>
    </row>
    <row r="404" spans="1:107">
      <c r="A404">
        <f>ROW(Source!A391)</f>
        <v>391</v>
      </c>
      <c r="B404">
        <v>35863109</v>
      </c>
      <c r="C404">
        <v>35867082</v>
      </c>
      <c r="D404">
        <v>29115292</v>
      </c>
      <c r="E404">
        <v>1</v>
      </c>
      <c r="F404">
        <v>1</v>
      </c>
      <c r="G404">
        <v>1</v>
      </c>
      <c r="H404">
        <v>3</v>
      </c>
      <c r="I404" t="s">
        <v>630</v>
      </c>
      <c r="J404" t="s">
        <v>631</v>
      </c>
      <c r="K404" t="s">
        <v>632</v>
      </c>
      <c r="L404">
        <v>1339</v>
      </c>
      <c r="N404">
        <v>1007</v>
      </c>
      <c r="O404" t="s">
        <v>617</v>
      </c>
      <c r="P404" t="s">
        <v>617</v>
      </c>
      <c r="Q404">
        <v>1</v>
      </c>
      <c r="W404">
        <v>0</v>
      </c>
      <c r="X404">
        <v>582810497</v>
      </c>
      <c r="Y404">
        <v>1.24</v>
      </c>
      <c r="AA404">
        <v>26287.8</v>
      </c>
      <c r="AB404">
        <v>0</v>
      </c>
      <c r="AC404">
        <v>0</v>
      </c>
      <c r="AD404">
        <v>0</v>
      </c>
      <c r="AE404">
        <v>4478.33</v>
      </c>
      <c r="AF404">
        <v>0</v>
      </c>
      <c r="AG404">
        <v>0</v>
      </c>
      <c r="AH404">
        <v>0</v>
      </c>
      <c r="AI404">
        <v>5.87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3</v>
      </c>
      <c r="AT404">
        <v>1.24</v>
      </c>
      <c r="AU404" t="s">
        <v>3</v>
      </c>
      <c r="AV404">
        <v>0</v>
      </c>
      <c r="AW404">
        <v>2</v>
      </c>
      <c r="AX404">
        <v>35867096</v>
      </c>
      <c r="AY404">
        <v>1</v>
      </c>
      <c r="AZ404">
        <v>0</v>
      </c>
      <c r="BA404">
        <v>389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Y404*Source!I391</f>
        <v>0.22072</v>
      </c>
      <c r="CY404">
        <f>AA404</f>
        <v>26287.8</v>
      </c>
      <c r="CZ404">
        <f>AE404</f>
        <v>4478.33</v>
      </c>
      <c r="DA404">
        <f>AI404</f>
        <v>5.87</v>
      </c>
      <c r="DB404">
        <f>ROUND(ROUND(AT404*CZ404,2),2)</f>
        <v>5553.13</v>
      </c>
      <c r="DC404">
        <f>ROUND(ROUND(AT404*AG404,2),2)</f>
        <v>0</v>
      </c>
    </row>
    <row r="405" spans="1:107">
      <c r="A405">
        <f>ROW(Source!A392)</f>
        <v>392</v>
      </c>
      <c r="B405">
        <v>35863109</v>
      </c>
      <c r="C405">
        <v>36144955</v>
      </c>
      <c r="D405">
        <v>31427882</v>
      </c>
      <c r="E405">
        <v>1</v>
      </c>
      <c r="F405">
        <v>1</v>
      </c>
      <c r="G405">
        <v>1</v>
      </c>
      <c r="H405">
        <v>1</v>
      </c>
      <c r="I405" t="s">
        <v>633</v>
      </c>
      <c r="J405" t="s">
        <v>3</v>
      </c>
      <c r="K405" t="s">
        <v>634</v>
      </c>
      <c r="L405">
        <v>1369</v>
      </c>
      <c r="N405">
        <v>1013</v>
      </c>
      <c r="O405" t="s">
        <v>561</v>
      </c>
      <c r="P405" t="s">
        <v>561</v>
      </c>
      <c r="Q405">
        <v>1</v>
      </c>
      <c r="W405">
        <v>0</v>
      </c>
      <c r="X405">
        <v>-573087009</v>
      </c>
      <c r="Y405">
        <v>52.048999999999992</v>
      </c>
      <c r="AA405">
        <v>0</v>
      </c>
      <c r="AB405">
        <v>0</v>
      </c>
      <c r="AC405">
        <v>0</v>
      </c>
      <c r="AD405">
        <v>272.45</v>
      </c>
      <c r="AE405">
        <v>0</v>
      </c>
      <c r="AF405">
        <v>0</v>
      </c>
      <c r="AG405">
        <v>0</v>
      </c>
      <c r="AH405">
        <v>272.45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45.26</v>
      </c>
      <c r="AU405" t="s">
        <v>134</v>
      </c>
      <c r="AV405">
        <v>1</v>
      </c>
      <c r="AW405">
        <v>2</v>
      </c>
      <c r="AX405">
        <v>36144956</v>
      </c>
      <c r="AY405">
        <v>1</v>
      </c>
      <c r="AZ405">
        <v>0</v>
      </c>
      <c r="BA405">
        <v>390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Y405*Source!I392</f>
        <v>9.264721999999999</v>
      </c>
      <c r="CY405">
        <f>AD405</f>
        <v>272.45</v>
      </c>
      <c r="CZ405">
        <f>AH405</f>
        <v>272.45</v>
      </c>
      <c r="DA405">
        <f>AL405</f>
        <v>1</v>
      </c>
      <c r="DB405">
        <f>ROUND((ROUND(AT405*CZ405,2)*1.15),2)</f>
        <v>14180.75</v>
      </c>
      <c r="DC405">
        <f>ROUND((ROUND(AT405*AG405,2)*1.15),2)</f>
        <v>0</v>
      </c>
    </row>
    <row r="406" spans="1:107">
      <c r="A406">
        <f>ROW(Source!A392)</f>
        <v>392</v>
      </c>
      <c r="B406">
        <v>35863109</v>
      </c>
      <c r="C406">
        <v>36144955</v>
      </c>
      <c r="D406">
        <v>121548</v>
      </c>
      <c r="E406">
        <v>1</v>
      </c>
      <c r="F406">
        <v>1</v>
      </c>
      <c r="G406">
        <v>1</v>
      </c>
      <c r="H406">
        <v>1</v>
      </c>
      <c r="I406" t="s">
        <v>35</v>
      </c>
      <c r="J406" t="s">
        <v>3</v>
      </c>
      <c r="K406" t="s">
        <v>562</v>
      </c>
      <c r="L406">
        <v>608254</v>
      </c>
      <c r="N406">
        <v>1013</v>
      </c>
      <c r="O406" t="s">
        <v>563</v>
      </c>
      <c r="P406" t="s">
        <v>563</v>
      </c>
      <c r="Q406">
        <v>1</v>
      </c>
      <c r="W406">
        <v>0</v>
      </c>
      <c r="X406">
        <v>-185737400</v>
      </c>
      <c r="Y406">
        <v>0.05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1</v>
      </c>
      <c r="AQ406">
        <v>0</v>
      </c>
      <c r="AR406">
        <v>0</v>
      </c>
      <c r="AS406" t="s">
        <v>3</v>
      </c>
      <c r="AT406">
        <v>0.04</v>
      </c>
      <c r="AU406" t="s">
        <v>133</v>
      </c>
      <c r="AV406">
        <v>2</v>
      </c>
      <c r="AW406">
        <v>2</v>
      </c>
      <c r="AX406">
        <v>36144957</v>
      </c>
      <c r="AY406">
        <v>1</v>
      </c>
      <c r="AZ406">
        <v>0</v>
      </c>
      <c r="BA406">
        <v>391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Y406*Source!I392</f>
        <v>8.8999999999999999E-3</v>
      </c>
      <c r="CY406">
        <f>AD406</f>
        <v>0</v>
      </c>
      <c r="CZ406">
        <f>AH406</f>
        <v>0</v>
      </c>
      <c r="DA406">
        <f>AL406</f>
        <v>1</v>
      </c>
      <c r="DB406">
        <f>ROUND((ROUND(AT406*CZ406,2)*1.25),2)</f>
        <v>0</v>
      </c>
      <c r="DC406">
        <f>ROUND((ROUND(AT406*AG406,2)*1.25),2)</f>
        <v>0</v>
      </c>
    </row>
    <row r="407" spans="1:107">
      <c r="A407">
        <f>ROW(Source!A392)</f>
        <v>392</v>
      </c>
      <c r="B407">
        <v>35863109</v>
      </c>
      <c r="C407">
        <v>36144955</v>
      </c>
      <c r="D407">
        <v>35554737</v>
      </c>
      <c r="E407">
        <v>1</v>
      </c>
      <c r="F407">
        <v>1</v>
      </c>
      <c r="G407">
        <v>1</v>
      </c>
      <c r="H407">
        <v>2</v>
      </c>
      <c r="I407" t="s">
        <v>564</v>
      </c>
      <c r="J407" t="s">
        <v>635</v>
      </c>
      <c r="K407" t="s">
        <v>566</v>
      </c>
      <c r="L407">
        <v>1368</v>
      </c>
      <c r="N407">
        <v>1011</v>
      </c>
      <c r="O407" t="s">
        <v>567</v>
      </c>
      <c r="P407" t="s">
        <v>567</v>
      </c>
      <c r="Q407">
        <v>1</v>
      </c>
      <c r="W407">
        <v>0</v>
      </c>
      <c r="X407">
        <v>290757077</v>
      </c>
      <c r="Y407">
        <v>0.05</v>
      </c>
      <c r="AA407">
        <v>0</v>
      </c>
      <c r="AB407">
        <v>466.71</v>
      </c>
      <c r="AC407">
        <v>446.18</v>
      </c>
      <c r="AD407">
        <v>0</v>
      </c>
      <c r="AE407">
        <v>0</v>
      </c>
      <c r="AF407">
        <v>31.26</v>
      </c>
      <c r="AG407">
        <v>13.5</v>
      </c>
      <c r="AH407">
        <v>0</v>
      </c>
      <c r="AI407">
        <v>1</v>
      </c>
      <c r="AJ407">
        <v>14.93</v>
      </c>
      <c r="AK407">
        <v>33.049999999999997</v>
      </c>
      <c r="AL407">
        <v>1</v>
      </c>
      <c r="AN407">
        <v>0</v>
      </c>
      <c r="AO407">
        <v>1</v>
      </c>
      <c r="AP407">
        <v>1</v>
      </c>
      <c r="AQ407">
        <v>0</v>
      </c>
      <c r="AR407">
        <v>0</v>
      </c>
      <c r="AS407" t="s">
        <v>3</v>
      </c>
      <c r="AT407">
        <v>0.04</v>
      </c>
      <c r="AU407" t="s">
        <v>133</v>
      </c>
      <c r="AV407">
        <v>0</v>
      </c>
      <c r="AW407">
        <v>2</v>
      </c>
      <c r="AX407">
        <v>36144958</v>
      </c>
      <c r="AY407">
        <v>1</v>
      </c>
      <c r="AZ407">
        <v>0</v>
      </c>
      <c r="BA407">
        <v>392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Y407*Source!I392</f>
        <v>8.8999999999999999E-3</v>
      </c>
      <c r="CY407">
        <f>AB407</f>
        <v>466.71</v>
      </c>
      <c r="CZ407">
        <f>AF407</f>
        <v>31.26</v>
      </c>
      <c r="DA407">
        <f>AJ407</f>
        <v>14.93</v>
      </c>
      <c r="DB407">
        <f>ROUND((ROUND(AT407*CZ407,2)*1.25),2)</f>
        <v>1.56</v>
      </c>
      <c r="DC407">
        <f>ROUND((ROUND(AT407*AG407,2)*1.25),2)</f>
        <v>0.68</v>
      </c>
    </row>
    <row r="408" spans="1:107">
      <c r="A408">
        <f>ROW(Source!A392)</f>
        <v>392</v>
      </c>
      <c r="B408">
        <v>35863109</v>
      </c>
      <c r="C408">
        <v>36144955</v>
      </c>
      <c r="D408">
        <v>35555025</v>
      </c>
      <c r="E408">
        <v>1</v>
      </c>
      <c r="F408">
        <v>1</v>
      </c>
      <c r="G408">
        <v>1</v>
      </c>
      <c r="H408">
        <v>2</v>
      </c>
      <c r="I408" t="s">
        <v>636</v>
      </c>
      <c r="J408" t="s">
        <v>637</v>
      </c>
      <c r="K408" t="s">
        <v>638</v>
      </c>
      <c r="L408">
        <v>1368</v>
      </c>
      <c r="N408">
        <v>1011</v>
      </c>
      <c r="O408" t="s">
        <v>567</v>
      </c>
      <c r="P408" t="s">
        <v>567</v>
      </c>
      <c r="Q408">
        <v>1</v>
      </c>
      <c r="W408">
        <v>0</v>
      </c>
      <c r="X408">
        <v>269071542</v>
      </c>
      <c r="Y408">
        <v>1.6875</v>
      </c>
      <c r="AA408">
        <v>0</v>
      </c>
      <c r="AB408">
        <v>21.3</v>
      </c>
      <c r="AC408">
        <v>0</v>
      </c>
      <c r="AD408">
        <v>0</v>
      </c>
      <c r="AE408">
        <v>0</v>
      </c>
      <c r="AF408">
        <v>2.7</v>
      </c>
      <c r="AG408">
        <v>0</v>
      </c>
      <c r="AH408">
        <v>0</v>
      </c>
      <c r="AI408">
        <v>1</v>
      </c>
      <c r="AJ408">
        <v>7.89</v>
      </c>
      <c r="AK408">
        <v>33.049999999999997</v>
      </c>
      <c r="AL408">
        <v>1</v>
      </c>
      <c r="AN408">
        <v>0</v>
      </c>
      <c r="AO408">
        <v>1</v>
      </c>
      <c r="AP408">
        <v>1</v>
      </c>
      <c r="AQ408">
        <v>0</v>
      </c>
      <c r="AR408">
        <v>0</v>
      </c>
      <c r="AS408" t="s">
        <v>3</v>
      </c>
      <c r="AT408">
        <v>1.35</v>
      </c>
      <c r="AU408" t="s">
        <v>133</v>
      </c>
      <c r="AV408">
        <v>0</v>
      </c>
      <c r="AW408">
        <v>2</v>
      </c>
      <c r="AX408">
        <v>36144959</v>
      </c>
      <c r="AY408">
        <v>1</v>
      </c>
      <c r="AZ408">
        <v>0</v>
      </c>
      <c r="BA408">
        <v>393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Y408*Source!I392</f>
        <v>0.300375</v>
      </c>
      <c r="CY408">
        <f>AB408</f>
        <v>21.3</v>
      </c>
      <c r="CZ408">
        <f>AF408</f>
        <v>2.7</v>
      </c>
      <c r="DA408">
        <f>AJ408</f>
        <v>7.89</v>
      </c>
      <c r="DB408">
        <f>ROUND((ROUND(AT408*CZ408,2)*1.25),2)</f>
        <v>4.5599999999999996</v>
      </c>
      <c r="DC408">
        <f>ROUND((ROUND(AT408*AG408,2)*1.25),2)</f>
        <v>0</v>
      </c>
    </row>
    <row r="409" spans="1:107">
      <c r="A409">
        <f>ROW(Source!A392)</f>
        <v>392</v>
      </c>
      <c r="B409">
        <v>35863109</v>
      </c>
      <c r="C409">
        <v>36144955</v>
      </c>
      <c r="D409">
        <v>35555088</v>
      </c>
      <c r="E409">
        <v>1</v>
      </c>
      <c r="F409">
        <v>1</v>
      </c>
      <c r="G409">
        <v>1</v>
      </c>
      <c r="H409">
        <v>2</v>
      </c>
      <c r="I409" t="s">
        <v>578</v>
      </c>
      <c r="J409" t="s">
        <v>639</v>
      </c>
      <c r="K409" t="s">
        <v>580</v>
      </c>
      <c r="L409">
        <v>1368</v>
      </c>
      <c r="N409">
        <v>1011</v>
      </c>
      <c r="O409" t="s">
        <v>567</v>
      </c>
      <c r="P409" t="s">
        <v>567</v>
      </c>
      <c r="Q409">
        <v>1</v>
      </c>
      <c r="W409">
        <v>0</v>
      </c>
      <c r="X409">
        <v>586434904</v>
      </c>
      <c r="Y409">
        <v>1.2500000000000001E-2</v>
      </c>
      <c r="AA409">
        <v>0</v>
      </c>
      <c r="AB409">
        <v>932.72</v>
      </c>
      <c r="AC409">
        <v>383.38</v>
      </c>
      <c r="AD409">
        <v>0</v>
      </c>
      <c r="AE409">
        <v>0</v>
      </c>
      <c r="AF409">
        <v>87.17</v>
      </c>
      <c r="AG409">
        <v>11.6</v>
      </c>
      <c r="AH409">
        <v>0</v>
      </c>
      <c r="AI409">
        <v>1</v>
      </c>
      <c r="AJ409">
        <v>10.7</v>
      </c>
      <c r="AK409">
        <v>33.049999999999997</v>
      </c>
      <c r="AL409">
        <v>1</v>
      </c>
      <c r="AN409">
        <v>0</v>
      </c>
      <c r="AO409">
        <v>1</v>
      </c>
      <c r="AP409">
        <v>1</v>
      </c>
      <c r="AQ409">
        <v>0</v>
      </c>
      <c r="AR409">
        <v>0</v>
      </c>
      <c r="AS409" t="s">
        <v>3</v>
      </c>
      <c r="AT409">
        <v>0.01</v>
      </c>
      <c r="AU409" t="s">
        <v>133</v>
      </c>
      <c r="AV409">
        <v>0</v>
      </c>
      <c r="AW409">
        <v>2</v>
      </c>
      <c r="AX409">
        <v>36144960</v>
      </c>
      <c r="AY409">
        <v>1</v>
      </c>
      <c r="AZ409">
        <v>0</v>
      </c>
      <c r="BA409">
        <v>394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Y409*Source!I392</f>
        <v>2.225E-3</v>
      </c>
      <c r="CY409">
        <f>AB409</f>
        <v>932.72</v>
      </c>
      <c r="CZ409">
        <f>AF409</f>
        <v>87.17</v>
      </c>
      <c r="DA409">
        <f>AJ409</f>
        <v>10.7</v>
      </c>
      <c r="DB409">
        <f>ROUND((ROUND(AT409*CZ409,2)*1.25),2)</f>
        <v>1.0900000000000001</v>
      </c>
      <c r="DC409">
        <f>ROUND((ROUND(AT409*AG409,2)*1.25),2)</f>
        <v>0.15</v>
      </c>
    </row>
    <row r="410" spans="1:107">
      <c r="A410">
        <f>ROW(Source!A392)</f>
        <v>392</v>
      </c>
      <c r="B410">
        <v>35863109</v>
      </c>
      <c r="C410">
        <v>36144955</v>
      </c>
      <c r="D410">
        <v>35552818</v>
      </c>
      <c r="E410">
        <v>1</v>
      </c>
      <c r="F410">
        <v>1</v>
      </c>
      <c r="G410">
        <v>1</v>
      </c>
      <c r="H410">
        <v>3</v>
      </c>
      <c r="I410" t="s">
        <v>640</v>
      </c>
      <c r="J410" t="s">
        <v>641</v>
      </c>
      <c r="K410" t="s">
        <v>642</v>
      </c>
      <c r="L410">
        <v>1308</v>
      </c>
      <c r="N410">
        <v>1003</v>
      </c>
      <c r="O410" t="s">
        <v>65</v>
      </c>
      <c r="P410" t="s">
        <v>65</v>
      </c>
      <c r="Q410">
        <v>100</v>
      </c>
      <c r="W410">
        <v>0</v>
      </c>
      <c r="X410">
        <v>-1755052483</v>
      </c>
      <c r="Y410">
        <v>0.68</v>
      </c>
      <c r="AA410">
        <v>528.80999999999995</v>
      </c>
      <c r="AB410">
        <v>0</v>
      </c>
      <c r="AC410">
        <v>0</v>
      </c>
      <c r="AD410">
        <v>0</v>
      </c>
      <c r="AE410">
        <v>99.4</v>
      </c>
      <c r="AF410">
        <v>0</v>
      </c>
      <c r="AG410">
        <v>0</v>
      </c>
      <c r="AH410">
        <v>0</v>
      </c>
      <c r="AI410">
        <v>5.32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1</v>
      </c>
      <c r="AQ410">
        <v>0</v>
      </c>
      <c r="AR410">
        <v>0</v>
      </c>
      <c r="AS410" t="s">
        <v>3</v>
      </c>
      <c r="AT410">
        <v>0.68</v>
      </c>
      <c r="AU410" t="s">
        <v>3</v>
      </c>
      <c r="AV410">
        <v>0</v>
      </c>
      <c r="AW410">
        <v>2</v>
      </c>
      <c r="AX410">
        <v>36144961</v>
      </c>
      <c r="AY410">
        <v>1</v>
      </c>
      <c r="AZ410">
        <v>0</v>
      </c>
      <c r="BA410">
        <v>395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Y410*Source!I392</f>
        <v>0.12104000000000001</v>
      </c>
      <c r="CY410">
        <f>AA410</f>
        <v>528.80999999999995</v>
      </c>
      <c r="CZ410">
        <f>AE410</f>
        <v>99.4</v>
      </c>
      <c r="DA410">
        <f>AI410</f>
        <v>5.32</v>
      </c>
      <c r="DB410">
        <f>ROUND(ROUND(AT410*CZ410,2),2)</f>
        <v>67.59</v>
      </c>
      <c r="DC410">
        <f>ROUND(ROUND(AT410*AG410,2),2)</f>
        <v>0</v>
      </c>
    </row>
    <row r="411" spans="1:107">
      <c r="A411">
        <f>ROW(Source!A392)</f>
        <v>392</v>
      </c>
      <c r="B411">
        <v>35863109</v>
      </c>
      <c r="C411">
        <v>36144955</v>
      </c>
      <c r="D411">
        <v>29110964</v>
      </c>
      <c r="E411">
        <v>1</v>
      </c>
      <c r="F411">
        <v>1</v>
      </c>
      <c r="G411">
        <v>1</v>
      </c>
      <c r="H411">
        <v>3</v>
      </c>
      <c r="I411" t="s">
        <v>201</v>
      </c>
      <c r="J411" t="s">
        <v>203</v>
      </c>
      <c r="K411" t="s">
        <v>202</v>
      </c>
      <c r="L411">
        <v>1327</v>
      </c>
      <c r="N411">
        <v>1005</v>
      </c>
      <c r="O411" t="s">
        <v>155</v>
      </c>
      <c r="P411" t="s">
        <v>155</v>
      </c>
      <c r="Q411">
        <v>1</v>
      </c>
      <c r="W411">
        <v>0</v>
      </c>
      <c r="X411">
        <v>-100917442</v>
      </c>
      <c r="Y411">
        <v>102</v>
      </c>
      <c r="AA411">
        <v>516.15</v>
      </c>
      <c r="AB411">
        <v>0</v>
      </c>
      <c r="AC411">
        <v>0</v>
      </c>
      <c r="AD411">
        <v>0</v>
      </c>
      <c r="AE411">
        <v>82.19</v>
      </c>
      <c r="AF411">
        <v>0</v>
      </c>
      <c r="AG411">
        <v>0</v>
      </c>
      <c r="AH411">
        <v>0</v>
      </c>
      <c r="AI411">
        <v>6.28</v>
      </c>
      <c r="AJ411">
        <v>1</v>
      </c>
      <c r="AK411">
        <v>1</v>
      </c>
      <c r="AL411">
        <v>1</v>
      </c>
      <c r="AN411">
        <v>0</v>
      </c>
      <c r="AO411">
        <v>0</v>
      </c>
      <c r="AP411">
        <v>0</v>
      </c>
      <c r="AQ411">
        <v>0</v>
      </c>
      <c r="AR411">
        <v>0</v>
      </c>
      <c r="AS411" t="s">
        <v>3</v>
      </c>
      <c r="AT411">
        <v>102</v>
      </c>
      <c r="AU411" t="s">
        <v>3</v>
      </c>
      <c r="AV411">
        <v>0</v>
      </c>
      <c r="AW411">
        <v>1</v>
      </c>
      <c r="AX411">
        <v>-1</v>
      </c>
      <c r="AY411">
        <v>0</v>
      </c>
      <c r="AZ411">
        <v>0</v>
      </c>
      <c r="BA411" t="s">
        <v>3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Y411*Source!I392</f>
        <v>18.155999999999999</v>
      </c>
      <c r="CY411">
        <f>AA411</f>
        <v>516.15</v>
      </c>
      <c r="CZ411">
        <f>AE411</f>
        <v>82.19</v>
      </c>
      <c r="DA411">
        <f>AI411</f>
        <v>6.28</v>
      </c>
      <c r="DB411">
        <f>ROUND(ROUND(AT411*CZ411,2),2)</f>
        <v>8383.3799999999992</v>
      </c>
      <c r="DC411">
        <f>ROUND(ROUND(AT411*AG411,2),2)</f>
        <v>0</v>
      </c>
    </row>
    <row r="412" spans="1:107">
      <c r="A412">
        <f>ROW(Source!A392)</f>
        <v>392</v>
      </c>
      <c r="B412">
        <v>35863109</v>
      </c>
      <c r="C412">
        <v>36144955</v>
      </c>
      <c r="D412">
        <v>35554067</v>
      </c>
      <c r="E412">
        <v>1</v>
      </c>
      <c r="F412">
        <v>1</v>
      </c>
      <c r="G412">
        <v>1</v>
      </c>
      <c r="H412">
        <v>3</v>
      </c>
      <c r="I412" t="s">
        <v>205</v>
      </c>
      <c r="J412" t="s">
        <v>207</v>
      </c>
      <c r="K412" t="s">
        <v>206</v>
      </c>
      <c r="L412">
        <v>1327</v>
      </c>
      <c r="N412">
        <v>1005</v>
      </c>
      <c r="O412" t="s">
        <v>155</v>
      </c>
      <c r="P412" t="s">
        <v>155</v>
      </c>
      <c r="Q412">
        <v>1</v>
      </c>
      <c r="W412">
        <v>1</v>
      </c>
      <c r="X412">
        <v>722712840</v>
      </c>
      <c r="Y412">
        <v>102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0</v>
      </c>
      <c r="AP412">
        <v>1</v>
      </c>
      <c r="AQ412">
        <v>0</v>
      </c>
      <c r="AR412">
        <v>0</v>
      </c>
      <c r="AS412" t="s">
        <v>3</v>
      </c>
      <c r="AT412">
        <v>102</v>
      </c>
      <c r="AU412" t="s">
        <v>3</v>
      </c>
      <c r="AV412">
        <v>0</v>
      </c>
      <c r="AW412">
        <v>2</v>
      </c>
      <c r="AX412">
        <v>36144962</v>
      </c>
      <c r="AY412">
        <v>1</v>
      </c>
      <c r="AZ412">
        <v>0</v>
      </c>
      <c r="BA412">
        <v>396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Y412*Source!I392</f>
        <v>18.155999999999999</v>
      </c>
      <c r="CY412">
        <f>AA412</f>
        <v>0</v>
      </c>
      <c r="CZ412">
        <f>AE412</f>
        <v>0</v>
      </c>
      <c r="DA412">
        <f>AI412</f>
        <v>1</v>
      </c>
      <c r="DB412">
        <f>ROUND(ROUND(AT412*CZ412,2),2)</f>
        <v>0</v>
      </c>
      <c r="DC412">
        <f>ROUND(ROUND(AT412*AG412,2),2)</f>
        <v>0</v>
      </c>
    </row>
    <row r="413" spans="1:107">
      <c r="A413">
        <f>ROW(Source!A392)</f>
        <v>392</v>
      </c>
      <c r="B413">
        <v>35863109</v>
      </c>
      <c r="C413">
        <v>36144955</v>
      </c>
      <c r="D413">
        <v>35553389</v>
      </c>
      <c r="E413">
        <v>1</v>
      </c>
      <c r="F413">
        <v>1</v>
      </c>
      <c r="G413">
        <v>1</v>
      </c>
      <c r="H413">
        <v>3</v>
      </c>
      <c r="I413" t="s">
        <v>643</v>
      </c>
      <c r="J413" t="s">
        <v>644</v>
      </c>
      <c r="K413" t="s">
        <v>645</v>
      </c>
      <c r="L413">
        <v>1346</v>
      </c>
      <c r="N413">
        <v>1009</v>
      </c>
      <c r="O413" t="s">
        <v>160</v>
      </c>
      <c r="P413" t="s">
        <v>160</v>
      </c>
      <c r="Q413">
        <v>1</v>
      </c>
      <c r="W413">
        <v>0</v>
      </c>
      <c r="X413">
        <v>-2074468820</v>
      </c>
      <c r="Y413">
        <v>27</v>
      </c>
      <c r="AA413">
        <v>207.8</v>
      </c>
      <c r="AB413">
        <v>0</v>
      </c>
      <c r="AC413">
        <v>0</v>
      </c>
      <c r="AD413">
        <v>0</v>
      </c>
      <c r="AE413">
        <v>26.71</v>
      </c>
      <c r="AF413">
        <v>0</v>
      </c>
      <c r="AG413">
        <v>0</v>
      </c>
      <c r="AH413">
        <v>0</v>
      </c>
      <c r="AI413">
        <v>7.78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1</v>
      </c>
      <c r="AQ413">
        <v>0</v>
      </c>
      <c r="AR413">
        <v>0</v>
      </c>
      <c r="AS413" t="s">
        <v>3</v>
      </c>
      <c r="AT413">
        <v>27</v>
      </c>
      <c r="AU413" t="s">
        <v>3</v>
      </c>
      <c r="AV413">
        <v>0</v>
      </c>
      <c r="AW413">
        <v>2</v>
      </c>
      <c r="AX413">
        <v>36144963</v>
      </c>
      <c r="AY413">
        <v>1</v>
      </c>
      <c r="AZ413">
        <v>0</v>
      </c>
      <c r="BA413">
        <v>397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Y413*Source!I392</f>
        <v>4.806</v>
      </c>
      <c r="CY413">
        <f>AA413</f>
        <v>207.8</v>
      </c>
      <c r="CZ413">
        <f>AE413</f>
        <v>26.71</v>
      </c>
      <c r="DA413">
        <f>AI413</f>
        <v>7.78</v>
      </c>
      <c r="DB413">
        <f>ROUND(ROUND(AT413*CZ413,2),2)</f>
        <v>721.17</v>
      </c>
      <c r="DC413">
        <f>ROUND(ROUND(AT413*AG413,2),2)</f>
        <v>0</v>
      </c>
    </row>
    <row r="414" spans="1:107">
      <c r="A414">
        <f>ROW(Source!A395)</f>
        <v>395</v>
      </c>
      <c r="B414">
        <v>35863109</v>
      </c>
      <c r="C414">
        <v>35867115</v>
      </c>
      <c r="D414">
        <v>18413230</v>
      </c>
      <c r="E414">
        <v>1</v>
      </c>
      <c r="F414">
        <v>1</v>
      </c>
      <c r="G414">
        <v>1</v>
      </c>
      <c r="H414">
        <v>1</v>
      </c>
      <c r="I414" t="s">
        <v>587</v>
      </c>
      <c r="J414" t="s">
        <v>3</v>
      </c>
      <c r="K414" t="s">
        <v>588</v>
      </c>
      <c r="L414">
        <v>1369</v>
      </c>
      <c r="N414">
        <v>1013</v>
      </c>
      <c r="O414" t="s">
        <v>561</v>
      </c>
      <c r="P414" t="s">
        <v>561</v>
      </c>
      <c r="Q414">
        <v>1</v>
      </c>
      <c r="W414">
        <v>0</v>
      </c>
      <c r="X414">
        <v>355262106</v>
      </c>
      <c r="Y414">
        <v>7.6589999999999998</v>
      </c>
      <c r="AA414">
        <v>0</v>
      </c>
      <c r="AB414">
        <v>0</v>
      </c>
      <c r="AC414">
        <v>0</v>
      </c>
      <c r="AD414">
        <v>293.22000000000003</v>
      </c>
      <c r="AE414">
        <v>0</v>
      </c>
      <c r="AF414">
        <v>0</v>
      </c>
      <c r="AG414">
        <v>0</v>
      </c>
      <c r="AH414">
        <v>293.22000000000003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1</v>
      </c>
      <c r="AQ414">
        <v>0</v>
      </c>
      <c r="AR414">
        <v>0</v>
      </c>
      <c r="AS414" t="s">
        <v>3</v>
      </c>
      <c r="AT414">
        <v>6.66</v>
      </c>
      <c r="AU414" t="s">
        <v>134</v>
      </c>
      <c r="AV414">
        <v>1</v>
      </c>
      <c r="AW414">
        <v>2</v>
      </c>
      <c r="AX414">
        <v>35867128</v>
      </c>
      <c r="AY414">
        <v>2</v>
      </c>
      <c r="AZ414">
        <v>131072</v>
      </c>
      <c r="BA414">
        <v>398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Y414*Source!I395</f>
        <v>1.30203</v>
      </c>
      <c r="CY414">
        <f>AD414</f>
        <v>293.22000000000003</v>
      </c>
      <c r="CZ414">
        <f>AH414</f>
        <v>293.22000000000003</v>
      </c>
      <c r="DA414">
        <f>AL414</f>
        <v>1</v>
      </c>
      <c r="DB414">
        <f>ROUND((ROUND(AT414*CZ414,2)*1.15),2)</f>
        <v>2245.7800000000002</v>
      </c>
      <c r="DC414">
        <f>ROUND((ROUND(AT414*AG414,2)*1.15),2)</f>
        <v>0</v>
      </c>
    </row>
    <row r="415" spans="1:107">
      <c r="A415">
        <f>ROW(Source!A395)</f>
        <v>395</v>
      </c>
      <c r="B415">
        <v>35863109</v>
      </c>
      <c r="C415">
        <v>35867115</v>
      </c>
      <c r="D415">
        <v>29173472</v>
      </c>
      <c r="E415">
        <v>1</v>
      </c>
      <c r="F415">
        <v>1</v>
      </c>
      <c r="G415">
        <v>1</v>
      </c>
      <c r="H415">
        <v>2</v>
      </c>
      <c r="I415" t="s">
        <v>624</v>
      </c>
      <c r="J415" t="s">
        <v>625</v>
      </c>
      <c r="K415" t="s">
        <v>626</v>
      </c>
      <c r="L415">
        <v>1368</v>
      </c>
      <c r="N415">
        <v>1011</v>
      </c>
      <c r="O415" t="s">
        <v>567</v>
      </c>
      <c r="P415" t="s">
        <v>567</v>
      </c>
      <c r="Q415">
        <v>1</v>
      </c>
      <c r="W415">
        <v>0</v>
      </c>
      <c r="X415">
        <v>275932499</v>
      </c>
      <c r="Y415">
        <v>2.5124999999999997</v>
      </c>
      <c r="AA415">
        <v>0</v>
      </c>
      <c r="AB415">
        <v>12.75</v>
      </c>
      <c r="AC415">
        <v>0</v>
      </c>
      <c r="AD415">
        <v>0</v>
      </c>
      <c r="AE415">
        <v>0</v>
      </c>
      <c r="AF415">
        <v>3</v>
      </c>
      <c r="AG415">
        <v>0</v>
      </c>
      <c r="AH415">
        <v>0</v>
      </c>
      <c r="AI415">
        <v>1</v>
      </c>
      <c r="AJ415">
        <v>4.25</v>
      </c>
      <c r="AK415">
        <v>33.049999999999997</v>
      </c>
      <c r="AL415">
        <v>1</v>
      </c>
      <c r="AN415">
        <v>0</v>
      </c>
      <c r="AO415">
        <v>1</v>
      </c>
      <c r="AP415">
        <v>1</v>
      </c>
      <c r="AQ415">
        <v>0</v>
      </c>
      <c r="AR415">
        <v>0</v>
      </c>
      <c r="AS415" t="s">
        <v>3</v>
      </c>
      <c r="AT415">
        <v>2.0099999999999998</v>
      </c>
      <c r="AU415" t="s">
        <v>133</v>
      </c>
      <c r="AV415">
        <v>0</v>
      </c>
      <c r="AW415">
        <v>2</v>
      </c>
      <c r="AX415">
        <v>35867129</v>
      </c>
      <c r="AY415">
        <v>1</v>
      </c>
      <c r="AZ415">
        <v>0</v>
      </c>
      <c r="BA415">
        <v>399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Y415*Source!I395</f>
        <v>0.42712499999999998</v>
      </c>
      <c r="CY415">
        <f>AB415</f>
        <v>12.75</v>
      </c>
      <c r="CZ415">
        <f>AF415</f>
        <v>3</v>
      </c>
      <c r="DA415">
        <f>AJ415</f>
        <v>4.25</v>
      </c>
      <c r="DB415">
        <f>ROUND((ROUND(AT415*CZ415,2)*1.25),2)</f>
        <v>7.54</v>
      </c>
      <c r="DC415">
        <f>ROUND((ROUND(AT415*AG415,2)*1.25),2)</f>
        <v>0</v>
      </c>
    </row>
    <row r="416" spans="1:107">
      <c r="A416">
        <f>ROW(Source!A395)</f>
        <v>395</v>
      </c>
      <c r="B416">
        <v>35863109</v>
      </c>
      <c r="C416">
        <v>35867115</v>
      </c>
      <c r="D416">
        <v>29174500</v>
      </c>
      <c r="E416">
        <v>1</v>
      </c>
      <c r="F416">
        <v>1</v>
      </c>
      <c r="G416">
        <v>1</v>
      </c>
      <c r="H416">
        <v>2</v>
      </c>
      <c r="I416" t="s">
        <v>646</v>
      </c>
      <c r="J416" t="s">
        <v>647</v>
      </c>
      <c r="K416" t="s">
        <v>648</v>
      </c>
      <c r="L416">
        <v>1368</v>
      </c>
      <c r="N416">
        <v>1011</v>
      </c>
      <c r="O416" t="s">
        <v>567</v>
      </c>
      <c r="P416" t="s">
        <v>567</v>
      </c>
      <c r="Q416">
        <v>1</v>
      </c>
      <c r="W416">
        <v>0</v>
      </c>
      <c r="X416">
        <v>-239831557</v>
      </c>
      <c r="Y416">
        <v>1.6625000000000001</v>
      </c>
      <c r="AA416">
        <v>0</v>
      </c>
      <c r="AB416">
        <v>7.33</v>
      </c>
      <c r="AC416">
        <v>0</v>
      </c>
      <c r="AD416">
        <v>0</v>
      </c>
      <c r="AE416">
        <v>0</v>
      </c>
      <c r="AF416">
        <v>1.95</v>
      </c>
      <c r="AG416">
        <v>0</v>
      </c>
      <c r="AH416">
        <v>0</v>
      </c>
      <c r="AI416">
        <v>1</v>
      </c>
      <c r="AJ416">
        <v>3.76</v>
      </c>
      <c r="AK416">
        <v>33.049999999999997</v>
      </c>
      <c r="AL416">
        <v>1</v>
      </c>
      <c r="AN416">
        <v>0</v>
      </c>
      <c r="AO416">
        <v>1</v>
      </c>
      <c r="AP416">
        <v>1</v>
      </c>
      <c r="AQ416">
        <v>0</v>
      </c>
      <c r="AR416">
        <v>0</v>
      </c>
      <c r="AS416" t="s">
        <v>3</v>
      </c>
      <c r="AT416">
        <v>1.33</v>
      </c>
      <c r="AU416" t="s">
        <v>133</v>
      </c>
      <c r="AV416">
        <v>0</v>
      </c>
      <c r="AW416">
        <v>2</v>
      </c>
      <c r="AX416">
        <v>35867130</v>
      </c>
      <c r="AY416">
        <v>1</v>
      </c>
      <c r="AZ416">
        <v>0</v>
      </c>
      <c r="BA416">
        <v>400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Y416*Source!I395</f>
        <v>0.28262500000000002</v>
      </c>
      <c r="CY416">
        <f>AB416</f>
        <v>7.33</v>
      </c>
      <c r="CZ416">
        <f>AF416</f>
        <v>1.95</v>
      </c>
      <c r="DA416">
        <f>AJ416</f>
        <v>3.76</v>
      </c>
      <c r="DB416">
        <f>ROUND((ROUND(AT416*CZ416,2)*1.25),2)</f>
        <v>3.24</v>
      </c>
      <c r="DC416">
        <f>ROUND((ROUND(AT416*AG416,2)*1.25),2)</f>
        <v>0</v>
      </c>
    </row>
    <row r="417" spans="1:107">
      <c r="A417">
        <f>ROW(Source!A395)</f>
        <v>395</v>
      </c>
      <c r="B417">
        <v>35863109</v>
      </c>
      <c r="C417">
        <v>35867115</v>
      </c>
      <c r="D417">
        <v>29174913</v>
      </c>
      <c r="E417">
        <v>1</v>
      </c>
      <c r="F417">
        <v>1</v>
      </c>
      <c r="G417">
        <v>1</v>
      </c>
      <c r="H417">
        <v>2</v>
      </c>
      <c r="I417" t="s">
        <v>578</v>
      </c>
      <c r="J417" t="s">
        <v>579</v>
      </c>
      <c r="K417" t="s">
        <v>580</v>
      </c>
      <c r="L417">
        <v>1368</v>
      </c>
      <c r="N417">
        <v>1011</v>
      </c>
      <c r="O417" t="s">
        <v>567</v>
      </c>
      <c r="P417" t="s">
        <v>567</v>
      </c>
      <c r="Q417">
        <v>1</v>
      </c>
      <c r="W417">
        <v>0</v>
      </c>
      <c r="X417">
        <v>458544584</v>
      </c>
      <c r="Y417">
        <v>3.7499999999999999E-2</v>
      </c>
      <c r="AA417">
        <v>0</v>
      </c>
      <c r="AB417">
        <v>932.72</v>
      </c>
      <c r="AC417">
        <v>383.38</v>
      </c>
      <c r="AD417">
        <v>0</v>
      </c>
      <c r="AE417">
        <v>0</v>
      </c>
      <c r="AF417">
        <v>87.17</v>
      </c>
      <c r="AG417">
        <v>11.6</v>
      </c>
      <c r="AH417">
        <v>0</v>
      </c>
      <c r="AI417">
        <v>1</v>
      </c>
      <c r="AJ417">
        <v>10.7</v>
      </c>
      <c r="AK417">
        <v>33.049999999999997</v>
      </c>
      <c r="AL417">
        <v>1</v>
      </c>
      <c r="AN417">
        <v>0</v>
      </c>
      <c r="AO417">
        <v>1</v>
      </c>
      <c r="AP417">
        <v>1</v>
      </c>
      <c r="AQ417">
        <v>0</v>
      </c>
      <c r="AR417">
        <v>0</v>
      </c>
      <c r="AS417" t="s">
        <v>3</v>
      </c>
      <c r="AT417">
        <v>0.03</v>
      </c>
      <c r="AU417" t="s">
        <v>133</v>
      </c>
      <c r="AV417">
        <v>0</v>
      </c>
      <c r="AW417">
        <v>2</v>
      </c>
      <c r="AX417">
        <v>35867131</v>
      </c>
      <c r="AY417">
        <v>1</v>
      </c>
      <c r="AZ417">
        <v>0</v>
      </c>
      <c r="BA417">
        <v>401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Y417*Source!I395</f>
        <v>6.3750000000000005E-3</v>
      </c>
      <c r="CY417">
        <f>AB417</f>
        <v>932.72</v>
      </c>
      <c r="CZ417">
        <f>AF417</f>
        <v>87.17</v>
      </c>
      <c r="DA417">
        <f>AJ417</f>
        <v>10.7</v>
      </c>
      <c r="DB417">
        <f>ROUND((ROUND(AT417*CZ417,2)*1.25),2)</f>
        <v>3.28</v>
      </c>
      <c r="DC417">
        <f>ROUND((ROUND(AT417*AG417,2)*1.25),2)</f>
        <v>0.44</v>
      </c>
    </row>
    <row r="418" spans="1:107">
      <c r="A418">
        <f>ROW(Source!A395)</f>
        <v>395</v>
      </c>
      <c r="B418">
        <v>35863109</v>
      </c>
      <c r="C418">
        <v>35867115</v>
      </c>
      <c r="D418">
        <v>29114471</v>
      </c>
      <c r="E418">
        <v>1</v>
      </c>
      <c r="F418">
        <v>1</v>
      </c>
      <c r="G418">
        <v>1</v>
      </c>
      <c r="H418">
        <v>3</v>
      </c>
      <c r="I418" t="s">
        <v>649</v>
      </c>
      <c r="J418" t="s">
        <v>650</v>
      </c>
      <c r="K418" t="s">
        <v>651</v>
      </c>
      <c r="L418">
        <v>1358</v>
      </c>
      <c r="N418">
        <v>1010</v>
      </c>
      <c r="O418" t="s">
        <v>652</v>
      </c>
      <c r="P418" t="s">
        <v>652</v>
      </c>
      <c r="Q418">
        <v>10</v>
      </c>
      <c r="W418">
        <v>0</v>
      </c>
      <c r="X418">
        <v>610395517</v>
      </c>
      <c r="Y418">
        <v>26.3</v>
      </c>
      <c r="AA418">
        <v>1.55</v>
      </c>
      <c r="AB418">
        <v>0</v>
      </c>
      <c r="AC418">
        <v>0</v>
      </c>
      <c r="AD418">
        <v>0</v>
      </c>
      <c r="AE418">
        <v>1.6</v>
      </c>
      <c r="AF418">
        <v>0</v>
      </c>
      <c r="AG418">
        <v>0</v>
      </c>
      <c r="AH418">
        <v>0</v>
      </c>
      <c r="AI418">
        <v>0.97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26.3</v>
      </c>
      <c r="AU418" t="s">
        <v>3</v>
      </c>
      <c r="AV418">
        <v>0</v>
      </c>
      <c r="AW418">
        <v>2</v>
      </c>
      <c r="AX418">
        <v>35867132</v>
      </c>
      <c r="AY418">
        <v>1</v>
      </c>
      <c r="AZ418">
        <v>0</v>
      </c>
      <c r="BA418">
        <v>402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Y418*Source!I395</f>
        <v>4.4710000000000001</v>
      </c>
      <c r="CY418">
        <f t="shared" ref="CY418:CY425" si="54">AA418</f>
        <v>1.55</v>
      </c>
      <c r="CZ418">
        <f t="shared" ref="CZ418:CZ425" si="55">AE418</f>
        <v>1.6</v>
      </c>
      <c r="DA418">
        <f t="shared" ref="DA418:DA425" si="56">AI418</f>
        <v>0.97</v>
      </c>
      <c r="DB418">
        <f t="shared" ref="DB418:DB425" si="57">ROUND(ROUND(AT418*CZ418,2),2)</f>
        <v>42.08</v>
      </c>
      <c r="DC418">
        <f t="shared" ref="DC418:DC425" si="58">ROUND(ROUND(AT418*AG418,2),2)</f>
        <v>0</v>
      </c>
    </row>
    <row r="419" spans="1:107">
      <c r="A419">
        <f>ROW(Source!A395)</f>
        <v>395</v>
      </c>
      <c r="B419">
        <v>35863109</v>
      </c>
      <c r="C419">
        <v>35867115</v>
      </c>
      <c r="D419">
        <v>29114305</v>
      </c>
      <c r="E419">
        <v>1</v>
      </c>
      <c r="F419">
        <v>1</v>
      </c>
      <c r="G419">
        <v>1</v>
      </c>
      <c r="H419">
        <v>3</v>
      </c>
      <c r="I419" t="s">
        <v>653</v>
      </c>
      <c r="J419" t="s">
        <v>654</v>
      </c>
      <c r="K419" t="s">
        <v>655</v>
      </c>
      <c r="L419">
        <v>1354</v>
      </c>
      <c r="N419">
        <v>1010</v>
      </c>
      <c r="O419" t="s">
        <v>237</v>
      </c>
      <c r="P419" t="s">
        <v>237</v>
      </c>
      <c r="Q419">
        <v>1</v>
      </c>
      <c r="W419">
        <v>0</v>
      </c>
      <c r="X419">
        <v>-1753782198</v>
      </c>
      <c r="Y419">
        <v>263</v>
      </c>
      <c r="AA419">
        <v>0.21</v>
      </c>
      <c r="AB419">
        <v>0</v>
      </c>
      <c r="AC419">
        <v>0</v>
      </c>
      <c r="AD419">
        <v>0</v>
      </c>
      <c r="AE419">
        <v>0.12</v>
      </c>
      <c r="AF419">
        <v>0</v>
      </c>
      <c r="AG419">
        <v>0</v>
      </c>
      <c r="AH419">
        <v>0</v>
      </c>
      <c r="AI419">
        <v>1.78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263</v>
      </c>
      <c r="AU419" t="s">
        <v>3</v>
      </c>
      <c r="AV419">
        <v>0</v>
      </c>
      <c r="AW419">
        <v>2</v>
      </c>
      <c r="AX419">
        <v>35867133</v>
      </c>
      <c r="AY419">
        <v>1</v>
      </c>
      <c r="AZ419">
        <v>0</v>
      </c>
      <c r="BA419">
        <v>403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Y419*Source!I395</f>
        <v>44.71</v>
      </c>
      <c r="CY419">
        <f t="shared" si="54"/>
        <v>0.21</v>
      </c>
      <c r="CZ419">
        <f t="shared" si="55"/>
        <v>0.12</v>
      </c>
      <c r="DA419">
        <f t="shared" si="56"/>
        <v>1.78</v>
      </c>
      <c r="DB419">
        <f t="shared" si="57"/>
        <v>31.56</v>
      </c>
      <c r="DC419">
        <f t="shared" si="58"/>
        <v>0</v>
      </c>
    </row>
    <row r="420" spans="1:107">
      <c r="A420">
        <f>ROW(Source!A395)</f>
        <v>395</v>
      </c>
      <c r="B420">
        <v>35863109</v>
      </c>
      <c r="C420">
        <v>35867115</v>
      </c>
      <c r="D420">
        <v>29111012</v>
      </c>
      <c r="E420">
        <v>1</v>
      </c>
      <c r="F420">
        <v>1</v>
      </c>
      <c r="G420">
        <v>1</v>
      </c>
      <c r="H420">
        <v>3</v>
      </c>
      <c r="I420" t="s">
        <v>656</v>
      </c>
      <c r="J420" t="s">
        <v>657</v>
      </c>
      <c r="K420" t="s">
        <v>658</v>
      </c>
      <c r="L420">
        <v>1354</v>
      </c>
      <c r="N420">
        <v>1010</v>
      </c>
      <c r="O420" t="s">
        <v>237</v>
      </c>
      <c r="P420" t="s">
        <v>237</v>
      </c>
      <c r="Q420">
        <v>1</v>
      </c>
      <c r="W420">
        <v>0</v>
      </c>
      <c r="X420">
        <v>-532370196</v>
      </c>
      <c r="Y420">
        <v>7</v>
      </c>
      <c r="AA420">
        <v>12.73</v>
      </c>
      <c r="AB420">
        <v>0</v>
      </c>
      <c r="AC420">
        <v>0</v>
      </c>
      <c r="AD420">
        <v>0</v>
      </c>
      <c r="AE420">
        <v>1.29</v>
      </c>
      <c r="AF420">
        <v>0</v>
      </c>
      <c r="AG420">
        <v>0</v>
      </c>
      <c r="AH420">
        <v>0</v>
      </c>
      <c r="AI420">
        <v>9.8699999999999992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3</v>
      </c>
      <c r="AT420">
        <v>7</v>
      </c>
      <c r="AU420" t="s">
        <v>3</v>
      </c>
      <c r="AV420">
        <v>0</v>
      </c>
      <c r="AW420">
        <v>2</v>
      </c>
      <c r="AX420">
        <v>35867134</v>
      </c>
      <c r="AY420">
        <v>1</v>
      </c>
      <c r="AZ420">
        <v>0</v>
      </c>
      <c r="BA420">
        <v>404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Y420*Source!I395</f>
        <v>1.1900000000000002</v>
      </c>
      <c r="CY420">
        <f t="shared" si="54"/>
        <v>12.73</v>
      </c>
      <c r="CZ420">
        <f t="shared" si="55"/>
        <v>1.29</v>
      </c>
      <c r="DA420">
        <f t="shared" si="56"/>
        <v>9.8699999999999992</v>
      </c>
      <c r="DB420">
        <f t="shared" si="57"/>
        <v>9.0299999999999994</v>
      </c>
      <c r="DC420">
        <f t="shared" si="58"/>
        <v>0</v>
      </c>
    </row>
    <row r="421" spans="1:107">
      <c r="A421">
        <f>ROW(Source!A395)</f>
        <v>395</v>
      </c>
      <c r="B421">
        <v>35863109</v>
      </c>
      <c r="C421">
        <v>35867115</v>
      </c>
      <c r="D421">
        <v>29111013</v>
      </c>
      <c r="E421">
        <v>1</v>
      </c>
      <c r="F421">
        <v>1</v>
      </c>
      <c r="G421">
        <v>1</v>
      </c>
      <c r="H421">
        <v>3</v>
      </c>
      <c r="I421" t="s">
        <v>659</v>
      </c>
      <c r="J421" t="s">
        <v>660</v>
      </c>
      <c r="K421" t="s">
        <v>661</v>
      </c>
      <c r="L421">
        <v>1354</v>
      </c>
      <c r="N421">
        <v>1010</v>
      </c>
      <c r="O421" t="s">
        <v>237</v>
      </c>
      <c r="P421" t="s">
        <v>237</v>
      </c>
      <c r="Q421">
        <v>1</v>
      </c>
      <c r="W421">
        <v>0</v>
      </c>
      <c r="X421">
        <v>-463883208</v>
      </c>
      <c r="Y421">
        <v>7</v>
      </c>
      <c r="AA421">
        <v>12.73</v>
      </c>
      <c r="AB421">
        <v>0</v>
      </c>
      <c r="AC421">
        <v>0</v>
      </c>
      <c r="AD421">
        <v>0</v>
      </c>
      <c r="AE421">
        <v>1.29</v>
      </c>
      <c r="AF421">
        <v>0</v>
      </c>
      <c r="AG421">
        <v>0</v>
      </c>
      <c r="AH421">
        <v>0</v>
      </c>
      <c r="AI421">
        <v>9.8699999999999992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7</v>
      </c>
      <c r="AU421" t="s">
        <v>3</v>
      </c>
      <c r="AV421">
        <v>0</v>
      </c>
      <c r="AW421">
        <v>2</v>
      </c>
      <c r="AX421">
        <v>35867135</v>
      </c>
      <c r="AY421">
        <v>1</v>
      </c>
      <c r="AZ421">
        <v>0</v>
      </c>
      <c r="BA421">
        <v>405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Y421*Source!I395</f>
        <v>1.1900000000000002</v>
      </c>
      <c r="CY421">
        <f t="shared" si="54"/>
        <v>12.73</v>
      </c>
      <c r="CZ421">
        <f t="shared" si="55"/>
        <v>1.29</v>
      </c>
      <c r="DA421">
        <f t="shared" si="56"/>
        <v>9.8699999999999992</v>
      </c>
      <c r="DB421">
        <f t="shared" si="57"/>
        <v>9.0299999999999994</v>
      </c>
      <c r="DC421">
        <f t="shared" si="58"/>
        <v>0</v>
      </c>
    </row>
    <row r="422" spans="1:107">
      <c r="A422">
        <f>ROW(Source!A395)</f>
        <v>395</v>
      </c>
      <c r="B422">
        <v>35863109</v>
      </c>
      <c r="C422">
        <v>35867115</v>
      </c>
      <c r="D422">
        <v>29111016</v>
      </c>
      <c r="E422">
        <v>1</v>
      </c>
      <c r="F422">
        <v>1</v>
      </c>
      <c r="G422">
        <v>1</v>
      </c>
      <c r="H422">
        <v>3</v>
      </c>
      <c r="I422" t="s">
        <v>662</v>
      </c>
      <c r="J422" t="s">
        <v>663</v>
      </c>
      <c r="K422" t="s">
        <v>664</v>
      </c>
      <c r="L422">
        <v>1354</v>
      </c>
      <c r="N422">
        <v>1010</v>
      </c>
      <c r="O422" t="s">
        <v>237</v>
      </c>
      <c r="P422" t="s">
        <v>237</v>
      </c>
      <c r="Q422">
        <v>1</v>
      </c>
      <c r="W422">
        <v>0</v>
      </c>
      <c r="X422">
        <v>-983964523</v>
      </c>
      <c r="Y422">
        <v>40</v>
      </c>
      <c r="AA422">
        <v>12.73</v>
      </c>
      <c r="AB422">
        <v>0</v>
      </c>
      <c r="AC422">
        <v>0</v>
      </c>
      <c r="AD422">
        <v>0</v>
      </c>
      <c r="AE422">
        <v>1.29</v>
      </c>
      <c r="AF422">
        <v>0</v>
      </c>
      <c r="AG422">
        <v>0</v>
      </c>
      <c r="AH422">
        <v>0</v>
      </c>
      <c r="AI422">
        <v>9.8699999999999992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40</v>
      </c>
      <c r="AU422" t="s">
        <v>3</v>
      </c>
      <c r="AV422">
        <v>0</v>
      </c>
      <c r="AW422">
        <v>2</v>
      </c>
      <c r="AX422">
        <v>35867136</v>
      </c>
      <c r="AY422">
        <v>1</v>
      </c>
      <c r="AZ422">
        <v>0</v>
      </c>
      <c r="BA422">
        <v>406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Y422*Source!I395</f>
        <v>6.8000000000000007</v>
      </c>
      <c r="CY422">
        <f t="shared" si="54"/>
        <v>12.73</v>
      </c>
      <c r="CZ422">
        <f t="shared" si="55"/>
        <v>1.29</v>
      </c>
      <c r="DA422">
        <f t="shared" si="56"/>
        <v>9.8699999999999992</v>
      </c>
      <c r="DB422">
        <f t="shared" si="57"/>
        <v>51.6</v>
      </c>
      <c r="DC422">
        <f t="shared" si="58"/>
        <v>0</v>
      </c>
    </row>
    <row r="423" spans="1:107">
      <c r="A423">
        <f>ROW(Source!A395)</f>
        <v>395</v>
      </c>
      <c r="B423">
        <v>35863109</v>
      </c>
      <c r="C423">
        <v>35867115</v>
      </c>
      <c r="D423">
        <v>29111019</v>
      </c>
      <c r="E423">
        <v>1</v>
      </c>
      <c r="F423">
        <v>1</v>
      </c>
      <c r="G423">
        <v>1</v>
      </c>
      <c r="H423">
        <v>3</v>
      </c>
      <c r="I423" t="s">
        <v>665</v>
      </c>
      <c r="J423" t="s">
        <v>666</v>
      </c>
      <c r="K423" t="s">
        <v>667</v>
      </c>
      <c r="L423">
        <v>1354</v>
      </c>
      <c r="N423">
        <v>1010</v>
      </c>
      <c r="O423" t="s">
        <v>237</v>
      </c>
      <c r="P423" t="s">
        <v>237</v>
      </c>
      <c r="Q423">
        <v>1</v>
      </c>
      <c r="W423">
        <v>0</v>
      </c>
      <c r="X423">
        <v>395384367</v>
      </c>
      <c r="Y423">
        <v>8</v>
      </c>
      <c r="AA423">
        <v>8.67</v>
      </c>
      <c r="AB423">
        <v>0</v>
      </c>
      <c r="AC423">
        <v>0</v>
      </c>
      <c r="AD423">
        <v>0</v>
      </c>
      <c r="AE423">
        <v>0.63</v>
      </c>
      <c r="AF423">
        <v>0</v>
      </c>
      <c r="AG423">
        <v>0</v>
      </c>
      <c r="AH423">
        <v>0</v>
      </c>
      <c r="AI423">
        <v>13.76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8</v>
      </c>
      <c r="AU423" t="s">
        <v>3</v>
      </c>
      <c r="AV423">
        <v>0</v>
      </c>
      <c r="AW423">
        <v>2</v>
      </c>
      <c r="AX423">
        <v>35867137</v>
      </c>
      <c r="AY423">
        <v>1</v>
      </c>
      <c r="AZ423">
        <v>0</v>
      </c>
      <c r="BA423">
        <v>407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Y423*Source!I395</f>
        <v>1.36</v>
      </c>
      <c r="CY423">
        <f t="shared" si="54"/>
        <v>8.67</v>
      </c>
      <c r="CZ423">
        <f t="shared" si="55"/>
        <v>0.63</v>
      </c>
      <c r="DA423">
        <f t="shared" si="56"/>
        <v>13.76</v>
      </c>
      <c r="DB423">
        <f t="shared" si="57"/>
        <v>5.04</v>
      </c>
      <c r="DC423">
        <f t="shared" si="58"/>
        <v>0</v>
      </c>
    </row>
    <row r="424" spans="1:107">
      <c r="A424">
        <f>ROW(Source!A395)</f>
        <v>395</v>
      </c>
      <c r="B424">
        <v>35863109</v>
      </c>
      <c r="C424">
        <v>35867115</v>
      </c>
      <c r="D424">
        <v>29111018</v>
      </c>
      <c r="E424">
        <v>1</v>
      </c>
      <c r="F424">
        <v>1</v>
      </c>
      <c r="G424">
        <v>1</v>
      </c>
      <c r="H424">
        <v>3</v>
      </c>
      <c r="I424" t="s">
        <v>668</v>
      </c>
      <c r="J424" t="s">
        <v>669</v>
      </c>
      <c r="K424" t="s">
        <v>670</v>
      </c>
      <c r="L424">
        <v>1354</v>
      </c>
      <c r="N424">
        <v>1010</v>
      </c>
      <c r="O424" t="s">
        <v>237</v>
      </c>
      <c r="P424" t="s">
        <v>237</v>
      </c>
      <c r="Q424">
        <v>1</v>
      </c>
      <c r="W424">
        <v>0</v>
      </c>
      <c r="X424">
        <v>-1405133353</v>
      </c>
      <c r="Y424">
        <v>8</v>
      </c>
      <c r="AA424">
        <v>8.67</v>
      </c>
      <c r="AB424">
        <v>0</v>
      </c>
      <c r="AC424">
        <v>0</v>
      </c>
      <c r="AD424">
        <v>0</v>
      </c>
      <c r="AE424">
        <v>0.63</v>
      </c>
      <c r="AF424">
        <v>0</v>
      </c>
      <c r="AG424">
        <v>0</v>
      </c>
      <c r="AH424">
        <v>0</v>
      </c>
      <c r="AI424">
        <v>13.76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8</v>
      </c>
      <c r="AU424" t="s">
        <v>3</v>
      </c>
      <c r="AV424">
        <v>0</v>
      </c>
      <c r="AW424">
        <v>2</v>
      </c>
      <c r="AX424">
        <v>35867138</v>
      </c>
      <c r="AY424">
        <v>1</v>
      </c>
      <c r="AZ424">
        <v>0</v>
      </c>
      <c r="BA424">
        <v>408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Y424*Source!I395</f>
        <v>1.36</v>
      </c>
      <c r="CY424">
        <f t="shared" si="54"/>
        <v>8.67</v>
      </c>
      <c r="CZ424">
        <f t="shared" si="55"/>
        <v>0.63</v>
      </c>
      <c r="DA424">
        <f t="shared" si="56"/>
        <v>13.76</v>
      </c>
      <c r="DB424">
        <f t="shared" si="57"/>
        <v>5.04</v>
      </c>
      <c r="DC424">
        <f t="shared" si="58"/>
        <v>0</v>
      </c>
    </row>
    <row r="425" spans="1:107">
      <c r="A425">
        <f>ROW(Source!A395)</f>
        <v>395</v>
      </c>
      <c r="B425">
        <v>35863109</v>
      </c>
      <c r="C425">
        <v>35867115</v>
      </c>
      <c r="D425">
        <v>29110997</v>
      </c>
      <c r="E425">
        <v>1</v>
      </c>
      <c r="F425">
        <v>1</v>
      </c>
      <c r="G425">
        <v>1</v>
      </c>
      <c r="H425">
        <v>3</v>
      </c>
      <c r="I425" t="s">
        <v>671</v>
      </c>
      <c r="J425" t="s">
        <v>672</v>
      </c>
      <c r="K425" t="s">
        <v>673</v>
      </c>
      <c r="L425">
        <v>1301</v>
      </c>
      <c r="N425">
        <v>1003</v>
      </c>
      <c r="O425" t="s">
        <v>142</v>
      </c>
      <c r="P425" t="s">
        <v>142</v>
      </c>
      <c r="Q425">
        <v>1</v>
      </c>
      <c r="W425">
        <v>0</v>
      </c>
      <c r="X425">
        <v>1996222970</v>
      </c>
      <c r="Y425">
        <v>101</v>
      </c>
      <c r="AA425">
        <v>27.92</v>
      </c>
      <c r="AB425">
        <v>0</v>
      </c>
      <c r="AC425">
        <v>0</v>
      </c>
      <c r="AD425">
        <v>0</v>
      </c>
      <c r="AE425">
        <v>12.3</v>
      </c>
      <c r="AF425">
        <v>0</v>
      </c>
      <c r="AG425">
        <v>0</v>
      </c>
      <c r="AH425">
        <v>0</v>
      </c>
      <c r="AI425">
        <v>2.27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101</v>
      </c>
      <c r="AU425" t="s">
        <v>3</v>
      </c>
      <c r="AV425">
        <v>0</v>
      </c>
      <c r="AW425">
        <v>2</v>
      </c>
      <c r="AX425">
        <v>35867139</v>
      </c>
      <c r="AY425">
        <v>1</v>
      </c>
      <c r="AZ425">
        <v>0</v>
      </c>
      <c r="BA425">
        <v>409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Y425*Source!I395</f>
        <v>17.170000000000002</v>
      </c>
      <c r="CY425">
        <f t="shared" si="54"/>
        <v>27.92</v>
      </c>
      <c r="CZ425">
        <f t="shared" si="55"/>
        <v>12.3</v>
      </c>
      <c r="DA425">
        <f t="shared" si="56"/>
        <v>2.27</v>
      </c>
      <c r="DB425">
        <f t="shared" si="57"/>
        <v>1242.3</v>
      </c>
      <c r="DC425">
        <f t="shared" si="58"/>
        <v>0</v>
      </c>
    </row>
    <row r="426" spans="1:107">
      <c r="A426">
        <f>ROW(Source!A396)</f>
        <v>396</v>
      </c>
      <c r="B426">
        <v>35863109</v>
      </c>
      <c r="C426">
        <v>35867140</v>
      </c>
      <c r="D426">
        <v>18409850</v>
      </c>
      <c r="E426">
        <v>1</v>
      </c>
      <c r="F426">
        <v>1</v>
      </c>
      <c r="G426">
        <v>1</v>
      </c>
      <c r="H426">
        <v>1</v>
      </c>
      <c r="I426" t="s">
        <v>674</v>
      </c>
      <c r="J426" t="s">
        <v>3</v>
      </c>
      <c r="K426" t="s">
        <v>675</v>
      </c>
      <c r="L426">
        <v>1369</v>
      </c>
      <c r="N426">
        <v>1013</v>
      </c>
      <c r="O426" t="s">
        <v>561</v>
      </c>
      <c r="P426" t="s">
        <v>561</v>
      </c>
      <c r="Q426">
        <v>1</v>
      </c>
      <c r="W426">
        <v>0</v>
      </c>
      <c r="X426">
        <v>855544366</v>
      </c>
      <c r="Y426">
        <v>102.35</v>
      </c>
      <c r="AA426">
        <v>0</v>
      </c>
      <c r="AB426">
        <v>0</v>
      </c>
      <c r="AC426">
        <v>0</v>
      </c>
      <c r="AD426">
        <v>289.7</v>
      </c>
      <c r="AE426">
        <v>0</v>
      </c>
      <c r="AF426">
        <v>0</v>
      </c>
      <c r="AG426">
        <v>0</v>
      </c>
      <c r="AH426">
        <v>289.7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1</v>
      </c>
      <c r="AQ426">
        <v>0</v>
      </c>
      <c r="AR426">
        <v>0</v>
      </c>
      <c r="AS426" t="s">
        <v>3</v>
      </c>
      <c r="AT426">
        <v>89</v>
      </c>
      <c r="AU426" t="s">
        <v>134</v>
      </c>
      <c r="AV426">
        <v>1</v>
      </c>
      <c r="AW426">
        <v>2</v>
      </c>
      <c r="AX426">
        <v>35867160</v>
      </c>
      <c r="AY426">
        <v>2</v>
      </c>
      <c r="AZ426">
        <v>131072</v>
      </c>
      <c r="BA426">
        <v>410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Y426*Source!I396</f>
        <v>45.545749999999998</v>
      </c>
      <c r="CY426">
        <f>AD426</f>
        <v>289.7</v>
      </c>
      <c r="CZ426">
        <f>AH426</f>
        <v>289.7</v>
      </c>
      <c r="DA426">
        <f>AL426</f>
        <v>1</v>
      </c>
      <c r="DB426">
        <f>ROUND((ROUND(AT426*CZ426,2)*1.15),2)</f>
        <v>29650.799999999999</v>
      </c>
      <c r="DC426">
        <f>ROUND((ROUND(AT426*AG426,2)*1.15),2)</f>
        <v>0</v>
      </c>
    </row>
    <row r="427" spans="1:107">
      <c r="A427">
        <f>ROW(Source!A396)</f>
        <v>396</v>
      </c>
      <c r="B427">
        <v>35863109</v>
      </c>
      <c r="C427">
        <v>35867140</v>
      </c>
      <c r="D427">
        <v>29173472</v>
      </c>
      <c r="E427">
        <v>1</v>
      </c>
      <c r="F427">
        <v>1</v>
      </c>
      <c r="G427">
        <v>1</v>
      </c>
      <c r="H427">
        <v>2</v>
      </c>
      <c r="I427" t="s">
        <v>624</v>
      </c>
      <c r="J427" t="s">
        <v>625</v>
      </c>
      <c r="K427" t="s">
        <v>626</v>
      </c>
      <c r="L427">
        <v>1368</v>
      </c>
      <c r="N427">
        <v>1011</v>
      </c>
      <c r="O427" t="s">
        <v>567</v>
      </c>
      <c r="P427" t="s">
        <v>567</v>
      </c>
      <c r="Q427">
        <v>1</v>
      </c>
      <c r="W427">
        <v>0</v>
      </c>
      <c r="X427">
        <v>275932499</v>
      </c>
      <c r="Y427">
        <v>2.7</v>
      </c>
      <c r="AA427">
        <v>0</v>
      </c>
      <c r="AB427">
        <v>12.75</v>
      </c>
      <c r="AC427">
        <v>0</v>
      </c>
      <c r="AD427">
        <v>0</v>
      </c>
      <c r="AE427">
        <v>0</v>
      </c>
      <c r="AF427">
        <v>3</v>
      </c>
      <c r="AG427">
        <v>0</v>
      </c>
      <c r="AH427">
        <v>0</v>
      </c>
      <c r="AI427">
        <v>1</v>
      </c>
      <c r="AJ427">
        <v>4.25</v>
      </c>
      <c r="AK427">
        <v>33.049999999999997</v>
      </c>
      <c r="AL427">
        <v>1</v>
      </c>
      <c r="AN427">
        <v>0</v>
      </c>
      <c r="AO427">
        <v>1</v>
      </c>
      <c r="AP427">
        <v>1</v>
      </c>
      <c r="AQ427">
        <v>0</v>
      </c>
      <c r="AR427">
        <v>0</v>
      </c>
      <c r="AS427" t="s">
        <v>3</v>
      </c>
      <c r="AT427">
        <v>2.16</v>
      </c>
      <c r="AU427" t="s">
        <v>133</v>
      </c>
      <c r="AV427">
        <v>0</v>
      </c>
      <c r="AW427">
        <v>2</v>
      </c>
      <c r="AX427">
        <v>35867161</v>
      </c>
      <c r="AY427">
        <v>1</v>
      </c>
      <c r="AZ427">
        <v>0</v>
      </c>
      <c r="BA427">
        <v>411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Y427*Source!I396</f>
        <v>1.2015</v>
      </c>
      <c r="CY427">
        <f>AB427</f>
        <v>12.75</v>
      </c>
      <c r="CZ427">
        <f>AF427</f>
        <v>3</v>
      </c>
      <c r="DA427">
        <f>AJ427</f>
        <v>4.25</v>
      </c>
      <c r="DB427">
        <f>ROUND((ROUND(AT427*CZ427,2)*1.25),2)</f>
        <v>8.1</v>
      </c>
      <c r="DC427">
        <f>ROUND((ROUND(AT427*AG427,2)*1.25),2)</f>
        <v>0</v>
      </c>
    </row>
    <row r="428" spans="1:107">
      <c r="A428">
        <f>ROW(Source!A396)</f>
        <v>396</v>
      </c>
      <c r="B428">
        <v>35863109</v>
      </c>
      <c r="C428">
        <v>35867140</v>
      </c>
      <c r="D428">
        <v>29174538</v>
      </c>
      <c r="E428">
        <v>1</v>
      </c>
      <c r="F428">
        <v>1</v>
      </c>
      <c r="G428">
        <v>1</v>
      </c>
      <c r="H428">
        <v>2</v>
      </c>
      <c r="I428" t="s">
        <v>676</v>
      </c>
      <c r="J428" t="s">
        <v>677</v>
      </c>
      <c r="K428" t="s">
        <v>678</v>
      </c>
      <c r="L428">
        <v>1368</v>
      </c>
      <c r="N428">
        <v>1011</v>
      </c>
      <c r="O428" t="s">
        <v>567</v>
      </c>
      <c r="P428" t="s">
        <v>567</v>
      </c>
      <c r="Q428">
        <v>1</v>
      </c>
      <c r="W428">
        <v>0</v>
      </c>
      <c r="X428">
        <v>1107538725</v>
      </c>
      <c r="Y428">
        <v>0.58749999999999991</v>
      </c>
      <c r="AA428">
        <v>0</v>
      </c>
      <c r="AB428">
        <v>187.1</v>
      </c>
      <c r="AC428">
        <v>0</v>
      </c>
      <c r="AD428">
        <v>0</v>
      </c>
      <c r="AE428">
        <v>0</v>
      </c>
      <c r="AF428">
        <v>33.590000000000003</v>
      </c>
      <c r="AG428">
        <v>0</v>
      </c>
      <c r="AH428">
        <v>0</v>
      </c>
      <c r="AI428">
        <v>1</v>
      </c>
      <c r="AJ428">
        <v>5.57</v>
      </c>
      <c r="AK428">
        <v>33.049999999999997</v>
      </c>
      <c r="AL428">
        <v>1</v>
      </c>
      <c r="AN428">
        <v>0</v>
      </c>
      <c r="AO428">
        <v>1</v>
      </c>
      <c r="AP428">
        <v>1</v>
      </c>
      <c r="AQ428">
        <v>0</v>
      </c>
      <c r="AR428">
        <v>0</v>
      </c>
      <c r="AS428" t="s">
        <v>3</v>
      </c>
      <c r="AT428">
        <v>0.47</v>
      </c>
      <c r="AU428" t="s">
        <v>133</v>
      </c>
      <c r="AV428">
        <v>0</v>
      </c>
      <c r="AW428">
        <v>2</v>
      </c>
      <c r="AX428">
        <v>35867162</v>
      </c>
      <c r="AY428">
        <v>1</v>
      </c>
      <c r="AZ428">
        <v>0</v>
      </c>
      <c r="BA428">
        <v>412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Y428*Source!I396</f>
        <v>0.26143749999999999</v>
      </c>
      <c r="CY428">
        <f>AB428</f>
        <v>187.1</v>
      </c>
      <c r="CZ428">
        <f>AF428</f>
        <v>33.590000000000003</v>
      </c>
      <c r="DA428">
        <f>AJ428</f>
        <v>5.57</v>
      </c>
      <c r="DB428">
        <f>ROUND((ROUND(AT428*CZ428,2)*1.25),2)</f>
        <v>19.739999999999998</v>
      </c>
      <c r="DC428">
        <f>ROUND((ROUND(AT428*AG428,2)*1.25),2)</f>
        <v>0</v>
      </c>
    </row>
    <row r="429" spans="1:107">
      <c r="A429">
        <f>ROW(Source!A396)</f>
        <v>396</v>
      </c>
      <c r="B429">
        <v>35863109</v>
      </c>
      <c r="C429">
        <v>35867140</v>
      </c>
      <c r="D429">
        <v>29174580</v>
      </c>
      <c r="E429">
        <v>1</v>
      </c>
      <c r="F429">
        <v>1</v>
      </c>
      <c r="G429">
        <v>1</v>
      </c>
      <c r="H429">
        <v>2</v>
      </c>
      <c r="I429" t="s">
        <v>679</v>
      </c>
      <c r="J429" t="s">
        <v>680</v>
      </c>
      <c r="K429" t="s">
        <v>681</v>
      </c>
      <c r="L429">
        <v>1368</v>
      </c>
      <c r="N429">
        <v>1011</v>
      </c>
      <c r="O429" t="s">
        <v>567</v>
      </c>
      <c r="P429" t="s">
        <v>567</v>
      </c>
      <c r="Q429">
        <v>1</v>
      </c>
      <c r="W429">
        <v>0</v>
      </c>
      <c r="X429">
        <v>-169468834</v>
      </c>
      <c r="Y429">
        <v>0.66250000000000009</v>
      </c>
      <c r="AA429">
        <v>0</v>
      </c>
      <c r="AB429">
        <v>31.87</v>
      </c>
      <c r="AC429">
        <v>0</v>
      </c>
      <c r="AD429">
        <v>0</v>
      </c>
      <c r="AE429">
        <v>0</v>
      </c>
      <c r="AF429">
        <v>2.08</v>
      </c>
      <c r="AG429">
        <v>0</v>
      </c>
      <c r="AH429">
        <v>0</v>
      </c>
      <c r="AI429">
        <v>1</v>
      </c>
      <c r="AJ429">
        <v>15.32</v>
      </c>
      <c r="AK429">
        <v>33.049999999999997</v>
      </c>
      <c r="AL429">
        <v>1</v>
      </c>
      <c r="AN429">
        <v>0</v>
      </c>
      <c r="AO429">
        <v>1</v>
      </c>
      <c r="AP429">
        <v>1</v>
      </c>
      <c r="AQ429">
        <v>0</v>
      </c>
      <c r="AR429">
        <v>0</v>
      </c>
      <c r="AS429" t="s">
        <v>3</v>
      </c>
      <c r="AT429">
        <v>0.53</v>
      </c>
      <c r="AU429" t="s">
        <v>133</v>
      </c>
      <c r="AV429">
        <v>0</v>
      </c>
      <c r="AW429">
        <v>2</v>
      </c>
      <c r="AX429">
        <v>35867163</v>
      </c>
      <c r="AY429">
        <v>1</v>
      </c>
      <c r="AZ429">
        <v>0</v>
      </c>
      <c r="BA429">
        <v>413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Y429*Source!I396</f>
        <v>0.29481250000000003</v>
      </c>
      <c r="CY429">
        <f>AB429</f>
        <v>31.87</v>
      </c>
      <c r="CZ429">
        <f>AF429</f>
        <v>2.08</v>
      </c>
      <c r="DA429">
        <f>AJ429</f>
        <v>15.32</v>
      </c>
      <c r="DB429">
        <f>ROUND((ROUND(AT429*CZ429,2)*1.25),2)</f>
        <v>1.38</v>
      </c>
      <c r="DC429">
        <f>ROUND((ROUND(AT429*AG429,2)*1.25),2)</f>
        <v>0</v>
      </c>
    </row>
    <row r="430" spans="1:107">
      <c r="A430">
        <f>ROW(Source!A396)</f>
        <v>396</v>
      </c>
      <c r="B430">
        <v>35863109</v>
      </c>
      <c r="C430">
        <v>35867140</v>
      </c>
      <c r="D430">
        <v>29108656</v>
      </c>
      <c r="E430">
        <v>1</v>
      </c>
      <c r="F430">
        <v>1</v>
      </c>
      <c r="G430">
        <v>1</v>
      </c>
      <c r="H430">
        <v>3</v>
      </c>
      <c r="I430" t="s">
        <v>682</v>
      </c>
      <c r="J430" t="s">
        <v>683</v>
      </c>
      <c r="K430" t="s">
        <v>684</v>
      </c>
      <c r="L430">
        <v>1354</v>
      </c>
      <c r="N430">
        <v>1010</v>
      </c>
      <c r="O430" t="s">
        <v>237</v>
      </c>
      <c r="P430" t="s">
        <v>237</v>
      </c>
      <c r="Q430">
        <v>1</v>
      </c>
      <c r="W430">
        <v>0</v>
      </c>
      <c r="X430">
        <v>1057373551</v>
      </c>
      <c r="Y430">
        <v>7</v>
      </c>
      <c r="AA430">
        <v>103.47</v>
      </c>
      <c r="AB430">
        <v>0</v>
      </c>
      <c r="AC430">
        <v>0</v>
      </c>
      <c r="AD430">
        <v>0</v>
      </c>
      <c r="AE430">
        <v>13.87</v>
      </c>
      <c r="AF430">
        <v>0</v>
      </c>
      <c r="AG430">
        <v>0</v>
      </c>
      <c r="AH430">
        <v>0</v>
      </c>
      <c r="AI430">
        <v>7.46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7</v>
      </c>
      <c r="AU430" t="s">
        <v>3</v>
      </c>
      <c r="AV430">
        <v>0</v>
      </c>
      <c r="AW430">
        <v>2</v>
      </c>
      <c r="AX430">
        <v>35867164</v>
      </c>
      <c r="AY430">
        <v>1</v>
      </c>
      <c r="AZ430">
        <v>0</v>
      </c>
      <c r="BA430">
        <v>414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Y430*Source!I396</f>
        <v>3.1150000000000002</v>
      </c>
      <c r="CY430">
        <f t="shared" ref="CY430:CY444" si="59">AA430</f>
        <v>103.47</v>
      </c>
      <c r="CZ430">
        <f t="shared" ref="CZ430:CZ444" si="60">AE430</f>
        <v>13.87</v>
      </c>
      <c r="DA430">
        <f t="shared" ref="DA430:DA444" si="61">AI430</f>
        <v>7.46</v>
      </c>
      <c r="DB430">
        <f t="shared" ref="DB430:DB444" si="62">ROUND(ROUND(AT430*CZ430,2),2)</f>
        <v>97.09</v>
      </c>
      <c r="DC430">
        <f t="shared" ref="DC430:DC444" si="63">ROUND(ROUND(AT430*AG430,2),2)</f>
        <v>0</v>
      </c>
    </row>
    <row r="431" spans="1:107">
      <c r="A431">
        <f>ROW(Source!A396)</f>
        <v>396</v>
      </c>
      <c r="B431">
        <v>35863109</v>
      </c>
      <c r="C431">
        <v>35867140</v>
      </c>
      <c r="D431">
        <v>29109354</v>
      </c>
      <c r="E431">
        <v>1</v>
      </c>
      <c r="F431">
        <v>1</v>
      </c>
      <c r="G431">
        <v>1</v>
      </c>
      <c r="H431">
        <v>3</v>
      </c>
      <c r="I431" t="s">
        <v>685</v>
      </c>
      <c r="J431" t="s">
        <v>686</v>
      </c>
      <c r="K431" t="s">
        <v>687</v>
      </c>
      <c r="L431">
        <v>1346</v>
      </c>
      <c r="N431">
        <v>1009</v>
      </c>
      <c r="O431" t="s">
        <v>160</v>
      </c>
      <c r="P431" t="s">
        <v>160</v>
      </c>
      <c r="Q431">
        <v>1</v>
      </c>
      <c r="W431">
        <v>0</v>
      </c>
      <c r="X431">
        <v>-882693383</v>
      </c>
      <c r="Y431">
        <v>10</v>
      </c>
      <c r="AA431">
        <v>64.010000000000005</v>
      </c>
      <c r="AB431">
        <v>0</v>
      </c>
      <c r="AC431">
        <v>0</v>
      </c>
      <c r="AD431">
        <v>0</v>
      </c>
      <c r="AE431">
        <v>46.72</v>
      </c>
      <c r="AF431">
        <v>0</v>
      </c>
      <c r="AG431">
        <v>0</v>
      </c>
      <c r="AH431">
        <v>0</v>
      </c>
      <c r="AI431">
        <v>1.37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10</v>
      </c>
      <c r="AU431" t="s">
        <v>3</v>
      </c>
      <c r="AV431">
        <v>0</v>
      </c>
      <c r="AW431">
        <v>2</v>
      </c>
      <c r="AX431">
        <v>35867165</v>
      </c>
      <c r="AY431">
        <v>1</v>
      </c>
      <c r="AZ431">
        <v>0</v>
      </c>
      <c r="BA431">
        <v>415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Y431*Source!I396</f>
        <v>4.45</v>
      </c>
      <c r="CY431">
        <f t="shared" si="59"/>
        <v>64.010000000000005</v>
      </c>
      <c r="CZ431">
        <f t="shared" si="60"/>
        <v>46.72</v>
      </c>
      <c r="DA431">
        <f t="shared" si="61"/>
        <v>1.37</v>
      </c>
      <c r="DB431">
        <f t="shared" si="62"/>
        <v>467.2</v>
      </c>
      <c r="DC431">
        <f t="shared" si="63"/>
        <v>0</v>
      </c>
    </row>
    <row r="432" spans="1:107">
      <c r="A432">
        <f>ROW(Source!A396)</f>
        <v>396</v>
      </c>
      <c r="B432">
        <v>35863109</v>
      </c>
      <c r="C432">
        <v>35867140</v>
      </c>
      <c r="D432">
        <v>29109414</v>
      </c>
      <c r="E432">
        <v>1</v>
      </c>
      <c r="F432">
        <v>1</v>
      </c>
      <c r="G432">
        <v>1</v>
      </c>
      <c r="H432">
        <v>3</v>
      </c>
      <c r="I432" t="s">
        <v>688</v>
      </c>
      <c r="J432" t="s">
        <v>689</v>
      </c>
      <c r="K432" t="s">
        <v>690</v>
      </c>
      <c r="L432">
        <v>1346</v>
      </c>
      <c r="N432">
        <v>1009</v>
      </c>
      <c r="O432" t="s">
        <v>160</v>
      </c>
      <c r="P432" t="s">
        <v>160</v>
      </c>
      <c r="Q432">
        <v>1</v>
      </c>
      <c r="W432">
        <v>0</v>
      </c>
      <c r="X432">
        <v>1092262719</v>
      </c>
      <c r="Y432">
        <v>119</v>
      </c>
      <c r="AA432">
        <v>10.1</v>
      </c>
      <c r="AB432">
        <v>0</v>
      </c>
      <c r="AC432">
        <v>0</v>
      </c>
      <c r="AD432">
        <v>0</v>
      </c>
      <c r="AE432">
        <v>1.58</v>
      </c>
      <c r="AF432">
        <v>0</v>
      </c>
      <c r="AG432">
        <v>0</v>
      </c>
      <c r="AH432">
        <v>0</v>
      </c>
      <c r="AI432">
        <v>6.39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119</v>
      </c>
      <c r="AU432" t="s">
        <v>3</v>
      </c>
      <c r="AV432">
        <v>0</v>
      </c>
      <c r="AW432">
        <v>2</v>
      </c>
      <c r="AX432">
        <v>35867166</v>
      </c>
      <c r="AY432">
        <v>1</v>
      </c>
      <c r="AZ432">
        <v>0</v>
      </c>
      <c r="BA432">
        <v>416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Y432*Source!I396</f>
        <v>52.954999999999998</v>
      </c>
      <c r="CY432">
        <f t="shared" si="59"/>
        <v>10.1</v>
      </c>
      <c r="CZ432">
        <f t="shared" si="60"/>
        <v>1.58</v>
      </c>
      <c r="DA432">
        <f t="shared" si="61"/>
        <v>6.39</v>
      </c>
      <c r="DB432">
        <f t="shared" si="62"/>
        <v>188.02</v>
      </c>
      <c r="DC432">
        <f t="shared" si="63"/>
        <v>0</v>
      </c>
    </row>
    <row r="433" spans="1:107">
      <c r="A433">
        <f>ROW(Source!A396)</f>
        <v>396</v>
      </c>
      <c r="B433">
        <v>35863109</v>
      </c>
      <c r="C433">
        <v>35867140</v>
      </c>
      <c r="D433">
        <v>29109781</v>
      </c>
      <c r="E433">
        <v>1</v>
      </c>
      <c r="F433">
        <v>1</v>
      </c>
      <c r="G433">
        <v>1</v>
      </c>
      <c r="H433">
        <v>3</v>
      </c>
      <c r="I433" t="s">
        <v>691</v>
      </c>
      <c r="J433" t="s">
        <v>692</v>
      </c>
      <c r="K433" t="s">
        <v>693</v>
      </c>
      <c r="L433">
        <v>1346</v>
      </c>
      <c r="N433">
        <v>1009</v>
      </c>
      <c r="O433" t="s">
        <v>160</v>
      </c>
      <c r="P433" t="s">
        <v>160</v>
      </c>
      <c r="Q433">
        <v>1</v>
      </c>
      <c r="W433">
        <v>0</v>
      </c>
      <c r="X433">
        <v>-306339415</v>
      </c>
      <c r="Y433">
        <v>9</v>
      </c>
      <c r="AA433">
        <v>60.38</v>
      </c>
      <c r="AB433">
        <v>0</v>
      </c>
      <c r="AC433">
        <v>0</v>
      </c>
      <c r="AD433">
        <v>0</v>
      </c>
      <c r="AE433">
        <v>11.12</v>
      </c>
      <c r="AF433">
        <v>0</v>
      </c>
      <c r="AG433">
        <v>0</v>
      </c>
      <c r="AH433">
        <v>0</v>
      </c>
      <c r="AI433">
        <v>5.43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9</v>
      </c>
      <c r="AU433" t="s">
        <v>3</v>
      </c>
      <c r="AV433">
        <v>0</v>
      </c>
      <c r="AW433">
        <v>2</v>
      </c>
      <c r="AX433">
        <v>35867167</v>
      </c>
      <c r="AY433">
        <v>1</v>
      </c>
      <c r="AZ433">
        <v>0</v>
      </c>
      <c r="BA433">
        <v>417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Y433*Source!I396</f>
        <v>4.0049999999999999</v>
      </c>
      <c r="CY433">
        <f t="shared" si="59"/>
        <v>60.38</v>
      </c>
      <c r="CZ433">
        <f t="shared" si="60"/>
        <v>11.12</v>
      </c>
      <c r="DA433">
        <f t="shared" si="61"/>
        <v>5.43</v>
      </c>
      <c r="DB433">
        <f t="shared" si="62"/>
        <v>100.08</v>
      </c>
      <c r="DC433">
        <f t="shared" si="63"/>
        <v>0</v>
      </c>
    </row>
    <row r="434" spans="1:107">
      <c r="A434">
        <f>ROW(Source!A396)</f>
        <v>396</v>
      </c>
      <c r="B434">
        <v>35863109</v>
      </c>
      <c r="C434">
        <v>35867140</v>
      </c>
      <c r="D434">
        <v>29109782</v>
      </c>
      <c r="E434">
        <v>1</v>
      </c>
      <c r="F434">
        <v>1</v>
      </c>
      <c r="G434">
        <v>1</v>
      </c>
      <c r="H434">
        <v>3</v>
      </c>
      <c r="I434" t="s">
        <v>694</v>
      </c>
      <c r="J434" t="s">
        <v>695</v>
      </c>
      <c r="K434" t="s">
        <v>696</v>
      </c>
      <c r="L434">
        <v>1346</v>
      </c>
      <c r="N434">
        <v>1009</v>
      </c>
      <c r="O434" t="s">
        <v>160</v>
      </c>
      <c r="P434" t="s">
        <v>160</v>
      </c>
      <c r="Q434">
        <v>1</v>
      </c>
      <c r="W434">
        <v>0</v>
      </c>
      <c r="X434">
        <v>-71279152</v>
      </c>
      <c r="Y434">
        <v>85</v>
      </c>
      <c r="AA434">
        <v>16.309999999999999</v>
      </c>
      <c r="AB434">
        <v>0</v>
      </c>
      <c r="AC434">
        <v>0</v>
      </c>
      <c r="AD434">
        <v>0</v>
      </c>
      <c r="AE434">
        <v>4.3600000000000003</v>
      </c>
      <c r="AF434">
        <v>0</v>
      </c>
      <c r="AG434">
        <v>0</v>
      </c>
      <c r="AH434">
        <v>0</v>
      </c>
      <c r="AI434">
        <v>3.74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85</v>
      </c>
      <c r="AU434" t="s">
        <v>3</v>
      </c>
      <c r="AV434">
        <v>0</v>
      </c>
      <c r="AW434">
        <v>2</v>
      </c>
      <c r="AX434">
        <v>35867168</v>
      </c>
      <c r="AY434">
        <v>1</v>
      </c>
      <c r="AZ434">
        <v>0</v>
      </c>
      <c r="BA434">
        <v>418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Y434*Source!I396</f>
        <v>37.825000000000003</v>
      </c>
      <c r="CY434">
        <f t="shared" si="59"/>
        <v>16.309999999999999</v>
      </c>
      <c r="CZ434">
        <f t="shared" si="60"/>
        <v>4.3600000000000003</v>
      </c>
      <c r="DA434">
        <f t="shared" si="61"/>
        <v>3.74</v>
      </c>
      <c r="DB434">
        <f t="shared" si="62"/>
        <v>370.6</v>
      </c>
      <c r="DC434">
        <f t="shared" si="63"/>
        <v>0</v>
      </c>
    </row>
    <row r="435" spans="1:107">
      <c r="A435">
        <f>ROW(Source!A396)</f>
        <v>396</v>
      </c>
      <c r="B435">
        <v>35863109</v>
      </c>
      <c r="C435">
        <v>35867140</v>
      </c>
      <c r="D435">
        <v>29110699</v>
      </c>
      <c r="E435">
        <v>1</v>
      </c>
      <c r="F435">
        <v>1</v>
      </c>
      <c r="G435">
        <v>1</v>
      </c>
      <c r="H435">
        <v>3</v>
      </c>
      <c r="I435" t="s">
        <v>697</v>
      </c>
      <c r="J435" t="s">
        <v>698</v>
      </c>
      <c r="K435" t="s">
        <v>699</v>
      </c>
      <c r="L435">
        <v>1301</v>
      </c>
      <c r="N435">
        <v>1003</v>
      </c>
      <c r="O435" t="s">
        <v>142</v>
      </c>
      <c r="P435" t="s">
        <v>142</v>
      </c>
      <c r="Q435">
        <v>1</v>
      </c>
      <c r="W435">
        <v>0</v>
      </c>
      <c r="X435">
        <v>1063889258</v>
      </c>
      <c r="Y435">
        <v>120</v>
      </c>
      <c r="AA435">
        <v>1.24</v>
      </c>
      <c r="AB435">
        <v>0</v>
      </c>
      <c r="AC435">
        <v>0</v>
      </c>
      <c r="AD435">
        <v>0</v>
      </c>
      <c r="AE435">
        <v>0.17</v>
      </c>
      <c r="AF435">
        <v>0</v>
      </c>
      <c r="AG435">
        <v>0</v>
      </c>
      <c r="AH435">
        <v>0</v>
      </c>
      <c r="AI435">
        <v>7.29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3</v>
      </c>
      <c r="AT435">
        <v>120</v>
      </c>
      <c r="AU435" t="s">
        <v>3</v>
      </c>
      <c r="AV435">
        <v>0</v>
      </c>
      <c r="AW435">
        <v>2</v>
      </c>
      <c r="AX435">
        <v>35867169</v>
      </c>
      <c r="AY435">
        <v>1</v>
      </c>
      <c r="AZ435">
        <v>0</v>
      </c>
      <c r="BA435">
        <v>419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Y435*Source!I396</f>
        <v>53.4</v>
      </c>
      <c r="CY435">
        <f t="shared" si="59"/>
        <v>1.24</v>
      </c>
      <c r="CZ435">
        <f t="shared" si="60"/>
        <v>0.17</v>
      </c>
      <c r="DA435">
        <f t="shared" si="61"/>
        <v>7.29</v>
      </c>
      <c r="DB435">
        <f t="shared" si="62"/>
        <v>20.399999999999999</v>
      </c>
      <c r="DC435">
        <f t="shared" si="63"/>
        <v>0</v>
      </c>
    </row>
    <row r="436" spans="1:107">
      <c r="A436">
        <f>ROW(Source!A396)</f>
        <v>396</v>
      </c>
      <c r="B436">
        <v>35863109</v>
      </c>
      <c r="C436">
        <v>35867140</v>
      </c>
      <c r="D436">
        <v>29110797</v>
      </c>
      <c r="E436">
        <v>1</v>
      </c>
      <c r="F436">
        <v>1</v>
      </c>
      <c r="G436">
        <v>1</v>
      </c>
      <c r="H436">
        <v>3</v>
      </c>
      <c r="I436" t="s">
        <v>700</v>
      </c>
      <c r="J436" t="s">
        <v>701</v>
      </c>
      <c r="K436" t="s">
        <v>702</v>
      </c>
      <c r="L436">
        <v>1301</v>
      </c>
      <c r="N436">
        <v>1003</v>
      </c>
      <c r="O436" t="s">
        <v>142</v>
      </c>
      <c r="P436" t="s">
        <v>142</v>
      </c>
      <c r="Q436">
        <v>1</v>
      </c>
      <c r="W436">
        <v>0</v>
      </c>
      <c r="X436">
        <v>1919953005</v>
      </c>
      <c r="Y436">
        <v>82</v>
      </c>
      <c r="AA436">
        <v>15.5</v>
      </c>
      <c r="AB436">
        <v>0</v>
      </c>
      <c r="AC436">
        <v>0</v>
      </c>
      <c r="AD436">
        <v>0</v>
      </c>
      <c r="AE436">
        <v>1.74</v>
      </c>
      <c r="AF436">
        <v>0</v>
      </c>
      <c r="AG436">
        <v>0</v>
      </c>
      <c r="AH436">
        <v>0</v>
      </c>
      <c r="AI436">
        <v>8.91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82</v>
      </c>
      <c r="AU436" t="s">
        <v>3</v>
      </c>
      <c r="AV436">
        <v>0</v>
      </c>
      <c r="AW436">
        <v>2</v>
      </c>
      <c r="AX436">
        <v>35867170</v>
      </c>
      <c r="AY436">
        <v>1</v>
      </c>
      <c r="AZ436">
        <v>0</v>
      </c>
      <c r="BA436">
        <v>420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Y436*Source!I396</f>
        <v>36.49</v>
      </c>
      <c r="CY436">
        <f t="shared" si="59"/>
        <v>15.5</v>
      </c>
      <c r="CZ436">
        <f t="shared" si="60"/>
        <v>1.74</v>
      </c>
      <c r="DA436">
        <f t="shared" si="61"/>
        <v>8.91</v>
      </c>
      <c r="DB436">
        <f t="shared" si="62"/>
        <v>142.68</v>
      </c>
      <c r="DC436">
        <f t="shared" si="63"/>
        <v>0</v>
      </c>
    </row>
    <row r="437" spans="1:107">
      <c r="A437">
        <f>ROW(Source!A396)</f>
        <v>396</v>
      </c>
      <c r="B437">
        <v>35863109</v>
      </c>
      <c r="C437">
        <v>35867140</v>
      </c>
      <c r="D437">
        <v>29110815</v>
      </c>
      <c r="E437">
        <v>1</v>
      </c>
      <c r="F437">
        <v>1</v>
      </c>
      <c r="G437">
        <v>1</v>
      </c>
      <c r="H437">
        <v>3</v>
      </c>
      <c r="I437" t="s">
        <v>703</v>
      </c>
      <c r="J437" t="s">
        <v>704</v>
      </c>
      <c r="K437" t="s">
        <v>705</v>
      </c>
      <c r="L437">
        <v>1301</v>
      </c>
      <c r="N437">
        <v>1003</v>
      </c>
      <c r="O437" t="s">
        <v>142</v>
      </c>
      <c r="P437" t="s">
        <v>142</v>
      </c>
      <c r="Q437">
        <v>1</v>
      </c>
      <c r="W437">
        <v>0</v>
      </c>
      <c r="X437">
        <v>-1169660804</v>
      </c>
      <c r="Y437">
        <v>116</v>
      </c>
      <c r="AA437">
        <v>6.29</v>
      </c>
      <c r="AB437">
        <v>0</v>
      </c>
      <c r="AC437">
        <v>0</v>
      </c>
      <c r="AD437">
        <v>0</v>
      </c>
      <c r="AE437">
        <v>0.85</v>
      </c>
      <c r="AF437">
        <v>0</v>
      </c>
      <c r="AG437">
        <v>0</v>
      </c>
      <c r="AH437">
        <v>0</v>
      </c>
      <c r="AI437">
        <v>7.4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116</v>
      </c>
      <c r="AU437" t="s">
        <v>3</v>
      </c>
      <c r="AV437">
        <v>0</v>
      </c>
      <c r="AW437">
        <v>2</v>
      </c>
      <c r="AX437">
        <v>35867171</v>
      </c>
      <c r="AY437">
        <v>1</v>
      </c>
      <c r="AZ437">
        <v>0</v>
      </c>
      <c r="BA437">
        <v>421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Y437*Source!I396</f>
        <v>51.62</v>
      </c>
      <c r="CY437">
        <f t="shared" si="59"/>
        <v>6.29</v>
      </c>
      <c r="CZ437">
        <f t="shared" si="60"/>
        <v>0.85</v>
      </c>
      <c r="DA437">
        <f t="shared" si="61"/>
        <v>7.4</v>
      </c>
      <c r="DB437">
        <f t="shared" si="62"/>
        <v>98.6</v>
      </c>
      <c r="DC437">
        <f t="shared" si="63"/>
        <v>0</v>
      </c>
    </row>
    <row r="438" spans="1:107">
      <c r="A438">
        <f>ROW(Source!A396)</f>
        <v>396</v>
      </c>
      <c r="B438">
        <v>35863109</v>
      </c>
      <c r="C438">
        <v>35867140</v>
      </c>
      <c r="D438">
        <v>29111455</v>
      </c>
      <c r="E438">
        <v>1</v>
      </c>
      <c r="F438">
        <v>1</v>
      </c>
      <c r="G438">
        <v>1</v>
      </c>
      <c r="H438">
        <v>3</v>
      </c>
      <c r="I438" t="s">
        <v>706</v>
      </c>
      <c r="J438" t="s">
        <v>707</v>
      </c>
      <c r="K438" t="s">
        <v>708</v>
      </c>
      <c r="L438">
        <v>1327</v>
      </c>
      <c r="N438">
        <v>1005</v>
      </c>
      <c r="O438" t="s">
        <v>155</v>
      </c>
      <c r="P438" t="s">
        <v>155</v>
      </c>
      <c r="Q438">
        <v>1</v>
      </c>
      <c r="W438">
        <v>0</v>
      </c>
      <c r="X438">
        <v>-1126346608</v>
      </c>
      <c r="Y438">
        <v>212</v>
      </c>
      <c r="AA438">
        <v>73.790000000000006</v>
      </c>
      <c r="AB438">
        <v>0</v>
      </c>
      <c r="AC438">
        <v>0</v>
      </c>
      <c r="AD438">
        <v>0</v>
      </c>
      <c r="AE438">
        <v>15.06</v>
      </c>
      <c r="AF438">
        <v>0</v>
      </c>
      <c r="AG438">
        <v>0</v>
      </c>
      <c r="AH438">
        <v>0</v>
      </c>
      <c r="AI438">
        <v>4.9000000000000004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212</v>
      </c>
      <c r="AU438" t="s">
        <v>3</v>
      </c>
      <c r="AV438">
        <v>0</v>
      </c>
      <c r="AW438">
        <v>2</v>
      </c>
      <c r="AX438">
        <v>35867172</v>
      </c>
      <c r="AY438">
        <v>1</v>
      </c>
      <c r="AZ438">
        <v>0</v>
      </c>
      <c r="BA438">
        <v>422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Y438*Source!I396</f>
        <v>94.34</v>
      </c>
      <c r="CY438">
        <f t="shared" si="59"/>
        <v>73.790000000000006</v>
      </c>
      <c r="CZ438">
        <f t="shared" si="60"/>
        <v>15.06</v>
      </c>
      <c r="DA438">
        <f t="shared" si="61"/>
        <v>4.9000000000000004</v>
      </c>
      <c r="DB438">
        <f t="shared" si="62"/>
        <v>3192.72</v>
      </c>
      <c r="DC438">
        <f t="shared" si="63"/>
        <v>0</v>
      </c>
    </row>
    <row r="439" spans="1:107">
      <c r="A439">
        <f>ROW(Source!A396)</f>
        <v>396</v>
      </c>
      <c r="B439">
        <v>35863109</v>
      </c>
      <c r="C439">
        <v>35867140</v>
      </c>
      <c r="D439">
        <v>29114733</v>
      </c>
      <c r="E439">
        <v>1</v>
      </c>
      <c r="F439">
        <v>1</v>
      </c>
      <c r="G439">
        <v>1</v>
      </c>
      <c r="H439">
        <v>3</v>
      </c>
      <c r="I439" t="s">
        <v>709</v>
      </c>
      <c r="J439" t="s">
        <v>710</v>
      </c>
      <c r="K439" t="s">
        <v>711</v>
      </c>
      <c r="L439">
        <v>1354</v>
      </c>
      <c r="N439">
        <v>1010</v>
      </c>
      <c r="O439" t="s">
        <v>237</v>
      </c>
      <c r="P439" t="s">
        <v>237</v>
      </c>
      <c r="Q439">
        <v>1</v>
      </c>
      <c r="W439">
        <v>0</v>
      </c>
      <c r="X439">
        <v>-1352915271</v>
      </c>
      <c r="Y439">
        <v>735</v>
      </c>
      <c r="AA439">
        <v>0.3</v>
      </c>
      <c r="AB439">
        <v>0</v>
      </c>
      <c r="AC439">
        <v>0</v>
      </c>
      <c r="AD439">
        <v>0</v>
      </c>
      <c r="AE439">
        <v>0.02</v>
      </c>
      <c r="AF439">
        <v>0</v>
      </c>
      <c r="AG439">
        <v>0</v>
      </c>
      <c r="AH439">
        <v>0</v>
      </c>
      <c r="AI439">
        <v>14.91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735</v>
      </c>
      <c r="AU439" t="s">
        <v>3</v>
      </c>
      <c r="AV439">
        <v>0</v>
      </c>
      <c r="AW439">
        <v>2</v>
      </c>
      <c r="AX439">
        <v>35867173</v>
      </c>
      <c r="AY439">
        <v>1</v>
      </c>
      <c r="AZ439">
        <v>0</v>
      </c>
      <c r="BA439">
        <v>423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Y439*Source!I396</f>
        <v>327.07499999999999</v>
      </c>
      <c r="CY439">
        <f t="shared" si="59"/>
        <v>0.3</v>
      </c>
      <c r="CZ439">
        <f t="shared" si="60"/>
        <v>0.02</v>
      </c>
      <c r="DA439">
        <f t="shared" si="61"/>
        <v>14.91</v>
      </c>
      <c r="DB439">
        <f t="shared" si="62"/>
        <v>14.7</v>
      </c>
      <c r="DC439">
        <f t="shared" si="63"/>
        <v>0</v>
      </c>
    </row>
    <row r="440" spans="1:107">
      <c r="A440">
        <f>ROW(Source!A396)</f>
        <v>396</v>
      </c>
      <c r="B440">
        <v>35863109</v>
      </c>
      <c r="C440">
        <v>35867140</v>
      </c>
      <c r="D440">
        <v>29114734</v>
      </c>
      <c r="E440">
        <v>1</v>
      </c>
      <c r="F440">
        <v>1</v>
      </c>
      <c r="G440">
        <v>1</v>
      </c>
      <c r="H440">
        <v>3</v>
      </c>
      <c r="I440" t="s">
        <v>712</v>
      </c>
      <c r="J440" t="s">
        <v>713</v>
      </c>
      <c r="K440" t="s">
        <v>714</v>
      </c>
      <c r="L440">
        <v>1354</v>
      </c>
      <c r="N440">
        <v>1010</v>
      </c>
      <c r="O440" t="s">
        <v>237</v>
      </c>
      <c r="P440" t="s">
        <v>237</v>
      </c>
      <c r="Q440">
        <v>1</v>
      </c>
      <c r="W440">
        <v>0</v>
      </c>
      <c r="X440">
        <v>1370092194</v>
      </c>
      <c r="Y440">
        <v>1855</v>
      </c>
      <c r="AA440">
        <v>0.38</v>
      </c>
      <c r="AB440">
        <v>0</v>
      </c>
      <c r="AC440">
        <v>0</v>
      </c>
      <c r="AD440">
        <v>0</v>
      </c>
      <c r="AE440">
        <v>0.03</v>
      </c>
      <c r="AF440">
        <v>0</v>
      </c>
      <c r="AG440">
        <v>0</v>
      </c>
      <c r="AH440">
        <v>0</v>
      </c>
      <c r="AI440">
        <v>12.55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1855</v>
      </c>
      <c r="AU440" t="s">
        <v>3</v>
      </c>
      <c r="AV440">
        <v>0</v>
      </c>
      <c r="AW440">
        <v>2</v>
      </c>
      <c r="AX440">
        <v>35867174</v>
      </c>
      <c r="AY440">
        <v>1</v>
      </c>
      <c r="AZ440">
        <v>0</v>
      </c>
      <c r="BA440">
        <v>424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Y440*Source!I396</f>
        <v>825.47500000000002</v>
      </c>
      <c r="CY440">
        <f t="shared" si="59"/>
        <v>0.38</v>
      </c>
      <c r="CZ440">
        <f t="shared" si="60"/>
        <v>0.03</v>
      </c>
      <c r="DA440">
        <f t="shared" si="61"/>
        <v>12.55</v>
      </c>
      <c r="DB440">
        <f t="shared" si="62"/>
        <v>55.65</v>
      </c>
      <c r="DC440">
        <f t="shared" si="63"/>
        <v>0</v>
      </c>
    </row>
    <row r="441" spans="1:107">
      <c r="A441">
        <f>ROW(Source!A396)</f>
        <v>396</v>
      </c>
      <c r="B441">
        <v>35863109</v>
      </c>
      <c r="C441">
        <v>35867140</v>
      </c>
      <c r="D441">
        <v>29114482</v>
      </c>
      <c r="E441">
        <v>1</v>
      </c>
      <c r="F441">
        <v>1</v>
      </c>
      <c r="G441">
        <v>1</v>
      </c>
      <c r="H441">
        <v>3</v>
      </c>
      <c r="I441" t="s">
        <v>715</v>
      </c>
      <c r="J441" t="s">
        <v>716</v>
      </c>
      <c r="K441" t="s">
        <v>717</v>
      </c>
      <c r="L441">
        <v>1354</v>
      </c>
      <c r="N441">
        <v>1010</v>
      </c>
      <c r="O441" t="s">
        <v>237</v>
      </c>
      <c r="P441" t="s">
        <v>237</v>
      </c>
      <c r="Q441">
        <v>1</v>
      </c>
      <c r="W441">
        <v>0</v>
      </c>
      <c r="X441">
        <v>-520920930</v>
      </c>
      <c r="Y441">
        <v>153</v>
      </c>
      <c r="AA441">
        <v>0.33</v>
      </c>
      <c r="AB441">
        <v>0</v>
      </c>
      <c r="AC441">
        <v>0</v>
      </c>
      <c r="AD441">
        <v>0</v>
      </c>
      <c r="AE441">
        <v>7.0000000000000007E-2</v>
      </c>
      <c r="AF441">
        <v>0</v>
      </c>
      <c r="AG441">
        <v>0</v>
      </c>
      <c r="AH441">
        <v>0</v>
      </c>
      <c r="AI441">
        <v>4.74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153</v>
      </c>
      <c r="AU441" t="s">
        <v>3</v>
      </c>
      <c r="AV441">
        <v>0</v>
      </c>
      <c r="AW441">
        <v>2</v>
      </c>
      <c r="AX441">
        <v>35867175</v>
      </c>
      <c r="AY441">
        <v>1</v>
      </c>
      <c r="AZ441">
        <v>0</v>
      </c>
      <c r="BA441">
        <v>425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Y441*Source!I396</f>
        <v>68.085000000000008</v>
      </c>
      <c r="CY441">
        <f t="shared" si="59"/>
        <v>0.33</v>
      </c>
      <c r="CZ441">
        <f t="shared" si="60"/>
        <v>7.0000000000000007E-2</v>
      </c>
      <c r="DA441">
        <f t="shared" si="61"/>
        <v>4.74</v>
      </c>
      <c r="DB441">
        <f t="shared" si="62"/>
        <v>10.71</v>
      </c>
      <c r="DC441">
        <f t="shared" si="63"/>
        <v>0</v>
      </c>
    </row>
    <row r="442" spans="1:107">
      <c r="A442">
        <f>ROW(Source!A396)</f>
        <v>396</v>
      </c>
      <c r="B442">
        <v>35863109</v>
      </c>
      <c r="C442">
        <v>35867140</v>
      </c>
      <c r="D442">
        <v>29129584</v>
      </c>
      <c r="E442">
        <v>1</v>
      </c>
      <c r="F442">
        <v>1</v>
      </c>
      <c r="G442">
        <v>1</v>
      </c>
      <c r="H442">
        <v>3</v>
      </c>
      <c r="I442" t="s">
        <v>718</v>
      </c>
      <c r="J442" t="s">
        <v>719</v>
      </c>
      <c r="K442" t="s">
        <v>720</v>
      </c>
      <c r="L442">
        <v>1301</v>
      </c>
      <c r="N442">
        <v>1003</v>
      </c>
      <c r="O442" t="s">
        <v>142</v>
      </c>
      <c r="P442" t="s">
        <v>142</v>
      </c>
      <c r="Q442">
        <v>1</v>
      </c>
      <c r="W442">
        <v>0</v>
      </c>
      <c r="X442">
        <v>-1665253311</v>
      </c>
      <c r="Y442">
        <v>88</v>
      </c>
      <c r="AA442">
        <v>53.07</v>
      </c>
      <c r="AB442">
        <v>0</v>
      </c>
      <c r="AC442">
        <v>0</v>
      </c>
      <c r="AD442">
        <v>0</v>
      </c>
      <c r="AE442">
        <v>7.22</v>
      </c>
      <c r="AF442">
        <v>0</v>
      </c>
      <c r="AG442">
        <v>0</v>
      </c>
      <c r="AH442">
        <v>0</v>
      </c>
      <c r="AI442">
        <v>7.35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3</v>
      </c>
      <c r="AT442">
        <v>88</v>
      </c>
      <c r="AU442" t="s">
        <v>3</v>
      </c>
      <c r="AV442">
        <v>0</v>
      </c>
      <c r="AW442">
        <v>2</v>
      </c>
      <c r="AX442">
        <v>35867176</v>
      </c>
      <c r="AY442">
        <v>1</v>
      </c>
      <c r="AZ442">
        <v>0</v>
      </c>
      <c r="BA442">
        <v>426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Y442*Source!I396</f>
        <v>39.160000000000004</v>
      </c>
      <c r="CY442">
        <f t="shared" si="59"/>
        <v>53.07</v>
      </c>
      <c r="CZ442">
        <f t="shared" si="60"/>
        <v>7.22</v>
      </c>
      <c r="DA442">
        <f t="shared" si="61"/>
        <v>7.35</v>
      </c>
      <c r="DB442">
        <f t="shared" si="62"/>
        <v>635.36</v>
      </c>
      <c r="DC442">
        <f t="shared" si="63"/>
        <v>0</v>
      </c>
    </row>
    <row r="443" spans="1:107">
      <c r="A443">
        <f>ROW(Source!A396)</f>
        <v>396</v>
      </c>
      <c r="B443">
        <v>35863109</v>
      </c>
      <c r="C443">
        <v>35867140</v>
      </c>
      <c r="D443">
        <v>29129619</v>
      </c>
      <c r="E443">
        <v>1</v>
      </c>
      <c r="F443">
        <v>1</v>
      </c>
      <c r="G443">
        <v>1</v>
      </c>
      <c r="H443">
        <v>3</v>
      </c>
      <c r="I443" t="s">
        <v>721</v>
      </c>
      <c r="J443" t="s">
        <v>722</v>
      </c>
      <c r="K443" t="s">
        <v>723</v>
      </c>
      <c r="L443">
        <v>1301</v>
      </c>
      <c r="N443">
        <v>1003</v>
      </c>
      <c r="O443" t="s">
        <v>142</v>
      </c>
      <c r="P443" t="s">
        <v>142</v>
      </c>
      <c r="Q443">
        <v>1</v>
      </c>
      <c r="W443">
        <v>0</v>
      </c>
      <c r="X443">
        <v>1030922947</v>
      </c>
      <c r="Y443">
        <v>225</v>
      </c>
      <c r="AA443">
        <v>61.61</v>
      </c>
      <c r="AB443">
        <v>0</v>
      </c>
      <c r="AC443">
        <v>0</v>
      </c>
      <c r="AD443">
        <v>0</v>
      </c>
      <c r="AE443">
        <v>8.44</v>
      </c>
      <c r="AF443">
        <v>0</v>
      </c>
      <c r="AG443">
        <v>0</v>
      </c>
      <c r="AH443">
        <v>0</v>
      </c>
      <c r="AI443">
        <v>7.3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3</v>
      </c>
      <c r="AT443">
        <v>225</v>
      </c>
      <c r="AU443" t="s">
        <v>3</v>
      </c>
      <c r="AV443">
        <v>0</v>
      </c>
      <c r="AW443">
        <v>2</v>
      </c>
      <c r="AX443">
        <v>35867177</v>
      </c>
      <c r="AY443">
        <v>1</v>
      </c>
      <c r="AZ443">
        <v>0</v>
      </c>
      <c r="BA443">
        <v>427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Y443*Source!I396</f>
        <v>100.125</v>
      </c>
      <c r="CY443">
        <f t="shared" si="59"/>
        <v>61.61</v>
      </c>
      <c r="CZ443">
        <f t="shared" si="60"/>
        <v>8.44</v>
      </c>
      <c r="DA443">
        <f t="shared" si="61"/>
        <v>7.3</v>
      </c>
      <c r="DB443">
        <f t="shared" si="62"/>
        <v>1899</v>
      </c>
      <c r="DC443">
        <f t="shared" si="63"/>
        <v>0</v>
      </c>
    </row>
    <row r="444" spans="1:107">
      <c r="A444">
        <f>ROW(Source!A396)</f>
        <v>396</v>
      </c>
      <c r="B444">
        <v>35863109</v>
      </c>
      <c r="C444">
        <v>35867140</v>
      </c>
      <c r="D444">
        <v>29129634</v>
      </c>
      <c r="E444">
        <v>1</v>
      </c>
      <c r="F444">
        <v>1</v>
      </c>
      <c r="G444">
        <v>1</v>
      </c>
      <c r="H444">
        <v>3</v>
      </c>
      <c r="I444" t="s">
        <v>724</v>
      </c>
      <c r="J444" t="s">
        <v>725</v>
      </c>
      <c r="K444" t="s">
        <v>726</v>
      </c>
      <c r="L444">
        <v>1301</v>
      </c>
      <c r="N444">
        <v>1003</v>
      </c>
      <c r="O444" t="s">
        <v>142</v>
      </c>
      <c r="P444" t="s">
        <v>142</v>
      </c>
      <c r="Q444">
        <v>1</v>
      </c>
      <c r="W444">
        <v>0</v>
      </c>
      <c r="X444">
        <v>-234707112</v>
      </c>
      <c r="Y444">
        <v>46</v>
      </c>
      <c r="AA444">
        <v>37.020000000000003</v>
      </c>
      <c r="AB444">
        <v>0</v>
      </c>
      <c r="AC444">
        <v>0</v>
      </c>
      <c r="AD444">
        <v>0</v>
      </c>
      <c r="AE444">
        <v>3.32</v>
      </c>
      <c r="AF444">
        <v>0</v>
      </c>
      <c r="AG444">
        <v>0</v>
      </c>
      <c r="AH444">
        <v>0</v>
      </c>
      <c r="AI444">
        <v>11.15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3</v>
      </c>
      <c r="AT444">
        <v>46</v>
      </c>
      <c r="AU444" t="s">
        <v>3</v>
      </c>
      <c r="AV444">
        <v>0</v>
      </c>
      <c r="AW444">
        <v>2</v>
      </c>
      <c r="AX444">
        <v>35867178</v>
      </c>
      <c r="AY444">
        <v>1</v>
      </c>
      <c r="AZ444">
        <v>0</v>
      </c>
      <c r="BA444">
        <v>428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Y444*Source!I396</f>
        <v>20.47</v>
      </c>
      <c r="CY444">
        <f t="shared" si="59"/>
        <v>37.020000000000003</v>
      </c>
      <c r="CZ444">
        <f t="shared" si="60"/>
        <v>3.32</v>
      </c>
      <c r="DA444">
        <f t="shared" si="61"/>
        <v>11.15</v>
      </c>
      <c r="DB444">
        <f t="shared" si="62"/>
        <v>152.72</v>
      </c>
      <c r="DC444">
        <f t="shared" si="63"/>
        <v>0</v>
      </c>
    </row>
    <row r="445" spans="1:107">
      <c r="A445">
        <f>ROW(Source!A397)</f>
        <v>397</v>
      </c>
      <c r="B445">
        <v>35863109</v>
      </c>
      <c r="C445">
        <v>35867216</v>
      </c>
      <c r="D445">
        <v>18410244</v>
      </c>
      <c r="E445">
        <v>1</v>
      </c>
      <c r="F445">
        <v>1</v>
      </c>
      <c r="G445">
        <v>1</v>
      </c>
      <c r="H445">
        <v>1</v>
      </c>
      <c r="I445" t="s">
        <v>727</v>
      </c>
      <c r="J445" t="s">
        <v>3</v>
      </c>
      <c r="K445" t="s">
        <v>728</v>
      </c>
      <c r="L445">
        <v>1369</v>
      </c>
      <c r="N445">
        <v>1013</v>
      </c>
      <c r="O445" t="s">
        <v>561</v>
      </c>
      <c r="P445" t="s">
        <v>561</v>
      </c>
      <c r="Q445">
        <v>1</v>
      </c>
      <c r="W445">
        <v>0</v>
      </c>
      <c r="X445">
        <v>-1803619151</v>
      </c>
      <c r="Y445">
        <v>64.330999999999989</v>
      </c>
      <c r="AA445">
        <v>0</v>
      </c>
      <c r="AB445">
        <v>0</v>
      </c>
      <c r="AC445">
        <v>0</v>
      </c>
      <c r="AD445">
        <v>296.73</v>
      </c>
      <c r="AE445">
        <v>0</v>
      </c>
      <c r="AF445">
        <v>0</v>
      </c>
      <c r="AG445">
        <v>0</v>
      </c>
      <c r="AH445">
        <v>296.73</v>
      </c>
      <c r="AI445">
        <v>1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1</v>
      </c>
      <c r="AQ445">
        <v>0</v>
      </c>
      <c r="AR445">
        <v>0</v>
      </c>
      <c r="AS445" t="s">
        <v>3</v>
      </c>
      <c r="AT445">
        <v>55.94</v>
      </c>
      <c r="AU445" t="s">
        <v>134</v>
      </c>
      <c r="AV445">
        <v>1</v>
      </c>
      <c r="AW445">
        <v>2</v>
      </c>
      <c r="AX445">
        <v>35867224</v>
      </c>
      <c r="AY445">
        <v>2</v>
      </c>
      <c r="AZ445">
        <v>131072</v>
      </c>
      <c r="BA445">
        <v>429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Y445*Source!I397</f>
        <v>28.627294999999997</v>
      </c>
      <c r="CY445">
        <f>AD445</f>
        <v>296.73</v>
      </c>
      <c r="CZ445">
        <f>AH445</f>
        <v>296.73</v>
      </c>
      <c r="DA445">
        <f>AL445</f>
        <v>1</v>
      </c>
      <c r="DB445">
        <f>ROUND((ROUND(AT445*CZ445,2)*1.15),2)</f>
        <v>19088.939999999999</v>
      </c>
      <c r="DC445">
        <f>ROUND((ROUND(AT445*AG445,2)*1.15),2)</f>
        <v>0</v>
      </c>
    </row>
    <row r="446" spans="1:107">
      <c r="A446">
        <f>ROW(Source!A397)</f>
        <v>397</v>
      </c>
      <c r="B446">
        <v>35863109</v>
      </c>
      <c r="C446">
        <v>35867216</v>
      </c>
      <c r="D446">
        <v>121548</v>
      </c>
      <c r="E446">
        <v>1</v>
      </c>
      <c r="F446">
        <v>1</v>
      </c>
      <c r="G446">
        <v>1</v>
      </c>
      <c r="H446">
        <v>1</v>
      </c>
      <c r="I446" t="s">
        <v>35</v>
      </c>
      <c r="J446" t="s">
        <v>3</v>
      </c>
      <c r="K446" t="s">
        <v>562</v>
      </c>
      <c r="L446">
        <v>608254</v>
      </c>
      <c r="N446">
        <v>1013</v>
      </c>
      <c r="O446" t="s">
        <v>563</v>
      </c>
      <c r="P446" t="s">
        <v>563</v>
      </c>
      <c r="Q446">
        <v>1</v>
      </c>
      <c r="W446">
        <v>0</v>
      </c>
      <c r="X446">
        <v>-185737400</v>
      </c>
      <c r="Y446">
        <v>1.2500000000000001E-2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1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1</v>
      </c>
      <c r="AQ446">
        <v>0</v>
      </c>
      <c r="AR446">
        <v>0</v>
      </c>
      <c r="AS446" t="s">
        <v>3</v>
      </c>
      <c r="AT446">
        <v>0.01</v>
      </c>
      <c r="AU446" t="s">
        <v>133</v>
      </c>
      <c r="AV446">
        <v>2</v>
      </c>
      <c r="AW446">
        <v>2</v>
      </c>
      <c r="AX446">
        <v>35867225</v>
      </c>
      <c r="AY446">
        <v>1</v>
      </c>
      <c r="AZ446">
        <v>0</v>
      </c>
      <c r="BA446">
        <v>430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Y446*Source!I397</f>
        <v>5.5625000000000006E-3</v>
      </c>
      <c r="CY446">
        <f>AD446</f>
        <v>0</v>
      </c>
      <c r="CZ446">
        <f>AH446</f>
        <v>0</v>
      </c>
      <c r="DA446">
        <f>AL446</f>
        <v>1</v>
      </c>
      <c r="DB446">
        <f>ROUND((ROUND(AT446*CZ446,2)*1.25),2)</f>
        <v>0</v>
      </c>
      <c r="DC446">
        <f>ROUND((ROUND(AT446*AG446,2)*1.25),2)</f>
        <v>0</v>
      </c>
    </row>
    <row r="447" spans="1:107">
      <c r="A447">
        <f>ROW(Source!A397)</f>
        <v>397</v>
      </c>
      <c r="B447">
        <v>35863109</v>
      </c>
      <c r="C447">
        <v>35867216</v>
      </c>
      <c r="D447">
        <v>29172556</v>
      </c>
      <c r="E447">
        <v>1</v>
      </c>
      <c r="F447">
        <v>1</v>
      </c>
      <c r="G447">
        <v>1</v>
      </c>
      <c r="H447">
        <v>2</v>
      </c>
      <c r="I447" t="s">
        <v>564</v>
      </c>
      <c r="J447" t="s">
        <v>565</v>
      </c>
      <c r="K447" t="s">
        <v>566</v>
      </c>
      <c r="L447">
        <v>1368</v>
      </c>
      <c r="N447">
        <v>1011</v>
      </c>
      <c r="O447" t="s">
        <v>567</v>
      </c>
      <c r="P447" t="s">
        <v>567</v>
      </c>
      <c r="Q447">
        <v>1</v>
      </c>
      <c r="W447">
        <v>0</v>
      </c>
      <c r="X447">
        <v>-1302720870</v>
      </c>
      <c r="Y447">
        <v>1.2500000000000001E-2</v>
      </c>
      <c r="AA447">
        <v>0</v>
      </c>
      <c r="AB447">
        <v>466.71</v>
      </c>
      <c r="AC447">
        <v>446.18</v>
      </c>
      <c r="AD447">
        <v>0</v>
      </c>
      <c r="AE447">
        <v>0</v>
      </c>
      <c r="AF447">
        <v>31.26</v>
      </c>
      <c r="AG447">
        <v>13.5</v>
      </c>
      <c r="AH447">
        <v>0</v>
      </c>
      <c r="AI447">
        <v>1</v>
      </c>
      <c r="AJ447">
        <v>14.93</v>
      </c>
      <c r="AK447">
        <v>33.049999999999997</v>
      </c>
      <c r="AL447">
        <v>1</v>
      </c>
      <c r="AN447">
        <v>0</v>
      </c>
      <c r="AO447">
        <v>1</v>
      </c>
      <c r="AP447">
        <v>1</v>
      </c>
      <c r="AQ447">
        <v>0</v>
      </c>
      <c r="AR447">
        <v>0</v>
      </c>
      <c r="AS447" t="s">
        <v>3</v>
      </c>
      <c r="AT447">
        <v>0.01</v>
      </c>
      <c r="AU447" t="s">
        <v>133</v>
      </c>
      <c r="AV447">
        <v>0</v>
      </c>
      <c r="AW447">
        <v>2</v>
      </c>
      <c r="AX447">
        <v>35867226</v>
      </c>
      <c r="AY447">
        <v>1</v>
      </c>
      <c r="AZ447">
        <v>0</v>
      </c>
      <c r="BA447">
        <v>431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Y447*Source!I397</f>
        <v>5.5625000000000006E-3</v>
      </c>
      <c r="CY447">
        <f>AB447</f>
        <v>466.71</v>
      </c>
      <c r="CZ447">
        <f>AF447</f>
        <v>31.26</v>
      </c>
      <c r="DA447">
        <f>AJ447</f>
        <v>14.93</v>
      </c>
      <c r="DB447">
        <f>ROUND((ROUND(AT447*CZ447,2)*1.25),2)</f>
        <v>0.39</v>
      </c>
      <c r="DC447">
        <f>ROUND((ROUND(AT447*AG447,2)*1.25),2)</f>
        <v>0.18</v>
      </c>
    </row>
    <row r="448" spans="1:107">
      <c r="A448">
        <f>ROW(Source!A397)</f>
        <v>397</v>
      </c>
      <c r="B448">
        <v>35863109</v>
      </c>
      <c r="C448">
        <v>35867216</v>
      </c>
      <c r="D448">
        <v>29174913</v>
      </c>
      <c r="E448">
        <v>1</v>
      </c>
      <c r="F448">
        <v>1</v>
      </c>
      <c r="G448">
        <v>1</v>
      </c>
      <c r="H448">
        <v>2</v>
      </c>
      <c r="I448" t="s">
        <v>578</v>
      </c>
      <c r="J448" t="s">
        <v>579</v>
      </c>
      <c r="K448" t="s">
        <v>580</v>
      </c>
      <c r="L448">
        <v>1368</v>
      </c>
      <c r="N448">
        <v>1011</v>
      </c>
      <c r="O448" t="s">
        <v>567</v>
      </c>
      <c r="P448" t="s">
        <v>567</v>
      </c>
      <c r="Q448">
        <v>1</v>
      </c>
      <c r="W448">
        <v>0</v>
      </c>
      <c r="X448">
        <v>458544584</v>
      </c>
      <c r="Y448">
        <v>1.2500000000000001E-2</v>
      </c>
      <c r="AA448">
        <v>0</v>
      </c>
      <c r="AB448">
        <v>932.72</v>
      </c>
      <c r="AC448">
        <v>383.38</v>
      </c>
      <c r="AD448">
        <v>0</v>
      </c>
      <c r="AE448">
        <v>0</v>
      </c>
      <c r="AF448">
        <v>87.17</v>
      </c>
      <c r="AG448">
        <v>11.6</v>
      </c>
      <c r="AH448">
        <v>0</v>
      </c>
      <c r="AI448">
        <v>1</v>
      </c>
      <c r="AJ448">
        <v>10.7</v>
      </c>
      <c r="AK448">
        <v>33.049999999999997</v>
      </c>
      <c r="AL448">
        <v>1</v>
      </c>
      <c r="AN448">
        <v>0</v>
      </c>
      <c r="AO448">
        <v>1</v>
      </c>
      <c r="AP448">
        <v>1</v>
      </c>
      <c r="AQ448">
        <v>0</v>
      </c>
      <c r="AR448">
        <v>0</v>
      </c>
      <c r="AS448" t="s">
        <v>3</v>
      </c>
      <c r="AT448">
        <v>0.01</v>
      </c>
      <c r="AU448" t="s">
        <v>133</v>
      </c>
      <c r="AV448">
        <v>0</v>
      </c>
      <c r="AW448">
        <v>2</v>
      </c>
      <c r="AX448">
        <v>35867227</v>
      </c>
      <c r="AY448">
        <v>1</v>
      </c>
      <c r="AZ448">
        <v>0</v>
      </c>
      <c r="BA448">
        <v>432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Y448*Source!I397</f>
        <v>5.5625000000000006E-3</v>
      </c>
      <c r="CY448">
        <f>AB448</f>
        <v>932.72</v>
      </c>
      <c r="CZ448">
        <f>AF448</f>
        <v>87.17</v>
      </c>
      <c r="DA448">
        <f>AJ448</f>
        <v>10.7</v>
      </c>
      <c r="DB448">
        <f>ROUND((ROUND(AT448*CZ448,2)*1.25),2)</f>
        <v>1.0900000000000001</v>
      </c>
      <c r="DC448">
        <f>ROUND((ROUND(AT448*AG448,2)*1.25),2)</f>
        <v>0.15</v>
      </c>
    </row>
    <row r="449" spans="1:107">
      <c r="A449">
        <f>ROW(Source!A397)</f>
        <v>397</v>
      </c>
      <c r="B449">
        <v>35863109</v>
      </c>
      <c r="C449">
        <v>35867216</v>
      </c>
      <c r="D449">
        <v>29109386</v>
      </c>
      <c r="E449">
        <v>1</v>
      </c>
      <c r="F449">
        <v>1</v>
      </c>
      <c r="G449">
        <v>1</v>
      </c>
      <c r="H449">
        <v>3</v>
      </c>
      <c r="I449" t="s">
        <v>729</v>
      </c>
      <c r="J449" t="s">
        <v>730</v>
      </c>
      <c r="K449" t="s">
        <v>731</v>
      </c>
      <c r="L449">
        <v>1348</v>
      </c>
      <c r="N449">
        <v>1009</v>
      </c>
      <c r="O449" t="s">
        <v>30</v>
      </c>
      <c r="P449" t="s">
        <v>30</v>
      </c>
      <c r="Q449">
        <v>1000</v>
      </c>
      <c r="W449">
        <v>0</v>
      </c>
      <c r="X449">
        <v>-1262442712</v>
      </c>
      <c r="Y449">
        <v>3.4099999999999998E-2</v>
      </c>
      <c r="AA449">
        <v>55935.05</v>
      </c>
      <c r="AB449">
        <v>0</v>
      </c>
      <c r="AC449">
        <v>0</v>
      </c>
      <c r="AD449">
        <v>0</v>
      </c>
      <c r="AE449">
        <v>11300.01</v>
      </c>
      <c r="AF449">
        <v>0</v>
      </c>
      <c r="AG449">
        <v>0</v>
      </c>
      <c r="AH449">
        <v>0</v>
      </c>
      <c r="AI449">
        <v>4.95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3</v>
      </c>
      <c r="AT449">
        <v>3.4099999999999998E-2</v>
      </c>
      <c r="AU449" t="s">
        <v>3</v>
      </c>
      <c r="AV449">
        <v>0</v>
      </c>
      <c r="AW449">
        <v>2</v>
      </c>
      <c r="AX449">
        <v>35867228</v>
      </c>
      <c r="AY449">
        <v>1</v>
      </c>
      <c r="AZ449">
        <v>0</v>
      </c>
      <c r="BA449">
        <v>433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Y449*Source!I397</f>
        <v>1.5174499999999999E-2</v>
      </c>
      <c r="CY449">
        <f>AA449</f>
        <v>55935.05</v>
      </c>
      <c r="CZ449">
        <f>AE449</f>
        <v>11300.01</v>
      </c>
      <c r="DA449">
        <f>AI449</f>
        <v>4.95</v>
      </c>
      <c r="DB449">
        <f t="shared" ref="DB449:DB472" si="64">ROUND(ROUND(AT449*CZ449,2),2)</f>
        <v>385.33</v>
      </c>
      <c r="DC449">
        <f t="shared" ref="DC449:DC472" si="65">ROUND(ROUND(AT449*AG449,2),2)</f>
        <v>0</v>
      </c>
    </row>
    <row r="450" spans="1:107">
      <c r="A450">
        <f>ROW(Source!A397)</f>
        <v>397</v>
      </c>
      <c r="B450">
        <v>35863109</v>
      </c>
      <c r="C450">
        <v>35867216</v>
      </c>
      <c r="D450">
        <v>29107800</v>
      </c>
      <c r="E450">
        <v>1</v>
      </c>
      <c r="F450">
        <v>1</v>
      </c>
      <c r="G450">
        <v>1</v>
      </c>
      <c r="H450">
        <v>3</v>
      </c>
      <c r="I450" t="s">
        <v>592</v>
      </c>
      <c r="J450" t="s">
        <v>593</v>
      </c>
      <c r="K450" t="s">
        <v>594</v>
      </c>
      <c r="L450">
        <v>1346</v>
      </c>
      <c r="N450">
        <v>1009</v>
      </c>
      <c r="O450" t="s">
        <v>160</v>
      </c>
      <c r="P450" t="s">
        <v>160</v>
      </c>
      <c r="Q450">
        <v>1</v>
      </c>
      <c r="W450">
        <v>0</v>
      </c>
      <c r="X450">
        <v>-1570619850</v>
      </c>
      <c r="Y450">
        <v>0.01</v>
      </c>
      <c r="AA450">
        <v>46.61</v>
      </c>
      <c r="AB450">
        <v>0</v>
      </c>
      <c r="AC450">
        <v>0</v>
      </c>
      <c r="AD450">
        <v>0</v>
      </c>
      <c r="AE450">
        <v>1.81</v>
      </c>
      <c r="AF450">
        <v>0</v>
      </c>
      <c r="AG450">
        <v>0</v>
      </c>
      <c r="AH450">
        <v>0</v>
      </c>
      <c r="AI450">
        <v>25.75</v>
      </c>
      <c r="AJ450">
        <v>1</v>
      </c>
      <c r="AK450">
        <v>1</v>
      </c>
      <c r="AL450">
        <v>1</v>
      </c>
      <c r="AN450">
        <v>0</v>
      </c>
      <c r="AO450">
        <v>1</v>
      </c>
      <c r="AP450">
        <v>0</v>
      </c>
      <c r="AQ450">
        <v>0</v>
      </c>
      <c r="AR450">
        <v>0</v>
      </c>
      <c r="AS450" t="s">
        <v>3</v>
      </c>
      <c r="AT450">
        <v>0.01</v>
      </c>
      <c r="AU450" t="s">
        <v>3</v>
      </c>
      <c r="AV450">
        <v>0</v>
      </c>
      <c r="AW450">
        <v>2</v>
      </c>
      <c r="AX450">
        <v>35867229</v>
      </c>
      <c r="AY450">
        <v>1</v>
      </c>
      <c r="AZ450">
        <v>0</v>
      </c>
      <c r="BA450">
        <v>434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Y450*Source!I397</f>
        <v>4.45E-3</v>
      </c>
      <c r="CY450">
        <f>AA450</f>
        <v>46.61</v>
      </c>
      <c r="CZ450">
        <f>AE450</f>
        <v>1.81</v>
      </c>
      <c r="DA450">
        <f>AI450</f>
        <v>25.75</v>
      </c>
      <c r="DB450">
        <f t="shared" si="64"/>
        <v>0.02</v>
      </c>
      <c r="DC450">
        <f t="shared" si="65"/>
        <v>0</v>
      </c>
    </row>
    <row r="451" spans="1:107">
      <c r="A451">
        <f>ROW(Source!A397)</f>
        <v>397</v>
      </c>
      <c r="B451">
        <v>35863109</v>
      </c>
      <c r="C451">
        <v>35867216</v>
      </c>
      <c r="D451">
        <v>29109603</v>
      </c>
      <c r="E451">
        <v>1</v>
      </c>
      <c r="F451">
        <v>1</v>
      </c>
      <c r="G451">
        <v>1</v>
      </c>
      <c r="H451">
        <v>3</v>
      </c>
      <c r="I451" t="s">
        <v>732</v>
      </c>
      <c r="J451" t="s">
        <v>733</v>
      </c>
      <c r="K451" t="s">
        <v>734</v>
      </c>
      <c r="L451">
        <v>1327</v>
      </c>
      <c r="N451">
        <v>1005</v>
      </c>
      <c r="O451" t="s">
        <v>155</v>
      </c>
      <c r="P451" t="s">
        <v>155</v>
      </c>
      <c r="Q451">
        <v>1</v>
      </c>
      <c r="W451">
        <v>0</v>
      </c>
      <c r="X451">
        <v>1399429038</v>
      </c>
      <c r="Y451">
        <v>112</v>
      </c>
      <c r="AA451">
        <v>54.06</v>
      </c>
      <c r="AB451">
        <v>0</v>
      </c>
      <c r="AC451">
        <v>0</v>
      </c>
      <c r="AD451">
        <v>0</v>
      </c>
      <c r="AE451">
        <v>55.16</v>
      </c>
      <c r="AF451">
        <v>0</v>
      </c>
      <c r="AG451">
        <v>0</v>
      </c>
      <c r="AH451">
        <v>0</v>
      </c>
      <c r="AI451">
        <v>0.98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3</v>
      </c>
      <c r="AT451">
        <v>112</v>
      </c>
      <c r="AU451" t="s">
        <v>3</v>
      </c>
      <c r="AV451">
        <v>0</v>
      </c>
      <c r="AW451">
        <v>2</v>
      </c>
      <c r="AX451">
        <v>35867230</v>
      </c>
      <c r="AY451">
        <v>1</v>
      </c>
      <c r="AZ451">
        <v>0</v>
      </c>
      <c r="BA451">
        <v>435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Y451*Source!I397</f>
        <v>49.84</v>
      </c>
      <c r="CY451">
        <f>AA451</f>
        <v>54.06</v>
      </c>
      <c r="CZ451">
        <f>AE451</f>
        <v>55.16</v>
      </c>
      <c r="DA451">
        <f>AI451</f>
        <v>0.98</v>
      </c>
      <c r="DB451">
        <f t="shared" si="64"/>
        <v>6177.92</v>
      </c>
      <c r="DC451">
        <f t="shared" si="65"/>
        <v>0</v>
      </c>
    </row>
    <row r="452" spans="1:107">
      <c r="A452">
        <f>ROW(Source!A398)</f>
        <v>398</v>
      </c>
      <c r="B452">
        <v>35863109</v>
      </c>
      <c r="C452">
        <v>35867231</v>
      </c>
      <c r="D452">
        <v>29364679</v>
      </c>
      <c r="E452">
        <v>1</v>
      </c>
      <c r="F452">
        <v>1</v>
      </c>
      <c r="G452">
        <v>1</v>
      </c>
      <c r="H452">
        <v>1</v>
      </c>
      <c r="I452" t="s">
        <v>735</v>
      </c>
      <c r="J452" t="s">
        <v>3</v>
      </c>
      <c r="K452" t="s">
        <v>736</v>
      </c>
      <c r="L452">
        <v>1369</v>
      </c>
      <c r="N452">
        <v>1013</v>
      </c>
      <c r="O452" t="s">
        <v>561</v>
      </c>
      <c r="P452" t="s">
        <v>561</v>
      </c>
      <c r="Q452">
        <v>1</v>
      </c>
      <c r="W452">
        <v>0</v>
      </c>
      <c r="X452">
        <v>931378261</v>
      </c>
      <c r="Y452">
        <v>30.48</v>
      </c>
      <c r="AA452">
        <v>0</v>
      </c>
      <c r="AB452">
        <v>0</v>
      </c>
      <c r="AC452">
        <v>0</v>
      </c>
      <c r="AD452">
        <v>316.85000000000002</v>
      </c>
      <c r="AE452">
        <v>0</v>
      </c>
      <c r="AF452">
        <v>0</v>
      </c>
      <c r="AG452">
        <v>0</v>
      </c>
      <c r="AH452">
        <v>316.85000000000002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3</v>
      </c>
      <c r="AT452">
        <v>30.48</v>
      </c>
      <c r="AU452" t="s">
        <v>3</v>
      </c>
      <c r="AV452">
        <v>1</v>
      </c>
      <c r="AW452">
        <v>2</v>
      </c>
      <c r="AX452">
        <v>35867244</v>
      </c>
      <c r="AY452">
        <v>2</v>
      </c>
      <c r="AZ452">
        <v>131072</v>
      </c>
      <c r="BA452">
        <v>436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Y452*Source!I398</f>
        <v>0.91439999999999999</v>
      </c>
      <c r="CY452">
        <f>AD452</f>
        <v>316.85000000000002</v>
      </c>
      <c r="CZ452">
        <f>AH452</f>
        <v>316.85000000000002</v>
      </c>
      <c r="DA452">
        <f>AL452</f>
        <v>1</v>
      </c>
      <c r="DB452">
        <f t="shared" si="64"/>
        <v>9657.59</v>
      </c>
      <c r="DC452">
        <f t="shared" si="65"/>
        <v>0</v>
      </c>
    </row>
    <row r="453" spans="1:107">
      <c r="A453">
        <f>ROW(Source!A398)</f>
        <v>398</v>
      </c>
      <c r="B453">
        <v>35863109</v>
      </c>
      <c r="C453">
        <v>35867231</v>
      </c>
      <c r="D453">
        <v>121548</v>
      </c>
      <c r="E453">
        <v>1</v>
      </c>
      <c r="F453">
        <v>1</v>
      </c>
      <c r="G453">
        <v>1</v>
      </c>
      <c r="H453">
        <v>1</v>
      </c>
      <c r="I453" t="s">
        <v>35</v>
      </c>
      <c r="J453" t="s">
        <v>3</v>
      </c>
      <c r="K453" t="s">
        <v>562</v>
      </c>
      <c r="L453">
        <v>608254</v>
      </c>
      <c r="N453">
        <v>1013</v>
      </c>
      <c r="O453" t="s">
        <v>563</v>
      </c>
      <c r="P453" t="s">
        <v>563</v>
      </c>
      <c r="Q453">
        <v>1</v>
      </c>
      <c r="W453">
        <v>0</v>
      </c>
      <c r="X453">
        <v>-185737400</v>
      </c>
      <c r="Y453">
        <v>0.03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1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3</v>
      </c>
      <c r="AT453">
        <v>0.03</v>
      </c>
      <c r="AU453" t="s">
        <v>3</v>
      </c>
      <c r="AV453">
        <v>2</v>
      </c>
      <c r="AW453">
        <v>2</v>
      </c>
      <c r="AX453">
        <v>35867245</v>
      </c>
      <c r="AY453">
        <v>1</v>
      </c>
      <c r="AZ453">
        <v>0</v>
      </c>
      <c r="BA453">
        <v>437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Y453*Source!I398</f>
        <v>8.9999999999999998E-4</v>
      </c>
      <c r="CY453">
        <f>AD453</f>
        <v>0</v>
      </c>
      <c r="CZ453">
        <f>AH453</f>
        <v>0</v>
      </c>
      <c r="DA453">
        <f>AL453</f>
        <v>1</v>
      </c>
      <c r="DB453">
        <f t="shared" si="64"/>
        <v>0</v>
      </c>
      <c r="DC453">
        <f t="shared" si="65"/>
        <v>0</v>
      </c>
    </row>
    <row r="454" spans="1:107">
      <c r="A454">
        <f>ROW(Source!A398)</f>
        <v>398</v>
      </c>
      <c r="B454">
        <v>35863109</v>
      </c>
      <c r="C454">
        <v>35867231</v>
      </c>
      <c r="D454">
        <v>29172362</v>
      </c>
      <c r="E454">
        <v>1</v>
      </c>
      <c r="F454">
        <v>1</v>
      </c>
      <c r="G454">
        <v>1</v>
      </c>
      <c r="H454">
        <v>2</v>
      </c>
      <c r="I454" t="s">
        <v>737</v>
      </c>
      <c r="J454" t="s">
        <v>738</v>
      </c>
      <c r="K454" t="s">
        <v>739</v>
      </c>
      <c r="L454">
        <v>1368</v>
      </c>
      <c r="N454">
        <v>1011</v>
      </c>
      <c r="O454" t="s">
        <v>567</v>
      </c>
      <c r="P454" t="s">
        <v>567</v>
      </c>
      <c r="Q454">
        <v>1</v>
      </c>
      <c r="W454">
        <v>0</v>
      </c>
      <c r="X454">
        <v>2071614860</v>
      </c>
      <c r="Y454">
        <v>0.03</v>
      </c>
      <c r="AA454">
        <v>0</v>
      </c>
      <c r="AB454">
        <v>1113.56</v>
      </c>
      <c r="AC454">
        <v>446.18</v>
      </c>
      <c r="AD454">
        <v>0</v>
      </c>
      <c r="AE454">
        <v>0</v>
      </c>
      <c r="AF454">
        <v>134.65</v>
      </c>
      <c r="AG454">
        <v>13.5</v>
      </c>
      <c r="AH454">
        <v>0</v>
      </c>
      <c r="AI454">
        <v>1</v>
      </c>
      <c r="AJ454">
        <v>8.27</v>
      </c>
      <c r="AK454">
        <v>33.049999999999997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0.03</v>
      </c>
      <c r="AU454" t="s">
        <v>3</v>
      </c>
      <c r="AV454">
        <v>0</v>
      </c>
      <c r="AW454">
        <v>2</v>
      </c>
      <c r="AX454">
        <v>35867246</v>
      </c>
      <c r="AY454">
        <v>1</v>
      </c>
      <c r="AZ454">
        <v>0</v>
      </c>
      <c r="BA454">
        <v>438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Y454*Source!I398</f>
        <v>8.9999999999999998E-4</v>
      </c>
      <c r="CY454">
        <f>AB454</f>
        <v>1113.56</v>
      </c>
      <c r="CZ454">
        <f>AF454</f>
        <v>134.65</v>
      </c>
      <c r="DA454">
        <f>AJ454</f>
        <v>8.27</v>
      </c>
      <c r="DB454">
        <f t="shared" si="64"/>
        <v>4.04</v>
      </c>
      <c r="DC454">
        <f t="shared" si="65"/>
        <v>0.41</v>
      </c>
    </row>
    <row r="455" spans="1:107">
      <c r="A455">
        <f>ROW(Source!A398)</f>
        <v>398</v>
      </c>
      <c r="B455">
        <v>35863109</v>
      </c>
      <c r="C455">
        <v>35867231</v>
      </c>
      <c r="D455">
        <v>29174913</v>
      </c>
      <c r="E455">
        <v>1</v>
      </c>
      <c r="F455">
        <v>1</v>
      </c>
      <c r="G455">
        <v>1</v>
      </c>
      <c r="H455">
        <v>2</v>
      </c>
      <c r="I455" t="s">
        <v>578</v>
      </c>
      <c r="J455" t="s">
        <v>579</v>
      </c>
      <c r="K455" t="s">
        <v>580</v>
      </c>
      <c r="L455">
        <v>1368</v>
      </c>
      <c r="N455">
        <v>1011</v>
      </c>
      <c r="O455" t="s">
        <v>567</v>
      </c>
      <c r="P455" t="s">
        <v>567</v>
      </c>
      <c r="Q455">
        <v>1</v>
      </c>
      <c r="W455">
        <v>0</v>
      </c>
      <c r="X455">
        <v>458544584</v>
      </c>
      <c r="Y455">
        <v>0.02</v>
      </c>
      <c r="AA455">
        <v>0</v>
      </c>
      <c r="AB455">
        <v>932.72</v>
      </c>
      <c r="AC455">
        <v>383.38</v>
      </c>
      <c r="AD455">
        <v>0</v>
      </c>
      <c r="AE455">
        <v>0</v>
      </c>
      <c r="AF455">
        <v>87.17</v>
      </c>
      <c r="AG455">
        <v>11.6</v>
      </c>
      <c r="AH455">
        <v>0</v>
      </c>
      <c r="AI455">
        <v>1</v>
      </c>
      <c r="AJ455">
        <v>10.7</v>
      </c>
      <c r="AK455">
        <v>33.049999999999997</v>
      </c>
      <c r="AL455">
        <v>1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3</v>
      </c>
      <c r="AT455">
        <v>0.02</v>
      </c>
      <c r="AU455" t="s">
        <v>3</v>
      </c>
      <c r="AV455">
        <v>0</v>
      </c>
      <c r="AW455">
        <v>2</v>
      </c>
      <c r="AX455">
        <v>35867247</v>
      </c>
      <c r="AY455">
        <v>1</v>
      </c>
      <c r="AZ455">
        <v>0</v>
      </c>
      <c r="BA455">
        <v>439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Y455*Source!I398</f>
        <v>5.9999999999999995E-4</v>
      </c>
      <c r="CY455">
        <f>AB455</f>
        <v>932.72</v>
      </c>
      <c r="CZ455">
        <f>AF455</f>
        <v>87.17</v>
      </c>
      <c r="DA455">
        <f>AJ455</f>
        <v>10.7</v>
      </c>
      <c r="DB455">
        <f t="shared" si="64"/>
        <v>1.74</v>
      </c>
      <c r="DC455">
        <f t="shared" si="65"/>
        <v>0.23</v>
      </c>
    </row>
    <row r="456" spans="1:107">
      <c r="A456">
        <f>ROW(Source!A398)</f>
        <v>398</v>
      </c>
      <c r="B456">
        <v>35863109</v>
      </c>
      <c r="C456">
        <v>35867231</v>
      </c>
      <c r="D456">
        <v>29114246</v>
      </c>
      <c r="E456">
        <v>1</v>
      </c>
      <c r="F456">
        <v>1</v>
      </c>
      <c r="G456">
        <v>1</v>
      </c>
      <c r="H456">
        <v>3</v>
      </c>
      <c r="I456" t="s">
        <v>740</v>
      </c>
      <c r="J456" t="s">
        <v>741</v>
      </c>
      <c r="K456" t="s">
        <v>742</v>
      </c>
      <c r="L456">
        <v>1346</v>
      </c>
      <c r="N456">
        <v>1009</v>
      </c>
      <c r="O456" t="s">
        <v>160</v>
      </c>
      <c r="P456" t="s">
        <v>160</v>
      </c>
      <c r="Q456">
        <v>1</v>
      </c>
      <c r="W456">
        <v>0</v>
      </c>
      <c r="X456">
        <v>-421273247</v>
      </c>
      <c r="Y456">
        <v>1.5</v>
      </c>
      <c r="AA456">
        <v>83.08</v>
      </c>
      <c r="AB456">
        <v>0</v>
      </c>
      <c r="AC456">
        <v>0</v>
      </c>
      <c r="AD456">
        <v>0</v>
      </c>
      <c r="AE456">
        <v>9.0399999999999991</v>
      </c>
      <c r="AF456">
        <v>0</v>
      </c>
      <c r="AG456">
        <v>0</v>
      </c>
      <c r="AH456">
        <v>0</v>
      </c>
      <c r="AI456">
        <v>9.19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1.5</v>
      </c>
      <c r="AU456" t="s">
        <v>3</v>
      </c>
      <c r="AV456">
        <v>0</v>
      </c>
      <c r="AW456">
        <v>2</v>
      </c>
      <c r="AX456">
        <v>35867248</v>
      </c>
      <c r="AY456">
        <v>1</v>
      </c>
      <c r="AZ456">
        <v>0</v>
      </c>
      <c r="BA456">
        <v>440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Y456*Source!I398</f>
        <v>4.4999999999999998E-2</v>
      </c>
      <c r="CY456">
        <f t="shared" ref="CY456:CY463" si="66">AA456</f>
        <v>83.08</v>
      </c>
      <c r="CZ456">
        <f t="shared" ref="CZ456:CZ463" si="67">AE456</f>
        <v>9.0399999999999991</v>
      </c>
      <c r="DA456">
        <f t="shared" ref="DA456:DA463" si="68">AI456</f>
        <v>9.19</v>
      </c>
      <c r="DB456">
        <f t="shared" si="64"/>
        <v>13.56</v>
      </c>
      <c r="DC456">
        <f t="shared" si="65"/>
        <v>0</v>
      </c>
    </row>
    <row r="457" spans="1:107">
      <c r="A457">
        <f>ROW(Source!A398)</f>
        <v>398</v>
      </c>
      <c r="B457">
        <v>35863109</v>
      </c>
      <c r="C457">
        <v>35867231</v>
      </c>
      <c r="D457">
        <v>29110838</v>
      </c>
      <c r="E457">
        <v>1</v>
      </c>
      <c r="F457">
        <v>1</v>
      </c>
      <c r="G457">
        <v>1</v>
      </c>
      <c r="H457">
        <v>3</v>
      </c>
      <c r="I457" t="s">
        <v>743</v>
      </c>
      <c r="J457" t="s">
        <v>744</v>
      </c>
      <c r="K457" t="s">
        <v>745</v>
      </c>
      <c r="L457">
        <v>1346</v>
      </c>
      <c r="N457">
        <v>1009</v>
      </c>
      <c r="O457" t="s">
        <v>160</v>
      </c>
      <c r="P457" t="s">
        <v>160</v>
      </c>
      <c r="Q457">
        <v>1</v>
      </c>
      <c r="W457">
        <v>0</v>
      </c>
      <c r="X457">
        <v>-667794164</v>
      </c>
      <c r="Y457">
        <v>0.42</v>
      </c>
      <c r="AA457">
        <v>100.04</v>
      </c>
      <c r="AB457">
        <v>0</v>
      </c>
      <c r="AC457">
        <v>0</v>
      </c>
      <c r="AD457">
        <v>0</v>
      </c>
      <c r="AE457">
        <v>30.5</v>
      </c>
      <c r="AF457">
        <v>0</v>
      </c>
      <c r="AG457">
        <v>0</v>
      </c>
      <c r="AH457">
        <v>0</v>
      </c>
      <c r="AI457">
        <v>3.28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0.42</v>
      </c>
      <c r="AU457" t="s">
        <v>3</v>
      </c>
      <c r="AV457">
        <v>0</v>
      </c>
      <c r="AW457">
        <v>2</v>
      </c>
      <c r="AX457">
        <v>35867249</v>
      </c>
      <c r="AY457">
        <v>1</v>
      </c>
      <c r="AZ457">
        <v>0</v>
      </c>
      <c r="BA457">
        <v>441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Y457*Source!I398</f>
        <v>1.2599999999999998E-2</v>
      </c>
      <c r="CY457">
        <f t="shared" si="66"/>
        <v>100.04</v>
      </c>
      <c r="CZ457">
        <f t="shared" si="67"/>
        <v>30.5</v>
      </c>
      <c r="DA457">
        <f t="shared" si="68"/>
        <v>3.28</v>
      </c>
      <c r="DB457">
        <f t="shared" si="64"/>
        <v>12.81</v>
      </c>
      <c r="DC457">
        <f t="shared" si="65"/>
        <v>0</v>
      </c>
    </row>
    <row r="458" spans="1:107">
      <c r="A458">
        <f>ROW(Source!A398)</f>
        <v>398</v>
      </c>
      <c r="B458">
        <v>35863109</v>
      </c>
      <c r="C458">
        <v>35867231</v>
      </c>
      <c r="D458">
        <v>29149204</v>
      </c>
      <c r="E458">
        <v>1</v>
      </c>
      <c r="F458">
        <v>1</v>
      </c>
      <c r="G458">
        <v>1</v>
      </c>
      <c r="H458">
        <v>3</v>
      </c>
      <c r="I458" t="s">
        <v>746</v>
      </c>
      <c r="J458" t="s">
        <v>747</v>
      </c>
      <c r="K458" t="s">
        <v>748</v>
      </c>
      <c r="L458">
        <v>1348</v>
      </c>
      <c r="N458">
        <v>1009</v>
      </c>
      <c r="O458" t="s">
        <v>30</v>
      </c>
      <c r="P458" t="s">
        <v>30</v>
      </c>
      <c r="Q458">
        <v>1000</v>
      </c>
      <c r="W458">
        <v>0</v>
      </c>
      <c r="X458">
        <v>-1132764130</v>
      </c>
      <c r="Y458">
        <v>3.15E-3</v>
      </c>
      <c r="AA458">
        <v>4978.46</v>
      </c>
      <c r="AB458">
        <v>0</v>
      </c>
      <c r="AC458">
        <v>0</v>
      </c>
      <c r="AD458">
        <v>0</v>
      </c>
      <c r="AE458">
        <v>729.98</v>
      </c>
      <c r="AF458">
        <v>0</v>
      </c>
      <c r="AG458">
        <v>0</v>
      </c>
      <c r="AH458">
        <v>0</v>
      </c>
      <c r="AI458">
        <v>6.82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3</v>
      </c>
      <c r="AT458">
        <v>3.15E-3</v>
      </c>
      <c r="AU458" t="s">
        <v>3</v>
      </c>
      <c r="AV458">
        <v>0</v>
      </c>
      <c r="AW458">
        <v>2</v>
      </c>
      <c r="AX458">
        <v>35867250</v>
      </c>
      <c r="AY458">
        <v>1</v>
      </c>
      <c r="AZ458">
        <v>0</v>
      </c>
      <c r="BA458">
        <v>442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Y458*Source!I398</f>
        <v>9.4499999999999993E-5</v>
      </c>
      <c r="CY458">
        <f t="shared" si="66"/>
        <v>4978.46</v>
      </c>
      <c r="CZ458">
        <f t="shared" si="67"/>
        <v>729.98</v>
      </c>
      <c r="DA458">
        <f t="shared" si="68"/>
        <v>6.82</v>
      </c>
      <c r="DB458">
        <f t="shared" si="64"/>
        <v>2.2999999999999998</v>
      </c>
      <c r="DC458">
        <f t="shared" si="65"/>
        <v>0</v>
      </c>
    </row>
    <row r="459" spans="1:107">
      <c r="A459">
        <f>ROW(Source!A398)</f>
        <v>398</v>
      </c>
      <c r="B459">
        <v>35863109</v>
      </c>
      <c r="C459">
        <v>35867231</v>
      </c>
      <c r="D459">
        <v>29156251</v>
      </c>
      <c r="E459">
        <v>1</v>
      </c>
      <c r="F459">
        <v>1</v>
      </c>
      <c r="G459">
        <v>1</v>
      </c>
      <c r="H459">
        <v>3</v>
      </c>
      <c r="I459" t="s">
        <v>235</v>
      </c>
      <c r="J459" t="s">
        <v>238</v>
      </c>
      <c r="K459" t="s">
        <v>236</v>
      </c>
      <c r="L459">
        <v>1354</v>
      </c>
      <c r="N459">
        <v>1010</v>
      </c>
      <c r="O459" t="s">
        <v>237</v>
      </c>
      <c r="P459" t="s">
        <v>237</v>
      </c>
      <c r="Q459">
        <v>1</v>
      </c>
      <c r="W459">
        <v>0</v>
      </c>
      <c r="X459">
        <v>-652224790</v>
      </c>
      <c r="Y459">
        <v>66.666667000000004</v>
      </c>
      <c r="AA459">
        <v>52.5</v>
      </c>
      <c r="AB459">
        <v>0</v>
      </c>
      <c r="AC459">
        <v>0</v>
      </c>
      <c r="AD459">
        <v>0</v>
      </c>
      <c r="AE459">
        <v>7.62</v>
      </c>
      <c r="AF459">
        <v>0</v>
      </c>
      <c r="AG459">
        <v>0</v>
      </c>
      <c r="AH459">
        <v>0</v>
      </c>
      <c r="AI459">
        <v>6.89</v>
      </c>
      <c r="AJ459">
        <v>1</v>
      </c>
      <c r="AK459">
        <v>1</v>
      </c>
      <c r="AL459">
        <v>1</v>
      </c>
      <c r="AN459">
        <v>0</v>
      </c>
      <c r="AO459">
        <v>0</v>
      </c>
      <c r="AP459">
        <v>0</v>
      </c>
      <c r="AQ459">
        <v>0</v>
      </c>
      <c r="AR459">
        <v>0</v>
      </c>
      <c r="AS459" t="s">
        <v>3</v>
      </c>
      <c r="AT459">
        <v>66.666667000000004</v>
      </c>
      <c r="AU459" t="s">
        <v>3</v>
      </c>
      <c r="AV459">
        <v>0</v>
      </c>
      <c r="AW459">
        <v>1</v>
      </c>
      <c r="AX459">
        <v>-1</v>
      </c>
      <c r="AY459">
        <v>0</v>
      </c>
      <c r="AZ459">
        <v>0</v>
      </c>
      <c r="BA459" t="s">
        <v>3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Y459*Source!I398</f>
        <v>2.0000000099999999</v>
      </c>
      <c r="CY459">
        <f t="shared" si="66"/>
        <v>52.5</v>
      </c>
      <c r="CZ459">
        <f t="shared" si="67"/>
        <v>7.62</v>
      </c>
      <c r="DA459">
        <f t="shared" si="68"/>
        <v>6.89</v>
      </c>
      <c r="DB459">
        <f t="shared" si="64"/>
        <v>508</v>
      </c>
      <c r="DC459">
        <f t="shared" si="65"/>
        <v>0</v>
      </c>
    </row>
    <row r="460" spans="1:107">
      <c r="A460">
        <f>ROW(Source!A398)</f>
        <v>398</v>
      </c>
      <c r="B460">
        <v>35863109</v>
      </c>
      <c r="C460">
        <v>35867231</v>
      </c>
      <c r="D460">
        <v>29156254</v>
      </c>
      <c r="E460">
        <v>1</v>
      </c>
      <c r="F460">
        <v>1</v>
      </c>
      <c r="G460">
        <v>1</v>
      </c>
      <c r="H460">
        <v>3</v>
      </c>
      <c r="I460" t="s">
        <v>240</v>
      </c>
      <c r="J460" t="s">
        <v>242</v>
      </c>
      <c r="K460" t="s">
        <v>241</v>
      </c>
      <c r="L460">
        <v>1354</v>
      </c>
      <c r="N460">
        <v>1010</v>
      </c>
      <c r="O460" t="s">
        <v>237</v>
      </c>
      <c r="P460" t="s">
        <v>237</v>
      </c>
      <c r="Q460">
        <v>1</v>
      </c>
      <c r="W460">
        <v>0</v>
      </c>
      <c r="X460">
        <v>-1484870884</v>
      </c>
      <c r="Y460">
        <v>33.333333000000003</v>
      </c>
      <c r="AA460">
        <v>76.59</v>
      </c>
      <c r="AB460">
        <v>0</v>
      </c>
      <c r="AC460">
        <v>0</v>
      </c>
      <c r="AD460">
        <v>0</v>
      </c>
      <c r="AE460">
        <v>9.01</v>
      </c>
      <c r="AF460">
        <v>0</v>
      </c>
      <c r="AG460">
        <v>0</v>
      </c>
      <c r="AH460">
        <v>0</v>
      </c>
      <c r="AI460">
        <v>8.5</v>
      </c>
      <c r="AJ460">
        <v>1</v>
      </c>
      <c r="AK460">
        <v>1</v>
      </c>
      <c r="AL460">
        <v>1</v>
      </c>
      <c r="AN460">
        <v>0</v>
      </c>
      <c r="AO460">
        <v>0</v>
      </c>
      <c r="AP460">
        <v>0</v>
      </c>
      <c r="AQ460">
        <v>0</v>
      </c>
      <c r="AR460">
        <v>0</v>
      </c>
      <c r="AS460" t="s">
        <v>3</v>
      </c>
      <c r="AT460">
        <v>33.333333000000003</v>
      </c>
      <c r="AU460" t="s">
        <v>3</v>
      </c>
      <c r="AV460">
        <v>0</v>
      </c>
      <c r="AW460">
        <v>1</v>
      </c>
      <c r="AX460">
        <v>-1</v>
      </c>
      <c r="AY460">
        <v>0</v>
      </c>
      <c r="AZ460">
        <v>0</v>
      </c>
      <c r="BA460" t="s">
        <v>3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Y460*Source!I398</f>
        <v>0.99999999000000006</v>
      </c>
      <c r="CY460">
        <f t="shared" si="66"/>
        <v>76.59</v>
      </c>
      <c r="CZ460">
        <f t="shared" si="67"/>
        <v>9.01</v>
      </c>
      <c r="DA460">
        <f t="shared" si="68"/>
        <v>8.5</v>
      </c>
      <c r="DB460">
        <f t="shared" si="64"/>
        <v>300.33</v>
      </c>
      <c r="DC460">
        <f t="shared" si="65"/>
        <v>0</v>
      </c>
    </row>
    <row r="461" spans="1:107">
      <c r="A461">
        <f>ROW(Source!A398)</f>
        <v>398</v>
      </c>
      <c r="B461">
        <v>35863109</v>
      </c>
      <c r="C461">
        <v>35867231</v>
      </c>
      <c r="D461">
        <v>29156142</v>
      </c>
      <c r="E461">
        <v>1</v>
      </c>
      <c r="F461">
        <v>1</v>
      </c>
      <c r="G461">
        <v>1</v>
      </c>
      <c r="H461">
        <v>3</v>
      </c>
      <c r="I461" t="s">
        <v>230</v>
      </c>
      <c r="J461" t="s">
        <v>233</v>
      </c>
      <c r="K461" t="s">
        <v>231</v>
      </c>
      <c r="L461">
        <v>1356</v>
      </c>
      <c r="N461">
        <v>1010</v>
      </c>
      <c r="O461" t="s">
        <v>232</v>
      </c>
      <c r="P461" t="s">
        <v>232</v>
      </c>
      <c r="Q461">
        <v>1000</v>
      </c>
      <c r="W461">
        <v>0</v>
      </c>
      <c r="X461">
        <v>-1152774928</v>
      </c>
      <c r="Y461">
        <v>0.1</v>
      </c>
      <c r="AA461">
        <v>5115.96</v>
      </c>
      <c r="AB461">
        <v>0</v>
      </c>
      <c r="AC461">
        <v>0</v>
      </c>
      <c r="AD461">
        <v>0</v>
      </c>
      <c r="AE461">
        <v>1998.42</v>
      </c>
      <c r="AF461">
        <v>0</v>
      </c>
      <c r="AG461">
        <v>0</v>
      </c>
      <c r="AH461">
        <v>0</v>
      </c>
      <c r="AI461">
        <v>2.56</v>
      </c>
      <c r="AJ461">
        <v>1</v>
      </c>
      <c r="AK461">
        <v>1</v>
      </c>
      <c r="AL461">
        <v>1</v>
      </c>
      <c r="AN461">
        <v>0</v>
      </c>
      <c r="AO461">
        <v>0</v>
      </c>
      <c r="AP461">
        <v>0</v>
      </c>
      <c r="AQ461">
        <v>0</v>
      </c>
      <c r="AR461">
        <v>0</v>
      </c>
      <c r="AS461" t="s">
        <v>3</v>
      </c>
      <c r="AT461">
        <v>0.1</v>
      </c>
      <c r="AU461" t="s">
        <v>3</v>
      </c>
      <c r="AV461">
        <v>0</v>
      </c>
      <c r="AW461">
        <v>1</v>
      </c>
      <c r="AX461">
        <v>-1</v>
      </c>
      <c r="AY461">
        <v>0</v>
      </c>
      <c r="AZ461">
        <v>0</v>
      </c>
      <c r="BA461" t="s">
        <v>3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Y461*Source!I398</f>
        <v>3.0000000000000001E-3</v>
      </c>
      <c r="CY461">
        <f t="shared" si="66"/>
        <v>5115.96</v>
      </c>
      <c r="CZ461">
        <f t="shared" si="67"/>
        <v>1998.42</v>
      </c>
      <c r="DA461">
        <f t="shared" si="68"/>
        <v>2.56</v>
      </c>
      <c r="DB461">
        <f t="shared" si="64"/>
        <v>199.84</v>
      </c>
      <c r="DC461">
        <f t="shared" si="65"/>
        <v>0</v>
      </c>
    </row>
    <row r="462" spans="1:107">
      <c r="A462">
        <f>ROW(Source!A398)</f>
        <v>398</v>
      </c>
      <c r="B462">
        <v>35863109</v>
      </c>
      <c r="C462">
        <v>35867231</v>
      </c>
      <c r="D462">
        <v>29170678</v>
      </c>
      <c r="E462">
        <v>1</v>
      </c>
      <c r="F462">
        <v>1</v>
      </c>
      <c r="G462">
        <v>1</v>
      </c>
      <c r="H462">
        <v>3</v>
      </c>
      <c r="I462" t="s">
        <v>749</v>
      </c>
      <c r="J462" t="s">
        <v>750</v>
      </c>
      <c r="K462" t="s">
        <v>751</v>
      </c>
      <c r="L462">
        <v>1354</v>
      </c>
      <c r="N462">
        <v>1010</v>
      </c>
      <c r="O462" t="s">
        <v>237</v>
      </c>
      <c r="P462" t="s">
        <v>237</v>
      </c>
      <c r="Q462">
        <v>1</v>
      </c>
      <c r="W462">
        <v>0</v>
      </c>
      <c r="X462">
        <v>-808655695</v>
      </c>
      <c r="Y462">
        <v>102</v>
      </c>
      <c r="AA462">
        <v>0.69</v>
      </c>
      <c r="AB462">
        <v>0</v>
      </c>
      <c r="AC462">
        <v>0</v>
      </c>
      <c r="AD462">
        <v>0</v>
      </c>
      <c r="AE462">
        <v>0.28000000000000003</v>
      </c>
      <c r="AF462">
        <v>0</v>
      </c>
      <c r="AG462">
        <v>0</v>
      </c>
      <c r="AH462">
        <v>0</v>
      </c>
      <c r="AI462">
        <v>2.46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102</v>
      </c>
      <c r="AU462" t="s">
        <v>3</v>
      </c>
      <c r="AV462">
        <v>0</v>
      </c>
      <c r="AW462">
        <v>2</v>
      </c>
      <c r="AX462">
        <v>35867251</v>
      </c>
      <c r="AY462">
        <v>1</v>
      </c>
      <c r="AZ462">
        <v>0</v>
      </c>
      <c r="BA462">
        <v>443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Y462*Source!I398</f>
        <v>3.06</v>
      </c>
      <c r="CY462">
        <f t="shared" si="66"/>
        <v>0.69</v>
      </c>
      <c r="CZ462">
        <f t="shared" si="67"/>
        <v>0.28000000000000003</v>
      </c>
      <c r="DA462">
        <f t="shared" si="68"/>
        <v>2.46</v>
      </c>
      <c r="DB462">
        <f t="shared" si="64"/>
        <v>28.56</v>
      </c>
      <c r="DC462">
        <f t="shared" si="65"/>
        <v>0</v>
      </c>
    </row>
    <row r="463" spans="1:107">
      <c r="A463">
        <f>ROW(Source!A398)</f>
        <v>398</v>
      </c>
      <c r="B463">
        <v>35863109</v>
      </c>
      <c r="C463">
        <v>35867231</v>
      </c>
      <c r="D463">
        <v>29171808</v>
      </c>
      <c r="E463">
        <v>1</v>
      </c>
      <c r="F463">
        <v>1</v>
      </c>
      <c r="G463">
        <v>1</v>
      </c>
      <c r="H463">
        <v>3</v>
      </c>
      <c r="I463" t="s">
        <v>752</v>
      </c>
      <c r="J463" t="s">
        <v>753</v>
      </c>
      <c r="K463" t="s">
        <v>754</v>
      </c>
      <c r="L463">
        <v>1374</v>
      </c>
      <c r="N463">
        <v>1013</v>
      </c>
      <c r="O463" t="s">
        <v>755</v>
      </c>
      <c r="P463" t="s">
        <v>755</v>
      </c>
      <c r="Q463">
        <v>1</v>
      </c>
      <c r="W463">
        <v>0</v>
      </c>
      <c r="X463">
        <v>-915781824</v>
      </c>
      <c r="Y463">
        <v>6.05</v>
      </c>
      <c r="AA463">
        <v>1</v>
      </c>
      <c r="AB463">
        <v>0</v>
      </c>
      <c r="AC463">
        <v>0</v>
      </c>
      <c r="AD463">
        <v>0</v>
      </c>
      <c r="AE463">
        <v>1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6.05</v>
      </c>
      <c r="AU463" t="s">
        <v>3</v>
      </c>
      <c r="AV463">
        <v>0</v>
      </c>
      <c r="AW463">
        <v>2</v>
      </c>
      <c r="AX463">
        <v>35867252</v>
      </c>
      <c r="AY463">
        <v>1</v>
      </c>
      <c r="AZ463">
        <v>0</v>
      </c>
      <c r="BA463">
        <v>444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Y463*Source!I398</f>
        <v>0.18149999999999999</v>
      </c>
      <c r="CY463">
        <f t="shared" si="66"/>
        <v>1</v>
      </c>
      <c r="CZ463">
        <f t="shared" si="67"/>
        <v>1</v>
      </c>
      <c r="DA463">
        <f t="shared" si="68"/>
        <v>1</v>
      </c>
      <c r="DB463">
        <f t="shared" si="64"/>
        <v>6.05</v>
      </c>
      <c r="DC463">
        <f t="shared" si="65"/>
        <v>0</v>
      </c>
    </row>
    <row r="464" spans="1:107">
      <c r="A464">
        <f>ROW(Source!A402)</f>
        <v>402</v>
      </c>
      <c r="B464">
        <v>35863109</v>
      </c>
      <c r="C464">
        <v>35867256</v>
      </c>
      <c r="D464">
        <v>29364679</v>
      </c>
      <c r="E464">
        <v>1</v>
      </c>
      <c r="F464">
        <v>1</v>
      </c>
      <c r="G464">
        <v>1</v>
      </c>
      <c r="H464">
        <v>1</v>
      </c>
      <c r="I464" t="s">
        <v>735</v>
      </c>
      <c r="J464" t="s">
        <v>3</v>
      </c>
      <c r="K464" t="s">
        <v>736</v>
      </c>
      <c r="L464">
        <v>1369</v>
      </c>
      <c r="N464">
        <v>1013</v>
      </c>
      <c r="O464" t="s">
        <v>561</v>
      </c>
      <c r="P464" t="s">
        <v>561</v>
      </c>
      <c r="Q464">
        <v>1</v>
      </c>
      <c r="W464">
        <v>0</v>
      </c>
      <c r="X464">
        <v>931378261</v>
      </c>
      <c r="Y464">
        <v>26.24</v>
      </c>
      <c r="AA464">
        <v>0</v>
      </c>
      <c r="AB464">
        <v>0</v>
      </c>
      <c r="AC464">
        <v>0</v>
      </c>
      <c r="AD464">
        <v>316.85000000000002</v>
      </c>
      <c r="AE464">
        <v>0</v>
      </c>
      <c r="AF464">
        <v>0</v>
      </c>
      <c r="AG464">
        <v>0</v>
      </c>
      <c r="AH464">
        <v>316.85000000000002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26.24</v>
      </c>
      <c r="AU464" t="s">
        <v>3</v>
      </c>
      <c r="AV464">
        <v>1</v>
      </c>
      <c r="AW464">
        <v>2</v>
      </c>
      <c r="AX464">
        <v>35867266</v>
      </c>
      <c r="AY464">
        <v>2</v>
      </c>
      <c r="AZ464">
        <v>131072</v>
      </c>
      <c r="BA464">
        <v>445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Y464*Source!I402</f>
        <v>0.26239999999999997</v>
      </c>
      <c r="CY464">
        <f>AD464</f>
        <v>316.85000000000002</v>
      </c>
      <c r="CZ464">
        <f>AH464</f>
        <v>316.85000000000002</v>
      </c>
      <c r="DA464">
        <f>AL464</f>
        <v>1</v>
      </c>
      <c r="DB464">
        <f t="shared" si="64"/>
        <v>8314.14</v>
      </c>
      <c r="DC464">
        <f t="shared" si="65"/>
        <v>0</v>
      </c>
    </row>
    <row r="465" spans="1:107">
      <c r="A465">
        <f>ROW(Source!A402)</f>
        <v>402</v>
      </c>
      <c r="B465">
        <v>35863109</v>
      </c>
      <c r="C465">
        <v>35867256</v>
      </c>
      <c r="D465">
        <v>121548</v>
      </c>
      <c r="E465">
        <v>1</v>
      </c>
      <c r="F465">
        <v>1</v>
      </c>
      <c r="G465">
        <v>1</v>
      </c>
      <c r="H465">
        <v>1</v>
      </c>
      <c r="I465" t="s">
        <v>35</v>
      </c>
      <c r="J465" t="s">
        <v>3</v>
      </c>
      <c r="K465" t="s">
        <v>562</v>
      </c>
      <c r="L465">
        <v>608254</v>
      </c>
      <c r="N465">
        <v>1013</v>
      </c>
      <c r="O465" t="s">
        <v>563</v>
      </c>
      <c r="P465" t="s">
        <v>563</v>
      </c>
      <c r="Q465">
        <v>1</v>
      </c>
      <c r="W465">
        <v>0</v>
      </c>
      <c r="X465">
        <v>-185737400</v>
      </c>
      <c r="Y465">
        <v>0.03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3</v>
      </c>
      <c r="AT465">
        <v>0.03</v>
      </c>
      <c r="AU465" t="s">
        <v>3</v>
      </c>
      <c r="AV465">
        <v>2</v>
      </c>
      <c r="AW465">
        <v>2</v>
      </c>
      <c r="AX465">
        <v>35867267</v>
      </c>
      <c r="AY465">
        <v>1</v>
      </c>
      <c r="AZ465">
        <v>0</v>
      </c>
      <c r="BA465">
        <v>446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Y465*Source!I402</f>
        <v>2.9999999999999997E-4</v>
      </c>
      <c r="CY465">
        <f>AD465</f>
        <v>0</v>
      </c>
      <c r="CZ465">
        <f>AH465</f>
        <v>0</v>
      </c>
      <c r="DA465">
        <f>AL465</f>
        <v>1</v>
      </c>
      <c r="DB465">
        <f t="shared" si="64"/>
        <v>0</v>
      </c>
      <c r="DC465">
        <f t="shared" si="65"/>
        <v>0</v>
      </c>
    </row>
    <row r="466" spans="1:107">
      <c r="A466">
        <f>ROW(Source!A402)</f>
        <v>402</v>
      </c>
      <c r="B466">
        <v>35863109</v>
      </c>
      <c r="C466">
        <v>35867256</v>
      </c>
      <c r="D466">
        <v>29172362</v>
      </c>
      <c r="E466">
        <v>1</v>
      </c>
      <c r="F466">
        <v>1</v>
      </c>
      <c r="G466">
        <v>1</v>
      </c>
      <c r="H466">
        <v>2</v>
      </c>
      <c r="I466" t="s">
        <v>737</v>
      </c>
      <c r="J466" t="s">
        <v>738</v>
      </c>
      <c r="K466" t="s">
        <v>739</v>
      </c>
      <c r="L466">
        <v>1368</v>
      </c>
      <c r="N466">
        <v>1011</v>
      </c>
      <c r="O466" t="s">
        <v>567</v>
      </c>
      <c r="P466" t="s">
        <v>567</v>
      </c>
      <c r="Q466">
        <v>1</v>
      </c>
      <c r="W466">
        <v>0</v>
      </c>
      <c r="X466">
        <v>2071614860</v>
      </c>
      <c r="Y466">
        <v>0.03</v>
      </c>
      <c r="AA466">
        <v>0</v>
      </c>
      <c r="AB466">
        <v>1113.56</v>
      </c>
      <c r="AC466">
        <v>446.18</v>
      </c>
      <c r="AD466">
        <v>0</v>
      </c>
      <c r="AE466">
        <v>0</v>
      </c>
      <c r="AF466">
        <v>134.65</v>
      </c>
      <c r="AG466">
        <v>13.5</v>
      </c>
      <c r="AH466">
        <v>0</v>
      </c>
      <c r="AI466">
        <v>1</v>
      </c>
      <c r="AJ466">
        <v>8.27</v>
      </c>
      <c r="AK466">
        <v>33.049999999999997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0.03</v>
      </c>
      <c r="AU466" t="s">
        <v>3</v>
      </c>
      <c r="AV466">
        <v>0</v>
      </c>
      <c r="AW466">
        <v>2</v>
      </c>
      <c r="AX466">
        <v>35867268</v>
      </c>
      <c r="AY466">
        <v>1</v>
      </c>
      <c r="AZ466">
        <v>0</v>
      </c>
      <c r="BA466">
        <v>447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Y466*Source!I402</f>
        <v>2.9999999999999997E-4</v>
      </c>
      <c r="CY466">
        <f>AB466</f>
        <v>1113.56</v>
      </c>
      <c r="CZ466">
        <f>AF466</f>
        <v>134.65</v>
      </c>
      <c r="DA466">
        <f>AJ466</f>
        <v>8.27</v>
      </c>
      <c r="DB466">
        <f t="shared" si="64"/>
        <v>4.04</v>
      </c>
      <c r="DC466">
        <f t="shared" si="65"/>
        <v>0.41</v>
      </c>
    </row>
    <row r="467" spans="1:107">
      <c r="A467">
        <f>ROW(Source!A402)</f>
        <v>402</v>
      </c>
      <c r="B467">
        <v>35863109</v>
      </c>
      <c r="C467">
        <v>35867256</v>
      </c>
      <c r="D467">
        <v>29174913</v>
      </c>
      <c r="E467">
        <v>1</v>
      </c>
      <c r="F467">
        <v>1</v>
      </c>
      <c r="G467">
        <v>1</v>
      </c>
      <c r="H467">
        <v>2</v>
      </c>
      <c r="I467" t="s">
        <v>578</v>
      </c>
      <c r="J467" t="s">
        <v>579</v>
      </c>
      <c r="K467" t="s">
        <v>580</v>
      </c>
      <c r="L467">
        <v>1368</v>
      </c>
      <c r="N467">
        <v>1011</v>
      </c>
      <c r="O467" t="s">
        <v>567</v>
      </c>
      <c r="P467" t="s">
        <v>567</v>
      </c>
      <c r="Q467">
        <v>1</v>
      </c>
      <c r="W467">
        <v>0</v>
      </c>
      <c r="X467">
        <v>458544584</v>
      </c>
      <c r="Y467">
        <v>0.02</v>
      </c>
      <c r="AA467">
        <v>0</v>
      </c>
      <c r="AB467">
        <v>932.72</v>
      </c>
      <c r="AC467">
        <v>383.38</v>
      </c>
      <c r="AD467">
        <v>0</v>
      </c>
      <c r="AE467">
        <v>0</v>
      </c>
      <c r="AF467">
        <v>87.17</v>
      </c>
      <c r="AG467">
        <v>11.6</v>
      </c>
      <c r="AH467">
        <v>0</v>
      </c>
      <c r="AI467">
        <v>1</v>
      </c>
      <c r="AJ467">
        <v>10.7</v>
      </c>
      <c r="AK467">
        <v>33.049999999999997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0.02</v>
      </c>
      <c r="AU467" t="s">
        <v>3</v>
      </c>
      <c r="AV467">
        <v>0</v>
      </c>
      <c r="AW467">
        <v>2</v>
      </c>
      <c r="AX467">
        <v>35867269</v>
      </c>
      <c r="AY467">
        <v>1</v>
      </c>
      <c r="AZ467">
        <v>0</v>
      </c>
      <c r="BA467">
        <v>448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Y467*Source!I402</f>
        <v>2.0000000000000001E-4</v>
      </c>
      <c r="CY467">
        <f>AB467</f>
        <v>932.72</v>
      </c>
      <c r="CZ467">
        <f>AF467</f>
        <v>87.17</v>
      </c>
      <c r="DA467">
        <f>AJ467</f>
        <v>10.7</v>
      </c>
      <c r="DB467">
        <f t="shared" si="64"/>
        <v>1.74</v>
      </c>
      <c r="DC467">
        <f t="shared" si="65"/>
        <v>0.23</v>
      </c>
    </row>
    <row r="468" spans="1:107">
      <c r="A468">
        <f>ROW(Source!A402)</f>
        <v>402</v>
      </c>
      <c r="B468">
        <v>35863109</v>
      </c>
      <c r="C468">
        <v>35867256</v>
      </c>
      <c r="D468">
        <v>29149204</v>
      </c>
      <c r="E468">
        <v>1</v>
      </c>
      <c r="F468">
        <v>1</v>
      </c>
      <c r="G468">
        <v>1</v>
      </c>
      <c r="H468">
        <v>3</v>
      </c>
      <c r="I468" t="s">
        <v>746</v>
      </c>
      <c r="J468" t="s">
        <v>747</v>
      </c>
      <c r="K468" t="s">
        <v>748</v>
      </c>
      <c r="L468">
        <v>1348</v>
      </c>
      <c r="N468">
        <v>1009</v>
      </c>
      <c r="O468" t="s">
        <v>30</v>
      </c>
      <c r="P468" t="s">
        <v>30</v>
      </c>
      <c r="Q468">
        <v>1000</v>
      </c>
      <c r="W468">
        <v>0</v>
      </c>
      <c r="X468">
        <v>-1132764130</v>
      </c>
      <c r="Y468">
        <v>3.15E-3</v>
      </c>
      <c r="AA468">
        <v>4978.46</v>
      </c>
      <c r="AB468">
        <v>0</v>
      </c>
      <c r="AC468">
        <v>0</v>
      </c>
      <c r="AD468">
        <v>0</v>
      </c>
      <c r="AE468">
        <v>729.98</v>
      </c>
      <c r="AF468">
        <v>0</v>
      </c>
      <c r="AG468">
        <v>0</v>
      </c>
      <c r="AH468">
        <v>0</v>
      </c>
      <c r="AI468">
        <v>6.82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3</v>
      </c>
      <c r="AT468">
        <v>3.15E-3</v>
      </c>
      <c r="AU468" t="s">
        <v>3</v>
      </c>
      <c r="AV468">
        <v>0</v>
      </c>
      <c r="AW468">
        <v>2</v>
      </c>
      <c r="AX468">
        <v>35867270</v>
      </c>
      <c r="AY468">
        <v>1</v>
      </c>
      <c r="AZ468">
        <v>0</v>
      </c>
      <c r="BA468">
        <v>449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Y468*Source!I402</f>
        <v>3.15E-5</v>
      </c>
      <c r="CY468">
        <f>AA468</f>
        <v>4978.46</v>
      </c>
      <c r="CZ468">
        <f>AE468</f>
        <v>729.98</v>
      </c>
      <c r="DA468">
        <f>AI468</f>
        <v>6.82</v>
      </c>
      <c r="DB468">
        <f t="shared" si="64"/>
        <v>2.2999999999999998</v>
      </c>
      <c r="DC468">
        <f t="shared" si="65"/>
        <v>0</v>
      </c>
    </row>
    <row r="469" spans="1:107">
      <c r="A469">
        <f>ROW(Source!A402)</f>
        <v>402</v>
      </c>
      <c r="B469">
        <v>35863109</v>
      </c>
      <c r="C469">
        <v>35867256</v>
      </c>
      <c r="D469">
        <v>29156142</v>
      </c>
      <c r="E469">
        <v>1</v>
      </c>
      <c r="F469">
        <v>1</v>
      </c>
      <c r="G469">
        <v>1</v>
      </c>
      <c r="H469">
        <v>3</v>
      </c>
      <c r="I469" t="s">
        <v>230</v>
      </c>
      <c r="J469" t="s">
        <v>233</v>
      </c>
      <c r="K469" t="s">
        <v>231</v>
      </c>
      <c r="L469">
        <v>1356</v>
      </c>
      <c r="N469">
        <v>1010</v>
      </c>
      <c r="O469" t="s">
        <v>232</v>
      </c>
      <c r="P469" t="s">
        <v>232</v>
      </c>
      <c r="Q469">
        <v>1000</v>
      </c>
      <c r="W469">
        <v>0</v>
      </c>
      <c r="X469">
        <v>-1152774928</v>
      </c>
      <c r="Y469">
        <v>0.1</v>
      </c>
      <c r="AA469">
        <v>5115.96</v>
      </c>
      <c r="AB469">
        <v>0</v>
      </c>
      <c r="AC469">
        <v>0</v>
      </c>
      <c r="AD469">
        <v>0</v>
      </c>
      <c r="AE469">
        <v>1998.42</v>
      </c>
      <c r="AF469">
        <v>0</v>
      </c>
      <c r="AG469">
        <v>0</v>
      </c>
      <c r="AH469">
        <v>0</v>
      </c>
      <c r="AI469">
        <v>2.56</v>
      </c>
      <c r="AJ469">
        <v>1</v>
      </c>
      <c r="AK469">
        <v>1</v>
      </c>
      <c r="AL469">
        <v>1</v>
      </c>
      <c r="AN469">
        <v>0</v>
      </c>
      <c r="AO469">
        <v>0</v>
      </c>
      <c r="AP469">
        <v>0</v>
      </c>
      <c r="AQ469">
        <v>0</v>
      </c>
      <c r="AR469">
        <v>0</v>
      </c>
      <c r="AS469" t="s">
        <v>3</v>
      </c>
      <c r="AT469">
        <v>0.1</v>
      </c>
      <c r="AU469" t="s">
        <v>3</v>
      </c>
      <c r="AV469">
        <v>0</v>
      </c>
      <c r="AW469">
        <v>1</v>
      </c>
      <c r="AX469">
        <v>-1</v>
      </c>
      <c r="AY469">
        <v>0</v>
      </c>
      <c r="AZ469">
        <v>0</v>
      </c>
      <c r="BA469" t="s">
        <v>3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Y469*Source!I402</f>
        <v>1E-3</v>
      </c>
      <c r="CY469">
        <f>AA469</f>
        <v>5115.96</v>
      </c>
      <c r="CZ469">
        <f>AE469</f>
        <v>1998.42</v>
      </c>
      <c r="DA469">
        <f>AI469</f>
        <v>2.56</v>
      </c>
      <c r="DB469">
        <f t="shared" si="64"/>
        <v>199.84</v>
      </c>
      <c r="DC469">
        <f t="shared" si="65"/>
        <v>0</v>
      </c>
    </row>
    <row r="470" spans="1:107">
      <c r="A470">
        <f>ROW(Source!A402)</f>
        <v>402</v>
      </c>
      <c r="B470">
        <v>35863109</v>
      </c>
      <c r="C470">
        <v>35867256</v>
      </c>
      <c r="D470">
        <v>29170678</v>
      </c>
      <c r="E470">
        <v>1</v>
      </c>
      <c r="F470">
        <v>1</v>
      </c>
      <c r="G470">
        <v>1</v>
      </c>
      <c r="H470">
        <v>3</v>
      </c>
      <c r="I470" t="s">
        <v>749</v>
      </c>
      <c r="J470" t="s">
        <v>750</v>
      </c>
      <c r="K470" t="s">
        <v>751</v>
      </c>
      <c r="L470">
        <v>1354</v>
      </c>
      <c r="N470">
        <v>1010</v>
      </c>
      <c r="O470" t="s">
        <v>237</v>
      </c>
      <c r="P470" t="s">
        <v>237</v>
      </c>
      <c r="Q470">
        <v>1</v>
      </c>
      <c r="W470">
        <v>0</v>
      </c>
      <c r="X470">
        <v>-808655695</v>
      </c>
      <c r="Y470">
        <v>102</v>
      </c>
      <c r="AA470">
        <v>0.69</v>
      </c>
      <c r="AB470">
        <v>0</v>
      </c>
      <c r="AC470">
        <v>0</v>
      </c>
      <c r="AD470">
        <v>0</v>
      </c>
      <c r="AE470">
        <v>0.28000000000000003</v>
      </c>
      <c r="AF470">
        <v>0</v>
      </c>
      <c r="AG470">
        <v>0</v>
      </c>
      <c r="AH470">
        <v>0</v>
      </c>
      <c r="AI470">
        <v>2.46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0</v>
      </c>
      <c r="AQ470">
        <v>0</v>
      </c>
      <c r="AR470">
        <v>0</v>
      </c>
      <c r="AS470" t="s">
        <v>3</v>
      </c>
      <c r="AT470">
        <v>102</v>
      </c>
      <c r="AU470" t="s">
        <v>3</v>
      </c>
      <c r="AV470">
        <v>0</v>
      </c>
      <c r="AW470">
        <v>2</v>
      </c>
      <c r="AX470">
        <v>35867271</v>
      </c>
      <c r="AY470">
        <v>1</v>
      </c>
      <c r="AZ470">
        <v>0</v>
      </c>
      <c r="BA470">
        <v>450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Y470*Source!I402</f>
        <v>1.02</v>
      </c>
      <c r="CY470">
        <f>AA470</f>
        <v>0.69</v>
      </c>
      <c r="CZ470">
        <f>AE470</f>
        <v>0.28000000000000003</v>
      </c>
      <c r="DA470">
        <f>AI470</f>
        <v>2.46</v>
      </c>
      <c r="DB470">
        <f t="shared" si="64"/>
        <v>28.56</v>
      </c>
      <c r="DC470">
        <f t="shared" si="65"/>
        <v>0</v>
      </c>
    </row>
    <row r="471" spans="1:107">
      <c r="A471">
        <f>ROW(Source!A402)</f>
        <v>402</v>
      </c>
      <c r="B471">
        <v>35863109</v>
      </c>
      <c r="C471">
        <v>35867256</v>
      </c>
      <c r="D471">
        <v>29169278</v>
      </c>
      <c r="E471">
        <v>1</v>
      </c>
      <c r="F471">
        <v>1</v>
      </c>
      <c r="G471">
        <v>1</v>
      </c>
      <c r="H471">
        <v>3</v>
      </c>
      <c r="I471" t="s">
        <v>249</v>
      </c>
      <c r="J471" t="s">
        <v>251</v>
      </c>
      <c r="K471" t="s">
        <v>250</v>
      </c>
      <c r="L471">
        <v>1354</v>
      </c>
      <c r="N471">
        <v>1010</v>
      </c>
      <c r="O471" t="s">
        <v>237</v>
      </c>
      <c r="P471" t="s">
        <v>237</v>
      </c>
      <c r="Q471">
        <v>1</v>
      </c>
      <c r="W471">
        <v>0</v>
      </c>
      <c r="X471">
        <v>-1190793685</v>
      </c>
      <c r="Y471">
        <v>100</v>
      </c>
      <c r="AA471">
        <v>76.47</v>
      </c>
      <c r="AB471">
        <v>0</v>
      </c>
      <c r="AC471">
        <v>0</v>
      </c>
      <c r="AD471">
        <v>0</v>
      </c>
      <c r="AE471">
        <v>8.81</v>
      </c>
      <c r="AF471">
        <v>0</v>
      </c>
      <c r="AG471">
        <v>0</v>
      </c>
      <c r="AH471">
        <v>0</v>
      </c>
      <c r="AI471">
        <v>8.68</v>
      </c>
      <c r="AJ471">
        <v>1</v>
      </c>
      <c r="AK471">
        <v>1</v>
      </c>
      <c r="AL471">
        <v>1</v>
      </c>
      <c r="AN471">
        <v>0</v>
      </c>
      <c r="AO471">
        <v>0</v>
      </c>
      <c r="AP471">
        <v>0</v>
      </c>
      <c r="AQ471">
        <v>0</v>
      </c>
      <c r="AR471">
        <v>0</v>
      </c>
      <c r="AS471" t="s">
        <v>3</v>
      </c>
      <c r="AT471">
        <v>100</v>
      </c>
      <c r="AU471" t="s">
        <v>3</v>
      </c>
      <c r="AV471">
        <v>0</v>
      </c>
      <c r="AW471">
        <v>1</v>
      </c>
      <c r="AX471">
        <v>-1</v>
      </c>
      <c r="AY471">
        <v>0</v>
      </c>
      <c r="AZ471">
        <v>0</v>
      </c>
      <c r="BA471" t="s">
        <v>3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Y471*Source!I402</f>
        <v>1</v>
      </c>
      <c r="CY471">
        <f>AA471</f>
        <v>76.47</v>
      </c>
      <c r="CZ471">
        <f>AE471</f>
        <v>8.81</v>
      </c>
      <c r="DA471">
        <f>AI471</f>
        <v>8.68</v>
      </c>
      <c r="DB471">
        <f t="shared" si="64"/>
        <v>881</v>
      </c>
      <c r="DC471">
        <f t="shared" si="65"/>
        <v>0</v>
      </c>
    </row>
    <row r="472" spans="1:107">
      <c r="A472">
        <f>ROW(Source!A402)</f>
        <v>402</v>
      </c>
      <c r="B472">
        <v>35863109</v>
      </c>
      <c r="C472">
        <v>35867256</v>
      </c>
      <c r="D472">
        <v>29171808</v>
      </c>
      <c r="E472">
        <v>1</v>
      </c>
      <c r="F472">
        <v>1</v>
      </c>
      <c r="G472">
        <v>1</v>
      </c>
      <c r="H472">
        <v>3</v>
      </c>
      <c r="I472" t="s">
        <v>752</v>
      </c>
      <c r="J472" t="s">
        <v>753</v>
      </c>
      <c r="K472" t="s">
        <v>754</v>
      </c>
      <c r="L472">
        <v>1374</v>
      </c>
      <c r="N472">
        <v>1013</v>
      </c>
      <c r="O472" t="s">
        <v>755</v>
      </c>
      <c r="P472" t="s">
        <v>755</v>
      </c>
      <c r="Q472">
        <v>1</v>
      </c>
      <c r="W472">
        <v>0</v>
      </c>
      <c r="X472">
        <v>-915781824</v>
      </c>
      <c r="Y472">
        <v>5.21</v>
      </c>
      <c r="AA472">
        <v>1</v>
      </c>
      <c r="AB472">
        <v>0</v>
      </c>
      <c r="AC472">
        <v>0</v>
      </c>
      <c r="AD472">
        <v>0</v>
      </c>
      <c r="AE472">
        <v>1</v>
      </c>
      <c r="AF472">
        <v>0</v>
      </c>
      <c r="AG472">
        <v>0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3</v>
      </c>
      <c r="AT472">
        <v>5.21</v>
      </c>
      <c r="AU472" t="s">
        <v>3</v>
      </c>
      <c r="AV472">
        <v>0</v>
      </c>
      <c r="AW472">
        <v>2</v>
      </c>
      <c r="AX472">
        <v>35867272</v>
      </c>
      <c r="AY472">
        <v>1</v>
      </c>
      <c r="AZ472">
        <v>0</v>
      </c>
      <c r="BA472">
        <v>451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Y472*Source!I402</f>
        <v>5.21E-2</v>
      </c>
      <c r="CY472">
        <f>AA472</f>
        <v>1</v>
      </c>
      <c r="CZ472">
        <f>AE472</f>
        <v>1</v>
      </c>
      <c r="DA472">
        <f>AI472</f>
        <v>1</v>
      </c>
      <c r="DB472">
        <f t="shared" si="64"/>
        <v>5.21</v>
      </c>
      <c r="DC472">
        <f t="shared" si="65"/>
        <v>0</v>
      </c>
    </row>
    <row r="473" spans="1:107">
      <c r="A473">
        <f>ROW(Source!A405)</f>
        <v>405</v>
      </c>
      <c r="B473">
        <v>35863109</v>
      </c>
      <c r="C473">
        <v>36127632</v>
      </c>
      <c r="D473">
        <v>18409850</v>
      </c>
      <c r="E473">
        <v>1</v>
      </c>
      <c r="F473">
        <v>1</v>
      </c>
      <c r="G473">
        <v>1</v>
      </c>
      <c r="H473">
        <v>1</v>
      </c>
      <c r="I473" t="s">
        <v>674</v>
      </c>
      <c r="J473" t="s">
        <v>3</v>
      </c>
      <c r="K473" t="s">
        <v>675</v>
      </c>
      <c r="L473">
        <v>1369</v>
      </c>
      <c r="N473">
        <v>1013</v>
      </c>
      <c r="O473" t="s">
        <v>561</v>
      </c>
      <c r="P473" t="s">
        <v>561</v>
      </c>
      <c r="Q473">
        <v>1</v>
      </c>
      <c r="W473">
        <v>0</v>
      </c>
      <c r="X473">
        <v>855544366</v>
      </c>
      <c r="Y473">
        <v>111.55</v>
      </c>
      <c r="AA473">
        <v>0</v>
      </c>
      <c r="AB473">
        <v>0</v>
      </c>
      <c r="AC473">
        <v>0</v>
      </c>
      <c r="AD473">
        <v>289.7</v>
      </c>
      <c r="AE473">
        <v>0</v>
      </c>
      <c r="AF473">
        <v>0</v>
      </c>
      <c r="AG473">
        <v>0</v>
      </c>
      <c r="AH473">
        <v>289.7</v>
      </c>
      <c r="AI473">
        <v>1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1</v>
      </c>
      <c r="AQ473">
        <v>0</v>
      </c>
      <c r="AR473">
        <v>0</v>
      </c>
      <c r="AS473" t="s">
        <v>3</v>
      </c>
      <c r="AT473">
        <v>97</v>
      </c>
      <c r="AU473" t="s">
        <v>134</v>
      </c>
      <c r="AV473">
        <v>1</v>
      </c>
      <c r="AW473">
        <v>2</v>
      </c>
      <c r="AX473">
        <v>36127634</v>
      </c>
      <c r="AY473">
        <v>1</v>
      </c>
      <c r="AZ473">
        <v>0</v>
      </c>
      <c r="BA473">
        <v>452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Y473*Source!I405</f>
        <v>19.855899999999998</v>
      </c>
      <c r="CY473">
        <f>AD473</f>
        <v>289.7</v>
      </c>
      <c r="CZ473">
        <f>AH473</f>
        <v>289.7</v>
      </c>
      <c r="DA473">
        <f>AL473</f>
        <v>1</v>
      </c>
      <c r="DB473">
        <f>ROUND((ROUND(AT473*CZ473,2)*1.15),2)</f>
        <v>32316.04</v>
      </c>
      <c r="DC473">
        <f>ROUND((ROUND(AT473*AG473,2)*1.15),2)</f>
        <v>0</v>
      </c>
    </row>
    <row r="474" spans="1:107">
      <c r="A474">
        <f>ROW(Source!A405)</f>
        <v>405</v>
      </c>
      <c r="B474">
        <v>35863109</v>
      </c>
      <c r="C474">
        <v>36127632</v>
      </c>
      <c r="D474">
        <v>29173472</v>
      </c>
      <c r="E474">
        <v>1</v>
      </c>
      <c r="F474">
        <v>1</v>
      </c>
      <c r="G474">
        <v>1</v>
      </c>
      <c r="H474">
        <v>2</v>
      </c>
      <c r="I474" t="s">
        <v>624</v>
      </c>
      <c r="J474" t="s">
        <v>625</v>
      </c>
      <c r="K474" t="s">
        <v>626</v>
      </c>
      <c r="L474">
        <v>1368</v>
      </c>
      <c r="N474">
        <v>1011</v>
      </c>
      <c r="O474" t="s">
        <v>567</v>
      </c>
      <c r="P474" t="s">
        <v>567</v>
      </c>
      <c r="Q474">
        <v>1</v>
      </c>
      <c r="W474">
        <v>0</v>
      </c>
      <c r="X474">
        <v>275932499</v>
      </c>
      <c r="Y474">
        <v>2.75</v>
      </c>
      <c r="AA474">
        <v>0</v>
      </c>
      <c r="AB474">
        <v>12.75</v>
      </c>
      <c r="AC474">
        <v>0</v>
      </c>
      <c r="AD474">
        <v>0</v>
      </c>
      <c r="AE474">
        <v>0</v>
      </c>
      <c r="AF474">
        <v>3</v>
      </c>
      <c r="AG474">
        <v>0</v>
      </c>
      <c r="AH474">
        <v>0</v>
      </c>
      <c r="AI474">
        <v>1</v>
      </c>
      <c r="AJ474">
        <v>4.25</v>
      </c>
      <c r="AK474">
        <v>33.049999999999997</v>
      </c>
      <c r="AL474">
        <v>1</v>
      </c>
      <c r="AN474">
        <v>0</v>
      </c>
      <c r="AO474">
        <v>1</v>
      </c>
      <c r="AP474">
        <v>1</v>
      </c>
      <c r="AQ474">
        <v>0</v>
      </c>
      <c r="AR474">
        <v>0</v>
      </c>
      <c r="AS474" t="s">
        <v>3</v>
      </c>
      <c r="AT474">
        <v>2.2000000000000002</v>
      </c>
      <c r="AU474" t="s">
        <v>133</v>
      </c>
      <c r="AV474">
        <v>0</v>
      </c>
      <c r="AW474">
        <v>2</v>
      </c>
      <c r="AX474">
        <v>36127635</v>
      </c>
      <c r="AY474">
        <v>1</v>
      </c>
      <c r="AZ474">
        <v>0</v>
      </c>
      <c r="BA474">
        <v>453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Y474*Source!I405</f>
        <v>0.48949999999999999</v>
      </c>
      <c r="CY474">
        <f>AB474</f>
        <v>12.75</v>
      </c>
      <c r="CZ474">
        <f>AF474</f>
        <v>3</v>
      </c>
      <c r="DA474">
        <f>AJ474</f>
        <v>4.25</v>
      </c>
      <c r="DB474">
        <f>ROUND((ROUND(AT474*CZ474,2)*1.25),2)</f>
        <v>8.25</v>
      </c>
      <c r="DC474">
        <f>ROUND((ROUND(AT474*AG474,2)*1.25),2)</f>
        <v>0</v>
      </c>
    </row>
    <row r="475" spans="1:107">
      <c r="A475">
        <f>ROW(Source!A405)</f>
        <v>405</v>
      </c>
      <c r="B475">
        <v>35863109</v>
      </c>
      <c r="C475">
        <v>36127632</v>
      </c>
      <c r="D475">
        <v>29174538</v>
      </c>
      <c r="E475">
        <v>1</v>
      </c>
      <c r="F475">
        <v>1</v>
      </c>
      <c r="G475">
        <v>1</v>
      </c>
      <c r="H475">
        <v>2</v>
      </c>
      <c r="I475" t="s">
        <v>676</v>
      </c>
      <c r="J475" t="s">
        <v>677</v>
      </c>
      <c r="K475" t="s">
        <v>678</v>
      </c>
      <c r="L475">
        <v>1368</v>
      </c>
      <c r="N475">
        <v>1011</v>
      </c>
      <c r="O475" t="s">
        <v>567</v>
      </c>
      <c r="P475" t="s">
        <v>567</v>
      </c>
      <c r="Q475">
        <v>1</v>
      </c>
      <c r="W475">
        <v>0</v>
      </c>
      <c r="X475">
        <v>1107538725</v>
      </c>
      <c r="Y475">
        <v>0.4</v>
      </c>
      <c r="AA475">
        <v>0</v>
      </c>
      <c r="AB475">
        <v>187.1</v>
      </c>
      <c r="AC475">
        <v>0</v>
      </c>
      <c r="AD475">
        <v>0</v>
      </c>
      <c r="AE475">
        <v>0</v>
      </c>
      <c r="AF475">
        <v>33.590000000000003</v>
      </c>
      <c r="AG475">
        <v>0</v>
      </c>
      <c r="AH475">
        <v>0</v>
      </c>
      <c r="AI475">
        <v>1</v>
      </c>
      <c r="AJ475">
        <v>5.57</v>
      </c>
      <c r="AK475">
        <v>33.049999999999997</v>
      </c>
      <c r="AL475">
        <v>1</v>
      </c>
      <c r="AN475">
        <v>0</v>
      </c>
      <c r="AO475">
        <v>1</v>
      </c>
      <c r="AP475">
        <v>1</v>
      </c>
      <c r="AQ475">
        <v>0</v>
      </c>
      <c r="AR475">
        <v>0</v>
      </c>
      <c r="AS475" t="s">
        <v>3</v>
      </c>
      <c r="AT475">
        <v>0.32</v>
      </c>
      <c r="AU475" t="s">
        <v>133</v>
      </c>
      <c r="AV475">
        <v>0</v>
      </c>
      <c r="AW475">
        <v>2</v>
      </c>
      <c r="AX475">
        <v>36127636</v>
      </c>
      <c r="AY475">
        <v>1</v>
      </c>
      <c r="AZ475">
        <v>0</v>
      </c>
      <c r="BA475">
        <v>454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Y475*Source!I405</f>
        <v>7.1199999999999999E-2</v>
      </c>
      <c r="CY475">
        <f>AB475</f>
        <v>187.1</v>
      </c>
      <c r="CZ475">
        <f>AF475</f>
        <v>33.590000000000003</v>
      </c>
      <c r="DA475">
        <f>AJ475</f>
        <v>5.57</v>
      </c>
      <c r="DB475">
        <f>ROUND((ROUND(AT475*CZ475,2)*1.25),2)</f>
        <v>13.44</v>
      </c>
      <c r="DC475">
        <f>ROUND((ROUND(AT475*AG475,2)*1.25),2)</f>
        <v>0</v>
      </c>
    </row>
    <row r="476" spans="1:107">
      <c r="A476">
        <f>ROW(Source!A405)</f>
        <v>405</v>
      </c>
      <c r="B476">
        <v>35863109</v>
      </c>
      <c r="C476">
        <v>36127632</v>
      </c>
      <c r="D476">
        <v>29174580</v>
      </c>
      <c r="E476">
        <v>1</v>
      </c>
      <c r="F476">
        <v>1</v>
      </c>
      <c r="G476">
        <v>1</v>
      </c>
      <c r="H476">
        <v>2</v>
      </c>
      <c r="I476" t="s">
        <v>679</v>
      </c>
      <c r="J476" t="s">
        <v>680</v>
      </c>
      <c r="K476" t="s">
        <v>681</v>
      </c>
      <c r="L476">
        <v>1368</v>
      </c>
      <c r="N476">
        <v>1011</v>
      </c>
      <c r="O476" t="s">
        <v>567</v>
      </c>
      <c r="P476" t="s">
        <v>567</v>
      </c>
      <c r="Q476">
        <v>1</v>
      </c>
      <c r="W476">
        <v>0</v>
      </c>
      <c r="X476">
        <v>-169468834</v>
      </c>
      <c r="Y476">
        <v>1.625</v>
      </c>
      <c r="AA476">
        <v>0</v>
      </c>
      <c r="AB476">
        <v>31.87</v>
      </c>
      <c r="AC476">
        <v>0</v>
      </c>
      <c r="AD476">
        <v>0</v>
      </c>
      <c r="AE476">
        <v>0</v>
      </c>
      <c r="AF476">
        <v>2.08</v>
      </c>
      <c r="AG476">
        <v>0</v>
      </c>
      <c r="AH476">
        <v>0</v>
      </c>
      <c r="AI476">
        <v>1</v>
      </c>
      <c r="AJ476">
        <v>15.32</v>
      </c>
      <c r="AK476">
        <v>33.049999999999997</v>
      </c>
      <c r="AL476">
        <v>1</v>
      </c>
      <c r="AN476">
        <v>0</v>
      </c>
      <c r="AO476">
        <v>1</v>
      </c>
      <c r="AP476">
        <v>1</v>
      </c>
      <c r="AQ476">
        <v>0</v>
      </c>
      <c r="AR476">
        <v>0</v>
      </c>
      <c r="AS476" t="s">
        <v>3</v>
      </c>
      <c r="AT476">
        <v>1.3</v>
      </c>
      <c r="AU476" t="s">
        <v>133</v>
      </c>
      <c r="AV476">
        <v>0</v>
      </c>
      <c r="AW476">
        <v>2</v>
      </c>
      <c r="AX476">
        <v>36127637</v>
      </c>
      <c r="AY476">
        <v>1</v>
      </c>
      <c r="AZ476">
        <v>0</v>
      </c>
      <c r="BA476">
        <v>455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Y476*Source!I405</f>
        <v>0.28925000000000001</v>
      </c>
      <c r="CY476">
        <f>AB476</f>
        <v>31.87</v>
      </c>
      <c r="CZ476">
        <f>AF476</f>
        <v>2.08</v>
      </c>
      <c r="DA476">
        <f>AJ476</f>
        <v>15.32</v>
      </c>
      <c r="DB476">
        <f>ROUND((ROUND(AT476*CZ476,2)*1.25),2)</f>
        <v>3.38</v>
      </c>
      <c r="DC476">
        <f>ROUND((ROUND(AT476*AG476,2)*1.25),2)</f>
        <v>0</v>
      </c>
    </row>
    <row r="477" spans="1:107">
      <c r="A477">
        <f>ROW(Source!A405)</f>
        <v>405</v>
      </c>
      <c r="B477">
        <v>35863109</v>
      </c>
      <c r="C477">
        <v>36127632</v>
      </c>
      <c r="D477">
        <v>29109354</v>
      </c>
      <c r="E477">
        <v>1</v>
      </c>
      <c r="F477">
        <v>1</v>
      </c>
      <c r="G477">
        <v>1</v>
      </c>
      <c r="H477">
        <v>3</v>
      </c>
      <c r="I477" t="s">
        <v>685</v>
      </c>
      <c r="J477" t="s">
        <v>686</v>
      </c>
      <c r="K477" t="s">
        <v>687</v>
      </c>
      <c r="L477">
        <v>1346</v>
      </c>
      <c r="N477">
        <v>1009</v>
      </c>
      <c r="O477" t="s">
        <v>160</v>
      </c>
      <c r="P477" t="s">
        <v>160</v>
      </c>
      <c r="Q477">
        <v>1</v>
      </c>
      <c r="W477">
        <v>0</v>
      </c>
      <c r="X477">
        <v>-882693383</v>
      </c>
      <c r="Y477">
        <v>10</v>
      </c>
      <c r="AA477">
        <v>64.010000000000005</v>
      </c>
      <c r="AB477">
        <v>0</v>
      </c>
      <c r="AC477">
        <v>0</v>
      </c>
      <c r="AD477">
        <v>0</v>
      </c>
      <c r="AE477">
        <v>46.72</v>
      </c>
      <c r="AF477">
        <v>0</v>
      </c>
      <c r="AG477">
        <v>0</v>
      </c>
      <c r="AH477">
        <v>0</v>
      </c>
      <c r="AI477">
        <v>1.37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1</v>
      </c>
      <c r="AQ477">
        <v>0</v>
      </c>
      <c r="AR477">
        <v>0</v>
      </c>
      <c r="AS477" t="s">
        <v>3</v>
      </c>
      <c r="AT477">
        <v>10</v>
      </c>
      <c r="AU477" t="s">
        <v>3</v>
      </c>
      <c r="AV477">
        <v>0</v>
      </c>
      <c r="AW477">
        <v>2</v>
      </c>
      <c r="AX477">
        <v>36127638</v>
      </c>
      <c r="AY477">
        <v>1</v>
      </c>
      <c r="AZ477">
        <v>0</v>
      </c>
      <c r="BA477">
        <v>456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Y477*Source!I405</f>
        <v>1.7799999999999998</v>
      </c>
      <c r="CY477">
        <f t="shared" ref="CY477:CY492" si="69">AA477</f>
        <v>64.010000000000005</v>
      </c>
      <c r="CZ477">
        <f t="shared" ref="CZ477:CZ492" si="70">AE477</f>
        <v>46.72</v>
      </c>
      <c r="DA477">
        <f t="shared" ref="DA477:DA492" si="71">AI477</f>
        <v>1.37</v>
      </c>
      <c r="DB477">
        <f t="shared" ref="DB477:DB523" si="72">ROUND(ROUND(AT477*CZ477,2),2)</f>
        <v>467.2</v>
      </c>
      <c r="DC477">
        <f t="shared" ref="DC477:DC523" si="73">ROUND(ROUND(AT477*AG477,2),2)</f>
        <v>0</v>
      </c>
    </row>
    <row r="478" spans="1:107">
      <c r="A478">
        <f>ROW(Source!A405)</f>
        <v>405</v>
      </c>
      <c r="B478">
        <v>35863109</v>
      </c>
      <c r="C478">
        <v>36127632</v>
      </c>
      <c r="D478">
        <v>29109781</v>
      </c>
      <c r="E478">
        <v>1</v>
      </c>
      <c r="F478">
        <v>1</v>
      </c>
      <c r="G478">
        <v>1</v>
      </c>
      <c r="H478">
        <v>3</v>
      </c>
      <c r="I478" t="s">
        <v>691</v>
      </c>
      <c r="J478" t="s">
        <v>692</v>
      </c>
      <c r="K478" t="s">
        <v>693</v>
      </c>
      <c r="L478">
        <v>1346</v>
      </c>
      <c r="N478">
        <v>1009</v>
      </c>
      <c r="O478" t="s">
        <v>160</v>
      </c>
      <c r="P478" t="s">
        <v>160</v>
      </c>
      <c r="Q478">
        <v>1</v>
      </c>
      <c r="W478">
        <v>0</v>
      </c>
      <c r="X478">
        <v>-306339415</v>
      </c>
      <c r="Y478">
        <v>4</v>
      </c>
      <c r="AA478">
        <v>60.38</v>
      </c>
      <c r="AB478">
        <v>0</v>
      </c>
      <c r="AC478">
        <v>0</v>
      </c>
      <c r="AD478">
        <v>0</v>
      </c>
      <c r="AE478">
        <v>11.12</v>
      </c>
      <c r="AF478">
        <v>0</v>
      </c>
      <c r="AG478">
        <v>0</v>
      </c>
      <c r="AH478">
        <v>0</v>
      </c>
      <c r="AI478">
        <v>5.43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1</v>
      </c>
      <c r="AQ478">
        <v>0</v>
      </c>
      <c r="AR478">
        <v>0</v>
      </c>
      <c r="AS478" t="s">
        <v>3</v>
      </c>
      <c r="AT478">
        <v>4</v>
      </c>
      <c r="AU478" t="s">
        <v>3</v>
      </c>
      <c r="AV478">
        <v>0</v>
      </c>
      <c r="AW478">
        <v>2</v>
      </c>
      <c r="AX478">
        <v>36127639</v>
      </c>
      <c r="AY478">
        <v>1</v>
      </c>
      <c r="AZ478">
        <v>0</v>
      </c>
      <c r="BA478">
        <v>457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Y478*Source!I405</f>
        <v>0.71199999999999997</v>
      </c>
      <c r="CY478">
        <f t="shared" si="69"/>
        <v>60.38</v>
      </c>
      <c r="CZ478">
        <f t="shared" si="70"/>
        <v>11.12</v>
      </c>
      <c r="DA478">
        <f t="shared" si="71"/>
        <v>5.43</v>
      </c>
      <c r="DB478">
        <f t="shared" si="72"/>
        <v>44.48</v>
      </c>
      <c r="DC478">
        <f t="shared" si="73"/>
        <v>0</v>
      </c>
    </row>
    <row r="479" spans="1:107">
      <c r="A479">
        <f>ROW(Source!A405)</f>
        <v>405</v>
      </c>
      <c r="B479">
        <v>35863109</v>
      </c>
      <c r="C479">
        <v>36127632</v>
      </c>
      <c r="D479">
        <v>29109782</v>
      </c>
      <c r="E479">
        <v>1</v>
      </c>
      <c r="F479">
        <v>1</v>
      </c>
      <c r="G479">
        <v>1</v>
      </c>
      <c r="H479">
        <v>3</v>
      </c>
      <c r="I479" t="s">
        <v>694</v>
      </c>
      <c r="J479" t="s">
        <v>695</v>
      </c>
      <c r="K479" t="s">
        <v>696</v>
      </c>
      <c r="L479">
        <v>1346</v>
      </c>
      <c r="N479">
        <v>1009</v>
      </c>
      <c r="O479" t="s">
        <v>160</v>
      </c>
      <c r="P479" t="s">
        <v>160</v>
      </c>
      <c r="Q479">
        <v>1</v>
      </c>
      <c r="W479">
        <v>0</v>
      </c>
      <c r="X479">
        <v>-71279152</v>
      </c>
      <c r="Y479">
        <v>42</v>
      </c>
      <c r="AA479">
        <v>16.309999999999999</v>
      </c>
      <c r="AB479">
        <v>0</v>
      </c>
      <c r="AC479">
        <v>0</v>
      </c>
      <c r="AD479">
        <v>0</v>
      </c>
      <c r="AE479">
        <v>4.3600000000000003</v>
      </c>
      <c r="AF479">
        <v>0</v>
      </c>
      <c r="AG479">
        <v>0</v>
      </c>
      <c r="AH479">
        <v>0</v>
      </c>
      <c r="AI479">
        <v>3.74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1</v>
      </c>
      <c r="AQ479">
        <v>0</v>
      </c>
      <c r="AR479">
        <v>0</v>
      </c>
      <c r="AS479" t="s">
        <v>3</v>
      </c>
      <c r="AT479">
        <v>42</v>
      </c>
      <c r="AU479" t="s">
        <v>3</v>
      </c>
      <c r="AV479">
        <v>0</v>
      </c>
      <c r="AW479">
        <v>2</v>
      </c>
      <c r="AX479">
        <v>36127640</v>
      </c>
      <c r="AY479">
        <v>1</v>
      </c>
      <c r="AZ479">
        <v>0</v>
      </c>
      <c r="BA479">
        <v>458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Y479*Source!I405</f>
        <v>7.476</v>
      </c>
      <c r="CY479">
        <f t="shared" si="69"/>
        <v>16.309999999999999</v>
      </c>
      <c r="CZ479">
        <f t="shared" si="70"/>
        <v>4.3600000000000003</v>
      </c>
      <c r="DA479">
        <f t="shared" si="71"/>
        <v>3.74</v>
      </c>
      <c r="DB479">
        <f t="shared" si="72"/>
        <v>183.12</v>
      </c>
      <c r="DC479">
        <f t="shared" si="73"/>
        <v>0</v>
      </c>
    </row>
    <row r="480" spans="1:107">
      <c r="A480">
        <f>ROW(Source!A405)</f>
        <v>405</v>
      </c>
      <c r="B480">
        <v>35863109</v>
      </c>
      <c r="C480">
        <v>36127632</v>
      </c>
      <c r="D480">
        <v>29110699</v>
      </c>
      <c r="E480">
        <v>1</v>
      </c>
      <c r="F480">
        <v>1</v>
      </c>
      <c r="G480">
        <v>1</v>
      </c>
      <c r="H480">
        <v>3</v>
      </c>
      <c r="I480" t="s">
        <v>697</v>
      </c>
      <c r="J480" t="s">
        <v>698</v>
      </c>
      <c r="K480" t="s">
        <v>699</v>
      </c>
      <c r="L480">
        <v>1301</v>
      </c>
      <c r="N480">
        <v>1003</v>
      </c>
      <c r="O480" t="s">
        <v>142</v>
      </c>
      <c r="P480" t="s">
        <v>142</v>
      </c>
      <c r="Q480">
        <v>1</v>
      </c>
      <c r="W480">
        <v>0</v>
      </c>
      <c r="X480">
        <v>1063889258</v>
      </c>
      <c r="Y480">
        <v>68</v>
      </c>
      <c r="AA480">
        <v>1.24</v>
      </c>
      <c r="AB480">
        <v>0</v>
      </c>
      <c r="AC480">
        <v>0</v>
      </c>
      <c r="AD480">
        <v>0</v>
      </c>
      <c r="AE480">
        <v>0.17</v>
      </c>
      <c r="AF480">
        <v>0</v>
      </c>
      <c r="AG480">
        <v>0</v>
      </c>
      <c r="AH480">
        <v>0</v>
      </c>
      <c r="AI480">
        <v>7.29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1</v>
      </c>
      <c r="AQ480">
        <v>0</v>
      </c>
      <c r="AR480">
        <v>0</v>
      </c>
      <c r="AS480" t="s">
        <v>3</v>
      </c>
      <c r="AT480">
        <v>68</v>
      </c>
      <c r="AU480" t="s">
        <v>3</v>
      </c>
      <c r="AV480">
        <v>0</v>
      </c>
      <c r="AW480">
        <v>2</v>
      </c>
      <c r="AX480">
        <v>36127641</v>
      </c>
      <c r="AY480">
        <v>1</v>
      </c>
      <c r="AZ480">
        <v>0</v>
      </c>
      <c r="BA480">
        <v>459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Y480*Source!I405</f>
        <v>12.103999999999999</v>
      </c>
      <c r="CY480">
        <f t="shared" si="69"/>
        <v>1.24</v>
      </c>
      <c r="CZ480">
        <f t="shared" si="70"/>
        <v>0.17</v>
      </c>
      <c r="DA480">
        <f t="shared" si="71"/>
        <v>7.29</v>
      </c>
      <c r="DB480">
        <f t="shared" si="72"/>
        <v>11.56</v>
      </c>
      <c r="DC480">
        <f t="shared" si="73"/>
        <v>0</v>
      </c>
    </row>
    <row r="481" spans="1:107">
      <c r="A481">
        <f>ROW(Source!A405)</f>
        <v>405</v>
      </c>
      <c r="B481">
        <v>35863109</v>
      </c>
      <c r="C481">
        <v>36127632</v>
      </c>
      <c r="D481">
        <v>29110797</v>
      </c>
      <c r="E481">
        <v>1</v>
      </c>
      <c r="F481">
        <v>1</v>
      </c>
      <c r="G481">
        <v>1</v>
      </c>
      <c r="H481">
        <v>3</v>
      </c>
      <c r="I481" t="s">
        <v>700</v>
      </c>
      <c r="J481" t="s">
        <v>701</v>
      </c>
      <c r="K481" t="s">
        <v>702</v>
      </c>
      <c r="L481">
        <v>1301</v>
      </c>
      <c r="N481">
        <v>1003</v>
      </c>
      <c r="O481" t="s">
        <v>142</v>
      </c>
      <c r="P481" t="s">
        <v>142</v>
      </c>
      <c r="Q481">
        <v>1</v>
      </c>
      <c r="W481">
        <v>0</v>
      </c>
      <c r="X481">
        <v>1919953005</v>
      </c>
      <c r="Y481">
        <v>135</v>
      </c>
      <c r="AA481">
        <v>15.5</v>
      </c>
      <c r="AB481">
        <v>0</v>
      </c>
      <c r="AC481">
        <v>0</v>
      </c>
      <c r="AD481">
        <v>0</v>
      </c>
      <c r="AE481">
        <v>1.74</v>
      </c>
      <c r="AF481">
        <v>0</v>
      </c>
      <c r="AG481">
        <v>0</v>
      </c>
      <c r="AH481">
        <v>0</v>
      </c>
      <c r="AI481">
        <v>8.91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3</v>
      </c>
      <c r="AT481">
        <v>135</v>
      </c>
      <c r="AU481" t="s">
        <v>3</v>
      </c>
      <c r="AV481">
        <v>0</v>
      </c>
      <c r="AW481">
        <v>2</v>
      </c>
      <c r="AX481">
        <v>36127642</v>
      </c>
      <c r="AY481">
        <v>1</v>
      </c>
      <c r="AZ481">
        <v>0</v>
      </c>
      <c r="BA481">
        <v>460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Y481*Source!I405</f>
        <v>24.029999999999998</v>
      </c>
      <c r="CY481">
        <f t="shared" si="69"/>
        <v>15.5</v>
      </c>
      <c r="CZ481">
        <f t="shared" si="70"/>
        <v>1.74</v>
      </c>
      <c r="DA481">
        <f t="shared" si="71"/>
        <v>8.91</v>
      </c>
      <c r="DB481">
        <f t="shared" si="72"/>
        <v>234.9</v>
      </c>
      <c r="DC481">
        <f t="shared" si="73"/>
        <v>0</v>
      </c>
    </row>
    <row r="482" spans="1:107">
      <c r="A482">
        <f>ROW(Source!A405)</f>
        <v>405</v>
      </c>
      <c r="B482">
        <v>35863109</v>
      </c>
      <c r="C482">
        <v>36127632</v>
      </c>
      <c r="D482">
        <v>29110813</v>
      </c>
      <c r="E482">
        <v>1</v>
      </c>
      <c r="F482">
        <v>1</v>
      </c>
      <c r="G482">
        <v>1</v>
      </c>
      <c r="H482">
        <v>3</v>
      </c>
      <c r="I482" t="s">
        <v>756</v>
      </c>
      <c r="J482" t="s">
        <v>757</v>
      </c>
      <c r="K482" t="s">
        <v>758</v>
      </c>
      <c r="L482">
        <v>1301</v>
      </c>
      <c r="N482">
        <v>1003</v>
      </c>
      <c r="O482" t="s">
        <v>142</v>
      </c>
      <c r="P482" t="s">
        <v>142</v>
      </c>
      <c r="Q482">
        <v>1</v>
      </c>
      <c r="W482">
        <v>0</v>
      </c>
      <c r="X482">
        <v>-32754974</v>
      </c>
      <c r="Y482">
        <v>135</v>
      </c>
      <c r="AA482">
        <v>3</v>
      </c>
      <c r="AB482">
        <v>0</v>
      </c>
      <c r="AC482">
        <v>0</v>
      </c>
      <c r="AD482">
        <v>0</v>
      </c>
      <c r="AE482">
        <v>0.39</v>
      </c>
      <c r="AF482">
        <v>0</v>
      </c>
      <c r="AG482">
        <v>0</v>
      </c>
      <c r="AH482">
        <v>0</v>
      </c>
      <c r="AI482">
        <v>7.69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1</v>
      </c>
      <c r="AQ482">
        <v>0</v>
      </c>
      <c r="AR482">
        <v>0</v>
      </c>
      <c r="AS482" t="s">
        <v>3</v>
      </c>
      <c r="AT482">
        <v>135</v>
      </c>
      <c r="AU482" t="s">
        <v>3</v>
      </c>
      <c r="AV482">
        <v>0</v>
      </c>
      <c r="AW482">
        <v>2</v>
      </c>
      <c r="AX482">
        <v>36127643</v>
      </c>
      <c r="AY482">
        <v>1</v>
      </c>
      <c r="AZ482">
        <v>0</v>
      </c>
      <c r="BA482">
        <v>461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Y482*Source!I405</f>
        <v>24.029999999999998</v>
      </c>
      <c r="CY482">
        <f t="shared" si="69"/>
        <v>3</v>
      </c>
      <c r="CZ482">
        <f t="shared" si="70"/>
        <v>0.39</v>
      </c>
      <c r="DA482">
        <f t="shared" si="71"/>
        <v>7.69</v>
      </c>
      <c r="DB482">
        <f t="shared" si="72"/>
        <v>52.65</v>
      </c>
      <c r="DC482">
        <f t="shared" si="73"/>
        <v>0</v>
      </c>
    </row>
    <row r="483" spans="1:107">
      <c r="A483">
        <f>ROW(Source!A405)</f>
        <v>405</v>
      </c>
      <c r="B483">
        <v>35863109</v>
      </c>
      <c r="C483">
        <v>36127632</v>
      </c>
      <c r="D483">
        <v>29111455</v>
      </c>
      <c r="E483">
        <v>1</v>
      </c>
      <c r="F483">
        <v>1</v>
      </c>
      <c r="G483">
        <v>1</v>
      </c>
      <c r="H483">
        <v>3</v>
      </c>
      <c r="I483" t="s">
        <v>706</v>
      </c>
      <c r="J483" t="s">
        <v>707</v>
      </c>
      <c r="K483" t="s">
        <v>708</v>
      </c>
      <c r="L483">
        <v>1327</v>
      </c>
      <c r="N483">
        <v>1005</v>
      </c>
      <c r="O483" t="s">
        <v>155</v>
      </c>
      <c r="P483" t="s">
        <v>155</v>
      </c>
      <c r="Q483">
        <v>1</v>
      </c>
      <c r="W483">
        <v>0</v>
      </c>
      <c r="X483">
        <v>-1126346608</v>
      </c>
      <c r="Y483">
        <v>111</v>
      </c>
      <c r="AA483">
        <v>73.790000000000006</v>
      </c>
      <c r="AB483">
        <v>0</v>
      </c>
      <c r="AC483">
        <v>0</v>
      </c>
      <c r="AD483">
        <v>0</v>
      </c>
      <c r="AE483">
        <v>15.06</v>
      </c>
      <c r="AF483">
        <v>0</v>
      </c>
      <c r="AG483">
        <v>0</v>
      </c>
      <c r="AH483">
        <v>0</v>
      </c>
      <c r="AI483">
        <v>4.9000000000000004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111</v>
      </c>
      <c r="AU483" t="s">
        <v>3</v>
      </c>
      <c r="AV483">
        <v>0</v>
      </c>
      <c r="AW483">
        <v>2</v>
      </c>
      <c r="AX483">
        <v>36127644</v>
      </c>
      <c r="AY483">
        <v>1</v>
      </c>
      <c r="AZ483">
        <v>0</v>
      </c>
      <c r="BA483">
        <v>462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Y483*Source!I405</f>
        <v>19.757999999999999</v>
      </c>
      <c r="CY483">
        <f t="shared" si="69"/>
        <v>73.790000000000006</v>
      </c>
      <c r="CZ483">
        <f t="shared" si="70"/>
        <v>15.06</v>
      </c>
      <c r="DA483">
        <f t="shared" si="71"/>
        <v>4.9000000000000004</v>
      </c>
      <c r="DB483">
        <f t="shared" si="72"/>
        <v>1671.66</v>
      </c>
      <c r="DC483">
        <f t="shared" si="73"/>
        <v>0</v>
      </c>
    </row>
    <row r="484" spans="1:107">
      <c r="A484">
        <f>ROW(Source!A405)</f>
        <v>405</v>
      </c>
      <c r="B484">
        <v>35863109</v>
      </c>
      <c r="C484">
        <v>36127632</v>
      </c>
      <c r="D484">
        <v>29114731</v>
      </c>
      <c r="E484">
        <v>1</v>
      </c>
      <c r="F484">
        <v>1</v>
      </c>
      <c r="G484">
        <v>1</v>
      </c>
      <c r="H484">
        <v>3</v>
      </c>
      <c r="I484" t="s">
        <v>759</v>
      </c>
      <c r="J484" t="s">
        <v>760</v>
      </c>
      <c r="K484" t="s">
        <v>761</v>
      </c>
      <c r="L484">
        <v>1354</v>
      </c>
      <c r="N484">
        <v>1010</v>
      </c>
      <c r="O484" t="s">
        <v>237</v>
      </c>
      <c r="P484" t="s">
        <v>237</v>
      </c>
      <c r="Q484">
        <v>1</v>
      </c>
      <c r="W484">
        <v>0</v>
      </c>
      <c r="X484">
        <v>-1463139681</v>
      </c>
      <c r="Y484">
        <v>368</v>
      </c>
      <c r="AA484">
        <v>0.22</v>
      </c>
      <c r="AB484">
        <v>0</v>
      </c>
      <c r="AC484">
        <v>0</v>
      </c>
      <c r="AD484">
        <v>0</v>
      </c>
      <c r="AE484">
        <v>0.02</v>
      </c>
      <c r="AF484">
        <v>0</v>
      </c>
      <c r="AG484">
        <v>0</v>
      </c>
      <c r="AH484">
        <v>0</v>
      </c>
      <c r="AI484">
        <v>10.89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1</v>
      </c>
      <c r="AQ484">
        <v>0</v>
      </c>
      <c r="AR484">
        <v>0</v>
      </c>
      <c r="AS484" t="s">
        <v>3</v>
      </c>
      <c r="AT484">
        <v>368</v>
      </c>
      <c r="AU484" t="s">
        <v>3</v>
      </c>
      <c r="AV484">
        <v>0</v>
      </c>
      <c r="AW484">
        <v>2</v>
      </c>
      <c r="AX484">
        <v>36127645</v>
      </c>
      <c r="AY484">
        <v>1</v>
      </c>
      <c r="AZ484">
        <v>0</v>
      </c>
      <c r="BA484">
        <v>463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Y484*Source!I405</f>
        <v>65.503999999999991</v>
      </c>
      <c r="CY484">
        <f t="shared" si="69"/>
        <v>0.22</v>
      </c>
      <c r="CZ484">
        <f t="shared" si="70"/>
        <v>0.02</v>
      </c>
      <c r="DA484">
        <f t="shared" si="71"/>
        <v>10.89</v>
      </c>
      <c r="DB484">
        <f t="shared" si="72"/>
        <v>7.36</v>
      </c>
      <c r="DC484">
        <f t="shared" si="73"/>
        <v>0</v>
      </c>
    </row>
    <row r="485" spans="1:107">
      <c r="A485">
        <f>ROW(Source!A405)</f>
        <v>405</v>
      </c>
      <c r="B485">
        <v>35863109</v>
      </c>
      <c r="C485">
        <v>36127632</v>
      </c>
      <c r="D485">
        <v>29114733</v>
      </c>
      <c r="E485">
        <v>1</v>
      </c>
      <c r="F485">
        <v>1</v>
      </c>
      <c r="G485">
        <v>1</v>
      </c>
      <c r="H485">
        <v>3</v>
      </c>
      <c r="I485" t="s">
        <v>709</v>
      </c>
      <c r="J485" t="s">
        <v>710</v>
      </c>
      <c r="K485" t="s">
        <v>711</v>
      </c>
      <c r="L485">
        <v>1354</v>
      </c>
      <c r="N485">
        <v>1010</v>
      </c>
      <c r="O485" t="s">
        <v>237</v>
      </c>
      <c r="P485" t="s">
        <v>237</v>
      </c>
      <c r="Q485">
        <v>1</v>
      </c>
      <c r="W485">
        <v>0</v>
      </c>
      <c r="X485">
        <v>-1352915271</v>
      </c>
      <c r="Y485">
        <v>2221</v>
      </c>
      <c r="AA485">
        <v>0.3</v>
      </c>
      <c r="AB485">
        <v>0</v>
      </c>
      <c r="AC485">
        <v>0</v>
      </c>
      <c r="AD485">
        <v>0</v>
      </c>
      <c r="AE485">
        <v>0.02</v>
      </c>
      <c r="AF485">
        <v>0</v>
      </c>
      <c r="AG485">
        <v>0</v>
      </c>
      <c r="AH485">
        <v>0</v>
      </c>
      <c r="AI485">
        <v>14.91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1</v>
      </c>
      <c r="AQ485">
        <v>0</v>
      </c>
      <c r="AR485">
        <v>0</v>
      </c>
      <c r="AS485" t="s">
        <v>3</v>
      </c>
      <c r="AT485">
        <v>2221</v>
      </c>
      <c r="AU485" t="s">
        <v>3</v>
      </c>
      <c r="AV485">
        <v>0</v>
      </c>
      <c r="AW485">
        <v>2</v>
      </c>
      <c r="AX485">
        <v>36127646</v>
      </c>
      <c r="AY485">
        <v>1</v>
      </c>
      <c r="AZ485">
        <v>0</v>
      </c>
      <c r="BA485">
        <v>464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Y485*Source!I405</f>
        <v>395.33799999999997</v>
      </c>
      <c r="CY485">
        <f t="shared" si="69"/>
        <v>0.3</v>
      </c>
      <c r="CZ485">
        <f t="shared" si="70"/>
        <v>0.02</v>
      </c>
      <c r="DA485">
        <f t="shared" si="71"/>
        <v>14.91</v>
      </c>
      <c r="DB485">
        <f t="shared" si="72"/>
        <v>44.42</v>
      </c>
      <c r="DC485">
        <f t="shared" si="73"/>
        <v>0</v>
      </c>
    </row>
    <row r="486" spans="1:107">
      <c r="A486">
        <f>ROW(Source!A405)</f>
        <v>405</v>
      </c>
      <c r="B486">
        <v>35863109</v>
      </c>
      <c r="C486">
        <v>36127632</v>
      </c>
      <c r="D486">
        <v>29114403</v>
      </c>
      <c r="E486">
        <v>1</v>
      </c>
      <c r="F486">
        <v>1</v>
      </c>
      <c r="G486">
        <v>1</v>
      </c>
      <c r="H486">
        <v>3</v>
      </c>
      <c r="I486" t="s">
        <v>762</v>
      </c>
      <c r="J486" t="s">
        <v>763</v>
      </c>
      <c r="K486" t="s">
        <v>764</v>
      </c>
      <c r="L486">
        <v>1354</v>
      </c>
      <c r="N486">
        <v>1010</v>
      </c>
      <c r="O486" t="s">
        <v>237</v>
      </c>
      <c r="P486" t="s">
        <v>237</v>
      </c>
      <c r="Q486">
        <v>1</v>
      </c>
      <c r="W486">
        <v>0</v>
      </c>
      <c r="X486">
        <v>310998176</v>
      </c>
      <c r="Y486">
        <v>81</v>
      </c>
      <c r="AA486">
        <v>0.61</v>
      </c>
      <c r="AB486">
        <v>0</v>
      </c>
      <c r="AC486">
        <v>0</v>
      </c>
      <c r="AD486">
        <v>0</v>
      </c>
      <c r="AE486">
        <v>0.68</v>
      </c>
      <c r="AF486">
        <v>0</v>
      </c>
      <c r="AG486">
        <v>0</v>
      </c>
      <c r="AH486">
        <v>0</v>
      </c>
      <c r="AI486">
        <v>0.9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1</v>
      </c>
      <c r="AQ486">
        <v>0</v>
      </c>
      <c r="AR486">
        <v>0</v>
      </c>
      <c r="AS486" t="s">
        <v>3</v>
      </c>
      <c r="AT486">
        <v>81</v>
      </c>
      <c r="AU486" t="s">
        <v>3</v>
      </c>
      <c r="AV486">
        <v>0</v>
      </c>
      <c r="AW486">
        <v>2</v>
      </c>
      <c r="AX486">
        <v>36127647</v>
      </c>
      <c r="AY486">
        <v>1</v>
      </c>
      <c r="AZ486">
        <v>0</v>
      </c>
      <c r="BA486">
        <v>465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Y486*Source!I405</f>
        <v>14.417999999999999</v>
      </c>
      <c r="CY486">
        <f t="shared" si="69"/>
        <v>0.61</v>
      </c>
      <c r="CZ486">
        <f t="shared" si="70"/>
        <v>0.68</v>
      </c>
      <c r="DA486">
        <f t="shared" si="71"/>
        <v>0.9</v>
      </c>
      <c r="DB486">
        <f t="shared" si="72"/>
        <v>55.08</v>
      </c>
      <c r="DC486">
        <f t="shared" si="73"/>
        <v>0</v>
      </c>
    </row>
    <row r="487" spans="1:107">
      <c r="A487">
        <f>ROW(Source!A405)</f>
        <v>405</v>
      </c>
      <c r="B487">
        <v>35863109</v>
      </c>
      <c r="C487">
        <v>36127632</v>
      </c>
      <c r="D487">
        <v>29114482</v>
      </c>
      <c r="E487">
        <v>1</v>
      </c>
      <c r="F487">
        <v>1</v>
      </c>
      <c r="G487">
        <v>1</v>
      </c>
      <c r="H487">
        <v>3</v>
      </c>
      <c r="I487" t="s">
        <v>715</v>
      </c>
      <c r="J487" t="s">
        <v>716</v>
      </c>
      <c r="K487" t="s">
        <v>717</v>
      </c>
      <c r="L487">
        <v>1354</v>
      </c>
      <c r="N487">
        <v>1010</v>
      </c>
      <c r="O487" t="s">
        <v>237</v>
      </c>
      <c r="P487" t="s">
        <v>237</v>
      </c>
      <c r="Q487">
        <v>1</v>
      </c>
      <c r="W487">
        <v>0</v>
      </c>
      <c r="X487">
        <v>-520920930</v>
      </c>
      <c r="Y487">
        <v>322</v>
      </c>
      <c r="AA487">
        <v>0.33</v>
      </c>
      <c r="AB487">
        <v>0</v>
      </c>
      <c r="AC487">
        <v>0</v>
      </c>
      <c r="AD487">
        <v>0</v>
      </c>
      <c r="AE487">
        <v>7.0000000000000007E-2</v>
      </c>
      <c r="AF487">
        <v>0</v>
      </c>
      <c r="AG487">
        <v>0</v>
      </c>
      <c r="AH487">
        <v>0</v>
      </c>
      <c r="AI487">
        <v>4.74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1</v>
      </c>
      <c r="AQ487">
        <v>0</v>
      </c>
      <c r="AR487">
        <v>0</v>
      </c>
      <c r="AS487" t="s">
        <v>3</v>
      </c>
      <c r="AT487">
        <v>322</v>
      </c>
      <c r="AU487" t="s">
        <v>3</v>
      </c>
      <c r="AV487">
        <v>0</v>
      </c>
      <c r="AW487">
        <v>2</v>
      </c>
      <c r="AX487">
        <v>36127648</v>
      </c>
      <c r="AY487">
        <v>1</v>
      </c>
      <c r="AZ487">
        <v>0</v>
      </c>
      <c r="BA487">
        <v>466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Y487*Source!I405</f>
        <v>57.315999999999995</v>
      </c>
      <c r="CY487">
        <f t="shared" si="69"/>
        <v>0.33</v>
      </c>
      <c r="CZ487">
        <f t="shared" si="70"/>
        <v>7.0000000000000007E-2</v>
      </c>
      <c r="DA487">
        <f t="shared" si="71"/>
        <v>4.74</v>
      </c>
      <c r="DB487">
        <f t="shared" si="72"/>
        <v>22.54</v>
      </c>
      <c r="DC487">
        <f t="shared" si="73"/>
        <v>0</v>
      </c>
    </row>
    <row r="488" spans="1:107">
      <c r="A488">
        <f>ROW(Source!A405)</f>
        <v>405</v>
      </c>
      <c r="B488">
        <v>35863109</v>
      </c>
      <c r="C488">
        <v>36127632</v>
      </c>
      <c r="D488">
        <v>29129587</v>
      </c>
      <c r="E488">
        <v>1</v>
      </c>
      <c r="F488">
        <v>1</v>
      </c>
      <c r="G488">
        <v>1</v>
      </c>
      <c r="H488">
        <v>3</v>
      </c>
      <c r="I488" t="s">
        <v>765</v>
      </c>
      <c r="J488" t="s">
        <v>766</v>
      </c>
      <c r="K488" t="s">
        <v>767</v>
      </c>
      <c r="L488">
        <v>1301</v>
      </c>
      <c r="N488">
        <v>1003</v>
      </c>
      <c r="O488" t="s">
        <v>142</v>
      </c>
      <c r="P488" t="s">
        <v>142</v>
      </c>
      <c r="Q488">
        <v>1</v>
      </c>
      <c r="W488">
        <v>0</v>
      </c>
      <c r="X488">
        <v>-1491213163</v>
      </c>
      <c r="Y488">
        <v>136</v>
      </c>
      <c r="AA488">
        <v>36.99</v>
      </c>
      <c r="AB488">
        <v>0</v>
      </c>
      <c r="AC488">
        <v>0</v>
      </c>
      <c r="AD488">
        <v>0</v>
      </c>
      <c r="AE488">
        <v>4.18</v>
      </c>
      <c r="AF488">
        <v>0</v>
      </c>
      <c r="AG488">
        <v>0</v>
      </c>
      <c r="AH488">
        <v>0</v>
      </c>
      <c r="AI488">
        <v>8.85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136</v>
      </c>
      <c r="AU488" t="s">
        <v>3</v>
      </c>
      <c r="AV488">
        <v>0</v>
      </c>
      <c r="AW488">
        <v>2</v>
      </c>
      <c r="AX488">
        <v>36127649</v>
      </c>
      <c r="AY488">
        <v>1</v>
      </c>
      <c r="AZ488">
        <v>0</v>
      </c>
      <c r="BA488">
        <v>467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Y488*Source!I405</f>
        <v>24.207999999999998</v>
      </c>
      <c r="CY488">
        <f t="shared" si="69"/>
        <v>36.99</v>
      </c>
      <c r="CZ488">
        <f t="shared" si="70"/>
        <v>4.18</v>
      </c>
      <c r="DA488">
        <f t="shared" si="71"/>
        <v>8.85</v>
      </c>
      <c r="DB488">
        <f t="shared" si="72"/>
        <v>568.48</v>
      </c>
      <c r="DC488">
        <f t="shared" si="73"/>
        <v>0</v>
      </c>
    </row>
    <row r="489" spans="1:107">
      <c r="A489">
        <f>ROW(Source!A405)</f>
        <v>405</v>
      </c>
      <c r="B489">
        <v>35863109</v>
      </c>
      <c r="C489">
        <v>36127632</v>
      </c>
      <c r="D489">
        <v>29129600</v>
      </c>
      <c r="E489">
        <v>1</v>
      </c>
      <c r="F489">
        <v>1</v>
      </c>
      <c r="G489">
        <v>1</v>
      </c>
      <c r="H489">
        <v>3</v>
      </c>
      <c r="I489" t="s">
        <v>768</v>
      </c>
      <c r="J489" t="s">
        <v>769</v>
      </c>
      <c r="K489" t="s">
        <v>770</v>
      </c>
      <c r="L489">
        <v>1301</v>
      </c>
      <c r="N489">
        <v>1003</v>
      </c>
      <c r="O489" t="s">
        <v>142</v>
      </c>
      <c r="P489" t="s">
        <v>142</v>
      </c>
      <c r="Q489">
        <v>1</v>
      </c>
      <c r="W489">
        <v>0</v>
      </c>
      <c r="X489">
        <v>-382412684</v>
      </c>
      <c r="Y489">
        <v>306</v>
      </c>
      <c r="AA489">
        <v>41.73</v>
      </c>
      <c r="AB489">
        <v>0</v>
      </c>
      <c r="AC489">
        <v>0</v>
      </c>
      <c r="AD489">
        <v>0</v>
      </c>
      <c r="AE489">
        <v>5.74</v>
      </c>
      <c r="AF489">
        <v>0</v>
      </c>
      <c r="AG489">
        <v>0</v>
      </c>
      <c r="AH489">
        <v>0</v>
      </c>
      <c r="AI489">
        <v>7.27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306</v>
      </c>
      <c r="AU489" t="s">
        <v>3</v>
      </c>
      <c r="AV489">
        <v>0</v>
      </c>
      <c r="AW489">
        <v>2</v>
      </c>
      <c r="AX489">
        <v>36127650</v>
      </c>
      <c r="AY489">
        <v>1</v>
      </c>
      <c r="AZ489">
        <v>0</v>
      </c>
      <c r="BA489">
        <v>468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Y489*Source!I405</f>
        <v>54.467999999999996</v>
      </c>
      <c r="CY489">
        <f t="shared" si="69"/>
        <v>41.73</v>
      </c>
      <c r="CZ489">
        <f t="shared" si="70"/>
        <v>5.74</v>
      </c>
      <c r="DA489">
        <f t="shared" si="71"/>
        <v>7.27</v>
      </c>
      <c r="DB489">
        <f t="shared" si="72"/>
        <v>1756.44</v>
      </c>
      <c r="DC489">
        <f t="shared" si="73"/>
        <v>0</v>
      </c>
    </row>
    <row r="490" spans="1:107">
      <c r="A490">
        <f>ROW(Source!A405)</f>
        <v>405</v>
      </c>
      <c r="B490">
        <v>35863109</v>
      </c>
      <c r="C490">
        <v>36127632</v>
      </c>
      <c r="D490">
        <v>29129688</v>
      </c>
      <c r="E490">
        <v>1</v>
      </c>
      <c r="F490">
        <v>1</v>
      </c>
      <c r="G490">
        <v>1</v>
      </c>
      <c r="H490">
        <v>3</v>
      </c>
      <c r="I490" t="s">
        <v>771</v>
      </c>
      <c r="J490" t="s">
        <v>772</v>
      </c>
      <c r="K490" t="s">
        <v>773</v>
      </c>
      <c r="L490">
        <v>1354</v>
      </c>
      <c r="N490">
        <v>1010</v>
      </c>
      <c r="O490" t="s">
        <v>237</v>
      </c>
      <c r="P490" t="s">
        <v>237</v>
      </c>
      <c r="Q490">
        <v>1</v>
      </c>
      <c r="W490">
        <v>0</v>
      </c>
      <c r="X490">
        <v>75405298</v>
      </c>
      <c r="Y490">
        <v>81</v>
      </c>
      <c r="AA490">
        <v>9.7899999999999991</v>
      </c>
      <c r="AB490">
        <v>0</v>
      </c>
      <c r="AC490">
        <v>0</v>
      </c>
      <c r="AD490">
        <v>0</v>
      </c>
      <c r="AE490">
        <v>1.32</v>
      </c>
      <c r="AF490">
        <v>0</v>
      </c>
      <c r="AG490">
        <v>0</v>
      </c>
      <c r="AH490">
        <v>0</v>
      </c>
      <c r="AI490">
        <v>7.42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3</v>
      </c>
      <c r="AT490">
        <v>81</v>
      </c>
      <c r="AU490" t="s">
        <v>3</v>
      </c>
      <c r="AV490">
        <v>0</v>
      </c>
      <c r="AW490">
        <v>2</v>
      </c>
      <c r="AX490">
        <v>36127651</v>
      </c>
      <c r="AY490">
        <v>1</v>
      </c>
      <c r="AZ490">
        <v>0</v>
      </c>
      <c r="BA490">
        <v>469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Y490*Source!I405</f>
        <v>14.417999999999999</v>
      </c>
      <c r="CY490">
        <f t="shared" si="69"/>
        <v>9.7899999999999991</v>
      </c>
      <c r="CZ490">
        <f t="shared" si="70"/>
        <v>1.32</v>
      </c>
      <c r="DA490">
        <f t="shared" si="71"/>
        <v>7.42</v>
      </c>
      <c r="DB490">
        <f t="shared" si="72"/>
        <v>106.92</v>
      </c>
      <c r="DC490">
        <f t="shared" si="73"/>
        <v>0</v>
      </c>
    </row>
    <row r="491" spans="1:107">
      <c r="A491">
        <f>ROW(Source!A405)</f>
        <v>405</v>
      </c>
      <c r="B491">
        <v>35863109</v>
      </c>
      <c r="C491">
        <v>36127632</v>
      </c>
      <c r="D491">
        <v>29129705</v>
      </c>
      <c r="E491">
        <v>1</v>
      </c>
      <c r="F491">
        <v>1</v>
      </c>
      <c r="G491">
        <v>1</v>
      </c>
      <c r="H491">
        <v>3</v>
      </c>
      <c r="I491" t="s">
        <v>774</v>
      </c>
      <c r="J491" t="s">
        <v>775</v>
      </c>
      <c r="K491" t="s">
        <v>776</v>
      </c>
      <c r="L491">
        <v>1354</v>
      </c>
      <c r="N491">
        <v>1010</v>
      </c>
      <c r="O491" t="s">
        <v>237</v>
      </c>
      <c r="P491" t="s">
        <v>237</v>
      </c>
      <c r="Q491">
        <v>1</v>
      </c>
      <c r="W491">
        <v>0</v>
      </c>
      <c r="X491">
        <v>-664589453</v>
      </c>
      <c r="Y491">
        <v>183</v>
      </c>
      <c r="AA491">
        <v>12.48</v>
      </c>
      <c r="AB491">
        <v>0</v>
      </c>
      <c r="AC491">
        <v>0</v>
      </c>
      <c r="AD491">
        <v>0</v>
      </c>
      <c r="AE491">
        <v>1.68</v>
      </c>
      <c r="AF491">
        <v>0</v>
      </c>
      <c r="AG491">
        <v>0</v>
      </c>
      <c r="AH491">
        <v>0</v>
      </c>
      <c r="AI491">
        <v>7.43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1</v>
      </c>
      <c r="AQ491">
        <v>0</v>
      </c>
      <c r="AR491">
        <v>0</v>
      </c>
      <c r="AS491" t="s">
        <v>3</v>
      </c>
      <c r="AT491">
        <v>183</v>
      </c>
      <c r="AU491" t="s">
        <v>3</v>
      </c>
      <c r="AV491">
        <v>0</v>
      </c>
      <c r="AW491">
        <v>2</v>
      </c>
      <c r="AX491">
        <v>36127652</v>
      </c>
      <c r="AY491">
        <v>1</v>
      </c>
      <c r="AZ491">
        <v>0</v>
      </c>
      <c r="BA491">
        <v>470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Y491*Source!I405</f>
        <v>32.573999999999998</v>
      </c>
      <c r="CY491">
        <f t="shared" si="69"/>
        <v>12.48</v>
      </c>
      <c r="CZ491">
        <f t="shared" si="70"/>
        <v>1.68</v>
      </c>
      <c r="DA491">
        <f t="shared" si="71"/>
        <v>7.43</v>
      </c>
      <c r="DB491">
        <f t="shared" si="72"/>
        <v>307.44</v>
      </c>
      <c r="DC491">
        <f t="shared" si="73"/>
        <v>0</v>
      </c>
    </row>
    <row r="492" spans="1:107">
      <c r="A492">
        <f>ROW(Source!A405)</f>
        <v>405</v>
      </c>
      <c r="B492">
        <v>35863109</v>
      </c>
      <c r="C492">
        <v>36127632</v>
      </c>
      <c r="D492">
        <v>29129711</v>
      </c>
      <c r="E492">
        <v>1</v>
      </c>
      <c r="F492">
        <v>1</v>
      </c>
      <c r="G492">
        <v>1</v>
      </c>
      <c r="H492">
        <v>3</v>
      </c>
      <c r="I492" t="s">
        <v>777</v>
      </c>
      <c r="J492" t="s">
        <v>778</v>
      </c>
      <c r="K492" t="s">
        <v>779</v>
      </c>
      <c r="L492">
        <v>1354</v>
      </c>
      <c r="N492">
        <v>1010</v>
      </c>
      <c r="O492" t="s">
        <v>237</v>
      </c>
      <c r="P492" t="s">
        <v>237</v>
      </c>
      <c r="Q492">
        <v>1</v>
      </c>
      <c r="W492">
        <v>0</v>
      </c>
      <c r="X492">
        <v>-452411934</v>
      </c>
      <c r="Y492">
        <v>81</v>
      </c>
      <c r="AA492">
        <v>4.54</v>
      </c>
      <c r="AB492">
        <v>0</v>
      </c>
      <c r="AC492">
        <v>0</v>
      </c>
      <c r="AD492">
        <v>0</v>
      </c>
      <c r="AE492">
        <v>0.62</v>
      </c>
      <c r="AF492">
        <v>0</v>
      </c>
      <c r="AG492">
        <v>0</v>
      </c>
      <c r="AH492">
        <v>0</v>
      </c>
      <c r="AI492">
        <v>7.32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1</v>
      </c>
      <c r="AQ492">
        <v>0</v>
      </c>
      <c r="AR492">
        <v>0</v>
      </c>
      <c r="AS492" t="s">
        <v>3</v>
      </c>
      <c r="AT492">
        <v>81</v>
      </c>
      <c r="AU492" t="s">
        <v>3</v>
      </c>
      <c r="AV492">
        <v>0</v>
      </c>
      <c r="AW492">
        <v>2</v>
      </c>
      <c r="AX492">
        <v>36127653</v>
      </c>
      <c r="AY492">
        <v>1</v>
      </c>
      <c r="AZ492">
        <v>0</v>
      </c>
      <c r="BA492">
        <v>471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Y492*Source!I405</f>
        <v>14.417999999999999</v>
      </c>
      <c r="CY492">
        <f t="shared" si="69"/>
        <v>4.54</v>
      </c>
      <c r="CZ492">
        <f t="shared" si="70"/>
        <v>0.62</v>
      </c>
      <c r="DA492">
        <f t="shared" si="71"/>
        <v>7.32</v>
      </c>
      <c r="DB492">
        <f t="shared" si="72"/>
        <v>50.22</v>
      </c>
      <c r="DC492">
        <f t="shared" si="73"/>
        <v>0</v>
      </c>
    </row>
    <row r="493" spans="1:107">
      <c r="A493">
        <f>ROW(Source!A406)</f>
        <v>406</v>
      </c>
      <c r="B493">
        <v>35863109</v>
      </c>
      <c r="C493">
        <v>36127633</v>
      </c>
      <c r="D493">
        <v>29364679</v>
      </c>
      <c r="E493">
        <v>1</v>
      </c>
      <c r="F493">
        <v>1</v>
      </c>
      <c r="G493">
        <v>1</v>
      </c>
      <c r="H493">
        <v>1</v>
      </c>
      <c r="I493" t="s">
        <v>735</v>
      </c>
      <c r="J493" t="s">
        <v>3</v>
      </c>
      <c r="K493" t="s">
        <v>736</v>
      </c>
      <c r="L493">
        <v>1369</v>
      </c>
      <c r="N493">
        <v>1013</v>
      </c>
      <c r="O493" t="s">
        <v>561</v>
      </c>
      <c r="P493" t="s">
        <v>561</v>
      </c>
      <c r="Q493">
        <v>1</v>
      </c>
      <c r="W493">
        <v>0</v>
      </c>
      <c r="X493">
        <v>931378261</v>
      </c>
      <c r="Y493">
        <v>70.64</v>
      </c>
      <c r="AA493">
        <v>0</v>
      </c>
      <c r="AB493">
        <v>0</v>
      </c>
      <c r="AC493">
        <v>0</v>
      </c>
      <c r="AD493">
        <v>316.85000000000002</v>
      </c>
      <c r="AE493">
        <v>0</v>
      </c>
      <c r="AF493">
        <v>0</v>
      </c>
      <c r="AG493">
        <v>0</v>
      </c>
      <c r="AH493">
        <v>316.85000000000002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3</v>
      </c>
      <c r="AT493">
        <v>70.64</v>
      </c>
      <c r="AU493" t="s">
        <v>3</v>
      </c>
      <c r="AV493">
        <v>1</v>
      </c>
      <c r="AW493">
        <v>2</v>
      </c>
      <c r="AX493">
        <v>36144967</v>
      </c>
      <c r="AY493">
        <v>1</v>
      </c>
      <c r="AZ493">
        <v>0</v>
      </c>
      <c r="BA493">
        <v>473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Y493*Source!I406</f>
        <v>4.2383999999999995</v>
      </c>
      <c r="CY493">
        <f>AD493</f>
        <v>316.85000000000002</v>
      </c>
      <c r="CZ493">
        <f>AH493</f>
        <v>316.85000000000002</v>
      </c>
      <c r="DA493">
        <f>AL493</f>
        <v>1</v>
      </c>
      <c r="DB493">
        <f t="shared" si="72"/>
        <v>22382.28</v>
      </c>
      <c r="DC493">
        <f t="shared" si="73"/>
        <v>0</v>
      </c>
    </row>
    <row r="494" spans="1:107">
      <c r="A494">
        <f>ROW(Source!A406)</f>
        <v>406</v>
      </c>
      <c r="B494">
        <v>35863109</v>
      </c>
      <c r="C494">
        <v>36127633</v>
      </c>
      <c r="D494">
        <v>121548</v>
      </c>
      <c r="E494">
        <v>1</v>
      </c>
      <c r="F494">
        <v>1</v>
      </c>
      <c r="G494">
        <v>1</v>
      </c>
      <c r="H494">
        <v>1</v>
      </c>
      <c r="I494" t="s">
        <v>35</v>
      </c>
      <c r="J494" t="s">
        <v>3</v>
      </c>
      <c r="K494" t="s">
        <v>562</v>
      </c>
      <c r="L494">
        <v>608254</v>
      </c>
      <c r="N494">
        <v>1013</v>
      </c>
      <c r="O494" t="s">
        <v>563</v>
      </c>
      <c r="P494" t="s">
        <v>563</v>
      </c>
      <c r="Q494">
        <v>1</v>
      </c>
      <c r="W494">
        <v>0</v>
      </c>
      <c r="X494">
        <v>-185737400</v>
      </c>
      <c r="Y494">
        <v>0.88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3</v>
      </c>
      <c r="AT494">
        <v>0.88</v>
      </c>
      <c r="AU494" t="s">
        <v>3</v>
      </c>
      <c r="AV494">
        <v>2</v>
      </c>
      <c r="AW494">
        <v>2</v>
      </c>
      <c r="AX494">
        <v>36144968</v>
      </c>
      <c r="AY494">
        <v>1</v>
      </c>
      <c r="AZ494">
        <v>0</v>
      </c>
      <c r="BA494">
        <v>474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Y494*Source!I406</f>
        <v>5.28E-2</v>
      </c>
      <c r="CY494">
        <f>AD494</f>
        <v>0</v>
      </c>
      <c r="CZ494">
        <f>AH494</f>
        <v>0</v>
      </c>
      <c r="DA494">
        <f>AL494</f>
        <v>1</v>
      </c>
      <c r="DB494">
        <f t="shared" si="72"/>
        <v>0</v>
      </c>
      <c r="DC494">
        <f t="shared" si="73"/>
        <v>0</v>
      </c>
    </row>
    <row r="495" spans="1:107">
      <c r="A495">
        <f>ROW(Source!A406)</f>
        <v>406</v>
      </c>
      <c r="B495">
        <v>35863109</v>
      </c>
      <c r="C495">
        <v>36127633</v>
      </c>
      <c r="D495">
        <v>29172362</v>
      </c>
      <c r="E495">
        <v>1</v>
      </c>
      <c r="F495">
        <v>1</v>
      </c>
      <c r="G495">
        <v>1</v>
      </c>
      <c r="H495">
        <v>2</v>
      </c>
      <c r="I495" t="s">
        <v>737</v>
      </c>
      <c r="J495" t="s">
        <v>738</v>
      </c>
      <c r="K495" t="s">
        <v>739</v>
      </c>
      <c r="L495">
        <v>1368</v>
      </c>
      <c r="N495">
        <v>1011</v>
      </c>
      <c r="O495" t="s">
        <v>567</v>
      </c>
      <c r="P495" t="s">
        <v>567</v>
      </c>
      <c r="Q495">
        <v>1</v>
      </c>
      <c r="W495">
        <v>0</v>
      </c>
      <c r="X495">
        <v>2071614860</v>
      </c>
      <c r="Y495">
        <v>0.88</v>
      </c>
      <c r="AA495">
        <v>0</v>
      </c>
      <c r="AB495">
        <v>1113.56</v>
      </c>
      <c r="AC495">
        <v>446.18</v>
      </c>
      <c r="AD495">
        <v>0</v>
      </c>
      <c r="AE495">
        <v>0</v>
      </c>
      <c r="AF495">
        <v>134.65</v>
      </c>
      <c r="AG495">
        <v>13.5</v>
      </c>
      <c r="AH495">
        <v>0</v>
      </c>
      <c r="AI495">
        <v>1</v>
      </c>
      <c r="AJ495">
        <v>8.27</v>
      </c>
      <c r="AK495">
        <v>33.049999999999997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0.88</v>
      </c>
      <c r="AU495" t="s">
        <v>3</v>
      </c>
      <c r="AV495">
        <v>0</v>
      </c>
      <c r="AW495">
        <v>2</v>
      </c>
      <c r="AX495">
        <v>36144969</v>
      </c>
      <c r="AY495">
        <v>1</v>
      </c>
      <c r="AZ495">
        <v>0</v>
      </c>
      <c r="BA495">
        <v>475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Y495*Source!I406</f>
        <v>5.28E-2</v>
      </c>
      <c r="CY495">
        <f>AB495</f>
        <v>1113.56</v>
      </c>
      <c r="CZ495">
        <f>AF495</f>
        <v>134.65</v>
      </c>
      <c r="DA495">
        <f>AJ495</f>
        <v>8.27</v>
      </c>
      <c r="DB495">
        <f t="shared" si="72"/>
        <v>118.49</v>
      </c>
      <c r="DC495">
        <f t="shared" si="73"/>
        <v>11.88</v>
      </c>
    </row>
    <row r="496" spans="1:107">
      <c r="A496">
        <f>ROW(Source!A406)</f>
        <v>406</v>
      </c>
      <c r="B496">
        <v>35863109</v>
      </c>
      <c r="C496">
        <v>36127633</v>
      </c>
      <c r="D496">
        <v>29174500</v>
      </c>
      <c r="E496">
        <v>1</v>
      </c>
      <c r="F496">
        <v>1</v>
      </c>
      <c r="G496">
        <v>1</v>
      </c>
      <c r="H496">
        <v>2</v>
      </c>
      <c r="I496" t="s">
        <v>646</v>
      </c>
      <c r="J496" t="s">
        <v>647</v>
      </c>
      <c r="K496" t="s">
        <v>648</v>
      </c>
      <c r="L496">
        <v>1368</v>
      </c>
      <c r="N496">
        <v>1011</v>
      </c>
      <c r="O496" t="s">
        <v>567</v>
      </c>
      <c r="P496" t="s">
        <v>567</v>
      </c>
      <c r="Q496">
        <v>1</v>
      </c>
      <c r="W496">
        <v>0</v>
      </c>
      <c r="X496">
        <v>-239831557</v>
      </c>
      <c r="Y496">
        <v>16.38</v>
      </c>
      <c r="AA496">
        <v>0</v>
      </c>
      <c r="AB496">
        <v>7.33</v>
      </c>
      <c r="AC496">
        <v>0</v>
      </c>
      <c r="AD496">
        <v>0</v>
      </c>
      <c r="AE496">
        <v>0</v>
      </c>
      <c r="AF496">
        <v>1.95</v>
      </c>
      <c r="AG496">
        <v>0</v>
      </c>
      <c r="AH496">
        <v>0</v>
      </c>
      <c r="AI496">
        <v>1</v>
      </c>
      <c r="AJ496">
        <v>3.76</v>
      </c>
      <c r="AK496">
        <v>33.049999999999997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3</v>
      </c>
      <c r="AT496">
        <v>16.38</v>
      </c>
      <c r="AU496" t="s">
        <v>3</v>
      </c>
      <c r="AV496">
        <v>0</v>
      </c>
      <c r="AW496">
        <v>2</v>
      </c>
      <c r="AX496">
        <v>36144970</v>
      </c>
      <c r="AY496">
        <v>1</v>
      </c>
      <c r="AZ496">
        <v>0</v>
      </c>
      <c r="BA496">
        <v>476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Y496*Source!I406</f>
        <v>0.9827999999999999</v>
      </c>
      <c r="CY496">
        <f>AB496</f>
        <v>7.33</v>
      </c>
      <c r="CZ496">
        <f>AF496</f>
        <v>1.95</v>
      </c>
      <c r="DA496">
        <f>AJ496</f>
        <v>3.76</v>
      </c>
      <c r="DB496">
        <f t="shared" si="72"/>
        <v>31.94</v>
      </c>
      <c r="DC496">
        <f t="shared" si="73"/>
        <v>0</v>
      </c>
    </row>
    <row r="497" spans="1:107">
      <c r="A497">
        <f>ROW(Source!A406)</f>
        <v>406</v>
      </c>
      <c r="B497">
        <v>35863109</v>
      </c>
      <c r="C497">
        <v>36127633</v>
      </c>
      <c r="D497">
        <v>29174913</v>
      </c>
      <c r="E497">
        <v>1</v>
      </c>
      <c r="F497">
        <v>1</v>
      </c>
      <c r="G497">
        <v>1</v>
      </c>
      <c r="H497">
        <v>2</v>
      </c>
      <c r="I497" t="s">
        <v>578</v>
      </c>
      <c r="J497" t="s">
        <v>579</v>
      </c>
      <c r="K497" t="s">
        <v>580</v>
      </c>
      <c r="L497">
        <v>1368</v>
      </c>
      <c r="N497">
        <v>1011</v>
      </c>
      <c r="O497" t="s">
        <v>567</v>
      </c>
      <c r="P497" t="s">
        <v>567</v>
      </c>
      <c r="Q497">
        <v>1</v>
      </c>
      <c r="W497">
        <v>0</v>
      </c>
      <c r="X497">
        <v>458544584</v>
      </c>
      <c r="Y497">
        <v>0.87</v>
      </c>
      <c r="AA497">
        <v>0</v>
      </c>
      <c r="AB497">
        <v>932.72</v>
      </c>
      <c r="AC497">
        <v>383.38</v>
      </c>
      <c r="AD497">
        <v>0</v>
      </c>
      <c r="AE497">
        <v>0</v>
      </c>
      <c r="AF497">
        <v>87.17</v>
      </c>
      <c r="AG497">
        <v>11.6</v>
      </c>
      <c r="AH497">
        <v>0</v>
      </c>
      <c r="AI497">
        <v>1</v>
      </c>
      <c r="AJ497">
        <v>10.7</v>
      </c>
      <c r="AK497">
        <v>33.049999999999997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0.87</v>
      </c>
      <c r="AU497" t="s">
        <v>3</v>
      </c>
      <c r="AV497">
        <v>0</v>
      </c>
      <c r="AW497">
        <v>2</v>
      </c>
      <c r="AX497">
        <v>36144971</v>
      </c>
      <c r="AY497">
        <v>1</v>
      </c>
      <c r="AZ497">
        <v>0</v>
      </c>
      <c r="BA497">
        <v>477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Y497*Source!I406</f>
        <v>5.2199999999999996E-2</v>
      </c>
      <c r="CY497">
        <f>AB497</f>
        <v>932.72</v>
      </c>
      <c r="CZ497">
        <f>AF497</f>
        <v>87.17</v>
      </c>
      <c r="DA497">
        <f>AJ497</f>
        <v>10.7</v>
      </c>
      <c r="DB497">
        <f t="shared" si="72"/>
        <v>75.84</v>
      </c>
      <c r="DC497">
        <f t="shared" si="73"/>
        <v>10.09</v>
      </c>
    </row>
    <row r="498" spans="1:107">
      <c r="A498">
        <f>ROW(Source!A406)</f>
        <v>406</v>
      </c>
      <c r="B498">
        <v>35863109</v>
      </c>
      <c r="C498">
        <v>36127633</v>
      </c>
      <c r="D498">
        <v>29114269</v>
      </c>
      <c r="E498">
        <v>1</v>
      </c>
      <c r="F498">
        <v>1</v>
      </c>
      <c r="G498">
        <v>1</v>
      </c>
      <c r="H498">
        <v>3</v>
      </c>
      <c r="I498" t="s">
        <v>780</v>
      </c>
      <c r="J498" t="s">
        <v>781</v>
      </c>
      <c r="K498" t="s">
        <v>782</v>
      </c>
      <c r="L498">
        <v>1348</v>
      </c>
      <c r="N498">
        <v>1009</v>
      </c>
      <c r="O498" t="s">
        <v>30</v>
      </c>
      <c r="P498" t="s">
        <v>30</v>
      </c>
      <c r="Q498">
        <v>1000</v>
      </c>
      <c r="W498">
        <v>0</v>
      </c>
      <c r="X498">
        <v>2140487653</v>
      </c>
      <c r="Y498">
        <v>3.0599999999999998E-3</v>
      </c>
      <c r="AA498">
        <v>113610.11</v>
      </c>
      <c r="AB498">
        <v>0</v>
      </c>
      <c r="AC498">
        <v>0</v>
      </c>
      <c r="AD498">
        <v>0</v>
      </c>
      <c r="AE498">
        <v>12429.99</v>
      </c>
      <c r="AF498">
        <v>0</v>
      </c>
      <c r="AG498">
        <v>0</v>
      </c>
      <c r="AH498">
        <v>0</v>
      </c>
      <c r="AI498">
        <v>9.14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3.0599999999999998E-3</v>
      </c>
      <c r="AU498" t="s">
        <v>3</v>
      </c>
      <c r="AV498">
        <v>0</v>
      </c>
      <c r="AW498">
        <v>2</v>
      </c>
      <c r="AX498">
        <v>36144972</v>
      </c>
      <c r="AY498">
        <v>1</v>
      </c>
      <c r="AZ498">
        <v>0</v>
      </c>
      <c r="BA498">
        <v>478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Y498*Source!I406</f>
        <v>1.8359999999999999E-4</v>
      </c>
      <c r="CY498">
        <f t="shared" ref="CY498:CY503" si="74">AA498</f>
        <v>113610.11</v>
      </c>
      <c r="CZ498">
        <f t="shared" ref="CZ498:CZ503" si="75">AE498</f>
        <v>12429.99</v>
      </c>
      <c r="DA498">
        <f t="shared" ref="DA498:DA503" si="76">AI498</f>
        <v>9.14</v>
      </c>
      <c r="DB498">
        <f t="shared" si="72"/>
        <v>38.04</v>
      </c>
      <c r="DC498">
        <f t="shared" si="73"/>
        <v>0</v>
      </c>
    </row>
    <row r="499" spans="1:107">
      <c r="A499">
        <f>ROW(Source!A406)</f>
        <v>406</v>
      </c>
      <c r="B499">
        <v>35863109</v>
      </c>
      <c r="C499">
        <v>36127633</v>
      </c>
      <c r="D499">
        <v>29110838</v>
      </c>
      <c r="E499">
        <v>1</v>
      </c>
      <c r="F499">
        <v>1</v>
      </c>
      <c r="G499">
        <v>1</v>
      </c>
      <c r="H499">
        <v>3</v>
      </c>
      <c r="I499" t="s">
        <v>743</v>
      </c>
      <c r="J499" t="s">
        <v>744</v>
      </c>
      <c r="K499" t="s">
        <v>745</v>
      </c>
      <c r="L499">
        <v>1346</v>
      </c>
      <c r="N499">
        <v>1009</v>
      </c>
      <c r="O499" t="s">
        <v>160</v>
      </c>
      <c r="P499" t="s">
        <v>160</v>
      </c>
      <c r="Q499">
        <v>1</v>
      </c>
      <c r="W499">
        <v>0</v>
      </c>
      <c r="X499">
        <v>-667794164</v>
      </c>
      <c r="Y499">
        <v>0.31</v>
      </c>
      <c r="AA499">
        <v>100.04</v>
      </c>
      <c r="AB499">
        <v>0</v>
      </c>
      <c r="AC499">
        <v>0</v>
      </c>
      <c r="AD499">
        <v>0</v>
      </c>
      <c r="AE499">
        <v>30.5</v>
      </c>
      <c r="AF499">
        <v>0</v>
      </c>
      <c r="AG499">
        <v>0</v>
      </c>
      <c r="AH499">
        <v>0</v>
      </c>
      <c r="AI499">
        <v>3.28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3</v>
      </c>
      <c r="AT499">
        <v>0.31</v>
      </c>
      <c r="AU499" t="s">
        <v>3</v>
      </c>
      <c r="AV499">
        <v>0</v>
      </c>
      <c r="AW499">
        <v>2</v>
      </c>
      <c r="AX499">
        <v>36144973</v>
      </c>
      <c r="AY499">
        <v>1</v>
      </c>
      <c r="AZ499">
        <v>0</v>
      </c>
      <c r="BA499">
        <v>479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Y499*Source!I406</f>
        <v>1.8599999999999998E-2</v>
      </c>
      <c r="CY499">
        <f t="shared" si="74"/>
        <v>100.04</v>
      </c>
      <c r="CZ499">
        <f t="shared" si="75"/>
        <v>30.5</v>
      </c>
      <c r="DA499">
        <f t="shared" si="76"/>
        <v>3.28</v>
      </c>
      <c r="DB499">
        <f t="shared" si="72"/>
        <v>9.4600000000000009</v>
      </c>
      <c r="DC499">
        <f t="shared" si="73"/>
        <v>0</v>
      </c>
    </row>
    <row r="500" spans="1:107">
      <c r="A500">
        <f>ROW(Source!A406)</f>
        <v>406</v>
      </c>
      <c r="B500">
        <v>35863109</v>
      </c>
      <c r="C500">
        <v>36127633</v>
      </c>
      <c r="D500">
        <v>29114470</v>
      </c>
      <c r="E500">
        <v>1</v>
      </c>
      <c r="F500">
        <v>1</v>
      </c>
      <c r="G500">
        <v>1</v>
      </c>
      <c r="H500">
        <v>3</v>
      </c>
      <c r="I500" t="s">
        <v>319</v>
      </c>
      <c r="J500" t="s">
        <v>321</v>
      </c>
      <c r="K500" t="s">
        <v>320</v>
      </c>
      <c r="L500">
        <v>1355</v>
      </c>
      <c r="N500">
        <v>1010</v>
      </c>
      <c r="O500" t="s">
        <v>58</v>
      </c>
      <c r="P500" t="s">
        <v>58</v>
      </c>
      <c r="Q500">
        <v>100</v>
      </c>
      <c r="W500">
        <v>0</v>
      </c>
      <c r="X500">
        <v>-228248654</v>
      </c>
      <c r="Y500">
        <v>4.08</v>
      </c>
      <c r="AA500">
        <v>55.19</v>
      </c>
      <c r="AB500">
        <v>0</v>
      </c>
      <c r="AC500">
        <v>0</v>
      </c>
      <c r="AD500">
        <v>0</v>
      </c>
      <c r="AE500">
        <v>86.24</v>
      </c>
      <c r="AF500">
        <v>0</v>
      </c>
      <c r="AG500">
        <v>0</v>
      </c>
      <c r="AH500">
        <v>0</v>
      </c>
      <c r="AI500">
        <v>0.64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4.08</v>
      </c>
      <c r="AU500" t="s">
        <v>3</v>
      </c>
      <c r="AV500">
        <v>0</v>
      </c>
      <c r="AW500">
        <v>2</v>
      </c>
      <c r="AX500">
        <v>36144974</v>
      </c>
      <c r="AY500">
        <v>1</v>
      </c>
      <c r="AZ500">
        <v>0</v>
      </c>
      <c r="BA500">
        <v>480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Y500*Source!I406</f>
        <v>0.24479999999999999</v>
      </c>
      <c r="CY500">
        <f t="shared" si="74"/>
        <v>55.19</v>
      </c>
      <c r="CZ500">
        <f t="shared" si="75"/>
        <v>86.24</v>
      </c>
      <c r="DA500">
        <f t="shared" si="76"/>
        <v>0.64</v>
      </c>
      <c r="DB500">
        <f t="shared" si="72"/>
        <v>351.86</v>
      </c>
      <c r="DC500">
        <f t="shared" si="73"/>
        <v>0</v>
      </c>
    </row>
    <row r="501" spans="1:107">
      <c r="A501">
        <f>ROW(Source!A406)</f>
        <v>406</v>
      </c>
      <c r="B501">
        <v>35863109</v>
      </c>
      <c r="C501">
        <v>36127633</v>
      </c>
      <c r="D501">
        <v>29164111</v>
      </c>
      <c r="E501">
        <v>1</v>
      </c>
      <c r="F501">
        <v>1</v>
      </c>
      <c r="G501">
        <v>1</v>
      </c>
      <c r="H501">
        <v>3</v>
      </c>
      <c r="I501" t="s">
        <v>783</v>
      </c>
      <c r="J501" t="s">
        <v>784</v>
      </c>
      <c r="K501" t="s">
        <v>785</v>
      </c>
      <c r="L501">
        <v>1355</v>
      </c>
      <c r="N501">
        <v>1010</v>
      </c>
      <c r="O501" t="s">
        <v>58</v>
      </c>
      <c r="P501" t="s">
        <v>58</v>
      </c>
      <c r="Q501">
        <v>100</v>
      </c>
      <c r="W501">
        <v>0</v>
      </c>
      <c r="X501">
        <v>-1689080274</v>
      </c>
      <c r="Y501">
        <v>1.02</v>
      </c>
      <c r="AA501">
        <v>783</v>
      </c>
      <c r="AB501">
        <v>0</v>
      </c>
      <c r="AC501">
        <v>0</v>
      </c>
      <c r="AD501">
        <v>0</v>
      </c>
      <c r="AE501">
        <v>100</v>
      </c>
      <c r="AF501">
        <v>0</v>
      </c>
      <c r="AG501">
        <v>0</v>
      </c>
      <c r="AH501">
        <v>0</v>
      </c>
      <c r="AI501">
        <v>7.83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3</v>
      </c>
      <c r="AT501">
        <v>1.02</v>
      </c>
      <c r="AU501" t="s">
        <v>3</v>
      </c>
      <c r="AV501">
        <v>0</v>
      </c>
      <c r="AW501">
        <v>2</v>
      </c>
      <c r="AX501">
        <v>36144975</v>
      </c>
      <c r="AY501">
        <v>1</v>
      </c>
      <c r="AZ501">
        <v>0</v>
      </c>
      <c r="BA501">
        <v>481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Y501*Source!I406</f>
        <v>6.1199999999999997E-2</v>
      </c>
      <c r="CY501">
        <f t="shared" si="74"/>
        <v>783</v>
      </c>
      <c r="CZ501">
        <f t="shared" si="75"/>
        <v>100</v>
      </c>
      <c r="DA501">
        <f t="shared" si="76"/>
        <v>7.83</v>
      </c>
      <c r="DB501">
        <f t="shared" si="72"/>
        <v>102</v>
      </c>
      <c r="DC501">
        <f t="shared" si="73"/>
        <v>0</v>
      </c>
    </row>
    <row r="502" spans="1:107">
      <c r="A502">
        <f>ROW(Source!A406)</f>
        <v>406</v>
      </c>
      <c r="B502">
        <v>35863109</v>
      </c>
      <c r="C502">
        <v>36127633</v>
      </c>
      <c r="D502">
        <v>29170288</v>
      </c>
      <c r="E502">
        <v>1</v>
      </c>
      <c r="F502">
        <v>1</v>
      </c>
      <c r="G502">
        <v>1</v>
      </c>
      <c r="H502">
        <v>3</v>
      </c>
      <c r="I502" t="s">
        <v>262</v>
      </c>
      <c r="J502" t="s">
        <v>264</v>
      </c>
      <c r="K502" t="s">
        <v>263</v>
      </c>
      <c r="L502">
        <v>1354</v>
      </c>
      <c r="N502">
        <v>1010</v>
      </c>
      <c r="O502" t="s">
        <v>237</v>
      </c>
      <c r="P502" t="s">
        <v>237</v>
      </c>
      <c r="Q502">
        <v>1</v>
      </c>
      <c r="W502">
        <v>0</v>
      </c>
      <c r="X502">
        <v>-1432988646</v>
      </c>
      <c r="Y502">
        <v>100</v>
      </c>
      <c r="AA502">
        <v>54.36</v>
      </c>
      <c r="AB502">
        <v>0</v>
      </c>
      <c r="AC502">
        <v>0</v>
      </c>
      <c r="AD502">
        <v>0</v>
      </c>
      <c r="AE502">
        <v>15.27</v>
      </c>
      <c r="AF502">
        <v>0</v>
      </c>
      <c r="AG502">
        <v>0</v>
      </c>
      <c r="AH502">
        <v>0</v>
      </c>
      <c r="AI502">
        <v>3.56</v>
      </c>
      <c r="AJ502">
        <v>1</v>
      </c>
      <c r="AK502">
        <v>1</v>
      </c>
      <c r="AL502">
        <v>1</v>
      </c>
      <c r="AN502">
        <v>0</v>
      </c>
      <c r="AO502">
        <v>0</v>
      </c>
      <c r="AP502">
        <v>0</v>
      </c>
      <c r="AQ502">
        <v>0</v>
      </c>
      <c r="AR502">
        <v>0</v>
      </c>
      <c r="AS502" t="s">
        <v>3</v>
      </c>
      <c r="AT502">
        <v>100</v>
      </c>
      <c r="AU502" t="s">
        <v>3</v>
      </c>
      <c r="AV502">
        <v>0</v>
      </c>
      <c r="AW502">
        <v>1</v>
      </c>
      <c r="AX502">
        <v>-1</v>
      </c>
      <c r="AY502">
        <v>0</v>
      </c>
      <c r="AZ502">
        <v>0</v>
      </c>
      <c r="BA502" t="s">
        <v>3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Y502*Source!I406</f>
        <v>6</v>
      </c>
      <c r="CY502">
        <f t="shared" si="74"/>
        <v>54.36</v>
      </c>
      <c r="CZ502">
        <f t="shared" si="75"/>
        <v>15.27</v>
      </c>
      <c r="DA502">
        <f t="shared" si="76"/>
        <v>3.56</v>
      </c>
      <c r="DB502">
        <f t="shared" si="72"/>
        <v>1527</v>
      </c>
      <c r="DC502">
        <f t="shared" si="73"/>
        <v>0</v>
      </c>
    </row>
    <row r="503" spans="1:107">
      <c r="A503">
        <f>ROW(Source!A406)</f>
        <v>406</v>
      </c>
      <c r="B503">
        <v>35863109</v>
      </c>
      <c r="C503">
        <v>36127633</v>
      </c>
      <c r="D503">
        <v>29171808</v>
      </c>
      <c r="E503">
        <v>1</v>
      </c>
      <c r="F503">
        <v>1</v>
      </c>
      <c r="G503">
        <v>1</v>
      </c>
      <c r="H503">
        <v>3</v>
      </c>
      <c r="I503" t="s">
        <v>752</v>
      </c>
      <c r="J503" t="s">
        <v>753</v>
      </c>
      <c r="K503" t="s">
        <v>754</v>
      </c>
      <c r="L503">
        <v>1374</v>
      </c>
      <c r="N503">
        <v>1013</v>
      </c>
      <c r="O503" t="s">
        <v>755</v>
      </c>
      <c r="P503" t="s">
        <v>755</v>
      </c>
      <c r="Q503">
        <v>1</v>
      </c>
      <c r="W503">
        <v>0</v>
      </c>
      <c r="X503">
        <v>-915781824</v>
      </c>
      <c r="Y503">
        <v>14.01</v>
      </c>
      <c r="AA503">
        <v>1</v>
      </c>
      <c r="AB503">
        <v>0</v>
      </c>
      <c r="AC503">
        <v>0</v>
      </c>
      <c r="AD503">
        <v>0</v>
      </c>
      <c r="AE503">
        <v>1</v>
      </c>
      <c r="AF503">
        <v>0</v>
      </c>
      <c r="AG503">
        <v>0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14.01</v>
      </c>
      <c r="AU503" t="s">
        <v>3</v>
      </c>
      <c r="AV503">
        <v>0</v>
      </c>
      <c r="AW503">
        <v>2</v>
      </c>
      <c r="AX503">
        <v>36144976</v>
      </c>
      <c r="AY503">
        <v>1</v>
      </c>
      <c r="AZ503">
        <v>0</v>
      </c>
      <c r="BA503">
        <v>482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Y503*Source!I406</f>
        <v>0.8405999999999999</v>
      </c>
      <c r="CY503">
        <f t="shared" si="74"/>
        <v>1</v>
      </c>
      <c r="CZ503">
        <f t="shared" si="75"/>
        <v>1</v>
      </c>
      <c r="DA503">
        <f t="shared" si="76"/>
        <v>1</v>
      </c>
      <c r="DB503">
        <f t="shared" si="72"/>
        <v>14.01</v>
      </c>
      <c r="DC503">
        <f t="shared" si="73"/>
        <v>0</v>
      </c>
    </row>
    <row r="504" spans="1:107">
      <c r="A504">
        <f>ROW(Source!A481)</f>
        <v>481</v>
      </c>
      <c r="B504">
        <v>35863109</v>
      </c>
      <c r="C504">
        <v>35867319</v>
      </c>
      <c r="D504">
        <v>18406804</v>
      </c>
      <c r="E504">
        <v>1</v>
      </c>
      <c r="F504">
        <v>1</v>
      </c>
      <c r="G504">
        <v>1</v>
      </c>
      <c r="H504">
        <v>1</v>
      </c>
      <c r="I504" t="s">
        <v>559</v>
      </c>
      <c r="J504" t="s">
        <v>3</v>
      </c>
      <c r="K504" t="s">
        <v>560</v>
      </c>
      <c r="L504">
        <v>1369</v>
      </c>
      <c r="N504">
        <v>1013</v>
      </c>
      <c r="O504" t="s">
        <v>561</v>
      </c>
      <c r="P504" t="s">
        <v>561</v>
      </c>
      <c r="Q504">
        <v>1</v>
      </c>
      <c r="W504">
        <v>0</v>
      </c>
      <c r="X504">
        <v>254330056</v>
      </c>
      <c r="Y504">
        <v>7.67</v>
      </c>
      <c r="AA504">
        <v>0</v>
      </c>
      <c r="AB504">
        <v>0</v>
      </c>
      <c r="AC504">
        <v>0</v>
      </c>
      <c r="AD504">
        <v>249.14</v>
      </c>
      <c r="AE504">
        <v>0</v>
      </c>
      <c r="AF504">
        <v>0</v>
      </c>
      <c r="AG504">
        <v>0</v>
      </c>
      <c r="AH504">
        <v>249.14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3</v>
      </c>
      <c r="AT504">
        <v>7.67</v>
      </c>
      <c r="AU504" t="s">
        <v>3</v>
      </c>
      <c r="AV504">
        <v>1</v>
      </c>
      <c r="AW504">
        <v>2</v>
      </c>
      <c r="AX504">
        <v>35867322</v>
      </c>
      <c r="AY504">
        <v>1</v>
      </c>
      <c r="AZ504">
        <v>0</v>
      </c>
      <c r="BA504">
        <v>483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Y504*Source!I481</f>
        <v>0.56757999999999997</v>
      </c>
      <c r="CY504">
        <f>AD504</f>
        <v>249.14</v>
      </c>
      <c r="CZ504">
        <f>AH504</f>
        <v>249.14</v>
      </c>
      <c r="DA504">
        <f>AL504</f>
        <v>1</v>
      </c>
      <c r="DB504">
        <f t="shared" si="72"/>
        <v>1910.9</v>
      </c>
      <c r="DC504">
        <f t="shared" si="73"/>
        <v>0</v>
      </c>
    </row>
    <row r="505" spans="1:107">
      <c r="A505">
        <f>ROW(Source!A481)</f>
        <v>481</v>
      </c>
      <c r="B505">
        <v>35863109</v>
      </c>
      <c r="C505">
        <v>35867319</v>
      </c>
      <c r="D505">
        <v>29164349</v>
      </c>
      <c r="E505">
        <v>1</v>
      </c>
      <c r="F505">
        <v>1</v>
      </c>
      <c r="G505">
        <v>1</v>
      </c>
      <c r="H505">
        <v>3</v>
      </c>
      <c r="I505" t="s">
        <v>28</v>
      </c>
      <c r="J505" t="s">
        <v>31</v>
      </c>
      <c r="K505" t="s">
        <v>29</v>
      </c>
      <c r="L505">
        <v>1348</v>
      </c>
      <c r="N505">
        <v>1009</v>
      </c>
      <c r="O505" t="s">
        <v>30</v>
      </c>
      <c r="P505" t="s">
        <v>30</v>
      </c>
      <c r="Q505">
        <v>1000</v>
      </c>
      <c r="W505">
        <v>0</v>
      </c>
      <c r="X505">
        <v>-304821490</v>
      </c>
      <c r="Y505">
        <v>0.7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0</v>
      </c>
      <c r="AP505">
        <v>0</v>
      </c>
      <c r="AQ505">
        <v>0</v>
      </c>
      <c r="AR505">
        <v>0</v>
      </c>
      <c r="AS505" t="s">
        <v>3</v>
      </c>
      <c r="AT505">
        <v>0.7</v>
      </c>
      <c r="AU505" t="s">
        <v>3</v>
      </c>
      <c r="AV505">
        <v>0</v>
      </c>
      <c r="AW505">
        <v>2</v>
      </c>
      <c r="AX505">
        <v>35867323</v>
      </c>
      <c r="AY505">
        <v>1</v>
      </c>
      <c r="AZ505">
        <v>0</v>
      </c>
      <c r="BA505">
        <v>484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Y505*Source!I481</f>
        <v>5.1799999999999992E-2</v>
      </c>
      <c r="CY505">
        <f>AA505</f>
        <v>0</v>
      </c>
      <c r="CZ505">
        <f>AE505</f>
        <v>0</v>
      </c>
      <c r="DA505">
        <f>AI505</f>
        <v>1</v>
      </c>
      <c r="DB505">
        <f t="shared" si="72"/>
        <v>0</v>
      </c>
      <c r="DC505">
        <f t="shared" si="73"/>
        <v>0</v>
      </c>
    </row>
    <row r="506" spans="1:107">
      <c r="A506">
        <f>ROW(Source!A483)</f>
        <v>483</v>
      </c>
      <c r="B506">
        <v>35863109</v>
      </c>
      <c r="C506">
        <v>35867325</v>
      </c>
      <c r="D506">
        <v>18406804</v>
      </c>
      <c r="E506">
        <v>1</v>
      </c>
      <c r="F506">
        <v>1</v>
      </c>
      <c r="G506">
        <v>1</v>
      </c>
      <c r="H506">
        <v>1</v>
      </c>
      <c r="I506" t="s">
        <v>559</v>
      </c>
      <c r="J506" t="s">
        <v>3</v>
      </c>
      <c r="K506" t="s">
        <v>560</v>
      </c>
      <c r="L506">
        <v>1369</v>
      </c>
      <c r="N506">
        <v>1013</v>
      </c>
      <c r="O506" t="s">
        <v>561</v>
      </c>
      <c r="P506" t="s">
        <v>561</v>
      </c>
      <c r="Q506">
        <v>1</v>
      </c>
      <c r="W506">
        <v>0</v>
      </c>
      <c r="X506">
        <v>254330056</v>
      </c>
      <c r="Y506">
        <v>11.39</v>
      </c>
      <c r="AA506">
        <v>0</v>
      </c>
      <c r="AB506">
        <v>0</v>
      </c>
      <c r="AC506">
        <v>0</v>
      </c>
      <c r="AD506">
        <v>249.14</v>
      </c>
      <c r="AE506">
        <v>0</v>
      </c>
      <c r="AF506">
        <v>0</v>
      </c>
      <c r="AG506">
        <v>0</v>
      </c>
      <c r="AH506">
        <v>249.14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11.39</v>
      </c>
      <c r="AU506" t="s">
        <v>3</v>
      </c>
      <c r="AV506">
        <v>1</v>
      </c>
      <c r="AW506">
        <v>2</v>
      </c>
      <c r="AX506">
        <v>35867330</v>
      </c>
      <c r="AY506">
        <v>2</v>
      </c>
      <c r="AZ506">
        <v>131072</v>
      </c>
      <c r="BA506">
        <v>485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Y506*Source!I483</f>
        <v>0.84286000000000005</v>
      </c>
      <c r="CY506">
        <f>AD506</f>
        <v>249.14</v>
      </c>
      <c r="CZ506">
        <f>AH506</f>
        <v>249.14</v>
      </c>
      <c r="DA506">
        <f>AL506</f>
        <v>1</v>
      </c>
      <c r="DB506">
        <f t="shared" si="72"/>
        <v>2837.7</v>
      </c>
      <c r="DC506">
        <f t="shared" si="73"/>
        <v>0</v>
      </c>
    </row>
    <row r="507" spans="1:107">
      <c r="A507">
        <f>ROW(Source!A483)</f>
        <v>483</v>
      </c>
      <c r="B507">
        <v>35863109</v>
      </c>
      <c r="C507">
        <v>35867325</v>
      </c>
      <c r="D507">
        <v>121548</v>
      </c>
      <c r="E507">
        <v>1</v>
      </c>
      <c r="F507">
        <v>1</v>
      </c>
      <c r="G507">
        <v>1</v>
      </c>
      <c r="H507">
        <v>1</v>
      </c>
      <c r="I507" t="s">
        <v>35</v>
      </c>
      <c r="J507" t="s">
        <v>3</v>
      </c>
      <c r="K507" t="s">
        <v>562</v>
      </c>
      <c r="L507">
        <v>608254</v>
      </c>
      <c r="N507">
        <v>1013</v>
      </c>
      <c r="O507" t="s">
        <v>563</v>
      </c>
      <c r="P507" t="s">
        <v>563</v>
      </c>
      <c r="Q507">
        <v>1</v>
      </c>
      <c r="W507">
        <v>0</v>
      </c>
      <c r="X507">
        <v>-185737400</v>
      </c>
      <c r="Y507">
        <v>0.13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0.13</v>
      </c>
      <c r="AU507" t="s">
        <v>3</v>
      </c>
      <c r="AV507">
        <v>2</v>
      </c>
      <c r="AW507">
        <v>2</v>
      </c>
      <c r="AX507">
        <v>35867331</v>
      </c>
      <c r="AY507">
        <v>1</v>
      </c>
      <c r="AZ507">
        <v>0</v>
      </c>
      <c r="BA507">
        <v>486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Y507*Source!I483</f>
        <v>9.6200000000000001E-3</v>
      </c>
      <c r="CY507">
        <f>AD507</f>
        <v>0</v>
      </c>
      <c r="CZ507">
        <f>AH507</f>
        <v>0</v>
      </c>
      <c r="DA507">
        <f>AL507</f>
        <v>1</v>
      </c>
      <c r="DB507">
        <f t="shared" si="72"/>
        <v>0</v>
      </c>
      <c r="DC507">
        <f t="shared" si="73"/>
        <v>0</v>
      </c>
    </row>
    <row r="508" spans="1:107">
      <c r="A508">
        <f>ROW(Source!A483)</f>
        <v>483</v>
      </c>
      <c r="B508">
        <v>35863109</v>
      </c>
      <c r="C508">
        <v>35867325</v>
      </c>
      <c r="D508">
        <v>29172556</v>
      </c>
      <c r="E508">
        <v>1</v>
      </c>
      <c r="F508">
        <v>1</v>
      </c>
      <c r="G508">
        <v>1</v>
      </c>
      <c r="H508">
        <v>2</v>
      </c>
      <c r="I508" t="s">
        <v>564</v>
      </c>
      <c r="J508" t="s">
        <v>565</v>
      </c>
      <c r="K508" t="s">
        <v>566</v>
      </c>
      <c r="L508">
        <v>1368</v>
      </c>
      <c r="N508">
        <v>1011</v>
      </c>
      <c r="O508" t="s">
        <v>567</v>
      </c>
      <c r="P508" t="s">
        <v>567</v>
      </c>
      <c r="Q508">
        <v>1</v>
      </c>
      <c r="W508">
        <v>0</v>
      </c>
      <c r="X508">
        <v>-1302720870</v>
      </c>
      <c r="Y508">
        <v>0.13</v>
      </c>
      <c r="AA508">
        <v>0</v>
      </c>
      <c r="AB508">
        <v>466.71</v>
      </c>
      <c r="AC508">
        <v>446.18</v>
      </c>
      <c r="AD508">
        <v>0</v>
      </c>
      <c r="AE508">
        <v>0</v>
      </c>
      <c r="AF508">
        <v>31.26</v>
      </c>
      <c r="AG508">
        <v>13.5</v>
      </c>
      <c r="AH508">
        <v>0</v>
      </c>
      <c r="AI508">
        <v>1</v>
      </c>
      <c r="AJ508">
        <v>14.93</v>
      </c>
      <c r="AK508">
        <v>33.049999999999997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3</v>
      </c>
      <c r="AT508">
        <v>0.13</v>
      </c>
      <c r="AU508" t="s">
        <v>3</v>
      </c>
      <c r="AV508">
        <v>0</v>
      </c>
      <c r="AW508">
        <v>2</v>
      </c>
      <c r="AX508">
        <v>35867332</v>
      </c>
      <c r="AY508">
        <v>1</v>
      </c>
      <c r="AZ508">
        <v>0</v>
      </c>
      <c r="BA508">
        <v>487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Y508*Source!I483</f>
        <v>9.6200000000000001E-3</v>
      </c>
      <c r="CY508">
        <f>AB508</f>
        <v>466.71</v>
      </c>
      <c r="CZ508">
        <f>AF508</f>
        <v>31.26</v>
      </c>
      <c r="DA508">
        <f>AJ508</f>
        <v>14.93</v>
      </c>
      <c r="DB508">
        <f t="shared" si="72"/>
        <v>4.0599999999999996</v>
      </c>
      <c r="DC508">
        <f t="shared" si="73"/>
        <v>1.76</v>
      </c>
    </row>
    <row r="509" spans="1:107">
      <c r="A509">
        <f>ROW(Source!A483)</f>
        <v>483</v>
      </c>
      <c r="B509">
        <v>35863109</v>
      </c>
      <c r="C509">
        <v>35867325</v>
      </c>
      <c r="D509">
        <v>29164349</v>
      </c>
      <c r="E509">
        <v>1</v>
      </c>
      <c r="F509">
        <v>1</v>
      </c>
      <c r="G509">
        <v>1</v>
      </c>
      <c r="H509">
        <v>3</v>
      </c>
      <c r="I509" t="s">
        <v>28</v>
      </c>
      <c r="J509" t="s">
        <v>31</v>
      </c>
      <c r="K509" t="s">
        <v>29</v>
      </c>
      <c r="L509">
        <v>1348</v>
      </c>
      <c r="N509">
        <v>1009</v>
      </c>
      <c r="O509" t="s">
        <v>30</v>
      </c>
      <c r="P509" t="s">
        <v>30</v>
      </c>
      <c r="Q509">
        <v>1000</v>
      </c>
      <c r="W509">
        <v>0</v>
      </c>
      <c r="X509">
        <v>-304821490</v>
      </c>
      <c r="Y509">
        <v>0.47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0</v>
      </c>
      <c r="AP509">
        <v>0</v>
      </c>
      <c r="AQ509">
        <v>0</v>
      </c>
      <c r="AR509">
        <v>0</v>
      </c>
      <c r="AS509" t="s">
        <v>3</v>
      </c>
      <c r="AT509">
        <v>0.47</v>
      </c>
      <c r="AU509" t="s">
        <v>3</v>
      </c>
      <c r="AV509">
        <v>0</v>
      </c>
      <c r="AW509">
        <v>2</v>
      </c>
      <c r="AX509">
        <v>35867333</v>
      </c>
      <c r="AY509">
        <v>1</v>
      </c>
      <c r="AZ509">
        <v>0</v>
      </c>
      <c r="BA509">
        <v>488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Y509*Source!I483</f>
        <v>3.4779999999999998E-2</v>
      </c>
      <c r="CY509">
        <f>AA509</f>
        <v>0</v>
      </c>
      <c r="CZ509">
        <f>AE509</f>
        <v>0</v>
      </c>
      <c r="DA509">
        <f>AI509</f>
        <v>1</v>
      </c>
      <c r="DB509">
        <f t="shared" si="72"/>
        <v>0</v>
      </c>
      <c r="DC509">
        <f t="shared" si="73"/>
        <v>0</v>
      </c>
    </row>
    <row r="510" spans="1:107">
      <c r="A510">
        <f>ROW(Source!A485)</f>
        <v>485</v>
      </c>
      <c r="B510">
        <v>35863109</v>
      </c>
      <c r="C510">
        <v>35867335</v>
      </c>
      <c r="D510">
        <v>18406804</v>
      </c>
      <c r="E510">
        <v>1</v>
      </c>
      <c r="F510">
        <v>1</v>
      </c>
      <c r="G510">
        <v>1</v>
      </c>
      <c r="H510">
        <v>1</v>
      </c>
      <c r="I510" t="s">
        <v>559</v>
      </c>
      <c r="J510" t="s">
        <v>3</v>
      </c>
      <c r="K510" t="s">
        <v>560</v>
      </c>
      <c r="L510">
        <v>1369</v>
      </c>
      <c r="N510">
        <v>1013</v>
      </c>
      <c r="O510" t="s">
        <v>561</v>
      </c>
      <c r="P510" t="s">
        <v>561</v>
      </c>
      <c r="Q510">
        <v>1</v>
      </c>
      <c r="W510">
        <v>0</v>
      </c>
      <c r="X510">
        <v>254330056</v>
      </c>
      <c r="Y510">
        <v>3.77</v>
      </c>
      <c r="AA510">
        <v>0</v>
      </c>
      <c r="AB510">
        <v>0</v>
      </c>
      <c r="AC510">
        <v>0</v>
      </c>
      <c r="AD510">
        <v>249.14</v>
      </c>
      <c r="AE510">
        <v>0</v>
      </c>
      <c r="AF510">
        <v>0</v>
      </c>
      <c r="AG510">
        <v>0</v>
      </c>
      <c r="AH510">
        <v>249.14</v>
      </c>
      <c r="AI510">
        <v>1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3</v>
      </c>
      <c r="AT510">
        <v>3.77</v>
      </c>
      <c r="AU510" t="s">
        <v>3</v>
      </c>
      <c r="AV510">
        <v>1</v>
      </c>
      <c r="AW510">
        <v>2</v>
      </c>
      <c r="AX510">
        <v>35867338</v>
      </c>
      <c r="AY510">
        <v>2</v>
      </c>
      <c r="AZ510">
        <v>131072</v>
      </c>
      <c r="BA510">
        <v>489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Y510*Source!I485</f>
        <v>0.377</v>
      </c>
      <c r="CY510">
        <f>AD510</f>
        <v>249.14</v>
      </c>
      <c r="CZ510">
        <f>AH510</f>
        <v>249.14</v>
      </c>
      <c r="DA510">
        <f>AL510</f>
        <v>1</v>
      </c>
      <c r="DB510">
        <f t="shared" si="72"/>
        <v>939.26</v>
      </c>
      <c r="DC510">
        <f t="shared" si="73"/>
        <v>0</v>
      </c>
    </row>
    <row r="511" spans="1:107">
      <c r="A511">
        <f>ROW(Source!A485)</f>
        <v>485</v>
      </c>
      <c r="B511">
        <v>35863109</v>
      </c>
      <c r="C511">
        <v>35867335</v>
      </c>
      <c r="D511">
        <v>29164349</v>
      </c>
      <c r="E511">
        <v>1</v>
      </c>
      <c r="F511">
        <v>1</v>
      </c>
      <c r="G511">
        <v>1</v>
      </c>
      <c r="H511">
        <v>3</v>
      </c>
      <c r="I511" t="s">
        <v>28</v>
      </c>
      <c r="J511" t="s">
        <v>31</v>
      </c>
      <c r="K511" t="s">
        <v>29</v>
      </c>
      <c r="L511">
        <v>1348</v>
      </c>
      <c r="N511">
        <v>1009</v>
      </c>
      <c r="O511" t="s">
        <v>30</v>
      </c>
      <c r="P511" t="s">
        <v>30</v>
      </c>
      <c r="Q511">
        <v>1000</v>
      </c>
      <c r="W511">
        <v>0</v>
      </c>
      <c r="X511">
        <v>-304821490</v>
      </c>
      <c r="Y511">
        <v>0.11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0</v>
      </c>
      <c r="AP511">
        <v>0</v>
      </c>
      <c r="AQ511">
        <v>0</v>
      </c>
      <c r="AR511">
        <v>0</v>
      </c>
      <c r="AS511" t="s">
        <v>3</v>
      </c>
      <c r="AT511">
        <v>0.11</v>
      </c>
      <c r="AU511" t="s">
        <v>3</v>
      </c>
      <c r="AV511">
        <v>0</v>
      </c>
      <c r="AW511">
        <v>2</v>
      </c>
      <c r="AX511">
        <v>35867339</v>
      </c>
      <c r="AY511">
        <v>1</v>
      </c>
      <c r="AZ511">
        <v>0</v>
      </c>
      <c r="BA511">
        <v>490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Y511*Source!I485</f>
        <v>1.1000000000000001E-2</v>
      </c>
      <c r="CY511">
        <f>AA511</f>
        <v>0</v>
      </c>
      <c r="CZ511">
        <f>AE511</f>
        <v>0</v>
      </c>
      <c r="DA511">
        <f>AI511</f>
        <v>1</v>
      </c>
      <c r="DB511">
        <f t="shared" si="72"/>
        <v>0</v>
      </c>
      <c r="DC511">
        <f t="shared" si="73"/>
        <v>0</v>
      </c>
    </row>
    <row r="512" spans="1:107">
      <c r="A512">
        <f>ROW(Source!A487)</f>
        <v>487</v>
      </c>
      <c r="B512">
        <v>35863109</v>
      </c>
      <c r="C512">
        <v>35867341</v>
      </c>
      <c r="D512">
        <v>18406804</v>
      </c>
      <c r="E512">
        <v>1</v>
      </c>
      <c r="F512">
        <v>1</v>
      </c>
      <c r="G512">
        <v>1</v>
      </c>
      <c r="H512">
        <v>1</v>
      </c>
      <c r="I512" t="s">
        <v>559</v>
      </c>
      <c r="J512" t="s">
        <v>3</v>
      </c>
      <c r="K512" t="s">
        <v>560</v>
      </c>
      <c r="L512">
        <v>1369</v>
      </c>
      <c r="N512">
        <v>1013</v>
      </c>
      <c r="O512" t="s">
        <v>561</v>
      </c>
      <c r="P512" t="s">
        <v>561</v>
      </c>
      <c r="Q512">
        <v>1</v>
      </c>
      <c r="W512">
        <v>0</v>
      </c>
      <c r="X512">
        <v>254330056</v>
      </c>
      <c r="Y512">
        <v>5.84</v>
      </c>
      <c r="AA512">
        <v>0</v>
      </c>
      <c r="AB512">
        <v>0</v>
      </c>
      <c r="AC512">
        <v>0</v>
      </c>
      <c r="AD512">
        <v>249.14</v>
      </c>
      <c r="AE512">
        <v>0</v>
      </c>
      <c r="AF512">
        <v>0</v>
      </c>
      <c r="AG512">
        <v>0</v>
      </c>
      <c r="AH512">
        <v>249.14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5.84</v>
      </c>
      <c r="AU512" t="s">
        <v>3</v>
      </c>
      <c r="AV512">
        <v>1</v>
      </c>
      <c r="AW512">
        <v>2</v>
      </c>
      <c r="AX512">
        <v>35867343</v>
      </c>
      <c r="AY512">
        <v>2</v>
      </c>
      <c r="AZ512">
        <v>131072</v>
      </c>
      <c r="BA512">
        <v>491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Y512*Source!I487</f>
        <v>0.1168</v>
      </c>
      <c r="CY512">
        <f>AD512</f>
        <v>249.14</v>
      </c>
      <c r="CZ512">
        <f>AH512</f>
        <v>249.14</v>
      </c>
      <c r="DA512">
        <f>AL512</f>
        <v>1</v>
      </c>
      <c r="DB512">
        <f t="shared" si="72"/>
        <v>1454.98</v>
      </c>
      <c r="DC512">
        <f t="shared" si="73"/>
        <v>0</v>
      </c>
    </row>
    <row r="513" spans="1:107">
      <c r="A513">
        <f>ROW(Source!A488)</f>
        <v>488</v>
      </c>
      <c r="B513">
        <v>35863109</v>
      </c>
      <c r="C513">
        <v>35867344</v>
      </c>
      <c r="D513">
        <v>18406804</v>
      </c>
      <c r="E513">
        <v>1</v>
      </c>
      <c r="F513">
        <v>1</v>
      </c>
      <c r="G513">
        <v>1</v>
      </c>
      <c r="H513">
        <v>1</v>
      </c>
      <c r="I513" t="s">
        <v>559</v>
      </c>
      <c r="J513" t="s">
        <v>3</v>
      </c>
      <c r="K513" t="s">
        <v>560</v>
      </c>
      <c r="L513">
        <v>1369</v>
      </c>
      <c r="N513">
        <v>1013</v>
      </c>
      <c r="O513" t="s">
        <v>561</v>
      </c>
      <c r="P513" t="s">
        <v>561</v>
      </c>
      <c r="Q513">
        <v>1</v>
      </c>
      <c r="W513">
        <v>0</v>
      </c>
      <c r="X513">
        <v>254330056</v>
      </c>
      <c r="Y513">
        <v>9.64</v>
      </c>
      <c r="AA513">
        <v>0</v>
      </c>
      <c r="AB513">
        <v>0</v>
      </c>
      <c r="AC513">
        <v>0</v>
      </c>
      <c r="AD513">
        <v>249.14</v>
      </c>
      <c r="AE513">
        <v>0</v>
      </c>
      <c r="AF513">
        <v>0</v>
      </c>
      <c r="AG513">
        <v>0</v>
      </c>
      <c r="AH513">
        <v>249.14</v>
      </c>
      <c r="AI513">
        <v>1</v>
      </c>
      <c r="AJ513">
        <v>1</v>
      </c>
      <c r="AK513">
        <v>1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3</v>
      </c>
      <c r="AT513">
        <v>9.64</v>
      </c>
      <c r="AU513" t="s">
        <v>3</v>
      </c>
      <c r="AV513">
        <v>1</v>
      </c>
      <c r="AW513">
        <v>2</v>
      </c>
      <c r="AX513">
        <v>35867348</v>
      </c>
      <c r="AY513">
        <v>1</v>
      </c>
      <c r="AZ513">
        <v>0</v>
      </c>
      <c r="BA513">
        <v>492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Y513*Source!I488</f>
        <v>1.446</v>
      </c>
      <c r="CY513">
        <f>AD513</f>
        <v>249.14</v>
      </c>
      <c r="CZ513">
        <f>AH513</f>
        <v>249.14</v>
      </c>
      <c r="DA513">
        <f>AL513</f>
        <v>1</v>
      </c>
      <c r="DB513">
        <f t="shared" si="72"/>
        <v>2401.71</v>
      </c>
      <c r="DC513">
        <f t="shared" si="73"/>
        <v>0</v>
      </c>
    </row>
    <row r="514" spans="1:107">
      <c r="A514">
        <f>ROW(Source!A488)</f>
        <v>488</v>
      </c>
      <c r="B514">
        <v>35863109</v>
      </c>
      <c r="C514">
        <v>35867344</v>
      </c>
      <c r="D514">
        <v>121548</v>
      </c>
      <c r="E514">
        <v>1</v>
      </c>
      <c r="F514">
        <v>1</v>
      </c>
      <c r="G514">
        <v>1</v>
      </c>
      <c r="H514">
        <v>1</v>
      </c>
      <c r="I514" t="s">
        <v>35</v>
      </c>
      <c r="J514" t="s">
        <v>3</v>
      </c>
      <c r="K514" t="s">
        <v>562</v>
      </c>
      <c r="L514">
        <v>608254</v>
      </c>
      <c r="N514">
        <v>1013</v>
      </c>
      <c r="O514" t="s">
        <v>563</v>
      </c>
      <c r="P514" t="s">
        <v>563</v>
      </c>
      <c r="Q514">
        <v>1</v>
      </c>
      <c r="W514">
        <v>0</v>
      </c>
      <c r="X514">
        <v>-185737400</v>
      </c>
      <c r="Y514">
        <v>0.01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0.01</v>
      </c>
      <c r="AU514" t="s">
        <v>3</v>
      </c>
      <c r="AV514">
        <v>2</v>
      </c>
      <c r="AW514">
        <v>2</v>
      </c>
      <c r="AX514">
        <v>35867349</v>
      </c>
      <c r="AY514">
        <v>1</v>
      </c>
      <c r="AZ514">
        <v>0</v>
      </c>
      <c r="BA514">
        <v>493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Y514*Source!I488</f>
        <v>1.5E-3</v>
      </c>
      <c r="CY514">
        <f>AD514</f>
        <v>0</v>
      </c>
      <c r="CZ514">
        <f>AH514</f>
        <v>0</v>
      </c>
      <c r="DA514">
        <f>AL514</f>
        <v>1</v>
      </c>
      <c r="DB514">
        <f t="shared" si="72"/>
        <v>0</v>
      </c>
      <c r="DC514">
        <f t="shared" si="73"/>
        <v>0</v>
      </c>
    </row>
    <row r="515" spans="1:107">
      <c r="A515">
        <f>ROW(Source!A488)</f>
        <v>488</v>
      </c>
      <c r="B515">
        <v>35863109</v>
      </c>
      <c r="C515">
        <v>35867344</v>
      </c>
      <c r="D515">
        <v>29172556</v>
      </c>
      <c r="E515">
        <v>1</v>
      </c>
      <c r="F515">
        <v>1</v>
      </c>
      <c r="G515">
        <v>1</v>
      </c>
      <c r="H515">
        <v>2</v>
      </c>
      <c r="I515" t="s">
        <v>564</v>
      </c>
      <c r="J515" t="s">
        <v>565</v>
      </c>
      <c r="K515" t="s">
        <v>566</v>
      </c>
      <c r="L515">
        <v>1368</v>
      </c>
      <c r="N515">
        <v>1011</v>
      </c>
      <c r="O515" t="s">
        <v>567</v>
      </c>
      <c r="P515" t="s">
        <v>567</v>
      </c>
      <c r="Q515">
        <v>1</v>
      </c>
      <c r="W515">
        <v>0</v>
      </c>
      <c r="X515">
        <v>-1302720870</v>
      </c>
      <c r="Y515">
        <v>0.01</v>
      </c>
      <c r="AA515">
        <v>0</v>
      </c>
      <c r="AB515">
        <v>466.71</v>
      </c>
      <c r="AC515">
        <v>446.18</v>
      </c>
      <c r="AD515">
        <v>0</v>
      </c>
      <c r="AE515">
        <v>0</v>
      </c>
      <c r="AF515">
        <v>31.26</v>
      </c>
      <c r="AG515">
        <v>13.5</v>
      </c>
      <c r="AH515">
        <v>0</v>
      </c>
      <c r="AI515">
        <v>1</v>
      </c>
      <c r="AJ515">
        <v>14.93</v>
      </c>
      <c r="AK515">
        <v>33.049999999999997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3</v>
      </c>
      <c r="AT515">
        <v>0.01</v>
      </c>
      <c r="AU515" t="s">
        <v>3</v>
      </c>
      <c r="AV515">
        <v>0</v>
      </c>
      <c r="AW515">
        <v>2</v>
      </c>
      <c r="AX515">
        <v>35867350</v>
      </c>
      <c r="AY515">
        <v>1</v>
      </c>
      <c r="AZ515">
        <v>0</v>
      </c>
      <c r="BA515">
        <v>494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Y515*Source!I488</f>
        <v>1.5E-3</v>
      </c>
      <c r="CY515">
        <f>AB515</f>
        <v>466.71</v>
      </c>
      <c r="CZ515">
        <f>AF515</f>
        <v>31.26</v>
      </c>
      <c r="DA515">
        <f>AJ515</f>
        <v>14.93</v>
      </c>
      <c r="DB515">
        <f t="shared" si="72"/>
        <v>0.31</v>
      </c>
      <c r="DC515">
        <f t="shared" si="73"/>
        <v>0.14000000000000001</v>
      </c>
    </row>
    <row r="516" spans="1:107">
      <c r="A516">
        <f>ROW(Source!A489)</f>
        <v>489</v>
      </c>
      <c r="B516">
        <v>35863109</v>
      </c>
      <c r="C516">
        <v>35867351</v>
      </c>
      <c r="D516">
        <v>18408066</v>
      </c>
      <c r="E516">
        <v>1</v>
      </c>
      <c r="F516">
        <v>1</v>
      </c>
      <c r="G516">
        <v>1</v>
      </c>
      <c r="H516">
        <v>1</v>
      </c>
      <c r="I516" t="s">
        <v>568</v>
      </c>
      <c r="J516" t="s">
        <v>3</v>
      </c>
      <c r="K516" t="s">
        <v>569</v>
      </c>
      <c r="L516">
        <v>1369</v>
      </c>
      <c r="N516">
        <v>1013</v>
      </c>
      <c r="O516" t="s">
        <v>561</v>
      </c>
      <c r="P516" t="s">
        <v>561</v>
      </c>
      <c r="Q516">
        <v>1</v>
      </c>
      <c r="W516">
        <v>0</v>
      </c>
      <c r="X516">
        <v>-886480961</v>
      </c>
      <c r="Y516">
        <v>17.89</v>
      </c>
      <c r="AA516">
        <v>0</v>
      </c>
      <c r="AB516">
        <v>0</v>
      </c>
      <c r="AC516">
        <v>0</v>
      </c>
      <c r="AD516">
        <v>256.16000000000003</v>
      </c>
      <c r="AE516">
        <v>0</v>
      </c>
      <c r="AF516">
        <v>0</v>
      </c>
      <c r="AG516">
        <v>0</v>
      </c>
      <c r="AH516">
        <v>256.16000000000003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17.89</v>
      </c>
      <c r="AU516" t="s">
        <v>3</v>
      </c>
      <c r="AV516">
        <v>1</v>
      </c>
      <c r="AW516">
        <v>2</v>
      </c>
      <c r="AX516">
        <v>35867355</v>
      </c>
      <c r="AY516">
        <v>1</v>
      </c>
      <c r="AZ516">
        <v>0</v>
      </c>
      <c r="BA516">
        <v>495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Y516*Source!I489</f>
        <v>0.35780000000000001</v>
      </c>
      <c r="CY516">
        <f>AD516</f>
        <v>256.16000000000003</v>
      </c>
      <c r="CZ516">
        <f>AH516</f>
        <v>256.16000000000003</v>
      </c>
      <c r="DA516">
        <f>AL516</f>
        <v>1</v>
      </c>
      <c r="DB516">
        <f t="shared" si="72"/>
        <v>4582.7</v>
      </c>
      <c r="DC516">
        <f t="shared" si="73"/>
        <v>0</v>
      </c>
    </row>
    <row r="517" spans="1:107">
      <c r="A517">
        <f>ROW(Source!A489)</f>
        <v>489</v>
      </c>
      <c r="B517">
        <v>35863109</v>
      </c>
      <c r="C517">
        <v>35867351</v>
      </c>
      <c r="D517">
        <v>121548</v>
      </c>
      <c r="E517">
        <v>1</v>
      </c>
      <c r="F517">
        <v>1</v>
      </c>
      <c r="G517">
        <v>1</v>
      </c>
      <c r="H517">
        <v>1</v>
      </c>
      <c r="I517" t="s">
        <v>35</v>
      </c>
      <c r="J517" t="s">
        <v>3</v>
      </c>
      <c r="K517" t="s">
        <v>562</v>
      </c>
      <c r="L517">
        <v>608254</v>
      </c>
      <c r="N517">
        <v>1013</v>
      </c>
      <c r="O517" t="s">
        <v>563</v>
      </c>
      <c r="P517" t="s">
        <v>563</v>
      </c>
      <c r="Q517">
        <v>1</v>
      </c>
      <c r="W517">
        <v>0</v>
      </c>
      <c r="X517">
        <v>-185737400</v>
      </c>
      <c r="Y517">
        <v>0.08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3</v>
      </c>
      <c r="AT517">
        <v>0.08</v>
      </c>
      <c r="AU517" t="s">
        <v>3</v>
      </c>
      <c r="AV517">
        <v>2</v>
      </c>
      <c r="AW517">
        <v>2</v>
      </c>
      <c r="AX517">
        <v>35867356</v>
      </c>
      <c r="AY517">
        <v>1</v>
      </c>
      <c r="AZ517">
        <v>0</v>
      </c>
      <c r="BA517">
        <v>496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Y517*Source!I489</f>
        <v>1.6000000000000001E-3</v>
      </c>
      <c r="CY517">
        <f>AD517</f>
        <v>0</v>
      </c>
      <c r="CZ517">
        <f>AH517</f>
        <v>0</v>
      </c>
      <c r="DA517">
        <f>AL517</f>
        <v>1</v>
      </c>
      <c r="DB517">
        <f t="shared" si="72"/>
        <v>0</v>
      </c>
      <c r="DC517">
        <f t="shared" si="73"/>
        <v>0</v>
      </c>
    </row>
    <row r="518" spans="1:107">
      <c r="A518">
        <f>ROW(Source!A489)</f>
        <v>489</v>
      </c>
      <c r="B518">
        <v>35863109</v>
      </c>
      <c r="C518">
        <v>35867351</v>
      </c>
      <c r="D518">
        <v>29172556</v>
      </c>
      <c r="E518">
        <v>1</v>
      </c>
      <c r="F518">
        <v>1</v>
      </c>
      <c r="G518">
        <v>1</v>
      </c>
      <c r="H518">
        <v>2</v>
      </c>
      <c r="I518" t="s">
        <v>564</v>
      </c>
      <c r="J518" t="s">
        <v>565</v>
      </c>
      <c r="K518" t="s">
        <v>566</v>
      </c>
      <c r="L518">
        <v>1368</v>
      </c>
      <c r="N518">
        <v>1011</v>
      </c>
      <c r="O518" t="s">
        <v>567</v>
      </c>
      <c r="P518" t="s">
        <v>567</v>
      </c>
      <c r="Q518">
        <v>1</v>
      </c>
      <c r="W518">
        <v>0</v>
      </c>
      <c r="X518">
        <v>-1302720870</v>
      </c>
      <c r="Y518">
        <v>0.08</v>
      </c>
      <c r="AA518">
        <v>0</v>
      </c>
      <c r="AB518">
        <v>466.71</v>
      </c>
      <c r="AC518">
        <v>446.18</v>
      </c>
      <c r="AD518">
        <v>0</v>
      </c>
      <c r="AE518">
        <v>0</v>
      </c>
      <c r="AF518">
        <v>31.26</v>
      </c>
      <c r="AG518">
        <v>13.5</v>
      </c>
      <c r="AH518">
        <v>0</v>
      </c>
      <c r="AI518">
        <v>1</v>
      </c>
      <c r="AJ518">
        <v>14.93</v>
      </c>
      <c r="AK518">
        <v>33.049999999999997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0.08</v>
      </c>
      <c r="AU518" t="s">
        <v>3</v>
      </c>
      <c r="AV518">
        <v>0</v>
      </c>
      <c r="AW518">
        <v>2</v>
      </c>
      <c r="AX518">
        <v>35867357</v>
      </c>
      <c r="AY518">
        <v>1</v>
      </c>
      <c r="AZ518">
        <v>0</v>
      </c>
      <c r="BA518">
        <v>497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Y518*Source!I489</f>
        <v>1.6000000000000001E-3</v>
      </c>
      <c r="CY518">
        <f>AB518</f>
        <v>466.71</v>
      </c>
      <c r="CZ518">
        <f>AF518</f>
        <v>31.26</v>
      </c>
      <c r="DA518">
        <f>AJ518</f>
        <v>14.93</v>
      </c>
      <c r="DB518">
        <f t="shared" si="72"/>
        <v>2.5</v>
      </c>
      <c r="DC518">
        <f t="shared" si="73"/>
        <v>1.08</v>
      </c>
    </row>
    <row r="519" spans="1:107">
      <c r="A519">
        <f>ROW(Source!A490)</f>
        <v>490</v>
      </c>
      <c r="B519">
        <v>35863109</v>
      </c>
      <c r="C519">
        <v>35867358</v>
      </c>
      <c r="D519">
        <v>18408066</v>
      </c>
      <c r="E519">
        <v>1</v>
      </c>
      <c r="F519">
        <v>1</v>
      </c>
      <c r="G519">
        <v>1</v>
      </c>
      <c r="H519">
        <v>1</v>
      </c>
      <c r="I519" t="s">
        <v>568</v>
      </c>
      <c r="J519" t="s">
        <v>3</v>
      </c>
      <c r="K519" t="s">
        <v>569</v>
      </c>
      <c r="L519">
        <v>1369</v>
      </c>
      <c r="N519">
        <v>1013</v>
      </c>
      <c r="O519" t="s">
        <v>561</v>
      </c>
      <c r="P519" t="s">
        <v>561</v>
      </c>
      <c r="Q519">
        <v>1</v>
      </c>
      <c r="W519">
        <v>0</v>
      </c>
      <c r="X519">
        <v>-886480961</v>
      </c>
      <c r="Y519">
        <v>179.3</v>
      </c>
      <c r="AA519">
        <v>0</v>
      </c>
      <c r="AB519">
        <v>0</v>
      </c>
      <c r="AC519">
        <v>0</v>
      </c>
      <c r="AD519">
        <v>256.16000000000003</v>
      </c>
      <c r="AE519">
        <v>0</v>
      </c>
      <c r="AF519">
        <v>0</v>
      </c>
      <c r="AG519">
        <v>0</v>
      </c>
      <c r="AH519">
        <v>256.16000000000003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179.3</v>
      </c>
      <c r="AU519" t="s">
        <v>3</v>
      </c>
      <c r="AV519">
        <v>1</v>
      </c>
      <c r="AW519">
        <v>2</v>
      </c>
      <c r="AX519">
        <v>35867364</v>
      </c>
      <c r="AY519">
        <v>1</v>
      </c>
      <c r="AZ519">
        <v>0</v>
      </c>
      <c r="BA519">
        <v>498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Y519*Source!I490</f>
        <v>3.5860000000000003</v>
      </c>
      <c r="CY519">
        <f>AD519</f>
        <v>256.16000000000003</v>
      </c>
      <c r="CZ519">
        <f>AH519</f>
        <v>256.16000000000003</v>
      </c>
      <c r="DA519">
        <f>AL519</f>
        <v>1</v>
      </c>
      <c r="DB519">
        <f t="shared" si="72"/>
        <v>45929.49</v>
      </c>
      <c r="DC519">
        <f t="shared" si="73"/>
        <v>0</v>
      </c>
    </row>
    <row r="520" spans="1:107">
      <c r="A520">
        <f>ROW(Source!A490)</f>
        <v>490</v>
      </c>
      <c r="B520">
        <v>35863109</v>
      </c>
      <c r="C520">
        <v>35867358</v>
      </c>
      <c r="D520">
        <v>121548</v>
      </c>
      <c r="E520">
        <v>1</v>
      </c>
      <c r="F520">
        <v>1</v>
      </c>
      <c r="G520">
        <v>1</v>
      </c>
      <c r="H520">
        <v>1</v>
      </c>
      <c r="I520" t="s">
        <v>35</v>
      </c>
      <c r="J520" t="s">
        <v>3</v>
      </c>
      <c r="K520" t="s">
        <v>562</v>
      </c>
      <c r="L520">
        <v>608254</v>
      </c>
      <c r="N520">
        <v>1013</v>
      </c>
      <c r="O520" t="s">
        <v>563</v>
      </c>
      <c r="P520" t="s">
        <v>563</v>
      </c>
      <c r="Q520">
        <v>1</v>
      </c>
      <c r="W520">
        <v>0</v>
      </c>
      <c r="X520">
        <v>-185737400</v>
      </c>
      <c r="Y520">
        <v>3.97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3</v>
      </c>
      <c r="AT520">
        <v>3.97</v>
      </c>
      <c r="AU520" t="s">
        <v>3</v>
      </c>
      <c r="AV520">
        <v>2</v>
      </c>
      <c r="AW520">
        <v>2</v>
      </c>
      <c r="AX520">
        <v>35867365</v>
      </c>
      <c r="AY520">
        <v>1</v>
      </c>
      <c r="AZ520">
        <v>0</v>
      </c>
      <c r="BA520">
        <v>499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Y520*Source!I490</f>
        <v>7.9400000000000012E-2</v>
      </c>
      <c r="CY520">
        <f>AD520</f>
        <v>0</v>
      </c>
      <c r="CZ520">
        <f>AH520</f>
        <v>0</v>
      </c>
      <c r="DA520">
        <f>AL520</f>
        <v>1</v>
      </c>
      <c r="DB520">
        <f t="shared" si="72"/>
        <v>0</v>
      </c>
      <c r="DC520">
        <f t="shared" si="73"/>
        <v>0</v>
      </c>
    </row>
    <row r="521" spans="1:107">
      <c r="A521">
        <f>ROW(Source!A490)</f>
        <v>490</v>
      </c>
      <c r="B521">
        <v>35863109</v>
      </c>
      <c r="C521">
        <v>35867358</v>
      </c>
      <c r="D521">
        <v>29172710</v>
      </c>
      <c r="E521">
        <v>1</v>
      </c>
      <c r="F521">
        <v>1</v>
      </c>
      <c r="G521">
        <v>1</v>
      </c>
      <c r="H521">
        <v>2</v>
      </c>
      <c r="I521" t="s">
        <v>570</v>
      </c>
      <c r="J521" t="s">
        <v>571</v>
      </c>
      <c r="K521" t="s">
        <v>572</v>
      </c>
      <c r="L521">
        <v>1368</v>
      </c>
      <c r="N521">
        <v>1011</v>
      </c>
      <c r="O521" t="s">
        <v>567</v>
      </c>
      <c r="P521" t="s">
        <v>567</v>
      </c>
      <c r="Q521">
        <v>1</v>
      </c>
      <c r="W521">
        <v>0</v>
      </c>
      <c r="X521">
        <v>-1676841219</v>
      </c>
      <c r="Y521">
        <v>3.97</v>
      </c>
      <c r="AA521">
        <v>0</v>
      </c>
      <c r="AB521">
        <v>539.16</v>
      </c>
      <c r="AC521">
        <v>332.48</v>
      </c>
      <c r="AD521">
        <v>0</v>
      </c>
      <c r="AE521">
        <v>0</v>
      </c>
      <c r="AF521">
        <v>46.56</v>
      </c>
      <c r="AG521">
        <v>10.06</v>
      </c>
      <c r="AH521">
        <v>0</v>
      </c>
      <c r="AI521">
        <v>1</v>
      </c>
      <c r="AJ521">
        <v>11.58</v>
      </c>
      <c r="AK521">
        <v>33.049999999999997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3</v>
      </c>
      <c r="AT521">
        <v>3.97</v>
      </c>
      <c r="AU521" t="s">
        <v>3</v>
      </c>
      <c r="AV521">
        <v>0</v>
      </c>
      <c r="AW521">
        <v>2</v>
      </c>
      <c r="AX521">
        <v>35867366</v>
      </c>
      <c r="AY521">
        <v>1</v>
      </c>
      <c r="AZ521">
        <v>0</v>
      </c>
      <c r="BA521">
        <v>500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Y521*Source!I490</f>
        <v>7.9400000000000012E-2</v>
      </c>
      <c r="CY521">
        <f>AB521</f>
        <v>539.16</v>
      </c>
      <c r="CZ521">
        <f>AF521</f>
        <v>46.56</v>
      </c>
      <c r="DA521">
        <f>AJ521</f>
        <v>11.58</v>
      </c>
      <c r="DB521">
        <f t="shared" si="72"/>
        <v>184.84</v>
      </c>
      <c r="DC521">
        <f t="shared" si="73"/>
        <v>39.94</v>
      </c>
    </row>
    <row r="522" spans="1:107">
      <c r="A522">
        <f>ROW(Source!A490)</f>
        <v>490</v>
      </c>
      <c r="B522">
        <v>35863109</v>
      </c>
      <c r="C522">
        <v>35867358</v>
      </c>
      <c r="D522">
        <v>29174533</v>
      </c>
      <c r="E522">
        <v>1</v>
      </c>
      <c r="F522">
        <v>1</v>
      </c>
      <c r="G522">
        <v>1</v>
      </c>
      <c r="H522">
        <v>2</v>
      </c>
      <c r="I522" t="s">
        <v>573</v>
      </c>
      <c r="J522" t="s">
        <v>574</v>
      </c>
      <c r="K522" t="s">
        <v>575</v>
      </c>
      <c r="L522">
        <v>1368</v>
      </c>
      <c r="N522">
        <v>1011</v>
      </c>
      <c r="O522" t="s">
        <v>567</v>
      </c>
      <c r="P522" t="s">
        <v>567</v>
      </c>
      <c r="Q522">
        <v>1</v>
      </c>
      <c r="W522">
        <v>0</v>
      </c>
      <c r="X522">
        <v>1235896746</v>
      </c>
      <c r="Y522">
        <v>7.93</v>
      </c>
      <c r="AA522">
        <v>0</v>
      </c>
      <c r="AB522">
        <v>5.0599999999999996</v>
      </c>
      <c r="AC522">
        <v>0</v>
      </c>
      <c r="AD522">
        <v>0</v>
      </c>
      <c r="AE522">
        <v>0</v>
      </c>
      <c r="AF522">
        <v>1.53</v>
      </c>
      <c r="AG522">
        <v>0</v>
      </c>
      <c r="AH522">
        <v>0</v>
      </c>
      <c r="AI522">
        <v>1</v>
      </c>
      <c r="AJ522">
        <v>3.31</v>
      </c>
      <c r="AK522">
        <v>33.049999999999997</v>
      </c>
      <c r="AL522">
        <v>1</v>
      </c>
      <c r="AN522">
        <v>0</v>
      </c>
      <c r="AO522">
        <v>1</v>
      </c>
      <c r="AP522">
        <v>0</v>
      </c>
      <c r="AQ522">
        <v>0</v>
      </c>
      <c r="AR522">
        <v>0</v>
      </c>
      <c r="AS522" t="s">
        <v>3</v>
      </c>
      <c r="AT522">
        <v>7.93</v>
      </c>
      <c r="AU522" t="s">
        <v>3</v>
      </c>
      <c r="AV522">
        <v>0</v>
      </c>
      <c r="AW522">
        <v>2</v>
      </c>
      <c r="AX522">
        <v>35867367</v>
      </c>
      <c r="AY522">
        <v>1</v>
      </c>
      <c r="AZ522">
        <v>0</v>
      </c>
      <c r="BA522">
        <v>501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Y522*Source!I490</f>
        <v>0.15859999999999999</v>
      </c>
      <c r="CY522">
        <f>AB522</f>
        <v>5.0599999999999996</v>
      </c>
      <c r="CZ522">
        <f>AF522</f>
        <v>1.53</v>
      </c>
      <c r="DA522">
        <f>AJ522</f>
        <v>3.31</v>
      </c>
      <c r="DB522">
        <f t="shared" si="72"/>
        <v>12.13</v>
      </c>
      <c r="DC522">
        <f t="shared" si="73"/>
        <v>0</v>
      </c>
    </row>
    <row r="523" spans="1:107">
      <c r="A523">
        <f>ROW(Source!A490)</f>
        <v>490</v>
      </c>
      <c r="B523">
        <v>35863109</v>
      </c>
      <c r="C523">
        <v>35867358</v>
      </c>
      <c r="D523">
        <v>29164349</v>
      </c>
      <c r="E523">
        <v>1</v>
      </c>
      <c r="F523">
        <v>1</v>
      </c>
      <c r="G523">
        <v>1</v>
      </c>
      <c r="H523">
        <v>3</v>
      </c>
      <c r="I523" t="s">
        <v>28</v>
      </c>
      <c r="J523" t="s">
        <v>31</v>
      </c>
      <c r="K523" t="s">
        <v>29</v>
      </c>
      <c r="L523">
        <v>1348</v>
      </c>
      <c r="N523">
        <v>1009</v>
      </c>
      <c r="O523" t="s">
        <v>30</v>
      </c>
      <c r="P523" t="s">
        <v>30</v>
      </c>
      <c r="Q523">
        <v>1000</v>
      </c>
      <c r="W523">
        <v>0</v>
      </c>
      <c r="X523">
        <v>-304821490</v>
      </c>
      <c r="Y523">
        <v>10.5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0</v>
      </c>
      <c r="AP523">
        <v>0</v>
      </c>
      <c r="AQ523">
        <v>0</v>
      </c>
      <c r="AR523">
        <v>0</v>
      </c>
      <c r="AS523" t="s">
        <v>3</v>
      </c>
      <c r="AT523">
        <v>10.5</v>
      </c>
      <c r="AU523" t="s">
        <v>3</v>
      </c>
      <c r="AV523">
        <v>0</v>
      </c>
      <c r="AW523">
        <v>2</v>
      </c>
      <c r="AX523">
        <v>35867368</v>
      </c>
      <c r="AY523">
        <v>1</v>
      </c>
      <c r="AZ523">
        <v>0</v>
      </c>
      <c r="BA523">
        <v>502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Y523*Source!I490</f>
        <v>0.21</v>
      </c>
      <c r="CY523">
        <f>AA523</f>
        <v>0</v>
      </c>
      <c r="CZ523">
        <f>AE523</f>
        <v>0</v>
      </c>
      <c r="DA523">
        <f>AI523</f>
        <v>1</v>
      </c>
      <c r="DB523">
        <f t="shared" si="72"/>
        <v>0</v>
      </c>
      <c r="DC523">
        <f t="shared" si="73"/>
        <v>0</v>
      </c>
    </row>
    <row r="524" spans="1:107">
      <c r="A524">
        <f>ROW(Source!A529)</f>
        <v>529</v>
      </c>
      <c r="B524">
        <v>35863109</v>
      </c>
      <c r="C524">
        <v>35867370</v>
      </c>
      <c r="D524">
        <v>18407150</v>
      </c>
      <c r="E524">
        <v>1</v>
      </c>
      <c r="F524">
        <v>1</v>
      </c>
      <c r="G524">
        <v>1</v>
      </c>
      <c r="H524">
        <v>1</v>
      </c>
      <c r="I524" t="s">
        <v>576</v>
      </c>
      <c r="J524" t="s">
        <v>3</v>
      </c>
      <c r="K524" t="s">
        <v>577</v>
      </c>
      <c r="L524">
        <v>1369</v>
      </c>
      <c r="N524">
        <v>1013</v>
      </c>
      <c r="O524" t="s">
        <v>561</v>
      </c>
      <c r="P524" t="s">
        <v>561</v>
      </c>
      <c r="Q524">
        <v>1</v>
      </c>
      <c r="W524">
        <v>0</v>
      </c>
      <c r="X524">
        <v>-931037793</v>
      </c>
      <c r="Y524">
        <v>24.368500000000001</v>
      </c>
      <c r="AA524">
        <v>0</v>
      </c>
      <c r="AB524">
        <v>0</v>
      </c>
      <c r="AC524">
        <v>0</v>
      </c>
      <c r="AD524">
        <v>272.45</v>
      </c>
      <c r="AE524">
        <v>0</v>
      </c>
      <c r="AF524">
        <v>0</v>
      </c>
      <c r="AG524">
        <v>0</v>
      </c>
      <c r="AH524">
        <v>272.45</v>
      </c>
      <c r="AI524">
        <v>1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1</v>
      </c>
      <c r="AQ524">
        <v>0</v>
      </c>
      <c r="AR524">
        <v>0</v>
      </c>
      <c r="AS524" t="s">
        <v>3</v>
      </c>
      <c r="AT524">
        <v>21.19</v>
      </c>
      <c r="AU524" t="s">
        <v>134</v>
      </c>
      <c r="AV524">
        <v>1</v>
      </c>
      <c r="AW524">
        <v>2</v>
      </c>
      <c r="AX524">
        <v>35867377</v>
      </c>
      <c r="AY524">
        <v>1</v>
      </c>
      <c r="AZ524">
        <v>0</v>
      </c>
      <c r="BA524">
        <v>503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Y524*Source!I529</f>
        <v>0.56047550000000002</v>
      </c>
      <c r="CY524">
        <f>AD524</f>
        <v>272.45</v>
      </c>
      <c r="CZ524">
        <f>AH524</f>
        <v>272.45</v>
      </c>
      <c r="DA524">
        <f>AL524</f>
        <v>1</v>
      </c>
      <c r="DB524">
        <f>ROUND((ROUND(AT524*CZ524,2)*1.15),2)</f>
        <v>6639.2</v>
      </c>
      <c r="DC524">
        <f>ROUND((ROUND(AT524*AG524,2)*1.15),2)</f>
        <v>0</v>
      </c>
    </row>
    <row r="525" spans="1:107">
      <c r="A525">
        <f>ROW(Source!A529)</f>
        <v>529</v>
      </c>
      <c r="B525">
        <v>35863109</v>
      </c>
      <c r="C525">
        <v>35867370</v>
      </c>
      <c r="D525">
        <v>121548</v>
      </c>
      <c r="E525">
        <v>1</v>
      </c>
      <c r="F525">
        <v>1</v>
      </c>
      <c r="G525">
        <v>1</v>
      </c>
      <c r="H525">
        <v>1</v>
      </c>
      <c r="I525" t="s">
        <v>35</v>
      </c>
      <c r="J525" t="s">
        <v>3</v>
      </c>
      <c r="K525" t="s">
        <v>562</v>
      </c>
      <c r="L525">
        <v>608254</v>
      </c>
      <c r="N525">
        <v>1013</v>
      </c>
      <c r="O525" t="s">
        <v>563</v>
      </c>
      <c r="P525" t="s">
        <v>563</v>
      </c>
      <c r="Q525">
        <v>1</v>
      </c>
      <c r="W525">
        <v>0</v>
      </c>
      <c r="X525">
        <v>-185737400</v>
      </c>
      <c r="Y525">
        <v>0.05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1</v>
      </c>
      <c r="AQ525">
        <v>0</v>
      </c>
      <c r="AR525">
        <v>0</v>
      </c>
      <c r="AS525" t="s">
        <v>3</v>
      </c>
      <c r="AT525">
        <v>0.04</v>
      </c>
      <c r="AU525" t="s">
        <v>133</v>
      </c>
      <c r="AV525">
        <v>2</v>
      </c>
      <c r="AW525">
        <v>2</v>
      </c>
      <c r="AX525">
        <v>35867378</v>
      </c>
      <c r="AY525">
        <v>1</v>
      </c>
      <c r="AZ525">
        <v>0</v>
      </c>
      <c r="BA525">
        <v>504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Y525*Source!I529</f>
        <v>1.15E-3</v>
      </c>
      <c r="CY525">
        <f>AD525</f>
        <v>0</v>
      </c>
      <c r="CZ525">
        <f>AH525</f>
        <v>0</v>
      </c>
      <c r="DA525">
        <f>AL525</f>
        <v>1</v>
      </c>
      <c r="DB525">
        <f>ROUND((ROUND(AT525*CZ525,2)*1.25),2)</f>
        <v>0</v>
      </c>
      <c r="DC525">
        <f>ROUND((ROUND(AT525*AG525,2)*1.25),2)</f>
        <v>0</v>
      </c>
    </row>
    <row r="526" spans="1:107">
      <c r="A526">
        <f>ROW(Source!A529)</f>
        <v>529</v>
      </c>
      <c r="B526">
        <v>35863109</v>
      </c>
      <c r="C526">
        <v>35867370</v>
      </c>
      <c r="D526">
        <v>29172556</v>
      </c>
      <c r="E526">
        <v>1</v>
      </c>
      <c r="F526">
        <v>1</v>
      </c>
      <c r="G526">
        <v>1</v>
      </c>
      <c r="H526">
        <v>2</v>
      </c>
      <c r="I526" t="s">
        <v>564</v>
      </c>
      <c r="J526" t="s">
        <v>565</v>
      </c>
      <c r="K526" t="s">
        <v>566</v>
      </c>
      <c r="L526">
        <v>1368</v>
      </c>
      <c r="N526">
        <v>1011</v>
      </c>
      <c r="O526" t="s">
        <v>567</v>
      </c>
      <c r="P526" t="s">
        <v>567</v>
      </c>
      <c r="Q526">
        <v>1</v>
      </c>
      <c r="W526">
        <v>0</v>
      </c>
      <c r="X526">
        <v>-1302720870</v>
      </c>
      <c r="Y526">
        <v>0.05</v>
      </c>
      <c r="AA526">
        <v>0</v>
      </c>
      <c r="AB526">
        <v>466.71</v>
      </c>
      <c r="AC526">
        <v>446.18</v>
      </c>
      <c r="AD526">
        <v>0</v>
      </c>
      <c r="AE526">
        <v>0</v>
      </c>
      <c r="AF526">
        <v>31.26</v>
      </c>
      <c r="AG526">
        <v>13.5</v>
      </c>
      <c r="AH526">
        <v>0</v>
      </c>
      <c r="AI526">
        <v>1</v>
      </c>
      <c r="AJ526">
        <v>14.93</v>
      </c>
      <c r="AK526">
        <v>33.049999999999997</v>
      </c>
      <c r="AL526">
        <v>1</v>
      </c>
      <c r="AN526">
        <v>0</v>
      </c>
      <c r="AO526">
        <v>1</v>
      </c>
      <c r="AP526">
        <v>1</v>
      </c>
      <c r="AQ526">
        <v>0</v>
      </c>
      <c r="AR526">
        <v>0</v>
      </c>
      <c r="AS526" t="s">
        <v>3</v>
      </c>
      <c r="AT526">
        <v>0.04</v>
      </c>
      <c r="AU526" t="s">
        <v>133</v>
      </c>
      <c r="AV526">
        <v>0</v>
      </c>
      <c r="AW526">
        <v>2</v>
      </c>
      <c r="AX526">
        <v>35867379</v>
      </c>
      <c r="AY526">
        <v>1</v>
      </c>
      <c r="AZ526">
        <v>0</v>
      </c>
      <c r="BA526">
        <v>505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Y526*Source!I529</f>
        <v>1.15E-3</v>
      </c>
      <c r="CY526">
        <f>AB526</f>
        <v>466.71</v>
      </c>
      <c r="CZ526">
        <f>AF526</f>
        <v>31.26</v>
      </c>
      <c r="DA526">
        <f>AJ526</f>
        <v>14.93</v>
      </c>
      <c r="DB526">
        <f>ROUND((ROUND(AT526*CZ526,2)*1.25),2)</f>
        <v>1.56</v>
      </c>
      <c r="DC526">
        <f>ROUND((ROUND(AT526*AG526,2)*1.25),2)</f>
        <v>0.68</v>
      </c>
    </row>
    <row r="527" spans="1:107">
      <c r="A527">
        <f>ROW(Source!A529)</f>
        <v>529</v>
      </c>
      <c r="B527">
        <v>35863109</v>
      </c>
      <c r="C527">
        <v>35867370</v>
      </c>
      <c r="D527">
        <v>29174913</v>
      </c>
      <c r="E527">
        <v>1</v>
      </c>
      <c r="F527">
        <v>1</v>
      </c>
      <c r="G527">
        <v>1</v>
      </c>
      <c r="H527">
        <v>2</v>
      </c>
      <c r="I527" t="s">
        <v>578</v>
      </c>
      <c r="J527" t="s">
        <v>579</v>
      </c>
      <c r="K527" t="s">
        <v>580</v>
      </c>
      <c r="L527">
        <v>1368</v>
      </c>
      <c r="N527">
        <v>1011</v>
      </c>
      <c r="O527" t="s">
        <v>567</v>
      </c>
      <c r="P527" t="s">
        <v>567</v>
      </c>
      <c r="Q527">
        <v>1</v>
      </c>
      <c r="W527">
        <v>0</v>
      </c>
      <c r="X527">
        <v>458544584</v>
      </c>
      <c r="Y527">
        <v>0.1875</v>
      </c>
      <c r="AA527">
        <v>0</v>
      </c>
      <c r="AB527">
        <v>932.72</v>
      </c>
      <c r="AC527">
        <v>383.38</v>
      </c>
      <c r="AD527">
        <v>0</v>
      </c>
      <c r="AE527">
        <v>0</v>
      </c>
      <c r="AF527">
        <v>87.17</v>
      </c>
      <c r="AG527">
        <v>11.6</v>
      </c>
      <c r="AH527">
        <v>0</v>
      </c>
      <c r="AI527">
        <v>1</v>
      </c>
      <c r="AJ527">
        <v>10.7</v>
      </c>
      <c r="AK527">
        <v>33.049999999999997</v>
      </c>
      <c r="AL527">
        <v>1</v>
      </c>
      <c r="AN527">
        <v>0</v>
      </c>
      <c r="AO527">
        <v>1</v>
      </c>
      <c r="AP527">
        <v>1</v>
      </c>
      <c r="AQ527">
        <v>0</v>
      </c>
      <c r="AR527">
        <v>0</v>
      </c>
      <c r="AS527" t="s">
        <v>3</v>
      </c>
      <c r="AT527">
        <v>0.15</v>
      </c>
      <c r="AU527" t="s">
        <v>133</v>
      </c>
      <c r="AV527">
        <v>0</v>
      </c>
      <c r="AW527">
        <v>2</v>
      </c>
      <c r="AX527">
        <v>35867380</v>
      </c>
      <c r="AY527">
        <v>1</v>
      </c>
      <c r="AZ527">
        <v>0</v>
      </c>
      <c r="BA527">
        <v>506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Y527*Source!I529</f>
        <v>4.3125000000000004E-3</v>
      </c>
      <c r="CY527">
        <f>AB527</f>
        <v>932.72</v>
      </c>
      <c r="CZ527">
        <f>AF527</f>
        <v>87.17</v>
      </c>
      <c r="DA527">
        <f>AJ527</f>
        <v>10.7</v>
      </c>
      <c r="DB527">
        <f>ROUND((ROUND(AT527*CZ527,2)*1.25),2)</f>
        <v>16.350000000000001</v>
      </c>
      <c r="DC527">
        <f>ROUND((ROUND(AT527*AG527,2)*1.25),2)</f>
        <v>2.1800000000000002</v>
      </c>
    </row>
    <row r="528" spans="1:107">
      <c r="A528">
        <f>ROW(Source!A529)</f>
        <v>529</v>
      </c>
      <c r="B528">
        <v>35863109</v>
      </c>
      <c r="C528">
        <v>35867370</v>
      </c>
      <c r="D528">
        <v>29108696</v>
      </c>
      <c r="E528">
        <v>1</v>
      </c>
      <c r="F528">
        <v>1</v>
      </c>
      <c r="G528">
        <v>1</v>
      </c>
      <c r="H528">
        <v>3</v>
      </c>
      <c r="I528" t="s">
        <v>581</v>
      </c>
      <c r="J528" t="s">
        <v>582</v>
      </c>
      <c r="K528" t="s">
        <v>583</v>
      </c>
      <c r="L528">
        <v>1354</v>
      </c>
      <c r="N528">
        <v>1010</v>
      </c>
      <c r="O528" t="s">
        <v>237</v>
      </c>
      <c r="P528" t="s">
        <v>237</v>
      </c>
      <c r="Q528">
        <v>1</v>
      </c>
      <c r="W528">
        <v>0</v>
      </c>
      <c r="X528">
        <v>2109155817</v>
      </c>
      <c r="Y528">
        <v>56.6</v>
      </c>
      <c r="AA528">
        <v>310.51</v>
      </c>
      <c r="AB528">
        <v>0</v>
      </c>
      <c r="AC528">
        <v>0</v>
      </c>
      <c r="AD528">
        <v>0</v>
      </c>
      <c r="AE528">
        <v>67.209999999999994</v>
      </c>
      <c r="AF528">
        <v>0</v>
      </c>
      <c r="AG528">
        <v>0</v>
      </c>
      <c r="AH528">
        <v>0</v>
      </c>
      <c r="AI528">
        <v>4.62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3</v>
      </c>
      <c r="AT528">
        <v>56.6</v>
      </c>
      <c r="AU528" t="s">
        <v>3</v>
      </c>
      <c r="AV528">
        <v>0</v>
      </c>
      <c r="AW528">
        <v>2</v>
      </c>
      <c r="AX528">
        <v>35867381</v>
      </c>
      <c r="AY528">
        <v>1</v>
      </c>
      <c r="AZ528">
        <v>0</v>
      </c>
      <c r="BA528">
        <v>507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Y528*Source!I529</f>
        <v>1.3018000000000001</v>
      </c>
      <c r="CY528">
        <f>AA528</f>
        <v>310.51</v>
      </c>
      <c r="CZ528">
        <f>AE528</f>
        <v>67.209999999999994</v>
      </c>
      <c r="DA528">
        <f>AI528</f>
        <v>4.62</v>
      </c>
      <c r="DB528">
        <f>ROUND(ROUND(AT528*CZ528,2),2)</f>
        <v>3804.09</v>
      </c>
      <c r="DC528">
        <f>ROUND(ROUND(AT528*AG528,2),2)</f>
        <v>0</v>
      </c>
    </row>
    <row r="529" spans="1:107">
      <c r="A529">
        <f>ROW(Source!A529)</f>
        <v>529</v>
      </c>
      <c r="B529">
        <v>35863109</v>
      </c>
      <c r="C529">
        <v>35867370</v>
      </c>
      <c r="D529">
        <v>29115197</v>
      </c>
      <c r="E529">
        <v>1</v>
      </c>
      <c r="F529">
        <v>1</v>
      </c>
      <c r="G529">
        <v>1</v>
      </c>
      <c r="H529">
        <v>3</v>
      </c>
      <c r="I529" t="s">
        <v>584</v>
      </c>
      <c r="J529" t="s">
        <v>585</v>
      </c>
      <c r="K529" t="s">
        <v>586</v>
      </c>
      <c r="L529">
        <v>1354</v>
      </c>
      <c r="N529">
        <v>1010</v>
      </c>
      <c r="O529" t="s">
        <v>237</v>
      </c>
      <c r="P529" t="s">
        <v>237</v>
      </c>
      <c r="Q529">
        <v>1</v>
      </c>
      <c r="W529">
        <v>0</v>
      </c>
      <c r="X529">
        <v>-1208533646</v>
      </c>
      <c r="Y529">
        <v>400</v>
      </c>
      <c r="AA529">
        <v>3.65</v>
      </c>
      <c r="AB529">
        <v>0</v>
      </c>
      <c r="AC529">
        <v>0</v>
      </c>
      <c r="AD529">
        <v>0</v>
      </c>
      <c r="AE529">
        <v>0.5</v>
      </c>
      <c r="AF529">
        <v>0</v>
      </c>
      <c r="AG529">
        <v>0</v>
      </c>
      <c r="AH529">
        <v>0</v>
      </c>
      <c r="AI529">
        <v>7.29</v>
      </c>
      <c r="AJ529">
        <v>1</v>
      </c>
      <c r="AK529">
        <v>1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3</v>
      </c>
      <c r="AT529">
        <v>400</v>
      </c>
      <c r="AU529" t="s">
        <v>3</v>
      </c>
      <c r="AV529">
        <v>0</v>
      </c>
      <c r="AW529">
        <v>2</v>
      </c>
      <c r="AX529">
        <v>35867383</v>
      </c>
      <c r="AY529">
        <v>1</v>
      </c>
      <c r="AZ529">
        <v>0</v>
      </c>
      <c r="BA529">
        <v>509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Y529*Source!I529</f>
        <v>9.1999999999999993</v>
      </c>
      <c r="CY529">
        <f>AA529</f>
        <v>3.65</v>
      </c>
      <c r="CZ529">
        <f>AE529</f>
        <v>0.5</v>
      </c>
      <c r="DA529">
        <f>AI529</f>
        <v>7.29</v>
      </c>
      <c r="DB529">
        <f>ROUND(ROUND(AT529*CZ529,2),2)</f>
        <v>200</v>
      </c>
      <c r="DC529">
        <f>ROUND(ROUND(AT529*AG529,2),2)</f>
        <v>0</v>
      </c>
    </row>
    <row r="530" spans="1:107">
      <c r="A530">
        <f>ROW(Source!A531)</f>
        <v>531</v>
      </c>
      <c r="B530">
        <v>35863109</v>
      </c>
      <c r="C530">
        <v>35867385</v>
      </c>
      <c r="D530">
        <v>18413230</v>
      </c>
      <c r="E530">
        <v>1</v>
      </c>
      <c r="F530">
        <v>1</v>
      </c>
      <c r="G530">
        <v>1</v>
      </c>
      <c r="H530">
        <v>1</v>
      </c>
      <c r="I530" t="s">
        <v>587</v>
      </c>
      <c r="J530" t="s">
        <v>3</v>
      </c>
      <c r="K530" t="s">
        <v>588</v>
      </c>
      <c r="L530">
        <v>1369</v>
      </c>
      <c r="N530">
        <v>1013</v>
      </c>
      <c r="O530" t="s">
        <v>561</v>
      </c>
      <c r="P530" t="s">
        <v>561</v>
      </c>
      <c r="Q530">
        <v>1</v>
      </c>
      <c r="W530">
        <v>0</v>
      </c>
      <c r="X530">
        <v>355262106</v>
      </c>
      <c r="Y530">
        <v>191.44049999999999</v>
      </c>
      <c r="AA530">
        <v>0</v>
      </c>
      <c r="AB530">
        <v>0</v>
      </c>
      <c r="AC530">
        <v>0</v>
      </c>
      <c r="AD530">
        <v>293.22000000000003</v>
      </c>
      <c r="AE530">
        <v>0</v>
      </c>
      <c r="AF530">
        <v>0</v>
      </c>
      <c r="AG530">
        <v>0</v>
      </c>
      <c r="AH530">
        <v>293.22000000000003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1</v>
      </c>
      <c r="AQ530">
        <v>0</v>
      </c>
      <c r="AR530">
        <v>0</v>
      </c>
      <c r="AS530" t="s">
        <v>3</v>
      </c>
      <c r="AT530">
        <v>166.47</v>
      </c>
      <c r="AU530" t="s">
        <v>134</v>
      </c>
      <c r="AV530">
        <v>1</v>
      </c>
      <c r="AW530">
        <v>2</v>
      </c>
      <c r="AX530">
        <v>35867395</v>
      </c>
      <c r="AY530">
        <v>1</v>
      </c>
      <c r="AZ530">
        <v>0</v>
      </c>
      <c r="BA530">
        <v>510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Y530*Source!I531</f>
        <v>2.2972859999999997</v>
      </c>
      <c r="CY530">
        <f>AD530</f>
        <v>293.22000000000003</v>
      </c>
      <c r="CZ530">
        <f>AH530</f>
        <v>293.22000000000003</v>
      </c>
      <c r="DA530">
        <f>AL530</f>
        <v>1</v>
      </c>
      <c r="DB530">
        <f>ROUND((ROUND(AT530*CZ530,2)*1.15),2)</f>
        <v>56134.18</v>
      </c>
      <c r="DC530">
        <f>ROUND((ROUND(AT530*AG530,2)*1.15),2)</f>
        <v>0</v>
      </c>
    </row>
    <row r="531" spans="1:107">
      <c r="A531">
        <f>ROW(Source!A531)</f>
        <v>531</v>
      </c>
      <c r="B531">
        <v>35863109</v>
      </c>
      <c r="C531">
        <v>35867385</v>
      </c>
      <c r="D531">
        <v>121548</v>
      </c>
      <c r="E531">
        <v>1</v>
      </c>
      <c r="F531">
        <v>1</v>
      </c>
      <c r="G531">
        <v>1</v>
      </c>
      <c r="H531">
        <v>1</v>
      </c>
      <c r="I531" t="s">
        <v>35</v>
      </c>
      <c r="J531" t="s">
        <v>3</v>
      </c>
      <c r="K531" t="s">
        <v>562</v>
      </c>
      <c r="L531">
        <v>608254</v>
      </c>
      <c r="N531">
        <v>1013</v>
      </c>
      <c r="O531" t="s">
        <v>563</v>
      </c>
      <c r="P531" t="s">
        <v>563</v>
      </c>
      <c r="Q531">
        <v>1</v>
      </c>
      <c r="W531">
        <v>0</v>
      </c>
      <c r="X531">
        <v>-185737400</v>
      </c>
      <c r="Y531">
        <v>0.1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1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1</v>
      </c>
      <c r="AQ531">
        <v>0</v>
      </c>
      <c r="AR531">
        <v>0</v>
      </c>
      <c r="AS531" t="s">
        <v>3</v>
      </c>
      <c r="AT531">
        <v>0.08</v>
      </c>
      <c r="AU531" t="s">
        <v>133</v>
      </c>
      <c r="AV531">
        <v>2</v>
      </c>
      <c r="AW531">
        <v>2</v>
      </c>
      <c r="AX531">
        <v>35867396</v>
      </c>
      <c r="AY531">
        <v>1</v>
      </c>
      <c r="AZ531">
        <v>0</v>
      </c>
      <c r="BA531">
        <v>511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Y531*Source!I531</f>
        <v>1.2000000000000001E-3</v>
      </c>
      <c r="CY531">
        <f>AD531</f>
        <v>0</v>
      </c>
      <c r="CZ531">
        <f>AH531</f>
        <v>0</v>
      </c>
      <c r="DA531">
        <f>AL531</f>
        <v>1</v>
      </c>
      <c r="DB531">
        <f>ROUND((ROUND(AT531*CZ531,2)*1.25),2)</f>
        <v>0</v>
      </c>
      <c r="DC531">
        <f>ROUND((ROUND(AT531*AG531,2)*1.25),2)</f>
        <v>0</v>
      </c>
    </row>
    <row r="532" spans="1:107">
      <c r="A532">
        <f>ROW(Source!A531)</f>
        <v>531</v>
      </c>
      <c r="B532">
        <v>35863109</v>
      </c>
      <c r="C532">
        <v>35867385</v>
      </c>
      <c r="D532">
        <v>29172556</v>
      </c>
      <c r="E532">
        <v>1</v>
      </c>
      <c r="F532">
        <v>1</v>
      </c>
      <c r="G532">
        <v>1</v>
      </c>
      <c r="H532">
        <v>2</v>
      </c>
      <c r="I532" t="s">
        <v>564</v>
      </c>
      <c r="J532" t="s">
        <v>565</v>
      </c>
      <c r="K532" t="s">
        <v>566</v>
      </c>
      <c r="L532">
        <v>1368</v>
      </c>
      <c r="N532">
        <v>1011</v>
      </c>
      <c r="O532" t="s">
        <v>567</v>
      </c>
      <c r="P532" t="s">
        <v>567</v>
      </c>
      <c r="Q532">
        <v>1</v>
      </c>
      <c r="W532">
        <v>0</v>
      </c>
      <c r="X532">
        <v>-1302720870</v>
      </c>
      <c r="Y532">
        <v>0.1</v>
      </c>
      <c r="AA532">
        <v>0</v>
      </c>
      <c r="AB532">
        <v>466.71</v>
      </c>
      <c r="AC532">
        <v>446.18</v>
      </c>
      <c r="AD532">
        <v>0</v>
      </c>
      <c r="AE532">
        <v>0</v>
      </c>
      <c r="AF532">
        <v>31.26</v>
      </c>
      <c r="AG532">
        <v>13.5</v>
      </c>
      <c r="AH532">
        <v>0</v>
      </c>
      <c r="AI532">
        <v>1</v>
      </c>
      <c r="AJ532">
        <v>14.93</v>
      </c>
      <c r="AK532">
        <v>33.049999999999997</v>
      </c>
      <c r="AL532">
        <v>1</v>
      </c>
      <c r="AN532">
        <v>0</v>
      </c>
      <c r="AO532">
        <v>1</v>
      </c>
      <c r="AP532">
        <v>1</v>
      </c>
      <c r="AQ532">
        <v>0</v>
      </c>
      <c r="AR532">
        <v>0</v>
      </c>
      <c r="AS532" t="s">
        <v>3</v>
      </c>
      <c r="AT532">
        <v>0.08</v>
      </c>
      <c r="AU532" t="s">
        <v>133</v>
      </c>
      <c r="AV532">
        <v>0</v>
      </c>
      <c r="AW532">
        <v>2</v>
      </c>
      <c r="AX532">
        <v>35867397</v>
      </c>
      <c r="AY532">
        <v>1</v>
      </c>
      <c r="AZ532">
        <v>0</v>
      </c>
      <c r="BA532">
        <v>512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Y532*Source!I531</f>
        <v>1.2000000000000001E-3</v>
      </c>
      <c r="CY532">
        <f>AB532</f>
        <v>466.71</v>
      </c>
      <c r="CZ532">
        <f>AF532</f>
        <v>31.26</v>
      </c>
      <c r="DA532">
        <f>AJ532</f>
        <v>14.93</v>
      </c>
      <c r="DB532">
        <f>ROUND((ROUND(AT532*CZ532,2)*1.25),2)</f>
        <v>3.13</v>
      </c>
      <c r="DC532">
        <f>ROUND((ROUND(AT532*AG532,2)*1.25),2)</f>
        <v>1.35</v>
      </c>
    </row>
    <row r="533" spans="1:107">
      <c r="A533">
        <f>ROW(Source!A531)</f>
        <v>531</v>
      </c>
      <c r="B533">
        <v>35863109</v>
      </c>
      <c r="C533">
        <v>35867385</v>
      </c>
      <c r="D533">
        <v>29174591</v>
      </c>
      <c r="E533">
        <v>1</v>
      </c>
      <c r="F533">
        <v>1</v>
      </c>
      <c r="G533">
        <v>1</v>
      </c>
      <c r="H533">
        <v>2</v>
      </c>
      <c r="I533" t="s">
        <v>589</v>
      </c>
      <c r="J533" t="s">
        <v>590</v>
      </c>
      <c r="K533" t="s">
        <v>591</v>
      </c>
      <c r="L533">
        <v>1368</v>
      </c>
      <c r="N533">
        <v>1011</v>
      </c>
      <c r="O533" t="s">
        <v>567</v>
      </c>
      <c r="P533" t="s">
        <v>567</v>
      </c>
      <c r="Q533">
        <v>1</v>
      </c>
      <c r="W533">
        <v>0</v>
      </c>
      <c r="X533">
        <v>1598042632</v>
      </c>
      <c r="Y533">
        <v>0.32500000000000001</v>
      </c>
      <c r="AA533">
        <v>0</v>
      </c>
      <c r="AB533">
        <v>9.4700000000000006</v>
      </c>
      <c r="AC533">
        <v>0</v>
      </c>
      <c r="AD533">
        <v>0</v>
      </c>
      <c r="AE533">
        <v>0</v>
      </c>
      <c r="AF533">
        <v>0.95</v>
      </c>
      <c r="AG533">
        <v>0</v>
      </c>
      <c r="AH533">
        <v>0</v>
      </c>
      <c r="AI533">
        <v>1</v>
      </c>
      <c r="AJ533">
        <v>9.9700000000000006</v>
      </c>
      <c r="AK533">
        <v>33.049999999999997</v>
      </c>
      <c r="AL533">
        <v>1</v>
      </c>
      <c r="AN533">
        <v>0</v>
      </c>
      <c r="AO533">
        <v>1</v>
      </c>
      <c r="AP533">
        <v>1</v>
      </c>
      <c r="AQ533">
        <v>0</v>
      </c>
      <c r="AR533">
        <v>0</v>
      </c>
      <c r="AS533" t="s">
        <v>3</v>
      </c>
      <c r="AT533">
        <v>0.26</v>
      </c>
      <c r="AU533" t="s">
        <v>133</v>
      </c>
      <c r="AV533">
        <v>0</v>
      </c>
      <c r="AW533">
        <v>2</v>
      </c>
      <c r="AX533">
        <v>35867398</v>
      </c>
      <c r="AY533">
        <v>1</v>
      </c>
      <c r="AZ533">
        <v>0</v>
      </c>
      <c r="BA533">
        <v>513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Y533*Source!I531</f>
        <v>3.9000000000000003E-3</v>
      </c>
      <c r="CY533">
        <f>AB533</f>
        <v>9.4700000000000006</v>
      </c>
      <c r="CZ533">
        <f>AF533</f>
        <v>0.95</v>
      </c>
      <c r="DA533">
        <f>AJ533</f>
        <v>9.9700000000000006</v>
      </c>
      <c r="DB533">
        <f>ROUND((ROUND(AT533*CZ533,2)*1.25),2)</f>
        <v>0.31</v>
      </c>
      <c r="DC533">
        <f>ROUND((ROUND(AT533*AG533,2)*1.25),2)</f>
        <v>0</v>
      </c>
    </row>
    <row r="534" spans="1:107">
      <c r="A534">
        <f>ROW(Source!A531)</f>
        <v>531</v>
      </c>
      <c r="B534">
        <v>35863109</v>
      </c>
      <c r="C534">
        <v>35867385</v>
      </c>
      <c r="D534">
        <v>29174913</v>
      </c>
      <c r="E534">
        <v>1</v>
      </c>
      <c r="F534">
        <v>1</v>
      </c>
      <c r="G534">
        <v>1</v>
      </c>
      <c r="H534">
        <v>2</v>
      </c>
      <c r="I534" t="s">
        <v>578</v>
      </c>
      <c r="J534" t="s">
        <v>579</v>
      </c>
      <c r="K534" t="s">
        <v>580</v>
      </c>
      <c r="L534">
        <v>1368</v>
      </c>
      <c r="N534">
        <v>1011</v>
      </c>
      <c r="O534" t="s">
        <v>567</v>
      </c>
      <c r="P534" t="s">
        <v>567</v>
      </c>
      <c r="Q534">
        <v>1</v>
      </c>
      <c r="W534">
        <v>0</v>
      </c>
      <c r="X534">
        <v>458544584</v>
      </c>
      <c r="Y534">
        <v>0.625</v>
      </c>
      <c r="AA534">
        <v>0</v>
      </c>
      <c r="AB534">
        <v>932.72</v>
      </c>
      <c r="AC534">
        <v>383.38</v>
      </c>
      <c r="AD534">
        <v>0</v>
      </c>
      <c r="AE534">
        <v>0</v>
      </c>
      <c r="AF534">
        <v>87.17</v>
      </c>
      <c r="AG534">
        <v>11.6</v>
      </c>
      <c r="AH534">
        <v>0</v>
      </c>
      <c r="AI534">
        <v>1</v>
      </c>
      <c r="AJ534">
        <v>10.7</v>
      </c>
      <c r="AK534">
        <v>33.049999999999997</v>
      </c>
      <c r="AL534">
        <v>1</v>
      </c>
      <c r="AN534">
        <v>0</v>
      </c>
      <c r="AO534">
        <v>1</v>
      </c>
      <c r="AP534">
        <v>1</v>
      </c>
      <c r="AQ534">
        <v>0</v>
      </c>
      <c r="AR534">
        <v>0</v>
      </c>
      <c r="AS534" t="s">
        <v>3</v>
      </c>
      <c r="AT534">
        <v>0.5</v>
      </c>
      <c r="AU534" t="s">
        <v>133</v>
      </c>
      <c r="AV534">
        <v>0</v>
      </c>
      <c r="AW534">
        <v>2</v>
      </c>
      <c r="AX534">
        <v>35867399</v>
      </c>
      <c r="AY534">
        <v>1</v>
      </c>
      <c r="AZ534">
        <v>0</v>
      </c>
      <c r="BA534">
        <v>514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Y534*Source!I531</f>
        <v>7.4999999999999997E-3</v>
      </c>
      <c r="CY534">
        <f>AB534</f>
        <v>932.72</v>
      </c>
      <c r="CZ534">
        <f>AF534</f>
        <v>87.17</v>
      </c>
      <c r="DA534">
        <f>AJ534</f>
        <v>10.7</v>
      </c>
      <c r="DB534">
        <f>ROUND((ROUND(AT534*CZ534,2)*1.25),2)</f>
        <v>54.49</v>
      </c>
      <c r="DC534">
        <f>ROUND((ROUND(AT534*AG534,2)*1.25),2)</f>
        <v>7.25</v>
      </c>
    </row>
    <row r="535" spans="1:107">
      <c r="A535">
        <f>ROW(Source!A531)</f>
        <v>531</v>
      </c>
      <c r="B535">
        <v>35863109</v>
      </c>
      <c r="C535">
        <v>35867385</v>
      </c>
      <c r="D535">
        <v>29107800</v>
      </c>
      <c r="E535">
        <v>1</v>
      </c>
      <c r="F535">
        <v>1</v>
      </c>
      <c r="G535">
        <v>1</v>
      </c>
      <c r="H535">
        <v>3</v>
      </c>
      <c r="I535" t="s">
        <v>592</v>
      </c>
      <c r="J535" t="s">
        <v>593</v>
      </c>
      <c r="K535" t="s">
        <v>594</v>
      </c>
      <c r="L535">
        <v>1346</v>
      </c>
      <c r="N535">
        <v>1009</v>
      </c>
      <c r="O535" t="s">
        <v>160</v>
      </c>
      <c r="P535" t="s">
        <v>160</v>
      </c>
      <c r="Q535">
        <v>1</v>
      </c>
      <c r="W535">
        <v>0</v>
      </c>
      <c r="X535">
        <v>-1570619850</v>
      </c>
      <c r="Y535">
        <v>0.2</v>
      </c>
      <c r="AA535">
        <v>46.61</v>
      </c>
      <c r="AB535">
        <v>0</v>
      </c>
      <c r="AC535">
        <v>0</v>
      </c>
      <c r="AD535">
        <v>0</v>
      </c>
      <c r="AE535">
        <v>1.81</v>
      </c>
      <c r="AF535">
        <v>0</v>
      </c>
      <c r="AG535">
        <v>0</v>
      </c>
      <c r="AH535">
        <v>0</v>
      </c>
      <c r="AI535">
        <v>25.75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3</v>
      </c>
      <c r="AT535">
        <v>0.2</v>
      </c>
      <c r="AU535" t="s">
        <v>3</v>
      </c>
      <c r="AV535">
        <v>0</v>
      </c>
      <c r="AW535">
        <v>2</v>
      </c>
      <c r="AX535">
        <v>35867400</v>
      </c>
      <c r="AY535">
        <v>1</v>
      </c>
      <c r="AZ535">
        <v>0</v>
      </c>
      <c r="BA535">
        <v>515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Y535*Source!I531</f>
        <v>2.4000000000000002E-3</v>
      </c>
      <c r="CY535">
        <f>AA535</f>
        <v>46.61</v>
      </c>
      <c r="CZ535">
        <f>AE535</f>
        <v>1.81</v>
      </c>
      <c r="DA535">
        <f>AI535</f>
        <v>25.75</v>
      </c>
      <c r="DB535">
        <f>ROUND(ROUND(AT535*CZ535,2),2)</f>
        <v>0.36</v>
      </c>
      <c r="DC535">
        <f>ROUND(ROUND(AT535*AG535,2),2)</f>
        <v>0</v>
      </c>
    </row>
    <row r="536" spans="1:107">
      <c r="A536">
        <f>ROW(Source!A531)</f>
        <v>531</v>
      </c>
      <c r="B536">
        <v>35863109</v>
      </c>
      <c r="C536">
        <v>35867385</v>
      </c>
      <c r="D536">
        <v>29109348</v>
      </c>
      <c r="E536">
        <v>1</v>
      </c>
      <c r="F536">
        <v>1</v>
      </c>
      <c r="G536">
        <v>1</v>
      </c>
      <c r="H536">
        <v>3</v>
      </c>
      <c r="I536" t="s">
        <v>158</v>
      </c>
      <c r="J536" t="s">
        <v>161</v>
      </c>
      <c r="K536" t="s">
        <v>159</v>
      </c>
      <c r="L536">
        <v>1346</v>
      </c>
      <c r="N536">
        <v>1009</v>
      </c>
      <c r="O536" t="s">
        <v>160</v>
      </c>
      <c r="P536" t="s">
        <v>160</v>
      </c>
      <c r="Q536">
        <v>1</v>
      </c>
      <c r="W536">
        <v>0</v>
      </c>
      <c r="X536">
        <v>-1686930993</v>
      </c>
      <c r="Y536">
        <v>8.9166670000000003</v>
      </c>
      <c r="AA536">
        <v>134.02000000000001</v>
      </c>
      <c r="AB536">
        <v>0</v>
      </c>
      <c r="AC536">
        <v>0</v>
      </c>
      <c r="AD536">
        <v>0</v>
      </c>
      <c r="AE536">
        <v>22.91</v>
      </c>
      <c r="AF536">
        <v>0</v>
      </c>
      <c r="AG536">
        <v>0</v>
      </c>
      <c r="AH536">
        <v>0</v>
      </c>
      <c r="AI536">
        <v>5.85</v>
      </c>
      <c r="AJ536">
        <v>1</v>
      </c>
      <c r="AK536">
        <v>1</v>
      </c>
      <c r="AL536">
        <v>1</v>
      </c>
      <c r="AN536">
        <v>0</v>
      </c>
      <c r="AO536">
        <v>0</v>
      </c>
      <c r="AP536">
        <v>0</v>
      </c>
      <c r="AQ536">
        <v>0</v>
      </c>
      <c r="AR536">
        <v>0</v>
      </c>
      <c r="AS536" t="s">
        <v>3</v>
      </c>
      <c r="AT536">
        <v>8.9166670000000003</v>
      </c>
      <c r="AU536" t="s">
        <v>3</v>
      </c>
      <c r="AV536">
        <v>0</v>
      </c>
      <c r="AW536">
        <v>1</v>
      </c>
      <c r="AX536">
        <v>-1</v>
      </c>
      <c r="AY536">
        <v>0</v>
      </c>
      <c r="AZ536">
        <v>0</v>
      </c>
      <c r="BA536" t="s">
        <v>3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Y536*Source!I531</f>
        <v>0.10700000400000001</v>
      </c>
      <c r="CY536">
        <f>AA536</f>
        <v>134.02000000000001</v>
      </c>
      <c r="CZ536">
        <f>AE536</f>
        <v>22.91</v>
      </c>
      <c r="DA536">
        <f>AI536</f>
        <v>5.85</v>
      </c>
      <c r="DB536">
        <f>ROUND(ROUND(AT536*CZ536,2),2)</f>
        <v>204.28</v>
      </c>
      <c r="DC536">
        <f>ROUND(ROUND(AT536*AG536,2),2)</f>
        <v>0</v>
      </c>
    </row>
    <row r="537" spans="1:107">
      <c r="A537">
        <f>ROW(Source!A531)</f>
        <v>531</v>
      </c>
      <c r="B537">
        <v>35863109</v>
      </c>
      <c r="C537">
        <v>35867385</v>
      </c>
      <c r="D537">
        <v>29109411</v>
      </c>
      <c r="E537">
        <v>1</v>
      </c>
      <c r="F537">
        <v>1</v>
      </c>
      <c r="G537">
        <v>1</v>
      </c>
      <c r="H537">
        <v>3</v>
      </c>
      <c r="I537" t="s">
        <v>595</v>
      </c>
      <c r="J537" t="s">
        <v>596</v>
      </c>
      <c r="K537" t="s">
        <v>597</v>
      </c>
      <c r="L537">
        <v>1346</v>
      </c>
      <c r="N537">
        <v>1009</v>
      </c>
      <c r="O537" t="s">
        <v>160</v>
      </c>
      <c r="P537" t="s">
        <v>160</v>
      </c>
      <c r="Q537">
        <v>1</v>
      </c>
      <c r="W537">
        <v>0</v>
      </c>
      <c r="X537">
        <v>-1130535485</v>
      </c>
      <c r="Y537">
        <v>30</v>
      </c>
      <c r="AA537">
        <v>53.91</v>
      </c>
      <c r="AB537">
        <v>0</v>
      </c>
      <c r="AC537">
        <v>0</v>
      </c>
      <c r="AD537">
        <v>0</v>
      </c>
      <c r="AE537">
        <v>15.95</v>
      </c>
      <c r="AF537">
        <v>0</v>
      </c>
      <c r="AG537">
        <v>0</v>
      </c>
      <c r="AH537">
        <v>0</v>
      </c>
      <c r="AI537">
        <v>3.38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3</v>
      </c>
      <c r="AT537">
        <v>30</v>
      </c>
      <c r="AU537" t="s">
        <v>3</v>
      </c>
      <c r="AV537">
        <v>0</v>
      </c>
      <c r="AW537">
        <v>2</v>
      </c>
      <c r="AX537">
        <v>35867401</v>
      </c>
      <c r="AY537">
        <v>1</v>
      </c>
      <c r="AZ537">
        <v>0</v>
      </c>
      <c r="BA537">
        <v>516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Y537*Source!I531</f>
        <v>0.36</v>
      </c>
      <c r="CY537">
        <f>AA537</f>
        <v>53.91</v>
      </c>
      <c r="CZ537">
        <f>AE537</f>
        <v>15.95</v>
      </c>
      <c r="DA537">
        <f>AI537</f>
        <v>3.38</v>
      </c>
      <c r="DB537">
        <f>ROUND(ROUND(AT537*CZ537,2),2)</f>
        <v>478.5</v>
      </c>
      <c r="DC537">
        <f>ROUND(ROUND(AT537*AG537,2),2)</f>
        <v>0</v>
      </c>
    </row>
    <row r="538" spans="1:107">
      <c r="A538">
        <f>ROW(Source!A531)</f>
        <v>531</v>
      </c>
      <c r="B538">
        <v>35863109</v>
      </c>
      <c r="C538">
        <v>35867385</v>
      </c>
      <c r="D538">
        <v>29109648</v>
      </c>
      <c r="E538">
        <v>1</v>
      </c>
      <c r="F538">
        <v>1</v>
      </c>
      <c r="G538">
        <v>1</v>
      </c>
      <c r="H538">
        <v>3</v>
      </c>
      <c r="I538" t="s">
        <v>153</v>
      </c>
      <c r="J538" t="s">
        <v>156</v>
      </c>
      <c r="K538" t="s">
        <v>154</v>
      </c>
      <c r="L538">
        <v>1327</v>
      </c>
      <c r="N538">
        <v>1005</v>
      </c>
      <c r="O538" t="s">
        <v>155</v>
      </c>
      <c r="P538" t="s">
        <v>155</v>
      </c>
      <c r="Q538">
        <v>1</v>
      </c>
      <c r="W538">
        <v>0</v>
      </c>
      <c r="X538">
        <v>-1326923709</v>
      </c>
      <c r="Y538">
        <v>105</v>
      </c>
      <c r="AA538">
        <v>226.72</v>
      </c>
      <c r="AB538">
        <v>0</v>
      </c>
      <c r="AC538">
        <v>0</v>
      </c>
      <c r="AD538">
        <v>0</v>
      </c>
      <c r="AE538">
        <v>377.87</v>
      </c>
      <c r="AF538">
        <v>0</v>
      </c>
      <c r="AG538">
        <v>0</v>
      </c>
      <c r="AH538">
        <v>0</v>
      </c>
      <c r="AI538">
        <v>0.6</v>
      </c>
      <c r="AJ538">
        <v>1</v>
      </c>
      <c r="AK538">
        <v>1</v>
      </c>
      <c r="AL538">
        <v>1</v>
      </c>
      <c r="AN538">
        <v>0</v>
      </c>
      <c r="AO538">
        <v>0</v>
      </c>
      <c r="AP538">
        <v>0</v>
      </c>
      <c r="AQ538">
        <v>0</v>
      </c>
      <c r="AR538">
        <v>0</v>
      </c>
      <c r="AS538" t="s">
        <v>3</v>
      </c>
      <c r="AT538">
        <v>105</v>
      </c>
      <c r="AU538" t="s">
        <v>3</v>
      </c>
      <c r="AV538">
        <v>0</v>
      </c>
      <c r="AW538">
        <v>1</v>
      </c>
      <c r="AX538">
        <v>-1</v>
      </c>
      <c r="AY538">
        <v>0</v>
      </c>
      <c r="AZ538">
        <v>0</v>
      </c>
      <c r="BA538" t="s">
        <v>3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Y538*Source!I531</f>
        <v>1.26</v>
      </c>
      <c r="CY538">
        <f>AA538</f>
        <v>226.72</v>
      </c>
      <c r="CZ538">
        <f>AE538</f>
        <v>377.87</v>
      </c>
      <c r="DA538">
        <f>AI538</f>
        <v>0.6</v>
      </c>
      <c r="DB538">
        <f>ROUND(ROUND(AT538*CZ538,2),2)</f>
        <v>39676.35</v>
      </c>
      <c r="DC538">
        <f>ROUND(ROUND(AT538*AG538,2),2)</f>
        <v>0</v>
      </c>
    </row>
    <row r="539" spans="1:107">
      <c r="A539">
        <f>ROW(Source!A534)</f>
        <v>534</v>
      </c>
      <c r="B539">
        <v>35863109</v>
      </c>
      <c r="C539">
        <v>35867406</v>
      </c>
      <c r="D539">
        <v>18410572</v>
      </c>
      <c r="E539">
        <v>1</v>
      </c>
      <c r="F539">
        <v>1</v>
      </c>
      <c r="G539">
        <v>1</v>
      </c>
      <c r="H539">
        <v>1</v>
      </c>
      <c r="I539" t="s">
        <v>598</v>
      </c>
      <c r="J539" t="s">
        <v>3</v>
      </c>
      <c r="K539" t="s">
        <v>599</v>
      </c>
      <c r="L539">
        <v>1369</v>
      </c>
      <c r="N539">
        <v>1013</v>
      </c>
      <c r="O539" t="s">
        <v>561</v>
      </c>
      <c r="P539" t="s">
        <v>561</v>
      </c>
      <c r="Q539">
        <v>1</v>
      </c>
      <c r="W539">
        <v>0</v>
      </c>
      <c r="X539">
        <v>-546915240</v>
      </c>
      <c r="Y539">
        <v>84.11099999999999</v>
      </c>
      <c r="AA539">
        <v>0</v>
      </c>
      <c r="AB539">
        <v>0</v>
      </c>
      <c r="AC539">
        <v>0</v>
      </c>
      <c r="AD539">
        <v>279.16000000000003</v>
      </c>
      <c r="AE539">
        <v>0</v>
      </c>
      <c r="AF539">
        <v>0</v>
      </c>
      <c r="AG539">
        <v>0</v>
      </c>
      <c r="AH539">
        <v>279.16000000000003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1</v>
      </c>
      <c r="AQ539">
        <v>0</v>
      </c>
      <c r="AR539">
        <v>0</v>
      </c>
      <c r="AS539" t="s">
        <v>3</v>
      </c>
      <c r="AT539">
        <v>73.14</v>
      </c>
      <c r="AU539" t="s">
        <v>167</v>
      </c>
      <c r="AV539">
        <v>1</v>
      </c>
      <c r="AW539">
        <v>2</v>
      </c>
      <c r="AX539">
        <v>35867415</v>
      </c>
      <c r="AY539">
        <v>2</v>
      </c>
      <c r="AZ539">
        <v>131072</v>
      </c>
      <c r="BA539">
        <v>519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Y539*Source!I534</f>
        <v>1.6822199999999998</v>
      </c>
      <c r="CY539">
        <f>AD539</f>
        <v>279.16000000000003</v>
      </c>
      <c r="CZ539">
        <f>AH539</f>
        <v>279.16000000000003</v>
      </c>
      <c r="DA539">
        <f>AL539</f>
        <v>1</v>
      </c>
      <c r="DB539">
        <f>ROUND((ROUND(AT539*CZ539,2)*1.15),2)</f>
        <v>23480.42</v>
      </c>
      <c r="DC539">
        <f>ROUND((ROUND(AT539*AG539,2)*1.15),2)</f>
        <v>0</v>
      </c>
    </row>
    <row r="540" spans="1:107">
      <c r="A540">
        <f>ROW(Source!A534)</f>
        <v>534</v>
      </c>
      <c r="B540">
        <v>35863109</v>
      </c>
      <c r="C540">
        <v>35867406</v>
      </c>
      <c r="D540">
        <v>121548</v>
      </c>
      <c r="E540">
        <v>1</v>
      </c>
      <c r="F540">
        <v>1</v>
      </c>
      <c r="G540">
        <v>1</v>
      </c>
      <c r="H540">
        <v>1</v>
      </c>
      <c r="I540" t="s">
        <v>35</v>
      </c>
      <c r="J540" t="s">
        <v>3</v>
      </c>
      <c r="K540" t="s">
        <v>562</v>
      </c>
      <c r="L540">
        <v>608254</v>
      </c>
      <c r="N540">
        <v>1013</v>
      </c>
      <c r="O540" t="s">
        <v>563</v>
      </c>
      <c r="P540" t="s">
        <v>563</v>
      </c>
      <c r="Q540">
        <v>1</v>
      </c>
      <c r="W540">
        <v>0</v>
      </c>
      <c r="X540">
        <v>-185737400</v>
      </c>
      <c r="Y540">
        <v>1.7125000000000001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1</v>
      </c>
      <c r="AQ540">
        <v>0</v>
      </c>
      <c r="AR540">
        <v>0</v>
      </c>
      <c r="AS540" t="s">
        <v>3</v>
      </c>
      <c r="AT540">
        <v>1.37</v>
      </c>
      <c r="AU540" t="s">
        <v>133</v>
      </c>
      <c r="AV540">
        <v>2</v>
      </c>
      <c r="AW540">
        <v>2</v>
      </c>
      <c r="AX540">
        <v>35867416</v>
      </c>
      <c r="AY540">
        <v>1</v>
      </c>
      <c r="AZ540">
        <v>0</v>
      </c>
      <c r="BA540">
        <v>520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Y540*Source!I534</f>
        <v>3.4250000000000003E-2</v>
      </c>
      <c r="CY540">
        <f>AD540</f>
        <v>0</v>
      </c>
      <c r="CZ540">
        <f>AH540</f>
        <v>0</v>
      </c>
      <c r="DA540">
        <f>AL540</f>
        <v>1</v>
      </c>
      <c r="DB540">
        <f>ROUND((ROUND(AT540*CZ540,2)*1.25),2)</f>
        <v>0</v>
      </c>
      <c r="DC540">
        <f>ROUND((ROUND(AT540*AG540,2)*1.25),2)</f>
        <v>0</v>
      </c>
    </row>
    <row r="541" spans="1:107">
      <c r="A541">
        <f>ROW(Source!A534)</f>
        <v>534</v>
      </c>
      <c r="B541">
        <v>35863109</v>
      </c>
      <c r="C541">
        <v>35867406</v>
      </c>
      <c r="D541">
        <v>29172379</v>
      </c>
      <c r="E541">
        <v>1</v>
      </c>
      <c r="F541">
        <v>1</v>
      </c>
      <c r="G541">
        <v>1</v>
      </c>
      <c r="H541">
        <v>2</v>
      </c>
      <c r="I541" t="s">
        <v>600</v>
      </c>
      <c r="J541" t="s">
        <v>601</v>
      </c>
      <c r="K541" t="s">
        <v>602</v>
      </c>
      <c r="L541">
        <v>1368</v>
      </c>
      <c r="N541">
        <v>1011</v>
      </c>
      <c r="O541" t="s">
        <v>567</v>
      </c>
      <c r="P541" t="s">
        <v>567</v>
      </c>
      <c r="Q541">
        <v>1</v>
      </c>
      <c r="W541">
        <v>0</v>
      </c>
      <c r="X541">
        <v>-151619853</v>
      </c>
      <c r="Y541">
        <v>1.7125000000000001</v>
      </c>
      <c r="AA541">
        <v>0</v>
      </c>
      <c r="AB541">
        <v>1102.08</v>
      </c>
      <c r="AC541">
        <v>446.18</v>
      </c>
      <c r="AD541">
        <v>0</v>
      </c>
      <c r="AE541">
        <v>0</v>
      </c>
      <c r="AF541">
        <v>112</v>
      </c>
      <c r="AG541">
        <v>13.5</v>
      </c>
      <c r="AH541">
        <v>0</v>
      </c>
      <c r="AI541">
        <v>1</v>
      </c>
      <c r="AJ541">
        <v>9.84</v>
      </c>
      <c r="AK541">
        <v>33.049999999999997</v>
      </c>
      <c r="AL541">
        <v>1</v>
      </c>
      <c r="AN541">
        <v>0</v>
      </c>
      <c r="AO541">
        <v>1</v>
      </c>
      <c r="AP541">
        <v>1</v>
      </c>
      <c r="AQ541">
        <v>0</v>
      </c>
      <c r="AR541">
        <v>0</v>
      </c>
      <c r="AS541" t="s">
        <v>3</v>
      </c>
      <c r="AT541">
        <v>1.37</v>
      </c>
      <c r="AU541" t="s">
        <v>133</v>
      </c>
      <c r="AV541">
        <v>0</v>
      </c>
      <c r="AW541">
        <v>2</v>
      </c>
      <c r="AX541">
        <v>35867417</v>
      </c>
      <c r="AY541">
        <v>1</v>
      </c>
      <c r="AZ541">
        <v>0</v>
      </c>
      <c r="BA541">
        <v>521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Y541*Source!I534</f>
        <v>3.4250000000000003E-2</v>
      </c>
      <c r="CY541">
        <f>AB541</f>
        <v>1102.08</v>
      </c>
      <c r="CZ541">
        <f>AF541</f>
        <v>112</v>
      </c>
      <c r="DA541">
        <f>AJ541</f>
        <v>9.84</v>
      </c>
      <c r="DB541">
        <f>ROUND((ROUND(AT541*CZ541,2)*1.25),2)</f>
        <v>191.8</v>
      </c>
      <c r="DC541">
        <f>ROUND((ROUND(AT541*AG541,2)*1.25),2)</f>
        <v>23.13</v>
      </c>
    </row>
    <row r="542" spans="1:107">
      <c r="A542">
        <f>ROW(Source!A534)</f>
        <v>534</v>
      </c>
      <c r="B542">
        <v>35863109</v>
      </c>
      <c r="C542">
        <v>35867406</v>
      </c>
      <c r="D542">
        <v>29174913</v>
      </c>
      <c r="E542">
        <v>1</v>
      </c>
      <c r="F542">
        <v>1</v>
      </c>
      <c r="G542">
        <v>1</v>
      </c>
      <c r="H542">
        <v>2</v>
      </c>
      <c r="I542" t="s">
        <v>578</v>
      </c>
      <c r="J542" t="s">
        <v>579</v>
      </c>
      <c r="K542" t="s">
        <v>580</v>
      </c>
      <c r="L542">
        <v>1368</v>
      </c>
      <c r="N542">
        <v>1011</v>
      </c>
      <c r="O542" t="s">
        <v>567</v>
      </c>
      <c r="P542" t="s">
        <v>567</v>
      </c>
      <c r="Q542">
        <v>1</v>
      </c>
      <c r="W542">
        <v>0</v>
      </c>
      <c r="X542">
        <v>458544584</v>
      </c>
      <c r="Y542">
        <v>2.5750000000000002</v>
      </c>
      <c r="AA542">
        <v>0</v>
      </c>
      <c r="AB542">
        <v>932.72</v>
      </c>
      <c r="AC542">
        <v>383.38</v>
      </c>
      <c r="AD542">
        <v>0</v>
      </c>
      <c r="AE542">
        <v>0</v>
      </c>
      <c r="AF542">
        <v>87.17</v>
      </c>
      <c r="AG542">
        <v>11.6</v>
      </c>
      <c r="AH542">
        <v>0</v>
      </c>
      <c r="AI542">
        <v>1</v>
      </c>
      <c r="AJ542">
        <v>10.7</v>
      </c>
      <c r="AK542">
        <v>33.049999999999997</v>
      </c>
      <c r="AL542">
        <v>1</v>
      </c>
      <c r="AN542">
        <v>0</v>
      </c>
      <c r="AO542">
        <v>1</v>
      </c>
      <c r="AP542">
        <v>1</v>
      </c>
      <c r="AQ542">
        <v>0</v>
      </c>
      <c r="AR542">
        <v>0</v>
      </c>
      <c r="AS542" t="s">
        <v>3</v>
      </c>
      <c r="AT542">
        <v>2.06</v>
      </c>
      <c r="AU542" t="s">
        <v>133</v>
      </c>
      <c r="AV542">
        <v>0</v>
      </c>
      <c r="AW542">
        <v>2</v>
      </c>
      <c r="AX542">
        <v>35867418</v>
      </c>
      <c r="AY542">
        <v>1</v>
      </c>
      <c r="AZ542">
        <v>0</v>
      </c>
      <c r="BA542">
        <v>522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Y542*Source!I534</f>
        <v>5.1500000000000004E-2</v>
      </c>
      <c r="CY542">
        <f>AB542</f>
        <v>932.72</v>
      </c>
      <c r="CZ542">
        <f>AF542</f>
        <v>87.17</v>
      </c>
      <c r="DA542">
        <f>AJ542</f>
        <v>10.7</v>
      </c>
      <c r="DB542">
        <f>ROUND((ROUND(AT542*CZ542,2)*1.25),2)</f>
        <v>224.46</v>
      </c>
      <c r="DC542">
        <f>ROUND((ROUND(AT542*AG542,2)*1.25),2)</f>
        <v>29.88</v>
      </c>
    </row>
    <row r="543" spans="1:107">
      <c r="A543">
        <f>ROW(Source!A534)</f>
        <v>534</v>
      </c>
      <c r="B543">
        <v>35863109</v>
      </c>
      <c r="C543">
        <v>35867406</v>
      </c>
      <c r="D543">
        <v>29114836</v>
      </c>
      <c r="E543">
        <v>1</v>
      </c>
      <c r="F543">
        <v>1</v>
      </c>
      <c r="G543">
        <v>1</v>
      </c>
      <c r="H543">
        <v>3</v>
      </c>
      <c r="I543" t="s">
        <v>168</v>
      </c>
      <c r="J543" t="s">
        <v>171</v>
      </c>
      <c r="K543" t="s">
        <v>169</v>
      </c>
      <c r="L543">
        <v>1035</v>
      </c>
      <c r="N543">
        <v>1013</v>
      </c>
      <c r="O543" t="s">
        <v>170</v>
      </c>
      <c r="P543" t="s">
        <v>170</v>
      </c>
      <c r="Q543">
        <v>1</v>
      </c>
      <c r="W543">
        <v>0</v>
      </c>
      <c r="X543">
        <v>-1252999712</v>
      </c>
      <c r="Y543">
        <v>50</v>
      </c>
      <c r="AA543">
        <v>196.01</v>
      </c>
      <c r="AB543">
        <v>0</v>
      </c>
      <c r="AC543">
        <v>0</v>
      </c>
      <c r="AD543">
        <v>0</v>
      </c>
      <c r="AE543">
        <v>94.69</v>
      </c>
      <c r="AF543">
        <v>0</v>
      </c>
      <c r="AG543">
        <v>0</v>
      </c>
      <c r="AH543">
        <v>0</v>
      </c>
      <c r="AI543">
        <v>2.0699999999999998</v>
      </c>
      <c r="AJ543">
        <v>1</v>
      </c>
      <c r="AK543">
        <v>1</v>
      </c>
      <c r="AL543">
        <v>1</v>
      </c>
      <c r="AN543">
        <v>0</v>
      </c>
      <c r="AO543">
        <v>0</v>
      </c>
      <c r="AP543">
        <v>0</v>
      </c>
      <c r="AQ543">
        <v>0</v>
      </c>
      <c r="AR543">
        <v>0</v>
      </c>
      <c r="AS543" t="s">
        <v>3</v>
      </c>
      <c r="AT543">
        <v>50</v>
      </c>
      <c r="AU543" t="s">
        <v>3</v>
      </c>
      <c r="AV543">
        <v>0</v>
      </c>
      <c r="AW543">
        <v>1</v>
      </c>
      <c r="AX543">
        <v>-1</v>
      </c>
      <c r="AY543">
        <v>0</v>
      </c>
      <c r="AZ543">
        <v>0</v>
      </c>
      <c r="BA543" t="s">
        <v>3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Y543*Source!I534</f>
        <v>1</v>
      </c>
      <c r="CY543">
        <f>AA543</f>
        <v>196.01</v>
      </c>
      <c r="CZ543">
        <f>AE543</f>
        <v>94.69</v>
      </c>
      <c r="DA543">
        <f>AI543</f>
        <v>2.0699999999999998</v>
      </c>
      <c r="DB543">
        <f>ROUND(ROUND(AT543*CZ543,2),2)</f>
        <v>4734.5</v>
      </c>
      <c r="DC543">
        <f>ROUND(ROUND(AT543*AG543,2),2)</f>
        <v>0</v>
      </c>
    </row>
    <row r="544" spans="1:107">
      <c r="A544">
        <f>ROW(Source!A534)</f>
        <v>534</v>
      </c>
      <c r="B544">
        <v>35863109</v>
      </c>
      <c r="C544">
        <v>35867406</v>
      </c>
      <c r="D544">
        <v>29114332</v>
      </c>
      <c r="E544">
        <v>1</v>
      </c>
      <c r="F544">
        <v>1</v>
      </c>
      <c r="G544">
        <v>1</v>
      </c>
      <c r="H544">
        <v>3</v>
      </c>
      <c r="I544" t="s">
        <v>603</v>
      </c>
      <c r="J544" t="s">
        <v>604</v>
      </c>
      <c r="K544" t="s">
        <v>605</v>
      </c>
      <c r="L544">
        <v>1348</v>
      </c>
      <c r="N544">
        <v>1009</v>
      </c>
      <c r="O544" t="s">
        <v>30</v>
      </c>
      <c r="P544" t="s">
        <v>30</v>
      </c>
      <c r="Q544">
        <v>1000</v>
      </c>
      <c r="W544">
        <v>0</v>
      </c>
      <c r="X544">
        <v>233971917</v>
      </c>
      <c r="Y544">
        <v>3.3999999999999998E-3</v>
      </c>
      <c r="AA544">
        <v>54619.68</v>
      </c>
      <c r="AB544">
        <v>0</v>
      </c>
      <c r="AC544">
        <v>0</v>
      </c>
      <c r="AD544">
        <v>0</v>
      </c>
      <c r="AE544">
        <v>11978</v>
      </c>
      <c r="AF544">
        <v>0</v>
      </c>
      <c r="AG544">
        <v>0</v>
      </c>
      <c r="AH544">
        <v>0</v>
      </c>
      <c r="AI544">
        <v>4.5599999999999996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3</v>
      </c>
      <c r="AT544">
        <v>3.3999999999999998E-3</v>
      </c>
      <c r="AU544" t="s">
        <v>3</v>
      </c>
      <c r="AV544">
        <v>0</v>
      </c>
      <c r="AW544">
        <v>2</v>
      </c>
      <c r="AX544">
        <v>35867419</v>
      </c>
      <c r="AY544">
        <v>1</v>
      </c>
      <c r="AZ544">
        <v>0</v>
      </c>
      <c r="BA544">
        <v>523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Y544*Source!I534</f>
        <v>6.7999999999999999E-5</v>
      </c>
      <c r="CY544">
        <f>AA544</f>
        <v>54619.68</v>
      </c>
      <c r="CZ544">
        <f>AE544</f>
        <v>11978</v>
      </c>
      <c r="DA544">
        <f>AI544</f>
        <v>4.5599999999999996</v>
      </c>
      <c r="DB544">
        <f>ROUND(ROUND(AT544*CZ544,2),2)</f>
        <v>40.729999999999997</v>
      </c>
      <c r="DC544">
        <f>ROUND(ROUND(AT544*AG544,2),2)</f>
        <v>0</v>
      </c>
    </row>
    <row r="545" spans="1:107">
      <c r="A545">
        <f>ROW(Source!A534)</f>
        <v>534</v>
      </c>
      <c r="B545">
        <v>35863109</v>
      </c>
      <c r="C545">
        <v>35867406</v>
      </c>
      <c r="D545">
        <v>29130561</v>
      </c>
      <c r="E545">
        <v>1</v>
      </c>
      <c r="F545">
        <v>1</v>
      </c>
      <c r="G545">
        <v>1</v>
      </c>
      <c r="H545">
        <v>3</v>
      </c>
      <c r="I545" t="s">
        <v>177</v>
      </c>
      <c r="J545" t="s">
        <v>179</v>
      </c>
      <c r="K545" t="s">
        <v>178</v>
      </c>
      <c r="L545">
        <v>1327</v>
      </c>
      <c r="N545">
        <v>1005</v>
      </c>
      <c r="O545" t="s">
        <v>155</v>
      </c>
      <c r="P545" t="s">
        <v>155</v>
      </c>
      <c r="Q545">
        <v>1</v>
      </c>
      <c r="W545">
        <v>1</v>
      </c>
      <c r="X545">
        <v>-172969429</v>
      </c>
      <c r="Y545">
        <v>-100</v>
      </c>
      <c r="AA545">
        <v>1039.1400000000001</v>
      </c>
      <c r="AB545">
        <v>0</v>
      </c>
      <c r="AC545">
        <v>0</v>
      </c>
      <c r="AD545">
        <v>0</v>
      </c>
      <c r="AE545">
        <v>207</v>
      </c>
      <c r="AF545">
        <v>0</v>
      </c>
      <c r="AG545">
        <v>0</v>
      </c>
      <c r="AH545">
        <v>0</v>
      </c>
      <c r="AI545">
        <v>5.0199999999999996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0</v>
      </c>
      <c r="AQ545">
        <v>0</v>
      </c>
      <c r="AR545">
        <v>0</v>
      </c>
      <c r="AS545" t="s">
        <v>3</v>
      </c>
      <c r="AT545">
        <v>-100</v>
      </c>
      <c r="AU545" t="s">
        <v>3</v>
      </c>
      <c r="AV545">
        <v>0</v>
      </c>
      <c r="AW545">
        <v>2</v>
      </c>
      <c r="AX545">
        <v>35867421</v>
      </c>
      <c r="AY545">
        <v>1</v>
      </c>
      <c r="AZ545">
        <v>6144</v>
      </c>
      <c r="BA545">
        <v>525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Y545*Source!I534</f>
        <v>-2</v>
      </c>
      <c r="CY545">
        <f>AA545</f>
        <v>1039.1400000000001</v>
      </c>
      <c r="CZ545">
        <f>AE545</f>
        <v>207</v>
      </c>
      <c r="DA545">
        <f>AI545</f>
        <v>5.0199999999999996</v>
      </c>
      <c r="DB545">
        <f>ROUND(ROUND(AT545*CZ545,2),2)</f>
        <v>-20700</v>
      </c>
      <c r="DC545">
        <f>ROUND(ROUND(AT545*AG545,2),2)</f>
        <v>0</v>
      </c>
    </row>
    <row r="546" spans="1:107">
      <c r="A546">
        <f>ROW(Source!A534)</f>
        <v>534</v>
      </c>
      <c r="B546">
        <v>35863109</v>
      </c>
      <c r="C546">
        <v>35867406</v>
      </c>
      <c r="D546">
        <v>29130519</v>
      </c>
      <c r="E546">
        <v>1</v>
      </c>
      <c r="F546">
        <v>1</v>
      </c>
      <c r="G546">
        <v>1</v>
      </c>
      <c r="H546">
        <v>3</v>
      </c>
      <c r="I546" t="s">
        <v>173</v>
      </c>
      <c r="J546" t="s">
        <v>175</v>
      </c>
      <c r="K546" t="s">
        <v>174</v>
      </c>
      <c r="L546">
        <v>1327</v>
      </c>
      <c r="N546">
        <v>1005</v>
      </c>
      <c r="O546" t="s">
        <v>155</v>
      </c>
      <c r="P546" t="s">
        <v>155</v>
      </c>
      <c r="Q546">
        <v>1</v>
      </c>
      <c r="W546">
        <v>0</v>
      </c>
      <c r="X546">
        <v>-1775669208</v>
      </c>
      <c r="Y546">
        <v>100</v>
      </c>
      <c r="AA546">
        <v>11067.52</v>
      </c>
      <c r="AB546">
        <v>0</v>
      </c>
      <c r="AC546">
        <v>0</v>
      </c>
      <c r="AD546">
        <v>0</v>
      </c>
      <c r="AE546">
        <v>4535.87</v>
      </c>
      <c r="AF546">
        <v>0</v>
      </c>
      <c r="AG546">
        <v>0</v>
      </c>
      <c r="AH546">
        <v>0</v>
      </c>
      <c r="AI546">
        <v>2.44</v>
      </c>
      <c r="AJ546">
        <v>1</v>
      </c>
      <c r="AK546">
        <v>1</v>
      </c>
      <c r="AL546">
        <v>1</v>
      </c>
      <c r="AN546">
        <v>0</v>
      </c>
      <c r="AO546">
        <v>0</v>
      </c>
      <c r="AP546">
        <v>0</v>
      </c>
      <c r="AQ546">
        <v>0</v>
      </c>
      <c r="AR546">
        <v>0</v>
      </c>
      <c r="AS546" t="s">
        <v>3</v>
      </c>
      <c r="AT546">
        <v>100</v>
      </c>
      <c r="AU546" t="s">
        <v>3</v>
      </c>
      <c r="AV546">
        <v>0</v>
      </c>
      <c r="AW546">
        <v>1</v>
      </c>
      <c r="AX546">
        <v>-1</v>
      </c>
      <c r="AY546">
        <v>0</v>
      </c>
      <c r="AZ546">
        <v>0</v>
      </c>
      <c r="BA546" t="s">
        <v>3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Y546*Source!I534</f>
        <v>2</v>
      </c>
      <c r="CY546">
        <f>AA546</f>
        <v>11067.52</v>
      </c>
      <c r="CZ546">
        <f>AE546</f>
        <v>4535.87</v>
      </c>
      <c r="DA546">
        <f>AI546</f>
        <v>2.44</v>
      </c>
      <c r="DB546">
        <f>ROUND(ROUND(AT546*CZ546,2),2)</f>
        <v>453587</v>
      </c>
      <c r="DC546">
        <f>ROUND(ROUND(AT546*AG546,2),2)</f>
        <v>0</v>
      </c>
    </row>
    <row r="547" spans="1:107">
      <c r="A547">
        <f>ROW(Source!A538)</f>
        <v>538</v>
      </c>
      <c r="B547">
        <v>35863109</v>
      </c>
      <c r="C547">
        <v>35867425</v>
      </c>
      <c r="D547">
        <v>18408291</v>
      </c>
      <c r="E547">
        <v>1</v>
      </c>
      <c r="F547">
        <v>1</v>
      </c>
      <c r="G547">
        <v>1</v>
      </c>
      <c r="H547">
        <v>1</v>
      </c>
      <c r="I547" t="s">
        <v>606</v>
      </c>
      <c r="J547" t="s">
        <v>3</v>
      </c>
      <c r="K547" t="s">
        <v>607</v>
      </c>
      <c r="L547">
        <v>1369</v>
      </c>
      <c r="N547">
        <v>1013</v>
      </c>
      <c r="O547" t="s">
        <v>561</v>
      </c>
      <c r="P547" t="s">
        <v>561</v>
      </c>
      <c r="Q547">
        <v>1</v>
      </c>
      <c r="W547">
        <v>0</v>
      </c>
      <c r="X547">
        <v>1933892413</v>
      </c>
      <c r="Y547">
        <v>8.9930000000000003</v>
      </c>
      <c r="AA547">
        <v>0</v>
      </c>
      <c r="AB547">
        <v>0</v>
      </c>
      <c r="AC547">
        <v>0</v>
      </c>
      <c r="AD547">
        <v>260.95999999999998</v>
      </c>
      <c r="AE547">
        <v>0</v>
      </c>
      <c r="AF547">
        <v>0</v>
      </c>
      <c r="AG547">
        <v>0</v>
      </c>
      <c r="AH547">
        <v>260.95999999999998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1</v>
      </c>
      <c r="AQ547">
        <v>0</v>
      </c>
      <c r="AR547">
        <v>0</v>
      </c>
      <c r="AS547" t="s">
        <v>3</v>
      </c>
      <c r="AT547">
        <v>7.82</v>
      </c>
      <c r="AU547" t="s">
        <v>134</v>
      </c>
      <c r="AV547">
        <v>1</v>
      </c>
      <c r="AW547">
        <v>2</v>
      </c>
      <c r="AX547">
        <v>35867430</v>
      </c>
      <c r="AY547">
        <v>1</v>
      </c>
      <c r="AZ547">
        <v>0</v>
      </c>
      <c r="BA547">
        <v>526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Y547*Source!I538</f>
        <v>0.44965000000000005</v>
      </c>
      <c r="CY547">
        <f>AD547</f>
        <v>260.95999999999998</v>
      </c>
      <c r="CZ547">
        <f>AH547</f>
        <v>260.95999999999998</v>
      </c>
      <c r="DA547">
        <f>AL547</f>
        <v>1</v>
      </c>
      <c r="DB547">
        <f>ROUND((ROUND(AT547*CZ547,2)*1.15),2)</f>
        <v>2346.8200000000002</v>
      </c>
      <c r="DC547">
        <f>ROUND((ROUND(AT547*AG547,2)*1.15),2)</f>
        <v>0</v>
      </c>
    </row>
    <row r="548" spans="1:107">
      <c r="A548">
        <f>ROW(Source!A538)</f>
        <v>538</v>
      </c>
      <c r="B548">
        <v>35863109</v>
      </c>
      <c r="C548">
        <v>35867425</v>
      </c>
      <c r="D548">
        <v>29174913</v>
      </c>
      <c r="E548">
        <v>1</v>
      </c>
      <c r="F548">
        <v>1</v>
      </c>
      <c r="G548">
        <v>1</v>
      </c>
      <c r="H548">
        <v>2</v>
      </c>
      <c r="I548" t="s">
        <v>578</v>
      </c>
      <c r="J548" t="s">
        <v>579</v>
      </c>
      <c r="K548" t="s">
        <v>580</v>
      </c>
      <c r="L548">
        <v>1368</v>
      </c>
      <c r="N548">
        <v>1011</v>
      </c>
      <c r="O548" t="s">
        <v>567</v>
      </c>
      <c r="P548" t="s">
        <v>567</v>
      </c>
      <c r="Q548">
        <v>1</v>
      </c>
      <c r="W548">
        <v>0</v>
      </c>
      <c r="X548">
        <v>458544584</v>
      </c>
      <c r="Y548">
        <v>0.05</v>
      </c>
      <c r="AA548">
        <v>0</v>
      </c>
      <c r="AB548">
        <v>932.72</v>
      </c>
      <c r="AC548">
        <v>383.38</v>
      </c>
      <c r="AD548">
        <v>0</v>
      </c>
      <c r="AE548">
        <v>0</v>
      </c>
      <c r="AF548">
        <v>87.17</v>
      </c>
      <c r="AG548">
        <v>11.6</v>
      </c>
      <c r="AH548">
        <v>0</v>
      </c>
      <c r="AI548">
        <v>1</v>
      </c>
      <c r="AJ548">
        <v>10.7</v>
      </c>
      <c r="AK548">
        <v>33.049999999999997</v>
      </c>
      <c r="AL548">
        <v>1</v>
      </c>
      <c r="AN548">
        <v>0</v>
      </c>
      <c r="AO548">
        <v>1</v>
      </c>
      <c r="AP548">
        <v>1</v>
      </c>
      <c r="AQ548">
        <v>0</v>
      </c>
      <c r="AR548">
        <v>0</v>
      </c>
      <c r="AS548" t="s">
        <v>3</v>
      </c>
      <c r="AT548">
        <v>0.04</v>
      </c>
      <c r="AU548" t="s">
        <v>133</v>
      </c>
      <c r="AV548">
        <v>0</v>
      </c>
      <c r="AW548">
        <v>2</v>
      </c>
      <c r="AX548">
        <v>35867431</v>
      </c>
      <c r="AY548">
        <v>1</v>
      </c>
      <c r="AZ548">
        <v>0</v>
      </c>
      <c r="BA548">
        <v>527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Y548*Source!I538</f>
        <v>2.5000000000000005E-3</v>
      </c>
      <c r="CY548">
        <f>AB548</f>
        <v>932.72</v>
      </c>
      <c r="CZ548">
        <f>AF548</f>
        <v>87.17</v>
      </c>
      <c r="DA548">
        <f>AJ548</f>
        <v>10.7</v>
      </c>
      <c r="DB548">
        <f>ROUND((ROUND(AT548*CZ548,2)*1.25),2)</f>
        <v>4.3600000000000003</v>
      </c>
      <c r="DC548">
        <f>ROUND((ROUND(AT548*AG548,2)*1.25),2)</f>
        <v>0.57999999999999996</v>
      </c>
    </row>
    <row r="549" spans="1:107">
      <c r="A549">
        <f>ROW(Source!A538)</f>
        <v>538</v>
      </c>
      <c r="B549">
        <v>35863109</v>
      </c>
      <c r="C549">
        <v>35867425</v>
      </c>
      <c r="D549">
        <v>29114332</v>
      </c>
      <c r="E549">
        <v>1</v>
      </c>
      <c r="F549">
        <v>1</v>
      </c>
      <c r="G549">
        <v>1</v>
      </c>
      <c r="H549">
        <v>3</v>
      </c>
      <c r="I549" t="s">
        <v>603</v>
      </c>
      <c r="J549" t="s">
        <v>604</v>
      </c>
      <c r="K549" t="s">
        <v>605</v>
      </c>
      <c r="L549">
        <v>1348</v>
      </c>
      <c r="N549">
        <v>1009</v>
      </c>
      <c r="O549" t="s">
        <v>30</v>
      </c>
      <c r="P549" t="s">
        <v>30</v>
      </c>
      <c r="Q549">
        <v>1000</v>
      </c>
      <c r="W549">
        <v>0</v>
      </c>
      <c r="X549">
        <v>233971917</v>
      </c>
      <c r="Y549">
        <v>7.1000000000000002E-4</v>
      </c>
      <c r="AA549">
        <v>54619.68</v>
      </c>
      <c r="AB549">
        <v>0</v>
      </c>
      <c r="AC549">
        <v>0</v>
      </c>
      <c r="AD549">
        <v>0</v>
      </c>
      <c r="AE549">
        <v>11978</v>
      </c>
      <c r="AF549">
        <v>0</v>
      </c>
      <c r="AG549">
        <v>0</v>
      </c>
      <c r="AH549">
        <v>0</v>
      </c>
      <c r="AI549">
        <v>4.5599999999999996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3</v>
      </c>
      <c r="AT549">
        <v>7.1000000000000002E-4</v>
      </c>
      <c r="AU549" t="s">
        <v>3</v>
      </c>
      <c r="AV549">
        <v>0</v>
      </c>
      <c r="AW549">
        <v>2</v>
      </c>
      <c r="AX549">
        <v>35867432</v>
      </c>
      <c r="AY549">
        <v>1</v>
      </c>
      <c r="AZ549">
        <v>0</v>
      </c>
      <c r="BA549">
        <v>528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Y549*Source!I538</f>
        <v>3.5500000000000002E-5</v>
      </c>
      <c r="CY549">
        <f>AA549</f>
        <v>54619.68</v>
      </c>
      <c r="CZ549">
        <f>AE549</f>
        <v>11978</v>
      </c>
      <c r="DA549">
        <f>AI549</f>
        <v>4.5599999999999996</v>
      </c>
      <c r="DB549">
        <f>ROUND(ROUND(AT549*CZ549,2),2)</f>
        <v>8.5</v>
      </c>
      <c r="DC549">
        <f>ROUND(ROUND(AT549*AG549,2),2)</f>
        <v>0</v>
      </c>
    </row>
    <row r="550" spans="1:107">
      <c r="A550">
        <f>ROW(Source!A538)</f>
        <v>538</v>
      </c>
      <c r="B550">
        <v>35863109</v>
      </c>
      <c r="C550">
        <v>35867425</v>
      </c>
      <c r="D550">
        <v>29131015</v>
      </c>
      <c r="E550">
        <v>1</v>
      </c>
      <c r="F550">
        <v>1</v>
      </c>
      <c r="G550">
        <v>1</v>
      </c>
      <c r="H550">
        <v>3</v>
      </c>
      <c r="I550" t="s">
        <v>608</v>
      </c>
      <c r="J550" t="s">
        <v>609</v>
      </c>
      <c r="K550" t="s">
        <v>610</v>
      </c>
      <c r="L550">
        <v>1301</v>
      </c>
      <c r="N550">
        <v>1003</v>
      </c>
      <c r="O550" t="s">
        <v>142</v>
      </c>
      <c r="P550" t="s">
        <v>142</v>
      </c>
      <c r="Q550">
        <v>1</v>
      </c>
      <c r="W550">
        <v>0</v>
      </c>
      <c r="X550">
        <v>-497354979</v>
      </c>
      <c r="Y550">
        <v>112</v>
      </c>
      <c r="AA550">
        <v>32.03</v>
      </c>
      <c r="AB550">
        <v>0</v>
      </c>
      <c r="AC550">
        <v>0</v>
      </c>
      <c r="AD550">
        <v>0</v>
      </c>
      <c r="AE550">
        <v>3.93</v>
      </c>
      <c r="AF550">
        <v>0</v>
      </c>
      <c r="AG550">
        <v>0</v>
      </c>
      <c r="AH550">
        <v>0</v>
      </c>
      <c r="AI550">
        <v>8.15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0</v>
      </c>
      <c r="AQ550">
        <v>0</v>
      </c>
      <c r="AR550">
        <v>0</v>
      </c>
      <c r="AS550" t="s">
        <v>3</v>
      </c>
      <c r="AT550">
        <v>112</v>
      </c>
      <c r="AU550" t="s">
        <v>3</v>
      </c>
      <c r="AV550">
        <v>0</v>
      </c>
      <c r="AW550">
        <v>2</v>
      </c>
      <c r="AX550">
        <v>35867433</v>
      </c>
      <c r="AY550">
        <v>1</v>
      </c>
      <c r="AZ550">
        <v>0</v>
      </c>
      <c r="BA550">
        <v>529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Y550*Source!I538</f>
        <v>5.6000000000000005</v>
      </c>
      <c r="CY550">
        <f>AA550</f>
        <v>32.03</v>
      </c>
      <c r="CZ550">
        <f>AE550</f>
        <v>3.93</v>
      </c>
      <c r="DA550">
        <f>AI550</f>
        <v>8.15</v>
      </c>
      <c r="DB550">
        <f>ROUND(ROUND(AT550*CZ550,2),2)</f>
        <v>440.16</v>
      </c>
      <c r="DC550">
        <f>ROUND(ROUND(AT550*AG550,2),2)</f>
        <v>0</v>
      </c>
    </row>
    <row r="551" spans="1:107">
      <c r="A551">
        <f>ROW(Source!A539)</f>
        <v>539</v>
      </c>
      <c r="B551">
        <v>35863109</v>
      </c>
      <c r="C551">
        <v>35867434</v>
      </c>
      <c r="D551">
        <v>18407150</v>
      </c>
      <c r="E551">
        <v>1</v>
      </c>
      <c r="F551">
        <v>1</v>
      </c>
      <c r="G551">
        <v>1</v>
      </c>
      <c r="H551">
        <v>1</v>
      </c>
      <c r="I551" t="s">
        <v>576</v>
      </c>
      <c r="J551" t="s">
        <v>3</v>
      </c>
      <c r="K551" t="s">
        <v>577</v>
      </c>
      <c r="L551">
        <v>1369</v>
      </c>
      <c r="N551">
        <v>1013</v>
      </c>
      <c r="O551" t="s">
        <v>561</v>
      </c>
      <c r="P551" t="s">
        <v>561</v>
      </c>
      <c r="Q551">
        <v>1</v>
      </c>
      <c r="W551">
        <v>0</v>
      </c>
      <c r="X551">
        <v>-931037793</v>
      </c>
      <c r="Y551">
        <v>41.100999999999999</v>
      </c>
      <c r="AA551">
        <v>0</v>
      </c>
      <c r="AB551">
        <v>0</v>
      </c>
      <c r="AC551">
        <v>0</v>
      </c>
      <c r="AD551">
        <v>272.45</v>
      </c>
      <c r="AE551">
        <v>0</v>
      </c>
      <c r="AF551">
        <v>0</v>
      </c>
      <c r="AG551">
        <v>0</v>
      </c>
      <c r="AH551">
        <v>272.45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35.74</v>
      </c>
      <c r="AU551" t="s">
        <v>134</v>
      </c>
      <c r="AV551">
        <v>1</v>
      </c>
      <c r="AW551">
        <v>2</v>
      </c>
      <c r="AX551">
        <v>36144983</v>
      </c>
      <c r="AY551">
        <v>1</v>
      </c>
      <c r="AZ551">
        <v>0</v>
      </c>
      <c r="BA551">
        <v>530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Y551*Source!I539</f>
        <v>3.0414739999999996</v>
      </c>
      <c r="CY551">
        <f>AD551</f>
        <v>272.45</v>
      </c>
      <c r="CZ551">
        <f>AH551</f>
        <v>272.45</v>
      </c>
      <c r="DA551">
        <f>AL551</f>
        <v>1</v>
      </c>
      <c r="DB551">
        <f>ROUND((ROUND(AT551*CZ551,2)*1.15),2)</f>
        <v>11197.96</v>
      </c>
      <c r="DC551">
        <f>ROUND((ROUND(AT551*AG551,2)*1.15),2)</f>
        <v>0</v>
      </c>
    </row>
    <row r="552" spans="1:107">
      <c r="A552">
        <f>ROW(Source!A539)</f>
        <v>539</v>
      </c>
      <c r="B552">
        <v>35863109</v>
      </c>
      <c r="C552">
        <v>35867434</v>
      </c>
      <c r="D552">
        <v>121548</v>
      </c>
      <c r="E552">
        <v>1</v>
      </c>
      <c r="F552">
        <v>1</v>
      </c>
      <c r="G552">
        <v>1</v>
      </c>
      <c r="H552">
        <v>1</v>
      </c>
      <c r="I552" t="s">
        <v>35</v>
      </c>
      <c r="J552" t="s">
        <v>3</v>
      </c>
      <c r="K552" t="s">
        <v>562</v>
      </c>
      <c r="L552">
        <v>608254</v>
      </c>
      <c r="N552">
        <v>1013</v>
      </c>
      <c r="O552" t="s">
        <v>563</v>
      </c>
      <c r="P552" t="s">
        <v>563</v>
      </c>
      <c r="Q552">
        <v>1</v>
      </c>
      <c r="W552">
        <v>0</v>
      </c>
      <c r="X552">
        <v>-185737400</v>
      </c>
      <c r="Y552">
        <v>0.22499999999999998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0.18</v>
      </c>
      <c r="AU552" t="s">
        <v>133</v>
      </c>
      <c r="AV552">
        <v>2</v>
      </c>
      <c r="AW552">
        <v>2</v>
      </c>
      <c r="AX552">
        <v>36144984</v>
      </c>
      <c r="AY552">
        <v>1</v>
      </c>
      <c r="AZ552">
        <v>0</v>
      </c>
      <c r="BA552">
        <v>531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Y552*Source!I539</f>
        <v>1.6649999999999998E-2</v>
      </c>
      <c r="CY552">
        <f>AD552</f>
        <v>0</v>
      </c>
      <c r="CZ552">
        <f>AH552</f>
        <v>0</v>
      </c>
      <c r="DA552">
        <f>AL552</f>
        <v>1</v>
      </c>
      <c r="DB552">
        <f>ROUND((ROUND(AT552*CZ552,2)*1.25),2)</f>
        <v>0</v>
      </c>
      <c r="DC552">
        <f>ROUND((ROUND(AT552*AG552,2)*1.25),2)</f>
        <v>0</v>
      </c>
    </row>
    <row r="553" spans="1:107">
      <c r="A553">
        <f>ROW(Source!A539)</f>
        <v>539</v>
      </c>
      <c r="B553">
        <v>35863109</v>
      </c>
      <c r="C553">
        <v>35867434</v>
      </c>
      <c r="D553">
        <v>29172556</v>
      </c>
      <c r="E553">
        <v>1</v>
      </c>
      <c r="F553">
        <v>1</v>
      </c>
      <c r="G553">
        <v>1</v>
      </c>
      <c r="H553">
        <v>2</v>
      </c>
      <c r="I553" t="s">
        <v>564</v>
      </c>
      <c r="J553" t="s">
        <v>565</v>
      </c>
      <c r="K553" t="s">
        <v>566</v>
      </c>
      <c r="L553">
        <v>1368</v>
      </c>
      <c r="N553">
        <v>1011</v>
      </c>
      <c r="O553" t="s">
        <v>567</v>
      </c>
      <c r="P553" t="s">
        <v>567</v>
      </c>
      <c r="Q553">
        <v>1</v>
      </c>
      <c r="W553">
        <v>0</v>
      </c>
      <c r="X553">
        <v>-1302720870</v>
      </c>
      <c r="Y553">
        <v>0.22499999999999998</v>
      </c>
      <c r="AA553">
        <v>0</v>
      </c>
      <c r="AB553">
        <v>466.71</v>
      </c>
      <c r="AC553">
        <v>446.18</v>
      </c>
      <c r="AD553">
        <v>0</v>
      </c>
      <c r="AE553">
        <v>0</v>
      </c>
      <c r="AF553">
        <v>31.26</v>
      </c>
      <c r="AG553">
        <v>13.5</v>
      </c>
      <c r="AH553">
        <v>0</v>
      </c>
      <c r="AI553">
        <v>1</v>
      </c>
      <c r="AJ553">
        <v>14.93</v>
      </c>
      <c r="AK553">
        <v>33.049999999999997</v>
      </c>
      <c r="AL553">
        <v>1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3</v>
      </c>
      <c r="AT553">
        <v>0.18</v>
      </c>
      <c r="AU553" t="s">
        <v>133</v>
      </c>
      <c r="AV553">
        <v>0</v>
      </c>
      <c r="AW553">
        <v>2</v>
      </c>
      <c r="AX553">
        <v>36144985</v>
      </c>
      <c r="AY553">
        <v>1</v>
      </c>
      <c r="AZ553">
        <v>0</v>
      </c>
      <c r="BA553">
        <v>532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Y553*Source!I539</f>
        <v>1.6649999999999998E-2</v>
      </c>
      <c r="CY553">
        <f>AB553</f>
        <v>466.71</v>
      </c>
      <c r="CZ553">
        <f>AF553</f>
        <v>31.26</v>
      </c>
      <c r="DA553">
        <f>AJ553</f>
        <v>14.93</v>
      </c>
      <c r="DB553">
        <f>ROUND((ROUND(AT553*CZ553,2)*1.25),2)</f>
        <v>7.04</v>
      </c>
      <c r="DC553">
        <f>ROUND((ROUND(AT553*AG553,2)*1.25),2)</f>
        <v>3.04</v>
      </c>
    </row>
    <row r="554" spans="1:107">
      <c r="A554">
        <f>ROW(Source!A539)</f>
        <v>539</v>
      </c>
      <c r="B554">
        <v>35863109</v>
      </c>
      <c r="C554">
        <v>35867434</v>
      </c>
      <c r="D554">
        <v>29174591</v>
      </c>
      <c r="E554">
        <v>1</v>
      </c>
      <c r="F554">
        <v>1</v>
      </c>
      <c r="G554">
        <v>1</v>
      </c>
      <c r="H554">
        <v>2</v>
      </c>
      <c r="I554" t="s">
        <v>589</v>
      </c>
      <c r="J554" t="s">
        <v>590</v>
      </c>
      <c r="K554" t="s">
        <v>591</v>
      </c>
      <c r="L554">
        <v>1368</v>
      </c>
      <c r="N554">
        <v>1011</v>
      </c>
      <c r="O554" t="s">
        <v>567</v>
      </c>
      <c r="P554" t="s">
        <v>567</v>
      </c>
      <c r="Q554">
        <v>1</v>
      </c>
      <c r="W554">
        <v>0</v>
      </c>
      <c r="X554">
        <v>1598042632</v>
      </c>
      <c r="Y554">
        <v>0.4</v>
      </c>
      <c r="AA554">
        <v>0</v>
      </c>
      <c r="AB554">
        <v>9.4700000000000006</v>
      </c>
      <c r="AC554">
        <v>0</v>
      </c>
      <c r="AD554">
        <v>0</v>
      </c>
      <c r="AE554">
        <v>0</v>
      </c>
      <c r="AF554">
        <v>0.95</v>
      </c>
      <c r="AG554">
        <v>0</v>
      </c>
      <c r="AH554">
        <v>0</v>
      </c>
      <c r="AI554">
        <v>1</v>
      </c>
      <c r="AJ554">
        <v>9.9700000000000006</v>
      </c>
      <c r="AK554">
        <v>33.049999999999997</v>
      </c>
      <c r="AL554">
        <v>1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3</v>
      </c>
      <c r="AT554">
        <v>0.32</v>
      </c>
      <c r="AU554" t="s">
        <v>133</v>
      </c>
      <c r="AV554">
        <v>0</v>
      </c>
      <c r="AW554">
        <v>2</v>
      </c>
      <c r="AX554">
        <v>36144986</v>
      </c>
      <c r="AY554">
        <v>1</v>
      </c>
      <c r="AZ554">
        <v>0</v>
      </c>
      <c r="BA554">
        <v>533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Y554*Source!I539</f>
        <v>2.9600000000000001E-2</v>
      </c>
      <c r="CY554">
        <f>AB554</f>
        <v>9.4700000000000006</v>
      </c>
      <c r="CZ554">
        <f>AF554</f>
        <v>0.95</v>
      </c>
      <c r="DA554">
        <f>AJ554</f>
        <v>9.9700000000000006</v>
      </c>
      <c r="DB554">
        <f>ROUND((ROUND(AT554*CZ554,2)*1.25),2)</f>
        <v>0.38</v>
      </c>
      <c r="DC554">
        <f>ROUND((ROUND(AT554*AG554,2)*1.25),2)</f>
        <v>0</v>
      </c>
    </row>
    <row r="555" spans="1:107">
      <c r="A555">
        <f>ROW(Source!A539)</f>
        <v>539</v>
      </c>
      <c r="B555">
        <v>35863109</v>
      </c>
      <c r="C555">
        <v>35867434</v>
      </c>
      <c r="D555">
        <v>29174913</v>
      </c>
      <c r="E555">
        <v>1</v>
      </c>
      <c r="F555">
        <v>1</v>
      </c>
      <c r="G555">
        <v>1</v>
      </c>
      <c r="H555">
        <v>2</v>
      </c>
      <c r="I555" t="s">
        <v>578</v>
      </c>
      <c r="J555" t="s">
        <v>579</v>
      </c>
      <c r="K555" t="s">
        <v>580</v>
      </c>
      <c r="L555">
        <v>1368</v>
      </c>
      <c r="N555">
        <v>1011</v>
      </c>
      <c r="O555" t="s">
        <v>567</v>
      </c>
      <c r="P555" t="s">
        <v>567</v>
      </c>
      <c r="Q555">
        <v>1</v>
      </c>
      <c r="W555">
        <v>0</v>
      </c>
      <c r="X555">
        <v>458544584</v>
      </c>
      <c r="Y555">
        <v>0.32500000000000001</v>
      </c>
      <c r="AA555">
        <v>0</v>
      </c>
      <c r="AB555">
        <v>932.72</v>
      </c>
      <c r="AC555">
        <v>383.38</v>
      </c>
      <c r="AD555">
        <v>0</v>
      </c>
      <c r="AE555">
        <v>0</v>
      </c>
      <c r="AF555">
        <v>87.17</v>
      </c>
      <c r="AG555">
        <v>11.6</v>
      </c>
      <c r="AH555">
        <v>0</v>
      </c>
      <c r="AI555">
        <v>1</v>
      </c>
      <c r="AJ555">
        <v>10.7</v>
      </c>
      <c r="AK555">
        <v>33.049999999999997</v>
      </c>
      <c r="AL555">
        <v>1</v>
      </c>
      <c r="AN555">
        <v>0</v>
      </c>
      <c r="AO555">
        <v>1</v>
      </c>
      <c r="AP555">
        <v>1</v>
      </c>
      <c r="AQ555">
        <v>0</v>
      </c>
      <c r="AR555">
        <v>0</v>
      </c>
      <c r="AS555" t="s">
        <v>3</v>
      </c>
      <c r="AT555">
        <v>0.26</v>
      </c>
      <c r="AU555" t="s">
        <v>133</v>
      </c>
      <c r="AV555">
        <v>0</v>
      </c>
      <c r="AW555">
        <v>2</v>
      </c>
      <c r="AX555">
        <v>36144987</v>
      </c>
      <c r="AY555">
        <v>1</v>
      </c>
      <c r="AZ555">
        <v>0</v>
      </c>
      <c r="BA555">
        <v>534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Y555*Source!I539</f>
        <v>2.4049999999999998E-2</v>
      </c>
      <c r="CY555">
        <f>AB555</f>
        <v>932.72</v>
      </c>
      <c r="CZ555">
        <f>AF555</f>
        <v>87.17</v>
      </c>
      <c r="DA555">
        <f>AJ555</f>
        <v>10.7</v>
      </c>
      <c r="DB555">
        <f>ROUND((ROUND(AT555*CZ555,2)*1.25),2)</f>
        <v>28.33</v>
      </c>
      <c r="DC555">
        <f>ROUND((ROUND(AT555*AG555,2)*1.25),2)</f>
        <v>3.78</v>
      </c>
    </row>
    <row r="556" spans="1:107">
      <c r="A556">
        <f>ROW(Source!A539)</f>
        <v>539</v>
      </c>
      <c r="B556">
        <v>35863109</v>
      </c>
      <c r="C556">
        <v>35867434</v>
      </c>
      <c r="D556">
        <v>29109162</v>
      </c>
      <c r="E556">
        <v>1</v>
      </c>
      <c r="F556">
        <v>1</v>
      </c>
      <c r="G556">
        <v>1</v>
      </c>
      <c r="H556">
        <v>3</v>
      </c>
      <c r="I556" t="s">
        <v>611</v>
      </c>
      <c r="J556" t="s">
        <v>612</v>
      </c>
      <c r="K556" t="s">
        <v>613</v>
      </c>
      <c r="L556">
        <v>1327</v>
      </c>
      <c r="N556">
        <v>1005</v>
      </c>
      <c r="O556" t="s">
        <v>155</v>
      </c>
      <c r="P556" t="s">
        <v>155</v>
      </c>
      <c r="Q556">
        <v>1</v>
      </c>
      <c r="W556">
        <v>0</v>
      </c>
      <c r="X556">
        <v>2002905425</v>
      </c>
      <c r="Y556">
        <v>21</v>
      </c>
      <c r="AA556">
        <v>33.75</v>
      </c>
      <c r="AB556">
        <v>0</v>
      </c>
      <c r="AC556">
        <v>0</v>
      </c>
      <c r="AD556">
        <v>0</v>
      </c>
      <c r="AE556">
        <v>5.71</v>
      </c>
      <c r="AF556">
        <v>0</v>
      </c>
      <c r="AG556">
        <v>0</v>
      </c>
      <c r="AH556">
        <v>0</v>
      </c>
      <c r="AI556">
        <v>5.91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1</v>
      </c>
      <c r="AQ556">
        <v>0</v>
      </c>
      <c r="AR556">
        <v>0</v>
      </c>
      <c r="AS556" t="s">
        <v>3</v>
      </c>
      <c r="AT556">
        <v>21</v>
      </c>
      <c r="AU556" t="s">
        <v>3</v>
      </c>
      <c r="AV556">
        <v>0</v>
      </c>
      <c r="AW556">
        <v>2</v>
      </c>
      <c r="AX556">
        <v>36144988</v>
      </c>
      <c r="AY556">
        <v>1</v>
      </c>
      <c r="AZ556">
        <v>0</v>
      </c>
      <c r="BA556">
        <v>535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Y556*Source!I539</f>
        <v>1.5539999999999998</v>
      </c>
      <c r="CY556">
        <f>AA556</f>
        <v>33.75</v>
      </c>
      <c r="CZ556">
        <f>AE556</f>
        <v>5.71</v>
      </c>
      <c r="DA556">
        <f>AI556</f>
        <v>5.91</v>
      </c>
      <c r="DB556">
        <f>ROUND(ROUND(AT556*CZ556,2),2)</f>
        <v>119.91</v>
      </c>
      <c r="DC556">
        <f>ROUND(ROUND(AT556*AG556,2),2)</f>
        <v>0</v>
      </c>
    </row>
    <row r="557" spans="1:107">
      <c r="A557">
        <f>ROW(Source!A539)</f>
        <v>539</v>
      </c>
      <c r="B557">
        <v>35863109</v>
      </c>
      <c r="C557">
        <v>35867434</v>
      </c>
      <c r="D557">
        <v>29131086</v>
      </c>
      <c r="E557">
        <v>1</v>
      </c>
      <c r="F557">
        <v>1</v>
      </c>
      <c r="G557">
        <v>1</v>
      </c>
      <c r="H557">
        <v>3</v>
      </c>
      <c r="I557" t="s">
        <v>614</v>
      </c>
      <c r="J557" t="s">
        <v>615</v>
      </c>
      <c r="K557" t="s">
        <v>616</v>
      </c>
      <c r="L557">
        <v>1339</v>
      </c>
      <c r="N557">
        <v>1007</v>
      </c>
      <c r="O557" t="s">
        <v>617</v>
      </c>
      <c r="P557" t="s">
        <v>617</v>
      </c>
      <c r="Q557">
        <v>1</v>
      </c>
      <c r="W557">
        <v>0</v>
      </c>
      <c r="X557">
        <v>135382931</v>
      </c>
      <c r="Y557">
        <v>0.82</v>
      </c>
      <c r="AA557">
        <v>6560.13</v>
      </c>
      <c r="AB557">
        <v>0</v>
      </c>
      <c r="AC557">
        <v>0</v>
      </c>
      <c r="AD557">
        <v>0</v>
      </c>
      <c r="AE557">
        <v>1970.01</v>
      </c>
      <c r="AF557">
        <v>0</v>
      </c>
      <c r="AG557">
        <v>0</v>
      </c>
      <c r="AH557">
        <v>0</v>
      </c>
      <c r="AI557">
        <v>3.33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1</v>
      </c>
      <c r="AQ557">
        <v>0</v>
      </c>
      <c r="AR557">
        <v>0</v>
      </c>
      <c r="AS557" t="s">
        <v>3</v>
      </c>
      <c r="AT557">
        <v>0.82</v>
      </c>
      <c r="AU557" t="s">
        <v>3</v>
      </c>
      <c r="AV557">
        <v>0</v>
      </c>
      <c r="AW557">
        <v>2</v>
      </c>
      <c r="AX557">
        <v>36144989</v>
      </c>
      <c r="AY557">
        <v>1</v>
      </c>
      <c r="AZ557">
        <v>0</v>
      </c>
      <c r="BA557">
        <v>536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Y557*Source!I539</f>
        <v>6.0679999999999991E-2</v>
      </c>
      <c r="CY557">
        <f>AA557</f>
        <v>6560.13</v>
      </c>
      <c r="CZ557">
        <f>AE557</f>
        <v>1970.01</v>
      </c>
      <c r="DA557">
        <f>AI557</f>
        <v>3.33</v>
      </c>
      <c r="DB557">
        <f>ROUND(ROUND(AT557*CZ557,2),2)</f>
        <v>1615.41</v>
      </c>
      <c r="DC557">
        <f>ROUND(ROUND(AT557*AG557,2),2)</f>
        <v>0</v>
      </c>
    </row>
    <row r="558" spans="1:107">
      <c r="A558">
        <f>ROW(Source!A540)</f>
        <v>540</v>
      </c>
      <c r="B558">
        <v>35863109</v>
      </c>
      <c r="C558">
        <v>35867461</v>
      </c>
      <c r="D558">
        <v>18407150</v>
      </c>
      <c r="E558">
        <v>1</v>
      </c>
      <c r="F558">
        <v>1</v>
      </c>
      <c r="G558">
        <v>1</v>
      </c>
      <c r="H558">
        <v>1</v>
      </c>
      <c r="I558" t="s">
        <v>576</v>
      </c>
      <c r="J558" t="s">
        <v>3</v>
      </c>
      <c r="K558" t="s">
        <v>577</v>
      </c>
      <c r="L558">
        <v>1369</v>
      </c>
      <c r="N558">
        <v>1013</v>
      </c>
      <c r="O558" t="s">
        <v>561</v>
      </c>
      <c r="P558" t="s">
        <v>561</v>
      </c>
      <c r="Q558">
        <v>1</v>
      </c>
      <c r="W558">
        <v>0</v>
      </c>
      <c r="X558">
        <v>-931037793</v>
      </c>
      <c r="Y558">
        <v>69.827999999999989</v>
      </c>
      <c r="AA558">
        <v>0</v>
      </c>
      <c r="AB558">
        <v>0</v>
      </c>
      <c r="AC558">
        <v>0</v>
      </c>
      <c r="AD558">
        <v>272.45</v>
      </c>
      <c r="AE558">
        <v>0</v>
      </c>
      <c r="AF558">
        <v>0</v>
      </c>
      <c r="AG558">
        <v>0</v>
      </c>
      <c r="AH558">
        <v>272.45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1</v>
      </c>
      <c r="AQ558">
        <v>0</v>
      </c>
      <c r="AR558">
        <v>0</v>
      </c>
      <c r="AS558" t="s">
        <v>3</v>
      </c>
      <c r="AT558">
        <v>60.72</v>
      </c>
      <c r="AU558" t="s">
        <v>134</v>
      </c>
      <c r="AV558">
        <v>1</v>
      </c>
      <c r="AW558">
        <v>2</v>
      </c>
      <c r="AX558">
        <v>35867470</v>
      </c>
      <c r="AY558">
        <v>1</v>
      </c>
      <c r="AZ558">
        <v>0</v>
      </c>
      <c r="BA558">
        <v>537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Y558*Source!I540</f>
        <v>5.1672719999999988</v>
      </c>
      <c r="CY558">
        <f>AD558</f>
        <v>272.45</v>
      </c>
      <c r="CZ558">
        <f>AH558</f>
        <v>272.45</v>
      </c>
      <c r="DA558">
        <f>AL558</f>
        <v>1</v>
      </c>
      <c r="DB558">
        <f>ROUND((ROUND(AT558*CZ558,2)*1.15),2)</f>
        <v>19024.63</v>
      </c>
      <c r="DC558">
        <f>ROUND((ROUND(AT558*AG558,2)*1.15),2)</f>
        <v>0</v>
      </c>
    </row>
    <row r="559" spans="1:107">
      <c r="A559">
        <f>ROW(Source!A540)</f>
        <v>540</v>
      </c>
      <c r="B559">
        <v>35863109</v>
      </c>
      <c r="C559">
        <v>35867461</v>
      </c>
      <c r="D559">
        <v>121548</v>
      </c>
      <c r="E559">
        <v>1</v>
      </c>
      <c r="F559">
        <v>1</v>
      </c>
      <c r="G559">
        <v>1</v>
      </c>
      <c r="H559">
        <v>1</v>
      </c>
      <c r="I559" t="s">
        <v>35</v>
      </c>
      <c r="J559" t="s">
        <v>3</v>
      </c>
      <c r="K559" t="s">
        <v>562</v>
      </c>
      <c r="L559">
        <v>608254</v>
      </c>
      <c r="N559">
        <v>1013</v>
      </c>
      <c r="O559" t="s">
        <v>563</v>
      </c>
      <c r="P559" t="s">
        <v>563</v>
      </c>
      <c r="Q559">
        <v>1</v>
      </c>
      <c r="W559">
        <v>0</v>
      </c>
      <c r="X559">
        <v>-185737400</v>
      </c>
      <c r="Y559">
        <v>0.72499999999999998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3</v>
      </c>
      <c r="AT559">
        <v>0.57999999999999996</v>
      </c>
      <c r="AU559" t="s">
        <v>133</v>
      </c>
      <c r="AV559">
        <v>2</v>
      </c>
      <c r="AW559">
        <v>2</v>
      </c>
      <c r="AX559">
        <v>35867471</v>
      </c>
      <c r="AY559">
        <v>1</v>
      </c>
      <c r="AZ559">
        <v>0</v>
      </c>
      <c r="BA559">
        <v>538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Y559*Source!I540</f>
        <v>5.3649999999999996E-2</v>
      </c>
      <c r="CY559">
        <f>AD559</f>
        <v>0</v>
      </c>
      <c r="CZ559">
        <f>AH559</f>
        <v>0</v>
      </c>
      <c r="DA559">
        <f>AL559</f>
        <v>1</v>
      </c>
      <c r="DB559">
        <f>ROUND((ROUND(AT559*CZ559,2)*1.25),2)</f>
        <v>0</v>
      </c>
      <c r="DC559">
        <f>ROUND((ROUND(AT559*AG559,2)*1.25),2)</f>
        <v>0</v>
      </c>
    </row>
    <row r="560" spans="1:107">
      <c r="A560">
        <f>ROW(Source!A540)</f>
        <v>540</v>
      </c>
      <c r="B560">
        <v>35863109</v>
      </c>
      <c r="C560">
        <v>35867461</v>
      </c>
      <c r="D560">
        <v>29172556</v>
      </c>
      <c r="E560">
        <v>1</v>
      </c>
      <c r="F560">
        <v>1</v>
      </c>
      <c r="G560">
        <v>1</v>
      </c>
      <c r="H560">
        <v>2</v>
      </c>
      <c r="I560" t="s">
        <v>564</v>
      </c>
      <c r="J560" t="s">
        <v>565</v>
      </c>
      <c r="K560" t="s">
        <v>566</v>
      </c>
      <c r="L560">
        <v>1368</v>
      </c>
      <c r="N560">
        <v>1011</v>
      </c>
      <c r="O560" t="s">
        <v>567</v>
      </c>
      <c r="P560" t="s">
        <v>567</v>
      </c>
      <c r="Q560">
        <v>1</v>
      </c>
      <c r="W560">
        <v>0</v>
      </c>
      <c r="X560">
        <v>-1302720870</v>
      </c>
      <c r="Y560">
        <v>0.72499999999999998</v>
      </c>
      <c r="AA560">
        <v>0</v>
      </c>
      <c r="AB560">
        <v>466.71</v>
      </c>
      <c r="AC560">
        <v>446.18</v>
      </c>
      <c r="AD560">
        <v>0</v>
      </c>
      <c r="AE560">
        <v>0</v>
      </c>
      <c r="AF560">
        <v>31.26</v>
      </c>
      <c r="AG560">
        <v>13.5</v>
      </c>
      <c r="AH560">
        <v>0</v>
      </c>
      <c r="AI560">
        <v>1</v>
      </c>
      <c r="AJ560">
        <v>14.93</v>
      </c>
      <c r="AK560">
        <v>33.049999999999997</v>
      </c>
      <c r="AL560">
        <v>1</v>
      </c>
      <c r="AN560">
        <v>0</v>
      </c>
      <c r="AO560">
        <v>1</v>
      </c>
      <c r="AP560">
        <v>1</v>
      </c>
      <c r="AQ560">
        <v>0</v>
      </c>
      <c r="AR560">
        <v>0</v>
      </c>
      <c r="AS560" t="s">
        <v>3</v>
      </c>
      <c r="AT560">
        <v>0.57999999999999996</v>
      </c>
      <c r="AU560" t="s">
        <v>133</v>
      </c>
      <c r="AV560">
        <v>0</v>
      </c>
      <c r="AW560">
        <v>2</v>
      </c>
      <c r="AX560">
        <v>35867472</v>
      </c>
      <c r="AY560">
        <v>1</v>
      </c>
      <c r="AZ560">
        <v>0</v>
      </c>
      <c r="BA560">
        <v>539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Y560*Source!I540</f>
        <v>5.3649999999999996E-2</v>
      </c>
      <c r="CY560">
        <f>AB560</f>
        <v>466.71</v>
      </c>
      <c r="CZ560">
        <f>AF560</f>
        <v>31.26</v>
      </c>
      <c r="DA560">
        <f>AJ560</f>
        <v>14.93</v>
      </c>
      <c r="DB560">
        <f>ROUND((ROUND(AT560*CZ560,2)*1.25),2)</f>
        <v>22.66</v>
      </c>
      <c r="DC560">
        <f>ROUND((ROUND(AT560*AG560,2)*1.25),2)</f>
        <v>9.7899999999999991</v>
      </c>
    </row>
    <row r="561" spans="1:107">
      <c r="A561">
        <f>ROW(Source!A540)</f>
        <v>540</v>
      </c>
      <c r="B561">
        <v>35863109</v>
      </c>
      <c r="C561">
        <v>35867461</v>
      </c>
      <c r="D561">
        <v>29174591</v>
      </c>
      <c r="E561">
        <v>1</v>
      </c>
      <c r="F561">
        <v>1</v>
      </c>
      <c r="G561">
        <v>1</v>
      </c>
      <c r="H561">
        <v>2</v>
      </c>
      <c r="I561" t="s">
        <v>589</v>
      </c>
      <c r="J561" t="s">
        <v>590</v>
      </c>
      <c r="K561" t="s">
        <v>591</v>
      </c>
      <c r="L561">
        <v>1368</v>
      </c>
      <c r="N561">
        <v>1011</v>
      </c>
      <c r="O561" t="s">
        <v>567</v>
      </c>
      <c r="P561" t="s">
        <v>567</v>
      </c>
      <c r="Q561">
        <v>1</v>
      </c>
      <c r="W561">
        <v>0</v>
      </c>
      <c r="X561">
        <v>1598042632</v>
      </c>
      <c r="Y561">
        <v>1.0249999999999999</v>
      </c>
      <c r="AA561">
        <v>0</v>
      </c>
      <c r="AB561">
        <v>9.4700000000000006</v>
      </c>
      <c r="AC561">
        <v>0</v>
      </c>
      <c r="AD561">
        <v>0</v>
      </c>
      <c r="AE561">
        <v>0</v>
      </c>
      <c r="AF561">
        <v>0.95</v>
      </c>
      <c r="AG561">
        <v>0</v>
      </c>
      <c r="AH561">
        <v>0</v>
      </c>
      <c r="AI561">
        <v>1</v>
      </c>
      <c r="AJ561">
        <v>9.9700000000000006</v>
      </c>
      <c r="AK561">
        <v>33.049999999999997</v>
      </c>
      <c r="AL561">
        <v>1</v>
      </c>
      <c r="AN561">
        <v>0</v>
      </c>
      <c r="AO561">
        <v>1</v>
      </c>
      <c r="AP561">
        <v>1</v>
      </c>
      <c r="AQ561">
        <v>0</v>
      </c>
      <c r="AR561">
        <v>0</v>
      </c>
      <c r="AS561" t="s">
        <v>3</v>
      </c>
      <c r="AT561">
        <v>0.82</v>
      </c>
      <c r="AU561" t="s">
        <v>133</v>
      </c>
      <c r="AV561">
        <v>0</v>
      </c>
      <c r="AW561">
        <v>2</v>
      </c>
      <c r="AX561">
        <v>35867473</v>
      </c>
      <c r="AY561">
        <v>1</v>
      </c>
      <c r="AZ561">
        <v>0</v>
      </c>
      <c r="BA561">
        <v>540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Y561*Source!I540</f>
        <v>7.5849999999999987E-2</v>
      </c>
      <c r="CY561">
        <f>AB561</f>
        <v>9.4700000000000006</v>
      </c>
      <c r="CZ561">
        <f>AF561</f>
        <v>0.95</v>
      </c>
      <c r="DA561">
        <f>AJ561</f>
        <v>9.9700000000000006</v>
      </c>
      <c r="DB561">
        <f>ROUND((ROUND(AT561*CZ561,2)*1.25),2)</f>
        <v>0.98</v>
      </c>
      <c r="DC561">
        <f>ROUND((ROUND(AT561*AG561,2)*1.25),2)</f>
        <v>0</v>
      </c>
    </row>
    <row r="562" spans="1:107">
      <c r="A562">
        <f>ROW(Source!A540)</f>
        <v>540</v>
      </c>
      <c r="B562">
        <v>35863109</v>
      </c>
      <c r="C562">
        <v>35867461</v>
      </c>
      <c r="D562">
        <v>29174661</v>
      </c>
      <c r="E562">
        <v>1</v>
      </c>
      <c r="F562">
        <v>1</v>
      </c>
      <c r="G562">
        <v>1</v>
      </c>
      <c r="H562">
        <v>2</v>
      </c>
      <c r="I562" t="s">
        <v>618</v>
      </c>
      <c r="J562" t="s">
        <v>619</v>
      </c>
      <c r="K562" t="s">
        <v>620</v>
      </c>
      <c r="L562">
        <v>1368</v>
      </c>
      <c r="N562">
        <v>1011</v>
      </c>
      <c r="O562" t="s">
        <v>567</v>
      </c>
      <c r="P562" t="s">
        <v>567</v>
      </c>
      <c r="Q562">
        <v>1</v>
      </c>
      <c r="W562">
        <v>0</v>
      </c>
      <c r="X562">
        <v>-2115030577</v>
      </c>
      <c r="Y562">
        <v>3.375</v>
      </c>
      <c r="AA562">
        <v>0</v>
      </c>
      <c r="AB562">
        <v>25.44</v>
      </c>
      <c r="AC562">
        <v>0</v>
      </c>
      <c r="AD562">
        <v>0</v>
      </c>
      <c r="AE562">
        <v>0</v>
      </c>
      <c r="AF562">
        <v>2.09</v>
      </c>
      <c r="AG562">
        <v>0</v>
      </c>
      <c r="AH562">
        <v>0</v>
      </c>
      <c r="AI562">
        <v>1</v>
      </c>
      <c r="AJ562">
        <v>12.17</v>
      </c>
      <c r="AK562">
        <v>33.049999999999997</v>
      </c>
      <c r="AL562">
        <v>1</v>
      </c>
      <c r="AN562">
        <v>0</v>
      </c>
      <c r="AO562">
        <v>1</v>
      </c>
      <c r="AP562">
        <v>1</v>
      </c>
      <c r="AQ562">
        <v>0</v>
      </c>
      <c r="AR562">
        <v>0</v>
      </c>
      <c r="AS562" t="s">
        <v>3</v>
      </c>
      <c r="AT562">
        <v>2.7</v>
      </c>
      <c r="AU562" t="s">
        <v>133</v>
      </c>
      <c r="AV562">
        <v>0</v>
      </c>
      <c r="AW562">
        <v>2</v>
      </c>
      <c r="AX562">
        <v>35867474</v>
      </c>
      <c r="AY562">
        <v>1</v>
      </c>
      <c r="AZ562">
        <v>0</v>
      </c>
      <c r="BA562">
        <v>541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Y562*Source!I540</f>
        <v>0.24975</v>
      </c>
      <c r="CY562">
        <f>AB562</f>
        <v>25.44</v>
      </c>
      <c r="CZ562">
        <f>AF562</f>
        <v>2.09</v>
      </c>
      <c r="DA562">
        <f>AJ562</f>
        <v>12.17</v>
      </c>
      <c r="DB562">
        <f>ROUND((ROUND(AT562*CZ562,2)*1.25),2)</f>
        <v>7.05</v>
      </c>
      <c r="DC562">
        <f>ROUND((ROUND(AT562*AG562,2)*1.25),2)</f>
        <v>0</v>
      </c>
    </row>
    <row r="563" spans="1:107">
      <c r="A563">
        <f>ROW(Source!A540)</f>
        <v>540</v>
      </c>
      <c r="B563">
        <v>35863109</v>
      </c>
      <c r="C563">
        <v>35867461</v>
      </c>
      <c r="D563">
        <v>29174913</v>
      </c>
      <c r="E563">
        <v>1</v>
      </c>
      <c r="F563">
        <v>1</v>
      </c>
      <c r="G563">
        <v>1</v>
      </c>
      <c r="H563">
        <v>2</v>
      </c>
      <c r="I563" t="s">
        <v>578</v>
      </c>
      <c r="J563" t="s">
        <v>579</v>
      </c>
      <c r="K563" t="s">
        <v>580</v>
      </c>
      <c r="L563">
        <v>1368</v>
      </c>
      <c r="N563">
        <v>1011</v>
      </c>
      <c r="O563" t="s">
        <v>567</v>
      </c>
      <c r="P563" t="s">
        <v>567</v>
      </c>
      <c r="Q563">
        <v>1</v>
      </c>
      <c r="W563">
        <v>0</v>
      </c>
      <c r="X563">
        <v>458544584</v>
      </c>
      <c r="Y563">
        <v>1.05</v>
      </c>
      <c r="AA563">
        <v>0</v>
      </c>
      <c r="AB563">
        <v>932.72</v>
      </c>
      <c r="AC563">
        <v>383.38</v>
      </c>
      <c r="AD563">
        <v>0</v>
      </c>
      <c r="AE563">
        <v>0</v>
      </c>
      <c r="AF563">
        <v>87.17</v>
      </c>
      <c r="AG563">
        <v>11.6</v>
      </c>
      <c r="AH563">
        <v>0</v>
      </c>
      <c r="AI563">
        <v>1</v>
      </c>
      <c r="AJ563">
        <v>10.7</v>
      </c>
      <c r="AK563">
        <v>33.049999999999997</v>
      </c>
      <c r="AL563">
        <v>1</v>
      </c>
      <c r="AN563">
        <v>0</v>
      </c>
      <c r="AO563">
        <v>1</v>
      </c>
      <c r="AP563">
        <v>1</v>
      </c>
      <c r="AQ563">
        <v>0</v>
      </c>
      <c r="AR563">
        <v>0</v>
      </c>
      <c r="AS563" t="s">
        <v>3</v>
      </c>
      <c r="AT563">
        <v>0.84</v>
      </c>
      <c r="AU563" t="s">
        <v>133</v>
      </c>
      <c r="AV563">
        <v>0</v>
      </c>
      <c r="AW563">
        <v>2</v>
      </c>
      <c r="AX563">
        <v>35867475</v>
      </c>
      <c r="AY563">
        <v>1</v>
      </c>
      <c r="AZ563">
        <v>0</v>
      </c>
      <c r="BA563">
        <v>542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Y563*Source!I540</f>
        <v>7.7700000000000005E-2</v>
      </c>
      <c r="CY563">
        <f>AB563</f>
        <v>932.72</v>
      </c>
      <c r="CZ563">
        <f>AF563</f>
        <v>87.17</v>
      </c>
      <c r="DA563">
        <f>AJ563</f>
        <v>10.7</v>
      </c>
      <c r="DB563">
        <f>ROUND((ROUND(AT563*CZ563,2)*1.25),2)</f>
        <v>91.53</v>
      </c>
      <c r="DC563">
        <f>ROUND((ROUND(AT563*AG563,2)*1.25),2)</f>
        <v>12.18</v>
      </c>
    </row>
    <row r="564" spans="1:107">
      <c r="A564">
        <f>ROW(Source!A540)</f>
        <v>540</v>
      </c>
      <c r="B564">
        <v>35863109</v>
      </c>
      <c r="C564">
        <v>35867461</v>
      </c>
      <c r="D564">
        <v>29114332</v>
      </c>
      <c r="E564">
        <v>1</v>
      </c>
      <c r="F564">
        <v>1</v>
      </c>
      <c r="G564">
        <v>1</v>
      </c>
      <c r="H564">
        <v>3</v>
      </c>
      <c r="I564" t="s">
        <v>603</v>
      </c>
      <c r="J564" t="s">
        <v>604</v>
      </c>
      <c r="K564" t="s">
        <v>605</v>
      </c>
      <c r="L564">
        <v>1348</v>
      </c>
      <c r="N564">
        <v>1009</v>
      </c>
      <c r="O564" t="s">
        <v>30</v>
      </c>
      <c r="P564" t="s">
        <v>30</v>
      </c>
      <c r="Q564">
        <v>1000</v>
      </c>
      <c r="W564">
        <v>0</v>
      </c>
      <c r="X564">
        <v>233971917</v>
      </c>
      <c r="Y564">
        <v>1.23E-2</v>
      </c>
      <c r="AA564">
        <v>54619.68</v>
      </c>
      <c r="AB564">
        <v>0</v>
      </c>
      <c r="AC564">
        <v>0</v>
      </c>
      <c r="AD564">
        <v>0</v>
      </c>
      <c r="AE564">
        <v>11978</v>
      </c>
      <c r="AF564">
        <v>0</v>
      </c>
      <c r="AG564">
        <v>0</v>
      </c>
      <c r="AH564">
        <v>0</v>
      </c>
      <c r="AI564">
        <v>4.5599999999999996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3</v>
      </c>
      <c r="AT564">
        <v>1.23E-2</v>
      </c>
      <c r="AU564" t="s">
        <v>3</v>
      </c>
      <c r="AV564">
        <v>0</v>
      </c>
      <c r="AW564">
        <v>2</v>
      </c>
      <c r="AX564">
        <v>35867476</v>
      </c>
      <c r="AY564">
        <v>1</v>
      </c>
      <c r="AZ564">
        <v>0</v>
      </c>
      <c r="BA564">
        <v>543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Y564*Source!I540</f>
        <v>9.1020000000000001E-4</v>
      </c>
      <c r="CY564">
        <f>AA564</f>
        <v>54619.68</v>
      </c>
      <c r="CZ564">
        <f>AE564</f>
        <v>11978</v>
      </c>
      <c r="DA564">
        <f>AI564</f>
        <v>4.5599999999999996</v>
      </c>
      <c r="DB564">
        <f>ROUND(ROUND(AT564*CZ564,2),2)</f>
        <v>147.33000000000001</v>
      </c>
      <c r="DC564">
        <f>ROUND(ROUND(AT564*AG564,2),2)</f>
        <v>0</v>
      </c>
    </row>
    <row r="565" spans="1:107">
      <c r="A565">
        <f>ROW(Source!A540)</f>
        <v>540</v>
      </c>
      <c r="B565">
        <v>35863109</v>
      </c>
      <c r="C565">
        <v>35867461</v>
      </c>
      <c r="D565">
        <v>29130788</v>
      </c>
      <c r="E565">
        <v>1</v>
      </c>
      <c r="F565">
        <v>1</v>
      </c>
      <c r="G565">
        <v>1</v>
      </c>
      <c r="H565">
        <v>3</v>
      </c>
      <c r="I565" t="s">
        <v>621</v>
      </c>
      <c r="J565" t="s">
        <v>622</v>
      </c>
      <c r="K565" t="s">
        <v>623</v>
      </c>
      <c r="L565">
        <v>1339</v>
      </c>
      <c r="N565">
        <v>1007</v>
      </c>
      <c r="O565" t="s">
        <v>617</v>
      </c>
      <c r="P565" t="s">
        <v>617</v>
      </c>
      <c r="Q565">
        <v>1</v>
      </c>
      <c r="W565">
        <v>0</v>
      </c>
      <c r="X565">
        <v>23409818</v>
      </c>
      <c r="Y565">
        <v>2.88</v>
      </c>
      <c r="AA565">
        <v>14208.11</v>
      </c>
      <c r="AB565">
        <v>0</v>
      </c>
      <c r="AC565">
        <v>0</v>
      </c>
      <c r="AD565">
        <v>0</v>
      </c>
      <c r="AE565">
        <v>2156.0100000000002</v>
      </c>
      <c r="AF565">
        <v>0</v>
      </c>
      <c r="AG565">
        <v>0</v>
      </c>
      <c r="AH565">
        <v>0</v>
      </c>
      <c r="AI565">
        <v>6.59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3</v>
      </c>
      <c r="AT565">
        <v>2.88</v>
      </c>
      <c r="AU565" t="s">
        <v>3</v>
      </c>
      <c r="AV565">
        <v>0</v>
      </c>
      <c r="AW565">
        <v>2</v>
      </c>
      <c r="AX565">
        <v>35867477</v>
      </c>
      <c r="AY565">
        <v>1</v>
      </c>
      <c r="AZ565">
        <v>0</v>
      </c>
      <c r="BA565">
        <v>544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Y565*Source!I540</f>
        <v>0.21311999999999998</v>
      </c>
      <c r="CY565">
        <f>AA565</f>
        <v>14208.11</v>
      </c>
      <c r="CZ565">
        <f>AE565</f>
        <v>2156.0100000000002</v>
      </c>
      <c r="DA565">
        <f>AI565</f>
        <v>6.59</v>
      </c>
      <c r="DB565">
        <f>ROUND(ROUND(AT565*CZ565,2),2)</f>
        <v>6209.31</v>
      </c>
      <c r="DC565">
        <f>ROUND(ROUND(AT565*AG565,2),2)</f>
        <v>0</v>
      </c>
    </row>
    <row r="566" spans="1:107">
      <c r="A566">
        <f>ROW(Source!A541)</f>
        <v>541</v>
      </c>
      <c r="B566">
        <v>35863109</v>
      </c>
      <c r="C566">
        <v>35867478</v>
      </c>
      <c r="D566">
        <v>18408291</v>
      </c>
      <c r="E566">
        <v>1</v>
      </c>
      <c r="F566">
        <v>1</v>
      </c>
      <c r="G566">
        <v>1</v>
      </c>
      <c r="H566">
        <v>1</v>
      </c>
      <c r="I566" t="s">
        <v>606</v>
      </c>
      <c r="J566" t="s">
        <v>3</v>
      </c>
      <c r="K566" t="s">
        <v>607</v>
      </c>
      <c r="L566">
        <v>1369</v>
      </c>
      <c r="N566">
        <v>1013</v>
      </c>
      <c r="O566" t="s">
        <v>561</v>
      </c>
      <c r="P566" t="s">
        <v>561</v>
      </c>
      <c r="Q566">
        <v>1</v>
      </c>
      <c r="W566">
        <v>0</v>
      </c>
      <c r="X566">
        <v>1933892413</v>
      </c>
      <c r="Y566">
        <v>35.948999999999998</v>
      </c>
      <c r="AA566">
        <v>0</v>
      </c>
      <c r="AB566">
        <v>0</v>
      </c>
      <c r="AC566">
        <v>0</v>
      </c>
      <c r="AD566">
        <v>260.95999999999998</v>
      </c>
      <c r="AE566">
        <v>0</v>
      </c>
      <c r="AF566">
        <v>0</v>
      </c>
      <c r="AG566">
        <v>0</v>
      </c>
      <c r="AH566">
        <v>260.95999999999998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31.26</v>
      </c>
      <c r="AU566" t="s">
        <v>134</v>
      </c>
      <c r="AV566">
        <v>1</v>
      </c>
      <c r="AW566">
        <v>2</v>
      </c>
      <c r="AX566">
        <v>35867486</v>
      </c>
      <c r="AY566">
        <v>2</v>
      </c>
      <c r="AZ566">
        <v>131072</v>
      </c>
      <c r="BA566">
        <v>545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Y566*Source!I541</f>
        <v>2.6602259999999998</v>
      </c>
      <c r="CY566">
        <f>AD566</f>
        <v>260.95999999999998</v>
      </c>
      <c r="CZ566">
        <f>AH566</f>
        <v>260.95999999999998</v>
      </c>
      <c r="DA566">
        <f>AL566</f>
        <v>1</v>
      </c>
      <c r="DB566">
        <f>ROUND((ROUND(AT566*CZ566,2)*1.15),2)</f>
        <v>9381.25</v>
      </c>
      <c r="DC566">
        <f>ROUND((ROUND(AT566*AG566,2)*1.15),2)</f>
        <v>0</v>
      </c>
    </row>
    <row r="567" spans="1:107">
      <c r="A567">
        <f>ROW(Source!A541)</f>
        <v>541</v>
      </c>
      <c r="B567">
        <v>35863109</v>
      </c>
      <c r="C567">
        <v>35867478</v>
      </c>
      <c r="D567">
        <v>121548</v>
      </c>
      <c r="E567">
        <v>1</v>
      </c>
      <c r="F567">
        <v>1</v>
      </c>
      <c r="G567">
        <v>1</v>
      </c>
      <c r="H567">
        <v>1</v>
      </c>
      <c r="I567" t="s">
        <v>35</v>
      </c>
      <c r="J567" t="s">
        <v>3</v>
      </c>
      <c r="K567" t="s">
        <v>562</v>
      </c>
      <c r="L567">
        <v>608254</v>
      </c>
      <c r="N567">
        <v>1013</v>
      </c>
      <c r="O567" t="s">
        <v>563</v>
      </c>
      <c r="P567" t="s">
        <v>563</v>
      </c>
      <c r="Q567">
        <v>1</v>
      </c>
      <c r="W567">
        <v>0</v>
      </c>
      <c r="X567">
        <v>-185737400</v>
      </c>
      <c r="Y567">
        <v>8.375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1</v>
      </c>
      <c r="AQ567">
        <v>0</v>
      </c>
      <c r="AR567">
        <v>0</v>
      </c>
      <c r="AS567" t="s">
        <v>3</v>
      </c>
      <c r="AT567">
        <v>6.7</v>
      </c>
      <c r="AU567" t="s">
        <v>133</v>
      </c>
      <c r="AV567">
        <v>2</v>
      </c>
      <c r="AW567">
        <v>2</v>
      </c>
      <c r="AX567">
        <v>35867487</v>
      </c>
      <c r="AY567">
        <v>1</v>
      </c>
      <c r="AZ567">
        <v>0</v>
      </c>
      <c r="BA567">
        <v>546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Y567*Source!I541</f>
        <v>0.61975000000000002</v>
      </c>
      <c r="CY567">
        <f>AD567</f>
        <v>0</v>
      </c>
      <c r="CZ567">
        <f>AH567</f>
        <v>0</v>
      </c>
      <c r="DA567">
        <f>AL567</f>
        <v>1</v>
      </c>
      <c r="DB567">
        <f>ROUND((ROUND(AT567*CZ567,2)*1.25),2)</f>
        <v>0</v>
      </c>
      <c r="DC567">
        <f>ROUND((ROUND(AT567*AG567,2)*1.25),2)</f>
        <v>0</v>
      </c>
    </row>
    <row r="568" spans="1:107">
      <c r="A568">
        <f>ROW(Source!A541)</f>
        <v>541</v>
      </c>
      <c r="B568">
        <v>35863109</v>
      </c>
      <c r="C568">
        <v>35867478</v>
      </c>
      <c r="D568">
        <v>29172710</v>
      </c>
      <c r="E568">
        <v>1</v>
      </c>
      <c r="F568">
        <v>1</v>
      </c>
      <c r="G568">
        <v>1</v>
      </c>
      <c r="H568">
        <v>2</v>
      </c>
      <c r="I568" t="s">
        <v>570</v>
      </c>
      <c r="J568" t="s">
        <v>571</v>
      </c>
      <c r="K568" t="s">
        <v>572</v>
      </c>
      <c r="L568">
        <v>1368</v>
      </c>
      <c r="N568">
        <v>1011</v>
      </c>
      <c r="O568" t="s">
        <v>567</v>
      </c>
      <c r="P568" t="s">
        <v>567</v>
      </c>
      <c r="Q568">
        <v>1</v>
      </c>
      <c r="W568">
        <v>0</v>
      </c>
      <c r="X568">
        <v>-1676841219</v>
      </c>
      <c r="Y568">
        <v>8.375</v>
      </c>
      <c r="AA568">
        <v>0</v>
      </c>
      <c r="AB568">
        <v>539.16</v>
      </c>
      <c r="AC568">
        <v>332.48</v>
      </c>
      <c r="AD568">
        <v>0</v>
      </c>
      <c r="AE568">
        <v>0</v>
      </c>
      <c r="AF568">
        <v>46.56</v>
      </c>
      <c r="AG568">
        <v>10.06</v>
      </c>
      <c r="AH568">
        <v>0</v>
      </c>
      <c r="AI568">
        <v>1</v>
      </c>
      <c r="AJ568">
        <v>11.58</v>
      </c>
      <c r="AK568">
        <v>33.049999999999997</v>
      </c>
      <c r="AL568">
        <v>1</v>
      </c>
      <c r="AN568">
        <v>0</v>
      </c>
      <c r="AO568">
        <v>1</v>
      </c>
      <c r="AP568">
        <v>1</v>
      </c>
      <c r="AQ568">
        <v>0</v>
      </c>
      <c r="AR568">
        <v>0</v>
      </c>
      <c r="AS568" t="s">
        <v>3</v>
      </c>
      <c r="AT568">
        <v>6.7</v>
      </c>
      <c r="AU568" t="s">
        <v>133</v>
      </c>
      <c r="AV568">
        <v>0</v>
      </c>
      <c r="AW568">
        <v>2</v>
      </c>
      <c r="AX568">
        <v>35867488</v>
      </c>
      <c r="AY568">
        <v>1</v>
      </c>
      <c r="AZ568">
        <v>0</v>
      </c>
      <c r="BA568">
        <v>547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Y568*Source!I541</f>
        <v>0.61975000000000002</v>
      </c>
      <c r="CY568">
        <f>AB568</f>
        <v>539.16</v>
      </c>
      <c r="CZ568">
        <f>AF568</f>
        <v>46.56</v>
      </c>
      <c r="DA568">
        <f>AJ568</f>
        <v>11.58</v>
      </c>
      <c r="DB568">
        <f>ROUND((ROUND(AT568*CZ568,2)*1.25),2)</f>
        <v>389.94</v>
      </c>
      <c r="DC568">
        <f>ROUND((ROUND(AT568*AG568,2)*1.25),2)</f>
        <v>84.25</v>
      </c>
    </row>
    <row r="569" spans="1:107">
      <c r="A569">
        <f>ROW(Source!A541)</f>
        <v>541</v>
      </c>
      <c r="B569">
        <v>35863109</v>
      </c>
      <c r="C569">
        <v>35867478</v>
      </c>
      <c r="D569">
        <v>29173472</v>
      </c>
      <c r="E569">
        <v>1</v>
      </c>
      <c r="F569">
        <v>1</v>
      </c>
      <c r="G569">
        <v>1</v>
      </c>
      <c r="H569">
        <v>2</v>
      </c>
      <c r="I569" t="s">
        <v>624</v>
      </c>
      <c r="J569" t="s">
        <v>625</v>
      </c>
      <c r="K569" t="s">
        <v>626</v>
      </c>
      <c r="L569">
        <v>1368</v>
      </c>
      <c r="N569">
        <v>1011</v>
      </c>
      <c r="O569" t="s">
        <v>567</v>
      </c>
      <c r="P569" t="s">
        <v>567</v>
      </c>
      <c r="Q569">
        <v>1</v>
      </c>
      <c r="W569">
        <v>0</v>
      </c>
      <c r="X569">
        <v>275932499</v>
      </c>
      <c r="Y569">
        <v>13.75</v>
      </c>
      <c r="AA569">
        <v>0</v>
      </c>
      <c r="AB569">
        <v>12.75</v>
      </c>
      <c r="AC569">
        <v>0</v>
      </c>
      <c r="AD569">
        <v>0</v>
      </c>
      <c r="AE569">
        <v>0</v>
      </c>
      <c r="AF569">
        <v>3</v>
      </c>
      <c r="AG569">
        <v>0</v>
      </c>
      <c r="AH569">
        <v>0</v>
      </c>
      <c r="AI569">
        <v>1</v>
      </c>
      <c r="AJ569">
        <v>4.25</v>
      </c>
      <c r="AK569">
        <v>33.049999999999997</v>
      </c>
      <c r="AL569">
        <v>1</v>
      </c>
      <c r="AN569">
        <v>0</v>
      </c>
      <c r="AO569">
        <v>1</v>
      </c>
      <c r="AP569">
        <v>1</v>
      </c>
      <c r="AQ569">
        <v>0</v>
      </c>
      <c r="AR569">
        <v>0</v>
      </c>
      <c r="AS569" t="s">
        <v>3</v>
      </c>
      <c r="AT569">
        <v>11</v>
      </c>
      <c r="AU569" t="s">
        <v>133</v>
      </c>
      <c r="AV569">
        <v>0</v>
      </c>
      <c r="AW569">
        <v>2</v>
      </c>
      <c r="AX569">
        <v>35867489</v>
      </c>
      <c r="AY569">
        <v>1</v>
      </c>
      <c r="AZ569">
        <v>0</v>
      </c>
      <c r="BA569">
        <v>548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Y569*Source!I541</f>
        <v>1.0174999999999998</v>
      </c>
      <c r="CY569">
        <f>AB569</f>
        <v>12.75</v>
      </c>
      <c r="CZ569">
        <f>AF569</f>
        <v>3</v>
      </c>
      <c r="DA569">
        <f>AJ569</f>
        <v>4.25</v>
      </c>
      <c r="DB569">
        <f>ROUND((ROUND(AT569*CZ569,2)*1.25),2)</f>
        <v>41.25</v>
      </c>
      <c r="DC569">
        <f>ROUND((ROUND(AT569*AG569,2)*1.25),2)</f>
        <v>0</v>
      </c>
    </row>
    <row r="570" spans="1:107">
      <c r="A570">
        <f>ROW(Source!A541)</f>
        <v>541</v>
      </c>
      <c r="B570">
        <v>35863109</v>
      </c>
      <c r="C570">
        <v>35867478</v>
      </c>
      <c r="D570">
        <v>29174913</v>
      </c>
      <c r="E570">
        <v>1</v>
      </c>
      <c r="F570">
        <v>1</v>
      </c>
      <c r="G570">
        <v>1</v>
      </c>
      <c r="H570">
        <v>2</v>
      </c>
      <c r="I570" t="s">
        <v>578</v>
      </c>
      <c r="J570" t="s">
        <v>579</v>
      </c>
      <c r="K570" t="s">
        <v>580</v>
      </c>
      <c r="L570">
        <v>1368</v>
      </c>
      <c r="N570">
        <v>1011</v>
      </c>
      <c r="O570" t="s">
        <v>567</v>
      </c>
      <c r="P570" t="s">
        <v>567</v>
      </c>
      <c r="Q570">
        <v>1</v>
      </c>
      <c r="W570">
        <v>0</v>
      </c>
      <c r="X570">
        <v>458544584</v>
      </c>
      <c r="Y570">
        <v>0.4375</v>
      </c>
      <c r="AA570">
        <v>0</v>
      </c>
      <c r="AB570">
        <v>932.72</v>
      </c>
      <c r="AC570">
        <v>383.38</v>
      </c>
      <c r="AD570">
        <v>0</v>
      </c>
      <c r="AE570">
        <v>0</v>
      </c>
      <c r="AF570">
        <v>87.17</v>
      </c>
      <c r="AG570">
        <v>11.6</v>
      </c>
      <c r="AH570">
        <v>0</v>
      </c>
      <c r="AI570">
        <v>1</v>
      </c>
      <c r="AJ570">
        <v>10.7</v>
      </c>
      <c r="AK570">
        <v>33.049999999999997</v>
      </c>
      <c r="AL570">
        <v>1</v>
      </c>
      <c r="AN570">
        <v>0</v>
      </c>
      <c r="AO570">
        <v>1</v>
      </c>
      <c r="AP570">
        <v>1</v>
      </c>
      <c r="AQ570">
        <v>0</v>
      </c>
      <c r="AR570">
        <v>0</v>
      </c>
      <c r="AS570" t="s">
        <v>3</v>
      </c>
      <c r="AT570">
        <v>0.35</v>
      </c>
      <c r="AU570" t="s">
        <v>133</v>
      </c>
      <c r="AV570">
        <v>0</v>
      </c>
      <c r="AW570">
        <v>2</v>
      </c>
      <c r="AX570">
        <v>35867490</v>
      </c>
      <c r="AY570">
        <v>1</v>
      </c>
      <c r="AZ570">
        <v>0</v>
      </c>
      <c r="BA570">
        <v>549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Y570*Source!I541</f>
        <v>3.2375000000000001E-2</v>
      </c>
      <c r="CY570">
        <f>AB570</f>
        <v>932.72</v>
      </c>
      <c r="CZ570">
        <f>AF570</f>
        <v>87.17</v>
      </c>
      <c r="DA570">
        <f>AJ570</f>
        <v>10.7</v>
      </c>
      <c r="DB570">
        <f>ROUND((ROUND(AT570*CZ570,2)*1.25),2)</f>
        <v>38.14</v>
      </c>
      <c r="DC570">
        <f>ROUND((ROUND(AT570*AG570,2)*1.25),2)</f>
        <v>5.08</v>
      </c>
    </row>
    <row r="571" spans="1:107">
      <c r="A571">
        <f>ROW(Source!A541)</f>
        <v>541</v>
      </c>
      <c r="B571">
        <v>35863109</v>
      </c>
      <c r="C571">
        <v>35867478</v>
      </c>
      <c r="D571">
        <v>29114687</v>
      </c>
      <c r="E571">
        <v>1</v>
      </c>
      <c r="F571">
        <v>1</v>
      </c>
      <c r="G571">
        <v>1</v>
      </c>
      <c r="H571">
        <v>3</v>
      </c>
      <c r="I571" t="s">
        <v>627</v>
      </c>
      <c r="J571" t="s">
        <v>628</v>
      </c>
      <c r="K571" t="s">
        <v>629</v>
      </c>
      <c r="L571">
        <v>1348</v>
      </c>
      <c r="N571">
        <v>1009</v>
      </c>
      <c r="O571" t="s">
        <v>30</v>
      </c>
      <c r="P571" t="s">
        <v>30</v>
      </c>
      <c r="Q571">
        <v>1000</v>
      </c>
      <c r="W571">
        <v>0</v>
      </c>
      <c r="X571">
        <v>157955001</v>
      </c>
      <c r="Y571">
        <v>1.8E-3</v>
      </c>
      <c r="AA571">
        <v>105069.06</v>
      </c>
      <c r="AB571">
        <v>0</v>
      </c>
      <c r="AC571">
        <v>0</v>
      </c>
      <c r="AD571">
        <v>0</v>
      </c>
      <c r="AE571">
        <v>16974</v>
      </c>
      <c r="AF571">
        <v>0</v>
      </c>
      <c r="AG571">
        <v>0</v>
      </c>
      <c r="AH571">
        <v>0</v>
      </c>
      <c r="AI571">
        <v>6.19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1.8E-3</v>
      </c>
      <c r="AU571" t="s">
        <v>3</v>
      </c>
      <c r="AV571">
        <v>0</v>
      </c>
      <c r="AW571">
        <v>2</v>
      </c>
      <c r="AX571">
        <v>35867491</v>
      </c>
      <c r="AY571">
        <v>1</v>
      </c>
      <c r="AZ571">
        <v>0</v>
      </c>
      <c r="BA571">
        <v>550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Y571*Source!I541</f>
        <v>1.3319999999999999E-4</v>
      </c>
      <c r="CY571">
        <f>AA571</f>
        <v>105069.06</v>
      </c>
      <c r="CZ571">
        <f>AE571</f>
        <v>16974</v>
      </c>
      <c r="DA571">
        <f>AI571</f>
        <v>6.19</v>
      </c>
      <c r="DB571">
        <f>ROUND(ROUND(AT571*CZ571,2),2)</f>
        <v>30.55</v>
      </c>
      <c r="DC571">
        <f>ROUND(ROUND(AT571*AG571,2),2)</f>
        <v>0</v>
      </c>
    </row>
    <row r="572" spans="1:107">
      <c r="A572">
        <f>ROW(Source!A541)</f>
        <v>541</v>
      </c>
      <c r="B572">
        <v>35863109</v>
      </c>
      <c r="C572">
        <v>35867478</v>
      </c>
      <c r="D572">
        <v>29115292</v>
      </c>
      <c r="E572">
        <v>1</v>
      </c>
      <c r="F572">
        <v>1</v>
      </c>
      <c r="G572">
        <v>1</v>
      </c>
      <c r="H572">
        <v>3</v>
      </c>
      <c r="I572" t="s">
        <v>630</v>
      </c>
      <c r="J572" t="s">
        <v>631</v>
      </c>
      <c r="K572" t="s">
        <v>632</v>
      </c>
      <c r="L572">
        <v>1339</v>
      </c>
      <c r="N572">
        <v>1007</v>
      </c>
      <c r="O572" t="s">
        <v>617</v>
      </c>
      <c r="P572" t="s">
        <v>617</v>
      </c>
      <c r="Q572">
        <v>1</v>
      </c>
      <c r="W572">
        <v>0</v>
      </c>
      <c r="X572">
        <v>582810497</v>
      </c>
      <c r="Y572">
        <v>1.24</v>
      </c>
      <c r="AA572">
        <v>26287.8</v>
      </c>
      <c r="AB572">
        <v>0</v>
      </c>
      <c r="AC572">
        <v>0</v>
      </c>
      <c r="AD572">
        <v>0</v>
      </c>
      <c r="AE572">
        <v>4478.33</v>
      </c>
      <c r="AF572">
        <v>0</v>
      </c>
      <c r="AG572">
        <v>0</v>
      </c>
      <c r="AH572">
        <v>0</v>
      </c>
      <c r="AI572">
        <v>5.87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3</v>
      </c>
      <c r="AT572">
        <v>1.24</v>
      </c>
      <c r="AU572" t="s">
        <v>3</v>
      </c>
      <c r="AV572">
        <v>0</v>
      </c>
      <c r="AW572">
        <v>2</v>
      </c>
      <c r="AX572">
        <v>35867492</v>
      </c>
      <c r="AY572">
        <v>1</v>
      </c>
      <c r="AZ572">
        <v>0</v>
      </c>
      <c r="BA572">
        <v>551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Y572*Source!I541</f>
        <v>9.1759999999999994E-2</v>
      </c>
      <c r="CY572">
        <f>AA572</f>
        <v>26287.8</v>
      </c>
      <c r="CZ572">
        <f>AE572</f>
        <v>4478.33</v>
      </c>
      <c r="DA572">
        <f>AI572</f>
        <v>5.87</v>
      </c>
      <c r="DB572">
        <f>ROUND(ROUND(AT572*CZ572,2),2)</f>
        <v>5553.13</v>
      </c>
      <c r="DC572">
        <f>ROUND(ROUND(AT572*AG572,2),2)</f>
        <v>0</v>
      </c>
    </row>
    <row r="573" spans="1:107">
      <c r="A573">
        <f>ROW(Source!A542)</f>
        <v>542</v>
      </c>
      <c r="B573">
        <v>35863109</v>
      </c>
      <c r="C573">
        <v>36144990</v>
      </c>
      <c r="D573">
        <v>31427882</v>
      </c>
      <c r="E573">
        <v>1</v>
      </c>
      <c r="F573">
        <v>1</v>
      </c>
      <c r="G573">
        <v>1</v>
      </c>
      <c r="H573">
        <v>1</v>
      </c>
      <c r="I573" t="s">
        <v>633</v>
      </c>
      <c r="J573" t="s">
        <v>3</v>
      </c>
      <c r="K573" t="s">
        <v>634</v>
      </c>
      <c r="L573">
        <v>1369</v>
      </c>
      <c r="N573">
        <v>1013</v>
      </c>
      <c r="O573" t="s">
        <v>561</v>
      </c>
      <c r="P573" t="s">
        <v>561</v>
      </c>
      <c r="Q573">
        <v>1</v>
      </c>
      <c r="W573">
        <v>0</v>
      </c>
      <c r="X573">
        <v>-573087009</v>
      </c>
      <c r="Y573">
        <v>52.048999999999992</v>
      </c>
      <c r="AA573">
        <v>0</v>
      </c>
      <c r="AB573">
        <v>0</v>
      </c>
      <c r="AC573">
        <v>0</v>
      </c>
      <c r="AD573">
        <v>272.45</v>
      </c>
      <c r="AE573">
        <v>0</v>
      </c>
      <c r="AF573">
        <v>0</v>
      </c>
      <c r="AG573">
        <v>0</v>
      </c>
      <c r="AH573">
        <v>272.45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1</v>
      </c>
      <c r="AQ573">
        <v>0</v>
      </c>
      <c r="AR573">
        <v>0</v>
      </c>
      <c r="AS573" t="s">
        <v>3</v>
      </c>
      <c r="AT573">
        <v>45.26</v>
      </c>
      <c r="AU573" t="s">
        <v>134</v>
      </c>
      <c r="AV573">
        <v>1</v>
      </c>
      <c r="AW573">
        <v>2</v>
      </c>
      <c r="AX573">
        <v>36144991</v>
      </c>
      <c r="AY573">
        <v>1</v>
      </c>
      <c r="AZ573">
        <v>0</v>
      </c>
      <c r="BA573">
        <v>552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Y573*Source!I542</f>
        <v>3.8516259999999991</v>
      </c>
      <c r="CY573">
        <f>AD573</f>
        <v>272.45</v>
      </c>
      <c r="CZ573">
        <f>AH573</f>
        <v>272.45</v>
      </c>
      <c r="DA573">
        <f>AL573</f>
        <v>1</v>
      </c>
      <c r="DB573">
        <f>ROUND((ROUND(AT573*CZ573,2)*1.15),2)</f>
        <v>14180.75</v>
      </c>
      <c r="DC573">
        <f>ROUND((ROUND(AT573*AG573,2)*1.15),2)</f>
        <v>0</v>
      </c>
    </row>
    <row r="574" spans="1:107">
      <c r="A574">
        <f>ROW(Source!A542)</f>
        <v>542</v>
      </c>
      <c r="B574">
        <v>35863109</v>
      </c>
      <c r="C574">
        <v>36144990</v>
      </c>
      <c r="D574">
        <v>121548</v>
      </c>
      <c r="E574">
        <v>1</v>
      </c>
      <c r="F574">
        <v>1</v>
      </c>
      <c r="G574">
        <v>1</v>
      </c>
      <c r="H574">
        <v>1</v>
      </c>
      <c r="I574" t="s">
        <v>35</v>
      </c>
      <c r="J574" t="s">
        <v>3</v>
      </c>
      <c r="K574" t="s">
        <v>562</v>
      </c>
      <c r="L574">
        <v>608254</v>
      </c>
      <c r="N574">
        <v>1013</v>
      </c>
      <c r="O574" t="s">
        <v>563</v>
      </c>
      <c r="P574" t="s">
        <v>563</v>
      </c>
      <c r="Q574">
        <v>1</v>
      </c>
      <c r="W574">
        <v>0</v>
      </c>
      <c r="X574">
        <v>-185737400</v>
      </c>
      <c r="Y574">
        <v>0.05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1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1</v>
      </c>
      <c r="AQ574">
        <v>0</v>
      </c>
      <c r="AR574">
        <v>0</v>
      </c>
      <c r="AS574" t="s">
        <v>3</v>
      </c>
      <c r="AT574">
        <v>0.04</v>
      </c>
      <c r="AU574" t="s">
        <v>133</v>
      </c>
      <c r="AV574">
        <v>2</v>
      </c>
      <c r="AW574">
        <v>2</v>
      </c>
      <c r="AX574">
        <v>36144992</v>
      </c>
      <c r="AY574">
        <v>1</v>
      </c>
      <c r="AZ574">
        <v>0</v>
      </c>
      <c r="BA574">
        <v>553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Y574*Source!I542</f>
        <v>3.7000000000000002E-3</v>
      </c>
      <c r="CY574">
        <f>AD574</f>
        <v>0</v>
      </c>
      <c r="CZ574">
        <f>AH574</f>
        <v>0</v>
      </c>
      <c r="DA574">
        <f>AL574</f>
        <v>1</v>
      </c>
      <c r="DB574">
        <f>ROUND((ROUND(AT574*CZ574,2)*1.25),2)</f>
        <v>0</v>
      </c>
      <c r="DC574">
        <f>ROUND((ROUND(AT574*AG574,2)*1.25),2)</f>
        <v>0</v>
      </c>
    </row>
    <row r="575" spans="1:107">
      <c r="A575">
        <f>ROW(Source!A542)</f>
        <v>542</v>
      </c>
      <c r="B575">
        <v>35863109</v>
      </c>
      <c r="C575">
        <v>36144990</v>
      </c>
      <c r="D575">
        <v>35554737</v>
      </c>
      <c r="E575">
        <v>1</v>
      </c>
      <c r="F575">
        <v>1</v>
      </c>
      <c r="G575">
        <v>1</v>
      </c>
      <c r="H575">
        <v>2</v>
      </c>
      <c r="I575" t="s">
        <v>564</v>
      </c>
      <c r="J575" t="s">
        <v>635</v>
      </c>
      <c r="K575" t="s">
        <v>566</v>
      </c>
      <c r="L575">
        <v>1368</v>
      </c>
      <c r="N575">
        <v>1011</v>
      </c>
      <c r="O575" t="s">
        <v>567</v>
      </c>
      <c r="P575" t="s">
        <v>567</v>
      </c>
      <c r="Q575">
        <v>1</v>
      </c>
      <c r="W575">
        <v>0</v>
      </c>
      <c r="X575">
        <v>290757077</v>
      </c>
      <c r="Y575">
        <v>0.05</v>
      </c>
      <c r="AA575">
        <v>0</v>
      </c>
      <c r="AB575">
        <v>466.71</v>
      </c>
      <c r="AC575">
        <v>446.18</v>
      </c>
      <c r="AD575">
        <v>0</v>
      </c>
      <c r="AE575">
        <v>0</v>
      </c>
      <c r="AF575">
        <v>31.26</v>
      </c>
      <c r="AG575">
        <v>13.5</v>
      </c>
      <c r="AH575">
        <v>0</v>
      </c>
      <c r="AI575">
        <v>1</v>
      </c>
      <c r="AJ575">
        <v>14.93</v>
      </c>
      <c r="AK575">
        <v>33.049999999999997</v>
      </c>
      <c r="AL575">
        <v>1</v>
      </c>
      <c r="AN575">
        <v>0</v>
      </c>
      <c r="AO575">
        <v>1</v>
      </c>
      <c r="AP575">
        <v>1</v>
      </c>
      <c r="AQ575">
        <v>0</v>
      </c>
      <c r="AR575">
        <v>0</v>
      </c>
      <c r="AS575" t="s">
        <v>3</v>
      </c>
      <c r="AT575">
        <v>0.04</v>
      </c>
      <c r="AU575" t="s">
        <v>133</v>
      </c>
      <c r="AV575">
        <v>0</v>
      </c>
      <c r="AW575">
        <v>2</v>
      </c>
      <c r="AX575">
        <v>36144993</v>
      </c>
      <c r="AY575">
        <v>1</v>
      </c>
      <c r="AZ575">
        <v>0</v>
      </c>
      <c r="BA575">
        <v>554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Y575*Source!I542</f>
        <v>3.7000000000000002E-3</v>
      </c>
      <c r="CY575">
        <f>AB575</f>
        <v>466.71</v>
      </c>
      <c r="CZ575">
        <f>AF575</f>
        <v>31.26</v>
      </c>
      <c r="DA575">
        <f>AJ575</f>
        <v>14.93</v>
      </c>
      <c r="DB575">
        <f>ROUND((ROUND(AT575*CZ575,2)*1.25),2)</f>
        <v>1.56</v>
      </c>
      <c r="DC575">
        <f>ROUND((ROUND(AT575*AG575,2)*1.25),2)</f>
        <v>0.68</v>
      </c>
    </row>
    <row r="576" spans="1:107">
      <c r="A576">
        <f>ROW(Source!A542)</f>
        <v>542</v>
      </c>
      <c r="B576">
        <v>35863109</v>
      </c>
      <c r="C576">
        <v>36144990</v>
      </c>
      <c r="D576">
        <v>35555025</v>
      </c>
      <c r="E576">
        <v>1</v>
      </c>
      <c r="F576">
        <v>1</v>
      </c>
      <c r="G576">
        <v>1</v>
      </c>
      <c r="H576">
        <v>2</v>
      </c>
      <c r="I576" t="s">
        <v>636</v>
      </c>
      <c r="J576" t="s">
        <v>637</v>
      </c>
      <c r="K576" t="s">
        <v>638</v>
      </c>
      <c r="L576">
        <v>1368</v>
      </c>
      <c r="N576">
        <v>1011</v>
      </c>
      <c r="O576" t="s">
        <v>567</v>
      </c>
      <c r="P576" t="s">
        <v>567</v>
      </c>
      <c r="Q576">
        <v>1</v>
      </c>
      <c r="W576">
        <v>0</v>
      </c>
      <c r="X576">
        <v>269071542</v>
      </c>
      <c r="Y576">
        <v>1.6875</v>
      </c>
      <c r="AA576">
        <v>0</v>
      </c>
      <c r="AB576">
        <v>21.3</v>
      </c>
      <c r="AC576">
        <v>0</v>
      </c>
      <c r="AD576">
        <v>0</v>
      </c>
      <c r="AE576">
        <v>0</v>
      </c>
      <c r="AF576">
        <v>2.7</v>
      </c>
      <c r="AG576">
        <v>0</v>
      </c>
      <c r="AH576">
        <v>0</v>
      </c>
      <c r="AI576">
        <v>1</v>
      </c>
      <c r="AJ576">
        <v>7.89</v>
      </c>
      <c r="AK576">
        <v>33.049999999999997</v>
      </c>
      <c r="AL576">
        <v>1</v>
      </c>
      <c r="AN576">
        <v>0</v>
      </c>
      <c r="AO576">
        <v>1</v>
      </c>
      <c r="AP576">
        <v>1</v>
      </c>
      <c r="AQ576">
        <v>0</v>
      </c>
      <c r="AR576">
        <v>0</v>
      </c>
      <c r="AS576" t="s">
        <v>3</v>
      </c>
      <c r="AT576">
        <v>1.35</v>
      </c>
      <c r="AU576" t="s">
        <v>133</v>
      </c>
      <c r="AV576">
        <v>0</v>
      </c>
      <c r="AW576">
        <v>2</v>
      </c>
      <c r="AX576">
        <v>36144994</v>
      </c>
      <c r="AY576">
        <v>1</v>
      </c>
      <c r="AZ576">
        <v>0</v>
      </c>
      <c r="BA576">
        <v>555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Y576*Source!I542</f>
        <v>0.124875</v>
      </c>
      <c r="CY576">
        <f>AB576</f>
        <v>21.3</v>
      </c>
      <c r="CZ576">
        <f>AF576</f>
        <v>2.7</v>
      </c>
      <c r="DA576">
        <f>AJ576</f>
        <v>7.89</v>
      </c>
      <c r="DB576">
        <f>ROUND((ROUND(AT576*CZ576,2)*1.25),2)</f>
        <v>4.5599999999999996</v>
      </c>
      <c r="DC576">
        <f>ROUND((ROUND(AT576*AG576,2)*1.25),2)</f>
        <v>0</v>
      </c>
    </row>
    <row r="577" spans="1:107">
      <c r="A577">
        <f>ROW(Source!A542)</f>
        <v>542</v>
      </c>
      <c r="B577">
        <v>35863109</v>
      </c>
      <c r="C577">
        <v>36144990</v>
      </c>
      <c r="D577">
        <v>35555088</v>
      </c>
      <c r="E577">
        <v>1</v>
      </c>
      <c r="F577">
        <v>1</v>
      </c>
      <c r="G577">
        <v>1</v>
      </c>
      <c r="H577">
        <v>2</v>
      </c>
      <c r="I577" t="s">
        <v>578</v>
      </c>
      <c r="J577" t="s">
        <v>639</v>
      </c>
      <c r="K577" t="s">
        <v>580</v>
      </c>
      <c r="L577">
        <v>1368</v>
      </c>
      <c r="N577">
        <v>1011</v>
      </c>
      <c r="O577" t="s">
        <v>567</v>
      </c>
      <c r="P577" t="s">
        <v>567</v>
      </c>
      <c r="Q577">
        <v>1</v>
      </c>
      <c r="W577">
        <v>0</v>
      </c>
      <c r="X577">
        <v>586434904</v>
      </c>
      <c r="Y577">
        <v>1.2500000000000001E-2</v>
      </c>
      <c r="AA577">
        <v>0</v>
      </c>
      <c r="AB577">
        <v>932.72</v>
      </c>
      <c r="AC577">
        <v>383.38</v>
      </c>
      <c r="AD577">
        <v>0</v>
      </c>
      <c r="AE577">
        <v>0</v>
      </c>
      <c r="AF577">
        <v>87.17</v>
      </c>
      <c r="AG577">
        <v>11.6</v>
      </c>
      <c r="AH577">
        <v>0</v>
      </c>
      <c r="AI577">
        <v>1</v>
      </c>
      <c r="AJ577">
        <v>10.7</v>
      </c>
      <c r="AK577">
        <v>33.049999999999997</v>
      </c>
      <c r="AL577">
        <v>1</v>
      </c>
      <c r="AN577">
        <v>0</v>
      </c>
      <c r="AO577">
        <v>1</v>
      </c>
      <c r="AP577">
        <v>1</v>
      </c>
      <c r="AQ577">
        <v>0</v>
      </c>
      <c r="AR577">
        <v>0</v>
      </c>
      <c r="AS577" t="s">
        <v>3</v>
      </c>
      <c r="AT577">
        <v>0.01</v>
      </c>
      <c r="AU577" t="s">
        <v>133</v>
      </c>
      <c r="AV577">
        <v>0</v>
      </c>
      <c r="AW577">
        <v>2</v>
      </c>
      <c r="AX577">
        <v>36144995</v>
      </c>
      <c r="AY577">
        <v>1</v>
      </c>
      <c r="AZ577">
        <v>0</v>
      </c>
      <c r="BA577">
        <v>556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Y577*Source!I542</f>
        <v>9.2500000000000004E-4</v>
      </c>
      <c r="CY577">
        <f>AB577</f>
        <v>932.72</v>
      </c>
      <c r="CZ577">
        <f>AF577</f>
        <v>87.17</v>
      </c>
      <c r="DA577">
        <f>AJ577</f>
        <v>10.7</v>
      </c>
      <c r="DB577">
        <f>ROUND((ROUND(AT577*CZ577,2)*1.25),2)</f>
        <v>1.0900000000000001</v>
      </c>
      <c r="DC577">
        <f>ROUND((ROUND(AT577*AG577,2)*1.25),2)</f>
        <v>0.15</v>
      </c>
    </row>
    <row r="578" spans="1:107">
      <c r="A578">
        <f>ROW(Source!A542)</f>
        <v>542</v>
      </c>
      <c r="B578">
        <v>35863109</v>
      </c>
      <c r="C578">
        <v>36144990</v>
      </c>
      <c r="D578">
        <v>35552818</v>
      </c>
      <c r="E578">
        <v>1</v>
      </c>
      <c r="F578">
        <v>1</v>
      </c>
      <c r="G578">
        <v>1</v>
      </c>
      <c r="H578">
        <v>3</v>
      </c>
      <c r="I578" t="s">
        <v>640</v>
      </c>
      <c r="J578" t="s">
        <v>641</v>
      </c>
      <c r="K578" t="s">
        <v>642</v>
      </c>
      <c r="L578">
        <v>1308</v>
      </c>
      <c r="N578">
        <v>1003</v>
      </c>
      <c r="O578" t="s">
        <v>65</v>
      </c>
      <c r="P578" t="s">
        <v>65</v>
      </c>
      <c r="Q578">
        <v>100</v>
      </c>
      <c r="W578">
        <v>0</v>
      </c>
      <c r="X578">
        <v>-1755052483</v>
      </c>
      <c r="Y578">
        <v>0.68</v>
      </c>
      <c r="AA578">
        <v>528.80999999999995</v>
      </c>
      <c r="AB578">
        <v>0</v>
      </c>
      <c r="AC578">
        <v>0</v>
      </c>
      <c r="AD578">
        <v>0</v>
      </c>
      <c r="AE578">
        <v>99.4</v>
      </c>
      <c r="AF578">
        <v>0</v>
      </c>
      <c r="AG578">
        <v>0</v>
      </c>
      <c r="AH578">
        <v>0</v>
      </c>
      <c r="AI578">
        <v>5.32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3</v>
      </c>
      <c r="AT578">
        <v>0.68</v>
      </c>
      <c r="AU578" t="s">
        <v>3</v>
      </c>
      <c r="AV578">
        <v>0</v>
      </c>
      <c r="AW578">
        <v>2</v>
      </c>
      <c r="AX578">
        <v>36144996</v>
      </c>
      <c r="AY578">
        <v>1</v>
      </c>
      <c r="AZ578">
        <v>0</v>
      </c>
      <c r="BA578">
        <v>557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Y578*Source!I542</f>
        <v>5.0320000000000004E-2</v>
      </c>
      <c r="CY578">
        <f>AA578</f>
        <v>528.80999999999995</v>
      </c>
      <c r="CZ578">
        <f>AE578</f>
        <v>99.4</v>
      </c>
      <c r="DA578">
        <f>AI578</f>
        <v>5.32</v>
      </c>
      <c r="DB578">
        <f>ROUND(ROUND(AT578*CZ578,2),2)</f>
        <v>67.59</v>
      </c>
      <c r="DC578">
        <f>ROUND(ROUND(AT578*AG578,2),2)</f>
        <v>0</v>
      </c>
    </row>
    <row r="579" spans="1:107">
      <c r="A579">
        <f>ROW(Source!A542)</f>
        <v>542</v>
      </c>
      <c r="B579">
        <v>35863109</v>
      </c>
      <c r="C579">
        <v>36144990</v>
      </c>
      <c r="D579">
        <v>29110964</v>
      </c>
      <c r="E579">
        <v>1</v>
      </c>
      <c r="F579">
        <v>1</v>
      </c>
      <c r="G579">
        <v>1</v>
      </c>
      <c r="H579">
        <v>3</v>
      </c>
      <c r="I579" t="s">
        <v>201</v>
      </c>
      <c r="J579" t="s">
        <v>203</v>
      </c>
      <c r="K579" t="s">
        <v>202</v>
      </c>
      <c r="L579">
        <v>1327</v>
      </c>
      <c r="N579">
        <v>1005</v>
      </c>
      <c r="O579" t="s">
        <v>155</v>
      </c>
      <c r="P579" t="s">
        <v>155</v>
      </c>
      <c r="Q579">
        <v>1</v>
      </c>
      <c r="W579">
        <v>0</v>
      </c>
      <c r="X579">
        <v>-100917442</v>
      </c>
      <c r="Y579">
        <v>102</v>
      </c>
      <c r="AA579">
        <v>516.15</v>
      </c>
      <c r="AB579">
        <v>0</v>
      </c>
      <c r="AC579">
        <v>0</v>
      </c>
      <c r="AD579">
        <v>0</v>
      </c>
      <c r="AE579">
        <v>82.19</v>
      </c>
      <c r="AF579">
        <v>0</v>
      </c>
      <c r="AG579">
        <v>0</v>
      </c>
      <c r="AH579">
        <v>0</v>
      </c>
      <c r="AI579">
        <v>6.28</v>
      </c>
      <c r="AJ579">
        <v>1</v>
      </c>
      <c r="AK579">
        <v>1</v>
      </c>
      <c r="AL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 t="s">
        <v>3</v>
      </c>
      <c r="AT579">
        <v>102</v>
      </c>
      <c r="AU579" t="s">
        <v>3</v>
      </c>
      <c r="AV579">
        <v>0</v>
      </c>
      <c r="AW579">
        <v>1</v>
      </c>
      <c r="AX579">
        <v>-1</v>
      </c>
      <c r="AY579">
        <v>0</v>
      </c>
      <c r="AZ579">
        <v>0</v>
      </c>
      <c r="BA579" t="s">
        <v>3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Y579*Source!I542</f>
        <v>7.548</v>
      </c>
      <c r="CY579">
        <f>AA579</f>
        <v>516.15</v>
      </c>
      <c r="CZ579">
        <f>AE579</f>
        <v>82.19</v>
      </c>
      <c r="DA579">
        <f>AI579</f>
        <v>6.28</v>
      </c>
      <c r="DB579">
        <f>ROUND(ROUND(AT579*CZ579,2),2)</f>
        <v>8383.3799999999992</v>
      </c>
      <c r="DC579">
        <f>ROUND(ROUND(AT579*AG579,2),2)</f>
        <v>0</v>
      </c>
    </row>
    <row r="580" spans="1:107">
      <c r="A580">
        <f>ROW(Source!A542)</f>
        <v>542</v>
      </c>
      <c r="B580">
        <v>35863109</v>
      </c>
      <c r="C580">
        <v>36144990</v>
      </c>
      <c r="D580">
        <v>35554067</v>
      </c>
      <c r="E580">
        <v>1</v>
      </c>
      <c r="F580">
        <v>1</v>
      </c>
      <c r="G580">
        <v>1</v>
      </c>
      <c r="H580">
        <v>3</v>
      </c>
      <c r="I580" t="s">
        <v>205</v>
      </c>
      <c r="J580" t="s">
        <v>207</v>
      </c>
      <c r="K580" t="s">
        <v>206</v>
      </c>
      <c r="L580">
        <v>1327</v>
      </c>
      <c r="N580">
        <v>1005</v>
      </c>
      <c r="O580" t="s">
        <v>155</v>
      </c>
      <c r="P580" t="s">
        <v>155</v>
      </c>
      <c r="Q580">
        <v>1</v>
      </c>
      <c r="W580">
        <v>1</v>
      </c>
      <c r="X580">
        <v>722712840</v>
      </c>
      <c r="Y580">
        <v>102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0</v>
      </c>
      <c r="AP580">
        <v>1</v>
      </c>
      <c r="AQ580">
        <v>0</v>
      </c>
      <c r="AR580">
        <v>0</v>
      </c>
      <c r="AS580" t="s">
        <v>3</v>
      </c>
      <c r="AT580">
        <v>102</v>
      </c>
      <c r="AU580" t="s">
        <v>3</v>
      </c>
      <c r="AV580">
        <v>0</v>
      </c>
      <c r="AW580">
        <v>2</v>
      </c>
      <c r="AX580">
        <v>36144997</v>
      </c>
      <c r="AY580">
        <v>1</v>
      </c>
      <c r="AZ580">
        <v>0</v>
      </c>
      <c r="BA580">
        <v>558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Y580*Source!I542</f>
        <v>7.548</v>
      </c>
      <c r="CY580">
        <f>AA580</f>
        <v>0</v>
      </c>
      <c r="CZ580">
        <f>AE580</f>
        <v>0</v>
      </c>
      <c r="DA580">
        <f>AI580</f>
        <v>1</v>
      </c>
      <c r="DB580">
        <f>ROUND(ROUND(AT580*CZ580,2),2)</f>
        <v>0</v>
      </c>
      <c r="DC580">
        <f>ROUND(ROUND(AT580*AG580,2),2)</f>
        <v>0</v>
      </c>
    </row>
    <row r="581" spans="1:107">
      <c r="A581">
        <f>ROW(Source!A542)</f>
        <v>542</v>
      </c>
      <c r="B581">
        <v>35863109</v>
      </c>
      <c r="C581">
        <v>36144990</v>
      </c>
      <c r="D581">
        <v>35553389</v>
      </c>
      <c r="E581">
        <v>1</v>
      </c>
      <c r="F581">
        <v>1</v>
      </c>
      <c r="G581">
        <v>1</v>
      </c>
      <c r="H581">
        <v>3</v>
      </c>
      <c r="I581" t="s">
        <v>643</v>
      </c>
      <c r="J581" t="s">
        <v>644</v>
      </c>
      <c r="K581" t="s">
        <v>645</v>
      </c>
      <c r="L581">
        <v>1346</v>
      </c>
      <c r="N581">
        <v>1009</v>
      </c>
      <c r="O581" t="s">
        <v>160</v>
      </c>
      <c r="P581" t="s">
        <v>160</v>
      </c>
      <c r="Q581">
        <v>1</v>
      </c>
      <c r="W581">
        <v>0</v>
      </c>
      <c r="X581">
        <v>-2074468820</v>
      </c>
      <c r="Y581">
        <v>27</v>
      </c>
      <c r="AA581">
        <v>207.8</v>
      </c>
      <c r="AB581">
        <v>0</v>
      </c>
      <c r="AC581">
        <v>0</v>
      </c>
      <c r="AD581">
        <v>0</v>
      </c>
      <c r="AE581">
        <v>26.71</v>
      </c>
      <c r="AF581">
        <v>0</v>
      </c>
      <c r="AG581">
        <v>0</v>
      </c>
      <c r="AH581">
        <v>0</v>
      </c>
      <c r="AI581">
        <v>7.78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3</v>
      </c>
      <c r="AT581">
        <v>27</v>
      </c>
      <c r="AU581" t="s">
        <v>3</v>
      </c>
      <c r="AV581">
        <v>0</v>
      </c>
      <c r="AW581">
        <v>2</v>
      </c>
      <c r="AX581">
        <v>36144998</v>
      </c>
      <c r="AY581">
        <v>1</v>
      </c>
      <c r="AZ581">
        <v>0</v>
      </c>
      <c r="BA581">
        <v>559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Y581*Source!I542</f>
        <v>1.998</v>
      </c>
      <c r="CY581">
        <f>AA581</f>
        <v>207.8</v>
      </c>
      <c r="CZ581">
        <f>AE581</f>
        <v>26.71</v>
      </c>
      <c r="DA581">
        <f>AI581</f>
        <v>7.78</v>
      </c>
      <c r="DB581">
        <f>ROUND(ROUND(AT581*CZ581,2),2)</f>
        <v>721.17</v>
      </c>
      <c r="DC581">
        <f>ROUND(ROUND(AT581*AG581,2),2)</f>
        <v>0</v>
      </c>
    </row>
    <row r="582" spans="1:107">
      <c r="A582">
        <f>ROW(Source!A545)</f>
        <v>545</v>
      </c>
      <c r="B582">
        <v>35863109</v>
      </c>
      <c r="C582">
        <v>35867511</v>
      </c>
      <c r="D582">
        <v>18413230</v>
      </c>
      <c r="E582">
        <v>1</v>
      </c>
      <c r="F582">
        <v>1</v>
      </c>
      <c r="G582">
        <v>1</v>
      </c>
      <c r="H582">
        <v>1</v>
      </c>
      <c r="I582" t="s">
        <v>587</v>
      </c>
      <c r="J582" t="s">
        <v>3</v>
      </c>
      <c r="K582" t="s">
        <v>588</v>
      </c>
      <c r="L582">
        <v>1369</v>
      </c>
      <c r="N582">
        <v>1013</v>
      </c>
      <c r="O582" t="s">
        <v>561</v>
      </c>
      <c r="P582" t="s">
        <v>561</v>
      </c>
      <c r="Q582">
        <v>1</v>
      </c>
      <c r="W582">
        <v>0</v>
      </c>
      <c r="X582">
        <v>355262106</v>
      </c>
      <c r="Y582">
        <v>7.6589999999999998</v>
      </c>
      <c r="AA582">
        <v>0</v>
      </c>
      <c r="AB582">
        <v>0</v>
      </c>
      <c r="AC582">
        <v>0</v>
      </c>
      <c r="AD582">
        <v>293.22000000000003</v>
      </c>
      <c r="AE582">
        <v>0</v>
      </c>
      <c r="AF582">
        <v>0</v>
      </c>
      <c r="AG582">
        <v>0</v>
      </c>
      <c r="AH582">
        <v>293.22000000000003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3</v>
      </c>
      <c r="AT582">
        <v>6.66</v>
      </c>
      <c r="AU582" t="s">
        <v>134</v>
      </c>
      <c r="AV582">
        <v>1</v>
      </c>
      <c r="AW582">
        <v>2</v>
      </c>
      <c r="AX582">
        <v>35867524</v>
      </c>
      <c r="AY582">
        <v>2</v>
      </c>
      <c r="AZ582">
        <v>131072</v>
      </c>
      <c r="BA582">
        <v>560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Y582*Source!I545</f>
        <v>0.76590000000000003</v>
      </c>
      <c r="CY582">
        <f>AD582</f>
        <v>293.22000000000003</v>
      </c>
      <c r="CZ582">
        <f>AH582</f>
        <v>293.22000000000003</v>
      </c>
      <c r="DA582">
        <f>AL582</f>
        <v>1</v>
      </c>
      <c r="DB582">
        <f>ROUND((ROUND(AT582*CZ582,2)*1.15),2)</f>
        <v>2245.7800000000002</v>
      </c>
      <c r="DC582">
        <f>ROUND((ROUND(AT582*AG582,2)*1.15),2)</f>
        <v>0</v>
      </c>
    </row>
    <row r="583" spans="1:107">
      <c r="A583">
        <f>ROW(Source!A545)</f>
        <v>545</v>
      </c>
      <c r="B583">
        <v>35863109</v>
      </c>
      <c r="C583">
        <v>35867511</v>
      </c>
      <c r="D583">
        <v>29173472</v>
      </c>
      <c r="E583">
        <v>1</v>
      </c>
      <c r="F583">
        <v>1</v>
      </c>
      <c r="G583">
        <v>1</v>
      </c>
      <c r="H583">
        <v>2</v>
      </c>
      <c r="I583" t="s">
        <v>624</v>
      </c>
      <c r="J583" t="s">
        <v>625</v>
      </c>
      <c r="K583" t="s">
        <v>626</v>
      </c>
      <c r="L583">
        <v>1368</v>
      </c>
      <c r="N583">
        <v>1011</v>
      </c>
      <c r="O583" t="s">
        <v>567</v>
      </c>
      <c r="P583" t="s">
        <v>567</v>
      </c>
      <c r="Q583">
        <v>1</v>
      </c>
      <c r="W583">
        <v>0</v>
      </c>
      <c r="X583">
        <v>275932499</v>
      </c>
      <c r="Y583">
        <v>2.5124999999999997</v>
      </c>
      <c r="AA583">
        <v>0</v>
      </c>
      <c r="AB583">
        <v>12.75</v>
      </c>
      <c r="AC583">
        <v>0</v>
      </c>
      <c r="AD583">
        <v>0</v>
      </c>
      <c r="AE583">
        <v>0</v>
      </c>
      <c r="AF583">
        <v>3</v>
      </c>
      <c r="AG583">
        <v>0</v>
      </c>
      <c r="AH583">
        <v>0</v>
      </c>
      <c r="AI583">
        <v>1</v>
      </c>
      <c r="AJ583">
        <v>4.25</v>
      </c>
      <c r="AK583">
        <v>33.049999999999997</v>
      </c>
      <c r="AL583">
        <v>1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3</v>
      </c>
      <c r="AT583">
        <v>2.0099999999999998</v>
      </c>
      <c r="AU583" t="s">
        <v>133</v>
      </c>
      <c r="AV583">
        <v>0</v>
      </c>
      <c r="AW583">
        <v>2</v>
      </c>
      <c r="AX583">
        <v>35867525</v>
      </c>
      <c r="AY583">
        <v>1</v>
      </c>
      <c r="AZ583">
        <v>0</v>
      </c>
      <c r="BA583">
        <v>561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Y583*Source!I545</f>
        <v>0.25124999999999997</v>
      </c>
      <c r="CY583">
        <f>AB583</f>
        <v>12.75</v>
      </c>
      <c r="CZ583">
        <f>AF583</f>
        <v>3</v>
      </c>
      <c r="DA583">
        <f>AJ583</f>
        <v>4.25</v>
      </c>
      <c r="DB583">
        <f>ROUND((ROUND(AT583*CZ583,2)*1.25),2)</f>
        <v>7.54</v>
      </c>
      <c r="DC583">
        <f>ROUND((ROUND(AT583*AG583,2)*1.25),2)</f>
        <v>0</v>
      </c>
    </row>
    <row r="584" spans="1:107">
      <c r="A584">
        <f>ROW(Source!A545)</f>
        <v>545</v>
      </c>
      <c r="B584">
        <v>35863109</v>
      </c>
      <c r="C584">
        <v>35867511</v>
      </c>
      <c r="D584">
        <v>29174500</v>
      </c>
      <c r="E584">
        <v>1</v>
      </c>
      <c r="F584">
        <v>1</v>
      </c>
      <c r="G584">
        <v>1</v>
      </c>
      <c r="H584">
        <v>2</v>
      </c>
      <c r="I584" t="s">
        <v>646</v>
      </c>
      <c r="J584" t="s">
        <v>647</v>
      </c>
      <c r="K584" t="s">
        <v>648</v>
      </c>
      <c r="L584">
        <v>1368</v>
      </c>
      <c r="N584">
        <v>1011</v>
      </c>
      <c r="O584" t="s">
        <v>567</v>
      </c>
      <c r="P584" t="s">
        <v>567</v>
      </c>
      <c r="Q584">
        <v>1</v>
      </c>
      <c r="W584">
        <v>0</v>
      </c>
      <c r="X584">
        <v>-239831557</v>
      </c>
      <c r="Y584">
        <v>1.6625000000000001</v>
      </c>
      <c r="AA584">
        <v>0</v>
      </c>
      <c r="AB584">
        <v>7.33</v>
      </c>
      <c r="AC584">
        <v>0</v>
      </c>
      <c r="AD584">
        <v>0</v>
      </c>
      <c r="AE584">
        <v>0</v>
      </c>
      <c r="AF584">
        <v>1.95</v>
      </c>
      <c r="AG584">
        <v>0</v>
      </c>
      <c r="AH584">
        <v>0</v>
      </c>
      <c r="AI584">
        <v>1</v>
      </c>
      <c r="AJ584">
        <v>3.76</v>
      </c>
      <c r="AK584">
        <v>33.049999999999997</v>
      </c>
      <c r="AL584">
        <v>1</v>
      </c>
      <c r="AN584">
        <v>0</v>
      </c>
      <c r="AO584">
        <v>1</v>
      </c>
      <c r="AP584">
        <v>1</v>
      </c>
      <c r="AQ584">
        <v>0</v>
      </c>
      <c r="AR584">
        <v>0</v>
      </c>
      <c r="AS584" t="s">
        <v>3</v>
      </c>
      <c r="AT584">
        <v>1.33</v>
      </c>
      <c r="AU584" t="s">
        <v>133</v>
      </c>
      <c r="AV584">
        <v>0</v>
      </c>
      <c r="AW584">
        <v>2</v>
      </c>
      <c r="AX584">
        <v>35867526</v>
      </c>
      <c r="AY584">
        <v>1</v>
      </c>
      <c r="AZ584">
        <v>0</v>
      </c>
      <c r="BA584">
        <v>562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Y584*Source!I545</f>
        <v>0.16625000000000001</v>
      </c>
      <c r="CY584">
        <f>AB584</f>
        <v>7.33</v>
      </c>
      <c r="CZ584">
        <f>AF584</f>
        <v>1.95</v>
      </c>
      <c r="DA584">
        <f>AJ584</f>
        <v>3.76</v>
      </c>
      <c r="DB584">
        <f>ROUND((ROUND(AT584*CZ584,2)*1.25),2)</f>
        <v>3.24</v>
      </c>
      <c r="DC584">
        <f>ROUND((ROUND(AT584*AG584,2)*1.25),2)</f>
        <v>0</v>
      </c>
    </row>
    <row r="585" spans="1:107">
      <c r="A585">
        <f>ROW(Source!A545)</f>
        <v>545</v>
      </c>
      <c r="B585">
        <v>35863109</v>
      </c>
      <c r="C585">
        <v>35867511</v>
      </c>
      <c r="D585">
        <v>29174913</v>
      </c>
      <c r="E585">
        <v>1</v>
      </c>
      <c r="F585">
        <v>1</v>
      </c>
      <c r="G585">
        <v>1</v>
      </c>
      <c r="H585">
        <v>2</v>
      </c>
      <c r="I585" t="s">
        <v>578</v>
      </c>
      <c r="J585" t="s">
        <v>579</v>
      </c>
      <c r="K585" t="s">
        <v>580</v>
      </c>
      <c r="L585">
        <v>1368</v>
      </c>
      <c r="N585">
        <v>1011</v>
      </c>
      <c r="O585" t="s">
        <v>567</v>
      </c>
      <c r="P585" t="s">
        <v>567</v>
      </c>
      <c r="Q585">
        <v>1</v>
      </c>
      <c r="W585">
        <v>0</v>
      </c>
      <c r="X585">
        <v>458544584</v>
      </c>
      <c r="Y585">
        <v>3.7499999999999999E-2</v>
      </c>
      <c r="AA585">
        <v>0</v>
      </c>
      <c r="AB585">
        <v>932.72</v>
      </c>
      <c r="AC585">
        <v>383.38</v>
      </c>
      <c r="AD585">
        <v>0</v>
      </c>
      <c r="AE585">
        <v>0</v>
      </c>
      <c r="AF585">
        <v>87.17</v>
      </c>
      <c r="AG585">
        <v>11.6</v>
      </c>
      <c r="AH585">
        <v>0</v>
      </c>
      <c r="AI585">
        <v>1</v>
      </c>
      <c r="AJ585">
        <v>10.7</v>
      </c>
      <c r="AK585">
        <v>33.049999999999997</v>
      </c>
      <c r="AL585">
        <v>1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3</v>
      </c>
      <c r="AT585">
        <v>0.03</v>
      </c>
      <c r="AU585" t="s">
        <v>133</v>
      </c>
      <c r="AV585">
        <v>0</v>
      </c>
      <c r="AW585">
        <v>2</v>
      </c>
      <c r="AX585">
        <v>35867527</v>
      </c>
      <c r="AY585">
        <v>1</v>
      </c>
      <c r="AZ585">
        <v>0</v>
      </c>
      <c r="BA585">
        <v>563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Y585*Source!I545</f>
        <v>3.7499999999999999E-3</v>
      </c>
      <c r="CY585">
        <f>AB585</f>
        <v>932.72</v>
      </c>
      <c r="CZ585">
        <f>AF585</f>
        <v>87.17</v>
      </c>
      <c r="DA585">
        <f>AJ585</f>
        <v>10.7</v>
      </c>
      <c r="DB585">
        <f>ROUND((ROUND(AT585*CZ585,2)*1.25),2)</f>
        <v>3.28</v>
      </c>
      <c r="DC585">
        <f>ROUND((ROUND(AT585*AG585,2)*1.25),2)</f>
        <v>0.44</v>
      </c>
    </row>
    <row r="586" spans="1:107">
      <c r="A586">
        <f>ROW(Source!A545)</f>
        <v>545</v>
      </c>
      <c r="B586">
        <v>35863109</v>
      </c>
      <c r="C586">
        <v>35867511</v>
      </c>
      <c r="D586">
        <v>29114471</v>
      </c>
      <c r="E586">
        <v>1</v>
      </c>
      <c r="F586">
        <v>1</v>
      </c>
      <c r="G586">
        <v>1</v>
      </c>
      <c r="H586">
        <v>3</v>
      </c>
      <c r="I586" t="s">
        <v>649</v>
      </c>
      <c r="J586" t="s">
        <v>650</v>
      </c>
      <c r="K586" t="s">
        <v>651</v>
      </c>
      <c r="L586">
        <v>1358</v>
      </c>
      <c r="N586">
        <v>1010</v>
      </c>
      <c r="O586" t="s">
        <v>652</v>
      </c>
      <c r="P586" t="s">
        <v>652</v>
      </c>
      <c r="Q586">
        <v>10</v>
      </c>
      <c r="W586">
        <v>0</v>
      </c>
      <c r="X586">
        <v>610395517</v>
      </c>
      <c r="Y586">
        <v>26.3</v>
      </c>
      <c r="AA586">
        <v>1.55</v>
      </c>
      <c r="AB586">
        <v>0</v>
      </c>
      <c r="AC586">
        <v>0</v>
      </c>
      <c r="AD586">
        <v>0</v>
      </c>
      <c r="AE586">
        <v>1.6</v>
      </c>
      <c r="AF586">
        <v>0</v>
      </c>
      <c r="AG586">
        <v>0</v>
      </c>
      <c r="AH586">
        <v>0</v>
      </c>
      <c r="AI586">
        <v>0.97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3</v>
      </c>
      <c r="AT586">
        <v>26.3</v>
      </c>
      <c r="AU586" t="s">
        <v>3</v>
      </c>
      <c r="AV586">
        <v>0</v>
      </c>
      <c r="AW586">
        <v>2</v>
      </c>
      <c r="AX586">
        <v>35867528</v>
      </c>
      <c r="AY586">
        <v>1</v>
      </c>
      <c r="AZ586">
        <v>0</v>
      </c>
      <c r="BA586">
        <v>564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Y586*Source!I545</f>
        <v>2.6300000000000003</v>
      </c>
      <c r="CY586">
        <f t="shared" ref="CY586:CY593" si="77">AA586</f>
        <v>1.55</v>
      </c>
      <c r="CZ586">
        <f t="shared" ref="CZ586:CZ593" si="78">AE586</f>
        <v>1.6</v>
      </c>
      <c r="DA586">
        <f t="shared" ref="DA586:DA593" si="79">AI586</f>
        <v>0.97</v>
      </c>
      <c r="DB586">
        <f t="shared" ref="DB586:DB593" si="80">ROUND(ROUND(AT586*CZ586,2),2)</f>
        <v>42.08</v>
      </c>
      <c r="DC586">
        <f t="shared" ref="DC586:DC593" si="81">ROUND(ROUND(AT586*AG586,2),2)</f>
        <v>0</v>
      </c>
    </row>
    <row r="587" spans="1:107">
      <c r="A587">
        <f>ROW(Source!A545)</f>
        <v>545</v>
      </c>
      <c r="B587">
        <v>35863109</v>
      </c>
      <c r="C587">
        <v>35867511</v>
      </c>
      <c r="D587">
        <v>29114305</v>
      </c>
      <c r="E587">
        <v>1</v>
      </c>
      <c r="F587">
        <v>1</v>
      </c>
      <c r="G587">
        <v>1</v>
      </c>
      <c r="H587">
        <v>3</v>
      </c>
      <c r="I587" t="s">
        <v>653</v>
      </c>
      <c r="J587" t="s">
        <v>654</v>
      </c>
      <c r="K587" t="s">
        <v>655</v>
      </c>
      <c r="L587">
        <v>1354</v>
      </c>
      <c r="N587">
        <v>1010</v>
      </c>
      <c r="O587" t="s">
        <v>237</v>
      </c>
      <c r="P587" t="s">
        <v>237</v>
      </c>
      <c r="Q587">
        <v>1</v>
      </c>
      <c r="W587">
        <v>0</v>
      </c>
      <c r="X587">
        <v>-1753782198</v>
      </c>
      <c r="Y587">
        <v>263</v>
      </c>
      <c r="AA587">
        <v>0.21</v>
      </c>
      <c r="AB587">
        <v>0</v>
      </c>
      <c r="AC587">
        <v>0</v>
      </c>
      <c r="AD587">
        <v>0</v>
      </c>
      <c r="AE587">
        <v>0.12</v>
      </c>
      <c r="AF587">
        <v>0</v>
      </c>
      <c r="AG587">
        <v>0</v>
      </c>
      <c r="AH587">
        <v>0</v>
      </c>
      <c r="AI587">
        <v>1.78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263</v>
      </c>
      <c r="AU587" t="s">
        <v>3</v>
      </c>
      <c r="AV587">
        <v>0</v>
      </c>
      <c r="AW587">
        <v>2</v>
      </c>
      <c r="AX587">
        <v>35867529</v>
      </c>
      <c r="AY587">
        <v>1</v>
      </c>
      <c r="AZ587">
        <v>0</v>
      </c>
      <c r="BA587">
        <v>565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Y587*Source!I545</f>
        <v>26.3</v>
      </c>
      <c r="CY587">
        <f t="shared" si="77"/>
        <v>0.21</v>
      </c>
      <c r="CZ587">
        <f t="shared" si="78"/>
        <v>0.12</v>
      </c>
      <c r="DA587">
        <f t="shared" si="79"/>
        <v>1.78</v>
      </c>
      <c r="DB587">
        <f t="shared" si="80"/>
        <v>31.56</v>
      </c>
      <c r="DC587">
        <f t="shared" si="81"/>
        <v>0</v>
      </c>
    </row>
    <row r="588" spans="1:107">
      <c r="A588">
        <f>ROW(Source!A545)</f>
        <v>545</v>
      </c>
      <c r="B588">
        <v>35863109</v>
      </c>
      <c r="C588">
        <v>35867511</v>
      </c>
      <c r="D588">
        <v>29111012</v>
      </c>
      <c r="E588">
        <v>1</v>
      </c>
      <c r="F588">
        <v>1</v>
      </c>
      <c r="G588">
        <v>1</v>
      </c>
      <c r="H588">
        <v>3</v>
      </c>
      <c r="I588" t="s">
        <v>656</v>
      </c>
      <c r="J588" t="s">
        <v>657</v>
      </c>
      <c r="K588" t="s">
        <v>658</v>
      </c>
      <c r="L588">
        <v>1354</v>
      </c>
      <c r="N588">
        <v>1010</v>
      </c>
      <c r="O588" t="s">
        <v>237</v>
      </c>
      <c r="P588" t="s">
        <v>237</v>
      </c>
      <c r="Q588">
        <v>1</v>
      </c>
      <c r="W588">
        <v>0</v>
      </c>
      <c r="X588">
        <v>-532370196</v>
      </c>
      <c r="Y588">
        <v>7</v>
      </c>
      <c r="AA588">
        <v>12.73</v>
      </c>
      <c r="AB588">
        <v>0</v>
      </c>
      <c r="AC588">
        <v>0</v>
      </c>
      <c r="AD588">
        <v>0</v>
      </c>
      <c r="AE588">
        <v>1.29</v>
      </c>
      <c r="AF588">
        <v>0</v>
      </c>
      <c r="AG588">
        <v>0</v>
      </c>
      <c r="AH588">
        <v>0</v>
      </c>
      <c r="AI588">
        <v>9.8699999999999992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7</v>
      </c>
      <c r="AU588" t="s">
        <v>3</v>
      </c>
      <c r="AV588">
        <v>0</v>
      </c>
      <c r="AW588">
        <v>2</v>
      </c>
      <c r="AX588">
        <v>35867530</v>
      </c>
      <c r="AY588">
        <v>1</v>
      </c>
      <c r="AZ588">
        <v>0</v>
      </c>
      <c r="BA588">
        <v>566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Y588*Source!I545</f>
        <v>0.70000000000000007</v>
      </c>
      <c r="CY588">
        <f t="shared" si="77"/>
        <v>12.73</v>
      </c>
      <c r="CZ588">
        <f t="shared" si="78"/>
        <v>1.29</v>
      </c>
      <c r="DA588">
        <f t="shared" si="79"/>
        <v>9.8699999999999992</v>
      </c>
      <c r="DB588">
        <f t="shared" si="80"/>
        <v>9.0299999999999994</v>
      </c>
      <c r="DC588">
        <f t="shared" si="81"/>
        <v>0</v>
      </c>
    </row>
    <row r="589" spans="1:107">
      <c r="A589">
        <f>ROW(Source!A545)</f>
        <v>545</v>
      </c>
      <c r="B589">
        <v>35863109</v>
      </c>
      <c r="C589">
        <v>35867511</v>
      </c>
      <c r="D589">
        <v>29111013</v>
      </c>
      <c r="E589">
        <v>1</v>
      </c>
      <c r="F589">
        <v>1</v>
      </c>
      <c r="G589">
        <v>1</v>
      </c>
      <c r="H589">
        <v>3</v>
      </c>
      <c r="I589" t="s">
        <v>659</v>
      </c>
      <c r="J589" t="s">
        <v>660</v>
      </c>
      <c r="K589" t="s">
        <v>661</v>
      </c>
      <c r="L589">
        <v>1354</v>
      </c>
      <c r="N589">
        <v>1010</v>
      </c>
      <c r="O589" t="s">
        <v>237</v>
      </c>
      <c r="P589" t="s">
        <v>237</v>
      </c>
      <c r="Q589">
        <v>1</v>
      </c>
      <c r="W589">
        <v>0</v>
      </c>
      <c r="X589">
        <v>-463883208</v>
      </c>
      <c r="Y589">
        <v>7</v>
      </c>
      <c r="AA589">
        <v>12.73</v>
      </c>
      <c r="AB589">
        <v>0</v>
      </c>
      <c r="AC589">
        <v>0</v>
      </c>
      <c r="AD589">
        <v>0</v>
      </c>
      <c r="AE589">
        <v>1.29</v>
      </c>
      <c r="AF589">
        <v>0</v>
      </c>
      <c r="AG589">
        <v>0</v>
      </c>
      <c r="AH589">
        <v>0</v>
      </c>
      <c r="AI589">
        <v>9.8699999999999992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7</v>
      </c>
      <c r="AU589" t="s">
        <v>3</v>
      </c>
      <c r="AV589">
        <v>0</v>
      </c>
      <c r="AW589">
        <v>2</v>
      </c>
      <c r="AX589">
        <v>35867531</v>
      </c>
      <c r="AY589">
        <v>1</v>
      </c>
      <c r="AZ589">
        <v>0</v>
      </c>
      <c r="BA589">
        <v>567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Y589*Source!I545</f>
        <v>0.70000000000000007</v>
      </c>
      <c r="CY589">
        <f t="shared" si="77"/>
        <v>12.73</v>
      </c>
      <c r="CZ589">
        <f t="shared" si="78"/>
        <v>1.29</v>
      </c>
      <c r="DA589">
        <f t="shared" si="79"/>
        <v>9.8699999999999992</v>
      </c>
      <c r="DB589">
        <f t="shared" si="80"/>
        <v>9.0299999999999994</v>
      </c>
      <c r="DC589">
        <f t="shared" si="81"/>
        <v>0</v>
      </c>
    </row>
    <row r="590" spans="1:107">
      <c r="A590">
        <f>ROW(Source!A545)</f>
        <v>545</v>
      </c>
      <c r="B590">
        <v>35863109</v>
      </c>
      <c r="C590">
        <v>35867511</v>
      </c>
      <c r="D590">
        <v>29111016</v>
      </c>
      <c r="E590">
        <v>1</v>
      </c>
      <c r="F590">
        <v>1</v>
      </c>
      <c r="G590">
        <v>1</v>
      </c>
      <c r="H590">
        <v>3</v>
      </c>
      <c r="I590" t="s">
        <v>662</v>
      </c>
      <c r="J590" t="s">
        <v>663</v>
      </c>
      <c r="K590" t="s">
        <v>664</v>
      </c>
      <c r="L590">
        <v>1354</v>
      </c>
      <c r="N590">
        <v>1010</v>
      </c>
      <c r="O590" t="s">
        <v>237</v>
      </c>
      <c r="P590" t="s">
        <v>237</v>
      </c>
      <c r="Q590">
        <v>1</v>
      </c>
      <c r="W590">
        <v>0</v>
      </c>
      <c r="X590">
        <v>-983964523</v>
      </c>
      <c r="Y590">
        <v>40</v>
      </c>
      <c r="AA590">
        <v>12.73</v>
      </c>
      <c r="AB590">
        <v>0</v>
      </c>
      <c r="AC590">
        <v>0</v>
      </c>
      <c r="AD590">
        <v>0</v>
      </c>
      <c r="AE590">
        <v>1.29</v>
      </c>
      <c r="AF590">
        <v>0</v>
      </c>
      <c r="AG590">
        <v>0</v>
      </c>
      <c r="AH590">
        <v>0</v>
      </c>
      <c r="AI590">
        <v>9.8699999999999992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3</v>
      </c>
      <c r="AT590">
        <v>40</v>
      </c>
      <c r="AU590" t="s">
        <v>3</v>
      </c>
      <c r="AV590">
        <v>0</v>
      </c>
      <c r="AW590">
        <v>2</v>
      </c>
      <c r="AX590">
        <v>35867532</v>
      </c>
      <c r="AY590">
        <v>1</v>
      </c>
      <c r="AZ590">
        <v>0</v>
      </c>
      <c r="BA590">
        <v>568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Y590*Source!I545</f>
        <v>4</v>
      </c>
      <c r="CY590">
        <f t="shared" si="77"/>
        <v>12.73</v>
      </c>
      <c r="CZ590">
        <f t="shared" si="78"/>
        <v>1.29</v>
      </c>
      <c r="DA590">
        <f t="shared" si="79"/>
        <v>9.8699999999999992</v>
      </c>
      <c r="DB590">
        <f t="shared" si="80"/>
        <v>51.6</v>
      </c>
      <c r="DC590">
        <f t="shared" si="81"/>
        <v>0</v>
      </c>
    </row>
    <row r="591" spans="1:107">
      <c r="A591">
        <f>ROW(Source!A545)</f>
        <v>545</v>
      </c>
      <c r="B591">
        <v>35863109</v>
      </c>
      <c r="C591">
        <v>35867511</v>
      </c>
      <c r="D591">
        <v>29111019</v>
      </c>
      <c r="E591">
        <v>1</v>
      </c>
      <c r="F591">
        <v>1</v>
      </c>
      <c r="G591">
        <v>1</v>
      </c>
      <c r="H591">
        <v>3</v>
      </c>
      <c r="I591" t="s">
        <v>665</v>
      </c>
      <c r="J591" t="s">
        <v>666</v>
      </c>
      <c r="K591" t="s">
        <v>667</v>
      </c>
      <c r="L591">
        <v>1354</v>
      </c>
      <c r="N591">
        <v>1010</v>
      </c>
      <c r="O591" t="s">
        <v>237</v>
      </c>
      <c r="P591" t="s">
        <v>237</v>
      </c>
      <c r="Q591">
        <v>1</v>
      </c>
      <c r="W591">
        <v>0</v>
      </c>
      <c r="X591">
        <v>395384367</v>
      </c>
      <c r="Y591">
        <v>8</v>
      </c>
      <c r="AA591">
        <v>8.67</v>
      </c>
      <c r="AB591">
        <v>0</v>
      </c>
      <c r="AC591">
        <v>0</v>
      </c>
      <c r="AD591">
        <v>0</v>
      </c>
      <c r="AE591">
        <v>0.63</v>
      </c>
      <c r="AF591">
        <v>0</v>
      </c>
      <c r="AG591">
        <v>0</v>
      </c>
      <c r="AH591">
        <v>0</v>
      </c>
      <c r="AI591">
        <v>13.76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3</v>
      </c>
      <c r="AT591">
        <v>8</v>
      </c>
      <c r="AU591" t="s">
        <v>3</v>
      </c>
      <c r="AV591">
        <v>0</v>
      </c>
      <c r="AW591">
        <v>2</v>
      </c>
      <c r="AX591">
        <v>35867533</v>
      </c>
      <c r="AY591">
        <v>1</v>
      </c>
      <c r="AZ591">
        <v>0</v>
      </c>
      <c r="BA591">
        <v>569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Y591*Source!I545</f>
        <v>0.8</v>
      </c>
      <c r="CY591">
        <f t="shared" si="77"/>
        <v>8.67</v>
      </c>
      <c r="CZ591">
        <f t="shared" si="78"/>
        <v>0.63</v>
      </c>
      <c r="DA591">
        <f t="shared" si="79"/>
        <v>13.76</v>
      </c>
      <c r="DB591">
        <f t="shared" si="80"/>
        <v>5.04</v>
      </c>
      <c r="DC591">
        <f t="shared" si="81"/>
        <v>0</v>
      </c>
    </row>
    <row r="592" spans="1:107">
      <c r="A592">
        <f>ROW(Source!A545)</f>
        <v>545</v>
      </c>
      <c r="B592">
        <v>35863109</v>
      </c>
      <c r="C592">
        <v>35867511</v>
      </c>
      <c r="D592">
        <v>29111018</v>
      </c>
      <c r="E592">
        <v>1</v>
      </c>
      <c r="F592">
        <v>1</v>
      </c>
      <c r="G592">
        <v>1</v>
      </c>
      <c r="H592">
        <v>3</v>
      </c>
      <c r="I592" t="s">
        <v>668</v>
      </c>
      <c r="J592" t="s">
        <v>669</v>
      </c>
      <c r="K592" t="s">
        <v>670</v>
      </c>
      <c r="L592">
        <v>1354</v>
      </c>
      <c r="N592">
        <v>1010</v>
      </c>
      <c r="O592" t="s">
        <v>237</v>
      </c>
      <c r="P592" t="s">
        <v>237</v>
      </c>
      <c r="Q592">
        <v>1</v>
      </c>
      <c r="W592">
        <v>0</v>
      </c>
      <c r="X592">
        <v>-1405133353</v>
      </c>
      <c r="Y592">
        <v>8</v>
      </c>
      <c r="AA592">
        <v>8.67</v>
      </c>
      <c r="AB592">
        <v>0</v>
      </c>
      <c r="AC592">
        <v>0</v>
      </c>
      <c r="AD592">
        <v>0</v>
      </c>
      <c r="AE592">
        <v>0.63</v>
      </c>
      <c r="AF592">
        <v>0</v>
      </c>
      <c r="AG592">
        <v>0</v>
      </c>
      <c r="AH592">
        <v>0</v>
      </c>
      <c r="AI592">
        <v>13.76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3</v>
      </c>
      <c r="AT592">
        <v>8</v>
      </c>
      <c r="AU592" t="s">
        <v>3</v>
      </c>
      <c r="AV592">
        <v>0</v>
      </c>
      <c r="AW592">
        <v>2</v>
      </c>
      <c r="AX592">
        <v>35867534</v>
      </c>
      <c r="AY592">
        <v>1</v>
      </c>
      <c r="AZ592">
        <v>0</v>
      </c>
      <c r="BA592">
        <v>570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Y592*Source!I545</f>
        <v>0.8</v>
      </c>
      <c r="CY592">
        <f t="shared" si="77"/>
        <v>8.67</v>
      </c>
      <c r="CZ592">
        <f t="shared" si="78"/>
        <v>0.63</v>
      </c>
      <c r="DA592">
        <f t="shared" si="79"/>
        <v>13.76</v>
      </c>
      <c r="DB592">
        <f t="shared" si="80"/>
        <v>5.04</v>
      </c>
      <c r="DC592">
        <f t="shared" si="81"/>
        <v>0</v>
      </c>
    </row>
    <row r="593" spans="1:107">
      <c r="A593">
        <f>ROW(Source!A545)</f>
        <v>545</v>
      </c>
      <c r="B593">
        <v>35863109</v>
      </c>
      <c r="C593">
        <v>35867511</v>
      </c>
      <c r="D593">
        <v>29110997</v>
      </c>
      <c r="E593">
        <v>1</v>
      </c>
      <c r="F593">
        <v>1</v>
      </c>
      <c r="G593">
        <v>1</v>
      </c>
      <c r="H593">
        <v>3</v>
      </c>
      <c r="I593" t="s">
        <v>671</v>
      </c>
      <c r="J593" t="s">
        <v>672</v>
      </c>
      <c r="K593" t="s">
        <v>673</v>
      </c>
      <c r="L593">
        <v>1301</v>
      </c>
      <c r="N593">
        <v>1003</v>
      </c>
      <c r="O593" t="s">
        <v>142</v>
      </c>
      <c r="P593" t="s">
        <v>142</v>
      </c>
      <c r="Q593">
        <v>1</v>
      </c>
      <c r="W593">
        <v>0</v>
      </c>
      <c r="X593">
        <v>1996222970</v>
      </c>
      <c r="Y593">
        <v>101</v>
      </c>
      <c r="AA593">
        <v>27.92</v>
      </c>
      <c r="AB593">
        <v>0</v>
      </c>
      <c r="AC593">
        <v>0</v>
      </c>
      <c r="AD593">
        <v>0</v>
      </c>
      <c r="AE593">
        <v>12.3</v>
      </c>
      <c r="AF593">
        <v>0</v>
      </c>
      <c r="AG593">
        <v>0</v>
      </c>
      <c r="AH593">
        <v>0</v>
      </c>
      <c r="AI593">
        <v>2.27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3</v>
      </c>
      <c r="AT593">
        <v>101</v>
      </c>
      <c r="AU593" t="s">
        <v>3</v>
      </c>
      <c r="AV593">
        <v>0</v>
      </c>
      <c r="AW593">
        <v>2</v>
      </c>
      <c r="AX593">
        <v>35867535</v>
      </c>
      <c r="AY593">
        <v>1</v>
      </c>
      <c r="AZ593">
        <v>0</v>
      </c>
      <c r="BA593">
        <v>571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Y593*Source!I545</f>
        <v>10.100000000000001</v>
      </c>
      <c r="CY593">
        <f t="shared" si="77"/>
        <v>27.92</v>
      </c>
      <c r="CZ593">
        <f t="shared" si="78"/>
        <v>12.3</v>
      </c>
      <c r="DA593">
        <f t="shared" si="79"/>
        <v>2.27</v>
      </c>
      <c r="DB593">
        <f t="shared" si="80"/>
        <v>1242.3</v>
      </c>
      <c r="DC593">
        <f t="shared" si="81"/>
        <v>0</v>
      </c>
    </row>
    <row r="594" spans="1:107">
      <c r="A594">
        <f>ROW(Source!A546)</f>
        <v>546</v>
      </c>
      <c r="B594">
        <v>35863109</v>
      </c>
      <c r="C594">
        <v>35867536</v>
      </c>
      <c r="D594">
        <v>18409850</v>
      </c>
      <c r="E594">
        <v>1</v>
      </c>
      <c r="F594">
        <v>1</v>
      </c>
      <c r="G594">
        <v>1</v>
      </c>
      <c r="H594">
        <v>1</v>
      </c>
      <c r="I594" t="s">
        <v>674</v>
      </c>
      <c r="J594" t="s">
        <v>3</v>
      </c>
      <c r="K594" t="s">
        <v>675</v>
      </c>
      <c r="L594">
        <v>1369</v>
      </c>
      <c r="N594">
        <v>1013</v>
      </c>
      <c r="O594" t="s">
        <v>561</v>
      </c>
      <c r="P594" t="s">
        <v>561</v>
      </c>
      <c r="Q594">
        <v>1</v>
      </c>
      <c r="W594">
        <v>0</v>
      </c>
      <c r="X594">
        <v>855544366</v>
      </c>
      <c r="Y594">
        <v>102.35</v>
      </c>
      <c r="AA594">
        <v>0</v>
      </c>
      <c r="AB594">
        <v>0</v>
      </c>
      <c r="AC594">
        <v>0</v>
      </c>
      <c r="AD594">
        <v>289.7</v>
      </c>
      <c r="AE594">
        <v>0</v>
      </c>
      <c r="AF594">
        <v>0</v>
      </c>
      <c r="AG594">
        <v>0</v>
      </c>
      <c r="AH594">
        <v>289.7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1</v>
      </c>
      <c r="AQ594">
        <v>0</v>
      </c>
      <c r="AR594">
        <v>0</v>
      </c>
      <c r="AS594" t="s">
        <v>3</v>
      </c>
      <c r="AT594">
        <v>89</v>
      </c>
      <c r="AU594" t="s">
        <v>134</v>
      </c>
      <c r="AV594">
        <v>1</v>
      </c>
      <c r="AW594">
        <v>2</v>
      </c>
      <c r="AX594">
        <v>35867556</v>
      </c>
      <c r="AY594">
        <v>2</v>
      </c>
      <c r="AZ594">
        <v>131072</v>
      </c>
      <c r="BA594">
        <v>572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Y594*Source!I546</f>
        <v>28.2486</v>
      </c>
      <c r="CY594">
        <f>AD594</f>
        <v>289.7</v>
      </c>
      <c r="CZ594">
        <f>AH594</f>
        <v>289.7</v>
      </c>
      <c r="DA594">
        <f>AL594</f>
        <v>1</v>
      </c>
      <c r="DB594">
        <f>ROUND((ROUND(AT594*CZ594,2)*1.15),2)</f>
        <v>29650.799999999999</v>
      </c>
      <c r="DC594">
        <f>ROUND((ROUND(AT594*AG594,2)*1.15),2)</f>
        <v>0</v>
      </c>
    </row>
    <row r="595" spans="1:107">
      <c r="A595">
        <f>ROW(Source!A546)</f>
        <v>546</v>
      </c>
      <c r="B595">
        <v>35863109</v>
      </c>
      <c r="C595">
        <v>35867536</v>
      </c>
      <c r="D595">
        <v>29173472</v>
      </c>
      <c r="E595">
        <v>1</v>
      </c>
      <c r="F595">
        <v>1</v>
      </c>
      <c r="G595">
        <v>1</v>
      </c>
      <c r="H595">
        <v>2</v>
      </c>
      <c r="I595" t="s">
        <v>624</v>
      </c>
      <c r="J595" t="s">
        <v>625</v>
      </c>
      <c r="K595" t="s">
        <v>626</v>
      </c>
      <c r="L595">
        <v>1368</v>
      </c>
      <c r="N595">
        <v>1011</v>
      </c>
      <c r="O595" t="s">
        <v>567</v>
      </c>
      <c r="P595" t="s">
        <v>567</v>
      </c>
      <c r="Q595">
        <v>1</v>
      </c>
      <c r="W595">
        <v>0</v>
      </c>
      <c r="X595">
        <v>275932499</v>
      </c>
      <c r="Y595">
        <v>2.7</v>
      </c>
      <c r="AA595">
        <v>0</v>
      </c>
      <c r="AB595">
        <v>12.75</v>
      </c>
      <c r="AC595">
        <v>0</v>
      </c>
      <c r="AD595">
        <v>0</v>
      </c>
      <c r="AE595">
        <v>0</v>
      </c>
      <c r="AF595">
        <v>3</v>
      </c>
      <c r="AG595">
        <v>0</v>
      </c>
      <c r="AH595">
        <v>0</v>
      </c>
      <c r="AI595">
        <v>1</v>
      </c>
      <c r="AJ595">
        <v>4.25</v>
      </c>
      <c r="AK595">
        <v>33.049999999999997</v>
      </c>
      <c r="AL595">
        <v>1</v>
      </c>
      <c r="AN595">
        <v>0</v>
      </c>
      <c r="AO595">
        <v>1</v>
      </c>
      <c r="AP595">
        <v>1</v>
      </c>
      <c r="AQ595">
        <v>0</v>
      </c>
      <c r="AR595">
        <v>0</v>
      </c>
      <c r="AS595" t="s">
        <v>3</v>
      </c>
      <c r="AT595">
        <v>2.16</v>
      </c>
      <c r="AU595" t="s">
        <v>133</v>
      </c>
      <c r="AV595">
        <v>0</v>
      </c>
      <c r="AW595">
        <v>2</v>
      </c>
      <c r="AX595">
        <v>35867557</v>
      </c>
      <c r="AY595">
        <v>1</v>
      </c>
      <c r="AZ595">
        <v>0</v>
      </c>
      <c r="BA595">
        <v>573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Y595*Source!I546</f>
        <v>0.74520000000000008</v>
      </c>
      <c r="CY595">
        <f>AB595</f>
        <v>12.75</v>
      </c>
      <c r="CZ595">
        <f>AF595</f>
        <v>3</v>
      </c>
      <c r="DA595">
        <f>AJ595</f>
        <v>4.25</v>
      </c>
      <c r="DB595">
        <f>ROUND((ROUND(AT595*CZ595,2)*1.25),2)</f>
        <v>8.1</v>
      </c>
      <c r="DC595">
        <f>ROUND((ROUND(AT595*AG595,2)*1.25),2)</f>
        <v>0</v>
      </c>
    </row>
    <row r="596" spans="1:107">
      <c r="A596">
        <f>ROW(Source!A546)</f>
        <v>546</v>
      </c>
      <c r="B596">
        <v>35863109</v>
      </c>
      <c r="C596">
        <v>35867536</v>
      </c>
      <c r="D596">
        <v>29174538</v>
      </c>
      <c r="E596">
        <v>1</v>
      </c>
      <c r="F596">
        <v>1</v>
      </c>
      <c r="G596">
        <v>1</v>
      </c>
      <c r="H596">
        <v>2</v>
      </c>
      <c r="I596" t="s">
        <v>676</v>
      </c>
      <c r="J596" t="s">
        <v>677</v>
      </c>
      <c r="K596" t="s">
        <v>678</v>
      </c>
      <c r="L596">
        <v>1368</v>
      </c>
      <c r="N596">
        <v>1011</v>
      </c>
      <c r="O596" t="s">
        <v>567</v>
      </c>
      <c r="P596" t="s">
        <v>567</v>
      </c>
      <c r="Q596">
        <v>1</v>
      </c>
      <c r="W596">
        <v>0</v>
      </c>
      <c r="X596">
        <v>1107538725</v>
      </c>
      <c r="Y596">
        <v>0.58749999999999991</v>
      </c>
      <c r="AA596">
        <v>0</v>
      </c>
      <c r="AB596">
        <v>187.1</v>
      </c>
      <c r="AC596">
        <v>0</v>
      </c>
      <c r="AD596">
        <v>0</v>
      </c>
      <c r="AE596">
        <v>0</v>
      </c>
      <c r="AF596">
        <v>33.590000000000003</v>
      </c>
      <c r="AG596">
        <v>0</v>
      </c>
      <c r="AH596">
        <v>0</v>
      </c>
      <c r="AI596">
        <v>1</v>
      </c>
      <c r="AJ596">
        <v>5.57</v>
      </c>
      <c r="AK596">
        <v>33.049999999999997</v>
      </c>
      <c r="AL596">
        <v>1</v>
      </c>
      <c r="AN596">
        <v>0</v>
      </c>
      <c r="AO596">
        <v>1</v>
      </c>
      <c r="AP596">
        <v>1</v>
      </c>
      <c r="AQ596">
        <v>0</v>
      </c>
      <c r="AR596">
        <v>0</v>
      </c>
      <c r="AS596" t="s">
        <v>3</v>
      </c>
      <c r="AT596">
        <v>0.47</v>
      </c>
      <c r="AU596" t="s">
        <v>133</v>
      </c>
      <c r="AV596">
        <v>0</v>
      </c>
      <c r="AW596">
        <v>2</v>
      </c>
      <c r="AX596">
        <v>35867558</v>
      </c>
      <c r="AY596">
        <v>1</v>
      </c>
      <c r="AZ596">
        <v>0</v>
      </c>
      <c r="BA596">
        <v>574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Y596*Source!I546</f>
        <v>0.16214999999999999</v>
      </c>
      <c r="CY596">
        <f>AB596</f>
        <v>187.1</v>
      </c>
      <c r="CZ596">
        <f>AF596</f>
        <v>33.590000000000003</v>
      </c>
      <c r="DA596">
        <f>AJ596</f>
        <v>5.57</v>
      </c>
      <c r="DB596">
        <f>ROUND((ROUND(AT596*CZ596,2)*1.25),2)</f>
        <v>19.739999999999998</v>
      </c>
      <c r="DC596">
        <f>ROUND((ROUND(AT596*AG596,2)*1.25),2)</f>
        <v>0</v>
      </c>
    </row>
    <row r="597" spans="1:107">
      <c r="A597">
        <f>ROW(Source!A546)</f>
        <v>546</v>
      </c>
      <c r="B597">
        <v>35863109</v>
      </c>
      <c r="C597">
        <v>35867536</v>
      </c>
      <c r="D597">
        <v>29174580</v>
      </c>
      <c r="E597">
        <v>1</v>
      </c>
      <c r="F597">
        <v>1</v>
      </c>
      <c r="G597">
        <v>1</v>
      </c>
      <c r="H597">
        <v>2</v>
      </c>
      <c r="I597" t="s">
        <v>679</v>
      </c>
      <c r="J597" t="s">
        <v>680</v>
      </c>
      <c r="K597" t="s">
        <v>681</v>
      </c>
      <c r="L597">
        <v>1368</v>
      </c>
      <c r="N597">
        <v>1011</v>
      </c>
      <c r="O597" t="s">
        <v>567</v>
      </c>
      <c r="P597" t="s">
        <v>567</v>
      </c>
      <c r="Q597">
        <v>1</v>
      </c>
      <c r="W597">
        <v>0</v>
      </c>
      <c r="X597">
        <v>-169468834</v>
      </c>
      <c r="Y597">
        <v>0.66250000000000009</v>
      </c>
      <c r="AA597">
        <v>0</v>
      </c>
      <c r="AB597">
        <v>31.87</v>
      </c>
      <c r="AC597">
        <v>0</v>
      </c>
      <c r="AD597">
        <v>0</v>
      </c>
      <c r="AE597">
        <v>0</v>
      </c>
      <c r="AF597">
        <v>2.08</v>
      </c>
      <c r="AG597">
        <v>0</v>
      </c>
      <c r="AH597">
        <v>0</v>
      </c>
      <c r="AI597">
        <v>1</v>
      </c>
      <c r="AJ597">
        <v>15.32</v>
      </c>
      <c r="AK597">
        <v>33.049999999999997</v>
      </c>
      <c r="AL597">
        <v>1</v>
      </c>
      <c r="AN597">
        <v>0</v>
      </c>
      <c r="AO597">
        <v>1</v>
      </c>
      <c r="AP597">
        <v>1</v>
      </c>
      <c r="AQ597">
        <v>0</v>
      </c>
      <c r="AR597">
        <v>0</v>
      </c>
      <c r="AS597" t="s">
        <v>3</v>
      </c>
      <c r="AT597">
        <v>0.53</v>
      </c>
      <c r="AU597" t="s">
        <v>133</v>
      </c>
      <c r="AV597">
        <v>0</v>
      </c>
      <c r="AW597">
        <v>2</v>
      </c>
      <c r="AX597">
        <v>35867559</v>
      </c>
      <c r="AY597">
        <v>1</v>
      </c>
      <c r="AZ597">
        <v>0</v>
      </c>
      <c r="BA597">
        <v>575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Y597*Source!I546</f>
        <v>0.18285000000000004</v>
      </c>
      <c r="CY597">
        <f>AB597</f>
        <v>31.87</v>
      </c>
      <c r="CZ597">
        <f>AF597</f>
        <v>2.08</v>
      </c>
      <c r="DA597">
        <f>AJ597</f>
        <v>15.32</v>
      </c>
      <c r="DB597">
        <f>ROUND((ROUND(AT597*CZ597,2)*1.25),2)</f>
        <v>1.38</v>
      </c>
      <c r="DC597">
        <f>ROUND((ROUND(AT597*AG597,2)*1.25),2)</f>
        <v>0</v>
      </c>
    </row>
    <row r="598" spans="1:107">
      <c r="A598">
        <f>ROW(Source!A546)</f>
        <v>546</v>
      </c>
      <c r="B598">
        <v>35863109</v>
      </c>
      <c r="C598">
        <v>35867536</v>
      </c>
      <c r="D598">
        <v>29108656</v>
      </c>
      <c r="E598">
        <v>1</v>
      </c>
      <c r="F598">
        <v>1</v>
      </c>
      <c r="G598">
        <v>1</v>
      </c>
      <c r="H598">
        <v>3</v>
      </c>
      <c r="I598" t="s">
        <v>682</v>
      </c>
      <c r="J598" t="s">
        <v>683</v>
      </c>
      <c r="K598" t="s">
        <v>684</v>
      </c>
      <c r="L598">
        <v>1354</v>
      </c>
      <c r="N598">
        <v>1010</v>
      </c>
      <c r="O598" t="s">
        <v>237</v>
      </c>
      <c r="P598" t="s">
        <v>237</v>
      </c>
      <c r="Q598">
        <v>1</v>
      </c>
      <c r="W598">
        <v>0</v>
      </c>
      <c r="X598">
        <v>1057373551</v>
      </c>
      <c r="Y598">
        <v>7</v>
      </c>
      <c r="AA598">
        <v>103.47</v>
      </c>
      <c r="AB598">
        <v>0</v>
      </c>
      <c r="AC598">
        <v>0</v>
      </c>
      <c r="AD598">
        <v>0</v>
      </c>
      <c r="AE598">
        <v>13.87</v>
      </c>
      <c r="AF598">
        <v>0</v>
      </c>
      <c r="AG598">
        <v>0</v>
      </c>
      <c r="AH598">
        <v>0</v>
      </c>
      <c r="AI598">
        <v>7.46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3</v>
      </c>
      <c r="AT598">
        <v>7</v>
      </c>
      <c r="AU598" t="s">
        <v>3</v>
      </c>
      <c r="AV598">
        <v>0</v>
      </c>
      <c r="AW598">
        <v>2</v>
      </c>
      <c r="AX598">
        <v>35867560</v>
      </c>
      <c r="AY598">
        <v>1</v>
      </c>
      <c r="AZ598">
        <v>0</v>
      </c>
      <c r="BA598">
        <v>576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Y598*Source!I546</f>
        <v>1.9320000000000002</v>
      </c>
      <c r="CY598">
        <f t="shared" ref="CY598:CY612" si="82">AA598</f>
        <v>103.47</v>
      </c>
      <c r="CZ598">
        <f t="shared" ref="CZ598:CZ612" si="83">AE598</f>
        <v>13.87</v>
      </c>
      <c r="DA598">
        <f t="shared" ref="DA598:DA612" si="84">AI598</f>
        <v>7.46</v>
      </c>
      <c r="DB598">
        <f t="shared" ref="DB598:DB612" si="85">ROUND(ROUND(AT598*CZ598,2),2)</f>
        <v>97.09</v>
      </c>
      <c r="DC598">
        <f t="shared" ref="DC598:DC612" si="86">ROUND(ROUND(AT598*AG598,2),2)</f>
        <v>0</v>
      </c>
    </row>
    <row r="599" spans="1:107">
      <c r="A599">
        <f>ROW(Source!A546)</f>
        <v>546</v>
      </c>
      <c r="B599">
        <v>35863109</v>
      </c>
      <c r="C599">
        <v>35867536</v>
      </c>
      <c r="D599">
        <v>29109354</v>
      </c>
      <c r="E599">
        <v>1</v>
      </c>
      <c r="F599">
        <v>1</v>
      </c>
      <c r="G599">
        <v>1</v>
      </c>
      <c r="H599">
        <v>3</v>
      </c>
      <c r="I599" t="s">
        <v>685</v>
      </c>
      <c r="J599" t="s">
        <v>686</v>
      </c>
      <c r="K599" t="s">
        <v>687</v>
      </c>
      <c r="L599">
        <v>1346</v>
      </c>
      <c r="N599">
        <v>1009</v>
      </c>
      <c r="O599" t="s">
        <v>160</v>
      </c>
      <c r="P599" t="s">
        <v>160</v>
      </c>
      <c r="Q599">
        <v>1</v>
      </c>
      <c r="W599">
        <v>0</v>
      </c>
      <c r="X599">
        <v>-882693383</v>
      </c>
      <c r="Y599">
        <v>10</v>
      </c>
      <c r="AA599">
        <v>64.010000000000005</v>
      </c>
      <c r="AB599">
        <v>0</v>
      </c>
      <c r="AC599">
        <v>0</v>
      </c>
      <c r="AD599">
        <v>0</v>
      </c>
      <c r="AE599">
        <v>46.72</v>
      </c>
      <c r="AF599">
        <v>0</v>
      </c>
      <c r="AG599">
        <v>0</v>
      </c>
      <c r="AH599">
        <v>0</v>
      </c>
      <c r="AI599">
        <v>1.37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10</v>
      </c>
      <c r="AU599" t="s">
        <v>3</v>
      </c>
      <c r="AV599">
        <v>0</v>
      </c>
      <c r="AW599">
        <v>2</v>
      </c>
      <c r="AX599">
        <v>35867561</v>
      </c>
      <c r="AY599">
        <v>1</v>
      </c>
      <c r="AZ599">
        <v>0</v>
      </c>
      <c r="BA599">
        <v>577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Y599*Source!I546</f>
        <v>2.7600000000000002</v>
      </c>
      <c r="CY599">
        <f t="shared" si="82"/>
        <v>64.010000000000005</v>
      </c>
      <c r="CZ599">
        <f t="shared" si="83"/>
        <v>46.72</v>
      </c>
      <c r="DA599">
        <f t="shared" si="84"/>
        <v>1.37</v>
      </c>
      <c r="DB599">
        <f t="shared" si="85"/>
        <v>467.2</v>
      </c>
      <c r="DC599">
        <f t="shared" si="86"/>
        <v>0</v>
      </c>
    </row>
    <row r="600" spans="1:107">
      <c r="A600">
        <f>ROW(Source!A546)</f>
        <v>546</v>
      </c>
      <c r="B600">
        <v>35863109</v>
      </c>
      <c r="C600">
        <v>35867536</v>
      </c>
      <c r="D600">
        <v>29109414</v>
      </c>
      <c r="E600">
        <v>1</v>
      </c>
      <c r="F600">
        <v>1</v>
      </c>
      <c r="G600">
        <v>1</v>
      </c>
      <c r="H600">
        <v>3</v>
      </c>
      <c r="I600" t="s">
        <v>688</v>
      </c>
      <c r="J600" t="s">
        <v>689</v>
      </c>
      <c r="K600" t="s">
        <v>690</v>
      </c>
      <c r="L600">
        <v>1346</v>
      </c>
      <c r="N600">
        <v>1009</v>
      </c>
      <c r="O600" t="s">
        <v>160</v>
      </c>
      <c r="P600" t="s">
        <v>160</v>
      </c>
      <c r="Q600">
        <v>1</v>
      </c>
      <c r="W600">
        <v>0</v>
      </c>
      <c r="X600">
        <v>1092262719</v>
      </c>
      <c r="Y600">
        <v>119</v>
      </c>
      <c r="AA600">
        <v>10.1</v>
      </c>
      <c r="AB600">
        <v>0</v>
      </c>
      <c r="AC600">
        <v>0</v>
      </c>
      <c r="AD600">
        <v>0</v>
      </c>
      <c r="AE600">
        <v>1.58</v>
      </c>
      <c r="AF600">
        <v>0</v>
      </c>
      <c r="AG600">
        <v>0</v>
      </c>
      <c r="AH600">
        <v>0</v>
      </c>
      <c r="AI600">
        <v>6.39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3</v>
      </c>
      <c r="AT600">
        <v>119</v>
      </c>
      <c r="AU600" t="s">
        <v>3</v>
      </c>
      <c r="AV600">
        <v>0</v>
      </c>
      <c r="AW600">
        <v>2</v>
      </c>
      <c r="AX600">
        <v>35867562</v>
      </c>
      <c r="AY600">
        <v>1</v>
      </c>
      <c r="AZ600">
        <v>0</v>
      </c>
      <c r="BA600">
        <v>578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Y600*Source!I546</f>
        <v>32.844000000000001</v>
      </c>
      <c r="CY600">
        <f t="shared" si="82"/>
        <v>10.1</v>
      </c>
      <c r="CZ600">
        <f t="shared" si="83"/>
        <v>1.58</v>
      </c>
      <c r="DA600">
        <f t="shared" si="84"/>
        <v>6.39</v>
      </c>
      <c r="DB600">
        <f t="shared" si="85"/>
        <v>188.02</v>
      </c>
      <c r="DC600">
        <f t="shared" si="86"/>
        <v>0</v>
      </c>
    </row>
    <row r="601" spans="1:107">
      <c r="A601">
        <f>ROW(Source!A546)</f>
        <v>546</v>
      </c>
      <c r="B601">
        <v>35863109</v>
      </c>
      <c r="C601">
        <v>35867536</v>
      </c>
      <c r="D601">
        <v>29109781</v>
      </c>
      <c r="E601">
        <v>1</v>
      </c>
      <c r="F601">
        <v>1</v>
      </c>
      <c r="G601">
        <v>1</v>
      </c>
      <c r="H601">
        <v>3</v>
      </c>
      <c r="I601" t="s">
        <v>691</v>
      </c>
      <c r="J601" t="s">
        <v>692</v>
      </c>
      <c r="K601" t="s">
        <v>693</v>
      </c>
      <c r="L601">
        <v>1346</v>
      </c>
      <c r="N601">
        <v>1009</v>
      </c>
      <c r="O601" t="s">
        <v>160</v>
      </c>
      <c r="P601" t="s">
        <v>160</v>
      </c>
      <c r="Q601">
        <v>1</v>
      </c>
      <c r="W601">
        <v>0</v>
      </c>
      <c r="X601">
        <v>-306339415</v>
      </c>
      <c r="Y601">
        <v>9</v>
      </c>
      <c r="AA601">
        <v>60.38</v>
      </c>
      <c r="AB601">
        <v>0</v>
      </c>
      <c r="AC601">
        <v>0</v>
      </c>
      <c r="AD601">
        <v>0</v>
      </c>
      <c r="AE601">
        <v>11.12</v>
      </c>
      <c r="AF601">
        <v>0</v>
      </c>
      <c r="AG601">
        <v>0</v>
      </c>
      <c r="AH601">
        <v>0</v>
      </c>
      <c r="AI601">
        <v>5.43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3</v>
      </c>
      <c r="AT601">
        <v>9</v>
      </c>
      <c r="AU601" t="s">
        <v>3</v>
      </c>
      <c r="AV601">
        <v>0</v>
      </c>
      <c r="AW601">
        <v>2</v>
      </c>
      <c r="AX601">
        <v>35867563</v>
      </c>
      <c r="AY601">
        <v>1</v>
      </c>
      <c r="AZ601">
        <v>0</v>
      </c>
      <c r="BA601">
        <v>579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Y601*Source!I546</f>
        <v>2.484</v>
      </c>
      <c r="CY601">
        <f t="shared" si="82"/>
        <v>60.38</v>
      </c>
      <c r="CZ601">
        <f t="shared" si="83"/>
        <v>11.12</v>
      </c>
      <c r="DA601">
        <f t="shared" si="84"/>
        <v>5.43</v>
      </c>
      <c r="DB601">
        <f t="shared" si="85"/>
        <v>100.08</v>
      </c>
      <c r="DC601">
        <f t="shared" si="86"/>
        <v>0</v>
      </c>
    </row>
    <row r="602" spans="1:107">
      <c r="A602">
        <f>ROW(Source!A546)</f>
        <v>546</v>
      </c>
      <c r="B602">
        <v>35863109</v>
      </c>
      <c r="C602">
        <v>35867536</v>
      </c>
      <c r="D602">
        <v>29109782</v>
      </c>
      <c r="E602">
        <v>1</v>
      </c>
      <c r="F602">
        <v>1</v>
      </c>
      <c r="G602">
        <v>1</v>
      </c>
      <c r="H602">
        <v>3</v>
      </c>
      <c r="I602" t="s">
        <v>694</v>
      </c>
      <c r="J602" t="s">
        <v>695</v>
      </c>
      <c r="K602" t="s">
        <v>696</v>
      </c>
      <c r="L602">
        <v>1346</v>
      </c>
      <c r="N602">
        <v>1009</v>
      </c>
      <c r="O602" t="s">
        <v>160</v>
      </c>
      <c r="P602" t="s">
        <v>160</v>
      </c>
      <c r="Q602">
        <v>1</v>
      </c>
      <c r="W602">
        <v>0</v>
      </c>
      <c r="X602">
        <v>-71279152</v>
      </c>
      <c r="Y602">
        <v>85</v>
      </c>
      <c r="AA602">
        <v>16.309999999999999</v>
      </c>
      <c r="AB602">
        <v>0</v>
      </c>
      <c r="AC602">
        <v>0</v>
      </c>
      <c r="AD602">
        <v>0</v>
      </c>
      <c r="AE602">
        <v>4.3600000000000003</v>
      </c>
      <c r="AF602">
        <v>0</v>
      </c>
      <c r="AG602">
        <v>0</v>
      </c>
      <c r="AH602">
        <v>0</v>
      </c>
      <c r="AI602">
        <v>3.74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85</v>
      </c>
      <c r="AU602" t="s">
        <v>3</v>
      </c>
      <c r="AV602">
        <v>0</v>
      </c>
      <c r="AW602">
        <v>2</v>
      </c>
      <c r="AX602">
        <v>35867564</v>
      </c>
      <c r="AY602">
        <v>1</v>
      </c>
      <c r="AZ602">
        <v>0</v>
      </c>
      <c r="BA602">
        <v>580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Y602*Source!I546</f>
        <v>23.46</v>
      </c>
      <c r="CY602">
        <f t="shared" si="82"/>
        <v>16.309999999999999</v>
      </c>
      <c r="CZ602">
        <f t="shared" si="83"/>
        <v>4.3600000000000003</v>
      </c>
      <c r="DA602">
        <f t="shared" si="84"/>
        <v>3.74</v>
      </c>
      <c r="DB602">
        <f t="shared" si="85"/>
        <v>370.6</v>
      </c>
      <c r="DC602">
        <f t="shared" si="86"/>
        <v>0</v>
      </c>
    </row>
    <row r="603" spans="1:107">
      <c r="A603">
        <f>ROW(Source!A546)</f>
        <v>546</v>
      </c>
      <c r="B603">
        <v>35863109</v>
      </c>
      <c r="C603">
        <v>35867536</v>
      </c>
      <c r="D603">
        <v>29110699</v>
      </c>
      <c r="E603">
        <v>1</v>
      </c>
      <c r="F603">
        <v>1</v>
      </c>
      <c r="G603">
        <v>1</v>
      </c>
      <c r="H603">
        <v>3</v>
      </c>
      <c r="I603" t="s">
        <v>697</v>
      </c>
      <c r="J603" t="s">
        <v>698</v>
      </c>
      <c r="K603" t="s">
        <v>699</v>
      </c>
      <c r="L603">
        <v>1301</v>
      </c>
      <c r="N603">
        <v>1003</v>
      </c>
      <c r="O603" t="s">
        <v>142</v>
      </c>
      <c r="P603" t="s">
        <v>142</v>
      </c>
      <c r="Q603">
        <v>1</v>
      </c>
      <c r="W603">
        <v>0</v>
      </c>
      <c r="X603">
        <v>1063889258</v>
      </c>
      <c r="Y603">
        <v>120</v>
      </c>
      <c r="AA603">
        <v>1.24</v>
      </c>
      <c r="AB603">
        <v>0</v>
      </c>
      <c r="AC603">
        <v>0</v>
      </c>
      <c r="AD603">
        <v>0</v>
      </c>
      <c r="AE603">
        <v>0.17</v>
      </c>
      <c r="AF603">
        <v>0</v>
      </c>
      <c r="AG603">
        <v>0</v>
      </c>
      <c r="AH603">
        <v>0</v>
      </c>
      <c r="AI603">
        <v>7.29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3</v>
      </c>
      <c r="AT603">
        <v>120</v>
      </c>
      <c r="AU603" t="s">
        <v>3</v>
      </c>
      <c r="AV603">
        <v>0</v>
      </c>
      <c r="AW603">
        <v>2</v>
      </c>
      <c r="AX603">
        <v>35867565</v>
      </c>
      <c r="AY603">
        <v>1</v>
      </c>
      <c r="AZ603">
        <v>0</v>
      </c>
      <c r="BA603">
        <v>581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Y603*Source!I546</f>
        <v>33.120000000000005</v>
      </c>
      <c r="CY603">
        <f t="shared" si="82"/>
        <v>1.24</v>
      </c>
      <c r="CZ603">
        <f t="shared" si="83"/>
        <v>0.17</v>
      </c>
      <c r="DA603">
        <f t="shared" si="84"/>
        <v>7.29</v>
      </c>
      <c r="DB603">
        <f t="shared" si="85"/>
        <v>20.399999999999999</v>
      </c>
      <c r="DC603">
        <f t="shared" si="86"/>
        <v>0</v>
      </c>
    </row>
    <row r="604" spans="1:107">
      <c r="A604">
        <f>ROW(Source!A546)</f>
        <v>546</v>
      </c>
      <c r="B604">
        <v>35863109</v>
      </c>
      <c r="C604">
        <v>35867536</v>
      </c>
      <c r="D604">
        <v>29110797</v>
      </c>
      <c r="E604">
        <v>1</v>
      </c>
      <c r="F604">
        <v>1</v>
      </c>
      <c r="G604">
        <v>1</v>
      </c>
      <c r="H604">
        <v>3</v>
      </c>
      <c r="I604" t="s">
        <v>700</v>
      </c>
      <c r="J604" t="s">
        <v>701</v>
      </c>
      <c r="K604" t="s">
        <v>702</v>
      </c>
      <c r="L604">
        <v>1301</v>
      </c>
      <c r="N604">
        <v>1003</v>
      </c>
      <c r="O604" t="s">
        <v>142</v>
      </c>
      <c r="P604" t="s">
        <v>142</v>
      </c>
      <c r="Q604">
        <v>1</v>
      </c>
      <c r="W604">
        <v>0</v>
      </c>
      <c r="X604">
        <v>1919953005</v>
      </c>
      <c r="Y604">
        <v>82</v>
      </c>
      <c r="AA604">
        <v>15.5</v>
      </c>
      <c r="AB604">
        <v>0</v>
      </c>
      <c r="AC604">
        <v>0</v>
      </c>
      <c r="AD604">
        <v>0</v>
      </c>
      <c r="AE604">
        <v>1.74</v>
      </c>
      <c r="AF604">
        <v>0</v>
      </c>
      <c r="AG604">
        <v>0</v>
      </c>
      <c r="AH604">
        <v>0</v>
      </c>
      <c r="AI604">
        <v>8.91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3</v>
      </c>
      <c r="AT604">
        <v>82</v>
      </c>
      <c r="AU604" t="s">
        <v>3</v>
      </c>
      <c r="AV604">
        <v>0</v>
      </c>
      <c r="AW604">
        <v>2</v>
      </c>
      <c r="AX604">
        <v>35867566</v>
      </c>
      <c r="AY604">
        <v>1</v>
      </c>
      <c r="AZ604">
        <v>0</v>
      </c>
      <c r="BA604">
        <v>582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Y604*Source!I546</f>
        <v>22.632000000000001</v>
      </c>
      <c r="CY604">
        <f t="shared" si="82"/>
        <v>15.5</v>
      </c>
      <c r="CZ604">
        <f t="shared" si="83"/>
        <v>1.74</v>
      </c>
      <c r="DA604">
        <f t="shared" si="84"/>
        <v>8.91</v>
      </c>
      <c r="DB604">
        <f t="shared" si="85"/>
        <v>142.68</v>
      </c>
      <c r="DC604">
        <f t="shared" si="86"/>
        <v>0</v>
      </c>
    </row>
    <row r="605" spans="1:107">
      <c r="A605">
        <f>ROW(Source!A546)</f>
        <v>546</v>
      </c>
      <c r="B605">
        <v>35863109</v>
      </c>
      <c r="C605">
        <v>35867536</v>
      </c>
      <c r="D605">
        <v>29110815</v>
      </c>
      <c r="E605">
        <v>1</v>
      </c>
      <c r="F605">
        <v>1</v>
      </c>
      <c r="G605">
        <v>1</v>
      </c>
      <c r="H605">
        <v>3</v>
      </c>
      <c r="I605" t="s">
        <v>703</v>
      </c>
      <c r="J605" t="s">
        <v>704</v>
      </c>
      <c r="K605" t="s">
        <v>705</v>
      </c>
      <c r="L605">
        <v>1301</v>
      </c>
      <c r="N605">
        <v>1003</v>
      </c>
      <c r="O605" t="s">
        <v>142</v>
      </c>
      <c r="P605" t="s">
        <v>142</v>
      </c>
      <c r="Q605">
        <v>1</v>
      </c>
      <c r="W605">
        <v>0</v>
      </c>
      <c r="X605">
        <v>-1169660804</v>
      </c>
      <c r="Y605">
        <v>116</v>
      </c>
      <c r="AA605">
        <v>6.29</v>
      </c>
      <c r="AB605">
        <v>0</v>
      </c>
      <c r="AC605">
        <v>0</v>
      </c>
      <c r="AD605">
        <v>0</v>
      </c>
      <c r="AE605">
        <v>0.85</v>
      </c>
      <c r="AF605">
        <v>0</v>
      </c>
      <c r="AG605">
        <v>0</v>
      </c>
      <c r="AH605">
        <v>0</v>
      </c>
      <c r="AI605">
        <v>7.4</v>
      </c>
      <c r="AJ605">
        <v>1</v>
      </c>
      <c r="AK605">
        <v>1</v>
      </c>
      <c r="AL605">
        <v>1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3</v>
      </c>
      <c r="AT605">
        <v>116</v>
      </c>
      <c r="AU605" t="s">
        <v>3</v>
      </c>
      <c r="AV605">
        <v>0</v>
      </c>
      <c r="AW605">
        <v>2</v>
      </c>
      <c r="AX605">
        <v>35867567</v>
      </c>
      <c r="AY605">
        <v>1</v>
      </c>
      <c r="AZ605">
        <v>0</v>
      </c>
      <c r="BA605">
        <v>583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Y605*Source!I546</f>
        <v>32.016000000000005</v>
      </c>
      <c r="CY605">
        <f t="shared" si="82"/>
        <v>6.29</v>
      </c>
      <c r="CZ605">
        <f t="shared" si="83"/>
        <v>0.85</v>
      </c>
      <c r="DA605">
        <f t="shared" si="84"/>
        <v>7.4</v>
      </c>
      <c r="DB605">
        <f t="shared" si="85"/>
        <v>98.6</v>
      </c>
      <c r="DC605">
        <f t="shared" si="86"/>
        <v>0</v>
      </c>
    </row>
    <row r="606" spans="1:107">
      <c r="A606">
        <f>ROW(Source!A546)</f>
        <v>546</v>
      </c>
      <c r="B606">
        <v>35863109</v>
      </c>
      <c r="C606">
        <v>35867536</v>
      </c>
      <c r="D606">
        <v>29111455</v>
      </c>
      <c r="E606">
        <v>1</v>
      </c>
      <c r="F606">
        <v>1</v>
      </c>
      <c r="G606">
        <v>1</v>
      </c>
      <c r="H606">
        <v>3</v>
      </c>
      <c r="I606" t="s">
        <v>706</v>
      </c>
      <c r="J606" t="s">
        <v>707</v>
      </c>
      <c r="K606" t="s">
        <v>708</v>
      </c>
      <c r="L606">
        <v>1327</v>
      </c>
      <c r="N606">
        <v>1005</v>
      </c>
      <c r="O606" t="s">
        <v>155</v>
      </c>
      <c r="P606" t="s">
        <v>155</v>
      </c>
      <c r="Q606">
        <v>1</v>
      </c>
      <c r="W606">
        <v>0</v>
      </c>
      <c r="X606">
        <v>-1126346608</v>
      </c>
      <c r="Y606">
        <v>212</v>
      </c>
      <c r="AA606">
        <v>73.790000000000006</v>
      </c>
      <c r="AB606">
        <v>0</v>
      </c>
      <c r="AC606">
        <v>0</v>
      </c>
      <c r="AD606">
        <v>0</v>
      </c>
      <c r="AE606">
        <v>15.06</v>
      </c>
      <c r="AF606">
        <v>0</v>
      </c>
      <c r="AG606">
        <v>0</v>
      </c>
      <c r="AH606">
        <v>0</v>
      </c>
      <c r="AI606">
        <v>4.9000000000000004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3</v>
      </c>
      <c r="AT606">
        <v>212</v>
      </c>
      <c r="AU606" t="s">
        <v>3</v>
      </c>
      <c r="AV606">
        <v>0</v>
      </c>
      <c r="AW606">
        <v>2</v>
      </c>
      <c r="AX606">
        <v>35867568</v>
      </c>
      <c r="AY606">
        <v>1</v>
      </c>
      <c r="AZ606">
        <v>0</v>
      </c>
      <c r="BA606">
        <v>584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Y606*Source!I546</f>
        <v>58.512000000000008</v>
      </c>
      <c r="CY606">
        <f t="shared" si="82"/>
        <v>73.790000000000006</v>
      </c>
      <c r="CZ606">
        <f t="shared" si="83"/>
        <v>15.06</v>
      </c>
      <c r="DA606">
        <f t="shared" si="84"/>
        <v>4.9000000000000004</v>
      </c>
      <c r="DB606">
        <f t="shared" si="85"/>
        <v>3192.72</v>
      </c>
      <c r="DC606">
        <f t="shared" si="86"/>
        <v>0</v>
      </c>
    </row>
    <row r="607" spans="1:107">
      <c r="A607">
        <f>ROW(Source!A546)</f>
        <v>546</v>
      </c>
      <c r="B607">
        <v>35863109</v>
      </c>
      <c r="C607">
        <v>35867536</v>
      </c>
      <c r="D607">
        <v>29114733</v>
      </c>
      <c r="E607">
        <v>1</v>
      </c>
      <c r="F607">
        <v>1</v>
      </c>
      <c r="G607">
        <v>1</v>
      </c>
      <c r="H607">
        <v>3</v>
      </c>
      <c r="I607" t="s">
        <v>709</v>
      </c>
      <c r="J607" t="s">
        <v>710</v>
      </c>
      <c r="K607" t="s">
        <v>711</v>
      </c>
      <c r="L607">
        <v>1354</v>
      </c>
      <c r="N607">
        <v>1010</v>
      </c>
      <c r="O607" t="s">
        <v>237</v>
      </c>
      <c r="P607" t="s">
        <v>237</v>
      </c>
      <c r="Q607">
        <v>1</v>
      </c>
      <c r="W607">
        <v>0</v>
      </c>
      <c r="X607">
        <v>-1352915271</v>
      </c>
      <c r="Y607">
        <v>735</v>
      </c>
      <c r="AA607">
        <v>0.3</v>
      </c>
      <c r="AB607">
        <v>0</v>
      </c>
      <c r="AC607">
        <v>0</v>
      </c>
      <c r="AD607">
        <v>0</v>
      </c>
      <c r="AE607">
        <v>0.02</v>
      </c>
      <c r="AF607">
        <v>0</v>
      </c>
      <c r="AG607">
        <v>0</v>
      </c>
      <c r="AH607">
        <v>0</v>
      </c>
      <c r="AI607">
        <v>14.91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0</v>
      </c>
      <c r="AQ607">
        <v>0</v>
      </c>
      <c r="AR607">
        <v>0</v>
      </c>
      <c r="AS607" t="s">
        <v>3</v>
      </c>
      <c r="AT607">
        <v>735</v>
      </c>
      <c r="AU607" t="s">
        <v>3</v>
      </c>
      <c r="AV607">
        <v>0</v>
      </c>
      <c r="AW607">
        <v>2</v>
      </c>
      <c r="AX607">
        <v>35867569</v>
      </c>
      <c r="AY607">
        <v>1</v>
      </c>
      <c r="AZ607">
        <v>0</v>
      </c>
      <c r="BA607">
        <v>585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Y607*Source!I546</f>
        <v>202.86</v>
      </c>
      <c r="CY607">
        <f t="shared" si="82"/>
        <v>0.3</v>
      </c>
      <c r="CZ607">
        <f t="shared" si="83"/>
        <v>0.02</v>
      </c>
      <c r="DA607">
        <f t="shared" si="84"/>
        <v>14.91</v>
      </c>
      <c r="DB607">
        <f t="shared" si="85"/>
        <v>14.7</v>
      </c>
      <c r="DC607">
        <f t="shared" si="86"/>
        <v>0</v>
      </c>
    </row>
    <row r="608" spans="1:107">
      <c r="A608">
        <f>ROW(Source!A546)</f>
        <v>546</v>
      </c>
      <c r="B608">
        <v>35863109</v>
      </c>
      <c r="C608">
        <v>35867536</v>
      </c>
      <c r="D608">
        <v>29114734</v>
      </c>
      <c r="E608">
        <v>1</v>
      </c>
      <c r="F608">
        <v>1</v>
      </c>
      <c r="G608">
        <v>1</v>
      </c>
      <c r="H608">
        <v>3</v>
      </c>
      <c r="I608" t="s">
        <v>712</v>
      </c>
      <c r="J608" t="s">
        <v>713</v>
      </c>
      <c r="K608" t="s">
        <v>714</v>
      </c>
      <c r="L608">
        <v>1354</v>
      </c>
      <c r="N608">
        <v>1010</v>
      </c>
      <c r="O608" t="s">
        <v>237</v>
      </c>
      <c r="P608" t="s">
        <v>237</v>
      </c>
      <c r="Q608">
        <v>1</v>
      </c>
      <c r="W608">
        <v>0</v>
      </c>
      <c r="X608">
        <v>1370092194</v>
      </c>
      <c r="Y608">
        <v>1855</v>
      </c>
      <c r="AA608">
        <v>0.38</v>
      </c>
      <c r="AB608">
        <v>0</v>
      </c>
      <c r="AC608">
        <v>0</v>
      </c>
      <c r="AD608">
        <v>0</v>
      </c>
      <c r="AE608">
        <v>0.03</v>
      </c>
      <c r="AF608">
        <v>0</v>
      </c>
      <c r="AG608">
        <v>0</v>
      </c>
      <c r="AH608">
        <v>0</v>
      </c>
      <c r="AI608">
        <v>12.55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3</v>
      </c>
      <c r="AT608">
        <v>1855</v>
      </c>
      <c r="AU608" t="s">
        <v>3</v>
      </c>
      <c r="AV608">
        <v>0</v>
      </c>
      <c r="AW608">
        <v>2</v>
      </c>
      <c r="AX608">
        <v>35867570</v>
      </c>
      <c r="AY608">
        <v>1</v>
      </c>
      <c r="AZ608">
        <v>0</v>
      </c>
      <c r="BA608">
        <v>586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Y608*Source!I546</f>
        <v>511.98</v>
      </c>
      <c r="CY608">
        <f t="shared" si="82"/>
        <v>0.38</v>
      </c>
      <c r="CZ608">
        <f t="shared" si="83"/>
        <v>0.03</v>
      </c>
      <c r="DA608">
        <f t="shared" si="84"/>
        <v>12.55</v>
      </c>
      <c r="DB608">
        <f t="shared" si="85"/>
        <v>55.65</v>
      </c>
      <c r="DC608">
        <f t="shared" si="86"/>
        <v>0</v>
      </c>
    </row>
    <row r="609" spans="1:107">
      <c r="A609">
        <f>ROW(Source!A546)</f>
        <v>546</v>
      </c>
      <c r="B609">
        <v>35863109</v>
      </c>
      <c r="C609">
        <v>35867536</v>
      </c>
      <c r="D609">
        <v>29114482</v>
      </c>
      <c r="E609">
        <v>1</v>
      </c>
      <c r="F609">
        <v>1</v>
      </c>
      <c r="G609">
        <v>1</v>
      </c>
      <c r="H609">
        <v>3</v>
      </c>
      <c r="I609" t="s">
        <v>715</v>
      </c>
      <c r="J609" t="s">
        <v>716</v>
      </c>
      <c r="K609" t="s">
        <v>717</v>
      </c>
      <c r="L609">
        <v>1354</v>
      </c>
      <c r="N609">
        <v>1010</v>
      </c>
      <c r="O609" t="s">
        <v>237</v>
      </c>
      <c r="P609" t="s">
        <v>237</v>
      </c>
      <c r="Q609">
        <v>1</v>
      </c>
      <c r="W609">
        <v>0</v>
      </c>
      <c r="X609">
        <v>-520920930</v>
      </c>
      <c r="Y609">
        <v>153</v>
      </c>
      <c r="AA609">
        <v>0.33</v>
      </c>
      <c r="AB609">
        <v>0</v>
      </c>
      <c r="AC609">
        <v>0</v>
      </c>
      <c r="AD609">
        <v>0</v>
      </c>
      <c r="AE609">
        <v>7.0000000000000007E-2</v>
      </c>
      <c r="AF609">
        <v>0</v>
      </c>
      <c r="AG609">
        <v>0</v>
      </c>
      <c r="AH609">
        <v>0</v>
      </c>
      <c r="AI609">
        <v>4.74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3</v>
      </c>
      <c r="AT609">
        <v>153</v>
      </c>
      <c r="AU609" t="s">
        <v>3</v>
      </c>
      <c r="AV609">
        <v>0</v>
      </c>
      <c r="AW609">
        <v>2</v>
      </c>
      <c r="AX609">
        <v>35867571</v>
      </c>
      <c r="AY609">
        <v>1</v>
      </c>
      <c r="AZ609">
        <v>0</v>
      </c>
      <c r="BA609">
        <v>587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Y609*Source!I546</f>
        <v>42.228000000000002</v>
      </c>
      <c r="CY609">
        <f t="shared" si="82"/>
        <v>0.33</v>
      </c>
      <c r="CZ609">
        <f t="shared" si="83"/>
        <v>7.0000000000000007E-2</v>
      </c>
      <c r="DA609">
        <f t="shared" si="84"/>
        <v>4.74</v>
      </c>
      <c r="DB609">
        <f t="shared" si="85"/>
        <v>10.71</v>
      </c>
      <c r="DC609">
        <f t="shared" si="86"/>
        <v>0</v>
      </c>
    </row>
    <row r="610" spans="1:107">
      <c r="A610">
        <f>ROW(Source!A546)</f>
        <v>546</v>
      </c>
      <c r="B610">
        <v>35863109</v>
      </c>
      <c r="C610">
        <v>35867536</v>
      </c>
      <c r="D610">
        <v>29129584</v>
      </c>
      <c r="E610">
        <v>1</v>
      </c>
      <c r="F610">
        <v>1</v>
      </c>
      <c r="G610">
        <v>1</v>
      </c>
      <c r="H610">
        <v>3</v>
      </c>
      <c r="I610" t="s">
        <v>718</v>
      </c>
      <c r="J610" t="s">
        <v>719</v>
      </c>
      <c r="K610" t="s">
        <v>720</v>
      </c>
      <c r="L610">
        <v>1301</v>
      </c>
      <c r="N610">
        <v>1003</v>
      </c>
      <c r="O610" t="s">
        <v>142</v>
      </c>
      <c r="P610" t="s">
        <v>142</v>
      </c>
      <c r="Q610">
        <v>1</v>
      </c>
      <c r="W610">
        <v>0</v>
      </c>
      <c r="X610">
        <v>-1665253311</v>
      </c>
      <c r="Y610">
        <v>88</v>
      </c>
      <c r="AA610">
        <v>53.07</v>
      </c>
      <c r="AB610">
        <v>0</v>
      </c>
      <c r="AC610">
        <v>0</v>
      </c>
      <c r="AD610">
        <v>0</v>
      </c>
      <c r="AE610">
        <v>7.22</v>
      </c>
      <c r="AF610">
        <v>0</v>
      </c>
      <c r="AG610">
        <v>0</v>
      </c>
      <c r="AH610">
        <v>0</v>
      </c>
      <c r="AI610">
        <v>7.35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88</v>
      </c>
      <c r="AU610" t="s">
        <v>3</v>
      </c>
      <c r="AV610">
        <v>0</v>
      </c>
      <c r="AW610">
        <v>2</v>
      </c>
      <c r="AX610">
        <v>35867572</v>
      </c>
      <c r="AY610">
        <v>1</v>
      </c>
      <c r="AZ610">
        <v>0</v>
      </c>
      <c r="BA610">
        <v>588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Y610*Source!I546</f>
        <v>24.288000000000004</v>
      </c>
      <c r="CY610">
        <f t="shared" si="82"/>
        <v>53.07</v>
      </c>
      <c r="CZ610">
        <f t="shared" si="83"/>
        <v>7.22</v>
      </c>
      <c r="DA610">
        <f t="shared" si="84"/>
        <v>7.35</v>
      </c>
      <c r="DB610">
        <f t="shared" si="85"/>
        <v>635.36</v>
      </c>
      <c r="DC610">
        <f t="shared" si="86"/>
        <v>0</v>
      </c>
    </row>
    <row r="611" spans="1:107">
      <c r="A611">
        <f>ROW(Source!A546)</f>
        <v>546</v>
      </c>
      <c r="B611">
        <v>35863109</v>
      </c>
      <c r="C611">
        <v>35867536</v>
      </c>
      <c r="D611">
        <v>29129619</v>
      </c>
      <c r="E611">
        <v>1</v>
      </c>
      <c r="F611">
        <v>1</v>
      </c>
      <c r="G611">
        <v>1</v>
      </c>
      <c r="H611">
        <v>3</v>
      </c>
      <c r="I611" t="s">
        <v>721</v>
      </c>
      <c r="J611" t="s">
        <v>722</v>
      </c>
      <c r="K611" t="s">
        <v>723</v>
      </c>
      <c r="L611">
        <v>1301</v>
      </c>
      <c r="N611">
        <v>1003</v>
      </c>
      <c r="O611" t="s">
        <v>142</v>
      </c>
      <c r="P611" t="s">
        <v>142</v>
      </c>
      <c r="Q611">
        <v>1</v>
      </c>
      <c r="W611">
        <v>0</v>
      </c>
      <c r="X611">
        <v>1030922947</v>
      </c>
      <c r="Y611">
        <v>225</v>
      </c>
      <c r="AA611">
        <v>61.61</v>
      </c>
      <c r="AB611">
        <v>0</v>
      </c>
      <c r="AC611">
        <v>0</v>
      </c>
      <c r="AD611">
        <v>0</v>
      </c>
      <c r="AE611">
        <v>8.44</v>
      </c>
      <c r="AF611">
        <v>0</v>
      </c>
      <c r="AG611">
        <v>0</v>
      </c>
      <c r="AH611">
        <v>0</v>
      </c>
      <c r="AI611">
        <v>7.3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 t="s">
        <v>3</v>
      </c>
      <c r="AT611">
        <v>225</v>
      </c>
      <c r="AU611" t="s">
        <v>3</v>
      </c>
      <c r="AV611">
        <v>0</v>
      </c>
      <c r="AW611">
        <v>2</v>
      </c>
      <c r="AX611">
        <v>35867573</v>
      </c>
      <c r="AY611">
        <v>1</v>
      </c>
      <c r="AZ611">
        <v>0</v>
      </c>
      <c r="BA611">
        <v>589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Y611*Source!I546</f>
        <v>62.100000000000009</v>
      </c>
      <c r="CY611">
        <f t="shared" si="82"/>
        <v>61.61</v>
      </c>
      <c r="CZ611">
        <f t="shared" si="83"/>
        <v>8.44</v>
      </c>
      <c r="DA611">
        <f t="shared" si="84"/>
        <v>7.3</v>
      </c>
      <c r="DB611">
        <f t="shared" si="85"/>
        <v>1899</v>
      </c>
      <c r="DC611">
        <f t="shared" si="86"/>
        <v>0</v>
      </c>
    </row>
    <row r="612" spans="1:107">
      <c r="A612">
        <f>ROW(Source!A546)</f>
        <v>546</v>
      </c>
      <c r="B612">
        <v>35863109</v>
      </c>
      <c r="C612">
        <v>35867536</v>
      </c>
      <c r="D612">
        <v>29129634</v>
      </c>
      <c r="E612">
        <v>1</v>
      </c>
      <c r="F612">
        <v>1</v>
      </c>
      <c r="G612">
        <v>1</v>
      </c>
      <c r="H612">
        <v>3</v>
      </c>
      <c r="I612" t="s">
        <v>724</v>
      </c>
      <c r="J612" t="s">
        <v>725</v>
      </c>
      <c r="K612" t="s">
        <v>726</v>
      </c>
      <c r="L612">
        <v>1301</v>
      </c>
      <c r="N612">
        <v>1003</v>
      </c>
      <c r="O612" t="s">
        <v>142</v>
      </c>
      <c r="P612" t="s">
        <v>142</v>
      </c>
      <c r="Q612">
        <v>1</v>
      </c>
      <c r="W612">
        <v>0</v>
      </c>
      <c r="X612">
        <v>-234707112</v>
      </c>
      <c r="Y612">
        <v>46</v>
      </c>
      <c r="AA612">
        <v>37.020000000000003</v>
      </c>
      <c r="AB612">
        <v>0</v>
      </c>
      <c r="AC612">
        <v>0</v>
      </c>
      <c r="AD612">
        <v>0</v>
      </c>
      <c r="AE612">
        <v>3.32</v>
      </c>
      <c r="AF612">
        <v>0</v>
      </c>
      <c r="AG612">
        <v>0</v>
      </c>
      <c r="AH612">
        <v>0</v>
      </c>
      <c r="AI612">
        <v>11.15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3</v>
      </c>
      <c r="AT612">
        <v>46</v>
      </c>
      <c r="AU612" t="s">
        <v>3</v>
      </c>
      <c r="AV612">
        <v>0</v>
      </c>
      <c r="AW612">
        <v>2</v>
      </c>
      <c r="AX612">
        <v>35867574</v>
      </c>
      <c r="AY612">
        <v>1</v>
      </c>
      <c r="AZ612">
        <v>0</v>
      </c>
      <c r="BA612">
        <v>590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Y612*Source!I546</f>
        <v>12.696000000000002</v>
      </c>
      <c r="CY612">
        <f t="shared" si="82"/>
        <v>37.020000000000003</v>
      </c>
      <c r="CZ612">
        <f t="shared" si="83"/>
        <v>3.32</v>
      </c>
      <c r="DA612">
        <f t="shared" si="84"/>
        <v>11.15</v>
      </c>
      <c r="DB612">
        <f t="shared" si="85"/>
        <v>152.72</v>
      </c>
      <c r="DC612">
        <f t="shared" si="86"/>
        <v>0</v>
      </c>
    </row>
    <row r="613" spans="1:107">
      <c r="A613">
        <f>ROW(Source!A547)</f>
        <v>547</v>
      </c>
      <c r="B613">
        <v>35863109</v>
      </c>
      <c r="C613">
        <v>35867612</v>
      </c>
      <c r="D613">
        <v>18410244</v>
      </c>
      <c r="E613">
        <v>1</v>
      </c>
      <c r="F613">
        <v>1</v>
      </c>
      <c r="G613">
        <v>1</v>
      </c>
      <c r="H613">
        <v>1</v>
      </c>
      <c r="I613" t="s">
        <v>727</v>
      </c>
      <c r="J613" t="s">
        <v>3</v>
      </c>
      <c r="K613" t="s">
        <v>728</v>
      </c>
      <c r="L613">
        <v>1369</v>
      </c>
      <c r="N613">
        <v>1013</v>
      </c>
      <c r="O613" t="s">
        <v>561</v>
      </c>
      <c r="P613" t="s">
        <v>561</v>
      </c>
      <c r="Q613">
        <v>1</v>
      </c>
      <c r="W613">
        <v>0</v>
      </c>
      <c r="X613">
        <v>-1803619151</v>
      </c>
      <c r="Y613">
        <v>64.330999999999989</v>
      </c>
      <c r="AA613">
        <v>0</v>
      </c>
      <c r="AB613">
        <v>0</v>
      </c>
      <c r="AC613">
        <v>0</v>
      </c>
      <c r="AD613">
        <v>296.73</v>
      </c>
      <c r="AE613">
        <v>0</v>
      </c>
      <c r="AF613">
        <v>0</v>
      </c>
      <c r="AG613">
        <v>0</v>
      </c>
      <c r="AH613">
        <v>296.73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55.94</v>
      </c>
      <c r="AU613" t="s">
        <v>134</v>
      </c>
      <c r="AV613">
        <v>1</v>
      </c>
      <c r="AW613">
        <v>2</v>
      </c>
      <c r="AX613">
        <v>35867620</v>
      </c>
      <c r="AY613">
        <v>2</v>
      </c>
      <c r="AZ613">
        <v>131072</v>
      </c>
      <c r="BA613">
        <v>591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Y613*Source!I547</f>
        <v>17.755355999999999</v>
      </c>
      <c r="CY613">
        <f>AD613</f>
        <v>296.73</v>
      </c>
      <c r="CZ613">
        <f>AH613</f>
        <v>296.73</v>
      </c>
      <c r="DA613">
        <f>AL613</f>
        <v>1</v>
      </c>
      <c r="DB613">
        <f>ROUND((ROUND(AT613*CZ613,2)*1.15),2)</f>
        <v>19088.939999999999</v>
      </c>
      <c r="DC613">
        <f>ROUND((ROUND(AT613*AG613,2)*1.15),2)</f>
        <v>0</v>
      </c>
    </row>
    <row r="614" spans="1:107">
      <c r="A614">
        <f>ROW(Source!A547)</f>
        <v>547</v>
      </c>
      <c r="B614">
        <v>35863109</v>
      </c>
      <c r="C614">
        <v>35867612</v>
      </c>
      <c r="D614">
        <v>121548</v>
      </c>
      <c r="E614">
        <v>1</v>
      </c>
      <c r="F614">
        <v>1</v>
      </c>
      <c r="G614">
        <v>1</v>
      </c>
      <c r="H614">
        <v>1</v>
      </c>
      <c r="I614" t="s">
        <v>35</v>
      </c>
      <c r="J614" t="s">
        <v>3</v>
      </c>
      <c r="K614" t="s">
        <v>562</v>
      </c>
      <c r="L614">
        <v>608254</v>
      </c>
      <c r="N614">
        <v>1013</v>
      </c>
      <c r="O614" t="s">
        <v>563</v>
      </c>
      <c r="P614" t="s">
        <v>563</v>
      </c>
      <c r="Q614">
        <v>1</v>
      </c>
      <c r="W614">
        <v>0</v>
      </c>
      <c r="X614">
        <v>-185737400</v>
      </c>
      <c r="Y614">
        <v>1.2500000000000001E-2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0.01</v>
      </c>
      <c r="AU614" t="s">
        <v>133</v>
      </c>
      <c r="AV614">
        <v>2</v>
      </c>
      <c r="AW614">
        <v>2</v>
      </c>
      <c r="AX614">
        <v>35867621</v>
      </c>
      <c r="AY614">
        <v>1</v>
      </c>
      <c r="AZ614">
        <v>0</v>
      </c>
      <c r="BA614">
        <v>592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Y614*Source!I547</f>
        <v>3.4500000000000004E-3</v>
      </c>
      <c r="CY614">
        <f>AD614</f>
        <v>0</v>
      </c>
      <c r="CZ614">
        <f>AH614</f>
        <v>0</v>
      </c>
      <c r="DA614">
        <f>AL614</f>
        <v>1</v>
      </c>
      <c r="DB614">
        <f>ROUND((ROUND(AT614*CZ614,2)*1.25),2)</f>
        <v>0</v>
      </c>
      <c r="DC614">
        <f>ROUND((ROUND(AT614*AG614,2)*1.25),2)</f>
        <v>0</v>
      </c>
    </row>
    <row r="615" spans="1:107">
      <c r="A615">
        <f>ROW(Source!A547)</f>
        <v>547</v>
      </c>
      <c r="B615">
        <v>35863109</v>
      </c>
      <c r="C615">
        <v>35867612</v>
      </c>
      <c r="D615">
        <v>29172556</v>
      </c>
      <c r="E615">
        <v>1</v>
      </c>
      <c r="F615">
        <v>1</v>
      </c>
      <c r="G615">
        <v>1</v>
      </c>
      <c r="H615">
        <v>2</v>
      </c>
      <c r="I615" t="s">
        <v>564</v>
      </c>
      <c r="J615" t="s">
        <v>565</v>
      </c>
      <c r="K615" t="s">
        <v>566</v>
      </c>
      <c r="L615">
        <v>1368</v>
      </c>
      <c r="N615">
        <v>1011</v>
      </c>
      <c r="O615" t="s">
        <v>567</v>
      </c>
      <c r="P615" t="s">
        <v>567</v>
      </c>
      <c r="Q615">
        <v>1</v>
      </c>
      <c r="W615">
        <v>0</v>
      </c>
      <c r="X615">
        <v>-1302720870</v>
      </c>
      <c r="Y615">
        <v>1.2500000000000001E-2</v>
      </c>
      <c r="AA615">
        <v>0</v>
      </c>
      <c r="AB615">
        <v>466.71</v>
      </c>
      <c r="AC615">
        <v>446.18</v>
      </c>
      <c r="AD615">
        <v>0</v>
      </c>
      <c r="AE615">
        <v>0</v>
      </c>
      <c r="AF615">
        <v>31.26</v>
      </c>
      <c r="AG615">
        <v>13.5</v>
      </c>
      <c r="AH615">
        <v>0</v>
      </c>
      <c r="AI615">
        <v>1</v>
      </c>
      <c r="AJ615">
        <v>14.93</v>
      </c>
      <c r="AK615">
        <v>33.049999999999997</v>
      </c>
      <c r="AL615">
        <v>1</v>
      </c>
      <c r="AN615">
        <v>0</v>
      </c>
      <c r="AO615">
        <v>1</v>
      </c>
      <c r="AP615">
        <v>1</v>
      </c>
      <c r="AQ615">
        <v>0</v>
      </c>
      <c r="AR615">
        <v>0</v>
      </c>
      <c r="AS615" t="s">
        <v>3</v>
      </c>
      <c r="AT615">
        <v>0.01</v>
      </c>
      <c r="AU615" t="s">
        <v>133</v>
      </c>
      <c r="AV615">
        <v>0</v>
      </c>
      <c r="AW615">
        <v>2</v>
      </c>
      <c r="AX615">
        <v>35867622</v>
      </c>
      <c r="AY615">
        <v>1</v>
      </c>
      <c r="AZ615">
        <v>0</v>
      </c>
      <c r="BA615">
        <v>593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Y615*Source!I547</f>
        <v>3.4500000000000004E-3</v>
      </c>
      <c r="CY615">
        <f>AB615</f>
        <v>466.71</v>
      </c>
      <c r="CZ615">
        <f>AF615</f>
        <v>31.26</v>
      </c>
      <c r="DA615">
        <f>AJ615</f>
        <v>14.93</v>
      </c>
      <c r="DB615">
        <f>ROUND((ROUND(AT615*CZ615,2)*1.25),2)</f>
        <v>0.39</v>
      </c>
      <c r="DC615">
        <f>ROUND((ROUND(AT615*AG615,2)*1.25),2)</f>
        <v>0.18</v>
      </c>
    </row>
    <row r="616" spans="1:107">
      <c r="A616">
        <f>ROW(Source!A547)</f>
        <v>547</v>
      </c>
      <c r="B616">
        <v>35863109</v>
      </c>
      <c r="C616">
        <v>35867612</v>
      </c>
      <c r="D616">
        <v>29174913</v>
      </c>
      <c r="E616">
        <v>1</v>
      </c>
      <c r="F616">
        <v>1</v>
      </c>
      <c r="G616">
        <v>1</v>
      </c>
      <c r="H616">
        <v>2</v>
      </c>
      <c r="I616" t="s">
        <v>578</v>
      </c>
      <c r="J616" t="s">
        <v>579</v>
      </c>
      <c r="K616" t="s">
        <v>580</v>
      </c>
      <c r="L616">
        <v>1368</v>
      </c>
      <c r="N616">
        <v>1011</v>
      </c>
      <c r="O616" t="s">
        <v>567</v>
      </c>
      <c r="P616" t="s">
        <v>567</v>
      </c>
      <c r="Q616">
        <v>1</v>
      </c>
      <c r="W616">
        <v>0</v>
      </c>
      <c r="X616">
        <v>458544584</v>
      </c>
      <c r="Y616">
        <v>1.2500000000000001E-2</v>
      </c>
      <c r="AA616">
        <v>0</v>
      </c>
      <c r="AB616">
        <v>932.72</v>
      </c>
      <c r="AC616">
        <v>383.38</v>
      </c>
      <c r="AD616">
        <v>0</v>
      </c>
      <c r="AE616">
        <v>0</v>
      </c>
      <c r="AF616">
        <v>87.17</v>
      </c>
      <c r="AG616">
        <v>11.6</v>
      </c>
      <c r="AH616">
        <v>0</v>
      </c>
      <c r="AI616">
        <v>1</v>
      </c>
      <c r="AJ616">
        <v>10.7</v>
      </c>
      <c r="AK616">
        <v>33.049999999999997</v>
      </c>
      <c r="AL616">
        <v>1</v>
      </c>
      <c r="AN616">
        <v>0</v>
      </c>
      <c r="AO616">
        <v>1</v>
      </c>
      <c r="AP616">
        <v>1</v>
      </c>
      <c r="AQ616">
        <v>0</v>
      </c>
      <c r="AR616">
        <v>0</v>
      </c>
      <c r="AS616" t="s">
        <v>3</v>
      </c>
      <c r="AT616">
        <v>0.01</v>
      </c>
      <c r="AU616" t="s">
        <v>133</v>
      </c>
      <c r="AV616">
        <v>0</v>
      </c>
      <c r="AW616">
        <v>2</v>
      </c>
      <c r="AX616">
        <v>35867623</v>
      </c>
      <c r="AY616">
        <v>1</v>
      </c>
      <c r="AZ616">
        <v>0</v>
      </c>
      <c r="BA616">
        <v>594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Y616*Source!I547</f>
        <v>3.4500000000000004E-3</v>
      </c>
      <c r="CY616">
        <f>AB616</f>
        <v>932.72</v>
      </c>
      <c r="CZ616">
        <f>AF616</f>
        <v>87.17</v>
      </c>
      <c r="DA616">
        <f>AJ616</f>
        <v>10.7</v>
      </c>
      <c r="DB616">
        <f>ROUND((ROUND(AT616*CZ616,2)*1.25),2)</f>
        <v>1.0900000000000001</v>
      </c>
      <c r="DC616">
        <f>ROUND((ROUND(AT616*AG616,2)*1.25),2)</f>
        <v>0.15</v>
      </c>
    </row>
    <row r="617" spans="1:107">
      <c r="A617">
        <f>ROW(Source!A547)</f>
        <v>547</v>
      </c>
      <c r="B617">
        <v>35863109</v>
      </c>
      <c r="C617">
        <v>35867612</v>
      </c>
      <c r="D617">
        <v>29109386</v>
      </c>
      <c r="E617">
        <v>1</v>
      </c>
      <c r="F617">
        <v>1</v>
      </c>
      <c r="G617">
        <v>1</v>
      </c>
      <c r="H617">
        <v>3</v>
      </c>
      <c r="I617" t="s">
        <v>729</v>
      </c>
      <c r="J617" t="s">
        <v>730</v>
      </c>
      <c r="K617" t="s">
        <v>731</v>
      </c>
      <c r="L617">
        <v>1348</v>
      </c>
      <c r="N617">
        <v>1009</v>
      </c>
      <c r="O617" t="s">
        <v>30</v>
      </c>
      <c r="P617" t="s">
        <v>30</v>
      </c>
      <c r="Q617">
        <v>1000</v>
      </c>
      <c r="W617">
        <v>0</v>
      </c>
      <c r="X617">
        <v>-1262442712</v>
      </c>
      <c r="Y617">
        <v>3.4099999999999998E-2</v>
      </c>
      <c r="AA617">
        <v>55935.05</v>
      </c>
      <c r="AB617">
        <v>0</v>
      </c>
      <c r="AC617">
        <v>0</v>
      </c>
      <c r="AD617">
        <v>0</v>
      </c>
      <c r="AE617">
        <v>11300.01</v>
      </c>
      <c r="AF617">
        <v>0</v>
      </c>
      <c r="AG617">
        <v>0</v>
      </c>
      <c r="AH617">
        <v>0</v>
      </c>
      <c r="AI617">
        <v>4.95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3</v>
      </c>
      <c r="AT617">
        <v>3.4099999999999998E-2</v>
      </c>
      <c r="AU617" t="s">
        <v>3</v>
      </c>
      <c r="AV617">
        <v>0</v>
      </c>
      <c r="AW617">
        <v>2</v>
      </c>
      <c r="AX617">
        <v>35867624</v>
      </c>
      <c r="AY617">
        <v>1</v>
      </c>
      <c r="AZ617">
        <v>0</v>
      </c>
      <c r="BA617">
        <v>595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Y617*Source!I547</f>
        <v>9.4116000000000009E-3</v>
      </c>
      <c r="CY617">
        <f>AA617</f>
        <v>55935.05</v>
      </c>
      <c r="CZ617">
        <f>AE617</f>
        <v>11300.01</v>
      </c>
      <c r="DA617">
        <f>AI617</f>
        <v>4.95</v>
      </c>
      <c r="DB617">
        <f t="shared" ref="DB617:DB640" si="87">ROUND(ROUND(AT617*CZ617,2),2)</f>
        <v>385.33</v>
      </c>
      <c r="DC617">
        <f t="shared" ref="DC617:DC640" si="88">ROUND(ROUND(AT617*AG617,2),2)</f>
        <v>0</v>
      </c>
    </row>
    <row r="618" spans="1:107">
      <c r="A618">
        <f>ROW(Source!A547)</f>
        <v>547</v>
      </c>
      <c r="B618">
        <v>35863109</v>
      </c>
      <c r="C618">
        <v>35867612</v>
      </c>
      <c r="D618">
        <v>29107800</v>
      </c>
      <c r="E618">
        <v>1</v>
      </c>
      <c r="F618">
        <v>1</v>
      </c>
      <c r="G618">
        <v>1</v>
      </c>
      <c r="H618">
        <v>3</v>
      </c>
      <c r="I618" t="s">
        <v>592</v>
      </c>
      <c r="J618" t="s">
        <v>593</v>
      </c>
      <c r="K618" t="s">
        <v>594</v>
      </c>
      <c r="L618">
        <v>1346</v>
      </c>
      <c r="N618">
        <v>1009</v>
      </c>
      <c r="O618" t="s">
        <v>160</v>
      </c>
      <c r="P618" t="s">
        <v>160</v>
      </c>
      <c r="Q618">
        <v>1</v>
      </c>
      <c r="W618">
        <v>0</v>
      </c>
      <c r="X618">
        <v>-1570619850</v>
      </c>
      <c r="Y618">
        <v>0.01</v>
      </c>
      <c r="AA618">
        <v>46.61</v>
      </c>
      <c r="AB618">
        <v>0</v>
      </c>
      <c r="AC618">
        <v>0</v>
      </c>
      <c r="AD618">
        <v>0</v>
      </c>
      <c r="AE618">
        <v>1.81</v>
      </c>
      <c r="AF618">
        <v>0</v>
      </c>
      <c r="AG618">
        <v>0</v>
      </c>
      <c r="AH618">
        <v>0</v>
      </c>
      <c r="AI618">
        <v>25.75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0</v>
      </c>
      <c r="AQ618">
        <v>0</v>
      </c>
      <c r="AR618">
        <v>0</v>
      </c>
      <c r="AS618" t="s">
        <v>3</v>
      </c>
      <c r="AT618">
        <v>0.01</v>
      </c>
      <c r="AU618" t="s">
        <v>3</v>
      </c>
      <c r="AV618">
        <v>0</v>
      </c>
      <c r="AW618">
        <v>2</v>
      </c>
      <c r="AX618">
        <v>35867625</v>
      </c>
      <c r="AY618">
        <v>1</v>
      </c>
      <c r="AZ618">
        <v>0</v>
      </c>
      <c r="BA618">
        <v>596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Y618*Source!I547</f>
        <v>2.7600000000000003E-3</v>
      </c>
      <c r="CY618">
        <f>AA618</f>
        <v>46.61</v>
      </c>
      <c r="CZ618">
        <f>AE618</f>
        <v>1.81</v>
      </c>
      <c r="DA618">
        <f>AI618</f>
        <v>25.75</v>
      </c>
      <c r="DB618">
        <f t="shared" si="87"/>
        <v>0.02</v>
      </c>
      <c r="DC618">
        <f t="shared" si="88"/>
        <v>0</v>
      </c>
    </row>
    <row r="619" spans="1:107">
      <c r="A619">
        <f>ROW(Source!A547)</f>
        <v>547</v>
      </c>
      <c r="B619">
        <v>35863109</v>
      </c>
      <c r="C619">
        <v>35867612</v>
      </c>
      <c r="D619">
        <v>29109603</v>
      </c>
      <c r="E619">
        <v>1</v>
      </c>
      <c r="F619">
        <v>1</v>
      </c>
      <c r="G619">
        <v>1</v>
      </c>
      <c r="H619">
        <v>3</v>
      </c>
      <c r="I619" t="s">
        <v>732</v>
      </c>
      <c r="J619" t="s">
        <v>733</v>
      </c>
      <c r="K619" t="s">
        <v>734</v>
      </c>
      <c r="L619">
        <v>1327</v>
      </c>
      <c r="N619">
        <v>1005</v>
      </c>
      <c r="O619" t="s">
        <v>155</v>
      </c>
      <c r="P619" t="s">
        <v>155</v>
      </c>
      <c r="Q619">
        <v>1</v>
      </c>
      <c r="W619">
        <v>0</v>
      </c>
      <c r="X619">
        <v>1399429038</v>
      </c>
      <c r="Y619">
        <v>112</v>
      </c>
      <c r="AA619">
        <v>54.06</v>
      </c>
      <c r="AB619">
        <v>0</v>
      </c>
      <c r="AC619">
        <v>0</v>
      </c>
      <c r="AD619">
        <v>0</v>
      </c>
      <c r="AE619">
        <v>55.16</v>
      </c>
      <c r="AF619">
        <v>0</v>
      </c>
      <c r="AG619">
        <v>0</v>
      </c>
      <c r="AH619">
        <v>0</v>
      </c>
      <c r="AI619">
        <v>0.98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112</v>
      </c>
      <c r="AU619" t="s">
        <v>3</v>
      </c>
      <c r="AV619">
        <v>0</v>
      </c>
      <c r="AW619">
        <v>2</v>
      </c>
      <c r="AX619">
        <v>35867626</v>
      </c>
      <c r="AY619">
        <v>1</v>
      </c>
      <c r="AZ619">
        <v>0</v>
      </c>
      <c r="BA619">
        <v>597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Y619*Source!I547</f>
        <v>30.912000000000003</v>
      </c>
      <c r="CY619">
        <f>AA619</f>
        <v>54.06</v>
      </c>
      <c r="CZ619">
        <f>AE619</f>
        <v>55.16</v>
      </c>
      <c r="DA619">
        <f>AI619</f>
        <v>0.98</v>
      </c>
      <c r="DB619">
        <f t="shared" si="87"/>
        <v>6177.92</v>
      </c>
      <c r="DC619">
        <f t="shared" si="88"/>
        <v>0</v>
      </c>
    </row>
    <row r="620" spans="1:107">
      <c r="A620">
        <f>ROW(Source!A548)</f>
        <v>548</v>
      </c>
      <c r="B620">
        <v>35863109</v>
      </c>
      <c r="C620">
        <v>35867627</v>
      </c>
      <c r="D620">
        <v>29364679</v>
      </c>
      <c r="E620">
        <v>1</v>
      </c>
      <c r="F620">
        <v>1</v>
      </c>
      <c r="G620">
        <v>1</v>
      </c>
      <c r="H620">
        <v>1</v>
      </c>
      <c r="I620" t="s">
        <v>735</v>
      </c>
      <c r="J620" t="s">
        <v>3</v>
      </c>
      <c r="K620" t="s">
        <v>736</v>
      </c>
      <c r="L620">
        <v>1369</v>
      </c>
      <c r="N620">
        <v>1013</v>
      </c>
      <c r="O620" t="s">
        <v>561</v>
      </c>
      <c r="P620" t="s">
        <v>561</v>
      </c>
      <c r="Q620">
        <v>1</v>
      </c>
      <c r="W620">
        <v>0</v>
      </c>
      <c r="X620">
        <v>931378261</v>
      </c>
      <c r="Y620">
        <v>30.48</v>
      </c>
      <c r="AA620">
        <v>0</v>
      </c>
      <c r="AB620">
        <v>0</v>
      </c>
      <c r="AC620">
        <v>0</v>
      </c>
      <c r="AD620">
        <v>316.85000000000002</v>
      </c>
      <c r="AE620">
        <v>0</v>
      </c>
      <c r="AF620">
        <v>0</v>
      </c>
      <c r="AG620">
        <v>0</v>
      </c>
      <c r="AH620">
        <v>316.85000000000002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3</v>
      </c>
      <c r="AT620">
        <v>30.48</v>
      </c>
      <c r="AU620" t="s">
        <v>3</v>
      </c>
      <c r="AV620">
        <v>1</v>
      </c>
      <c r="AW620">
        <v>2</v>
      </c>
      <c r="AX620">
        <v>36145002</v>
      </c>
      <c r="AY620">
        <v>1</v>
      </c>
      <c r="AZ620">
        <v>0</v>
      </c>
      <c r="BA620">
        <v>598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Y620*Source!I548</f>
        <v>0.91439999999999999</v>
      </c>
      <c r="CY620">
        <f>AD620</f>
        <v>316.85000000000002</v>
      </c>
      <c r="CZ620">
        <f>AH620</f>
        <v>316.85000000000002</v>
      </c>
      <c r="DA620">
        <f>AL620</f>
        <v>1</v>
      </c>
      <c r="DB620">
        <f t="shared" si="87"/>
        <v>9657.59</v>
      </c>
      <c r="DC620">
        <f t="shared" si="88"/>
        <v>0</v>
      </c>
    </row>
    <row r="621" spans="1:107">
      <c r="A621">
        <f>ROW(Source!A548)</f>
        <v>548</v>
      </c>
      <c r="B621">
        <v>35863109</v>
      </c>
      <c r="C621">
        <v>35867627</v>
      </c>
      <c r="D621">
        <v>121548</v>
      </c>
      <c r="E621">
        <v>1</v>
      </c>
      <c r="F621">
        <v>1</v>
      </c>
      <c r="G621">
        <v>1</v>
      </c>
      <c r="H621">
        <v>1</v>
      </c>
      <c r="I621" t="s">
        <v>35</v>
      </c>
      <c r="J621" t="s">
        <v>3</v>
      </c>
      <c r="K621" t="s">
        <v>562</v>
      </c>
      <c r="L621">
        <v>608254</v>
      </c>
      <c r="N621">
        <v>1013</v>
      </c>
      <c r="O621" t="s">
        <v>563</v>
      </c>
      <c r="P621" t="s">
        <v>563</v>
      </c>
      <c r="Q621">
        <v>1</v>
      </c>
      <c r="W621">
        <v>0</v>
      </c>
      <c r="X621">
        <v>-185737400</v>
      </c>
      <c r="Y621">
        <v>0.03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3</v>
      </c>
      <c r="AT621">
        <v>0.03</v>
      </c>
      <c r="AU621" t="s">
        <v>3</v>
      </c>
      <c r="AV621">
        <v>2</v>
      </c>
      <c r="AW621">
        <v>2</v>
      </c>
      <c r="AX621">
        <v>36145003</v>
      </c>
      <c r="AY621">
        <v>1</v>
      </c>
      <c r="AZ621">
        <v>0</v>
      </c>
      <c r="BA621">
        <v>599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Y621*Source!I548</f>
        <v>8.9999999999999998E-4</v>
      </c>
      <c r="CY621">
        <f>AD621</f>
        <v>0</v>
      </c>
      <c r="CZ621">
        <f>AH621</f>
        <v>0</v>
      </c>
      <c r="DA621">
        <f>AL621</f>
        <v>1</v>
      </c>
      <c r="DB621">
        <f t="shared" si="87"/>
        <v>0</v>
      </c>
      <c r="DC621">
        <f t="shared" si="88"/>
        <v>0</v>
      </c>
    </row>
    <row r="622" spans="1:107">
      <c r="A622">
        <f>ROW(Source!A548)</f>
        <v>548</v>
      </c>
      <c r="B622">
        <v>35863109</v>
      </c>
      <c r="C622">
        <v>35867627</v>
      </c>
      <c r="D622">
        <v>29172362</v>
      </c>
      <c r="E622">
        <v>1</v>
      </c>
      <c r="F622">
        <v>1</v>
      </c>
      <c r="G622">
        <v>1</v>
      </c>
      <c r="H622">
        <v>2</v>
      </c>
      <c r="I622" t="s">
        <v>737</v>
      </c>
      <c r="J622" t="s">
        <v>738</v>
      </c>
      <c r="K622" t="s">
        <v>739</v>
      </c>
      <c r="L622">
        <v>1368</v>
      </c>
      <c r="N622">
        <v>1011</v>
      </c>
      <c r="O622" t="s">
        <v>567</v>
      </c>
      <c r="P622" t="s">
        <v>567</v>
      </c>
      <c r="Q622">
        <v>1</v>
      </c>
      <c r="W622">
        <v>0</v>
      </c>
      <c r="X622">
        <v>2071614860</v>
      </c>
      <c r="Y622">
        <v>0.03</v>
      </c>
      <c r="AA622">
        <v>0</v>
      </c>
      <c r="AB622">
        <v>1113.56</v>
      </c>
      <c r="AC622">
        <v>446.18</v>
      </c>
      <c r="AD622">
        <v>0</v>
      </c>
      <c r="AE622">
        <v>0</v>
      </c>
      <c r="AF622">
        <v>134.65</v>
      </c>
      <c r="AG622">
        <v>13.5</v>
      </c>
      <c r="AH622">
        <v>0</v>
      </c>
      <c r="AI622">
        <v>1</v>
      </c>
      <c r="AJ622">
        <v>8.27</v>
      </c>
      <c r="AK622">
        <v>33.049999999999997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3</v>
      </c>
      <c r="AT622">
        <v>0.03</v>
      </c>
      <c r="AU622" t="s">
        <v>3</v>
      </c>
      <c r="AV622">
        <v>0</v>
      </c>
      <c r="AW622">
        <v>2</v>
      </c>
      <c r="AX622">
        <v>36145004</v>
      </c>
      <c r="AY622">
        <v>1</v>
      </c>
      <c r="AZ622">
        <v>0</v>
      </c>
      <c r="BA622">
        <v>600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Y622*Source!I548</f>
        <v>8.9999999999999998E-4</v>
      </c>
      <c r="CY622">
        <f>AB622</f>
        <v>1113.56</v>
      </c>
      <c r="CZ622">
        <f>AF622</f>
        <v>134.65</v>
      </c>
      <c r="DA622">
        <f>AJ622</f>
        <v>8.27</v>
      </c>
      <c r="DB622">
        <f t="shared" si="87"/>
        <v>4.04</v>
      </c>
      <c r="DC622">
        <f t="shared" si="88"/>
        <v>0.41</v>
      </c>
    </row>
    <row r="623" spans="1:107">
      <c r="A623">
        <f>ROW(Source!A548)</f>
        <v>548</v>
      </c>
      <c r="B623">
        <v>35863109</v>
      </c>
      <c r="C623">
        <v>35867627</v>
      </c>
      <c r="D623">
        <v>29174913</v>
      </c>
      <c r="E623">
        <v>1</v>
      </c>
      <c r="F623">
        <v>1</v>
      </c>
      <c r="G623">
        <v>1</v>
      </c>
      <c r="H623">
        <v>2</v>
      </c>
      <c r="I623" t="s">
        <v>578</v>
      </c>
      <c r="J623" t="s">
        <v>579</v>
      </c>
      <c r="K623" t="s">
        <v>580</v>
      </c>
      <c r="L623">
        <v>1368</v>
      </c>
      <c r="N623">
        <v>1011</v>
      </c>
      <c r="O623" t="s">
        <v>567</v>
      </c>
      <c r="P623" t="s">
        <v>567</v>
      </c>
      <c r="Q623">
        <v>1</v>
      </c>
      <c r="W623">
        <v>0</v>
      </c>
      <c r="X623">
        <v>458544584</v>
      </c>
      <c r="Y623">
        <v>0.02</v>
      </c>
      <c r="AA623">
        <v>0</v>
      </c>
      <c r="AB623">
        <v>932.72</v>
      </c>
      <c r="AC623">
        <v>383.38</v>
      </c>
      <c r="AD623">
        <v>0</v>
      </c>
      <c r="AE623">
        <v>0</v>
      </c>
      <c r="AF623">
        <v>87.17</v>
      </c>
      <c r="AG623">
        <v>11.6</v>
      </c>
      <c r="AH623">
        <v>0</v>
      </c>
      <c r="AI623">
        <v>1</v>
      </c>
      <c r="AJ623">
        <v>10.7</v>
      </c>
      <c r="AK623">
        <v>33.049999999999997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3</v>
      </c>
      <c r="AT623">
        <v>0.02</v>
      </c>
      <c r="AU623" t="s">
        <v>3</v>
      </c>
      <c r="AV623">
        <v>0</v>
      </c>
      <c r="AW623">
        <v>2</v>
      </c>
      <c r="AX623">
        <v>36145005</v>
      </c>
      <c r="AY623">
        <v>1</v>
      </c>
      <c r="AZ623">
        <v>0</v>
      </c>
      <c r="BA623">
        <v>601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Y623*Source!I548</f>
        <v>5.9999999999999995E-4</v>
      </c>
      <c r="CY623">
        <f>AB623</f>
        <v>932.72</v>
      </c>
      <c r="CZ623">
        <f>AF623</f>
        <v>87.17</v>
      </c>
      <c r="DA623">
        <f>AJ623</f>
        <v>10.7</v>
      </c>
      <c r="DB623">
        <f t="shared" si="87"/>
        <v>1.74</v>
      </c>
      <c r="DC623">
        <f t="shared" si="88"/>
        <v>0.23</v>
      </c>
    </row>
    <row r="624" spans="1:107">
      <c r="A624">
        <f>ROW(Source!A548)</f>
        <v>548</v>
      </c>
      <c r="B624">
        <v>35863109</v>
      </c>
      <c r="C624">
        <v>35867627</v>
      </c>
      <c r="D624">
        <v>29114246</v>
      </c>
      <c r="E624">
        <v>1</v>
      </c>
      <c r="F624">
        <v>1</v>
      </c>
      <c r="G624">
        <v>1</v>
      </c>
      <c r="H624">
        <v>3</v>
      </c>
      <c r="I624" t="s">
        <v>740</v>
      </c>
      <c r="J624" t="s">
        <v>741</v>
      </c>
      <c r="K624" t="s">
        <v>742</v>
      </c>
      <c r="L624">
        <v>1346</v>
      </c>
      <c r="N624">
        <v>1009</v>
      </c>
      <c r="O624" t="s">
        <v>160</v>
      </c>
      <c r="P624" t="s">
        <v>160</v>
      </c>
      <c r="Q624">
        <v>1</v>
      </c>
      <c r="W624">
        <v>0</v>
      </c>
      <c r="X624">
        <v>-421273247</v>
      </c>
      <c r="Y624">
        <v>1.5</v>
      </c>
      <c r="AA624">
        <v>83.08</v>
      </c>
      <c r="AB624">
        <v>0</v>
      </c>
      <c r="AC624">
        <v>0</v>
      </c>
      <c r="AD624">
        <v>0</v>
      </c>
      <c r="AE624">
        <v>9.0399999999999991</v>
      </c>
      <c r="AF624">
        <v>0</v>
      </c>
      <c r="AG624">
        <v>0</v>
      </c>
      <c r="AH624">
        <v>0</v>
      </c>
      <c r="AI624">
        <v>9.19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3</v>
      </c>
      <c r="AT624">
        <v>1.5</v>
      </c>
      <c r="AU624" t="s">
        <v>3</v>
      </c>
      <c r="AV624">
        <v>0</v>
      </c>
      <c r="AW624">
        <v>2</v>
      </c>
      <c r="AX624">
        <v>36145006</v>
      </c>
      <c r="AY624">
        <v>1</v>
      </c>
      <c r="AZ624">
        <v>0</v>
      </c>
      <c r="BA624">
        <v>602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Y624*Source!I548</f>
        <v>4.4999999999999998E-2</v>
      </c>
      <c r="CY624">
        <f t="shared" ref="CY624:CY631" si="89">AA624</f>
        <v>83.08</v>
      </c>
      <c r="CZ624">
        <f t="shared" ref="CZ624:CZ631" si="90">AE624</f>
        <v>9.0399999999999991</v>
      </c>
      <c r="DA624">
        <f t="shared" ref="DA624:DA631" si="91">AI624</f>
        <v>9.19</v>
      </c>
      <c r="DB624">
        <f t="shared" si="87"/>
        <v>13.56</v>
      </c>
      <c r="DC624">
        <f t="shared" si="88"/>
        <v>0</v>
      </c>
    </row>
    <row r="625" spans="1:107">
      <c r="A625">
        <f>ROW(Source!A548)</f>
        <v>548</v>
      </c>
      <c r="B625">
        <v>35863109</v>
      </c>
      <c r="C625">
        <v>35867627</v>
      </c>
      <c r="D625">
        <v>29110838</v>
      </c>
      <c r="E625">
        <v>1</v>
      </c>
      <c r="F625">
        <v>1</v>
      </c>
      <c r="G625">
        <v>1</v>
      </c>
      <c r="H625">
        <v>3</v>
      </c>
      <c r="I625" t="s">
        <v>743</v>
      </c>
      <c r="J625" t="s">
        <v>744</v>
      </c>
      <c r="K625" t="s">
        <v>745</v>
      </c>
      <c r="L625">
        <v>1346</v>
      </c>
      <c r="N625">
        <v>1009</v>
      </c>
      <c r="O625" t="s">
        <v>160</v>
      </c>
      <c r="P625" t="s">
        <v>160</v>
      </c>
      <c r="Q625">
        <v>1</v>
      </c>
      <c r="W625">
        <v>0</v>
      </c>
      <c r="X625">
        <v>-667794164</v>
      </c>
      <c r="Y625">
        <v>0.42</v>
      </c>
      <c r="AA625">
        <v>100.04</v>
      </c>
      <c r="AB625">
        <v>0</v>
      </c>
      <c r="AC625">
        <v>0</v>
      </c>
      <c r="AD625">
        <v>0</v>
      </c>
      <c r="AE625">
        <v>30.5</v>
      </c>
      <c r="AF625">
        <v>0</v>
      </c>
      <c r="AG625">
        <v>0</v>
      </c>
      <c r="AH625">
        <v>0</v>
      </c>
      <c r="AI625">
        <v>3.28</v>
      </c>
      <c r="AJ625">
        <v>1</v>
      </c>
      <c r="AK625">
        <v>1</v>
      </c>
      <c r="AL625">
        <v>1</v>
      </c>
      <c r="AN625">
        <v>0</v>
      </c>
      <c r="AO625">
        <v>1</v>
      </c>
      <c r="AP625">
        <v>0</v>
      </c>
      <c r="AQ625">
        <v>0</v>
      </c>
      <c r="AR625">
        <v>0</v>
      </c>
      <c r="AS625" t="s">
        <v>3</v>
      </c>
      <c r="AT625">
        <v>0.42</v>
      </c>
      <c r="AU625" t="s">
        <v>3</v>
      </c>
      <c r="AV625">
        <v>0</v>
      </c>
      <c r="AW625">
        <v>2</v>
      </c>
      <c r="AX625">
        <v>36145007</v>
      </c>
      <c r="AY625">
        <v>1</v>
      </c>
      <c r="AZ625">
        <v>0</v>
      </c>
      <c r="BA625">
        <v>603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Y625*Source!I548</f>
        <v>1.2599999999999998E-2</v>
      </c>
      <c r="CY625">
        <f t="shared" si="89"/>
        <v>100.04</v>
      </c>
      <c r="CZ625">
        <f t="shared" si="90"/>
        <v>30.5</v>
      </c>
      <c r="DA625">
        <f t="shared" si="91"/>
        <v>3.28</v>
      </c>
      <c r="DB625">
        <f t="shared" si="87"/>
        <v>12.81</v>
      </c>
      <c r="DC625">
        <f t="shared" si="88"/>
        <v>0</v>
      </c>
    </row>
    <row r="626" spans="1:107">
      <c r="A626">
        <f>ROW(Source!A548)</f>
        <v>548</v>
      </c>
      <c r="B626">
        <v>35863109</v>
      </c>
      <c r="C626">
        <v>35867627</v>
      </c>
      <c r="D626">
        <v>29149204</v>
      </c>
      <c r="E626">
        <v>1</v>
      </c>
      <c r="F626">
        <v>1</v>
      </c>
      <c r="G626">
        <v>1</v>
      </c>
      <c r="H626">
        <v>3</v>
      </c>
      <c r="I626" t="s">
        <v>746</v>
      </c>
      <c r="J626" t="s">
        <v>747</v>
      </c>
      <c r="K626" t="s">
        <v>748</v>
      </c>
      <c r="L626">
        <v>1348</v>
      </c>
      <c r="N626">
        <v>1009</v>
      </c>
      <c r="O626" t="s">
        <v>30</v>
      </c>
      <c r="P626" t="s">
        <v>30</v>
      </c>
      <c r="Q626">
        <v>1000</v>
      </c>
      <c r="W626">
        <v>0</v>
      </c>
      <c r="X626">
        <v>-1132764130</v>
      </c>
      <c r="Y626">
        <v>3.15E-3</v>
      </c>
      <c r="AA626">
        <v>4978.46</v>
      </c>
      <c r="AB626">
        <v>0</v>
      </c>
      <c r="AC626">
        <v>0</v>
      </c>
      <c r="AD626">
        <v>0</v>
      </c>
      <c r="AE626">
        <v>729.98</v>
      </c>
      <c r="AF626">
        <v>0</v>
      </c>
      <c r="AG626">
        <v>0</v>
      </c>
      <c r="AH626">
        <v>0</v>
      </c>
      <c r="AI626">
        <v>6.82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3.15E-3</v>
      </c>
      <c r="AU626" t="s">
        <v>3</v>
      </c>
      <c r="AV626">
        <v>0</v>
      </c>
      <c r="AW626">
        <v>2</v>
      </c>
      <c r="AX626">
        <v>36145008</v>
      </c>
      <c r="AY626">
        <v>1</v>
      </c>
      <c r="AZ626">
        <v>0</v>
      </c>
      <c r="BA626">
        <v>604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Y626*Source!I548</f>
        <v>9.4499999999999993E-5</v>
      </c>
      <c r="CY626">
        <f t="shared" si="89"/>
        <v>4978.46</v>
      </c>
      <c r="CZ626">
        <f t="shared" si="90"/>
        <v>729.98</v>
      </c>
      <c r="DA626">
        <f t="shared" si="91"/>
        <v>6.82</v>
      </c>
      <c r="DB626">
        <f t="shared" si="87"/>
        <v>2.2999999999999998</v>
      </c>
      <c r="DC626">
        <f t="shared" si="88"/>
        <v>0</v>
      </c>
    </row>
    <row r="627" spans="1:107">
      <c r="A627">
        <f>ROW(Source!A548)</f>
        <v>548</v>
      </c>
      <c r="B627">
        <v>35863109</v>
      </c>
      <c r="C627">
        <v>35867627</v>
      </c>
      <c r="D627">
        <v>29156251</v>
      </c>
      <c r="E627">
        <v>1</v>
      </c>
      <c r="F627">
        <v>1</v>
      </c>
      <c r="G627">
        <v>1</v>
      </c>
      <c r="H627">
        <v>3</v>
      </c>
      <c r="I627" t="s">
        <v>235</v>
      </c>
      <c r="J627" t="s">
        <v>238</v>
      </c>
      <c r="K627" t="s">
        <v>236</v>
      </c>
      <c r="L627">
        <v>1354</v>
      </c>
      <c r="N627">
        <v>1010</v>
      </c>
      <c r="O627" t="s">
        <v>237</v>
      </c>
      <c r="P627" t="s">
        <v>237</v>
      </c>
      <c r="Q627">
        <v>1</v>
      </c>
      <c r="W627">
        <v>0</v>
      </c>
      <c r="X627">
        <v>-652224790</v>
      </c>
      <c r="Y627">
        <v>100</v>
      </c>
      <c r="AA627">
        <v>52.5</v>
      </c>
      <c r="AB627">
        <v>0</v>
      </c>
      <c r="AC627">
        <v>0</v>
      </c>
      <c r="AD627">
        <v>0</v>
      </c>
      <c r="AE627">
        <v>7.62</v>
      </c>
      <c r="AF627">
        <v>0</v>
      </c>
      <c r="AG627">
        <v>0</v>
      </c>
      <c r="AH627">
        <v>0</v>
      </c>
      <c r="AI627">
        <v>6.89</v>
      </c>
      <c r="AJ627">
        <v>1</v>
      </c>
      <c r="AK627">
        <v>1</v>
      </c>
      <c r="AL627">
        <v>1</v>
      </c>
      <c r="AN627">
        <v>0</v>
      </c>
      <c r="AO627">
        <v>0</v>
      </c>
      <c r="AP627">
        <v>0</v>
      </c>
      <c r="AQ627">
        <v>0</v>
      </c>
      <c r="AR627">
        <v>0</v>
      </c>
      <c r="AS627" t="s">
        <v>3</v>
      </c>
      <c r="AT627">
        <v>100</v>
      </c>
      <c r="AU627" t="s">
        <v>3</v>
      </c>
      <c r="AV627">
        <v>0</v>
      </c>
      <c r="AW627">
        <v>1</v>
      </c>
      <c r="AX627">
        <v>-1</v>
      </c>
      <c r="AY627">
        <v>0</v>
      </c>
      <c r="AZ627">
        <v>0</v>
      </c>
      <c r="BA627" t="s">
        <v>3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Y627*Source!I548</f>
        <v>3</v>
      </c>
      <c r="CY627">
        <f t="shared" si="89"/>
        <v>52.5</v>
      </c>
      <c r="CZ627">
        <f t="shared" si="90"/>
        <v>7.62</v>
      </c>
      <c r="DA627">
        <f t="shared" si="91"/>
        <v>6.89</v>
      </c>
      <c r="DB627">
        <f t="shared" si="87"/>
        <v>762</v>
      </c>
      <c r="DC627">
        <f t="shared" si="88"/>
        <v>0</v>
      </c>
    </row>
    <row r="628" spans="1:107">
      <c r="A628">
        <f>ROW(Source!A548)</f>
        <v>548</v>
      </c>
      <c r="B628">
        <v>35863109</v>
      </c>
      <c r="C628">
        <v>35867627</v>
      </c>
      <c r="D628">
        <v>29156254</v>
      </c>
      <c r="E628">
        <v>1</v>
      </c>
      <c r="F628">
        <v>1</v>
      </c>
      <c r="G628">
        <v>1</v>
      </c>
      <c r="H628">
        <v>3</v>
      </c>
      <c r="I628" t="s">
        <v>240</v>
      </c>
      <c r="J628" t="s">
        <v>242</v>
      </c>
      <c r="K628" t="s">
        <v>241</v>
      </c>
      <c r="L628">
        <v>1354</v>
      </c>
      <c r="N628">
        <v>1010</v>
      </c>
      <c r="O628" t="s">
        <v>237</v>
      </c>
      <c r="P628" t="s">
        <v>237</v>
      </c>
      <c r="Q628">
        <v>1</v>
      </c>
      <c r="W628">
        <v>0</v>
      </c>
      <c r="X628">
        <v>-1484870884</v>
      </c>
      <c r="Y628">
        <v>33.333333000000003</v>
      </c>
      <c r="AA628">
        <v>76.59</v>
      </c>
      <c r="AB628">
        <v>0</v>
      </c>
      <c r="AC628">
        <v>0</v>
      </c>
      <c r="AD628">
        <v>0</v>
      </c>
      <c r="AE628">
        <v>9.01</v>
      </c>
      <c r="AF628">
        <v>0</v>
      </c>
      <c r="AG628">
        <v>0</v>
      </c>
      <c r="AH628">
        <v>0</v>
      </c>
      <c r="AI628">
        <v>8.5</v>
      </c>
      <c r="AJ628">
        <v>1</v>
      </c>
      <c r="AK628">
        <v>1</v>
      </c>
      <c r="AL628">
        <v>1</v>
      </c>
      <c r="AN628">
        <v>0</v>
      </c>
      <c r="AO628">
        <v>0</v>
      </c>
      <c r="AP628">
        <v>0</v>
      </c>
      <c r="AQ628">
        <v>0</v>
      </c>
      <c r="AR628">
        <v>0</v>
      </c>
      <c r="AS628" t="s">
        <v>3</v>
      </c>
      <c r="AT628">
        <v>33.333333000000003</v>
      </c>
      <c r="AU628" t="s">
        <v>3</v>
      </c>
      <c r="AV628">
        <v>0</v>
      </c>
      <c r="AW628">
        <v>1</v>
      </c>
      <c r="AX628">
        <v>-1</v>
      </c>
      <c r="AY628">
        <v>0</v>
      </c>
      <c r="AZ628">
        <v>0</v>
      </c>
      <c r="BA628" t="s">
        <v>3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Y628*Source!I548</f>
        <v>0.99999999000000006</v>
      </c>
      <c r="CY628">
        <f t="shared" si="89"/>
        <v>76.59</v>
      </c>
      <c r="CZ628">
        <f t="shared" si="90"/>
        <v>9.01</v>
      </c>
      <c r="DA628">
        <f t="shared" si="91"/>
        <v>8.5</v>
      </c>
      <c r="DB628">
        <f t="shared" si="87"/>
        <v>300.33</v>
      </c>
      <c r="DC628">
        <f t="shared" si="88"/>
        <v>0</v>
      </c>
    </row>
    <row r="629" spans="1:107">
      <c r="A629">
        <f>ROW(Source!A548)</f>
        <v>548</v>
      </c>
      <c r="B629">
        <v>35863109</v>
      </c>
      <c r="C629">
        <v>35867627</v>
      </c>
      <c r="D629">
        <v>29156142</v>
      </c>
      <c r="E629">
        <v>1</v>
      </c>
      <c r="F629">
        <v>1</v>
      </c>
      <c r="G629">
        <v>1</v>
      </c>
      <c r="H629">
        <v>3</v>
      </c>
      <c r="I629" t="s">
        <v>230</v>
      </c>
      <c r="J629" t="s">
        <v>233</v>
      </c>
      <c r="K629" t="s">
        <v>231</v>
      </c>
      <c r="L629">
        <v>1356</v>
      </c>
      <c r="N629">
        <v>1010</v>
      </c>
      <c r="O629" t="s">
        <v>232</v>
      </c>
      <c r="P629" t="s">
        <v>232</v>
      </c>
      <c r="Q629">
        <v>1000</v>
      </c>
      <c r="W629">
        <v>0</v>
      </c>
      <c r="X629">
        <v>-1152774928</v>
      </c>
      <c r="Y629">
        <v>0.1</v>
      </c>
      <c r="AA629">
        <v>5115.96</v>
      </c>
      <c r="AB629">
        <v>0</v>
      </c>
      <c r="AC629">
        <v>0</v>
      </c>
      <c r="AD629">
        <v>0</v>
      </c>
      <c r="AE629">
        <v>1998.42</v>
      </c>
      <c r="AF629">
        <v>0</v>
      </c>
      <c r="AG629">
        <v>0</v>
      </c>
      <c r="AH629">
        <v>0</v>
      </c>
      <c r="AI629">
        <v>2.56</v>
      </c>
      <c r="AJ629">
        <v>1</v>
      </c>
      <c r="AK629">
        <v>1</v>
      </c>
      <c r="AL629">
        <v>1</v>
      </c>
      <c r="AN629">
        <v>0</v>
      </c>
      <c r="AO629">
        <v>0</v>
      </c>
      <c r="AP629">
        <v>0</v>
      </c>
      <c r="AQ629">
        <v>0</v>
      </c>
      <c r="AR629">
        <v>0</v>
      </c>
      <c r="AS629" t="s">
        <v>3</v>
      </c>
      <c r="AT629">
        <v>0.1</v>
      </c>
      <c r="AU629" t="s">
        <v>3</v>
      </c>
      <c r="AV629">
        <v>0</v>
      </c>
      <c r="AW629">
        <v>1</v>
      </c>
      <c r="AX629">
        <v>-1</v>
      </c>
      <c r="AY629">
        <v>0</v>
      </c>
      <c r="AZ629">
        <v>0</v>
      </c>
      <c r="BA629" t="s">
        <v>3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Y629*Source!I548</f>
        <v>3.0000000000000001E-3</v>
      </c>
      <c r="CY629">
        <f t="shared" si="89"/>
        <v>5115.96</v>
      </c>
      <c r="CZ629">
        <f t="shared" si="90"/>
        <v>1998.42</v>
      </c>
      <c r="DA629">
        <f t="shared" si="91"/>
        <v>2.56</v>
      </c>
      <c r="DB629">
        <f t="shared" si="87"/>
        <v>199.84</v>
      </c>
      <c r="DC629">
        <f t="shared" si="88"/>
        <v>0</v>
      </c>
    </row>
    <row r="630" spans="1:107">
      <c r="A630">
        <f>ROW(Source!A548)</f>
        <v>548</v>
      </c>
      <c r="B630">
        <v>35863109</v>
      </c>
      <c r="C630">
        <v>35867627</v>
      </c>
      <c r="D630">
        <v>29170678</v>
      </c>
      <c r="E630">
        <v>1</v>
      </c>
      <c r="F630">
        <v>1</v>
      </c>
      <c r="G630">
        <v>1</v>
      </c>
      <c r="H630">
        <v>3</v>
      </c>
      <c r="I630" t="s">
        <v>749</v>
      </c>
      <c r="J630" t="s">
        <v>750</v>
      </c>
      <c r="K630" t="s">
        <v>751</v>
      </c>
      <c r="L630">
        <v>1354</v>
      </c>
      <c r="N630">
        <v>1010</v>
      </c>
      <c r="O630" t="s">
        <v>237</v>
      </c>
      <c r="P630" t="s">
        <v>237</v>
      </c>
      <c r="Q630">
        <v>1</v>
      </c>
      <c r="W630">
        <v>0</v>
      </c>
      <c r="X630">
        <v>-808655695</v>
      </c>
      <c r="Y630">
        <v>102</v>
      </c>
      <c r="AA630">
        <v>0.69</v>
      </c>
      <c r="AB630">
        <v>0</v>
      </c>
      <c r="AC630">
        <v>0</v>
      </c>
      <c r="AD630">
        <v>0</v>
      </c>
      <c r="AE630">
        <v>0.28000000000000003</v>
      </c>
      <c r="AF630">
        <v>0</v>
      </c>
      <c r="AG630">
        <v>0</v>
      </c>
      <c r="AH630">
        <v>0</v>
      </c>
      <c r="AI630">
        <v>2.46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102</v>
      </c>
      <c r="AU630" t="s">
        <v>3</v>
      </c>
      <c r="AV630">
        <v>0</v>
      </c>
      <c r="AW630">
        <v>2</v>
      </c>
      <c r="AX630">
        <v>36145009</v>
      </c>
      <c r="AY630">
        <v>1</v>
      </c>
      <c r="AZ630">
        <v>0</v>
      </c>
      <c r="BA630">
        <v>605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Y630*Source!I548</f>
        <v>3.06</v>
      </c>
      <c r="CY630">
        <f t="shared" si="89"/>
        <v>0.69</v>
      </c>
      <c r="CZ630">
        <f t="shared" si="90"/>
        <v>0.28000000000000003</v>
      </c>
      <c r="DA630">
        <f t="shared" si="91"/>
        <v>2.46</v>
      </c>
      <c r="DB630">
        <f t="shared" si="87"/>
        <v>28.56</v>
      </c>
      <c r="DC630">
        <f t="shared" si="88"/>
        <v>0</v>
      </c>
    </row>
    <row r="631" spans="1:107">
      <c r="A631">
        <f>ROW(Source!A548)</f>
        <v>548</v>
      </c>
      <c r="B631">
        <v>35863109</v>
      </c>
      <c r="C631">
        <v>35867627</v>
      </c>
      <c r="D631">
        <v>29171808</v>
      </c>
      <c r="E631">
        <v>1</v>
      </c>
      <c r="F631">
        <v>1</v>
      </c>
      <c r="G631">
        <v>1</v>
      </c>
      <c r="H631">
        <v>3</v>
      </c>
      <c r="I631" t="s">
        <v>752</v>
      </c>
      <c r="J631" t="s">
        <v>753</v>
      </c>
      <c r="K631" t="s">
        <v>754</v>
      </c>
      <c r="L631">
        <v>1374</v>
      </c>
      <c r="N631">
        <v>1013</v>
      </c>
      <c r="O631" t="s">
        <v>755</v>
      </c>
      <c r="P631" t="s">
        <v>755</v>
      </c>
      <c r="Q631">
        <v>1</v>
      </c>
      <c r="W631">
        <v>0</v>
      </c>
      <c r="X631">
        <v>-915781824</v>
      </c>
      <c r="Y631">
        <v>6.05</v>
      </c>
      <c r="AA631">
        <v>1</v>
      </c>
      <c r="AB631">
        <v>0</v>
      </c>
      <c r="AC631">
        <v>0</v>
      </c>
      <c r="AD631">
        <v>0</v>
      </c>
      <c r="AE631">
        <v>1</v>
      </c>
      <c r="AF631">
        <v>0</v>
      </c>
      <c r="AG631">
        <v>0</v>
      </c>
      <c r="AH631">
        <v>0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3</v>
      </c>
      <c r="AT631">
        <v>6.05</v>
      </c>
      <c r="AU631" t="s">
        <v>3</v>
      </c>
      <c r="AV631">
        <v>0</v>
      </c>
      <c r="AW631">
        <v>2</v>
      </c>
      <c r="AX631">
        <v>36145010</v>
      </c>
      <c r="AY631">
        <v>1</v>
      </c>
      <c r="AZ631">
        <v>0</v>
      </c>
      <c r="BA631">
        <v>606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Y631*Source!I548</f>
        <v>0.18149999999999999</v>
      </c>
      <c r="CY631">
        <f t="shared" si="89"/>
        <v>1</v>
      </c>
      <c r="CZ631">
        <f t="shared" si="90"/>
        <v>1</v>
      </c>
      <c r="DA631">
        <f t="shared" si="91"/>
        <v>1</v>
      </c>
      <c r="DB631">
        <f t="shared" si="87"/>
        <v>6.05</v>
      </c>
      <c r="DC631">
        <f t="shared" si="88"/>
        <v>0</v>
      </c>
    </row>
    <row r="632" spans="1:107">
      <c r="A632">
        <f>ROW(Source!A552)</f>
        <v>552</v>
      </c>
      <c r="B632">
        <v>35863109</v>
      </c>
      <c r="C632">
        <v>35867652</v>
      </c>
      <c r="D632">
        <v>29364679</v>
      </c>
      <c r="E632">
        <v>1</v>
      </c>
      <c r="F632">
        <v>1</v>
      </c>
      <c r="G632">
        <v>1</v>
      </c>
      <c r="H632">
        <v>1</v>
      </c>
      <c r="I632" t="s">
        <v>735</v>
      </c>
      <c r="J632" t="s">
        <v>3</v>
      </c>
      <c r="K632" t="s">
        <v>736</v>
      </c>
      <c r="L632">
        <v>1369</v>
      </c>
      <c r="N632">
        <v>1013</v>
      </c>
      <c r="O632" t="s">
        <v>561</v>
      </c>
      <c r="P632" t="s">
        <v>561</v>
      </c>
      <c r="Q632">
        <v>1</v>
      </c>
      <c r="W632">
        <v>0</v>
      </c>
      <c r="X632">
        <v>931378261</v>
      </c>
      <c r="Y632">
        <v>26.24</v>
      </c>
      <c r="AA632">
        <v>0</v>
      </c>
      <c r="AB632">
        <v>0</v>
      </c>
      <c r="AC632">
        <v>0</v>
      </c>
      <c r="AD632">
        <v>316.85000000000002</v>
      </c>
      <c r="AE632">
        <v>0</v>
      </c>
      <c r="AF632">
        <v>0</v>
      </c>
      <c r="AG632">
        <v>0</v>
      </c>
      <c r="AH632">
        <v>316.85000000000002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26.24</v>
      </c>
      <c r="AU632" t="s">
        <v>3</v>
      </c>
      <c r="AV632">
        <v>1</v>
      </c>
      <c r="AW632">
        <v>2</v>
      </c>
      <c r="AX632">
        <v>36145011</v>
      </c>
      <c r="AY632">
        <v>1</v>
      </c>
      <c r="AZ632">
        <v>0</v>
      </c>
      <c r="BA632">
        <v>607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Y632*Source!I552</f>
        <v>0.26239999999999997</v>
      </c>
      <c r="CY632">
        <f>AD632</f>
        <v>316.85000000000002</v>
      </c>
      <c r="CZ632">
        <f>AH632</f>
        <v>316.85000000000002</v>
      </c>
      <c r="DA632">
        <f>AL632</f>
        <v>1</v>
      </c>
      <c r="DB632">
        <f t="shared" si="87"/>
        <v>8314.14</v>
      </c>
      <c r="DC632">
        <f t="shared" si="88"/>
        <v>0</v>
      </c>
    </row>
    <row r="633" spans="1:107">
      <c r="A633">
        <f>ROW(Source!A552)</f>
        <v>552</v>
      </c>
      <c r="B633">
        <v>35863109</v>
      </c>
      <c r="C633">
        <v>35867652</v>
      </c>
      <c r="D633">
        <v>121548</v>
      </c>
      <c r="E633">
        <v>1</v>
      </c>
      <c r="F633">
        <v>1</v>
      </c>
      <c r="G633">
        <v>1</v>
      </c>
      <c r="H633">
        <v>1</v>
      </c>
      <c r="I633" t="s">
        <v>35</v>
      </c>
      <c r="J633" t="s">
        <v>3</v>
      </c>
      <c r="K633" t="s">
        <v>562</v>
      </c>
      <c r="L633">
        <v>608254</v>
      </c>
      <c r="N633">
        <v>1013</v>
      </c>
      <c r="O633" t="s">
        <v>563</v>
      </c>
      <c r="P633" t="s">
        <v>563</v>
      </c>
      <c r="Q633">
        <v>1</v>
      </c>
      <c r="W633">
        <v>0</v>
      </c>
      <c r="X633">
        <v>-185737400</v>
      </c>
      <c r="Y633">
        <v>0.03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0</v>
      </c>
      <c r="AQ633">
        <v>0</v>
      </c>
      <c r="AR633">
        <v>0</v>
      </c>
      <c r="AS633" t="s">
        <v>3</v>
      </c>
      <c r="AT633">
        <v>0.03</v>
      </c>
      <c r="AU633" t="s">
        <v>3</v>
      </c>
      <c r="AV633">
        <v>2</v>
      </c>
      <c r="AW633">
        <v>2</v>
      </c>
      <c r="AX633">
        <v>36145012</v>
      </c>
      <c r="AY633">
        <v>1</v>
      </c>
      <c r="AZ633">
        <v>0</v>
      </c>
      <c r="BA633">
        <v>608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Y633*Source!I552</f>
        <v>2.9999999999999997E-4</v>
      </c>
      <c r="CY633">
        <f>AD633</f>
        <v>0</v>
      </c>
      <c r="CZ633">
        <f>AH633</f>
        <v>0</v>
      </c>
      <c r="DA633">
        <f>AL633</f>
        <v>1</v>
      </c>
      <c r="DB633">
        <f t="shared" si="87"/>
        <v>0</v>
      </c>
      <c r="DC633">
        <f t="shared" si="88"/>
        <v>0</v>
      </c>
    </row>
    <row r="634" spans="1:107">
      <c r="A634">
        <f>ROW(Source!A552)</f>
        <v>552</v>
      </c>
      <c r="B634">
        <v>35863109</v>
      </c>
      <c r="C634">
        <v>35867652</v>
      </c>
      <c r="D634">
        <v>29172362</v>
      </c>
      <c r="E634">
        <v>1</v>
      </c>
      <c r="F634">
        <v>1</v>
      </c>
      <c r="G634">
        <v>1</v>
      </c>
      <c r="H634">
        <v>2</v>
      </c>
      <c r="I634" t="s">
        <v>737</v>
      </c>
      <c r="J634" t="s">
        <v>738</v>
      </c>
      <c r="K634" t="s">
        <v>739</v>
      </c>
      <c r="L634">
        <v>1368</v>
      </c>
      <c r="N634">
        <v>1011</v>
      </c>
      <c r="O634" t="s">
        <v>567</v>
      </c>
      <c r="P634" t="s">
        <v>567</v>
      </c>
      <c r="Q634">
        <v>1</v>
      </c>
      <c r="W634">
        <v>0</v>
      </c>
      <c r="X634">
        <v>2071614860</v>
      </c>
      <c r="Y634">
        <v>0.03</v>
      </c>
      <c r="AA634">
        <v>0</v>
      </c>
      <c r="AB634">
        <v>1113.56</v>
      </c>
      <c r="AC634">
        <v>446.18</v>
      </c>
      <c r="AD634">
        <v>0</v>
      </c>
      <c r="AE634">
        <v>0</v>
      </c>
      <c r="AF634">
        <v>134.65</v>
      </c>
      <c r="AG634">
        <v>13.5</v>
      </c>
      <c r="AH634">
        <v>0</v>
      </c>
      <c r="AI634">
        <v>1</v>
      </c>
      <c r="AJ634">
        <v>8.27</v>
      </c>
      <c r="AK634">
        <v>33.049999999999997</v>
      </c>
      <c r="AL634">
        <v>1</v>
      </c>
      <c r="AN634">
        <v>0</v>
      </c>
      <c r="AO634">
        <v>1</v>
      </c>
      <c r="AP634">
        <v>0</v>
      </c>
      <c r="AQ634">
        <v>0</v>
      </c>
      <c r="AR634">
        <v>0</v>
      </c>
      <c r="AS634" t="s">
        <v>3</v>
      </c>
      <c r="AT634">
        <v>0.03</v>
      </c>
      <c r="AU634" t="s">
        <v>3</v>
      </c>
      <c r="AV634">
        <v>0</v>
      </c>
      <c r="AW634">
        <v>2</v>
      </c>
      <c r="AX634">
        <v>36145013</v>
      </c>
      <c r="AY634">
        <v>1</v>
      </c>
      <c r="AZ634">
        <v>0</v>
      </c>
      <c r="BA634">
        <v>609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Y634*Source!I552</f>
        <v>2.9999999999999997E-4</v>
      </c>
      <c r="CY634">
        <f>AB634</f>
        <v>1113.56</v>
      </c>
      <c r="CZ634">
        <f>AF634</f>
        <v>134.65</v>
      </c>
      <c r="DA634">
        <f>AJ634</f>
        <v>8.27</v>
      </c>
      <c r="DB634">
        <f t="shared" si="87"/>
        <v>4.04</v>
      </c>
      <c r="DC634">
        <f t="shared" si="88"/>
        <v>0.41</v>
      </c>
    </row>
    <row r="635" spans="1:107">
      <c r="A635">
        <f>ROW(Source!A552)</f>
        <v>552</v>
      </c>
      <c r="B635">
        <v>35863109</v>
      </c>
      <c r="C635">
        <v>35867652</v>
      </c>
      <c r="D635">
        <v>29174913</v>
      </c>
      <c r="E635">
        <v>1</v>
      </c>
      <c r="F635">
        <v>1</v>
      </c>
      <c r="G635">
        <v>1</v>
      </c>
      <c r="H635">
        <v>2</v>
      </c>
      <c r="I635" t="s">
        <v>578</v>
      </c>
      <c r="J635" t="s">
        <v>579</v>
      </c>
      <c r="K635" t="s">
        <v>580</v>
      </c>
      <c r="L635">
        <v>1368</v>
      </c>
      <c r="N635">
        <v>1011</v>
      </c>
      <c r="O635" t="s">
        <v>567</v>
      </c>
      <c r="P635" t="s">
        <v>567</v>
      </c>
      <c r="Q635">
        <v>1</v>
      </c>
      <c r="W635">
        <v>0</v>
      </c>
      <c r="X635">
        <v>458544584</v>
      </c>
      <c r="Y635">
        <v>0.02</v>
      </c>
      <c r="AA635">
        <v>0</v>
      </c>
      <c r="AB635">
        <v>932.72</v>
      </c>
      <c r="AC635">
        <v>383.38</v>
      </c>
      <c r="AD635">
        <v>0</v>
      </c>
      <c r="AE635">
        <v>0</v>
      </c>
      <c r="AF635">
        <v>87.17</v>
      </c>
      <c r="AG635">
        <v>11.6</v>
      </c>
      <c r="AH635">
        <v>0</v>
      </c>
      <c r="AI635">
        <v>1</v>
      </c>
      <c r="AJ635">
        <v>10.7</v>
      </c>
      <c r="AK635">
        <v>33.049999999999997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0.02</v>
      </c>
      <c r="AU635" t="s">
        <v>3</v>
      </c>
      <c r="AV635">
        <v>0</v>
      </c>
      <c r="AW635">
        <v>2</v>
      </c>
      <c r="AX635">
        <v>36145014</v>
      </c>
      <c r="AY635">
        <v>1</v>
      </c>
      <c r="AZ635">
        <v>0</v>
      </c>
      <c r="BA635">
        <v>610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Y635*Source!I552</f>
        <v>2.0000000000000001E-4</v>
      </c>
      <c r="CY635">
        <f>AB635</f>
        <v>932.72</v>
      </c>
      <c r="CZ635">
        <f>AF635</f>
        <v>87.17</v>
      </c>
      <c r="DA635">
        <f>AJ635</f>
        <v>10.7</v>
      </c>
      <c r="DB635">
        <f t="shared" si="87"/>
        <v>1.74</v>
      </c>
      <c r="DC635">
        <f t="shared" si="88"/>
        <v>0.23</v>
      </c>
    </row>
    <row r="636" spans="1:107">
      <c r="A636">
        <f>ROW(Source!A552)</f>
        <v>552</v>
      </c>
      <c r="B636">
        <v>35863109</v>
      </c>
      <c r="C636">
        <v>35867652</v>
      </c>
      <c r="D636">
        <v>29149204</v>
      </c>
      <c r="E636">
        <v>1</v>
      </c>
      <c r="F636">
        <v>1</v>
      </c>
      <c r="G636">
        <v>1</v>
      </c>
      <c r="H636">
        <v>3</v>
      </c>
      <c r="I636" t="s">
        <v>746</v>
      </c>
      <c r="J636" t="s">
        <v>747</v>
      </c>
      <c r="K636" t="s">
        <v>748</v>
      </c>
      <c r="L636">
        <v>1348</v>
      </c>
      <c r="N636">
        <v>1009</v>
      </c>
      <c r="O636" t="s">
        <v>30</v>
      </c>
      <c r="P636" t="s">
        <v>30</v>
      </c>
      <c r="Q636">
        <v>1000</v>
      </c>
      <c r="W636">
        <v>0</v>
      </c>
      <c r="X636">
        <v>-1132764130</v>
      </c>
      <c r="Y636">
        <v>3.15E-3</v>
      </c>
      <c r="AA636">
        <v>4978.46</v>
      </c>
      <c r="AB636">
        <v>0</v>
      </c>
      <c r="AC636">
        <v>0</v>
      </c>
      <c r="AD636">
        <v>0</v>
      </c>
      <c r="AE636">
        <v>729.98</v>
      </c>
      <c r="AF636">
        <v>0</v>
      </c>
      <c r="AG636">
        <v>0</v>
      </c>
      <c r="AH636">
        <v>0</v>
      </c>
      <c r="AI636">
        <v>6.82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3</v>
      </c>
      <c r="AT636">
        <v>3.15E-3</v>
      </c>
      <c r="AU636" t="s">
        <v>3</v>
      </c>
      <c r="AV636">
        <v>0</v>
      </c>
      <c r="AW636">
        <v>2</v>
      </c>
      <c r="AX636">
        <v>36145015</v>
      </c>
      <c r="AY636">
        <v>1</v>
      </c>
      <c r="AZ636">
        <v>0</v>
      </c>
      <c r="BA636">
        <v>611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Y636*Source!I552</f>
        <v>3.15E-5</v>
      </c>
      <c r="CY636">
        <f>AA636</f>
        <v>4978.46</v>
      </c>
      <c r="CZ636">
        <f>AE636</f>
        <v>729.98</v>
      </c>
      <c r="DA636">
        <f>AI636</f>
        <v>6.82</v>
      </c>
      <c r="DB636">
        <f t="shared" si="87"/>
        <v>2.2999999999999998</v>
      </c>
      <c r="DC636">
        <f t="shared" si="88"/>
        <v>0</v>
      </c>
    </row>
    <row r="637" spans="1:107">
      <c r="A637">
        <f>ROW(Source!A552)</f>
        <v>552</v>
      </c>
      <c r="B637">
        <v>35863109</v>
      </c>
      <c r="C637">
        <v>35867652</v>
      </c>
      <c r="D637">
        <v>29156142</v>
      </c>
      <c r="E637">
        <v>1</v>
      </c>
      <c r="F637">
        <v>1</v>
      </c>
      <c r="G637">
        <v>1</v>
      </c>
      <c r="H637">
        <v>3</v>
      </c>
      <c r="I637" t="s">
        <v>230</v>
      </c>
      <c r="J637" t="s">
        <v>233</v>
      </c>
      <c r="K637" t="s">
        <v>231</v>
      </c>
      <c r="L637">
        <v>1356</v>
      </c>
      <c r="N637">
        <v>1010</v>
      </c>
      <c r="O637" t="s">
        <v>232</v>
      </c>
      <c r="P637" t="s">
        <v>232</v>
      </c>
      <c r="Q637">
        <v>1000</v>
      </c>
      <c r="W637">
        <v>0</v>
      </c>
      <c r="X637">
        <v>-1152774928</v>
      </c>
      <c r="Y637">
        <v>0.1</v>
      </c>
      <c r="AA637">
        <v>5115.96</v>
      </c>
      <c r="AB637">
        <v>0</v>
      </c>
      <c r="AC637">
        <v>0</v>
      </c>
      <c r="AD637">
        <v>0</v>
      </c>
      <c r="AE637">
        <v>1998.42</v>
      </c>
      <c r="AF637">
        <v>0</v>
      </c>
      <c r="AG637">
        <v>0</v>
      </c>
      <c r="AH637">
        <v>0</v>
      </c>
      <c r="AI637">
        <v>2.56</v>
      </c>
      <c r="AJ637">
        <v>1</v>
      </c>
      <c r="AK637">
        <v>1</v>
      </c>
      <c r="AL637">
        <v>1</v>
      </c>
      <c r="AN637">
        <v>0</v>
      </c>
      <c r="AO637">
        <v>0</v>
      </c>
      <c r="AP637">
        <v>0</v>
      </c>
      <c r="AQ637">
        <v>0</v>
      </c>
      <c r="AR637">
        <v>0</v>
      </c>
      <c r="AS637" t="s">
        <v>3</v>
      </c>
      <c r="AT637">
        <v>0.1</v>
      </c>
      <c r="AU637" t="s">
        <v>3</v>
      </c>
      <c r="AV637">
        <v>0</v>
      </c>
      <c r="AW637">
        <v>1</v>
      </c>
      <c r="AX637">
        <v>-1</v>
      </c>
      <c r="AY637">
        <v>0</v>
      </c>
      <c r="AZ637">
        <v>0</v>
      </c>
      <c r="BA637" t="s">
        <v>3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Y637*Source!I552</f>
        <v>1E-3</v>
      </c>
      <c r="CY637">
        <f>AA637</f>
        <v>5115.96</v>
      </c>
      <c r="CZ637">
        <f>AE637</f>
        <v>1998.42</v>
      </c>
      <c r="DA637">
        <f>AI637</f>
        <v>2.56</v>
      </c>
      <c r="DB637">
        <f t="shared" si="87"/>
        <v>199.84</v>
      </c>
      <c r="DC637">
        <f t="shared" si="88"/>
        <v>0</v>
      </c>
    </row>
    <row r="638" spans="1:107">
      <c r="A638">
        <f>ROW(Source!A552)</f>
        <v>552</v>
      </c>
      <c r="B638">
        <v>35863109</v>
      </c>
      <c r="C638">
        <v>35867652</v>
      </c>
      <c r="D638">
        <v>29170678</v>
      </c>
      <c r="E638">
        <v>1</v>
      </c>
      <c r="F638">
        <v>1</v>
      </c>
      <c r="G638">
        <v>1</v>
      </c>
      <c r="H638">
        <v>3</v>
      </c>
      <c r="I638" t="s">
        <v>749</v>
      </c>
      <c r="J638" t="s">
        <v>750</v>
      </c>
      <c r="K638" t="s">
        <v>751</v>
      </c>
      <c r="L638">
        <v>1354</v>
      </c>
      <c r="N638">
        <v>1010</v>
      </c>
      <c r="O638" t="s">
        <v>237</v>
      </c>
      <c r="P638" t="s">
        <v>237</v>
      </c>
      <c r="Q638">
        <v>1</v>
      </c>
      <c r="W638">
        <v>0</v>
      </c>
      <c r="X638">
        <v>-808655695</v>
      </c>
      <c r="Y638">
        <v>102</v>
      </c>
      <c r="AA638">
        <v>0.69</v>
      </c>
      <c r="AB638">
        <v>0</v>
      </c>
      <c r="AC638">
        <v>0</v>
      </c>
      <c r="AD638">
        <v>0</v>
      </c>
      <c r="AE638">
        <v>0.28000000000000003</v>
      </c>
      <c r="AF638">
        <v>0</v>
      </c>
      <c r="AG638">
        <v>0</v>
      </c>
      <c r="AH638">
        <v>0</v>
      </c>
      <c r="AI638">
        <v>2.46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3</v>
      </c>
      <c r="AT638">
        <v>102</v>
      </c>
      <c r="AU638" t="s">
        <v>3</v>
      </c>
      <c r="AV638">
        <v>0</v>
      </c>
      <c r="AW638">
        <v>2</v>
      </c>
      <c r="AX638">
        <v>36145016</v>
      </c>
      <c r="AY638">
        <v>1</v>
      </c>
      <c r="AZ638">
        <v>0</v>
      </c>
      <c r="BA638">
        <v>612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Y638*Source!I552</f>
        <v>1.02</v>
      </c>
      <c r="CY638">
        <f>AA638</f>
        <v>0.69</v>
      </c>
      <c r="CZ638">
        <f>AE638</f>
        <v>0.28000000000000003</v>
      </c>
      <c r="DA638">
        <f>AI638</f>
        <v>2.46</v>
      </c>
      <c r="DB638">
        <f t="shared" si="87"/>
        <v>28.56</v>
      </c>
      <c r="DC638">
        <f t="shared" si="88"/>
        <v>0</v>
      </c>
    </row>
    <row r="639" spans="1:107">
      <c r="A639">
        <f>ROW(Source!A552)</f>
        <v>552</v>
      </c>
      <c r="B639">
        <v>35863109</v>
      </c>
      <c r="C639">
        <v>35867652</v>
      </c>
      <c r="D639">
        <v>29169278</v>
      </c>
      <c r="E639">
        <v>1</v>
      </c>
      <c r="F639">
        <v>1</v>
      </c>
      <c r="G639">
        <v>1</v>
      </c>
      <c r="H639">
        <v>3</v>
      </c>
      <c r="I639" t="s">
        <v>249</v>
      </c>
      <c r="J639" t="s">
        <v>251</v>
      </c>
      <c r="K639" t="s">
        <v>250</v>
      </c>
      <c r="L639">
        <v>1354</v>
      </c>
      <c r="N639">
        <v>1010</v>
      </c>
      <c r="O639" t="s">
        <v>237</v>
      </c>
      <c r="P639" t="s">
        <v>237</v>
      </c>
      <c r="Q639">
        <v>1</v>
      </c>
      <c r="W639">
        <v>0</v>
      </c>
      <c r="X639">
        <v>-1190793685</v>
      </c>
      <c r="Y639">
        <v>100</v>
      </c>
      <c r="AA639">
        <v>76.47</v>
      </c>
      <c r="AB639">
        <v>0</v>
      </c>
      <c r="AC639">
        <v>0</v>
      </c>
      <c r="AD639">
        <v>0</v>
      </c>
      <c r="AE639">
        <v>8.81</v>
      </c>
      <c r="AF639">
        <v>0</v>
      </c>
      <c r="AG639">
        <v>0</v>
      </c>
      <c r="AH639">
        <v>0</v>
      </c>
      <c r="AI639">
        <v>8.68</v>
      </c>
      <c r="AJ639">
        <v>1</v>
      </c>
      <c r="AK639">
        <v>1</v>
      </c>
      <c r="AL639">
        <v>1</v>
      </c>
      <c r="AN639">
        <v>0</v>
      </c>
      <c r="AO639">
        <v>0</v>
      </c>
      <c r="AP639">
        <v>0</v>
      </c>
      <c r="AQ639">
        <v>0</v>
      </c>
      <c r="AR639">
        <v>0</v>
      </c>
      <c r="AS639" t="s">
        <v>3</v>
      </c>
      <c r="AT639">
        <v>100</v>
      </c>
      <c r="AU639" t="s">
        <v>3</v>
      </c>
      <c r="AV639">
        <v>0</v>
      </c>
      <c r="AW639">
        <v>1</v>
      </c>
      <c r="AX639">
        <v>-1</v>
      </c>
      <c r="AY639">
        <v>0</v>
      </c>
      <c r="AZ639">
        <v>0</v>
      </c>
      <c r="BA639" t="s">
        <v>3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Y639*Source!I552</f>
        <v>1</v>
      </c>
      <c r="CY639">
        <f>AA639</f>
        <v>76.47</v>
      </c>
      <c r="CZ639">
        <f>AE639</f>
        <v>8.81</v>
      </c>
      <c r="DA639">
        <f>AI639</f>
        <v>8.68</v>
      </c>
      <c r="DB639">
        <f t="shared" si="87"/>
        <v>881</v>
      </c>
      <c r="DC639">
        <f t="shared" si="88"/>
        <v>0</v>
      </c>
    </row>
    <row r="640" spans="1:107">
      <c r="A640">
        <f>ROW(Source!A552)</f>
        <v>552</v>
      </c>
      <c r="B640">
        <v>35863109</v>
      </c>
      <c r="C640">
        <v>35867652</v>
      </c>
      <c r="D640">
        <v>29171808</v>
      </c>
      <c r="E640">
        <v>1</v>
      </c>
      <c r="F640">
        <v>1</v>
      </c>
      <c r="G640">
        <v>1</v>
      </c>
      <c r="H640">
        <v>3</v>
      </c>
      <c r="I640" t="s">
        <v>752</v>
      </c>
      <c r="J640" t="s">
        <v>753</v>
      </c>
      <c r="K640" t="s">
        <v>754</v>
      </c>
      <c r="L640">
        <v>1374</v>
      </c>
      <c r="N640">
        <v>1013</v>
      </c>
      <c r="O640" t="s">
        <v>755</v>
      </c>
      <c r="P640" t="s">
        <v>755</v>
      </c>
      <c r="Q640">
        <v>1</v>
      </c>
      <c r="W640">
        <v>0</v>
      </c>
      <c r="X640">
        <v>-915781824</v>
      </c>
      <c r="Y640">
        <v>5.21</v>
      </c>
      <c r="AA640">
        <v>1</v>
      </c>
      <c r="AB640">
        <v>0</v>
      </c>
      <c r="AC640">
        <v>0</v>
      </c>
      <c r="AD640">
        <v>0</v>
      </c>
      <c r="AE640">
        <v>1</v>
      </c>
      <c r="AF640">
        <v>0</v>
      </c>
      <c r="AG640">
        <v>0</v>
      </c>
      <c r="AH640">
        <v>0</v>
      </c>
      <c r="AI640">
        <v>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0</v>
      </c>
      <c r="AQ640">
        <v>0</v>
      </c>
      <c r="AR640">
        <v>0</v>
      </c>
      <c r="AS640" t="s">
        <v>3</v>
      </c>
      <c r="AT640">
        <v>5.21</v>
      </c>
      <c r="AU640" t="s">
        <v>3</v>
      </c>
      <c r="AV640">
        <v>0</v>
      </c>
      <c r="AW640">
        <v>2</v>
      </c>
      <c r="AX640">
        <v>36145017</v>
      </c>
      <c r="AY640">
        <v>1</v>
      </c>
      <c r="AZ640">
        <v>0</v>
      </c>
      <c r="BA640">
        <v>613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Y640*Source!I552</f>
        <v>5.21E-2</v>
      </c>
      <c r="CY640">
        <f>AA640</f>
        <v>1</v>
      </c>
      <c r="CZ640">
        <f>AE640</f>
        <v>1</v>
      </c>
      <c r="DA640">
        <f>AI640</f>
        <v>1</v>
      </c>
      <c r="DB640">
        <f t="shared" si="87"/>
        <v>5.21</v>
      </c>
      <c r="DC640">
        <f t="shared" si="88"/>
        <v>0</v>
      </c>
    </row>
    <row r="641" spans="1:107">
      <c r="A641">
        <f>ROW(Source!A555)</f>
        <v>555</v>
      </c>
      <c r="B641">
        <v>35863109</v>
      </c>
      <c r="C641">
        <v>36127670</v>
      </c>
      <c r="D641">
        <v>18409850</v>
      </c>
      <c r="E641">
        <v>1</v>
      </c>
      <c r="F641">
        <v>1</v>
      </c>
      <c r="G641">
        <v>1</v>
      </c>
      <c r="H641">
        <v>1</v>
      </c>
      <c r="I641" t="s">
        <v>674</v>
      </c>
      <c r="J641" t="s">
        <v>3</v>
      </c>
      <c r="K641" t="s">
        <v>675</v>
      </c>
      <c r="L641">
        <v>1369</v>
      </c>
      <c r="N641">
        <v>1013</v>
      </c>
      <c r="O641" t="s">
        <v>561</v>
      </c>
      <c r="P641" t="s">
        <v>561</v>
      </c>
      <c r="Q641">
        <v>1</v>
      </c>
      <c r="W641">
        <v>0</v>
      </c>
      <c r="X641">
        <v>855544366</v>
      </c>
      <c r="Y641">
        <v>111.55</v>
      </c>
      <c r="AA641">
        <v>0</v>
      </c>
      <c r="AB641">
        <v>0</v>
      </c>
      <c r="AC641">
        <v>0</v>
      </c>
      <c r="AD641">
        <v>289.7</v>
      </c>
      <c r="AE641">
        <v>0</v>
      </c>
      <c r="AF641">
        <v>0</v>
      </c>
      <c r="AG641">
        <v>0</v>
      </c>
      <c r="AH641">
        <v>289.7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97</v>
      </c>
      <c r="AU641" t="s">
        <v>134</v>
      </c>
      <c r="AV641">
        <v>1</v>
      </c>
      <c r="AW641">
        <v>2</v>
      </c>
      <c r="AX641">
        <v>36127672</v>
      </c>
      <c r="AY641">
        <v>1</v>
      </c>
      <c r="AZ641">
        <v>0</v>
      </c>
      <c r="BA641">
        <v>614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Y641*Source!I555</f>
        <v>8.2546999999999997</v>
      </c>
      <c r="CY641">
        <f>AD641</f>
        <v>289.7</v>
      </c>
      <c r="CZ641">
        <f>AH641</f>
        <v>289.7</v>
      </c>
      <c r="DA641">
        <f>AL641</f>
        <v>1</v>
      </c>
      <c r="DB641">
        <f>ROUND((ROUND(AT641*CZ641,2)*1.15),2)</f>
        <v>32316.04</v>
      </c>
      <c r="DC641">
        <f>ROUND((ROUND(AT641*AG641,2)*1.15),2)</f>
        <v>0</v>
      </c>
    </row>
    <row r="642" spans="1:107">
      <c r="A642">
        <f>ROW(Source!A555)</f>
        <v>555</v>
      </c>
      <c r="B642">
        <v>35863109</v>
      </c>
      <c r="C642">
        <v>36127670</v>
      </c>
      <c r="D642">
        <v>29173472</v>
      </c>
      <c r="E642">
        <v>1</v>
      </c>
      <c r="F642">
        <v>1</v>
      </c>
      <c r="G642">
        <v>1</v>
      </c>
      <c r="H642">
        <v>2</v>
      </c>
      <c r="I642" t="s">
        <v>624</v>
      </c>
      <c r="J642" t="s">
        <v>625</v>
      </c>
      <c r="K642" t="s">
        <v>626</v>
      </c>
      <c r="L642">
        <v>1368</v>
      </c>
      <c r="N642">
        <v>1011</v>
      </c>
      <c r="O642" t="s">
        <v>567</v>
      </c>
      <c r="P642" t="s">
        <v>567</v>
      </c>
      <c r="Q642">
        <v>1</v>
      </c>
      <c r="W642">
        <v>0</v>
      </c>
      <c r="X642">
        <v>275932499</v>
      </c>
      <c r="Y642">
        <v>2.75</v>
      </c>
      <c r="AA642">
        <v>0</v>
      </c>
      <c r="AB642">
        <v>12.75</v>
      </c>
      <c r="AC642">
        <v>0</v>
      </c>
      <c r="AD642">
        <v>0</v>
      </c>
      <c r="AE642">
        <v>0</v>
      </c>
      <c r="AF642">
        <v>3</v>
      </c>
      <c r="AG642">
        <v>0</v>
      </c>
      <c r="AH642">
        <v>0</v>
      </c>
      <c r="AI642">
        <v>1</v>
      </c>
      <c r="AJ642">
        <v>4.25</v>
      </c>
      <c r="AK642">
        <v>33.049999999999997</v>
      </c>
      <c r="AL642">
        <v>1</v>
      </c>
      <c r="AN642">
        <v>0</v>
      </c>
      <c r="AO642">
        <v>1</v>
      </c>
      <c r="AP642">
        <v>1</v>
      </c>
      <c r="AQ642">
        <v>0</v>
      </c>
      <c r="AR642">
        <v>0</v>
      </c>
      <c r="AS642" t="s">
        <v>3</v>
      </c>
      <c r="AT642">
        <v>2.2000000000000002</v>
      </c>
      <c r="AU642" t="s">
        <v>133</v>
      </c>
      <c r="AV642">
        <v>0</v>
      </c>
      <c r="AW642">
        <v>2</v>
      </c>
      <c r="AX642">
        <v>36127673</v>
      </c>
      <c r="AY642">
        <v>1</v>
      </c>
      <c r="AZ642">
        <v>0</v>
      </c>
      <c r="BA642">
        <v>615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Y642*Source!I555</f>
        <v>0.20349999999999999</v>
      </c>
      <c r="CY642">
        <f>AB642</f>
        <v>12.75</v>
      </c>
      <c r="CZ642">
        <f>AF642</f>
        <v>3</v>
      </c>
      <c r="DA642">
        <f>AJ642</f>
        <v>4.25</v>
      </c>
      <c r="DB642">
        <f>ROUND((ROUND(AT642*CZ642,2)*1.25),2)</f>
        <v>8.25</v>
      </c>
      <c r="DC642">
        <f>ROUND((ROUND(AT642*AG642,2)*1.25),2)</f>
        <v>0</v>
      </c>
    </row>
    <row r="643" spans="1:107">
      <c r="A643">
        <f>ROW(Source!A555)</f>
        <v>555</v>
      </c>
      <c r="B643">
        <v>35863109</v>
      </c>
      <c r="C643">
        <v>36127670</v>
      </c>
      <c r="D643">
        <v>29174538</v>
      </c>
      <c r="E643">
        <v>1</v>
      </c>
      <c r="F643">
        <v>1</v>
      </c>
      <c r="G643">
        <v>1</v>
      </c>
      <c r="H643">
        <v>2</v>
      </c>
      <c r="I643" t="s">
        <v>676</v>
      </c>
      <c r="J643" t="s">
        <v>677</v>
      </c>
      <c r="K643" t="s">
        <v>678</v>
      </c>
      <c r="L643">
        <v>1368</v>
      </c>
      <c r="N643">
        <v>1011</v>
      </c>
      <c r="O643" t="s">
        <v>567</v>
      </c>
      <c r="P643" t="s">
        <v>567</v>
      </c>
      <c r="Q643">
        <v>1</v>
      </c>
      <c r="W643">
        <v>0</v>
      </c>
      <c r="X643">
        <v>1107538725</v>
      </c>
      <c r="Y643">
        <v>0.4</v>
      </c>
      <c r="AA643">
        <v>0</v>
      </c>
      <c r="AB643">
        <v>187.1</v>
      </c>
      <c r="AC643">
        <v>0</v>
      </c>
      <c r="AD643">
        <v>0</v>
      </c>
      <c r="AE643">
        <v>0</v>
      </c>
      <c r="AF643">
        <v>33.590000000000003</v>
      </c>
      <c r="AG643">
        <v>0</v>
      </c>
      <c r="AH643">
        <v>0</v>
      </c>
      <c r="AI643">
        <v>1</v>
      </c>
      <c r="AJ643">
        <v>5.57</v>
      </c>
      <c r="AK643">
        <v>33.049999999999997</v>
      </c>
      <c r="AL643">
        <v>1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0.32</v>
      </c>
      <c r="AU643" t="s">
        <v>133</v>
      </c>
      <c r="AV643">
        <v>0</v>
      </c>
      <c r="AW643">
        <v>2</v>
      </c>
      <c r="AX643">
        <v>36127674</v>
      </c>
      <c r="AY643">
        <v>1</v>
      </c>
      <c r="AZ643">
        <v>0</v>
      </c>
      <c r="BA643">
        <v>616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Y643*Source!I555</f>
        <v>2.9600000000000001E-2</v>
      </c>
      <c r="CY643">
        <f>AB643</f>
        <v>187.1</v>
      </c>
      <c r="CZ643">
        <f>AF643</f>
        <v>33.590000000000003</v>
      </c>
      <c r="DA643">
        <f>AJ643</f>
        <v>5.57</v>
      </c>
      <c r="DB643">
        <f>ROUND((ROUND(AT643*CZ643,2)*1.25),2)</f>
        <v>13.44</v>
      </c>
      <c r="DC643">
        <f>ROUND((ROUND(AT643*AG643,2)*1.25),2)</f>
        <v>0</v>
      </c>
    </row>
    <row r="644" spans="1:107">
      <c r="A644">
        <f>ROW(Source!A555)</f>
        <v>555</v>
      </c>
      <c r="B644">
        <v>35863109</v>
      </c>
      <c r="C644">
        <v>36127670</v>
      </c>
      <c r="D644">
        <v>29174580</v>
      </c>
      <c r="E644">
        <v>1</v>
      </c>
      <c r="F644">
        <v>1</v>
      </c>
      <c r="G644">
        <v>1</v>
      </c>
      <c r="H644">
        <v>2</v>
      </c>
      <c r="I644" t="s">
        <v>679</v>
      </c>
      <c r="J644" t="s">
        <v>680</v>
      </c>
      <c r="K644" t="s">
        <v>681</v>
      </c>
      <c r="L644">
        <v>1368</v>
      </c>
      <c r="N644">
        <v>1011</v>
      </c>
      <c r="O644" t="s">
        <v>567</v>
      </c>
      <c r="P644" t="s">
        <v>567</v>
      </c>
      <c r="Q644">
        <v>1</v>
      </c>
      <c r="W644">
        <v>0</v>
      </c>
      <c r="X644">
        <v>-169468834</v>
      </c>
      <c r="Y644">
        <v>1.625</v>
      </c>
      <c r="AA644">
        <v>0</v>
      </c>
      <c r="AB644">
        <v>31.87</v>
      </c>
      <c r="AC644">
        <v>0</v>
      </c>
      <c r="AD644">
        <v>0</v>
      </c>
      <c r="AE644">
        <v>0</v>
      </c>
      <c r="AF644">
        <v>2.08</v>
      </c>
      <c r="AG644">
        <v>0</v>
      </c>
      <c r="AH644">
        <v>0</v>
      </c>
      <c r="AI644">
        <v>1</v>
      </c>
      <c r="AJ644">
        <v>15.32</v>
      </c>
      <c r="AK644">
        <v>33.049999999999997</v>
      </c>
      <c r="AL644">
        <v>1</v>
      </c>
      <c r="AN644">
        <v>0</v>
      </c>
      <c r="AO644">
        <v>1</v>
      </c>
      <c r="AP644">
        <v>1</v>
      </c>
      <c r="AQ644">
        <v>0</v>
      </c>
      <c r="AR644">
        <v>0</v>
      </c>
      <c r="AS644" t="s">
        <v>3</v>
      </c>
      <c r="AT644">
        <v>1.3</v>
      </c>
      <c r="AU644" t="s">
        <v>133</v>
      </c>
      <c r="AV644">
        <v>0</v>
      </c>
      <c r="AW644">
        <v>2</v>
      </c>
      <c r="AX644">
        <v>36127675</v>
      </c>
      <c r="AY644">
        <v>1</v>
      </c>
      <c r="AZ644">
        <v>0</v>
      </c>
      <c r="BA644">
        <v>617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Y644*Source!I555</f>
        <v>0.12025</v>
      </c>
      <c r="CY644">
        <f>AB644</f>
        <v>31.87</v>
      </c>
      <c r="CZ644">
        <f>AF644</f>
        <v>2.08</v>
      </c>
      <c r="DA644">
        <f>AJ644</f>
        <v>15.32</v>
      </c>
      <c r="DB644">
        <f>ROUND((ROUND(AT644*CZ644,2)*1.25),2)</f>
        <v>3.38</v>
      </c>
      <c r="DC644">
        <f>ROUND((ROUND(AT644*AG644,2)*1.25),2)</f>
        <v>0</v>
      </c>
    </row>
    <row r="645" spans="1:107">
      <c r="A645">
        <f>ROW(Source!A555)</f>
        <v>555</v>
      </c>
      <c r="B645">
        <v>35863109</v>
      </c>
      <c r="C645">
        <v>36127670</v>
      </c>
      <c r="D645">
        <v>29109354</v>
      </c>
      <c r="E645">
        <v>1</v>
      </c>
      <c r="F645">
        <v>1</v>
      </c>
      <c r="G645">
        <v>1</v>
      </c>
      <c r="H645">
        <v>3</v>
      </c>
      <c r="I645" t="s">
        <v>685</v>
      </c>
      <c r="J645" t="s">
        <v>686</v>
      </c>
      <c r="K645" t="s">
        <v>687</v>
      </c>
      <c r="L645">
        <v>1346</v>
      </c>
      <c r="N645">
        <v>1009</v>
      </c>
      <c r="O645" t="s">
        <v>160</v>
      </c>
      <c r="P645" t="s">
        <v>160</v>
      </c>
      <c r="Q645">
        <v>1</v>
      </c>
      <c r="W645">
        <v>0</v>
      </c>
      <c r="X645">
        <v>-882693383</v>
      </c>
      <c r="Y645">
        <v>10</v>
      </c>
      <c r="AA645">
        <v>64.010000000000005</v>
      </c>
      <c r="AB645">
        <v>0</v>
      </c>
      <c r="AC645">
        <v>0</v>
      </c>
      <c r="AD645">
        <v>0</v>
      </c>
      <c r="AE645">
        <v>46.72</v>
      </c>
      <c r="AF645">
        <v>0</v>
      </c>
      <c r="AG645">
        <v>0</v>
      </c>
      <c r="AH645">
        <v>0</v>
      </c>
      <c r="AI645">
        <v>1.37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3</v>
      </c>
      <c r="AT645">
        <v>10</v>
      </c>
      <c r="AU645" t="s">
        <v>3</v>
      </c>
      <c r="AV645">
        <v>0</v>
      </c>
      <c r="AW645">
        <v>2</v>
      </c>
      <c r="AX645">
        <v>36127676</v>
      </c>
      <c r="AY645">
        <v>1</v>
      </c>
      <c r="AZ645">
        <v>0</v>
      </c>
      <c r="BA645">
        <v>618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Y645*Source!I555</f>
        <v>0.74</v>
      </c>
      <c r="CY645">
        <f t="shared" ref="CY645:CY660" si="92">AA645</f>
        <v>64.010000000000005</v>
      </c>
      <c r="CZ645">
        <f t="shared" ref="CZ645:CZ660" si="93">AE645</f>
        <v>46.72</v>
      </c>
      <c r="DA645">
        <f t="shared" ref="DA645:DA660" si="94">AI645</f>
        <v>1.37</v>
      </c>
      <c r="DB645">
        <f t="shared" ref="DB645:DB691" si="95">ROUND(ROUND(AT645*CZ645,2),2)</f>
        <v>467.2</v>
      </c>
      <c r="DC645">
        <f t="shared" ref="DC645:DC691" si="96">ROUND(ROUND(AT645*AG645,2),2)</f>
        <v>0</v>
      </c>
    </row>
    <row r="646" spans="1:107">
      <c r="A646">
        <f>ROW(Source!A555)</f>
        <v>555</v>
      </c>
      <c r="B646">
        <v>35863109</v>
      </c>
      <c r="C646">
        <v>36127670</v>
      </c>
      <c r="D646">
        <v>29109781</v>
      </c>
      <c r="E646">
        <v>1</v>
      </c>
      <c r="F646">
        <v>1</v>
      </c>
      <c r="G646">
        <v>1</v>
      </c>
      <c r="H646">
        <v>3</v>
      </c>
      <c r="I646" t="s">
        <v>691</v>
      </c>
      <c r="J646" t="s">
        <v>692</v>
      </c>
      <c r="K646" t="s">
        <v>693</v>
      </c>
      <c r="L646">
        <v>1346</v>
      </c>
      <c r="N646">
        <v>1009</v>
      </c>
      <c r="O646" t="s">
        <v>160</v>
      </c>
      <c r="P646" t="s">
        <v>160</v>
      </c>
      <c r="Q646">
        <v>1</v>
      </c>
      <c r="W646">
        <v>0</v>
      </c>
      <c r="X646">
        <v>-306339415</v>
      </c>
      <c r="Y646">
        <v>4</v>
      </c>
      <c r="AA646">
        <v>60.38</v>
      </c>
      <c r="AB646">
        <v>0</v>
      </c>
      <c r="AC646">
        <v>0</v>
      </c>
      <c r="AD646">
        <v>0</v>
      </c>
      <c r="AE646">
        <v>11.12</v>
      </c>
      <c r="AF646">
        <v>0</v>
      </c>
      <c r="AG646">
        <v>0</v>
      </c>
      <c r="AH646">
        <v>0</v>
      </c>
      <c r="AI646">
        <v>5.43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1</v>
      </c>
      <c r="AQ646">
        <v>0</v>
      </c>
      <c r="AR646">
        <v>0</v>
      </c>
      <c r="AS646" t="s">
        <v>3</v>
      </c>
      <c r="AT646">
        <v>4</v>
      </c>
      <c r="AU646" t="s">
        <v>3</v>
      </c>
      <c r="AV646">
        <v>0</v>
      </c>
      <c r="AW646">
        <v>2</v>
      </c>
      <c r="AX646">
        <v>36127677</v>
      </c>
      <c r="AY646">
        <v>1</v>
      </c>
      <c r="AZ646">
        <v>0</v>
      </c>
      <c r="BA646">
        <v>619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Y646*Source!I555</f>
        <v>0.29599999999999999</v>
      </c>
      <c r="CY646">
        <f t="shared" si="92"/>
        <v>60.38</v>
      </c>
      <c r="CZ646">
        <f t="shared" si="93"/>
        <v>11.12</v>
      </c>
      <c r="DA646">
        <f t="shared" si="94"/>
        <v>5.43</v>
      </c>
      <c r="DB646">
        <f t="shared" si="95"/>
        <v>44.48</v>
      </c>
      <c r="DC646">
        <f t="shared" si="96"/>
        <v>0</v>
      </c>
    </row>
    <row r="647" spans="1:107">
      <c r="A647">
        <f>ROW(Source!A555)</f>
        <v>555</v>
      </c>
      <c r="B647">
        <v>35863109</v>
      </c>
      <c r="C647">
        <v>36127670</v>
      </c>
      <c r="D647">
        <v>29109782</v>
      </c>
      <c r="E647">
        <v>1</v>
      </c>
      <c r="F647">
        <v>1</v>
      </c>
      <c r="G647">
        <v>1</v>
      </c>
      <c r="H647">
        <v>3</v>
      </c>
      <c r="I647" t="s">
        <v>694</v>
      </c>
      <c r="J647" t="s">
        <v>695</v>
      </c>
      <c r="K647" t="s">
        <v>696</v>
      </c>
      <c r="L647">
        <v>1346</v>
      </c>
      <c r="N647">
        <v>1009</v>
      </c>
      <c r="O647" t="s">
        <v>160</v>
      </c>
      <c r="P647" t="s">
        <v>160</v>
      </c>
      <c r="Q647">
        <v>1</v>
      </c>
      <c r="W647">
        <v>0</v>
      </c>
      <c r="X647">
        <v>-71279152</v>
      </c>
      <c r="Y647">
        <v>42</v>
      </c>
      <c r="AA647">
        <v>16.309999999999999</v>
      </c>
      <c r="AB647">
        <v>0</v>
      </c>
      <c r="AC647">
        <v>0</v>
      </c>
      <c r="AD647">
        <v>0</v>
      </c>
      <c r="AE647">
        <v>4.3600000000000003</v>
      </c>
      <c r="AF647">
        <v>0</v>
      </c>
      <c r="AG647">
        <v>0</v>
      </c>
      <c r="AH647">
        <v>0</v>
      </c>
      <c r="AI647">
        <v>3.74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42</v>
      </c>
      <c r="AU647" t="s">
        <v>3</v>
      </c>
      <c r="AV647">
        <v>0</v>
      </c>
      <c r="AW647">
        <v>2</v>
      </c>
      <c r="AX647">
        <v>36127678</v>
      </c>
      <c r="AY647">
        <v>1</v>
      </c>
      <c r="AZ647">
        <v>0</v>
      </c>
      <c r="BA647">
        <v>620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Y647*Source!I555</f>
        <v>3.1079999999999997</v>
      </c>
      <c r="CY647">
        <f t="shared" si="92"/>
        <v>16.309999999999999</v>
      </c>
      <c r="CZ647">
        <f t="shared" si="93"/>
        <v>4.3600000000000003</v>
      </c>
      <c r="DA647">
        <f t="shared" si="94"/>
        <v>3.74</v>
      </c>
      <c r="DB647">
        <f t="shared" si="95"/>
        <v>183.12</v>
      </c>
      <c r="DC647">
        <f t="shared" si="96"/>
        <v>0</v>
      </c>
    </row>
    <row r="648" spans="1:107">
      <c r="A648">
        <f>ROW(Source!A555)</f>
        <v>555</v>
      </c>
      <c r="B648">
        <v>35863109</v>
      </c>
      <c r="C648">
        <v>36127670</v>
      </c>
      <c r="D648">
        <v>29110699</v>
      </c>
      <c r="E648">
        <v>1</v>
      </c>
      <c r="F648">
        <v>1</v>
      </c>
      <c r="G648">
        <v>1</v>
      </c>
      <c r="H648">
        <v>3</v>
      </c>
      <c r="I648" t="s">
        <v>697</v>
      </c>
      <c r="J648" t="s">
        <v>698</v>
      </c>
      <c r="K648" t="s">
        <v>699</v>
      </c>
      <c r="L648">
        <v>1301</v>
      </c>
      <c r="N648">
        <v>1003</v>
      </c>
      <c r="O648" t="s">
        <v>142</v>
      </c>
      <c r="P648" t="s">
        <v>142</v>
      </c>
      <c r="Q648">
        <v>1</v>
      </c>
      <c r="W648">
        <v>0</v>
      </c>
      <c r="X648">
        <v>1063889258</v>
      </c>
      <c r="Y648">
        <v>68</v>
      </c>
      <c r="AA648">
        <v>1.24</v>
      </c>
      <c r="AB648">
        <v>0</v>
      </c>
      <c r="AC648">
        <v>0</v>
      </c>
      <c r="AD648">
        <v>0</v>
      </c>
      <c r="AE648">
        <v>0.17</v>
      </c>
      <c r="AF648">
        <v>0</v>
      </c>
      <c r="AG648">
        <v>0</v>
      </c>
      <c r="AH648">
        <v>0</v>
      </c>
      <c r="AI648">
        <v>7.29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3</v>
      </c>
      <c r="AT648">
        <v>68</v>
      </c>
      <c r="AU648" t="s">
        <v>3</v>
      </c>
      <c r="AV648">
        <v>0</v>
      </c>
      <c r="AW648">
        <v>2</v>
      </c>
      <c r="AX648">
        <v>36127679</v>
      </c>
      <c r="AY648">
        <v>1</v>
      </c>
      <c r="AZ648">
        <v>0</v>
      </c>
      <c r="BA648">
        <v>621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Y648*Source!I555</f>
        <v>5.032</v>
      </c>
      <c r="CY648">
        <f t="shared" si="92"/>
        <v>1.24</v>
      </c>
      <c r="CZ648">
        <f t="shared" si="93"/>
        <v>0.17</v>
      </c>
      <c r="DA648">
        <f t="shared" si="94"/>
        <v>7.29</v>
      </c>
      <c r="DB648">
        <f t="shared" si="95"/>
        <v>11.56</v>
      </c>
      <c r="DC648">
        <f t="shared" si="96"/>
        <v>0</v>
      </c>
    </row>
    <row r="649" spans="1:107">
      <c r="A649">
        <f>ROW(Source!A555)</f>
        <v>555</v>
      </c>
      <c r="B649">
        <v>35863109</v>
      </c>
      <c r="C649">
        <v>36127670</v>
      </c>
      <c r="D649">
        <v>29110797</v>
      </c>
      <c r="E649">
        <v>1</v>
      </c>
      <c r="F649">
        <v>1</v>
      </c>
      <c r="G649">
        <v>1</v>
      </c>
      <c r="H649">
        <v>3</v>
      </c>
      <c r="I649" t="s">
        <v>700</v>
      </c>
      <c r="J649" t="s">
        <v>701</v>
      </c>
      <c r="K649" t="s">
        <v>702</v>
      </c>
      <c r="L649">
        <v>1301</v>
      </c>
      <c r="N649">
        <v>1003</v>
      </c>
      <c r="O649" t="s">
        <v>142</v>
      </c>
      <c r="P649" t="s">
        <v>142</v>
      </c>
      <c r="Q649">
        <v>1</v>
      </c>
      <c r="W649">
        <v>0</v>
      </c>
      <c r="X649">
        <v>1919953005</v>
      </c>
      <c r="Y649">
        <v>135</v>
      </c>
      <c r="AA649">
        <v>15.5</v>
      </c>
      <c r="AB649">
        <v>0</v>
      </c>
      <c r="AC649">
        <v>0</v>
      </c>
      <c r="AD649">
        <v>0</v>
      </c>
      <c r="AE649">
        <v>1.74</v>
      </c>
      <c r="AF649">
        <v>0</v>
      </c>
      <c r="AG649">
        <v>0</v>
      </c>
      <c r="AH649">
        <v>0</v>
      </c>
      <c r="AI649">
        <v>8.91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3</v>
      </c>
      <c r="AT649">
        <v>135</v>
      </c>
      <c r="AU649" t="s">
        <v>3</v>
      </c>
      <c r="AV649">
        <v>0</v>
      </c>
      <c r="AW649">
        <v>2</v>
      </c>
      <c r="AX649">
        <v>36127680</v>
      </c>
      <c r="AY649">
        <v>1</v>
      </c>
      <c r="AZ649">
        <v>0</v>
      </c>
      <c r="BA649">
        <v>622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Y649*Source!I555</f>
        <v>9.99</v>
      </c>
      <c r="CY649">
        <f t="shared" si="92"/>
        <v>15.5</v>
      </c>
      <c r="CZ649">
        <f t="shared" si="93"/>
        <v>1.74</v>
      </c>
      <c r="DA649">
        <f t="shared" si="94"/>
        <v>8.91</v>
      </c>
      <c r="DB649">
        <f t="shared" si="95"/>
        <v>234.9</v>
      </c>
      <c r="DC649">
        <f t="shared" si="96"/>
        <v>0</v>
      </c>
    </row>
    <row r="650" spans="1:107">
      <c r="A650">
        <f>ROW(Source!A555)</f>
        <v>555</v>
      </c>
      <c r="B650">
        <v>35863109</v>
      </c>
      <c r="C650">
        <v>36127670</v>
      </c>
      <c r="D650">
        <v>29110813</v>
      </c>
      <c r="E650">
        <v>1</v>
      </c>
      <c r="F650">
        <v>1</v>
      </c>
      <c r="G650">
        <v>1</v>
      </c>
      <c r="H650">
        <v>3</v>
      </c>
      <c r="I650" t="s">
        <v>756</v>
      </c>
      <c r="J650" t="s">
        <v>757</v>
      </c>
      <c r="K650" t="s">
        <v>758</v>
      </c>
      <c r="L650">
        <v>1301</v>
      </c>
      <c r="N650">
        <v>1003</v>
      </c>
      <c r="O650" t="s">
        <v>142</v>
      </c>
      <c r="P650" t="s">
        <v>142</v>
      </c>
      <c r="Q650">
        <v>1</v>
      </c>
      <c r="W650">
        <v>0</v>
      </c>
      <c r="X650">
        <v>-32754974</v>
      </c>
      <c r="Y650">
        <v>135</v>
      </c>
      <c r="AA650">
        <v>3</v>
      </c>
      <c r="AB650">
        <v>0</v>
      </c>
      <c r="AC650">
        <v>0</v>
      </c>
      <c r="AD650">
        <v>0</v>
      </c>
      <c r="AE650">
        <v>0.39</v>
      </c>
      <c r="AF650">
        <v>0</v>
      </c>
      <c r="AG650">
        <v>0</v>
      </c>
      <c r="AH650">
        <v>0</v>
      </c>
      <c r="AI650">
        <v>7.69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1</v>
      </c>
      <c r="AQ650">
        <v>0</v>
      </c>
      <c r="AR650">
        <v>0</v>
      </c>
      <c r="AS650" t="s">
        <v>3</v>
      </c>
      <c r="AT650">
        <v>135</v>
      </c>
      <c r="AU650" t="s">
        <v>3</v>
      </c>
      <c r="AV650">
        <v>0</v>
      </c>
      <c r="AW650">
        <v>2</v>
      </c>
      <c r="AX650">
        <v>36127681</v>
      </c>
      <c r="AY650">
        <v>1</v>
      </c>
      <c r="AZ650">
        <v>0</v>
      </c>
      <c r="BA650">
        <v>623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Y650*Source!I555</f>
        <v>9.99</v>
      </c>
      <c r="CY650">
        <f t="shared" si="92"/>
        <v>3</v>
      </c>
      <c r="CZ650">
        <f t="shared" si="93"/>
        <v>0.39</v>
      </c>
      <c r="DA650">
        <f t="shared" si="94"/>
        <v>7.69</v>
      </c>
      <c r="DB650">
        <f t="shared" si="95"/>
        <v>52.65</v>
      </c>
      <c r="DC650">
        <f t="shared" si="96"/>
        <v>0</v>
      </c>
    </row>
    <row r="651" spans="1:107">
      <c r="A651">
        <f>ROW(Source!A555)</f>
        <v>555</v>
      </c>
      <c r="B651">
        <v>35863109</v>
      </c>
      <c r="C651">
        <v>36127670</v>
      </c>
      <c r="D651">
        <v>29111455</v>
      </c>
      <c r="E651">
        <v>1</v>
      </c>
      <c r="F651">
        <v>1</v>
      </c>
      <c r="G651">
        <v>1</v>
      </c>
      <c r="H651">
        <v>3</v>
      </c>
      <c r="I651" t="s">
        <v>706</v>
      </c>
      <c r="J651" t="s">
        <v>707</v>
      </c>
      <c r="K651" t="s">
        <v>708</v>
      </c>
      <c r="L651">
        <v>1327</v>
      </c>
      <c r="N651">
        <v>1005</v>
      </c>
      <c r="O651" t="s">
        <v>155</v>
      </c>
      <c r="P651" t="s">
        <v>155</v>
      </c>
      <c r="Q651">
        <v>1</v>
      </c>
      <c r="W651">
        <v>0</v>
      </c>
      <c r="X651">
        <v>-1126346608</v>
      </c>
      <c r="Y651">
        <v>111</v>
      </c>
      <c r="AA651">
        <v>73.790000000000006</v>
      </c>
      <c r="AB651">
        <v>0</v>
      </c>
      <c r="AC651">
        <v>0</v>
      </c>
      <c r="AD651">
        <v>0</v>
      </c>
      <c r="AE651">
        <v>15.06</v>
      </c>
      <c r="AF651">
        <v>0</v>
      </c>
      <c r="AG651">
        <v>0</v>
      </c>
      <c r="AH651">
        <v>0</v>
      </c>
      <c r="AI651">
        <v>4.9000000000000004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1</v>
      </c>
      <c r="AQ651">
        <v>0</v>
      </c>
      <c r="AR651">
        <v>0</v>
      </c>
      <c r="AS651" t="s">
        <v>3</v>
      </c>
      <c r="AT651">
        <v>111</v>
      </c>
      <c r="AU651" t="s">
        <v>3</v>
      </c>
      <c r="AV651">
        <v>0</v>
      </c>
      <c r="AW651">
        <v>2</v>
      </c>
      <c r="AX651">
        <v>36127682</v>
      </c>
      <c r="AY651">
        <v>1</v>
      </c>
      <c r="AZ651">
        <v>0</v>
      </c>
      <c r="BA651">
        <v>624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Y651*Source!I555</f>
        <v>8.2140000000000004</v>
      </c>
      <c r="CY651">
        <f t="shared" si="92"/>
        <v>73.790000000000006</v>
      </c>
      <c r="CZ651">
        <f t="shared" si="93"/>
        <v>15.06</v>
      </c>
      <c r="DA651">
        <f t="shared" si="94"/>
        <v>4.9000000000000004</v>
      </c>
      <c r="DB651">
        <f t="shared" si="95"/>
        <v>1671.66</v>
      </c>
      <c r="DC651">
        <f t="shared" si="96"/>
        <v>0</v>
      </c>
    </row>
    <row r="652" spans="1:107">
      <c r="A652">
        <f>ROW(Source!A555)</f>
        <v>555</v>
      </c>
      <c r="B652">
        <v>35863109</v>
      </c>
      <c r="C652">
        <v>36127670</v>
      </c>
      <c r="D652">
        <v>29114731</v>
      </c>
      <c r="E652">
        <v>1</v>
      </c>
      <c r="F652">
        <v>1</v>
      </c>
      <c r="G652">
        <v>1</v>
      </c>
      <c r="H652">
        <v>3</v>
      </c>
      <c r="I652" t="s">
        <v>759</v>
      </c>
      <c r="J652" t="s">
        <v>760</v>
      </c>
      <c r="K652" t="s">
        <v>761</v>
      </c>
      <c r="L652">
        <v>1354</v>
      </c>
      <c r="N652">
        <v>1010</v>
      </c>
      <c r="O652" t="s">
        <v>237</v>
      </c>
      <c r="P652" t="s">
        <v>237</v>
      </c>
      <c r="Q652">
        <v>1</v>
      </c>
      <c r="W652">
        <v>0</v>
      </c>
      <c r="X652">
        <v>-1463139681</v>
      </c>
      <c r="Y652">
        <v>368</v>
      </c>
      <c r="AA652">
        <v>0.22</v>
      </c>
      <c r="AB652">
        <v>0</v>
      </c>
      <c r="AC652">
        <v>0</v>
      </c>
      <c r="AD652">
        <v>0</v>
      </c>
      <c r="AE652">
        <v>0.02</v>
      </c>
      <c r="AF652">
        <v>0</v>
      </c>
      <c r="AG652">
        <v>0</v>
      </c>
      <c r="AH652">
        <v>0</v>
      </c>
      <c r="AI652">
        <v>10.89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1</v>
      </c>
      <c r="AQ652">
        <v>0</v>
      </c>
      <c r="AR652">
        <v>0</v>
      </c>
      <c r="AS652" t="s">
        <v>3</v>
      </c>
      <c r="AT652">
        <v>368</v>
      </c>
      <c r="AU652" t="s">
        <v>3</v>
      </c>
      <c r="AV652">
        <v>0</v>
      </c>
      <c r="AW652">
        <v>2</v>
      </c>
      <c r="AX652">
        <v>36127683</v>
      </c>
      <c r="AY652">
        <v>1</v>
      </c>
      <c r="AZ652">
        <v>0</v>
      </c>
      <c r="BA652">
        <v>625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Y652*Source!I555</f>
        <v>27.231999999999999</v>
      </c>
      <c r="CY652">
        <f t="shared" si="92"/>
        <v>0.22</v>
      </c>
      <c r="CZ652">
        <f t="shared" si="93"/>
        <v>0.02</v>
      </c>
      <c r="DA652">
        <f t="shared" si="94"/>
        <v>10.89</v>
      </c>
      <c r="DB652">
        <f t="shared" si="95"/>
        <v>7.36</v>
      </c>
      <c r="DC652">
        <f t="shared" si="96"/>
        <v>0</v>
      </c>
    </row>
    <row r="653" spans="1:107">
      <c r="A653">
        <f>ROW(Source!A555)</f>
        <v>555</v>
      </c>
      <c r="B653">
        <v>35863109</v>
      </c>
      <c r="C653">
        <v>36127670</v>
      </c>
      <c r="D653">
        <v>29114733</v>
      </c>
      <c r="E653">
        <v>1</v>
      </c>
      <c r="F653">
        <v>1</v>
      </c>
      <c r="G653">
        <v>1</v>
      </c>
      <c r="H653">
        <v>3</v>
      </c>
      <c r="I653" t="s">
        <v>709</v>
      </c>
      <c r="J653" t="s">
        <v>710</v>
      </c>
      <c r="K653" t="s">
        <v>711</v>
      </c>
      <c r="L653">
        <v>1354</v>
      </c>
      <c r="N653">
        <v>1010</v>
      </c>
      <c r="O653" t="s">
        <v>237</v>
      </c>
      <c r="P653" t="s">
        <v>237</v>
      </c>
      <c r="Q653">
        <v>1</v>
      </c>
      <c r="W653">
        <v>0</v>
      </c>
      <c r="X653">
        <v>-1352915271</v>
      </c>
      <c r="Y653">
        <v>2221</v>
      </c>
      <c r="AA653">
        <v>0.3</v>
      </c>
      <c r="AB653">
        <v>0</v>
      </c>
      <c r="AC653">
        <v>0</v>
      </c>
      <c r="AD653">
        <v>0</v>
      </c>
      <c r="AE653">
        <v>0.02</v>
      </c>
      <c r="AF653">
        <v>0</v>
      </c>
      <c r="AG653">
        <v>0</v>
      </c>
      <c r="AH653">
        <v>0</v>
      </c>
      <c r="AI653">
        <v>14.91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1</v>
      </c>
      <c r="AQ653">
        <v>0</v>
      </c>
      <c r="AR653">
        <v>0</v>
      </c>
      <c r="AS653" t="s">
        <v>3</v>
      </c>
      <c r="AT653">
        <v>2221</v>
      </c>
      <c r="AU653" t="s">
        <v>3</v>
      </c>
      <c r="AV653">
        <v>0</v>
      </c>
      <c r="AW653">
        <v>2</v>
      </c>
      <c r="AX653">
        <v>36127684</v>
      </c>
      <c r="AY653">
        <v>1</v>
      </c>
      <c r="AZ653">
        <v>0</v>
      </c>
      <c r="BA653">
        <v>626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Y653*Source!I555</f>
        <v>164.35399999999998</v>
      </c>
      <c r="CY653">
        <f t="shared" si="92"/>
        <v>0.3</v>
      </c>
      <c r="CZ653">
        <f t="shared" si="93"/>
        <v>0.02</v>
      </c>
      <c r="DA653">
        <f t="shared" si="94"/>
        <v>14.91</v>
      </c>
      <c r="DB653">
        <f t="shared" si="95"/>
        <v>44.42</v>
      </c>
      <c r="DC653">
        <f t="shared" si="96"/>
        <v>0</v>
      </c>
    </row>
    <row r="654" spans="1:107">
      <c r="A654">
        <f>ROW(Source!A555)</f>
        <v>555</v>
      </c>
      <c r="B654">
        <v>35863109</v>
      </c>
      <c r="C654">
        <v>36127670</v>
      </c>
      <c r="D654">
        <v>29114403</v>
      </c>
      <c r="E654">
        <v>1</v>
      </c>
      <c r="F654">
        <v>1</v>
      </c>
      <c r="G654">
        <v>1</v>
      </c>
      <c r="H654">
        <v>3</v>
      </c>
      <c r="I654" t="s">
        <v>762</v>
      </c>
      <c r="J654" t="s">
        <v>763</v>
      </c>
      <c r="K654" t="s">
        <v>764</v>
      </c>
      <c r="L654">
        <v>1354</v>
      </c>
      <c r="N654">
        <v>1010</v>
      </c>
      <c r="O654" t="s">
        <v>237</v>
      </c>
      <c r="P654" t="s">
        <v>237</v>
      </c>
      <c r="Q654">
        <v>1</v>
      </c>
      <c r="W654">
        <v>0</v>
      </c>
      <c r="X654">
        <v>310998176</v>
      </c>
      <c r="Y654">
        <v>81</v>
      </c>
      <c r="AA654">
        <v>0.61</v>
      </c>
      <c r="AB654">
        <v>0</v>
      </c>
      <c r="AC654">
        <v>0</v>
      </c>
      <c r="AD654">
        <v>0</v>
      </c>
      <c r="AE654">
        <v>0.68</v>
      </c>
      <c r="AF654">
        <v>0</v>
      </c>
      <c r="AG654">
        <v>0</v>
      </c>
      <c r="AH654">
        <v>0</v>
      </c>
      <c r="AI654">
        <v>0.9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1</v>
      </c>
      <c r="AQ654">
        <v>0</v>
      </c>
      <c r="AR654">
        <v>0</v>
      </c>
      <c r="AS654" t="s">
        <v>3</v>
      </c>
      <c r="AT654">
        <v>81</v>
      </c>
      <c r="AU654" t="s">
        <v>3</v>
      </c>
      <c r="AV654">
        <v>0</v>
      </c>
      <c r="AW654">
        <v>2</v>
      </c>
      <c r="AX654">
        <v>36127685</v>
      </c>
      <c r="AY654">
        <v>1</v>
      </c>
      <c r="AZ654">
        <v>0</v>
      </c>
      <c r="BA654">
        <v>627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Y654*Source!I555</f>
        <v>5.9939999999999998</v>
      </c>
      <c r="CY654">
        <f t="shared" si="92"/>
        <v>0.61</v>
      </c>
      <c r="CZ654">
        <f t="shared" si="93"/>
        <v>0.68</v>
      </c>
      <c r="DA654">
        <f t="shared" si="94"/>
        <v>0.9</v>
      </c>
      <c r="DB654">
        <f t="shared" si="95"/>
        <v>55.08</v>
      </c>
      <c r="DC654">
        <f t="shared" si="96"/>
        <v>0</v>
      </c>
    </row>
    <row r="655" spans="1:107">
      <c r="A655">
        <f>ROW(Source!A555)</f>
        <v>555</v>
      </c>
      <c r="B655">
        <v>35863109</v>
      </c>
      <c r="C655">
        <v>36127670</v>
      </c>
      <c r="D655">
        <v>29114482</v>
      </c>
      <c r="E655">
        <v>1</v>
      </c>
      <c r="F655">
        <v>1</v>
      </c>
      <c r="G655">
        <v>1</v>
      </c>
      <c r="H655">
        <v>3</v>
      </c>
      <c r="I655" t="s">
        <v>715</v>
      </c>
      <c r="J655" t="s">
        <v>716</v>
      </c>
      <c r="K655" t="s">
        <v>717</v>
      </c>
      <c r="L655">
        <v>1354</v>
      </c>
      <c r="N655">
        <v>1010</v>
      </c>
      <c r="O655" t="s">
        <v>237</v>
      </c>
      <c r="P655" t="s">
        <v>237</v>
      </c>
      <c r="Q655">
        <v>1</v>
      </c>
      <c r="W655">
        <v>0</v>
      </c>
      <c r="X655">
        <v>-520920930</v>
      </c>
      <c r="Y655">
        <v>322</v>
      </c>
      <c r="AA655">
        <v>0.33</v>
      </c>
      <c r="AB655">
        <v>0</v>
      </c>
      <c r="AC655">
        <v>0</v>
      </c>
      <c r="AD655">
        <v>0</v>
      </c>
      <c r="AE655">
        <v>7.0000000000000007E-2</v>
      </c>
      <c r="AF655">
        <v>0</v>
      </c>
      <c r="AG655">
        <v>0</v>
      </c>
      <c r="AH655">
        <v>0</v>
      </c>
      <c r="AI655">
        <v>4.74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1</v>
      </c>
      <c r="AQ655">
        <v>0</v>
      </c>
      <c r="AR655">
        <v>0</v>
      </c>
      <c r="AS655" t="s">
        <v>3</v>
      </c>
      <c r="AT655">
        <v>322</v>
      </c>
      <c r="AU655" t="s">
        <v>3</v>
      </c>
      <c r="AV655">
        <v>0</v>
      </c>
      <c r="AW655">
        <v>2</v>
      </c>
      <c r="AX655">
        <v>36127686</v>
      </c>
      <c r="AY655">
        <v>1</v>
      </c>
      <c r="AZ655">
        <v>0</v>
      </c>
      <c r="BA655">
        <v>628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Y655*Source!I555</f>
        <v>23.827999999999999</v>
      </c>
      <c r="CY655">
        <f t="shared" si="92"/>
        <v>0.33</v>
      </c>
      <c r="CZ655">
        <f t="shared" si="93"/>
        <v>7.0000000000000007E-2</v>
      </c>
      <c r="DA655">
        <f t="shared" si="94"/>
        <v>4.74</v>
      </c>
      <c r="DB655">
        <f t="shared" si="95"/>
        <v>22.54</v>
      </c>
      <c r="DC655">
        <f t="shared" si="96"/>
        <v>0</v>
      </c>
    </row>
    <row r="656" spans="1:107">
      <c r="A656">
        <f>ROW(Source!A555)</f>
        <v>555</v>
      </c>
      <c r="B656">
        <v>35863109</v>
      </c>
      <c r="C656">
        <v>36127670</v>
      </c>
      <c r="D656">
        <v>29129587</v>
      </c>
      <c r="E656">
        <v>1</v>
      </c>
      <c r="F656">
        <v>1</v>
      </c>
      <c r="G656">
        <v>1</v>
      </c>
      <c r="H656">
        <v>3</v>
      </c>
      <c r="I656" t="s">
        <v>765</v>
      </c>
      <c r="J656" t="s">
        <v>766</v>
      </c>
      <c r="K656" t="s">
        <v>767</v>
      </c>
      <c r="L656">
        <v>1301</v>
      </c>
      <c r="N656">
        <v>1003</v>
      </c>
      <c r="O656" t="s">
        <v>142</v>
      </c>
      <c r="P656" t="s">
        <v>142</v>
      </c>
      <c r="Q656">
        <v>1</v>
      </c>
      <c r="W656">
        <v>0</v>
      </c>
      <c r="X656">
        <v>-1491213163</v>
      </c>
      <c r="Y656">
        <v>136</v>
      </c>
      <c r="AA656">
        <v>36.99</v>
      </c>
      <c r="AB656">
        <v>0</v>
      </c>
      <c r="AC656">
        <v>0</v>
      </c>
      <c r="AD656">
        <v>0</v>
      </c>
      <c r="AE656">
        <v>4.18</v>
      </c>
      <c r="AF656">
        <v>0</v>
      </c>
      <c r="AG656">
        <v>0</v>
      </c>
      <c r="AH656">
        <v>0</v>
      </c>
      <c r="AI656">
        <v>8.85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1</v>
      </c>
      <c r="AQ656">
        <v>0</v>
      </c>
      <c r="AR656">
        <v>0</v>
      </c>
      <c r="AS656" t="s">
        <v>3</v>
      </c>
      <c r="AT656">
        <v>136</v>
      </c>
      <c r="AU656" t="s">
        <v>3</v>
      </c>
      <c r="AV656">
        <v>0</v>
      </c>
      <c r="AW656">
        <v>2</v>
      </c>
      <c r="AX656">
        <v>36127687</v>
      </c>
      <c r="AY656">
        <v>1</v>
      </c>
      <c r="AZ656">
        <v>0</v>
      </c>
      <c r="BA656">
        <v>629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Y656*Source!I555</f>
        <v>10.064</v>
      </c>
      <c r="CY656">
        <f t="shared" si="92"/>
        <v>36.99</v>
      </c>
      <c r="CZ656">
        <f t="shared" si="93"/>
        <v>4.18</v>
      </c>
      <c r="DA656">
        <f t="shared" si="94"/>
        <v>8.85</v>
      </c>
      <c r="DB656">
        <f t="shared" si="95"/>
        <v>568.48</v>
      </c>
      <c r="DC656">
        <f t="shared" si="96"/>
        <v>0</v>
      </c>
    </row>
    <row r="657" spans="1:107">
      <c r="A657">
        <f>ROW(Source!A555)</f>
        <v>555</v>
      </c>
      <c r="B657">
        <v>35863109</v>
      </c>
      <c r="C657">
        <v>36127670</v>
      </c>
      <c r="D657">
        <v>29129600</v>
      </c>
      <c r="E657">
        <v>1</v>
      </c>
      <c r="F657">
        <v>1</v>
      </c>
      <c r="G657">
        <v>1</v>
      </c>
      <c r="H657">
        <v>3</v>
      </c>
      <c r="I657" t="s">
        <v>768</v>
      </c>
      <c r="J657" t="s">
        <v>769</v>
      </c>
      <c r="K657" t="s">
        <v>770</v>
      </c>
      <c r="L657">
        <v>1301</v>
      </c>
      <c r="N657">
        <v>1003</v>
      </c>
      <c r="O657" t="s">
        <v>142</v>
      </c>
      <c r="P657" t="s">
        <v>142</v>
      </c>
      <c r="Q657">
        <v>1</v>
      </c>
      <c r="W657">
        <v>0</v>
      </c>
      <c r="X657">
        <v>-382412684</v>
      </c>
      <c r="Y657">
        <v>306</v>
      </c>
      <c r="AA657">
        <v>41.73</v>
      </c>
      <c r="AB657">
        <v>0</v>
      </c>
      <c r="AC657">
        <v>0</v>
      </c>
      <c r="AD657">
        <v>0</v>
      </c>
      <c r="AE657">
        <v>5.74</v>
      </c>
      <c r="AF657">
        <v>0</v>
      </c>
      <c r="AG657">
        <v>0</v>
      </c>
      <c r="AH657">
        <v>0</v>
      </c>
      <c r="AI657">
        <v>7.27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1</v>
      </c>
      <c r="AQ657">
        <v>0</v>
      </c>
      <c r="AR657">
        <v>0</v>
      </c>
      <c r="AS657" t="s">
        <v>3</v>
      </c>
      <c r="AT657">
        <v>306</v>
      </c>
      <c r="AU657" t="s">
        <v>3</v>
      </c>
      <c r="AV657">
        <v>0</v>
      </c>
      <c r="AW657">
        <v>2</v>
      </c>
      <c r="AX657">
        <v>36127688</v>
      </c>
      <c r="AY657">
        <v>1</v>
      </c>
      <c r="AZ657">
        <v>0</v>
      </c>
      <c r="BA657">
        <v>630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Y657*Source!I555</f>
        <v>22.643999999999998</v>
      </c>
      <c r="CY657">
        <f t="shared" si="92"/>
        <v>41.73</v>
      </c>
      <c r="CZ657">
        <f t="shared" si="93"/>
        <v>5.74</v>
      </c>
      <c r="DA657">
        <f t="shared" si="94"/>
        <v>7.27</v>
      </c>
      <c r="DB657">
        <f t="shared" si="95"/>
        <v>1756.44</v>
      </c>
      <c r="DC657">
        <f t="shared" si="96"/>
        <v>0</v>
      </c>
    </row>
    <row r="658" spans="1:107">
      <c r="A658">
        <f>ROW(Source!A555)</f>
        <v>555</v>
      </c>
      <c r="B658">
        <v>35863109</v>
      </c>
      <c r="C658">
        <v>36127670</v>
      </c>
      <c r="D658">
        <v>29129688</v>
      </c>
      <c r="E658">
        <v>1</v>
      </c>
      <c r="F658">
        <v>1</v>
      </c>
      <c r="G658">
        <v>1</v>
      </c>
      <c r="H658">
        <v>3</v>
      </c>
      <c r="I658" t="s">
        <v>771</v>
      </c>
      <c r="J658" t="s">
        <v>772</v>
      </c>
      <c r="K658" t="s">
        <v>773</v>
      </c>
      <c r="L658">
        <v>1354</v>
      </c>
      <c r="N658">
        <v>1010</v>
      </c>
      <c r="O658" t="s">
        <v>237</v>
      </c>
      <c r="P658" t="s">
        <v>237</v>
      </c>
      <c r="Q658">
        <v>1</v>
      </c>
      <c r="W658">
        <v>0</v>
      </c>
      <c r="X658">
        <v>75405298</v>
      </c>
      <c r="Y658">
        <v>81</v>
      </c>
      <c r="AA658">
        <v>9.7899999999999991</v>
      </c>
      <c r="AB658">
        <v>0</v>
      </c>
      <c r="AC658">
        <v>0</v>
      </c>
      <c r="AD658">
        <v>0</v>
      </c>
      <c r="AE658">
        <v>1.32</v>
      </c>
      <c r="AF658">
        <v>0</v>
      </c>
      <c r="AG658">
        <v>0</v>
      </c>
      <c r="AH658">
        <v>0</v>
      </c>
      <c r="AI658">
        <v>7.42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1</v>
      </c>
      <c r="AQ658">
        <v>0</v>
      </c>
      <c r="AR658">
        <v>0</v>
      </c>
      <c r="AS658" t="s">
        <v>3</v>
      </c>
      <c r="AT658">
        <v>81</v>
      </c>
      <c r="AU658" t="s">
        <v>3</v>
      </c>
      <c r="AV658">
        <v>0</v>
      </c>
      <c r="AW658">
        <v>2</v>
      </c>
      <c r="AX658">
        <v>36127689</v>
      </c>
      <c r="AY658">
        <v>1</v>
      </c>
      <c r="AZ658">
        <v>0</v>
      </c>
      <c r="BA658">
        <v>631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Y658*Source!I555</f>
        <v>5.9939999999999998</v>
      </c>
      <c r="CY658">
        <f t="shared" si="92"/>
        <v>9.7899999999999991</v>
      </c>
      <c r="CZ658">
        <f t="shared" si="93"/>
        <v>1.32</v>
      </c>
      <c r="DA658">
        <f t="shared" si="94"/>
        <v>7.42</v>
      </c>
      <c r="DB658">
        <f t="shared" si="95"/>
        <v>106.92</v>
      </c>
      <c r="DC658">
        <f t="shared" si="96"/>
        <v>0</v>
      </c>
    </row>
    <row r="659" spans="1:107">
      <c r="A659">
        <f>ROW(Source!A555)</f>
        <v>555</v>
      </c>
      <c r="B659">
        <v>35863109</v>
      </c>
      <c r="C659">
        <v>36127670</v>
      </c>
      <c r="D659">
        <v>29129705</v>
      </c>
      <c r="E659">
        <v>1</v>
      </c>
      <c r="F659">
        <v>1</v>
      </c>
      <c r="G659">
        <v>1</v>
      </c>
      <c r="H659">
        <v>3</v>
      </c>
      <c r="I659" t="s">
        <v>774</v>
      </c>
      <c r="J659" t="s">
        <v>775</v>
      </c>
      <c r="K659" t="s">
        <v>776</v>
      </c>
      <c r="L659">
        <v>1354</v>
      </c>
      <c r="N659">
        <v>1010</v>
      </c>
      <c r="O659" t="s">
        <v>237</v>
      </c>
      <c r="P659" t="s">
        <v>237</v>
      </c>
      <c r="Q659">
        <v>1</v>
      </c>
      <c r="W659">
        <v>0</v>
      </c>
      <c r="X659">
        <v>-664589453</v>
      </c>
      <c r="Y659">
        <v>183</v>
      </c>
      <c r="AA659">
        <v>12.48</v>
      </c>
      <c r="AB659">
        <v>0</v>
      </c>
      <c r="AC659">
        <v>0</v>
      </c>
      <c r="AD659">
        <v>0</v>
      </c>
      <c r="AE659">
        <v>1.68</v>
      </c>
      <c r="AF659">
        <v>0</v>
      </c>
      <c r="AG659">
        <v>0</v>
      </c>
      <c r="AH659">
        <v>0</v>
      </c>
      <c r="AI659">
        <v>7.43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1</v>
      </c>
      <c r="AQ659">
        <v>0</v>
      </c>
      <c r="AR659">
        <v>0</v>
      </c>
      <c r="AS659" t="s">
        <v>3</v>
      </c>
      <c r="AT659">
        <v>183</v>
      </c>
      <c r="AU659" t="s">
        <v>3</v>
      </c>
      <c r="AV659">
        <v>0</v>
      </c>
      <c r="AW659">
        <v>2</v>
      </c>
      <c r="AX659">
        <v>36127690</v>
      </c>
      <c r="AY659">
        <v>1</v>
      </c>
      <c r="AZ659">
        <v>0</v>
      </c>
      <c r="BA659">
        <v>632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Y659*Source!I555</f>
        <v>13.542</v>
      </c>
      <c r="CY659">
        <f t="shared" si="92"/>
        <v>12.48</v>
      </c>
      <c r="CZ659">
        <f t="shared" si="93"/>
        <v>1.68</v>
      </c>
      <c r="DA659">
        <f t="shared" si="94"/>
        <v>7.43</v>
      </c>
      <c r="DB659">
        <f t="shared" si="95"/>
        <v>307.44</v>
      </c>
      <c r="DC659">
        <f t="shared" si="96"/>
        <v>0</v>
      </c>
    </row>
    <row r="660" spans="1:107">
      <c r="A660">
        <f>ROW(Source!A555)</f>
        <v>555</v>
      </c>
      <c r="B660">
        <v>35863109</v>
      </c>
      <c r="C660">
        <v>36127670</v>
      </c>
      <c r="D660">
        <v>29129711</v>
      </c>
      <c r="E660">
        <v>1</v>
      </c>
      <c r="F660">
        <v>1</v>
      </c>
      <c r="G660">
        <v>1</v>
      </c>
      <c r="H660">
        <v>3</v>
      </c>
      <c r="I660" t="s">
        <v>777</v>
      </c>
      <c r="J660" t="s">
        <v>778</v>
      </c>
      <c r="K660" t="s">
        <v>779</v>
      </c>
      <c r="L660">
        <v>1354</v>
      </c>
      <c r="N660">
        <v>1010</v>
      </c>
      <c r="O660" t="s">
        <v>237</v>
      </c>
      <c r="P660" t="s">
        <v>237</v>
      </c>
      <c r="Q660">
        <v>1</v>
      </c>
      <c r="W660">
        <v>0</v>
      </c>
      <c r="X660">
        <v>-452411934</v>
      </c>
      <c r="Y660">
        <v>81</v>
      </c>
      <c r="AA660">
        <v>4.54</v>
      </c>
      <c r="AB660">
        <v>0</v>
      </c>
      <c r="AC660">
        <v>0</v>
      </c>
      <c r="AD660">
        <v>0</v>
      </c>
      <c r="AE660">
        <v>0.62</v>
      </c>
      <c r="AF660">
        <v>0</v>
      </c>
      <c r="AG660">
        <v>0</v>
      </c>
      <c r="AH660">
        <v>0</v>
      </c>
      <c r="AI660">
        <v>7.32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1</v>
      </c>
      <c r="AQ660">
        <v>0</v>
      </c>
      <c r="AR660">
        <v>0</v>
      </c>
      <c r="AS660" t="s">
        <v>3</v>
      </c>
      <c r="AT660">
        <v>81</v>
      </c>
      <c r="AU660" t="s">
        <v>3</v>
      </c>
      <c r="AV660">
        <v>0</v>
      </c>
      <c r="AW660">
        <v>2</v>
      </c>
      <c r="AX660">
        <v>36127691</v>
      </c>
      <c r="AY660">
        <v>1</v>
      </c>
      <c r="AZ660">
        <v>0</v>
      </c>
      <c r="BA660">
        <v>633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Y660*Source!I555</f>
        <v>5.9939999999999998</v>
      </c>
      <c r="CY660">
        <f t="shared" si="92"/>
        <v>4.54</v>
      </c>
      <c r="CZ660">
        <f t="shared" si="93"/>
        <v>0.62</v>
      </c>
      <c r="DA660">
        <f t="shared" si="94"/>
        <v>7.32</v>
      </c>
      <c r="DB660">
        <f t="shared" si="95"/>
        <v>50.22</v>
      </c>
      <c r="DC660">
        <f t="shared" si="96"/>
        <v>0</v>
      </c>
    </row>
    <row r="661" spans="1:107">
      <c r="A661">
        <f>ROW(Source!A556)</f>
        <v>556</v>
      </c>
      <c r="B661">
        <v>35863109</v>
      </c>
      <c r="C661">
        <v>36127671</v>
      </c>
      <c r="D661">
        <v>29364679</v>
      </c>
      <c r="E661">
        <v>1</v>
      </c>
      <c r="F661">
        <v>1</v>
      </c>
      <c r="G661">
        <v>1</v>
      </c>
      <c r="H661">
        <v>1</v>
      </c>
      <c r="I661" t="s">
        <v>735</v>
      </c>
      <c r="J661" t="s">
        <v>3</v>
      </c>
      <c r="K661" t="s">
        <v>736</v>
      </c>
      <c r="L661">
        <v>1369</v>
      </c>
      <c r="N661">
        <v>1013</v>
      </c>
      <c r="O661" t="s">
        <v>561</v>
      </c>
      <c r="P661" t="s">
        <v>561</v>
      </c>
      <c r="Q661">
        <v>1</v>
      </c>
      <c r="W661">
        <v>0</v>
      </c>
      <c r="X661">
        <v>931378261</v>
      </c>
      <c r="Y661">
        <v>70.64</v>
      </c>
      <c r="AA661">
        <v>0</v>
      </c>
      <c r="AB661">
        <v>0</v>
      </c>
      <c r="AC661">
        <v>0</v>
      </c>
      <c r="AD661">
        <v>316.85000000000002</v>
      </c>
      <c r="AE661">
        <v>0</v>
      </c>
      <c r="AF661">
        <v>0</v>
      </c>
      <c r="AG661">
        <v>0</v>
      </c>
      <c r="AH661">
        <v>316.85000000000002</v>
      </c>
      <c r="AI661">
        <v>1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70.64</v>
      </c>
      <c r="AU661" t="s">
        <v>3</v>
      </c>
      <c r="AV661">
        <v>1</v>
      </c>
      <c r="AW661">
        <v>2</v>
      </c>
      <c r="AX661">
        <v>36145018</v>
      </c>
      <c r="AY661">
        <v>1</v>
      </c>
      <c r="AZ661">
        <v>0</v>
      </c>
      <c r="BA661">
        <v>635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Y661*Source!I556</f>
        <v>2.8256000000000001</v>
      </c>
      <c r="CY661">
        <f>AD661</f>
        <v>316.85000000000002</v>
      </c>
      <c r="CZ661">
        <f>AH661</f>
        <v>316.85000000000002</v>
      </c>
      <c r="DA661">
        <f>AL661</f>
        <v>1</v>
      </c>
      <c r="DB661">
        <f t="shared" si="95"/>
        <v>22382.28</v>
      </c>
      <c r="DC661">
        <f t="shared" si="96"/>
        <v>0</v>
      </c>
    </row>
    <row r="662" spans="1:107">
      <c r="A662">
        <f>ROW(Source!A556)</f>
        <v>556</v>
      </c>
      <c r="B662">
        <v>35863109</v>
      </c>
      <c r="C662">
        <v>36127671</v>
      </c>
      <c r="D662">
        <v>121548</v>
      </c>
      <c r="E662">
        <v>1</v>
      </c>
      <c r="F662">
        <v>1</v>
      </c>
      <c r="G662">
        <v>1</v>
      </c>
      <c r="H662">
        <v>1</v>
      </c>
      <c r="I662" t="s">
        <v>35</v>
      </c>
      <c r="J662" t="s">
        <v>3</v>
      </c>
      <c r="K662" t="s">
        <v>562</v>
      </c>
      <c r="L662">
        <v>608254</v>
      </c>
      <c r="N662">
        <v>1013</v>
      </c>
      <c r="O662" t="s">
        <v>563</v>
      </c>
      <c r="P662" t="s">
        <v>563</v>
      </c>
      <c r="Q662">
        <v>1</v>
      </c>
      <c r="W662">
        <v>0</v>
      </c>
      <c r="X662">
        <v>-185737400</v>
      </c>
      <c r="Y662">
        <v>0.88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0.88</v>
      </c>
      <c r="AU662" t="s">
        <v>3</v>
      </c>
      <c r="AV662">
        <v>2</v>
      </c>
      <c r="AW662">
        <v>2</v>
      </c>
      <c r="AX662">
        <v>36145019</v>
      </c>
      <c r="AY662">
        <v>1</v>
      </c>
      <c r="AZ662">
        <v>0</v>
      </c>
      <c r="BA662">
        <v>636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Y662*Source!I556</f>
        <v>3.5200000000000002E-2</v>
      </c>
      <c r="CY662">
        <f>AD662</f>
        <v>0</v>
      </c>
      <c r="CZ662">
        <f>AH662</f>
        <v>0</v>
      </c>
      <c r="DA662">
        <f>AL662</f>
        <v>1</v>
      </c>
      <c r="DB662">
        <f t="shared" si="95"/>
        <v>0</v>
      </c>
      <c r="DC662">
        <f t="shared" si="96"/>
        <v>0</v>
      </c>
    </row>
    <row r="663" spans="1:107">
      <c r="A663">
        <f>ROW(Source!A556)</f>
        <v>556</v>
      </c>
      <c r="B663">
        <v>35863109</v>
      </c>
      <c r="C663">
        <v>36127671</v>
      </c>
      <c r="D663">
        <v>29172362</v>
      </c>
      <c r="E663">
        <v>1</v>
      </c>
      <c r="F663">
        <v>1</v>
      </c>
      <c r="G663">
        <v>1</v>
      </c>
      <c r="H663">
        <v>2</v>
      </c>
      <c r="I663" t="s">
        <v>737</v>
      </c>
      <c r="J663" t="s">
        <v>738</v>
      </c>
      <c r="K663" t="s">
        <v>739</v>
      </c>
      <c r="L663">
        <v>1368</v>
      </c>
      <c r="N663">
        <v>1011</v>
      </c>
      <c r="O663" t="s">
        <v>567</v>
      </c>
      <c r="P663" t="s">
        <v>567</v>
      </c>
      <c r="Q663">
        <v>1</v>
      </c>
      <c r="W663">
        <v>0</v>
      </c>
      <c r="X663">
        <v>2071614860</v>
      </c>
      <c r="Y663">
        <v>0.88</v>
      </c>
      <c r="AA663">
        <v>0</v>
      </c>
      <c r="AB663">
        <v>1113.56</v>
      </c>
      <c r="AC663">
        <v>446.18</v>
      </c>
      <c r="AD663">
        <v>0</v>
      </c>
      <c r="AE663">
        <v>0</v>
      </c>
      <c r="AF663">
        <v>134.65</v>
      </c>
      <c r="AG663">
        <v>13.5</v>
      </c>
      <c r="AH663">
        <v>0</v>
      </c>
      <c r="AI663">
        <v>1</v>
      </c>
      <c r="AJ663">
        <v>8.27</v>
      </c>
      <c r="AK663">
        <v>33.049999999999997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0.88</v>
      </c>
      <c r="AU663" t="s">
        <v>3</v>
      </c>
      <c r="AV663">
        <v>0</v>
      </c>
      <c r="AW663">
        <v>2</v>
      </c>
      <c r="AX663">
        <v>36145020</v>
      </c>
      <c r="AY663">
        <v>1</v>
      </c>
      <c r="AZ663">
        <v>0</v>
      </c>
      <c r="BA663">
        <v>637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Y663*Source!I556</f>
        <v>3.5200000000000002E-2</v>
      </c>
      <c r="CY663">
        <f>AB663</f>
        <v>1113.56</v>
      </c>
      <c r="CZ663">
        <f>AF663</f>
        <v>134.65</v>
      </c>
      <c r="DA663">
        <f>AJ663</f>
        <v>8.27</v>
      </c>
      <c r="DB663">
        <f t="shared" si="95"/>
        <v>118.49</v>
      </c>
      <c r="DC663">
        <f t="shared" si="96"/>
        <v>11.88</v>
      </c>
    </row>
    <row r="664" spans="1:107">
      <c r="A664">
        <f>ROW(Source!A556)</f>
        <v>556</v>
      </c>
      <c r="B664">
        <v>35863109</v>
      </c>
      <c r="C664">
        <v>36127671</v>
      </c>
      <c r="D664">
        <v>29174500</v>
      </c>
      <c r="E664">
        <v>1</v>
      </c>
      <c r="F664">
        <v>1</v>
      </c>
      <c r="G664">
        <v>1</v>
      </c>
      <c r="H664">
        <v>2</v>
      </c>
      <c r="I664" t="s">
        <v>646</v>
      </c>
      <c r="J664" t="s">
        <v>647</v>
      </c>
      <c r="K664" t="s">
        <v>648</v>
      </c>
      <c r="L664">
        <v>1368</v>
      </c>
      <c r="N664">
        <v>1011</v>
      </c>
      <c r="O664" t="s">
        <v>567</v>
      </c>
      <c r="P664" t="s">
        <v>567</v>
      </c>
      <c r="Q664">
        <v>1</v>
      </c>
      <c r="W664">
        <v>0</v>
      </c>
      <c r="X664">
        <v>-239831557</v>
      </c>
      <c r="Y664">
        <v>16.38</v>
      </c>
      <c r="AA664">
        <v>0</v>
      </c>
      <c r="AB664">
        <v>7.33</v>
      </c>
      <c r="AC664">
        <v>0</v>
      </c>
      <c r="AD664">
        <v>0</v>
      </c>
      <c r="AE664">
        <v>0</v>
      </c>
      <c r="AF664">
        <v>1.95</v>
      </c>
      <c r="AG664">
        <v>0</v>
      </c>
      <c r="AH664">
        <v>0</v>
      </c>
      <c r="AI664">
        <v>1</v>
      </c>
      <c r="AJ664">
        <v>3.76</v>
      </c>
      <c r="AK664">
        <v>33.049999999999997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16.38</v>
      </c>
      <c r="AU664" t="s">
        <v>3</v>
      </c>
      <c r="AV664">
        <v>0</v>
      </c>
      <c r="AW664">
        <v>2</v>
      </c>
      <c r="AX664">
        <v>36145021</v>
      </c>
      <c r="AY664">
        <v>1</v>
      </c>
      <c r="AZ664">
        <v>0</v>
      </c>
      <c r="BA664">
        <v>638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Y664*Source!I556</f>
        <v>0.6552</v>
      </c>
      <c r="CY664">
        <f>AB664</f>
        <v>7.33</v>
      </c>
      <c r="CZ664">
        <f>AF664</f>
        <v>1.95</v>
      </c>
      <c r="DA664">
        <f>AJ664</f>
        <v>3.76</v>
      </c>
      <c r="DB664">
        <f t="shared" si="95"/>
        <v>31.94</v>
      </c>
      <c r="DC664">
        <f t="shared" si="96"/>
        <v>0</v>
      </c>
    </row>
    <row r="665" spans="1:107">
      <c r="A665">
        <f>ROW(Source!A556)</f>
        <v>556</v>
      </c>
      <c r="B665">
        <v>35863109</v>
      </c>
      <c r="C665">
        <v>36127671</v>
      </c>
      <c r="D665">
        <v>29174913</v>
      </c>
      <c r="E665">
        <v>1</v>
      </c>
      <c r="F665">
        <v>1</v>
      </c>
      <c r="G665">
        <v>1</v>
      </c>
      <c r="H665">
        <v>2</v>
      </c>
      <c r="I665" t="s">
        <v>578</v>
      </c>
      <c r="J665" t="s">
        <v>579</v>
      </c>
      <c r="K665" t="s">
        <v>580</v>
      </c>
      <c r="L665">
        <v>1368</v>
      </c>
      <c r="N665">
        <v>1011</v>
      </c>
      <c r="O665" t="s">
        <v>567</v>
      </c>
      <c r="P665" t="s">
        <v>567</v>
      </c>
      <c r="Q665">
        <v>1</v>
      </c>
      <c r="W665">
        <v>0</v>
      </c>
      <c r="X665">
        <v>458544584</v>
      </c>
      <c r="Y665">
        <v>0.87</v>
      </c>
      <c r="AA665">
        <v>0</v>
      </c>
      <c r="AB665">
        <v>932.72</v>
      </c>
      <c r="AC665">
        <v>383.38</v>
      </c>
      <c r="AD665">
        <v>0</v>
      </c>
      <c r="AE665">
        <v>0</v>
      </c>
      <c r="AF665">
        <v>87.17</v>
      </c>
      <c r="AG665">
        <v>11.6</v>
      </c>
      <c r="AH665">
        <v>0</v>
      </c>
      <c r="AI665">
        <v>1</v>
      </c>
      <c r="AJ665">
        <v>10.7</v>
      </c>
      <c r="AK665">
        <v>33.049999999999997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3</v>
      </c>
      <c r="AT665">
        <v>0.87</v>
      </c>
      <c r="AU665" t="s">
        <v>3</v>
      </c>
      <c r="AV665">
        <v>0</v>
      </c>
      <c r="AW665">
        <v>2</v>
      </c>
      <c r="AX665">
        <v>36145022</v>
      </c>
      <c r="AY665">
        <v>1</v>
      </c>
      <c r="AZ665">
        <v>0</v>
      </c>
      <c r="BA665">
        <v>639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Y665*Source!I556</f>
        <v>3.4799999999999998E-2</v>
      </c>
      <c r="CY665">
        <f>AB665</f>
        <v>932.72</v>
      </c>
      <c r="CZ665">
        <f>AF665</f>
        <v>87.17</v>
      </c>
      <c r="DA665">
        <f>AJ665</f>
        <v>10.7</v>
      </c>
      <c r="DB665">
        <f t="shared" si="95"/>
        <v>75.84</v>
      </c>
      <c r="DC665">
        <f t="shared" si="96"/>
        <v>10.09</v>
      </c>
    </row>
    <row r="666" spans="1:107">
      <c r="A666">
        <f>ROW(Source!A556)</f>
        <v>556</v>
      </c>
      <c r="B666">
        <v>35863109</v>
      </c>
      <c r="C666">
        <v>36127671</v>
      </c>
      <c r="D666">
        <v>29114269</v>
      </c>
      <c r="E666">
        <v>1</v>
      </c>
      <c r="F666">
        <v>1</v>
      </c>
      <c r="G666">
        <v>1</v>
      </c>
      <c r="H666">
        <v>3</v>
      </c>
      <c r="I666" t="s">
        <v>780</v>
      </c>
      <c r="J666" t="s">
        <v>781</v>
      </c>
      <c r="K666" t="s">
        <v>782</v>
      </c>
      <c r="L666">
        <v>1348</v>
      </c>
      <c r="N666">
        <v>1009</v>
      </c>
      <c r="O666" t="s">
        <v>30</v>
      </c>
      <c r="P666" t="s">
        <v>30</v>
      </c>
      <c r="Q666">
        <v>1000</v>
      </c>
      <c r="W666">
        <v>0</v>
      </c>
      <c r="X666">
        <v>2140487653</v>
      </c>
      <c r="Y666">
        <v>3.0599999999999998E-3</v>
      </c>
      <c r="AA666">
        <v>113610.11</v>
      </c>
      <c r="AB666">
        <v>0</v>
      </c>
      <c r="AC666">
        <v>0</v>
      </c>
      <c r="AD666">
        <v>0</v>
      </c>
      <c r="AE666">
        <v>12429.99</v>
      </c>
      <c r="AF666">
        <v>0</v>
      </c>
      <c r="AG666">
        <v>0</v>
      </c>
      <c r="AH666">
        <v>0</v>
      </c>
      <c r="AI666">
        <v>9.14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3.0599999999999998E-3</v>
      </c>
      <c r="AU666" t="s">
        <v>3</v>
      </c>
      <c r="AV666">
        <v>0</v>
      </c>
      <c r="AW666">
        <v>2</v>
      </c>
      <c r="AX666">
        <v>36145023</v>
      </c>
      <c r="AY666">
        <v>1</v>
      </c>
      <c r="AZ666">
        <v>0</v>
      </c>
      <c r="BA666">
        <v>640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Y666*Source!I556</f>
        <v>1.2239999999999999E-4</v>
      </c>
      <c r="CY666">
        <f t="shared" ref="CY666:CY671" si="97">AA666</f>
        <v>113610.11</v>
      </c>
      <c r="CZ666">
        <f t="shared" ref="CZ666:CZ671" si="98">AE666</f>
        <v>12429.99</v>
      </c>
      <c r="DA666">
        <f t="shared" ref="DA666:DA671" si="99">AI666</f>
        <v>9.14</v>
      </c>
      <c r="DB666">
        <f t="shared" si="95"/>
        <v>38.04</v>
      </c>
      <c r="DC666">
        <f t="shared" si="96"/>
        <v>0</v>
      </c>
    </row>
    <row r="667" spans="1:107">
      <c r="A667">
        <f>ROW(Source!A556)</f>
        <v>556</v>
      </c>
      <c r="B667">
        <v>35863109</v>
      </c>
      <c r="C667">
        <v>36127671</v>
      </c>
      <c r="D667">
        <v>29110838</v>
      </c>
      <c r="E667">
        <v>1</v>
      </c>
      <c r="F667">
        <v>1</v>
      </c>
      <c r="G667">
        <v>1</v>
      </c>
      <c r="H667">
        <v>3</v>
      </c>
      <c r="I667" t="s">
        <v>743</v>
      </c>
      <c r="J667" t="s">
        <v>744</v>
      </c>
      <c r="K667" t="s">
        <v>745</v>
      </c>
      <c r="L667">
        <v>1346</v>
      </c>
      <c r="N667">
        <v>1009</v>
      </c>
      <c r="O667" t="s">
        <v>160</v>
      </c>
      <c r="P667" t="s">
        <v>160</v>
      </c>
      <c r="Q667">
        <v>1</v>
      </c>
      <c r="W667">
        <v>0</v>
      </c>
      <c r="X667">
        <v>-667794164</v>
      </c>
      <c r="Y667">
        <v>0.31</v>
      </c>
      <c r="AA667">
        <v>100.04</v>
      </c>
      <c r="AB667">
        <v>0</v>
      </c>
      <c r="AC667">
        <v>0</v>
      </c>
      <c r="AD667">
        <v>0</v>
      </c>
      <c r="AE667">
        <v>30.5</v>
      </c>
      <c r="AF667">
        <v>0</v>
      </c>
      <c r="AG667">
        <v>0</v>
      </c>
      <c r="AH667">
        <v>0</v>
      </c>
      <c r="AI667">
        <v>3.28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0.31</v>
      </c>
      <c r="AU667" t="s">
        <v>3</v>
      </c>
      <c r="AV667">
        <v>0</v>
      </c>
      <c r="AW667">
        <v>2</v>
      </c>
      <c r="AX667">
        <v>36145024</v>
      </c>
      <c r="AY667">
        <v>1</v>
      </c>
      <c r="AZ667">
        <v>0</v>
      </c>
      <c r="BA667">
        <v>641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Y667*Source!I556</f>
        <v>1.24E-2</v>
      </c>
      <c r="CY667">
        <f t="shared" si="97"/>
        <v>100.04</v>
      </c>
      <c r="CZ667">
        <f t="shared" si="98"/>
        <v>30.5</v>
      </c>
      <c r="DA667">
        <f t="shared" si="99"/>
        <v>3.28</v>
      </c>
      <c r="DB667">
        <f t="shared" si="95"/>
        <v>9.4600000000000009</v>
      </c>
      <c r="DC667">
        <f t="shared" si="96"/>
        <v>0</v>
      </c>
    </row>
    <row r="668" spans="1:107">
      <c r="A668">
        <f>ROW(Source!A556)</f>
        <v>556</v>
      </c>
      <c r="B668">
        <v>35863109</v>
      </c>
      <c r="C668">
        <v>36127671</v>
      </c>
      <c r="D668">
        <v>29114470</v>
      </c>
      <c r="E668">
        <v>1</v>
      </c>
      <c r="F668">
        <v>1</v>
      </c>
      <c r="G668">
        <v>1</v>
      </c>
      <c r="H668">
        <v>3</v>
      </c>
      <c r="I668" t="s">
        <v>319</v>
      </c>
      <c r="J668" t="s">
        <v>321</v>
      </c>
      <c r="K668" t="s">
        <v>320</v>
      </c>
      <c r="L668">
        <v>1355</v>
      </c>
      <c r="N668">
        <v>1010</v>
      </c>
      <c r="O668" t="s">
        <v>58</v>
      </c>
      <c r="P668" t="s">
        <v>58</v>
      </c>
      <c r="Q668">
        <v>100</v>
      </c>
      <c r="W668">
        <v>0</v>
      </c>
      <c r="X668">
        <v>-228248654</v>
      </c>
      <c r="Y668">
        <v>4.08</v>
      </c>
      <c r="AA668">
        <v>55.19</v>
      </c>
      <c r="AB668">
        <v>0</v>
      </c>
      <c r="AC668">
        <v>0</v>
      </c>
      <c r="AD668">
        <v>0</v>
      </c>
      <c r="AE668">
        <v>86.24</v>
      </c>
      <c r="AF668">
        <v>0</v>
      </c>
      <c r="AG668">
        <v>0</v>
      </c>
      <c r="AH668">
        <v>0</v>
      </c>
      <c r="AI668">
        <v>0.64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4.08</v>
      </c>
      <c r="AU668" t="s">
        <v>3</v>
      </c>
      <c r="AV668">
        <v>0</v>
      </c>
      <c r="AW668">
        <v>2</v>
      </c>
      <c r="AX668">
        <v>36145025</v>
      </c>
      <c r="AY668">
        <v>1</v>
      </c>
      <c r="AZ668">
        <v>0</v>
      </c>
      <c r="BA668">
        <v>642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Y668*Source!I556</f>
        <v>0.16320000000000001</v>
      </c>
      <c r="CY668">
        <f t="shared" si="97"/>
        <v>55.19</v>
      </c>
      <c r="CZ668">
        <f t="shared" si="98"/>
        <v>86.24</v>
      </c>
      <c r="DA668">
        <f t="shared" si="99"/>
        <v>0.64</v>
      </c>
      <c r="DB668">
        <f t="shared" si="95"/>
        <v>351.86</v>
      </c>
      <c r="DC668">
        <f t="shared" si="96"/>
        <v>0</v>
      </c>
    </row>
    <row r="669" spans="1:107">
      <c r="A669">
        <f>ROW(Source!A556)</f>
        <v>556</v>
      </c>
      <c r="B669">
        <v>35863109</v>
      </c>
      <c r="C669">
        <v>36127671</v>
      </c>
      <c r="D669">
        <v>29164111</v>
      </c>
      <c r="E669">
        <v>1</v>
      </c>
      <c r="F669">
        <v>1</v>
      </c>
      <c r="G669">
        <v>1</v>
      </c>
      <c r="H669">
        <v>3</v>
      </c>
      <c r="I669" t="s">
        <v>783</v>
      </c>
      <c r="J669" t="s">
        <v>784</v>
      </c>
      <c r="K669" t="s">
        <v>785</v>
      </c>
      <c r="L669">
        <v>1355</v>
      </c>
      <c r="N669">
        <v>1010</v>
      </c>
      <c r="O669" t="s">
        <v>58</v>
      </c>
      <c r="P669" t="s">
        <v>58</v>
      </c>
      <c r="Q669">
        <v>100</v>
      </c>
      <c r="W669">
        <v>0</v>
      </c>
      <c r="X669">
        <v>-1689080274</v>
      </c>
      <c r="Y669">
        <v>1.02</v>
      </c>
      <c r="AA669">
        <v>783</v>
      </c>
      <c r="AB669">
        <v>0</v>
      </c>
      <c r="AC669">
        <v>0</v>
      </c>
      <c r="AD669">
        <v>0</v>
      </c>
      <c r="AE669">
        <v>100</v>
      </c>
      <c r="AF669">
        <v>0</v>
      </c>
      <c r="AG669">
        <v>0</v>
      </c>
      <c r="AH669">
        <v>0</v>
      </c>
      <c r="AI669">
        <v>7.83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1.02</v>
      </c>
      <c r="AU669" t="s">
        <v>3</v>
      </c>
      <c r="AV669">
        <v>0</v>
      </c>
      <c r="AW669">
        <v>2</v>
      </c>
      <c r="AX669">
        <v>36145026</v>
      </c>
      <c r="AY669">
        <v>1</v>
      </c>
      <c r="AZ669">
        <v>0</v>
      </c>
      <c r="BA669">
        <v>643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Y669*Source!I556</f>
        <v>4.0800000000000003E-2</v>
      </c>
      <c r="CY669">
        <f t="shared" si="97"/>
        <v>783</v>
      </c>
      <c r="CZ669">
        <f t="shared" si="98"/>
        <v>100</v>
      </c>
      <c r="DA669">
        <f t="shared" si="99"/>
        <v>7.83</v>
      </c>
      <c r="DB669">
        <f t="shared" si="95"/>
        <v>102</v>
      </c>
      <c r="DC669">
        <f t="shared" si="96"/>
        <v>0</v>
      </c>
    </row>
    <row r="670" spans="1:107">
      <c r="A670">
        <f>ROW(Source!A556)</f>
        <v>556</v>
      </c>
      <c r="B670">
        <v>35863109</v>
      </c>
      <c r="C670">
        <v>36127671</v>
      </c>
      <c r="D670">
        <v>29170288</v>
      </c>
      <c r="E670">
        <v>1</v>
      </c>
      <c r="F670">
        <v>1</v>
      </c>
      <c r="G670">
        <v>1</v>
      </c>
      <c r="H670">
        <v>3</v>
      </c>
      <c r="I670" t="s">
        <v>262</v>
      </c>
      <c r="J670" t="s">
        <v>264</v>
      </c>
      <c r="K670" t="s">
        <v>263</v>
      </c>
      <c r="L670">
        <v>1354</v>
      </c>
      <c r="N670">
        <v>1010</v>
      </c>
      <c r="O670" t="s">
        <v>237</v>
      </c>
      <c r="P670" t="s">
        <v>237</v>
      </c>
      <c r="Q670">
        <v>1</v>
      </c>
      <c r="W670">
        <v>0</v>
      </c>
      <c r="X670">
        <v>-1432988646</v>
      </c>
      <c r="Y670">
        <v>100</v>
      </c>
      <c r="AA670">
        <v>54.36</v>
      </c>
      <c r="AB670">
        <v>0</v>
      </c>
      <c r="AC670">
        <v>0</v>
      </c>
      <c r="AD670">
        <v>0</v>
      </c>
      <c r="AE670">
        <v>15.27</v>
      </c>
      <c r="AF670">
        <v>0</v>
      </c>
      <c r="AG670">
        <v>0</v>
      </c>
      <c r="AH670">
        <v>0</v>
      </c>
      <c r="AI670">
        <v>3.56</v>
      </c>
      <c r="AJ670">
        <v>1</v>
      </c>
      <c r="AK670">
        <v>1</v>
      </c>
      <c r="AL670">
        <v>1</v>
      </c>
      <c r="AN670">
        <v>0</v>
      </c>
      <c r="AO670">
        <v>0</v>
      </c>
      <c r="AP670">
        <v>0</v>
      </c>
      <c r="AQ670">
        <v>0</v>
      </c>
      <c r="AR670">
        <v>0</v>
      </c>
      <c r="AS670" t="s">
        <v>3</v>
      </c>
      <c r="AT670">
        <v>100</v>
      </c>
      <c r="AU670" t="s">
        <v>3</v>
      </c>
      <c r="AV670">
        <v>0</v>
      </c>
      <c r="AW670">
        <v>1</v>
      </c>
      <c r="AX670">
        <v>-1</v>
      </c>
      <c r="AY670">
        <v>0</v>
      </c>
      <c r="AZ670">
        <v>0</v>
      </c>
      <c r="BA670" t="s">
        <v>3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Y670*Source!I556</f>
        <v>4</v>
      </c>
      <c r="CY670">
        <f t="shared" si="97"/>
        <v>54.36</v>
      </c>
      <c r="CZ670">
        <f t="shared" si="98"/>
        <v>15.27</v>
      </c>
      <c r="DA670">
        <f t="shared" si="99"/>
        <v>3.56</v>
      </c>
      <c r="DB670">
        <f t="shared" si="95"/>
        <v>1527</v>
      </c>
      <c r="DC670">
        <f t="shared" si="96"/>
        <v>0</v>
      </c>
    </row>
    <row r="671" spans="1:107">
      <c r="A671">
        <f>ROW(Source!A556)</f>
        <v>556</v>
      </c>
      <c r="B671">
        <v>35863109</v>
      </c>
      <c r="C671">
        <v>36127671</v>
      </c>
      <c r="D671">
        <v>29171808</v>
      </c>
      <c r="E671">
        <v>1</v>
      </c>
      <c r="F671">
        <v>1</v>
      </c>
      <c r="G671">
        <v>1</v>
      </c>
      <c r="H671">
        <v>3</v>
      </c>
      <c r="I671" t="s">
        <v>752</v>
      </c>
      <c r="J671" t="s">
        <v>753</v>
      </c>
      <c r="K671" t="s">
        <v>754</v>
      </c>
      <c r="L671">
        <v>1374</v>
      </c>
      <c r="N671">
        <v>1013</v>
      </c>
      <c r="O671" t="s">
        <v>755</v>
      </c>
      <c r="P671" t="s">
        <v>755</v>
      </c>
      <c r="Q671">
        <v>1</v>
      </c>
      <c r="W671">
        <v>0</v>
      </c>
      <c r="X671">
        <v>-915781824</v>
      </c>
      <c r="Y671">
        <v>14.01</v>
      </c>
      <c r="AA671">
        <v>1</v>
      </c>
      <c r="AB671">
        <v>0</v>
      </c>
      <c r="AC671">
        <v>0</v>
      </c>
      <c r="AD671">
        <v>0</v>
      </c>
      <c r="AE671">
        <v>1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14.01</v>
      </c>
      <c r="AU671" t="s">
        <v>3</v>
      </c>
      <c r="AV671">
        <v>0</v>
      </c>
      <c r="AW671">
        <v>2</v>
      </c>
      <c r="AX671">
        <v>36145027</v>
      </c>
      <c r="AY671">
        <v>1</v>
      </c>
      <c r="AZ671">
        <v>0</v>
      </c>
      <c r="BA671">
        <v>644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Y671*Source!I556</f>
        <v>0.56040000000000001</v>
      </c>
      <c r="CY671">
        <f t="shared" si="97"/>
        <v>1</v>
      </c>
      <c r="CZ671">
        <f t="shared" si="98"/>
        <v>1</v>
      </c>
      <c r="DA671">
        <f t="shared" si="99"/>
        <v>1</v>
      </c>
      <c r="DB671">
        <f t="shared" si="95"/>
        <v>14.01</v>
      </c>
      <c r="DC671">
        <f t="shared" si="96"/>
        <v>0</v>
      </c>
    </row>
    <row r="672" spans="1:107">
      <c r="A672">
        <f>ROW(Source!A631)</f>
        <v>631</v>
      </c>
      <c r="B672">
        <v>35863109</v>
      </c>
      <c r="C672">
        <v>35867715</v>
      </c>
      <c r="D672">
        <v>18406804</v>
      </c>
      <c r="E672">
        <v>1</v>
      </c>
      <c r="F672">
        <v>1</v>
      </c>
      <c r="G672">
        <v>1</v>
      </c>
      <c r="H672">
        <v>1</v>
      </c>
      <c r="I672" t="s">
        <v>559</v>
      </c>
      <c r="J672" t="s">
        <v>3</v>
      </c>
      <c r="K672" t="s">
        <v>560</v>
      </c>
      <c r="L672">
        <v>1369</v>
      </c>
      <c r="N672">
        <v>1013</v>
      </c>
      <c r="O672" t="s">
        <v>561</v>
      </c>
      <c r="P672" t="s">
        <v>561</v>
      </c>
      <c r="Q672">
        <v>1</v>
      </c>
      <c r="W672">
        <v>0</v>
      </c>
      <c r="X672">
        <v>254330056</v>
      </c>
      <c r="Y672">
        <v>7.67</v>
      </c>
      <c r="AA672">
        <v>0</v>
      </c>
      <c r="AB672">
        <v>0</v>
      </c>
      <c r="AC672">
        <v>0</v>
      </c>
      <c r="AD672">
        <v>249.14</v>
      </c>
      <c r="AE672">
        <v>0</v>
      </c>
      <c r="AF672">
        <v>0</v>
      </c>
      <c r="AG672">
        <v>0</v>
      </c>
      <c r="AH672">
        <v>249.14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7.67</v>
      </c>
      <c r="AU672" t="s">
        <v>3</v>
      </c>
      <c r="AV672">
        <v>1</v>
      </c>
      <c r="AW672">
        <v>2</v>
      </c>
      <c r="AX672">
        <v>35867718</v>
      </c>
      <c r="AY672">
        <v>1</v>
      </c>
      <c r="AZ672">
        <v>0</v>
      </c>
      <c r="BA672">
        <v>645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Y672*Source!I631</f>
        <v>0.86670999999999998</v>
      </c>
      <c r="CY672">
        <f>AD672</f>
        <v>249.14</v>
      </c>
      <c r="CZ672">
        <f>AH672</f>
        <v>249.14</v>
      </c>
      <c r="DA672">
        <f>AL672</f>
        <v>1</v>
      </c>
      <c r="DB672">
        <f t="shared" si="95"/>
        <v>1910.9</v>
      </c>
      <c r="DC672">
        <f t="shared" si="96"/>
        <v>0</v>
      </c>
    </row>
    <row r="673" spans="1:107">
      <c r="A673">
        <f>ROW(Source!A631)</f>
        <v>631</v>
      </c>
      <c r="B673">
        <v>35863109</v>
      </c>
      <c r="C673">
        <v>35867715</v>
      </c>
      <c r="D673">
        <v>29164349</v>
      </c>
      <c r="E673">
        <v>1</v>
      </c>
      <c r="F673">
        <v>1</v>
      </c>
      <c r="G673">
        <v>1</v>
      </c>
      <c r="H673">
        <v>3</v>
      </c>
      <c r="I673" t="s">
        <v>28</v>
      </c>
      <c r="J673" t="s">
        <v>31</v>
      </c>
      <c r="K673" t="s">
        <v>29</v>
      </c>
      <c r="L673">
        <v>1348</v>
      </c>
      <c r="N673">
        <v>1009</v>
      </c>
      <c r="O673" t="s">
        <v>30</v>
      </c>
      <c r="P673" t="s">
        <v>30</v>
      </c>
      <c r="Q673">
        <v>1000</v>
      </c>
      <c r="W673">
        <v>0</v>
      </c>
      <c r="X673">
        <v>-304821490</v>
      </c>
      <c r="Y673">
        <v>0.7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0</v>
      </c>
      <c r="AP673">
        <v>0</v>
      </c>
      <c r="AQ673">
        <v>0</v>
      </c>
      <c r="AR673">
        <v>0</v>
      </c>
      <c r="AS673" t="s">
        <v>3</v>
      </c>
      <c r="AT673">
        <v>0.7</v>
      </c>
      <c r="AU673" t="s">
        <v>3</v>
      </c>
      <c r="AV673">
        <v>0</v>
      </c>
      <c r="AW673">
        <v>2</v>
      </c>
      <c r="AX673">
        <v>35867719</v>
      </c>
      <c r="AY673">
        <v>1</v>
      </c>
      <c r="AZ673">
        <v>0</v>
      </c>
      <c r="BA673">
        <v>646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Y673*Source!I631</f>
        <v>7.9100000000000004E-2</v>
      </c>
      <c r="CY673">
        <f>AA673</f>
        <v>0</v>
      </c>
      <c r="CZ673">
        <f>AE673</f>
        <v>0</v>
      </c>
      <c r="DA673">
        <f>AI673</f>
        <v>1</v>
      </c>
      <c r="DB673">
        <f t="shared" si="95"/>
        <v>0</v>
      </c>
      <c r="DC673">
        <f t="shared" si="96"/>
        <v>0</v>
      </c>
    </row>
    <row r="674" spans="1:107">
      <c r="A674">
        <f>ROW(Source!A633)</f>
        <v>633</v>
      </c>
      <c r="B674">
        <v>35863109</v>
      </c>
      <c r="C674">
        <v>35867721</v>
      </c>
      <c r="D674">
        <v>18406804</v>
      </c>
      <c r="E674">
        <v>1</v>
      </c>
      <c r="F674">
        <v>1</v>
      </c>
      <c r="G674">
        <v>1</v>
      </c>
      <c r="H674">
        <v>1</v>
      </c>
      <c r="I674" t="s">
        <v>559</v>
      </c>
      <c r="J674" t="s">
        <v>3</v>
      </c>
      <c r="K674" t="s">
        <v>560</v>
      </c>
      <c r="L674">
        <v>1369</v>
      </c>
      <c r="N674">
        <v>1013</v>
      </c>
      <c r="O674" t="s">
        <v>561</v>
      </c>
      <c r="P674" t="s">
        <v>561</v>
      </c>
      <c r="Q674">
        <v>1</v>
      </c>
      <c r="W674">
        <v>0</v>
      </c>
      <c r="X674">
        <v>254330056</v>
      </c>
      <c r="Y674">
        <v>11.39</v>
      </c>
      <c r="AA674">
        <v>0</v>
      </c>
      <c r="AB674">
        <v>0</v>
      </c>
      <c r="AC674">
        <v>0</v>
      </c>
      <c r="AD674">
        <v>249.14</v>
      </c>
      <c r="AE674">
        <v>0</v>
      </c>
      <c r="AF674">
        <v>0</v>
      </c>
      <c r="AG674">
        <v>0</v>
      </c>
      <c r="AH674">
        <v>249.14</v>
      </c>
      <c r="AI674">
        <v>1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11.39</v>
      </c>
      <c r="AU674" t="s">
        <v>3</v>
      </c>
      <c r="AV674">
        <v>1</v>
      </c>
      <c r="AW674">
        <v>2</v>
      </c>
      <c r="AX674">
        <v>35867726</v>
      </c>
      <c r="AY674">
        <v>2</v>
      </c>
      <c r="AZ674">
        <v>131072</v>
      </c>
      <c r="BA674">
        <v>647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Y674*Source!I633</f>
        <v>1.2870700000000002</v>
      </c>
      <c r="CY674">
        <f>AD674</f>
        <v>249.14</v>
      </c>
      <c r="CZ674">
        <f>AH674</f>
        <v>249.14</v>
      </c>
      <c r="DA674">
        <f>AL674</f>
        <v>1</v>
      </c>
      <c r="DB674">
        <f t="shared" si="95"/>
        <v>2837.7</v>
      </c>
      <c r="DC674">
        <f t="shared" si="96"/>
        <v>0</v>
      </c>
    </row>
    <row r="675" spans="1:107">
      <c r="A675">
        <f>ROW(Source!A633)</f>
        <v>633</v>
      </c>
      <c r="B675">
        <v>35863109</v>
      </c>
      <c r="C675">
        <v>35867721</v>
      </c>
      <c r="D675">
        <v>121548</v>
      </c>
      <c r="E675">
        <v>1</v>
      </c>
      <c r="F675">
        <v>1</v>
      </c>
      <c r="G675">
        <v>1</v>
      </c>
      <c r="H675">
        <v>1</v>
      </c>
      <c r="I675" t="s">
        <v>35</v>
      </c>
      <c r="J675" t="s">
        <v>3</v>
      </c>
      <c r="K675" t="s">
        <v>562</v>
      </c>
      <c r="L675">
        <v>608254</v>
      </c>
      <c r="N675">
        <v>1013</v>
      </c>
      <c r="O675" t="s">
        <v>563</v>
      </c>
      <c r="P675" t="s">
        <v>563</v>
      </c>
      <c r="Q675">
        <v>1</v>
      </c>
      <c r="W675">
        <v>0</v>
      </c>
      <c r="X675">
        <v>-185737400</v>
      </c>
      <c r="Y675">
        <v>0.13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0.13</v>
      </c>
      <c r="AU675" t="s">
        <v>3</v>
      </c>
      <c r="AV675">
        <v>2</v>
      </c>
      <c r="AW675">
        <v>2</v>
      </c>
      <c r="AX675">
        <v>35867727</v>
      </c>
      <c r="AY675">
        <v>1</v>
      </c>
      <c r="AZ675">
        <v>0</v>
      </c>
      <c r="BA675">
        <v>648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Y675*Source!I633</f>
        <v>1.4690000000000002E-2</v>
      </c>
      <c r="CY675">
        <f>AD675</f>
        <v>0</v>
      </c>
      <c r="CZ675">
        <f>AH675</f>
        <v>0</v>
      </c>
      <c r="DA675">
        <f>AL675</f>
        <v>1</v>
      </c>
      <c r="DB675">
        <f t="shared" si="95"/>
        <v>0</v>
      </c>
      <c r="DC675">
        <f t="shared" si="96"/>
        <v>0</v>
      </c>
    </row>
    <row r="676" spans="1:107">
      <c r="A676">
        <f>ROW(Source!A633)</f>
        <v>633</v>
      </c>
      <c r="B676">
        <v>35863109</v>
      </c>
      <c r="C676">
        <v>35867721</v>
      </c>
      <c r="D676">
        <v>29172556</v>
      </c>
      <c r="E676">
        <v>1</v>
      </c>
      <c r="F676">
        <v>1</v>
      </c>
      <c r="G676">
        <v>1</v>
      </c>
      <c r="H676">
        <v>2</v>
      </c>
      <c r="I676" t="s">
        <v>564</v>
      </c>
      <c r="J676" t="s">
        <v>565</v>
      </c>
      <c r="K676" t="s">
        <v>566</v>
      </c>
      <c r="L676">
        <v>1368</v>
      </c>
      <c r="N676">
        <v>1011</v>
      </c>
      <c r="O676" t="s">
        <v>567</v>
      </c>
      <c r="P676" t="s">
        <v>567</v>
      </c>
      <c r="Q676">
        <v>1</v>
      </c>
      <c r="W676">
        <v>0</v>
      </c>
      <c r="X676">
        <v>-1302720870</v>
      </c>
      <c r="Y676">
        <v>0.13</v>
      </c>
      <c r="AA676">
        <v>0</v>
      </c>
      <c r="AB676">
        <v>466.71</v>
      </c>
      <c r="AC676">
        <v>446.18</v>
      </c>
      <c r="AD676">
        <v>0</v>
      </c>
      <c r="AE676">
        <v>0</v>
      </c>
      <c r="AF676">
        <v>31.26</v>
      </c>
      <c r="AG676">
        <v>13.5</v>
      </c>
      <c r="AH676">
        <v>0</v>
      </c>
      <c r="AI676">
        <v>1</v>
      </c>
      <c r="AJ676">
        <v>14.93</v>
      </c>
      <c r="AK676">
        <v>33.049999999999997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0.13</v>
      </c>
      <c r="AU676" t="s">
        <v>3</v>
      </c>
      <c r="AV676">
        <v>0</v>
      </c>
      <c r="AW676">
        <v>2</v>
      </c>
      <c r="AX676">
        <v>35867728</v>
      </c>
      <c r="AY676">
        <v>1</v>
      </c>
      <c r="AZ676">
        <v>0</v>
      </c>
      <c r="BA676">
        <v>649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Y676*Source!I633</f>
        <v>1.4690000000000002E-2</v>
      </c>
      <c r="CY676">
        <f>AB676</f>
        <v>466.71</v>
      </c>
      <c r="CZ676">
        <f>AF676</f>
        <v>31.26</v>
      </c>
      <c r="DA676">
        <f>AJ676</f>
        <v>14.93</v>
      </c>
      <c r="DB676">
        <f t="shared" si="95"/>
        <v>4.0599999999999996</v>
      </c>
      <c r="DC676">
        <f t="shared" si="96"/>
        <v>1.76</v>
      </c>
    </row>
    <row r="677" spans="1:107">
      <c r="A677">
        <f>ROW(Source!A633)</f>
        <v>633</v>
      </c>
      <c r="B677">
        <v>35863109</v>
      </c>
      <c r="C677">
        <v>35867721</v>
      </c>
      <c r="D677">
        <v>29164349</v>
      </c>
      <c r="E677">
        <v>1</v>
      </c>
      <c r="F677">
        <v>1</v>
      </c>
      <c r="G677">
        <v>1</v>
      </c>
      <c r="H677">
        <v>3</v>
      </c>
      <c r="I677" t="s">
        <v>28</v>
      </c>
      <c r="J677" t="s">
        <v>31</v>
      </c>
      <c r="K677" t="s">
        <v>29</v>
      </c>
      <c r="L677">
        <v>1348</v>
      </c>
      <c r="N677">
        <v>1009</v>
      </c>
      <c r="O677" t="s">
        <v>30</v>
      </c>
      <c r="P677" t="s">
        <v>30</v>
      </c>
      <c r="Q677">
        <v>1000</v>
      </c>
      <c r="W677">
        <v>0</v>
      </c>
      <c r="X677">
        <v>-304821490</v>
      </c>
      <c r="Y677">
        <v>0.47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0</v>
      </c>
      <c r="AP677">
        <v>0</v>
      </c>
      <c r="AQ677">
        <v>0</v>
      </c>
      <c r="AR677">
        <v>0</v>
      </c>
      <c r="AS677" t="s">
        <v>3</v>
      </c>
      <c r="AT677">
        <v>0.47</v>
      </c>
      <c r="AU677" t="s">
        <v>3</v>
      </c>
      <c r="AV677">
        <v>0</v>
      </c>
      <c r="AW677">
        <v>2</v>
      </c>
      <c r="AX677">
        <v>35867729</v>
      </c>
      <c r="AY677">
        <v>1</v>
      </c>
      <c r="AZ677">
        <v>0</v>
      </c>
      <c r="BA677">
        <v>650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Y677*Source!I633</f>
        <v>5.3109999999999997E-2</v>
      </c>
      <c r="CY677">
        <f>AA677</f>
        <v>0</v>
      </c>
      <c r="CZ677">
        <f>AE677</f>
        <v>0</v>
      </c>
      <c r="DA677">
        <f>AI677</f>
        <v>1</v>
      </c>
      <c r="DB677">
        <f t="shared" si="95"/>
        <v>0</v>
      </c>
      <c r="DC677">
        <f t="shared" si="96"/>
        <v>0</v>
      </c>
    </row>
    <row r="678" spans="1:107">
      <c r="A678">
        <f>ROW(Source!A635)</f>
        <v>635</v>
      </c>
      <c r="B678">
        <v>35863109</v>
      </c>
      <c r="C678">
        <v>35867731</v>
      </c>
      <c r="D678">
        <v>18406804</v>
      </c>
      <c r="E678">
        <v>1</v>
      </c>
      <c r="F678">
        <v>1</v>
      </c>
      <c r="G678">
        <v>1</v>
      </c>
      <c r="H678">
        <v>1</v>
      </c>
      <c r="I678" t="s">
        <v>559</v>
      </c>
      <c r="J678" t="s">
        <v>3</v>
      </c>
      <c r="K678" t="s">
        <v>560</v>
      </c>
      <c r="L678">
        <v>1369</v>
      </c>
      <c r="N678">
        <v>1013</v>
      </c>
      <c r="O678" t="s">
        <v>561</v>
      </c>
      <c r="P678" t="s">
        <v>561</v>
      </c>
      <c r="Q678">
        <v>1</v>
      </c>
      <c r="W678">
        <v>0</v>
      </c>
      <c r="X678">
        <v>254330056</v>
      </c>
      <c r="Y678">
        <v>3.77</v>
      </c>
      <c r="AA678">
        <v>0</v>
      </c>
      <c r="AB678">
        <v>0</v>
      </c>
      <c r="AC678">
        <v>0</v>
      </c>
      <c r="AD678">
        <v>249.14</v>
      </c>
      <c r="AE678">
        <v>0</v>
      </c>
      <c r="AF678">
        <v>0</v>
      </c>
      <c r="AG678">
        <v>0</v>
      </c>
      <c r="AH678">
        <v>249.14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3.77</v>
      </c>
      <c r="AU678" t="s">
        <v>3</v>
      </c>
      <c r="AV678">
        <v>1</v>
      </c>
      <c r="AW678">
        <v>2</v>
      </c>
      <c r="AX678">
        <v>35867734</v>
      </c>
      <c r="AY678">
        <v>2</v>
      </c>
      <c r="AZ678">
        <v>131072</v>
      </c>
      <c r="BA678">
        <v>651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Y678*Source!I635</f>
        <v>0.5655</v>
      </c>
      <c r="CY678">
        <f>AD678</f>
        <v>249.14</v>
      </c>
      <c r="CZ678">
        <f>AH678</f>
        <v>249.14</v>
      </c>
      <c r="DA678">
        <f>AL678</f>
        <v>1</v>
      </c>
      <c r="DB678">
        <f t="shared" si="95"/>
        <v>939.26</v>
      </c>
      <c r="DC678">
        <f t="shared" si="96"/>
        <v>0</v>
      </c>
    </row>
    <row r="679" spans="1:107">
      <c r="A679">
        <f>ROW(Source!A635)</f>
        <v>635</v>
      </c>
      <c r="B679">
        <v>35863109</v>
      </c>
      <c r="C679">
        <v>35867731</v>
      </c>
      <c r="D679">
        <v>29164349</v>
      </c>
      <c r="E679">
        <v>1</v>
      </c>
      <c r="F679">
        <v>1</v>
      </c>
      <c r="G679">
        <v>1</v>
      </c>
      <c r="H679">
        <v>3</v>
      </c>
      <c r="I679" t="s">
        <v>28</v>
      </c>
      <c r="J679" t="s">
        <v>31</v>
      </c>
      <c r="K679" t="s">
        <v>29</v>
      </c>
      <c r="L679">
        <v>1348</v>
      </c>
      <c r="N679">
        <v>1009</v>
      </c>
      <c r="O679" t="s">
        <v>30</v>
      </c>
      <c r="P679" t="s">
        <v>30</v>
      </c>
      <c r="Q679">
        <v>1000</v>
      </c>
      <c r="W679">
        <v>0</v>
      </c>
      <c r="X679">
        <v>-304821490</v>
      </c>
      <c r="Y679">
        <v>0.11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1</v>
      </c>
      <c r="AJ679">
        <v>1</v>
      </c>
      <c r="AK679">
        <v>1</v>
      </c>
      <c r="AL679">
        <v>1</v>
      </c>
      <c r="AN679">
        <v>0</v>
      </c>
      <c r="AO679">
        <v>0</v>
      </c>
      <c r="AP679">
        <v>0</v>
      </c>
      <c r="AQ679">
        <v>0</v>
      </c>
      <c r="AR679">
        <v>0</v>
      </c>
      <c r="AS679" t="s">
        <v>3</v>
      </c>
      <c r="AT679">
        <v>0.11</v>
      </c>
      <c r="AU679" t="s">
        <v>3</v>
      </c>
      <c r="AV679">
        <v>0</v>
      </c>
      <c r="AW679">
        <v>2</v>
      </c>
      <c r="AX679">
        <v>35867735</v>
      </c>
      <c r="AY679">
        <v>1</v>
      </c>
      <c r="AZ679">
        <v>0</v>
      </c>
      <c r="BA679">
        <v>652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Y679*Source!I635</f>
        <v>1.6500000000000001E-2</v>
      </c>
      <c r="CY679">
        <f>AA679</f>
        <v>0</v>
      </c>
      <c r="CZ679">
        <f>AE679</f>
        <v>0</v>
      </c>
      <c r="DA679">
        <f>AI679</f>
        <v>1</v>
      </c>
      <c r="DB679">
        <f t="shared" si="95"/>
        <v>0</v>
      </c>
      <c r="DC679">
        <f t="shared" si="96"/>
        <v>0</v>
      </c>
    </row>
    <row r="680" spans="1:107">
      <c r="A680">
        <f>ROW(Source!A637)</f>
        <v>637</v>
      </c>
      <c r="B680">
        <v>35863109</v>
      </c>
      <c r="C680">
        <v>35867737</v>
      </c>
      <c r="D680">
        <v>18406804</v>
      </c>
      <c r="E680">
        <v>1</v>
      </c>
      <c r="F680">
        <v>1</v>
      </c>
      <c r="G680">
        <v>1</v>
      </c>
      <c r="H680">
        <v>1</v>
      </c>
      <c r="I680" t="s">
        <v>559</v>
      </c>
      <c r="J680" t="s">
        <v>3</v>
      </c>
      <c r="K680" t="s">
        <v>560</v>
      </c>
      <c r="L680">
        <v>1369</v>
      </c>
      <c r="N680">
        <v>1013</v>
      </c>
      <c r="O680" t="s">
        <v>561</v>
      </c>
      <c r="P680" t="s">
        <v>561</v>
      </c>
      <c r="Q680">
        <v>1</v>
      </c>
      <c r="W680">
        <v>0</v>
      </c>
      <c r="X680">
        <v>254330056</v>
      </c>
      <c r="Y680">
        <v>5.84</v>
      </c>
      <c r="AA680">
        <v>0</v>
      </c>
      <c r="AB680">
        <v>0</v>
      </c>
      <c r="AC680">
        <v>0</v>
      </c>
      <c r="AD680">
        <v>249.14</v>
      </c>
      <c r="AE680">
        <v>0</v>
      </c>
      <c r="AF680">
        <v>0</v>
      </c>
      <c r="AG680">
        <v>0</v>
      </c>
      <c r="AH680">
        <v>249.14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5.84</v>
      </c>
      <c r="AU680" t="s">
        <v>3</v>
      </c>
      <c r="AV680">
        <v>1</v>
      </c>
      <c r="AW680">
        <v>2</v>
      </c>
      <c r="AX680">
        <v>35867739</v>
      </c>
      <c r="AY680">
        <v>2</v>
      </c>
      <c r="AZ680">
        <v>131072</v>
      </c>
      <c r="BA680">
        <v>653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Y680*Source!I637</f>
        <v>0.2336</v>
      </c>
      <c r="CY680">
        <f>AD680</f>
        <v>249.14</v>
      </c>
      <c r="CZ680">
        <f>AH680</f>
        <v>249.14</v>
      </c>
      <c r="DA680">
        <f>AL680</f>
        <v>1</v>
      </c>
      <c r="DB680">
        <f t="shared" si="95"/>
        <v>1454.98</v>
      </c>
      <c r="DC680">
        <f t="shared" si="96"/>
        <v>0</v>
      </c>
    </row>
    <row r="681" spans="1:107">
      <c r="A681">
        <f>ROW(Source!A638)</f>
        <v>638</v>
      </c>
      <c r="B681">
        <v>35863109</v>
      </c>
      <c r="C681">
        <v>35867740</v>
      </c>
      <c r="D681">
        <v>18406804</v>
      </c>
      <c r="E681">
        <v>1</v>
      </c>
      <c r="F681">
        <v>1</v>
      </c>
      <c r="G681">
        <v>1</v>
      </c>
      <c r="H681">
        <v>1</v>
      </c>
      <c r="I681" t="s">
        <v>559</v>
      </c>
      <c r="J681" t="s">
        <v>3</v>
      </c>
      <c r="K681" t="s">
        <v>560</v>
      </c>
      <c r="L681">
        <v>1369</v>
      </c>
      <c r="N681">
        <v>1013</v>
      </c>
      <c r="O681" t="s">
        <v>561</v>
      </c>
      <c r="P681" t="s">
        <v>561</v>
      </c>
      <c r="Q681">
        <v>1</v>
      </c>
      <c r="W681">
        <v>0</v>
      </c>
      <c r="X681">
        <v>254330056</v>
      </c>
      <c r="Y681">
        <v>9.64</v>
      </c>
      <c r="AA681">
        <v>0</v>
      </c>
      <c r="AB681">
        <v>0</v>
      </c>
      <c r="AC681">
        <v>0</v>
      </c>
      <c r="AD681">
        <v>249.14</v>
      </c>
      <c r="AE681">
        <v>0</v>
      </c>
      <c r="AF681">
        <v>0</v>
      </c>
      <c r="AG681">
        <v>0</v>
      </c>
      <c r="AH681">
        <v>249.14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9.64</v>
      </c>
      <c r="AU681" t="s">
        <v>3</v>
      </c>
      <c r="AV681">
        <v>1</v>
      </c>
      <c r="AW681">
        <v>2</v>
      </c>
      <c r="AX681">
        <v>35867744</v>
      </c>
      <c r="AY681">
        <v>1</v>
      </c>
      <c r="AZ681">
        <v>0</v>
      </c>
      <c r="BA681">
        <v>654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Y681*Source!I638</f>
        <v>1.446</v>
      </c>
      <c r="CY681">
        <f>AD681</f>
        <v>249.14</v>
      </c>
      <c r="CZ681">
        <f>AH681</f>
        <v>249.14</v>
      </c>
      <c r="DA681">
        <f>AL681</f>
        <v>1</v>
      </c>
      <c r="DB681">
        <f t="shared" si="95"/>
        <v>2401.71</v>
      </c>
      <c r="DC681">
        <f t="shared" si="96"/>
        <v>0</v>
      </c>
    </row>
    <row r="682" spans="1:107">
      <c r="A682">
        <f>ROW(Source!A638)</f>
        <v>638</v>
      </c>
      <c r="B682">
        <v>35863109</v>
      </c>
      <c r="C682">
        <v>35867740</v>
      </c>
      <c r="D682">
        <v>121548</v>
      </c>
      <c r="E682">
        <v>1</v>
      </c>
      <c r="F682">
        <v>1</v>
      </c>
      <c r="G682">
        <v>1</v>
      </c>
      <c r="H682">
        <v>1</v>
      </c>
      <c r="I682" t="s">
        <v>35</v>
      </c>
      <c r="J682" t="s">
        <v>3</v>
      </c>
      <c r="K682" t="s">
        <v>562</v>
      </c>
      <c r="L682">
        <v>608254</v>
      </c>
      <c r="N682">
        <v>1013</v>
      </c>
      <c r="O682" t="s">
        <v>563</v>
      </c>
      <c r="P682" t="s">
        <v>563</v>
      </c>
      <c r="Q682">
        <v>1</v>
      </c>
      <c r="W682">
        <v>0</v>
      </c>
      <c r="X682">
        <v>-185737400</v>
      </c>
      <c r="Y682">
        <v>0.01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1</v>
      </c>
      <c r="AJ682">
        <v>1</v>
      </c>
      <c r="AK682">
        <v>1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0.01</v>
      </c>
      <c r="AU682" t="s">
        <v>3</v>
      </c>
      <c r="AV682">
        <v>2</v>
      </c>
      <c r="AW682">
        <v>2</v>
      </c>
      <c r="AX682">
        <v>35867745</v>
      </c>
      <c r="AY682">
        <v>1</v>
      </c>
      <c r="AZ682">
        <v>0</v>
      </c>
      <c r="BA682">
        <v>655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Y682*Source!I638</f>
        <v>1.5E-3</v>
      </c>
      <c r="CY682">
        <f>AD682</f>
        <v>0</v>
      </c>
      <c r="CZ682">
        <f>AH682</f>
        <v>0</v>
      </c>
      <c r="DA682">
        <f>AL682</f>
        <v>1</v>
      </c>
      <c r="DB682">
        <f t="shared" si="95"/>
        <v>0</v>
      </c>
      <c r="DC682">
        <f t="shared" si="96"/>
        <v>0</v>
      </c>
    </row>
    <row r="683" spans="1:107">
      <c r="A683">
        <f>ROW(Source!A638)</f>
        <v>638</v>
      </c>
      <c r="B683">
        <v>35863109</v>
      </c>
      <c r="C683">
        <v>35867740</v>
      </c>
      <c r="D683">
        <v>29172556</v>
      </c>
      <c r="E683">
        <v>1</v>
      </c>
      <c r="F683">
        <v>1</v>
      </c>
      <c r="G683">
        <v>1</v>
      </c>
      <c r="H683">
        <v>2</v>
      </c>
      <c r="I683" t="s">
        <v>564</v>
      </c>
      <c r="J683" t="s">
        <v>565</v>
      </c>
      <c r="K683" t="s">
        <v>566</v>
      </c>
      <c r="L683">
        <v>1368</v>
      </c>
      <c r="N683">
        <v>1011</v>
      </c>
      <c r="O683" t="s">
        <v>567</v>
      </c>
      <c r="P683" t="s">
        <v>567</v>
      </c>
      <c r="Q683">
        <v>1</v>
      </c>
      <c r="W683">
        <v>0</v>
      </c>
      <c r="X683">
        <v>-1302720870</v>
      </c>
      <c r="Y683">
        <v>0.01</v>
      </c>
      <c r="AA683">
        <v>0</v>
      </c>
      <c r="AB683">
        <v>466.71</v>
      </c>
      <c r="AC683">
        <v>446.18</v>
      </c>
      <c r="AD683">
        <v>0</v>
      </c>
      <c r="AE683">
        <v>0</v>
      </c>
      <c r="AF683">
        <v>31.26</v>
      </c>
      <c r="AG683">
        <v>13.5</v>
      </c>
      <c r="AH683">
        <v>0</v>
      </c>
      <c r="AI683">
        <v>1</v>
      </c>
      <c r="AJ683">
        <v>14.93</v>
      </c>
      <c r="AK683">
        <v>33.049999999999997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0.01</v>
      </c>
      <c r="AU683" t="s">
        <v>3</v>
      </c>
      <c r="AV683">
        <v>0</v>
      </c>
      <c r="AW683">
        <v>2</v>
      </c>
      <c r="AX683">
        <v>35867746</v>
      </c>
      <c r="AY683">
        <v>1</v>
      </c>
      <c r="AZ683">
        <v>0</v>
      </c>
      <c r="BA683">
        <v>656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Y683*Source!I638</f>
        <v>1.5E-3</v>
      </c>
      <c r="CY683">
        <f>AB683</f>
        <v>466.71</v>
      </c>
      <c r="CZ683">
        <f>AF683</f>
        <v>31.26</v>
      </c>
      <c r="DA683">
        <f>AJ683</f>
        <v>14.93</v>
      </c>
      <c r="DB683">
        <f t="shared" si="95"/>
        <v>0.31</v>
      </c>
      <c r="DC683">
        <f t="shared" si="96"/>
        <v>0.14000000000000001</v>
      </c>
    </row>
    <row r="684" spans="1:107">
      <c r="A684">
        <f>ROW(Source!A639)</f>
        <v>639</v>
      </c>
      <c r="B684">
        <v>35863109</v>
      </c>
      <c r="C684">
        <v>35867747</v>
      </c>
      <c r="D684">
        <v>18408066</v>
      </c>
      <c r="E684">
        <v>1</v>
      </c>
      <c r="F684">
        <v>1</v>
      </c>
      <c r="G684">
        <v>1</v>
      </c>
      <c r="H684">
        <v>1</v>
      </c>
      <c r="I684" t="s">
        <v>568</v>
      </c>
      <c r="J684" t="s">
        <v>3</v>
      </c>
      <c r="K684" t="s">
        <v>569</v>
      </c>
      <c r="L684">
        <v>1369</v>
      </c>
      <c r="N684">
        <v>1013</v>
      </c>
      <c r="O684" t="s">
        <v>561</v>
      </c>
      <c r="P684" t="s">
        <v>561</v>
      </c>
      <c r="Q684">
        <v>1</v>
      </c>
      <c r="W684">
        <v>0</v>
      </c>
      <c r="X684">
        <v>-886480961</v>
      </c>
      <c r="Y684">
        <v>17.89</v>
      </c>
      <c r="AA684">
        <v>0</v>
      </c>
      <c r="AB684">
        <v>0</v>
      </c>
      <c r="AC684">
        <v>0</v>
      </c>
      <c r="AD684">
        <v>256.16000000000003</v>
      </c>
      <c r="AE684">
        <v>0</v>
      </c>
      <c r="AF684">
        <v>0</v>
      </c>
      <c r="AG684">
        <v>0</v>
      </c>
      <c r="AH684">
        <v>256.16000000000003</v>
      </c>
      <c r="AI684">
        <v>1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17.89</v>
      </c>
      <c r="AU684" t="s">
        <v>3</v>
      </c>
      <c r="AV684">
        <v>1</v>
      </c>
      <c r="AW684">
        <v>2</v>
      </c>
      <c r="AX684">
        <v>35867751</v>
      </c>
      <c r="AY684">
        <v>1</v>
      </c>
      <c r="AZ684">
        <v>0</v>
      </c>
      <c r="BA684">
        <v>657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Y684*Source!I639</f>
        <v>0.35780000000000001</v>
      </c>
      <c r="CY684">
        <f>AD684</f>
        <v>256.16000000000003</v>
      </c>
      <c r="CZ684">
        <f>AH684</f>
        <v>256.16000000000003</v>
      </c>
      <c r="DA684">
        <f>AL684</f>
        <v>1</v>
      </c>
      <c r="DB684">
        <f t="shared" si="95"/>
        <v>4582.7</v>
      </c>
      <c r="DC684">
        <f t="shared" si="96"/>
        <v>0</v>
      </c>
    </row>
    <row r="685" spans="1:107">
      <c r="A685">
        <f>ROW(Source!A639)</f>
        <v>639</v>
      </c>
      <c r="B685">
        <v>35863109</v>
      </c>
      <c r="C685">
        <v>35867747</v>
      </c>
      <c r="D685">
        <v>121548</v>
      </c>
      <c r="E685">
        <v>1</v>
      </c>
      <c r="F685">
        <v>1</v>
      </c>
      <c r="G685">
        <v>1</v>
      </c>
      <c r="H685">
        <v>1</v>
      </c>
      <c r="I685" t="s">
        <v>35</v>
      </c>
      <c r="J685" t="s">
        <v>3</v>
      </c>
      <c r="K685" t="s">
        <v>562</v>
      </c>
      <c r="L685">
        <v>608254</v>
      </c>
      <c r="N685">
        <v>1013</v>
      </c>
      <c r="O685" t="s">
        <v>563</v>
      </c>
      <c r="P685" t="s">
        <v>563</v>
      </c>
      <c r="Q685">
        <v>1</v>
      </c>
      <c r="W685">
        <v>0</v>
      </c>
      <c r="X685">
        <v>-185737400</v>
      </c>
      <c r="Y685">
        <v>0.08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1</v>
      </c>
      <c r="AJ685">
        <v>1</v>
      </c>
      <c r="AK685">
        <v>1</v>
      </c>
      <c r="AL685">
        <v>1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3</v>
      </c>
      <c r="AT685">
        <v>0.08</v>
      </c>
      <c r="AU685" t="s">
        <v>3</v>
      </c>
      <c r="AV685">
        <v>2</v>
      </c>
      <c r="AW685">
        <v>2</v>
      </c>
      <c r="AX685">
        <v>35867752</v>
      </c>
      <c r="AY685">
        <v>1</v>
      </c>
      <c r="AZ685">
        <v>0</v>
      </c>
      <c r="BA685">
        <v>658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Y685*Source!I639</f>
        <v>1.6000000000000001E-3</v>
      </c>
      <c r="CY685">
        <f>AD685</f>
        <v>0</v>
      </c>
      <c r="CZ685">
        <f>AH685</f>
        <v>0</v>
      </c>
      <c r="DA685">
        <f>AL685</f>
        <v>1</v>
      </c>
      <c r="DB685">
        <f t="shared" si="95"/>
        <v>0</v>
      </c>
      <c r="DC685">
        <f t="shared" si="96"/>
        <v>0</v>
      </c>
    </row>
    <row r="686" spans="1:107">
      <c r="A686">
        <f>ROW(Source!A639)</f>
        <v>639</v>
      </c>
      <c r="B686">
        <v>35863109</v>
      </c>
      <c r="C686">
        <v>35867747</v>
      </c>
      <c r="D686">
        <v>29172556</v>
      </c>
      <c r="E686">
        <v>1</v>
      </c>
      <c r="F686">
        <v>1</v>
      </c>
      <c r="G686">
        <v>1</v>
      </c>
      <c r="H686">
        <v>2</v>
      </c>
      <c r="I686" t="s">
        <v>564</v>
      </c>
      <c r="J686" t="s">
        <v>565</v>
      </c>
      <c r="K686" t="s">
        <v>566</v>
      </c>
      <c r="L686">
        <v>1368</v>
      </c>
      <c r="N686">
        <v>1011</v>
      </c>
      <c r="O686" t="s">
        <v>567</v>
      </c>
      <c r="P686" t="s">
        <v>567</v>
      </c>
      <c r="Q686">
        <v>1</v>
      </c>
      <c r="W686">
        <v>0</v>
      </c>
      <c r="X686">
        <v>-1302720870</v>
      </c>
      <c r="Y686">
        <v>0.08</v>
      </c>
      <c r="AA686">
        <v>0</v>
      </c>
      <c r="AB686">
        <v>466.71</v>
      </c>
      <c r="AC686">
        <v>446.18</v>
      </c>
      <c r="AD686">
        <v>0</v>
      </c>
      <c r="AE686">
        <v>0</v>
      </c>
      <c r="AF686">
        <v>31.26</v>
      </c>
      <c r="AG686">
        <v>13.5</v>
      </c>
      <c r="AH686">
        <v>0</v>
      </c>
      <c r="AI686">
        <v>1</v>
      </c>
      <c r="AJ686">
        <v>14.93</v>
      </c>
      <c r="AK686">
        <v>33.049999999999997</v>
      </c>
      <c r="AL686">
        <v>1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3</v>
      </c>
      <c r="AT686">
        <v>0.08</v>
      </c>
      <c r="AU686" t="s">
        <v>3</v>
      </c>
      <c r="AV686">
        <v>0</v>
      </c>
      <c r="AW686">
        <v>2</v>
      </c>
      <c r="AX686">
        <v>35867753</v>
      </c>
      <c r="AY686">
        <v>1</v>
      </c>
      <c r="AZ686">
        <v>0</v>
      </c>
      <c r="BA686">
        <v>659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Y686*Source!I639</f>
        <v>1.6000000000000001E-3</v>
      </c>
      <c r="CY686">
        <f>AB686</f>
        <v>466.71</v>
      </c>
      <c r="CZ686">
        <f>AF686</f>
        <v>31.26</v>
      </c>
      <c r="DA686">
        <f>AJ686</f>
        <v>14.93</v>
      </c>
      <c r="DB686">
        <f t="shared" si="95"/>
        <v>2.5</v>
      </c>
      <c r="DC686">
        <f t="shared" si="96"/>
        <v>1.08</v>
      </c>
    </row>
    <row r="687" spans="1:107">
      <c r="A687">
        <f>ROW(Source!A640)</f>
        <v>640</v>
      </c>
      <c r="B687">
        <v>35863109</v>
      </c>
      <c r="C687">
        <v>35867754</v>
      </c>
      <c r="D687">
        <v>18408066</v>
      </c>
      <c r="E687">
        <v>1</v>
      </c>
      <c r="F687">
        <v>1</v>
      </c>
      <c r="G687">
        <v>1</v>
      </c>
      <c r="H687">
        <v>1</v>
      </c>
      <c r="I687" t="s">
        <v>568</v>
      </c>
      <c r="J687" t="s">
        <v>3</v>
      </c>
      <c r="K687" t="s">
        <v>569</v>
      </c>
      <c r="L687">
        <v>1369</v>
      </c>
      <c r="N687">
        <v>1013</v>
      </c>
      <c r="O687" t="s">
        <v>561</v>
      </c>
      <c r="P687" t="s">
        <v>561</v>
      </c>
      <c r="Q687">
        <v>1</v>
      </c>
      <c r="W687">
        <v>0</v>
      </c>
      <c r="X687">
        <v>-886480961</v>
      </c>
      <c r="Y687">
        <v>179.3</v>
      </c>
      <c r="AA687">
        <v>0</v>
      </c>
      <c r="AB687">
        <v>0</v>
      </c>
      <c r="AC687">
        <v>0</v>
      </c>
      <c r="AD687">
        <v>256.16000000000003</v>
      </c>
      <c r="AE687">
        <v>0</v>
      </c>
      <c r="AF687">
        <v>0</v>
      </c>
      <c r="AG687">
        <v>0</v>
      </c>
      <c r="AH687">
        <v>256.16000000000003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3</v>
      </c>
      <c r="AT687">
        <v>179.3</v>
      </c>
      <c r="AU687" t="s">
        <v>3</v>
      </c>
      <c r="AV687">
        <v>1</v>
      </c>
      <c r="AW687">
        <v>2</v>
      </c>
      <c r="AX687">
        <v>35867760</v>
      </c>
      <c r="AY687">
        <v>1</v>
      </c>
      <c r="AZ687">
        <v>0</v>
      </c>
      <c r="BA687">
        <v>660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Y687*Source!I640</f>
        <v>3.5860000000000003</v>
      </c>
      <c r="CY687">
        <f>AD687</f>
        <v>256.16000000000003</v>
      </c>
      <c r="CZ687">
        <f>AH687</f>
        <v>256.16000000000003</v>
      </c>
      <c r="DA687">
        <f>AL687</f>
        <v>1</v>
      </c>
      <c r="DB687">
        <f t="shared" si="95"/>
        <v>45929.49</v>
      </c>
      <c r="DC687">
        <f t="shared" si="96"/>
        <v>0</v>
      </c>
    </row>
    <row r="688" spans="1:107">
      <c r="A688">
        <f>ROW(Source!A640)</f>
        <v>640</v>
      </c>
      <c r="B688">
        <v>35863109</v>
      </c>
      <c r="C688">
        <v>35867754</v>
      </c>
      <c r="D688">
        <v>121548</v>
      </c>
      <c r="E688">
        <v>1</v>
      </c>
      <c r="F688">
        <v>1</v>
      </c>
      <c r="G688">
        <v>1</v>
      </c>
      <c r="H688">
        <v>1</v>
      </c>
      <c r="I688" t="s">
        <v>35</v>
      </c>
      <c r="J688" t="s">
        <v>3</v>
      </c>
      <c r="K688" t="s">
        <v>562</v>
      </c>
      <c r="L688">
        <v>608254</v>
      </c>
      <c r="N688">
        <v>1013</v>
      </c>
      <c r="O688" t="s">
        <v>563</v>
      </c>
      <c r="P688" t="s">
        <v>563</v>
      </c>
      <c r="Q688">
        <v>1</v>
      </c>
      <c r="W688">
        <v>0</v>
      </c>
      <c r="X688">
        <v>-185737400</v>
      </c>
      <c r="Y688">
        <v>3.97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3</v>
      </c>
      <c r="AT688">
        <v>3.97</v>
      </c>
      <c r="AU688" t="s">
        <v>3</v>
      </c>
      <c r="AV688">
        <v>2</v>
      </c>
      <c r="AW688">
        <v>2</v>
      </c>
      <c r="AX688">
        <v>35867761</v>
      </c>
      <c r="AY688">
        <v>1</v>
      </c>
      <c r="AZ688">
        <v>0</v>
      </c>
      <c r="BA688">
        <v>661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Y688*Source!I640</f>
        <v>7.9400000000000012E-2</v>
      </c>
      <c r="CY688">
        <f>AD688</f>
        <v>0</v>
      </c>
      <c r="CZ688">
        <f>AH688</f>
        <v>0</v>
      </c>
      <c r="DA688">
        <f>AL688</f>
        <v>1</v>
      </c>
      <c r="DB688">
        <f t="shared" si="95"/>
        <v>0</v>
      </c>
      <c r="DC688">
        <f t="shared" si="96"/>
        <v>0</v>
      </c>
    </row>
    <row r="689" spans="1:107">
      <c r="A689">
        <f>ROW(Source!A640)</f>
        <v>640</v>
      </c>
      <c r="B689">
        <v>35863109</v>
      </c>
      <c r="C689">
        <v>35867754</v>
      </c>
      <c r="D689">
        <v>29172710</v>
      </c>
      <c r="E689">
        <v>1</v>
      </c>
      <c r="F689">
        <v>1</v>
      </c>
      <c r="G689">
        <v>1</v>
      </c>
      <c r="H689">
        <v>2</v>
      </c>
      <c r="I689" t="s">
        <v>570</v>
      </c>
      <c r="J689" t="s">
        <v>571</v>
      </c>
      <c r="K689" t="s">
        <v>572</v>
      </c>
      <c r="L689">
        <v>1368</v>
      </c>
      <c r="N689">
        <v>1011</v>
      </c>
      <c r="O689" t="s">
        <v>567</v>
      </c>
      <c r="P689" t="s">
        <v>567</v>
      </c>
      <c r="Q689">
        <v>1</v>
      </c>
      <c r="W689">
        <v>0</v>
      </c>
      <c r="X689">
        <v>-1676841219</v>
      </c>
      <c r="Y689">
        <v>3.97</v>
      </c>
      <c r="AA689">
        <v>0</v>
      </c>
      <c r="AB689">
        <v>539.16</v>
      </c>
      <c r="AC689">
        <v>332.48</v>
      </c>
      <c r="AD689">
        <v>0</v>
      </c>
      <c r="AE689">
        <v>0</v>
      </c>
      <c r="AF689">
        <v>46.56</v>
      </c>
      <c r="AG689">
        <v>10.06</v>
      </c>
      <c r="AH689">
        <v>0</v>
      </c>
      <c r="AI689">
        <v>1</v>
      </c>
      <c r="AJ689">
        <v>11.58</v>
      </c>
      <c r="AK689">
        <v>33.049999999999997</v>
      </c>
      <c r="AL689">
        <v>1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3</v>
      </c>
      <c r="AT689">
        <v>3.97</v>
      </c>
      <c r="AU689" t="s">
        <v>3</v>
      </c>
      <c r="AV689">
        <v>0</v>
      </c>
      <c r="AW689">
        <v>2</v>
      </c>
      <c r="AX689">
        <v>35867762</v>
      </c>
      <c r="AY689">
        <v>1</v>
      </c>
      <c r="AZ689">
        <v>0</v>
      </c>
      <c r="BA689">
        <v>662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Y689*Source!I640</f>
        <v>7.9400000000000012E-2</v>
      </c>
      <c r="CY689">
        <f>AB689</f>
        <v>539.16</v>
      </c>
      <c r="CZ689">
        <f>AF689</f>
        <v>46.56</v>
      </c>
      <c r="DA689">
        <f>AJ689</f>
        <v>11.58</v>
      </c>
      <c r="DB689">
        <f t="shared" si="95"/>
        <v>184.84</v>
      </c>
      <c r="DC689">
        <f t="shared" si="96"/>
        <v>39.94</v>
      </c>
    </row>
    <row r="690" spans="1:107">
      <c r="A690">
        <f>ROW(Source!A640)</f>
        <v>640</v>
      </c>
      <c r="B690">
        <v>35863109</v>
      </c>
      <c r="C690">
        <v>35867754</v>
      </c>
      <c r="D690">
        <v>29174533</v>
      </c>
      <c r="E690">
        <v>1</v>
      </c>
      <c r="F690">
        <v>1</v>
      </c>
      <c r="G690">
        <v>1</v>
      </c>
      <c r="H690">
        <v>2</v>
      </c>
      <c r="I690" t="s">
        <v>573</v>
      </c>
      <c r="J690" t="s">
        <v>574</v>
      </c>
      <c r="K690" t="s">
        <v>575</v>
      </c>
      <c r="L690">
        <v>1368</v>
      </c>
      <c r="N690">
        <v>1011</v>
      </c>
      <c r="O690" t="s">
        <v>567</v>
      </c>
      <c r="P690" t="s">
        <v>567</v>
      </c>
      <c r="Q690">
        <v>1</v>
      </c>
      <c r="W690">
        <v>0</v>
      </c>
      <c r="X690">
        <v>1235896746</v>
      </c>
      <c r="Y690">
        <v>7.93</v>
      </c>
      <c r="AA690">
        <v>0</v>
      </c>
      <c r="AB690">
        <v>5.0599999999999996</v>
      </c>
      <c r="AC690">
        <v>0</v>
      </c>
      <c r="AD690">
        <v>0</v>
      </c>
      <c r="AE690">
        <v>0</v>
      </c>
      <c r="AF690">
        <v>1.53</v>
      </c>
      <c r="AG690">
        <v>0</v>
      </c>
      <c r="AH690">
        <v>0</v>
      </c>
      <c r="AI690">
        <v>1</v>
      </c>
      <c r="AJ690">
        <v>3.31</v>
      </c>
      <c r="AK690">
        <v>33.049999999999997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7.93</v>
      </c>
      <c r="AU690" t="s">
        <v>3</v>
      </c>
      <c r="AV690">
        <v>0</v>
      </c>
      <c r="AW690">
        <v>2</v>
      </c>
      <c r="AX690">
        <v>35867763</v>
      </c>
      <c r="AY690">
        <v>1</v>
      </c>
      <c r="AZ690">
        <v>0</v>
      </c>
      <c r="BA690">
        <v>663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Y690*Source!I640</f>
        <v>0.15859999999999999</v>
      </c>
      <c r="CY690">
        <f>AB690</f>
        <v>5.0599999999999996</v>
      </c>
      <c r="CZ690">
        <f>AF690</f>
        <v>1.53</v>
      </c>
      <c r="DA690">
        <f>AJ690</f>
        <v>3.31</v>
      </c>
      <c r="DB690">
        <f t="shared" si="95"/>
        <v>12.13</v>
      </c>
      <c r="DC690">
        <f t="shared" si="96"/>
        <v>0</v>
      </c>
    </row>
    <row r="691" spans="1:107">
      <c r="A691">
        <f>ROW(Source!A640)</f>
        <v>640</v>
      </c>
      <c r="B691">
        <v>35863109</v>
      </c>
      <c r="C691">
        <v>35867754</v>
      </c>
      <c r="D691">
        <v>29164349</v>
      </c>
      <c r="E691">
        <v>1</v>
      </c>
      <c r="F691">
        <v>1</v>
      </c>
      <c r="G691">
        <v>1</v>
      </c>
      <c r="H691">
        <v>3</v>
      </c>
      <c r="I691" t="s">
        <v>28</v>
      </c>
      <c r="J691" t="s">
        <v>31</v>
      </c>
      <c r="K691" t="s">
        <v>29</v>
      </c>
      <c r="L691">
        <v>1348</v>
      </c>
      <c r="N691">
        <v>1009</v>
      </c>
      <c r="O691" t="s">
        <v>30</v>
      </c>
      <c r="P691" t="s">
        <v>30</v>
      </c>
      <c r="Q691">
        <v>1000</v>
      </c>
      <c r="W691">
        <v>0</v>
      </c>
      <c r="X691">
        <v>-304821490</v>
      </c>
      <c r="Y691">
        <v>10.5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1</v>
      </c>
      <c r="AJ691">
        <v>1</v>
      </c>
      <c r="AK691">
        <v>1</v>
      </c>
      <c r="AL691">
        <v>1</v>
      </c>
      <c r="AN691">
        <v>0</v>
      </c>
      <c r="AO691">
        <v>0</v>
      </c>
      <c r="AP691">
        <v>0</v>
      </c>
      <c r="AQ691">
        <v>0</v>
      </c>
      <c r="AR691">
        <v>0</v>
      </c>
      <c r="AS691" t="s">
        <v>3</v>
      </c>
      <c r="AT691">
        <v>10.5</v>
      </c>
      <c r="AU691" t="s">
        <v>3</v>
      </c>
      <c r="AV691">
        <v>0</v>
      </c>
      <c r="AW691">
        <v>2</v>
      </c>
      <c r="AX691">
        <v>35867764</v>
      </c>
      <c r="AY691">
        <v>1</v>
      </c>
      <c r="AZ691">
        <v>0</v>
      </c>
      <c r="BA691">
        <v>664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Y691*Source!I640</f>
        <v>0.21</v>
      </c>
      <c r="CY691">
        <f>AA691</f>
        <v>0</v>
      </c>
      <c r="CZ691">
        <f>AE691</f>
        <v>0</v>
      </c>
      <c r="DA691">
        <f>AI691</f>
        <v>1</v>
      </c>
      <c r="DB691">
        <f t="shared" si="95"/>
        <v>0</v>
      </c>
      <c r="DC691">
        <f t="shared" si="96"/>
        <v>0</v>
      </c>
    </row>
    <row r="692" spans="1:107">
      <c r="A692">
        <f>ROW(Source!A679)</f>
        <v>679</v>
      </c>
      <c r="B692">
        <v>35863109</v>
      </c>
      <c r="C692">
        <v>35867766</v>
      </c>
      <c r="D692">
        <v>18407150</v>
      </c>
      <c r="E692">
        <v>1</v>
      </c>
      <c r="F692">
        <v>1</v>
      </c>
      <c r="G692">
        <v>1</v>
      </c>
      <c r="H692">
        <v>1</v>
      </c>
      <c r="I692" t="s">
        <v>576</v>
      </c>
      <c r="J692" t="s">
        <v>3</v>
      </c>
      <c r="K692" t="s">
        <v>577</v>
      </c>
      <c r="L692">
        <v>1369</v>
      </c>
      <c r="N692">
        <v>1013</v>
      </c>
      <c r="O692" t="s">
        <v>561</v>
      </c>
      <c r="P692" t="s">
        <v>561</v>
      </c>
      <c r="Q692">
        <v>1</v>
      </c>
      <c r="W692">
        <v>0</v>
      </c>
      <c r="X692">
        <v>-931037793</v>
      </c>
      <c r="Y692">
        <v>24.368500000000001</v>
      </c>
      <c r="AA692">
        <v>0</v>
      </c>
      <c r="AB692">
        <v>0</v>
      </c>
      <c r="AC692">
        <v>0</v>
      </c>
      <c r="AD692">
        <v>272.45</v>
      </c>
      <c r="AE692">
        <v>0</v>
      </c>
      <c r="AF692">
        <v>0</v>
      </c>
      <c r="AG692">
        <v>0</v>
      </c>
      <c r="AH692">
        <v>272.45</v>
      </c>
      <c r="AI692">
        <v>1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1</v>
      </c>
      <c r="AQ692">
        <v>0</v>
      </c>
      <c r="AR692">
        <v>0</v>
      </c>
      <c r="AS692" t="s">
        <v>3</v>
      </c>
      <c r="AT692">
        <v>21.19</v>
      </c>
      <c r="AU692" t="s">
        <v>134</v>
      </c>
      <c r="AV692">
        <v>1</v>
      </c>
      <c r="AW692">
        <v>2</v>
      </c>
      <c r="AX692">
        <v>35867774</v>
      </c>
      <c r="AY692">
        <v>1</v>
      </c>
      <c r="AZ692">
        <v>0</v>
      </c>
      <c r="BA692">
        <v>665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Y692*Source!I679</f>
        <v>0.56047550000000002</v>
      </c>
      <c r="CY692">
        <f>AD692</f>
        <v>272.45</v>
      </c>
      <c r="CZ692">
        <f>AH692</f>
        <v>272.45</v>
      </c>
      <c r="DA692">
        <f>AL692</f>
        <v>1</v>
      </c>
      <c r="DB692">
        <f>ROUND((ROUND(AT692*CZ692,2)*1.15),2)</f>
        <v>6639.2</v>
      </c>
      <c r="DC692">
        <f>ROUND((ROUND(AT692*AG692,2)*1.15),2)</f>
        <v>0</v>
      </c>
    </row>
    <row r="693" spans="1:107">
      <c r="A693">
        <f>ROW(Source!A679)</f>
        <v>679</v>
      </c>
      <c r="B693">
        <v>35863109</v>
      </c>
      <c r="C693">
        <v>35867766</v>
      </c>
      <c r="D693">
        <v>121548</v>
      </c>
      <c r="E693">
        <v>1</v>
      </c>
      <c r="F693">
        <v>1</v>
      </c>
      <c r="G693">
        <v>1</v>
      </c>
      <c r="H693">
        <v>1</v>
      </c>
      <c r="I693" t="s">
        <v>35</v>
      </c>
      <c r="J693" t="s">
        <v>3</v>
      </c>
      <c r="K693" t="s">
        <v>562</v>
      </c>
      <c r="L693">
        <v>608254</v>
      </c>
      <c r="N693">
        <v>1013</v>
      </c>
      <c r="O693" t="s">
        <v>563</v>
      </c>
      <c r="P693" t="s">
        <v>563</v>
      </c>
      <c r="Q693">
        <v>1</v>
      </c>
      <c r="W693">
        <v>0</v>
      </c>
      <c r="X693">
        <v>-185737400</v>
      </c>
      <c r="Y693">
        <v>0.05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1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1</v>
      </c>
      <c r="AQ693">
        <v>0</v>
      </c>
      <c r="AR693">
        <v>0</v>
      </c>
      <c r="AS693" t="s">
        <v>3</v>
      </c>
      <c r="AT693">
        <v>0.04</v>
      </c>
      <c r="AU693" t="s">
        <v>133</v>
      </c>
      <c r="AV693">
        <v>2</v>
      </c>
      <c r="AW693">
        <v>2</v>
      </c>
      <c r="AX693">
        <v>35867775</v>
      </c>
      <c r="AY693">
        <v>1</v>
      </c>
      <c r="AZ693">
        <v>0</v>
      </c>
      <c r="BA693">
        <v>666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Y693*Source!I679</f>
        <v>1.15E-3</v>
      </c>
      <c r="CY693">
        <f>AD693</f>
        <v>0</v>
      </c>
      <c r="CZ693">
        <f>AH693</f>
        <v>0</v>
      </c>
      <c r="DA693">
        <f>AL693</f>
        <v>1</v>
      </c>
      <c r="DB693">
        <f>ROUND((ROUND(AT693*CZ693,2)*1.25),2)</f>
        <v>0</v>
      </c>
      <c r="DC693">
        <f>ROUND((ROUND(AT693*AG693,2)*1.25),2)</f>
        <v>0</v>
      </c>
    </row>
    <row r="694" spans="1:107">
      <c r="A694">
        <f>ROW(Source!A679)</f>
        <v>679</v>
      </c>
      <c r="B694">
        <v>35863109</v>
      </c>
      <c r="C694">
        <v>35867766</v>
      </c>
      <c r="D694">
        <v>29172556</v>
      </c>
      <c r="E694">
        <v>1</v>
      </c>
      <c r="F694">
        <v>1</v>
      </c>
      <c r="G694">
        <v>1</v>
      </c>
      <c r="H694">
        <v>2</v>
      </c>
      <c r="I694" t="s">
        <v>564</v>
      </c>
      <c r="J694" t="s">
        <v>565</v>
      </c>
      <c r="K694" t="s">
        <v>566</v>
      </c>
      <c r="L694">
        <v>1368</v>
      </c>
      <c r="N694">
        <v>1011</v>
      </c>
      <c r="O694" t="s">
        <v>567</v>
      </c>
      <c r="P694" t="s">
        <v>567</v>
      </c>
      <c r="Q694">
        <v>1</v>
      </c>
      <c r="W694">
        <v>0</v>
      </c>
      <c r="X694">
        <v>-1302720870</v>
      </c>
      <c r="Y694">
        <v>0.05</v>
      </c>
      <c r="AA694">
        <v>0</v>
      </c>
      <c r="AB694">
        <v>466.71</v>
      </c>
      <c r="AC694">
        <v>446.18</v>
      </c>
      <c r="AD694">
        <v>0</v>
      </c>
      <c r="AE694">
        <v>0</v>
      </c>
      <c r="AF694">
        <v>31.26</v>
      </c>
      <c r="AG694">
        <v>13.5</v>
      </c>
      <c r="AH694">
        <v>0</v>
      </c>
      <c r="AI694">
        <v>1</v>
      </c>
      <c r="AJ694">
        <v>14.93</v>
      </c>
      <c r="AK694">
        <v>33.049999999999997</v>
      </c>
      <c r="AL694">
        <v>1</v>
      </c>
      <c r="AN694">
        <v>0</v>
      </c>
      <c r="AO694">
        <v>1</v>
      </c>
      <c r="AP694">
        <v>1</v>
      </c>
      <c r="AQ694">
        <v>0</v>
      </c>
      <c r="AR694">
        <v>0</v>
      </c>
      <c r="AS694" t="s">
        <v>3</v>
      </c>
      <c r="AT694">
        <v>0.04</v>
      </c>
      <c r="AU694" t="s">
        <v>133</v>
      </c>
      <c r="AV694">
        <v>0</v>
      </c>
      <c r="AW694">
        <v>2</v>
      </c>
      <c r="AX694">
        <v>35867776</v>
      </c>
      <c r="AY694">
        <v>1</v>
      </c>
      <c r="AZ694">
        <v>0</v>
      </c>
      <c r="BA694">
        <v>667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Y694*Source!I679</f>
        <v>1.15E-3</v>
      </c>
      <c r="CY694">
        <f>AB694</f>
        <v>466.71</v>
      </c>
      <c r="CZ694">
        <f>AF694</f>
        <v>31.26</v>
      </c>
      <c r="DA694">
        <f>AJ694</f>
        <v>14.93</v>
      </c>
      <c r="DB694">
        <f>ROUND((ROUND(AT694*CZ694,2)*1.25),2)</f>
        <v>1.56</v>
      </c>
      <c r="DC694">
        <f>ROUND((ROUND(AT694*AG694,2)*1.25),2)</f>
        <v>0.68</v>
      </c>
    </row>
    <row r="695" spans="1:107">
      <c r="A695">
        <f>ROW(Source!A679)</f>
        <v>679</v>
      </c>
      <c r="B695">
        <v>35863109</v>
      </c>
      <c r="C695">
        <v>35867766</v>
      </c>
      <c r="D695">
        <v>29174913</v>
      </c>
      <c r="E695">
        <v>1</v>
      </c>
      <c r="F695">
        <v>1</v>
      </c>
      <c r="G695">
        <v>1</v>
      </c>
      <c r="H695">
        <v>2</v>
      </c>
      <c r="I695" t="s">
        <v>578</v>
      </c>
      <c r="J695" t="s">
        <v>579</v>
      </c>
      <c r="K695" t="s">
        <v>580</v>
      </c>
      <c r="L695">
        <v>1368</v>
      </c>
      <c r="N695">
        <v>1011</v>
      </c>
      <c r="O695" t="s">
        <v>567</v>
      </c>
      <c r="P695" t="s">
        <v>567</v>
      </c>
      <c r="Q695">
        <v>1</v>
      </c>
      <c r="W695">
        <v>0</v>
      </c>
      <c r="X695">
        <v>458544584</v>
      </c>
      <c r="Y695">
        <v>0.1875</v>
      </c>
      <c r="AA695">
        <v>0</v>
      </c>
      <c r="AB695">
        <v>932.72</v>
      </c>
      <c r="AC695">
        <v>383.38</v>
      </c>
      <c r="AD695">
        <v>0</v>
      </c>
      <c r="AE695">
        <v>0</v>
      </c>
      <c r="AF695">
        <v>87.17</v>
      </c>
      <c r="AG695">
        <v>11.6</v>
      </c>
      <c r="AH695">
        <v>0</v>
      </c>
      <c r="AI695">
        <v>1</v>
      </c>
      <c r="AJ695">
        <v>10.7</v>
      </c>
      <c r="AK695">
        <v>33.049999999999997</v>
      </c>
      <c r="AL695">
        <v>1</v>
      </c>
      <c r="AN695">
        <v>0</v>
      </c>
      <c r="AO695">
        <v>1</v>
      </c>
      <c r="AP695">
        <v>1</v>
      </c>
      <c r="AQ695">
        <v>0</v>
      </c>
      <c r="AR695">
        <v>0</v>
      </c>
      <c r="AS695" t="s">
        <v>3</v>
      </c>
      <c r="AT695">
        <v>0.15</v>
      </c>
      <c r="AU695" t="s">
        <v>133</v>
      </c>
      <c r="AV695">
        <v>0</v>
      </c>
      <c r="AW695">
        <v>2</v>
      </c>
      <c r="AX695">
        <v>35867777</v>
      </c>
      <c r="AY695">
        <v>1</v>
      </c>
      <c r="AZ695">
        <v>0</v>
      </c>
      <c r="BA695">
        <v>668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Y695*Source!I679</f>
        <v>4.3125000000000004E-3</v>
      </c>
      <c r="CY695">
        <f>AB695</f>
        <v>932.72</v>
      </c>
      <c r="CZ695">
        <f>AF695</f>
        <v>87.17</v>
      </c>
      <c r="DA695">
        <f>AJ695</f>
        <v>10.7</v>
      </c>
      <c r="DB695">
        <f>ROUND((ROUND(AT695*CZ695,2)*1.25),2)</f>
        <v>16.350000000000001</v>
      </c>
      <c r="DC695">
        <f>ROUND((ROUND(AT695*AG695,2)*1.25),2)</f>
        <v>2.1800000000000002</v>
      </c>
    </row>
    <row r="696" spans="1:107">
      <c r="A696">
        <f>ROW(Source!A679)</f>
        <v>679</v>
      </c>
      <c r="B696">
        <v>35863109</v>
      </c>
      <c r="C696">
        <v>35867766</v>
      </c>
      <c r="D696">
        <v>29108696</v>
      </c>
      <c r="E696">
        <v>1</v>
      </c>
      <c r="F696">
        <v>1</v>
      </c>
      <c r="G696">
        <v>1</v>
      </c>
      <c r="H696">
        <v>3</v>
      </c>
      <c r="I696" t="s">
        <v>581</v>
      </c>
      <c r="J696" t="s">
        <v>582</v>
      </c>
      <c r="K696" t="s">
        <v>583</v>
      </c>
      <c r="L696">
        <v>1354</v>
      </c>
      <c r="N696">
        <v>1010</v>
      </c>
      <c r="O696" t="s">
        <v>237</v>
      </c>
      <c r="P696" t="s">
        <v>237</v>
      </c>
      <c r="Q696">
        <v>1</v>
      </c>
      <c r="W696">
        <v>0</v>
      </c>
      <c r="X696">
        <v>2109155817</v>
      </c>
      <c r="Y696">
        <v>56.6</v>
      </c>
      <c r="AA696">
        <v>310.51</v>
      </c>
      <c r="AB696">
        <v>0</v>
      </c>
      <c r="AC696">
        <v>0</v>
      </c>
      <c r="AD696">
        <v>0</v>
      </c>
      <c r="AE696">
        <v>67.209999999999994</v>
      </c>
      <c r="AF696">
        <v>0</v>
      </c>
      <c r="AG696">
        <v>0</v>
      </c>
      <c r="AH696">
        <v>0</v>
      </c>
      <c r="AI696">
        <v>4.62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0</v>
      </c>
      <c r="AQ696">
        <v>0</v>
      </c>
      <c r="AR696">
        <v>0</v>
      </c>
      <c r="AS696" t="s">
        <v>3</v>
      </c>
      <c r="AT696">
        <v>56.6</v>
      </c>
      <c r="AU696" t="s">
        <v>3</v>
      </c>
      <c r="AV696">
        <v>0</v>
      </c>
      <c r="AW696">
        <v>2</v>
      </c>
      <c r="AX696">
        <v>35867778</v>
      </c>
      <c r="AY696">
        <v>1</v>
      </c>
      <c r="AZ696">
        <v>0</v>
      </c>
      <c r="BA696">
        <v>669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Y696*Source!I679</f>
        <v>1.3018000000000001</v>
      </c>
      <c r="CY696">
        <f>AA696</f>
        <v>310.51</v>
      </c>
      <c r="CZ696">
        <f>AE696</f>
        <v>67.209999999999994</v>
      </c>
      <c r="DA696">
        <f>AI696</f>
        <v>4.62</v>
      </c>
      <c r="DB696">
        <f>ROUND(ROUND(AT696*CZ696,2),2)</f>
        <v>3804.09</v>
      </c>
      <c r="DC696">
        <f>ROUND(ROUND(AT696*AG696,2),2)</f>
        <v>0</v>
      </c>
    </row>
    <row r="697" spans="1:107">
      <c r="A697">
        <f>ROW(Source!A679)</f>
        <v>679</v>
      </c>
      <c r="B697">
        <v>35863109</v>
      </c>
      <c r="C697">
        <v>35867766</v>
      </c>
      <c r="D697">
        <v>29109720</v>
      </c>
      <c r="E697">
        <v>1</v>
      </c>
      <c r="F697">
        <v>1</v>
      </c>
      <c r="G697">
        <v>1</v>
      </c>
      <c r="H697">
        <v>3</v>
      </c>
      <c r="I697" t="s">
        <v>140</v>
      </c>
      <c r="J697" t="s">
        <v>143</v>
      </c>
      <c r="K697" t="s">
        <v>141</v>
      </c>
      <c r="L697">
        <v>1301</v>
      </c>
      <c r="N697">
        <v>1003</v>
      </c>
      <c r="O697" t="s">
        <v>142</v>
      </c>
      <c r="P697" t="s">
        <v>142</v>
      </c>
      <c r="Q697">
        <v>1</v>
      </c>
      <c r="W697">
        <v>0</v>
      </c>
      <c r="X697">
        <v>-716496253</v>
      </c>
      <c r="Y697">
        <v>100</v>
      </c>
      <c r="AA697">
        <v>108.23</v>
      </c>
      <c r="AB697">
        <v>0</v>
      </c>
      <c r="AC697">
        <v>0</v>
      </c>
      <c r="AD697">
        <v>0</v>
      </c>
      <c r="AE697">
        <v>131.99</v>
      </c>
      <c r="AF697">
        <v>0</v>
      </c>
      <c r="AG697">
        <v>0</v>
      </c>
      <c r="AH697">
        <v>0</v>
      </c>
      <c r="AI697">
        <v>0.82</v>
      </c>
      <c r="AJ697">
        <v>1</v>
      </c>
      <c r="AK697">
        <v>1</v>
      </c>
      <c r="AL697">
        <v>1</v>
      </c>
      <c r="AN697">
        <v>0</v>
      </c>
      <c r="AO697">
        <v>0</v>
      </c>
      <c r="AP697">
        <v>0</v>
      </c>
      <c r="AQ697">
        <v>0</v>
      </c>
      <c r="AR697">
        <v>0</v>
      </c>
      <c r="AS697" t="s">
        <v>3</v>
      </c>
      <c r="AT697">
        <v>100</v>
      </c>
      <c r="AU697" t="s">
        <v>3</v>
      </c>
      <c r="AV697">
        <v>0</v>
      </c>
      <c r="AW697">
        <v>1</v>
      </c>
      <c r="AX697">
        <v>-1</v>
      </c>
      <c r="AY697">
        <v>0</v>
      </c>
      <c r="AZ697">
        <v>0</v>
      </c>
      <c r="BA697" t="s">
        <v>3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Y697*Source!I679</f>
        <v>2.2999999999999998</v>
      </c>
      <c r="CY697">
        <f>AA697</f>
        <v>108.23</v>
      </c>
      <c r="CZ697">
        <f>AE697</f>
        <v>131.99</v>
      </c>
      <c r="DA697">
        <f>AI697</f>
        <v>0.82</v>
      </c>
      <c r="DB697">
        <f>ROUND(ROUND(AT697*CZ697,2),2)</f>
        <v>13199</v>
      </c>
      <c r="DC697">
        <f>ROUND(ROUND(AT697*AG697,2),2)</f>
        <v>0</v>
      </c>
    </row>
    <row r="698" spans="1:107">
      <c r="A698">
        <f>ROW(Source!A679)</f>
        <v>679</v>
      </c>
      <c r="B698">
        <v>35863109</v>
      </c>
      <c r="C698">
        <v>35867766</v>
      </c>
      <c r="D698">
        <v>29115197</v>
      </c>
      <c r="E698">
        <v>1</v>
      </c>
      <c r="F698">
        <v>1</v>
      </c>
      <c r="G698">
        <v>1</v>
      </c>
      <c r="H698">
        <v>3</v>
      </c>
      <c r="I698" t="s">
        <v>584</v>
      </c>
      <c r="J698" t="s">
        <v>585</v>
      </c>
      <c r="K698" t="s">
        <v>586</v>
      </c>
      <c r="L698">
        <v>1354</v>
      </c>
      <c r="N698">
        <v>1010</v>
      </c>
      <c r="O698" t="s">
        <v>237</v>
      </c>
      <c r="P698" t="s">
        <v>237</v>
      </c>
      <c r="Q698">
        <v>1</v>
      </c>
      <c r="W698">
        <v>0</v>
      </c>
      <c r="X698">
        <v>-1208533646</v>
      </c>
      <c r="Y698">
        <v>400</v>
      </c>
      <c r="AA698">
        <v>3.65</v>
      </c>
      <c r="AB698">
        <v>0</v>
      </c>
      <c r="AC698">
        <v>0</v>
      </c>
      <c r="AD698">
        <v>0</v>
      </c>
      <c r="AE698">
        <v>0.5</v>
      </c>
      <c r="AF698">
        <v>0</v>
      </c>
      <c r="AG698">
        <v>0</v>
      </c>
      <c r="AH698">
        <v>0</v>
      </c>
      <c r="AI698">
        <v>7.29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3</v>
      </c>
      <c r="AT698">
        <v>400</v>
      </c>
      <c r="AU698" t="s">
        <v>3</v>
      </c>
      <c r="AV698">
        <v>0</v>
      </c>
      <c r="AW698">
        <v>2</v>
      </c>
      <c r="AX698">
        <v>35867780</v>
      </c>
      <c r="AY698">
        <v>1</v>
      </c>
      <c r="AZ698">
        <v>0</v>
      </c>
      <c r="BA698">
        <v>671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Y698*Source!I679</f>
        <v>9.1999999999999993</v>
      </c>
      <c r="CY698">
        <f>AA698</f>
        <v>3.65</v>
      </c>
      <c r="CZ698">
        <f>AE698</f>
        <v>0.5</v>
      </c>
      <c r="DA698">
        <f>AI698</f>
        <v>7.29</v>
      </c>
      <c r="DB698">
        <f>ROUND(ROUND(AT698*CZ698,2),2)</f>
        <v>200</v>
      </c>
      <c r="DC698">
        <f>ROUND(ROUND(AT698*AG698,2),2)</f>
        <v>0</v>
      </c>
    </row>
    <row r="699" spans="1:107">
      <c r="A699">
        <f>ROW(Source!A681)</f>
        <v>681</v>
      </c>
      <c r="B699">
        <v>35863109</v>
      </c>
      <c r="C699">
        <v>35867782</v>
      </c>
      <c r="D699">
        <v>18413230</v>
      </c>
      <c r="E699">
        <v>1</v>
      </c>
      <c r="F699">
        <v>1</v>
      </c>
      <c r="G699">
        <v>1</v>
      </c>
      <c r="H699">
        <v>1</v>
      </c>
      <c r="I699" t="s">
        <v>587</v>
      </c>
      <c r="J699" t="s">
        <v>3</v>
      </c>
      <c r="K699" t="s">
        <v>588</v>
      </c>
      <c r="L699">
        <v>1369</v>
      </c>
      <c r="N699">
        <v>1013</v>
      </c>
      <c r="O699" t="s">
        <v>561</v>
      </c>
      <c r="P699" t="s">
        <v>561</v>
      </c>
      <c r="Q699">
        <v>1</v>
      </c>
      <c r="W699">
        <v>0</v>
      </c>
      <c r="X699">
        <v>355262106</v>
      </c>
      <c r="Y699">
        <v>191.44049999999999</v>
      </c>
      <c r="AA699">
        <v>0</v>
      </c>
      <c r="AB699">
        <v>0</v>
      </c>
      <c r="AC699">
        <v>0</v>
      </c>
      <c r="AD699">
        <v>293.22000000000003</v>
      </c>
      <c r="AE699">
        <v>0</v>
      </c>
      <c r="AF699">
        <v>0</v>
      </c>
      <c r="AG699">
        <v>0</v>
      </c>
      <c r="AH699">
        <v>293.22000000000003</v>
      </c>
      <c r="AI699">
        <v>1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1</v>
      </c>
      <c r="AQ699">
        <v>0</v>
      </c>
      <c r="AR699">
        <v>0</v>
      </c>
      <c r="AS699" t="s">
        <v>3</v>
      </c>
      <c r="AT699">
        <v>166.47</v>
      </c>
      <c r="AU699" t="s">
        <v>134</v>
      </c>
      <c r="AV699">
        <v>1</v>
      </c>
      <c r="AW699">
        <v>2</v>
      </c>
      <c r="AX699">
        <v>35867792</v>
      </c>
      <c r="AY699">
        <v>1</v>
      </c>
      <c r="AZ699">
        <v>0</v>
      </c>
      <c r="BA699">
        <v>672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Y699*Source!I681</f>
        <v>2.2972859999999997</v>
      </c>
      <c r="CY699">
        <f>AD699</f>
        <v>293.22000000000003</v>
      </c>
      <c r="CZ699">
        <f>AH699</f>
        <v>293.22000000000003</v>
      </c>
      <c r="DA699">
        <f>AL699</f>
        <v>1</v>
      </c>
      <c r="DB699">
        <f>ROUND((ROUND(AT699*CZ699,2)*1.15),2)</f>
        <v>56134.18</v>
      </c>
      <c r="DC699">
        <f>ROUND((ROUND(AT699*AG699,2)*1.15),2)</f>
        <v>0</v>
      </c>
    </row>
    <row r="700" spans="1:107">
      <c r="A700">
        <f>ROW(Source!A681)</f>
        <v>681</v>
      </c>
      <c r="B700">
        <v>35863109</v>
      </c>
      <c r="C700">
        <v>35867782</v>
      </c>
      <c r="D700">
        <v>121548</v>
      </c>
      <c r="E700">
        <v>1</v>
      </c>
      <c r="F700">
        <v>1</v>
      </c>
      <c r="G700">
        <v>1</v>
      </c>
      <c r="H700">
        <v>1</v>
      </c>
      <c r="I700" t="s">
        <v>35</v>
      </c>
      <c r="J700" t="s">
        <v>3</v>
      </c>
      <c r="K700" t="s">
        <v>562</v>
      </c>
      <c r="L700">
        <v>608254</v>
      </c>
      <c r="N700">
        <v>1013</v>
      </c>
      <c r="O700" t="s">
        <v>563</v>
      </c>
      <c r="P700" t="s">
        <v>563</v>
      </c>
      <c r="Q700">
        <v>1</v>
      </c>
      <c r="W700">
        <v>0</v>
      </c>
      <c r="X700">
        <v>-185737400</v>
      </c>
      <c r="Y700">
        <v>0.1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1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1</v>
      </c>
      <c r="AQ700">
        <v>0</v>
      </c>
      <c r="AR700">
        <v>0</v>
      </c>
      <c r="AS700" t="s">
        <v>3</v>
      </c>
      <c r="AT700">
        <v>0.08</v>
      </c>
      <c r="AU700" t="s">
        <v>133</v>
      </c>
      <c r="AV700">
        <v>2</v>
      </c>
      <c r="AW700">
        <v>2</v>
      </c>
      <c r="AX700">
        <v>35867793</v>
      </c>
      <c r="AY700">
        <v>1</v>
      </c>
      <c r="AZ700">
        <v>0</v>
      </c>
      <c r="BA700">
        <v>673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Y700*Source!I681</f>
        <v>1.2000000000000001E-3</v>
      </c>
      <c r="CY700">
        <f>AD700</f>
        <v>0</v>
      </c>
      <c r="CZ700">
        <f>AH700</f>
        <v>0</v>
      </c>
      <c r="DA700">
        <f>AL700</f>
        <v>1</v>
      </c>
      <c r="DB700">
        <f>ROUND((ROUND(AT700*CZ700,2)*1.25),2)</f>
        <v>0</v>
      </c>
      <c r="DC700">
        <f>ROUND((ROUND(AT700*AG700,2)*1.25),2)</f>
        <v>0</v>
      </c>
    </row>
    <row r="701" spans="1:107">
      <c r="A701">
        <f>ROW(Source!A681)</f>
        <v>681</v>
      </c>
      <c r="B701">
        <v>35863109</v>
      </c>
      <c r="C701">
        <v>35867782</v>
      </c>
      <c r="D701">
        <v>29172556</v>
      </c>
      <c r="E701">
        <v>1</v>
      </c>
      <c r="F701">
        <v>1</v>
      </c>
      <c r="G701">
        <v>1</v>
      </c>
      <c r="H701">
        <v>2</v>
      </c>
      <c r="I701" t="s">
        <v>564</v>
      </c>
      <c r="J701" t="s">
        <v>565</v>
      </c>
      <c r="K701" t="s">
        <v>566</v>
      </c>
      <c r="L701">
        <v>1368</v>
      </c>
      <c r="N701">
        <v>1011</v>
      </c>
      <c r="O701" t="s">
        <v>567</v>
      </c>
      <c r="P701" t="s">
        <v>567</v>
      </c>
      <c r="Q701">
        <v>1</v>
      </c>
      <c r="W701">
        <v>0</v>
      </c>
      <c r="X701">
        <v>-1302720870</v>
      </c>
      <c r="Y701">
        <v>0.1</v>
      </c>
      <c r="AA701">
        <v>0</v>
      </c>
      <c r="AB701">
        <v>466.71</v>
      </c>
      <c r="AC701">
        <v>446.18</v>
      </c>
      <c r="AD701">
        <v>0</v>
      </c>
      <c r="AE701">
        <v>0</v>
      </c>
      <c r="AF701">
        <v>31.26</v>
      </c>
      <c r="AG701">
        <v>13.5</v>
      </c>
      <c r="AH701">
        <v>0</v>
      </c>
      <c r="AI701">
        <v>1</v>
      </c>
      <c r="AJ701">
        <v>14.93</v>
      </c>
      <c r="AK701">
        <v>33.049999999999997</v>
      </c>
      <c r="AL701">
        <v>1</v>
      </c>
      <c r="AN701">
        <v>0</v>
      </c>
      <c r="AO701">
        <v>1</v>
      </c>
      <c r="AP701">
        <v>1</v>
      </c>
      <c r="AQ701">
        <v>0</v>
      </c>
      <c r="AR701">
        <v>0</v>
      </c>
      <c r="AS701" t="s">
        <v>3</v>
      </c>
      <c r="AT701">
        <v>0.08</v>
      </c>
      <c r="AU701" t="s">
        <v>133</v>
      </c>
      <c r="AV701">
        <v>0</v>
      </c>
      <c r="AW701">
        <v>2</v>
      </c>
      <c r="AX701">
        <v>35867794</v>
      </c>
      <c r="AY701">
        <v>1</v>
      </c>
      <c r="AZ701">
        <v>0</v>
      </c>
      <c r="BA701">
        <v>674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Y701*Source!I681</f>
        <v>1.2000000000000001E-3</v>
      </c>
      <c r="CY701">
        <f>AB701</f>
        <v>466.71</v>
      </c>
      <c r="CZ701">
        <f>AF701</f>
        <v>31.26</v>
      </c>
      <c r="DA701">
        <f>AJ701</f>
        <v>14.93</v>
      </c>
      <c r="DB701">
        <f>ROUND((ROUND(AT701*CZ701,2)*1.25),2)</f>
        <v>3.13</v>
      </c>
      <c r="DC701">
        <f>ROUND((ROUND(AT701*AG701,2)*1.25),2)</f>
        <v>1.35</v>
      </c>
    </row>
    <row r="702" spans="1:107">
      <c r="A702">
        <f>ROW(Source!A681)</f>
        <v>681</v>
      </c>
      <c r="B702">
        <v>35863109</v>
      </c>
      <c r="C702">
        <v>35867782</v>
      </c>
      <c r="D702">
        <v>29174591</v>
      </c>
      <c r="E702">
        <v>1</v>
      </c>
      <c r="F702">
        <v>1</v>
      </c>
      <c r="G702">
        <v>1</v>
      </c>
      <c r="H702">
        <v>2</v>
      </c>
      <c r="I702" t="s">
        <v>589</v>
      </c>
      <c r="J702" t="s">
        <v>590</v>
      </c>
      <c r="K702" t="s">
        <v>591</v>
      </c>
      <c r="L702">
        <v>1368</v>
      </c>
      <c r="N702">
        <v>1011</v>
      </c>
      <c r="O702" t="s">
        <v>567</v>
      </c>
      <c r="P702" t="s">
        <v>567</v>
      </c>
      <c r="Q702">
        <v>1</v>
      </c>
      <c r="W702">
        <v>0</v>
      </c>
      <c r="X702">
        <v>1598042632</v>
      </c>
      <c r="Y702">
        <v>0.32500000000000001</v>
      </c>
      <c r="AA702">
        <v>0</v>
      </c>
      <c r="AB702">
        <v>9.4700000000000006</v>
      </c>
      <c r="AC702">
        <v>0</v>
      </c>
      <c r="AD702">
        <v>0</v>
      </c>
      <c r="AE702">
        <v>0</v>
      </c>
      <c r="AF702">
        <v>0.95</v>
      </c>
      <c r="AG702">
        <v>0</v>
      </c>
      <c r="AH702">
        <v>0</v>
      </c>
      <c r="AI702">
        <v>1</v>
      </c>
      <c r="AJ702">
        <v>9.9700000000000006</v>
      </c>
      <c r="AK702">
        <v>33.049999999999997</v>
      </c>
      <c r="AL702">
        <v>1</v>
      </c>
      <c r="AN702">
        <v>0</v>
      </c>
      <c r="AO702">
        <v>1</v>
      </c>
      <c r="AP702">
        <v>1</v>
      </c>
      <c r="AQ702">
        <v>0</v>
      </c>
      <c r="AR702">
        <v>0</v>
      </c>
      <c r="AS702" t="s">
        <v>3</v>
      </c>
      <c r="AT702">
        <v>0.26</v>
      </c>
      <c r="AU702" t="s">
        <v>133</v>
      </c>
      <c r="AV702">
        <v>0</v>
      </c>
      <c r="AW702">
        <v>2</v>
      </c>
      <c r="AX702">
        <v>35867795</v>
      </c>
      <c r="AY702">
        <v>1</v>
      </c>
      <c r="AZ702">
        <v>0</v>
      </c>
      <c r="BA702">
        <v>675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Y702*Source!I681</f>
        <v>3.9000000000000003E-3</v>
      </c>
      <c r="CY702">
        <f>AB702</f>
        <v>9.4700000000000006</v>
      </c>
      <c r="CZ702">
        <f>AF702</f>
        <v>0.95</v>
      </c>
      <c r="DA702">
        <f>AJ702</f>
        <v>9.9700000000000006</v>
      </c>
      <c r="DB702">
        <f>ROUND((ROUND(AT702*CZ702,2)*1.25),2)</f>
        <v>0.31</v>
      </c>
      <c r="DC702">
        <f>ROUND((ROUND(AT702*AG702,2)*1.25),2)</f>
        <v>0</v>
      </c>
    </row>
    <row r="703" spans="1:107">
      <c r="A703">
        <f>ROW(Source!A681)</f>
        <v>681</v>
      </c>
      <c r="B703">
        <v>35863109</v>
      </c>
      <c r="C703">
        <v>35867782</v>
      </c>
      <c r="D703">
        <v>29174913</v>
      </c>
      <c r="E703">
        <v>1</v>
      </c>
      <c r="F703">
        <v>1</v>
      </c>
      <c r="G703">
        <v>1</v>
      </c>
      <c r="H703">
        <v>2</v>
      </c>
      <c r="I703" t="s">
        <v>578</v>
      </c>
      <c r="J703" t="s">
        <v>579</v>
      </c>
      <c r="K703" t="s">
        <v>580</v>
      </c>
      <c r="L703">
        <v>1368</v>
      </c>
      <c r="N703">
        <v>1011</v>
      </c>
      <c r="O703" t="s">
        <v>567</v>
      </c>
      <c r="P703" t="s">
        <v>567</v>
      </c>
      <c r="Q703">
        <v>1</v>
      </c>
      <c r="W703">
        <v>0</v>
      </c>
      <c r="X703">
        <v>458544584</v>
      </c>
      <c r="Y703">
        <v>0.625</v>
      </c>
      <c r="AA703">
        <v>0</v>
      </c>
      <c r="AB703">
        <v>932.72</v>
      </c>
      <c r="AC703">
        <v>383.38</v>
      </c>
      <c r="AD703">
        <v>0</v>
      </c>
      <c r="AE703">
        <v>0</v>
      </c>
      <c r="AF703">
        <v>87.17</v>
      </c>
      <c r="AG703">
        <v>11.6</v>
      </c>
      <c r="AH703">
        <v>0</v>
      </c>
      <c r="AI703">
        <v>1</v>
      </c>
      <c r="AJ703">
        <v>10.7</v>
      </c>
      <c r="AK703">
        <v>33.049999999999997</v>
      </c>
      <c r="AL703">
        <v>1</v>
      </c>
      <c r="AN703">
        <v>0</v>
      </c>
      <c r="AO703">
        <v>1</v>
      </c>
      <c r="AP703">
        <v>1</v>
      </c>
      <c r="AQ703">
        <v>0</v>
      </c>
      <c r="AR703">
        <v>0</v>
      </c>
      <c r="AS703" t="s">
        <v>3</v>
      </c>
      <c r="AT703">
        <v>0.5</v>
      </c>
      <c r="AU703" t="s">
        <v>133</v>
      </c>
      <c r="AV703">
        <v>0</v>
      </c>
      <c r="AW703">
        <v>2</v>
      </c>
      <c r="AX703">
        <v>35867796</v>
      </c>
      <c r="AY703">
        <v>1</v>
      </c>
      <c r="AZ703">
        <v>0</v>
      </c>
      <c r="BA703">
        <v>676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Y703*Source!I681</f>
        <v>7.4999999999999997E-3</v>
      </c>
      <c r="CY703">
        <f>AB703</f>
        <v>932.72</v>
      </c>
      <c r="CZ703">
        <f>AF703</f>
        <v>87.17</v>
      </c>
      <c r="DA703">
        <f>AJ703</f>
        <v>10.7</v>
      </c>
      <c r="DB703">
        <f>ROUND((ROUND(AT703*CZ703,2)*1.25),2)</f>
        <v>54.49</v>
      </c>
      <c r="DC703">
        <f>ROUND((ROUND(AT703*AG703,2)*1.25),2)</f>
        <v>7.25</v>
      </c>
    </row>
    <row r="704" spans="1:107">
      <c r="A704">
        <f>ROW(Source!A681)</f>
        <v>681</v>
      </c>
      <c r="B704">
        <v>35863109</v>
      </c>
      <c r="C704">
        <v>35867782</v>
      </c>
      <c r="D704">
        <v>29107800</v>
      </c>
      <c r="E704">
        <v>1</v>
      </c>
      <c r="F704">
        <v>1</v>
      </c>
      <c r="G704">
        <v>1</v>
      </c>
      <c r="H704">
        <v>3</v>
      </c>
      <c r="I704" t="s">
        <v>592</v>
      </c>
      <c r="J704" t="s">
        <v>593</v>
      </c>
      <c r="K704" t="s">
        <v>594</v>
      </c>
      <c r="L704">
        <v>1346</v>
      </c>
      <c r="N704">
        <v>1009</v>
      </c>
      <c r="O704" t="s">
        <v>160</v>
      </c>
      <c r="P704" t="s">
        <v>160</v>
      </c>
      <c r="Q704">
        <v>1</v>
      </c>
      <c r="W704">
        <v>0</v>
      </c>
      <c r="X704">
        <v>-1570619850</v>
      </c>
      <c r="Y704">
        <v>0.2</v>
      </c>
      <c r="AA704">
        <v>46.61</v>
      </c>
      <c r="AB704">
        <v>0</v>
      </c>
      <c r="AC704">
        <v>0</v>
      </c>
      <c r="AD704">
        <v>0</v>
      </c>
      <c r="AE704">
        <v>1.81</v>
      </c>
      <c r="AF704">
        <v>0</v>
      </c>
      <c r="AG704">
        <v>0</v>
      </c>
      <c r="AH704">
        <v>0</v>
      </c>
      <c r="AI704">
        <v>25.75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3</v>
      </c>
      <c r="AT704">
        <v>0.2</v>
      </c>
      <c r="AU704" t="s">
        <v>3</v>
      </c>
      <c r="AV704">
        <v>0</v>
      </c>
      <c r="AW704">
        <v>2</v>
      </c>
      <c r="AX704">
        <v>35867797</v>
      </c>
      <c r="AY704">
        <v>1</v>
      </c>
      <c r="AZ704">
        <v>0</v>
      </c>
      <c r="BA704">
        <v>677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Y704*Source!I681</f>
        <v>2.4000000000000002E-3</v>
      </c>
      <c r="CY704">
        <f>AA704</f>
        <v>46.61</v>
      </c>
      <c r="CZ704">
        <f>AE704</f>
        <v>1.81</v>
      </c>
      <c r="DA704">
        <f>AI704</f>
        <v>25.75</v>
      </c>
      <c r="DB704">
        <f>ROUND(ROUND(AT704*CZ704,2),2)</f>
        <v>0.36</v>
      </c>
      <c r="DC704">
        <f>ROUND(ROUND(AT704*AG704,2),2)</f>
        <v>0</v>
      </c>
    </row>
    <row r="705" spans="1:107">
      <c r="A705">
        <f>ROW(Source!A681)</f>
        <v>681</v>
      </c>
      <c r="B705">
        <v>35863109</v>
      </c>
      <c r="C705">
        <v>35867782</v>
      </c>
      <c r="D705">
        <v>29109348</v>
      </c>
      <c r="E705">
        <v>1</v>
      </c>
      <c r="F705">
        <v>1</v>
      </c>
      <c r="G705">
        <v>1</v>
      </c>
      <c r="H705">
        <v>3</v>
      </c>
      <c r="I705" t="s">
        <v>158</v>
      </c>
      <c r="J705" t="s">
        <v>161</v>
      </c>
      <c r="K705" t="s">
        <v>159</v>
      </c>
      <c r="L705">
        <v>1346</v>
      </c>
      <c r="N705">
        <v>1009</v>
      </c>
      <c r="O705" t="s">
        <v>160</v>
      </c>
      <c r="P705" t="s">
        <v>160</v>
      </c>
      <c r="Q705">
        <v>1</v>
      </c>
      <c r="W705">
        <v>0</v>
      </c>
      <c r="X705">
        <v>-1686930993</v>
      </c>
      <c r="Y705">
        <v>8.9166670000000003</v>
      </c>
      <c r="AA705">
        <v>134.02000000000001</v>
      </c>
      <c r="AB705">
        <v>0</v>
      </c>
      <c r="AC705">
        <v>0</v>
      </c>
      <c r="AD705">
        <v>0</v>
      </c>
      <c r="AE705">
        <v>22.91</v>
      </c>
      <c r="AF705">
        <v>0</v>
      </c>
      <c r="AG705">
        <v>0</v>
      </c>
      <c r="AH705">
        <v>0</v>
      </c>
      <c r="AI705">
        <v>5.85</v>
      </c>
      <c r="AJ705">
        <v>1</v>
      </c>
      <c r="AK705">
        <v>1</v>
      </c>
      <c r="AL705">
        <v>1</v>
      </c>
      <c r="AN705">
        <v>0</v>
      </c>
      <c r="AO705">
        <v>0</v>
      </c>
      <c r="AP705">
        <v>0</v>
      </c>
      <c r="AQ705">
        <v>0</v>
      </c>
      <c r="AR705">
        <v>0</v>
      </c>
      <c r="AS705" t="s">
        <v>3</v>
      </c>
      <c r="AT705">
        <v>8.9166670000000003</v>
      </c>
      <c r="AU705" t="s">
        <v>3</v>
      </c>
      <c r="AV705">
        <v>0</v>
      </c>
      <c r="AW705">
        <v>1</v>
      </c>
      <c r="AX705">
        <v>-1</v>
      </c>
      <c r="AY705">
        <v>0</v>
      </c>
      <c r="AZ705">
        <v>0</v>
      </c>
      <c r="BA705" t="s">
        <v>3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Y705*Source!I681</f>
        <v>0.10700000400000001</v>
      </c>
      <c r="CY705">
        <f>AA705</f>
        <v>134.02000000000001</v>
      </c>
      <c r="CZ705">
        <f>AE705</f>
        <v>22.91</v>
      </c>
      <c r="DA705">
        <f>AI705</f>
        <v>5.85</v>
      </c>
      <c r="DB705">
        <f>ROUND(ROUND(AT705*CZ705,2),2)</f>
        <v>204.28</v>
      </c>
      <c r="DC705">
        <f>ROUND(ROUND(AT705*AG705,2),2)</f>
        <v>0</v>
      </c>
    </row>
    <row r="706" spans="1:107">
      <c r="A706">
        <f>ROW(Source!A681)</f>
        <v>681</v>
      </c>
      <c r="B706">
        <v>35863109</v>
      </c>
      <c r="C706">
        <v>35867782</v>
      </c>
      <c r="D706">
        <v>29109411</v>
      </c>
      <c r="E706">
        <v>1</v>
      </c>
      <c r="F706">
        <v>1</v>
      </c>
      <c r="G706">
        <v>1</v>
      </c>
      <c r="H706">
        <v>3</v>
      </c>
      <c r="I706" t="s">
        <v>595</v>
      </c>
      <c r="J706" t="s">
        <v>596</v>
      </c>
      <c r="K706" t="s">
        <v>597</v>
      </c>
      <c r="L706">
        <v>1346</v>
      </c>
      <c r="N706">
        <v>1009</v>
      </c>
      <c r="O706" t="s">
        <v>160</v>
      </c>
      <c r="P706" t="s">
        <v>160</v>
      </c>
      <c r="Q706">
        <v>1</v>
      </c>
      <c r="W706">
        <v>0</v>
      </c>
      <c r="X706">
        <v>-1130535485</v>
      </c>
      <c r="Y706">
        <v>30</v>
      </c>
      <c r="AA706">
        <v>53.91</v>
      </c>
      <c r="AB706">
        <v>0</v>
      </c>
      <c r="AC706">
        <v>0</v>
      </c>
      <c r="AD706">
        <v>0</v>
      </c>
      <c r="AE706">
        <v>15.95</v>
      </c>
      <c r="AF706">
        <v>0</v>
      </c>
      <c r="AG706">
        <v>0</v>
      </c>
      <c r="AH706">
        <v>0</v>
      </c>
      <c r="AI706">
        <v>3.38</v>
      </c>
      <c r="AJ706">
        <v>1</v>
      </c>
      <c r="AK706">
        <v>1</v>
      </c>
      <c r="AL706">
        <v>1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3</v>
      </c>
      <c r="AT706">
        <v>30</v>
      </c>
      <c r="AU706" t="s">
        <v>3</v>
      </c>
      <c r="AV706">
        <v>0</v>
      </c>
      <c r="AW706">
        <v>2</v>
      </c>
      <c r="AX706">
        <v>35867798</v>
      </c>
      <c r="AY706">
        <v>1</v>
      </c>
      <c r="AZ706">
        <v>0</v>
      </c>
      <c r="BA706">
        <v>678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Y706*Source!I681</f>
        <v>0.36</v>
      </c>
      <c r="CY706">
        <f>AA706</f>
        <v>53.91</v>
      </c>
      <c r="CZ706">
        <f>AE706</f>
        <v>15.95</v>
      </c>
      <c r="DA706">
        <f>AI706</f>
        <v>3.38</v>
      </c>
      <c r="DB706">
        <f>ROUND(ROUND(AT706*CZ706,2),2)</f>
        <v>478.5</v>
      </c>
      <c r="DC706">
        <f>ROUND(ROUND(AT706*AG706,2),2)</f>
        <v>0</v>
      </c>
    </row>
    <row r="707" spans="1:107">
      <c r="A707">
        <f>ROW(Source!A681)</f>
        <v>681</v>
      </c>
      <c r="B707">
        <v>35863109</v>
      </c>
      <c r="C707">
        <v>35867782</v>
      </c>
      <c r="D707">
        <v>29109648</v>
      </c>
      <c r="E707">
        <v>1</v>
      </c>
      <c r="F707">
        <v>1</v>
      </c>
      <c r="G707">
        <v>1</v>
      </c>
      <c r="H707">
        <v>3</v>
      </c>
      <c r="I707" t="s">
        <v>153</v>
      </c>
      <c r="J707" t="s">
        <v>156</v>
      </c>
      <c r="K707" t="s">
        <v>154</v>
      </c>
      <c r="L707">
        <v>1327</v>
      </c>
      <c r="N707">
        <v>1005</v>
      </c>
      <c r="O707" t="s">
        <v>155</v>
      </c>
      <c r="P707" t="s">
        <v>155</v>
      </c>
      <c r="Q707">
        <v>1</v>
      </c>
      <c r="W707">
        <v>0</v>
      </c>
      <c r="X707">
        <v>-1326923709</v>
      </c>
      <c r="Y707">
        <v>105</v>
      </c>
      <c r="AA707">
        <v>226.72</v>
      </c>
      <c r="AB707">
        <v>0</v>
      </c>
      <c r="AC707">
        <v>0</v>
      </c>
      <c r="AD707">
        <v>0</v>
      </c>
      <c r="AE707">
        <v>377.87</v>
      </c>
      <c r="AF707">
        <v>0</v>
      </c>
      <c r="AG707">
        <v>0</v>
      </c>
      <c r="AH707">
        <v>0</v>
      </c>
      <c r="AI707">
        <v>0.6</v>
      </c>
      <c r="AJ707">
        <v>1</v>
      </c>
      <c r="AK707">
        <v>1</v>
      </c>
      <c r="AL707">
        <v>1</v>
      </c>
      <c r="AN707">
        <v>0</v>
      </c>
      <c r="AO707">
        <v>0</v>
      </c>
      <c r="AP707">
        <v>0</v>
      </c>
      <c r="AQ707">
        <v>0</v>
      </c>
      <c r="AR707">
        <v>0</v>
      </c>
      <c r="AS707" t="s">
        <v>3</v>
      </c>
      <c r="AT707">
        <v>105</v>
      </c>
      <c r="AU707" t="s">
        <v>3</v>
      </c>
      <c r="AV707">
        <v>0</v>
      </c>
      <c r="AW707">
        <v>1</v>
      </c>
      <c r="AX707">
        <v>-1</v>
      </c>
      <c r="AY707">
        <v>0</v>
      </c>
      <c r="AZ707">
        <v>0</v>
      </c>
      <c r="BA707" t="s">
        <v>3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Y707*Source!I681</f>
        <v>1.26</v>
      </c>
      <c r="CY707">
        <f>AA707</f>
        <v>226.72</v>
      </c>
      <c r="CZ707">
        <f>AE707</f>
        <v>377.87</v>
      </c>
      <c r="DA707">
        <f>AI707</f>
        <v>0.6</v>
      </c>
      <c r="DB707">
        <f>ROUND(ROUND(AT707*CZ707,2),2)</f>
        <v>39676.35</v>
      </c>
      <c r="DC707">
        <f>ROUND(ROUND(AT707*AG707,2),2)</f>
        <v>0</v>
      </c>
    </row>
    <row r="708" spans="1:107">
      <c r="A708">
        <f>ROW(Source!A684)</f>
        <v>684</v>
      </c>
      <c r="B708">
        <v>35863109</v>
      </c>
      <c r="C708">
        <v>35867803</v>
      </c>
      <c r="D708">
        <v>18410572</v>
      </c>
      <c r="E708">
        <v>1</v>
      </c>
      <c r="F708">
        <v>1</v>
      </c>
      <c r="G708">
        <v>1</v>
      </c>
      <c r="H708">
        <v>1</v>
      </c>
      <c r="I708" t="s">
        <v>598</v>
      </c>
      <c r="J708" t="s">
        <v>3</v>
      </c>
      <c r="K708" t="s">
        <v>599</v>
      </c>
      <c r="L708">
        <v>1369</v>
      </c>
      <c r="N708">
        <v>1013</v>
      </c>
      <c r="O708" t="s">
        <v>561</v>
      </c>
      <c r="P708" t="s">
        <v>561</v>
      </c>
      <c r="Q708">
        <v>1</v>
      </c>
      <c r="W708">
        <v>0</v>
      </c>
      <c r="X708">
        <v>-546915240</v>
      </c>
      <c r="Y708">
        <v>84.11099999999999</v>
      </c>
      <c r="AA708">
        <v>0</v>
      </c>
      <c r="AB708">
        <v>0</v>
      </c>
      <c r="AC708">
        <v>0</v>
      </c>
      <c r="AD708">
        <v>279.16000000000003</v>
      </c>
      <c r="AE708">
        <v>0</v>
      </c>
      <c r="AF708">
        <v>0</v>
      </c>
      <c r="AG708">
        <v>0</v>
      </c>
      <c r="AH708">
        <v>279.16000000000003</v>
      </c>
      <c r="AI708">
        <v>1</v>
      </c>
      <c r="AJ708">
        <v>1</v>
      </c>
      <c r="AK708">
        <v>1</v>
      </c>
      <c r="AL708">
        <v>1</v>
      </c>
      <c r="AN708">
        <v>0</v>
      </c>
      <c r="AO708">
        <v>1</v>
      </c>
      <c r="AP708">
        <v>1</v>
      </c>
      <c r="AQ708">
        <v>0</v>
      </c>
      <c r="AR708">
        <v>0</v>
      </c>
      <c r="AS708" t="s">
        <v>3</v>
      </c>
      <c r="AT708">
        <v>73.14</v>
      </c>
      <c r="AU708" t="s">
        <v>167</v>
      </c>
      <c r="AV708">
        <v>1</v>
      </c>
      <c r="AW708">
        <v>2</v>
      </c>
      <c r="AX708">
        <v>35867812</v>
      </c>
      <c r="AY708">
        <v>2</v>
      </c>
      <c r="AZ708">
        <v>131072</v>
      </c>
      <c r="BA708">
        <v>681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Y708*Source!I684</f>
        <v>1.6822199999999998</v>
      </c>
      <c r="CY708">
        <f>AD708</f>
        <v>279.16000000000003</v>
      </c>
      <c r="CZ708">
        <f>AH708</f>
        <v>279.16000000000003</v>
      </c>
      <c r="DA708">
        <f>AL708</f>
        <v>1</v>
      </c>
      <c r="DB708">
        <f>ROUND((ROUND(AT708*CZ708,2)*1.15),2)</f>
        <v>23480.42</v>
      </c>
      <c r="DC708">
        <f>ROUND((ROUND(AT708*AG708,2)*1.15),2)</f>
        <v>0</v>
      </c>
    </row>
    <row r="709" spans="1:107">
      <c r="A709">
        <f>ROW(Source!A684)</f>
        <v>684</v>
      </c>
      <c r="B709">
        <v>35863109</v>
      </c>
      <c r="C709">
        <v>35867803</v>
      </c>
      <c r="D709">
        <v>121548</v>
      </c>
      <c r="E709">
        <v>1</v>
      </c>
      <c r="F709">
        <v>1</v>
      </c>
      <c r="G709">
        <v>1</v>
      </c>
      <c r="H709">
        <v>1</v>
      </c>
      <c r="I709" t="s">
        <v>35</v>
      </c>
      <c r="J709" t="s">
        <v>3</v>
      </c>
      <c r="K709" t="s">
        <v>562</v>
      </c>
      <c r="L709">
        <v>608254</v>
      </c>
      <c r="N709">
        <v>1013</v>
      </c>
      <c r="O709" t="s">
        <v>563</v>
      </c>
      <c r="P709" t="s">
        <v>563</v>
      </c>
      <c r="Q709">
        <v>1</v>
      </c>
      <c r="W709">
        <v>0</v>
      </c>
      <c r="X709">
        <v>-185737400</v>
      </c>
      <c r="Y709">
        <v>1.7125000000000001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1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1</v>
      </c>
      <c r="AQ709">
        <v>0</v>
      </c>
      <c r="AR709">
        <v>0</v>
      </c>
      <c r="AS709" t="s">
        <v>3</v>
      </c>
      <c r="AT709">
        <v>1.37</v>
      </c>
      <c r="AU709" t="s">
        <v>133</v>
      </c>
      <c r="AV709">
        <v>2</v>
      </c>
      <c r="AW709">
        <v>2</v>
      </c>
      <c r="AX709">
        <v>35867813</v>
      </c>
      <c r="AY709">
        <v>1</v>
      </c>
      <c r="AZ709">
        <v>0</v>
      </c>
      <c r="BA709">
        <v>682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Y709*Source!I684</f>
        <v>3.4250000000000003E-2</v>
      </c>
      <c r="CY709">
        <f>AD709</f>
        <v>0</v>
      </c>
      <c r="CZ709">
        <f>AH709</f>
        <v>0</v>
      </c>
      <c r="DA709">
        <f>AL709</f>
        <v>1</v>
      </c>
      <c r="DB709">
        <f>ROUND((ROUND(AT709*CZ709,2)*1.25),2)</f>
        <v>0</v>
      </c>
      <c r="DC709">
        <f>ROUND((ROUND(AT709*AG709,2)*1.25),2)</f>
        <v>0</v>
      </c>
    </row>
    <row r="710" spans="1:107">
      <c r="A710">
        <f>ROW(Source!A684)</f>
        <v>684</v>
      </c>
      <c r="B710">
        <v>35863109</v>
      </c>
      <c r="C710">
        <v>35867803</v>
      </c>
      <c r="D710">
        <v>29172379</v>
      </c>
      <c r="E710">
        <v>1</v>
      </c>
      <c r="F710">
        <v>1</v>
      </c>
      <c r="G710">
        <v>1</v>
      </c>
      <c r="H710">
        <v>2</v>
      </c>
      <c r="I710" t="s">
        <v>600</v>
      </c>
      <c r="J710" t="s">
        <v>601</v>
      </c>
      <c r="K710" t="s">
        <v>602</v>
      </c>
      <c r="L710">
        <v>1368</v>
      </c>
      <c r="N710">
        <v>1011</v>
      </c>
      <c r="O710" t="s">
        <v>567</v>
      </c>
      <c r="P710" t="s">
        <v>567</v>
      </c>
      <c r="Q710">
        <v>1</v>
      </c>
      <c r="W710">
        <v>0</v>
      </c>
      <c r="X710">
        <v>-151619853</v>
      </c>
      <c r="Y710">
        <v>1.7125000000000001</v>
      </c>
      <c r="AA710">
        <v>0</v>
      </c>
      <c r="AB710">
        <v>1102.08</v>
      </c>
      <c r="AC710">
        <v>446.18</v>
      </c>
      <c r="AD710">
        <v>0</v>
      </c>
      <c r="AE710">
        <v>0</v>
      </c>
      <c r="AF710">
        <v>112</v>
      </c>
      <c r="AG710">
        <v>13.5</v>
      </c>
      <c r="AH710">
        <v>0</v>
      </c>
      <c r="AI710">
        <v>1</v>
      </c>
      <c r="AJ710">
        <v>9.84</v>
      </c>
      <c r="AK710">
        <v>33.049999999999997</v>
      </c>
      <c r="AL710">
        <v>1</v>
      </c>
      <c r="AN710">
        <v>0</v>
      </c>
      <c r="AO710">
        <v>1</v>
      </c>
      <c r="AP710">
        <v>1</v>
      </c>
      <c r="AQ710">
        <v>0</v>
      </c>
      <c r="AR710">
        <v>0</v>
      </c>
      <c r="AS710" t="s">
        <v>3</v>
      </c>
      <c r="AT710">
        <v>1.37</v>
      </c>
      <c r="AU710" t="s">
        <v>133</v>
      </c>
      <c r="AV710">
        <v>0</v>
      </c>
      <c r="AW710">
        <v>2</v>
      </c>
      <c r="AX710">
        <v>35867814</v>
      </c>
      <c r="AY710">
        <v>1</v>
      </c>
      <c r="AZ710">
        <v>0</v>
      </c>
      <c r="BA710">
        <v>683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Y710*Source!I684</f>
        <v>3.4250000000000003E-2</v>
      </c>
      <c r="CY710">
        <f>AB710</f>
        <v>1102.08</v>
      </c>
      <c r="CZ710">
        <f>AF710</f>
        <v>112</v>
      </c>
      <c r="DA710">
        <f>AJ710</f>
        <v>9.84</v>
      </c>
      <c r="DB710">
        <f>ROUND((ROUND(AT710*CZ710,2)*1.25),2)</f>
        <v>191.8</v>
      </c>
      <c r="DC710">
        <f>ROUND((ROUND(AT710*AG710,2)*1.25),2)</f>
        <v>23.13</v>
      </c>
    </row>
    <row r="711" spans="1:107">
      <c r="A711">
        <f>ROW(Source!A684)</f>
        <v>684</v>
      </c>
      <c r="B711">
        <v>35863109</v>
      </c>
      <c r="C711">
        <v>35867803</v>
      </c>
      <c r="D711">
        <v>29174913</v>
      </c>
      <c r="E711">
        <v>1</v>
      </c>
      <c r="F711">
        <v>1</v>
      </c>
      <c r="G711">
        <v>1</v>
      </c>
      <c r="H711">
        <v>2</v>
      </c>
      <c r="I711" t="s">
        <v>578</v>
      </c>
      <c r="J711" t="s">
        <v>579</v>
      </c>
      <c r="K711" t="s">
        <v>580</v>
      </c>
      <c r="L711">
        <v>1368</v>
      </c>
      <c r="N711">
        <v>1011</v>
      </c>
      <c r="O711" t="s">
        <v>567</v>
      </c>
      <c r="P711" t="s">
        <v>567</v>
      </c>
      <c r="Q711">
        <v>1</v>
      </c>
      <c r="W711">
        <v>0</v>
      </c>
      <c r="X711">
        <v>458544584</v>
      </c>
      <c r="Y711">
        <v>2.5750000000000002</v>
      </c>
      <c r="AA711">
        <v>0</v>
      </c>
      <c r="AB711">
        <v>932.72</v>
      </c>
      <c r="AC711">
        <v>383.38</v>
      </c>
      <c r="AD711">
        <v>0</v>
      </c>
      <c r="AE711">
        <v>0</v>
      </c>
      <c r="AF711">
        <v>87.17</v>
      </c>
      <c r="AG711">
        <v>11.6</v>
      </c>
      <c r="AH711">
        <v>0</v>
      </c>
      <c r="AI711">
        <v>1</v>
      </c>
      <c r="AJ711">
        <v>10.7</v>
      </c>
      <c r="AK711">
        <v>33.049999999999997</v>
      </c>
      <c r="AL711">
        <v>1</v>
      </c>
      <c r="AN711">
        <v>0</v>
      </c>
      <c r="AO711">
        <v>1</v>
      </c>
      <c r="AP711">
        <v>1</v>
      </c>
      <c r="AQ711">
        <v>0</v>
      </c>
      <c r="AR711">
        <v>0</v>
      </c>
      <c r="AS711" t="s">
        <v>3</v>
      </c>
      <c r="AT711">
        <v>2.06</v>
      </c>
      <c r="AU711" t="s">
        <v>133</v>
      </c>
      <c r="AV711">
        <v>0</v>
      </c>
      <c r="AW711">
        <v>2</v>
      </c>
      <c r="AX711">
        <v>35867815</v>
      </c>
      <c r="AY711">
        <v>1</v>
      </c>
      <c r="AZ711">
        <v>0</v>
      </c>
      <c r="BA711">
        <v>684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Y711*Source!I684</f>
        <v>5.1500000000000004E-2</v>
      </c>
      <c r="CY711">
        <f>AB711</f>
        <v>932.72</v>
      </c>
      <c r="CZ711">
        <f>AF711</f>
        <v>87.17</v>
      </c>
      <c r="DA711">
        <f>AJ711</f>
        <v>10.7</v>
      </c>
      <c r="DB711">
        <f>ROUND((ROUND(AT711*CZ711,2)*1.25),2)</f>
        <v>224.46</v>
      </c>
      <c r="DC711">
        <f>ROUND((ROUND(AT711*AG711,2)*1.25),2)</f>
        <v>29.88</v>
      </c>
    </row>
    <row r="712" spans="1:107">
      <c r="A712">
        <f>ROW(Source!A684)</f>
        <v>684</v>
      </c>
      <c r="B712">
        <v>35863109</v>
      </c>
      <c r="C712">
        <v>35867803</v>
      </c>
      <c r="D712">
        <v>29114836</v>
      </c>
      <c r="E712">
        <v>1</v>
      </c>
      <c r="F712">
        <v>1</v>
      </c>
      <c r="G712">
        <v>1</v>
      </c>
      <c r="H712">
        <v>3</v>
      </c>
      <c r="I712" t="s">
        <v>168</v>
      </c>
      <c r="J712" t="s">
        <v>171</v>
      </c>
      <c r="K712" t="s">
        <v>169</v>
      </c>
      <c r="L712">
        <v>1035</v>
      </c>
      <c r="N712">
        <v>1013</v>
      </c>
      <c r="O712" t="s">
        <v>170</v>
      </c>
      <c r="P712" t="s">
        <v>170</v>
      </c>
      <c r="Q712">
        <v>1</v>
      </c>
      <c r="W712">
        <v>0</v>
      </c>
      <c r="X712">
        <v>-1252999712</v>
      </c>
      <c r="Y712">
        <v>50</v>
      </c>
      <c r="AA712">
        <v>196.01</v>
      </c>
      <c r="AB712">
        <v>0</v>
      </c>
      <c r="AC712">
        <v>0</v>
      </c>
      <c r="AD712">
        <v>0</v>
      </c>
      <c r="AE712">
        <v>94.69</v>
      </c>
      <c r="AF712">
        <v>0</v>
      </c>
      <c r="AG712">
        <v>0</v>
      </c>
      <c r="AH712">
        <v>0</v>
      </c>
      <c r="AI712">
        <v>2.0699999999999998</v>
      </c>
      <c r="AJ712">
        <v>1</v>
      </c>
      <c r="AK712">
        <v>1</v>
      </c>
      <c r="AL712">
        <v>1</v>
      </c>
      <c r="AN712">
        <v>0</v>
      </c>
      <c r="AO712">
        <v>0</v>
      </c>
      <c r="AP712">
        <v>0</v>
      </c>
      <c r="AQ712">
        <v>0</v>
      </c>
      <c r="AR712">
        <v>0</v>
      </c>
      <c r="AS712" t="s">
        <v>3</v>
      </c>
      <c r="AT712">
        <v>50</v>
      </c>
      <c r="AU712" t="s">
        <v>3</v>
      </c>
      <c r="AV712">
        <v>0</v>
      </c>
      <c r="AW712">
        <v>1</v>
      </c>
      <c r="AX712">
        <v>-1</v>
      </c>
      <c r="AY712">
        <v>0</v>
      </c>
      <c r="AZ712">
        <v>0</v>
      </c>
      <c r="BA712" t="s">
        <v>3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Y712*Source!I684</f>
        <v>1</v>
      </c>
      <c r="CY712">
        <f>AA712</f>
        <v>196.01</v>
      </c>
      <c r="CZ712">
        <f>AE712</f>
        <v>94.69</v>
      </c>
      <c r="DA712">
        <f>AI712</f>
        <v>2.0699999999999998</v>
      </c>
      <c r="DB712">
        <f>ROUND(ROUND(AT712*CZ712,2),2)</f>
        <v>4734.5</v>
      </c>
      <c r="DC712">
        <f>ROUND(ROUND(AT712*AG712,2),2)</f>
        <v>0</v>
      </c>
    </row>
    <row r="713" spans="1:107">
      <c r="A713">
        <f>ROW(Source!A684)</f>
        <v>684</v>
      </c>
      <c r="B713">
        <v>35863109</v>
      </c>
      <c r="C713">
        <v>35867803</v>
      </c>
      <c r="D713">
        <v>29114332</v>
      </c>
      <c r="E713">
        <v>1</v>
      </c>
      <c r="F713">
        <v>1</v>
      </c>
      <c r="G713">
        <v>1</v>
      </c>
      <c r="H713">
        <v>3</v>
      </c>
      <c r="I713" t="s">
        <v>603</v>
      </c>
      <c r="J713" t="s">
        <v>604</v>
      </c>
      <c r="K713" t="s">
        <v>605</v>
      </c>
      <c r="L713">
        <v>1348</v>
      </c>
      <c r="N713">
        <v>1009</v>
      </c>
      <c r="O713" t="s">
        <v>30</v>
      </c>
      <c r="P713" t="s">
        <v>30</v>
      </c>
      <c r="Q713">
        <v>1000</v>
      </c>
      <c r="W713">
        <v>0</v>
      </c>
      <c r="X713">
        <v>233971917</v>
      </c>
      <c r="Y713">
        <v>3.3999999999999998E-3</v>
      </c>
      <c r="AA713">
        <v>54619.68</v>
      </c>
      <c r="AB713">
        <v>0</v>
      </c>
      <c r="AC713">
        <v>0</v>
      </c>
      <c r="AD713">
        <v>0</v>
      </c>
      <c r="AE713">
        <v>11978</v>
      </c>
      <c r="AF713">
        <v>0</v>
      </c>
      <c r="AG713">
        <v>0</v>
      </c>
      <c r="AH713">
        <v>0</v>
      </c>
      <c r="AI713">
        <v>4.5599999999999996</v>
      </c>
      <c r="AJ713">
        <v>1</v>
      </c>
      <c r="AK713">
        <v>1</v>
      </c>
      <c r="AL713">
        <v>1</v>
      </c>
      <c r="AN713">
        <v>0</v>
      </c>
      <c r="AO713">
        <v>1</v>
      </c>
      <c r="AP713">
        <v>0</v>
      </c>
      <c r="AQ713">
        <v>0</v>
      </c>
      <c r="AR713">
        <v>0</v>
      </c>
      <c r="AS713" t="s">
        <v>3</v>
      </c>
      <c r="AT713">
        <v>3.3999999999999998E-3</v>
      </c>
      <c r="AU713" t="s">
        <v>3</v>
      </c>
      <c r="AV713">
        <v>0</v>
      </c>
      <c r="AW713">
        <v>2</v>
      </c>
      <c r="AX713">
        <v>35867816</v>
      </c>
      <c r="AY713">
        <v>1</v>
      </c>
      <c r="AZ713">
        <v>0</v>
      </c>
      <c r="BA713">
        <v>685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Y713*Source!I684</f>
        <v>6.7999999999999999E-5</v>
      </c>
      <c r="CY713">
        <f>AA713</f>
        <v>54619.68</v>
      </c>
      <c r="CZ713">
        <f>AE713</f>
        <v>11978</v>
      </c>
      <c r="DA713">
        <f>AI713</f>
        <v>4.5599999999999996</v>
      </c>
      <c r="DB713">
        <f>ROUND(ROUND(AT713*CZ713,2),2)</f>
        <v>40.729999999999997</v>
      </c>
      <c r="DC713">
        <f>ROUND(ROUND(AT713*AG713,2),2)</f>
        <v>0</v>
      </c>
    </row>
    <row r="714" spans="1:107">
      <c r="A714">
        <f>ROW(Source!A684)</f>
        <v>684</v>
      </c>
      <c r="B714">
        <v>35863109</v>
      </c>
      <c r="C714">
        <v>35867803</v>
      </c>
      <c r="D714">
        <v>29130561</v>
      </c>
      <c r="E714">
        <v>1</v>
      </c>
      <c r="F714">
        <v>1</v>
      </c>
      <c r="G714">
        <v>1</v>
      </c>
      <c r="H714">
        <v>3</v>
      </c>
      <c r="I714" t="s">
        <v>177</v>
      </c>
      <c r="J714" t="s">
        <v>179</v>
      </c>
      <c r="K714" t="s">
        <v>178</v>
      </c>
      <c r="L714">
        <v>1327</v>
      </c>
      <c r="N714">
        <v>1005</v>
      </c>
      <c r="O714" t="s">
        <v>155</v>
      </c>
      <c r="P714" t="s">
        <v>155</v>
      </c>
      <c r="Q714">
        <v>1</v>
      </c>
      <c r="W714">
        <v>1</v>
      </c>
      <c r="X714">
        <v>-172969429</v>
      </c>
      <c r="Y714">
        <v>-100</v>
      </c>
      <c r="AA714">
        <v>1039.1400000000001</v>
      </c>
      <c r="AB714">
        <v>0</v>
      </c>
      <c r="AC714">
        <v>0</v>
      </c>
      <c r="AD714">
        <v>0</v>
      </c>
      <c r="AE714">
        <v>207</v>
      </c>
      <c r="AF714">
        <v>0</v>
      </c>
      <c r="AG714">
        <v>0</v>
      </c>
      <c r="AH714">
        <v>0</v>
      </c>
      <c r="AI714">
        <v>5.0199999999999996</v>
      </c>
      <c r="AJ714">
        <v>1</v>
      </c>
      <c r="AK714">
        <v>1</v>
      </c>
      <c r="AL714">
        <v>1</v>
      </c>
      <c r="AN714">
        <v>0</v>
      </c>
      <c r="AO714">
        <v>1</v>
      </c>
      <c r="AP714">
        <v>0</v>
      </c>
      <c r="AQ714">
        <v>0</v>
      </c>
      <c r="AR714">
        <v>0</v>
      </c>
      <c r="AS714" t="s">
        <v>3</v>
      </c>
      <c r="AT714">
        <v>-100</v>
      </c>
      <c r="AU714" t="s">
        <v>3</v>
      </c>
      <c r="AV714">
        <v>0</v>
      </c>
      <c r="AW714">
        <v>2</v>
      </c>
      <c r="AX714">
        <v>35867818</v>
      </c>
      <c r="AY714">
        <v>1</v>
      </c>
      <c r="AZ714">
        <v>6144</v>
      </c>
      <c r="BA714">
        <v>687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Y714*Source!I684</f>
        <v>-2</v>
      </c>
      <c r="CY714">
        <f>AA714</f>
        <v>1039.1400000000001</v>
      </c>
      <c r="CZ714">
        <f>AE714</f>
        <v>207</v>
      </c>
      <c r="DA714">
        <f>AI714</f>
        <v>5.0199999999999996</v>
      </c>
      <c r="DB714">
        <f>ROUND(ROUND(AT714*CZ714,2),2)</f>
        <v>-20700</v>
      </c>
      <c r="DC714">
        <f>ROUND(ROUND(AT714*AG714,2),2)</f>
        <v>0</v>
      </c>
    </row>
    <row r="715" spans="1:107">
      <c r="A715">
        <f>ROW(Source!A684)</f>
        <v>684</v>
      </c>
      <c r="B715">
        <v>35863109</v>
      </c>
      <c r="C715">
        <v>35867803</v>
      </c>
      <c r="D715">
        <v>29130519</v>
      </c>
      <c r="E715">
        <v>1</v>
      </c>
      <c r="F715">
        <v>1</v>
      </c>
      <c r="G715">
        <v>1</v>
      </c>
      <c r="H715">
        <v>3</v>
      </c>
      <c r="I715" t="s">
        <v>173</v>
      </c>
      <c r="J715" t="s">
        <v>175</v>
      </c>
      <c r="K715" t="s">
        <v>174</v>
      </c>
      <c r="L715">
        <v>1327</v>
      </c>
      <c r="N715">
        <v>1005</v>
      </c>
      <c r="O715" t="s">
        <v>155</v>
      </c>
      <c r="P715" t="s">
        <v>155</v>
      </c>
      <c r="Q715">
        <v>1</v>
      </c>
      <c r="W715">
        <v>0</v>
      </c>
      <c r="X715">
        <v>-1775669208</v>
      </c>
      <c r="Y715">
        <v>100</v>
      </c>
      <c r="AA715">
        <v>11067.52</v>
      </c>
      <c r="AB715">
        <v>0</v>
      </c>
      <c r="AC715">
        <v>0</v>
      </c>
      <c r="AD715">
        <v>0</v>
      </c>
      <c r="AE715">
        <v>4535.87</v>
      </c>
      <c r="AF715">
        <v>0</v>
      </c>
      <c r="AG715">
        <v>0</v>
      </c>
      <c r="AH715">
        <v>0</v>
      </c>
      <c r="AI715">
        <v>2.44</v>
      </c>
      <c r="AJ715">
        <v>1</v>
      </c>
      <c r="AK715">
        <v>1</v>
      </c>
      <c r="AL715">
        <v>1</v>
      </c>
      <c r="AN715">
        <v>0</v>
      </c>
      <c r="AO715">
        <v>0</v>
      </c>
      <c r="AP715">
        <v>0</v>
      </c>
      <c r="AQ715">
        <v>0</v>
      </c>
      <c r="AR715">
        <v>0</v>
      </c>
      <c r="AS715" t="s">
        <v>3</v>
      </c>
      <c r="AT715">
        <v>100</v>
      </c>
      <c r="AU715" t="s">
        <v>3</v>
      </c>
      <c r="AV715">
        <v>0</v>
      </c>
      <c r="AW715">
        <v>1</v>
      </c>
      <c r="AX715">
        <v>-1</v>
      </c>
      <c r="AY715">
        <v>0</v>
      </c>
      <c r="AZ715">
        <v>0</v>
      </c>
      <c r="BA715" t="s">
        <v>3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Y715*Source!I684</f>
        <v>2</v>
      </c>
      <c r="CY715">
        <f>AA715</f>
        <v>11067.52</v>
      </c>
      <c r="CZ715">
        <f>AE715</f>
        <v>4535.87</v>
      </c>
      <c r="DA715">
        <f>AI715</f>
        <v>2.44</v>
      </c>
      <c r="DB715">
        <f>ROUND(ROUND(AT715*CZ715,2),2)</f>
        <v>453587</v>
      </c>
      <c r="DC715">
        <f>ROUND(ROUND(AT715*AG715,2),2)</f>
        <v>0</v>
      </c>
    </row>
    <row r="716" spans="1:107">
      <c r="A716">
        <f>ROW(Source!A688)</f>
        <v>688</v>
      </c>
      <c r="B716">
        <v>35863109</v>
      </c>
      <c r="C716">
        <v>35867822</v>
      </c>
      <c r="D716">
        <v>18408291</v>
      </c>
      <c r="E716">
        <v>1</v>
      </c>
      <c r="F716">
        <v>1</v>
      </c>
      <c r="G716">
        <v>1</v>
      </c>
      <c r="H716">
        <v>1</v>
      </c>
      <c r="I716" t="s">
        <v>606</v>
      </c>
      <c r="J716" t="s">
        <v>3</v>
      </c>
      <c r="K716" t="s">
        <v>607</v>
      </c>
      <c r="L716">
        <v>1369</v>
      </c>
      <c r="N716">
        <v>1013</v>
      </c>
      <c r="O716" t="s">
        <v>561</v>
      </c>
      <c r="P716" t="s">
        <v>561</v>
      </c>
      <c r="Q716">
        <v>1</v>
      </c>
      <c r="W716">
        <v>0</v>
      </c>
      <c r="X716">
        <v>1933892413</v>
      </c>
      <c r="Y716">
        <v>8.9930000000000003</v>
      </c>
      <c r="AA716">
        <v>0</v>
      </c>
      <c r="AB716">
        <v>0</v>
      </c>
      <c r="AC716">
        <v>0</v>
      </c>
      <c r="AD716">
        <v>260.95999999999998</v>
      </c>
      <c r="AE716">
        <v>0</v>
      </c>
      <c r="AF716">
        <v>0</v>
      </c>
      <c r="AG716">
        <v>0</v>
      </c>
      <c r="AH716">
        <v>260.95999999999998</v>
      </c>
      <c r="AI716">
        <v>1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1</v>
      </c>
      <c r="AQ716">
        <v>0</v>
      </c>
      <c r="AR716">
        <v>0</v>
      </c>
      <c r="AS716" t="s">
        <v>3</v>
      </c>
      <c r="AT716">
        <v>7.82</v>
      </c>
      <c r="AU716" t="s">
        <v>134</v>
      </c>
      <c r="AV716">
        <v>1</v>
      </c>
      <c r="AW716">
        <v>2</v>
      </c>
      <c r="AX716">
        <v>35867827</v>
      </c>
      <c r="AY716">
        <v>1</v>
      </c>
      <c r="AZ716">
        <v>0</v>
      </c>
      <c r="BA716">
        <v>688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Y716*Source!I688</f>
        <v>0.44965000000000005</v>
      </c>
      <c r="CY716">
        <f>AD716</f>
        <v>260.95999999999998</v>
      </c>
      <c r="CZ716">
        <f>AH716</f>
        <v>260.95999999999998</v>
      </c>
      <c r="DA716">
        <f>AL716</f>
        <v>1</v>
      </c>
      <c r="DB716">
        <f>ROUND((ROUND(AT716*CZ716,2)*1.15),2)</f>
        <v>2346.8200000000002</v>
      </c>
      <c r="DC716">
        <f>ROUND((ROUND(AT716*AG716,2)*1.15),2)</f>
        <v>0</v>
      </c>
    </row>
    <row r="717" spans="1:107">
      <c r="A717">
        <f>ROW(Source!A688)</f>
        <v>688</v>
      </c>
      <c r="B717">
        <v>35863109</v>
      </c>
      <c r="C717">
        <v>35867822</v>
      </c>
      <c r="D717">
        <v>29174913</v>
      </c>
      <c r="E717">
        <v>1</v>
      </c>
      <c r="F717">
        <v>1</v>
      </c>
      <c r="G717">
        <v>1</v>
      </c>
      <c r="H717">
        <v>2</v>
      </c>
      <c r="I717" t="s">
        <v>578</v>
      </c>
      <c r="J717" t="s">
        <v>579</v>
      </c>
      <c r="K717" t="s">
        <v>580</v>
      </c>
      <c r="L717">
        <v>1368</v>
      </c>
      <c r="N717">
        <v>1011</v>
      </c>
      <c r="O717" t="s">
        <v>567</v>
      </c>
      <c r="P717" t="s">
        <v>567</v>
      </c>
      <c r="Q717">
        <v>1</v>
      </c>
      <c r="W717">
        <v>0</v>
      </c>
      <c r="X717">
        <v>458544584</v>
      </c>
      <c r="Y717">
        <v>0.05</v>
      </c>
      <c r="AA717">
        <v>0</v>
      </c>
      <c r="AB717">
        <v>932.72</v>
      </c>
      <c r="AC717">
        <v>383.38</v>
      </c>
      <c r="AD717">
        <v>0</v>
      </c>
      <c r="AE717">
        <v>0</v>
      </c>
      <c r="AF717">
        <v>87.17</v>
      </c>
      <c r="AG717">
        <v>11.6</v>
      </c>
      <c r="AH717">
        <v>0</v>
      </c>
      <c r="AI717">
        <v>1</v>
      </c>
      <c r="AJ717">
        <v>10.7</v>
      </c>
      <c r="AK717">
        <v>33.049999999999997</v>
      </c>
      <c r="AL717">
        <v>1</v>
      </c>
      <c r="AN717">
        <v>0</v>
      </c>
      <c r="AO717">
        <v>1</v>
      </c>
      <c r="AP717">
        <v>1</v>
      </c>
      <c r="AQ717">
        <v>0</v>
      </c>
      <c r="AR717">
        <v>0</v>
      </c>
      <c r="AS717" t="s">
        <v>3</v>
      </c>
      <c r="AT717">
        <v>0.04</v>
      </c>
      <c r="AU717" t="s">
        <v>133</v>
      </c>
      <c r="AV717">
        <v>0</v>
      </c>
      <c r="AW717">
        <v>2</v>
      </c>
      <c r="AX717">
        <v>35867828</v>
      </c>
      <c r="AY717">
        <v>1</v>
      </c>
      <c r="AZ717">
        <v>0</v>
      </c>
      <c r="BA717">
        <v>689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Y717*Source!I688</f>
        <v>2.5000000000000005E-3</v>
      </c>
      <c r="CY717">
        <f>AB717</f>
        <v>932.72</v>
      </c>
      <c r="CZ717">
        <f>AF717</f>
        <v>87.17</v>
      </c>
      <c r="DA717">
        <f>AJ717</f>
        <v>10.7</v>
      </c>
      <c r="DB717">
        <f>ROUND((ROUND(AT717*CZ717,2)*1.25),2)</f>
        <v>4.3600000000000003</v>
      </c>
      <c r="DC717">
        <f>ROUND((ROUND(AT717*AG717,2)*1.25),2)</f>
        <v>0.57999999999999996</v>
      </c>
    </row>
    <row r="718" spans="1:107">
      <c r="A718">
        <f>ROW(Source!A688)</f>
        <v>688</v>
      </c>
      <c r="B718">
        <v>35863109</v>
      </c>
      <c r="C718">
        <v>35867822</v>
      </c>
      <c r="D718">
        <v>29114332</v>
      </c>
      <c r="E718">
        <v>1</v>
      </c>
      <c r="F718">
        <v>1</v>
      </c>
      <c r="G718">
        <v>1</v>
      </c>
      <c r="H718">
        <v>3</v>
      </c>
      <c r="I718" t="s">
        <v>603</v>
      </c>
      <c r="J718" t="s">
        <v>604</v>
      </c>
      <c r="K718" t="s">
        <v>605</v>
      </c>
      <c r="L718">
        <v>1348</v>
      </c>
      <c r="N718">
        <v>1009</v>
      </c>
      <c r="O718" t="s">
        <v>30</v>
      </c>
      <c r="P718" t="s">
        <v>30</v>
      </c>
      <c r="Q718">
        <v>1000</v>
      </c>
      <c r="W718">
        <v>0</v>
      </c>
      <c r="X718">
        <v>233971917</v>
      </c>
      <c r="Y718">
        <v>7.1000000000000002E-4</v>
      </c>
      <c r="AA718">
        <v>54619.68</v>
      </c>
      <c r="AB718">
        <v>0</v>
      </c>
      <c r="AC718">
        <v>0</v>
      </c>
      <c r="AD718">
        <v>0</v>
      </c>
      <c r="AE718">
        <v>11978</v>
      </c>
      <c r="AF718">
        <v>0</v>
      </c>
      <c r="AG718">
        <v>0</v>
      </c>
      <c r="AH718">
        <v>0</v>
      </c>
      <c r="AI718">
        <v>4.5599999999999996</v>
      </c>
      <c r="AJ718">
        <v>1</v>
      </c>
      <c r="AK718">
        <v>1</v>
      </c>
      <c r="AL718">
        <v>1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7.1000000000000002E-4</v>
      </c>
      <c r="AU718" t="s">
        <v>3</v>
      </c>
      <c r="AV718">
        <v>0</v>
      </c>
      <c r="AW718">
        <v>2</v>
      </c>
      <c r="AX718">
        <v>35867829</v>
      </c>
      <c r="AY718">
        <v>1</v>
      </c>
      <c r="AZ718">
        <v>0</v>
      </c>
      <c r="BA718">
        <v>690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Y718*Source!I688</f>
        <v>3.5500000000000002E-5</v>
      </c>
      <c r="CY718">
        <f>AA718</f>
        <v>54619.68</v>
      </c>
      <c r="CZ718">
        <f>AE718</f>
        <v>11978</v>
      </c>
      <c r="DA718">
        <f>AI718</f>
        <v>4.5599999999999996</v>
      </c>
      <c r="DB718">
        <f>ROUND(ROUND(AT718*CZ718,2),2)</f>
        <v>8.5</v>
      </c>
      <c r="DC718">
        <f>ROUND(ROUND(AT718*AG718,2),2)</f>
        <v>0</v>
      </c>
    </row>
    <row r="719" spans="1:107">
      <c r="A719">
        <f>ROW(Source!A688)</f>
        <v>688</v>
      </c>
      <c r="B719">
        <v>35863109</v>
      </c>
      <c r="C719">
        <v>35867822</v>
      </c>
      <c r="D719">
        <v>29131015</v>
      </c>
      <c r="E719">
        <v>1</v>
      </c>
      <c r="F719">
        <v>1</v>
      </c>
      <c r="G719">
        <v>1</v>
      </c>
      <c r="H719">
        <v>3</v>
      </c>
      <c r="I719" t="s">
        <v>608</v>
      </c>
      <c r="J719" t="s">
        <v>609</v>
      </c>
      <c r="K719" t="s">
        <v>610</v>
      </c>
      <c r="L719">
        <v>1301</v>
      </c>
      <c r="N719">
        <v>1003</v>
      </c>
      <c r="O719" t="s">
        <v>142</v>
      </c>
      <c r="P719" t="s">
        <v>142</v>
      </c>
      <c r="Q719">
        <v>1</v>
      </c>
      <c r="W719">
        <v>0</v>
      </c>
      <c r="X719">
        <v>-497354979</v>
      </c>
      <c r="Y719">
        <v>112</v>
      </c>
      <c r="AA719">
        <v>32.03</v>
      </c>
      <c r="AB719">
        <v>0</v>
      </c>
      <c r="AC719">
        <v>0</v>
      </c>
      <c r="AD719">
        <v>0</v>
      </c>
      <c r="AE719">
        <v>3.93</v>
      </c>
      <c r="AF719">
        <v>0</v>
      </c>
      <c r="AG719">
        <v>0</v>
      </c>
      <c r="AH719">
        <v>0</v>
      </c>
      <c r="AI719">
        <v>8.15</v>
      </c>
      <c r="AJ719">
        <v>1</v>
      </c>
      <c r="AK719">
        <v>1</v>
      </c>
      <c r="AL719">
        <v>1</v>
      </c>
      <c r="AN719">
        <v>0</v>
      </c>
      <c r="AO719">
        <v>1</v>
      </c>
      <c r="AP719">
        <v>0</v>
      </c>
      <c r="AQ719">
        <v>0</v>
      </c>
      <c r="AR719">
        <v>0</v>
      </c>
      <c r="AS719" t="s">
        <v>3</v>
      </c>
      <c r="AT719">
        <v>112</v>
      </c>
      <c r="AU719" t="s">
        <v>3</v>
      </c>
      <c r="AV719">
        <v>0</v>
      </c>
      <c r="AW719">
        <v>2</v>
      </c>
      <c r="AX719">
        <v>35867830</v>
      </c>
      <c r="AY719">
        <v>1</v>
      </c>
      <c r="AZ719">
        <v>0</v>
      </c>
      <c r="BA719">
        <v>691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Y719*Source!I688</f>
        <v>5.6000000000000005</v>
      </c>
      <c r="CY719">
        <f>AA719</f>
        <v>32.03</v>
      </c>
      <c r="CZ719">
        <f>AE719</f>
        <v>3.93</v>
      </c>
      <c r="DA719">
        <f>AI719</f>
        <v>8.15</v>
      </c>
      <c r="DB719">
        <f>ROUND(ROUND(AT719*CZ719,2),2)</f>
        <v>440.16</v>
      </c>
      <c r="DC719">
        <f>ROUND(ROUND(AT719*AG719,2),2)</f>
        <v>0</v>
      </c>
    </row>
    <row r="720" spans="1:107">
      <c r="A720">
        <f>ROW(Source!A689)</f>
        <v>689</v>
      </c>
      <c r="B720">
        <v>35863109</v>
      </c>
      <c r="C720">
        <v>35867831</v>
      </c>
      <c r="D720">
        <v>18407150</v>
      </c>
      <c r="E720">
        <v>1</v>
      </c>
      <c r="F720">
        <v>1</v>
      </c>
      <c r="G720">
        <v>1</v>
      </c>
      <c r="H720">
        <v>1</v>
      </c>
      <c r="I720" t="s">
        <v>576</v>
      </c>
      <c r="J720" t="s">
        <v>3</v>
      </c>
      <c r="K720" t="s">
        <v>577</v>
      </c>
      <c r="L720">
        <v>1369</v>
      </c>
      <c r="N720">
        <v>1013</v>
      </c>
      <c r="O720" t="s">
        <v>561</v>
      </c>
      <c r="P720" t="s">
        <v>561</v>
      </c>
      <c r="Q720">
        <v>1</v>
      </c>
      <c r="W720">
        <v>0</v>
      </c>
      <c r="X720">
        <v>-931037793</v>
      </c>
      <c r="Y720">
        <v>41.100999999999999</v>
      </c>
      <c r="AA720">
        <v>0</v>
      </c>
      <c r="AB720">
        <v>0</v>
      </c>
      <c r="AC720">
        <v>0</v>
      </c>
      <c r="AD720">
        <v>272.45</v>
      </c>
      <c r="AE720">
        <v>0</v>
      </c>
      <c r="AF720">
        <v>0</v>
      </c>
      <c r="AG720">
        <v>0</v>
      </c>
      <c r="AH720">
        <v>272.45</v>
      </c>
      <c r="AI720">
        <v>1</v>
      </c>
      <c r="AJ720">
        <v>1</v>
      </c>
      <c r="AK720">
        <v>1</v>
      </c>
      <c r="AL720">
        <v>1</v>
      </c>
      <c r="AN720">
        <v>0</v>
      </c>
      <c r="AO720">
        <v>1</v>
      </c>
      <c r="AP720">
        <v>1</v>
      </c>
      <c r="AQ720">
        <v>0</v>
      </c>
      <c r="AR720">
        <v>0</v>
      </c>
      <c r="AS720" t="s">
        <v>3</v>
      </c>
      <c r="AT720">
        <v>35.74</v>
      </c>
      <c r="AU720" t="s">
        <v>134</v>
      </c>
      <c r="AV720">
        <v>1</v>
      </c>
      <c r="AW720">
        <v>2</v>
      </c>
      <c r="AX720">
        <v>36145044</v>
      </c>
      <c r="AY720">
        <v>1</v>
      </c>
      <c r="AZ720">
        <v>0</v>
      </c>
      <c r="BA720">
        <v>692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Y720*Source!I689</f>
        <v>4.6444130000000001</v>
      </c>
      <c r="CY720">
        <f>AD720</f>
        <v>272.45</v>
      </c>
      <c r="CZ720">
        <f>AH720</f>
        <v>272.45</v>
      </c>
      <c r="DA720">
        <f>AL720</f>
        <v>1</v>
      </c>
      <c r="DB720">
        <f>ROUND((ROUND(AT720*CZ720,2)*1.15),2)</f>
        <v>11197.96</v>
      </c>
      <c r="DC720">
        <f>ROUND((ROUND(AT720*AG720,2)*1.15),2)</f>
        <v>0</v>
      </c>
    </row>
    <row r="721" spans="1:107">
      <c r="A721">
        <f>ROW(Source!A689)</f>
        <v>689</v>
      </c>
      <c r="B721">
        <v>35863109</v>
      </c>
      <c r="C721">
        <v>35867831</v>
      </c>
      <c r="D721">
        <v>121548</v>
      </c>
      <c r="E721">
        <v>1</v>
      </c>
      <c r="F721">
        <v>1</v>
      </c>
      <c r="G721">
        <v>1</v>
      </c>
      <c r="H721">
        <v>1</v>
      </c>
      <c r="I721" t="s">
        <v>35</v>
      </c>
      <c r="J721" t="s">
        <v>3</v>
      </c>
      <c r="K721" t="s">
        <v>562</v>
      </c>
      <c r="L721">
        <v>608254</v>
      </c>
      <c r="N721">
        <v>1013</v>
      </c>
      <c r="O721" t="s">
        <v>563</v>
      </c>
      <c r="P721" t="s">
        <v>563</v>
      </c>
      <c r="Q721">
        <v>1</v>
      </c>
      <c r="W721">
        <v>0</v>
      </c>
      <c r="X721">
        <v>-185737400</v>
      </c>
      <c r="Y721">
        <v>0.22499999999999998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1</v>
      </c>
      <c r="AJ721">
        <v>1</v>
      </c>
      <c r="AK721">
        <v>1</v>
      </c>
      <c r="AL721">
        <v>1</v>
      </c>
      <c r="AN721">
        <v>0</v>
      </c>
      <c r="AO721">
        <v>1</v>
      </c>
      <c r="AP721">
        <v>1</v>
      </c>
      <c r="AQ721">
        <v>0</v>
      </c>
      <c r="AR721">
        <v>0</v>
      </c>
      <c r="AS721" t="s">
        <v>3</v>
      </c>
      <c r="AT721">
        <v>0.18</v>
      </c>
      <c r="AU721" t="s">
        <v>133</v>
      </c>
      <c r="AV721">
        <v>2</v>
      </c>
      <c r="AW721">
        <v>2</v>
      </c>
      <c r="AX721">
        <v>36145045</v>
      </c>
      <c r="AY721">
        <v>1</v>
      </c>
      <c r="AZ721">
        <v>0</v>
      </c>
      <c r="BA721">
        <v>693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Y721*Source!I689</f>
        <v>2.5425E-2</v>
      </c>
      <c r="CY721">
        <f>AD721</f>
        <v>0</v>
      </c>
      <c r="CZ721">
        <f>AH721</f>
        <v>0</v>
      </c>
      <c r="DA721">
        <f>AL721</f>
        <v>1</v>
      </c>
      <c r="DB721">
        <f>ROUND((ROUND(AT721*CZ721,2)*1.25),2)</f>
        <v>0</v>
      </c>
      <c r="DC721">
        <f>ROUND((ROUND(AT721*AG721,2)*1.25),2)</f>
        <v>0</v>
      </c>
    </row>
    <row r="722" spans="1:107">
      <c r="A722">
        <f>ROW(Source!A689)</f>
        <v>689</v>
      </c>
      <c r="B722">
        <v>35863109</v>
      </c>
      <c r="C722">
        <v>35867831</v>
      </c>
      <c r="D722">
        <v>29172556</v>
      </c>
      <c r="E722">
        <v>1</v>
      </c>
      <c r="F722">
        <v>1</v>
      </c>
      <c r="G722">
        <v>1</v>
      </c>
      <c r="H722">
        <v>2</v>
      </c>
      <c r="I722" t="s">
        <v>564</v>
      </c>
      <c r="J722" t="s">
        <v>565</v>
      </c>
      <c r="K722" t="s">
        <v>566</v>
      </c>
      <c r="L722">
        <v>1368</v>
      </c>
      <c r="N722">
        <v>1011</v>
      </c>
      <c r="O722" t="s">
        <v>567</v>
      </c>
      <c r="P722" t="s">
        <v>567</v>
      </c>
      <c r="Q722">
        <v>1</v>
      </c>
      <c r="W722">
        <v>0</v>
      </c>
      <c r="X722">
        <v>-1302720870</v>
      </c>
      <c r="Y722">
        <v>0.22499999999999998</v>
      </c>
      <c r="AA722">
        <v>0</v>
      </c>
      <c r="AB722">
        <v>466.71</v>
      </c>
      <c r="AC722">
        <v>446.18</v>
      </c>
      <c r="AD722">
        <v>0</v>
      </c>
      <c r="AE722">
        <v>0</v>
      </c>
      <c r="AF722">
        <v>31.26</v>
      </c>
      <c r="AG722">
        <v>13.5</v>
      </c>
      <c r="AH722">
        <v>0</v>
      </c>
      <c r="AI722">
        <v>1</v>
      </c>
      <c r="AJ722">
        <v>14.93</v>
      </c>
      <c r="AK722">
        <v>33.049999999999997</v>
      </c>
      <c r="AL722">
        <v>1</v>
      </c>
      <c r="AN722">
        <v>0</v>
      </c>
      <c r="AO722">
        <v>1</v>
      </c>
      <c r="AP722">
        <v>1</v>
      </c>
      <c r="AQ722">
        <v>0</v>
      </c>
      <c r="AR722">
        <v>0</v>
      </c>
      <c r="AS722" t="s">
        <v>3</v>
      </c>
      <c r="AT722">
        <v>0.18</v>
      </c>
      <c r="AU722" t="s">
        <v>133</v>
      </c>
      <c r="AV722">
        <v>0</v>
      </c>
      <c r="AW722">
        <v>2</v>
      </c>
      <c r="AX722">
        <v>36145046</v>
      </c>
      <c r="AY722">
        <v>1</v>
      </c>
      <c r="AZ722">
        <v>0</v>
      </c>
      <c r="BA722">
        <v>694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Y722*Source!I689</f>
        <v>2.5425E-2</v>
      </c>
      <c r="CY722">
        <f>AB722</f>
        <v>466.71</v>
      </c>
      <c r="CZ722">
        <f>AF722</f>
        <v>31.26</v>
      </c>
      <c r="DA722">
        <f>AJ722</f>
        <v>14.93</v>
      </c>
      <c r="DB722">
        <f>ROUND((ROUND(AT722*CZ722,2)*1.25),2)</f>
        <v>7.04</v>
      </c>
      <c r="DC722">
        <f>ROUND((ROUND(AT722*AG722,2)*1.25),2)</f>
        <v>3.04</v>
      </c>
    </row>
    <row r="723" spans="1:107">
      <c r="A723">
        <f>ROW(Source!A689)</f>
        <v>689</v>
      </c>
      <c r="B723">
        <v>35863109</v>
      </c>
      <c r="C723">
        <v>35867831</v>
      </c>
      <c r="D723">
        <v>29174591</v>
      </c>
      <c r="E723">
        <v>1</v>
      </c>
      <c r="F723">
        <v>1</v>
      </c>
      <c r="G723">
        <v>1</v>
      </c>
      <c r="H723">
        <v>2</v>
      </c>
      <c r="I723" t="s">
        <v>589</v>
      </c>
      <c r="J723" t="s">
        <v>590</v>
      </c>
      <c r="K723" t="s">
        <v>591</v>
      </c>
      <c r="L723">
        <v>1368</v>
      </c>
      <c r="N723">
        <v>1011</v>
      </c>
      <c r="O723" t="s">
        <v>567</v>
      </c>
      <c r="P723" t="s">
        <v>567</v>
      </c>
      <c r="Q723">
        <v>1</v>
      </c>
      <c r="W723">
        <v>0</v>
      </c>
      <c r="X723">
        <v>1598042632</v>
      </c>
      <c r="Y723">
        <v>0.4</v>
      </c>
      <c r="AA723">
        <v>0</v>
      </c>
      <c r="AB723">
        <v>9.4700000000000006</v>
      </c>
      <c r="AC723">
        <v>0</v>
      </c>
      <c r="AD723">
        <v>0</v>
      </c>
      <c r="AE723">
        <v>0</v>
      </c>
      <c r="AF723">
        <v>0.95</v>
      </c>
      <c r="AG723">
        <v>0</v>
      </c>
      <c r="AH723">
        <v>0</v>
      </c>
      <c r="AI723">
        <v>1</v>
      </c>
      <c r="AJ723">
        <v>9.9700000000000006</v>
      </c>
      <c r="AK723">
        <v>33.049999999999997</v>
      </c>
      <c r="AL723">
        <v>1</v>
      </c>
      <c r="AN723">
        <v>0</v>
      </c>
      <c r="AO723">
        <v>1</v>
      </c>
      <c r="AP723">
        <v>1</v>
      </c>
      <c r="AQ723">
        <v>0</v>
      </c>
      <c r="AR723">
        <v>0</v>
      </c>
      <c r="AS723" t="s">
        <v>3</v>
      </c>
      <c r="AT723">
        <v>0.32</v>
      </c>
      <c r="AU723" t="s">
        <v>133</v>
      </c>
      <c r="AV723">
        <v>0</v>
      </c>
      <c r="AW723">
        <v>2</v>
      </c>
      <c r="AX723">
        <v>36145047</v>
      </c>
      <c r="AY723">
        <v>1</v>
      </c>
      <c r="AZ723">
        <v>0</v>
      </c>
      <c r="BA723">
        <v>695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Y723*Source!I689</f>
        <v>4.5200000000000004E-2</v>
      </c>
      <c r="CY723">
        <f>AB723</f>
        <v>9.4700000000000006</v>
      </c>
      <c r="CZ723">
        <f>AF723</f>
        <v>0.95</v>
      </c>
      <c r="DA723">
        <f>AJ723</f>
        <v>9.9700000000000006</v>
      </c>
      <c r="DB723">
        <f>ROUND((ROUND(AT723*CZ723,2)*1.25),2)</f>
        <v>0.38</v>
      </c>
      <c r="DC723">
        <f>ROUND((ROUND(AT723*AG723,2)*1.25),2)</f>
        <v>0</v>
      </c>
    </row>
    <row r="724" spans="1:107">
      <c r="A724">
        <f>ROW(Source!A689)</f>
        <v>689</v>
      </c>
      <c r="B724">
        <v>35863109</v>
      </c>
      <c r="C724">
        <v>35867831</v>
      </c>
      <c r="D724">
        <v>29174913</v>
      </c>
      <c r="E724">
        <v>1</v>
      </c>
      <c r="F724">
        <v>1</v>
      </c>
      <c r="G724">
        <v>1</v>
      </c>
      <c r="H724">
        <v>2</v>
      </c>
      <c r="I724" t="s">
        <v>578</v>
      </c>
      <c r="J724" t="s">
        <v>579</v>
      </c>
      <c r="K724" t="s">
        <v>580</v>
      </c>
      <c r="L724">
        <v>1368</v>
      </c>
      <c r="N724">
        <v>1011</v>
      </c>
      <c r="O724" t="s">
        <v>567</v>
      </c>
      <c r="P724" t="s">
        <v>567</v>
      </c>
      <c r="Q724">
        <v>1</v>
      </c>
      <c r="W724">
        <v>0</v>
      </c>
      <c r="X724">
        <v>458544584</v>
      </c>
      <c r="Y724">
        <v>0.32500000000000001</v>
      </c>
      <c r="AA724">
        <v>0</v>
      </c>
      <c r="AB724">
        <v>932.72</v>
      </c>
      <c r="AC724">
        <v>383.38</v>
      </c>
      <c r="AD724">
        <v>0</v>
      </c>
      <c r="AE724">
        <v>0</v>
      </c>
      <c r="AF724">
        <v>87.17</v>
      </c>
      <c r="AG724">
        <v>11.6</v>
      </c>
      <c r="AH724">
        <v>0</v>
      </c>
      <c r="AI724">
        <v>1</v>
      </c>
      <c r="AJ724">
        <v>10.7</v>
      </c>
      <c r="AK724">
        <v>33.049999999999997</v>
      </c>
      <c r="AL724">
        <v>1</v>
      </c>
      <c r="AN724">
        <v>0</v>
      </c>
      <c r="AO724">
        <v>1</v>
      </c>
      <c r="AP724">
        <v>1</v>
      </c>
      <c r="AQ724">
        <v>0</v>
      </c>
      <c r="AR724">
        <v>0</v>
      </c>
      <c r="AS724" t="s">
        <v>3</v>
      </c>
      <c r="AT724">
        <v>0.26</v>
      </c>
      <c r="AU724" t="s">
        <v>133</v>
      </c>
      <c r="AV724">
        <v>0</v>
      </c>
      <c r="AW724">
        <v>2</v>
      </c>
      <c r="AX724">
        <v>36145048</v>
      </c>
      <c r="AY724">
        <v>1</v>
      </c>
      <c r="AZ724">
        <v>0</v>
      </c>
      <c r="BA724">
        <v>696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Y724*Source!I689</f>
        <v>3.6725000000000001E-2</v>
      </c>
      <c r="CY724">
        <f>AB724</f>
        <v>932.72</v>
      </c>
      <c r="CZ724">
        <f>AF724</f>
        <v>87.17</v>
      </c>
      <c r="DA724">
        <f>AJ724</f>
        <v>10.7</v>
      </c>
      <c r="DB724">
        <f>ROUND((ROUND(AT724*CZ724,2)*1.25),2)</f>
        <v>28.33</v>
      </c>
      <c r="DC724">
        <f>ROUND((ROUND(AT724*AG724,2)*1.25),2)</f>
        <v>3.78</v>
      </c>
    </row>
    <row r="725" spans="1:107">
      <c r="A725">
        <f>ROW(Source!A689)</f>
        <v>689</v>
      </c>
      <c r="B725">
        <v>35863109</v>
      </c>
      <c r="C725">
        <v>35867831</v>
      </c>
      <c r="D725">
        <v>29109162</v>
      </c>
      <c r="E725">
        <v>1</v>
      </c>
      <c r="F725">
        <v>1</v>
      </c>
      <c r="G725">
        <v>1</v>
      </c>
      <c r="H725">
        <v>3</v>
      </c>
      <c r="I725" t="s">
        <v>611</v>
      </c>
      <c r="J725" t="s">
        <v>612</v>
      </c>
      <c r="K725" t="s">
        <v>613</v>
      </c>
      <c r="L725">
        <v>1327</v>
      </c>
      <c r="N725">
        <v>1005</v>
      </c>
      <c r="O725" t="s">
        <v>155</v>
      </c>
      <c r="P725" t="s">
        <v>155</v>
      </c>
      <c r="Q725">
        <v>1</v>
      </c>
      <c r="W725">
        <v>0</v>
      </c>
      <c r="X725">
        <v>2002905425</v>
      </c>
      <c r="Y725">
        <v>21</v>
      </c>
      <c r="AA725">
        <v>33.75</v>
      </c>
      <c r="AB725">
        <v>0</v>
      </c>
      <c r="AC725">
        <v>0</v>
      </c>
      <c r="AD725">
        <v>0</v>
      </c>
      <c r="AE725">
        <v>5.71</v>
      </c>
      <c r="AF725">
        <v>0</v>
      </c>
      <c r="AG725">
        <v>0</v>
      </c>
      <c r="AH725">
        <v>0</v>
      </c>
      <c r="AI725">
        <v>5.91</v>
      </c>
      <c r="AJ725">
        <v>1</v>
      </c>
      <c r="AK725">
        <v>1</v>
      </c>
      <c r="AL725">
        <v>1</v>
      </c>
      <c r="AN725">
        <v>0</v>
      </c>
      <c r="AO725">
        <v>1</v>
      </c>
      <c r="AP725">
        <v>1</v>
      </c>
      <c r="AQ725">
        <v>0</v>
      </c>
      <c r="AR725">
        <v>0</v>
      </c>
      <c r="AS725" t="s">
        <v>3</v>
      </c>
      <c r="AT725">
        <v>21</v>
      </c>
      <c r="AU725" t="s">
        <v>3</v>
      </c>
      <c r="AV725">
        <v>0</v>
      </c>
      <c r="AW725">
        <v>2</v>
      </c>
      <c r="AX725">
        <v>36145049</v>
      </c>
      <c r="AY725">
        <v>1</v>
      </c>
      <c r="AZ725">
        <v>0</v>
      </c>
      <c r="BA725">
        <v>697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Y725*Source!I689</f>
        <v>2.3730000000000002</v>
      </c>
      <c r="CY725">
        <f>AA725</f>
        <v>33.75</v>
      </c>
      <c r="CZ725">
        <f>AE725</f>
        <v>5.71</v>
      </c>
      <c r="DA725">
        <f>AI725</f>
        <v>5.91</v>
      </c>
      <c r="DB725">
        <f>ROUND(ROUND(AT725*CZ725,2),2)</f>
        <v>119.91</v>
      </c>
      <c r="DC725">
        <f>ROUND(ROUND(AT725*AG725,2),2)</f>
        <v>0</v>
      </c>
    </row>
    <row r="726" spans="1:107">
      <c r="A726">
        <f>ROW(Source!A689)</f>
        <v>689</v>
      </c>
      <c r="B726">
        <v>35863109</v>
      </c>
      <c r="C726">
        <v>35867831</v>
      </c>
      <c r="D726">
        <v>29131086</v>
      </c>
      <c r="E726">
        <v>1</v>
      </c>
      <c r="F726">
        <v>1</v>
      </c>
      <c r="G726">
        <v>1</v>
      </c>
      <c r="H726">
        <v>3</v>
      </c>
      <c r="I726" t="s">
        <v>614</v>
      </c>
      <c r="J726" t="s">
        <v>615</v>
      </c>
      <c r="K726" t="s">
        <v>616</v>
      </c>
      <c r="L726">
        <v>1339</v>
      </c>
      <c r="N726">
        <v>1007</v>
      </c>
      <c r="O726" t="s">
        <v>617</v>
      </c>
      <c r="P726" t="s">
        <v>617</v>
      </c>
      <c r="Q726">
        <v>1</v>
      </c>
      <c r="W726">
        <v>0</v>
      </c>
      <c r="X726">
        <v>135382931</v>
      </c>
      <c r="Y726">
        <v>0.82</v>
      </c>
      <c r="AA726">
        <v>6560.13</v>
      </c>
      <c r="AB726">
        <v>0</v>
      </c>
      <c r="AC726">
        <v>0</v>
      </c>
      <c r="AD726">
        <v>0</v>
      </c>
      <c r="AE726">
        <v>1970.01</v>
      </c>
      <c r="AF726">
        <v>0</v>
      </c>
      <c r="AG726">
        <v>0</v>
      </c>
      <c r="AH726">
        <v>0</v>
      </c>
      <c r="AI726">
        <v>3.33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1</v>
      </c>
      <c r="AQ726">
        <v>0</v>
      </c>
      <c r="AR726">
        <v>0</v>
      </c>
      <c r="AS726" t="s">
        <v>3</v>
      </c>
      <c r="AT726">
        <v>0.82</v>
      </c>
      <c r="AU726" t="s">
        <v>3</v>
      </c>
      <c r="AV726">
        <v>0</v>
      </c>
      <c r="AW726">
        <v>2</v>
      </c>
      <c r="AX726">
        <v>36145050</v>
      </c>
      <c r="AY726">
        <v>1</v>
      </c>
      <c r="AZ726">
        <v>0</v>
      </c>
      <c r="BA726">
        <v>698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Y726*Source!I689</f>
        <v>9.2659999999999992E-2</v>
      </c>
      <c r="CY726">
        <f>AA726</f>
        <v>6560.13</v>
      </c>
      <c r="CZ726">
        <f>AE726</f>
        <v>1970.01</v>
      </c>
      <c r="DA726">
        <f>AI726</f>
        <v>3.33</v>
      </c>
      <c r="DB726">
        <f>ROUND(ROUND(AT726*CZ726,2),2)</f>
        <v>1615.41</v>
      </c>
      <c r="DC726">
        <f>ROUND(ROUND(AT726*AG726,2),2)</f>
        <v>0</v>
      </c>
    </row>
    <row r="727" spans="1:107">
      <c r="A727">
        <f>ROW(Source!A690)</f>
        <v>690</v>
      </c>
      <c r="B727">
        <v>35863109</v>
      </c>
      <c r="C727">
        <v>35867858</v>
      </c>
      <c r="D727">
        <v>18407150</v>
      </c>
      <c r="E727">
        <v>1</v>
      </c>
      <c r="F727">
        <v>1</v>
      </c>
      <c r="G727">
        <v>1</v>
      </c>
      <c r="H727">
        <v>1</v>
      </c>
      <c r="I727" t="s">
        <v>576</v>
      </c>
      <c r="J727" t="s">
        <v>3</v>
      </c>
      <c r="K727" t="s">
        <v>577</v>
      </c>
      <c r="L727">
        <v>1369</v>
      </c>
      <c r="N727">
        <v>1013</v>
      </c>
      <c r="O727" t="s">
        <v>561</v>
      </c>
      <c r="P727" t="s">
        <v>561</v>
      </c>
      <c r="Q727">
        <v>1</v>
      </c>
      <c r="W727">
        <v>0</v>
      </c>
      <c r="X727">
        <v>-931037793</v>
      </c>
      <c r="Y727">
        <v>69.827999999999989</v>
      </c>
      <c r="AA727">
        <v>0</v>
      </c>
      <c r="AB727">
        <v>0</v>
      </c>
      <c r="AC727">
        <v>0</v>
      </c>
      <c r="AD727">
        <v>272.45</v>
      </c>
      <c r="AE727">
        <v>0</v>
      </c>
      <c r="AF727">
        <v>0</v>
      </c>
      <c r="AG727">
        <v>0</v>
      </c>
      <c r="AH727">
        <v>272.45</v>
      </c>
      <c r="AI727">
        <v>1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1</v>
      </c>
      <c r="AQ727">
        <v>0</v>
      </c>
      <c r="AR727">
        <v>0</v>
      </c>
      <c r="AS727" t="s">
        <v>3</v>
      </c>
      <c r="AT727">
        <v>60.72</v>
      </c>
      <c r="AU727" t="s">
        <v>134</v>
      </c>
      <c r="AV727">
        <v>1</v>
      </c>
      <c r="AW727">
        <v>2</v>
      </c>
      <c r="AX727">
        <v>35867867</v>
      </c>
      <c r="AY727">
        <v>1</v>
      </c>
      <c r="AZ727">
        <v>0</v>
      </c>
      <c r="BA727">
        <v>699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Y727*Source!I690</f>
        <v>7.8905639999999986</v>
      </c>
      <c r="CY727">
        <f>AD727</f>
        <v>272.45</v>
      </c>
      <c r="CZ727">
        <f>AH727</f>
        <v>272.45</v>
      </c>
      <c r="DA727">
        <f>AL727</f>
        <v>1</v>
      </c>
      <c r="DB727">
        <f>ROUND((ROUND(AT727*CZ727,2)*1.15),2)</f>
        <v>19024.63</v>
      </c>
      <c r="DC727">
        <f>ROUND((ROUND(AT727*AG727,2)*1.15),2)</f>
        <v>0</v>
      </c>
    </row>
    <row r="728" spans="1:107">
      <c r="A728">
        <f>ROW(Source!A690)</f>
        <v>690</v>
      </c>
      <c r="B728">
        <v>35863109</v>
      </c>
      <c r="C728">
        <v>35867858</v>
      </c>
      <c r="D728">
        <v>121548</v>
      </c>
      <c r="E728">
        <v>1</v>
      </c>
      <c r="F728">
        <v>1</v>
      </c>
      <c r="G728">
        <v>1</v>
      </c>
      <c r="H728">
        <v>1</v>
      </c>
      <c r="I728" t="s">
        <v>35</v>
      </c>
      <c r="J728" t="s">
        <v>3</v>
      </c>
      <c r="K728" t="s">
        <v>562</v>
      </c>
      <c r="L728">
        <v>608254</v>
      </c>
      <c r="N728">
        <v>1013</v>
      </c>
      <c r="O728" t="s">
        <v>563</v>
      </c>
      <c r="P728" t="s">
        <v>563</v>
      </c>
      <c r="Q728">
        <v>1</v>
      </c>
      <c r="W728">
        <v>0</v>
      </c>
      <c r="X728">
        <v>-185737400</v>
      </c>
      <c r="Y728">
        <v>0.72499999999999998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1</v>
      </c>
      <c r="AJ728">
        <v>1</v>
      </c>
      <c r="AK728">
        <v>1</v>
      </c>
      <c r="AL728">
        <v>1</v>
      </c>
      <c r="AN728">
        <v>0</v>
      </c>
      <c r="AO728">
        <v>1</v>
      </c>
      <c r="AP728">
        <v>1</v>
      </c>
      <c r="AQ728">
        <v>0</v>
      </c>
      <c r="AR728">
        <v>0</v>
      </c>
      <c r="AS728" t="s">
        <v>3</v>
      </c>
      <c r="AT728">
        <v>0.57999999999999996</v>
      </c>
      <c r="AU728" t="s">
        <v>133</v>
      </c>
      <c r="AV728">
        <v>2</v>
      </c>
      <c r="AW728">
        <v>2</v>
      </c>
      <c r="AX728">
        <v>35867868</v>
      </c>
      <c r="AY728">
        <v>1</v>
      </c>
      <c r="AZ728">
        <v>0</v>
      </c>
      <c r="BA728">
        <v>700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Y728*Source!I690</f>
        <v>8.1924999999999998E-2</v>
      </c>
      <c r="CY728">
        <f>AD728</f>
        <v>0</v>
      </c>
      <c r="CZ728">
        <f>AH728</f>
        <v>0</v>
      </c>
      <c r="DA728">
        <f>AL728</f>
        <v>1</v>
      </c>
      <c r="DB728">
        <f>ROUND((ROUND(AT728*CZ728,2)*1.25),2)</f>
        <v>0</v>
      </c>
      <c r="DC728">
        <f>ROUND((ROUND(AT728*AG728,2)*1.25),2)</f>
        <v>0</v>
      </c>
    </row>
    <row r="729" spans="1:107">
      <c r="A729">
        <f>ROW(Source!A690)</f>
        <v>690</v>
      </c>
      <c r="B729">
        <v>35863109</v>
      </c>
      <c r="C729">
        <v>35867858</v>
      </c>
      <c r="D729">
        <v>29172556</v>
      </c>
      <c r="E729">
        <v>1</v>
      </c>
      <c r="F729">
        <v>1</v>
      </c>
      <c r="G729">
        <v>1</v>
      </c>
      <c r="H729">
        <v>2</v>
      </c>
      <c r="I729" t="s">
        <v>564</v>
      </c>
      <c r="J729" t="s">
        <v>565</v>
      </c>
      <c r="K729" t="s">
        <v>566</v>
      </c>
      <c r="L729">
        <v>1368</v>
      </c>
      <c r="N729">
        <v>1011</v>
      </c>
      <c r="O729" t="s">
        <v>567</v>
      </c>
      <c r="P729" t="s">
        <v>567</v>
      </c>
      <c r="Q729">
        <v>1</v>
      </c>
      <c r="W729">
        <v>0</v>
      </c>
      <c r="X729">
        <v>-1302720870</v>
      </c>
      <c r="Y729">
        <v>0.72499999999999998</v>
      </c>
      <c r="AA729">
        <v>0</v>
      </c>
      <c r="AB729">
        <v>466.71</v>
      </c>
      <c r="AC729">
        <v>446.18</v>
      </c>
      <c r="AD729">
        <v>0</v>
      </c>
      <c r="AE729">
        <v>0</v>
      </c>
      <c r="AF729">
        <v>31.26</v>
      </c>
      <c r="AG729">
        <v>13.5</v>
      </c>
      <c r="AH729">
        <v>0</v>
      </c>
      <c r="AI729">
        <v>1</v>
      </c>
      <c r="AJ729">
        <v>14.93</v>
      </c>
      <c r="AK729">
        <v>33.049999999999997</v>
      </c>
      <c r="AL729">
        <v>1</v>
      </c>
      <c r="AN729">
        <v>0</v>
      </c>
      <c r="AO729">
        <v>1</v>
      </c>
      <c r="AP729">
        <v>1</v>
      </c>
      <c r="AQ729">
        <v>0</v>
      </c>
      <c r="AR729">
        <v>0</v>
      </c>
      <c r="AS729" t="s">
        <v>3</v>
      </c>
      <c r="AT729">
        <v>0.57999999999999996</v>
      </c>
      <c r="AU729" t="s">
        <v>133</v>
      </c>
      <c r="AV729">
        <v>0</v>
      </c>
      <c r="AW729">
        <v>2</v>
      </c>
      <c r="AX729">
        <v>35867869</v>
      </c>
      <c r="AY729">
        <v>1</v>
      </c>
      <c r="AZ729">
        <v>0</v>
      </c>
      <c r="BA729">
        <v>701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Y729*Source!I690</f>
        <v>8.1924999999999998E-2</v>
      </c>
      <c r="CY729">
        <f>AB729</f>
        <v>466.71</v>
      </c>
      <c r="CZ729">
        <f>AF729</f>
        <v>31.26</v>
      </c>
      <c r="DA729">
        <f>AJ729</f>
        <v>14.93</v>
      </c>
      <c r="DB729">
        <f>ROUND((ROUND(AT729*CZ729,2)*1.25),2)</f>
        <v>22.66</v>
      </c>
      <c r="DC729">
        <f>ROUND((ROUND(AT729*AG729,2)*1.25),2)</f>
        <v>9.7899999999999991</v>
      </c>
    </row>
    <row r="730" spans="1:107">
      <c r="A730">
        <f>ROW(Source!A690)</f>
        <v>690</v>
      </c>
      <c r="B730">
        <v>35863109</v>
      </c>
      <c r="C730">
        <v>35867858</v>
      </c>
      <c r="D730">
        <v>29174591</v>
      </c>
      <c r="E730">
        <v>1</v>
      </c>
      <c r="F730">
        <v>1</v>
      </c>
      <c r="G730">
        <v>1</v>
      </c>
      <c r="H730">
        <v>2</v>
      </c>
      <c r="I730" t="s">
        <v>589</v>
      </c>
      <c r="J730" t="s">
        <v>590</v>
      </c>
      <c r="K730" t="s">
        <v>591</v>
      </c>
      <c r="L730">
        <v>1368</v>
      </c>
      <c r="N730">
        <v>1011</v>
      </c>
      <c r="O730" t="s">
        <v>567</v>
      </c>
      <c r="P730" t="s">
        <v>567</v>
      </c>
      <c r="Q730">
        <v>1</v>
      </c>
      <c r="W730">
        <v>0</v>
      </c>
      <c r="X730">
        <v>1598042632</v>
      </c>
      <c r="Y730">
        <v>1.0249999999999999</v>
      </c>
      <c r="AA730">
        <v>0</v>
      </c>
      <c r="AB730">
        <v>9.4700000000000006</v>
      </c>
      <c r="AC730">
        <v>0</v>
      </c>
      <c r="AD730">
        <v>0</v>
      </c>
      <c r="AE730">
        <v>0</v>
      </c>
      <c r="AF730">
        <v>0.95</v>
      </c>
      <c r="AG730">
        <v>0</v>
      </c>
      <c r="AH730">
        <v>0</v>
      </c>
      <c r="AI730">
        <v>1</v>
      </c>
      <c r="AJ730">
        <v>9.9700000000000006</v>
      </c>
      <c r="AK730">
        <v>33.049999999999997</v>
      </c>
      <c r="AL730">
        <v>1</v>
      </c>
      <c r="AN730">
        <v>0</v>
      </c>
      <c r="AO730">
        <v>1</v>
      </c>
      <c r="AP730">
        <v>1</v>
      </c>
      <c r="AQ730">
        <v>0</v>
      </c>
      <c r="AR730">
        <v>0</v>
      </c>
      <c r="AS730" t="s">
        <v>3</v>
      </c>
      <c r="AT730">
        <v>0.82</v>
      </c>
      <c r="AU730" t="s">
        <v>133</v>
      </c>
      <c r="AV730">
        <v>0</v>
      </c>
      <c r="AW730">
        <v>2</v>
      </c>
      <c r="AX730">
        <v>35867870</v>
      </c>
      <c r="AY730">
        <v>1</v>
      </c>
      <c r="AZ730">
        <v>0</v>
      </c>
      <c r="BA730">
        <v>702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Y730*Source!I690</f>
        <v>0.115825</v>
      </c>
      <c r="CY730">
        <f>AB730</f>
        <v>9.4700000000000006</v>
      </c>
      <c r="CZ730">
        <f>AF730</f>
        <v>0.95</v>
      </c>
      <c r="DA730">
        <f>AJ730</f>
        <v>9.9700000000000006</v>
      </c>
      <c r="DB730">
        <f>ROUND((ROUND(AT730*CZ730,2)*1.25),2)</f>
        <v>0.98</v>
      </c>
      <c r="DC730">
        <f>ROUND((ROUND(AT730*AG730,2)*1.25),2)</f>
        <v>0</v>
      </c>
    </row>
    <row r="731" spans="1:107">
      <c r="A731">
        <f>ROW(Source!A690)</f>
        <v>690</v>
      </c>
      <c r="B731">
        <v>35863109</v>
      </c>
      <c r="C731">
        <v>35867858</v>
      </c>
      <c r="D731">
        <v>29174661</v>
      </c>
      <c r="E731">
        <v>1</v>
      </c>
      <c r="F731">
        <v>1</v>
      </c>
      <c r="G731">
        <v>1</v>
      </c>
      <c r="H731">
        <v>2</v>
      </c>
      <c r="I731" t="s">
        <v>618</v>
      </c>
      <c r="J731" t="s">
        <v>619</v>
      </c>
      <c r="K731" t="s">
        <v>620</v>
      </c>
      <c r="L731">
        <v>1368</v>
      </c>
      <c r="N731">
        <v>1011</v>
      </c>
      <c r="O731" t="s">
        <v>567</v>
      </c>
      <c r="P731" t="s">
        <v>567</v>
      </c>
      <c r="Q731">
        <v>1</v>
      </c>
      <c r="W731">
        <v>0</v>
      </c>
      <c r="X731">
        <v>-2115030577</v>
      </c>
      <c r="Y731">
        <v>3.375</v>
      </c>
      <c r="AA731">
        <v>0</v>
      </c>
      <c r="AB731">
        <v>25.44</v>
      </c>
      <c r="AC731">
        <v>0</v>
      </c>
      <c r="AD731">
        <v>0</v>
      </c>
      <c r="AE731">
        <v>0</v>
      </c>
      <c r="AF731">
        <v>2.09</v>
      </c>
      <c r="AG731">
        <v>0</v>
      </c>
      <c r="AH731">
        <v>0</v>
      </c>
      <c r="AI731">
        <v>1</v>
      </c>
      <c r="AJ731">
        <v>12.17</v>
      </c>
      <c r="AK731">
        <v>33.049999999999997</v>
      </c>
      <c r="AL731">
        <v>1</v>
      </c>
      <c r="AN731">
        <v>0</v>
      </c>
      <c r="AO731">
        <v>1</v>
      </c>
      <c r="AP731">
        <v>1</v>
      </c>
      <c r="AQ731">
        <v>0</v>
      </c>
      <c r="AR731">
        <v>0</v>
      </c>
      <c r="AS731" t="s">
        <v>3</v>
      </c>
      <c r="AT731">
        <v>2.7</v>
      </c>
      <c r="AU731" t="s">
        <v>133</v>
      </c>
      <c r="AV731">
        <v>0</v>
      </c>
      <c r="AW731">
        <v>2</v>
      </c>
      <c r="AX731">
        <v>35867871</v>
      </c>
      <c r="AY731">
        <v>1</v>
      </c>
      <c r="AZ731">
        <v>0</v>
      </c>
      <c r="BA731">
        <v>703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Y731*Source!I690</f>
        <v>0.38137500000000002</v>
      </c>
      <c r="CY731">
        <f>AB731</f>
        <v>25.44</v>
      </c>
      <c r="CZ731">
        <f>AF731</f>
        <v>2.09</v>
      </c>
      <c r="DA731">
        <f>AJ731</f>
        <v>12.17</v>
      </c>
      <c r="DB731">
        <f>ROUND((ROUND(AT731*CZ731,2)*1.25),2)</f>
        <v>7.05</v>
      </c>
      <c r="DC731">
        <f>ROUND((ROUND(AT731*AG731,2)*1.25),2)</f>
        <v>0</v>
      </c>
    </row>
    <row r="732" spans="1:107">
      <c r="A732">
        <f>ROW(Source!A690)</f>
        <v>690</v>
      </c>
      <c r="B732">
        <v>35863109</v>
      </c>
      <c r="C732">
        <v>35867858</v>
      </c>
      <c r="D732">
        <v>29174913</v>
      </c>
      <c r="E732">
        <v>1</v>
      </c>
      <c r="F732">
        <v>1</v>
      </c>
      <c r="G732">
        <v>1</v>
      </c>
      <c r="H732">
        <v>2</v>
      </c>
      <c r="I732" t="s">
        <v>578</v>
      </c>
      <c r="J732" t="s">
        <v>579</v>
      </c>
      <c r="K732" t="s">
        <v>580</v>
      </c>
      <c r="L732">
        <v>1368</v>
      </c>
      <c r="N732">
        <v>1011</v>
      </c>
      <c r="O732" t="s">
        <v>567</v>
      </c>
      <c r="P732" t="s">
        <v>567</v>
      </c>
      <c r="Q732">
        <v>1</v>
      </c>
      <c r="W732">
        <v>0</v>
      </c>
      <c r="X732">
        <v>458544584</v>
      </c>
      <c r="Y732">
        <v>1.05</v>
      </c>
      <c r="AA732">
        <v>0</v>
      </c>
      <c r="AB732">
        <v>932.72</v>
      </c>
      <c r="AC732">
        <v>383.38</v>
      </c>
      <c r="AD732">
        <v>0</v>
      </c>
      <c r="AE732">
        <v>0</v>
      </c>
      <c r="AF732">
        <v>87.17</v>
      </c>
      <c r="AG732">
        <v>11.6</v>
      </c>
      <c r="AH732">
        <v>0</v>
      </c>
      <c r="AI732">
        <v>1</v>
      </c>
      <c r="AJ732">
        <v>10.7</v>
      </c>
      <c r="AK732">
        <v>33.049999999999997</v>
      </c>
      <c r="AL732">
        <v>1</v>
      </c>
      <c r="AN732">
        <v>0</v>
      </c>
      <c r="AO732">
        <v>1</v>
      </c>
      <c r="AP732">
        <v>1</v>
      </c>
      <c r="AQ732">
        <v>0</v>
      </c>
      <c r="AR732">
        <v>0</v>
      </c>
      <c r="AS732" t="s">
        <v>3</v>
      </c>
      <c r="AT732">
        <v>0.84</v>
      </c>
      <c r="AU732" t="s">
        <v>133</v>
      </c>
      <c r="AV732">
        <v>0</v>
      </c>
      <c r="AW732">
        <v>2</v>
      </c>
      <c r="AX732">
        <v>35867872</v>
      </c>
      <c r="AY732">
        <v>1</v>
      </c>
      <c r="AZ732">
        <v>0</v>
      </c>
      <c r="BA732">
        <v>704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Y732*Source!I690</f>
        <v>0.11865000000000001</v>
      </c>
      <c r="CY732">
        <f>AB732</f>
        <v>932.72</v>
      </c>
      <c r="CZ732">
        <f>AF732</f>
        <v>87.17</v>
      </c>
      <c r="DA732">
        <f>AJ732</f>
        <v>10.7</v>
      </c>
      <c r="DB732">
        <f>ROUND((ROUND(AT732*CZ732,2)*1.25),2)</f>
        <v>91.53</v>
      </c>
      <c r="DC732">
        <f>ROUND((ROUND(AT732*AG732,2)*1.25),2)</f>
        <v>12.18</v>
      </c>
    </row>
    <row r="733" spans="1:107">
      <c r="A733">
        <f>ROW(Source!A690)</f>
        <v>690</v>
      </c>
      <c r="B733">
        <v>35863109</v>
      </c>
      <c r="C733">
        <v>35867858</v>
      </c>
      <c r="D733">
        <v>29114332</v>
      </c>
      <c r="E733">
        <v>1</v>
      </c>
      <c r="F733">
        <v>1</v>
      </c>
      <c r="G733">
        <v>1</v>
      </c>
      <c r="H733">
        <v>3</v>
      </c>
      <c r="I733" t="s">
        <v>603</v>
      </c>
      <c r="J733" t="s">
        <v>604</v>
      </c>
      <c r="K733" t="s">
        <v>605</v>
      </c>
      <c r="L733">
        <v>1348</v>
      </c>
      <c r="N733">
        <v>1009</v>
      </c>
      <c r="O733" t="s">
        <v>30</v>
      </c>
      <c r="P733" t="s">
        <v>30</v>
      </c>
      <c r="Q733">
        <v>1000</v>
      </c>
      <c r="W733">
        <v>0</v>
      </c>
      <c r="X733">
        <v>233971917</v>
      </c>
      <c r="Y733">
        <v>1.23E-2</v>
      </c>
      <c r="AA733">
        <v>54619.68</v>
      </c>
      <c r="AB733">
        <v>0</v>
      </c>
      <c r="AC733">
        <v>0</v>
      </c>
      <c r="AD733">
        <v>0</v>
      </c>
      <c r="AE733">
        <v>11978</v>
      </c>
      <c r="AF733">
        <v>0</v>
      </c>
      <c r="AG733">
        <v>0</v>
      </c>
      <c r="AH733">
        <v>0</v>
      </c>
      <c r="AI733">
        <v>4.5599999999999996</v>
      </c>
      <c r="AJ733">
        <v>1</v>
      </c>
      <c r="AK733">
        <v>1</v>
      </c>
      <c r="AL733">
        <v>1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1.23E-2</v>
      </c>
      <c r="AU733" t="s">
        <v>3</v>
      </c>
      <c r="AV733">
        <v>0</v>
      </c>
      <c r="AW733">
        <v>2</v>
      </c>
      <c r="AX733">
        <v>35867873</v>
      </c>
      <c r="AY733">
        <v>1</v>
      </c>
      <c r="AZ733">
        <v>0</v>
      </c>
      <c r="BA733">
        <v>705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Y733*Source!I690</f>
        <v>1.3899000000000001E-3</v>
      </c>
      <c r="CY733">
        <f>AA733</f>
        <v>54619.68</v>
      </c>
      <c r="CZ733">
        <f>AE733</f>
        <v>11978</v>
      </c>
      <c r="DA733">
        <f>AI733</f>
        <v>4.5599999999999996</v>
      </c>
      <c r="DB733">
        <f>ROUND(ROUND(AT733*CZ733,2),2)</f>
        <v>147.33000000000001</v>
      </c>
      <c r="DC733">
        <f>ROUND(ROUND(AT733*AG733,2),2)</f>
        <v>0</v>
      </c>
    </row>
    <row r="734" spans="1:107">
      <c r="A734">
        <f>ROW(Source!A690)</f>
        <v>690</v>
      </c>
      <c r="B734">
        <v>35863109</v>
      </c>
      <c r="C734">
        <v>35867858</v>
      </c>
      <c r="D734">
        <v>29130788</v>
      </c>
      <c r="E734">
        <v>1</v>
      </c>
      <c r="F734">
        <v>1</v>
      </c>
      <c r="G734">
        <v>1</v>
      </c>
      <c r="H734">
        <v>3</v>
      </c>
      <c r="I734" t="s">
        <v>621</v>
      </c>
      <c r="J734" t="s">
        <v>622</v>
      </c>
      <c r="K734" t="s">
        <v>623</v>
      </c>
      <c r="L734">
        <v>1339</v>
      </c>
      <c r="N734">
        <v>1007</v>
      </c>
      <c r="O734" t="s">
        <v>617</v>
      </c>
      <c r="P734" t="s">
        <v>617</v>
      </c>
      <c r="Q734">
        <v>1</v>
      </c>
      <c r="W734">
        <v>0</v>
      </c>
      <c r="X734">
        <v>23409818</v>
      </c>
      <c r="Y734">
        <v>2.88</v>
      </c>
      <c r="AA734">
        <v>14208.11</v>
      </c>
      <c r="AB734">
        <v>0</v>
      </c>
      <c r="AC734">
        <v>0</v>
      </c>
      <c r="AD734">
        <v>0</v>
      </c>
      <c r="AE734">
        <v>2156.0100000000002</v>
      </c>
      <c r="AF734">
        <v>0</v>
      </c>
      <c r="AG734">
        <v>0</v>
      </c>
      <c r="AH734">
        <v>0</v>
      </c>
      <c r="AI734">
        <v>6.59</v>
      </c>
      <c r="AJ734">
        <v>1</v>
      </c>
      <c r="AK734">
        <v>1</v>
      </c>
      <c r="AL734">
        <v>1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2.88</v>
      </c>
      <c r="AU734" t="s">
        <v>3</v>
      </c>
      <c r="AV734">
        <v>0</v>
      </c>
      <c r="AW734">
        <v>2</v>
      </c>
      <c r="AX734">
        <v>35867874</v>
      </c>
      <c r="AY734">
        <v>1</v>
      </c>
      <c r="AZ734">
        <v>0</v>
      </c>
      <c r="BA734">
        <v>706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Y734*Source!I690</f>
        <v>0.32544000000000001</v>
      </c>
      <c r="CY734">
        <f>AA734</f>
        <v>14208.11</v>
      </c>
      <c r="CZ734">
        <f>AE734</f>
        <v>2156.0100000000002</v>
      </c>
      <c r="DA734">
        <f>AI734</f>
        <v>6.59</v>
      </c>
      <c r="DB734">
        <f>ROUND(ROUND(AT734*CZ734,2),2)</f>
        <v>6209.31</v>
      </c>
      <c r="DC734">
        <f>ROUND(ROUND(AT734*AG734,2),2)</f>
        <v>0</v>
      </c>
    </row>
    <row r="735" spans="1:107">
      <c r="A735">
        <f>ROW(Source!A691)</f>
        <v>691</v>
      </c>
      <c r="B735">
        <v>35863109</v>
      </c>
      <c r="C735">
        <v>35867875</v>
      </c>
      <c r="D735">
        <v>18408291</v>
      </c>
      <c r="E735">
        <v>1</v>
      </c>
      <c r="F735">
        <v>1</v>
      </c>
      <c r="G735">
        <v>1</v>
      </c>
      <c r="H735">
        <v>1</v>
      </c>
      <c r="I735" t="s">
        <v>606</v>
      </c>
      <c r="J735" t="s">
        <v>3</v>
      </c>
      <c r="K735" t="s">
        <v>607</v>
      </c>
      <c r="L735">
        <v>1369</v>
      </c>
      <c r="N735">
        <v>1013</v>
      </c>
      <c r="O735" t="s">
        <v>561</v>
      </c>
      <c r="P735" t="s">
        <v>561</v>
      </c>
      <c r="Q735">
        <v>1</v>
      </c>
      <c r="W735">
        <v>0</v>
      </c>
      <c r="X735">
        <v>1933892413</v>
      </c>
      <c r="Y735">
        <v>35.948999999999998</v>
      </c>
      <c r="AA735">
        <v>0</v>
      </c>
      <c r="AB735">
        <v>0</v>
      </c>
      <c r="AC735">
        <v>0</v>
      </c>
      <c r="AD735">
        <v>260.95999999999998</v>
      </c>
      <c r="AE735">
        <v>0</v>
      </c>
      <c r="AF735">
        <v>0</v>
      </c>
      <c r="AG735">
        <v>0</v>
      </c>
      <c r="AH735">
        <v>260.95999999999998</v>
      </c>
      <c r="AI735">
        <v>1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1</v>
      </c>
      <c r="AQ735">
        <v>0</v>
      </c>
      <c r="AR735">
        <v>0</v>
      </c>
      <c r="AS735" t="s">
        <v>3</v>
      </c>
      <c r="AT735">
        <v>31.26</v>
      </c>
      <c r="AU735" t="s">
        <v>134</v>
      </c>
      <c r="AV735">
        <v>1</v>
      </c>
      <c r="AW735">
        <v>2</v>
      </c>
      <c r="AX735">
        <v>35867883</v>
      </c>
      <c r="AY735">
        <v>2</v>
      </c>
      <c r="AZ735">
        <v>131072</v>
      </c>
      <c r="BA735">
        <v>707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Y735*Source!I691</f>
        <v>4.0622369999999997</v>
      </c>
      <c r="CY735">
        <f>AD735</f>
        <v>260.95999999999998</v>
      </c>
      <c r="CZ735">
        <f>AH735</f>
        <v>260.95999999999998</v>
      </c>
      <c r="DA735">
        <f>AL735</f>
        <v>1</v>
      </c>
      <c r="DB735">
        <f>ROUND((ROUND(AT735*CZ735,2)*1.15),2)</f>
        <v>9381.25</v>
      </c>
      <c r="DC735">
        <f>ROUND((ROUND(AT735*AG735,2)*1.15),2)</f>
        <v>0</v>
      </c>
    </row>
    <row r="736" spans="1:107">
      <c r="A736">
        <f>ROW(Source!A691)</f>
        <v>691</v>
      </c>
      <c r="B736">
        <v>35863109</v>
      </c>
      <c r="C736">
        <v>35867875</v>
      </c>
      <c r="D736">
        <v>121548</v>
      </c>
      <c r="E736">
        <v>1</v>
      </c>
      <c r="F736">
        <v>1</v>
      </c>
      <c r="G736">
        <v>1</v>
      </c>
      <c r="H736">
        <v>1</v>
      </c>
      <c r="I736" t="s">
        <v>35</v>
      </c>
      <c r="J736" t="s">
        <v>3</v>
      </c>
      <c r="K736" t="s">
        <v>562</v>
      </c>
      <c r="L736">
        <v>608254</v>
      </c>
      <c r="N736">
        <v>1013</v>
      </c>
      <c r="O736" t="s">
        <v>563</v>
      </c>
      <c r="P736" t="s">
        <v>563</v>
      </c>
      <c r="Q736">
        <v>1</v>
      </c>
      <c r="W736">
        <v>0</v>
      </c>
      <c r="X736">
        <v>-185737400</v>
      </c>
      <c r="Y736">
        <v>8.375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1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1</v>
      </c>
      <c r="AQ736">
        <v>0</v>
      </c>
      <c r="AR736">
        <v>0</v>
      </c>
      <c r="AS736" t="s">
        <v>3</v>
      </c>
      <c r="AT736">
        <v>6.7</v>
      </c>
      <c r="AU736" t="s">
        <v>133</v>
      </c>
      <c r="AV736">
        <v>2</v>
      </c>
      <c r="AW736">
        <v>2</v>
      </c>
      <c r="AX736">
        <v>35867884</v>
      </c>
      <c r="AY736">
        <v>1</v>
      </c>
      <c r="AZ736">
        <v>0</v>
      </c>
      <c r="BA736">
        <v>708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Y736*Source!I691</f>
        <v>0.94637500000000008</v>
      </c>
      <c r="CY736">
        <f>AD736</f>
        <v>0</v>
      </c>
      <c r="CZ736">
        <f>AH736</f>
        <v>0</v>
      </c>
      <c r="DA736">
        <f>AL736</f>
        <v>1</v>
      </c>
      <c r="DB736">
        <f>ROUND((ROUND(AT736*CZ736,2)*1.25),2)</f>
        <v>0</v>
      </c>
      <c r="DC736">
        <f>ROUND((ROUND(AT736*AG736,2)*1.25),2)</f>
        <v>0</v>
      </c>
    </row>
    <row r="737" spans="1:107">
      <c r="A737">
        <f>ROW(Source!A691)</f>
        <v>691</v>
      </c>
      <c r="B737">
        <v>35863109</v>
      </c>
      <c r="C737">
        <v>35867875</v>
      </c>
      <c r="D737">
        <v>29172710</v>
      </c>
      <c r="E737">
        <v>1</v>
      </c>
      <c r="F737">
        <v>1</v>
      </c>
      <c r="G737">
        <v>1</v>
      </c>
      <c r="H737">
        <v>2</v>
      </c>
      <c r="I737" t="s">
        <v>570</v>
      </c>
      <c r="J737" t="s">
        <v>571</v>
      </c>
      <c r="K737" t="s">
        <v>572</v>
      </c>
      <c r="L737">
        <v>1368</v>
      </c>
      <c r="N737">
        <v>1011</v>
      </c>
      <c r="O737" t="s">
        <v>567</v>
      </c>
      <c r="P737" t="s">
        <v>567</v>
      </c>
      <c r="Q737">
        <v>1</v>
      </c>
      <c r="W737">
        <v>0</v>
      </c>
      <c r="X737">
        <v>-1676841219</v>
      </c>
      <c r="Y737">
        <v>8.375</v>
      </c>
      <c r="AA737">
        <v>0</v>
      </c>
      <c r="AB737">
        <v>539.16</v>
      </c>
      <c r="AC737">
        <v>332.48</v>
      </c>
      <c r="AD737">
        <v>0</v>
      </c>
      <c r="AE737">
        <v>0</v>
      </c>
      <c r="AF737">
        <v>46.56</v>
      </c>
      <c r="AG737">
        <v>10.06</v>
      </c>
      <c r="AH737">
        <v>0</v>
      </c>
      <c r="AI737">
        <v>1</v>
      </c>
      <c r="AJ737">
        <v>11.58</v>
      </c>
      <c r="AK737">
        <v>33.049999999999997</v>
      </c>
      <c r="AL737">
        <v>1</v>
      </c>
      <c r="AN737">
        <v>0</v>
      </c>
      <c r="AO737">
        <v>1</v>
      </c>
      <c r="AP737">
        <v>1</v>
      </c>
      <c r="AQ737">
        <v>0</v>
      </c>
      <c r="AR737">
        <v>0</v>
      </c>
      <c r="AS737" t="s">
        <v>3</v>
      </c>
      <c r="AT737">
        <v>6.7</v>
      </c>
      <c r="AU737" t="s">
        <v>133</v>
      </c>
      <c r="AV737">
        <v>0</v>
      </c>
      <c r="AW737">
        <v>2</v>
      </c>
      <c r="AX737">
        <v>35867885</v>
      </c>
      <c r="AY737">
        <v>1</v>
      </c>
      <c r="AZ737">
        <v>0</v>
      </c>
      <c r="BA737">
        <v>709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Y737*Source!I691</f>
        <v>0.94637500000000008</v>
      </c>
      <c r="CY737">
        <f>AB737</f>
        <v>539.16</v>
      </c>
      <c r="CZ737">
        <f>AF737</f>
        <v>46.56</v>
      </c>
      <c r="DA737">
        <f>AJ737</f>
        <v>11.58</v>
      </c>
      <c r="DB737">
        <f>ROUND((ROUND(AT737*CZ737,2)*1.25),2)</f>
        <v>389.94</v>
      </c>
      <c r="DC737">
        <f>ROUND((ROUND(AT737*AG737,2)*1.25),2)</f>
        <v>84.25</v>
      </c>
    </row>
    <row r="738" spans="1:107">
      <c r="A738">
        <f>ROW(Source!A691)</f>
        <v>691</v>
      </c>
      <c r="B738">
        <v>35863109</v>
      </c>
      <c r="C738">
        <v>35867875</v>
      </c>
      <c r="D738">
        <v>29173472</v>
      </c>
      <c r="E738">
        <v>1</v>
      </c>
      <c r="F738">
        <v>1</v>
      </c>
      <c r="G738">
        <v>1</v>
      </c>
      <c r="H738">
        <v>2</v>
      </c>
      <c r="I738" t="s">
        <v>624</v>
      </c>
      <c r="J738" t="s">
        <v>625</v>
      </c>
      <c r="K738" t="s">
        <v>626</v>
      </c>
      <c r="L738">
        <v>1368</v>
      </c>
      <c r="N738">
        <v>1011</v>
      </c>
      <c r="O738" t="s">
        <v>567</v>
      </c>
      <c r="P738" t="s">
        <v>567</v>
      </c>
      <c r="Q738">
        <v>1</v>
      </c>
      <c r="W738">
        <v>0</v>
      </c>
      <c r="X738">
        <v>275932499</v>
      </c>
      <c r="Y738">
        <v>13.75</v>
      </c>
      <c r="AA738">
        <v>0</v>
      </c>
      <c r="AB738">
        <v>12.75</v>
      </c>
      <c r="AC738">
        <v>0</v>
      </c>
      <c r="AD738">
        <v>0</v>
      </c>
      <c r="AE738">
        <v>0</v>
      </c>
      <c r="AF738">
        <v>3</v>
      </c>
      <c r="AG738">
        <v>0</v>
      </c>
      <c r="AH738">
        <v>0</v>
      </c>
      <c r="AI738">
        <v>1</v>
      </c>
      <c r="AJ738">
        <v>4.25</v>
      </c>
      <c r="AK738">
        <v>33.049999999999997</v>
      </c>
      <c r="AL738">
        <v>1</v>
      </c>
      <c r="AN738">
        <v>0</v>
      </c>
      <c r="AO738">
        <v>1</v>
      </c>
      <c r="AP738">
        <v>1</v>
      </c>
      <c r="AQ738">
        <v>0</v>
      </c>
      <c r="AR738">
        <v>0</v>
      </c>
      <c r="AS738" t="s">
        <v>3</v>
      </c>
      <c r="AT738">
        <v>11</v>
      </c>
      <c r="AU738" t="s">
        <v>133</v>
      </c>
      <c r="AV738">
        <v>0</v>
      </c>
      <c r="AW738">
        <v>2</v>
      </c>
      <c r="AX738">
        <v>35867886</v>
      </c>
      <c r="AY738">
        <v>1</v>
      </c>
      <c r="AZ738">
        <v>0</v>
      </c>
      <c r="BA738">
        <v>710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Y738*Source!I691</f>
        <v>1.55375</v>
      </c>
      <c r="CY738">
        <f>AB738</f>
        <v>12.75</v>
      </c>
      <c r="CZ738">
        <f>AF738</f>
        <v>3</v>
      </c>
      <c r="DA738">
        <f>AJ738</f>
        <v>4.25</v>
      </c>
      <c r="DB738">
        <f>ROUND((ROUND(AT738*CZ738,2)*1.25),2)</f>
        <v>41.25</v>
      </c>
      <c r="DC738">
        <f>ROUND((ROUND(AT738*AG738,2)*1.25),2)</f>
        <v>0</v>
      </c>
    </row>
    <row r="739" spans="1:107">
      <c r="A739">
        <f>ROW(Source!A691)</f>
        <v>691</v>
      </c>
      <c r="B739">
        <v>35863109</v>
      </c>
      <c r="C739">
        <v>35867875</v>
      </c>
      <c r="D739">
        <v>29174913</v>
      </c>
      <c r="E739">
        <v>1</v>
      </c>
      <c r="F739">
        <v>1</v>
      </c>
      <c r="G739">
        <v>1</v>
      </c>
      <c r="H739">
        <v>2</v>
      </c>
      <c r="I739" t="s">
        <v>578</v>
      </c>
      <c r="J739" t="s">
        <v>579</v>
      </c>
      <c r="K739" t="s">
        <v>580</v>
      </c>
      <c r="L739">
        <v>1368</v>
      </c>
      <c r="N739">
        <v>1011</v>
      </c>
      <c r="O739" t="s">
        <v>567</v>
      </c>
      <c r="P739" t="s">
        <v>567</v>
      </c>
      <c r="Q739">
        <v>1</v>
      </c>
      <c r="W739">
        <v>0</v>
      </c>
      <c r="X739">
        <v>458544584</v>
      </c>
      <c r="Y739">
        <v>0.4375</v>
      </c>
      <c r="AA739">
        <v>0</v>
      </c>
      <c r="AB739">
        <v>932.72</v>
      </c>
      <c r="AC739">
        <v>383.38</v>
      </c>
      <c r="AD739">
        <v>0</v>
      </c>
      <c r="AE739">
        <v>0</v>
      </c>
      <c r="AF739">
        <v>87.17</v>
      </c>
      <c r="AG739">
        <v>11.6</v>
      </c>
      <c r="AH739">
        <v>0</v>
      </c>
      <c r="AI739">
        <v>1</v>
      </c>
      <c r="AJ739">
        <v>10.7</v>
      </c>
      <c r="AK739">
        <v>33.049999999999997</v>
      </c>
      <c r="AL739">
        <v>1</v>
      </c>
      <c r="AN739">
        <v>0</v>
      </c>
      <c r="AO739">
        <v>1</v>
      </c>
      <c r="AP739">
        <v>1</v>
      </c>
      <c r="AQ739">
        <v>0</v>
      </c>
      <c r="AR739">
        <v>0</v>
      </c>
      <c r="AS739" t="s">
        <v>3</v>
      </c>
      <c r="AT739">
        <v>0.35</v>
      </c>
      <c r="AU739" t="s">
        <v>133</v>
      </c>
      <c r="AV739">
        <v>0</v>
      </c>
      <c r="AW739">
        <v>2</v>
      </c>
      <c r="AX739">
        <v>35867887</v>
      </c>
      <c r="AY739">
        <v>1</v>
      </c>
      <c r="AZ739">
        <v>0</v>
      </c>
      <c r="BA739">
        <v>711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Y739*Source!I691</f>
        <v>4.9437500000000002E-2</v>
      </c>
      <c r="CY739">
        <f>AB739</f>
        <v>932.72</v>
      </c>
      <c r="CZ739">
        <f>AF739</f>
        <v>87.17</v>
      </c>
      <c r="DA739">
        <f>AJ739</f>
        <v>10.7</v>
      </c>
      <c r="DB739">
        <f>ROUND((ROUND(AT739*CZ739,2)*1.25),2)</f>
        <v>38.14</v>
      </c>
      <c r="DC739">
        <f>ROUND((ROUND(AT739*AG739,2)*1.25),2)</f>
        <v>5.08</v>
      </c>
    </row>
    <row r="740" spans="1:107">
      <c r="A740">
        <f>ROW(Source!A691)</f>
        <v>691</v>
      </c>
      <c r="B740">
        <v>35863109</v>
      </c>
      <c r="C740">
        <v>35867875</v>
      </c>
      <c r="D740">
        <v>29114687</v>
      </c>
      <c r="E740">
        <v>1</v>
      </c>
      <c r="F740">
        <v>1</v>
      </c>
      <c r="G740">
        <v>1</v>
      </c>
      <c r="H740">
        <v>3</v>
      </c>
      <c r="I740" t="s">
        <v>627</v>
      </c>
      <c r="J740" t="s">
        <v>628</v>
      </c>
      <c r="K740" t="s">
        <v>629</v>
      </c>
      <c r="L740">
        <v>1348</v>
      </c>
      <c r="N740">
        <v>1009</v>
      </c>
      <c r="O740" t="s">
        <v>30</v>
      </c>
      <c r="P740" t="s">
        <v>30</v>
      </c>
      <c r="Q740">
        <v>1000</v>
      </c>
      <c r="W740">
        <v>0</v>
      </c>
      <c r="X740">
        <v>157955001</v>
      </c>
      <c r="Y740">
        <v>1.8E-3</v>
      </c>
      <c r="AA740">
        <v>105069.06</v>
      </c>
      <c r="AB740">
        <v>0</v>
      </c>
      <c r="AC740">
        <v>0</v>
      </c>
      <c r="AD740">
        <v>0</v>
      </c>
      <c r="AE740">
        <v>16974</v>
      </c>
      <c r="AF740">
        <v>0</v>
      </c>
      <c r="AG740">
        <v>0</v>
      </c>
      <c r="AH740">
        <v>0</v>
      </c>
      <c r="AI740">
        <v>6.19</v>
      </c>
      <c r="AJ740">
        <v>1</v>
      </c>
      <c r="AK740">
        <v>1</v>
      </c>
      <c r="AL740">
        <v>1</v>
      </c>
      <c r="AN740">
        <v>0</v>
      </c>
      <c r="AO740">
        <v>1</v>
      </c>
      <c r="AP740">
        <v>0</v>
      </c>
      <c r="AQ740">
        <v>0</v>
      </c>
      <c r="AR740">
        <v>0</v>
      </c>
      <c r="AS740" t="s">
        <v>3</v>
      </c>
      <c r="AT740">
        <v>1.8E-3</v>
      </c>
      <c r="AU740" t="s">
        <v>3</v>
      </c>
      <c r="AV740">
        <v>0</v>
      </c>
      <c r="AW740">
        <v>2</v>
      </c>
      <c r="AX740">
        <v>35867888</v>
      </c>
      <c r="AY740">
        <v>1</v>
      </c>
      <c r="AZ740">
        <v>0</v>
      </c>
      <c r="BA740">
        <v>712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Y740*Source!I691</f>
        <v>2.0340000000000001E-4</v>
      </c>
      <c r="CY740">
        <f>AA740</f>
        <v>105069.06</v>
      </c>
      <c r="CZ740">
        <f>AE740</f>
        <v>16974</v>
      </c>
      <c r="DA740">
        <f>AI740</f>
        <v>6.19</v>
      </c>
      <c r="DB740">
        <f>ROUND(ROUND(AT740*CZ740,2),2)</f>
        <v>30.55</v>
      </c>
      <c r="DC740">
        <f>ROUND(ROUND(AT740*AG740,2),2)</f>
        <v>0</v>
      </c>
    </row>
    <row r="741" spans="1:107">
      <c r="A741">
        <f>ROW(Source!A691)</f>
        <v>691</v>
      </c>
      <c r="B741">
        <v>35863109</v>
      </c>
      <c r="C741">
        <v>35867875</v>
      </c>
      <c r="D741">
        <v>29115292</v>
      </c>
      <c r="E741">
        <v>1</v>
      </c>
      <c r="F741">
        <v>1</v>
      </c>
      <c r="G741">
        <v>1</v>
      </c>
      <c r="H741">
        <v>3</v>
      </c>
      <c r="I741" t="s">
        <v>630</v>
      </c>
      <c r="J741" t="s">
        <v>631</v>
      </c>
      <c r="K741" t="s">
        <v>632</v>
      </c>
      <c r="L741">
        <v>1339</v>
      </c>
      <c r="N741">
        <v>1007</v>
      </c>
      <c r="O741" t="s">
        <v>617</v>
      </c>
      <c r="P741" t="s">
        <v>617</v>
      </c>
      <c r="Q741">
        <v>1</v>
      </c>
      <c r="W741">
        <v>0</v>
      </c>
      <c r="X741">
        <v>582810497</v>
      </c>
      <c r="Y741">
        <v>1.24</v>
      </c>
      <c r="AA741">
        <v>26287.8</v>
      </c>
      <c r="AB741">
        <v>0</v>
      </c>
      <c r="AC741">
        <v>0</v>
      </c>
      <c r="AD741">
        <v>0</v>
      </c>
      <c r="AE741">
        <v>4478.33</v>
      </c>
      <c r="AF741">
        <v>0</v>
      </c>
      <c r="AG741">
        <v>0</v>
      </c>
      <c r="AH741">
        <v>0</v>
      </c>
      <c r="AI741">
        <v>5.87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1.24</v>
      </c>
      <c r="AU741" t="s">
        <v>3</v>
      </c>
      <c r="AV741">
        <v>0</v>
      </c>
      <c r="AW741">
        <v>2</v>
      </c>
      <c r="AX741">
        <v>35867889</v>
      </c>
      <c r="AY741">
        <v>1</v>
      </c>
      <c r="AZ741">
        <v>0</v>
      </c>
      <c r="BA741">
        <v>713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Y741*Source!I691</f>
        <v>0.14011999999999999</v>
      </c>
      <c r="CY741">
        <f>AA741</f>
        <v>26287.8</v>
      </c>
      <c r="CZ741">
        <f>AE741</f>
        <v>4478.33</v>
      </c>
      <c r="DA741">
        <f>AI741</f>
        <v>5.87</v>
      </c>
      <c r="DB741">
        <f>ROUND(ROUND(AT741*CZ741,2),2)</f>
        <v>5553.13</v>
      </c>
      <c r="DC741">
        <f>ROUND(ROUND(AT741*AG741,2),2)</f>
        <v>0</v>
      </c>
    </row>
    <row r="742" spans="1:107">
      <c r="A742">
        <f>ROW(Source!A692)</f>
        <v>692</v>
      </c>
      <c r="B742">
        <v>35863109</v>
      </c>
      <c r="C742">
        <v>36145051</v>
      </c>
      <c r="D742">
        <v>31427882</v>
      </c>
      <c r="E742">
        <v>1</v>
      </c>
      <c r="F742">
        <v>1</v>
      </c>
      <c r="G742">
        <v>1</v>
      </c>
      <c r="H742">
        <v>1</v>
      </c>
      <c r="I742" t="s">
        <v>633</v>
      </c>
      <c r="J742" t="s">
        <v>3</v>
      </c>
      <c r="K742" t="s">
        <v>634</v>
      </c>
      <c r="L742">
        <v>1369</v>
      </c>
      <c r="N742">
        <v>1013</v>
      </c>
      <c r="O742" t="s">
        <v>561</v>
      </c>
      <c r="P742" t="s">
        <v>561</v>
      </c>
      <c r="Q742">
        <v>1</v>
      </c>
      <c r="W742">
        <v>0</v>
      </c>
      <c r="X742">
        <v>-573087009</v>
      </c>
      <c r="Y742">
        <v>52.048999999999992</v>
      </c>
      <c r="AA742">
        <v>0</v>
      </c>
      <c r="AB742">
        <v>0</v>
      </c>
      <c r="AC742">
        <v>0</v>
      </c>
      <c r="AD742">
        <v>272.45</v>
      </c>
      <c r="AE742">
        <v>0</v>
      </c>
      <c r="AF742">
        <v>0</v>
      </c>
      <c r="AG742">
        <v>0</v>
      </c>
      <c r="AH742">
        <v>272.45</v>
      </c>
      <c r="AI742">
        <v>1</v>
      </c>
      <c r="AJ742">
        <v>1</v>
      </c>
      <c r="AK742">
        <v>1</v>
      </c>
      <c r="AL742">
        <v>1</v>
      </c>
      <c r="AN742">
        <v>0</v>
      </c>
      <c r="AO742">
        <v>1</v>
      </c>
      <c r="AP742">
        <v>1</v>
      </c>
      <c r="AQ742">
        <v>0</v>
      </c>
      <c r="AR742">
        <v>0</v>
      </c>
      <c r="AS742" t="s">
        <v>3</v>
      </c>
      <c r="AT742">
        <v>45.26</v>
      </c>
      <c r="AU742" t="s">
        <v>134</v>
      </c>
      <c r="AV742">
        <v>1</v>
      </c>
      <c r="AW742">
        <v>2</v>
      </c>
      <c r="AX742">
        <v>36145052</v>
      </c>
      <c r="AY742">
        <v>1</v>
      </c>
      <c r="AZ742">
        <v>0</v>
      </c>
      <c r="BA742">
        <v>714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Y742*Source!I692</f>
        <v>5.8815369999999989</v>
      </c>
      <c r="CY742">
        <f>AD742</f>
        <v>272.45</v>
      </c>
      <c r="CZ742">
        <f>AH742</f>
        <v>272.45</v>
      </c>
      <c r="DA742">
        <f>AL742</f>
        <v>1</v>
      </c>
      <c r="DB742">
        <f>ROUND((ROUND(AT742*CZ742,2)*1.15),2)</f>
        <v>14180.75</v>
      </c>
      <c r="DC742">
        <f>ROUND((ROUND(AT742*AG742,2)*1.15),2)</f>
        <v>0</v>
      </c>
    </row>
    <row r="743" spans="1:107">
      <c r="A743">
        <f>ROW(Source!A692)</f>
        <v>692</v>
      </c>
      <c r="B743">
        <v>35863109</v>
      </c>
      <c r="C743">
        <v>36145051</v>
      </c>
      <c r="D743">
        <v>121548</v>
      </c>
      <c r="E743">
        <v>1</v>
      </c>
      <c r="F743">
        <v>1</v>
      </c>
      <c r="G743">
        <v>1</v>
      </c>
      <c r="H743">
        <v>1</v>
      </c>
      <c r="I743" t="s">
        <v>35</v>
      </c>
      <c r="J743" t="s">
        <v>3</v>
      </c>
      <c r="K743" t="s">
        <v>562</v>
      </c>
      <c r="L743">
        <v>608254</v>
      </c>
      <c r="N743">
        <v>1013</v>
      </c>
      <c r="O743" t="s">
        <v>563</v>
      </c>
      <c r="P743" t="s">
        <v>563</v>
      </c>
      <c r="Q743">
        <v>1</v>
      </c>
      <c r="W743">
        <v>0</v>
      </c>
      <c r="X743">
        <v>-185737400</v>
      </c>
      <c r="Y743">
        <v>0.05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1</v>
      </c>
      <c r="AJ743">
        <v>1</v>
      </c>
      <c r="AK743">
        <v>1</v>
      </c>
      <c r="AL743">
        <v>1</v>
      </c>
      <c r="AN743">
        <v>0</v>
      </c>
      <c r="AO743">
        <v>1</v>
      </c>
      <c r="AP743">
        <v>1</v>
      </c>
      <c r="AQ743">
        <v>0</v>
      </c>
      <c r="AR743">
        <v>0</v>
      </c>
      <c r="AS743" t="s">
        <v>3</v>
      </c>
      <c r="AT743">
        <v>0.04</v>
      </c>
      <c r="AU743" t="s">
        <v>133</v>
      </c>
      <c r="AV743">
        <v>2</v>
      </c>
      <c r="AW743">
        <v>2</v>
      </c>
      <c r="AX743">
        <v>36145053</v>
      </c>
      <c r="AY743">
        <v>1</v>
      </c>
      <c r="AZ743">
        <v>0</v>
      </c>
      <c r="BA743">
        <v>715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Y743*Source!I692</f>
        <v>5.6500000000000005E-3</v>
      </c>
      <c r="CY743">
        <f>AD743</f>
        <v>0</v>
      </c>
      <c r="CZ743">
        <f>AH743</f>
        <v>0</v>
      </c>
      <c r="DA743">
        <f>AL743</f>
        <v>1</v>
      </c>
      <c r="DB743">
        <f>ROUND((ROUND(AT743*CZ743,2)*1.25),2)</f>
        <v>0</v>
      </c>
      <c r="DC743">
        <f>ROUND((ROUND(AT743*AG743,2)*1.25),2)</f>
        <v>0</v>
      </c>
    </row>
    <row r="744" spans="1:107">
      <c r="A744">
        <f>ROW(Source!A692)</f>
        <v>692</v>
      </c>
      <c r="B744">
        <v>35863109</v>
      </c>
      <c r="C744">
        <v>36145051</v>
      </c>
      <c r="D744">
        <v>35554737</v>
      </c>
      <c r="E744">
        <v>1</v>
      </c>
      <c r="F744">
        <v>1</v>
      </c>
      <c r="G744">
        <v>1</v>
      </c>
      <c r="H744">
        <v>2</v>
      </c>
      <c r="I744" t="s">
        <v>564</v>
      </c>
      <c r="J744" t="s">
        <v>635</v>
      </c>
      <c r="K744" t="s">
        <v>566</v>
      </c>
      <c r="L744">
        <v>1368</v>
      </c>
      <c r="N744">
        <v>1011</v>
      </c>
      <c r="O744" t="s">
        <v>567</v>
      </c>
      <c r="P744" t="s">
        <v>567</v>
      </c>
      <c r="Q744">
        <v>1</v>
      </c>
      <c r="W744">
        <v>0</v>
      </c>
      <c r="X744">
        <v>290757077</v>
      </c>
      <c r="Y744">
        <v>0.05</v>
      </c>
      <c r="AA744">
        <v>0</v>
      </c>
      <c r="AB744">
        <v>466.71</v>
      </c>
      <c r="AC744">
        <v>446.18</v>
      </c>
      <c r="AD744">
        <v>0</v>
      </c>
      <c r="AE744">
        <v>0</v>
      </c>
      <c r="AF744">
        <v>31.26</v>
      </c>
      <c r="AG744">
        <v>13.5</v>
      </c>
      <c r="AH744">
        <v>0</v>
      </c>
      <c r="AI744">
        <v>1</v>
      </c>
      <c r="AJ744">
        <v>14.93</v>
      </c>
      <c r="AK744">
        <v>33.049999999999997</v>
      </c>
      <c r="AL744">
        <v>1</v>
      </c>
      <c r="AN744">
        <v>0</v>
      </c>
      <c r="AO744">
        <v>1</v>
      </c>
      <c r="AP744">
        <v>1</v>
      </c>
      <c r="AQ744">
        <v>0</v>
      </c>
      <c r="AR744">
        <v>0</v>
      </c>
      <c r="AS744" t="s">
        <v>3</v>
      </c>
      <c r="AT744">
        <v>0.04</v>
      </c>
      <c r="AU744" t="s">
        <v>133</v>
      </c>
      <c r="AV744">
        <v>0</v>
      </c>
      <c r="AW744">
        <v>2</v>
      </c>
      <c r="AX744">
        <v>36145054</v>
      </c>
      <c r="AY744">
        <v>1</v>
      </c>
      <c r="AZ744">
        <v>0</v>
      </c>
      <c r="BA744">
        <v>716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Y744*Source!I692</f>
        <v>5.6500000000000005E-3</v>
      </c>
      <c r="CY744">
        <f>AB744</f>
        <v>466.71</v>
      </c>
      <c r="CZ744">
        <f>AF744</f>
        <v>31.26</v>
      </c>
      <c r="DA744">
        <f>AJ744</f>
        <v>14.93</v>
      </c>
      <c r="DB744">
        <f>ROUND((ROUND(AT744*CZ744,2)*1.25),2)</f>
        <v>1.56</v>
      </c>
      <c r="DC744">
        <f>ROUND((ROUND(AT744*AG744,2)*1.25),2)</f>
        <v>0.68</v>
      </c>
    </row>
    <row r="745" spans="1:107">
      <c r="A745">
        <f>ROW(Source!A692)</f>
        <v>692</v>
      </c>
      <c r="B745">
        <v>35863109</v>
      </c>
      <c r="C745">
        <v>36145051</v>
      </c>
      <c r="D745">
        <v>35555025</v>
      </c>
      <c r="E745">
        <v>1</v>
      </c>
      <c r="F745">
        <v>1</v>
      </c>
      <c r="G745">
        <v>1</v>
      </c>
      <c r="H745">
        <v>2</v>
      </c>
      <c r="I745" t="s">
        <v>636</v>
      </c>
      <c r="J745" t="s">
        <v>637</v>
      </c>
      <c r="K745" t="s">
        <v>638</v>
      </c>
      <c r="L745">
        <v>1368</v>
      </c>
      <c r="N745">
        <v>1011</v>
      </c>
      <c r="O745" t="s">
        <v>567</v>
      </c>
      <c r="P745" t="s">
        <v>567</v>
      </c>
      <c r="Q745">
        <v>1</v>
      </c>
      <c r="W745">
        <v>0</v>
      </c>
      <c r="X745">
        <v>269071542</v>
      </c>
      <c r="Y745">
        <v>1.6875</v>
      </c>
      <c r="AA745">
        <v>0</v>
      </c>
      <c r="AB745">
        <v>21.3</v>
      </c>
      <c r="AC745">
        <v>0</v>
      </c>
      <c r="AD745">
        <v>0</v>
      </c>
      <c r="AE745">
        <v>0</v>
      </c>
      <c r="AF745">
        <v>2.7</v>
      </c>
      <c r="AG745">
        <v>0</v>
      </c>
      <c r="AH745">
        <v>0</v>
      </c>
      <c r="AI745">
        <v>1</v>
      </c>
      <c r="AJ745">
        <v>7.89</v>
      </c>
      <c r="AK745">
        <v>33.049999999999997</v>
      </c>
      <c r="AL745">
        <v>1</v>
      </c>
      <c r="AN745">
        <v>0</v>
      </c>
      <c r="AO745">
        <v>1</v>
      </c>
      <c r="AP745">
        <v>1</v>
      </c>
      <c r="AQ745">
        <v>0</v>
      </c>
      <c r="AR745">
        <v>0</v>
      </c>
      <c r="AS745" t="s">
        <v>3</v>
      </c>
      <c r="AT745">
        <v>1.35</v>
      </c>
      <c r="AU745" t="s">
        <v>133</v>
      </c>
      <c r="AV745">
        <v>0</v>
      </c>
      <c r="AW745">
        <v>2</v>
      </c>
      <c r="AX745">
        <v>36145055</v>
      </c>
      <c r="AY745">
        <v>1</v>
      </c>
      <c r="AZ745">
        <v>0</v>
      </c>
      <c r="BA745">
        <v>717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Y745*Source!I692</f>
        <v>0.19068750000000001</v>
      </c>
      <c r="CY745">
        <f>AB745</f>
        <v>21.3</v>
      </c>
      <c r="CZ745">
        <f>AF745</f>
        <v>2.7</v>
      </c>
      <c r="DA745">
        <f>AJ745</f>
        <v>7.89</v>
      </c>
      <c r="DB745">
        <f>ROUND((ROUND(AT745*CZ745,2)*1.25),2)</f>
        <v>4.5599999999999996</v>
      </c>
      <c r="DC745">
        <f>ROUND((ROUND(AT745*AG745,2)*1.25),2)</f>
        <v>0</v>
      </c>
    </row>
    <row r="746" spans="1:107">
      <c r="A746">
        <f>ROW(Source!A692)</f>
        <v>692</v>
      </c>
      <c r="B746">
        <v>35863109</v>
      </c>
      <c r="C746">
        <v>36145051</v>
      </c>
      <c r="D746">
        <v>35555088</v>
      </c>
      <c r="E746">
        <v>1</v>
      </c>
      <c r="F746">
        <v>1</v>
      </c>
      <c r="G746">
        <v>1</v>
      </c>
      <c r="H746">
        <v>2</v>
      </c>
      <c r="I746" t="s">
        <v>578</v>
      </c>
      <c r="J746" t="s">
        <v>639</v>
      </c>
      <c r="K746" t="s">
        <v>580</v>
      </c>
      <c r="L746">
        <v>1368</v>
      </c>
      <c r="N746">
        <v>1011</v>
      </c>
      <c r="O746" t="s">
        <v>567</v>
      </c>
      <c r="P746" t="s">
        <v>567</v>
      </c>
      <c r="Q746">
        <v>1</v>
      </c>
      <c r="W746">
        <v>0</v>
      </c>
      <c r="X746">
        <v>586434904</v>
      </c>
      <c r="Y746">
        <v>1.2500000000000001E-2</v>
      </c>
      <c r="AA746">
        <v>0</v>
      </c>
      <c r="AB746">
        <v>932.72</v>
      </c>
      <c r="AC746">
        <v>383.38</v>
      </c>
      <c r="AD746">
        <v>0</v>
      </c>
      <c r="AE746">
        <v>0</v>
      </c>
      <c r="AF746">
        <v>87.17</v>
      </c>
      <c r="AG746">
        <v>11.6</v>
      </c>
      <c r="AH746">
        <v>0</v>
      </c>
      <c r="AI746">
        <v>1</v>
      </c>
      <c r="AJ746">
        <v>10.7</v>
      </c>
      <c r="AK746">
        <v>33.049999999999997</v>
      </c>
      <c r="AL746">
        <v>1</v>
      </c>
      <c r="AN746">
        <v>0</v>
      </c>
      <c r="AO746">
        <v>1</v>
      </c>
      <c r="AP746">
        <v>1</v>
      </c>
      <c r="AQ746">
        <v>0</v>
      </c>
      <c r="AR746">
        <v>0</v>
      </c>
      <c r="AS746" t="s">
        <v>3</v>
      </c>
      <c r="AT746">
        <v>0.01</v>
      </c>
      <c r="AU746" t="s">
        <v>133</v>
      </c>
      <c r="AV746">
        <v>0</v>
      </c>
      <c r="AW746">
        <v>2</v>
      </c>
      <c r="AX746">
        <v>36145056</v>
      </c>
      <c r="AY746">
        <v>1</v>
      </c>
      <c r="AZ746">
        <v>0</v>
      </c>
      <c r="BA746">
        <v>718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Y746*Source!I692</f>
        <v>1.4125000000000001E-3</v>
      </c>
      <c r="CY746">
        <f>AB746</f>
        <v>932.72</v>
      </c>
      <c r="CZ746">
        <f>AF746</f>
        <v>87.17</v>
      </c>
      <c r="DA746">
        <f>AJ746</f>
        <v>10.7</v>
      </c>
      <c r="DB746">
        <f>ROUND((ROUND(AT746*CZ746,2)*1.25),2)</f>
        <v>1.0900000000000001</v>
      </c>
      <c r="DC746">
        <f>ROUND((ROUND(AT746*AG746,2)*1.25),2)</f>
        <v>0.15</v>
      </c>
    </row>
    <row r="747" spans="1:107">
      <c r="A747">
        <f>ROW(Source!A692)</f>
        <v>692</v>
      </c>
      <c r="B747">
        <v>35863109</v>
      </c>
      <c r="C747">
        <v>36145051</v>
      </c>
      <c r="D747">
        <v>35552818</v>
      </c>
      <c r="E747">
        <v>1</v>
      </c>
      <c r="F747">
        <v>1</v>
      </c>
      <c r="G747">
        <v>1</v>
      </c>
      <c r="H747">
        <v>3</v>
      </c>
      <c r="I747" t="s">
        <v>640</v>
      </c>
      <c r="J747" t="s">
        <v>641</v>
      </c>
      <c r="K747" t="s">
        <v>642</v>
      </c>
      <c r="L747">
        <v>1308</v>
      </c>
      <c r="N747">
        <v>1003</v>
      </c>
      <c r="O747" t="s">
        <v>65</v>
      </c>
      <c r="P747" t="s">
        <v>65</v>
      </c>
      <c r="Q747">
        <v>100</v>
      </c>
      <c r="W747">
        <v>0</v>
      </c>
      <c r="X747">
        <v>-1755052483</v>
      </c>
      <c r="Y747">
        <v>0.68</v>
      </c>
      <c r="AA747">
        <v>528.80999999999995</v>
      </c>
      <c r="AB747">
        <v>0</v>
      </c>
      <c r="AC747">
        <v>0</v>
      </c>
      <c r="AD747">
        <v>0</v>
      </c>
      <c r="AE747">
        <v>99.4</v>
      </c>
      <c r="AF747">
        <v>0</v>
      </c>
      <c r="AG747">
        <v>0</v>
      </c>
      <c r="AH747">
        <v>0</v>
      </c>
      <c r="AI747">
        <v>5.32</v>
      </c>
      <c r="AJ747">
        <v>1</v>
      </c>
      <c r="AK747">
        <v>1</v>
      </c>
      <c r="AL747">
        <v>1</v>
      </c>
      <c r="AN747">
        <v>0</v>
      </c>
      <c r="AO747">
        <v>1</v>
      </c>
      <c r="AP747">
        <v>1</v>
      </c>
      <c r="AQ747">
        <v>0</v>
      </c>
      <c r="AR747">
        <v>0</v>
      </c>
      <c r="AS747" t="s">
        <v>3</v>
      </c>
      <c r="AT747">
        <v>0.68</v>
      </c>
      <c r="AU747" t="s">
        <v>3</v>
      </c>
      <c r="AV747">
        <v>0</v>
      </c>
      <c r="AW747">
        <v>2</v>
      </c>
      <c r="AX747">
        <v>36145057</v>
      </c>
      <c r="AY747">
        <v>1</v>
      </c>
      <c r="AZ747">
        <v>0</v>
      </c>
      <c r="BA747">
        <v>719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Y747*Source!I692</f>
        <v>7.6840000000000006E-2</v>
      </c>
      <c r="CY747">
        <f>AA747</f>
        <v>528.80999999999995</v>
      </c>
      <c r="CZ747">
        <f>AE747</f>
        <v>99.4</v>
      </c>
      <c r="DA747">
        <f>AI747</f>
        <v>5.32</v>
      </c>
      <c r="DB747">
        <f>ROUND(ROUND(AT747*CZ747,2),2)</f>
        <v>67.59</v>
      </c>
      <c r="DC747">
        <f>ROUND(ROUND(AT747*AG747,2),2)</f>
        <v>0</v>
      </c>
    </row>
    <row r="748" spans="1:107">
      <c r="A748">
        <f>ROW(Source!A692)</f>
        <v>692</v>
      </c>
      <c r="B748">
        <v>35863109</v>
      </c>
      <c r="C748">
        <v>36145051</v>
      </c>
      <c r="D748">
        <v>29110964</v>
      </c>
      <c r="E748">
        <v>1</v>
      </c>
      <c r="F748">
        <v>1</v>
      </c>
      <c r="G748">
        <v>1</v>
      </c>
      <c r="H748">
        <v>3</v>
      </c>
      <c r="I748" t="s">
        <v>201</v>
      </c>
      <c r="J748" t="s">
        <v>203</v>
      </c>
      <c r="K748" t="s">
        <v>202</v>
      </c>
      <c r="L748">
        <v>1327</v>
      </c>
      <c r="N748">
        <v>1005</v>
      </c>
      <c r="O748" t="s">
        <v>155</v>
      </c>
      <c r="P748" t="s">
        <v>155</v>
      </c>
      <c r="Q748">
        <v>1</v>
      </c>
      <c r="W748">
        <v>0</v>
      </c>
      <c r="X748">
        <v>-100917442</v>
      </c>
      <c r="Y748">
        <v>102</v>
      </c>
      <c r="AA748">
        <v>516.15</v>
      </c>
      <c r="AB748">
        <v>0</v>
      </c>
      <c r="AC748">
        <v>0</v>
      </c>
      <c r="AD748">
        <v>0</v>
      </c>
      <c r="AE748">
        <v>82.19</v>
      </c>
      <c r="AF748">
        <v>0</v>
      </c>
      <c r="AG748">
        <v>0</v>
      </c>
      <c r="AH748">
        <v>0</v>
      </c>
      <c r="AI748">
        <v>6.28</v>
      </c>
      <c r="AJ748">
        <v>1</v>
      </c>
      <c r="AK748">
        <v>1</v>
      </c>
      <c r="AL748">
        <v>1</v>
      </c>
      <c r="AN748">
        <v>0</v>
      </c>
      <c r="AO748">
        <v>0</v>
      </c>
      <c r="AP748">
        <v>0</v>
      </c>
      <c r="AQ748">
        <v>0</v>
      </c>
      <c r="AR748">
        <v>0</v>
      </c>
      <c r="AS748" t="s">
        <v>3</v>
      </c>
      <c r="AT748">
        <v>102</v>
      </c>
      <c r="AU748" t="s">
        <v>3</v>
      </c>
      <c r="AV748">
        <v>0</v>
      </c>
      <c r="AW748">
        <v>1</v>
      </c>
      <c r="AX748">
        <v>-1</v>
      </c>
      <c r="AY748">
        <v>0</v>
      </c>
      <c r="AZ748">
        <v>0</v>
      </c>
      <c r="BA748" t="s">
        <v>3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Y748*Source!I692</f>
        <v>11.526</v>
      </c>
      <c r="CY748">
        <f>AA748</f>
        <v>516.15</v>
      </c>
      <c r="CZ748">
        <f>AE748</f>
        <v>82.19</v>
      </c>
      <c r="DA748">
        <f>AI748</f>
        <v>6.28</v>
      </c>
      <c r="DB748">
        <f>ROUND(ROUND(AT748*CZ748,2),2)</f>
        <v>8383.3799999999992</v>
      </c>
      <c r="DC748">
        <f>ROUND(ROUND(AT748*AG748,2),2)</f>
        <v>0</v>
      </c>
    </row>
    <row r="749" spans="1:107">
      <c r="A749">
        <f>ROW(Source!A692)</f>
        <v>692</v>
      </c>
      <c r="B749">
        <v>35863109</v>
      </c>
      <c r="C749">
        <v>36145051</v>
      </c>
      <c r="D749">
        <v>35554067</v>
      </c>
      <c r="E749">
        <v>1</v>
      </c>
      <c r="F749">
        <v>1</v>
      </c>
      <c r="G749">
        <v>1</v>
      </c>
      <c r="H749">
        <v>3</v>
      </c>
      <c r="I749" t="s">
        <v>205</v>
      </c>
      <c r="J749" t="s">
        <v>207</v>
      </c>
      <c r="K749" t="s">
        <v>206</v>
      </c>
      <c r="L749">
        <v>1327</v>
      </c>
      <c r="N749">
        <v>1005</v>
      </c>
      <c r="O749" t="s">
        <v>155</v>
      </c>
      <c r="P749" t="s">
        <v>155</v>
      </c>
      <c r="Q749">
        <v>1</v>
      </c>
      <c r="W749">
        <v>1</v>
      </c>
      <c r="X749">
        <v>722712840</v>
      </c>
      <c r="Y749">
        <v>102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1</v>
      </c>
      <c r="AJ749">
        <v>1</v>
      </c>
      <c r="AK749">
        <v>1</v>
      </c>
      <c r="AL749">
        <v>1</v>
      </c>
      <c r="AN749">
        <v>0</v>
      </c>
      <c r="AO749">
        <v>0</v>
      </c>
      <c r="AP749">
        <v>1</v>
      </c>
      <c r="AQ749">
        <v>0</v>
      </c>
      <c r="AR749">
        <v>0</v>
      </c>
      <c r="AS749" t="s">
        <v>3</v>
      </c>
      <c r="AT749">
        <v>102</v>
      </c>
      <c r="AU749" t="s">
        <v>3</v>
      </c>
      <c r="AV749">
        <v>0</v>
      </c>
      <c r="AW749">
        <v>2</v>
      </c>
      <c r="AX749">
        <v>36145058</v>
      </c>
      <c r="AY749">
        <v>1</v>
      </c>
      <c r="AZ749">
        <v>0</v>
      </c>
      <c r="BA749">
        <v>720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Y749*Source!I692</f>
        <v>11.526</v>
      </c>
      <c r="CY749">
        <f>AA749</f>
        <v>0</v>
      </c>
      <c r="CZ749">
        <f>AE749</f>
        <v>0</v>
      </c>
      <c r="DA749">
        <f>AI749</f>
        <v>1</v>
      </c>
      <c r="DB749">
        <f>ROUND(ROUND(AT749*CZ749,2),2)</f>
        <v>0</v>
      </c>
      <c r="DC749">
        <f>ROUND(ROUND(AT749*AG749,2),2)</f>
        <v>0</v>
      </c>
    </row>
    <row r="750" spans="1:107">
      <c r="A750">
        <f>ROW(Source!A692)</f>
        <v>692</v>
      </c>
      <c r="B750">
        <v>35863109</v>
      </c>
      <c r="C750">
        <v>36145051</v>
      </c>
      <c r="D750">
        <v>35553389</v>
      </c>
      <c r="E750">
        <v>1</v>
      </c>
      <c r="F750">
        <v>1</v>
      </c>
      <c r="G750">
        <v>1</v>
      </c>
      <c r="H750">
        <v>3</v>
      </c>
      <c r="I750" t="s">
        <v>643</v>
      </c>
      <c r="J750" t="s">
        <v>644</v>
      </c>
      <c r="K750" t="s">
        <v>645</v>
      </c>
      <c r="L750">
        <v>1346</v>
      </c>
      <c r="N750">
        <v>1009</v>
      </c>
      <c r="O750" t="s">
        <v>160</v>
      </c>
      <c r="P750" t="s">
        <v>160</v>
      </c>
      <c r="Q750">
        <v>1</v>
      </c>
      <c r="W750">
        <v>0</v>
      </c>
      <c r="X750">
        <v>-2074468820</v>
      </c>
      <c r="Y750">
        <v>27</v>
      </c>
      <c r="AA750">
        <v>207.8</v>
      </c>
      <c r="AB750">
        <v>0</v>
      </c>
      <c r="AC750">
        <v>0</v>
      </c>
      <c r="AD750">
        <v>0</v>
      </c>
      <c r="AE750">
        <v>26.71</v>
      </c>
      <c r="AF750">
        <v>0</v>
      </c>
      <c r="AG750">
        <v>0</v>
      </c>
      <c r="AH750">
        <v>0</v>
      </c>
      <c r="AI750">
        <v>7.78</v>
      </c>
      <c r="AJ750">
        <v>1</v>
      </c>
      <c r="AK750">
        <v>1</v>
      </c>
      <c r="AL750">
        <v>1</v>
      </c>
      <c r="AN750">
        <v>0</v>
      </c>
      <c r="AO750">
        <v>1</v>
      </c>
      <c r="AP750">
        <v>1</v>
      </c>
      <c r="AQ750">
        <v>0</v>
      </c>
      <c r="AR750">
        <v>0</v>
      </c>
      <c r="AS750" t="s">
        <v>3</v>
      </c>
      <c r="AT750">
        <v>27</v>
      </c>
      <c r="AU750" t="s">
        <v>3</v>
      </c>
      <c r="AV750">
        <v>0</v>
      </c>
      <c r="AW750">
        <v>2</v>
      </c>
      <c r="AX750">
        <v>36145059</v>
      </c>
      <c r="AY750">
        <v>1</v>
      </c>
      <c r="AZ750">
        <v>0</v>
      </c>
      <c r="BA750">
        <v>721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Y750*Source!I692</f>
        <v>3.0510000000000002</v>
      </c>
      <c r="CY750">
        <f>AA750</f>
        <v>207.8</v>
      </c>
      <c r="CZ750">
        <f>AE750</f>
        <v>26.71</v>
      </c>
      <c r="DA750">
        <f>AI750</f>
        <v>7.78</v>
      </c>
      <c r="DB750">
        <f>ROUND(ROUND(AT750*CZ750,2),2)</f>
        <v>721.17</v>
      </c>
      <c r="DC750">
        <f>ROUND(ROUND(AT750*AG750,2),2)</f>
        <v>0</v>
      </c>
    </row>
    <row r="751" spans="1:107">
      <c r="A751">
        <f>ROW(Source!A695)</f>
        <v>695</v>
      </c>
      <c r="B751">
        <v>35863109</v>
      </c>
      <c r="C751">
        <v>35867908</v>
      </c>
      <c r="D751">
        <v>18413230</v>
      </c>
      <c r="E751">
        <v>1</v>
      </c>
      <c r="F751">
        <v>1</v>
      </c>
      <c r="G751">
        <v>1</v>
      </c>
      <c r="H751">
        <v>1</v>
      </c>
      <c r="I751" t="s">
        <v>587</v>
      </c>
      <c r="J751" t="s">
        <v>3</v>
      </c>
      <c r="K751" t="s">
        <v>588</v>
      </c>
      <c r="L751">
        <v>1369</v>
      </c>
      <c r="N751">
        <v>1013</v>
      </c>
      <c r="O751" t="s">
        <v>561</v>
      </c>
      <c r="P751" t="s">
        <v>561</v>
      </c>
      <c r="Q751">
        <v>1</v>
      </c>
      <c r="W751">
        <v>0</v>
      </c>
      <c r="X751">
        <v>355262106</v>
      </c>
      <c r="Y751">
        <v>7.6589999999999998</v>
      </c>
      <c r="AA751">
        <v>0</v>
      </c>
      <c r="AB751">
        <v>0</v>
      </c>
      <c r="AC751">
        <v>0</v>
      </c>
      <c r="AD751">
        <v>293.22000000000003</v>
      </c>
      <c r="AE751">
        <v>0</v>
      </c>
      <c r="AF751">
        <v>0</v>
      </c>
      <c r="AG751">
        <v>0</v>
      </c>
      <c r="AH751">
        <v>293.22000000000003</v>
      </c>
      <c r="AI751">
        <v>1</v>
      </c>
      <c r="AJ751">
        <v>1</v>
      </c>
      <c r="AK751">
        <v>1</v>
      </c>
      <c r="AL751">
        <v>1</v>
      </c>
      <c r="AN751">
        <v>0</v>
      </c>
      <c r="AO751">
        <v>1</v>
      </c>
      <c r="AP751">
        <v>1</v>
      </c>
      <c r="AQ751">
        <v>0</v>
      </c>
      <c r="AR751">
        <v>0</v>
      </c>
      <c r="AS751" t="s">
        <v>3</v>
      </c>
      <c r="AT751">
        <v>6.66</v>
      </c>
      <c r="AU751" t="s">
        <v>134</v>
      </c>
      <c r="AV751">
        <v>1</v>
      </c>
      <c r="AW751">
        <v>2</v>
      </c>
      <c r="AX751">
        <v>35867921</v>
      </c>
      <c r="AY751">
        <v>2</v>
      </c>
      <c r="AZ751">
        <v>131072</v>
      </c>
      <c r="BA751">
        <v>722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Y751*Source!I695</f>
        <v>1.1488499999999999</v>
      </c>
      <c r="CY751">
        <f>AD751</f>
        <v>293.22000000000003</v>
      </c>
      <c r="CZ751">
        <f>AH751</f>
        <v>293.22000000000003</v>
      </c>
      <c r="DA751">
        <f>AL751</f>
        <v>1</v>
      </c>
      <c r="DB751">
        <f>ROUND((ROUND(AT751*CZ751,2)*1.15),2)</f>
        <v>2245.7800000000002</v>
      </c>
      <c r="DC751">
        <f>ROUND((ROUND(AT751*AG751,2)*1.15),2)</f>
        <v>0</v>
      </c>
    </row>
    <row r="752" spans="1:107">
      <c r="A752">
        <f>ROW(Source!A695)</f>
        <v>695</v>
      </c>
      <c r="B752">
        <v>35863109</v>
      </c>
      <c r="C752">
        <v>35867908</v>
      </c>
      <c r="D752">
        <v>29173472</v>
      </c>
      <c r="E752">
        <v>1</v>
      </c>
      <c r="F752">
        <v>1</v>
      </c>
      <c r="G752">
        <v>1</v>
      </c>
      <c r="H752">
        <v>2</v>
      </c>
      <c r="I752" t="s">
        <v>624</v>
      </c>
      <c r="J752" t="s">
        <v>625</v>
      </c>
      <c r="K752" t="s">
        <v>626</v>
      </c>
      <c r="L752">
        <v>1368</v>
      </c>
      <c r="N752">
        <v>1011</v>
      </c>
      <c r="O752" t="s">
        <v>567</v>
      </c>
      <c r="P752" t="s">
        <v>567</v>
      </c>
      <c r="Q752">
        <v>1</v>
      </c>
      <c r="W752">
        <v>0</v>
      </c>
      <c r="X752">
        <v>275932499</v>
      </c>
      <c r="Y752">
        <v>2.5124999999999997</v>
      </c>
      <c r="AA752">
        <v>0</v>
      </c>
      <c r="AB752">
        <v>12.75</v>
      </c>
      <c r="AC752">
        <v>0</v>
      </c>
      <c r="AD752">
        <v>0</v>
      </c>
      <c r="AE752">
        <v>0</v>
      </c>
      <c r="AF752">
        <v>3</v>
      </c>
      <c r="AG752">
        <v>0</v>
      </c>
      <c r="AH752">
        <v>0</v>
      </c>
      <c r="AI752">
        <v>1</v>
      </c>
      <c r="AJ752">
        <v>4.25</v>
      </c>
      <c r="AK752">
        <v>33.049999999999997</v>
      </c>
      <c r="AL752">
        <v>1</v>
      </c>
      <c r="AN752">
        <v>0</v>
      </c>
      <c r="AO752">
        <v>1</v>
      </c>
      <c r="AP752">
        <v>1</v>
      </c>
      <c r="AQ752">
        <v>0</v>
      </c>
      <c r="AR752">
        <v>0</v>
      </c>
      <c r="AS752" t="s">
        <v>3</v>
      </c>
      <c r="AT752">
        <v>2.0099999999999998</v>
      </c>
      <c r="AU752" t="s">
        <v>133</v>
      </c>
      <c r="AV752">
        <v>0</v>
      </c>
      <c r="AW752">
        <v>2</v>
      </c>
      <c r="AX752">
        <v>35867922</v>
      </c>
      <c r="AY752">
        <v>1</v>
      </c>
      <c r="AZ752">
        <v>0</v>
      </c>
      <c r="BA752">
        <v>723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Y752*Source!I695</f>
        <v>0.37687499999999996</v>
      </c>
      <c r="CY752">
        <f>AB752</f>
        <v>12.75</v>
      </c>
      <c r="CZ752">
        <f>AF752</f>
        <v>3</v>
      </c>
      <c r="DA752">
        <f>AJ752</f>
        <v>4.25</v>
      </c>
      <c r="DB752">
        <f>ROUND((ROUND(AT752*CZ752,2)*1.25),2)</f>
        <v>7.54</v>
      </c>
      <c r="DC752">
        <f>ROUND((ROUND(AT752*AG752,2)*1.25),2)</f>
        <v>0</v>
      </c>
    </row>
    <row r="753" spans="1:107">
      <c r="A753">
        <f>ROW(Source!A695)</f>
        <v>695</v>
      </c>
      <c r="B753">
        <v>35863109</v>
      </c>
      <c r="C753">
        <v>35867908</v>
      </c>
      <c r="D753">
        <v>29174500</v>
      </c>
      <c r="E753">
        <v>1</v>
      </c>
      <c r="F753">
        <v>1</v>
      </c>
      <c r="G753">
        <v>1</v>
      </c>
      <c r="H753">
        <v>2</v>
      </c>
      <c r="I753" t="s">
        <v>646</v>
      </c>
      <c r="J753" t="s">
        <v>647</v>
      </c>
      <c r="K753" t="s">
        <v>648</v>
      </c>
      <c r="L753">
        <v>1368</v>
      </c>
      <c r="N753">
        <v>1011</v>
      </c>
      <c r="O753" t="s">
        <v>567</v>
      </c>
      <c r="P753" t="s">
        <v>567</v>
      </c>
      <c r="Q753">
        <v>1</v>
      </c>
      <c r="W753">
        <v>0</v>
      </c>
      <c r="X753">
        <v>-239831557</v>
      </c>
      <c r="Y753">
        <v>1.6625000000000001</v>
      </c>
      <c r="AA753">
        <v>0</v>
      </c>
      <c r="AB753">
        <v>7.33</v>
      </c>
      <c r="AC753">
        <v>0</v>
      </c>
      <c r="AD753">
        <v>0</v>
      </c>
      <c r="AE753">
        <v>0</v>
      </c>
      <c r="AF753">
        <v>1.95</v>
      </c>
      <c r="AG753">
        <v>0</v>
      </c>
      <c r="AH753">
        <v>0</v>
      </c>
      <c r="AI753">
        <v>1</v>
      </c>
      <c r="AJ753">
        <v>3.76</v>
      </c>
      <c r="AK753">
        <v>33.049999999999997</v>
      </c>
      <c r="AL753">
        <v>1</v>
      </c>
      <c r="AN753">
        <v>0</v>
      </c>
      <c r="AO753">
        <v>1</v>
      </c>
      <c r="AP753">
        <v>1</v>
      </c>
      <c r="AQ753">
        <v>0</v>
      </c>
      <c r="AR753">
        <v>0</v>
      </c>
      <c r="AS753" t="s">
        <v>3</v>
      </c>
      <c r="AT753">
        <v>1.33</v>
      </c>
      <c r="AU753" t="s">
        <v>133</v>
      </c>
      <c r="AV753">
        <v>0</v>
      </c>
      <c r="AW753">
        <v>2</v>
      </c>
      <c r="AX753">
        <v>35867923</v>
      </c>
      <c r="AY753">
        <v>1</v>
      </c>
      <c r="AZ753">
        <v>0</v>
      </c>
      <c r="BA753">
        <v>724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Y753*Source!I695</f>
        <v>0.24937500000000001</v>
      </c>
      <c r="CY753">
        <f>AB753</f>
        <v>7.33</v>
      </c>
      <c r="CZ753">
        <f>AF753</f>
        <v>1.95</v>
      </c>
      <c r="DA753">
        <f>AJ753</f>
        <v>3.76</v>
      </c>
      <c r="DB753">
        <f>ROUND((ROUND(AT753*CZ753,2)*1.25),2)</f>
        <v>3.24</v>
      </c>
      <c r="DC753">
        <f>ROUND((ROUND(AT753*AG753,2)*1.25),2)</f>
        <v>0</v>
      </c>
    </row>
    <row r="754" spans="1:107">
      <c r="A754">
        <f>ROW(Source!A695)</f>
        <v>695</v>
      </c>
      <c r="B754">
        <v>35863109</v>
      </c>
      <c r="C754">
        <v>35867908</v>
      </c>
      <c r="D754">
        <v>29174913</v>
      </c>
      <c r="E754">
        <v>1</v>
      </c>
      <c r="F754">
        <v>1</v>
      </c>
      <c r="G754">
        <v>1</v>
      </c>
      <c r="H754">
        <v>2</v>
      </c>
      <c r="I754" t="s">
        <v>578</v>
      </c>
      <c r="J754" t="s">
        <v>579</v>
      </c>
      <c r="K754" t="s">
        <v>580</v>
      </c>
      <c r="L754">
        <v>1368</v>
      </c>
      <c r="N754">
        <v>1011</v>
      </c>
      <c r="O754" t="s">
        <v>567</v>
      </c>
      <c r="P754" t="s">
        <v>567</v>
      </c>
      <c r="Q754">
        <v>1</v>
      </c>
      <c r="W754">
        <v>0</v>
      </c>
      <c r="X754">
        <v>458544584</v>
      </c>
      <c r="Y754">
        <v>3.7499999999999999E-2</v>
      </c>
      <c r="AA754">
        <v>0</v>
      </c>
      <c r="AB754">
        <v>932.72</v>
      </c>
      <c r="AC754">
        <v>383.38</v>
      </c>
      <c r="AD754">
        <v>0</v>
      </c>
      <c r="AE754">
        <v>0</v>
      </c>
      <c r="AF754">
        <v>87.17</v>
      </c>
      <c r="AG754">
        <v>11.6</v>
      </c>
      <c r="AH754">
        <v>0</v>
      </c>
      <c r="AI754">
        <v>1</v>
      </c>
      <c r="AJ754">
        <v>10.7</v>
      </c>
      <c r="AK754">
        <v>33.049999999999997</v>
      </c>
      <c r="AL754">
        <v>1</v>
      </c>
      <c r="AN754">
        <v>0</v>
      </c>
      <c r="AO754">
        <v>1</v>
      </c>
      <c r="AP754">
        <v>1</v>
      </c>
      <c r="AQ754">
        <v>0</v>
      </c>
      <c r="AR754">
        <v>0</v>
      </c>
      <c r="AS754" t="s">
        <v>3</v>
      </c>
      <c r="AT754">
        <v>0.03</v>
      </c>
      <c r="AU754" t="s">
        <v>133</v>
      </c>
      <c r="AV754">
        <v>0</v>
      </c>
      <c r="AW754">
        <v>2</v>
      </c>
      <c r="AX754">
        <v>35867924</v>
      </c>
      <c r="AY754">
        <v>1</v>
      </c>
      <c r="AZ754">
        <v>0</v>
      </c>
      <c r="BA754">
        <v>725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Y754*Source!I695</f>
        <v>5.6249999999999998E-3</v>
      </c>
      <c r="CY754">
        <f>AB754</f>
        <v>932.72</v>
      </c>
      <c r="CZ754">
        <f>AF754</f>
        <v>87.17</v>
      </c>
      <c r="DA754">
        <f>AJ754</f>
        <v>10.7</v>
      </c>
      <c r="DB754">
        <f>ROUND((ROUND(AT754*CZ754,2)*1.25),2)</f>
        <v>3.28</v>
      </c>
      <c r="DC754">
        <f>ROUND((ROUND(AT754*AG754,2)*1.25),2)</f>
        <v>0.44</v>
      </c>
    </row>
    <row r="755" spans="1:107">
      <c r="A755">
        <f>ROW(Source!A695)</f>
        <v>695</v>
      </c>
      <c r="B755">
        <v>35863109</v>
      </c>
      <c r="C755">
        <v>35867908</v>
      </c>
      <c r="D755">
        <v>29114471</v>
      </c>
      <c r="E755">
        <v>1</v>
      </c>
      <c r="F755">
        <v>1</v>
      </c>
      <c r="G755">
        <v>1</v>
      </c>
      <c r="H755">
        <v>3</v>
      </c>
      <c r="I755" t="s">
        <v>649</v>
      </c>
      <c r="J755" t="s">
        <v>650</v>
      </c>
      <c r="K755" t="s">
        <v>651</v>
      </c>
      <c r="L755">
        <v>1358</v>
      </c>
      <c r="N755">
        <v>1010</v>
      </c>
      <c r="O755" t="s">
        <v>652</v>
      </c>
      <c r="P755" t="s">
        <v>652</v>
      </c>
      <c r="Q755">
        <v>10</v>
      </c>
      <c r="W755">
        <v>0</v>
      </c>
      <c r="X755">
        <v>610395517</v>
      </c>
      <c r="Y755">
        <v>26.3</v>
      </c>
      <c r="AA755">
        <v>1.55</v>
      </c>
      <c r="AB755">
        <v>0</v>
      </c>
      <c r="AC755">
        <v>0</v>
      </c>
      <c r="AD755">
        <v>0</v>
      </c>
      <c r="AE755">
        <v>1.6</v>
      </c>
      <c r="AF755">
        <v>0</v>
      </c>
      <c r="AG755">
        <v>0</v>
      </c>
      <c r="AH755">
        <v>0</v>
      </c>
      <c r="AI755">
        <v>0.97</v>
      </c>
      <c r="AJ755">
        <v>1</v>
      </c>
      <c r="AK755">
        <v>1</v>
      </c>
      <c r="AL755">
        <v>1</v>
      </c>
      <c r="AN755">
        <v>0</v>
      </c>
      <c r="AO755">
        <v>1</v>
      </c>
      <c r="AP755">
        <v>0</v>
      </c>
      <c r="AQ755">
        <v>0</v>
      </c>
      <c r="AR755">
        <v>0</v>
      </c>
      <c r="AS755" t="s">
        <v>3</v>
      </c>
      <c r="AT755">
        <v>26.3</v>
      </c>
      <c r="AU755" t="s">
        <v>3</v>
      </c>
      <c r="AV755">
        <v>0</v>
      </c>
      <c r="AW755">
        <v>2</v>
      </c>
      <c r="AX755">
        <v>35867925</v>
      </c>
      <c r="AY755">
        <v>1</v>
      </c>
      <c r="AZ755">
        <v>0</v>
      </c>
      <c r="BA755">
        <v>726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Y755*Source!I695</f>
        <v>3.9449999999999998</v>
      </c>
      <c r="CY755">
        <f t="shared" ref="CY755:CY762" si="100">AA755</f>
        <v>1.55</v>
      </c>
      <c r="CZ755">
        <f t="shared" ref="CZ755:CZ762" si="101">AE755</f>
        <v>1.6</v>
      </c>
      <c r="DA755">
        <f t="shared" ref="DA755:DA762" si="102">AI755</f>
        <v>0.97</v>
      </c>
      <c r="DB755">
        <f t="shared" ref="DB755:DB762" si="103">ROUND(ROUND(AT755*CZ755,2),2)</f>
        <v>42.08</v>
      </c>
      <c r="DC755">
        <f t="shared" ref="DC755:DC762" si="104">ROUND(ROUND(AT755*AG755,2),2)</f>
        <v>0</v>
      </c>
    </row>
    <row r="756" spans="1:107">
      <c r="A756">
        <f>ROW(Source!A695)</f>
        <v>695</v>
      </c>
      <c r="B756">
        <v>35863109</v>
      </c>
      <c r="C756">
        <v>35867908</v>
      </c>
      <c r="D756">
        <v>29114305</v>
      </c>
      <c r="E756">
        <v>1</v>
      </c>
      <c r="F756">
        <v>1</v>
      </c>
      <c r="G756">
        <v>1</v>
      </c>
      <c r="H756">
        <v>3</v>
      </c>
      <c r="I756" t="s">
        <v>653</v>
      </c>
      <c r="J756" t="s">
        <v>654</v>
      </c>
      <c r="K756" t="s">
        <v>655</v>
      </c>
      <c r="L756">
        <v>1354</v>
      </c>
      <c r="N756">
        <v>1010</v>
      </c>
      <c r="O756" t="s">
        <v>237</v>
      </c>
      <c r="P756" t="s">
        <v>237</v>
      </c>
      <c r="Q756">
        <v>1</v>
      </c>
      <c r="W756">
        <v>0</v>
      </c>
      <c r="X756">
        <v>-1753782198</v>
      </c>
      <c r="Y756">
        <v>263</v>
      </c>
      <c r="AA756">
        <v>0.21</v>
      </c>
      <c r="AB756">
        <v>0</v>
      </c>
      <c r="AC756">
        <v>0</v>
      </c>
      <c r="AD756">
        <v>0</v>
      </c>
      <c r="AE756">
        <v>0.12</v>
      </c>
      <c r="AF756">
        <v>0</v>
      </c>
      <c r="AG756">
        <v>0</v>
      </c>
      <c r="AH756">
        <v>0</v>
      </c>
      <c r="AI756">
        <v>1.78</v>
      </c>
      <c r="AJ756">
        <v>1</v>
      </c>
      <c r="AK756">
        <v>1</v>
      </c>
      <c r="AL756">
        <v>1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3</v>
      </c>
      <c r="AT756">
        <v>263</v>
      </c>
      <c r="AU756" t="s">
        <v>3</v>
      </c>
      <c r="AV756">
        <v>0</v>
      </c>
      <c r="AW756">
        <v>2</v>
      </c>
      <c r="AX756">
        <v>35867926</v>
      </c>
      <c r="AY756">
        <v>1</v>
      </c>
      <c r="AZ756">
        <v>0</v>
      </c>
      <c r="BA756">
        <v>727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Y756*Source!I695</f>
        <v>39.449999999999996</v>
      </c>
      <c r="CY756">
        <f t="shared" si="100"/>
        <v>0.21</v>
      </c>
      <c r="CZ756">
        <f t="shared" si="101"/>
        <v>0.12</v>
      </c>
      <c r="DA756">
        <f t="shared" si="102"/>
        <v>1.78</v>
      </c>
      <c r="DB756">
        <f t="shared" si="103"/>
        <v>31.56</v>
      </c>
      <c r="DC756">
        <f t="shared" si="104"/>
        <v>0</v>
      </c>
    </row>
    <row r="757" spans="1:107">
      <c r="A757">
        <f>ROW(Source!A695)</f>
        <v>695</v>
      </c>
      <c r="B757">
        <v>35863109</v>
      </c>
      <c r="C757">
        <v>35867908</v>
      </c>
      <c r="D757">
        <v>29111012</v>
      </c>
      <c r="E757">
        <v>1</v>
      </c>
      <c r="F757">
        <v>1</v>
      </c>
      <c r="G757">
        <v>1</v>
      </c>
      <c r="H757">
        <v>3</v>
      </c>
      <c r="I757" t="s">
        <v>656</v>
      </c>
      <c r="J757" t="s">
        <v>657</v>
      </c>
      <c r="K757" t="s">
        <v>658</v>
      </c>
      <c r="L757">
        <v>1354</v>
      </c>
      <c r="N757">
        <v>1010</v>
      </c>
      <c r="O757" t="s">
        <v>237</v>
      </c>
      <c r="P757" t="s">
        <v>237</v>
      </c>
      <c r="Q757">
        <v>1</v>
      </c>
      <c r="W757">
        <v>0</v>
      </c>
      <c r="X757">
        <v>-532370196</v>
      </c>
      <c r="Y757">
        <v>7</v>
      </c>
      <c r="AA757">
        <v>12.73</v>
      </c>
      <c r="AB757">
        <v>0</v>
      </c>
      <c r="AC757">
        <v>0</v>
      </c>
      <c r="AD757">
        <v>0</v>
      </c>
      <c r="AE757">
        <v>1.29</v>
      </c>
      <c r="AF757">
        <v>0</v>
      </c>
      <c r="AG757">
        <v>0</v>
      </c>
      <c r="AH757">
        <v>0</v>
      </c>
      <c r="AI757">
        <v>9.8699999999999992</v>
      </c>
      <c r="AJ757">
        <v>1</v>
      </c>
      <c r="AK757">
        <v>1</v>
      </c>
      <c r="AL757">
        <v>1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3</v>
      </c>
      <c r="AT757">
        <v>7</v>
      </c>
      <c r="AU757" t="s">
        <v>3</v>
      </c>
      <c r="AV757">
        <v>0</v>
      </c>
      <c r="AW757">
        <v>2</v>
      </c>
      <c r="AX757">
        <v>35867927</v>
      </c>
      <c r="AY757">
        <v>1</v>
      </c>
      <c r="AZ757">
        <v>0</v>
      </c>
      <c r="BA757">
        <v>728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Y757*Source!I695</f>
        <v>1.05</v>
      </c>
      <c r="CY757">
        <f t="shared" si="100"/>
        <v>12.73</v>
      </c>
      <c r="CZ757">
        <f t="shared" si="101"/>
        <v>1.29</v>
      </c>
      <c r="DA757">
        <f t="shared" si="102"/>
        <v>9.8699999999999992</v>
      </c>
      <c r="DB757">
        <f t="shared" si="103"/>
        <v>9.0299999999999994</v>
      </c>
      <c r="DC757">
        <f t="shared" si="104"/>
        <v>0</v>
      </c>
    </row>
    <row r="758" spans="1:107">
      <c r="A758">
        <f>ROW(Source!A695)</f>
        <v>695</v>
      </c>
      <c r="B758">
        <v>35863109</v>
      </c>
      <c r="C758">
        <v>35867908</v>
      </c>
      <c r="D758">
        <v>29111013</v>
      </c>
      <c r="E758">
        <v>1</v>
      </c>
      <c r="F758">
        <v>1</v>
      </c>
      <c r="G758">
        <v>1</v>
      </c>
      <c r="H758">
        <v>3</v>
      </c>
      <c r="I758" t="s">
        <v>659</v>
      </c>
      <c r="J758" t="s">
        <v>660</v>
      </c>
      <c r="K758" t="s">
        <v>661</v>
      </c>
      <c r="L758">
        <v>1354</v>
      </c>
      <c r="N758">
        <v>1010</v>
      </c>
      <c r="O758" t="s">
        <v>237</v>
      </c>
      <c r="P758" t="s">
        <v>237</v>
      </c>
      <c r="Q758">
        <v>1</v>
      </c>
      <c r="W758">
        <v>0</v>
      </c>
      <c r="X758">
        <v>-463883208</v>
      </c>
      <c r="Y758">
        <v>7</v>
      </c>
      <c r="AA758">
        <v>12.73</v>
      </c>
      <c r="AB758">
        <v>0</v>
      </c>
      <c r="AC758">
        <v>0</v>
      </c>
      <c r="AD758">
        <v>0</v>
      </c>
      <c r="AE758">
        <v>1.29</v>
      </c>
      <c r="AF758">
        <v>0</v>
      </c>
      <c r="AG758">
        <v>0</v>
      </c>
      <c r="AH758">
        <v>0</v>
      </c>
      <c r="AI758">
        <v>9.8699999999999992</v>
      </c>
      <c r="AJ758">
        <v>1</v>
      </c>
      <c r="AK758">
        <v>1</v>
      </c>
      <c r="AL758">
        <v>1</v>
      </c>
      <c r="AN758">
        <v>0</v>
      </c>
      <c r="AO758">
        <v>1</v>
      </c>
      <c r="AP758">
        <v>0</v>
      </c>
      <c r="AQ758">
        <v>0</v>
      </c>
      <c r="AR758">
        <v>0</v>
      </c>
      <c r="AS758" t="s">
        <v>3</v>
      </c>
      <c r="AT758">
        <v>7</v>
      </c>
      <c r="AU758" t="s">
        <v>3</v>
      </c>
      <c r="AV758">
        <v>0</v>
      </c>
      <c r="AW758">
        <v>2</v>
      </c>
      <c r="AX758">
        <v>35867928</v>
      </c>
      <c r="AY758">
        <v>1</v>
      </c>
      <c r="AZ758">
        <v>0</v>
      </c>
      <c r="BA758">
        <v>729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Y758*Source!I695</f>
        <v>1.05</v>
      </c>
      <c r="CY758">
        <f t="shared" si="100"/>
        <v>12.73</v>
      </c>
      <c r="CZ758">
        <f t="shared" si="101"/>
        <v>1.29</v>
      </c>
      <c r="DA758">
        <f t="shared" si="102"/>
        <v>9.8699999999999992</v>
      </c>
      <c r="DB758">
        <f t="shared" si="103"/>
        <v>9.0299999999999994</v>
      </c>
      <c r="DC758">
        <f t="shared" si="104"/>
        <v>0</v>
      </c>
    </row>
    <row r="759" spans="1:107">
      <c r="A759">
        <f>ROW(Source!A695)</f>
        <v>695</v>
      </c>
      <c r="B759">
        <v>35863109</v>
      </c>
      <c r="C759">
        <v>35867908</v>
      </c>
      <c r="D759">
        <v>29111016</v>
      </c>
      <c r="E759">
        <v>1</v>
      </c>
      <c r="F759">
        <v>1</v>
      </c>
      <c r="G759">
        <v>1</v>
      </c>
      <c r="H759">
        <v>3</v>
      </c>
      <c r="I759" t="s">
        <v>662</v>
      </c>
      <c r="J759" t="s">
        <v>663</v>
      </c>
      <c r="K759" t="s">
        <v>664</v>
      </c>
      <c r="L759">
        <v>1354</v>
      </c>
      <c r="N759">
        <v>1010</v>
      </c>
      <c r="O759" t="s">
        <v>237</v>
      </c>
      <c r="P759" t="s">
        <v>237</v>
      </c>
      <c r="Q759">
        <v>1</v>
      </c>
      <c r="W759">
        <v>0</v>
      </c>
      <c r="X759">
        <v>-983964523</v>
      </c>
      <c r="Y759">
        <v>40</v>
      </c>
      <c r="AA759">
        <v>12.73</v>
      </c>
      <c r="AB759">
        <v>0</v>
      </c>
      <c r="AC759">
        <v>0</v>
      </c>
      <c r="AD759">
        <v>0</v>
      </c>
      <c r="AE759">
        <v>1.29</v>
      </c>
      <c r="AF759">
        <v>0</v>
      </c>
      <c r="AG759">
        <v>0</v>
      </c>
      <c r="AH759">
        <v>0</v>
      </c>
      <c r="AI759">
        <v>9.8699999999999992</v>
      </c>
      <c r="AJ759">
        <v>1</v>
      </c>
      <c r="AK759">
        <v>1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40</v>
      </c>
      <c r="AU759" t="s">
        <v>3</v>
      </c>
      <c r="AV759">
        <v>0</v>
      </c>
      <c r="AW759">
        <v>2</v>
      </c>
      <c r="AX759">
        <v>35867929</v>
      </c>
      <c r="AY759">
        <v>1</v>
      </c>
      <c r="AZ759">
        <v>0</v>
      </c>
      <c r="BA759">
        <v>730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Y759*Source!I695</f>
        <v>6</v>
      </c>
      <c r="CY759">
        <f t="shared" si="100"/>
        <v>12.73</v>
      </c>
      <c r="CZ759">
        <f t="shared" si="101"/>
        <v>1.29</v>
      </c>
      <c r="DA759">
        <f t="shared" si="102"/>
        <v>9.8699999999999992</v>
      </c>
      <c r="DB759">
        <f t="shared" si="103"/>
        <v>51.6</v>
      </c>
      <c r="DC759">
        <f t="shared" si="104"/>
        <v>0</v>
      </c>
    </row>
    <row r="760" spans="1:107">
      <c r="A760">
        <f>ROW(Source!A695)</f>
        <v>695</v>
      </c>
      <c r="B760">
        <v>35863109</v>
      </c>
      <c r="C760">
        <v>35867908</v>
      </c>
      <c r="D760">
        <v>29111019</v>
      </c>
      <c r="E760">
        <v>1</v>
      </c>
      <c r="F760">
        <v>1</v>
      </c>
      <c r="G760">
        <v>1</v>
      </c>
      <c r="H760">
        <v>3</v>
      </c>
      <c r="I760" t="s">
        <v>665</v>
      </c>
      <c r="J760" t="s">
        <v>666</v>
      </c>
      <c r="K760" t="s">
        <v>667</v>
      </c>
      <c r="L760">
        <v>1354</v>
      </c>
      <c r="N760">
        <v>1010</v>
      </c>
      <c r="O760" t="s">
        <v>237</v>
      </c>
      <c r="P760" t="s">
        <v>237</v>
      </c>
      <c r="Q760">
        <v>1</v>
      </c>
      <c r="W760">
        <v>0</v>
      </c>
      <c r="X760">
        <v>395384367</v>
      </c>
      <c r="Y760">
        <v>8</v>
      </c>
      <c r="AA760">
        <v>8.67</v>
      </c>
      <c r="AB760">
        <v>0</v>
      </c>
      <c r="AC760">
        <v>0</v>
      </c>
      <c r="AD760">
        <v>0</v>
      </c>
      <c r="AE760">
        <v>0.63</v>
      </c>
      <c r="AF760">
        <v>0</v>
      </c>
      <c r="AG760">
        <v>0</v>
      </c>
      <c r="AH760">
        <v>0</v>
      </c>
      <c r="AI760">
        <v>13.76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8</v>
      </c>
      <c r="AU760" t="s">
        <v>3</v>
      </c>
      <c r="AV760">
        <v>0</v>
      </c>
      <c r="AW760">
        <v>2</v>
      </c>
      <c r="AX760">
        <v>35867930</v>
      </c>
      <c r="AY760">
        <v>1</v>
      </c>
      <c r="AZ760">
        <v>0</v>
      </c>
      <c r="BA760">
        <v>731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Y760*Source!I695</f>
        <v>1.2</v>
      </c>
      <c r="CY760">
        <f t="shared" si="100"/>
        <v>8.67</v>
      </c>
      <c r="CZ760">
        <f t="shared" si="101"/>
        <v>0.63</v>
      </c>
      <c r="DA760">
        <f t="shared" si="102"/>
        <v>13.76</v>
      </c>
      <c r="DB760">
        <f t="shared" si="103"/>
        <v>5.04</v>
      </c>
      <c r="DC760">
        <f t="shared" si="104"/>
        <v>0</v>
      </c>
    </row>
    <row r="761" spans="1:107">
      <c r="A761">
        <f>ROW(Source!A695)</f>
        <v>695</v>
      </c>
      <c r="B761">
        <v>35863109</v>
      </c>
      <c r="C761">
        <v>35867908</v>
      </c>
      <c r="D761">
        <v>29111018</v>
      </c>
      <c r="E761">
        <v>1</v>
      </c>
      <c r="F761">
        <v>1</v>
      </c>
      <c r="G761">
        <v>1</v>
      </c>
      <c r="H761">
        <v>3</v>
      </c>
      <c r="I761" t="s">
        <v>668</v>
      </c>
      <c r="J761" t="s">
        <v>669</v>
      </c>
      <c r="K761" t="s">
        <v>670</v>
      </c>
      <c r="L761">
        <v>1354</v>
      </c>
      <c r="N761">
        <v>1010</v>
      </c>
      <c r="O761" t="s">
        <v>237</v>
      </c>
      <c r="P761" t="s">
        <v>237</v>
      </c>
      <c r="Q761">
        <v>1</v>
      </c>
      <c r="W761">
        <v>0</v>
      </c>
      <c r="X761">
        <v>-1405133353</v>
      </c>
      <c r="Y761">
        <v>8</v>
      </c>
      <c r="AA761">
        <v>8.67</v>
      </c>
      <c r="AB761">
        <v>0</v>
      </c>
      <c r="AC761">
        <v>0</v>
      </c>
      <c r="AD761">
        <v>0</v>
      </c>
      <c r="AE761">
        <v>0.63</v>
      </c>
      <c r="AF761">
        <v>0</v>
      </c>
      <c r="AG761">
        <v>0</v>
      </c>
      <c r="AH761">
        <v>0</v>
      </c>
      <c r="AI761">
        <v>13.76</v>
      </c>
      <c r="AJ761">
        <v>1</v>
      </c>
      <c r="AK761">
        <v>1</v>
      </c>
      <c r="AL761">
        <v>1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8</v>
      </c>
      <c r="AU761" t="s">
        <v>3</v>
      </c>
      <c r="AV761">
        <v>0</v>
      </c>
      <c r="AW761">
        <v>2</v>
      </c>
      <c r="AX761">
        <v>35867931</v>
      </c>
      <c r="AY761">
        <v>1</v>
      </c>
      <c r="AZ761">
        <v>0</v>
      </c>
      <c r="BA761">
        <v>732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Y761*Source!I695</f>
        <v>1.2</v>
      </c>
      <c r="CY761">
        <f t="shared" si="100"/>
        <v>8.67</v>
      </c>
      <c r="CZ761">
        <f t="shared" si="101"/>
        <v>0.63</v>
      </c>
      <c r="DA761">
        <f t="shared" si="102"/>
        <v>13.76</v>
      </c>
      <c r="DB761">
        <f t="shared" si="103"/>
        <v>5.04</v>
      </c>
      <c r="DC761">
        <f t="shared" si="104"/>
        <v>0</v>
      </c>
    </row>
    <row r="762" spans="1:107">
      <c r="A762">
        <f>ROW(Source!A695)</f>
        <v>695</v>
      </c>
      <c r="B762">
        <v>35863109</v>
      </c>
      <c r="C762">
        <v>35867908</v>
      </c>
      <c r="D762">
        <v>29110997</v>
      </c>
      <c r="E762">
        <v>1</v>
      </c>
      <c r="F762">
        <v>1</v>
      </c>
      <c r="G762">
        <v>1</v>
      </c>
      <c r="H762">
        <v>3</v>
      </c>
      <c r="I762" t="s">
        <v>671</v>
      </c>
      <c r="J762" t="s">
        <v>672</v>
      </c>
      <c r="K762" t="s">
        <v>673</v>
      </c>
      <c r="L762">
        <v>1301</v>
      </c>
      <c r="N762">
        <v>1003</v>
      </c>
      <c r="O762" t="s">
        <v>142</v>
      </c>
      <c r="P762" t="s">
        <v>142</v>
      </c>
      <c r="Q762">
        <v>1</v>
      </c>
      <c r="W762">
        <v>0</v>
      </c>
      <c r="X762">
        <v>1996222970</v>
      </c>
      <c r="Y762">
        <v>101</v>
      </c>
      <c r="AA762">
        <v>27.92</v>
      </c>
      <c r="AB762">
        <v>0</v>
      </c>
      <c r="AC762">
        <v>0</v>
      </c>
      <c r="AD762">
        <v>0</v>
      </c>
      <c r="AE762">
        <v>12.3</v>
      </c>
      <c r="AF762">
        <v>0</v>
      </c>
      <c r="AG762">
        <v>0</v>
      </c>
      <c r="AH762">
        <v>0</v>
      </c>
      <c r="AI762">
        <v>2.27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101</v>
      </c>
      <c r="AU762" t="s">
        <v>3</v>
      </c>
      <c r="AV762">
        <v>0</v>
      </c>
      <c r="AW762">
        <v>2</v>
      </c>
      <c r="AX762">
        <v>35867932</v>
      </c>
      <c r="AY762">
        <v>1</v>
      </c>
      <c r="AZ762">
        <v>0</v>
      </c>
      <c r="BA762">
        <v>733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Y762*Source!I695</f>
        <v>15.149999999999999</v>
      </c>
      <c r="CY762">
        <f t="shared" si="100"/>
        <v>27.92</v>
      </c>
      <c r="CZ762">
        <f t="shared" si="101"/>
        <v>12.3</v>
      </c>
      <c r="DA762">
        <f t="shared" si="102"/>
        <v>2.27</v>
      </c>
      <c r="DB762">
        <f t="shared" si="103"/>
        <v>1242.3</v>
      </c>
      <c r="DC762">
        <f t="shared" si="104"/>
        <v>0</v>
      </c>
    </row>
    <row r="763" spans="1:107">
      <c r="A763">
        <f>ROW(Source!A696)</f>
        <v>696</v>
      </c>
      <c r="B763">
        <v>35863109</v>
      </c>
      <c r="C763">
        <v>35867933</v>
      </c>
      <c r="D763">
        <v>18409850</v>
      </c>
      <c r="E763">
        <v>1</v>
      </c>
      <c r="F763">
        <v>1</v>
      </c>
      <c r="G763">
        <v>1</v>
      </c>
      <c r="H763">
        <v>1</v>
      </c>
      <c r="I763" t="s">
        <v>674</v>
      </c>
      <c r="J763" t="s">
        <v>3</v>
      </c>
      <c r="K763" t="s">
        <v>675</v>
      </c>
      <c r="L763">
        <v>1369</v>
      </c>
      <c r="N763">
        <v>1013</v>
      </c>
      <c r="O763" t="s">
        <v>561</v>
      </c>
      <c r="P763" t="s">
        <v>561</v>
      </c>
      <c r="Q763">
        <v>1</v>
      </c>
      <c r="W763">
        <v>0</v>
      </c>
      <c r="X763">
        <v>855544366</v>
      </c>
      <c r="Y763">
        <v>102.35</v>
      </c>
      <c r="AA763">
        <v>0</v>
      </c>
      <c r="AB763">
        <v>0</v>
      </c>
      <c r="AC763">
        <v>0</v>
      </c>
      <c r="AD763">
        <v>289.7</v>
      </c>
      <c r="AE763">
        <v>0</v>
      </c>
      <c r="AF763">
        <v>0</v>
      </c>
      <c r="AG763">
        <v>0</v>
      </c>
      <c r="AH763">
        <v>289.7</v>
      </c>
      <c r="AI763">
        <v>1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1</v>
      </c>
      <c r="AQ763">
        <v>0</v>
      </c>
      <c r="AR763">
        <v>0</v>
      </c>
      <c r="AS763" t="s">
        <v>3</v>
      </c>
      <c r="AT763">
        <v>89</v>
      </c>
      <c r="AU763" t="s">
        <v>134</v>
      </c>
      <c r="AV763">
        <v>1</v>
      </c>
      <c r="AW763">
        <v>2</v>
      </c>
      <c r="AX763">
        <v>35867953</v>
      </c>
      <c r="AY763">
        <v>2</v>
      </c>
      <c r="AZ763">
        <v>131072</v>
      </c>
      <c r="BA763">
        <v>734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Y763*Source!I696</f>
        <v>34.901350000000001</v>
      </c>
      <c r="CY763">
        <f>AD763</f>
        <v>289.7</v>
      </c>
      <c r="CZ763">
        <f>AH763</f>
        <v>289.7</v>
      </c>
      <c r="DA763">
        <f>AL763</f>
        <v>1</v>
      </c>
      <c r="DB763">
        <f>ROUND((ROUND(AT763*CZ763,2)*1.15),2)</f>
        <v>29650.799999999999</v>
      </c>
      <c r="DC763">
        <f>ROUND((ROUND(AT763*AG763,2)*1.15),2)</f>
        <v>0</v>
      </c>
    </row>
    <row r="764" spans="1:107">
      <c r="A764">
        <f>ROW(Source!A696)</f>
        <v>696</v>
      </c>
      <c r="B764">
        <v>35863109</v>
      </c>
      <c r="C764">
        <v>35867933</v>
      </c>
      <c r="D764">
        <v>29173472</v>
      </c>
      <c r="E764">
        <v>1</v>
      </c>
      <c r="F764">
        <v>1</v>
      </c>
      <c r="G764">
        <v>1</v>
      </c>
      <c r="H764">
        <v>2</v>
      </c>
      <c r="I764" t="s">
        <v>624</v>
      </c>
      <c r="J764" t="s">
        <v>625</v>
      </c>
      <c r="K764" t="s">
        <v>626</v>
      </c>
      <c r="L764">
        <v>1368</v>
      </c>
      <c r="N764">
        <v>1011</v>
      </c>
      <c r="O764" t="s">
        <v>567</v>
      </c>
      <c r="P764" t="s">
        <v>567</v>
      </c>
      <c r="Q764">
        <v>1</v>
      </c>
      <c r="W764">
        <v>0</v>
      </c>
      <c r="X764">
        <v>275932499</v>
      </c>
      <c r="Y764">
        <v>2.7</v>
      </c>
      <c r="AA764">
        <v>0</v>
      </c>
      <c r="AB764">
        <v>12.75</v>
      </c>
      <c r="AC764">
        <v>0</v>
      </c>
      <c r="AD764">
        <v>0</v>
      </c>
      <c r="AE764">
        <v>0</v>
      </c>
      <c r="AF764">
        <v>3</v>
      </c>
      <c r="AG764">
        <v>0</v>
      </c>
      <c r="AH764">
        <v>0</v>
      </c>
      <c r="AI764">
        <v>1</v>
      </c>
      <c r="AJ764">
        <v>4.25</v>
      </c>
      <c r="AK764">
        <v>33.049999999999997</v>
      </c>
      <c r="AL764">
        <v>1</v>
      </c>
      <c r="AN764">
        <v>0</v>
      </c>
      <c r="AO764">
        <v>1</v>
      </c>
      <c r="AP764">
        <v>1</v>
      </c>
      <c r="AQ764">
        <v>0</v>
      </c>
      <c r="AR764">
        <v>0</v>
      </c>
      <c r="AS764" t="s">
        <v>3</v>
      </c>
      <c r="AT764">
        <v>2.16</v>
      </c>
      <c r="AU764" t="s">
        <v>133</v>
      </c>
      <c r="AV764">
        <v>0</v>
      </c>
      <c r="AW764">
        <v>2</v>
      </c>
      <c r="AX764">
        <v>35867954</v>
      </c>
      <c r="AY764">
        <v>1</v>
      </c>
      <c r="AZ764">
        <v>0</v>
      </c>
      <c r="BA764">
        <v>735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Y764*Source!I696</f>
        <v>0.92070000000000007</v>
      </c>
      <c r="CY764">
        <f>AB764</f>
        <v>12.75</v>
      </c>
      <c r="CZ764">
        <f>AF764</f>
        <v>3</v>
      </c>
      <c r="DA764">
        <f>AJ764</f>
        <v>4.25</v>
      </c>
      <c r="DB764">
        <f>ROUND((ROUND(AT764*CZ764,2)*1.25),2)</f>
        <v>8.1</v>
      </c>
      <c r="DC764">
        <f>ROUND((ROUND(AT764*AG764,2)*1.25),2)</f>
        <v>0</v>
      </c>
    </row>
    <row r="765" spans="1:107">
      <c r="A765">
        <f>ROW(Source!A696)</f>
        <v>696</v>
      </c>
      <c r="B765">
        <v>35863109</v>
      </c>
      <c r="C765">
        <v>35867933</v>
      </c>
      <c r="D765">
        <v>29174538</v>
      </c>
      <c r="E765">
        <v>1</v>
      </c>
      <c r="F765">
        <v>1</v>
      </c>
      <c r="G765">
        <v>1</v>
      </c>
      <c r="H765">
        <v>2</v>
      </c>
      <c r="I765" t="s">
        <v>676</v>
      </c>
      <c r="J765" t="s">
        <v>677</v>
      </c>
      <c r="K765" t="s">
        <v>678</v>
      </c>
      <c r="L765">
        <v>1368</v>
      </c>
      <c r="N765">
        <v>1011</v>
      </c>
      <c r="O765" t="s">
        <v>567</v>
      </c>
      <c r="P765" t="s">
        <v>567</v>
      </c>
      <c r="Q765">
        <v>1</v>
      </c>
      <c r="W765">
        <v>0</v>
      </c>
      <c r="X765">
        <v>1107538725</v>
      </c>
      <c r="Y765">
        <v>0.58749999999999991</v>
      </c>
      <c r="AA765">
        <v>0</v>
      </c>
      <c r="AB765">
        <v>187.1</v>
      </c>
      <c r="AC765">
        <v>0</v>
      </c>
      <c r="AD765">
        <v>0</v>
      </c>
      <c r="AE765">
        <v>0</v>
      </c>
      <c r="AF765">
        <v>33.590000000000003</v>
      </c>
      <c r="AG765">
        <v>0</v>
      </c>
      <c r="AH765">
        <v>0</v>
      </c>
      <c r="AI765">
        <v>1</v>
      </c>
      <c r="AJ765">
        <v>5.57</v>
      </c>
      <c r="AK765">
        <v>33.049999999999997</v>
      </c>
      <c r="AL765">
        <v>1</v>
      </c>
      <c r="AN765">
        <v>0</v>
      </c>
      <c r="AO765">
        <v>1</v>
      </c>
      <c r="AP765">
        <v>1</v>
      </c>
      <c r="AQ765">
        <v>0</v>
      </c>
      <c r="AR765">
        <v>0</v>
      </c>
      <c r="AS765" t="s">
        <v>3</v>
      </c>
      <c r="AT765">
        <v>0.47</v>
      </c>
      <c r="AU765" t="s">
        <v>133</v>
      </c>
      <c r="AV765">
        <v>0</v>
      </c>
      <c r="AW765">
        <v>2</v>
      </c>
      <c r="AX765">
        <v>35867955</v>
      </c>
      <c r="AY765">
        <v>1</v>
      </c>
      <c r="AZ765">
        <v>0</v>
      </c>
      <c r="BA765">
        <v>736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Y765*Source!I696</f>
        <v>0.20033749999999997</v>
      </c>
      <c r="CY765">
        <f>AB765</f>
        <v>187.1</v>
      </c>
      <c r="CZ765">
        <f>AF765</f>
        <v>33.590000000000003</v>
      </c>
      <c r="DA765">
        <f>AJ765</f>
        <v>5.57</v>
      </c>
      <c r="DB765">
        <f>ROUND((ROUND(AT765*CZ765,2)*1.25),2)</f>
        <v>19.739999999999998</v>
      </c>
      <c r="DC765">
        <f>ROUND((ROUND(AT765*AG765,2)*1.25),2)</f>
        <v>0</v>
      </c>
    </row>
    <row r="766" spans="1:107">
      <c r="A766">
        <f>ROW(Source!A696)</f>
        <v>696</v>
      </c>
      <c r="B766">
        <v>35863109</v>
      </c>
      <c r="C766">
        <v>35867933</v>
      </c>
      <c r="D766">
        <v>29174580</v>
      </c>
      <c r="E766">
        <v>1</v>
      </c>
      <c r="F766">
        <v>1</v>
      </c>
      <c r="G766">
        <v>1</v>
      </c>
      <c r="H766">
        <v>2</v>
      </c>
      <c r="I766" t="s">
        <v>679</v>
      </c>
      <c r="J766" t="s">
        <v>680</v>
      </c>
      <c r="K766" t="s">
        <v>681</v>
      </c>
      <c r="L766">
        <v>1368</v>
      </c>
      <c r="N766">
        <v>1011</v>
      </c>
      <c r="O766" t="s">
        <v>567</v>
      </c>
      <c r="P766" t="s">
        <v>567</v>
      </c>
      <c r="Q766">
        <v>1</v>
      </c>
      <c r="W766">
        <v>0</v>
      </c>
      <c r="X766">
        <v>-169468834</v>
      </c>
      <c r="Y766">
        <v>0.66250000000000009</v>
      </c>
      <c r="AA766">
        <v>0</v>
      </c>
      <c r="AB766">
        <v>31.87</v>
      </c>
      <c r="AC766">
        <v>0</v>
      </c>
      <c r="AD766">
        <v>0</v>
      </c>
      <c r="AE766">
        <v>0</v>
      </c>
      <c r="AF766">
        <v>2.08</v>
      </c>
      <c r="AG766">
        <v>0</v>
      </c>
      <c r="AH766">
        <v>0</v>
      </c>
      <c r="AI766">
        <v>1</v>
      </c>
      <c r="AJ766">
        <v>15.32</v>
      </c>
      <c r="AK766">
        <v>33.049999999999997</v>
      </c>
      <c r="AL766">
        <v>1</v>
      </c>
      <c r="AN766">
        <v>0</v>
      </c>
      <c r="AO766">
        <v>1</v>
      </c>
      <c r="AP766">
        <v>1</v>
      </c>
      <c r="AQ766">
        <v>0</v>
      </c>
      <c r="AR766">
        <v>0</v>
      </c>
      <c r="AS766" t="s">
        <v>3</v>
      </c>
      <c r="AT766">
        <v>0.53</v>
      </c>
      <c r="AU766" t="s">
        <v>133</v>
      </c>
      <c r="AV766">
        <v>0</v>
      </c>
      <c r="AW766">
        <v>2</v>
      </c>
      <c r="AX766">
        <v>35867956</v>
      </c>
      <c r="AY766">
        <v>1</v>
      </c>
      <c r="AZ766">
        <v>0</v>
      </c>
      <c r="BA766">
        <v>737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Y766*Source!I696</f>
        <v>0.22591250000000004</v>
      </c>
      <c r="CY766">
        <f>AB766</f>
        <v>31.87</v>
      </c>
      <c r="CZ766">
        <f>AF766</f>
        <v>2.08</v>
      </c>
      <c r="DA766">
        <f>AJ766</f>
        <v>15.32</v>
      </c>
      <c r="DB766">
        <f>ROUND((ROUND(AT766*CZ766,2)*1.25),2)</f>
        <v>1.38</v>
      </c>
      <c r="DC766">
        <f>ROUND((ROUND(AT766*AG766,2)*1.25),2)</f>
        <v>0</v>
      </c>
    </row>
    <row r="767" spans="1:107">
      <c r="A767">
        <f>ROW(Source!A696)</f>
        <v>696</v>
      </c>
      <c r="B767">
        <v>35863109</v>
      </c>
      <c r="C767">
        <v>35867933</v>
      </c>
      <c r="D767">
        <v>29108656</v>
      </c>
      <c r="E767">
        <v>1</v>
      </c>
      <c r="F767">
        <v>1</v>
      </c>
      <c r="G767">
        <v>1</v>
      </c>
      <c r="H767">
        <v>3</v>
      </c>
      <c r="I767" t="s">
        <v>682</v>
      </c>
      <c r="J767" t="s">
        <v>683</v>
      </c>
      <c r="K767" t="s">
        <v>684</v>
      </c>
      <c r="L767">
        <v>1354</v>
      </c>
      <c r="N767">
        <v>1010</v>
      </c>
      <c r="O767" t="s">
        <v>237</v>
      </c>
      <c r="P767" t="s">
        <v>237</v>
      </c>
      <c r="Q767">
        <v>1</v>
      </c>
      <c r="W767">
        <v>0</v>
      </c>
      <c r="X767">
        <v>1057373551</v>
      </c>
      <c r="Y767">
        <v>7</v>
      </c>
      <c r="AA767">
        <v>103.47</v>
      </c>
      <c r="AB767">
        <v>0</v>
      </c>
      <c r="AC767">
        <v>0</v>
      </c>
      <c r="AD767">
        <v>0</v>
      </c>
      <c r="AE767">
        <v>13.87</v>
      </c>
      <c r="AF767">
        <v>0</v>
      </c>
      <c r="AG767">
        <v>0</v>
      </c>
      <c r="AH767">
        <v>0</v>
      </c>
      <c r="AI767">
        <v>7.46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7</v>
      </c>
      <c r="AU767" t="s">
        <v>3</v>
      </c>
      <c r="AV767">
        <v>0</v>
      </c>
      <c r="AW767">
        <v>2</v>
      </c>
      <c r="AX767">
        <v>35867957</v>
      </c>
      <c r="AY767">
        <v>1</v>
      </c>
      <c r="AZ767">
        <v>0</v>
      </c>
      <c r="BA767">
        <v>738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Y767*Source!I696</f>
        <v>2.387</v>
      </c>
      <c r="CY767">
        <f t="shared" ref="CY767:CY781" si="105">AA767</f>
        <v>103.47</v>
      </c>
      <c r="CZ767">
        <f t="shared" ref="CZ767:CZ781" si="106">AE767</f>
        <v>13.87</v>
      </c>
      <c r="DA767">
        <f t="shared" ref="DA767:DA781" si="107">AI767</f>
        <v>7.46</v>
      </c>
      <c r="DB767">
        <f t="shared" ref="DB767:DB781" si="108">ROUND(ROUND(AT767*CZ767,2),2)</f>
        <v>97.09</v>
      </c>
      <c r="DC767">
        <f t="shared" ref="DC767:DC781" si="109">ROUND(ROUND(AT767*AG767,2),2)</f>
        <v>0</v>
      </c>
    </row>
    <row r="768" spans="1:107">
      <c r="A768">
        <f>ROW(Source!A696)</f>
        <v>696</v>
      </c>
      <c r="B768">
        <v>35863109</v>
      </c>
      <c r="C768">
        <v>35867933</v>
      </c>
      <c r="D768">
        <v>29109354</v>
      </c>
      <c r="E768">
        <v>1</v>
      </c>
      <c r="F768">
        <v>1</v>
      </c>
      <c r="G768">
        <v>1</v>
      </c>
      <c r="H768">
        <v>3</v>
      </c>
      <c r="I768" t="s">
        <v>685</v>
      </c>
      <c r="J768" t="s">
        <v>686</v>
      </c>
      <c r="K768" t="s">
        <v>687</v>
      </c>
      <c r="L768">
        <v>1346</v>
      </c>
      <c r="N768">
        <v>1009</v>
      </c>
      <c r="O768" t="s">
        <v>160</v>
      </c>
      <c r="P768" t="s">
        <v>160</v>
      </c>
      <c r="Q768">
        <v>1</v>
      </c>
      <c r="W768">
        <v>0</v>
      </c>
      <c r="X768">
        <v>-882693383</v>
      </c>
      <c r="Y768">
        <v>10</v>
      </c>
      <c r="AA768">
        <v>64.010000000000005</v>
      </c>
      <c r="AB768">
        <v>0</v>
      </c>
      <c r="AC768">
        <v>0</v>
      </c>
      <c r="AD768">
        <v>0</v>
      </c>
      <c r="AE768">
        <v>46.72</v>
      </c>
      <c r="AF768">
        <v>0</v>
      </c>
      <c r="AG768">
        <v>0</v>
      </c>
      <c r="AH768">
        <v>0</v>
      </c>
      <c r="AI768">
        <v>1.37</v>
      </c>
      <c r="AJ768">
        <v>1</v>
      </c>
      <c r="AK768">
        <v>1</v>
      </c>
      <c r="AL768">
        <v>1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10</v>
      </c>
      <c r="AU768" t="s">
        <v>3</v>
      </c>
      <c r="AV768">
        <v>0</v>
      </c>
      <c r="AW768">
        <v>2</v>
      </c>
      <c r="AX768">
        <v>35867958</v>
      </c>
      <c r="AY768">
        <v>1</v>
      </c>
      <c r="AZ768">
        <v>0</v>
      </c>
      <c r="BA768">
        <v>739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Y768*Source!I696</f>
        <v>3.41</v>
      </c>
      <c r="CY768">
        <f t="shared" si="105"/>
        <v>64.010000000000005</v>
      </c>
      <c r="CZ768">
        <f t="shared" si="106"/>
        <v>46.72</v>
      </c>
      <c r="DA768">
        <f t="shared" si="107"/>
        <v>1.37</v>
      </c>
      <c r="DB768">
        <f t="shared" si="108"/>
        <v>467.2</v>
      </c>
      <c r="DC768">
        <f t="shared" si="109"/>
        <v>0</v>
      </c>
    </row>
    <row r="769" spans="1:107">
      <c r="A769">
        <f>ROW(Source!A696)</f>
        <v>696</v>
      </c>
      <c r="B769">
        <v>35863109</v>
      </c>
      <c r="C769">
        <v>35867933</v>
      </c>
      <c r="D769">
        <v>29109414</v>
      </c>
      <c r="E769">
        <v>1</v>
      </c>
      <c r="F769">
        <v>1</v>
      </c>
      <c r="G769">
        <v>1</v>
      </c>
      <c r="H769">
        <v>3</v>
      </c>
      <c r="I769" t="s">
        <v>688</v>
      </c>
      <c r="J769" t="s">
        <v>689</v>
      </c>
      <c r="K769" t="s">
        <v>690</v>
      </c>
      <c r="L769">
        <v>1346</v>
      </c>
      <c r="N769">
        <v>1009</v>
      </c>
      <c r="O769" t="s">
        <v>160</v>
      </c>
      <c r="P769" t="s">
        <v>160</v>
      </c>
      <c r="Q769">
        <v>1</v>
      </c>
      <c r="W769">
        <v>0</v>
      </c>
      <c r="X769">
        <v>1092262719</v>
      </c>
      <c r="Y769">
        <v>119</v>
      </c>
      <c r="AA769">
        <v>10.1</v>
      </c>
      <c r="AB769">
        <v>0</v>
      </c>
      <c r="AC769">
        <v>0</v>
      </c>
      <c r="AD769">
        <v>0</v>
      </c>
      <c r="AE769">
        <v>1.58</v>
      </c>
      <c r="AF769">
        <v>0</v>
      </c>
      <c r="AG769">
        <v>0</v>
      </c>
      <c r="AH769">
        <v>0</v>
      </c>
      <c r="AI769">
        <v>6.39</v>
      </c>
      <c r="AJ769">
        <v>1</v>
      </c>
      <c r="AK769">
        <v>1</v>
      </c>
      <c r="AL769">
        <v>1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119</v>
      </c>
      <c r="AU769" t="s">
        <v>3</v>
      </c>
      <c r="AV769">
        <v>0</v>
      </c>
      <c r="AW769">
        <v>2</v>
      </c>
      <c r="AX769">
        <v>35867959</v>
      </c>
      <c r="AY769">
        <v>1</v>
      </c>
      <c r="AZ769">
        <v>0</v>
      </c>
      <c r="BA769">
        <v>740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Y769*Source!I696</f>
        <v>40.579000000000001</v>
      </c>
      <c r="CY769">
        <f t="shared" si="105"/>
        <v>10.1</v>
      </c>
      <c r="CZ769">
        <f t="shared" si="106"/>
        <v>1.58</v>
      </c>
      <c r="DA769">
        <f t="shared" si="107"/>
        <v>6.39</v>
      </c>
      <c r="DB769">
        <f t="shared" si="108"/>
        <v>188.02</v>
      </c>
      <c r="DC769">
        <f t="shared" si="109"/>
        <v>0</v>
      </c>
    </row>
    <row r="770" spans="1:107">
      <c r="A770">
        <f>ROW(Source!A696)</f>
        <v>696</v>
      </c>
      <c r="B770">
        <v>35863109</v>
      </c>
      <c r="C770">
        <v>35867933</v>
      </c>
      <c r="D770">
        <v>29109781</v>
      </c>
      <c r="E770">
        <v>1</v>
      </c>
      <c r="F770">
        <v>1</v>
      </c>
      <c r="G770">
        <v>1</v>
      </c>
      <c r="H770">
        <v>3</v>
      </c>
      <c r="I770" t="s">
        <v>691</v>
      </c>
      <c r="J770" t="s">
        <v>692</v>
      </c>
      <c r="K770" t="s">
        <v>693</v>
      </c>
      <c r="L770">
        <v>1346</v>
      </c>
      <c r="N770">
        <v>1009</v>
      </c>
      <c r="O770" t="s">
        <v>160</v>
      </c>
      <c r="P770" t="s">
        <v>160</v>
      </c>
      <c r="Q770">
        <v>1</v>
      </c>
      <c r="W770">
        <v>0</v>
      </c>
      <c r="X770">
        <v>-306339415</v>
      </c>
      <c r="Y770">
        <v>9</v>
      </c>
      <c r="AA770">
        <v>60.38</v>
      </c>
      <c r="AB770">
        <v>0</v>
      </c>
      <c r="AC770">
        <v>0</v>
      </c>
      <c r="AD770">
        <v>0</v>
      </c>
      <c r="AE770">
        <v>11.12</v>
      </c>
      <c r="AF770">
        <v>0</v>
      </c>
      <c r="AG770">
        <v>0</v>
      </c>
      <c r="AH770">
        <v>0</v>
      </c>
      <c r="AI770">
        <v>5.43</v>
      </c>
      <c r="AJ770">
        <v>1</v>
      </c>
      <c r="AK770">
        <v>1</v>
      </c>
      <c r="AL770">
        <v>1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9</v>
      </c>
      <c r="AU770" t="s">
        <v>3</v>
      </c>
      <c r="AV770">
        <v>0</v>
      </c>
      <c r="AW770">
        <v>2</v>
      </c>
      <c r="AX770">
        <v>35867960</v>
      </c>
      <c r="AY770">
        <v>1</v>
      </c>
      <c r="AZ770">
        <v>0</v>
      </c>
      <c r="BA770">
        <v>741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Y770*Source!I696</f>
        <v>3.0690000000000004</v>
      </c>
      <c r="CY770">
        <f t="shared" si="105"/>
        <v>60.38</v>
      </c>
      <c r="CZ770">
        <f t="shared" si="106"/>
        <v>11.12</v>
      </c>
      <c r="DA770">
        <f t="shared" si="107"/>
        <v>5.43</v>
      </c>
      <c r="DB770">
        <f t="shared" si="108"/>
        <v>100.08</v>
      </c>
      <c r="DC770">
        <f t="shared" si="109"/>
        <v>0</v>
      </c>
    </row>
    <row r="771" spans="1:107">
      <c r="A771">
        <f>ROW(Source!A696)</f>
        <v>696</v>
      </c>
      <c r="B771">
        <v>35863109</v>
      </c>
      <c r="C771">
        <v>35867933</v>
      </c>
      <c r="D771">
        <v>29109782</v>
      </c>
      <c r="E771">
        <v>1</v>
      </c>
      <c r="F771">
        <v>1</v>
      </c>
      <c r="G771">
        <v>1</v>
      </c>
      <c r="H771">
        <v>3</v>
      </c>
      <c r="I771" t="s">
        <v>694</v>
      </c>
      <c r="J771" t="s">
        <v>695</v>
      </c>
      <c r="K771" t="s">
        <v>696</v>
      </c>
      <c r="L771">
        <v>1346</v>
      </c>
      <c r="N771">
        <v>1009</v>
      </c>
      <c r="O771" t="s">
        <v>160</v>
      </c>
      <c r="P771" t="s">
        <v>160</v>
      </c>
      <c r="Q771">
        <v>1</v>
      </c>
      <c r="W771">
        <v>0</v>
      </c>
      <c r="X771">
        <v>-71279152</v>
      </c>
      <c r="Y771">
        <v>85</v>
      </c>
      <c r="AA771">
        <v>16.309999999999999</v>
      </c>
      <c r="AB771">
        <v>0</v>
      </c>
      <c r="AC771">
        <v>0</v>
      </c>
      <c r="AD771">
        <v>0</v>
      </c>
      <c r="AE771">
        <v>4.3600000000000003</v>
      </c>
      <c r="AF771">
        <v>0</v>
      </c>
      <c r="AG771">
        <v>0</v>
      </c>
      <c r="AH771">
        <v>0</v>
      </c>
      <c r="AI771">
        <v>3.74</v>
      </c>
      <c r="AJ771">
        <v>1</v>
      </c>
      <c r="AK771">
        <v>1</v>
      </c>
      <c r="AL771">
        <v>1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85</v>
      </c>
      <c r="AU771" t="s">
        <v>3</v>
      </c>
      <c r="AV771">
        <v>0</v>
      </c>
      <c r="AW771">
        <v>2</v>
      </c>
      <c r="AX771">
        <v>35867961</v>
      </c>
      <c r="AY771">
        <v>1</v>
      </c>
      <c r="AZ771">
        <v>0</v>
      </c>
      <c r="BA771">
        <v>742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Y771*Source!I696</f>
        <v>28.985000000000003</v>
      </c>
      <c r="CY771">
        <f t="shared" si="105"/>
        <v>16.309999999999999</v>
      </c>
      <c r="CZ771">
        <f t="shared" si="106"/>
        <v>4.3600000000000003</v>
      </c>
      <c r="DA771">
        <f t="shared" si="107"/>
        <v>3.74</v>
      </c>
      <c r="DB771">
        <f t="shared" si="108"/>
        <v>370.6</v>
      </c>
      <c r="DC771">
        <f t="shared" si="109"/>
        <v>0</v>
      </c>
    </row>
    <row r="772" spans="1:107">
      <c r="A772">
        <f>ROW(Source!A696)</f>
        <v>696</v>
      </c>
      <c r="B772">
        <v>35863109</v>
      </c>
      <c r="C772">
        <v>35867933</v>
      </c>
      <c r="D772">
        <v>29110699</v>
      </c>
      <c r="E772">
        <v>1</v>
      </c>
      <c r="F772">
        <v>1</v>
      </c>
      <c r="G772">
        <v>1</v>
      </c>
      <c r="H772">
        <v>3</v>
      </c>
      <c r="I772" t="s">
        <v>697</v>
      </c>
      <c r="J772" t="s">
        <v>698</v>
      </c>
      <c r="K772" t="s">
        <v>699</v>
      </c>
      <c r="L772">
        <v>1301</v>
      </c>
      <c r="N772">
        <v>1003</v>
      </c>
      <c r="O772" t="s">
        <v>142</v>
      </c>
      <c r="P772" t="s">
        <v>142</v>
      </c>
      <c r="Q772">
        <v>1</v>
      </c>
      <c r="W772">
        <v>0</v>
      </c>
      <c r="X772">
        <v>1063889258</v>
      </c>
      <c r="Y772">
        <v>120</v>
      </c>
      <c r="AA772">
        <v>1.24</v>
      </c>
      <c r="AB772">
        <v>0</v>
      </c>
      <c r="AC772">
        <v>0</v>
      </c>
      <c r="AD772">
        <v>0</v>
      </c>
      <c r="AE772">
        <v>0.17</v>
      </c>
      <c r="AF772">
        <v>0</v>
      </c>
      <c r="AG772">
        <v>0</v>
      </c>
      <c r="AH772">
        <v>0</v>
      </c>
      <c r="AI772">
        <v>7.29</v>
      </c>
      <c r="AJ772">
        <v>1</v>
      </c>
      <c r="AK772">
        <v>1</v>
      </c>
      <c r="AL772">
        <v>1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120</v>
      </c>
      <c r="AU772" t="s">
        <v>3</v>
      </c>
      <c r="AV772">
        <v>0</v>
      </c>
      <c r="AW772">
        <v>2</v>
      </c>
      <c r="AX772">
        <v>35867962</v>
      </c>
      <c r="AY772">
        <v>1</v>
      </c>
      <c r="AZ772">
        <v>0</v>
      </c>
      <c r="BA772">
        <v>743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Y772*Source!I696</f>
        <v>40.92</v>
      </c>
      <c r="CY772">
        <f t="shared" si="105"/>
        <v>1.24</v>
      </c>
      <c r="CZ772">
        <f t="shared" si="106"/>
        <v>0.17</v>
      </c>
      <c r="DA772">
        <f t="shared" si="107"/>
        <v>7.29</v>
      </c>
      <c r="DB772">
        <f t="shared" si="108"/>
        <v>20.399999999999999</v>
      </c>
      <c r="DC772">
        <f t="shared" si="109"/>
        <v>0</v>
      </c>
    </row>
    <row r="773" spans="1:107">
      <c r="A773">
        <f>ROW(Source!A696)</f>
        <v>696</v>
      </c>
      <c r="B773">
        <v>35863109</v>
      </c>
      <c r="C773">
        <v>35867933</v>
      </c>
      <c r="D773">
        <v>29110797</v>
      </c>
      <c r="E773">
        <v>1</v>
      </c>
      <c r="F773">
        <v>1</v>
      </c>
      <c r="G773">
        <v>1</v>
      </c>
      <c r="H773">
        <v>3</v>
      </c>
      <c r="I773" t="s">
        <v>700</v>
      </c>
      <c r="J773" t="s">
        <v>701</v>
      </c>
      <c r="K773" t="s">
        <v>702</v>
      </c>
      <c r="L773">
        <v>1301</v>
      </c>
      <c r="N773">
        <v>1003</v>
      </c>
      <c r="O773" t="s">
        <v>142</v>
      </c>
      <c r="P773" t="s">
        <v>142</v>
      </c>
      <c r="Q773">
        <v>1</v>
      </c>
      <c r="W773">
        <v>0</v>
      </c>
      <c r="X773">
        <v>1919953005</v>
      </c>
      <c r="Y773">
        <v>82</v>
      </c>
      <c r="AA773">
        <v>15.5</v>
      </c>
      <c r="AB773">
        <v>0</v>
      </c>
      <c r="AC773">
        <v>0</v>
      </c>
      <c r="AD773">
        <v>0</v>
      </c>
      <c r="AE773">
        <v>1.74</v>
      </c>
      <c r="AF773">
        <v>0</v>
      </c>
      <c r="AG773">
        <v>0</v>
      </c>
      <c r="AH773">
        <v>0</v>
      </c>
      <c r="AI773">
        <v>8.91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82</v>
      </c>
      <c r="AU773" t="s">
        <v>3</v>
      </c>
      <c r="AV773">
        <v>0</v>
      </c>
      <c r="AW773">
        <v>2</v>
      </c>
      <c r="AX773">
        <v>35867963</v>
      </c>
      <c r="AY773">
        <v>1</v>
      </c>
      <c r="AZ773">
        <v>0</v>
      </c>
      <c r="BA773">
        <v>744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Y773*Source!I696</f>
        <v>27.962000000000003</v>
      </c>
      <c r="CY773">
        <f t="shared" si="105"/>
        <v>15.5</v>
      </c>
      <c r="CZ773">
        <f t="shared" si="106"/>
        <v>1.74</v>
      </c>
      <c r="DA773">
        <f t="shared" si="107"/>
        <v>8.91</v>
      </c>
      <c r="DB773">
        <f t="shared" si="108"/>
        <v>142.68</v>
      </c>
      <c r="DC773">
        <f t="shared" si="109"/>
        <v>0</v>
      </c>
    </row>
    <row r="774" spans="1:107">
      <c r="A774">
        <f>ROW(Source!A696)</f>
        <v>696</v>
      </c>
      <c r="B774">
        <v>35863109</v>
      </c>
      <c r="C774">
        <v>35867933</v>
      </c>
      <c r="D774">
        <v>29110815</v>
      </c>
      <c r="E774">
        <v>1</v>
      </c>
      <c r="F774">
        <v>1</v>
      </c>
      <c r="G774">
        <v>1</v>
      </c>
      <c r="H774">
        <v>3</v>
      </c>
      <c r="I774" t="s">
        <v>703</v>
      </c>
      <c r="J774" t="s">
        <v>704</v>
      </c>
      <c r="K774" t="s">
        <v>705</v>
      </c>
      <c r="L774">
        <v>1301</v>
      </c>
      <c r="N774">
        <v>1003</v>
      </c>
      <c r="O774" t="s">
        <v>142</v>
      </c>
      <c r="P774" t="s">
        <v>142</v>
      </c>
      <c r="Q774">
        <v>1</v>
      </c>
      <c r="W774">
        <v>0</v>
      </c>
      <c r="X774">
        <v>-1169660804</v>
      </c>
      <c r="Y774">
        <v>116</v>
      </c>
      <c r="AA774">
        <v>6.29</v>
      </c>
      <c r="AB774">
        <v>0</v>
      </c>
      <c r="AC774">
        <v>0</v>
      </c>
      <c r="AD774">
        <v>0</v>
      </c>
      <c r="AE774">
        <v>0.85</v>
      </c>
      <c r="AF774">
        <v>0</v>
      </c>
      <c r="AG774">
        <v>0</v>
      </c>
      <c r="AH774">
        <v>0</v>
      </c>
      <c r="AI774">
        <v>7.4</v>
      </c>
      <c r="AJ774">
        <v>1</v>
      </c>
      <c r="AK774">
        <v>1</v>
      </c>
      <c r="AL774">
        <v>1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116</v>
      </c>
      <c r="AU774" t="s">
        <v>3</v>
      </c>
      <c r="AV774">
        <v>0</v>
      </c>
      <c r="AW774">
        <v>2</v>
      </c>
      <c r="AX774">
        <v>35867964</v>
      </c>
      <c r="AY774">
        <v>1</v>
      </c>
      <c r="AZ774">
        <v>0</v>
      </c>
      <c r="BA774">
        <v>745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Y774*Source!I696</f>
        <v>39.556000000000004</v>
      </c>
      <c r="CY774">
        <f t="shared" si="105"/>
        <v>6.29</v>
      </c>
      <c r="CZ774">
        <f t="shared" si="106"/>
        <v>0.85</v>
      </c>
      <c r="DA774">
        <f t="shared" si="107"/>
        <v>7.4</v>
      </c>
      <c r="DB774">
        <f t="shared" si="108"/>
        <v>98.6</v>
      </c>
      <c r="DC774">
        <f t="shared" si="109"/>
        <v>0</v>
      </c>
    </row>
    <row r="775" spans="1:107">
      <c r="A775">
        <f>ROW(Source!A696)</f>
        <v>696</v>
      </c>
      <c r="B775">
        <v>35863109</v>
      </c>
      <c r="C775">
        <v>35867933</v>
      </c>
      <c r="D775">
        <v>29111455</v>
      </c>
      <c r="E775">
        <v>1</v>
      </c>
      <c r="F775">
        <v>1</v>
      </c>
      <c r="G775">
        <v>1</v>
      </c>
      <c r="H775">
        <v>3</v>
      </c>
      <c r="I775" t="s">
        <v>706</v>
      </c>
      <c r="J775" t="s">
        <v>707</v>
      </c>
      <c r="K775" t="s">
        <v>708</v>
      </c>
      <c r="L775">
        <v>1327</v>
      </c>
      <c r="N775">
        <v>1005</v>
      </c>
      <c r="O775" t="s">
        <v>155</v>
      </c>
      <c r="P775" t="s">
        <v>155</v>
      </c>
      <c r="Q775">
        <v>1</v>
      </c>
      <c r="W775">
        <v>0</v>
      </c>
      <c r="X775">
        <v>-1126346608</v>
      </c>
      <c r="Y775">
        <v>212</v>
      </c>
      <c r="AA775">
        <v>73.790000000000006</v>
      </c>
      <c r="AB775">
        <v>0</v>
      </c>
      <c r="AC775">
        <v>0</v>
      </c>
      <c r="AD775">
        <v>0</v>
      </c>
      <c r="AE775">
        <v>15.06</v>
      </c>
      <c r="AF775">
        <v>0</v>
      </c>
      <c r="AG775">
        <v>0</v>
      </c>
      <c r="AH775">
        <v>0</v>
      </c>
      <c r="AI775">
        <v>4.9000000000000004</v>
      </c>
      <c r="AJ775">
        <v>1</v>
      </c>
      <c r="AK775">
        <v>1</v>
      </c>
      <c r="AL775">
        <v>1</v>
      </c>
      <c r="AN775">
        <v>0</v>
      </c>
      <c r="AO775">
        <v>1</v>
      </c>
      <c r="AP775">
        <v>0</v>
      </c>
      <c r="AQ775">
        <v>0</v>
      </c>
      <c r="AR775">
        <v>0</v>
      </c>
      <c r="AS775" t="s">
        <v>3</v>
      </c>
      <c r="AT775">
        <v>212</v>
      </c>
      <c r="AU775" t="s">
        <v>3</v>
      </c>
      <c r="AV775">
        <v>0</v>
      </c>
      <c r="AW775">
        <v>2</v>
      </c>
      <c r="AX775">
        <v>35867965</v>
      </c>
      <c r="AY775">
        <v>1</v>
      </c>
      <c r="AZ775">
        <v>0</v>
      </c>
      <c r="BA775">
        <v>746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Y775*Source!I696</f>
        <v>72.292000000000002</v>
      </c>
      <c r="CY775">
        <f t="shared" si="105"/>
        <v>73.790000000000006</v>
      </c>
      <c r="CZ775">
        <f t="shared" si="106"/>
        <v>15.06</v>
      </c>
      <c r="DA775">
        <f t="shared" si="107"/>
        <v>4.9000000000000004</v>
      </c>
      <c r="DB775">
        <f t="shared" si="108"/>
        <v>3192.72</v>
      </c>
      <c r="DC775">
        <f t="shared" si="109"/>
        <v>0</v>
      </c>
    </row>
    <row r="776" spans="1:107">
      <c r="A776">
        <f>ROW(Source!A696)</f>
        <v>696</v>
      </c>
      <c r="B776">
        <v>35863109</v>
      </c>
      <c r="C776">
        <v>35867933</v>
      </c>
      <c r="D776">
        <v>29114733</v>
      </c>
      <c r="E776">
        <v>1</v>
      </c>
      <c r="F776">
        <v>1</v>
      </c>
      <c r="G776">
        <v>1</v>
      </c>
      <c r="H776">
        <v>3</v>
      </c>
      <c r="I776" t="s">
        <v>709</v>
      </c>
      <c r="J776" t="s">
        <v>710</v>
      </c>
      <c r="K776" t="s">
        <v>711</v>
      </c>
      <c r="L776">
        <v>1354</v>
      </c>
      <c r="N776">
        <v>1010</v>
      </c>
      <c r="O776" t="s">
        <v>237</v>
      </c>
      <c r="P776" t="s">
        <v>237</v>
      </c>
      <c r="Q776">
        <v>1</v>
      </c>
      <c r="W776">
        <v>0</v>
      </c>
      <c r="X776">
        <v>-1352915271</v>
      </c>
      <c r="Y776">
        <v>735</v>
      </c>
      <c r="AA776">
        <v>0.3</v>
      </c>
      <c r="AB776">
        <v>0</v>
      </c>
      <c r="AC776">
        <v>0</v>
      </c>
      <c r="AD776">
        <v>0</v>
      </c>
      <c r="AE776">
        <v>0.02</v>
      </c>
      <c r="AF776">
        <v>0</v>
      </c>
      <c r="AG776">
        <v>0</v>
      </c>
      <c r="AH776">
        <v>0</v>
      </c>
      <c r="AI776">
        <v>14.91</v>
      </c>
      <c r="AJ776">
        <v>1</v>
      </c>
      <c r="AK776">
        <v>1</v>
      </c>
      <c r="AL776">
        <v>1</v>
      </c>
      <c r="AN776">
        <v>0</v>
      </c>
      <c r="AO776">
        <v>1</v>
      </c>
      <c r="AP776">
        <v>0</v>
      </c>
      <c r="AQ776">
        <v>0</v>
      </c>
      <c r="AR776">
        <v>0</v>
      </c>
      <c r="AS776" t="s">
        <v>3</v>
      </c>
      <c r="AT776">
        <v>735</v>
      </c>
      <c r="AU776" t="s">
        <v>3</v>
      </c>
      <c r="AV776">
        <v>0</v>
      </c>
      <c r="AW776">
        <v>2</v>
      </c>
      <c r="AX776">
        <v>35867966</v>
      </c>
      <c r="AY776">
        <v>1</v>
      </c>
      <c r="AZ776">
        <v>0</v>
      </c>
      <c r="BA776">
        <v>747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Y776*Source!I696</f>
        <v>250.63500000000002</v>
      </c>
      <c r="CY776">
        <f t="shared" si="105"/>
        <v>0.3</v>
      </c>
      <c r="CZ776">
        <f t="shared" si="106"/>
        <v>0.02</v>
      </c>
      <c r="DA776">
        <f t="shared" si="107"/>
        <v>14.91</v>
      </c>
      <c r="DB776">
        <f t="shared" si="108"/>
        <v>14.7</v>
      </c>
      <c r="DC776">
        <f t="shared" si="109"/>
        <v>0</v>
      </c>
    </row>
    <row r="777" spans="1:107">
      <c r="A777">
        <f>ROW(Source!A696)</f>
        <v>696</v>
      </c>
      <c r="B777">
        <v>35863109</v>
      </c>
      <c r="C777">
        <v>35867933</v>
      </c>
      <c r="D777">
        <v>29114734</v>
      </c>
      <c r="E777">
        <v>1</v>
      </c>
      <c r="F777">
        <v>1</v>
      </c>
      <c r="G777">
        <v>1</v>
      </c>
      <c r="H777">
        <v>3</v>
      </c>
      <c r="I777" t="s">
        <v>712</v>
      </c>
      <c r="J777" t="s">
        <v>713</v>
      </c>
      <c r="K777" t="s">
        <v>714</v>
      </c>
      <c r="L777">
        <v>1354</v>
      </c>
      <c r="N777">
        <v>1010</v>
      </c>
      <c r="O777" t="s">
        <v>237</v>
      </c>
      <c r="P777" t="s">
        <v>237</v>
      </c>
      <c r="Q777">
        <v>1</v>
      </c>
      <c r="W777">
        <v>0</v>
      </c>
      <c r="X777">
        <v>1370092194</v>
      </c>
      <c r="Y777">
        <v>1855</v>
      </c>
      <c r="AA777">
        <v>0.38</v>
      </c>
      <c r="AB777">
        <v>0</v>
      </c>
      <c r="AC777">
        <v>0</v>
      </c>
      <c r="AD777">
        <v>0</v>
      </c>
      <c r="AE777">
        <v>0.03</v>
      </c>
      <c r="AF777">
        <v>0</v>
      </c>
      <c r="AG777">
        <v>0</v>
      </c>
      <c r="AH777">
        <v>0</v>
      </c>
      <c r="AI777">
        <v>12.55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1855</v>
      </c>
      <c r="AU777" t="s">
        <v>3</v>
      </c>
      <c r="AV777">
        <v>0</v>
      </c>
      <c r="AW777">
        <v>2</v>
      </c>
      <c r="AX777">
        <v>35867967</v>
      </c>
      <c r="AY777">
        <v>1</v>
      </c>
      <c r="AZ777">
        <v>0</v>
      </c>
      <c r="BA777">
        <v>748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Y777*Source!I696</f>
        <v>632.55500000000006</v>
      </c>
      <c r="CY777">
        <f t="shared" si="105"/>
        <v>0.38</v>
      </c>
      <c r="CZ777">
        <f t="shared" si="106"/>
        <v>0.03</v>
      </c>
      <c r="DA777">
        <f t="shared" si="107"/>
        <v>12.55</v>
      </c>
      <c r="DB777">
        <f t="shared" si="108"/>
        <v>55.65</v>
      </c>
      <c r="DC777">
        <f t="shared" si="109"/>
        <v>0</v>
      </c>
    </row>
    <row r="778" spans="1:107">
      <c r="A778">
        <f>ROW(Source!A696)</f>
        <v>696</v>
      </c>
      <c r="B778">
        <v>35863109</v>
      </c>
      <c r="C778">
        <v>35867933</v>
      </c>
      <c r="D778">
        <v>29114482</v>
      </c>
      <c r="E778">
        <v>1</v>
      </c>
      <c r="F778">
        <v>1</v>
      </c>
      <c r="G778">
        <v>1</v>
      </c>
      <c r="H778">
        <v>3</v>
      </c>
      <c r="I778" t="s">
        <v>715</v>
      </c>
      <c r="J778" t="s">
        <v>716</v>
      </c>
      <c r="K778" t="s">
        <v>717</v>
      </c>
      <c r="L778">
        <v>1354</v>
      </c>
      <c r="N778">
        <v>1010</v>
      </c>
      <c r="O778" t="s">
        <v>237</v>
      </c>
      <c r="P778" t="s">
        <v>237</v>
      </c>
      <c r="Q778">
        <v>1</v>
      </c>
      <c r="W778">
        <v>0</v>
      </c>
      <c r="X778">
        <v>-520920930</v>
      </c>
      <c r="Y778">
        <v>153</v>
      </c>
      <c r="AA778">
        <v>0.33</v>
      </c>
      <c r="AB778">
        <v>0</v>
      </c>
      <c r="AC778">
        <v>0</v>
      </c>
      <c r="AD778">
        <v>0</v>
      </c>
      <c r="AE778">
        <v>7.0000000000000007E-2</v>
      </c>
      <c r="AF778">
        <v>0</v>
      </c>
      <c r="AG778">
        <v>0</v>
      </c>
      <c r="AH778">
        <v>0</v>
      </c>
      <c r="AI778">
        <v>4.74</v>
      </c>
      <c r="AJ778">
        <v>1</v>
      </c>
      <c r="AK778">
        <v>1</v>
      </c>
      <c r="AL778">
        <v>1</v>
      </c>
      <c r="AN778">
        <v>0</v>
      </c>
      <c r="AO778">
        <v>1</v>
      </c>
      <c r="AP778">
        <v>0</v>
      </c>
      <c r="AQ778">
        <v>0</v>
      </c>
      <c r="AR778">
        <v>0</v>
      </c>
      <c r="AS778" t="s">
        <v>3</v>
      </c>
      <c r="AT778">
        <v>153</v>
      </c>
      <c r="AU778" t="s">
        <v>3</v>
      </c>
      <c r="AV778">
        <v>0</v>
      </c>
      <c r="AW778">
        <v>2</v>
      </c>
      <c r="AX778">
        <v>35867968</v>
      </c>
      <c r="AY778">
        <v>1</v>
      </c>
      <c r="AZ778">
        <v>0</v>
      </c>
      <c r="BA778">
        <v>749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Y778*Source!I696</f>
        <v>52.173000000000002</v>
      </c>
      <c r="CY778">
        <f t="shared" si="105"/>
        <v>0.33</v>
      </c>
      <c r="CZ778">
        <f t="shared" si="106"/>
        <v>7.0000000000000007E-2</v>
      </c>
      <c r="DA778">
        <f t="shared" si="107"/>
        <v>4.74</v>
      </c>
      <c r="DB778">
        <f t="shared" si="108"/>
        <v>10.71</v>
      </c>
      <c r="DC778">
        <f t="shared" si="109"/>
        <v>0</v>
      </c>
    </row>
    <row r="779" spans="1:107">
      <c r="A779">
        <f>ROW(Source!A696)</f>
        <v>696</v>
      </c>
      <c r="B779">
        <v>35863109</v>
      </c>
      <c r="C779">
        <v>35867933</v>
      </c>
      <c r="D779">
        <v>29129584</v>
      </c>
      <c r="E779">
        <v>1</v>
      </c>
      <c r="F779">
        <v>1</v>
      </c>
      <c r="G779">
        <v>1</v>
      </c>
      <c r="H779">
        <v>3</v>
      </c>
      <c r="I779" t="s">
        <v>718</v>
      </c>
      <c r="J779" t="s">
        <v>719</v>
      </c>
      <c r="K779" t="s">
        <v>720</v>
      </c>
      <c r="L779">
        <v>1301</v>
      </c>
      <c r="N779">
        <v>1003</v>
      </c>
      <c r="O779" t="s">
        <v>142</v>
      </c>
      <c r="P779" t="s">
        <v>142</v>
      </c>
      <c r="Q779">
        <v>1</v>
      </c>
      <c r="W779">
        <v>0</v>
      </c>
      <c r="X779">
        <v>-1665253311</v>
      </c>
      <c r="Y779">
        <v>88</v>
      </c>
      <c r="AA779">
        <v>53.07</v>
      </c>
      <c r="AB779">
        <v>0</v>
      </c>
      <c r="AC779">
        <v>0</v>
      </c>
      <c r="AD779">
        <v>0</v>
      </c>
      <c r="AE779">
        <v>7.22</v>
      </c>
      <c r="AF779">
        <v>0</v>
      </c>
      <c r="AG779">
        <v>0</v>
      </c>
      <c r="AH779">
        <v>0</v>
      </c>
      <c r="AI779">
        <v>7.35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88</v>
      </c>
      <c r="AU779" t="s">
        <v>3</v>
      </c>
      <c r="AV779">
        <v>0</v>
      </c>
      <c r="AW779">
        <v>2</v>
      </c>
      <c r="AX779">
        <v>35867969</v>
      </c>
      <c r="AY779">
        <v>1</v>
      </c>
      <c r="AZ779">
        <v>0</v>
      </c>
      <c r="BA779">
        <v>750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Y779*Source!I696</f>
        <v>30.008000000000003</v>
      </c>
      <c r="CY779">
        <f t="shared" si="105"/>
        <v>53.07</v>
      </c>
      <c r="CZ779">
        <f t="shared" si="106"/>
        <v>7.22</v>
      </c>
      <c r="DA779">
        <f t="shared" si="107"/>
        <v>7.35</v>
      </c>
      <c r="DB779">
        <f t="shared" si="108"/>
        <v>635.36</v>
      </c>
      <c r="DC779">
        <f t="shared" si="109"/>
        <v>0</v>
      </c>
    </row>
    <row r="780" spans="1:107">
      <c r="A780">
        <f>ROW(Source!A696)</f>
        <v>696</v>
      </c>
      <c r="B780">
        <v>35863109</v>
      </c>
      <c r="C780">
        <v>35867933</v>
      </c>
      <c r="D780">
        <v>29129619</v>
      </c>
      <c r="E780">
        <v>1</v>
      </c>
      <c r="F780">
        <v>1</v>
      </c>
      <c r="G780">
        <v>1</v>
      </c>
      <c r="H780">
        <v>3</v>
      </c>
      <c r="I780" t="s">
        <v>721</v>
      </c>
      <c r="J780" t="s">
        <v>722</v>
      </c>
      <c r="K780" t="s">
        <v>723</v>
      </c>
      <c r="L780">
        <v>1301</v>
      </c>
      <c r="N780">
        <v>1003</v>
      </c>
      <c r="O780" t="s">
        <v>142</v>
      </c>
      <c r="P780" t="s">
        <v>142</v>
      </c>
      <c r="Q780">
        <v>1</v>
      </c>
      <c r="W780">
        <v>0</v>
      </c>
      <c r="X780">
        <v>1030922947</v>
      </c>
      <c r="Y780">
        <v>225</v>
      </c>
      <c r="AA780">
        <v>61.61</v>
      </c>
      <c r="AB780">
        <v>0</v>
      </c>
      <c r="AC780">
        <v>0</v>
      </c>
      <c r="AD780">
        <v>0</v>
      </c>
      <c r="AE780">
        <v>8.44</v>
      </c>
      <c r="AF780">
        <v>0</v>
      </c>
      <c r="AG780">
        <v>0</v>
      </c>
      <c r="AH780">
        <v>0</v>
      </c>
      <c r="AI780">
        <v>7.3</v>
      </c>
      <c r="AJ780">
        <v>1</v>
      </c>
      <c r="AK780">
        <v>1</v>
      </c>
      <c r="AL780">
        <v>1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3</v>
      </c>
      <c r="AT780">
        <v>225</v>
      </c>
      <c r="AU780" t="s">
        <v>3</v>
      </c>
      <c r="AV780">
        <v>0</v>
      </c>
      <c r="AW780">
        <v>2</v>
      </c>
      <c r="AX780">
        <v>35867970</v>
      </c>
      <c r="AY780">
        <v>1</v>
      </c>
      <c r="AZ780">
        <v>0</v>
      </c>
      <c r="BA780">
        <v>751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Y780*Source!I696</f>
        <v>76.725000000000009</v>
      </c>
      <c r="CY780">
        <f t="shared" si="105"/>
        <v>61.61</v>
      </c>
      <c r="CZ780">
        <f t="shared" si="106"/>
        <v>8.44</v>
      </c>
      <c r="DA780">
        <f t="shared" si="107"/>
        <v>7.3</v>
      </c>
      <c r="DB780">
        <f t="shared" si="108"/>
        <v>1899</v>
      </c>
      <c r="DC780">
        <f t="shared" si="109"/>
        <v>0</v>
      </c>
    </row>
    <row r="781" spans="1:107">
      <c r="A781">
        <f>ROW(Source!A696)</f>
        <v>696</v>
      </c>
      <c r="B781">
        <v>35863109</v>
      </c>
      <c r="C781">
        <v>35867933</v>
      </c>
      <c r="D781">
        <v>29129634</v>
      </c>
      <c r="E781">
        <v>1</v>
      </c>
      <c r="F781">
        <v>1</v>
      </c>
      <c r="G781">
        <v>1</v>
      </c>
      <c r="H781">
        <v>3</v>
      </c>
      <c r="I781" t="s">
        <v>724</v>
      </c>
      <c r="J781" t="s">
        <v>725</v>
      </c>
      <c r="K781" t="s">
        <v>726</v>
      </c>
      <c r="L781">
        <v>1301</v>
      </c>
      <c r="N781">
        <v>1003</v>
      </c>
      <c r="O781" t="s">
        <v>142</v>
      </c>
      <c r="P781" t="s">
        <v>142</v>
      </c>
      <c r="Q781">
        <v>1</v>
      </c>
      <c r="W781">
        <v>0</v>
      </c>
      <c r="X781">
        <v>-234707112</v>
      </c>
      <c r="Y781">
        <v>46</v>
      </c>
      <c r="AA781">
        <v>37.020000000000003</v>
      </c>
      <c r="AB781">
        <v>0</v>
      </c>
      <c r="AC781">
        <v>0</v>
      </c>
      <c r="AD781">
        <v>0</v>
      </c>
      <c r="AE781">
        <v>3.32</v>
      </c>
      <c r="AF781">
        <v>0</v>
      </c>
      <c r="AG781">
        <v>0</v>
      </c>
      <c r="AH781">
        <v>0</v>
      </c>
      <c r="AI781">
        <v>11.15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46</v>
      </c>
      <c r="AU781" t="s">
        <v>3</v>
      </c>
      <c r="AV781">
        <v>0</v>
      </c>
      <c r="AW781">
        <v>2</v>
      </c>
      <c r="AX781">
        <v>35867971</v>
      </c>
      <c r="AY781">
        <v>1</v>
      </c>
      <c r="AZ781">
        <v>0</v>
      </c>
      <c r="BA781">
        <v>752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Y781*Source!I696</f>
        <v>15.686000000000002</v>
      </c>
      <c r="CY781">
        <f t="shared" si="105"/>
        <v>37.020000000000003</v>
      </c>
      <c r="CZ781">
        <f t="shared" si="106"/>
        <v>3.32</v>
      </c>
      <c r="DA781">
        <f t="shared" si="107"/>
        <v>11.15</v>
      </c>
      <c r="DB781">
        <f t="shared" si="108"/>
        <v>152.72</v>
      </c>
      <c r="DC781">
        <f t="shared" si="109"/>
        <v>0</v>
      </c>
    </row>
    <row r="782" spans="1:107">
      <c r="A782">
        <f>ROW(Source!A697)</f>
        <v>697</v>
      </c>
      <c r="B782">
        <v>35863109</v>
      </c>
      <c r="C782">
        <v>35868009</v>
      </c>
      <c r="D782">
        <v>18410244</v>
      </c>
      <c r="E782">
        <v>1</v>
      </c>
      <c r="F782">
        <v>1</v>
      </c>
      <c r="G782">
        <v>1</v>
      </c>
      <c r="H782">
        <v>1</v>
      </c>
      <c r="I782" t="s">
        <v>727</v>
      </c>
      <c r="J782" t="s">
        <v>3</v>
      </c>
      <c r="K782" t="s">
        <v>728</v>
      </c>
      <c r="L782">
        <v>1369</v>
      </c>
      <c r="N782">
        <v>1013</v>
      </c>
      <c r="O782" t="s">
        <v>561</v>
      </c>
      <c r="P782" t="s">
        <v>561</v>
      </c>
      <c r="Q782">
        <v>1</v>
      </c>
      <c r="W782">
        <v>0</v>
      </c>
      <c r="X782">
        <v>-1803619151</v>
      </c>
      <c r="Y782">
        <v>64.330999999999989</v>
      </c>
      <c r="AA782">
        <v>0</v>
      </c>
      <c r="AB782">
        <v>0</v>
      </c>
      <c r="AC782">
        <v>0</v>
      </c>
      <c r="AD782">
        <v>296.73</v>
      </c>
      <c r="AE782">
        <v>0</v>
      </c>
      <c r="AF782">
        <v>0</v>
      </c>
      <c r="AG782">
        <v>0</v>
      </c>
      <c r="AH782">
        <v>296.73</v>
      </c>
      <c r="AI782">
        <v>1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1</v>
      </c>
      <c r="AQ782">
        <v>0</v>
      </c>
      <c r="AR782">
        <v>0</v>
      </c>
      <c r="AS782" t="s">
        <v>3</v>
      </c>
      <c r="AT782">
        <v>55.94</v>
      </c>
      <c r="AU782" t="s">
        <v>134</v>
      </c>
      <c r="AV782">
        <v>1</v>
      </c>
      <c r="AW782">
        <v>2</v>
      </c>
      <c r="AX782">
        <v>35868017</v>
      </c>
      <c r="AY782">
        <v>2</v>
      </c>
      <c r="AZ782">
        <v>131072</v>
      </c>
      <c r="BA782">
        <v>753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Y782*Source!I697</f>
        <v>21.936870999999996</v>
      </c>
      <c r="CY782">
        <f>AD782</f>
        <v>296.73</v>
      </c>
      <c r="CZ782">
        <f>AH782</f>
        <v>296.73</v>
      </c>
      <c r="DA782">
        <f>AL782</f>
        <v>1</v>
      </c>
      <c r="DB782">
        <f>ROUND((ROUND(AT782*CZ782,2)*1.15),2)</f>
        <v>19088.939999999999</v>
      </c>
      <c r="DC782">
        <f>ROUND((ROUND(AT782*AG782,2)*1.15),2)</f>
        <v>0</v>
      </c>
    </row>
    <row r="783" spans="1:107">
      <c r="A783">
        <f>ROW(Source!A697)</f>
        <v>697</v>
      </c>
      <c r="B783">
        <v>35863109</v>
      </c>
      <c r="C783">
        <v>35868009</v>
      </c>
      <c r="D783">
        <v>121548</v>
      </c>
      <c r="E783">
        <v>1</v>
      </c>
      <c r="F783">
        <v>1</v>
      </c>
      <c r="G783">
        <v>1</v>
      </c>
      <c r="H783">
        <v>1</v>
      </c>
      <c r="I783" t="s">
        <v>35</v>
      </c>
      <c r="J783" t="s">
        <v>3</v>
      </c>
      <c r="K783" t="s">
        <v>562</v>
      </c>
      <c r="L783">
        <v>608254</v>
      </c>
      <c r="N783">
        <v>1013</v>
      </c>
      <c r="O783" t="s">
        <v>563</v>
      </c>
      <c r="P783" t="s">
        <v>563</v>
      </c>
      <c r="Q783">
        <v>1</v>
      </c>
      <c r="W783">
        <v>0</v>
      </c>
      <c r="X783">
        <v>-185737400</v>
      </c>
      <c r="Y783">
        <v>1.2500000000000001E-2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1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1</v>
      </c>
      <c r="AQ783">
        <v>0</v>
      </c>
      <c r="AR783">
        <v>0</v>
      </c>
      <c r="AS783" t="s">
        <v>3</v>
      </c>
      <c r="AT783">
        <v>0.01</v>
      </c>
      <c r="AU783" t="s">
        <v>133</v>
      </c>
      <c r="AV783">
        <v>2</v>
      </c>
      <c r="AW783">
        <v>2</v>
      </c>
      <c r="AX783">
        <v>35868018</v>
      </c>
      <c r="AY783">
        <v>1</v>
      </c>
      <c r="AZ783">
        <v>0</v>
      </c>
      <c r="BA783">
        <v>754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Y783*Source!I697</f>
        <v>4.2625000000000007E-3</v>
      </c>
      <c r="CY783">
        <f>AD783</f>
        <v>0</v>
      </c>
      <c r="CZ783">
        <f>AH783</f>
        <v>0</v>
      </c>
      <c r="DA783">
        <f>AL783</f>
        <v>1</v>
      </c>
      <c r="DB783">
        <f>ROUND((ROUND(AT783*CZ783,2)*1.25),2)</f>
        <v>0</v>
      </c>
      <c r="DC783">
        <f>ROUND((ROUND(AT783*AG783,2)*1.25),2)</f>
        <v>0</v>
      </c>
    </row>
    <row r="784" spans="1:107">
      <c r="A784">
        <f>ROW(Source!A697)</f>
        <v>697</v>
      </c>
      <c r="B784">
        <v>35863109</v>
      </c>
      <c r="C784">
        <v>35868009</v>
      </c>
      <c r="D784">
        <v>29172556</v>
      </c>
      <c r="E784">
        <v>1</v>
      </c>
      <c r="F784">
        <v>1</v>
      </c>
      <c r="G784">
        <v>1</v>
      </c>
      <c r="H784">
        <v>2</v>
      </c>
      <c r="I784" t="s">
        <v>564</v>
      </c>
      <c r="J784" t="s">
        <v>565</v>
      </c>
      <c r="K784" t="s">
        <v>566</v>
      </c>
      <c r="L784">
        <v>1368</v>
      </c>
      <c r="N784">
        <v>1011</v>
      </c>
      <c r="O784" t="s">
        <v>567</v>
      </c>
      <c r="P784" t="s">
        <v>567</v>
      </c>
      <c r="Q784">
        <v>1</v>
      </c>
      <c r="W784">
        <v>0</v>
      </c>
      <c r="X784">
        <v>-1302720870</v>
      </c>
      <c r="Y784">
        <v>1.2500000000000001E-2</v>
      </c>
      <c r="AA784">
        <v>0</v>
      </c>
      <c r="AB784">
        <v>466.71</v>
      </c>
      <c r="AC784">
        <v>446.18</v>
      </c>
      <c r="AD784">
        <v>0</v>
      </c>
      <c r="AE784">
        <v>0</v>
      </c>
      <c r="AF784">
        <v>31.26</v>
      </c>
      <c r="AG784">
        <v>13.5</v>
      </c>
      <c r="AH784">
        <v>0</v>
      </c>
      <c r="AI784">
        <v>1</v>
      </c>
      <c r="AJ784">
        <v>14.93</v>
      </c>
      <c r="AK784">
        <v>33.049999999999997</v>
      </c>
      <c r="AL784">
        <v>1</v>
      </c>
      <c r="AN784">
        <v>0</v>
      </c>
      <c r="AO784">
        <v>1</v>
      </c>
      <c r="AP784">
        <v>1</v>
      </c>
      <c r="AQ784">
        <v>0</v>
      </c>
      <c r="AR784">
        <v>0</v>
      </c>
      <c r="AS784" t="s">
        <v>3</v>
      </c>
      <c r="AT784">
        <v>0.01</v>
      </c>
      <c r="AU784" t="s">
        <v>133</v>
      </c>
      <c r="AV784">
        <v>0</v>
      </c>
      <c r="AW784">
        <v>2</v>
      </c>
      <c r="AX784">
        <v>35868019</v>
      </c>
      <c r="AY784">
        <v>1</v>
      </c>
      <c r="AZ784">
        <v>0</v>
      </c>
      <c r="BA784">
        <v>755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Y784*Source!I697</f>
        <v>4.2625000000000007E-3</v>
      </c>
      <c r="CY784">
        <f>AB784</f>
        <v>466.71</v>
      </c>
      <c r="CZ784">
        <f>AF784</f>
        <v>31.26</v>
      </c>
      <c r="DA784">
        <f>AJ784</f>
        <v>14.93</v>
      </c>
      <c r="DB784">
        <f>ROUND((ROUND(AT784*CZ784,2)*1.25),2)</f>
        <v>0.39</v>
      </c>
      <c r="DC784">
        <f>ROUND((ROUND(AT784*AG784,2)*1.25),2)</f>
        <v>0.18</v>
      </c>
    </row>
    <row r="785" spans="1:107">
      <c r="A785">
        <f>ROW(Source!A697)</f>
        <v>697</v>
      </c>
      <c r="B785">
        <v>35863109</v>
      </c>
      <c r="C785">
        <v>35868009</v>
      </c>
      <c r="D785">
        <v>29174913</v>
      </c>
      <c r="E785">
        <v>1</v>
      </c>
      <c r="F785">
        <v>1</v>
      </c>
      <c r="G785">
        <v>1</v>
      </c>
      <c r="H785">
        <v>2</v>
      </c>
      <c r="I785" t="s">
        <v>578</v>
      </c>
      <c r="J785" t="s">
        <v>579</v>
      </c>
      <c r="K785" t="s">
        <v>580</v>
      </c>
      <c r="L785">
        <v>1368</v>
      </c>
      <c r="N785">
        <v>1011</v>
      </c>
      <c r="O785" t="s">
        <v>567</v>
      </c>
      <c r="P785" t="s">
        <v>567</v>
      </c>
      <c r="Q785">
        <v>1</v>
      </c>
      <c r="W785">
        <v>0</v>
      </c>
      <c r="X785">
        <v>458544584</v>
      </c>
      <c r="Y785">
        <v>1.2500000000000001E-2</v>
      </c>
      <c r="AA785">
        <v>0</v>
      </c>
      <c r="AB785">
        <v>932.72</v>
      </c>
      <c r="AC785">
        <v>383.38</v>
      </c>
      <c r="AD785">
        <v>0</v>
      </c>
      <c r="AE785">
        <v>0</v>
      </c>
      <c r="AF785">
        <v>87.17</v>
      </c>
      <c r="AG785">
        <v>11.6</v>
      </c>
      <c r="AH785">
        <v>0</v>
      </c>
      <c r="AI785">
        <v>1</v>
      </c>
      <c r="AJ785">
        <v>10.7</v>
      </c>
      <c r="AK785">
        <v>33.049999999999997</v>
      </c>
      <c r="AL785">
        <v>1</v>
      </c>
      <c r="AN785">
        <v>0</v>
      </c>
      <c r="AO785">
        <v>1</v>
      </c>
      <c r="AP785">
        <v>1</v>
      </c>
      <c r="AQ785">
        <v>0</v>
      </c>
      <c r="AR785">
        <v>0</v>
      </c>
      <c r="AS785" t="s">
        <v>3</v>
      </c>
      <c r="AT785">
        <v>0.01</v>
      </c>
      <c r="AU785" t="s">
        <v>133</v>
      </c>
      <c r="AV785">
        <v>0</v>
      </c>
      <c r="AW785">
        <v>2</v>
      </c>
      <c r="AX785">
        <v>35868020</v>
      </c>
      <c r="AY785">
        <v>1</v>
      </c>
      <c r="AZ785">
        <v>0</v>
      </c>
      <c r="BA785">
        <v>756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Y785*Source!I697</f>
        <v>4.2625000000000007E-3</v>
      </c>
      <c r="CY785">
        <f>AB785</f>
        <v>932.72</v>
      </c>
      <c r="CZ785">
        <f>AF785</f>
        <v>87.17</v>
      </c>
      <c r="DA785">
        <f>AJ785</f>
        <v>10.7</v>
      </c>
      <c r="DB785">
        <f>ROUND((ROUND(AT785*CZ785,2)*1.25),2)</f>
        <v>1.0900000000000001</v>
      </c>
      <c r="DC785">
        <f>ROUND((ROUND(AT785*AG785,2)*1.25),2)</f>
        <v>0.15</v>
      </c>
    </row>
    <row r="786" spans="1:107">
      <c r="A786">
        <f>ROW(Source!A697)</f>
        <v>697</v>
      </c>
      <c r="B786">
        <v>35863109</v>
      </c>
      <c r="C786">
        <v>35868009</v>
      </c>
      <c r="D786">
        <v>29109386</v>
      </c>
      <c r="E786">
        <v>1</v>
      </c>
      <c r="F786">
        <v>1</v>
      </c>
      <c r="G786">
        <v>1</v>
      </c>
      <c r="H786">
        <v>3</v>
      </c>
      <c r="I786" t="s">
        <v>729</v>
      </c>
      <c r="J786" t="s">
        <v>730</v>
      </c>
      <c r="K786" t="s">
        <v>731</v>
      </c>
      <c r="L786">
        <v>1348</v>
      </c>
      <c r="N786">
        <v>1009</v>
      </c>
      <c r="O786" t="s">
        <v>30</v>
      </c>
      <c r="P786" t="s">
        <v>30</v>
      </c>
      <c r="Q786">
        <v>1000</v>
      </c>
      <c r="W786">
        <v>0</v>
      </c>
      <c r="X786">
        <v>-1262442712</v>
      </c>
      <c r="Y786">
        <v>3.4099999999999998E-2</v>
      </c>
      <c r="AA786">
        <v>55935.05</v>
      </c>
      <c r="AB786">
        <v>0</v>
      </c>
      <c r="AC786">
        <v>0</v>
      </c>
      <c r="AD786">
        <v>0</v>
      </c>
      <c r="AE786">
        <v>11300.01</v>
      </c>
      <c r="AF786">
        <v>0</v>
      </c>
      <c r="AG786">
        <v>0</v>
      </c>
      <c r="AH786">
        <v>0</v>
      </c>
      <c r="AI786">
        <v>4.95</v>
      </c>
      <c r="AJ786">
        <v>1</v>
      </c>
      <c r="AK786">
        <v>1</v>
      </c>
      <c r="AL786">
        <v>1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3.4099999999999998E-2</v>
      </c>
      <c r="AU786" t="s">
        <v>3</v>
      </c>
      <c r="AV786">
        <v>0</v>
      </c>
      <c r="AW786">
        <v>2</v>
      </c>
      <c r="AX786">
        <v>35868021</v>
      </c>
      <c r="AY786">
        <v>1</v>
      </c>
      <c r="AZ786">
        <v>0</v>
      </c>
      <c r="BA786">
        <v>757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Y786*Source!I697</f>
        <v>1.1628100000000001E-2</v>
      </c>
      <c r="CY786">
        <f>AA786</f>
        <v>55935.05</v>
      </c>
      <c r="CZ786">
        <f>AE786</f>
        <v>11300.01</v>
      </c>
      <c r="DA786">
        <f>AI786</f>
        <v>4.95</v>
      </c>
      <c r="DB786">
        <f t="shared" ref="DB786:DB809" si="110">ROUND(ROUND(AT786*CZ786,2),2)</f>
        <v>385.33</v>
      </c>
      <c r="DC786">
        <f t="shared" ref="DC786:DC809" si="111">ROUND(ROUND(AT786*AG786,2),2)</f>
        <v>0</v>
      </c>
    </row>
    <row r="787" spans="1:107">
      <c r="A787">
        <f>ROW(Source!A697)</f>
        <v>697</v>
      </c>
      <c r="B787">
        <v>35863109</v>
      </c>
      <c r="C787">
        <v>35868009</v>
      </c>
      <c r="D787">
        <v>29107800</v>
      </c>
      <c r="E787">
        <v>1</v>
      </c>
      <c r="F787">
        <v>1</v>
      </c>
      <c r="G787">
        <v>1</v>
      </c>
      <c r="H787">
        <v>3</v>
      </c>
      <c r="I787" t="s">
        <v>592</v>
      </c>
      <c r="J787" t="s">
        <v>593</v>
      </c>
      <c r="K787" t="s">
        <v>594</v>
      </c>
      <c r="L787">
        <v>1346</v>
      </c>
      <c r="N787">
        <v>1009</v>
      </c>
      <c r="O787" t="s">
        <v>160</v>
      </c>
      <c r="P787" t="s">
        <v>160</v>
      </c>
      <c r="Q787">
        <v>1</v>
      </c>
      <c r="W787">
        <v>0</v>
      </c>
      <c r="X787">
        <v>-1570619850</v>
      </c>
      <c r="Y787">
        <v>0.01</v>
      </c>
      <c r="AA787">
        <v>46.61</v>
      </c>
      <c r="AB787">
        <v>0</v>
      </c>
      <c r="AC787">
        <v>0</v>
      </c>
      <c r="AD787">
        <v>0</v>
      </c>
      <c r="AE787">
        <v>1.81</v>
      </c>
      <c r="AF787">
        <v>0</v>
      </c>
      <c r="AG787">
        <v>0</v>
      </c>
      <c r="AH787">
        <v>0</v>
      </c>
      <c r="AI787">
        <v>25.75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0</v>
      </c>
      <c r="AQ787">
        <v>0</v>
      </c>
      <c r="AR787">
        <v>0</v>
      </c>
      <c r="AS787" t="s">
        <v>3</v>
      </c>
      <c r="AT787">
        <v>0.01</v>
      </c>
      <c r="AU787" t="s">
        <v>3</v>
      </c>
      <c r="AV787">
        <v>0</v>
      </c>
      <c r="AW787">
        <v>2</v>
      </c>
      <c r="AX787">
        <v>35868022</v>
      </c>
      <c r="AY787">
        <v>1</v>
      </c>
      <c r="AZ787">
        <v>0</v>
      </c>
      <c r="BA787">
        <v>758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Y787*Source!I697</f>
        <v>3.4100000000000003E-3</v>
      </c>
      <c r="CY787">
        <f>AA787</f>
        <v>46.61</v>
      </c>
      <c r="CZ787">
        <f>AE787</f>
        <v>1.81</v>
      </c>
      <c r="DA787">
        <f>AI787</f>
        <v>25.75</v>
      </c>
      <c r="DB787">
        <f t="shared" si="110"/>
        <v>0.02</v>
      </c>
      <c r="DC787">
        <f t="shared" si="111"/>
        <v>0</v>
      </c>
    </row>
    <row r="788" spans="1:107">
      <c r="A788">
        <f>ROW(Source!A697)</f>
        <v>697</v>
      </c>
      <c r="B788">
        <v>35863109</v>
      </c>
      <c r="C788">
        <v>35868009</v>
      </c>
      <c r="D788">
        <v>29109603</v>
      </c>
      <c r="E788">
        <v>1</v>
      </c>
      <c r="F788">
        <v>1</v>
      </c>
      <c r="G788">
        <v>1</v>
      </c>
      <c r="H788">
        <v>3</v>
      </c>
      <c r="I788" t="s">
        <v>732</v>
      </c>
      <c r="J788" t="s">
        <v>733</v>
      </c>
      <c r="K788" t="s">
        <v>734</v>
      </c>
      <c r="L788">
        <v>1327</v>
      </c>
      <c r="N788">
        <v>1005</v>
      </c>
      <c r="O788" t="s">
        <v>155</v>
      </c>
      <c r="P788" t="s">
        <v>155</v>
      </c>
      <c r="Q788">
        <v>1</v>
      </c>
      <c r="W788">
        <v>0</v>
      </c>
      <c r="X788">
        <v>1399429038</v>
      </c>
      <c r="Y788">
        <v>112</v>
      </c>
      <c r="AA788">
        <v>54.06</v>
      </c>
      <c r="AB788">
        <v>0</v>
      </c>
      <c r="AC788">
        <v>0</v>
      </c>
      <c r="AD788">
        <v>0</v>
      </c>
      <c r="AE788">
        <v>55.16</v>
      </c>
      <c r="AF788">
        <v>0</v>
      </c>
      <c r="AG788">
        <v>0</v>
      </c>
      <c r="AH788">
        <v>0</v>
      </c>
      <c r="AI788">
        <v>0.98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112</v>
      </c>
      <c r="AU788" t="s">
        <v>3</v>
      </c>
      <c r="AV788">
        <v>0</v>
      </c>
      <c r="AW788">
        <v>2</v>
      </c>
      <c r="AX788">
        <v>35868023</v>
      </c>
      <c r="AY788">
        <v>1</v>
      </c>
      <c r="AZ788">
        <v>0</v>
      </c>
      <c r="BA788">
        <v>759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Y788*Source!I697</f>
        <v>38.192</v>
      </c>
      <c r="CY788">
        <f>AA788</f>
        <v>54.06</v>
      </c>
      <c r="CZ788">
        <f>AE788</f>
        <v>55.16</v>
      </c>
      <c r="DA788">
        <f>AI788</f>
        <v>0.98</v>
      </c>
      <c r="DB788">
        <f t="shared" si="110"/>
        <v>6177.92</v>
      </c>
      <c r="DC788">
        <f t="shared" si="111"/>
        <v>0</v>
      </c>
    </row>
    <row r="789" spans="1:107">
      <c r="A789">
        <f>ROW(Source!A698)</f>
        <v>698</v>
      </c>
      <c r="B789">
        <v>35863109</v>
      </c>
      <c r="C789">
        <v>35868024</v>
      </c>
      <c r="D789">
        <v>29364679</v>
      </c>
      <c r="E789">
        <v>1</v>
      </c>
      <c r="F789">
        <v>1</v>
      </c>
      <c r="G789">
        <v>1</v>
      </c>
      <c r="H789">
        <v>1</v>
      </c>
      <c r="I789" t="s">
        <v>735</v>
      </c>
      <c r="J789" t="s">
        <v>3</v>
      </c>
      <c r="K789" t="s">
        <v>736</v>
      </c>
      <c r="L789">
        <v>1369</v>
      </c>
      <c r="N789">
        <v>1013</v>
      </c>
      <c r="O789" t="s">
        <v>561</v>
      </c>
      <c r="P789" t="s">
        <v>561</v>
      </c>
      <c r="Q789">
        <v>1</v>
      </c>
      <c r="W789">
        <v>0</v>
      </c>
      <c r="X789">
        <v>931378261</v>
      </c>
      <c r="Y789">
        <v>30.48</v>
      </c>
      <c r="AA789">
        <v>0</v>
      </c>
      <c r="AB789">
        <v>0</v>
      </c>
      <c r="AC789">
        <v>0</v>
      </c>
      <c r="AD789">
        <v>316.85000000000002</v>
      </c>
      <c r="AE789">
        <v>0</v>
      </c>
      <c r="AF789">
        <v>0</v>
      </c>
      <c r="AG789">
        <v>0</v>
      </c>
      <c r="AH789">
        <v>316.85000000000002</v>
      </c>
      <c r="AI789">
        <v>1</v>
      </c>
      <c r="AJ789">
        <v>1</v>
      </c>
      <c r="AK789">
        <v>1</v>
      </c>
      <c r="AL789">
        <v>1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30.48</v>
      </c>
      <c r="AU789" t="s">
        <v>3</v>
      </c>
      <c r="AV789">
        <v>1</v>
      </c>
      <c r="AW789">
        <v>2</v>
      </c>
      <c r="AX789">
        <v>36145063</v>
      </c>
      <c r="AY789">
        <v>1</v>
      </c>
      <c r="AZ789">
        <v>0</v>
      </c>
      <c r="BA789">
        <v>760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Y789*Source!I698</f>
        <v>0.91439999999999999</v>
      </c>
      <c r="CY789">
        <f>AD789</f>
        <v>316.85000000000002</v>
      </c>
      <c r="CZ789">
        <f>AH789</f>
        <v>316.85000000000002</v>
      </c>
      <c r="DA789">
        <f>AL789</f>
        <v>1</v>
      </c>
      <c r="DB789">
        <f t="shared" si="110"/>
        <v>9657.59</v>
      </c>
      <c r="DC789">
        <f t="shared" si="111"/>
        <v>0</v>
      </c>
    </row>
    <row r="790" spans="1:107">
      <c r="A790">
        <f>ROW(Source!A698)</f>
        <v>698</v>
      </c>
      <c r="B790">
        <v>35863109</v>
      </c>
      <c r="C790">
        <v>35868024</v>
      </c>
      <c r="D790">
        <v>121548</v>
      </c>
      <c r="E790">
        <v>1</v>
      </c>
      <c r="F790">
        <v>1</v>
      </c>
      <c r="G790">
        <v>1</v>
      </c>
      <c r="H790">
        <v>1</v>
      </c>
      <c r="I790" t="s">
        <v>35</v>
      </c>
      <c r="J790" t="s">
        <v>3</v>
      </c>
      <c r="K790" t="s">
        <v>562</v>
      </c>
      <c r="L790">
        <v>608254</v>
      </c>
      <c r="N790">
        <v>1013</v>
      </c>
      <c r="O790" t="s">
        <v>563</v>
      </c>
      <c r="P790" t="s">
        <v>563</v>
      </c>
      <c r="Q790">
        <v>1</v>
      </c>
      <c r="W790">
        <v>0</v>
      </c>
      <c r="X790">
        <v>-185737400</v>
      </c>
      <c r="Y790">
        <v>0.03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1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3</v>
      </c>
      <c r="AT790">
        <v>0.03</v>
      </c>
      <c r="AU790" t="s">
        <v>3</v>
      </c>
      <c r="AV790">
        <v>2</v>
      </c>
      <c r="AW790">
        <v>2</v>
      </c>
      <c r="AX790">
        <v>36145064</v>
      </c>
      <c r="AY790">
        <v>1</v>
      </c>
      <c r="AZ790">
        <v>0</v>
      </c>
      <c r="BA790">
        <v>761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Y790*Source!I698</f>
        <v>8.9999999999999998E-4</v>
      </c>
      <c r="CY790">
        <f>AD790</f>
        <v>0</v>
      </c>
      <c r="CZ790">
        <f>AH790</f>
        <v>0</v>
      </c>
      <c r="DA790">
        <f>AL790</f>
        <v>1</v>
      </c>
      <c r="DB790">
        <f t="shared" si="110"/>
        <v>0</v>
      </c>
      <c r="DC790">
        <f t="shared" si="111"/>
        <v>0</v>
      </c>
    </row>
    <row r="791" spans="1:107">
      <c r="A791">
        <f>ROW(Source!A698)</f>
        <v>698</v>
      </c>
      <c r="B791">
        <v>35863109</v>
      </c>
      <c r="C791">
        <v>35868024</v>
      </c>
      <c r="D791">
        <v>29172362</v>
      </c>
      <c r="E791">
        <v>1</v>
      </c>
      <c r="F791">
        <v>1</v>
      </c>
      <c r="G791">
        <v>1</v>
      </c>
      <c r="H791">
        <v>2</v>
      </c>
      <c r="I791" t="s">
        <v>737</v>
      </c>
      <c r="J791" t="s">
        <v>738</v>
      </c>
      <c r="K791" t="s">
        <v>739</v>
      </c>
      <c r="L791">
        <v>1368</v>
      </c>
      <c r="N791">
        <v>1011</v>
      </c>
      <c r="O791" t="s">
        <v>567</v>
      </c>
      <c r="P791" t="s">
        <v>567</v>
      </c>
      <c r="Q791">
        <v>1</v>
      </c>
      <c r="W791">
        <v>0</v>
      </c>
      <c r="X791">
        <v>2071614860</v>
      </c>
      <c r="Y791">
        <v>0.03</v>
      </c>
      <c r="AA791">
        <v>0</v>
      </c>
      <c r="AB791">
        <v>1113.56</v>
      </c>
      <c r="AC791">
        <v>446.18</v>
      </c>
      <c r="AD791">
        <v>0</v>
      </c>
      <c r="AE791">
        <v>0</v>
      </c>
      <c r="AF791">
        <v>134.65</v>
      </c>
      <c r="AG791">
        <v>13.5</v>
      </c>
      <c r="AH791">
        <v>0</v>
      </c>
      <c r="AI791">
        <v>1</v>
      </c>
      <c r="AJ791">
        <v>8.27</v>
      </c>
      <c r="AK791">
        <v>33.049999999999997</v>
      </c>
      <c r="AL791">
        <v>1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3</v>
      </c>
      <c r="AT791">
        <v>0.03</v>
      </c>
      <c r="AU791" t="s">
        <v>3</v>
      </c>
      <c r="AV791">
        <v>0</v>
      </c>
      <c r="AW791">
        <v>2</v>
      </c>
      <c r="AX791">
        <v>36145065</v>
      </c>
      <c r="AY791">
        <v>1</v>
      </c>
      <c r="AZ791">
        <v>0</v>
      </c>
      <c r="BA791">
        <v>762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Y791*Source!I698</f>
        <v>8.9999999999999998E-4</v>
      </c>
      <c r="CY791">
        <f>AB791</f>
        <v>1113.56</v>
      </c>
      <c r="CZ791">
        <f>AF791</f>
        <v>134.65</v>
      </c>
      <c r="DA791">
        <f>AJ791</f>
        <v>8.27</v>
      </c>
      <c r="DB791">
        <f t="shared" si="110"/>
        <v>4.04</v>
      </c>
      <c r="DC791">
        <f t="shared" si="111"/>
        <v>0.41</v>
      </c>
    </row>
    <row r="792" spans="1:107">
      <c r="A792">
        <f>ROW(Source!A698)</f>
        <v>698</v>
      </c>
      <c r="B792">
        <v>35863109</v>
      </c>
      <c r="C792">
        <v>35868024</v>
      </c>
      <c r="D792">
        <v>29174913</v>
      </c>
      <c r="E792">
        <v>1</v>
      </c>
      <c r="F792">
        <v>1</v>
      </c>
      <c r="G792">
        <v>1</v>
      </c>
      <c r="H792">
        <v>2</v>
      </c>
      <c r="I792" t="s">
        <v>578</v>
      </c>
      <c r="J792" t="s">
        <v>579</v>
      </c>
      <c r="K792" t="s">
        <v>580</v>
      </c>
      <c r="L792">
        <v>1368</v>
      </c>
      <c r="N792">
        <v>1011</v>
      </c>
      <c r="O792" t="s">
        <v>567</v>
      </c>
      <c r="P792" t="s">
        <v>567</v>
      </c>
      <c r="Q792">
        <v>1</v>
      </c>
      <c r="W792">
        <v>0</v>
      </c>
      <c r="X792">
        <v>458544584</v>
      </c>
      <c r="Y792">
        <v>0.02</v>
      </c>
      <c r="AA792">
        <v>0</v>
      </c>
      <c r="AB792">
        <v>932.72</v>
      </c>
      <c r="AC792">
        <v>383.38</v>
      </c>
      <c r="AD792">
        <v>0</v>
      </c>
      <c r="AE792">
        <v>0</v>
      </c>
      <c r="AF792">
        <v>87.17</v>
      </c>
      <c r="AG792">
        <v>11.6</v>
      </c>
      <c r="AH792">
        <v>0</v>
      </c>
      <c r="AI792">
        <v>1</v>
      </c>
      <c r="AJ792">
        <v>10.7</v>
      </c>
      <c r="AK792">
        <v>33.049999999999997</v>
      </c>
      <c r="AL792">
        <v>1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0.02</v>
      </c>
      <c r="AU792" t="s">
        <v>3</v>
      </c>
      <c r="AV792">
        <v>0</v>
      </c>
      <c r="AW792">
        <v>2</v>
      </c>
      <c r="AX792">
        <v>36145066</v>
      </c>
      <c r="AY792">
        <v>1</v>
      </c>
      <c r="AZ792">
        <v>0</v>
      </c>
      <c r="BA792">
        <v>763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Y792*Source!I698</f>
        <v>5.9999999999999995E-4</v>
      </c>
      <c r="CY792">
        <f>AB792</f>
        <v>932.72</v>
      </c>
      <c r="CZ792">
        <f>AF792</f>
        <v>87.17</v>
      </c>
      <c r="DA792">
        <f>AJ792</f>
        <v>10.7</v>
      </c>
      <c r="DB792">
        <f t="shared" si="110"/>
        <v>1.74</v>
      </c>
      <c r="DC792">
        <f t="shared" si="111"/>
        <v>0.23</v>
      </c>
    </row>
    <row r="793" spans="1:107">
      <c r="A793">
        <f>ROW(Source!A698)</f>
        <v>698</v>
      </c>
      <c r="B793">
        <v>35863109</v>
      </c>
      <c r="C793">
        <v>35868024</v>
      </c>
      <c r="D793">
        <v>29114246</v>
      </c>
      <c r="E793">
        <v>1</v>
      </c>
      <c r="F793">
        <v>1</v>
      </c>
      <c r="G793">
        <v>1</v>
      </c>
      <c r="H793">
        <v>3</v>
      </c>
      <c r="I793" t="s">
        <v>740</v>
      </c>
      <c r="J793" t="s">
        <v>741</v>
      </c>
      <c r="K793" t="s">
        <v>742</v>
      </c>
      <c r="L793">
        <v>1346</v>
      </c>
      <c r="N793">
        <v>1009</v>
      </c>
      <c r="O793" t="s">
        <v>160</v>
      </c>
      <c r="P793" t="s">
        <v>160</v>
      </c>
      <c r="Q793">
        <v>1</v>
      </c>
      <c r="W793">
        <v>0</v>
      </c>
      <c r="X793">
        <v>-421273247</v>
      </c>
      <c r="Y793">
        <v>1.5</v>
      </c>
      <c r="AA793">
        <v>83.08</v>
      </c>
      <c r="AB793">
        <v>0</v>
      </c>
      <c r="AC793">
        <v>0</v>
      </c>
      <c r="AD793">
        <v>0</v>
      </c>
      <c r="AE793">
        <v>9.0399999999999991</v>
      </c>
      <c r="AF793">
        <v>0</v>
      </c>
      <c r="AG793">
        <v>0</v>
      </c>
      <c r="AH793">
        <v>0</v>
      </c>
      <c r="AI793">
        <v>9.19</v>
      </c>
      <c r="AJ793">
        <v>1</v>
      </c>
      <c r="AK793">
        <v>1</v>
      </c>
      <c r="AL793">
        <v>1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1.5</v>
      </c>
      <c r="AU793" t="s">
        <v>3</v>
      </c>
      <c r="AV793">
        <v>0</v>
      </c>
      <c r="AW793">
        <v>2</v>
      </c>
      <c r="AX793">
        <v>36145067</v>
      </c>
      <c r="AY793">
        <v>1</v>
      </c>
      <c r="AZ793">
        <v>0</v>
      </c>
      <c r="BA793">
        <v>764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Y793*Source!I698</f>
        <v>4.4999999999999998E-2</v>
      </c>
      <c r="CY793">
        <f t="shared" ref="CY793:CY800" si="112">AA793</f>
        <v>83.08</v>
      </c>
      <c r="CZ793">
        <f t="shared" ref="CZ793:CZ800" si="113">AE793</f>
        <v>9.0399999999999991</v>
      </c>
      <c r="DA793">
        <f t="shared" ref="DA793:DA800" si="114">AI793</f>
        <v>9.19</v>
      </c>
      <c r="DB793">
        <f t="shared" si="110"/>
        <v>13.56</v>
      </c>
      <c r="DC793">
        <f t="shared" si="111"/>
        <v>0</v>
      </c>
    </row>
    <row r="794" spans="1:107">
      <c r="A794">
        <f>ROW(Source!A698)</f>
        <v>698</v>
      </c>
      <c r="B794">
        <v>35863109</v>
      </c>
      <c r="C794">
        <v>35868024</v>
      </c>
      <c r="D794">
        <v>29110838</v>
      </c>
      <c r="E794">
        <v>1</v>
      </c>
      <c r="F794">
        <v>1</v>
      </c>
      <c r="G794">
        <v>1</v>
      </c>
      <c r="H794">
        <v>3</v>
      </c>
      <c r="I794" t="s">
        <v>743</v>
      </c>
      <c r="J794" t="s">
        <v>744</v>
      </c>
      <c r="K794" t="s">
        <v>745</v>
      </c>
      <c r="L794">
        <v>1346</v>
      </c>
      <c r="N794">
        <v>1009</v>
      </c>
      <c r="O794" t="s">
        <v>160</v>
      </c>
      <c r="P794" t="s">
        <v>160</v>
      </c>
      <c r="Q794">
        <v>1</v>
      </c>
      <c r="W794">
        <v>0</v>
      </c>
      <c r="X794">
        <v>-667794164</v>
      </c>
      <c r="Y794">
        <v>0.42</v>
      </c>
      <c r="AA794">
        <v>100.04</v>
      </c>
      <c r="AB794">
        <v>0</v>
      </c>
      <c r="AC794">
        <v>0</v>
      </c>
      <c r="AD794">
        <v>0</v>
      </c>
      <c r="AE794">
        <v>30.5</v>
      </c>
      <c r="AF794">
        <v>0</v>
      </c>
      <c r="AG794">
        <v>0</v>
      </c>
      <c r="AH794">
        <v>0</v>
      </c>
      <c r="AI794">
        <v>3.28</v>
      </c>
      <c r="AJ794">
        <v>1</v>
      </c>
      <c r="AK794">
        <v>1</v>
      </c>
      <c r="AL794">
        <v>1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3</v>
      </c>
      <c r="AT794">
        <v>0.42</v>
      </c>
      <c r="AU794" t="s">
        <v>3</v>
      </c>
      <c r="AV794">
        <v>0</v>
      </c>
      <c r="AW794">
        <v>2</v>
      </c>
      <c r="AX794">
        <v>36145068</v>
      </c>
      <c r="AY794">
        <v>1</v>
      </c>
      <c r="AZ794">
        <v>0</v>
      </c>
      <c r="BA794">
        <v>765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Y794*Source!I698</f>
        <v>1.2599999999999998E-2</v>
      </c>
      <c r="CY794">
        <f t="shared" si="112"/>
        <v>100.04</v>
      </c>
      <c r="CZ794">
        <f t="shared" si="113"/>
        <v>30.5</v>
      </c>
      <c r="DA794">
        <f t="shared" si="114"/>
        <v>3.28</v>
      </c>
      <c r="DB794">
        <f t="shared" si="110"/>
        <v>12.81</v>
      </c>
      <c r="DC794">
        <f t="shared" si="111"/>
        <v>0</v>
      </c>
    </row>
    <row r="795" spans="1:107">
      <c r="A795">
        <f>ROW(Source!A698)</f>
        <v>698</v>
      </c>
      <c r="B795">
        <v>35863109</v>
      </c>
      <c r="C795">
        <v>35868024</v>
      </c>
      <c r="D795">
        <v>29149204</v>
      </c>
      <c r="E795">
        <v>1</v>
      </c>
      <c r="F795">
        <v>1</v>
      </c>
      <c r="G795">
        <v>1</v>
      </c>
      <c r="H795">
        <v>3</v>
      </c>
      <c r="I795" t="s">
        <v>746</v>
      </c>
      <c r="J795" t="s">
        <v>747</v>
      </c>
      <c r="K795" t="s">
        <v>748</v>
      </c>
      <c r="L795">
        <v>1348</v>
      </c>
      <c r="N795">
        <v>1009</v>
      </c>
      <c r="O795" t="s">
        <v>30</v>
      </c>
      <c r="P795" t="s">
        <v>30</v>
      </c>
      <c r="Q795">
        <v>1000</v>
      </c>
      <c r="W795">
        <v>0</v>
      </c>
      <c r="X795">
        <v>-1132764130</v>
      </c>
      <c r="Y795">
        <v>3.15E-3</v>
      </c>
      <c r="AA795">
        <v>4978.46</v>
      </c>
      <c r="AB795">
        <v>0</v>
      </c>
      <c r="AC795">
        <v>0</v>
      </c>
      <c r="AD795">
        <v>0</v>
      </c>
      <c r="AE795">
        <v>729.98</v>
      </c>
      <c r="AF795">
        <v>0</v>
      </c>
      <c r="AG795">
        <v>0</v>
      </c>
      <c r="AH795">
        <v>0</v>
      </c>
      <c r="AI795">
        <v>6.82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3</v>
      </c>
      <c r="AT795">
        <v>3.15E-3</v>
      </c>
      <c r="AU795" t="s">
        <v>3</v>
      </c>
      <c r="AV795">
        <v>0</v>
      </c>
      <c r="AW795">
        <v>2</v>
      </c>
      <c r="AX795">
        <v>36145069</v>
      </c>
      <c r="AY795">
        <v>1</v>
      </c>
      <c r="AZ795">
        <v>0</v>
      </c>
      <c r="BA795">
        <v>766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Y795*Source!I698</f>
        <v>9.4499999999999993E-5</v>
      </c>
      <c r="CY795">
        <f t="shared" si="112"/>
        <v>4978.46</v>
      </c>
      <c r="CZ795">
        <f t="shared" si="113"/>
        <v>729.98</v>
      </c>
      <c r="DA795">
        <f t="shared" si="114"/>
        <v>6.82</v>
      </c>
      <c r="DB795">
        <f t="shared" si="110"/>
        <v>2.2999999999999998</v>
      </c>
      <c r="DC795">
        <f t="shared" si="111"/>
        <v>0</v>
      </c>
    </row>
    <row r="796" spans="1:107">
      <c r="A796">
        <f>ROW(Source!A698)</f>
        <v>698</v>
      </c>
      <c r="B796">
        <v>35863109</v>
      </c>
      <c r="C796">
        <v>35868024</v>
      </c>
      <c r="D796">
        <v>29156251</v>
      </c>
      <c r="E796">
        <v>1</v>
      </c>
      <c r="F796">
        <v>1</v>
      </c>
      <c r="G796">
        <v>1</v>
      </c>
      <c r="H796">
        <v>3</v>
      </c>
      <c r="I796" t="s">
        <v>235</v>
      </c>
      <c r="J796" t="s">
        <v>238</v>
      </c>
      <c r="K796" t="s">
        <v>236</v>
      </c>
      <c r="L796">
        <v>1354</v>
      </c>
      <c r="N796">
        <v>1010</v>
      </c>
      <c r="O796" t="s">
        <v>237</v>
      </c>
      <c r="P796" t="s">
        <v>237</v>
      </c>
      <c r="Q796">
        <v>1</v>
      </c>
      <c r="W796">
        <v>0</v>
      </c>
      <c r="X796">
        <v>-652224790</v>
      </c>
      <c r="Y796">
        <v>100</v>
      </c>
      <c r="AA796">
        <v>52.5</v>
      </c>
      <c r="AB796">
        <v>0</v>
      </c>
      <c r="AC796">
        <v>0</v>
      </c>
      <c r="AD796">
        <v>0</v>
      </c>
      <c r="AE796">
        <v>7.62</v>
      </c>
      <c r="AF796">
        <v>0</v>
      </c>
      <c r="AG796">
        <v>0</v>
      </c>
      <c r="AH796">
        <v>0</v>
      </c>
      <c r="AI796">
        <v>6.89</v>
      </c>
      <c r="AJ796">
        <v>1</v>
      </c>
      <c r="AK796">
        <v>1</v>
      </c>
      <c r="AL796">
        <v>1</v>
      </c>
      <c r="AN796">
        <v>0</v>
      </c>
      <c r="AO796">
        <v>0</v>
      </c>
      <c r="AP796">
        <v>0</v>
      </c>
      <c r="AQ796">
        <v>0</v>
      </c>
      <c r="AR796">
        <v>0</v>
      </c>
      <c r="AS796" t="s">
        <v>3</v>
      </c>
      <c r="AT796">
        <v>100</v>
      </c>
      <c r="AU796" t="s">
        <v>3</v>
      </c>
      <c r="AV796">
        <v>0</v>
      </c>
      <c r="AW796">
        <v>1</v>
      </c>
      <c r="AX796">
        <v>-1</v>
      </c>
      <c r="AY796">
        <v>0</v>
      </c>
      <c r="AZ796">
        <v>0</v>
      </c>
      <c r="BA796" t="s">
        <v>3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Y796*Source!I698</f>
        <v>3</v>
      </c>
      <c r="CY796">
        <f t="shared" si="112"/>
        <v>52.5</v>
      </c>
      <c r="CZ796">
        <f t="shared" si="113"/>
        <v>7.62</v>
      </c>
      <c r="DA796">
        <f t="shared" si="114"/>
        <v>6.89</v>
      </c>
      <c r="DB796">
        <f t="shared" si="110"/>
        <v>762</v>
      </c>
      <c r="DC796">
        <f t="shared" si="111"/>
        <v>0</v>
      </c>
    </row>
    <row r="797" spans="1:107">
      <c r="A797">
        <f>ROW(Source!A698)</f>
        <v>698</v>
      </c>
      <c r="B797">
        <v>35863109</v>
      </c>
      <c r="C797">
        <v>35868024</v>
      </c>
      <c r="D797">
        <v>29156254</v>
      </c>
      <c r="E797">
        <v>1</v>
      </c>
      <c r="F797">
        <v>1</v>
      </c>
      <c r="G797">
        <v>1</v>
      </c>
      <c r="H797">
        <v>3</v>
      </c>
      <c r="I797" t="s">
        <v>240</v>
      </c>
      <c r="J797" t="s">
        <v>242</v>
      </c>
      <c r="K797" t="s">
        <v>241</v>
      </c>
      <c r="L797">
        <v>1354</v>
      </c>
      <c r="N797">
        <v>1010</v>
      </c>
      <c r="O797" t="s">
        <v>237</v>
      </c>
      <c r="P797" t="s">
        <v>237</v>
      </c>
      <c r="Q797">
        <v>1</v>
      </c>
      <c r="W797">
        <v>0</v>
      </c>
      <c r="X797">
        <v>-1484870884</v>
      </c>
      <c r="Y797">
        <v>33.333333000000003</v>
      </c>
      <c r="AA797">
        <v>76.59</v>
      </c>
      <c r="AB797">
        <v>0</v>
      </c>
      <c r="AC797">
        <v>0</v>
      </c>
      <c r="AD797">
        <v>0</v>
      </c>
      <c r="AE797">
        <v>9.01</v>
      </c>
      <c r="AF797">
        <v>0</v>
      </c>
      <c r="AG797">
        <v>0</v>
      </c>
      <c r="AH797">
        <v>0</v>
      </c>
      <c r="AI797">
        <v>8.5</v>
      </c>
      <c r="AJ797">
        <v>1</v>
      </c>
      <c r="AK797">
        <v>1</v>
      </c>
      <c r="AL797">
        <v>1</v>
      </c>
      <c r="AN797">
        <v>0</v>
      </c>
      <c r="AO797">
        <v>0</v>
      </c>
      <c r="AP797">
        <v>0</v>
      </c>
      <c r="AQ797">
        <v>0</v>
      </c>
      <c r="AR797">
        <v>0</v>
      </c>
      <c r="AS797" t="s">
        <v>3</v>
      </c>
      <c r="AT797">
        <v>33.333333000000003</v>
      </c>
      <c r="AU797" t="s">
        <v>3</v>
      </c>
      <c r="AV797">
        <v>0</v>
      </c>
      <c r="AW797">
        <v>1</v>
      </c>
      <c r="AX797">
        <v>-1</v>
      </c>
      <c r="AY797">
        <v>0</v>
      </c>
      <c r="AZ797">
        <v>0</v>
      </c>
      <c r="BA797" t="s">
        <v>3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Y797*Source!I698</f>
        <v>0.99999999000000006</v>
      </c>
      <c r="CY797">
        <f t="shared" si="112"/>
        <v>76.59</v>
      </c>
      <c r="CZ797">
        <f t="shared" si="113"/>
        <v>9.01</v>
      </c>
      <c r="DA797">
        <f t="shared" si="114"/>
        <v>8.5</v>
      </c>
      <c r="DB797">
        <f t="shared" si="110"/>
        <v>300.33</v>
      </c>
      <c r="DC797">
        <f t="shared" si="111"/>
        <v>0</v>
      </c>
    </row>
    <row r="798" spans="1:107">
      <c r="A798">
        <f>ROW(Source!A698)</f>
        <v>698</v>
      </c>
      <c r="B798">
        <v>35863109</v>
      </c>
      <c r="C798">
        <v>35868024</v>
      </c>
      <c r="D798">
        <v>29156142</v>
      </c>
      <c r="E798">
        <v>1</v>
      </c>
      <c r="F798">
        <v>1</v>
      </c>
      <c r="G798">
        <v>1</v>
      </c>
      <c r="H798">
        <v>3</v>
      </c>
      <c r="I798" t="s">
        <v>230</v>
      </c>
      <c r="J798" t="s">
        <v>233</v>
      </c>
      <c r="K798" t="s">
        <v>231</v>
      </c>
      <c r="L798">
        <v>1356</v>
      </c>
      <c r="N798">
        <v>1010</v>
      </c>
      <c r="O798" t="s">
        <v>232</v>
      </c>
      <c r="P798" t="s">
        <v>232</v>
      </c>
      <c r="Q798">
        <v>1000</v>
      </c>
      <c r="W798">
        <v>0</v>
      </c>
      <c r="X798">
        <v>-1152774928</v>
      </c>
      <c r="Y798">
        <v>0.1</v>
      </c>
      <c r="AA798">
        <v>5115.96</v>
      </c>
      <c r="AB798">
        <v>0</v>
      </c>
      <c r="AC798">
        <v>0</v>
      </c>
      <c r="AD798">
        <v>0</v>
      </c>
      <c r="AE798">
        <v>1998.42</v>
      </c>
      <c r="AF798">
        <v>0</v>
      </c>
      <c r="AG798">
        <v>0</v>
      </c>
      <c r="AH798">
        <v>0</v>
      </c>
      <c r="AI798">
        <v>2.56</v>
      </c>
      <c r="AJ798">
        <v>1</v>
      </c>
      <c r="AK798">
        <v>1</v>
      </c>
      <c r="AL798">
        <v>1</v>
      </c>
      <c r="AN798">
        <v>0</v>
      </c>
      <c r="AO798">
        <v>0</v>
      </c>
      <c r="AP798">
        <v>0</v>
      </c>
      <c r="AQ798">
        <v>0</v>
      </c>
      <c r="AR798">
        <v>0</v>
      </c>
      <c r="AS798" t="s">
        <v>3</v>
      </c>
      <c r="AT798">
        <v>0.1</v>
      </c>
      <c r="AU798" t="s">
        <v>3</v>
      </c>
      <c r="AV798">
        <v>0</v>
      </c>
      <c r="AW798">
        <v>1</v>
      </c>
      <c r="AX798">
        <v>-1</v>
      </c>
      <c r="AY798">
        <v>0</v>
      </c>
      <c r="AZ798">
        <v>0</v>
      </c>
      <c r="BA798" t="s">
        <v>3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Y798*Source!I698</f>
        <v>3.0000000000000001E-3</v>
      </c>
      <c r="CY798">
        <f t="shared" si="112"/>
        <v>5115.96</v>
      </c>
      <c r="CZ798">
        <f t="shared" si="113"/>
        <v>1998.42</v>
      </c>
      <c r="DA798">
        <f t="shared" si="114"/>
        <v>2.56</v>
      </c>
      <c r="DB798">
        <f t="shared" si="110"/>
        <v>199.84</v>
      </c>
      <c r="DC798">
        <f t="shared" si="111"/>
        <v>0</v>
      </c>
    </row>
    <row r="799" spans="1:107">
      <c r="A799">
        <f>ROW(Source!A698)</f>
        <v>698</v>
      </c>
      <c r="B799">
        <v>35863109</v>
      </c>
      <c r="C799">
        <v>35868024</v>
      </c>
      <c r="D799">
        <v>29170678</v>
      </c>
      <c r="E799">
        <v>1</v>
      </c>
      <c r="F799">
        <v>1</v>
      </c>
      <c r="G799">
        <v>1</v>
      </c>
      <c r="H799">
        <v>3</v>
      </c>
      <c r="I799" t="s">
        <v>749</v>
      </c>
      <c r="J799" t="s">
        <v>750</v>
      </c>
      <c r="K799" t="s">
        <v>751</v>
      </c>
      <c r="L799">
        <v>1354</v>
      </c>
      <c r="N799">
        <v>1010</v>
      </c>
      <c r="O799" t="s">
        <v>237</v>
      </c>
      <c r="P799" t="s">
        <v>237</v>
      </c>
      <c r="Q799">
        <v>1</v>
      </c>
      <c r="W799">
        <v>0</v>
      </c>
      <c r="X799">
        <v>-808655695</v>
      </c>
      <c r="Y799">
        <v>102</v>
      </c>
      <c r="AA799">
        <v>0.69</v>
      </c>
      <c r="AB799">
        <v>0</v>
      </c>
      <c r="AC799">
        <v>0</v>
      </c>
      <c r="AD799">
        <v>0</v>
      </c>
      <c r="AE799">
        <v>0.28000000000000003</v>
      </c>
      <c r="AF799">
        <v>0</v>
      </c>
      <c r="AG799">
        <v>0</v>
      </c>
      <c r="AH799">
        <v>0</v>
      </c>
      <c r="AI799">
        <v>2.46</v>
      </c>
      <c r="AJ799">
        <v>1</v>
      </c>
      <c r="AK799">
        <v>1</v>
      </c>
      <c r="AL799">
        <v>1</v>
      </c>
      <c r="AN799">
        <v>0</v>
      </c>
      <c r="AO799">
        <v>1</v>
      </c>
      <c r="AP799">
        <v>0</v>
      </c>
      <c r="AQ799">
        <v>0</v>
      </c>
      <c r="AR799">
        <v>0</v>
      </c>
      <c r="AS799" t="s">
        <v>3</v>
      </c>
      <c r="AT799">
        <v>102</v>
      </c>
      <c r="AU799" t="s">
        <v>3</v>
      </c>
      <c r="AV799">
        <v>0</v>
      </c>
      <c r="AW799">
        <v>2</v>
      </c>
      <c r="AX799">
        <v>36145070</v>
      </c>
      <c r="AY799">
        <v>1</v>
      </c>
      <c r="AZ799">
        <v>0</v>
      </c>
      <c r="BA799">
        <v>767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Y799*Source!I698</f>
        <v>3.06</v>
      </c>
      <c r="CY799">
        <f t="shared" si="112"/>
        <v>0.69</v>
      </c>
      <c r="CZ799">
        <f t="shared" si="113"/>
        <v>0.28000000000000003</v>
      </c>
      <c r="DA799">
        <f t="shared" si="114"/>
        <v>2.46</v>
      </c>
      <c r="DB799">
        <f t="shared" si="110"/>
        <v>28.56</v>
      </c>
      <c r="DC799">
        <f t="shared" si="111"/>
        <v>0</v>
      </c>
    </row>
    <row r="800" spans="1:107">
      <c r="A800">
        <f>ROW(Source!A698)</f>
        <v>698</v>
      </c>
      <c r="B800">
        <v>35863109</v>
      </c>
      <c r="C800">
        <v>35868024</v>
      </c>
      <c r="D800">
        <v>29171808</v>
      </c>
      <c r="E800">
        <v>1</v>
      </c>
      <c r="F800">
        <v>1</v>
      </c>
      <c r="G800">
        <v>1</v>
      </c>
      <c r="H800">
        <v>3</v>
      </c>
      <c r="I800" t="s">
        <v>752</v>
      </c>
      <c r="J800" t="s">
        <v>753</v>
      </c>
      <c r="K800" t="s">
        <v>754</v>
      </c>
      <c r="L800">
        <v>1374</v>
      </c>
      <c r="N800">
        <v>1013</v>
      </c>
      <c r="O800" t="s">
        <v>755</v>
      </c>
      <c r="P800" t="s">
        <v>755</v>
      </c>
      <c r="Q800">
        <v>1</v>
      </c>
      <c r="W800">
        <v>0</v>
      </c>
      <c r="X800">
        <v>-915781824</v>
      </c>
      <c r="Y800">
        <v>6.05</v>
      </c>
      <c r="AA800">
        <v>1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0</v>
      </c>
      <c r="AI800">
        <v>1</v>
      </c>
      <c r="AJ800">
        <v>1</v>
      </c>
      <c r="AK800">
        <v>1</v>
      </c>
      <c r="AL800">
        <v>1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3</v>
      </c>
      <c r="AT800">
        <v>6.05</v>
      </c>
      <c r="AU800" t="s">
        <v>3</v>
      </c>
      <c r="AV800">
        <v>0</v>
      </c>
      <c r="AW800">
        <v>2</v>
      </c>
      <c r="AX800">
        <v>36145071</v>
      </c>
      <c r="AY800">
        <v>1</v>
      </c>
      <c r="AZ800">
        <v>0</v>
      </c>
      <c r="BA800">
        <v>768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Y800*Source!I698</f>
        <v>0.18149999999999999</v>
      </c>
      <c r="CY800">
        <f t="shared" si="112"/>
        <v>1</v>
      </c>
      <c r="CZ800">
        <f t="shared" si="113"/>
        <v>1</v>
      </c>
      <c r="DA800">
        <f t="shared" si="114"/>
        <v>1</v>
      </c>
      <c r="DB800">
        <f t="shared" si="110"/>
        <v>6.05</v>
      </c>
      <c r="DC800">
        <f t="shared" si="111"/>
        <v>0</v>
      </c>
    </row>
    <row r="801" spans="1:107">
      <c r="A801">
        <f>ROW(Source!A702)</f>
        <v>702</v>
      </c>
      <c r="B801">
        <v>35863109</v>
      </c>
      <c r="C801">
        <v>35868049</v>
      </c>
      <c r="D801">
        <v>29364679</v>
      </c>
      <c r="E801">
        <v>1</v>
      </c>
      <c r="F801">
        <v>1</v>
      </c>
      <c r="G801">
        <v>1</v>
      </c>
      <c r="H801">
        <v>1</v>
      </c>
      <c r="I801" t="s">
        <v>735</v>
      </c>
      <c r="J801" t="s">
        <v>3</v>
      </c>
      <c r="K801" t="s">
        <v>736</v>
      </c>
      <c r="L801">
        <v>1369</v>
      </c>
      <c r="N801">
        <v>1013</v>
      </c>
      <c r="O801" t="s">
        <v>561</v>
      </c>
      <c r="P801" t="s">
        <v>561</v>
      </c>
      <c r="Q801">
        <v>1</v>
      </c>
      <c r="W801">
        <v>0</v>
      </c>
      <c r="X801">
        <v>931378261</v>
      </c>
      <c r="Y801">
        <v>26.24</v>
      </c>
      <c r="AA801">
        <v>0</v>
      </c>
      <c r="AB801">
        <v>0</v>
      </c>
      <c r="AC801">
        <v>0</v>
      </c>
      <c r="AD801">
        <v>316.85000000000002</v>
      </c>
      <c r="AE801">
        <v>0</v>
      </c>
      <c r="AF801">
        <v>0</v>
      </c>
      <c r="AG801">
        <v>0</v>
      </c>
      <c r="AH801">
        <v>316.85000000000002</v>
      </c>
      <c r="AI801">
        <v>1</v>
      </c>
      <c r="AJ801">
        <v>1</v>
      </c>
      <c r="AK801">
        <v>1</v>
      </c>
      <c r="AL801">
        <v>1</v>
      </c>
      <c r="AN801">
        <v>0</v>
      </c>
      <c r="AO801">
        <v>1</v>
      </c>
      <c r="AP801">
        <v>0</v>
      </c>
      <c r="AQ801">
        <v>0</v>
      </c>
      <c r="AR801">
        <v>0</v>
      </c>
      <c r="AS801" t="s">
        <v>3</v>
      </c>
      <c r="AT801">
        <v>26.24</v>
      </c>
      <c r="AU801" t="s">
        <v>3</v>
      </c>
      <c r="AV801">
        <v>1</v>
      </c>
      <c r="AW801">
        <v>2</v>
      </c>
      <c r="AX801">
        <v>36145072</v>
      </c>
      <c r="AY801">
        <v>1</v>
      </c>
      <c r="AZ801">
        <v>0</v>
      </c>
      <c r="BA801">
        <v>769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Y801*Source!I702</f>
        <v>0.26239999999999997</v>
      </c>
      <c r="CY801">
        <f>AD801</f>
        <v>316.85000000000002</v>
      </c>
      <c r="CZ801">
        <f>AH801</f>
        <v>316.85000000000002</v>
      </c>
      <c r="DA801">
        <f>AL801</f>
        <v>1</v>
      </c>
      <c r="DB801">
        <f t="shared" si="110"/>
        <v>8314.14</v>
      </c>
      <c r="DC801">
        <f t="shared" si="111"/>
        <v>0</v>
      </c>
    </row>
    <row r="802" spans="1:107">
      <c r="A802">
        <f>ROW(Source!A702)</f>
        <v>702</v>
      </c>
      <c r="B802">
        <v>35863109</v>
      </c>
      <c r="C802">
        <v>35868049</v>
      </c>
      <c r="D802">
        <v>121548</v>
      </c>
      <c r="E802">
        <v>1</v>
      </c>
      <c r="F802">
        <v>1</v>
      </c>
      <c r="G802">
        <v>1</v>
      </c>
      <c r="H802">
        <v>1</v>
      </c>
      <c r="I802" t="s">
        <v>35</v>
      </c>
      <c r="J802" t="s">
        <v>3</v>
      </c>
      <c r="K802" t="s">
        <v>562</v>
      </c>
      <c r="L802">
        <v>608254</v>
      </c>
      <c r="N802">
        <v>1013</v>
      </c>
      <c r="O802" t="s">
        <v>563</v>
      </c>
      <c r="P802" t="s">
        <v>563</v>
      </c>
      <c r="Q802">
        <v>1</v>
      </c>
      <c r="W802">
        <v>0</v>
      </c>
      <c r="X802">
        <v>-185737400</v>
      </c>
      <c r="Y802">
        <v>0.03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1</v>
      </c>
      <c r="AJ802">
        <v>1</v>
      </c>
      <c r="AK802">
        <v>1</v>
      </c>
      <c r="AL802">
        <v>1</v>
      </c>
      <c r="AN802">
        <v>0</v>
      </c>
      <c r="AO802">
        <v>1</v>
      </c>
      <c r="AP802">
        <v>0</v>
      </c>
      <c r="AQ802">
        <v>0</v>
      </c>
      <c r="AR802">
        <v>0</v>
      </c>
      <c r="AS802" t="s">
        <v>3</v>
      </c>
      <c r="AT802">
        <v>0.03</v>
      </c>
      <c r="AU802" t="s">
        <v>3</v>
      </c>
      <c r="AV802">
        <v>2</v>
      </c>
      <c r="AW802">
        <v>2</v>
      </c>
      <c r="AX802">
        <v>36145073</v>
      </c>
      <c r="AY802">
        <v>1</v>
      </c>
      <c r="AZ802">
        <v>0</v>
      </c>
      <c r="BA802">
        <v>770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Y802*Source!I702</f>
        <v>2.9999999999999997E-4</v>
      </c>
      <c r="CY802">
        <f>AD802</f>
        <v>0</v>
      </c>
      <c r="CZ802">
        <f>AH802</f>
        <v>0</v>
      </c>
      <c r="DA802">
        <f>AL802</f>
        <v>1</v>
      </c>
      <c r="DB802">
        <f t="shared" si="110"/>
        <v>0</v>
      </c>
      <c r="DC802">
        <f t="shared" si="111"/>
        <v>0</v>
      </c>
    </row>
    <row r="803" spans="1:107">
      <c r="A803">
        <f>ROW(Source!A702)</f>
        <v>702</v>
      </c>
      <c r="B803">
        <v>35863109</v>
      </c>
      <c r="C803">
        <v>35868049</v>
      </c>
      <c r="D803">
        <v>29172362</v>
      </c>
      <c r="E803">
        <v>1</v>
      </c>
      <c r="F803">
        <v>1</v>
      </c>
      <c r="G803">
        <v>1</v>
      </c>
      <c r="H803">
        <v>2</v>
      </c>
      <c r="I803" t="s">
        <v>737</v>
      </c>
      <c r="J803" t="s">
        <v>738</v>
      </c>
      <c r="K803" t="s">
        <v>739</v>
      </c>
      <c r="L803">
        <v>1368</v>
      </c>
      <c r="N803">
        <v>1011</v>
      </c>
      <c r="O803" t="s">
        <v>567</v>
      </c>
      <c r="P803" t="s">
        <v>567</v>
      </c>
      <c r="Q803">
        <v>1</v>
      </c>
      <c r="W803">
        <v>0</v>
      </c>
      <c r="X803">
        <v>2071614860</v>
      </c>
      <c r="Y803">
        <v>0.03</v>
      </c>
      <c r="AA803">
        <v>0</v>
      </c>
      <c r="AB803">
        <v>1113.56</v>
      </c>
      <c r="AC803">
        <v>446.18</v>
      </c>
      <c r="AD803">
        <v>0</v>
      </c>
      <c r="AE803">
        <v>0</v>
      </c>
      <c r="AF803">
        <v>134.65</v>
      </c>
      <c r="AG803">
        <v>13.5</v>
      </c>
      <c r="AH803">
        <v>0</v>
      </c>
      <c r="AI803">
        <v>1</v>
      </c>
      <c r="AJ803">
        <v>8.27</v>
      </c>
      <c r="AK803">
        <v>33.049999999999997</v>
      </c>
      <c r="AL803">
        <v>1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3</v>
      </c>
      <c r="AT803">
        <v>0.03</v>
      </c>
      <c r="AU803" t="s">
        <v>3</v>
      </c>
      <c r="AV803">
        <v>0</v>
      </c>
      <c r="AW803">
        <v>2</v>
      </c>
      <c r="AX803">
        <v>36145074</v>
      </c>
      <c r="AY803">
        <v>1</v>
      </c>
      <c r="AZ803">
        <v>0</v>
      </c>
      <c r="BA803">
        <v>771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Y803*Source!I702</f>
        <v>2.9999999999999997E-4</v>
      </c>
      <c r="CY803">
        <f>AB803</f>
        <v>1113.56</v>
      </c>
      <c r="CZ803">
        <f>AF803</f>
        <v>134.65</v>
      </c>
      <c r="DA803">
        <f>AJ803</f>
        <v>8.27</v>
      </c>
      <c r="DB803">
        <f t="shared" si="110"/>
        <v>4.04</v>
      </c>
      <c r="DC803">
        <f t="shared" si="111"/>
        <v>0.41</v>
      </c>
    </row>
    <row r="804" spans="1:107">
      <c r="A804">
        <f>ROW(Source!A702)</f>
        <v>702</v>
      </c>
      <c r="B804">
        <v>35863109</v>
      </c>
      <c r="C804">
        <v>35868049</v>
      </c>
      <c r="D804">
        <v>29174913</v>
      </c>
      <c r="E804">
        <v>1</v>
      </c>
      <c r="F804">
        <v>1</v>
      </c>
      <c r="G804">
        <v>1</v>
      </c>
      <c r="H804">
        <v>2</v>
      </c>
      <c r="I804" t="s">
        <v>578</v>
      </c>
      <c r="J804" t="s">
        <v>579</v>
      </c>
      <c r="K804" t="s">
        <v>580</v>
      </c>
      <c r="L804">
        <v>1368</v>
      </c>
      <c r="N804">
        <v>1011</v>
      </c>
      <c r="O804" t="s">
        <v>567</v>
      </c>
      <c r="P804" t="s">
        <v>567</v>
      </c>
      <c r="Q804">
        <v>1</v>
      </c>
      <c r="W804">
        <v>0</v>
      </c>
      <c r="X804">
        <v>458544584</v>
      </c>
      <c r="Y804">
        <v>0.02</v>
      </c>
      <c r="AA804">
        <v>0</v>
      </c>
      <c r="AB804">
        <v>932.72</v>
      </c>
      <c r="AC804">
        <v>383.38</v>
      </c>
      <c r="AD804">
        <v>0</v>
      </c>
      <c r="AE804">
        <v>0</v>
      </c>
      <c r="AF804">
        <v>87.17</v>
      </c>
      <c r="AG804">
        <v>11.6</v>
      </c>
      <c r="AH804">
        <v>0</v>
      </c>
      <c r="AI804">
        <v>1</v>
      </c>
      <c r="AJ804">
        <v>10.7</v>
      </c>
      <c r="AK804">
        <v>33.049999999999997</v>
      </c>
      <c r="AL804">
        <v>1</v>
      </c>
      <c r="AN804">
        <v>0</v>
      </c>
      <c r="AO804">
        <v>1</v>
      </c>
      <c r="AP804">
        <v>0</v>
      </c>
      <c r="AQ804">
        <v>0</v>
      </c>
      <c r="AR804">
        <v>0</v>
      </c>
      <c r="AS804" t="s">
        <v>3</v>
      </c>
      <c r="AT804">
        <v>0.02</v>
      </c>
      <c r="AU804" t="s">
        <v>3</v>
      </c>
      <c r="AV804">
        <v>0</v>
      </c>
      <c r="AW804">
        <v>2</v>
      </c>
      <c r="AX804">
        <v>36145075</v>
      </c>
      <c r="AY804">
        <v>1</v>
      </c>
      <c r="AZ804">
        <v>0</v>
      </c>
      <c r="BA804">
        <v>772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Y804*Source!I702</f>
        <v>2.0000000000000001E-4</v>
      </c>
      <c r="CY804">
        <f>AB804</f>
        <v>932.72</v>
      </c>
      <c r="CZ804">
        <f>AF804</f>
        <v>87.17</v>
      </c>
      <c r="DA804">
        <f>AJ804</f>
        <v>10.7</v>
      </c>
      <c r="DB804">
        <f t="shared" si="110"/>
        <v>1.74</v>
      </c>
      <c r="DC804">
        <f t="shared" si="111"/>
        <v>0.23</v>
      </c>
    </row>
    <row r="805" spans="1:107">
      <c r="A805">
        <f>ROW(Source!A702)</f>
        <v>702</v>
      </c>
      <c r="B805">
        <v>35863109</v>
      </c>
      <c r="C805">
        <v>35868049</v>
      </c>
      <c r="D805">
        <v>29149204</v>
      </c>
      <c r="E805">
        <v>1</v>
      </c>
      <c r="F805">
        <v>1</v>
      </c>
      <c r="G805">
        <v>1</v>
      </c>
      <c r="H805">
        <v>3</v>
      </c>
      <c r="I805" t="s">
        <v>746</v>
      </c>
      <c r="J805" t="s">
        <v>747</v>
      </c>
      <c r="K805" t="s">
        <v>748</v>
      </c>
      <c r="L805">
        <v>1348</v>
      </c>
      <c r="N805">
        <v>1009</v>
      </c>
      <c r="O805" t="s">
        <v>30</v>
      </c>
      <c r="P805" t="s">
        <v>30</v>
      </c>
      <c r="Q805">
        <v>1000</v>
      </c>
      <c r="W805">
        <v>0</v>
      </c>
      <c r="X805">
        <v>-1132764130</v>
      </c>
      <c r="Y805">
        <v>3.15E-3</v>
      </c>
      <c r="AA805">
        <v>4978.46</v>
      </c>
      <c r="AB805">
        <v>0</v>
      </c>
      <c r="AC805">
        <v>0</v>
      </c>
      <c r="AD805">
        <v>0</v>
      </c>
      <c r="AE805">
        <v>729.98</v>
      </c>
      <c r="AF805">
        <v>0</v>
      </c>
      <c r="AG805">
        <v>0</v>
      </c>
      <c r="AH805">
        <v>0</v>
      </c>
      <c r="AI805">
        <v>6.82</v>
      </c>
      <c r="AJ805">
        <v>1</v>
      </c>
      <c r="AK805">
        <v>1</v>
      </c>
      <c r="AL805">
        <v>1</v>
      </c>
      <c r="AN805">
        <v>0</v>
      </c>
      <c r="AO805">
        <v>1</v>
      </c>
      <c r="AP805">
        <v>0</v>
      </c>
      <c r="AQ805">
        <v>0</v>
      </c>
      <c r="AR805">
        <v>0</v>
      </c>
      <c r="AS805" t="s">
        <v>3</v>
      </c>
      <c r="AT805">
        <v>3.15E-3</v>
      </c>
      <c r="AU805" t="s">
        <v>3</v>
      </c>
      <c r="AV805">
        <v>0</v>
      </c>
      <c r="AW805">
        <v>2</v>
      </c>
      <c r="AX805">
        <v>36145076</v>
      </c>
      <c r="AY805">
        <v>1</v>
      </c>
      <c r="AZ805">
        <v>0</v>
      </c>
      <c r="BA805">
        <v>773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Y805*Source!I702</f>
        <v>3.15E-5</v>
      </c>
      <c r="CY805">
        <f>AA805</f>
        <v>4978.46</v>
      </c>
      <c r="CZ805">
        <f>AE805</f>
        <v>729.98</v>
      </c>
      <c r="DA805">
        <f>AI805</f>
        <v>6.82</v>
      </c>
      <c r="DB805">
        <f t="shared" si="110"/>
        <v>2.2999999999999998</v>
      </c>
      <c r="DC805">
        <f t="shared" si="111"/>
        <v>0</v>
      </c>
    </row>
    <row r="806" spans="1:107">
      <c r="A806">
        <f>ROW(Source!A702)</f>
        <v>702</v>
      </c>
      <c r="B806">
        <v>35863109</v>
      </c>
      <c r="C806">
        <v>35868049</v>
      </c>
      <c r="D806">
        <v>29156142</v>
      </c>
      <c r="E806">
        <v>1</v>
      </c>
      <c r="F806">
        <v>1</v>
      </c>
      <c r="G806">
        <v>1</v>
      </c>
      <c r="H806">
        <v>3</v>
      </c>
      <c r="I806" t="s">
        <v>230</v>
      </c>
      <c r="J806" t="s">
        <v>233</v>
      </c>
      <c r="K806" t="s">
        <v>231</v>
      </c>
      <c r="L806">
        <v>1356</v>
      </c>
      <c r="N806">
        <v>1010</v>
      </c>
      <c r="O806" t="s">
        <v>232</v>
      </c>
      <c r="P806" t="s">
        <v>232</v>
      </c>
      <c r="Q806">
        <v>1000</v>
      </c>
      <c r="W806">
        <v>0</v>
      </c>
      <c r="X806">
        <v>-1152774928</v>
      </c>
      <c r="Y806">
        <v>0.1</v>
      </c>
      <c r="AA806">
        <v>5115.96</v>
      </c>
      <c r="AB806">
        <v>0</v>
      </c>
      <c r="AC806">
        <v>0</v>
      </c>
      <c r="AD806">
        <v>0</v>
      </c>
      <c r="AE806">
        <v>1998.42</v>
      </c>
      <c r="AF806">
        <v>0</v>
      </c>
      <c r="AG806">
        <v>0</v>
      </c>
      <c r="AH806">
        <v>0</v>
      </c>
      <c r="AI806">
        <v>2.56</v>
      </c>
      <c r="AJ806">
        <v>1</v>
      </c>
      <c r="AK806">
        <v>1</v>
      </c>
      <c r="AL806">
        <v>1</v>
      </c>
      <c r="AN806">
        <v>0</v>
      </c>
      <c r="AO806">
        <v>0</v>
      </c>
      <c r="AP806">
        <v>0</v>
      </c>
      <c r="AQ806">
        <v>0</v>
      </c>
      <c r="AR806">
        <v>0</v>
      </c>
      <c r="AS806" t="s">
        <v>3</v>
      </c>
      <c r="AT806">
        <v>0.1</v>
      </c>
      <c r="AU806" t="s">
        <v>3</v>
      </c>
      <c r="AV806">
        <v>0</v>
      </c>
      <c r="AW806">
        <v>1</v>
      </c>
      <c r="AX806">
        <v>-1</v>
      </c>
      <c r="AY806">
        <v>0</v>
      </c>
      <c r="AZ806">
        <v>0</v>
      </c>
      <c r="BA806" t="s">
        <v>3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Y806*Source!I702</f>
        <v>1E-3</v>
      </c>
      <c r="CY806">
        <f>AA806</f>
        <v>5115.96</v>
      </c>
      <c r="CZ806">
        <f>AE806</f>
        <v>1998.42</v>
      </c>
      <c r="DA806">
        <f>AI806</f>
        <v>2.56</v>
      </c>
      <c r="DB806">
        <f t="shared" si="110"/>
        <v>199.84</v>
      </c>
      <c r="DC806">
        <f t="shared" si="111"/>
        <v>0</v>
      </c>
    </row>
    <row r="807" spans="1:107">
      <c r="A807">
        <f>ROW(Source!A702)</f>
        <v>702</v>
      </c>
      <c r="B807">
        <v>35863109</v>
      </c>
      <c r="C807">
        <v>35868049</v>
      </c>
      <c r="D807">
        <v>29170678</v>
      </c>
      <c r="E807">
        <v>1</v>
      </c>
      <c r="F807">
        <v>1</v>
      </c>
      <c r="G807">
        <v>1</v>
      </c>
      <c r="H807">
        <v>3</v>
      </c>
      <c r="I807" t="s">
        <v>749</v>
      </c>
      <c r="J807" t="s">
        <v>750</v>
      </c>
      <c r="K807" t="s">
        <v>751</v>
      </c>
      <c r="L807">
        <v>1354</v>
      </c>
      <c r="N807">
        <v>1010</v>
      </c>
      <c r="O807" t="s">
        <v>237</v>
      </c>
      <c r="P807" t="s">
        <v>237</v>
      </c>
      <c r="Q807">
        <v>1</v>
      </c>
      <c r="W807">
        <v>0</v>
      </c>
      <c r="X807">
        <v>-808655695</v>
      </c>
      <c r="Y807">
        <v>102</v>
      </c>
      <c r="AA807">
        <v>0.69</v>
      </c>
      <c r="AB807">
        <v>0</v>
      </c>
      <c r="AC807">
        <v>0</v>
      </c>
      <c r="AD807">
        <v>0</v>
      </c>
      <c r="AE807">
        <v>0.28000000000000003</v>
      </c>
      <c r="AF807">
        <v>0</v>
      </c>
      <c r="AG807">
        <v>0</v>
      </c>
      <c r="AH807">
        <v>0</v>
      </c>
      <c r="AI807">
        <v>2.46</v>
      </c>
      <c r="AJ807">
        <v>1</v>
      </c>
      <c r="AK807">
        <v>1</v>
      </c>
      <c r="AL807">
        <v>1</v>
      </c>
      <c r="AN807">
        <v>0</v>
      </c>
      <c r="AO807">
        <v>1</v>
      </c>
      <c r="AP807">
        <v>0</v>
      </c>
      <c r="AQ807">
        <v>0</v>
      </c>
      <c r="AR807">
        <v>0</v>
      </c>
      <c r="AS807" t="s">
        <v>3</v>
      </c>
      <c r="AT807">
        <v>102</v>
      </c>
      <c r="AU807" t="s">
        <v>3</v>
      </c>
      <c r="AV807">
        <v>0</v>
      </c>
      <c r="AW807">
        <v>2</v>
      </c>
      <c r="AX807">
        <v>36145077</v>
      </c>
      <c r="AY807">
        <v>1</v>
      </c>
      <c r="AZ807">
        <v>0</v>
      </c>
      <c r="BA807">
        <v>774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Y807*Source!I702</f>
        <v>1.02</v>
      </c>
      <c r="CY807">
        <f>AA807</f>
        <v>0.69</v>
      </c>
      <c r="CZ807">
        <f>AE807</f>
        <v>0.28000000000000003</v>
      </c>
      <c r="DA807">
        <f>AI807</f>
        <v>2.46</v>
      </c>
      <c r="DB807">
        <f t="shared" si="110"/>
        <v>28.56</v>
      </c>
      <c r="DC807">
        <f t="shared" si="111"/>
        <v>0</v>
      </c>
    </row>
    <row r="808" spans="1:107">
      <c r="A808">
        <f>ROW(Source!A702)</f>
        <v>702</v>
      </c>
      <c r="B808">
        <v>35863109</v>
      </c>
      <c r="C808">
        <v>35868049</v>
      </c>
      <c r="D808">
        <v>29169278</v>
      </c>
      <c r="E808">
        <v>1</v>
      </c>
      <c r="F808">
        <v>1</v>
      </c>
      <c r="G808">
        <v>1</v>
      </c>
      <c r="H808">
        <v>3</v>
      </c>
      <c r="I808" t="s">
        <v>249</v>
      </c>
      <c r="J808" t="s">
        <v>251</v>
      </c>
      <c r="K808" t="s">
        <v>250</v>
      </c>
      <c r="L808">
        <v>1354</v>
      </c>
      <c r="N808">
        <v>1010</v>
      </c>
      <c r="O808" t="s">
        <v>237</v>
      </c>
      <c r="P808" t="s">
        <v>237</v>
      </c>
      <c r="Q808">
        <v>1</v>
      </c>
      <c r="W808">
        <v>0</v>
      </c>
      <c r="X808">
        <v>-1190793685</v>
      </c>
      <c r="Y808">
        <v>100</v>
      </c>
      <c r="AA808">
        <v>76.47</v>
      </c>
      <c r="AB808">
        <v>0</v>
      </c>
      <c r="AC808">
        <v>0</v>
      </c>
      <c r="AD808">
        <v>0</v>
      </c>
      <c r="AE808">
        <v>8.81</v>
      </c>
      <c r="AF808">
        <v>0</v>
      </c>
      <c r="AG808">
        <v>0</v>
      </c>
      <c r="AH808">
        <v>0</v>
      </c>
      <c r="AI808">
        <v>8.68</v>
      </c>
      <c r="AJ808">
        <v>1</v>
      </c>
      <c r="AK808">
        <v>1</v>
      </c>
      <c r="AL808">
        <v>1</v>
      </c>
      <c r="AN808">
        <v>0</v>
      </c>
      <c r="AO808">
        <v>0</v>
      </c>
      <c r="AP808">
        <v>0</v>
      </c>
      <c r="AQ808">
        <v>0</v>
      </c>
      <c r="AR808">
        <v>0</v>
      </c>
      <c r="AS808" t="s">
        <v>3</v>
      </c>
      <c r="AT808">
        <v>100</v>
      </c>
      <c r="AU808" t="s">
        <v>3</v>
      </c>
      <c r="AV808">
        <v>0</v>
      </c>
      <c r="AW808">
        <v>1</v>
      </c>
      <c r="AX808">
        <v>-1</v>
      </c>
      <c r="AY808">
        <v>0</v>
      </c>
      <c r="AZ808">
        <v>0</v>
      </c>
      <c r="BA808" t="s">
        <v>3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Y808*Source!I702</f>
        <v>1</v>
      </c>
      <c r="CY808">
        <f>AA808</f>
        <v>76.47</v>
      </c>
      <c r="CZ808">
        <f>AE808</f>
        <v>8.81</v>
      </c>
      <c r="DA808">
        <f>AI808</f>
        <v>8.68</v>
      </c>
      <c r="DB808">
        <f t="shared" si="110"/>
        <v>881</v>
      </c>
      <c r="DC808">
        <f t="shared" si="111"/>
        <v>0</v>
      </c>
    </row>
    <row r="809" spans="1:107">
      <c r="A809">
        <f>ROW(Source!A702)</f>
        <v>702</v>
      </c>
      <c r="B809">
        <v>35863109</v>
      </c>
      <c r="C809">
        <v>35868049</v>
      </c>
      <c r="D809">
        <v>29171808</v>
      </c>
      <c r="E809">
        <v>1</v>
      </c>
      <c r="F809">
        <v>1</v>
      </c>
      <c r="G809">
        <v>1</v>
      </c>
      <c r="H809">
        <v>3</v>
      </c>
      <c r="I809" t="s">
        <v>752</v>
      </c>
      <c r="J809" t="s">
        <v>753</v>
      </c>
      <c r="K809" t="s">
        <v>754</v>
      </c>
      <c r="L809">
        <v>1374</v>
      </c>
      <c r="N809">
        <v>1013</v>
      </c>
      <c r="O809" t="s">
        <v>755</v>
      </c>
      <c r="P809" t="s">
        <v>755</v>
      </c>
      <c r="Q809">
        <v>1</v>
      </c>
      <c r="W809">
        <v>0</v>
      </c>
      <c r="X809">
        <v>-915781824</v>
      </c>
      <c r="Y809">
        <v>5.21</v>
      </c>
      <c r="AA809">
        <v>1</v>
      </c>
      <c r="AB809">
        <v>0</v>
      </c>
      <c r="AC809">
        <v>0</v>
      </c>
      <c r="AD809">
        <v>0</v>
      </c>
      <c r="AE809">
        <v>1</v>
      </c>
      <c r="AF809">
        <v>0</v>
      </c>
      <c r="AG809">
        <v>0</v>
      </c>
      <c r="AH809">
        <v>0</v>
      </c>
      <c r="AI809">
        <v>1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3</v>
      </c>
      <c r="AT809">
        <v>5.21</v>
      </c>
      <c r="AU809" t="s">
        <v>3</v>
      </c>
      <c r="AV809">
        <v>0</v>
      </c>
      <c r="AW809">
        <v>2</v>
      </c>
      <c r="AX809">
        <v>36145078</v>
      </c>
      <c r="AY809">
        <v>1</v>
      </c>
      <c r="AZ809">
        <v>0</v>
      </c>
      <c r="BA809">
        <v>775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Y809*Source!I702</f>
        <v>5.21E-2</v>
      </c>
      <c r="CY809">
        <f>AA809</f>
        <v>1</v>
      </c>
      <c r="CZ809">
        <f>AE809</f>
        <v>1</v>
      </c>
      <c r="DA809">
        <f>AI809</f>
        <v>1</v>
      </c>
      <c r="DB809">
        <f t="shared" si="110"/>
        <v>5.21</v>
      </c>
      <c r="DC809">
        <f t="shared" si="111"/>
        <v>0</v>
      </c>
    </row>
    <row r="810" spans="1:107">
      <c r="A810">
        <f>ROW(Source!A705)</f>
        <v>705</v>
      </c>
      <c r="B810">
        <v>35863109</v>
      </c>
      <c r="C810">
        <v>36127706</v>
      </c>
      <c r="D810">
        <v>18409850</v>
      </c>
      <c r="E810">
        <v>1</v>
      </c>
      <c r="F810">
        <v>1</v>
      </c>
      <c r="G810">
        <v>1</v>
      </c>
      <c r="H810">
        <v>1</v>
      </c>
      <c r="I810" t="s">
        <v>674</v>
      </c>
      <c r="J810" t="s">
        <v>3</v>
      </c>
      <c r="K810" t="s">
        <v>675</v>
      </c>
      <c r="L810">
        <v>1369</v>
      </c>
      <c r="N810">
        <v>1013</v>
      </c>
      <c r="O810" t="s">
        <v>561</v>
      </c>
      <c r="P810" t="s">
        <v>561</v>
      </c>
      <c r="Q810">
        <v>1</v>
      </c>
      <c r="W810">
        <v>0</v>
      </c>
      <c r="X810">
        <v>855544366</v>
      </c>
      <c r="Y810">
        <v>111.55</v>
      </c>
      <c r="AA810">
        <v>0</v>
      </c>
      <c r="AB810">
        <v>0</v>
      </c>
      <c r="AC810">
        <v>0</v>
      </c>
      <c r="AD810">
        <v>289.7</v>
      </c>
      <c r="AE810">
        <v>0</v>
      </c>
      <c r="AF810">
        <v>0</v>
      </c>
      <c r="AG810">
        <v>0</v>
      </c>
      <c r="AH810">
        <v>289.7</v>
      </c>
      <c r="AI810">
        <v>1</v>
      </c>
      <c r="AJ810">
        <v>1</v>
      </c>
      <c r="AK810">
        <v>1</v>
      </c>
      <c r="AL810">
        <v>1</v>
      </c>
      <c r="AN810">
        <v>0</v>
      </c>
      <c r="AO810">
        <v>1</v>
      </c>
      <c r="AP810">
        <v>1</v>
      </c>
      <c r="AQ810">
        <v>0</v>
      </c>
      <c r="AR810">
        <v>0</v>
      </c>
      <c r="AS810" t="s">
        <v>3</v>
      </c>
      <c r="AT810">
        <v>97</v>
      </c>
      <c r="AU810" t="s">
        <v>134</v>
      </c>
      <c r="AV810">
        <v>1</v>
      </c>
      <c r="AW810">
        <v>2</v>
      </c>
      <c r="AX810">
        <v>36127708</v>
      </c>
      <c r="AY810">
        <v>1</v>
      </c>
      <c r="AZ810">
        <v>0</v>
      </c>
      <c r="BA810">
        <v>776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Y810*Source!I705</f>
        <v>12.60515</v>
      </c>
      <c r="CY810">
        <f>AD810</f>
        <v>289.7</v>
      </c>
      <c r="CZ810">
        <f>AH810</f>
        <v>289.7</v>
      </c>
      <c r="DA810">
        <f>AL810</f>
        <v>1</v>
      </c>
      <c r="DB810">
        <f>ROUND((ROUND(AT810*CZ810,2)*1.15),2)</f>
        <v>32316.04</v>
      </c>
      <c r="DC810">
        <f>ROUND((ROUND(AT810*AG810,2)*1.15),2)</f>
        <v>0</v>
      </c>
    </row>
    <row r="811" spans="1:107">
      <c r="A811">
        <f>ROW(Source!A705)</f>
        <v>705</v>
      </c>
      <c r="B811">
        <v>35863109</v>
      </c>
      <c r="C811">
        <v>36127706</v>
      </c>
      <c r="D811">
        <v>29173472</v>
      </c>
      <c r="E811">
        <v>1</v>
      </c>
      <c r="F811">
        <v>1</v>
      </c>
      <c r="G811">
        <v>1</v>
      </c>
      <c r="H811">
        <v>2</v>
      </c>
      <c r="I811" t="s">
        <v>624</v>
      </c>
      <c r="J811" t="s">
        <v>625</v>
      </c>
      <c r="K811" t="s">
        <v>626</v>
      </c>
      <c r="L811">
        <v>1368</v>
      </c>
      <c r="N811">
        <v>1011</v>
      </c>
      <c r="O811" t="s">
        <v>567</v>
      </c>
      <c r="P811" t="s">
        <v>567</v>
      </c>
      <c r="Q811">
        <v>1</v>
      </c>
      <c r="W811">
        <v>0</v>
      </c>
      <c r="X811">
        <v>275932499</v>
      </c>
      <c r="Y811">
        <v>2.75</v>
      </c>
      <c r="AA811">
        <v>0</v>
      </c>
      <c r="AB811">
        <v>12.75</v>
      </c>
      <c r="AC811">
        <v>0</v>
      </c>
      <c r="AD811">
        <v>0</v>
      </c>
      <c r="AE811">
        <v>0</v>
      </c>
      <c r="AF811">
        <v>3</v>
      </c>
      <c r="AG811">
        <v>0</v>
      </c>
      <c r="AH811">
        <v>0</v>
      </c>
      <c r="AI811">
        <v>1</v>
      </c>
      <c r="AJ811">
        <v>4.25</v>
      </c>
      <c r="AK811">
        <v>33.049999999999997</v>
      </c>
      <c r="AL811">
        <v>1</v>
      </c>
      <c r="AN811">
        <v>0</v>
      </c>
      <c r="AO811">
        <v>1</v>
      </c>
      <c r="AP811">
        <v>1</v>
      </c>
      <c r="AQ811">
        <v>0</v>
      </c>
      <c r="AR811">
        <v>0</v>
      </c>
      <c r="AS811" t="s">
        <v>3</v>
      </c>
      <c r="AT811">
        <v>2.2000000000000002</v>
      </c>
      <c r="AU811" t="s">
        <v>133</v>
      </c>
      <c r="AV811">
        <v>0</v>
      </c>
      <c r="AW811">
        <v>2</v>
      </c>
      <c r="AX811">
        <v>36127709</v>
      </c>
      <c r="AY811">
        <v>1</v>
      </c>
      <c r="AZ811">
        <v>0</v>
      </c>
      <c r="BA811">
        <v>777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Y811*Source!I705</f>
        <v>0.31075000000000003</v>
      </c>
      <c r="CY811">
        <f>AB811</f>
        <v>12.75</v>
      </c>
      <c r="CZ811">
        <f>AF811</f>
        <v>3</v>
      </c>
      <c r="DA811">
        <f>AJ811</f>
        <v>4.25</v>
      </c>
      <c r="DB811">
        <f>ROUND((ROUND(AT811*CZ811,2)*1.25),2)</f>
        <v>8.25</v>
      </c>
      <c r="DC811">
        <f>ROUND((ROUND(AT811*AG811,2)*1.25),2)</f>
        <v>0</v>
      </c>
    </row>
    <row r="812" spans="1:107">
      <c r="A812">
        <f>ROW(Source!A705)</f>
        <v>705</v>
      </c>
      <c r="B812">
        <v>35863109</v>
      </c>
      <c r="C812">
        <v>36127706</v>
      </c>
      <c r="D812">
        <v>29174538</v>
      </c>
      <c r="E812">
        <v>1</v>
      </c>
      <c r="F812">
        <v>1</v>
      </c>
      <c r="G812">
        <v>1</v>
      </c>
      <c r="H812">
        <v>2</v>
      </c>
      <c r="I812" t="s">
        <v>676</v>
      </c>
      <c r="J812" t="s">
        <v>677</v>
      </c>
      <c r="K812" t="s">
        <v>678</v>
      </c>
      <c r="L812">
        <v>1368</v>
      </c>
      <c r="N812">
        <v>1011</v>
      </c>
      <c r="O812" t="s">
        <v>567</v>
      </c>
      <c r="P812" t="s">
        <v>567</v>
      </c>
      <c r="Q812">
        <v>1</v>
      </c>
      <c r="W812">
        <v>0</v>
      </c>
      <c r="X812">
        <v>1107538725</v>
      </c>
      <c r="Y812">
        <v>0.4</v>
      </c>
      <c r="AA812">
        <v>0</v>
      </c>
      <c r="AB812">
        <v>187.1</v>
      </c>
      <c r="AC812">
        <v>0</v>
      </c>
      <c r="AD812">
        <v>0</v>
      </c>
      <c r="AE812">
        <v>0</v>
      </c>
      <c r="AF812">
        <v>33.590000000000003</v>
      </c>
      <c r="AG812">
        <v>0</v>
      </c>
      <c r="AH812">
        <v>0</v>
      </c>
      <c r="AI812">
        <v>1</v>
      </c>
      <c r="AJ812">
        <v>5.57</v>
      </c>
      <c r="AK812">
        <v>33.049999999999997</v>
      </c>
      <c r="AL812">
        <v>1</v>
      </c>
      <c r="AN812">
        <v>0</v>
      </c>
      <c r="AO812">
        <v>1</v>
      </c>
      <c r="AP812">
        <v>1</v>
      </c>
      <c r="AQ812">
        <v>0</v>
      </c>
      <c r="AR812">
        <v>0</v>
      </c>
      <c r="AS812" t="s">
        <v>3</v>
      </c>
      <c r="AT812">
        <v>0.32</v>
      </c>
      <c r="AU812" t="s">
        <v>133</v>
      </c>
      <c r="AV812">
        <v>0</v>
      </c>
      <c r="AW812">
        <v>2</v>
      </c>
      <c r="AX812">
        <v>36127710</v>
      </c>
      <c r="AY812">
        <v>1</v>
      </c>
      <c r="AZ812">
        <v>0</v>
      </c>
      <c r="BA812">
        <v>778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Y812*Source!I705</f>
        <v>4.5200000000000004E-2</v>
      </c>
      <c r="CY812">
        <f>AB812</f>
        <v>187.1</v>
      </c>
      <c r="CZ812">
        <f>AF812</f>
        <v>33.590000000000003</v>
      </c>
      <c r="DA812">
        <f>AJ812</f>
        <v>5.57</v>
      </c>
      <c r="DB812">
        <f>ROUND((ROUND(AT812*CZ812,2)*1.25),2)</f>
        <v>13.44</v>
      </c>
      <c r="DC812">
        <f>ROUND((ROUND(AT812*AG812,2)*1.25),2)</f>
        <v>0</v>
      </c>
    </row>
    <row r="813" spans="1:107">
      <c r="A813">
        <f>ROW(Source!A705)</f>
        <v>705</v>
      </c>
      <c r="B813">
        <v>35863109</v>
      </c>
      <c r="C813">
        <v>36127706</v>
      </c>
      <c r="D813">
        <v>29174580</v>
      </c>
      <c r="E813">
        <v>1</v>
      </c>
      <c r="F813">
        <v>1</v>
      </c>
      <c r="G813">
        <v>1</v>
      </c>
      <c r="H813">
        <v>2</v>
      </c>
      <c r="I813" t="s">
        <v>679</v>
      </c>
      <c r="J813" t="s">
        <v>680</v>
      </c>
      <c r="K813" t="s">
        <v>681</v>
      </c>
      <c r="L813">
        <v>1368</v>
      </c>
      <c r="N813">
        <v>1011</v>
      </c>
      <c r="O813" t="s">
        <v>567</v>
      </c>
      <c r="P813" t="s">
        <v>567</v>
      </c>
      <c r="Q813">
        <v>1</v>
      </c>
      <c r="W813">
        <v>0</v>
      </c>
      <c r="X813">
        <v>-169468834</v>
      </c>
      <c r="Y813">
        <v>1.625</v>
      </c>
      <c r="AA813">
        <v>0</v>
      </c>
      <c r="AB813">
        <v>31.87</v>
      </c>
      <c r="AC813">
        <v>0</v>
      </c>
      <c r="AD813">
        <v>0</v>
      </c>
      <c r="AE813">
        <v>0</v>
      </c>
      <c r="AF813">
        <v>2.08</v>
      </c>
      <c r="AG813">
        <v>0</v>
      </c>
      <c r="AH813">
        <v>0</v>
      </c>
      <c r="AI813">
        <v>1</v>
      </c>
      <c r="AJ813">
        <v>15.32</v>
      </c>
      <c r="AK813">
        <v>33.049999999999997</v>
      </c>
      <c r="AL813">
        <v>1</v>
      </c>
      <c r="AN813">
        <v>0</v>
      </c>
      <c r="AO813">
        <v>1</v>
      </c>
      <c r="AP813">
        <v>1</v>
      </c>
      <c r="AQ813">
        <v>0</v>
      </c>
      <c r="AR813">
        <v>0</v>
      </c>
      <c r="AS813" t="s">
        <v>3</v>
      </c>
      <c r="AT813">
        <v>1.3</v>
      </c>
      <c r="AU813" t="s">
        <v>133</v>
      </c>
      <c r="AV813">
        <v>0</v>
      </c>
      <c r="AW813">
        <v>2</v>
      </c>
      <c r="AX813">
        <v>36127711</v>
      </c>
      <c r="AY813">
        <v>1</v>
      </c>
      <c r="AZ813">
        <v>0</v>
      </c>
      <c r="BA813">
        <v>779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Y813*Source!I705</f>
        <v>0.18362500000000001</v>
      </c>
      <c r="CY813">
        <f>AB813</f>
        <v>31.87</v>
      </c>
      <c r="CZ813">
        <f>AF813</f>
        <v>2.08</v>
      </c>
      <c r="DA813">
        <f>AJ813</f>
        <v>15.32</v>
      </c>
      <c r="DB813">
        <f>ROUND((ROUND(AT813*CZ813,2)*1.25),2)</f>
        <v>3.38</v>
      </c>
      <c r="DC813">
        <f>ROUND((ROUND(AT813*AG813,2)*1.25),2)</f>
        <v>0</v>
      </c>
    </row>
    <row r="814" spans="1:107">
      <c r="A814">
        <f>ROW(Source!A705)</f>
        <v>705</v>
      </c>
      <c r="B814">
        <v>35863109</v>
      </c>
      <c r="C814">
        <v>36127706</v>
      </c>
      <c r="D814">
        <v>29109354</v>
      </c>
      <c r="E814">
        <v>1</v>
      </c>
      <c r="F814">
        <v>1</v>
      </c>
      <c r="G814">
        <v>1</v>
      </c>
      <c r="H814">
        <v>3</v>
      </c>
      <c r="I814" t="s">
        <v>685</v>
      </c>
      <c r="J814" t="s">
        <v>686</v>
      </c>
      <c r="K814" t="s">
        <v>687</v>
      </c>
      <c r="L814">
        <v>1346</v>
      </c>
      <c r="N814">
        <v>1009</v>
      </c>
      <c r="O814" t="s">
        <v>160</v>
      </c>
      <c r="P814" t="s">
        <v>160</v>
      </c>
      <c r="Q814">
        <v>1</v>
      </c>
      <c r="W814">
        <v>0</v>
      </c>
      <c r="X814">
        <v>-882693383</v>
      </c>
      <c r="Y814">
        <v>10</v>
      </c>
      <c r="AA814">
        <v>64.010000000000005</v>
      </c>
      <c r="AB814">
        <v>0</v>
      </c>
      <c r="AC814">
        <v>0</v>
      </c>
      <c r="AD814">
        <v>0</v>
      </c>
      <c r="AE814">
        <v>46.72</v>
      </c>
      <c r="AF814">
        <v>0</v>
      </c>
      <c r="AG814">
        <v>0</v>
      </c>
      <c r="AH814">
        <v>0</v>
      </c>
      <c r="AI814">
        <v>1.37</v>
      </c>
      <c r="AJ814">
        <v>1</v>
      </c>
      <c r="AK814">
        <v>1</v>
      </c>
      <c r="AL814">
        <v>1</v>
      </c>
      <c r="AN814">
        <v>0</v>
      </c>
      <c r="AO814">
        <v>1</v>
      </c>
      <c r="AP814">
        <v>1</v>
      </c>
      <c r="AQ814">
        <v>0</v>
      </c>
      <c r="AR814">
        <v>0</v>
      </c>
      <c r="AS814" t="s">
        <v>3</v>
      </c>
      <c r="AT814">
        <v>10</v>
      </c>
      <c r="AU814" t="s">
        <v>3</v>
      </c>
      <c r="AV814">
        <v>0</v>
      </c>
      <c r="AW814">
        <v>2</v>
      </c>
      <c r="AX814">
        <v>36127712</v>
      </c>
      <c r="AY814">
        <v>1</v>
      </c>
      <c r="AZ814">
        <v>0</v>
      </c>
      <c r="BA814">
        <v>780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Y814*Source!I705</f>
        <v>1.1300000000000001</v>
      </c>
      <c r="CY814">
        <f t="shared" ref="CY814:CY829" si="115">AA814</f>
        <v>64.010000000000005</v>
      </c>
      <c r="CZ814">
        <f t="shared" ref="CZ814:CZ829" si="116">AE814</f>
        <v>46.72</v>
      </c>
      <c r="DA814">
        <f t="shared" ref="DA814:DA829" si="117">AI814</f>
        <v>1.37</v>
      </c>
      <c r="DB814">
        <f t="shared" ref="DB814:DB860" si="118">ROUND(ROUND(AT814*CZ814,2),2)</f>
        <v>467.2</v>
      </c>
      <c r="DC814">
        <f t="shared" ref="DC814:DC860" si="119">ROUND(ROUND(AT814*AG814,2),2)</f>
        <v>0</v>
      </c>
    </row>
    <row r="815" spans="1:107">
      <c r="A815">
        <f>ROW(Source!A705)</f>
        <v>705</v>
      </c>
      <c r="B815">
        <v>35863109</v>
      </c>
      <c r="C815">
        <v>36127706</v>
      </c>
      <c r="D815">
        <v>29109781</v>
      </c>
      <c r="E815">
        <v>1</v>
      </c>
      <c r="F815">
        <v>1</v>
      </c>
      <c r="G815">
        <v>1</v>
      </c>
      <c r="H815">
        <v>3</v>
      </c>
      <c r="I815" t="s">
        <v>691</v>
      </c>
      <c r="J815" t="s">
        <v>692</v>
      </c>
      <c r="K815" t="s">
        <v>693</v>
      </c>
      <c r="L815">
        <v>1346</v>
      </c>
      <c r="N815">
        <v>1009</v>
      </c>
      <c r="O815" t="s">
        <v>160</v>
      </c>
      <c r="P815" t="s">
        <v>160</v>
      </c>
      <c r="Q815">
        <v>1</v>
      </c>
      <c r="W815">
        <v>0</v>
      </c>
      <c r="X815">
        <v>-306339415</v>
      </c>
      <c r="Y815">
        <v>4</v>
      </c>
      <c r="AA815">
        <v>60.38</v>
      </c>
      <c r="AB815">
        <v>0</v>
      </c>
      <c r="AC815">
        <v>0</v>
      </c>
      <c r="AD815">
        <v>0</v>
      </c>
      <c r="AE815">
        <v>11.12</v>
      </c>
      <c r="AF815">
        <v>0</v>
      </c>
      <c r="AG815">
        <v>0</v>
      </c>
      <c r="AH815">
        <v>0</v>
      </c>
      <c r="AI815">
        <v>5.43</v>
      </c>
      <c r="AJ815">
        <v>1</v>
      </c>
      <c r="AK815">
        <v>1</v>
      </c>
      <c r="AL815">
        <v>1</v>
      </c>
      <c r="AN815">
        <v>0</v>
      </c>
      <c r="AO815">
        <v>1</v>
      </c>
      <c r="AP815">
        <v>1</v>
      </c>
      <c r="AQ815">
        <v>0</v>
      </c>
      <c r="AR815">
        <v>0</v>
      </c>
      <c r="AS815" t="s">
        <v>3</v>
      </c>
      <c r="AT815">
        <v>4</v>
      </c>
      <c r="AU815" t="s">
        <v>3</v>
      </c>
      <c r="AV815">
        <v>0</v>
      </c>
      <c r="AW815">
        <v>2</v>
      </c>
      <c r="AX815">
        <v>36127713</v>
      </c>
      <c r="AY815">
        <v>1</v>
      </c>
      <c r="AZ815">
        <v>0</v>
      </c>
      <c r="BA815">
        <v>781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Y815*Source!I705</f>
        <v>0.45200000000000001</v>
      </c>
      <c r="CY815">
        <f t="shared" si="115"/>
        <v>60.38</v>
      </c>
      <c r="CZ815">
        <f t="shared" si="116"/>
        <v>11.12</v>
      </c>
      <c r="DA815">
        <f t="shared" si="117"/>
        <v>5.43</v>
      </c>
      <c r="DB815">
        <f t="shared" si="118"/>
        <v>44.48</v>
      </c>
      <c r="DC815">
        <f t="shared" si="119"/>
        <v>0</v>
      </c>
    </row>
    <row r="816" spans="1:107">
      <c r="A816">
        <f>ROW(Source!A705)</f>
        <v>705</v>
      </c>
      <c r="B816">
        <v>35863109</v>
      </c>
      <c r="C816">
        <v>36127706</v>
      </c>
      <c r="D816">
        <v>29109782</v>
      </c>
      <c r="E816">
        <v>1</v>
      </c>
      <c r="F816">
        <v>1</v>
      </c>
      <c r="G816">
        <v>1</v>
      </c>
      <c r="H816">
        <v>3</v>
      </c>
      <c r="I816" t="s">
        <v>694</v>
      </c>
      <c r="J816" t="s">
        <v>695</v>
      </c>
      <c r="K816" t="s">
        <v>696</v>
      </c>
      <c r="L816">
        <v>1346</v>
      </c>
      <c r="N816">
        <v>1009</v>
      </c>
      <c r="O816" t="s">
        <v>160</v>
      </c>
      <c r="P816" t="s">
        <v>160</v>
      </c>
      <c r="Q816">
        <v>1</v>
      </c>
      <c r="W816">
        <v>0</v>
      </c>
      <c r="X816">
        <v>-71279152</v>
      </c>
      <c r="Y816">
        <v>42</v>
      </c>
      <c r="AA816">
        <v>16.309999999999999</v>
      </c>
      <c r="AB816">
        <v>0</v>
      </c>
      <c r="AC816">
        <v>0</v>
      </c>
      <c r="AD816">
        <v>0</v>
      </c>
      <c r="AE816">
        <v>4.3600000000000003</v>
      </c>
      <c r="AF816">
        <v>0</v>
      </c>
      <c r="AG816">
        <v>0</v>
      </c>
      <c r="AH816">
        <v>0</v>
      </c>
      <c r="AI816">
        <v>3.74</v>
      </c>
      <c r="AJ816">
        <v>1</v>
      </c>
      <c r="AK816">
        <v>1</v>
      </c>
      <c r="AL816">
        <v>1</v>
      </c>
      <c r="AN816">
        <v>0</v>
      </c>
      <c r="AO816">
        <v>1</v>
      </c>
      <c r="AP816">
        <v>1</v>
      </c>
      <c r="AQ816">
        <v>0</v>
      </c>
      <c r="AR816">
        <v>0</v>
      </c>
      <c r="AS816" t="s">
        <v>3</v>
      </c>
      <c r="AT816">
        <v>42</v>
      </c>
      <c r="AU816" t="s">
        <v>3</v>
      </c>
      <c r="AV816">
        <v>0</v>
      </c>
      <c r="AW816">
        <v>2</v>
      </c>
      <c r="AX816">
        <v>36127714</v>
      </c>
      <c r="AY816">
        <v>1</v>
      </c>
      <c r="AZ816">
        <v>0</v>
      </c>
      <c r="BA816">
        <v>782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Y816*Source!I705</f>
        <v>4.7460000000000004</v>
      </c>
      <c r="CY816">
        <f t="shared" si="115"/>
        <v>16.309999999999999</v>
      </c>
      <c r="CZ816">
        <f t="shared" si="116"/>
        <v>4.3600000000000003</v>
      </c>
      <c r="DA816">
        <f t="shared" si="117"/>
        <v>3.74</v>
      </c>
      <c r="DB816">
        <f t="shared" si="118"/>
        <v>183.12</v>
      </c>
      <c r="DC816">
        <f t="shared" si="119"/>
        <v>0</v>
      </c>
    </row>
    <row r="817" spans="1:107">
      <c r="A817">
        <f>ROW(Source!A705)</f>
        <v>705</v>
      </c>
      <c r="B817">
        <v>35863109</v>
      </c>
      <c r="C817">
        <v>36127706</v>
      </c>
      <c r="D817">
        <v>29110699</v>
      </c>
      <c r="E817">
        <v>1</v>
      </c>
      <c r="F817">
        <v>1</v>
      </c>
      <c r="G817">
        <v>1</v>
      </c>
      <c r="H817">
        <v>3</v>
      </c>
      <c r="I817" t="s">
        <v>697</v>
      </c>
      <c r="J817" t="s">
        <v>698</v>
      </c>
      <c r="K817" t="s">
        <v>699</v>
      </c>
      <c r="L817">
        <v>1301</v>
      </c>
      <c r="N817">
        <v>1003</v>
      </c>
      <c r="O817" t="s">
        <v>142</v>
      </c>
      <c r="P817" t="s">
        <v>142</v>
      </c>
      <c r="Q817">
        <v>1</v>
      </c>
      <c r="W817">
        <v>0</v>
      </c>
      <c r="X817">
        <v>1063889258</v>
      </c>
      <c r="Y817">
        <v>68</v>
      </c>
      <c r="AA817">
        <v>1.24</v>
      </c>
      <c r="AB817">
        <v>0</v>
      </c>
      <c r="AC817">
        <v>0</v>
      </c>
      <c r="AD817">
        <v>0</v>
      </c>
      <c r="AE817">
        <v>0.17</v>
      </c>
      <c r="AF817">
        <v>0</v>
      </c>
      <c r="AG817">
        <v>0</v>
      </c>
      <c r="AH817">
        <v>0</v>
      </c>
      <c r="AI817">
        <v>7.29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1</v>
      </c>
      <c r="AQ817">
        <v>0</v>
      </c>
      <c r="AR817">
        <v>0</v>
      </c>
      <c r="AS817" t="s">
        <v>3</v>
      </c>
      <c r="AT817">
        <v>68</v>
      </c>
      <c r="AU817" t="s">
        <v>3</v>
      </c>
      <c r="AV817">
        <v>0</v>
      </c>
      <c r="AW817">
        <v>2</v>
      </c>
      <c r="AX817">
        <v>36127715</v>
      </c>
      <c r="AY817">
        <v>1</v>
      </c>
      <c r="AZ817">
        <v>0</v>
      </c>
      <c r="BA817">
        <v>783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Y817*Source!I705</f>
        <v>7.6840000000000002</v>
      </c>
      <c r="CY817">
        <f t="shared" si="115"/>
        <v>1.24</v>
      </c>
      <c r="CZ817">
        <f t="shared" si="116"/>
        <v>0.17</v>
      </c>
      <c r="DA817">
        <f t="shared" si="117"/>
        <v>7.29</v>
      </c>
      <c r="DB817">
        <f t="shared" si="118"/>
        <v>11.56</v>
      </c>
      <c r="DC817">
        <f t="shared" si="119"/>
        <v>0</v>
      </c>
    </row>
    <row r="818" spans="1:107">
      <c r="A818">
        <f>ROW(Source!A705)</f>
        <v>705</v>
      </c>
      <c r="B818">
        <v>35863109</v>
      </c>
      <c r="C818">
        <v>36127706</v>
      </c>
      <c r="D818">
        <v>29110797</v>
      </c>
      <c r="E818">
        <v>1</v>
      </c>
      <c r="F818">
        <v>1</v>
      </c>
      <c r="G818">
        <v>1</v>
      </c>
      <c r="H818">
        <v>3</v>
      </c>
      <c r="I818" t="s">
        <v>700</v>
      </c>
      <c r="J818" t="s">
        <v>701</v>
      </c>
      <c r="K818" t="s">
        <v>702</v>
      </c>
      <c r="L818">
        <v>1301</v>
      </c>
      <c r="N818">
        <v>1003</v>
      </c>
      <c r="O818" t="s">
        <v>142</v>
      </c>
      <c r="P818" t="s">
        <v>142</v>
      </c>
      <c r="Q818">
        <v>1</v>
      </c>
      <c r="W818">
        <v>0</v>
      </c>
      <c r="X818">
        <v>1919953005</v>
      </c>
      <c r="Y818">
        <v>135</v>
      </c>
      <c r="AA818">
        <v>15.5</v>
      </c>
      <c r="AB818">
        <v>0</v>
      </c>
      <c r="AC818">
        <v>0</v>
      </c>
      <c r="AD818">
        <v>0</v>
      </c>
      <c r="AE818">
        <v>1.74</v>
      </c>
      <c r="AF818">
        <v>0</v>
      </c>
      <c r="AG818">
        <v>0</v>
      </c>
      <c r="AH818">
        <v>0</v>
      </c>
      <c r="AI818">
        <v>8.91</v>
      </c>
      <c r="AJ818">
        <v>1</v>
      </c>
      <c r="AK818">
        <v>1</v>
      </c>
      <c r="AL818">
        <v>1</v>
      </c>
      <c r="AN818">
        <v>0</v>
      </c>
      <c r="AO818">
        <v>1</v>
      </c>
      <c r="AP818">
        <v>1</v>
      </c>
      <c r="AQ818">
        <v>0</v>
      </c>
      <c r="AR818">
        <v>0</v>
      </c>
      <c r="AS818" t="s">
        <v>3</v>
      </c>
      <c r="AT818">
        <v>135</v>
      </c>
      <c r="AU818" t="s">
        <v>3</v>
      </c>
      <c r="AV818">
        <v>0</v>
      </c>
      <c r="AW818">
        <v>2</v>
      </c>
      <c r="AX818">
        <v>36127716</v>
      </c>
      <c r="AY818">
        <v>1</v>
      </c>
      <c r="AZ818">
        <v>0</v>
      </c>
      <c r="BA818">
        <v>784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Y818*Source!I705</f>
        <v>15.255000000000001</v>
      </c>
      <c r="CY818">
        <f t="shared" si="115"/>
        <v>15.5</v>
      </c>
      <c r="CZ818">
        <f t="shared" si="116"/>
        <v>1.74</v>
      </c>
      <c r="DA818">
        <f t="shared" si="117"/>
        <v>8.91</v>
      </c>
      <c r="DB818">
        <f t="shared" si="118"/>
        <v>234.9</v>
      </c>
      <c r="DC818">
        <f t="shared" si="119"/>
        <v>0</v>
      </c>
    </row>
    <row r="819" spans="1:107">
      <c r="A819">
        <f>ROW(Source!A705)</f>
        <v>705</v>
      </c>
      <c r="B819">
        <v>35863109</v>
      </c>
      <c r="C819">
        <v>36127706</v>
      </c>
      <c r="D819">
        <v>29110813</v>
      </c>
      <c r="E819">
        <v>1</v>
      </c>
      <c r="F819">
        <v>1</v>
      </c>
      <c r="G819">
        <v>1</v>
      </c>
      <c r="H819">
        <v>3</v>
      </c>
      <c r="I819" t="s">
        <v>756</v>
      </c>
      <c r="J819" t="s">
        <v>757</v>
      </c>
      <c r="K819" t="s">
        <v>758</v>
      </c>
      <c r="L819">
        <v>1301</v>
      </c>
      <c r="N819">
        <v>1003</v>
      </c>
      <c r="O819" t="s">
        <v>142</v>
      </c>
      <c r="P819" t="s">
        <v>142</v>
      </c>
      <c r="Q819">
        <v>1</v>
      </c>
      <c r="W819">
        <v>0</v>
      </c>
      <c r="X819">
        <v>-32754974</v>
      </c>
      <c r="Y819">
        <v>135</v>
      </c>
      <c r="AA819">
        <v>3</v>
      </c>
      <c r="AB819">
        <v>0</v>
      </c>
      <c r="AC819">
        <v>0</v>
      </c>
      <c r="AD819">
        <v>0</v>
      </c>
      <c r="AE819">
        <v>0.39</v>
      </c>
      <c r="AF819">
        <v>0</v>
      </c>
      <c r="AG819">
        <v>0</v>
      </c>
      <c r="AH819">
        <v>0</v>
      </c>
      <c r="AI819">
        <v>7.69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1</v>
      </c>
      <c r="AQ819">
        <v>0</v>
      </c>
      <c r="AR819">
        <v>0</v>
      </c>
      <c r="AS819" t="s">
        <v>3</v>
      </c>
      <c r="AT819">
        <v>135</v>
      </c>
      <c r="AU819" t="s">
        <v>3</v>
      </c>
      <c r="AV819">
        <v>0</v>
      </c>
      <c r="AW819">
        <v>2</v>
      </c>
      <c r="AX819">
        <v>36127717</v>
      </c>
      <c r="AY819">
        <v>1</v>
      </c>
      <c r="AZ819">
        <v>0</v>
      </c>
      <c r="BA819">
        <v>785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Y819*Source!I705</f>
        <v>15.255000000000001</v>
      </c>
      <c r="CY819">
        <f t="shared" si="115"/>
        <v>3</v>
      </c>
      <c r="CZ819">
        <f t="shared" si="116"/>
        <v>0.39</v>
      </c>
      <c r="DA819">
        <f t="shared" si="117"/>
        <v>7.69</v>
      </c>
      <c r="DB819">
        <f t="shared" si="118"/>
        <v>52.65</v>
      </c>
      <c r="DC819">
        <f t="shared" si="119"/>
        <v>0</v>
      </c>
    </row>
    <row r="820" spans="1:107">
      <c r="A820">
        <f>ROW(Source!A705)</f>
        <v>705</v>
      </c>
      <c r="B820">
        <v>35863109</v>
      </c>
      <c r="C820">
        <v>36127706</v>
      </c>
      <c r="D820">
        <v>29111455</v>
      </c>
      <c r="E820">
        <v>1</v>
      </c>
      <c r="F820">
        <v>1</v>
      </c>
      <c r="G820">
        <v>1</v>
      </c>
      <c r="H820">
        <v>3</v>
      </c>
      <c r="I820" t="s">
        <v>706</v>
      </c>
      <c r="J820" t="s">
        <v>707</v>
      </c>
      <c r="K820" t="s">
        <v>708</v>
      </c>
      <c r="L820">
        <v>1327</v>
      </c>
      <c r="N820">
        <v>1005</v>
      </c>
      <c r="O820" t="s">
        <v>155</v>
      </c>
      <c r="P820" t="s">
        <v>155</v>
      </c>
      <c r="Q820">
        <v>1</v>
      </c>
      <c r="W820">
        <v>0</v>
      </c>
      <c r="X820">
        <v>-1126346608</v>
      </c>
      <c r="Y820">
        <v>111</v>
      </c>
      <c r="AA820">
        <v>73.790000000000006</v>
      </c>
      <c r="AB820">
        <v>0</v>
      </c>
      <c r="AC820">
        <v>0</v>
      </c>
      <c r="AD820">
        <v>0</v>
      </c>
      <c r="AE820">
        <v>15.06</v>
      </c>
      <c r="AF820">
        <v>0</v>
      </c>
      <c r="AG820">
        <v>0</v>
      </c>
      <c r="AH820">
        <v>0</v>
      </c>
      <c r="AI820">
        <v>4.9000000000000004</v>
      </c>
      <c r="AJ820">
        <v>1</v>
      </c>
      <c r="AK820">
        <v>1</v>
      </c>
      <c r="AL820">
        <v>1</v>
      </c>
      <c r="AN820">
        <v>0</v>
      </c>
      <c r="AO820">
        <v>1</v>
      </c>
      <c r="AP820">
        <v>1</v>
      </c>
      <c r="AQ820">
        <v>0</v>
      </c>
      <c r="AR820">
        <v>0</v>
      </c>
      <c r="AS820" t="s">
        <v>3</v>
      </c>
      <c r="AT820">
        <v>111</v>
      </c>
      <c r="AU820" t="s">
        <v>3</v>
      </c>
      <c r="AV820">
        <v>0</v>
      </c>
      <c r="AW820">
        <v>2</v>
      </c>
      <c r="AX820">
        <v>36127718</v>
      </c>
      <c r="AY820">
        <v>1</v>
      </c>
      <c r="AZ820">
        <v>0</v>
      </c>
      <c r="BA820">
        <v>786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Y820*Source!I705</f>
        <v>12.543000000000001</v>
      </c>
      <c r="CY820">
        <f t="shared" si="115"/>
        <v>73.790000000000006</v>
      </c>
      <c r="CZ820">
        <f t="shared" si="116"/>
        <v>15.06</v>
      </c>
      <c r="DA820">
        <f t="shared" si="117"/>
        <v>4.9000000000000004</v>
      </c>
      <c r="DB820">
        <f t="shared" si="118"/>
        <v>1671.66</v>
      </c>
      <c r="DC820">
        <f t="shared" si="119"/>
        <v>0</v>
      </c>
    </row>
    <row r="821" spans="1:107">
      <c r="A821">
        <f>ROW(Source!A705)</f>
        <v>705</v>
      </c>
      <c r="B821">
        <v>35863109</v>
      </c>
      <c r="C821">
        <v>36127706</v>
      </c>
      <c r="D821">
        <v>29114731</v>
      </c>
      <c r="E821">
        <v>1</v>
      </c>
      <c r="F821">
        <v>1</v>
      </c>
      <c r="G821">
        <v>1</v>
      </c>
      <c r="H821">
        <v>3</v>
      </c>
      <c r="I821" t="s">
        <v>759</v>
      </c>
      <c r="J821" t="s">
        <v>760</v>
      </c>
      <c r="K821" t="s">
        <v>761</v>
      </c>
      <c r="L821">
        <v>1354</v>
      </c>
      <c r="N821">
        <v>1010</v>
      </c>
      <c r="O821" t="s">
        <v>237</v>
      </c>
      <c r="P821" t="s">
        <v>237</v>
      </c>
      <c r="Q821">
        <v>1</v>
      </c>
      <c r="W821">
        <v>0</v>
      </c>
      <c r="X821">
        <v>-1463139681</v>
      </c>
      <c r="Y821">
        <v>368</v>
      </c>
      <c r="AA821">
        <v>0.22</v>
      </c>
      <c r="AB821">
        <v>0</v>
      </c>
      <c r="AC821">
        <v>0</v>
      </c>
      <c r="AD821">
        <v>0</v>
      </c>
      <c r="AE821">
        <v>0.02</v>
      </c>
      <c r="AF821">
        <v>0</v>
      </c>
      <c r="AG821">
        <v>0</v>
      </c>
      <c r="AH821">
        <v>0</v>
      </c>
      <c r="AI821">
        <v>10.89</v>
      </c>
      <c r="AJ821">
        <v>1</v>
      </c>
      <c r="AK821">
        <v>1</v>
      </c>
      <c r="AL821">
        <v>1</v>
      </c>
      <c r="AN821">
        <v>0</v>
      </c>
      <c r="AO821">
        <v>1</v>
      </c>
      <c r="AP821">
        <v>1</v>
      </c>
      <c r="AQ821">
        <v>0</v>
      </c>
      <c r="AR821">
        <v>0</v>
      </c>
      <c r="AS821" t="s">
        <v>3</v>
      </c>
      <c r="AT821">
        <v>368</v>
      </c>
      <c r="AU821" t="s">
        <v>3</v>
      </c>
      <c r="AV821">
        <v>0</v>
      </c>
      <c r="AW821">
        <v>2</v>
      </c>
      <c r="AX821">
        <v>36127719</v>
      </c>
      <c r="AY821">
        <v>1</v>
      </c>
      <c r="AZ821">
        <v>0</v>
      </c>
      <c r="BA821">
        <v>787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Y821*Source!I705</f>
        <v>41.584000000000003</v>
      </c>
      <c r="CY821">
        <f t="shared" si="115"/>
        <v>0.22</v>
      </c>
      <c r="CZ821">
        <f t="shared" si="116"/>
        <v>0.02</v>
      </c>
      <c r="DA821">
        <f t="shared" si="117"/>
        <v>10.89</v>
      </c>
      <c r="DB821">
        <f t="shared" si="118"/>
        <v>7.36</v>
      </c>
      <c r="DC821">
        <f t="shared" si="119"/>
        <v>0</v>
      </c>
    </row>
    <row r="822" spans="1:107">
      <c r="A822">
        <f>ROW(Source!A705)</f>
        <v>705</v>
      </c>
      <c r="B822">
        <v>35863109</v>
      </c>
      <c r="C822">
        <v>36127706</v>
      </c>
      <c r="D822">
        <v>29114733</v>
      </c>
      <c r="E822">
        <v>1</v>
      </c>
      <c r="F822">
        <v>1</v>
      </c>
      <c r="G822">
        <v>1</v>
      </c>
      <c r="H822">
        <v>3</v>
      </c>
      <c r="I822" t="s">
        <v>709</v>
      </c>
      <c r="J822" t="s">
        <v>710</v>
      </c>
      <c r="K822" t="s">
        <v>711</v>
      </c>
      <c r="L822">
        <v>1354</v>
      </c>
      <c r="N822">
        <v>1010</v>
      </c>
      <c r="O822" t="s">
        <v>237</v>
      </c>
      <c r="P822" t="s">
        <v>237</v>
      </c>
      <c r="Q822">
        <v>1</v>
      </c>
      <c r="W822">
        <v>0</v>
      </c>
      <c r="X822">
        <v>-1352915271</v>
      </c>
      <c r="Y822">
        <v>2221</v>
      </c>
      <c r="AA822">
        <v>0.3</v>
      </c>
      <c r="AB822">
        <v>0</v>
      </c>
      <c r="AC822">
        <v>0</v>
      </c>
      <c r="AD822">
        <v>0</v>
      </c>
      <c r="AE822">
        <v>0.02</v>
      </c>
      <c r="AF822">
        <v>0</v>
      </c>
      <c r="AG822">
        <v>0</v>
      </c>
      <c r="AH822">
        <v>0</v>
      </c>
      <c r="AI822">
        <v>14.91</v>
      </c>
      <c r="AJ822">
        <v>1</v>
      </c>
      <c r="AK822">
        <v>1</v>
      </c>
      <c r="AL822">
        <v>1</v>
      </c>
      <c r="AN822">
        <v>0</v>
      </c>
      <c r="AO822">
        <v>1</v>
      </c>
      <c r="AP822">
        <v>1</v>
      </c>
      <c r="AQ822">
        <v>0</v>
      </c>
      <c r="AR822">
        <v>0</v>
      </c>
      <c r="AS822" t="s">
        <v>3</v>
      </c>
      <c r="AT822">
        <v>2221</v>
      </c>
      <c r="AU822" t="s">
        <v>3</v>
      </c>
      <c r="AV822">
        <v>0</v>
      </c>
      <c r="AW822">
        <v>2</v>
      </c>
      <c r="AX822">
        <v>36127720</v>
      </c>
      <c r="AY822">
        <v>1</v>
      </c>
      <c r="AZ822">
        <v>0</v>
      </c>
      <c r="BA822">
        <v>788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Y822*Source!I705</f>
        <v>250.97300000000001</v>
      </c>
      <c r="CY822">
        <f t="shared" si="115"/>
        <v>0.3</v>
      </c>
      <c r="CZ822">
        <f t="shared" si="116"/>
        <v>0.02</v>
      </c>
      <c r="DA822">
        <f t="shared" si="117"/>
        <v>14.91</v>
      </c>
      <c r="DB822">
        <f t="shared" si="118"/>
        <v>44.42</v>
      </c>
      <c r="DC822">
        <f t="shared" si="119"/>
        <v>0</v>
      </c>
    </row>
    <row r="823" spans="1:107">
      <c r="A823">
        <f>ROW(Source!A705)</f>
        <v>705</v>
      </c>
      <c r="B823">
        <v>35863109</v>
      </c>
      <c r="C823">
        <v>36127706</v>
      </c>
      <c r="D823">
        <v>29114403</v>
      </c>
      <c r="E823">
        <v>1</v>
      </c>
      <c r="F823">
        <v>1</v>
      </c>
      <c r="G823">
        <v>1</v>
      </c>
      <c r="H823">
        <v>3</v>
      </c>
      <c r="I823" t="s">
        <v>762</v>
      </c>
      <c r="J823" t="s">
        <v>763</v>
      </c>
      <c r="K823" t="s">
        <v>764</v>
      </c>
      <c r="L823">
        <v>1354</v>
      </c>
      <c r="N823">
        <v>1010</v>
      </c>
      <c r="O823" t="s">
        <v>237</v>
      </c>
      <c r="P823" t="s">
        <v>237</v>
      </c>
      <c r="Q823">
        <v>1</v>
      </c>
      <c r="W823">
        <v>0</v>
      </c>
      <c r="X823">
        <v>310998176</v>
      </c>
      <c r="Y823">
        <v>81</v>
      </c>
      <c r="AA823">
        <v>0.61</v>
      </c>
      <c r="AB823">
        <v>0</v>
      </c>
      <c r="AC823">
        <v>0</v>
      </c>
      <c r="AD823">
        <v>0</v>
      </c>
      <c r="AE823">
        <v>0.68</v>
      </c>
      <c r="AF823">
        <v>0</v>
      </c>
      <c r="AG823">
        <v>0</v>
      </c>
      <c r="AH823">
        <v>0</v>
      </c>
      <c r="AI823">
        <v>0.9</v>
      </c>
      <c r="AJ823">
        <v>1</v>
      </c>
      <c r="AK823">
        <v>1</v>
      </c>
      <c r="AL823">
        <v>1</v>
      </c>
      <c r="AN823">
        <v>0</v>
      </c>
      <c r="AO823">
        <v>1</v>
      </c>
      <c r="AP823">
        <v>1</v>
      </c>
      <c r="AQ823">
        <v>0</v>
      </c>
      <c r="AR823">
        <v>0</v>
      </c>
      <c r="AS823" t="s">
        <v>3</v>
      </c>
      <c r="AT823">
        <v>81</v>
      </c>
      <c r="AU823" t="s">
        <v>3</v>
      </c>
      <c r="AV823">
        <v>0</v>
      </c>
      <c r="AW823">
        <v>2</v>
      </c>
      <c r="AX823">
        <v>36127721</v>
      </c>
      <c r="AY823">
        <v>1</v>
      </c>
      <c r="AZ823">
        <v>0</v>
      </c>
      <c r="BA823">
        <v>789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Y823*Source!I705</f>
        <v>9.1530000000000005</v>
      </c>
      <c r="CY823">
        <f t="shared" si="115"/>
        <v>0.61</v>
      </c>
      <c r="CZ823">
        <f t="shared" si="116"/>
        <v>0.68</v>
      </c>
      <c r="DA823">
        <f t="shared" si="117"/>
        <v>0.9</v>
      </c>
      <c r="DB823">
        <f t="shared" si="118"/>
        <v>55.08</v>
      </c>
      <c r="DC823">
        <f t="shared" si="119"/>
        <v>0</v>
      </c>
    </row>
    <row r="824" spans="1:107">
      <c r="A824">
        <f>ROW(Source!A705)</f>
        <v>705</v>
      </c>
      <c r="B824">
        <v>35863109</v>
      </c>
      <c r="C824">
        <v>36127706</v>
      </c>
      <c r="D824">
        <v>29114482</v>
      </c>
      <c r="E824">
        <v>1</v>
      </c>
      <c r="F824">
        <v>1</v>
      </c>
      <c r="G824">
        <v>1</v>
      </c>
      <c r="H824">
        <v>3</v>
      </c>
      <c r="I824" t="s">
        <v>715</v>
      </c>
      <c r="J824" t="s">
        <v>716</v>
      </c>
      <c r="K824" t="s">
        <v>717</v>
      </c>
      <c r="L824">
        <v>1354</v>
      </c>
      <c r="N824">
        <v>1010</v>
      </c>
      <c r="O824" t="s">
        <v>237</v>
      </c>
      <c r="P824" t="s">
        <v>237</v>
      </c>
      <c r="Q824">
        <v>1</v>
      </c>
      <c r="W824">
        <v>0</v>
      </c>
      <c r="X824">
        <v>-520920930</v>
      </c>
      <c r="Y824">
        <v>322</v>
      </c>
      <c r="AA824">
        <v>0.33</v>
      </c>
      <c r="AB824">
        <v>0</v>
      </c>
      <c r="AC824">
        <v>0</v>
      </c>
      <c r="AD824">
        <v>0</v>
      </c>
      <c r="AE824">
        <v>7.0000000000000007E-2</v>
      </c>
      <c r="AF824">
        <v>0</v>
      </c>
      <c r="AG824">
        <v>0</v>
      </c>
      <c r="AH824">
        <v>0</v>
      </c>
      <c r="AI824">
        <v>4.74</v>
      </c>
      <c r="AJ824">
        <v>1</v>
      </c>
      <c r="AK824">
        <v>1</v>
      </c>
      <c r="AL824">
        <v>1</v>
      </c>
      <c r="AN824">
        <v>0</v>
      </c>
      <c r="AO824">
        <v>1</v>
      </c>
      <c r="AP824">
        <v>1</v>
      </c>
      <c r="AQ824">
        <v>0</v>
      </c>
      <c r="AR824">
        <v>0</v>
      </c>
      <c r="AS824" t="s">
        <v>3</v>
      </c>
      <c r="AT824">
        <v>322</v>
      </c>
      <c r="AU824" t="s">
        <v>3</v>
      </c>
      <c r="AV824">
        <v>0</v>
      </c>
      <c r="AW824">
        <v>2</v>
      </c>
      <c r="AX824">
        <v>36127722</v>
      </c>
      <c r="AY824">
        <v>1</v>
      </c>
      <c r="AZ824">
        <v>0</v>
      </c>
      <c r="BA824">
        <v>790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Y824*Source!I705</f>
        <v>36.386000000000003</v>
      </c>
      <c r="CY824">
        <f t="shared" si="115"/>
        <v>0.33</v>
      </c>
      <c r="CZ824">
        <f t="shared" si="116"/>
        <v>7.0000000000000007E-2</v>
      </c>
      <c r="DA824">
        <f t="shared" si="117"/>
        <v>4.74</v>
      </c>
      <c r="DB824">
        <f t="shared" si="118"/>
        <v>22.54</v>
      </c>
      <c r="DC824">
        <f t="shared" si="119"/>
        <v>0</v>
      </c>
    </row>
    <row r="825" spans="1:107">
      <c r="A825">
        <f>ROW(Source!A705)</f>
        <v>705</v>
      </c>
      <c r="B825">
        <v>35863109</v>
      </c>
      <c r="C825">
        <v>36127706</v>
      </c>
      <c r="D825">
        <v>29129587</v>
      </c>
      <c r="E825">
        <v>1</v>
      </c>
      <c r="F825">
        <v>1</v>
      </c>
      <c r="G825">
        <v>1</v>
      </c>
      <c r="H825">
        <v>3</v>
      </c>
      <c r="I825" t="s">
        <v>765</v>
      </c>
      <c r="J825" t="s">
        <v>766</v>
      </c>
      <c r="K825" t="s">
        <v>767</v>
      </c>
      <c r="L825">
        <v>1301</v>
      </c>
      <c r="N825">
        <v>1003</v>
      </c>
      <c r="O825" t="s">
        <v>142</v>
      </c>
      <c r="P825" t="s">
        <v>142</v>
      </c>
      <c r="Q825">
        <v>1</v>
      </c>
      <c r="W825">
        <v>0</v>
      </c>
      <c r="X825">
        <v>-1491213163</v>
      </c>
      <c r="Y825">
        <v>136</v>
      </c>
      <c r="AA825">
        <v>36.99</v>
      </c>
      <c r="AB825">
        <v>0</v>
      </c>
      <c r="AC825">
        <v>0</v>
      </c>
      <c r="AD825">
        <v>0</v>
      </c>
      <c r="AE825">
        <v>4.18</v>
      </c>
      <c r="AF825">
        <v>0</v>
      </c>
      <c r="AG825">
        <v>0</v>
      </c>
      <c r="AH825">
        <v>0</v>
      </c>
      <c r="AI825">
        <v>8.85</v>
      </c>
      <c r="AJ825">
        <v>1</v>
      </c>
      <c r="AK825">
        <v>1</v>
      </c>
      <c r="AL825">
        <v>1</v>
      </c>
      <c r="AN825">
        <v>0</v>
      </c>
      <c r="AO825">
        <v>1</v>
      </c>
      <c r="AP825">
        <v>1</v>
      </c>
      <c r="AQ825">
        <v>0</v>
      </c>
      <c r="AR825">
        <v>0</v>
      </c>
      <c r="AS825" t="s">
        <v>3</v>
      </c>
      <c r="AT825">
        <v>136</v>
      </c>
      <c r="AU825" t="s">
        <v>3</v>
      </c>
      <c r="AV825">
        <v>0</v>
      </c>
      <c r="AW825">
        <v>2</v>
      </c>
      <c r="AX825">
        <v>36127723</v>
      </c>
      <c r="AY825">
        <v>1</v>
      </c>
      <c r="AZ825">
        <v>0</v>
      </c>
      <c r="BA825">
        <v>791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Y825*Source!I705</f>
        <v>15.368</v>
      </c>
      <c r="CY825">
        <f t="shared" si="115"/>
        <v>36.99</v>
      </c>
      <c r="CZ825">
        <f t="shared" si="116"/>
        <v>4.18</v>
      </c>
      <c r="DA825">
        <f t="shared" si="117"/>
        <v>8.85</v>
      </c>
      <c r="DB825">
        <f t="shared" si="118"/>
        <v>568.48</v>
      </c>
      <c r="DC825">
        <f t="shared" si="119"/>
        <v>0</v>
      </c>
    </row>
    <row r="826" spans="1:107">
      <c r="A826">
        <f>ROW(Source!A705)</f>
        <v>705</v>
      </c>
      <c r="B826">
        <v>35863109</v>
      </c>
      <c r="C826">
        <v>36127706</v>
      </c>
      <c r="D826">
        <v>29129600</v>
      </c>
      <c r="E826">
        <v>1</v>
      </c>
      <c r="F826">
        <v>1</v>
      </c>
      <c r="G826">
        <v>1</v>
      </c>
      <c r="H826">
        <v>3</v>
      </c>
      <c r="I826" t="s">
        <v>768</v>
      </c>
      <c r="J826" t="s">
        <v>769</v>
      </c>
      <c r="K826" t="s">
        <v>770</v>
      </c>
      <c r="L826">
        <v>1301</v>
      </c>
      <c r="N826">
        <v>1003</v>
      </c>
      <c r="O826" t="s">
        <v>142</v>
      </c>
      <c r="P826" t="s">
        <v>142</v>
      </c>
      <c r="Q826">
        <v>1</v>
      </c>
      <c r="W826">
        <v>0</v>
      </c>
      <c r="X826">
        <v>-382412684</v>
      </c>
      <c r="Y826">
        <v>306</v>
      </c>
      <c r="AA826">
        <v>41.73</v>
      </c>
      <c r="AB826">
        <v>0</v>
      </c>
      <c r="AC826">
        <v>0</v>
      </c>
      <c r="AD826">
        <v>0</v>
      </c>
      <c r="AE826">
        <v>5.74</v>
      </c>
      <c r="AF826">
        <v>0</v>
      </c>
      <c r="AG826">
        <v>0</v>
      </c>
      <c r="AH826">
        <v>0</v>
      </c>
      <c r="AI826">
        <v>7.27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1</v>
      </c>
      <c r="AQ826">
        <v>0</v>
      </c>
      <c r="AR826">
        <v>0</v>
      </c>
      <c r="AS826" t="s">
        <v>3</v>
      </c>
      <c r="AT826">
        <v>306</v>
      </c>
      <c r="AU826" t="s">
        <v>3</v>
      </c>
      <c r="AV826">
        <v>0</v>
      </c>
      <c r="AW826">
        <v>2</v>
      </c>
      <c r="AX826">
        <v>36127724</v>
      </c>
      <c r="AY826">
        <v>1</v>
      </c>
      <c r="AZ826">
        <v>0</v>
      </c>
      <c r="BA826">
        <v>792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Y826*Source!I705</f>
        <v>34.578000000000003</v>
      </c>
      <c r="CY826">
        <f t="shared" si="115"/>
        <v>41.73</v>
      </c>
      <c r="CZ826">
        <f t="shared" si="116"/>
        <v>5.74</v>
      </c>
      <c r="DA826">
        <f t="shared" si="117"/>
        <v>7.27</v>
      </c>
      <c r="DB826">
        <f t="shared" si="118"/>
        <v>1756.44</v>
      </c>
      <c r="DC826">
        <f t="shared" si="119"/>
        <v>0</v>
      </c>
    </row>
    <row r="827" spans="1:107">
      <c r="A827">
        <f>ROW(Source!A705)</f>
        <v>705</v>
      </c>
      <c r="B827">
        <v>35863109</v>
      </c>
      <c r="C827">
        <v>36127706</v>
      </c>
      <c r="D827">
        <v>29129688</v>
      </c>
      <c r="E827">
        <v>1</v>
      </c>
      <c r="F827">
        <v>1</v>
      </c>
      <c r="G827">
        <v>1</v>
      </c>
      <c r="H827">
        <v>3</v>
      </c>
      <c r="I827" t="s">
        <v>771</v>
      </c>
      <c r="J827" t="s">
        <v>772</v>
      </c>
      <c r="K827" t="s">
        <v>773</v>
      </c>
      <c r="L827">
        <v>1354</v>
      </c>
      <c r="N827">
        <v>1010</v>
      </c>
      <c r="O827" t="s">
        <v>237</v>
      </c>
      <c r="P827" t="s">
        <v>237</v>
      </c>
      <c r="Q827">
        <v>1</v>
      </c>
      <c r="W827">
        <v>0</v>
      </c>
      <c r="X827">
        <v>75405298</v>
      </c>
      <c r="Y827">
        <v>81</v>
      </c>
      <c r="AA827">
        <v>9.7899999999999991</v>
      </c>
      <c r="AB827">
        <v>0</v>
      </c>
      <c r="AC827">
        <v>0</v>
      </c>
      <c r="AD827">
        <v>0</v>
      </c>
      <c r="AE827">
        <v>1.32</v>
      </c>
      <c r="AF827">
        <v>0</v>
      </c>
      <c r="AG827">
        <v>0</v>
      </c>
      <c r="AH827">
        <v>0</v>
      </c>
      <c r="AI827">
        <v>7.42</v>
      </c>
      <c r="AJ827">
        <v>1</v>
      </c>
      <c r="AK827">
        <v>1</v>
      </c>
      <c r="AL827">
        <v>1</v>
      </c>
      <c r="AN827">
        <v>0</v>
      </c>
      <c r="AO827">
        <v>1</v>
      </c>
      <c r="AP827">
        <v>1</v>
      </c>
      <c r="AQ827">
        <v>0</v>
      </c>
      <c r="AR827">
        <v>0</v>
      </c>
      <c r="AS827" t="s">
        <v>3</v>
      </c>
      <c r="AT827">
        <v>81</v>
      </c>
      <c r="AU827" t="s">
        <v>3</v>
      </c>
      <c r="AV827">
        <v>0</v>
      </c>
      <c r="AW827">
        <v>2</v>
      </c>
      <c r="AX827">
        <v>36127725</v>
      </c>
      <c r="AY827">
        <v>1</v>
      </c>
      <c r="AZ827">
        <v>0</v>
      </c>
      <c r="BA827">
        <v>793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Y827*Source!I705</f>
        <v>9.1530000000000005</v>
      </c>
      <c r="CY827">
        <f t="shared" si="115"/>
        <v>9.7899999999999991</v>
      </c>
      <c r="CZ827">
        <f t="shared" si="116"/>
        <v>1.32</v>
      </c>
      <c r="DA827">
        <f t="shared" si="117"/>
        <v>7.42</v>
      </c>
      <c r="DB827">
        <f t="shared" si="118"/>
        <v>106.92</v>
      </c>
      <c r="DC827">
        <f t="shared" si="119"/>
        <v>0</v>
      </c>
    </row>
    <row r="828" spans="1:107">
      <c r="A828">
        <f>ROW(Source!A705)</f>
        <v>705</v>
      </c>
      <c r="B828">
        <v>35863109</v>
      </c>
      <c r="C828">
        <v>36127706</v>
      </c>
      <c r="D828">
        <v>29129705</v>
      </c>
      <c r="E828">
        <v>1</v>
      </c>
      <c r="F828">
        <v>1</v>
      </c>
      <c r="G828">
        <v>1</v>
      </c>
      <c r="H828">
        <v>3</v>
      </c>
      <c r="I828" t="s">
        <v>774</v>
      </c>
      <c r="J828" t="s">
        <v>775</v>
      </c>
      <c r="K828" t="s">
        <v>776</v>
      </c>
      <c r="L828">
        <v>1354</v>
      </c>
      <c r="N828">
        <v>1010</v>
      </c>
      <c r="O828" t="s">
        <v>237</v>
      </c>
      <c r="P828" t="s">
        <v>237</v>
      </c>
      <c r="Q828">
        <v>1</v>
      </c>
      <c r="W828">
        <v>0</v>
      </c>
      <c r="X828">
        <v>-664589453</v>
      </c>
      <c r="Y828">
        <v>183</v>
      </c>
      <c r="AA828">
        <v>12.48</v>
      </c>
      <c r="AB828">
        <v>0</v>
      </c>
      <c r="AC828">
        <v>0</v>
      </c>
      <c r="AD828">
        <v>0</v>
      </c>
      <c r="AE828">
        <v>1.68</v>
      </c>
      <c r="AF828">
        <v>0</v>
      </c>
      <c r="AG828">
        <v>0</v>
      </c>
      <c r="AH828">
        <v>0</v>
      </c>
      <c r="AI828">
        <v>7.43</v>
      </c>
      <c r="AJ828">
        <v>1</v>
      </c>
      <c r="AK828">
        <v>1</v>
      </c>
      <c r="AL828">
        <v>1</v>
      </c>
      <c r="AN828">
        <v>0</v>
      </c>
      <c r="AO828">
        <v>1</v>
      </c>
      <c r="AP828">
        <v>1</v>
      </c>
      <c r="AQ828">
        <v>0</v>
      </c>
      <c r="AR828">
        <v>0</v>
      </c>
      <c r="AS828" t="s">
        <v>3</v>
      </c>
      <c r="AT828">
        <v>183</v>
      </c>
      <c r="AU828" t="s">
        <v>3</v>
      </c>
      <c r="AV828">
        <v>0</v>
      </c>
      <c r="AW828">
        <v>2</v>
      </c>
      <c r="AX828">
        <v>36127726</v>
      </c>
      <c r="AY828">
        <v>1</v>
      </c>
      <c r="AZ828">
        <v>0</v>
      </c>
      <c r="BA828">
        <v>794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Y828*Source!I705</f>
        <v>20.679000000000002</v>
      </c>
      <c r="CY828">
        <f t="shared" si="115"/>
        <v>12.48</v>
      </c>
      <c r="CZ828">
        <f t="shared" si="116"/>
        <v>1.68</v>
      </c>
      <c r="DA828">
        <f t="shared" si="117"/>
        <v>7.43</v>
      </c>
      <c r="DB828">
        <f t="shared" si="118"/>
        <v>307.44</v>
      </c>
      <c r="DC828">
        <f t="shared" si="119"/>
        <v>0</v>
      </c>
    </row>
    <row r="829" spans="1:107">
      <c r="A829">
        <f>ROW(Source!A705)</f>
        <v>705</v>
      </c>
      <c r="B829">
        <v>35863109</v>
      </c>
      <c r="C829">
        <v>36127706</v>
      </c>
      <c r="D829">
        <v>29129711</v>
      </c>
      <c r="E829">
        <v>1</v>
      </c>
      <c r="F829">
        <v>1</v>
      </c>
      <c r="G829">
        <v>1</v>
      </c>
      <c r="H829">
        <v>3</v>
      </c>
      <c r="I829" t="s">
        <v>777</v>
      </c>
      <c r="J829" t="s">
        <v>778</v>
      </c>
      <c r="K829" t="s">
        <v>779</v>
      </c>
      <c r="L829">
        <v>1354</v>
      </c>
      <c r="N829">
        <v>1010</v>
      </c>
      <c r="O829" t="s">
        <v>237</v>
      </c>
      <c r="P829" t="s">
        <v>237</v>
      </c>
      <c r="Q829">
        <v>1</v>
      </c>
      <c r="W829">
        <v>0</v>
      </c>
      <c r="X829">
        <v>-452411934</v>
      </c>
      <c r="Y829">
        <v>81</v>
      </c>
      <c r="AA829">
        <v>4.54</v>
      </c>
      <c r="AB829">
        <v>0</v>
      </c>
      <c r="AC829">
        <v>0</v>
      </c>
      <c r="AD829">
        <v>0</v>
      </c>
      <c r="AE829">
        <v>0.62</v>
      </c>
      <c r="AF829">
        <v>0</v>
      </c>
      <c r="AG829">
        <v>0</v>
      </c>
      <c r="AH829">
        <v>0</v>
      </c>
      <c r="AI829">
        <v>7.32</v>
      </c>
      <c r="AJ829">
        <v>1</v>
      </c>
      <c r="AK829">
        <v>1</v>
      </c>
      <c r="AL829">
        <v>1</v>
      </c>
      <c r="AN829">
        <v>0</v>
      </c>
      <c r="AO829">
        <v>1</v>
      </c>
      <c r="AP829">
        <v>1</v>
      </c>
      <c r="AQ829">
        <v>0</v>
      </c>
      <c r="AR829">
        <v>0</v>
      </c>
      <c r="AS829" t="s">
        <v>3</v>
      </c>
      <c r="AT829">
        <v>81</v>
      </c>
      <c r="AU829" t="s">
        <v>3</v>
      </c>
      <c r="AV829">
        <v>0</v>
      </c>
      <c r="AW829">
        <v>2</v>
      </c>
      <c r="AX829">
        <v>36127727</v>
      </c>
      <c r="AY829">
        <v>1</v>
      </c>
      <c r="AZ829">
        <v>0</v>
      </c>
      <c r="BA829">
        <v>795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Y829*Source!I705</f>
        <v>9.1530000000000005</v>
      </c>
      <c r="CY829">
        <f t="shared" si="115"/>
        <v>4.54</v>
      </c>
      <c r="CZ829">
        <f t="shared" si="116"/>
        <v>0.62</v>
      </c>
      <c r="DA829">
        <f t="shared" si="117"/>
        <v>7.32</v>
      </c>
      <c r="DB829">
        <f t="shared" si="118"/>
        <v>50.22</v>
      </c>
      <c r="DC829">
        <f t="shared" si="119"/>
        <v>0</v>
      </c>
    </row>
    <row r="830" spans="1:107">
      <c r="A830">
        <f>ROW(Source!A706)</f>
        <v>706</v>
      </c>
      <c r="B830">
        <v>35863109</v>
      </c>
      <c r="C830">
        <v>36127707</v>
      </c>
      <c r="D830">
        <v>29364679</v>
      </c>
      <c r="E830">
        <v>1</v>
      </c>
      <c r="F830">
        <v>1</v>
      </c>
      <c r="G830">
        <v>1</v>
      </c>
      <c r="H830">
        <v>1</v>
      </c>
      <c r="I830" t="s">
        <v>735</v>
      </c>
      <c r="J830" t="s">
        <v>3</v>
      </c>
      <c r="K830" t="s">
        <v>736</v>
      </c>
      <c r="L830">
        <v>1369</v>
      </c>
      <c r="N830">
        <v>1013</v>
      </c>
      <c r="O830" t="s">
        <v>561</v>
      </c>
      <c r="P830" t="s">
        <v>561</v>
      </c>
      <c r="Q830">
        <v>1</v>
      </c>
      <c r="W830">
        <v>0</v>
      </c>
      <c r="X830">
        <v>931378261</v>
      </c>
      <c r="Y830">
        <v>70.64</v>
      </c>
      <c r="AA830">
        <v>0</v>
      </c>
      <c r="AB830">
        <v>0</v>
      </c>
      <c r="AC830">
        <v>0</v>
      </c>
      <c r="AD830">
        <v>316.85000000000002</v>
      </c>
      <c r="AE830">
        <v>0</v>
      </c>
      <c r="AF830">
        <v>0</v>
      </c>
      <c r="AG830">
        <v>0</v>
      </c>
      <c r="AH830">
        <v>316.85000000000002</v>
      </c>
      <c r="AI830">
        <v>1</v>
      </c>
      <c r="AJ830">
        <v>1</v>
      </c>
      <c r="AK830">
        <v>1</v>
      </c>
      <c r="AL830">
        <v>1</v>
      </c>
      <c r="AN830">
        <v>0</v>
      </c>
      <c r="AO830">
        <v>1</v>
      </c>
      <c r="AP830">
        <v>0</v>
      </c>
      <c r="AQ830">
        <v>0</v>
      </c>
      <c r="AR830">
        <v>0</v>
      </c>
      <c r="AS830" t="s">
        <v>3</v>
      </c>
      <c r="AT830">
        <v>70.64</v>
      </c>
      <c r="AU830" t="s">
        <v>3</v>
      </c>
      <c r="AV830">
        <v>1</v>
      </c>
      <c r="AW830">
        <v>2</v>
      </c>
      <c r="AX830">
        <v>36145079</v>
      </c>
      <c r="AY830">
        <v>1</v>
      </c>
      <c r="AZ830">
        <v>0</v>
      </c>
      <c r="BA830">
        <v>797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Y830*Source!I706</f>
        <v>4.2383999999999995</v>
      </c>
      <c r="CY830">
        <f>AD830</f>
        <v>316.85000000000002</v>
      </c>
      <c r="CZ830">
        <f>AH830</f>
        <v>316.85000000000002</v>
      </c>
      <c r="DA830">
        <f>AL830</f>
        <v>1</v>
      </c>
      <c r="DB830">
        <f t="shared" si="118"/>
        <v>22382.28</v>
      </c>
      <c r="DC830">
        <f t="shared" si="119"/>
        <v>0</v>
      </c>
    </row>
    <row r="831" spans="1:107">
      <c r="A831">
        <f>ROW(Source!A706)</f>
        <v>706</v>
      </c>
      <c r="B831">
        <v>35863109</v>
      </c>
      <c r="C831">
        <v>36127707</v>
      </c>
      <c r="D831">
        <v>121548</v>
      </c>
      <c r="E831">
        <v>1</v>
      </c>
      <c r="F831">
        <v>1</v>
      </c>
      <c r="G831">
        <v>1</v>
      </c>
      <c r="H831">
        <v>1</v>
      </c>
      <c r="I831" t="s">
        <v>35</v>
      </c>
      <c r="J831" t="s">
        <v>3</v>
      </c>
      <c r="K831" t="s">
        <v>562</v>
      </c>
      <c r="L831">
        <v>608254</v>
      </c>
      <c r="N831">
        <v>1013</v>
      </c>
      <c r="O831" t="s">
        <v>563</v>
      </c>
      <c r="P831" t="s">
        <v>563</v>
      </c>
      <c r="Q831">
        <v>1</v>
      </c>
      <c r="W831">
        <v>0</v>
      </c>
      <c r="X831">
        <v>-185737400</v>
      </c>
      <c r="Y831">
        <v>0.88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1</v>
      </c>
      <c r="AJ831">
        <v>1</v>
      </c>
      <c r="AK831">
        <v>1</v>
      </c>
      <c r="AL831">
        <v>1</v>
      </c>
      <c r="AN831">
        <v>0</v>
      </c>
      <c r="AO831">
        <v>1</v>
      </c>
      <c r="AP831">
        <v>0</v>
      </c>
      <c r="AQ831">
        <v>0</v>
      </c>
      <c r="AR831">
        <v>0</v>
      </c>
      <c r="AS831" t="s">
        <v>3</v>
      </c>
      <c r="AT831">
        <v>0.88</v>
      </c>
      <c r="AU831" t="s">
        <v>3</v>
      </c>
      <c r="AV831">
        <v>2</v>
      </c>
      <c r="AW831">
        <v>2</v>
      </c>
      <c r="AX831">
        <v>36145080</v>
      </c>
      <c r="AY831">
        <v>1</v>
      </c>
      <c r="AZ831">
        <v>0</v>
      </c>
      <c r="BA831">
        <v>798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Y831*Source!I706</f>
        <v>5.28E-2</v>
      </c>
      <c r="CY831">
        <f>AD831</f>
        <v>0</v>
      </c>
      <c r="CZ831">
        <f>AH831</f>
        <v>0</v>
      </c>
      <c r="DA831">
        <f>AL831</f>
        <v>1</v>
      </c>
      <c r="DB831">
        <f t="shared" si="118"/>
        <v>0</v>
      </c>
      <c r="DC831">
        <f t="shared" si="119"/>
        <v>0</v>
      </c>
    </row>
    <row r="832" spans="1:107">
      <c r="A832">
        <f>ROW(Source!A706)</f>
        <v>706</v>
      </c>
      <c r="B832">
        <v>35863109</v>
      </c>
      <c r="C832">
        <v>36127707</v>
      </c>
      <c r="D832">
        <v>29172362</v>
      </c>
      <c r="E832">
        <v>1</v>
      </c>
      <c r="F832">
        <v>1</v>
      </c>
      <c r="G832">
        <v>1</v>
      </c>
      <c r="H832">
        <v>2</v>
      </c>
      <c r="I832" t="s">
        <v>737</v>
      </c>
      <c r="J832" t="s">
        <v>738</v>
      </c>
      <c r="K832" t="s">
        <v>739</v>
      </c>
      <c r="L832">
        <v>1368</v>
      </c>
      <c r="N832">
        <v>1011</v>
      </c>
      <c r="O832" t="s">
        <v>567</v>
      </c>
      <c r="P832" t="s">
        <v>567</v>
      </c>
      <c r="Q832">
        <v>1</v>
      </c>
      <c r="W832">
        <v>0</v>
      </c>
      <c r="X832">
        <v>2071614860</v>
      </c>
      <c r="Y832">
        <v>0.88</v>
      </c>
      <c r="AA832">
        <v>0</v>
      </c>
      <c r="AB832">
        <v>1113.56</v>
      </c>
      <c r="AC832">
        <v>446.18</v>
      </c>
      <c r="AD832">
        <v>0</v>
      </c>
      <c r="AE832">
        <v>0</v>
      </c>
      <c r="AF832">
        <v>134.65</v>
      </c>
      <c r="AG832">
        <v>13.5</v>
      </c>
      <c r="AH832">
        <v>0</v>
      </c>
      <c r="AI832">
        <v>1</v>
      </c>
      <c r="AJ832">
        <v>8.27</v>
      </c>
      <c r="AK832">
        <v>33.049999999999997</v>
      </c>
      <c r="AL832">
        <v>1</v>
      </c>
      <c r="AN832">
        <v>0</v>
      </c>
      <c r="AO832">
        <v>1</v>
      </c>
      <c r="AP832">
        <v>0</v>
      </c>
      <c r="AQ832">
        <v>0</v>
      </c>
      <c r="AR832">
        <v>0</v>
      </c>
      <c r="AS832" t="s">
        <v>3</v>
      </c>
      <c r="AT832">
        <v>0.88</v>
      </c>
      <c r="AU832" t="s">
        <v>3</v>
      </c>
      <c r="AV832">
        <v>0</v>
      </c>
      <c r="AW832">
        <v>2</v>
      </c>
      <c r="AX832">
        <v>36145081</v>
      </c>
      <c r="AY832">
        <v>1</v>
      </c>
      <c r="AZ832">
        <v>0</v>
      </c>
      <c r="BA832">
        <v>799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Y832*Source!I706</f>
        <v>5.28E-2</v>
      </c>
      <c r="CY832">
        <f>AB832</f>
        <v>1113.56</v>
      </c>
      <c r="CZ832">
        <f>AF832</f>
        <v>134.65</v>
      </c>
      <c r="DA832">
        <f>AJ832</f>
        <v>8.27</v>
      </c>
      <c r="DB832">
        <f t="shared" si="118"/>
        <v>118.49</v>
      </c>
      <c r="DC832">
        <f t="shared" si="119"/>
        <v>11.88</v>
      </c>
    </row>
    <row r="833" spans="1:107">
      <c r="A833">
        <f>ROW(Source!A706)</f>
        <v>706</v>
      </c>
      <c r="B833">
        <v>35863109</v>
      </c>
      <c r="C833">
        <v>36127707</v>
      </c>
      <c r="D833">
        <v>29174500</v>
      </c>
      <c r="E833">
        <v>1</v>
      </c>
      <c r="F833">
        <v>1</v>
      </c>
      <c r="G833">
        <v>1</v>
      </c>
      <c r="H833">
        <v>2</v>
      </c>
      <c r="I833" t="s">
        <v>646</v>
      </c>
      <c r="J833" t="s">
        <v>647</v>
      </c>
      <c r="K833" t="s">
        <v>648</v>
      </c>
      <c r="L833">
        <v>1368</v>
      </c>
      <c r="N833">
        <v>1011</v>
      </c>
      <c r="O833" t="s">
        <v>567</v>
      </c>
      <c r="P833" t="s">
        <v>567</v>
      </c>
      <c r="Q833">
        <v>1</v>
      </c>
      <c r="W833">
        <v>0</v>
      </c>
      <c r="X833">
        <v>-239831557</v>
      </c>
      <c r="Y833">
        <v>16.38</v>
      </c>
      <c r="AA833">
        <v>0</v>
      </c>
      <c r="AB833">
        <v>7.33</v>
      </c>
      <c r="AC833">
        <v>0</v>
      </c>
      <c r="AD833">
        <v>0</v>
      </c>
      <c r="AE833">
        <v>0</v>
      </c>
      <c r="AF833">
        <v>1.95</v>
      </c>
      <c r="AG833">
        <v>0</v>
      </c>
      <c r="AH833">
        <v>0</v>
      </c>
      <c r="AI833">
        <v>1</v>
      </c>
      <c r="AJ833">
        <v>3.76</v>
      </c>
      <c r="AK833">
        <v>33.049999999999997</v>
      </c>
      <c r="AL833">
        <v>1</v>
      </c>
      <c r="AN833">
        <v>0</v>
      </c>
      <c r="AO833">
        <v>1</v>
      </c>
      <c r="AP833">
        <v>0</v>
      </c>
      <c r="AQ833">
        <v>0</v>
      </c>
      <c r="AR833">
        <v>0</v>
      </c>
      <c r="AS833" t="s">
        <v>3</v>
      </c>
      <c r="AT833">
        <v>16.38</v>
      </c>
      <c r="AU833" t="s">
        <v>3</v>
      </c>
      <c r="AV833">
        <v>0</v>
      </c>
      <c r="AW833">
        <v>2</v>
      </c>
      <c r="AX833">
        <v>36145082</v>
      </c>
      <c r="AY833">
        <v>1</v>
      </c>
      <c r="AZ833">
        <v>0</v>
      </c>
      <c r="BA833">
        <v>800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Y833*Source!I706</f>
        <v>0.9827999999999999</v>
      </c>
      <c r="CY833">
        <f>AB833</f>
        <v>7.33</v>
      </c>
      <c r="CZ833">
        <f>AF833</f>
        <v>1.95</v>
      </c>
      <c r="DA833">
        <f>AJ833</f>
        <v>3.76</v>
      </c>
      <c r="DB833">
        <f t="shared" si="118"/>
        <v>31.94</v>
      </c>
      <c r="DC833">
        <f t="shared" si="119"/>
        <v>0</v>
      </c>
    </row>
    <row r="834" spans="1:107">
      <c r="A834">
        <f>ROW(Source!A706)</f>
        <v>706</v>
      </c>
      <c r="B834">
        <v>35863109</v>
      </c>
      <c r="C834">
        <v>36127707</v>
      </c>
      <c r="D834">
        <v>29174913</v>
      </c>
      <c r="E834">
        <v>1</v>
      </c>
      <c r="F834">
        <v>1</v>
      </c>
      <c r="G834">
        <v>1</v>
      </c>
      <c r="H834">
        <v>2</v>
      </c>
      <c r="I834" t="s">
        <v>578</v>
      </c>
      <c r="J834" t="s">
        <v>579</v>
      </c>
      <c r="K834" t="s">
        <v>580</v>
      </c>
      <c r="L834">
        <v>1368</v>
      </c>
      <c r="N834">
        <v>1011</v>
      </c>
      <c r="O834" t="s">
        <v>567</v>
      </c>
      <c r="P834" t="s">
        <v>567</v>
      </c>
      <c r="Q834">
        <v>1</v>
      </c>
      <c r="W834">
        <v>0</v>
      </c>
      <c r="X834">
        <v>458544584</v>
      </c>
      <c r="Y834">
        <v>0.87</v>
      </c>
      <c r="AA834">
        <v>0</v>
      </c>
      <c r="AB834">
        <v>932.72</v>
      </c>
      <c r="AC834">
        <v>383.38</v>
      </c>
      <c r="AD834">
        <v>0</v>
      </c>
      <c r="AE834">
        <v>0</v>
      </c>
      <c r="AF834">
        <v>87.17</v>
      </c>
      <c r="AG834">
        <v>11.6</v>
      </c>
      <c r="AH834">
        <v>0</v>
      </c>
      <c r="AI834">
        <v>1</v>
      </c>
      <c r="AJ834">
        <v>10.7</v>
      </c>
      <c r="AK834">
        <v>33.049999999999997</v>
      </c>
      <c r="AL834">
        <v>1</v>
      </c>
      <c r="AN834">
        <v>0</v>
      </c>
      <c r="AO834">
        <v>1</v>
      </c>
      <c r="AP834">
        <v>0</v>
      </c>
      <c r="AQ834">
        <v>0</v>
      </c>
      <c r="AR834">
        <v>0</v>
      </c>
      <c r="AS834" t="s">
        <v>3</v>
      </c>
      <c r="AT834">
        <v>0.87</v>
      </c>
      <c r="AU834" t="s">
        <v>3</v>
      </c>
      <c r="AV834">
        <v>0</v>
      </c>
      <c r="AW834">
        <v>2</v>
      </c>
      <c r="AX834">
        <v>36145083</v>
      </c>
      <c r="AY834">
        <v>1</v>
      </c>
      <c r="AZ834">
        <v>0</v>
      </c>
      <c r="BA834">
        <v>801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Y834*Source!I706</f>
        <v>5.2199999999999996E-2</v>
      </c>
      <c r="CY834">
        <f>AB834</f>
        <v>932.72</v>
      </c>
      <c r="CZ834">
        <f>AF834</f>
        <v>87.17</v>
      </c>
      <c r="DA834">
        <f>AJ834</f>
        <v>10.7</v>
      </c>
      <c r="DB834">
        <f t="shared" si="118"/>
        <v>75.84</v>
      </c>
      <c r="DC834">
        <f t="shared" si="119"/>
        <v>10.09</v>
      </c>
    </row>
    <row r="835" spans="1:107">
      <c r="A835">
        <f>ROW(Source!A706)</f>
        <v>706</v>
      </c>
      <c r="B835">
        <v>35863109</v>
      </c>
      <c r="C835">
        <v>36127707</v>
      </c>
      <c r="D835">
        <v>29114269</v>
      </c>
      <c r="E835">
        <v>1</v>
      </c>
      <c r="F835">
        <v>1</v>
      </c>
      <c r="G835">
        <v>1</v>
      </c>
      <c r="H835">
        <v>3</v>
      </c>
      <c r="I835" t="s">
        <v>780</v>
      </c>
      <c r="J835" t="s">
        <v>781</v>
      </c>
      <c r="K835" t="s">
        <v>782</v>
      </c>
      <c r="L835">
        <v>1348</v>
      </c>
      <c r="N835">
        <v>1009</v>
      </c>
      <c r="O835" t="s">
        <v>30</v>
      </c>
      <c r="P835" t="s">
        <v>30</v>
      </c>
      <c r="Q835">
        <v>1000</v>
      </c>
      <c r="W835">
        <v>0</v>
      </c>
      <c r="X835">
        <v>2140487653</v>
      </c>
      <c r="Y835">
        <v>3.0599999999999998E-3</v>
      </c>
      <c r="AA835">
        <v>113610.11</v>
      </c>
      <c r="AB835">
        <v>0</v>
      </c>
      <c r="AC835">
        <v>0</v>
      </c>
      <c r="AD835">
        <v>0</v>
      </c>
      <c r="AE835">
        <v>12429.99</v>
      </c>
      <c r="AF835">
        <v>0</v>
      </c>
      <c r="AG835">
        <v>0</v>
      </c>
      <c r="AH835">
        <v>0</v>
      </c>
      <c r="AI835">
        <v>9.14</v>
      </c>
      <c r="AJ835">
        <v>1</v>
      </c>
      <c r="AK835">
        <v>1</v>
      </c>
      <c r="AL835">
        <v>1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3</v>
      </c>
      <c r="AT835">
        <v>3.0599999999999998E-3</v>
      </c>
      <c r="AU835" t="s">
        <v>3</v>
      </c>
      <c r="AV835">
        <v>0</v>
      </c>
      <c r="AW835">
        <v>2</v>
      </c>
      <c r="AX835">
        <v>36145084</v>
      </c>
      <c r="AY835">
        <v>1</v>
      </c>
      <c r="AZ835">
        <v>0</v>
      </c>
      <c r="BA835">
        <v>802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Y835*Source!I706</f>
        <v>1.8359999999999999E-4</v>
      </c>
      <c r="CY835">
        <f t="shared" ref="CY835:CY840" si="120">AA835</f>
        <v>113610.11</v>
      </c>
      <c r="CZ835">
        <f t="shared" ref="CZ835:CZ840" si="121">AE835</f>
        <v>12429.99</v>
      </c>
      <c r="DA835">
        <f t="shared" ref="DA835:DA840" si="122">AI835</f>
        <v>9.14</v>
      </c>
      <c r="DB835">
        <f t="shared" si="118"/>
        <v>38.04</v>
      </c>
      <c r="DC835">
        <f t="shared" si="119"/>
        <v>0</v>
      </c>
    </row>
    <row r="836" spans="1:107">
      <c r="A836">
        <f>ROW(Source!A706)</f>
        <v>706</v>
      </c>
      <c r="B836">
        <v>35863109</v>
      </c>
      <c r="C836">
        <v>36127707</v>
      </c>
      <c r="D836">
        <v>29110838</v>
      </c>
      <c r="E836">
        <v>1</v>
      </c>
      <c r="F836">
        <v>1</v>
      </c>
      <c r="G836">
        <v>1</v>
      </c>
      <c r="H836">
        <v>3</v>
      </c>
      <c r="I836" t="s">
        <v>743</v>
      </c>
      <c r="J836" t="s">
        <v>744</v>
      </c>
      <c r="K836" t="s">
        <v>745</v>
      </c>
      <c r="L836">
        <v>1346</v>
      </c>
      <c r="N836">
        <v>1009</v>
      </c>
      <c r="O836" t="s">
        <v>160</v>
      </c>
      <c r="P836" t="s">
        <v>160</v>
      </c>
      <c r="Q836">
        <v>1</v>
      </c>
      <c r="W836">
        <v>0</v>
      </c>
      <c r="X836">
        <v>-667794164</v>
      </c>
      <c r="Y836">
        <v>0.31</v>
      </c>
      <c r="AA836">
        <v>100.04</v>
      </c>
      <c r="AB836">
        <v>0</v>
      </c>
      <c r="AC836">
        <v>0</v>
      </c>
      <c r="AD836">
        <v>0</v>
      </c>
      <c r="AE836">
        <v>30.5</v>
      </c>
      <c r="AF836">
        <v>0</v>
      </c>
      <c r="AG836">
        <v>0</v>
      </c>
      <c r="AH836">
        <v>0</v>
      </c>
      <c r="AI836">
        <v>3.28</v>
      </c>
      <c r="AJ836">
        <v>1</v>
      </c>
      <c r="AK836">
        <v>1</v>
      </c>
      <c r="AL836">
        <v>1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3</v>
      </c>
      <c r="AT836">
        <v>0.31</v>
      </c>
      <c r="AU836" t="s">
        <v>3</v>
      </c>
      <c r="AV836">
        <v>0</v>
      </c>
      <c r="AW836">
        <v>2</v>
      </c>
      <c r="AX836">
        <v>36145085</v>
      </c>
      <c r="AY836">
        <v>1</v>
      </c>
      <c r="AZ836">
        <v>0</v>
      </c>
      <c r="BA836">
        <v>803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Y836*Source!I706</f>
        <v>1.8599999999999998E-2</v>
      </c>
      <c r="CY836">
        <f t="shared" si="120"/>
        <v>100.04</v>
      </c>
      <c r="CZ836">
        <f t="shared" si="121"/>
        <v>30.5</v>
      </c>
      <c r="DA836">
        <f t="shared" si="122"/>
        <v>3.28</v>
      </c>
      <c r="DB836">
        <f t="shared" si="118"/>
        <v>9.4600000000000009</v>
      </c>
      <c r="DC836">
        <f t="shared" si="119"/>
        <v>0</v>
      </c>
    </row>
    <row r="837" spans="1:107">
      <c r="A837">
        <f>ROW(Source!A706)</f>
        <v>706</v>
      </c>
      <c r="B837">
        <v>35863109</v>
      </c>
      <c r="C837">
        <v>36127707</v>
      </c>
      <c r="D837">
        <v>29114470</v>
      </c>
      <c r="E837">
        <v>1</v>
      </c>
      <c r="F837">
        <v>1</v>
      </c>
      <c r="G837">
        <v>1</v>
      </c>
      <c r="H837">
        <v>3</v>
      </c>
      <c r="I837" t="s">
        <v>319</v>
      </c>
      <c r="J837" t="s">
        <v>321</v>
      </c>
      <c r="K837" t="s">
        <v>320</v>
      </c>
      <c r="L837">
        <v>1355</v>
      </c>
      <c r="N837">
        <v>1010</v>
      </c>
      <c r="O837" t="s">
        <v>58</v>
      </c>
      <c r="P837" t="s">
        <v>58</v>
      </c>
      <c r="Q837">
        <v>100</v>
      </c>
      <c r="W837">
        <v>0</v>
      </c>
      <c r="X837">
        <v>-228248654</v>
      </c>
      <c r="Y837">
        <v>4.08</v>
      </c>
      <c r="AA837">
        <v>55.19</v>
      </c>
      <c r="AB837">
        <v>0</v>
      </c>
      <c r="AC837">
        <v>0</v>
      </c>
      <c r="AD837">
        <v>0</v>
      </c>
      <c r="AE837">
        <v>86.24</v>
      </c>
      <c r="AF837">
        <v>0</v>
      </c>
      <c r="AG837">
        <v>0</v>
      </c>
      <c r="AH837">
        <v>0</v>
      </c>
      <c r="AI837">
        <v>0.64</v>
      </c>
      <c r="AJ837">
        <v>1</v>
      </c>
      <c r="AK837">
        <v>1</v>
      </c>
      <c r="AL837">
        <v>1</v>
      </c>
      <c r="AN837">
        <v>0</v>
      </c>
      <c r="AO837">
        <v>1</v>
      </c>
      <c r="AP837">
        <v>0</v>
      </c>
      <c r="AQ837">
        <v>0</v>
      </c>
      <c r="AR837">
        <v>0</v>
      </c>
      <c r="AS837" t="s">
        <v>3</v>
      </c>
      <c r="AT837">
        <v>4.08</v>
      </c>
      <c r="AU837" t="s">
        <v>3</v>
      </c>
      <c r="AV837">
        <v>0</v>
      </c>
      <c r="AW837">
        <v>2</v>
      </c>
      <c r="AX837">
        <v>36145086</v>
      </c>
      <c r="AY837">
        <v>1</v>
      </c>
      <c r="AZ837">
        <v>0</v>
      </c>
      <c r="BA837">
        <v>804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Y837*Source!I706</f>
        <v>0.24479999999999999</v>
      </c>
      <c r="CY837">
        <f t="shared" si="120"/>
        <v>55.19</v>
      </c>
      <c r="CZ837">
        <f t="shared" si="121"/>
        <v>86.24</v>
      </c>
      <c r="DA837">
        <f t="shared" si="122"/>
        <v>0.64</v>
      </c>
      <c r="DB837">
        <f t="shared" si="118"/>
        <v>351.86</v>
      </c>
      <c r="DC837">
        <f t="shared" si="119"/>
        <v>0</v>
      </c>
    </row>
    <row r="838" spans="1:107">
      <c r="A838">
        <f>ROW(Source!A706)</f>
        <v>706</v>
      </c>
      <c r="B838">
        <v>35863109</v>
      </c>
      <c r="C838">
        <v>36127707</v>
      </c>
      <c r="D838">
        <v>29164111</v>
      </c>
      <c r="E838">
        <v>1</v>
      </c>
      <c r="F838">
        <v>1</v>
      </c>
      <c r="G838">
        <v>1</v>
      </c>
      <c r="H838">
        <v>3</v>
      </c>
      <c r="I838" t="s">
        <v>783</v>
      </c>
      <c r="J838" t="s">
        <v>784</v>
      </c>
      <c r="K838" t="s">
        <v>785</v>
      </c>
      <c r="L838">
        <v>1355</v>
      </c>
      <c r="N838">
        <v>1010</v>
      </c>
      <c r="O838" t="s">
        <v>58</v>
      </c>
      <c r="P838" t="s">
        <v>58</v>
      </c>
      <c r="Q838">
        <v>100</v>
      </c>
      <c r="W838">
        <v>0</v>
      </c>
      <c r="X838">
        <v>-1689080274</v>
      </c>
      <c r="Y838">
        <v>1.02</v>
      </c>
      <c r="AA838">
        <v>783</v>
      </c>
      <c r="AB838">
        <v>0</v>
      </c>
      <c r="AC838">
        <v>0</v>
      </c>
      <c r="AD838">
        <v>0</v>
      </c>
      <c r="AE838">
        <v>100</v>
      </c>
      <c r="AF838">
        <v>0</v>
      </c>
      <c r="AG838">
        <v>0</v>
      </c>
      <c r="AH838">
        <v>0</v>
      </c>
      <c r="AI838">
        <v>7.83</v>
      </c>
      <c r="AJ838">
        <v>1</v>
      </c>
      <c r="AK838">
        <v>1</v>
      </c>
      <c r="AL838">
        <v>1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1.02</v>
      </c>
      <c r="AU838" t="s">
        <v>3</v>
      </c>
      <c r="AV838">
        <v>0</v>
      </c>
      <c r="AW838">
        <v>2</v>
      </c>
      <c r="AX838">
        <v>36145087</v>
      </c>
      <c r="AY838">
        <v>1</v>
      </c>
      <c r="AZ838">
        <v>0</v>
      </c>
      <c r="BA838">
        <v>805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Y838*Source!I706</f>
        <v>6.1199999999999997E-2</v>
      </c>
      <c r="CY838">
        <f t="shared" si="120"/>
        <v>783</v>
      </c>
      <c r="CZ838">
        <f t="shared" si="121"/>
        <v>100</v>
      </c>
      <c r="DA838">
        <f t="shared" si="122"/>
        <v>7.83</v>
      </c>
      <c r="DB838">
        <f t="shared" si="118"/>
        <v>102</v>
      </c>
      <c r="DC838">
        <f t="shared" si="119"/>
        <v>0</v>
      </c>
    </row>
    <row r="839" spans="1:107">
      <c r="A839">
        <f>ROW(Source!A706)</f>
        <v>706</v>
      </c>
      <c r="B839">
        <v>35863109</v>
      </c>
      <c r="C839">
        <v>36127707</v>
      </c>
      <c r="D839">
        <v>29170288</v>
      </c>
      <c r="E839">
        <v>1</v>
      </c>
      <c r="F839">
        <v>1</v>
      </c>
      <c r="G839">
        <v>1</v>
      </c>
      <c r="H839">
        <v>3</v>
      </c>
      <c r="I839" t="s">
        <v>262</v>
      </c>
      <c r="J839" t="s">
        <v>264</v>
      </c>
      <c r="K839" t="s">
        <v>263</v>
      </c>
      <c r="L839">
        <v>1354</v>
      </c>
      <c r="N839">
        <v>1010</v>
      </c>
      <c r="O839" t="s">
        <v>237</v>
      </c>
      <c r="P839" t="s">
        <v>237</v>
      </c>
      <c r="Q839">
        <v>1</v>
      </c>
      <c r="W839">
        <v>0</v>
      </c>
      <c r="X839">
        <v>-1432988646</v>
      </c>
      <c r="Y839">
        <v>100</v>
      </c>
      <c r="AA839">
        <v>54.36</v>
      </c>
      <c r="AB839">
        <v>0</v>
      </c>
      <c r="AC839">
        <v>0</v>
      </c>
      <c r="AD839">
        <v>0</v>
      </c>
      <c r="AE839">
        <v>15.27</v>
      </c>
      <c r="AF839">
        <v>0</v>
      </c>
      <c r="AG839">
        <v>0</v>
      </c>
      <c r="AH839">
        <v>0</v>
      </c>
      <c r="AI839">
        <v>3.56</v>
      </c>
      <c r="AJ839">
        <v>1</v>
      </c>
      <c r="AK839">
        <v>1</v>
      </c>
      <c r="AL839">
        <v>1</v>
      </c>
      <c r="AN839">
        <v>0</v>
      </c>
      <c r="AO839">
        <v>0</v>
      </c>
      <c r="AP839">
        <v>0</v>
      </c>
      <c r="AQ839">
        <v>0</v>
      </c>
      <c r="AR839">
        <v>0</v>
      </c>
      <c r="AS839" t="s">
        <v>3</v>
      </c>
      <c r="AT839">
        <v>100</v>
      </c>
      <c r="AU839" t="s">
        <v>3</v>
      </c>
      <c r="AV839">
        <v>0</v>
      </c>
      <c r="AW839">
        <v>1</v>
      </c>
      <c r="AX839">
        <v>-1</v>
      </c>
      <c r="AY839">
        <v>0</v>
      </c>
      <c r="AZ839">
        <v>0</v>
      </c>
      <c r="BA839" t="s">
        <v>3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Y839*Source!I706</f>
        <v>6</v>
      </c>
      <c r="CY839">
        <f t="shared" si="120"/>
        <v>54.36</v>
      </c>
      <c r="CZ839">
        <f t="shared" si="121"/>
        <v>15.27</v>
      </c>
      <c r="DA839">
        <f t="shared" si="122"/>
        <v>3.56</v>
      </c>
      <c r="DB839">
        <f t="shared" si="118"/>
        <v>1527</v>
      </c>
      <c r="DC839">
        <f t="shared" si="119"/>
        <v>0</v>
      </c>
    </row>
    <row r="840" spans="1:107">
      <c r="A840">
        <f>ROW(Source!A706)</f>
        <v>706</v>
      </c>
      <c r="B840">
        <v>35863109</v>
      </c>
      <c r="C840">
        <v>36127707</v>
      </c>
      <c r="D840">
        <v>29171808</v>
      </c>
      <c r="E840">
        <v>1</v>
      </c>
      <c r="F840">
        <v>1</v>
      </c>
      <c r="G840">
        <v>1</v>
      </c>
      <c r="H840">
        <v>3</v>
      </c>
      <c r="I840" t="s">
        <v>752</v>
      </c>
      <c r="J840" t="s">
        <v>753</v>
      </c>
      <c r="K840" t="s">
        <v>754</v>
      </c>
      <c r="L840">
        <v>1374</v>
      </c>
      <c r="N840">
        <v>1013</v>
      </c>
      <c r="O840" t="s">
        <v>755</v>
      </c>
      <c r="P840" t="s">
        <v>755</v>
      </c>
      <c r="Q840">
        <v>1</v>
      </c>
      <c r="W840">
        <v>0</v>
      </c>
      <c r="X840">
        <v>-915781824</v>
      </c>
      <c r="Y840">
        <v>14.01</v>
      </c>
      <c r="AA840">
        <v>1</v>
      </c>
      <c r="AB840">
        <v>0</v>
      </c>
      <c r="AC840">
        <v>0</v>
      </c>
      <c r="AD840">
        <v>0</v>
      </c>
      <c r="AE840">
        <v>1</v>
      </c>
      <c r="AF840">
        <v>0</v>
      </c>
      <c r="AG840">
        <v>0</v>
      </c>
      <c r="AH840">
        <v>0</v>
      </c>
      <c r="AI840">
        <v>1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14.01</v>
      </c>
      <c r="AU840" t="s">
        <v>3</v>
      </c>
      <c r="AV840">
        <v>0</v>
      </c>
      <c r="AW840">
        <v>2</v>
      </c>
      <c r="AX840">
        <v>36145088</v>
      </c>
      <c r="AY840">
        <v>1</v>
      </c>
      <c r="AZ840">
        <v>0</v>
      </c>
      <c r="BA840">
        <v>806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Y840*Source!I706</f>
        <v>0.8405999999999999</v>
      </c>
      <c r="CY840">
        <f t="shared" si="120"/>
        <v>1</v>
      </c>
      <c r="CZ840">
        <f t="shared" si="121"/>
        <v>1</v>
      </c>
      <c r="DA840">
        <f t="shared" si="122"/>
        <v>1</v>
      </c>
      <c r="DB840">
        <f t="shared" si="118"/>
        <v>14.01</v>
      </c>
      <c r="DC840">
        <f t="shared" si="119"/>
        <v>0</v>
      </c>
    </row>
    <row r="841" spans="1:107">
      <c r="A841">
        <f>ROW(Source!A781)</f>
        <v>781</v>
      </c>
      <c r="B841">
        <v>35863109</v>
      </c>
      <c r="C841">
        <v>35868112</v>
      </c>
      <c r="D841">
        <v>18406804</v>
      </c>
      <c r="E841">
        <v>1</v>
      </c>
      <c r="F841">
        <v>1</v>
      </c>
      <c r="G841">
        <v>1</v>
      </c>
      <c r="H841">
        <v>1</v>
      </c>
      <c r="I841" t="s">
        <v>559</v>
      </c>
      <c r="J841" t="s">
        <v>3</v>
      </c>
      <c r="K841" t="s">
        <v>560</v>
      </c>
      <c r="L841">
        <v>1369</v>
      </c>
      <c r="N841">
        <v>1013</v>
      </c>
      <c r="O841" t="s">
        <v>561</v>
      </c>
      <c r="P841" t="s">
        <v>561</v>
      </c>
      <c r="Q841">
        <v>1</v>
      </c>
      <c r="W841">
        <v>0</v>
      </c>
      <c r="X841">
        <v>254330056</v>
      </c>
      <c r="Y841">
        <v>7.67</v>
      </c>
      <c r="AA841">
        <v>0</v>
      </c>
      <c r="AB841">
        <v>0</v>
      </c>
      <c r="AC841">
        <v>0</v>
      </c>
      <c r="AD841">
        <v>249.14</v>
      </c>
      <c r="AE841">
        <v>0</v>
      </c>
      <c r="AF841">
        <v>0</v>
      </c>
      <c r="AG841">
        <v>0</v>
      </c>
      <c r="AH841">
        <v>249.14</v>
      </c>
      <c r="AI841">
        <v>1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7.67</v>
      </c>
      <c r="AU841" t="s">
        <v>3</v>
      </c>
      <c r="AV841">
        <v>1</v>
      </c>
      <c r="AW841">
        <v>2</v>
      </c>
      <c r="AX841">
        <v>35868115</v>
      </c>
      <c r="AY841">
        <v>1</v>
      </c>
      <c r="AZ841">
        <v>0</v>
      </c>
      <c r="BA841">
        <v>807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Y841*Source!I781</f>
        <v>2.1092500000000003</v>
      </c>
      <c r="CY841">
        <f>AD841</f>
        <v>249.14</v>
      </c>
      <c r="CZ841">
        <f>AH841</f>
        <v>249.14</v>
      </c>
      <c r="DA841">
        <f>AL841</f>
        <v>1</v>
      </c>
      <c r="DB841">
        <f t="shared" si="118"/>
        <v>1910.9</v>
      </c>
      <c r="DC841">
        <f t="shared" si="119"/>
        <v>0</v>
      </c>
    </row>
    <row r="842" spans="1:107">
      <c r="A842">
        <f>ROW(Source!A781)</f>
        <v>781</v>
      </c>
      <c r="B842">
        <v>35863109</v>
      </c>
      <c r="C842">
        <v>35868112</v>
      </c>
      <c r="D842">
        <v>29164349</v>
      </c>
      <c r="E842">
        <v>1</v>
      </c>
      <c r="F842">
        <v>1</v>
      </c>
      <c r="G842">
        <v>1</v>
      </c>
      <c r="H842">
        <v>3</v>
      </c>
      <c r="I842" t="s">
        <v>28</v>
      </c>
      <c r="J842" t="s">
        <v>31</v>
      </c>
      <c r="K842" t="s">
        <v>29</v>
      </c>
      <c r="L842">
        <v>1348</v>
      </c>
      <c r="N842">
        <v>1009</v>
      </c>
      <c r="O842" t="s">
        <v>30</v>
      </c>
      <c r="P842" t="s">
        <v>30</v>
      </c>
      <c r="Q842">
        <v>1000</v>
      </c>
      <c r="W842">
        <v>0</v>
      </c>
      <c r="X842">
        <v>-304821490</v>
      </c>
      <c r="Y842">
        <v>0.7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1</v>
      </c>
      <c r="AJ842">
        <v>1</v>
      </c>
      <c r="AK842">
        <v>1</v>
      </c>
      <c r="AL842">
        <v>1</v>
      </c>
      <c r="AN842">
        <v>0</v>
      </c>
      <c r="AO842">
        <v>0</v>
      </c>
      <c r="AP842">
        <v>0</v>
      </c>
      <c r="AQ842">
        <v>0</v>
      </c>
      <c r="AR842">
        <v>0</v>
      </c>
      <c r="AS842" t="s">
        <v>3</v>
      </c>
      <c r="AT842">
        <v>0.7</v>
      </c>
      <c r="AU842" t="s">
        <v>3</v>
      </c>
      <c r="AV842">
        <v>0</v>
      </c>
      <c r="AW842">
        <v>2</v>
      </c>
      <c r="AX842">
        <v>35868116</v>
      </c>
      <c r="AY842">
        <v>1</v>
      </c>
      <c r="AZ842">
        <v>0</v>
      </c>
      <c r="BA842">
        <v>808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Y842*Source!I781</f>
        <v>0.1925</v>
      </c>
      <c r="CY842">
        <f>AA842</f>
        <v>0</v>
      </c>
      <c r="CZ842">
        <f>AE842</f>
        <v>0</v>
      </c>
      <c r="DA842">
        <f>AI842</f>
        <v>1</v>
      </c>
      <c r="DB842">
        <f t="shared" si="118"/>
        <v>0</v>
      </c>
      <c r="DC842">
        <f t="shared" si="119"/>
        <v>0</v>
      </c>
    </row>
    <row r="843" spans="1:107">
      <c r="A843">
        <f>ROW(Source!A783)</f>
        <v>783</v>
      </c>
      <c r="B843">
        <v>35863109</v>
      </c>
      <c r="C843">
        <v>35868118</v>
      </c>
      <c r="D843">
        <v>18406804</v>
      </c>
      <c r="E843">
        <v>1</v>
      </c>
      <c r="F843">
        <v>1</v>
      </c>
      <c r="G843">
        <v>1</v>
      </c>
      <c r="H843">
        <v>1</v>
      </c>
      <c r="I843" t="s">
        <v>559</v>
      </c>
      <c r="J843" t="s">
        <v>3</v>
      </c>
      <c r="K843" t="s">
        <v>560</v>
      </c>
      <c r="L843">
        <v>1369</v>
      </c>
      <c r="N843">
        <v>1013</v>
      </c>
      <c r="O843" t="s">
        <v>561</v>
      </c>
      <c r="P843" t="s">
        <v>561</v>
      </c>
      <c r="Q843">
        <v>1</v>
      </c>
      <c r="W843">
        <v>0</v>
      </c>
      <c r="X843">
        <v>254330056</v>
      </c>
      <c r="Y843">
        <v>11.39</v>
      </c>
      <c r="AA843">
        <v>0</v>
      </c>
      <c r="AB843">
        <v>0</v>
      </c>
      <c r="AC843">
        <v>0</v>
      </c>
      <c r="AD843">
        <v>249.14</v>
      </c>
      <c r="AE843">
        <v>0</v>
      </c>
      <c r="AF843">
        <v>0</v>
      </c>
      <c r="AG843">
        <v>0</v>
      </c>
      <c r="AH843">
        <v>249.14</v>
      </c>
      <c r="AI843">
        <v>1</v>
      </c>
      <c r="AJ843">
        <v>1</v>
      </c>
      <c r="AK843">
        <v>1</v>
      </c>
      <c r="AL843">
        <v>1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11.39</v>
      </c>
      <c r="AU843" t="s">
        <v>3</v>
      </c>
      <c r="AV843">
        <v>1</v>
      </c>
      <c r="AW843">
        <v>2</v>
      </c>
      <c r="AX843">
        <v>35868123</v>
      </c>
      <c r="AY843">
        <v>2</v>
      </c>
      <c r="AZ843">
        <v>131072</v>
      </c>
      <c r="BA843">
        <v>809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Y843*Source!I783</f>
        <v>3.1322500000000004</v>
      </c>
      <c r="CY843">
        <f>AD843</f>
        <v>249.14</v>
      </c>
      <c r="CZ843">
        <f>AH843</f>
        <v>249.14</v>
      </c>
      <c r="DA843">
        <f>AL843</f>
        <v>1</v>
      </c>
      <c r="DB843">
        <f t="shared" si="118"/>
        <v>2837.7</v>
      </c>
      <c r="DC843">
        <f t="shared" si="119"/>
        <v>0</v>
      </c>
    </row>
    <row r="844" spans="1:107">
      <c r="A844">
        <f>ROW(Source!A783)</f>
        <v>783</v>
      </c>
      <c r="B844">
        <v>35863109</v>
      </c>
      <c r="C844">
        <v>35868118</v>
      </c>
      <c r="D844">
        <v>121548</v>
      </c>
      <c r="E844">
        <v>1</v>
      </c>
      <c r="F844">
        <v>1</v>
      </c>
      <c r="G844">
        <v>1</v>
      </c>
      <c r="H844">
        <v>1</v>
      </c>
      <c r="I844" t="s">
        <v>35</v>
      </c>
      <c r="J844" t="s">
        <v>3</v>
      </c>
      <c r="K844" t="s">
        <v>562</v>
      </c>
      <c r="L844">
        <v>608254</v>
      </c>
      <c r="N844">
        <v>1013</v>
      </c>
      <c r="O844" t="s">
        <v>563</v>
      </c>
      <c r="P844" t="s">
        <v>563</v>
      </c>
      <c r="Q844">
        <v>1</v>
      </c>
      <c r="W844">
        <v>0</v>
      </c>
      <c r="X844">
        <v>-185737400</v>
      </c>
      <c r="Y844">
        <v>0.13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1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3</v>
      </c>
      <c r="AT844">
        <v>0.13</v>
      </c>
      <c r="AU844" t="s">
        <v>3</v>
      </c>
      <c r="AV844">
        <v>2</v>
      </c>
      <c r="AW844">
        <v>2</v>
      </c>
      <c r="AX844">
        <v>35868124</v>
      </c>
      <c r="AY844">
        <v>1</v>
      </c>
      <c r="AZ844">
        <v>0</v>
      </c>
      <c r="BA844">
        <v>810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Y844*Source!I783</f>
        <v>3.5750000000000004E-2</v>
      </c>
      <c r="CY844">
        <f>AD844</f>
        <v>0</v>
      </c>
      <c r="CZ844">
        <f>AH844</f>
        <v>0</v>
      </c>
      <c r="DA844">
        <f>AL844</f>
        <v>1</v>
      </c>
      <c r="DB844">
        <f t="shared" si="118"/>
        <v>0</v>
      </c>
      <c r="DC844">
        <f t="shared" si="119"/>
        <v>0</v>
      </c>
    </row>
    <row r="845" spans="1:107">
      <c r="A845">
        <f>ROW(Source!A783)</f>
        <v>783</v>
      </c>
      <c r="B845">
        <v>35863109</v>
      </c>
      <c r="C845">
        <v>35868118</v>
      </c>
      <c r="D845">
        <v>29172556</v>
      </c>
      <c r="E845">
        <v>1</v>
      </c>
      <c r="F845">
        <v>1</v>
      </c>
      <c r="G845">
        <v>1</v>
      </c>
      <c r="H845">
        <v>2</v>
      </c>
      <c r="I845" t="s">
        <v>564</v>
      </c>
      <c r="J845" t="s">
        <v>565</v>
      </c>
      <c r="K845" t="s">
        <v>566</v>
      </c>
      <c r="L845">
        <v>1368</v>
      </c>
      <c r="N845">
        <v>1011</v>
      </c>
      <c r="O845" t="s">
        <v>567</v>
      </c>
      <c r="P845" t="s">
        <v>567</v>
      </c>
      <c r="Q845">
        <v>1</v>
      </c>
      <c r="W845">
        <v>0</v>
      </c>
      <c r="X845">
        <v>-1302720870</v>
      </c>
      <c r="Y845">
        <v>0.13</v>
      </c>
      <c r="AA845">
        <v>0</v>
      </c>
      <c r="AB845">
        <v>466.71</v>
      </c>
      <c r="AC845">
        <v>446.18</v>
      </c>
      <c r="AD845">
        <v>0</v>
      </c>
      <c r="AE845">
        <v>0</v>
      </c>
      <c r="AF845">
        <v>31.26</v>
      </c>
      <c r="AG845">
        <v>13.5</v>
      </c>
      <c r="AH845">
        <v>0</v>
      </c>
      <c r="AI845">
        <v>1</v>
      </c>
      <c r="AJ845">
        <v>14.93</v>
      </c>
      <c r="AK845">
        <v>33.049999999999997</v>
      </c>
      <c r="AL845">
        <v>1</v>
      </c>
      <c r="AN845">
        <v>0</v>
      </c>
      <c r="AO845">
        <v>1</v>
      </c>
      <c r="AP845">
        <v>0</v>
      </c>
      <c r="AQ845">
        <v>0</v>
      </c>
      <c r="AR845">
        <v>0</v>
      </c>
      <c r="AS845" t="s">
        <v>3</v>
      </c>
      <c r="AT845">
        <v>0.13</v>
      </c>
      <c r="AU845" t="s">
        <v>3</v>
      </c>
      <c r="AV845">
        <v>0</v>
      </c>
      <c r="AW845">
        <v>2</v>
      </c>
      <c r="AX845">
        <v>35868125</v>
      </c>
      <c r="AY845">
        <v>1</v>
      </c>
      <c r="AZ845">
        <v>0</v>
      </c>
      <c r="BA845">
        <v>811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Y845*Source!I783</f>
        <v>3.5750000000000004E-2</v>
      </c>
      <c r="CY845">
        <f>AB845</f>
        <v>466.71</v>
      </c>
      <c r="CZ845">
        <f>AF845</f>
        <v>31.26</v>
      </c>
      <c r="DA845">
        <f>AJ845</f>
        <v>14.93</v>
      </c>
      <c r="DB845">
        <f t="shared" si="118"/>
        <v>4.0599999999999996</v>
      </c>
      <c r="DC845">
        <f t="shared" si="119"/>
        <v>1.76</v>
      </c>
    </row>
    <row r="846" spans="1:107">
      <c r="A846">
        <f>ROW(Source!A783)</f>
        <v>783</v>
      </c>
      <c r="B846">
        <v>35863109</v>
      </c>
      <c r="C846">
        <v>35868118</v>
      </c>
      <c r="D846">
        <v>29164349</v>
      </c>
      <c r="E846">
        <v>1</v>
      </c>
      <c r="F846">
        <v>1</v>
      </c>
      <c r="G846">
        <v>1</v>
      </c>
      <c r="H846">
        <v>3</v>
      </c>
      <c r="I846" t="s">
        <v>28</v>
      </c>
      <c r="J846" t="s">
        <v>31</v>
      </c>
      <c r="K846" t="s">
        <v>29</v>
      </c>
      <c r="L846">
        <v>1348</v>
      </c>
      <c r="N846">
        <v>1009</v>
      </c>
      <c r="O846" t="s">
        <v>30</v>
      </c>
      <c r="P846" t="s">
        <v>30</v>
      </c>
      <c r="Q846">
        <v>1000</v>
      </c>
      <c r="W846">
        <v>0</v>
      </c>
      <c r="X846">
        <v>-304821490</v>
      </c>
      <c r="Y846">
        <v>0.47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1</v>
      </c>
      <c r="AJ846">
        <v>1</v>
      </c>
      <c r="AK846">
        <v>1</v>
      </c>
      <c r="AL846">
        <v>1</v>
      </c>
      <c r="AN846">
        <v>0</v>
      </c>
      <c r="AO846">
        <v>0</v>
      </c>
      <c r="AP846">
        <v>0</v>
      </c>
      <c r="AQ846">
        <v>0</v>
      </c>
      <c r="AR846">
        <v>0</v>
      </c>
      <c r="AS846" t="s">
        <v>3</v>
      </c>
      <c r="AT846">
        <v>0.47</v>
      </c>
      <c r="AU846" t="s">
        <v>3</v>
      </c>
      <c r="AV846">
        <v>0</v>
      </c>
      <c r="AW846">
        <v>2</v>
      </c>
      <c r="AX846">
        <v>35868126</v>
      </c>
      <c r="AY846">
        <v>1</v>
      </c>
      <c r="AZ846">
        <v>0</v>
      </c>
      <c r="BA846">
        <v>812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Y846*Source!I783</f>
        <v>0.12925</v>
      </c>
      <c r="CY846">
        <f>AA846</f>
        <v>0</v>
      </c>
      <c r="CZ846">
        <f>AE846</f>
        <v>0</v>
      </c>
      <c r="DA846">
        <f>AI846</f>
        <v>1</v>
      </c>
      <c r="DB846">
        <f t="shared" si="118"/>
        <v>0</v>
      </c>
      <c r="DC846">
        <f t="shared" si="119"/>
        <v>0</v>
      </c>
    </row>
    <row r="847" spans="1:107">
      <c r="A847">
        <f>ROW(Source!A785)</f>
        <v>785</v>
      </c>
      <c r="B847">
        <v>35863109</v>
      </c>
      <c r="C847">
        <v>35868128</v>
      </c>
      <c r="D847">
        <v>18406804</v>
      </c>
      <c r="E847">
        <v>1</v>
      </c>
      <c r="F847">
        <v>1</v>
      </c>
      <c r="G847">
        <v>1</v>
      </c>
      <c r="H847">
        <v>1</v>
      </c>
      <c r="I847" t="s">
        <v>559</v>
      </c>
      <c r="J847" t="s">
        <v>3</v>
      </c>
      <c r="K847" t="s">
        <v>560</v>
      </c>
      <c r="L847">
        <v>1369</v>
      </c>
      <c r="N847">
        <v>1013</v>
      </c>
      <c r="O847" t="s">
        <v>561</v>
      </c>
      <c r="P847" t="s">
        <v>561</v>
      </c>
      <c r="Q847">
        <v>1</v>
      </c>
      <c r="W847">
        <v>0</v>
      </c>
      <c r="X847">
        <v>254330056</v>
      </c>
      <c r="Y847">
        <v>3.77</v>
      </c>
      <c r="AA847">
        <v>0</v>
      </c>
      <c r="AB847">
        <v>0</v>
      </c>
      <c r="AC847">
        <v>0</v>
      </c>
      <c r="AD847">
        <v>249.14</v>
      </c>
      <c r="AE847">
        <v>0</v>
      </c>
      <c r="AF847">
        <v>0</v>
      </c>
      <c r="AG847">
        <v>0</v>
      </c>
      <c r="AH847">
        <v>249.14</v>
      </c>
      <c r="AI847">
        <v>1</v>
      </c>
      <c r="AJ847">
        <v>1</v>
      </c>
      <c r="AK847">
        <v>1</v>
      </c>
      <c r="AL847">
        <v>1</v>
      </c>
      <c r="AN847">
        <v>0</v>
      </c>
      <c r="AO847">
        <v>1</v>
      </c>
      <c r="AP847">
        <v>0</v>
      </c>
      <c r="AQ847">
        <v>0</v>
      </c>
      <c r="AR847">
        <v>0</v>
      </c>
      <c r="AS847" t="s">
        <v>3</v>
      </c>
      <c r="AT847">
        <v>3.77</v>
      </c>
      <c r="AU847" t="s">
        <v>3</v>
      </c>
      <c r="AV847">
        <v>1</v>
      </c>
      <c r="AW847">
        <v>2</v>
      </c>
      <c r="AX847">
        <v>35868131</v>
      </c>
      <c r="AY847">
        <v>2</v>
      </c>
      <c r="AZ847">
        <v>131072</v>
      </c>
      <c r="BA847">
        <v>813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Y847*Source!I785</f>
        <v>0.80301</v>
      </c>
      <c r="CY847">
        <f>AD847</f>
        <v>249.14</v>
      </c>
      <c r="CZ847">
        <f>AH847</f>
        <v>249.14</v>
      </c>
      <c r="DA847">
        <f>AL847</f>
        <v>1</v>
      </c>
      <c r="DB847">
        <f t="shared" si="118"/>
        <v>939.26</v>
      </c>
      <c r="DC847">
        <f t="shared" si="119"/>
        <v>0</v>
      </c>
    </row>
    <row r="848" spans="1:107">
      <c r="A848">
        <f>ROW(Source!A785)</f>
        <v>785</v>
      </c>
      <c r="B848">
        <v>35863109</v>
      </c>
      <c r="C848">
        <v>35868128</v>
      </c>
      <c r="D848">
        <v>29164349</v>
      </c>
      <c r="E848">
        <v>1</v>
      </c>
      <c r="F848">
        <v>1</v>
      </c>
      <c r="G848">
        <v>1</v>
      </c>
      <c r="H848">
        <v>3</v>
      </c>
      <c r="I848" t="s">
        <v>28</v>
      </c>
      <c r="J848" t="s">
        <v>31</v>
      </c>
      <c r="K848" t="s">
        <v>29</v>
      </c>
      <c r="L848">
        <v>1348</v>
      </c>
      <c r="N848">
        <v>1009</v>
      </c>
      <c r="O848" t="s">
        <v>30</v>
      </c>
      <c r="P848" t="s">
        <v>30</v>
      </c>
      <c r="Q848">
        <v>1000</v>
      </c>
      <c r="W848">
        <v>0</v>
      </c>
      <c r="X848">
        <v>-304821490</v>
      </c>
      <c r="Y848">
        <v>0.11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1</v>
      </c>
      <c r="AJ848">
        <v>1</v>
      </c>
      <c r="AK848">
        <v>1</v>
      </c>
      <c r="AL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 t="s">
        <v>3</v>
      </c>
      <c r="AT848">
        <v>0.11</v>
      </c>
      <c r="AU848" t="s">
        <v>3</v>
      </c>
      <c r="AV848">
        <v>0</v>
      </c>
      <c r="AW848">
        <v>2</v>
      </c>
      <c r="AX848">
        <v>35868132</v>
      </c>
      <c r="AY848">
        <v>1</v>
      </c>
      <c r="AZ848">
        <v>0</v>
      </c>
      <c r="BA848">
        <v>814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Y848*Source!I785</f>
        <v>2.3429999999999999E-2</v>
      </c>
      <c r="CY848">
        <f>AA848</f>
        <v>0</v>
      </c>
      <c r="CZ848">
        <f>AE848</f>
        <v>0</v>
      </c>
      <c r="DA848">
        <f>AI848</f>
        <v>1</v>
      </c>
      <c r="DB848">
        <f t="shared" si="118"/>
        <v>0</v>
      </c>
      <c r="DC848">
        <f t="shared" si="119"/>
        <v>0</v>
      </c>
    </row>
    <row r="849" spans="1:107">
      <c r="A849">
        <f>ROW(Source!A787)</f>
        <v>787</v>
      </c>
      <c r="B849">
        <v>35863109</v>
      </c>
      <c r="C849">
        <v>35868134</v>
      </c>
      <c r="D849">
        <v>18406804</v>
      </c>
      <c r="E849">
        <v>1</v>
      </c>
      <c r="F849">
        <v>1</v>
      </c>
      <c r="G849">
        <v>1</v>
      </c>
      <c r="H849">
        <v>1</v>
      </c>
      <c r="I849" t="s">
        <v>559</v>
      </c>
      <c r="J849" t="s">
        <v>3</v>
      </c>
      <c r="K849" t="s">
        <v>560</v>
      </c>
      <c r="L849">
        <v>1369</v>
      </c>
      <c r="N849">
        <v>1013</v>
      </c>
      <c r="O849" t="s">
        <v>561</v>
      </c>
      <c r="P849" t="s">
        <v>561</v>
      </c>
      <c r="Q849">
        <v>1</v>
      </c>
      <c r="W849">
        <v>0</v>
      </c>
      <c r="X849">
        <v>254330056</v>
      </c>
      <c r="Y849">
        <v>5.84</v>
      </c>
      <c r="AA849">
        <v>0</v>
      </c>
      <c r="AB849">
        <v>0</v>
      </c>
      <c r="AC849">
        <v>0</v>
      </c>
      <c r="AD849">
        <v>249.14</v>
      </c>
      <c r="AE849">
        <v>0</v>
      </c>
      <c r="AF849">
        <v>0</v>
      </c>
      <c r="AG849">
        <v>0</v>
      </c>
      <c r="AH849">
        <v>249.14</v>
      </c>
      <c r="AI849">
        <v>1</v>
      </c>
      <c r="AJ849">
        <v>1</v>
      </c>
      <c r="AK849">
        <v>1</v>
      </c>
      <c r="AL849">
        <v>1</v>
      </c>
      <c r="AN849">
        <v>0</v>
      </c>
      <c r="AO849">
        <v>1</v>
      </c>
      <c r="AP849">
        <v>0</v>
      </c>
      <c r="AQ849">
        <v>0</v>
      </c>
      <c r="AR849">
        <v>0</v>
      </c>
      <c r="AS849" t="s">
        <v>3</v>
      </c>
      <c r="AT849">
        <v>5.84</v>
      </c>
      <c r="AU849" t="s">
        <v>3</v>
      </c>
      <c r="AV849">
        <v>1</v>
      </c>
      <c r="AW849">
        <v>2</v>
      </c>
      <c r="AX849">
        <v>35868136</v>
      </c>
      <c r="AY849">
        <v>2</v>
      </c>
      <c r="AZ849">
        <v>131072</v>
      </c>
      <c r="BA849">
        <v>815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Y849*Source!I787</f>
        <v>0.2336</v>
      </c>
      <c r="CY849">
        <f>AD849</f>
        <v>249.14</v>
      </c>
      <c r="CZ849">
        <f>AH849</f>
        <v>249.14</v>
      </c>
      <c r="DA849">
        <f>AL849</f>
        <v>1</v>
      </c>
      <c r="DB849">
        <f t="shared" si="118"/>
        <v>1454.98</v>
      </c>
      <c r="DC849">
        <f t="shared" si="119"/>
        <v>0</v>
      </c>
    </row>
    <row r="850" spans="1:107">
      <c r="A850">
        <f>ROW(Source!A788)</f>
        <v>788</v>
      </c>
      <c r="B850">
        <v>35863109</v>
      </c>
      <c r="C850">
        <v>35868137</v>
      </c>
      <c r="D850">
        <v>18406804</v>
      </c>
      <c r="E850">
        <v>1</v>
      </c>
      <c r="F850">
        <v>1</v>
      </c>
      <c r="G850">
        <v>1</v>
      </c>
      <c r="H850">
        <v>1</v>
      </c>
      <c r="I850" t="s">
        <v>559</v>
      </c>
      <c r="J850" t="s">
        <v>3</v>
      </c>
      <c r="K850" t="s">
        <v>560</v>
      </c>
      <c r="L850">
        <v>1369</v>
      </c>
      <c r="N850">
        <v>1013</v>
      </c>
      <c r="O850" t="s">
        <v>561</v>
      </c>
      <c r="P850" t="s">
        <v>561</v>
      </c>
      <c r="Q850">
        <v>1</v>
      </c>
      <c r="W850">
        <v>0</v>
      </c>
      <c r="X850">
        <v>254330056</v>
      </c>
      <c r="Y850">
        <v>9.64</v>
      </c>
      <c r="AA850">
        <v>0</v>
      </c>
      <c r="AB850">
        <v>0</v>
      </c>
      <c r="AC850">
        <v>0</v>
      </c>
      <c r="AD850">
        <v>249.14</v>
      </c>
      <c r="AE850">
        <v>0</v>
      </c>
      <c r="AF850">
        <v>0</v>
      </c>
      <c r="AG850">
        <v>0</v>
      </c>
      <c r="AH850">
        <v>249.14</v>
      </c>
      <c r="AI850">
        <v>1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9.64</v>
      </c>
      <c r="AU850" t="s">
        <v>3</v>
      </c>
      <c r="AV850">
        <v>1</v>
      </c>
      <c r="AW850">
        <v>2</v>
      </c>
      <c r="AX850">
        <v>35868141</v>
      </c>
      <c r="AY850">
        <v>1</v>
      </c>
      <c r="AZ850">
        <v>0</v>
      </c>
      <c r="BA850">
        <v>816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Y850*Source!I788</f>
        <v>1.446</v>
      </c>
      <c r="CY850">
        <f>AD850</f>
        <v>249.14</v>
      </c>
      <c r="CZ850">
        <f>AH850</f>
        <v>249.14</v>
      </c>
      <c r="DA850">
        <f>AL850</f>
        <v>1</v>
      </c>
      <c r="DB850">
        <f t="shared" si="118"/>
        <v>2401.71</v>
      </c>
      <c r="DC850">
        <f t="shared" si="119"/>
        <v>0</v>
      </c>
    </row>
    <row r="851" spans="1:107">
      <c r="A851">
        <f>ROW(Source!A788)</f>
        <v>788</v>
      </c>
      <c r="B851">
        <v>35863109</v>
      </c>
      <c r="C851">
        <v>35868137</v>
      </c>
      <c r="D851">
        <v>121548</v>
      </c>
      <c r="E851">
        <v>1</v>
      </c>
      <c r="F851">
        <v>1</v>
      </c>
      <c r="G851">
        <v>1</v>
      </c>
      <c r="H851">
        <v>1</v>
      </c>
      <c r="I851" t="s">
        <v>35</v>
      </c>
      <c r="J851" t="s">
        <v>3</v>
      </c>
      <c r="K851" t="s">
        <v>562</v>
      </c>
      <c r="L851">
        <v>608254</v>
      </c>
      <c r="N851">
        <v>1013</v>
      </c>
      <c r="O851" t="s">
        <v>563</v>
      </c>
      <c r="P851" t="s">
        <v>563</v>
      </c>
      <c r="Q851">
        <v>1</v>
      </c>
      <c r="W851">
        <v>0</v>
      </c>
      <c r="X851">
        <v>-185737400</v>
      </c>
      <c r="Y851">
        <v>0.01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1</v>
      </c>
      <c r="AK851">
        <v>1</v>
      </c>
      <c r="AL851">
        <v>1</v>
      </c>
      <c r="AN851">
        <v>0</v>
      </c>
      <c r="AO851">
        <v>1</v>
      </c>
      <c r="AP851">
        <v>0</v>
      </c>
      <c r="AQ851">
        <v>0</v>
      </c>
      <c r="AR851">
        <v>0</v>
      </c>
      <c r="AS851" t="s">
        <v>3</v>
      </c>
      <c r="AT851">
        <v>0.01</v>
      </c>
      <c r="AU851" t="s">
        <v>3</v>
      </c>
      <c r="AV851">
        <v>2</v>
      </c>
      <c r="AW851">
        <v>2</v>
      </c>
      <c r="AX851">
        <v>35868142</v>
      </c>
      <c r="AY851">
        <v>1</v>
      </c>
      <c r="AZ851">
        <v>0</v>
      </c>
      <c r="BA851">
        <v>817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Y851*Source!I788</f>
        <v>1.5E-3</v>
      </c>
      <c r="CY851">
        <f>AD851</f>
        <v>0</v>
      </c>
      <c r="CZ851">
        <f>AH851</f>
        <v>0</v>
      </c>
      <c r="DA851">
        <f>AL851</f>
        <v>1</v>
      </c>
      <c r="DB851">
        <f t="shared" si="118"/>
        <v>0</v>
      </c>
      <c r="DC851">
        <f t="shared" si="119"/>
        <v>0</v>
      </c>
    </row>
    <row r="852" spans="1:107">
      <c r="A852">
        <f>ROW(Source!A788)</f>
        <v>788</v>
      </c>
      <c r="B852">
        <v>35863109</v>
      </c>
      <c r="C852">
        <v>35868137</v>
      </c>
      <c r="D852">
        <v>29172556</v>
      </c>
      <c r="E852">
        <v>1</v>
      </c>
      <c r="F852">
        <v>1</v>
      </c>
      <c r="G852">
        <v>1</v>
      </c>
      <c r="H852">
        <v>2</v>
      </c>
      <c r="I852" t="s">
        <v>564</v>
      </c>
      <c r="J852" t="s">
        <v>565</v>
      </c>
      <c r="K852" t="s">
        <v>566</v>
      </c>
      <c r="L852">
        <v>1368</v>
      </c>
      <c r="N852">
        <v>1011</v>
      </c>
      <c r="O852" t="s">
        <v>567</v>
      </c>
      <c r="P852" t="s">
        <v>567</v>
      </c>
      <c r="Q852">
        <v>1</v>
      </c>
      <c r="W852">
        <v>0</v>
      </c>
      <c r="X852">
        <v>-1302720870</v>
      </c>
      <c r="Y852">
        <v>0.01</v>
      </c>
      <c r="AA852">
        <v>0</v>
      </c>
      <c r="AB852">
        <v>466.71</v>
      </c>
      <c r="AC852">
        <v>446.18</v>
      </c>
      <c r="AD852">
        <v>0</v>
      </c>
      <c r="AE852">
        <v>0</v>
      </c>
      <c r="AF852">
        <v>31.26</v>
      </c>
      <c r="AG852">
        <v>13.5</v>
      </c>
      <c r="AH852">
        <v>0</v>
      </c>
      <c r="AI852">
        <v>1</v>
      </c>
      <c r="AJ852">
        <v>14.93</v>
      </c>
      <c r="AK852">
        <v>33.049999999999997</v>
      </c>
      <c r="AL852">
        <v>1</v>
      </c>
      <c r="AN852">
        <v>0</v>
      </c>
      <c r="AO852">
        <v>1</v>
      </c>
      <c r="AP852">
        <v>0</v>
      </c>
      <c r="AQ852">
        <v>0</v>
      </c>
      <c r="AR852">
        <v>0</v>
      </c>
      <c r="AS852" t="s">
        <v>3</v>
      </c>
      <c r="AT852">
        <v>0.01</v>
      </c>
      <c r="AU852" t="s">
        <v>3</v>
      </c>
      <c r="AV852">
        <v>0</v>
      </c>
      <c r="AW852">
        <v>2</v>
      </c>
      <c r="AX852">
        <v>35868143</v>
      </c>
      <c r="AY852">
        <v>1</v>
      </c>
      <c r="AZ852">
        <v>0</v>
      </c>
      <c r="BA852">
        <v>818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Y852*Source!I788</f>
        <v>1.5E-3</v>
      </c>
      <c r="CY852">
        <f>AB852</f>
        <v>466.71</v>
      </c>
      <c r="CZ852">
        <f>AF852</f>
        <v>31.26</v>
      </c>
      <c r="DA852">
        <f>AJ852</f>
        <v>14.93</v>
      </c>
      <c r="DB852">
        <f t="shared" si="118"/>
        <v>0.31</v>
      </c>
      <c r="DC852">
        <f t="shared" si="119"/>
        <v>0.14000000000000001</v>
      </c>
    </row>
    <row r="853" spans="1:107">
      <c r="A853">
        <f>ROW(Source!A789)</f>
        <v>789</v>
      </c>
      <c r="B853">
        <v>35863109</v>
      </c>
      <c r="C853">
        <v>35868144</v>
      </c>
      <c r="D853">
        <v>18408066</v>
      </c>
      <c r="E853">
        <v>1</v>
      </c>
      <c r="F853">
        <v>1</v>
      </c>
      <c r="G853">
        <v>1</v>
      </c>
      <c r="H853">
        <v>1</v>
      </c>
      <c r="I853" t="s">
        <v>568</v>
      </c>
      <c r="J853" t="s">
        <v>3</v>
      </c>
      <c r="K853" t="s">
        <v>569</v>
      </c>
      <c r="L853">
        <v>1369</v>
      </c>
      <c r="N853">
        <v>1013</v>
      </c>
      <c r="O853" t="s">
        <v>561</v>
      </c>
      <c r="P853" t="s">
        <v>561</v>
      </c>
      <c r="Q853">
        <v>1</v>
      </c>
      <c r="W853">
        <v>0</v>
      </c>
      <c r="X853">
        <v>-886480961</v>
      </c>
      <c r="Y853">
        <v>17.89</v>
      </c>
      <c r="AA853">
        <v>0</v>
      </c>
      <c r="AB853">
        <v>0</v>
      </c>
      <c r="AC853">
        <v>0</v>
      </c>
      <c r="AD853">
        <v>256.16000000000003</v>
      </c>
      <c r="AE853">
        <v>0</v>
      </c>
      <c r="AF853">
        <v>0</v>
      </c>
      <c r="AG853">
        <v>0</v>
      </c>
      <c r="AH853">
        <v>256.16000000000003</v>
      </c>
      <c r="AI853">
        <v>1</v>
      </c>
      <c r="AJ853">
        <v>1</v>
      </c>
      <c r="AK853">
        <v>1</v>
      </c>
      <c r="AL853">
        <v>1</v>
      </c>
      <c r="AN853">
        <v>0</v>
      </c>
      <c r="AO853">
        <v>1</v>
      </c>
      <c r="AP853">
        <v>0</v>
      </c>
      <c r="AQ853">
        <v>0</v>
      </c>
      <c r="AR853">
        <v>0</v>
      </c>
      <c r="AS853" t="s">
        <v>3</v>
      </c>
      <c r="AT853">
        <v>17.89</v>
      </c>
      <c r="AU853" t="s">
        <v>3</v>
      </c>
      <c r="AV853">
        <v>1</v>
      </c>
      <c r="AW853">
        <v>2</v>
      </c>
      <c r="AX853">
        <v>35868148</v>
      </c>
      <c r="AY853">
        <v>1</v>
      </c>
      <c r="AZ853">
        <v>0</v>
      </c>
      <c r="BA853">
        <v>819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Y853*Source!I789</f>
        <v>0.35780000000000001</v>
      </c>
      <c r="CY853">
        <f>AD853</f>
        <v>256.16000000000003</v>
      </c>
      <c r="CZ853">
        <f>AH853</f>
        <v>256.16000000000003</v>
      </c>
      <c r="DA853">
        <f>AL853</f>
        <v>1</v>
      </c>
      <c r="DB853">
        <f t="shared" si="118"/>
        <v>4582.7</v>
      </c>
      <c r="DC853">
        <f t="shared" si="119"/>
        <v>0</v>
      </c>
    </row>
    <row r="854" spans="1:107">
      <c r="A854">
        <f>ROW(Source!A789)</f>
        <v>789</v>
      </c>
      <c r="B854">
        <v>35863109</v>
      </c>
      <c r="C854">
        <v>35868144</v>
      </c>
      <c r="D854">
        <v>121548</v>
      </c>
      <c r="E854">
        <v>1</v>
      </c>
      <c r="F854">
        <v>1</v>
      </c>
      <c r="G854">
        <v>1</v>
      </c>
      <c r="H854">
        <v>1</v>
      </c>
      <c r="I854" t="s">
        <v>35</v>
      </c>
      <c r="J854" t="s">
        <v>3</v>
      </c>
      <c r="K854" t="s">
        <v>562</v>
      </c>
      <c r="L854">
        <v>608254</v>
      </c>
      <c r="N854">
        <v>1013</v>
      </c>
      <c r="O854" t="s">
        <v>563</v>
      </c>
      <c r="P854" t="s">
        <v>563</v>
      </c>
      <c r="Q854">
        <v>1</v>
      </c>
      <c r="W854">
        <v>0</v>
      </c>
      <c r="X854">
        <v>-185737400</v>
      </c>
      <c r="Y854">
        <v>0.08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1</v>
      </c>
      <c r="AK854">
        <v>1</v>
      </c>
      <c r="AL854">
        <v>1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0.08</v>
      </c>
      <c r="AU854" t="s">
        <v>3</v>
      </c>
      <c r="AV854">
        <v>2</v>
      </c>
      <c r="AW854">
        <v>2</v>
      </c>
      <c r="AX854">
        <v>35868149</v>
      </c>
      <c r="AY854">
        <v>1</v>
      </c>
      <c r="AZ854">
        <v>0</v>
      </c>
      <c r="BA854">
        <v>820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Y854*Source!I789</f>
        <v>1.6000000000000001E-3</v>
      </c>
      <c r="CY854">
        <f>AD854</f>
        <v>0</v>
      </c>
      <c r="CZ854">
        <f>AH854</f>
        <v>0</v>
      </c>
      <c r="DA854">
        <f>AL854</f>
        <v>1</v>
      </c>
      <c r="DB854">
        <f t="shared" si="118"/>
        <v>0</v>
      </c>
      <c r="DC854">
        <f t="shared" si="119"/>
        <v>0</v>
      </c>
    </row>
    <row r="855" spans="1:107">
      <c r="A855">
        <f>ROW(Source!A789)</f>
        <v>789</v>
      </c>
      <c r="B855">
        <v>35863109</v>
      </c>
      <c r="C855">
        <v>35868144</v>
      </c>
      <c r="D855">
        <v>29172556</v>
      </c>
      <c r="E855">
        <v>1</v>
      </c>
      <c r="F855">
        <v>1</v>
      </c>
      <c r="G855">
        <v>1</v>
      </c>
      <c r="H855">
        <v>2</v>
      </c>
      <c r="I855" t="s">
        <v>564</v>
      </c>
      <c r="J855" t="s">
        <v>565</v>
      </c>
      <c r="K855" t="s">
        <v>566</v>
      </c>
      <c r="L855">
        <v>1368</v>
      </c>
      <c r="N855">
        <v>1011</v>
      </c>
      <c r="O855" t="s">
        <v>567</v>
      </c>
      <c r="P855" t="s">
        <v>567</v>
      </c>
      <c r="Q855">
        <v>1</v>
      </c>
      <c r="W855">
        <v>0</v>
      </c>
      <c r="X855">
        <v>-1302720870</v>
      </c>
      <c r="Y855">
        <v>0.08</v>
      </c>
      <c r="AA855">
        <v>0</v>
      </c>
      <c r="AB855">
        <v>466.71</v>
      </c>
      <c r="AC855">
        <v>446.18</v>
      </c>
      <c r="AD855">
        <v>0</v>
      </c>
      <c r="AE855">
        <v>0</v>
      </c>
      <c r="AF855">
        <v>31.26</v>
      </c>
      <c r="AG855">
        <v>13.5</v>
      </c>
      <c r="AH855">
        <v>0</v>
      </c>
      <c r="AI855">
        <v>1</v>
      </c>
      <c r="AJ855">
        <v>14.93</v>
      </c>
      <c r="AK855">
        <v>33.049999999999997</v>
      </c>
      <c r="AL855">
        <v>1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3</v>
      </c>
      <c r="AT855">
        <v>0.08</v>
      </c>
      <c r="AU855" t="s">
        <v>3</v>
      </c>
      <c r="AV855">
        <v>0</v>
      </c>
      <c r="AW855">
        <v>2</v>
      </c>
      <c r="AX855">
        <v>35868150</v>
      </c>
      <c r="AY855">
        <v>1</v>
      </c>
      <c r="AZ855">
        <v>0</v>
      </c>
      <c r="BA855">
        <v>821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Y855*Source!I789</f>
        <v>1.6000000000000001E-3</v>
      </c>
      <c r="CY855">
        <f>AB855</f>
        <v>466.71</v>
      </c>
      <c r="CZ855">
        <f>AF855</f>
        <v>31.26</v>
      </c>
      <c r="DA855">
        <f>AJ855</f>
        <v>14.93</v>
      </c>
      <c r="DB855">
        <f t="shared" si="118"/>
        <v>2.5</v>
      </c>
      <c r="DC855">
        <f t="shared" si="119"/>
        <v>1.08</v>
      </c>
    </row>
    <row r="856" spans="1:107">
      <c r="A856">
        <f>ROW(Source!A790)</f>
        <v>790</v>
      </c>
      <c r="B856">
        <v>35863109</v>
      </c>
      <c r="C856">
        <v>35868151</v>
      </c>
      <c r="D856">
        <v>18408066</v>
      </c>
      <c r="E856">
        <v>1</v>
      </c>
      <c r="F856">
        <v>1</v>
      </c>
      <c r="G856">
        <v>1</v>
      </c>
      <c r="H856">
        <v>1</v>
      </c>
      <c r="I856" t="s">
        <v>568</v>
      </c>
      <c r="J856" t="s">
        <v>3</v>
      </c>
      <c r="K856" t="s">
        <v>569</v>
      </c>
      <c r="L856">
        <v>1369</v>
      </c>
      <c r="N856">
        <v>1013</v>
      </c>
      <c r="O856" t="s">
        <v>561</v>
      </c>
      <c r="P856" t="s">
        <v>561</v>
      </c>
      <c r="Q856">
        <v>1</v>
      </c>
      <c r="W856">
        <v>0</v>
      </c>
      <c r="X856">
        <v>-886480961</v>
      </c>
      <c r="Y856">
        <v>179.3</v>
      </c>
      <c r="AA856">
        <v>0</v>
      </c>
      <c r="AB856">
        <v>0</v>
      </c>
      <c r="AC856">
        <v>0</v>
      </c>
      <c r="AD856">
        <v>256.16000000000003</v>
      </c>
      <c r="AE856">
        <v>0</v>
      </c>
      <c r="AF856">
        <v>0</v>
      </c>
      <c r="AG856">
        <v>0</v>
      </c>
      <c r="AH856">
        <v>256.16000000000003</v>
      </c>
      <c r="AI856">
        <v>1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0</v>
      </c>
      <c r="AQ856">
        <v>0</v>
      </c>
      <c r="AR856">
        <v>0</v>
      </c>
      <c r="AS856" t="s">
        <v>3</v>
      </c>
      <c r="AT856">
        <v>179.3</v>
      </c>
      <c r="AU856" t="s">
        <v>3</v>
      </c>
      <c r="AV856">
        <v>1</v>
      </c>
      <c r="AW856">
        <v>2</v>
      </c>
      <c r="AX856">
        <v>35868157</v>
      </c>
      <c r="AY856">
        <v>1</v>
      </c>
      <c r="AZ856">
        <v>0</v>
      </c>
      <c r="BA856">
        <v>822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Y856*Source!I790</f>
        <v>3.5860000000000003</v>
      </c>
      <c r="CY856">
        <f>AD856</f>
        <v>256.16000000000003</v>
      </c>
      <c r="CZ856">
        <f>AH856</f>
        <v>256.16000000000003</v>
      </c>
      <c r="DA856">
        <f>AL856</f>
        <v>1</v>
      </c>
      <c r="DB856">
        <f t="shared" si="118"/>
        <v>45929.49</v>
      </c>
      <c r="DC856">
        <f t="shared" si="119"/>
        <v>0</v>
      </c>
    </row>
    <row r="857" spans="1:107">
      <c r="A857">
        <f>ROW(Source!A790)</f>
        <v>790</v>
      </c>
      <c r="B857">
        <v>35863109</v>
      </c>
      <c r="C857">
        <v>35868151</v>
      </c>
      <c r="D857">
        <v>121548</v>
      </c>
      <c r="E857">
        <v>1</v>
      </c>
      <c r="F857">
        <v>1</v>
      </c>
      <c r="G857">
        <v>1</v>
      </c>
      <c r="H857">
        <v>1</v>
      </c>
      <c r="I857" t="s">
        <v>35</v>
      </c>
      <c r="J857" t="s">
        <v>3</v>
      </c>
      <c r="K857" t="s">
        <v>562</v>
      </c>
      <c r="L857">
        <v>608254</v>
      </c>
      <c r="N857">
        <v>1013</v>
      </c>
      <c r="O857" t="s">
        <v>563</v>
      </c>
      <c r="P857" t="s">
        <v>563</v>
      </c>
      <c r="Q857">
        <v>1</v>
      </c>
      <c r="W857">
        <v>0</v>
      </c>
      <c r="X857">
        <v>-185737400</v>
      </c>
      <c r="Y857">
        <v>3.97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1</v>
      </c>
      <c r="AJ857">
        <v>1</v>
      </c>
      <c r="AK857">
        <v>1</v>
      </c>
      <c r="AL857">
        <v>1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3</v>
      </c>
      <c r="AT857">
        <v>3.97</v>
      </c>
      <c r="AU857" t="s">
        <v>3</v>
      </c>
      <c r="AV857">
        <v>2</v>
      </c>
      <c r="AW857">
        <v>2</v>
      </c>
      <c r="AX857">
        <v>35868158</v>
      </c>
      <c r="AY857">
        <v>1</v>
      </c>
      <c r="AZ857">
        <v>0</v>
      </c>
      <c r="BA857">
        <v>823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Y857*Source!I790</f>
        <v>7.9400000000000012E-2</v>
      </c>
      <c r="CY857">
        <f>AD857</f>
        <v>0</v>
      </c>
      <c r="CZ857">
        <f>AH857</f>
        <v>0</v>
      </c>
      <c r="DA857">
        <f>AL857</f>
        <v>1</v>
      </c>
      <c r="DB857">
        <f t="shared" si="118"/>
        <v>0</v>
      </c>
      <c r="DC857">
        <f t="shared" si="119"/>
        <v>0</v>
      </c>
    </row>
    <row r="858" spans="1:107">
      <c r="A858">
        <f>ROW(Source!A790)</f>
        <v>790</v>
      </c>
      <c r="B858">
        <v>35863109</v>
      </c>
      <c r="C858">
        <v>35868151</v>
      </c>
      <c r="D858">
        <v>29172710</v>
      </c>
      <c r="E858">
        <v>1</v>
      </c>
      <c r="F858">
        <v>1</v>
      </c>
      <c r="G858">
        <v>1</v>
      </c>
      <c r="H858">
        <v>2</v>
      </c>
      <c r="I858" t="s">
        <v>570</v>
      </c>
      <c r="J858" t="s">
        <v>571</v>
      </c>
      <c r="K858" t="s">
        <v>572</v>
      </c>
      <c r="L858">
        <v>1368</v>
      </c>
      <c r="N858">
        <v>1011</v>
      </c>
      <c r="O858" t="s">
        <v>567</v>
      </c>
      <c r="P858" t="s">
        <v>567</v>
      </c>
      <c r="Q858">
        <v>1</v>
      </c>
      <c r="W858">
        <v>0</v>
      </c>
      <c r="X858">
        <v>-1676841219</v>
      </c>
      <c r="Y858">
        <v>3.97</v>
      </c>
      <c r="AA858">
        <v>0</v>
      </c>
      <c r="AB858">
        <v>539.16</v>
      </c>
      <c r="AC858">
        <v>332.48</v>
      </c>
      <c r="AD858">
        <v>0</v>
      </c>
      <c r="AE858">
        <v>0</v>
      </c>
      <c r="AF858">
        <v>46.56</v>
      </c>
      <c r="AG858">
        <v>10.06</v>
      </c>
      <c r="AH858">
        <v>0</v>
      </c>
      <c r="AI858">
        <v>1</v>
      </c>
      <c r="AJ858">
        <v>11.58</v>
      </c>
      <c r="AK858">
        <v>33.049999999999997</v>
      </c>
      <c r="AL858">
        <v>1</v>
      </c>
      <c r="AN858">
        <v>0</v>
      </c>
      <c r="AO858">
        <v>1</v>
      </c>
      <c r="AP858">
        <v>0</v>
      </c>
      <c r="AQ858">
        <v>0</v>
      </c>
      <c r="AR858">
        <v>0</v>
      </c>
      <c r="AS858" t="s">
        <v>3</v>
      </c>
      <c r="AT858">
        <v>3.97</v>
      </c>
      <c r="AU858" t="s">
        <v>3</v>
      </c>
      <c r="AV858">
        <v>0</v>
      </c>
      <c r="AW858">
        <v>2</v>
      </c>
      <c r="AX858">
        <v>35868159</v>
      </c>
      <c r="AY858">
        <v>1</v>
      </c>
      <c r="AZ858">
        <v>0</v>
      </c>
      <c r="BA858">
        <v>824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Y858*Source!I790</f>
        <v>7.9400000000000012E-2</v>
      </c>
      <c r="CY858">
        <f>AB858</f>
        <v>539.16</v>
      </c>
      <c r="CZ858">
        <f>AF858</f>
        <v>46.56</v>
      </c>
      <c r="DA858">
        <f>AJ858</f>
        <v>11.58</v>
      </c>
      <c r="DB858">
        <f t="shared" si="118"/>
        <v>184.84</v>
      </c>
      <c r="DC858">
        <f t="shared" si="119"/>
        <v>39.94</v>
      </c>
    </row>
    <row r="859" spans="1:107">
      <c r="A859">
        <f>ROW(Source!A790)</f>
        <v>790</v>
      </c>
      <c r="B859">
        <v>35863109</v>
      </c>
      <c r="C859">
        <v>35868151</v>
      </c>
      <c r="D859">
        <v>29174533</v>
      </c>
      <c r="E859">
        <v>1</v>
      </c>
      <c r="F859">
        <v>1</v>
      </c>
      <c r="G859">
        <v>1</v>
      </c>
      <c r="H859">
        <v>2</v>
      </c>
      <c r="I859" t="s">
        <v>573</v>
      </c>
      <c r="J859" t="s">
        <v>574</v>
      </c>
      <c r="K859" t="s">
        <v>575</v>
      </c>
      <c r="L859">
        <v>1368</v>
      </c>
      <c r="N859">
        <v>1011</v>
      </c>
      <c r="O859" t="s">
        <v>567</v>
      </c>
      <c r="P859" t="s">
        <v>567</v>
      </c>
      <c r="Q859">
        <v>1</v>
      </c>
      <c r="W859">
        <v>0</v>
      </c>
      <c r="X859">
        <v>1235896746</v>
      </c>
      <c r="Y859">
        <v>7.93</v>
      </c>
      <c r="AA859">
        <v>0</v>
      </c>
      <c r="AB859">
        <v>5.0599999999999996</v>
      </c>
      <c r="AC859">
        <v>0</v>
      </c>
      <c r="AD859">
        <v>0</v>
      </c>
      <c r="AE859">
        <v>0</v>
      </c>
      <c r="AF859">
        <v>1.53</v>
      </c>
      <c r="AG859">
        <v>0</v>
      </c>
      <c r="AH859">
        <v>0</v>
      </c>
      <c r="AI859">
        <v>1</v>
      </c>
      <c r="AJ859">
        <v>3.31</v>
      </c>
      <c r="AK859">
        <v>33.049999999999997</v>
      </c>
      <c r="AL859">
        <v>1</v>
      </c>
      <c r="AN859">
        <v>0</v>
      </c>
      <c r="AO859">
        <v>1</v>
      </c>
      <c r="AP859">
        <v>0</v>
      </c>
      <c r="AQ859">
        <v>0</v>
      </c>
      <c r="AR859">
        <v>0</v>
      </c>
      <c r="AS859" t="s">
        <v>3</v>
      </c>
      <c r="AT859">
        <v>7.93</v>
      </c>
      <c r="AU859" t="s">
        <v>3</v>
      </c>
      <c r="AV859">
        <v>0</v>
      </c>
      <c r="AW859">
        <v>2</v>
      </c>
      <c r="AX859">
        <v>35868160</v>
      </c>
      <c r="AY859">
        <v>1</v>
      </c>
      <c r="AZ859">
        <v>0</v>
      </c>
      <c r="BA859">
        <v>825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Y859*Source!I790</f>
        <v>0.15859999999999999</v>
      </c>
      <c r="CY859">
        <f>AB859</f>
        <v>5.0599999999999996</v>
      </c>
      <c r="CZ859">
        <f>AF859</f>
        <v>1.53</v>
      </c>
      <c r="DA859">
        <f>AJ859</f>
        <v>3.31</v>
      </c>
      <c r="DB859">
        <f t="shared" si="118"/>
        <v>12.13</v>
      </c>
      <c r="DC859">
        <f t="shared" si="119"/>
        <v>0</v>
      </c>
    </row>
    <row r="860" spans="1:107">
      <c r="A860">
        <f>ROW(Source!A790)</f>
        <v>790</v>
      </c>
      <c r="B860">
        <v>35863109</v>
      </c>
      <c r="C860">
        <v>35868151</v>
      </c>
      <c r="D860">
        <v>29164349</v>
      </c>
      <c r="E860">
        <v>1</v>
      </c>
      <c r="F860">
        <v>1</v>
      </c>
      <c r="G860">
        <v>1</v>
      </c>
      <c r="H860">
        <v>3</v>
      </c>
      <c r="I860" t="s">
        <v>28</v>
      </c>
      <c r="J860" t="s">
        <v>31</v>
      </c>
      <c r="K860" t="s">
        <v>29</v>
      </c>
      <c r="L860">
        <v>1348</v>
      </c>
      <c r="N860">
        <v>1009</v>
      </c>
      <c r="O860" t="s">
        <v>30</v>
      </c>
      <c r="P860" t="s">
        <v>30</v>
      </c>
      <c r="Q860">
        <v>1000</v>
      </c>
      <c r="W860">
        <v>0</v>
      </c>
      <c r="X860">
        <v>-304821490</v>
      </c>
      <c r="Y860">
        <v>10.5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1</v>
      </c>
      <c r="AJ860">
        <v>1</v>
      </c>
      <c r="AK860">
        <v>1</v>
      </c>
      <c r="AL860">
        <v>1</v>
      </c>
      <c r="AN860">
        <v>0</v>
      </c>
      <c r="AO860">
        <v>0</v>
      </c>
      <c r="AP860">
        <v>0</v>
      </c>
      <c r="AQ860">
        <v>0</v>
      </c>
      <c r="AR860">
        <v>0</v>
      </c>
      <c r="AS860" t="s">
        <v>3</v>
      </c>
      <c r="AT860">
        <v>10.5</v>
      </c>
      <c r="AU860" t="s">
        <v>3</v>
      </c>
      <c r="AV860">
        <v>0</v>
      </c>
      <c r="AW860">
        <v>2</v>
      </c>
      <c r="AX860">
        <v>35868161</v>
      </c>
      <c r="AY860">
        <v>1</v>
      </c>
      <c r="AZ860">
        <v>0</v>
      </c>
      <c r="BA860">
        <v>826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Y860*Source!I790</f>
        <v>0.21</v>
      </c>
      <c r="CY860">
        <f>AA860</f>
        <v>0</v>
      </c>
      <c r="CZ860">
        <f>AE860</f>
        <v>0</v>
      </c>
      <c r="DA860">
        <f>AI860</f>
        <v>1</v>
      </c>
      <c r="DB860">
        <f t="shared" si="118"/>
        <v>0</v>
      </c>
      <c r="DC860">
        <f t="shared" si="119"/>
        <v>0</v>
      </c>
    </row>
    <row r="861" spans="1:107">
      <c r="A861">
        <f>ROW(Source!A829)</f>
        <v>829</v>
      </c>
      <c r="B861">
        <v>35863109</v>
      </c>
      <c r="C861">
        <v>35868163</v>
      </c>
      <c r="D861">
        <v>18407150</v>
      </c>
      <c r="E861">
        <v>1</v>
      </c>
      <c r="F861">
        <v>1</v>
      </c>
      <c r="G861">
        <v>1</v>
      </c>
      <c r="H861">
        <v>1</v>
      </c>
      <c r="I861" t="s">
        <v>576</v>
      </c>
      <c r="J861" t="s">
        <v>3</v>
      </c>
      <c r="K861" t="s">
        <v>577</v>
      </c>
      <c r="L861">
        <v>1369</v>
      </c>
      <c r="N861">
        <v>1013</v>
      </c>
      <c r="O861" t="s">
        <v>561</v>
      </c>
      <c r="P861" t="s">
        <v>561</v>
      </c>
      <c r="Q861">
        <v>1</v>
      </c>
      <c r="W861">
        <v>0</v>
      </c>
      <c r="X861">
        <v>-931037793</v>
      </c>
      <c r="Y861">
        <v>24.368500000000001</v>
      </c>
      <c r="AA861">
        <v>0</v>
      </c>
      <c r="AB861">
        <v>0</v>
      </c>
      <c r="AC861">
        <v>0</v>
      </c>
      <c r="AD861">
        <v>272.45</v>
      </c>
      <c r="AE861">
        <v>0</v>
      </c>
      <c r="AF861">
        <v>0</v>
      </c>
      <c r="AG861">
        <v>0</v>
      </c>
      <c r="AH861">
        <v>272.45</v>
      </c>
      <c r="AI861">
        <v>1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1</v>
      </c>
      <c r="AQ861">
        <v>0</v>
      </c>
      <c r="AR861">
        <v>0</v>
      </c>
      <c r="AS861" t="s">
        <v>3</v>
      </c>
      <c r="AT861">
        <v>21.19</v>
      </c>
      <c r="AU861" t="s">
        <v>134</v>
      </c>
      <c r="AV861">
        <v>1</v>
      </c>
      <c r="AW861">
        <v>2</v>
      </c>
      <c r="AX861">
        <v>35868171</v>
      </c>
      <c r="AY861">
        <v>1</v>
      </c>
      <c r="AZ861">
        <v>0</v>
      </c>
      <c r="BA861">
        <v>827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Y861*Source!I829</f>
        <v>1.120951</v>
      </c>
      <c r="CY861">
        <f>AD861</f>
        <v>272.45</v>
      </c>
      <c r="CZ861">
        <f>AH861</f>
        <v>272.45</v>
      </c>
      <c r="DA861">
        <f>AL861</f>
        <v>1</v>
      </c>
      <c r="DB861">
        <f>ROUND((ROUND(AT861*CZ861,2)*1.15),2)</f>
        <v>6639.2</v>
      </c>
      <c r="DC861">
        <f>ROUND((ROUND(AT861*AG861,2)*1.15),2)</f>
        <v>0</v>
      </c>
    </row>
    <row r="862" spans="1:107">
      <c r="A862">
        <f>ROW(Source!A829)</f>
        <v>829</v>
      </c>
      <c r="B862">
        <v>35863109</v>
      </c>
      <c r="C862">
        <v>35868163</v>
      </c>
      <c r="D862">
        <v>121548</v>
      </c>
      <c r="E862">
        <v>1</v>
      </c>
      <c r="F862">
        <v>1</v>
      </c>
      <c r="G862">
        <v>1</v>
      </c>
      <c r="H862">
        <v>1</v>
      </c>
      <c r="I862" t="s">
        <v>35</v>
      </c>
      <c r="J862" t="s">
        <v>3</v>
      </c>
      <c r="K862" t="s">
        <v>562</v>
      </c>
      <c r="L862">
        <v>608254</v>
      </c>
      <c r="N862">
        <v>1013</v>
      </c>
      <c r="O862" t="s">
        <v>563</v>
      </c>
      <c r="P862" t="s">
        <v>563</v>
      </c>
      <c r="Q862">
        <v>1</v>
      </c>
      <c r="W862">
        <v>0</v>
      </c>
      <c r="X862">
        <v>-185737400</v>
      </c>
      <c r="Y862">
        <v>0.05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1</v>
      </c>
      <c r="AJ862">
        <v>1</v>
      </c>
      <c r="AK862">
        <v>1</v>
      </c>
      <c r="AL862">
        <v>1</v>
      </c>
      <c r="AN862">
        <v>0</v>
      </c>
      <c r="AO862">
        <v>1</v>
      </c>
      <c r="AP862">
        <v>1</v>
      </c>
      <c r="AQ862">
        <v>0</v>
      </c>
      <c r="AR862">
        <v>0</v>
      </c>
      <c r="AS862" t="s">
        <v>3</v>
      </c>
      <c r="AT862">
        <v>0.04</v>
      </c>
      <c r="AU862" t="s">
        <v>133</v>
      </c>
      <c r="AV862">
        <v>2</v>
      </c>
      <c r="AW862">
        <v>2</v>
      </c>
      <c r="AX862">
        <v>35868172</v>
      </c>
      <c r="AY862">
        <v>1</v>
      </c>
      <c r="AZ862">
        <v>0</v>
      </c>
      <c r="BA862">
        <v>828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Y862*Source!I829</f>
        <v>2.3E-3</v>
      </c>
      <c r="CY862">
        <f>AD862</f>
        <v>0</v>
      </c>
      <c r="CZ862">
        <f>AH862</f>
        <v>0</v>
      </c>
      <c r="DA862">
        <f>AL862</f>
        <v>1</v>
      </c>
      <c r="DB862">
        <f>ROUND((ROUND(AT862*CZ862,2)*1.25),2)</f>
        <v>0</v>
      </c>
      <c r="DC862">
        <f>ROUND((ROUND(AT862*AG862,2)*1.25),2)</f>
        <v>0</v>
      </c>
    </row>
    <row r="863" spans="1:107">
      <c r="A863">
        <f>ROW(Source!A829)</f>
        <v>829</v>
      </c>
      <c r="B863">
        <v>35863109</v>
      </c>
      <c r="C863">
        <v>35868163</v>
      </c>
      <c r="D863">
        <v>29172556</v>
      </c>
      <c r="E863">
        <v>1</v>
      </c>
      <c r="F863">
        <v>1</v>
      </c>
      <c r="G863">
        <v>1</v>
      </c>
      <c r="H863">
        <v>2</v>
      </c>
      <c r="I863" t="s">
        <v>564</v>
      </c>
      <c r="J863" t="s">
        <v>565</v>
      </c>
      <c r="K863" t="s">
        <v>566</v>
      </c>
      <c r="L863">
        <v>1368</v>
      </c>
      <c r="N863">
        <v>1011</v>
      </c>
      <c r="O863" t="s">
        <v>567</v>
      </c>
      <c r="P863" t="s">
        <v>567</v>
      </c>
      <c r="Q863">
        <v>1</v>
      </c>
      <c r="W863">
        <v>0</v>
      </c>
      <c r="X863">
        <v>-1302720870</v>
      </c>
      <c r="Y863">
        <v>0.05</v>
      </c>
      <c r="AA863">
        <v>0</v>
      </c>
      <c r="AB863">
        <v>466.71</v>
      </c>
      <c r="AC863">
        <v>446.18</v>
      </c>
      <c r="AD863">
        <v>0</v>
      </c>
      <c r="AE863">
        <v>0</v>
      </c>
      <c r="AF863">
        <v>31.26</v>
      </c>
      <c r="AG863">
        <v>13.5</v>
      </c>
      <c r="AH863">
        <v>0</v>
      </c>
      <c r="AI863">
        <v>1</v>
      </c>
      <c r="AJ863">
        <v>14.93</v>
      </c>
      <c r="AK863">
        <v>33.049999999999997</v>
      </c>
      <c r="AL863">
        <v>1</v>
      </c>
      <c r="AN863">
        <v>0</v>
      </c>
      <c r="AO863">
        <v>1</v>
      </c>
      <c r="AP863">
        <v>1</v>
      </c>
      <c r="AQ863">
        <v>0</v>
      </c>
      <c r="AR863">
        <v>0</v>
      </c>
      <c r="AS863" t="s">
        <v>3</v>
      </c>
      <c r="AT863">
        <v>0.04</v>
      </c>
      <c r="AU863" t="s">
        <v>133</v>
      </c>
      <c r="AV863">
        <v>0</v>
      </c>
      <c r="AW863">
        <v>2</v>
      </c>
      <c r="AX863">
        <v>35868173</v>
      </c>
      <c r="AY863">
        <v>1</v>
      </c>
      <c r="AZ863">
        <v>0</v>
      </c>
      <c r="BA863">
        <v>829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Y863*Source!I829</f>
        <v>2.3E-3</v>
      </c>
      <c r="CY863">
        <f>AB863</f>
        <v>466.71</v>
      </c>
      <c r="CZ863">
        <f>AF863</f>
        <v>31.26</v>
      </c>
      <c r="DA863">
        <f>AJ863</f>
        <v>14.93</v>
      </c>
      <c r="DB863">
        <f>ROUND((ROUND(AT863*CZ863,2)*1.25),2)</f>
        <v>1.56</v>
      </c>
      <c r="DC863">
        <f>ROUND((ROUND(AT863*AG863,2)*1.25),2)</f>
        <v>0.68</v>
      </c>
    </row>
    <row r="864" spans="1:107">
      <c r="A864">
        <f>ROW(Source!A829)</f>
        <v>829</v>
      </c>
      <c r="B864">
        <v>35863109</v>
      </c>
      <c r="C864">
        <v>35868163</v>
      </c>
      <c r="D864">
        <v>29174913</v>
      </c>
      <c r="E864">
        <v>1</v>
      </c>
      <c r="F864">
        <v>1</v>
      </c>
      <c r="G864">
        <v>1</v>
      </c>
      <c r="H864">
        <v>2</v>
      </c>
      <c r="I864" t="s">
        <v>578</v>
      </c>
      <c r="J864" t="s">
        <v>579</v>
      </c>
      <c r="K864" t="s">
        <v>580</v>
      </c>
      <c r="L864">
        <v>1368</v>
      </c>
      <c r="N864">
        <v>1011</v>
      </c>
      <c r="O864" t="s">
        <v>567</v>
      </c>
      <c r="P864" t="s">
        <v>567</v>
      </c>
      <c r="Q864">
        <v>1</v>
      </c>
      <c r="W864">
        <v>0</v>
      </c>
      <c r="X864">
        <v>458544584</v>
      </c>
      <c r="Y864">
        <v>0.1875</v>
      </c>
      <c r="AA864">
        <v>0</v>
      </c>
      <c r="AB864">
        <v>932.72</v>
      </c>
      <c r="AC864">
        <v>383.38</v>
      </c>
      <c r="AD864">
        <v>0</v>
      </c>
      <c r="AE864">
        <v>0</v>
      </c>
      <c r="AF864">
        <v>87.17</v>
      </c>
      <c r="AG864">
        <v>11.6</v>
      </c>
      <c r="AH864">
        <v>0</v>
      </c>
      <c r="AI864">
        <v>1</v>
      </c>
      <c r="AJ864">
        <v>10.7</v>
      </c>
      <c r="AK864">
        <v>33.049999999999997</v>
      </c>
      <c r="AL864">
        <v>1</v>
      </c>
      <c r="AN864">
        <v>0</v>
      </c>
      <c r="AO864">
        <v>1</v>
      </c>
      <c r="AP864">
        <v>1</v>
      </c>
      <c r="AQ864">
        <v>0</v>
      </c>
      <c r="AR864">
        <v>0</v>
      </c>
      <c r="AS864" t="s">
        <v>3</v>
      </c>
      <c r="AT864">
        <v>0.15</v>
      </c>
      <c r="AU864" t="s">
        <v>133</v>
      </c>
      <c r="AV864">
        <v>0</v>
      </c>
      <c r="AW864">
        <v>2</v>
      </c>
      <c r="AX864">
        <v>35868174</v>
      </c>
      <c r="AY864">
        <v>1</v>
      </c>
      <c r="AZ864">
        <v>0</v>
      </c>
      <c r="BA864">
        <v>830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Y864*Source!I829</f>
        <v>8.6250000000000007E-3</v>
      </c>
      <c r="CY864">
        <f>AB864</f>
        <v>932.72</v>
      </c>
      <c r="CZ864">
        <f>AF864</f>
        <v>87.17</v>
      </c>
      <c r="DA864">
        <f>AJ864</f>
        <v>10.7</v>
      </c>
      <c r="DB864">
        <f>ROUND((ROUND(AT864*CZ864,2)*1.25),2)</f>
        <v>16.350000000000001</v>
      </c>
      <c r="DC864">
        <f>ROUND((ROUND(AT864*AG864,2)*1.25),2)</f>
        <v>2.1800000000000002</v>
      </c>
    </row>
    <row r="865" spans="1:107">
      <c r="A865">
        <f>ROW(Source!A829)</f>
        <v>829</v>
      </c>
      <c r="B865">
        <v>35863109</v>
      </c>
      <c r="C865">
        <v>35868163</v>
      </c>
      <c r="D865">
        <v>29108696</v>
      </c>
      <c r="E865">
        <v>1</v>
      </c>
      <c r="F865">
        <v>1</v>
      </c>
      <c r="G865">
        <v>1</v>
      </c>
      <c r="H865">
        <v>3</v>
      </c>
      <c r="I865" t="s">
        <v>581</v>
      </c>
      <c r="J865" t="s">
        <v>582</v>
      </c>
      <c r="K865" t="s">
        <v>583</v>
      </c>
      <c r="L865">
        <v>1354</v>
      </c>
      <c r="N865">
        <v>1010</v>
      </c>
      <c r="O865" t="s">
        <v>237</v>
      </c>
      <c r="P865" t="s">
        <v>237</v>
      </c>
      <c r="Q865">
        <v>1</v>
      </c>
      <c r="W865">
        <v>0</v>
      </c>
      <c r="X865">
        <v>2109155817</v>
      </c>
      <c r="Y865">
        <v>56.6</v>
      </c>
      <c r="AA865">
        <v>310.51</v>
      </c>
      <c r="AB865">
        <v>0</v>
      </c>
      <c r="AC865">
        <v>0</v>
      </c>
      <c r="AD865">
        <v>0</v>
      </c>
      <c r="AE865">
        <v>67.209999999999994</v>
      </c>
      <c r="AF865">
        <v>0</v>
      </c>
      <c r="AG865">
        <v>0</v>
      </c>
      <c r="AH865">
        <v>0</v>
      </c>
      <c r="AI865">
        <v>4.62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3</v>
      </c>
      <c r="AT865">
        <v>56.6</v>
      </c>
      <c r="AU865" t="s">
        <v>3</v>
      </c>
      <c r="AV865">
        <v>0</v>
      </c>
      <c r="AW865">
        <v>2</v>
      </c>
      <c r="AX865">
        <v>35868175</v>
      </c>
      <c r="AY865">
        <v>1</v>
      </c>
      <c r="AZ865">
        <v>0</v>
      </c>
      <c r="BA865">
        <v>831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Y865*Source!I829</f>
        <v>2.6036000000000001</v>
      </c>
      <c r="CY865">
        <f>AA865</f>
        <v>310.51</v>
      </c>
      <c r="CZ865">
        <f>AE865</f>
        <v>67.209999999999994</v>
      </c>
      <c r="DA865">
        <f>AI865</f>
        <v>4.62</v>
      </c>
      <c r="DB865">
        <f>ROUND(ROUND(AT865*CZ865,2),2)</f>
        <v>3804.09</v>
      </c>
      <c r="DC865">
        <f>ROUND(ROUND(AT865*AG865,2),2)</f>
        <v>0</v>
      </c>
    </row>
    <row r="866" spans="1:107">
      <c r="A866">
        <f>ROW(Source!A829)</f>
        <v>829</v>
      </c>
      <c r="B866">
        <v>35863109</v>
      </c>
      <c r="C866">
        <v>35868163</v>
      </c>
      <c r="D866">
        <v>29109720</v>
      </c>
      <c r="E866">
        <v>1</v>
      </c>
      <c r="F866">
        <v>1</v>
      </c>
      <c r="G866">
        <v>1</v>
      </c>
      <c r="H866">
        <v>3</v>
      </c>
      <c r="I866" t="s">
        <v>140</v>
      </c>
      <c r="J866" t="s">
        <v>143</v>
      </c>
      <c r="K866" t="s">
        <v>141</v>
      </c>
      <c r="L866">
        <v>1301</v>
      </c>
      <c r="N866">
        <v>1003</v>
      </c>
      <c r="O866" t="s">
        <v>142</v>
      </c>
      <c r="P866" t="s">
        <v>142</v>
      </c>
      <c r="Q866">
        <v>1</v>
      </c>
      <c r="W866">
        <v>0</v>
      </c>
      <c r="X866">
        <v>-716496253</v>
      </c>
      <c r="Y866">
        <v>100</v>
      </c>
      <c r="AA866">
        <v>108.23</v>
      </c>
      <c r="AB866">
        <v>0</v>
      </c>
      <c r="AC866">
        <v>0</v>
      </c>
      <c r="AD866">
        <v>0</v>
      </c>
      <c r="AE866">
        <v>131.99</v>
      </c>
      <c r="AF866">
        <v>0</v>
      </c>
      <c r="AG866">
        <v>0</v>
      </c>
      <c r="AH866">
        <v>0</v>
      </c>
      <c r="AI866">
        <v>0.82</v>
      </c>
      <c r="AJ866">
        <v>1</v>
      </c>
      <c r="AK866">
        <v>1</v>
      </c>
      <c r="AL866">
        <v>1</v>
      </c>
      <c r="AN866">
        <v>0</v>
      </c>
      <c r="AO866">
        <v>0</v>
      </c>
      <c r="AP866">
        <v>0</v>
      </c>
      <c r="AQ866">
        <v>0</v>
      </c>
      <c r="AR866">
        <v>0</v>
      </c>
      <c r="AS866" t="s">
        <v>3</v>
      </c>
      <c r="AT866">
        <v>100</v>
      </c>
      <c r="AU866" t="s">
        <v>3</v>
      </c>
      <c r="AV866">
        <v>0</v>
      </c>
      <c r="AW866">
        <v>1</v>
      </c>
      <c r="AX866">
        <v>-1</v>
      </c>
      <c r="AY866">
        <v>0</v>
      </c>
      <c r="AZ866">
        <v>0</v>
      </c>
      <c r="BA866" t="s">
        <v>3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Y866*Source!I829</f>
        <v>4.5999999999999996</v>
      </c>
      <c r="CY866">
        <f>AA866</f>
        <v>108.23</v>
      </c>
      <c r="CZ866">
        <f>AE866</f>
        <v>131.99</v>
      </c>
      <c r="DA866">
        <f>AI866</f>
        <v>0.82</v>
      </c>
      <c r="DB866">
        <f>ROUND(ROUND(AT866*CZ866,2),2)</f>
        <v>13199</v>
      </c>
      <c r="DC866">
        <f>ROUND(ROUND(AT866*AG866,2),2)</f>
        <v>0</v>
      </c>
    </row>
    <row r="867" spans="1:107">
      <c r="A867">
        <f>ROW(Source!A829)</f>
        <v>829</v>
      </c>
      <c r="B867">
        <v>35863109</v>
      </c>
      <c r="C867">
        <v>35868163</v>
      </c>
      <c r="D867">
        <v>29115197</v>
      </c>
      <c r="E867">
        <v>1</v>
      </c>
      <c r="F867">
        <v>1</v>
      </c>
      <c r="G867">
        <v>1</v>
      </c>
      <c r="H867">
        <v>3</v>
      </c>
      <c r="I867" t="s">
        <v>584</v>
      </c>
      <c r="J867" t="s">
        <v>585</v>
      </c>
      <c r="K867" t="s">
        <v>586</v>
      </c>
      <c r="L867">
        <v>1354</v>
      </c>
      <c r="N867">
        <v>1010</v>
      </c>
      <c r="O867" t="s">
        <v>237</v>
      </c>
      <c r="P867" t="s">
        <v>237</v>
      </c>
      <c r="Q867">
        <v>1</v>
      </c>
      <c r="W867">
        <v>0</v>
      </c>
      <c r="X867">
        <v>-1208533646</v>
      </c>
      <c r="Y867">
        <v>400</v>
      </c>
      <c r="AA867">
        <v>3.65</v>
      </c>
      <c r="AB867">
        <v>0</v>
      </c>
      <c r="AC867">
        <v>0</v>
      </c>
      <c r="AD867">
        <v>0</v>
      </c>
      <c r="AE867">
        <v>0.5</v>
      </c>
      <c r="AF867">
        <v>0</v>
      </c>
      <c r="AG867">
        <v>0</v>
      </c>
      <c r="AH867">
        <v>0</v>
      </c>
      <c r="AI867">
        <v>7.29</v>
      </c>
      <c r="AJ867">
        <v>1</v>
      </c>
      <c r="AK867">
        <v>1</v>
      </c>
      <c r="AL867">
        <v>1</v>
      </c>
      <c r="AN867">
        <v>0</v>
      </c>
      <c r="AO867">
        <v>1</v>
      </c>
      <c r="AP867">
        <v>0</v>
      </c>
      <c r="AQ867">
        <v>0</v>
      </c>
      <c r="AR867">
        <v>0</v>
      </c>
      <c r="AS867" t="s">
        <v>3</v>
      </c>
      <c r="AT867">
        <v>400</v>
      </c>
      <c r="AU867" t="s">
        <v>3</v>
      </c>
      <c r="AV867">
        <v>0</v>
      </c>
      <c r="AW867">
        <v>2</v>
      </c>
      <c r="AX867">
        <v>35868177</v>
      </c>
      <c r="AY867">
        <v>1</v>
      </c>
      <c r="AZ867">
        <v>0</v>
      </c>
      <c r="BA867">
        <v>833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Y867*Source!I829</f>
        <v>18.399999999999999</v>
      </c>
      <c r="CY867">
        <f>AA867</f>
        <v>3.65</v>
      </c>
      <c r="CZ867">
        <f>AE867</f>
        <v>0.5</v>
      </c>
      <c r="DA867">
        <f>AI867</f>
        <v>7.29</v>
      </c>
      <c r="DB867">
        <f>ROUND(ROUND(AT867*CZ867,2),2)</f>
        <v>200</v>
      </c>
      <c r="DC867">
        <f>ROUND(ROUND(AT867*AG867,2),2)</f>
        <v>0</v>
      </c>
    </row>
    <row r="868" spans="1:107">
      <c r="A868">
        <f>ROW(Source!A831)</f>
        <v>831</v>
      </c>
      <c r="B868">
        <v>35863109</v>
      </c>
      <c r="C868">
        <v>35868179</v>
      </c>
      <c r="D868">
        <v>18413230</v>
      </c>
      <c r="E868">
        <v>1</v>
      </c>
      <c r="F868">
        <v>1</v>
      </c>
      <c r="G868">
        <v>1</v>
      </c>
      <c r="H868">
        <v>1</v>
      </c>
      <c r="I868" t="s">
        <v>587</v>
      </c>
      <c r="J868" t="s">
        <v>3</v>
      </c>
      <c r="K868" t="s">
        <v>588</v>
      </c>
      <c r="L868">
        <v>1369</v>
      </c>
      <c r="N868">
        <v>1013</v>
      </c>
      <c r="O868" t="s">
        <v>561</v>
      </c>
      <c r="P868" t="s">
        <v>561</v>
      </c>
      <c r="Q868">
        <v>1</v>
      </c>
      <c r="W868">
        <v>0</v>
      </c>
      <c r="X868">
        <v>355262106</v>
      </c>
      <c r="Y868">
        <v>191.44049999999999</v>
      </c>
      <c r="AA868">
        <v>0</v>
      </c>
      <c r="AB868">
        <v>0</v>
      </c>
      <c r="AC868">
        <v>0</v>
      </c>
      <c r="AD868">
        <v>293.22000000000003</v>
      </c>
      <c r="AE868">
        <v>0</v>
      </c>
      <c r="AF868">
        <v>0</v>
      </c>
      <c r="AG868">
        <v>0</v>
      </c>
      <c r="AH868">
        <v>293.22000000000003</v>
      </c>
      <c r="AI868">
        <v>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1</v>
      </c>
      <c r="AQ868">
        <v>0</v>
      </c>
      <c r="AR868">
        <v>0</v>
      </c>
      <c r="AS868" t="s">
        <v>3</v>
      </c>
      <c r="AT868">
        <v>166.47</v>
      </c>
      <c r="AU868" t="s">
        <v>134</v>
      </c>
      <c r="AV868">
        <v>1</v>
      </c>
      <c r="AW868">
        <v>2</v>
      </c>
      <c r="AX868">
        <v>35868189</v>
      </c>
      <c r="AY868">
        <v>1</v>
      </c>
      <c r="AZ868">
        <v>0</v>
      </c>
      <c r="BA868">
        <v>834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Y868*Source!I831</f>
        <v>7.6576199999999996</v>
      </c>
      <c r="CY868">
        <f>AD868</f>
        <v>293.22000000000003</v>
      </c>
      <c r="CZ868">
        <f>AH868</f>
        <v>293.22000000000003</v>
      </c>
      <c r="DA868">
        <f>AL868</f>
        <v>1</v>
      </c>
      <c r="DB868">
        <f>ROUND((ROUND(AT868*CZ868,2)*1.15),2)</f>
        <v>56134.18</v>
      </c>
      <c r="DC868">
        <f>ROUND((ROUND(AT868*AG868,2)*1.15),2)</f>
        <v>0</v>
      </c>
    </row>
    <row r="869" spans="1:107">
      <c r="A869">
        <f>ROW(Source!A831)</f>
        <v>831</v>
      </c>
      <c r="B869">
        <v>35863109</v>
      </c>
      <c r="C869">
        <v>35868179</v>
      </c>
      <c r="D869">
        <v>121548</v>
      </c>
      <c r="E869">
        <v>1</v>
      </c>
      <c r="F869">
        <v>1</v>
      </c>
      <c r="G869">
        <v>1</v>
      </c>
      <c r="H869">
        <v>1</v>
      </c>
      <c r="I869" t="s">
        <v>35</v>
      </c>
      <c r="J869" t="s">
        <v>3</v>
      </c>
      <c r="K869" t="s">
        <v>562</v>
      </c>
      <c r="L869">
        <v>608254</v>
      </c>
      <c r="N869">
        <v>1013</v>
      </c>
      <c r="O869" t="s">
        <v>563</v>
      </c>
      <c r="P869" t="s">
        <v>563</v>
      </c>
      <c r="Q869">
        <v>1</v>
      </c>
      <c r="W869">
        <v>0</v>
      </c>
      <c r="X869">
        <v>-185737400</v>
      </c>
      <c r="Y869">
        <v>0.1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1</v>
      </c>
      <c r="AJ869">
        <v>1</v>
      </c>
      <c r="AK869">
        <v>1</v>
      </c>
      <c r="AL869">
        <v>1</v>
      </c>
      <c r="AN869">
        <v>0</v>
      </c>
      <c r="AO869">
        <v>1</v>
      </c>
      <c r="AP869">
        <v>1</v>
      </c>
      <c r="AQ869">
        <v>0</v>
      </c>
      <c r="AR869">
        <v>0</v>
      </c>
      <c r="AS869" t="s">
        <v>3</v>
      </c>
      <c r="AT869">
        <v>0.08</v>
      </c>
      <c r="AU869" t="s">
        <v>133</v>
      </c>
      <c r="AV869">
        <v>2</v>
      </c>
      <c r="AW869">
        <v>2</v>
      </c>
      <c r="AX869">
        <v>35868190</v>
      </c>
      <c r="AY869">
        <v>1</v>
      </c>
      <c r="AZ869">
        <v>0</v>
      </c>
      <c r="BA869">
        <v>835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Y869*Source!I831</f>
        <v>4.0000000000000001E-3</v>
      </c>
      <c r="CY869">
        <f>AD869</f>
        <v>0</v>
      </c>
      <c r="CZ869">
        <f>AH869</f>
        <v>0</v>
      </c>
      <c r="DA869">
        <f>AL869</f>
        <v>1</v>
      </c>
      <c r="DB869">
        <f>ROUND((ROUND(AT869*CZ869,2)*1.25),2)</f>
        <v>0</v>
      </c>
      <c r="DC869">
        <f>ROUND((ROUND(AT869*AG869,2)*1.25),2)</f>
        <v>0</v>
      </c>
    </row>
    <row r="870" spans="1:107">
      <c r="A870">
        <f>ROW(Source!A831)</f>
        <v>831</v>
      </c>
      <c r="B870">
        <v>35863109</v>
      </c>
      <c r="C870">
        <v>35868179</v>
      </c>
      <c r="D870">
        <v>29172556</v>
      </c>
      <c r="E870">
        <v>1</v>
      </c>
      <c r="F870">
        <v>1</v>
      </c>
      <c r="G870">
        <v>1</v>
      </c>
      <c r="H870">
        <v>2</v>
      </c>
      <c r="I870" t="s">
        <v>564</v>
      </c>
      <c r="J870" t="s">
        <v>565</v>
      </c>
      <c r="K870" t="s">
        <v>566</v>
      </c>
      <c r="L870">
        <v>1368</v>
      </c>
      <c r="N870">
        <v>1011</v>
      </c>
      <c r="O870" t="s">
        <v>567</v>
      </c>
      <c r="P870" t="s">
        <v>567</v>
      </c>
      <c r="Q870">
        <v>1</v>
      </c>
      <c r="W870">
        <v>0</v>
      </c>
      <c r="X870">
        <v>-1302720870</v>
      </c>
      <c r="Y870">
        <v>0.1</v>
      </c>
      <c r="AA870">
        <v>0</v>
      </c>
      <c r="AB870">
        <v>466.71</v>
      </c>
      <c r="AC870">
        <v>446.18</v>
      </c>
      <c r="AD870">
        <v>0</v>
      </c>
      <c r="AE870">
        <v>0</v>
      </c>
      <c r="AF870">
        <v>31.26</v>
      </c>
      <c r="AG870">
        <v>13.5</v>
      </c>
      <c r="AH870">
        <v>0</v>
      </c>
      <c r="AI870">
        <v>1</v>
      </c>
      <c r="AJ870">
        <v>14.93</v>
      </c>
      <c r="AK870">
        <v>33.049999999999997</v>
      </c>
      <c r="AL870">
        <v>1</v>
      </c>
      <c r="AN870">
        <v>0</v>
      </c>
      <c r="AO870">
        <v>1</v>
      </c>
      <c r="AP870">
        <v>1</v>
      </c>
      <c r="AQ870">
        <v>0</v>
      </c>
      <c r="AR870">
        <v>0</v>
      </c>
      <c r="AS870" t="s">
        <v>3</v>
      </c>
      <c r="AT870">
        <v>0.08</v>
      </c>
      <c r="AU870" t="s">
        <v>133</v>
      </c>
      <c r="AV870">
        <v>0</v>
      </c>
      <c r="AW870">
        <v>2</v>
      </c>
      <c r="AX870">
        <v>35868191</v>
      </c>
      <c r="AY870">
        <v>1</v>
      </c>
      <c r="AZ870">
        <v>0</v>
      </c>
      <c r="BA870">
        <v>836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Y870*Source!I831</f>
        <v>4.0000000000000001E-3</v>
      </c>
      <c r="CY870">
        <f>AB870</f>
        <v>466.71</v>
      </c>
      <c r="CZ870">
        <f>AF870</f>
        <v>31.26</v>
      </c>
      <c r="DA870">
        <f>AJ870</f>
        <v>14.93</v>
      </c>
      <c r="DB870">
        <f>ROUND((ROUND(AT870*CZ870,2)*1.25),2)</f>
        <v>3.13</v>
      </c>
      <c r="DC870">
        <f>ROUND((ROUND(AT870*AG870,2)*1.25),2)</f>
        <v>1.35</v>
      </c>
    </row>
    <row r="871" spans="1:107">
      <c r="A871">
        <f>ROW(Source!A831)</f>
        <v>831</v>
      </c>
      <c r="B871">
        <v>35863109</v>
      </c>
      <c r="C871">
        <v>35868179</v>
      </c>
      <c r="D871">
        <v>29174591</v>
      </c>
      <c r="E871">
        <v>1</v>
      </c>
      <c r="F871">
        <v>1</v>
      </c>
      <c r="G871">
        <v>1</v>
      </c>
      <c r="H871">
        <v>2</v>
      </c>
      <c r="I871" t="s">
        <v>589</v>
      </c>
      <c r="J871" t="s">
        <v>590</v>
      </c>
      <c r="K871" t="s">
        <v>591</v>
      </c>
      <c r="L871">
        <v>1368</v>
      </c>
      <c r="N871">
        <v>1011</v>
      </c>
      <c r="O871" t="s">
        <v>567</v>
      </c>
      <c r="P871" t="s">
        <v>567</v>
      </c>
      <c r="Q871">
        <v>1</v>
      </c>
      <c r="W871">
        <v>0</v>
      </c>
      <c r="X871">
        <v>1598042632</v>
      </c>
      <c r="Y871">
        <v>0.32500000000000001</v>
      </c>
      <c r="AA871">
        <v>0</v>
      </c>
      <c r="AB871">
        <v>9.4700000000000006</v>
      </c>
      <c r="AC871">
        <v>0</v>
      </c>
      <c r="AD871">
        <v>0</v>
      </c>
      <c r="AE871">
        <v>0</v>
      </c>
      <c r="AF871">
        <v>0.95</v>
      </c>
      <c r="AG871">
        <v>0</v>
      </c>
      <c r="AH871">
        <v>0</v>
      </c>
      <c r="AI871">
        <v>1</v>
      </c>
      <c r="AJ871">
        <v>9.9700000000000006</v>
      </c>
      <c r="AK871">
        <v>33.049999999999997</v>
      </c>
      <c r="AL871">
        <v>1</v>
      </c>
      <c r="AN871">
        <v>0</v>
      </c>
      <c r="AO871">
        <v>1</v>
      </c>
      <c r="AP871">
        <v>1</v>
      </c>
      <c r="AQ871">
        <v>0</v>
      </c>
      <c r="AR871">
        <v>0</v>
      </c>
      <c r="AS871" t="s">
        <v>3</v>
      </c>
      <c r="AT871">
        <v>0.26</v>
      </c>
      <c r="AU871" t="s">
        <v>133</v>
      </c>
      <c r="AV871">
        <v>0</v>
      </c>
      <c r="AW871">
        <v>2</v>
      </c>
      <c r="AX871">
        <v>35868192</v>
      </c>
      <c r="AY871">
        <v>1</v>
      </c>
      <c r="AZ871">
        <v>0</v>
      </c>
      <c r="BA871">
        <v>837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Y871*Source!I831</f>
        <v>1.3000000000000001E-2</v>
      </c>
      <c r="CY871">
        <f>AB871</f>
        <v>9.4700000000000006</v>
      </c>
      <c r="CZ871">
        <f>AF871</f>
        <v>0.95</v>
      </c>
      <c r="DA871">
        <f>AJ871</f>
        <v>9.9700000000000006</v>
      </c>
      <c r="DB871">
        <f>ROUND((ROUND(AT871*CZ871,2)*1.25),2)</f>
        <v>0.31</v>
      </c>
      <c r="DC871">
        <f>ROUND((ROUND(AT871*AG871,2)*1.25),2)</f>
        <v>0</v>
      </c>
    </row>
    <row r="872" spans="1:107">
      <c r="A872">
        <f>ROW(Source!A831)</f>
        <v>831</v>
      </c>
      <c r="B872">
        <v>35863109</v>
      </c>
      <c r="C872">
        <v>35868179</v>
      </c>
      <c r="D872">
        <v>29174913</v>
      </c>
      <c r="E872">
        <v>1</v>
      </c>
      <c r="F872">
        <v>1</v>
      </c>
      <c r="G872">
        <v>1</v>
      </c>
      <c r="H872">
        <v>2</v>
      </c>
      <c r="I872" t="s">
        <v>578</v>
      </c>
      <c r="J872" t="s">
        <v>579</v>
      </c>
      <c r="K872" t="s">
        <v>580</v>
      </c>
      <c r="L872">
        <v>1368</v>
      </c>
      <c r="N872">
        <v>1011</v>
      </c>
      <c r="O872" t="s">
        <v>567</v>
      </c>
      <c r="P872" t="s">
        <v>567</v>
      </c>
      <c r="Q872">
        <v>1</v>
      </c>
      <c r="W872">
        <v>0</v>
      </c>
      <c r="X872">
        <v>458544584</v>
      </c>
      <c r="Y872">
        <v>0.625</v>
      </c>
      <c r="AA872">
        <v>0</v>
      </c>
      <c r="AB872">
        <v>932.72</v>
      </c>
      <c r="AC872">
        <v>383.38</v>
      </c>
      <c r="AD872">
        <v>0</v>
      </c>
      <c r="AE872">
        <v>0</v>
      </c>
      <c r="AF872">
        <v>87.17</v>
      </c>
      <c r="AG872">
        <v>11.6</v>
      </c>
      <c r="AH872">
        <v>0</v>
      </c>
      <c r="AI872">
        <v>1</v>
      </c>
      <c r="AJ872">
        <v>10.7</v>
      </c>
      <c r="AK872">
        <v>33.049999999999997</v>
      </c>
      <c r="AL872">
        <v>1</v>
      </c>
      <c r="AN872">
        <v>0</v>
      </c>
      <c r="AO872">
        <v>1</v>
      </c>
      <c r="AP872">
        <v>1</v>
      </c>
      <c r="AQ872">
        <v>0</v>
      </c>
      <c r="AR872">
        <v>0</v>
      </c>
      <c r="AS872" t="s">
        <v>3</v>
      </c>
      <c r="AT872">
        <v>0.5</v>
      </c>
      <c r="AU872" t="s">
        <v>133</v>
      </c>
      <c r="AV872">
        <v>0</v>
      </c>
      <c r="AW872">
        <v>2</v>
      </c>
      <c r="AX872">
        <v>35868193</v>
      </c>
      <c r="AY872">
        <v>1</v>
      </c>
      <c r="AZ872">
        <v>0</v>
      </c>
      <c r="BA872">
        <v>838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Y872*Source!I831</f>
        <v>2.5000000000000001E-2</v>
      </c>
      <c r="CY872">
        <f>AB872</f>
        <v>932.72</v>
      </c>
      <c r="CZ872">
        <f>AF872</f>
        <v>87.17</v>
      </c>
      <c r="DA872">
        <f>AJ872</f>
        <v>10.7</v>
      </c>
      <c r="DB872">
        <f>ROUND((ROUND(AT872*CZ872,2)*1.25),2)</f>
        <v>54.49</v>
      </c>
      <c r="DC872">
        <f>ROUND((ROUND(AT872*AG872,2)*1.25),2)</f>
        <v>7.25</v>
      </c>
    </row>
    <row r="873" spans="1:107">
      <c r="A873">
        <f>ROW(Source!A831)</f>
        <v>831</v>
      </c>
      <c r="B873">
        <v>35863109</v>
      </c>
      <c r="C873">
        <v>35868179</v>
      </c>
      <c r="D873">
        <v>29107800</v>
      </c>
      <c r="E873">
        <v>1</v>
      </c>
      <c r="F873">
        <v>1</v>
      </c>
      <c r="G873">
        <v>1</v>
      </c>
      <c r="H873">
        <v>3</v>
      </c>
      <c r="I873" t="s">
        <v>592</v>
      </c>
      <c r="J873" t="s">
        <v>593</v>
      </c>
      <c r="K873" t="s">
        <v>594</v>
      </c>
      <c r="L873">
        <v>1346</v>
      </c>
      <c r="N873">
        <v>1009</v>
      </c>
      <c r="O873" t="s">
        <v>160</v>
      </c>
      <c r="P873" t="s">
        <v>160</v>
      </c>
      <c r="Q873">
        <v>1</v>
      </c>
      <c r="W873">
        <v>0</v>
      </c>
      <c r="X873">
        <v>-1570619850</v>
      </c>
      <c r="Y873">
        <v>0.2</v>
      </c>
      <c r="AA873">
        <v>46.61</v>
      </c>
      <c r="AB873">
        <v>0</v>
      </c>
      <c r="AC873">
        <v>0</v>
      </c>
      <c r="AD873">
        <v>0</v>
      </c>
      <c r="AE873">
        <v>1.81</v>
      </c>
      <c r="AF873">
        <v>0</v>
      </c>
      <c r="AG873">
        <v>0</v>
      </c>
      <c r="AH873">
        <v>0</v>
      </c>
      <c r="AI873">
        <v>25.75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3</v>
      </c>
      <c r="AT873">
        <v>0.2</v>
      </c>
      <c r="AU873" t="s">
        <v>3</v>
      </c>
      <c r="AV873">
        <v>0</v>
      </c>
      <c r="AW873">
        <v>2</v>
      </c>
      <c r="AX873">
        <v>35868194</v>
      </c>
      <c r="AY873">
        <v>1</v>
      </c>
      <c r="AZ873">
        <v>0</v>
      </c>
      <c r="BA873">
        <v>839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Y873*Source!I831</f>
        <v>8.0000000000000002E-3</v>
      </c>
      <c r="CY873">
        <f>AA873</f>
        <v>46.61</v>
      </c>
      <c r="CZ873">
        <f>AE873</f>
        <v>1.81</v>
      </c>
      <c r="DA873">
        <f>AI873</f>
        <v>25.75</v>
      </c>
      <c r="DB873">
        <f>ROUND(ROUND(AT873*CZ873,2),2)</f>
        <v>0.36</v>
      </c>
      <c r="DC873">
        <f>ROUND(ROUND(AT873*AG873,2),2)</f>
        <v>0</v>
      </c>
    </row>
    <row r="874" spans="1:107">
      <c r="A874">
        <f>ROW(Source!A831)</f>
        <v>831</v>
      </c>
      <c r="B874">
        <v>35863109</v>
      </c>
      <c r="C874">
        <v>35868179</v>
      </c>
      <c r="D874">
        <v>29109411</v>
      </c>
      <c r="E874">
        <v>1</v>
      </c>
      <c r="F874">
        <v>1</v>
      </c>
      <c r="G874">
        <v>1</v>
      </c>
      <c r="H874">
        <v>3</v>
      </c>
      <c r="I874" t="s">
        <v>595</v>
      </c>
      <c r="J874" t="s">
        <v>596</v>
      </c>
      <c r="K874" t="s">
        <v>597</v>
      </c>
      <c r="L874">
        <v>1346</v>
      </c>
      <c r="N874">
        <v>1009</v>
      </c>
      <c r="O874" t="s">
        <v>160</v>
      </c>
      <c r="P874" t="s">
        <v>160</v>
      </c>
      <c r="Q874">
        <v>1</v>
      </c>
      <c r="W874">
        <v>0</v>
      </c>
      <c r="X874">
        <v>-1130535485</v>
      </c>
      <c r="Y874">
        <v>30</v>
      </c>
      <c r="AA874">
        <v>53.91</v>
      </c>
      <c r="AB874">
        <v>0</v>
      </c>
      <c r="AC874">
        <v>0</v>
      </c>
      <c r="AD874">
        <v>0</v>
      </c>
      <c r="AE874">
        <v>15.95</v>
      </c>
      <c r="AF874">
        <v>0</v>
      </c>
      <c r="AG874">
        <v>0</v>
      </c>
      <c r="AH874">
        <v>0</v>
      </c>
      <c r="AI874">
        <v>3.38</v>
      </c>
      <c r="AJ874">
        <v>1</v>
      </c>
      <c r="AK874">
        <v>1</v>
      </c>
      <c r="AL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3</v>
      </c>
      <c r="AT874">
        <v>30</v>
      </c>
      <c r="AU874" t="s">
        <v>3</v>
      </c>
      <c r="AV874">
        <v>0</v>
      </c>
      <c r="AW874">
        <v>2</v>
      </c>
      <c r="AX874">
        <v>35868195</v>
      </c>
      <c r="AY874">
        <v>1</v>
      </c>
      <c r="AZ874">
        <v>0</v>
      </c>
      <c r="BA874">
        <v>840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Y874*Source!I831</f>
        <v>1.2</v>
      </c>
      <c r="CY874">
        <f>AA874</f>
        <v>53.91</v>
      </c>
      <c r="CZ874">
        <f>AE874</f>
        <v>15.95</v>
      </c>
      <c r="DA874">
        <f>AI874</f>
        <v>3.38</v>
      </c>
      <c r="DB874">
        <f>ROUND(ROUND(AT874*CZ874,2),2)</f>
        <v>478.5</v>
      </c>
      <c r="DC874">
        <f>ROUND(ROUND(AT874*AG874,2),2)</f>
        <v>0</v>
      </c>
    </row>
    <row r="875" spans="1:107">
      <c r="A875">
        <f>ROW(Source!A831)</f>
        <v>831</v>
      </c>
      <c r="B875">
        <v>35863109</v>
      </c>
      <c r="C875">
        <v>35868179</v>
      </c>
      <c r="D875">
        <v>29109535</v>
      </c>
      <c r="E875">
        <v>1</v>
      </c>
      <c r="F875">
        <v>1</v>
      </c>
      <c r="G875">
        <v>1</v>
      </c>
      <c r="H875">
        <v>3</v>
      </c>
      <c r="I875" t="s">
        <v>287</v>
      </c>
      <c r="J875" t="s">
        <v>289</v>
      </c>
      <c r="K875" t="s">
        <v>288</v>
      </c>
      <c r="L875">
        <v>1327</v>
      </c>
      <c r="N875">
        <v>1005</v>
      </c>
      <c r="O875" t="s">
        <v>155</v>
      </c>
      <c r="P875" t="s">
        <v>155</v>
      </c>
      <c r="Q875">
        <v>1</v>
      </c>
      <c r="W875">
        <v>0</v>
      </c>
      <c r="X875">
        <v>522970763</v>
      </c>
      <c r="Y875">
        <v>105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1</v>
      </c>
      <c r="AJ875">
        <v>1</v>
      </c>
      <c r="AK875">
        <v>1</v>
      </c>
      <c r="AL875">
        <v>1</v>
      </c>
      <c r="AN875">
        <v>0</v>
      </c>
      <c r="AO875">
        <v>0</v>
      </c>
      <c r="AP875">
        <v>0</v>
      </c>
      <c r="AQ875">
        <v>0</v>
      </c>
      <c r="AR875">
        <v>0</v>
      </c>
      <c r="AS875" t="s">
        <v>3</v>
      </c>
      <c r="AT875">
        <v>105</v>
      </c>
      <c r="AU875" t="s">
        <v>3</v>
      </c>
      <c r="AV875">
        <v>0</v>
      </c>
      <c r="AW875">
        <v>2</v>
      </c>
      <c r="AX875">
        <v>35868196</v>
      </c>
      <c r="AY875">
        <v>1</v>
      </c>
      <c r="AZ875">
        <v>0</v>
      </c>
      <c r="BA875">
        <v>841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Y875*Source!I831</f>
        <v>4.2</v>
      </c>
      <c r="CY875">
        <f>AA875</f>
        <v>0</v>
      </c>
      <c r="CZ875">
        <f>AE875</f>
        <v>0</v>
      </c>
      <c r="DA875">
        <f>AI875</f>
        <v>1</v>
      </c>
      <c r="DB875">
        <f>ROUND(ROUND(AT875*CZ875,2),2)</f>
        <v>0</v>
      </c>
      <c r="DC875">
        <f>ROUND(ROUND(AT875*AG875,2),2)</f>
        <v>0</v>
      </c>
    </row>
    <row r="876" spans="1:107">
      <c r="A876">
        <f>ROW(Source!A831)</f>
        <v>831</v>
      </c>
      <c r="B876">
        <v>35863109</v>
      </c>
      <c r="C876">
        <v>35868179</v>
      </c>
      <c r="D876">
        <v>29109265</v>
      </c>
      <c r="E876">
        <v>1</v>
      </c>
      <c r="F876">
        <v>1</v>
      </c>
      <c r="G876">
        <v>1</v>
      </c>
      <c r="H876">
        <v>3</v>
      </c>
      <c r="I876" t="s">
        <v>290</v>
      </c>
      <c r="J876" t="s">
        <v>292</v>
      </c>
      <c r="K876" t="s">
        <v>291</v>
      </c>
      <c r="L876">
        <v>1348</v>
      </c>
      <c r="N876">
        <v>1009</v>
      </c>
      <c r="O876" t="s">
        <v>30</v>
      </c>
      <c r="P876" t="s">
        <v>30</v>
      </c>
      <c r="Q876">
        <v>1000</v>
      </c>
      <c r="W876">
        <v>0</v>
      </c>
      <c r="X876">
        <v>-192135928</v>
      </c>
      <c r="Y876">
        <v>8.8999999999999999E-3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1</v>
      </c>
      <c r="AJ876">
        <v>1</v>
      </c>
      <c r="AK876">
        <v>1</v>
      </c>
      <c r="AL876">
        <v>1</v>
      </c>
      <c r="AN876">
        <v>0</v>
      </c>
      <c r="AO876">
        <v>0</v>
      </c>
      <c r="AP876">
        <v>0</v>
      </c>
      <c r="AQ876">
        <v>0</v>
      </c>
      <c r="AR876">
        <v>0</v>
      </c>
      <c r="AS876" t="s">
        <v>3</v>
      </c>
      <c r="AT876">
        <v>8.8999999999999999E-3</v>
      </c>
      <c r="AU876" t="s">
        <v>3</v>
      </c>
      <c r="AV876">
        <v>0</v>
      </c>
      <c r="AW876">
        <v>2</v>
      </c>
      <c r="AX876">
        <v>35868197</v>
      </c>
      <c r="AY876">
        <v>1</v>
      </c>
      <c r="AZ876">
        <v>0</v>
      </c>
      <c r="BA876">
        <v>842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Y876*Source!I831</f>
        <v>3.5599999999999998E-4</v>
      </c>
      <c r="CY876">
        <f>AA876</f>
        <v>0</v>
      </c>
      <c r="CZ876">
        <f>AE876</f>
        <v>0</v>
      </c>
      <c r="DA876">
        <f>AI876</f>
        <v>1</v>
      </c>
      <c r="DB876">
        <f>ROUND(ROUND(AT876*CZ876,2),2)</f>
        <v>0</v>
      </c>
      <c r="DC876">
        <f>ROUND(ROUND(AT876*AG876,2),2)</f>
        <v>0</v>
      </c>
    </row>
    <row r="877" spans="1:107">
      <c r="A877">
        <f>ROW(Source!A834)</f>
        <v>834</v>
      </c>
      <c r="B877">
        <v>35863109</v>
      </c>
      <c r="C877">
        <v>35868200</v>
      </c>
      <c r="D877">
        <v>18410572</v>
      </c>
      <c r="E877">
        <v>1</v>
      </c>
      <c r="F877">
        <v>1</v>
      </c>
      <c r="G877">
        <v>1</v>
      </c>
      <c r="H877">
        <v>1</v>
      </c>
      <c r="I877" t="s">
        <v>598</v>
      </c>
      <c r="J877" t="s">
        <v>3</v>
      </c>
      <c r="K877" t="s">
        <v>599</v>
      </c>
      <c r="L877">
        <v>1369</v>
      </c>
      <c r="N877">
        <v>1013</v>
      </c>
      <c r="O877" t="s">
        <v>561</v>
      </c>
      <c r="P877" t="s">
        <v>561</v>
      </c>
      <c r="Q877">
        <v>1</v>
      </c>
      <c r="W877">
        <v>0</v>
      </c>
      <c r="X877">
        <v>-546915240</v>
      </c>
      <c r="Y877">
        <v>84.11099999999999</v>
      </c>
      <c r="AA877">
        <v>0</v>
      </c>
      <c r="AB877">
        <v>0</v>
      </c>
      <c r="AC877">
        <v>0</v>
      </c>
      <c r="AD877">
        <v>279.16000000000003</v>
      </c>
      <c r="AE877">
        <v>0</v>
      </c>
      <c r="AF877">
        <v>0</v>
      </c>
      <c r="AG877">
        <v>0</v>
      </c>
      <c r="AH877">
        <v>279.16000000000003</v>
      </c>
      <c r="AI877">
        <v>1</v>
      </c>
      <c r="AJ877">
        <v>1</v>
      </c>
      <c r="AK877">
        <v>1</v>
      </c>
      <c r="AL877">
        <v>1</v>
      </c>
      <c r="AN877">
        <v>0</v>
      </c>
      <c r="AO877">
        <v>1</v>
      </c>
      <c r="AP877">
        <v>1</v>
      </c>
      <c r="AQ877">
        <v>0</v>
      </c>
      <c r="AR877">
        <v>0</v>
      </c>
      <c r="AS877" t="s">
        <v>3</v>
      </c>
      <c r="AT877">
        <v>73.14</v>
      </c>
      <c r="AU877" t="s">
        <v>167</v>
      </c>
      <c r="AV877">
        <v>1</v>
      </c>
      <c r="AW877">
        <v>2</v>
      </c>
      <c r="AX877">
        <v>35868209</v>
      </c>
      <c r="AY877">
        <v>2</v>
      </c>
      <c r="AZ877">
        <v>131072</v>
      </c>
      <c r="BA877">
        <v>843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Y877*Source!I834</f>
        <v>1.6822199999999998</v>
      </c>
      <c r="CY877">
        <f>AD877</f>
        <v>279.16000000000003</v>
      </c>
      <c r="CZ877">
        <f>AH877</f>
        <v>279.16000000000003</v>
      </c>
      <c r="DA877">
        <f>AL877</f>
        <v>1</v>
      </c>
      <c r="DB877">
        <f>ROUND((ROUND(AT877*CZ877,2)*1.15),2)</f>
        <v>23480.42</v>
      </c>
      <c r="DC877">
        <f>ROUND((ROUND(AT877*AG877,2)*1.15),2)</f>
        <v>0</v>
      </c>
    </row>
    <row r="878" spans="1:107">
      <c r="A878">
        <f>ROW(Source!A834)</f>
        <v>834</v>
      </c>
      <c r="B878">
        <v>35863109</v>
      </c>
      <c r="C878">
        <v>35868200</v>
      </c>
      <c r="D878">
        <v>121548</v>
      </c>
      <c r="E878">
        <v>1</v>
      </c>
      <c r="F878">
        <v>1</v>
      </c>
      <c r="G878">
        <v>1</v>
      </c>
      <c r="H878">
        <v>1</v>
      </c>
      <c r="I878" t="s">
        <v>35</v>
      </c>
      <c r="J878" t="s">
        <v>3</v>
      </c>
      <c r="K878" t="s">
        <v>562</v>
      </c>
      <c r="L878">
        <v>608254</v>
      </c>
      <c r="N878">
        <v>1013</v>
      </c>
      <c r="O878" t="s">
        <v>563</v>
      </c>
      <c r="P878" t="s">
        <v>563</v>
      </c>
      <c r="Q878">
        <v>1</v>
      </c>
      <c r="W878">
        <v>0</v>
      </c>
      <c r="X878">
        <v>-185737400</v>
      </c>
      <c r="Y878">
        <v>1.7125000000000001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1</v>
      </c>
      <c r="AJ878">
        <v>1</v>
      </c>
      <c r="AK878">
        <v>1</v>
      </c>
      <c r="AL878">
        <v>1</v>
      </c>
      <c r="AN878">
        <v>0</v>
      </c>
      <c r="AO878">
        <v>1</v>
      </c>
      <c r="AP878">
        <v>1</v>
      </c>
      <c r="AQ878">
        <v>0</v>
      </c>
      <c r="AR878">
        <v>0</v>
      </c>
      <c r="AS878" t="s">
        <v>3</v>
      </c>
      <c r="AT878">
        <v>1.37</v>
      </c>
      <c r="AU878" t="s">
        <v>133</v>
      </c>
      <c r="AV878">
        <v>2</v>
      </c>
      <c r="AW878">
        <v>2</v>
      </c>
      <c r="AX878">
        <v>35868210</v>
      </c>
      <c r="AY878">
        <v>1</v>
      </c>
      <c r="AZ878">
        <v>0</v>
      </c>
      <c r="BA878">
        <v>844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Y878*Source!I834</f>
        <v>3.4250000000000003E-2</v>
      </c>
      <c r="CY878">
        <f>AD878</f>
        <v>0</v>
      </c>
      <c r="CZ878">
        <f>AH878</f>
        <v>0</v>
      </c>
      <c r="DA878">
        <f>AL878</f>
        <v>1</v>
      </c>
      <c r="DB878">
        <f>ROUND((ROUND(AT878*CZ878,2)*1.25),2)</f>
        <v>0</v>
      </c>
      <c r="DC878">
        <f>ROUND((ROUND(AT878*AG878,2)*1.25),2)</f>
        <v>0</v>
      </c>
    </row>
    <row r="879" spans="1:107">
      <c r="A879">
        <f>ROW(Source!A834)</f>
        <v>834</v>
      </c>
      <c r="B879">
        <v>35863109</v>
      </c>
      <c r="C879">
        <v>35868200</v>
      </c>
      <c r="D879">
        <v>29172379</v>
      </c>
      <c r="E879">
        <v>1</v>
      </c>
      <c r="F879">
        <v>1</v>
      </c>
      <c r="G879">
        <v>1</v>
      </c>
      <c r="H879">
        <v>2</v>
      </c>
      <c r="I879" t="s">
        <v>600</v>
      </c>
      <c r="J879" t="s">
        <v>601</v>
      </c>
      <c r="K879" t="s">
        <v>602</v>
      </c>
      <c r="L879">
        <v>1368</v>
      </c>
      <c r="N879">
        <v>1011</v>
      </c>
      <c r="O879" t="s">
        <v>567</v>
      </c>
      <c r="P879" t="s">
        <v>567</v>
      </c>
      <c r="Q879">
        <v>1</v>
      </c>
      <c r="W879">
        <v>0</v>
      </c>
      <c r="X879">
        <v>-151619853</v>
      </c>
      <c r="Y879">
        <v>1.7125000000000001</v>
      </c>
      <c r="AA879">
        <v>0</v>
      </c>
      <c r="AB879">
        <v>1102.08</v>
      </c>
      <c r="AC879">
        <v>446.18</v>
      </c>
      <c r="AD879">
        <v>0</v>
      </c>
      <c r="AE879">
        <v>0</v>
      </c>
      <c r="AF879">
        <v>112</v>
      </c>
      <c r="AG879">
        <v>13.5</v>
      </c>
      <c r="AH879">
        <v>0</v>
      </c>
      <c r="AI879">
        <v>1</v>
      </c>
      <c r="AJ879">
        <v>9.84</v>
      </c>
      <c r="AK879">
        <v>33.049999999999997</v>
      </c>
      <c r="AL879">
        <v>1</v>
      </c>
      <c r="AN879">
        <v>0</v>
      </c>
      <c r="AO879">
        <v>1</v>
      </c>
      <c r="AP879">
        <v>1</v>
      </c>
      <c r="AQ879">
        <v>0</v>
      </c>
      <c r="AR879">
        <v>0</v>
      </c>
      <c r="AS879" t="s">
        <v>3</v>
      </c>
      <c r="AT879">
        <v>1.37</v>
      </c>
      <c r="AU879" t="s">
        <v>133</v>
      </c>
      <c r="AV879">
        <v>0</v>
      </c>
      <c r="AW879">
        <v>2</v>
      </c>
      <c r="AX879">
        <v>35868211</v>
      </c>
      <c r="AY879">
        <v>1</v>
      </c>
      <c r="AZ879">
        <v>0</v>
      </c>
      <c r="BA879">
        <v>845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Y879*Source!I834</f>
        <v>3.4250000000000003E-2</v>
      </c>
      <c r="CY879">
        <f>AB879</f>
        <v>1102.08</v>
      </c>
      <c r="CZ879">
        <f>AF879</f>
        <v>112</v>
      </c>
      <c r="DA879">
        <f>AJ879</f>
        <v>9.84</v>
      </c>
      <c r="DB879">
        <f>ROUND((ROUND(AT879*CZ879,2)*1.25),2)</f>
        <v>191.8</v>
      </c>
      <c r="DC879">
        <f>ROUND((ROUND(AT879*AG879,2)*1.25),2)</f>
        <v>23.13</v>
      </c>
    </row>
    <row r="880" spans="1:107">
      <c r="A880">
        <f>ROW(Source!A834)</f>
        <v>834</v>
      </c>
      <c r="B880">
        <v>35863109</v>
      </c>
      <c r="C880">
        <v>35868200</v>
      </c>
      <c r="D880">
        <v>29174913</v>
      </c>
      <c r="E880">
        <v>1</v>
      </c>
      <c r="F880">
        <v>1</v>
      </c>
      <c r="G880">
        <v>1</v>
      </c>
      <c r="H880">
        <v>2</v>
      </c>
      <c r="I880" t="s">
        <v>578</v>
      </c>
      <c r="J880" t="s">
        <v>579</v>
      </c>
      <c r="K880" t="s">
        <v>580</v>
      </c>
      <c r="L880">
        <v>1368</v>
      </c>
      <c r="N880">
        <v>1011</v>
      </c>
      <c r="O880" t="s">
        <v>567</v>
      </c>
      <c r="P880" t="s">
        <v>567</v>
      </c>
      <c r="Q880">
        <v>1</v>
      </c>
      <c r="W880">
        <v>0</v>
      </c>
      <c r="X880">
        <v>458544584</v>
      </c>
      <c r="Y880">
        <v>2.5750000000000002</v>
      </c>
      <c r="AA880">
        <v>0</v>
      </c>
      <c r="AB880">
        <v>932.72</v>
      </c>
      <c r="AC880">
        <v>383.38</v>
      </c>
      <c r="AD880">
        <v>0</v>
      </c>
      <c r="AE880">
        <v>0</v>
      </c>
      <c r="AF880">
        <v>87.17</v>
      </c>
      <c r="AG880">
        <v>11.6</v>
      </c>
      <c r="AH880">
        <v>0</v>
      </c>
      <c r="AI880">
        <v>1</v>
      </c>
      <c r="AJ880">
        <v>10.7</v>
      </c>
      <c r="AK880">
        <v>33.049999999999997</v>
      </c>
      <c r="AL880">
        <v>1</v>
      </c>
      <c r="AN880">
        <v>0</v>
      </c>
      <c r="AO880">
        <v>1</v>
      </c>
      <c r="AP880">
        <v>1</v>
      </c>
      <c r="AQ880">
        <v>0</v>
      </c>
      <c r="AR880">
        <v>0</v>
      </c>
      <c r="AS880" t="s">
        <v>3</v>
      </c>
      <c r="AT880">
        <v>2.06</v>
      </c>
      <c r="AU880" t="s">
        <v>133</v>
      </c>
      <c r="AV880">
        <v>0</v>
      </c>
      <c r="AW880">
        <v>2</v>
      </c>
      <c r="AX880">
        <v>35868212</v>
      </c>
      <c r="AY880">
        <v>1</v>
      </c>
      <c r="AZ880">
        <v>0</v>
      </c>
      <c r="BA880">
        <v>846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Y880*Source!I834</f>
        <v>5.1500000000000004E-2</v>
      </c>
      <c r="CY880">
        <f>AB880</f>
        <v>932.72</v>
      </c>
      <c r="CZ880">
        <f>AF880</f>
        <v>87.17</v>
      </c>
      <c r="DA880">
        <f>AJ880</f>
        <v>10.7</v>
      </c>
      <c r="DB880">
        <f>ROUND((ROUND(AT880*CZ880,2)*1.25),2)</f>
        <v>224.46</v>
      </c>
      <c r="DC880">
        <f>ROUND((ROUND(AT880*AG880,2)*1.25),2)</f>
        <v>29.88</v>
      </c>
    </row>
    <row r="881" spans="1:107">
      <c r="A881">
        <f>ROW(Source!A834)</f>
        <v>834</v>
      </c>
      <c r="B881">
        <v>35863109</v>
      </c>
      <c r="C881">
        <v>35868200</v>
      </c>
      <c r="D881">
        <v>29114836</v>
      </c>
      <c r="E881">
        <v>1</v>
      </c>
      <c r="F881">
        <v>1</v>
      </c>
      <c r="G881">
        <v>1</v>
      </c>
      <c r="H881">
        <v>3</v>
      </c>
      <c r="I881" t="s">
        <v>168</v>
      </c>
      <c r="J881" t="s">
        <v>171</v>
      </c>
      <c r="K881" t="s">
        <v>169</v>
      </c>
      <c r="L881">
        <v>1035</v>
      </c>
      <c r="N881">
        <v>1013</v>
      </c>
      <c r="O881" t="s">
        <v>170</v>
      </c>
      <c r="P881" t="s">
        <v>170</v>
      </c>
      <c r="Q881">
        <v>1</v>
      </c>
      <c r="W881">
        <v>0</v>
      </c>
      <c r="X881">
        <v>-1252999712</v>
      </c>
      <c r="Y881">
        <v>100</v>
      </c>
      <c r="AA881">
        <v>196.01</v>
      </c>
      <c r="AB881">
        <v>0</v>
      </c>
      <c r="AC881">
        <v>0</v>
      </c>
      <c r="AD881">
        <v>0</v>
      </c>
      <c r="AE881">
        <v>94.69</v>
      </c>
      <c r="AF881">
        <v>0</v>
      </c>
      <c r="AG881">
        <v>0</v>
      </c>
      <c r="AH881">
        <v>0</v>
      </c>
      <c r="AI881">
        <v>2.0699999999999998</v>
      </c>
      <c r="AJ881">
        <v>1</v>
      </c>
      <c r="AK881">
        <v>1</v>
      </c>
      <c r="AL881">
        <v>1</v>
      </c>
      <c r="AN881">
        <v>0</v>
      </c>
      <c r="AO881">
        <v>0</v>
      </c>
      <c r="AP881">
        <v>0</v>
      </c>
      <c r="AQ881">
        <v>0</v>
      </c>
      <c r="AR881">
        <v>0</v>
      </c>
      <c r="AS881" t="s">
        <v>3</v>
      </c>
      <c r="AT881">
        <v>100</v>
      </c>
      <c r="AU881" t="s">
        <v>3</v>
      </c>
      <c r="AV881">
        <v>0</v>
      </c>
      <c r="AW881">
        <v>1</v>
      </c>
      <c r="AX881">
        <v>-1</v>
      </c>
      <c r="AY881">
        <v>0</v>
      </c>
      <c r="AZ881">
        <v>0</v>
      </c>
      <c r="BA881" t="s">
        <v>3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Y881*Source!I834</f>
        <v>2</v>
      </c>
      <c r="CY881">
        <f>AA881</f>
        <v>196.01</v>
      </c>
      <c r="CZ881">
        <f>AE881</f>
        <v>94.69</v>
      </c>
      <c r="DA881">
        <f>AI881</f>
        <v>2.0699999999999998</v>
      </c>
      <c r="DB881">
        <f>ROUND(ROUND(AT881*CZ881,2),2)</f>
        <v>9469</v>
      </c>
      <c r="DC881">
        <f>ROUND(ROUND(AT881*AG881,2),2)</f>
        <v>0</v>
      </c>
    </row>
    <row r="882" spans="1:107">
      <c r="A882">
        <f>ROW(Source!A834)</f>
        <v>834</v>
      </c>
      <c r="B882">
        <v>35863109</v>
      </c>
      <c r="C882">
        <v>35868200</v>
      </c>
      <c r="D882">
        <v>29114332</v>
      </c>
      <c r="E882">
        <v>1</v>
      </c>
      <c r="F882">
        <v>1</v>
      </c>
      <c r="G882">
        <v>1</v>
      </c>
      <c r="H882">
        <v>3</v>
      </c>
      <c r="I882" t="s">
        <v>603</v>
      </c>
      <c r="J882" t="s">
        <v>604</v>
      </c>
      <c r="K882" t="s">
        <v>605</v>
      </c>
      <c r="L882">
        <v>1348</v>
      </c>
      <c r="N882">
        <v>1009</v>
      </c>
      <c r="O882" t="s">
        <v>30</v>
      </c>
      <c r="P882" t="s">
        <v>30</v>
      </c>
      <c r="Q882">
        <v>1000</v>
      </c>
      <c r="W882">
        <v>0</v>
      </c>
      <c r="X882">
        <v>233971917</v>
      </c>
      <c r="Y882">
        <v>3.3999999999999998E-3</v>
      </c>
      <c r="AA882">
        <v>54619.68</v>
      </c>
      <c r="AB882">
        <v>0</v>
      </c>
      <c r="AC882">
        <v>0</v>
      </c>
      <c r="AD882">
        <v>0</v>
      </c>
      <c r="AE882">
        <v>11978</v>
      </c>
      <c r="AF882">
        <v>0</v>
      </c>
      <c r="AG882">
        <v>0</v>
      </c>
      <c r="AH882">
        <v>0</v>
      </c>
      <c r="AI882">
        <v>4.5599999999999996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3.3999999999999998E-3</v>
      </c>
      <c r="AU882" t="s">
        <v>3</v>
      </c>
      <c r="AV882">
        <v>0</v>
      </c>
      <c r="AW882">
        <v>2</v>
      </c>
      <c r="AX882">
        <v>35868213</v>
      </c>
      <c r="AY882">
        <v>1</v>
      </c>
      <c r="AZ882">
        <v>0</v>
      </c>
      <c r="BA882">
        <v>847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Y882*Source!I834</f>
        <v>6.7999999999999999E-5</v>
      </c>
      <c r="CY882">
        <f>AA882</f>
        <v>54619.68</v>
      </c>
      <c r="CZ882">
        <f>AE882</f>
        <v>11978</v>
      </c>
      <c r="DA882">
        <f>AI882</f>
        <v>4.5599999999999996</v>
      </c>
      <c r="DB882">
        <f>ROUND(ROUND(AT882*CZ882,2),2)</f>
        <v>40.729999999999997</v>
      </c>
      <c r="DC882">
        <f>ROUND(ROUND(AT882*AG882,2),2)</f>
        <v>0</v>
      </c>
    </row>
    <row r="883" spans="1:107">
      <c r="A883">
        <f>ROW(Source!A834)</f>
        <v>834</v>
      </c>
      <c r="B883">
        <v>35863109</v>
      </c>
      <c r="C883">
        <v>35868200</v>
      </c>
      <c r="D883">
        <v>29130561</v>
      </c>
      <c r="E883">
        <v>1</v>
      </c>
      <c r="F883">
        <v>1</v>
      </c>
      <c r="G883">
        <v>1</v>
      </c>
      <c r="H883">
        <v>3</v>
      </c>
      <c r="I883" t="s">
        <v>177</v>
      </c>
      <c r="J883" t="s">
        <v>179</v>
      </c>
      <c r="K883" t="s">
        <v>178</v>
      </c>
      <c r="L883">
        <v>1327</v>
      </c>
      <c r="N883">
        <v>1005</v>
      </c>
      <c r="O883" t="s">
        <v>155</v>
      </c>
      <c r="P883" t="s">
        <v>155</v>
      </c>
      <c r="Q883">
        <v>1</v>
      </c>
      <c r="W883">
        <v>1</v>
      </c>
      <c r="X883">
        <v>-172969429</v>
      </c>
      <c r="Y883">
        <v>-100</v>
      </c>
      <c r="AA883">
        <v>1039.1400000000001</v>
      </c>
      <c r="AB883">
        <v>0</v>
      </c>
      <c r="AC883">
        <v>0</v>
      </c>
      <c r="AD883">
        <v>0</v>
      </c>
      <c r="AE883">
        <v>207</v>
      </c>
      <c r="AF883">
        <v>0</v>
      </c>
      <c r="AG883">
        <v>0</v>
      </c>
      <c r="AH883">
        <v>0</v>
      </c>
      <c r="AI883">
        <v>5.0199999999999996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-100</v>
      </c>
      <c r="AU883" t="s">
        <v>3</v>
      </c>
      <c r="AV883">
        <v>0</v>
      </c>
      <c r="AW883">
        <v>2</v>
      </c>
      <c r="AX883">
        <v>35868215</v>
      </c>
      <c r="AY883">
        <v>1</v>
      </c>
      <c r="AZ883">
        <v>6144</v>
      </c>
      <c r="BA883">
        <v>849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Y883*Source!I834</f>
        <v>-2</v>
      </c>
      <c r="CY883">
        <f>AA883</f>
        <v>1039.1400000000001</v>
      </c>
      <c r="CZ883">
        <f>AE883</f>
        <v>207</v>
      </c>
      <c r="DA883">
        <f>AI883</f>
        <v>5.0199999999999996</v>
      </c>
      <c r="DB883">
        <f>ROUND(ROUND(AT883*CZ883,2),2)</f>
        <v>-20700</v>
      </c>
      <c r="DC883">
        <f>ROUND(ROUND(AT883*AG883,2),2)</f>
        <v>0</v>
      </c>
    </row>
    <row r="884" spans="1:107">
      <c r="A884">
        <f>ROW(Source!A834)</f>
        <v>834</v>
      </c>
      <c r="B884">
        <v>35863109</v>
      </c>
      <c r="C884">
        <v>35868200</v>
      </c>
      <c r="D884">
        <v>29130519</v>
      </c>
      <c r="E884">
        <v>1</v>
      </c>
      <c r="F884">
        <v>1</v>
      </c>
      <c r="G884">
        <v>1</v>
      </c>
      <c r="H884">
        <v>3</v>
      </c>
      <c r="I884" t="s">
        <v>173</v>
      </c>
      <c r="J884" t="s">
        <v>175</v>
      </c>
      <c r="K884" t="s">
        <v>174</v>
      </c>
      <c r="L884">
        <v>1327</v>
      </c>
      <c r="N884">
        <v>1005</v>
      </c>
      <c r="O884" t="s">
        <v>155</v>
      </c>
      <c r="P884" t="s">
        <v>155</v>
      </c>
      <c r="Q884">
        <v>1</v>
      </c>
      <c r="W884">
        <v>0</v>
      </c>
      <c r="X884">
        <v>-1775669208</v>
      </c>
      <c r="Y884">
        <v>100</v>
      </c>
      <c r="AA884">
        <v>11067.52</v>
      </c>
      <c r="AB884">
        <v>0</v>
      </c>
      <c r="AC884">
        <v>0</v>
      </c>
      <c r="AD884">
        <v>0</v>
      </c>
      <c r="AE884">
        <v>4535.87</v>
      </c>
      <c r="AF884">
        <v>0</v>
      </c>
      <c r="AG884">
        <v>0</v>
      </c>
      <c r="AH884">
        <v>0</v>
      </c>
      <c r="AI884">
        <v>2.44</v>
      </c>
      <c r="AJ884">
        <v>1</v>
      </c>
      <c r="AK884">
        <v>1</v>
      </c>
      <c r="AL884">
        <v>1</v>
      </c>
      <c r="AN884">
        <v>0</v>
      </c>
      <c r="AO884">
        <v>0</v>
      </c>
      <c r="AP884">
        <v>0</v>
      </c>
      <c r="AQ884">
        <v>0</v>
      </c>
      <c r="AR884">
        <v>0</v>
      </c>
      <c r="AS884" t="s">
        <v>3</v>
      </c>
      <c r="AT884">
        <v>100</v>
      </c>
      <c r="AU884" t="s">
        <v>3</v>
      </c>
      <c r="AV884">
        <v>0</v>
      </c>
      <c r="AW884">
        <v>1</v>
      </c>
      <c r="AX884">
        <v>-1</v>
      </c>
      <c r="AY884">
        <v>0</v>
      </c>
      <c r="AZ884">
        <v>0</v>
      </c>
      <c r="BA884" t="s">
        <v>3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Y884*Source!I834</f>
        <v>2</v>
      </c>
      <c r="CY884">
        <f>AA884</f>
        <v>11067.52</v>
      </c>
      <c r="CZ884">
        <f>AE884</f>
        <v>4535.87</v>
      </c>
      <c r="DA884">
        <f>AI884</f>
        <v>2.44</v>
      </c>
      <c r="DB884">
        <f>ROUND(ROUND(AT884*CZ884,2),2)</f>
        <v>453587</v>
      </c>
      <c r="DC884">
        <f>ROUND(ROUND(AT884*AG884,2),2)</f>
        <v>0</v>
      </c>
    </row>
    <row r="885" spans="1:107">
      <c r="A885">
        <f>ROW(Source!A838)</f>
        <v>838</v>
      </c>
      <c r="B885">
        <v>35863109</v>
      </c>
      <c r="C885">
        <v>35868219</v>
      </c>
      <c r="D885">
        <v>18408291</v>
      </c>
      <c r="E885">
        <v>1</v>
      </c>
      <c r="F885">
        <v>1</v>
      </c>
      <c r="G885">
        <v>1</v>
      </c>
      <c r="H885">
        <v>1</v>
      </c>
      <c r="I885" t="s">
        <v>606</v>
      </c>
      <c r="J885" t="s">
        <v>3</v>
      </c>
      <c r="K885" t="s">
        <v>607</v>
      </c>
      <c r="L885">
        <v>1369</v>
      </c>
      <c r="N885">
        <v>1013</v>
      </c>
      <c r="O885" t="s">
        <v>561</v>
      </c>
      <c r="P885" t="s">
        <v>561</v>
      </c>
      <c r="Q885">
        <v>1</v>
      </c>
      <c r="W885">
        <v>0</v>
      </c>
      <c r="X885">
        <v>1933892413</v>
      </c>
      <c r="Y885">
        <v>8.9930000000000003</v>
      </c>
      <c r="AA885">
        <v>0</v>
      </c>
      <c r="AB885">
        <v>0</v>
      </c>
      <c r="AC885">
        <v>0</v>
      </c>
      <c r="AD885">
        <v>260.95999999999998</v>
      </c>
      <c r="AE885">
        <v>0</v>
      </c>
      <c r="AF885">
        <v>0</v>
      </c>
      <c r="AG885">
        <v>0</v>
      </c>
      <c r="AH885">
        <v>260.95999999999998</v>
      </c>
      <c r="AI885">
        <v>1</v>
      </c>
      <c r="AJ885">
        <v>1</v>
      </c>
      <c r="AK885">
        <v>1</v>
      </c>
      <c r="AL885">
        <v>1</v>
      </c>
      <c r="AN885">
        <v>0</v>
      </c>
      <c r="AO885">
        <v>1</v>
      </c>
      <c r="AP885">
        <v>1</v>
      </c>
      <c r="AQ885">
        <v>0</v>
      </c>
      <c r="AR885">
        <v>0</v>
      </c>
      <c r="AS885" t="s">
        <v>3</v>
      </c>
      <c r="AT885">
        <v>7.82</v>
      </c>
      <c r="AU885" t="s">
        <v>134</v>
      </c>
      <c r="AV885">
        <v>1</v>
      </c>
      <c r="AW885">
        <v>2</v>
      </c>
      <c r="AX885">
        <v>35868224</v>
      </c>
      <c r="AY885">
        <v>1</v>
      </c>
      <c r="AZ885">
        <v>0</v>
      </c>
      <c r="BA885">
        <v>850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Y885*Source!I838</f>
        <v>0.44965000000000005</v>
      </c>
      <c r="CY885">
        <f>AD885</f>
        <v>260.95999999999998</v>
      </c>
      <c r="CZ885">
        <f>AH885</f>
        <v>260.95999999999998</v>
      </c>
      <c r="DA885">
        <f>AL885</f>
        <v>1</v>
      </c>
      <c r="DB885">
        <f>ROUND((ROUND(AT885*CZ885,2)*1.15),2)</f>
        <v>2346.8200000000002</v>
      </c>
      <c r="DC885">
        <f>ROUND((ROUND(AT885*AG885,2)*1.15),2)</f>
        <v>0</v>
      </c>
    </row>
    <row r="886" spans="1:107">
      <c r="A886">
        <f>ROW(Source!A838)</f>
        <v>838</v>
      </c>
      <c r="B886">
        <v>35863109</v>
      </c>
      <c r="C886">
        <v>35868219</v>
      </c>
      <c r="D886">
        <v>29174913</v>
      </c>
      <c r="E886">
        <v>1</v>
      </c>
      <c r="F886">
        <v>1</v>
      </c>
      <c r="G886">
        <v>1</v>
      </c>
      <c r="H886">
        <v>2</v>
      </c>
      <c r="I886" t="s">
        <v>578</v>
      </c>
      <c r="J886" t="s">
        <v>579</v>
      </c>
      <c r="K886" t="s">
        <v>580</v>
      </c>
      <c r="L886">
        <v>1368</v>
      </c>
      <c r="N886">
        <v>1011</v>
      </c>
      <c r="O886" t="s">
        <v>567</v>
      </c>
      <c r="P886" t="s">
        <v>567</v>
      </c>
      <c r="Q886">
        <v>1</v>
      </c>
      <c r="W886">
        <v>0</v>
      </c>
      <c r="X886">
        <v>458544584</v>
      </c>
      <c r="Y886">
        <v>0.05</v>
      </c>
      <c r="AA886">
        <v>0</v>
      </c>
      <c r="AB886">
        <v>932.72</v>
      </c>
      <c r="AC886">
        <v>383.38</v>
      </c>
      <c r="AD886">
        <v>0</v>
      </c>
      <c r="AE886">
        <v>0</v>
      </c>
      <c r="AF886">
        <v>87.17</v>
      </c>
      <c r="AG886">
        <v>11.6</v>
      </c>
      <c r="AH886">
        <v>0</v>
      </c>
      <c r="AI886">
        <v>1</v>
      </c>
      <c r="AJ886">
        <v>10.7</v>
      </c>
      <c r="AK886">
        <v>33.049999999999997</v>
      </c>
      <c r="AL886">
        <v>1</v>
      </c>
      <c r="AN886">
        <v>0</v>
      </c>
      <c r="AO886">
        <v>1</v>
      </c>
      <c r="AP886">
        <v>1</v>
      </c>
      <c r="AQ886">
        <v>0</v>
      </c>
      <c r="AR886">
        <v>0</v>
      </c>
      <c r="AS886" t="s">
        <v>3</v>
      </c>
      <c r="AT886">
        <v>0.04</v>
      </c>
      <c r="AU886" t="s">
        <v>133</v>
      </c>
      <c r="AV886">
        <v>0</v>
      </c>
      <c r="AW886">
        <v>2</v>
      </c>
      <c r="AX886">
        <v>35868225</v>
      </c>
      <c r="AY886">
        <v>1</v>
      </c>
      <c r="AZ886">
        <v>0</v>
      </c>
      <c r="BA886">
        <v>851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Y886*Source!I838</f>
        <v>2.5000000000000005E-3</v>
      </c>
      <c r="CY886">
        <f>AB886</f>
        <v>932.72</v>
      </c>
      <c r="CZ886">
        <f>AF886</f>
        <v>87.17</v>
      </c>
      <c r="DA886">
        <f>AJ886</f>
        <v>10.7</v>
      </c>
      <c r="DB886">
        <f>ROUND((ROUND(AT886*CZ886,2)*1.25),2)</f>
        <v>4.3600000000000003</v>
      </c>
      <c r="DC886">
        <f>ROUND((ROUND(AT886*AG886,2)*1.25),2)</f>
        <v>0.57999999999999996</v>
      </c>
    </row>
    <row r="887" spans="1:107">
      <c r="A887">
        <f>ROW(Source!A838)</f>
        <v>838</v>
      </c>
      <c r="B887">
        <v>35863109</v>
      </c>
      <c r="C887">
        <v>35868219</v>
      </c>
      <c r="D887">
        <v>29114332</v>
      </c>
      <c r="E887">
        <v>1</v>
      </c>
      <c r="F887">
        <v>1</v>
      </c>
      <c r="G887">
        <v>1</v>
      </c>
      <c r="H887">
        <v>3</v>
      </c>
      <c r="I887" t="s">
        <v>603</v>
      </c>
      <c r="J887" t="s">
        <v>604</v>
      </c>
      <c r="K887" t="s">
        <v>605</v>
      </c>
      <c r="L887">
        <v>1348</v>
      </c>
      <c r="N887">
        <v>1009</v>
      </c>
      <c r="O887" t="s">
        <v>30</v>
      </c>
      <c r="P887" t="s">
        <v>30</v>
      </c>
      <c r="Q887">
        <v>1000</v>
      </c>
      <c r="W887">
        <v>0</v>
      </c>
      <c r="X887">
        <v>233971917</v>
      </c>
      <c r="Y887">
        <v>7.1000000000000002E-4</v>
      </c>
      <c r="AA887">
        <v>54619.68</v>
      </c>
      <c r="AB887">
        <v>0</v>
      </c>
      <c r="AC887">
        <v>0</v>
      </c>
      <c r="AD887">
        <v>0</v>
      </c>
      <c r="AE887">
        <v>11978</v>
      </c>
      <c r="AF887">
        <v>0</v>
      </c>
      <c r="AG887">
        <v>0</v>
      </c>
      <c r="AH887">
        <v>0</v>
      </c>
      <c r="AI887">
        <v>4.5599999999999996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7.1000000000000002E-4</v>
      </c>
      <c r="AU887" t="s">
        <v>3</v>
      </c>
      <c r="AV887">
        <v>0</v>
      </c>
      <c r="AW887">
        <v>2</v>
      </c>
      <c r="AX887">
        <v>35868226</v>
      </c>
      <c r="AY887">
        <v>1</v>
      </c>
      <c r="AZ887">
        <v>0</v>
      </c>
      <c r="BA887">
        <v>852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Y887*Source!I838</f>
        <v>3.5500000000000002E-5</v>
      </c>
      <c r="CY887">
        <f>AA887</f>
        <v>54619.68</v>
      </c>
      <c r="CZ887">
        <f>AE887</f>
        <v>11978</v>
      </c>
      <c r="DA887">
        <f>AI887</f>
        <v>4.5599999999999996</v>
      </c>
      <c r="DB887">
        <f>ROUND(ROUND(AT887*CZ887,2),2)</f>
        <v>8.5</v>
      </c>
      <c r="DC887">
        <f>ROUND(ROUND(AT887*AG887,2),2)</f>
        <v>0</v>
      </c>
    </row>
    <row r="888" spans="1:107">
      <c r="A888">
        <f>ROW(Source!A838)</f>
        <v>838</v>
      </c>
      <c r="B888">
        <v>35863109</v>
      </c>
      <c r="C888">
        <v>35868219</v>
      </c>
      <c r="D888">
        <v>29131015</v>
      </c>
      <c r="E888">
        <v>1</v>
      </c>
      <c r="F888">
        <v>1</v>
      </c>
      <c r="G888">
        <v>1</v>
      </c>
      <c r="H888">
        <v>3</v>
      </c>
      <c r="I888" t="s">
        <v>608</v>
      </c>
      <c r="J888" t="s">
        <v>609</v>
      </c>
      <c r="K888" t="s">
        <v>610</v>
      </c>
      <c r="L888">
        <v>1301</v>
      </c>
      <c r="N888">
        <v>1003</v>
      </c>
      <c r="O888" t="s">
        <v>142</v>
      </c>
      <c r="P888" t="s">
        <v>142</v>
      </c>
      <c r="Q888">
        <v>1</v>
      </c>
      <c r="W888">
        <v>0</v>
      </c>
      <c r="X888">
        <v>-497354979</v>
      </c>
      <c r="Y888">
        <v>112</v>
      </c>
      <c r="AA888">
        <v>32.03</v>
      </c>
      <c r="AB888">
        <v>0</v>
      </c>
      <c r="AC888">
        <v>0</v>
      </c>
      <c r="AD888">
        <v>0</v>
      </c>
      <c r="AE888">
        <v>3.93</v>
      </c>
      <c r="AF888">
        <v>0</v>
      </c>
      <c r="AG888">
        <v>0</v>
      </c>
      <c r="AH888">
        <v>0</v>
      </c>
      <c r="AI888">
        <v>8.15</v>
      </c>
      <c r="AJ888">
        <v>1</v>
      </c>
      <c r="AK888">
        <v>1</v>
      </c>
      <c r="AL888">
        <v>1</v>
      </c>
      <c r="AN888">
        <v>0</v>
      </c>
      <c r="AO888">
        <v>1</v>
      </c>
      <c r="AP888">
        <v>0</v>
      </c>
      <c r="AQ888">
        <v>0</v>
      </c>
      <c r="AR888">
        <v>0</v>
      </c>
      <c r="AS888" t="s">
        <v>3</v>
      </c>
      <c r="AT888">
        <v>112</v>
      </c>
      <c r="AU888" t="s">
        <v>3</v>
      </c>
      <c r="AV888">
        <v>0</v>
      </c>
      <c r="AW888">
        <v>2</v>
      </c>
      <c r="AX888">
        <v>35868227</v>
      </c>
      <c r="AY888">
        <v>1</v>
      </c>
      <c r="AZ888">
        <v>0</v>
      </c>
      <c r="BA888">
        <v>853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Y888*Source!I838</f>
        <v>5.6000000000000005</v>
      </c>
      <c r="CY888">
        <f>AA888</f>
        <v>32.03</v>
      </c>
      <c r="CZ888">
        <f>AE888</f>
        <v>3.93</v>
      </c>
      <c r="DA888">
        <f>AI888</f>
        <v>8.15</v>
      </c>
      <c r="DB888">
        <f>ROUND(ROUND(AT888*CZ888,2),2)</f>
        <v>440.16</v>
      </c>
      <c r="DC888">
        <f>ROUND(ROUND(AT888*AG888,2),2)</f>
        <v>0</v>
      </c>
    </row>
    <row r="889" spans="1:107">
      <c r="A889">
        <f>ROW(Source!A839)</f>
        <v>839</v>
      </c>
      <c r="B889">
        <v>35863109</v>
      </c>
      <c r="C889">
        <v>35868228</v>
      </c>
      <c r="D889">
        <v>18407150</v>
      </c>
      <c r="E889">
        <v>1</v>
      </c>
      <c r="F889">
        <v>1</v>
      </c>
      <c r="G889">
        <v>1</v>
      </c>
      <c r="H889">
        <v>1</v>
      </c>
      <c r="I889" t="s">
        <v>576</v>
      </c>
      <c r="J889" t="s">
        <v>3</v>
      </c>
      <c r="K889" t="s">
        <v>577</v>
      </c>
      <c r="L889">
        <v>1369</v>
      </c>
      <c r="N889">
        <v>1013</v>
      </c>
      <c r="O889" t="s">
        <v>561</v>
      </c>
      <c r="P889" t="s">
        <v>561</v>
      </c>
      <c r="Q889">
        <v>1</v>
      </c>
      <c r="W889">
        <v>0</v>
      </c>
      <c r="X889">
        <v>-931037793</v>
      </c>
      <c r="Y889">
        <v>51.405000000000001</v>
      </c>
      <c r="AA889">
        <v>0</v>
      </c>
      <c r="AB889">
        <v>0</v>
      </c>
      <c r="AC889">
        <v>0</v>
      </c>
      <c r="AD889">
        <v>272.45</v>
      </c>
      <c r="AE889">
        <v>0</v>
      </c>
      <c r="AF889">
        <v>0</v>
      </c>
      <c r="AG889">
        <v>0</v>
      </c>
      <c r="AH889">
        <v>272.45</v>
      </c>
      <c r="AI889">
        <v>1</v>
      </c>
      <c r="AJ889">
        <v>1</v>
      </c>
      <c r="AK889">
        <v>1</v>
      </c>
      <c r="AL889">
        <v>1</v>
      </c>
      <c r="AN889">
        <v>0</v>
      </c>
      <c r="AO889">
        <v>1</v>
      </c>
      <c r="AP889">
        <v>1</v>
      </c>
      <c r="AQ889">
        <v>0</v>
      </c>
      <c r="AR889">
        <v>0</v>
      </c>
      <c r="AS889" t="s">
        <v>3</v>
      </c>
      <c r="AT889">
        <v>44.7</v>
      </c>
      <c r="AU889" t="s">
        <v>134</v>
      </c>
      <c r="AV889">
        <v>1</v>
      </c>
      <c r="AW889">
        <v>2</v>
      </c>
      <c r="AX889">
        <v>35868242</v>
      </c>
      <c r="AY889">
        <v>1</v>
      </c>
      <c r="AZ889">
        <v>0</v>
      </c>
      <c r="BA889">
        <v>854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Y889*Source!I839</f>
        <v>14.136375000000001</v>
      </c>
      <c r="CY889">
        <f>AD889</f>
        <v>272.45</v>
      </c>
      <c r="CZ889">
        <f>AH889</f>
        <v>272.45</v>
      </c>
      <c r="DA889">
        <f>AL889</f>
        <v>1</v>
      </c>
      <c r="DB889">
        <f>ROUND((ROUND(AT889*CZ889,2)*1.15),2)</f>
        <v>14005.3</v>
      </c>
      <c r="DC889">
        <f>ROUND((ROUND(AT889*AG889,2)*1.15),2)</f>
        <v>0</v>
      </c>
    </row>
    <row r="890" spans="1:107">
      <c r="A890">
        <f>ROW(Source!A839)</f>
        <v>839</v>
      </c>
      <c r="B890">
        <v>35863109</v>
      </c>
      <c r="C890">
        <v>35868228</v>
      </c>
      <c r="D890">
        <v>121548</v>
      </c>
      <c r="E890">
        <v>1</v>
      </c>
      <c r="F890">
        <v>1</v>
      </c>
      <c r="G890">
        <v>1</v>
      </c>
      <c r="H890">
        <v>1</v>
      </c>
      <c r="I890" t="s">
        <v>35</v>
      </c>
      <c r="J890" t="s">
        <v>3</v>
      </c>
      <c r="K890" t="s">
        <v>562</v>
      </c>
      <c r="L890">
        <v>608254</v>
      </c>
      <c r="N890">
        <v>1013</v>
      </c>
      <c r="O890" t="s">
        <v>563</v>
      </c>
      <c r="P890" t="s">
        <v>563</v>
      </c>
      <c r="Q890">
        <v>1</v>
      </c>
      <c r="W890">
        <v>0</v>
      </c>
      <c r="X890">
        <v>-185737400</v>
      </c>
      <c r="Y890">
        <v>0.17500000000000002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1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1</v>
      </c>
      <c r="AQ890">
        <v>0</v>
      </c>
      <c r="AR890">
        <v>0</v>
      </c>
      <c r="AS890" t="s">
        <v>3</v>
      </c>
      <c r="AT890">
        <v>0.14000000000000001</v>
      </c>
      <c r="AU890" t="s">
        <v>133</v>
      </c>
      <c r="AV890">
        <v>2</v>
      </c>
      <c r="AW890">
        <v>2</v>
      </c>
      <c r="AX890">
        <v>35868243</v>
      </c>
      <c r="AY890">
        <v>1</v>
      </c>
      <c r="AZ890">
        <v>0</v>
      </c>
      <c r="BA890">
        <v>855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Y890*Source!I839</f>
        <v>4.8125000000000008E-2</v>
      </c>
      <c r="CY890">
        <f>AD890</f>
        <v>0</v>
      </c>
      <c r="CZ890">
        <f>AH890</f>
        <v>0</v>
      </c>
      <c r="DA890">
        <f>AL890</f>
        <v>1</v>
      </c>
      <c r="DB890">
        <f>ROUND((ROUND(AT890*CZ890,2)*1.25),2)</f>
        <v>0</v>
      </c>
      <c r="DC890">
        <f>ROUND((ROUND(AT890*AG890,2)*1.25),2)</f>
        <v>0</v>
      </c>
    </row>
    <row r="891" spans="1:107">
      <c r="A891">
        <f>ROW(Source!A839)</f>
        <v>839</v>
      </c>
      <c r="B891">
        <v>35863109</v>
      </c>
      <c r="C891">
        <v>35868228</v>
      </c>
      <c r="D891">
        <v>29172479</v>
      </c>
      <c r="E891">
        <v>1</v>
      </c>
      <c r="F891">
        <v>1</v>
      </c>
      <c r="G891">
        <v>1</v>
      </c>
      <c r="H891">
        <v>2</v>
      </c>
      <c r="I891" t="s">
        <v>786</v>
      </c>
      <c r="J891" t="s">
        <v>787</v>
      </c>
      <c r="K891" t="s">
        <v>788</v>
      </c>
      <c r="L891">
        <v>1368</v>
      </c>
      <c r="N891">
        <v>1011</v>
      </c>
      <c r="O891" t="s">
        <v>567</v>
      </c>
      <c r="P891" t="s">
        <v>567</v>
      </c>
      <c r="Q891">
        <v>1</v>
      </c>
      <c r="W891">
        <v>0</v>
      </c>
      <c r="X891">
        <v>-996378858</v>
      </c>
      <c r="Y891">
        <v>0.17500000000000002</v>
      </c>
      <c r="AA891">
        <v>0</v>
      </c>
      <c r="AB891">
        <v>901.01</v>
      </c>
      <c r="AC891">
        <v>332.48</v>
      </c>
      <c r="AD891">
        <v>0</v>
      </c>
      <c r="AE891">
        <v>0</v>
      </c>
      <c r="AF891">
        <v>99.89</v>
      </c>
      <c r="AG891">
        <v>10.06</v>
      </c>
      <c r="AH891">
        <v>0</v>
      </c>
      <c r="AI891">
        <v>1</v>
      </c>
      <c r="AJ891">
        <v>9.02</v>
      </c>
      <c r="AK891">
        <v>33.049999999999997</v>
      </c>
      <c r="AL891">
        <v>1</v>
      </c>
      <c r="AN891">
        <v>0</v>
      </c>
      <c r="AO891">
        <v>1</v>
      </c>
      <c r="AP891">
        <v>1</v>
      </c>
      <c r="AQ891">
        <v>0</v>
      </c>
      <c r="AR891">
        <v>0</v>
      </c>
      <c r="AS891" t="s">
        <v>3</v>
      </c>
      <c r="AT891">
        <v>0.14000000000000001</v>
      </c>
      <c r="AU891" t="s">
        <v>133</v>
      </c>
      <c r="AV891">
        <v>0</v>
      </c>
      <c r="AW891">
        <v>2</v>
      </c>
      <c r="AX891">
        <v>35868244</v>
      </c>
      <c r="AY891">
        <v>1</v>
      </c>
      <c r="AZ891">
        <v>0</v>
      </c>
      <c r="BA891">
        <v>856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Y891*Source!I839</f>
        <v>4.8125000000000008E-2</v>
      </c>
      <c r="CY891">
        <f>AB891</f>
        <v>901.01</v>
      </c>
      <c r="CZ891">
        <f>AF891</f>
        <v>99.89</v>
      </c>
      <c r="DA891">
        <f>AJ891</f>
        <v>9.02</v>
      </c>
      <c r="DB891">
        <f>ROUND((ROUND(AT891*CZ891,2)*1.25),2)</f>
        <v>17.48</v>
      </c>
      <c r="DC891">
        <f>ROUND((ROUND(AT891*AG891,2)*1.25),2)</f>
        <v>1.76</v>
      </c>
    </row>
    <row r="892" spans="1:107">
      <c r="A892">
        <f>ROW(Source!A839)</f>
        <v>839</v>
      </c>
      <c r="B892">
        <v>35863109</v>
      </c>
      <c r="C892">
        <v>35868228</v>
      </c>
      <c r="D892">
        <v>29174591</v>
      </c>
      <c r="E892">
        <v>1</v>
      </c>
      <c r="F892">
        <v>1</v>
      </c>
      <c r="G892">
        <v>1</v>
      </c>
      <c r="H892">
        <v>2</v>
      </c>
      <c r="I892" t="s">
        <v>589</v>
      </c>
      <c r="J892" t="s">
        <v>590</v>
      </c>
      <c r="K892" t="s">
        <v>591</v>
      </c>
      <c r="L892">
        <v>1368</v>
      </c>
      <c r="N892">
        <v>1011</v>
      </c>
      <c r="O892" t="s">
        <v>567</v>
      </c>
      <c r="P892" t="s">
        <v>567</v>
      </c>
      <c r="Q892">
        <v>1</v>
      </c>
      <c r="W892">
        <v>0</v>
      </c>
      <c r="X892">
        <v>1598042632</v>
      </c>
      <c r="Y892">
        <v>0.5625</v>
      </c>
      <c r="AA892">
        <v>0</v>
      </c>
      <c r="AB892">
        <v>9.4700000000000006</v>
      </c>
      <c r="AC892">
        <v>0</v>
      </c>
      <c r="AD892">
        <v>0</v>
      </c>
      <c r="AE892">
        <v>0</v>
      </c>
      <c r="AF892">
        <v>0.95</v>
      </c>
      <c r="AG892">
        <v>0</v>
      </c>
      <c r="AH892">
        <v>0</v>
      </c>
      <c r="AI892">
        <v>1</v>
      </c>
      <c r="AJ892">
        <v>9.9700000000000006</v>
      </c>
      <c r="AK892">
        <v>33.049999999999997</v>
      </c>
      <c r="AL892">
        <v>1</v>
      </c>
      <c r="AN892">
        <v>0</v>
      </c>
      <c r="AO892">
        <v>1</v>
      </c>
      <c r="AP892">
        <v>1</v>
      </c>
      <c r="AQ892">
        <v>0</v>
      </c>
      <c r="AR892">
        <v>0</v>
      </c>
      <c r="AS892" t="s">
        <v>3</v>
      </c>
      <c r="AT892">
        <v>0.45</v>
      </c>
      <c r="AU892" t="s">
        <v>133</v>
      </c>
      <c r="AV892">
        <v>0</v>
      </c>
      <c r="AW892">
        <v>2</v>
      </c>
      <c r="AX892">
        <v>35868245</v>
      </c>
      <c r="AY892">
        <v>1</v>
      </c>
      <c r="AZ892">
        <v>0</v>
      </c>
      <c r="BA892">
        <v>857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Y892*Source!I839</f>
        <v>0.15468750000000001</v>
      </c>
      <c r="CY892">
        <f>AB892</f>
        <v>9.4700000000000006</v>
      </c>
      <c r="CZ892">
        <f>AF892</f>
        <v>0.95</v>
      </c>
      <c r="DA892">
        <f>AJ892</f>
        <v>9.9700000000000006</v>
      </c>
      <c r="DB892">
        <f>ROUND((ROUND(AT892*CZ892,2)*1.25),2)</f>
        <v>0.54</v>
      </c>
      <c r="DC892">
        <f>ROUND((ROUND(AT892*AG892,2)*1.25),2)</f>
        <v>0</v>
      </c>
    </row>
    <row r="893" spans="1:107">
      <c r="A893">
        <f>ROW(Source!A839)</f>
        <v>839</v>
      </c>
      <c r="B893">
        <v>35863109</v>
      </c>
      <c r="C893">
        <v>35868228</v>
      </c>
      <c r="D893">
        <v>29174913</v>
      </c>
      <c r="E893">
        <v>1</v>
      </c>
      <c r="F893">
        <v>1</v>
      </c>
      <c r="G893">
        <v>1</v>
      </c>
      <c r="H893">
        <v>2</v>
      </c>
      <c r="I893" t="s">
        <v>578</v>
      </c>
      <c r="J893" t="s">
        <v>579</v>
      </c>
      <c r="K893" t="s">
        <v>580</v>
      </c>
      <c r="L893">
        <v>1368</v>
      </c>
      <c r="N893">
        <v>1011</v>
      </c>
      <c r="O893" t="s">
        <v>567</v>
      </c>
      <c r="P893" t="s">
        <v>567</v>
      </c>
      <c r="Q893">
        <v>1</v>
      </c>
      <c r="W893">
        <v>0</v>
      </c>
      <c r="X893">
        <v>458544584</v>
      </c>
      <c r="Y893">
        <v>0.6</v>
      </c>
      <c r="AA893">
        <v>0</v>
      </c>
      <c r="AB893">
        <v>932.72</v>
      </c>
      <c r="AC893">
        <v>383.38</v>
      </c>
      <c r="AD893">
        <v>0</v>
      </c>
      <c r="AE893">
        <v>0</v>
      </c>
      <c r="AF893">
        <v>87.17</v>
      </c>
      <c r="AG893">
        <v>11.6</v>
      </c>
      <c r="AH893">
        <v>0</v>
      </c>
      <c r="AI893">
        <v>1</v>
      </c>
      <c r="AJ893">
        <v>10.7</v>
      </c>
      <c r="AK893">
        <v>33.049999999999997</v>
      </c>
      <c r="AL893">
        <v>1</v>
      </c>
      <c r="AN893">
        <v>0</v>
      </c>
      <c r="AO893">
        <v>1</v>
      </c>
      <c r="AP893">
        <v>1</v>
      </c>
      <c r="AQ893">
        <v>0</v>
      </c>
      <c r="AR893">
        <v>0</v>
      </c>
      <c r="AS893" t="s">
        <v>3</v>
      </c>
      <c r="AT893">
        <v>0.48</v>
      </c>
      <c r="AU893" t="s">
        <v>133</v>
      </c>
      <c r="AV893">
        <v>0</v>
      </c>
      <c r="AW893">
        <v>2</v>
      </c>
      <c r="AX893">
        <v>35868246</v>
      </c>
      <c r="AY893">
        <v>1</v>
      </c>
      <c r="AZ893">
        <v>0</v>
      </c>
      <c r="BA893">
        <v>858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Y893*Source!I839</f>
        <v>0.16500000000000001</v>
      </c>
      <c r="CY893">
        <f>AB893</f>
        <v>932.72</v>
      </c>
      <c r="CZ893">
        <f>AF893</f>
        <v>87.17</v>
      </c>
      <c r="DA893">
        <f>AJ893</f>
        <v>10.7</v>
      </c>
      <c r="DB893">
        <f>ROUND((ROUND(AT893*CZ893,2)*1.25),2)</f>
        <v>52.3</v>
      </c>
      <c r="DC893">
        <f>ROUND((ROUND(AT893*AG893,2)*1.25),2)</f>
        <v>6.96</v>
      </c>
    </row>
    <row r="894" spans="1:107">
      <c r="A894">
        <f>ROW(Source!A839)</f>
        <v>839</v>
      </c>
      <c r="B894">
        <v>35863109</v>
      </c>
      <c r="C894">
        <v>35868228</v>
      </c>
      <c r="D894">
        <v>29114340</v>
      </c>
      <c r="E894">
        <v>1</v>
      </c>
      <c r="F894">
        <v>1</v>
      </c>
      <c r="G894">
        <v>1</v>
      </c>
      <c r="H894">
        <v>3</v>
      </c>
      <c r="I894" t="s">
        <v>789</v>
      </c>
      <c r="J894" t="s">
        <v>790</v>
      </c>
      <c r="K894" t="s">
        <v>791</v>
      </c>
      <c r="L894">
        <v>1348</v>
      </c>
      <c r="N894">
        <v>1009</v>
      </c>
      <c r="O894" t="s">
        <v>30</v>
      </c>
      <c r="P894" t="s">
        <v>30</v>
      </c>
      <c r="Q894">
        <v>1000</v>
      </c>
      <c r="W894">
        <v>0</v>
      </c>
      <c r="X894">
        <v>-528746691</v>
      </c>
      <c r="Y894">
        <v>1.6000000000000001E-3</v>
      </c>
      <c r="AA894">
        <v>54070.5</v>
      </c>
      <c r="AB894">
        <v>0</v>
      </c>
      <c r="AC894">
        <v>0</v>
      </c>
      <c r="AD894">
        <v>0</v>
      </c>
      <c r="AE894">
        <v>8475</v>
      </c>
      <c r="AF894">
        <v>0</v>
      </c>
      <c r="AG894">
        <v>0</v>
      </c>
      <c r="AH894">
        <v>0</v>
      </c>
      <c r="AI894">
        <v>6.38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0</v>
      </c>
      <c r="AQ894">
        <v>0</v>
      </c>
      <c r="AR894">
        <v>0</v>
      </c>
      <c r="AS894" t="s">
        <v>3</v>
      </c>
      <c r="AT894">
        <v>1.6000000000000001E-3</v>
      </c>
      <c r="AU894" t="s">
        <v>3</v>
      </c>
      <c r="AV894">
        <v>0</v>
      </c>
      <c r="AW894">
        <v>2</v>
      </c>
      <c r="AX894">
        <v>35868247</v>
      </c>
      <c r="AY894">
        <v>1</v>
      </c>
      <c r="AZ894">
        <v>0</v>
      </c>
      <c r="BA894">
        <v>859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Y894*Source!I839</f>
        <v>4.4000000000000007E-4</v>
      </c>
      <c r="CY894">
        <f t="shared" ref="CY894:CY901" si="123">AA894</f>
        <v>54070.5</v>
      </c>
      <c r="CZ894">
        <f t="shared" ref="CZ894:CZ901" si="124">AE894</f>
        <v>8475</v>
      </c>
      <c r="DA894">
        <f t="shared" ref="DA894:DA901" si="125">AI894</f>
        <v>6.38</v>
      </c>
      <c r="DB894">
        <f t="shared" ref="DB894:DB901" si="126">ROUND(ROUND(AT894*CZ894,2),2)</f>
        <v>13.56</v>
      </c>
      <c r="DC894">
        <f t="shared" ref="DC894:DC901" si="127">ROUND(ROUND(AT894*AG894,2),2)</f>
        <v>0</v>
      </c>
    </row>
    <row r="895" spans="1:107">
      <c r="A895">
        <f>ROW(Source!A839)</f>
        <v>839</v>
      </c>
      <c r="B895">
        <v>35863109</v>
      </c>
      <c r="C895">
        <v>35868228</v>
      </c>
      <c r="D895">
        <v>29109162</v>
      </c>
      <c r="E895">
        <v>1</v>
      </c>
      <c r="F895">
        <v>1</v>
      </c>
      <c r="G895">
        <v>1</v>
      </c>
      <c r="H895">
        <v>3</v>
      </c>
      <c r="I895" t="s">
        <v>611</v>
      </c>
      <c r="J895" t="s">
        <v>612</v>
      </c>
      <c r="K895" t="s">
        <v>613</v>
      </c>
      <c r="L895">
        <v>1327</v>
      </c>
      <c r="N895">
        <v>1005</v>
      </c>
      <c r="O895" t="s">
        <v>155</v>
      </c>
      <c r="P895" t="s">
        <v>155</v>
      </c>
      <c r="Q895">
        <v>1</v>
      </c>
      <c r="W895">
        <v>0</v>
      </c>
      <c r="X895">
        <v>2002905425</v>
      </c>
      <c r="Y895">
        <v>23</v>
      </c>
      <c r="AA895">
        <v>33.75</v>
      </c>
      <c r="AB895">
        <v>0</v>
      </c>
      <c r="AC895">
        <v>0</v>
      </c>
      <c r="AD895">
        <v>0</v>
      </c>
      <c r="AE895">
        <v>5.71</v>
      </c>
      <c r="AF895">
        <v>0</v>
      </c>
      <c r="AG895">
        <v>0</v>
      </c>
      <c r="AH895">
        <v>0</v>
      </c>
      <c r="AI895">
        <v>5.91</v>
      </c>
      <c r="AJ895">
        <v>1</v>
      </c>
      <c r="AK895">
        <v>1</v>
      </c>
      <c r="AL895">
        <v>1</v>
      </c>
      <c r="AN895">
        <v>0</v>
      </c>
      <c r="AO895">
        <v>1</v>
      </c>
      <c r="AP895">
        <v>0</v>
      </c>
      <c r="AQ895">
        <v>0</v>
      </c>
      <c r="AR895">
        <v>0</v>
      </c>
      <c r="AS895" t="s">
        <v>3</v>
      </c>
      <c r="AT895">
        <v>23</v>
      </c>
      <c r="AU895" t="s">
        <v>3</v>
      </c>
      <c r="AV895">
        <v>0</v>
      </c>
      <c r="AW895">
        <v>2</v>
      </c>
      <c r="AX895">
        <v>35868248</v>
      </c>
      <c r="AY895">
        <v>1</v>
      </c>
      <c r="AZ895">
        <v>0</v>
      </c>
      <c r="BA895">
        <v>860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Y895*Source!I839</f>
        <v>6.3250000000000002</v>
      </c>
      <c r="CY895">
        <f t="shared" si="123"/>
        <v>33.75</v>
      </c>
      <c r="CZ895">
        <f t="shared" si="124"/>
        <v>5.71</v>
      </c>
      <c r="DA895">
        <f t="shared" si="125"/>
        <v>5.91</v>
      </c>
      <c r="DB895">
        <f t="shared" si="126"/>
        <v>131.33000000000001</v>
      </c>
      <c r="DC895">
        <f t="shared" si="127"/>
        <v>0</v>
      </c>
    </row>
    <row r="896" spans="1:107">
      <c r="A896">
        <f>ROW(Source!A839)</f>
        <v>839</v>
      </c>
      <c r="B896">
        <v>35863109</v>
      </c>
      <c r="C896">
        <v>35868228</v>
      </c>
      <c r="D896">
        <v>29107615</v>
      </c>
      <c r="E896">
        <v>1</v>
      </c>
      <c r="F896">
        <v>1</v>
      </c>
      <c r="G896">
        <v>1</v>
      </c>
      <c r="H896">
        <v>3</v>
      </c>
      <c r="I896" t="s">
        <v>792</v>
      </c>
      <c r="J896" t="s">
        <v>793</v>
      </c>
      <c r="K896" t="s">
        <v>794</v>
      </c>
      <c r="L896">
        <v>1348</v>
      </c>
      <c r="N896">
        <v>1009</v>
      </c>
      <c r="O896" t="s">
        <v>30</v>
      </c>
      <c r="P896" t="s">
        <v>30</v>
      </c>
      <c r="Q896">
        <v>1000</v>
      </c>
      <c r="W896">
        <v>0</v>
      </c>
      <c r="X896">
        <v>-529114404</v>
      </c>
      <c r="Y896">
        <v>3.3999999999999998E-3</v>
      </c>
      <c r="AA896">
        <v>156811</v>
      </c>
      <c r="AB896">
        <v>0</v>
      </c>
      <c r="AC896">
        <v>0</v>
      </c>
      <c r="AD896">
        <v>0</v>
      </c>
      <c r="AE896">
        <v>19100</v>
      </c>
      <c r="AF896">
        <v>0</v>
      </c>
      <c r="AG896">
        <v>0</v>
      </c>
      <c r="AH896">
        <v>0</v>
      </c>
      <c r="AI896">
        <v>8.2100000000000009</v>
      </c>
      <c r="AJ896">
        <v>1</v>
      </c>
      <c r="AK896">
        <v>1</v>
      </c>
      <c r="AL896">
        <v>1</v>
      </c>
      <c r="AN896">
        <v>0</v>
      </c>
      <c r="AO896">
        <v>1</v>
      </c>
      <c r="AP896">
        <v>0</v>
      </c>
      <c r="AQ896">
        <v>0</v>
      </c>
      <c r="AR896">
        <v>0</v>
      </c>
      <c r="AS896" t="s">
        <v>3</v>
      </c>
      <c r="AT896">
        <v>3.3999999999999998E-3</v>
      </c>
      <c r="AU896" t="s">
        <v>3</v>
      </c>
      <c r="AV896">
        <v>0</v>
      </c>
      <c r="AW896">
        <v>2</v>
      </c>
      <c r="AX896">
        <v>35868249</v>
      </c>
      <c r="AY896">
        <v>1</v>
      </c>
      <c r="AZ896">
        <v>0</v>
      </c>
      <c r="BA896">
        <v>861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Y896*Source!I839</f>
        <v>9.3500000000000007E-4</v>
      </c>
      <c r="CY896">
        <f t="shared" si="123"/>
        <v>156811</v>
      </c>
      <c r="CZ896">
        <f t="shared" si="124"/>
        <v>19100</v>
      </c>
      <c r="DA896">
        <f t="shared" si="125"/>
        <v>8.2100000000000009</v>
      </c>
      <c r="DB896">
        <f t="shared" si="126"/>
        <v>64.94</v>
      </c>
      <c r="DC896">
        <f t="shared" si="127"/>
        <v>0</v>
      </c>
    </row>
    <row r="897" spans="1:107">
      <c r="A897">
        <f>ROW(Source!A839)</f>
        <v>839</v>
      </c>
      <c r="B897">
        <v>35863109</v>
      </c>
      <c r="C897">
        <v>35868228</v>
      </c>
      <c r="D897">
        <v>29115662</v>
      </c>
      <c r="E897">
        <v>1</v>
      </c>
      <c r="F897">
        <v>1</v>
      </c>
      <c r="G897">
        <v>1</v>
      </c>
      <c r="H897">
        <v>3</v>
      </c>
      <c r="I897" t="s">
        <v>795</v>
      </c>
      <c r="J897" t="s">
        <v>796</v>
      </c>
      <c r="K897" t="s">
        <v>797</v>
      </c>
      <c r="L897">
        <v>1339</v>
      </c>
      <c r="N897">
        <v>1007</v>
      </c>
      <c r="O897" t="s">
        <v>617</v>
      </c>
      <c r="P897" t="s">
        <v>617</v>
      </c>
      <c r="Q897">
        <v>1</v>
      </c>
      <c r="W897">
        <v>0</v>
      </c>
      <c r="X897">
        <v>-1374050018</v>
      </c>
      <c r="Y897">
        <v>0.24</v>
      </c>
      <c r="AA897">
        <v>5726.6</v>
      </c>
      <c r="AB897">
        <v>0</v>
      </c>
      <c r="AC897">
        <v>0</v>
      </c>
      <c r="AD897">
        <v>0</v>
      </c>
      <c r="AE897">
        <v>1045</v>
      </c>
      <c r="AF897">
        <v>0</v>
      </c>
      <c r="AG897">
        <v>0</v>
      </c>
      <c r="AH897">
        <v>0</v>
      </c>
      <c r="AI897">
        <v>5.48</v>
      </c>
      <c r="AJ897">
        <v>1</v>
      </c>
      <c r="AK897">
        <v>1</v>
      </c>
      <c r="AL897">
        <v>1</v>
      </c>
      <c r="AN897">
        <v>0</v>
      </c>
      <c r="AO897">
        <v>1</v>
      </c>
      <c r="AP897">
        <v>0</v>
      </c>
      <c r="AQ897">
        <v>0</v>
      </c>
      <c r="AR897">
        <v>0</v>
      </c>
      <c r="AS897" t="s">
        <v>3</v>
      </c>
      <c r="AT897">
        <v>0.24</v>
      </c>
      <c r="AU897" t="s">
        <v>3</v>
      </c>
      <c r="AV897">
        <v>0</v>
      </c>
      <c r="AW897">
        <v>2</v>
      </c>
      <c r="AX897">
        <v>35868250</v>
      </c>
      <c r="AY897">
        <v>1</v>
      </c>
      <c r="AZ897">
        <v>0</v>
      </c>
      <c r="BA897">
        <v>862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Y897*Source!I839</f>
        <v>6.6000000000000003E-2</v>
      </c>
      <c r="CY897">
        <f t="shared" si="123"/>
        <v>5726.6</v>
      </c>
      <c r="CZ897">
        <f t="shared" si="124"/>
        <v>1045</v>
      </c>
      <c r="DA897">
        <f t="shared" si="125"/>
        <v>5.48</v>
      </c>
      <c r="DB897">
        <f t="shared" si="126"/>
        <v>250.8</v>
      </c>
      <c r="DC897">
        <f t="shared" si="127"/>
        <v>0</v>
      </c>
    </row>
    <row r="898" spans="1:107">
      <c r="A898">
        <f>ROW(Source!A839)</f>
        <v>839</v>
      </c>
      <c r="B898">
        <v>35863109</v>
      </c>
      <c r="C898">
        <v>35868228</v>
      </c>
      <c r="D898">
        <v>29131086</v>
      </c>
      <c r="E898">
        <v>1</v>
      </c>
      <c r="F898">
        <v>1</v>
      </c>
      <c r="G898">
        <v>1</v>
      </c>
      <c r="H898">
        <v>3</v>
      </c>
      <c r="I898" t="s">
        <v>614</v>
      </c>
      <c r="J898" t="s">
        <v>615</v>
      </c>
      <c r="K898" t="s">
        <v>616</v>
      </c>
      <c r="L898">
        <v>1339</v>
      </c>
      <c r="N898">
        <v>1007</v>
      </c>
      <c r="O898" t="s">
        <v>617</v>
      </c>
      <c r="P898" t="s">
        <v>617</v>
      </c>
      <c r="Q898">
        <v>1</v>
      </c>
      <c r="W898">
        <v>0</v>
      </c>
      <c r="X898">
        <v>135382931</v>
      </c>
      <c r="Y898">
        <v>1.18</v>
      </c>
      <c r="AA898">
        <v>6560.13</v>
      </c>
      <c r="AB898">
        <v>0</v>
      </c>
      <c r="AC898">
        <v>0</v>
      </c>
      <c r="AD898">
        <v>0</v>
      </c>
      <c r="AE898">
        <v>1970.01</v>
      </c>
      <c r="AF898">
        <v>0</v>
      </c>
      <c r="AG898">
        <v>0</v>
      </c>
      <c r="AH898">
        <v>0</v>
      </c>
      <c r="AI898">
        <v>3.33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1.18</v>
      </c>
      <c r="AU898" t="s">
        <v>3</v>
      </c>
      <c r="AV898">
        <v>0</v>
      </c>
      <c r="AW898">
        <v>2</v>
      </c>
      <c r="AX898">
        <v>35868251</v>
      </c>
      <c r="AY898">
        <v>1</v>
      </c>
      <c r="AZ898">
        <v>0</v>
      </c>
      <c r="BA898">
        <v>863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Y898*Source!I839</f>
        <v>0.32450000000000001</v>
      </c>
      <c r="CY898">
        <f t="shared" si="123"/>
        <v>6560.13</v>
      </c>
      <c r="CZ898">
        <f t="shared" si="124"/>
        <v>1970.01</v>
      </c>
      <c r="DA898">
        <f t="shared" si="125"/>
        <v>3.33</v>
      </c>
      <c r="DB898">
        <f t="shared" si="126"/>
        <v>2324.61</v>
      </c>
      <c r="DC898">
        <f t="shared" si="127"/>
        <v>0</v>
      </c>
    </row>
    <row r="899" spans="1:107">
      <c r="A899">
        <f>ROW(Source!A839)</f>
        <v>839</v>
      </c>
      <c r="B899">
        <v>35863109</v>
      </c>
      <c r="C899">
        <v>35868228</v>
      </c>
      <c r="D899">
        <v>29145153</v>
      </c>
      <c r="E899">
        <v>1</v>
      </c>
      <c r="F899">
        <v>1</v>
      </c>
      <c r="G899">
        <v>1</v>
      </c>
      <c r="H899">
        <v>3</v>
      </c>
      <c r="I899" t="s">
        <v>798</v>
      </c>
      <c r="J899" t="s">
        <v>799</v>
      </c>
      <c r="K899" t="s">
        <v>800</v>
      </c>
      <c r="L899">
        <v>1339</v>
      </c>
      <c r="N899">
        <v>1007</v>
      </c>
      <c r="O899" t="s">
        <v>617</v>
      </c>
      <c r="P899" t="s">
        <v>617</v>
      </c>
      <c r="Q899">
        <v>1</v>
      </c>
      <c r="W899">
        <v>0</v>
      </c>
      <c r="X899">
        <v>1291934812</v>
      </c>
      <c r="Y899">
        <v>0.28000000000000003</v>
      </c>
      <c r="AA899">
        <v>3230.22</v>
      </c>
      <c r="AB899">
        <v>0</v>
      </c>
      <c r="AC899">
        <v>0</v>
      </c>
      <c r="AD899">
        <v>0</v>
      </c>
      <c r="AE899">
        <v>426.15</v>
      </c>
      <c r="AF899">
        <v>0</v>
      </c>
      <c r="AG899">
        <v>0</v>
      </c>
      <c r="AH899">
        <v>0</v>
      </c>
      <c r="AI899">
        <v>7.58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0.28000000000000003</v>
      </c>
      <c r="AU899" t="s">
        <v>3</v>
      </c>
      <c r="AV899">
        <v>0</v>
      </c>
      <c r="AW899">
        <v>2</v>
      </c>
      <c r="AX899">
        <v>35868252</v>
      </c>
      <c r="AY899">
        <v>1</v>
      </c>
      <c r="AZ899">
        <v>0</v>
      </c>
      <c r="BA899">
        <v>864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Y899*Source!I839</f>
        <v>7.7000000000000013E-2</v>
      </c>
      <c r="CY899">
        <f t="shared" si="123"/>
        <v>3230.22</v>
      </c>
      <c r="CZ899">
        <f t="shared" si="124"/>
        <v>426.15</v>
      </c>
      <c r="DA899">
        <f t="shared" si="125"/>
        <v>7.58</v>
      </c>
      <c r="DB899">
        <f t="shared" si="126"/>
        <v>119.32</v>
      </c>
      <c r="DC899">
        <f t="shared" si="127"/>
        <v>0</v>
      </c>
    </row>
    <row r="900" spans="1:107">
      <c r="A900">
        <f>ROW(Source!A839)</f>
        <v>839</v>
      </c>
      <c r="B900">
        <v>35863109</v>
      </c>
      <c r="C900">
        <v>35868228</v>
      </c>
      <c r="D900">
        <v>29148832</v>
      </c>
      <c r="E900">
        <v>1</v>
      </c>
      <c r="F900">
        <v>1</v>
      </c>
      <c r="G900">
        <v>1</v>
      </c>
      <c r="H900">
        <v>3</v>
      </c>
      <c r="I900" t="s">
        <v>801</v>
      </c>
      <c r="J900" t="s">
        <v>802</v>
      </c>
      <c r="K900" t="s">
        <v>803</v>
      </c>
      <c r="L900">
        <v>1356</v>
      </c>
      <c r="N900">
        <v>1010</v>
      </c>
      <c r="O900" t="s">
        <v>232</v>
      </c>
      <c r="P900" t="s">
        <v>232</v>
      </c>
      <c r="Q900">
        <v>1000</v>
      </c>
      <c r="W900">
        <v>0</v>
      </c>
      <c r="X900">
        <v>-463371541</v>
      </c>
      <c r="Y900">
        <v>0.51</v>
      </c>
      <c r="AA900">
        <v>8359.85</v>
      </c>
      <c r="AB900">
        <v>0</v>
      </c>
      <c r="AC900">
        <v>0</v>
      </c>
      <c r="AD900">
        <v>0</v>
      </c>
      <c r="AE900">
        <v>1752.59</v>
      </c>
      <c r="AF900">
        <v>0</v>
      </c>
      <c r="AG900">
        <v>0</v>
      </c>
      <c r="AH900">
        <v>0</v>
      </c>
      <c r="AI900">
        <v>4.7699999999999996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3</v>
      </c>
      <c r="AT900">
        <v>0.51</v>
      </c>
      <c r="AU900" t="s">
        <v>3</v>
      </c>
      <c r="AV900">
        <v>0</v>
      </c>
      <c r="AW900">
        <v>2</v>
      </c>
      <c r="AX900">
        <v>35868253</v>
      </c>
      <c r="AY900">
        <v>1</v>
      </c>
      <c r="AZ900">
        <v>0</v>
      </c>
      <c r="BA900">
        <v>865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Y900*Source!I839</f>
        <v>0.14025000000000001</v>
      </c>
      <c r="CY900">
        <f t="shared" si="123"/>
        <v>8359.85</v>
      </c>
      <c r="CZ900">
        <f t="shared" si="124"/>
        <v>1752.59</v>
      </c>
      <c r="DA900">
        <f t="shared" si="125"/>
        <v>4.7699999999999996</v>
      </c>
      <c r="DB900">
        <f t="shared" si="126"/>
        <v>893.82</v>
      </c>
      <c r="DC900">
        <f t="shared" si="127"/>
        <v>0</v>
      </c>
    </row>
    <row r="901" spans="1:107">
      <c r="A901">
        <f>ROW(Source!A839)</f>
        <v>839</v>
      </c>
      <c r="B901">
        <v>35863109</v>
      </c>
      <c r="C901">
        <v>35868228</v>
      </c>
      <c r="D901">
        <v>29150040</v>
      </c>
      <c r="E901">
        <v>1</v>
      </c>
      <c r="F901">
        <v>1</v>
      </c>
      <c r="G901">
        <v>1</v>
      </c>
      <c r="H901">
        <v>3</v>
      </c>
      <c r="I901" t="s">
        <v>804</v>
      </c>
      <c r="J901" t="s">
        <v>805</v>
      </c>
      <c r="K901" t="s">
        <v>806</v>
      </c>
      <c r="L901">
        <v>1339</v>
      </c>
      <c r="N901">
        <v>1007</v>
      </c>
      <c r="O901" t="s">
        <v>617</v>
      </c>
      <c r="P901" t="s">
        <v>617</v>
      </c>
      <c r="Q901">
        <v>1</v>
      </c>
      <c r="W901">
        <v>0</v>
      </c>
      <c r="X901">
        <v>693153122</v>
      </c>
      <c r="Y901">
        <v>7.0000000000000007E-2</v>
      </c>
      <c r="AA901">
        <v>22.2</v>
      </c>
      <c r="AB901">
        <v>0</v>
      </c>
      <c r="AC901">
        <v>0</v>
      </c>
      <c r="AD901">
        <v>0</v>
      </c>
      <c r="AE901">
        <v>2.44</v>
      </c>
      <c r="AF901">
        <v>0</v>
      </c>
      <c r="AG901">
        <v>0</v>
      </c>
      <c r="AH901">
        <v>0</v>
      </c>
      <c r="AI901">
        <v>9.1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0</v>
      </c>
      <c r="AQ901">
        <v>0</v>
      </c>
      <c r="AR901">
        <v>0</v>
      </c>
      <c r="AS901" t="s">
        <v>3</v>
      </c>
      <c r="AT901">
        <v>7.0000000000000007E-2</v>
      </c>
      <c r="AU901" t="s">
        <v>3</v>
      </c>
      <c r="AV901">
        <v>0</v>
      </c>
      <c r="AW901">
        <v>2</v>
      </c>
      <c r="AX901">
        <v>35868254</v>
      </c>
      <c r="AY901">
        <v>1</v>
      </c>
      <c r="AZ901">
        <v>0</v>
      </c>
      <c r="BA901">
        <v>866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Y901*Source!I839</f>
        <v>1.9250000000000003E-2</v>
      </c>
      <c r="CY901">
        <f t="shared" si="123"/>
        <v>22.2</v>
      </c>
      <c r="CZ901">
        <f t="shared" si="124"/>
        <v>2.44</v>
      </c>
      <c r="DA901">
        <f t="shared" si="125"/>
        <v>9.1</v>
      </c>
      <c r="DB901">
        <f t="shared" si="126"/>
        <v>0.17</v>
      </c>
      <c r="DC901">
        <f t="shared" si="127"/>
        <v>0</v>
      </c>
    </row>
    <row r="902" spans="1:107">
      <c r="A902">
        <f>ROW(Source!A840)</f>
        <v>840</v>
      </c>
      <c r="B902">
        <v>35863109</v>
      </c>
      <c r="C902">
        <v>35868255</v>
      </c>
      <c r="D902">
        <v>18407150</v>
      </c>
      <c r="E902">
        <v>1</v>
      </c>
      <c r="F902">
        <v>1</v>
      </c>
      <c r="G902">
        <v>1</v>
      </c>
      <c r="H902">
        <v>1</v>
      </c>
      <c r="I902" t="s">
        <v>576</v>
      </c>
      <c r="J902" t="s">
        <v>3</v>
      </c>
      <c r="K902" t="s">
        <v>577</v>
      </c>
      <c r="L902">
        <v>1369</v>
      </c>
      <c r="N902">
        <v>1013</v>
      </c>
      <c r="O902" t="s">
        <v>561</v>
      </c>
      <c r="P902" t="s">
        <v>561</v>
      </c>
      <c r="Q902">
        <v>1</v>
      </c>
      <c r="W902">
        <v>0</v>
      </c>
      <c r="X902">
        <v>-931037793</v>
      </c>
      <c r="Y902">
        <v>69.827999999999989</v>
      </c>
      <c r="AA902">
        <v>0</v>
      </c>
      <c r="AB902">
        <v>0</v>
      </c>
      <c r="AC902">
        <v>0</v>
      </c>
      <c r="AD902">
        <v>272.45</v>
      </c>
      <c r="AE902">
        <v>0</v>
      </c>
      <c r="AF902">
        <v>0</v>
      </c>
      <c r="AG902">
        <v>0</v>
      </c>
      <c r="AH902">
        <v>272.45</v>
      </c>
      <c r="AI902">
        <v>1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1</v>
      </c>
      <c r="AQ902">
        <v>0</v>
      </c>
      <c r="AR902">
        <v>0</v>
      </c>
      <c r="AS902" t="s">
        <v>3</v>
      </c>
      <c r="AT902">
        <v>60.72</v>
      </c>
      <c r="AU902" t="s">
        <v>134</v>
      </c>
      <c r="AV902">
        <v>1</v>
      </c>
      <c r="AW902">
        <v>2</v>
      </c>
      <c r="AX902">
        <v>35868264</v>
      </c>
      <c r="AY902">
        <v>1</v>
      </c>
      <c r="AZ902">
        <v>0</v>
      </c>
      <c r="BA902">
        <v>867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Y902*Source!I840</f>
        <v>19.2027</v>
      </c>
      <c r="CY902">
        <f>AD902</f>
        <v>272.45</v>
      </c>
      <c r="CZ902">
        <f>AH902</f>
        <v>272.45</v>
      </c>
      <c r="DA902">
        <f>AL902</f>
        <v>1</v>
      </c>
      <c r="DB902">
        <f>ROUND((ROUND(AT902*CZ902,2)*1.15),2)</f>
        <v>19024.63</v>
      </c>
      <c r="DC902">
        <f>ROUND((ROUND(AT902*AG902,2)*1.15),2)</f>
        <v>0</v>
      </c>
    </row>
    <row r="903" spans="1:107">
      <c r="A903">
        <f>ROW(Source!A840)</f>
        <v>840</v>
      </c>
      <c r="B903">
        <v>35863109</v>
      </c>
      <c r="C903">
        <v>35868255</v>
      </c>
      <c r="D903">
        <v>121548</v>
      </c>
      <c r="E903">
        <v>1</v>
      </c>
      <c r="F903">
        <v>1</v>
      </c>
      <c r="G903">
        <v>1</v>
      </c>
      <c r="H903">
        <v>1</v>
      </c>
      <c r="I903" t="s">
        <v>35</v>
      </c>
      <c r="J903" t="s">
        <v>3</v>
      </c>
      <c r="K903" t="s">
        <v>562</v>
      </c>
      <c r="L903">
        <v>608254</v>
      </c>
      <c r="N903">
        <v>1013</v>
      </c>
      <c r="O903" t="s">
        <v>563</v>
      </c>
      <c r="P903" t="s">
        <v>563</v>
      </c>
      <c r="Q903">
        <v>1</v>
      </c>
      <c r="W903">
        <v>0</v>
      </c>
      <c r="X903">
        <v>-185737400</v>
      </c>
      <c r="Y903">
        <v>0.72499999999999998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1</v>
      </c>
      <c r="AJ903">
        <v>1</v>
      </c>
      <c r="AK903">
        <v>1</v>
      </c>
      <c r="AL903">
        <v>1</v>
      </c>
      <c r="AN903">
        <v>0</v>
      </c>
      <c r="AO903">
        <v>1</v>
      </c>
      <c r="AP903">
        <v>1</v>
      </c>
      <c r="AQ903">
        <v>0</v>
      </c>
      <c r="AR903">
        <v>0</v>
      </c>
      <c r="AS903" t="s">
        <v>3</v>
      </c>
      <c r="AT903">
        <v>0.57999999999999996</v>
      </c>
      <c r="AU903" t="s">
        <v>133</v>
      </c>
      <c r="AV903">
        <v>2</v>
      </c>
      <c r="AW903">
        <v>2</v>
      </c>
      <c r="AX903">
        <v>35868265</v>
      </c>
      <c r="AY903">
        <v>1</v>
      </c>
      <c r="AZ903">
        <v>0</v>
      </c>
      <c r="BA903">
        <v>868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Y903*Source!I840</f>
        <v>0.199375</v>
      </c>
      <c r="CY903">
        <f>AD903</f>
        <v>0</v>
      </c>
      <c r="CZ903">
        <f>AH903</f>
        <v>0</v>
      </c>
      <c r="DA903">
        <f>AL903</f>
        <v>1</v>
      </c>
      <c r="DB903">
        <f>ROUND((ROUND(AT903*CZ903,2)*1.25),2)</f>
        <v>0</v>
      </c>
      <c r="DC903">
        <f>ROUND((ROUND(AT903*AG903,2)*1.25),2)</f>
        <v>0</v>
      </c>
    </row>
    <row r="904" spans="1:107">
      <c r="A904">
        <f>ROW(Source!A840)</f>
        <v>840</v>
      </c>
      <c r="B904">
        <v>35863109</v>
      </c>
      <c r="C904">
        <v>35868255</v>
      </c>
      <c r="D904">
        <v>29172556</v>
      </c>
      <c r="E904">
        <v>1</v>
      </c>
      <c r="F904">
        <v>1</v>
      </c>
      <c r="G904">
        <v>1</v>
      </c>
      <c r="H904">
        <v>2</v>
      </c>
      <c r="I904" t="s">
        <v>564</v>
      </c>
      <c r="J904" t="s">
        <v>565</v>
      </c>
      <c r="K904" t="s">
        <v>566</v>
      </c>
      <c r="L904">
        <v>1368</v>
      </c>
      <c r="N904">
        <v>1011</v>
      </c>
      <c r="O904" t="s">
        <v>567</v>
      </c>
      <c r="P904" t="s">
        <v>567</v>
      </c>
      <c r="Q904">
        <v>1</v>
      </c>
      <c r="W904">
        <v>0</v>
      </c>
      <c r="X904">
        <v>-1302720870</v>
      </c>
      <c r="Y904">
        <v>0.72499999999999998</v>
      </c>
      <c r="AA904">
        <v>0</v>
      </c>
      <c r="AB904">
        <v>466.71</v>
      </c>
      <c r="AC904">
        <v>446.18</v>
      </c>
      <c r="AD904">
        <v>0</v>
      </c>
      <c r="AE904">
        <v>0</v>
      </c>
      <c r="AF904">
        <v>31.26</v>
      </c>
      <c r="AG904">
        <v>13.5</v>
      </c>
      <c r="AH904">
        <v>0</v>
      </c>
      <c r="AI904">
        <v>1</v>
      </c>
      <c r="AJ904">
        <v>14.93</v>
      </c>
      <c r="AK904">
        <v>33.049999999999997</v>
      </c>
      <c r="AL904">
        <v>1</v>
      </c>
      <c r="AN904">
        <v>0</v>
      </c>
      <c r="AO904">
        <v>1</v>
      </c>
      <c r="AP904">
        <v>1</v>
      </c>
      <c r="AQ904">
        <v>0</v>
      </c>
      <c r="AR904">
        <v>0</v>
      </c>
      <c r="AS904" t="s">
        <v>3</v>
      </c>
      <c r="AT904">
        <v>0.57999999999999996</v>
      </c>
      <c r="AU904" t="s">
        <v>133</v>
      </c>
      <c r="AV904">
        <v>0</v>
      </c>
      <c r="AW904">
        <v>2</v>
      </c>
      <c r="AX904">
        <v>35868266</v>
      </c>
      <c r="AY904">
        <v>1</v>
      </c>
      <c r="AZ904">
        <v>0</v>
      </c>
      <c r="BA904">
        <v>869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Y904*Source!I840</f>
        <v>0.199375</v>
      </c>
      <c r="CY904">
        <f>AB904</f>
        <v>466.71</v>
      </c>
      <c r="CZ904">
        <f>AF904</f>
        <v>31.26</v>
      </c>
      <c r="DA904">
        <f>AJ904</f>
        <v>14.93</v>
      </c>
      <c r="DB904">
        <f>ROUND((ROUND(AT904*CZ904,2)*1.25),2)</f>
        <v>22.66</v>
      </c>
      <c r="DC904">
        <f>ROUND((ROUND(AT904*AG904,2)*1.25),2)</f>
        <v>9.7899999999999991</v>
      </c>
    </row>
    <row r="905" spans="1:107">
      <c r="A905">
        <f>ROW(Source!A840)</f>
        <v>840</v>
      </c>
      <c r="B905">
        <v>35863109</v>
      </c>
      <c r="C905">
        <v>35868255</v>
      </c>
      <c r="D905">
        <v>29174591</v>
      </c>
      <c r="E905">
        <v>1</v>
      </c>
      <c r="F905">
        <v>1</v>
      </c>
      <c r="G905">
        <v>1</v>
      </c>
      <c r="H905">
        <v>2</v>
      </c>
      <c r="I905" t="s">
        <v>589</v>
      </c>
      <c r="J905" t="s">
        <v>590</v>
      </c>
      <c r="K905" t="s">
        <v>591</v>
      </c>
      <c r="L905">
        <v>1368</v>
      </c>
      <c r="N905">
        <v>1011</v>
      </c>
      <c r="O905" t="s">
        <v>567</v>
      </c>
      <c r="P905" t="s">
        <v>567</v>
      </c>
      <c r="Q905">
        <v>1</v>
      </c>
      <c r="W905">
        <v>0</v>
      </c>
      <c r="X905">
        <v>1598042632</v>
      </c>
      <c r="Y905">
        <v>1.0249999999999999</v>
      </c>
      <c r="AA905">
        <v>0</v>
      </c>
      <c r="AB905">
        <v>9.4700000000000006</v>
      </c>
      <c r="AC905">
        <v>0</v>
      </c>
      <c r="AD905">
        <v>0</v>
      </c>
      <c r="AE905">
        <v>0</v>
      </c>
      <c r="AF905">
        <v>0.95</v>
      </c>
      <c r="AG905">
        <v>0</v>
      </c>
      <c r="AH905">
        <v>0</v>
      </c>
      <c r="AI905">
        <v>1</v>
      </c>
      <c r="AJ905">
        <v>9.9700000000000006</v>
      </c>
      <c r="AK905">
        <v>33.049999999999997</v>
      </c>
      <c r="AL905">
        <v>1</v>
      </c>
      <c r="AN905">
        <v>0</v>
      </c>
      <c r="AO905">
        <v>1</v>
      </c>
      <c r="AP905">
        <v>1</v>
      </c>
      <c r="AQ905">
        <v>0</v>
      </c>
      <c r="AR905">
        <v>0</v>
      </c>
      <c r="AS905" t="s">
        <v>3</v>
      </c>
      <c r="AT905">
        <v>0.82</v>
      </c>
      <c r="AU905" t="s">
        <v>133</v>
      </c>
      <c r="AV905">
        <v>0</v>
      </c>
      <c r="AW905">
        <v>2</v>
      </c>
      <c r="AX905">
        <v>35868267</v>
      </c>
      <c r="AY905">
        <v>1</v>
      </c>
      <c r="AZ905">
        <v>0</v>
      </c>
      <c r="BA905">
        <v>870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Y905*Source!I840</f>
        <v>0.28187499999999999</v>
      </c>
      <c r="CY905">
        <f>AB905</f>
        <v>9.4700000000000006</v>
      </c>
      <c r="CZ905">
        <f>AF905</f>
        <v>0.95</v>
      </c>
      <c r="DA905">
        <f>AJ905</f>
        <v>9.9700000000000006</v>
      </c>
      <c r="DB905">
        <f>ROUND((ROUND(AT905*CZ905,2)*1.25),2)</f>
        <v>0.98</v>
      </c>
      <c r="DC905">
        <f>ROUND((ROUND(AT905*AG905,2)*1.25),2)</f>
        <v>0</v>
      </c>
    </row>
    <row r="906" spans="1:107">
      <c r="A906">
        <f>ROW(Source!A840)</f>
        <v>840</v>
      </c>
      <c r="B906">
        <v>35863109</v>
      </c>
      <c r="C906">
        <v>35868255</v>
      </c>
      <c r="D906">
        <v>29174661</v>
      </c>
      <c r="E906">
        <v>1</v>
      </c>
      <c r="F906">
        <v>1</v>
      </c>
      <c r="G906">
        <v>1</v>
      </c>
      <c r="H906">
        <v>2</v>
      </c>
      <c r="I906" t="s">
        <v>618</v>
      </c>
      <c r="J906" t="s">
        <v>619</v>
      </c>
      <c r="K906" t="s">
        <v>620</v>
      </c>
      <c r="L906">
        <v>1368</v>
      </c>
      <c r="N906">
        <v>1011</v>
      </c>
      <c r="O906" t="s">
        <v>567</v>
      </c>
      <c r="P906" t="s">
        <v>567</v>
      </c>
      <c r="Q906">
        <v>1</v>
      </c>
      <c r="W906">
        <v>0</v>
      </c>
      <c r="X906">
        <v>-2115030577</v>
      </c>
      <c r="Y906">
        <v>3.375</v>
      </c>
      <c r="AA906">
        <v>0</v>
      </c>
      <c r="AB906">
        <v>25.44</v>
      </c>
      <c r="AC906">
        <v>0</v>
      </c>
      <c r="AD906">
        <v>0</v>
      </c>
      <c r="AE906">
        <v>0</v>
      </c>
      <c r="AF906">
        <v>2.09</v>
      </c>
      <c r="AG906">
        <v>0</v>
      </c>
      <c r="AH906">
        <v>0</v>
      </c>
      <c r="AI906">
        <v>1</v>
      </c>
      <c r="AJ906">
        <v>12.17</v>
      </c>
      <c r="AK906">
        <v>33.049999999999997</v>
      </c>
      <c r="AL906">
        <v>1</v>
      </c>
      <c r="AN906">
        <v>0</v>
      </c>
      <c r="AO906">
        <v>1</v>
      </c>
      <c r="AP906">
        <v>1</v>
      </c>
      <c r="AQ906">
        <v>0</v>
      </c>
      <c r="AR906">
        <v>0</v>
      </c>
      <c r="AS906" t="s">
        <v>3</v>
      </c>
      <c r="AT906">
        <v>2.7</v>
      </c>
      <c r="AU906" t="s">
        <v>133</v>
      </c>
      <c r="AV906">
        <v>0</v>
      </c>
      <c r="AW906">
        <v>2</v>
      </c>
      <c r="AX906">
        <v>35868268</v>
      </c>
      <c r="AY906">
        <v>1</v>
      </c>
      <c r="AZ906">
        <v>0</v>
      </c>
      <c r="BA906">
        <v>871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Y906*Source!I840</f>
        <v>0.92812500000000009</v>
      </c>
      <c r="CY906">
        <f>AB906</f>
        <v>25.44</v>
      </c>
      <c r="CZ906">
        <f>AF906</f>
        <v>2.09</v>
      </c>
      <c r="DA906">
        <f>AJ906</f>
        <v>12.17</v>
      </c>
      <c r="DB906">
        <f>ROUND((ROUND(AT906*CZ906,2)*1.25),2)</f>
        <v>7.05</v>
      </c>
      <c r="DC906">
        <f>ROUND((ROUND(AT906*AG906,2)*1.25),2)</f>
        <v>0</v>
      </c>
    </row>
    <row r="907" spans="1:107">
      <c r="A907">
        <f>ROW(Source!A840)</f>
        <v>840</v>
      </c>
      <c r="B907">
        <v>35863109</v>
      </c>
      <c r="C907">
        <v>35868255</v>
      </c>
      <c r="D907">
        <v>29174913</v>
      </c>
      <c r="E907">
        <v>1</v>
      </c>
      <c r="F907">
        <v>1</v>
      </c>
      <c r="G907">
        <v>1</v>
      </c>
      <c r="H907">
        <v>2</v>
      </c>
      <c r="I907" t="s">
        <v>578</v>
      </c>
      <c r="J907" t="s">
        <v>579</v>
      </c>
      <c r="K907" t="s">
        <v>580</v>
      </c>
      <c r="L907">
        <v>1368</v>
      </c>
      <c r="N907">
        <v>1011</v>
      </c>
      <c r="O907" t="s">
        <v>567</v>
      </c>
      <c r="P907" t="s">
        <v>567</v>
      </c>
      <c r="Q907">
        <v>1</v>
      </c>
      <c r="W907">
        <v>0</v>
      </c>
      <c r="X907">
        <v>458544584</v>
      </c>
      <c r="Y907">
        <v>1.05</v>
      </c>
      <c r="AA907">
        <v>0</v>
      </c>
      <c r="AB907">
        <v>932.72</v>
      </c>
      <c r="AC907">
        <v>383.38</v>
      </c>
      <c r="AD907">
        <v>0</v>
      </c>
      <c r="AE907">
        <v>0</v>
      </c>
      <c r="AF907">
        <v>87.17</v>
      </c>
      <c r="AG907">
        <v>11.6</v>
      </c>
      <c r="AH907">
        <v>0</v>
      </c>
      <c r="AI907">
        <v>1</v>
      </c>
      <c r="AJ907">
        <v>10.7</v>
      </c>
      <c r="AK907">
        <v>33.049999999999997</v>
      </c>
      <c r="AL907">
        <v>1</v>
      </c>
      <c r="AN907">
        <v>0</v>
      </c>
      <c r="AO907">
        <v>1</v>
      </c>
      <c r="AP907">
        <v>1</v>
      </c>
      <c r="AQ907">
        <v>0</v>
      </c>
      <c r="AR907">
        <v>0</v>
      </c>
      <c r="AS907" t="s">
        <v>3</v>
      </c>
      <c r="AT907">
        <v>0.84</v>
      </c>
      <c r="AU907" t="s">
        <v>133</v>
      </c>
      <c r="AV907">
        <v>0</v>
      </c>
      <c r="AW907">
        <v>2</v>
      </c>
      <c r="AX907">
        <v>35868269</v>
      </c>
      <c r="AY907">
        <v>1</v>
      </c>
      <c r="AZ907">
        <v>0</v>
      </c>
      <c r="BA907">
        <v>872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Y907*Source!I840</f>
        <v>0.28875000000000006</v>
      </c>
      <c r="CY907">
        <f>AB907</f>
        <v>932.72</v>
      </c>
      <c r="CZ907">
        <f>AF907</f>
        <v>87.17</v>
      </c>
      <c r="DA907">
        <f>AJ907</f>
        <v>10.7</v>
      </c>
      <c r="DB907">
        <f>ROUND((ROUND(AT907*CZ907,2)*1.25),2)</f>
        <v>91.53</v>
      </c>
      <c r="DC907">
        <f>ROUND((ROUND(AT907*AG907,2)*1.25),2)</f>
        <v>12.18</v>
      </c>
    </row>
    <row r="908" spans="1:107">
      <c r="A908">
        <f>ROW(Source!A840)</f>
        <v>840</v>
      </c>
      <c r="B908">
        <v>35863109</v>
      </c>
      <c r="C908">
        <v>35868255</v>
      </c>
      <c r="D908">
        <v>29114332</v>
      </c>
      <c r="E908">
        <v>1</v>
      </c>
      <c r="F908">
        <v>1</v>
      </c>
      <c r="G908">
        <v>1</v>
      </c>
      <c r="H908">
        <v>3</v>
      </c>
      <c r="I908" t="s">
        <v>603</v>
      </c>
      <c r="J908" t="s">
        <v>604</v>
      </c>
      <c r="K908" t="s">
        <v>605</v>
      </c>
      <c r="L908">
        <v>1348</v>
      </c>
      <c r="N908">
        <v>1009</v>
      </c>
      <c r="O908" t="s">
        <v>30</v>
      </c>
      <c r="P908" t="s">
        <v>30</v>
      </c>
      <c r="Q908">
        <v>1000</v>
      </c>
      <c r="W908">
        <v>0</v>
      </c>
      <c r="X908">
        <v>233971917</v>
      </c>
      <c r="Y908">
        <v>1.23E-2</v>
      </c>
      <c r="AA908">
        <v>54619.68</v>
      </c>
      <c r="AB908">
        <v>0</v>
      </c>
      <c r="AC908">
        <v>0</v>
      </c>
      <c r="AD908">
        <v>0</v>
      </c>
      <c r="AE908">
        <v>11978</v>
      </c>
      <c r="AF908">
        <v>0</v>
      </c>
      <c r="AG908">
        <v>0</v>
      </c>
      <c r="AH908">
        <v>0</v>
      </c>
      <c r="AI908">
        <v>4.5599999999999996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0</v>
      </c>
      <c r="AQ908">
        <v>0</v>
      </c>
      <c r="AR908">
        <v>0</v>
      </c>
      <c r="AS908" t="s">
        <v>3</v>
      </c>
      <c r="AT908">
        <v>1.23E-2</v>
      </c>
      <c r="AU908" t="s">
        <v>3</v>
      </c>
      <c r="AV908">
        <v>0</v>
      </c>
      <c r="AW908">
        <v>2</v>
      </c>
      <c r="AX908">
        <v>35868270</v>
      </c>
      <c r="AY908">
        <v>1</v>
      </c>
      <c r="AZ908">
        <v>0</v>
      </c>
      <c r="BA908">
        <v>873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Y908*Source!I840</f>
        <v>3.3825000000000005E-3</v>
      </c>
      <c r="CY908">
        <f>AA908</f>
        <v>54619.68</v>
      </c>
      <c r="CZ908">
        <f>AE908</f>
        <v>11978</v>
      </c>
      <c r="DA908">
        <f>AI908</f>
        <v>4.5599999999999996</v>
      </c>
      <c r="DB908">
        <f>ROUND(ROUND(AT908*CZ908,2),2)</f>
        <v>147.33000000000001</v>
      </c>
      <c r="DC908">
        <f>ROUND(ROUND(AT908*AG908,2),2)</f>
        <v>0</v>
      </c>
    </row>
    <row r="909" spans="1:107">
      <c r="A909">
        <f>ROW(Source!A840)</f>
        <v>840</v>
      </c>
      <c r="B909">
        <v>35863109</v>
      </c>
      <c r="C909">
        <v>35868255</v>
      </c>
      <c r="D909">
        <v>29130788</v>
      </c>
      <c r="E909">
        <v>1</v>
      </c>
      <c r="F909">
        <v>1</v>
      </c>
      <c r="G909">
        <v>1</v>
      </c>
      <c r="H909">
        <v>3</v>
      </c>
      <c r="I909" t="s">
        <v>621</v>
      </c>
      <c r="J909" t="s">
        <v>622</v>
      </c>
      <c r="K909" t="s">
        <v>623</v>
      </c>
      <c r="L909">
        <v>1339</v>
      </c>
      <c r="N909">
        <v>1007</v>
      </c>
      <c r="O909" t="s">
        <v>617</v>
      </c>
      <c r="P909" t="s">
        <v>617</v>
      </c>
      <c r="Q909">
        <v>1</v>
      </c>
      <c r="W909">
        <v>0</v>
      </c>
      <c r="X909">
        <v>23409818</v>
      </c>
      <c r="Y909">
        <v>2.88</v>
      </c>
      <c r="AA909">
        <v>14208.11</v>
      </c>
      <c r="AB909">
        <v>0</v>
      </c>
      <c r="AC909">
        <v>0</v>
      </c>
      <c r="AD909">
        <v>0</v>
      </c>
      <c r="AE909">
        <v>2156.0100000000002</v>
      </c>
      <c r="AF909">
        <v>0</v>
      </c>
      <c r="AG909">
        <v>0</v>
      </c>
      <c r="AH909">
        <v>0</v>
      </c>
      <c r="AI909">
        <v>6.59</v>
      </c>
      <c r="AJ909">
        <v>1</v>
      </c>
      <c r="AK909">
        <v>1</v>
      </c>
      <c r="AL909">
        <v>1</v>
      </c>
      <c r="AN909">
        <v>0</v>
      </c>
      <c r="AO909">
        <v>1</v>
      </c>
      <c r="AP909">
        <v>0</v>
      </c>
      <c r="AQ909">
        <v>0</v>
      </c>
      <c r="AR909">
        <v>0</v>
      </c>
      <c r="AS909" t="s">
        <v>3</v>
      </c>
      <c r="AT909">
        <v>2.88</v>
      </c>
      <c r="AU909" t="s">
        <v>3</v>
      </c>
      <c r="AV909">
        <v>0</v>
      </c>
      <c r="AW909">
        <v>2</v>
      </c>
      <c r="AX909">
        <v>35868271</v>
      </c>
      <c r="AY909">
        <v>1</v>
      </c>
      <c r="AZ909">
        <v>0</v>
      </c>
      <c r="BA909">
        <v>874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Y909*Source!I840</f>
        <v>0.79200000000000004</v>
      </c>
      <c r="CY909">
        <f>AA909</f>
        <v>14208.11</v>
      </c>
      <c r="CZ909">
        <f>AE909</f>
        <v>2156.0100000000002</v>
      </c>
      <c r="DA909">
        <f>AI909</f>
        <v>6.59</v>
      </c>
      <c r="DB909">
        <f>ROUND(ROUND(AT909*CZ909,2),2)</f>
        <v>6209.31</v>
      </c>
      <c r="DC909">
        <f>ROUND(ROUND(AT909*AG909,2),2)</f>
        <v>0</v>
      </c>
    </row>
    <row r="910" spans="1:107">
      <c r="A910">
        <f>ROW(Source!A841)</f>
        <v>841</v>
      </c>
      <c r="B910">
        <v>35863109</v>
      </c>
      <c r="C910">
        <v>35868272</v>
      </c>
      <c r="D910">
        <v>18408291</v>
      </c>
      <c r="E910">
        <v>1</v>
      </c>
      <c r="F910">
        <v>1</v>
      </c>
      <c r="G910">
        <v>1</v>
      </c>
      <c r="H910">
        <v>1</v>
      </c>
      <c r="I910" t="s">
        <v>606</v>
      </c>
      <c r="J910" t="s">
        <v>3</v>
      </c>
      <c r="K910" t="s">
        <v>607</v>
      </c>
      <c r="L910">
        <v>1369</v>
      </c>
      <c r="N910">
        <v>1013</v>
      </c>
      <c r="O910" t="s">
        <v>561</v>
      </c>
      <c r="P910" t="s">
        <v>561</v>
      </c>
      <c r="Q910">
        <v>1</v>
      </c>
      <c r="W910">
        <v>0</v>
      </c>
      <c r="X910">
        <v>1933892413</v>
      </c>
      <c r="Y910">
        <v>35.948999999999998</v>
      </c>
      <c r="AA910">
        <v>0</v>
      </c>
      <c r="AB910">
        <v>0</v>
      </c>
      <c r="AC910">
        <v>0</v>
      </c>
      <c r="AD910">
        <v>260.95999999999998</v>
      </c>
      <c r="AE910">
        <v>0</v>
      </c>
      <c r="AF910">
        <v>0</v>
      </c>
      <c r="AG910">
        <v>0</v>
      </c>
      <c r="AH910">
        <v>260.95999999999998</v>
      </c>
      <c r="AI910">
        <v>1</v>
      </c>
      <c r="AJ910">
        <v>1</v>
      </c>
      <c r="AK910">
        <v>1</v>
      </c>
      <c r="AL910">
        <v>1</v>
      </c>
      <c r="AN910">
        <v>0</v>
      </c>
      <c r="AO910">
        <v>1</v>
      </c>
      <c r="AP910">
        <v>1</v>
      </c>
      <c r="AQ910">
        <v>0</v>
      </c>
      <c r="AR910">
        <v>0</v>
      </c>
      <c r="AS910" t="s">
        <v>3</v>
      </c>
      <c r="AT910">
        <v>31.26</v>
      </c>
      <c r="AU910" t="s">
        <v>134</v>
      </c>
      <c r="AV910">
        <v>1</v>
      </c>
      <c r="AW910">
        <v>2</v>
      </c>
      <c r="AX910">
        <v>35868280</v>
      </c>
      <c r="AY910">
        <v>2</v>
      </c>
      <c r="AZ910">
        <v>131072</v>
      </c>
      <c r="BA910">
        <v>875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Y910*Source!I841</f>
        <v>9.8859750000000002</v>
      </c>
      <c r="CY910">
        <f>AD910</f>
        <v>260.95999999999998</v>
      </c>
      <c r="CZ910">
        <f>AH910</f>
        <v>260.95999999999998</v>
      </c>
      <c r="DA910">
        <f>AL910</f>
        <v>1</v>
      </c>
      <c r="DB910">
        <f>ROUND((ROUND(AT910*CZ910,2)*1.15),2)</f>
        <v>9381.25</v>
      </c>
      <c r="DC910">
        <f>ROUND((ROUND(AT910*AG910,2)*1.15),2)</f>
        <v>0</v>
      </c>
    </row>
    <row r="911" spans="1:107">
      <c r="A911">
        <f>ROW(Source!A841)</f>
        <v>841</v>
      </c>
      <c r="B911">
        <v>35863109</v>
      </c>
      <c r="C911">
        <v>35868272</v>
      </c>
      <c r="D911">
        <v>121548</v>
      </c>
      <c r="E911">
        <v>1</v>
      </c>
      <c r="F911">
        <v>1</v>
      </c>
      <c r="G911">
        <v>1</v>
      </c>
      <c r="H911">
        <v>1</v>
      </c>
      <c r="I911" t="s">
        <v>35</v>
      </c>
      <c r="J911" t="s">
        <v>3</v>
      </c>
      <c r="K911" t="s">
        <v>562</v>
      </c>
      <c r="L911">
        <v>608254</v>
      </c>
      <c r="N911">
        <v>1013</v>
      </c>
      <c r="O911" t="s">
        <v>563</v>
      </c>
      <c r="P911" t="s">
        <v>563</v>
      </c>
      <c r="Q911">
        <v>1</v>
      </c>
      <c r="W911">
        <v>0</v>
      </c>
      <c r="X911">
        <v>-185737400</v>
      </c>
      <c r="Y911">
        <v>8.375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1</v>
      </c>
      <c r="AJ911">
        <v>1</v>
      </c>
      <c r="AK911">
        <v>1</v>
      </c>
      <c r="AL911">
        <v>1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6.7</v>
      </c>
      <c r="AU911" t="s">
        <v>133</v>
      </c>
      <c r="AV911">
        <v>2</v>
      </c>
      <c r="AW911">
        <v>2</v>
      </c>
      <c r="AX911">
        <v>35868281</v>
      </c>
      <c r="AY911">
        <v>1</v>
      </c>
      <c r="AZ911">
        <v>0</v>
      </c>
      <c r="BA911">
        <v>876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Y911*Source!I841</f>
        <v>2.3031250000000001</v>
      </c>
      <c r="CY911">
        <f>AD911</f>
        <v>0</v>
      </c>
      <c r="CZ911">
        <f>AH911</f>
        <v>0</v>
      </c>
      <c r="DA911">
        <f>AL911</f>
        <v>1</v>
      </c>
      <c r="DB911">
        <f>ROUND((ROUND(AT911*CZ911,2)*1.25),2)</f>
        <v>0</v>
      </c>
      <c r="DC911">
        <f>ROUND((ROUND(AT911*AG911,2)*1.25),2)</f>
        <v>0</v>
      </c>
    </row>
    <row r="912" spans="1:107">
      <c r="A912">
        <f>ROW(Source!A841)</f>
        <v>841</v>
      </c>
      <c r="B912">
        <v>35863109</v>
      </c>
      <c r="C912">
        <v>35868272</v>
      </c>
      <c r="D912">
        <v>29172710</v>
      </c>
      <c r="E912">
        <v>1</v>
      </c>
      <c r="F912">
        <v>1</v>
      </c>
      <c r="G912">
        <v>1</v>
      </c>
      <c r="H912">
        <v>2</v>
      </c>
      <c r="I912" t="s">
        <v>570</v>
      </c>
      <c r="J912" t="s">
        <v>571</v>
      </c>
      <c r="K912" t="s">
        <v>572</v>
      </c>
      <c r="L912">
        <v>1368</v>
      </c>
      <c r="N912">
        <v>1011</v>
      </c>
      <c r="O912" t="s">
        <v>567</v>
      </c>
      <c r="P912" t="s">
        <v>567</v>
      </c>
      <c r="Q912">
        <v>1</v>
      </c>
      <c r="W912">
        <v>0</v>
      </c>
      <c r="X912">
        <v>-1676841219</v>
      </c>
      <c r="Y912">
        <v>8.375</v>
      </c>
      <c r="AA912">
        <v>0</v>
      </c>
      <c r="AB912">
        <v>539.16</v>
      </c>
      <c r="AC912">
        <v>332.48</v>
      </c>
      <c r="AD912">
        <v>0</v>
      </c>
      <c r="AE912">
        <v>0</v>
      </c>
      <c r="AF912">
        <v>46.56</v>
      </c>
      <c r="AG912">
        <v>10.06</v>
      </c>
      <c r="AH912">
        <v>0</v>
      </c>
      <c r="AI912">
        <v>1</v>
      </c>
      <c r="AJ912">
        <v>11.58</v>
      </c>
      <c r="AK912">
        <v>33.049999999999997</v>
      </c>
      <c r="AL912">
        <v>1</v>
      </c>
      <c r="AN912">
        <v>0</v>
      </c>
      <c r="AO912">
        <v>1</v>
      </c>
      <c r="AP912">
        <v>1</v>
      </c>
      <c r="AQ912">
        <v>0</v>
      </c>
      <c r="AR912">
        <v>0</v>
      </c>
      <c r="AS912" t="s">
        <v>3</v>
      </c>
      <c r="AT912">
        <v>6.7</v>
      </c>
      <c r="AU912" t="s">
        <v>133</v>
      </c>
      <c r="AV912">
        <v>0</v>
      </c>
      <c r="AW912">
        <v>2</v>
      </c>
      <c r="AX912">
        <v>35868282</v>
      </c>
      <c r="AY912">
        <v>1</v>
      </c>
      <c r="AZ912">
        <v>0</v>
      </c>
      <c r="BA912">
        <v>877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Y912*Source!I841</f>
        <v>2.3031250000000001</v>
      </c>
      <c r="CY912">
        <f>AB912</f>
        <v>539.16</v>
      </c>
      <c r="CZ912">
        <f>AF912</f>
        <v>46.56</v>
      </c>
      <c r="DA912">
        <f>AJ912</f>
        <v>11.58</v>
      </c>
      <c r="DB912">
        <f>ROUND((ROUND(AT912*CZ912,2)*1.25),2)</f>
        <v>389.94</v>
      </c>
      <c r="DC912">
        <f>ROUND((ROUND(AT912*AG912,2)*1.25),2)</f>
        <v>84.25</v>
      </c>
    </row>
    <row r="913" spans="1:107">
      <c r="A913">
        <f>ROW(Source!A841)</f>
        <v>841</v>
      </c>
      <c r="B913">
        <v>35863109</v>
      </c>
      <c r="C913">
        <v>35868272</v>
      </c>
      <c r="D913">
        <v>29173472</v>
      </c>
      <c r="E913">
        <v>1</v>
      </c>
      <c r="F913">
        <v>1</v>
      </c>
      <c r="G913">
        <v>1</v>
      </c>
      <c r="H913">
        <v>2</v>
      </c>
      <c r="I913" t="s">
        <v>624</v>
      </c>
      <c r="J913" t="s">
        <v>625</v>
      </c>
      <c r="K913" t="s">
        <v>626</v>
      </c>
      <c r="L913">
        <v>1368</v>
      </c>
      <c r="N913">
        <v>1011</v>
      </c>
      <c r="O913" t="s">
        <v>567</v>
      </c>
      <c r="P913" t="s">
        <v>567</v>
      </c>
      <c r="Q913">
        <v>1</v>
      </c>
      <c r="W913">
        <v>0</v>
      </c>
      <c r="X913">
        <v>275932499</v>
      </c>
      <c r="Y913">
        <v>13.75</v>
      </c>
      <c r="AA913">
        <v>0</v>
      </c>
      <c r="AB913">
        <v>12.75</v>
      </c>
      <c r="AC913">
        <v>0</v>
      </c>
      <c r="AD913">
        <v>0</v>
      </c>
      <c r="AE913">
        <v>0</v>
      </c>
      <c r="AF913">
        <v>3</v>
      </c>
      <c r="AG913">
        <v>0</v>
      </c>
      <c r="AH913">
        <v>0</v>
      </c>
      <c r="AI913">
        <v>1</v>
      </c>
      <c r="AJ913">
        <v>4.25</v>
      </c>
      <c r="AK913">
        <v>33.049999999999997</v>
      </c>
      <c r="AL913">
        <v>1</v>
      </c>
      <c r="AN913">
        <v>0</v>
      </c>
      <c r="AO913">
        <v>1</v>
      </c>
      <c r="AP913">
        <v>1</v>
      </c>
      <c r="AQ913">
        <v>0</v>
      </c>
      <c r="AR913">
        <v>0</v>
      </c>
      <c r="AS913" t="s">
        <v>3</v>
      </c>
      <c r="AT913">
        <v>11</v>
      </c>
      <c r="AU913" t="s">
        <v>133</v>
      </c>
      <c r="AV913">
        <v>0</v>
      </c>
      <c r="AW913">
        <v>2</v>
      </c>
      <c r="AX913">
        <v>35868283</v>
      </c>
      <c r="AY913">
        <v>1</v>
      </c>
      <c r="AZ913">
        <v>0</v>
      </c>
      <c r="BA913">
        <v>878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Y913*Source!I841</f>
        <v>3.7812500000000004</v>
      </c>
      <c r="CY913">
        <f>AB913</f>
        <v>12.75</v>
      </c>
      <c r="CZ913">
        <f>AF913</f>
        <v>3</v>
      </c>
      <c r="DA913">
        <f>AJ913</f>
        <v>4.25</v>
      </c>
      <c r="DB913">
        <f>ROUND((ROUND(AT913*CZ913,2)*1.25),2)</f>
        <v>41.25</v>
      </c>
      <c r="DC913">
        <f>ROUND((ROUND(AT913*AG913,2)*1.25),2)</f>
        <v>0</v>
      </c>
    </row>
    <row r="914" spans="1:107">
      <c r="A914">
        <f>ROW(Source!A841)</f>
        <v>841</v>
      </c>
      <c r="B914">
        <v>35863109</v>
      </c>
      <c r="C914">
        <v>35868272</v>
      </c>
      <c r="D914">
        <v>29174913</v>
      </c>
      <c r="E914">
        <v>1</v>
      </c>
      <c r="F914">
        <v>1</v>
      </c>
      <c r="G914">
        <v>1</v>
      </c>
      <c r="H914">
        <v>2</v>
      </c>
      <c r="I914" t="s">
        <v>578</v>
      </c>
      <c r="J914" t="s">
        <v>579</v>
      </c>
      <c r="K914" t="s">
        <v>580</v>
      </c>
      <c r="L914">
        <v>1368</v>
      </c>
      <c r="N914">
        <v>1011</v>
      </c>
      <c r="O914" t="s">
        <v>567</v>
      </c>
      <c r="P914" t="s">
        <v>567</v>
      </c>
      <c r="Q914">
        <v>1</v>
      </c>
      <c r="W914">
        <v>0</v>
      </c>
      <c r="X914">
        <v>458544584</v>
      </c>
      <c r="Y914">
        <v>0.4375</v>
      </c>
      <c r="AA914">
        <v>0</v>
      </c>
      <c r="AB914">
        <v>932.72</v>
      </c>
      <c r="AC914">
        <v>383.38</v>
      </c>
      <c r="AD914">
        <v>0</v>
      </c>
      <c r="AE914">
        <v>0</v>
      </c>
      <c r="AF914">
        <v>87.17</v>
      </c>
      <c r="AG914">
        <v>11.6</v>
      </c>
      <c r="AH914">
        <v>0</v>
      </c>
      <c r="AI914">
        <v>1</v>
      </c>
      <c r="AJ914">
        <v>10.7</v>
      </c>
      <c r="AK914">
        <v>33.049999999999997</v>
      </c>
      <c r="AL914">
        <v>1</v>
      </c>
      <c r="AN914">
        <v>0</v>
      </c>
      <c r="AO914">
        <v>1</v>
      </c>
      <c r="AP914">
        <v>1</v>
      </c>
      <c r="AQ914">
        <v>0</v>
      </c>
      <c r="AR914">
        <v>0</v>
      </c>
      <c r="AS914" t="s">
        <v>3</v>
      </c>
      <c r="AT914">
        <v>0.35</v>
      </c>
      <c r="AU914" t="s">
        <v>133</v>
      </c>
      <c r="AV914">
        <v>0</v>
      </c>
      <c r="AW914">
        <v>2</v>
      </c>
      <c r="AX914">
        <v>35868284</v>
      </c>
      <c r="AY914">
        <v>1</v>
      </c>
      <c r="AZ914">
        <v>0</v>
      </c>
      <c r="BA914">
        <v>879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Y914*Source!I841</f>
        <v>0.12031250000000002</v>
      </c>
      <c r="CY914">
        <f>AB914</f>
        <v>932.72</v>
      </c>
      <c r="CZ914">
        <f>AF914</f>
        <v>87.17</v>
      </c>
      <c r="DA914">
        <f>AJ914</f>
        <v>10.7</v>
      </c>
      <c r="DB914">
        <f>ROUND((ROUND(AT914*CZ914,2)*1.25),2)</f>
        <v>38.14</v>
      </c>
      <c r="DC914">
        <f>ROUND((ROUND(AT914*AG914,2)*1.25),2)</f>
        <v>5.08</v>
      </c>
    </row>
    <row r="915" spans="1:107">
      <c r="A915">
        <f>ROW(Source!A841)</f>
        <v>841</v>
      </c>
      <c r="B915">
        <v>35863109</v>
      </c>
      <c r="C915">
        <v>35868272</v>
      </c>
      <c r="D915">
        <v>29114687</v>
      </c>
      <c r="E915">
        <v>1</v>
      </c>
      <c r="F915">
        <v>1</v>
      </c>
      <c r="G915">
        <v>1</v>
      </c>
      <c r="H915">
        <v>3</v>
      </c>
      <c r="I915" t="s">
        <v>627</v>
      </c>
      <c r="J915" t="s">
        <v>628</v>
      </c>
      <c r="K915" t="s">
        <v>629</v>
      </c>
      <c r="L915">
        <v>1348</v>
      </c>
      <c r="N915">
        <v>1009</v>
      </c>
      <c r="O915" t="s">
        <v>30</v>
      </c>
      <c r="P915" t="s">
        <v>30</v>
      </c>
      <c r="Q915">
        <v>1000</v>
      </c>
      <c r="W915">
        <v>0</v>
      </c>
      <c r="X915">
        <v>157955001</v>
      </c>
      <c r="Y915">
        <v>1.8E-3</v>
      </c>
      <c r="AA915">
        <v>105069.06</v>
      </c>
      <c r="AB915">
        <v>0</v>
      </c>
      <c r="AC915">
        <v>0</v>
      </c>
      <c r="AD915">
        <v>0</v>
      </c>
      <c r="AE915">
        <v>16974</v>
      </c>
      <c r="AF915">
        <v>0</v>
      </c>
      <c r="AG915">
        <v>0</v>
      </c>
      <c r="AH915">
        <v>0</v>
      </c>
      <c r="AI915">
        <v>6.19</v>
      </c>
      <c r="AJ915">
        <v>1</v>
      </c>
      <c r="AK915">
        <v>1</v>
      </c>
      <c r="AL915">
        <v>1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3</v>
      </c>
      <c r="AT915">
        <v>1.8E-3</v>
      </c>
      <c r="AU915" t="s">
        <v>3</v>
      </c>
      <c r="AV915">
        <v>0</v>
      </c>
      <c r="AW915">
        <v>2</v>
      </c>
      <c r="AX915">
        <v>35868285</v>
      </c>
      <c r="AY915">
        <v>1</v>
      </c>
      <c r="AZ915">
        <v>0</v>
      </c>
      <c r="BA915">
        <v>880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Y915*Source!I841</f>
        <v>4.95E-4</v>
      </c>
      <c r="CY915">
        <f>AA915</f>
        <v>105069.06</v>
      </c>
      <c r="CZ915">
        <f>AE915</f>
        <v>16974</v>
      </c>
      <c r="DA915">
        <f>AI915</f>
        <v>6.19</v>
      </c>
      <c r="DB915">
        <f>ROUND(ROUND(AT915*CZ915,2),2)</f>
        <v>30.55</v>
      </c>
      <c r="DC915">
        <f>ROUND(ROUND(AT915*AG915,2),2)</f>
        <v>0</v>
      </c>
    </row>
    <row r="916" spans="1:107">
      <c r="A916">
        <f>ROW(Source!A841)</f>
        <v>841</v>
      </c>
      <c r="B916">
        <v>35863109</v>
      </c>
      <c r="C916">
        <v>35868272</v>
      </c>
      <c r="D916">
        <v>29115292</v>
      </c>
      <c r="E916">
        <v>1</v>
      </c>
      <c r="F916">
        <v>1</v>
      </c>
      <c r="G916">
        <v>1</v>
      </c>
      <c r="H916">
        <v>3</v>
      </c>
      <c r="I916" t="s">
        <v>630</v>
      </c>
      <c r="J916" t="s">
        <v>631</v>
      </c>
      <c r="K916" t="s">
        <v>632</v>
      </c>
      <c r="L916">
        <v>1339</v>
      </c>
      <c r="N916">
        <v>1007</v>
      </c>
      <c r="O916" t="s">
        <v>617</v>
      </c>
      <c r="P916" t="s">
        <v>617</v>
      </c>
      <c r="Q916">
        <v>1</v>
      </c>
      <c r="W916">
        <v>0</v>
      </c>
      <c r="X916">
        <v>582810497</v>
      </c>
      <c r="Y916">
        <v>1.24</v>
      </c>
      <c r="AA916">
        <v>26287.8</v>
      </c>
      <c r="AB916">
        <v>0</v>
      </c>
      <c r="AC916">
        <v>0</v>
      </c>
      <c r="AD916">
        <v>0</v>
      </c>
      <c r="AE916">
        <v>4478.33</v>
      </c>
      <c r="AF916">
        <v>0</v>
      </c>
      <c r="AG916">
        <v>0</v>
      </c>
      <c r="AH916">
        <v>0</v>
      </c>
      <c r="AI916">
        <v>5.87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1.24</v>
      </c>
      <c r="AU916" t="s">
        <v>3</v>
      </c>
      <c r="AV916">
        <v>0</v>
      </c>
      <c r="AW916">
        <v>2</v>
      </c>
      <c r="AX916">
        <v>35868286</v>
      </c>
      <c r="AY916">
        <v>1</v>
      </c>
      <c r="AZ916">
        <v>0</v>
      </c>
      <c r="BA916">
        <v>881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Y916*Source!I841</f>
        <v>0.34100000000000003</v>
      </c>
      <c r="CY916">
        <f>AA916</f>
        <v>26287.8</v>
      </c>
      <c r="CZ916">
        <f>AE916</f>
        <v>4478.33</v>
      </c>
      <c r="DA916">
        <f>AI916</f>
        <v>5.87</v>
      </c>
      <c r="DB916">
        <f>ROUND(ROUND(AT916*CZ916,2),2)</f>
        <v>5553.13</v>
      </c>
      <c r="DC916">
        <f>ROUND(ROUND(AT916*AG916,2),2)</f>
        <v>0</v>
      </c>
    </row>
    <row r="917" spans="1:107">
      <c r="A917">
        <f>ROW(Source!A842)</f>
        <v>842</v>
      </c>
      <c r="B917">
        <v>35863109</v>
      </c>
      <c r="C917">
        <v>35868287</v>
      </c>
      <c r="D917">
        <v>18410542</v>
      </c>
      <c r="E917">
        <v>1</v>
      </c>
      <c r="F917">
        <v>1</v>
      </c>
      <c r="G917">
        <v>1</v>
      </c>
      <c r="H917">
        <v>1</v>
      </c>
      <c r="I917" t="s">
        <v>807</v>
      </c>
      <c r="J917" t="s">
        <v>3</v>
      </c>
      <c r="K917" t="s">
        <v>808</v>
      </c>
      <c r="L917">
        <v>1369</v>
      </c>
      <c r="N917">
        <v>1013</v>
      </c>
      <c r="O917" t="s">
        <v>561</v>
      </c>
      <c r="P917" t="s">
        <v>561</v>
      </c>
      <c r="Q917">
        <v>1</v>
      </c>
      <c r="W917">
        <v>0</v>
      </c>
      <c r="X917">
        <v>1415306217</v>
      </c>
      <c r="Y917">
        <v>36.121499999999997</v>
      </c>
      <c r="AA917">
        <v>0</v>
      </c>
      <c r="AB917">
        <v>0</v>
      </c>
      <c r="AC917">
        <v>0</v>
      </c>
      <c r="AD917">
        <v>265.43</v>
      </c>
      <c r="AE917">
        <v>0</v>
      </c>
      <c r="AF917">
        <v>0</v>
      </c>
      <c r="AG917">
        <v>0</v>
      </c>
      <c r="AH917">
        <v>265.43</v>
      </c>
      <c r="AI917">
        <v>1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1</v>
      </c>
      <c r="AQ917">
        <v>0</v>
      </c>
      <c r="AR917">
        <v>0</v>
      </c>
      <c r="AS917" t="s">
        <v>3</v>
      </c>
      <c r="AT917">
        <v>31.41</v>
      </c>
      <c r="AU917" t="s">
        <v>134</v>
      </c>
      <c r="AV917">
        <v>1</v>
      </c>
      <c r="AW917">
        <v>2</v>
      </c>
      <c r="AX917">
        <v>35868296</v>
      </c>
      <c r="AY917">
        <v>2</v>
      </c>
      <c r="AZ917">
        <v>131072</v>
      </c>
      <c r="BA917">
        <v>882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Y917*Source!I842</f>
        <v>9.9334124999999993</v>
      </c>
      <c r="CY917">
        <f>AD917</f>
        <v>265.43</v>
      </c>
      <c r="CZ917">
        <f>AH917</f>
        <v>265.43</v>
      </c>
      <c r="DA917">
        <f>AL917</f>
        <v>1</v>
      </c>
      <c r="DB917">
        <f>ROUND((ROUND(AT917*CZ917,2)*1.15),2)</f>
        <v>9587.73</v>
      </c>
      <c r="DC917">
        <f>ROUND((ROUND(AT917*AG917,2)*1.15),2)</f>
        <v>0</v>
      </c>
    </row>
    <row r="918" spans="1:107">
      <c r="A918">
        <f>ROW(Source!A842)</f>
        <v>842</v>
      </c>
      <c r="B918">
        <v>35863109</v>
      </c>
      <c r="C918">
        <v>35868287</v>
      </c>
      <c r="D918">
        <v>121548</v>
      </c>
      <c r="E918">
        <v>1</v>
      </c>
      <c r="F918">
        <v>1</v>
      </c>
      <c r="G918">
        <v>1</v>
      </c>
      <c r="H918">
        <v>1</v>
      </c>
      <c r="I918" t="s">
        <v>35</v>
      </c>
      <c r="J918" t="s">
        <v>3</v>
      </c>
      <c r="K918" t="s">
        <v>562</v>
      </c>
      <c r="L918">
        <v>608254</v>
      </c>
      <c r="N918">
        <v>1013</v>
      </c>
      <c r="O918" t="s">
        <v>563</v>
      </c>
      <c r="P918" t="s">
        <v>563</v>
      </c>
      <c r="Q918">
        <v>1</v>
      </c>
      <c r="W918">
        <v>0</v>
      </c>
      <c r="X918">
        <v>-185737400</v>
      </c>
      <c r="Y918">
        <v>0.42500000000000004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1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1</v>
      </c>
      <c r="AQ918">
        <v>0</v>
      </c>
      <c r="AR918">
        <v>0</v>
      </c>
      <c r="AS918" t="s">
        <v>3</v>
      </c>
      <c r="AT918">
        <v>0.34</v>
      </c>
      <c r="AU918" t="s">
        <v>133</v>
      </c>
      <c r="AV918">
        <v>2</v>
      </c>
      <c r="AW918">
        <v>2</v>
      </c>
      <c r="AX918">
        <v>35868297</v>
      </c>
      <c r="AY918">
        <v>1</v>
      </c>
      <c r="AZ918">
        <v>0</v>
      </c>
      <c r="BA918">
        <v>883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Y918*Source!I842</f>
        <v>0.11687500000000002</v>
      </c>
      <c r="CY918">
        <f>AD918</f>
        <v>0</v>
      </c>
      <c r="CZ918">
        <f>AH918</f>
        <v>0</v>
      </c>
      <c r="DA918">
        <f>AL918</f>
        <v>1</v>
      </c>
      <c r="DB918">
        <f>ROUND((ROUND(AT918*CZ918,2)*1.25),2)</f>
        <v>0</v>
      </c>
      <c r="DC918">
        <f>ROUND((ROUND(AT918*AG918,2)*1.25),2)</f>
        <v>0</v>
      </c>
    </row>
    <row r="919" spans="1:107">
      <c r="A919">
        <f>ROW(Source!A842)</f>
        <v>842</v>
      </c>
      <c r="B919">
        <v>35863109</v>
      </c>
      <c r="C919">
        <v>35868287</v>
      </c>
      <c r="D919">
        <v>29172556</v>
      </c>
      <c r="E919">
        <v>1</v>
      </c>
      <c r="F919">
        <v>1</v>
      </c>
      <c r="G919">
        <v>1</v>
      </c>
      <c r="H919">
        <v>2</v>
      </c>
      <c r="I919" t="s">
        <v>564</v>
      </c>
      <c r="J919" t="s">
        <v>565</v>
      </c>
      <c r="K919" t="s">
        <v>566</v>
      </c>
      <c r="L919">
        <v>1368</v>
      </c>
      <c r="N919">
        <v>1011</v>
      </c>
      <c r="O919" t="s">
        <v>567</v>
      </c>
      <c r="P919" t="s">
        <v>567</v>
      </c>
      <c r="Q919">
        <v>1</v>
      </c>
      <c r="W919">
        <v>0</v>
      </c>
      <c r="X919">
        <v>-1302720870</v>
      </c>
      <c r="Y919">
        <v>0.42500000000000004</v>
      </c>
      <c r="AA919">
        <v>0</v>
      </c>
      <c r="AB919">
        <v>466.71</v>
      </c>
      <c r="AC919">
        <v>446.18</v>
      </c>
      <c r="AD919">
        <v>0</v>
      </c>
      <c r="AE919">
        <v>0</v>
      </c>
      <c r="AF919">
        <v>31.26</v>
      </c>
      <c r="AG919">
        <v>13.5</v>
      </c>
      <c r="AH919">
        <v>0</v>
      </c>
      <c r="AI919">
        <v>1</v>
      </c>
      <c r="AJ919">
        <v>14.93</v>
      </c>
      <c r="AK919">
        <v>33.049999999999997</v>
      </c>
      <c r="AL919">
        <v>1</v>
      </c>
      <c r="AN919">
        <v>0</v>
      </c>
      <c r="AO919">
        <v>1</v>
      </c>
      <c r="AP919">
        <v>1</v>
      </c>
      <c r="AQ919">
        <v>0</v>
      </c>
      <c r="AR919">
        <v>0</v>
      </c>
      <c r="AS919" t="s">
        <v>3</v>
      </c>
      <c r="AT919">
        <v>0.34</v>
      </c>
      <c r="AU919" t="s">
        <v>133</v>
      </c>
      <c r="AV919">
        <v>0</v>
      </c>
      <c r="AW919">
        <v>2</v>
      </c>
      <c r="AX919">
        <v>35868298</v>
      </c>
      <c r="AY919">
        <v>1</v>
      </c>
      <c r="AZ919">
        <v>0</v>
      </c>
      <c r="BA919">
        <v>884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Y919*Source!I842</f>
        <v>0.11687500000000002</v>
      </c>
      <c r="CY919">
        <f>AB919</f>
        <v>466.71</v>
      </c>
      <c r="CZ919">
        <f>AF919</f>
        <v>31.26</v>
      </c>
      <c r="DA919">
        <f>AJ919</f>
        <v>14.93</v>
      </c>
      <c r="DB919">
        <f>ROUND((ROUND(AT919*CZ919,2)*1.25),2)</f>
        <v>13.29</v>
      </c>
      <c r="DC919">
        <f>ROUND((ROUND(AT919*AG919,2)*1.25),2)</f>
        <v>5.74</v>
      </c>
    </row>
    <row r="920" spans="1:107">
      <c r="A920">
        <f>ROW(Source!A842)</f>
        <v>842</v>
      </c>
      <c r="B920">
        <v>35863109</v>
      </c>
      <c r="C920">
        <v>35868287</v>
      </c>
      <c r="D920">
        <v>29174663</v>
      </c>
      <c r="E920">
        <v>1</v>
      </c>
      <c r="F920">
        <v>1</v>
      </c>
      <c r="G920">
        <v>1</v>
      </c>
      <c r="H920">
        <v>2</v>
      </c>
      <c r="I920" t="s">
        <v>809</v>
      </c>
      <c r="J920" t="s">
        <v>810</v>
      </c>
      <c r="K920" t="s">
        <v>811</v>
      </c>
      <c r="L920">
        <v>1368</v>
      </c>
      <c r="N920">
        <v>1011</v>
      </c>
      <c r="O920" t="s">
        <v>567</v>
      </c>
      <c r="P920" t="s">
        <v>567</v>
      </c>
      <c r="Q920">
        <v>1</v>
      </c>
      <c r="W920">
        <v>0</v>
      </c>
      <c r="X920">
        <v>494683813</v>
      </c>
      <c r="Y920">
        <v>6.625</v>
      </c>
      <c r="AA920">
        <v>0</v>
      </c>
      <c r="AB920">
        <v>17.100000000000001</v>
      </c>
      <c r="AC920">
        <v>0</v>
      </c>
      <c r="AD920">
        <v>0</v>
      </c>
      <c r="AE920">
        <v>0</v>
      </c>
      <c r="AF920">
        <v>3.4</v>
      </c>
      <c r="AG920">
        <v>0</v>
      </c>
      <c r="AH920">
        <v>0</v>
      </c>
      <c r="AI920">
        <v>1</v>
      </c>
      <c r="AJ920">
        <v>5.03</v>
      </c>
      <c r="AK920">
        <v>33.049999999999997</v>
      </c>
      <c r="AL920">
        <v>1</v>
      </c>
      <c r="AN920">
        <v>0</v>
      </c>
      <c r="AO920">
        <v>1</v>
      </c>
      <c r="AP920">
        <v>1</v>
      </c>
      <c r="AQ920">
        <v>0</v>
      </c>
      <c r="AR920">
        <v>0</v>
      </c>
      <c r="AS920" t="s">
        <v>3</v>
      </c>
      <c r="AT920">
        <v>5.3</v>
      </c>
      <c r="AU920" t="s">
        <v>133</v>
      </c>
      <c r="AV920">
        <v>0</v>
      </c>
      <c r="AW920">
        <v>2</v>
      </c>
      <c r="AX920">
        <v>35868299</v>
      </c>
      <c r="AY920">
        <v>1</v>
      </c>
      <c r="AZ920">
        <v>0</v>
      </c>
      <c r="BA920">
        <v>885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Y920*Source!I842</f>
        <v>1.8218750000000001</v>
      </c>
      <c r="CY920">
        <f>AB920</f>
        <v>17.100000000000001</v>
      </c>
      <c r="CZ920">
        <f>AF920</f>
        <v>3.4</v>
      </c>
      <c r="DA920">
        <f>AJ920</f>
        <v>5.03</v>
      </c>
      <c r="DB920">
        <f>ROUND((ROUND(AT920*CZ920,2)*1.25),2)</f>
        <v>22.53</v>
      </c>
      <c r="DC920">
        <f>ROUND((ROUND(AT920*AG920,2)*1.25),2)</f>
        <v>0</v>
      </c>
    </row>
    <row r="921" spans="1:107">
      <c r="A921">
        <f>ROW(Source!A842)</f>
        <v>842</v>
      </c>
      <c r="B921">
        <v>35863109</v>
      </c>
      <c r="C921">
        <v>35868287</v>
      </c>
      <c r="D921">
        <v>29174913</v>
      </c>
      <c r="E921">
        <v>1</v>
      </c>
      <c r="F921">
        <v>1</v>
      </c>
      <c r="G921">
        <v>1</v>
      </c>
      <c r="H921">
        <v>2</v>
      </c>
      <c r="I921" t="s">
        <v>578</v>
      </c>
      <c r="J921" t="s">
        <v>579</v>
      </c>
      <c r="K921" t="s">
        <v>580</v>
      </c>
      <c r="L921">
        <v>1368</v>
      </c>
      <c r="N921">
        <v>1011</v>
      </c>
      <c r="O921" t="s">
        <v>567</v>
      </c>
      <c r="P921" t="s">
        <v>567</v>
      </c>
      <c r="Q921">
        <v>1</v>
      </c>
      <c r="W921">
        <v>0</v>
      </c>
      <c r="X921">
        <v>458544584</v>
      </c>
      <c r="Y921">
        <v>0.6</v>
      </c>
      <c r="AA921">
        <v>0</v>
      </c>
      <c r="AB921">
        <v>932.72</v>
      </c>
      <c r="AC921">
        <v>383.38</v>
      </c>
      <c r="AD921">
        <v>0</v>
      </c>
      <c r="AE921">
        <v>0</v>
      </c>
      <c r="AF921">
        <v>87.17</v>
      </c>
      <c r="AG921">
        <v>11.6</v>
      </c>
      <c r="AH921">
        <v>0</v>
      </c>
      <c r="AI921">
        <v>1</v>
      </c>
      <c r="AJ921">
        <v>10.7</v>
      </c>
      <c r="AK921">
        <v>33.049999999999997</v>
      </c>
      <c r="AL921">
        <v>1</v>
      </c>
      <c r="AN921">
        <v>0</v>
      </c>
      <c r="AO921">
        <v>1</v>
      </c>
      <c r="AP921">
        <v>1</v>
      </c>
      <c r="AQ921">
        <v>0</v>
      </c>
      <c r="AR921">
        <v>0</v>
      </c>
      <c r="AS921" t="s">
        <v>3</v>
      </c>
      <c r="AT921">
        <v>0.48</v>
      </c>
      <c r="AU921" t="s">
        <v>133</v>
      </c>
      <c r="AV921">
        <v>0</v>
      </c>
      <c r="AW921">
        <v>2</v>
      </c>
      <c r="AX921">
        <v>35868300</v>
      </c>
      <c r="AY921">
        <v>1</v>
      </c>
      <c r="AZ921">
        <v>0</v>
      </c>
      <c r="BA921">
        <v>886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Y921*Source!I842</f>
        <v>0.16500000000000001</v>
      </c>
      <c r="CY921">
        <f>AB921</f>
        <v>932.72</v>
      </c>
      <c r="CZ921">
        <f>AF921</f>
        <v>87.17</v>
      </c>
      <c r="DA921">
        <f>AJ921</f>
        <v>10.7</v>
      </c>
      <c r="DB921">
        <f>ROUND((ROUND(AT921*CZ921,2)*1.25),2)</f>
        <v>52.3</v>
      </c>
      <c r="DC921">
        <f>ROUND((ROUND(AT921*AG921,2)*1.25),2)</f>
        <v>6.96</v>
      </c>
    </row>
    <row r="922" spans="1:107">
      <c r="A922">
        <f>ROW(Source!A842)</f>
        <v>842</v>
      </c>
      <c r="B922">
        <v>35863109</v>
      </c>
      <c r="C922">
        <v>35868287</v>
      </c>
      <c r="D922">
        <v>29110876</v>
      </c>
      <c r="E922">
        <v>1</v>
      </c>
      <c r="F922">
        <v>1</v>
      </c>
      <c r="G922">
        <v>1</v>
      </c>
      <c r="H922">
        <v>3</v>
      </c>
      <c r="I922" t="s">
        <v>299</v>
      </c>
      <c r="J922" t="s">
        <v>301</v>
      </c>
      <c r="K922" t="s">
        <v>300</v>
      </c>
      <c r="L922">
        <v>1327</v>
      </c>
      <c r="N922">
        <v>1005</v>
      </c>
      <c r="O922" t="s">
        <v>155</v>
      </c>
      <c r="P922" t="s">
        <v>155</v>
      </c>
      <c r="Q922">
        <v>1</v>
      </c>
      <c r="W922">
        <v>1</v>
      </c>
      <c r="X922">
        <v>-217513507</v>
      </c>
      <c r="Y922">
        <v>-102</v>
      </c>
      <c r="AA922">
        <v>184.42</v>
      </c>
      <c r="AB922">
        <v>0</v>
      </c>
      <c r="AC922">
        <v>0</v>
      </c>
      <c r="AD922">
        <v>0</v>
      </c>
      <c r="AE922">
        <v>67.8</v>
      </c>
      <c r="AF922">
        <v>0</v>
      </c>
      <c r="AG922">
        <v>0</v>
      </c>
      <c r="AH922">
        <v>0</v>
      </c>
      <c r="AI922">
        <v>2.72</v>
      </c>
      <c r="AJ922">
        <v>1</v>
      </c>
      <c r="AK922">
        <v>1</v>
      </c>
      <c r="AL922">
        <v>1</v>
      </c>
      <c r="AN922">
        <v>0</v>
      </c>
      <c r="AO922">
        <v>1</v>
      </c>
      <c r="AP922">
        <v>0</v>
      </c>
      <c r="AQ922">
        <v>0</v>
      </c>
      <c r="AR922">
        <v>0</v>
      </c>
      <c r="AS922" t="s">
        <v>3</v>
      </c>
      <c r="AT922">
        <v>-102</v>
      </c>
      <c r="AU922" t="s">
        <v>3</v>
      </c>
      <c r="AV922">
        <v>0</v>
      </c>
      <c r="AW922">
        <v>2</v>
      </c>
      <c r="AX922">
        <v>35868301</v>
      </c>
      <c r="AY922">
        <v>1</v>
      </c>
      <c r="AZ922">
        <v>6144</v>
      </c>
      <c r="BA922">
        <v>887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Y922*Source!I842</f>
        <v>-28.05</v>
      </c>
      <c r="CY922">
        <f>AA922</f>
        <v>184.42</v>
      </c>
      <c r="CZ922">
        <f>AE922</f>
        <v>67.8</v>
      </c>
      <c r="DA922">
        <f>AI922</f>
        <v>2.72</v>
      </c>
      <c r="DB922">
        <f>ROUND(ROUND(AT922*CZ922,2),2)</f>
        <v>-6915.6</v>
      </c>
      <c r="DC922">
        <f>ROUND(ROUND(AT922*AG922,2),2)</f>
        <v>0</v>
      </c>
    </row>
    <row r="923" spans="1:107">
      <c r="A923">
        <f>ROW(Source!A842)</f>
        <v>842</v>
      </c>
      <c r="B923">
        <v>35863109</v>
      </c>
      <c r="C923">
        <v>35868287</v>
      </c>
      <c r="D923">
        <v>29110762</v>
      </c>
      <c r="E923">
        <v>1</v>
      </c>
      <c r="F923">
        <v>1</v>
      </c>
      <c r="G923">
        <v>1</v>
      </c>
      <c r="H923">
        <v>3</v>
      </c>
      <c r="I923" t="s">
        <v>640</v>
      </c>
      <c r="J923" t="s">
        <v>812</v>
      </c>
      <c r="K923" t="s">
        <v>642</v>
      </c>
      <c r="L923">
        <v>1308</v>
      </c>
      <c r="N923">
        <v>1003</v>
      </c>
      <c r="O923" t="s">
        <v>65</v>
      </c>
      <c r="P923" t="s">
        <v>65</v>
      </c>
      <c r="Q923">
        <v>100</v>
      </c>
      <c r="W923">
        <v>0</v>
      </c>
      <c r="X923">
        <v>961672469</v>
      </c>
      <c r="Y923">
        <v>0.68</v>
      </c>
      <c r="AA923">
        <v>528.80999999999995</v>
      </c>
      <c r="AB923">
        <v>0</v>
      </c>
      <c r="AC923">
        <v>0</v>
      </c>
      <c r="AD923">
        <v>0</v>
      </c>
      <c r="AE923">
        <v>99.4</v>
      </c>
      <c r="AF923">
        <v>0</v>
      </c>
      <c r="AG923">
        <v>0</v>
      </c>
      <c r="AH923">
        <v>0</v>
      </c>
      <c r="AI923">
        <v>5.32</v>
      </c>
      <c r="AJ923">
        <v>1</v>
      </c>
      <c r="AK923">
        <v>1</v>
      </c>
      <c r="AL923">
        <v>1</v>
      </c>
      <c r="AN923">
        <v>0</v>
      </c>
      <c r="AO923">
        <v>1</v>
      </c>
      <c r="AP923">
        <v>0</v>
      </c>
      <c r="AQ923">
        <v>0</v>
      </c>
      <c r="AR923">
        <v>0</v>
      </c>
      <c r="AS923" t="s">
        <v>3</v>
      </c>
      <c r="AT923">
        <v>0.68</v>
      </c>
      <c r="AU923" t="s">
        <v>3</v>
      </c>
      <c r="AV923">
        <v>0</v>
      </c>
      <c r="AW923">
        <v>2</v>
      </c>
      <c r="AX923">
        <v>35868302</v>
      </c>
      <c r="AY923">
        <v>1</v>
      </c>
      <c r="AZ923">
        <v>0</v>
      </c>
      <c r="BA923">
        <v>888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Y923*Source!I842</f>
        <v>0.18700000000000003</v>
      </c>
      <c r="CY923">
        <f>AA923</f>
        <v>528.80999999999995</v>
      </c>
      <c r="CZ923">
        <f>AE923</f>
        <v>99.4</v>
      </c>
      <c r="DA923">
        <f>AI923</f>
        <v>5.32</v>
      </c>
      <c r="DB923">
        <f>ROUND(ROUND(AT923*CZ923,2),2)</f>
        <v>67.59</v>
      </c>
      <c r="DC923">
        <f>ROUND(ROUND(AT923*AG923,2),2)</f>
        <v>0</v>
      </c>
    </row>
    <row r="924" spans="1:107">
      <c r="A924">
        <f>ROW(Source!A842)</f>
        <v>842</v>
      </c>
      <c r="B924">
        <v>35863109</v>
      </c>
      <c r="C924">
        <v>35868287</v>
      </c>
      <c r="D924">
        <v>29110964</v>
      </c>
      <c r="E924">
        <v>1</v>
      </c>
      <c r="F924">
        <v>1</v>
      </c>
      <c r="G924">
        <v>1</v>
      </c>
      <c r="H924">
        <v>3</v>
      </c>
      <c r="I924" t="s">
        <v>201</v>
      </c>
      <c r="J924" t="s">
        <v>203</v>
      </c>
      <c r="K924" t="s">
        <v>202</v>
      </c>
      <c r="L924">
        <v>1327</v>
      </c>
      <c r="N924">
        <v>1005</v>
      </c>
      <c r="O924" t="s">
        <v>155</v>
      </c>
      <c r="P924" t="s">
        <v>155</v>
      </c>
      <c r="Q924">
        <v>1</v>
      </c>
      <c r="W924">
        <v>0</v>
      </c>
      <c r="X924">
        <v>-100917442</v>
      </c>
      <c r="Y924">
        <v>102</v>
      </c>
      <c r="AA924">
        <v>516.15</v>
      </c>
      <c r="AB924">
        <v>0</v>
      </c>
      <c r="AC924">
        <v>0</v>
      </c>
      <c r="AD924">
        <v>0</v>
      </c>
      <c r="AE924">
        <v>82.19</v>
      </c>
      <c r="AF924">
        <v>0</v>
      </c>
      <c r="AG924">
        <v>0</v>
      </c>
      <c r="AH924">
        <v>0</v>
      </c>
      <c r="AI924">
        <v>6.28</v>
      </c>
      <c r="AJ924">
        <v>1</v>
      </c>
      <c r="AK924">
        <v>1</v>
      </c>
      <c r="AL924">
        <v>1</v>
      </c>
      <c r="AN924">
        <v>0</v>
      </c>
      <c r="AO924">
        <v>0</v>
      </c>
      <c r="AP924">
        <v>0</v>
      </c>
      <c r="AQ924">
        <v>0</v>
      </c>
      <c r="AR924">
        <v>0</v>
      </c>
      <c r="AS924" t="s">
        <v>3</v>
      </c>
      <c r="AT924">
        <v>102</v>
      </c>
      <c r="AU924" t="s">
        <v>3</v>
      </c>
      <c r="AV924">
        <v>0</v>
      </c>
      <c r="AW924">
        <v>1</v>
      </c>
      <c r="AX924">
        <v>-1</v>
      </c>
      <c r="AY924">
        <v>0</v>
      </c>
      <c r="AZ924">
        <v>0</v>
      </c>
      <c r="BA924" t="s">
        <v>3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Y924*Source!I842</f>
        <v>28.05</v>
      </c>
      <c r="CY924">
        <f>AA924</f>
        <v>516.15</v>
      </c>
      <c r="CZ924">
        <f>AE924</f>
        <v>82.19</v>
      </c>
      <c r="DA924">
        <f>AI924</f>
        <v>6.28</v>
      </c>
      <c r="DB924">
        <f>ROUND(ROUND(AT924*CZ924,2),2)</f>
        <v>8383.3799999999992</v>
      </c>
      <c r="DC924">
        <f>ROUND(ROUND(AT924*AG924,2),2)</f>
        <v>0</v>
      </c>
    </row>
    <row r="925" spans="1:107">
      <c r="A925">
        <f>ROW(Source!A845)</f>
        <v>845</v>
      </c>
      <c r="B925">
        <v>35863109</v>
      </c>
      <c r="C925">
        <v>35868305</v>
      </c>
      <c r="D925">
        <v>18413230</v>
      </c>
      <c r="E925">
        <v>1</v>
      </c>
      <c r="F925">
        <v>1</v>
      </c>
      <c r="G925">
        <v>1</v>
      </c>
      <c r="H925">
        <v>1</v>
      </c>
      <c r="I925" t="s">
        <v>587</v>
      </c>
      <c r="J925" t="s">
        <v>3</v>
      </c>
      <c r="K925" t="s">
        <v>588</v>
      </c>
      <c r="L925">
        <v>1369</v>
      </c>
      <c r="N925">
        <v>1013</v>
      </c>
      <c r="O925" t="s">
        <v>561</v>
      </c>
      <c r="P925" t="s">
        <v>561</v>
      </c>
      <c r="Q925">
        <v>1</v>
      </c>
      <c r="W925">
        <v>0</v>
      </c>
      <c r="X925">
        <v>355262106</v>
      </c>
      <c r="Y925">
        <v>7.6589999999999998</v>
      </c>
      <c r="AA925">
        <v>0</v>
      </c>
      <c r="AB925">
        <v>0</v>
      </c>
      <c r="AC925">
        <v>0</v>
      </c>
      <c r="AD925">
        <v>293.22000000000003</v>
      </c>
      <c r="AE925">
        <v>0</v>
      </c>
      <c r="AF925">
        <v>0</v>
      </c>
      <c r="AG925">
        <v>0</v>
      </c>
      <c r="AH925">
        <v>293.22000000000003</v>
      </c>
      <c r="AI925">
        <v>1</v>
      </c>
      <c r="AJ925">
        <v>1</v>
      </c>
      <c r="AK925">
        <v>1</v>
      </c>
      <c r="AL925">
        <v>1</v>
      </c>
      <c r="AN925">
        <v>0</v>
      </c>
      <c r="AO925">
        <v>1</v>
      </c>
      <c r="AP925">
        <v>1</v>
      </c>
      <c r="AQ925">
        <v>0</v>
      </c>
      <c r="AR925">
        <v>0</v>
      </c>
      <c r="AS925" t="s">
        <v>3</v>
      </c>
      <c r="AT925">
        <v>6.66</v>
      </c>
      <c r="AU925" t="s">
        <v>134</v>
      </c>
      <c r="AV925">
        <v>1</v>
      </c>
      <c r="AW925">
        <v>2</v>
      </c>
      <c r="AX925">
        <v>35868318</v>
      </c>
      <c r="AY925">
        <v>2</v>
      </c>
      <c r="AZ925">
        <v>131072</v>
      </c>
      <c r="BA925">
        <v>889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Y925*Source!I845</f>
        <v>1.631367</v>
      </c>
      <c r="CY925">
        <f>AD925</f>
        <v>293.22000000000003</v>
      </c>
      <c r="CZ925">
        <f>AH925</f>
        <v>293.22000000000003</v>
      </c>
      <c r="DA925">
        <f>AL925</f>
        <v>1</v>
      </c>
      <c r="DB925">
        <f>ROUND((ROUND(AT925*CZ925,2)*1.15),2)</f>
        <v>2245.7800000000002</v>
      </c>
      <c r="DC925">
        <f>ROUND((ROUND(AT925*AG925,2)*1.15),2)</f>
        <v>0</v>
      </c>
    </row>
    <row r="926" spans="1:107">
      <c r="A926">
        <f>ROW(Source!A845)</f>
        <v>845</v>
      </c>
      <c r="B926">
        <v>35863109</v>
      </c>
      <c r="C926">
        <v>35868305</v>
      </c>
      <c r="D926">
        <v>29173472</v>
      </c>
      <c r="E926">
        <v>1</v>
      </c>
      <c r="F926">
        <v>1</v>
      </c>
      <c r="G926">
        <v>1</v>
      </c>
      <c r="H926">
        <v>2</v>
      </c>
      <c r="I926" t="s">
        <v>624</v>
      </c>
      <c r="J926" t="s">
        <v>625</v>
      </c>
      <c r="K926" t="s">
        <v>626</v>
      </c>
      <c r="L926">
        <v>1368</v>
      </c>
      <c r="N926">
        <v>1011</v>
      </c>
      <c r="O926" t="s">
        <v>567</v>
      </c>
      <c r="P926" t="s">
        <v>567</v>
      </c>
      <c r="Q926">
        <v>1</v>
      </c>
      <c r="W926">
        <v>0</v>
      </c>
      <c r="X926">
        <v>275932499</v>
      </c>
      <c r="Y926">
        <v>2.5124999999999997</v>
      </c>
      <c r="AA926">
        <v>0</v>
      </c>
      <c r="AB926">
        <v>12.75</v>
      </c>
      <c r="AC926">
        <v>0</v>
      </c>
      <c r="AD926">
        <v>0</v>
      </c>
      <c r="AE926">
        <v>0</v>
      </c>
      <c r="AF926">
        <v>3</v>
      </c>
      <c r="AG926">
        <v>0</v>
      </c>
      <c r="AH926">
        <v>0</v>
      </c>
      <c r="AI926">
        <v>1</v>
      </c>
      <c r="AJ926">
        <v>4.25</v>
      </c>
      <c r="AK926">
        <v>33.049999999999997</v>
      </c>
      <c r="AL926">
        <v>1</v>
      </c>
      <c r="AN926">
        <v>0</v>
      </c>
      <c r="AO926">
        <v>1</v>
      </c>
      <c r="AP926">
        <v>1</v>
      </c>
      <c r="AQ926">
        <v>0</v>
      </c>
      <c r="AR926">
        <v>0</v>
      </c>
      <c r="AS926" t="s">
        <v>3</v>
      </c>
      <c r="AT926">
        <v>2.0099999999999998</v>
      </c>
      <c r="AU926" t="s">
        <v>133</v>
      </c>
      <c r="AV926">
        <v>0</v>
      </c>
      <c r="AW926">
        <v>2</v>
      </c>
      <c r="AX926">
        <v>35868319</v>
      </c>
      <c r="AY926">
        <v>1</v>
      </c>
      <c r="AZ926">
        <v>0</v>
      </c>
      <c r="BA926">
        <v>890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Y926*Source!I845</f>
        <v>0.53516249999999999</v>
      </c>
      <c r="CY926">
        <f>AB926</f>
        <v>12.75</v>
      </c>
      <c r="CZ926">
        <f>AF926</f>
        <v>3</v>
      </c>
      <c r="DA926">
        <f>AJ926</f>
        <v>4.25</v>
      </c>
      <c r="DB926">
        <f>ROUND((ROUND(AT926*CZ926,2)*1.25),2)</f>
        <v>7.54</v>
      </c>
      <c r="DC926">
        <f>ROUND((ROUND(AT926*AG926,2)*1.25),2)</f>
        <v>0</v>
      </c>
    </row>
    <row r="927" spans="1:107">
      <c r="A927">
        <f>ROW(Source!A845)</f>
        <v>845</v>
      </c>
      <c r="B927">
        <v>35863109</v>
      </c>
      <c r="C927">
        <v>35868305</v>
      </c>
      <c r="D927">
        <v>29174500</v>
      </c>
      <c r="E927">
        <v>1</v>
      </c>
      <c r="F927">
        <v>1</v>
      </c>
      <c r="G927">
        <v>1</v>
      </c>
      <c r="H927">
        <v>2</v>
      </c>
      <c r="I927" t="s">
        <v>646</v>
      </c>
      <c r="J927" t="s">
        <v>647</v>
      </c>
      <c r="K927" t="s">
        <v>648</v>
      </c>
      <c r="L927">
        <v>1368</v>
      </c>
      <c r="N927">
        <v>1011</v>
      </c>
      <c r="O927" t="s">
        <v>567</v>
      </c>
      <c r="P927" t="s">
        <v>567</v>
      </c>
      <c r="Q927">
        <v>1</v>
      </c>
      <c r="W927">
        <v>0</v>
      </c>
      <c r="X927">
        <v>-239831557</v>
      </c>
      <c r="Y927">
        <v>1.6625000000000001</v>
      </c>
      <c r="AA927">
        <v>0</v>
      </c>
      <c r="AB927">
        <v>7.33</v>
      </c>
      <c r="AC927">
        <v>0</v>
      </c>
      <c r="AD927">
        <v>0</v>
      </c>
      <c r="AE927">
        <v>0</v>
      </c>
      <c r="AF927">
        <v>1.95</v>
      </c>
      <c r="AG927">
        <v>0</v>
      </c>
      <c r="AH927">
        <v>0</v>
      </c>
      <c r="AI927">
        <v>1</v>
      </c>
      <c r="AJ927">
        <v>3.76</v>
      </c>
      <c r="AK927">
        <v>33.049999999999997</v>
      </c>
      <c r="AL927">
        <v>1</v>
      </c>
      <c r="AN927">
        <v>0</v>
      </c>
      <c r="AO927">
        <v>1</v>
      </c>
      <c r="AP927">
        <v>1</v>
      </c>
      <c r="AQ927">
        <v>0</v>
      </c>
      <c r="AR927">
        <v>0</v>
      </c>
      <c r="AS927" t="s">
        <v>3</v>
      </c>
      <c r="AT927">
        <v>1.33</v>
      </c>
      <c r="AU927" t="s">
        <v>133</v>
      </c>
      <c r="AV927">
        <v>0</v>
      </c>
      <c r="AW927">
        <v>2</v>
      </c>
      <c r="AX927">
        <v>35868320</v>
      </c>
      <c r="AY927">
        <v>1</v>
      </c>
      <c r="AZ927">
        <v>0</v>
      </c>
      <c r="BA927">
        <v>891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Y927*Source!I845</f>
        <v>0.3541125</v>
      </c>
      <c r="CY927">
        <f>AB927</f>
        <v>7.33</v>
      </c>
      <c r="CZ927">
        <f>AF927</f>
        <v>1.95</v>
      </c>
      <c r="DA927">
        <f>AJ927</f>
        <v>3.76</v>
      </c>
      <c r="DB927">
        <f>ROUND((ROUND(AT927*CZ927,2)*1.25),2)</f>
        <v>3.24</v>
      </c>
      <c r="DC927">
        <f>ROUND((ROUND(AT927*AG927,2)*1.25),2)</f>
        <v>0</v>
      </c>
    </row>
    <row r="928" spans="1:107">
      <c r="A928">
        <f>ROW(Source!A845)</f>
        <v>845</v>
      </c>
      <c r="B928">
        <v>35863109</v>
      </c>
      <c r="C928">
        <v>35868305</v>
      </c>
      <c r="D928">
        <v>29174913</v>
      </c>
      <c r="E928">
        <v>1</v>
      </c>
      <c r="F928">
        <v>1</v>
      </c>
      <c r="G928">
        <v>1</v>
      </c>
      <c r="H928">
        <v>2</v>
      </c>
      <c r="I928" t="s">
        <v>578</v>
      </c>
      <c r="J928" t="s">
        <v>579</v>
      </c>
      <c r="K928" t="s">
        <v>580</v>
      </c>
      <c r="L928">
        <v>1368</v>
      </c>
      <c r="N928">
        <v>1011</v>
      </c>
      <c r="O928" t="s">
        <v>567</v>
      </c>
      <c r="P928" t="s">
        <v>567</v>
      </c>
      <c r="Q928">
        <v>1</v>
      </c>
      <c r="W928">
        <v>0</v>
      </c>
      <c r="X928">
        <v>458544584</v>
      </c>
      <c r="Y928">
        <v>3.7499999999999999E-2</v>
      </c>
      <c r="AA928">
        <v>0</v>
      </c>
      <c r="AB928">
        <v>932.72</v>
      </c>
      <c r="AC928">
        <v>383.38</v>
      </c>
      <c r="AD928">
        <v>0</v>
      </c>
      <c r="AE928">
        <v>0</v>
      </c>
      <c r="AF928">
        <v>87.17</v>
      </c>
      <c r="AG928">
        <v>11.6</v>
      </c>
      <c r="AH928">
        <v>0</v>
      </c>
      <c r="AI928">
        <v>1</v>
      </c>
      <c r="AJ928">
        <v>10.7</v>
      </c>
      <c r="AK928">
        <v>33.049999999999997</v>
      </c>
      <c r="AL928">
        <v>1</v>
      </c>
      <c r="AN928">
        <v>0</v>
      </c>
      <c r="AO928">
        <v>1</v>
      </c>
      <c r="AP928">
        <v>1</v>
      </c>
      <c r="AQ928">
        <v>0</v>
      </c>
      <c r="AR928">
        <v>0</v>
      </c>
      <c r="AS928" t="s">
        <v>3</v>
      </c>
      <c r="AT928">
        <v>0.03</v>
      </c>
      <c r="AU928" t="s">
        <v>133</v>
      </c>
      <c r="AV928">
        <v>0</v>
      </c>
      <c r="AW928">
        <v>2</v>
      </c>
      <c r="AX928">
        <v>35868321</v>
      </c>
      <c r="AY928">
        <v>1</v>
      </c>
      <c r="AZ928">
        <v>0</v>
      </c>
      <c r="BA928">
        <v>892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Y928*Source!I845</f>
        <v>7.9874999999999998E-3</v>
      </c>
      <c r="CY928">
        <f>AB928</f>
        <v>932.72</v>
      </c>
      <c r="CZ928">
        <f>AF928</f>
        <v>87.17</v>
      </c>
      <c r="DA928">
        <f>AJ928</f>
        <v>10.7</v>
      </c>
      <c r="DB928">
        <f>ROUND((ROUND(AT928*CZ928,2)*1.25),2)</f>
        <v>3.28</v>
      </c>
      <c r="DC928">
        <f>ROUND((ROUND(AT928*AG928,2)*1.25),2)</f>
        <v>0.44</v>
      </c>
    </row>
    <row r="929" spans="1:107">
      <c r="A929">
        <f>ROW(Source!A845)</f>
        <v>845</v>
      </c>
      <c r="B929">
        <v>35863109</v>
      </c>
      <c r="C929">
        <v>35868305</v>
      </c>
      <c r="D929">
        <v>29114471</v>
      </c>
      <c r="E929">
        <v>1</v>
      </c>
      <c r="F929">
        <v>1</v>
      </c>
      <c r="G929">
        <v>1</v>
      </c>
      <c r="H929">
        <v>3</v>
      </c>
      <c r="I929" t="s">
        <v>649</v>
      </c>
      <c r="J929" t="s">
        <v>650</v>
      </c>
      <c r="K929" t="s">
        <v>651</v>
      </c>
      <c r="L929">
        <v>1358</v>
      </c>
      <c r="N929">
        <v>1010</v>
      </c>
      <c r="O929" t="s">
        <v>652</v>
      </c>
      <c r="P929" t="s">
        <v>652</v>
      </c>
      <c r="Q929">
        <v>10</v>
      </c>
      <c r="W929">
        <v>0</v>
      </c>
      <c r="X929">
        <v>610395517</v>
      </c>
      <c r="Y929">
        <v>26.3</v>
      </c>
      <c r="AA929">
        <v>1.55</v>
      </c>
      <c r="AB929">
        <v>0</v>
      </c>
      <c r="AC929">
        <v>0</v>
      </c>
      <c r="AD929">
        <v>0</v>
      </c>
      <c r="AE929">
        <v>1.6</v>
      </c>
      <c r="AF929">
        <v>0</v>
      </c>
      <c r="AG929">
        <v>0</v>
      </c>
      <c r="AH929">
        <v>0</v>
      </c>
      <c r="AI929">
        <v>0.97</v>
      </c>
      <c r="AJ929">
        <v>1</v>
      </c>
      <c r="AK929">
        <v>1</v>
      </c>
      <c r="AL929">
        <v>1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3</v>
      </c>
      <c r="AT929">
        <v>26.3</v>
      </c>
      <c r="AU929" t="s">
        <v>3</v>
      </c>
      <c r="AV929">
        <v>0</v>
      </c>
      <c r="AW929">
        <v>2</v>
      </c>
      <c r="AX929">
        <v>35868322</v>
      </c>
      <c r="AY929">
        <v>1</v>
      </c>
      <c r="AZ929">
        <v>0</v>
      </c>
      <c r="BA929">
        <v>893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Y929*Source!I845</f>
        <v>5.6018999999999997</v>
      </c>
      <c r="CY929">
        <f t="shared" ref="CY929:CY936" si="128">AA929</f>
        <v>1.55</v>
      </c>
      <c r="CZ929">
        <f t="shared" ref="CZ929:CZ936" si="129">AE929</f>
        <v>1.6</v>
      </c>
      <c r="DA929">
        <f t="shared" ref="DA929:DA936" si="130">AI929</f>
        <v>0.97</v>
      </c>
      <c r="DB929">
        <f t="shared" ref="DB929:DB936" si="131">ROUND(ROUND(AT929*CZ929,2),2)</f>
        <v>42.08</v>
      </c>
      <c r="DC929">
        <f t="shared" ref="DC929:DC936" si="132">ROUND(ROUND(AT929*AG929,2),2)</f>
        <v>0</v>
      </c>
    </row>
    <row r="930" spans="1:107">
      <c r="A930">
        <f>ROW(Source!A845)</f>
        <v>845</v>
      </c>
      <c r="B930">
        <v>35863109</v>
      </c>
      <c r="C930">
        <v>35868305</v>
      </c>
      <c r="D930">
        <v>29114305</v>
      </c>
      <c r="E930">
        <v>1</v>
      </c>
      <c r="F930">
        <v>1</v>
      </c>
      <c r="G930">
        <v>1</v>
      </c>
      <c r="H930">
        <v>3</v>
      </c>
      <c r="I930" t="s">
        <v>653</v>
      </c>
      <c r="J930" t="s">
        <v>654</v>
      </c>
      <c r="K930" t="s">
        <v>655</v>
      </c>
      <c r="L930">
        <v>1354</v>
      </c>
      <c r="N930">
        <v>1010</v>
      </c>
      <c r="O930" t="s">
        <v>237</v>
      </c>
      <c r="P930" t="s">
        <v>237</v>
      </c>
      <c r="Q930">
        <v>1</v>
      </c>
      <c r="W930">
        <v>0</v>
      </c>
      <c r="X930">
        <v>-1753782198</v>
      </c>
      <c r="Y930">
        <v>263</v>
      </c>
      <c r="AA930">
        <v>0.21</v>
      </c>
      <c r="AB930">
        <v>0</v>
      </c>
      <c r="AC930">
        <v>0</v>
      </c>
      <c r="AD930">
        <v>0</v>
      </c>
      <c r="AE930">
        <v>0.12</v>
      </c>
      <c r="AF930">
        <v>0</v>
      </c>
      <c r="AG930">
        <v>0</v>
      </c>
      <c r="AH930">
        <v>0</v>
      </c>
      <c r="AI930">
        <v>1.78</v>
      </c>
      <c r="AJ930">
        <v>1</v>
      </c>
      <c r="AK930">
        <v>1</v>
      </c>
      <c r="AL930">
        <v>1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3</v>
      </c>
      <c r="AT930">
        <v>263</v>
      </c>
      <c r="AU930" t="s">
        <v>3</v>
      </c>
      <c r="AV930">
        <v>0</v>
      </c>
      <c r="AW930">
        <v>2</v>
      </c>
      <c r="AX930">
        <v>35868323</v>
      </c>
      <c r="AY930">
        <v>1</v>
      </c>
      <c r="AZ930">
        <v>0</v>
      </c>
      <c r="BA930">
        <v>894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Y930*Source!I845</f>
        <v>56.018999999999998</v>
      </c>
      <c r="CY930">
        <f t="shared" si="128"/>
        <v>0.21</v>
      </c>
      <c r="CZ930">
        <f t="shared" si="129"/>
        <v>0.12</v>
      </c>
      <c r="DA930">
        <f t="shared" si="130"/>
        <v>1.78</v>
      </c>
      <c r="DB930">
        <f t="shared" si="131"/>
        <v>31.56</v>
      </c>
      <c r="DC930">
        <f t="shared" si="132"/>
        <v>0</v>
      </c>
    </row>
    <row r="931" spans="1:107">
      <c r="A931">
        <f>ROW(Source!A845)</f>
        <v>845</v>
      </c>
      <c r="B931">
        <v>35863109</v>
      </c>
      <c r="C931">
        <v>35868305</v>
      </c>
      <c r="D931">
        <v>29111012</v>
      </c>
      <c r="E931">
        <v>1</v>
      </c>
      <c r="F931">
        <v>1</v>
      </c>
      <c r="G931">
        <v>1</v>
      </c>
      <c r="H931">
        <v>3</v>
      </c>
      <c r="I931" t="s">
        <v>656</v>
      </c>
      <c r="J931" t="s">
        <v>657</v>
      </c>
      <c r="K931" t="s">
        <v>658</v>
      </c>
      <c r="L931">
        <v>1354</v>
      </c>
      <c r="N931">
        <v>1010</v>
      </c>
      <c r="O931" t="s">
        <v>237</v>
      </c>
      <c r="P931" t="s">
        <v>237</v>
      </c>
      <c r="Q931">
        <v>1</v>
      </c>
      <c r="W931">
        <v>0</v>
      </c>
      <c r="X931">
        <v>-532370196</v>
      </c>
      <c r="Y931">
        <v>7</v>
      </c>
      <c r="AA931">
        <v>12.73</v>
      </c>
      <c r="AB931">
        <v>0</v>
      </c>
      <c r="AC931">
        <v>0</v>
      </c>
      <c r="AD931">
        <v>0</v>
      </c>
      <c r="AE931">
        <v>1.29</v>
      </c>
      <c r="AF931">
        <v>0</v>
      </c>
      <c r="AG931">
        <v>0</v>
      </c>
      <c r="AH931">
        <v>0</v>
      </c>
      <c r="AI931">
        <v>9.8699999999999992</v>
      </c>
      <c r="AJ931">
        <v>1</v>
      </c>
      <c r="AK931">
        <v>1</v>
      </c>
      <c r="AL931">
        <v>1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3</v>
      </c>
      <c r="AT931">
        <v>7</v>
      </c>
      <c r="AU931" t="s">
        <v>3</v>
      </c>
      <c r="AV931">
        <v>0</v>
      </c>
      <c r="AW931">
        <v>2</v>
      </c>
      <c r="AX931">
        <v>35868324</v>
      </c>
      <c r="AY931">
        <v>1</v>
      </c>
      <c r="AZ931">
        <v>0</v>
      </c>
      <c r="BA931">
        <v>895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Y931*Source!I845</f>
        <v>1.4909999999999999</v>
      </c>
      <c r="CY931">
        <f t="shared" si="128"/>
        <v>12.73</v>
      </c>
      <c r="CZ931">
        <f t="shared" si="129"/>
        <v>1.29</v>
      </c>
      <c r="DA931">
        <f t="shared" si="130"/>
        <v>9.8699999999999992</v>
      </c>
      <c r="DB931">
        <f t="shared" si="131"/>
        <v>9.0299999999999994</v>
      </c>
      <c r="DC931">
        <f t="shared" si="132"/>
        <v>0</v>
      </c>
    </row>
    <row r="932" spans="1:107">
      <c r="A932">
        <f>ROW(Source!A845)</f>
        <v>845</v>
      </c>
      <c r="B932">
        <v>35863109</v>
      </c>
      <c r="C932">
        <v>35868305</v>
      </c>
      <c r="D932">
        <v>29111013</v>
      </c>
      <c r="E932">
        <v>1</v>
      </c>
      <c r="F932">
        <v>1</v>
      </c>
      <c r="G932">
        <v>1</v>
      </c>
      <c r="H932">
        <v>3</v>
      </c>
      <c r="I932" t="s">
        <v>659</v>
      </c>
      <c r="J932" t="s">
        <v>660</v>
      </c>
      <c r="K932" t="s">
        <v>661</v>
      </c>
      <c r="L932">
        <v>1354</v>
      </c>
      <c r="N932">
        <v>1010</v>
      </c>
      <c r="O932" t="s">
        <v>237</v>
      </c>
      <c r="P932" t="s">
        <v>237</v>
      </c>
      <c r="Q932">
        <v>1</v>
      </c>
      <c r="W932">
        <v>0</v>
      </c>
      <c r="X932">
        <v>-463883208</v>
      </c>
      <c r="Y932">
        <v>7</v>
      </c>
      <c r="AA932">
        <v>12.73</v>
      </c>
      <c r="AB932">
        <v>0</v>
      </c>
      <c r="AC932">
        <v>0</v>
      </c>
      <c r="AD932">
        <v>0</v>
      </c>
      <c r="AE932">
        <v>1.29</v>
      </c>
      <c r="AF932">
        <v>0</v>
      </c>
      <c r="AG932">
        <v>0</v>
      </c>
      <c r="AH932">
        <v>0</v>
      </c>
      <c r="AI932">
        <v>9.8699999999999992</v>
      </c>
      <c r="AJ932">
        <v>1</v>
      </c>
      <c r="AK932">
        <v>1</v>
      </c>
      <c r="AL932">
        <v>1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3</v>
      </c>
      <c r="AT932">
        <v>7</v>
      </c>
      <c r="AU932" t="s">
        <v>3</v>
      </c>
      <c r="AV932">
        <v>0</v>
      </c>
      <c r="AW932">
        <v>2</v>
      </c>
      <c r="AX932">
        <v>35868325</v>
      </c>
      <c r="AY932">
        <v>1</v>
      </c>
      <c r="AZ932">
        <v>0</v>
      </c>
      <c r="BA932">
        <v>896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Y932*Source!I845</f>
        <v>1.4909999999999999</v>
      </c>
      <c r="CY932">
        <f t="shared" si="128"/>
        <v>12.73</v>
      </c>
      <c r="CZ932">
        <f t="shared" si="129"/>
        <v>1.29</v>
      </c>
      <c r="DA932">
        <f t="shared" si="130"/>
        <v>9.8699999999999992</v>
      </c>
      <c r="DB932">
        <f t="shared" si="131"/>
        <v>9.0299999999999994</v>
      </c>
      <c r="DC932">
        <f t="shared" si="132"/>
        <v>0</v>
      </c>
    </row>
    <row r="933" spans="1:107">
      <c r="A933">
        <f>ROW(Source!A845)</f>
        <v>845</v>
      </c>
      <c r="B933">
        <v>35863109</v>
      </c>
      <c r="C933">
        <v>35868305</v>
      </c>
      <c r="D933">
        <v>29111016</v>
      </c>
      <c r="E933">
        <v>1</v>
      </c>
      <c r="F933">
        <v>1</v>
      </c>
      <c r="G933">
        <v>1</v>
      </c>
      <c r="H933">
        <v>3</v>
      </c>
      <c r="I933" t="s">
        <v>662</v>
      </c>
      <c r="J933" t="s">
        <v>663</v>
      </c>
      <c r="K933" t="s">
        <v>664</v>
      </c>
      <c r="L933">
        <v>1354</v>
      </c>
      <c r="N933">
        <v>1010</v>
      </c>
      <c r="O933" t="s">
        <v>237</v>
      </c>
      <c r="P933" t="s">
        <v>237</v>
      </c>
      <c r="Q933">
        <v>1</v>
      </c>
      <c r="W933">
        <v>0</v>
      </c>
      <c r="X933">
        <v>-983964523</v>
      </c>
      <c r="Y933">
        <v>40</v>
      </c>
      <c r="AA933">
        <v>12.73</v>
      </c>
      <c r="AB933">
        <v>0</v>
      </c>
      <c r="AC933">
        <v>0</v>
      </c>
      <c r="AD933">
        <v>0</v>
      </c>
      <c r="AE933">
        <v>1.29</v>
      </c>
      <c r="AF933">
        <v>0</v>
      </c>
      <c r="AG933">
        <v>0</v>
      </c>
      <c r="AH933">
        <v>0</v>
      </c>
      <c r="AI933">
        <v>9.8699999999999992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3</v>
      </c>
      <c r="AT933">
        <v>40</v>
      </c>
      <c r="AU933" t="s">
        <v>3</v>
      </c>
      <c r="AV933">
        <v>0</v>
      </c>
      <c r="AW933">
        <v>2</v>
      </c>
      <c r="AX933">
        <v>35868326</v>
      </c>
      <c r="AY933">
        <v>1</v>
      </c>
      <c r="AZ933">
        <v>0</v>
      </c>
      <c r="BA933">
        <v>897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Y933*Source!I845</f>
        <v>8.52</v>
      </c>
      <c r="CY933">
        <f t="shared" si="128"/>
        <v>12.73</v>
      </c>
      <c r="CZ933">
        <f t="shared" si="129"/>
        <v>1.29</v>
      </c>
      <c r="DA933">
        <f t="shared" si="130"/>
        <v>9.8699999999999992</v>
      </c>
      <c r="DB933">
        <f t="shared" si="131"/>
        <v>51.6</v>
      </c>
      <c r="DC933">
        <f t="shared" si="132"/>
        <v>0</v>
      </c>
    </row>
    <row r="934" spans="1:107">
      <c r="A934">
        <f>ROW(Source!A845)</f>
        <v>845</v>
      </c>
      <c r="B934">
        <v>35863109</v>
      </c>
      <c r="C934">
        <v>35868305</v>
      </c>
      <c r="D934">
        <v>29111019</v>
      </c>
      <c r="E934">
        <v>1</v>
      </c>
      <c r="F934">
        <v>1</v>
      </c>
      <c r="G934">
        <v>1</v>
      </c>
      <c r="H934">
        <v>3</v>
      </c>
      <c r="I934" t="s">
        <v>665</v>
      </c>
      <c r="J934" t="s">
        <v>666</v>
      </c>
      <c r="K934" t="s">
        <v>667</v>
      </c>
      <c r="L934">
        <v>1354</v>
      </c>
      <c r="N934">
        <v>1010</v>
      </c>
      <c r="O934" t="s">
        <v>237</v>
      </c>
      <c r="P934" t="s">
        <v>237</v>
      </c>
      <c r="Q934">
        <v>1</v>
      </c>
      <c r="W934">
        <v>0</v>
      </c>
      <c r="X934">
        <v>395384367</v>
      </c>
      <c r="Y934">
        <v>8</v>
      </c>
      <c r="AA934">
        <v>8.67</v>
      </c>
      <c r="AB934">
        <v>0</v>
      </c>
      <c r="AC934">
        <v>0</v>
      </c>
      <c r="AD934">
        <v>0</v>
      </c>
      <c r="AE934">
        <v>0.63</v>
      </c>
      <c r="AF934">
        <v>0</v>
      </c>
      <c r="AG934">
        <v>0</v>
      </c>
      <c r="AH934">
        <v>0</v>
      </c>
      <c r="AI934">
        <v>13.76</v>
      </c>
      <c r="AJ934">
        <v>1</v>
      </c>
      <c r="AK934">
        <v>1</v>
      </c>
      <c r="AL934">
        <v>1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8</v>
      </c>
      <c r="AU934" t="s">
        <v>3</v>
      </c>
      <c r="AV934">
        <v>0</v>
      </c>
      <c r="AW934">
        <v>2</v>
      </c>
      <c r="AX934">
        <v>35868327</v>
      </c>
      <c r="AY934">
        <v>1</v>
      </c>
      <c r="AZ934">
        <v>0</v>
      </c>
      <c r="BA934">
        <v>898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Y934*Source!I845</f>
        <v>1.704</v>
      </c>
      <c r="CY934">
        <f t="shared" si="128"/>
        <v>8.67</v>
      </c>
      <c r="CZ934">
        <f t="shared" si="129"/>
        <v>0.63</v>
      </c>
      <c r="DA934">
        <f t="shared" si="130"/>
        <v>13.76</v>
      </c>
      <c r="DB934">
        <f t="shared" si="131"/>
        <v>5.04</v>
      </c>
      <c r="DC934">
        <f t="shared" si="132"/>
        <v>0</v>
      </c>
    </row>
    <row r="935" spans="1:107">
      <c r="A935">
        <f>ROW(Source!A845)</f>
        <v>845</v>
      </c>
      <c r="B935">
        <v>35863109</v>
      </c>
      <c r="C935">
        <v>35868305</v>
      </c>
      <c r="D935">
        <v>29111018</v>
      </c>
      <c r="E935">
        <v>1</v>
      </c>
      <c r="F935">
        <v>1</v>
      </c>
      <c r="G935">
        <v>1</v>
      </c>
      <c r="H935">
        <v>3</v>
      </c>
      <c r="I935" t="s">
        <v>668</v>
      </c>
      <c r="J935" t="s">
        <v>669</v>
      </c>
      <c r="K935" t="s">
        <v>670</v>
      </c>
      <c r="L935">
        <v>1354</v>
      </c>
      <c r="N935">
        <v>1010</v>
      </c>
      <c r="O935" t="s">
        <v>237</v>
      </c>
      <c r="P935" t="s">
        <v>237</v>
      </c>
      <c r="Q935">
        <v>1</v>
      </c>
      <c r="W935">
        <v>0</v>
      </c>
      <c r="X935">
        <v>-1405133353</v>
      </c>
      <c r="Y935">
        <v>8</v>
      </c>
      <c r="AA935">
        <v>8.67</v>
      </c>
      <c r="AB935">
        <v>0</v>
      </c>
      <c r="AC935">
        <v>0</v>
      </c>
      <c r="AD935">
        <v>0</v>
      </c>
      <c r="AE935">
        <v>0.63</v>
      </c>
      <c r="AF935">
        <v>0</v>
      </c>
      <c r="AG935">
        <v>0</v>
      </c>
      <c r="AH935">
        <v>0</v>
      </c>
      <c r="AI935">
        <v>13.76</v>
      </c>
      <c r="AJ935">
        <v>1</v>
      </c>
      <c r="AK935">
        <v>1</v>
      </c>
      <c r="AL935">
        <v>1</v>
      </c>
      <c r="AN935">
        <v>0</v>
      </c>
      <c r="AO935">
        <v>1</v>
      </c>
      <c r="AP935">
        <v>0</v>
      </c>
      <c r="AQ935">
        <v>0</v>
      </c>
      <c r="AR935">
        <v>0</v>
      </c>
      <c r="AS935" t="s">
        <v>3</v>
      </c>
      <c r="AT935">
        <v>8</v>
      </c>
      <c r="AU935" t="s">
        <v>3</v>
      </c>
      <c r="AV935">
        <v>0</v>
      </c>
      <c r="AW935">
        <v>2</v>
      </c>
      <c r="AX935">
        <v>35868328</v>
      </c>
      <c r="AY935">
        <v>1</v>
      </c>
      <c r="AZ935">
        <v>0</v>
      </c>
      <c r="BA935">
        <v>899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Y935*Source!I845</f>
        <v>1.704</v>
      </c>
      <c r="CY935">
        <f t="shared" si="128"/>
        <v>8.67</v>
      </c>
      <c r="CZ935">
        <f t="shared" si="129"/>
        <v>0.63</v>
      </c>
      <c r="DA935">
        <f t="shared" si="130"/>
        <v>13.76</v>
      </c>
      <c r="DB935">
        <f t="shared" si="131"/>
        <v>5.04</v>
      </c>
      <c r="DC935">
        <f t="shared" si="132"/>
        <v>0</v>
      </c>
    </row>
    <row r="936" spans="1:107">
      <c r="A936">
        <f>ROW(Source!A845)</f>
        <v>845</v>
      </c>
      <c r="B936">
        <v>35863109</v>
      </c>
      <c r="C936">
        <v>35868305</v>
      </c>
      <c r="D936">
        <v>29110997</v>
      </c>
      <c r="E936">
        <v>1</v>
      </c>
      <c r="F936">
        <v>1</v>
      </c>
      <c r="G936">
        <v>1</v>
      </c>
      <c r="H936">
        <v>3</v>
      </c>
      <c r="I936" t="s">
        <v>671</v>
      </c>
      <c r="J936" t="s">
        <v>672</v>
      </c>
      <c r="K936" t="s">
        <v>673</v>
      </c>
      <c r="L936">
        <v>1301</v>
      </c>
      <c r="N936">
        <v>1003</v>
      </c>
      <c r="O936" t="s">
        <v>142</v>
      </c>
      <c r="P936" t="s">
        <v>142</v>
      </c>
      <c r="Q936">
        <v>1</v>
      </c>
      <c r="W936">
        <v>0</v>
      </c>
      <c r="X936">
        <v>1996222970</v>
      </c>
      <c r="Y936">
        <v>101</v>
      </c>
      <c r="AA936">
        <v>27.92</v>
      </c>
      <c r="AB936">
        <v>0</v>
      </c>
      <c r="AC936">
        <v>0</v>
      </c>
      <c r="AD936">
        <v>0</v>
      </c>
      <c r="AE936">
        <v>12.3</v>
      </c>
      <c r="AF936">
        <v>0</v>
      </c>
      <c r="AG936">
        <v>0</v>
      </c>
      <c r="AH936">
        <v>0</v>
      </c>
      <c r="AI936">
        <v>2.27</v>
      </c>
      <c r="AJ936">
        <v>1</v>
      </c>
      <c r="AK936">
        <v>1</v>
      </c>
      <c r="AL936">
        <v>1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3</v>
      </c>
      <c r="AT936">
        <v>101</v>
      </c>
      <c r="AU936" t="s">
        <v>3</v>
      </c>
      <c r="AV936">
        <v>0</v>
      </c>
      <c r="AW936">
        <v>2</v>
      </c>
      <c r="AX936">
        <v>35868329</v>
      </c>
      <c r="AY936">
        <v>1</v>
      </c>
      <c r="AZ936">
        <v>0</v>
      </c>
      <c r="BA936">
        <v>900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Y936*Source!I845</f>
        <v>21.512999999999998</v>
      </c>
      <c r="CY936">
        <f t="shared" si="128"/>
        <v>27.92</v>
      </c>
      <c r="CZ936">
        <f t="shared" si="129"/>
        <v>12.3</v>
      </c>
      <c r="DA936">
        <f t="shared" si="130"/>
        <v>2.27</v>
      </c>
      <c r="DB936">
        <f t="shared" si="131"/>
        <v>1242.3</v>
      </c>
      <c r="DC936">
        <f t="shared" si="132"/>
        <v>0</v>
      </c>
    </row>
    <row r="937" spans="1:107">
      <c r="A937">
        <f>ROW(Source!A846)</f>
        <v>846</v>
      </c>
      <c r="B937">
        <v>35863109</v>
      </c>
      <c r="C937">
        <v>35868330</v>
      </c>
      <c r="D937">
        <v>18409850</v>
      </c>
      <c r="E937">
        <v>1</v>
      </c>
      <c r="F937">
        <v>1</v>
      </c>
      <c r="G937">
        <v>1</v>
      </c>
      <c r="H937">
        <v>1</v>
      </c>
      <c r="I937" t="s">
        <v>674</v>
      </c>
      <c r="J937" t="s">
        <v>3</v>
      </c>
      <c r="K937" t="s">
        <v>675</v>
      </c>
      <c r="L937">
        <v>1369</v>
      </c>
      <c r="N937">
        <v>1013</v>
      </c>
      <c r="O937" t="s">
        <v>561</v>
      </c>
      <c r="P937" t="s">
        <v>561</v>
      </c>
      <c r="Q937">
        <v>1</v>
      </c>
      <c r="W937">
        <v>0</v>
      </c>
      <c r="X937">
        <v>855544366</v>
      </c>
      <c r="Y937">
        <v>102.35</v>
      </c>
      <c r="AA937">
        <v>0</v>
      </c>
      <c r="AB937">
        <v>0</v>
      </c>
      <c r="AC937">
        <v>0</v>
      </c>
      <c r="AD937">
        <v>289.7</v>
      </c>
      <c r="AE937">
        <v>0</v>
      </c>
      <c r="AF937">
        <v>0</v>
      </c>
      <c r="AG937">
        <v>0</v>
      </c>
      <c r="AH937">
        <v>289.7</v>
      </c>
      <c r="AI937">
        <v>1</v>
      </c>
      <c r="AJ937">
        <v>1</v>
      </c>
      <c r="AK937">
        <v>1</v>
      </c>
      <c r="AL937">
        <v>1</v>
      </c>
      <c r="AN937">
        <v>0</v>
      </c>
      <c r="AO937">
        <v>1</v>
      </c>
      <c r="AP937">
        <v>1</v>
      </c>
      <c r="AQ937">
        <v>0</v>
      </c>
      <c r="AR937">
        <v>0</v>
      </c>
      <c r="AS937" t="s">
        <v>3</v>
      </c>
      <c r="AT937">
        <v>89</v>
      </c>
      <c r="AU937" t="s">
        <v>134</v>
      </c>
      <c r="AV937">
        <v>1</v>
      </c>
      <c r="AW937">
        <v>2</v>
      </c>
      <c r="AX937">
        <v>35868350</v>
      </c>
      <c r="AY937">
        <v>2</v>
      </c>
      <c r="AZ937">
        <v>131072</v>
      </c>
      <c r="BA937">
        <v>901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Y937*Source!I846</f>
        <v>27.250687499999998</v>
      </c>
      <c r="CY937">
        <f>AD937</f>
        <v>289.7</v>
      </c>
      <c r="CZ937">
        <f>AH937</f>
        <v>289.7</v>
      </c>
      <c r="DA937">
        <f>AL937</f>
        <v>1</v>
      </c>
      <c r="DB937">
        <f>ROUND((ROUND(AT937*CZ937,2)*1.15),2)</f>
        <v>29650.799999999999</v>
      </c>
      <c r="DC937">
        <f>ROUND((ROUND(AT937*AG937,2)*1.15),2)</f>
        <v>0</v>
      </c>
    </row>
    <row r="938" spans="1:107">
      <c r="A938">
        <f>ROW(Source!A846)</f>
        <v>846</v>
      </c>
      <c r="B938">
        <v>35863109</v>
      </c>
      <c r="C938">
        <v>35868330</v>
      </c>
      <c r="D938">
        <v>29173472</v>
      </c>
      <c r="E938">
        <v>1</v>
      </c>
      <c r="F938">
        <v>1</v>
      </c>
      <c r="G938">
        <v>1</v>
      </c>
      <c r="H938">
        <v>2</v>
      </c>
      <c r="I938" t="s">
        <v>624</v>
      </c>
      <c r="J938" t="s">
        <v>625</v>
      </c>
      <c r="K938" t="s">
        <v>626</v>
      </c>
      <c r="L938">
        <v>1368</v>
      </c>
      <c r="N938">
        <v>1011</v>
      </c>
      <c r="O938" t="s">
        <v>567</v>
      </c>
      <c r="P938" t="s">
        <v>567</v>
      </c>
      <c r="Q938">
        <v>1</v>
      </c>
      <c r="W938">
        <v>0</v>
      </c>
      <c r="X938">
        <v>275932499</v>
      </c>
      <c r="Y938">
        <v>2.7</v>
      </c>
      <c r="AA938">
        <v>0</v>
      </c>
      <c r="AB938">
        <v>12.75</v>
      </c>
      <c r="AC938">
        <v>0</v>
      </c>
      <c r="AD938">
        <v>0</v>
      </c>
      <c r="AE938">
        <v>0</v>
      </c>
      <c r="AF938">
        <v>3</v>
      </c>
      <c r="AG938">
        <v>0</v>
      </c>
      <c r="AH938">
        <v>0</v>
      </c>
      <c r="AI938">
        <v>1</v>
      </c>
      <c r="AJ938">
        <v>4.25</v>
      </c>
      <c r="AK938">
        <v>33.049999999999997</v>
      </c>
      <c r="AL938">
        <v>1</v>
      </c>
      <c r="AN938">
        <v>0</v>
      </c>
      <c r="AO938">
        <v>1</v>
      </c>
      <c r="AP938">
        <v>1</v>
      </c>
      <c r="AQ938">
        <v>0</v>
      </c>
      <c r="AR938">
        <v>0</v>
      </c>
      <c r="AS938" t="s">
        <v>3</v>
      </c>
      <c r="AT938">
        <v>2.16</v>
      </c>
      <c r="AU938" t="s">
        <v>133</v>
      </c>
      <c r="AV938">
        <v>0</v>
      </c>
      <c r="AW938">
        <v>2</v>
      </c>
      <c r="AX938">
        <v>35868351</v>
      </c>
      <c r="AY938">
        <v>1</v>
      </c>
      <c r="AZ938">
        <v>0</v>
      </c>
      <c r="BA938">
        <v>902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Y938*Source!I846</f>
        <v>0.71887500000000004</v>
      </c>
      <c r="CY938">
        <f>AB938</f>
        <v>12.75</v>
      </c>
      <c r="CZ938">
        <f>AF938</f>
        <v>3</v>
      </c>
      <c r="DA938">
        <f>AJ938</f>
        <v>4.25</v>
      </c>
      <c r="DB938">
        <f>ROUND((ROUND(AT938*CZ938,2)*1.25),2)</f>
        <v>8.1</v>
      </c>
      <c r="DC938">
        <f>ROUND((ROUND(AT938*AG938,2)*1.25),2)</f>
        <v>0</v>
      </c>
    </row>
    <row r="939" spans="1:107">
      <c r="A939">
        <f>ROW(Source!A846)</f>
        <v>846</v>
      </c>
      <c r="B939">
        <v>35863109</v>
      </c>
      <c r="C939">
        <v>35868330</v>
      </c>
      <c r="D939">
        <v>29174538</v>
      </c>
      <c r="E939">
        <v>1</v>
      </c>
      <c r="F939">
        <v>1</v>
      </c>
      <c r="G939">
        <v>1</v>
      </c>
      <c r="H939">
        <v>2</v>
      </c>
      <c r="I939" t="s">
        <v>676</v>
      </c>
      <c r="J939" t="s">
        <v>677</v>
      </c>
      <c r="K939" t="s">
        <v>678</v>
      </c>
      <c r="L939">
        <v>1368</v>
      </c>
      <c r="N939">
        <v>1011</v>
      </c>
      <c r="O939" t="s">
        <v>567</v>
      </c>
      <c r="P939" t="s">
        <v>567</v>
      </c>
      <c r="Q939">
        <v>1</v>
      </c>
      <c r="W939">
        <v>0</v>
      </c>
      <c r="X939">
        <v>1107538725</v>
      </c>
      <c r="Y939">
        <v>0.58749999999999991</v>
      </c>
      <c r="AA939">
        <v>0</v>
      </c>
      <c r="AB939">
        <v>187.1</v>
      </c>
      <c r="AC939">
        <v>0</v>
      </c>
      <c r="AD939">
        <v>0</v>
      </c>
      <c r="AE939">
        <v>0</v>
      </c>
      <c r="AF939">
        <v>33.590000000000003</v>
      </c>
      <c r="AG939">
        <v>0</v>
      </c>
      <c r="AH939">
        <v>0</v>
      </c>
      <c r="AI939">
        <v>1</v>
      </c>
      <c r="AJ939">
        <v>5.57</v>
      </c>
      <c r="AK939">
        <v>33.049999999999997</v>
      </c>
      <c r="AL939">
        <v>1</v>
      </c>
      <c r="AN939">
        <v>0</v>
      </c>
      <c r="AO939">
        <v>1</v>
      </c>
      <c r="AP939">
        <v>1</v>
      </c>
      <c r="AQ939">
        <v>0</v>
      </c>
      <c r="AR939">
        <v>0</v>
      </c>
      <c r="AS939" t="s">
        <v>3</v>
      </c>
      <c r="AT939">
        <v>0.47</v>
      </c>
      <c r="AU939" t="s">
        <v>133</v>
      </c>
      <c r="AV939">
        <v>0</v>
      </c>
      <c r="AW939">
        <v>2</v>
      </c>
      <c r="AX939">
        <v>35868352</v>
      </c>
      <c r="AY939">
        <v>1</v>
      </c>
      <c r="AZ939">
        <v>0</v>
      </c>
      <c r="BA939">
        <v>903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Y939*Source!I846</f>
        <v>0.15642187499999996</v>
      </c>
      <c r="CY939">
        <f>AB939</f>
        <v>187.1</v>
      </c>
      <c r="CZ939">
        <f>AF939</f>
        <v>33.590000000000003</v>
      </c>
      <c r="DA939">
        <f>AJ939</f>
        <v>5.57</v>
      </c>
      <c r="DB939">
        <f>ROUND((ROUND(AT939*CZ939,2)*1.25),2)</f>
        <v>19.739999999999998</v>
      </c>
      <c r="DC939">
        <f>ROUND((ROUND(AT939*AG939,2)*1.25),2)</f>
        <v>0</v>
      </c>
    </row>
    <row r="940" spans="1:107">
      <c r="A940">
        <f>ROW(Source!A846)</f>
        <v>846</v>
      </c>
      <c r="B940">
        <v>35863109</v>
      </c>
      <c r="C940">
        <v>35868330</v>
      </c>
      <c r="D940">
        <v>29174580</v>
      </c>
      <c r="E940">
        <v>1</v>
      </c>
      <c r="F940">
        <v>1</v>
      </c>
      <c r="G940">
        <v>1</v>
      </c>
      <c r="H940">
        <v>2</v>
      </c>
      <c r="I940" t="s">
        <v>679</v>
      </c>
      <c r="J940" t="s">
        <v>680</v>
      </c>
      <c r="K940" t="s">
        <v>681</v>
      </c>
      <c r="L940">
        <v>1368</v>
      </c>
      <c r="N940">
        <v>1011</v>
      </c>
      <c r="O940" t="s">
        <v>567</v>
      </c>
      <c r="P940" t="s">
        <v>567</v>
      </c>
      <c r="Q940">
        <v>1</v>
      </c>
      <c r="W940">
        <v>0</v>
      </c>
      <c r="X940">
        <v>-169468834</v>
      </c>
      <c r="Y940">
        <v>0.66250000000000009</v>
      </c>
      <c r="AA940">
        <v>0</v>
      </c>
      <c r="AB940">
        <v>31.87</v>
      </c>
      <c r="AC940">
        <v>0</v>
      </c>
      <c r="AD940">
        <v>0</v>
      </c>
      <c r="AE940">
        <v>0</v>
      </c>
      <c r="AF940">
        <v>2.08</v>
      </c>
      <c r="AG940">
        <v>0</v>
      </c>
      <c r="AH940">
        <v>0</v>
      </c>
      <c r="AI940">
        <v>1</v>
      </c>
      <c r="AJ940">
        <v>15.32</v>
      </c>
      <c r="AK940">
        <v>33.049999999999997</v>
      </c>
      <c r="AL940">
        <v>1</v>
      </c>
      <c r="AN940">
        <v>0</v>
      </c>
      <c r="AO940">
        <v>1</v>
      </c>
      <c r="AP940">
        <v>1</v>
      </c>
      <c r="AQ940">
        <v>0</v>
      </c>
      <c r="AR940">
        <v>0</v>
      </c>
      <c r="AS940" t="s">
        <v>3</v>
      </c>
      <c r="AT940">
        <v>0.53</v>
      </c>
      <c r="AU940" t="s">
        <v>133</v>
      </c>
      <c r="AV940">
        <v>0</v>
      </c>
      <c r="AW940">
        <v>2</v>
      </c>
      <c r="AX940">
        <v>35868353</v>
      </c>
      <c r="AY940">
        <v>1</v>
      </c>
      <c r="AZ940">
        <v>0</v>
      </c>
      <c r="BA940">
        <v>904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Y940*Source!I846</f>
        <v>0.17639062500000002</v>
      </c>
      <c r="CY940">
        <f>AB940</f>
        <v>31.87</v>
      </c>
      <c r="CZ940">
        <f>AF940</f>
        <v>2.08</v>
      </c>
      <c r="DA940">
        <f>AJ940</f>
        <v>15.32</v>
      </c>
      <c r="DB940">
        <f>ROUND((ROUND(AT940*CZ940,2)*1.25),2)</f>
        <v>1.38</v>
      </c>
      <c r="DC940">
        <f>ROUND((ROUND(AT940*AG940,2)*1.25),2)</f>
        <v>0</v>
      </c>
    </row>
    <row r="941" spans="1:107">
      <c r="A941">
        <f>ROW(Source!A846)</f>
        <v>846</v>
      </c>
      <c r="B941">
        <v>35863109</v>
      </c>
      <c r="C941">
        <v>35868330</v>
      </c>
      <c r="D941">
        <v>29108656</v>
      </c>
      <c r="E941">
        <v>1</v>
      </c>
      <c r="F941">
        <v>1</v>
      </c>
      <c r="G941">
        <v>1</v>
      </c>
      <c r="H941">
        <v>3</v>
      </c>
      <c r="I941" t="s">
        <v>682</v>
      </c>
      <c r="J941" t="s">
        <v>683</v>
      </c>
      <c r="K941" t="s">
        <v>684</v>
      </c>
      <c r="L941">
        <v>1354</v>
      </c>
      <c r="N941">
        <v>1010</v>
      </c>
      <c r="O941" t="s">
        <v>237</v>
      </c>
      <c r="P941" t="s">
        <v>237</v>
      </c>
      <c r="Q941">
        <v>1</v>
      </c>
      <c r="W941">
        <v>0</v>
      </c>
      <c r="X941">
        <v>1057373551</v>
      </c>
      <c r="Y941">
        <v>7</v>
      </c>
      <c r="AA941">
        <v>103.47</v>
      </c>
      <c r="AB941">
        <v>0</v>
      </c>
      <c r="AC941">
        <v>0</v>
      </c>
      <c r="AD941">
        <v>0</v>
      </c>
      <c r="AE941">
        <v>13.87</v>
      </c>
      <c r="AF941">
        <v>0</v>
      </c>
      <c r="AG941">
        <v>0</v>
      </c>
      <c r="AH941">
        <v>0</v>
      </c>
      <c r="AI941">
        <v>7.46</v>
      </c>
      <c r="AJ941">
        <v>1</v>
      </c>
      <c r="AK941">
        <v>1</v>
      </c>
      <c r="AL941">
        <v>1</v>
      </c>
      <c r="AN941">
        <v>0</v>
      </c>
      <c r="AO941">
        <v>1</v>
      </c>
      <c r="AP941">
        <v>0</v>
      </c>
      <c r="AQ941">
        <v>0</v>
      </c>
      <c r="AR941">
        <v>0</v>
      </c>
      <c r="AS941" t="s">
        <v>3</v>
      </c>
      <c r="AT941">
        <v>7</v>
      </c>
      <c r="AU941" t="s">
        <v>3</v>
      </c>
      <c r="AV941">
        <v>0</v>
      </c>
      <c r="AW941">
        <v>2</v>
      </c>
      <c r="AX941">
        <v>35868354</v>
      </c>
      <c r="AY941">
        <v>1</v>
      </c>
      <c r="AZ941">
        <v>0</v>
      </c>
      <c r="BA941">
        <v>905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Y941*Source!I846</f>
        <v>1.86375</v>
      </c>
      <c r="CY941">
        <f t="shared" ref="CY941:CY955" si="133">AA941</f>
        <v>103.47</v>
      </c>
      <c r="CZ941">
        <f t="shared" ref="CZ941:CZ955" si="134">AE941</f>
        <v>13.87</v>
      </c>
      <c r="DA941">
        <f t="shared" ref="DA941:DA955" si="135">AI941</f>
        <v>7.46</v>
      </c>
      <c r="DB941">
        <f t="shared" ref="DB941:DB955" si="136">ROUND(ROUND(AT941*CZ941,2),2)</f>
        <v>97.09</v>
      </c>
      <c r="DC941">
        <f t="shared" ref="DC941:DC955" si="137">ROUND(ROUND(AT941*AG941,2),2)</f>
        <v>0</v>
      </c>
    </row>
    <row r="942" spans="1:107">
      <c r="A942">
        <f>ROW(Source!A846)</f>
        <v>846</v>
      </c>
      <c r="B942">
        <v>35863109</v>
      </c>
      <c r="C942">
        <v>35868330</v>
      </c>
      <c r="D942">
        <v>29109354</v>
      </c>
      <c r="E942">
        <v>1</v>
      </c>
      <c r="F942">
        <v>1</v>
      </c>
      <c r="G942">
        <v>1</v>
      </c>
      <c r="H942">
        <v>3</v>
      </c>
      <c r="I942" t="s">
        <v>685</v>
      </c>
      <c r="J942" t="s">
        <v>686</v>
      </c>
      <c r="K942" t="s">
        <v>687</v>
      </c>
      <c r="L942">
        <v>1346</v>
      </c>
      <c r="N942">
        <v>1009</v>
      </c>
      <c r="O942" t="s">
        <v>160</v>
      </c>
      <c r="P942" t="s">
        <v>160</v>
      </c>
      <c r="Q942">
        <v>1</v>
      </c>
      <c r="W942">
        <v>0</v>
      </c>
      <c r="X942">
        <v>-882693383</v>
      </c>
      <c r="Y942">
        <v>10</v>
      </c>
      <c r="AA942">
        <v>64.010000000000005</v>
      </c>
      <c r="AB942">
        <v>0</v>
      </c>
      <c r="AC942">
        <v>0</v>
      </c>
      <c r="AD942">
        <v>0</v>
      </c>
      <c r="AE942">
        <v>46.72</v>
      </c>
      <c r="AF942">
        <v>0</v>
      </c>
      <c r="AG942">
        <v>0</v>
      </c>
      <c r="AH942">
        <v>0</v>
      </c>
      <c r="AI942">
        <v>1.37</v>
      </c>
      <c r="AJ942">
        <v>1</v>
      </c>
      <c r="AK942">
        <v>1</v>
      </c>
      <c r="AL942">
        <v>1</v>
      </c>
      <c r="AN942">
        <v>0</v>
      </c>
      <c r="AO942">
        <v>1</v>
      </c>
      <c r="AP942">
        <v>0</v>
      </c>
      <c r="AQ942">
        <v>0</v>
      </c>
      <c r="AR942">
        <v>0</v>
      </c>
      <c r="AS942" t="s">
        <v>3</v>
      </c>
      <c r="AT942">
        <v>10</v>
      </c>
      <c r="AU942" t="s">
        <v>3</v>
      </c>
      <c r="AV942">
        <v>0</v>
      </c>
      <c r="AW942">
        <v>2</v>
      </c>
      <c r="AX942">
        <v>35868355</v>
      </c>
      <c r="AY942">
        <v>1</v>
      </c>
      <c r="AZ942">
        <v>0</v>
      </c>
      <c r="BA942">
        <v>906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Y942*Source!I846</f>
        <v>2.6624999999999996</v>
      </c>
      <c r="CY942">
        <f t="shared" si="133"/>
        <v>64.010000000000005</v>
      </c>
      <c r="CZ942">
        <f t="shared" si="134"/>
        <v>46.72</v>
      </c>
      <c r="DA942">
        <f t="shared" si="135"/>
        <v>1.37</v>
      </c>
      <c r="DB942">
        <f t="shared" si="136"/>
        <v>467.2</v>
      </c>
      <c r="DC942">
        <f t="shared" si="137"/>
        <v>0</v>
      </c>
    </row>
    <row r="943" spans="1:107">
      <c r="A943">
        <f>ROW(Source!A846)</f>
        <v>846</v>
      </c>
      <c r="B943">
        <v>35863109</v>
      </c>
      <c r="C943">
        <v>35868330</v>
      </c>
      <c r="D943">
        <v>29109414</v>
      </c>
      <c r="E943">
        <v>1</v>
      </c>
      <c r="F943">
        <v>1</v>
      </c>
      <c r="G943">
        <v>1</v>
      </c>
      <c r="H943">
        <v>3</v>
      </c>
      <c r="I943" t="s">
        <v>688</v>
      </c>
      <c r="J943" t="s">
        <v>689</v>
      </c>
      <c r="K943" t="s">
        <v>690</v>
      </c>
      <c r="L943">
        <v>1346</v>
      </c>
      <c r="N943">
        <v>1009</v>
      </c>
      <c r="O943" t="s">
        <v>160</v>
      </c>
      <c r="P943" t="s">
        <v>160</v>
      </c>
      <c r="Q943">
        <v>1</v>
      </c>
      <c r="W943">
        <v>0</v>
      </c>
      <c r="X943">
        <v>1092262719</v>
      </c>
      <c r="Y943">
        <v>119</v>
      </c>
      <c r="AA943">
        <v>10.1</v>
      </c>
      <c r="AB943">
        <v>0</v>
      </c>
      <c r="AC943">
        <v>0</v>
      </c>
      <c r="AD943">
        <v>0</v>
      </c>
      <c r="AE943">
        <v>1.58</v>
      </c>
      <c r="AF943">
        <v>0</v>
      </c>
      <c r="AG943">
        <v>0</v>
      </c>
      <c r="AH943">
        <v>0</v>
      </c>
      <c r="AI943">
        <v>6.39</v>
      </c>
      <c r="AJ943">
        <v>1</v>
      </c>
      <c r="AK943">
        <v>1</v>
      </c>
      <c r="AL943">
        <v>1</v>
      </c>
      <c r="AN943">
        <v>0</v>
      </c>
      <c r="AO943">
        <v>1</v>
      </c>
      <c r="AP943">
        <v>0</v>
      </c>
      <c r="AQ943">
        <v>0</v>
      </c>
      <c r="AR943">
        <v>0</v>
      </c>
      <c r="AS943" t="s">
        <v>3</v>
      </c>
      <c r="AT943">
        <v>119</v>
      </c>
      <c r="AU943" t="s">
        <v>3</v>
      </c>
      <c r="AV943">
        <v>0</v>
      </c>
      <c r="AW943">
        <v>2</v>
      </c>
      <c r="AX943">
        <v>35868356</v>
      </c>
      <c r="AY943">
        <v>1</v>
      </c>
      <c r="AZ943">
        <v>0</v>
      </c>
      <c r="BA943">
        <v>907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Y943*Source!I846</f>
        <v>31.68375</v>
      </c>
      <c r="CY943">
        <f t="shared" si="133"/>
        <v>10.1</v>
      </c>
      <c r="CZ943">
        <f t="shared" si="134"/>
        <v>1.58</v>
      </c>
      <c r="DA943">
        <f t="shared" si="135"/>
        <v>6.39</v>
      </c>
      <c r="DB943">
        <f t="shared" si="136"/>
        <v>188.02</v>
      </c>
      <c r="DC943">
        <f t="shared" si="137"/>
        <v>0</v>
      </c>
    </row>
    <row r="944" spans="1:107">
      <c r="A944">
        <f>ROW(Source!A846)</f>
        <v>846</v>
      </c>
      <c r="B944">
        <v>35863109</v>
      </c>
      <c r="C944">
        <v>35868330</v>
      </c>
      <c r="D944">
        <v>29109781</v>
      </c>
      <c r="E944">
        <v>1</v>
      </c>
      <c r="F944">
        <v>1</v>
      </c>
      <c r="G944">
        <v>1</v>
      </c>
      <c r="H944">
        <v>3</v>
      </c>
      <c r="I944" t="s">
        <v>691</v>
      </c>
      <c r="J944" t="s">
        <v>692</v>
      </c>
      <c r="K944" t="s">
        <v>693</v>
      </c>
      <c r="L944">
        <v>1346</v>
      </c>
      <c r="N944">
        <v>1009</v>
      </c>
      <c r="O944" t="s">
        <v>160</v>
      </c>
      <c r="P944" t="s">
        <v>160</v>
      </c>
      <c r="Q944">
        <v>1</v>
      </c>
      <c r="W944">
        <v>0</v>
      </c>
      <c r="X944">
        <v>-306339415</v>
      </c>
      <c r="Y944">
        <v>9</v>
      </c>
      <c r="AA944">
        <v>60.38</v>
      </c>
      <c r="AB944">
        <v>0</v>
      </c>
      <c r="AC944">
        <v>0</v>
      </c>
      <c r="AD944">
        <v>0</v>
      </c>
      <c r="AE944">
        <v>11.12</v>
      </c>
      <c r="AF944">
        <v>0</v>
      </c>
      <c r="AG944">
        <v>0</v>
      </c>
      <c r="AH944">
        <v>0</v>
      </c>
      <c r="AI944">
        <v>5.43</v>
      </c>
      <c r="AJ944">
        <v>1</v>
      </c>
      <c r="AK944">
        <v>1</v>
      </c>
      <c r="AL944">
        <v>1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3</v>
      </c>
      <c r="AT944">
        <v>9</v>
      </c>
      <c r="AU944" t="s">
        <v>3</v>
      </c>
      <c r="AV944">
        <v>0</v>
      </c>
      <c r="AW944">
        <v>2</v>
      </c>
      <c r="AX944">
        <v>35868357</v>
      </c>
      <c r="AY944">
        <v>1</v>
      </c>
      <c r="AZ944">
        <v>0</v>
      </c>
      <c r="BA944">
        <v>908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Y944*Source!I846</f>
        <v>2.3962499999999998</v>
      </c>
      <c r="CY944">
        <f t="shared" si="133"/>
        <v>60.38</v>
      </c>
      <c r="CZ944">
        <f t="shared" si="134"/>
        <v>11.12</v>
      </c>
      <c r="DA944">
        <f t="shared" si="135"/>
        <v>5.43</v>
      </c>
      <c r="DB944">
        <f t="shared" si="136"/>
        <v>100.08</v>
      </c>
      <c r="DC944">
        <f t="shared" si="137"/>
        <v>0</v>
      </c>
    </row>
    <row r="945" spans="1:107">
      <c r="A945">
        <f>ROW(Source!A846)</f>
        <v>846</v>
      </c>
      <c r="B945">
        <v>35863109</v>
      </c>
      <c r="C945">
        <v>35868330</v>
      </c>
      <c r="D945">
        <v>29109782</v>
      </c>
      <c r="E945">
        <v>1</v>
      </c>
      <c r="F945">
        <v>1</v>
      </c>
      <c r="G945">
        <v>1</v>
      </c>
      <c r="H945">
        <v>3</v>
      </c>
      <c r="I945" t="s">
        <v>694</v>
      </c>
      <c r="J945" t="s">
        <v>695</v>
      </c>
      <c r="K945" t="s">
        <v>696</v>
      </c>
      <c r="L945">
        <v>1346</v>
      </c>
      <c r="N945">
        <v>1009</v>
      </c>
      <c r="O945" t="s">
        <v>160</v>
      </c>
      <c r="P945" t="s">
        <v>160</v>
      </c>
      <c r="Q945">
        <v>1</v>
      </c>
      <c r="W945">
        <v>0</v>
      </c>
      <c r="X945">
        <v>-71279152</v>
      </c>
      <c r="Y945">
        <v>85</v>
      </c>
      <c r="AA945">
        <v>16.309999999999999</v>
      </c>
      <c r="AB945">
        <v>0</v>
      </c>
      <c r="AC945">
        <v>0</v>
      </c>
      <c r="AD945">
        <v>0</v>
      </c>
      <c r="AE945">
        <v>4.3600000000000003</v>
      </c>
      <c r="AF945">
        <v>0</v>
      </c>
      <c r="AG945">
        <v>0</v>
      </c>
      <c r="AH945">
        <v>0</v>
      </c>
      <c r="AI945">
        <v>3.74</v>
      </c>
      <c r="AJ945">
        <v>1</v>
      </c>
      <c r="AK945">
        <v>1</v>
      </c>
      <c r="AL945">
        <v>1</v>
      </c>
      <c r="AN945">
        <v>0</v>
      </c>
      <c r="AO945">
        <v>1</v>
      </c>
      <c r="AP945">
        <v>0</v>
      </c>
      <c r="AQ945">
        <v>0</v>
      </c>
      <c r="AR945">
        <v>0</v>
      </c>
      <c r="AS945" t="s">
        <v>3</v>
      </c>
      <c r="AT945">
        <v>85</v>
      </c>
      <c r="AU945" t="s">
        <v>3</v>
      </c>
      <c r="AV945">
        <v>0</v>
      </c>
      <c r="AW945">
        <v>2</v>
      </c>
      <c r="AX945">
        <v>35868358</v>
      </c>
      <c r="AY945">
        <v>1</v>
      </c>
      <c r="AZ945">
        <v>0</v>
      </c>
      <c r="BA945">
        <v>909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Y945*Source!I846</f>
        <v>22.631249999999998</v>
      </c>
      <c r="CY945">
        <f t="shared" si="133"/>
        <v>16.309999999999999</v>
      </c>
      <c r="CZ945">
        <f t="shared" si="134"/>
        <v>4.3600000000000003</v>
      </c>
      <c r="DA945">
        <f t="shared" si="135"/>
        <v>3.74</v>
      </c>
      <c r="DB945">
        <f t="shared" si="136"/>
        <v>370.6</v>
      </c>
      <c r="DC945">
        <f t="shared" si="137"/>
        <v>0</v>
      </c>
    </row>
    <row r="946" spans="1:107">
      <c r="A946">
        <f>ROW(Source!A846)</f>
        <v>846</v>
      </c>
      <c r="B946">
        <v>35863109</v>
      </c>
      <c r="C946">
        <v>35868330</v>
      </c>
      <c r="D946">
        <v>29110699</v>
      </c>
      <c r="E946">
        <v>1</v>
      </c>
      <c r="F946">
        <v>1</v>
      </c>
      <c r="G946">
        <v>1</v>
      </c>
      <c r="H946">
        <v>3</v>
      </c>
      <c r="I946" t="s">
        <v>697</v>
      </c>
      <c r="J946" t="s">
        <v>698</v>
      </c>
      <c r="K946" t="s">
        <v>699</v>
      </c>
      <c r="L946">
        <v>1301</v>
      </c>
      <c r="N946">
        <v>1003</v>
      </c>
      <c r="O946" t="s">
        <v>142</v>
      </c>
      <c r="P946" t="s">
        <v>142</v>
      </c>
      <c r="Q946">
        <v>1</v>
      </c>
      <c r="W946">
        <v>0</v>
      </c>
      <c r="X946">
        <v>1063889258</v>
      </c>
      <c r="Y946">
        <v>120</v>
      </c>
      <c r="AA946">
        <v>1.24</v>
      </c>
      <c r="AB946">
        <v>0</v>
      </c>
      <c r="AC946">
        <v>0</v>
      </c>
      <c r="AD946">
        <v>0</v>
      </c>
      <c r="AE946">
        <v>0.17</v>
      </c>
      <c r="AF946">
        <v>0</v>
      </c>
      <c r="AG946">
        <v>0</v>
      </c>
      <c r="AH946">
        <v>0</v>
      </c>
      <c r="AI946">
        <v>7.29</v>
      </c>
      <c r="AJ946">
        <v>1</v>
      </c>
      <c r="AK946">
        <v>1</v>
      </c>
      <c r="AL946">
        <v>1</v>
      </c>
      <c r="AN946">
        <v>0</v>
      </c>
      <c r="AO946">
        <v>1</v>
      </c>
      <c r="AP946">
        <v>0</v>
      </c>
      <c r="AQ946">
        <v>0</v>
      </c>
      <c r="AR946">
        <v>0</v>
      </c>
      <c r="AS946" t="s">
        <v>3</v>
      </c>
      <c r="AT946">
        <v>120</v>
      </c>
      <c r="AU946" t="s">
        <v>3</v>
      </c>
      <c r="AV946">
        <v>0</v>
      </c>
      <c r="AW946">
        <v>2</v>
      </c>
      <c r="AX946">
        <v>35868359</v>
      </c>
      <c r="AY946">
        <v>1</v>
      </c>
      <c r="AZ946">
        <v>0</v>
      </c>
      <c r="BA946">
        <v>910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Y946*Source!I846</f>
        <v>31.95</v>
      </c>
      <c r="CY946">
        <f t="shared" si="133"/>
        <v>1.24</v>
      </c>
      <c r="CZ946">
        <f t="shared" si="134"/>
        <v>0.17</v>
      </c>
      <c r="DA946">
        <f t="shared" si="135"/>
        <v>7.29</v>
      </c>
      <c r="DB946">
        <f t="shared" si="136"/>
        <v>20.399999999999999</v>
      </c>
      <c r="DC946">
        <f t="shared" si="137"/>
        <v>0</v>
      </c>
    </row>
    <row r="947" spans="1:107">
      <c r="A947">
        <f>ROW(Source!A846)</f>
        <v>846</v>
      </c>
      <c r="B947">
        <v>35863109</v>
      </c>
      <c r="C947">
        <v>35868330</v>
      </c>
      <c r="D947">
        <v>29110797</v>
      </c>
      <c r="E947">
        <v>1</v>
      </c>
      <c r="F947">
        <v>1</v>
      </c>
      <c r="G947">
        <v>1</v>
      </c>
      <c r="H947">
        <v>3</v>
      </c>
      <c r="I947" t="s">
        <v>700</v>
      </c>
      <c r="J947" t="s">
        <v>701</v>
      </c>
      <c r="K947" t="s">
        <v>702</v>
      </c>
      <c r="L947">
        <v>1301</v>
      </c>
      <c r="N947">
        <v>1003</v>
      </c>
      <c r="O947" t="s">
        <v>142</v>
      </c>
      <c r="P947" t="s">
        <v>142</v>
      </c>
      <c r="Q947">
        <v>1</v>
      </c>
      <c r="W947">
        <v>0</v>
      </c>
      <c r="X947">
        <v>1919953005</v>
      </c>
      <c r="Y947">
        <v>82</v>
      </c>
      <c r="AA947">
        <v>15.5</v>
      </c>
      <c r="AB947">
        <v>0</v>
      </c>
      <c r="AC947">
        <v>0</v>
      </c>
      <c r="AD947">
        <v>0</v>
      </c>
      <c r="AE947">
        <v>1.74</v>
      </c>
      <c r="AF947">
        <v>0</v>
      </c>
      <c r="AG947">
        <v>0</v>
      </c>
      <c r="AH947">
        <v>0</v>
      </c>
      <c r="AI947">
        <v>8.91</v>
      </c>
      <c r="AJ947">
        <v>1</v>
      </c>
      <c r="AK947">
        <v>1</v>
      </c>
      <c r="AL947">
        <v>1</v>
      </c>
      <c r="AN947">
        <v>0</v>
      </c>
      <c r="AO947">
        <v>1</v>
      </c>
      <c r="AP947">
        <v>0</v>
      </c>
      <c r="AQ947">
        <v>0</v>
      </c>
      <c r="AR947">
        <v>0</v>
      </c>
      <c r="AS947" t="s">
        <v>3</v>
      </c>
      <c r="AT947">
        <v>82</v>
      </c>
      <c r="AU947" t="s">
        <v>3</v>
      </c>
      <c r="AV947">
        <v>0</v>
      </c>
      <c r="AW947">
        <v>2</v>
      </c>
      <c r="AX947">
        <v>35868360</v>
      </c>
      <c r="AY947">
        <v>1</v>
      </c>
      <c r="AZ947">
        <v>0</v>
      </c>
      <c r="BA947">
        <v>911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Y947*Source!I846</f>
        <v>21.8325</v>
      </c>
      <c r="CY947">
        <f t="shared" si="133"/>
        <v>15.5</v>
      </c>
      <c r="CZ947">
        <f t="shared" si="134"/>
        <v>1.74</v>
      </c>
      <c r="DA947">
        <f t="shared" si="135"/>
        <v>8.91</v>
      </c>
      <c r="DB947">
        <f t="shared" si="136"/>
        <v>142.68</v>
      </c>
      <c r="DC947">
        <f t="shared" si="137"/>
        <v>0</v>
      </c>
    </row>
    <row r="948" spans="1:107">
      <c r="A948">
        <f>ROW(Source!A846)</f>
        <v>846</v>
      </c>
      <c r="B948">
        <v>35863109</v>
      </c>
      <c r="C948">
        <v>35868330</v>
      </c>
      <c r="D948">
        <v>29110815</v>
      </c>
      <c r="E948">
        <v>1</v>
      </c>
      <c r="F948">
        <v>1</v>
      </c>
      <c r="G948">
        <v>1</v>
      </c>
      <c r="H948">
        <v>3</v>
      </c>
      <c r="I948" t="s">
        <v>703</v>
      </c>
      <c r="J948" t="s">
        <v>704</v>
      </c>
      <c r="K948" t="s">
        <v>705</v>
      </c>
      <c r="L948">
        <v>1301</v>
      </c>
      <c r="N948">
        <v>1003</v>
      </c>
      <c r="O948" t="s">
        <v>142</v>
      </c>
      <c r="P948" t="s">
        <v>142</v>
      </c>
      <c r="Q948">
        <v>1</v>
      </c>
      <c r="W948">
        <v>0</v>
      </c>
      <c r="X948">
        <v>-1169660804</v>
      </c>
      <c r="Y948">
        <v>116</v>
      </c>
      <c r="AA948">
        <v>6.29</v>
      </c>
      <c r="AB948">
        <v>0</v>
      </c>
      <c r="AC948">
        <v>0</v>
      </c>
      <c r="AD948">
        <v>0</v>
      </c>
      <c r="AE948">
        <v>0.85</v>
      </c>
      <c r="AF948">
        <v>0</v>
      </c>
      <c r="AG948">
        <v>0</v>
      </c>
      <c r="AH948">
        <v>0</v>
      </c>
      <c r="AI948">
        <v>7.4</v>
      </c>
      <c r="AJ948">
        <v>1</v>
      </c>
      <c r="AK948">
        <v>1</v>
      </c>
      <c r="AL948">
        <v>1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3</v>
      </c>
      <c r="AT948">
        <v>116</v>
      </c>
      <c r="AU948" t="s">
        <v>3</v>
      </c>
      <c r="AV948">
        <v>0</v>
      </c>
      <c r="AW948">
        <v>2</v>
      </c>
      <c r="AX948">
        <v>35868361</v>
      </c>
      <c r="AY948">
        <v>1</v>
      </c>
      <c r="AZ948">
        <v>0</v>
      </c>
      <c r="BA948">
        <v>912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Y948*Source!I846</f>
        <v>30.884999999999998</v>
      </c>
      <c r="CY948">
        <f t="shared" si="133"/>
        <v>6.29</v>
      </c>
      <c r="CZ948">
        <f t="shared" si="134"/>
        <v>0.85</v>
      </c>
      <c r="DA948">
        <f t="shared" si="135"/>
        <v>7.4</v>
      </c>
      <c r="DB948">
        <f t="shared" si="136"/>
        <v>98.6</v>
      </c>
      <c r="DC948">
        <f t="shared" si="137"/>
        <v>0</v>
      </c>
    </row>
    <row r="949" spans="1:107">
      <c r="A949">
        <f>ROW(Source!A846)</f>
        <v>846</v>
      </c>
      <c r="B949">
        <v>35863109</v>
      </c>
      <c r="C949">
        <v>35868330</v>
      </c>
      <c r="D949">
        <v>29111455</v>
      </c>
      <c r="E949">
        <v>1</v>
      </c>
      <c r="F949">
        <v>1</v>
      </c>
      <c r="G949">
        <v>1</v>
      </c>
      <c r="H949">
        <v>3</v>
      </c>
      <c r="I949" t="s">
        <v>706</v>
      </c>
      <c r="J949" t="s">
        <v>707</v>
      </c>
      <c r="K949" t="s">
        <v>708</v>
      </c>
      <c r="L949">
        <v>1327</v>
      </c>
      <c r="N949">
        <v>1005</v>
      </c>
      <c r="O949" t="s">
        <v>155</v>
      </c>
      <c r="P949" t="s">
        <v>155</v>
      </c>
      <c r="Q949">
        <v>1</v>
      </c>
      <c r="W949">
        <v>0</v>
      </c>
      <c r="X949">
        <v>-1126346608</v>
      </c>
      <c r="Y949">
        <v>212</v>
      </c>
      <c r="AA949">
        <v>73.790000000000006</v>
      </c>
      <c r="AB949">
        <v>0</v>
      </c>
      <c r="AC949">
        <v>0</v>
      </c>
      <c r="AD949">
        <v>0</v>
      </c>
      <c r="AE949">
        <v>15.06</v>
      </c>
      <c r="AF949">
        <v>0</v>
      </c>
      <c r="AG949">
        <v>0</v>
      </c>
      <c r="AH949">
        <v>0</v>
      </c>
      <c r="AI949">
        <v>4.9000000000000004</v>
      </c>
      <c r="AJ949">
        <v>1</v>
      </c>
      <c r="AK949">
        <v>1</v>
      </c>
      <c r="AL949">
        <v>1</v>
      </c>
      <c r="AN949">
        <v>0</v>
      </c>
      <c r="AO949">
        <v>1</v>
      </c>
      <c r="AP949">
        <v>0</v>
      </c>
      <c r="AQ949">
        <v>0</v>
      </c>
      <c r="AR949">
        <v>0</v>
      </c>
      <c r="AS949" t="s">
        <v>3</v>
      </c>
      <c r="AT949">
        <v>212</v>
      </c>
      <c r="AU949" t="s">
        <v>3</v>
      </c>
      <c r="AV949">
        <v>0</v>
      </c>
      <c r="AW949">
        <v>2</v>
      </c>
      <c r="AX949">
        <v>35868362</v>
      </c>
      <c r="AY949">
        <v>1</v>
      </c>
      <c r="AZ949">
        <v>0</v>
      </c>
      <c r="BA949">
        <v>913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Y949*Source!I846</f>
        <v>56.445</v>
      </c>
      <c r="CY949">
        <f t="shared" si="133"/>
        <v>73.790000000000006</v>
      </c>
      <c r="CZ949">
        <f t="shared" si="134"/>
        <v>15.06</v>
      </c>
      <c r="DA949">
        <f t="shared" si="135"/>
        <v>4.9000000000000004</v>
      </c>
      <c r="DB949">
        <f t="shared" si="136"/>
        <v>3192.72</v>
      </c>
      <c r="DC949">
        <f t="shared" si="137"/>
        <v>0</v>
      </c>
    </row>
    <row r="950" spans="1:107">
      <c r="A950">
        <f>ROW(Source!A846)</f>
        <v>846</v>
      </c>
      <c r="B950">
        <v>35863109</v>
      </c>
      <c r="C950">
        <v>35868330</v>
      </c>
      <c r="D950">
        <v>29114733</v>
      </c>
      <c r="E950">
        <v>1</v>
      </c>
      <c r="F950">
        <v>1</v>
      </c>
      <c r="G950">
        <v>1</v>
      </c>
      <c r="H950">
        <v>3</v>
      </c>
      <c r="I950" t="s">
        <v>709</v>
      </c>
      <c r="J950" t="s">
        <v>710</v>
      </c>
      <c r="K950" t="s">
        <v>711</v>
      </c>
      <c r="L950">
        <v>1354</v>
      </c>
      <c r="N950">
        <v>1010</v>
      </c>
      <c r="O950" t="s">
        <v>237</v>
      </c>
      <c r="P950" t="s">
        <v>237</v>
      </c>
      <c r="Q950">
        <v>1</v>
      </c>
      <c r="W950">
        <v>0</v>
      </c>
      <c r="X950">
        <v>-1352915271</v>
      </c>
      <c r="Y950">
        <v>735</v>
      </c>
      <c r="AA950">
        <v>0.3</v>
      </c>
      <c r="AB950">
        <v>0</v>
      </c>
      <c r="AC950">
        <v>0</v>
      </c>
      <c r="AD950">
        <v>0</v>
      </c>
      <c r="AE950">
        <v>0.02</v>
      </c>
      <c r="AF950">
        <v>0</v>
      </c>
      <c r="AG950">
        <v>0</v>
      </c>
      <c r="AH950">
        <v>0</v>
      </c>
      <c r="AI950">
        <v>14.91</v>
      </c>
      <c r="AJ950">
        <v>1</v>
      </c>
      <c r="AK950">
        <v>1</v>
      </c>
      <c r="AL950">
        <v>1</v>
      </c>
      <c r="AN950">
        <v>0</v>
      </c>
      <c r="AO950">
        <v>1</v>
      </c>
      <c r="AP950">
        <v>0</v>
      </c>
      <c r="AQ950">
        <v>0</v>
      </c>
      <c r="AR950">
        <v>0</v>
      </c>
      <c r="AS950" t="s">
        <v>3</v>
      </c>
      <c r="AT950">
        <v>735</v>
      </c>
      <c r="AU950" t="s">
        <v>3</v>
      </c>
      <c r="AV950">
        <v>0</v>
      </c>
      <c r="AW950">
        <v>2</v>
      </c>
      <c r="AX950">
        <v>35868363</v>
      </c>
      <c r="AY950">
        <v>1</v>
      </c>
      <c r="AZ950">
        <v>0</v>
      </c>
      <c r="BA950">
        <v>914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Y950*Source!I846</f>
        <v>195.69374999999999</v>
      </c>
      <c r="CY950">
        <f t="shared" si="133"/>
        <v>0.3</v>
      </c>
      <c r="CZ950">
        <f t="shared" si="134"/>
        <v>0.02</v>
      </c>
      <c r="DA950">
        <f t="shared" si="135"/>
        <v>14.91</v>
      </c>
      <c r="DB950">
        <f t="shared" si="136"/>
        <v>14.7</v>
      </c>
      <c r="DC950">
        <f t="shared" si="137"/>
        <v>0</v>
      </c>
    </row>
    <row r="951" spans="1:107">
      <c r="A951">
        <f>ROW(Source!A846)</f>
        <v>846</v>
      </c>
      <c r="B951">
        <v>35863109</v>
      </c>
      <c r="C951">
        <v>35868330</v>
      </c>
      <c r="D951">
        <v>29114734</v>
      </c>
      <c r="E951">
        <v>1</v>
      </c>
      <c r="F951">
        <v>1</v>
      </c>
      <c r="G951">
        <v>1</v>
      </c>
      <c r="H951">
        <v>3</v>
      </c>
      <c r="I951" t="s">
        <v>712</v>
      </c>
      <c r="J951" t="s">
        <v>713</v>
      </c>
      <c r="K951" t="s">
        <v>714</v>
      </c>
      <c r="L951">
        <v>1354</v>
      </c>
      <c r="N951">
        <v>1010</v>
      </c>
      <c r="O951" t="s">
        <v>237</v>
      </c>
      <c r="P951" t="s">
        <v>237</v>
      </c>
      <c r="Q951">
        <v>1</v>
      </c>
      <c r="W951">
        <v>0</v>
      </c>
      <c r="X951">
        <v>1370092194</v>
      </c>
      <c r="Y951">
        <v>1855</v>
      </c>
      <c r="AA951">
        <v>0.38</v>
      </c>
      <c r="AB951">
        <v>0</v>
      </c>
      <c r="AC951">
        <v>0</v>
      </c>
      <c r="AD951">
        <v>0</v>
      </c>
      <c r="AE951">
        <v>0.03</v>
      </c>
      <c r="AF951">
        <v>0</v>
      </c>
      <c r="AG951">
        <v>0</v>
      </c>
      <c r="AH951">
        <v>0</v>
      </c>
      <c r="AI951">
        <v>12.55</v>
      </c>
      <c r="AJ951">
        <v>1</v>
      </c>
      <c r="AK951">
        <v>1</v>
      </c>
      <c r="AL951">
        <v>1</v>
      </c>
      <c r="AN951">
        <v>0</v>
      </c>
      <c r="AO951">
        <v>1</v>
      </c>
      <c r="AP951">
        <v>0</v>
      </c>
      <c r="AQ951">
        <v>0</v>
      </c>
      <c r="AR951">
        <v>0</v>
      </c>
      <c r="AS951" t="s">
        <v>3</v>
      </c>
      <c r="AT951">
        <v>1855</v>
      </c>
      <c r="AU951" t="s">
        <v>3</v>
      </c>
      <c r="AV951">
        <v>0</v>
      </c>
      <c r="AW951">
        <v>2</v>
      </c>
      <c r="AX951">
        <v>35868364</v>
      </c>
      <c r="AY951">
        <v>1</v>
      </c>
      <c r="AZ951">
        <v>0</v>
      </c>
      <c r="BA951">
        <v>915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Y951*Source!I846</f>
        <v>493.89374999999995</v>
      </c>
      <c r="CY951">
        <f t="shared" si="133"/>
        <v>0.38</v>
      </c>
      <c r="CZ951">
        <f t="shared" si="134"/>
        <v>0.03</v>
      </c>
      <c r="DA951">
        <f t="shared" si="135"/>
        <v>12.55</v>
      </c>
      <c r="DB951">
        <f t="shared" si="136"/>
        <v>55.65</v>
      </c>
      <c r="DC951">
        <f t="shared" si="137"/>
        <v>0</v>
      </c>
    </row>
    <row r="952" spans="1:107">
      <c r="A952">
        <f>ROW(Source!A846)</f>
        <v>846</v>
      </c>
      <c r="B952">
        <v>35863109</v>
      </c>
      <c r="C952">
        <v>35868330</v>
      </c>
      <c r="D952">
        <v>29114482</v>
      </c>
      <c r="E952">
        <v>1</v>
      </c>
      <c r="F952">
        <v>1</v>
      </c>
      <c r="G952">
        <v>1</v>
      </c>
      <c r="H952">
        <v>3</v>
      </c>
      <c r="I952" t="s">
        <v>715</v>
      </c>
      <c r="J952" t="s">
        <v>716</v>
      </c>
      <c r="K952" t="s">
        <v>717</v>
      </c>
      <c r="L952">
        <v>1354</v>
      </c>
      <c r="N952">
        <v>1010</v>
      </c>
      <c r="O952" t="s">
        <v>237</v>
      </c>
      <c r="P952" t="s">
        <v>237</v>
      </c>
      <c r="Q952">
        <v>1</v>
      </c>
      <c r="W952">
        <v>0</v>
      </c>
      <c r="X952">
        <v>-520920930</v>
      </c>
      <c r="Y952">
        <v>153</v>
      </c>
      <c r="AA952">
        <v>0.33</v>
      </c>
      <c r="AB952">
        <v>0</v>
      </c>
      <c r="AC952">
        <v>0</v>
      </c>
      <c r="AD952">
        <v>0</v>
      </c>
      <c r="AE952">
        <v>7.0000000000000007E-2</v>
      </c>
      <c r="AF952">
        <v>0</v>
      </c>
      <c r="AG952">
        <v>0</v>
      </c>
      <c r="AH952">
        <v>0</v>
      </c>
      <c r="AI952">
        <v>4.74</v>
      </c>
      <c r="AJ952">
        <v>1</v>
      </c>
      <c r="AK952">
        <v>1</v>
      </c>
      <c r="AL952">
        <v>1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3</v>
      </c>
      <c r="AT952">
        <v>153</v>
      </c>
      <c r="AU952" t="s">
        <v>3</v>
      </c>
      <c r="AV952">
        <v>0</v>
      </c>
      <c r="AW952">
        <v>2</v>
      </c>
      <c r="AX952">
        <v>35868365</v>
      </c>
      <c r="AY952">
        <v>1</v>
      </c>
      <c r="AZ952">
        <v>0</v>
      </c>
      <c r="BA952">
        <v>916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Y952*Source!I846</f>
        <v>40.736249999999998</v>
      </c>
      <c r="CY952">
        <f t="shared" si="133"/>
        <v>0.33</v>
      </c>
      <c r="CZ952">
        <f t="shared" si="134"/>
        <v>7.0000000000000007E-2</v>
      </c>
      <c r="DA952">
        <f t="shared" si="135"/>
        <v>4.74</v>
      </c>
      <c r="DB952">
        <f t="shared" si="136"/>
        <v>10.71</v>
      </c>
      <c r="DC952">
        <f t="shared" si="137"/>
        <v>0</v>
      </c>
    </row>
    <row r="953" spans="1:107">
      <c r="A953">
        <f>ROW(Source!A846)</f>
        <v>846</v>
      </c>
      <c r="B953">
        <v>35863109</v>
      </c>
      <c r="C953">
        <v>35868330</v>
      </c>
      <c r="D953">
        <v>29129584</v>
      </c>
      <c r="E953">
        <v>1</v>
      </c>
      <c r="F953">
        <v>1</v>
      </c>
      <c r="G953">
        <v>1</v>
      </c>
      <c r="H953">
        <v>3</v>
      </c>
      <c r="I953" t="s">
        <v>718</v>
      </c>
      <c r="J953" t="s">
        <v>719</v>
      </c>
      <c r="K953" t="s">
        <v>720</v>
      </c>
      <c r="L953">
        <v>1301</v>
      </c>
      <c r="N953">
        <v>1003</v>
      </c>
      <c r="O953" t="s">
        <v>142</v>
      </c>
      <c r="P953" t="s">
        <v>142</v>
      </c>
      <c r="Q953">
        <v>1</v>
      </c>
      <c r="W953">
        <v>0</v>
      </c>
      <c r="X953">
        <v>-1665253311</v>
      </c>
      <c r="Y953">
        <v>88</v>
      </c>
      <c r="AA953">
        <v>53.07</v>
      </c>
      <c r="AB953">
        <v>0</v>
      </c>
      <c r="AC953">
        <v>0</v>
      </c>
      <c r="AD953">
        <v>0</v>
      </c>
      <c r="AE953">
        <v>7.22</v>
      </c>
      <c r="AF953">
        <v>0</v>
      </c>
      <c r="AG953">
        <v>0</v>
      </c>
      <c r="AH953">
        <v>0</v>
      </c>
      <c r="AI953">
        <v>7.35</v>
      </c>
      <c r="AJ953">
        <v>1</v>
      </c>
      <c r="AK953">
        <v>1</v>
      </c>
      <c r="AL953">
        <v>1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3</v>
      </c>
      <c r="AT953">
        <v>88</v>
      </c>
      <c r="AU953" t="s">
        <v>3</v>
      </c>
      <c r="AV953">
        <v>0</v>
      </c>
      <c r="AW953">
        <v>2</v>
      </c>
      <c r="AX953">
        <v>35868366</v>
      </c>
      <c r="AY953">
        <v>1</v>
      </c>
      <c r="AZ953">
        <v>0</v>
      </c>
      <c r="BA953">
        <v>917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Y953*Source!I846</f>
        <v>23.43</v>
      </c>
      <c r="CY953">
        <f t="shared" si="133"/>
        <v>53.07</v>
      </c>
      <c r="CZ953">
        <f t="shared" si="134"/>
        <v>7.22</v>
      </c>
      <c r="DA953">
        <f t="shared" si="135"/>
        <v>7.35</v>
      </c>
      <c r="DB953">
        <f t="shared" si="136"/>
        <v>635.36</v>
      </c>
      <c r="DC953">
        <f t="shared" si="137"/>
        <v>0</v>
      </c>
    </row>
    <row r="954" spans="1:107">
      <c r="A954">
        <f>ROW(Source!A846)</f>
        <v>846</v>
      </c>
      <c r="B954">
        <v>35863109</v>
      </c>
      <c r="C954">
        <v>35868330</v>
      </c>
      <c r="D954">
        <v>29129619</v>
      </c>
      <c r="E954">
        <v>1</v>
      </c>
      <c r="F954">
        <v>1</v>
      </c>
      <c r="G954">
        <v>1</v>
      </c>
      <c r="H954">
        <v>3</v>
      </c>
      <c r="I954" t="s">
        <v>721</v>
      </c>
      <c r="J954" t="s">
        <v>722</v>
      </c>
      <c r="K954" t="s">
        <v>723</v>
      </c>
      <c r="L954">
        <v>1301</v>
      </c>
      <c r="N954">
        <v>1003</v>
      </c>
      <c r="O954" t="s">
        <v>142</v>
      </c>
      <c r="P954" t="s">
        <v>142</v>
      </c>
      <c r="Q954">
        <v>1</v>
      </c>
      <c r="W954">
        <v>0</v>
      </c>
      <c r="X954">
        <v>1030922947</v>
      </c>
      <c r="Y954">
        <v>225</v>
      </c>
      <c r="AA954">
        <v>61.61</v>
      </c>
      <c r="AB954">
        <v>0</v>
      </c>
      <c r="AC954">
        <v>0</v>
      </c>
      <c r="AD954">
        <v>0</v>
      </c>
      <c r="AE954">
        <v>8.44</v>
      </c>
      <c r="AF954">
        <v>0</v>
      </c>
      <c r="AG954">
        <v>0</v>
      </c>
      <c r="AH954">
        <v>0</v>
      </c>
      <c r="AI954">
        <v>7.3</v>
      </c>
      <c r="AJ954">
        <v>1</v>
      </c>
      <c r="AK954">
        <v>1</v>
      </c>
      <c r="AL954">
        <v>1</v>
      </c>
      <c r="AN954">
        <v>0</v>
      </c>
      <c r="AO954">
        <v>1</v>
      </c>
      <c r="AP954">
        <v>0</v>
      </c>
      <c r="AQ954">
        <v>0</v>
      </c>
      <c r="AR954">
        <v>0</v>
      </c>
      <c r="AS954" t="s">
        <v>3</v>
      </c>
      <c r="AT954">
        <v>225</v>
      </c>
      <c r="AU954" t="s">
        <v>3</v>
      </c>
      <c r="AV954">
        <v>0</v>
      </c>
      <c r="AW954">
        <v>2</v>
      </c>
      <c r="AX954">
        <v>35868367</v>
      </c>
      <c r="AY954">
        <v>1</v>
      </c>
      <c r="AZ954">
        <v>0</v>
      </c>
      <c r="BA954">
        <v>918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Y954*Source!I846</f>
        <v>59.90625</v>
      </c>
      <c r="CY954">
        <f t="shared" si="133"/>
        <v>61.61</v>
      </c>
      <c r="CZ954">
        <f t="shared" si="134"/>
        <v>8.44</v>
      </c>
      <c r="DA954">
        <f t="shared" si="135"/>
        <v>7.3</v>
      </c>
      <c r="DB954">
        <f t="shared" si="136"/>
        <v>1899</v>
      </c>
      <c r="DC954">
        <f t="shared" si="137"/>
        <v>0</v>
      </c>
    </row>
    <row r="955" spans="1:107">
      <c r="A955">
        <f>ROW(Source!A846)</f>
        <v>846</v>
      </c>
      <c r="B955">
        <v>35863109</v>
      </c>
      <c r="C955">
        <v>35868330</v>
      </c>
      <c r="D955">
        <v>29129634</v>
      </c>
      <c r="E955">
        <v>1</v>
      </c>
      <c r="F955">
        <v>1</v>
      </c>
      <c r="G955">
        <v>1</v>
      </c>
      <c r="H955">
        <v>3</v>
      </c>
      <c r="I955" t="s">
        <v>724</v>
      </c>
      <c r="J955" t="s">
        <v>725</v>
      </c>
      <c r="K955" t="s">
        <v>726</v>
      </c>
      <c r="L955">
        <v>1301</v>
      </c>
      <c r="N955">
        <v>1003</v>
      </c>
      <c r="O955" t="s">
        <v>142</v>
      </c>
      <c r="P955" t="s">
        <v>142</v>
      </c>
      <c r="Q955">
        <v>1</v>
      </c>
      <c r="W955">
        <v>0</v>
      </c>
      <c r="X955">
        <v>-234707112</v>
      </c>
      <c r="Y955">
        <v>46</v>
      </c>
      <c r="AA955">
        <v>37.020000000000003</v>
      </c>
      <c r="AB955">
        <v>0</v>
      </c>
      <c r="AC955">
        <v>0</v>
      </c>
      <c r="AD955">
        <v>0</v>
      </c>
      <c r="AE955">
        <v>3.32</v>
      </c>
      <c r="AF955">
        <v>0</v>
      </c>
      <c r="AG955">
        <v>0</v>
      </c>
      <c r="AH955">
        <v>0</v>
      </c>
      <c r="AI955">
        <v>11.15</v>
      </c>
      <c r="AJ955">
        <v>1</v>
      </c>
      <c r="AK955">
        <v>1</v>
      </c>
      <c r="AL955">
        <v>1</v>
      </c>
      <c r="AN955">
        <v>0</v>
      </c>
      <c r="AO955">
        <v>1</v>
      </c>
      <c r="AP955">
        <v>0</v>
      </c>
      <c r="AQ955">
        <v>0</v>
      </c>
      <c r="AR955">
        <v>0</v>
      </c>
      <c r="AS955" t="s">
        <v>3</v>
      </c>
      <c r="AT955">
        <v>46</v>
      </c>
      <c r="AU955" t="s">
        <v>3</v>
      </c>
      <c r="AV955">
        <v>0</v>
      </c>
      <c r="AW955">
        <v>2</v>
      </c>
      <c r="AX955">
        <v>35868368</v>
      </c>
      <c r="AY955">
        <v>1</v>
      </c>
      <c r="AZ955">
        <v>0</v>
      </c>
      <c r="BA955">
        <v>919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Y955*Source!I846</f>
        <v>12.247499999999999</v>
      </c>
      <c r="CY955">
        <f t="shared" si="133"/>
        <v>37.020000000000003</v>
      </c>
      <c r="CZ955">
        <f t="shared" si="134"/>
        <v>3.32</v>
      </c>
      <c r="DA955">
        <f t="shared" si="135"/>
        <v>11.15</v>
      </c>
      <c r="DB955">
        <f t="shared" si="136"/>
        <v>152.72</v>
      </c>
      <c r="DC955">
        <f t="shared" si="137"/>
        <v>0</v>
      </c>
    </row>
    <row r="956" spans="1:107">
      <c r="A956">
        <f>ROW(Source!A847)</f>
        <v>847</v>
      </c>
      <c r="B956">
        <v>35863109</v>
      </c>
      <c r="C956">
        <v>35868369</v>
      </c>
      <c r="D956">
        <v>18409850</v>
      </c>
      <c r="E956">
        <v>1</v>
      </c>
      <c r="F956">
        <v>1</v>
      </c>
      <c r="G956">
        <v>1</v>
      </c>
      <c r="H956">
        <v>1</v>
      </c>
      <c r="I956" t="s">
        <v>674</v>
      </c>
      <c r="J956" t="s">
        <v>3</v>
      </c>
      <c r="K956" t="s">
        <v>675</v>
      </c>
      <c r="L956">
        <v>1369</v>
      </c>
      <c r="N956">
        <v>1013</v>
      </c>
      <c r="O956" t="s">
        <v>561</v>
      </c>
      <c r="P956" t="s">
        <v>561</v>
      </c>
      <c r="Q956">
        <v>1</v>
      </c>
      <c r="W956">
        <v>0</v>
      </c>
      <c r="X956">
        <v>855544366</v>
      </c>
      <c r="Y956">
        <v>96.6</v>
      </c>
      <c r="AA956">
        <v>0</v>
      </c>
      <c r="AB956">
        <v>0</v>
      </c>
      <c r="AC956">
        <v>0</v>
      </c>
      <c r="AD956">
        <v>289.7</v>
      </c>
      <c r="AE956">
        <v>0</v>
      </c>
      <c r="AF956">
        <v>0</v>
      </c>
      <c r="AG956">
        <v>0</v>
      </c>
      <c r="AH956">
        <v>289.7</v>
      </c>
      <c r="AI956">
        <v>1</v>
      </c>
      <c r="AJ956">
        <v>1</v>
      </c>
      <c r="AK956">
        <v>1</v>
      </c>
      <c r="AL956">
        <v>1</v>
      </c>
      <c r="AN956">
        <v>0</v>
      </c>
      <c r="AO956">
        <v>1</v>
      </c>
      <c r="AP956">
        <v>1</v>
      </c>
      <c r="AQ956">
        <v>0</v>
      </c>
      <c r="AR956">
        <v>0</v>
      </c>
      <c r="AS956" t="s">
        <v>3</v>
      </c>
      <c r="AT956">
        <v>84</v>
      </c>
      <c r="AU956" t="s">
        <v>134</v>
      </c>
      <c r="AV956">
        <v>1</v>
      </c>
      <c r="AW956">
        <v>2</v>
      </c>
      <c r="AX956">
        <v>35868388</v>
      </c>
      <c r="AY956">
        <v>2</v>
      </c>
      <c r="AZ956">
        <v>131072</v>
      </c>
      <c r="BA956">
        <v>920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Y956*Source!I847</f>
        <v>25.719749999999998</v>
      </c>
      <c r="CY956">
        <f>AD956</f>
        <v>289.7</v>
      </c>
      <c r="CZ956">
        <f>AH956</f>
        <v>289.7</v>
      </c>
      <c r="DA956">
        <f>AL956</f>
        <v>1</v>
      </c>
      <c r="DB956">
        <f>ROUND((ROUND(AT956*CZ956,2)*1.15),2)</f>
        <v>27985.02</v>
      </c>
      <c r="DC956">
        <f>ROUND((ROUND(AT956*AG956,2)*1.15),2)</f>
        <v>0</v>
      </c>
    </row>
    <row r="957" spans="1:107">
      <c r="A957">
        <f>ROW(Source!A847)</f>
        <v>847</v>
      </c>
      <c r="B957">
        <v>35863109</v>
      </c>
      <c r="C957">
        <v>35868369</v>
      </c>
      <c r="D957">
        <v>29173472</v>
      </c>
      <c r="E957">
        <v>1</v>
      </c>
      <c r="F957">
        <v>1</v>
      </c>
      <c r="G957">
        <v>1</v>
      </c>
      <c r="H957">
        <v>2</v>
      </c>
      <c r="I957" t="s">
        <v>624</v>
      </c>
      <c r="J957" t="s">
        <v>625</v>
      </c>
      <c r="K957" t="s">
        <v>626</v>
      </c>
      <c r="L957">
        <v>1368</v>
      </c>
      <c r="N957">
        <v>1011</v>
      </c>
      <c r="O957" t="s">
        <v>567</v>
      </c>
      <c r="P957" t="s">
        <v>567</v>
      </c>
      <c r="Q957">
        <v>1</v>
      </c>
      <c r="W957">
        <v>0</v>
      </c>
      <c r="X957">
        <v>275932499</v>
      </c>
      <c r="Y957">
        <v>2.75</v>
      </c>
      <c r="AA957">
        <v>0</v>
      </c>
      <c r="AB957">
        <v>12.75</v>
      </c>
      <c r="AC957">
        <v>0</v>
      </c>
      <c r="AD957">
        <v>0</v>
      </c>
      <c r="AE957">
        <v>0</v>
      </c>
      <c r="AF957">
        <v>3</v>
      </c>
      <c r="AG957">
        <v>0</v>
      </c>
      <c r="AH957">
        <v>0</v>
      </c>
      <c r="AI957">
        <v>1</v>
      </c>
      <c r="AJ957">
        <v>4.25</v>
      </c>
      <c r="AK957">
        <v>33.049999999999997</v>
      </c>
      <c r="AL957">
        <v>1</v>
      </c>
      <c r="AN957">
        <v>0</v>
      </c>
      <c r="AO957">
        <v>1</v>
      </c>
      <c r="AP957">
        <v>1</v>
      </c>
      <c r="AQ957">
        <v>0</v>
      </c>
      <c r="AR957">
        <v>0</v>
      </c>
      <c r="AS957" t="s">
        <v>3</v>
      </c>
      <c r="AT957">
        <v>2.2000000000000002</v>
      </c>
      <c r="AU957" t="s">
        <v>133</v>
      </c>
      <c r="AV957">
        <v>0</v>
      </c>
      <c r="AW957">
        <v>2</v>
      </c>
      <c r="AX957">
        <v>35868389</v>
      </c>
      <c r="AY957">
        <v>1</v>
      </c>
      <c r="AZ957">
        <v>0</v>
      </c>
      <c r="BA957">
        <v>921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Y957*Source!I847</f>
        <v>0.73218749999999999</v>
      </c>
      <c r="CY957">
        <f>AB957</f>
        <v>12.75</v>
      </c>
      <c r="CZ957">
        <f>AF957</f>
        <v>3</v>
      </c>
      <c r="DA957">
        <f>AJ957</f>
        <v>4.25</v>
      </c>
      <c r="DB957">
        <f>ROUND((ROUND(AT957*CZ957,2)*1.25),2)</f>
        <v>8.25</v>
      </c>
      <c r="DC957">
        <f>ROUND((ROUND(AT957*AG957,2)*1.25),2)</f>
        <v>0</v>
      </c>
    </row>
    <row r="958" spans="1:107">
      <c r="A958">
        <f>ROW(Source!A847)</f>
        <v>847</v>
      </c>
      <c r="B958">
        <v>35863109</v>
      </c>
      <c r="C958">
        <v>35868369</v>
      </c>
      <c r="D958">
        <v>29174538</v>
      </c>
      <c r="E958">
        <v>1</v>
      </c>
      <c r="F958">
        <v>1</v>
      </c>
      <c r="G958">
        <v>1</v>
      </c>
      <c r="H958">
        <v>2</v>
      </c>
      <c r="I958" t="s">
        <v>676</v>
      </c>
      <c r="J958" t="s">
        <v>677</v>
      </c>
      <c r="K958" t="s">
        <v>678</v>
      </c>
      <c r="L958">
        <v>1368</v>
      </c>
      <c r="N958">
        <v>1011</v>
      </c>
      <c r="O958" t="s">
        <v>567</v>
      </c>
      <c r="P958" t="s">
        <v>567</v>
      </c>
      <c r="Q958">
        <v>1</v>
      </c>
      <c r="W958">
        <v>0</v>
      </c>
      <c r="X958">
        <v>1107538725</v>
      </c>
      <c r="Y958">
        <v>0.21250000000000002</v>
      </c>
      <c r="AA958">
        <v>0</v>
      </c>
      <c r="AB958">
        <v>187.1</v>
      </c>
      <c r="AC958">
        <v>0</v>
      </c>
      <c r="AD958">
        <v>0</v>
      </c>
      <c r="AE958">
        <v>0</v>
      </c>
      <c r="AF958">
        <v>33.590000000000003</v>
      </c>
      <c r="AG958">
        <v>0</v>
      </c>
      <c r="AH958">
        <v>0</v>
      </c>
      <c r="AI958">
        <v>1</v>
      </c>
      <c r="AJ958">
        <v>5.57</v>
      </c>
      <c r="AK958">
        <v>33.049999999999997</v>
      </c>
      <c r="AL958">
        <v>1</v>
      </c>
      <c r="AN958">
        <v>0</v>
      </c>
      <c r="AO958">
        <v>1</v>
      </c>
      <c r="AP958">
        <v>1</v>
      </c>
      <c r="AQ958">
        <v>0</v>
      </c>
      <c r="AR958">
        <v>0</v>
      </c>
      <c r="AS958" t="s">
        <v>3</v>
      </c>
      <c r="AT958">
        <v>0.17</v>
      </c>
      <c r="AU958" t="s">
        <v>133</v>
      </c>
      <c r="AV958">
        <v>0</v>
      </c>
      <c r="AW958">
        <v>2</v>
      </c>
      <c r="AX958">
        <v>35868390</v>
      </c>
      <c r="AY958">
        <v>1</v>
      </c>
      <c r="AZ958">
        <v>0</v>
      </c>
      <c r="BA958">
        <v>922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Y958*Source!I847</f>
        <v>5.6578125E-2</v>
      </c>
      <c r="CY958">
        <f>AB958</f>
        <v>187.1</v>
      </c>
      <c r="CZ958">
        <f>AF958</f>
        <v>33.590000000000003</v>
      </c>
      <c r="DA958">
        <f>AJ958</f>
        <v>5.57</v>
      </c>
      <c r="DB958">
        <f>ROUND((ROUND(AT958*CZ958,2)*1.25),2)</f>
        <v>7.14</v>
      </c>
      <c r="DC958">
        <f>ROUND((ROUND(AT958*AG958,2)*1.25),2)</f>
        <v>0</v>
      </c>
    </row>
    <row r="959" spans="1:107">
      <c r="A959">
        <f>ROW(Source!A847)</f>
        <v>847</v>
      </c>
      <c r="B959">
        <v>35863109</v>
      </c>
      <c r="C959">
        <v>35868369</v>
      </c>
      <c r="D959">
        <v>29174580</v>
      </c>
      <c r="E959">
        <v>1</v>
      </c>
      <c r="F959">
        <v>1</v>
      </c>
      <c r="G959">
        <v>1</v>
      </c>
      <c r="H959">
        <v>2</v>
      </c>
      <c r="I959" t="s">
        <v>679</v>
      </c>
      <c r="J959" t="s">
        <v>680</v>
      </c>
      <c r="K959" t="s">
        <v>681</v>
      </c>
      <c r="L959">
        <v>1368</v>
      </c>
      <c r="N959">
        <v>1011</v>
      </c>
      <c r="O959" t="s">
        <v>567</v>
      </c>
      <c r="P959" t="s">
        <v>567</v>
      </c>
      <c r="Q959">
        <v>1</v>
      </c>
      <c r="W959">
        <v>0</v>
      </c>
      <c r="X959">
        <v>-169468834</v>
      </c>
      <c r="Y959">
        <v>1.0874999999999999</v>
      </c>
      <c r="AA959">
        <v>0</v>
      </c>
      <c r="AB959">
        <v>31.87</v>
      </c>
      <c r="AC959">
        <v>0</v>
      </c>
      <c r="AD959">
        <v>0</v>
      </c>
      <c r="AE959">
        <v>0</v>
      </c>
      <c r="AF959">
        <v>2.08</v>
      </c>
      <c r="AG959">
        <v>0</v>
      </c>
      <c r="AH959">
        <v>0</v>
      </c>
      <c r="AI959">
        <v>1</v>
      </c>
      <c r="AJ959">
        <v>15.32</v>
      </c>
      <c r="AK959">
        <v>33.049999999999997</v>
      </c>
      <c r="AL959">
        <v>1</v>
      </c>
      <c r="AN959">
        <v>0</v>
      </c>
      <c r="AO959">
        <v>1</v>
      </c>
      <c r="AP959">
        <v>1</v>
      </c>
      <c r="AQ959">
        <v>0</v>
      </c>
      <c r="AR959">
        <v>0</v>
      </c>
      <c r="AS959" t="s">
        <v>3</v>
      </c>
      <c r="AT959">
        <v>0.87</v>
      </c>
      <c r="AU959" t="s">
        <v>133</v>
      </c>
      <c r="AV959">
        <v>0</v>
      </c>
      <c r="AW959">
        <v>2</v>
      </c>
      <c r="AX959">
        <v>35868391</v>
      </c>
      <c r="AY959">
        <v>1</v>
      </c>
      <c r="AZ959">
        <v>0</v>
      </c>
      <c r="BA959">
        <v>923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Y959*Source!I847</f>
        <v>0.28954687499999998</v>
      </c>
      <c r="CY959">
        <f>AB959</f>
        <v>31.87</v>
      </c>
      <c r="CZ959">
        <f>AF959</f>
        <v>2.08</v>
      </c>
      <c r="DA959">
        <f>AJ959</f>
        <v>15.32</v>
      </c>
      <c r="DB959">
        <f>ROUND((ROUND(AT959*CZ959,2)*1.25),2)</f>
        <v>2.2599999999999998</v>
      </c>
      <c r="DC959">
        <f>ROUND((ROUND(AT959*AG959,2)*1.25),2)</f>
        <v>0</v>
      </c>
    </row>
    <row r="960" spans="1:107">
      <c r="A960">
        <f>ROW(Source!A847)</f>
        <v>847</v>
      </c>
      <c r="B960">
        <v>35863109</v>
      </c>
      <c r="C960">
        <v>35868369</v>
      </c>
      <c r="D960">
        <v>29109354</v>
      </c>
      <c r="E960">
        <v>1</v>
      </c>
      <c r="F960">
        <v>1</v>
      </c>
      <c r="G960">
        <v>1</v>
      </c>
      <c r="H960">
        <v>3</v>
      </c>
      <c r="I960" t="s">
        <v>685</v>
      </c>
      <c r="J960" t="s">
        <v>686</v>
      </c>
      <c r="K960" t="s">
        <v>687</v>
      </c>
      <c r="L960">
        <v>1346</v>
      </c>
      <c r="N960">
        <v>1009</v>
      </c>
      <c r="O960" t="s">
        <v>160</v>
      </c>
      <c r="P960" t="s">
        <v>160</v>
      </c>
      <c r="Q960">
        <v>1</v>
      </c>
      <c r="W960">
        <v>0</v>
      </c>
      <c r="X960">
        <v>-882693383</v>
      </c>
      <c r="Y960">
        <v>10</v>
      </c>
      <c r="AA960">
        <v>64.010000000000005</v>
      </c>
      <c r="AB960">
        <v>0</v>
      </c>
      <c r="AC960">
        <v>0</v>
      </c>
      <c r="AD960">
        <v>0</v>
      </c>
      <c r="AE960">
        <v>46.72</v>
      </c>
      <c r="AF960">
        <v>0</v>
      </c>
      <c r="AG960">
        <v>0</v>
      </c>
      <c r="AH960">
        <v>0</v>
      </c>
      <c r="AI960">
        <v>1.37</v>
      </c>
      <c r="AJ960">
        <v>1</v>
      </c>
      <c r="AK960">
        <v>1</v>
      </c>
      <c r="AL960">
        <v>1</v>
      </c>
      <c r="AN960">
        <v>0</v>
      </c>
      <c r="AO960">
        <v>1</v>
      </c>
      <c r="AP960">
        <v>0</v>
      </c>
      <c r="AQ960">
        <v>0</v>
      </c>
      <c r="AR960">
        <v>0</v>
      </c>
      <c r="AS960" t="s">
        <v>3</v>
      </c>
      <c r="AT960">
        <v>10</v>
      </c>
      <c r="AU960" t="s">
        <v>3</v>
      </c>
      <c r="AV960">
        <v>0</v>
      </c>
      <c r="AW960">
        <v>2</v>
      </c>
      <c r="AX960">
        <v>35868392</v>
      </c>
      <c r="AY960">
        <v>1</v>
      </c>
      <c r="AZ960">
        <v>0</v>
      </c>
      <c r="BA960">
        <v>924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Y960*Source!I847</f>
        <v>2.6624999999999996</v>
      </c>
      <c r="CY960">
        <f t="shared" ref="CY960:CY973" si="138">AA960</f>
        <v>64.010000000000005</v>
      </c>
      <c r="CZ960">
        <f t="shared" ref="CZ960:CZ973" si="139">AE960</f>
        <v>46.72</v>
      </c>
      <c r="DA960">
        <f t="shared" ref="DA960:DA973" si="140">AI960</f>
        <v>1.37</v>
      </c>
      <c r="DB960">
        <f t="shared" ref="DB960:DB973" si="141">ROUND(ROUND(AT960*CZ960,2),2)</f>
        <v>467.2</v>
      </c>
      <c r="DC960">
        <f t="shared" ref="DC960:DC973" si="142">ROUND(ROUND(AT960*AG960,2),2)</f>
        <v>0</v>
      </c>
    </row>
    <row r="961" spans="1:107">
      <c r="A961">
        <f>ROW(Source!A847)</f>
        <v>847</v>
      </c>
      <c r="B961">
        <v>35863109</v>
      </c>
      <c r="C961">
        <v>35868369</v>
      </c>
      <c r="D961">
        <v>29109414</v>
      </c>
      <c r="E961">
        <v>1</v>
      </c>
      <c r="F961">
        <v>1</v>
      </c>
      <c r="G961">
        <v>1</v>
      </c>
      <c r="H961">
        <v>3</v>
      </c>
      <c r="I961" t="s">
        <v>688</v>
      </c>
      <c r="J961" t="s">
        <v>689</v>
      </c>
      <c r="K961" t="s">
        <v>690</v>
      </c>
      <c r="L961">
        <v>1346</v>
      </c>
      <c r="N961">
        <v>1009</v>
      </c>
      <c r="O961" t="s">
        <v>160</v>
      </c>
      <c r="P961" t="s">
        <v>160</v>
      </c>
      <c r="Q961">
        <v>1</v>
      </c>
      <c r="W961">
        <v>0</v>
      </c>
      <c r="X961">
        <v>1092262719</v>
      </c>
      <c r="Y961">
        <v>137</v>
      </c>
      <c r="AA961">
        <v>10.1</v>
      </c>
      <c r="AB961">
        <v>0</v>
      </c>
      <c r="AC961">
        <v>0</v>
      </c>
      <c r="AD961">
        <v>0</v>
      </c>
      <c r="AE961">
        <v>1.58</v>
      </c>
      <c r="AF961">
        <v>0</v>
      </c>
      <c r="AG961">
        <v>0</v>
      </c>
      <c r="AH961">
        <v>0</v>
      </c>
      <c r="AI961">
        <v>6.39</v>
      </c>
      <c r="AJ961">
        <v>1</v>
      </c>
      <c r="AK961">
        <v>1</v>
      </c>
      <c r="AL961">
        <v>1</v>
      </c>
      <c r="AN961">
        <v>0</v>
      </c>
      <c r="AO961">
        <v>1</v>
      </c>
      <c r="AP961">
        <v>0</v>
      </c>
      <c r="AQ961">
        <v>0</v>
      </c>
      <c r="AR961">
        <v>0</v>
      </c>
      <c r="AS961" t="s">
        <v>3</v>
      </c>
      <c r="AT961">
        <v>137</v>
      </c>
      <c r="AU961" t="s">
        <v>3</v>
      </c>
      <c r="AV961">
        <v>0</v>
      </c>
      <c r="AW961">
        <v>2</v>
      </c>
      <c r="AX961">
        <v>35868393</v>
      </c>
      <c r="AY961">
        <v>1</v>
      </c>
      <c r="AZ961">
        <v>0</v>
      </c>
      <c r="BA961">
        <v>925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Y961*Source!I847</f>
        <v>36.47625</v>
      </c>
      <c r="CY961">
        <f t="shared" si="138"/>
        <v>10.1</v>
      </c>
      <c r="CZ961">
        <f t="shared" si="139"/>
        <v>1.58</v>
      </c>
      <c r="DA961">
        <f t="shared" si="140"/>
        <v>6.39</v>
      </c>
      <c r="DB961">
        <f t="shared" si="141"/>
        <v>216.46</v>
      </c>
      <c r="DC961">
        <f t="shared" si="142"/>
        <v>0</v>
      </c>
    </row>
    <row r="962" spans="1:107">
      <c r="A962">
        <f>ROW(Source!A847)</f>
        <v>847</v>
      </c>
      <c r="B962">
        <v>35863109</v>
      </c>
      <c r="C962">
        <v>35868369</v>
      </c>
      <c r="D962">
        <v>29109781</v>
      </c>
      <c r="E962">
        <v>1</v>
      </c>
      <c r="F962">
        <v>1</v>
      </c>
      <c r="G962">
        <v>1</v>
      </c>
      <c r="H962">
        <v>3</v>
      </c>
      <c r="I962" t="s">
        <v>691</v>
      </c>
      <c r="J962" t="s">
        <v>692</v>
      </c>
      <c r="K962" t="s">
        <v>693</v>
      </c>
      <c r="L962">
        <v>1346</v>
      </c>
      <c r="N962">
        <v>1009</v>
      </c>
      <c r="O962" t="s">
        <v>160</v>
      </c>
      <c r="P962" t="s">
        <v>160</v>
      </c>
      <c r="Q962">
        <v>1</v>
      </c>
      <c r="W962">
        <v>0</v>
      </c>
      <c r="X962">
        <v>-306339415</v>
      </c>
      <c r="Y962">
        <v>10</v>
      </c>
      <c r="AA962">
        <v>60.38</v>
      </c>
      <c r="AB962">
        <v>0</v>
      </c>
      <c r="AC962">
        <v>0</v>
      </c>
      <c r="AD962">
        <v>0</v>
      </c>
      <c r="AE962">
        <v>11.12</v>
      </c>
      <c r="AF962">
        <v>0</v>
      </c>
      <c r="AG962">
        <v>0</v>
      </c>
      <c r="AH962">
        <v>0</v>
      </c>
      <c r="AI962">
        <v>5.43</v>
      </c>
      <c r="AJ962">
        <v>1</v>
      </c>
      <c r="AK962">
        <v>1</v>
      </c>
      <c r="AL962">
        <v>1</v>
      </c>
      <c r="AN962">
        <v>0</v>
      </c>
      <c r="AO962">
        <v>1</v>
      </c>
      <c r="AP962">
        <v>0</v>
      </c>
      <c r="AQ962">
        <v>0</v>
      </c>
      <c r="AR962">
        <v>0</v>
      </c>
      <c r="AS962" t="s">
        <v>3</v>
      </c>
      <c r="AT962">
        <v>10</v>
      </c>
      <c r="AU962" t="s">
        <v>3</v>
      </c>
      <c r="AV962">
        <v>0</v>
      </c>
      <c r="AW962">
        <v>2</v>
      </c>
      <c r="AX962">
        <v>35868394</v>
      </c>
      <c r="AY962">
        <v>1</v>
      </c>
      <c r="AZ962">
        <v>0</v>
      </c>
      <c r="BA962">
        <v>926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Y962*Source!I847</f>
        <v>2.6624999999999996</v>
      </c>
      <c r="CY962">
        <f t="shared" si="138"/>
        <v>60.38</v>
      </c>
      <c r="CZ962">
        <f t="shared" si="139"/>
        <v>11.12</v>
      </c>
      <c r="DA962">
        <f t="shared" si="140"/>
        <v>5.43</v>
      </c>
      <c r="DB962">
        <f t="shared" si="141"/>
        <v>111.2</v>
      </c>
      <c r="DC962">
        <f t="shared" si="142"/>
        <v>0</v>
      </c>
    </row>
    <row r="963" spans="1:107">
      <c r="A963">
        <f>ROW(Source!A847)</f>
        <v>847</v>
      </c>
      <c r="B963">
        <v>35863109</v>
      </c>
      <c r="C963">
        <v>35868369</v>
      </c>
      <c r="D963">
        <v>29109782</v>
      </c>
      <c r="E963">
        <v>1</v>
      </c>
      <c r="F963">
        <v>1</v>
      </c>
      <c r="G963">
        <v>1</v>
      </c>
      <c r="H963">
        <v>3</v>
      </c>
      <c r="I963" t="s">
        <v>694</v>
      </c>
      <c r="J963" t="s">
        <v>695</v>
      </c>
      <c r="K963" t="s">
        <v>696</v>
      </c>
      <c r="L963">
        <v>1346</v>
      </c>
      <c r="N963">
        <v>1009</v>
      </c>
      <c r="O963" t="s">
        <v>160</v>
      </c>
      <c r="P963" t="s">
        <v>160</v>
      </c>
      <c r="Q963">
        <v>1</v>
      </c>
      <c r="W963">
        <v>0</v>
      </c>
      <c r="X963">
        <v>-71279152</v>
      </c>
      <c r="Y963">
        <v>69</v>
      </c>
      <c r="AA963">
        <v>16.309999999999999</v>
      </c>
      <c r="AB963">
        <v>0</v>
      </c>
      <c r="AC963">
        <v>0</v>
      </c>
      <c r="AD963">
        <v>0</v>
      </c>
      <c r="AE963">
        <v>4.3600000000000003</v>
      </c>
      <c r="AF963">
        <v>0</v>
      </c>
      <c r="AG963">
        <v>0</v>
      </c>
      <c r="AH963">
        <v>0</v>
      </c>
      <c r="AI963">
        <v>3.74</v>
      </c>
      <c r="AJ963">
        <v>1</v>
      </c>
      <c r="AK963">
        <v>1</v>
      </c>
      <c r="AL963">
        <v>1</v>
      </c>
      <c r="AN963">
        <v>0</v>
      </c>
      <c r="AO963">
        <v>1</v>
      </c>
      <c r="AP963">
        <v>0</v>
      </c>
      <c r="AQ963">
        <v>0</v>
      </c>
      <c r="AR963">
        <v>0</v>
      </c>
      <c r="AS963" t="s">
        <v>3</v>
      </c>
      <c r="AT963">
        <v>69</v>
      </c>
      <c r="AU963" t="s">
        <v>3</v>
      </c>
      <c r="AV963">
        <v>0</v>
      </c>
      <c r="AW963">
        <v>2</v>
      </c>
      <c r="AX963">
        <v>35868395</v>
      </c>
      <c r="AY963">
        <v>1</v>
      </c>
      <c r="AZ963">
        <v>0</v>
      </c>
      <c r="BA963">
        <v>927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Y963*Source!I847</f>
        <v>18.37125</v>
      </c>
      <c r="CY963">
        <f t="shared" si="138"/>
        <v>16.309999999999999</v>
      </c>
      <c r="CZ963">
        <f t="shared" si="139"/>
        <v>4.3600000000000003</v>
      </c>
      <c r="DA963">
        <f t="shared" si="140"/>
        <v>3.74</v>
      </c>
      <c r="DB963">
        <f t="shared" si="141"/>
        <v>300.83999999999997</v>
      </c>
      <c r="DC963">
        <f t="shared" si="142"/>
        <v>0</v>
      </c>
    </row>
    <row r="964" spans="1:107">
      <c r="A964">
        <f>ROW(Source!A847)</f>
        <v>847</v>
      </c>
      <c r="B964">
        <v>35863109</v>
      </c>
      <c r="C964">
        <v>35868369</v>
      </c>
      <c r="D964">
        <v>29110699</v>
      </c>
      <c r="E964">
        <v>1</v>
      </c>
      <c r="F964">
        <v>1</v>
      </c>
      <c r="G964">
        <v>1</v>
      </c>
      <c r="H964">
        <v>3</v>
      </c>
      <c r="I964" t="s">
        <v>697</v>
      </c>
      <c r="J964" t="s">
        <v>698</v>
      </c>
      <c r="K964" t="s">
        <v>699</v>
      </c>
      <c r="L964">
        <v>1301</v>
      </c>
      <c r="N964">
        <v>1003</v>
      </c>
      <c r="O964" t="s">
        <v>142</v>
      </c>
      <c r="P964" t="s">
        <v>142</v>
      </c>
      <c r="Q964">
        <v>1</v>
      </c>
      <c r="W964">
        <v>0</v>
      </c>
      <c r="X964">
        <v>1063889258</v>
      </c>
      <c r="Y964">
        <v>118</v>
      </c>
      <c r="AA964">
        <v>1.24</v>
      </c>
      <c r="AB964">
        <v>0</v>
      </c>
      <c r="AC964">
        <v>0</v>
      </c>
      <c r="AD964">
        <v>0</v>
      </c>
      <c r="AE964">
        <v>0.17</v>
      </c>
      <c r="AF964">
        <v>0</v>
      </c>
      <c r="AG964">
        <v>0</v>
      </c>
      <c r="AH964">
        <v>0</v>
      </c>
      <c r="AI964">
        <v>7.29</v>
      </c>
      <c r="AJ964">
        <v>1</v>
      </c>
      <c r="AK964">
        <v>1</v>
      </c>
      <c r="AL964">
        <v>1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3</v>
      </c>
      <c r="AT964">
        <v>118</v>
      </c>
      <c r="AU964" t="s">
        <v>3</v>
      </c>
      <c r="AV964">
        <v>0</v>
      </c>
      <c r="AW964">
        <v>2</v>
      </c>
      <c r="AX964">
        <v>35868396</v>
      </c>
      <c r="AY964">
        <v>1</v>
      </c>
      <c r="AZ964">
        <v>0</v>
      </c>
      <c r="BA964">
        <v>928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Y964*Source!I847</f>
        <v>31.417499999999997</v>
      </c>
      <c r="CY964">
        <f t="shared" si="138"/>
        <v>1.24</v>
      </c>
      <c r="CZ964">
        <f t="shared" si="139"/>
        <v>0.17</v>
      </c>
      <c r="DA964">
        <f t="shared" si="140"/>
        <v>7.29</v>
      </c>
      <c r="DB964">
        <f t="shared" si="141"/>
        <v>20.059999999999999</v>
      </c>
      <c r="DC964">
        <f t="shared" si="142"/>
        <v>0</v>
      </c>
    </row>
    <row r="965" spans="1:107">
      <c r="A965">
        <f>ROW(Source!A847)</f>
        <v>847</v>
      </c>
      <c r="B965">
        <v>35863109</v>
      </c>
      <c r="C965">
        <v>35868369</v>
      </c>
      <c r="D965">
        <v>29110797</v>
      </c>
      <c r="E965">
        <v>1</v>
      </c>
      <c r="F965">
        <v>1</v>
      </c>
      <c r="G965">
        <v>1</v>
      </c>
      <c r="H965">
        <v>3</v>
      </c>
      <c r="I965" t="s">
        <v>700</v>
      </c>
      <c r="J965" t="s">
        <v>701</v>
      </c>
      <c r="K965" t="s">
        <v>702</v>
      </c>
      <c r="L965">
        <v>1301</v>
      </c>
      <c r="N965">
        <v>1003</v>
      </c>
      <c r="O965" t="s">
        <v>142</v>
      </c>
      <c r="P965" t="s">
        <v>142</v>
      </c>
      <c r="Q965">
        <v>1</v>
      </c>
      <c r="W965">
        <v>0</v>
      </c>
      <c r="X965">
        <v>1919953005</v>
      </c>
      <c r="Y965">
        <v>80</v>
      </c>
      <c r="AA965">
        <v>15.5</v>
      </c>
      <c r="AB965">
        <v>0</v>
      </c>
      <c r="AC965">
        <v>0</v>
      </c>
      <c r="AD965">
        <v>0</v>
      </c>
      <c r="AE965">
        <v>1.74</v>
      </c>
      <c r="AF965">
        <v>0</v>
      </c>
      <c r="AG965">
        <v>0</v>
      </c>
      <c r="AH965">
        <v>0</v>
      </c>
      <c r="AI965">
        <v>8.91</v>
      </c>
      <c r="AJ965">
        <v>1</v>
      </c>
      <c r="AK965">
        <v>1</v>
      </c>
      <c r="AL965">
        <v>1</v>
      </c>
      <c r="AN965">
        <v>0</v>
      </c>
      <c r="AO965">
        <v>1</v>
      </c>
      <c r="AP965">
        <v>0</v>
      </c>
      <c r="AQ965">
        <v>0</v>
      </c>
      <c r="AR965">
        <v>0</v>
      </c>
      <c r="AS965" t="s">
        <v>3</v>
      </c>
      <c r="AT965">
        <v>80</v>
      </c>
      <c r="AU965" t="s">
        <v>3</v>
      </c>
      <c r="AV965">
        <v>0</v>
      </c>
      <c r="AW965">
        <v>2</v>
      </c>
      <c r="AX965">
        <v>35868397</v>
      </c>
      <c r="AY965">
        <v>1</v>
      </c>
      <c r="AZ965">
        <v>0</v>
      </c>
      <c r="BA965">
        <v>929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Y965*Source!I847</f>
        <v>21.299999999999997</v>
      </c>
      <c r="CY965">
        <f t="shared" si="138"/>
        <v>15.5</v>
      </c>
      <c r="CZ965">
        <f t="shared" si="139"/>
        <v>1.74</v>
      </c>
      <c r="DA965">
        <f t="shared" si="140"/>
        <v>8.91</v>
      </c>
      <c r="DB965">
        <f t="shared" si="141"/>
        <v>139.19999999999999</v>
      </c>
      <c r="DC965">
        <f t="shared" si="142"/>
        <v>0</v>
      </c>
    </row>
    <row r="966" spans="1:107">
      <c r="A966">
        <f>ROW(Source!A847)</f>
        <v>847</v>
      </c>
      <c r="B966">
        <v>35863109</v>
      </c>
      <c r="C966">
        <v>35868369</v>
      </c>
      <c r="D966">
        <v>29110815</v>
      </c>
      <c r="E966">
        <v>1</v>
      </c>
      <c r="F966">
        <v>1</v>
      </c>
      <c r="G966">
        <v>1</v>
      </c>
      <c r="H966">
        <v>3</v>
      </c>
      <c r="I966" t="s">
        <v>703</v>
      </c>
      <c r="J966" t="s">
        <v>704</v>
      </c>
      <c r="K966" t="s">
        <v>705</v>
      </c>
      <c r="L966">
        <v>1301</v>
      </c>
      <c r="N966">
        <v>1003</v>
      </c>
      <c r="O966" t="s">
        <v>142</v>
      </c>
      <c r="P966" t="s">
        <v>142</v>
      </c>
      <c r="Q966">
        <v>1</v>
      </c>
      <c r="W966">
        <v>0</v>
      </c>
      <c r="X966">
        <v>-1169660804</v>
      </c>
      <c r="Y966">
        <v>117</v>
      </c>
      <c r="AA966">
        <v>6.29</v>
      </c>
      <c r="AB966">
        <v>0</v>
      </c>
      <c r="AC966">
        <v>0</v>
      </c>
      <c r="AD966">
        <v>0</v>
      </c>
      <c r="AE966">
        <v>0.85</v>
      </c>
      <c r="AF966">
        <v>0</v>
      </c>
      <c r="AG966">
        <v>0</v>
      </c>
      <c r="AH966">
        <v>0</v>
      </c>
      <c r="AI966">
        <v>7.4</v>
      </c>
      <c r="AJ966">
        <v>1</v>
      </c>
      <c r="AK966">
        <v>1</v>
      </c>
      <c r="AL966">
        <v>1</v>
      </c>
      <c r="AN966">
        <v>0</v>
      </c>
      <c r="AO966">
        <v>1</v>
      </c>
      <c r="AP966">
        <v>0</v>
      </c>
      <c r="AQ966">
        <v>0</v>
      </c>
      <c r="AR966">
        <v>0</v>
      </c>
      <c r="AS966" t="s">
        <v>3</v>
      </c>
      <c r="AT966">
        <v>117</v>
      </c>
      <c r="AU966" t="s">
        <v>3</v>
      </c>
      <c r="AV966">
        <v>0</v>
      </c>
      <c r="AW966">
        <v>2</v>
      </c>
      <c r="AX966">
        <v>35868398</v>
      </c>
      <c r="AY966">
        <v>1</v>
      </c>
      <c r="AZ966">
        <v>0</v>
      </c>
      <c r="BA966">
        <v>930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Y966*Source!I847</f>
        <v>31.151249999999997</v>
      </c>
      <c r="CY966">
        <f t="shared" si="138"/>
        <v>6.29</v>
      </c>
      <c r="CZ966">
        <f t="shared" si="139"/>
        <v>0.85</v>
      </c>
      <c r="DA966">
        <f t="shared" si="140"/>
        <v>7.4</v>
      </c>
      <c r="DB966">
        <f t="shared" si="141"/>
        <v>99.45</v>
      </c>
      <c r="DC966">
        <f t="shared" si="142"/>
        <v>0</v>
      </c>
    </row>
    <row r="967" spans="1:107">
      <c r="A967">
        <f>ROW(Source!A847)</f>
        <v>847</v>
      </c>
      <c r="B967">
        <v>35863109</v>
      </c>
      <c r="C967">
        <v>35868369</v>
      </c>
      <c r="D967">
        <v>29111455</v>
      </c>
      <c r="E967">
        <v>1</v>
      </c>
      <c r="F967">
        <v>1</v>
      </c>
      <c r="G967">
        <v>1</v>
      </c>
      <c r="H967">
        <v>3</v>
      </c>
      <c r="I967" t="s">
        <v>706</v>
      </c>
      <c r="J967" t="s">
        <v>707</v>
      </c>
      <c r="K967" t="s">
        <v>708</v>
      </c>
      <c r="L967">
        <v>1327</v>
      </c>
      <c r="N967">
        <v>1005</v>
      </c>
      <c r="O967" t="s">
        <v>155</v>
      </c>
      <c r="P967" t="s">
        <v>155</v>
      </c>
      <c r="Q967">
        <v>1</v>
      </c>
      <c r="W967">
        <v>0</v>
      </c>
      <c r="X967">
        <v>-1126346608</v>
      </c>
      <c r="Y967">
        <v>225</v>
      </c>
      <c r="AA967">
        <v>73.790000000000006</v>
      </c>
      <c r="AB967">
        <v>0</v>
      </c>
      <c r="AC967">
        <v>0</v>
      </c>
      <c r="AD967">
        <v>0</v>
      </c>
      <c r="AE967">
        <v>15.06</v>
      </c>
      <c r="AF967">
        <v>0</v>
      </c>
      <c r="AG967">
        <v>0</v>
      </c>
      <c r="AH967">
        <v>0</v>
      </c>
      <c r="AI967">
        <v>4.9000000000000004</v>
      </c>
      <c r="AJ967">
        <v>1</v>
      </c>
      <c r="AK967">
        <v>1</v>
      </c>
      <c r="AL967">
        <v>1</v>
      </c>
      <c r="AN967">
        <v>0</v>
      </c>
      <c r="AO967">
        <v>1</v>
      </c>
      <c r="AP967">
        <v>0</v>
      </c>
      <c r="AQ967">
        <v>0</v>
      </c>
      <c r="AR967">
        <v>0</v>
      </c>
      <c r="AS967" t="s">
        <v>3</v>
      </c>
      <c r="AT967">
        <v>225</v>
      </c>
      <c r="AU967" t="s">
        <v>3</v>
      </c>
      <c r="AV967">
        <v>0</v>
      </c>
      <c r="AW967">
        <v>2</v>
      </c>
      <c r="AX967">
        <v>35868399</v>
      </c>
      <c r="AY967">
        <v>1</v>
      </c>
      <c r="AZ967">
        <v>0</v>
      </c>
      <c r="BA967">
        <v>931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Y967*Source!I847</f>
        <v>59.90625</v>
      </c>
      <c r="CY967">
        <f t="shared" si="138"/>
        <v>73.790000000000006</v>
      </c>
      <c r="CZ967">
        <f t="shared" si="139"/>
        <v>15.06</v>
      </c>
      <c r="DA967">
        <f t="shared" si="140"/>
        <v>4.9000000000000004</v>
      </c>
      <c r="DB967">
        <f t="shared" si="141"/>
        <v>3388.5</v>
      </c>
      <c r="DC967">
        <f t="shared" si="142"/>
        <v>0</v>
      </c>
    </row>
    <row r="968" spans="1:107">
      <c r="A968">
        <f>ROW(Source!A847)</f>
        <v>847</v>
      </c>
      <c r="B968">
        <v>35863109</v>
      </c>
      <c r="C968">
        <v>35868369</v>
      </c>
      <c r="D968">
        <v>29114733</v>
      </c>
      <c r="E968">
        <v>1</v>
      </c>
      <c r="F968">
        <v>1</v>
      </c>
      <c r="G968">
        <v>1</v>
      </c>
      <c r="H968">
        <v>3</v>
      </c>
      <c r="I968" t="s">
        <v>709</v>
      </c>
      <c r="J968" t="s">
        <v>710</v>
      </c>
      <c r="K968" t="s">
        <v>711</v>
      </c>
      <c r="L968">
        <v>1354</v>
      </c>
      <c r="N968">
        <v>1010</v>
      </c>
      <c r="O968" t="s">
        <v>237</v>
      </c>
      <c r="P968" t="s">
        <v>237</v>
      </c>
      <c r="Q968">
        <v>1</v>
      </c>
      <c r="W968">
        <v>0</v>
      </c>
      <c r="X968">
        <v>-1352915271</v>
      </c>
      <c r="Y968">
        <v>790</v>
      </c>
      <c r="AA968">
        <v>0.3</v>
      </c>
      <c r="AB968">
        <v>0</v>
      </c>
      <c r="AC968">
        <v>0</v>
      </c>
      <c r="AD968">
        <v>0</v>
      </c>
      <c r="AE968">
        <v>0.02</v>
      </c>
      <c r="AF968">
        <v>0</v>
      </c>
      <c r="AG968">
        <v>0</v>
      </c>
      <c r="AH968">
        <v>0</v>
      </c>
      <c r="AI968">
        <v>14.91</v>
      </c>
      <c r="AJ968">
        <v>1</v>
      </c>
      <c r="AK968">
        <v>1</v>
      </c>
      <c r="AL968">
        <v>1</v>
      </c>
      <c r="AN968">
        <v>0</v>
      </c>
      <c r="AO968">
        <v>1</v>
      </c>
      <c r="AP968">
        <v>0</v>
      </c>
      <c r="AQ968">
        <v>0</v>
      </c>
      <c r="AR968">
        <v>0</v>
      </c>
      <c r="AS968" t="s">
        <v>3</v>
      </c>
      <c r="AT968">
        <v>790</v>
      </c>
      <c r="AU968" t="s">
        <v>3</v>
      </c>
      <c r="AV968">
        <v>0</v>
      </c>
      <c r="AW968">
        <v>2</v>
      </c>
      <c r="AX968">
        <v>35868400</v>
      </c>
      <c r="AY968">
        <v>1</v>
      </c>
      <c r="AZ968">
        <v>0</v>
      </c>
      <c r="BA968">
        <v>932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Y968*Source!I847</f>
        <v>210.33749999999998</v>
      </c>
      <c r="CY968">
        <f t="shared" si="138"/>
        <v>0.3</v>
      </c>
      <c r="CZ968">
        <f t="shared" si="139"/>
        <v>0.02</v>
      </c>
      <c r="DA968">
        <f t="shared" si="140"/>
        <v>14.91</v>
      </c>
      <c r="DB968">
        <f t="shared" si="141"/>
        <v>15.8</v>
      </c>
      <c r="DC968">
        <f t="shared" si="142"/>
        <v>0</v>
      </c>
    </row>
    <row r="969" spans="1:107">
      <c r="A969">
        <f>ROW(Source!A847)</f>
        <v>847</v>
      </c>
      <c r="B969">
        <v>35863109</v>
      </c>
      <c r="C969">
        <v>35868369</v>
      </c>
      <c r="D969">
        <v>29114734</v>
      </c>
      <c r="E969">
        <v>1</v>
      </c>
      <c r="F969">
        <v>1</v>
      </c>
      <c r="G969">
        <v>1</v>
      </c>
      <c r="H969">
        <v>3</v>
      </c>
      <c r="I969" t="s">
        <v>712</v>
      </c>
      <c r="J969" t="s">
        <v>713</v>
      </c>
      <c r="K969" t="s">
        <v>714</v>
      </c>
      <c r="L969">
        <v>1354</v>
      </c>
      <c r="N969">
        <v>1010</v>
      </c>
      <c r="O969" t="s">
        <v>237</v>
      </c>
      <c r="P969" t="s">
        <v>237</v>
      </c>
      <c r="Q969">
        <v>1</v>
      </c>
      <c r="W969">
        <v>0</v>
      </c>
      <c r="X969">
        <v>1370092194</v>
      </c>
      <c r="Y969">
        <v>1844</v>
      </c>
      <c r="AA969">
        <v>0.38</v>
      </c>
      <c r="AB969">
        <v>0</v>
      </c>
      <c r="AC969">
        <v>0</v>
      </c>
      <c r="AD969">
        <v>0</v>
      </c>
      <c r="AE969">
        <v>0.03</v>
      </c>
      <c r="AF969">
        <v>0</v>
      </c>
      <c r="AG969">
        <v>0</v>
      </c>
      <c r="AH969">
        <v>0</v>
      </c>
      <c r="AI969">
        <v>12.55</v>
      </c>
      <c r="AJ969">
        <v>1</v>
      </c>
      <c r="AK969">
        <v>1</v>
      </c>
      <c r="AL969">
        <v>1</v>
      </c>
      <c r="AN969">
        <v>0</v>
      </c>
      <c r="AO969">
        <v>1</v>
      </c>
      <c r="AP969">
        <v>0</v>
      </c>
      <c r="AQ969">
        <v>0</v>
      </c>
      <c r="AR969">
        <v>0</v>
      </c>
      <c r="AS969" t="s">
        <v>3</v>
      </c>
      <c r="AT969">
        <v>1844</v>
      </c>
      <c r="AU969" t="s">
        <v>3</v>
      </c>
      <c r="AV969">
        <v>0</v>
      </c>
      <c r="AW969">
        <v>2</v>
      </c>
      <c r="AX969">
        <v>35868401</v>
      </c>
      <c r="AY969">
        <v>1</v>
      </c>
      <c r="AZ969">
        <v>0</v>
      </c>
      <c r="BA969">
        <v>933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Y969*Source!I847</f>
        <v>490.96499999999997</v>
      </c>
      <c r="CY969">
        <f t="shared" si="138"/>
        <v>0.38</v>
      </c>
      <c r="CZ969">
        <f t="shared" si="139"/>
        <v>0.03</v>
      </c>
      <c r="DA969">
        <f t="shared" si="140"/>
        <v>12.55</v>
      </c>
      <c r="DB969">
        <f t="shared" si="141"/>
        <v>55.32</v>
      </c>
      <c r="DC969">
        <f t="shared" si="142"/>
        <v>0</v>
      </c>
    </row>
    <row r="970" spans="1:107">
      <c r="A970">
        <f>ROW(Source!A847)</f>
        <v>847</v>
      </c>
      <c r="B970">
        <v>35863109</v>
      </c>
      <c r="C970">
        <v>35868369</v>
      </c>
      <c r="D970">
        <v>29114482</v>
      </c>
      <c r="E970">
        <v>1</v>
      </c>
      <c r="F970">
        <v>1</v>
      </c>
      <c r="G970">
        <v>1</v>
      </c>
      <c r="H970">
        <v>3</v>
      </c>
      <c r="I970" t="s">
        <v>715</v>
      </c>
      <c r="J970" t="s">
        <v>716</v>
      </c>
      <c r="K970" t="s">
        <v>717</v>
      </c>
      <c r="L970">
        <v>1354</v>
      </c>
      <c r="N970">
        <v>1010</v>
      </c>
      <c r="O970" t="s">
        <v>237</v>
      </c>
      <c r="P970" t="s">
        <v>237</v>
      </c>
      <c r="Q970">
        <v>1</v>
      </c>
      <c r="W970">
        <v>0</v>
      </c>
      <c r="X970">
        <v>-520920930</v>
      </c>
      <c r="Y970">
        <v>149</v>
      </c>
      <c r="AA970">
        <v>0.33</v>
      </c>
      <c r="AB970">
        <v>0</v>
      </c>
      <c r="AC970">
        <v>0</v>
      </c>
      <c r="AD970">
        <v>0</v>
      </c>
      <c r="AE970">
        <v>7.0000000000000007E-2</v>
      </c>
      <c r="AF970">
        <v>0</v>
      </c>
      <c r="AG970">
        <v>0</v>
      </c>
      <c r="AH970">
        <v>0</v>
      </c>
      <c r="AI970">
        <v>4.74</v>
      </c>
      <c r="AJ970">
        <v>1</v>
      </c>
      <c r="AK970">
        <v>1</v>
      </c>
      <c r="AL970">
        <v>1</v>
      </c>
      <c r="AN970">
        <v>0</v>
      </c>
      <c r="AO970">
        <v>1</v>
      </c>
      <c r="AP970">
        <v>0</v>
      </c>
      <c r="AQ970">
        <v>0</v>
      </c>
      <c r="AR970">
        <v>0</v>
      </c>
      <c r="AS970" t="s">
        <v>3</v>
      </c>
      <c r="AT970">
        <v>149</v>
      </c>
      <c r="AU970" t="s">
        <v>3</v>
      </c>
      <c r="AV970">
        <v>0</v>
      </c>
      <c r="AW970">
        <v>2</v>
      </c>
      <c r="AX970">
        <v>35868402</v>
      </c>
      <c r="AY970">
        <v>1</v>
      </c>
      <c r="AZ970">
        <v>0</v>
      </c>
      <c r="BA970">
        <v>934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Y970*Source!I847</f>
        <v>39.671250000000001</v>
      </c>
      <c r="CY970">
        <f t="shared" si="138"/>
        <v>0.33</v>
      </c>
      <c r="CZ970">
        <f t="shared" si="139"/>
        <v>7.0000000000000007E-2</v>
      </c>
      <c r="DA970">
        <f t="shared" si="140"/>
        <v>4.74</v>
      </c>
      <c r="DB970">
        <f t="shared" si="141"/>
        <v>10.43</v>
      </c>
      <c r="DC970">
        <f t="shared" si="142"/>
        <v>0</v>
      </c>
    </row>
    <row r="971" spans="1:107">
      <c r="A971">
        <f>ROW(Source!A847)</f>
        <v>847</v>
      </c>
      <c r="B971">
        <v>35863109</v>
      </c>
      <c r="C971">
        <v>35868369</v>
      </c>
      <c r="D971">
        <v>29129584</v>
      </c>
      <c r="E971">
        <v>1</v>
      </c>
      <c r="F971">
        <v>1</v>
      </c>
      <c r="G971">
        <v>1</v>
      </c>
      <c r="H971">
        <v>3</v>
      </c>
      <c r="I971" t="s">
        <v>718</v>
      </c>
      <c r="J971" t="s">
        <v>719</v>
      </c>
      <c r="K971" t="s">
        <v>720</v>
      </c>
      <c r="L971">
        <v>1301</v>
      </c>
      <c r="N971">
        <v>1003</v>
      </c>
      <c r="O971" t="s">
        <v>142</v>
      </c>
      <c r="P971" t="s">
        <v>142</v>
      </c>
      <c r="Q971">
        <v>1</v>
      </c>
      <c r="W971">
        <v>0</v>
      </c>
      <c r="X971">
        <v>-1665253311</v>
      </c>
      <c r="Y971">
        <v>86</v>
      </c>
      <c r="AA971">
        <v>53.07</v>
      </c>
      <c r="AB971">
        <v>0</v>
      </c>
      <c r="AC971">
        <v>0</v>
      </c>
      <c r="AD971">
        <v>0</v>
      </c>
      <c r="AE971">
        <v>7.22</v>
      </c>
      <c r="AF971">
        <v>0</v>
      </c>
      <c r="AG971">
        <v>0</v>
      </c>
      <c r="AH971">
        <v>0</v>
      </c>
      <c r="AI971">
        <v>7.35</v>
      </c>
      <c r="AJ971">
        <v>1</v>
      </c>
      <c r="AK971">
        <v>1</v>
      </c>
      <c r="AL971">
        <v>1</v>
      </c>
      <c r="AN971">
        <v>0</v>
      </c>
      <c r="AO971">
        <v>1</v>
      </c>
      <c r="AP971">
        <v>0</v>
      </c>
      <c r="AQ971">
        <v>0</v>
      </c>
      <c r="AR971">
        <v>0</v>
      </c>
      <c r="AS971" t="s">
        <v>3</v>
      </c>
      <c r="AT971">
        <v>86</v>
      </c>
      <c r="AU971" t="s">
        <v>3</v>
      </c>
      <c r="AV971">
        <v>0</v>
      </c>
      <c r="AW971">
        <v>2</v>
      </c>
      <c r="AX971">
        <v>35868403</v>
      </c>
      <c r="AY971">
        <v>1</v>
      </c>
      <c r="AZ971">
        <v>0</v>
      </c>
      <c r="BA971">
        <v>935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Y971*Source!I847</f>
        <v>22.897499999999997</v>
      </c>
      <c r="CY971">
        <f t="shared" si="138"/>
        <v>53.07</v>
      </c>
      <c r="CZ971">
        <f t="shared" si="139"/>
        <v>7.22</v>
      </c>
      <c r="DA971">
        <f t="shared" si="140"/>
        <v>7.35</v>
      </c>
      <c r="DB971">
        <f t="shared" si="141"/>
        <v>620.91999999999996</v>
      </c>
      <c r="DC971">
        <f t="shared" si="142"/>
        <v>0</v>
      </c>
    </row>
    <row r="972" spans="1:107">
      <c r="A972">
        <f>ROW(Source!A847)</f>
        <v>847</v>
      </c>
      <c r="B972">
        <v>35863109</v>
      </c>
      <c r="C972">
        <v>35868369</v>
      </c>
      <c r="D972">
        <v>29129619</v>
      </c>
      <c r="E972">
        <v>1</v>
      </c>
      <c r="F972">
        <v>1</v>
      </c>
      <c r="G972">
        <v>1</v>
      </c>
      <c r="H972">
        <v>3</v>
      </c>
      <c r="I972" t="s">
        <v>721</v>
      </c>
      <c r="J972" t="s">
        <v>722</v>
      </c>
      <c r="K972" t="s">
        <v>723</v>
      </c>
      <c r="L972">
        <v>1301</v>
      </c>
      <c r="N972">
        <v>1003</v>
      </c>
      <c r="O972" t="s">
        <v>142</v>
      </c>
      <c r="P972" t="s">
        <v>142</v>
      </c>
      <c r="Q972">
        <v>1</v>
      </c>
      <c r="W972">
        <v>0</v>
      </c>
      <c r="X972">
        <v>1030922947</v>
      </c>
      <c r="Y972">
        <v>234</v>
      </c>
      <c r="AA972">
        <v>61.61</v>
      </c>
      <c r="AB972">
        <v>0</v>
      </c>
      <c r="AC972">
        <v>0</v>
      </c>
      <c r="AD972">
        <v>0</v>
      </c>
      <c r="AE972">
        <v>8.44</v>
      </c>
      <c r="AF972">
        <v>0</v>
      </c>
      <c r="AG972">
        <v>0</v>
      </c>
      <c r="AH972">
        <v>0</v>
      </c>
      <c r="AI972">
        <v>7.3</v>
      </c>
      <c r="AJ972">
        <v>1</v>
      </c>
      <c r="AK972">
        <v>1</v>
      </c>
      <c r="AL972">
        <v>1</v>
      </c>
      <c r="AN972">
        <v>0</v>
      </c>
      <c r="AO972">
        <v>1</v>
      </c>
      <c r="AP972">
        <v>0</v>
      </c>
      <c r="AQ972">
        <v>0</v>
      </c>
      <c r="AR972">
        <v>0</v>
      </c>
      <c r="AS972" t="s">
        <v>3</v>
      </c>
      <c r="AT972">
        <v>234</v>
      </c>
      <c r="AU972" t="s">
        <v>3</v>
      </c>
      <c r="AV972">
        <v>0</v>
      </c>
      <c r="AW972">
        <v>2</v>
      </c>
      <c r="AX972">
        <v>35868404</v>
      </c>
      <c r="AY972">
        <v>1</v>
      </c>
      <c r="AZ972">
        <v>0</v>
      </c>
      <c r="BA972">
        <v>936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Y972*Source!I847</f>
        <v>62.302499999999995</v>
      </c>
      <c r="CY972">
        <f t="shared" si="138"/>
        <v>61.61</v>
      </c>
      <c r="CZ972">
        <f t="shared" si="139"/>
        <v>8.44</v>
      </c>
      <c r="DA972">
        <f t="shared" si="140"/>
        <v>7.3</v>
      </c>
      <c r="DB972">
        <f t="shared" si="141"/>
        <v>1974.96</v>
      </c>
      <c r="DC972">
        <f t="shared" si="142"/>
        <v>0</v>
      </c>
    </row>
    <row r="973" spans="1:107">
      <c r="A973">
        <f>ROW(Source!A847)</f>
        <v>847</v>
      </c>
      <c r="B973">
        <v>35863109</v>
      </c>
      <c r="C973">
        <v>35868369</v>
      </c>
      <c r="D973">
        <v>29129715</v>
      </c>
      <c r="E973">
        <v>1</v>
      </c>
      <c r="F973">
        <v>1</v>
      </c>
      <c r="G973">
        <v>1</v>
      </c>
      <c r="H973">
        <v>3</v>
      </c>
      <c r="I973" t="s">
        <v>813</v>
      </c>
      <c r="J973" t="s">
        <v>814</v>
      </c>
      <c r="K973" t="s">
        <v>815</v>
      </c>
      <c r="L973">
        <v>1301</v>
      </c>
      <c r="N973">
        <v>1003</v>
      </c>
      <c r="O973" t="s">
        <v>142</v>
      </c>
      <c r="P973" t="s">
        <v>142</v>
      </c>
      <c r="Q973">
        <v>1</v>
      </c>
      <c r="W973">
        <v>0</v>
      </c>
      <c r="X973">
        <v>-1083681358</v>
      </c>
      <c r="Y973">
        <v>37</v>
      </c>
      <c r="AA973">
        <v>31.71</v>
      </c>
      <c r="AB973">
        <v>0</v>
      </c>
      <c r="AC973">
        <v>0</v>
      </c>
      <c r="AD973">
        <v>0</v>
      </c>
      <c r="AE973">
        <v>6.33</v>
      </c>
      <c r="AF973">
        <v>0</v>
      </c>
      <c r="AG973">
        <v>0</v>
      </c>
      <c r="AH973">
        <v>0</v>
      </c>
      <c r="AI973">
        <v>5.01</v>
      </c>
      <c r="AJ973">
        <v>1</v>
      </c>
      <c r="AK973">
        <v>1</v>
      </c>
      <c r="AL973">
        <v>1</v>
      </c>
      <c r="AN973">
        <v>0</v>
      </c>
      <c r="AO973">
        <v>1</v>
      </c>
      <c r="AP973">
        <v>0</v>
      </c>
      <c r="AQ973">
        <v>0</v>
      </c>
      <c r="AR973">
        <v>0</v>
      </c>
      <c r="AS973" t="s">
        <v>3</v>
      </c>
      <c r="AT973">
        <v>37</v>
      </c>
      <c r="AU973" t="s">
        <v>3</v>
      </c>
      <c r="AV973">
        <v>0</v>
      </c>
      <c r="AW973">
        <v>2</v>
      </c>
      <c r="AX973">
        <v>35868405</v>
      </c>
      <c r="AY973">
        <v>1</v>
      </c>
      <c r="AZ973">
        <v>0</v>
      </c>
      <c r="BA973">
        <v>937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Y973*Source!I847</f>
        <v>9.8512500000000003</v>
      </c>
      <c r="CY973">
        <f t="shared" si="138"/>
        <v>31.71</v>
      </c>
      <c r="CZ973">
        <f t="shared" si="139"/>
        <v>6.33</v>
      </c>
      <c r="DA973">
        <f t="shared" si="140"/>
        <v>5.01</v>
      </c>
      <c r="DB973">
        <f t="shared" si="141"/>
        <v>234.21</v>
      </c>
      <c r="DC973">
        <f t="shared" si="142"/>
        <v>0</v>
      </c>
    </row>
    <row r="974" spans="1:107">
      <c r="A974">
        <f>ROW(Source!A848)</f>
        <v>848</v>
      </c>
      <c r="B974">
        <v>35863109</v>
      </c>
      <c r="C974">
        <v>35868406</v>
      </c>
      <c r="D974">
        <v>18410244</v>
      </c>
      <c r="E974">
        <v>1</v>
      </c>
      <c r="F974">
        <v>1</v>
      </c>
      <c r="G974">
        <v>1</v>
      </c>
      <c r="H974">
        <v>1</v>
      </c>
      <c r="I974" t="s">
        <v>727</v>
      </c>
      <c r="J974" t="s">
        <v>3</v>
      </c>
      <c r="K974" t="s">
        <v>728</v>
      </c>
      <c r="L974">
        <v>1369</v>
      </c>
      <c r="N974">
        <v>1013</v>
      </c>
      <c r="O974" t="s">
        <v>561</v>
      </c>
      <c r="P974" t="s">
        <v>561</v>
      </c>
      <c r="Q974">
        <v>1</v>
      </c>
      <c r="W974">
        <v>0</v>
      </c>
      <c r="X974">
        <v>-1803619151</v>
      </c>
      <c r="Y974">
        <v>64.330999999999989</v>
      </c>
      <c r="AA974">
        <v>0</v>
      </c>
      <c r="AB974">
        <v>0</v>
      </c>
      <c r="AC974">
        <v>0</v>
      </c>
      <c r="AD974">
        <v>296.73</v>
      </c>
      <c r="AE974">
        <v>0</v>
      </c>
      <c r="AF974">
        <v>0</v>
      </c>
      <c r="AG974">
        <v>0</v>
      </c>
      <c r="AH974">
        <v>296.73</v>
      </c>
      <c r="AI974">
        <v>1</v>
      </c>
      <c r="AJ974">
        <v>1</v>
      </c>
      <c r="AK974">
        <v>1</v>
      </c>
      <c r="AL974">
        <v>1</v>
      </c>
      <c r="AN974">
        <v>0</v>
      </c>
      <c r="AO974">
        <v>1</v>
      </c>
      <c r="AP974">
        <v>1</v>
      </c>
      <c r="AQ974">
        <v>0</v>
      </c>
      <c r="AR974">
        <v>0</v>
      </c>
      <c r="AS974" t="s">
        <v>3</v>
      </c>
      <c r="AT974">
        <v>55.94</v>
      </c>
      <c r="AU974" t="s">
        <v>134</v>
      </c>
      <c r="AV974">
        <v>1</v>
      </c>
      <c r="AW974">
        <v>2</v>
      </c>
      <c r="AX974">
        <v>35868414</v>
      </c>
      <c r="AY974">
        <v>2</v>
      </c>
      <c r="AZ974">
        <v>131072</v>
      </c>
      <c r="BA974">
        <v>938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Y974*Source!I848</f>
        <v>34.25625749999999</v>
      </c>
      <c r="CY974">
        <f>AD974</f>
        <v>296.73</v>
      </c>
      <c r="CZ974">
        <f>AH974</f>
        <v>296.73</v>
      </c>
      <c r="DA974">
        <f>AL974</f>
        <v>1</v>
      </c>
      <c r="DB974">
        <f>ROUND((ROUND(AT974*CZ974,2)*1.15),2)</f>
        <v>19088.939999999999</v>
      </c>
      <c r="DC974">
        <f>ROUND((ROUND(AT974*AG974,2)*1.15),2)</f>
        <v>0</v>
      </c>
    </row>
    <row r="975" spans="1:107">
      <c r="A975">
        <f>ROW(Source!A848)</f>
        <v>848</v>
      </c>
      <c r="B975">
        <v>35863109</v>
      </c>
      <c r="C975">
        <v>35868406</v>
      </c>
      <c r="D975">
        <v>121548</v>
      </c>
      <c r="E975">
        <v>1</v>
      </c>
      <c r="F975">
        <v>1</v>
      </c>
      <c r="G975">
        <v>1</v>
      </c>
      <c r="H975">
        <v>1</v>
      </c>
      <c r="I975" t="s">
        <v>35</v>
      </c>
      <c r="J975" t="s">
        <v>3</v>
      </c>
      <c r="K975" t="s">
        <v>562</v>
      </c>
      <c r="L975">
        <v>608254</v>
      </c>
      <c r="N975">
        <v>1013</v>
      </c>
      <c r="O975" t="s">
        <v>563</v>
      </c>
      <c r="P975" t="s">
        <v>563</v>
      </c>
      <c r="Q975">
        <v>1</v>
      </c>
      <c r="W975">
        <v>0</v>
      </c>
      <c r="X975">
        <v>-185737400</v>
      </c>
      <c r="Y975">
        <v>1.2500000000000001E-2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1</v>
      </c>
      <c r="AJ975">
        <v>1</v>
      </c>
      <c r="AK975">
        <v>1</v>
      </c>
      <c r="AL975">
        <v>1</v>
      </c>
      <c r="AN975">
        <v>0</v>
      </c>
      <c r="AO975">
        <v>1</v>
      </c>
      <c r="AP975">
        <v>1</v>
      </c>
      <c r="AQ975">
        <v>0</v>
      </c>
      <c r="AR975">
        <v>0</v>
      </c>
      <c r="AS975" t="s">
        <v>3</v>
      </c>
      <c r="AT975">
        <v>0.01</v>
      </c>
      <c r="AU975" t="s">
        <v>133</v>
      </c>
      <c r="AV975">
        <v>2</v>
      </c>
      <c r="AW975">
        <v>2</v>
      </c>
      <c r="AX975">
        <v>35868415</v>
      </c>
      <c r="AY975">
        <v>1</v>
      </c>
      <c r="AZ975">
        <v>0</v>
      </c>
      <c r="BA975">
        <v>939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Y975*Source!I848</f>
        <v>6.6562499999999998E-3</v>
      </c>
      <c r="CY975">
        <f>AD975</f>
        <v>0</v>
      </c>
      <c r="CZ975">
        <f>AH975</f>
        <v>0</v>
      </c>
      <c r="DA975">
        <f>AL975</f>
        <v>1</v>
      </c>
      <c r="DB975">
        <f>ROUND((ROUND(AT975*CZ975,2)*1.25),2)</f>
        <v>0</v>
      </c>
      <c r="DC975">
        <f>ROUND((ROUND(AT975*AG975,2)*1.25),2)</f>
        <v>0</v>
      </c>
    </row>
    <row r="976" spans="1:107">
      <c r="A976">
        <f>ROW(Source!A848)</f>
        <v>848</v>
      </c>
      <c r="B976">
        <v>35863109</v>
      </c>
      <c r="C976">
        <v>35868406</v>
      </c>
      <c r="D976">
        <v>29172556</v>
      </c>
      <c r="E976">
        <v>1</v>
      </c>
      <c r="F976">
        <v>1</v>
      </c>
      <c r="G976">
        <v>1</v>
      </c>
      <c r="H976">
        <v>2</v>
      </c>
      <c r="I976" t="s">
        <v>564</v>
      </c>
      <c r="J976" t="s">
        <v>565</v>
      </c>
      <c r="K976" t="s">
        <v>566</v>
      </c>
      <c r="L976">
        <v>1368</v>
      </c>
      <c r="N976">
        <v>1011</v>
      </c>
      <c r="O976" t="s">
        <v>567</v>
      </c>
      <c r="P976" t="s">
        <v>567</v>
      </c>
      <c r="Q976">
        <v>1</v>
      </c>
      <c r="W976">
        <v>0</v>
      </c>
      <c r="X976">
        <v>-1302720870</v>
      </c>
      <c r="Y976">
        <v>1.2500000000000001E-2</v>
      </c>
      <c r="AA976">
        <v>0</v>
      </c>
      <c r="AB976">
        <v>466.71</v>
      </c>
      <c r="AC976">
        <v>446.18</v>
      </c>
      <c r="AD976">
        <v>0</v>
      </c>
      <c r="AE976">
        <v>0</v>
      </c>
      <c r="AF976">
        <v>31.26</v>
      </c>
      <c r="AG976">
        <v>13.5</v>
      </c>
      <c r="AH976">
        <v>0</v>
      </c>
      <c r="AI976">
        <v>1</v>
      </c>
      <c r="AJ976">
        <v>14.93</v>
      </c>
      <c r="AK976">
        <v>33.049999999999997</v>
      </c>
      <c r="AL976">
        <v>1</v>
      </c>
      <c r="AN976">
        <v>0</v>
      </c>
      <c r="AO976">
        <v>1</v>
      </c>
      <c r="AP976">
        <v>1</v>
      </c>
      <c r="AQ976">
        <v>0</v>
      </c>
      <c r="AR976">
        <v>0</v>
      </c>
      <c r="AS976" t="s">
        <v>3</v>
      </c>
      <c r="AT976">
        <v>0.01</v>
      </c>
      <c r="AU976" t="s">
        <v>133</v>
      </c>
      <c r="AV976">
        <v>0</v>
      </c>
      <c r="AW976">
        <v>2</v>
      </c>
      <c r="AX976">
        <v>35868416</v>
      </c>
      <c r="AY976">
        <v>1</v>
      </c>
      <c r="AZ976">
        <v>0</v>
      </c>
      <c r="BA976">
        <v>940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Y976*Source!I848</f>
        <v>6.6562499999999998E-3</v>
      </c>
      <c r="CY976">
        <f>AB976</f>
        <v>466.71</v>
      </c>
      <c r="CZ976">
        <f>AF976</f>
        <v>31.26</v>
      </c>
      <c r="DA976">
        <f>AJ976</f>
        <v>14.93</v>
      </c>
      <c r="DB976">
        <f>ROUND((ROUND(AT976*CZ976,2)*1.25),2)</f>
        <v>0.39</v>
      </c>
      <c r="DC976">
        <f>ROUND((ROUND(AT976*AG976,2)*1.25),2)</f>
        <v>0.18</v>
      </c>
    </row>
    <row r="977" spans="1:107">
      <c r="A977">
        <f>ROW(Source!A848)</f>
        <v>848</v>
      </c>
      <c r="B977">
        <v>35863109</v>
      </c>
      <c r="C977">
        <v>35868406</v>
      </c>
      <c r="D977">
        <v>29174913</v>
      </c>
      <c r="E977">
        <v>1</v>
      </c>
      <c r="F977">
        <v>1</v>
      </c>
      <c r="G977">
        <v>1</v>
      </c>
      <c r="H977">
        <v>2</v>
      </c>
      <c r="I977" t="s">
        <v>578</v>
      </c>
      <c r="J977" t="s">
        <v>579</v>
      </c>
      <c r="K977" t="s">
        <v>580</v>
      </c>
      <c r="L977">
        <v>1368</v>
      </c>
      <c r="N977">
        <v>1011</v>
      </c>
      <c r="O977" t="s">
        <v>567</v>
      </c>
      <c r="P977" t="s">
        <v>567</v>
      </c>
      <c r="Q977">
        <v>1</v>
      </c>
      <c r="W977">
        <v>0</v>
      </c>
      <c r="X977">
        <v>458544584</v>
      </c>
      <c r="Y977">
        <v>1.2500000000000001E-2</v>
      </c>
      <c r="AA977">
        <v>0</v>
      </c>
      <c r="AB977">
        <v>932.72</v>
      </c>
      <c r="AC977">
        <v>383.38</v>
      </c>
      <c r="AD977">
        <v>0</v>
      </c>
      <c r="AE977">
        <v>0</v>
      </c>
      <c r="AF977">
        <v>87.17</v>
      </c>
      <c r="AG977">
        <v>11.6</v>
      </c>
      <c r="AH977">
        <v>0</v>
      </c>
      <c r="AI977">
        <v>1</v>
      </c>
      <c r="AJ977">
        <v>10.7</v>
      </c>
      <c r="AK977">
        <v>33.049999999999997</v>
      </c>
      <c r="AL977">
        <v>1</v>
      </c>
      <c r="AN977">
        <v>0</v>
      </c>
      <c r="AO977">
        <v>1</v>
      </c>
      <c r="AP977">
        <v>1</v>
      </c>
      <c r="AQ977">
        <v>0</v>
      </c>
      <c r="AR977">
        <v>0</v>
      </c>
      <c r="AS977" t="s">
        <v>3</v>
      </c>
      <c r="AT977">
        <v>0.01</v>
      </c>
      <c r="AU977" t="s">
        <v>133</v>
      </c>
      <c r="AV977">
        <v>0</v>
      </c>
      <c r="AW977">
        <v>2</v>
      </c>
      <c r="AX977">
        <v>35868417</v>
      </c>
      <c r="AY977">
        <v>1</v>
      </c>
      <c r="AZ977">
        <v>0</v>
      </c>
      <c r="BA977">
        <v>941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Y977*Source!I848</f>
        <v>6.6562499999999998E-3</v>
      </c>
      <c r="CY977">
        <f>AB977</f>
        <v>932.72</v>
      </c>
      <c r="CZ977">
        <f>AF977</f>
        <v>87.17</v>
      </c>
      <c r="DA977">
        <f>AJ977</f>
        <v>10.7</v>
      </c>
      <c r="DB977">
        <f>ROUND((ROUND(AT977*CZ977,2)*1.25),2)</f>
        <v>1.0900000000000001</v>
      </c>
      <c r="DC977">
        <f>ROUND((ROUND(AT977*AG977,2)*1.25),2)</f>
        <v>0.15</v>
      </c>
    </row>
    <row r="978" spans="1:107">
      <c r="A978">
        <f>ROW(Source!A848)</f>
        <v>848</v>
      </c>
      <c r="B978">
        <v>35863109</v>
      </c>
      <c r="C978">
        <v>35868406</v>
      </c>
      <c r="D978">
        <v>29109386</v>
      </c>
      <c r="E978">
        <v>1</v>
      </c>
      <c r="F978">
        <v>1</v>
      </c>
      <c r="G978">
        <v>1</v>
      </c>
      <c r="H978">
        <v>3</v>
      </c>
      <c r="I978" t="s">
        <v>729</v>
      </c>
      <c r="J978" t="s">
        <v>730</v>
      </c>
      <c r="K978" t="s">
        <v>731</v>
      </c>
      <c r="L978">
        <v>1348</v>
      </c>
      <c r="N978">
        <v>1009</v>
      </c>
      <c r="O978" t="s">
        <v>30</v>
      </c>
      <c r="P978" t="s">
        <v>30</v>
      </c>
      <c r="Q978">
        <v>1000</v>
      </c>
      <c r="W978">
        <v>0</v>
      </c>
      <c r="X978">
        <v>-1262442712</v>
      </c>
      <c r="Y978">
        <v>3.4099999999999998E-2</v>
      </c>
      <c r="AA978">
        <v>55935.05</v>
      </c>
      <c r="AB978">
        <v>0</v>
      </c>
      <c r="AC978">
        <v>0</v>
      </c>
      <c r="AD978">
        <v>0</v>
      </c>
      <c r="AE978">
        <v>11300.01</v>
      </c>
      <c r="AF978">
        <v>0</v>
      </c>
      <c r="AG978">
        <v>0</v>
      </c>
      <c r="AH978">
        <v>0</v>
      </c>
      <c r="AI978">
        <v>4.95</v>
      </c>
      <c r="AJ978">
        <v>1</v>
      </c>
      <c r="AK978">
        <v>1</v>
      </c>
      <c r="AL978">
        <v>1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3.4099999999999998E-2</v>
      </c>
      <c r="AU978" t="s">
        <v>3</v>
      </c>
      <c r="AV978">
        <v>0</v>
      </c>
      <c r="AW978">
        <v>2</v>
      </c>
      <c r="AX978">
        <v>35868418</v>
      </c>
      <c r="AY978">
        <v>1</v>
      </c>
      <c r="AZ978">
        <v>0</v>
      </c>
      <c r="BA978">
        <v>942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Y978*Source!I848</f>
        <v>1.8158249999999997E-2</v>
      </c>
      <c r="CY978">
        <f>AA978</f>
        <v>55935.05</v>
      </c>
      <c r="CZ978">
        <f>AE978</f>
        <v>11300.01</v>
      </c>
      <c r="DA978">
        <f>AI978</f>
        <v>4.95</v>
      </c>
      <c r="DB978">
        <f>ROUND(ROUND(AT978*CZ978,2),2)</f>
        <v>385.33</v>
      </c>
      <c r="DC978">
        <f>ROUND(ROUND(AT978*AG978,2),2)</f>
        <v>0</v>
      </c>
    </row>
    <row r="979" spans="1:107">
      <c r="A979">
        <f>ROW(Source!A848)</f>
        <v>848</v>
      </c>
      <c r="B979">
        <v>35863109</v>
      </c>
      <c r="C979">
        <v>35868406</v>
      </c>
      <c r="D979">
        <v>29107800</v>
      </c>
      <c r="E979">
        <v>1</v>
      </c>
      <c r="F979">
        <v>1</v>
      </c>
      <c r="G979">
        <v>1</v>
      </c>
      <c r="H979">
        <v>3</v>
      </c>
      <c r="I979" t="s">
        <v>592</v>
      </c>
      <c r="J979" t="s">
        <v>593</v>
      </c>
      <c r="K979" t="s">
        <v>594</v>
      </c>
      <c r="L979">
        <v>1346</v>
      </c>
      <c r="N979">
        <v>1009</v>
      </c>
      <c r="O979" t="s">
        <v>160</v>
      </c>
      <c r="P979" t="s">
        <v>160</v>
      </c>
      <c r="Q979">
        <v>1</v>
      </c>
      <c r="W979">
        <v>0</v>
      </c>
      <c r="X979">
        <v>-1570619850</v>
      </c>
      <c r="Y979">
        <v>0.01</v>
      </c>
      <c r="AA979">
        <v>46.61</v>
      </c>
      <c r="AB979">
        <v>0</v>
      </c>
      <c r="AC979">
        <v>0</v>
      </c>
      <c r="AD979">
        <v>0</v>
      </c>
      <c r="AE979">
        <v>1.81</v>
      </c>
      <c r="AF979">
        <v>0</v>
      </c>
      <c r="AG979">
        <v>0</v>
      </c>
      <c r="AH979">
        <v>0</v>
      </c>
      <c r="AI979">
        <v>25.75</v>
      </c>
      <c r="AJ979">
        <v>1</v>
      </c>
      <c r="AK979">
        <v>1</v>
      </c>
      <c r="AL979">
        <v>1</v>
      </c>
      <c r="AN979">
        <v>0</v>
      </c>
      <c r="AO979">
        <v>1</v>
      </c>
      <c r="AP979">
        <v>0</v>
      </c>
      <c r="AQ979">
        <v>0</v>
      </c>
      <c r="AR979">
        <v>0</v>
      </c>
      <c r="AS979" t="s">
        <v>3</v>
      </c>
      <c r="AT979">
        <v>0.01</v>
      </c>
      <c r="AU979" t="s">
        <v>3</v>
      </c>
      <c r="AV979">
        <v>0</v>
      </c>
      <c r="AW979">
        <v>2</v>
      </c>
      <c r="AX979">
        <v>35868419</v>
      </c>
      <c r="AY979">
        <v>1</v>
      </c>
      <c r="AZ979">
        <v>0</v>
      </c>
      <c r="BA979">
        <v>943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Y979*Source!I848</f>
        <v>5.3249999999999999E-3</v>
      </c>
      <c r="CY979">
        <f>AA979</f>
        <v>46.61</v>
      </c>
      <c r="CZ979">
        <f>AE979</f>
        <v>1.81</v>
      </c>
      <c r="DA979">
        <f>AI979</f>
        <v>25.75</v>
      </c>
      <c r="DB979">
        <f>ROUND(ROUND(AT979*CZ979,2),2)</f>
        <v>0.02</v>
      </c>
      <c r="DC979">
        <f>ROUND(ROUND(AT979*AG979,2),2)</f>
        <v>0</v>
      </c>
    </row>
    <row r="980" spans="1:107">
      <c r="A980">
        <f>ROW(Source!A848)</f>
        <v>848</v>
      </c>
      <c r="B980">
        <v>35863109</v>
      </c>
      <c r="C980">
        <v>35868406</v>
      </c>
      <c r="D980">
        <v>29109603</v>
      </c>
      <c r="E980">
        <v>1</v>
      </c>
      <c r="F980">
        <v>1</v>
      </c>
      <c r="G980">
        <v>1</v>
      </c>
      <c r="H980">
        <v>3</v>
      </c>
      <c r="I980" t="s">
        <v>732</v>
      </c>
      <c r="J980" t="s">
        <v>733</v>
      </c>
      <c r="K980" t="s">
        <v>734</v>
      </c>
      <c r="L980">
        <v>1327</v>
      </c>
      <c r="N980">
        <v>1005</v>
      </c>
      <c r="O980" t="s">
        <v>155</v>
      </c>
      <c r="P980" t="s">
        <v>155</v>
      </c>
      <c r="Q980">
        <v>1</v>
      </c>
      <c r="W980">
        <v>0</v>
      </c>
      <c r="X980">
        <v>1399429038</v>
      </c>
      <c r="Y980">
        <v>112</v>
      </c>
      <c r="AA980">
        <v>54.06</v>
      </c>
      <c r="AB980">
        <v>0</v>
      </c>
      <c r="AC980">
        <v>0</v>
      </c>
      <c r="AD980">
        <v>0</v>
      </c>
      <c r="AE980">
        <v>55.16</v>
      </c>
      <c r="AF980">
        <v>0</v>
      </c>
      <c r="AG980">
        <v>0</v>
      </c>
      <c r="AH980">
        <v>0</v>
      </c>
      <c r="AI980">
        <v>0.98</v>
      </c>
      <c r="AJ980">
        <v>1</v>
      </c>
      <c r="AK980">
        <v>1</v>
      </c>
      <c r="AL980">
        <v>1</v>
      </c>
      <c r="AN980">
        <v>0</v>
      </c>
      <c r="AO980">
        <v>1</v>
      </c>
      <c r="AP980">
        <v>0</v>
      </c>
      <c r="AQ980">
        <v>0</v>
      </c>
      <c r="AR980">
        <v>0</v>
      </c>
      <c r="AS980" t="s">
        <v>3</v>
      </c>
      <c r="AT980">
        <v>112</v>
      </c>
      <c r="AU980" t="s">
        <v>3</v>
      </c>
      <c r="AV980">
        <v>0</v>
      </c>
      <c r="AW980">
        <v>2</v>
      </c>
      <c r="AX980">
        <v>35868420</v>
      </c>
      <c r="AY980">
        <v>1</v>
      </c>
      <c r="AZ980">
        <v>0</v>
      </c>
      <c r="BA980">
        <v>944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Y980*Source!I848</f>
        <v>59.64</v>
      </c>
      <c r="CY980">
        <f>AA980</f>
        <v>54.06</v>
      </c>
      <c r="CZ980">
        <f>AE980</f>
        <v>55.16</v>
      </c>
      <c r="DA980">
        <f>AI980</f>
        <v>0.98</v>
      </c>
      <c r="DB980">
        <f>ROUND(ROUND(AT980*CZ980,2),2)</f>
        <v>6177.92</v>
      </c>
      <c r="DC980">
        <f>ROUND(ROUND(AT980*AG980,2),2)</f>
        <v>0</v>
      </c>
    </row>
    <row r="981" spans="1:107">
      <c r="A981">
        <f>ROW(Source!A849)</f>
        <v>849</v>
      </c>
      <c r="B981">
        <v>35863109</v>
      </c>
      <c r="C981">
        <v>35868421</v>
      </c>
      <c r="D981">
        <v>29364679</v>
      </c>
      <c r="E981">
        <v>1</v>
      </c>
      <c r="F981">
        <v>1</v>
      </c>
      <c r="G981">
        <v>1</v>
      </c>
      <c r="H981">
        <v>1</v>
      </c>
      <c r="I981" t="s">
        <v>735</v>
      </c>
      <c r="J981" t="s">
        <v>3</v>
      </c>
      <c r="K981" t="s">
        <v>736</v>
      </c>
      <c r="L981">
        <v>1369</v>
      </c>
      <c r="N981">
        <v>1013</v>
      </c>
      <c r="O981" t="s">
        <v>561</v>
      </c>
      <c r="P981" t="s">
        <v>561</v>
      </c>
      <c r="Q981">
        <v>1</v>
      </c>
      <c r="W981">
        <v>0</v>
      </c>
      <c r="X981">
        <v>931378261</v>
      </c>
      <c r="Y981">
        <v>35.052</v>
      </c>
      <c r="AA981">
        <v>0</v>
      </c>
      <c r="AB981">
        <v>0</v>
      </c>
      <c r="AC981">
        <v>0</v>
      </c>
      <c r="AD981">
        <v>316.85000000000002</v>
      </c>
      <c r="AE981">
        <v>0</v>
      </c>
      <c r="AF981">
        <v>0</v>
      </c>
      <c r="AG981">
        <v>0</v>
      </c>
      <c r="AH981">
        <v>316.85000000000002</v>
      </c>
      <c r="AI981">
        <v>1</v>
      </c>
      <c r="AJ981">
        <v>1</v>
      </c>
      <c r="AK981">
        <v>1</v>
      </c>
      <c r="AL981">
        <v>1</v>
      </c>
      <c r="AN981">
        <v>0</v>
      </c>
      <c r="AO981">
        <v>1</v>
      </c>
      <c r="AP981">
        <v>1</v>
      </c>
      <c r="AQ981">
        <v>0</v>
      </c>
      <c r="AR981">
        <v>0</v>
      </c>
      <c r="AS981" t="s">
        <v>3</v>
      </c>
      <c r="AT981">
        <v>30.48</v>
      </c>
      <c r="AU981" t="s">
        <v>134</v>
      </c>
      <c r="AV981">
        <v>1</v>
      </c>
      <c r="AW981">
        <v>2</v>
      </c>
      <c r="AX981">
        <v>35868434</v>
      </c>
      <c r="AY981">
        <v>2</v>
      </c>
      <c r="AZ981">
        <v>131072</v>
      </c>
      <c r="BA981">
        <v>945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Y981*Source!I849</f>
        <v>1.0515600000000001</v>
      </c>
      <c r="CY981">
        <f>AD981</f>
        <v>316.85000000000002</v>
      </c>
      <c r="CZ981">
        <f>AH981</f>
        <v>316.85000000000002</v>
      </c>
      <c r="DA981">
        <f>AL981</f>
        <v>1</v>
      </c>
      <c r="DB981">
        <f>ROUND((ROUND(AT981*CZ981,2)*1.15),2)</f>
        <v>11106.23</v>
      </c>
      <c r="DC981">
        <f>ROUND((ROUND(AT981*AG981,2)*1.15),2)</f>
        <v>0</v>
      </c>
    </row>
    <row r="982" spans="1:107">
      <c r="A982">
        <f>ROW(Source!A849)</f>
        <v>849</v>
      </c>
      <c r="B982">
        <v>35863109</v>
      </c>
      <c r="C982">
        <v>35868421</v>
      </c>
      <c r="D982">
        <v>121548</v>
      </c>
      <c r="E982">
        <v>1</v>
      </c>
      <c r="F982">
        <v>1</v>
      </c>
      <c r="G982">
        <v>1</v>
      </c>
      <c r="H982">
        <v>1</v>
      </c>
      <c r="I982" t="s">
        <v>35</v>
      </c>
      <c r="J982" t="s">
        <v>3</v>
      </c>
      <c r="K982" t="s">
        <v>562</v>
      </c>
      <c r="L982">
        <v>608254</v>
      </c>
      <c r="N982">
        <v>1013</v>
      </c>
      <c r="O982" t="s">
        <v>563</v>
      </c>
      <c r="P982" t="s">
        <v>563</v>
      </c>
      <c r="Q982">
        <v>1</v>
      </c>
      <c r="W982">
        <v>0</v>
      </c>
      <c r="X982">
        <v>-185737400</v>
      </c>
      <c r="Y982">
        <v>0.03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1</v>
      </c>
      <c r="AJ982">
        <v>1</v>
      </c>
      <c r="AK982">
        <v>1</v>
      </c>
      <c r="AL982">
        <v>1</v>
      </c>
      <c r="AN982">
        <v>0</v>
      </c>
      <c r="AO982">
        <v>1</v>
      </c>
      <c r="AP982">
        <v>0</v>
      </c>
      <c r="AQ982">
        <v>0</v>
      </c>
      <c r="AR982">
        <v>0</v>
      </c>
      <c r="AS982" t="s">
        <v>3</v>
      </c>
      <c r="AT982">
        <v>0.03</v>
      </c>
      <c r="AU982" t="s">
        <v>3</v>
      </c>
      <c r="AV982">
        <v>2</v>
      </c>
      <c r="AW982">
        <v>2</v>
      </c>
      <c r="AX982">
        <v>35868435</v>
      </c>
      <c r="AY982">
        <v>1</v>
      </c>
      <c r="AZ982">
        <v>0</v>
      </c>
      <c r="BA982">
        <v>946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Y982*Source!I849</f>
        <v>8.9999999999999998E-4</v>
      </c>
      <c r="CY982">
        <f>AD982</f>
        <v>0</v>
      </c>
      <c r="CZ982">
        <f>AH982</f>
        <v>0</v>
      </c>
      <c r="DA982">
        <f>AL982</f>
        <v>1</v>
      </c>
      <c r="DB982">
        <f t="shared" ref="DB982:DB992" si="143">ROUND(ROUND(AT982*CZ982,2),2)</f>
        <v>0</v>
      </c>
      <c r="DC982">
        <f t="shared" ref="DC982:DC992" si="144">ROUND(ROUND(AT982*AG982,2),2)</f>
        <v>0</v>
      </c>
    </row>
    <row r="983" spans="1:107">
      <c r="A983">
        <f>ROW(Source!A849)</f>
        <v>849</v>
      </c>
      <c r="B983">
        <v>35863109</v>
      </c>
      <c r="C983">
        <v>35868421</v>
      </c>
      <c r="D983">
        <v>29172362</v>
      </c>
      <c r="E983">
        <v>1</v>
      </c>
      <c r="F983">
        <v>1</v>
      </c>
      <c r="G983">
        <v>1</v>
      </c>
      <c r="H983">
        <v>2</v>
      </c>
      <c r="I983" t="s">
        <v>737</v>
      </c>
      <c r="J983" t="s">
        <v>738</v>
      </c>
      <c r="K983" t="s">
        <v>739</v>
      </c>
      <c r="L983">
        <v>1368</v>
      </c>
      <c r="N983">
        <v>1011</v>
      </c>
      <c r="O983" t="s">
        <v>567</v>
      </c>
      <c r="P983" t="s">
        <v>567</v>
      </c>
      <c r="Q983">
        <v>1</v>
      </c>
      <c r="W983">
        <v>0</v>
      </c>
      <c r="X983">
        <v>2071614860</v>
      </c>
      <c r="Y983">
        <v>0.03</v>
      </c>
      <c r="AA983">
        <v>0</v>
      </c>
      <c r="AB983">
        <v>1113.56</v>
      </c>
      <c r="AC983">
        <v>446.18</v>
      </c>
      <c r="AD983">
        <v>0</v>
      </c>
      <c r="AE983">
        <v>0</v>
      </c>
      <c r="AF983">
        <v>134.65</v>
      </c>
      <c r="AG983">
        <v>13.5</v>
      </c>
      <c r="AH983">
        <v>0</v>
      </c>
      <c r="AI983">
        <v>1</v>
      </c>
      <c r="AJ983">
        <v>8.27</v>
      </c>
      <c r="AK983">
        <v>33.049999999999997</v>
      </c>
      <c r="AL983">
        <v>1</v>
      </c>
      <c r="AN983">
        <v>0</v>
      </c>
      <c r="AO983">
        <v>1</v>
      </c>
      <c r="AP983">
        <v>0</v>
      </c>
      <c r="AQ983">
        <v>0</v>
      </c>
      <c r="AR983">
        <v>0</v>
      </c>
      <c r="AS983" t="s">
        <v>3</v>
      </c>
      <c r="AT983">
        <v>0.03</v>
      </c>
      <c r="AU983" t="s">
        <v>3</v>
      </c>
      <c r="AV983">
        <v>0</v>
      </c>
      <c r="AW983">
        <v>2</v>
      </c>
      <c r="AX983">
        <v>35868436</v>
      </c>
      <c r="AY983">
        <v>1</v>
      </c>
      <c r="AZ983">
        <v>0</v>
      </c>
      <c r="BA983">
        <v>947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Y983*Source!I849</f>
        <v>8.9999999999999998E-4</v>
      </c>
      <c r="CY983">
        <f>AB983</f>
        <v>1113.56</v>
      </c>
      <c r="CZ983">
        <f>AF983</f>
        <v>134.65</v>
      </c>
      <c r="DA983">
        <f>AJ983</f>
        <v>8.27</v>
      </c>
      <c r="DB983">
        <f t="shared" si="143"/>
        <v>4.04</v>
      </c>
      <c r="DC983">
        <f t="shared" si="144"/>
        <v>0.41</v>
      </c>
    </row>
    <row r="984" spans="1:107">
      <c r="A984">
        <f>ROW(Source!A849)</f>
        <v>849</v>
      </c>
      <c r="B984">
        <v>35863109</v>
      </c>
      <c r="C984">
        <v>35868421</v>
      </c>
      <c r="D984">
        <v>29174913</v>
      </c>
      <c r="E984">
        <v>1</v>
      </c>
      <c r="F984">
        <v>1</v>
      </c>
      <c r="G984">
        <v>1</v>
      </c>
      <c r="H984">
        <v>2</v>
      </c>
      <c r="I984" t="s">
        <v>578</v>
      </c>
      <c r="J984" t="s">
        <v>579</v>
      </c>
      <c r="K984" t="s">
        <v>580</v>
      </c>
      <c r="L984">
        <v>1368</v>
      </c>
      <c r="N984">
        <v>1011</v>
      </c>
      <c r="O984" t="s">
        <v>567</v>
      </c>
      <c r="P984" t="s">
        <v>567</v>
      </c>
      <c r="Q984">
        <v>1</v>
      </c>
      <c r="W984">
        <v>0</v>
      </c>
      <c r="X984">
        <v>458544584</v>
      </c>
      <c r="Y984">
        <v>0.02</v>
      </c>
      <c r="AA984">
        <v>0</v>
      </c>
      <c r="AB984">
        <v>932.72</v>
      </c>
      <c r="AC984">
        <v>383.38</v>
      </c>
      <c r="AD984">
        <v>0</v>
      </c>
      <c r="AE984">
        <v>0</v>
      </c>
      <c r="AF984">
        <v>87.17</v>
      </c>
      <c r="AG984">
        <v>11.6</v>
      </c>
      <c r="AH984">
        <v>0</v>
      </c>
      <c r="AI984">
        <v>1</v>
      </c>
      <c r="AJ984">
        <v>10.7</v>
      </c>
      <c r="AK984">
        <v>33.049999999999997</v>
      </c>
      <c r="AL984">
        <v>1</v>
      </c>
      <c r="AN984">
        <v>0</v>
      </c>
      <c r="AO984">
        <v>1</v>
      </c>
      <c r="AP984">
        <v>0</v>
      </c>
      <c r="AQ984">
        <v>0</v>
      </c>
      <c r="AR984">
        <v>0</v>
      </c>
      <c r="AS984" t="s">
        <v>3</v>
      </c>
      <c r="AT984">
        <v>0.02</v>
      </c>
      <c r="AU984" t="s">
        <v>3</v>
      </c>
      <c r="AV984">
        <v>0</v>
      </c>
      <c r="AW984">
        <v>2</v>
      </c>
      <c r="AX984">
        <v>35868437</v>
      </c>
      <c r="AY984">
        <v>1</v>
      </c>
      <c r="AZ984">
        <v>0</v>
      </c>
      <c r="BA984">
        <v>948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Y984*Source!I849</f>
        <v>5.9999999999999995E-4</v>
      </c>
      <c r="CY984">
        <f>AB984</f>
        <v>932.72</v>
      </c>
      <c r="CZ984">
        <f>AF984</f>
        <v>87.17</v>
      </c>
      <c r="DA984">
        <f>AJ984</f>
        <v>10.7</v>
      </c>
      <c r="DB984">
        <f t="shared" si="143"/>
        <v>1.74</v>
      </c>
      <c r="DC984">
        <f t="shared" si="144"/>
        <v>0.23</v>
      </c>
    </row>
    <row r="985" spans="1:107">
      <c r="A985">
        <f>ROW(Source!A849)</f>
        <v>849</v>
      </c>
      <c r="B985">
        <v>35863109</v>
      </c>
      <c r="C985">
        <v>35868421</v>
      </c>
      <c r="D985">
        <v>29114246</v>
      </c>
      <c r="E985">
        <v>1</v>
      </c>
      <c r="F985">
        <v>1</v>
      </c>
      <c r="G985">
        <v>1</v>
      </c>
      <c r="H985">
        <v>3</v>
      </c>
      <c r="I985" t="s">
        <v>740</v>
      </c>
      <c r="J985" t="s">
        <v>741</v>
      </c>
      <c r="K985" t="s">
        <v>742</v>
      </c>
      <c r="L985">
        <v>1346</v>
      </c>
      <c r="N985">
        <v>1009</v>
      </c>
      <c r="O985" t="s">
        <v>160</v>
      </c>
      <c r="P985" t="s">
        <v>160</v>
      </c>
      <c r="Q985">
        <v>1</v>
      </c>
      <c r="W985">
        <v>0</v>
      </c>
      <c r="X985">
        <v>-421273247</v>
      </c>
      <c r="Y985">
        <v>1.5</v>
      </c>
      <c r="AA985">
        <v>83.08</v>
      </c>
      <c r="AB985">
        <v>0</v>
      </c>
      <c r="AC985">
        <v>0</v>
      </c>
      <c r="AD985">
        <v>0</v>
      </c>
      <c r="AE985">
        <v>9.0399999999999991</v>
      </c>
      <c r="AF985">
        <v>0</v>
      </c>
      <c r="AG985">
        <v>0</v>
      </c>
      <c r="AH985">
        <v>0</v>
      </c>
      <c r="AI985">
        <v>9.19</v>
      </c>
      <c r="AJ985">
        <v>1</v>
      </c>
      <c r="AK985">
        <v>1</v>
      </c>
      <c r="AL985">
        <v>1</v>
      </c>
      <c r="AN985">
        <v>0</v>
      </c>
      <c r="AO985">
        <v>1</v>
      </c>
      <c r="AP985">
        <v>0</v>
      </c>
      <c r="AQ985">
        <v>0</v>
      </c>
      <c r="AR985">
        <v>0</v>
      </c>
      <c r="AS985" t="s">
        <v>3</v>
      </c>
      <c r="AT985">
        <v>1.5</v>
      </c>
      <c r="AU985" t="s">
        <v>3</v>
      </c>
      <c r="AV985">
        <v>0</v>
      </c>
      <c r="AW985">
        <v>2</v>
      </c>
      <c r="AX985">
        <v>35868438</v>
      </c>
      <c r="AY985">
        <v>1</v>
      </c>
      <c r="AZ985">
        <v>0</v>
      </c>
      <c r="BA985">
        <v>949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Y985*Source!I849</f>
        <v>4.4999999999999998E-2</v>
      </c>
      <c r="CY985">
        <f t="shared" ref="CY985:CY992" si="145">AA985</f>
        <v>83.08</v>
      </c>
      <c r="CZ985">
        <f t="shared" ref="CZ985:CZ992" si="146">AE985</f>
        <v>9.0399999999999991</v>
      </c>
      <c r="DA985">
        <f t="shared" ref="DA985:DA992" si="147">AI985</f>
        <v>9.19</v>
      </c>
      <c r="DB985">
        <f t="shared" si="143"/>
        <v>13.56</v>
      </c>
      <c r="DC985">
        <f t="shared" si="144"/>
        <v>0</v>
      </c>
    </row>
    <row r="986" spans="1:107">
      <c r="A986">
        <f>ROW(Source!A849)</f>
        <v>849</v>
      </c>
      <c r="B986">
        <v>35863109</v>
      </c>
      <c r="C986">
        <v>35868421</v>
      </c>
      <c r="D986">
        <v>29110838</v>
      </c>
      <c r="E986">
        <v>1</v>
      </c>
      <c r="F986">
        <v>1</v>
      </c>
      <c r="G986">
        <v>1</v>
      </c>
      <c r="H986">
        <v>3</v>
      </c>
      <c r="I986" t="s">
        <v>743</v>
      </c>
      <c r="J986" t="s">
        <v>744</v>
      </c>
      <c r="K986" t="s">
        <v>745</v>
      </c>
      <c r="L986">
        <v>1346</v>
      </c>
      <c r="N986">
        <v>1009</v>
      </c>
      <c r="O986" t="s">
        <v>160</v>
      </c>
      <c r="P986" t="s">
        <v>160</v>
      </c>
      <c r="Q986">
        <v>1</v>
      </c>
      <c r="W986">
        <v>0</v>
      </c>
      <c r="X986">
        <v>-667794164</v>
      </c>
      <c r="Y986">
        <v>0.42</v>
      </c>
      <c r="AA986">
        <v>100.04</v>
      </c>
      <c r="AB986">
        <v>0</v>
      </c>
      <c r="AC986">
        <v>0</v>
      </c>
      <c r="AD986">
        <v>0</v>
      </c>
      <c r="AE986">
        <v>30.5</v>
      </c>
      <c r="AF986">
        <v>0</v>
      </c>
      <c r="AG986">
        <v>0</v>
      </c>
      <c r="AH986">
        <v>0</v>
      </c>
      <c r="AI986">
        <v>3.28</v>
      </c>
      <c r="AJ986">
        <v>1</v>
      </c>
      <c r="AK986">
        <v>1</v>
      </c>
      <c r="AL986">
        <v>1</v>
      </c>
      <c r="AN986">
        <v>0</v>
      </c>
      <c r="AO986">
        <v>1</v>
      </c>
      <c r="AP986">
        <v>0</v>
      </c>
      <c r="AQ986">
        <v>0</v>
      </c>
      <c r="AR986">
        <v>0</v>
      </c>
      <c r="AS986" t="s">
        <v>3</v>
      </c>
      <c r="AT986">
        <v>0.42</v>
      </c>
      <c r="AU986" t="s">
        <v>3</v>
      </c>
      <c r="AV986">
        <v>0</v>
      </c>
      <c r="AW986">
        <v>2</v>
      </c>
      <c r="AX986">
        <v>35868439</v>
      </c>
      <c r="AY986">
        <v>1</v>
      </c>
      <c r="AZ986">
        <v>0</v>
      </c>
      <c r="BA986">
        <v>950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Y986*Source!I849</f>
        <v>1.2599999999999998E-2</v>
      </c>
      <c r="CY986">
        <f t="shared" si="145"/>
        <v>100.04</v>
      </c>
      <c r="CZ986">
        <f t="shared" si="146"/>
        <v>30.5</v>
      </c>
      <c r="DA986">
        <f t="shared" si="147"/>
        <v>3.28</v>
      </c>
      <c r="DB986">
        <f t="shared" si="143"/>
        <v>12.81</v>
      </c>
      <c r="DC986">
        <f t="shared" si="144"/>
        <v>0</v>
      </c>
    </row>
    <row r="987" spans="1:107">
      <c r="A987">
        <f>ROW(Source!A849)</f>
        <v>849</v>
      </c>
      <c r="B987">
        <v>35863109</v>
      </c>
      <c r="C987">
        <v>35868421</v>
      </c>
      <c r="D987">
        <v>29149204</v>
      </c>
      <c r="E987">
        <v>1</v>
      </c>
      <c r="F987">
        <v>1</v>
      </c>
      <c r="G987">
        <v>1</v>
      </c>
      <c r="H987">
        <v>3</v>
      </c>
      <c r="I987" t="s">
        <v>746</v>
      </c>
      <c r="J987" t="s">
        <v>747</v>
      </c>
      <c r="K987" t="s">
        <v>748</v>
      </c>
      <c r="L987">
        <v>1348</v>
      </c>
      <c r="N987">
        <v>1009</v>
      </c>
      <c r="O987" t="s">
        <v>30</v>
      </c>
      <c r="P987" t="s">
        <v>30</v>
      </c>
      <c r="Q987">
        <v>1000</v>
      </c>
      <c r="W987">
        <v>0</v>
      </c>
      <c r="X987">
        <v>-1132764130</v>
      </c>
      <c r="Y987">
        <v>3.15E-3</v>
      </c>
      <c r="AA987">
        <v>4978.46</v>
      </c>
      <c r="AB987">
        <v>0</v>
      </c>
      <c r="AC987">
        <v>0</v>
      </c>
      <c r="AD987">
        <v>0</v>
      </c>
      <c r="AE987">
        <v>729.98</v>
      </c>
      <c r="AF987">
        <v>0</v>
      </c>
      <c r="AG987">
        <v>0</v>
      </c>
      <c r="AH987">
        <v>0</v>
      </c>
      <c r="AI987">
        <v>6.82</v>
      </c>
      <c r="AJ987">
        <v>1</v>
      </c>
      <c r="AK987">
        <v>1</v>
      </c>
      <c r="AL987">
        <v>1</v>
      </c>
      <c r="AN987">
        <v>0</v>
      </c>
      <c r="AO987">
        <v>1</v>
      </c>
      <c r="AP987">
        <v>0</v>
      </c>
      <c r="AQ987">
        <v>0</v>
      </c>
      <c r="AR987">
        <v>0</v>
      </c>
      <c r="AS987" t="s">
        <v>3</v>
      </c>
      <c r="AT987">
        <v>3.15E-3</v>
      </c>
      <c r="AU987" t="s">
        <v>3</v>
      </c>
      <c r="AV987">
        <v>0</v>
      </c>
      <c r="AW987">
        <v>2</v>
      </c>
      <c r="AX987">
        <v>35868440</v>
      </c>
      <c r="AY987">
        <v>1</v>
      </c>
      <c r="AZ987">
        <v>0</v>
      </c>
      <c r="BA987">
        <v>951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Y987*Source!I849</f>
        <v>9.4499999999999993E-5</v>
      </c>
      <c r="CY987">
        <f t="shared" si="145"/>
        <v>4978.46</v>
      </c>
      <c r="CZ987">
        <f t="shared" si="146"/>
        <v>729.98</v>
      </c>
      <c r="DA987">
        <f t="shared" si="147"/>
        <v>6.82</v>
      </c>
      <c r="DB987">
        <f t="shared" si="143"/>
        <v>2.2999999999999998</v>
      </c>
      <c r="DC987">
        <f t="shared" si="144"/>
        <v>0</v>
      </c>
    </row>
    <row r="988" spans="1:107">
      <c r="A988">
        <f>ROW(Source!A849)</f>
        <v>849</v>
      </c>
      <c r="B988">
        <v>35863109</v>
      </c>
      <c r="C988">
        <v>35868421</v>
      </c>
      <c r="D988">
        <v>29156251</v>
      </c>
      <c r="E988">
        <v>1</v>
      </c>
      <c r="F988">
        <v>1</v>
      </c>
      <c r="G988">
        <v>1</v>
      </c>
      <c r="H988">
        <v>3</v>
      </c>
      <c r="I988" t="s">
        <v>235</v>
      </c>
      <c r="J988" t="s">
        <v>238</v>
      </c>
      <c r="K988" t="s">
        <v>236</v>
      </c>
      <c r="L988">
        <v>1354</v>
      </c>
      <c r="N988">
        <v>1010</v>
      </c>
      <c r="O988" t="s">
        <v>237</v>
      </c>
      <c r="P988" t="s">
        <v>237</v>
      </c>
      <c r="Q988">
        <v>1</v>
      </c>
      <c r="W988">
        <v>0</v>
      </c>
      <c r="X988">
        <v>-652224790</v>
      </c>
      <c r="Y988">
        <v>66.666667000000004</v>
      </c>
      <c r="AA988">
        <v>52.5</v>
      </c>
      <c r="AB988">
        <v>0</v>
      </c>
      <c r="AC988">
        <v>0</v>
      </c>
      <c r="AD988">
        <v>0</v>
      </c>
      <c r="AE988">
        <v>7.62</v>
      </c>
      <c r="AF988">
        <v>0</v>
      </c>
      <c r="AG988">
        <v>0</v>
      </c>
      <c r="AH988">
        <v>0</v>
      </c>
      <c r="AI988">
        <v>6.89</v>
      </c>
      <c r="AJ988">
        <v>1</v>
      </c>
      <c r="AK988">
        <v>1</v>
      </c>
      <c r="AL988">
        <v>1</v>
      </c>
      <c r="AN988">
        <v>0</v>
      </c>
      <c r="AO988">
        <v>0</v>
      </c>
      <c r="AP988">
        <v>0</v>
      </c>
      <c r="AQ988">
        <v>0</v>
      </c>
      <c r="AR988">
        <v>0</v>
      </c>
      <c r="AS988" t="s">
        <v>3</v>
      </c>
      <c r="AT988">
        <v>66.666667000000004</v>
      </c>
      <c r="AU988" t="s">
        <v>3</v>
      </c>
      <c r="AV988">
        <v>0</v>
      </c>
      <c r="AW988">
        <v>1</v>
      </c>
      <c r="AX988">
        <v>-1</v>
      </c>
      <c r="AY988">
        <v>0</v>
      </c>
      <c r="AZ988">
        <v>0</v>
      </c>
      <c r="BA988" t="s">
        <v>3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Y988*Source!I849</f>
        <v>2.0000000099999999</v>
      </c>
      <c r="CY988">
        <f t="shared" si="145"/>
        <v>52.5</v>
      </c>
      <c r="CZ988">
        <f t="shared" si="146"/>
        <v>7.62</v>
      </c>
      <c r="DA988">
        <f t="shared" si="147"/>
        <v>6.89</v>
      </c>
      <c r="DB988">
        <f t="shared" si="143"/>
        <v>508</v>
      </c>
      <c r="DC988">
        <f t="shared" si="144"/>
        <v>0</v>
      </c>
    </row>
    <row r="989" spans="1:107">
      <c r="A989">
        <f>ROW(Source!A849)</f>
        <v>849</v>
      </c>
      <c r="B989">
        <v>35863109</v>
      </c>
      <c r="C989">
        <v>35868421</v>
      </c>
      <c r="D989">
        <v>29156254</v>
      </c>
      <c r="E989">
        <v>1</v>
      </c>
      <c r="F989">
        <v>1</v>
      </c>
      <c r="G989">
        <v>1</v>
      </c>
      <c r="H989">
        <v>3</v>
      </c>
      <c r="I989" t="s">
        <v>240</v>
      </c>
      <c r="J989" t="s">
        <v>242</v>
      </c>
      <c r="K989" t="s">
        <v>241</v>
      </c>
      <c r="L989">
        <v>1354</v>
      </c>
      <c r="N989">
        <v>1010</v>
      </c>
      <c r="O989" t="s">
        <v>237</v>
      </c>
      <c r="P989" t="s">
        <v>237</v>
      </c>
      <c r="Q989">
        <v>1</v>
      </c>
      <c r="W989">
        <v>0</v>
      </c>
      <c r="X989">
        <v>-1484870884</v>
      </c>
      <c r="Y989">
        <v>33.333333000000003</v>
      </c>
      <c r="AA989">
        <v>76.59</v>
      </c>
      <c r="AB989">
        <v>0</v>
      </c>
      <c r="AC989">
        <v>0</v>
      </c>
      <c r="AD989">
        <v>0</v>
      </c>
      <c r="AE989">
        <v>9.01</v>
      </c>
      <c r="AF989">
        <v>0</v>
      </c>
      <c r="AG989">
        <v>0</v>
      </c>
      <c r="AH989">
        <v>0</v>
      </c>
      <c r="AI989">
        <v>8.5</v>
      </c>
      <c r="AJ989">
        <v>1</v>
      </c>
      <c r="AK989">
        <v>1</v>
      </c>
      <c r="AL989">
        <v>1</v>
      </c>
      <c r="AN989">
        <v>0</v>
      </c>
      <c r="AO989">
        <v>0</v>
      </c>
      <c r="AP989">
        <v>0</v>
      </c>
      <c r="AQ989">
        <v>0</v>
      </c>
      <c r="AR989">
        <v>0</v>
      </c>
      <c r="AS989" t="s">
        <v>3</v>
      </c>
      <c r="AT989">
        <v>33.333333000000003</v>
      </c>
      <c r="AU989" t="s">
        <v>3</v>
      </c>
      <c r="AV989">
        <v>0</v>
      </c>
      <c r="AW989">
        <v>1</v>
      </c>
      <c r="AX989">
        <v>-1</v>
      </c>
      <c r="AY989">
        <v>0</v>
      </c>
      <c r="AZ989">
        <v>0</v>
      </c>
      <c r="BA989" t="s">
        <v>3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Y989*Source!I849</f>
        <v>0.99999999000000006</v>
      </c>
      <c r="CY989">
        <f t="shared" si="145"/>
        <v>76.59</v>
      </c>
      <c r="CZ989">
        <f t="shared" si="146"/>
        <v>9.01</v>
      </c>
      <c r="DA989">
        <f t="shared" si="147"/>
        <v>8.5</v>
      </c>
      <c r="DB989">
        <f t="shared" si="143"/>
        <v>300.33</v>
      </c>
      <c r="DC989">
        <f t="shared" si="144"/>
        <v>0</v>
      </c>
    </row>
    <row r="990" spans="1:107">
      <c r="A990">
        <f>ROW(Source!A849)</f>
        <v>849</v>
      </c>
      <c r="B990">
        <v>35863109</v>
      </c>
      <c r="C990">
        <v>35868421</v>
      </c>
      <c r="D990">
        <v>29156142</v>
      </c>
      <c r="E990">
        <v>1</v>
      </c>
      <c r="F990">
        <v>1</v>
      </c>
      <c r="G990">
        <v>1</v>
      </c>
      <c r="H990">
        <v>3</v>
      </c>
      <c r="I990" t="s">
        <v>230</v>
      </c>
      <c r="J990" t="s">
        <v>233</v>
      </c>
      <c r="K990" t="s">
        <v>231</v>
      </c>
      <c r="L990">
        <v>1356</v>
      </c>
      <c r="N990">
        <v>1010</v>
      </c>
      <c r="O990" t="s">
        <v>232</v>
      </c>
      <c r="P990" t="s">
        <v>232</v>
      </c>
      <c r="Q990">
        <v>1000</v>
      </c>
      <c r="W990">
        <v>0</v>
      </c>
      <c r="X990">
        <v>-1152774928</v>
      </c>
      <c r="Y990">
        <v>0.1</v>
      </c>
      <c r="AA990">
        <v>5115.96</v>
      </c>
      <c r="AB990">
        <v>0</v>
      </c>
      <c r="AC990">
        <v>0</v>
      </c>
      <c r="AD990">
        <v>0</v>
      </c>
      <c r="AE990">
        <v>1998.42</v>
      </c>
      <c r="AF990">
        <v>0</v>
      </c>
      <c r="AG990">
        <v>0</v>
      </c>
      <c r="AH990">
        <v>0</v>
      </c>
      <c r="AI990">
        <v>2.56</v>
      </c>
      <c r="AJ990">
        <v>1</v>
      </c>
      <c r="AK990">
        <v>1</v>
      </c>
      <c r="AL990">
        <v>1</v>
      </c>
      <c r="AN990">
        <v>0</v>
      </c>
      <c r="AO990">
        <v>0</v>
      </c>
      <c r="AP990">
        <v>0</v>
      </c>
      <c r="AQ990">
        <v>0</v>
      </c>
      <c r="AR990">
        <v>0</v>
      </c>
      <c r="AS990" t="s">
        <v>3</v>
      </c>
      <c r="AT990">
        <v>0.1</v>
      </c>
      <c r="AU990" t="s">
        <v>3</v>
      </c>
      <c r="AV990">
        <v>0</v>
      </c>
      <c r="AW990">
        <v>1</v>
      </c>
      <c r="AX990">
        <v>-1</v>
      </c>
      <c r="AY990">
        <v>0</v>
      </c>
      <c r="AZ990">
        <v>0</v>
      </c>
      <c r="BA990" t="s">
        <v>3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Y990*Source!I849</f>
        <v>3.0000000000000001E-3</v>
      </c>
      <c r="CY990">
        <f t="shared" si="145"/>
        <v>5115.96</v>
      </c>
      <c r="CZ990">
        <f t="shared" si="146"/>
        <v>1998.42</v>
      </c>
      <c r="DA990">
        <f t="shared" si="147"/>
        <v>2.56</v>
      </c>
      <c r="DB990">
        <f t="shared" si="143"/>
        <v>199.84</v>
      </c>
      <c r="DC990">
        <f t="shared" si="144"/>
        <v>0</v>
      </c>
    </row>
    <row r="991" spans="1:107">
      <c r="A991">
        <f>ROW(Source!A849)</f>
        <v>849</v>
      </c>
      <c r="B991">
        <v>35863109</v>
      </c>
      <c r="C991">
        <v>35868421</v>
      </c>
      <c r="D991">
        <v>29170678</v>
      </c>
      <c r="E991">
        <v>1</v>
      </c>
      <c r="F991">
        <v>1</v>
      </c>
      <c r="G991">
        <v>1</v>
      </c>
      <c r="H991">
        <v>3</v>
      </c>
      <c r="I991" t="s">
        <v>749</v>
      </c>
      <c r="J991" t="s">
        <v>750</v>
      </c>
      <c r="K991" t="s">
        <v>751</v>
      </c>
      <c r="L991">
        <v>1354</v>
      </c>
      <c r="N991">
        <v>1010</v>
      </c>
      <c r="O991" t="s">
        <v>237</v>
      </c>
      <c r="P991" t="s">
        <v>237</v>
      </c>
      <c r="Q991">
        <v>1</v>
      </c>
      <c r="W991">
        <v>0</v>
      </c>
      <c r="X991">
        <v>-808655695</v>
      </c>
      <c r="Y991">
        <v>102</v>
      </c>
      <c r="AA991">
        <v>0.69</v>
      </c>
      <c r="AB991">
        <v>0</v>
      </c>
      <c r="AC991">
        <v>0</v>
      </c>
      <c r="AD991">
        <v>0</v>
      </c>
      <c r="AE991">
        <v>0.28000000000000003</v>
      </c>
      <c r="AF991">
        <v>0</v>
      </c>
      <c r="AG991">
        <v>0</v>
      </c>
      <c r="AH991">
        <v>0</v>
      </c>
      <c r="AI991">
        <v>2.46</v>
      </c>
      <c r="AJ991">
        <v>1</v>
      </c>
      <c r="AK991">
        <v>1</v>
      </c>
      <c r="AL991">
        <v>1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3</v>
      </c>
      <c r="AT991">
        <v>102</v>
      </c>
      <c r="AU991" t="s">
        <v>3</v>
      </c>
      <c r="AV991">
        <v>0</v>
      </c>
      <c r="AW991">
        <v>2</v>
      </c>
      <c r="AX991">
        <v>35868441</v>
      </c>
      <c r="AY991">
        <v>1</v>
      </c>
      <c r="AZ991">
        <v>0</v>
      </c>
      <c r="BA991">
        <v>952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Y991*Source!I849</f>
        <v>3.06</v>
      </c>
      <c r="CY991">
        <f t="shared" si="145"/>
        <v>0.69</v>
      </c>
      <c r="CZ991">
        <f t="shared" si="146"/>
        <v>0.28000000000000003</v>
      </c>
      <c r="DA991">
        <f t="shared" si="147"/>
        <v>2.46</v>
      </c>
      <c r="DB991">
        <f t="shared" si="143"/>
        <v>28.56</v>
      </c>
      <c r="DC991">
        <f t="shared" si="144"/>
        <v>0</v>
      </c>
    </row>
    <row r="992" spans="1:107">
      <c r="A992">
        <f>ROW(Source!A849)</f>
        <v>849</v>
      </c>
      <c r="B992">
        <v>35863109</v>
      </c>
      <c r="C992">
        <v>35868421</v>
      </c>
      <c r="D992">
        <v>29171808</v>
      </c>
      <c r="E992">
        <v>1</v>
      </c>
      <c r="F992">
        <v>1</v>
      </c>
      <c r="G992">
        <v>1</v>
      </c>
      <c r="H992">
        <v>3</v>
      </c>
      <c r="I992" t="s">
        <v>752</v>
      </c>
      <c r="J992" t="s">
        <v>753</v>
      </c>
      <c r="K992" t="s">
        <v>754</v>
      </c>
      <c r="L992">
        <v>1374</v>
      </c>
      <c r="N992">
        <v>1013</v>
      </c>
      <c r="O992" t="s">
        <v>755</v>
      </c>
      <c r="P992" t="s">
        <v>755</v>
      </c>
      <c r="Q992">
        <v>1</v>
      </c>
      <c r="W992">
        <v>0</v>
      </c>
      <c r="X992">
        <v>-915781824</v>
      </c>
      <c r="Y992">
        <v>6.05</v>
      </c>
      <c r="AA992">
        <v>1</v>
      </c>
      <c r="AB992">
        <v>0</v>
      </c>
      <c r="AC992">
        <v>0</v>
      </c>
      <c r="AD992">
        <v>0</v>
      </c>
      <c r="AE992">
        <v>1</v>
      </c>
      <c r="AF992">
        <v>0</v>
      </c>
      <c r="AG992">
        <v>0</v>
      </c>
      <c r="AH992">
        <v>0</v>
      </c>
      <c r="AI992">
        <v>1</v>
      </c>
      <c r="AJ992">
        <v>1</v>
      </c>
      <c r="AK992">
        <v>1</v>
      </c>
      <c r="AL992">
        <v>1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3</v>
      </c>
      <c r="AT992">
        <v>6.05</v>
      </c>
      <c r="AU992" t="s">
        <v>3</v>
      </c>
      <c r="AV992">
        <v>0</v>
      </c>
      <c r="AW992">
        <v>2</v>
      </c>
      <c r="AX992">
        <v>35868442</v>
      </c>
      <c r="AY992">
        <v>1</v>
      </c>
      <c r="AZ992">
        <v>0</v>
      </c>
      <c r="BA992">
        <v>953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Y992*Source!I849</f>
        <v>0.18149999999999999</v>
      </c>
      <c r="CY992">
        <f t="shared" si="145"/>
        <v>1</v>
      </c>
      <c r="CZ992">
        <f t="shared" si="146"/>
        <v>1</v>
      </c>
      <c r="DA992">
        <f t="shared" si="147"/>
        <v>1</v>
      </c>
      <c r="DB992">
        <f t="shared" si="143"/>
        <v>6.05</v>
      </c>
      <c r="DC992">
        <f t="shared" si="144"/>
        <v>0</v>
      </c>
    </row>
    <row r="993" spans="1:107">
      <c r="A993">
        <f>ROW(Source!A853)</f>
        <v>853</v>
      </c>
      <c r="B993">
        <v>35863109</v>
      </c>
      <c r="C993">
        <v>35868446</v>
      </c>
      <c r="D993">
        <v>29364679</v>
      </c>
      <c r="E993">
        <v>1</v>
      </c>
      <c r="F993">
        <v>1</v>
      </c>
      <c r="G993">
        <v>1</v>
      </c>
      <c r="H993">
        <v>1</v>
      </c>
      <c r="I993" t="s">
        <v>735</v>
      </c>
      <c r="J993" t="s">
        <v>3</v>
      </c>
      <c r="K993" t="s">
        <v>736</v>
      </c>
      <c r="L993">
        <v>1369</v>
      </c>
      <c r="N993">
        <v>1013</v>
      </c>
      <c r="O993" t="s">
        <v>561</v>
      </c>
      <c r="P993" t="s">
        <v>561</v>
      </c>
      <c r="Q993">
        <v>1</v>
      </c>
      <c r="W993">
        <v>0</v>
      </c>
      <c r="X993">
        <v>931378261</v>
      </c>
      <c r="Y993">
        <v>30.175999999999995</v>
      </c>
      <c r="AA993">
        <v>0</v>
      </c>
      <c r="AB993">
        <v>0</v>
      </c>
      <c r="AC993">
        <v>0</v>
      </c>
      <c r="AD993">
        <v>316.85000000000002</v>
      </c>
      <c r="AE993">
        <v>0</v>
      </c>
      <c r="AF993">
        <v>0</v>
      </c>
      <c r="AG993">
        <v>0</v>
      </c>
      <c r="AH993">
        <v>316.85000000000002</v>
      </c>
      <c r="AI993">
        <v>1</v>
      </c>
      <c r="AJ993">
        <v>1</v>
      </c>
      <c r="AK993">
        <v>1</v>
      </c>
      <c r="AL993">
        <v>1</v>
      </c>
      <c r="AN993">
        <v>0</v>
      </c>
      <c r="AO993">
        <v>1</v>
      </c>
      <c r="AP993">
        <v>1</v>
      </c>
      <c r="AQ993">
        <v>0</v>
      </c>
      <c r="AR993">
        <v>0</v>
      </c>
      <c r="AS993" t="s">
        <v>3</v>
      </c>
      <c r="AT993">
        <v>26.24</v>
      </c>
      <c r="AU993" t="s">
        <v>134</v>
      </c>
      <c r="AV993">
        <v>1</v>
      </c>
      <c r="AW993">
        <v>2</v>
      </c>
      <c r="AX993">
        <v>35868456</v>
      </c>
      <c r="AY993">
        <v>2</v>
      </c>
      <c r="AZ993">
        <v>131072</v>
      </c>
      <c r="BA993">
        <v>954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Y993*Source!I853</f>
        <v>0.30175999999999997</v>
      </c>
      <c r="CY993">
        <f>AD993</f>
        <v>316.85000000000002</v>
      </c>
      <c r="CZ993">
        <f>AH993</f>
        <v>316.85000000000002</v>
      </c>
      <c r="DA993">
        <f>AL993</f>
        <v>1</v>
      </c>
      <c r="DB993">
        <f>ROUND((ROUND(AT993*CZ993,2)*1.15),2)</f>
        <v>9561.26</v>
      </c>
      <c r="DC993">
        <f>ROUND((ROUND(AT993*AG993,2)*1.15),2)</f>
        <v>0</v>
      </c>
    </row>
    <row r="994" spans="1:107">
      <c r="A994">
        <f>ROW(Source!A853)</f>
        <v>853</v>
      </c>
      <c r="B994">
        <v>35863109</v>
      </c>
      <c r="C994">
        <v>35868446</v>
      </c>
      <c r="D994">
        <v>121548</v>
      </c>
      <c r="E994">
        <v>1</v>
      </c>
      <c r="F994">
        <v>1</v>
      </c>
      <c r="G994">
        <v>1</v>
      </c>
      <c r="H994">
        <v>1</v>
      </c>
      <c r="I994" t="s">
        <v>35</v>
      </c>
      <c r="J994" t="s">
        <v>3</v>
      </c>
      <c r="K994" t="s">
        <v>562</v>
      </c>
      <c r="L994">
        <v>608254</v>
      </c>
      <c r="N994">
        <v>1013</v>
      </c>
      <c r="O994" t="s">
        <v>563</v>
      </c>
      <c r="P994" t="s">
        <v>563</v>
      </c>
      <c r="Q994">
        <v>1</v>
      </c>
      <c r="W994">
        <v>0</v>
      </c>
      <c r="X994">
        <v>-185737400</v>
      </c>
      <c r="Y994">
        <v>0.03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1</v>
      </c>
      <c r="AJ994">
        <v>1</v>
      </c>
      <c r="AK994">
        <v>1</v>
      </c>
      <c r="AL994">
        <v>1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3</v>
      </c>
      <c r="AT994">
        <v>0.03</v>
      </c>
      <c r="AU994" t="s">
        <v>3</v>
      </c>
      <c r="AV994">
        <v>2</v>
      </c>
      <c r="AW994">
        <v>2</v>
      </c>
      <c r="AX994">
        <v>35868457</v>
      </c>
      <c r="AY994">
        <v>1</v>
      </c>
      <c r="AZ994">
        <v>0</v>
      </c>
      <c r="BA994">
        <v>955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Y994*Source!I853</f>
        <v>2.9999999999999997E-4</v>
      </c>
      <c r="CY994">
        <f>AD994</f>
        <v>0</v>
      </c>
      <c r="CZ994">
        <f>AH994</f>
        <v>0</v>
      </c>
      <c r="DA994">
        <f>AL994</f>
        <v>1</v>
      </c>
      <c r="DB994">
        <f t="shared" ref="DB994:DB1001" si="148">ROUND(ROUND(AT994*CZ994,2),2)</f>
        <v>0</v>
      </c>
      <c r="DC994">
        <f t="shared" ref="DC994:DC1001" si="149">ROUND(ROUND(AT994*AG994,2),2)</f>
        <v>0</v>
      </c>
    </row>
    <row r="995" spans="1:107">
      <c r="A995">
        <f>ROW(Source!A853)</f>
        <v>853</v>
      </c>
      <c r="B995">
        <v>35863109</v>
      </c>
      <c r="C995">
        <v>35868446</v>
      </c>
      <c r="D995">
        <v>29172362</v>
      </c>
      <c r="E995">
        <v>1</v>
      </c>
      <c r="F995">
        <v>1</v>
      </c>
      <c r="G995">
        <v>1</v>
      </c>
      <c r="H995">
        <v>2</v>
      </c>
      <c r="I995" t="s">
        <v>737</v>
      </c>
      <c r="J995" t="s">
        <v>738</v>
      </c>
      <c r="K995" t="s">
        <v>739</v>
      </c>
      <c r="L995">
        <v>1368</v>
      </c>
      <c r="N995">
        <v>1011</v>
      </c>
      <c r="O995" t="s">
        <v>567</v>
      </c>
      <c r="P995" t="s">
        <v>567</v>
      </c>
      <c r="Q995">
        <v>1</v>
      </c>
      <c r="W995">
        <v>0</v>
      </c>
      <c r="X995">
        <v>2071614860</v>
      </c>
      <c r="Y995">
        <v>0.03</v>
      </c>
      <c r="AA995">
        <v>0</v>
      </c>
      <c r="AB995">
        <v>1113.56</v>
      </c>
      <c r="AC995">
        <v>446.18</v>
      </c>
      <c r="AD995">
        <v>0</v>
      </c>
      <c r="AE995">
        <v>0</v>
      </c>
      <c r="AF995">
        <v>134.65</v>
      </c>
      <c r="AG995">
        <v>13.5</v>
      </c>
      <c r="AH995">
        <v>0</v>
      </c>
      <c r="AI995">
        <v>1</v>
      </c>
      <c r="AJ995">
        <v>8.27</v>
      </c>
      <c r="AK995">
        <v>33.049999999999997</v>
      </c>
      <c r="AL995">
        <v>1</v>
      </c>
      <c r="AN995">
        <v>0</v>
      </c>
      <c r="AO995">
        <v>1</v>
      </c>
      <c r="AP995">
        <v>0</v>
      </c>
      <c r="AQ995">
        <v>0</v>
      </c>
      <c r="AR995">
        <v>0</v>
      </c>
      <c r="AS995" t="s">
        <v>3</v>
      </c>
      <c r="AT995">
        <v>0.03</v>
      </c>
      <c r="AU995" t="s">
        <v>3</v>
      </c>
      <c r="AV995">
        <v>0</v>
      </c>
      <c r="AW995">
        <v>2</v>
      </c>
      <c r="AX995">
        <v>35868458</v>
      </c>
      <c r="AY995">
        <v>1</v>
      </c>
      <c r="AZ995">
        <v>0</v>
      </c>
      <c r="BA995">
        <v>956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Y995*Source!I853</f>
        <v>2.9999999999999997E-4</v>
      </c>
      <c r="CY995">
        <f>AB995</f>
        <v>1113.56</v>
      </c>
      <c r="CZ995">
        <f>AF995</f>
        <v>134.65</v>
      </c>
      <c r="DA995">
        <f>AJ995</f>
        <v>8.27</v>
      </c>
      <c r="DB995">
        <f t="shared" si="148"/>
        <v>4.04</v>
      </c>
      <c r="DC995">
        <f t="shared" si="149"/>
        <v>0.41</v>
      </c>
    </row>
    <row r="996" spans="1:107">
      <c r="A996">
        <f>ROW(Source!A853)</f>
        <v>853</v>
      </c>
      <c r="B996">
        <v>35863109</v>
      </c>
      <c r="C996">
        <v>35868446</v>
      </c>
      <c r="D996">
        <v>29174913</v>
      </c>
      <c r="E996">
        <v>1</v>
      </c>
      <c r="F996">
        <v>1</v>
      </c>
      <c r="G996">
        <v>1</v>
      </c>
      <c r="H996">
        <v>2</v>
      </c>
      <c r="I996" t="s">
        <v>578</v>
      </c>
      <c r="J996" t="s">
        <v>579</v>
      </c>
      <c r="K996" t="s">
        <v>580</v>
      </c>
      <c r="L996">
        <v>1368</v>
      </c>
      <c r="N996">
        <v>1011</v>
      </c>
      <c r="O996" t="s">
        <v>567</v>
      </c>
      <c r="P996" t="s">
        <v>567</v>
      </c>
      <c r="Q996">
        <v>1</v>
      </c>
      <c r="W996">
        <v>0</v>
      </c>
      <c r="X996">
        <v>458544584</v>
      </c>
      <c r="Y996">
        <v>0.02</v>
      </c>
      <c r="AA996">
        <v>0</v>
      </c>
      <c r="AB996">
        <v>932.72</v>
      </c>
      <c r="AC996">
        <v>383.38</v>
      </c>
      <c r="AD996">
        <v>0</v>
      </c>
      <c r="AE996">
        <v>0</v>
      </c>
      <c r="AF996">
        <v>87.17</v>
      </c>
      <c r="AG996">
        <v>11.6</v>
      </c>
      <c r="AH996">
        <v>0</v>
      </c>
      <c r="AI996">
        <v>1</v>
      </c>
      <c r="AJ996">
        <v>10.7</v>
      </c>
      <c r="AK996">
        <v>33.049999999999997</v>
      </c>
      <c r="AL996">
        <v>1</v>
      </c>
      <c r="AN996">
        <v>0</v>
      </c>
      <c r="AO996">
        <v>1</v>
      </c>
      <c r="AP996">
        <v>0</v>
      </c>
      <c r="AQ996">
        <v>0</v>
      </c>
      <c r="AR996">
        <v>0</v>
      </c>
      <c r="AS996" t="s">
        <v>3</v>
      </c>
      <c r="AT996">
        <v>0.02</v>
      </c>
      <c r="AU996" t="s">
        <v>3</v>
      </c>
      <c r="AV996">
        <v>0</v>
      </c>
      <c r="AW996">
        <v>2</v>
      </c>
      <c r="AX996">
        <v>35868459</v>
      </c>
      <c r="AY996">
        <v>1</v>
      </c>
      <c r="AZ996">
        <v>0</v>
      </c>
      <c r="BA996">
        <v>957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Y996*Source!I853</f>
        <v>2.0000000000000001E-4</v>
      </c>
      <c r="CY996">
        <f>AB996</f>
        <v>932.72</v>
      </c>
      <c r="CZ996">
        <f>AF996</f>
        <v>87.17</v>
      </c>
      <c r="DA996">
        <f>AJ996</f>
        <v>10.7</v>
      </c>
      <c r="DB996">
        <f t="shared" si="148"/>
        <v>1.74</v>
      </c>
      <c r="DC996">
        <f t="shared" si="149"/>
        <v>0.23</v>
      </c>
    </row>
    <row r="997" spans="1:107">
      <c r="A997">
        <f>ROW(Source!A853)</f>
        <v>853</v>
      </c>
      <c r="B997">
        <v>35863109</v>
      </c>
      <c r="C997">
        <v>35868446</v>
      </c>
      <c r="D997">
        <v>29149204</v>
      </c>
      <c r="E997">
        <v>1</v>
      </c>
      <c r="F997">
        <v>1</v>
      </c>
      <c r="G997">
        <v>1</v>
      </c>
      <c r="H997">
        <v>3</v>
      </c>
      <c r="I997" t="s">
        <v>746</v>
      </c>
      <c r="J997" t="s">
        <v>747</v>
      </c>
      <c r="K997" t="s">
        <v>748</v>
      </c>
      <c r="L997">
        <v>1348</v>
      </c>
      <c r="N997">
        <v>1009</v>
      </c>
      <c r="O997" t="s">
        <v>30</v>
      </c>
      <c r="P997" t="s">
        <v>30</v>
      </c>
      <c r="Q997">
        <v>1000</v>
      </c>
      <c r="W997">
        <v>0</v>
      </c>
      <c r="X997">
        <v>-1132764130</v>
      </c>
      <c r="Y997">
        <v>3.15E-3</v>
      </c>
      <c r="AA997">
        <v>4978.46</v>
      </c>
      <c r="AB997">
        <v>0</v>
      </c>
      <c r="AC997">
        <v>0</v>
      </c>
      <c r="AD997">
        <v>0</v>
      </c>
      <c r="AE997">
        <v>729.98</v>
      </c>
      <c r="AF997">
        <v>0</v>
      </c>
      <c r="AG997">
        <v>0</v>
      </c>
      <c r="AH997">
        <v>0</v>
      </c>
      <c r="AI997">
        <v>6.82</v>
      </c>
      <c r="AJ997">
        <v>1</v>
      </c>
      <c r="AK997">
        <v>1</v>
      </c>
      <c r="AL997">
        <v>1</v>
      </c>
      <c r="AN997">
        <v>0</v>
      </c>
      <c r="AO997">
        <v>1</v>
      </c>
      <c r="AP997">
        <v>0</v>
      </c>
      <c r="AQ997">
        <v>0</v>
      </c>
      <c r="AR997">
        <v>0</v>
      </c>
      <c r="AS997" t="s">
        <v>3</v>
      </c>
      <c r="AT997">
        <v>3.15E-3</v>
      </c>
      <c r="AU997" t="s">
        <v>3</v>
      </c>
      <c r="AV997">
        <v>0</v>
      </c>
      <c r="AW997">
        <v>2</v>
      </c>
      <c r="AX997">
        <v>35868460</v>
      </c>
      <c r="AY997">
        <v>1</v>
      </c>
      <c r="AZ997">
        <v>0</v>
      </c>
      <c r="BA997">
        <v>958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Y997*Source!I853</f>
        <v>3.15E-5</v>
      </c>
      <c r="CY997">
        <f>AA997</f>
        <v>4978.46</v>
      </c>
      <c r="CZ997">
        <f>AE997</f>
        <v>729.98</v>
      </c>
      <c r="DA997">
        <f>AI997</f>
        <v>6.82</v>
      </c>
      <c r="DB997">
        <f t="shared" si="148"/>
        <v>2.2999999999999998</v>
      </c>
      <c r="DC997">
        <f t="shared" si="149"/>
        <v>0</v>
      </c>
    </row>
    <row r="998" spans="1:107">
      <c r="A998">
        <f>ROW(Source!A853)</f>
        <v>853</v>
      </c>
      <c r="B998">
        <v>35863109</v>
      </c>
      <c r="C998">
        <v>35868446</v>
      </c>
      <c r="D998">
        <v>29156142</v>
      </c>
      <c r="E998">
        <v>1</v>
      </c>
      <c r="F998">
        <v>1</v>
      </c>
      <c r="G998">
        <v>1</v>
      </c>
      <c r="H998">
        <v>3</v>
      </c>
      <c r="I998" t="s">
        <v>230</v>
      </c>
      <c r="J998" t="s">
        <v>233</v>
      </c>
      <c r="K998" t="s">
        <v>231</v>
      </c>
      <c r="L998">
        <v>1356</v>
      </c>
      <c r="N998">
        <v>1010</v>
      </c>
      <c r="O998" t="s">
        <v>232</v>
      </c>
      <c r="P998" t="s">
        <v>232</v>
      </c>
      <c r="Q998">
        <v>1000</v>
      </c>
      <c r="W998">
        <v>0</v>
      </c>
      <c r="X998">
        <v>-1152774928</v>
      </c>
      <c r="Y998">
        <v>0.1</v>
      </c>
      <c r="AA998">
        <v>5115.96</v>
      </c>
      <c r="AB998">
        <v>0</v>
      </c>
      <c r="AC998">
        <v>0</v>
      </c>
      <c r="AD998">
        <v>0</v>
      </c>
      <c r="AE998">
        <v>1998.42</v>
      </c>
      <c r="AF998">
        <v>0</v>
      </c>
      <c r="AG998">
        <v>0</v>
      </c>
      <c r="AH998">
        <v>0</v>
      </c>
      <c r="AI998">
        <v>2.56</v>
      </c>
      <c r="AJ998">
        <v>1</v>
      </c>
      <c r="AK998">
        <v>1</v>
      </c>
      <c r="AL998">
        <v>1</v>
      </c>
      <c r="AN998">
        <v>0</v>
      </c>
      <c r="AO998">
        <v>0</v>
      </c>
      <c r="AP998">
        <v>0</v>
      </c>
      <c r="AQ998">
        <v>0</v>
      </c>
      <c r="AR998">
        <v>0</v>
      </c>
      <c r="AS998" t="s">
        <v>3</v>
      </c>
      <c r="AT998">
        <v>0.1</v>
      </c>
      <c r="AU998" t="s">
        <v>3</v>
      </c>
      <c r="AV998">
        <v>0</v>
      </c>
      <c r="AW998">
        <v>1</v>
      </c>
      <c r="AX998">
        <v>-1</v>
      </c>
      <c r="AY998">
        <v>0</v>
      </c>
      <c r="AZ998">
        <v>0</v>
      </c>
      <c r="BA998" t="s">
        <v>3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Y998*Source!I853</f>
        <v>1E-3</v>
      </c>
      <c r="CY998">
        <f>AA998</f>
        <v>5115.96</v>
      </c>
      <c r="CZ998">
        <f>AE998</f>
        <v>1998.42</v>
      </c>
      <c r="DA998">
        <f>AI998</f>
        <v>2.56</v>
      </c>
      <c r="DB998">
        <f t="shared" si="148"/>
        <v>199.84</v>
      </c>
      <c r="DC998">
        <f t="shared" si="149"/>
        <v>0</v>
      </c>
    </row>
    <row r="999" spans="1:107">
      <c r="A999">
        <f>ROW(Source!A853)</f>
        <v>853</v>
      </c>
      <c r="B999">
        <v>35863109</v>
      </c>
      <c r="C999">
        <v>35868446</v>
      </c>
      <c r="D999">
        <v>29170678</v>
      </c>
      <c r="E999">
        <v>1</v>
      </c>
      <c r="F999">
        <v>1</v>
      </c>
      <c r="G999">
        <v>1</v>
      </c>
      <c r="H999">
        <v>3</v>
      </c>
      <c r="I999" t="s">
        <v>749</v>
      </c>
      <c r="J999" t="s">
        <v>750</v>
      </c>
      <c r="K999" t="s">
        <v>751</v>
      </c>
      <c r="L999">
        <v>1354</v>
      </c>
      <c r="N999">
        <v>1010</v>
      </c>
      <c r="O999" t="s">
        <v>237</v>
      </c>
      <c r="P999" t="s">
        <v>237</v>
      </c>
      <c r="Q999">
        <v>1</v>
      </c>
      <c r="W999">
        <v>0</v>
      </c>
      <c r="X999">
        <v>-808655695</v>
      </c>
      <c r="Y999">
        <v>102</v>
      </c>
      <c r="AA999">
        <v>0.69</v>
      </c>
      <c r="AB999">
        <v>0</v>
      </c>
      <c r="AC999">
        <v>0</v>
      </c>
      <c r="AD999">
        <v>0</v>
      </c>
      <c r="AE999">
        <v>0.28000000000000003</v>
      </c>
      <c r="AF999">
        <v>0</v>
      </c>
      <c r="AG999">
        <v>0</v>
      </c>
      <c r="AH999">
        <v>0</v>
      </c>
      <c r="AI999">
        <v>2.46</v>
      </c>
      <c r="AJ999">
        <v>1</v>
      </c>
      <c r="AK999">
        <v>1</v>
      </c>
      <c r="AL999">
        <v>1</v>
      </c>
      <c r="AN999">
        <v>0</v>
      </c>
      <c r="AO999">
        <v>1</v>
      </c>
      <c r="AP999">
        <v>0</v>
      </c>
      <c r="AQ999">
        <v>0</v>
      </c>
      <c r="AR999">
        <v>0</v>
      </c>
      <c r="AS999" t="s">
        <v>3</v>
      </c>
      <c r="AT999">
        <v>102</v>
      </c>
      <c r="AU999" t="s">
        <v>3</v>
      </c>
      <c r="AV999">
        <v>0</v>
      </c>
      <c r="AW999">
        <v>2</v>
      </c>
      <c r="AX999">
        <v>35868461</v>
      </c>
      <c r="AY999">
        <v>1</v>
      </c>
      <c r="AZ999">
        <v>0</v>
      </c>
      <c r="BA999">
        <v>959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Y999*Source!I853</f>
        <v>1.02</v>
      </c>
      <c r="CY999">
        <f>AA999</f>
        <v>0.69</v>
      </c>
      <c r="CZ999">
        <f>AE999</f>
        <v>0.28000000000000003</v>
      </c>
      <c r="DA999">
        <f>AI999</f>
        <v>2.46</v>
      </c>
      <c r="DB999">
        <f t="shared" si="148"/>
        <v>28.56</v>
      </c>
      <c r="DC999">
        <f t="shared" si="149"/>
        <v>0</v>
      </c>
    </row>
    <row r="1000" spans="1:107">
      <c r="A1000">
        <f>ROW(Source!A853)</f>
        <v>853</v>
      </c>
      <c r="B1000">
        <v>35863109</v>
      </c>
      <c r="C1000">
        <v>35868446</v>
      </c>
      <c r="D1000">
        <v>29169278</v>
      </c>
      <c r="E1000">
        <v>1</v>
      </c>
      <c r="F1000">
        <v>1</v>
      </c>
      <c r="G1000">
        <v>1</v>
      </c>
      <c r="H1000">
        <v>3</v>
      </c>
      <c r="I1000" t="s">
        <v>249</v>
      </c>
      <c r="J1000" t="s">
        <v>251</v>
      </c>
      <c r="K1000" t="s">
        <v>250</v>
      </c>
      <c r="L1000">
        <v>1354</v>
      </c>
      <c r="N1000">
        <v>1010</v>
      </c>
      <c r="O1000" t="s">
        <v>237</v>
      </c>
      <c r="P1000" t="s">
        <v>237</v>
      </c>
      <c r="Q1000">
        <v>1</v>
      </c>
      <c r="W1000">
        <v>0</v>
      </c>
      <c r="X1000">
        <v>-1190793685</v>
      </c>
      <c r="Y1000">
        <v>100</v>
      </c>
      <c r="AA1000">
        <v>76.47</v>
      </c>
      <c r="AB1000">
        <v>0</v>
      </c>
      <c r="AC1000">
        <v>0</v>
      </c>
      <c r="AD1000">
        <v>0</v>
      </c>
      <c r="AE1000">
        <v>8.81</v>
      </c>
      <c r="AF1000">
        <v>0</v>
      </c>
      <c r="AG1000">
        <v>0</v>
      </c>
      <c r="AH1000">
        <v>0</v>
      </c>
      <c r="AI1000">
        <v>8.68</v>
      </c>
      <c r="AJ1000">
        <v>1</v>
      </c>
      <c r="AK1000">
        <v>1</v>
      </c>
      <c r="AL1000">
        <v>1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 t="s">
        <v>3</v>
      </c>
      <c r="AT1000">
        <v>100</v>
      </c>
      <c r="AU1000" t="s">
        <v>3</v>
      </c>
      <c r="AV1000">
        <v>0</v>
      </c>
      <c r="AW1000">
        <v>1</v>
      </c>
      <c r="AX1000">
        <v>-1</v>
      </c>
      <c r="AY1000">
        <v>0</v>
      </c>
      <c r="AZ1000">
        <v>0</v>
      </c>
      <c r="BA1000" t="s">
        <v>3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Y1000*Source!I853</f>
        <v>1</v>
      </c>
      <c r="CY1000">
        <f>AA1000</f>
        <v>76.47</v>
      </c>
      <c r="CZ1000">
        <f>AE1000</f>
        <v>8.81</v>
      </c>
      <c r="DA1000">
        <f>AI1000</f>
        <v>8.68</v>
      </c>
      <c r="DB1000">
        <f t="shared" si="148"/>
        <v>881</v>
      </c>
      <c r="DC1000">
        <f t="shared" si="149"/>
        <v>0</v>
      </c>
    </row>
    <row r="1001" spans="1:107">
      <c r="A1001">
        <f>ROW(Source!A853)</f>
        <v>853</v>
      </c>
      <c r="B1001">
        <v>35863109</v>
      </c>
      <c r="C1001">
        <v>35868446</v>
      </c>
      <c r="D1001">
        <v>29171808</v>
      </c>
      <c r="E1001">
        <v>1</v>
      </c>
      <c r="F1001">
        <v>1</v>
      </c>
      <c r="G1001">
        <v>1</v>
      </c>
      <c r="H1001">
        <v>3</v>
      </c>
      <c r="I1001" t="s">
        <v>752</v>
      </c>
      <c r="J1001" t="s">
        <v>753</v>
      </c>
      <c r="K1001" t="s">
        <v>754</v>
      </c>
      <c r="L1001">
        <v>1374</v>
      </c>
      <c r="N1001">
        <v>1013</v>
      </c>
      <c r="O1001" t="s">
        <v>755</v>
      </c>
      <c r="P1001" t="s">
        <v>755</v>
      </c>
      <c r="Q1001">
        <v>1</v>
      </c>
      <c r="W1001">
        <v>0</v>
      </c>
      <c r="X1001">
        <v>-915781824</v>
      </c>
      <c r="Y1001">
        <v>5.21</v>
      </c>
      <c r="AA1001">
        <v>1</v>
      </c>
      <c r="AB1001">
        <v>0</v>
      </c>
      <c r="AC1001">
        <v>0</v>
      </c>
      <c r="AD1001">
        <v>0</v>
      </c>
      <c r="AE1001">
        <v>1</v>
      </c>
      <c r="AF1001">
        <v>0</v>
      </c>
      <c r="AG1001">
        <v>0</v>
      </c>
      <c r="AH1001">
        <v>0</v>
      </c>
      <c r="AI1001">
        <v>1</v>
      </c>
      <c r="AJ1001">
        <v>1</v>
      </c>
      <c r="AK1001">
        <v>1</v>
      </c>
      <c r="AL1001">
        <v>1</v>
      </c>
      <c r="AN1001">
        <v>0</v>
      </c>
      <c r="AO1001">
        <v>1</v>
      </c>
      <c r="AP1001">
        <v>0</v>
      </c>
      <c r="AQ1001">
        <v>0</v>
      </c>
      <c r="AR1001">
        <v>0</v>
      </c>
      <c r="AS1001" t="s">
        <v>3</v>
      </c>
      <c r="AT1001">
        <v>5.21</v>
      </c>
      <c r="AU1001" t="s">
        <v>3</v>
      </c>
      <c r="AV1001">
        <v>0</v>
      </c>
      <c r="AW1001">
        <v>2</v>
      </c>
      <c r="AX1001">
        <v>35868462</v>
      </c>
      <c r="AY1001">
        <v>1</v>
      </c>
      <c r="AZ1001">
        <v>0</v>
      </c>
      <c r="BA1001">
        <v>960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Y1001*Source!I853</f>
        <v>5.21E-2</v>
      </c>
      <c r="CY1001">
        <f>AA1001</f>
        <v>1</v>
      </c>
      <c r="CZ1001">
        <f>AE1001</f>
        <v>1</v>
      </c>
      <c r="DA1001">
        <f>AI1001</f>
        <v>1</v>
      </c>
      <c r="DB1001">
        <f t="shared" si="148"/>
        <v>5.21</v>
      </c>
      <c r="DC1001">
        <f t="shared" si="149"/>
        <v>0</v>
      </c>
    </row>
    <row r="1002" spans="1:107">
      <c r="A1002">
        <f>ROW(Source!A856)</f>
        <v>856</v>
      </c>
      <c r="B1002">
        <v>35863109</v>
      </c>
      <c r="C1002">
        <v>35868465</v>
      </c>
      <c r="D1002">
        <v>18442760</v>
      </c>
      <c r="E1002">
        <v>1</v>
      </c>
      <c r="F1002">
        <v>1</v>
      </c>
      <c r="G1002">
        <v>1</v>
      </c>
      <c r="H1002">
        <v>1</v>
      </c>
      <c r="I1002" t="s">
        <v>816</v>
      </c>
      <c r="J1002" t="s">
        <v>3</v>
      </c>
      <c r="K1002" t="s">
        <v>817</v>
      </c>
      <c r="L1002">
        <v>1369</v>
      </c>
      <c r="N1002">
        <v>1013</v>
      </c>
      <c r="O1002" t="s">
        <v>561</v>
      </c>
      <c r="P1002" t="s">
        <v>561</v>
      </c>
      <c r="Q1002">
        <v>1</v>
      </c>
      <c r="W1002">
        <v>0</v>
      </c>
      <c r="X1002">
        <v>1855713677</v>
      </c>
      <c r="Y1002">
        <v>29.945999999999998</v>
      </c>
      <c r="AA1002">
        <v>0</v>
      </c>
      <c r="AB1002">
        <v>0</v>
      </c>
      <c r="AC1002">
        <v>0</v>
      </c>
      <c r="AD1002">
        <v>354.22</v>
      </c>
      <c r="AE1002">
        <v>0</v>
      </c>
      <c r="AF1002">
        <v>0</v>
      </c>
      <c r="AG1002">
        <v>0</v>
      </c>
      <c r="AH1002">
        <v>354.22</v>
      </c>
      <c r="AI1002">
        <v>1</v>
      </c>
      <c r="AJ1002">
        <v>1</v>
      </c>
      <c r="AK1002">
        <v>1</v>
      </c>
      <c r="AL1002">
        <v>1</v>
      </c>
      <c r="AN1002">
        <v>0</v>
      </c>
      <c r="AO1002">
        <v>1</v>
      </c>
      <c r="AP1002">
        <v>1</v>
      </c>
      <c r="AQ1002">
        <v>0</v>
      </c>
      <c r="AR1002">
        <v>0</v>
      </c>
      <c r="AS1002" t="s">
        <v>3</v>
      </c>
      <c r="AT1002">
        <v>26.04</v>
      </c>
      <c r="AU1002" t="s">
        <v>134</v>
      </c>
      <c r="AV1002">
        <v>1</v>
      </c>
      <c r="AW1002">
        <v>2</v>
      </c>
      <c r="AX1002">
        <v>35868471</v>
      </c>
      <c r="AY1002">
        <v>1</v>
      </c>
      <c r="AZ1002">
        <v>0</v>
      </c>
      <c r="BA1002">
        <v>961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Y1002*Source!I856</f>
        <v>8.2351500000000009</v>
      </c>
      <c r="CY1002">
        <f>AD1002</f>
        <v>354.22</v>
      </c>
      <c r="CZ1002">
        <f>AH1002</f>
        <v>354.22</v>
      </c>
      <c r="DA1002">
        <f>AL1002</f>
        <v>1</v>
      </c>
      <c r="DB1002">
        <f>ROUND((ROUND(AT1002*CZ1002,2)*1.15),2)</f>
        <v>10607.47</v>
      </c>
      <c r="DC1002">
        <f>ROUND((ROUND(AT1002*AG1002,2)*1.15),2)</f>
        <v>0</v>
      </c>
    </row>
    <row r="1003" spans="1:107">
      <c r="A1003">
        <f>ROW(Source!A856)</f>
        <v>856</v>
      </c>
      <c r="B1003">
        <v>35863109</v>
      </c>
      <c r="C1003">
        <v>35868465</v>
      </c>
      <c r="D1003">
        <v>29173472</v>
      </c>
      <c r="E1003">
        <v>1</v>
      </c>
      <c r="F1003">
        <v>1</v>
      </c>
      <c r="G1003">
        <v>1</v>
      </c>
      <c r="H1003">
        <v>2</v>
      </c>
      <c r="I1003" t="s">
        <v>624</v>
      </c>
      <c r="J1003" t="s">
        <v>625</v>
      </c>
      <c r="K1003" t="s">
        <v>626</v>
      </c>
      <c r="L1003">
        <v>1368</v>
      </c>
      <c r="N1003">
        <v>1011</v>
      </c>
      <c r="O1003" t="s">
        <v>567</v>
      </c>
      <c r="P1003" t="s">
        <v>567</v>
      </c>
      <c r="Q1003">
        <v>1</v>
      </c>
      <c r="W1003">
        <v>0</v>
      </c>
      <c r="X1003">
        <v>275932499</v>
      </c>
      <c r="Y1003">
        <v>9.125</v>
      </c>
      <c r="AA1003">
        <v>0</v>
      </c>
      <c r="AB1003">
        <v>12.75</v>
      </c>
      <c r="AC1003">
        <v>0</v>
      </c>
      <c r="AD1003">
        <v>0</v>
      </c>
      <c r="AE1003">
        <v>0</v>
      </c>
      <c r="AF1003">
        <v>3</v>
      </c>
      <c r="AG1003">
        <v>0</v>
      </c>
      <c r="AH1003">
        <v>0</v>
      </c>
      <c r="AI1003">
        <v>1</v>
      </c>
      <c r="AJ1003">
        <v>4.25</v>
      </c>
      <c r="AK1003">
        <v>33.049999999999997</v>
      </c>
      <c r="AL1003">
        <v>1</v>
      </c>
      <c r="AN1003">
        <v>0</v>
      </c>
      <c r="AO1003">
        <v>1</v>
      </c>
      <c r="AP1003">
        <v>1</v>
      </c>
      <c r="AQ1003">
        <v>0</v>
      </c>
      <c r="AR1003">
        <v>0</v>
      </c>
      <c r="AS1003" t="s">
        <v>3</v>
      </c>
      <c r="AT1003">
        <v>7.3</v>
      </c>
      <c r="AU1003" t="s">
        <v>133</v>
      </c>
      <c r="AV1003">
        <v>0</v>
      </c>
      <c r="AW1003">
        <v>2</v>
      </c>
      <c r="AX1003">
        <v>35868472</v>
      </c>
      <c r="AY1003">
        <v>1</v>
      </c>
      <c r="AZ1003">
        <v>0</v>
      </c>
      <c r="BA1003">
        <v>962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Y1003*Source!I856</f>
        <v>2.5093750000000004</v>
      </c>
      <c r="CY1003">
        <f>AB1003</f>
        <v>12.75</v>
      </c>
      <c r="CZ1003">
        <f>AF1003</f>
        <v>3</v>
      </c>
      <c r="DA1003">
        <f>AJ1003</f>
        <v>4.25</v>
      </c>
      <c r="DB1003">
        <f>ROUND((ROUND(AT1003*CZ1003,2)*1.25),2)</f>
        <v>27.38</v>
      </c>
      <c r="DC1003">
        <f>ROUND((ROUND(AT1003*AG1003,2)*1.25),2)</f>
        <v>0</v>
      </c>
    </row>
    <row r="1004" spans="1:107">
      <c r="A1004">
        <f>ROW(Source!A856)</f>
        <v>856</v>
      </c>
      <c r="B1004">
        <v>35863109</v>
      </c>
      <c r="C1004">
        <v>35868465</v>
      </c>
      <c r="D1004">
        <v>29174580</v>
      </c>
      <c r="E1004">
        <v>1</v>
      </c>
      <c r="F1004">
        <v>1</v>
      </c>
      <c r="G1004">
        <v>1</v>
      </c>
      <c r="H1004">
        <v>2</v>
      </c>
      <c r="I1004" t="s">
        <v>679</v>
      </c>
      <c r="J1004" t="s">
        <v>680</v>
      </c>
      <c r="K1004" t="s">
        <v>681</v>
      </c>
      <c r="L1004">
        <v>1368</v>
      </c>
      <c r="N1004">
        <v>1011</v>
      </c>
      <c r="O1004" t="s">
        <v>567</v>
      </c>
      <c r="P1004" t="s">
        <v>567</v>
      </c>
      <c r="Q1004">
        <v>1</v>
      </c>
      <c r="W1004">
        <v>0</v>
      </c>
      <c r="X1004">
        <v>-169468834</v>
      </c>
      <c r="Y1004">
        <v>9.125</v>
      </c>
      <c r="AA1004">
        <v>0</v>
      </c>
      <c r="AB1004">
        <v>31.87</v>
      </c>
      <c r="AC1004">
        <v>0</v>
      </c>
      <c r="AD1004">
        <v>0</v>
      </c>
      <c r="AE1004">
        <v>0</v>
      </c>
      <c r="AF1004">
        <v>2.08</v>
      </c>
      <c r="AG1004">
        <v>0</v>
      </c>
      <c r="AH1004">
        <v>0</v>
      </c>
      <c r="AI1004">
        <v>1</v>
      </c>
      <c r="AJ1004">
        <v>15.32</v>
      </c>
      <c r="AK1004">
        <v>33.049999999999997</v>
      </c>
      <c r="AL1004">
        <v>1</v>
      </c>
      <c r="AN1004">
        <v>0</v>
      </c>
      <c r="AO1004">
        <v>1</v>
      </c>
      <c r="AP1004">
        <v>1</v>
      </c>
      <c r="AQ1004">
        <v>0</v>
      </c>
      <c r="AR1004">
        <v>0</v>
      </c>
      <c r="AS1004" t="s">
        <v>3</v>
      </c>
      <c r="AT1004">
        <v>7.3</v>
      </c>
      <c r="AU1004" t="s">
        <v>133</v>
      </c>
      <c r="AV1004">
        <v>0</v>
      </c>
      <c r="AW1004">
        <v>2</v>
      </c>
      <c r="AX1004">
        <v>35868473</v>
      </c>
      <c r="AY1004">
        <v>1</v>
      </c>
      <c r="AZ1004">
        <v>0</v>
      </c>
      <c r="BA1004">
        <v>963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Y1004*Source!I856</f>
        <v>2.5093750000000004</v>
      </c>
      <c r="CY1004">
        <f>AB1004</f>
        <v>31.87</v>
      </c>
      <c r="CZ1004">
        <f>AF1004</f>
        <v>2.08</v>
      </c>
      <c r="DA1004">
        <f>AJ1004</f>
        <v>15.32</v>
      </c>
      <c r="DB1004">
        <f>ROUND((ROUND(AT1004*CZ1004,2)*1.25),2)</f>
        <v>18.98</v>
      </c>
      <c r="DC1004">
        <f>ROUND((ROUND(AT1004*AG1004,2)*1.25),2)</f>
        <v>0</v>
      </c>
    </row>
    <row r="1005" spans="1:107">
      <c r="A1005">
        <f>ROW(Source!A856)</f>
        <v>856</v>
      </c>
      <c r="B1005">
        <v>35863109</v>
      </c>
      <c r="C1005">
        <v>35868465</v>
      </c>
      <c r="D1005">
        <v>29174613</v>
      </c>
      <c r="E1005">
        <v>1</v>
      </c>
      <c r="F1005">
        <v>1</v>
      </c>
      <c r="G1005">
        <v>1</v>
      </c>
      <c r="H1005">
        <v>2</v>
      </c>
      <c r="I1005" t="s">
        <v>818</v>
      </c>
      <c r="J1005" t="s">
        <v>819</v>
      </c>
      <c r="K1005" t="s">
        <v>820</v>
      </c>
      <c r="L1005">
        <v>1368</v>
      </c>
      <c r="N1005">
        <v>1011</v>
      </c>
      <c r="O1005" t="s">
        <v>567</v>
      </c>
      <c r="P1005" t="s">
        <v>567</v>
      </c>
      <c r="Q1005">
        <v>1</v>
      </c>
      <c r="W1005">
        <v>0</v>
      </c>
      <c r="X1005">
        <v>494066865</v>
      </c>
      <c r="Y1005">
        <v>1.825</v>
      </c>
      <c r="AA1005">
        <v>0</v>
      </c>
      <c r="AB1005">
        <v>0.52</v>
      </c>
      <c r="AC1005">
        <v>0</v>
      </c>
      <c r="AD1005">
        <v>0</v>
      </c>
      <c r="AE1005">
        <v>0</v>
      </c>
      <c r="AF1005">
        <v>0.14000000000000001</v>
      </c>
      <c r="AG1005">
        <v>0</v>
      </c>
      <c r="AH1005">
        <v>0</v>
      </c>
      <c r="AI1005">
        <v>1</v>
      </c>
      <c r="AJ1005">
        <v>3.71</v>
      </c>
      <c r="AK1005">
        <v>33.049999999999997</v>
      </c>
      <c r="AL1005">
        <v>1</v>
      </c>
      <c r="AN1005">
        <v>0</v>
      </c>
      <c r="AO1005">
        <v>1</v>
      </c>
      <c r="AP1005">
        <v>1</v>
      </c>
      <c r="AQ1005">
        <v>0</v>
      </c>
      <c r="AR1005">
        <v>0</v>
      </c>
      <c r="AS1005" t="s">
        <v>3</v>
      </c>
      <c r="AT1005">
        <v>1.46</v>
      </c>
      <c r="AU1005" t="s">
        <v>133</v>
      </c>
      <c r="AV1005">
        <v>0</v>
      </c>
      <c r="AW1005">
        <v>2</v>
      </c>
      <c r="AX1005">
        <v>35868474</v>
      </c>
      <c r="AY1005">
        <v>1</v>
      </c>
      <c r="AZ1005">
        <v>0</v>
      </c>
      <c r="BA1005">
        <v>964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Y1005*Source!I856</f>
        <v>0.50187500000000007</v>
      </c>
      <c r="CY1005">
        <f>AB1005</f>
        <v>0.52</v>
      </c>
      <c r="CZ1005">
        <f>AF1005</f>
        <v>0.14000000000000001</v>
      </c>
      <c r="DA1005">
        <f>AJ1005</f>
        <v>3.71</v>
      </c>
      <c r="DB1005">
        <f>ROUND((ROUND(AT1005*CZ1005,2)*1.25),2)</f>
        <v>0.25</v>
      </c>
      <c r="DC1005">
        <f>ROUND((ROUND(AT1005*AG1005,2)*1.25),2)</f>
        <v>0</v>
      </c>
    </row>
    <row r="1006" spans="1:107">
      <c r="A1006">
        <f>ROW(Source!A856)</f>
        <v>856</v>
      </c>
      <c r="B1006">
        <v>35863109</v>
      </c>
      <c r="C1006">
        <v>35868465</v>
      </c>
      <c r="D1006">
        <v>29174913</v>
      </c>
      <c r="E1006">
        <v>1</v>
      </c>
      <c r="F1006">
        <v>1</v>
      </c>
      <c r="G1006">
        <v>1</v>
      </c>
      <c r="H1006">
        <v>2</v>
      </c>
      <c r="I1006" t="s">
        <v>578</v>
      </c>
      <c r="J1006" t="s">
        <v>579</v>
      </c>
      <c r="K1006" t="s">
        <v>580</v>
      </c>
      <c r="L1006">
        <v>1368</v>
      </c>
      <c r="N1006">
        <v>1011</v>
      </c>
      <c r="O1006" t="s">
        <v>567</v>
      </c>
      <c r="P1006" t="s">
        <v>567</v>
      </c>
      <c r="Q1006">
        <v>1</v>
      </c>
      <c r="W1006">
        <v>0</v>
      </c>
      <c r="X1006">
        <v>458544584</v>
      </c>
      <c r="Y1006">
        <v>0.17500000000000002</v>
      </c>
      <c r="AA1006">
        <v>0</v>
      </c>
      <c r="AB1006">
        <v>932.72</v>
      </c>
      <c r="AC1006">
        <v>383.38</v>
      </c>
      <c r="AD1006">
        <v>0</v>
      </c>
      <c r="AE1006">
        <v>0</v>
      </c>
      <c r="AF1006">
        <v>87.17</v>
      </c>
      <c r="AG1006">
        <v>11.6</v>
      </c>
      <c r="AH1006">
        <v>0</v>
      </c>
      <c r="AI1006">
        <v>1</v>
      </c>
      <c r="AJ1006">
        <v>10.7</v>
      </c>
      <c r="AK1006">
        <v>33.049999999999997</v>
      </c>
      <c r="AL1006">
        <v>1</v>
      </c>
      <c r="AN1006">
        <v>0</v>
      </c>
      <c r="AO1006">
        <v>1</v>
      </c>
      <c r="AP1006">
        <v>1</v>
      </c>
      <c r="AQ1006">
        <v>0</v>
      </c>
      <c r="AR1006">
        <v>0</v>
      </c>
      <c r="AS1006" t="s">
        <v>3</v>
      </c>
      <c r="AT1006">
        <v>0.14000000000000001</v>
      </c>
      <c r="AU1006" t="s">
        <v>133</v>
      </c>
      <c r="AV1006">
        <v>0</v>
      </c>
      <c r="AW1006">
        <v>2</v>
      </c>
      <c r="AX1006">
        <v>35868475</v>
      </c>
      <c r="AY1006">
        <v>1</v>
      </c>
      <c r="AZ1006">
        <v>0</v>
      </c>
      <c r="BA1006">
        <v>965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Y1006*Source!I856</f>
        <v>4.8125000000000008E-2</v>
      </c>
      <c r="CY1006">
        <f>AB1006</f>
        <v>932.72</v>
      </c>
      <c r="CZ1006">
        <f>AF1006</f>
        <v>87.17</v>
      </c>
      <c r="DA1006">
        <f>AJ1006</f>
        <v>10.7</v>
      </c>
      <c r="DB1006">
        <f>ROUND((ROUND(AT1006*CZ1006,2)*1.25),2)</f>
        <v>15.25</v>
      </c>
      <c r="DC1006">
        <f>ROUND((ROUND(AT1006*AG1006,2)*1.25),2)</f>
        <v>2.0299999999999998</v>
      </c>
    </row>
    <row r="1007" spans="1:107">
      <c r="A1007">
        <f>ROW(Source!A861)</f>
        <v>861</v>
      </c>
      <c r="B1007">
        <v>35863109</v>
      </c>
      <c r="C1007">
        <v>35868485</v>
      </c>
      <c r="D1007">
        <v>18442760</v>
      </c>
      <c r="E1007">
        <v>1</v>
      </c>
      <c r="F1007">
        <v>1</v>
      </c>
      <c r="G1007">
        <v>1</v>
      </c>
      <c r="H1007">
        <v>1</v>
      </c>
      <c r="I1007" t="s">
        <v>816</v>
      </c>
      <c r="J1007" t="s">
        <v>3</v>
      </c>
      <c r="K1007" t="s">
        <v>817</v>
      </c>
      <c r="L1007">
        <v>1369</v>
      </c>
      <c r="N1007">
        <v>1013</v>
      </c>
      <c r="O1007" t="s">
        <v>561</v>
      </c>
      <c r="P1007" t="s">
        <v>561</v>
      </c>
      <c r="Q1007">
        <v>1</v>
      </c>
      <c r="W1007">
        <v>0</v>
      </c>
      <c r="X1007">
        <v>1855713677</v>
      </c>
      <c r="Y1007">
        <v>42.009499999999996</v>
      </c>
      <c r="AA1007">
        <v>0</v>
      </c>
      <c r="AB1007">
        <v>0</v>
      </c>
      <c r="AC1007">
        <v>0</v>
      </c>
      <c r="AD1007">
        <v>354.22</v>
      </c>
      <c r="AE1007">
        <v>0</v>
      </c>
      <c r="AF1007">
        <v>0</v>
      </c>
      <c r="AG1007">
        <v>0</v>
      </c>
      <c r="AH1007">
        <v>354.22</v>
      </c>
      <c r="AI1007">
        <v>1</v>
      </c>
      <c r="AJ1007">
        <v>1</v>
      </c>
      <c r="AK1007">
        <v>1</v>
      </c>
      <c r="AL1007">
        <v>1</v>
      </c>
      <c r="AN1007">
        <v>0</v>
      </c>
      <c r="AO1007">
        <v>1</v>
      </c>
      <c r="AP1007">
        <v>1</v>
      </c>
      <c r="AQ1007">
        <v>0</v>
      </c>
      <c r="AR1007">
        <v>0</v>
      </c>
      <c r="AS1007" t="s">
        <v>3</v>
      </c>
      <c r="AT1007">
        <v>36.53</v>
      </c>
      <c r="AU1007" t="s">
        <v>134</v>
      </c>
      <c r="AV1007">
        <v>1</v>
      </c>
      <c r="AW1007">
        <v>2</v>
      </c>
      <c r="AX1007">
        <v>35868489</v>
      </c>
      <c r="AY1007">
        <v>1</v>
      </c>
      <c r="AZ1007">
        <v>0</v>
      </c>
      <c r="BA1007">
        <v>971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Y1007*Source!I861</f>
        <v>2.5205699999999998</v>
      </c>
      <c r="CY1007">
        <f>AD1007</f>
        <v>354.22</v>
      </c>
      <c r="CZ1007">
        <f>AH1007</f>
        <v>354.22</v>
      </c>
      <c r="DA1007">
        <f>AL1007</f>
        <v>1</v>
      </c>
      <c r="DB1007">
        <f>ROUND((ROUND(AT1007*CZ1007,2)*1.15),2)</f>
        <v>14880.61</v>
      </c>
      <c r="DC1007">
        <f>ROUND((ROUND(AT1007*AG1007,2)*1.15),2)</f>
        <v>0</v>
      </c>
    </row>
    <row r="1008" spans="1:107">
      <c r="A1008">
        <f>ROW(Source!A861)</f>
        <v>861</v>
      </c>
      <c r="B1008">
        <v>35863109</v>
      </c>
      <c r="C1008">
        <v>35868485</v>
      </c>
      <c r="D1008">
        <v>29109376</v>
      </c>
      <c r="E1008">
        <v>1</v>
      </c>
      <c r="F1008">
        <v>1</v>
      </c>
      <c r="G1008">
        <v>1</v>
      </c>
      <c r="H1008">
        <v>3</v>
      </c>
      <c r="I1008" t="s">
        <v>328</v>
      </c>
      <c r="J1008" t="s">
        <v>330</v>
      </c>
      <c r="K1008" t="s">
        <v>329</v>
      </c>
      <c r="L1008">
        <v>1346</v>
      </c>
      <c r="N1008">
        <v>1009</v>
      </c>
      <c r="O1008" t="s">
        <v>160</v>
      </c>
      <c r="P1008" t="s">
        <v>160</v>
      </c>
      <c r="Q1008">
        <v>1</v>
      </c>
      <c r="W1008">
        <v>0</v>
      </c>
      <c r="X1008">
        <v>-501888552</v>
      </c>
      <c r="Y1008">
        <v>0.83333299999999999</v>
      </c>
      <c r="AA1008">
        <v>25647.39</v>
      </c>
      <c r="AB1008">
        <v>0</v>
      </c>
      <c r="AC1008">
        <v>0</v>
      </c>
      <c r="AD1008">
        <v>0</v>
      </c>
      <c r="AE1008">
        <v>4894.54</v>
      </c>
      <c r="AF1008">
        <v>0</v>
      </c>
      <c r="AG1008">
        <v>0</v>
      </c>
      <c r="AH1008">
        <v>0</v>
      </c>
      <c r="AI1008">
        <v>5.24</v>
      </c>
      <c r="AJ1008">
        <v>1</v>
      </c>
      <c r="AK1008">
        <v>1</v>
      </c>
      <c r="AL1008">
        <v>1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 t="s">
        <v>3</v>
      </c>
      <c r="AT1008">
        <v>0.83333299999999999</v>
      </c>
      <c r="AU1008" t="s">
        <v>3</v>
      </c>
      <c r="AV1008">
        <v>0</v>
      </c>
      <c r="AW1008">
        <v>2</v>
      </c>
      <c r="AX1008">
        <v>35868490</v>
      </c>
      <c r="AY1008">
        <v>1</v>
      </c>
      <c r="AZ1008">
        <v>6144</v>
      </c>
      <c r="BA1008">
        <v>972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Y1008*Source!I861</f>
        <v>4.9999979999999999E-2</v>
      </c>
      <c r="CY1008">
        <f>AA1008</f>
        <v>25647.39</v>
      </c>
      <c r="CZ1008">
        <f>AE1008</f>
        <v>4894.54</v>
      </c>
      <c r="DA1008">
        <f>AI1008</f>
        <v>5.24</v>
      </c>
      <c r="DB1008">
        <f>ROUND(ROUND(AT1008*CZ1008,2),2)</f>
        <v>4078.78</v>
      </c>
      <c r="DC1008">
        <f>ROUND(ROUND(AT1008*AG1008,2),2)</f>
        <v>0</v>
      </c>
    </row>
    <row r="1009" spans="1:107">
      <c r="A1009">
        <f>ROW(Source!A861)</f>
        <v>861</v>
      </c>
      <c r="B1009">
        <v>35863109</v>
      </c>
      <c r="C1009">
        <v>35868485</v>
      </c>
      <c r="D1009">
        <v>29109730</v>
      </c>
      <c r="E1009">
        <v>1</v>
      </c>
      <c r="F1009">
        <v>1</v>
      </c>
      <c r="G1009">
        <v>1</v>
      </c>
      <c r="H1009">
        <v>3</v>
      </c>
      <c r="I1009" t="s">
        <v>332</v>
      </c>
      <c r="J1009" t="s">
        <v>334</v>
      </c>
      <c r="K1009" t="s">
        <v>333</v>
      </c>
      <c r="L1009">
        <v>1327</v>
      </c>
      <c r="N1009">
        <v>1005</v>
      </c>
      <c r="O1009" t="s">
        <v>155</v>
      </c>
      <c r="P1009" t="s">
        <v>155</v>
      </c>
      <c r="Q1009">
        <v>1</v>
      </c>
      <c r="W1009">
        <v>0</v>
      </c>
      <c r="X1009">
        <v>650529573</v>
      </c>
      <c r="Y1009">
        <v>66.666667000000004</v>
      </c>
      <c r="AA1009">
        <v>372.63</v>
      </c>
      <c r="AB1009">
        <v>0</v>
      </c>
      <c r="AC1009">
        <v>0</v>
      </c>
      <c r="AD1009">
        <v>0</v>
      </c>
      <c r="AE1009">
        <v>37.299999999999997</v>
      </c>
      <c r="AF1009">
        <v>0</v>
      </c>
      <c r="AG1009">
        <v>0</v>
      </c>
      <c r="AH1009">
        <v>0</v>
      </c>
      <c r="AI1009">
        <v>9.99</v>
      </c>
      <c r="AJ1009">
        <v>1</v>
      </c>
      <c r="AK1009">
        <v>1</v>
      </c>
      <c r="AL1009">
        <v>1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 t="s">
        <v>3</v>
      </c>
      <c r="AT1009">
        <v>66.666667000000004</v>
      </c>
      <c r="AU1009" t="s">
        <v>3</v>
      </c>
      <c r="AV1009">
        <v>0</v>
      </c>
      <c r="AW1009">
        <v>2</v>
      </c>
      <c r="AX1009">
        <v>35868491</v>
      </c>
      <c r="AY1009">
        <v>1</v>
      </c>
      <c r="AZ1009">
        <v>6144</v>
      </c>
      <c r="BA1009">
        <v>973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Y1009*Source!I861</f>
        <v>4.0000000199999999</v>
      </c>
      <c r="CY1009">
        <f>AA1009</f>
        <v>372.63</v>
      </c>
      <c r="CZ1009">
        <f>AE1009</f>
        <v>37.299999999999997</v>
      </c>
      <c r="DA1009">
        <f>AI1009</f>
        <v>9.99</v>
      </c>
      <c r="DB1009">
        <f>ROUND(ROUND(AT1009*CZ1009,2),2)</f>
        <v>2486.67</v>
      </c>
      <c r="DC1009">
        <f>ROUND(ROUND(AT1009*AG1009,2),2)</f>
        <v>0</v>
      </c>
    </row>
    <row r="1010" spans="1:107">
      <c r="A1010">
        <f>ROW(Source!A864)</f>
        <v>864</v>
      </c>
      <c r="B1010">
        <v>35863109</v>
      </c>
      <c r="C1010">
        <v>35868494</v>
      </c>
      <c r="D1010">
        <v>29364679</v>
      </c>
      <c r="E1010">
        <v>1</v>
      </c>
      <c r="F1010">
        <v>1</v>
      </c>
      <c r="G1010">
        <v>1</v>
      </c>
      <c r="H1010">
        <v>1</v>
      </c>
      <c r="I1010" t="s">
        <v>735</v>
      </c>
      <c r="J1010" t="s">
        <v>3</v>
      </c>
      <c r="K1010" t="s">
        <v>736</v>
      </c>
      <c r="L1010">
        <v>1369</v>
      </c>
      <c r="N1010">
        <v>1013</v>
      </c>
      <c r="O1010" t="s">
        <v>561</v>
      </c>
      <c r="P1010" t="s">
        <v>561</v>
      </c>
      <c r="Q1010">
        <v>1</v>
      </c>
      <c r="W1010">
        <v>0</v>
      </c>
      <c r="X1010">
        <v>931378261</v>
      </c>
      <c r="Y1010">
        <v>108.56</v>
      </c>
      <c r="AA1010">
        <v>0</v>
      </c>
      <c r="AB1010">
        <v>0</v>
      </c>
      <c r="AC1010">
        <v>0</v>
      </c>
      <c r="AD1010">
        <v>316.85000000000002</v>
      </c>
      <c r="AE1010">
        <v>0</v>
      </c>
      <c r="AF1010">
        <v>0</v>
      </c>
      <c r="AG1010">
        <v>0</v>
      </c>
      <c r="AH1010">
        <v>316.85000000000002</v>
      </c>
      <c r="AI1010">
        <v>1</v>
      </c>
      <c r="AJ1010">
        <v>1</v>
      </c>
      <c r="AK1010">
        <v>1</v>
      </c>
      <c r="AL1010">
        <v>1</v>
      </c>
      <c r="AN1010">
        <v>0</v>
      </c>
      <c r="AO1010">
        <v>1</v>
      </c>
      <c r="AP1010">
        <v>1</v>
      </c>
      <c r="AQ1010">
        <v>0</v>
      </c>
      <c r="AR1010">
        <v>0</v>
      </c>
      <c r="AS1010" t="s">
        <v>3</v>
      </c>
      <c r="AT1010">
        <v>94.4</v>
      </c>
      <c r="AU1010" t="s">
        <v>134</v>
      </c>
      <c r="AV1010">
        <v>1</v>
      </c>
      <c r="AW1010">
        <v>2</v>
      </c>
      <c r="AX1010">
        <v>35868502</v>
      </c>
      <c r="AY1010">
        <v>1</v>
      </c>
      <c r="AZ1010">
        <v>0</v>
      </c>
      <c r="BA1010">
        <v>974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Y1010*Source!I864</f>
        <v>4.3424000000000005</v>
      </c>
      <c r="CY1010">
        <f>AD1010</f>
        <v>316.85000000000002</v>
      </c>
      <c r="CZ1010">
        <f>AH1010</f>
        <v>316.85000000000002</v>
      </c>
      <c r="DA1010">
        <f>AL1010</f>
        <v>1</v>
      </c>
      <c r="DB1010">
        <f>ROUND((ROUND(AT1010*CZ1010,2)*1.15),2)</f>
        <v>34397.24</v>
      </c>
      <c r="DC1010">
        <f>ROUND((ROUND(AT1010*AG1010,2)*1.15),2)</f>
        <v>0</v>
      </c>
    </row>
    <row r="1011" spans="1:107">
      <c r="A1011">
        <f>ROW(Source!A864)</f>
        <v>864</v>
      </c>
      <c r="B1011">
        <v>35863109</v>
      </c>
      <c r="C1011">
        <v>35868494</v>
      </c>
      <c r="D1011">
        <v>121548</v>
      </c>
      <c r="E1011">
        <v>1</v>
      </c>
      <c r="F1011">
        <v>1</v>
      </c>
      <c r="G1011">
        <v>1</v>
      </c>
      <c r="H1011">
        <v>1</v>
      </c>
      <c r="I1011" t="s">
        <v>35</v>
      </c>
      <c r="J1011" t="s">
        <v>3</v>
      </c>
      <c r="K1011" t="s">
        <v>562</v>
      </c>
      <c r="L1011">
        <v>608254</v>
      </c>
      <c r="N1011">
        <v>1013</v>
      </c>
      <c r="O1011" t="s">
        <v>563</v>
      </c>
      <c r="P1011" t="s">
        <v>563</v>
      </c>
      <c r="Q1011">
        <v>1</v>
      </c>
      <c r="W1011">
        <v>0</v>
      </c>
      <c r="X1011">
        <v>-185737400</v>
      </c>
      <c r="Y1011">
        <v>0.2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1</v>
      </c>
      <c r="AJ1011">
        <v>1</v>
      </c>
      <c r="AK1011">
        <v>1</v>
      </c>
      <c r="AL1011">
        <v>1</v>
      </c>
      <c r="AN1011">
        <v>0</v>
      </c>
      <c r="AO1011">
        <v>1</v>
      </c>
      <c r="AP1011">
        <v>0</v>
      </c>
      <c r="AQ1011">
        <v>0</v>
      </c>
      <c r="AR1011">
        <v>0</v>
      </c>
      <c r="AS1011" t="s">
        <v>3</v>
      </c>
      <c r="AT1011">
        <v>0.2</v>
      </c>
      <c r="AU1011" t="s">
        <v>3</v>
      </c>
      <c r="AV1011">
        <v>2</v>
      </c>
      <c r="AW1011">
        <v>2</v>
      </c>
      <c r="AX1011">
        <v>35868503</v>
      </c>
      <c r="AY1011">
        <v>1</v>
      </c>
      <c r="AZ1011">
        <v>0</v>
      </c>
      <c r="BA1011">
        <v>975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Y1011*Source!I864</f>
        <v>8.0000000000000002E-3</v>
      </c>
      <c r="CY1011">
        <f>AD1011</f>
        <v>0</v>
      </c>
      <c r="CZ1011">
        <f>AH1011</f>
        <v>0</v>
      </c>
      <c r="DA1011">
        <f>AL1011</f>
        <v>1</v>
      </c>
      <c r="DB1011">
        <f t="shared" ref="DB1011:DB1036" si="150">ROUND(ROUND(AT1011*CZ1011,2),2)</f>
        <v>0</v>
      </c>
      <c r="DC1011">
        <f t="shared" ref="DC1011:DC1036" si="151">ROUND(ROUND(AT1011*AG1011,2),2)</f>
        <v>0</v>
      </c>
    </row>
    <row r="1012" spans="1:107">
      <c r="A1012">
        <f>ROW(Source!A864)</f>
        <v>864</v>
      </c>
      <c r="B1012">
        <v>35863109</v>
      </c>
      <c r="C1012">
        <v>35868494</v>
      </c>
      <c r="D1012">
        <v>29172362</v>
      </c>
      <c r="E1012">
        <v>1</v>
      </c>
      <c r="F1012">
        <v>1</v>
      </c>
      <c r="G1012">
        <v>1</v>
      </c>
      <c r="H1012">
        <v>2</v>
      </c>
      <c r="I1012" t="s">
        <v>737</v>
      </c>
      <c r="J1012" t="s">
        <v>738</v>
      </c>
      <c r="K1012" t="s">
        <v>739</v>
      </c>
      <c r="L1012">
        <v>1368</v>
      </c>
      <c r="N1012">
        <v>1011</v>
      </c>
      <c r="O1012" t="s">
        <v>567</v>
      </c>
      <c r="P1012" t="s">
        <v>567</v>
      </c>
      <c r="Q1012">
        <v>1</v>
      </c>
      <c r="W1012">
        <v>0</v>
      </c>
      <c r="X1012">
        <v>2071614860</v>
      </c>
      <c r="Y1012">
        <v>0.2</v>
      </c>
      <c r="AA1012">
        <v>0</v>
      </c>
      <c r="AB1012">
        <v>1113.56</v>
      </c>
      <c r="AC1012">
        <v>446.18</v>
      </c>
      <c r="AD1012">
        <v>0</v>
      </c>
      <c r="AE1012">
        <v>0</v>
      </c>
      <c r="AF1012">
        <v>134.65</v>
      </c>
      <c r="AG1012">
        <v>13.5</v>
      </c>
      <c r="AH1012">
        <v>0</v>
      </c>
      <c r="AI1012">
        <v>1</v>
      </c>
      <c r="AJ1012">
        <v>8.27</v>
      </c>
      <c r="AK1012">
        <v>33.049999999999997</v>
      </c>
      <c r="AL1012">
        <v>1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3</v>
      </c>
      <c r="AT1012">
        <v>0.2</v>
      </c>
      <c r="AU1012" t="s">
        <v>3</v>
      </c>
      <c r="AV1012">
        <v>0</v>
      </c>
      <c r="AW1012">
        <v>2</v>
      </c>
      <c r="AX1012">
        <v>35868504</v>
      </c>
      <c r="AY1012">
        <v>1</v>
      </c>
      <c r="AZ1012">
        <v>0</v>
      </c>
      <c r="BA1012">
        <v>976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Y1012*Source!I864</f>
        <v>8.0000000000000002E-3</v>
      </c>
      <c r="CY1012">
        <f>AB1012</f>
        <v>1113.56</v>
      </c>
      <c r="CZ1012">
        <f>AF1012</f>
        <v>134.65</v>
      </c>
      <c r="DA1012">
        <f>AJ1012</f>
        <v>8.27</v>
      </c>
      <c r="DB1012">
        <f t="shared" si="150"/>
        <v>26.93</v>
      </c>
      <c r="DC1012">
        <f t="shared" si="151"/>
        <v>2.7</v>
      </c>
    </row>
    <row r="1013" spans="1:107">
      <c r="A1013">
        <f>ROW(Source!A864)</f>
        <v>864</v>
      </c>
      <c r="B1013">
        <v>35863109</v>
      </c>
      <c r="C1013">
        <v>35868494</v>
      </c>
      <c r="D1013">
        <v>29174913</v>
      </c>
      <c r="E1013">
        <v>1</v>
      </c>
      <c r="F1013">
        <v>1</v>
      </c>
      <c r="G1013">
        <v>1</v>
      </c>
      <c r="H1013">
        <v>2</v>
      </c>
      <c r="I1013" t="s">
        <v>578</v>
      </c>
      <c r="J1013" t="s">
        <v>579</v>
      </c>
      <c r="K1013" t="s">
        <v>580</v>
      </c>
      <c r="L1013">
        <v>1368</v>
      </c>
      <c r="N1013">
        <v>1011</v>
      </c>
      <c r="O1013" t="s">
        <v>567</v>
      </c>
      <c r="P1013" t="s">
        <v>567</v>
      </c>
      <c r="Q1013">
        <v>1</v>
      </c>
      <c r="W1013">
        <v>0</v>
      </c>
      <c r="X1013">
        <v>458544584</v>
      </c>
      <c r="Y1013">
        <v>0.2</v>
      </c>
      <c r="AA1013">
        <v>0</v>
      </c>
      <c r="AB1013">
        <v>932.72</v>
      </c>
      <c r="AC1013">
        <v>383.38</v>
      </c>
      <c r="AD1013">
        <v>0</v>
      </c>
      <c r="AE1013">
        <v>0</v>
      </c>
      <c r="AF1013">
        <v>87.17</v>
      </c>
      <c r="AG1013">
        <v>11.6</v>
      </c>
      <c r="AH1013">
        <v>0</v>
      </c>
      <c r="AI1013">
        <v>1</v>
      </c>
      <c r="AJ1013">
        <v>10.7</v>
      </c>
      <c r="AK1013">
        <v>33.049999999999997</v>
      </c>
      <c r="AL1013">
        <v>1</v>
      </c>
      <c r="AN1013">
        <v>0</v>
      </c>
      <c r="AO1013">
        <v>1</v>
      </c>
      <c r="AP1013">
        <v>0</v>
      </c>
      <c r="AQ1013">
        <v>0</v>
      </c>
      <c r="AR1013">
        <v>0</v>
      </c>
      <c r="AS1013" t="s">
        <v>3</v>
      </c>
      <c r="AT1013">
        <v>0.2</v>
      </c>
      <c r="AU1013" t="s">
        <v>3</v>
      </c>
      <c r="AV1013">
        <v>0</v>
      </c>
      <c r="AW1013">
        <v>2</v>
      </c>
      <c r="AX1013">
        <v>35868505</v>
      </c>
      <c r="AY1013">
        <v>1</v>
      </c>
      <c r="AZ1013">
        <v>0</v>
      </c>
      <c r="BA1013">
        <v>977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Y1013*Source!I864</f>
        <v>8.0000000000000002E-3</v>
      </c>
      <c r="CY1013">
        <f>AB1013</f>
        <v>932.72</v>
      </c>
      <c r="CZ1013">
        <f>AF1013</f>
        <v>87.17</v>
      </c>
      <c r="DA1013">
        <f>AJ1013</f>
        <v>10.7</v>
      </c>
      <c r="DB1013">
        <f t="shared" si="150"/>
        <v>17.43</v>
      </c>
      <c r="DC1013">
        <f t="shared" si="151"/>
        <v>2.3199999999999998</v>
      </c>
    </row>
    <row r="1014" spans="1:107">
      <c r="A1014">
        <f>ROW(Source!A864)</f>
        <v>864</v>
      </c>
      <c r="B1014">
        <v>35863109</v>
      </c>
      <c r="C1014">
        <v>35868494</v>
      </c>
      <c r="D1014">
        <v>29164111</v>
      </c>
      <c r="E1014">
        <v>1</v>
      </c>
      <c r="F1014">
        <v>1</v>
      </c>
      <c r="G1014">
        <v>1</v>
      </c>
      <c r="H1014">
        <v>3</v>
      </c>
      <c r="I1014" t="s">
        <v>783</v>
      </c>
      <c r="J1014" t="s">
        <v>784</v>
      </c>
      <c r="K1014" t="s">
        <v>785</v>
      </c>
      <c r="L1014">
        <v>1355</v>
      </c>
      <c r="N1014">
        <v>1010</v>
      </c>
      <c r="O1014" t="s">
        <v>58</v>
      </c>
      <c r="P1014" t="s">
        <v>58</v>
      </c>
      <c r="Q1014">
        <v>100</v>
      </c>
      <c r="W1014">
        <v>0</v>
      </c>
      <c r="X1014">
        <v>-1689080274</v>
      </c>
      <c r="Y1014">
        <v>1.02</v>
      </c>
      <c r="AA1014">
        <v>783</v>
      </c>
      <c r="AB1014">
        <v>0</v>
      </c>
      <c r="AC1014">
        <v>0</v>
      </c>
      <c r="AD1014">
        <v>0</v>
      </c>
      <c r="AE1014">
        <v>100</v>
      </c>
      <c r="AF1014">
        <v>0</v>
      </c>
      <c r="AG1014">
        <v>0</v>
      </c>
      <c r="AH1014">
        <v>0</v>
      </c>
      <c r="AI1014">
        <v>7.83</v>
      </c>
      <c r="AJ1014">
        <v>1</v>
      </c>
      <c r="AK1014">
        <v>1</v>
      </c>
      <c r="AL1014">
        <v>1</v>
      </c>
      <c r="AN1014">
        <v>0</v>
      </c>
      <c r="AO1014">
        <v>1</v>
      </c>
      <c r="AP1014">
        <v>0</v>
      </c>
      <c r="AQ1014">
        <v>0</v>
      </c>
      <c r="AR1014">
        <v>0</v>
      </c>
      <c r="AS1014" t="s">
        <v>3</v>
      </c>
      <c r="AT1014">
        <v>1.02</v>
      </c>
      <c r="AU1014" t="s">
        <v>3</v>
      </c>
      <c r="AV1014">
        <v>0</v>
      </c>
      <c r="AW1014">
        <v>2</v>
      </c>
      <c r="AX1014">
        <v>35868506</v>
      </c>
      <c r="AY1014">
        <v>1</v>
      </c>
      <c r="AZ1014">
        <v>0</v>
      </c>
      <c r="BA1014">
        <v>978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Y1014*Source!I864</f>
        <v>4.0800000000000003E-2</v>
      </c>
      <c r="CY1014">
        <f>AA1014</f>
        <v>783</v>
      </c>
      <c r="CZ1014">
        <f>AE1014</f>
        <v>100</v>
      </c>
      <c r="DA1014">
        <f>AI1014</f>
        <v>7.83</v>
      </c>
      <c r="DB1014">
        <f t="shared" si="150"/>
        <v>102</v>
      </c>
      <c r="DC1014">
        <f t="shared" si="151"/>
        <v>0</v>
      </c>
    </row>
    <row r="1015" spans="1:107">
      <c r="A1015">
        <f>ROW(Source!A864)</f>
        <v>864</v>
      </c>
      <c r="B1015">
        <v>35863109</v>
      </c>
      <c r="C1015">
        <v>35868494</v>
      </c>
      <c r="D1015">
        <v>29170288</v>
      </c>
      <c r="E1015">
        <v>1</v>
      </c>
      <c r="F1015">
        <v>1</v>
      </c>
      <c r="G1015">
        <v>1</v>
      </c>
      <c r="H1015">
        <v>3</v>
      </c>
      <c r="I1015" t="s">
        <v>262</v>
      </c>
      <c r="J1015" t="s">
        <v>264</v>
      </c>
      <c r="K1015" t="s">
        <v>263</v>
      </c>
      <c r="L1015">
        <v>1354</v>
      </c>
      <c r="N1015">
        <v>1010</v>
      </c>
      <c r="O1015" t="s">
        <v>237</v>
      </c>
      <c r="P1015" t="s">
        <v>237</v>
      </c>
      <c r="Q1015">
        <v>1</v>
      </c>
      <c r="W1015">
        <v>0</v>
      </c>
      <c r="X1015">
        <v>-1432988646</v>
      </c>
      <c r="Y1015">
        <v>150</v>
      </c>
      <c r="AA1015">
        <v>54.36</v>
      </c>
      <c r="AB1015">
        <v>0</v>
      </c>
      <c r="AC1015">
        <v>0</v>
      </c>
      <c r="AD1015">
        <v>0</v>
      </c>
      <c r="AE1015">
        <v>15.27</v>
      </c>
      <c r="AF1015">
        <v>0</v>
      </c>
      <c r="AG1015">
        <v>0</v>
      </c>
      <c r="AH1015">
        <v>0</v>
      </c>
      <c r="AI1015">
        <v>3.56</v>
      </c>
      <c r="AJ1015">
        <v>1</v>
      </c>
      <c r="AK1015">
        <v>1</v>
      </c>
      <c r="AL1015">
        <v>1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 t="s">
        <v>3</v>
      </c>
      <c r="AT1015">
        <v>150</v>
      </c>
      <c r="AU1015" t="s">
        <v>3</v>
      </c>
      <c r="AV1015">
        <v>0</v>
      </c>
      <c r="AW1015">
        <v>1</v>
      </c>
      <c r="AX1015">
        <v>-1</v>
      </c>
      <c r="AY1015">
        <v>0</v>
      </c>
      <c r="AZ1015">
        <v>0</v>
      </c>
      <c r="BA1015" t="s">
        <v>3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Y1015*Source!I864</f>
        <v>6</v>
      </c>
      <c r="CY1015">
        <f>AA1015</f>
        <v>54.36</v>
      </c>
      <c r="CZ1015">
        <f>AE1015</f>
        <v>15.27</v>
      </c>
      <c r="DA1015">
        <f>AI1015</f>
        <v>3.56</v>
      </c>
      <c r="DB1015">
        <f t="shared" si="150"/>
        <v>2290.5</v>
      </c>
      <c r="DC1015">
        <f t="shared" si="151"/>
        <v>0</v>
      </c>
    </row>
    <row r="1016" spans="1:107">
      <c r="A1016">
        <f>ROW(Source!A864)</f>
        <v>864</v>
      </c>
      <c r="B1016">
        <v>35863109</v>
      </c>
      <c r="C1016">
        <v>35868494</v>
      </c>
      <c r="D1016">
        <v>29171808</v>
      </c>
      <c r="E1016">
        <v>1</v>
      </c>
      <c r="F1016">
        <v>1</v>
      </c>
      <c r="G1016">
        <v>1</v>
      </c>
      <c r="H1016">
        <v>3</v>
      </c>
      <c r="I1016" t="s">
        <v>752</v>
      </c>
      <c r="J1016" t="s">
        <v>753</v>
      </c>
      <c r="K1016" t="s">
        <v>754</v>
      </c>
      <c r="L1016">
        <v>1374</v>
      </c>
      <c r="N1016">
        <v>1013</v>
      </c>
      <c r="O1016" t="s">
        <v>755</v>
      </c>
      <c r="P1016" t="s">
        <v>755</v>
      </c>
      <c r="Q1016">
        <v>1</v>
      </c>
      <c r="W1016">
        <v>0</v>
      </c>
      <c r="X1016">
        <v>-915781824</v>
      </c>
      <c r="Y1016">
        <v>18.73</v>
      </c>
      <c r="AA1016">
        <v>1</v>
      </c>
      <c r="AB1016">
        <v>0</v>
      </c>
      <c r="AC1016">
        <v>0</v>
      </c>
      <c r="AD1016">
        <v>0</v>
      </c>
      <c r="AE1016">
        <v>1</v>
      </c>
      <c r="AF1016">
        <v>0</v>
      </c>
      <c r="AG1016">
        <v>0</v>
      </c>
      <c r="AH1016">
        <v>0</v>
      </c>
      <c r="AI1016">
        <v>1</v>
      </c>
      <c r="AJ1016">
        <v>1</v>
      </c>
      <c r="AK1016">
        <v>1</v>
      </c>
      <c r="AL1016">
        <v>1</v>
      </c>
      <c r="AN1016">
        <v>0</v>
      </c>
      <c r="AO1016">
        <v>1</v>
      </c>
      <c r="AP1016">
        <v>0</v>
      </c>
      <c r="AQ1016">
        <v>0</v>
      </c>
      <c r="AR1016">
        <v>0</v>
      </c>
      <c r="AS1016" t="s">
        <v>3</v>
      </c>
      <c r="AT1016">
        <v>18.73</v>
      </c>
      <c r="AU1016" t="s">
        <v>3</v>
      </c>
      <c r="AV1016">
        <v>0</v>
      </c>
      <c r="AW1016">
        <v>2</v>
      </c>
      <c r="AX1016">
        <v>35868507</v>
      </c>
      <c r="AY1016">
        <v>1</v>
      </c>
      <c r="AZ1016">
        <v>0</v>
      </c>
      <c r="BA1016">
        <v>979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Y1016*Source!I864</f>
        <v>0.74920000000000009</v>
      </c>
      <c r="CY1016">
        <f>AA1016</f>
        <v>1</v>
      </c>
      <c r="CZ1016">
        <f>AE1016</f>
        <v>1</v>
      </c>
      <c r="DA1016">
        <f>AI1016</f>
        <v>1</v>
      </c>
      <c r="DB1016">
        <f t="shared" si="150"/>
        <v>18.73</v>
      </c>
      <c r="DC1016">
        <f t="shared" si="151"/>
        <v>0</v>
      </c>
    </row>
    <row r="1017" spans="1:107">
      <c r="A1017">
        <f>ROW(Source!A939)</f>
        <v>939</v>
      </c>
      <c r="B1017">
        <v>35863109</v>
      </c>
      <c r="C1017">
        <v>35868509</v>
      </c>
      <c r="D1017">
        <v>18406804</v>
      </c>
      <c r="E1017">
        <v>1</v>
      </c>
      <c r="F1017">
        <v>1</v>
      </c>
      <c r="G1017">
        <v>1</v>
      </c>
      <c r="H1017">
        <v>1</v>
      </c>
      <c r="I1017" t="s">
        <v>559</v>
      </c>
      <c r="J1017" t="s">
        <v>3</v>
      </c>
      <c r="K1017" t="s">
        <v>560</v>
      </c>
      <c r="L1017">
        <v>1369</v>
      </c>
      <c r="N1017">
        <v>1013</v>
      </c>
      <c r="O1017" t="s">
        <v>561</v>
      </c>
      <c r="P1017" t="s">
        <v>561</v>
      </c>
      <c r="Q1017">
        <v>1</v>
      </c>
      <c r="W1017">
        <v>0</v>
      </c>
      <c r="X1017">
        <v>254330056</v>
      </c>
      <c r="Y1017">
        <v>7.67</v>
      </c>
      <c r="AA1017">
        <v>0</v>
      </c>
      <c r="AB1017">
        <v>0</v>
      </c>
      <c r="AC1017">
        <v>0</v>
      </c>
      <c r="AD1017">
        <v>249.14</v>
      </c>
      <c r="AE1017">
        <v>0</v>
      </c>
      <c r="AF1017">
        <v>0</v>
      </c>
      <c r="AG1017">
        <v>0</v>
      </c>
      <c r="AH1017">
        <v>249.14</v>
      </c>
      <c r="AI1017">
        <v>1</v>
      </c>
      <c r="AJ1017">
        <v>1</v>
      </c>
      <c r="AK1017">
        <v>1</v>
      </c>
      <c r="AL1017">
        <v>1</v>
      </c>
      <c r="AN1017">
        <v>0</v>
      </c>
      <c r="AO1017">
        <v>1</v>
      </c>
      <c r="AP1017">
        <v>0</v>
      </c>
      <c r="AQ1017">
        <v>0</v>
      </c>
      <c r="AR1017">
        <v>0</v>
      </c>
      <c r="AS1017" t="s">
        <v>3</v>
      </c>
      <c r="AT1017">
        <v>7.67</v>
      </c>
      <c r="AU1017" t="s">
        <v>3</v>
      </c>
      <c r="AV1017">
        <v>1</v>
      </c>
      <c r="AW1017">
        <v>2</v>
      </c>
      <c r="AX1017">
        <v>35868512</v>
      </c>
      <c r="AY1017">
        <v>1</v>
      </c>
      <c r="AZ1017">
        <v>0</v>
      </c>
      <c r="BA1017">
        <v>980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Y1017*Source!I939</f>
        <v>2.13226</v>
      </c>
      <c r="CY1017">
        <f>AD1017</f>
        <v>249.14</v>
      </c>
      <c r="CZ1017">
        <f>AH1017</f>
        <v>249.14</v>
      </c>
      <c r="DA1017">
        <f>AL1017</f>
        <v>1</v>
      </c>
      <c r="DB1017">
        <f t="shared" si="150"/>
        <v>1910.9</v>
      </c>
      <c r="DC1017">
        <f t="shared" si="151"/>
        <v>0</v>
      </c>
    </row>
    <row r="1018" spans="1:107">
      <c r="A1018">
        <f>ROW(Source!A939)</f>
        <v>939</v>
      </c>
      <c r="B1018">
        <v>35863109</v>
      </c>
      <c r="C1018">
        <v>35868509</v>
      </c>
      <c r="D1018">
        <v>29164349</v>
      </c>
      <c r="E1018">
        <v>1</v>
      </c>
      <c r="F1018">
        <v>1</v>
      </c>
      <c r="G1018">
        <v>1</v>
      </c>
      <c r="H1018">
        <v>3</v>
      </c>
      <c r="I1018" t="s">
        <v>28</v>
      </c>
      <c r="J1018" t="s">
        <v>31</v>
      </c>
      <c r="K1018" t="s">
        <v>29</v>
      </c>
      <c r="L1018">
        <v>1348</v>
      </c>
      <c r="N1018">
        <v>1009</v>
      </c>
      <c r="O1018" t="s">
        <v>30</v>
      </c>
      <c r="P1018" t="s">
        <v>30</v>
      </c>
      <c r="Q1018">
        <v>1000</v>
      </c>
      <c r="W1018">
        <v>0</v>
      </c>
      <c r="X1018">
        <v>-304821490</v>
      </c>
      <c r="Y1018">
        <v>0.7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1</v>
      </c>
      <c r="AJ1018">
        <v>1</v>
      </c>
      <c r="AK1018">
        <v>1</v>
      </c>
      <c r="AL1018">
        <v>1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 t="s">
        <v>3</v>
      </c>
      <c r="AT1018">
        <v>0.7</v>
      </c>
      <c r="AU1018" t="s">
        <v>3</v>
      </c>
      <c r="AV1018">
        <v>0</v>
      </c>
      <c r="AW1018">
        <v>2</v>
      </c>
      <c r="AX1018">
        <v>35868513</v>
      </c>
      <c r="AY1018">
        <v>1</v>
      </c>
      <c r="AZ1018">
        <v>0</v>
      </c>
      <c r="BA1018">
        <v>981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Y1018*Source!I939</f>
        <v>0.1946</v>
      </c>
      <c r="CY1018">
        <f>AA1018</f>
        <v>0</v>
      </c>
      <c r="CZ1018">
        <f>AE1018</f>
        <v>0</v>
      </c>
      <c r="DA1018">
        <f>AI1018</f>
        <v>1</v>
      </c>
      <c r="DB1018">
        <f t="shared" si="150"/>
        <v>0</v>
      </c>
      <c r="DC1018">
        <f t="shared" si="151"/>
        <v>0</v>
      </c>
    </row>
    <row r="1019" spans="1:107">
      <c r="A1019">
        <f>ROW(Source!A941)</f>
        <v>941</v>
      </c>
      <c r="B1019">
        <v>35863109</v>
      </c>
      <c r="C1019">
        <v>35868515</v>
      </c>
      <c r="D1019">
        <v>18406804</v>
      </c>
      <c r="E1019">
        <v>1</v>
      </c>
      <c r="F1019">
        <v>1</v>
      </c>
      <c r="G1019">
        <v>1</v>
      </c>
      <c r="H1019">
        <v>1</v>
      </c>
      <c r="I1019" t="s">
        <v>559</v>
      </c>
      <c r="J1019" t="s">
        <v>3</v>
      </c>
      <c r="K1019" t="s">
        <v>560</v>
      </c>
      <c r="L1019">
        <v>1369</v>
      </c>
      <c r="N1019">
        <v>1013</v>
      </c>
      <c r="O1019" t="s">
        <v>561</v>
      </c>
      <c r="P1019" t="s">
        <v>561</v>
      </c>
      <c r="Q1019">
        <v>1</v>
      </c>
      <c r="W1019">
        <v>0</v>
      </c>
      <c r="X1019">
        <v>254330056</v>
      </c>
      <c r="Y1019">
        <v>11.39</v>
      </c>
      <c r="AA1019">
        <v>0</v>
      </c>
      <c r="AB1019">
        <v>0</v>
      </c>
      <c r="AC1019">
        <v>0</v>
      </c>
      <c r="AD1019">
        <v>249.14</v>
      </c>
      <c r="AE1019">
        <v>0</v>
      </c>
      <c r="AF1019">
        <v>0</v>
      </c>
      <c r="AG1019">
        <v>0</v>
      </c>
      <c r="AH1019">
        <v>249.14</v>
      </c>
      <c r="AI1019">
        <v>1</v>
      </c>
      <c r="AJ1019">
        <v>1</v>
      </c>
      <c r="AK1019">
        <v>1</v>
      </c>
      <c r="AL1019">
        <v>1</v>
      </c>
      <c r="AN1019">
        <v>0</v>
      </c>
      <c r="AO1019">
        <v>1</v>
      </c>
      <c r="AP1019">
        <v>0</v>
      </c>
      <c r="AQ1019">
        <v>0</v>
      </c>
      <c r="AR1019">
        <v>0</v>
      </c>
      <c r="AS1019" t="s">
        <v>3</v>
      </c>
      <c r="AT1019">
        <v>11.39</v>
      </c>
      <c r="AU1019" t="s">
        <v>3</v>
      </c>
      <c r="AV1019">
        <v>1</v>
      </c>
      <c r="AW1019">
        <v>2</v>
      </c>
      <c r="AX1019">
        <v>35868520</v>
      </c>
      <c r="AY1019">
        <v>2</v>
      </c>
      <c r="AZ1019">
        <v>131072</v>
      </c>
      <c r="BA1019">
        <v>982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Y1019*Source!I941</f>
        <v>3.1664200000000005</v>
      </c>
      <c r="CY1019">
        <f>AD1019</f>
        <v>249.14</v>
      </c>
      <c r="CZ1019">
        <f>AH1019</f>
        <v>249.14</v>
      </c>
      <c r="DA1019">
        <f>AL1019</f>
        <v>1</v>
      </c>
      <c r="DB1019">
        <f t="shared" si="150"/>
        <v>2837.7</v>
      </c>
      <c r="DC1019">
        <f t="shared" si="151"/>
        <v>0</v>
      </c>
    </row>
    <row r="1020" spans="1:107">
      <c r="A1020">
        <f>ROW(Source!A941)</f>
        <v>941</v>
      </c>
      <c r="B1020">
        <v>35863109</v>
      </c>
      <c r="C1020">
        <v>35868515</v>
      </c>
      <c r="D1020">
        <v>121548</v>
      </c>
      <c r="E1020">
        <v>1</v>
      </c>
      <c r="F1020">
        <v>1</v>
      </c>
      <c r="G1020">
        <v>1</v>
      </c>
      <c r="H1020">
        <v>1</v>
      </c>
      <c r="I1020" t="s">
        <v>35</v>
      </c>
      <c r="J1020" t="s">
        <v>3</v>
      </c>
      <c r="K1020" t="s">
        <v>562</v>
      </c>
      <c r="L1020">
        <v>608254</v>
      </c>
      <c r="N1020">
        <v>1013</v>
      </c>
      <c r="O1020" t="s">
        <v>563</v>
      </c>
      <c r="P1020" t="s">
        <v>563</v>
      </c>
      <c r="Q1020">
        <v>1</v>
      </c>
      <c r="W1020">
        <v>0</v>
      </c>
      <c r="X1020">
        <v>-185737400</v>
      </c>
      <c r="Y1020">
        <v>0.13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1</v>
      </c>
      <c r="AJ1020">
        <v>1</v>
      </c>
      <c r="AK1020">
        <v>1</v>
      </c>
      <c r="AL1020">
        <v>1</v>
      </c>
      <c r="AN1020">
        <v>0</v>
      </c>
      <c r="AO1020">
        <v>1</v>
      </c>
      <c r="AP1020">
        <v>0</v>
      </c>
      <c r="AQ1020">
        <v>0</v>
      </c>
      <c r="AR1020">
        <v>0</v>
      </c>
      <c r="AS1020" t="s">
        <v>3</v>
      </c>
      <c r="AT1020">
        <v>0.13</v>
      </c>
      <c r="AU1020" t="s">
        <v>3</v>
      </c>
      <c r="AV1020">
        <v>2</v>
      </c>
      <c r="AW1020">
        <v>2</v>
      </c>
      <c r="AX1020">
        <v>35868521</v>
      </c>
      <c r="AY1020">
        <v>1</v>
      </c>
      <c r="AZ1020">
        <v>0</v>
      </c>
      <c r="BA1020">
        <v>983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Y1020*Source!I941</f>
        <v>3.6140000000000005E-2</v>
      </c>
      <c r="CY1020">
        <f>AD1020</f>
        <v>0</v>
      </c>
      <c r="CZ1020">
        <f>AH1020</f>
        <v>0</v>
      </c>
      <c r="DA1020">
        <f>AL1020</f>
        <v>1</v>
      </c>
      <c r="DB1020">
        <f t="shared" si="150"/>
        <v>0</v>
      </c>
      <c r="DC1020">
        <f t="shared" si="151"/>
        <v>0</v>
      </c>
    </row>
    <row r="1021" spans="1:107">
      <c r="A1021">
        <f>ROW(Source!A941)</f>
        <v>941</v>
      </c>
      <c r="B1021">
        <v>35863109</v>
      </c>
      <c r="C1021">
        <v>35868515</v>
      </c>
      <c r="D1021">
        <v>29172556</v>
      </c>
      <c r="E1021">
        <v>1</v>
      </c>
      <c r="F1021">
        <v>1</v>
      </c>
      <c r="G1021">
        <v>1</v>
      </c>
      <c r="H1021">
        <v>2</v>
      </c>
      <c r="I1021" t="s">
        <v>564</v>
      </c>
      <c r="J1021" t="s">
        <v>565</v>
      </c>
      <c r="K1021" t="s">
        <v>566</v>
      </c>
      <c r="L1021">
        <v>1368</v>
      </c>
      <c r="N1021">
        <v>1011</v>
      </c>
      <c r="O1021" t="s">
        <v>567</v>
      </c>
      <c r="P1021" t="s">
        <v>567</v>
      </c>
      <c r="Q1021">
        <v>1</v>
      </c>
      <c r="W1021">
        <v>0</v>
      </c>
      <c r="X1021">
        <v>-1302720870</v>
      </c>
      <c r="Y1021">
        <v>0.13</v>
      </c>
      <c r="AA1021">
        <v>0</v>
      </c>
      <c r="AB1021">
        <v>466.71</v>
      </c>
      <c r="AC1021">
        <v>446.18</v>
      </c>
      <c r="AD1021">
        <v>0</v>
      </c>
      <c r="AE1021">
        <v>0</v>
      </c>
      <c r="AF1021">
        <v>31.26</v>
      </c>
      <c r="AG1021">
        <v>13.5</v>
      </c>
      <c r="AH1021">
        <v>0</v>
      </c>
      <c r="AI1021">
        <v>1</v>
      </c>
      <c r="AJ1021">
        <v>14.93</v>
      </c>
      <c r="AK1021">
        <v>33.049999999999997</v>
      </c>
      <c r="AL1021">
        <v>1</v>
      </c>
      <c r="AN1021">
        <v>0</v>
      </c>
      <c r="AO1021">
        <v>1</v>
      </c>
      <c r="AP1021">
        <v>0</v>
      </c>
      <c r="AQ1021">
        <v>0</v>
      </c>
      <c r="AR1021">
        <v>0</v>
      </c>
      <c r="AS1021" t="s">
        <v>3</v>
      </c>
      <c r="AT1021">
        <v>0.13</v>
      </c>
      <c r="AU1021" t="s">
        <v>3</v>
      </c>
      <c r="AV1021">
        <v>0</v>
      </c>
      <c r="AW1021">
        <v>2</v>
      </c>
      <c r="AX1021">
        <v>35868522</v>
      </c>
      <c r="AY1021">
        <v>1</v>
      </c>
      <c r="AZ1021">
        <v>0</v>
      </c>
      <c r="BA1021">
        <v>984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Y1021*Source!I941</f>
        <v>3.6140000000000005E-2</v>
      </c>
      <c r="CY1021">
        <f>AB1021</f>
        <v>466.71</v>
      </c>
      <c r="CZ1021">
        <f>AF1021</f>
        <v>31.26</v>
      </c>
      <c r="DA1021">
        <f>AJ1021</f>
        <v>14.93</v>
      </c>
      <c r="DB1021">
        <f t="shared" si="150"/>
        <v>4.0599999999999996</v>
      </c>
      <c r="DC1021">
        <f t="shared" si="151"/>
        <v>1.76</v>
      </c>
    </row>
    <row r="1022" spans="1:107">
      <c r="A1022">
        <f>ROW(Source!A941)</f>
        <v>941</v>
      </c>
      <c r="B1022">
        <v>35863109</v>
      </c>
      <c r="C1022">
        <v>35868515</v>
      </c>
      <c r="D1022">
        <v>29164349</v>
      </c>
      <c r="E1022">
        <v>1</v>
      </c>
      <c r="F1022">
        <v>1</v>
      </c>
      <c r="G1022">
        <v>1</v>
      </c>
      <c r="H1022">
        <v>3</v>
      </c>
      <c r="I1022" t="s">
        <v>28</v>
      </c>
      <c r="J1022" t="s">
        <v>31</v>
      </c>
      <c r="K1022" t="s">
        <v>29</v>
      </c>
      <c r="L1022">
        <v>1348</v>
      </c>
      <c r="N1022">
        <v>1009</v>
      </c>
      <c r="O1022" t="s">
        <v>30</v>
      </c>
      <c r="P1022" t="s">
        <v>30</v>
      </c>
      <c r="Q1022">
        <v>1000</v>
      </c>
      <c r="W1022">
        <v>0</v>
      </c>
      <c r="X1022">
        <v>-304821490</v>
      </c>
      <c r="Y1022">
        <v>0.47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1</v>
      </c>
      <c r="AJ1022">
        <v>1</v>
      </c>
      <c r="AK1022">
        <v>1</v>
      </c>
      <c r="AL1022">
        <v>1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 t="s">
        <v>3</v>
      </c>
      <c r="AT1022">
        <v>0.47</v>
      </c>
      <c r="AU1022" t="s">
        <v>3</v>
      </c>
      <c r="AV1022">
        <v>0</v>
      </c>
      <c r="AW1022">
        <v>2</v>
      </c>
      <c r="AX1022">
        <v>35868523</v>
      </c>
      <c r="AY1022">
        <v>1</v>
      </c>
      <c r="AZ1022">
        <v>0</v>
      </c>
      <c r="BA1022">
        <v>985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Y1022*Source!I941</f>
        <v>0.13066</v>
      </c>
      <c r="CY1022">
        <f>AA1022</f>
        <v>0</v>
      </c>
      <c r="CZ1022">
        <f>AE1022</f>
        <v>0</v>
      </c>
      <c r="DA1022">
        <f>AI1022</f>
        <v>1</v>
      </c>
      <c r="DB1022">
        <f t="shared" si="150"/>
        <v>0</v>
      </c>
      <c r="DC1022">
        <f t="shared" si="151"/>
        <v>0</v>
      </c>
    </row>
    <row r="1023" spans="1:107">
      <c r="A1023">
        <f>ROW(Source!A943)</f>
        <v>943</v>
      </c>
      <c r="B1023">
        <v>35863109</v>
      </c>
      <c r="C1023">
        <v>35868525</v>
      </c>
      <c r="D1023">
        <v>18406804</v>
      </c>
      <c r="E1023">
        <v>1</v>
      </c>
      <c r="F1023">
        <v>1</v>
      </c>
      <c r="G1023">
        <v>1</v>
      </c>
      <c r="H1023">
        <v>1</v>
      </c>
      <c r="I1023" t="s">
        <v>559</v>
      </c>
      <c r="J1023" t="s">
        <v>3</v>
      </c>
      <c r="K1023" t="s">
        <v>560</v>
      </c>
      <c r="L1023">
        <v>1369</v>
      </c>
      <c r="N1023">
        <v>1013</v>
      </c>
      <c r="O1023" t="s">
        <v>561</v>
      </c>
      <c r="P1023" t="s">
        <v>561</v>
      </c>
      <c r="Q1023">
        <v>1</v>
      </c>
      <c r="W1023">
        <v>0</v>
      </c>
      <c r="X1023">
        <v>254330056</v>
      </c>
      <c r="Y1023">
        <v>3.77</v>
      </c>
      <c r="AA1023">
        <v>0</v>
      </c>
      <c r="AB1023">
        <v>0</v>
      </c>
      <c r="AC1023">
        <v>0</v>
      </c>
      <c r="AD1023">
        <v>249.14</v>
      </c>
      <c r="AE1023">
        <v>0</v>
      </c>
      <c r="AF1023">
        <v>0</v>
      </c>
      <c r="AG1023">
        <v>0</v>
      </c>
      <c r="AH1023">
        <v>249.14</v>
      </c>
      <c r="AI1023">
        <v>1</v>
      </c>
      <c r="AJ1023">
        <v>1</v>
      </c>
      <c r="AK1023">
        <v>1</v>
      </c>
      <c r="AL1023">
        <v>1</v>
      </c>
      <c r="AN1023">
        <v>0</v>
      </c>
      <c r="AO1023">
        <v>1</v>
      </c>
      <c r="AP1023">
        <v>0</v>
      </c>
      <c r="AQ1023">
        <v>0</v>
      </c>
      <c r="AR1023">
        <v>0</v>
      </c>
      <c r="AS1023" t="s">
        <v>3</v>
      </c>
      <c r="AT1023">
        <v>3.77</v>
      </c>
      <c r="AU1023" t="s">
        <v>3</v>
      </c>
      <c r="AV1023">
        <v>1</v>
      </c>
      <c r="AW1023">
        <v>2</v>
      </c>
      <c r="AX1023">
        <v>35868528</v>
      </c>
      <c r="AY1023">
        <v>2</v>
      </c>
      <c r="AZ1023">
        <v>131072</v>
      </c>
      <c r="BA1023">
        <v>986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Y1023*Source!I943</f>
        <v>0.80677999999999994</v>
      </c>
      <c r="CY1023">
        <f>AD1023</f>
        <v>249.14</v>
      </c>
      <c r="CZ1023">
        <f>AH1023</f>
        <v>249.14</v>
      </c>
      <c r="DA1023">
        <f>AL1023</f>
        <v>1</v>
      </c>
      <c r="DB1023">
        <f t="shared" si="150"/>
        <v>939.26</v>
      </c>
      <c r="DC1023">
        <f t="shared" si="151"/>
        <v>0</v>
      </c>
    </row>
    <row r="1024" spans="1:107">
      <c r="A1024">
        <f>ROW(Source!A943)</f>
        <v>943</v>
      </c>
      <c r="B1024">
        <v>35863109</v>
      </c>
      <c r="C1024">
        <v>35868525</v>
      </c>
      <c r="D1024">
        <v>29164349</v>
      </c>
      <c r="E1024">
        <v>1</v>
      </c>
      <c r="F1024">
        <v>1</v>
      </c>
      <c r="G1024">
        <v>1</v>
      </c>
      <c r="H1024">
        <v>3</v>
      </c>
      <c r="I1024" t="s">
        <v>28</v>
      </c>
      <c r="J1024" t="s">
        <v>31</v>
      </c>
      <c r="K1024" t="s">
        <v>29</v>
      </c>
      <c r="L1024">
        <v>1348</v>
      </c>
      <c r="N1024">
        <v>1009</v>
      </c>
      <c r="O1024" t="s">
        <v>30</v>
      </c>
      <c r="P1024" t="s">
        <v>30</v>
      </c>
      <c r="Q1024">
        <v>1000</v>
      </c>
      <c r="W1024">
        <v>0</v>
      </c>
      <c r="X1024">
        <v>-304821490</v>
      </c>
      <c r="Y1024">
        <v>0.11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1</v>
      </c>
      <c r="AJ1024">
        <v>1</v>
      </c>
      <c r="AK1024">
        <v>1</v>
      </c>
      <c r="AL1024">
        <v>1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 t="s">
        <v>3</v>
      </c>
      <c r="AT1024">
        <v>0.11</v>
      </c>
      <c r="AU1024" t="s">
        <v>3</v>
      </c>
      <c r="AV1024">
        <v>0</v>
      </c>
      <c r="AW1024">
        <v>2</v>
      </c>
      <c r="AX1024">
        <v>35868529</v>
      </c>
      <c r="AY1024">
        <v>1</v>
      </c>
      <c r="AZ1024">
        <v>0</v>
      </c>
      <c r="BA1024">
        <v>987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Y1024*Source!I943</f>
        <v>2.3539999999999998E-2</v>
      </c>
      <c r="CY1024">
        <f>AA1024</f>
        <v>0</v>
      </c>
      <c r="CZ1024">
        <f>AE1024</f>
        <v>0</v>
      </c>
      <c r="DA1024">
        <f>AI1024</f>
        <v>1</v>
      </c>
      <c r="DB1024">
        <f t="shared" si="150"/>
        <v>0</v>
      </c>
      <c r="DC1024">
        <f t="shared" si="151"/>
        <v>0</v>
      </c>
    </row>
    <row r="1025" spans="1:107">
      <c r="A1025">
        <f>ROW(Source!A945)</f>
        <v>945</v>
      </c>
      <c r="B1025">
        <v>35863109</v>
      </c>
      <c r="C1025">
        <v>35868531</v>
      </c>
      <c r="D1025">
        <v>18406804</v>
      </c>
      <c r="E1025">
        <v>1</v>
      </c>
      <c r="F1025">
        <v>1</v>
      </c>
      <c r="G1025">
        <v>1</v>
      </c>
      <c r="H1025">
        <v>1</v>
      </c>
      <c r="I1025" t="s">
        <v>559</v>
      </c>
      <c r="J1025" t="s">
        <v>3</v>
      </c>
      <c r="K1025" t="s">
        <v>560</v>
      </c>
      <c r="L1025">
        <v>1369</v>
      </c>
      <c r="N1025">
        <v>1013</v>
      </c>
      <c r="O1025" t="s">
        <v>561</v>
      </c>
      <c r="P1025" t="s">
        <v>561</v>
      </c>
      <c r="Q1025">
        <v>1</v>
      </c>
      <c r="W1025">
        <v>0</v>
      </c>
      <c r="X1025">
        <v>254330056</v>
      </c>
      <c r="Y1025">
        <v>5.84</v>
      </c>
      <c r="AA1025">
        <v>0</v>
      </c>
      <c r="AB1025">
        <v>0</v>
      </c>
      <c r="AC1025">
        <v>0</v>
      </c>
      <c r="AD1025">
        <v>249.14</v>
      </c>
      <c r="AE1025">
        <v>0</v>
      </c>
      <c r="AF1025">
        <v>0</v>
      </c>
      <c r="AG1025">
        <v>0</v>
      </c>
      <c r="AH1025">
        <v>249.14</v>
      </c>
      <c r="AI1025">
        <v>1</v>
      </c>
      <c r="AJ1025">
        <v>1</v>
      </c>
      <c r="AK1025">
        <v>1</v>
      </c>
      <c r="AL1025">
        <v>1</v>
      </c>
      <c r="AN1025">
        <v>0</v>
      </c>
      <c r="AO1025">
        <v>1</v>
      </c>
      <c r="AP1025">
        <v>0</v>
      </c>
      <c r="AQ1025">
        <v>0</v>
      </c>
      <c r="AR1025">
        <v>0</v>
      </c>
      <c r="AS1025" t="s">
        <v>3</v>
      </c>
      <c r="AT1025">
        <v>5.84</v>
      </c>
      <c r="AU1025" t="s">
        <v>3</v>
      </c>
      <c r="AV1025">
        <v>1</v>
      </c>
      <c r="AW1025">
        <v>2</v>
      </c>
      <c r="AX1025">
        <v>35868533</v>
      </c>
      <c r="AY1025">
        <v>2</v>
      </c>
      <c r="AZ1025">
        <v>131072</v>
      </c>
      <c r="BA1025">
        <v>988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Y1025*Source!I945</f>
        <v>0.2336</v>
      </c>
      <c r="CY1025">
        <f>AD1025</f>
        <v>249.14</v>
      </c>
      <c r="CZ1025">
        <f>AH1025</f>
        <v>249.14</v>
      </c>
      <c r="DA1025">
        <f>AL1025</f>
        <v>1</v>
      </c>
      <c r="DB1025">
        <f t="shared" si="150"/>
        <v>1454.98</v>
      </c>
      <c r="DC1025">
        <f t="shared" si="151"/>
        <v>0</v>
      </c>
    </row>
    <row r="1026" spans="1:107">
      <c r="A1026">
        <f>ROW(Source!A946)</f>
        <v>946</v>
      </c>
      <c r="B1026">
        <v>35863109</v>
      </c>
      <c r="C1026">
        <v>35868534</v>
      </c>
      <c r="D1026">
        <v>18406804</v>
      </c>
      <c r="E1026">
        <v>1</v>
      </c>
      <c r="F1026">
        <v>1</v>
      </c>
      <c r="G1026">
        <v>1</v>
      </c>
      <c r="H1026">
        <v>1</v>
      </c>
      <c r="I1026" t="s">
        <v>559</v>
      </c>
      <c r="J1026" t="s">
        <v>3</v>
      </c>
      <c r="K1026" t="s">
        <v>560</v>
      </c>
      <c r="L1026">
        <v>1369</v>
      </c>
      <c r="N1026">
        <v>1013</v>
      </c>
      <c r="O1026" t="s">
        <v>561</v>
      </c>
      <c r="P1026" t="s">
        <v>561</v>
      </c>
      <c r="Q1026">
        <v>1</v>
      </c>
      <c r="W1026">
        <v>0</v>
      </c>
      <c r="X1026">
        <v>254330056</v>
      </c>
      <c r="Y1026">
        <v>9.64</v>
      </c>
      <c r="AA1026">
        <v>0</v>
      </c>
      <c r="AB1026">
        <v>0</v>
      </c>
      <c r="AC1026">
        <v>0</v>
      </c>
      <c r="AD1026">
        <v>249.14</v>
      </c>
      <c r="AE1026">
        <v>0</v>
      </c>
      <c r="AF1026">
        <v>0</v>
      </c>
      <c r="AG1026">
        <v>0</v>
      </c>
      <c r="AH1026">
        <v>249.14</v>
      </c>
      <c r="AI1026">
        <v>1</v>
      </c>
      <c r="AJ1026">
        <v>1</v>
      </c>
      <c r="AK1026">
        <v>1</v>
      </c>
      <c r="AL1026">
        <v>1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3</v>
      </c>
      <c r="AT1026">
        <v>9.64</v>
      </c>
      <c r="AU1026" t="s">
        <v>3</v>
      </c>
      <c r="AV1026">
        <v>1</v>
      </c>
      <c r="AW1026">
        <v>2</v>
      </c>
      <c r="AX1026">
        <v>35868538</v>
      </c>
      <c r="AY1026">
        <v>1</v>
      </c>
      <c r="AZ1026">
        <v>0</v>
      </c>
      <c r="BA1026">
        <v>989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Y1026*Source!I946</f>
        <v>1.9280000000000002</v>
      </c>
      <c r="CY1026">
        <f>AD1026</f>
        <v>249.14</v>
      </c>
      <c r="CZ1026">
        <f>AH1026</f>
        <v>249.14</v>
      </c>
      <c r="DA1026">
        <f>AL1026</f>
        <v>1</v>
      </c>
      <c r="DB1026">
        <f t="shared" si="150"/>
        <v>2401.71</v>
      </c>
      <c r="DC1026">
        <f t="shared" si="151"/>
        <v>0</v>
      </c>
    </row>
    <row r="1027" spans="1:107">
      <c r="A1027">
        <f>ROW(Source!A946)</f>
        <v>946</v>
      </c>
      <c r="B1027">
        <v>35863109</v>
      </c>
      <c r="C1027">
        <v>35868534</v>
      </c>
      <c r="D1027">
        <v>121548</v>
      </c>
      <c r="E1027">
        <v>1</v>
      </c>
      <c r="F1027">
        <v>1</v>
      </c>
      <c r="G1027">
        <v>1</v>
      </c>
      <c r="H1027">
        <v>1</v>
      </c>
      <c r="I1027" t="s">
        <v>35</v>
      </c>
      <c r="J1027" t="s">
        <v>3</v>
      </c>
      <c r="K1027" t="s">
        <v>562</v>
      </c>
      <c r="L1027">
        <v>608254</v>
      </c>
      <c r="N1027">
        <v>1013</v>
      </c>
      <c r="O1027" t="s">
        <v>563</v>
      </c>
      <c r="P1027" t="s">
        <v>563</v>
      </c>
      <c r="Q1027">
        <v>1</v>
      </c>
      <c r="W1027">
        <v>0</v>
      </c>
      <c r="X1027">
        <v>-185737400</v>
      </c>
      <c r="Y1027">
        <v>0.01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1</v>
      </c>
      <c r="AJ1027">
        <v>1</v>
      </c>
      <c r="AK1027">
        <v>1</v>
      </c>
      <c r="AL1027">
        <v>1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3</v>
      </c>
      <c r="AT1027">
        <v>0.01</v>
      </c>
      <c r="AU1027" t="s">
        <v>3</v>
      </c>
      <c r="AV1027">
        <v>2</v>
      </c>
      <c r="AW1027">
        <v>2</v>
      </c>
      <c r="AX1027">
        <v>35868539</v>
      </c>
      <c r="AY1027">
        <v>1</v>
      </c>
      <c r="AZ1027">
        <v>0</v>
      </c>
      <c r="BA1027">
        <v>990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Y1027*Source!I946</f>
        <v>2E-3</v>
      </c>
      <c r="CY1027">
        <f>AD1027</f>
        <v>0</v>
      </c>
      <c r="CZ1027">
        <f>AH1027</f>
        <v>0</v>
      </c>
      <c r="DA1027">
        <f>AL1027</f>
        <v>1</v>
      </c>
      <c r="DB1027">
        <f t="shared" si="150"/>
        <v>0</v>
      </c>
      <c r="DC1027">
        <f t="shared" si="151"/>
        <v>0</v>
      </c>
    </row>
    <row r="1028" spans="1:107">
      <c r="A1028">
        <f>ROW(Source!A946)</f>
        <v>946</v>
      </c>
      <c r="B1028">
        <v>35863109</v>
      </c>
      <c r="C1028">
        <v>35868534</v>
      </c>
      <c r="D1028">
        <v>29172556</v>
      </c>
      <c r="E1028">
        <v>1</v>
      </c>
      <c r="F1028">
        <v>1</v>
      </c>
      <c r="G1028">
        <v>1</v>
      </c>
      <c r="H1028">
        <v>2</v>
      </c>
      <c r="I1028" t="s">
        <v>564</v>
      </c>
      <c r="J1028" t="s">
        <v>565</v>
      </c>
      <c r="K1028" t="s">
        <v>566</v>
      </c>
      <c r="L1028">
        <v>1368</v>
      </c>
      <c r="N1028">
        <v>1011</v>
      </c>
      <c r="O1028" t="s">
        <v>567</v>
      </c>
      <c r="P1028" t="s">
        <v>567</v>
      </c>
      <c r="Q1028">
        <v>1</v>
      </c>
      <c r="W1028">
        <v>0</v>
      </c>
      <c r="X1028">
        <v>-1302720870</v>
      </c>
      <c r="Y1028">
        <v>0.01</v>
      </c>
      <c r="AA1028">
        <v>0</v>
      </c>
      <c r="AB1028">
        <v>466.71</v>
      </c>
      <c r="AC1028">
        <v>446.18</v>
      </c>
      <c r="AD1028">
        <v>0</v>
      </c>
      <c r="AE1028">
        <v>0</v>
      </c>
      <c r="AF1028">
        <v>31.26</v>
      </c>
      <c r="AG1028">
        <v>13.5</v>
      </c>
      <c r="AH1028">
        <v>0</v>
      </c>
      <c r="AI1028">
        <v>1</v>
      </c>
      <c r="AJ1028">
        <v>14.93</v>
      </c>
      <c r="AK1028">
        <v>33.049999999999997</v>
      </c>
      <c r="AL1028">
        <v>1</v>
      </c>
      <c r="AN1028">
        <v>0</v>
      </c>
      <c r="AO1028">
        <v>1</v>
      </c>
      <c r="AP1028">
        <v>0</v>
      </c>
      <c r="AQ1028">
        <v>0</v>
      </c>
      <c r="AR1028">
        <v>0</v>
      </c>
      <c r="AS1028" t="s">
        <v>3</v>
      </c>
      <c r="AT1028">
        <v>0.01</v>
      </c>
      <c r="AU1028" t="s">
        <v>3</v>
      </c>
      <c r="AV1028">
        <v>0</v>
      </c>
      <c r="AW1028">
        <v>2</v>
      </c>
      <c r="AX1028">
        <v>35868540</v>
      </c>
      <c r="AY1028">
        <v>1</v>
      </c>
      <c r="AZ1028">
        <v>0</v>
      </c>
      <c r="BA1028">
        <v>991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Y1028*Source!I946</f>
        <v>2E-3</v>
      </c>
      <c r="CY1028">
        <f>AB1028</f>
        <v>466.71</v>
      </c>
      <c r="CZ1028">
        <f>AF1028</f>
        <v>31.26</v>
      </c>
      <c r="DA1028">
        <f>AJ1028</f>
        <v>14.93</v>
      </c>
      <c r="DB1028">
        <f t="shared" si="150"/>
        <v>0.31</v>
      </c>
      <c r="DC1028">
        <f t="shared" si="151"/>
        <v>0.14000000000000001</v>
      </c>
    </row>
    <row r="1029" spans="1:107">
      <c r="A1029">
        <f>ROW(Source!A947)</f>
        <v>947</v>
      </c>
      <c r="B1029">
        <v>35863109</v>
      </c>
      <c r="C1029">
        <v>35868541</v>
      </c>
      <c r="D1029">
        <v>18408066</v>
      </c>
      <c r="E1029">
        <v>1</v>
      </c>
      <c r="F1029">
        <v>1</v>
      </c>
      <c r="G1029">
        <v>1</v>
      </c>
      <c r="H1029">
        <v>1</v>
      </c>
      <c r="I1029" t="s">
        <v>568</v>
      </c>
      <c r="J1029" t="s">
        <v>3</v>
      </c>
      <c r="K1029" t="s">
        <v>569</v>
      </c>
      <c r="L1029">
        <v>1369</v>
      </c>
      <c r="N1029">
        <v>1013</v>
      </c>
      <c r="O1029" t="s">
        <v>561</v>
      </c>
      <c r="P1029" t="s">
        <v>561</v>
      </c>
      <c r="Q1029">
        <v>1</v>
      </c>
      <c r="W1029">
        <v>0</v>
      </c>
      <c r="X1029">
        <v>-886480961</v>
      </c>
      <c r="Y1029">
        <v>17.89</v>
      </c>
      <c r="AA1029">
        <v>0</v>
      </c>
      <c r="AB1029">
        <v>0</v>
      </c>
      <c r="AC1029">
        <v>0</v>
      </c>
      <c r="AD1029">
        <v>256.16000000000003</v>
      </c>
      <c r="AE1029">
        <v>0</v>
      </c>
      <c r="AF1029">
        <v>0</v>
      </c>
      <c r="AG1029">
        <v>0</v>
      </c>
      <c r="AH1029">
        <v>256.16000000000003</v>
      </c>
      <c r="AI1029">
        <v>1</v>
      </c>
      <c r="AJ1029">
        <v>1</v>
      </c>
      <c r="AK1029">
        <v>1</v>
      </c>
      <c r="AL1029">
        <v>1</v>
      </c>
      <c r="AN1029">
        <v>0</v>
      </c>
      <c r="AO1029">
        <v>1</v>
      </c>
      <c r="AP1029">
        <v>0</v>
      </c>
      <c r="AQ1029">
        <v>0</v>
      </c>
      <c r="AR1029">
        <v>0</v>
      </c>
      <c r="AS1029" t="s">
        <v>3</v>
      </c>
      <c r="AT1029">
        <v>17.89</v>
      </c>
      <c r="AU1029" t="s">
        <v>3</v>
      </c>
      <c r="AV1029">
        <v>1</v>
      </c>
      <c r="AW1029">
        <v>2</v>
      </c>
      <c r="AX1029">
        <v>35868545</v>
      </c>
      <c r="AY1029">
        <v>1</v>
      </c>
      <c r="AZ1029">
        <v>0</v>
      </c>
      <c r="BA1029">
        <v>992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Y1029*Source!I947</f>
        <v>0.35780000000000001</v>
      </c>
      <c r="CY1029">
        <f>AD1029</f>
        <v>256.16000000000003</v>
      </c>
      <c r="CZ1029">
        <f>AH1029</f>
        <v>256.16000000000003</v>
      </c>
      <c r="DA1029">
        <f>AL1029</f>
        <v>1</v>
      </c>
      <c r="DB1029">
        <f t="shared" si="150"/>
        <v>4582.7</v>
      </c>
      <c r="DC1029">
        <f t="shared" si="151"/>
        <v>0</v>
      </c>
    </row>
    <row r="1030" spans="1:107">
      <c r="A1030">
        <f>ROW(Source!A947)</f>
        <v>947</v>
      </c>
      <c r="B1030">
        <v>35863109</v>
      </c>
      <c r="C1030">
        <v>35868541</v>
      </c>
      <c r="D1030">
        <v>121548</v>
      </c>
      <c r="E1030">
        <v>1</v>
      </c>
      <c r="F1030">
        <v>1</v>
      </c>
      <c r="G1030">
        <v>1</v>
      </c>
      <c r="H1030">
        <v>1</v>
      </c>
      <c r="I1030" t="s">
        <v>35</v>
      </c>
      <c r="J1030" t="s">
        <v>3</v>
      </c>
      <c r="K1030" t="s">
        <v>562</v>
      </c>
      <c r="L1030">
        <v>608254</v>
      </c>
      <c r="N1030">
        <v>1013</v>
      </c>
      <c r="O1030" t="s">
        <v>563</v>
      </c>
      <c r="P1030" t="s">
        <v>563</v>
      </c>
      <c r="Q1030">
        <v>1</v>
      </c>
      <c r="W1030">
        <v>0</v>
      </c>
      <c r="X1030">
        <v>-185737400</v>
      </c>
      <c r="Y1030">
        <v>0.08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1</v>
      </c>
      <c r="AJ1030">
        <v>1</v>
      </c>
      <c r="AK1030">
        <v>1</v>
      </c>
      <c r="AL1030">
        <v>1</v>
      </c>
      <c r="AN1030">
        <v>0</v>
      </c>
      <c r="AO1030">
        <v>1</v>
      </c>
      <c r="AP1030">
        <v>0</v>
      </c>
      <c r="AQ1030">
        <v>0</v>
      </c>
      <c r="AR1030">
        <v>0</v>
      </c>
      <c r="AS1030" t="s">
        <v>3</v>
      </c>
      <c r="AT1030">
        <v>0.08</v>
      </c>
      <c r="AU1030" t="s">
        <v>3</v>
      </c>
      <c r="AV1030">
        <v>2</v>
      </c>
      <c r="AW1030">
        <v>2</v>
      </c>
      <c r="AX1030">
        <v>35868546</v>
      </c>
      <c r="AY1030">
        <v>1</v>
      </c>
      <c r="AZ1030">
        <v>0</v>
      </c>
      <c r="BA1030">
        <v>993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Y1030*Source!I947</f>
        <v>1.6000000000000001E-3</v>
      </c>
      <c r="CY1030">
        <f>AD1030</f>
        <v>0</v>
      </c>
      <c r="CZ1030">
        <f>AH1030</f>
        <v>0</v>
      </c>
      <c r="DA1030">
        <f>AL1030</f>
        <v>1</v>
      </c>
      <c r="DB1030">
        <f t="shared" si="150"/>
        <v>0</v>
      </c>
      <c r="DC1030">
        <f t="shared" si="151"/>
        <v>0</v>
      </c>
    </row>
    <row r="1031" spans="1:107">
      <c r="A1031">
        <f>ROW(Source!A947)</f>
        <v>947</v>
      </c>
      <c r="B1031">
        <v>35863109</v>
      </c>
      <c r="C1031">
        <v>35868541</v>
      </c>
      <c r="D1031">
        <v>29172556</v>
      </c>
      <c r="E1031">
        <v>1</v>
      </c>
      <c r="F1031">
        <v>1</v>
      </c>
      <c r="G1031">
        <v>1</v>
      </c>
      <c r="H1031">
        <v>2</v>
      </c>
      <c r="I1031" t="s">
        <v>564</v>
      </c>
      <c r="J1031" t="s">
        <v>565</v>
      </c>
      <c r="K1031" t="s">
        <v>566</v>
      </c>
      <c r="L1031">
        <v>1368</v>
      </c>
      <c r="N1031">
        <v>1011</v>
      </c>
      <c r="O1031" t="s">
        <v>567</v>
      </c>
      <c r="P1031" t="s">
        <v>567</v>
      </c>
      <c r="Q1031">
        <v>1</v>
      </c>
      <c r="W1031">
        <v>0</v>
      </c>
      <c r="X1031">
        <v>-1302720870</v>
      </c>
      <c r="Y1031">
        <v>0.08</v>
      </c>
      <c r="AA1031">
        <v>0</v>
      </c>
      <c r="AB1031">
        <v>466.71</v>
      </c>
      <c r="AC1031">
        <v>446.18</v>
      </c>
      <c r="AD1031">
        <v>0</v>
      </c>
      <c r="AE1031">
        <v>0</v>
      </c>
      <c r="AF1031">
        <v>31.26</v>
      </c>
      <c r="AG1031">
        <v>13.5</v>
      </c>
      <c r="AH1031">
        <v>0</v>
      </c>
      <c r="AI1031">
        <v>1</v>
      </c>
      <c r="AJ1031">
        <v>14.93</v>
      </c>
      <c r="AK1031">
        <v>33.049999999999997</v>
      </c>
      <c r="AL1031">
        <v>1</v>
      </c>
      <c r="AN1031">
        <v>0</v>
      </c>
      <c r="AO1031">
        <v>1</v>
      </c>
      <c r="AP1031">
        <v>0</v>
      </c>
      <c r="AQ1031">
        <v>0</v>
      </c>
      <c r="AR1031">
        <v>0</v>
      </c>
      <c r="AS1031" t="s">
        <v>3</v>
      </c>
      <c r="AT1031">
        <v>0.08</v>
      </c>
      <c r="AU1031" t="s">
        <v>3</v>
      </c>
      <c r="AV1031">
        <v>0</v>
      </c>
      <c r="AW1031">
        <v>2</v>
      </c>
      <c r="AX1031">
        <v>35868547</v>
      </c>
      <c r="AY1031">
        <v>1</v>
      </c>
      <c r="AZ1031">
        <v>0</v>
      </c>
      <c r="BA1031">
        <v>994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Y1031*Source!I947</f>
        <v>1.6000000000000001E-3</v>
      </c>
      <c r="CY1031">
        <f>AB1031</f>
        <v>466.71</v>
      </c>
      <c r="CZ1031">
        <f>AF1031</f>
        <v>31.26</v>
      </c>
      <c r="DA1031">
        <f>AJ1031</f>
        <v>14.93</v>
      </c>
      <c r="DB1031">
        <f t="shared" si="150"/>
        <v>2.5</v>
      </c>
      <c r="DC1031">
        <f t="shared" si="151"/>
        <v>1.08</v>
      </c>
    </row>
    <row r="1032" spans="1:107">
      <c r="A1032">
        <f>ROW(Source!A948)</f>
        <v>948</v>
      </c>
      <c r="B1032">
        <v>35863109</v>
      </c>
      <c r="C1032">
        <v>35868548</v>
      </c>
      <c r="D1032">
        <v>18408066</v>
      </c>
      <c r="E1032">
        <v>1</v>
      </c>
      <c r="F1032">
        <v>1</v>
      </c>
      <c r="G1032">
        <v>1</v>
      </c>
      <c r="H1032">
        <v>1</v>
      </c>
      <c r="I1032" t="s">
        <v>568</v>
      </c>
      <c r="J1032" t="s">
        <v>3</v>
      </c>
      <c r="K1032" t="s">
        <v>569</v>
      </c>
      <c r="L1032">
        <v>1369</v>
      </c>
      <c r="N1032">
        <v>1013</v>
      </c>
      <c r="O1032" t="s">
        <v>561</v>
      </c>
      <c r="P1032" t="s">
        <v>561</v>
      </c>
      <c r="Q1032">
        <v>1</v>
      </c>
      <c r="W1032">
        <v>0</v>
      </c>
      <c r="X1032">
        <v>-886480961</v>
      </c>
      <c r="Y1032">
        <v>179.3</v>
      </c>
      <c r="AA1032">
        <v>0</v>
      </c>
      <c r="AB1032">
        <v>0</v>
      </c>
      <c r="AC1032">
        <v>0</v>
      </c>
      <c r="AD1032">
        <v>256.16000000000003</v>
      </c>
      <c r="AE1032">
        <v>0</v>
      </c>
      <c r="AF1032">
        <v>0</v>
      </c>
      <c r="AG1032">
        <v>0</v>
      </c>
      <c r="AH1032">
        <v>256.16000000000003</v>
      </c>
      <c r="AI1032">
        <v>1</v>
      </c>
      <c r="AJ1032">
        <v>1</v>
      </c>
      <c r="AK1032">
        <v>1</v>
      </c>
      <c r="AL1032">
        <v>1</v>
      </c>
      <c r="AN1032">
        <v>0</v>
      </c>
      <c r="AO1032">
        <v>1</v>
      </c>
      <c r="AP1032">
        <v>0</v>
      </c>
      <c r="AQ1032">
        <v>0</v>
      </c>
      <c r="AR1032">
        <v>0</v>
      </c>
      <c r="AS1032" t="s">
        <v>3</v>
      </c>
      <c r="AT1032">
        <v>179.3</v>
      </c>
      <c r="AU1032" t="s">
        <v>3</v>
      </c>
      <c r="AV1032">
        <v>1</v>
      </c>
      <c r="AW1032">
        <v>2</v>
      </c>
      <c r="AX1032">
        <v>35868554</v>
      </c>
      <c r="AY1032">
        <v>1</v>
      </c>
      <c r="AZ1032">
        <v>0</v>
      </c>
      <c r="BA1032">
        <v>995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Y1032*Source!I948</f>
        <v>3.5860000000000003</v>
      </c>
      <c r="CY1032">
        <f>AD1032</f>
        <v>256.16000000000003</v>
      </c>
      <c r="CZ1032">
        <f>AH1032</f>
        <v>256.16000000000003</v>
      </c>
      <c r="DA1032">
        <f>AL1032</f>
        <v>1</v>
      </c>
      <c r="DB1032">
        <f t="shared" si="150"/>
        <v>45929.49</v>
      </c>
      <c r="DC1032">
        <f t="shared" si="151"/>
        <v>0</v>
      </c>
    </row>
    <row r="1033" spans="1:107">
      <c r="A1033">
        <f>ROW(Source!A948)</f>
        <v>948</v>
      </c>
      <c r="B1033">
        <v>35863109</v>
      </c>
      <c r="C1033">
        <v>35868548</v>
      </c>
      <c r="D1033">
        <v>121548</v>
      </c>
      <c r="E1033">
        <v>1</v>
      </c>
      <c r="F1033">
        <v>1</v>
      </c>
      <c r="G1033">
        <v>1</v>
      </c>
      <c r="H1033">
        <v>1</v>
      </c>
      <c r="I1033" t="s">
        <v>35</v>
      </c>
      <c r="J1033" t="s">
        <v>3</v>
      </c>
      <c r="K1033" t="s">
        <v>562</v>
      </c>
      <c r="L1033">
        <v>608254</v>
      </c>
      <c r="N1033">
        <v>1013</v>
      </c>
      <c r="O1033" t="s">
        <v>563</v>
      </c>
      <c r="P1033" t="s">
        <v>563</v>
      </c>
      <c r="Q1033">
        <v>1</v>
      </c>
      <c r="W1033">
        <v>0</v>
      </c>
      <c r="X1033">
        <v>-185737400</v>
      </c>
      <c r="Y1033">
        <v>3.97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1</v>
      </c>
      <c r="AJ1033">
        <v>1</v>
      </c>
      <c r="AK1033">
        <v>1</v>
      </c>
      <c r="AL1033">
        <v>1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3</v>
      </c>
      <c r="AT1033">
        <v>3.97</v>
      </c>
      <c r="AU1033" t="s">
        <v>3</v>
      </c>
      <c r="AV1033">
        <v>2</v>
      </c>
      <c r="AW1033">
        <v>2</v>
      </c>
      <c r="AX1033">
        <v>35868555</v>
      </c>
      <c r="AY1033">
        <v>1</v>
      </c>
      <c r="AZ1033">
        <v>0</v>
      </c>
      <c r="BA1033">
        <v>996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Y1033*Source!I948</f>
        <v>7.9400000000000012E-2</v>
      </c>
      <c r="CY1033">
        <f>AD1033</f>
        <v>0</v>
      </c>
      <c r="CZ1033">
        <f>AH1033</f>
        <v>0</v>
      </c>
      <c r="DA1033">
        <f>AL1033</f>
        <v>1</v>
      </c>
      <c r="DB1033">
        <f t="shared" si="150"/>
        <v>0</v>
      </c>
      <c r="DC1033">
        <f t="shared" si="151"/>
        <v>0</v>
      </c>
    </row>
    <row r="1034" spans="1:107">
      <c r="A1034">
        <f>ROW(Source!A948)</f>
        <v>948</v>
      </c>
      <c r="B1034">
        <v>35863109</v>
      </c>
      <c r="C1034">
        <v>35868548</v>
      </c>
      <c r="D1034">
        <v>29172710</v>
      </c>
      <c r="E1034">
        <v>1</v>
      </c>
      <c r="F1034">
        <v>1</v>
      </c>
      <c r="G1034">
        <v>1</v>
      </c>
      <c r="H1034">
        <v>2</v>
      </c>
      <c r="I1034" t="s">
        <v>570</v>
      </c>
      <c r="J1034" t="s">
        <v>571</v>
      </c>
      <c r="K1034" t="s">
        <v>572</v>
      </c>
      <c r="L1034">
        <v>1368</v>
      </c>
      <c r="N1034">
        <v>1011</v>
      </c>
      <c r="O1034" t="s">
        <v>567</v>
      </c>
      <c r="P1034" t="s">
        <v>567</v>
      </c>
      <c r="Q1034">
        <v>1</v>
      </c>
      <c r="W1034">
        <v>0</v>
      </c>
      <c r="X1034">
        <v>-1676841219</v>
      </c>
      <c r="Y1034">
        <v>3.97</v>
      </c>
      <c r="AA1034">
        <v>0</v>
      </c>
      <c r="AB1034">
        <v>539.16</v>
      </c>
      <c r="AC1034">
        <v>332.48</v>
      </c>
      <c r="AD1034">
        <v>0</v>
      </c>
      <c r="AE1034">
        <v>0</v>
      </c>
      <c r="AF1034">
        <v>46.56</v>
      </c>
      <c r="AG1034">
        <v>10.06</v>
      </c>
      <c r="AH1034">
        <v>0</v>
      </c>
      <c r="AI1034">
        <v>1</v>
      </c>
      <c r="AJ1034">
        <v>11.58</v>
      </c>
      <c r="AK1034">
        <v>33.049999999999997</v>
      </c>
      <c r="AL1034">
        <v>1</v>
      </c>
      <c r="AN1034">
        <v>0</v>
      </c>
      <c r="AO1034">
        <v>1</v>
      </c>
      <c r="AP1034">
        <v>0</v>
      </c>
      <c r="AQ1034">
        <v>0</v>
      </c>
      <c r="AR1034">
        <v>0</v>
      </c>
      <c r="AS1034" t="s">
        <v>3</v>
      </c>
      <c r="AT1034">
        <v>3.97</v>
      </c>
      <c r="AU1034" t="s">
        <v>3</v>
      </c>
      <c r="AV1034">
        <v>0</v>
      </c>
      <c r="AW1034">
        <v>2</v>
      </c>
      <c r="AX1034">
        <v>35868556</v>
      </c>
      <c r="AY1034">
        <v>1</v>
      </c>
      <c r="AZ1034">
        <v>0</v>
      </c>
      <c r="BA1034">
        <v>997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Y1034*Source!I948</f>
        <v>7.9400000000000012E-2</v>
      </c>
      <c r="CY1034">
        <f>AB1034</f>
        <v>539.16</v>
      </c>
      <c r="CZ1034">
        <f>AF1034</f>
        <v>46.56</v>
      </c>
      <c r="DA1034">
        <f>AJ1034</f>
        <v>11.58</v>
      </c>
      <c r="DB1034">
        <f t="shared" si="150"/>
        <v>184.84</v>
      </c>
      <c r="DC1034">
        <f t="shared" si="151"/>
        <v>39.94</v>
      </c>
    </row>
    <row r="1035" spans="1:107">
      <c r="A1035">
        <f>ROW(Source!A948)</f>
        <v>948</v>
      </c>
      <c r="B1035">
        <v>35863109</v>
      </c>
      <c r="C1035">
        <v>35868548</v>
      </c>
      <c r="D1035">
        <v>29174533</v>
      </c>
      <c r="E1035">
        <v>1</v>
      </c>
      <c r="F1035">
        <v>1</v>
      </c>
      <c r="G1035">
        <v>1</v>
      </c>
      <c r="H1035">
        <v>2</v>
      </c>
      <c r="I1035" t="s">
        <v>573</v>
      </c>
      <c r="J1035" t="s">
        <v>574</v>
      </c>
      <c r="K1035" t="s">
        <v>575</v>
      </c>
      <c r="L1035">
        <v>1368</v>
      </c>
      <c r="N1035">
        <v>1011</v>
      </c>
      <c r="O1035" t="s">
        <v>567</v>
      </c>
      <c r="P1035" t="s">
        <v>567</v>
      </c>
      <c r="Q1035">
        <v>1</v>
      </c>
      <c r="W1035">
        <v>0</v>
      </c>
      <c r="X1035">
        <v>1235896746</v>
      </c>
      <c r="Y1035">
        <v>7.93</v>
      </c>
      <c r="AA1035">
        <v>0</v>
      </c>
      <c r="AB1035">
        <v>5.0599999999999996</v>
      </c>
      <c r="AC1035">
        <v>0</v>
      </c>
      <c r="AD1035">
        <v>0</v>
      </c>
      <c r="AE1035">
        <v>0</v>
      </c>
      <c r="AF1035">
        <v>1.53</v>
      </c>
      <c r="AG1035">
        <v>0</v>
      </c>
      <c r="AH1035">
        <v>0</v>
      </c>
      <c r="AI1035">
        <v>1</v>
      </c>
      <c r="AJ1035">
        <v>3.31</v>
      </c>
      <c r="AK1035">
        <v>33.049999999999997</v>
      </c>
      <c r="AL1035">
        <v>1</v>
      </c>
      <c r="AN1035">
        <v>0</v>
      </c>
      <c r="AO1035">
        <v>1</v>
      </c>
      <c r="AP1035">
        <v>0</v>
      </c>
      <c r="AQ1035">
        <v>0</v>
      </c>
      <c r="AR1035">
        <v>0</v>
      </c>
      <c r="AS1035" t="s">
        <v>3</v>
      </c>
      <c r="AT1035">
        <v>7.93</v>
      </c>
      <c r="AU1035" t="s">
        <v>3</v>
      </c>
      <c r="AV1035">
        <v>0</v>
      </c>
      <c r="AW1035">
        <v>2</v>
      </c>
      <c r="AX1035">
        <v>35868557</v>
      </c>
      <c r="AY1035">
        <v>1</v>
      </c>
      <c r="AZ1035">
        <v>0</v>
      </c>
      <c r="BA1035">
        <v>998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Y1035*Source!I948</f>
        <v>0.15859999999999999</v>
      </c>
      <c r="CY1035">
        <f>AB1035</f>
        <v>5.0599999999999996</v>
      </c>
      <c r="CZ1035">
        <f>AF1035</f>
        <v>1.53</v>
      </c>
      <c r="DA1035">
        <f>AJ1035</f>
        <v>3.31</v>
      </c>
      <c r="DB1035">
        <f t="shared" si="150"/>
        <v>12.13</v>
      </c>
      <c r="DC1035">
        <f t="shared" si="151"/>
        <v>0</v>
      </c>
    </row>
    <row r="1036" spans="1:107">
      <c r="A1036">
        <f>ROW(Source!A948)</f>
        <v>948</v>
      </c>
      <c r="B1036">
        <v>35863109</v>
      </c>
      <c r="C1036">
        <v>35868548</v>
      </c>
      <c r="D1036">
        <v>29164349</v>
      </c>
      <c r="E1036">
        <v>1</v>
      </c>
      <c r="F1036">
        <v>1</v>
      </c>
      <c r="G1036">
        <v>1</v>
      </c>
      <c r="H1036">
        <v>3</v>
      </c>
      <c r="I1036" t="s">
        <v>28</v>
      </c>
      <c r="J1036" t="s">
        <v>31</v>
      </c>
      <c r="K1036" t="s">
        <v>29</v>
      </c>
      <c r="L1036">
        <v>1348</v>
      </c>
      <c r="N1036">
        <v>1009</v>
      </c>
      <c r="O1036" t="s">
        <v>30</v>
      </c>
      <c r="P1036" t="s">
        <v>30</v>
      </c>
      <c r="Q1036">
        <v>1000</v>
      </c>
      <c r="W1036">
        <v>0</v>
      </c>
      <c r="X1036">
        <v>-304821490</v>
      </c>
      <c r="Y1036">
        <v>10.5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1</v>
      </c>
      <c r="AJ1036">
        <v>1</v>
      </c>
      <c r="AK1036">
        <v>1</v>
      </c>
      <c r="AL1036">
        <v>1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 t="s">
        <v>3</v>
      </c>
      <c r="AT1036">
        <v>10.5</v>
      </c>
      <c r="AU1036" t="s">
        <v>3</v>
      </c>
      <c r="AV1036">
        <v>0</v>
      </c>
      <c r="AW1036">
        <v>2</v>
      </c>
      <c r="AX1036">
        <v>35868558</v>
      </c>
      <c r="AY1036">
        <v>1</v>
      </c>
      <c r="AZ1036">
        <v>0</v>
      </c>
      <c r="BA1036">
        <v>999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Y1036*Source!I948</f>
        <v>0.21</v>
      </c>
      <c r="CY1036">
        <f>AA1036</f>
        <v>0</v>
      </c>
      <c r="CZ1036">
        <f>AE1036</f>
        <v>0</v>
      </c>
      <c r="DA1036">
        <f>AI1036</f>
        <v>1</v>
      </c>
      <c r="DB1036">
        <f t="shared" si="150"/>
        <v>0</v>
      </c>
      <c r="DC1036">
        <f t="shared" si="151"/>
        <v>0</v>
      </c>
    </row>
    <row r="1037" spans="1:107">
      <c r="A1037">
        <f>ROW(Source!A987)</f>
        <v>987</v>
      </c>
      <c r="B1037">
        <v>35863109</v>
      </c>
      <c r="C1037">
        <v>35868560</v>
      </c>
      <c r="D1037">
        <v>18407150</v>
      </c>
      <c r="E1037">
        <v>1</v>
      </c>
      <c r="F1037">
        <v>1</v>
      </c>
      <c r="G1037">
        <v>1</v>
      </c>
      <c r="H1037">
        <v>1</v>
      </c>
      <c r="I1037" t="s">
        <v>576</v>
      </c>
      <c r="J1037" t="s">
        <v>3</v>
      </c>
      <c r="K1037" t="s">
        <v>577</v>
      </c>
      <c r="L1037">
        <v>1369</v>
      </c>
      <c r="N1037">
        <v>1013</v>
      </c>
      <c r="O1037" t="s">
        <v>561</v>
      </c>
      <c r="P1037" t="s">
        <v>561</v>
      </c>
      <c r="Q1037">
        <v>1</v>
      </c>
      <c r="W1037">
        <v>0</v>
      </c>
      <c r="X1037">
        <v>-931037793</v>
      </c>
      <c r="Y1037">
        <v>24.368500000000001</v>
      </c>
      <c r="AA1037">
        <v>0</v>
      </c>
      <c r="AB1037">
        <v>0</v>
      </c>
      <c r="AC1037">
        <v>0</v>
      </c>
      <c r="AD1037">
        <v>272.45</v>
      </c>
      <c r="AE1037">
        <v>0</v>
      </c>
      <c r="AF1037">
        <v>0</v>
      </c>
      <c r="AG1037">
        <v>0</v>
      </c>
      <c r="AH1037">
        <v>272.45</v>
      </c>
      <c r="AI1037">
        <v>1</v>
      </c>
      <c r="AJ1037">
        <v>1</v>
      </c>
      <c r="AK1037">
        <v>1</v>
      </c>
      <c r="AL1037">
        <v>1</v>
      </c>
      <c r="AN1037">
        <v>0</v>
      </c>
      <c r="AO1037">
        <v>1</v>
      </c>
      <c r="AP1037">
        <v>1</v>
      </c>
      <c r="AQ1037">
        <v>0</v>
      </c>
      <c r="AR1037">
        <v>0</v>
      </c>
      <c r="AS1037" t="s">
        <v>3</v>
      </c>
      <c r="AT1037">
        <v>21.19</v>
      </c>
      <c r="AU1037" t="s">
        <v>134</v>
      </c>
      <c r="AV1037">
        <v>1</v>
      </c>
      <c r="AW1037">
        <v>2</v>
      </c>
      <c r="AX1037">
        <v>35868568</v>
      </c>
      <c r="AY1037">
        <v>1</v>
      </c>
      <c r="AZ1037">
        <v>0</v>
      </c>
      <c r="BA1037">
        <v>1000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Y1037*Source!I987</f>
        <v>1.120951</v>
      </c>
      <c r="CY1037">
        <f>AD1037</f>
        <v>272.45</v>
      </c>
      <c r="CZ1037">
        <f>AH1037</f>
        <v>272.45</v>
      </c>
      <c r="DA1037">
        <f>AL1037</f>
        <v>1</v>
      </c>
      <c r="DB1037">
        <f>ROUND((ROUND(AT1037*CZ1037,2)*1.15),2)</f>
        <v>6639.2</v>
      </c>
      <c r="DC1037">
        <f>ROUND((ROUND(AT1037*AG1037,2)*1.15),2)</f>
        <v>0</v>
      </c>
    </row>
    <row r="1038" spans="1:107">
      <c r="A1038">
        <f>ROW(Source!A987)</f>
        <v>987</v>
      </c>
      <c r="B1038">
        <v>35863109</v>
      </c>
      <c r="C1038">
        <v>35868560</v>
      </c>
      <c r="D1038">
        <v>121548</v>
      </c>
      <c r="E1038">
        <v>1</v>
      </c>
      <c r="F1038">
        <v>1</v>
      </c>
      <c r="G1038">
        <v>1</v>
      </c>
      <c r="H1038">
        <v>1</v>
      </c>
      <c r="I1038" t="s">
        <v>35</v>
      </c>
      <c r="J1038" t="s">
        <v>3</v>
      </c>
      <c r="K1038" t="s">
        <v>562</v>
      </c>
      <c r="L1038">
        <v>608254</v>
      </c>
      <c r="N1038">
        <v>1013</v>
      </c>
      <c r="O1038" t="s">
        <v>563</v>
      </c>
      <c r="P1038" t="s">
        <v>563</v>
      </c>
      <c r="Q1038">
        <v>1</v>
      </c>
      <c r="W1038">
        <v>0</v>
      </c>
      <c r="X1038">
        <v>-185737400</v>
      </c>
      <c r="Y1038">
        <v>0.05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1</v>
      </c>
      <c r="AJ1038">
        <v>1</v>
      </c>
      <c r="AK1038">
        <v>1</v>
      </c>
      <c r="AL1038">
        <v>1</v>
      </c>
      <c r="AN1038">
        <v>0</v>
      </c>
      <c r="AO1038">
        <v>1</v>
      </c>
      <c r="AP1038">
        <v>1</v>
      </c>
      <c r="AQ1038">
        <v>0</v>
      </c>
      <c r="AR1038">
        <v>0</v>
      </c>
      <c r="AS1038" t="s">
        <v>3</v>
      </c>
      <c r="AT1038">
        <v>0.04</v>
      </c>
      <c r="AU1038" t="s">
        <v>133</v>
      </c>
      <c r="AV1038">
        <v>2</v>
      </c>
      <c r="AW1038">
        <v>2</v>
      </c>
      <c r="AX1038">
        <v>35868569</v>
      </c>
      <c r="AY1038">
        <v>1</v>
      </c>
      <c r="AZ1038">
        <v>0</v>
      </c>
      <c r="BA1038">
        <v>1001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Y1038*Source!I987</f>
        <v>2.3E-3</v>
      </c>
      <c r="CY1038">
        <f>AD1038</f>
        <v>0</v>
      </c>
      <c r="CZ1038">
        <f>AH1038</f>
        <v>0</v>
      </c>
      <c r="DA1038">
        <f>AL1038</f>
        <v>1</v>
      </c>
      <c r="DB1038">
        <f>ROUND((ROUND(AT1038*CZ1038,2)*1.25),2)</f>
        <v>0</v>
      </c>
      <c r="DC1038">
        <f>ROUND((ROUND(AT1038*AG1038,2)*1.25),2)</f>
        <v>0</v>
      </c>
    </row>
    <row r="1039" spans="1:107">
      <c r="A1039">
        <f>ROW(Source!A987)</f>
        <v>987</v>
      </c>
      <c r="B1039">
        <v>35863109</v>
      </c>
      <c r="C1039">
        <v>35868560</v>
      </c>
      <c r="D1039">
        <v>29172556</v>
      </c>
      <c r="E1039">
        <v>1</v>
      </c>
      <c r="F1039">
        <v>1</v>
      </c>
      <c r="G1039">
        <v>1</v>
      </c>
      <c r="H1039">
        <v>2</v>
      </c>
      <c r="I1039" t="s">
        <v>564</v>
      </c>
      <c r="J1039" t="s">
        <v>565</v>
      </c>
      <c r="K1039" t="s">
        <v>566</v>
      </c>
      <c r="L1039">
        <v>1368</v>
      </c>
      <c r="N1039">
        <v>1011</v>
      </c>
      <c r="O1039" t="s">
        <v>567</v>
      </c>
      <c r="P1039" t="s">
        <v>567</v>
      </c>
      <c r="Q1039">
        <v>1</v>
      </c>
      <c r="W1039">
        <v>0</v>
      </c>
      <c r="X1039">
        <v>-1302720870</v>
      </c>
      <c r="Y1039">
        <v>0.05</v>
      </c>
      <c r="AA1039">
        <v>0</v>
      </c>
      <c r="AB1039">
        <v>466.71</v>
      </c>
      <c r="AC1039">
        <v>446.18</v>
      </c>
      <c r="AD1039">
        <v>0</v>
      </c>
      <c r="AE1039">
        <v>0</v>
      </c>
      <c r="AF1039">
        <v>31.26</v>
      </c>
      <c r="AG1039">
        <v>13.5</v>
      </c>
      <c r="AH1039">
        <v>0</v>
      </c>
      <c r="AI1039">
        <v>1</v>
      </c>
      <c r="AJ1039">
        <v>14.93</v>
      </c>
      <c r="AK1039">
        <v>33.049999999999997</v>
      </c>
      <c r="AL1039">
        <v>1</v>
      </c>
      <c r="AN1039">
        <v>0</v>
      </c>
      <c r="AO1039">
        <v>1</v>
      </c>
      <c r="AP1039">
        <v>1</v>
      </c>
      <c r="AQ1039">
        <v>0</v>
      </c>
      <c r="AR1039">
        <v>0</v>
      </c>
      <c r="AS1039" t="s">
        <v>3</v>
      </c>
      <c r="AT1039">
        <v>0.04</v>
      </c>
      <c r="AU1039" t="s">
        <v>133</v>
      </c>
      <c r="AV1039">
        <v>0</v>
      </c>
      <c r="AW1039">
        <v>2</v>
      </c>
      <c r="AX1039">
        <v>35868570</v>
      </c>
      <c r="AY1039">
        <v>1</v>
      </c>
      <c r="AZ1039">
        <v>0</v>
      </c>
      <c r="BA1039">
        <v>1002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Y1039*Source!I987</f>
        <v>2.3E-3</v>
      </c>
      <c r="CY1039">
        <f>AB1039</f>
        <v>466.71</v>
      </c>
      <c r="CZ1039">
        <f>AF1039</f>
        <v>31.26</v>
      </c>
      <c r="DA1039">
        <f>AJ1039</f>
        <v>14.93</v>
      </c>
      <c r="DB1039">
        <f>ROUND((ROUND(AT1039*CZ1039,2)*1.25),2)</f>
        <v>1.56</v>
      </c>
      <c r="DC1039">
        <f>ROUND((ROUND(AT1039*AG1039,2)*1.25),2)</f>
        <v>0.68</v>
      </c>
    </row>
    <row r="1040" spans="1:107">
      <c r="A1040">
        <f>ROW(Source!A987)</f>
        <v>987</v>
      </c>
      <c r="B1040">
        <v>35863109</v>
      </c>
      <c r="C1040">
        <v>35868560</v>
      </c>
      <c r="D1040">
        <v>29174913</v>
      </c>
      <c r="E1040">
        <v>1</v>
      </c>
      <c r="F1040">
        <v>1</v>
      </c>
      <c r="G1040">
        <v>1</v>
      </c>
      <c r="H1040">
        <v>2</v>
      </c>
      <c r="I1040" t="s">
        <v>578</v>
      </c>
      <c r="J1040" t="s">
        <v>579</v>
      </c>
      <c r="K1040" t="s">
        <v>580</v>
      </c>
      <c r="L1040">
        <v>1368</v>
      </c>
      <c r="N1040">
        <v>1011</v>
      </c>
      <c r="O1040" t="s">
        <v>567</v>
      </c>
      <c r="P1040" t="s">
        <v>567</v>
      </c>
      <c r="Q1040">
        <v>1</v>
      </c>
      <c r="W1040">
        <v>0</v>
      </c>
      <c r="X1040">
        <v>458544584</v>
      </c>
      <c r="Y1040">
        <v>0.1875</v>
      </c>
      <c r="AA1040">
        <v>0</v>
      </c>
      <c r="AB1040">
        <v>932.72</v>
      </c>
      <c r="AC1040">
        <v>383.38</v>
      </c>
      <c r="AD1040">
        <v>0</v>
      </c>
      <c r="AE1040">
        <v>0</v>
      </c>
      <c r="AF1040">
        <v>87.17</v>
      </c>
      <c r="AG1040">
        <v>11.6</v>
      </c>
      <c r="AH1040">
        <v>0</v>
      </c>
      <c r="AI1040">
        <v>1</v>
      </c>
      <c r="AJ1040">
        <v>10.7</v>
      </c>
      <c r="AK1040">
        <v>33.049999999999997</v>
      </c>
      <c r="AL1040">
        <v>1</v>
      </c>
      <c r="AN1040">
        <v>0</v>
      </c>
      <c r="AO1040">
        <v>1</v>
      </c>
      <c r="AP1040">
        <v>1</v>
      </c>
      <c r="AQ1040">
        <v>0</v>
      </c>
      <c r="AR1040">
        <v>0</v>
      </c>
      <c r="AS1040" t="s">
        <v>3</v>
      </c>
      <c r="AT1040">
        <v>0.15</v>
      </c>
      <c r="AU1040" t="s">
        <v>133</v>
      </c>
      <c r="AV1040">
        <v>0</v>
      </c>
      <c r="AW1040">
        <v>2</v>
      </c>
      <c r="AX1040">
        <v>35868571</v>
      </c>
      <c r="AY1040">
        <v>1</v>
      </c>
      <c r="AZ1040">
        <v>0</v>
      </c>
      <c r="BA1040">
        <v>1003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Y1040*Source!I987</f>
        <v>8.6250000000000007E-3</v>
      </c>
      <c r="CY1040">
        <f>AB1040</f>
        <v>932.72</v>
      </c>
      <c r="CZ1040">
        <f>AF1040</f>
        <v>87.17</v>
      </c>
      <c r="DA1040">
        <f>AJ1040</f>
        <v>10.7</v>
      </c>
      <c r="DB1040">
        <f>ROUND((ROUND(AT1040*CZ1040,2)*1.25),2)</f>
        <v>16.350000000000001</v>
      </c>
      <c r="DC1040">
        <f>ROUND((ROUND(AT1040*AG1040,2)*1.25),2)</f>
        <v>2.1800000000000002</v>
      </c>
    </row>
    <row r="1041" spans="1:107">
      <c r="A1041">
        <f>ROW(Source!A987)</f>
        <v>987</v>
      </c>
      <c r="B1041">
        <v>35863109</v>
      </c>
      <c r="C1041">
        <v>35868560</v>
      </c>
      <c r="D1041">
        <v>29108696</v>
      </c>
      <c r="E1041">
        <v>1</v>
      </c>
      <c r="F1041">
        <v>1</v>
      </c>
      <c r="G1041">
        <v>1</v>
      </c>
      <c r="H1041">
        <v>3</v>
      </c>
      <c r="I1041" t="s">
        <v>581</v>
      </c>
      <c r="J1041" t="s">
        <v>582</v>
      </c>
      <c r="K1041" t="s">
        <v>583</v>
      </c>
      <c r="L1041">
        <v>1354</v>
      </c>
      <c r="N1041">
        <v>1010</v>
      </c>
      <c r="O1041" t="s">
        <v>237</v>
      </c>
      <c r="P1041" t="s">
        <v>237</v>
      </c>
      <c r="Q1041">
        <v>1</v>
      </c>
      <c r="W1041">
        <v>0</v>
      </c>
      <c r="X1041">
        <v>2109155817</v>
      </c>
      <c r="Y1041">
        <v>56.6</v>
      </c>
      <c r="AA1041">
        <v>310.51</v>
      </c>
      <c r="AB1041">
        <v>0</v>
      </c>
      <c r="AC1041">
        <v>0</v>
      </c>
      <c r="AD1041">
        <v>0</v>
      </c>
      <c r="AE1041">
        <v>67.209999999999994</v>
      </c>
      <c r="AF1041">
        <v>0</v>
      </c>
      <c r="AG1041">
        <v>0</v>
      </c>
      <c r="AH1041">
        <v>0</v>
      </c>
      <c r="AI1041">
        <v>4.62</v>
      </c>
      <c r="AJ1041">
        <v>1</v>
      </c>
      <c r="AK1041">
        <v>1</v>
      </c>
      <c r="AL1041">
        <v>1</v>
      </c>
      <c r="AN1041">
        <v>0</v>
      </c>
      <c r="AO1041">
        <v>1</v>
      </c>
      <c r="AP1041">
        <v>0</v>
      </c>
      <c r="AQ1041">
        <v>0</v>
      </c>
      <c r="AR1041">
        <v>0</v>
      </c>
      <c r="AS1041" t="s">
        <v>3</v>
      </c>
      <c r="AT1041">
        <v>56.6</v>
      </c>
      <c r="AU1041" t="s">
        <v>3</v>
      </c>
      <c r="AV1041">
        <v>0</v>
      </c>
      <c r="AW1041">
        <v>2</v>
      </c>
      <c r="AX1041">
        <v>35868572</v>
      </c>
      <c r="AY1041">
        <v>1</v>
      </c>
      <c r="AZ1041">
        <v>0</v>
      </c>
      <c r="BA1041">
        <v>1004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Y1041*Source!I987</f>
        <v>2.6036000000000001</v>
      </c>
      <c r="CY1041">
        <f>AA1041</f>
        <v>310.51</v>
      </c>
      <c r="CZ1041">
        <f>AE1041</f>
        <v>67.209999999999994</v>
      </c>
      <c r="DA1041">
        <f>AI1041</f>
        <v>4.62</v>
      </c>
      <c r="DB1041">
        <f>ROUND(ROUND(AT1041*CZ1041,2),2)</f>
        <v>3804.09</v>
      </c>
      <c r="DC1041">
        <f>ROUND(ROUND(AT1041*AG1041,2),2)</f>
        <v>0</v>
      </c>
    </row>
    <row r="1042" spans="1:107">
      <c r="A1042">
        <f>ROW(Source!A987)</f>
        <v>987</v>
      </c>
      <c r="B1042">
        <v>35863109</v>
      </c>
      <c r="C1042">
        <v>35868560</v>
      </c>
      <c r="D1042">
        <v>29109720</v>
      </c>
      <c r="E1042">
        <v>1</v>
      </c>
      <c r="F1042">
        <v>1</v>
      </c>
      <c r="G1042">
        <v>1</v>
      </c>
      <c r="H1042">
        <v>3</v>
      </c>
      <c r="I1042" t="s">
        <v>140</v>
      </c>
      <c r="J1042" t="s">
        <v>143</v>
      </c>
      <c r="K1042" t="s">
        <v>141</v>
      </c>
      <c r="L1042">
        <v>1301</v>
      </c>
      <c r="N1042">
        <v>1003</v>
      </c>
      <c r="O1042" t="s">
        <v>142</v>
      </c>
      <c r="P1042" t="s">
        <v>142</v>
      </c>
      <c r="Q1042">
        <v>1</v>
      </c>
      <c r="W1042">
        <v>0</v>
      </c>
      <c r="X1042">
        <v>-716496253</v>
      </c>
      <c r="Y1042">
        <v>100</v>
      </c>
      <c r="AA1042">
        <v>108.23</v>
      </c>
      <c r="AB1042">
        <v>0</v>
      </c>
      <c r="AC1042">
        <v>0</v>
      </c>
      <c r="AD1042">
        <v>0</v>
      </c>
      <c r="AE1042">
        <v>131.99</v>
      </c>
      <c r="AF1042">
        <v>0</v>
      </c>
      <c r="AG1042">
        <v>0</v>
      </c>
      <c r="AH1042">
        <v>0</v>
      </c>
      <c r="AI1042">
        <v>0.82</v>
      </c>
      <c r="AJ1042">
        <v>1</v>
      </c>
      <c r="AK1042">
        <v>1</v>
      </c>
      <c r="AL1042">
        <v>1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 t="s">
        <v>3</v>
      </c>
      <c r="AT1042">
        <v>100</v>
      </c>
      <c r="AU1042" t="s">
        <v>3</v>
      </c>
      <c r="AV1042">
        <v>0</v>
      </c>
      <c r="AW1042">
        <v>1</v>
      </c>
      <c r="AX1042">
        <v>-1</v>
      </c>
      <c r="AY1042">
        <v>0</v>
      </c>
      <c r="AZ1042">
        <v>0</v>
      </c>
      <c r="BA1042" t="s">
        <v>3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Y1042*Source!I987</f>
        <v>4.5999999999999996</v>
      </c>
      <c r="CY1042">
        <f>AA1042</f>
        <v>108.23</v>
      </c>
      <c r="CZ1042">
        <f>AE1042</f>
        <v>131.99</v>
      </c>
      <c r="DA1042">
        <f>AI1042</f>
        <v>0.82</v>
      </c>
      <c r="DB1042">
        <f>ROUND(ROUND(AT1042*CZ1042,2),2)</f>
        <v>13199</v>
      </c>
      <c r="DC1042">
        <f>ROUND(ROUND(AT1042*AG1042,2),2)</f>
        <v>0</v>
      </c>
    </row>
    <row r="1043" spans="1:107">
      <c r="A1043">
        <f>ROW(Source!A987)</f>
        <v>987</v>
      </c>
      <c r="B1043">
        <v>35863109</v>
      </c>
      <c r="C1043">
        <v>35868560</v>
      </c>
      <c r="D1043">
        <v>29115197</v>
      </c>
      <c r="E1043">
        <v>1</v>
      </c>
      <c r="F1043">
        <v>1</v>
      </c>
      <c r="G1043">
        <v>1</v>
      </c>
      <c r="H1043">
        <v>3</v>
      </c>
      <c r="I1043" t="s">
        <v>584</v>
      </c>
      <c r="J1043" t="s">
        <v>585</v>
      </c>
      <c r="K1043" t="s">
        <v>586</v>
      </c>
      <c r="L1043">
        <v>1354</v>
      </c>
      <c r="N1043">
        <v>1010</v>
      </c>
      <c r="O1043" t="s">
        <v>237</v>
      </c>
      <c r="P1043" t="s">
        <v>237</v>
      </c>
      <c r="Q1043">
        <v>1</v>
      </c>
      <c r="W1043">
        <v>0</v>
      </c>
      <c r="X1043">
        <v>-1208533646</v>
      </c>
      <c r="Y1043">
        <v>400</v>
      </c>
      <c r="AA1043">
        <v>3.65</v>
      </c>
      <c r="AB1043">
        <v>0</v>
      </c>
      <c r="AC1043">
        <v>0</v>
      </c>
      <c r="AD1043">
        <v>0</v>
      </c>
      <c r="AE1043">
        <v>0.5</v>
      </c>
      <c r="AF1043">
        <v>0</v>
      </c>
      <c r="AG1043">
        <v>0</v>
      </c>
      <c r="AH1043">
        <v>0</v>
      </c>
      <c r="AI1043">
        <v>7.29</v>
      </c>
      <c r="AJ1043">
        <v>1</v>
      </c>
      <c r="AK1043">
        <v>1</v>
      </c>
      <c r="AL1043">
        <v>1</v>
      </c>
      <c r="AN1043">
        <v>0</v>
      </c>
      <c r="AO1043">
        <v>1</v>
      </c>
      <c r="AP1043">
        <v>0</v>
      </c>
      <c r="AQ1043">
        <v>0</v>
      </c>
      <c r="AR1043">
        <v>0</v>
      </c>
      <c r="AS1043" t="s">
        <v>3</v>
      </c>
      <c r="AT1043">
        <v>400</v>
      </c>
      <c r="AU1043" t="s">
        <v>3</v>
      </c>
      <c r="AV1043">
        <v>0</v>
      </c>
      <c r="AW1043">
        <v>2</v>
      </c>
      <c r="AX1043">
        <v>35868574</v>
      </c>
      <c r="AY1043">
        <v>1</v>
      </c>
      <c r="AZ1043">
        <v>0</v>
      </c>
      <c r="BA1043">
        <v>1006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Y1043*Source!I987</f>
        <v>18.399999999999999</v>
      </c>
      <c r="CY1043">
        <f>AA1043</f>
        <v>3.65</v>
      </c>
      <c r="CZ1043">
        <f>AE1043</f>
        <v>0.5</v>
      </c>
      <c r="DA1043">
        <f>AI1043</f>
        <v>7.29</v>
      </c>
      <c r="DB1043">
        <f>ROUND(ROUND(AT1043*CZ1043,2),2)</f>
        <v>200</v>
      </c>
      <c r="DC1043">
        <f>ROUND(ROUND(AT1043*AG1043,2),2)</f>
        <v>0</v>
      </c>
    </row>
    <row r="1044" spans="1:107">
      <c r="A1044">
        <f>ROW(Source!A989)</f>
        <v>989</v>
      </c>
      <c r="B1044">
        <v>35863109</v>
      </c>
      <c r="C1044">
        <v>35868576</v>
      </c>
      <c r="D1044">
        <v>18413230</v>
      </c>
      <c r="E1044">
        <v>1</v>
      </c>
      <c r="F1044">
        <v>1</v>
      </c>
      <c r="G1044">
        <v>1</v>
      </c>
      <c r="H1044">
        <v>1</v>
      </c>
      <c r="I1044" t="s">
        <v>587</v>
      </c>
      <c r="J1044" t="s">
        <v>3</v>
      </c>
      <c r="K1044" t="s">
        <v>588</v>
      </c>
      <c r="L1044">
        <v>1369</v>
      </c>
      <c r="N1044">
        <v>1013</v>
      </c>
      <c r="O1044" t="s">
        <v>561</v>
      </c>
      <c r="P1044" t="s">
        <v>561</v>
      </c>
      <c r="Q1044">
        <v>1</v>
      </c>
      <c r="W1044">
        <v>0</v>
      </c>
      <c r="X1044">
        <v>355262106</v>
      </c>
      <c r="Y1044">
        <v>191.44049999999999</v>
      </c>
      <c r="AA1044">
        <v>0</v>
      </c>
      <c r="AB1044">
        <v>0</v>
      </c>
      <c r="AC1044">
        <v>0</v>
      </c>
      <c r="AD1044">
        <v>293.22000000000003</v>
      </c>
      <c r="AE1044">
        <v>0</v>
      </c>
      <c r="AF1044">
        <v>0</v>
      </c>
      <c r="AG1044">
        <v>0</v>
      </c>
      <c r="AH1044">
        <v>293.22000000000003</v>
      </c>
      <c r="AI1044">
        <v>1</v>
      </c>
      <c r="AJ1044">
        <v>1</v>
      </c>
      <c r="AK1044">
        <v>1</v>
      </c>
      <c r="AL1044">
        <v>1</v>
      </c>
      <c r="AN1044">
        <v>0</v>
      </c>
      <c r="AO1044">
        <v>1</v>
      </c>
      <c r="AP1044">
        <v>1</v>
      </c>
      <c r="AQ1044">
        <v>0</v>
      </c>
      <c r="AR1044">
        <v>0</v>
      </c>
      <c r="AS1044" t="s">
        <v>3</v>
      </c>
      <c r="AT1044">
        <v>166.47</v>
      </c>
      <c r="AU1044" t="s">
        <v>134</v>
      </c>
      <c r="AV1044">
        <v>1</v>
      </c>
      <c r="AW1044">
        <v>2</v>
      </c>
      <c r="AX1044">
        <v>35868586</v>
      </c>
      <c r="AY1044">
        <v>1</v>
      </c>
      <c r="AZ1044">
        <v>0</v>
      </c>
      <c r="BA1044">
        <v>1007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Y1044*Source!I989</f>
        <v>7.6576199999999996</v>
      </c>
      <c r="CY1044">
        <f>AD1044</f>
        <v>293.22000000000003</v>
      </c>
      <c r="CZ1044">
        <f>AH1044</f>
        <v>293.22000000000003</v>
      </c>
      <c r="DA1044">
        <f>AL1044</f>
        <v>1</v>
      </c>
      <c r="DB1044">
        <f>ROUND((ROUND(AT1044*CZ1044,2)*1.15),2)</f>
        <v>56134.18</v>
      </c>
      <c r="DC1044">
        <f>ROUND((ROUND(AT1044*AG1044,2)*1.15),2)</f>
        <v>0</v>
      </c>
    </row>
    <row r="1045" spans="1:107">
      <c r="A1045">
        <f>ROW(Source!A989)</f>
        <v>989</v>
      </c>
      <c r="B1045">
        <v>35863109</v>
      </c>
      <c r="C1045">
        <v>35868576</v>
      </c>
      <c r="D1045">
        <v>121548</v>
      </c>
      <c r="E1045">
        <v>1</v>
      </c>
      <c r="F1045">
        <v>1</v>
      </c>
      <c r="G1045">
        <v>1</v>
      </c>
      <c r="H1045">
        <v>1</v>
      </c>
      <c r="I1045" t="s">
        <v>35</v>
      </c>
      <c r="J1045" t="s">
        <v>3</v>
      </c>
      <c r="K1045" t="s">
        <v>562</v>
      </c>
      <c r="L1045">
        <v>608254</v>
      </c>
      <c r="N1045">
        <v>1013</v>
      </c>
      <c r="O1045" t="s">
        <v>563</v>
      </c>
      <c r="P1045" t="s">
        <v>563</v>
      </c>
      <c r="Q1045">
        <v>1</v>
      </c>
      <c r="W1045">
        <v>0</v>
      </c>
      <c r="X1045">
        <v>-185737400</v>
      </c>
      <c r="Y1045">
        <v>0.1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1</v>
      </c>
      <c r="AJ1045">
        <v>1</v>
      </c>
      <c r="AK1045">
        <v>1</v>
      </c>
      <c r="AL1045">
        <v>1</v>
      </c>
      <c r="AN1045">
        <v>0</v>
      </c>
      <c r="AO1045">
        <v>1</v>
      </c>
      <c r="AP1045">
        <v>1</v>
      </c>
      <c r="AQ1045">
        <v>0</v>
      </c>
      <c r="AR1045">
        <v>0</v>
      </c>
      <c r="AS1045" t="s">
        <v>3</v>
      </c>
      <c r="AT1045">
        <v>0.08</v>
      </c>
      <c r="AU1045" t="s">
        <v>133</v>
      </c>
      <c r="AV1045">
        <v>2</v>
      </c>
      <c r="AW1045">
        <v>2</v>
      </c>
      <c r="AX1045">
        <v>35868587</v>
      </c>
      <c r="AY1045">
        <v>1</v>
      </c>
      <c r="AZ1045">
        <v>0</v>
      </c>
      <c r="BA1045">
        <v>1008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Y1045*Source!I989</f>
        <v>4.0000000000000001E-3</v>
      </c>
      <c r="CY1045">
        <f>AD1045</f>
        <v>0</v>
      </c>
      <c r="CZ1045">
        <f>AH1045</f>
        <v>0</v>
      </c>
      <c r="DA1045">
        <f>AL1045</f>
        <v>1</v>
      </c>
      <c r="DB1045">
        <f>ROUND((ROUND(AT1045*CZ1045,2)*1.25),2)</f>
        <v>0</v>
      </c>
      <c r="DC1045">
        <f>ROUND((ROUND(AT1045*AG1045,2)*1.25),2)</f>
        <v>0</v>
      </c>
    </row>
    <row r="1046" spans="1:107">
      <c r="A1046">
        <f>ROW(Source!A989)</f>
        <v>989</v>
      </c>
      <c r="B1046">
        <v>35863109</v>
      </c>
      <c r="C1046">
        <v>35868576</v>
      </c>
      <c r="D1046">
        <v>29172556</v>
      </c>
      <c r="E1046">
        <v>1</v>
      </c>
      <c r="F1046">
        <v>1</v>
      </c>
      <c r="G1046">
        <v>1</v>
      </c>
      <c r="H1046">
        <v>2</v>
      </c>
      <c r="I1046" t="s">
        <v>564</v>
      </c>
      <c r="J1046" t="s">
        <v>565</v>
      </c>
      <c r="K1046" t="s">
        <v>566</v>
      </c>
      <c r="L1046">
        <v>1368</v>
      </c>
      <c r="N1046">
        <v>1011</v>
      </c>
      <c r="O1046" t="s">
        <v>567</v>
      </c>
      <c r="P1046" t="s">
        <v>567</v>
      </c>
      <c r="Q1046">
        <v>1</v>
      </c>
      <c r="W1046">
        <v>0</v>
      </c>
      <c r="X1046">
        <v>-1302720870</v>
      </c>
      <c r="Y1046">
        <v>0.1</v>
      </c>
      <c r="AA1046">
        <v>0</v>
      </c>
      <c r="AB1046">
        <v>466.71</v>
      </c>
      <c r="AC1046">
        <v>446.18</v>
      </c>
      <c r="AD1046">
        <v>0</v>
      </c>
      <c r="AE1046">
        <v>0</v>
      </c>
      <c r="AF1046">
        <v>31.26</v>
      </c>
      <c r="AG1046">
        <v>13.5</v>
      </c>
      <c r="AH1046">
        <v>0</v>
      </c>
      <c r="AI1046">
        <v>1</v>
      </c>
      <c r="AJ1046">
        <v>14.93</v>
      </c>
      <c r="AK1046">
        <v>33.049999999999997</v>
      </c>
      <c r="AL1046">
        <v>1</v>
      </c>
      <c r="AN1046">
        <v>0</v>
      </c>
      <c r="AO1046">
        <v>1</v>
      </c>
      <c r="AP1046">
        <v>1</v>
      </c>
      <c r="AQ1046">
        <v>0</v>
      </c>
      <c r="AR1046">
        <v>0</v>
      </c>
      <c r="AS1046" t="s">
        <v>3</v>
      </c>
      <c r="AT1046">
        <v>0.08</v>
      </c>
      <c r="AU1046" t="s">
        <v>133</v>
      </c>
      <c r="AV1046">
        <v>0</v>
      </c>
      <c r="AW1046">
        <v>2</v>
      </c>
      <c r="AX1046">
        <v>35868588</v>
      </c>
      <c r="AY1046">
        <v>1</v>
      </c>
      <c r="AZ1046">
        <v>0</v>
      </c>
      <c r="BA1046">
        <v>1009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Y1046*Source!I989</f>
        <v>4.0000000000000001E-3</v>
      </c>
      <c r="CY1046">
        <f>AB1046</f>
        <v>466.71</v>
      </c>
      <c r="CZ1046">
        <f>AF1046</f>
        <v>31.26</v>
      </c>
      <c r="DA1046">
        <f>AJ1046</f>
        <v>14.93</v>
      </c>
      <c r="DB1046">
        <f>ROUND((ROUND(AT1046*CZ1046,2)*1.25),2)</f>
        <v>3.13</v>
      </c>
      <c r="DC1046">
        <f>ROUND((ROUND(AT1046*AG1046,2)*1.25),2)</f>
        <v>1.35</v>
      </c>
    </row>
    <row r="1047" spans="1:107">
      <c r="A1047">
        <f>ROW(Source!A989)</f>
        <v>989</v>
      </c>
      <c r="B1047">
        <v>35863109</v>
      </c>
      <c r="C1047">
        <v>35868576</v>
      </c>
      <c r="D1047">
        <v>29174591</v>
      </c>
      <c r="E1047">
        <v>1</v>
      </c>
      <c r="F1047">
        <v>1</v>
      </c>
      <c r="G1047">
        <v>1</v>
      </c>
      <c r="H1047">
        <v>2</v>
      </c>
      <c r="I1047" t="s">
        <v>589</v>
      </c>
      <c r="J1047" t="s">
        <v>590</v>
      </c>
      <c r="K1047" t="s">
        <v>591</v>
      </c>
      <c r="L1047">
        <v>1368</v>
      </c>
      <c r="N1047">
        <v>1011</v>
      </c>
      <c r="O1047" t="s">
        <v>567</v>
      </c>
      <c r="P1047" t="s">
        <v>567</v>
      </c>
      <c r="Q1047">
        <v>1</v>
      </c>
      <c r="W1047">
        <v>0</v>
      </c>
      <c r="X1047">
        <v>1598042632</v>
      </c>
      <c r="Y1047">
        <v>0.32500000000000001</v>
      </c>
      <c r="AA1047">
        <v>0</v>
      </c>
      <c r="AB1047">
        <v>9.4700000000000006</v>
      </c>
      <c r="AC1047">
        <v>0</v>
      </c>
      <c r="AD1047">
        <v>0</v>
      </c>
      <c r="AE1047">
        <v>0</v>
      </c>
      <c r="AF1047">
        <v>0.95</v>
      </c>
      <c r="AG1047">
        <v>0</v>
      </c>
      <c r="AH1047">
        <v>0</v>
      </c>
      <c r="AI1047">
        <v>1</v>
      </c>
      <c r="AJ1047">
        <v>9.9700000000000006</v>
      </c>
      <c r="AK1047">
        <v>33.049999999999997</v>
      </c>
      <c r="AL1047">
        <v>1</v>
      </c>
      <c r="AN1047">
        <v>0</v>
      </c>
      <c r="AO1047">
        <v>1</v>
      </c>
      <c r="AP1047">
        <v>1</v>
      </c>
      <c r="AQ1047">
        <v>0</v>
      </c>
      <c r="AR1047">
        <v>0</v>
      </c>
      <c r="AS1047" t="s">
        <v>3</v>
      </c>
      <c r="AT1047">
        <v>0.26</v>
      </c>
      <c r="AU1047" t="s">
        <v>133</v>
      </c>
      <c r="AV1047">
        <v>0</v>
      </c>
      <c r="AW1047">
        <v>2</v>
      </c>
      <c r="AX1047">
        <v>35868589</v>
      </c>
      <c r="AY1047">
        <v>1</v>
      </c>
      <c r="AZ1047">
        <v>0</v>
      </c>
      <c r="BA1047">
        <v>1010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Y1047*Source!I989</f>
        <v>1.3000000000000001E-2</v>
      </c>
      <c r="CY1047">
        <f>AB1047</f>
        <v>9.4700000000000006</v>
      </c>
      <c r="CZ1047">
        <f>AF1047</f>
        <v>0.95</v>
      </c>
      <c r="DA1047">
        <f>AJ1047</f>
        <v>9.9700000000000006</v>
      </c>
      <c r="DB1047">
        <f>ROUND((ROUND(AT1047*CZ1047,2)*1.25),2)</f>
        <v>0.31</v>
      </c>
      <c r="DC1047">
        <f>ROUND((ROUND(AT1047*AG1047,2)*1.25),2)</f>
        <v>0</v>
      </c>
    </row>
    <row r="1048" spans="1:107">
      <c r="A1048">
        <f>ROW(Source!A989)</f>
        <v>989</v>
      </c>
      <c r="B1048">
        <v>35863109</v>
      </c>
      <c r="C1048">
        <v>35868576</v>
      </c>
      <c r="D1048">
        <v>29174913</v>
      </c>
      <c r="E1048">
        <v>1</v>
      </c>
      <c r="F1048">
        <v>1</v>
      </c>
      <c r="G1048">
        <v>1</v>
      </c>
      <c r="H1048">
        <v>2</v>
      </c>
      <c r="I1048" t="s">
        <v>578</v>
      </c>
      <c r="J1048" t="s">
        <v>579</v>
      </c>
      <c r="K1048" t="s">
        <v>580</v>
      </c>
      <c r="L1048">
        <v>1368</v>
      </c>
      <c r="N1048">
        <v>1011</v>
      </c>
      <c r="O1048" t="s">
        <v>567</v>
      </c>
      <c r="P1048" t="s">
        <v>567</v>
      </c>
      <c r="Q1048">
        <v>1</v>
      </c>
      <c r="W1048">
        <v>0</v>
      </c>
      <c r="X1048">
        <v>458544584</v>
      </c>
      <c r="Y1048">
        <v>0.625</v>
      </c>
      <c r="AA1048">
        <v>0</v>
      </c>
      <c r="AB1048">
        <v>932.72</v>
      </c>
      <c r="AC1048">
        <v>383.38</v>
      </c>
      <c r="AD1048">
        <v>0</v>
      </c>
      <c r="AE1048">
        <v>0</v>
      </c>
      <c r="AF1048">
        <v>87.17</v>
      </c>
      <c r="AG1048">
        <v>11.6</v>
      </c>
      <c r="AH1048">
        <v>0</v>
      </c>
      <c r="AI1048">
        <v>1</v>
      </c>
      <c r="AJ1048">
        <v>10.7</v>
      </c>
      <c r="AK1048">
        <v>33.049999999999997</v>
      </c>
      <c r="AL1048">
        <v>1</v>
      </c>
      <c r="AN1048">
        <v>0</v>
      </c>
      <c r="AO1048">
        <v>1</v>
      </c>
      <c r="AP1048">
        <v>1</v>
      </c>
      <c r="AQ1048">
        <v>0</v>
      </c>
      <c r="AR1048">
        <v>0</v>
      </c>
      <c r="AS1048" t="s">
        <v>3</v>
      </c>
      <c r="AT1048">
        <v>0.5</v>
      </c>
      <c r="AU1048" t="s">
        <v>133</v>
      </c>
      <c r="AV1048">
        <v>0</v>
      </c>
      <c r="AW1048">
        <v>2</v>
      </c>
      <c r="AX1048">
        <v>35868590</v>
      </c>
      <c r="AY1048">
        <v>1</v>
      </c>
      <c r="AZ1048">
        <v>0</v>
      </c>
      <c r="BA1048">
        <v>1011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Y1048*Source!I989</f>
        <v>2.5000000000000001E-2</v>
      </c>
      <c r="CY1048">
        <f>AB1048</f>
        <v>932.72</v>
      </c>
      <c r="CZ1048">
        <f>AF1048</f>
        <v>87.17</v>
      </c>
      <c r="DA1048">
        <f>AJ1048</f>
        <v>10.7</v>
      </c>
      <c r="DB1048">
        <f>ROUND((ROUND(AT1048*CZ1048,2)*1.25),2)</f>
        <v>54.49</v>
      </c>
      <c r="DC1048">
        <f>ROUND((ROUND(AT1048*AG1048,2)*1.25),2)</f>
        <v>7.25</v>
      </c>
    </row>
    <row r="1049" spans="1:107">
      <c r="A1049">
        <f>ROW(Source!A989)</f>
        <v>989</v>
      </c>
      <c r="B1049">
        <v>35863109</v>
      </c>
      <c r="C1049">
        <v>35868576</v>
      </c>
      <c r="D1049">
        <v>29107800</v>
      </c>
      <c r="E1049">
        <v>1</v>
      </c>
      <c r="F1049">
        <v>1</v>
      </c>
      <c r="G1049">
        <v>1</v>
      </c>
      <c r="H1049">
        <v>3</v>
      </c>
      <c r="I1049" t="s">
        <v>592</v>
      </c>
      <c r="J1049" t="s">
        <v>593</v>
      </c>
      <c r="K1049" t="s">
        <v>594</v>
      </c>
      <c r="L1049">
        <v>1346</v>
      </c>
      <c r="N1049">
        <v>1009</v>
      </c>
      <c r="O1049" t="s">
        <v>160</v>
      </c>
      <c r="P1049" t="s">
        <v>160</v>
      </c>
      <c r="Q1049">
        <v>1</v>
      </c>
      <c r="W1049">
        <v>0</v>
      </c>
      <c r="X1049">
        <v>-1570619850</v>
      </c>
      <c r="Y1049">
        <v>0.2</v>
      </c>
      <c r="AA1049">
        <v>46.61</v>
      </c>
      <c r="AB1049">
        <v>0</v>
      </c>
      <c r="AC1049">
        <v>0</v>
      </c>
      <c r="AD1049">
        <v>0</v>
      </c>
      <c r="AE1049">
        <v>1.81</v>
      </c>
      <c r="AF1049">
        <v>0</v>
      </c>
      <c r="AG1049">
        <v>0</v>
      </c>
      <c r="AH1049">
        <v>0</v>
      </c>
      <c r="AI1049">
        <v>25.75</v>
      </c>
      <c r="AJ1049">
        <v>1</v>
      </c>
      <c r="AK1049">
        <v>1</v>
      </c>
      <c r="AL1049">
        <v>1</v>
      </c>
      <c r="AN1049">
        <v>0</v>
      </c>
      <c r="AO1049">
        <v>1</v>
      </c>
      <c r="AP1049">
        <v>0</v>
      </c>
      <c r="AQ1049">
        <v>0</v>
      </c>
      <c r="AR1049">
        <v>0</v>
      </c>
      <c r="AS1049" t="s">
        <v>3</v>
      </c>
      <c r="AT1049">
        <v>0.2</v>
      </c>
      <c r="AU1049" t="s">
        <v>3</v>
      </c>
      <c r="AV1049">
        <v>0</v>
      </c>
      <c r="AW1049">
        <v>2</v>
      </c>
      <c r="AX1049">
        <v>35868591</v>
      </c>
      <c r="AY1049">
        <v>1</v>
      </c>
      <c r="AZ1049">
        <v>0</v>
      </c>
      <c r="BA1049">
        <v>1012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Y1049*Source!I989</f>
        <v>8.0000000000000002E-3</v>
      </c>
      <c r="CY1049">
        <f>AA1049</f>
        <v>46.61</v>
      </c>
      <c r="CZ1049">
        <f>AE1049</f>
        <v>1.81</v>
      </c>
      <c r="DA1049">
        <f>AI1049</f>
        <v>25.75</v>
      </c>
      <c r="DB1049">
        <f>ROUND(ROUND(AT1049*CZ1049,2),2)</f>
        <v>0.36</v>
      </c>
      <c r="DC1049">
        <f>ROUND(ROUND(AT1049*AG1049,2),2)</f>
        <v>0</v>
      </c>
    </row>
    <row r="1050" spans="1:107">
      <c r="A1050">
        <f>ROW(Source!A989)</f>
        <v>989</v>
      </c>
      <c r="B1050">
        <v>35863109</v>
      </c>
      <c r="C1050">
        <v>35868576</v>
      </c>
      <c r="D1050">
        <v>29109411</v>
      </c>
      <c r="E1050">
        <v>1</v>
      </c>
      <c r="F1050">
        <v>1</v>
      </c>
      <c r="G1050">
        <v>1</v>
      </c>
      <c r="H1050">
        <v>3</v>
      </c>
      <c r="I1050" t="s">
        <v>595</v>
      </c>
      <c r="J1050" t="s">
        <v>596</v>
      </c>
      <c r="K1050" t="s">
        <v>597</v>
      </c>
      <c r="L1050">
        <v>1346</v>
      </c>
      <c r="N1050">
        <v>1009</v>
      </c>
      <c r="O1050" t="s">
        <v>160</v>
      </c>
      <c r="P1050" t="s">
        <v>160</v>
      </c>
      <c r="Q1050">
        <v>1</v>
      </c>
      <c r="W1050">
        <v>0</v>
      </c>
      <c r="X1050">
        <v>-1130535485</v>
      </c>
      <c r="Y1050">
        <v>30</v>
      </c>
      <c r="AA1050">
        <v>53.91</v>
      </c>
      <c r="AB1050">
        <v>0</v>
      </c>
      <c r="AC1050">
        <v>0</v>
      </c>
      <c r="AD1050">
        <v>0</v>
      </c>
      <c r="AE1050">
        <v>15.95</v>
      </c>
      <c r="AF1050">
        <v>0</v>
      </c>
      <c r="AG1050">
        <v>0</v>
      </c>
      <c r="AH1050">
        <v>0</v>
      </c>
      <c r="AI1050">
        <v>3.38</v>
      </c>
      <c r="AJ1050">
        <v>1</v>
      </c>
      <c r="AK1050">
        <v>1</v>
      </c>
      <c r="AL1050">
        <v>1</v>
      </c>
      <c r="AN1050">
        <v>0</v>
      </c>
      <c r="AO1050">
        <v>1</v>
      </c>
      <c r="AP1050">
        <v>0</v>
      </c>
      <c r="AQ1050">
        <v>0</v>
      </c>
      <c r="AR1050">
        <v>0</v>
      </c>
      <c r="AS1050" t="s">
        <v>3</v>
      </c>
      <c r="AT1050">
        <v>30</v>
      </c>
      <c r="AU1050" t="s">
        <v>3</v>
      </c>
      <c r="AV1050">
        <v>0</v>
      </c>
      <c r="AW1050">
        <v>2</v>
      </c>
      <c r="AX1050">
        <v>35868592</v>
      </c>
      <c r="AY1050">
        <v>1</v>
      </c>
      <c r="AZ1050">
        <v>0</v>
      </c>
      <c r="BA1050">
        <v>1013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Y1050*Source!I989</f>
        <v>1.2</v>
      </c>
      <c r="CY1050">
        <f>AA1050</f>
        <v>53.91</v>
      </c>
      <c r="CZ1050">
        <f>AE1050</f>
        <v>15.95</v>
      </c>
      <c r="DA1050">
        <f>AI1050</f>
        <v>3.38</v>
      </c>
      <c r="DB1050">
        <f>ROUND(ROUND(AT1050*CZ1050,2),2)</f>
        <v>478.5</v>
      </c>
      <c r="DC1050">
        <f>ROUND(ROUND(AT1050*AG1050,2),2)</f>
        <v>0</v>
      </c>
    </row>
    <row r="1051" spans="1:107">
      <c r="A1051">
        <f>ROW(Source!A989)</f>
        <v>989</v>
      </c>
      <c r="B1051">
        <v>35863109</v>
      </c>
      <c r="C1051">
        <v>35868576</v>
      </c>
      <c r="D1051">
        <v>29109535</v>
      </c>
      <c r="E1051">
        <v>1</v>
      </c>
      <c r="F1051">
        <v>1</v>
      </c>
      <c r="G1051">
        <v>1</v>
      </c>
      <c r="H1051">
        <v>3</v>
      </c>
      <c r="I1051" t="s">
        <v>287</v>
      </c>
      <c r="J1051" t="s">
        <v>289</v>
      </c>
      <c r="K1051" t="s">
        <v>288</v>
      </c>
      <c r="L1051">
        <v>1327</v>
      </c>
      <c r="N1051">
        <v>1005</v>
      </c>
      <c r="O1051" t="s">
        <v>155</v>
      </c>
      <c r="P1051" t="s">
        <v>155</v>
      </c>
      <c r="Q1051">
        <v>1</v>
      </c>
      <c r="W1051">
        <v>0</v>
      </c>
      <c r="X1051">
        <v>522970763</v>
      </c>
      <c r="Y1051">
        <v>105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1</v>
      </c>
      <c r="AJ1051">
        <v>1</v>
      </c>
      <c r="AK1051">
        <v>1</v>
      </c>
      <c r="AL1051">
        <v>1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 t="s">
        <v>3</v>
      </c>
      <c r="AT1051">
        <v>105</v>
      </c>
      <c r="AU1051" t="s">
        <v>3</v>
      </c>
      <c r="AV1051">
        <v>0</v>
      </c>
      <c r="AW1051">
        <v>2</v>
      </c>
      <c r="AX1051">
        <v>35868593</v>
      </c>
      <c r="AY1051">
        <v>1</v>
      </c>
      <c r="AZ1051">
        <v>0</v>
      </c>
      <c r="BA1051">
        <v>1014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Y1051*Source!I989</f>
        <v>4.2</v>
      </c>
      <c r="CY1051">
        <f>AA1051</f>
        <v>0</v>
      </c>
      <c r="CZ1051">
        <f>AE1051</f>
        <v>0</v>
      </c>
      <c r="DA1051">
        <f>AI1051</f>
        <v>1</v>
      </c>
      <c r="DB1051">
        <f>ROUND(ROUND(AT1051*CZ1051,2),2)</f>
        <v>0</v>
      </c>
      <c r="DC1051">
        <f>ROUND(ROUND(AT1051*AG1051,2),2)</f>
        <v>0</v>
      </c>
    </row>
    <row r="1052" spans="1:107">
      <c r="A1052">
        <f>ROW(Source!A989)</f>
        <v>989</v>
      </c>
      <c r="B1052">
        <v>35863109</v>
      </c>
      <c r="C1052">
        <v>35868576</v>
      </c>
      <c r="D1052">
        <v>29109265</v>
      </c>
      <c r="E1052">
        <v>1</v>
      </c>
      <c r="F1052">
        <v>1</v>
      </c>
      <c r="G1052">
        <v>1</v>
      </c>
      <c r="H1052">
        <v>3</v>
      </c>
      <c r="I1052" t="s">
        <v>290</v>
      </c>
      <c r="J1052" t="s">
        <v>292</v>
      </c>
      <c r="K1052" t="s">
        <v>291</v>
      </c>
      <c r="L1052">
        <v>1348</v>
      </c>
      <c r="N1052">
        <v>1009</v>
      </c>
      <c r="O1052" t="s">
        <v>30</v>
      </c>
      <c r="P1052" t="s">
        <v>30</v>
      </c>
      <c r="Q1052">
        <v>1000</v>
      </c>
      <c r="W1052">
        <v>0</v>
      </c>
      <c r="X1052">
        <v>-192135928</v>
      </c>
      <c r="Y1052">
        <v>8.8999999999999999E-3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1</v>
      </c>
      <c r="AJ1052">
        <v>1</v>
      </c>
      <c r="AK1052">
        <v>1</v>
      </c>
      <c r="AL1052">
        <v>1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 t="s">
        <v>3</v>
      </c>
      <c r="AT1052">
        <v>8.8999999999999999E-3</v>
      </c>
      <c r="AU1052" t="s">
        <v>3</v>
      </c>
      <c r="AV1052">
        <v>0</v>
      </c>
      <c r="AW1052">
        <v>2</v>
      </c>
      <c r="AX1052">
        <v>35868594</v>
      </c>
      <c r="AY1052">
        <v>1</v>
      </c>
      <c r="AZ1052">
        <v>0</v>
      </c>
      <c r="BA1052">
        <v>1015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Y1052*Source!I989</f>
        <v>3.5599999999999998E-4</v>
      </c>
      <c r="CY1052">
        <f>AA1052</f>
        <v>0</v>
      </c>
      <c r="CZ1052">
        <f>AE1052</f>
        <v>0</v>
      </c>
      <c r="DA1052">
        <f>AI1052</f>
        <v>1</v>
      </c>
      <c r="DB1052">
        <f>ROUND(ROUND(AT1052*CZ1052,2),2)</f>
        <v>0</v>
      </c>
      <c r="DC1052">
        <f>ROUND(ROUND(AT1052*AG1052,2),2)</f>
        <v>0</v>
      </c>
    </row>
    <row r="1053" spans="1:107">
      <c r="A1053">
        <f>ROW(Source!A992)</f>
        <v>992</v>
      </c>
      <c r="B1053">
        <v>35863109</v>
      </c>
      <c r="C1053">
        <v>35868597</v>
      </c>
      <c r="D1053">
        <v>18410572</v>
      </c>
      <c r="E1053">
        <v>1</v>
      </c>
      <c r="F1053">
        <v>1</v>
      </c>
      <c r="G1053">
        <v>1</v>
      </c>
      <c r="H1053">
        <v>1</v>
      </c>
      <c r="I1053" t="s">
        <v>598</v>
      </c>
      <c r="J1053" t="s">
        <v>3</v>
      </c>
      <c r="K1053" t="s">
        <v>599</v>
      </c>
      <c r="L1053">
        <v>1369</v>
      </c>
      <c r="N1053">
        <v>1013</v>
      </c>
      <c r="O1053" t="s">
        <v>561</v>
      </c>
      <c r="P1053" t="s">
        <v>561</v>
      </c>
      <c r="Q1053">
        <v>1</v>
      </c>
      <c r="W1053">
        <v>0</v>
      </c>
      <c r="X1053">
        <v>-546915240</v>
      </c>
      <c r="Y1053">
        <v>84.11099999999999</v>
      </c>
      <c r="AA1053">
        <v>0</v>
      </c>
      <c r="AB1053">
        <v>0</v>
      </c>
      <c r="AC1053">
        <v>0</v>
      </c>
      <c r="AD1053">
        <v>279.16000000000003</v>
      </c>
      <c r="AE1053">
        <v>0</v>
      </c>
      <c r="AF1053">
        <v>0</v>
      </c>
      <c r="AG1053">
        <v>0</v>
      </c>
      <c r="AH1053">
        <v>279.16000000000003</v>
      </c>
      <c r="AI1053">
        <v>1</v>
      </c>
      <c r="AJ1053">
        <v>1</v>
      </c>
      <c r="AK1053">
        <v>1</v>
      </c>
      <c r="AL1053">
        <v>1</v>
      </c>
      <c r="AN1053">
        <v>0</v>
      </c>
      <c r="AO1053">
        <v>1</v>
      </c>
      <c r="AP1053">
        <v>1</v>
      </c>
      <c r="AQ1053">
        <v>0</v>
      </c>
      <c r="AR1053">
        <v>0</v>
      </c>
      <c r="AS1053" t="s">
        <v>3</v>
      </c>
      <c r="AT1053">
        <v>73.14</v>
      </c>
      <c r="AU1053" t="s">
        <v>167</v>
      </c>
      <c r="AV1053">
        <v>1</v>
      </c>
      <c r="AW1053">
        <v>2</v>
      </c>
      <c r="AX1053">
        <v>35868606</v>
      </c>
      <c r="AY1053">
        <v>2</v>
      </c>
      <c r="AZ1053">
        <v>131072</v>
      </c>
      <c r="BA1053">
        <v>1016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Y1053*Source!I992</f>
        <v>1.6822199999999998</v>
      </c>
      <c r="CY1053">
        <f>AD1053</f>
        <v>279.16000000000003</v>
      </c>
      <c r="CZ1053">
        <f>AH1053</f>
        <v>279.16000000000003</v>
      </c>
      <c r="DA1053">
        <f>AL1053</f>
        <v>1</v>
      </c>
      <c r="DB1053">
        <f>ROUND((ROUND(AT1053*CZ1053,2)*1.15),2)</f>
        <v>23480.42</v>
      </c>
      <c r="DC1053">
        <f>ROUND((ROUND(AT1053*AG1053,2)*1.15),2)</f>
        <v>0</v>
      </c>
    </row>
    <row r="1054" spans="1:107">
      <c r="A1054">
        <f>ROW(Source!A992)</f>
        <v>992</v>
      </c>
      <c r="B1054">
        <v>35863109</v>
      </c>
      <c r="C1054">
        <v>35868597</v>
      </c>
      <c r="D1054">
        <v>121548</v>
      </c>
      <c r="E1054">
        <v>1</v>
      </c>
      <c r="F1054">
        <v>1</v>
      </c>
      <c r="G1054">
        <v>1</v>
      </c>
      <c r="H1054">
        <v>1</v>
      </c>
      <c r="I1054" t="s">
        <v>35</v>
      </c>
      <c r="J1054" t="s">
        <v>3</v>
      </c>
      <c r="K1054" t="s">
        <v>562</v>
      </c>
      <c r="L1054">
        <v>608254</v>
      </c>
      <c r="N1054">
        <v>1013</v>
      </c>
      <c r="O1054" t="s">
        <v>563</v>
      </c>
      <c r="P1054" t="s">
        <v>563</v>
      </c>
      <c r="Q1054">
        <v>1</v>
      </c>
      <c r="W1054">
        <v>0</v>
      </c>
      <c r="X1054">
        <v>-185737400</v>
      </c>
      <c r="Y1054">
        <v>1.7125000000000001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1</v>
      </c>
      <c r="AJ1054">
        <v>1</v>
      </c>
      <c r="AK1054">
        <v>1</v>
      </c>
      <c r="AL1054">
        <v>1</v>
      </c>
      <c r="AN1054">
        <v>0</v>
      </c>
      <c r="AO1054">
        <v>1</v>
      </c>
      <c r="AP1054">
        <v>1</v>
      </c>
      <c r="AQ1054">
        <v>0</v>
      </c>
      <c r="AR1054">
        <v>0</v>
      </c>
      <c r="AS1054" t="s">
        <v>3</v>
      </c>
      <c r="AT1054">
        <v>1.37</v>
      </c>
      <c r="AU1054" t="s">
        <v>133</v>
      </c>
      <c r="AV1054">
        <v>2</v>
      </c>
      <c r="AW1054">
        <v>2</v>
      </c>
      <c r="AX1054">
        <v>35868607</v>
      </c>
      <c r="AY1054">
        <v>1</v>
      </c>
      <c r="AZ1054">
        <v>0</v>
      </c>
      <c r="BA1054">
        <v>1017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Y1054*Source!I992</f>
        <v>3.4250000000000003E-2</v>
      </c>
      <c r="CY1054">
        <f>AD1054</f>
        <v>0</v>
      </c>
      <c r="CZ1054">
        <f>AH1054</f>
        <v>0</v>
      </c>
      <c r="DA1054">
        <f>AL1054</f>
        <v>1</v>
      </c>
      <c r="DB1054">
        <f>ROUND((ROUND(AT1054*CZ1054,2)*1.25),2)</f>
        <v>0</v>
      </c>
      <c r="DC1054">
        <f>ROUND((ROUND(AT1054*AG1054,2)*1.25),2)</f>
        <v>0</v>
      </c>
    </row>
    <row r="1055" spans="1:107">
      <c r="A1055">
        <f>ROW(Source!A992)</f>
        <v>992</v>
      </c>
      <c r="B1055">
        <v>35863109</v>
      </c>
      <c r="C1055">
        <v>35868597</v>
      </c>
      <c r="D1055">
        <v>29172379</v>
      </c>
      <c r="E1055">
        <v>1</v>
      </c>
      <c r="F1055">
        <v>1</v>
      </c>
      <c r="G1055">
        <v>1</v>
      </c>
      <c r="H1055">
        <v>2</v>
      </c>
      <c r="I1055" t="s">
        <v>600</v>
      </c>
      <c r="J1055" t="s">
        <v>601</v>
      </c>
      <c r="K1055" t="s">
        <v>602</v>
      </c>
      <c r="L1055">
        <v>1368</v>
      </c>
      <c r="N1055">
        <v>1011</v>
      </c>
      <c r="O1055" t="s">
        <v>567</v>
      </c>
      <c r="P1055" t="s">
        <v>567</v>
      </c>
      <c r="Q1055">
        <v>1</v>
      </c>
      <c r="W1055">
        <v>0</v>
      </c>
      <c r="X1055">
        <v>-151619853</v>
      </c>
      <c r="Y1055">
        <v>1.7125000000000001</v>
      </c>
      <c r="AA1055">
        <v>0</v>
      </c>
      <c r="AB1055">
        <v>1102.08</v>
      </c>
      <c r="AC1055">
        <v>446.18</v>
      </c>
      <c r="AD1055">
        <v>0</v>
      </c>
      <c r="AE1055">
        <v>0</v>
      </c>
      <c r="AF1055">
        <v>112</v>
      </c>
      <c r="AG1055">
        <v>13.5</v>
      </c>
      <c r="AH1055">
        <v>0</v>
      </c>
      <c r="AI1055">
        <v>1</v>
      </c>
      <c r="AJ1055">
        <v>9.84</v>
      </c>
      <c r="AK1055">
        <v>33.049999999999997</v>
      </c>
      <c r="AL1055">
        <v>1</v>
      </c>
      <c r="AN1055">
        <v>0</v>
      </c>
      <c r="AO1055">
        <v>1</v>
      </c>
      <c r="AP1055">
        <v>1</v>
      </c>
      <c r="AQ1055">
        <v>0</v>
      </c>
      <c r="AR1055">
        <v>0</v>
      </c>
      <c r="AS1055" t="s">
        <v>3</v>
      </c>
      <c r="AT1055">
        <v>1.37</v>
      </c>
      <c r="AU1055" t="s">
        <v>133</v>
      </c>
      <c r="AV1055">
        <v>0</v>
      </c>
      <c r="AW1055">
        <v>2</v>
      </c>
      <c r="AX1055">
        <v>35868608</v>
      </c>
      <c r="AY1055">
        <v>1</v>
      </c>
      <c r="AZ1055">
        <v>0</v>
      </c>
      <c r="BA1055">
        <v>1018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Y1055*Source!I992</f>
        <v>3.4250000000000003E-2</v>
      </c>
      <c r="CY1055">
        <f>AB1055</f>
        <v>1102.08</v>
      </c>
      <c r="CZ1055">
        <f>AF1055</f>
        <v>112</v>
      </c>
      <c r="DA1055">
        <f>AJ1055</f>
        <v>9.84</v>
      </c>
      <c r="DB1055">
        <f>ROUND((ROUND(AT1055*CZ1055,2)*1.25),2)</f>
        <v>191.8</v>
      </c>
      <c r="DC1055">
        <f>ROUND((ROUND(AT1055*AG1055,2)*1.25),2)</f>
        <v>23.13</v>
      </c>
    </row>
    <row r="1056" spans="1:107">
      <c r="A1056">
        <f>ROW(Source!A992)</f>
        <v>992</v>
      </c>
      <c r="B1056">
        <v>35863109</v>
      </c>
      <c r="C1056">
        <v>35868597</v>
      </c>
      <c r="D1056">
        <v>29174913</v>
      </c>
      <c r="E1056">
        <v>1</v>
      </c>
      <c r="F1056">
        <v>1</v>
      </c>
      <c r="G1056">
        <v>1</v>
      </c>
      <c r="H1056">
        <v>2</v>
      </c>
      <c r="I1056" t="s">
        <v>578</v>
      </c>
      <c r="J1056" t="s">
        <v>579</v>
      </c>
      <c r="K1056" t="s">
        <v>580</v>
      </c>
      <c r="L1056">
        <v>1368</v>
      </c>
      <c r="N1056">
        <v>1011</v>
      </c>
      <c r="O1056" t="s">
        <v>567</v>
      </c>
      <c r="P1056" t="s">
        <v>567</v>
      </c>
      <c r="Q1056">
        <v>1</v>
      </c>
      <c r="W1056">
        <v>0</v>
      </c>
      <c r="X1056">
        <v>458544584</v>
      </c>
      <c r="Y1056">
        <v>2.5750000000000002</v>
      </c>
      <c r="AA1056">
        <v>0</v>
      </c>
      <c r="AB1056">
        <v>932.72</v>
      </c>
      <c r="AC1056">
        <v>383.38</v>
      </c>
      <c r="AD1056">
        <v>0</v>
      </c>
      <c r="AE1056">
        <v>0</v>
      </c>
      <c r="AF1056">
        <v>87.17</v>
      </c>
      <c r="AG1056">
        <v>11.6</v>
      </c>
      <c r="AH1056">
        <v>0</v>
      </c>
      <c r="AI1056">
        <v>1</v>
      </c>
      <c r="AJ1056">
        <v>10.7</v>
      </c>
      <c r="AK1056">
        <v>33.049999999999997</v>
      </c>
      <c r="AL1056">
        <v>1</v>
      </c>
      <c r="AN1056">
        <v>0</v>
      </c>
      <c r="AO1056">
        <v>1</v>
      </c>
      <c r="AP1056">
        <v>1</v>
      </c>
      <c r="AQ1056">
        <v>0</v>
      </c>
      <c r="AR1056">
        <v>0</v>
      </c>
      <c r="AS1056" t="s">
        <v>3</v>
      </c>
      <c r="AT1056">
        <v>2.06</v>
      </c>
      <c r="AU1056" t="s">
        <v>133</v>
      </c>
      <c r="AV1056">
        <v>0</v>
      </c>
      <c r="AW1056">
        <v>2</v>
      </c>
      <c r="AX1056">
        <v>35868609</v>
      </c>
      <c r="AY1056">
        <v>1</v>
      </c>
      <c r="AZ1056">
        <v>0</v>
      </c>
      <c r="BA1056">
        <v>1019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Y1056*Source!I992</f>
        <v>5.1500000000000004E-2</v>
      </c>
      <c r="CY1056">
        <f>AB1056</f>
        <v>932.72</v>
      </c>
      <c r="CZ1056">
        <f>AF1056</f>
        <v>87.17</v>
      </c>
      <c r="DA1056">
        <f>AJ1056</f>
        <v>10.7</v>
      </c>
      <c r="DB1056">
        <f>ROUND((ROUND(AT1056*CZ1056,2)*1.25),2)</f>
        <v>224.46</v>
      </c>
      <c r="DC1056">
        <f>ROUND((ROUND(AT1056*AG1056,2)*1.25),2)</f>
        <v>29.88</v>
      </c>
    </row>
    <row r="1057" spans="1:107">
      <c r="A1057">
        <f>ROW(Source!A992)</f>
        <v>992</v>
      </c>
      <c r="B1057">
        <v>35863109</v>
      </c>
      <c r="C1057">
        <v>35868597</v>
      </c>
      <c r="D1057">
        <v>29114836</v>
      </c>
      <c r="E1057">
        <v>1</v>
      </c>
      <c r="F1057">
        <v>1</v>
      </c>
      <c r="G1057">
        <v>1</v>
      </c>
      <c r="H1057">
        <v>3</v>
      </c>
      <c r="I1057" t="s">
        <v>168</v>
      </c>
      <c r="J1057" t="s">
        <v>171</v>
      </c>
      <c r="K1057" t="s">
        <v>169</v>
      </c>
      <c r="L1057">
        <v>1035</v>
      </c>
      <c r="N1057">
        <v>1013</v>
      </c>
      <c r="O1057" t="s">
        <v>170</v>
      </c>
      <c r="P1057" t="s">
        <v>170</v>
      </c>
      <c r="Q1057">
        <v>1</v>
      </c>
      <c r="W1057">
        <v>0</v>
      </c>
      <c r="X1057">
        <v>-1252999712</v>
      </c>
      <c r="Y1057">
        <v>100</v>
      </c>
      <c r="AA1057">
        <v>196.01</v>
      </c>
      <c r="AB1057">
        <v>0</v>
      </c>
      <c r="AC1057">
        <v>0</v>
      </c>
      <c r="AD1057">
        <v>0</v>
      </c>
      <c r="AE1057">
        <v>94.69</v>
      </c>
      <c r="AF1057">
        <v>0</v>
      </c>
      <c r="AG1057">
        <v>0</v>
      </c>
      <c r="AH1057">
        <v>0</v>
      </c>
      <c r="AI1057">
        <v>2.0699999999999998</v>
      </c>
      <c r="AJ1057">
        <v>1</v>
      </c>
      <c r="AK1057">
        <v>1</v>
      </c>
      <c r="AL1057">
        <v>1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 t="s">
        <v>3</v>
      </c>
      <c r="AT1057">
        <v>100</v>
      </c>
      <c r="AU1057" t="s">
        <v>3</v>
      </c>
      <c r="AV1057">
        <v>0</v>
      </c>
      <c r="AW1057">
        <v>1</v>
      </c>
      <c r="AX1057">
        <v>-1</v>
      </c>
      <c r="AY1057">
        <v>0</v>
      </c>
      <c r="AZ1057">
        <v>0</v>
      </c>
      <c r="BA1057" t="s">
        <v>3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Y1057*Source!I992</f>
        <v>2</v>
      </c>
      <c r="CY1057">
        <f>AA1057</f>
        <v>196.01</v>
      </c>
      <c r="CZ1057">
        <f>AE1057</f>
        <v>94.69</v>
      </c>
      <c r="DA1057">
        <f>AI1057</f>
        <v>2.0699999999999998</v>
      </c>
      <c r="DB1057">
        <f>ROUND(ROUND(AT1057*CZ1057,2),2)</f>
        <v>9469</v>
      </c>
      <c r="DC1057">
        <f>ROUND(ROUND(AT1057*AG1057,2),2)</f>
        <v>0</v>
      </c>
    </row>
    <row r="1058" spans="1:107">
      <c r="A1058">
        <f>ROW(Source!A992)</f>
        <v>992</v>
      </c>
      <c r="B1058">
        <v>35863109</v>
      </c>
      <c r="C1058">
        <v>35868597</v>
      </c>
      <c r="D1058">
        <v>29114332</v>
      </c>
      <c r="E1058">
        <v>1</v>
      </c>
      <c r="F1058">
        <v>1</v>
      </c>
      <c r="G1058">
        <v>1</v>
      </c>
      <c r="H1058">
        <v>3</v>
      </c>
      <c r="I1058" t="s">
        <v>603</v>
      </c>
      <c r="J1058" t="s">
        <v>604</v>
      </c>
      <c r="K1058" t="s">
        <v>605</v>
      </c>
      <c r="L1058">
        <v>1348</v>
      </c>
      <c r="N1058">
        <v>1009</v>
      </c>
      <c r="O1058" t="s">
        <v>30</v>
      </c>
      <c r="P1058" t="s">
        <v>30</v>
      </c>
      <c r="Q1058">
        <v>1000</v>
      </c>
      <c r="W1058">
        <v>0</v>
      </c>
      <c r="X1058">
        <v>233971917</v>
      </c>
      <c r="Y1058">
        <v>3.3999999999999998E-3</v>
      </c>
      <c r="AA1058">
        <v>54619.68</v>
      </c>
      <c r="AB1058">
        <v>0</v>
      </c>
      <c r="AC1058">
        <v>0</v>
      </c>
      <c r="AD1058">
        <v>0</v>
      </c>
      <c r="AE1058">
        <v>11978</v>
      </c>
      <c r="AF1058">
        <v>0</v>
      </c>
      <c r="AG1058">
        <v>0</v>
      </c>
      <c r="AH1058">
        <v>0</v>
      </c>
      <c r="AI1058">
        <v>4.5599999999999996</v>
      </c>
      <c r="AJ1058">
        <v>1</v>
      </c>
      <c r="AK1058">
        <v>1</v>
      </c>
      <c r="AL1058">
        <v>1</v>
      </c>
      <c r="AN1058">
        <v>0</v>
      </c>
      <c r="AO1058">
        <v>1</v>
      </c>
      <c r="AP1058">
        <v>0</v>
      </c>
      <c r="AQ1058">
        <v>0</v>
      </c>
      <c r="AR1058">
        <v>0</v>
      </c>
      <c r="AS1058" t="s">
        <v>3</v>
      </c>
      <c r="AT1058">
        <v>3.3999999999999998E-3</v>
      </c>
      <c r="AU1058" t="s">
        <v>3</v>
      </c>
      <c r="AV1058">
        <v>0</v>
      </c>
      <c r="AW1058">
        <v>2</v>
      </c>
      <c r="AX1058">
        <v>35868610</v>
      </c>
      <c r="AY1058">
        <v>1</v>
      </c>
      <c r="AZ1058">
        <v>0</v>
      </c>
      <c r="BA1058">
        <v>1020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Y1058*Source!I992</f>
        <v>6.7999999999999999E-5</v>
      </c>
      <c r="CY1058">
        <f>AA1058</f>
        <v>54619.68</v>
      </c>
      <c r="CZ1058">
        <f>AE1058</f>
        <v>11978</v>
      </c>
      <c r="DA1058">
        <f>AI1058</f>
        <v>4.5599999999999996</v>
      </c>
      <c r="DB1058">
        <f>ROUND(ROUND(AT1058*CZ1058,2),2)</f>
        <v>40.729999999999997</v>
      </c>
      <c r="DC1058">
        <f>ROUND(ROUND(AT1058*AG1058,2),2)</f>
        <v>0</v>
      </c>
    </row>
    <row r="1059" spans="1:107">
      <c r="A1059">
        <f>ROW(Source!A992)</f>
        <v>992</v>
      </c>
      <c r="B1059">
        <v>35863109</v>
      </c>
      <c r="C1059">
        <v>35868597</v>
      </c>
      <c r="D1059">
        <v>29130561</v>
      </c>
      <c r="E1059">
        <v>1</v>
      </c>
      <c r="F1059">
        <v>1</v>
      </c>
      <c r="G1059">
        <v>1</v>
      </c>
      <c r="H1059">
        <v>3</v>
      </c>
      <c r="I1059" t="s">
        <v>177</v>
      </c>
      <c r="J1059" t="s">
        <v>179</v>
      </c>
      <c r="K1059" t="s">
        <v>178</v>
      </c>
      <c r="L1059">
        <v>1327</v>
      </c>
      <c r="N1059">
        <v>1005</v>
      </c>
      <c r="O1059" t="s">
        <v>155</v>
      </c>
      <c r="P1059" t="s">
        <v>155</v>
      </c>
      <c r="Q1059">
        <v>1</v>
      </c>
      <c r="W1059">
        <v>1</v>
      </c>
      <c r="X1059">
        <v>-172969429</v>
      </c>
      <c r="Y1059">
        <v>-100</v>
      </c>
      <c r="AA1059">
        <v>1039.1400000000001</v>
      </c>
      <c r="AB1059">
        <v>0</v>
      </c>
      <c r="AC1059">
        <v>0</v>
      </c>
      <c r="AD1059">
        <v>0</v>
      </c>
      <c r="AE1059">
        <v>207</v>
      </c>
      <c r="AF1059">
        <v>0</v>
      </c>
      <c r="AG1059">
        <v>0</v>
      </c>
      <c r="AH1059">
        <v>0</v>
      </c>
      <c r="AI1059">
        <v>5.0199999999999996</v>
      </c>
      <c r="AJ1059">
        <v>1</v>
      </c>
      <c r="AK1059">
        <v>1</v>
      </c>
      <c r="AL1059">
        <v>1</v>
      </c>
      <c r="AN1059">
        <v>0</v>
      </c>
      <c r="AO1059">
        <v>1</v>
      </c>
      <c r="AP1059">
        <v>0</v>
      </c>
      <c r="AQ1059">
        <v>0</v>
      </c>
      <c r="AR1059">
        <v>0</v>
      </c>
      <c r="AS1059" t="s">
        <v>3</v>
      </c>
      <c r="AT1059">
        <v>-100</v>
      </c>
      <c r="AU1059" t="s">
        <v>3</v>
      </c>
      <c r="AV1059">
        <v>0</v>
      </c>
      <c r="AW1059">
        <v>2</v>
      </c>
      <c r="AX1059">
        <v>35868612</v>
      </c>
      <c r="AY1059">
        <v>1</v>
      </c>
      <c r="AZ1059">
        <v>6144</v>
      </c>
      <c r="BA1059">
        <v>1022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Y1059*Source!I992</f>
        <v>-2</v>
      </c>
      <c r="CY1059">
        <f>AA1059</f>
        <v>1039.1400000000001</v>
      </c>
      <c r="CZ1059">
        <f>AE1059</f>
        <v>207</v>
      </c>
      <c r="DA1059">
        <f>AI1059</f>
        <v>5.0199999999999996</v>
      </c>
      <c r="DB1059">
        <f>ROUND(ROUND(AT1059*CZ1059,2),2)</f>
        <v>-20700</v>
      </c>
      <c r="DC1059">
        <f>ROUND(ROUND(AT1059*AG1059,2),2)</f>
        <v>0</v>
      </c>
    </row>
    <row r="1060" spans="1:107">
      <c r="A1060">
        <f>ROW(Source!A992)</f>
        <v>992</v>
      </c>
      <c r="B1060">
        <v>35863109</v>
      </c>
      <c r="C1060">
        <v>35868597</v>
      </c>
      <c r="D1060">
        <v>29130519</v>
      </c>
      <c r="E1060">
        <v>1</v>
      </c>
      <c r="F1060">
        <v>1</v>
      </c>
      <c r="G1060">
        <v>1</v>
      </c>
      <c r="H1060">
        <v>3</v>
      </c>
      <c r="I1060" t="s">
        <v>173</v>
      </c>
      <c r="J1060" t="s">
        <v>175</v>
      </c>
      <c r="K1060" t="s">
        <v>174</v>
      </c>
      <c r="L1060">
        <v>1327</v>
      </c>
      <c r="N1060">
        <v>1005</v>
      </c>
      <c r="O1060" t="s">
        <v>155</v>
      </c>
      <c r="P1060" t="s">
        <v>155</v>
      </c>
      <c r="Q1060">
        <v>1</v>
      </c>
      <c r="W1060">
        <v>0</v>
      </c>
      <c r="X1060">
        <v>-1775669208</v>
      </c>
      <c r="Y1060">
        <v>100</v>
      </c>
      <c r="AA1060">
        <v>11067.52</v>
      </c>
      <c r="AB1060">
        <v>0</v>
      </c>
      <c r="AC1060">
        <v>0</v>
      </c>
      <c r="AD1060">
        <v>0</v>
      </c>
      <c r="AE1060">
        <v>4535.87</v>
      </c>
      <c r="AF1060">
        <v>0</v>
      </c>
      <c r="AG1060">
        <v>0</v>
      </c>
      <c r="AH1060">
        <v>0</v>
      </c>
      <c r="AI1060">
        <v>2.44</v>
      </c>
      <c r="AJ1060">
        <v>1</v>
      </c>
      <c r="AK1060">
        <v>1</v>
      </c>
      <c r="AL1060">
        <v>1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 t="s">
        <v>3</v>
      </c>
      <c r="AT1060">
        <v>100</v>
      </c>
      <c r="AU1060" t="s">
        <v>3</v>
      </c>
      <c r="AV1060">
        <v>0</v>
      </c>
      <c r="AW1060">
        <v>1</v>
      </c>
      <c r="AX1060">
        <v>-1</v>
      </c>
      <c r="AY1060">
        <v>0</v>
      </c>
      <c r="AZ1060">
        <v>0</v>
      </c>
      <c r="BA1060" t="s">
        <v>3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Y1060*Source!I992</f>
        <v>2</v>
      </c>
      <c r="CY1060">
        <f>AA1060</f>
        <v>11067.52</v>
      </c>
      <c r="CZ1060">
        <f>AE1060</f>
        <v>4535.87</v>
      </c>
      <c r="DA1060">
        <f>AI1060</f>
        <v>2.44</v>
      </c>
      <c r="DB1060">
        <f>ROUND(ROUND(AT1060*CZ1060,2),2)</f>
        <v>453587</v>
      </c>
      <c r="DC1060">
        <f>ROUND(ROUND(AT1060*AG1060,2),2)</f>
        <v>0</v>
      </c>
    </row>
    <row r="1061" spans="1:107">
      <c r="A1061">
        <f>ROW(Source!A996)</f>
        <v>996</v>
      </c>
      <c r="B1061">
        <v>35863109</v>
      </c>
      <c r="C1061">
        <v>35868616</v>
      </c>
      <c r="D1061">
        <v>18408291</v>
      </c>
      <c r="E1061">
        <v>1</v>
      </c>
      <c r="F1061">
        <v>1</v>
      </c>
      <c r="G1061">
        <v>1</v>
      </c>
      <c r="H1061">
        <v>1</v>
      </c>
      <c r="I1061" t="s">
        <v>606</v>
      </c>
      <c r="J1061" t="s">
        <v>3</v>
      </c>
      <c r="K1061" t="s">
        <v>607</v>
      </c>
      <c r="L1061">
        <v>1369</v>
      </c>
      <c r="N1061">
        <v>1013</v>
      </c>
      <c r="O1061" t="s">
        <v>561</v>
      </c>
      <c r="P1061" t="s">
        <v>561</v>
      </c>
      <c r="Q1061">
        <v>1</v>
      </c>
      <c r="W1061">
        <v>0</v>
      </c>
      <c r="X1061">
        <v>1933892413</v>
      </c>
      <c r="Y1061">
        <v>8.9930000000000003</v>
      </c>
      <c r="AA1061">
        <v>0</v>
      </c>
      <c r="AB1061">
        <v>0</v>
      </c>
      <c r="AC1061">
        <v>0</v>
      </c>
      <c r="AD1061">
        <v>260.95999999999998</v>
      </c>
      <c r="AE1061">
        <v>0</v>
      </c>
      <c r="AF1061">
        <v>0</v>
      </c>
      <c r="AG1061">
        <v>0</v>
      </c>
      <c r="AH1061">
        <v>260.95999999999998</v>
      </c>
      <c r="AI1061">
        <v>1</v>
      </c>
      <c r="AJ1061">
        <v>1</v>
      </c>
      <c r="AK1061">
        <v>1</v>
      </c>
      <c r="AL1061">
        <v>1</v>
      </c>
      <c r="AN1061">
        <v>0</v>
      </c>
      <c r="AO1061">
        <v>1</v>
      </c>
      <c r="AP1061">
        <v>1</v>
      </c>
      <c r="AQ1061">
        <v>0</v>
      </c>
      <c r="AR1061">
        <v>0</v>
      </c>
      <c r="AS1061" t="s">
        <v>3</v>
      </c>
      <c r="AT1061">
        <v>7.82</v>
      </c>
      <c r="AU1061" t="s">
        <v>134</v>
      </c>
      <c r="AV1061">
        <v>1</v>
      </c>
      <c r="AW1061">
        <v>2</v>
      </c>
      <c r="AX1061">
        <v>35868621</v>
      </c>
      <c r="AY1061">
        <v>1</v>
      </c>
      <c r="AZ1061">
        <v>0</v>
      </c>
      <c r="BA1061">
        <v>1023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Y1061*Source!I996</f>
        <v>0.44965000000000005</v>
      </c>
      <c r="CY1061">
        <f>AD1061</f>
        <v>260.95999999999998</v>
      </c>
      <c r="CZ1061">
        <f>AH1061</f>
        <v>260.95999999999998</v>
      </c>
      <c r="DA1061">
        <f>AL1061</f>
        <v>1</v>
      </c>
      <c r="DB1061">
        <f>ROUND((ROUND(AT1061*CZ1061,2)*1.15),2)</f>
        <v>2346.8200000000002</v>
      </c>
      <c r="DC1061">
        <f>ROUND((ROUND(AT1061*AG1061,2)*1.15),2)</f>
        <v>0</v>
      </c>
    </row>
    <row r="1062" spans="1:107">
      <c r="A1062">
        <f>ROW(Source!A996)</f>
        <v>996</v>
      </c>
      <c r="B1062">
        <v>35863109</v>
      </c>
      <c r="C1062">
        <v>35868616</v>
      </c>
      <c r="D1062">
        <v>29174913</v>
      </c>
      <c r="E1062">
        <v>1</v>
      </c>
      <c r="F1062">
        <v>1</v>
      </c>
      <c r="G1062">
        <v>1</v>
      </c>
      <c r="H1062">
        <v>2</v>
      </c>
      <c r="I1062" t="s">
        <v>578</v>
      </c>
      <c r="J1062" t="s">
        <v>579</v>
      </c>
      <c r="K1062" t="s">
        <v>580</v>
      </c>
      <c r="L1062">
        <v>1368</v>
      </c>
      <c r="N1062">
        <v>1011</v>
      </c>
      <c r="O1062" t="s">
        <v>567</v>
      </c>
      <c r="P1062" t="s">
        <v>567</v>
      </c>
      <c r="Q1062">
        <v>1</v>
      </c>
      <c r="W1062">
        <v>0</v>
      </c>
      <c r="X1062">
        <v>458544584</v>
      </c>
      <c r="Y1062">
        <v>0.05</v>
      </c>
      <c r="AA1062">
        <v>0</v>
      </c>
      <c r="AB1062">
        <v>932.72</v>
      </c>
      <c r="AC1062">
        <v>383.38</v>
      </c>
      <c r="AD1062">
        <v>0</v>
      </c>
      <c r="AE1062">
        <v>0</v>
      </c>
      <c r="AF1062">
        <v>87.17</v>
      </c>
      <c r="AG1062">
        <v>11.6</v>
      </c>
      <c r="AH1062">
        <v>0</v>
      </c>
      <c r="AI1062">
        <v>1</v>
      </c>
      <c r="AJ1062">
        <v>10.7</v>
      </c>
      <c r="AK1062">
        <v>33.049999999999997</v>
      </c>
      <c r="AL1062">
        <v>1</v>
      </c>
      <c r="AN1062">
        <v>0</v>
      </c>
      <c r="AO1062">
        <v>1</v>
      </c>
      <c r="AP1062">
        <v>1</v>
      </c>
      <c r="AQ1062">
        <v>0</v>
      </c>
      <c r="AR1062">
        <v>0</v>
      </c>
      <c r="AS1062" t="s">
        <v>3</v>
      </c>
      <c r="AT1062">
        <v>0.04</v>
      </c>
      <c r="AU1062" t="s">
        <v>133</v>
      </c>
      <c r="AV1062">
        <v>0</v>
      </c>
      <c r="AW1062">
        <v>2</v>
      </c>
      <c r="AX1062">
        <v>35868622</v>
      </c>
      <c r="AY1062">
        <v>1</v>
      </c>
      <c r="AZ1062">
        <v>0</v>
      </c>
      <c r="BA1062">
        <v>1024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Y1062*Source!I996</f>
        <v>2.5000000000000005E-3</v>
      </c>
      <c r="CY1062">
        <f>AB1062</f>
        <v>932.72</v>
      </c>
      <c r="CZ1062">
        <f>AF1062</f>
        <v>87.17</v>
      </c>
      <c r="DA1062">
        <f>AJ1062</f>
        <v>10.7</v>
      </c>
      <c r="DB1062">
        <f>ROUND((ROUND(AT1062*CZ1062,2)*1.25),2)</f>
        <v>4.3600000000000003</v>
      </c>
      <c r="DC1062">
        <f>ROUND((ROUND(AT1062*AG1062,2)*1.25),2)</f>
        <v>0.57999999999999996</v>
      </c>
    </row>
    <row r="1063" spans="1:107">
      <c r="A1063">
        <f>ROW(Source!A996)</f>
        <v>996</v>
      </c>
      <c r="B1063">
        <v>35863109</v>
      </c>
      <c r="C1063">
        <v>35868616</v>
      </c>
      <c r="D1063">
        <v>29114332</v>
      </c>
      <c r="E1063">
        <v>1</v>
      </c>
      <c r="F1063">
        <v>1</v>
      </c>
      <c r="G1063">
        <v>1</v>
      </c>
      <c r="H1063">
        <v>3</v>
      </c>
      <c r="I1063" t="s">
        <v>603</v>
      </c>
      <c r="J1063" t="s">
        <v>604</v>
      </c>
      <c r="K1063" t="s">
        <v>605</v>
      </c>
      <c r="L1063">
        <v>1348</v>
      </c>
      <c r="N1063">
        <v>1009</v>
      </c>
      <c r="O1063" t="s">
        <v>30</v>
      </c>
      <c r="P1063" t="s">
        <v>30</v>
      </c>
      <c r="Q1063">
        <v>1000</v>
      </c>
      <c r="W1063">
        <v>0</v>
      </c>
      <c r="X1063">
        <v>233971917</v>
      </c>
      <c r="Y1063">
        <v>7.1000000000000002E-4</v>
      </c>
      <c r="AA1063">
        <v>54619.68</v>
      </c>
      <c r="AB1063">
        <v>0</v>
      </c>
      <c r="AC1063">
        <v>0</v>
      </c>
      <c r="AD1063">
        <v>0</v>
      </c>
      <c r="AE1063">
        <v>11978</v>
      </c>
      <c r="AF1063">
        <v>0</v>
      </c>
      <c r="AG1063">
        <v>0</v>
      </c>
      <c r="AH1063">
        <v>0</v>
      </c>
      <c r="AI1063">
        <v>4.5599999999999996</v>
      </c>
      <c r="AJ1063">
        <v>1</v>
      </c>
      <c r="AK1063">
        <v>1</v>
      </c>
      <c r="AL1063">
        <v>1</v>
      </c>
      <c r="AN1063">
        <v>0</v>
      </c>
      <c r="AO1063">
        <v>1</v>
      </c>
      <c r="AP1063">
        <v>0</v>
      </c>
      <c r="AQ1063">
        <v>0</v>
      </c>
      <c r="AR1063">
        <v>0</v>
      </c>
      <c r="AS1063" t="s">
        <v>3</v>
      </c>
      <c r="AT1063">
        <v>7.1000000000000002E-4</v>
      </c>
      <c r="AU1063" t="s">
        <v>3</v>
      </c>
      <c r="AV1063">
        <v>0</v>
      </c>
      <c r="AW1063">
        <v>2</v>
      </c>
      <c r="AX1063">
        <v>35868623</v>
      </c>
      <c r="AY1063">
        <v>1</v>
      </c>
      <c r="AZ1063">
        <v>0</v>
      </c>
      <c r="BA1063">
        <v>1025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Y1063*Source!I996</f>
        <v>3.5500000000000002E-5</v>
      </c>
      <c r="CY1063">
        <f>AA1063</f>
        <v>54619.68</v>
      </c>
      <c r="CZ1063">
        <f>AE1063</f>
        <v>11978</v>
      </c>
      <c r="DA1063">
        <f>AI1063</f>
        <v>4.5599999999999996</v>
      </c>
      <c r="DB1063">
        <f>ROUND(ROUND(AT1063*CZ1063,2),2)</f>
        <v>8.5</v>
      </c>
      <c r="DC1063">
        <f>ROUND(ROUND(AT1063*AG1063,2),2)</f>
        <v>0</v>
      </c>
    </row>
    <row r="1064" spans="1:107">
      <c r="A1064">
        <f>ROW(Source!A996)</f>
        <v>996</v>
      </c>
      <c r="B1064">
        <v>35863109</v>
      </c>
      <c r="C1064">
        <v>35868616</v>
      </c>
      <c r="D1064">
        <v>29131015</v>
      </c>
      <c r="E1064">
        <v>1</v>
      </c>
      <c r="F1064">
        <v>1</v>
      </c>
      <c r="G1064">
        <v>1</v>
      </c>
      <c r="H1064">
        <v>3</v>
      </c>
      <c r="I1064" t="s">
        <v>608</v>
      </c>
      <c r="J1064" t="s">
        <v>609</v>
      </c>
      <c r="K1064" t="s">
        <v>610</v>
      </c>
      <c r="L1064">
        <v>1301</v>
      </c>
      <c r="N1064">
        <v>1003</v>
      </c>
      <c r="O1064" t="s">
        <v>142</v>
      </c>
      <c r="P1064" t="s">
        <v>142</v>
      </c>
      <c r="Q1064">
        <v>1</v>
      </c>
      <c r="W1064">
        <v>0</v>
      </c>
      <c r="X1064">
        <v>-497354979</v>
      </c>
      <c r="Y1064">
        <v>112</v>
      </c>
      <c r="AA1064">
        <v>32.03</v>
      </c>
      <c r="AB1064">
        <v>0</v>
      </c>
      <c r="AC1064">
        <v>0</v>
      </c>
      <c r="AD1064">
        <v>0</v>
      </c>
      <c r="AE1064">
        <v>3.93</v>
      </c>
      <c r="AF1064">
        <v>0</v>
      </c>
      <c r="AG1064">
        <v>0</v>
      </c>
      <c r="AH1064">
        <v>0</v>
      </c>
      <c r="AI1064">
        <v>8.15</v>
      </c>
      <c r="AJ1064">
        <v>1</v>
      </c>
      <c r="AK1064">
        <v>1</v>
      </c>
      <c r="AL1064">
        <v>1</v>
      </c>
      <c r="AN1064">
        <v>0</v>
      </c>
      <c r="AO1064">
        <v>1</v>
      </c>
      <c r="AP1064">
        <v>0</v>
      </c>
      <c r="AQ1064">
        <v>0</v>
      </c>
      <c r="AR1064">
        <v>0</v>
      </c>
      <c r="AS1064" t="s">
        <v>3</v>
      </c>
      <c r="AT1064">
        <v>112</v>
      </c>
      <c r="AU1064" t="s">
        <v>3</v>
      </c>
      <c r="AV1064">
        <v>0</v>
      </c>
      <c r="AW1064">
        <v>2</v>
      </c>
      <c r="AX1064">
        <v>35868624</v>
      </c>
      <c r="AY1064">
        <v>1</v>
      </c>
      <c r="AZ1064">
        <v>0</v>
      </c>
      <c r="BA1064">
        <v>1026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Y1064*Source!I996</f>
        <v>5.6000000000000005</v>
      </c>
      <c r="CY1064">
        <f>AA1064</f>
        <v>32.03</v>
      </c>
      <c r="CZ1064">
        <f>AE1064</f>
        <v>3.93</v>
      </c>
      <c r="DA1064">
        <f>AI1064</f>
        <v>8.15</v>
      </c>
      <c r="DB1064">
        <f>ROUND(ROUND(AT1064*CZ1064,2),2)</f>
        <v>440.16</v>
      </c>
      <c r="DC1064">
        <f>ROUND(ROUND(AT1064*AG1064,2),2)</f>
        <v>0</v>
      </c>
    </row>
    <row r="1065" spans="1:107">
      <c r="A1065">
        <f>ROW(Source!A997)</f>
        <v>997</v>
      </c>
      <c r="B1065">
        <v>35863109</v>
      </c>
      <c r="C1065">
        <v>35868625</v>
      </c>
      <c r="D1065">
        <v>18407150</v>
      </c>
      <c r="E1065">
        <v>1</v>
      </c>
      <c r="F1065">
        <v>1</v>
      </c>
      <c r="G1065">
        <v>1</v>
      </c>
      <c r="H1065">
        <v>1</v>
      </c>
      <c r="I1065" t="s">
        <v>576</v>
      </c>
      <c r="J1065" t="s">
        <v>3</v>
      </c>
      <c r="K1065" t="s">
        <v>577</v>
      </c>
      <c r="L1065">
        <v>1369</v>
      </c>
      <c r="N1065">
        <v>1013</v>
      </c>
      <c r="O1065" t="s">
        <v>561</v>
      </c>
      <c r="P1065" t="s">
        <v>561</v>
      </c>
      <c r="Q1065">
        <v>1</v>
      </c>
      <c r="W1065">
        <v>0</v>
      </c>
      <c r="X1065">
        <v>-931037793</v>
      </c>
      <c r="Y1065">
        <v>51.405000000000001</v>
      </c>
      <c r="AA1065">
        <v>0</v>
      </c>
      <c r="AB1065">
        <v>0</v>
      </c>
      <c r="AC1065">
        <v>0</v>
      </c>
      <c r="AD1065">
        <v>272.45</v>
      </c>
      <c r="AE1065">
        <v>0</v>
      </c>
      <c r="AF1065">
        <v>0</v>
      </c>
      <c r="AG1065">
        <v>0</v>
      </c>
      <c r="AH1065">
        <v>272.45</v>
      </c>
      <c r="AI1065">
        <v>1</v>
      </c>
      <c r="AJ1065">
        <v>1</v>
      </c>
      <c r="AK1065">
        <v>1</v>
      </c>
      <c r="AL1065">
        <v>1</v>
      </c>
      <c r="AN1065">
        <v>0</v>
      </c>
      <c r="AO1065">
        <v>1</v>
      </c>
      <c r="AP1065">
        <v>1</v>
      </c>
      <c r="AQ1065">
        <v>0</v>
      </c>
      <c r="AR1065">
        <v>0</v>
      </c>
      <c r="AS1065" t="s">
        <v>3</v>
      </c>
      <c r="AT1065">
        <v>44.7</v>
      </c>
      <c r="AU1065" t="s">
        <v>134</v>
      </c>
      <c r="AV1065">
        <v>1</v>
      </c>
      <c r="AW1065">
        <v>2</v>
      </c>
      <c r="AX1065">
        <v>35868639</v>
      </c>
      <c r="AY1065">
        <v>1</v>
      </c>
      <c r="AZ1065">
        <v>0</v>
      </c>
      <c r="BA1065">
        <v>1027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Y1065*Source!I997</f>
        <v>14.290590000000002</v>
      </c>
      <c r="CY1065">
        <f>AD1065</f>
        <v>272.45</v>
      </c>
      <c r="CZ1065">
        <f>AH1065</f>
        <v>272.45</v>
      </c>
      <c r="DA1065">
        <f>AL1065</f>
        <v>1</v>
      </c>
      <c r="DB1065">
        <f>ROUND((ROUND(AT1065*CZ1065,2)*1.15),2)</f>
        <v>14005.3</v>
      </c>
      <c r="DC1065">
        <f>ROUND((ROUND(AT1065*AG1065,2)*1.15),2)</f>
        <v>0</v>
      </c>
    </row>
    <row r="1066" spans="1:107">
      <c r="A1066">
        <f>ROW(Source!A997)</f>
        <v>997</v>
      </c>
      <c r="B1066">
        <v>35863109</v>
      </c>
      <c r="C1066">
        <v>35868625</v>
      </c>
      <c r="D1066">
        <v>121548</v>
      </c>
      <c r="E1066">
        <v>1</v>
      </c>
      <c r="F1066">
        <v>1</v>
      </c>
      <c r="G1066">
        <v>1</v>
      </c>
      <c r="H1066">
        <v>1</v>
      </c>
      <c r="I1066" t="s">
        <v>35</v>
      </c>
      <c r="J1066" t="s">
        <v>3</v>
      </c>
      <c r="K1066" t="s">
        <v>562</v>
      </c>
      <c r="L1066">
        <v>608254</v>
      </c>
      <c r="N1066">
        <v>1013</v>
      </c>
      <c r="O1066" t="s">
        <v>563</v>
      </c>
      <c r="P1066" t="s">
        <v>563</v>
      </c>
      <c r="Q1066">
        <v>1</v>
      </c>
      <c r="W1066">
        <v>0</v>
      </c>
      <c r="X1066">
        <v>-185737400</v>
      </c>
      <c r="Y1066">
        <v>0.17500000000000002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1</v>
      </c>
      <c r="AJ1066">
        <v>1</v>
      </c>
      <c r="AK1066">
        <v>1</v>
      </c>
      <c r="AL1066">
        <v>1</v>
      </c>
      <c r="AN1066">
        <v>0</v>
      </c>
      <c r="AO1066">
        <v>1</v>
      </c>
      <c r="AP1066">
        <v>1</v>
      </c>
      <c r="AQ1066">
        <v>0</v>
      </c>
      <c r="AR1066">
        <v>0</v>
      </c>
      <c r="AS1066" t="s">
        <v>3</v>
      </c>
      <c r="AT1066">
        <v>0.14000000000000001</v>
      </c>
      <c r="AU1066" t="s">
        <v>133</v>
      </c>
      <c r="AV1066">
        <v>2</v>
      </c>
      <c r="AW1066">
        <v>2</v>
      </c>
      <c r="AX1066">
        <v>35868640</v>
      </c>
      <c r="AY1066">
        <v>1</v>
      </c>
      <c r="AZ1066">
        <v>0</v>
      </c>
      <c r="BA1066">
        <v>1028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Y1066*Source!I997</f>
        <v>4.8650000000000006E-2</v>
      </c>
      <c r="CY1066">
        <f>AD1066</f>
        <v>0</v>
      </c>
      <c r="CZ1066">
        <f>AH1066</f>
        <v>0</v>
      </c>
      <c r="DA1066">
        <f>AL1066</f>
        <v>1</v>
      </c>
      <c r="DB1066">
        <f>ROUND((ROUND(AT1066*CZ1066,2)*1.25),2)</f>
        <v>0</v>
      </c>
      <c r="DC1066">
        <f>ROUND((ROUND(AT1066*AG1066,2)*1.25),2)</f>
        <v>0</v>
      </c>
    </row>
    <row r="1067" spans="1:107">
      <c r="A1067">
        <f>ROW(Source!A997)</f>
        <v>997</v>
      </c>
      <c r="B1067">
        <v>35863109</v>
      </c>
      <c r="C1067">
        <v>35868625</v>
      </c>
      <c r="D1067">
        <v>29172479</v>
      </c>
      <c r="E1067">
        <v>1</v>
      </c>
      <c r="F1067">
        <v>1</v>
      </c>
      <c r="G1067">
        <v>1</v>
      </c>
      <c r="H1067">
        <v>2</v>
      </c>
      <c r="I1067" t="s">
        <v>786</v>
      </c>
      <c r="J1067" t="s">
        <v>787</v>
      </c>
      <c r="K1067" t="s">
        <v>788</v>
      </c>
      <c r="L1067">
        <v>1368</v>
      </c>
      <c r="N1067">
        <v>1011</v>
      </c>
      <c r="O1067" t="s">
        <v>567</v>
      </c>
      <c r="P1067" t="s">
        <v>567</v>
      </c>
      <c r="Q1067">
        <v>1</v>
      </c>
      <c r="W1067">
        <v>0</v>
      </c>
      <c r="X1067">
        <v>-996378858</v>
      </c>
      <c r="Y1067">
        <v>0.17500000000000002</v>
      </c>
      <c r="AA1067">
        <v>0</v>
      </c>
      <c r="AB1067">
        <v>901.01</v>
      </c>
      <c r="AC1067">
        <v>332.48</v>
      </c>
      <c r="AD1067">
        <v>0</v>
      </c>
      <c r="AE1067">
        <v>0</v>
      </c>
      <c r="AF1067">
        <v>99.89</v>
      </c>
      <c r="AG1067">
        <v>10.06</v>
      </c>
      <c r="AH1067">
        <v>0</v>
      </c>
      <c r="AI1067">
        <v>1</v>
      </c>
      <c r="AJ1067">
        <v>9.02</v>
      </c>
      <c r="AK1067">
        <v>33.049999999999997</v>
      </c>
      <c r="AL1067">
        <v>1</v>
      </c>
      <c r="AN1067">
        <v>0</v>
      </c>
      <c r="AO1067">
        <v>1</v>
      </c>
      <c r="AP1067">
        <v>1</v>
      </c>
      <c r="AQ1067">
        <v>0</v>
      </c>
      <c r="AR1067">
        <v>0</v>
      </c>
      <c r="AS1067" t="s">
        <v>3</v>
      </c>
      <c r="AT1067">
        <v>0.14000000000000001</v>
      </c>
      <c r="AU1067" t="s">
        <v>133</v>
      </c>
      <c r="AV1067">
        <v>0</v>
      </c>
      <c r="AW1067">
        <v>2</v>
      </c>
      <c r="AX1067">
        <v>35868641</v>
      </c>
      <c r="AY1067">
        <v>1</v>
      </c>
      <c r="AZ1067">
        <v>0</v>
      </c>
      <c r="BA1067">
        <v>1029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Y1067*Source!I997</f>
        <v>4.8650000000000006E-2</v>
      </c>
      <c r="CY1067">
        <f>AB1067</f>
        <v>901.01</v>
      </c>
      <c r="CZ1067">
        <f>AF1067</f>
        <v>99.89</v>
      </c>
      <c r="DA1067">
        <f>AJ1067</f>
        <v>9.02</v>
      </c>
      <c r="DB1067">
        <f>ROUND((ROUND(AT1067*CZ1067,2)*1.25),2)</f>
        <v>17.48</v>
      </c>
      <c r="DC1067">
        <f>ROUND((ROUND(AT1067*AG1067,2)*1.25),2)</f>
        <v>1.76</v>
      </c>
    </row>
    <row r="1068" spans="1:107">
      <c r="A1068">
        <f>ROW(Source!A997)</f>
        <v>997</v>
      </c>
      <c r="B1068">
        <v>35863109</v>
      </c>
      <c r="C1068">
        <v>35868625</v>
      </c>
      <c r="D1068">
        <v>29174591</v>
      </c>
      <c r="E1068">
        <v>1</v>
      </c>
      <c r="F1068">
        <v>1</v>
      </c>
      <c r="G1068">
        <v>1</v>
      </c>
      <c r="H1068">
        <v>2</v>
      </c>
      <c r="I1068" t="s">
        <v>589</v>
      </c>
      <c r="J1068" t="s">
        <v>590</v>
      </c>
      <c r="K1068" t="s">
        <v>591</v>
      </c>
      <c r="L1068">
        <v>1368</v>
      </c>
      <c r="N1068">
        <v>1011</v>
      </c>
      <c r="O1068" t="s">
        <v>567</v>
      </c>
      <c r="P1068" t="s">
        <v>567</v>
      </c>
      <c r="Q1068">
        <v>1</v>
      </c>
      <c r="W1068">
        <v>0</v>
      </c>
      <c r="X1068">
        <v>1598042632</v>
      </c>
      <c r="Y1068">
        <v>0.5625</v>
      </c>
      <c r="AA1068">
        <v>0</v>
      </c>
      <c r="AB1068">
        <v>9.4700000000000006</v>
      </c>
      <c r="AC1068">
        <v>0</v>
      </c>
      <c r="AD1068">
        <v>0</v>
      </c>
      <c r="AE1068">
        <v>0</v>
      </c>
      <c r="AF1068">
        <v>0.95</v>
      </c>
      <c r="AG1068">
        <v>0</v>
      </c>
      <c r="AH1068">
        <v>0</v>
      </c>
      <c r="AI1068">
        <v>1</v>
      </c>
      <c r="AJ1068">
        <v>9.9700000000000006</v>
      </c>
      <c r="AK1068">
        <v>33.049999999999997</v>
      </c>
      <c r="AL1068">
        <v>1</v>
      </c>
      <c r="AN1068">
        <v>0</v>
      </c>
      <c r="AO1068">
        <v>1</v>
      </c>
      <c r="AP1068">
        <v>1</v>
      </c>
      <c r="AQ1068">
        <v>0</v>
      </c>
      <c r="AR1068">
        <v>0</v>
      </c>
      <c r="AS1068" t="s">
        <v>3</v>
      </c>
      <c r="AT1068">
        <v>0.45</v>
      </c>
      <c r="AU1068" t="s">
        <v>133</v>
      </c>
      <c r="AV1068">
        <v>0</v>
      </c>
      <c r="AW1068">
        <v>2</v>
      </c>
      <c r="AX1068">
        <v>35868642</v>
      </c>
      <c r="AY1068">
        <v>1</v>
      </c>
      <c r="AZ1068">
        <v>0</v>
      </c>
      <c r="BA1068">
        <v>1030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Y1068*Source!I997</f>
        <v>0.15637500000000001</v>
      </c>
      <c r="CY1068">
        <f>AB1068</f>
        <v>9.4700000000000006</v>
      </c>
      <c r="CZ1068">
        <f>AF1068</f>
        <v>0.95</v>
      </c>
      <c r="DA1068">
        <f>AJ1068</f>
        <v>9.9700000000000006</v>
      </c>
      <c r="DB1068">
        <f>ROUND((ROUND(AT1068*CZ1068,2)*1.25),2)</f>
        <v>0.54</v>
      </c>
      <c r="DC1068">
        <f>ROUND((ROUND(AT1068*AG1068,2)*1.25),2)</f>
        <v>0</v>
      </c>
    </row>
    <row r="1069" spans="1:107">
      <c r="A1069">
        <f>ROW(Source!A997)</f>
        <v>997</v>
      </c>
      <c r="B1069">
        <v>35863109</v>
      </c>
      <c r="C1069">
        <v>35868625</v>
      </c>
      <c r="D1069">
        <v>29174913</v>
      </c>
      <c r="E1069">
        <v>1</v>
      </c>
      <c r="F1069">
        <v>1</v>
      </c>
      <c r="G1069">
        <v>1</v>
      </c>
      <c r="H1069">
        <v>2</v>
      </c>
      <c r="I1069" t="s">
        <v>578</v>
      </c>
      <c r="J1069" t="s">
        <v>579</v>
      </c>
      <c r="K1069" t="s">
        <v>580</v>
      </c>
      <c r="L1069">
        <v>1368</v>
      </c>
      <c r="N1069">
        <v>1011</v>
      </c>
      <c r="O1069" t="s">
        <v>567</v>
      </c>
      <c r="P1069" t="s">
        <v>567</v>
      </c>
      <c r="Q1069">
        <v>1</v>
      </c>
      <c r="W1069">
        <v>0</v>
      </c>
      <c r="X1069">
        <v>458544584</v>
      </c>
      <c r="Y1069">
        <v>0.6</v>
      </c>
      <c r="AA1069">
        <v>0</v>
      </c>
      <c r="AB1069">
        <v>932.72</v>
      </c>
      <c r="AC1069">
        <v>383.38</v>
      </c>
      <c r="AD1069">
        <v>0</v>
      </c>
      <c r="AE1069">
        <v>0</v>
      </c>
      <c r="AF1069">
        <v>87.17</v>
      </c>
      <c r="AG1069">
        <v>11.6</v>
      </c>
      <c r="AH1069">
        <v>0</v>
      </c>
      <c r="AI1069">
        <v>1</v>
      </c>
      <c r="AJ1069">
        <v>10.7</v>
      </c>
      <c r="AK1069">
        <v>33.049999999999997</v>
      </c>
      <c r="AL1069">
        <v>1</v>
      </c>
      <c r="AN1069">
        <v>0</v>
      </c>
      <c r="AO1069">
        <v>1</v>
      </c>
      <c r="AP1069">
        <v>1</v>
      </c>
      <c r="AQ1069">
        <v>0</v>
      </c>
      <c r="AR1069">
        <v>0</v>
      </c>
      <c r="AS1069" t="s">
        <v>3</v>
      </c>
      <c r="AT1069">
        <v>0.48</v>
      </c>
      <c r="AU1069" t="s">
        <v>133</v>
      </c>
      <c r="AV1069">
        <v>0</v>
      </c>
      <c r="AW1069">
        <v>2</v>
      </c>
      <c r="AX1069">
        <v>35868643</v>
      </c>
      <c r="AY1069">
        <v>1</v>
      </c>
      <c r="AZ1069">
        <v>0</v>
      </c>
      <c r="BA1069">
        <v>1031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Y1069*Source!I997</f>
        <v>0.1668</v>
      </c>
      <c r="CY1069">
        <f>AB1069</f>
        <v>932.72</v>
      </c>
      <c r="CZ1069">
        <f>AF1069</f>
        <v>87.17</v>
      </c>
      <c r="DA1069">
        <f>AJ1069</f>
        <v>10.7</v>
      </c>
      <c r="DB1069">
        <f>ROUND((ROUND(AT1069*CZ1069,2)*1.25),2)</f>
        <v>52.3</v>
      </c>
      <c r="DC1069">
        <f>ROUND((ROUND(AT1069*AG1069,2)*1.25),2)</f>
        <v>6.96</v>
      </c>
    </row>
    <row r="1070" spans="1:107">
      <c r="A1070">
        <f>ROW(Source!A997)</f>
        <v>997</v>
      </c>
      <c r="B1070">
        <v>35863109</v>
      </c>
      <c r="C1070">
        <v>35868625</v>
      </c>
      <c r="D1070">
        <v>29114340</v>
      </c>
      <c r="E1070">
        <v>1</v>
      </c>
      <c r="F1070">
        <v>1</v>
      </c>
      <c r="G1070">
        <v>1</v>
      </c>
      <c r="H1070">
        <v>3</v>
      </c>
      <c r="I1070" t="s">
        <v>789</v>
      </c>
      <c r="J1070" t="s">
        <v>790</v>
      </c>
      <c r="K1070" t="s">
        <v>791</v>
      </c>
      <c r="L1070">
        <v>1348</v>
      </c>
      <c r="N1070">
        <v>1009</v>
      </c>
      <c r="O1070" t="s">
        <v>30</v>
      </c>
      <c r="P1070" t="s">
        <v>30</v>
      </c>
      <c r="Q1070">
        <v>1000</v>
      </c>
      <c r="W1070">
        <v>0</v>
      </c>
      <c r="X1070">
        <v>-528746691</v>
      </c>
      <c r="Y1070">
        <v>1.6000000000000001E-3</v>
      </c>
      <c r="AA1070">
        <v>54070.5</v>
      </c>
      <c r="AB1070">
        <v>0</v>
      </c>
      <c r="AC1070">
        <v>0</v>
      </c>
      <c r="AD1070">
        <v>0</v>
      </c>
      <c r="AE1070">
        <v>8475</v>
      </c>
      <c r="AF1070">
        <v>0</v>
      </c>
      <c r="AG1070">
        <v>0</v>
      </c>
      <c r="AH1070">
        <v>0</v>
      </c>
      <c r="AI1070">
        <v>6.38</v>
      </c>
      <c r="AJ1070">
        <v>1</v>
      </c>
      <c r="AK1070">
        <v>1</v>
      </c>
      <c r="AL1070">
        <v>1</v>
      </c>
      <c r="AN1070">
        <v>0</v>
      </c>
      <c r="AO1070">
        <v>1</v>
      </c>
      <c r="AP1070">
        <v>0</v>
      </c>
      <c r="AQ1070">
        <v>0</v>
      </c>
      <c r="AR1070">
        <v>0</v>
      </c>
      <c r="AS1070" t="s">
        <v>3</v>
      </c>
      <c r="AT1070">
        <v>1.6000000000000001E-3</v>
      </c>
      <c r="AU1070" t="s">
        <v>3</v>
      </c>
      <c r="AV1070">
        <v>0</v>
      </c>
      <c r="AW1070">
        <v>2</v>
      </c>
      <c r="AX1070">
        <v>35868644</v>
      </c>
      <c r="AY1070">
        <v>1</v>
      </c>
      <c r="AZ1070">
        <v>0</v>
      </c>
      <c r="BA1070">
        <v>1032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Y1070*Source!I997</f>
        <v>4.4480000000000008E-4</v>
      </c>
      <c r="CY1070">
        <f t="shared" ref="CY1070:CY1077" si="152">AA1070</f>
        <v>54070.5</v>
      </c>
      <c r="CZ1070">
        <f t="shared" ref="CZ1070:CZ1077" si="153">AE1070</f>
        <v>8475</v>
      </c>
      <c r="DA1070">
        <f t="shared" ref="DA1070:DA1077" si="154">AI1070</f>
        <v>6.38</v>
      </c>
      <c r="DB1070">
        <f t="shared" ref="DB1070:DB1077" si="155">ROUND(ROUND(AT1070*CZ1070,2),2)</f>
        <v>13.56</v>
      </c>
      <c r="DC1070">
        <f t="shared" ref="DC1070:DC1077" si="156">ROUND(ROUND(AT1070*AG1070,2),2)</f>
        <v>0</v>
      </c>
    </row>
    <row r="1071" spans="1:107">
      <c r="A1071">
        <f>ROW(Source!A997)</f>
        <v>997</v>
      </c>
      <c r="B1071">
        <v>35863109</v>
      </c>
      <c r="C1071">
        <v>35868625</v>
      </c>
      <c r="D1071">
        <v>29109162</v>
      </c>
      <c r="E1071">
        <v>1</v>
      </c>
      <c r="F1071">
        <v>1</v>
      </c>
      <c r="G1071">
        <v>1</v>
      </c>
      <c r="H1071">
        <v>3</v>
      </c>
      <c r="I1071" t="s">
        <v>611</v>
      </c>
      <c r="J1071" t="s">
        <v>612</v>
      </c>
      <c r="K1071" t="s">
        <v>613</v>
      </c>
      <c r="L1071">
        <v>1327</v>
      </c>
      <c r="N1071">
        <v>1005</v>
      </c>
      <c r="O1071" t="s">
        <v>155</v>
      </c>
      <c r="P1071" t="s">
        <v>155</v>
      </c>
      <c r="Q1071">
        <v>1</v>
      </c>
      <c r="W1071">
        <v>0</v>
      </c>
      <c r="X1071">
        <v>2002905425</v>
      </c>
      <c r="Y1071">
        <v>23</v>
      </c>
      <c r="AA1071">
        <v>33.75</v>
      </c>
      <c r="AB1071">
        <v>0</v>
      </c>
      <c r="AC1071">
        <v>0</v>
      </c>
      <c r="AD1071">
        <v>0</v>
      </c>
      <c r="AE1071">
        <v>5.71</v>
      </c>
      <c r="AF1071">
        <v>0</v>
      </c>
      <c r="AG1071">
        <v>0</v>
      </c>
      <c r="AH1071">
        <v>0</v>
      </c>
      <c r="AI1071">
        <v>5.91</v>
      </c>
      <c r="AJ1071">
        <v>1</v>
      </c>
      <c r="AK1071">
        <v>1</v>
      </c>
      <c r="AL1071">
        <v>1</v>
      </c>
      <c r="AN1071">
        <v>0</v>
      </c>
      <c r="AO1071">
        <v>1</v>
      </c>
      <c r="AP1071">
        <v>0</v>
      </c>
      <c r="AQ1071">
        <v>0</v>
      </c>
      <c r="AR1071">
        <v>0</v>
      </c>
      <c r="AS1071" t="s">
        <v>3</v>
      </c>
      <c r="AT1071">
        <v>23</v>
      </c>
      <c r="AU1071" t="s">
        <v>3</v>
      </c>
      <c r="AV1071">
        <v>0</v>
      </c>
      <c r="AW1071">
        <v>2</v>
      </c>
      <c r="AX1071">
        <v>35868645</v>
      </c>
      <c r="AY1071">
        <v>1</v>
      </c>
      <c r="AZ1071">
        <v>0</v>
      </c>
      <c r="BA1071">
        <v>1033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Y1071*Source!I997</f>
        <v>6.3940000000000001</v>
      </c>
      <c r="CY1071">
        <f t="shared" si="152"/>
        <v>33.75</v>
      </c>
      <c r="CZ1071">
        <f t="shared" si="153"/>
        <v>5.71</v>
      </c>
      <c r="DA1071">
        <f t="shared" si="154"/>
        <v>5.91</v>
      </c>
      <c r="DB1071">
        <f t="shared" si="155"/>
        <v>131.33000000000001</v>
      </c>
      <c r="DC1071">
        <f t="shared" si="156"/>
        <v>0</v>
      </c>
    </row>
    <row r="1072" spans="1:107">
      <c r="A1072">
        <f>ROW(Source!A997)</f>
        <v>997</v>
      </c>
      <c r="B1072">
        <v>35863109</v>
      </c>
      <c r="C1072">
        <v>35868625</v>
      </c>
      <c r="D1072">
        <v>29107615</v>
      </c>
      <c r="E1072">
        <v>1</v>
      </c>
      <c r="F1072">
        <v>1</v>
      </c>
      <c r="G1072">
        <v>1</v>
      </c>
      <c r="H1072">
        <v>3</v>
      </c>
      <c r="I1072" t="s">
        <v>792</v>
      </c>
      <c r="J1072" t="s">
        <v>793</v>
      </c>
      <c r="K1072" t="s">
        <v>794</v>
      </c>
      <c r="L1072">
        <v>1348</v>
      </c>
      <c r="N1072">
        <v>1009</v>
      </c>
      <c r="O1072" t="s">
        <v>30</v>
      </c>
      <c r="P1072" t="s">
        <v>30</v>
      </c>
      <c r="Q1072">
        <v>1000</v>
      </c>
      <c r="W1072">
        <v>0</v>
      </c>
      <c r="X1072">
        <v>-529114404</v>
      </c>
      <c r="Y1072">
        <v>3.3999999999999998E-3</v>
      </c>
      <c r="AA1072">
        <v>156811</v>
      </c>
      <c r="AB1072">
        <v>0</v>
      </c>
      <c r="AC1072">
        <v>0</v>
      </c>
      <c r="AD1072">
        <v>0</v>
      </c>
      <c r="AE1072">
        <v>19100</v>
      </c>
      <c r="AF1072">
        <v>0</v>
      </c>
      <c r="AG1072">
        <v>0</v>
      </c>
      <c r="AH1072">
        <v>0</v>
      </c>
      <c r="AI1072">
        <v>8.2100000000000009</v>
      </c>
      <c r="AJ1072">
        <v>1</v>
      </c>
      <c r="AK1072">
        <v>1</v>
      </c>
      <c r="AL1072">
        <v>1</v>
      </c>
      <c r="AN1072">
        <v>0</v>
      </c>
      <c r="AO1072">
        <v>1</v>
      </c>
      <c r="AP1072">
        <v>0</v>
      </c>
      <c r="AQ1072">
        <v>0</v>
      </c>
      <c r="AR1072">
        <v>0</v>
      </c>
      <c r="AS1072" t="s">
        <v>3</v>
      </c>
      <c r="AT1072">
        <v>3.3999999999999998E-3</v>
      </c>
      <c r="AU1072" t="s">
        <v>3</v>
      </c>
      <c r="AV1072">
        <v>0</v>
      </c>
      <c r="AW1072">
        <v>2</v>
      </c>
      <c r="AX1072">
        <v>35868646</v>
      </c>
      <c r="AY1072">
        <v>1</v>
      </c>
      <c r="AZ1072">
        <v>0</v>
      </c>
      <c r="BA1072">
        <v>1034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Y1072*Source!I997</f>
        <v>9.4519999999999999E-4</v>
      </c>
      <c r="CY1072">
        <f t="shared" si="152"/>
        <v>156811</v>
      </c>
      <c r="CZ1072">
        <f t="shared" si="153"/>
        <v>19100</v>
      </c>
      <c r="DA1072">
        <f t="shared" si="154"/>
        <v>8.2100000000000009</v>
      </c>
      <c r="DB1072">
        <f t="shared" si="155"/>
        <v>64.94</v>
      </c>
      <c r="DC1072">
        <f t="shared" si="156"/>
        <v>0</v>
      </c>
    </row>
    <row r="1073" spans="1:107">
      <c r="A1073">
        <f>ROW(Source!A997)</f>
        <v>997</v>
      </c>
      <c r="B1073">
        <v>35863109</v>
      </c>
      <c r="C1073">
        <v>35868625</v>
      </c>
      <c r="D1073">
        <v>29115662</v>
      </c>
      <c r="E1073">
        <v>1</v>
      </c>
      <c r="F1073">
        <v>1</v>
      </c>
      <c r="G1073">
        <v>1</v>
      </c>
      <c r="H1073">
        <v>3</v>
      </c>
      <c r="I1073" t="s">
        <v>795</v>
      </c>
      <c r="J1073" t="s">
        <v>796</v>
      </c>
      <c r="K1073" t="s">
        <v>797</v>
      </c>
      <c r="L1073">
        <v>1339</v>
      </c>
      <c r="N1073">
        <v>1007</v>
      </c>
      <c r="O1073" t="s">
        <v>617</v>
      </c>
      <c r="P1073" t="s">
        <v>617</v>
      </c>
      <c r="Q1073">
        <v>1</v>
      </c>
      <c r="W1073">
        <v>0</v>
      </c>
      <c r="X1073">
        <v>-1374050018</v>
      </c>
      <c r="Y1073">
        <v>0.24</v>
      </c>
      <c r="AA1073">
        <v>5726.6</v>
      </c>
      <c r="AB1073">
        <v>0</v>
      </c>
      <c r="AC1073">
        <v>0</v>
      </c>
      <c r="AD1073">
        <v>0</v>
      </c>
      <c r="AE1073">
        <v>1045</v>
      </c>
      <c r="AF1073">
        <v>0</v>
      </c>
      <c r="AG1073">
        <v>0</v>
      </c>
      <c r="AH1073">
        <v>0</v>
      </c>
      <c r="AI1073">
        <v>5.48</v>
      </c>
      <c r="AJ1073">
        <v>1</v>
      </c>
      <c r="AK1073">
        <v>1</v>
      </c>
      <c r="AL1073">
        <v>1</v>
      </c>
      <c r="AN1073">
        <v>0</v>
      </c>
      <c r="AO1073">
        <v>1</v>
      </c>
      <c r="AP1073">
        <v>0</v>
      </c>
      <c r="AQ1073">
        <v>0</v>
      </c>
      <c r="AR1073">
        <v>0</v>
      </c>
      <c r="AS1073" t="s">
        <v>3</v>
      </c>
      <c r="AT1073">
        <v>0.24</v>
      </c>
      <c r="AU1073" t="s">
        <v>3</v>
      </c>
      <c r="AV1073">
        <v>0</v>
      </c>
      <c r="AW1073">
        <v>2</v>
      </c>
      <c r="AX1073">
        <v>35868647</v>
      </c>
      <c r="AY1073">
        <v>1</v>
      </c>
      <c r="AZ1073">
        <v>0</v>
      </c>
      <c r="BA1073">
        <v>1035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Y1073*Source!I997</f>
        <v>6.6720000000000002E-2</v>
      </c>
      <c r="CY1073">
        <f t="shared" si="152"/>
        <v>5726.6</v>
      </c>
      <c r="CZ1073">
        <f t="shared" si="153"/>
        <v>1045</v>
      </c>
      <c r="DA1073">
        <f t="shared" si="154"/>
        <v>5.48</v>
      </c>
      <c r="DB1073">
        <f t="shared" si="155"/>
        <v>250.8</v>
      </c>
      <c r="DC1073">
        <f t="shared" si="156"/>
        <v>0</v>
      </c>
    </row>
    <row r="1074" spans="1:107">
      <c r="A1074">
        <f>ROW(Source!A997)</f>
        <v>997</v>
      </c>
      <c r="B1074">
        <v>35863109</v>
      </c>
      <c r="C1074">
        <v>35868625</v>
      </c>
      <c r="D1074">
        <v>29131086</v>
      </c>
      <c r="E1074">
        <v>1</v>
      </c>
      <c r="F1074">
        <v>1</v>
      </c>
      <c r="G1074">
        <v>1</v>
      </c>
      <c r="H1074">
        <v>3</v>
      </c>
      <c r="I1074" t="s">
        <v>614</v>
      </c>
      <c r="J1074" t="s">
        <v>615</v>
      </c>
      <c r="K1074" t="s">
        <v>616</v>
      </c>
      <c r="L1074">
        <v>1339</v>
      </c>
      <c r="N1074">
        <v>1007</v>
      </c>
      <c r="O1074" t="s">
        <v>617</v>
      </c>
      <c r="P1074" t="s">
        <v>617</v>
      </c>
      <c r="Q1074">
        <v>1</v>
      </c>
      <c r="W1074">
        <v>0</v>
      </c>
      <c r="X1074">
        <v>135382931</v>
      </c>
      <c r="Y1074">
        <v>1.18</v>
      </c>
      <c r="AA1074">
        <v>6560.13</v>
      </c>
      <c r="AB1074">
        <v>0</v>
      </c>
      <c r="AC1074">
        <v>0</v>
      </c>
      <c r="AD1074">
        <v>0</v>
      </c>
      <c r="AE1074">
        <v>1970.01</v>
      </c>
      <c r="AF1074">
        <v>0</v>
      </c>
      <c r="AG1074">
        <v>0</v>
      </c>
      <c r="AH1074">
        <v>0</v>
      </c>
      <c r="AI1074">
        <v>3.33</v>
      </c>
      <c r="AJ1074">
        <v>1</v>
      </c>
      <c r="AK1074">
        <v>1</v>
      </c>
      <c r="AL1074">
        <v>1</v>
      </c>
      <c r="AN1074">
        <v>0</v>
      </c>
      <c r="AO1074">
        <v>1</v>
      </c>
      <c r="AP1074">
        <v>0</v>
      </c>
      <c r="AQ1074">
        <v>0</v>
      </c>
      <c r="AR1074">
        <v>0</v>
      </c>
      <c r="AS1074" t="s">
        <v>3</v>
      </c>
      <c r="AT1074">
        <v>1.18</v>
      </c>
      <c r="AU1074" t="s">
        <v>3</v>
      </c>
      <c r="AV1074">
        <v>0</v>
      </c>
      <c r="AW1074">
        <v>2</v>
      </c>
      <c r="AX1074">
        <v>35868648</v>
      </c>
      <c r="AY1074">
        <v>1</v>
      </c>
      <c r="AZ1074">
        <v>0</v>
      </c>
      <c r="BA1074">
        <v>1036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Y1074*Source!I997</f>
        <v>0.32804</v>
      </c>
      <c r="CY1074">
        <f t="shared" si="152"/>
        <v>6560.13</v>
      </c>
      <c r="CZ1074">
        <f t="shared" si="153"/>
        <v>1970.01</v>
      </c>
      <c r="DA1074">
        <f t="shared" si="154"/>
        <v>3.33</v>
      </c>
      <c r="DB1074">
        <f t="shared" si="155"/>
        <v>2324.61</v>
      </c>
      <c r="DC1074">
        <f t="shared" si="156"/>
        <v>0</v>
      </c>
    </row>
    <row r="1075" spans="1:107">
      <c r="A1075">
        <f>ROW(Source!A997)</f>
        <v>997</v>
      </c>
      <c r="B1075">
        <v>35863109</v>
      </c>
      <c r="C1075">
        <v>35868625</v>
      </c>
      <c r="D1075">
        <v>29145153</v>
      </c>
      <c r="E1075">
        <v>1</v>
      </c>
      <c r="F1075">
        <v>1</v>
      </c>
      <c r="G1075">
        <v>1</v>
      </c>
      <c r="H1075">
        <v>3</v>
      </c>
      <c r="I1075" t="s">
        <v>798</v>
      </c>
      <c r="J1075" t="s">
        <v>799</v>
      </c>
      <c r="K1075" t="s">
        <v>800</v>
      </c>
      <c r="L1075">
        <v>1339</v>
      </c>
      <c r="N1075">
        <v>1007</v>
      </c>
      <c r="O1075" t="s">
        <v>617</v>
      </c>
      <c r="P1075" t="s">
        <v>617</v>
      </c>
      <c r="Q1075">
        <v>1</v>
      </c>
      <c r="W1075">
        <v>0</v>
      </c>
      <c r="X1075">
        <v>1291934812</v>
      </c>
      <c r="Y1075">
        <v>0.28000000000000003</v>
      </c>
      <c r="AA1075">
        <v>3230.22</v>
      </c>
      <c r="AB1075">
        <v>0</v>
      </c>
      <c r="AC1075">
        <v>0</v>
      </c>
      <c r="AD1075">
        <v>0</v>
      </c>
      <c r="AE1075">
        <v>426.15</v>
      </c>
      <c r="AF1075">
        <v>0</v>
      </c>
      <c r="AG1075">
        <v>0</v>
      </c>
      <c r="AH1075">
        <v>0</v>
      </c>
      <c r="AI1075">
        <v>7.58</v>
      </c>
      <c r="AJ1075">
        <v>1</v>
      </c>
      <c r="AK1075">
        <v>1</v>
      </c>
      <c r="AL1075">
        <v>1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0.28000000000000003</v>
      </c>
      <c r="AU1075" t="s">
        <v>3</v>
      </c>
      <c r="AV1075">
        <v>0</v>
      </c>
      <c r="AW1075">
        <v>2</v>
      </c>
      <c r="AX1075">
        <v>35868649</v>
      </c>
      <c r="AY1075">
        <v>1</v>
      </c>
      <c r="AZ1075">
        <v>0</v>
      </c>
      <c r="BA1075">
        <v>1037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Y1075*Source!I997</f>
        <v>7.784000000000002E-2</v>
      </c>
      <c r="CY1075">
        <f t="shared" si="152"/>
        <v>3230.22</v>
      </c>
      <c r="CZ1075">
        <f t="shared" si="153"/>
        <v>426.15</v>
      </c>
      <c r="DA1075">
        <f t="shared" si="154"/>
        <v>7.58</v>
      </c>
      <c r="DB1075">
        <f t="shared" si="155"/>
        <v>119.32</v>
      </c>
      <c r="DC1075">
        <f t="shared" si="156"/>
        <v>0</v>
      </c>
    </row>
    <row r="1076" spans="1:107">
      <c r="A1076">
        <f>ROW(Source!A997)</f>
        <v>997</v>
      </c>
      <c r="B1076">
        <v>35863109</v>
      </c>
      <c r="C1076">
        <v>35868625</v>
      </c>
      <c r="D1076">
        <v>29148832</v>
      </c>
      <c r="E1076">
        <v>1</v>
      </c>
      <c r="F1076">
        <v>1</v>
      </c>
      <c r="G1076">
        <v>1</v>
      </c>
      <c r="H1076">
        <v>3</v>
      </c>
      <c r="I1076" t="s">
        <v>801</v>
      </c>
      <c r="J1076" t="s">
        <v>802</v>
      </c>
      <c r="K1076" t="s">
        <v>803</v>
      </c>
      <c r="L1076">
        <v>1356</v>
      </c>
      <c r="N1076">
        <v>1010</v>
      </c>
      <c r="O1076" t="s">
        <v>232</v>
      </c>
      <c r="P1076" t="s">
        <v>232</v>
      </c>
      <c r="Q1076">
        <v>1000</v>
      </c>
      <c r="W1076">
        <v>0</v>
      </c>
      <c r="X1076">
        <v>-463371541</v>
      </c>
      <c r="Y1076">
        <v>0.51</v>
      </c>
      <c r="AA1076">
        <v>8359.85</v>
      </c>
      <c r="AB1076">
        <v>0</v>
      </c>
      <c r="AC1076">
        <v>0</v>
      </c>
      <c r="AD1076">
        <v>0</v>
      </c>
      <c r="AE1076">
        <v>1752.59</v>
      </c>
      <c r="AF1076">
        <v>0</v>
      </c>
      <c r="AG1076">
        <v>0</v>
      </c>
      <c r="AH1076">
        <v>0</v>
      </c>
      <c r="AI1076">
        <v>4.7699999999999996</v>
      </c>
      <c r="AJ1076">
        <v>1</v>
      </c>
      <c r="AK1076">
        <v>1</v>
      </c>
      <c r="AL1076">
        <v>1</v>
      </c>
      <c r="AN1076">
        <v>0</v>
      </c>
      <c r="AO1076">
        <v>1</v>
      </c>
      <c r="AP1076">
        <v>0</v>
      </c>
      <c r="AQ1076">
        <v>0</v>
      </c>
      <c r="AR1076">
        <v>0</v>
      </c>
      <c r="AS1076" t="s">
        <v>3</v>
      </c>
      <c r="AT1076">
        <v>0.51</v>
      </c>
      <c r="AU1076" t="s">
        <v>3</v>
      </c>
      <c r="AV1076">
        <v>0</v>
      </c>
      <c r="AW1076">
        <v>2</v>
      </c>
      <c r="AX1076">
        <v>35868650</v>
      </c>
      <c r="AY1076">
        <v>1</v>
      </c>
      <c r="AZ1076">
        <v>0</v>
      </c>
      <c r="BA1076">
        <v>1038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Y1076*Source!I997</f>
        <v>0.14178000000000002</v>
      </c>
      <c r="CY1076">
        <f t="shared" si="152"/>
        <v>8359.85</v>
      </c>
      <c r="CZ1076">
        <f t="shared" si="153"/>
        <v>1752.59</v>
      </c>
      <c r="DA1076">
        <f t="shared" si="154"/>
        <v>4.7699999999999996</v>
      </c>
      <c r="DB1076">
        <f t="shared" si="155"/>
        <v>893.82</v>
      </c>
      <c r="DC1076">
        <f t="shared" si="156"/>
        <v>0</v>
      </c>
    </row>
    <row r="1077" spans="1:107">
      <c r="A1077">
        <f>ROW(Source!A997)</f>
        <v>997</v>
      </c>
      <c r="B1077">
        <v>35863109</v>
      </c>
      <c r="C1077">
        <v>35868625</v>
      </c>
      <c r="D1077">
        <v>29150040</v>
      </c>
      <c r="E1077">
        <v>1</v>
      </c>
      <c r="F1077">
        <v>1</v>
      </c>
      <c r="G1077">
        <v>1</v>
      </c>
      <c r="H1077">
        <v>3</v>
      </c>
      <c r="I1077" t="s">
        <v>804</v>
      </c>
      <c r="J1077" t="s">
        <v>805</v>
      </c>
      <c r="K1077" t="s">
        <v>806</v>
      </c>
      <c r="L1077">
        <v>1339</v>
      </c>
      <c r="N1077">
        <v>1007</v>
      </c>
      <c r="O1077" t="s">
        <v>617</v>
      </c>
      <c r="P1077" t="s">
        <v>617</v>
      </c>
      <c r="Q1077">
        <v>1</v>
      </c>
      <c r="W1077">
        <v>0</v>
      </c>
      <c r="X1077">
        <v>693153122</v>
      </c>
      <c r="Y1077">
        <v>7.0000000000000007E-2</v>
      </c>
      <c r="AA1077">
        <v>22.2</v>
      </c>
      <c r="AB1077">
        <v>0</v>
      </c>
      <c r="AC1077">
        <v>0</v>
      </c>
      <c r="AD1077">
        <v>0</v>
      </c>
      <c r="AE1077">
        <v>2.44</v>
      </c>
      <c r="AF1077">
        <v>0</v>
      </c>
      <c r="AG1077">
        <v>0</v>
      </c>
      <c r="AH1077">
        <v>0</v>
      </c>
      <c r="AI1077">
        <v>9.1</v>
      </c>
      <c r="AJ1077">
        <v>1</v>
      </c>
      <c r="AK1077">
        <v>1</v>
      </c>
      <c r="AL1077">
        <v>1</v>
      </c>
      <c r="AN1077">
        <v>0</v>
      </c>
      <c r="AO1077">
        <v>1</v>
      </c>
      <c r="AP1077">
        <v>0</v>
      </c>
      <c r="AQ1077">
        <v>0</v>
      </c>
      <c r="AR1077">
        <v>0</v>
      </c>
      <c r="AS1077" t="s">
        <v>3</v>
      </c>
      <c r="AT1077">
        <v>7.0000000000000007E-2</v>
      </c>
      <c r="AU1077" t="s">
        <v>3</v>
      </c>
      <c r="AV1077">
        <v>0</v>
      </c>
      <c r="AW1077">
        <v>2</v>
      </c>
      <c r="AX1077">
        <v>35868651</v>
      </c>
      <c r="AY1077">
        <v>1</v>
      </c>
      <c r="AZ1077">
        <v>0</v>
      </c>
      <c r="BA1077">
        <v>1039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Y1077*Source!I997</f>
        <v>1.9460000000000005E-2</v>
      </c>
      <c r="CY1077">
        <f t="shared" si="152"/>
        <v>22.2</v>
      </c>
      <c r="CZ1077">
        <f t="shared" si="153"/>
        <v>2.44</v>
      </c>
      <c r="DA1077">
        <f t="shared" si="154"/>
        <v>9.1</v>
      </c>
      <c r="DB1077">
        <f t="shared" si="155"/>
        <v>0.17</v>
      </c>
      <c r="DC1077">
        <f t="shared" si="156"/>
        <v>0</v>
      </c>
    </row>
    <row r="1078" spans="1:107">
      <c r="A1078">
        <f>ROW(Source!A998)</f>
        <v>998</v>
      </c>
      <c r="B1078">
        <v>35863109</v>
      </c>
      <c r="C1078">
        <v>35868652</v>
      </c>
      <c r="D1078">
        <v>18407150</v>
      </c>
      <c r="E1078">
        <v>1</v>
      </c>
      <c r="F1078">
        <v>1</v>
      </c>
      <c r="G1078">
        <v>1</v>
      </c>
      <c r="H1078">
        <v>1</v>
      </c>
      <c r="I1078" t="s">
        <v>576</v>
      </c>
      <c r="J1078" t="s">
        <v>3</v>
      </c>
      <c r="K1078" t="s">
        <v>577</v>
      </c>
      <c r="L1078">
        <v>1369</v>
      </c>
      <c r="N1078">
        <v>1013</v>
      </c>
      <c r="O1078" t="s">
        <v>561</v>
      </c>
      <c r="P1078" t="s">
        <v>561</v>
      </c>
      <c r="Q1078">
        <v>1</v>
      </c>
      <c r="W1078">
        <v>0</v>
      </c>
      <c r="X1078">
        <v>-931037793</v>
      </c>
      <c r="Y1078">
        <v>69.827999999999989</v>
      </c>
      <c r="AA1078">
        <v>0</v>
      </c>
      <c r="AB1078">
        <v>0</v>
      </c>
      <c r="AC1078">
        <v>0</v>
      </c>
      <c r="AD1078">
        <v>272.45</v>
      </c>
      <c r="AE1078">
        <v>0</v>
      </c>
      <c r="AF1078">
        <v>0</v>
      </c>
      <c r="AG1078">
        <v>0</v>
      </c>
      <c r="AH1078">
        <v>272.45</v>
      </c>
      <c r="AI1078">
        <v>1</v>
      </c>
      <c r="AJ1078">
        <v>1</v>
      </c>
      <c r="AK1078">
        <v>1</v>
      </c>
      <c r="AL1078">
        <v>1</v>
      </c>
      <c r="AN1078">
        <v>0</v>
      </c>
      <c r="AO1078">
        <v>1</v>
      </c>
      <c r="AP1078">
        <v>1</v>
      </c>
      <c r="AQ1078">
        <v>0</v>
      </c>
      <c r="AR1078">
        <v>0</v>
      </c>
      <c r="AS1078" t="s">
        <v>3</v>
      </c>
      <c r="AT1078">
        <v>60.72</v>
      </c>
      <c r="AU1078" t="s">
        <v>134</v>
      </c>
      <c r="AV1078">
        <v>1</v>
      </c>
      <c r="AW1078">
        <v>2</v>
      </c>
      <c r="AX1078">
        <v>35868661</v>
      </c>
      <c r="AY1078">
        <v>1</v>
      </c>
      <c r="AZ1078">
        <v>0</v>
      </c>
      <c r="BA1078">
        <v>1040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Y1078*Source!I998</f>
        <v>19.412184</v>
      </c>
      <c r="CY1078">
        <f>AD1078</f>
        <v>272.45</v>
      </c>
      <c r="CZ1078">
        <f>AH1078</f>
        <v>272.45</v>
      </c>
      <c r="DA1078">
        <f>AL1078</f>
        <v>1</v>
      </c>
      <c r="DB1078">
        <f>ROUND((ROUND(AT1078*CZ1078,2)*1.15),2)</f>
        <v>19024.63</v>
      </c>
      <c r="DC1078">
        <f>ROUND((ROUND(AT1078*AG1078,2)*1.15),2)</f>
        <v>0</v>
      </c>
    </row>
    <row r="1079" spans="1:107">
      <c r="A1079">
        <f>ROW(Source!A998)</f>
        <v>998</v>
      </c>
      <c r="B1079">
        <v>35863109</v>
      </c>
      <c r="C1079">
        <v>35868652</v>
      </c>
      <c r="D1079">
        <v>121548</v>
      </c>
      <c r="E1079">
        <v>1</v>
      </c>
      <c r="F1079">
        <v>1</v>
      </c>
      <c r="G1079">
        <v>1</v>
      </c>
      <c r="H1079">
        <v>1</v>
      </c>
      <c r="I1079" t="s">
        <v>35</v>
      </c>
      <c r="J1079" t="s">
        <v>3</v>
      </c>
      <c r="K1079" t="s">
        <v>562</v>
      </c>
      <c r="L1079">
        <v>608254</v>
      </c>
      <c r="N1079">
        <v>1013</v>
      </c>
      <c r="O1079" t="s">
        <v>563</v>
      </c>
      <c r="P1079" t="s">
        <v>563</v>
      </c>
      <c r="Q1079">
        <v>1</v>
      </c>
      <c r="W1079">
        <v>0</v>
      </c>
      <c r="X1079">
        <v>-185737400</v>
      </c>
      <c r="Y1079">
        <v>0.72499999999999998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1</v>
      </c>
      <c r="AJ1079">
        <v>1</v>
      </c>
      <c r="AK1079">
        <v>1</v>
      </c>
      <c r="AL1079">
        <v>1</v>
      </c>
      <c r="AN1079">
        <v>0</v>
      </c>
      <c r="AO1079">
        <v>1</v>
      </c>
      <c r="AP1079">
        <v>1</v>
      </c>
      <c r="AQ1079">
        <v>0</v>
      </c>
      <c r="AR1079">
        <v>0</v>
      </c>
      <c r="AS1079" t="s">
        <v>3</v>
      </c>
      <c r="AT1079">
        <v>0.57999999999999996</v>
      </c>
      <c r="AU1079" t="s">
        <v>133</v>
      </c>
      <c r="AV1079">
        <v>2</v>
      </c>
      <c r="AW1079">
        <v>2</v>
      </c>
      <c r="AX1079">
        <v>35868662</v>
      </c>
      <c r="AY1079">
        <v>1</v>
      </c>
      <c r="AZ1079">
        <v>0</v>
      </c>
      <c r="BA1079">
        <v>1041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Y1079*Source!I998</f>
        <v>0.20155000000000001</v>
      </c>
      <c r="CY1079">
        <f>AD1079</f>
        <v>0</v>
      </c>
      <c r="CZ1079">
        <f>AH1079</f>
        <v>0</v>
      </c>
      <c r="DA1079">
        <f>AL1079</f>
        <v>1</v>
      </c>
      <c r="DB1079">
        <f>ROUND((ROUND(AT1079*CZ1079,2)*1.25),2)</f>
        <v>0</v>
      </c>
      <c r="DC1079">
        <f>ROUND((ROUND(AT1079*AG1079,2)*1.25),2)</f>
        <v>0</v>
      </c>
    </row>
    <row r="1080" spans="1:107">
      <c r="A1080">
        <f>ROW(Source!A998)</f>
        <v>998</v>
      </c>
      <c r="B1080">
        <v>35863109</v>
      </c>
      <c r="C1080">
        <v>35868652</v>
      </c>
      <c r="D1080">
        <v>29172556</v>
      </c>
      <c r="E1080">
        <v>1</v>
      </c>
      <c r="F1080">
        <v>1</v>
      </c>
      <c r="G1080">
        <v>1</v>
      </c>
      <c r="H1080">
        <v>2</v>
      </c>
      <c r="I1080" t="s">
        <v>564</v>
      </c>
      <c r="J1080" t="s">
        <v>565</v>
      </c>
      <c r="K1080" t="s">
        <v>566</v>
      </c>
      <c r="L1080">
        <v>1368</v>
      </c>
      <c r="N1080">
        <v>1011</v>
      </c>
      <c r="O1080" t="s">
        <v>567</v>
      </c>
      <c r="P1080" t="s">
        <v>567</v>
      </c>
      <c r="Q1080">
        <v>1</v>
      </c>
      <c r="W1080">
        <v>0</v>
      </c>
      <c r="X1080">
        <v>-1302720870</v>
      </c>
      <c r="Y1080">
        <v>0.72499999999999998</v>
      </c>
      <c r="AA1080">
        <v>0</v>
      </c>
      <c r="AB1080">
        <v>466.71</v>
      </c>
      <c r="AC1080">
        <v>446.18</v>
      </c>
      <c r="AD1080">
        <v>0</v>
      </c>
      <c r="AE1080">
        <v>0</v>
      </c>
      <c r="AF1080">
        <v>31.26</v>
      </c>
      <c r="AG1080">
        <v>13.5</v>
      </c>
      <c r="AH1080">
        <v>0</v>
      </c>
      <c r="AI1080">
        <v>1</v>
      </c>
      <c r="AJ1080">
        <v>14.93</v>
      </c>
      <c r="AK1080">
        <v>33.049999999999997</v>
      </c>
      <c r="AL1080">
        <v>1</v>
      </c>
      <c r="AN1080">
        <v>0</v>
      </c>
      <c r="AO1080">
        <v>1</v>
      </c>
      <c r="AP1080">
        <v>1</v>
      </c>
      <c r="AQ1080">
        <v>0</v>
      </c>
      <c r="AR1080">
        <v>0</v>
      </c>
      <c r="AS1080" t="s">
        <v>3</v>
      </c>
      <c r="AT1080">
        <v>0.57999999999999996</v>
      </c>
      <c r="AU1080" t="s">
        <v>133</v>
      </c>
      <c r="AV1080">
        <v>0</v>
      </c>
      <c r="AW1080">
        <v>2</v>
      </c>
      <c r="AX1080">
        <v>35868663</v>
      </c>
      <c r="AY1080">
        <v>1</v>
      </c>
      <c r="AZ1080">
        <v>0</v>
      </c>
      <c r="BA1080">
        <v>1042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Y1080*Source!I998</f>
        <v>0.20155000000000001</v>
      </c>
      <c r="CY1080">
        <f>AB1080</f>
        <v>466.71</v>
      </c>
      <c r="CZ1080">
        <f>AF1080</f>
        <v>31.26</v>
      </c>
      <c r="DA1080">
        <f>AJ1080</f>
        <v>14.93</v>
      </c>
      <c r="DB1080">
        <f>ROUND((ROUND(AT1080*CZ1080,2)*1.25),2)</f>
        <v>22.66</v>
      </c>
      <c r="DC1080">
        <f>ROUND((ROUND(AT1080*AG1080,2)*1.25),2)</f>
        <v>9.7899999999999991</v>
      </c>
    </row>
    <row r="1081" spans="1:107">
      <c r="A1081">
        <f>ROW(Source!A998)</f>
        <v>998</v>
      </c>
      <c r="B1081">
        <v>35863109</v>
      </c>
      <c r="C1081">
        <v>35868652</v>
      </c>
      <c r="D1081">
        <v>29174591</v>
      </c>
      <c r="E1081">
        <v>1</v>
      </c>
      <c r="F1081">
        <v>1</v>
      </c>
      <c r="G1081">
        <v>1</v>
      </c>
      <c r="H1081">
        <v>2</v>
      </c>
      <c r="I1081" t="s">
        <v>589</v>
      </c>
      <c r="J1081" t="s">
        <v>590</v>
      </c>
      <c r="K1081" t="s">
        <v>591</v>
      </c>
      <c r="L1081">
        <v>1368</v>
      </c>
      <c r="N1081">
        <v>1011</v>
      </c>
      <c r="O1081" t="s">
        <v>567</v>
      </c>
      <c r="P1081" t="s">
        <v>567</v>
      </c>
      <c r="Q1081">
        <v>1</v>
      </c>
      <c r="W1081">
        <v>0</v>
      </c>
      <c r="X1081">
        <v>1598042632</v>
      </c>
      <c r="Y1081">
        <v>1.0249999999999999</v>
      </c>
      <c r="AA1081">
        <v>0</v>
      </c>
      <c r="AB1081">
        <v>9.4700000000000006</v>
      </c>
      <c r="AC1081">
        <v>0</v>
      </c>
      <c r="AD1081">
        <v>0</v>
      </c>
      <c r="AE1081">
        <v>0</v>
      </c>
      <c r="AF1081">
        <v>0.95</v>
      </c>
      <c r="AG1081">
        <v>0</v>
      </c>
      <c r="AH1081">
        <v>0</v>
      </c>
      <c r="AI1081">
        <v>1</v>
      </c>
      <c r="AJ1081">
        <v>9.9700000000000006</v>
      </c>
      <c r="AK1081">
        <v>33.049999999999997</v>
      </c>
      <c r="AL1081">
        <v>1</v>
      </c>
      <c r="AN1081">
        <v>0</v>
      </c>
      <c r="AO1081">
        <v>1</v>
      </c>
      <c r="AP1081">
        <v>1</v>
      </c>
      <c r="AQ1081">
        <v>0</v>
      </c>
      <c r="AR1081">
        <v>0</v>
      </c>
      <c r="AS1081" t="s">
        <v>3</v>
      </c>
      <c r="AT1081">
        <v>0.82</v>
      </c>
      <c r="AU1081" t="s">
        <v>133</v>
      </c>
      <c r="AV1081">
        <v>0</v>
      </c>
      <c r="AW1081">
        <v>2</v>
      </c>
      <c r="AX1081">
        <v>35868664</v>
      </c>
      <c r="AY1081">
        <v>1</v>
      </c>
      <c r="AZ1081">
        <v>0</v>
      </c>
      <c r="BA1081">
        <v>1043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Y1081*Source!I998</f>
        <v>0.28494999999999998</v>
      </c>
      <c r="CY1081">
        <f>AB1081</f>
        <v>9.4700000000000006</v>
      </c>
      <c r="CZ1081">
        <f>AF1081</f>
        <v>0.95</v>
      </c>
      <c r="DA1081">
        <f>AJ1081</f>
        <v>9.9700000000000006</v>
      </c>
      <c r="DB1081">
        <f>ROUND((ROUND(AT1081*CZ1081,2)*1.25),2)</f>
        <v>0.98</v>
      </c>
      <c r="DC1081">
        <f>ROUND((ROUND(AT1081*AG1081,2)*1.25),2)</f>
        <v>0</v>
      </c>
    </row>
    <row r="1082" spans="1:107">
      <c r="A1082">
        <f>ROW(Source!A998)</f>
        <v>998</v>
      </c>
      <c r="B1082">
        <v>35863109</v>
      </c>
      <c r="C1082">
        <v>35868652</v>
      </c>
      <c r="D1082">
        <v>29174661</v>
      </c>
      <c r="E1082">
        <v>1</v>
      </c>
      <c r="F1082">
        <v>1</v>
      </c>
      <c r="G1082">
        <v>1</v>
      </c>
      <c r="H1082">
        <v>2</v>
      </c>
      <c r="I1082" t="s">
        <v>618</v>
      </c>
      <c r="J1082" t="s">
        <v>619</v>
      </c>
      <c r="K1082" t="s">
        <v>620</v>
      </c>
      <c r="L1082">
        <v>1368</v>
      </c>
      <c r="N1082">
        <v>1011</v>
      </c>
      <c r="O1082" t="s">
        <v>567</v>
      </c>
      <c r="P1082" t="s">
        <v>567</v>
      </c>
      <c r="Q1082">
        <v>1</v>
      </c>
      <c r="W1082">
        <v>0</v>
      </c>
      <c r="X1082">
        <v>-2115030577</v>
      </c>
      <c r="Y1082">
        <v>3.375</v>
      </c>
      <c r="AA1082">
        <v>0</v>
      </c>
      <c r="AB1082">
        <v>25.44</v>
      </c>
      <c r="AC1082">
        <v>0</v>
      </c>
      <c r="AD1082">
        <v>0</v>
      </c>
      <c r="AE1082">
        <v>0</v>
      </c>
      <c r="AF1082">
        <v>2.09</v>
      </c>
      <c r="AG1082">
        <v>0</v>
      </c>
      <c r="AH1082">
        <v>0</v>
      </c>
      <c r="AI1082">
        <v>1</v>
      </c>
      <c r="AJ1082">
        <v>12.17</v>
      </c>
      <c r="AK1082">
        <v>33.049999999999997</v>
      </c>
      <c r="AL1082">
        <v>1</v>
      </c>
      <c r="AN1082">
        <v>0</v>
      </c>
      <c r="AO1082">
        <v>1</v>
      </c>
      <c r="AP1082">
        <v>1</v>
      </c>
      <c r="AQ1082">
        <v>0</v>
      </c>
      <c r="AR1082">
        <v>0</v>
      </c>
      <c r="AS1082" t="s">
        <v>3</v>
      </c>
      <c r="AT1082">
        <v>2.7</v>
      </c>
      <c r="AU1082" t="s">
        <v>133</v>
      </c>
      <c r="AV1082">
        <v>0</v>
      </c>
      <c r="AW1082">
        <v>2</v>
      </c>
      <c r="AX1082">
        <v>35868665</v>
      </c>
      <c r="AY1082">
        <v>1</v>
      </c>
      <c r="AZ1082">
        <v>0</v>
      </c>
      <c r="BA1082">
        <v>1044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Y1082*Source!I998</f>
        <v>0.93825000000000003</v>
      </c>
      <c r="CY1082">
        <f>AB1082</f>
        <v>25.44</v>
      </c>
      <c r="CZ1082">
        <f>AF1082</f>
        <v>2.09</v>
      </c>
      <c r="DA1082">
        <f>AJ1082</f>
        <v>12.17</v>
      </c>
      <c r="DB1082">
        <f>ROUND((ROUND(AT1082*CZ1082,2)*1.25),2)</f>
        <v>7.05</v>
      </c>
      <c r="DC1082">
        <f>ROUND((ROUND(AT1082*AG1082,2)*1.25),2)</f>
        <v>0</v>
      </c>
    </row>
    <row r="1083" spans="1:107">
      <c r="A1083">
        <f>ROW(Source!A998)</f>
        <v>998</v>
      </c>
      <c r="B1083">
        <v>35863109</v>
      </c>
      <c r="C1083">
        <v>35868652</v>
      </c>
      <c r="D1083">
        <v>29174913</v>
      </c>
      <c r="E1083">
        <v>1</v>
      </c>
      <c r="F1083">
        <v>1</v>
      </c>
      <c r="G1083">
        <v>1</v>
      </c>
      <c r="H1083">
        <v>2</v>
      </c>
      <c r="I1083" t="s">
        <v>578</v>
      </c>
      <c r="J1083" t="s">
        <v>579</v>
      </c>
      <c r="K1083" t="s">
        <v>580</v>
      </c>
      <c r="L1083">
        <v>1368</v>
      </c>
      <c r="N1083">
        <v>1011</v>
      </c>
      <c r="O1083" t="s">
        <v>567</v>
      </c>
      <c r="P1083" t="s">
        <v>567</v>
      </c>
      <c r="Q1083">
        <v>1</v>
      </c>
      <c r="W1083">
        <v>0</v>
      </c>
      <c r="X1083">
        <v>458544584</v>
      </c>
      <c r="Y1083">
        <v>1.05</v>
      </c>
      <c r="AA1083">
        <v>0</v>
      </c>
      <c r="AB1083">
        <v>932.72</v>
      </c>
      <c r="AC1083">
        <v>383.38</v>
      </c>
      <c r="AD1083">
        <v>0</v>
      </c>
      <c r="AE1083">
        <v>0</v>
      </c>
      <c r="AF1083">
        <v>87.17</v>
      </c>
      <c r="AG1083">
        <v>11.6</v>
      </c>
      <c r="AH1083">
        <v>0</v>
      </c>
      <c r="AI1083">
        <v>1</v>
      </c>
      <c r="AJ1083">
        <v>10.7</v>
      </c>
      <c r="AK1083">
        <v>33.049999999999997</v>
      </c>
      <c r="AL1083">
        <v>1</v>
      </c>
      <c r="AN1083">
        <v>0</v>
      </c>
      <c r="AO1083">
        <v>1</v>
      </c>
      <c r="AP1083">
        <v>1</v>
      </c>
      <c r="AQ1083">
        <v>0</v>
      </c>
      <c r="AR1083">
        <v>0</v>
      </c>
      <c r="AS1083" t="s">
        <v>3</v>
      </c>
      <c r="AT1083">
        <v>0.84</v>
      </c>
      <c r="AU1083" t="s">
        <v>133</v>
      </c>
      <c r="AV1083">
        <v>0</v>
      </c>
      <c r="AW1083">
        <v>2</v>
      </c>
      <c r="AX1083">
        <v>35868666</v>
      </c>
      <c r="AY1083">
        <v>1</v>
      </c>
      <c r="AZ1083">
        <v>0</v>
      </c>
      <c r="BA1083">
        <v>1045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Y1083*Source!I998</f>
        <v>0.29190000000000005</v>
      </c>
      <c r="CY1083">
        <f>AB1083</f>
        <v>932.72</v>
      </c>
      <c r="CZ1083">
        <f>AF1083</f>
        <v>87.17</v>
      </c>
      <c r="DA1083">
        <f>AJ1083</f>
        <v>10.7</v>
      </c>
      <c r="DB1083">
        <f>ROUND((ROUND(AT1083*CZ1083,2)*1.25),2)</f>
        <v>91.53</v>
      </c>
      <c r="DC1083">
        <f>ROUND((ROUND(AT1083*AG1083,2)*1.25),2)</f>
        <v>12.18</v>
      </c>
    </row>
    <row r="1084" spans="1:107">
      <c r="A1084">
        <f>ROW(Source!A998)</f>
        <v>998</v>
      </c>
      <c r="B1084">
        <v>35863109</v>
      </c>
      <c r="C1084">
        <v>35868652</v>
      </c>
      <c r="D1084">
        <v>29114332</v>
      </c>
      <c r="E1084">
        <v>1</v>
      </c>
      <c r="F1084">
        <v>1</v>
      </c>
      <c r="G1084">
        <v>1</v>
      </c>
      <c r="H1084">
        <v>3</v>
      </c>
      <c r="I1084" t="s">
        <v>603</v>
      </c>
      <c r="J1084" t="s">
        <v>604</v>
      </c>
      <c r="K1084" t="s">
        <v>605</v>
      </c>
      <c r="L1084">
        <v>1348</v>
      </c>
      <c r="N1084">
        <v>1009</v>
      </c>
      <c r="O1084" t="s">
        <v>30</v>
      </c>
      <c r="P1084" t="s">
        <v>30</v>
      </c>
      <c r="Q1084">
        <v>1000</v>
      </c>
      <c r="W1084">
        <v>0</v>
      </c>
      <c r="X1084">
        <v>233971917</v>
      </c>
      <c r="Y1084">
        <v>1.23E-2</v>
      </c>
      <c r="AA1084">
        <v>54619.68</v>
      </c>
      <c r="AB1084">
        <v>0</v>
      </c>
      <c r="AC1084">
        <v>0</v>
      </c>
      <c r="AD1084">
        <v>0</v>
      </c>
      <c r="AE1084">
        <v>11978</v>
      </c>
      <c r="AF1084">
        <v>0</v>
      </c>
      <c r="AG1084">
        <v>0</v>
      </c>
      <c r="AH1084">
        <v>0</v>
      </c>
      <c r="AI1084">
        <v>4.5599999999999996</v>
      </c>
      <c r="AJ1084">
        <v>1</v>
      </c>
      <c r="AK1084">
        <v>1</v>
      </c>
      <c r="AL1084">
        <v>1</v>
      </c>
      <c r="AN1084">
        <v>0</v>
      </c>
      <c r="AO1084">
        <v>1</v>
      </c>
      <c r="AP1084">
        <v>0</v>
      </c>
      <c r="AQ1084">
        <v>0</v>
      </c>
      <c r="AR1084">
        <v>0</v>
      </c>
      <c r="AS1084" t="s">
        <v>3</v>
      </c>
      <c r="AT1084">
        <v>1.23E-2</v>
      </c>
      <c r="AU1084" t="s">
        <v>3</v>
      </c>
      <c r="AV1084">
        <v>0</v>
      </c>
      <c r="AW1084">
        <v>2</v>
      </c>
      <c r="AX1084">
        <v>35868667</v>
      </c>
      <c r="AY1084">
        <v>1</v>
      </c>
      <c r="AZ1084">
        <v>0</v>
      </c>
      <c r="BA1084">
        <v>1046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Y1084*Source!I998</f>
        <v>3.4194000000000004E-3</v>
      </c>
      <c r="CY1084">
        <f>AA1084</f>
        <v>54619.68</v>
      </c>
      <c r="CZ1084">
        <f>AE1084</f>
        <v>11978</v>
      </c>
      <c r="DA1084">
        <f>AI1084</f>
        <v>4.5599999999999996</v>
      </c>
      <c r="DB1084">
        <f>ROUND(ROUND(AT1084*CZ1084,2),2)</f>
        <v>147.33000000000001</v>
      </c>
      <c r="DC1084">
        <f>ROUND(ROUND(AT1084*AG1084,2),2)</f>
        <v>0</v>
      </c>
    </row>
    <row r="1085" spans="1:107">
      <c r="A1085">
        <f>ROW(Source!A998)</f>
        <v>998</v>
      </c>
      <c r="B1085">
        <v>35863109</v>
      </c>
      <c r="C1085">
        <v>35868652</v>
      </c>
      <c r="D1085">
        <v>29130788</v>
      </c>
      <c r="E1085">
        <v>1</v>
      </c>
      <c r="F1085">
        <v>1</v>
      </c>
      <c r="G1085">
        <v>1</v>
      </c>
      <c r="H1085">
        <v>3</v>
      </c>
      <c r="I1085" t="s">
        <v>621</v>
      </c>
      <c r="J1085" t="s">
        <v>622</v>
      </c>
      <c r="K1085" t="s">
        <v>623</v>
      </c>
      <c r="L1085">
        <v>1339</v>
      </c>
      <c r="N1085">
        <v>1007</v>
      </c>
      <c r="O1085" t="s">
        <v>617</v>
      </c>
      <c r="P1085" t="s">
        <v>617</v>
      </c>
      <c r="Q1085">
        <v>1</v>
      </c>
      <c r="W1085">
        <v>0</v>
      </c>
      <c r="X1085">
        <v>23409818</v>
      </c>
      <c r="Y1085">
        <v>2.88</v>
      </c>
      <c r="AA1085">
        <v>14208.11</v>
      </c>
      <c r="AB1085">
        <v>0</v>
      </c>
      <c r="AC1085">
        <v>0</v>
      </c>
      <c r="AD1085">
        <v>0</v>
      </c>
      <c r="AE1085">
        <v>2156.0100000000002</v>
      </c>
      <c r="AF1085">
        <v>0</v>
      </c>
      <c r="AG1085">
        <v>0</v>
      </c>
      <c r="AH1085">
        <v>0</v>
      </c>
      <c r="AI1085">
        <v>6.59</v>
      </c>
      <c r="AJ1085">
        <v>1</v>
      </c>
      <c r="AK1085">
        <v>1</v>
      </c>
      <c r="AL1085">
        <v>1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 t="s">
        <v>3</v>
      </c>
      <c r="AT1085">
        <v>2.88</v>
      </c>
      <c r="AU1085" t="s">
        <v>3</v>
      </c>
      <c r="AV1085">
        <v>0</v>
      </c>
      <c r="AW1085">
        <v>2</v>
      </c>
      <c r="AX1085">
        <v>35868668</v>
      </c>
      <c r="AY1085">
        <v>1</v>
      </c>
      <c r="AZ1085">
        <v>0</v>
      </c>
      <c r="BA1085">
        <v>1047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Y1085*Source!I998</f>
        <v>0.80064000000000002</v>
      </c>
      <c r="CY1085">
        <f>AA1085</f>
        <v>14208.11</v>
      </c>
      <c r="CZ1085">
        <f>AE1085</f>
        <v>2156.0100000000002</v>
      </c>
      <c r="DA1085">
        <f>AI1085</f>
        <v>6.59</v>
      </c>
      <c r="DB1085">
        <f>ROUND(ROUND(AT1085*CZ1085,2),2)</f>
        <v>6209.31</v>
      </c>
      <c r="DC1085">
        <f>ROUND(ROUND(AT1085*AG1085,2),2)</f>
        <v>0</v>
      </c>
    </row>
    <row r="1086" spans="1:107">
      <c r="A1086">
        <f>ROW(Source!A999)</f>
        <v>999</v>
      </c>
      <c r="B1086">
        <v>35863109</v>
      </c>
      <c r="C1086">
        <v>35868669</v>
      </c>
      <c r="D1086">
        <v>18408291</v>
      </c>
      <c r="E1086">
        <v>1</v>
      </c>
      <c r="F1086">
        <v>1</v>
      </c>
      <c r="G1086">
        <v>1</v>
      </c>
      <c r="H1086">
        <v>1</v>
      </c>
      <c r="I1086" t="s">
        <v>606</v>
      </c>
      <c r="J1086" t="s">
        <v>3</v>
      </c>
      <c r="K1086" t="s">
        <v>607</v>
      </c>
      <c r="L1086">
        <v>1369</v>
      </c>
      <c r="N1086">
        <v>1013</v>
      </c>
      <c r="O1086" t="s">
        <v>561</v>
      </c>
      <c r="P1086" t="s">
        <v>561</v>
      </c>
      <c r="Q1086">
        <v>1</v>
      </c>
      <c r="W1086">
        <v>0</v>
      </c>
      <c r="X1086">
        <v>1933892413</v>
      </c>
      <c r="Y1086">
        <v>35.948999999999998</v>
      </c>
      <c r="AA1086">
        <v>0</v>
      </c>
      <c r="AB1086">
        <v>0</v>
      </c>
      <c r="AC1086">
        <v>0</v>
      </c>
      <c r="AD1086">
        <v>260.95999999999998</v>
      </c>
      <c r="AE1086">
        <v>0</v>
      </c>
      <c r="AF1086">
        <v>0</v>
      </c>
      <c r="AG1086">
        <v>0</v>
      </c>
      <c r="AH1086">
        <v>260.95999999999998</v>
      </c>
      <c r="AI1086">
        <v>1</v>
      </c>
      <c r="AJ1086">
        <v>1</v>
      </c>
      <c r="AK1086">
        <v>1</v>
      </c>
      <c r="AL1086">
        <v>1</v>
      </c>
      <c r="AN1086">
        <v>0</v>
      </c>
      <c r="AO1086">
        <v>1</v>
      </c>
      <c r="AP1086">
        <v>1</v>
      </c>
      <c r="AQ1086">
        <v>0</v>
      </c>
      <c r="AR1086">
        <v>0</v>
      </c>
      <c r="AS1086" t="s">
        <v>3</v>
      </c>
      <c r="AT1086">
        <v>31.26</v>
      </c>
      <c r="AU1086" t="s">
        <v>134</v>
      </c>
      <c r="AV1086">
        <v>1</v>
      </c>
      <c r="AW1086">
        <v>2</v>
      </c>
      <c r="AX1086">
        <v>35868677</v>
      </c>
      <c r="AY1086">
        <v>2</v>
      </c>
      <c r="AZ1086">
        <v>131072</v>
      </c>
      <c r="BA1086">
        <v>1048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Y1086*Source!I999</f>
        <v>9.9938219999999998</v>
      </c>
      <c r="CY1086">
        <f>AD1086</f>
        <v>260.95999999999998</v>
      </c>
      <c r="CZ1086">
        <f>AH1086</f>
        <v>260.95999999999998</v>
      </c>
      <c r="DA1086">
        <f>AL1086</f>
        <v>1</v>
      </c>
      <c r="DB1086">
        <f>ROUND((ROUND(AT1086*CZ1086,2)*1.15),2)</f>
        <v>9381.25</v>
      </c>
      <c r="DC1086">
        <f>ROUND((ROUND(AT1086*AG1086,2)*1.15),2)</f>
        <v>0</v>
      </c>
    </row>
    <row r="1087" spans="1:107">
      <c r="A1087">
        <f>ROW(Source!A999)</f>
        <v>999</v>
      </c>
      <c r="B1087">
        <v>35863109</v>
      </c>
      <c r="C1087">
        <v>35868669</v>
      </c>
      <c r="D1087">
        <v>121548</v>
      </c>
      <c r="E1087">
        <v>1</v>
      </c>
      <c r="F1087">
        <v>1</v>
      </c>
      <c r="G1087">
        <v>1</v>
      </c>
      <c r="H1087">
        <v>1</v>
      </c>
      <c r="I1087" t="s">
        <v>35</v>
      </c>
      <c r="J1087" t="s">
        <v>3</v>
      </c>
      <c r="K1087" t="s">
        <v>562</v>
      </c>
      <c r="L1087">
        <v>608254</v>
      </c>
      <c r="N1087">
        <v>1013</v>
      </c>
      <c r="O1087" t="s">
        <v>563</v>
      </c>
      <c r="P1087" t="s">
        <v>563</v>
      </c>
      <c r="Q1087">
        <v>1</v>
      </c>
      <c r="W1087">
        <v>0</v>
      </c>
      <c r="X1087">
        <v>-185737400</v>
      </c>
      <c r="Y1087">
        <v>8.375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1</v>
      </c>
      <c r="AJ1087">
        <v>1</v>
      </c>
      <c r="AK1087">
        <v>1</v>
      </c>
      <c r="AL1087">
        <v>1</v>
      </c>
      <c r="AN1087">
        <v>0</v>
      </c>
      <c r="AO1087">
        <v>1</v>
      </c>
      <c r="AP1087">
        <v>1</v>
      </c>
      <c r="AQ1087">
        <v>0</v>
      </c>
      <c r="AR1087">
        <v>0</v>
      </c>
      <c r="AS1087" t="s">
        <v>3</v>
      </c>
      <c r="AT1087">
        <v>6.7</v>
      </c>
      <c r="AU1087" t="s">
        <v>133</v>
      </c>
      <c r="AV1087">
        <v>2</v>
      </c>
      <c r="AW1087">
        <v>2</v>
      </c>
      <c r="AX1087">
        <v>35868678</v>
      </c>
      <c r="AY1087">
        <v>1</v>
      </c>
      <c r="AZ1087">
        <v>0</v>
      </c>
      <c r="BA1087">
        <v>1049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Y1087*Source!I999</f>
        <v>2.3282500000000002</v>
      </c>
      <c r="CY1087">
        <f>AD1087</f>
        <v>0</v>
      </c>
      <c r="CZ1087">
        <f>AH1087</f>
        <v>0</v>
      </c>
      <c r="DA1087">
        <f>AL1087</f>
        <v>1</v>
      </c>
      <c r="DB1087">
        <f>ROUND((ROUND(AT1087*CZ1087,2)*1.25),2)</f>
        <v>0</v>
      </c>
      <c r="DC1087">
        <f>ROUND((ROUND(AT1087*AG1087,2)*1.25),2)</f>
        <v>0</v>
      </c>
    </row>
    <row r="1088" spans="1:107">
      <c r="A1088">
        <f>ROW(Source!A999)</f>
        <v>999</v>
      </c>
      <c r="B1088">
        <v>35863109</v>
      </c>
      <c r="C1088">
        <v>35868669</v>
      </c>
      <c r="D1088">
        <v>29172710</v>
      </c>
      <c r="E1088">
        <v>1</v>
      </c>
      <c r="F1088">
        <v>1</v>
      </c>
      <c r="G1088">
        <v>1</v>
      </c>
      <c r="H1088">
        <v>2</v>
      </c>
      <c r="I1088" t="s">
        <v>570</v>
      </c>
      <c r="J1088" t="s">
        <v>571</v>
      </c>
      <c r="K1088" t="s">
        <v>572</v>
      </c>
      <c r="L1088">
        <v>1368</v>
      </c>
      <c r="N1088">
        <v>1011</v>
      </c>
      <c r="O1088" t="s">
        <v>567</v>
      </c>
      <c r="P1088" t="s">
        <v>567</v>
      </c>
      <c r="Q1088">
        <v>1</v>
      </c>
      <c r="W1088">
        <v>0</v>
      </c>
      <c r="X1088">
        <v>-1676841219</v>
      </c>
      <c r="Y1088">
        <v>8.375</v>
      </c>
      <c r="AA1088">
        <v>0</v>
      </c>
      <c r="AB1088">
        <v>539.16</v>
      </c>
      <c r="AC1088">
        <v>332.48</v>
      </c>
      <c r="AD1088">
        <v>0</v>
      </c>
      <c r="AE1088">
        <v>0</v>
      </c>
      <c r="AF1088">
        <v>46.56</v>
      </c>
      <c r="AG1088">
        <v>10.06</v>
      </c>
      <c r="AH1088">
        <v>0</v>
      </c>
      <c r="AI1088">
        <v>1</v>
      </c>
      <c r="AJ1088">
        <v>11.58</v>
      </c>
      <c r="AK1088">
        <v>33.049999999999997</v>
      </c>
      <c r="AL1088">
        <v>1</v>
      </c>
      <c r="AN1088">
        <v>0</v>
      </c>
      <c r="AO1088">
        <v>1</v>
      </c>
      <c r="AP1088">
        <v>1</v>
      </c>
      <c r="AQ1088">
        <v>0</v>
      </c>
      <c r="AR1088">
        <v>0</v>
      </c>
      <c r="AS1088" t="s">
        <v>3</v>
      </c>
      <c r="AT1088">
        <v>6.7</v>
      </c>
      <c r="AU1088" t="s">
        <v>133</v>
      </c>
      <c r="AV1088">
        <v>0</v>
      </c>
      <c r="AW1088">
        <v>2</v>
      </c>
      <c r="AX1088">
        <v>35868679</v>
      </c>
      <c r="AY1088">
        <v>1</v>
      </c>
      <c r="AZ1088">
        <v>0</v>
      </c>
      <c r="BA1088">
        <v>1050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Y1088*Source!I999</f>
        <v>2.3282500000000002</v>
      </c>
      <c r="CY1088">
        <f>AB1088</f>
        <v>539.16</v>
      </c>
      <c r="CZ1088">
        <f>AF1088</f>
        <v>46.56</v>
      </c>
      <c r="DA1088">
        <f>AJ1088</f>
        <v>11.58</v>
      </c>
      <c r="DB1088">
        <f>ROUND((ROUND(AT1088*CZ1088,2)*1.25),2)</f>
        <v>389.94</v>
      </c>
      <c r="DC1088">
        <f>ROUND((ROUND(AT1088*AG1088,2)*1.25),2)</f>
        <v>84.25</v>
      </c>
    </row>
    <row r="1089" spans="1:107">
      <c r="A1089">
        <f>ROW(Source!A999)</f>
        <v>999</v>
      </c>
      <c r="B1089">
        <v>35863109</v>
      </c>
      <c r="C1089">
        <v>35868669</v>
      </c>
      <c r="D1089">
        <v>29173472</v>
      </c>
      <c r="E1089">
        <v>1</v>
      </c>
      <c r="F1089">
        <v>1</v>
      </c>
      <c r="G1089">
        <v>1</v>
      </c>
      <c r="H1089">
        <v>2</v>
      </c>
      <c r="I1089" t="s">
        <v>624</v>
      </c>
      <c r="J1089" t="s">
        <v>625</v>
      </c>
      <c r="K1089" t="s">
        <v>626</v>
      </c>
      <c r="L1089">
        <v>1368</v>
      </c>
      <c r="N1089">
        <v>1011</v>
      </c>
      <c r="O1089" t="s">
        <v>567</v>
      </c>
      <c r="P1089" t="s">
        <v>567</v>
      </c>
      <c r="Q1089">
        <v>1</v>
      </c>
      <c r="W1089">
        <v>0</v>
      </c>
      <c r="X1089">
        <v>275932499</v>
      </c>
      <c r="Y1089">
        <v>13.75</v>
      </c>
      <c r="AA1089">
        <v>0</v>
      </c>
      <c r="AB1089">
        <v>12.75</v>
      </c>
      <c r="AC1089">
        <v>0</v>
      </c>
      <c r="AD1089">
        <v>0</v>
      </c>
      <c r="AE1089">
        <v>0</v>
      </c>
      <c r="AF1089">
        <v>3</v>
      </c>
      <c r="AG1089">
        <v>0</v>
      </c>
      <c r="AH1089">
        <v>0</v>
      </c>
      <c r="AI1089">
        <v>1</v>
      </c>
      <c r="AJ1089">
        <v>4.25</v>
      </c>
      <c r="AK1089">
        <v>33.049999999999997</v>
      </c>
      <c r="AL1089">
        <v>1</v>
      </c>
      <c r="AN1089">
        <v>0</v>
      </c>
      <c r="AO1089">
        <v>1</v>
      </c>
      <c r="AP1089">
        <v>1</v>
      </c>
      <c r="AQ1089">
        <v>0</v>
      </c>
      <c r="AR1089">
        <v>0</v>
      </c>
      <c r="AS1089" t="s">
        <v>3</v>
      </c>
      <c r="AT1089">
        <v>11</v>
      </c>
      <c r="AU1089" t="s">
        <v>133</v>
      </c>
      <c r="AV1089">
        <v>0</v>
      </c>
      <c r="AW1089">
        <v>2</v>
      </c>
      <c r="AX1089">
        <v>35868680</v>
      </c>
      <c r="AY1089">
        <v>1</v>
      </c>
      <c r="AZ1089">
        <v>0</v>
      </c>
      <c r="BA1089">
        <v>1051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Y1089*Source!I999</f>
        <v>3.8225000000000002</v>
      </c>
      <c r="CY1089">
        <f>AB1089</f>
        <v>12.75</v>
      </c>
      <c r="CZ1089">
        <f>AF1089</f>
        <v>3</v>
      </c>
      <c r="DA1089">
        <f>AJ1089</f>
        <v>4.25</v>
      </c>
      <c r="DB1089">
        <f>ROUND((ROUND(AT1089*CZ1089,2)*1.25),2)</f>
        <v>41.25</v>
      </c>
      <c r="DC1089">
        <f>ROUND((ROUND(AT1089*AG1089,2)*1.25),2)</f>
        <v>0</v>
      </c>
    </row>
    <row r="1090" spans="1:107">
      <c r="A1090">
        <f>ROW(Source!A999)</f>
        <v>999</v>
      </c>
      <c r="B1090">
        <v>35863109</v>
      </c>
      <c r="C1090">
        <v>35868669</v>
      </c>
      <c r="D1090">
        <v>29174913</v>
      </c>
      <c r="E1090">
        <v>1</v>
      </c>
      <c r="F1090">
        <v>1</v>
      </c>
      <c r="G1090">
        <v>1</v>
      </c>
      <c r="H1090">
        <v>2</v>
      </c>
      <c r="I1090" t="s">
        <v>578</v>
      </c>
      <c r="J1090" t="s">
        <v>579</v>
      </c>
      <c r="K1090" t="s">
        <v>580</v>
      </c>
      <c r="L1090">
        <v>1368</v>
      </c>
      <c r="N1090">
        <v>1011</v>
      </c>
      <c r="O1090" t="s">
        <v>567</v>
      </c>
      <c r="P1090" t="s">
        <v>567</v>
      </c>
      <c r="Q1090">
        <v>1</v>
      </c>
      <c r="W1090">
        <v>0</v>
      </c>
      <c r="X1090">
        <v>458544584</v>
      </c>
      <c r="Y1090">
        <v>0.4375</v>
      </c>
      <c r="AA1090">
        <v>0</v>
      </c>
      <c r="AB1090">
        <v>932.72</v>
      </c>
      <c r="AC1090">
        <v>383.38</v>
      </c>
      <c r="AD1090">
        <v>0</v>
      </c>
      <c r="AE1090">
        <v>0</v>
      </c>
      <c r="AF1090">
        <v>87.17</v>
      </c>
      <c r="AG1090">
        <v>11.6</v>
      </c>
      <c r="AH1090">
        <v>0</v>
      </c>
      <c r="AI1090">
        <v>1</v>
      </c>
      <c r="AJ1090">
        <v>10.7</v>
      </c>
      <c r="AK1090">
        <v>33.049999999999997</v>
      </c>
      <c r="AL1090">
        <v>1</v>
      </c>
      <c r="AN1090">
        <v>0</v>
      </c>
      <c r="AO1090">
        <v>1</v>
      </c>
      <c r="AP1090">
        <v>1</v>
      </c>
      <c r="AQ1090">
        <v>0</v>
      </c>
      <c r="AR1090">
        <v>0</v>
      </c>
      <c r="AS1090" t="s">
        <v>3</v>
      </c>
      <c r="AT1090">
        <v>0.35</v>
      </c>
      <c r="AU1090" t="s">
        <v>133</v>
      </c>
      <c r="AV1090">
        <v>0</v>
      </c>
      <c r="AW1090">
        <v>2</v>
      </c>
      <c r="AX1090">
        <v>35868681</v>
      </c>
      <c r="AY1090">
        <v>1</v>
      </c>
      <c r="AZ1090">
        <v>0</v>
      </c>
      <c r="BA1090">
        <v>1052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Y1090*Source!I999</f>
        <v>0.12162500000000001</v>
      </c>
      <c r="CY1090">
        <f>AB1090</f>
        <v>932.72</v>
      </c>
      <c r="CZ1090">
        <f>AF1090</f>
        <v>87.17</v>
      </c>
      <c r="DA1090">
        <f>AJ1090</f>
        <v>10.7</v>
      </c>
      <c r="DB1090">
        <f>ROUND((ROUND(AT1090*CZ1090,2)*1.25),2)</f>
        <v>38.14</v>
      </c>
      <c r="DC1090">
        <f>ROUND((ROUND(AT1090*AG1090,2)*1.25),2)</f>
        <v>5.08</v>
      </c>
    </row>
    <row r="1091" spans="1:107">
      <c r="A1091">
        <f>ROW(Source!A999)</f>
        <v>999</v>
      </c>
      <c r="B1091">
        <v>35863109</v>
      </c>
      <c r="C1091">
        <v>35868669</v>
      </c>
      <c r="D1091">
        <v>29114687</v>
      </c>
      <c r="E1091">
        <v>1</v>
      </c>
      <c r="F1091">
        <v>1</v>
      </c>
      <c r="G1091">
        <v>1</v>
      </c>
      <c r="H1091">
        <v>3</v>
      </c>
      <c r="I1091" t="s">
        <v>627</v>
      </c>
      <c r="J1091" t="s">
        <v>628</v>
      </c>
      <c r="K1091" t="s">
        <v>629</v>
      </c>
      <c r="L1091">
        <v>1348</v>
      </c>
      <c r="N1091">
        <v>1009</v>
      </c>
      <c r="O1091" t="s">
        <v>30</v>
      </c>
      <c r="P1091" t="s">
        <v>30</v>
      </c>
      <c r="Q1091">
        <v>1000</v>
      </c>
      <c r="W1091">
        <v>0</v>
      </c>
      <c r="X1091">
        <v>157955001</v>
      </c>
      <c r="Y1091">
        <v>1.8E-3</v>
      </c>
      <c r="AA1091">
        <v>105069.06</v>
      </c>
      <c r="AB1091">
        <v>0</v>
      </c>
      <c r="AC1091">
        <v>0</v>
      </c>
      <c r="AD1091">
        <v>0</v>
      </c>
      <c r="AE1091">
        <v>16974</v>
      </c>
      <c r="AF1091">
        <v>0</v>
      </c>
      <c r="AG1091">
        <v>0</v>
      </c>
      <c r="AH1091">
        <v>0</v>
      </c>
      <c r="AI1091">
        <v>6.19</v>
      </c>
      <c r="AJ1091">
        <v>1</v>
      </c>
      <c r="AK1091">
        <v>1</v>
      </c>
      <c r="AL1091">
        <v>1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1.8E-3</v>
      </c>
      <c r="AU1091" t="s">
        <v>3</v>
      </c>
      <c r="AV1091">
        <v>0</v>
      </c>
      <c r="AW1091">
        <v>2</v>
      </c>
      <c r="AX1091">
        <v>35868682</v>
      </c>
      <c r="AY1091">
        <v>1</v>
      </c>
      <c r="AZ1091">
        <v>0</v>
      </c>
      <c r="BA1091">
        <v>1053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Y1091*Source!I999</f>
        <v>5.0040000000000002E-4</v>
      </c>
      <c r="CY1091">
        <f>AA1091</f>
        <v>105069.06</v>
      </c>
      <c r="CZ1091">
        <f>AE1091</f>
        <v>16974</v>
      </c>
      <c r="DA1091">
        <f>AI1091</f>
        <v>6.19</v>
      </c>
      <c r="DB1091">
        <f>ROUND(ROUND(AT1091*CZ1091,2),2)</f>
        <v>30.55</v>
      </c>
      <c r="DC1091">
        <f>ROUND(ROUND(AT1091*AG1091,2),2)</f>
        <v>0</v>
      </c>
    </row>
    <row r="1092" spans="1:107">
      <c r="A1092">
        <f>ROW(Source!A999)</f>
        <v>999</v>
      </c>
      <c r="B1092">
        <v>35863109</v>
      </c>
      <c r="C1092">
        <v>35868669</v>
      </c>
      <c r="D1092">
        <v>29115292</v>
      </c>
      <c r="E1092">
        <v>1</v>
      </c>
      <c r="F1092">
        <v>1</v>
      </c>
      <c r="G1092">
        <v>1</v>
      </c>
      <c r="H1092">
        <v>3</v>
      </c>
      <c r="I1092" t="s">
        <v>630</v>
      </c>
      <c r="J1092" t="s">
        <v>631</v>
      </c>
      <c r="K1092" t="s">
        <v>632</v>
      </c>
      <c r="L1092">
        <v>1339</v>
      </c>
      <c r="N1092">
        <v>1007</v>
      </c>
      <c r="O1092" t="s">
        <v>617</v>
      </c>
      <c r="P1092" t="s">
        <v>617</v>
      </c>
      <c r="Q1092">
        <v>1</v>
      </c>
      <c r="W1092">
        <v>0</v>
      </c>
      <c r="X1092">
        <v>582810497</v>
      </c>
      <c r="Y1092">
        <v>1.24</v>
      </c>
      <c r="AA1092">
        <v>26287.8</v>
      </c>
      <c r="AB1092">
        <v>0</v>
      </c>
      <c r="AC1092">
        <v>0</v>
      </c>
      <c r="AD1092">
        <v>0</v>
      </c>
      <c r="AE1092">
        <v>4478.33</v>
      </c>
      <c r="AF1092">
        <v>0</v>
      </c>
      <c r="AG1092">
        <v>0</v>
      </c>
      <c r="AH1092">
        <v>0</v>
      </c>
      <c r="AI1092">
        <v>5.87</v>
      </c>
      <c r="AJ1092">
        <v>1</v>
      </c>
      <c r="AK1092">
        <v>1</v>
      </c>
      <c r="AL1092">
        <v>1</v>
      </c>
      <c r="AN1092">
        <v>0</v>
      </c>
      <c r="AO1092">
        <v>1</v>
      </c>
      <c r="AP1092">
        <v>0</v>
      </c>
      <c r="AQ1092">
        <v>0</v>
      </c>
      <c r="AR1092">
        <v>0</v>
      </c>
      <c r="AS1092" t="s">
        <v>3</v>
      </c>
      <c r="AT1092">
        <v>1.24</v>
      </c>
      <c r="AU1092" t="s">
        <v>3</v>
      </c>
      <c r="AV1092">
        <v>0</v>
      </c>
      <c r="AW1092">
        <v>2</v>
      </c>
      <c r="AX1092">
        <v>35868683</v>
      </c>
      <c r="AY1092">
        <v>1</v>
      </c>
      <c r="AZ1092">
        <v>0</v>
      </c>
      <c r="BA1092">
        <v>1054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Y1092*Source!I999</f>
        <v>0.34472000000000003</v>
      </c>
      <c r="CY1092">
        <f>AA1092</f>
        <v>26287.8</v>
      </c>
      <c r="CZ1092">
        <f>AE1092</f>
        <v>4478.33</v>
      </c>
      <c r="DA1092">
        <f>AI1092</f>
        <v>5.87</v>
      </c>
      <c r="DB1092">
        <f>ROUND(ROUND(AT1092*CZ1092,2),2)</f>
        <v>5553.13</v>
      </c>
      <c r="DC1092">
        <f>ROUND(ROUND(AT1092*AG1092,2),2)</f>
        <v>0</v>
      </c>
    </row>
    <row r="1093" spans="1:107">
      <c r="A1093">
        <f>ROW(Source!A1000)</f>
        <v>1000</v>
      </c>
      <c r="B1093">
        <v>35863109</v>
      </c>
      <c r="C1093">
        <v>35868684</v>
      </c>
      <c r="D1093">
        <v>18410542</v>
      </c>
      <c r="E1093">
        <v>1</v>
      </c>
      <c r="F1093">
        <v>1</v>
      </c>
      <c r="G1093">
        <v>1</v>
      </c>
      <c r="H1093">
        <v>1</v>
      </c>
      <c r="I1093" t="s">
        <v>807</v>
      </c>
      <c r="J1093" t="s">
        <v>3</v>
      </c>
      <c r="K1093" t="s">
        <v>808</v>
      </c>
      <c r="L1093">
        <v>1369</v>
      </c>
      <c r="N1093">
        <v>1013</v>
      </c>
      <c r="O1093" t="s">
        <v>561</v>
      </c>
      <c r="P1093" t="s">
        <v>561</v>
      </c>
      <c r="Q1093">
        <v>1</v>
      </c>
      <c r="W1093">
        <v>0</v>
      </c>
      <c r="X1093">
        <v>1415306217</v>
      </c>
      <c r="Y1093">
        <v>36.121499999999997</v>
      </c>
      <c r="AA1093">
        <v>0</v>
      </c>
      <c r="AB1093">
        <v>0</v>
      </c>
      <c r="AC1093">
        <v>0</v>
      </c>
      <c r="AD1093">
        <v>265.43</v>
      </c>
      <c r="AE1093">
        <v>0</v>
      </c>
      <c r="AF1093">
        <v>0</v>
      </c>
      <c r="AG1093">
        <v>0</v>
      </c>
      <c r="AH1093">
        <v>265.43</v>
      </c>
      <c r="AI1093">
        <v>1</v>
      </c>
      <c r="AJ1093">
        <v>1</v>
      </c>
      <c r="AK1093">
        <v>1</v>
      </c>
      <c r="AL1093">
        <v>1</v>
      </c>
      <c r="AN1093">
        <v>0</v>
      </c>
      <c r="AO1093">
        <v>1</v>
      </c>
      <c r="AP1093">
        <v>1</v>
      </c>
      <c r="AQ1093">
        <v>0</v>
      </c>
      <c r="AR1093">
        <v>0</v>
      </c>
      <c r="AS1093" t="s">
        <v>3</v>
      </c>
      <c r="AT1093">
        <v>31.41</v>
      </c>
      <c r="AU1093" t="s">
        <v>134</v>
      </c>
      <c r="AV1093">
        <v>1</v>
      </c>
      <c r="AW1093">
        <v>2</v>
      </c>
      <c r="AX1093">
        <v>35868693</v>
      </c>
      <c r="AY1093">
        <v>2</v>
      </c>
      <c r="AZ1093">
        <v>131072</v>
      </c>
      <c r="BA1093">
        <v>1055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Y1093*Source!I1000</f>
        <v>10.041777</v>
      </c>
      <c r="CY1093">
        <f>AD1093</f>
        <v>265.43</v>
      </c>
      <c r="CZ1093">
        <f>AH1093</f>
        <v>265.43</v>
      </c>
      <c r="DA1093">
        <f>AL1093</f>
        <v>1</v>
      </c>
      <c r="DB1093">
        <f>ROUND((ROUND(AT1093*CZ1093,2)*1.15),2)</f>
        <v>9587.73</v>
      </c>
      <c r="DC1093">
        <f>ROUND((ROUND(AT1093*AG1093,2)*1.15),2)</f>
        <v>0</v>
      </c>
    </row>
    <row r="1094" spans="1:107">
      <c r="A1094">
        <f>ROW(Source!A1000)</f>
        <v>1000</v>
      </c>
      <c r="B1094">
        <v>35863109</v>
      </c>
      <c r="C1094">
        <v>35868684</v>
      </c>
      <c r="D1094">
        <v>121548</v>
      </c>
      <c r="E1094">
        <v>1</v>
      </c>
      <c r="F1094">
        <v>1</v>
      </c>
      <c r="G1094">
        <v>1</v>
      </c>
      <c r="H1094">
        <v>1</v>
      </c>
      <c r="I1094" t="s">
        <v>35</v>
      </c>
      <c r="J1094" t="s">
        <v>3</v>
      </c>
      <c r="K1094" t="s">
        <v>562</v>
      </c>
      <c r="L1094">
        <v>608254</v>
      </c>
      <c r="N1094">
        <v>1013</v>
      </c>
      <c r="O1094" t="s">
        <v>563</v>
      </c>
      <c r="P1094" t="s">
        <v>563</v>
      </c>
      <c r="Q1094">
        <v>1</v>
      </c>
      <c r="W1094">
        <v>0</v>
      </c>
      <c r="X1094">
        <v>-185737400</v>
      </c>
      <c r="Y1094">
        <v>0.42500000000000004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1</v>
      </c>
      <c r="AJ1094">
        <v>1</v>
      </c>
      <c r="AK1094">
        <v>1</v>
      </c>
      <c r="AL1094">
        <v>1</v>
      </c>
      <c r="AN1094">
        <v>0</v>
      </c>
      <c r="AO1094">
        <v>1</v>
      </c>
      <c r="AP1094">
        <v>1</v>
      </c>
      <c r="AQ1094">
        <v>0</v>
      </c>
      <c r="AR1094">
        <v>0</v>
      </c>
      <c r="AS1094" t="s">
        <v>3</v>
      </c>
      <c r="AT1094">
        <v>0.34</v>
      </c>
      <c r="AU1094" t="s">
        <v>133</v>
      </c>
      <c r="AV1094">
        <v>2</v>
      </c>
      <c r="AW1094">
        <v>2</v>
      </c>
      <c r="AX1094">
        <v>35868694</v>
      </c>
      <c r="AY1094">
        <v>1</v>
      </c>
      <c r="AZ1094">
        <v>0</v>
      </c>
      <c r="BA1094">
        <v>1056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Y1094*Source!I1000</f>
        <v>0.11815000000000002</v>
      </c>
      <c r="CY1094">
        <f>AD1094</f>
        <v>0</v>
      </c>
      <c r="CZ1094">
        <f>AH1094</f>
        <v>0</v>
      </c>
      <c r="DA1094">
        <f>AL1094</f>
        <v>1</v>
      </c>
      <c r="DB1094">
        <f>ROUND((ROUND(AT1094*CZ1094,2)*1.25),2)</f>
        <v>0</v>
      </c>
      <c r="DC1094">
        <f>ROUND((ROUND(AT1094*AG1094,2)*1.25),2)</f>
        <v>0</v>
      </c>
    </row>
    <row r="1095" spans="1:107">
      <c r="A1095">
        <f>ROW(Source!A1000)</f>
        <v>1000</v>
      </c>
      <c r="B1095">
        <v>35863109</v>
      </c>
      <c r="C1095">
        <v>35868684</v>
      </c>
      <c r="D1095">
        <v>29172556</v>
      </c>
      <c r="E1095">
        <v>1</v>
      </c>
      <c r="F1095">
        <v>1</v>
      </c>
      <c r="G1095">
        <v>1</v>
      </c>
      <c r="H1095">
        <v>2</v>
      </c>
      <c r="I1095" t="s">
        <v>564</v>
      </c>
      <c r="J1095" t="s">
        <v>565</v>
      </c>
      <c r="K1095" t="s">
        <v>566</v>
      </c>
      <c r="L1095">
        <v>1368</v>
      </c>
      <c r="N1095">
        <v>1011</v>
      </c>
      <c r="O1095" t="s">
        <v>567</v>
      </c>
      <c r="P1095" t="s">
        <v>567</v>
      </c>
      <c r="Q1095">
        <v>1</v>
      </c>
      <c r="W1095">
        <v>0</v>
      </c>
      <c r="X1095">
        <v>-1302720870</v>
      </c>
      <c r="Y1095">
        <v>0.42500000000000004</v>
      </c>
      <c r="AA1095">
        <v>0</v>
      </c>
      <c r="AB1095">
        <v>466.71</v>
      </c>
      <c r="AC1095">
        <v>446.18</v>
      </c>
      <c r="AD1095">
        <v>0</v>
      </c>
      <c r="AE1095">
        <v>0</v>
      </c>
      <c r="AF1095">
        <v>31.26</v>
      </c>
      <c r="AG1095">
        <v>13.5</v>
      </c>
      <c r="AH1095">
        <v>0</v>
      </c>
      <c r="AI1095">
        <v>1</v>
      </c>
      <c r="AJ1095">
        <v>14.93</v>
      </c>
      <c r="AK1095">
        <v>33.049999999999997</v>
      </c>
      <c r="AL1095">
        <v>1</v>
      </c>
      <c r="AN1095">
        <v>0</v>
      </c>
      <c r="AO1095">
        <v>1</v>
      </c>
      <c r="AP1095">
        <v>1</v>
      </c>
      <c r="AQ1095">
        <v>0</v>
      </c>
      <c r="AR1095">
        <v>0</v>
      </c>
      <c r="AS1095" t="s">
        <v>3</v>
      </c>
      <c r="AT1095">
        <v>0.34</v>
      </c>
      <c r="AU1095" t="s">
        <v>133</v>
      </c>
      <c r="AV1095">
        <v>0</v>
      </c>
      <c r="AW1095">
        <v>2</v>
      </c>
      <c r="AX1095">
        <v>35868695</v>
      </c>
      <c r="AY1095">
        <v>1</v>
      </c>
      <c r="AZ1095">
        <v>0</v>
      </c>
      <c r="BA1095">
        <v>1057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Y1095*Source!I1000</f>
        <v>0.11815000000000002</v>
      </c>
      <c r="CY1095">
        <f>AB1095</f>
        <v>466.71</v>
      </c>
      <c r="CZ1095">
        <f>AF1095</f>
        <v>31.26</v>
      </c>
      <c r="DA1095">
        <f>AJ1095</f>
        <v>14.93</v>
      </c>
      <c r="DB1095">
        <f>ROUND((ROUND(AT1095*CZ1095,2)*1.25),2)</f>
        <v>13.29</v>
      </c>
      <c r="DC1095">
        <f>ROUND((ROUND(AT1095*AG1095,2)*1.25),2)</f>
        <v>5.74</v>
      </c>
    </row>
    <row r="1096" spans="1:107">
      <c r="A1096">
        <f>ROW(Source!A1000)</f>
        <v>1000</v>
      </c>
      <c r="B1096">
        <v>35863109</v>
      </c>
      <c r="C1096">
        <v>35868684</v>
      </c>
      <c r="D1096">
        <v>29174663</v>
      </c>
      <c r="E1096">
        <v>1</v>
      </c>
      <c r="F1096">
        <v>1</v>
      </c>
      <c r="G1096">
        <v>1</v>
      </c>
      <c r="H1096">
        <v>2</v>
      </c>
      <c r="I1096" t="s">
        <v>809</v>
      </c>
      <c r="J1096" t="s">
        <v>810</v>
      </c>
      <c r="K1096" t="s">
        <v>811</v>
      </c>
      <c r="L1096">
        <v>1368</v>
      </c>
      <c r="N1096">
        <v>1011</v>
      </c>
      <c r="O1096" t="s">
        <v>567</v>
      </c>
      <c r="P1096" t="s">
        <v>567</v>
      </c>
      <c r="Q1096">
        <v>1</v>
      </c>
      <c r="W1096">
        <v>0</v>
      </c>
      <c r="X1096">
        <v>494683813</v>
      </c>
      <c r="Y1096">
        <v>6.625</v>
      </c>
      <c r="AA1096">
        <v>0</v>
      </c>
      <c r="AB1096">
        <v>17.100000000000001</v>
      </c>
      <c r="AC1096">
        <v>0</v>
      </c>
      <c r="AD1096">
        <v>0</v>
      </c>
      <c r="AE1096">
        <v>0</v>
      </c>
      <c r="AF1096">
        <v>3.4</v>
      </c>
      <c r="AG1096">
        <v>0</v>
      </c>
      <c r="AH1096">
        <v>0</v>
      </c>
      <c r="AI1096">
        <v>1</v>
      </c>
      <c r="AJ1096">
        <v>5.03</v>
      </c>
      <c r="AK1096">
        <v>33.049999999999997</v>
      </c>
      <c r="AL1096">
        <v>1</v>
      </c>
      <c r="AN1096">
        <v>0</v>
      </c>
      <c r="AO1096">
        <v>1</v>
      </c>
      <c r="AP1096">
        <v>1</v>
      </c>
      <c r="AQ1096">
        <v>0</v>
      </c>
      <c r="AR1096">
        <v>0</v>
      </c>
      <c r="AS1096" t="s">
        <v>3</v>
      </c>
      <c r="AT1096">
        <v>5.3</v>
      </c>
      <c r="AU1096" t="s">
        <v>133</v>
      </c>
      <c r="AV1096">
        <v>0</v>
      </c>
      <c r="AW1096">
        <v>2</v>
      </c>
      <c r="AX1096">
        <v>35868696</v>
      </c>
      <c r="AY1096">
        <v>1</v>
      </c>
      <c r="AZ1096">
        <v>0</v>
      </c>
      <c r="BA1096">
        <v>1058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Y1096*Source!I1000</f>
        <v>1.8417500000000002</v>
      </c>
      <c r="CY1096">
        <f>AB1096</f>
        <v>17.100000000000001</v>
      </c>
      <c r="CZ1096">
        <f>AF1096</f>
        <v>3.4</v>
      </c>
      <c r="DA1096">
        <f>AJ1096</f>
        <v>5.03</v>
      </c>
      <c r="DB1096">
        <f>ROUND((ROUND(AT1096*CZ1096,2)*1.25),2)</f>
        <v>22.53</v>
      </c>
      <c r="DC1096">
        <f>ROUND((ROUND(AT1096*AG1096,2)*1.25),2)</f>
        <v>0</v>
      </c>
    </row>
    <row r="1097" spans="1:107">
      <c r="A1097">
        <f>ROW(Source!A1000)</f>
        <v>1000</v>
      </c>
      <c r="B1097">
        <v>35863109</v>
      </c>
      <c r="C1097">
        <v>35868684</v>
      </c>
      <c r="D1097">
        <v>29174913</v>
      </c>
      <c r="E1097">
        <v>1</v>
      </c>
      <c r="F1097">
        <v>1</v>
      </c>
      <c r="G1097">
        <v>1</v>
      </c>
      <c r="H1097">
        <v>2</v>
      </c>
      <c r="I1097" t="s">
        <v>578</v>
      </c>
      <c r="J1097" t="s">
        <v>579</v>
      </c>
      <c r="K1097" t="s">
        <v>580</v>
      </c>
      <c r="L1097">
        <v>1368</v>
      </c>
      <c r="N1097">
        <v>1011</v>
      </c>
      <c r="O1097" t="s">
        <v>567</v>
      </c>
      <c r="P1097" t="s">
        <v>567</v>
      </c>
      <c r="Q1097">
        <v>1</v>
      </c>
      <c r="W1097">
        <v>0</v>
      </c>
      <c r="X1097">
        <v>458544584</v>
      </c>
      <c r="Y1097">
        <v>0.6</v>
      </c>
      <c r="AA1097">
        <v>0</v>
      </c>
      <c r="AB1097">
        <v>932.72</v>
      </c>
      <c r="AC1097">
        <v>383.38</v>
      </c>
      <c r="AD1097">
        <v>0</v>
      </c>
      <c r="AE1097">
        <v>0</v>
      </c>
      <c r="AF1097">
        <v>87.17</v>
      </c>
      <c r="AG1097">
        <v>11.6</v>
      </c>
      <c r="AH1097">
        <v>0</v>
      </c>
      <c r="AI1097">
        <v>1</v>
      </c>
      <c r="AJ1097">
        <v>10.7</v>
      </c>
      <c r="AK1097">
        <v>33.049999999999997</v>
      </c>
      <c r="AL1097">
        <v>1</v>
      </c>
      <c r="AN1097">
        <v>0</v>
      </c>
      <c r="AO1097">
        <v>1</v>
      </c>
      <c r="AP1097">
        <v>1</v>
      </c>
      <c r="AQ1097">
        <v>0</v>
      </c>
      <c r="AR1097">
        <v>0</v>
      </c>
      <c r="AS1097" t="s">
        <v>3</v>
      </c>
      <c r="AT1097">
        <v>0.48</v>
      </c>
      <c r="AU1097" t="s">
        <v>133</v>
      </c>
      <c r="AV1097">
        <v>0</v>
      </c>
      <c r="AW1097">
        <v>2</v>
      </c>
      <c r="AX1097">
        <v>35868697</v>
      </c>
      <c r="AY1097">
        <v>1</v>
      </c>
      <c r="AZ1097">
        <v>0</v>
      </c>
      <c r="BA1097">
        <v>1059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Y1097*Source!I1000</f>
        <v>0.1668</v>
      </c>
      <c r="CY1097">
        <f>AB1097</f>
        <v>932.72</v>
      </c>
      <c r="CZ1097">
        <f>AF1097</f>
        <v>87.17</v>
      </c>
      <c r="DA1097">
        <f>AJ1097</f>
        <v>10.7</v>
      </c>
      <c r="DB1097">
        <f>ROUND((ROUND(AT1097*CZ1097,2)*1.25),2)</f>
        <v>52.3</v>
      </c>
      <c r="DC1097">
        <f>ROUND((ROUND(AT1097*AG1097,2)*1.25),2)</f>
        <v>6.96</v>
      </c>
    </row>
    <row r="1098" spans="1:107">
      <c r="A1098">
        <f>ROW(Source!A1000)</f>
        <v>1000</v>
      </c>
      <c r="B1098">
        <v>35863109</v>
      </c>
      <c r="C1098">
        <v>35868684</v>
      </c>
      <c r="D1098">
        <v>29110876</v>
      </c>
      <c r="E1098">
        <v>1</v>
      </c>
      <c r="F1098">
        <v>1</v>
      </c>
      <c r="G1098">
        <v>1</v>
      </c>
      <c r="H1098">
        <v>3</v>
      </c>
      <c r="I1098" t="s">
        <v>299</v>
      </c>
      <c r="J1098" t="s">
        <v>301</v>
      </c>
      <c r="K1098" t="s">
        <v>300</v>
      </c>
      <c r="L1098">
        <v>1327</v>
      </c>
      <c r="N1098">
        <v>1005</v>
      </c>
      <c r="O1098" t="s">
        <v>155</v>
      </c>
      <c r="P1098" t="s">
        <v>155</v>
      </c>
      <c r="Q1098">
        <v>1</v>
      </c>
      <c r="W1098">
        <v>1</v>
      </c>
      <c r="X1098">
        <v>-217513507</v>
      </c>
      <c r="Y1098">
        <v>-102</v>
      </c>
      <c r="AA1098">
        <v>184.42</v>
      </c>
      <c r="AB1098">
        <v>0</v>
      </c>
      <c r="AC1098">
        <v>0</v>
      </c>
      <c r="AD1098">
        <v>0</v>
      </c>
      <c r="AE1098">
        <v>67.8</v>
      </c>
      <c r="AF1098">
        <v>0</v>
      </c>
      <c r="AG1098">
        <v>0</v>
      </c>
      <c r="AH1098">
        <v>0</v>
      </c>
      <c r="AI1098">
        <v>2.72</v>
      </c>
      <c r="AJ1098">
        <v>1</v>
      </c>
      <c r="AK1098">
        <v>1</v>
      </c>
      <c r="AL1098">
        <v>1</v>
      </c>
      <c r="AN1098">
        <v>0</v>
      </c>
      <c r="AO1098">
        <v>1</v>
      </c>
      <c r="AP1098">
        <v>0</v>
      </c>
      <c r="AQ1098">
        <v>0</v>
      </c>
      <c r="AR1098">
        <v>0</v>
      </c>
      <c r="AS1098" t="s">
        <v>3</v>
      </c>
      <c r="AT1098">
        <v>-102</v>
      </c>
      <c r="AU1098" t="s">
        <v>3</v>
      </c>
      <c r="AV1098">
        <v>0</v>
      </c>
      <c r="AW1098">
        <v>2</v>
      </c>
      <c r="AX1098">
        <v>35868698</v>
      </c>
      <c r="AY1098">
        <v>1</v>
      </c>
      <c r="AZ1098">
        <v>6144</v>
      </c>
      <c r="BA1098">
        <v>1060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Y1098*Source!I1000</f>
        <v>-28.356000000000002</v>
      </c>
      <c r="CY1098">
        <f>AA1098</f>
        <v>184.42</v>
      </c>
      <c r="CZ1098">
        <f>AE1098</f>
        <v>67.8</v>
      </c>
      <c r="DA1098">
        <f>AI1098</f>
        <v>2.72</v>
      </c>
      <c r="DB1098">
        <f>ROUND(ROUND(AT1098*CZ1098,2),2)</f>
        <v>-6915.6</v>
      </c>
      <c r="DC1098">
        <f>ROUND(ROUND(AT1098*AG1098,2),2)</f>
        <v>0</v>
      </c>
    </row>
    <row r="1099" spans="1:107">
      <c r="A1099">
        <f>ROW(Source!A1000)</f>
        <v>1000</v>
      </c>
      <c r="B1099">
        <v>35863109</v>
      </c>
      <c r="C1099">
        <v>35868684</v>
      </c>
      <c r="D1099">
        <v>29110762</v>
      </c>
      <c r="E1099">
        <v>1</v>
      </c>
      <c r="F1099">
        <v>1</v>
      </c>
      <c r="G1099">
        <v>1</v>
      </c>
      <c r="H1099">
        <v>3</v>
      </c>
      <c r="I1099" t="s">
        <v>640</v>
      </c>
      <c r="J1099" t="s">
        <v>812</v>
      </c>
      <c r="K1099" t="s">
        <v>642</v>
      </c>
      <c r="L1099">
        <v>1308</v>
      </c>
      <c r="N1099">
        <v>1003</v>
      </c>
      <c r="O1099" t="s">
        <v>65</v>
      </c>
      <c r="P1099" t="s">
        <v>65</v>
      </c>
      <c r="Q1099">
        <v>100</v>
      </c>
      <c r="W1099">
        <v>0</v>
      </c>
      <c r="X1099">
        <v>961672469</v>
      </c>
      <c r="Y1099">
        <v>0.68</v>
      </c>
      <c r="AA1099">
        <v>528.80999999999995</v>
      </c>
      <c r="AB1099">
        <v>0</v>
      </c>
      <c r="AC1099">
        <v>0</v>
      </c>
      <c r="AD1099">
        <v>0</v>
      </c>
      <c r="AE1099">
        <v>99.4</v>
      </c>
      <c r="AF1099">
        <v>0</v>
      </c>
      <c r="AG1099">
        <v>0</v>
      </c>
      <c r="AH1099">
        <v>0</v>
      </c>
      <c r="AI1099">
        <v>5.32</v>
      </c>
      <c r="AJ1099">
        <v>1</v>
      </c>
      <c r="AK1099">
        <v>1</v>
      </c>
      <c r="AL1099">
        <v>1</v>
      </c>
      <c r="AN1099">
        <v>0</v>
      </c>
      <c r="AO1099">
        <v>1</v>
      </c>
      <c r="AP1099">
        <v>0</v>
      </c>
      <c r="AQ1099">
        <v>0</v>
      </c>
      <c r="AR1099">
        <v>0</v>
      </c>
      <c r="AS1099" t="s">
        <v>3</v>
      </c>
      <c r="AT1099">
        <v>0.68</v>
      </c>
      <c r="AU1099" t="s">
        <v>3</v>
      </c>
      <c r="AV1099">
        <v>0</v>
      </c>
      <c r="AW1099">
        <v>2</v>
      </c>
      <c r="AX1099">
        <v>35868699</v>
      </c>
      <c r="AY1099">
        <v>1</v>
      </c>
      <c r="AZ1099">
        <v>0</v>
      </c>
      <c r="BA1099">
        <v>1061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Y1099*Source!I1000</f>
        <v>0.18904000000000004</v>
      </c>
      <c r="CY1099">
        <f>AA1099</f>
        <v>528.80999999999995</v>
      </c>
      <c r="CZ1099">
        <f>AE1099</f>
        <v>99.4</v>
      </c>
      <c r="DA1099">
        <f>AI1099</f>
        <v>5.32</v>
      </c>
      <c r="DB1099">
        <f>ROUND(ROUND(AT1099*CZ1099,2),2)</f>
        <v>67.59</v>
      </c>
      <c r="DC1099">
        <f>ROUND(ROUND(AT1099*AG1099,2),2)</f>
        <v>0</v>
      </c>
    </row>
    <row r="1100" spans="1:107">
      <c r="A1100">
        <f>ROW(Source!A1000)</f>
        <v>1000</v>
      </c>
      <c r="B1100">
        <v>35863109</v>
      </c>
      <c r="C1100">
        <v>35868684</v>
      </c>
      <c r="D1100">
        <v>29110964</v>
      </c>
      <c r="E1100">
        <v>1</v>
      </c>
      <c r="F1100">
        <v>1</v>
      </c>
      <c r="G1100">
        <v>1</v>
      </c>
      <c r="H1100">
        <v>3</v>
      </c>
      <c r="I1100" t="s">
        <v>201</v>
      </c>
      <c r="J1100" t="s">
        <v>203</v>
      </c>
      <c r="K1100" t="s">
        <v>202</v>
      </c>
      <c r="L1100">
        <v>1327</v>
      </c>
      <c r="N1100">
        <v>1005</v>
      </c>
      <c r="O1100" t="s">
        <v>155</v>
      </c>
      <c r="P1100" t="s">
        <v>155</v>
      </c>
      <c r="Q1100">
        <v>1</v>
      </c>
      <c r="W1100">
        <v>0</v>
      </c>
      <c r="X1100">
        <v>-100917442</v>
      </c>
      <c r="Y1100">
        <v>102</v>
      </c>
      <c r="AA1100">
        <v>516.15</v>
      </c>
      <c r="AB1100">
        <v>0</v>
      </c>
      <c r="AC1100">
        <v>0</v>
      </c>
      <c r="AD1100">
        <v>0</v>
      </c>
      <c r="AE1100">
        <v>82.19</v>
      </c>
      <c r="AF1100">
        <v>0</v>
      </c>
      <c r="AG1100">
        <v>0</v>
      </c>
      <c r="AH1100">
        <v>0</v>
      </c>
      <c r="AI1100">
        <v>6.28</v>
      </c>
      <c r="AJ1100">
        <v>1</v>
      </c>
      <c r="AK1100">
        <v>1</v>
      </c>
      <c r="AL1100">
        <v>1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 t="s">
        <v>3</v>
      </c>
      <c r="AT1100">
        <v>102</v>
      </c>
      <c r="AU1100" t="s">
        <v>3</v>
      </c>
      <c r="AV1100">
        <v>0</v>
      </c>
      <c r="AW1100">
        <v>1</v>
      </c>
      <c r="AX1100">
        <v>-1</v>
      </c>
      <c r="AY1100">
        <v>0</v>
      </c>
      <c r="AZ1100">
        <v>0</v>
      </c>
      <c r="BA1100" t="s">
        <v>3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Y1100*Source!I1000</f>
        <v>28.356000000000002</v>
      </c>
      <c r="CY1100">
        <f>AA1100</f>
        <v>516.15</v>
      </c>
      <c r="CZ1100">
        <f>AE1100</f>
        <v>82.19</v>
      </c>
      <c r="DA1100">
        <f>AI1100</f>
        <v>6.28</v>
      </c>
      <c r="DB1100">
        <f>ROUND(ROUND(AT1100*CZ1100,2),2)</f>
        <v>8383.3799999999992</v>
      </c>
      <c r="DC1100">
        <f>ROUND(ROUND(AT1100*AG1100,2),2)</f>
        <v>0</v>
      </c>
    </row>
    <row r="1101" spans="1:107">
      <c r="A1101">
        <f>ROW(Source!A1003)</f>
        <v>1003</v>
      </c>
      <c r="B1101">
        <v>35863109</v>
      </c>
      <c r="C1101">
        <v>35868702</v>
      </c>
      <c r="D1101">
        <v>18413230</v>
      </c>
      <c r="E1101">
        <v>1</v>
      </c>
      <c r="F1101">
        <v>1</v>
      </c>
      <c r="G1101">
        <v>1</v>
      </c>
      <c r="H1101">
        <v>1</v>
      </c>
      <c r="I1101" t="s">
        <v>587</v>
      </c>
      <c r="J1101" t="s">
        <v>3</v>
      </c>
      <c r="K1101" t="s">
        <v>588</v>
      </c>
      <c r="L1101">
        <v>1369</v>
      </c>
      <c r="N1101">
        <v>1013</v>
      </c>
      <c r="O1101" t="s">
        <v>561</v>
      </c>
      <c r="P1101" t="s">
        <v>561</v>
      </c>
      <c r="Q1101">
        <v>1</v>
      </c>
      <c r="W1101">
        <v>0</v>
      </c>
      <c r="X1101">
        <v>355262106</v>
      </c>
      <c r="Y1101">
        <v>7.6589999999999998</v>
      </c>
      <c r="AA1101">
        <v>0</v>
      </c>
      <c r="AB1101">
        <v>0</v>
      </c>
      <c r="AC1101">
        <v>0</v>
      </c>
      <c r="AD1101">
        <v>293.22000000000003</v>
      </c>
      <c r="AE1101">
        <v>0</v>
      </c>
      <c r="AF1101">
        <v>0</v>
      </c>
      <c r="AG1101">
        <v>0</v>
      </c>
      <c r="AH1101">
        <v>293.22000000000003</v>
      </c>
      <c r="AI1101">
        <v>1</v>
      </c>
      <c r="AJ1101">
        <v>1</v>
      </c>
      <c r="AK1101">
        <v>1</v>
      </c>
      <c r="AL1101">
        <v>1</v>
      </c>
      <c r="AN1101">
        <v>0</v>
      </c>
      <c r="AO1101">
        <v>1</v>
      </c>
      <c r="AP1101">
        <v>1</v>
      </c>
      <c r="AQ1101">
        <v>0</v>
      </c>
      <c r="AR1101">
        <v>0</v>
      </c>
      <c r="AS1101" t="s">
        <v>3</v>
      </c>
      <c r="AT1101">
        <v>6.66</v>
      </c>
      <c r="AU1101" t="s">
        <v>134</v>
      </c>
      <c r="AV1101">
        <v>1</v>
      </c>
      <c r="AW1101">
        <v>2</v>
      </c>
      <c r="AX1101">
        <v>35868715</v>
      </c>
      <c r="AY1101">
        <v>2</v>
      </c>
      <c r="AZ1101">
        <v>131072</v>
      </c>
      <c r="BA1101">
        <v>1062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Y1101*Source!I1003</f>
        <v>1.6390259999999999</v>
      </c>
      <c r="CY1101">
        <f>AD1101</f>
        <v>293.22000000000003</v>
      </c>
      <c r="CZ1101">
        <f>AH1101</f>
        <v>293.22000000000003</v>
      </c>
      <c r="DA1101">
        <f>AL1101</f>
        <v>1</v>
      </c>
      <c r="DB1101">
        <f>ROUND((ROUND(AT1101*CZ1101,2)*1.15),2)</f>
        <v>2245.7800000000002</v>
      </c>
      <c r="DC1101">
        <f>ROUND((ROUND(AT1101*AG1101,2)*1.15),2)</f>
        <v>0</v>
      </c>
    </row>
    <row r="1102" spans="1:107">
      <c r="A1102">
        <f>ROW(Source!A1003)</f>
        <v>1003</v>
      </c>
      <c r="B1102">
        <v>35863109</v>
      </c>
      <c r="C1102">
        <v>35868702</v>
      </c>
      <c r="D1102">
        <v>29173472</v>
      </c>
      <c r="E1102">
        <v>1</v>
      </c>
      <c r="F1102">
        <v>1</v>
      </c>
      <c r="G1102">
        <v>1</v>
      </c>
      <c r="H1102">
        <v>2</v>
      </c>
      <c r="I1102" t="s">
        <v>624</v>
      </c>
      <c r="J1102" t="s">
        <v>625</v>
      </c>
      <c r="K1102" t="s">
        <v>626</v>
      </c>
      <c r="L1102">
        <v>1368</v>
      </c>
      <c r="N1102">
        <v>1011</v>
      </c>
      <c r="O1102" t="s">
        <v>567</v>
      </c>
      <c r="P1102" t="s">
        <v>567</v>
      </c>
      <c r="Q1102">
        <v>1</v>
      </c>
      <c r="W1102">
        <v>0</v>
      </c>
      <c r="X1102">
        <v>275932499</v>
      </c>
      <c r="Y1102">
        <v>2.5124999999999997</v>
      </c>
      <c r="AA1102">
        <v>0</v>
      </c>
      <c r="AB1102">
        <v>12.75</v>
      </c>
      <c r="AC1102">
        <v>0</v>
      </c>
      <c r="AD1102">
        <v>0</v>
      </c>
      <c r="AE1102">
        <v>0</v>
      </c>
      <c r="AF1102">
        <v>3</v>
      </c>
      <c r="AG1102">
        <v>0</v>
      </c>
      <c r="AH1102">
        <v>0</v>
      </c>
      <c r="AI1102">
        <v>1</v>
      </c>
      <c r="AJ1102">
        <v>4.25</v>
      </c>
      <c r="AK1102">
        <v>33.049999999999997</v>
      </c>
      <c r="AL1102">
        <v>1</v>
      </c>
      <c r="AN1102">
        <v>0</v>
      </c>
      <c r="AO1102">
        <v>1</v>
      </c>
      <c r="AP1102">
        <v>1</v>
      </c>
      <c r="AQ1102">
        <v>0</v>
      </c>
      <c r="AR1102">
        <v>0</v>
      </c>
      <c r="AS1102" t="s">
        <v>3</v>
      </c>
      <c r="AT1102">
        <v>2.0099999999999998</v>
      </c>
      <c r="AU1102" t="s">
        <v>133</v>
      </c>
      <c r="AV1102">
        <v>0</v>
      </c>
      <c r="AW1102">
        <v>2</v>
      </c>
      <c r="AX1102">
        <v>35868716</v>
      </c>
      <c r="AY1102">
        <v>1</v>
      </c>
      <c r="AZ1102">
        <v>0</v>
      </c>
      <c r="BA1102">
        <v>1063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Y1102*Source!I1003</f>
        <v>0.5376749999999999</v>
      </c>
      <c r="CY1102">
        <f>AB1102</f>
        <v>12.75</v>
      </c>
      <c r="CZ1102">
        <f>AF1102</f>
        <v>3</v>
      </c>
      <c r="DA1102">
        <f>AJ1102</f>
        <v>4.25</v>
      </c>
      <c r="DB1102">
        <f>ROUND((ROUND(AT1102*CZ1102,2)*1.25),2)</f>
        <v>7.54</v>
      </c>
      <c r="DC1102">
        <f>ROUND((ROUND(AT1102*AG1102,2)*1.25),2)</f>
        <v>0</v>
      </c>
    </row>
    <row r="1103" spans="1:107">
      <c r="A1103">
        <f>ROW(Source!A1003)</f>
        <v>1003</v>
      </c>
      <c r="B1103">
        <v>35863109</v>
      </c>
      <c r="C1103">
        <v>35868702</v>
      </c>
      <c r="D1103">
        <v>29174500</v>
      </c>
      <c r="E1103">
        <v>1</v>
      </c>
      <c r="F1103">
        <v>1</v>
      </c>
      <c r="G1103">
        <v>1</v>
      </c>
      <c r="H1103">
        <v>2</v>
      </c>
      <c r="I1103" t="s">
        <v>646</v>
      </c>
      <c r="J1103" t="s">
        <v>647</v>
      </c>
      <c r="K1103" t="s">
        <v>648</v>
      </c>
      <c r="L1103">
        <v>1368</v>
      </c>
      <c r="N1103">
        <v>1011</v>
      </c>
      <c r="O1103" t="s">
        <v>567</v>
      </c>
      <c r="P1103" t="s">
        <v>567</v>
      </c>
      <c r="Q1103">
        <v>1</v>
      </c>
      <c r="W1103">
        <v>0</v>
      </c>
      <c r="X1103">
        <v>-239831557</v>
      </c>
      <c r="Y1103">
        <v>1.6625000000000001</v>
      </c>
      <c r="AA1103">
        <v>0</v>
      </c>
      <c r="AB1103">
        <v>7.33</v>
      </c>
      <c r="AC1103">
        <v>0</v>
      </c>
      <c r="AD1103">
        <v>0</v>
      </c>
      <c r="AE1103">
        <v>0</v>
      </c>
      <c r="AF1103">
        <v>1.95</v>
      </c>
      <c r="AG1103">
        <v>0</v>
      </c>
      <c r="AH1103">
        <v>0</v>
      </c>
      <c r="AI1103">
        <v>1</v>
      </c>
      <c r="AJ1103">
        <v>3.76</v>
      </c>
      <c r="AK1103">
        <v>33.049999999999997</v>
      </c>
      <c r="AL1103">
        <v>1</v>
      </c>
      <c r="AN1103">
        <v>0</v>
      </c>
      <c r="AO1103">
        <v>1</v>
      </c>
      <c r="AP1103">
        <v>1</v>
      </c>
      <c r="AQ1103">
        <v>0</v>
      </c>
      <c r="AR1103">
        <v>0</v>
      </c>
      <c r="AS1103" t="s">
        <v>3</v>
      </c>
      <c r="AT1103">
        <v>1.33</v>
      </c>
      <c r="AU1103" t="s">
        <v>133</v>
      </c>
      <c r="AV1103">
        <v>0</v>
      </c>
      <c r="AW1103">
        <v>2</v>
      </c>
      <c r="AX1103">
        <v>35868717</v>
      </c>
      <c r="AY1103">
        <v>1</v>
      </c>
      <c r="AZ1103">
        <v>0</v>
      </c>
      <c r="BA1103">
        <v>1064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X1103">
        <f>Y1103*Source!I1003</f>
        <v>0.35577500000000001</v>
      </c>
      <c r="CY1103">
        <f>AB1103</f>
        <v>7.33</v>
      </c>
      <c r="CZ1103">
        <f>AF1103</f>
        <v>1.95</v>
      </c>
      <c r="DA1103">
        <f>AJ1103</f>
        <v>3.76</v>
      </c>
      <c r="DB1103">
        <f>ROUND((ROUND(AT1103*CZ1103,2)*1.25),2)</f>
        <v>3.24</v>
      </c>
      <c r="DC1103">
        <f>ROUND((ROUND(AT1103*AG1103,2)*1.25),2)</f>
        <v>0</v>
      </c>
    </row>
    <row r="1104" spans="1:107">
      <c r="A1104">
        <f>ROW(Source!A1003)</f>
        <v>1003</v>
      </c>
      <c r="B1104">
        <v>35863109</v>
      </c>
      <c r="C1104">
        <v>35868702</v>
      </c>
      <c r="D1104">
        <v>29174913</v>
      </c>
      <c r="E1104">
        <v>1</v>
      </c>
      <c r="F1104">
        <v>1</v>
      </c>
      <c r="G1104">
        <v>1</v>
      </c>
      <c r="H1104">
        <v>2</v>
      </c>
      <c r="I1104" t="s">
        <v>578</v>
      </c>
      <c r="J1104" t="s">
        <v>579</v>
      </c>
      <c r="K1104" t="s">
        <v>580</v>
      </c>
      <c r="L1104">
        <v>1368</v>
      </c>
      <c r="N1104">
        <v>1011</v>
      </c>
      <c r="O1104" t="s">
        <v>567</v>
      </c>
      <c r="P1104" t="s">
        <v>567</v>
      </c>
      <c r="Q1104">
        <v>1</v>
      </c>
      <c r="W1104">
        <v>0</v>
      </c>
      <c r="X1104">
        <v>458544584</v>
      </c>
      <c r="Y1104">
        <v>3.7499999999999999E-2</v>
      </c>
      <c r="AA1104">
        <v>0</v>
      </c>
      <c r="AB1104">
        <v>932.72</v>
      </c>
      <c r="AC1104">
        <v>383.38</v>
      </c>
      <c r="AD1104">
        <v>0</v>
      </c>
      <c r="AE1104">
        <v>0</v>
      </c>
      <c r="AF1104">
        <v>87.17</v>
      </c>
      <c r="AG1104">
        <v>11.6</v>
      </c>
      <c r="AH1104">
        <v>0</v>
      </c>
      <c r="AI1104">
        <v>1</v>
      </c>
      <c r="AJ1104">
        <v>10.7</v>
      </c>
      <c r="AK1104">
        <v>33.049999999999997</v>
      </c>
      <c r="AL1104">
        <v>1</v>
      </c>
      <c r="AN1104">
        <v>0</v>
      </c>
      <c r="AO1104">
        <v>1</v>
      </c>
      <c r="AP1104">
        <v>1</v>
      </c>
      <c r="AQ1104">
        <v>0</v>
      </c>
      <c r="AR1104">
        <v>0</v>
      </c>
      <c r="AS1104" t="s">
        <v>3</v>
      </c>
      <c r="AT1104">
        <v>0.03</v>
      </c>
      <c r="AU1104" t="s">
        <v>133</v>
      </c>
      <c r="AV1104">
        <v>0</v>
      </c>
      <c r="AW1104">
        <v>2</v>
      </c>
      <c r="AX1104">
        <v>35868718</v>
      </c>
      <c r="AY1104">
        <v>1</v>
      </c>
      <c r="AZ1104">
        <v>0</v>
      </c>
      <c r="BA1104">
        <v>1065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X1104">
        <f>Y1104*Source!I1003</f>
        <v>8.0249999999999991E-3</v>
      </c>
      <c r="CY1104">
        <f>AB1104</f>
        <v>932.72</v>
      </c>
      <c r="CZ1104">
        <f>AF1104</f>
        <v>87.17</v>
      </c>
      <c r="DA1104">
        <f>AJ1104</f>
        <v>10.7</v>
      </c>
      <c r="DB1104">
        <f>ROUND((ROUND(AT1104*CZ1104,2)*1.25),2)</f>
        <v>3.28</v>
      </c>
      <c r="DC1104">
        <f>ROUND((ROUND(AT1104*AG1104,2)*1.25),2)</f>
        <v>0.44</v>
      </c>
    </row>
    <row r="1105" spans="1:107">
      <c r="A1105">
        <f>ROW(Source!A1003)</f>
        <v>1003</v>
      </c>
      <c r="B1105">
        <v>35863109</v>
      </c>
      <c r="C1105">
        <v>35868702</v>
      </c>
      <c r="D1105">
        <v>29114471</v>
      </c>
      <c r="E1105">
        <v>1</v>
      </c>
      <c r="F1105">
        <v>1</v>
      </c>
      <c r="G1105">
        <v>1</v>
      </c>
      <c r="H1105">
        <v>3</v>
      </c>
      <c r="I1105" t="s">
        <v>649</v>
      </c>
      <c r="J1105" t="s">
        <v>650</v>
      </c>
      <c r="K1105" t="s">
        <v>651</v>
      </c>
      <c r="L1105">
        <v>1358</v>
      </c>
      <c r="N1105">
        <v>1010</v>
      </c>
      <c r="O1105" t="s">
        <v>652</v>
      </c>
      <c r="P1105" t="s">
        <v>652</v>
      </c>
      <c r="Q1105">
        <v>10</v>
      </c>
      <c r="W1105">
        <v>0</v>
      </c>
      <c r="X1105">
        <v>610395517</v>
      </c>
      <c r="Y1105">
        <v>26.3</v>
      </c>
      <c r="AA1105">
        <v>1.55</v>
      </c>
      <c r="AB1105">
        <v>0</v>
      </c>
      <c r="AC1105">
        <v>0</v>
      </c>
      <c r="AD1105">
        <v>0</v>
      </c>
      <c r="AE1105">
        <v>1.6</v>
      </c>
      <c r="AF1105">
        <v>0</v>
      </c>
      <c r="AG1105">
        <v>0</v>
      </c>
      <c r="AH1105">
        <v>0</v>
      </c>
      <c r="AI1105">
        <v>0.97</v>
      </c>
      <c r="AJ1105">
        <v>1</v>
      </c>
      <c r="AK1105">
        <v>1</v>
      </c>
      <c r="AL1105">
        <v>1</v>
      </c>
      <c r="AN1105">
        <v>0</v>
      </c>
      <c r="AO1105">
        <v>1</v>
      </c>
      <c r="AP1105">
        <v>0</v>
      </c>
      <c r="AQ1105">
        <v>0</v>
      </c>
      <c r="AR1105">
        <v>0</v>
      </c>
      <c r="AS1105" t="s">
        <v>3</v>
      </c>
      <c r="AT1105">
        <v>26.3</v>
      </c>
      <c r="AU1105" t="s">
        <v>3</v>
      </c>
      <c r="AV1105">
        <v>0</v>
      </c>
      <c r="AW1105">
        <v>2</v>
      </c>
      <c r="AX1105">
        <v>35868719</v>
      </c>
      <c r="AY1105">
        <v>1</v>
      </c>
      <c r="AZ1105">
        <v>0</v>
      </c>
      <c r="BA1105">
        <v>1066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X1105">
        <f>Y1105*Source!I1003</f>
        <v>5.6281999999999996</v>
      </c>
      <c r="CY1105">
        <f t="shared" ref="CY1105:CY1112" si="157">AA1105</f>
        <v>1.55</v>
      </c>
      <c r="CZ1105">
        <f t="shared" ref="CZ1105:CZ1112" si="158">AE1105</f>
        <v>1.6</v>
      </c>
      <c r="DA1105">
        <f t="shared" ref="DA1105:DA1112" si="159">AI1105</f>
        <v>0.97</v>
      </c>
      <c r="DB1105">
        <f t="shared" ref="DB1105:DB1112" si="160">ROUND(ROUND(AT1105*CZ1105,2),2)</f>
        <v>42.08</v>
      </c>
      <c r="DC1105">
        <f t="shared" ref="DC1105:DC1112" si="161">ROUND(ROUND(AT1105*AG1105,2),2)</f>
        <v>0</v>
      </c>
    </row>
    <row r="1106" spans="1:107">
      <c r="A1106">
        <f>ROW(Source!A1003)</f>
        <v>1003</v>
      </c>
      <c r="B1106">
        <v>35863109</v>
      </c>
      <c r="C1106">
        <v>35868702</v>
      </c>
      <c r="D1106">
        <v>29114305</v>
      </c>
      <c r="E1106">
        <v>1</v>
      </c>
      <c r="F1106">
        <v>1</v>
      </c>
      <c r="G1106">
        <v>1</v>
      </c>
      <c r="H1106">
        <v>3</v>
      </c>
      <c r="I1106" t="s">
        <v>653</v>
      </c>
      <c r="J1106" t="s">
        <v>654</v>
      </c>
      <c r="K1106" t="s">
        <v>655</v>
      </c>
      <c r="L1106">
        <v>1354</v>
      </c>
      <c r="N1106">
        <v>1010</v>
      </c>
      <c r="O1106" t="s">
        <v>237</v>
      </c>
      <c r="P1106" t="s">
        <v>237</v>
      </c>
      <c r="Q1106">
        <v>1</v>
      </c>
      <c r="W1106">
        <v>0</v>
      </c>
      <c r="X1106">
        <v>-1753782198</v>
      </c>
      <c r="Y1106">
        <v>263</v>
      </c>
      <c r="AA1106">
        <v>0.21</v>
      </c>
      <c r="AB1106">
        <v>0</v>
      </c>
      <c r="AC1106">
        <v>0</v>
      </c>
      <c r="AD1106">
        <v>0</v>
      </c>
      <c r="AE1106">
        <v>0.12</v>
      </c>
      <c r="AF1106">
        <v>0</v>
      </c>
      <c r="AG1106">
        <v>0</v>
      </c>
      <c r="AH1106">
        <v>0</v>
      </c>
      <c r="AI1106">
        <v>1.78</v>
      </c>
      <c r="AJ1106">
        <v>1</v>
      </c>
      <c r="AK1106">
        <v>1</v>
      </c>
      <c r="AL1106">
        <v>1</v>
      </c>
      <c r="AN1106">
        <v>0</v>
      </c>
      <c r="AO1106">
        <v>1</v>
      </c>
      <c r="AP1106">
        <v>0</v>
      </c>
      <c r="AQ1106">
        <v>0</v>
      </c>
      <c r="AR1106">
        <v>0</v>
      </c>
      <c r="AS1106" t="s">
        <v>3</v>
      </c>
      <c r="AT1106">
        <v>263</v>
      </c>
      <c r="AU1106" t="s">
        <v>3</v>
      </c>
      <c r="AV1106">
        <v>0</v>
      </c>
      <c r="AW1106">
        <v>2</v>
      </c>
      <c r="AX1106">
        <v>35868720</v>
      </c>
      <c r="AY1106">
        <v>1</v>
      </c>
      <c r="AZ1106">
        <v>0</v>
      </c>
      <c r="BA1106">
        <v>1067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X1106">
        <f>Y1106*Source!I1003</f>
        <v>56.281999999999996</v>
      </c>
      <c r="CY1106">
        <f t="shared" si="157"/>
        <v>0.21</v>
      </c>
      <c r="CZ1106">
        <f t="shared" si="158"/>
        <v>0.12</v>
      </c>
      <c r="DA1106">
        <f t="shared" si="159"/>
        <v>1.78</v>
      </c>
      <c r="DB1106">
        <f t="shared" si="160"/>
        <v>31.56</v>
      </c>
      <c r="DC1106">
        <f t="shared" si="161"/>
        <v>0</v>
      </c>
    </row>
    <row r="1107" spans="1:107">
      <c r="A1107">
        <f>ROW(Source!A1003)</f>
        <v>1003</v>
      </c>
      <c r="B1107">
        <v>35863109</v>
      </c>
      <c r="C1107">
        <v>35868702</v>
      </c>
      <c r="D1107">
        <v>29111012</v>
      </c>
      <c r="E1107">
        <v>1</v>
      </c>
      <c r="F1107">
        <v>1</v>
      </c>
      <c r="G1107">
        <v>1</v>
      </c>
      <c r="H1107">
        <v>3</v>
      </c>
      <c r="I1107" t="s">
        <v>656</v>
      </c>
      <c r="J1107" t="s">
        <v>657</v>
      </c>
      <c r="K1107" t="s">
        <v>658</v>
      </c>
      <c r="L1107">
        <v>1354</v>
      </c>
      <c r="N1107">
        <v>1010</v>
      </c>
      <c r="O1107" t="s">
        <v>237</v>
      </c>
      <c r="P1107" t="s">
        <v>237</v>
      </c>
      <c r="Q1107">
        <v>1</v>
      </c>
      <c r="W1107">
        <v>0</v>
      </c>
      <c r="X1107">
        <v>-532370196</v>
      </c>
      <c r="Y1107">
        <v>7</v>
      </c>
      <c r="AA1107">
        <v>12.73</v>
      </c>
      <c r="AB1107">
        <v>0</v>
      </c>
      <c r="AC1107">
        <v>0</v>
      </c>
      <c r="AD1107">
        <v>0</v>
      </c>
      <c r="AE1107">
        <v>1.29</v>
      </c>
      <c r="AF1107">
        <v>0</v>
      </c>
      <c r="AG1107">
        <v>0</v>
      </c>
      <c r="AH1107">
        <v>0</v>
      </c>
      <c r="AI1107">
        <v>9.8699999999999992</v>
      </c>
      <c r="AJ1107">
        <v>1</v>
      </c>
      <c r="AK1107">
        <v>1</v>
      </c>
      <c r="AL1107">
        <v>1</v>
      </c>
      <c r="AN1107">
        <v>0</v>
      </c>
      <c r="AO1107">
        <v>1</v>
      </c>
      <c r="AP1107">
        <v>0</v>
      </c>
      <c r="AQ1107">
        <v>0</v>
      </c>
      <c r="AR1107">
        <v>0</v>
      </c>
      <c r="AS1107" t="s">
        <v>3</v>
      </c>
      <c r="AT1107">
        <v>7</v>
      </c>
      <c r="AU1107" t="s">
        <v>3</v>
      </c>
      <c r="AV1107">
        <v>0</v>
      </c>
      <c r="AW1107">
        <v>2</v>
      </c>
      <c r="AX1107">
        <v>35868721</v>
      </c>
      <c r="AY1107">
        <v>1</v>
      </c>
      <c r="AZ1107">
        <v>0</v>
      </c>
      <c r="BA1107">
        <v>1068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X1107">
        <f>Y1107*Source!I1003</f>
        <v>1.498</v>
      </c>
      <c r="CY1107">
        <f t="shared" si="157"/>
        <v>12.73</v>
      </c>
      <c r="CZ1107">
        <f t="shared" si="158"/>
        <v>1.29</v>
      </c>
      <c r="DA1107">
        <f t="shared" si="159"/>
        <v>9.8699999999999992</v>
      </c>
      <c r="DB1107">
        <f t="shared" si="160"/>
        <v>9.0299999999999994</v>
      </c>
      <c r="DC1107">
        <f t="shared" si="161"/>
        <v>0</v>
      </c>
    </row>
    <row r="1108" spans="1:107">
      <c r="A1108">
        <f>ROW(Source!A1003)</f>
        <v>1003</v>
      </c>
      <c r="B1108">
        <v>35863109</v>
      </c>
      <c r="C1108">
        <v>35868702</v>
      </c>
      <c r="D1108">
        <v>29111013</v>
      </c>
      <c r="E1108">
        <v>1</v>
      </c>
      <c r="F1108">
        <v>1</v>
      </c>
      <c r="G1108">
        <v>1</v>
      </c>
      <c r="H1108">
        <v>3</v>
      </c>
      <c r="I1108" t="s">
        <v>659</v>
      </c>
      <c r="J1108" t="s">
        <v>660</v>
      </c>
      <c r="K1108" t="s">
        <v>661</v>
      </c>
      <c r="L1108">
        <v>1354</v>
      </c>
      <c r="N1108">
        <v>1010</v>
      </c>
      <c r="O1108" t="s">
        <v>237</v>
      </c>
      <c r="P1108" t="s">
        <v>237</v>
      </c>
      <c r="Q1108">
        <v>1</v>
      </c>
      <c r="W1108">
        <v>0</v>
      </c>
      <c r="X1108">
        <v>-463883208</v>
      </c>
      <c r="Y1108">
        <v>7</v>
      </c>
      <c r="AA1108">
        <v>12.73</v>
      </c>
      <c r="AB1108">
        <v>0</v>
      </c>
      <c r="AC1108">
        <v>0</v>
      </c>
      <c r="AD1108">
        <v>0</v>
      </c>
      <c r="AE1108">
        <v>1.29</v>
      </c>
      <c r="AF1108">
        <v>0</v>
      </c>
      <c r="AG1108">
        <v>0</v>
      </c>
      <c r="AH1108">
        <v>0</v>
      </c>
      <c r="AI1108">
        <v>9.8699999999999992</v>
      </c>
      <c r="AJ1108">
        <v>1</v>
      </c>
      <c r="AK1108">
        <v>1</v>
      </c>
      <c r="AL1108">
        <v>1</v>
      </c>
      <c r="AN1108">
        <v>0</v>
      </c>
      <c r="AO1108">
        <v>1</v>
      </c>
      <c r="AP1108">
        <v>0</v>
      </c>
      <c r="AQ1108">
        <v>0</v>
      </c>
      <c r="AR1108">
        <v>0</v>
      </c>
      <c r="AS1108" t="s">
        <v>3</v>
      </c>
      <c r="AT1108">
        <v>7</v>
      </c>
      <c r="AU1108" t="s">
        <v>3</v>
      </c>
      <c r="AV1108">
        <v>0</v>
      </c>
      <c r="AW1108">
        <v>2</v>
      </c>
      <c r="AX1108">
        <v>35868722</v>
      </c>
      <c r="AY1108">
        <v>1</v>
      </c>
      <c r="AZ1108">
        <v>0</v>
      </c>
      <c r="BA1108">
        <v>1069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X1108">
        <f>Y1108*Source!I1003</f>
        <v>1.498</v>
      </c>
      <c r="CY1108">
        <f t="shared" si="157"/>
        <v>12.73</v>
      </c>
      <c r="CZ1108">
        <f t="shared" si="158"/>
        <v>1.29</v>
      </c>
      <c r="DA1108">
        <f t="shared" si="159"/>
        <v>9.8699999999999992</v>
      </c>
      <c r="DB1108">
        <f t="shared" si="160"/>
        <v>9.0299999999999994</v>
      </c>
      <c r="DC1108">
        <f t="shared" si="161"/>
        <v>0</v>
      </c>
    </row>
    <row r="1109" spans="1:107">
      <c r="A1109">
        <f>ROW(Source!A1003)</f>
        <v>1003</v>
      </c>
      <c r="B1109">
        <v>35863109</v>
      </c>
      <c r="C1109">
        <v>35868702</v>
      </c>
      <c r="D1109">
        <v>29111016</v>
      </c>
      <c r="E1109">
        <v>1</v>
      </c>
      <c r="F1109">
        <v>1</v>
      </c>
      <c r="G1109">
        <v>1</v>
      </c>
      <c r="H1109">
        <v>3</v>
      </c>
      <c r="I1109" t="s">
        <v>662</v>
      </c>
      <c r="J1109" t="s">
        <v>663</v>
      </c>
      <c r="K1109" t="s">
        <v>664</v>
      </c>
      <c r="L1109">
        <v>1354</v>
      </c>
      <c r="N1109">
        <v>1010</v>
      </c>
      <c r="O1109" t="s">
        <v>237</v>
      </c>
      <c r="P1109" t="s">
        <v>237</v>
      </c>
      <c r="Q1109">
        <v>1</v>
      </c>
      <c r="W1109">
        <v>0</v>
      </c>
      <c r="X1109">
        <v>-983964523</v>
      </c>
      <c r="Y1109">
        <v>40</v>
      </c>
      <c r="AA1109">
        <v>12.73</v>
      </c>
      <c r="AB1109">
        <v>0</v>
      </c>
      <c r="AC1109">
        <v>0</v>
      </c>
      <c r="AD1109">
        <v>0</v>
      </c>
      <c r="AE1109">
        <v>1.29</v>
      </c>
      <c r="AF1109">
        <v>0</v>
      </c>
      <c r="AG1109">
        <v>0</v>
      </c>
      <c r="AH1109">
        <v>0</v>
      </c>
      <c r="AI1109">
        <v>9.8699999999999992</v>
      </c>
      <c r="AJ1109">
        <v>1</v>
      </c>
      <c r="AK1109">
        <v>1</v>
      </c>
      <c r="AL1109">
        <v>1</v>
      </c>
      <c r="AN1109">
        <v>0</v>
      </c>
      <c r="AO1109">
        <v>1</v>
      </c>
      <c r="AP1109">
        <v>0</v>
      </c>
      <c r="AQ1109">
        <v>0</v>
      </c>
      <c r="AR1109">
        <v>0</v>
      </c>
      <c r="AS1109" t="s">
        <v>3</v>
      </c>
      <c r="AT1109">
        <v>40</v>
      </c>
      <c r="AU1109" t="s">
        <v>3</v>
      </c>
      <c r="AV1109">
        <v>0</v>
      </c>
      <c r="AW1109">
        <v>2</v>
      </c>
      <c r="AX1109">
        <v>35868723</v>
      </c>
      <c r="AY1109">
        <v>1</v>
      </c>
      <c r="AZ1109">
        <v>0</v>
      </c>
      <c r="BA1109">
        <v>1070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X1109">
        <f>Y1109*Source!I1003</f>
        <v>8.56</v>
      </c>
      <c r="CY1109">
        <f t="shared" si="157"/>
        <v>12.73</v>
      </c>
      <c r="CZ1109">
        <f t="shared" si="158"/>
        <v>1.29</v>
      </c>
      <c r="DA1109">
        <f t="shared" si="159"/>
        <v>9.8699999999999992</v>
      </c>
      <c r="DB1109">
        <f t="shared" si="160"/>
        <v>51.6</v>
      </c>
      <c r="DC1109">
        <f t="shared" si="161"/>
        <v>0</v>
      </c>
    </row>
    <row r="1110" spans="1:107">
      <c r="A1110">
        <f>ROW(Source!A1003)</f>
        <v>1003</v>
      </c>
      <c r="B1110">
        <v>35863109</v>
      </c>
      <c r="C1110">
        <v>35868702</v>
      </c>
      <c r="D1110">
        <v>29111019</v>
      </c>
      <c r="E1110">
        <v>1</v>
      </c>
      <c r="F1110">
        <v>1</v>
      </c>
      <c r="G1110">
        <v>1</v>
      </c>
      <c r="H1110">
        <v>3</v>
      </c>
      <c r="I1110" t="s">
        <v>665</v>
      </c>
      <c r="J1110" t="s">
        <v>666</v>
      </c>
      <c r="K1110" t="s">
        <v>667</v>
      </c>
      <c r="L1110">
        <v>1354</v>
      </c>
      <c r="N1110">
        <v>1010</v>
      </c>
      <c r="O1110" t="s">
        <v>237</v>
      </c>
      <c r="P1110" t="s">
        <v>237</v>
      </c>
      <c r="Q1110">
        <v>1</v>
      </c>
      <c r="W1110">
        <v>0</v>
      </c>
      <c r="X1110">
        <v>395384367</v>
      </c>
      <c r="Y1110">
        <v>8</v>
      </c>
      <c r="AA1110">
        <v>8.67</v>
      </c>
      <c r="AB1110">
        <v>0</v>
      </c>
      <c r="AC1110">
        <v>0</v>
      </c>
      <c r="AD1110">
        <v>0</v>
      </c>
      <c r="AE1110">
        <v>0.63</v>
      </c>
      <c r="AF1110">
        <v>0</v>
      </c>
      <c r="AG1110">
        <v>0</v>
      </c>
      <c r="AH1110">
        <v>0</v>
      </c>
      <c r="AI1110">
        <v>13.76</v>
      </c>
      <c r="AJ1110">
        <v>1</v>
      </c>
      <c r="AK1110">
        <v>1</v>
      </c>
      <c r="AL1110">
        <v>1</v>
      </c>
      <c r="AN1110">
        <v>0</v>
      </c>
      <c r="AO1110">
        <v>1</v>
      </c>
      <c r="AP1110">
        <v>0</v>
      </c>
      <c r="AQ1110">
        <v>0</v>
      </c>
      <c r="AR1110">
        <v>0</v>
      </c>
      <c r="AS1110" t="s">
        <v>3</v>
      </c>
      <c r="AT1110">
        <v>8</v>
      </c>
      <c r="AU1110" t="s">
        <v>3</v>
      </c>
      <c r="AV1110">
        <v>0</v>
      </c>
      <c r="AW1110">
        <v>2</v>
      </c>
      <c r="AX1110">
        <v>35868724</v>
      </c>
      <c r="AY1110">
        <v>1</v>
      </c>
      <c r="AZ1110">
        <v>0</v>
      </c>
      <c r="BA1110">
        <v>1071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X1110">
        <f>Y1110*Source!I1003</f>
        <v>1.712</v>
      </c>
      <c r="CY1110">
        <f t="shared" si="157"/>
        <v>8.67</v>
      </c>
      <c r="CZ1110">
        <f t="shared" si="158"/>
        <v>0.63</v>
      </c>
      <c r="DA1110">
        <f t="shared" si="159"/>
        <v>13.76</v>
      </c>
      <c r="DB1110">
        <f t="shared" si="160"/>
        <v>5.04</v>
      </c>
      <c r="DC1110">
        <f t="shared" si="161"/>
        <v>0</v>
      </c>
    </row>
    <row r="1111" spans="1:107">
      <c r="A1111">
        <f>ROW(Source!A1003)</f>
        <v>1003</v>
      </c>
      <c r="B1111">
        <v>35863109</v>
      </c>
      <c r="C1111">
        <v>35868702</v>
      </c>
      <c r="D1111">
        <v>29111018</v>
      </c>
      <c r="E1111">
        <v>1</v>
      </c>
      <c r="F1111">
        <v>1</v>
      </c>
      <c r="G1111">
        <v>1</v>
      </c>
      <c r="H1111">
        <v>3</v>
      </c>
      <c r="I1111" t="s">
        <v>668</v>
      </c>
      <c r="J1111" t="s">
        <v>669</v>
      </c>
      <c r="K1111" t="s">
        <v>670</v>
      </c>
      <c r="L1111">
        <v>1354</v>
      </c>
      <c r="N1111">
        <v>1010</v>
      </c>
      <c r="O1111" t="s">
        <v>237</v>
      </c>
      <c r="P1111" t="s">
        <v>237</v>
      </c>
      <c r="Q1111">
        <v>1</v>
      </c>
      <c r="W1111">
        <v>0</v>
      </c>
      <c r="X1111">
        <v>-1405133353</v>
      </c>
      <c r="Y1111">
        <v>8</v>
      </c>
      <c r="AA1111">
        <v>8.67</v>
      </c>
      <c r="AB1111">
        <v>0</v>
      </c>
      <c r="AC1111">
        <v>0</v>
      </c>
      <c r="AD1111">
        <v>0</v>
      </c>
      <c r="AE1111">
        <v>0.63</v>
      </c>
      <c r="AF1111">
        <v>0</v>
      </c>
      <c r="AG1111">
        <v>0</v>
      </c>
      <c r="AH1111">
        <v>0</v>
      </c>
      <c r="AI1111">
        <v>13.76</v>
      </c>
      <c r="AJ1111">
        <v>1</v>
      </c>
      <c r="AK1111">
        <v>1</v>
      </c>
      <c r="AL1111">
        <v>1</v>
      </c>
      <c r="AN1111">
        <v>0</v>
      </c>
      <c r="AO1111">
        <v>1</v>
      </c>
      <c r="AP1111">
        <v>0</v>
      </c>
      <c r="AQ1111">
        <v>0</v>
      </c>
      <c r="AR1111">
        <v>0</v>
      </c>
      <c r="AS1111" t="s">
        <v>3</v>
      </c>
      <c r="AT1111">
        <v>8</v>
      </c>
      <c r="AU1111" t="s">
        <v>3</v>
      </c>
      <c r="AV1111">
        <v>0</v>
      </c>
      <c r="AW1111">
        <v>2</v>
      </c>
      <c r="AX1111">
        <v>35868725</v>
      </c>
      <c r="AY1111">
        <v>1</v>
      </c>
      <c r="AZ1111">
        <v>0</v>
      </c>
      <c r="BA1111">
        <v>1072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X1111">
        <f>Y1111*Source!I1003</f>
        <v>1.712</v>
      </c>
      <c r="CY1111">
        <f t="shared" si="157"/>
        <v>8.67</v>
      </c>
      <c r="CZ1111">
        <f t="shared" si="158"/>
        <v>0.63</v>
      </c>
      <c r="DA1111">
        <f t="shared" si="159"/>
        <v>13.76</v>
      </c>
      <c r="DB1111">
        <f t="shared" si="160"/>
        <v>5.04</v>
      </c>
      <c r="DC1111">
        <f t="shared" si="161"/>
        <v>0</v>
      </c>
    </row>
    <row r="1112" spans="1:107">
      <c r="A1112">
        <f>ROW(Source!A1003)</f>
        <v>1003</v>
      </c>
      <c r="B1112">
        <v>35863109</v>
      </c>
      <c r="C1112">
        <v>35868702</v>
      </c>
      <c r="D1112">
        <v>29110997</v>
      </c>
      <c r="E1112">
        <v>1</v>
      </c>
      <c r="F1112">
        <v>1</v>
      </c>
      <c r="G1112">
        <v>1</v>
      </c>
      <c r="H1112">
        <v>3</v>
      </c>
      <c r="I1112" t="s">
        <v>671</v>
      </c>
      <c r="J1112" t="s">
        <v>672</v>
      </c>
      <c r="K1112" t="s">
        <v>673</v>
      </c>
      <c r="L1112">
        <v>1301</v>
      </c>
      <c r="N1112">
        <v>1003</v>
      </c>
      <c r="O1112" t="s">
        <v>142</v>
      </c>
      <c r="P1112" t="s">
        <v>142</v>
      </c>
      <c r="Q1112">
        <v>1</v>
      </c>
      <c r="W1112">
        <v>0</v>
      </c>
      <c r="X1112">
        <v>1996222970</v>
      </c>
      <c r="Y1112">
        <v>101</v>
      </c>
      <c r="AA1112">
        <v>27.92</v>
      </c>
      <c r="AB1112">
        <v>0</v>
      </c>
      <c r="AC1112">
        <v>0</v>
      </c>
      <c r="AD1112">
        <v>0</v>
      </c>
      <c r="AE1112">
        <v>12.3</v>
      </c>
      <c r="AF1112">
        <v>0</v>
      </c>
      <c r="AG1112">
        <v>0</v>
      </c>
      <c r="AH1112">
        <v>0</v>
      </c>
      <c r="AI1112">
        <v>2.27</v>
      </c>
      <c r="AJ1112">
        <v>1</v>
      </c>
      <c r="AK1112">
        <v>1</v>
      </c>
      <c r="AL1112">
        <v>1</v>
      </c>
      <c r="AN1112">
        <v>0</v>
      </c>
      <c r="AO1112">
        <v>1</v>
      </c>
      <c r="AP1112">
        <v>0</v>
      </c>
      <c r="AQ1112">
        <v>0</v>
      </c>
      <c r="AR1112">
        <v>0</v>
      </c>
      <c r="AS1112" t="s">
        <v>3</v>
      </c>
      <c r="AT1112">
        <v>101</v>
      </c>
      <c r="AU1112" t="s">
        <v>3</v>
      </c>
      <c r="AV1112">
        <v>0</v>
      </c>
      <c r="AW1112">
        <v>2</v>
      </c>
      <c r="AX1112">
        <v>35868726</v>
      </c>
      <c r="AY1112">
        <v>1</v>
      </c>
      <c r="AZ1112">
        <v>0</v>
      </c>
      <c r="BA1112">
        <v>1073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X1112">
        <f>Y1112*Source!I1003</f>
        <v>21.614000000000001</v>
      </c>
      <c r="CY1112">
        <f t="shared" si="157"/>
        <v>27.92</v>
      </c>
      <c r="CZ1112">
        <f t="shared" si="158"/>
        <v>12.3</v>
      </c>
      <c r="DA1112">
        <f t="shared" si="159"/>
        <v>2.27</v>
      </c>
      <c r="DB1112">
        <f t="shared" si="160"/>
        <v>1242.3</v>
      </c>
      <c r="DC1112">
        <f t="shared" si="161"/>
        <v>0</v>
      </c>
    </row>
    <row r="1113" spans="1:107">
      <c r="A1113">
        <f>ROW(Source!A1004)</f>
        <v>1004</v>
      </c>
      <c r="B1113">
        <v>35863109</v>
      </c>
      <c r="C1113">
        <v>35868727</v>
      </c>
      <c r="D1113">
        <v>18409850</v>
      </c>
      <c r="E1113">
        <v>1</v>
      </c>
      <c r="F1113">
        <v>1</v>
      </c>
      <c r="G1113">
        <v>1</v>
      </c>
      <c r="H1113">
        <v>1</v>
      </c>
      <c r="I1113" t="s">
        <v>674</v>
      </c>
      <c r="J1113" t="s">
        <v>3</v>
      </c>
      <c r="K1113" t="s">
        <v>675</v>
      </c>
      <c r="L1113">
        <v>1369</v>
      </c>
      <c r="N1113">
        <v>1013</v>
      </c>
      <c r="O1113" t="s">
        <v>561</v>
      </c>
      <c r="P1113" t="s">
        <v>561</v>
      </c>
      <c r="Q1113">
        <v>1</v>
      </c>
      <c r="W1113">
        <v>0</v>
      </c>
      <c r="X1113">
        <v>855544366</v>
      </c>
      <c r="Y1113">
        <v>102.35</v>
      </c>
      <c r="AA1113">
        <v>0</v>
      </c>
      <c r="AB1113">
        <v>0</v>
      </c>
      <c r="AC1113">
        <v>0</v>
      </c>
      <c r="AD1113">
        <v>289.7</v>
      </c>
      <c r="AE1113">
        <v>0</v>
      </c>
      <c r="AF1113">
        <v>0</v>
      </c>
      <c r="AG1113">
        <v>0</v>
      </c>
      <c r="AH1113">
        <v>289.7</v>
      </c>
      <c r="AI1113">
        <v>1</v>
      </c>
      <c r="AJ1113">
        <v>1</v>
      </c>
      <c r="AK1113">
        <v>1</v>
      </c>
      <c r="AL1113">
        <v>1</v>
      </c>
      <c r="AN1113">
        <v>0</v>
      </c>
      <c r="AO1113">
        <v>1</v>
      </c>
      <c r="AP1113">
        <v>1</v>
      </c>
      <c r="AQ1113">
        <v>0</v>
      </c>
      <c r="AR1113">
        <v>0</v>
      </c>
      <c r="AS1113" t="s">
        <v>3</v>
      </c>
      <c r="AT1113">
        <v>89</v>
      </c>
      <c r="AU1113" t="s">
        <v>134</v>
      </c>
      <c r="AV1113">
        <v>1</v>
      </c>
      <c r="AW1113">
        <v>2</v>
      </c>
      <c r="AX1113">
        <v>35868747</v>
      </c>
      <c r="AY1113">
        <v>2</v>
      </c>
      <c r="AZ1113">
        <v>131072</v>
      </c>
      <c r="BA1113">
        <v>1074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X1113">
        <f>Y1113*Source!I1004</f>
        <v>27.378625</v>
      </c>
      <c r="CY1113">
        <f>AD1113</f>
        <v>289.7</v>
      </c>
      <c r="CZ1113">
        <f>AH1113</f>
        <v>289.7</v>
      </c>
      <c r="DA1113">
        <f>AL1113</f>
        <v>1</v>
      </c>
      <c r="DB1113">
        <f>ROUND((ROUND(AT1113*CZ1113,2)*1.15),2)</f>
        <v>29650.799999999999</v>
      </c>
      <c r="DC1113">
        <f>ROUND((ROUND(AT1113*AG1113,2)*1.15),2)</f>
        <v>0</v>
      </c>
    </row>
    <row r="1114" spans="1:107">
      <c r="A1114">
        <f>ROW(Source!A1004)</f>
        <v>1004</v>
      </c>
      <c r="B1114">
        <v>35863109</v>
      </c>
      <c r="C1114">
        <v>35868727</v>
      </c>
      <c r="D1114">
        <v>29173472</v>
      </c>
      <c r="E1114">
        <v>1</v>
      </c>
      <c r="F1114">
        <v>1</v>
      </c>
      <c r="G1114">
        <v>1</v>
      </c>
      <c r="H1114">
        <v>2</v>
      </c>
      <c r="I1114" t="s">
        <v>624</v>
      </c>
      <c r="J1114" t="s">
        <v>625</v>
      </c>
      <c r="K1114" t="s">
        <v>626</v>
      </c>
      <c r="L1114">
        <v>1368</v>
      </c>
      <c r="N1114">
        <v>1011</v>
      </c>
      <c r="O1114" t="s">
        <v>567</v>
      </c>
      <c r="P1114" t="s">
        <v>567</v>
      </c>
      <c r="Q1114">
        <v>1</v>
      </c>
      <c r="W1114">
        <v>0</v>
      </c>
      <c r="X1114">
        <v>275932499</v>
      </c>
      <c r="Y1114">
        <v>2.7</v>
      </c>
      <c r="AA1114">
        <v>0</v>
      </c>
      <c r="AB1114">
        <v>12.75</v>
      </c>
      <c r="AC1114">
        <v>0</v>
      </c>
      <c r="AD1114">
        <v>0</v>
      </c>
      <c r="AE1114">
        <v>0</v>
      </c>
      <c r="AF1114">
        <v>3</v>
      </c>
      <c r="AG1114">
        <v>0</v>
      </c>
      <c r="AH1114">
        <v>0</v>
      </c>
      <c r="AI1114">
        <v>1</v>
      </c>
      <c r="AJ1114">
        <v>4.25</v>
      </c>
      <c r="AK1114">
        <v>33.049999999999997</v>
      </c>
      <c r="AL1114">
        <v>1</v>
      </c>
      <c r="AN1114">
        <v>0</v>
      </c>
      <c r="AO1114">
        <v>1</v>
      </c>
      <c r="AP1114">
        <v>1</v>
      </c>
      <c r="AQ1114">
        <v>0</v>
      </c>
      <c r="AR1114">
        <v>0</v>
      </c>
      <c r="AS1114" t="s">
        <v>3</v>
      </c>
      <c r="AT1114">
        <v>2.16</v>
      </c>
      <c r="AU1114" t="s">
        <v>133</v>
      </c>
      <c r="AV1114">
        <v>0</v>
      </c>
      <c r="AW1114">
        <v>2</v>
      </c>
      <c r="AX1114">
        <v>35868748</v>
      </c>
      <c r="AY1114">
        <v>1</v>
      </c>
      <c r="AZ1114">
        <v>0</v>
      </c>
      <c r="BA1114">
        <v>1075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X1114">
        <f>Y1114*Source!I1004</f>
        <v>0.72225000000000006</v>
      </c>
      <c r="CY1114">
        <f>AB1114</f>
        <v>12.75</v>
      </c>
      <c r="CZ1114">
        <f>AF1114</f>
        <v>3</v>
      </c>
      <c r="DA1114">
        <f>AJ1114</f>
        <v>4.25</v>
      </c>
      <c r="DB1114">
        <f>ROUND((ROUND(AT1114*CZ1114,2)*1.25),2)</f>
        <v>8.1</v>
      </c>
      <c r="DC1114">
        <f>ROUND((ROUND(AT1114*AG1114,2)*1.25),2)</f>
        <v>0</v>
      </c>
    </row>
    <row r="1115" spans="1:107">
      <c r="A1115">
        <f>ROW(Source!A1004)</f>
        <v>1004</v>
      </c>
      <c r="B1115">
        <v>35863109</v>
      </c>
      <c r="C1115">
        <v>35868727</v>
      </c>
      <c r="D1115">
        <v>29174538</v>
      </c>
      <c r="E1115">
        <v>1</v>
      </c>
      <c r="F1115">
        <v>1</v>
      </c>
      <c r="G1115">
        <v>1</v>
      </c>
      <c r="H1115">
        <v>2</v>
      </c>
      <c r="I1115" t="s">
        <v>676</v>
      </c>
      <c r="J1115" t="s">
        <v>677</v>
      </c>
      <c r="K1115" t="s">
        <v>678</v>
      </c>
      <c r="L1115">
        <v>1368</v>
      </c>
      <c r="N1115">
        <v>1011</v>
      </c>
      <c r="O1115" t="s">
        <v>567</v>
      </c>
      <c r="P1115" t="s">
        <v>567</v>
      </c>
      <c r="Q1115">
        <v>1</v>
      </c>
      <c r="W1115">
        <v>0</v>
      </c>
      <c r="X1115">
        <v>1107538725</v>
      </c>
      <c r="Y1115">
        <v>0.58749999999999991</v>
      </c>
      <c r="AA1115">
        <v>0</v>
      </c>
      <c r="AB1115">
        <v>187.1</v>
      </c>
      <c r="AC1115">
        <v>0</v>
      </c>
      <c r="AD1115">
        <v>0</v>
      </c>
      <c r="AE1115">
        <v>0</v>
      </c>
      <c r="AF1115">
        <v>33.590000000000003</v>
      </c>
      <c r="AG1115">
        <v>0</v>
      </c>
      <c r="AH1115">
        <v>0</v>
      </c>
      <c r="AI1115">
        <v>1</v>
      </c>
      <c r="AJ1115">
        <v>5.57</v>
      </c>
      <c r="AK1115">
        <v>33.049999999999997</v>
      </c>
      <c r="AL1115">
        <v>1</v>
      </c>
      <c r="AN1115">
        <v>0</v>
      </c>
      <c r="AO1115">
        <v>1</v>
      </c>
      <c r="AP1115">
        <v>1</v>
      </c>
      <c r="AQ1115">
        <v>0</v>
      </c>
      <c r="AR1115">
        <v>0</v>
      </c>
      <c r="AS1115" t="s">
        <v>3</v>
      </c>
      <c r="AT1115">
        <v>0.47</v>
      </c>
      <c r="AU1115" t="s">
        <v>133</v>
      </c>
      <c r="AV1115">
        <v>0</v>
      </c>
      <c r="AW1115">
        <v>2</v>
      </c>
      <c r="AX1115">
        <v>35868749</v>
      </c>
      <c r="AY1115">
        <v>1</v>
      </c>
      <c r="AZ1115">
        <v>0</v>
      </c>
      <c r="BA1115">
        <v>1076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X1115">
        <f>Y1115*Source!I1004</f>
        <v>0.15715625</v>
      </c>
      <c r="CY1115">
        <f>AB1115</f>
        <v>187.1</v>
      </c>
      <c r="CZ1115">
        <f>AF1115</f>
        <v>33.590000000000003</v>
      </c>
      <c r="DA1115">
        <f>AJ1115</f>
        <v>5.57</v>
      </c>
      <c r="DB1115">
        <f>ROUND((ROUND(AT1115*CZ1115,2)*1.25),2)</f>
        <v>19.739999999999998</v>
      </c>
      <c r="DC1115">
        <f>ROUND((ROUND(AT1115*AG1115,2)*1.25),2)</f>
        <v>0</v>
      </c>
    </row>
    <row r="1116" spans="1:107">
      <c r="A1116">
        <f>ROW(Source!A1004)</f>
        <v>1004</v>
      </c>
      <c r="B1116">
        <v>35863109</v>
      </c>
      <c r="C1116">
        <v>35868727</v>
      </c>
      <c r="D1116">
        <v>29174580</v>
      </c>
      <c r="E1116">
        <v>1</v>
      </c>
      <c r="F1116">
        <v>1</v>
      </c>
      <c r="G1116">
        <v>1</v>
      </c>
      <c r="H1116">
        <v>2</v>
      </c>
      <c r="I1116" t="s">
        <v>679</v>
      </c>
      <c r="J1116" t="s">
        <v>680</v>
      </c>
      <c r="K1116" t="s">
        <v>681</v>
      </c>
      <c r="L1116">
        <v>1368</v>
      </c>
      <c r="N1116">
        <v>1011</v>
      </c>
      <c r="O1116" t="s">
        <v>567</v>
      </c>
      <c r="P1116" t="s">
        <v>567</v>
      </c>
      <c r="Q1116">
        <v>1</v>
      </c>
      <c r="W1116">
        <v>0</v>
      </c>
      <c r="X1116">
        <v>-169468834</v>
      </c>
      <c r="Y1116">
        <v>0.66250000000000009</v>
      </c>
      <c r="AA1116">
        <v>0</v>
      </c>
      <c r="AB1116">
        <v>31.87</v>
      </c>
      <c r="AC1116">
        <v>0</v>
      </c>
      <c r="AD1116">
        <v>0</v>
      </c>
      <c r="AE1116">
        <v>0</v>
      </c>
      <c r="AF1116">
        <v>2.08</v>
      </c>
      <c r="AG1116">
        <v>0</v>
      </c>
      <c r="AH1116">
        <v>0</v>
      </c>
      <c r="AI1116">
        <v>1</v>
      </c>
      <c r="AJ1116">
        <v>15.32</v>
      </c>
      <c r="AK1116">
        <v>33.049999999999997</v>
      </c>
      <c r="AL1116">
        <v>1</v>
      </c>
      <c r="AN1116">
        <v>0</v>
      </c>
      <c r="AO1116">
        <v>1</v>
      </c>
      <c r="AP1116">
        <v>1</v>
      </c>
      <c r="AQ1116">
        <v>0</v>
      </c>
      <c r="AR1116">
        <v>0</v>
      </c>
      <c r="AS1116" t="s">
        <v>3</v>
      </c>
      <c r="AT1116">
        <v>0.53</v>
      </c>
      <c r="AU1116" t="s">
        <v>133</v>
      </c>
      <c r="AV1116">
        <v>0</v>
      </c>
      <c r="AW1116">
        <v>2</v>
      </c>
      <c r="AX1116">
        <v>35868750</v>
      </c>
      <c r="AY1116">
        <v>1</v>
      </c>
      <c r="AZ1116">
        <v>0</v>
      </c>
      <c r="BA1116">
        <v>1077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X1116">
        <f>Y1116*Source!I1004</f>
        <v>0.17721875000000004</v>
      </c>
      <c r="CY1116">
        <f>AB1116</f>
        <v>31.87</v>
      </c>
      <c r="CZ1116">
        <f>AF1116</f>
        <v>2.08</v>
      </c>
      <c r="DA1116">
        <f>AJ1116</f>
        <v>15.32</v>
      </c>
      <c r="DB1116">
        <f>ROUND((ROUND(AT1116*CZ1116,2)*1.25),2)</f>
        <v>1.38</v>
      </c>
      <c r="DC1116">
        <f>ROUND((ROUND(AT1116*AG1116,2)*1.25),2)</f>
        <v>0</v>
      </c>
    </row>
    <row r="1117" spans="1:107">
      <c r="A1117">
        <f>ROW(Source!A1004)</f>
        <v>1004</v>
      </c>
      <c r="B1117">
        <v>35863109</v>
      </c>
      <c r="C1117">
        <v>35868727</v>
      </c>
      <c r="D1117">
        <v>29108656</v>
      </c>
      <c r="E1117">
        <v>1</v>
      </c>
      <c r="F1117">
        <v>1</v>
      </c>
      <c r="G1117">
        <v>1</v>
      </c>
      <c r="H1117">
        <v>3</v>
      </c>
      <c r="I1117" t="s">
        <v>682</v>
      </c>
      <c r="J1117" t="s">
        <v>683</v>
      </c>
      <c r="K1117" t="s">
        <v>684</v>
      </c>
      <c r="L1117">
        <v>1354</v>
      </c>
      <c r="N1117">
        <v>1010</v>
      </c>
      <c r="O1117" t="s">
        <v>237</v>
      </c>
      <c r="P1117" t="s">
        <v>237</v>
      </c>
      <c r="Q1117">
        <v>1</v>
      </c>
      <c r="W1117">
        <v>0</v>
      </c>
      <c r="X1117">
        <v>1057373551</v>
      </c>
      <c r="Y1117">
        <v>7</v>
      </c>
      <c r="AA1117">
        <v>103.47</v>
      </c>
      <c r="AB1117">
        <v>0</v>
      </c>
      <c r="AC1117">
        <v>0</v>
      </c>
      <c r="AD1117">
        <v>0</v>
      </c>
      <c r="AE1117">
        <v>13.87</v>
      </c>
      <c r="AF1117">
        <v>0</v>
      </c>
      <c r="AG1117">
        <v>0</v>
      </c>
      <c r="AH1117">
        <v>0</v>
      </c>
      <c r="AI1117">
        <v>7.46</v>
      </c>
      <c r="AJ1117">
        <v>1</v>
      </c>
      <c r="AK1117">
        <v>1</v>
      </c>
      <c r="AL1117">
        <v>1</v>
      </c>
      <c r="AN1117">
        <v>0</v>
      </c>
      <c r="AO1117">
        <v>1</v>
      </c>
      <c r="AP1117">
        <v>0</v>
      </c>
      <c r="AQ1117">
        <v>0</v>
      </c>
      <c r="AR1117">
        <v>0</v>
      </c>
      <c r="AS1117" t="s">
        <v>3</v>
      </c>
      <c r="AT1117">
        <v>7</v>
      </c>
      <c r="AU1117" t="s">
        <v>3</v>
      </c>
      <c r="AV1117">
        <v>0</v>
      </c>
      <c r="AW1117">
        <v>2</v>
      </c>
      <c r="AX1117">
        <v>35868751</v>
      </c>
      <c r="AY1117">
        <v>1</v>
      </c>
      <c r="AZ1117">
        <v>0</v>
      </c>
      <c r="BA1117">
        <v>1078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X1117">
        <f>Y1117*Source!I1004</f>
        <v>1.8725000000000001</v>
      </c>
      <c r="CY1117">
        <f t="shared" ref="CY1117:CY1131" si="162">AA1117</f>
        <v>103.47</v>
      </c>
      <c r="CZ1117">
        <f t="shared" ref="CZ1117:CZ1131" si="163">AE1117</f>
        <v>13.87</v>
      </c>
      <c r="DA1117">
        <f t="shared" ref="DA1117:DA1131" si="164">AI1117</f>
        <v>7.46</v>
      </c>
      <c r="DB1117">
        <f t="shared" ref="DB1117:DB1131" si="165">ROUND(ROUND(AT1117*CZ1117,2),2)</f>
        <v>97.09</v>
      </c>
      <c r="DC1117">
        <f t="shared" ref="DC1117:DC1131" si="166">ROUND(ROUND(AT1117*AG1117,2),2)</f>
        <v>0</v>
      </c>
    </row>
    <row r="1118" spans="1:107">
      <c r="A1118">
        <f>ROW(Source!A1004)</f>
        <v>1004</v>
      </c>
      <c r="B1118">
        <v>35863109</v>
      </c>
      <c r="C1118">
        <v>35868727</v>
      </c>
      <c r="D1118">
        <v>29109354</v>
      </c>
      <c r="E1118">
        <v>1</v>
      </c>
      <c r="F1118">
        <v>1</v>
      </c>
      <c r="G1118">
        <v>1</v>
      </c>
      <c r="H1118">
        <v>3</v>
      </c>
      <c r="I1118" t="s">
        <v>685</v>
      </c>
      <c r="J1118" t="s">
        <v>686</v>
      </c>
      <c r="K1118" t="s">
        <v>687</v>
      </c>
      <c r="L1118">
        <v>1346</v>
      </c>
      <c r="N1118">
        <v>1009</v>
      </c>
      <c r="O1118" t="s">
        <v>160</v>
      </c>
      <c r="P1118" t="s">
        <v>160</v>
      </c>
      <c r="Q1118">
        <v>1</v>
      </c>
      <c r="W1118">
        <v>0</v>
      </c>
      <c r="X1118">
        <v>-882693383</v>
      </c>
      <c r="Y1118">
        <v>10</v>
      </c>
      <c r="AA1118">
        <v>64.010000000000005</v>
      </c>
      <c r="AB1118">
        <v>0</v>
      </c>
      <c r="AC1118">
        <v>0</v>
      </c>
      <c r="AD1118">
        <v>0</v>
      </c>
      <c r="AE1118">
        <v>46.72</v>
      </c>
      <c r="AF1118">
        <v>0</v>
      </c>
      <c r="AG1118">
        <v>0</v>
      </c>
      <c r="AH1118">
        <v>0</v>
      </c>
      <c r="AI1118">
        <v>1.37</v>
      </c>
      <c r="AJ1118">
        <v>1</v>
      </c>
      <c r="AK1118">
        <v>1</v>
      </c>
      <c r="AL1118">
        <v>1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 t="s">
        <v>3</v>
      </c>
      <c r="AT1118">
        <v>10</v>
      </c>
      <c r="AU1118" t="s">
        <v>3</v>
      </c>
      <c r="AV1118">
        <v>0</v>
      </c>
      <c r="AW1118">
        <v>2</v>
      </c>
      <c r="AX1118">
        <v>35868752</v>
      </c>
      <c r="AY1118">
        <v>1</v>
      </c>
      <c r="AZ1118">
        <v>0</v>
      </c>
      <c r="BA1118">
        <v>1079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X1118">
        <f>Y1118*Source!I1004</f>
        <v>2.6750000000000003</v>
      </c>
      <c r="CY1118">
        <f t="shared" si="162"/>
        <v>64.010000000000005</v>
      </c>
      <c r="CZ1118">
        <f t="shared" si="163"/>
        <v>46.72</v>
      </c>
      <c r="DA1118">
        <f t="shared" si="164"/>
        <v>1.37</v>
      </c>
      <c r="DB1118">
        <f t="shared" si="165"/>
        <v>467.2</v>
      </c>
      <c r="DC1118">
        <f t="shared" si="166"/>
        <v>0</v>
      </c>
    </row>
    <row r="1119" spans="1:107">
      <c r="A1119">
        <f>ROW(Source!A1004)</f>
        <v>1004</v>
      </c>
      <c r="B1119">
        <v>35863109</v>
      </c>
      <c r="C1119">
        <v>35868727</v>
      </c>
      <c r="D1119">
        <v>29109414</v>
      </c>
      <c r="E1119">
        <v>1</v>
      </c>
      <c r="F1119">
        <v>1</v>
      </c>
      <c r="G1119">
        <v>1</v>
      </c>
      <c r="H1119">
        <v>3</v>
      </c>
      <c r="I1119" t="s">
        <v>688</v>
      </c>
      <c r="J1119" t="s">
        <v>689</v>
      </c>
      <c r="K1119" t="s">
        <v>690</v>
      </c>
      <c r="L1119">
        <v>1346</v>
      </c>
      <c r="N1119">
        <v>1009</v>
      </c>
      <c r="O1119" t="s">
        <v>160</v>
      </c>
      <c r="P1119" t="s">
        <v>160</v>
      </c>
      <c r="Q1119">
        <v>1</v>
      </c>
      <c r="W1119">
        <v>0</v>
      </c>
      <c r="X1119">
        <v>1092262719</v>
      </c>
      <c r="Y1119">
        <v>119</v>
      </c>
      <c r="AA1119">
        <v>10.1</v>
      </c>
      <c r="AB1119">
        <v>0</v>
      </c>
      <c r="AC1119">
        <v>0</v>
      </c>
      <c r="AD1119">
        <v>0</v>
      </c>
      <c r="AE1119">
        <v>1.58</v>
      </c>
      <c r="AF1119">
        <v>0</v>
      </c>
      <c r="AG1119">
        <v>0</v>
      </c>
      <c r="AH1119">
        <v>0</v>
      </c>
      <c r="AI1119">
        <v>6.39</v>
      </c>
      <c r="AJ1119">
        <v>1</v>
      </c>
      <c r="AK1119">
        <v>1</v>
      </c>
      <c r="AL1119">
        <v>1</v>
      </c>
      <c r="AN1119">
        <v>0</v>
      </c>
      <c r="AO1119">
        <v>1</v>
      </c>
      <c r="AP1119">
        <v>0</v>
      </c>
      <c r="AQ1119">
        <v>0</v>
      </c>
      <c r="AR1119">
        <v>0</v>
      </c>
      <c r="AS1119" t="s">
        <v>3</v>
      </c>
      <c r="AT1119">
        <v>119</v>
      </c>
      <c r="AU1119" t="s">
        <v>3</v>
      </c>
      <c r="AV1119">
        <v>0</v>
      </c>
      <c r="AW1119">
        <v>2</v>
      </c>
      <c r="AX1119">
        <v>35868753</v>
      </c>
      <c r="AY1119">
        <v>1</v>
      </c>
      <c r="AZ1119">
        <v>0</v>
      </c>
      <c r="BA1119">
        <v>1080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X1119">
        <f>Y1119*Source!I1004</f>
        <v>31.832500000000003</v>
      </c>
      <c r="CY1119">
        <f t="shared" si="162"/>
        <v>10.1</v>
      </c>
      <c r="CZ1119">
        <f t="shared" si="163"/>
        <v>1.58</v>
      </c>
      <c r="DA1119">
        <f t="shared" si="164"/>
        <v>6.39</v>
      </c>
      <c r="DB1119">
        <f t="shared" si="165"/>
        <v>188.02</v>
      </c>
      <c r="DC1119">
        <f t="shared" si="166"/>
        <v>0</v>
      </c>
    </row>
    <row r="1120" spans="1:107">
      <c r="A1120">
        <f>ROW(Source!A1004)</f>
        <v>1004</v>
      </c>
      <c r="B1120">
        <v>35863109</v>
      </c>
      <c r="C1120">
        <v>35868727</v>
      </c>
      <c r="D1120">
        <v>29109781</v>
      </c>
      <c r="E1120">
        <v>1</v>
      </c>
      <c r="F1120">
        <v>1</v>
      </c>
      <c r="G1120">
        <v>1</v>
      </c>
      <c r="H1120">
        <v>3</v>
      </c>
      <c r="I1120" t="s">
        <v>691</v>
      </c>
      <c r="J1120" t="s">
        <v>692</v>
      </c>
      <c r="K1120" t="s">
        <v>693</v>
      </c>
      <c r="L1120">
        <v>1346</v>
      </c>
      <c r="N1120">
        <v>1009</v>
      </c>
      <c r="O1120" t="s">
        <v>160</v>
      </c>
      <c r="P1120" t="s">
        <v>160</v>
      </c>
      <c r="Q1120">
        <v>1</v>
      </c>
      <c r="W1120">
        <v>0</v>
      </c>
      <c r="X1120">
        <v>-306339415</v>
      </c>
      <c r="Y1120">
        <v>9</v>
      </c>
      <c r="AA1120">
        <v>60.38</v>
      </c>
      <c r="AB1120">
        <v>0</v>
      </c>
      <c r="AC1120">
        <v>0</v>
      </c>
      <c r="AD1120">
        <v>0</v>
      </c>
      <c r="AE1120">
        <v>11.12</v>
      </c>
      <c r="AF1120">
        <v>0</v>
      </c>
      <c r="AG1120">
        <v>0</v>
      </c>
      <c r="AH1120">
        <v>0</v>
      </c>
      <c r="AI1120">
        <v>5.43</v>
      </c>
      <c r="AJ1120">
        <v>1</v>
      </c>
      <c r="AK1120">
        <v>1</v>
      </c>
      <c r="AL1120">
        <v>1</v>
      </c>
      <c r="AN1120">
        <v>0</v>
      </c>
      <c r="AO1120">
        <v>1</v>
      </c>
      <c r="AP1120">
        <v>0</v>
      </c>
      <c r="AQ1120">
        <v>0</v>
      </c>
      <c r="AR1120">
        <v>0</v>
      </c>
      <c r="AS1120" t="s">
        <v>3</v>
      </c>
      <c r="AT1120">
        <v>9</v>
      </c>
      <c r="AU1120" t="s">
        <v>3</v>
      </c>
      <c r="AV1120">
        <v>0</v>
      </c>
      <c r="AW1120">
        <v>2</v>
      </c>
      <c r="AX1120">
        <v>35868754</v>
      </c>
      <c r="AY1120">
        <v>1</v>
      </c>
      <c r="AZ1120">
        <v>0</v>
      </c>
      <c r="BA1120">
        <v>1081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X1120">
        <f>Y1120*Source!I1004</f>
        <v>2.4075000000000002</v>
      </c>
      <c r="CY1120">
        <f t="shared" si="162"/>
        <v>60.38</v>
      </c>
      <c r="CZ1120">
        <f t="shared" si="163"/>
        <v>11.12</v>
      </c>
      <c r="DA1120">
        <f t="shared" si="164"/>
        <v>5.43</v>
      </c>
      <c r="DB1120">
        <f t="shared" si="165"/>
        <v>100.08</v>
      </c>
      <c r="DC1120">
        <f t="shared" si="166"/>
        <v>0</v>
      </c>
    </row>
    <row r="1121" spans="1:107">
      <c r="A1121">
        <f>ROW(Source!A1004)</f>
        <v>1004</v>
      </c>
      <c r="B1121">
        <v>35863109</v>
      </c>
      <c r="C1121">
        <v>35868727</v>
      </c>
      <c r="D1121">
        <v>29109782</v>
      </c>
      <c r="E1121">
        <v>1</v>
      </c>
      <c r="F1121">
        <v>1</v>
      </c>
      <c r="G1121">
        <v>1</v>
      </c>
      <c r="H1121">
        <v>3</v>
      </c>
      <c r="I1121" t="s">
        <v>694</v>
      </c>
      <c r="J1121" t="s">
        <v>695</v>
      </c>
      <c r="K1121" t="s">
        <v>696</v>
      </c>
      <c r="L1121">
        <v>1346</v>
      </c>
      <c r="N1121">
        <v>1009</v>
      </c>
      <c r="O1121" t="s">
        <v>160</v>
      </c>
      <c r="P1121" t="s">
        <v>160</v>
      </c>
      <c r="Q1121">
        <v>1</v>
      </c>
      <c r="W1121">
        <v>0</v>
      </c>
      <c r="X1121">
        <v>-71279152</v>
      </c>
      <c r="Y1121">
        <v>85</v>
      </c>
      <c r="AA1121">
        <v>16.309999999999999</v>
      </c>
      <c r="AB1121">
        <v>0</v>
      </c>
      <c r="AC1121">
        <v>0</v>
      </c>
      <c r="AD1121">
        <v>0</v>
      </c>
      <c r="AE1121">
        <v>4.3600000000000003</v>
      </c>
      <c r="AF1121">
        <v>0</v>
      </c>
      <c r="AG1121">
        <v>0</v>
      </c>
      <c r="AH1121">
        <v>0</v>
      </c>
      <c r="AI1121">
        <v>3.74</v>
      </c>
      <c r="AJ1121">
        <v>1</v>
      </c>
      <c r="AK1121">
        <v>1</v>
      </c>
      <c r="AL1121">
        <v>1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 t="s">
        <v>3</v>
      </c>
      <c r="AT1121">
        <v>85</v>
      </c>
      <c r="AU1121" t="s">
        <v>3</v>
      </c>
      <c r="AV1121">
        <v>0</v>
      </c>
      <c r="AW1121">
        <v>2</v>
      </c>
      <c r="AX1121">
        <v>35868755</v>
      </c>
      <c r="AY1121">
        <v>1</v>
      </c>
      <c r="AZ1121">
        <v>0</v>
      </c>
      <c r="BA1121">
        <v>1082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X1121">
        <f>Y1121*Source!I1004</f>
        <v>22.737500000000001</v>
      </c>
      <c r="CY1121">
        <f t="shared" si="162"/>
        <v>16.309999999999999</v>
      </c>
      <c r="CZ1121">
        <f t="shared" si="163"/>
        <v>4.3600000000000003</v>
      </c>
      <c r="DA1121">
        <f t="shared" si="164"/>
        <v>3.74</v>
      </c>
      <c r="DB1121">
        <f t="shared" si="165"/>
        <v>370.6</v>
      </c>
      <c r="DC1121">
        <f t="shared" si="166"/>
        <v>0</v>
      </c>
    </row>
    <row r="1122" spans="1:107">
      <c r="A1122">
        <f>ROW(Source!A1004)</f>
        <v>1004</v>
      </c>
      <c r="B1122">
        <v>35863109</v>
      </c>
      <c r="C1122">
        <v>35868727</v>
      </c>
      <c r="D1122">
        <v>29110699</v>
      </c>
      <c r="E1122">
        <v>1</v>
      </c>
      <c r="F1122">
        <v>1</v>
      </c>
      <c r="G1122">
        <v>1</v>
      </c>
      <c r="H1122">
        <v>3</v>
      </c>
      <c r="I1122" t="s">
        <v>697</v>
      </c>
      <c r="J1122" t="s">
        <v>698</v>
      </c>
      <c r="K1122" t="s">
        <v>699</v>
      </c>
      <c r="L1122">
        <v>1301</v>
      </c>
      <c r="N1122">
        <v>1003</v>
      </c>
      <c r="O1122" t="s">
        <v>142</v>
      </c>
      <c r="P1122" t="s">
        <v>142</v>
      </c>
      <c r="Q1122">
        <v>1</v>
      </c>
      <c r="W1122">
        <v>0</v>
      </c>
      <c r="X1122">
        <v>1063889258</v>
      </c>
      <c r="Y1122">
        <v>120</v>
      </c>
      <c r="AA1122">
        <v>1.24</v>
      </c>
      <c r="AB1122">
        <v>0</v>
      </c>
      <c r="AC1122">
        <v>0</v>
      </c>
      <c r="AD1122">
        <v>0</v>
      </c>
      <c r="AE1122">
        <v>0.17</v>
      </c>
      <c r="AF1122">
        <v>0</v>
      </c>
      <c r="AG1122">
        <v>0</v>
      </c>
      <c r="AH1122">
        <v>0</v>
      </c>
      <c r="AI1122">
        <v>7.29</v>
      </c>
      <c r="AJ1122">
        <v>1</v>
      </c>
      <c r="AK1122">
        <v>1</v>
      </c>
      <c r="AL1122">
        <v>1</v>
      </c>
      <c r="AN1122">
        <v>0</v>
      </c>
      <c r="AO1122">
        <v>1</v>
      </c>
      <c r="AP1122">
        <v>0</v>
      </c>
      <c r="AQ1122">
        <v>0</v>
      </c>
      <c r="AR1122">
        <v>0</v>
      </c>
      <c r="AS1122" t="s">
        <v>3</v>
      </c>
      <c r="AT1122">
        <v>120</v>
      </c>
      <c r="AU1122" t="s">
        <v>3</v>
      </c>
      <c r="AV1122">
        <v>0</v>
      </c>
      <c r="AW1122">
        <v>2</v>
      </c>
      <c r="AX1122">
        <v>35868756</v>
      </c>
      <c r="AY1122">
        <v>1</v>
      </c>
      <c r="AZ1122">
        <v>0</v>
      </c>
      <c r="BA1122">
        <v>1083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X1122">
        <f>Y1122*Source!I1004</f>
        <v>32.1</v>
      </c>
      <c r="CY1122">
        <f t="shared" si="162"/>
        <v>1.24</v>
      </c>
      <c r="CZ1122">
        <f t="shared" si="163"/>
        <v>0.17</v>
      </c>
      <c r="DA1122">
        <f t="shared" si="164"/>
        <v>7.29</v>
      </c>
      <c r="DB1122">
        <f t="shared" si="165"/>
        <v>20.399999999999999</v>
      </c>
      <c r="DC1122">
        <f t="shared" si="166"/>
        <v>0</v>
      </c>
    </row>
    <row r="1123" spans="1:107">
      <c r="A1123">
        <f>ROW(Source!A1004)</f>
        <v>1004</v>
      </c>
      <c r="B1123">
        <v>35863109</v>
      </c>
      <c r="C1123">
        <v>35868727</v>
      </c>
      <c r="D1123">
        <v>29110797</v>
      </c>
      <c r="E1123">
        <v>1</v>
      </c>
      <c r="F1123">
        <v>1</v>
      </c>
      <c r="G1123">
        <v>1</v>
      </c>
      <c r="H1123">
        <v>3</v>
      </c>
      <c r="I1123" t="s">
        <v>700</v>
      </c>
      <c r="J1123" t="s">
        <v>701</v>
      </c>
      <c r="K1123" t="s">
        <v>702</v>
      </c>
      <c r="L1123">
        <v>1301</v>
      </c>
      <c r="N1123">
        <v>1003</v>
      </c>
      <c r="O1123" t="s">
        <v>142</v>
      </c>
      <c r="P1123" t="s">
        <v>142</v>
      </c>
      <c r="Q1123">
        <v>1</v>
      </c>
      <c r="W1123">
        <v>0</v>
      </c>
      <c r="X1123">
        <v>1919953005</v>
      </c>
      <c r="Y1123">
        <v>82</v>
      </c>
      <c r="AA1123">
        <v>15.5</v>
      </c>
      <c r="AB1123">
        <v>0</v>
      </c>
      <c r="AC1123">
        <v>0</v>
      </c>
      <c r="AD1123">
        <v>0</v>
      </c>
      <c r="AE1123">
        <v>1.74</v>
      </c>
      <c r="AF1123">
        <v>0</v>
      </c>
      <c r="AG1123">
        <v>0</v>
      </c>
      <c r="AH1123">
        <v>0</v>
      </c>
      <c r="AI1123">
        <v>8.91</v>
      </c>
      <c r="AJ1123">
        <v>1</v>
      </c>
      <c r="AK1123">
        <v>1</v>
      </c>
      <c r="AL1123">
        <v>1</v>
      </c>
      <c r="AN1123">
        <v>0</v>
      </c>
      <c r="AO1123">
        <v>1</v>
      </c>
      <c r="AP1123">
        <v>0</v>
      </c>
      <c r="AQ1123">
        <v>0</v>
      </c>
      <c r="AR1123">
        <v>0</v>
      </c>
      <c r="AS1123" t="s">
        <v>3</v>
      </c>
      <c r="AT1123">
        <v>82</v>
      </c>
      <c r="AU1123" t="s">
        <v>3</v>
      </c>
      <c r="AV1123">
        <v>0</v>
      </c>
      <c r="AW1123">
        <v>2</v>
      </c>
      <c r="AX1123">
        <v>35868757</v>
      </c>
      <c r="AY1123">
        <v>1</v>
      </c>
      <c r="AZ1123">
        <v>0</v>
      </c>
      <c r="BA1123">
        <v>1084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X1123">
        <f>Y1123*Source!I1004</f>
        <v>21.935000000000002</v>
      </c>
      <c r="CY1123">
        <f t="shared" si="162"/>
        <v>15.5</v>
      </c>
      <c r="CZ1123">
        <f t="shared" si="163"/>
        <v>1.74</v>
      </c>
      <c r="DA1123">
        <f t="shared" si="164"/>
        <v>8.91</v>
      </c>
      <c r="DB1123">
        <f t="shared" si="165"/>
        <v>142.68</v>
      </c>
      <c r="DC1123">
        <f t="shared" si="166"/>
        <v>0</v>
      </c>
    </row>
    <row r="1124" spans="1:107">
      <c r="A1124">
        <f>ROW(Source!A1004)</f>
        <v>1004</v>
      </c>
      <c r="B1124">
        <v>35863109</v>
      </c>
      <c r="C1124">
        <v>35868727</v>
      </c>
      <c r="D1124">
        <v>29110815</v>
      </c>
      <c r="E1124">
        <v>1</v>
      </c>
      <c r="F1124">
        <v>1</v>
      </c>
      <c r="G1124">
        <v>1</v>
      </c>
      <c r="H1124">
        <v>3</v>
      </c>
      <c r="I1124" t="s">
        <v>703</v>
      </c>
      <c r="J1124" t="s">
        <v>704</v>
      </c>
      <c r="K1124" t="s">
        <v>705</v>
      </c>
      <c r="L1124">
        <v>1301</v>
      </c>
      <c r="N1124">
        <v>1003</v>
      </c>
      <c r="O1124" t="s">
        <v>142</v>
      </c>
      <c r="P1124" t="s">
        <v>142</v>
      </c>
      <c r="Q1124">
        <v>1</v>
      </c>
      <c r="W1124">
        <v>0</v>
      </c>
      <c r="X1124">
        <v>-1169660804</v>
      </c>
      <c r="Y1124">
        <v>116</v>
      </c>
      <c r="AA1124">
        <v>6.29</v>
      </c>
      <c r="AB1124">
        <v>0</v>
      </c>
      <c r="AC1124">
        <v>0</v>
      </c>
      <c r="AD1124">
        <v>0</v>
      </c>
      <c r="AE1124">
        <v>0.85</v>
      </c>
      <c r="AF1124">
        <v>0</v>
      </c>
      <c r="AG1124">
        <v>0</v>
      </c>
      <c r="AH1124">
        <v>0</v>
      </c>
      <c r="AI1124">
        <v>7.4</v>
      </c>
      <c r="AJ1124">
        <v>1</v>
      </c>
      <c r="AK1124">
        <v>1</v>
      </c>
      <c r="AL1124">
        <v>1</v>
      </c>
      <c r="AN1124">
        <v>0</v>
      </c>
      <c r="AO1124">
        <v>1</v>
      </c>
      <c r="AP1124">
        <v>0</v>
      </c>
      <c r="AQ1124">
        <v>0</v>
      </c>
      <c r="AR1124">
        <v>0</v>
      </c>
      <c r="AS1124" t="s">
        <v>3</v>
      </c>
      <c r="AT1124">
        <v>116</v>
      </c>
      <c r="AU1124" t="s">
        <v>3</v>
      </c>
      <c r="AV1124">
        <v>0</v>
      </c>
      <c r="AW1124">
        <v>2</v>
      </c>
      <c r="AX1124">
        <v>35868758</v>
      </c>
      <c r="AY1124">
        <v>1</v>
      </c>
      <c r="AZ1124">
        <v>0</v>
      </c>
      <c r="BA1124">
        <v>1085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X1124">
        <f>Y1124*Source!I1004</f>
        <v>31.03</v>
      </c>
      <c r="CY1124">
        <f t="shared" si="162"/>
        <v>6.29</v>
      </c>
      <c r="CZ1124">
        <f t="shared" si="163"/>
        <v>0.85</v>
      </c>
      <c r="DA1124">
        <f t="shared" si="164"/>
        <v>7.4</v>
      </c>
      <c r="DB1124">
        <f t="shared" si="165"/>
        <v>98.6</v>
      </c>
      <c r="DC1124">
        <f t="shared" si="166"/>
        <v>0</v>
      </c>
    </row>
    <row r="1125" spans="1:107">
      <c r="A1125">
        <f>ROW(Source!A1004)</f>
        <v>1004</v>
      </c>
      <c r="B1125">
        <v>35863109</v>
      </c>
      <c r="C1125">
        <v>35868727</v>
      </c>
      <c r="D1125">
        <v>29111455</v>
      </c>
      <c r="E1125">
        <v>1</v>
      </c>
      <c r="F1125">
        <v>1</v>
      </c>
      <c r="G1125">
        <v>1</v>
      </c>
      <c r="H1125">
        <v>3</v>
      </c>
      <c r="I1125" t="s">
        <v>706</v>
      </c>
      <c r="J1125" t="s">
        <v>707</v>
      </c>
      <c r="K1125" t="s">
        <v>708</v>
      </c>
      <c r="L1125">
        <v>1327</v>
      </c>
      <c r="N1125">
        <v>1005</v>
      </c>
      <c r="O1125" t="s">
        <v>155</v>
      </c>
      <c r="P1125" t="s">
        <v>155</v>
      </c>
      <c r="Q1125">
        <v>1</v>
      </c>
      <c r="W1125">
        <v>0</v>
      </c>
      <c r="X1125">
        <v>-1126346608</v>
      </c>
      <c r="Y1125">
        <v>212</v>
      </c>
      <c r="AA1125">
        <v>73.790000000000006</v>
      </c>
      <c r="AB1125">
        <v>0</v>
      </c>
      <c r="AC1125">
        <v>0</v>
      </c>
      <c r="AD1125">
        <v>0</v>
      </c>
      <c r="AE1125">
        <v>15.06</v>
      </c>
      <c r="AF1125">
        <v>0</v>
      </c>
      <c r="AG1125">
        <v>0</v>
      </c>
      <c r="AH1125">
        <v>0</v>
      </c>
      <c r="AI1125">
        <v>4.9000000000000004</v>
      </c>
      <c r="AJ1125">
        <v>1</v>
      </c>
      <c r="AK1125">
        <v>1</v>
      </c>
      <c r="AL1125">
        <v>1</v>
      </c>
      <c r="AN1125">
        <v>0</v>
      </c>
      <c r="AO1125">
        <v>1</v>
      </c>
      <c r="AP1125">
        <v>0</v>
      </c>
      <c r="AQ1125">
        <v>0</v>
      </c>
      <c r="AR1125">
        <v>0</v>
      </c>
      <c r="AS1125" t="s">
        <v>3</v>
      </c>
      <c r="AT1125">
        <v>212</v>
      </c>
      <c r="AU1125" t="s">
        <v>3</v>
      </c>
      <c r="AV1125">
        <v>0</v>
      </c>
      <c r="AW1125">
        <v>2</v>
      </c>
      <c r="AX1125">
        <v>35868759</v>
      </c>
      <c r="AY1125">
        <v>1</v>
      </c>
      <c r="AZ1125">
        <v>0</v>
      </c>
      <c r="BA1125">
        <v>1086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X1125">
        <f>Y1125*Source!I1004</f>
        <v>56.71</v>
      </c>
      <c r="CY1125">
        <f t="shared" si="162"/>
        <v>73.790000000000006</v>
      </c>
      <c r="CZ1125">
        <f t="shared" si="163"/>
        <v>15.06</v>
      </c>
      <c r="DA1125">
        <f t="shared" si="164"/>
        <v>4.9000000000000004</v>
      </c>
      <c r="DB1125">
        <f t="shared" si="165"/>
        <v>3192.72</v>
      </c>
      <c r="DC1125">
        <f t="shared" si="166"/>
        <v>0</v>
      </c>
    </row>
    <row r="1126" spans="1:107">
      <c r="A1126">
        <f>ROW(Source!A1004)</f>
        <v>1004</v>
      </c>
      <c r="B1126">
        <v>35863109</v>
      </c>
      <c r="C1126">
        <v>35868727</v>
      </c>
      <c r="D1126">
        <v>29114733</v>
      </c>
      <c r="E1126">
        <v>1</v>
      </c>
      <c r="F1126">
        <v>1</v>
      </c>
      <c r="G1126">
        <v>1</v>
      </c>
      <c r="H1126">
        <v>3</v>
      </c>
      <c r="I1126" t="s">
        <v>709</v>
      </c>
      <c r="J1126" t="s">
        <v>710</v>
      </c>
      <c r="K1126" t="s">
        <v>711</v>
      </c>
      <c r="L1126">
        <v>1354</v>
      </c>
      <c r="N1126">
        <v>1010</v>
      </c>
      <c r="O1126" t="s">
        <v>237</v>
      </c>
      <c r="P1126" t="s">
        <v>237</v>
      </c>
      <c r="Q1126">
        <v>1</v>
      </c>
      <c r="W1126">
        <v>0</v>
      </c>
      <c r="X1126">
        <v>-1352915271</v>
      </c>
      <c r="Y1126">
        <v>735</v>
      </c>
      <c r="AA1126">
        <v>0.3</v>
      </c>
      <c r="AB1126">
        <v>0</v>
      </c>
      <c r="AC1126">
        <v>0</v>
      </c>
      <c r="AD1126">
        <v>0</v>
      </c>
      <c r="AE1126">
        <v>0.02</v>
      </c>
      <c r="AF1126">
        <v>0</v>
      </c>
      <c r="AG1126">
        <v>0</v>
      </c>
      <c r="AH1126">
        <v>0</v>
      </c>
      <c r="AI1126">
        <v>14.91</v>
      </c>
      <c r="AJ1126">
        <v>1</v>
      </c>
      <c r="AK1126">
        <v>1</v>
      </c>
      <c r="AL1126">
        <v>1</v>
      </c>
      <c r="AN1126">
        <v>0</v>
      </c>
      <c r="AO1126">
        <v>1</v>
      </c>
      <c r="AP1126">
        <v>0</v>
      </c>
      <c r="AQ1126">
        <v>0</v>
      </c>
      <c r="AR1126">
        <v>0</v>
      </c>
      <c r="AS1126" t="s">
        <v>3</v>
      </c>
      <c r="AT1126">
        <v>735</v>
      </c>
      <c r="AU1126" t="s">
        <v>3</v>
      </c>
      <c r="AV1126">
        <v>0</v>
      </c>
      <c r="AW1126">
        <v>2</v>
      </c>
      <c r="AX1126">
        <v>35868760</v>
      </c>
      <c r="AY1126">
        <v>1</v>
      </c>
      <c r="AZ1126">
        <v>0</v>
      </c>
      <c r="BA1126">
        <v>1087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X1126">
        <f>Y1126*Source!I1004</f>
        <v>196.61250000000001</v>
      </c>
      <c r="CY1126">
        <f t="shared" si="162"/>
        <v>0.3</v>
      </c>
      <c r="CZ1126">
        <f t="shared" si="163"/>
        <v>0.02</v>
      </c>
      <c r="DA1126">
        <f t="shared" si="164"/>
        <v>14.91</v>
      </c>
      <c r="DB1126">
        <f t="shared" si="165"/>
        <v>14.7</v>
      </c>
      <c r="DC1126">
        <f t="shared" si="166"/>
        <v>0</v>
      </c>
    </row>
    <row r="1127" spans="1:107">
      <c r="A1127">
        <f>ROW(Source!A1004)</f>
        <v>1004</v>
      </c>
      <c r="B1127">
        <v>35863109</v>
      </c>
      <c r="C1127">
        <v>35868727</v>
      </c>
      <c r="D1127">
        <v>29114734</v>
      </c>
      <c r="E1127">
        <v>1</v>
      </c>
      <c r="F1127">
        <v>1</v>
      </c>
      <c r="G1127">
        <v>1</v>
      </c>
      <c r="H1127">
        <v>3</v>
      </c>
      <c r="I1127" t="s">
        <v>712</v>
      </c>
      <c r="J1127" t="s">
        <v>713</v>
      </c>
      <c r="K1127" t="s">
        <v>714</v>
      </c>
      <c r="L1127">
        <v>1354</v>
      </c>
      <c r="N1127">
        <v>1010</v>
      </c>
      <c r="O1127" t="s">
        <v>237</v>
      </c>
      <c r="P1127" t="s">
        <v>237</v>
      </c>
      <c r="Q1127">
        <v>1</v>
      </c>
      <c r="W1127">
        <v>0</v>
      </c>
      <c r="X1127">
        <v>1370092194</v>
      </c>
      <c r="Y1127">
        <v>1855</v>
      </c>
      <c r="AA1127">
        <v>0.38</v>
      </c>
      <c r="AB1127">
        <v>0</v>
      </c>
      <c r="AC1127">
        <v>0</v>
      </c>
      <c r="AD1127">
        <v>0</v>
      </c>
      <c r="AE1127">
        <v>0.03</v>
      </c>
      <c r="AF1127">
        <v>0</v>
      </c>
      <c r="AG1127">
        <v>0</v>
      </c>
      <c r="AH1127">
        <v>0</v>
      </c>
      <c r="AI1127">
        <v>12.55</v>
      </c>
      <c r="AJ1127">
        <v>1</v>
      </c>
      <c r="AK1127">
        <v>1</v>
      </c>
      <c r="AL1127">
        <v>1</v>
      </c>
      <c r="AN1127">
        <v>0</v>
      </c>
      <c r="AO1127">
        <v>1</v>
      </c>
      <c r="AP1127">
        <v>0</v>
      </c>
      <c r="AQ1127">
        <v>0</v>
      </c>
      <c r="AR1127">
        <v>0</v>
      </c>
      <c r="AS1127" t="s">
        <v>3</v>
      </c>
      <c r="AT1127">
        <v>1855</v>
      </c>
      <c r="AU1127" t="s">
        <v>3</v>
      </c>
      <c r="AV1127">
        <v>0</v>
      </c>
      <c r="AW1127">
        <v>2</v>
      </c>
      <c r="AX1127">
        <v>35868761</v>
      </c>
      <c r="AY1127">
        <v>1</v>
      </c>
      <c r="AZ1127">
        <v>0</v>
      </c>
      <c r="BA1127">
        <v>1088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X1127">
        <f>Y1127*Source!I1004</f>
        <v>496.21250000000003</v>
      </c>
      <c r="CY1127">
        <f t="shared" si="162"/>
        <v>0.38</v>
      </c>
      <c r="CZ1127">
        <f t="shared" si="163"/>
        <v>0.03</v>
      </c>
      <c r="DA1127">
        <f t="shared" si="164"/>
        <v>12.55</v>
      </c>
      <c r="DB1127">
        <f t="shared" si="165"/>
        <v>55.65</v>
      </c>
      <c r="DC1127">
        <f t="shared" si="166"/>
        <v>0</v>
      </c>
    </row>
    <row r="1128" spans="1:107">
      <c r="A1128">
        <f>ROW(Source!A1004)</f>
        <v>1004</v>
      </c>
      <c r="B1128">
        <v>35863109</v>
      </c>
      <c r="C1128">
        <v>35868727</v>
      </c>
      <c r="D1128">
        <v>29114482</v>
      </c>
      <c r="E1128">
        <v>1</v>
      </c>
      <c r="F1128">
        <v>1</v>
      </c>
      <c r="G1128">
        <v>1</v>
      </c>
      <c r="H1128">
        <v>3</v>
      </c>
      <c r="I1128" t="s">
        <v>715</v>
      </c>
      <c r="J1128" t="s">
        <v>716</v>
      </c>
      <c r="K1128" t="s">
        <v>717</v>
      </c>
      <c r="L1128">
        <v>1354</v>
      </c>
      <c r="N1128">
        <v>1010</v>
      </c>
      <c r="O1128" t="s">
        <v>237</v>
      </c>
      <c r="P1128" t="s">
        <v>237</v>
      </c>
      <c r="Q1128">
        <v>1</v>
      </c>
      <c r="W1128">
        <v>0</v>
      </c>
      <c r="X1128">
        <v>-520920930</v>
      </c>
      <c r="Y1128">
        <v>153</v>
      </c>
      <c r="AA1128">
        <v>0.33</v>
      </c>
      <c r="AB1128">
        <v>0</v>
      </c>
      <c r="AC1128">
        <v>0</v>
      </c>
      <c r="AD1128">
        <v>0</v>
      </c>
      <c r="AE1128">
        <v>7.0000000000000007E-2</v>
      </c>
      <c r="AF1128">
        <v>0</v>
      </c>
      <c r="AG1128">
        <v>0</v>
      </c>
      <c r="AH1128">
        <v>0</v>
      </c>
      <c r="AI1128">
        <v>4.74</v>
      </c>
      <c r="AJ1128">
        <v>1</v>
      </c>
      <c r="AK1128">
        <v>1</v>
      </c>
      <c r="AL1128">
        <v>1</v>
      </c>
      <c r="AN1128">
        <v>0</v>
      </c>
      <c r="AO1128">
        <v>1</v>
      </c>
      <c r="AP1128">
        <v>0</v>
      </c>
      <c r="AQ1128">
        <v>0</v>
      </c>
      <c r="AR1128">
        <v>0</v>
      </c>
      <c r="AS1128" t="s">
        <v>3</v>
      </c>
      <c r="AT1128">
        <v>153</v>
      </c>
      <c r="AU1128" t="s">
        <v>3</v>
      </c>
      <c r="AV1128">
        <v>0</v>
      </c>
      <c r="AW1128">
        <v>2</v>
      </c>
      <c r="AX1128">
        <v>35868762</v>
      </c>
      <c r="AY1128">
        <v>1</v>
      </c>
      <c r="AZ1128">
        <v>0</v>
      </c>
      <c r="BA1128">
        <v>1089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X1128">
        <f>Y1128*Source!I1004</f>
        <v>40.927500000000002</v>
      </c>
      <c r="CY1128">
        <f t="shared" si="162"/>
        <v>0.33</v>
      </c>
      <c r="CZ1128">
        <f t="shared" si="163"/>
        <v>7.0000000000000007E-2</v>
      </c>
      <c r="DA1128">
        <f t="shared" si="164"/>
        <v>4.74</v>
      </c>
      <c r="DB1128">
        <f t="shared" si="165"/>
        <v>10.71</v>
      </c>
      <c r="DC1128">
        <f t="shared" si="166"/>
        <v>0</v>
      </c>
    </row>
    <row r="1129" spans="1:107">
      <c r="A1129">
        <f>ROW(Source!A1004)</f>
        <v>1004</v>
      </c>
      <c r="B1129">
        <v>35863109</v>
      </c>
      <c r="C1129">
        <v>35868727</v>
      </c>
      <c r="D1129">
        <v>29129584</v>
      </c>
      <c r="E1129">
        <v>1</v>
      </c>
      <c r="F1129">
        <v>1</v>
      </c>
      <c r="G1129">
        <v>1</v>
      </c>
      <c r="H1129">
        <v>3</v>
      </c>
      <c r="I1129" t="s">
        <v>718</v>
      </c>
      <c r="J1129" t="s">
        <v>719</v>
      </c>
      <c r="K1129" t="s">
        <v>720</v>
      </c>
      <c r="L1129">
        <v>1301</v>
      </c>
      <c r="N1129">
        <v>1003</v>
      </c>
      <c r="O1129" t="s">
        <v>142</v>
      </c>
      <c r="P1129" t="s">
        <v>142</v>
      </c>
      <c r="Q1129">
        <v>1</v>
      </c>
      <c r="W1129">
        <v>0</v>
      </c>
      <c r="X1129">
        <v>-1665253311</v>
      </c>
      <c r="Y1129">
        <v>88</v>
      </c>
      <c r="AA1129">
        <v>53.07</v>
      </c>
      <c r="AB1129">
        <v>0</v>
      </c>
      <c r="AC1129">
        <v>0</v>
      </c>
      <c r="AD1129">
        <v>0</v>
      </c>
      <c r="AE1129">
        <v>7.22</v>
      </c>
      <c r="AF1129">
        <v>0</v>
      </c>
      <c r="AG1129">
        <v>0</v>
      </c>
      <c r="AH1129">
        <v>0</v>
      </c>
      <c r="AI1129">
        <v>7.35</v>
      </c>
      <c r="AJ1129">
        <v>1</v>
      </c>
      <c r="AK1129">
        <v>1</v>
      </c>
      <c r="AL1129">
        <v>1</v>
      </c>
      <c r="AN1129">
        <v>0</v>
      </c>
      <c r="AO1129">
        <v>1</v>
      </c>
      <c r="AP1129">
        <v>0</v>
      </c>
      <c r="AQ1129">
        <v>0</v>
      </c>
      <c r="AR1129">
        <v>0</v>
      </c>
      <c r="AS1129" t="s">
        <v>3</v>
      </c>
      <c r="AT1129">
        <v>88</v>
      </c>
      <c r="AU1129" t="s">
        <v>3</v>
      </c>
      <c r="AV1129">
        <v>0</v>
      </c>
      <c r="AW1129">
        <v>2</v>
      </c>
      <c r="AX1129">
        <v>35868763</v>
      </c>
      <c r="AY1129">
        <v>1</v>
      </c>
      <c r="AZ1129">
        <v>0</v>
      </c>
      <c r="BA1129">
        <v>1090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X1129">
        <f>Y1129*Source!I1004</f>
        <v>23.540000000000003</v>
      </c>
      <c r="CY1129">
        <f t="shared" si="162"/>
        <v>53.07</v>
      </c>
      <c r="CZ1129">
        <f t="shared" si="163"/>
        <v>7.22</v>
      </c>
      <c r="DA1129">
        <f t="shared" si="164"/>
        <v>7.35</v>
      </c>
      <c r="DB1129">
        <f t="shared" si="165"/>
        <v>635.36</v>
      </c>
      <c r="DC1129">
        <f t="shared" si="166"/>
        <v>0</v>
      </c>
    </row>
    <row r="1130" spans="1:107">
      <c r="A1130">
        <f>ROW(Source!A1004)</f>
        <v>1004</v>
      </c>
      <c r="B1130">
        <v>35863109</v>
      </c>
      <c r="C1130">
        <v>35868727</v>
      </c>
      <c r="D1130">
        <v>29129619</v>
      </c>
      <c r="E1130">
        <v>1</v>
      </c>
      <c r="F1130">
        <v>1</v>
      </c>
      <c r="G1130">
        <v>1</v>
      </c>
      <c r="H1130">
        <v>3</v>
      </c>
      <c r="I1130" t="s">
        <v>721</v>
      </c>
      <c r="J1130" t="s">
        <v>722</v>
      </c>
      <c r="K1130" t="s">
        <v>723</v>
      </c>
      <c r="L1130">
        <v>1301</v>
      </c>
      <c r="N1130">
        <v>1003</v>
      </c>
      <c r="O1130" t="s">
        <v>142</v>
      </c>
      <c r="P1130" t="s">
        <v>142</v>
      </c>
      <c r="Q1130">
        <v>1</v>
      </c>
      <c r="W1130">
        <v>0</v>
      </c>
      <c r="X1130">
        <v>1030922947</v>
      </c>
      <c r="Y1130">
        <v>225</v>
      </c>
      <c r="AA1130">
        <v>61.61</v>
      </c>
      <c r="AB1130">
        <v>0</v>
      </c>
      <c r="AC1130">
        <v>0</v>
      </c>
      <c r="AD1130">
        <v>0</v>
      </c>
      <c r="AE1130">
        <v>8.44</v>
      </c>
      <c r="AF1130">
        <v>0</v>
      </c>
      <c r="AG1130">
        <v>0</v>
      </c>
      <c r="AH1130">
        <v>0</v>
      </c>
      <c r="AI1130">
        <v>7.3</v>
      </c>
      <c r="AJ1130">
        <v>1</v>
      </c>
      <c r="AK1130">
        <v>1</v>
      </c>
      <c r="AL1130">
        <v>1</v>
      </c>
      <c r="AN1130">
        <v>0</v>
      </c>
      <c r="AO1130">
        <v>1</v>
      </c>
      <c r="AP1130">
        <v>0</v>
      </c>
      <c r="AQ1130">
        <v>0</v>
      </c>
      <c r="AR1130">
        <v>0</v>
      </c>
      <c r="AS1130" t="s">
        <v>3</v>
      </c>
      <c r="AT1130">
        <v>225</v>
      </c>
      <c r="AU1130" t="s">
        <v>3</v>
      </c>
      <c r="AV1130">
        <v>0</v>
      </c>
      <c r="AW1130">
        <v>2</v>
      </c>
      <c r="AX1130">
        <v>35868764</v>
      </c>
      <c r="AY1130">
        <v>1</v>
      </c>
      <c r="AZ1130">
        <v>0</v>
      </c>
      <c r="BA1130">
        <v>1091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X1130">
        <f>Y1130*Source!I1004</f>
        <v>60.1875</v>
      </c>
      <c r="CY1130">
        <f t="shared" si="162"/>
        <v>61.61</v>
      </c>
      <c r="CZ1130">
        <f t="shared" si="163"/>
        <v>8.44</v>
      </c>
      <c r="DA1130">
        <f t="shared" si="164"/>
        <v>7.3</v>
      </c>
      <c r="DB1130">
        <f t="shared" si="165"/>
        <v>1899</v>
      </c>
      <c r="DC1130">
        <f t="shared" si="166"/>
        <v>0</v>
      </c>
    </row>
    <row r="1131" spans="1:107">
      <c r="A1131">
        <f>ROW(Source!A1004)</f>
        <v>1004</v>
      </c>
      <c r="B1131">
        <v>35863109</v>
      </c>
      <c r="C1131">
        <v>35868727</v>
      </c>
      <c r="D1131">
        <v>29129634</v>
      </c>
      <c r="E1131">
        <v>1</v>
      </c>
      <c r="F1131">
        <v>1</v>
      </c>
      <c r="G1131">
        <v>1</v>
      </c>
      <c r="H1131">
        <v>3</v>
      </c>
      <c r="I1131" t="s">
        <v>724</v>
      </c>
      <c r="J1131" t="s">
        <v>725</v>
      </c>
      <c r="K1131" t="s">
        <v>726</v>
      </c>
      <c r="L1131">
        <v>1301</v>
      </c>
      <c r="N1131">
        <v>1003</v>
      </c>
      <c r="O1131" t="s">
        <v>142</v>
      </c>
      <c r="P1131" t="s">
        <v>142</v>
      </c>
      <c r="Q1131">
        <v>1</v>
      </c>
      <c r="W1131">
        <v>0</v>
      </c>
      <c r="X1131">
        <v>-234707112</v>
      </c>
      <c r="Y1131">
        <v>46</v>
      </c>
      <c r="AA1131">
        <v>37.020000000000003</v>
      </c>
      <c r="AB1131">
        <v>0</v>
      </c>
      <c r="AC1131">
        <v>0</v>
      </c>
      <c r="AD1131">
        <v>0</v>
      </c>
      <c r="AE1131">
        <v>3.32</v>
      </c>
      <c r="AF1131">
        <v>0</v>
      </c>
      <c r="AG1131">
        <v>0</v>
      </c>
      <c r="AH1131">
        <v>0</v>
      </c>
      <c r="AI1131">
        <v>11.15</v>
      </c>
      <c r="AJ1131">
        <v>1</v>
      </c>
      <c r="AK1131">
        <v>1</v>
      </c>
      <c r="AL1131">
        <v>1</v>
      </c>
      <c r="AN1131">
        <v>0</v>
      </c>
      <c r="AO1131">
        <v>1</v>
      </c>
      <c r="AP1131">
        <v>0</v>
      </c>
      <c r="AQ1131">
        <v>0</v>
      </c>
      <c r="AR1131">
        <v>0</v>
      </c>
      <c r="AS1131" t="s">
        <v>3</v>
      </c>
      <c r="AT1131">
        <v>46</v>
      </c>
      <c r="AU1131" t="s">
        <v>3</v>
      </c>
      <c r="AV1131">
        <v>0</v>
      </c>
      <c r="AW1131">
        <v>2</v>
      </c>
      <c r="AX1131">
        <v>35868765</v>
      </c>
      <c r="AY1131">
        <v>1</v>
      </c>
      <c r="AZ1131">
        <v>0</v>
      </c>
      <c r="BA1131">
        <v>1092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X1131">
        <f>Y1131*Source!I1004</f>
        <v>12.305000000000001</v>
      </c>
      <c r="CY1131">
        <f t="shared" si="162"/>
        <v>37.020000000000003</v>
      </c>
      <c r="CZ1131">
        <f t="shared" si="163"/>
        <v>3.32</v>
      </c>
      <c r="DA1131">
        <f t="shared" si="164"/>
        <v>11.15</v>
      </c>
      <c r="DB1131">
        <f t="shared" si="165"/>
        <v>152.72</v>
      </c>
      <c r="DC1131">
        <f t="shared" si="166"/>
        <v>0</v>
      </c>
    </row>
    <row r="1132" spans="1:107">
      <c r="A1132">
        <f>ROW(Source!A1005)</f>
        <v>1005</v>
      </c>
      <c r="B1132">
        <v>35863109</v>
      </c>
      <c r="C1132">
        <v>35868766</v>
      </c>
      <c r="D1132">
        <v>18409850</v>
      </c>
      <c r="E1132">
        <v>1</v>
      </c>
      <c r="F1132">
        <v>1</v>
      </c>
      <c r="G1132">
        <v>1</v>
      </c>
      <c r="H1132">
        <v>1</v>
      </c>
      <c r="I1132" t="s">
        <v>674</v>
      </c>
      <c r="J1132" t="s">
        <v>3</v>
      </c>
      <c r="K1132" t="s">
        <v>675</v>
      </c>
      <c r="L1132">
        <v>1369</v>
      </c>
      <c r="N1132">
        <v>1013</v>
      </c>
      <c r="O1132" t="s">
        <v>561</v>
      </c>
      <c r="P1132" t="s">
        <v>561</v>
      </c>
      <c r="Q1132">
        <v>1</v>
      </c>
      <c r="W1132">
        <v>0</v>
      </c>
      <c r="X1132">
        <v>855544366</v>
      </c>
      <c r="Y1132">
        <v>96.6</v>
      </c>
      <c r="AA1132">
        <v>0</v>
      </c>
      <c r="AB1132">
        <v>0</v>
      </c>
      <c r="AC1132">
        <v>0</v>
      </c>
      <c r="AD1132">
        <v>289.7</v>
      </c>
      <c r="AE1132">
        <v>0</v>
      </c>
      <c r="AF1132">
        <v>0</v>
      </c>
      <c r="AG1132">
        <v>0</v>
      </c>
      <c r="AH1132">
        <v>289.7</v>
      </c>
      <c r="AI1132">
        <v>1</v>
      </c>
      <c r="AJ1132">
        <v>1</v>
      </c>
      <c r="AK1132">
        <v>1</v>
      </c>
      <c r="AL1132">
        <v>1</v>
      </c>
      <c r="AN1132">
        <v>0</v>
      </c>
      <c r="AO1132">
        <v>1</v>
      </c>
      <c r="AP1132">
        <v>1</v>
      </c>
      <c r="AQ1132">
        <v>0</v>
      </c>
      <c r="AR1132">
        <v>0</v>
      </c>
      <c r="AS1132" t="s">
        <v>3</v>
      </c>
      <c r="AT1132">
        <v>84</v>
      </c>
      <c r="AU1132" t="s">
        <v>134</v>
      </c>
      <c r="AV1132">
        <v>1</v>
      </c>
      <c r="AW1132">
        <v>2</v>
      </c>
      <c r="AX1132">
        <v>35868785</v>
      </c>
      <c r="AY1132">
        <v>2</v>
      </c>
      <c r="AZ1132">
        <v>131072</v>
      </c>
      <c r="BA1132">
        <v>1093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X1132">
        <f>Y1132*Source!I1005</f>
        <v>25.840499999999999</v>
      </c>
      <c r="CY1132">
        <f>AD1132</f>
        <v>289.7</v>
      </c>
      <c r="CZ1132">
        <f>AH1132</f>
        <v>289.7</v>
      </c>
      <c r="DA1132">
        <f>AL1132</f>
        <v>1</v>
      </c>
      <c r="DB1132">
        <f>ROUND((ROUND(AT1132*CZ1132,2)*1.15),2)</f>
        <v>27985.02</v>
      </c>
      <c r="DC1132">
        <f>ROUND((ROUND(AT1132*AG1132,2)*1.15),2)</f>
        <v>0</v>
      </c>
    </row>
    <row r="1133" spans="1:107">
      <c r="A1133">
        <f>ROW(Source!A1005)</f>
        <v>1005</v>
      </c>
      <c r="B1133">
        <v>35863109</v>
      </c>
      <c r="C1133">
        <v>35868766</v>
      </c>
      <c r="D1133">
        <v>29173472</v>
      </c>
      <c r="E1133">
        <v>1</v>
      </c>
      <c r="F1133">
        <v>1</v>
      </c>
      <c r="G1133">
        <v>1</v>
      </c>
      <c r="H1133">
        <v>2</v>
      </c>
      <c r="I1133" t="s">
        <v>624</v>
      </c>
      <c r="J1133" t="s">
        <v>625</v>
      </c>
      <c r="K1133" t="s">
        <v>626</v>
      </c>
      <c r="L1133">
        <v>1368</v>
      </c>
      <c r="N1133">
        <v>1011</v>
      </c>
      <c r="O1133" t="s">
        <v>567</v>
      </c>
      <c r="P1133" t="s">
        <v>567</v>
      </c>
      <c r="Q1133">
        <v>1</v>
      </c>
      <c r="W1133">
        <v>0</v>
      </c>
      <c r="X1133">
        <v>275932499</v>
      </c>
      <c r="Y1133">
        <v>2.75</v>
      </c>
      <c r="AA1133">
        <v>0</v>
      </c>
      <c r="AB1133">
        <v>12.75</v>
      </c>
      <c r="AC1133">
        <v>0</v>
      </c>
      <c r="AD1133">
        <v>0</v>
      </c>
      <c r="AE1133">
        <v>0</v>
      </c>
      <c r="AF1133">
        <v>3</v>
      </c>
      <c r="AG1133">
        <v>0</v>
      </c>
      <c r="AH1133">
        <v>0</v>
      </c>
      <c r="AI1133">
        <v>1</v>
      </c>
      <c r="AJ1133">
        <v>4.25</v>
      </c>
      <c r="AK1133">
        <v>33.049999999999997</v>
      </c>
      <c r="AL1133">
        <v>1</v>
      </c>
      <c r="AN1133">
        <v>0</v>
      </c>
      <c r="AO1133">
        <v>1</v>
      </c>
      <c r="AP1133">
        <v>1</v>
      </c>
      <c r="AQ1133">
        <v>0</v>
      </c>
      <c r="AR1133">
        <v>0</v>
      </c>
      <c r="AS1133" t="s">
        <v>3</v>
      </c>
      <c r="AT1133">
        <v>2.2000000000000002</v>
      </c>
      <c r="AU1133" t="s">
        <v>133</v>
      </c>
      <c r="AV1133">
        <v>0</v>
      </c>
      <c r="AW1133">
        <v>2</v>
      </c>
      <c r="AX1133">
        <v>35868786</v>
      </c>
      <c r="AY1133">
        <v>1</v>
      </c>
      <c r="AZ1133">
        <v>0</v>
      </c>
      <c r="BA1133">
        <v>1094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X1133">
        <f>Y1133*Source!I1005</f>
        <v>0.73562500000000008</v>
      </c>
      <c r="CY1133">
        <f>AB1133</f>
        <v>12.75</v>
      </c>
      <c r="CZ1133">
        <f>AF1133</f>
        <v>3</v>
      </c>
      <c r="DA1133">
        <f>AJ1133</f>
        <v>4.25</v>
      </c>
      <c r="DB1133">
        <f>ROUND((ROUND(AT1133*CZ1133,2)*1.25),2)</f>
        <v>8.25</v>
      </c>
      <c r="DC1133">
        <f>ROUND((ROUND(AT1133*AG1133,2)*1.25),2)</f>
        <v>0</v>
      </c>
    </row>
    <row r="1134" spans="1:107">
      <c r="A1134">
        <f>ROW(Source!A1005)</f>
        <v>1005</v>
      </c>
      <c r="B1134">
        <v>35863109</v>
      </c>
      <c r="C1134">
        <v>35868766</v>
      </c>
      <c r="D1134">
        <v>29174538</v>
      </c>
      <c r="E1134">
        <v>1</v>
      </c>
      <c r="F1134">
        <v>1</v>
      </c>
      <c r="G1134">
        <v>1</v>
      </c>
      <c r="H1134">
        <v>2</v>
      </c>
      <c r="I1134" t="s">
        <v>676</v>
      </c>
      <c r="J1134" t="s">
        <v>677</v>
      </c>
      <c r="K1134" t="s">
        <v>678</v>
      </c>
      <c r="L1134">
        <v>1368</v>
      </c>
      <c r="N1134">
        <v>1011</v>
      </c>
      <c r="O1134" t="s">
        <v>567</v>
      </c>
      <c r="P1134" t="s">
        <v>567</v>
      </c>
      <c r="Q1134">
        <v>1</v>
      </c>
      <c r="W1134">
        <v>0</v>
      </c>
      <c r="X1134">
        <v>1107538725</v>
      </c>
      <c r="Y1134">
        <v>0.21250000000000002</v>
      </c>
      <c r="AA1134">
        <v>0</v>
      </c>
      <c r="AB1134">
        <v>187.1</v>
      </c>
      <c r="AC1134">
        <v>0</v>
      </c>
      <c r="AD1134">
        <v>0</v>
      </c>
      <c r="AE1134">
        <v>0</v>
      </c>
      <c r="AF1134">
        <v>33.590000000000003</v>
      </c>
      <c r="AG1134">
        <v>0</v>
      </c>
      <c r="AH1134">
        <v>0</v>
      </c>
      <c r="AI1134">
        <v>1</v>
      </c>
      <c r="AJ1134">
        <v>5.57</v>
      </c>
      <c r="AK1134">
        <v>33.049999999999997</v>
      </c>
      <c r="AL1134">
        <v>1</v>
      </c>
      <c r="AN1134">
        <v>0</v>
      </c>
      <c r="AO1134">
        <v>1</v>
      </c>
      <c r="AP1134">
        <v>1</v>
      </c>
      <c r="AQ1134">
        <v>0</v>
      </c>
      <c r="AR1134">
        <v>0</v>
      </c>
      <c r="AS1134" t="s">
        <v>3</v>
      </c>
      <c r="AT1134">
        <v>0.17</v>
      </c>
      <c r="AU1134" t="s">
        <v>133</v>
      </c>
      <c r="AV1134">
        <v>0</v>
      </c>
      <c r="AW1134">
        <v>2</v>
      </c>
      <c r="AX1134">
        <v>35868787</v>
      </c>
      <c r="AY1134">
        <v>1</v>
      </c>
      <c r="AZ1134">
        <v>0</v>
      </c>
      <c r="BA1134">
        <v>1095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X1134">
        <f>Y1134*Source!I1005</f>
        <v>5.6843750000000012E-2</v>
      </c>
      <c r="CY1134">
        <f>AB1134</f>
        <v>187.1</v>
      </c>
      <c r="CZ1134">
        <f>AF1134</f>
        <v>33.590000000000003</v>
      </c>
      <c r="DA1134">
        <f>AJ1134</f>
        <v>5.57</v>
      </c>
      <c r="DB1134">
        <f>ROUND((ROUND(AT1134*CZ1134,2)*1.25),2)</f>
        <v>7.14</v>
      </c>
      <c r="DC1134">
        <f>ROUND((ROUND(AT1134*AG1134,2)*1.25),2)</f>
        <v>0</v>
      </c>
    </row>
    <row r="1135" spans="1:107">
      <c r="A1135">
        <f>ROW(Source!A1005)</f>
        <v>1005</v>
      </c>
      <c r="B1135">
        <v>35863109</v>
      </c>
      <c r="C1135">
        <v>35868766</v>
      </c>
      <c r="D1135">
        <v>29174580</v>
      </c>
      <c r="E1135">
        <v>1</v>
      </c>
      <c r="F1135">
        <v>1</v>
      </c>
      <c r="G1135">
        <v>1</v>
      </c>
      <c r="H1135">
        <v>2</v>
      </c>
      <c r="I1135" t="s">
        <v>679</v>
      </c>
      <c r="J1135" t="s">
        <v>680</v>
      </c>
      <c r="K1135" t="s">
        <v>681</v>
      </c>
      <c r="L1135">
        <v>1368</v>
      </c>
      <c r="N1135">
        <v>1011</v>
      </c>
      <c r="O1135" t="s">
        <v>567</v>
      </c>
      <c r="P1135" t="s">
        <v>567</v>
      </c>
      <c r="Q1135">
        <v>1</v>
      </c>
      <c r="W1135">
        <v>0</v>
      </c>
      <c r="X1135">
        <v>-169468834</v>
      </c>
      <c r="Y1135">
        <v>1.0874999999999999</v>
      </c>
      <c r="AA1135">
        <v>0</v>
      </c>
      <c r="AB1135">
        <v>31.87</v>
      </c>
      <c r="AC1135">
        <v>0</v>
      </c>
      <c r="AD1135">
        <v>0</v>
      </c>
      <c r="AE1135">
        <v>0</v>
      </c>
      <c r="AF1135">
        <v>2.08</v>
      </c>
      <c r="AG1135">
        <v>0</v>
      </c>
      <c r="AH1135">
        <v>0</v>
      </c>
      <c r="AI1135">
        <v>1</v>
      </c>
      <c r="AJ1135">
        <v>15.32</v>
      </c>
      <c r="AK1135">
        <v>33.049999999999997</v>
      </c>
      <c r="AL1135">
        <v>1</v>
      </c>
      <c r="AN1135">
        <v>0</v>
      </c>
      <c r="AO1135">
        <v>1</v>
      </c>
      <c r="AP1135">
        <v>1</v>
      </c>
      <c r="AQ1135">
        <v>0</v>
      </c>
      <c r="AR1135">
        <v>0</v>
      </c>
      <c r="AS1135" t="s">
        <v>3</v>
      </c>
      <c r="AT1135">
        <v>0.87</v>
      </c>
      <c r="AU1135" t="s">
        <v>133</v>
      </c>
      <c r="AV1135">
        <v>0</v>
      </c>
      <c r="AW1135">
        <v>2</v>
      </c>
      <c r="AX1135">
        <v>35868788</v>
      </c>
      <c r="AY1135">
        <v>1</v>
      </c>
      <c r="AZ1135">
        <v>0</v>
      </c>
      <c r="BA1135">
        <v>1096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X1135">
        <f>Y1135*Source!I1005</f>
        <v>0.29090624999999998</v>
      </c>
      <c r="CY1135">
        <f>AB1135</f>
        <v>31.87</v>
      </c>
      <c r="CZ1135">
        <f>AF1135</f>
        <v>2.08</v>
      </c>
      <c r="DA1135">
        <f>AJ1135</f>
        <v>15.32</v>
      </c>
      <c r="DB1135">
        <f>ROUND((ROUND(AT1135*CZ1135,2)*1.25),2)</f>
        <v>2.2599999999999998</v>
      </c>
      <c r="DC1135">
        <f>ROUND((ROUND(AT1135*AG1135,2)*1.25),2)</f>
        <v>0</v>
      </c>
    </row>
    <row r="1136" spans="1:107">
      <c r="A1136">
        <f>ROW(Source!A1005)</f>
        <v>1005</v>
      </c>
      <c r="B1136">
        <v>35863109</v>
      </c>
      <c r="C1136">
        <v>35868766</v>
      </c>
      <c r="D1136">
        <v>29109354</v>
      </c>
      <c r="E1136">
        <v>1</v>
      </c>
      <c r="F1136">
        <v>1</v>
      </c>
      <c r="G1136">
        <v>1</v>
      </c>
      <c r="H1136">
        <v>3</v>
      </c>
      <c r="I1136" t="s">
        <v>685</v>
      </c>
      <c r="J1136" t="s">
        <v>686</v>
      </c>
      <c r="K1136" t="s">
        <v>687</v>
      </c>
      <c r="L1136">
        <v>1346</v>
      </c>
      <c r="N1136">
        <v>1009</v>
      </c>
      <c r="O1136" t="s">
        <v>160</v>
      </c>
      <c r="P1136" t="s">
        <v>160</v>
      </c>
      <c r="Q1136">
        <v>1</v>
      </c>
      <c r="W1136">
        <v>0</v>
      </c>
      <c r="X1136">
        <v>-882693383</v>
      </c>
      <c r="Y1136">
        <v>10</v>
      </c>
      <c r="AA1136">
        <v>64.010000000000005</v>
      </c>
      <c r="AB1136">
        <v>0</v>
      </c>
      <c r="AC1136">
        <v>0</v>
      </c>
      <c r="AD1136">
        <v>0</v>
      </c>
      <c r="AE1136">
        <v>46.72</v>
      </c>
      <c r="AF1136">
        <v>0</v>
      </c>
      <c r="AG1136">
        <v>0</v>
      </c>
      <c r="AH1136">
        <v>0</v>
      </c>
      <c r="AI1136">
        <v>1.37</v>
      </c>
      <c r="AJ1136">
        <v>1</v>
      </c>
      <c r="AK1136">
        <v>1</v>
      </c>
      <c r="AL1136">
        <v>1</v>
      </c>
      <c r="AN1136">
        <v>0</v>
      </c>
      <c r="AO1136">
        <v>1</v>
      </c>
      <c r="AP1136">
        <v>0</v>
      </c>
      <c r="AQ1136">
        <v>0</v>
      </c>
      <c r="AR1136">
        <v>0</v>
      </c>
      <c r="AS1136" t="s">
        <v>3</v>
      </c>
      <c r="AT1136">
        <v>10</v>
      </c>
      <c r="AU1136" t="s">
        <v>3</v>
      </c>
      <c r="AV1136">
        <v>0</v>
      </c>
      <c r="AW1136">
        <v>2</v>
      </c>
      <c r="AX1136">
        <v>35868789</v>
      </c>
      <c r="AY1136">
        <v>1</v>
      </c>
      <c r="AZ1136">
        <v>0</v>
      </c>
      <c r="BA1136">
        <v>1097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X1136">
        <f>Y1136*Source!I1005</f>
        <v>2.6750000000000003</v>
      </c>
      <c r="CY1136">
        <f t="shared" ref="CY1136:CY1149" si="167">AA1136</f>
        <v>64.010000000000005</v>
      </c>
      <c r="CZ1136">
        <f t="shared" ref="CZ1136:CZ1149" si="168">AE1136</f>
        <v>46.72</v>
      </c>
      <c r="DA1136">
        <f t="shared" ref="DA1136:DA1149" si="169">AI1136</f>
        <v>1.37</v>
      </c>
      <c r="DB1136">
        <f t="shared" ref="DB1136:DB1149" si="170">ROUND(ROUND(AT1136*CZ1136,2),2)</f>
        <v>467.2</v>
      </c>
      <c r="DC1136">
        <f t="shared" ref="DC1136:DC1149" si="171">ROUND(ROUND(AT1136*AG1136,2),2)</f>
        <v>0</v>
      </c>
    </row>
    <row r="1137" spans="1:107">
      <c r="A1137">
        <f>ROW(Source!A1005)</f>
        <v>1005</v>
      </c>
      <c r="B1137">
        <v>35863109</v>
      </c>
      <c r="C1137">
        <v>35868766</v>
      </c>
      <c r="D1137">
        <v>29109414</v>
      </c>
      <c r="E1137">
        <v>1</v>
      </c>
      <c r="F1137">
        <v>1</v>
      </c>
      <c r="G1137">
        <v>1</v>
      </c>
      <c r="H1137">
        <v>3</v>
      </c>
      <c r="I1137" t="s">
        <v>688</v>
      </c>
      <c r="J1137" t="s">
        <v>689</v>
      </c>
      <c r="K1137" t="s">
        <v>690</v>
      </c>
      <c r="L1137">
        <v>1346</v>
      </c>
      <c r="N1137">
        <v>1009</v>
      </c>
      <c r="O1137" t="s">
        <v>160</v>
      </c>
      <c r="P1137" t="s">
        <v>160</v>
      </c>
      <c r="Q1137">
        <v>1</v>
      </c>
      <c r="W1137">
        <v>0</v>
      </c>
      <c r="X1137">
        <v>1092262719</v>
      </c>
      <c r="Y1137">
        <v>137</v>
      </c>
      <c r="AA1137">
        <v>10.1</v>
      </c>
      <c r="AB1137">
        <v>0</v>
      </c>
      <c r="AC1137">
        <v>0</v>
      </c>
      <c r="AD1137">
        <v>0</v>
      </c>
      <c r="AE1137">
        <v>1.58</v>
      </c>
      <c r="AF1137">
        <v>0</v>
      </c>
      <c r="AG1137">
        <v>0</v>
      </c>
      <c r="AH1137">
        <v>0</v>
      </c>
      <c r="AI1137">
        <v>6.39</v>
      </c>
      <c r="AJ1137">
        <v>1</v>
      </c>
      <c r="AK1137">
        <v>1</v>
      </c>
      <c r="AL1137">
        <v>1</v>
      </c>
      <c r="AN1137">
        <v>0</v>
      </c>
      <c r="AO1137">
        <v>1</v>
      </c>
      <c r="AP1137">
        <v>0</v>
      </c>
      <c r="AQ1137">
        <v>0</v>
      </c>
      <c r="AR1137">
        <v>0</v>
      </c>
      <c r="AS1137" t="s">
        <v>3</v>
      </c>
      <c r="AT1137">
        <v>137</v>
      </c>
      <c r="AU1137" t="s">
        <v>3</v>
      </c>
      <c r="AV1137">
        <v>0</v>
      </c>
      <c r="AW1137">
        <v>2</v>
      </c>
      <c r="AX1137">
        <v>35868790</v>
      </c>
      <c r="AY1137">
        <v>1</v>
      </c>
      <c r="AZ1137">
        <v>0</v>
      </c>
      <c r="BA1137">
        <v>1098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X1137">
        <f>Y1137*Source!I1005</f>
        <v>36.647500000000001</v>
      </c>
      <c r="CY1137">
        <f t="shared" si="167"/>
        <v>10.1</v>
      </c>
      <c r="CZ1137">
        <f t="shared" si="168"/>
        <v>1.58</v>
      </c>
      <c r="DA1137">
        <f t="shared" si="169"/>
        <v>6.39</v>
      </c>
      <c r="DB1137">
        <f t="shared" si="170"/>
        <v>216.46</v>
      </c>
      <c r="DC1137">
        <f t="shared" si="171"/>
        <v>0</v>
      </c>
    </row>
    <row r="1138" spans="1:107">
      <c r="A1138">
        <f>ROW(Source!A1005)</f>
        <v>1005</v>
      </c>
      <c r="B1138">
        <v>35863109</v>
      </c>
      <c r="C1138">
        <v>35868766</v>
      </c>
      <c r="D1138">
        <v>29109781</v>
      </c>
      <c r="E1138">
        <v>1</v>
      </c>
      <c r="F1138">
        <v>1</v>
      </c>
      <c r="G1138">
        <v>1</v>
      </c>
      <c r="H1138">
        <v>3</v>
      </c>
      <c r="I1138" t="s">
        <v>691</v>
      </c>
      <c r="J1138" t="s">
        <v>692</v>
      </c>
      <c r="K1138" t="s">
        <v>693</v>
      </c>
      <c r="L1138">
        <v>1346</v>
      </c>
      <c r="N1138">
        <v>1009</v>
      </c>
      <c r="O1138" t="s">
        <v>160</v>
      </c>
      <c r="P1138" t="s">
        <v>160</v>
      </c>
      <c r="Q1138">
        <v>1</v>
      </c>
      <c r="W1138">
        <v>0</v>
      </c>
      <c r="X1138">
        <v>-306339415</v>
      </c>
      <c r="Y1138">
        <v>10</v>
      </c>
      <c r="AA1138">
        <v>60.38</v>
      </c>
      <c r="AB1138">
        <v>0</v>
      </c>
      <c r="AC1138">
        <v>0</v>
      </c>
      <c r="AD1138">
        <v>0</v>
      </c>
      <c r="AE1138">
        <v>11.12</v>
      </c>
      <c r="AF1138">
        <v>0</v>
      </c>
      <c r="AG1138">
        <v>0</v>
      </c>
      <c r="AH1138">
        <v>0</v>
      </c>
      <c r="AI1138">
        <v>5.43</v>
      </c>
      <c r="AJ1138">
        <v>1</v>
      </c>
      <c r="AK1138">
        <v>1</v>
      </c>
      <c r="AL1138">
        <v>1</v>
      </c>
      <c r="AN1138">
        <v>0</v>
      </c>
      <c r="AO1138">
        <v>1</v>
      </c>
      <c r="AP1138">
        <v>0</v>
      </c>
      <c r="AQ1138">
        <v>0</v>
      </c>
      <c r="AR1138">
        <v>0</v>
      </c>
      <c r="AS1138" t="s">
        <v>3</v>
      </c>
      <c r="AT1138">
        <v>10</v>
      </c>
      <c r="AU1138" t="s">
        <v>3</v>
      </c>
      <c r="AV1138">
        <v>0</v>
      </c>
      <c r="AW1138">
        <v>2</v>
      </c>
      <c r="AX1138">
        <v>35868791</v>
      </c>
      <c r="AY1138">
        <v>1</v>
      </c>
      <c r="AZ1138">
        <v>0</v>
      </c>
      <c r="BA1138">
        <v>1099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X1138">
        <f>Y1138*Source!I1005</f>
        <v>2.6750000000000003</v>
      </c>
      <c r="CY1138">
        <f t="shared" si="167"/>
        <v>60.38</v>
      </c>
      <c r="CZ1138">
        <f t="shared" si="168"/>
        <v>11.12</v>
      </c>
      <c r="DA1138">
        <f t="shared" si="169"/>
        <v>5.43</v>
      </c>
      <c r="DB1138">
        <f t="shared" si="170"/>
        <v>111.2</v>
      </c>
      <c r="DC1138">
        <f t="shared" si="171"/>
        <v>0</v>
      </c>
    </row>
    <row r="1139" spans="1:107">
      <c r="A1139">
        <f>ROW(Source!A1005)</f>
        <v>1005</v>
      </c>
      <c r="B1139">
        <v>35863109</v>
      </c>
      <c r="C1139">
        <v>35868766</v>
      </c>
      <c r="D1139">
        <v>29109782</v>
      </c>
      <c r="E1139">
        <v>1</v>
      </c>
      <c r="F1139">
        <v>1</v>
      </c>
      <c r="G1139">
        <v>1</v>
      </c>
      <c r="H1139">
        <v>3</v>
      </c>
      <c r="I1139" t="s">
        <v>694</v>
      </c>
      <c r="J1139" t="s">
        <v>695</v>
      </c>
      <c r="K1139" t="s">
        <v>696</v>
      </c>
      <c r="L1139">
        <v>1346</v>
      </c>
      <c r="N1139">
        <v>1009</v>
      </c>
      <c r="O1139" t="s">
        <v>160</v>
      </c>
      <c r="P1139" t="s">
        <v>160</v>
      </c>
      <c r="Q1139">
        <v>1</v>
      </c>
      <c r="W1139">
        <v>0</v>
      </c>
      <c r="X1139">
        <v>-71279152</v>
      </c>
      <c r="Y1139">
        <v>69</v>
      </c>
      <c r="AA1139">
        <v>16.309999999999999</v>
      </c>
      <c r="AB1139">
        <v>0</v>
      </c>
      <c r="AC1139">
        <v>0</v>
      </c>
      <c r="AD1139">
        <v>0</v>
      </c>
      <c r="AE1139">
        <v>4.3600000000000003</v>
      </c>
      <c r="AF1139">
        <v>0</v>
      </c>
      <c r="AG1139">
        <v>0</v>
      </c>
      <c r="AH1139">
        <v>0</v>
      </c>
      <c r="AI1139">
        <v>3.74</v>
      </c>
      <c r="AJ1139">
        <v>1</v>
      </c>
      <c r="AK1139">
        <v>1</v>
      </c>
      <c r="AL1139">
        <v>1</v>
      </c>
      <c r="AN1139">
        <v>0</v>
      </c>
      <c r="AO1139">
        <v>1</v>
      </c>
      <c r="AP1139">
        <v>0</v>
      </c>
      <c r="AQ1139">
        <v>0</v>
      </c>
      <c r="AR1139">
        <v>0</v>
      </c>
      <c r="AS1139" t="s">
        <v>3</v>
      </c>
      <c r="AT1139">
        <v>69</v>
      </c>
      <c r="AU1139" t="s">
        <v>3</v>
      </c>
      <c r="AV1139">
        <v>0</v>
      </c>
      <c r="AW1139">
        <v>2</v>
      </c>
      <c r="AX1139">
        <v>35868792</v>
      </c>
      <c r="AY1139">
        <v>1</v>
      </c>
      <c r="AZ1139">
        <v>0</v>
      </c>
      <c r="BA1139">
        <v>1100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X1139">
        <f>Y1139*Source!I1005</f>
        <v>18.4575</v>
      </c>
      <c r="CY1139">
        <f t="shared" si="167"/>
        <v>16.309999999999999</v>
      </c>
      <c r="CZ1139">
        <f t="shared" si="168"/>
        <v>4.3600000000000003</v>
      </c>
      <c r="DA1139">
        <f t="shared" si="169"/>
        <v>3.74</v>
      </c>
      <c r="DB1139">
        <f t="shared" si="170"/>
        <v>300.83999999999997</v>
      </c>
      <c r="DC1139">
        <f t="shared" si="171"/>
        <v>0</v>
      </c>
    </row>
    <row r="1140" spans="1:107">
      <c r="A1140">
        <f>ROW(Source!A1005)</f>
        <v>1005</v>
      </c>
      <c r="B1140">
        <v>35863109</v>
      </c>
      <c r="C1140">
        <v>35868766</v>
      </c>
      <c r="D1140">
        <v>29110699</v>
      </c>
      <c r="E1140">
        <v>1</v>
      </c>
      <c r="F1140">
        <v>1</v>
      </c>
      <c r="G1140">
        <v>1</v>
      </c>
      <c r="H1140">
        <v>3</v>
      </c>
      <c r="I1140" t="s">
        <v>697</v>
      </c>
      <c r="J1140" t="s">
        <v>698</v>
      </c>
      <c r="K1140" t="s">
        <v>699</v>
      </c>
      <c r="L1140">
        <v>1301</v>
      </c>
      <c r="N1140">
        <v>1003</v>
      </c>
      <c r="O1140" t="s">
        <v>142</v>
      </c>
      <c r="P1140" t="s">
        <v>142</v>
      </c>
      <c r="Q1140">
        <v>1</v>
      </c>
      <c r="W1140">
        <v>0</v>
      </c>
      <c r="X1140">
        <v>1063889258</v>
      </c>
      <c r="Y1140">
        <v>118</v>
      </c>
      <c r="AA1140">
        <v>1.24</v>
      </c>
      <c r="AB1140">
        <v>0</v>
      </c>
      <c r="AC1140">
        <v>0</v>
      </c>
      <c r="AD1140">
        <v>0</v>
      </c>
      <c r="AE1140">
        <v>0.17</v>
      </c>
      <c r="AF1140">
        <v>0</v>
      </c>
      <c r="AG1140">
        <v>0</v>
      </c>
      <c r="AH1140">
        <v>0</v>
      </c>
      <c r="AI1140">
        <v>7.29</v>
      </c>
      <c r="AJ1140">
        <v>1</v>
      </c>
      <c r="AK1140">
        <v>1</v>
      </c>
      <c r="AL1140">
        <v>1</v>
      </c>
      <c r="AN1140">
        <v>0</v>
      </c>
      <c r="AO1140">
        <v>1</v>
      </c>
      <c r="AP1140">
        <v>0</v>
      </c>
      <c r="AQ1140">
        <v>0</v>
      </c>
      <c r="AR1140">
        <v>0</v>
      </c>
      <c r="AS1140" t="s">
        <v>3</v>
      </c>
      <c r="AT1140">
        <v>118</v>
      </c>
      <c r="AU1140" t="s">
        <v>3</v>
      </c>
      <c r="AV1140">
        <v>0</v>
      </c>
      <c r="AW1140">
        <v>2</v>
      </c>
      <c r="AX1140">
        <v>35868793</v>
      </c>
      <c r="AY1140">
        <v>1</v>
      </c>
      <c r="AZ1140">
        <v>0</v>
      </c>
      <c r="BA1140">
        <v>1101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X1140">
        <f>Y1140*Source!I1005</f>
        <v>31.565000000000001</v>
      </c>
      <c r="CY1140">
        <f t="shared" si="167"/>
        <v>1.24</v>
      </c>
      <c r="CZ1140">
        <f t="shared" si="168"/>
        <v>0.17</v>
      </c>
      <c r="DA1140">
        <f t="shared" si="169"/>
        <v>7.29</v>
      </c>
      <c r="DB1140">
        <f t="shared" si="170"/>
        <v>20.059999999999999</v>
      </c>
      <c r="DC1140">
        <f t="shared" si="171"/>
        <v>0</v>
      </c>
    </row>
    <row r="1141" spans="1:107">
      <c r="A1141">
        <f>ROW(Source!A1005)</f>
        <v>1005</v>
      </c>
      <c r="B1141">
        <v>35863109</v>
      </c>
      <c r="C1141">
        <v>35868766</v>
      </c>
      <c r="D1141">
        <v>29110797</v>
      </c>
      <c r="E1141">
        <v>1</v>
      </c>
      <c r="F1141">
        <v>1</v>
      </c>
      <c r="G1141">
        <v>1</v>
      </c>
      <c r="H1141">
        <v>3</v>
      </c>
      <c r="I1141" t="s">
        <v>700</v>
      </c>
      <c r="J1141" t="s">
        <v>701</v>
      </c>
      <c r="K1141" t="s">
        <v>702</v>
      </c>
      <c r="L1141">
        <v>1301</v>
      </c>
      <c r="N1141">
        <v>1003</v>
      </c>
      <c r="O1141" t="s">
        <v>142</v>
      </c>
      <c r="P1141" t="s">
        <v>142</v>
      </c>
      <c r="Q1141">
        <v>1</v>
      </c>
      <c r="W1141">
        <v>0</v>
      </c>
      <c r="X1141">
        <v>1919953005</v>
      </c>
      <c r="Y1141">
        <v>80</v>
      </c>
      <c r="AA1141">
        <v>15.5</v>
      </c>
      <c r="AB1141">
        <v>0</v>
      </c>
      <c r="AC1141">
        <v>0</v>
      </c>
      <c r="AD1141">
        <v>0</v>
      </c>
      <c r="AE1141">
        <v>1.74</v>
      </c>
      <c r="AF1141">
        <v>0</v>
      </c>
      <c r="AG1141">
        <v>0</v>
      </c>
      <c r="AH1141">
        <v>0</v>
      </c>
      <c r="AI1141">
        <v>8.91</v>
      </c>
      <c r="AJ1141">
        <v>1</v>
      </c>
      <c r="AK1141">
        <v>1</v>
      </c>
      <c r="AL1141">
        <v>1</v>
      </c>
      <c r="AN1141">
        <v>0</v>
      </c>
      <c r="AO1141">
        <v>1</v>
      </c>
      <c r="AP1141">
        <v>0</v>
      </c>
      <c r="AQ1141">
        <v>0</v>
      </c>
      <c r="AR1141">
        <v>0</v>
      </c>
      <c r="AS1141" t="s">
        <v>3</v>
      </c>
      <c r="AT1141">
        <v>80</v>
      </c>
      <c r="AU1141" t="s">
        <v>3</v>
      </c>
      <c r="AV1141">
        <v>0</v>
      </c>
      <c r="AW1141">
        <v>2</v>
      </c>
      <c r="AX1141">
        <v>35868794</v>
      </c>
      <c r="AY1141">
        <v>1</v>
      </c>
      <c r="AZ1141">
        <v>0</v>
      </c>
      <c r="BA1141">
        <v>1102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X1141">
        <f>Y1141*Source!I1005</f>
        <v>21.400000000000002</v>
      </c>
      <c r="CY1141">
        <f t="shared" si="167"/>
        <v>15.5</v>
      </c>
      <c r="CZ1141">
        <f t="shared" si="168"/>
        <v>1.74</v>
      </c>
      <c r="DA1141">
        <f t="shared" si="169"/>
        <v>8.91</v>
      </c>
      <c r="DB1141">
        <f t="shared" si="170"/>
        <v>139.19999999999999</v>
      </c>
      <c r="DC1141">
        <f t="shared" si="171"/>
        <v>0</v>
      </c>
    </row>
    <row r="1142" spans="1:107">
      <c r="A1142">
        <f>ROW(Source!A1005)</f>
        <v>1005</v>
      </c>
      <c r="B1142">
        <v>35863109</v>
      </c>
      <c r="C1142">
        <v>35868766</v>
      </c>
      <c r="D1142">
        <v>29110815</v>
      </c>
      <c r="E1142">
        <v>1</v>
      </c>
      <c r="F1142">
        <v>1</v>
      </c>
      <c r="G1142">
        <v>1</v>
      </c>
      <c r="H1142">
        <v>3</v>
      </c>
      <c r="I1142" t="s">
        <v>703</v>
      </c>
      <c r="J1142" t="s">
        <v>704</v>
      </c>
      <c r="K1142" t="s">
        <v>705</v>
      </c>
      <c r="L1142">
        <v>1301</v>
      </c>
      <c r="N1142">
        <v>1003</v>
      </c>
      <c r="O1142" t="s">
        <v>142</v>
      </c>
      <c r="P1142" t="s">
        <v>142</v>
      </c>
      <c r="Q1142">
        <v>1</v>
      </c>
      <c r="W1142">
        <v>0</v>
      </c>
      <c r="X1142">
        <v>-1169660804</v>
      </c>
      <c r="Y1142">
        <v>117</v>
      </c>
      <c r="AA1142">
        <v>6.29</v>
      </c>
      <c r="AB1142">
        <v>0</v>
      </c>
      <c r="AC1142">
        <v>0</v>
      </c>
      <c r="AD1142">
        <v>0</v>
      </c>
      <c r="AE1142">
        <v>0.85</v>
      </c>
      <c r="AF1142">
        <v>0</v>
      </c>
      <c r="AG1142">
        <v>0</v>
      </c>
      <c r="AH1142">
        <v>0</v>
      </c>
      <c r="AI1142">
        <v>7.4</v>
      </c>
      <c r="AJ1142">
        <v>1</v>
      </c>
      <c r="AK1142">
        <v>1</v>
      </c>
      <c r="AL1142">
        <v>1</v>
      </c>
      <c r="AN1142">
        <v>0</v>
      </c>
      <c r="AO1142">
        <v>1</v>
      </c>
      <c r="AP1142">
        <v>0</v>
      </c>
      <c r="AQ1142">
        <v>0</v>
      </c>
      <c r="AR1142">
        <v>0</v>
      </c>
      <c r="AS1142" t="s">
        <v>3</v>
      </c>
      <c r="AT1142">
        <v>117</v>
      </c>
      <c r="AU1142" t="s">
        <v>3</v>
      </c>
      <c r="AV1142">
        <v>0</v>
      </c>
      <c r="AW1142">
        <v>2</v>
      </c>
      <c r="AX1142">
        <v>35868795</v>
      </c>
      <c r="AY1142">
        <v>1</v>
      </c>
      <c r="AZ1142">
        <v>0</v>
      </c>
      <c r="BA1142">
        <v>1103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X1142">
        <f>Y1142*Source!I1005</f>
        <v>31.297500000000003</v>
      </c>
      <c r="CY1142">
        <f t="shared" si="167"/>
        <v>6.29</v>
      </c>
      <c r="CZ1142">
        <f t="shared" si="168"/>
        <v>0.85</v>
      </c>
      <c r="DA1142">
        <f t="shared" si="169"/>
        <v>7.4</v>
      </c>
      <c r="DB1142">
        <f t="shared" si="170"/>
        <v>99.45</v>
      </c>
      <c r="DC1142">
        <f t="shared" si="171"/>
        <v>0</v>
      </c>
    </row>
    <row r="1143" spans="1:107">
      <c r="A1143">
        <f>ROW(Source!A1005)</f>
        <v>1005</v>
      </c>
      <c r="B1143">
        <v>35863109</v>
      </c>
      <c r="C1143">
        <v>35868766</v>
      </c>
      <c r="D1143">
        <v>29111455</v>
      </c>
      <c r="E1143">
        <v>1</v>
      </c>
      <c r="F1143">
        <v>1</v>
      </c>
      <c r="G1143">
        <v>1</v>
      </c>
      <c r="H1143">
        <v>3</v>
      </c>
      <c r="I1143" t="s">
        <v>706</v>
      </c>
      <c r="J1143" t="s">
        <v>707</v>
      </c>
      <c r="K1143" t="s">
        <v>708</v>
      </c>
      <c r="L1143">
        <v>1327</v>
      </c>
      <c r="N1143">
        <v>1005</v>
      </c>
      <c r="O1143" t="s">
        <v>155</v>
      </c>
      <c r="P1143" t="s">
        <v>155</v>
      </c>
      <c r="Q1143">
        <v>1</v>
      </c>
      <c r="W1143">
        <v>0</v>
      </c>
      <c r="X1143">
        <v>-1126346608</v>
      </c>
      <c r="Y1143">
        <v>225</v>
      </c>
      <c r="AA1143">
        <v>73.790000000000006</v>
      </c>
      <c r="AB1143">
        <v>0</v>
      </c>
      <c r="AC1143">
        <v>0</v>
      </c>
      <c r="AD1143">
        <v>0</v>
      </c>
      <c r="AE1143">
        <v>15.06</v>
      </c>
      <c r="AF1143">
        <v>0</v>
      </c>
      <c r="AG1143">
        <v>0</v>
      </c>
      <c r="AH1143">
        <v>0</v>
      </c>
      <c r="AI1143">
        <v>4.9000000000000004</v>
      </c>
      <c r="AJ1143">
        <v>1</v>
      </c>
      <c r="AK1143">
        <v>1</v>
      </c>
      <c r="AL1143">
        <v>1</v>
      </c>
      <c r="AN1143">
        <v>0</v>
      </c>
      <c r="AO1143">
        <v>1</v>
      </c>
      <c r="AP1143">
        <v>0</v>
      </c>
      <c r="AQ1143">
        <v>0</v>
      </c>
      <c r="AR1143">
        <v>0</v>
      </c>
      <c r="AS1143" t="s">
        <v>3</v>
      </c>
      <c r="AT1143">
        <v>225</v>
      </c>
      <c r="AU1143" t="s">
        <v>3</v>
      </c>
      <c r="AV1143">
        <v>0</v>
      </c>
      <c r="AW1143">
        <v>2</v>
      </c>
      <c r="AX1143">
        <v>35868796</v>
      </c>
      <c r="AY1143">
        <v>1</v>
      </c>
      <c r="AZ1143">
        <v>0</v>
      </c>
      <c r="BA1143">
        <v>1104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X1143">
        <f>Y1143*Source!I1005</f>
        <v>60.1875</v>
      </c>
      <c r="CY1143">
        <f t="shared" si="167"/>
        <v>73.790000000000006</v>
      </c>
      <c r="CZ1143">
        <f t="shared" si="168"/>
        <v>15.06</v>
      </c>
      <c r="DA1143">
        <f t="shared" si="169"/>
        <v>4.9000000000000004</v>
      </c>
      <c r="DB1143">
        <f t="shared" si="170"/>
        <v>3388.5</v>
      </c>
      <c r="DC1143">
        <f t="shared" si="171"/>
        <v>0</v>
      </c>
    </row>
    <row r="1144" spans="1:107">
      <c r="A1144">
        <f>ROW(Source!A1005)</f>
        <v>1005</v>
      </c>
      <c r="B1144">
        <v>35863109</v>
      </c>
      <c r="C1144">
        <v>35868766</v>
      </c>
      <c r="D1144">
        <v>29114733</v>
      </c>
      <c r="E1144">
        <v>1</v>
      </c>
      <c r="F1144">
        <v>1</v>
      </c>
      <c r="G1144">
        <v>1</v>
      </c>
      <c r="H1144">
        <v>3</v>
      </c>
      <c r="I1144" t="s">
        <v>709</v>
      </c>
      <c r="J1144" t="s">
        <v>710</v>
      </c>
      <c r="K1144" t="s">
        <v>711</v>
      </c>
      <c r="L1144">
        <v>1354</v>
      </c>
      <c r="N1144">
        <v>1010</v>
      </c>
      <c r="O1144" t="s">
        <v>237</v>
      </c>
      <c r="P1144" t="s">
        <v>237</v>
      </c>
      <c r="Q1144">
        <v>1</v>
      </c>
      <c r="W1144">
        <v>0</v>
      </c>
      <c r="X1144">
        <v>-1352915271</v>
      </c>
      <c r="Y1144">
        <v>790</v>
      </c>
      <c r="AA1144">
        <v>0.3</v>
      </c>
      <c r="AB1144">
        <v>0</v>
      </c>
      <c r="AC1144">
        <v>0</v>
      </c>
      <c r="AD1144">
        <v>0</v>
      </c>
      <c r="AE1144">
        <v>0.02</v>
      </c>
      <c r="AF1144">
        <v>0</v>
      </c>
      <c r="AG1144">
        <v>0</v>
      </c>
      <c r="AH1144">
        <v>0</v>
      </c>
      <c r="AI1144">
        <v>14.91</v>
      </c>
      <c r="AJ1144">
        <v>1</v>
      </c>
      <c r="AK1144">
        <v>1</v>
      </c>
      <c r="AL1144">
        <v>1</v>
      </c>
      <c r="AN1144">
        <v>0</v>
      </c>
      <c r="AO1144">
        <v>1</v>
      </c>
      <c r="AP1144">
        <v>0</v>
      </c>
      <c r="AQ1144">
        <v>0</v>
      </c>
      <c r="AR1144">
        <v>0</v>
      </c>
      <c r="AS1144" t="s">
        <v>3</v>
      </c>
      <c r="AT1144">
        <v>790</v>
      </c>
      <c r="AU1144" t="s">
        <v>3</v>
      </c>
      <c r="AV1144">
        <v>0</v>
      </c>
      <c r="AW1144">
        <v>2</v>
      </c>
      <c r="AX1144">
        <v>35868797</v>
      </c>
      <c r="AY1144">
        <v>1</v>
      </c>
      <c r="AZ1144">
        <v>0</v>
      </c>
      <c r="BA1144">
        <v>1105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X1144">
        <f>Y1144*Source!I1005</f>
        <v>211.32500000000002</v>
      </c>
      <c r="CY1144">
        <f t="shared" si="167"/>
        <v>0.3</v>
      </c>
      <c r="CZ1144">
        <f t="shared" si="168"/>
        <v>0.02</v>
      </c>
      <c r="DA1144">
        <f t="shared" si="169"/>
        <v>14.91</v>
      </c>
      <c r="DB1144">
        <f t="shared" si="170"/>
        <v>15.8</v>
      </c>
      <c r="DC1144">
        <f t="shared" si="171"/>
        <v>0</v>
      </c>
    </row>
    <row r="1145" spans="1:107">
      <c r="A1145">
        <f>ROW(Source!A1005)</f>
        <v>1005</v>
      </c>
      <c r="B1145">
        <v>35863109</v>
      </c>
      <c r="C1145">
        <v>35868766</v>
      </c>
      <c r="D1145">
        <v>29114734</v>
      </c>
      <c r="E1145">
        <v>1</v>
      </c>
      <c r="F1145">
        <v>1</v>
      </c>
      <c r="G1145">
        <v>1</v>
      </c>
      <c r="H1145">
        <v>3</v>
      </c>
      <c r="I1145" t="s">
        <v>712</v>
      </c>
      <c r="J1145" t="s">
        <v>713</v>
      </c>
      <c r="K1145" t="s">
        <v>714</v>
      </c>
      <c r="L1145">
        <v>1354</v>
      </c>
      <c r="N1145">
        <v>1010</v>
      </c>
      <c r="O1145" t="s">
        <v>237</v>
      </c>
      <c r="P1145" t="s">
        <v>237</v>
      </c>
      <c r="Q1145">
        <v>1</v>
      </c>
      <c r="W1145">
        <v>0</v>
      </c>
      <c r="X1145">
        <v>1370092194</v>
      </c>
      <c r="Y1145">
        <v>1844</v>
      </c>
      <c r="AA1145">
        <v>0.38</v>
      </c>
      <c r="AB1145">
        <v>0</v>
      </c>
      <c r="AC1145">
        <v>0</v>
      </c>
      <c r="AD1145">
        <v>0</v>
      </c>
      <c r="AE1145">
        <v>0.03</v>
      </c>
      <c r="AF1145">
        <v>0</v>
      </c>
      <c r="AG1145">
        <v>0</v>
      </c>
      <c r="AH1145">
        <v>0</v>
      </c>
      <c r="AI1145">
        <v>12.55</v>
      </c>
      <c r="AJ1145">
        <v>1</v>
      </c>
      <c r="AK1145">
        <v>1</v>
      </c>
      <c r="AL1145">
        <v>1</v>
      </c>
      <c r="AN1145">
        <v>0</v>
      </c>
      <c r="AO1145">
        <v>1</v>
      </c>
      <c r="AP1145">
        <v>0</v>
      </c>
      <c r="AQ1145">
        <v>0</v>
      </c>
      <c r="AR1145">
        <v>0</v>
      </c>
      <c r="AS1145" t="s">
        <v>3</v>
      </c>
      <c r="AT1145">
        <v>1844</v>
      </c>
      <c r="AU1145" t="s">
        <v>3</v>
      </c>
      <c r="AV1145">
        <v>0</v>
      </c>
      <c r="AW1145">
        <v>2</v>
      </c>
      <c r="AX1145">
        <v>35868798</v>
      </c>
      <c r="AY1145">
        <v>1</v>
      </c>
      <c r="AZ1145">
        <v>0</v>
      </c>
      <c r="BA1145">
        <v>1106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X1145">
        <f>Y1145*Source!I1005</f>
        <v>493.27000000000004</v>
      </c>
      <c r="CY1145">
        <f t="shared" si="167"/>
        <v>0.38</v>
      </c>
      <c r="CZ1145">
        <f t="shared" si="168"/>
        <v>0.03</v>
      </c>
      <c r="DA1145">
        <f t="shared" si="169"/>
        <v>12.55</v>
      </c>
      <c r="DB1145">
        <f t="shared" si="170"/>
        <v>55.32</v>
      </c>
      <c r="DC1145">
        <f t="shared" si="171"/>
        <v>0</v>
      </c>
    </row>
    <row r="1146" spans="1:107">
      <c r="A1146">
        <f>ROW(Source!A1005)</f>
        <v>1005</v>
      </c>
      <c r="B1146">
        <v>35863109</v>
      </c>
      <c r="C1146">
        <v>35868766</v>
      </c>
      <c r="D1146">
        <v>29114482</v>
      </c>
      <c r="E1146">
        <v>1</v>
      </c>
      <c r="F1146">
        <v>1</v>
      </c>
      <c r="G1146">
        <v>1</v>
      </c>
      <c r="H1146">
        <v>3</v>
      </c>
      <c r="I1146" t="s">
        <v>715</v>
      </c>
      <c r="J1146" t="s">
        <v>716</v>
      </c>
      <c r="K1146" t="s">
        <v>717</v>
      </c>
      <c r="L1146">
        <v>1354</v>
      </c>
      <c r="N1146">
        <v>1010</v>
      </c>
      <c r="O1146" t="s">
        <v>237</v>
      </c>
      <c r="P1146" t="s">
        <v>237</v>
      </c>
      <c r="Q1146">
        <v>1</v>
      </c>
      <c r="W1146">
        <v>0</v>
      </c>
      <c r="X1146">
        <v>-520920930</v>
      </c>
      <c r="Y1146">
        <v>149</v>
      </c>
      <c r="AA1146">
        <v>0.33</v>
      </c>
      <c r="AB1146">
        <v>0</v>
      </c>
      <c r="AC1146">
        <v>0</v>
      </c>
      <c r="AD1146">
        <v>0</v>
      </c>
      <c r="AE1146">
        <v>7.0000000000000007E-2</v>
      </c>
      <c r="AF1146">
        <v>0</v>
      </c>
      <c r="AG1146">
        <v>0</v>
      </c>
      <c r="AH1146">
        <v>0</v>
      </c>
      <c r="AI1146">
        <v>4.74</v>
      </c>
      <c r="AJ1146">
        <v>1</v>
      </c>
      <c r="AK1146">
        <v>1</v>
      </c>
      <c r="AL1146">
        <v>1</v>
      </c>
      <c r="AN1146">
        <v>0</v>
      </c>
      <c r="AO1146">
        <v>1</v>
      </c>
      <c r="AP1146">
        <v>0</v>
      </c>
      <c r="AQ1146">
        <v>0</v>
      </c>
      <c r="AR1146">
        <v>0</v>
      </c>
      <c r="AS1146" t="s">
        <v>3</v>
      </c>
      <c r="AT1146">
        <v>149</v>
      </c>
      <c r="AU1146" t="s">
        <v>3</v>
      </c>
      <c r="AV1146">
        <v>0</v>
      </c>
      <c r="AW1146">
        <v>2</v>
      </c>
      <c r="AX1146">
        <v>35868799</v>
      </c>
      <c r="AY1146">
        <v>1</v>
      </c>
      <c r="AZ1146">
        <v>0</v>
      </c>
      <c r="BA1146">
        <v>1107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X1146">
        <f>Y1146*Source!I1005</f>
        <v>39.857500000000002</v>
      </c>
      <c r="CY1146">
        <f t="shared" si="167"/>
        <v>0.33</v>
      </c>
      <c r="CZ1146">
        <f t="shared" si="168"/>
        <v>7.0000000000000007E-2</v>
      </c>
      <c r="DA1146">
        <f t="shared" si="169"/>
        <v>4.74</v>
      </c>
      <c r="DB1146">
        <f t="shared" si="170"/>
        <v>10.43</v>
      </c>
      <c r="DC1146">
        <f t="shared" si="171"/>
        <v>0</v>
      </c>
    </row>
    <row r="1147" spans="1:107">
      <c r="A1147">
        <f>ROW(Source!A1005)</f>
        <v>1005</v>
      </c>
      <c r="B1147">
        <v>35863109</v>
      </c>
      <c r="C1147">
        <v>35868766</v>
      </c>
      <c r="D1147">
        <v>29129584</v>
      </c>
      <c r="E1147">
        <v>1</v>
      </c>
      <c r="F1147">
        <v>1</v>
      </c>
      <c r="G1147">
        <v>1</v>
      </c>
      <c r="H1147">
        <v>3</v>
      </c>
      <c r="I1147" t="s">
        <v>718</v>
      </c>
      <c r="J1147" t="s">
        <v>719</v>
      </c>
      <c r="K1147" t="s">
        <v>720</v>
      </c>
      <c r="L1147">
        <v>1301</v>
      </c>
      <c r="N1147">
        <v>1003</v>
      </c>
      <c r="O1147" t="s">
        <v>142</v>
      </c>
      <c r="P1147" t="s">
        <v>142</v>
      </c>
      <c r="Q1147">
        <v>1</v>
      </c>
      <c r="W1147">
        <v>0</v>
      </c>
      <c r="X1147">
        <v>-1665253311</v>
      </c>
      <c r="Y1147">
        <v>86</v>
      </c>
      <c r="AA1147">
        <v>53.07</v>
      </c>
      <c r="AB1147">
        <v>0</v>
      </c>
      <c r="AC1147">
        <v>0</v>
      </c>
      <c r="AD1147">
        <v>0</v>
      </c>
      <c r="AE1147">
        <v>7.22</v>
      </c>
      <c r="AF1147">
        <v>0</v>
      </c>
      <c r="AG1147">
        <v>0</v>
      </c>
      <c r="AH1147">
        <v>0</v>
      </c>
      <c r="AI1147">
        <v>7.35</v>
      </c>
      <c r="AJ1147">
        <v>1</v>
      </c>
      <c r="AK1147">
        <v>1</v>
      </c>
      <c r="AL1147">
        <v>1</v>
      </c>
      <c r="AN1147">
        <v>0</v>
      </c>
      <c r="AO1147">
        <v>1</v>
      </c>
      <c r="AP1147">
        <v>0</v>
      </c>
      <c r="AQ1147">
        <v>0</v>
      </c>
      <c r="AR1147">
        <v>0</v>
      </c>
      <c r="AS1147" t="s">
        <v>3</v>
      </c>
      <c r="AT1147">
        <v>86</v>
      </c>
      <c r="AU1147" t="s">
        <v>3</v>
      </c>
      <c r="AV1147">
        <v>0</v>
      </c>
      <c r="AW1147">
        <v>2</v>
      </c>
      <c r="AX1147">
        <v>35868800</v>
      </c>
      <c r="AY1147">
        <v>1</v>
      </c>
      <c r="AZ1147">
        <v>0</v>
      </c>
      <c r="BA1147">
        <v>1108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X1147">
        <f>Y1147*Source!I1005</f>
        <v>23.005000000000003</v>
      </c>
      <c r="CY1147">
        <f t="shared" si="167"/>
        <v>53.07</v>
      </c>
      <c r="CZ1147">
        <f t="shared" si="168"/>
        <v>7.22</v>
      </c>
      <c r="DA1147">
        <f t="shared" si="169"/>
        <v>7.35</v>
      </c>
      <c r="DB1147">
        <f t="shared" si="170"/>
        <v>620.91999999999996</v>
      </c>
      <c r="DC1147">
        <f t="shared" si="171"/>
        <v>0</v>
      </c>
    </row>
    <row r="1148" spans="1:107">
      <c r="A1148">
        <f>ROW(Source!A1005)</f>
        <v>1005</v>
      </c>
      <c r="B1148">
        <v>35863109</v>
      </c>
      <c r="C1148">
        <v>35868766</v>
      </c>
      <c r="D1148">
        <v>29129619</v>
      </c>
      <c r="E1148">
        <v>1</v>
      </c>
      <c r="F1148">
        <v>1</v>
      </c>
      <c r="G1148">
        <v>1</v>
      </c>
      <c r="H1148">
        <v>3</v>
      </c>
      <c r="I1148" t="s">
        <v>721</v>
      </c>
      <c r="J1148" t="s">
        <v>722</v>
      </c>
      <c r="K1148" t="s">
        <v>723</v>
      </c>
      <c r="L1148">
        <v>1301</v>
      </c>
      <c r="N1148">
        <v>1003</v>
      </c>
      <c r="O1148" t="s">
        <v>142</v>
      </c>
      <c r="P1148" t="s">
        <v>142</v>
      </c>
      <c r="Q1148">
        <v>1</v>
      </c>
      <c r="W1148">
        <v>0</v>
      </c>
      <c r="X1148">
        <v>1030922947</v>
      </c>
      <c r="Y1148">
        <v>234</v>
      </c>
      <c r="AA1148">
        <v>61.61</v>
      </c>
      <c r="AB1148">
        <v>0</v>
      </c>
      <c r="AC1148">
        <v>0</v>
      </c>
      <c r="AD1148">
        <v>0</v>
      </c>
      <c r="AE1148">
        <v>8.44</v>
      </c>
      <c r="AF1148">
        <v>0</v>
      </c>
      <c r="AG1148">
        <v>0</v>
      </c>
      <c r="AH1148">
        <v>0</v>
      </c>
      <c r="AI1148">
        <v>7.3</v>
      </c>
      <c r="AJ1148">
        <v>1</v>
      </c>
      <c r="AK1148">
        <v>1</v>
      </c>
      <c r="AL1148">
        <v>1</v>
      </c>
      <c r="AN1148">
        <v>0</v>
      </c>
      <c r="AO1148">
        <v>1</v>
      </c>
      <c r="AP1148">
        <v>0</v>
      </c>
      <c r="AQ1148">
        <v>0</v>
      </c>
      <c r="AR1148">
        <v>0</v>
      </c>
      <c r="AS1148" t="s">
        <v>3</v>
      </c>
      <c r="AT1148">
        <v>234</v>
      </c>
      <c r="AU1148" t="s">
        <v>3</v>
      </c>
      <c r="AV1148">
        <v>0</v>
      </c>
      <c r="AW1148">
        <v>2</v>
      </c>
      <c r="AX1148">
        <v>35868801</v>
      </c>
      <c r="AY1148">
        <v>1</v>
      </c>
      <c r="AZ1148">
        <v>0</v>
      </c>
      <c r="BA1148">
        <v>1109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X1148">
        <f>Y1148*Source!I1005</f>
        <v>62.595000000000006</v>
      </c>
      <c r="CY1148">
        <f t="shared" si="167"/>
        <v>61.61</v>
      </c>
      <c r="CZ1148">
        <f t="shared" si="168"/>
        <v>8.44</v>
      </c>
      <c r="DA1148">
        <f t="shared" si="169"/>
        <v>7.3</v>
      </c>
      <c r="DB1148">
        <f t="shared" si="170"/>
        <v>1974.96</v>
      </c>
      <c r="DC1148">
        <f t="shared" si="171"/>
        <v>0</v>
      </c>
    </row>
    <row r="1149" spans="1:107">
      <c r="A1149">
        <f>ROW(Source!A1005)</f>
        <v>1005</v>
      </c>
      <c r="B1149">
        <v>35863109</v>
      </c>
      <c r="C1149">
        <v>35868766</v>
      </c>
      <c r="D1149">
        <v>29129715</v>
      </c>
      <c r="E1149">
        <v>1</v>
      </c>
      <c r="F1149">
        <v>1</v>
      </c>
      <c r="G1149">
        <v>1</v>
      </c>
      <c r="H1149">
        <v>3</v>
      </c>
      <c r="I1149" t="s">
        <v>813</v>
      </c>
      <c r="J1149" t="s">
        <v>814</v>
      </c>
      <c r="K1149" t="s">
        <v>815</v>
      </c>
      <c r="L1149">
        <v>1301</v>
      </c>
      <c r="N1149">
        <v>1003</v>
      </c>
      <c r="O1149" t="s">
        <v>142</v>
      </c>
      <c r="P1149" t="s">
        <v>142</v>
      </c>
      <c r="Q1149">
        <v>1</v>
      </c>
      <c r="W1149">
        <v>0</v>
      </c>
      <c r="X1149">
        <v>-1083681358</v>
      </c>
      <c r="Y1149">
        <v>37</v>
      </c>
      <c r="AA1149">
        <v>31.71</v>
      </c>
      <c r="AB1149">
        <v>0</v>
      </c>
      <c r="AC1149">
        <v>0</v>
      </c>
      <c r="AD1149">
        <v>0</v>
      </c>
      <c r="AE1149">
        <v>6.33</v>
      </c>
      <c r="AF1149">
        <v>0</v>
      </c>
      <c r="AG1149">
        <v>0</v>
      </c>
      <c r="AH1149">
        <v>0</v>
      </c>
      <c r="AI1149">
        <v>5.01</v>
      </c>
      <c r="AJ1149">
        <v>1</v>
      </c>
      <c r="AK1149">
        <v>1</v>
      </c>
      <c r="AL1149">
        <v>1</v>
      </c>
      <c r="AN1149">
        <v>0</v>
      </c>
      <c r="AO1149">
        <v>1</v>
      </c>
      <c r="AP1149">
        <v>0</v>
      </c>
      <c r="AQ1149">
        <v>0</v>
      </c>
      <c r="AR1149">
        <v>0</v>
      </c>
      <c r="AS1149" t="s">
        <v>3</v>
      </c>
      <c r="AT1149">
        <v>37</v>
      </c>
      <c r="AU1149" t="s">
        <v>3</v>
      </c>
      <c r="AV1149">
        <v>0</v>
      </c>
      <c r="AW1149">
        <v>2</v>
      </c>
      <c r="AX1149">
        <v>35868802</v>
      </c>
      <c r="AY1149">
        <v>1</v>
      </c>
      <c r="AZ1149">
        <v>0</v>
      </c>
      <c r="BA1149">
        <v>1110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X1149">
        <f>Y1149*Source!I1005</f>
        <v>9.8975000000000009</v>
      </c>
      <c r="CY1149">
        <f t="shared" si="167"/>
        <v>31.71</v>
      </c>
      <c r="CZ1149">
        <f t="shared" si="168"/>
        <v>6.33</v>
      </c>
      <c r="DA1149">
        <f t="shared" si="169"/>
        <v>5.01</v>
      </c>
      <c r="DB1149">
        <f t="shared" si="170"/>
        <v>234.21</v>
      </c>
      <c r="DC1149">
        <f t="shared" si="171"/>
        <v>0</v>
      </c>
    </row>
    <row r="1150" spans="1:107">
      <c r="A1150">
        <f>ROW(Source!A1006)</f>
        <v>1006</v>
      </c>
      <c r="B1150">
        <v>35863109</v>
      </c>
      <c r="C1150">
        <v>35868803</v>
      </c>
      <c r="D1150">
        <v>18410244</v>
      </c>
      <c r="E1150">
        <v>1</v>
      </c>
      <c r="F1150">
        <v>1</v>
      </c>
      <c r="G1150">
        <v>1</v>
      </c>
      <c r="H1150">
        <v>1</v>
      </c>
      <c r="I1150" t="s">
        <v>727</v>
      </c>
      <c r="J1150" t="s">
        <v>3</v>
      </c>
      <c r="K1150" t="s">
        <v>728</v>
      </c>
      <c r="L1150">
        <v>1369</v>
      </c>
      <c r="N1150">
        <v>1013</v>
      </c>
      <c r="O1150" t="s">
        <v>561</v>
      </c>
      <c r="P1150" t="s">
        <v>561</v>
      </c>
      <c r="Q1150">
        <v>1</v>
      </c>
      <c r="W1150">
        <v>0</v>
      </c>
      <c r="X1150">
        <v>-1803619151</v>
      </c>
      <c r="Y1150">
        <v>64.330999999999989</v>
      </c>
      <c r="AA1150">
        <v>0</v>
      </c>
      <c r="AB1150">
        <v>0</v>
      </c>
      <c r="AC1150">
        <v>0</v>
      </c>
      <c r="AD1150">
        <v>296.73</v>
      </c>
      <c r="AE1150">
        <v>0</v>
      </c>
      <c r="AF1150">
        <v>0</v>
      </c>
      <c r="AG1150">
        <v>0</v>
      </c>
      <c r="AH1150">
        <v>296.73</v>
      </c>
      <c r="AI1150">
        <v>1</v>
      </c>
      <c r="AJ1150">
        <v>1</v>
      </c>
      <c r="AK1150">
        <v>1</v>
      </c>
      <c r="AL1150">
        <v>1</v>
      </c>
      <c r="AN1150">
        <v>0</v>
      </c>
      <c r="AO1150">
        <v>1</v>
      </c>
      <c r="AP1150">
        <v>1</v>
      </c>
      <c r="AQ1150">
        <v>0</v>
      </c>
      <c r="AR1150">
        <v>0</v>
      </c>
      <c r="AS1150" t="s">
        <v>3</v>
      </c>
      <c r="AT1150">
        <v>55.94</v>
      </c>
      <c r="AU1150" t="s">
        <v>134</v>
      </c>
      <c r="AV1150">
        <v>1</v>
      </c>
      <c r="AW1150">
        <v>2</v>
      </c>
      <c r="AX1150">
        <v>35868811</v>
      </c>
      <c r="AY1150">
        <v>2</v>
      </c>
      <c r="AZ1150">
        <v>131072</v>
      </c>
      <c r="BA1150">
        <v>1111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X1150">
        <f>Y1150*Source!I1006</f>
        <v>34.417084999999993</v>
      </c>
      <c r="CY1150">
        <f>AD1150</f>
        <v>296.73</v>
      </c>
      <c r="CZ1150">
        <f>AH1150</f>
        <v>296.73</v>
      </c>
      <c r="DA1150">
        <f>AL1150</f>
        <v>1</v>
      </c>
      <c r="DB1150">
        <f>ROUND((ROUND(AT1150*CZ1150,2)*1.15),2)</f>
        <v>19088.939999999999</v>
      </c>
      <c r="DC1150">
        <f>ROUND((ROUND(AT1150*AG1150,2)*1.15),2)</f>
        <v>0</v>
      </c>
    </row>
    <row r="1151" spans="1:107">
      <c r="A1151">
        <f>ROW(Source!A1006)</f>
        <v>1006</v>
      </c>
      <c r="B1151">
        <v>35863109</v>
      </c>
      <c r="C1151">
        <v>35868803</v>
      </c>
      <c r="D1151">
        <v>121548</v>
      </c>
      <c r="E1151">
        <v>1</v>
      </c>
      <c r="F1151">
        <v>1</v>
      </c>
      <c r="G1151">
        <v>1</v>
      </c>
      <c r="H1151">
        <v>1</v>
      </c>
      <c r="I1151" t="s">
        <v>35</v>
      </c>
      <c r="J1151" t="s">
        <v>3</v>
      </c>
      <c r="K1151" t="s">
        <v>562</v>
      </c>
      <c r="L1151">
        <v>608254</v>
      </c>
      <c r="N1151">
        <v>1013</v>
      </c>
      <c r="O1151" t="s">
        <v>563</v>
      </c>
      <c r="P1151" t="s">
        <v>563</v>
      </c>
      <c r="Q1151">
        <v>1</v>
      </c>
      <c r="W1151">
        <v>0</v>
      </c>
      <c r="X1151">
        <v>-185737400</v>
      </c>
      <c r="Y1151">
        <v>1.2500000000000001E-2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1</v>
      </c>
      <c r="AJ1151">
        <v>1</v>
      </c>
      <c r="AK1151">
        <v>1</v>
      </c>
      <c r="AL1151">
        <v>1</v>
      </c>
      <c r="AN1151">
        <v>0</v>
      </c>
      <c r="AO1151">
        <v>1</v>
      </c>
      <c r="AP1151">
        <v>1</v>
      </c>
      <c r="AQ1151">
        <v>0</v>
      </c>
      <c r="AR1151">
        <v>0</v>
      </c>
      <c r="AS1151" t="s">
        <v>3</v>
      </c>
      <c r="AT1151">
        <v>0.01</v>
      </c>
      <c r="AU1151" t="s">
        <v>133</v>
      </c>
      <c r="AV1151">
        <v>2</v>
      </c>
      <c r="AW1151">
        <v>2</v>
      </c>
      <c r="AX1151">
        <v>35868812</v>
      </c>
      <c r="AY1151">
        <v>1</v>
      </c>
      <c r="AZ1151">
        <v>0</v>
      </c>
      <c r="BA1151">
        <v>1112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X1151">
        <f>Y1151*Source!I1006</f>
        <v>6.6875000000000007E-3</v>
      </c>
      <c r="CY1151">
        <f>AD1151</f>
        <v>0</v>
      </c>
      <c r="CZ1151">
        <f>AH1151</f>
        <v>0</v>
      </c>
      <c r="DA1151">
        <f>AL1151</f>
        <v>1</v>
      </c>
      <c r="DB1151">
        <f>ROUND((ROUND(AT1151*CZ1151,2)*1.25),2)</f>
        <v>0</v>
      </c>
      <c r="DC1151">
        <f>ROUND((ROUND(AT1151*AG1151,2)*1.25),2)</f>
        <v>0</v>
      </c>
    </row>
    <row r="1152" spans="1:107">
      <c r="A1152">
        <f>ROW(Source!A1006)</f>
        <v>1006</v>
      </c>
      <c r="B1152">
        <v>35863109</v>
      </c>
      <c r="C1152">
        <v>35868803</v>
      </c>
      <c r="D1152">
        <v>29172556</v>
      </c>
      <c r="E1152">
        <v>1</v>
      </c>
      <c r="F1152">
        <v>1</v>
      </c>
      <c r="G1152">
        <v>1</v>
      </c>
      <c r="H1152">
        <v>2</v>
      </c>
      <c r="I1152" t="s">
        <v>564</v>
      </c>
      <c r="J1152" t="s">
        <v>565</v>
      </c>
      <c r="K1152" t="s">
        <v>566</v>
      </c>
      <c r="L1152">
        <v>1368</v>
      </c>
      <c r="N1152">
        <v>1011</v>
      </c>
      <c r="O1152" t="s">
        <v>567</v>
      </c>
      <c r="P1152" t="s">
        <v>567</v>
      </c>
      <c r="Q1152">
        <v>1</v>
      </c>
      <c r="W1152">
        <v>0</v>
      </c>
      <c r="X1152">
        <v>-1302720870</v>
      </c>
      <c r="Y1152">
        <v>1.2500000000000001E-2</v>
      </c>
      <c r="AA1152">
        <v>0</v>
      </c>
      <c r="AB1152">
        <v>466.71</v>
      </c>
      <c r="AC1152">
        <v>446.18</v>
      </c>
      <c r="AD1152">
        <v>0</v>
      </c>
      <c r="AE1152">
        <v>0</v>
      </c>
      <c r="AF1152">
        <v>31.26</v>
      </c>
      <c r="AG1152">
        <v>13.5</v>
      </c>
      <c r="AH1152">
        <v>0</v>
      </c>
      <c r="AI1152">
        <v>1</v>
      </c>
      <c r="AJ1152">
        <v>14.93</v>
      </c>
      <c r="AK1152">
        <v>33.049999999999997</v>
      </c>
      <c r="AL1152">
        <v>1</v>
      </c>
      <c r="AN1152">
        <v>0</v>
      </c>
      <c r="AO1152">
        <v>1</v>
      </c>
      <c r="AP1152">
        <v>1</v>
      </c>
      <c r="AQ1152">
        <v>0</v>
      </c>
      <c r="AR1152">
        <v>0</v>
      </c>
      <c r="AS1152" t="s">
        <v>3</v>
      </c>
      <c r="AT1152">
        <v>0.01</v>
      </c>
      <c r="AU1152" t="s">
        <v>133</v>
      </c>
      <c r="AV1152">
        <v>0</v>
      </c>
      <c r="AW1152">
        <v>2</v>
      </c>
      <c r="AX1152">
        <v>35868813</v>
      </c>
      <c r="AY1152">
        <v>1</v>
      </c>
      <c r="AZ1152">
        <v>0</v>
      </c>
      <c r="BA1152">
        <v>1113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X1152">
        <f>Y1152*Source!I1006</f>
        <v>6.6875000000000007E-3</v>
      </c>
      <c r="CY1152">
        <f>AB1152</f>
        <v>466.71</v>
      </c>
      <c r="CZ1152">
        <f>AF1152</f>
        <v>31.26</v>
      </c>
      <c r="DA1152">
        <f>AJ1152</f>
        <v>14.93</v>
      </c>
      <c r="DB1152">
        <f>ROUND((ROUND(AT1152*CZ1152,2)*1.25),2)</f>
        <v>0.39</v>
      </c>
      <c r="DC1152">
        <f>ROUND((ROUND(AT1152*AG1152,2)*1.25),2)</f>
        <v>0.18</v>
      </c>
    </row>
    <row r="1153" spans="1:107">
      <c r="A1153">
        <f>ROW(Source!A1006)</f>
        <v>1006</v>
      </c>
      <c r="B1153">
        <v>35863109</v>
      </c>
      <c r="C1153">
        <v>35868803</v>
      </c>
      <c r="D1153">
        <v>29174913</v>
      </c>
      <c r="E1153">
        <v>1</v>
      </c>
      <c r="F1153">
        <v>1</v>
      </c>
      <c r="G1153">
        <v>1</v>
      </c>
      <c r="H1153">
        <v>2</v>
      </c>
      <c r="I1153" t="s">
        <v>578</v>
      </c>
      <c r="J1153" t="s">
        <v>579</v>
      </c>
      <c r="K1153" t="s">
        <v>580</v>
      </c>
      <c r="L1153">
        <v>1368</v>
      </c>
      <c r="N1153">
        <v>1011</v>
      </c>
      <c r="O1153" t="s">
        <v>567</v>
      </c>
      <c r="P1153" t="s">
        <v>567</v>
      </c>
      <c r="Q1153">
        <v>1</v>
      </c>
      <c r="W1153">
        <v>0</v>
      </c>
      <c r="X1153">
        <v>458544584</v>
      </c>
      <c r="Y1153">
        <v>1.2500000000000001E-2</v>
      </c>
      <c r="AA1153">
        <v>0</v>
      </c>
      <c r="AB1153">
        <v>932.72</v>
      </c>
      <c r="AC1153">
        <v>383.38</v>
      </c>
      <c r="AD1153">
        <v>0</v>
      </c>
      <c r="AE1153">
        <v>0</v>
      </c>
      <c r="AF1153">
        <v>87.17</v>
      </c>
      <c r="AG1153">
        <v>11.6</v>
      </c>
      <c r="AH1153">
        <v>0</v>
      </c>
      <c r="AI1153">
        <v>1</v>
      </c>
      <c r="AJ1153">
        <v>10.7</v>
      </c>
      <c r="AK1153">
        <v>33.049999999999997</v>
      </c>
      <c r="AL1153">
        <v>1</v>
      </c>
      <c r="AN1153">
        <v>0</v>
      </c>
      <c r="AO1153">
        <v>1</v>
      </c>
      <c r="AP1153">
        <v>1</v>
      </c>
      <c r="AQ1153">
        <v>0</v>
      </c>
      <c r="AR1153">
        <v>0</v>
      </c>
      <c r="AS1153" t="s">
        <v>3</v>
      </c>
      <c r="AT1153">
        <v>0.01</v>
      </c>
      <c r="AU1153" t="s">
        <v>133</v>
      </c>
      <c r="AV1153">
        <v>0</v>
      </c>
      <c r="AW1153">
        <v>2</v>
      </c>
      <c r="AX1153">
        <v>35868814</v>
      </c>
      <c r="AY1153">
        <v>1</v>
      </c>
      <c r="AZ1153">
        <v>0</v>
      </c>
      <c r="BA1153">
        <v>1114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X1153">
        <f>Y1153*Source!I1006</f>
        <v>6.6875000000000007E-3</v>
      </c>
      <c r="CY1153">
        <f>AB1153</f>
        <v>932.72</v>
      </c>
      <c r="CZ1153">
        <f>AF1153</f>
        <v>87.17</v>
      </c>
      <c r="DA1153">
        <f>AJ1153</f>
        <v>10.7</v>
      </c>
      <c r="DB1153">
        <f>ROUND((ROUND(AT1153*CZ1153,2)*1.25),2)</f>
        <v>1.0900000000000001</v>
      </c>
      <c r="DC1153">
        <f>ROUND((ROUND(AT1153*AG1153,2)*1.25),2)</f>
        <v>0.15</v>
      </c>
    </row>
    <row r="1154" spans="1:107">
      <c r="A1154">
        <f>ROW(Source!A1006)</f>
        <v>1006</v>
      </c>
      <c r="B1154">
        <v>35863109</v>
      </c>
      <c r="C1154">
        <v>35868803</v>
      </c>
      <c r="D1154">
        <v>29109386</v>
      </c>
      <c r="E1154">
        <v>1</v>
      </c>
      <c r="F1154">
        <v>1</v>
      </c>
      <c r="G1154">
        <v>1</v>
      </c>
      <c r="H1154">
        <v>3</v>
      </c>
      <c r="I1154" t="s">
        <v>729</v>
      </c>
      <c r="J1154" t="s">
        <v>730</v>
      </c>
      <c r="K1154" t="s">
        <v>731</v>
      </c>
      <c r="L1154">
        <v>1348</v>
      </c>
      <c r="N1154">
        <v>1009</v>
      </c>
      <c r="O1154" t="s">
        <v>30</v>
      </c>
      <c r="P1154" t="s">
        <v>30</v>
      </c>
      <c r="Q1154">
        <v>1000</v>
      </c>
      <c r="W1154">
        <v>0</v>
      </c>
      <c r="X1154">
        <v>-1262442712</v>
      </c>
      <c r="Y1154">
        <v>3.4099999999999998E-2</v>
      </c>
      <c r="AA1154">
        <v>55935.05</v>
      </c>
      <c r="AB1154">
        <v>0</v>
      </c>
      <c r="AC1154">
        <v>0</v>
      </c>
      <c r="AD1154">
        <v>0</v>
      </c>
      <c r="AE1154">
        <v>11300.01</v>
      </c>
      <c r="AF1154">
        <v>0</v>
      </c>
      <c r="AG1154">
        <v>0</v>
      </c>
      <c r="AH1154">
        <v>0</v>
      </c>
      <c r="AI1154">
        <v>4.95</v>
      </c>
      <c r="AJ1154">
        <v>1</v>
      </c>
      <c r="AK1154">
        <v>1</v>
      </c>
      <c r="AL1154">
        <v>1</v>
      </c>
      <c r="AN1154">
        <v>0</v>
      </c>
      <c r="AO1154">
        <v>1</v>
      </c>
      <c r="AP1154">
        <v>0</v>
      </c>
      <c r="AQ1154">
        <v>0</v>
      </c>
      <c r="AR1154">
        <v>0</v>
      </c>
      <c r="AS1154" t="s">
        <v>3</v>
      </c>
      <c r="AT1154">
        <v>3.4099999999999998E-2</v>
      </c>
      <c r="AU1154" t="s">
        <v>3</v>
      </c>
      <c r="AV1154">
        <v>0</v>
      </c>
      <c r="AW1154">
        <v>2</v>
      </c>
      <c r="AX1154">
        <v>35868815</v>
      </c>
      <c r="AY1154">
        <v>1</v>
      </c>
      <c r="AZ1154">
        <v>0</v>
      </c>
      <c r="BA1154">
        <v>1115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X1154">
        <f>Y1154*Source!I1006</f>
        <v>1.8243499999999999E-2</v>
      </c>
      <c r="CY1154">
        <f>AA1154</f>
        <v>55935.05</v>
      </c>
      <c r="CZ1154">
        <f>AE1154</f>
        <v>11300.01</v>
      </c>
      <c r="DA1154">
        <f>AI1154</f>
        <v>4.95</v>
      </c>
      <c r="DB1154">
        <f>ROUND(ROUND(AT1154*CZ1154,2),2)</f>
        <v>385.33</v>
      </c>
      <c r="DC1154">
        <f>ROUND(ROUND(AT1154*AG1154,2),2)</f>
        <v>0</v>
      </c>
    </row>
    <row r="1155" spans="1:107">
      <c r="A1155">
        <f>ROW(Source!A1006)</f>
        <v>1006</v>
      </c>
      <c r="B1155">
        <v>35863109</v>
      </c>
      <c r="C1155">
        <v>35868803</v>
      </c>
      <c r="D1155">
        <v>29107800</v>
      </c>
      <c r="E1155">
        <v>1</v>
      </c>
      <c r="F1155">
        <v>1</v>
      </c>
      <c r="G1155">
        <v>1</v>
      </c>
      <c r="H1155">
        <v>3</v>
      </c>
      <c r="I1155" t="s">
        <v>592</v>
      </c>
      <c r="J1155" t="s">
        <v>593</v>
      </c>
      <c r="K1155" t="s">
        <v>594</v>
      </c>
      <c r="L1155">
        <v>1346</v>
      </c>
      <c r="N1155">
        <v>1009</v>
      </c>
      <c r="O1155" t="s">
        <v>160</v>
      </c>
      <c r="P1155" t="s">
        <v>160</v>
      </c>
      <c r="Q1155">
        <v>1</v>
      </c>
      <c r="W1155">
        <v>0</v>
      </c>
      <c r="X1155">
        <v>-1570619850</v>
      </c>
      <c r="Y1155">
        <v>0.01</v>
      </c>
      <c r="AA1155">
        <v>46.61</v>
      </c>
      <c r="AB1155">
        <v>0</v>
      </c>
      <c r="AC1155">
        <v>0</v>
      </c>
      <c r="AD1155">
        <v>0</v>
      </c>
      <c r="AE1155">
        <v>1.81</v>
      </c>
      <c r="AF1155">
        <v>0</v>
      </c>
      <c r="AG1155">
        <v>0</v>
      </c>
      <c r="AH1155">
        <v>0</v>
      </c>
      <c r="AI1155">
        <v>25.75</v>
      </c>
      <c r="AJ1155">
        <v>1</v>
      </c>
      <c r="AK1155">
        <v>1</v>
      </c>
      <c r="AL1155">
        <v>1</v>
      </c>
      <c r="AN1155">
        <v>0</v>
      </c>
      <c r="AO1155">
        <v>1</v>
      </c>
      <c r="AP1155">
        <v>0</v>
      </c>
      <c r="AQ1155">
        <v>0</v>
      </c>
      <c r="AR1155">
        <v>0</v>
      </c>
      <c r="AS1155" t="s">
        <v>3</v>
      </c>
      <c r="AT1155">
        <v>0.01</v>
      </c>
      <c r="AU1155" t="s">
        <v>3</v>
      </c>
      <c r="AV1155">
        <v>0</v>
      </c>
      <c r="AW1155">
        <v>2</v>
      </c>
      <c r="AX1155">
        <v>35868816</v>
      </c>
      <c r="AY1155">
        <v>1</v>
      </c>
      <c r="AZ1155">
        <v>0</v>
      </c>
      <c r="BA1155">
        <v>1116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X1155">
        <f>Y1155*Source!I1006</f>
        <v>5.3500000000000006E-3</v>
      </c>
      <c r="CY1155">
        <f>AA1155</f>
        <v>46.61</v>
      </c>
      <c r="CZ1155">
        <f>AE1155</f>
        <v>1.81</v>
      </c>
      <c r="DA1155">
        <f>AI1155</f>
        <v>25.75</v>
      </c>
      <c r="DB1155">
        <f>ROUND(ROUND(AT1155*CZ1155,2),2)</f>
        <v>0.02</v>
      </c>
      <c r="DC1155">
        <f>ROUND(ROUND(AT1155*AG1155,2),2)</f>
        <v>0</v>
      </c>
    </row>
    <row r="1156" spans="1:107">
      <c r="A1156">
        <f>ROW(Source!A1006)</f>
        <v>1006</v>
      </c>
      <c r="B1156">
        <v>35863109</v>
      </c>
      <c r="C1156">
        <v>35868803</v>
      </c>
      <c r="D1156">
        <v>29109603</v>
      </c>
      <c r="E1156">
        <v>1</v>
      </c>
      <c r="F1156">
        <v>1</v>
      </c>
      <c r="G1156">
        <v>1</v>
      </c>
      <c r="H1156">
        <v>3</v>
      </c>
      <c r="I1156" t="s">
        <v>732</v>
      </c>
      <c r="J1156" t="s">
        <v>733</v>
      </c>
      <c r="K1156" t="s">
        <v>734</v>
      </c>
      <c r="L1156">
        <v>1327</v>
      </c>
      <c r="N1156">
        <v>1005</v>
      </c>
      <c r="O1156" t="s">
        <v>155</v>
      </c>
      <c r="P1156" t="s">
        <v>155</v>
      </c>
      <c r="Q1156">
        <v>1</v>
      </c>
      <c r="W1156">
        <v>0</v>
      </c>
      <c r="X1156">
        <v>1399429038</v>
      </c>
      <c r="Y1156">
        <v>112</v>
      </c>
      <c r="AA1156">
        <v>54.06</v>
      </c>
      <c r="AB1156">
        <v>0</v>
      </c>
      <c r="AC1156">
        <v>0</v>
      </c>
      <c r="AD1156">
        <v>0</v>
      </c>
      <c r="AE1156">
        <v>55.16</v>
      </c>
      <c r="AF1156">
        <v>0</v>
      </c>
      <c r="AG1156">
        <v>0</v>
      </c>
      <c r="AH1156">
        <v>0</v>
      </c>
      <c r="AI1156">
        <v>0.98</v>
      </c>
      <c r="AJ1156">
        <v>1</v>
      </c>
      <c r="AK1156">
        <v>1</v>
      </c>
      <c r="AL1156">
        <v>1</v>
      </c>
      <c r="AN1156">
        <v>0</v>
      </c>
      <c r="AO1156">
        <v>1</v>
      </c>
      <c r="AP1156">
        <v>0</v>
      </c>
      <c r="AQ1156">
        <v>0</v>
      </c>
      <c r="AR1156">
        <v>0</v>
      </c>
      <c r="AS1156" t="s">
        <v>3</v>
      </c>
      <c r="AT1156">
        <v>112</v>
      </c>
      <c r="AU1156" t="s">
        <v>3</v>
      </c>
      <c r="AV1156">
        <v>0</v>
      </c>
      <c r="AW1156">
        <v>2</v>
      </c>
      <c r="AX1156">
        <v>35868817</v>
      </c>
      <c r="AY1156">
        <v>1</v>
      </c>
      <c r="AZ1156">
        <v>0</v>
      </c>
      <c r="BA1156">
        <v>1117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X1156">
        <f>Y1156*Source!I1006</f>
        <v>59.92</v>
      </c>
      <c r="CY1156">
        <f>AA1156</f>
        <v>54.06</v>
      </c>
      <c r="CZ1156">
        <f>AE1156</f>
        <v>55.16</v>
      </c>
      <c r="DA1156">
        <f>AI1156</f>
        <v>0.98</v>
      </c>
      <c r="DB1156">
        <f>ROUND(ROUND(AT1156*CZ1156,2),2)</f>
        <v>6177.92</v>
      </c>
      <c r="DC1156">
        <f>ROUND(ROUND(AT1156*AG1156,2),2)</f>
        <v>0</v>
      </c>
    </row>
    <row r="1157" spans="1:107">
      <c r="A1157">
        <f>ROW(Source!A1007)</f>
        <v>1007</v>
      </c>
      <c r="B1157">
        <v>35863109</v>
      </c>
      <c r="C1157">
        <v>35868818</v>
      </c>
      <c r="D1157">
        <v>29364679</v>
      </c>
      <c r="E1157">
        <v>1</v>
      </c>
      <c r="F1157">
        <v>1</v>
      </c>
      <c r="G1157">
        <v>1</v>
      </c>
      <c r="H1157">
        <v>1</v>
      </c>
      <c r="I1157" t="s">
        <v>735</v>
      </c>
      <c r="J1157" t="s">
        <v>3</v>
      </c>
      <c r="K1157" t="s">
        <v>736</v>
      </c>
      <c r="L1157">
        <v>1369</v>
      </c>
      <c r="N1157">
        <v>1013</v>
      </c>
      <c r="O1157" t="s">
        <v>561</v>
      </c>
      <c r="P1157" t="s">
        <v>561</v>
      </c>
      <c r="Q1157">
        <v>1</v>
      </c>
      <c r="W1157">
        <v>0</v>
      </c>
      <c r="X1157">
        <v>931378261</v>
      </c>
      <c r="Y1157">
        <v>35.052</v>
      </c>
      <c r="AA1157">
        <v>0</v>
      </c>
      <c r="AB1157">
        <v>0</v>
      </c>
      <c r="AC1157">
        <v>0</v>
      </c>
      <c r="AD1157">
        <v>316.85000000000002</v>
      </c>
      <c r="AE1157">
        <v>0</v>
      </c>
      <c r="AF1157">
        <v>0</v>
      </c>
      <c r="AG1157">
        <v>0</v>
      </c>
      <c r="AH1157">
        <v>316.85000000000002</v>
      </c>
      <c r="AI1157">
        <v>1</v>
      </c>
      <c r="AJ1157">
        <v>1</v>
      </c>
      <c r="AK1157">
        <v>1</v>
      </c>
      <c r="AL1157">
        <v>1</v>
      </c>
      <c r="AN1157">
        <v>0</v>
      </c>
      <c r="AO1157">
        <v>1</v>
      </c>
      <c r="AP1157">
        <v>1</v>
      </c>
      <c r="AQ1157">
        <v>0</v>
      </c>
      <c r="AR1157">
        <v>0</v>
      </c>
      <c r="AS1157" t="s">
        <v>3</v>
      </c>
      <c r="AT1157">
        <v>30.48</v>
      </c>
      <c r="AU1157" t="s">
        <v>134</v>
      </c>
      <c r="AV1157">
        <v>1</v>
      </c>
      <c r="AW1157">
        <v>2</v>
      </c>
      <c r="AX1157">
        <v>35868831</v>
      </c>
      <c r="AY1157">
        <v>2</v>
      </c>
      <c r="AZ1157">
        <v>131072</v>
      </c>
      <c r="BA1157">
        <v>1118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X1157">
        <f>Y1157*Source!I1007</f>
        <v>1.0515600000000001</v>
      </c>
      <c r="CY1157">
        <f>AD1157</f>
        <v>316.85000000000002</v>
      </c>
      <c r="CZ1157">
        <f>AH1157</f>
        <v>316.85000000000002</v>
      </c>
      <c r="DA1157">
        <f>AL1157</f>
        <v>1</v>
      </c>
      <c r="DB1157">
        <f>ROUND((ROUND(AT1157*CZ1157,2)*1.15),2)</f>
        <v>11106.23</v>
      </c>
      <c r="DC1157">
        <f>ROUND((ROUND(AT1157*AG1157,2)*1.15),2)</f>
        <v>0</v>
      </c>
    </row>
    <row r="1158" spans="1:107">
      <c r="A1158">
        <f>ROW(Source!A1007)</f>
        <v>1007</v>
      </c>
      <c r="B1158">
        <v>35863109</v>
      </c>
      <c r="C1158">
        <v>35868818</v>
      </c>
      <c r="D1158">
        <v>121548</v>
      </c>
      <c r="E1158">
        <v>1</v>
      </c>
      <c r="F1158">
        <v>1</v>
      </c>
      <c r="G1158">
        <v>1</v>
      </c>
      <c r="H1158">
        <v>1</v>
      </c>
      <c r="I1158" t="s">
        <v>35</v>
      </c>
      <c r="J1158" t="s">
        <v>3</v>
      </c>
      <c r="K1158" t="s">
        <v>562</v>
      </c>
      <c r="L1158">
        <v>608254</v>
      </c>
      <c r="N1158">
        <v>1013</v>
      </c>
      <c r="O1158" t="s">
        <v>563</v>
      </c>
      <c r="P1158" t="s">
        <v>563</v>
      </c>
      <c r="Q1158">
        <v>1</v>
      </c>
      <c r="W1158">
        <v>0</v>
      </c>
      <c r="X1158">
        <v>-185737400</v>
      </c>
      <c r="Y1158">
        <v>0.03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1</v>
      </c>
      <c r="AJ1158">
        <v>1</v>
      </c>
      <c r="AK1158">
        <v>1</v>
      </c>
      <c r="AL1158">
        <v>1</v>
      </c>
      <c r="AN1158">
        <v>0</v>
      </c>
      <c r="AO1158">
        <v>1</v>
      </c>
      <c r="AP1158">
        <v>0</v>
      </c>
      <c r="AQ1158">
        <v>0</v>
      </c>
      <c r="AR1158">
        <v>0</v>
      </c>
      <c r="AS1158" t="s">
        <v>3</v>
      </c>
      <c r="AT1158">
        <v>0.03</v>
      </c>
      <c r="AU1158" t="s">
        <v>3</v>
      </c>
      <c r="AV1158">
        <v>2</v>
      </c>
      <c r="AW1158">
        <v>2</v>
      </c>
      <c r="AX1158">
        <v>35868832</v>
      </c>
      <c r="AY1158">
        <v>1</v>
      </c>
      <c r="AZ1158">
        <v>0</v>
      </c>
      <c r="BA1158">
        <v>1119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X1158">
        <f>Y1158*Source!I1007</f>
        <v>8.9999999999999998E-4</v>
      </c>
      <c r="CY1158">
        <f>AD1158</f>
        <v>0</v>
      </c>
      <c r="CZ1158">
        <f>AH1158</f>
        <v>0</v>
      </c>
      <c r="DA1158">
        <f>AL1158</f>
        <v>1</v>
      </c>
      <c r="DB1158">
        <f t="shared" ref="DB1158:DB1168" si="172">ROUND(ROUND(AT1158*CZ1158,2),2)</f>
        <v>0</v>
      </c>
      <c r="DC1158">
        <f t="shared" ref="DC1158:DC1168" si="173">ROUND(ROUND(AT1158*AG1158,2),2)</f>
        <v>0</v>
      </c>
    </row>
    <row r="1159" spans="1:107">
      <c r="A1159">
        <f>ROW(Source!A1007)</f>
        <v>1007</v>
      </c>
      <c r="B1159">
        <v>35863109</v>
      </c>
      <c r="C1159">
        <v>35868818</v>
      </c>
      <c r="D1159">
        <v>29172362</v>
      </c>
      <c r="E1159">
        <v>1</v>
      </c>
      <c r="F1159">
        <v>1</v>
      </c>
      <c r="G1159">
        <v>1</v>
      </c>
      <c r="H1159">
        <v>2</v>
      </c>
      <c r="I1159" t="s">
        <v>737</v>
      </c>
      <c r="J1159" t="s">
        <v>738</v>
      </c>
      <c r="K1159" t="s">
        <v>739</v>
      </c>
      <c r="L1159">
        <v>1368</v>
      </c>
      <c r="N1159">
        <v>1011</v>
      </c>
      <c r="O1159" t="s">
        <v>567</v>
      </c>
      <c r="P1159" t="s">
        <v>567</v>
      </c>
      <c r="Q1159">
        <v>1</v>
      </c>
      <c r="W1159">
        <v>0</v>
      </c>
      <c r="X1159">
        <v>2071614860</v>
      </c>
      <c r="Y1159">
        <v>0.03</v>
      </c>
      <c r="AA1159">
        <v>0</v>
      </c>
      <c r="AB1159">
        <v>1113.56</v>
      </c>
      <c r="AC1159">
        <v>446.18</v>
      </c>
      <c r="AD1159">
        <v>0</v>
      </c>
      <c r="AE1159">
        <v>0</v>
      </c>
      <c r="AF1159">
        <v>134.65</v>
      </c>
      <c r="AG1159">
        <v>13.5</v>
      </c>
      <c r="AH1159">
        <v>0</v>
      </c>
      <c r="AI1159">
        <v>1</v>
      </c>
      <c r="AJ1159">
        <v>8.27</v>
      </c>
      <c r="AK1159">
        <v>33.049999999999997</v>
      </c>
      <c r="AL1159">
        <v>1</v>
      </c>
      <c r="AN1159">
        <v>0</v>
      </c>
      <c r="AO1159">
        <v>1</v>
      </c>
      <c r="AP1159">
        <v>0</v>
      </c>
      <c r="AQ1159">
        <v>0</v>
      </c>
      <c r="AR1159">
        <v>0</v>
      </c>
      <c r="AS1159" t="s">
        <v>3</v>
      </c>
      <c r="AT1159">
        <v>0.03</v>
      </c>
      <c r="AU1159" t="s">
        <v>3</v>
      </c>
      <c r="AV1159">
        <v>0</v>
      </c>
      <c r="AW1159">
        <v>2</v>
      </c>
      <c r="AX1159">
        <v>35868833</v>
      </c>
      <c r="AY1159">
        <v>1</v>
      </c>
      <c r="AZ1159">
        <v>0</v>
      </c>
      <c r="BA1159">
        <v>1120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X1159">
        <f>Y1159*Source!I1007</f>
        <v>8.9999999999999998E-4</v>
      </c>
      <c r="CY1159">
        <f>AB1159</f>
        <v>1113.56</v>
      </c>
      <c r="CZ1159">
        <f>AF1159</f>
        <v>134.65</v>
      </c>
      <c r="DA1159">
        <f>AJ1159</f>
        <v>8.27</v>
      </c>
      <c r="DB1159">
        <f t="shared" si="172"/>
        <v>4.04</v>
      </c>
      <c r="DC1159">
        <f t="shared" si="173"/>
        <v>0.41</v>
      </c>
    </row>
    <row r="1160" spans="1:107">
      <c r="A1160">
        <f>ROW(Source!A1007)</f>
        <v>1007</v>
      </c>
      <c r="B1160">
        <v>35863109</v>
      </c>
      <c r="C1160">
        <v>35868818</v>
      </c>
      <c r="D1160">
        <v>29174913</v>
      </c>
      <c r="E1160">
        <v>1</v>
      </c>
      <c r="F1160">
        <v>1</v>
      </c>
      <c r="G1160">
        <v>1</v>
      </c>
      <c r="H1160">
        <v>2</v>
      </c>
      <c r="I1160" t="s">
        <v>578</v>
      </c>
      <c r="J1160" t="s">
        <v>579</v>
      </c>
      <c r="K1160" t="s">
        <v>580</v>
      </c>
      <c r="L1160">
        <v>1368</v>
      </c>
      <c r="N1160">
        <v>1011</v>
      </c>
      <c r="O1160" t="s">
        <v>567</v>
      </c>
      <c r="P1160" t="s">
        <v>567</v>
      </c>
      <c r="Q1160">
        <v>1</v>
      </c>
      <c r="W1160">
        <v>0</v>
      </c>
      <c r="X1160">
        <v>458544584</v>
      </c>
      <c r="Y1160">
        <v>0.02</v>
      </c>
      <c r="AA1160">
        <v>0</v>
      </c>
      <c r="AB1160">
        <v>932.72</v>
      </c>
      <c r="AC1160">
        <v>383.38</v>
      </c>
      <c r="AD1160">
        <v>0</v>
      </c>
      <c r="AE1160">
        <v>0</v>
      </c>
      <c r="AF1160">
        <v>87.17</v>
      </c>
      <c r="AG1160">
        <v>11.6</v>
      </c>
      <c r="AH1160">
        <v>0</v>
      </c>
      <c r="AI1160">
        <v>1</v>
      </c>
      <c r="AJ1160">
        <v>10.7</v>
      </c>
      <c r="AK1160">
        <v>33.049999999999997</v>
      </c>
      <c r="AL1160">
        <v>1</v>
      </c>
      <c r="AN1160">
        <v>0</v>
      </c>
      <c r="AO1160">
        <v>1</v>
      </c>
      <c r="AP1160">
        <v>0</v>
      </c>
      <c r="AQ1160">
        <v>0</v>
      </c>
      <c r="AR1160">
        <v>0</v>
      </c>
      <c r="AS1160" t="s">
        <v>3</v>
      </c>
      <c r="AT1160">
        <v>0.02</v>
      </c>
      <c r="AU1160" t="s">
        <v>3</v>
      </c>
      <c r="AV1160">
        <v>0</v>
      </c>
      <c r="AW1160">
        <v>2</v>
      </c>
      <c r="AX1160">
        <v>35868834</v>
      </c>
      <c r="AY1160">
        <v>1</v>
      </c>
      <c r="AZ1160">
        <v>0</v>
      </c>
      <c r="BA1160">
        <v>1121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X1160">
        <f>Y1160*Source!I1007</f>
        <v>5.9999999999999995E-4</v>
      </c>
      <c r="CY1160">
        <f>AB1160</f>
        <v>932.72</v>
      </c>
      <c r="CZ1160">
        <f>AF1160</f>
        <v>87.17</v>
      </c>
      <c r="DA1160">
        <f>AJ1160</f>
        <v>10.7</v>
      </c>
      <c r="DB1160">
        <f t="shared" si="172"/>
        <v>1.74</v>
      </c>
      <c r="DC1160">
        <f t="shared" si="173"/>
        <v>0.23</v>
      </c>
    </row>
    <row r="1161" spans="1:107">
      <c r="A1161">
        <f>ROW(Source!A1007)</f>
        <v>1007</v>
      </c>
      <c r="B1161">
        <v>35863109</v>
      </c>
      <c r="C1161">
        <v>35868818</v>
      </c>
      <c r="D1161">
        <v>29114246</v>
      </c>
      <c r="E1161">
        <v>1</v>
      </c>
      <c r="F1161">
        <v>1</v>
      </c>
      <c r="G1161">
        <v>1</v>
      </c>
      <c r="H1161">
        <v>3</v>
      </c>
      <c r="I1161" t="s">
        <v>740</v>
      </c>
      <c r="J1161" t="s">
        <v>741</v>
      </c>
      <c r="K1161" t="s">
        <v>742</v>
      </c>
      <c r="L1161">
        <v>1346</v>
      </c>
      <c r="N1161">
        <v>1009</v>
      </c>
      <c r="O1161" t="s">
        <v>160</v>
      </c>
      <c r="P1161" t="s">
        <v>160</v>
      </c>
      <c r="Q1161">
        <v>1</v>
      </c>
      <c r="W1161">
        <v>0</v>
      </c>
      <c r="X1161">
        <v>-421273247</v>
      </c>
      <c r="Y1161">
        <v>1.5</v>
      </c>
      <c r="AA1161">
        <v>83.08</v>
      </c>
      <c r="AB1161">
        <v>0</v>
      </c>
      <c r="AC1161">
        <v>0</v>
      </c>
      <c r="AD1161">
        <v>0</v>
      </c>
      <c r="AE1161">
        <v>9.0399999999999991</v>
      </c>
      <c r="AF1161">
        <v>0</v>
      </c>
      <c r="AG1161">
        <v>0</v>
      </c>
      <c r="AH1161">
        <v>0</v>
      </c>
      <c r="AI1161">
        <v>9.19</v>
      </c>
      <c r="AJ1161">
        <v>1</v>
      </c>
      <c r="AK1161">
        <v>1</v>
      </c>
      <c r="AL1161">
        <v>1</v>
      </c>
      <c r="AN1161">
        <v>0</v>
      </c>
      <c r="AO1161">
        <v>1</v>
      </c>
      <c r="AP1161">
        <v>0</v>
      </c>
      <c r="AQ1161">
        <v>0</v>
      </c>
      <c r="AR1161">
        <v>0</v>
      </c>
      <c r="AS1161" t="s">
        <v>3</v>
      </c>
      <c r="AT1161">
        <v>1.5</v>
      </c>
      <c r="AU1161" t="s">
        <v>3</v>
      </c>
      <c r="AV1161">
        <v>0</v>
      </c>
      <c r="AW1161">
        <v>2</v>
      </c>
      <c r="AX1161">
        <v>35868835</v>
      </c>
      <c r="AY1161">
        <v>1</v>
      </c>
      <c r="AZ1161">
        <v>0</v>
      </c>
      <c r="BA1161">
        <v>1122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X1161">
        <f>Y1161*Source!I1007</f>
        <v>4.4999999999999998E-2</v>
      </c>
      <c r="CY1161">
        <f t="shared" ref="CY1161:CY1168" si="174">AA1161</f>
        <v>83.08</v>
      </c>
      <c r="CZ1161">
        <f t="shared" ref="CZ1161:CZ1168" si="175">AE1161</f>
        <v>9.0399999999999991</v>
      </c>
      <c r="DA1161">
        <f t="shared" ref="DA1161:DA1168" si="176">AI1161</f>
        <v>9.19</v>
      </c>
      <c r="DB1161">
        <f t="shared" si="172"/>
        <v>13.56</v>
      </c>
      <c r="DC1161">
        <f t="shared" si="173"/>
        <v>0</v>
      </c>
    </row>
    <row r="1162" spans="1:107">
      <c r="A1162">
        <f>ROW(Source!A1007)</f>
        <v>1007</v>
      </c>
      <c r="B1162">
        <v>35863109</v>
      </c>
      <c r="C1162">
        <v>35868818</v>
      </c>
      <c r="D1162">
        <v>29110838</v>
      </c>
      <c r="E1162">
        <v>1</v>
      </c>
      <c r="F1162">
        <v>1</v>
      </c>
      <c r="G1162">
        <v>1</v>
      </c>
      <c r="H1162">
        <v>3</v>
      </c>
      <c r="I1162" t="s">
        <v>743</v>
      </c>
      <c r="J1162" t="s">
        <v>744</v>
      </c>
      <c r="K1162" t="s">
        <v>745</v>
      </c>
      <c r="L1162">
        <v>1346</v>
      </c>
      <c r="N1162">
        <v>1009</v>
      </c>
      <c r="O1162" t="s">
        <v>160</v>
      </c>
      <c r="P1162" t="s">
        <v>160</v>
      </c>
      <c r="Q1162">
        <v>1</v>
      </c>
      <c r="W1162">
        <v>0</v>
      </c>
      <c r="X1162">
        <v>-667794164</v>
      </c>
      <c r="Y1162">
        <v>0.42</v>
      </c>
      <c r="AA1162">
        <v>100.04</v>
      </c>
      <c r="AB1162">
        <v>0</v>
      </c>
      <c r="AC1162">
        <v>0</v>
      </c>
      <c r="AD1162">
        <v>0</v>
      </c>
      <c r="AE1162">
        <v>30.5</v>
      </c>
      <c r="AF1162">
        <v>0</v>
      </c>
      <c r="AG1162">
        <v>0</v>
      </c>
      <c r="AH1162">
        <v>0</v>
      </c>
      <c r="AI1162">
        <v>3.28</v>
      </c>
      <c r="AJ1162">
        <v>1</v>
      </c>
      <c r="AK1162">
        <v>1</v>
      </c>
      <c r="AL1162">
        <v>1</v>
      </c>
      <c r="AN1162">
        <v>0</v>
      </c>
      <c r="AO1162">
        <v>1</v>
      </c>
      <c r="AP1162">
        <v>0</v>
      </c>
      <c r="AQ1162">
        <v>0</v>
      </c>
      <c r="AR1162">
        <v>0</v>
      </c>
      <c r="AS1162" t="s">
        <v>3</v>
      </c>
      <c r="AT1162">
        <v>0.42</v>
      </c>
      <c r="AU1162" t="s">
        <v>3</v>
      </c>
      <c r="AV1162">
        <v>0</v>
      </c>
      <c r="AW1162">
        <v>2</v>
      </c>
      <c r="AX1162">
        <v>35868836</v>
      </c>
      <c r="AY1162">
        <v>1</v>
      </c>
      <c r="AZ1162">
        <v>0</v>
      </c>
      <c r="BA1162">
        <v>1123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X1162">
        <f>Y1162*Source!I1007</f>
        <v>1.2599999999999998E-2</v>
      </c>
      <c r="CY1162">
        <f t="shared" si="174"/>
        <v>100.04</v>
      </c>
      <c r="CZ1162">
        <f t="shared" si="175"/>
        <v>30.5</v>
      </c>
      <c r="DA1162">
        <f t="shared" si="176"/>
        <v>3.28</v>
      </c>
      <c r="DB1162">
        <f t="shared" si="172"/>
        <v>12.81</v>
      </c>
      <c r="DC1162">
        <f t="shared" si="173"/>
        <v>0</v>
      </c>
    </row>
    <row r="1163" spans="1:107">
      <c r="A1163">
        <f>ROW(Source!A1007)</f>
        <v>1007</v>
      </c>
      <c r="B1163">
        <v>35863109</v>
      </c>
      <c r="C1163">
        <v>35868818</v>
      </c>
      <c r="D1163">
        <v>29149204</v>
      </c>
      <c r="E1163">
        <v>1</v>
      </c>
      <c r="F1163">
        <v>1</v>
      </c>
      <c r="G1163">
        <v>1</v>
      </c>
      <c r="H1163">
        <v>3</v>
      </c>
      <c r="I1163" t="s">
        <v>746</v>
      </c>
      <c r="J1163" t="s">
        <v>747</v>
      </c>
      <c r="K1163" t="s">
        <v>748</v>
      </c>
      <c r="L1163">
        <v>1348</v>
      </c>
      <c r="N1163">
        <v>1009</v>
      </c>
      <c r="O1163" t="s">
        <v>30</v>
      </c>
      <c r="P1163" t="s">
        <v>30</v>
      </c>
      <c r="Q1163">
        <v>1000</v>
      </c>
      <c r="W1163">
        <v>0</v>
      </c>
      <c r="X1163">
        <v>-1132764130</v>
      </c>
      <c r="Y1163">
        <v>3.15E-3</v>
      </c>
      <c r="AA1163">
        <v>4978.46</v>
      </c>
      <c r="AB1163">
        <v>0</v>
      </c>
      <c r="AC1163">
        <v>0</v>
      </c>
      <c r="AD1163">
        <v>0</v>
      </c>
      <c r="AE1163">
        <v>729.98</v>
      </c>
      <c r="AF1163">
        <v>0</v>
      </c>
      <c r="AG1163">
        <v>0</v>
      </c>
      <c r="AH1163">
        <v>0</v>
      </c>
      <c r="AI1163">
        <v>6.82</v>
      </c>
      <c r="AJ1163">
        <v>1</v>
      </c>
      <c r="AK1163">
        <v>1</v>
      </c>
      <c r="AL1163">
        <v>1</v>
      </c>
      <c r="AN1163">
        <v>0</v>
      </c>
      <c r="AO1163">
        <v>1</v>
      </c>
      <c r="AP1163">
        <v>0</v>
      </c>
      <c r="AQ1163">
        <v>0</v>
      </c>
      <c r="AR1163">
        <v>0</v>
      </c>
      <c r="AS1163" t="s">
        <v>3</v>
      </c>
      <c r="AT1163">
        <v>3.15E-3</v>
      </c>
      <c r="AU1163" t="s">
        <v>3</v>
      </c>
      <c r="AV1163">
        <v>0</v>
      </c>
      <c r="AW1163">
        <v>2</v>
      </c>
      <c r="AX1163">
        <v>35868837</v>
      </c>
      <c r="AY1163">
        <v>1</v>
      </c>
      <c r="AZ1163">
        <v>0</v>
      </c>
      <c r="BA1163">
        <v>1124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X1163">
        <f>Y1163*Source!I1007</f>
        <v>9.4499999999999993E-5</v>
      </c>
      <c r="CY1163">
        <f t="shared" si="174"/>
        <v>4978.46</v>
      </c>
      <c r="CZ1163">
        <f t="shared" si="175"/>
        <v>729.98</v>
      </c>
      <c r="DA1163">
        <f t="shared" si="176"/>
        <v>6.82</v>
      </c>
      <c r="DB1163">
        <f t="shared" si="172"/>
        <v>2.2999999999999998</v>
      </c>
      <c r="DC1163">
        <f t="shared" si="173"/>
        <v>0</v>
      </c>
    </row>
    <row r="1164" spans="1:107">
      <c r="A1164">
        <f>ROW(Source!A1007)</f>
        <v>1007</v>
      </c>
      <c r="B1164">
        <v>35863109</v>
      </c>
      <c r="C1164">
        <v>35868818</v>
      </c>
      <c r="D1164">
        <v>29156251</v>
      </c>
      <c r="E1164">
        <v>1</v>
      </c>
      <c r="F1164">
        <v>1</v>
      </c>
      <c r="G1164">
        <v>1</v>
      </c>
      <c r="H1164">
        <v>3</v>
      </c>
      <c r="I1164" t="s">
        <v>235</v>
      </c>
      <c r="J1164" t="s">
        <v>238</v>
      </c>
      <c r="K1164" t="s">
        <v>236</v>
      </c>
      <c r="L1164">
        <v>1354</v>
      </c>
      <c r="N1164">
        <v>1010</v>
      </c>
      <c r="O1164" t="s">
        <v>237</v>
      </c>
      <c r="P1164" t="s">
        <v>237</v>
      </c>
      <c r="Q1164">
        <v>1</v>
      </c>
      <c r="W1164">
        <v>0</v>
      </c>
      <c r="X1164">
        <v>-652224790</v>
      </c>
      <c r="Y1164">
        <v>66.666667000000004</v>
      </c>
      <c r="AA1164">
        <v>52.5</v>
      </c>
      <c r="AB1164">
        <v>0</v>
      </c>
      <c r="AC1164">
        <v>0</v>
      </c>
      <c r="AD1164">
        <v>0</v>
      </c>
      <c r="AE1164">
        <v>7.62</v>
      </c>
      <c r="AF1164">
        <v>0</v>
      </c>
      <c r="AG1164">
        <v>0</v>
      </c>
      <c r="AH1164">
        <v>0</v>
      </c>
      <c r="AI1164">
        <v>6.89</v>
      </c>
      <c r="AJ1164">
        <v>1</v>
      </c>
      <c r="AK1164">
        <v>1</v>
      </c>
      <c r="AL1164">
        <v>1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 t="s">
        <v>3</v>
      </c>
      <c r="AT1164">
        <v>66.666667000000004</v>
      </c>
      <c r="AU1164" t="s">
        <v>3</v>
      </c>
      <c r="AV1164">
        <v>0</v>
      </c>
      <c r="AW1164">
        <v>1</v>
      </c>
      <c r="AX1164">
        <v>-1</v>
      </c>
      <c r="AY1164">
        <v>0</v>
      </c>
      <c r="AZ1164">
        <v>0</v>
      </c>
      <c r="BA1164" t="s">
        <v>3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X1164">
        <f>Y1164*Source!I1007</f>
        <v>2.0000000099999999</v>
      </c>
      <c r="CY1164">
        <f t="shared" si="174"/>
        <v>52.5</v>
      </c>
      <c r="CZ1164">
        <f t="shared" si="175"/>
        <v>7.62</v>
      </c>
      <c r="DA1164">
        <f t="shared" si="176"/>
        <v>6.89</v>
      </c>
      <c r="DB1164">
        <f t="shared" si="172"/>
        <v>508</v>
      </c>
      <c r="DC1164">
        <f t="shared" si="173"/>
        <v>0</v>
      </c>
    </row>
    <row r="1165" spans="1:107">
      <c r="A1165">
        <f>ROW(Source!A1007)</f>
        <v>1007</v>
      </c>
      <c r="B1165">
        <v>35863109</v>
      </c>
      <c r="C1165">
        <v>35868818</v>
      </c>
      <c r="D1165">
        <v>29156254</v>
      </c>
      <c r="E1165">
        <v>1</v>
      </c>
      <c r="F1165">
        <v>1</v>
      </c>
      <c r="G1165">
        <v>1</v>
      </c>
      <c r="H1165">
        <v>3</v>
      </c>
      <c r="I1165" t="s">
        <v>240</v>
      </c>
      <c r="J1165" t="s">
        <v>242</v>
      </c>
      <c r="K1165" t="s">
        <v>241</v>
      </c>
      <c r="L1165">
        <v>1354</v>
      </c>
      <c r="N1165">
        <v>1010</v>
      </c>
      <c r="O1165" t="s">
        <v>237</v>
      </c>
      <c r="P1165" t="s">
        <v>237</v>
      </c>
      <c r="Q1165">
        <v>1</v>
      </c>
      <c r="W1165">
        <v>0</v>
      </c>
      <c r="X1165">
        <v>-1484870884</v>
      </c>
      <c r="Y1165">
        <v>33.333333000000003</v>
      </c>
      <c r="AA1165">
        <v>76.59</v>
      </c>
      <c r="AB1165">
        <v>0</v>
      </c>
      <c r="AC1165">
        <v>0</v>
      </c>
      <c r="AD1165">
        <v>0</v>
      </c>
      <c r="AE1165">
        <v>9.01</v>
      </c>
      <c r="AF1165">
        <v>0</v>
      </c>
      <c r="AG1165">
        <v>0</v>
      </c>
      <c r="AH1165">
        <v>0</v>
      </c>
      <c r="AI1165">
        <v>8.5</v>
      </c>
      <c r="AJ1165">
        <v>1</v>
      </c>
      <c r="AK1165">
        <v>1</v>
      </c>
      <c r="AL1165">
        <v>1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 t="s">
        <v>3</v>
      </c>
      <c r="AT1165">
        <v>33.333333000000003</v>
      </c>
      <c r="AU1165" t="s">
        <v>3</v>
      </c>
      <c r="AV1165">
        <v>0</v>
      </c>
      <c r="AW1165">
        <v>1</v>
      </c>
      <c r="AX1165">
        <v>-1</v>
      </c>
      <c r="AY1165">
        <v>0</v>
      </c>
      <c r="AZ1165">
        <v>0</v>
      </c>
      <c r="BA1165" t="s">
        <v>3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X1165">
        <f>Y1165*Source!I1007</f>
        <v>0.99999999000000006</v>
      </c>
      <c r="CY1165">
        <f t="shared" si="174"/>
        <v>76.59</v>
      </c>
      <c r="CZ1165">
        <f t="shared" si="175"/>
        <v>9.01</v>
      </c>
      <c r="DA1165">
        <f t="shared" si="176"/>
        <v>8.5</v>
      </c>
      <c r="DB1165">
        <f t="shared" si="172"/>
        <v>300.33</v>
      </c>
      <c r="DC1165">
        <f t="shared" si="173"/>
        <v>0</v>
      </c>
    </row>
    <row r="1166" spans="1:107">
      <c r="A1166">
        <f>ROW(Source!A1007)</f>
        <v>1007</v>
      </c>
      <c r="B1166">
        <v>35863109</v>
      </c>
      <c r="C1166">
        <v>35868818</v>
      </c>
      <c r="D1166">
        <v>29156142</v>
      </c>
      <c r="E1166">
        <v>1</v>
      </c>
      <c r="F1166">
        <v>1</v>
      </c>
      <c r="G1166">
        <v>1</v>
      </c>
      <c r="H1166">
        <v>3</v>
      </c>
      <c r="I1166" t="s">
        <v>230</v>
      </c>
      <c r="J1166" t="s">
        <v>233</v>
      </c>
      <c r="K1166" t="s">
        <v>231</v>
      </c>
      <c r="L1166">
        <v>1356</v>
      </c>
      <c r="N1166">
        <v>1010</v>
      </c>
      <c r="O1166" t="s">
        <v>232</v>
      </c>
      <c r="P1166" t="s">
        <v>232</v>
      </c>
      <c r="Q1166">
        <v>1000</v>
      </c>
      <c r="W1166">
        <v>0</v>
      </c>
      <c r="X1166">
        <v>-1152774928</v>
      </c>
      <c r="Y1166">
        <v>0.1</v>
      </c>
      <c r="AA1166">
        <v>5115.96</v>
      </c>
      <c r="AB1166">
        <v>0</v>
      </c>
      <c r="AC1166">
        <v>0</v>
      </c>
      <c r="AD1166">
        <v>0</v>
      </c>
      <c r="AE1166">
        <v>1998.42</v>
      </c>
      <c r="AF1166">
        <v>0</v>
      </c>
      <c r="AG1166">
        <v>0</v>
      </c>
      <c r="AH1166">
        <v>0</v>
      </c>
      <c r="AI1166">
        <v>2.56</v>
      </c>
      <c r="AJ1166">
        <v>1</v>
      </c>
      <c r="AK1166">
        <v>1</v>
      </c>
      <c r="AL1166">
        <v>1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 t="s">
        <v>3</v>
      </c>
      <c r="AT1166">
        <v>0.1</v>
      </c>
      <c r="AU1166" t="s">
        <v>3</v>
      </c>
      <c r="AV1166">
        <v>0</v>
      </c>
      <c r="AW1166">
        <v>1</v>
      </c>
      <c r="AX1166">
        <v>-1</v>
      </c>
      <c r="AY1166">
        <v>0</v>
      </c>
      <c r="AZ1166">
        <v>0</v>
      </c>
      <c r="BA1166" t="s">
        <v>3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X1166">
        <f>Y1166*Source!I1007</f>
        <v>3.0000000000000001E-3</v>
      </c>
      <c r="CY1166">
        <f t="shared" si="174"/>
        <v>5115.96</v>
      </c>
      <c r="CZ1166">
        <f t="shared" si="175"/>
        <v>1998.42</v>
      </c>
      <c r="DA1166">
        <f t="shared" si="176"/>
        <v>2.56</v>
      </c>
      <c r="DB1166">
        <f t="shared" si="172"/>
        <v>199.84</v>
      </c>
      <c r="DC1166">
        <f t="shared" si="173"/>
        <v>0</v>
      </c>
    </row>
    <row r="1167" spans="1:107">
      <c r="A1167">
        <f>ROW(Source!A1007)</f>
        <v>1007</v>
      </c>
      <c r="B1167">
        <v>35863109</v>
      </c>
      <c r="C1167">
        <v>35868818</v>
      </c>
      <c r="D1167">
        <v>29170678</v>
      </c>
      <c r="E1167">
        <v>1</v>
      </c>
      <c r="F1167">
        <v>1</v>
      </c>
      <c r="G1167">
        <v>1</v>
      </c>
      <c r="H1167">
        <v>3</v>
      </c>
      <c r="I1167" t="s">
        <v>749</v>
      </c>
      <c r="J1167" t="s">
        <v>750</v>
      </c>
      <c r="K1167" t="s">
        <v>751</v>
      </c>
      <c r="L1167">
        <v>1354</v>
      </c>
      <c r="N1167">
        <v>1010</v>
      </c>
      <c r="O1167" t="s">
        <v>237</v>
      </c>
      <c r="P1167" t="s">
        <v>237</v>
      </c>
      <c r="Q1167">
        <v>1</v>
      </c>
      <c r="W1167">
        <v>0</v>
      </c>
      <c r="X1167">
        <v>-808655695</v>
      </c>
      <c r="Y1167">
        <v>102</v>
      </c>
      <c r="AA1167">
        <v>0.69</v>
      </c>
      <c r="AB1167">
        <v>0</v>
      </c>
      <c r="AC1167">
        <v>0</v>
      </c>
      <c r="AD1167">
        <v>0</v>
      </c>
      <c r="AE1167">
        <v>0.28000000000000003</v>
      </c>
      <c r="AF1167">
        <v>0</v>
      </c>
      <c r="AG1167">
        <v>0</v>
      </c>
      <c r="AH1167">
        <v>0</v>
      </c>
      <c r="AI1167">
        <v>2.46</v>
      </c>
      <c r="AJ1167">
        <v>1</v>
      </c>
      <c r="AK1167">
        <v>1</v>
      </c>
      <c r="AL1167">
        <v>1</v>
      </c>
      <c r="AN1167">
        <v>0</v>
      </c>
      <c r="AO1167">
        <v>1</v>
      </c>
      <c r="AP1167">
        <v>0</v>
      </c>
      <c r="AQ1167">
        <v>0</v>
      </c>
      <c r="AR1167">
        <v>0</v>
      </c>
      <c r="AS1167" t="s">
        <v>3</v>
      </c>
      <c r="AT1167">
        <v>102</v>
      </c>
      <c r="AU1167" t="s">
        <v>3</v>
      </c>
      <c r="AV1167">
        <v>0</v>
      </c>
      <c r="AW1167">
        <v>2</v>
      </c>
      <c r="AX1167">
        <v>35868838</v>
      </c>
      <c r="AY1167">
        <v>1</v>
      </c>
      <c r="AZ1167">
        <v>0</v>
      </c>
      <c r="BA1167">
        <v>1125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X1167">
        <f>Y1167*Source!I1007</f>
        <v>3.06</v>
      </c>
      <c r="CY1167">
        <f t="shared" si="174"/>
        <v>0.69</v>
      </c>
      <c r="CZ1167">
        <f t="shared" si="175"/>
        <v>0.28000000000000003</v>
      </c>
      <c r="DA1167">
        <f t="shared" si="176"/>
        <v>2.46</v>
      </c>
      <c r="DB1167">
        <f t="shared" si="172"/>
        <v>28.56</v>
      </c>
      <c r="DC1167">
        <f t="shared" si="173"/>
        <v>0</v>
      </c>
    </row>
    <row r="1168" spans="1:107">
      <c r="A1168">
        <f>ROW(Source!A1007)</f>
        <v>1007</v>
      </c>
      <c r="B1168">
        <v>35863109</v>
      </c>
      <c r="C1168">
        <v>35868818</v>
      </c>
      <c r="D1168">
        <v>29171808</v>
      </c>
      <c r="E1168">
        <v>1</v>
      </c>
      <c r="F1168">
        <v>1</v>
      </c>
      <c r="G1168">
        <v>1</v>
      </c>
      <c r="H1168">
        <v>3</v>
      </c>
      <c r="I1168" t="s">
        <v>752</v>
      </c>
      <c r="J1168" t="s">
        <v>753</v>
      </c>
      <c r="K1168" t="s">
        <v>754</v>
      </c>
      <c r="L1168">
        <v>1374</v>
      </c>
      <c r="N1168">
        <v>1013</v>
      </c>
      <c r="O1168" t="s">
        <v>755</v>
      </c>
      <c r="P1168" t="s">
        <v>755</v>
      </c>
      <c r="Q1168">
        <v>1</v>
      </c>
      <c r="W1168">
        <v>0</v>
      </c>
      <c r="X1168">
        <v>-915781824</v>
      </c>
      <c r="Y1168">
        <v>6.05</v>
      </c>
      <c r="AA1168">
        <v>1</v>
      </c>
      <c r="AB1168">
        <v>0</v>
      </c>
      <c r="AC1168">
        <v>0</v>
      </c>
      <c r="AD1168">
        <v>0</v>
      </c>
      <c r="AE1168">
        <v>1</v>
      </c>
      <c r="AF1168">
        <v>0</v>
      </c>
      <c r="AG1168">
        <v>0</v>
      </c>
      <c r="AH1168">
        <v>0</v>
      </c>
      <c r="AI1168">
        <v>1</v>
      </c>
      <c r="AJ1168">
        <v>1</v>
      </c>
      <c r="AK1168">
        <v>1</v>
      </c>
      <c r="AL1168">
        <v>1</v>
      </c>
      <c r="AN1168">
        <v>0</v>
      </c>
      <c r="AO1168">
        <v>1</v>
      </c>
      <c r="AP1168">
        <v>0</v>
      </c>
      <c r="AQ1168">
        <v>0</v>
      </c>
      <c r="AR1168">
        <v>0</v>
      </c>
      <c r="AS1168" t="s">
        <v>3</v>
      </c>
      <c r="AT1168">
        <v>6.05</v>
      </c>
      <c r="AU1168" t="s">
        <v>3</v>
      </c>
      <c r="AV1168">
        <v>0</v>
      </c>
      <c r="AW1168">
        <v>2</v>
      </c>
      <c r="AX1168">
        <v>35868839</v>
      </c>
      <c r="AY1168">
        <v>1</v>
      </c>
      <c r="AZ1168">
        <v>0</v>
      </c>
      <c r="BA1168">
        <v>1126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X1168">
        <f>Y1168*Source!I1007</f>
        <v>0.18149999999999999</v>
      </c>
      <c r="CY1168">
        <f t="shared" si="174"/>
        <v>1</v>
      </c>
      <c r="CZ1168">
        <f t="shared" si="175"/>
        <v>1</v>
      </c>
      <c r="DA1168">
        <f t="shared" si="176"/>
        <v>1</v>
      </c>
      <c r="DB1168">
        <f t="shared" si="172"/>
        <v>6.05</v>
      </c>
      <c r="DC1168">
        <f t="shared" si="173"/>
        <v>0</v>
      </c>
    </row>
    <row r="1169" spans="1:107">
      <c r="A1169">
        <f>ROW(Source!A1011)</f>
        <v>1011</v>
      </c>
      <c r="B1169">
        <v>35863109</v>
      </c>
      <c r="C1169">
        <v>35868843</v>
      </c>
      <c r="D1169">
        <v>29364679</v>
      </c>
      <c r="E1169">
        <v>1</v>
      </c>
      <c r="F1169">
        <v>1</v>
      </c>
      <c r="G1169">
        <v>1</v>
      </c>
      <c r="H1169">
        <v>1</v>
      </c>
      <c r="I1169" t="s">
        <v>735</v>
      </c>
      <c r="J1169" t="s">
        <v>3</v>
      </c>
      <c r="K1169" t="s">
        <v>736</v>
      </c>
      <c r="L1169">
        <v>1369</v>
      </c>
      <c r="N1169">
        <v>1013</v>
      </c>
      <c r="O1169" t="s">
        <v>561</v>
      </c>
      <c r="P1169" t="s">
        <v>561</v>
      </c>
      <c r="Q1169">
        <v>1</v>
      </c>
      <c r="W1169">
        <v>0</v>
      </c>
      <c r="X1169">
        <v>931378261</v>
      </c>
      <c r="Y1169">
        <v>30.175999999999995</v>
      </c>
      <c r="AA1169">
        <v>0</v>
      </c>
      <c r="AB1169">
        <v>0</v>
      </c>
      <c r="AC1169">
        <v>0</v>
      </c>
      <c r="AD1169">
        <v>316.85000000000002</v>
      </c>
      <c r="AE1169">
        <v>0</v>
      </c>
      <c r="AF1169">
        <v>0</v>
      </c>
      <c r="AG1169">
        <v>0</v>
      </c>
      <c r="AH1169">
        <v>316.85000000000002</v>
      </c>
      <c r="AI1169">
        <v>1</v>
      </c>
      <c r="AJ1169">
        <v>1</v>
      </c>
      <c r="AK1169">
        <v>1</v>
      </c>
      <c r="AL1169">
        <v>1</v>
      </c>
      <c r="AN1169">
        <v>0</v>
      </c>
      <c r="AO1169">
        <v>1</v>
      </c>
      <c r="AP1169">
        <v>1</v>
      </c>
      <c r="AQ1169">
        <v>0</v>
      </c>
      <c r="AR1169">
        <v>0</v>
      </c>
      <c r="AS1169" t="s">
        <v>3</v>
      </c>
      <c r="AT1169">
        <v>26.24</v>
      </c>
      <c r="AU1169" t="s">
        <v>134</v>
      </c>
      <c r="AV1169">
        <v>1</v>
      </c>
      <c r="AW1169">
        <v>2</v>
      </c>
      <c r="AX1169">
        <v>35868853</v>
      </c>
      <c r="AY1169">
        <v>2</v>
      </c>
      <c r="AZ1169">
        <v>131072</v>
      </c>
      <c r="BA1169">
        <v>1127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X1169">
        <f>Y1169*Source!I1011</f>
        <v>0.30175999999999997</v>
      </c>
      <c r="CY1169">
        <f>AD1169</f>
        <v>316.85000000000002</v>
      </c>
      <c r="CZ1169">
        <f>AH1169</f>
        <v>316.85000000000002</v>
      </c>
      <c r="DA1169">
        <f>AL1169</f>
        <v>1</v>
      </c>
      <c r="DB1169">
        <f>ROUND((ROUND(AT1169*CZ1169,2)*1.15),2)</f>
        <v>9561.26</v>
      </c>
      <c r="DC1169">
        <f>ROUND((ROUND(AT1169*AG1169,2)*1.15),2)</f>
        <v>0</v>
      </c>
    </row>
    <row r="1170" spans="1:107">
      <c r="A1170">
        <f>ROW(Source!A1011)</f>
        <v>1011</v>
      </c>
      <c r="B1170">
        <v>35863109</v>
      </c>
      <c r="C1170">
        <v>35868843</v>
      </c>
      <c r="D1170">
        <v>121548</v>
      </c>
      <c r="E1170">
        <v>1</v>
      </c>
      <c r="F1170">
        <v>1</v>
      </c>
      <c r="G1170">
        <v>1</v>
      </c>
      <c r="H1170">
        <v>1</v>
      </c>
      <c r="I1170" t="s">
        <v>35</v>
      </c>
      <c r="J1170" t="s">
        <v>3</v>
      </c>
      <c r="K1170" t="s">
        <v>562</v>
      </c>
      <c r="L1170">
        <v>608254</v>
      </c>
      <c r="N1170">
        <v>1013</v>
      </c>
      <c r="O1170" t="s">
        <v>563</v>
      </c>
      <c r="P1170" t="s">
        <v>563</v>
      </c>
      <c r="Q1170">
        <v>1</v>
      </c>
      <c r="W1170">
        <v>0</v>
      </c>
      <c r="X1170">
        <v>-185737400</v>
      </c>
      <c r="Y1170">
        <v>0.03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1</v>
      </c>
      <c r="AJ1170">
        <v>1</v>
      </c>
      <c r="AK1170">
        <v>1</v>
      </c>
      <c r="AL1170">
        <v>1</v>
      </c>
      <c r="AN1170">
        <v>0</v>
      </c>
      <c r="AO1170">
        <v>1</v>
      </c>
      <c r="AP1170">
        <v>0</v>
      </c>
      <c r="AQ1170">
        <v>0</v>
      </c>
      <c r="AR1170">
        <v>0</v>
      </c>
      <c r="AS1170" t="s">
        <v>3</v>
      </c>
      <c r="AT1170">
        <v>0.03</v>
      </c>
      <c r="AU1170" t="s">
        <v>3</v>
      </c>
      <c r="AV1170">
        <v>2</v>
      </c>
      <c r="AW1170">
        <v>2</v>
      </c>
      <c r="AX1170">
        <v>35868854</v>
      </c>
      <c r="AY1170">
        <v>1</v>
      </c>
      <c r="AZ1170">
        <v>0</v>
      </c>
      <c r="BA1170">
        <v>1128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X1170">
        <f>Y1170*Source!I1011</f>
        <v>2.9999999999999997E-4</v>
      </c>
      <c r="CY1170">
        <f>AD1170</f>
        <v>0</v>
      </c>
      <c r="CZ1170">
        <f>AH1170</f>
        <v>0</v>
      </c>
      <c r="DA1170">
        <f>AL1170</f>
        <v>1</v>
      </c>
      <c r="DB1170">
        <f t="shared" ref="DB1170:DB1177" si="177">ROUND(ROUND(AT1170*CZ1170,2),2)</f>
        <v>0</v>
      </c>
      <c r="DC1170">
        <f t="shared" ref="DC1170:DC1177" si="178">ROUND(ROUND(AT1170*AG1170,2),2)</f>
        <v>0</v>
      </c>
    </row>
    <row r="1171" spans="1:107">
      <c r="A1171">
        <f>ROW(Source!A1011)</f>
        <v>1011</v>
      </c>
      <c r="B1171">
        <v>35863109</v>
      </c>
      <c r="C1171">
        <v>35868843</v>
      </c>
      <c r="D1171">
        <v>29172362</v>
      </c>
      <c r="E1171">
        <v>1</v>
      </c>
      <c r="F1171">
        <v>1</v>
      </c>
      <c r="G1171">
        <v>1</v>
      </c>
      <c r="H1171">
        <v>2</v>
      </c>
      <c r="I1171" t="s">
        <v>737</v>
      </c>
      <c r="J1171" t="s">
        <v>738</v>
      </c>
      <c r="K1171" t="s">
        <v>739</v>
      </c>
      <c r="L1171">
        <v>1368</v>
      </c>
      <c r="N1171">
        <v>1011</v>
      </c>
      <c r="O1171" t="s">
        <v>567</v>
      </c>
      <c r="P1171" t="s">
        <v>567</v>
      </c>
      <c r="Q1171">
        <v>1</v>
      </c>
      <c r="W1171">
        <v>0</v>
      </c>
      <c r="X1171">
        <v>2071614860</v>
      </c>
      <c r="Y1171">
        <v>0.03</v>
      </c>
      <c r="AA1171">
        <v>0</v>
      </c>
      <c r="AB1171">
        <v>1113.56</v>
      </c>
      <c r="AC1171">
        <v>446.18</v>
      </c>
      <c r="AD1171">
        <v>0</v>
      </c>
      <c r="AE1171">
        <v>0</v>
      </c>
      <c r="AF1171">
        <v>134.65</v>
      </c>
      <c r="AG1171">
        <v>13.5</v>
      </c>
      <c r="AH1171">
        <v>0</v>
      </c>
      <c r="AI1171">
        <v>1</v>
      </c>
      <c r="AJ1171">
        <v>8.27</v>
      </c>
      <c r="AK1171">
        <v>33.049999999999997</v>
      </c>
      <c r="AL1171">
        <v>1</v>
      </c>
      <c r="AN1171">
        <v>0</v>
      </c>
      <c r="AO1171">
        <v>1</v>
      </c>
      <c r="AP1171">
        <v>0</v>
      </c>
      <c r="AQ1171">
        <v>0</v>
      </c>
      <c r="AR1171">
        <v>0</v>
      </c>
      <c r="AS1171" t="s">
        <v>3</v>
      </c>
      <c r="AT1171">
        <v>0.03</v>
      </c>
      <c r="AU1171" t="s">
        <v>3</v>
      </c>
      <c r="AV1171">
        <v>0</v>
      </c>
      <c r="AW1171">
        <v>2</v>
      </c>
      <c r="AX1171">
        <v>35868855</v>
      </c>
      <c r="AY1171">
        <v>1</v>
      </c>
      <c r="AZ1171">
        <v>0</v>
      </c>
      <c r="BA1171">
        <v>1129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X1171">
        <f>Y1171*Source!I1011</f>
        <v>2.9999999999999997E-4</v>
      </c>
      <c r="CY1171">
        <f>AB1171</f>
        <v>1113.56</v>
      </c>
      <c r="CZ1171">
        <f>AF1171</f>
        <v>134.65</v>
      </c>
      <c r="DA1171">
        <f>AJ1171</f>
        <v>8.27</v>
      </c>
      <c r="DB1171">
        <f t="shared" si="177"/>
        <v>4.04</v>
      </c>
      <c r="DC1171">
        <f t="shared" si="178"/>
        <v>0.41</v>
      </c>
    </row>
    <row r="1172" spans="1:107">
      <c r="A1172">
        <f>ROW(Source!A1011)</f>
        <v>1011</v>
      </c>
      <c r="B1172">
        <v>35863109</v>
      </c>
      <c r="C1172">
        <v>35868843</v>
      </c>
      <c r="D1172">
        <v>29174913</v>
      </c>
      <c r="E1172">
        <v>1</v>
      </c>
      <c r="F1172">
        <v>1</v>
      </c>
      <c r="G1172">
        <v>1</v>
      </c>
      <c r="H1172">
        <v>2</v>
      </c>
      <c r="I1172" t="s">
        <v>578</v>
      </c>
      <c r="J1172" t="s">
        <v>579</v>
      </c>
      <c r="K1172" t="s">
        <v>580</v>
      </c>
      <c r="L1172">
        <v>1368</v>
      </c>
      <c r="N1172">
        <v>1011</v>
      </c>
      <c r="O1172" t="s">
        <v>567</v>
      </c>
      <c r="P1172" t="s">
        <v>567</v>
      </c>
      <c r="Q1172">
        <v>1</v>
      </c>
      <c r="W1172">
        <v>0</v>
      </c>
      <c r="X1172">
        <v>458544584</v>
      </c>
      <c r="Y1172">
        <v>0.02</v>
      </c>
      <c r="AA1172">
        <v>0</v>
      </c>
      <c r="AB1172">
        <v>932.72</v>
      </c>
      <c r="AC1172">
        <v>383.38</v>
      </c>
      <c r="AD1172">
        <v>0</v>
      </c>
      <c r="AE1172">
        <v>0</v>
      </c>
      <c r="AF1172">
        <v>87.17</v>
      </c>
      <c r="AG1172">
        <v>11.6</v>
      </c>
      <c r="AH1172">
        <v>0</v>
      </c>
      <c r="AI1172">
        <v>1</v>
      </c>
      <c r="AJ1172">
        <v>10.7</v>
      </c>
      <c r="AK1172">
        <v>33.049999999999997</v>
      </c>
      <c r="AL1172">
        <v>1</v>
      </c>
      <c r="AN1172">
        <v>0</v>
      </c>
      <c r="AO1172">
        <v>1</v>
      </c>
      <c r="AP1172">
        <v>0</v>
      </c>
      <c r="AQ1172">
        <v>0</v>
      </c>
      <c r="AR1172">
        <v>0</v>
      </c>
      <c r="AS1172" t="s">
        <v>3</v>
      </c>
      <c r="AT1172">
        <v>0.02</v>
      </c>
      <c r="AU1172" t="s">
        <v>3</v>
      </c>
      <c r="AV1172">
        <v>0</v>
      </c>
      <c r="AW1172">
        <v>2</v>
      </c>
      <c r="AX1172">
        <v>35868856</v>
      </c>
      <c r="AY1172">
        <v>1</v>
      </c>
      <c r="AZ1172">
        <v>0</v>
      </c>
      <c r="BA1172">
        <v>1130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X1172">
        <f>Y1172*Source!I1011</f>
        <v>2.0000000000000001E-4</v>
      </c>
      <c r="CY1172">
        <f>AB1172</f>
        <v>932.72</v>
      </c>
      <c r="CZ1172">
        <f>AF1172</f>
        <v>87.17</v>
      </c>
      <c r="DA1172">
        <f>AJ1172</f>
        <v>10.7</v>
      </c>
      <c r="DB1172">
        <f t="shared" si="177"/>
        <v>1.74</v>
      </c>
      <c r="DC1172">
        <f t="shared" si="178"/>
        <v>0.23</v>
      </c>
    </row>
    <row r="1173" spans="1:107">
      <c r="A1173">
        <f>ROW(Source!A1011)</f>
        <v>1011</v>
      </c>
      <c r="B1173">
        <v>35863109</v>
      </c>
      <c r="C1173">
        <v>35868843</v>
      </c>
      <c r="D1173">
        <v>29149204</v>
      </c>
      <c r="E1173">
        <v>1</v>
      </c>
      <c r="F1173">
        <v>1</v>
      </c>
      <c r="G1173">
        <v>1</v>
      </c>
      <c r="H1173">
        <v>3</v>
      </c>
      <c r="I1173" t="s">
        <v>746</v>
      </c>
      <c r="J1173" t="s">
        <v>747</v>
      </c>
      <c r="K1173" t="s">
        <v>748</v>
      </c>
      <c r="L1173">
        <v>1348</v>
      </c>
      <c r="N1173">
        <v>1009</v>
      </c>
      <c r="O1173" t="s">
        <v>30</v>
      </c>
      <c r="P1173" t="s">
        <v>30</v>
      </c>
      <c r="Q1173">
        <v>1000</v>
      </c>
      <c r="W1173">
        <v>0</v>
      </c>
      <c r="X1173">
        <v>-1132764130</v>
      </c>
      <c r="Y1173">
        <v>3.15E-3</v>
      </c>
      <c r="AA1173">
        <v>4978.46</v>
      </c>
      <c r="AB1173">
        <v>0</v>
      </c>
      <c r="AC1173">
        <v>0</v>
      </c>
      <c r="AD1173">
        <v>0</v>
      </c>
      <c r="AE1173">
        <v>729.98</v>
      </c>
      <c r="AF1173">
        <v>0</v>
      </c>
      <c r="AG1173">
        <v>0</v>
      </c>
      <c r="AH1173">
        <v>0</v>
      </c>
      <c r="AI1173">
        <v>6.82</v>
      </c>
      <c r="AJ1173">
        <v>1</v>
      </c>
      <c r="AK1173">
        <v>1</v>
      </c>
      <c r="AL1173">
        <v>1</v>
      </c>
      <c r="AN1173">
        <v>0</v>
      </c>
      <c r="AO1173">
        <v>1</v>
      </c>
      <c r="AP1173">
        <v>0</v>
      </c>
      <c r="AQ1173">
        <v>0</v>
      </c>
      <c r="AR1173">
        <v>0</v>
      </c>
      <c r="AS1173" t="s">
        <v>3</v>
      </c>
      <c r="AT1173">
        <v>3.15E-3</v>
      </c>
      <c r="AU1173" t="s">
        <v>3</v>
      </c>
      <c r="AV1173">
        <v>0</v>
      </c>
      <c r="AW1173">
        <v>2</v>
      </c>
      <c r="AX1173">
        <v>35868857</v>
      </c>
      <c r="AY1173">
        <v>1</v>
      </c>
      <c r="AZ1173">
        <v>0</v>
      </c>
      <c r="BA1173">
        <v>1131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X1173">
        <f>Y1173*Source!I1011</f>
        <v>3.15E-5</v>
      </c>
      <c r="CY1173">
        <f>AA1173</f>
        <v>4978.46</v>
      </c>
      <c r="CZ1173">
        <f>AE1173</f>
        <v>729.98</v>
      </c>
      <c r="DA1173">
        <f>AI1173</f>
        <v>6.82</v>
      </c>
      <c r="DB1173">
        <f t="shared" si="177"/>
        <v>2.2999999999999998</v>
      </c>
      <c r="DC1173">
        <f t="shared" si="178"/>
        <v>0</v>
      </c>
    </row>
    <row r="1174" spans="1:107">
      <c r="A1174">
        <f>ROW(Source!A1011)</f>
        <v>1011</v>
      </c>
      <c r="B1174">
        <v>35863109</v>
      </c>
      <c r="C1174">
        <v>35868843</v>
      </c>
      <c r="D1174">
        <v>29156142</v>
      </c>
      <c r="E1174">
        <v>1</v>
      </c>
      <c r="F1174">
        <v>1</v>
      </c>
      <c r="G1174">
        <v>1</v>
      </c>
      <c r="H1174">
        <v>3</v>
      </c>
      <c r="I1174" t="s">
        <v>230</v>
      </c>
      <c r="J1174" t="s">
        <v>233</v>
      </c>
      <c r="K1174" t="s">
        <v>231</v>
      </c>
      <c r="L1174">
        <v>1356</v>
      </c>
      <c r="N1174">
        <v>1010</v>
      </c>
      <c r="O1174" t="s">
        <v>232</v>
      </c>
      <c r="P1174" t="s">
        <v>232</v>
      </c>
      <c r="Q1174">
        <v>1000</v>
      </c>
      <c r="W1174">
        <v>0</v>
      </c>
      <c r="X1174">
        <v>-1152774928</v>
      </c>
      <c r="Y1174">
        <v>0.1</v>
      </c>
      <c r="AA1174">
        <v>5115.96</v>
      </c>
      <c r="AB1174">
        <v>0</v>
      </c>
      <c r="AC1174">
        <v>0</v>
      </c>
      <c r="AD1174">
        <v>0</v>
      </c>
      <c r="AE1174">
        <v>1998.42</v>
      </c>
      <c r="AF1174">
        <v>0</v>
      </c>
      <c r="AG1174">
        <v>0</v>
      </c>
      <c r="AH1174">
        <v>0</v>
      </c>
      <c r="AI1174">
        <v>2.56</v>
      </c>
      <c r="AJ1174">
        <v>1</v>
      </c>
      <c r="AK1174">
        <v>1</v>
      </c>
      <c r="AL1174">
        <v>1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 t="s">
        <v>3</v>
      </c>
      <c r="AT1174">
        <v>0.1</v>
      </c>
      <c r="AU1174" t="s">
        <v>3</v>
      </c>
      <c r="AV1174">
        <v>0</v>
      </c>
      <c r="AW1174">
        <v>1</v>
      </c>
      <c r="AX1174">
        <v>-1</v>
      </c>
      <c r="AY1174">
        <v>0</v>
      </c>
      <c r="AZ1174">
        <v>0</v>
      </c>
      <c r="BA1174" t="s">
        <v>3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X1174">
        <f>Y1174*Source!I1011</f>
        <v>1E-3</v>
      </c>
      <c r="CY1174">
        <f>AA1174</f>
        <v>5115.96</v>
      </c>
      <c r="CZ1174">
        <f>AE1174</f>
        <v>1998.42</v>
      </c>
      <c r="DA1174">
        <f>AI1174</f>
        <v>2.56</v>
      </c>
      <c r="DB1174">
        <f t="shared" si="177"/>
        <v>199.84</v>
      </c>
      <c r="DC1174">
        <f t="shared" si="178"/>
        <v>0</v>
      </c>
    </row>
    <row r="1175" spans="1:107">
      <c r="A1175">
        <f>ROW(Source!A1011)</f>
        <v>1011</v>
      </c>
      <c r="B1175">
        <v>35863109</v>
      </c>
      <c r="C1175">
        <v>35868843</v>
      </c>
      <c r="D1175">
        <v>29170678</v>
      </c>
      <c r="E1175">
        <v>1</v>
      </c>
      <c r="F1175">
        <v>1</v>
      </c>
      <c r="G1175">
        <v>1</v>
      </c>
      <c r="H1175">
        <v>3</v>
      </c>
      <c r="I1175" t="s">
        <v>749</v>
      </c>
      <c r="J1175" t="s">
        <v>750</v>
      </c>
      <c r="K1175" t="s">
        <v>751</v>
      </c>
      <c r="L1175">
        <v>1354</v>
      </c>
      <c r="N1175">
        <v>1010</v>
      </c>
      <c r="O1175" t="s">
        <v>237</v>
      </c>
      <c r="P1175" t="s">
        <v>237</v>
      </c>
      <c r="Q1175">
        <v>1</v>
      </c>
      <c r="W1175">
        <v>0</v>
      </c>
      <c r="X1175">
        <v>-808655695</v>
      </c>
      <c r="Y1175">
        <v>102</v>
      </c>
      <c r="AA1175">
        <v>0.69</v>
      </c>
      <c r="AB1175">
        <v>0</v>
      </c>
      <c r="AC1175">
        <v>0</v>
      </c>
      <c r="AD1175">
        <v>0</v>
      </c>
      <c r="AE1175">
        <v>0.28000000000000003</v>
      </c>
      <c r="AF1175">
        <v>0</v>
      </c>
      <c r="AG1175">
        <v>0</v>
      </c>
      <c r="AH1175">
        <v>0</v>
      </c>
      <c r="AI1175">
        <v>2.46</v>
      </c>
      <c r="AJ1175">
        <v>1</v>
      </c>
      <c r="AK1175">
        <v>1</v>
      </c>
      <c r="AL1175">
        <v>1</v>
      </c>
      <c r="AN1175">
        <v>0</v>
      </c>
      <c r="AO1175">
        <v>1</v>
      </c>
      <c r="AP1175">
        <v>0</v>
      </c>
      <c r="AQ1175">
        <v>0</v>
      </c>
      <c r="AR1175">
        <v>0</v>
      </c>
      <c r="AS1175" t="s">
        <v>3</v>
      </c>
      <c r="AT1175">
        <v>102</v>
      </c>
      <c r="AU1175" t="s">
        <v>3</v>
      </c>
      <c r="AV1175">
        <v>0</v>
      </c>
      <c r="AW1175">
        <v>2</v>
      </c>
      <c r="AX1175">
        <v>35868858</v>
      </c>
      <c r="AY1175">
        <v>1</v>
      </c>
      <c r="AZ1175">
        <v>0</v>
      </c>
      <c r="BA1175">
        <v>1132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X1175">
        <f>Y1175*Source!I1011</f>
        <v>1.02</v>
      </c>
      <c r="CY1175">
        <f>AA1175</f>
        <v>0.69</v>
      </c>
      <c r="CZ1175">
        <f>AE1175</f>
        <v>0.28000000000000003</v>
      </c>
      <c r="DA1175">
        <f>AI1175</f>
        <v>2.46</v>
      </c>
      <c r="DB1175">
        <f t="shared" si="177"/>
        <v>28.56</v>
      </c>
      <c r="DC1175">
        <f t="shared" si="178"/>
        <v>0</v>
      </c>
    </row>
    <row r="1176" spans="1:107">
      <c r="A1176">
        <f>ROW(Source!A1011)</f>
        <v>1011</v>
      </c>
      <c r="B1176">
        <v>35863109</v>
      </c>
      <c r="C1176">
        <v>35868843</v>
      </c>
      <c r="D1176">
        <v>29169278</v>
      </c>
      <c r="E1176">
        <v>1</v>
      </c>
      <c r="F1176">
        <v>1</v>
      </c>
      <c r="G1176">
        <v>1</v>
      </c>
      <c r="H1176">
        <v>3</v>
      </c>
      <c r="I1176" t="s">
        <v>249</v>
      </c>
      <c r="J1176" t="s">
        <v>251</v>
      </c>
      <c r="K1176" t="s">
        <v>250</v>
      </c>
      <c r="L1176">
        <v>1354</v>
      </c>
      <c r="N1176">
        <v>1010</v>
      </c>
      <c r="O1176" t="s">
        <v>237</v>
      </c>
      <c r="P1176" t="s">
        <v>237</v>
      </c>
      <c r="Q1176">
        <v>1</v>
      </c>
      <c r="W1176">
        <v>0</v>
      </c>
      <c r="X1176">
        <v>-1190793685</v>
      </c>
      <c r="Y1176">
        <v>100</v>
      </c>
      <c r="AA1176">
        <v>76.47</v>
      </c>
      <c r="AB1176">
        <v>0</v>
      </c>
      <c r="AC1176">
        <v>0</v>
      </c>
      <c r="AD1176">
        <v>0</v>
      </c>
      <c r="AE1176">
        <v>8.81</v>
      </c>
      <c r="AF1176">
        <v>0</v>
      </c>
      <c r="AG1176">
        <v>0</v>
      </c>
      <c r="AH1176">
        <v>0</v>
      </c>
      <c r="AI1176">
        <v>8.68</v>
      </c>
      <c r="AJ1176">
        <v>1</v>
      </c>
      <c r="AK1176">
        <v>1</v>
      </c>
      <c r="AL1176">
        <v>1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 t="s">
        <v>3</v>
      </c>
      <c r="AT1176">
        <v>100</v>
      </c>
      <c r="AU1176" t="s">
        <v>3</v>
      </c>
      <c r="AV1176">
        <v>0</v>
      </c>
      <c r="AW1176">
        <v>1</v>
      </c>
      <c r="AX1176">
        <v>-1</v>
      </c>
      <c r="AY1176">
        <v>0</v>
      </c>
      <c r="AZ1176">
        <v>0</v>
      </c>
      <c r="BA1176" t="s">
        <v>3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X1176">
        <f>Y1176*Source!I1011</f>
        <v>1</v>
      </c>
      <c r="CY1176">
        <f>AA1176</f>
        <v>76.47</v>
      </c>
      <c r="CZ1176">
        <f>AE1176</f>
        <v>8.81</v>
      </c>
      <c r="DA1176">
        <f>AI1176</f>
        <v>8.68</v>
      </c>
      <c r="DB1176">
        <f t="shared" si="177"/>
        <v>881</v>
      </c>
      <c r="DC1176">
        <f t="shared" si="178"/>
        <v>0</v>
      </c>
    </row>
    <row r="1177" spans="1:107">
      <c r="A1177">
        <f>ROW(Source!A1011)</f>
        <v>1011</v>
      </c>
      <c r="B1177">
        <v>35863109</v>
      </c>
      <c r="C1177">
        <v>35868843</v>
      </c>
      <c r="D1177">
        <v>29171808</v>
      </c>
      <c r="E1177">
        <v>1</v>
      </c>
      <c r="F1177">
        <v>1</v>
      </c>
      <c r="G1177">
        <v>1</v>
      </c>
      <c r="H1177">
        <v>3</v>
      </c>
      <c r="I1177" t="s">
        <v>752</v>
      </c>
      <c r="J1177" t="s">
        <v>753</v>
      </c>
      <c r="K1177" t="s">
        <v>754</v>
      </c>
      <c r="L1177">
        <v>1374</v>
      </c>
      <c r="N1177">
        <v>1013</v>
      </c>
      <c r="O1177" t="s">
        <v>755</v>
      </c>
      <c r="P1177" t="s">
        <v>755</v>
      </c>
      <c r="Q1177">
        <v>1</v>
      </c>
      <c r="W1177">
        <v>0</v>
      </c>
      <c r="X1177">
        <v>-915781824</v>
      </c>
      <c r="Y1177">
        <v>5.21</v>
      </c>
      <c r="AA1177">
        <v>1</v>
      </c>
      <c r="AB1177">
        <v>0</v>
      </c>
      <c r="AC1177">
        <v>0</v>
      </c>
      <c r="AD1177">
        <v>0</v>
      </c>
      <c r="AE1177">
        <v>1</v>
      </c>
      <c r="AF1177">
        <v>0</v>
      </c>
      <c r="AG1177">
        <v>0</v>
      </c>
      <c r="AH1177">
        <v>0</v>
      </c>
      <c r="AI1177">
        <v>1</v>
      </c>
      <c r="AJ1177">
        <v>1</v>
      </c>
      <c r="AK1177">
        <v>1</v>
      </c>
      <c r="AL1177">
        <v>1</v>
      </c>
      <c r="AN1177">
        <v>0</v>
      </c>
      <c r="AO1177">
        <v>1</v>
      </c>
      <c r="AP1177">
        <v>0</v>
      </c>
      <c r="AQ1177">
        <v>0</v>
      </c>
      <c r="AR1177">
        <v>0</v>
      </c>
      <c r="AS1177" t="s">
        <v>3</v>
      </c>
      <c r="AT1177">
        <v>5.21</v>
      </c>
      <c r="AU1177" t="s">
        <v>3</v>
      </c>
      <c r="AV1177">
        <v>0</v>
      </c>
      <c r="AW1177">
        <v>2</v>
      </c>
      <c r="AX1177">
        <v>35868859</v>
      </c>
      <c r="AY1177">
        <v>1</v>
      </c>
      <c r="AZ1177">
        <v>0</v>
      </c>
      <c r="BA1177">
        <v>1133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X1177">
        <f>Y1177*Source!I1011</f>
        <v>5.21E-2</v>
      </c>
      <c r="CY1177">
        <f>AA1177</f>
        <v>1</v>
      </c>
      <c r="CZ1177">
        <f>AE1177</f>
        <v>1</v>
      </c>
      <c r="DA1177">
        <f>AI1177</f>
        <v>1</v>
      </c>
      <c r="DB1177">
        <f t="shared" si="177"/>
        <v>5.21</v>
      </c>
      <c r="DC1177">
        <f t="shared" si="178"/>
        <v>0</v>
      </c>
    </row>
    <row r="1178" spans="1:107">
      <c r="A1178">
        <f>ROW(Source!A1014)</f>
        <v>1014</v>
      </c>
      <c r="B1178">
        <v>35863109</v>
      </c>
      <c r="C1178">
        <v>35868862</v>
      </c>
      <c r="D1178">
        <v>18442760</v>
      </c>
      <c r="E1178">
        <v>1</v>
      </c>
      <c r="F1178">
        <v>1</v>
      </c>
      <c r="G1178">
        <v>1</v>
      </c>
      <c r="H1178">
        <v>1</v>
      </c>
      <c r="I1178" t="s">
        <v>816</v>
      </c>
      <c r="J1178" t="s">
        <v>3</v>
      </c>
      <c r="K1178" t="s">
        <v>817</v>
      </c>
      <c r="L1178">
        <v>1369</v>
      </c>
      <c r="N1178">
        <v>1013</v>
      </c>
      <c r="O1178" t="s">
        <v>561</v>
      </c>
      <c r="P1178" t="s">
        <v>561</v>
      </c>
      <c r="Q1178">
        <v>1</v>
      </c>
      <c r="W1178">
        <v>0</v>
      </c>
      <c r="X1178">
        <v>1855713677</v>
      </c>
      <c r="Y1178">
        <v>29.945999999999998</v>
      </c>
      <c r="AA1178">
        <v>0</v>
      </c>
      <c r="AB1178">
        <v>0</v>
      </c>
      <c r="AC1178">
        <v>0</v>
      </c>
      <c r="AD1178">
        <v>354.22</v>
      </c>
      <c r="AE1178">
        <v>0</v>
      </c>
      <c r="AF1178">
        <v>0</v>
      </c>
      <c r="AG1178">
        <v>0</v>
      </c>
      <c r="AH1178">
        <v>354.22</v>
      </c>
      <c r="AI1178">
        <v>1</v>
      </c>
      <c r="AJ1178">
        <v>1</v>
      </c>
      <c r="AK1178">
        <v>1</v>
      </c>
      <c r="AL1178">
        <v>1</v>
      </c>
      <c r="AN1178">
        <v>0</v>
      </c>
      <c r="AO1178">
        <v>1</v>
      </c>
      <c r="AP1178">
        <v>1</v>
      </c>
      <c r="AQ1178">
        <v>0</v>
      </c>
      <c r="AR1178">
        <v>0</v>
      </c>
      <c r="AS1178" t="s">
        <v>3</v>
      </c>
      <c r="AT1178">
        <v>26.04</v>
      </c>
      <c r="AU1178" t="s">
        <v>134</v>
      </c>
      <c r="AV1178">
        <v>1</v>
      </c>
      <c r="AW1178">
        <v>2</v>
      </c>
      <c r="AX1178">
        <v>35868868</v>
      </c>
      <c r="AY1178">
        <v>1</v>
      </c>
      <c r="AZ1178">
        <v>0</v>
      </c>
      <c r="BA1178">
        <v>1134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X1178">
        <f>Y1178*Source!I1014</f>
        <v>8.3848800000000008</v>
      </c>
      <c r="CY1178">
        <f>AD1178</f>
        <v>354.22</v>
      </c>
      <c r="CZ1178">
        <f>AH1178</f>
        <v>354.22</v>
      </c>
      <c r="DA1178">
        <f>AL1178</f>
        <v>1</v>
      </c>
      <c r="DB1178">
        <f>ROUND((ROUND(AT1178*CZ1178,2)*1.15),2)</f>
        <v>10607.47</v>
      </c>
      <c r="DC1178">
        <f>ROUND((ROUND(AT1178*AG1178,2)*1.15),2)</f>
        <v>0</v>
      </c>
    </row>
    <row r="1179" spans="1:107">
      <c r="A1179">
        <f>ROW(Source!A1014)</f>
        <v>1014</v>
      </c>
      <c r="B1179">
        <v>35863109</v>
      </c>
      <c r="C1179">
        <v>35868862</v>
      </c>
      <c r="D1179">
        <v>29173472</v>
      </c>
      <c r="E1179">
        <v>1</v>
      </c>
      <c r="F1179">
        <v>1</v>
      </c>
      <c r="G1179">
        <v>1</v>
      </c>
      <c r="H1179">
        <v>2</v>
      </c>
      <c r="I1179" t="s">
        <v>624</v>
      </c>
      <c r="J1179" t="s">
        <v>625</v>
      </c>
      <c r="K1179" t="s">
        <v>626</v>
      </c>
      <c r="L1179">
        <v>1368</v>
      </c>
      <c r="N1179">
        <v>1011</v>
      </c>
      <c r="O1179" t="s">
        <v>567</v>
      </c>
      <c r="P1179" t="s">
        <v>567</v>
      </c>
      <c r="Q1179">
        <v>1</v>
      </c>
      <c r="W1179">
        <v>0</v>
      </c>
      <c r="X1179">
        <v>275932499</v>
      </c>
      <c r="Y1179">
        <v>9.125</v>
      </c>
      <c r="AA1179">
        <v>0</v>
      </c>
      <c r="AB1179">
        <v>12.75</v>
      </c>
      <c r="AC1179">
        <v>0</v>
      </c>
      <c r="AD1179">
        <v>0</v>
      </c>
      <c r="AE1179">
        <v>0</v>
      </c>
      <c r="AF1179">
        <v>3</v>
      </c>
      <c r="AG1179">
        <v>0</v>
      </c>
      <c r="AH1179">
        <v>0</v>
      </c>
      <c r="AI1179">
        <v>1</v>
      </c>
      <c r="AJ1179">
        <v>4.25</v>
      </c>
      <c r="AK1179">
        <v>33.049999999999997</v>
      </c>
      <c r="AL1179">
        <v>1</v>
      </c>
      <c r="AN1179">
        <v>0</v>
      </c>
      <c r="AO1179">
        <v>1</v>
      </c>
      <c r="AP1179">
        <v>1</v>
      </c>
      <c r="AQ1179">
        <v>0</v>
      </c>
      <c r="AR1179">
        <v>0</v>
      </c>
      <c r="AS1179" t="s">
        <v>3</v>
      </c>
      <c r="AT1179">
        <v>7.3</v>
      </c>
      <c r="AU1179" t="s">
        <v>133</v>
      </c>
      <c r="AV1179">
        <v>0</v>
      </c>
      <c r="AW1179">
        <v>2</v>
      </c>
      <c r="AX1179">
        <v>35868869</v>
      </c>
      <c r="AY1179">
        <v>1</v>
      </c>
      <c r="AZ1179">
        <v>0</v>
      </c>
      <c r="BA1179">
        <v>1135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X1179">
        <f>Y1179*Source!I1014</f>
        <v>2.5550000000000002</v>
      </c>
      <c r="CY1179">
        <f>AB1179</f>
        <v>12.75</v>
      </c>
      <c r="CZ1179">
        <f>AF1179</f>
        <v>3</v>
      </c>
      <c r="DA1179">
        <f>AJ1179</f>
        <v>4.25</v>
      </c>
      <c r="DB1179">
        <f>ROUND((ROUND(AT1179*CZ1179,2)*1.25),2)</f>
        <v>27.38</v>
      </c>
      <c r="DC1179">
        <f>ROUND((ROUND(AT1179*AG1179,2)*1.25),2)</f>
        <v>0</v>
      </c>
    </row>
    <row r="1180" spans="1:107">
      <c r="A1180">
        <f>ROW(Source!A1014)</f>
        <v>1014</v>
      </c>
      <c r="B1180">
        <v>35863109</v>
      </c>
      <c r="C1180">
        <v>35868862</v>
      </c>
      <c r="D1180">
        <v>29174580</v>
      </c>
      <c r="E1180">
        <v>1</v>
      </c>
      <c r="F1180">
        <v>1</v>
      </c>
      <c r="G1180">
        <v>1</v>
      </c>
      <c r="H1180">
        <v>2</v>
      </c>
      <c r="I1180" t="s">
        <v>679</v>
      </c>
      <c r="J1180" t="s">
        <v>680</v>
      </c>
      <c r="K1180" t="s">
        <v>681</v>
      </c>
      <c r="L1180">
        <v>1368</v>
      </c>
      <c r="N1180">
        <v>1011</v>
      </c>
      <c r="O1180" t="s">
        <v>567</v>
      </c>
      <c r="P1180" t="s">
        <v>567</v>
      </c>
      <c r="Q1180">
        <v>1</v>
      </c>
      <c r="W1180">
        <v>0</v>
      </c>
      <c r="X1180">
        <v>-169468834</v>
      </c>
      <c r="Y1180">
        <v>9.125</v>
      </c>
      <c r="AA1180">
        <v>0</v>
      </c>
      <c r="AB1180">
        <v>31.87</v>
      </c>
      <c r="AC1180">
        <v>0</v>
      </c>
      <c r="AD1180">
        <v>0</v>
      </c>
      <c r="AE1180">
        <v>0</v>
      </c>
      <c r="AF1180">
        <v>2.08</v>
      </c>
      <c r="AG1180">
        <v>0</v>
      </c>
      <c r="AH1180">
        <v>0</v>
      </c>
      <c r="AI1180">
        <v>1</v>
      </c>
      <c r="AJ1180">
        <v>15.32</v>
      </c>
      <c r="AK1180">
        <v>33.049999999999997</v>
      </c>
      <c r="AL1180">
        <v>1</v>
      </c>
      <c r="AN1180">
        <v>0</v>
      </c>
      <c r="AO1180">
        <v>1</v>
      </c>
      <c r="AP1180">
        <v>1</v>
      </c>
      <c r="AQ1180">
        <v>0</v>
      </c>
      <c r="AR1180">
        <v>0</v>
      </c>
      <c r="AS1180" t="s">
        <v>3</v>
      </c>
      <c r="AT1180">
        <v>7.3</v>
      </c>
      <c r="AU1180" t="s">
        <v>133</v>
      </c>
      <c r="AV1180">
        <v>0</v>
      </c>
      <c r="AW1180">
        <v>2</v>
      </c>
      <c r="AX1180">
        <v>35868870</v>
      </c>
      <c r="AY1180">
        <v>1</v>
      </c>
      <c r="AZ1180">
        <v>0</v>
      </c>
      <c r="BA1180">
        <v>1136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X1180">
        <f>Y1180*Source!I1014</f>
        <v>2.5550000000000002</v>
      </c>
      <c r="CY1180">
        <f>AB1180</f>
        <v>31.87</v>
      </c>
      <c r="CZ1180">
        <f>AF1180</f>
        <v>2.08</v>
      </c>
      <c r="DA1180">
        <f>AJ1180</f>
        <v>15.32</v>
      </c>
      <c r="DB1180">
        <f>ROUND((ROUND(AT1180*CZ1180,2)*1.25),2)</f>
        <v>18.98</v>
      </c>
      <c r="DC1180">
        <f>ROUND((ROUND(AT1180*AG1180,2)*1.25),2)</f>
        <v>0</v>
      </c>
    </row>
    <row r="1181" spans="1:107">
      <c r="A1181">
        <f>ROW(Source!A1014)</f>
        <v>1014</v>
      </c>
      <c r="B1181">
        <v>35863109</v>
      </c>
      <c r="C1181">
        <v>35868862</v>
      </c>
      <c r="D1181">
        <v>29174613</v>
      </c>
      <c r="E1181">
        <v>1</v>
      </c>
      <c r="F1181">
        <v>1</v>
      </c>
      <c r="G1181">
        <v>1</v>
      </c>
      <c r="H1181">
        <v>2</v>
      </c>
      <c r="I1181" t="s">
        <v>818</v>
      </c>
      <c r="J1181" t="s">
        <v>819</v>
      </c>
      <c r="K1181" t="s">
        <v>820</v>
      </c>
      <c r="L1181">
        <v>1368</v>
      </c>
      <c r="N1181">
        <v>1011</v>
      </c>
      <c r="O1181" t="s">
        <v>567</v>
      </c>
      <c r="P1181" t="s">
        <v>567</v>
      </c>
      <c r="Q1181">
        <v>1</v>
      </c>
      <c r="W1181">
        <v>0</v>
      </c>
      <c r="X1181">
        <v>494066865</v>
      </c>
      <c r="Y1181">
        <v>1.825</v>
      </c>
      <c r="AA1181">
        <v>0</v>
      </c>
      <c r="AB1181">
        <v>0.52</v>
      </c>
      <c r="AC1181">
        <v>0</v>
      </c>
      <c r="AD1181">
        <v>0</v>
      </c>
      <c r="AE1181">
        <v>0</v>
      </c>
      <c r="AF1181">
        <v>0.14000000000000001</v>
      </c>
      <c r="AG1181">
        <v>0</v>
      </c>
      <c r="AH1181">
        <v>0</v>
      </c>
      <c r="AI1181">
        <v>1</v>
      </c>
      <c r="AJ1181">
        <v>3.71</v>
      </c>
      <c r="AK1181">
        <v>33.049999999999997</v>
      </c>
      <c r="AL1181">
        <v>1</v>
      </c>
      <c r="AN1181">
        <v>0</v>
      </c>
      <c r="AO1181">
        <v>1</v>
      </c>
      <c r="AP1181">
        <v>1</v>
      </c>
      <c r="AQ1181">
        <v>0</v>
      </c>
      <c r="AR1181">
        <v>0</v>
      </c>
      <c r="AS1181" t="s">
        <v>3</v>
      </c>
      <c r="AT1181">
        <v>1.46</v>
      </c>
      <c r="AU1181" t="s">
        <v>133</v>
      </c>
      <c r="AV1181">
        <v>0</v>
      </c>
      <c r="AW1181">
        <v>2</v>
      </c>
      <c r="AX1181">
        <v>35868871</v>
      </c>
      <c r="AY1181">
        <v>1</v>
      </c>
      <c r="AZ1181">
        <v>0</v>
      </c>
      <c r="BA1181">
        <v>1137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X1181">
        <f>Y1181*Source!I1014</f>
        <v>0.51100000000000001</v>
      </c>
      <c r="CY1181">
        <f>AB1181</f>
        <v>0.52</v>
      </c>
      <c r="CZ1181">
        <f>AF1181</f>
        <v>0.14000000000000001</v>
      </c>
      <c r="DA1181">
        <f>AJ1181</f>
        <v>3.71</v>
      </c>
      <c r="DB1181">
        <f>ROUND((ROUND(AT1181*CZ1181,2)*1.25),2)</f>
        <v>0.25</v>
      </c>
      <c r="DC1181">
        <f>ROUND((ROUND(AT1181*AG1181,2)*1.25),2)</f>
        <v>0</v>
      </c>
    </row>
    <row r="1182" spans="1:107">
      <c r="A1182">
        <f>ROW(Source!A1014)</f>
        <v>1014</v>
      </c>
      <c r="B1182">
        <v>35863109</v>
      </c>
      <c r="C1182">
        <v>35868862</v>
      </c>
      <c r="D1182">
        <v>29174913</v>
      </c>
      <c r="E1182">
        <v>1</v>
      </c>
      <c r="F1182">
        <v>1</v>
      </c>
      <c r="G1182">
        <v>1</v>
      </c>
      <c r="H1182">
        <v>2</v>
      </c>
      <c r="I1182" t="s">
        <v>578</v>
      </c>
      <c r="J1182" t="s">
        <v>579</v>
      </c>
      <c r="K1182" t="s">
        <v>580</v>
      </c>
      <c r="L1182">
        <v>1368</v>
      </c>
      <c r="N1182">
        <v>1011</v>
      </c>
      <c r="O1182" t="s">
        <v>567</v>
      </c>
      <c r="P1182" t="s">
        <v>567</v>
      </c>
      <c r="Q1182">
        <v>1</v>
      </c>
      <c r="W1182">
        <v>0</v>
      </c>
      <c r="X1182">
        <v>458544584</v>
      </c>
      <c r="Y1182">
        <v>0.17500000000000002</v>
      </c>
      <c r="AA1182">
        <v>0</v>
      </c>
      <c r="AB1182">
        <v>932.72</v>
      </c>
      <c r="AC1182">
        <v>383.38</v>
      </c>
      <c r="AD1182">
        <v>0</v>
      </c>
      <c r="AE1182">
        <v>0</v>
      </c>
      <c r="AF1182">
        <v>87.17</v>
      </c>
      <c r="AG1182">
        <v>11.6</v>
      </c>
      <c r="AH1182">
        <v>0</v>
      </c>
      <c r="AI1182">
        <v>1</v>
      </c>
      <c r="AJ1182">
        <v>10.7</v>
      </c>
      <c r="AK1182">
        <v>33.049999999999997</v>
      </c>
      <c r="AL1182">
        <v>1</v>
      </c>
      <c r="AN1182">
        <v>0</v>
      </c>
      <c r="AO1182">
        <v>1</v>
      </c>
      <c r="AP1182">
        <v>1</v>
      </c>
      <c r="AQ1182">
        <v>0</v>
      </c>
      <c r="AR1182">
        <v>0</v>
      </c>
      <c r="AS1182" t="s">
        <v>3</v>
      </c>
      <c r="AT1182">
        <v>0.14000000000000001</v>
      </c>
      <c r="AU1182" t="s">
        <v>133</v>
      </c>
      <c r="AV1182">
        <v>0</v>
      </c>
      <c r="AW1182">
        <v>2</v>
      </c>
      <c r="AX1182">
        <v>35868872</v>
      </c>
      <c r="AY1182">
        <v>1</v>
      </c>
      <c r="AZ1182">
        <v>0</v>
      </c>
      <c r="BA1182">
        <v>1138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X1182">
        <f>Y1182*Source!I1014</f>
        <v>4.9000000000000009E-2</v>
      </c>
      <c r="CY1182">
        <f>AB1182</f>
        <v>932.72</v>
      </c>
      <c r="CZ1182">
        <f>AF1182</f>
        <v>87.17</v>
      </c>
      <c r="DA1182">
        <f>AJ1182</f>
        <v>10.7</v>
      </c>
      <c r="DB1182">
        <f>ROUND((ROUND(AT1182*CZ1182,2)*1.25),2)</f>
        <v>15.25</v>
      </c>
      <c r="DC1182">
        <f>ROUND((ROUND(AT1182*AG1182,2)*1.25),2)</f>
        <v>2.0299999999999998</v>
      </c>
    </row>
    <row r="1183" spans="1:107">
      <c r="A1183">
        <f>ROW(Source!A1019)</f>
        <v>1019</v>
      </c>
      <c r="B1183">
        <v>35863109</v>
      </c>
      <c r="C1183">
        <v>35868882</v>
      </c>
      <c r="D1183">
        <v>18442760</v>
      </c>
      <c r="E1183">
        <v>1</v>
      </c>
      <c r="F1183">
        <v>1</v>
      </c>
      <c r="G1183">
        <v>1</v>
      </c>
      <c r="H1183">
        <v>1</v>
      </c>
      <c r="I1183" t="s">
        <v>816</v>
      </c>
      <c r="J1183" t="s">
        <v>3</v>
      </c>
      <c r="K1183" t="s">
        <v>817</v>
      </c>
      <c r="L1183">
        <v>1369</v>
      </c>
      <c r="N1183">
        <v>1013</v>
      </c>
      <c r="O1183" t="s">
        <v>561</v>
      </c>
      <c r="P1183" t="s">
        <v>561</v>
      </c>
      <c r="Q1183">
        <v>1</v>
      </c>
      <c r="W1183">
        <v>0</v>
      </c>
      <c r="X1183">
        <v>1855713677</v>
      </c>
      <c r="Y1183">
        <v>42.009499999999996</v>
      </c>
      <c r="AA1183">
        <v>0</v>
      </c>
      <c r="AB1183">
        <v>0</v>
      </c>
      <c r="AC1183">
        <v>0</v>
      </c>
      <c r="AD1183">
        <v>354.22</v>
      </c>
      <c r="AE1183">
        <v>0</v>
      </c>
      <c r="AF1183">
        <v>0</v>
      </c>
      <c r="AG1183">
        <v>0</v>
      </c>
      <c r="AH1183">
        <v>354.22</v>
      </c>
      <c r="AI1183">
        <v>1</v>
      </c>
      <c r="AJ1183">
        <v>1</v>
      </c>
      <c r="AK1183">
        <v>1</v>
      </c>
      <c r="AL1183">
        <v>1</v>
      </c>
      <c r="AN1183">
        <v>0</v>
      </c>
      <c r="AO1183">
        <v>1</v>
      </c>
      <c r="AP1183">
        <v>1</v>
      </c>
      <c r="AQ1183">
        <v>0</v>
      </c>
      <c r="AR1183">
        <v>0</v>
      </c>
      <c r="AS1183" t="s">
        <v>3</v>
      </c>
      <c r="AT1183">
        <v>36.53</v>
      </c>
      <c r="AU1183" t="s">
        <v>134</v>
      </c>
      <c r="AV1183">
        <v>1</v>
      </c>
      <c r="AW1183">
        <v>2</v>
      </c>
      <c r="AX1183">
        <v>35868886</v>
      </c>
      <c r="AY1183">
        <v>1</v>
      </c>
      <c r="AZ1183">
        <v>0</v>
      </c>
      <c r="BA1183">
        <v>1144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X1183">
        <f>Y1183*Source!I1019</f>
        <v>2.5205699999999998</v>
      </c>
      <c r="CY1183">
        <f>AD1183</f>
        <v>354.22</v>
      </c>
      <c r="CZ1183">
        <f>AH1183</f>
        <v>354.22</v>
      </c>
      <c r="DA1183">
        <f>AL1183</f>
        <v>1</v>
      </c>
      <c r="DB1183">
        <f>ROUND((ROUND(AT1183*CZ1183,2)*1.15),2)</f>
        <v>14880.61</v>
      </c>
      <c r="DC1183">
        <f>ROUND((ROUND(AT1183*AG1183,2)*1.15),2)</f>
        <v>0</v>
      </c>
    </row>
    <row r="1184" spans="1:107">
      <c r="A1184">
        <f>ROW(Source!A1019)</f>
        <v>1019</v>
      </c>
      <c r="B1184">
        <v>35863109</v>
      </c>
      <c r="C1184">
        <v>35868882</v>
      </c>
      <c r="D1184">
        <v>29109376</v>
      </c>
      <c r="E1184">
        <v>1</v>
      </c>
      <c r="F1184">
        <v>1</v>
      </c>
      <c r="G1184">
        <v>1</v>
      </c>
      <c r="H1184">
        <v>3</v>
      </c>
      <c r="I1184" t="s">
        <v>328</v>
      </c>
      <c r="J1184" t="s">
        <v>330</v>
      </c>
      <c r="K1184" t="s">
        <v>329</v>
      </c>
      <c r="L1184">
        <v>1346</v>
      </c>
      <c r="N1184">
        <v>1009</v>
      </c>
      <c r="O1184" t="s">
        <v>160</v>
      </c>
      <c r="P1184" t="s">
        <v>160</v>
      </c>
      <c r="Q1184">
        <v>1</v>
      </c>
      <c r="W1184">
        <v>0</v>
      </c>
      <c r="X1184">
        <v>-501888552</v>
      </c>
      <c r="Y1184">
        <v>1</v>
      </c>
      <c r="AA1184">
        <v>25647.39</v>
      </c>
      <c r="AB1184">
        <v>0</v>
      </c>
      <c r="AC1184">
        <v>0</v>
      </c>
      <c r="AD1184">
        <v>0</v>
      </c>
      <c r="AE1184">
        <v>4894.54</v>
      </c>
      <c r="AF1184">
        <v>0</v>
      </c>
      <c r="AG1184">
        <v>0</v>
      </c>
      <c r="AH1184">
        <v>0</v>
      </c>
      <c r="AI1184">
        <v>5.24</v>
      </c>
      <c r="AJ1184">
        <v>1</v>
      </c>
      <c r="AK1184">
        <v>1</v>
      </c>
      <c r="AL1184">
        <v>1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 t="s">
        <v>3</v>
      </c>
      <c r="AT1184">
        <v>1</v>
      </c>
      <c r="AU1184" t="s">
        <v>3</v>
      </c>
      <c r="AV1184">
        <v>0</v>
      </c>
      <c r="AW1184">
        <v>2</v>
      </c>
      <c r="AX1184">
        <v>35868887</v>
      </c>
      <c r="AY1184">
        <v>1</v>
      </c>
      <c r="AZ1184">
        <v>6144</v>
      </c>
      <c r="BA1184">
        <v>1145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X1184">
        <f>Y1184*Source!I1019</f>
        <v>0.06</v>
      </c>
      <c r="CY1184">
        <f>AA1184</f>
        <v>25647.39</v>
      </c>
      <c r="CZ1184">
        <f>AE1184</f>
        <v>4894.54</v>
      </c>
      <c r="DA1184">
        <f>AI1184</f>
        <v>5.24</v>
      </c>
      <c r="DB1184">
        <f>ROUND(ROUND(AT1184*CZ1184,2),2)</f>
        <v>4894.54</v>
      </c>
      <c r="DC1184">
        <f>ROUND(ROUND(AT1184*AG1184,2),2)</f>
        <v>0</v>
      </c>
    </row>
    <row r="1185" spans="1:107">
      <c r="A1185">
        <f>ROW(Source!A1019)</f>
        <v>1019</v>
      </c>
      <c r="B1185">
        <v>35863109</v>
      </c>
      <c r="C1185">
        <v>35868882</v>
      </c>
      <c r="D1185">
        <v>29109730</v>
      </c>
      <c r="E1185">
        <v>1</v>
      </c>
      <c r="F1185">
        <v>1</v>
      </c>
      <c r="G1185">
        <v>1</v>
      </c>
      <c r="H1185">
        <v>3</v>
      </c>
      <c r="I1185" t="s">
        <v>332</v>
      </c>
      <c r="J1185" t="s">
        <v>334</v>
      </c>
      <c r="K1185" t="s">
        <v>333</v>
      </c>
      <c r="L1185">
        <v>1327</v>
      </c>
      <c r="N1185">
        <v>1005</v>
      </c>
      <c r="O1185" t="s">
        <v>155</v>
      </c>
      <c r="P1185" t="s">
        <v>155</v>
      </c>
      <c r="Q1185">
        <v>1</v>
      </c>
      <c r="W1185">
        <v>0</v>
      </c>
      <c r="X1185">
        <v>650529573</v>
      </c>
      <c r="Y1185">
        <v>83.333332999999996</v>
      </c>
      <c r="AA1185">
        <v>372.63</v>
      </c>
      <c r="AB1185">
        <v>0</v>
      </c>
      <c r="AC1185">
        <v>0</v>
      </c>
      <c r="AD1185">
        <v>0</v>
      </c>
      <c r="AE1185">
        <v>37.299999999999997</v>
      </c>
      <c r="AF1185">
        <v>0</v>
      </c>
      <c r="AG1185">
        <v>0</v>
      </c>
      <c r="AH1185">
        <v>0</v>
      </c>
      <c r="AI1185">
        <v>9.99</v>
      </c>
      <c r="AJ1185">
        <v>1</v>
      </c>
      <c r="AK1185">
        <v>1</v>
      </c>
      <c r="AL1185">
        <v>1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 t="s">
        <v>3</v>
      </c>
      <c r="AT1185">
        <v>83.333332999999996</v>
      </c>
      <c r="AU1185" t="s">
        <v>3</v>
      </c>
      <c r="AV1185">
        <v>0</v>
      </c>
      <c r="AW1185">
        <v>2</v>
      </c>
      <c r="AX1185">
        <v>35868888</v>
      </c>
      <c r="AY1185">
        <v>1</v>
      </c>
      <c r="AZ1185">
        <v>6144</v>
      </c>
      <c r="BA1185">
        <v>1146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X1185">
        <f>Y1185*Source!I1019</f>
        <v>4.9999999799999992</v>
      </c>
      <c r="CY1185">
        <f>AA1185</f>
        <v>372.63</v>
      </c>
      <c r="CZ1185">
        <f>AE1185</f>
        <v>37.299999999999997</v>
      </c>
      <c r="DA1185">
        <f>AI1185</f>
        <v>9.99</v>
      </c>
      <c r="DB1185">
        <f>ROUND(ROUND(AT1185*CZ1185,2),2)</f>
        <v>3108.33</v>
      </c>
      <c r="DC1185">
        <f>ROUND(ROUND(AT1185*AG1185,2),2)</f>
        <v>0</v>
      </c>
    </row>
    <row r="1186" spans="1:107">
      <c r="A1186">
        <f>ROW(Source!A1022)</f>
        <v>1022</v>
      </c>
      <c r="B1186">
        <v>35863109</v>
      </c>
      <c r="C1186">
        <v>35868891</v>
      </c>
      <c r="D1186">
        <v>29364679</v>
      </c>
      <c r="E1186">
        <v>1</v>
      </c>
      <c r="F1186">
        <v>1</v>
      </c>
      <c r="G1186">
        <v>1</v>
      </c>
      <c r="H1186">
        <v>1</v>
      </c>
      <c r="I1186" t="s">
        <v>735</v>
      </c>
      <c r="J1186" t="s">
        <v>3</v>
      </c>
      <c r="K1186" t="s">
        <v>736</v>
      </c>
      <c r="L1186">
        <v>1369</v>
      </c>
      <c r="N1186">
        <v>1013</v>
      </c>
      <c r="O1186" t="s">
        <v>561</v>
      </c>
      <c r="P1186" t="s">
        <v>561</v>
      </c>
      <c r="Q1186">
        <v>1</v>
      </c>
      <c r="W1186">
        <v>0</v>
      </c>
      <c r="X1186">
        <v>931378261</v>
      </c>
      <c r="Y1186">
        <v>108.56</v>
      </c>
      <c r="AA1186">
        <v>0</v>
      </c>
      <c r="AB1186">
        <v>0</v>
      </c>
      <c r="AC1186">
        <v>0</v>
      </c>
      <c r="AD1186">
        <v>316.85000000000002</v>
      </c>
      <c r="AE1186">
        <v>0</v>
      </c>
      <c r="AF1186">
        <v>0</v>
      </c>
      <c r="AG1186">
        <v>0</v>
      </c>
      <c r="AH1186">
        <v>316.85000000000002</v>
      </c>
      <c r="AI1186">
        <v>1</v>
      </c>
      <c r="AJ1186">
        <v>1</v>
      </c>
      <c r="AK1186">
        <v>1</v>
      </c>
      <c r="AL1186">
        <v>1</v>
      </c>
      <c r="AN1186">
        <v>0</v>
      </c>
      <c r="AO1186">
        <v>1</v>
      </c>
      <c r="AP1186">
        <v>1</v>
      </c>
      <c r="AQ1186">
        <v>0</v>
      </c>
      <c r="AR1186">
        <v>0</v>
      </c>
      <c r="AS1186" t="s">
        <v>3</v>
      </c>
      <c r="AT1186">
        <v>94.4</v>
      </c>
      <c r="AU1186" t="s">
        <v>134</v>
      </c>
      <c r="AV1186">
        <v>1</v>
      </c>
      <c r="AW1186">
        <v>2</v>
      </c>
      <c r="AX1186">
        <v>35868899</v>
      </c>
      <c r="AY1186">
        <v>1</v>
      </c>
      <c r="AZ1186">
        <v>0</v>
      </c>
      <c r="BA1186">
        <v>1147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X1186">
        <f>Y1186*Source!I1022</f>
        <v>4.3424000000000005</v>
      </c>
      <c r="CY1186">
        <f>AD1186</f>
        <v>316.85000000000002</v>
      </c>
      <c r="CZ1186">
        <f>AH1186</f>
        <v>316.85000000000002</v>
      </c>
      <c r="DA1186">
        <f>AL1186</f>
        <v>1</v>
      </c>
      <c r="DB1186">
        <f>ROUND((ROUND(AT1186*CZ1186,2)*1.15),2)</f>
        <v>34397.24</v>
      </c>
      <c r="DC1186">
        <f>ROUND((ROUND(AT1186*AG1186,2)*1.15),2)</f>
        <v>0</v>
      </c>
    </row>
    <row r="1187" spans="1:107">
      <c r="A1187">
        <f>ROW(Source!A1022)</f>
        <v>1022</v>
      </c>
      <c r="B1187">
        <v>35863109</v>
      </c>
      <c r="C1187">
        <v>35868891</v>
      </c>
      <c r="D1187">
        <v>121548</v>
      </c>
      <c r="E1187">
        <v>1</v>
      </c>
      <c r="F1187">
        <v>1</v>
      </c>
      <c r="G1187">
        <v>1</v>
      </c>
      <c r="H1187">
        <v>1</v>
      </c>
      <c r="I1187" t="s">
        <v>35</v>
      </c>
      <c r="J1187" t="s">
        <v>3</v>
      </c>
      <c r="K1187" t="s">
        <v>562</v>
      </c>
      <c r="L1187">
        <v>608254</v>
      </c>
      <c r="N1187">
        <v>1013</v>
      </c>
      <c r="O1187" t="s">
        <v>563</v>
      </c>
      <c r="P1187" t="s">
        <v>563</v>
      </c>
      <c r="Q1187">
        <v>1</v>
      </c>
      <c r="W1187">
        <v>0</v>
      </c>
      <c r="X1187">
        <v>-185737400</v>
      </c>
      <c r="Y1187">
        <v>0.2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1</v>
      </c>
      <c r="AJ1187">
        <v>1</v>
      </c>
      <c r="AK1187">
        <v>1</v>
      </c>
      <c r="AL1187">
        <v>1</v>
      </c>
      <c r="AN1187">
        <v>0</v>
      </c>
      <c r="AO1187">
        <v>1</v>
      </c>
      <c r="AP1187">
        <v>0</v>
      </c>
      <c r="AQ1187">
        <v>0</v>
      </c>
      <c r="AR1187">
        <v>0</v>
      </c>
      <c r="AS1187" t="s">
        <v>3</v>
      </c>
      <c r="AT1187">
        <v>0.2</v>
      </c>
      <c r="AU1187" t="s">
        <v>3</v>
      </c>
      <c r="AV1187">
        <v>2</v>
      </c>
      <c r="AW1187">
        <v>2</v>
      </c>
      <c r="AX1187">
        <v>35868900</v>
      </c>
      <c r="AY1187">
        <v>1</v>
      </c>
      <c r="AZ1187">
        <v>0</v>
      </c>
      <c r="BA1187">
        <v>1148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X1187">
        <f>Y1187*Source!I1022</f>
        <v>8.0000000000000002E-3</v>
      </c>
      <c r="CY1187">
        <f>AD1187</f>
        <v>0</v>
      </c>
      <c r="CZ1187">
        <f>AH1187</f>
        <v>0</v>
      </c>
      <c r="DA1187">
        <f>AL1187</f>
        <v>1</v>
      </c>
      <c r="DB1187">
        <f t="shared" ref="DB1187:DB1206" si="179">ROUND(ROUND(AT1187*CZ1187,2),2)</f>
        <v>0</v>
      </c>
      <c r="DC1187">
        <f t="shared" ref="DC1187:DC1206" si="180">ROUND(ROUND(AT1187*AG1187,2),2)</f>
        <v>0</v>
      </c>
    </row>
    <row r="1188" spans="1:107">
      <c r="A1188">
        <f>ROW(Source!A1022)</f>
        <v>1022</v>
      </c>
      <c r="B1188">
        <v>35863109</v>
      </c>
      <c r="C1188">
        <v>35868891</v>
      </c>
      <c r="D1188">
        <v>29172362</v>
      </c>
      <c r="E1188">
        <v>1</v>
      </c>
      <c r="F1188">
        <v>1</v>
      </c>
      <c r="G1188">
        <v>1</v>
      </c>
      <c r="H1188">
        <v>2</v>
      </c>
      <c r="I1188" t="s">
        <v>737</v>
      </c>
      <c r="J1188" t="s">
        <v>738</v>
      </c>
      <c r="K1188" t="s">
        <v>739</v>
      </c>
      <c r="L1188">
        <v>1368</v>
      </c>
      <c r="N1188">
        <v>1011</v>
      </c>
      <c r="O1188" t="s">
        <v>567</v>
      </c>
      <c r="P1188" t="s">
        <v>567</v>
      </c>
      <c r="Q1188">
        <v>1</v>
      </c>
      <c r="W1188">
        <v>0</v>
      </c>
      <c r="X1188">
        <v>2071614860</v>
      </c>
      <c r="Y1188">
        <v>0.2</v>
      </c>
      <c r="AA1188">
        <v>0</v>
      </c>
      <c r="AB1188">
        <v>1113.56</v>
      </c>
      <c r="AC1188">
        <v>446.18</v>
      </c>
      <c r="AD1188">
        <v>0</v>
      </c>
      <c r="AE1188">
        <v>0</v>
      </c>
      <c r="AF1188">
        <v>134.65</v>
      </c>
      <c r="AG1188">
        <v>13.5</v>
      </c>
      <c r="AH1188">
        <v>0</v>
      </c>
      <c r="AI1188">
        <v>1</v>
      </c>
      <c r="AJ1188">
        <v>8.27</v>
      </c>
      <c r="AK1188">
        <v>33.049999999999997</v>
      </c>
      <c r="AL1188">
        <v>1</v>
      </c>
      <c r="AN1188">
        <v>0</v>
      </c>
      <c r="AO1188">
        <v>1</v>
      </c>
      <c r="AP1188">
        <v>0</v>
      </c>
      <c r="AQ1188">
        <v>0</v>
      </c>
      <c r="AR1188">
        <v>0</v>
      </c>
      <c r="AS1188" t="s">
        <v>3</v>
      </c>
      <c r="AT1188">
        <v>0.2</v>
      </c>
      <c r="AU1188" t="s">
        <v>3</v>
      </c>
      <c r="AV1188">
        <v>0</v>
      </c>
      <c r="AW1188">
        <v>2</v>
      </c>
      <c r="AX1188">
        <v>35868901</v>
      </c>
      <c r="AY1188">
        <v>1</v>
      </c>
      <c r="AZ1188">
        <v>0</v>
      </c>
      <c r="BA1188">
        <v>1149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X1188">
        <f>Y1188*Source!I1022</f>
        <v>8.0000000000000002E-3</v>
      </c>
      <c r="CY1188">
        <f>AB1188</f>
        <v>1113.56</v>
      </c>
      <c r="CZ1188">
        <f>AF1188</f>
        <v>134.65</v>
      </c>
      <c r="DA1188">
        <f>AJ1188</f>
        <v>8.27</v>
      </c>
      <c r="DB1188">
        <f t="shared" si="179"/>
        <v>26.93</v>
      </c>
      <c r="DC1188">
        <f t="shared" si="180"/>
        <v>2.7</v>
      </c>
    </row>
    <row r="1189" spans="1:107">
      <c r="A1189">
        <f>ROW(Source!A1022)</f>
        <v>1022</v>
      </c>
      <c r="B1189">
        <v>35863109</v>
      </c>
      <c r="C1189">
        <v>35868891</v>
      </c>
      <c r="D1189">
        <v>29174913</v>
      </c>
      <c r="E1189">
        <v>1</v>
      </c>
      <c r="F1189">
        <v>1</v>
      </c>
      <c r="G1189">
        <v>1</v>
      </c>
      <c r="H1189">
        <v>2</v>
      </c>
      <c r="I1189" t="s">
        <v>578</v>
      </c>
      <c r="J1189" t="s">
        <v>579</v>
      </c>
      <c r="K1189" t="s">
        <v>580</v>
      </c>
      <c r="L1189">
        <v>1368</v>
      </c>
      <c r="N1189">
        <v>1011</v>
      </c>
      <c r="O1189" t="s">
        <v>567</v>
      </c>
      <c r="P1189" t="s">
        <v>567</v>
      </c>
      <c r="Q1189">
        <v>1</v>
      </c>
      <c r="W1189">
        <v>0</v>
      </c>
      <c r="X1189">
        <v>458544584</v>
      </c>
      <c r="Y1189">
        <v>0.2</v>
      </c>
      <c r="AA1189">
        <v>0</v>
      </c>
      <c r="AB1189">
        <v>932.72</v>
      </c>
      <c r="AC1189">
        <v>383.38</v>
      </c>
      <c r="AD1189">
        <v>0</v>
      </c>
      <c r="AE1189">
        <v>0</v>
      </c>
      <c r="AF1189">
        <v>87.17</v>
      </c>
      <c r="AG1189">
        <v>11.6</v>
      </c>
      <c r="AH1189">
        <v>0</v>
      </c>
      <c r="AI1189">
        <v>1</v>
      </c>
      <c r="AJ1189">
        <v>10.7</v>
      </c>
      <c r="AK1189">
        <v>33.049999999999997</v>
      </c>
      <c r="AL1189">
        <v>1</v>
      </c>
      <c r="AN1189">
        <v>0</v>
      </c>
      <c r="AO1189">
        <v>1</v>
      </c>
      <c r="AP1189">
        <v>0</v>
      </c>
      <c r="AQ1189">
        <v>0</v>
      </c>
      <c r="AR1189">
        <v>0</v>
      </c>
      <c r="AS1189" t="s">
        <v>3</v>
      </c>
      <c r="AT1189">
        <v>0.2</v>
      </c>
      <c r="AU1189" t="s">
        <v>3</v>
      </c>
      <c r="AV1189">
        <v>0</v>
      </c>
      <c r="AW1189">
        <v>2</v>
      </c>
      <c r="AX1189">
        <v>35868902</v>
      </c>
      <c r="AY1189">
        <v>1</v>
      </c>
      <c r="AZ1189">
        <v>0</v>
      </c>
      <c r="BA1189">
        <v>1150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X1189">
        <f>Y1189*Source!I1022</f>
        <v>8.0000000000000002E-3</v>
      </c>
      <c r="CY1189">
        <f>AB1189</f>
        <v>932.72</v>
      </c>
      <c r="CZ1189">
        <f>AF1189</f>
        <v>87.17</v>
      </c>
      <c r="DA1189">
        <f>AJ1189</f>
        <v>10.7</v>
      </c>
      <c r="DB1189">
        <f t="shared" si="179"/>
        <v>17.43</v>
      </c>
      <c r="DC1189">
        <f t="shared" si="180"/>
        <v>2.3199999999999998</v>
      </c>
    </row>
    <row r="1190" spans="1:107">
      <c r="A1190">
        <f>ROW(Source!A1022)</f>
        <v>1022</v>
      </c>
      <c r="B1190">
        <v>35863109</v>
      </c>
      <c r="C1190">
        <v>35868891</v>
      </c>
      <c r="D1190">
        <v>29164111</v>
      </c>
      <c r="E1190">
        <v>1</v>
      </c>
      <c r="F1190">
        <v>1</v>
      </c>
      <c r="G1190">
        <v>1</v>
      </c>
      <c r="H1190">
        <v>3</v>
      </c>
      <c r="I1190" t="s">
        <v>783</v>
      </c>
      <c r="J1190" t="s">
        <v>784</v>
      </c>
      <c r="K1190" t="s">
        <v>785</v>
      </c>
      <c r="L1190">
        <v>1355</v>
      </c>
      <c r="N1190">
        <v>1010</v>
      </c>
      <c r="O1190" t="s">
        <v>58</v>
      </c>
      <c r="P1190" t="s">
        <v>58</v>
      </c>
      <c r="Q1190">
        <v>100</v>
      </c>
      <c r="W1190">
        <v>0</v>
      </c>
      <c r="X1190">
        <v>-1689080274</v>
      </c>
      <c r="Y1190">
        <v>1.02</v>
      </c>
      <c r="AA1190">
        <v>783</v>
      </c>
      <c r="AB1190">
        <v>0</v>
      </c>
      <c r="AC1190">
        <v>0</v>
      </c>
      <c r="AD1190">
        <v>0</v>
      </c>
      <c r="AE1190">
        <v>100</v>
      </c>
      <c r="AF1190">
        <v>0</v>
      </c>
      <c r="AG1190">
        <v>0</v>
      </c>
      <c r="AH1190">
        <v>0</v>
      </c>
      <c r="AI1190">
        <v>7.83</v>
      </c>
      <c r="AJ1190">
        <v>1</v>
      </c>
      <c r="AK1190">
        <v>1</v>
      </c>
      <c r="AL1190">
        <v>1</v>
      </c>
      <c r="AN1190">
        <v>0</v>
      </c>
      <c r="AO1190">
        <v>1</v>
      </c>
      <c r="AP1190">
        <v>0</v>
      </c>
      <c r="AQ1190">
        <v>0</v>
      </c>
      <c r="AR1190">
        <v>0</v>
      </c>
      <c r="AS1190" t="s">
        <v>3</v>
      </c>
      <c r="AT1190">
        <v>1.02</v>
      </c>
      <c r="AU1190" t="s">
        <v>3</v>
      </c>
      <c r="AV1190">
        <v>0</v>
      </c>
      <c r="AW1190">
        <v>2</v>
      </c>
      <c r="AX1190">
        <v>35868903</v>
      </c>
      <c r="AY1190">
        <v>1</v>
      </c>
      <c r="AZ1190">
        <v>0</v>
      </c>
      <c r="BA1190">
        <v>1151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X1190">
        <f>Y1190*Source!I1022</f>
        <v>4.0800000000000003E-2</v>
      </c>
      <c r="CY1190">
        <f>AA1190</f>
        <v>783</v>
      </c>
      <c r="CZ1190">
        <f>AE1190</f>
        <v>100</v>
      </c>
      <c r="DA1190">
        <f>AI1190</f>
        <v>7.83</v>
      </c>
      <c r="DB1190">
        <f t="shared" si="179"/>
        <v>102</v>
      </c>
      <c r="DC1190">
        <f t="shared" si="180"/>
        <v>0</v>
      </c>
    </row>
    <row r="1191" spans="1:107">
      <c r="A1191">
        <f>ROW(Source!A1022)</f>
        <v>1022</v>
      </c>
      <c r="B1191">
        <v>35863109</v>
      </c>
      <c r="C1191">
        <v>35868891</v>
      </c>
      <c r="D1191">
        <v>29170288</v>
      </c>
      <c r="E1191">
        <v>1</v>
      </c>
      <c r="F1191">
        <v>1</v>
      </c>
      <c r="G1191">
        <v>1</v>
      </c>
      <c r="H1191">
        <v>3</v>
      </c>
      <c r="I1191" t="s">
        <v>262</v>
      </c>
      <c r="J1191" t="s">
        <v>264</v>
      </c>
      <c r="K1191" t="s">
        <v>263</v>
      </c>
      <c r="L1191">
        <v>1354</v>
      </c>
      <c r="N1191">
        <v>1010</v>
      </c>
      <c r="O1191" t="s">
        <v>237</v>
      </c>
      <c r="P1191" t="s">
        <v>237</v>
      </c>
      <c r="Q1191">
        <v>1</v>
      </c>
      <c r="W1191">
        <v>0</v>
      </c>
      <c r="X1191">
        <v>-1432988646</v>
      </c>
      <c r="Y1191">
        <v>150</v>
      </c>
      <c r="AA1191">
        <v>54.36</v>
      </c>
      <c r="AB1191">
        <v>0</v>
      </c>
      <c r="AC1191">
        <v>0</v>
      </c>
      <c r="AD1191">
        <v>0</v>
      </c>
      <c r="AE1191">
        <v>15.27</v>
      </c>
      <c r="AF1191">
        <v>0</v>
      </c>
      <c r="AG1191">
        <v>0</v>
      </c>
      <c r="AH1191">
        <v>0</v>
      </c>
      <c r="AI1191">
        <v>3.56</v>
      </c>
      <c r="AJ1191">
        <v>1</v>
      </c>
      <c r="AK1191">
        <v>1</v>
      </c>
      <c r="AL1191">
        <v>1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 t="s">
        <v>3</v>
      </c>
      <c r="AT1191">
        <v>150</v>
      </c>
      <c r="AU1191" t="s">
        <v>3</v>
      </c>
      <c r="AV1191">
        <v>0</v>
      </c>
      <c r="AW1191">
        <v>1</v>
      </c>
      <c r="AX1191">
        <v>-1</v>
      </c>
      <c r="AY1191">
        <v>0</v>
      </c>
      <c r="AZ1191">
        <v>0</v>
      </c>
      <c r="BA1191" t="s">
        <v>3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X1191">
        <f>Y1191*Source!I1022</f>
        <v>6</v>
      </c>
      <c r="CY1191">
        <f>AA1191</f>
        <v>54.36</v>
      </c>
      <c r="CZ1191">
        <f>AE1191</f>
        <v>15.27</v>
      </c>
      <c r="DA1191">
        <f>AI1191</f>
        <v>3.56</v>
      </c>
      <c r="DB1191">
        <f t="shared" si="179"/>
        <v>2290.5</v>
      </c>
      <c r="DC1191">
        <f t="shared" si="180"/>
        <v>0</v>
      </c>
    </row>
    <row r="1192" spans="1:107">
      <c r="A1192">
        <f>ROW(Source!A1022)</f>
        <v>1022</v>
      </c>
      <c r="B1192">
        <v>35863109</v>
      </c>
      <c r="C1192">
        <v>35868891</v>
      </c>
      <c r="D1192">
        <v>29171808</v>
      </c>
      <c r="E1192">
        <v>1</v>
      </c>
      <c r="F1192">
        <v>1</v>
      </c>
      <c r="G1192">
        <v>1</v>
      </c>
      <c r="H1192">
        <v>3</v>
      </c>
      <c r="I1192" t="s">
        <v>752</v>
      </c>
      <c r="J1192" t="s">
        <v>753</v>
      </c>
      <c r="K1192" t="s">
        <v>754</v>
      </c>
      <c r="L1192">
        <v>1374</v>
      </c>
      <c r="N1192">
        <v>1013</v>
      </c>
      <c r="O1192" t="s">
        <v>755</v>
      </c>
      <c r="P1192" t="s">
        <v>755</v>
      </c>
      <c r="Q1192">
        <v>1</v>
      </c>
      <c r="W1192">
        <v>0</v>
      </c>
      <c r="X1192">
        <v>-915781824</v>
      </c>
      <c r="Y1192">
        <v>18.73</v>
      </c>
      <c r="AA1192">
        <v>1</v>
      </c>
      <c r="AB1192">
        <v>0</v>
      </c>
      <c r="AC1192">
        <v>0</v>
      </c>
      <c r="AD1192">
        <v>0</v>
      </c>
      <c r="AE1192">
        <v>1</v>
      </c>
      <c r="AF1192">
        <v>0</v>
      </c>
      <c r="AG1192">
        <v>0</v>
      </c>
      <c r="AH1192">
        <v>0</v>
      </c>
      <c r="AI1192">
        <v>1</v>
      </c>
      <c r="AJ1192">
        <v>1</v>
      </c>
      <c r="AK1192">
        <v>1</v>
      </c>
      <c r="AL1192">
        <v>1</v>
      </c>
      <c r="AN1192">
        <v>0</v>
      </c>
      <c r="AO1192">
        <v>1</v>
      </c>
      <c r="AP1192">
        <v>0</v>
      </c>
      <c r="AQ1192">
        <v>0</v>
      </c>
      <c r="AR1192">
        <v>0</v>
      </c>
      <c r="AS1192" t="s">
        <v>3</v>
      </c>
      <c r="AT1192">
        <v>18.73</v>
      </c>
      <c r="AU1192" t="s">
        <v>3</v>
      </c>
      <c r="AV1192">
        <v>0</v>
      </c>
      <c r="AW1192">
        <v>2</v>
      </c>
      <c r="AX1192">
        <v>35868904</v>
      </c>
      <c r="AY1192">
        <v>1</v>
      </c>
      <c r="AZ1192">
        <v>0</v>
      </c>
      <c r="BA1192">
        <v>1152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X1192">
        <f>Y1192*Source!I1022</f>
        <v>0.74920000000000009</v>
      </c>
      <c r="CY1192">
        <f>AA1192</f>
        <v>1</v>
      </c>
      <c r="CZ1192">
        <f>AE1192</f>
        <v>1</v>
      </c>
      <c r="DA1192">
        <f>AI1192</f>
        <v>1</v>
      </c>
      <c r="DB1192">
        <f t="shared" si="179"/>
        <v>18.73</v>
      </c>
      <c r="DC1192">
        <f t="shared" si="180"/>
        <v>0</v>
      </c>
    </row>
    <row r="1193" spans="1:107">
      <c r="A1193">
        <f>ROW(Source!A1097)</f>
        <v>1097</v>
      </c>
      <c r="B1193">
        <v>35863109</v>
      </c>
      <c r="C1193">
        <v>35868906</v>
      </c>
      <c r="D1193">
        <v>18406804</v>
      </c>
      <c r="E1193">
        <v>1</v>
      </c>
      <c r="F1193">
        <v>1</v>
      </c>
      <c r="G1193">
        <v>1</v>
      </c>
      <c r="H1193">
        <v>1</v>
      </c>
      <c r="I1193" t="s">
        <v>559</v>
      </c>
      <c r="J1193" t="s">
        <v>3</v>
      </c>
      <c r="K1193" t="s">
        <v>560</v>
      </c>
      <c r="L1193">
        <v>1369</v>
      </c>
      <c r="N1193">
        <v>1013</v>
      </c>
      <c r="O1193" t="s">
        <v>561</v>
      </c>
      <c r="P1193" t="s">
        <v>561</v>
      </c>
      <c r="Q1193">
        <v>1</v>
      </c>
      <c r="W1193">
        <v>0</v>
      </c>
      <c r="X1193">
        <v>254330056</v>
      </c>
      <c r="Y1193">
        <v>7.67</v>
      </c>
      <c r="AA1193">
        <v>0</v>
      </c>
      <c r="AB1193">
        <v>0</v>
      </c>
      <c r="AC1193">
        <v>0</v>
      </c>
      <c r="AD1193">
        <v>249.14</v>
      </c>
      <c r="AE1193">
        <v>0</v>
      </c>
      <c r="AF1193">
        <v>0</v>
      </c>
      <c r="AG1193">
        <v>0</v>
      </c>
      <c r="AH1193">
        <v>249.14</v>
      </c>
      <c r="AI1193">
        <v>1</v>
      </c>
      <c r="AJ1193">
        <v>1</v>
      </c>
      <c r="AK1193">
        <v>1</v>
      </c>
      <c r="AL1193">
        <v>1</v>
      </c>
      <c r="AN1193">
        <v>0</v>
      </c>
      <c r="AO1193">
        <v>1</v>
      </c>
      <c r="AP1193">
        <v>0</v>
      </c>
      <c r="AQ1193">
        <v>0</v>
      </c>
      <c r="AR1193">
        <v>0</v>
      </c>
      <c r="AS1193" t="s">
        <v>3</v>
      </c>
      <c r="AT1193">
        <v>7.67</v>
      </c>
      <c r="AU1193" t="s">
        <v>3</v>
      </c>
      <c r="AV1193">
        <v>1</v>
      </c>
      <c r="AW1193">
        <v>2</v>
      </c>
      <c r="AX1193">
        <v>35868909</v>
      </c>
      <c r="AY1193">
        <v>1</v>
      </c>
      <c r="AZ1193">
        <v>0</v>
      </c>
      <c r="BA1193">
        <v>1153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X1193">
        <f>Y1193*Source!I1097</f>
        <v>2.1629399999999999</v>
      </c>
      <c r="CY1193">
        <f>AD1193</f>
        <v>249.14</v>
      </c>
      <c r="CZ1193">
        <f>AH1193</f>
        <v>249.14</v>
      </c>
      <c r="DA1193">
        <f>AL1193</f>
        <v>1</v>
      </c>
      <c r="DB1193">
        <f t="shared" si="179"/>
        <v>1910.9</v>
      </c>
      <c r="DC1193">
        <f t="shared" si="180"/>
        <v>0</v>
      </c>
    </row>
    <row r="1194" spans="1:107">
      <c r="A1194">
        <f>ROW(Source!A1097)</f>
        <v>1097</v>
      </c>
      <c r="B1194">
        <v>35863109</v>
      </c>
      <c r="C1194">
        <v>35868906</v>
      </c>
      <c r="D1194">
        <v>29164349</v>
      </c>
      <c r="E1194">
        <v>1</v>
      </c>
      <c r="F1194">
        <v>1</v>
      </c>
      <c r="G1194">
        <v>1</v>
      </c>
      <c r="H1194">
        <v>3</v>
      </c>
      <c r="I1194" t="s">
        <v>28</v>
      </c>
      <c r="J1194" t="s">
        <v>31</v>
      </c>
      <c r="K1194" t="s">
        <v>29</v>
      </c>
      <c r="L1194">
        <v>1348</v>
      </c>
      <c r="N1194">
        <v>1009</v>
      </c>
      <c r="O1194" t="s">
        <v>30</v>
      </c>
      <c r="P1194" t="s">
        <v>30</v>
      </c>
      <c r="Q1194">
        <v>1000</v>
      </c>
      <c r="W1194">
        <v>0</v>
      </c>
      <c r="X1194">
        <v>-304821490</v>
      </c>
      <c r="Y1194">
        <v>0.7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1</v>
      </c>
      <c r="AJ1194">
        <v>1</v>
      </c>
      <c r="AK1194">
        <v>1</v>
      </c>
      <c r="AL1194">
        <v>1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 t="s">
        <v>3</v>
      </c>
      <c r="AT1194">
        <v>0.7</v>
      </c>
      <c r="AU1194" t="s">
        <v>3</v>
      </c>
      <c r="AV1194">
        <v>0</v>
      </c>
      <c r="AW1194">
        <v>2</v>
      </c>
      <c r="AX1194">
        <v>35868910</v>
      </c>
      <c r="AY1194">
        <v>1</v>
      </c>
      <c r="AZ1194">
        <v>0</v>
      </c>
      <c r="BA1194">
        <v>1154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X1194">
        <f>Y1194*Source!I1097</f>
        <v>0.19739999999999996</v>
      </c>
      <c r="CY1194">
        <f>AA1194</f>
        <v>0</v>
      </c>
      <c r="CZ1194">
        <f>AE1194</f>
        <v>0</v>
      </c>
      <c r="DA1194">
        <f>AI1194</f>
        <v>1</v>
      </c>
      <c r="DB1194">
        <f t="shared" si="179"/>
        <v>0</v>
      </c>
      <c r="DC1194">
        <f t="shared" si="180"/>
        <v>0</v>
      </c>
    </row>
    <row r="1195" spans="1:107">
      <c r="A1195">
        <f>ROW(Source!A1099)</f>
        <v>1099</v>
      </c>
      <c r="B1195">
        <v>35863109</v>
      </c>
      <c r="C1195">
        <v>35868912</v>
      </c>
      <c r="D1195">
        <v>18406804</v>
      </c>
      <c r="E1195">
        <v>1</v>
      </c>
      <c r="F1195">
        <v>1</v>
      </c>
      <c r="G1195">
        <v>1</v>
      </c>
      <c r="H1195">
        <v>1</v>
      </c>
      <c r="I1195" t="s">
        <v>559</v>
      </c>
      <c r="J1195" t="s">
        <v>3</v>
      </c>
      <c r="K1195" t="s">
        <v>560</v>
      </c>
      <c r="L1195">
        <v>1369</v>
      </c>
      <c r="N1195">
        <v>1013</v>
      </c>
      <c r="O1195" t="s">
        <v>561</v>
      </c>
      <c r="P1195" t="s">
        <v>561</v>
      </c>
      <c r="Q1195">
        <v>1</v>
      </c>
      <c r="W1195">
        <v>0</v>
      </c>
      <c r="X1195">
        <v>254330056</v>
      </c>
      <c r="Y1195">
        <v>11.39</v>
      </c>
      <c r="AA1195">
        <v>0</v>
      </c>
      <c r="AB1195">
        <v>0</v>
      </c>
      <c r="AC1195">
        <v>0</v>
      </c>
      <c r="AD1195">
        <v>249.14</v>
      </c>
      <c r="AE1195">
        <v>0</v>
      </c>
      <c r="AF1195">
        <v>0</v>
      </c>
      <c r="AG1195">
        <v>0</v>
      </c>
      <c r="AH1195">
        <v>249.14</v>
      </c>
      <c r="AI1195">
        <v>1</v>
      </c>
      <c r="AJ1195">
        <v>1</v>
      </c>
      <c r="AK1195">
        <v>1</v>
      </c>
      <c r="AL1195">
        <v>1</v>
      </c>
      <c r="AN1195">
        <v>0</v>
      </c>
      <c r="AO1195">
        <v>1</v>
      </c>
      <c r="AP1195">
        <v>0</v>
      </c>
      <c r="AQ1195">
        <v>0</v>
      </c>
      <c r="AR1195">
        <v>0</v>
      </c>
      <c r="AS1195" t="s">
        <v>3</v>
      </c>
      <c r="AT1195">
        <v>11.39</v>
      </c>
      <c r="AU1195" t="s">
        <v>3</v>
      </c>
      <c r="AV1195">
        <v>1</v>
      </c>
      <c r="AW1195">
        <v>2</v>
      </c>
      <c r="AX1195">
        <v>35868917</v>
      </c>
      <c r="AY1195">
        <v>2</v>
      </c>
      <c r="AZ1195">
        <v>131072</v>
      </c>
      <c r="BA1195">
        <v>1155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X1195">
        <f>Y1195*Source!I1099</f>
        <v>3.2119800000000001</v>
      </c>
      <c r="CY1195">
        <f>AD1195</f>
        <v>249.14</v>
      </c>
      <c r="CZ1195">
        <f>AH1195</f>
        <v>249.14</v>
      </c>
      <c r="DA1195">
        <f>AL1195</f>
        <v>1</v>
      </c>
      <c r="DB1195">
        <f t="shared" si="179"/>
        <v>2837.7</v>
      </c>
      <c r="DC1195">
        <f t="shared" si="180"/>
        <v>0</v>
      </c>
    </row>
    <row r="1196" spans="1:107">
      <c r="A1196">
        <f>ROW(Source!A1099)</f>
        <v>1099</v>
      </c>
      <c r="B1196">
        <v>35863109</v>
      </c>
      <c r="C1196">
        <v>35868912</v>
      </c>
      <c r="D1196">
        <v>121548</v>
      </c>
      <c r="E1196">
        <v>1</v>
      </c>
      <c r="F1196">
        <v>1</v>
      </c>
      <c r="G1196">
        <v>1</v>
      </c>
      <c r="H1196">
        <v>1</v>
      </c>
      <c r="I1196" t="s">
        <v>35</v>
      </c>
      <c r="J1196" t="s">
        <v>3</v>
      </c>
      <c r="K1196" t="s">
        <v>562</v>
      </c>
      <c r="L1196">
        <v>608254</v>
      </c>
      <c r="N1196">
        <v>1013</v>
      </c>
      <c r="O1196" t="s">
        <v>563</v>
      </c>
      <c r="P1196" t="s">
        <v>563</v>
      </c>
      <c r="Q1196">
        <v>1</v>
      </c>
      <c r="W1196">
        <v>0</v>
      </c>
      <c r="X1196">
        <v>-185737400</v>
      </c>
      <c r="Y1196">
        <v>0.13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1</v>
      </c>
      <c r="AJ1196">
        <v>1</v>
      </c>
      <c r="AK1196">
        <v>1</v>
      </c>
      <c r="AL1196">
        <v>1</v>
      </c>
      <c r="AN1196">
        <v>0</v>
      </c>
      <c r="AO1196">
        <v>1</v>
      </c>
      <c r="AP1196">
        <v>0</v>
      </c>
      <c r="AQ1196">
        <v>0</v>
      </c>
      <c r="AR1196">
        <v>0</v>
      </c>
      <c r="AS1196" t="s">
        <v>3</v>
      </c>
      <c r="AT1196">
        <v>0.13</v>
      </c>
      <c r="AU1196" t="s">
        <v>3</v>
      </c>
      <c r="AV1196">
        <v>2</v>
      </c>
      <c r="AW1196">
        <v>2</v>
      </c>
      <c r="AX1196">
        <v>35868918</v>
      </c>
      <c r="AY1196">
        <v>1</v>
      </c>
      <c r="AZ1196">
        <v>0</v>
      </c>
      <c r="BA1196">
        <v>1156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X1196">
        <f>Y1196*Source!I1099</f>
        <v>3.6659999999999998E-2</v>
      </c>
      <c r="CY1196">
        <f>AD1196</f>
        <v>0</v>
      </c>
      <c r="CZ1196">
        <f>AH1196</f>
        <v>0</v>
      </c>
      <c r="DA1196">
        <f>AL1196</f>
        <v>1</v>
      </c>
      <c r="DB1196">
        <f t="shared" si="179"/>
        <v>0</v>
      </c>
      <c r="DC1196">
        <f t="shared" si="180"/>
        <v>0</v>
      </c>
    </row>
    <row r="1197" spans="1:107">
      <c r="A1197">
        <f>ROW(Source!A1099)</f>
        <v>1099</v>
      </c>
      <c r="B1197">
        <v>35863109</v>
      </c>
      <c r="C1197">
        <v>35868912</v>
      </c>
      <c r="D1197">
        <v>29172556</v>
      </c>
      <c r="E1197">
        <v>1</v>
      </c>
      <c r="F1197">
        <v>1</v>
      </c>
      <c r="G1197">
        <v>1</v>
      </c>
      <c r="H1197">
        <v>2</v>
      </c>
      <c r="I1197" t="s">
        <v>564</v>
      </c>
      <c r="J1197" t="s">
        <v>565</v>
      </c>
      <c r="K1197" t="s">
        <v>566</v>
      </c>
      <c r="L1197">
        <v>1368</v>
      </c>
      <c r="N1197">
        <v>1011</v>
      </c>
      <c r="O1197" t="s">
        <v>567</v>
      </c>
      <c r="P1197" t="s">
        <v>567</v>
      </c>
      <c r="Q1197">
        <v>1</v>
      </c>
      <c r="W1197">
        <v>0</v>
      </c>
      <c r="X1197">
        <v>-1302720870</v>
      </c>
      <c r="Y1197">
        <v>0.13</v>
      </c>
      <c r="AA1197">
        <v>0</v>
      </c>
      <c r="AB1197">
        <v>466.71</v>
      </c>
      <c r="AC1197">
        <v>446.18</v>
      </c>
      <c r="AD1197">
        <v>0</v>
      </c>
      <c r="AE1197">
        <v>0</v>
      </c>
      <c r="AF1197">
        <v>31.26</v>
      </c>
      <c r="AG1197">
        <v>13.5</v>
      </c>
      <c r="AH1197">
        <v>0</v>
      </c>
      <c r="AI1197">
        <v>1</v>
      </c>
      <c r="AJ1197">
        <v>14.93</v>
      </c>
      <c r="AK1197">
        <v>33.049999999999997</v>
      </c>
      <c r="AL1197">
        <v>1</v>
      </c>
      <c r="AN1197">
        <v>0</v>
      </c>
      <c r="AO1197">
        <v>1</v>
      </c>
      <c r="AP1197">
        <v>0</v>
      </c>
      <c r="AQ1197">
        <v>0</v>
      </c>
      <c r="AR1197">
        <v>0</v>
      </c>
      <c r="AS1197" t="s">
        <v>3</v>
      </c>
      <c r="AT1197">
        <v>0.13</v>
      </c>
      <c r="AU1197" t="s">
        <v>3</v>
      </c>
      <c r="AV1197">
        <v>0</v>
      </c>
      <c r="AW1197">
        <v>2</v>
      </c>
      <c r="AX1197">
        <v>35868919</v>
      </c>
      <c r="AY1197">
        <v>1</v>
      </c>
      <c r="AZ1197">
        <v>0</v>
      </c>
      <c r="BA1197">
        <v>1157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X1197">
        <f>Y1197*Source!I1099</f>
        <v>3.6659999999999998E-2</v>
      </c>
      <c r="CY1197">
        <f>AB1197</f>
        <v>466.71</v>
      </c>
      <c r="CZ1197">
        <f>AF1197</f>
        <v>31.26</v>
      </c>
      <c r="DA1197">
        <f>AJ1197</f>
        <v>14.93</v>
      </c>
      <c r="DB1197">
        <f t="shared" si="179"/>
        <v>4.0599999999999996</v>
      </c>
      <c r="DC1197">
        <f t="shared" si="180"/>
        <v>1.76</v>
      </c>
    </row>
    <row r="1198" spans="1:107">
      <c r="A1198">
        <f>ROW(Source!A1099)</f>
        <v>1099</v>
      </c>
      <c r="B1198">
        <v>35863109</v>
      </c>
      <c r="C1198">
        <v>35868912</v>
      </c>
      <c r="D1198">
        <v>29164349</v>
      </c>
      <c r="E1198">
        <v>1</v>
      </c>
      <c r="F1198">
        <v>1</v>
      </c>
      <c r="G1198">
        <v>1</v>
      </c>
      <c r="H1198">
        <v>3</v>
      </c>
      <c r="I1198" t="s">
        <v>28</v>
      </c>
      <c r="J1198" t="s">
        <v>31</v>
      </c>
      <c r="K1198" t="s">
        <v>29</v>
      </c>
      <c r="L1198">
        <v>1348</v>
      </c>
      <c r="N1198">
        <v>1009</v>
      </c>
      <c r="O1198" t="s">
        <v>30</v>
      </c>
      <c r="P1198" t="s">
        <v>30</v>
      </c>
      <c r="Q1198">
        <v>1000</v>
      </c>
      <c r="W1198">
        <v>0</v>
      </c>
      <c r="X1198">
        <v>-304821490</v>
      </c>
      <c r="Y1198">
        <v>0.47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1</v>
      </c>
      <c r="AJ1198">
        <v>1</v>
      </c>
      <c r="AK1198">
        <v>1</v>
      </c>
      <c r="AL1198">
        <v>1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 t="s">
        <v>3</v>
      </c>
      <c r="AT1198">
        <v>0.47</v>
      </c>
      <c r="AU1198" t="s">
        <v>3</v>
      </c>
      <c r="AV1198">
        <v>0</v>
      </c>
      <c r="AW1198">
        <v>2</v>
      </c>
      <c r="AX1198">
        <v>35868920</v>
      </c>
      <c r="AY1198">
        <v>1</v>
      </c>
      <c r="AZ1198">
        <v>0</v>
      </c>
      <c r="BA1198">
        <v>1158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X1198">
        <f>Y1198*Source!I1099</f>
        <v>0.13253999999999999</v>
      </c>
      <c r="CY1198">
        <f>AA1198</f>
        <v>0</v>
      </c>
      <c r="CZ1198">
        <f>AE1198</f>
        <v>0</v>
      </c>
      <c r="DA1198">
        <f>AI1198</f>
        <v>1</v>
      </c>
      <c r="DB1198">
        <f t="shared" si="179"/>
        <v>0</v>
      </c>
      <c r="DC1198">
        <f t="shared" si="180"/>
        <v>0</v>
      </c>
    </row>
    <row r="1199" spans="1:107">
      <c r="A1199">
        <f>ROW(Source!A1101)</f>
        <v>1101</v>
      </c>
      <c r="B1199">
        <v>35863109</v>
      </c>
      <c r="C1199">
        <v>35868922</v>
      </c>
      <c r="D1199">
        <v>18406804</v>
      </c>
      <c r="E1199">
        <v>1</v>
      </c>
      <c r="F1199">
        <v>1</v>
      </c>
      <c r="G1199">
        <v>1</v>
      </c>
      <c r="H1199">
        <v>1</v>
      </c>
      <c r="I1199" t="s">
        <v>559</v>
      </c>
      <c r="J1199" t="s">
        <v>3</v>
      </c>
      <c r="K1199" t="s">
        <v>560</v>
      </c>
      <c r="L1199">
        <v>1369</v>
      </c>
      <c r="N1199">
        <v>1013</v>
      </c>
      <c r="O1199" t="s">
        <v>561</v>
      </c>
      <c r="P1199" t="s">
        <v>561</v>
      </c>
      <c r="Q1199">
        <v>1</v>
      </c>
      <c r="W1199">
        <v>0</v>
      </c>
      <c r="X1199">
        <v>254330056</v>
      </c>
      <c r="Y1199">
        <v>3.77</v>
      </c>
      <c r="AA1199">
        <v>0</v>
      </c>
      <c r="AB1199">
        <v>0</v>
      </c>
      <c r="AC1199">
        <v>0</v>
      </c>
      <c r="AD1199">
        <v>249.14</v>
      </c>
      <c r="AE1199">
        <v>0</v>
      </c>
      <c r="AF1199">
        <v>0</v>
      </c>
      <c r="AG1199">
        <v>0</v>
      </c>
      <c r="AH1199">
        <v>249.14</v>
      </c>
      <c r="AI1199">
        <v>1</v>
      </c>
      <c r="AJ1199">
        <v>1</v>
      </c>
      <c r="AK1199">
        <v>1</v>
      </c>
      <c r="AL1199">
        <v>1</v>
      </c>
      <c r="AN1199">
        <v>0</v>
      </c>
      <c r="AO1199">
        <v>1</v>
      </c>
      <c r="AP1199">
        <v>0</v>
      </c>
      <c r="AQ1199">
        <v>0</v>
      </c>
      <c r="AR1199">
        <v>0</v>
      </c>
      <c r="AS1199" t="s">
        <v>3</v>
      </c>
      <c r="AT1199">
        <v>3.77</v>
      </c>
      <c r="AU1199" t="s">
        <v>3</v>
      </c>
      <c r="AV1199">
        <v>1</v>
      </c>
      <c r="AW1199">
        <v>2</v>
      </c>
      <c r="AX1199">
        <v>35868925</v>
      </c>
      <c r="AY1199">
        <v>2</v>
      </c>
      <c r="AZ1199">
        <v>131072</v>
      </c>
      <c r="BA1199">
        <v>1159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X1199">
        <f>Y1199*Source!I1101</f>
        <v>0.81205800000000006</v>
      </c>
      <c r="CY1199">
        <f>AD1199</f>
        <v>249.14</v>
      </c>
      <c r="CZ1199">
        <f>AH1199</f>
        <v>249.14</v>
      </c>
      <c r="DA1199">
        <f>AL1199</f>
        <v>1</v>
      </c>
      <c r="DB1199">
        <f t="shared" si="179"/>
        <v>939.26</v>
      </c>
      <c r="DC1199">
        <f t="shared" si="180"/>
        <v>0</v>
      </c>
    </row>
    <row r="1200" spans="1:107">
      <c r="A1200">
        <f>ROW(Source!A1101)</f>
        <v>1101</v>
      </c>
      <c r="B1200">
        <v>35863109</v>
      </c>
      <c r="C1200">
        <v>35868922</v>
      </c>
      <c r="D1200">
        <v>29164349</v>
      </c>
      <c r="E1200">
        <v>1</v>
      </c>
      <c r="F1200">
        <v>1</v>
      </c>
      <c r="G1200">
        <v>1</v>
      </c>
      <c r="H1200">
        <v>3</v>
      </c>
      <c r="I1200" t="s">
        <v>28</v>
      </c>
      <c r="J1200" t="s">
        <v>31</v>
      </c>
      <c r="K1200" t="s">
        <v>29</v>
      </c>
      <c r="L1200">
        <v>1348</v>
      </c>
      <c r="N1200">
        <v>1009</v>
      </c>
      <c r="O1200" t="s">
        <v>30</v>
      </c>
      <c r="P1200" t="s">
        <v>30</v>
      </c>
      <c r="Q1200">
        <v>1000</v>
      </c>
      <c r="W1200">
        <v>0</v>
      </c>
      <c r="X1200">
        <v>-304821490</v>
      </c>
      <c r="Y1200">
        <v>0.11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1</v>
      </c>
      <c r="AJ1200">
        <v>1</v>
      </c>
      <c r="AK1200">
        <v>1</v>
      </c>
      <c r="AL1200">
        <v>1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 t="s">
        <v>3</v>
      </c>
      <c r="AT1200">
        <v>0.11</v>
      </c>
      <c r="AU1200" t="s">
        <v>3</v>
      </c>
      <c r="AV1200">
        <v>0</v>
      </c>
      <c r="AW1200">
        <v>2</v>
      </c>
      <c r="AX1200">
        <v>35868926</v>
      </c>
      <c r="AY1200">
        <v>1</v>
      </c>
      <c r="AZ1200">
        <v>0</v>
      </c>
      <c r="BA1200">
        <v>1160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X1200">
        <f>Y1200*Source!I1101</f>
        <v>2.3694E-2</v>
      </c>
      <c r="CY1200">
        <f>AA1200</f>
        <v>0</v>
      </c>
      <c r="CZ1200">
        <f>AE1200</f>
        <v>0</v>
      </c>
      <c r="DA1200">
        <f>AI1200</f>
        <v>1</v>
      </c>
      <c r="DB1200">
        <f t="shared" si="179"/>
        <v>0</v>
      </c>
      <c r="DC1200">
        <f t="shared" si="180"/>
        <v>0</v>
      </c>
    </row>
    <row r="1201" spans="1:107">
      <c r="A1201">
        <f>ROW(Source!A1103)</f>
        <v>1103</v>
      </c>
      <c r="B1201">
        <v>35863109</v>
      </c>
      <c r="C1201">
        <v>35868928</v>
      </c>
      <c r="D1201">
        <v>18406804</v>
      </c>
      <c r="E1201">
        <v>1</v>
      </c>
      <c r="F1201">
        <v>1</v>
      </c>
      <c r="G1201">
        <v>1</v>
      </c>
      <c r="H1201">
        <v>1</v>
      </c>
      <c r="I1201" t="s">
        <v>559</v>
      </c>
      <c r="J1201" t="s">
        <v>3</v>
      </c>
      <c r="K1201" t="s">
        <v>560</v>
      </c>
      <c r="L1201">
        <v>1369</v>
      </c>
      <c r="N1201">
        <v>1013</v>
      </c>
      <c r="O1201" t="s">
        <v>561</v>
      </c>
      <c r="P1201" t="s">
        <v>561</v>
      </c>
      <c r="Q1201">
        <v>1</v>
      </c>
      <c r="W1201">
        <v>0</v>
      </c>
      <c r="X1201">
        <v>254330056</v>
      </c>
      <c r="Y1201">
        <v>5.84</v>
      </c>
      <c r="AA1201">
        <v>0</v>
      </c>
      <c r="AB1201">
        <v>0</v>
      </c>
      <c r="AC1201">
        <v>0</v>
      </c>
      <c r="AD1201">
        <v>249.14</v>
      </c>
      <c r="AE1201">
        <v>0</v>
      </c>
      <c r="AF1201">
        <v>0</v>
      </c>
      <c r="AG1201">
        <v>0</v>
      </c>
      <c r="AH1201">
        <v>249.14</v>
      </c>
      <c r="AI1201">
        <v>1</v>
      </c>
      <c r="AJ1201">
        <v>1</v>
      </c>
      <c r="AK1201">
        <v>1</v>
      </c>
      <c r="AL1201">
        <v>1</v>
      </c>
      <c r="AN1201">
        <v>0</v>
      </c>
      <c r="AO1201">
        <v>1</v>
      </c>
      <c r="AP1201">
        <v>0</v>
      </c>
      <c r="AQ1201">
        <v>0</v>
      </c>
      <c r="AR1201">
        <v>0</v>
      </c>
      <c r="AS1201" t="s">
        <v>3</v>
      </c>
      <c r="AT1201">
        <v>5.84</v>
      </c>
      <c r="AU1201" t="s">
        <v>3</v>
      </c>
      <c r="AV1201">
        <v>1</v>
      </c>
      <c r="AW1201">
        <v>2</v>
      </c>
      <c r="AX1201">
        <v>35868930</v>
      </c>
      <c r="AY1201">
        <v>2</v>
      </c>
      <c r="AZ1201">
        <v>131072</v>
      </c>
      <c r="BA1201">
        <v>1161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X1201">
        <f>Y1201*Source!I1103</f>
        <v>0.2336</v>
      </c>
      <c r="CY1201">
        <f>AD1201</f>
        <v>249.14</v>
      </c>
      <c r="CZ1201">
        <f>AH1201</f>
        <v>249.14</v>
      </c>
      <c r="DA1201">
        <f>AL1201</f>
        <v>1</v>
      </c>
      <c r="DB1201">
        <f t="shared" si="179"/>
        <v>1454.98</v>
      </c>
      <c r="DC1201">
        <f t="shared" si="180"/>
        <v>0</v>
      </c>
    </row>
    <row r="1202" spans="1:107">
      <c r="A1202">
        <f>ROW(Source!A1104)</f>
        <v>1104</v>
      </c>
      <c r="B1202">
        <v>35863109</v>
      </c>
      <c r="C1202">
        <v>35868931</v>
      </c>
      <c r="D1202">
        <v>18408066</v>
      </c>
      <c r="E1202">
        <v>1</v>
      </c>
      <c r="F1202">
        <v>1</v>
      </c>
      <c r="G1202">
        <v>1</v>
      </c>
      <c r="H1202">
        <v>1</v>
      </c>
      <c r="I1202" t="s">
        <v>568</v>
      </c>
      <c r="J1202" t="s">
        <v>3</v>
      </c>
      <c r="K1202" t="s">
        <v>569</v>
      </c>
      <c r="L1202">
        <v>1369</v>
      </c>
      <c r="N1202">
        <v>1013</v>
      </c>
      <c r="O1202" t="s">
        <v>561</v>
      </c>
      <c r="P1202" t="s">
        <v>561</v>
      </c>
      <c r="Q1202">
        <v>1</v>
      </c>
      <c r="W1202">
        <v>0</v>
      </c>
      <c r="X1202">
        <v>-886480961</v>
      </c>
      <c r="Y1202">
        <v>179.3</v>
      </c>
      <c r="AA1202">
        <v>0</v>
      </c>
      <c r="AB1202">
        <v>0</v>
      </c>
      <c r="AC1202">
        <v>0</v>
      </c>
      <c r="AD1202">
        <v>256.16000000000003</v>
      </c>
      <c r="AE1202">
        <v>0</v>
      </c>
      <c r="AF1202">
        <v>0</v>
      </c>
      <c r="AG1202">
        <v>0</v>
      </c>
      <c r="AH1202">
        <v>256.16000000000003</v>
      </c>
      <c r="AI1202">
        <v>1</v>
      </c>
      <c r="AJ1202">
        <v>1</v>
      </c>
      <c r="AK1202">
        <v>1</v>
      </c>
      <c r="AL1202">
        <v>1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 t="s">
        <v>3</v>
      </c>
      <c r="AT1202">
        <v>179.3</v>
      </c>
      <c r="AU1202" t="s">
        <v>3</v>
      </c>
      <c r="AV1202">
        <v>1</v>
      </c>
      <c r="AW1202">
        <v>2</v>
      </c>
      <c r="AX1202">
        <v>35868937</v>
      </c>
      <c r="AY1202">
        <v>1</v>
      </c>
      <c r="AZ1202">
        <v>0</v>
      </c>
      <c r="BA1202">
        <v>1162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X1202">
        <f>Y1202*Source!I1104</f>
        <v>3.5860000000000003</v>
      </c>
      <c r="CY1202">
        <f>AD1202</f>
        <v>256.16000000000003</v>
      </c>
      <c r="CZ1202">
        <f>AH1202</f>
        <v>256.16000000000003</v>
      </c>
      <c r="DA1202">
        <f>AL1202</f>
        <v>1</v>
      </c>
      <c r="DB1202">
        <f t="shared" si="179"/>
        <v>45929.49</v>
      </c>
      <c r="DC1202">
        <f t="shared" si="180"/>
        <v>0</v>
      </c>
    </row>
    <row r="1203" spans="1:107">
      <c r="A1203">
        <f>ROW(Source!A1104)</f>
        <v>1104</v>
      </c>
      <c r="B1203">
        <v>35863109</v>
      </c>
      <c r="C1203">
        <v>35868931</v>
      </c>
      <c r="D1203">
        <v>121548</v>
      </c>
      <c r="E1203">
        <v>1</v>
      </c>
      <c r="F1203">
        <v>1</v>
      </c>
      <c r="G1203">
        <v>1</v>
      </c>
      <c r="H1203">
        <v>1</v>
      </c>
      <c r="I1203" t="s">
        <v>35</v>
      </c>
      <c r="J1203" t="s">
        <v>3</v>
      </c>
      <c r="K1203" t="s">
        <v>562</v>
      </c>
      <c r="L1203">
        <v>608254</v>
      </c>
      <c r="N1203">
        <v>1013</v>
      </c>
      <c r="O1203" t="s">
        <v>563</v>
      </c>
      <c r="P1203" t="s">
        <v>563</v>
      </c>
      <c r="Q1203">
        <v>1</v>
      </c>
      <c r="W1203">
        <v>0</v>
      </c>
      <c r="X1203">
        <v>-185737400</v>
      </c>
      <c r="Y1203">
        <v>3.97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1</v>
      </c>
      <c r="AJ1203">
        <v>1</v>
      </c>
      <c r="AK1203">
        <v>1</v>
      </c>
      <c r="AL1203">
        <v>1</v>
      </c>
      <c r="AN1203">
        <v>0</v>
      </c>
      <c r="AO1203">
        <v>1</v>
      </c>
      <c r="AP1203">
        <v>0</v>
      </c>
      <c r="AQ1203">
        <v>0</v>
      </c>
      <c r="AR1203">
        <v>0</v>
      </c>
      <c r="AS1203" t="s">
        <v>3</v>
      </c>
      <c r="AT1203">
        <v>3.97</v>
      </c>
      <c r="AU1203" t="s">
        <v>3</v>
      </c>
      <c r="AV1203">
        <v>2</v>
      </c>
      <c r="AW1203">
        <v>2</v>
      </c>
      <c r="AX1203">
        <v>35868938</v>
      </c>
      <c r="AY1203">
        <v>1</v>
      </c>
      <c r="AZ1203">
        <v>0</v>
      </c>
      <c r="BA1203">
        <v>1163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X1203">
        <f>Y1203*Source!I1104</f>
        <v>7.9400000000000012E-2</v>
      </c>
      <c r="CY1203">
        <f>AD1203</f>
        <v>0</v>
      </c>
      <c r="CZ1203">
        <f>AH1203</f>
        <v>0</v>
      </c>
      <c r="DA1203">
        <f>AL1203</f>
        <v>1</v>
      </c>
      <c r="DB1203">
        <f t="shared" si="179"/>
        <v>0</v>
      </c>
      <c r="DC1203">
        <f t="shared" si="180"/>
        <v>0</v>
      </c>
    </row>
    <row r="1204" spans="1:107">
      <c r="A1204">
        <f>ROW(Source!A1104)</f>
        <v>1104</v>
      </c>
      <c r="B1204">
        <v>35863109</v>
      </c>
      <c r="C1204">
        <v>35868931</v>
      </c>
      <c r="D1204">
        <v>29172710</v>
      </c>
      <c r="E1204">
        <v>1</v>
      </c>
      <c r="F1204">
        <v>1</v>
      </c>
      <c r="G1204">
        <v>1</v>
      </c>
      <c r="H1204">
        <v>2</v>
      </c>
      <c r="I1204" t="s">
        <v>570</v>
      </c>
      <c r="J1204" t="s">
        <v>571</v>
      </c>
      <c r="K1204" t="s">
        <v>572</v>
      </c>
      <c r="L1204">
        <v>1368</v>
      </c>
      <c r="N1204">
        <v>1011</v>
      </c>
      <c r="O1204" t="s">
        <v>567</v>
      </c>
      <c r="P1204" t="s">
        <v>567</v>
      </c>
      <c r="Q1204">
        <v>1</v>
      </c>
      <c r="W1204">
        <v>0</v>
      </c>
      <c r="X1204">
        <v>-1676841219</v>
      </c>
      <c r="Y1204">
        <v>3.97</v>
      </c>
      <c r="AA1204">
        <v>0</v>
      </c>
      <c r="AB1204">
        <v>539.16</v>
      </c>
      <c r="AC1204">
        <v>332.48</v>
      </c>
      <c r="AD1204">
        <v>0</v>
      </c>
      <c r="AE1204">
        <v>0</v>
      </c>
      <c r="AF1204">
        <v>46.56</v>
      </c>
      <c r="AG1204">
        <v>10.06</v>
      </c>
      <c r="AH1204">
        <v>0</v>
      </c>
      <c r="AI1204">
        <v>1</v>
      </c>
      <c r="AJ1204">
        <v>11.58</v>
      </c>
      <c r="AK1204">
        <v>33.049999999999997</v>
      </c>
      <c r="AL1204">
        <v>1</v>
      </c>
      <c r="AN1204">
        <v>0</v>
      </c>
      <c r="AO1204">
        <v>1</v>
      </c>
      <c r="AP1204">
        <v>0</v>
      </c>
      <c r="AQ1204">
        <v>0</v>
      </c>
      <c r="AR1204">
        <v>0</v>
      </c>
      <c r="AS1204" t="s">
        <v>3</v>
      </c>
      <c r="AT1204">
        <v>3.97</v>
      </c>
      <c r="AU1204" t="s">
        <v>3</v>
      </c>
      <c r="AV1204">
        <v>0</v>
      </c>
      <c r="AW1204">
        <v>2</v>
      </c>
      <c r="AX1204">
        <v>35868939</v>
      </c>
      <c r="AY1204">
        <v>1</v>
      </c>
      <c r="AZ1204">
        <v>0</v>
      </c>
      <c r="BA1204">
        <v>1164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X1204">
        <f>Y1204*Source!I1104</f>
        <v>7.9400000000000012E-2</v>
      </c>
      <c r="CY1204">
        <f>AB1204</f>
        <v>539.16</v>
      </c>
      <c r="CZ1204">
        <f>AF1204</f>
        <v>46.56</v>
      </c>
      <c r="DA1204">
        <f>AJ1204</f>
        <v>11.58</v>
      </c>
      <c r="DB1204">
        <f t="shared" si="179"/>
        <v>184.84</v>
      </c>
      <c r="DC1204">
        <f t="shared" si="180"/>
        <v>39.94</v>
      </c>
    </row>
    <row r="1205" spans="1:107">
      <c r="A1205">
        <f>ROW(Source!A1104)</f>
        <v>1104</v>
      </c>
      <c r="B1205">
        <v>35863109</v>
      </c>
      <c r="C1205">
        <v>35868931</v>
      </c>
      <c r="D1205">
        <v>29174533</v>
      </c>
      <c r="E1205">
        <v>1</v>
      </c>
      <c r="F1205">
        <v>1</v>
      </c>
      <c r="G1205">
        <v>1</v>
      </c>
      <c r="H1205">
        <v>2</v>
      </c>
      <c r="I1205" t="s">
        <v>573</v>
      </c>
      <c r="J1205" t="s">
        <v>574</v>
      </c>
      <c r="K1205" t="s">
        <v>575</v>
      </c>
      <c r="L1205">
        <v>1368</v>
      </c>
      <c r="N1205">
        <v>1011</v>
      </c>
      <c r="O1205" t="s">
        <v>567</v>
      </c>
      <c r="P1205" t="s">
        <v>567</v>
      </c>
      <c r="Q1205">
        <v>1</v>
      </c>
      <c r="W1205">
        <v>0</v>
      </c>
      <c r="X1205">
        <v>1235896746</v>
      </c>
      <c r="Y1205">
        <v>7.93</v>
      </c>
      <c r="AA1205">
        <v>0</v>
      </c>
      <c r="AB1205">
        <v>5.0599999999999996</v>
      </c>
      <c r="AC1205">
        <v>0</v>
      </c>
      <c r="AD1205">
        <v>0</v>
      </c>
      <c r="AE1205">
        <v>0</v>
      </c>
      <c r="AF1205">
        <v>1.53</v>
      </c>
      <c r="AG1205">
        <v>0</v>
      </c>
      <c r="AH1205">
        <v>0</v>
      </c>
      <c r="AI1205">
        <v>1</v>
      </c>
      <c r="AJ1205">
        <v>3.31</v>
      </c>
      <c r="AK1205">
        <v>33.049999999999997</v>
      </c>
      <c r="AL1205">
        <v>1</v>
      </c>
      <c r="AN1205">
        <v>0</v>
      </c>
      <c r="AO1205">
        <v>1</v>
      </c>
      <c r="AP1205">
        <v>0</v>
      </c>
      <c r="AQ1205">
        <v>0</v>
      </c>
      <c r="AR1205">
        <v>0</v>
      </c>
      <c r="AS1205" t="s">
        <v>3</v>
      </c>
      <c r="AT1205">
        <v>7.93</v>
      </c>
      <c r="AU1205" t="s">
        <v>3</v>
      </c>
      <c r="AV1205">
        <v>0</v>
      </c>
      <c r="AW1205">
        <v>2</v>
      </c>
      <c r="AX1205">
        <v>35868940</v>
      </c>
      <c r="AY1205">
        <v>1</v>
      </c>
      <c r="AZ1205">
        <v>0</v>
      </c>
      <c r="BA1205">
        <v>1165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X1205">
        <f>Y1205*Source!I1104</f>
        <v>0.15859999999999999</v>
      </c>
      <c r="CY1205">
        <f>AB1205</f>
        <v>5.0599999999999996</v>
      </c>
      <c r="CZ1205">
        <f>AF1205</f>
        <v>1.53</v>
      </c>
      <c r="DA1205">
        <f>AJ1205</f>
        <v>3.31</v>
      </c>
      <c r="DB1205">
        <f t="shared" si="179"/>
        <v>12.13</v>
      </c>
      <c r="DC1205">
        <f t="shared" si="180"/>
        <v>0</v>
      </c>
    </row>
    <row r="1206" spans="1:107">
      <c r="A1206">
        <f>ROW(Source!A1104)</f>
        <v>1104</v>
      </c>
      <c r="B1206">
        <v>35863109</v>
      </c>
      <c r="C1206">
        <v>35868931</v>
      </c>
      <c r="D1206">
        <v>29164349</v>
      </c>
      <c r="E1206">
        <v>1</v>
      </c>
      <c r="F1206">
        <v>1</v>
      </c>
      <c r="G1206">
        <v>1</v>
      </c>
      <c r="H1206">
        <v>3</v>
      </c>
      <c r="I1206" t="s">
        <v>28</v>
      </c>
      <c r="J1206" t="s">
        <v>31</v>
      </c>
      <c r="K1206" t="s">
        <v>29</v>
      </c>
      <c r="L1206">
        <v>1348</v>
      </c>
      <c r="N1206">
        <v>1009</v>
      </c>
      <c r="O1206" t="s">
        <v>30</v>
      </c>
      <c r="P1206" t="s">
        <v>30</v>
      </c>
      <c r="Q1206">
        <v>1000</v>
      </c>
      <c r="W1206">
        <v>0</v>
      </c>
      <c r="X1206">
        <v>-304821490</v>
      </c>
      <c r="Y1206">
        <v>10.5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1</v>
      </c>
      <c r="AJ1206">
        <v>1</v>
      </c>
      <c r="AK1206">
        <v>1</v>
      </c>
      <c r="AL1206">
        <v>1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 t="s">
        <v>3</v>
      </c>
      <c r="AT1206">
        <v>10.5</v>
      </c>
      <c r="AU1206" t="s">
        <v>3</v>
      </c>
      <c r="AV1206">
        <v>0</v>
      </c>
      <c r="AW1206">
        <v>2</v>
      </c>
      <c r="AX1206">
        <v>35868941</v>
      </c>
      <c r="AY1206">
        <v>1</v>
      </c>
      <c r="AZ1206">
        <v>0</v>
      </c>
      <c r="BA1206">
        <v>1166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X1206">
        <f>Y1206*Source!I1104</f>
        <v>0.21</v>
      </c>
      <c r="CY1206">
        <f>AA1206</f>
        <v>0</v>
      </c>
      <c r="CZ1206">
        <f>AE1206</f>
        <v>0</v>
      </c>
      <c r="DA1206">
        <f>AI1206</f>
        <v>1</v>
      </c>
      <c r="DB1206">
        <f t="shared" si="179"/>
        <v>0</v>
      </c>
      <c r="DC1206">
        <f t="shared" si="180"/>
        <v>0</v>
      </c>
    </row>
    <row r="1207" spans="1:107">
      <c r="A1207">
        <f>ROW(Source!A1143)</f>
        <v>1143</v>
      </c>
      <c r="B1207">
        <v>35863109</v>
      </c>
      <c r="C1207">
        <v>35868943</v>
      </c>
      <c r="D1207">
        <v>18407150</v>
      </c>
      <c r="E1207">
        <v>1</v>
      </c>
      <c r="F1207">
        <v>1</v>
      </c>
      <c r="G1207">
        <v>1</v>
      </c>
      <c r="H1207">
        <v>1</v>
      </c>
      <c r="I1207" t="s">
        <v>576</v>
      </c>
      <c r="J1207" t="s">
        <v>3</v>
      </c>
      <c r="K1207" t="s">
        <v>577</v>
      </c>
      <c r="L1207">
        <v>1369</v>
      </c>
      <c r="N1207">
        <v>1013</v>
      </c>
      <c r="O1207" t="s">
        <v>561</v>
      </c>
      <c r="P1207" t="s">
        <v>561</v>
      </c>
      <c r="Q1207">
        <v>1</v>
      </c>
      <c r="W1207">
        <v>0</v>
      </c>
      <c r="X1207">
        <v>-931037793</v>
      </c>
      <c r="Y1207">
        <v>24.368500000000001</v>
      </c>
      <c r="AA1207">
        <v>0</v>
      </c>
      <c r="AB1207">
        <v>0</v>
      </c>
      <c r="AC1207">
        <v>0</v>
      </c>
      <c r="AD1207">
        <v>272.45</v>
      </c>
      <c r="AE1207">
        <v>0</v>
      </c>
      <c r="AF1207">
        <v>0</v>
      </c>
      <c r="AG1207">
        <v>0</v>
      </c>
      <c r="AH1207">
        <v>272.45</v>
      </c>
      <c r="AI1207">
        <v>1</v>
      </c>
      <c r="AJ1207">
        <v>1</v>
      </c>
      <c r="AK1207">
        <v>1</v>
      </c>
      <c r="AL1207">
        <v>1</v>
      </c>
      <c r="AN1207">
        <v>0</v>
      </c>
      <c r="AO1207">
        <v>1</v>
      </c>
      <c r="AP1207">
        <v>1</v>
      </c>
      <c r="AQ1207">
        <v>0</v>
      </c>
      <c r="AR1207">
        <v>0</v>
      </c>
      <c r="AS1207" t="s">
        <v>3</v>
      </c>
      <c r="AT1207">
        <v>21.19</v>
      </c>
      <c r="AU1207" t="s">
        <v>134</v>
      </c>
      <c r="AV1207">
        <v>1</v>
      </c>
      <c r="AW1207">
        <v>2</v>
      </c>
      <c r="AX1207">
        <v>35868951</v>
      </c>
      <c r="AY1207">
        <v>1</v>
      </c>
      <c r="AZ1207">
        <v>0</v>
      </c>
      <c r="BA1207">
        <v>1167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X1207">
        <f>Y1207*Source!I1143</f>
        <v>1.120951</v>
      </c>
      <c r="CY1207">
        <f>AD1207</f>
        <v>272.45</v>
      </c>
      <c r="CZ1207">
        <f>AH1207</f>
        <v>272.45</v>
      </c>
      <c r="DA1207">
        <f>AL1207</f>
        <v>1</v>
      </c>
      <c r="DB1207">
        <f>ROUND((ROUND(AT1207*CZ1207,2)*1.15),2)</f>
        <v>6639.2</v>
      </c>
      <c r="DC1207">
        <f>ROUND((ROUND(AT1207*AG1207,2)*1.15),2)</f>
        <v>0</v>
      </c>
    </row>
    <row r="1208" spans="1:107">
      <c r="A1208">
        <f>ROW(Source!A1143)</f>
        <v>1143</v>
      </c>
      <c r="B1208">
        <v>35863109</v>
      </c>
      <c r="C1208">
        <v>35868943</v>
      </c>
      <c r="D1208">
        <v>121548</v>
      </c>
      <c r="E1208">
        <v>1</v>
      </c>
      <c r="F1208">
        <v>1</v>
      </c>
      <c r="G1208">
        <v>1</v>
      </c>
      <c r="H1208">
        <v>1</v>
      </c>
      <c r="I1208" t="s">
        <v>35</v>
      </c>
      <c r="J1208" t="s">
        <v>3</v>
      </c>
      <c r="K1208" t="s">
        <v>562</v>
      </c>
      <c r="L1208">
        <v>608254</v>
      </c>
      <c r="N1208">
        <v>1013</v>
      </c>
      <c r="O1208" t="s">
        <v>563</v>
      </c>
      <c r="P1208" t="s">
        <v>563</v>
      </c>
      <c r="Q1208">
        <v>1</v>
      </c>
      <c r="W1208">
        <v>0</v>
      </c>
      <c r="X1208">
        <v>-185737400</v>
      </c>
      <c r="Y1208">
        <v>0.05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1</v>
      </c>
      <c r="AJ1208">
        <v>1</v>
      </c>
      <c r="AK1208">
        <v>1</v>
      </c>
      <c r="AL1208">
        <v>1</v>
      </c>
      <c r="AN1208">
        <v>0</v>
      </c>
      <c r="AO1208">
        <v>1</v>
      </c>
      <c r="AP1208">
        <v>1</v>
      </c>
      <c r="AQ1208">
        <v>0</v>
      </c>
      <c r="AR1208">
        <v>0</v>
      </c>
      <c r="AS1208" t="s">
        <v>3</v>
      </c>
      <c r="AT1208">
        <v>0.04</v>
      </c>
      <c r="AU1208" t="s">
        <v>133</v>
      </c>
      <c r="AV1208">
        <v>2</v>
      </c>
      <c r="AW1208">
        <v>2</v>
      </c>
      <c r="AX1208">
        <v>35868952</v>
      </c>
      <c r="AY1208">
        <v>1</v>
      </c>
      <c r="AZ1208">
        <v>0</v>
      </c>
      <c r="BA1208">
        <v>1168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X1208">
        <f>Y1208*Source!I1143</f>
        <v>2.3E-3</v>
      </c>
      <c r="CY1208">
        <f>AD1208</f>
        <v>0</v>
      </c>
      <c r="CZ1208">
        <f>AH1208</f>
        <v>0</v>
      </c>
      <c r="DA1208">
        <f>AL1208</f>
        <v>1</v>
      </c>
      <c r="DB1208">
        <f>ROUND((ROUND(AT1208*CZ1208,2)*1.25),2)</f>
        <v>0</v>
      </c>
      <c r="DC1208">
        <f>ROUND((ROUND(AT1208*AG1208,2)*1.25),2)</f>
        <v>0</v>
      </c>
    </row>
    <row r="1209" spans="1:107">
      <c r="A1209">
        <f>ROW(Source!A1143)</f>
        <v>1143</v>
      </c>
      <c r="B1209">
        <v>35863109</v>
      </c>
      <c r="C1209">
        <v>35868943</v>
      </c>
      <c r="D1209">
        <v>29172556</v>
      </c>
      <c r="E1209">
        <v>1</v>
      </c>
      <c r="F1209">
        <v>1</v>
      </c>
      <c r="G1209">
        <v>1</v>
      </c>
      <c r="H1209">
        <v>2</v>
      </c>
      <c r="I1209" t="s">
        <v>564</v>
      </c>
      <c r="J1209" t="s">
        <v>565</v>
      </c>
      <c r="K1209" t="s">
        <v>566</v>
      </c>
      <c r="L1209">
        <v>1368</v>
      </c>
      <c r="N1209">
        <v>1011</v>
      </c>
      <c r="O1209" t="s">
        <v>567</v>
      </c>
      <c r="P1209" t="s">
        <v>567</v>
      </c>
      <c r="Q1209">
        <v>1</v>
      </c>
      <c r="W1209">
        <v>0</v>
      </c>
      <c r="X1209">
        <v>-1302720870</v>
      </c>
      <c r="Y1209">
        <v>0.05</v>
      </c>
      <c r="AA1209">
        <v>0</v>
      </c>
      <c r="AB1209">
        <v>466.71</v>
      </c>
      <c r="AC1209">
        <v>446.18</v>
      </c>
      <c r="AD1209">
        <v>0</v>
      </c>
      <c r="AE1209">
        <v>0</v>
      </c>
      <c r="AF1209">
        <v>31.26</v>
      </c>
      <c r="AG1209">
        <v>13.5</v>
      </c>
      <c r="AH1209">
        <v>0</v>
      </c>
      <c r="AI1209">
        <v>1</v>
      </c>
      <c r="AJ1209">
        <v>14.93</v>
      </c>
      <c r="AK1209">
        <v>33.049999999999997</v>
      </c>
      <c r="AL1209">
        <v>1</v>
      </c>
      <c r="AN1209">
        <v>0</v>
      </c>
      <c r="AO1209">
        <v>1</v>
      </c>
      <c r="AP1209">
        <v>1</v>
      </c>
      <c r="AQ1209">
        <v>0</v>
      </c>
      <c r="AR1209">
        <v>0</v>
      </c>
      <c r="AS1209" t="s">
        <v>3</v>
      </c>
      <c r="AT1209">
        <v>0.04</v>
      </c>
      <c r="AU1209" t="s">
        <v>133</v>
      </c>
      <c r="AV1209">
        <v>0</v>
      </c>
      <c r="AW1209">
        <v>2</v>
      </c>
      <c r="AX1209">
        <v>35868953</v>
      </c>
      <c r="AY1209">
        <v>1</v>
      </c>
      <c r="AZ1209">
        <v>0</v>
      </c>
      <c r="BA1209">
        <v>1169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X1209">
        <f>Y1209*Source!I1143</f>
        <v>2.3E-3</v>
      </c>
      <c r="CY1209">
        <f>AB1209</f>
        <v>466.71</v>
      </c>
      <c r="CZ1209">
        <f>AF1209</f>
        <v>31.26</v>
      </c>
      <c r="DA1209">
        <f>AJ1209</f>
        <v>14.93</v>
      </c>
      <c r="DB1209">
        <f>ROUND((ROUND(AT1209*CZ1209,2)*1.25),2)</f>
        <v>1.56</v>
      </c>
      <c r="DC1209">
        <f>ROUND((ROUND(AT1209*AG1209,2)*1.25),2)</f>
        <v>0.68</v>
      </c>
    </row>
    <row r="1210" spans="1:107">
      <c r="A1210">
        <f>ROW(Source!A1143)</f>
        <v>1143</v>
      </c>
      <c r="B1210">
        <v>35863109</v>
      </c>
      <c r="C1210">
        <v>35868943</v>
      </c>
      <c r="D1210">
        <v>29174913</v>
      </c>
      <c r="E1210">
        <v>1</v>
      </c>
      <c r="F1210">
        <v>1</v>
      </c>
      <c r="G1210">
        <v>1</v>
      </c>
      <c r="H1210">
        <v>2</v>
      </c>
      <c r="I1210" t="s">
        <v>578</v>
      </c>
      <c r="J1210" t="s">
        <v>579</v>
      </c>
      <c r="K1210" t="s">
        <v>580</v>
      </c>
      <c r="L1210">
        <v>1368</v>
      </c>
      <c r="N1210">
        <v>1011</v>
      </c>
      <c r="O1210" t="s">
        <v>567</v>
      </c>
      <c r="P1210" t="s">
        <v>567</v>
      </c>
      <c r="Q1210">
        <v>1</v>
      </c>
      <c r="W1210">
        <v>0</v>
      </c>
      <c r="X1210">
        <v>458544584</v>
      </c>
      <c r="Y1210">
        <v>0.1875</v>
      </c>
      <c r="AA1210">
        <v>0</v>
      </c>
      <c r="AB1210">
        <v>932.72</v>
      </c>
      <c r="AC1210">
        <v>383.38</v>
      </c>
      <c r="AD1210">
        <v>0</v>
      </c>
      <c r="AE1210">
        <v>0</v>
      </c>
      <c r="AF1210">
        <v>87.17</v>
      </c>
      <c r="AG1210">
        <v>11.6</v>
      </c>
      <c r="AH1210">
        <v>0</v>
      </c>
      <c r="AI1210">
        <v>1</v>
      </c>
      <c r="AJ1210">
        <v>10.7</v>
      </c>
      <c r="AK1210">
        <v>33.049999999999997</v>
      </c>
      <c r="AL1210">
        <v>1</v>
      </c>
      <c r="AN1210">
        <v>0</v>
      </c>
      <c r="AO1210">
        <v>1</v>
      </c>
      <c r="AP1210">
        <v>1</v>
      </c>
      <c r="AQ1210">
        <v>0</v>
      </c>
      <c r="AR1210">
        <v>0</v>
      </c>
      <c r="AS1210" t="s">
        <v>3</v>
      </c>
      <c r="AT1210">
        <v>0.15</v>
      </c>
      <c r="AU1210" t="s">
        <v>133</v>
      </c>
      <c r="AV1210">
        <v>0</v>
      </c>
      <c r="AW1210">
        <v>2</v>
      </c>
      <c r="AX1210">
        <v>35868954</v>
      </c>
      <c r="AY1210">
        <v>1</v>
      </c>
      <c r="AZ1210">
        <v>0</v>
      </c>
      <c r="BA1210">
        <v>1170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X1210">
        <f>Y1210*Source!I1143</f>
        <v>8.6250000000000007E-3</v>
      </c>
      <c r="CY1210">
        <f>AB1210</f>
        <v>932.72</v>
      </c>
      <c r="CZ1210">
        <f>AF1210</f>
        <v>87.17</v>
      </c>
      <c r="DA1210">
        <f>AJ1210</f>
        <v>10.7</v>
      </c>
      <c r="DB1210">
        <f>ROUND((ROUND(AT1210*CZ1210,2)*1.25),2)</f>
        <v>16.350000000000001</v>
      </c>
      <c r="DC1210">
        <f>ROUND((ROUND(AT1210*AG1210,2)*1.25),2)</f>
        <v>2.1800000000000002</v>
      </c>
    </row>
    <row r="1211" spans="1:107">
      <c r="A1211">
        <f>ROW(Source!A1143)</f>
        <v>1143</v>
      </c>
      <c r="B1211">
        <v>35863109</v>
      </c>
      <c r="C1211">
        <v>35868943</v>
      </c>
      <c r="D1211">
        <v>29108696</v>
      </c>
      <c r="E1211">
        <v>1</v>
      </c>
      <c r="F1211">
        <v>1</v>
      </c>
      <c r="G1211">
        <v>1</v>
      </c>
      <c r="H1211">
        <v>3</v>
      </c>
      <c r="I1211" t="s">
        <v>581</v>
      </c>
      <c r="J1211" t="s">
        <v>582</v>
      </c>
      <c r="K1211" t="s">
        <v>583</v>
      </c>
      <c r="L1211">
        <v>1354</v>
      </c>
      <c r="N1211">
        <v>1010</v>
      </c>
      <c r="O1211" t="s">
        <v>237</v>
      </c>
      <c r="P1211" t="s">
        <v>237</v>
      </c>
      <c r="Q1211">
        <v>1</v>
      </c>
      <c r="W1211">
        <v>0</v>
      </c>
      <c r="X1211">
        <v>2109155817</v>
      </c>
      <c r="Y1211">
        <v>56.6</v>
      </c>
      <c r="AA1211">
        <v>310.51</v>
      </c>
      <c r="AB1211">
        <v>0</v>
      </c>
      <c r="AC1211">
        <v>0</v>
      </c>
      <c r="AD1211">
        <v>0</v>
      </c>
      <c r="AE1211">
        <v>67.209999999999994</v>
      </c>
      <c r="AF1211">
        <v>0</v>
      </c>
      <c r="AG1211">
        <v>0</v>
      </c>
      <c r="AH1211">
        <v>0</v>
      </c>
      <c r="AI1211">
        <v>4.62</v>
      </c>
      <c r="AJ1211">
        <v>1</v>
      </c>
      <c r="AK1211">
        <v>1</v>
      </c>
      <c r="AL1211">
        <v>1</v>
      </c>
      <c r="AN1211">
        <v>0</v>
      </c>
      <c r="AO1211">
        <v>1</v>
      </c>
      <c r="AP1211">
        <v>0</v>
      </c>
      <c r="AQ1211">
        <v>0</v>
      </c>
      <c r="AR1211">
        <v>0</v>
      </c>
      <c r="AS1211" t="s">
        <v>3</v>
      </c>
      <c r="AT1211">
        <v>56.6</v>
      </c>
      <c r="AU1211" t="s">
        <v>3</v>
      </c>
      <c r="AV1211">
        <v>0</v>
      </c>
      <c r="AW1211">
        <v>2</v>
      </c>
      <c r="AX1211">
        <v>35868955</v>
      </c>
      <c r="AY1211">
        <v>1</v>
      </c>
      <c r="AZ1211">
        <v>0</v>
      </c>
      <c r="BA1211">
        <v>1171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X1211">
        <f>Y1211*Source!I1143</f>
        <v>2.6036000000000001</v>
      </c>
      <c r="CY1211">
        <f>AA1211</f>
        <v>310.51</v>
      </c>
      <c r="CZ1211">
        <f>AE1211</f>
        <v>67.209999999999994</v>
      </c>
      <c r="DA1211">
        <f>AI1211</f>
        <v>4.62</v>
      </c>
      <c r="DB1211">
        <f>ROUND(ROUND(AT1211*CZ1211,2),2)</f>
        <v>3804.09</v>
      </c>
      <c r="DC1211">
        <f>ROUND(ROUND(AT1211*AG1211,2),2)</f>
        <v>0</v>
      </c>
    </row>
    <row r="1212" spans="1:107">
      <c r="A1212">
        <f>ROW(Source!A1143)</f>
        <v>1143</v>
      </c>
      <c r="B1212">
        <v>35863109</v>
      </c>
      <c r="C1212">
        <v>35868943</v>
      </c>
      <c r="D1212">
        <v>29109720</v>
      </c>
      <c r="E1212">
        <v>1</v>
      </c>
      <c r="F1212">
        <v>1</v>
      </c>
      <c r="G1212">
        <v>1</v>
      </c>
      <c r="H1212">
        <v>3</v>
      </c>
      <c r="I1212" t="s">
        <v>140</v>
      </c>
      <c r="J1212" t="s">
        <v>143</v>
      </c>
      <c r="K1212" t="s">
        <v>141</v>
      </c>
      <c r="L1212">
        <v>1301</v>
      </c>
      <c r="N1212">
        <v>1003</v>
      </c>
      <c r="O1212" t="s">
        <v>142</v>
      </c>
      <c r="P1212" t="s">
        <v>142</v>
      </c>
      <c r="Q1212">
        <v>1</v>
      </c>
      <c r="W1212">
        <v>0</v>
      </c>
      <c r="X1212">
        <v>-716496253</v>
      </c>
      <c r="Y1212">
        <v>100</v>
      </c>
      <c r="AA1212">
        <v>108.23</v>
      </c>
      <c r="AB1212">
        <v>0</v>
      </c>
      <c r="AC1212">
        <v>0</v>
      </c>
      <c r="AD1212">
        <v>0</v>
      </c>
      <c r="AE1212">
        <v>131.99</v>
      </c>
      <c r="AF1212">
        <v>0</v>
      </c>
      <c r="AG1212">
        <v>0</v>
      </c>
      <c r="AH1212">
        <v>0</v>
      </c>
      <c r="AI1212">
        <v>0.82</v>
      </c>
      <c r="AJ1212">
        <v>1</v>
      </c>
      <c r="AK1212">
        <v>1</v>
      </c>
      <c r="AL1212">
        <v>1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 t="s">
        <v>3</v>
      </c>
      <c r="AT1212">
        <v>100</v>
      </c>
      <c r="AU1212" t="s">
        <v>3</v>
      </c>
      <c r="AV1212">
        <v>0</v>
      </c>
      <c r="AW1212">
        <v>1</v>
      </c>
      <c r="AX1212">
        <v>-1</v>
      </c>
      <c r="AY1212">
        <v>0</v>
      </c>
      <c r="AZ1212">
        <v>0</v>
      </c>
      <c r="BA1212" t="s">
        <v>3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X1212">
        <f>Y1212*Source!I1143</f>
        <v>4.5999999999999996</v>
      </c>
      <c r="CY1212">
        <f>AA1212</f>
        <v>108.23</v>
      </c>
      <c r="CZ1212">
        <f>AE1212</f>
        <v>131.99</v>
      </c>
      <c r="DA1212">
        <f>AI1212</f>
        <v>0.82</v>
      </c>
      <c r="DB1212">
        <f>ROUND(ROUND(AT1212*CZ1212,2),2)</f>
        <v>13199</v>
      </c>
      <c r="DC1212">
        <f>ROUND(ROUND(AT1212*AG1212,2),2)</f>
        <v>0</v>
      </c>
    </row>
    <row r="1213" spans="1:107">
      <c r="A1213">
        <f>ROW(Source!A1143)</f>
        <v>1143</v>
      </c>
      <c r="B1213">
        <v>35863109</v>
      </c>
      <c r="C1213">
        <v>35868943</v>
      </c>
      <c r="D1213">
        <v>29115197</v>
      </c>
      <c r="E1213">
        <v>1</v>
      </c>
      <c r="F1213">
        <v>1</v>
      </c>
      <c r="G1213">
        <v>1</v>
      </c>
      <c r="H1213">
        <v>3</v>
      </c>
      <c r="I1213" t="s">
        <v>584</v>
      </c>
      <c r="J1213" t="s">
        <v>585</v>
      </c>
      <c r="K1213" t="s">
        <v>586</v>
      </c>
      <c r="L1213">
        <v>1354</v>
      </c>
      <c r="N1213">
        <v>1010</v>
      </c>
      <c r="O1213" t="s">
        <v>237</v>
      </c>
      <c r="P1213" t="s">
        <v>237</v>
      </c>
      <c r="Q1213">
        <v>1</v>
      </c>
      <c r="W1213">
        <v>0</v>
      </c>
      <c r="X1213">
        <v>-1208533646</v>
      </c>
      <c r="Y1213">
        <v>400</v>
      </c>
      <c r="AA1213">
        <v>3.65</v>
      </c>
      <c r="AB1213">
        <v>0</v>
      </c>
      <c r="AC1213">
        <v>0</v>
      </c>
      <c r="AD1213">
        <v>0</v>
      </c>
      <c r="AE1213">
        <v>0.5</v>
      </c>
      <c r="AF1213">
        <v>0</v>
      </c>
      <c r="AG1213">
        <v>0</v>
      </c>
      <c r="AH1213">
        <v>0</v>
      </c>
      <c r="AI1213">
        <v>7.29</v>
      </c>
      <c r="AJ1213">
        <v>1</v>
      </c>
      <c r="AK1213">
        <v>1</v>
      </c>
      <c r="AL1213">
        <v>1</v>
      </c>
      <c r="AN1213">
        <v>0</v>
      </c>
      <c r="AO1213">
        <v>1</v>
      </c>
      <c r="AP1213">
        <v>0</v>
      </c>
      <c r="AQ1213">
        <v>0</v>
      </c>
      <c r="AR1213">
        <v>0</v>
      </c>
      <c r="AS1213" t="s">
        <v>3</v>
      </c>
      <c r="AT1213">
        <v>400</v>
      </c>
      <c r="AU1213" t="s">
        <v>3</v>
      </c>
      <c r="AV1213">
        <v>0</v>
      </c>
      <c r="AW1213">
        <v>2</v>
      </c>
      <c r="AX1213">
        <v>35868957</v>
      </c>
      <c r="AY1213">
        <v>1</v>
      </c>
      <c r="AZ1213">
        <v>0</v>
      </c>
      <c r="BA1213">
        <v>1173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X1213">
        <f>Y1213*Source!I1143</f>
        <v>18.399999999999999</v>
      </c>
      <c r="CY1213">
        <f>AA1213</f>
        <v>3.65</v>
      </c>
      <c r="CZ1213">
        <f>AE1213</f>
        <v>0.5</v>
      </c>
      <c r="DA1213">
        <f>AI1213</f>
        <v>7.29</v>
      </c>
      <c r="DB1213">
        <f>ROUND(ROUND(AT1213*CZ1213,2),2)</f>
        <v>200</v>
      </c>
      <c r="DC1213">
        <f>ROUND(ROUND(AT1213*AG1213,2),2)</f>
        <v>0</v>
      </c>
    </row>
    <row r="1214" spans="1:107">
      <c r="A1214">
        <f>ROW(Source!A1145)</f>
        <v>1145</v>
      </c>
      <c r="B1214">
        <v>35863109</v>
      </c>
      <c r="C1214">
        <v>35868959</v>
      </c>
      <c r="D1214">
        <v>18413230</v>
      </c>
      <c r="E1214">
        <v>1</v>
      </c>
      <c r="F1214">
        <v>1</v>
      </c>
      <c r="G1214">
        <v>1</v>
      </c>
      <c r="H1214">
        <v>1</v>
      </c>
      <c r="I1214" t="s">
        <v>587</v>
      </c>
      <c r="J1214" t="s">
        <v>3</v>
      </c>
      <c r="K1214" t="s">
        <v>588</v>
      </c>
      <c r="L1214">
        <v>1369</v>
      </c>
      <c r="N1214">
        <v>1013</v>
      </c>
      <c r="O1214" t="s">
        <v>561</v>
      </c>
      <c r="P1214" t="s">
        <v>561</v>
      </c>
      <c r="Q1214">
        <v>1</v>
      </c>
      <c r="W1214">
        <v>0</v>
      </c>
      <c r="X1214">
        <v>355262106</v>
      </c>
      <c r="Y1214">
        <v>191.44049999999999</v>
      </c>
      <c r="AA1214">
        <v>0</v>
      </c>
      <c r="AB1214">
        <v>0</v>
      </c>
      <c r="AC1214">
        <v>0</v>
      </c>
      <c r="AD1214">
        <v>293.22000000000003</v>
      </c>
      <c r="AE1214">
        <v>0</v>
      </c>
      <c r="AF1214">
        <v>0</v>
      </c>
      <c r="AG1214">
        <v>0</v>
      </c>
      <c r="AH1214">
        <v>293.22000000000003</v>
      </c>
      <c r="AI1214">
        <v>1</v>
      </c>
      <c r="AJ1214">
        <v>1</v>
      </c>
      <c r="AK1214">
        <v>1</v>
      </c>
      <c r="AL1214">
        <v>1</v>
      </c>
      <c r="AN1214">
        <v>0</v>
      </c>
      <c r="AO1214">
        <v>1</v>
      </c>
      <c r="AP1214">
        <v>1</v>
      </c>
      <c r="AQ1214">
        <v>0</v>
      </c>
      <c r="AR1214">
        <v>0</v>
      </c>
      <c r="AS1214" t="s">
        <v>3</v>
      </c>
      <c r="AT1214">
        <v>166.47</v>
      </c>
      <c r="AU1214" t="s">
        <v>134</v>
      </c>
      <c r="AV1214">
        <v>1</v>
      </c>
      <c r="AW1214">
        <v>2</v>
      </c>
      <c r="AX1214">
        <v>35868969</v>
      </c>
      <c r="AY1214">
        <v>1</v>
      </c>
      <c r="AZ1214">
        <v>0</v>
      </c>
      <c r="BA1214">
        <v>1174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X1214">
        <f>Y1214*Source!I1145</f>
        <v>7.6576199999999996</v>
      </c>
      <c r="CY1214">
        <f>AD1214</f>
        <v>293.22000000000003</v>
      </c>
      <c r="CZ1214">
        <f>AH1214</f>
        <v>293.22000000000003</v>
      </c>
      <c r="DA1214">
        <f>AL1214</f>
        <v>1</v>
      </c>
      <c r="DB1214">
        <f>ROUND((ROUND(AT1214*CZ1214,2)*1.15),2)</f>
        <v>56134.18</v>
      </c>
      <c r="DC1214">
        <f>ROUND((ROUND(AT1214*AG1214,2)*1.15),2)</f>
        <v>0</v>
      </c>
    </row>
    <row r="1215" spans="1:107">
      <c r="A1215">
        <f>ROW(Source!A1145)</f>
        <v>1145</v>
      </c>
      <c r="B1215">
        <v>35863109</v>
      </c>
      <c r="C1215">
        <v>35868959</v>
      </c>
      <c r="D1215">
        <v>121548</v>
      </c>
      <c r="E1215">
        <v>1</v>
      </c>
      <c r="F1215">
        <v>1</v>
      </c>
      <c r="G1215">
        <v>1</v>
      </c>
      <c r="H1215">
        <v>1</v>
      </c>
      <c r="I1215" t="s">
        <v>35</v>
      </c>
      <c r="J1215" t="s">
        <v>3</v>
      </c>
      <c r="K1215" t="s">
        <v>562</v>
      </c>
      <c r="L1215">
        <v>608254</v>
      </c>
      <c r="N1215">
        <v>1013</v>
      </c>
      <c r="O1215" t="s">
        <v>563</v>
      </c>
      <c r="P1215" t="s">
        <v>563</v>
      </c>
      <c r="Q1215">
        <v>1</v>
      </c>
      <c r="W1215">
        <v>0</v>
      </c>
      <c r="X1215">
        <v>-185737400</v>
      </c>
      <c r="Y1215">
        <v>0.1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1</v>
      </c>
      <c r="AJ1215">
        <v>1</v>
      </c>
      <c r="AK1215">
        <v>1</v>
      </c>
      <c r="AL1215">
        <v>1</v>
      </c>
      <c r="AN1215">
        <v>0</v>
      </c>
      <c r="AO1215">
        <v>1</v>
      </c>
      <c r="AP1215">
        <v>1</v>
      </c>
      <c r="AQ1215">
        <v>0</v>
      </c>
      <c r="AR1215">
        <v>0</v>
      </c>
      <c r="AS1215" t="s">
        <v>3</v>
      </c>
      <c r="AT1215">
        <v>0.08</v>
      </c>
      <c r="AU1215" t="s">
        <v>133</v>
      </c>
      <c r="AV1215">
        <v>2</v>
      </c>
      <c r="AW1215">
        <v>2</v>
      </c>
      <c r="AX1215">
        <v>35868970</v>
      </c>
      <c r="AY1215">
        <v>1</v>
      </c>
      <c r="AZ1215">
        <v>0</v>
      </c>
      <c r="BA1215">
        <v>1175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X1215">
        <f>Y1215*Source!I1145</f>
        <v>4.0000000000000001E-3</v>
      </c>
      <c r="CY1215">
        <f>AD1215</f>
        <v>0</v>
      </c>
      <c r="CZ1215">
        <f>AH1215</f>
        <v>0</v>
      </c>
      <c r="DA1215">
        <f>AL1215</f>
        <v>1</v>
      </c>
      <c r="DB1215">
        <f>ROUND((ROUND(AT1215*CZ1215,2)*1.25),2)</f>
        <v>0</v>
      </c>
      <c r="DC1215">
        <f>ROUND((ROUND(AT1215*AG1215,2)*1.25),2)</f>
        <v>0</v>
      </c>
    </row>
    <row r="1216" spans="1:107">
      <c r="A1216">
        <f>ROW(Source!A1145)</f>
        <v>1145</v>
      </c>
      <c r="B1216">
        <v>35863109</v>
      </c>
      <c r="C1216">
        <v>35868959</v>
      </c>
      <c r="D1216">
        <v>29172556</v>
      </c>
      <c r="E1216">
        <v>1</v>
      </c>
      <c r="F1216">
        <v>1</v>
      </c>
      <c r="G1216">
        <v>1</v>
      </c>
      <c r="H1216">
        <v>2</v>
      </c>
      <c r="I1216" t="s">
        <v>564</v>
      </c>
      <c r="J1216" t="s">
        <v>565</v>
      </c>
      <c r="K1216" t="s">
        <v>566</v>
      </c>
      <c r="L1216">
        <v>1368</v>
      </c>
      <c r="N1216">
        <v>1011</v>
      </c>
      <c r="O1216" t="s">
        <v>567</v>
      </c>
      <c r="P1216" t="s">
        <v>567</v>
      </c>
      <c r="Q1216">
        <v>1</v>
      </c>
      <c r="W1216">
        <v>0</v>
      </c>
      <c r="X1216">
        <v>-1302720870</v>
      </c>
      <c r="Y1216">
        <v>0.1</v>
      </c>
      <c r="AA1216">
        <v>0</v>
      </c>
      <c r="AB1216">
        <v>466.71</v>
      </c>
      <c r="AC1216">
        <v>446.18</v>
      </c>
      <c r="AD1216">
        <v>0</v>
      </c>
      <c r="AE1216">
        <v>0</v>
      </c>
      <c r="AF1216">
        <v>31.26</v>
      </c>
      <c r="AG1216">
        <v>13.5</v>
      </c>
      <c r="AH1216">
        <v>0</v>
      </c>
      <c r="AI1216">
        <v>1</v>
      </c>
      <c r="AJ1216">
        <v>14.93</v>
      </c>
      <c r="AK1216">
        <v>33.049999999999997</v>
      </c>
      <c r="AL1216">
        <v>1</v>
      </c>
      <c r="AN1216">
        <v>0</v>
      </c>
      <c r="AO1216">
        <v>1</v>
      </c>
      <c r="AP1216">
        <v>1</v>
      </c>
      <c r="AQ1216">
        <v>0</v>
      </c>
      <c r="AR1216">
        <v>0</v>
      </c>
      <c r="AS1216" t="s">
        <v>3</v>
      </c>
      <c r="AT1216">
        <v>0.08</v>
      </c>
      <c r="AU1216" t="s">
        <v>133</v>
      </c>
      <c r="AV1216">
        <v>0</v>
      </c>
      <c r="AW1216">
        <v>2</v>
      </c>
      <c r="AX1216">
        <v>35868971</v>
      </c>
      <c r="AY1216">
        <v>1</v>
      </c>
      <c r="AZ1216">
        <v>0</v>
      </c>
      <c r="BA1216">
        <v>1176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X1216">
        <f>Y1216*Source!I1145</f>
        <v>4.0000000000000001E-3</v>
      </c>
      <c r="CY1216">
        <f>AB1216</f>
        <v>466.71</v>
      </c>
      <c r="CZ1216">
        <f>AF1216</f>
        <v>31.26</v>
      </c>
      <c r="DA1216">
        <f>AJ1216</f>
        <v>14.93</v>
      </c>
      <c r="DB1216">
        <f>ROUND((ROUND(AT1216*CZ1216,2)*1.25),2)</f>
        <v>3.13</v>
      </c>
      <c r="DC1216">
        <f>ROUND((ROUND(AT1216*AG1216,2)*1.25),2)</f>
        <v>1.35</v>
      </c>
    </row>
    <row r="1217" spans="1:107">
      <c r="A1217">
        <f>ROW(Source!A1145)</f>
        <v>1145</v>
      </c>
      <c r="B1217">
        <v>35863109</v>
      </c>
      <c r="C1217">
        <v>35868959</v>
      </c>
      <c r="D1217">
        <v>29174591</v>
      </c>
      <c r="E1217">
        <v>1</v>
      </c>
      <c r="F1217">
        <v>1</v>
      </c>
      <c r="G1217">
        <v>1</v>
      </c>
      <c r="H1217">
        <v>2</v>
      </c>
      <c r="I1217" t="s">
        <v>589</v>
      </c>
      <c r="J1217" t="s">
        <v>590</v>
      </c>
      <c r="K1217" t="s">
        <v>591</v>
      </c>
      <c r="L1217">
        <v>1368</v>
      </c>
      <c r="N1217">
        <v>1011</v>
      </c>
      <c r="O1217" t="s">
        <v>567</v>
      </c>
      <c r="P1217" t="s">
        <v>567</v>
      </c>
      <c r="Q1217">
        <v>1</v>
      </c>
      <c r="W1217">
        <v>0</v>
      </c>
      <c r="X1217">
        <v>1598042632</v>
      </c>
      <c r="Y1217">
        <v>0.32500000000000001</v>
      </c>
      <c r="AA1217">
        <v>0</v>
      </c>
      <c r="AB1217">
        <v>9.4700000000000006</v>
      </c>
      <c r="AC1217">
        <v>0</v>
      </c>
      <c r="AD1217">
        <v>0</v>
      </c>
      <c r="AE1217">
        <v>0</v>
      </c>
      <c r="AF1217">
        <v>0.95</v>
      </c>
      <c r="AG1217">
        <v>0</v>
      </c>
      <c r="AH1217">
        <v>0</v>
      </c>
      <c r="AI1217">
        <v>1</v>
      </c>
      <c r="AJ1217">
        <v>9.9700000000000006</v>
      </c>
      <c r="AK1217">
        <v>33.049999999999997</v>
      </c>
      <c r="AL1217">
        <v>1</v>
      </c>
      <c r="AN1217">
        <v>0</v>
      </c>
      <c r="AO1217">
        <v>1</v>
      </c>
      <c r="AP1217">
        <v>1</v>
      </c>
      <c r="AQ1217">
        <v>0</v>
      </c>
      <c r="AR1217">
        <v>0</v>
      </c>
      <c r="AS1217" t="s">
        <v>3</v>
      </c>
      <c r="AT1217">
        <v>0.26</v>
      </c>
      <c r="AU1217" t="s">
        <v>133</v>
      </c>
      <c r="AV1217">
        <v>0</v>
      </c>
      <c r="AW1217">
        <v>2</v>
      </c>
      <c r="AX1217">
        <v>35868972</v>
      </c>
      <c r="AY1217">
        <v>1</v>
      </c>
      <c r="AZ1217">
        <v>0</v>
      </c>
      <c r="BA1217">
        <v>1177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X1217">
        <f>Y1217*Source!I1145</f>
        <v>1.3000000000000001E-2</v>
      </c>
      <c r="CY1217">
        <f>AB1217</f>
        <v>9.4700000000000006</v>
      </c>
      <c r="CZ1217">
        <f>AF1217</f>
        <v>0.95</v>
      </c>
      <c r="DA1217">
        <f>AJ1217</f>
        <v>9.9700000000000006</v>
      </c>
      <c r="DB1217">
        <f>ROUND((ROUND(AT1217*CZ1217,2)*1.25),2)</f>
        <v>0.31</v>
      </c>
      <c r="DC1217">
        <f>ROUND((ROUND(AT1217*AG1217,2)*1.25),2)</f>
        <v>0</v>
      </c>
    </row>
    <row r="1218" spans="1:107">
      <c r="A1218">
        <f>ROW(Source!A1145)</f>
        <v>1145</v>
      </c>
      <c r="B1218">
        <v>35863109</v>
      </c>
      <c r="C1218">
        <v>35868959</v>
      </c>
      <c r="D1218">
        <v>29174913</v>
      </c>
      <c r="E1218">
        <v>1</v>
      </c>
      <c r="F1218">
        <v>1</v>
      </c>
      <c r="G1218">
        <v>1</v>
      </c>
      <c r="H1218">
        <v>2</v>
      </c>
      <c r="I1218" t="s">
        <v>578</v>
      </c>
      <c r="J1218" t="s">
        <v>579</v>
      </c>
      <c r="K1218" t="s">
        <v>580</v>
      </c>
      <c r="L1218">
        <v>1368</v>
      </c>
      <c r="N1218">
        <v>1011</v>
      </c>
      <c r="O1218" t="s">
        <v>567</v>
      </c>
      <c r="P1218" t="s">
        <v>567</v>
      </c>
      <c r="Q1218">
        <v>1</v>
      </c>
      <c r="W1218">
        <v>0</v>
      </c>
      <c r="X1218">
        <v>458544584</v>
      </c>
      <c r="Y1218">
        <v>0.625</v>
      </c>
      <c r="AA1218">
        <v>0</v>
      </c>
      <c r="AB1218">
        <v>932.72</v>
      </c>
      <c r="AC1218">
        <v>383.38</v>
      </c>
      <c r="AD1218">
        <v>0</v>
      </c>
      <c r="AE1218">
        <v>0</v>
      </c>
      <c r="AF1218">
        <v>87.17</v>
      </c>
      <c r="AG1218">
        <v>11.6</v>
      </c>
      <c r="AH1218">
        <v>0</v>
      </c>
      <c r="AI1218">
        <v>1</v>
      </c>
      <c r="AJ1218">
        <v>10.7</v>
      </c>
      <c r="AK1218">
        <v>33.049999999999997</v>
      </c>
      <c r="AL1218">
        <v>1</v>
      </c>
      <c r="AN1218">
        <v>0</v>
      </c>
      <c r="AO1218">
        <v>1</v>
      </c>
      <c r="AP1218">
        <v>1</v>
      </c>
      <c r="AQ1218">
        <v>0</v>
      </c>
      <c r="AR1218">
        <v>0</v>
      </c>
      <c r="AS1218" t="s">
        <v>3</v>
      </c>
      <c r="AT1218">
        <v>0.5</v>
      </c>
      <c r="AU1218" t="s">
        <v>133</v>
      </c>
      <c r="AV1218">
        <v>0</v>
      </c>
      <c r="AW1218">
        <v>2</v>
      </c>
      <c r="AX1218">
        <v>35868973</v>
      </c>
      <c r="AY1218">
        <v>1</v>
      </c>
      <c r="AZ1218">
        <v>0</v>
      </c>
      <c r="BA1218">
        <v>1178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X1218">
        <f>Y1218*Source!I1145</f>
        <v>2.5000000000000001E-2</v>
      </c>
      <c r="CY1218">
        <f>AB1218</f>
        <v>932.72</v>
      </c>
      <c r="CZ1218">
        <f>AF1218</f>
        <v>87.17</v>
      </c>
      <c r="DA1218">
        <f>AJ1218</f>
        <v>10.7</v>
      </c>
      <c r="DB1218">
        <f>ROUND((ROUND(AT1218*CZ1218,2)*1.25),2)</f>
        <v>54.49</v>
      </c>
      <c r="DC1218">
        <f>ROUND((ROUND(AT1218*AG1218,2)*1.25),2)</f>
        <v>7.25</v>
      </c>
    </row>
    <row r="1219" spans="1:107">
      <c r="A1219">
        <f>ROW(Source!A1145)</f>
        <v>1145</v>
      </c>
      <c r="B1219">
        <v>35863109</v>
      </c>
      <c r="C1219">
        <v>35868959</v>
      </c>
      <c r="D1219">
        <v>29107800</v>
      </c>
      <c r="E1219">
        <v>1</v>
      </c>
      <c r="F1219">
        <v>1</v>
      </c>
      <c r="G1219">
        <v>1</v>
      </c>
      <c r="H1219">
        <v>3</v>
      </c>
      <c r="I1219" t="s">
        <v>592</v>
      </c>
      <c r="J1219" t="s">
        <v>593</v>
      </c>
      <c r="K1219" t="s">
        <v>594</v>
      </c>
      <c r="L1219">
        <v>1346</v>
      </c>
      <c r="N1219">
        <v>1009</v>
      </c>
      <c r="O1219" t="s">
        <v>160</v>
      </c>
      <c r="P1219" t="s">
        <v>160</v>
      </c>
      <c r="Q1219">
        <v>1</v>
      </c>
      <c r="W1219">
        <v>0</v>
      </c>
      <c r="X1219">
        <v>-1570619850</v>
      </c>
      <c r="Y1219">
        <v>0.2</v>
      </c>
      <c r="AA1219">
        <v>46.61</v>
      </c>
      <c r="AB1219">
        <v>0</v>
      </c>
      <c r="AC1219">
        <v>0</v>
      </c>
      <c r="AD1219">
        <v>0</v>
      </c>
      <c r="AE1219">
        <v>1.81</v>
      </c>
      <c r="AF1219">
        <v>0</v>
      </c>
      <c r="AG1219">
        <v>0</v>
      </c>
      <c r="AH1219">
        <v>0</v>
      </c>
      <c r="AI1219">
        <v>25.75</v>
      </c>
      <c r="AJ1219">
        <v>1</v>
      </c>
      <c r="AK1219">
        <v>1</v>
      </c>
      <c r="AL1219">
        <v>1</v>
      </c>
      <c r="AN1219">
        <v>0</v>
      </c>
      <c r="AO1219">
        <v>1</v>
      </c>
      <c r="AP1219">
        <v>0</v>
      </c>
      <c r="AQ1219">
        <v>0</v>
      </c>
      <c r="AR1219">
        <v>0</v>
      </c>
      <c r="AS1219" t="s">
        <v>3</v>
      </c>
      <c r="AT1219">
        <v>0.2</v>
      </c>
      <c r="AU1219" t="s">
        <v>3</v>
      </c>
      <c r="AV1219">
        <v>0</v>
      </c>
      <c r="AW1219">
        <v>2</v>
      </c>
      <c r="AX1219">
        <v>35868974</v>
      </c>
      <c r="AY1219">
        <v>1</v>
      </c>
      <c r="AZ1219">
        <v>0</v>
      </c>
      <c r="BA1219">
        <v>1179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X1219">
        <f>Y1219*Source!I1145</f>
        <v>8.0000000000000002E-3</v>
      </c>
      <c r="CY1219">
        <f>AA1219</f>
        <v>46.61</v>
      </c>
      <c r="CZ1219">
        <f>AE1219</f>
        <v>1.81</v>
      </c>
      <c r="DA1219">
        <f>AI1219</f>
        <v>25.75</v>
      </c>
      <c r="DB1219">
        <f>ROUND(ROUND(AT1219*CZ1219,2),2)</f>
        <v>0.36</v>
      </c>
      <c r="DC1219">
        <f>ROUND(ROUND(AT1219*AG1219,2),2)</f>
        <v>0</v>
      </c>
    </row>
    <row r="1220" spans="1:107">
      <c r="A1220">
        <f>ROW(Source!A1145)</f>
        <v>1145</v>
      </c>
      <c r="B1220">
        <v>35863109</v>
      </c>
      <c r="C1220">
        <v>35868959</v>
      </c>
      <c r="D1220">
        <v>29109411</v>
      </c>
      <c r="E1220">
        <v>1</v>
      </c>
      <c r="F1220">
        <v>1</v>
      </c>
      <c r="G1220">
        <v>1</v>
      </c>
      <c r="H1220">
        <v>3</v>
      </c>
      <c r="I1220" t="s">
        <v>595</v>
      </c>
      <c r="J1220" t="s">
        <v>596</v>
      </c>
      <c r="K1220" t="s">
        <v>597</v>
      </c>
      <c r="L1220">
        <v>1346</v>
      </c>
      <c r="N1220">
        <v>1009</v>
      </c>
      <c r="O1220" t="s">
        <v>160</v>
      </c>
      <c r="P1220" t="s">
        <v>160</v>
      </c>
      <c r="Q1220">
        <v>1</v>
      </c>
      <c r="W1220">
        <v>0</v>
      </c>
      <c r="X1220">
        <v>-1130535485</v>
      </c>
      <c r="Y1220">
        <v>30</v>
      </c>
      <c r="AA1220">
        <v>53.91</v>
      </c>
      <c r="AB1220">
        <v>0</v>
      </c>
      <c r="AC1220">
        <v>0</v>
      </c>
      <c r="AD1220">
        <v>0</v>
      </c>
      <c r="AE1220">
        <v>15.95</v>
      </c>
      <c r="AF1220">
        <v>0</v>
      </c>
      <c r="AG1220">
        <v>0</v>
      </c>
      <c r="AH1220">
        <v>0</v>
      </c>
      <c r="AI1220">
        <v>3.38</v>
      </c>
      <c r="AJ1220">
        <v>1</v>
      </c>
      <c r="AK1220">
        <v>1</v>
      </c>
      <c r="AL1220">
        <v>1</v>
      </c>
      <c r="AN1220">
        <v>0</v>
      </c>
      <c r="AO1220">
        <v>1</v>
      </c>
      <c r="AP1220">
        <v>0</v>
      </c>
      <c r="AQ1220">
        <v>0</v>
      </c>
      <c r="AR1220">
        <v>0</v>
      </c>
      <c r="AS1220" t="s">
        <v>3</v>
      </c>
      <c r="AT1220">
        <v>30</v>
      </c>
      <c r="AU1220" t="s">
        <v>3</v>
      </c>
      <c r="AV1220">
        <v>0</v>
      </c>
      <c r="AW1220">
        <v>2</v>
      </c>
      <c r="AX1220">
        <v>35868975</v>
      </c>
      <c r="AY1220">
        <v>1</v>
      </c>
      <c r="AZ1220">
        <v>0</v>
      </c>
      <c r="BA1220">
        <v>1180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X1220">
        <f>Y1220*Source!I1145</f>
        <v>1.2</v>
      </c>
      <c r="CY1220">
        <f>AA1220</f>
        <v>53.91</v>
      </c>
      <c r="CZ1220">
        <f>AE1220</f>
        <v>15.95</v>
      </c>
      <c r="DA1220">
        <f>AI1220</f>
        <v>3.38</v>
      </c>
      <c r="DB1220">
        <f>ROUND(ROUND(AT1220*CZ1220,2),2)</f>
        <v>478.5</v>
      </c>
      <c r="DC1220">
        <f>ROUND(ROUND(AT1220*AG1220,2),2)</f>
        <v>0</v>
      </c>
    </row>
    <row r="1221" spans="1:107">
      <c r="A1221">
        <f>ROW(Source!A1145)</f>
        <v>1145</v>
      </c>
      <c r="B1221">
        <v>35863109</v>
      </c>
      <c r="C1221">
        <v>35868959</v>
      </c>
      <c r="D1221">
        <v>29109535</v>
      </c>
      <c r="E1221">
        <v>1</v>
      </c>
      <c r="F1221">
        <v>1</v>
      </c>
      <c r="G1221">
        <v>1</v>
      </c>
      <c r="H1221">
        <v>3</v>
      </c>
      <c r="I1221" t="s">
        <v>287</v>
      </c>
      <c r="J1221" t="s">
        <v>289</v>
      </c>
      <c r="K1221" t="s">
        <v>288</v>
      </c>
      <c r="L1221">
        <v>1327</v>
      </c>
      <c r="N1221">
        <v>1005</v>
      </c>
      <c r="O1221" t="s">
        <v>155</v>
      </c>
      <c r="P1221" t="s">
        <v>155</v>
      </c>
      <c r="Q1221">
        <v>1</v>
      </c>
      <c r="W1221">
        <v>0</v>
      </c>
      <c r="X1221">
        <v>522970763</v>
      </c>
      <c r="Y1221">
        <v>105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1</v>
      </c>
      <c r="AJ1221">
        <v>1</v>
      </c>
      <c r="AK1221">
        <v>1</v>
      </c>
      <c r="AL1221">
        <v>1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 t="s">
        <v>3</v>
      </c>
      <c r="AT1221">
        <v>105</v>
      </c>
      <c r="AU1221" t="s">
        <v>3</v>
      </c>
      <c r="AV1221">
        <v>0</v>
      </c>
      <c r="AW1221">
        <v>2</v>
      </c>
      <c r="AX1221">
        <v>35868976</v>
      </c>
      <c r="AY1221">
        <v>1</v>
      </c>
      <c r="AZ1221">
        <v>0</v>
      </c>
      <c r="BA1221">
        <v>1181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X1221">
        <f>Y1221*Source!I1145</f>
        <v>4.2</v>
      </c>
      <c r="CY1221">
        <f>AA1221</f>
        <v>0</v>
      </c>
      <c r="CZ1221">
        <f>AE1221</f>
        <v>0</v>
      </c>
      <c r="DA1221">
        <f>AI1221</f>
        <v>1</v>
      </c>
      <c r="DB1221">
        <f>ROUND(ROUND(AT1221*CZ1221,2),2)</f>
        <v>0</v>
      </c>
      <c r="DC1221">
        <f>ROUND(ROUND(AT1221*AG1221,2),2)</f>
        <v>0</v>
      </c>
    </row>
    <row r="1222" spans="1:107">
      <c r="A1222">
        <f>ROW(Source!A1145)</f>
        <v>1145</v>
      </c>
      <c r="B1222">
        <v>35863109</v>
      </c>
      <c r="C1222">
        <v>35868959</v>
      </c>
      <c r="D1222">
        <v>29109265</v>
      </c>
      <c r="E1222">
        <v>1</v>
      </c>
      <c r="F1222">
        <v>1</v>
      </c>
      <c r="G1222">
        <v>1</v>
      </c>
      <c r="H1222">
        <v>3</v>
      </c>
      <c r="I1222" t="s">
        <v>290</v>
      </c>
      <c r="J1222" t="s">
        <v>292</v>
      </c>
      <c r="K1222" t="s">
        <v>291</v>
      </c>
      <c r="L1222">
        <v>1348</v>
      </c>
      <c r="N1222">
        <v>1009</v>
      </c>
      <c r="O1222" t="s">
        <v>30</v>
      </c>
      <c r="P1222" t="s">
        <v>30</v>
      </c>
      <c r="Q1222">
        <v>1000</v>
      </c>
      <c r="W1222">
        <v>0</v>
      </c>
      <c r="X1222">
        <v>-192135928</v>
      </c>
      <c r="Y1222">
        <v>8.8999999999999999E-3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1</v>
      </c>
      <c r="AJ1222">
        <v>1</v>
      </c>
      <c r="AK1222">
        <v>1</v>
      </c>
      <c r="AL1222">
        <v>1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 t="s">
        <v>3</v>
      </c>
      <c r="AT1222">
        <v>8.8999999999999999E-3</v>
      </c>
      <c r="AU1222" t="s">
        <v>3</v>
      </c>
      <c r="AV1222">
        <v>0</v>
      </c>
      <c r="AW1222">
        <v>2</v>
      </c>
      <c r="AX1222">
        <v>35868977</v>
      </c>
      <c r="AY1222">
        <v>1</v>
      </c>
      <c r="AZ1222">
        <v>0</v>
      </c>
      <c r="BA1222">
        <v>1182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X1222">
        <f>Y1222*Source!I1145</f>
        <v>3.5599999999999998E-4</v>
      </c>
      <c r="CY1222">
        <f>AA1222</f>
        <v>0</v>
      </c>
      <c r="CZ1222">
        <f>AE1222</f>
        <v>0</v>
      </c>
      <c r="DA1222">
        <f>AI1222</f>
        <v>1</v>
      </c>
      <c r="DB1222">
        <f>ROUND(ROUND(AT1222*CZ1222,2),2)</f>
        <v>0</v>
      </c>
      <c r="DC1222">
        <f>ROUND(ROUND(AT1222*AG1222,2),2)</f>
        <v>0</v>
      </c>
    </row>
    <row r="1223" spans="1:107">
      <c r="A1223">
        <f>ROW(Source!A1148)</f>
        <v>1148</v>
      </c>
      <c r="B1223">
        <v>35863109</v>
      </c>
      <c r="C1223">
        <v>35868980</v>
      </c>
      <c r="D1223">
        <v>18410572</v>
      </c>
      <c r="E1223">
        <v>1</v>
      </c>
      <c r="F1223">
        <v>1</v>
      </c>
      <c r="G1223">
        <v>1</v>
      </c>
      <c r="H1223">
        <v>1</v>
      </c>
      <c r="I1223" t="s">
        <v>598</v>
      </c>
      <c r="J1223" t="s">
        <v>3</v>
      </c>
      <c r="K1223" t="s">
        <v>599</v>
      </c>
      <c r="L1223">
        <v>1369</v>
      </c>
      <c r="N1223">
        <v>1013</v>
      </c>
      <c r="O1223" t="s">
        <v>561</v>
      </c>
      <c r="P1223" t="s">
        <v>561</v>
      </c>
      <c r="Q1223">
        <v>1</v>
      </c>
      <c r="W1223">
        <v>0</v>
      </c>
      <c r="X1223">
        <v>-546915240</v>
      </c>
      <c r="Y1223">
        <v>96.727649999999983</v>
      </c>
      <c r="AA1223">
        <v>0</v>
      </c>
      <c r="AB1223">
        <v>0</v>
      </c>
      <c r="AC1223">
        <v>0</v>
      </c>
      <c r="AD1223">
        <v>279.16000000000003</v>
      </c>
      <c r="AE1223">
        <v>0</v>
      </c>
      <c r="AF1223">
        <v>0</v>
      </c>
      <c r="AG1223">
        <v>0</v>
      </c>
      <c r="AH1223">
        <v>279.16000000000003</v>
      </c>
      <c r="AI1223">
        <v>1</v>
      </c>
      <c r="AJ1223">
        <v>1</v>
      </c>
      <c r="AK1223">
        <v>1</v>
      </c>
      <c r="AL1223">
        <v>1</v>
      </c>
      <c r="AN1223">
        <v>0</v>
      </c>
      <c r="AO1223">
        <v>1</v>
      </c>
      <c r="AP1223">
        <v>1</v>
      </c>
      <c r="AQ1223">
        <v>0</v>
      </c>
      <c r="AR1223">
        <v>0</v>
      </c>
      <c r="AS1223" t="s">
        <v>3</v>
      </c>
      <c r="AT1223">
        <v>73.14</v>
      </c>
      <c r="AU1223" t="s">
        <v>344</v>
      </c>
      <c r="AV1223">
        <v>1</v>
      </c>
      <c r="AW1223">
        <v>2</v>
      </c>
      <c r="AX1223">
        <v>35868989</v>
      </c>
      <c r="AY1223">
        <v>2</v>
      </c>
      <c r="AZ1223">
        <v>131072</v>
      </c>
      <c r="BA1223">
        <v>1183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X1223">
        <f>Y1223*Source!I1148</f>
        <v>1.9345529999999997</v>
      </c>
      <c r="CY1223">
        <f>AD1223</f>
        <v>279.16000000000003</v>
      </c>
      <c r="CZ1223">
        <f>AH1223</f>
        <v>279.16000000000003</v>
      </c>
      <c r="DA1223">
        <f>AL1223</f>
        <v>1</v>
      </c>
      <c r="DB1223">
        <f>ROUND(((ROUND(AT1223*CZ1223,2)*1.15)*1.15),2)</f>
        <v>27002.49</v>
      </c>
      <c r="DC1223">
        <f>ROUND(((ROUND(AT1223*AG1223,2)*1.15)*1.15),2)</f>
        <v>0</v>
      </c>
    </row>
    <row r="1224" spans="1:107">
      <c r="A1224">
        <f>ROW(Source!A1148)</f>
        <v>1148</v>
      </c>
      <c r="B1224">
        <v>35863109</v>
      </c>
      <c r="C1224">
        <v>35868980</v>
      </c>
      <c r="D1224">
        <v>121548</v>
      </c>
      <c r="E1224">
        <v>1</v>
      </c>
      <c r="F1224">
        <v>1</v>
      </c>
      <c r="G1224">
        <v>1</v>
      </c>
      <c r="H1224">
        <v>1</v>
      </c>
      <c r="I1224" t="s">
        <v>35</v>
      </c>
      <c r="J1224" t="s">
        <v>3</v>
      </c>
      <c r="K1224" t="s">
        <v>562</v>
      </c>
      <c r="L1224">
        <v>608254</v>
      </c>
      <c r="N1224">
        <v>1013</v>
      </c>
      <c r="O1224" t="s">
        <v>563</v>
      </c>
      <c r="P1224" t="s">
        <v>563</v>
      </c>
      <c r="Q1224">
        <v>1</v>
      </c>
      <c r="W1224">
        <v>0</v>
      </c>
      <c r="X1224">
        <v>-185737400</v>
      </c>
      <c r="Y1224">
        <v>2.140625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1</v>
      </c>
      <c r="AJ1224">
        <v>1</v>
      </c>
      <c r="AK1224">
        <v>1</v>
      </c>
      <c r="AL1224">
        <v>1</v>
      </c>
      <c r="AN1224">
        <v>0</v>
      </c>
      <c r="AO1224">
        <v>1</v>
      </c>
      <c r="AP1224">
        <v>1</v>
      </c>
      <c r="AQ1224">
        <v>0</v>
      </c>
      <c r="AR1224">
        <v>0</v>
      </c>
      <c r="AS1224" t="s">
        <v>3</v>
      </c>
      <c r="AT1224">
        <v>1.37</v>
      </c>
      <c r="AU1224" t="s">
        <v>343</v>
      </c>
      <c r="AV1224">
        <v>2</v>
      </c>
      <c r="AW1224">
        <v>2</v>
      </c>
      <c r="AX1224">
        <v>35868990</v>
      </c>
      <c r="AY1224">
        <v>1</v>
      </c>
      <c r="AZ1224">
        <v>0</v>
      </c>
      <c r="BA1224">
        <v>1184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X1224">
        <f>Y1224*Source!I1148</f>
        <v>4.2812500000000003E-2</v>
      </c>
      <c r="CY1224">
        <f>AD1224</f>
        <v>0</v>
      </c>
      <c r="CZ1224">
        <f>AH1224</f>
        <v>0</v>
      </c>
      <c r="DA1224">
        <f>AL1224</f>
        <v>1</v>
      </c>
      <c r="DB1224">
        <f>ROUND(((ROUND(AT1224*CZ1224,2)*1.25)*1.25),2)</f>
        <v>0</v>
      </c>
      <c r="DC1224">
        <f>ROUND(((ROUND(AT1224*AG1224,2)*1.25)*1.25),2)</f>
        <v>0</v>
      </c>
    </row>
    <row r="1225" spans="1:107">
      <c r="A1225">
        <f>ROW(Source!A1148)</f>
        <v>1148</v>
      </c>
      <c r="B1225">
        <v>35863109</v>
      </c>
      <c r="C1225">
        <v>35868980</v>
      </c>
      <c r="D1225">
        <v>29172379</v>
      </c>
      <c r="E1225">
        <v>1</v>
      </c>
      <c r="F1225">
        <v>1</v>
      </c>
      <c r="G1225">
        <v>1</v>
      </c>
      <c r="H1225">
        <v>2</v>
      </c>
      <c r="I1225" t="s">
        <v>600</v>
      </c>
      <c r="J1225" t="s">
        <v>601</v>
      </c>
      <c r="K1225" t="s">
        <v>602</v>
      </c>
      <c r="L1225">
        <v>1368</v>
      </c>
      <c r="N1225">
        <v>1011</v>
      </c>
      <c r="O1225" t="s">
        <v>567</v>
      </c>
      <c r="P1225" t="s">
        <v>567</v>
      </c>
      <c r="Q1225">
        <v>1</v>
      </c>
      <c r="W1225">
        <v>0</v>
      </c>
      <c r="X1225">
        <v>-151619853</v>
      </c>
      <c r="Y1225">
        <v>2.140625</v>
      </c>
      <c r="AA1225">
        <v>0</v>
      </c>
      <c r="AB1225">
        <v>1102.08</v>
      </c>
      <c r="AC1225">
        <v>446.18</v>
      </c>
      <c r="AD1225">
        <v>0</v>
      </c>
      <c r="AE1225">
        <v>0</v>
      </c>
      <c r="AF1225">
        <v>112</v>
      </c>
      <c r="AG1225">
        <v>13.5</v>
      </c>
      <c r="AH1225">
        <v>0</v>
      </c>
      <c r="AI1225">
        <v>1</v>
      </c>
      <c r="AJ1225">
        <v>9.84</v>
      </c>
      <c r="AK1225">
        <v>33.049999999999997</v>
      </c>
      <c r="AL1225">
        <v>1</v>
      </c>
      <c r="AN1225">
        <v>0</v>
      </c>
      <c r="AO1225">
        <v>1</v>
      </c>
      <c r="AP1225">
        <v>1</v>
      </c>
      <c r="AQ1225">
        <v>0</v>
      </c>
      <c r="AR1225">
        <v>0</v>
      </c>
      <c r="AS1225" t="s">
        <v>3</v>
      </c>
      <c r="AT1225">
        <v>1.37</v>
      </c>
      <c r="AU1225" t="s">
        <v>343</v>
      </c>
      <c r="AV1225">
        <v>0</v>
      </c>
      <c r="AW1225">
        <v>2</v>
      </c>
      <c r="AX1225">
        <v>35868991</v>
      </c>
      <c r="AY1225">
        <v>1</v>
      </c>
      <c r="AZ1225">
        <v>0</v>
      </c>
      <c r="BA1225">
        <v>1185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X1225">
        <f>Y1225*Source!I1148</f>
        <v>4.2812500000000003E-2</v>
      </c>
      <c r="CY1225">
        <f>AB1225</f>
        <v>1102.08</v>
      </c>
      <c r="CZ1225">
        <f>AF1225</f>
        <v>112</v>
      </c>
      <c r="DA1225">
        <f>AJ1225</f>
        <v>9.84</v>
      </c>
      <c r="DB1225">
        <f>ROUND(((ROUND(AT1225*CZ1225,2)*1.25)*1.25),2)</f>
        <v>239.75</v>
      </c>
      <c r="DC1225">
        <f>ROUND(((ROUND(AT1225*AG1225,2)*1.25)*1.25),2)</f>
        <v>28.91</v>
      </c>
    </row>
    <row r="1226" spans="1:107">
      <c r="A1226">
        <f>ROW(Source!A1148)</f>
        <v>1148</v>
      </c>
      <c r="B1226">
        <v>35863109</v>
      </c>
      <c r="C1226">
        <v>35868980</v>
      </c>
      <c r="D1226">
        <v>29174913</v>
      </c>
      <c r="E1226">
        <v>1</v>
      </c>
      <c r="F1226">
        <v>1</v>
      </c>
      <c r="G1226">
        <v>1</v>
      </c>
      <c r="H1226">
        <v>2</v>
      </c>
      <c r="I1226" t="s">
        <v>578</v>
      </c>
      <c r="J1226" t="s">
        <v>579</v>
      </c>
      <c r="K1226" t="s">
        <v>580</v>
      </c>
      <c r="L1226">
        <v>1368</v>
      </c>
      <c r="N1226">
        <v>1011</v>
      </c>
      <c r="O1226" t="s">
        <v>567</v>
      </c>
      <c r="P1226" t="s">
        <v>567</v>
      </c>
      <c r="Q1226">
        <v>1</v>
      </c>
      <c r="W1226">
        <v>0</v>
      </c>
      <c r="X1226">
        <v>458544584</v>
      </c>
      <c r="Y1226">
        <v>3.21875</v>
      </c>
      <c r="AA1226">
        <v>0</v>
      </c>
      <c r="AB1226">
        <v>932.72</v>
      </c>
      <c r="AC1226">
        <v>383.38</v>
      </c>
      <c r="AD1226">
        <v>0</v>
      </c>
      <c r="AE1226">
        <v>0</v>
      </c>
      <c r="AF1226">
        <v>87.17</v>
      </c>
      <c r="AG1226">
        <v>11.6</v>
      </c>
      <c r="AH1226">
        <v>0</v>
      </c>
      <c r="AI1226">
        <v>1</v>
      </c>
      <c r="AJ1226">
        <v>10.7</v>
      </c>
      <c r="AK1226">
        <v>33.049999999999997</v>
      </c>
      <c r="AL1226">
        <v>1</v>
      </c>
      <c r="AN1226">
        <v>0</v>
      </c>
      <c r="AO1226">
        <v>1</v>
      </c>
      <c r="AP1226">
        <v>1</v>
      </c>
      <c r="AQ1226">
        <v>0</v>
      </c>
      <c r="AR1226">
        <v>0</v>
      </c>
      <c r="AS1226" t="s">
        <v>3</v>
      </c>
      <c r="AT1226">
        <v>2.06</v>
      </c>
      <c r="AU1226" t="s">
        <v>343</v>
      </c>
      <c r="AV1226">
        <v>0</v>
      </c>
      <c r="AW1226">
        <v>2</v>
      </c>
      <c r="AX1226">
        <v>35868992</v>
      </c>
      <c r="AY1226">
        <v>1</v>
      </c>
      <c r="AZ1226">
        <v>0</v>
      </c>
      <c r="BA1226">
        <v>1186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X1226">
        <f>Y1226*Source!I1148</f>
        <v>6.4375000000000002E-2</v>
      </c>
      <c r="CY1226">
        <f>AB1226</f>
        <v>932.72</v>
      </c>
      <c r="CZ1226">
        <f>AF1226</f>
        <v>87.17</v>
      </c>
      <c r="DA1226">
        <f>AJ1226</f>
        <v>10.7</v>
      </c>
      <c r="DB1226">
        <f>ROUND(((ROUND(AT1226*CZ1226,2)*1.25)*1.25),2)</f>
        <v>280.58</v>
      </c>
      <c r="DC1226">
        <f>ROUND(((ROUND(AT1226*AG1226,2)*1.25)*1.25),2)</f>
        <v>37.340000000000003</v>
      </c>
    </row>
    <row r="1227" spans="1:107">
      <c r="A1227">
        <f>ROW(Source!A1148)</f>
        <v>1148</v>
      </c>
      <c r="B1227">
        <v>35863109</v>
      </c>
      <c r="C1227">
        <v>35868980</v>
      </c>
      <c r="D1227">
        <v>29114836</v>
      </c>
      <c r="E1227">
        <v>1</v>
      </c>
      <c r="F1227">
        <v>1</v>
      </c>
      <c r="G1227">
        <v>1</v>
      </c>
      <c r="H1227">
        <v>3</v>
      </c>
      <c r="I1227" t="s">
        <v>168</v>
      </c>
      <c r="J1227" t="s">
        <v>171</v>
      </c>
      <c r="K1227" t="s">
        <v>169</v>
      </c>
      <c r="L1227">
        <v>1035</v>
      </c>
      <c r="N1227">
        <v>1013</v>
      </c>
      <c r="O1227" t="s">
        <v>170</v>
      </c>
      <c r="P1227" t="s">
        <v>170</v>
      </c>
      <c r="Q1227">
        <v>1</v>
      </c>
      <c r="W1227">
        <v>0</v>
      </c>
      <c r="X1227">
        <v>-1252999712</v>
      </c>
      <c r="Y1227">
        <v>100</v>
      </c>
      <c r="AA1227">
        <v>196.01</v>
      </c>
      <c r="AB1227">
        <v>0</v>
      </c>
      <c r="AC1227">
        <v>0</v>
      </c>
      <c r="AD1227">
        <v>0</v>
      </c>
      <c r="AE1227">
        <v>94.69</v>
      </c>
      <c r="AF1227">
        <v>0</v>
      </c>
      <c r="AG1227">
        <v>0</v>
      </c>
      <c r="AH1227">
        <v>0</v>
      </c>
      <c r="AI1227">
        <v>2.0699999999999998</v>
      </c>
      <c r="AJ1227">
        <v>1</v>
      </c>
      <c r="AK1227">
        <v>1</v>
      </c>
      <c r="AL1227">
        <v>1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 t="s">
        <v>3</v>
      </c>
      <c r="AT1227">
        <v>100</v>
      </c>
      <c r="AU1227" t="s">
        <v>3</v>
      </c>
      <c r="AV1227">
        <v>0</v>
      </c>
      <c r="AW1227">
        <v>1</v>
      </c>
      <c r="AX1227">
        <v>-1</v>
      </c>
      <c r="AY1227">
        <v>0</v>
      </c>
      <c r="AZ1227">
        <v>0</v>
      </c>
      <c r="BA1227" t="s">
        <v>3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X1227">
        <f>Y1227*Source!I1148</f>
        <v>2</v>
      </c>
      <c r="CY1227">
        <f>AA1227</f>
        <v>196.01</v>
      </c>
      <c r="CZ1227">
        <f>AE1227</f>
        <v>94.69</v>
      </c>
      <c r="DA1227">
        <f>AI1227</f>
        <v>2.0699999999999998</v>
      </c>
      <c r="DB1227">
        <f>ROUND(ROUND(AT1227*CZ1227,2),2)</f>
        <v>9469</v>
      </c>
      <c r="DC1227">
        <f>ROUND(ROUND(AT1227*AG1227,2),2)</f>
        <v>0</v>
      </c>
    </row>
    <row r="1228" spans="1:107">
      <c r="A1228">
        <f>ROW(Source!A1148)</f>
        <v>1148</v>
      </c>
      <c r="B1228">
        <v>35863109</v>
      </c>
      <c r="C1228">
        <v>35868980</v>
      </c>
      <c r="D1228">
        <v>29114332</v>
      </c>
      <c r="E1228">
        <v>1</v>
      </c>
      <c r="F1228">
        <v>1</v>
      </c>
      <c r="G1228">
        <v>1</v>
      </c>
      <c r="H1228">
        <v>3</v>
      </c>
      <c r="I1228" t="s">
        <v>603</v>
      </c>
      <c r="J1228" t="s">
        <v>604</v>
      </c>
      <c r="K1228" t="s">
        <v>605</v>
      </c>
      <c r="L1228">
        <v>1348</v>
      </c>
      <c r="N1228">
        <v>1009</v>
      </c>
      <c r="O1228" t="s">
        <v>30</v>
      </c>
      <c r="P1228" t="s">
        <v>30</v>
      </c>
      <c r="Q1228">
        <v>1000</v>
      </c>
      <c r="W1228">
        <v>0</v>
      </c>
      <c r="X1228">
        <v>233971917</v>
      </c>
      <c r="Y1228">
        <v>3.3999999999999998E-3</v>
      </c>
      <c r="AA1228">
        <v>54619.68</v>
      </c>
      <c r="AB1228">
        <v>0</v>
      </c>
      <c r="AC1228">
        <v>0</v>
      </c>
      <c r="AD1228">
        <v>0</v>
      </c>
      <c r="AE1228">
        <v>11978</v>
      </c>
      <c r="AF1228">
        <v>0</v>
      </c>
      <c r="AG1228">
        <v>0</v>
      </c>
      <c r="AH1228">
        <v>0</v>
      </c>
      <c r="AI1228">
        <v>4.5599999999999996</v>
      </c>
      <c r="AJ1228">
        <v>1</v>
      </c>
      <c r="AK1228">
        <v>1</v>
      </c>
      <c r="AL1228">
        <v>1</v>
      </c>
      <c r="AN1228">
        <v>0</v>
      </c>
      <c r="AO1228">
        <v>1</v>
      </c>
      <c r="AP1228">
        <v>0</v>
      </c>
      <c r="AQ1228">
        <v>0</v>
      </c>
      <c r="AR1228">
        <v>0</v>
      </c>
      <c r="AS1228" t="s">
        <v>3</v>
      </c>
      <c r="AT1228">
        <v>3.3999999999999998E-3</v>
      </c>
      <c r="AU1228" t="s">
        <v>3</v>
      </c>
      <c r="AV1228">
        <v>0</v>
      </c>
      <c r="AW1228">
        <v>2</v>
      </c>
      <c r="AX1228">
        <v>35868993</v>
      </c>
      <c r="AY1228">
        <v>1</v>
      </c>
      <c r="AZ1228">
        <v>0</v>
      </c>
      <c r="BA1228">
        <v>1187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X1228">
        <f>Y1228*Source!I1148</f>
        <v>6.7999999999999999E-5</v>
      </c>
      <c r="CY1228">
        <f>AA1228</f>
        <v>54619.68</v>
      </c>
      <c r="CZ1228">
        <f>AE1228</f>
        <v>11978</v>
      </c>
      <c r="DA1228">
        <f>AI1228</f>
        <v>4.5599999999999996</v>
      </c>
      <c r="DB1228">
        <f>ROUND(ROUND(AT1228*CZ1228,2),2)</f>
        <v>40.729999999999997</v>
      </c>
      <c r="DC1228">
        <f>ROUND(ROUND(AT1228*AG1228,2),2)</f>
        <v>0</v>
      </c>
    </row>
    <row r="1229" spans="1:107">
      <c r="A1229">
        <f>ROW(Source!A1148)</f>
        <v>1148</v>
      </c>
      <c r="B1229">
        <v>35863109</v>
      </c>
      <c r="C1229">
        <v>35868980</v>
      </c>
      <c r="D1229">
        <v>29130561</v>
      </c>
      <c r="E1229">
        <v>1</v>
      </c>
      <c r="F1229">
        <v>1</v>
      </c>
      <c r="G1229">
        <v>1</v>
      </c>
      <c r="H1229">
        <v>3</v>
      </c>
      <c r="I1229" t="s">
        <v>177</v>
      </c>
      <c r="J1229" t="s">
        <v>179</v>
      </c>
      <c r="K1229" t="s">
        <v>178</v>
      </c>
      <c r="L1229">
        <v>1327</v>
      </c>
      <c r="N1229">
        <v>1005</v>
      </c>
      <c r="O1229" t="s">
        <v>155</v>
      </c>
      <c r="P1229" t="s">
        <v>155</v>
      </c>
      <c r="Q1229">
        <v>1</v>
      </c>
      <c r="W1229">
        <v>1</v>
      </c>
      <c r="X1229">
        <v>-172969429</v>
      </c>
      <c r="Y1229">
        <v>-100</v>
      </c>
      <c r="AA1229">
        <v>1039.1400000000001</v>
      </c>
      <c r="AB1229">
        <v>0</v>
      </c>
      <c r="AC1229">
        <v>0</v>
      </c>
      <c r="AD1229">
        <v>0</v>
      </c>
      <c r="AE1229">
        <v>207</v>
      </c>
      <c r="AF1229">
        <v>0</v>
      </c>
      <c r="AG1229">
        <v>0</v>
      </c>
      <c r="AH1229">
        <v>0</v>
      </c>
      <c r="AI1229">
        <v>5.0199999999999996</v>
      </c>
      <c r="AJ1229">
        <v>1</v>
      </c>
      <c r="AK1229">
        <v>1</v>
      </c>
      <c r="AL1229">
        <v>1</v>
      </c>
      <c r="AN1229">
        <v>0</v>
      </c>
      <c r="AO1229">
        <v>1</v>
      </c>
      <c r="AP1229">
        <v>0</v>
      </c>
      <c r="AQ1229">
        <v>0</v>
      </c>
      <c r="AR1229">
        <v>0</v>
      </c>
      <c r="AS1229" t="s">
        <v>3</v>
      </c>
      <c r="AT1229">
        <v>-100</v>
      </c>
      <c r="AU1229" t="s">
        <v>3</v>
      </c>
      <c r="AV1229">
        <v>0</v>
      </c>
      <c r="AW1229">
        <v>2</v>
      </c>
      <c r="AX1229">
        <v>35868995</v>
      </c>
      <c r="AY1229">
        <v>1</v>
      </c>
      <c r="AZ1229">
        <v>6144</v>
      </c>
      <c r="BA1229">
        <v>1189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X1229">
        <f>Y1229*Source!I1148</f>
        <v>-2</v>
      </c>
      <c r="CY1229">
        <f>AA1229</f>
        <v>1039.1400000000001</v>
      </c>
      <c r="CZ1229">
        <f>AE1229</f>
        <v>207</v>
      </c>
      <c r="DA1229">
        <f>AI1229</f>
        <v>5.0199999999999996</v>
      </c>
      <c r="DB1229">
        <f>ROUND(ROUND(AT1229*CZ1229,2),2)</f>
        <v>-20700</v>
      </c>
      <c r="DC1229">
        <f>ROUND(ROUND(AT1229*AG1229,2),2)</f>
        <v>0</v>
      </c>
    </row>
    <row r="1230" spans="1:107">
      <c r="A1230">
        <f>ROW(Source!A1148)</f>
        <v>1148</v>
      </c>
      <c r="B1230">
        <v>35863109</v>
      </c>
      <c r="C1230">
        <v>35868980</v>
      </c>
      <c r="D1230">
        <v>29130519</v>
      </c>
      <c r="E1230">
        <v>1</v>
      </c>
      <c r="F1230">
        <v>1</v>
      </c>
      <c r="G1230">
        <v>1</v>
      </c>
      <c r="H1230">
        <v>3</v>
      </c>
      <c r="I1230" t="s">
        <v>173</v>
      </c>
      <c r="J1230" t="s">
        <v>175</v>
      </c>
      <c r="K1230" t="s">
        <v>174</v>
      </c>
      <c r="L1230">
        <v>1327</v>
      </c>
      <c r="N1230">
        <v>1005</v>
      </c>
      <c r="O1230" t="s">
        <v>155</v>
      </c>
      <c r="P1230" t="s">
        <v>155</v>
      </c>
      <c r="Q1230">
        <v>1</v>
      </c>
      <c r="W1230">
        <v>0</v>
      </c>
      <c r="X1230">
        <v>-1775669208</v>
      </c>
      <c r="Y1230">
        <v>100</v>
      </c>
      <c r="AA1230">
        <v>11067.52</v>
      </c>
      <c r="AB1230">
        <v>0</v>
      </c>
      <c r="AC1230">
        <v>0</v>
      </c>
      <c r="AD1230">
        <v>0</v>
      </c>
      <c r="AE1230">
        <v>4535.87</v>
      </c>
      <c r="AF1230">
        <v>0</v>
      </c>
      <c r="AG1230">
        <v>0</v>
      </c>
      <c r="AH1230">
        <v>0</v>
      </c>
      <c r="AI1230">
        <v>2.44</v>
      </c>
      <c r="AJ1230">
        <v>1</v>
      </c>
      <c r="AK1230">
        <v>1</v>
      </c>
      <c r="AL1230">
        <v>1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 t="s">
        <v>3</v>
      </c>
      <c r="AT1230">
        <v>100</v>
      </c>
      <c r="AU1230" t="s">
        <v>3</v>
      </c>
      <c r="AV1230">
        <v>0</v>
      </c>
      <c r="AW1230">
        <v>1</v>
      </c>
      <c r="AX1230">
        <v>-1</v>
      </c>
      <c r="AY1230">
        <v>0</v>
      </c>
      <c r="AZ1230">
        <v>0</v>
      </c>
      <c r="BA1230" t="s">
        <v>3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X1230">
        <f>Y1230*Source!I1148</f>
        <v>2</v>
      </c>
      <c r="CY1230">
        <f>AA1230</f>
        <v>11067.52</v>
      </c>
      <c r="CZ1230">
        <f>AE1230</f>
        <v>4535.87</v>
      </c>
      <c r="DA1230">
        <f>AI1230</f>
        <v>2.44</v>
      </c>
      <c r="DB1230">
        <f>ROUND(ROUND(AT1230*CZ1230,2),2)</f>
        <v>453587</v>
      </c>
      <c r="DC1230">
        <f>ROUND(ROUND(AT1230*AG1230,2),2)</f>
        <v>0</v>
      </c>
    </row>
    <row r="1231" spans="1:107">
      <c r="A1231">
        <f>ROW(Source!A1152)</f>
        <v>1152</v>
      </c>
      <c r="B1231">
        <v>35863109</v>
      </c>
      <c r="C1231">
        <v>35868999</v>
      </c>
      <c r="D1231">
        <v>18408291</v>
      </c>
      <c r="E1231">
        <v>1</v>
      </c>
      <c r="F1231">
        <v>1</v>
      </c>
      <c r="G1231">
        <v>1</v>
      </c>
      <c r="H1231">
        <v>1</v>
      </c>
      <c r="I1231" t="s">
        <v>606</v>
      </c>
      <c r="J1231" t="s">
        <v>3</v>
      </c>
      <c r="K1231" t="s">
        <v>607</v>
      </c>
      <c r="L1231">
        <v>1369</v>
      </c>
      <c r="N1231">
        <v>1013</v>
      </c>
      <c r="O1231" t="s">
        <v>561</v>
      </c>
      <c r="P1231" t="s">
        <v>561</v>
      </c>
      <c r="Q1231">
        <v>1</v>
      </c>
      <c r="W1231">
        <v>0</v>
      </c>
      <c r="X1231">
        <v>1933892413</v>
      </c>
      <c r="Y1231">
        <v>8.9930000000000003</v>
      </c>
      <c r="AA1231">
        <v>0</v>
      </c>
      <c r="AB1231">
        <v>0</v>
      </c>
      <c r="AC1231">
        <v>0</v>
      </c>
      <c r="AD1231">
        <v>260.95999999999998</v>
      </c>
      <c r="AE1231">
        <v>0</v>
      </c>
      <c r="AF1231">
        <v>0</v>
      </c>
      <c r="AG1231">
        <v>0</v>
      </c>
      <c r="AH1231">
        <v>260.95999999999998</v>
      </c>
      <c r="AI1231">
        <v>1</v>
      </c>
      <c r="AJ1231">
        <v>1</v>
      </c>
      <c r="AK1231">
        <v>1</v>
      </c>
      <c r="AL1231">
        <v>1</v>
      </c>
      <c r="AN1231">
        <v>0</v>
      </c>
      <c r="AO1231">
        <v>1</v>
      </c>
      <c r="AP1231">
        <v>1</v>
      </c>
      <c r="AQ1231">
        <v>0</v>
      </c>
      <c r="AR1231">
        <v>0</v>
      </c>
      <c r="AS1231" t="s">
        <v>3</v>
      </c>
      <c r="AT1231">
        <v>7.82</v>
      </c>
      <c r="AU1231" t="s">
        <v>134</v>
      </c>
      <c r="AV1231">
        <v>1</v>
      </c>
      <c r="AW1231">
        <v>2</v>
      </c>
      <c r="AX1231">
        <v>35869004</v>
      </c>
      <c r="AY1231">
        <v>1</v>
      </c>
      <c r="AZ1231">
        <v>0</v>
      </c>
      <c r="BA1231">
        <v>1190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X1231">
        <f>Y1231*Source!I1152</f>
        <v>0.44965000000000005</v>
      </c>
      <c r="CY1231">
        <f>AD1231</f>
        <v>260.95999999999998</v>
      </c>
      <c r="CZ1231">
        <f>AH1231</f>
        <v>260.95999999999998</v>
      </c>
      <c r="DA1231">
        <f>AL1231</f>
        <v>1</v>
      </c>
      <c r="DB1231">
        <f>ROUND((ROUND(AT1231*CZ1231,2)*1.15),2)</f>
        <v>2346.8200000000002</v>
      </c>
      <c r="DC1231">
        <f>ROUND((ROUND(AT1231*AG1231,2)*1.15),2)</f>
        <v>0</v>
      </c>
    </row>
    <row r="1232" spans="1:107">
      <c r="A1232">
        <f>ROW(Source!A1152)</f>
        <v>1152</v>
      </c>
      <c r="B1232">
        <v>35863109</v>
      </c>
      <c r="C1232">
        <v>35868999</v>
      </c>
      <c r="D1232">
        <v>29174913</v>
      </c>
      <c r="E1232">
        <v>1</v>
      </c>
      <c r="F1232">
        <v>1</v>
      </c>
      <c r="G1232">
        <v>1</v>
      </c>
      <c r="H1232">
        <v>2</v>
      </c>
      <c r="I1232" t="s">
        <v>578</v>
      </c>
      <c r="J1232" t="s">
        <v>579</v>
      </c>
      <c r="K1232" t="s">
        <v>580</v>
      </c>
      <c r="L1232">
        <v>1368</v>
      </c>
      <c r="N1232">
        <v>1011</v>
      </c>
      <c r="O1232" t="s">
        <v>567</v>
      </c>
      <c r="P1232" t="s">
        <v>567</v>
      </c>
      <c r="Q1232">
        <v>1</v>
      </c>
      <c r="W1232">
        <v>0</v>
      </c>
      <c r="X1232">
        <v>458544584</v>
      </c>
      <c r="Y1232">
        <v>0.05</v>
      </c>
      <c r="AA1232">
        <v>0</v>
      </c>
      <c r="AB1232">
        <v>932.72</v>
      </c>
      <c r="AC1232">
        <v>383.38</v>
      </c>
      <c r="AD1232">
        <v>0</v>
      </c>
      <c r="AE1232">
        <v>0</v>
      </c>
      <c r="AF1232">
        <v>87.17</v>
      </c>
      <c r="AG1232">
        <v>11.6</v>
      </c>
      <c r="AH1232">
        <v>0</v>
      </c>
      <c r="AI1232">
        <v>1</v>
      </c>
      <c r="AJ1232">
        <v>10.7</v>
      </c>
      <c r="AK1232">
        <v>33.049999999999997</v>
      </c>
      <c r="AL1232">
        <v>1</v>
      </c>
      <c r="AN1232">
        <v>0</v>
      </c>
      <c r="AO1232">
        <v>1</v>
      </c>
      <c r="AP1232">
        <v>1</v>
      </c>
      <c r="AQ1232">
        <v>0</v>
      </c>
      <c r="AR1232">
        <v>0</v>
      </c>
      <c r="AS1232" t="s">
        <v>3</v>
      </c>
      <c r="AT1232">
        <v>0.04</v>
      </c>
      <c r="AU1232" t="s">
        <v>133</v>
      </c>
      <c r="AV1232">
        <v>0</v>
      </c>
      <c r="AW1232">
        <v>2</v>
      </c>
      <c r="AX1232">
        <v>35869005</v>
      </c>
      <c r="AY1232">
        <v>1</v>
      </c>
      <c r="AZ1232">
        <v>0</v>
      </c>
      <c r="BA1232">
        <v>1191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X1232">
        <f>Y1232*Source!I1152</f>
        <v>2.5000000000000005E-3</v>
      </c>
      <c r="CY1232">
        <f>AB1232</f>
        <v>932.72</v>
      </c>
      <c r="CZ1232">
        <f>AF1232</f>
        <v>87.17</v>
      </c>
      <c r="DA1232">
        <f>AJ1232</f>
        <v>10.7</v>
      </c>
      <c r="DB1232">
        <f>ROUND((ROUND(AT1232*CZ1232,2)*1.25),2)</f>
        <v>4.3600000000000003</v>
      </c>
      <c r="DC1232">
        <f>ROUND((ROUND(AT1232*AG1232,2)*1.25),2)</f>
        <v>0.57999999999999996</v>
      </c>
    </row>
    <row r="1233" spans="1:107">
      <c r="A1233">
        <f>ROW(Source!A1152)</f>
        <v>1152</v>
      </c>
      <c r="B1233">
        <v>35863109</v>
      </c>
      <c r="C1233">
        <v>35868999</v>
      </c>
      <c r="D1233">
        <v>29114332</v>
      </c>
      <c r="E1233">
        <v>1</v>
      </c>
      <c r="F1233">
        <v>1</v>
      </c>
      <c r="G1233">
        <v>1</v>
      </c>
      <c r="H1233">
        <v>3</v>
      </c>
      <c r="I1233" t="s">
        <v>603</v>
      </c>
      <c r="J1233" t="s">
        <v>604</v>
      </c>
      <c r="K1233" t="s">
        <v>605</v>
      </c>
      <c r="L1233">
        <v>1348</v>
      </c>
      <c r="N1233">
        <v>1009</v>
      </c>
      <c r="O1233" t="s">
        <v>30</v>
      </c>
      <c r="P1233" t="s">
        <v>30</v>
      </c>
      <c r="Q1233">
        <v>1000</v>
      </c>
      <c r="W1233">
        <v>0</v>
      </c>
      <c r="X1233">
        <v>233971917</v>
      </c>
      <c r="Y1233">
        <v>7.1000000000000002E-4</v>
      </c>
      <c r="AA1233">
        <v>54619.68</v>
      </c>
      <c r="AB1233">
        <v>0</v>
      </c>
      <c r="AC1233">
        <v>0</v>
      </c>
      <c r="AD1233">
        <v>0</v>
      </c>
      <c r="AE1233">
        <v>11978</v>
      </c>
      <c r="AF1233">
        <v>0</v>
      </c>
      <c r="AG1233">
        <v>0</v>
      </c>
      <c r="AH1233">
        <v>0</v>
      </c>
      <c r="AI1233">
        <v>4.5599999999999996</v>
      </c>
      <c r="AJ1233">
        <v>1</v>
      </c>
      <c r="AK1233">
        <v>1</v>
      </c>
      <c r="AL1233">
        <v>1</v>
      </c>
      <c r="AN1233">
        <v>0</v>
      </c>
      <c r="AO1233">
        <v>1</v>
      </c>
      <c r="AP1233">
        <v>0</v>
      </c>
      <c r="AQ1233">
        <v>0</v>
      </c>
      <c r="AR1233">
        <v>0</v>
      </c>
      <c r="AS1233" t="s">
        <v>3</v>
      </c>
      <c r="AT1233">
        <v>7.1000000000000002E-4</v>
      </c>
      <c r="AU1233" t="s">
        <v>3</v>
      </c>
      <c r="AV1233">
        <v>0</v>
      </c>
      <c r="AW1233">
        <v>2</v>
      </c>
      <c r="AX1233">
        <v>35869006</v>
      </c>
      <c r="AY1233">
        <v>1</v>
      </c>
      <c r="AZ1233">
        <v>0</v>
      </c>
      <c r="BA1233">
        <v>1192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X1233">
        <f>Y1233*Source!I1152</f>
        <v>3.5500000000000002E-5</v>
      </c>
      <c r="CY1233">
        <f>AA1233</f>
        <v>54619.68</v>
      </c>
      <c r="CZ1233">
        <f>AE1233</f>
        <v>11978</v>
      </c>
      <c r="DA1233">
        <f>AI1233</f>
        <v>4.5599999999999996</v>
      </c>
      <c r="DB1233">
        <f>ROUND(ROUND(AT1233*CZ1233,2),2)</f>
        <v>8.5</v>
      </c>
      <c r="DC1233">
        <f>ROUND(ROUND(AT1233*AG1233,2),2)</f>
        <v>0</v>
      </c>
    </row>
    <row r="1234" spans="1:107">
      <c r="A1234">
        <f>ROW(Source!A1152)</f>
        <v>1152</v>
      </c>
      <c r="B1234">
        <v>35863109</v>
      </c>
      <c r="C1234">
        <v>35868999</v>
      </c>
      <c r="D1234">
        <v>29131015</v>
      </c>
      <c r="E1234">
        <v>1</v>
      </c>
      <c r="F1234">
        <v>1</v>
      </c>
      <c r="G1234">
        <v>1</v>
      </c>
      <c r="H1234">
        <v>3</v>
      </c>
      <c r="I1234" t="s">
        <v>608</v>
      </c>
      <c r="J1234" t="s">
        <v>609</v>
      </c>
      <c r="K1234" t="s">
        <v>610</v>
      </c>
      <c r="L1234">
        <v>1301</v>
      </c>
      <c r="N1234">
        <v>1003</v>
      </c>
      <c r="O1234" t="s">
        <v>142</v>
      </c>
      <c r="P1234" t="s">
        <v>142</v>
      </c>
      <c r="Q1234">
        <v>1</v>
      </c>
      <c r="W1234">
        <v>0</v>
      </c>
      <c r="X1234">
        <v>-497354979</v>
      </c>
      <c r="Y1234">
        <v>112</v>
      </c>
      <c r="AA1234">
        <v>32.03</v>
      </c>
      <c r="AB1234">
        <v>0</v>
      </c>
      <c r="AC1234">
        <v>0</v>
      </c>
      <c r="AD1234">
        <v>0</v>
      </c>
      <c r="AE1234">
        <v>3.93</v>
      </c>
      <c r="AF1234">
        <v>0</v>
      </c>
      <c r="AG1234">
        <v>0</v>
      </c>
      <c r="AH1234">
        <v>0</v>
      </c>
      <c r="AI1234">
        <v>8.15</v>
      </c>
      <c r="AJ1234">
        <v>1</v>
      </c>
      <c r="AK1234">
        <v>1</v>
      </c>
      <c r="AL1234">
        <v>1</v>
      </c>
      <c r="AN1234">
        <v>0</v>
      </c>
      <c r="AO1234">
        <v>1</v>
      </c>
      <c r="AP1234">
        <v>0</v>
      </c>
      <c r="AQ1234">
        <v>0</v>
      </c>
      <c r="AR1234">
        <v>0</v>
      </c>
      <c r="AS1234" t="s">
        <v>3</v>
      </c>
      <c r="AT1234">
        <v>112</v>
      </c>
      <c r="AU1234" t="s">
        <v>3</v>
      </c>
      <c r="AV1234">
        <v>0</v>
      </c>
      <c r="AW1234">
        <v>2</v>
      </c>
      <c r="AX1234">
        <v>35869007</v>
      </c>
      <c r="AY1234">
        <v>1</v>
      </c>
      <c r="AZ1234">
        <v>0</v>
      </c>
      <c r="BA1234">
        <v>1193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X1234">
        <f>Y1234*Source!I1152</f>
        <v>5.6000000000000005</v>
      </c>
      <c r="CY1234">
        <f>AA1234</f>
        <v>32.03</v>
      </c>
      <c r="CZ1234">
        <f>AE1234</f>
        <v>3.93</v>
      </c>
      <c r="DA1234">
        <f>AI1234</f>
        <v>8.15</v>
      </c>
      <c r="DB1234">
        <f>ROUND(ROUND(AT1234*CZ1234,2),2)</f>
        <v>440.16</v>
      </c>
      <c r="DC1234">
        <f>ROUND(ROUND(AT1234*AG1234,2),2)</f>
        <v>0</v>
      </c>
    </row>
    <row r="1235" spans="1:107">
      <c r="A1235">
        <f>ROW(Source!A1153)</f>
        <v>1153</v>
      </c>
      <c r="B1235">
        <v>35863109</v>
      </c>
      <c r="C1235">
        <v>35869008</v>
      </c>
      <c r="D1235">
        <v>18407150</v>
      </c>
      <c r="E1235">
        <v>1</v>
      </c>
      <c r="F1235">
        <v>1</v>
      </c>
      <c r="G1235">
        <v>1</v>
      </c>
      <c r="H1235">
        <v>1</v>
      </c>
      <c r="I1235" t="s">
        <v>576</v>
      </c>
      <c r="J1235" t="s">
        <v>3</v>
      </c>
      <c r="K1235" t="s">
        <v>577</v>
      </c>
      <c r="L1235">
        <v>1369</v>
      </c>
      <c r="N1235">
        <v>1013</v>
      </c>
      <c r="O1235" t="s">
        <v>561</v>
      </c>
      <c r="P1235" t="s">
        <v>561</v>
      </c>
      <c r="Q1235">
        <v>1</v>
      </c>
      <c r="W1235">
        <v>0</v>
      </c>
      <c r="X1235">
        <v>-931037793</v>
      </c>
      <c r="Y1235">
        <v>51.405000000000001</v>
      </c>
      <c r="AA1235">
        <v>0</v>
      </c>
      <c r="AB1235">
        <v>0</v>
      </c>
      <c r="AC1235">
        <v>0</v>
      </c>
      <c r="AD1235">
        <v>272.45</v>
      </c>
      <c r="AE1235">
        <v>0</v>
      </c>
      <c r="AF1235">
        <v>0</v>
      </c>
      <c r="AG1235">
        <v>0</v>
      </c>
      <c r="AH1235">
        <v>272.45</v>
      </c>
      <c r="AI1235">
        <v>1</v>
      </c>
      <c r="AJ1235">
        <v>1</v>
      </c>
      <c r="AK1235">
        <v>1</v>
      </c>
      <c r="AL1235">
        <v>1</v>
      </c>
      <c r="AN1235">
        <v>0</v>
      </c>
      <c r="AO1235">
        <v>1</v>
      </c>
      <c r="AP1235">
        <v>1</v>
      </c>
      <c r="AQ1235">
        <v>0</v>
      </c>
      <c r="AR1235">
        <v>0</v>
      </c>
      <c r="AS1235" t="s">
        <v>3</v>
      </c>
      <c r="AT1235">
        <v>44.7</v>
      </c>
      <c r="AU1235" t="s">
        <v>134</v>
      </c>
      <c r="AV1235">
        <v>1</v>
      </c>
      <c r="AW1235">
        <v>2</v>
      </c>
      <c r="AX1235">
        <v>35869022</v>
      </c>
      <c r="AY1235">
        <v>1</v>
      </c>
      <c r="AZ1235">
        <v>0</v>
      </c>
      <c r="BA1235">
        <v>1194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X1235">
        <f>Y1235*Source!I1153</f>
        <v>14.49621</v>
      </c>
      <c r="CY1235">
        <f>AD1235</f>
        <v>272.45</v>
      </c>
      <c r="CZ1235">
        <f>AH1235</f>
        <v>272.45</v>
      </c>
      <c r="DA1235">
        <f>AL1235</f>
        <v>1</v>
      </c>
      <c r="DB1235">
        <f>ROUND((ROUND(AT1235*CZ1235,2)*1.15),2)</f>
        <v>14005.3</v>
      </c>
      <c r="DC1235">
        <f>ROUND((ROUND(AT1235*AG1235,2)*1.15),2)</f>
        <v>0</v>
      </c>
    </row>
    <row r="1236" spans="1:107">
      <c r="A1236">
        <f>ROW(Source!A1153)</f>
        <v>1153</v>
      </c>
      <c r="B1236">
        <v>35863109</v>
      </c>
      <c r="C1236">
        <v>35869008</v>
      </c>
      <c r="D1236">
        <v>121548</v>
      </c>
      <c r="E1236">
        <v>1</v>
      </c>
      <c r="F1236">
        <v>1</v>
      </c>
      <c r="G1236">
        <v>1</v>
      </c>
      <c r="H1236">
        <v>1</v>
      </c>
      <c r="I1236" t="s">
        <v>35</v>
      </c>
      <c r="J1236" t="s">
        <v>3</v>
      </c>
      <c r="K1236" t="s">
        <v>562</v>
      </c>
      <c r="L1236">
        <v>608254</v>
      </c>
      <c r="N1236">
        <v>1013</v>
      </c>
      <c r="O1236" t="s">
        <v>563</v>
      </c>
      <c r="P1236" t="s">
        <v>563</v>
      </c>
      <c r="Q1236">
        <v>1</v>
      </c>
      <c r="W1236">
        <v>0</v>
      </c>
      <c r="X1236">
        <v>-185737400</v>
      </c>
      <c r="Y1236">
        <v>0.17500000000000002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1</v>
      </c>
      <c r="AJ1236">
        <v>1</v>
      </c>
      <c r="AK1236">
        <v>1</v>
      </c>
      <c r="AL1236">
        <v>1</v>
      </c>
      <c r="AN1236">
        <v>0</v>
      </c>
      <c r="AO1236">
        <v>1</v>
      </c>
      <c r="AP1236">
        <v>1</v>
      </c>
      <c r="AQ1236">
        <v>0</v>
      </c>
      <c r="AR1236">
        <v>0</v>
      </c>
      <c r="AS1236" t="s">
        <v>3</v>
      </c>
      <c r="AT1236">
        <v>0.14000000000000001</v>
      </c>
      <c r="AU1236" t="s">
        <v>133</v>
      </c>
      <c r="AV1236">
        <v>2</v>
      </c>
      <c r="AW1236">
        <v>2</v>
      </c>
      <c r="AX1236">
        <v>35869023</v>
      </c>
      <c r="AY1236">
        <v>1</v>
      </c>
      <c r="AZ1236">
        <v>0</v>
      </c>
      <c r="BA1236">
        <v>1195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X1236">
        <f>Y1236*Source!I1153</f>
        <v>4.9349999999999998E-2</v>
      </c>
      <c r="CY1236">
        <f>AD1236</f>
        <v>0</v>
      </c>
      <c r="CZ1236">
        <f>AH1236</f>
        <v>0</v>
      </c>
      <c r="DA1236">
        <f>AL1236</f>
        <v>1</v>
      </c>
      <c r="DB1236">
        <f>ROUND((ROUND(AT1236*CZ1236,2)*1.25),2)</f>
        <v>0</v>
      </c>
      <c r="DC1236">
        <f>ROUND((ROUND(AT1236*AG1236,2)*1.25),2)</f>
        <v>0</v>
      </c>
    </row>
    <row r="1237" spans="1:107">
      <c r="A1237">
        <f>ROW(Source!A1153)</f>
        <v>1153</v>
      </c>
      <c r="B1237">
        <v>35863109</v>
      </c>
      <c r="C1237">
        <v>35869008</v>
      </c>
      <c r="D1237">
        <v>29172479</v>
      </c>
      <c r="E1237">
        <v>1</v>
      </c>
      <c r="F1237">
        <v>1</v>
      </c>
      <c r="G1237">
        <v>1</v>
      </c>
      <c r="H1237">
        <v>2</v>
      </c>
      <c r="I1237" t="s">
        <v>786</v>
      </c>
      <c r="J1237" t="s">
        <v>787</v>
      </c>
      <c r="K1237" t="s">
        <v>788</v>
      </c>
      <c r="L1237">
        <v>1368</v>
      </c>
      <c r="N1237">
        <v>1011</v>
      </c>
      <c r="O1237" t="s">
        <v>567</v>
      </c>
      <c r="P1237" t="s">
        <v>567</v>
      </c>
      <c r="Q1237">
        <v>1</v>
      </c>
      <c r="W1237">
        <v>0</v>
      </c>
      <c r="X1237">
        <v>-996378858</v>
      </c>
      <c r="Y1237">
        <v>0.17500000000000002</v>
      </c>
      <c r="AA1237">
        <v>0</v>
      </c>
      <c r="AB1237">
        <v>901.01</v>
      </c>
      <c r="AC1237">
        <v>332.48</v>
      </c>
      <c r="AD1237">
        <v>0</v>
      </c>
      <c r="AE1237">
        <v>0</v>
      </c>
      <c r="AF1237">
        <v>99.89</v>
      </c>
      <c r="AG1237">
        <v>10.06</v>
      </c>
      <c r="AH1237">
        <v>0</v>
      </c>
      <c r="AI1237">
        <v>1</v>
      </c>
      <c r="AJ1237">
        <v>9.02</v>
      </c>
      <c r="AK1237">
        <v>33.049999999999997</v>
      </c>
      <c r="AL1237">
        <v>1</v>
      </c>
      <c r="AN1237">
        <v>0</v>
      </c>
      <c r="AO1237">
        <v>1</v>
      </c>
      <c r="AP1237">
        <v>1</v>
      </c>
      <c r="AQ1237">
        <v>0</v>
      </c>
      <c r="AR1237">
        <v>0</v>
      </c>
      <c r="AS1237" t="s">
        <v>3</v>
      </c>
      <c r="AT1237">
        <v>0.14000000000000001</v>
      </c>
      <c r="AU1237" t="s">
        <v>133</v>
      </c>
      <c r="AV1237">
        <v>0</v>
      </c>
      <c r="AW1237">
        <v>2</v>
      </c>
      <c r="AX1237">
        <v>35869024</v>
      </c>
      <c r="AY1237">
        <v>1</v>
      </c>
      <c r="AZ1237">
        <v>0</v>
      </c>
      <c r="BA1237">
        <v>1196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X1237">
        <f>Y1237*Source!I1153</f>
        <v>4.9349999999999998E-2</v>
      </c>
      <c r="CY1237">
        <f>AB1237</f>
        <v>901.01</v>
      </c>
      <c r="CZ1237">
        <f>AF1237</f>
        <v>99.89</v>
      </c>
      <c r="DA1237">
        <f>AJ1237</f>
        <v>9.02</v>
      </c>
      <c r="DB1237">
        <f>ROUND((ROUND(AT1237*CZ1237,2)*1.25),2)</f>
        <v>17.48</v>
      </c>
      <c r="DC1237">
        <f>ROUND((ROUND(AT1237*AG1237,2)*1.25),2)</f>
        <v>1.76</v>
      </c>
    </row>
    <row r="1238" spans="1:107">
      <c r="A1238">
        <f>ROW(Source!A1153)</f>
        <v>1153</v>
      </c>
      <c r="B1238">
        <v>35863109</v>
      </c>
      <c r="C1238">
        <v>35869008</v>
      </c>
      <c r="D1238">
        <v>29174591</v>
      </c>
      <c r="E1238">
        <v>1</v>
      </c>
      <c r="F1238">
        <v>1</v>
      </c>
      <c r="G1238">
        <v>1</v>
      </c>
      <c r="H1238">
        <v>2</v>
      </c>
      <c r="I1238" t="s">
        <v>589</v>
      </c>
      <c r="J1238" t="s">
        <v>590</v>
      </c>
      <c r="K1238" t="s">
        <v>591</v>
      </c>
      <c r="L1238">
        <v>1368</v>
      </c>
      <c r="N1238">
        <v>1011</v>
      </c>
      <c r="O1238" t="s">
        <v>567</v>
      </c>
      <c r="P1238" t="s">
        <v>567</v>
      </c>
      <c r="Q1238">
        <v>1</v>
      </c>
      <c r="W1238">
        <v>0</v>
      </c>
      <c r="X1238">
        <v>1598042632</v>
      </c>
      <c r="Y1238">
        <v>0.5625</v>
      </c>
      <c r="AA1238">
        <v>0</v>
      </c>
      <c r="AB1238">
        <v>9.4700000000000006</v>
      </c>
      <c r="AC1238">
        <v>0</v>
      </c>
      <c r="AD1238">
        <v>0</v>
      </c>
      <c r="AE1238">
        <v>0</v>
      </c>
      <c r="AF1238">
        <v>0.95</v>
      </c>
      <c r="AG1238">
        <v>0</v>
      </c>
      <c r="AH1238">
        <v>0</v>
      </c>
      <c r="AI1238">
        <v>1</v>
      </c>
      <c r="AJ1238">
        <v>9.9700000000000006</v>
      </c>
      <c r="AK1238">
        <v>33.049999999999997</v>
      </c>
      <c r="AL1238">
        <v>1</v>
      </c>
      <c r="AN1238">
        <v>0</v>
      </c>
      <c r="AO1238">
        <v>1</v>
      </c>
      <c r="AP1238">
        <v>1</v>
      </c>
      <c r="AQ1238">
        <v>0</v>
      </c>
      <c r="AR1238">
        <v>0</v>
      </c>
      <c r="AS1238" t="s">
        <v>3</v>
      </c>
      <c r="AT1238">
        <v>0.45</v>
      </c>
      <c r="AU1238" t="s">
        <v>133</v>
      </c>
      <c r="AV1238">
        <v>0</v>
      </c>
      <c r="AW1238">
        <v>2</v>
      </c>
      <c r="AX1238">
        <v>35869025</v>
      </c>
      <c r="AY1238">
        <v>1</v>
      </c>
      <c r="AZ1238">
        <v>0</v>
      </c>
      <c r="BA1238">
        <v>1197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X1238">
        <f>Y1238*Source!I1153</f>
        <v>0.15862499999999999</v>
      </c>
      <c r="CY1238">
        <f>AB1238</f>
        <v>9.4700000000000006</v>
      </c>
      <c r="CZ1238">
        <f>AF1238</f>
        <v>0.95</v>
      </c>
      <c r="DA1238">
        <f>AJ1238</f>
        <v>9.9700000000000006</v>
      </c>
      <c r="DB1238">
        <f>ROUND((ROUND(AT1238*CZ1238,2)*1.25),2)</f>
        <v>0.54</v>
      </c>
      <c r="DC1238">
        <f>ROUND((ROUND(AT1238*AG1238,2)*1.25),2)</f>
        <v>0</v>
      </c>
    </row>
    <row r="1239" spans="1:107">
      <c r="A1239">
        <f>ROW(Source!A1153)</f>
        <v>1153</v>
      </c>
      <c r="B1239">
        <v>35863109</v>
      </c>
      <c r="C1239">
        <v>35869008</v>
      </c>
      <c r="D1239">
        <v>29174913</v>
      </c>
      <c r="E1239">
        <v>1</v>
      </c>
      <c r="F1239">
        <v>1</v>
      </c>
      <c r="G1239">
        <v>1</v>
      </c>
      <c r="H1239">
        <v>2</v>
      </c>
      <c r="I1239" t="s">
        <v>578</v>
      </c>
      <c r="J1239" t="s">
        <v>579</v>
      </c>
      <c r="K1239" t="s">
        <v>580</v>
      </c>
      <c r="L1239">
        <v>1368</v>
      </c>
      <c r="N1239">
        <v>1011</v>
      </c>
      <c r="O1239" t="s">
        <v>567</v>
      </c>
      <c r="P1239" t="s">
        <v>567</v>
      </c>
      <c r="Q1239">
        <v>1</v>
      </c>
      <c r="W1239">
        <v>0</v>
      </c>
      <c r="X1239">
        <v>458544584</v>
      </c>
      <c r="Y1239">
        <v>0.6</v>
      </c>
      <c r="AA1239">
        <v>0</v>
      </c>
      <c r="AB1239">
        <v>932.72</v>
      </c>
      <c r="AC1239">
        <v>383.38</v>
      </c>
      <c r="AD1239">
        <v>0</v>
      </c>
      <c r="AE1239">
        <v>0</v>
      </c>
      <c r="AF1239">
        <v>87.17</v>
      </c>
      <c r="AG1239">
        <v>11.6</v>
      </c>
      <c r="AH1239">
        <v>0</v>
      </c>
      <c r="AI1239">
        <v>1</v>
      </c>
      <c r="AJ1239">
        <v>10.7</v>
      </c>
      <c r="AK1239">
        <v>33.049999999999997</v>
      </c>
      <c r="AL1239">
        <v>1</v>
      </c>
      <c r="AN1239">
        <v>0</v>
      </c>
      <c r="AO1239">
        <v>1</v>
      </c>
      <c r="AP1239">
        <v>1</v>
      </c>
      <c r="AQ1239">
        <v>0</v>
      </c>
      <c r="AR1239">
        <v>0</v>
      </c>
      <c r="AS1239" t="s">
        <v>3</v>
      </c>
      <c r="AT1239">
        <v>0.48</v>
      </c>
      <c r="AU1239" t="s">
        <v>133</v>
      </c>
      <c r="AV1239">
        <v>0</v>
      </c>
      <c r="AW1239">
        <v>2</v>
      </c>
      <c r="AX1239">
        <v>35869026</v>
      </c>
      <c r="AY1239">
        <v>1</v>
      </c>
      <c r="AZ1239">
        <v>0</v>
      </c>
      <c r="BA1239">
        <v>1198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X1239">
        <f>Y1239*Source!I1153</f>
        <v>0.16919999999999999</v>
      </c>
      <c r="CY1239">
        <f>AB1239</f>
        <v>932.72</v>
      </c>
      <c r="CZ1239">
        <f>AF1239</f>
        <v>87.17</v>
      </c>
      <c r="DA1239">
        <f>AJ1239</f>
        <v>10.7</v>
      </c>
      <c r="DB1239">
        <f>ROUND((ROUND(AT1239*CZ1239,2)*1.25),2)</f>
        <v>52.3</v>
      </c>
      <c r="DC1239">
        <f>ROUND((ROUND(AT1239*AG1239,2)*1.25),2)</f>
        <v>6.96</v>
      </c>
    </row>
    <row r="1240" spans="1:107">
      <c r="A1240">
        <f>ROW(Source!A1153)</f>
        <v>1153</v>
      </c>
      <c r="B1240">
        <v>35863109</v>
      </c>
      <c r="C1240">
        <v>35869008</v>
      </c>
      <c r="D1240">
        <v>29114340</v>
      </c>
      <c r="E1240">
        <v>1</v>
      </c>
      <c r="F1240">
        <v>1</v>
      </c>
      <c r="G1240">
        <v>1</v>
      </c>
      <c r="H1240">
        <v>3</v>
      </c>
      <c r="I1240" t="s">
        <v>789</v>
      </c>
      <c r="J1240" t="s">
        <v>790</v>
      </c>
      <c r="K1240" t="s">
        <v>791</v>
      </c>
      <c r="L1240">
        <v>1348</v>
      </c>
      <c r="N1240">
        <v>1009</v>
      </c>
      <c r="O1240" t="s">
        <v>30</v>
      </c>
      <c r="P1240" t="s">
        <v>30</v>
      </c>
      <c r="Q1240">
        <v>1000</v>
      </c>
      <c r="W1240">
        <v>0</v>
      </c>
      <c r="X1240">
        <v>-528746691</v>
      </c>
      <c r="Y1240">
        <v>1.6000000000000001E-3</v>
      </c>
      <c r="AA1240">
        <v>54070.5</v>
      </c>
      <c r="AB1240">
        <v>0</v>
      </c>
      <c r="AC1240">
        <v>0</v>
      </c>
      <c r="AD1240">
        <v>0</v>
      </c>
      <c r="AE1240">
        <v>8475</v>
      </c>
      <c r="AF1240">
        <v>0</v>
      </c>
      <c r="AG1240">
        <v>0</v>
      </c>
      <c r="AH1240">
        <v>0</v>
      </c>
      <c r="AI1240">
        <v>6.38</v>
      </c>
      <c r="AJ1240">
        <v>1</v>
      </c>
      <c r="AK1240">
        <v>1</v>
      </c>
      <c r="AL1240">
        <v>1</v>
      </c>
      <c r="AN1240">
        <v>0</v>
      </c>
      <c r="AO1240">
        <v>1</v>
      </c>
      <c r="AP1240">
        <v>0</v>
      </c>
      <c r="AQ1240">
        <v>0</v>
      </c>
      <c r="AR1240">
        <v>0</v>
      </c>
      <c r="AS1240" t="s">
        <v>3</v>
      </c>
      <c r="AT1240">
        <v>1.6000000000000001E-3</v>
      </c>
      <c r="AU1240" t="s">
        <v>3</v>
      </c>
      <c r="AV1240">
        <v>0</v>
      </c>
      <c r="AW1240">
        <v>2</v>
      </c>
      <c r="AX1240">
        <v>35869027</v>
      </c>
      <c r="AY1240">
        <v>1</v>
      </c>
      <c r="AZ1240">
        <v>0</v>
      </c>
      <c r="BA1240">
        <v>1199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X1240">
        <f>Y1240*Source!I1153</f>
        <v>4.5119999999999996E-4</v>
      </c>
      <c r="CY1240">
        <f t="shared" ref="CY1240:CY1247" si="181">AA1240</f>
        <v>54070.5</v>
      </c>
      <c r="CZ1240">
        <f t="shared" ref="CZ1240:CZ1247" si="182">AE1240</f>
        <v>8475</v>
      </c>
      <c r="DA1240">
        <f t="shared" ref="DA1240:DA1247" si="183">AI1240</f>
        <v>6.38</v>
      </c>
      <c r="DB1240">
        <f t="shared" ref="DB1240:DB1247" si="184">ROUND(ROUND(AT1240*CZ1240,2),2)</f>
        <v>13.56</v>
      </c>
      <c r="DC1240">
        <f t="shared" ref="DC1240:DC1247" si="185">ROUND(ROUND(AT1240*AG1240,2),2)</f>
        <v>0</v>
      </c>
    </row>
    <row r="1241" spans="1:107">
      <c r="A1241">
        <f>ROW(Source!A1153)</f>
        <v>1153</v>
      </c>
      <c r="B1241">
        <v>35863109</v>
      </c>
      <c r="C1241">
        <v>35869008</v>
      </c>
      <c r="D1241">
        <v>29109162</v>
      </c>
      <c r="E1241">
        <v>1</v>
      </c>
      <c r="F1241">
        <v>1</v>
      </c>
      <c r="G1241">
        <v>1</v>
      </c>
      <c r="H1241">
        <v>3</v>
      </c>
      <c r="I1241" t="s">
        <v>611</v>
      </c>
      <c r="J1241" t="s">
        <v>612</v>
      </c>
      <c r="K1241" t="s">
        <v>613</v>
      </c>
      <c r="L1241">
        <v>1327</v>
      </c>
      <c r="N1241">
        <v>1005</v>
      </c>
      <c r="O1241" t="s">
        <v>155</v>
      </c>
      <c r="P1241" t="s">
        <v>155</v>
      </c>
      <c r="Q1241">
        <v>1</v>
      </c>
      <c r="W1241">
        <v>0</v>
      </c>
      <c r="X1241">
        <v>2002905425</v>
      </c>
      <c r="Y1241">
        <v>23</v>
      </c>
      <c r="AA1241">
        <v>33.75</v>
      </c>
      <c r="AB1241">
        <v>0</v>
      </c>
      <c r="AC1241">
        <v>0</v>
      </c>
      <c r="AD1241">
        <v>0</v>
      </c>
      <c r="AE1241">
        <v>5.71</v>
      </c>
      <c r="AF1241">
        <v>0</v>
      </c>
      <c r="AG1241">
        <v>0</v>
      </c>
      <c r="AH1241">
        <v>0</v>
      </c>
      <c r="AI1241">
        <v>5.91</v>
      </c>
      <c r="AJ1241">
        <v>1</v>
      </c>
      <c r="AK1241">
        <v>1</v>
      </c>
      <c r="AL1241">
        <v>1</v>
      </c>
      <c r="AN1241">
        <v>0</v>
      </c>
      <c r="AO1241">
        <v>1</v>
      </c>
      <c r="AP1241">
        <v>0</v>
      </c>
      <c r="AQ1241">
        <v>0</v>
      </c>
      <c r="AR1241">
        <v>0</v>
      </c>
      <c r="AS1241" t="s">
        <v>3</v>
      </c>
      <c r="AT1241">
        <v>23</v>
      </c>
      <c r="AU1241" t="s">
        <v>3</v>
      </c>
      <c r="AV1241">
        <v>0</v>
      </c>
      <c r="AW1241">
        <v>2</v>
      </c>
      <c r="AX1241">
        <v>35869028</v>
      </c>
      <c r="AY1241">
        <v>1</v>
      </c>
      <c r="AZ1241">
        <v>0</v>
      </c>
      <c r="BA1241">
        <v>1200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X1241">
        <f>Y1241*Source!I1153</f>
        <v>6.4859999999999998</v>
      </c>
      <c r="CY1241">
        <f t="shared" si="181"/>
        <v>33.75</v>
      </c>
      <c r="CZ1241">
        <f t="shared" si="182"/>
        <v>5.71</v>
      </c>
      <c r="DA1241">
        <f t="shared" si="183"/>
        <v>5.91</v>
      </c>
      <c r="DB1241">
        <f t="shared" si="184"/>
        <v>131.33000000000001</v>
      </c>
      <c r="DC1241">
        <f t="shared" si="185"/>
        <v>0</v>
      </c>
    </row>
    <row r="1242" spans="1:107">
      <c r="A1242">
        <f>ROW(Source!A1153)</f>
        <v>1153</v>
      </c>
      <c r="B1242">
        <v>35863109</v>
      </c>
      <c r="C1242">
        <v>35869008</v>
      </c>
      <c r="D1242">
        <v>29107615</v>
      </c>
      <c r="E1242">
        <v>1</v>
      </c>
      <c r="F1242">
        <v>1</v>
      </c>
      <c r="G1242">
        <v>1</v>
      </c>
      <c r="H1242">
        <v>3</v>
      </c>
      <c r="I1242" t="s">
        <v>792</v>
      </c>
      <c r="J1242" t="s">
        <v>793</v>
      </c>
      <c r="K1242" t="s">
        <v>794</v>
      </c>
      <c r="L1242">
        <v>1348</v>
      </c>
      <c r="N1242">
        <v>1009</v>
      </c>
      <c r="O1242" t="s">
        <v>30</v>
      </c>
      <c r="P1242" t="s">
        <v>30</v>
      </c>
      <c r="Q1242">
        <v>1000</v>
      </c>
      <c r="W1242">
        <v>0</v>
      </c>
      <c r="X1242">
        <v>-529114404</v>
      </c>
      <c r="Y1242">
        <v>3.3999999999999998E-3</v>
      </c>
      <c r="AA1242">
        <v>156811</v>
      </c>
      <c r="AB1242">
        <v>0</v>
      </c>
      <c r="AC1242">
        <v>0</v>
      </c>
      <c r="AD1242">
        <v>0</v>
      </c>
      <c r="AE1242">
        <v>19100</v>
      </c>
      <c r="AF1242">
        <v>0</v>
      </c>
      <c r="AG1242">
        <v>0</v>
      </c>
      <c r="AH1242">
        <v>0</v>
      </c>
      <c r="AI1242">
        <v>8.2100000000000009</v>
      </c>
      <c r="AJ1242">
        <v>1</v>
      </c>
      <c r="AK1242">
        <v>1</v>
      </c>
      <c r="AL1242">
        <v>1</v>
      </c>
      <c r="AN1242">
        <v>0</v>
      </c>
      <c r="AO1242">
        <v>1</v>
      </c>
      <c r="AP1242">
        <v>0</v>
      </c>
      <c r="AQ1242">
        <v>0</v>
      </c>
      <c r="AR1242">
        <v>0</v>
      </c>
      <c r="AS1242" t="s">
        <v>3</v>
      </c>
      <c r="AT1242">
        <v>3.3999999999999998E-3</v>
      </c>
      <c r="AU1242" t="s">
        <v>3</v>
      </c>
      <c r="AV1242">
        <v>0</v>
      </c>
      <c r="AW1242">
        <v>2</v>
      </c>
      <c r="AX1242">
        <v>35869029</v>
      </c>
      <c r="AY1242">
        <v>1</v>
      </c>
      <c r="AZ1242">
        <v>0</v>
      </c>
      <c r="BA1242">
        <v>1201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X1242">
        <f>Y1242*Source!I1153</f>
        <v>9.5879999999999989E-4</v>
      </c>
      <c r="CY1242">
        <f t="shared" si="181"/>
        <v>156811</v>
      </c>
      <c r="CZ1242">
        <f t="shared" si="182"/>
        <v>19100</v>
      </c>
      <c r="DA1242">
        <f t="shared" si="183"/>
        <v>8.2100000000000009</v>
      </c>
      <c r="DB1242">
        <f t="shared" si="184"/>
        <v>64.94</v>
      </c>
      <c r="DC1242">
        <f t="shared" si="185"/>
        <v>0</v>
      </c>
    </row>
    <row r="1243" spans="1:107">
      <c r="A1243">
        <f>ROW(Source!A1153)</f>
        <v>1153</v>
      </c>
      <c r="B1243">
        <v>35863109</v>
      </c>
      <c r="C1243">
        <v>35869008</v>
      </c>
      <c r="D1243">
        <v>29115662</v>
      </c>
      <c r="E1243">
        <v>1</v>
      </c>
      <c r="F1243">
        <v>1</v>
      </c>
      <c r="G1243">
        <v>1</v>
      </c>
      <c r="H1243">
        <v>3</v>
      </c>
      <c r="I1243" t="s">
        <v>795</v>
      </c>
      <c r="J1243" t="s">
        <v>796</v>
      </c>
      <c r="K1243" t="s">
        <v>797</v>
      </c>
      <c r="L1243">
        <v>1339</v>
      </c>
      <c r="N1243">
        <v>1007</v>
      </c>
      <c r="O1243" t="s">
        <v>617</v>
      </c>
      <c r="P1243" t="s">
        <v>617</v>
      </c>
      <c r="Q1243">
        <v>1</v>
      </c>
      <c r="W1243">
        <v>0</v>
      </c>
      <c r="X1243">
        <v>-1374050018</v>
      </c>
      <c r="Y1243">
        <v>0.24</v>
      </c>
      <c r="AA1243">
        <v>5726.6</v>
      </c>
      <c r="AB1243">
        <v>0</v>
      </c>
      <c r="AC1243">
        <v>0</v>
      </c>
      <c r="AD1243">
        <v>0</v>
      </c>
      <c r="AE1243">
        <v>1045</v>
      </c>
      <c r="AF1243">
        <v>0</v>
      </c>
      <c r="AG1243">
        <v>0</v>
      </c>
      <c r="AH1243">
        <v>0</v>
      </c>
      <c r="AI1243">
        <v>5.48</v>
      </c>
      <c r="AJ1243">
        <v>1</v>
      </c>
      <c r="AK1243">
        <v>1</v>
      </c>
      <c r="AL1243">
        <v>1</v>
      </c>
      <c r="AN1243">
        <v>0</v>
      </c>
      <c r="AO1243">
        <v>1</v>
      </c>
      <c r="AP1243">
        <v>0</v>
      </c>
      <c r="AQ1243">
        <v>0</v>
      </c>
      <c r="AR1243">
        <v>0</v>
      </c>
      <c r="AS1243" t="s">
        <v>3</v>
      </c>
      <c r="AT1243">
        <v>0.24</v>
      </c>
      <c r="AU1243" t="s">
        <v>3</v>
      </c>
      <c r="AV1243">
        <v>0</v>
      </c>
      <c r="AW1243">
        <v>2</v>
      </c>
      <c r="AX1243">
        <v>35869030</v>
      </c>
      <c r="AY1243">
        <v>1</v>
      </c>
      <c r="AZ1243">
        <v>0</v>
      </c>
      <c r="BA1243">
        <v>1202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X1243">
        <f>Y1243*Source!I1153</f>
        <v>6.767999999999999E-2</v>
      </c>
      <c r="CY1243">
        <f t="shared" si="181"/>
        <v>5726.6</v>
      </c>
      <c r="CZ1243">
        <f t="shared" si="182"/>
        <v>1045</v>
      </c>
      <c r="DA1243">
        <f t="shared" si="183"/>
        <v>5.48</v>
      </c>
      <c r="DB1243">
        <f t="shared" si="184"/>
        <v>250.8</v>
      </c>
      <c r="DC1243">
        <f t="shared" si="185"/>
        <v>0</v>
      </c>
    </row>
    <row r="1244" spans="1:107">
      <c r="A1244">
        <f>ROW(Source!A1153)</f>
        <v>1153</v>
      </c>
      <c r="B1244">
        <v>35863109</v>
      </c>
      <c r="C1244">
        <v>35869008</v>
      </c>
      <c r="D1244">
        <v>29131086</v>
      </c>
      <c r="E1244">
        <v>1</v>
      </c>
      <c r="F1244">
        <v>1</v>
      </c>
      <c r="G1244">
        <v>1</v>
      </c>
      <c r="H1244">
        <v>3</v>
      </c>
      <c r="I1244" t="s">
        <v>614</v>
      </c>
      <c r="J1244" t="s">
        <v>615</v>
      </c>
      <c r="K1244" t="s">
        <v>616</v>
      </c>
      <c r="L1244">
        <v>1339</v>
      </c>
      <c r="N1244">
        <v>1007</v>
      </c>
      <c r="O1244" t="s">
        <v>617</v>
      </c>
      <c r="P1244" t="s">
        <v>617</v>
      </c>
      <c r="Q1244">
        <v>1</v>
      </c>
      <c r="W1244">
        <v>0</v>
      </c>
      <c r="X1244">
        <v>135382931</v>
      </c>
      <c r="Y1244">
        <v>1.18</v>
      </c>
      <c r="AA1244">
        <v>6560.13</v>
      </c>
      <c r="AB1244">
        <v>0</v>
      </c>
      <c r="AC1244">
        <v>0</v>
      </c>
      <c r="AD1244">
        <v>0</v>
      </c>
      <c r="AE1244">
        <v>1970.01</v>
      </c>
      <c r="AF1244">
        <v>0</v>
      </c>
      <c r="AG1244">
        <v>0</v>
      </c>
      <c r="AH1244">
        <v>0</v>
      </c>
      <c r="AI1244">
        <v>3.33</v>
      </c>
      <c r="AJ1244">
        <v>1</v>
      </c>
      <c r="AK1244">
        <v>1</v>
      </c>
      <c r="AL1244">
        <v>1</v>
      </c>
      <c r="AN1244">
        <v>0</v>
      </c>
      <c r="AO1244">
        <v>1</v>
      </c>
      <c r="AP1244">
        <v>0</v>
      </c>
      <c r="AQ1244">
        <v>0</v>
      </c>
      <c r="AR1244">
        <v>0</v>
      </c>
      <c r="AS1244" t="s">
        <v>3</v>
      </c>
      <c r="AT1244">
        <v>1.18</v>
      </c>
      <c r="AU1244" t="s">
        <v>3</v>
      </c>
      <c r="AV1244">
        <v>0</v>
      </c>
      <c r="AW1244">
        <v>2</v>
      </c>
      <c r="AX1244">
        <v>35869031</v>
      </c>
      <c r="AY1244">
        <v>1</v>
      </c>
      <c r="AZ1244">
        <v>0</v>
      </c>
      <c r="BA1244">
        <v>1203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X1244">
        <f>Y1244*Source!I1153</f>
        <v>0.33275999999999994</v>
      </c>
      <c r="CY1244">
        <f t="shared" si="181"/>
        <v>6560.13</v>
      </c>
      <c r="CZ1244">
        <f t="shared" si="182"/>
        <v>1970.01</v>
      </c>
      <c r="DA1244">
        <f t="shared" si="183"/>
        <v>3.33</v>
      </c>
      <c r="DB1244">
        <f t="shared" si="184"/>
        <v>2324.61</v>
      </c>
      <c r="DC1244">
        <f t="shared" si="185"/>
        <v>0</v>
      </c>
    </row>
    <row r="1245" spans="1:107">
      <c r="A1245">
        <f>ROW(Source!A1153)</f>
        <v>1153</v>
      </c>
      <c r="B1245">
        <v>35863109</v>
      </c>
      <c r="C1245">
        <v>35869008</v>
      </c>
      <c r="D1245">
        <v>29145153</v>
      </c>
      <c r="E1245">
        <v>1</v>
      </c>
      <c r="F1245">
        <v>1</v>
      </c>
      <c r="G1245">
        <v>1</v>
      </c>
      <c r="H1245">
        <v>3</v>
      </c>
      <c r="I1245" t="s">
        <v>798</v>
      </c>
      <c r="J1245" t="s">
        <v>799</v>
      </c>
      <c r="K1245" t="s">
        <v>800</v>
      </c>
      <c r="L1245">
        <v>1339</v>
      </c>
      <c r="N1245">
        <v>1007</v>
      </c>
      <c r="O1245" t="s">
        <v>617</v>
      </c>
      <c r="P1245" t="s">
        <v>617</v>
      </c>
      <c r="Q1245">
        <v>1</v>
      </c>
      <c r="W1245">
        <v>0</v>
      </c>
      <c r="X1245">
        <v>1291934812</v>
      </c>
      <c r="Y1245">
        <v>0.28000000000000003</v>
      </c>
      <c r="AA1245">
        <v>3230.22</v>
      </c>
      <c r="AB1245">
        <v>0</v>
      </c>
      <c r="AC1245">
        <v>0</v>
      </c>
      <c r="AD1245">
        <v>0</v>
      </c>
      <c r="AE1245">
        <v>426.15</v>
      </c>
      <c r="AF1245">
        <v>0</v>
      </c>
      <c r="AG1245">
        <v>0</v>
      </c>
      <c r="AH1245">
        <v>0</v>
      </c>
      <c r="AI1245">
        <v>7.58</v>
      </c>
      <c r="AJ1245">
        <v>1</v>
      </c>
      <c r="AK1245">
        <v>1</v>
      </c>
      <c r="AL1245">
        <v>1</v>
      </c>
      <c r="AN1245">
        <v>0</v>
      </c>
      <c r="AO1245">
        <v>1</v>
      </c>
      <c r="AP1245">
        <v>0</v>
      </c>
      <c r="AQ1245">
        <v>0</v>
      </c>
      <c r="AR1245">
        <v>0</v>
      </c>
      <c r="AS1245" t="s">
        <v>3</v>
      </c>
      <c r="AT1245">
        <v>0.28000000000000003</v>
      </c>
      <c r="AU1245" t="s">
        <v>3</v>
      </c>
      <c r="AV1245">
        <v>0</v>
      </c>
      <c r="AW1245">
        <v>2</v>
      </c>
      <c r="AX1245">
        <v>35869032</v>
      </c>
      <c r="AY1245">
        <v>1</v>
      </c>
      <c r="AZ1245">
        <v>0</v>
      </c>
      <c r="BA1245">
        <v>1204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X1245">
        <f>Y1245*Source!I1153</f>
        <v>7.8960000000000002E-2</v>
      </c>
      <c r="CY1245">
        <f t="shared" si="181"/>
        <v>3230.22</v>
      </c>
      <c r="CZ1245">
        <f t="shared" si="182"/>
        <v>426.15</v>
      </c>
      <c r="DA1245">
        <f t="shared" si="183"/>
        <v>7.58</v>
      </c>
      <c r="DB1245">
        <f t="shared" si="184"/>
        <v>119.32</v>
      </c>
      <c r="DC1245">
        <f t="shared" si="185"/>
        <v>0</v>
      </c>
    </row>
    <row r="1246" spans="1:107">
      <c r="A1246">
        <f>ROW(Source!A1153)</f>
        <v>1153</v>
      </c>
      <c r="B1246">
        <v>35863109</v>
      </c>
      <c r="C1246">
        <v>35869008</v>
      </c>
      <c r="D1246">
        <v>29148832</v>
      </c>
      <c r="E1246">
        <v>1</v>
      </c>
      <c r="F1246">
        <v>1</v>
      </c>
      <c r="G1246">
        <v>1</v>
      </c>
      <c r="H1246">
        <v>3</v>
      </c>
      <c r="I1246" t="s">
        <v>801</v>
      </c>
      <c r="J1246" t="s">
        <v>802</v>
      </c>
      <c r="K1246" t="s">
        <v>803</v>
      </c>
      <c r="L1246">
        <v>1356</v>
      </c>
      <c r="N1246">
        <v>1010</v>
      </c>
      <c r="O1246" t="s">
        <v>232</v>
      </c>
      <c r="P1246" t="s">
        <v>232</v>
      </c>
      <c r="Q1246">
        <v>1000</v>
      </c>
      <c r="W1246">
        <v>0</v>
      </c>
      <c r="X1246">
        <v>-463371541</v>
      </c>
      <c r="Y1246">
        <v>0.51</v>
      </c>
      <c r="AA1246">
        <v>8359.85</v>
      </c>
      <c r="AB1246">
        <v>0</v>
      </c>
      <c r="AC1246">
        <v>0</v>
      </c>
      <c r="AD1246">
        <v>0</v>
      </c>
      <c r="AE1246">
        <v>1752.59</v>
      </c>
      <c r="AF1246">
        <v>0</v>
      </c>
      <c r="AG1246">
        <v>0</v>
      </c>
      <c r="AH1246">
        <v>0</v>
      </c>
      <c r="AI1246">
        <v>4.7699999999999996</v>
      </c>
      <c r="AJ1246">
        <v>1</v>
      </c>
      <c r="AK1246">
        <v>1</v>
      </c>
      <c r="AL1246">
        <v>1</v>
      </c>
      <c r="AN1246">
        <v>0</v>
      </c>
      <c r="AO1246">
        <v>1</v>
      </c>
      <c r="AP1246">
        <v>0</v>
      </c>
      <c r="AQ1246">
        <v>0</v>
      </c>
      <c r="AR1246">
        <v>0</v>
      </c>
      <c r="AS1246" t="s">
        <v>3</v>
      </c>
      <c r="AT1246">
        <v>0.51</v>
      </c>
      <c r="AU1246" t="s">
        <v>3</v>
      </c>
      <c r="AV1246">
        <v>0</v>
      </c>
      <c r="AW1246">
        <v>2</v>
      </c>
      <c r="AX1246">
        <v>35869033</v>
      </c>
      <c r="AY1246">
        <v>1</v>
      </c>
      <c r="AZ1246">
        <v>0</v>
      </c>
      <c r="BA1246">
        <v>1205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X1246">
        <f>Y1246*Source!I1153</f>
        <v>0.14381999999999998</v>
      </c>
      <c r="CY1246">
        <f t="shared" si="181"/>
        <v>8359.85</v>
      </c>
      <c r="CZ1246">
        <f t="shared" si="182"/>
        <v>1752.59</v>
      </c>
      <c r="DA1246">
        <f t="shared" si="183"/>
        <v>4.7699999999999996</v>
      </c>
      <c r="DB1246">
        <f t="shared" si="184"/>
        <v>893.82</v>
      </c>
      <c r="DC1246">
        <f t="shared" si="185"/>
        <v>0</v>
      </c>
    </row>
    <row r="1247" spans="1:107">
      <c r="A1247">
        <f>ROW(Source!A1153)</f>
        <v>1153</v>
      </c>
      <c r="B1247">
        <v>35863109</v>
      </c>
      <c r="C1247">
        <v>35869008</v>
      </c>
      <c r="D1247">
        <v>29150040</v>
      </c>
      <c r="E1247">
        <v>1</v>
      </c>
      <c r="F1247">
        <v>1</v>
      </c>
      <c r="G1247">
        <v>1</v>
      </c>
      <c r="H1247">
        <v>3</v>
      </c>
      <c r="I1247" t="s">
        <v>804</v>
      </c>
      <c r="J1247" t="s">
        <v>805</v>
      </c>
      <c r="K1247" t="s">
        <v>806</v>
      </c>
      <c r="L1247">
        <v>1339</v>
      </c>
      <c r="N1247">
        <v>1007</v>
      </c>
      <c r="O1247" t="s">
        <v>617</v>
      </c>
      <c r="P1247" t="s">
        <v>617</v>
      </c>
      <c r="Q1247">
        <v>1</v>
      </c>
      <c r="W1247">
        <v>0</v>
      </c>
      <c r="X1247">
        <v>693153122</v>
      </c>
      <c r="Y1247">
        <v>7.0000000000000007E-2</v>
      </c>
      <c r="AA1247">
        <v>22.2</v>
      </c>
      <c r="AB1247">
        <v>0</v>
      </c>
      <c r="AC1247">
        <v>0</v>
      </c>
      <c r="AD1247">
        <v>0</v>
      </c>
      <c r="AE1247">
        <v>2.44</v>
      </c>
      <c r="AF1247">
        <v>0</v>
      </c>
      <c r="AG1247">
        <v>0</v>
      </c>
      <c r="AH1247">
        <v>0</v>
      </c>
      <c r="AI1247">
        <v>9.1</v>
      </c>
      <c r="AJ1247">
        <v>1</v>
      </c>
      <c r="AK1247">
        <v>1</v>
      </c>
      <c r="AL1247">
        <v>1</v>
      </c>
      <c r="AN1247">
        <v>0</v>
      </c>
      <c r="AO1247">
        <v>1</v>
      </c>
      <c r="AP1247">
        <v>0</v>
      </c>
      <c r="AQ1247">
        <v>0</v>
      </c>
      <c r="AR1247">
        <v>0</v>
      </c>
      <c r="AS1247" t="s">
        <v>3</v>
      </c>
      <c r="AT1247">
        <v>7.0000000000000007E-2</v>
      </c>
      <c r="AU1247" t="s">
        <v>3</v>
      </c>
      <c r="AV1247">
        <v>0</v>
      </c>
      <c r="AW1247">
        <v>2</v>
      </c>
      <c r="AX1247">
        <v>35869034</v>
      </c>
      <c r="AY1247">
        <v>1</v>
      </c>
      <c r="AZ1247">
        <v>0</v>
      </c>
      <c r="BA1247">
        <v>1206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X1247">
        <f>Y1247*Source!I1153</f>
        <v>1.9740000000000001E-2</v>
      </c>
      <c r="CY1247">
        <f t="shared" si="181"/>
        <v>22.2</v>
      </c>
      <c r="CZ1247">
        <f t="shared" si="182"/>
        <v>2.44</v>
      </c>
      <c r="DA1247">
        <f t="shared" si="183"/>
        <v>9.1</v>
      </c>
      <c r="DB1247">
        <f t="shared" si="184"/>
        <v>0.17</v>
      </c>
      <c r="DC1247">
        <f t="shared" si="185"/>
        <v>0</v>
      </c>
    </row>
    <row r="1248" spans="1:107">
      <c r="A1248">
        <f>ROW(Source!A1154)</f>
        <v>1154</v>
      </c>
      <c r="B1248">
        <v>35863109</v>
      </c>
      <c r="C1248">
        <v>35869035</v>
      </c>
      <c r="D1248">
        <v>18407150</v>
      </c>
      <c r="E1248">
        <v>1</v>
      </c>
      <c r="F1248">
        <v>1</v>
      </c>
      <c r="G1248">
        <v>1</v>
      </c>
      <c r="H1248">
        <v>1</v>
      </c>
      <c r="I1248" t="s">
        <v>576</v>
      </c>
      <c r="J1248" t="s">
        <v>3</v>
      </c>
      <c r="K1248" t="s">
        <v>577</v>
      </c>
      <c r="L1248">
        <v>1369</v>
      </c>
      <c r="N1248">
        <v>1013</v>
      </c>
      <c r="O1248" t="s">
        <v>561</v>
      </c>
      <c r="P1248" t="s">
        <v>561</v>
      </c>
      <c r="Q1248">
        <v>1</v>
      </c>
      <c r="W1248">
        <v>0</v>
      </c>
      <c r="X1248">
        <v>-931037793</v>
      </c>
      <c r="Y1248">
        <v>69.827999999999989</v>
      </c>
      <c r="AA1248">
        <v>0</v>
      </c>
      <c r="AB1248">
        <v>0</v>
      </c>
      <c r="AC1248">
        <v>0</v>
      </c>
      <c r="AD1248">
        <v>272.45</v>
      </c>
      <c r="AE1248">
        <v>0</v>
      </c>
      <c r="AF1248">
        <v>0</v>
      </c>
      <c r="AG1248">
        <v>0</v>
      </c>
      <c r="AH1248">
        <v>272.45</v>
      </c>
      <c r="AI1248">
        <v>1</v>
      </c>
      <c r="AJ1248">
        <v>1</v>
      </c>
      <c r="AK1248">
        <v>1</v>
      </c>
      <c r="AL1248">
        <v>1</v>
      </c>
      <c r="AN1248">
        <v>0</v>
      </c>
      <c r="AO1248">
        <v>1</v>
      </c>
      <c r="AP1248">
        <v>1</v>
      </c>
      <c r="AQ1248">
        <v>0</v>
      </c>
      <c r="AR1248">
        <v>0</v>
      </c>
      <c r="AS1248" t="s">
        <v>3</v>
      </c>
      <c r="AT1248">
        <v>60.72</v>
      </c>
      <c r="AU1248" t="s">
        <v>134</v>
      </c>
      <c r="AV1248">
        <v>1</v>
      </c>
      <c r="AW1248">
        <v>2</v>
      </c>
      <c r="AX1248">
        <v>35869044</v>
      </c>
      <c r="AY1248">
        <v>1</v>
      </c>
      <c r="AZ1248">
        <v>0</v>
      </c>
      <c r="BA1248">
        <v>1207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X1248">
        <f>Y1248*Source!I1154</f>
        <v>19.691495999999994</v>
      </c>
      <c r="CY1248">
        <f>AD1248</f>
        <v>272.45</v>
      </c>
      <c r="CZ1248">
        <f>AH1248</f>
        <v>272.45</v>
      </c>
      <c r="DA1248">
        <f>AL1248</f>
        <v>1</v>
      </c>
      <c r="DB1248">
        <f>ROUND((ROUND(AT1248*CZ1248,2)*1.15),2)</f>
        <v>19024.63</v>
      </c>
      <c r="DC1248">
        <f>ROUND((ROUND(AT1248*AG1248,2)*1.15),2)</f>
        <v>0</v>
      </c>
    </row>
    <row r="1249" spans="1:107">
      <c r="A1249">
        <f>ROW(Source!A1154)</f>
        <v>1154</v>
      </c>
      <c r="B1249">
        <v>35863109</v>
      </c>
      <c r="C1249">
        <v>35869035</v>
      </c>
      <c r="D1249">
        <v>121548</v>
      </c>
      <c r="E1249">
        <v>1</v>
      </c>
      <c r="F1249">
        <v>1</v>
      </c>
      <c r="G1249">
        <v>1</v>
      </c>
      <c r="H1249">
        <v>1</v>
      </c>
      <c r="I1249" t="s">
        <v>35</v>
      </c>
      <c r="J1249" t="s">
        <v>3</v>
      </c>
      <c r="K1249" t="s">
        <v>562</v>
      </c>
      <c r="L1249">
        <v>608254</v>
      </c>
      <c r="N1249">
        <v>1013</v>
      </c>
      <c r="O1249" t="s">
        <v>563</v>
      </c>
      <c r="P1249" t="s">
        <v>563</v>
      </c>
      <c r="Q1249">
        <v>1</v>
      </c>
      <c r="W1249">
        <v>0</v>
      </c>
      <c r="X1249">
        <v>-185737400</v>
      </c>
      <c r="Y1249">
        <v>0.72499999999999998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1</v>
      </c>
      <c r="AJ1249">
        <v>1</v>
      </c>
      <c r="AK1249">
        <v>1</v>
      </c>
      <c r="AL1249">
        <v>1</v>
      </c>
      <c r="AN1249">
        <v>0</v>
      </c>
      <c r="AO1249">
        <v>1</v>
      </c>
      <c r="AP1249">
        <v>1</v>
      </c>
      <c r="AQ1249">
        <v>0</v>
      </c>
      <c r="AR1249">
        <v>0</v>
      </c>
      <c r="AS1249" t="s">
        <v>3</v>
      </c>
      <c r="AT1249">
        <v>0.57999999999999996</v>
      </c>
      <c r="AU1249" t="s">
        <v>133</v>
      </c>
      <c r="AV1249">
        <v>2</v>
      </c>
      <c r="AW1249">
        <v>2</v>
      </c>
      <c r="AX1249">
        <v>35869045</v>
      </c>
      <c r="AY1249">
        <v>1</v>
      </c>
      <c r="AZ1249">
        <v>0</v>
      </c>
      <c r="BA1249">
        <v>1208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X1249">
        <f>Y1249*Source!I1154</f>
        <v>0.20444999999999997</v>
      </c>
      <c r="CY1249">
        <f>AD1249</f>
        <v>0</v>
      </c>
      <c r="CZ1249">
        <f>AH1249</f>
        <v>0</v>
      </c>
      <c r="DA1249">
        <f>AL1249</f>
        <v>1</v>
      </c>
      <c r="DB1249">
        <f>ROUND((ROUND(AT1249*CZ1249,2)*1.25),2)</f>
        <v>0</v>
      </c>
      <c r="DC1249">
        <f>ROUND((ROUND(AT1249*AG1249,2)*1.25),2)</f>
        <v>0</v>
      </c>
    </row>
    <row r="1250" spans="1:107">
      <c r="A1250">
        <f>ROW(Source!A1154)</f>
        <v>1154</v>
      </c>
      <c r="B1250">
        <v>35863109</v>
      </c>
      <c r="C1250">
        <v>35869035</v>
      </c>
      <c r="D1250">
        <v>29172556</v>
      </c>
      <c r="E1250">
        <v>1</v>
      </c>
      <c r="F1250">
        <v>1</v>
      </c>
      <c r="G1250">
        <v>1</v>
      </c>
      <c r="H1250">
        <v>2</v>
      </c>
      <c r="I1250" t="s">
        <v>564</v>
      </c>
      <c r="J1250" t="s">
        <v>565</v>
      </c>
      <c r="K1250" t="s">
        <v>566</v>
      </c>
      <c r="L1250">
        <v>1368</v>
      </c>
      <c r="N1250">
        <v>1011</v>
      </c>
      <c r="O1250" t="s">
        <v>567</v>
      </c>
      <c r="P1250" t="s">
        <v>567</v>
      </c>
      <c r="Q1250">
        <v>1</v>
      </c>
      <c r="W1250">
        <v>0</v>
      </c>
      <c r="X1250">
        <v>-1302720870</v>
      </c>
      <c r="Y1250">
        <v>0.72499999999999998</v>
      </c>
      <c r="AA1250">
        <v>0</v>
      </c>
      <c r="AB1250">
        <v>466.71</v>
      </c>
      <c r="AC1250">
        <v>446.18</v>
      </c>
      <c r="AD1250">
        <v>0</v>
      </c>
      <c r="AE1250">
        <v>0</v>
      </c>
      <c r="AF1250">
        <v>31.26</v>
      </c>
      <c r="AG1250">
        <v>13.5</v>
      </c>
      <c r="AH1250">
        <v>0</v>
      </c>
      <c r="AI1250">
        <v>1</v>
      </c>
      <c r="AJ1250">
        <v>14.93</v>
      </c>
      <c r="AK1250">
        <v>33.049999999999997</v>
      </c>
      <c r="AL1250">
        <v>1</v>
      </c>
      <c r="AN1250">
        <v>0</v>
      </c>
      <c r="AO1250">
        <v>1</v>
      </c>
      <c r="AP1250">
        <v>1</v>
      </c>
      <c r="AQ1250">
        <v>0</v>
      </c>
      <c r="AR1250">
        <v>0</v>
      </c>
      <c r="AS1250" t="s">
        <v>3</v>
      </c>
      <c r="AT1250">
        <v>0.57999999999999996</v>
      </c>
      <c r="AU1250" t="s">
        <v>133</v>
      </c>
      <c r="AV1250">
        <v>0</v>
      </c>
      <c r="AW1250">
        <v>2</v>
      </c>
      <c r="AX1250">
        <v>35869046</v>
      </c>
      <c r="AY1250">
        <v>1</v>
      </c>
      <c r="AZ1250">
        <v>0</v>
      </c>
      <c r="BA1250">
        <v>1209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X1250">
        <f>Y1250*Source!I1154</f>
        <v>0.20444999999999997</v>
      </c>
      <c r="CY1250">
        <f>AB1250</f>
        <v>466.71</v>
      </c>
      <c r="CZ1250">
        <f>AF1250</f>
        <v>31.26</v>
      </c>
      <c r="DA1250">
        <f>AJ1250</f>
        <v>14.93</v>
      </c>
      <c r="DB1250">
        <f>ROUND((ROUND(AT1250*CZ1250,2)*1.25),2)</f>
        <v>22.66</v>
      </c>
      <c r="DC1250">
        <f>ROUND((ROUND(AT1250*AG1250,2)*1.25),2)</f>
        <v>9.7899999999999991</v>
      </c>
    </row>
    <row r="1251" spans="1:107">
      <c r="A1251">
        <f>ROW(Source!A1154)</f>
        <v>1154</v>
      </c>
      <c r="B1251">
        <v>35863109</v>
      </c>
      <c r="C1251">
        <v>35869035</v>
      </c>
      <c r="D1251">
        <v>29174591</v>
      </c>
      <c r="E1251">
        <v>1</v>
      </c>
      <c r="F1251">
        <v>1</v>
      </c>
      <c r="G1251">
        <v>1</v>
      </c>
      <c r="H1251">
        <v>2</v>
      </c>
      <c r="I1251" t="s">
        <v>589</v>
      </c>
      <c r="J1251" t="s">
        <v>590</v>
      </c>
      <c r="K1251" t="s">
        <v>591</v>
      </c>
      <c r="L1251">
        <v>1368</v>
      </c>
      <c r="N1251">
        <v>1011</v>
      </c>
      <c r="O1251" t="s">
        <v>567</v>
      </c>
      <c r="P1251" t="s">
        <v>567</v>
      </c>
      <c r="Q1251">
        <v>1</v>
      </c>
      <c r="W1251">
        <v>0</v>
      </c>
      <c r="X1251">
        <v>1598042632</v>
      </c>
      <c r="Y1251">
        <v>1.0249999999999999</v>
      </c>
      <c r="AA1251">
        <v>0</v>
      </c>
      <c r="AB1251">
        <v>9.4700000000000006</v>
      </c>
      <c r="AC1251">
        <v>0</v>
      </c>
      <c r="AD1251">
        <v>0</v>
      </c>
      <c r="AE1251">
        <v>0</v>
      </c>
      <c r="AF1251">
        <v>0.95</v>
      </c>
      <c r="AG1251">
        <v>0</v>
      </c>
      <c r="AH1251">
        <v>0</v>
      </c>
      <c r="AI1251">
        <v>1</v>
      </c>
      <c r="AJ1251">
        <v>9.9700000000000006</v>
      </c>
      <c r="AK1251">
        <v>33.049999999999997</v>
      </c>
      <c r="AL1251">
        <v>1</v>
      </c>
      <c r="AN1251">
        <v>0</v>
      </c>
      <c r="AO1251">
        <v>1</v>
      </c>
      <c r="AP1251">
        <v>1</v>
      </c>
      <c r="AQ1251">
        <v>0</v>
      </c>
      <c r="AR1251">
        <v>0</v>
      </c>
      <c r="AS1251" t="s">
        <v>3</v>
      </c>
      <c r="AT1251">
        <v>0.82</v>
      </c>
      <c r="AU1251" t="s">
        <v>133</v>
      </c>
      <c r="AV1251">
        <v>0</v>
      </c>
      <c r="AW1251">
        <v>2</v>
      </c>
      <c r="AX1251">
        <v>35869047</v>
      </c>
      <c r="AY1251">
        <v>1</v>
      </c>
      <c r="AZ1251">
        <v>0</v>
      </c>
      <c r="BA1251">
        <v>1210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X1251">
        <f>Y1251*Source!I1154</f>
        <v>0.28904999999999997</v>
      </c>
      <c r="CY1251">
        <f>AB1251</f>
        <v>9.4700000000000006</v>
      </c>
      <c r="CZ1251">
        <f>AF1251</f>
        <v>0.95</v>
      </c>
      <c r="DA1251">
        <f>AJ1251</f>
        <v>9.9700000000000006</v>
      </c>
      <c r="DB1251">
        <f>ROUND((ROUND(AT1251*CZ1251,2)*1.25),2)</f>
        <v>0.98</v>
      </c>
      <c r="DC1251">
        <f>ROUND((ROUND(AT1251*AG1251,2)*1.25),2)</f>
        <v>0</v>
      </c>
    </row>
    <row r="1252" spans="1:107">
      <c r="A1252">
        <f>ROW(Source!A1154)</f>
        <v>1154</v>
      </c>
      <c r="B1252">
        <v>35863109</v>
      </c>
      <c r="C1252">
        <v>35869035</v>
      </c>
      <c r="D1252">
        <v>29174661</v>
      </c>
      <c r="E1252">
        <v>1</v>
      </c>
      <c r="F1252">
        <v>1</v>
      </c>
      <c r="G1252">
        <v>1</v>
      </c>
      <c r="H1252">
        <v>2</v>
      </c>
      <c r="I1252" t="s">
        <v>618</v>
      </c>
      <c r="J1252" t="s">
        <v>619</v>
      </c>
      <c r="K1252" t="s">
        <v>620</v>
      </c>
      <c r="L1252">
        <v>1368</v>
      </c>
      <c r="N1252">
        <v>1011</v>
      </c>
      <c r="O1252" t="s">
        <v>567</v>
      </c>
      <c r="P1252" t="s">
        <v>567</v>
      </c>
      <c r="Q1252">
        <v>1</v>
      </c>
      <c r="W1252">
        <v>0</v>
      </c>
      <c r="X1252">
        <v>-2115030577</v>
      </c>
      <c r="Y1252">
        <v>3.375</v>
      </c>
      <c r="AA1252">
        <v>0</v>
      </c>
      <c r="AB1252">
        <v>25.44</v>
      </c>
      <c r="AC1252">
        <v>0</v>
      </c>
      <c r="AD1252">
        <v>0</v>
      </c>
      <c r="AE1252">
        <v>0</v>
      </c>
      <c r="AF1252">
        <v>2.09</v>
      </c>
      <c r="AG1252">
        <v>0</v>
      </c>
      <c r="AH1252">
        <v>0</v>
      </c>
      <c r="AI1252">
        <v>1</v>
      </c>
      <c r="AJ1252">
        <v>12.17</v>
      </c>
      <c r="AK1252">
        <v>33.049999999999997</v>
      </c>
      <c r="AL1252">
        <v>1</v>
      </c>
      <c r="AN1252">
        <v>0</v>
      </c>
      <c r="AO1252">
        <v>1</v>
      </c>
      <c r="AP1252">
        <v>1</v>
      </c>
      <c r="AQ1252">
        <v>0</v>
      </c>
      <c r="AR1252">
        <v>0</v>
      </c>
      <c r="AS1252" t="s">
        <v>3</v>
      </c>
      <c r="AT1252">
        <v>2.7</v>
      </c>
      <c r="AU1252" t="s">
        <v>133</v>
      </c>
      <c r="AV1252">
        <v>0</v>
      </c>
      <c r="AW1252">
        <v>2</v>
      </c>
      <c r="AX1252">
        <v>35869048</v>
      </c>
      <c r="AY1252">
        <v>1</v>
      </c>
      <c r="AZ1252">
        <v>0</v>
      </c>
      <c r="BA1252">
        <v>1211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X1252">
        <f>Y1252*Source!I1154</f>
        <v>0.95174999999999987</v>
      </c>
      <c r="CY1252">
        <f>AB1252</f>
        <v>25.44</v>
      </c>
      <c r="CZ1252">
        <f>AF1252</f>
        <v>2.09</v>
      </c>
      <c r="DA1252">
        <f>AJ1252</f>
        <v>12.17</v>
      </c>
      <c r="DB1252">
        <f>ROUND((ROUND(AT1252*CZ1252,2)*1.25),2)</f>
        <v>7.05</v>
      </c>
      <c r="DC1252">
        <f>ROUND((ROUND(AT1252*AG1252,2)*1.25),2)</f>
        <v>0</v>
      </c>
    </row>
    <row r="1253" spans="1:107">
      <c r="A1253">
        <f>ROW(Source!A1154)</f>
        <v>1154</v>
      </c>
      <c r="B1253">
        <v>35863109</v>
      </c>
      <c r="C1253">
        <v>35869035</v>
      </c>
      <c r="D1253">
        <v>29174913</v>
      </c>
      <c r="E1253">
        <v>1</v>
      </c>
      <c r="F1253">
        <v>1</v>
      </c>
      <c r="G1253">
        <v>1</v>
      </c>
      <c r="H1253">
        <v>2</v>
      </c>
      <c r="I1253" t="s">
        <v>578</v>
      </c>
      <c r="J1253" t="s">
        <v>579</v>
      </c>
      <c r="K1253" t="s">
        <v>580</v>
      </c>
      <c r="L1253">
        <v>1368</v>
      </c>
      <c r="N1253">
        <v>1011</v>
      </c>
      <c r="O1253" t="s">
        <v>567</v>
      </c>
      <c r="P1253" t="s">
        <v>567</v>
      </c>
      <c r="Q1253">
        <v>1</v>
      </c>
      <c r="W1253">
        <v>0</v>
      </c>
      <c r="X1253">
        <v>458544584</v>
      </c>
      <c r="Y1253">
        <v>1.05</v>
      </c>
      <c r="AA1253">
        <v>0</v>
      </c>
      <c r="AB1253">
        <v>932.72</v>
      </c>
      <c r="AC1253">
        <v>383.38</v>
      </c>
      <c r="AD1253">
        <v>0</v>
      </c>
      <c r="AE1253">
        <v>0</v>
      </c>
      <c r="AF1253">
        <v>87.17</v>
      </c>
      <c r="AG1253">
        <v>11.6</v>
      </c>
      <c r="AH1253">
        <v>0</v>
      </c>
      <c r="AI1253">
        <v>1</v>
      </c>
      <c r="AJ1253">
        <v>10.7</v>
      </c>
      <c r="AK1253">
        <v>33.049999999999997</v>
      </c>
      <c r="AL1253">
        <v>1</v>
      </c>
      <c r="AN1253">
        <v>0</v>
      </c>
      <c r="AO1253">
        <v>1</v>
      </c>
      <c r="AP1253">
        <v>1</v>
      </c>
      <c r="AQ1253">
        <v>0</v>
      </c>
      <c r="AR1253">
        <v>0</v>
      </c>
      <c r="AS1253" t="s">
        <v>3</v>
      </c>
      <c r="AT1253">
        <v>0.84</v>
      </c>
      <c r="AU1253" t="s">
        <v>133</v>
      </c>
      <c r="AV1253">
        <v>0</v>
      </c>
      <c r="AW1253">
        <v>2</v>
      </c>
      <c r="AX1253">
        <v>35869049</v>
      </c>
      <c r="AY1253">
        <v>1</v>
      </c>
      <c r="AZ1253">
        <v>0</v>
      </c>
      <c r="BA1253">
        <v>1212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X1253">
        <f>Y1253*Source!I1154</f>
        <v>0.29609999999999997</v>
      </c>
      <c r="CY1253">
        <f>AB1253</f>
        <v>932.72</v>
      </c>
      <c r="CZ1253">
        <f>AF1253</f>
        <v>87.17</v>
      </c>
      <c r="DA1253">
        <f>AJ1253</f>
        <v>10.7</v>
      </c>
      <c r="DB1253">
        <f>ROUND((ROUND(AT1253*CZ1253,2)*1.25),2)</f>
        <v>91.53</v>
      </c>
      <c r="DC1253">
        <f>ROUND((ROUND(AT1253*AG1253,2)*1.25),2)</f>
        <v>12.18</v>
      </c>
    </row>
    <row r="1254" spans="1:107">
      <c r="A1254">
        <f>ROW(Source!A1154)</f>
        <v>1154</v>
      </c>
      <c r="B1254">
        <v>35863109</v>
      </c>
      <c r="C1254">
        <v>35869035</v>
      </c>
      <c r="D1254">
        <v>29114332</v>
      </c>
      <c r="E1254">
        <v>1</v>
      </c>
      <c r="F1254">
        <v>1</v>
      </c>
      <c r="G1254">
        <v>1</v>
      </c>
      <c r="H1254">
        <v>3</v>
      </c>
      <c r="I1254" t="s">
        <v>603</v>
      </c>
      <c r="J1254" t="s">
        <v>604</v>
      </c>
      <c r="K1254" t="s">
        <v>605</v>
      </c>
      <c r="L1254">
        <v>1348</v>
      </c>
      <c r="N1254">
        <v>1009</v>
      </c>
      <c r="O1254" t="s">
        <v>30</v>
      </c>
      <c r="P1254" t="s">
        <v>30</v>
      </c>
      <c r="Q1254">
        <v>1000</v>
      </c>
      <c r="W1254">
        <v>0</v>
      </c>
      <c r="X1254">
        <v>233971917</v>
      </c>
      <c r="Y1254">
        <v>1.23E-2</v>
      </c>
      <c r="AA1254">
        <v>54619.68</v>
      </c>
      <c r="AB1254">
        <v>0</v>
      </c>
      <c r="AC1254">
        <v>0</v>
      </c>
      <c r="AD1254">
        <v>0</v>
      </c>
      <c r="AE1254">
        <v>11978</v>
      </c>
      <c r="AF1254">
        <v>0</v>
      </c>
      <c r="AG1254">
        <v>0</v>
      </c>
      <c r="AH1254">
        <v>0</v>
      </c>
      <c r="AI1254">
        <v>4.5599999999999996</v>
      </c>
      <c r="AJ1254">
        <v>1</v>
      </c>
      <c r="AK1254">
        <v>1</v>
      </c>
      <c r="AL1254">
        <v>1</v>
      </c>
      <c r="AN1254">
        <v>0</v>
      </c>
      <c r="AO1254">
        <v>1</v>
      </c>
      <c r="AP1254">
        <v>0</v>
      </c>
      <c r="AQ1254">
        <v>0</v>
      </c>
      <c r="AR1254">
        <v>0</v>
      </c>
      <c r="AS1254" t="s">
        <v>3</v>
      </c>
      <c r="AT1254">
        <v>1.23E-2</v>
      </c>
      <c r="AU1254" t="s">
        <v>3</v>
      </c>
      <c r="AV1254">
        <v>0</v>
      </c>
      <c r="AW1254">
        <v>2</v>
      </c>
      <c r="AX1254">
        <v>35869050</v>
      </c>
      <c r="AY1254">
        <v>1</v>
      </c>
      <c r="AZ1254">
        <v>0</v>
      </c>
      <c r="BA1254">
        <v>1213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X1254">
        <f>Y1254*Source!I1154</f>
        <v>3.4685999999999996E-3</v>
      </c>
      <c r="CY1254">
        <f>AA1254</f>
        <v>54619.68</v>
      </c>
      <c r="CZ1254">
        <f>AE1254</f>
        <v>11978</v>
      </c>
      <c r="DA1254">
        <f>AI1254</f>
        <v>4.5599999999999996</v>
      </c>
      <c r="DB1254">
        <f>ROUND(ROUND(AT1254*CZ1254,2),2)</f>
        <v>147.33000000000001</v>
      </c>
      <c r="DC1254">
        <f>ROUND(ROUND(AT1254*AG1254,2),2)</f>
        <v>0</v>
      </c>
    </row>
    <row r="1255" spans="1:107">
      <c r="A1255">
        <f>ROW(Source!A1154)</f>
        <v>1154</v>
      </c>
      <c r="B1255">
        <v>35863109</v>
      </c>
      <c r="C1255">
        <v>35869035</v>
      </c>
      <c r="D1255">
        <v>29130788</v>
      </c>
      <c r="E1255">
        <v>1</v>
      </c>
      <c r="F1255">
        <v>1</v>
      </c>
      <c r="G1255">
        <v>1</v>
      </c>
      <c r="H1255">
        <v>3</v>
      </c>
      <c r="I1255" t="s">
        <v>621</v>
      </c>
      <c r="J1255" t="s">
        <v>622</v>
      </c>
      <c r="K1255" t="s">
        <v>623</v>
      </c>
      <c r="L1255">
        <v>1339</v>
      </c>
      <c r="N1255">
        <v>1007</v>
      </c>
      <c r="O1255" t="s">
        <v>617</v>
      </c>
      <c r="P1255" t="s">
        <v>617</v>
      </c>
      <c r="Q1255">
        <v>1</v>
      </c>
      <c r="W1255">
        <v>0</v>
      </c>
      <c r="X1255">
        <v>23409818</v>
      </c>
      <c r="Y1255">
        <v>2.88</v>
      </c>
      <c r="AA1255">
        <v>14208.11</v>
      </c>
      <c r="AB1255">
        <v>0</v>
      </c>
      <c r="AC1255">
        <v>0</v>
      </c>
      <c r="AD1255">
        <v>0</v>
      </c>
      <c r="AE1255">
        <v>2156.0100000000002</v>
      </c>
      <c r="AF1255">
        <v>0</v>
      </c>
      <c r="AG1255">
        <v>0</v>
      </c>
      <c r="AH1255">
        <v>0</v>
      </c>
      <c r="AI1255">
        <v>6.59</v>
      </c>
      <c r="AJ1255">
        <v>1</v>
      </c>
      <c r="AK1255">
        <v>1</v>
      </c>
      <c r="AL1255">
        <v>1</v>
      </c>
      <c r="AN1255">
        <v>0</v>
      </c>
      <c r="AO1255">
        <v>1</v>
      </c>
      <c r="AP1255">
        <v>0</v>
      </c>
      <c r="AQ1255">
        <v>0</v>
      </c>
      <c r="AR1255">
        <v>0</v>
      </c>
      <c r="AS1255" t="s">
        <v>3</v>
      </c>
      <c r="AT1255">
        <v>2.88</v>
      </c>
      <c r="AU1255" t="s">
        <v>3</v>
      </c>
      <c r="AV1255">
        <v>0</v>
      </c>
      <c r="AW1255">
        <v>2</v>
      </c>
      <c r="AX1255">
        <v>35869051</v>
      </c>
      <c r="AY1255">
        <v>1</v>
      </c>
      <c r="AZ1255">
        <v>0</v>
      </c>
      <c r="BA1255">
        <v>1214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X1255">
        <f>Y1255*Source!I1154</f>
        <v>0.81215999999999988</v>
      </c>
      <c r="CY1255">
        <f>AA1255</f>
        <v>14208.11</v>
      </c>
      <c r="CZ1255">
        <f>AE1255</f>
        <v>2156.0100000000002</v>
      </c>
      <c r="DA1255">
        <f>AI1255</f>
        <v>6.59</v>
      </c>
      <c r="DB1255">
        <f>ROUND(ROUND(AT1255*CZ1255,2),2)</f>
        <v>6209.31</v>
      </c>
      <c r="DC1255">
        <f>ROUND(ROUND(AT1255*AG1255,2),2)</f>
        <v>0</v>
      </c>
    </row>
    <row r="1256" spans="1:107">
      <c r="A1256">
        <f>ROW(Source!A1155)</f>
        <v>1155</v>
      </c>
      <c r="B1256">
        <v>35863109</v>
      </c>
      <c r="C1256">
        <v>35869052</v>
      </c>
      <c r="D1256">
        <v>18408291</v>
      </c>
      <c r="E1256">
        <v>1</v>
      </c>
      <c r="F1256">
        <v>1</v>
      </c>
      <c r="G1256">
        <v>1</v>
      </c>
      <c r="H1256">
        <v>1</v>
      </c>
      <c r="I1256" t="s">
        <v>606</v>
      </c>
      <c r="J1256" t="s">
        <v>3</v>
      </c>
      <c r="K1256" t="s">
        <v>607</v>
      </c>
      <c r="L1256">
        <v>1369</v>
      </c>
      <c r="N1256">
        <v>1013</v>
      </c>
      <c r="O1256" t="s">
        <v>561</v>
      </c>
      <c r="P1256" t="s">
        <v>561</v>
      </c>
      <c r="Q1256">
        <v>1</v>
      </c>
      <c r="W1256">
        <v>0</v>
      </c>
      <c r="X1256">
        <v>1933892413</v>
      </c>
      <c r="Y1256">
        <v>35.948999999999998</v>
      </c>
      <c r="AA1256">
        <v>0</v>
      </c>
      <c r="AB1256">
        <v>0</v>
      </c>
      <c r="AC1256">
        <v>0</v>
      </c>
      <c r="AD1256">
        <v>260.95999999999998</v>
      </c>
      <c r="AE1256">
        <v>0</v>
      </c>
      <c r="AF1256">
        <v>0</v>
      </c>
      <c r="AG1256">
        <v>0</v>
      </c>
      <c r="AH1256">
        <v>260.95999999999998</v>
      </c>
      <c r="AI1256">
        <v>1</v>
      </c>
      <c r="AJ1256">
        <v>1</v>
      </c>
      <c r="AK1256">
        <v>1</v>
      </c>
      <c r="AL1256">
        <v>1</v>
      </c>
      <c r="AN1256">
        <v>0</v>
      </c>
      <c r="AO1256">
        <v>1</v>
      </c>
      <c r="AP1256">
        <v>1</v>
      </c>
      <c r="AQ1256">
        <v>0</v>
      </c>
      <c r="AR1256">
        <v>0</v>
      </c>
      <c r="AS1256" t="s">
        <v>3</v>
      </c>
      <c r="AT1256">
        <v>31.26</v>
      </c>
      <c r="AU1256" t="s">
        <v>134</v>
      </c>
      <c r="AV1256">
        <v>1</v>
      </c>
      <c r="AW1256">
        <v>2</v>
      </c>
      <c r="AX1256">
        <v>35869060</v>
      </c>
      <c r="AY1256">
        <v>2</v>
      </c>
      <c r="AZ1256">
        <v>131072</v>
      </c>
      <c r="BA1256">
        <v>1215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X1256">
        <f>Y1256*Source!I1155</f>
        <v>10.137617999999998</v>
      </c>
      <c r="CY1256">
        <f>AD1256</f>
        <v>260.95999999999998</v>
      </c>
      <c r="CZ1256">
        <f>AH1256</f>
        <v>260.95999999999998</v>
      </c>
      <c r="DA1256">
        <f>AL1256</f>
        <v>1</v>
      </c>
      <c r="DB1256">
        <f>ROUND((ROUND(AT1256*CZ1256,2)*1.15),2)</f>
        <v>9381.25</v>
      </c>
      <c r="DC1256">
        <f>ROUND((ROUND(AT1256*AG1256,2)*1.15),2)</f>
        <v>0</v>
      </c>
    </row>
    <row r="1257" spans="1:107">
      <c r="A1257">
        <f>ROW(Source!A1155)</f>
        <v>1155</v>
      </c>
      <c r="B1257">
        <v>35863109</v>
      </c>
      <c r="C1257">
        <v>35869052</v>
      </c>
      <c r="D1257">
        <v>121548</v>
      </c>
      <c r="E1257">
        <v>1</v>
      </c>
      <c r="F1257">
        <v>1</v>
      </c>
      <c r="G1257">
        <v>1</v>
      </c>
      <c r="H1257">
        <v>1</v>
      </c>
      <c r="I1257" t="s">
        <v>35</v>
      </c>
      <c r="J1257" t="s">
        <v>3</v>
      </c>
      <c r="K1257" t="s">
        <v>562</v>
      </c>
      <c r="L1257">
        <v>608254</v>
      </c>
      <c r="N1257">
        <v>1013</v>
      </c>
      <c r="O1257" t="s">
        <v>563</v>
      </c>
      <c r="P1257" t="s">
        <v>563</v>
      </c>
      <c r="Q1257">
        <v>1</v>
      </c>
      <c r="W1257">
        <v>0</v>
      </c>
      <c r="X1257">
        <v>-185737400</v>
      </c>
      <c r="Y1257">
        <v>8.375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1</v>
      </c>
      <c r="AJ1257">
        <v>1</v>
      </c>
      <c r="AK1257">
        <v>1</v>
      </c>
      <c r="AL1257">
        <v>1</v>
      </c>
      <c r="AN1257">
        <v>0</v>
      </c>
      <c r="AO1257">
        <v>1</v>
      </c>
      <c r="AP1257">
        <v>1</v>
      </c>
      <c r="AQ1257">
        <v>0</v>
      </c>
      <c r="AR1257">
        <v>0</v>
      </c>
      <c r="AS1257" t="s">
        <v>3</v>
      </c>
      <c r="AT1257">
        <v>6.7</v>
      </c>
      <c r="AU1257" t="s">
        <v>133</v>
      </c>
      <c r="AV1257">
        <v>2</v>
      </c>
      <c r="AW1257">
        <v>2</v>
      </c>
      <c r="AX1257">
        <v>35869061</v>
      </c>
      <c r="AY1257">
        <v>1</v>
      </c>
      <c r="AZ1257">
        <v>0</v>
      </c>
      <c r="BA1257">
        <v>1216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X1257">
        <f>Y1257*Source!I1155</f>
        <v>2.3617499999999998</v>
      </c>
      <c r="CY1257">
        <f>AD1257</f>
        <v>0</v>
      </c>
      <c r="CZ1257">
        <f>AH1257</f>
        <v>0</v>
      </c>
      <c r="DA1257">
        <f>AL1257</f>
        <v>1</v>
      </c>
      <c r="DB1257">
        <f>ROUND((ROUND(AT1257*CZ1257,2)*1.25),2)</f>
        <v>0</v>
      </c>
      <c r="DC1257">
        <f>ROUND((ROUND(AT1257*AG1257,2)*1.25),2)</f>
        <v>0</v>
      </c>
    </row>
    <row r="1258" spans="1:107">
      <c r="A1258">
        <f>ROW(Source!A1155)</f>
        <v>1155</v>
      </c>
      <c r="B1258">
        <v>35863109</v>
      </c>
      <c r="C1258">
        <v>35869052</v>
      </c>
      <c r="D1258">
        <v>29172710</v>
      </c>
      <c r="E1258">
        <v>1</v>
      </c>
      <c r="F1258">
        <v>1</v>
      </c>
      <c r="G1258">
        <v>1</v>
      </c>
      <c r="H1258">
        <v>2</v>
      </c>
      <c r="I1258" t="s">
        <v>570</v>
      </c>
      <c r="J1258" t="s">
        <v>571</v>
      </c>
      <c r="K1258" t="s">
        <v>572</v>
      </c>
      <c r="L1258">
        <v>1368</v>
      </c>
      <c r="N1258">
        <v>1011</v>
      </c>
      <c r="O1258" t="s">
        <v>567</v>
      </c>
      <c r="P1258" t="s">
        <v>567</v>
      </c>
      <c r="Q1258">
        <v>1</v>
      </c>
      <c r="W1258">
        <v>0</v>
      </c>
      <c r="X1258">
        <v>-1676841219</v>
      </c>
      <c r="Y1258">
        <v>8.375</v>
      </c>
      <c r="AA1258">
        <v>0</v>
      </c>
      <c r="AB1258">
        <v>539.16</v>
      </c>
      <c r="AC1258">
        <v>332.48</v>
      </c>
      <c r="AD1258">
        <v>0</v>
      </c>
      <c r="AE1258">
        <v>0</v>
      </c>
      <c r="AF1258">
        <v>46.56</v>
      </c>
      <c r="AG1258">
        <v>10.06</v>
      </c>
      <c r="AH1258">
        <v>0</v>
      </c>
      <c r="AI1258">
        <v>1</v>
      </c>
      <c r="AJ1258">
        <v>11.58</v>
      </c>
      <c r="AK1258">
        <v>33.049999999999997</v>
      </c>
      <c r="AL1258">
        <v>1</v>
      </c>
      <c r="AN1258">
        <v>0</v>
      </c>
      <c r="AO1258">
        <v>1</v>
      </c>
      <c r="AP1258">
        <v>1</v>
      </c>
      <c r="AQ1258">
        <v>0</v>
      </c>
      <c r="AR1258">
        <v>0</v>
      </c>
      <c r="AS1258" t="s">
        <v>3</v>
      </c>
      <c r="AT1258">
        <v>6.7</v>
      </c>
      <c r="AU1258" t="s">
        <v>133</v>
      </c>
      <c r="AV1258">
        <v>0</v>
      </c>
      <c r="AW1258">
        <v>2</v>
      </c>
      <c r="AX1258">
        <v>35869062</v>
      </c>
      <c r="AY1258">
        <v>1</v>
      </c>
      <c r="AZ1258">
        <v>0</v>
      </c>
      <c r="BA1258">
        <v>1217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X1258">
        <f>Y1258*Source!I1155</f>
        <v>2.3617499999999998</v>
      </c>
      <c r="CY1258">
        <f>AB1258</f>
        <v>539.16</v>
      </c>
      <c r="CZ1258">
        <f>AF1258</f>
        <v>46.56</v>
      </c>
      <c r="DA1258">
        <f>AJ1258</f>
        <v>11.58</v>
      </c>
      <c r="DB1258">
        <f>ROUND((ROUND(AT1258*CZ1258,2)*1.25),2)</f>
        <v>389.94</v>
      </c>
      <c r="DC1258">
        <f>ROUND((ROUND(AT1258*AG1258,2)*1.25),2)</f>
        <v>84.25</v>
      </c>
    </row>
    <row r="1259" spans="1:107">
      <c r="A1259">
        <f>ROW(Source!A1155)</f>
        <v>1155</v>
      </c>
      <c r="B1259">
        <v>35863109</v>
      </c>
      <c r="C1259">
        <v>35869052</v>
      </c>
      <c r="D1259">
        <v>29173472</v>
      </c>
      <c r="E1259">
        <v>1</v>
      </c>
      <c r="F1259">
        <v>1</v>
      </c>
      <c r="G1259">
        <v>1</v>
      </c>
      <c r="H1259">
        <v>2</v>
      </c>
      <c r="I1259" t="s">
        <v>624</v>
      </c>
      <c r="J1259" t="s">
        <v>625</v>
      </c>
      <c r="K1259" t="s">
        <v>626</v>
      </c>
      <c r="L1259">
        <v>1368</v>
      </c>
      <c r="N1259">
        <v>1011</v>
      </c>
      <c r="O1259" t="s">
        <v>567</v>
      </c>
      <c r="P1259" t="s">
        <v>567</v>
      </c>
      <c r="Q1259">
        <v>1</v>
      </c>
      <c r="W1259">
        <v>0</v>
      </c>
      <c r="X1259">
        <v>275932499</v>
      </c>
      <c r="Y1259">
        <v>13.75</v>
      </c>
      <c r="AA1259">
        <v>0</v>
      </c>
      <c r="AB1259">
        <v>12.75</v>
      </c>
      <c r="AC1259">
        <v>0</v>
      </c>
      <c r="AD1259">
        <v>0</v>
      </c>
      <c r="AE1259">
        <v>0</v>
      </c>
      <c r="AF1259">
        <v>3</v>
      </c>
      <c r="AG1259">
        <v>0</v>
      </c>
      <c r="AH1259">
        <v>0</v>
      </c>
      <c r="AI1259">
        <v>1</v>
      </c>
      <c r="AJ1259">
        <v>4.25</v>
      </c>
      <c r="AK1259">
        <v>33.049999999999997</v>
      </c>
      <c r="AL1259">
        <v>1</v>
      </c>
      <c r="AN1259">
        <v>0</v>
      </c>
      <c r="AO1259">
        <v>1</v>
      </c>
      <c r="AP1259">
        <v>1</v>
      </c>
      <c r="AQ1259">
        <v>0</v>
      </c>
      <c r="AR1259">
        <v>0</v>
      </c>
      <c r="AS1259" t="s">
        <v>3</v>
      </c>
      <c r="AT1259">
        <v>11</v>
      </c>
      <c r="AU1259" t="s">
        <v>133</v>
      </c>
      <c r="AV1259">
        <v>0</v>
      </c>
      <c r="AW1259">
        <v>2</v>
      </c>
      <c r="AX1259">
        <v>35869063</v>
      </c>
      <c r="AY1259">
        <v>1</v>
      </c>
      <c r="AZ1259">
        <v>0</v>
      </c>
      <c r="BA1259">
        <v>1218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X1259">
        <f>Y1259*Source!I1155</f>
        <v>3.8774999999999995</v>
      </c>
      <c r="CY1259">
        <f>AB1259</f>
        <v>12.75</v>
      </c>
      <c r="CZ1259">
        <f>AF1259</f>
        <v>3</v>
      </c>
      <c r="DA1259">
        <f>AJ1259</f>
        <v>4.25</v>
      </c>
      <c r="DB1259">
        <f>ROUND((ROUND(AT1259*CZ1259,2)*1.25),2)</f>
        <v>41.25</v>
      </c>
      <c r="DC1259">
        <f>ROUND((ROUND(AT1259*AG1259,2)*1.25),2)</f>
        <v>0</v>
      </c>
    </row>
    <row r="1260" spans="1:107">
      <c r="A1260">
        <f>ROW(Source!A1155)</f>
        <v>1155</v>
      </c>
      <c r="B1260">
        <v>35863109</v>
      </c>
      <c r="C1260">
        <v>35869052</v>
      </c>
      <c r="D1260">
        <v>29174913</v>
      </c>
      <c r="E1260">
        <v>1</v>
      </c>
      <c r="F1260">
        <v>1</v>
      </c>
      <c r="G1260">
        <v>1</v>
      </c>
      <c r="H1260">
        <v>2</v>
      </c>
      <c r="I1260" t="s">
        <v>578</v>
      </c>
      <c r="J1260" t="s">
        <v>579</v>
      </c>
      <c r="K1260" t="s">
        <v>580</v>
      </c>
      <c r="L1260">
        <v>1368</v>
      </c>
      <c r="N1260">
        <v>1011</v>
      </c>
      <c r="O1260" t="s">
        <v>567</v>
      </c>
      <c r="P1260" t="s">
        <v>567</v>
      </c>
      <c r="Q1260">
        <v>1</v>
      </c>
      <c r="W1260">
        <v>0</v>
      </c>
      <c r="X1260">
        <v>458544584</v>
      </c>
      <c r="Y1260">
        <v>0.4375</v>
      </c>
      <c r="AA1260">
        <v>0</v>
      </c>
      <c r="AB1260">
        <v>932.72</v>
      </c>
      <c r="AC1260">
        <v>383.38</v>
      </c>
      <c r="AD1260">
        <v>0</v>
      </c>
      <c r="AE1260">
        <v>0</v>
      </c>
      <c r="AF1260">
        <v>87.17</v>
      </c>
      <c r="AG1260">
        <v>11.6</v>
      </c>
      <c r="AH1260">
        <v>0</v>
      </c>
      <c r="AI1260">
        <v>1</v>
      </c>
      <c r="AJ1260">
        <v>10.7</v>
      </c>
      <c r="AK1260">
        <v>33.049999999999997</v>
      </c>
      <c r="AL1260">
        <v>1</v>
      </c>
      <c r="AN1260">
        <v>0</v>
      </c>
      <c r="AO1260">
        <v>1</v>
      </c>
      <c r="AP1260">
        <v>1</v>
      </c>
      <c r="AQ1260">
        <v>0</v>
      </c>
      <c r="AR1260">
        <v>0</v>
      </c>
      <c r="AS1260" t="s">
        <v>3</v>
      </c>
      <c r="AT1260">
        <v>0.35</v>
      </c>
      <c r="AU1260" t="s">
        <v>133</v>
      </c>
      <c r="AV1260">
        <v>0</v>
      </c>
      <c r="AW1260">
        <v>2</v>
      </c>
      <c r="AX1260">
        <v>35869064</v>
      </c>
      <c r="AY1260">
        <v>1</v>
      </c>
      <c r="AZ1260">
        <v>0</v>
      </c>
      <c r="BA1260">
        <v>1219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X1260">
        <f>Y1260*Source!I1155</f>
        <v>0.12337499999999998</v>
      </c>
      <c r="CY1260">
        <f>AB1260</f>
        <v>932.72</v>
      </c>
      <c r="CZ1260">
        <f>AF1260</f>
        <v>87.17</v>
      </c>
      <c r="DA1260">
        <f>AJ1260</f>
        <v>10.7</v>
      </c>
      <c r="DB1260">
        <f>ROUND((ROUND(AT1260*CZ1260,2)*1.25),2)</f>
        <v>38.14</v>
      </c>
      <c r="DC1260">
        <f>ROUND((ROUND(AT1260*AG1260,2)*1.25),2)</f>
        <v>5.08</v>
      </c>
    </row>
    <row r="1261" spans="1:107">
      <c r="A1261">
        <f>ROW(Source!A1155)</f>
        <v>1155</v>
      </c>
      <c r="B1261">
        <v>35863109</v>
      </c>
      <c r="C1261">
        <v>35869052</v>
      </c>
      <c r="D1261">
        <v>29114687</v>
      </c>
      <c r="E1261">
        <v>1</v>
      </c>
      <c r="F1261">
        <v>1</v>
      </c>
      <c r="G1261">
        <v>1</v>
      </c>
      <c r="H1261">
        <v>3</v>
      </c>
      <c r="I1261" t="s">
        <v>627</v>
      </c>
      <c r="J1261" t="s">
        <v>628</v>
      </c>
      <c r="K1261" t="s">
        <v>629</v>
      </c>
      <c r="L1261">
        <v>1348</v>
      </c>
      <c r="N1261">
        <v>1009</v>
      </c>
      <c r="O1261" t="s">
        <v>30</v>
      </c>
      <c r="P1261" t="s">
        <v>30</v>
      </c>
      <c r="Q1261">
        <v>1000</v>
      </c>
      <c r="W1261">
        <v>0</v>
      </c>
      <c r="X1261">
        <v>157955001</v>
      </c>
      <c r="Y1261">
        <v>1.8E-3</v>
      </c>
      <c r="AA1261">
        <v>105069.06</v>
      </c>
      <c r="AB1261">
        <v>0</v>
      </c>
      <c r="AC1261">
        <v>0</v>
      </c>
      <c r="AD1261">
        <v>0</v>
      </c>
      <c r="AE1261">
        <v>16974</v>
      </c>
      <c r="AF1261">
        <v>0</v>
      </c>
      <c r="AG1261">
        <v>0</v>
      </c>
      <c r="AH1261">
        <v>0</v>
      </c>
      <c r="AI1261">
        <v>6.19</v>
      </c>
      <c r="AJ1261">
        <v>1</v>
      </c>
      <c r="AK1261">
        <v>1</v>
      </c>
      <c r="AL1261">
        <v>1</v>
      </c>
      <c r="AN1261">
        <v>0</v>
      </c>
      <c r="AO1261">
        <v>1</v>
      </c>
      <c r="AP1261">
        <v>0</v>
      </c>
      <c r="AQ1261">
        <v>0</v>
      </c>
      <c r="AR1261">
        <v>0</v>
      </c>
      <c r="AS1261" t="s">
        <v>3</v>
      </c>
      <c r="AT1261">
        <v>1.8E-3</v>
      </c>
      <c r="AU1261" t="s">
        <v>3</v>
      </c>
      <c r="AV1261">
        <v>0</v>
      </c>
      <c r="AW1261">
        <v>2</v>
      </c>
      <c r="AX1261">
        <v>35869065</v>
      </c>
      <c r="AY1261">
        <v>1</v>
      </c>
      <c r="AZ1261">
        <v>0</v>
      </c>
      <c r="BA1261">
        <v>1220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X1261">
        <f>Y1261*Source!I1155</f>
        <v>5.0759999999999998E-4</v>
      </c>
      <c r="CY1261">
        <f>AA1261</f>
        <v>105069.06</v>
      </c>
      <c r="CZ1261">
        <f>AE1261</f>
        <v>16974</v>
      </c>
      <c r="DA1261">
        <f>AI1261</f>
        <v>6.19</v>
      </c>
      <c r="DB1261">
        <f>ROUND(ROUND(AT1261*CZ1261,2),2)</f>
        <v>30.55</v>
      </c>
      <c r="DC1261">
        <f>ROUND(ROUND(AT1261*AG1261,2),2)</f>
        <v>0</v>
      </c>
    </row>
    <row r="1262" spans="1:107">
      <c r="A1262">
        <f>ROW(Source!A1155)</f>
        <v>1155</v>
      </c>
      <c r="B1262">
        <v>35863109</v>
      </c>
      <c r="C1262">
        <v>35869052</v>
      </c>
      <c r="D1262">
        <v>29115292</v>
      </c>
      <c r="E1262">
        <v>1</v>
      </c>
      <c r="F1262">
        <v>1</v>
      </c>
      <c r="G1262">
        <v>1</v>
      </c>
      <c r="H1262">
        <v>3</v>
      </c>
      <c r="I1262" t="s">
        <v>630</v>
      </c>
      <c r="J1262" t="s">
        <v>631</v>
      </c>
      <c r="K1262" t="s">
        <v>632</v>
      </c>
      <c r="L1262">
        <v>1339</v>
      </c>
      <c r="N1262">
        <v>1007</v>
      </c>
      <c r="O1262" t="s">
        <v>617</v>
      </c>
      <c r="P1262" t="s">
        <v>617</v>
      </c>
      <c r="Q1262">
        <v>1</v>
      </c>
      <c r="W1262">
        <v>0</v>
      </c>
      <c r="X1262">
        <v>582810497</v>
      </c>
      <c r="Y1262">
        <v>1.24</v>
      </c>
      <c r="AA1262">
        <v>26287.8</v>
      </c>
      <c r="AB1262">
        <v>0</v>
      </c>
      <c r="AC1262">
        <v>0</v>
      </c>
      <c r="AD1262">
        <v>0</v>
      </c>
      <c r="AE1262">
        <v>4478.33</v>
      </c>
      <c r="AF1262">
        <v>0</v>
      </c>
      <c r="AG1262">
        <v>0</v>
      </c>
      <c r="AH1262">
        <v>0</v>
      </c>
      <c r="AI1262">
        <v>5.87</v>
      </c>
      <c r="AJ1262">
        <v>1</v>
      </c>
      <c r="AK1262">
        <v>1</v>
      </c>
      <c r="AL1262">
        <v>1</v>
      </c>
      <c r="AN1262">
        <v>0</v>
      </c>
      <c r="AO1262">
        <v>1</v>
      </c>
      <c r="AP1262">
        <v>0</v>
      </c>
      <c r="AQ1262">
        <v>0</v>
      </c>
      <c r="AR1262">
        <v>0</v>
      </c>
      <c r="AS1262" t="s">
        <v>3</v>
      </c>
      <c r="AT1262">
        <v>1.24</v>
      </c>
      <c r="AU1262" t="s">
        <v>3</v>
      </c>
      <c r="AV1262">
        <v>0</v>
      </c>
      <c r="AW1262">
        <v>2</v>
      </c>
      <c r="AX1262">
        <v>35869066</v>
      </c>
      <c r="AY1262">
        <v>1</v>
      </c>
      <c r="AZ1262">
        <v>0</v>
      </c>
      <c r="BA1262">
        <v>1221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X1262">
        <f>Y1262*Source!I1155</f>
        <v>0.34967999999999999</v>
      </c>
      <c r="CY1262">
        <f>AA1262</f>
        <v>26287.8</v>
      </c>
      <c r="CZ1262">
        <f>AE1262</f>
        <v>4478.33</v>
      </c>
      <c r="DA1262">
        <f>AI1262</f>
        <v>5.87</v>
      </c>
      <c r="DB1262">
        <f>ROUND(ROUND(AT1262*CZ1262,2),2)</f>
        <v>5553.13</v>
      </c>
      <c r="DC1262">
        <f>ROUND(ROUND(AT1262*AG1262,2),2)</f>
        <v>0</v>
      </c>
    </row>
    <row r="1263" spans="1:107">
      <c r="A1263">
        <f>ROW(Source!A1156)</f>
        <v>1156</v>
      </c>
      <c r="B1263">
        <v>35863109</v>
      </c>
      <c r="C1263">
        <v>35869067</v>
      </c>
      <c r="D1263">
        <v>18410542</v>
      </c>
      <c r="E1263">
        <v>1</v>
      </c>
      <c r="F1263">
        <v>1</v>
      </c>
      <c r="G1263">
        <v>1</v>
      </c>
      <c r="H1263">
        <v>1</v>
      </c>
      <c r="I1263" t="s">
        <v>807</v>
      </c>
      <c r="J1263" t="s">
        <v>3</v>
      </c>
      <c r="K1263" t="s">
        <v>808</v>
      </c>
      <c r="L1263">
        <v>1369</v>
      </c>
      <c r="N1263">
        <v>1013</v>
      </c>
      <c r="O1263" t="s">
        <v>561</v>
      </c>
      <c r="P1263" t="s">
        <v>561</v>
      </c>
      <c r="Q1263">
        <v>1</v>
      </c>
      <c r="W1263">
        <v>0</v>
      </c>
      <c r="X1263">
        <v>1415306217</v>
      </c>
      <c r="Y1263">
        <v>36.121499999999997</v>
      </c>
      <c r="AA1263">
        <v>0</v>
      </c>
      <c r="AB1263">
        <v>0</v>
      </c>
      <c r="AC1263">
        <v>0</v>
      </c>
      <c r="AD1263">
        <v>265.43</v>
      </c>
      <c r="AE1263">
        <v>0</v>
      </c>
      <c r="AF1263">
        <v>0</v>
      </c>
      <c r="AG1263">
        <v>0</v>
      </c>
      <c r="AH1263">
        <v>265.43</v>
      </c>
      <c r="AI1263">
        <v>1</v>
      </c>
      <c r="AJ1263">
        <v>1</v>
      </c>
      <c r="AK1263">
        <v>1</v>
      </c>
      <c r="AL1263">
        <v>1</v>
      </c>
      <c r="AN1263">
        <v>0</v>
      </c>
      <c r="AO1263">
        <v>1</v>
      </c>
      <c r="AP1263">
        <v>1</v>
      </c>
      <c r="AQ1263">
        <v>0</v>
      </c>
      <c r="AR1263">
        <v>0</v>
      </c>
      <c r="AS1263" t="s">
        <v>3</v>
      </c>
      <c r="AT1263">
        <v>31.41</v>
      </c>
      <c r="AU1263" t="s">
        <v>134</v>
      </c>
      <c r="AV1263">
        <v>1</v>
      </c>
      <c r="AW1263">
        <v>2</v>
      </c>
      <c r="AX1263">
        <v>35869076</v>
      </c>
      <c r="AY1263">
        <v>2</v>
      </c>
      <c r="AZ1263">
        <v>131072</v>
      </c>
      <c r="BA1263">
        <v>1222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X1263">
        <f>Y1263*Source!I1156</f>
        <v>10.186262999999999</v>
      </c>
      <c r="CY1263">
        <f>AD1263</f>
        <v>265.43</v>
      </c>
      <c r="CZ1263">
        <f>AH1263</f>
        <v>265.43</v>
      </c>
      <c r="DA1263">
        <f>AL1263</f>
        <v>1</v>
      </c>
      <c r="DB1263">
        <f>ROUND((ROUND(AT1263*CZ1263,2)*1.15),2)</f>
        <v>9587.73</v>
      </c>
      <c r="DC1263">
        <f>ROUND((ROUND(AT1263*AG1263,2)*1.15),2)</f>
        <v>0</v>
      </c>
    </row>
    <row r="1264" spans="1:107">
      <c r="A1264">
        <f>ROW(Source!A1156)</f>
        <v>1156</v>
      </c>
      <c r="B1264">
        <v>35863109</v>
      </c>
      <c r="C1264">
        <v>35869067</v>
      </c>
      <c r="D1264">
        <v>121548</v>
      </c>
      <c r="E1264">
        <v>1</v>
      </c>
      <c r="F1264">
        <v>1</v>
      </c>
      <c r="G1264">
        <v>1</v>
      </c>
      <c r="H1264">
        <v>1</v>
      </c>
      <c r="I1264" t="s">
        <v>35</v>
      </c>
      <c r="J1264" t="s">
        <v>3</v>
      </c>
      <c r="K1264" t="s">
        <v>562</v>
      </c>
      <c r="L1264">
        <v>608254</v>
      </c>
      <c r="N1264">
        <v>1013</v>
      </c>
      <c r="O1264" t="s">
        <v>563</v>
      </c>
      <c r="P1264" t="s">
        <v>563</v>
      </c>
      <c r="Q1264">
        <v>1</v>
      </c>
      <c r="W1264">
        <v>0</v>
      </c>
      <c r="X1264">
        <v>-185737400</v>
      </c>
      <c r="Y1264">
        <v>0.42500000000000004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1</v>
      </c>
      <c r="AJ1264">
        <v>1</v>
      </c>
      <c r="AK1264">
        <v>1</v>
      </c>
      <c r="AL1264">
        <v>1</v>
      </c>
      <c r="AN1264">
        <v>0</v>
      </c>
      <c r="AO1264">
        <v>1</v>
      </c>
      <c r="AP1264">
        <v>1</v>
      </c>
      <c r="AQ1264">
        <v>0</v>
      </c>
      <c r="AR1264">
        <v>0</v>
      </c>
      <c r="AS1264" t="s">
        <v>3</v>
      </c>
      <c r="AT1264">
        <v>0.34</v>
      </c>
      <c r="AU1264" t="s">
        <v>133</v>
      </c>
      <c r="AV1264">
        <v>2</v>
      </c>
      <c r="AW1264">
        <v>2</v>
      </c>
      <c r="AX1264">
        <v>35869077</v>
      </c>
      <c r="AY1264">
        <v>1</v>
      </c>
      <c r="AZ1264">
        <v>0</v>
      </c>
      <c r="BA1264">
        <v>1223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X1264">
        <f>Y1264*Source!I1156</f>
        <v>0.11985</v>
      </c>
      <c r="CY1264">
        <f>AD1264</f>
        <v>0</v>
      </c>
      <c r="CZ1264">
        <f>AH1264</f>
        <v>0</v>
      </c>
      <c r="DA1264">
        <f>AL1264</f>
        <v>1</v>
      </c>
      <c r="DB1264">
        <f>ROUND((ROUND(AT1264*CZ1264,2)*1.25),2)</f>
        <v>0</v>
      </c>
      <c r="DC1264">
        <f>ROUND((ROUND(AT1264*AG1264,2)*1.25),2)</f>
        <v>0</v>
      </c>
    </row>
    <row r="1265" spans="1:107">
      <c r="A1265">
        <f>ROW(Source!A1156)</f>
        <v>1156</v>
      </c>
      <c r="B1265">
        <v>35863109</v>
      </c>
      <c r="C1265">
        <v>35869067</v>
      </c>
      <c r="D1265">
        <v>29172556</v>
      </c>
      <c r="E1265">
        <v>1</v>
      </c>
      <c r="F1265">
        <v>1</v>
      </c>
      <c r="G1265">
        <v>1</v>
      </c>
      <c r="H1265">
        <v>2</v>
      </c>
      <c r="I1265" t="s">
        <v>564</v>
      </c>
      <c r="J1265" t="s">
        <v>565</v>
      </c>
      <c r="K1265" t="s">
        <v>566</v>
      </c>
      <c r="L1265">
        <v>1368</v>
      </c>
      <c r="N1265">
        <v>1011</v>
      </c>
      <c r="O1265" t="s">
        <v>567</v>
      </c>
      <c r="P1265" t="s">
        <v>567</v>
      </c>
      <c r="Q1265">
        <v>1</v>
      </c>
      <c r="W1265">
        <v>0</v>
      </c>
      <c r="X1265">
        <v>-1302720870</v>
      </c>
      <c r="Y1265">
        <v>0.42500000000000004</v>
      </c>
      <c r="AA1265">
        <v>0</v>
      </c>
      <c r="AB1265">
        <v>466.71</v>
      </c>
      <c r="AC1265">
        <v>446.18</v>
      </c>
      <c r="AD1265">
        <v>0</v>
      </c>
      <c r="AE1265">
        <v>0</v>
      </c>
      <c r="AF1265">
        <v>31.26</v>
      </c>
      <c r="AG1265">
        <v>13.5</v>
      </c>
      <c r="AH1265">
        <v>0</v>
      </c>
      <c r="AI1265">
        <v>1</v>
      </c>
      <c r="AJ1265">
        <v>14.93</v>
      </c>
      <c r="AK1265">
        <v>33.049999999999997</v>
      </c>
      <c r="AL1265">
        <v>1</v>
      </c>
      <c r="AN1265">
        <v>0</v>
      </c>
      <c r="AO1265">
        <v>1</v>
      </c>
      <c r="AP1265">
        <v>1</v>
      </c>
      <c r="AQ1265">
        <v>0</v>
      </c>
      <c r="AR1265">
        <v>0</v>
      </c>
      <c r="AS1265" t="s">
        <v>3</v>
      </c>
      <c r="AT1265">
        <v>0.34</v>
      </c>
      <c r="AU1265" t="s">
        <v>133</v>
      </c>
      <c r="AV1265">
        <v>0</v>
      </c>
      <c r="AW1265">
        <v>2</v>
      </c>
      <c r="AX1265">
        <v>35869078</v>
      </c>
      <c r="AY1265">
        <v>1</v>
      </c>
      <c r="AZ1265">
        <v>0</v>
      </c>
      <c r="BA1265">
        <v>1224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X1265">
        <f>Y1265*Source!I1156</f>
        <v>0.11985</v>
      </c>
      <c r="CY1265">
        <f>AB1265</f>
        <v>466.71</v>
      </c>
      <c r="CZ1265">
        <f>AF1265</f>
        <v>31.26</v>
      </c>
      <c r="DA1265">
        <f>AJ1265</f>
        <v>14.93</v>
      </c>
      <c r="DB1265">
        <f>ROUND((ROUND(AT1265*CZ1265,2)*1.25),2)</f>
        <v>13.29</v>
      </c>
      <c r="DC1265">
        <f>ROUND((ROUND(AT1265*AG1265,2)*1.25),2)</f>
        <v>5.74</v>
      </c>
    </row>
    <row r="1266" spans="1:107">
      <c r="A1266">
        <f>ROW(Source!A1156)</f>
        <v>1156</v>
      </c>
      <c r="B1266">
        <v>35863109</v>
      </c>
      <c r="C1266">
        <v>35869067</v>
      </c>
      <c r="D1266">
        <v>29174663</v>
      </c>
      <c r="E1266">
        <v>1</v>
      </c>
      <c r="F1266">
        <v>1</v>
      </c>
      <c r="G1266">
        <v>1</v>
      </c>
      <c r="H1266">
        <v>2</v>
      </c>
      <c r="I1266" t="s">
        <v>809</v>
      </c>
      <c r="J1266" t="s">
        <v>810</v>
      </c>
      <c r="K1266" t="s">
        <v>811</v>
      </c>
      <c r="L1266">
        <v>1368</v>
      </c>
      <c r="N1266">
        <v>1011</v>
      </c>
      <c r="O1266" t="s">
        <v>567</v>
      </c>
      <c r="P1266" t="s">
        <v>567</v>
      </c>
      <c r="Q1266">
        <v>1</v>
      </c>
      <c r="W1266">
        <v>0</v>
      </c>
      <c r="X1266">
        <v>494683813</v>
      </c>
      <c r="Y1266">
        <v>6.625</v>
      </c>
      <c r="AA1266">
        <v>0</v>
      </c>
      <c r="AB1266">
        <v>17.100000000000001</v>
      </c>
      <c r="AC1266">
        <v>0</v>
      </c>
      <c r="AD1266">
        <v>0</v>
      </c>
      <c r="AE1266">
        <v>0</v>
      </c>
      <c r="AF1266">
        <v>3.4</v>
      </c>
      <c r="AG1266">
        <v>0</v>
      </c>
      <c r="AH1266">
        <v>0</v>
      </c>
      <c r="AI1266">
        <v>1</v>
      </c>
      <c r="AJ1266">
        <v>5.03</v>
      </c>
      <c r="AK1266">
        <v>33.049999999999997</v>
      </c>
      <c r="AL1266">
        <v>1</v>
      </c>
      <c r="AN1266">
        <v>0</v>
      </c>
      <c r="AO1266">
        <v>1</v>
      </c>
      <c r="AP1266">
        <v>1</v>
      </c>
      <c r="AQ1266">
        <v>0</v>
      </c>
      <c r="AR1266">
        <v>0</v>
      </c>
      <c r="AS1266" t="s">
        <v>3</v>
      </c>
      <c r="AT1266">
        <v>5.3</v>
      </c>
      <c r="AU1266" t="s">
        <v>133</v>
      </c>
      <c r="AV1266">
        <v>0</v>
      </c>
      <c r="AW1266">
        <v>2</v>
      </c>
      <c r="AX1266">
        <v>35869079</v>
      </c>
      <c r="AY1266">
        <v>1</v>
      </c>
      <c r="AZ1266">
        <v>0</v>
      </c>
      <c r="BA1266">
        <v>1225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X1266">
        <f>Y1266*Source!I1156</f>
        <v>1.8682499999999997</v>
      </c>
      <c r="CY1266">
        <f>AB1266</f>
        <v>17.100000000000001</v>
      </c>
      <c r="CZ1266">
        <f>AF1266</f>
        <v>3.4</v>
      </c>
      <c r="DA1266">
        <f>AJ1266</f>
        <v>5.03</v>
      </c>
      <c r="DB1266">
        <f>ROUND((ROUND(AT1266*CZ1266,2)*1.25),2)</f>
        <v>22.53</v>
      </c>
      <c r="DC1266">
        <f>ROUND((ROUND(AT1266*AG1266,2)*1.25),2)</f>
        <v>0</v>
      </c>
    </row>
    <row r="1267" spans="1:107">
      <c r="A1267">
        <f>ROW(Source!A1156)</f>
        <v>1156</v>
      </c>
      <c r="B1267">
        <v>35863109</v>
      </c>
      <c r="C1267">
        <v>35869067</v>
      </c>
      <c r="D1267">
        <v>29174913</v>
      </c>
      <c r="E1267">
        <v>1</v>
      </c>
      <c r="F1267">
        <v>1</v>
      </c>
      <c r="G1267">
        <v>1</v>
      </c>
      <c r="H1267">
        <v>2</v>
      </c>
      <c r="I1267" t="s">
        <v>578</v>
      </c>
      <c r="J1267" t="s">
        <v>579</v>
      </c>
      <c r="K1267" t="s">
        <v>580</v>
      </c>
      <c r="L1267">
        <v>1368</v>
      </c>
      <c r="N1267">
        <v>1011</v>
      </c>
      <c r="O1267" t="s">
        <v>567</v>
      </c>
      <c r="P1267" t="s">
        <v>567</v>
      </c>
      <c r="Q1267">
        <v>1</v>
      </c>
      <c r="W1267">
        <v>0</v>
      </c>
      <c r="X1267">
        <v>458544584</v>
      </c>
      <c r="Y1267">
        <v>0.6</v>
      </c>
      <c r="AA1267">
        <v>0</v>
      </c>
      <c r="AB1267">
        <v>932.72</v>
      </c>
      <c r="AC1267">
        <v>383.38</v>
      </c>
      <c r="AD1267">
        <v>0</v>
      </c>
      <c r="AE1267">
        <v>0</v>
      </c>
      <c r="AF1267">
        <v>87.17</v>
      </c>
      <c r="AG1267">
        <v>11.6</v>
      </c>
      <c r="AH1267">
        <v>0</v>
      </c>
      <c r="AI1267">
        <v>1</v>
      </c>
      <c r="AJ1267">
        <v>10.7</v>
      </c>
      <c r="AK1267">
        <v>33.049999999999997</v>
      </c>
      <c r="AL1267">
        <v>1</v>
      </c>
      <c r="AN1267">
        <v>0</v>
      </c>
      <c r="AO1267">
        <v>1</v>
      </c>
      <c r="AP1267">
        <v>1</v>
      </c>
      <c r="AQ1267">
        <v>0</v>
      </c>
      <c r="AR1267">
        <v>0</v>
      </c>
      <c r="AS1267" t="s">
        <v>3</v>
      </c>
      <c r="AT1267">
        <v>0.48</v>
      </c>
      <c r="AU1267" t="s">
        <v>133</v>
      </c>
      <c r="AV1267">
        <v>0</v>
      </c>
      <c r="AW1267">
        <v>2</v>
      </c>
      <c r="AX1267">
        <v>35869080</v>
      </c>
      <c r="AY1267">
        <v>1</v>
      </c>
      <c r="AZ1267">
        <v>0</v>
      </c>
      <c r="BA1267">
        <v>1226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X1267">
        <f>Y1267*Source!I1156</f>
        <v>0.16919999999999999</v>
      </c>
      <c r="CY1267">
        <f>AB1267</f>
        <v>932.72</v>
      </c>
      <c r="CZ1267">
        <f>AF1267</f>
        <v>87.17</v>
      </c>
      <c r="DA1267">
        <f>AJ1267</f>
        <v>10.7</v>
      </c>
      <c r="DB1267">
        <f>ROUND((ROUND(AT1267*CZ1267,2)*1.25),2)</f>
        <v>52.3</v>
      </c>
      <c r="DC1267">
        <f>ROUND((ROUND(AT1267*AG1267,2)*1.25),2)</f>
        <v>6.96</v>
      </c>
    </row>
    <row r="1268" spans="1:107">
      <c r="A1268">
        <f>ROW(Source!A1156)</f>
        <v>1156</v>
      </c>
      <c r="B1268">
        <v>35863109</v>
      </c>
      <c r="C1268">
        <v>35869067</v>
      </c>
      <c r="D1268">
        <v>29110876</v>
      </c>
      <c r="E1268">
        <v>1</v>
      </c>
      <c r="F1268">
        <v>1</v>
      </c>
      <c r="G1268">
        <v>1</v>
      </c>
      <c r="H1268">
        <v>3</v>
      </c>
      <c r="I1268" t="s">
        <v>299</v>
      </c>
      <c r="J1268" t="s">
        <v>301</v>
      </c>
      <c r="K1268" t="s">
        <v>300</v>
      </c>
      <c r="L1268">
        <v>1327</v>
      </c>
      <c r="N1268">
        <v>1005</v>
      </c>
      <c r="O1268" t="s">
        <v>155</v>
      </c>
      <c r="P1268" t="s">
        <v>155</v>
      </c>
      <c r="Q1268">
        <v>1</v>
      </c>
      <c r="W1268">
        <v>1</v>
      </c>
      <c r="X1268">
        <v>-217513507</v>
      </c>
      <c r="Y1268">
        <v>-102</v>
      </c>
      <c r="AA1268">
        <v>184.42</v>
      </c>
      <c r="AB1268">
        <v>0</v>
      </c>
      <c r="AC1268">
        <v>0</v>
      </c>
      <c r="AD1268">
        <v>0</v>
      </c>
      <c r="AE1268">
        <v>67.8</v>
      </c>
      <c r="AF1268">
        <v>0</v>
      </c>
      <c r="AG1268">
        <v>0</v>
      </c>
      <c r="AH1268">
        <v>0</v>
      </c>
      <c r="AI1268">
        <v>2.72</v>
      </c>
      <c r="AJ1268">
        <v>1</v>
      </c>
      <c r="AK1268">
        <v>1</v>
      </c>
      <c r="AL1268">
        <v>1</v>
      </c>
      <c r="AN1268">
        <v>0</v>
      </c>
      <c r="AO1268">
        <v>1</v>
      </c>
      <c r="AP1268">
        <v>0</v>
      </c>
      <c r="AQ1268">
        <v>0</v>
      </c>
      <c r="AR1268">
        <v>0</v>
      </c>
      <c r="AS1268" t="s">
        <v>3</v>
      </c>
      <c r="AT1268">
        <v>-102</v>
      </c>
      <c r="AU1268" t="s">
        <v>3</v>
      </c>
      <c r="AV1268">
        <v>0</v>
      </c>
      <c r="AW1268">
        <v>2</v>
      </c>
      <c r="AX1268">
        <v>35869081</v>
      </c>
      <c r="AY1268">
        <v>1</v>
      </c>
      <c r="AZ1268">
        <v>6144</v>
      </c>
      <c r="BA1268">
        <v>1227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X1268">
        <f>Y1268*Source!I1156</f>
        <v>-28.763999999999996</v>
      </c>
      <c r="CY1268">
        <f>AA1268</f>
        <v>184.42</v>
      </c>
      <c r="CZ1268">
        <f>AE1268</f>
        <v>67.8</v>
      </c>
      <c r="DA1268">
        <f>AI1268</f>
        <v>2.72</v>
      </c>
      <c r="DB1268">
        <f>ROUND(ROUND(AT1268*CZ1268,2),2)</f>
        <v>-6915.6</v>
      </c>
      <c r="DC1268">
        <f>ROUND(ROUND(AT1268*AG1268,2),2)</f>
        <v>0</v>
      </c>
    </row>
    <row r="1269" spans="1:107">
      <c r="A1269">
        <f>ROW(Source!A1156)</f>
        <v>1156</v>
      </c>
      <c r="B1269">
        <v>35863109</v>
      </c>
      <c r="C1269">
        <v>35869067</v>
      </c>
      <c r="D1269">
        <v>29110762</v>
      </c>
      <c r="E1269">
        <v>1</v>
      </c>
      <c r="F1269">
        <v>1</v>
      </c>
      <c r="G1269">
        <v>1</v>
      </c>
      <c r="H1269">
        <v>3</v>
      </c>
      <c r="I1269" t="s">
        <v>640</v>
      </c>
      <c r="J1269" t="s">
        <v>812</v>
      </c>
      <c r="K1269" t="s">
        <v>642</v>
      </c>
      <c r="L1269">
        <v>1308</v>
      </c>
      <c r="N1269">
        <v>1003</v>
      </c>
      <c r="O1269" t="s">
        <v>65</v>
      </c>
      <c r="P1269" t="s">
        <v>65</v>
      </c>
      <c r="Q1269">
        <v>100</v>
      </c>
      <c r="W1269">
        <v>0</v>
      </c>
      <c r="X1269">
        <v>961672469</v>
      </c>
      <c r="Y1269">
        <v>0.68</v>
      </c>
      <c r="AA1269">
        <v>528.80999999999995</v>
      </c>
      <c r="AB1269">
        <v>0</v>
      </c>
      <c r="AC1269">
        <v>0</v>
      </c>
      <c r="AD1269">
        <v>0</v>
      </c>
      <c r="AE1269">
        <v>99.4</v>
      </c>
      <c r="AF1269">
        <v>0</v>
      </c>
      <c r="AG1269">
        <v>0</v>
      </c>
      <c r="AH1269">
        <v>0</v>
      </c>
      <c r="AI1269">
        <v>5.32</v>
      </c>
      <c r="AJ1269">
        <v>1</v>
      </c>
      <c r="AK1269">
        <v>1</v>
      </c>
      <c r="AL1269">
        <v>1</v>
      </c>
      <c r="AN1269">
        <v>0</v>
      </c>
      <c r="AO1269">
        <v>1</v>
      </c>
      <c r="AP1269">
        <v>0</v>
      </c>
      <c r="AQ1269">
        <v>0</v>
      </c>
      <c r="AR1269">
        <v>0</v>
      </c>
      <c r="AS1269" t="s">
        <v>3</v>
      </c>
      <c r="AT1269">
        <v>0.68</v>
      </c>
      <c r="AU1269" t="s">
        <v>3</v>
      </c>
      <c r="AV1269">
        <v>0</v>
      </c>
      <c r="AW1269">
        <v>2</v>
      </c>
      <c r="AX1269">
        <v>35869082</v>
      </c>
      <c r="AY1269">
        <v>1</v>
      </c>
      <c r="AZ1269">
        <v>0</v>
      </c>
      <c r="BA1269">
        <v>1228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X1269">
        <f>Y1269*Source!I1156</f>
        <v>0.19175999999999999</v>
      </c>
      <c r="CY1269">
        <f>AA1269</f>
        <v>528.80999999999995</v>
      </c>
      <c r="CZ1269">
        <f>AE1269</f>
        <v>99.4</v>
      </c>
      <c r="DA1269">
        <f>AI1269</f>
        <v>5.32</v>
      </c>
      <c r="DB1269">
        <f>ROUND(ROUND(AT1269*CZ1269,2),2)</f>
        <v>67.59</v>
      </c>
      <c r="DC1269">
        <f>ROUND(ROUND(AT1269*AG1269,2),2)</f>
        <v>0</v>
      </c>
    </row>
    <row r="1270" spans="1:107">
      <c r="A1270">
        <f>ROW(Source!A1156)</f>
        <v>1156</v>
      </c>
      <c r="B1270">
        <v>35863109</v>
      </c>
      <c r="C1270">
        <v>35869067</v>
      </c>
      <c r="D1270">
        <v>29110964</v>
      </c>
      <c r="E1270">
        <v>1</v>
      </c>
      <c r="F1270">
        <v>1</v>
      </c>
      <c r="G1270">
        <v>1</v>
      </c>
      <c r="H1270">
        <v>3</v>
      </c>
      <c r="I1270" t="s">
        <v>201</v>
      </c>
      <c r="J1270" t="s">
        <v>203</v>
      </c>
      <c r="K1270" t="s">
        <v>202</v>
      </c>
      <c r="L1270">
        <v>1327</v>
      </c>
      <c r="N1270">
        <v>1005</v>
      </c>
      <c r="O1270" t="s">
        <v>155</v>
      </c>
      <c r="P1270" t="s">
        <v>155</v>
      </c>
      <c r="Q1270">
        <v>1</v>
      </c>
      <c r="W1270">
        <v>0</v>
      </c>
      <c r="X1270">
        <v>-100917442</v>
      </c>
      <c r="Y1270">
        <v>102</v>
      </c>
      <c r="AA1270">
        <v>516.15</v>
      </c>
      <c r="AB1270">
        <v>0</v>
      </c>
      <c r="AC1270">
        <v>0</v>
      </c>
      <c r="AD1270">
        <v>0</v>
      </c>
      <c r="AE1270">
        <v>82.19</v>
      </c>
      <c r="AF1270">
        <v>0</v>
      </c>
      <c r="AG1270">
        <v>0</v>
      </c>
      <c r="AH1270">
        <v>0</v>
      </c>
      <c r="AI1270">
        <v>6.28</v>
      </c>
      <c r="AJ1270">
        <v>1</v>
      </c>
      <c r="AK1270">
        <v>1</v>
      </c>
      <c r="AL1270">
        <v>1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 t="s">
        <v>3</v>
      </c>
      <c r="AT1270">
        <v>102</v>
      </c>
      <c r="AU1270" t="s">
        <v>3</v>
      </c>
      <c r="AV1270">
        <v>0</v>
      </c>
      <c r="AW1270">
        <v>1</v>
      </c>
      <c r="AX1270">
        <v>-1</v>
      </c>
      <c r="AY1270">
        <v>0</v>
      </c>
      <c r="AZ1270">
        <v>0</v>
      </c>
      <c r="BA1270" t="s">
        <v>3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X1270">
        <f>Y1270*Source!I1156</f>
        <v>28.763999999999996</v>
      </c>
      <c r="CY1270">
        <f>AA1270</f>
        <v>516.15</v>
      </c>
      <c r="CZ1270">
        <f>AE1270</f>
        <v>82.19</v>
      </c>
      <c r="DA1270">
        <f>AI1270</f>
        <v>6.28</v>
      </c>
      <c r="DB1270">
        <f>ROUND(ROUND(AT1270*CZ1270,2),2)</f>
        <v>8383.3799999999992</v>
      </c>
      <c r="DC1270">
        <f>ROUND(ROUND(AT1270*AG1270,2),2)</f>
        <v>0</v>
      </c>
    </row>
    <row r="1271" spans="1:107">
      <c r="A1271">
        <f>ROW(Source!A1159)</f>
        <v>1159</v>
      </c>
      <c r="B1271">
        <v>35863109</v>
      </c>
      <c r="C1271">
        <v>35869085</v>
      </c>
      <c r="D1271">
        <v>18413230</v>
      </c>
      <c r="E1271">
        <v>1</v>
      </c>
      <c r="F1271">
        <v>1</v>
      </c>
      <c r="G1271">
        <v>1</v>
      </c>
      <c r="H1271">
        <v>1</v>
      </c>
      <c r="I1271" t="s">
        <v>587</v>
      </c>
      <c r="J1271" t="s">
        <v>3</v>
      </c>
      <c r="K1271" t="s">
        <v>588</v>
      </c>
      <c r="L1271">
        <v>1369</v>
      </c>
      <c r="N1271">
        <v>1013</v>
      </c>
      <c r="O1271" t="s">
        <v>561</v>
      </c>
      <c r="P1271" t="s">
        <v>561</v>
      </c>
      <c r="Q1271">
        <v>1</v>
      </c>
      <c r="W1271">
        <v>0</v>
      </c>
      <c r="X1271">
        <v>355262106</v>
      </c>
      <c r="Y1271">
        <v>7.6589999999999998</v>
      </c>
      <c r="AA1271">
        <v>0</v>
      </c>
      <c r="AB1271">
        <v>0</v>
      </c>
      <c r="AC1271">
        <v>0</v>
      </c>
      <c r="AD1271">
        <v>293.22000000000003</v>
      </c>
      <c r="AE1271">
        <v>0</v>
      </c>
      <c r="AF1271">
        <v>0</v>
      </c>
      <c r="AG1271">
        <v>0</v>
      </c>
      <c r="AH1271">
        <v>293.22000000000003</v>
      </c>
      <c r="AI1271">
        <v>1</v>
      </c>
      <c r="AJ1271">
        <v>1</v>
      </c>
      <c r="AK1271">
        <v>1</v>
      </c>
      <c r="AL1271">
        <v>1</v>
      </c>
      <c r="AN1271">
        <v>0</v>
      </c>
      <c r="AO1271">
        <v>1</v>
      </c>
      <c r="AP1271">
        <v>1</v>
      </c>
      <c r="AQ1271">
        <v>0</v>
      </c>
      <c r="AR1271">
        <v>0</v>
      </c>
      <c r="AS1271" t="s">
        <v>3</v>
      </c>
      <c r="AT1271">
        <v>6.66</v>
      </c>
      <c r="AU1271" t="s">
        <v>134</v>
      </c>
      <c r="AV1271">
        <v>1</v>
      </c>
      <c r="AW1271">
        <v>2</v>
      </c>
      <c r="AX1271">
        <v>35869098</v>
      </c>
      <c r="AY1271">
        <v>2</v>
      </c>
      <c r="AZ1271">
        <v>131072</v>
      </c>
      <c r="BA1271">
        <v>1229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X1271">
        <f>Y1271*Source!I1159</f>
        <v>1.6497486000000001</v>
      </c>
      <c r="CY1271">
        <f>AD1271</f>
        <v>293.22000000000003</v>
      </c>
      <c r="CZ1271">
        <f>AH1271</f>
        <v>293.22000000000003</v>
      </c>
      <c r="DA1271">
        <f>AL1271</f>
        <v>1</v>
      </c>
      <c r="DB1271">
        <f>ROUND((ROUND(AT1271*CZ1271,2)*1.15),2)</f>
        <v>2245.7800000000002</v>
      </c>
      <c r="DC1271">
        <f>ROUND((ROUND(AT1271*AG1271,2)*1.15),2)</f>
        <v>0</v>
      </c>
    </row>
    <row r="1272" spans="1:107">
      <c r="A1272">
        <f>ROW(Source!A1159)</f>
        <v>1159</v>
      </c>
      <c r="B1272">
        <v>35863109</v>
      </c>
      <c r="C1272">
        <v>35869085</v>
      </c>
      <c r="D1272">
        <v>29173472</v>
      </c>
      <c r="E1272">
        <v>1</v>
      </c>
      <c r="F1272">
        <v>1</v>
      </c>
      <c r="G1272">
        <v>1</v>
      </c>
      <c r="H1272">
        <v>2</v>
      </c>
      <c r="I1272" t="s">
        <v>624</v>
      </c>
      <c r="J1272" t="s">
        <v>625</v>
      </c>
      <c r="K1272" t="s">
        <v>626</v>
      </c>
      <c r="L1272">
        <v>1368</v>
      </c>
      <c r="N1272">
        <v>1011</v>
      </c>
      <c r="O1272" t="s">
        <v>567</v>
      </c>
      <c r="P1272" t="s">
        <v>567</v>
      </c>
      <c r="Q1272">
        <v>1</v>
      </c>
      <c r="W1272">
        <v>0</v>
      </c>
      <c r="X1272">
        <v>275932499</v>
      </c>
      <c r="Y1272">
        <v>2.5124999999999997</v>
      </c>
      <c r="AA1272">
        <v>0</v>
      </c>
      <c r="AB1272">
        <v>12.75</v>
      </c>
      <c r="AC1272">
        <v>0</v>
      </c>
      <c r="AD1272">
        <v>0</v>
      </c>
      <c r="AE1272">
        <v>0</v>
      </c>
      <c r="AF1272">
        <v>3</v>
      </c>
      <c r="AG1272">
        <v>0</v>
      </c>
      <c r="AH1272">
        <v>0</v>
      </c>
      <c r="AI1272">
        <v>1</v>
      </c>
      <c r="AJ1272">
        <v>4.25</v>
      </c>
      <c r="AK1272">
        <v>33.049999999999997</v>
      </c>
      <c r="AL1272">
        <v>1</v>
      </c>
      <c r="AN1272">
        <v>0</v>
      </c>
      <c r="AO1272">
        <v>1</v>
      </c>
      <c r="AP1272">
        <v>1</v>
      </c>
      <c r="AQ1272">
        <v>0</v>
      </c>
      <c r="AR1272">
        <v>0</v>
      </c>
      <c r="AS1272" t="s">
        <v>3</v>
      </c>
      <c r="AT1272">
        <v>2.0099999999999998</v>
      </c>
      <c r="AU1272" t="s">
        <v>133</v>
      </c>
      <c r="AV1272">
        <v>0</v>
      </c>
      <c r="AW1272">
        <v>2</v>
      </c>
      <c r="AX1272">
        <v>35869099</v>
      </c>
      <c r="AY1272">
        <v>1</v>
      </c>
      <c r="AZ1272">
        <v>0</v>
      </c>
      <c r="BA1272">
        <v>1230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X1272">
        <f>Y1272*Source!I1159</f>
        <v>0.54119249999999997</v>
      </c>
      <c r="CY1272">
        <f>AB1272</f>
        <v>12.75</v>
      </c>
      <c r="CZ1272">
        <f>AF1272</f>
        <v>3</v>
      </c>
      <c r="DA1272">
        <f>AJ1272</f>
        <v>4.25</v>
      </c>
      <c r="DB1272">
        <f>ROUND((ROUND(AT1272*CZ1272,2)*1.25),2)</f>
        <v>7.54</v>
      </c>
      <c r="DC1272">
        <f>ROUND((ROUND(AT1272*AG1272,2)*1.25),2)</f>
        <v>0</v>
      </c>
    </row>
    <row r="1273" spans="1:107">
      <c r="A1273">
        <f>ROW(Source!A1159)</f>
        <v>1159</v>
      </c>
      <c r="B1273">
        <v>35863109</v>
      </c>
      <c r="C1273">
        <v>35869085</v>
      </c>
      <c r="D1273">
        <v>29174500</v>
      </c>
      <c r="E1273">
        <v>1</v>
      </c>
      <c r="F1273">
        <v>1</v>
      </c>
      <c r="G1273">
        <v>1</v>
      </c>
      <c r="H1273">
        <v>2</v>
      </c>
      <c r="I1273" t="s">
        <v>646</v>
      </c>
      <c r="J1273" t="s">
        <v>647</v>
      </c>
      <c r="K1273" t="s">
        <v>648</v>
      </c>
      <c r="L1273">
        <v>1368</v>
      </c>
      <c r="N1273">
        <v>1011</v>
      </c>
      <c r="O1273" t="s">
        <v>567</v>
      </c>
      <c r="P1273" t="s">
        <v>567</v>
      </c>
      <c r="Q1273">
        <v>1</v>
      </c>
      <c r="W1273">
        <v>0</v>
      </c>
      <c r="X1273">
        <v>-239831557</v>
      </c>
      <c r="Y1273">
        <v>1.6625000000000001</v>
      </c>
      <c r="AA1273">
        <v>0</v>
      </c>
      <c r="AB1273">
        <v>7.33</v>
      </c>
      <c r="AC1273">
        <v>0</v>
      </c>
      <c r="AD1273">
        <v>0</v>
      </c>
      <c r="AE1273">
        <v>0</v>
      </c>
      <c r="AF1273">
        <v>1.95</v>
      </c>
      <c r="AG1273">
        <v>0</v>
      </c>
      <c r="AH1273">
        <v>0</v>
      </c>
      <c r="AI1273">
        <v>1</v>
      </c>
      <c r="AJ1273">
        <v>3.76</v>
      </c>
      <c r="AK1273">
        <v>33.049999999999997</v>
      </c>
      <c r="AL1273">
        <v>1</v>
      </c>
      <c r="AN1273">
        <v>0</v>
      </c>
      <c r="AO1273">
        <v>1</v>
      </c>
      <c r="AP1273">
        <v>1</v>
      </c>
      <c r="AQ1273">
        <v>0</v>
      </c>
      <c r="AR1273">
        <v>0</v>
      </c>
      <c r="AS1273" t="s">
        <v>3</v>
      </c>
      <c r="AT1273">
        <v>1.33</v>
      </c>
      <c r="AU1273" t="s">
        <v>133</v>
      </c>
      <c r="AV1273">
        <v>0</v>
      </c>
      <c r="AW1273">
        <v>2</v>
      </c>
      <c r="AX1273">
        <v>35869100</v>
      </c>
      <c r="AY1273">
        <v>1</v>
      </c>
      <c r="AZ1273">
        <v>0</v>
      </c>
      <c r="BA1273">
        <v>1231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X1273">
        <f>Y1273*Source!I1159</f>
        <v>0.35810250000000005</v>
      </c>
      <c r="CY1273">
        <f>AB1273</f>
        <v>7.33</v>
      </c>
      <c r="CZ1273">
        <f>AF1273</f>
        <v>1.95</v>
      </c>
      <c r="DA1273">
        <f>AJ1273</f>
        <v>3.76</v>
      </c>
      <c r="DB1273">
        <f>ROUND((ROUND(AT1273*CZ1273,2)*1.25),2)</f>
        <v>3.24</v>
      </c>
      <c r="DC1273">
        <f>ROUND((ROUND(AT1273*AG1273,2)*1.25),2)</f>
        <v>0</v>
      </c>
    </row>
    <row r="1274" spans="1:107">
      <c r="A1274">
        <f>ROW(Source!A1159)</f>
        <v>1159</v>
      </c>
      <c r="B1274">
        <v>35863109</v>
      </c>
      <c r="C1274">
        <v>35869085</v>
      </c>
      <c r="D1274">
        <v>29174913</v>
      </c>
      <c r="E1274">
        <v>1</v>
      </c>
      <c r="F1274">
        <v>1</v>
      </c>
      <c r="G1274">
        <v>1</v>
      </c>
      <c r="H1274">
        <v>2</v>
      </c>
      <c r="I1274" t="s">
        <v>578</v>
      </c>
      <c r="J1274" t="s">
        <v>579</v>
      </c>
      <c r="K1274" t="s">
        <v>580</v>
      </c>
      <c r="L1274">
        <v>1368</v>
      </c>
      <c r="N1274">
        <v>1011</v>
      </c>
      <c r="O1274" t="s">
        <v>567</v>
      </c>
      <c r="P1274" t="s">
        <v>567</v>
      </c>
      <c r="Q1274">
        <v>1</v>
      </c>
      <c r="W1274">
        <v>0</v>
      </c>
      <c r="X1274">
        <v>458544584</v>
      </c>
      <c r="Y1274">
        <v>3.7499999999999999E-2</v>
      </c>
      <c r="AA1274">
        <v>0</v>
      </c>
      <c r="AB1274">
        <v>932.72</v>
      </c>
      <c r="AC1274">
        <v>383.38</v>
      </c>
      <c r="AD1274">
        <v>0</v>
      </c>
      <c r="AE1274">
        <v>0</v>
      </c>
      <c r="AF1274">
        <v>87.17</v>
      </c>
      <c r="AG1274">
        <v>11.6</v>
      </c>
      <c r="AH1274">
        <v>0</v>
      </c>
      <c r="AI1274">
        <v>1</v>
      </c>
      <c r="AJ1274">
        <v>10.7</v>
      </c>
      <c r="AK1274">
        <v>33.049999999999997</v>
      </c>
      <c r="AL1274">
        <v>1</v>
      </c>
      <c r="AN1274">
        <v>0</v>
      </c>
      <c r="AO1274">
        <v>1</v>
      </c>
      <c r="AP1274">
        <v>1</v>
      </c>
      <c r="AQ1274">
        <v>0</v>
      </c>
      <c r="AR1274">
        <v>0</v>
      </c>
      <c r="AS1274" t="s">
        <v>3</v>
      </c>
      <c r="AT1274">
        <v>0.03</v>
      </c>
      <c r="AU1274" t="s">
        <v>133</v>
      </c>
      <c r="AV1274">
        <v>0</v>
      </c>
      <c r="AW1274">
        <v>2</v>
      </c>
      <c r="AX1274">
        <v>35869101</v>
      </c>
      <c r="AY1274">
        <v>1</v>
      </c>
      <c r="AZ1274">
        <v>0</v>
      </c>
      <c r="BA1274">
        <v>1232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X1274">
        <f>Y1274*Source!I1159</f>
        <v>8.0774999999999996E-3</v>
      </c>
      <c r="CY1274">
        <f>AB1274</f>
        <v>932.72</v>
      </c>
      <c r="CZ1274">
        <f>AF1274</f>
        <v>87.17</v>
      </c>
      <c r="DA1274">
        <f>AJ1274</f>
        <v>10.7</v>
      </c>
      <c r="DB1274">
        <f>ROUND((ROUND(AT1274*CZ1274,2)*1.25),2)</f>
        <v>3.28</v>
      </c>
      <c r="DC1274">
        <f>ROUND((ROUND(AT1274*AG1274,2)*1.25),2)</f>
        <v>0.44</v>
      </c>
    </row>
    <row r="1275" spans="1:107">
      <c r="A1275">
        <f>ROW(Source!A1159)</f>
        <v>1159</v>
      </c>
      <c r="B1275">
        <v>35863109</v>
      </c>
      <c r="C1275">
        <v>35869085</v>
      </c>
      <c r="D1275">
        <v>29114471</v>
      </c>
      <c r="E1275">
        <v>1</v>
      </c>
      <c r="F1275">
        <v>1</v>
      </c>
      <c r="G1275">
        <v>1</v>
      </c>
      <c r="H1275">
        <v>3</v>
      </c>
      <c r="I1275" t="s">
        <v>649</v>
      </c>
      <c r="J1275" t="s">
        <v>650</v>
      </c>
      <c r="K1275" t="s">
        <v>651</v>
      </c>
      <c r="L1275">
        <v>1358</v>
      </c>
      <c r="N1275">
        <v>1010</v>
      </c>
      <c r="O1275" t="s">
        <v>652</v>
      </c>
      <c r="P1275" t="s">
        <v>652</v>
      </c>
      <c r="Q1275">
        <v>10</v>
      </c>
      <c r="W1275">
        <v>0</v>
      </c>
      <c r="X1275">
        <v>610395517</v>
      </c>
      <c r="Y1275">
        <v>26.3</v>
      </c>
      <c r="AA1275">
        <v>1.55</v>
      </c>
      <c r="AB1275">
        <v>0</v>
      </c>
      <c r="AC1275">
        <v>0</v>
      </c>
      <c r="AD1275">
        <v>0</v>
      </c>
      <c r="AE1275">
        <v>1.6</v>
      </c>
      <c r="AF1275">
        <v>0</v>
      </c>
      <c r="AG1275">
        <v>0</v>
      </c>
      <c r="AH1275">
        <v>0</v>
      </c>
      <c r="AI1275">
        <v>0.97</v>
      </c>
      <c r="AJ1275">
        <v>1</v>
      </c>
      <c r="AK1275">
        <v>1</v>
      </c>
      <c r="AL1275">
        <v>1</v>
      </c>
      <c r="AN1275">
        <v>0</v>
      </c>
      <c r="AO1275">
        <v>1</v>
      </c>
      <c r="AP1275">
        <v>0</v>
      </c>
      <c r="AQ1275">
        <v>0</v>
      </c>
      <c r="AR1275">
        <v>0</v>
      </c>
      <c r="AS1275" t="s">
        <v>3</v>
      </c>
      <c r="AT1275">
        <v>26.3</v>
      </c>
      <c r="AU1275" t="s">
        <v>3</v>
      </c>
      <c r="AV1275">
        <v>0</v>
      </c>
      <c r="AW1275">
        <v>2</v>
      </c>
      <c r="AX1275">
        <v>35869102</v>
      </c>
      <c r="AY1275">
        <v>1</v>
      </c>
      <c r="AZ1275">
        <v>0</v>
      </c>
      <c r="BA1275">
        <v>1233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X1275">
        <f>Y1275*Source!I1159</f>
        <v>5.6650200000000002</v>
      </c>
      <c r="CY1275">
        <f t="shared" ref="CY1275:CY1282" si="186">AA1275</f>
        <v>1.55</v>
      </c>
      <c r="CZ1275">
        <f t="shared" ref="CZ1275:CZ1282" si="187">AE1275</f>
        <v>1.6</v>
      </c>
      <c r="DA1275">
        <f t="shared" ref="DA1275:DA1282" si="188">AI1275</f>
        <v>0.97</v>
      </c>
      <c r="DB1275">
        <f t="shared" ref="DB1275:DB1282" si="189">ROUND(ROUND(AT1275*CZ1275,2),2)</f>
        <v>42.08</v>
      </c>
      <c r="DC1275">
        <f t="shared" ref="DC1275:DC1282" si="190">ROUND(ROUND(AT1275*AG1275,2),2)</f>
        <v>0</v>
      </c>
    </row>
    <row r="1276" spans="1:107">
      <c r="A1276">
        <f>ROW(Source!A1159)</f>
        <v>1159</v>
      </c>
      <c r="B1276">
        <v>35863109</v>
      </c>
      <c r="C1276">
        <v>35869085</v>
      </c>
      <c r="D1276">
        <v>29114305</v>
      </c>
      <c r="E1276">
        <v>1</v>
      </c>
      <c r="F1276">
        <v>1</v>
      </c>
      <c r="G1276">
        <v>1</v>
      </c>
      <c r="H1276">
        <v>3</v>
      </c>
      <c r="I1276" t="s">
        <v>653</v>
      </c>
      <c r="J1276" t="s">
        <v>654</v>
      </c>
      <c r="K1276" t="s">
        <v>655</v>
      </c>
      <c r="L1276">
        <v>1354</v>
      </c>
      <c r="N1276">
        <v>1010</v>
      </c>
      <c r="O1276" t="s">
        <v>237</v>
      </c>
      <c r="P1276" t="s">
        <v>237</v>
      </c>
      <c r="Q1276">
        <v>1</v>
      </c>
      <c r="W1276">
        <v>0</v>
      </c>
      <c r="X1276">
        <v>-1753782198</v>
      </c>
      <c r="Y1276">
        <v>263</v>
      </c>
      <c r="AA1276">
        <v>0.21</v>
      </c>
      <c r="AB1276">
        <v>0</v>
      </c>
      <c r="AC1276">
        <v>0</v>
      </c>
      <c r="AD1276">
        <v>0</v>
      </c>
      <c r="AE1276">
        <v>0.12</v>
      </c>
      <c r="AF1276">
        <v>0</v>
      </c>
      <c r="AG1276">
        <v>0</v>
      </c>
      <c r="AH1276">
        <v>0</v>
      </c>
      <c r="AI1276">
        <v>1.78</v>
      </c>
      <c r="AJ1276">
        <v>1</v>
      </c>
      <c r="AK1276">
        <v>1</v>
      </c>
      <c r="AL1276">
        <v>1</v>
      </c>
      <c r="AN1276">
        <v>0</v>
      </c>
      <c r="AO1276">
        <v>1</v>
      </c>
      <c r="AP1276">
        <v>0</v>
      </c>
      <c r="AQ1276">
        <v>0</v>
      </c>
      <c r="AR1276">
        <v>0</v>
      </c>
      <c r="AS1276" t="s">
        <v>3</v>
      </c>
      <c r="AT1276">
        <v>263</v>
      </c>
      <c r="AU1276" t="s">
        <v>3</v>
      </c>
      <c r="AV1276">
        <v>0</v>
      </c>
      <c r="AW1276">
        <v>2</v>
      </c>
      <c r="AX1276">
        <v>35869103</v>
      </c>
      <c r="AY1276">
        <v>1</v>
      </c>
      <c r="AZ1276">
        <v>0</v>
      </c>
      <c r="BA1276">
        <v>1234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X1276">
        <f>Y1276*Source!I1159</f>
        <v>56.650200000000005</v>
      </c>
      <c r="CY1276">
        <f t="shared" si="186"/>
        <v>0.21</v>
      </c>
      <c r="CZ1276">
        <f t="shared" si="187"/>
        <v>0.12</v>
      </c>
      <c r="DA1276">
        <f t="shared" si="188"/>
        <v>1.78</v>
      </c>
      <c r="DB1276">
        <f t="shared" si="189"/>
        <v>31.56</v>
      </c>
      <c r="DC1276">
        <f t="shared" si="190"/>
        <v>0</v>
      </c>
    </row>
    <row r="1277" spans="1:107">
      <c r="A1277">
        <f>ROW(Source!A1159)</f>
        <v>1159</v>
      </c>
      <c r="B1277">
        <v>35863109</v>
      </c>
      <c r="C1277">
        <v>35869085</v>
      </c>
      <c r="D1277">
        <v>29111012</v>
      </c>
      <c r="E1277">
        <v>1</v>
      </c>
      <c r="F1277">
        <v>1</v>
      </c>
      <c r="G1277">
        <v>1</v>
      </c>
      <c r="H1277">
        <v>3</v>
      </c>
      <c r="I1277" t="s">
        <v>656</v>
      </c>
      <c r="J1277" t="s">
        <v>657</v>
      </c>
      <c r="K1277" t="s">
        <v>658</v>
      </c>
      <c r="L1277">
        <v>1354</v>
      </c>
      <c r="N1277">
        <v>1010</v>
      </c>
      <c r="O1277" t="s">
        <v>237</v>
      </c>
      <c r="P1277" t="s">
        <v>237</v>
      </c>
      <c r="Q1277">
        <v>1</v>
      </c>
      <c r="W1277">
        <v>0</v>
      </c>
      <c r="X1277">
        <v>-532370196</v>
      </c>
      <c r="Y1277">
        <v>7</v>
      </c>
      <c r="AA1277">
        <v>12.73</v>
      </c>
      <c r="AB1277">
        <v>0</v>
      </c>
      <c r="AC1277">
        <v>0</v>
      </c>
      <c r="AD1277">
        <v>0</v>
      </c>
      <c r="AE1277">
        <v>1.29</v>
      </c>
      <c r="AF1277">
        <v>0</v>
      </c>
      <c r="AG1277">
        <v>0</v>
      </c>
      <c r="AH1277">
        <v>0</v>
      </c>
      <c r="AI1277">
        <v>9.8699999999999992</v>
      </c>
      <c r="AJ1277">
        <v>1</v>
      </c>
      <c r="AK1277">
        <v>1</v>
      </c>
      <c r="AL1277">
        <v>1</v>
      </c>
      <c r="AN1277">
        <v>0</v>
      </c>
      <c r="AO1277">
        <v>1</v>
      </c>
      <c r="AP1277">
        <v>0</v>
      </c>
      <c r="AQ1277">
        <v>0</v>
      </c>
      <c r="AR1277">
        <v>0</v>
      </c>
      <c r="AS1277" t="s">
        <v>3</v>
      </c>
      <c r="AT1277">
        <v>7</v>
      </c>
      <c r="AU1277" t="s">
        <v>3</v>
      </c>
      <c r="AV1277">
        <v>0</v>
      </c>
      <c r="AW1277">
        <v>2</v>
      </c>
      <c r="AX1277">
        <v>35869104</v>
      </c>
      <c r="AY1277">
        <v>1</v>
      </c>
      <c r="AZ1277">
        <v>0</v>
      </c>
      <c r="BA1277">
        <v>1235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X1277">
        <f>Y1277*Source!I1159</f>
        <v>1.5078</v>
      </c>
      <c r="CY1277">
        <f t="shared" si="186"/>
        <v>12.73</v>
      </c>
      <c r="CZ1277">
        <f t="shared" si="187"/>
        <v>1.29</v>
      </c>
      <c r="DA1277">
        <f t="shared" si="188"/>
        <v>9.8699999999999992</v>
      </c>
      <c r="DB1277">
        <f t="shared" si="189"/>
        <v>9.0299999999999994</v>
      </c>
      <c r="DC1277">
        <f t="shared" si="190"/>
        <v>0</v>
      </c>
    </row>
    <row r="1278" spans="1:107">
      <c r="A1278">
        <f>ROW(Source!A1159)</f>
        <v>1159</v>
      </c>
      <c r="B1278">
        <v>35863109</v>
      </c>
      <c r="C1278">
        <v>35869085</v>
      </c>
      <c r="D1278">
        <v>29111013</v>
      </c>
      <c r="E1278">
        <v>1</v>
      </c>
      <c r="F1278">
        <v>1</v>
      </c>
      <c r="G1278">
        <v>1</v>
      </c>
      <c r="H1278">
        <v>3</v>
      </c>
      <c r="I1278" t="s">
        <v>659</v>
      </c>
      <c r="J1278" t="s">
        <v>660</v>
      </c>
      <c r="K1278" t="s">
        <v>661</v>
      </c>
      <c r="L1278">
        <v>1354</v>
      </c>
      <c r="N1278">
        <v>1010</v>
      </c>
      <c r="O1278" t="s">
        <v>237</v>
      </c>
      <c r="P1278" t="s">
        <v>237</v>
      </c>
      <c r="Q1278">
        <v>1</v>
      </c>
      <c r="W1278">
        <v>0</v>
      </c>
      <c r="X1278">
        <v>-463883208</v>
      </c>
      <c r="Y1278">
        <v>7</v>
      </c>
      <c r="AA1278">
        <v>12.73</v>
      </c>
      <c r="AB1278">
        <v>0</v>
      </c>
      <c r="AC1278">
        <v>0</v>
      </c>
      <c r="AD1278">
        <v>0</v>
      </c>
      <c r="AE1278">
        <v>1.29</v>
      </c>
      <c r="AF1278">
        <v>0</v>
      </c>
      <c r="AG1278">
        <v>0</v>
      </c>
      <c r="AH1278">
        <v>0</v>
      </c>
      <c r="AI1278">
        <v>9.8699999999999992</v>
      </c>
      <c r="AJ1278">
        <v>1</v>
      </c>
      <c r="AK1278">
        <v>1</v>
      </c>
      <c r="AL1278">
        <v>1</v>
      </c>
      <c r="AN1278">
        <v>0</v>
      </c>
      <c r="AO1278">
        <v>1</v>
      </c>
      <c r="AP1278">
        <v>0</v>
      </c>
      <c r="AQ1278">
        <v>0</v>
      </c>
      <c r="AR1278">
        <v>0</v>
      </c>
      <c r="AS1278" t="s">
        <v>3</v>
      </c>
      <c r="AT1278">
        <v>7</v>
      </c>
      <c r="AU1278" t="s">
        <v>3</v>
      </c>
      <c r="AV1278">
        <v>0</v>
      </c>
      <c r="AW1278">
        <v>2</v>
      </c>
      <c r="AX1278">
        <v>35869105</v>
      </c>
      <c r="AY1278">
        <v>1</v>
      </c>
      <c r="AZ1278">
        <v>0</v>
      </c>
      <c r="BA1278">
        <v>1236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X1278">
        <f>Y1278*Source!I1159</f>
        <v>1.5078</v>
      </c>
      <c r="CY1278">
        <f t="shared" si="186"/>
        <v>12.73</v>
      </c>
      <c r="CZ1278">
        <f t="shared" si="187"/>
        <v>1.29</v>
      </c>
      <c r="DA1278">
        <f t="shared" si="188"/>
        <v>9.8699999999999992</v>
      </c>
      <c r="DB1278">
        <f t="shared" si="189"/>
        <v>9.0299999999999994</v>
      </c>
      <c r="DC1278">
        <f t="shared" si="190"/>
        <v>0</v>
      </c>
    </row>
    <row r="1279" spans="1:107">
      <c r="A1279">
        <f>ROW(Source!A1159)</f>
        <v>1159</v>
      </c>
      <c r="B1279">
        <v>35863109</v>
      </c>
      <c r="C1279">
        <v>35869085</v>
      </c>
      <c r="D1279">
        <v>29111016</v>
      </c>
      <c r="E1279">
        <v>1</v>
      </c>
      <c r="F1279">
        <v>1</v>
      </c>
      <c r="G1279">
        <v>1</v>
      </c>
      <c r="H1279">
        <v>3</v>
      </c>
      <c r="I1279" t="s">
        <v>662</v>
      </c>
      <c r="J1279" t="s">
        <v>663</v>
      </c>
      <c r="K1279" t="s">
        <v>664</v>
      </c>
      <c r="L1279">
        <v>1354</v>
      </c>
      <c r="N1279">
        <v>1010</v>
      </c>
      <c r="O1279" t="s">
        <v>237</v>
      </c>
      <c r="P1279" t="s">
        <v>237</v>
      </c>
      <c r="Q1279">
        <v>1</v>
      </c>
      <c r="W1279">
        <v>0</v>
      </c>
      <c r="X1279">
        <v>-983964523</v>
      </c>
      <c r="Y1279">
        <v>40</v>
      </c>
      <c r="AA1279">
        <v>12.73</v>
      </c>
      <c r="AB1279">
        <v>0</v>
      </c>
      <c r="AC1279">
        <v>0</v>
      </c>
      <c r="AD1279">
        <v>0</v>
      </c>
      <c r="AE1279">
        <v>1.29</v>
      </c>
      <c r="AF1279">
        <v>0</v>
      </c>
      <c r="AG1279">
        <v>0</v>
      </c>
      <c r="AH1279">
        <v>0</v>
      </c>
      <c r="AI1279">
        <v>9.8699999999999992</v>
      </c>
      <c r="AJ1279">
        <v>1</v>
      </c>
      <c r="AK1279">
        <v>1</v>
      </c>
      <c r="AL1279">
        <v>1</v>
      </c>
      <c r="AN1279">
        <v>0</v>
      </c>
      <c r="AO1279">
        <v>1</v>
      </c>
      <c r="AP1279">
        <v>0</v>
      </c>
      <c r="AQ1279">
        <v>0</v>
      </c>
      <c r="AR1279">
        <v>0</v>
      </c>
      <c r="AS1279" t="s">
        <v>3</v>
      </c>
      <c r="AT1279">
        <v>40</v>
      </c>
      <c r="AU1279" t="s">
        <v>3</v>
      </c>
      <c r="AV1279">
        <v>0</v>
      </c>
      <c r="AW1279">
        <v>2</v>
      </c>
      <c r="AX1279">
        <v>35869106</v>
      </c>
      <c r="AY1279">
        <v>1</v>
      </c>
      <c r="AZ1279">
        <v>0</v>
      </c>
      <c r="BA1279">
        <v>1237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X1279">
        <f>Y1279*Source!I1159</f>
        <v>8.6159999999999997</v>
      </c>
      <c r="CY1279">
        <f t="shared" si="186"/>
        <v>12.73</v>
      </c>
      <c r="CZ1279">
        <f t="shared" si="187"/>
        <v>1.29</v>
      </c>
      <c r="DA1279">
        <f t="shared" si="188"/>
        <v>9.8699999999999992</v>
      </c>
      <c r="DB1279">
        <f t="shared" si="189"/>
        <v>51.6</v>
      </c>
      <c r="DC1279">
        <f t="shared" si="190"/>
        <v>0</v>
      </c>
    </row>
    <row r="1280" spans="1:107">
      <c r="A1280">
        <f>ROW(Source!A1159)</f>
        <v>1159</v>
      </c>
      <c r="B1280">
        <v>35863109</v>
      </c>
      <c r="C1280">
        <v>35869085</v>
      </c>
      <c r="D1280">
        <v>29111019</v>
      </c>
      <c r="E1280">
        <v>1</v>
      </c>
      <c r="F1280">
        <v>1</v>
      </c>
      <c r="G1280">
        <v>1</v>
      </c>
      <c r="H1280">
        <v>3</v>
      </c>
      <c r="I1280" t="s">
        <v>665</v>
      </c>
      <c r="J1280" t="s">
        <v>666</v>
      </c>
      <c r="K1280" t="s">
        <v>667</v>
      </c>
      <c r="L1280">
        <v>1354</v>
      </c>
      <c r="N1280">
        <v>1010</v>
      </c>
      <c r="O1280" t="s">
        <v>237</v>
      </c>
      <c r="P1280" t="s">
        <v>237</v>
      </c>
      <c r="Q1280">
        <v>1</v>
      </c>
      <c r="W1280">
        <v>0</v>
      </c>
      <c r="X1280">
        <v>395384367</v>
      </c>
      <c r="Y1280">
        <v>8</v>
      </c>
      <c r="AA1280">
        <v>8.67</v>
      </c>
      <c r="AB1280">
        <v>0</v>
      </c>
      <c r="AC1280">
        <v>0</v>
      </c>
      <c r="AD1280">
        <v>0</v>
      </c>
      <c r="AE1280">
        <v>0.63</v>
      </c>
      <c r="AF1280">
        <v>0</v>
      </c>
      <c r="AG1280">
        <v>0</v>
      </c>
      <c r="AH1280">
        <v>0</v>
      </c>
      <c r="AI1280">
        <v>13.76</v>
      </c>
      <c r="AJ1280">
        <v>1</v>
      </c>
      <c r="AK1280">
        <v>1</v>
      </c>
      <c r="AL1280">
        <v>1</v>
      </c>
      <c r="AN1280">
        <v>0</v>
      </c>
      <c r="AO1280">
        <v>1</v>
      </c>
      <c r="AP1280">
        <v>0</v>
      </c>
      <c r="AQ1280">
        <v>0</v>
      </c>
      <c r="AR1280">
        <v>0</v>
      </c>
      <c r="AS1280" t="s">
        <v>3</v>
      </c>
      <c r="AT1280">
        <v>8</v>
      </c>
      <c r="AU1280" t="s">
        <v>3</v>
      </c>
      <c r="AV1280">
        <v>0</v>
      </c>
      <c r="AW1280">
        <v>2</v>
      </c>
      <c r="AX1280">
        <v>35869107</v>
      </c>
      <c r="AY1280">
        <v>1</v>
      </c>
      <c r="AZ1280">
        <v>0</v>
      </c>
      <c r="BA1280">
        <v>1238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X1280">
        <f>Y1280*Source!I1159</f>
        <v>1.7232000000000001</v>
      </c>
      <c r="CY1280">
        <f t="shared" si="186"/>
        <v>8.67</v>
      </c>
      <c r="CZ1280">
        <f t="shared" si="187"/>
        <v>0.63</v>
      </c>
      <c r="DA1280">
        <f t="shared" si="188"/>
        <v>13.76</v>
      </c>
      <c r="DB1280">
        <f t="shared" si="189"/>
        <v>5.04</v>
      </c>
      <c r="DC1280">
        <f t="shared" si="190"/>
        <v>0</v>
      </c>
    </row>
    <row r="1281" spans="1:107">
      <c r="A1281">
        <f>ROW(Source!A1159)</f>
        <v>1159</v>
      </c>
      <c r="B1281">
        <v>35863109</v>
      </c>
      <c r="C1281">
        <v>35869085</v>
      </c>
      <c r="D1281">
        <v>29111018</v>
      </c>
      <c r="E1281">
        <v>1</v>
      </c>
      <c r="F1281">
        <v>1</v>
      </c>
      <c r="G1281">
        <v>1</v>
      </c>
      <c r="H1281">
        <v>3</v>
      </c>
      <c r="I1281" t="s">
        <v>668</v>
      </c>
      <c r="J1281" t="s">
        <v>669</v>
      </c>
      <c r="K1281" t="s">
        <v>670</v>
      </c>
      <c r="L1281">
        <v>1354</v>
      </c>
      <c r="N1281">
        <v>1010</v>
      </c>
      <c r="O1281" t="s">
        <v>237</v>
      </c>
      <c r="P1281" t="s">
        <v>237</v>
      </c>
      <c r="Q1281">
        <v>1</v>
      </c>
      <c r="W1281">
        <v>0</v>
      </c>
      <c r="X1281">
        <v>-1405133353</v>
      </c>
      <c r="Y1281">
        <v>8</v>
      </c>
      <c r="AA1281">
        <v>8.67</v>
      </c>
      <c r="AB1281">
        <v>0</v>
      </c>
      <c r="AC1281">
        <v>0</v>
      </c>
      <c r="AD1281">
        <v>0</v>
      </c>
      <c r="AE1281">
        <v>0.63</v>
      </c>
      <c r="AF1281">
        <v>0</v>
      </c>
      <c r="AG1281">
        <v>0</v>
      </c>
      <c r="AH1281">
        <v>0</v>
      </c>
      <c r="AI1281">
        <v>13.76</v>
      </c>
      <c r="AJ1281">
        <v>1</v>
      </c>
      <c r="AK1281">
        <v>1</v>
      </c>
      <c r="AL1281">
        <v>1</v>
      </c>
      <c r="AN1281">
        <v>0</v>
      </c>
      <c r="AO1281">
        <v>1</v>
      </c>
      <c r="AP1281">
        <v>0</v>
      </c>
      <c r="AQ1281">
        <v>0</v>
      </c>
      <c r="AR1281">
        <v>0</v>
      </c>
      <c r="AS1281" t="s">
        <v>3</v>
      </c>
      <c r="AT1281">
        <v>8</v>
      </c>
      <c r="AU1281" t="s">
        <v>3</v>
      </c>
      <c r="AV1281">
        <v>0</v>
      </c>
      <c r="AW1281">
        <v>2</v>
      </c>
      <c r="AX1281">
        <v>35869108</v>
      </c>
      <c r="AY1281">
        <v>1</v>
      </c>
      <c r="AZ1281">
        <v>0</v>
      </c>
      <c r="BA1281">
        <v>1239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X1281">
        <f>Y1281*Source!I1159</f>
        <v>1.7232000000000001</v>
      </c>
      <c r="CY1281">
        <f t="shared" si="186"/>
        <v>8.67</v>
      </c>
      <c r="CZ1281">
        <f t="shared" si="187"/>
        <v>0.63</v>
      </c>
      <c r="DA1281">
        <f t="shared" si="188"/>
        <v>13.76</v>
      </c>
      <c r="DB1281">
        <f t="shared" si="189"/>
        <v>5.04</v>
      </c>
      <c r="DC1281">
        <f t="shared" si="190"/>
        <v>0</v>
      </c>
    </row>
    <row r="1282" spans="1:107">
      <c r="A1282">
        <f>ROW(Source!A1159)</f>
        <v>1159</v>
      </c>
      <c r="B1282">
        <v>35863109</v>
      </c>
      <c r="C1282">
        <v>35869085</v>
      </c>
      <c r="D1282">
        <v>29110997</v>
      </c>
      <c r="E1282">
        <v>1</v>
      </c>
      <c r="F1282">
        <v>1</v>
      </c>
      <c r="G1282">
        <v>1</v>
      </c>
      <c r="H1282">
        <v>3</v>
      </c>
      <c r="I1282" t="s">
        <v>671</v>
      </c>
      <c r="J1282" t="s">
        <v>672</v>
      </c>
      <c r="K1282" t="s">
        <v>673</v>
      </c>
      <c r="L1282">
        <v>1301</v>
      </c>
      <c r="N1282">
        <v>1003</v>
      </c>
      <c r="O1282" t="s">
        <v>142</v>
      </c>
      <c r="P1282" t="s">
        <v>142</v>
      </c>
      <c r="Q1282">
        <v>1</v>
      </c>
      <c r="W1282">
        <v>0</v>
      </c>
      <c r="X1282">
        <v>1996222970</v>
      </c>
      <c r="Y1282">
        <v>101</v>
      </c>
      <c r="AA1282">
        <v>27.92</v>
      </c>
      <c r="AB1282">
        <v>0</v>
      </c>
      <c r="AC1282">
        <v>0</v>
      </c>
      <c r="AD1282">
        <v>0</v>
      </c>
      <c r="AE1282">
        <v>12.3</v>
      </c>
      <c r="AF1282">
        <v>0</v>
      </c>
      <c r="AG1282">
        <v>0</v>
      </c>
      <c r="AH1282">
        <v>0</v>
      </c>
      <c r="AI1282">
        <v>2.27</v>
      </c>
      <c r="AJ1282">
        <v>1</v>
      </c>
      <c r="AK1282">
        <v>1</v>
      </c>
      <c r="AL1282">
        <v>1</v>
      </c>
      <c r="AN1282">
        <v>0</v>
      </c>
      <c r="AO1282">
        <v>1</v>
      </c>
      <c r="AP1282">
        <v>0</v>
      </c>
      <c r="AQ1282">
        <v>0</v>
      </c>
      <c r="AR1282">
        <v>0</v>
      </c>
      <c r="AS1282" t="s">
        <v>3</v>
      </c>
      <c r="AT1282">
        <v>101</v>
      </c>
      <c r="AU1282" t="s">
        <v>3</v>
      </c>
      <c r="AV1282">
        <v>0</v>
      </c>
      <c r="AW1282">
        <v>2</v>
      </c>
      <c r="AX1282">
        <v>35869109</v>
      </c>
      <c r="AY1282">
        <v>1</v>
      </c>
      <c r="AZ1282">
        <v>0</v>
      </c>
      <c r="BA1282">
        <v>1240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X1282">
        <f>Y1282*Source!I1159</f>
        <v>21.755400000000002</v>
      </c>
      <c r="CY1282">
        <f t="shared" si="186"/>
        <v>27.92</v>
      </c>
      <c r="CZ1282">
        <f t="shared" si="187"/>
        <v>12.3</v>
      </c>
      <c r="DA1282">
        <f t="shared" si="188"/>
        <v>2.27</v>
      </c>
      <c r="DB1282">
        <f t="shared" si="189"/>
        <v>1242.3</v>
      </c>
      <c r="DC1282">
        <f t="shared" si="190"/>
        <v>0</v>
      </c>
    </row>
    <row r="1283" spans="1:107">
      <c r="A1283">
        <f>ROW(Source!A1160)</f>
        <v>1160</v>
      </c>
      <c r="B1283">
        <v>35863109</v>
      </c>
      <c r="C1283">
        <v>35869110</v>
      </c>
      <c r="D1283">
        <v>18409850</v>
      </c>
      <c r="E1283">
        <v>1</v>
      </c>
      <c r="F1283">
        <v>1</v>
      </c>
      <c r="G1283">
        <v>1</v>
      </c>
      <c r="H1283">
        <v>1</v>
      </c>
      <c r="I1283" t="s">
        <v>674</v>
      </c>
      <c r="J1283" t="s">
        <v>3</v>
      </c>
      <c r="K1283" t="s">
        <v>675</v>
      </c>
      <c r="L1283">
        <v>1369</v>
      </c>
      <c r="N1283">
        <v>1013</v>
      </c>
      <c r="O1283" t="s">
        <v>561</v>
      </c>
      <c r="P1283" t="s">
        <v>561</v>
      </c>
      <c r="Q1283">
        <v>1</v>
      </c>
      <c r="W1283">
        <v>0</v>
      </c>
      <c r="X1283">
        <v>855544366</v>
      </c>
      <c r="Y1283">
        <v>102.35</v>
      </c>
      <c r="AA1283">
        <v>0</v>
      </c>
      <c r="AB1283">
        <v>0</v>
      </c>
      <c r="AC1283">
        <v>0</v>
      </c>
      <c r="AD1283">
        <v>289.7</v>
      </c>
      <c r="AE1283">
        <v>0</v>
      </c>
      <c r="AF1283">
        <v>0</v>
      </c>
      <c r="AG1283">
        <v>0</v>
      </c>
      <c r="AH1283">
        <v>289.7</v>
      </c>
      <c r="AI1283">
        <v>1</v>
      </c>
      <c r="AJ1283">
        <v>1</v>
      </c>
      <c r="AK1283">
        <v>1</v>
      </c>
      <c r="AL1283">
        <v>1</v>
      </c>
      <c r="AN1283">
        <v>0</v>
      </c>
      <c r="AO1283">
        <v>1</v>
      </c>
      <c r="AP1283">
        <v>1</v>
      </c>
      <c r="AQ1283">
        <v>0</v>
      </c>
      <c r="AR1283">
        <v>0</v>
      </c>
      <c r="AS1283" t="s">
        <v>3</v>
      </c>
      <c r="AT1283">
        <v>89</v>
      </c>
      <c r="AU1283" t="s">
        <v>134</v>
      </c>
      <c r="AV1283">
        <v>1</v>
      </c>
      <c r="AW1283">
        <v>2</v>
      </c>
      <c r="AX1283">
        <v>35869130</v>
      </c>
      <c r="AY1283">
        <v>2</v>
      </c>
      <c r="AZ1283">
        <v>131072</v>
      </c>
      <c r="BA1283">
        <v>1241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X1283">
        <f>Y1283*Source!I1160</f>
        <v>27.557737499999998</v>
      </c>
      <c r="CY1283">
        <f>AD1283</f>
        <v>289.7</v>
      </c>
      <c r="CZ1283">
        <f>AH1283</f>
        <v>289.7</v>
      </c>
      <c r="DA1283">
        <f>AL1283</f>
        <v>1</v>
      </c>
      <c r="DB1283">
        <f>ROUND((ROUND(AT1283*CZ1283,2)*1.15),2)</f>
        <v>29650.799999999999</v>
      </c>
      <c r="DC1283">
        <f>ROUND((ROUND(AT1283*AG1283,2)*1.15),2)</f>
        <v>0</v>
      </c>
    </row>
    <row r="1284" spans="1:107">
      <c r="A1284">
        <f>ROW(Source!A1160)</f>
        <v>1160</v>
      </c>
      <c r="B1284">
        <v>35863109</v>
      </c>
      <c r="C1284">
        <v>35869110</v>
      </c>
      <c r="D1284">
        <v>29173472</v>
      </c>
      <c r="E1284">
        <v>1</v>
      </c>
      <c r="F1284">
        <v>1</v>
      </c>
      <c r="G1284">
        <v>1</v>
      </c>
      <c r="H1284">
        <v>2</v>
      </c>
      <c r="I1284" t="s">
        <v>624</v>
      </c>
      <c r="J1284" t="s">
        <v>625</v>
      </c>
      <c r="K1284" t="s">
        <v>626</v>
      </c>
      <c r="L1284">
        <v>1368</v>
      </c>
      <c r="N1284">
        <v>1011</v>
      </c>
      <c r="O1284" t="s">
        <v>567</v>
      </c>
      <c r="P1284" t="s">
        <v>567</v>
      </c>
      <c r="Q1284">
        <v>1</v>
      </c>
      <c r="W1284">
        <v>0</v>
      </c>
      <c r="X1284">
        <v>275932499</v>
      </c>
      <c r="Y1284">
        <v>2.7</v>
      </c>
      <c r="AA1284">
        <v>0</v>
      </c>
      <c r="AB1284">
        <v>12.75</v>
      </c>
      <c r="AC1284">
        <v>0</v>
      </c>
      <c r="AD1284">
        <v>0</v>
      </c>
      <c r="AE1284">
        <v>0</v>
      </c>
      <c r="AF1284">
        <v>3</v>
      </c>
      <c r="AG1284">
        <v>0</v>
      </c>
      <c r="AH1284">
        <v>0</v>
      </c>
      <c r="AI1284">
        <v>1</v>
      </c>
      <c r="AJ1284">
        <v>4.25</v>
      </c>
      <c r="AK1284">
        <v>33.049999999999997</v>
      </c>
      <c r="AL1284">
        <v>1</v>
      </c>
      <c r="AN1284">
        <v>0</v>
      </c>
      <c r="AO1284">
        <v>1</v>
      </c>
      <c r="AP1284">
        <v>1</v>
      </c>
      <c r="AQ1284">
        <v>0</v>
      </c>
      <c r="AR1284">
        <v>0</v>
      </c>
      <c r="AS1284" t="s">
        <v>3</v>
      </c>
      <c r="AT1284">
        <v>2.16</v>
      </c>
      <c r="AU1284" t="s">
        <v>133</v>
      </c>
      <c r="AV1284">
        <v>0</v>
      </c>
      <c r="AW1284">
        <v>2</v>
      </c>
      <c r="AX1284">
        <v>35869131</v>
      </c>
      <c r="AY1284">
        <v>1</v>
      </c>
      <c r="AZ1284">
        <v>0</v>
      </c>
      <c r="BA1284">
        <v>1242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X1284">
        <f>Y1284*Source!I1160</f>
        <v>0.72697500000000004</v>
      </c>
      <c r="CY1284">
        <f>AB1284</f>
        <v>12.75</v>
      </c>
      <c r="CZ1284">
        <f>AF1284</f>
        <v>3</v>
      </c>
      <c r="DA1284">
        <f>AJ1284</f>
        <v>4.25</v>
      </c>
      <c r="DB1284">
        <f>ROUND((ROUND(AT1284*CZ1284,2)*1.25),2)</f>
        <v>8.1</v>
      </c>
      <c r="DC1284">
        <f>ROUND((ROUND(AT1284*AG1284,2)*1.25),2)</f>
        <v>0</v>
      </c>
    </row>
    <row r="1285" spans="1:107">
      <c r="A1285">
        <f>ROW(Source!A1160)</f>
        <v>1160</v>
      </c>
      <c r="B1285">
        <v>35863109</v>
      </c>
      <c r="C1285">
        <v>35869110</v>
      </c>
      <c r="D1285">
        <v>29174538</v>
      </c>
      <c r="E1285">
        <v>1</v>
      </c>
      <c r="F1285">
        <v>1</v>
      </c>
      <c r="G1285">
        <v>1</v>
      </c>
      <c r="H1285">
        <v>2</v>
      </c>
      <c r="I1285" t="s">
        <v>676</v>
      </c>
      <c r="J1285" t="s">
        <v>677</v>
      </c>
      <c r="K1285" t="s">
        <v>678</v>
      </c>
      <c r="L1285">
        <v>1368</v>
      </c>
      <c r="N1285">
        <v>1011</v>
      </c>
      <c r="O1285" t="s">
        <v>567</v>
      </c>
      <c r="P1285" t="s">
        <v>567</v>
      </c>
      <c r="Q1285">
        <v>1</v>
      </c>
      <c r="W1285">
        <v>0</v>
      </c>
      <c r="X1285">
        <v>1107538725</v>
      </c>
      <c r="Y1285">
        <v>0.58749999999999991</v>
      </c>
      <c r="AA1285">
        <v>0</v>
      </c>
      <c r="AB1285">
        <v>187.1</v>
      </c>
      <c r="AC1285">
        <v>0</v>
      </c>
      <c r="AD1285">
        <v>0</v>
      </c>
      <c r="AE1285">
        <v>0</v>
      </c>
      <c r="AF1285">
        <v>33.590000000000003</v>
      </c>
      <c r="AG1285">
        <v>0</v>
      </c>
      <c r="AH1285">
        <v>0</v>
      </c>
      <c r="AI1285">
        <v>1</v>
      </c>
      <c r="AJ1285">
        <v>5.57</v>
      </c>
      <c r="AK1285">
        <v>33.049999999999997</v>
      </c>
      <c r="AL1285">
        <v>1</v>
      </c>
      <c r="AN1285">
        <v>0</v>
      </c>
      <c r="AO1285">
        <v>1</v>
      </c>
      <c r="AP1285">
        <v>1</v>
      </c>
      <c r="AQ1285">
        <v>0</v>
      </c>
      <c r="AR1285">
        <v>0</v>
      </c>
      <c r="AS1285" t="s">
        <v>3</v>
      </c>
      <c r="AT1285">
        <v>0.47</v>
      </c>
      <c r="AU1285" t="s">
        <v>133</v>
      </c>
      <c r="AV1285">
        <v>0</v>
      </c>
      <c r="AW1285">
        <v>2</v>
      </c>
      <c r="AX1285">
        <v>35869132</v>
      </c>
      <c r="AY1285">
        <v>1</v>
      </c>
      <c r="AZ1285">
        <v>0</v>
      </c>
      <c r="BA1285">
        <v>1243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X1285">
        <f>Y1285*Source!I1160</f>
        <v>0.15818437499999996</v>
      </c>
      <c r="CY1285">
        <f>AB1285</f>
        <v>187.1</v>
      </c>
      <c r="CZ1285">
        <f>AF1285</f>
        <v>33.590000000000003</v>
      </c>
      <c r="DA1285">
        <f>AJ1285</f>
        <v>5.57</v>
      </c>
      <c r="DB1285">
        <f>ROUND((ROUND(AT1285*CZ1285,2)*1.25),2)</f>
        <v>19.739999999999998</v>
      </c>
      <c r="DC1285">
        <f>ROUND((ROUND(AT1285*AG1285,2)*1.25),2)</f>
        <v>0</v>
      </c>
    </row>
    <row r="1286" spans="1:107">
      <c r="A1286">
        <f>ROW(Source!A1160)</f>
        <v>1160</v>
      </c>
      <c r="B1286">
        <v>35863109</v>
      </c>
      <c r="C1286">
        <v>35869110</v>
      </c>
      <c r="D1286">
        <v>29174580</v>
      </c>
      <c r="E1286">
        <v>1</v>
      </c>
      <c r="F1286">
        <v>1</v>
      </c>
      <c r="G1286">
        <v>1</v>
      </c>
      <c r="H1286">
        <v>2</v>
      </c>
      <c r="I1286" t="s">
        <v>679</v>
      </c>
      <c r="J1286" t="s">
        <v>680</v>
      </c>
      <c r="K1286" t="s">
        <v>681</v>
      </c>
      <c r="L1286">
        <v>1368</v>
      </c>
      <c r="N1286">
        <v>1011</v>
      </c>
      <c r="O1286" t="s">
        <v>567</v>
      </c>
      <c r="P1286" t="s">
        <v>567</v>
      </c>
      <c r="Q1286">
        <v>1</v>
      </c>
      <c r="W1286">
        <v>0</v>
      </c>
      <c r="X1286">
        <v>-169468834</v>
      </c>
      <c r="Y1286">
        <v>0.66250000000000009</v>
      </c>
      <c r="AA1286">
        <v>0</v>
      </c>
      <c r="AB1286">
        <v>31.87</v>
      </c>
      <c r="AC1286">
        <v>0</v>
      </c>
      <c r="AD1286">
        <v>0</v>
      </c>
      <c r="AE1286">
        <v>0</v>
      </c>
      <c r="AF1286">
        <v>2.08</v>
      </c>
      <c r="AG1286">
        <v>0</v>
      </c>
      <c r="AH1286">
        <v>0</v>
      </c>
      <c r="AI1286">
        <v>1</v>
      </c>
      <c r="AJ1286">
        <v>15.32</v>
      </c>
      <c r="AK1286">
        <v>33.049999999999997</v>
      </c>
      <c r="AL1286">
        <v>1</v>
      </c>
      <c r="AN1286">
        <v>0</v>
      </c>
      <c r="AO1286">
        <v>1</v>
      </c>
      <c r="AP1286">
        <v>1</v>
      </c>
      <c r="AQ1286">
        <v>0</v>
      </c>
      <c r="AR1286">
        <v>0</v>
      </c>
      <c r="AS1286" t="s">
        <v>3</v>
      </c>
      <c r="AT1286">
        <v>0.53</v>
      </c>
      <c r="AU1286" t="s">
        <v>133</v>
      </c>
      <c r="AV1286">
        <v>0</v>
      </c>
      <c r="AW1286">
        <v>2</v>
      </c>
      <c r="AX1286">
        <v>35869133</v>
      </c>
      <c r="AY1286">
        <v>1</v>
      </c>
      <c r="AZ1286">
        <v>0</v>
      </c>
      <c r="BA1286">
        <v>1244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X1286">
        <f>Y1286*Source!I1160</f>
        <v>0.17837812500000003</v>
      </c>
      <c r="CY1286">
        <f>AB1286</f>
        <v>31.87</v>
      </c>
      <c r="CZ1286">
        <f>AF1286</f>
        <v>2.08</v>
      </c>
      <c r="DA1286">
        <f>AJ1286</f>
        <v>15.32</v>
      </c>
      <c r="DB1286">
        <f>ROUND((ROUND(AT1286*CZ1286,2)*1.25),2)</f>
        <v>1.38</v>
      </c>
      <c r="DC1286">
        <f>ROUND((ROUND(AT1286*AG1286,2)*1.25),2)</f>
        <v>0</v>
      </c>
    </row>
    <row r="1287" spans="1:107">
      <c r="A1287">
        <f>ROW(Source!A1160)</f>
        <v>1160</v>
      </c>
      <c r="B1287">
        <v>35863109</v>
      </c>
      <c r="C1287">
        <v>35869110</v>
      </c>
      <c r="D1287">
        <v>29108656</v>
      </c>
      <c r="E1287">
        <v>1</v>
      </c>
      <c r="F1287">
        <v>1</v>
      </c>
      <c r="G1287">
        <v>1</v>
      </c>
      <c r="H1287">
        <v>3</v>
      </c>
      <c r="I1287" t="s">
        <v>682</v>
      </c>
      <c r="J1287" t="s">
        <v>683</v>
      </c>
      <c r="K1287" t="s">
        <v>684</v>
      </c>
      <c r="L1287">
        <v>1354</v>
      </c>
      <c r="N1287">
        <v>1010</v>
      </c>
      <c r="O1287" t="s">
        <v>237</v>
      </c>
      <c r="P1287" t="s">
        <v>237</v>
      </c>
      <c r="Q1287">
        <v>1</v>
      </c>
      <c r="W1287">
        <v>0</v>
      </c>
      <c r="X1287">
        <v>1057373551</v>
      </c>
      <c r="Y1287">
        <v>7</v>
      </c>
      <c r="AA1287">
        <v>103.47</v>
      </c>
      <c r="AB1287">
        <v>0</v>
      </c>
      <c r="AC1287">
        <v>0</v>
      </c>
      <c r="AD1287">
        <v>0</v>
      </c>
      <c r="AE1287">
        <v>13.87</v>
      </c>
      <c r="AF1287">
        <v>0</v>
      </c>
      <c r="AG1287">
        <v>0</v>
      </c>
      <c r="AH1287">
        <v>0</v>
      </c>
      <c r="AI1287">
        <v>7.46</v>
      </c>
      <c r="AJ1287">
        <v>1</v>
      </c>
      <c r="AK1287">
        <v>1</v>
      </c>
      <c r="AL1287">
        <v>1</v>
      </c>
      <c r="AN1287">
        <v>0</v>
      </c>
      <c r="AO1287">
        <v>1</v>
      </c>
      <c r="AP1287">
        <v>0</v>
      </c>
      <c r="AQ1287">
        <v>0</v>
      </c>
      <c r="AR1287">
        <v>0</v>
      </c>
      <c r="AS1287" t="s">
        <v>3</v>
      </c>
      <c r="AT1287">
        <v>7</v>
      </c>
      <c r="AU1287" t="s">
        <v>3</v>
      </c>
      <c r="AV1287">
        <v>0</v>
      </c>
      <c r="AW1287">
        <v>2</v>
      </c>
      <c r="AX1287">
        <v>35869134</v>
      </c>
      <c r="AY1287">
        <v>1</v>
      </c>
      <c r="AZ1287">
        <v>0</v>
      </c>
      <c r="BA1287">
        <v>1245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X1287">
        <f>Y1287*Source!I1160</f>
        <v>1.8847499999999999</v>
      </c>
      <c r="CY1287">
        <f t="shared" ref="CY1287:CY1301" si="191">AA1287</f>
        <v>103.47</v>
      </c>
      <c r="CZ1287">
        <f t="shared" ref="CZ1287:CZ1301" si="192">AE1287</f>
        <v>13.87</v>
      </c>
      <c r="DA1287">
        <f t="shared" ref="DA1287:DA1301" si="193">AI1287</f>
        <v>7.46</v>
      </c>
      <c r="DB1287">
        <f t="shared" ref="DB1287:DB1301" si="194">ROUND(ROUND(AT1287*CZ1287,2),2)</f>
        <v>97.09</v>
      </c>
      <c r="DC1287">
        <f t="shared" ref="DC1287:DC1301" si="195">ROUND(ROUND(AT1287*AG1287,2),2)</f>
        <v>0</v>
      </c>
    </row>
    <row r="1288" spans="1:107">
      <c r="A1288">
        <f>ROW(Source!A1160)</f>
        <v>1160</v>
      </c>
      <c r="B1288">
        <v>35863109</v>
      </c>
      <c r="C1288">
        <v>35869110</v>
      </c>
      <c r="D1288">
        <v>29109354</v>
      </c>
      <c r="E1288">
        <v>1</v>
      </c>
      <c r="F1288">
        <v>1</v>
      </c>
      <c r="G1288">
        <v>1</v>
      </c>
      <c r="H1288">
        <v>3</v>
      </c>
      <c r="I1288" t="s">
        <v>685</v>
      </c>
      <c r="J1288" t="s">
        <v>686</v>
      </c>
      <c r="K1288" t="s">
        <v>687</v>
      </c>
      <c r="L1288">
        <v>1346</v>
      </c>
      <c r="N1288">
        <v>1009</v>
      </c>
      <c r="O1288" t="s">
        <v>160</v>
      </c>
      <c r="P1288" t="s">
        <v>160</v>
      </c>
      <c r="Q1288">
        <v>1</v>
      </c>
      <c r="W1288">
        <v>0</v>
      </c>
      <c r="X1288">
        <v>-882693383</v>
      </c>
      <c r="Y1288">
        <v>10</v>
      </c>
      <c r="AA1288">
        <v>64.010000000000005</v>
      </c>
      <c r="AB1288">
        <v>0</v>
      </c>
      <c r="AC1288">
        <v>0</v>
      </c>
      <c r="AD1288">
        <v>0</v>
      </c>
      <c r="AE1288">
        <v>46.72</v>
      </c>
      <c r="AF1288">
        <v>0</v>
      </c>
      <c r="AG1288">
        <v>0</v>
      </c>
      <c r="AH1288">
        <v>0</v>
      </c>
      <c r="AI1288">
        <v>1.37</v>
      </c>
      <c r="AJ1288">
        <v>1</v>
      </c>
      <c r="AK1288">
        <v>1</v>
      </c>
      <c r="AL1288">
        <v>1</v>
      </c>
      <c r="AN1288">
        <v>0</v>
      </c>
      <c r="AO1288">
        <v>1</v>
      </c>
      <c r="AP1288">
        <v>0</v>
      </c>
      <c r="AQ1288">
        <v>0</v>
      </c>
      <c r="AR1288">
        <v>0</v>
      </c>
      <c r="AS1288" t="s">
        <v>3</v>
      </c>
      <c r="AT1288">
        <v>10</v>
      </c>
      <c r="AU1288" t="s">
        <v>3</v>
      </c>
      <c r="AV1288">
        <v>0</v>
      </c>
      <c r="AW1288">
        <v>2</v>
      </c>
      <c r="AX1288">
        <v>35869135</v>
      </c>
      <c r="AY1288">
        <v>1</v>
      </c>
      <c r="AZ1288">
        <v>0</v>
      </c>
      <c r="BA1288">
        <v>1246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X1288">
        <f>Y1288*Source!I1160</f>
        <v>2.6924999999999999</v>
      </c>
      <c r="CY1288">
        <f t="shared" si="191"/>
        <v>64.010000000000005</v>
      </c>
      <c r="CZ1288">
        <f t="shared" si="192"/>
        <v>46.72</v>
      </c>
      <c r="DA1288">
        <f t="shared" si="193"/>
        <v>1.37</v>
      </c>
      <c r="DB1288">
        <f t="shared" si="194"/>
        <v>467.2</v>
      </c>
      <c r="DC1288">
        <f t="shared" si="195"/>
        <v>0</v>
      </c>
    </row>
    <row r="1289" spans="1:107">
      <c r="A1289">
        <f>ROW(Source!A1160)</f>
        <v>1160</v>
      </c>
      <c r="B1289">
        <v>35863109</v>
      </c>
      <c r="C1289">
        <v>35869110</v>
      </c>
      <c r="D1289">
        <v>29109414</v>
      </c>
      <c r="E1289">
        <v>1</v>
      </c>
      <c r="F1289">
        <v>1</v>
      </c>
      <c r="G1289">
        <v>1</v>
      </c>
      <c r="H1289">
        <v>3</v>
      </c>
      <c r="I1289" t="s">
        <v>688</v>
      </c>
      <c r="J1289" t="s">
        <v>689</v>
      </c>
      <c r="K1289" t="s">
        <v>690</v>
      </c>
      <c r="L1289">
        <v>1346</v>
      </c>
      <c r="N1289">
        <v>1009</v>
      </c>
      <c r="O1289" t="s">
        <v>160</v>
      </c>
      <c r="P1289" t="s">
        <v>160</v>
      </c>
      <c r="Q1289">
        <v>1</v>
      </c>
      <c r="W1289">
        <v>0</v>
      </c>
      <c r="X1289">
        <v>1092262719</v>
      </c>
      <c r="Y1289">
        <v>119</v>
      </c>
      <c r="AA1289">
        <v>10.1</v>
      </c>
      <c r="AB1289">
        <v>0</v>
      </c>
      <c r="AC1289">
        <v>0</v>
      </c>
      <c r="AD1289">
        <v>0</v>
      </c>
      <c r="AE1289">
        <v>1.58</v>
      </c>
      <c r="AF1289">
        <v>0</v>
      </c>
      <c r="AG1289">
        <v>0</v>
      </c>
      <c r="AH1289">
        <v>0</v>
      </c>
      <c r="AI1289">
        <v>6.39</v>
      </c>
      <c r="AJ1289">
        <v>1</v>
      </c>
      <c r="AK1289">
        <v>1</v>
      </c>
      <c r="AL1289">
        <v>1</v>
      </c>
      <c r="AN1289">
        <v>0</v>
      </c>
      <c r="AO1289">
        <v>1</v>
      </c>
      <c r="AP1289">
        <v>0</v>
      </c>
      <c r="AQ1289">
        <v>0</v>
      </c>
      <c r="AR1289">
        <v>0</v>
      </c>
      <c r="AS1289" t="s">
        <v>3</v>
      </c>
      <c r="AT1289">
        <v>119</v>
      </c>
      <c r="AU1289" t="s">
        <v>3</v>
      </c>
      <c r="AV1289">
        <v>0</v>
      </c>
      <c r="AW1289">
        <v>2</v>
      </c>
      <c r="AX1289">
        <v>35869136</v>
      </c>
      <c r="AY1289">
        <v>1</v>
      </c>
      <c r="AZ1289">
        <v>0</v>
      </c>
      <c r="BA1289">
        <v>1247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X1289">
        <f>Y1289*Source!I1160</f>
        <v>32.040749999999996</v>
      </c>
      <c r="CY1289">
        <f t="shared" si="191"/>
        <v>10.1</v>
      </c>
      <c r="CZ1289">
        <f t="shared" si="192"/>
        <v>1.58</v>
      </c>
      <c r="DA1289">
        <f t="shared" si="193"/>
        <v>6.39</v>
      </c>
      <c r="DB1289">
        <f t="shared" si="194"/>
        <v>188.02</v>
      </c>
      <c r="DC1289">
        <f t="shared" si="195"/>
        <v>0</v>
      </c>
    </row>
    <row r="1290" spans="1:107">
      <c r="A1290">
        <f>ROW(Source!A1160)</f>
        <v>1160</v>
      </c>
      <c r="B1290">
        <v>35863109</v>
      </c>
      <c r="C1290">
        <v>35869110</v>
      </c>
      <c r="D1290">
        <v>29109781</v>
      </c>
      <c r="E1290">
        <v>1</v>
      </c>
      <c r="F1290">
        <v>1</v>
      </c>
      <c r="G1290">
        <v>1</v>
      </c>
      <c r="H1290">
        <v>3</v>
      </c>
      <c r="I1290" t="s">
        <v>691</v>
      </c>
      <c r="J1290" t="s">
        <v>692</v>
      </c>
      <c r="K1290" t="s">
        <v>693</v>
      </c>
      <c r="L1290">
        <v>1346</v>
      </c>
      <c r="N1290">
        <v>1009</v>
      </c>
      <c r="O1290" t="s">
        <v>160</v>
      </c>
      <c r="P1290" t="s">
        <v>160</v>
      </c>
      <c r="Q1290">
        <v>1</v>
      </c>
      <c r="W1290">
        <v>0</v>
      </c>
      <c r="X1290">
        <v>-306339415</v>
      </c>
      <c r="Y1290">
        <v>9</v>
      </c>
      <c r="AA1290">
        <v>60.38</v>
      </c>
      <c r="AB1290">
        <v>0</v>
      </c>
      <c r="AC1290">
        <v>0</v>
      </c>
      <c r="AD1290">
        <v>0</v>
      </c>
      <c r="AE1290">
        <v>11.12</v>
      </c>
      <c r="AF1290">
        <v>0</v>
      </c>
      <c r="AG1290">
        <v>0</v>
      </c>
      <c r="AH1290">
        <v>0</v>
      </c>
      <c r="AI1290">
        <v>5.43</v>
      </c>
      <c r="AJ1290">
        <v>1</v>
      </c>
      <c r="AK1290">
        <v>1</v>
      </c>
      <c r="AL1290">
        <v>1</v>
      </c>
      <c r="AN1290">
        <v>0</v>
      </c>
      <c r="AO1290">
        <v>1</v>
      </c>
      <c r="AP1290">
        <v>0</v>
      </c>
      <c r="AQ1290">
        <v>0</v>
      </c>
      <c r="AR1290">
        <v>0</v>
      </c>
      <c r="AS1290" t="s">
        <v>3</v>
      </c>
      <c r="AT1290">
        <v>9</v>
      </c>
      <c r="AU1290" t="s">
        <v>3</v>
      </c>
      <c r="AV1290">
        <v>0</v>
      </c>
      <c r="AW1290">
        <v>2</v>
      </c>
      <c r="AX1290">
        <v>35869137</v>
      </c>
      <c r="AY1290">
        <v>1</v>
      </c>
      <c r="AZ1290">
        <v>0</v>
      </c>
      <c r="BA1290">
        <v>1248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X1290">
        <f>Y1290*Source!I1160</f>
        <v>2.4232499999999999</v>
      </c>
      <c r="CY1290">
        <f t="shared" si="191"/>
        <v>60.38</v>
      </c>
      <c r="CZ1290">
        <f t="shared" si="192"/>
        <v>11.12</v>
      </c>
      <c r="DA1290">
        <f t="shared" si="193"/>
        <v>5.43</v>
      </c>
      <c r="DB1290">
        <f t="shared" si="194"/>
        <v>100.08</v>
      </c>
      <c r="DC1290">
        <f t="shared" si="195"/>
        <v>0</v>
      </c>
    </row>
    <row r="1291" spans="1:107">
      <c r="A1291">
        <f>ROW(Source!A1160)</f>
        <v>1160</v>
      </c>
      <c r="B1291">
        <v>35863109</v>
      </c>
      <c r="C1291">
        <v>35869110</v>
      </c>
      <c r="D1291">
        <v>29109782</v>
      </c>
      <c r="E1291">
        <v>1</v>
      </c>
      <c r="F1291">
        <v>1</v>
      </c>
      <c r="G1291">
        <v>1</v>
      </c>
      <c r="H1291">
        <v>3</v>
      </c>
      <c r="I1291" t="s">
        <v>694</v>
      </c>
      <c r="J1291" t="s">
        <v>695</v>
      </c>
      <c r="K1291" t="s">
        <v>696</v>
      </c>
      <c r="L1291">
        <v>1346</v>
      </c>
      <c r="N1291">
        <v>1009</v>
      </c>
      <c r="O1291" t="s">
        <v>160</v>
      </c>
      <c r="P1291" t="s">
        <v>160</v>
      </c>
      <c r="Q1291">
        <v>1</v>
      </c>
      <c r="W1291">
        <v>0</v>
      </c>
      <c r="X1291">
        <v>-71279152</v>
      </c>
      <c r="Y1291">
        <v>85</v>
      </c>
      <c r="AA1291">
        <v>16.309999999999999</v>
      </c>
      <c r="AB1291">
        <v>0</v>
      </c>
      <c r="AC1291">
        <v>0</v>
      </c>
      <c r="AD1291">
        <v>0</v>
      </c>
      <c r="AE1291">
        <v>4.3600000000000003</v>
      </c>
      <c r="AF1291">
        <v>0</v>
      </c>
      <c r="AG1291">
        <v>0</v>
      </c>
      <c r="AH1291">
        <v>0</v>
      </c>
      <c r="AI1291">
        <v>3.74</v>
      </c>
      <c r="AJ1291">
        <v>1</v>
      </c>
      <c r="AK1291">
        <v>1</v>
      </c>
      <c r="AL1291">
        <v>1</v>
      </c>
      <c r="AN1291">
        <v>0</v>
      </c>
      <c r="AO1291">
        <v>1</v>
      </c>
      <c r="AP1291">
        <v>0</v>
      </c>
      <c r="AQ1291">
        <v>0</v>
      </c>
      <c r="AR1291">
        <v>0</v>
      </c>
      <c r="AS1291" t="s">
        <v>3</v>
      </c>
      <c r="AT1291">
        <v>85</v>
      </c>
      <c r="AU1291" t="s">
        <v>3</v>
      </c>
      <c r="AV1291">
        <v>0</v>
      </c>
      <c r="AW1291">
        <v>2</v>
      </c>
      <c r="AX1291">
        <v>35869138</v>
      </c>
      <c r="AY1291">
        <v>1</v>
      </c>
      <c r="AZ1291">
        <v>0</v>
      </c>
      <c r="BA1291">
        <v>1249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X1291">
        <f>Y1291*Source!I1160</f>
        <v>22.88625</v>
      </c>
      <c r="CY1291">
        <f t="shared" si="191"/>
        <v>16.309999999999999</v>
      </c>
      <c r="CZ1291">
        <f t="shared" si="192"/>
        <v>4.3600000000000003</v>
      </c>
      <c r="DA1291">
        <f t="shared" si="193"/>
        <v>3.74</v>
      </c>
      <c r="DB1291">
        <f t="shared" si="194"/>
        <v>370.6</v>
      </c>
      <c r="DC1291">
        <f t="shared" si="195"/>
        <v>0</v>
      </c>
    </row>
    <row r="1292" spans="1:107">
      <c r="A1292">
        <f>ROW(Source!A1160)</f>
        <v>1160</v>
      </c>
      <c r="B1292">
        <v>35863109</v>
      </c>
      <c r="C1292">
        <v>35869110</v>
      </c>
      <c r="D1292">
        <v>29110699</v>
      </c>
      <c r="E1292">
        <v>1</v>
      </c>
      <c r="F1292">
        <v>1</v>
      </c>
      <c r="G1292">
        <v>1</v>
      </c>
      <c r="H1292">
        <v>3</v>
      </c>
      <c r="I1292" t="s">
        <v>697</v>
      </c>
      <c r="J1292" t="s">
        <v>698</v>
      </c>
      <c r="K1292" t="s">
        <v>699</v>
      </c>
      <c r="L1292">
        <v>1301</v>
      </c>
      <c r="N1292">
        <v>1003</v>
      </c>
      <c r="O1292" t="s">
        <v>142</v>
      </c>
      <c r="P1292" t="s">
        <v>142</v>
      </c>
      <c r="Q1292">
        <v>1</v>
      </c>
      <c r="W1292">
        <v>0</v>
      </c>
      <c r="X1292">
        <v>1063889258</v>
      </c>
      <c r="Y1292">
        <v>120</v>
      </c>
      <c r="AA1292">
        <v>1.24</v>
      </c>
      <c r="AB1292">
        <v>0</v>
      </c>
      <c r="AC1292">
        <v>0</v>
      </c>
      <c r="AD1292">
        <v>0</v>
      </c>
      <c r="AE1292">
        <v>0.17</v>
      </c>
      <c r="AF1292">
        <v>0</v>
      </c>
      <c r="AG1292">
        <v>0</v>
      </c>
      <c r="AH1292">
        <v>0</v>
      </c>
      <c r="AI1292">
        <v>7.29</v>
      </c>
      <c r="AJ1292">
        <v>1</v>
      </c>
      <c r="AK1292">
        <v>1</v>
      </c>
      <c r="AL1292">
        <v>1</v>
      </c>
      <c r="AN1292">
        <v>0</v>
      </c>
      <c r="AO1292">
        <v>1</v>
      </c>
      <c r="AP1292">
        <v>0</v>
      </c>
      <c r="AQ1292">
        <v>0</v>
      </c>
      <c r="AR1292">
        <v>0</v>
      </c>
      <c r="AS1292" t="s">
        <v>3</v>
      </c>
      <c r="AT1292">
        <v>120</v>
      </c>
      <c r="AU1292" t="s">
        <v>3</v>
      </c>
      <c r="AV1292">
        <v>0</v>
      </c>
      <c r="AW1292">
        <v>2</v>
      </c>
      <c r="AX1292">
        <v>35869139</v>
      </c>
      <c r="AY1292">
        <v>1</v>
      </c>
      <c r="AZ1292">
        <v>0</v>
      </c>
      <c r="BA1292">
        <v>1250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X1292">
        <f>Y1292*Source!I1160</f>
        <v>32.31</v>
      </c>
      <c r="CY1292">
        <f t="shared" si="191"/>
        <v>1.24</v>
      </c>
      <c r="CZ1292">
        <f t="shared" si="192"/>
        <v>0.17</v>
      </c>
      <c r="DA1292">
        <f t="shared" si="193"/>
        <v>7.29</v>
      </c>
      <c r="DB1292">
        <f t="shared" si="194"/>
        <v>20.399999999999999</v>
      </c>
      <c r="DC1292">
        <f t="shared" si="195"/>
        <v>0</v>
      </c>
    </row>
    <row r="1293" spans="1:107">
      <c r="A1293">
        <f>ROW(Source!A1160)</f>
        <v>1160</v>
      </c>
      <c r="B1293">
        <v>35863109</v>
      </c>
      <c r="C1293">
        <v>35869110</v>
      </c>
      <c r="D1293">
        <v>29110797</v>
      </c>
      <c r="E1293">
        <v>1</v>
      </c>
      <c r="F1293">
        <v>1</v>
      </c>
      <c r="G1293">
        <v>1</v>
      </c>
      <c r="H1293">
        <v>3</v>
      </c>
      <c r="I1293" t="s">
        <v>700</v>
      </c>
      <c r="J1293" t="s">
        <v>701</v>
      </c>
      <c r="K1293" t="s">
        <v>702</v>
      </c>
      <c r="L1293">
        <v>1301</v>
      </c>
      <c r="N1293">
        <v>1003</v>
      </c>
      <c r="O1293" t="s">
        <v>142</v>
      </c>
      <c r="P1293" t="s">
        <v>142</v>
      </c>
      <c r="Q1293">
        <v>1</v>
      </c>
      <c r="W1293">
        <v>0</v>
      </c>
      <c r="X1293">
        <v>1919953005</v>
      </c>
      <c r="Y1293">
        <v>82</v>
      </c>
      <c r="AA1293">
        <v>15.5</v>
      </c>
      <c r="AB1293">
        <v>0</v>
      </c>
      <c r="AC1293">
        <v>0</v>
      </c>
      <c r="AD1293">
        <v>0</v>
      </c>
      <c r="AE1293">
        <v>1.74</v>
      </c>
      <c r="AF1293">
        <v>0</v>
      </c>
      <c r="AG1293">
        <v>0</v>
      </c>
      <c r="AH1293">
        <v>0</v>
      </c>
      <c r="AI1293">
        <v>8.91</v>
      </c>
      <c r="AJ1293">
        <v>1</v>
      </c>
      <c r="AK1293">
        <v>1</v>
      </c>
      <c r="AL1293">
        <v>1</v>
      </c>
      <c r="AN1293">
        <v>0</v>
      </c>
      <c r="AO1293">
        <v>1</v>
      </c>
      <c r="AP1293">
        <v>0</v>
      </c>
      <c r="AQ1293">
        <v>0</v>
      </c>
      <c r="AR1293">
        <v>0</v>
      </c>
      <c r="AS1293" t="s">
        <v>3</v>
      </c>
      <c r="AT1293">
        <v>82</v>
      </c>
      <c r="AU1293" t="s">
        <v>3</v>
      </c>
      <c r="AV1293">
        <v>0</v>
      </c>
      <c r="AW1293">
        <v>2</v>
      </c>
      <c r="AX1293">
        <v>35869140</v>
      </c>
      <c r="AY1293">
        <v>1</v>
      </c>
      <c r="AZ1293">
        <v>0</v>
      </c>
      <c r="BA1293">
        <v>1251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X1293">
        <f>Y1293*Source!I1160</f>
        <v>22.078499999999998</v>
      </c>
      <c r="CY1293">
        <f t="shared" si="191"/>
        <v>15.5</v>
      </c>
      <c r="CZ1293">
        <f t="shared" si="192"/>
        <v>1.74</v>
      </c>
      <c r="DA1293">
        <f t="shared" si="193"/>
        <v>8.91</v>
      </c>
      <c r="DB1293">
        <f t="shared" si="194"/>
        <v>142.68</v>
      </c>
      <c r="DC1293">
        <f t="shared" si="195"/>
        <v>0</v>
      </c>
    </row>
    <row r="1294" spans="1:107">
      <c r="A1294">
        <f>ROW(Source!A1160)</f>
        <v>1160</v>
      </c>
      <c r="B1294">
        <v>35863109</v>
      </c>
      <c r="C1294">
        <v>35869110</v>
      </c>
      <c r="D1294">
        <v>29110815</v>
      </c>
      <c r="E1294">
        <v>1</v>
      </c>
      <c r="F1294">
        <v>1</v>
      </c>
      <c r="G1294">
        <v>1</v>
      </c>
      <c r="H1294">
        <v>3</v>
      </c>
      <c r="I1294" t="s">
        <v>703</v>
      </c>
      <c r="J1294" t="s">
        <v>704</v>
      </c>
      <c r="K1294" t="s">
        <v>705</v>
      </c>
      <c r="L1294">
        <v>1301</v>
      </c>
      <c r="N1294">
        <v>1003</v>
      </c>
      <c r="O1294" t="s">
        <v>142</v>
      </c>
      <c r="P1294" t="s">
        <v>142</v>
      </c>
      <c r="Q1294">
        <v>1</v>
      </c>
      <c r="W1294">
        <v>0</v>
      </c>
      <c r="X1294">
        <v>-1169660804</v>
      </c>
      <c r="Y1294">
        <v>116</v>
      </c>
      <c r="AA1294">
        <v>6.29</v>
      </c>
      <c r="AB1294">
        <v>0</v>
      </c>
      <c r="AC1294">
        <v>0</v>
      </c>
      <c r="AD1294">
        <v>0</v>
      </c>
      <c r="AE1294">
        <v>0.85</v>
      </c>
      <c r="AF1294">
        <v>0</v>
      </c>
      <c r="AG1294">
        <v>0</v>
      </c>
      <c r="AH1294">
        <v>0</v>
      </c>
      <c r="AI1294">
        <v>7.4</v>
      </c>
      <c r="AJ1294">
        <v>1</v>
      </c>
      <c r="AK1294">
        <v>1</v>
      </c>
      <c r="AL1294">
        <v>1</v>
      </c>
      <c r="AN1294">
        <v>0</v>
      </c>
      <c r="AO1294">
        <v>1</v>
      </c>
      <c r="AP1294">
        <v>0</v>
      </c>
      <c r="AQ1294">
        <v>0</v>
      </c>
      <c r="AR1294">
        <v>0</v>
      </c>
      <c r="AS1294" t="s">
        <v>3</v>
      </c>
      <c r="AT1294">
        <v>116</v>
      </c>
      <c r="AU1294" t="s">
        <v>3</v>
      </c>
      <c r="AV1294">
        <v>0</v>
      </c>
      <c r="AW1294">
        <v>2</v>
      </c>
      <c r="AX1294">
        <v>35869141</v>
      </c>
      <c r="AY1294">
        <v>1</v>
      </c>
      <c r="AZ1294">
        <v>0</v>
      </c>
      <c r="BA1294">
        <v>1252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X1294">
        <f>Y1294*Source!I1160</f>
        <v>31.232999999999997</v>
      </c>
      <c r="CY1294">
        <f t="shared" si="191"/>
        <v>6.29</v>
      </c>
      <c r="CZ1294">
        <f t="shared" si="192"/>
        <v>0.85</v>
      </c>
      <c r="DA1294">
        <f t="shared" si="193"/>
        <v>7.4</v>
      </c>
      <c r="DB1294">
        <f t="shared" si="194"/>
        <v>98.6</v>
      </c>
      <c r="DC1294">
        <f t="shared" si="195"/>
        <v>0</v>
      </c>
    </row>
    <row r="1295" spans="1:107">
      <c r="A1295">
        <f>ROW(Source!A1160)</f>
        <v>1160</v>
      </c>
      <c r="B1295">
        <v>35863109</v>
      </c>
      <c r="C1295">
        <v>35869110</v>
      </c>
      <c r="D1295">
        <v>29111455</v>
      </c>
      <c r="E1295">
        <v>1</v>
      </c>
      <c r="F1295">
        <v>1</v>
      </c>
      <c r="G1295">
        <v>1</v>
      </c>
      <c r="H1295">
        <v>3</v>
      </c>
      <c r="I1295" t="s">
        <v>706</v>
      </c>
      <c r="J1295" t="s">
        <v>707</v>
      </c>
      <c r="K1295" t="s">
        <v>708</v>
      </c>
      <c r="L1295">
        <v>1327</v>
      </c>
      <c r="N1295">
        <v>1005</v>
      </c>
      <c r="O1295" t="s">
        <v>155</v>
      </c>
      <c r="P1295" t="s">
        <v>155</v>
      </c>
      <c r="Q1295">
        <v>1</v>
      </c>
      <c r="W1295">
        <v>0</v>
      </c>
      <c r="X1295">
        <v>-1126346608</v>
      </c>
      <c r="Y1295">
        <v>212</v>
      </c>
      <c r="AA1295">
        <v>73.790000000000006</v>
      </c>
      <c r="AB1295">
        <v>0</v>
      </c>
      <c r="AC1295">
        <v>0</v>
      </c>
      <c r="AD1295">
        <v>0</v>
      </c>
      <c r="AE1295">
        <v>15.06</v>
      </c>
      <c r="AF1295">
        <v>0</v>
      </c>
      <c r="AG1295">
        <v>0</v>
      </c>
      <c r="AH1295">
        <v>0</v>
      </c>
      <c r="AI1295">
        <v>4.9000000000000004</v>
      </c>
      <c r="AJ1295">
        <v>1</v>
      </c>
      <c r="AK1295">
        <v>1</v>
      </c>
      <c r="AL1295">
        <v>1</v>
      </c>
      <c r="AN1295">
        <v>0</v>
      </c>
      <c r="AO1295">
        <v>1</v>
      </c>
      <c r="AP1295">
        <v>0</v>
      </c>
      <c r="AQ1295">
        <v>0</v>
      </c>
      <c r="AR1295">
        <v>0</v>
      </c>
      <c r="AS1295" t="s">
        <v>3</v>
      </c>
      <c r="AT1295">
        <v>212</v>
      </c>
      <c r="AU1295" t="s">
        <v>3</v>
      </c>
      <c r="AV1295">
        <v>0</v>
      </c>
      <c r="AW1295">
        <v>2</v>
      </c>
      <c r="AX1295">
        <v>35869142</v>
      </c>
      <c r="AY1295">
        <v>1</v>
      </c>
      <c r="AZ1295">
        <v>0</v>
      </c>
      <c r="BA1295">
        <v>1253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X1295">
        <f>Y1295*Source!I1160</f>
        <v>57.080999999999996</v>
      </c>
      <c r="CY1295">
        <f t="shared" si="191"/>
        <v>73.790000000000006</v>
      </c>
      <c r="CZ1295">
        <f t="shared" si="192"/>
        <v>15.06</v>
      </c>
      <c r="DA1295">
        <f t="shared" si="193"/>
        <v>4.9000000000000004</v>
      </c>
      <c r="DB1295">
        <f t="shared" si="194"/>
        <v>3192.72</v>
      </c>
      <c r="DC1295">
        <f t="shared" si="195"/>
        <v>0</v>
      </c>
    </row>
    <row r="1296" spans="1:107">
      <c r="A1296">
        <f>ROW(Source!A1160)</f>
        <v>1160</v>
      </c>
      <c r="B1296">
        <v>35863109</v>
      </c>
      <c r="C1296">
        <v>35869110</v>
      </c>
      <c r="D1296">
        <v>29114733</v>
      </c>
      <c r="E1296">
        <v>1</v>
      </c>
      <c r="F1296">
        <v>1</v>
      </c>
      <c r="G1296">
        <v>1</v>
      </c>
      <c r="H1296">
        <v>3</v>
      </c>
      <c r="I1296" t="s">
        <v>709</v>
      </c>
      <c r="J1296" t="s">
        <v>710</v>
      </c>
      <c r="K1296" t="s">
        <v>711</v>
      </c>
      <c r="L1296">
        <v>1354</v>
      </c>
      <c r="N1296">
        <v>1010</v>
      </c>
      <c r="O1296" t="s">
        <v>237</v>
      </c>
      <c r="P1296" t="s">
        <v>237</v>
      </c>
      <c r="Q1296">
        <v>1</v>
      </c>
      <c r="W1296">
        <v>0</v>
      </c>
      <c r="X1296">
        <v>-1352915271</v>
      </c>
      <c r="Y1296">
        <v>735</v>
      </c>
      <c r="AA1296">
        <v>0.3</v>
      </c>
      <c r="AB1296">
        <v>0</v>
      </c>
      <c r="AC1296">
        <v>0</v>
      </c>
      <c r="AD1296">
        <v>0</v>
      </c>
      <c r="AE1296">
        <v>0.02</v>
      </c>
      <c r="AF1296">
        <v>0</v>
      </c>
      <c r="AG1296">
        <v>0</v>
      </c>
      <c r="AH1296">
        <v>0</v>
      </c>
      <c r="AI1296">
        <v>14.91</v>
      </c>
      <c r="AJ1296">
        <v>1</v>
      </c>
      <c r="AK1296">
        <v>1</v>
      </c>
      <c r="AL1296">
        <v>1</v>
      </c>
      <c r="AN1296">
        <v>0</v>
      </c>
      <c r="AO1296">
        <v>1</v>
      </c>
      <c r="AP1296">
        <v>0</v>
      </c>
      <c r="AQ1296">
        <v>0</v>
      </c>
      <c r="AR1296">
        <v>0</v>
      </c>
      <c r="AS1296" t="s">
        <v>3</v>
      </c>
      <c r="AT1296">
        <v>735</v>
      </c>
      <c r="AU1296" t="s">
        <v>3</v>
      </c>
      <c r="AV1296">
        <v>0</v>
      </c>
      <c r="AW1296">
        <v>2</v>
      </c>
      <c r="AX1296">
        <v>35869143</v>
      </c>
      <c r="AY1296">
        <v>1</v>
      </c>
      <c r="AZ1296">
        <v>0</v>
      </c>
      <c r="BA1296">
        <v>1254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X1296">
        <f>Y1296*Source!I1160</f>
        <v>197.89874999999998</v>
      </c>
      <c r="CY1296">
        <f t="shared" si="191"/>
        <v>0.3</v>
      </c>
      <c r="CZ1296">
        <f t="shared" si="192"/>
        <v>0.02</v>
      </c>
      <c r="DA1296">
        <f t="shared" si="193"/>
        <v>14.91</v>
      </c>
      <c r="DB1296">
        <f t="shared" si="194"/>
        <v>14.7</v>
      </c>
      <c r="DC1296">
        <f t="shared" si="195"/>
        <v>0</v>
      </c>
    </row>
    <row r="1297" spans="1:107">
      <c r="A1297">
        <f>ROW(Source!A1160)</f>
        <v>1160</v>
      </c>
      <c r="B1297">
        <v>35863109</v>
      </c>
      <c r="C1297">
        <v>35869110</v>
      </c>
      <c r="D1297">
        <v>29114734</v>
      </c>
      <c r="E1297">
        <v>1</v>
      </c>
      <c r="F1297">
        <v>1</v>
      </c>
      <c r="G1297">
        <v>1</v>
      </c>
      <c r="H1297">
        <v>3</v>
      </c>
      <c r="I1297" t="s">
        <v>712</v>
      </c>
      <c r="J1297" t="s">
        <v>713</v>
      </c>
      <c r="K1297" t="s">
        <v>714</v>
      </c>
      <c r="L1297">
        <v>1354</v>
      </c>
      <c r="N1297">
        <v>1010</v>
      </c>
      <c r="O1297" t="s">
        <v>237</v>
      </c>
      <c r="P1297" t="s">
        <v>237</v>
      </c>
      <c r="Q1297">
        <v>1</v>
      </c>
      <c r="W1297">
        <v>0</v>
      </c>
      <c r="X1297">
        <v>1370092194</v>
      </c>
      <c r="Y1297">
        <v>1855</v>
      </c>
      <c r="AA1297">
        <v>0.38</v>
      </c>
      <c r="AB1297">
        <v>0</v>
      </c>
      <c r="AC1297">
        <v>0</v>
      </c>
      <c r="AD1297">
        <v>0</v>
      </c>
      <c r="AE1297">
        <v>0.03</v>
      </c>
      <c r="AF1297">
        <v>0</v>
      </c>
      <c r="AG1297">
        <v>0</v>
      </c>
      <c r="AH1297">
        <v>0</v>
      </c>
      <c r="AI1297">
        <v>12.55</v>
      </c>
      <c r="AJ1297">
        <v>1</v>
      </c>
      <c r="AK1297">
        <v>1</v>
      </c>
      <c r="AL1297">
        <v>1</v>
      </c>
      <c r="AN1297">
        <v>0</v>
      </c>
      <c r="AO1297">
        <v>1</v>
      </c>
      <c r="AP1297">
        <v>0</v>
      </c>
      <c r="AQ1297">
        <v>0</v>
      </c>
      <c r="AR1297">
        <v>0</v>
      </c>
      <c r="AS1297" t="s">
        <v>3</v>
      </c>
      <c r="AT1297">
        <v>1855</v>
      </c>
      <c r="AU1297" t="s">
        <v>3</v>
      </c>
      <c r="AV1297">
        <v>0</v>
      </c>
      <c r="AW1297">
        <v>2</v>
      </c>
      <c r="AX1297">
        <v>35869144</v>
      </c>
      <c r="AY1297">
        <v>1</v>
      </c>
      <c r="AZ1297">
        <v>0</v>
      </c>
      <c r="BA1297">
        <v>1255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X1297">
        <f>Y1297*Source!I1160</f>
        <v>499.45874999999995</v>
      </c>
      <c r="CY1297">
        <f t="shared" si="191"/>
        <v>0.38</v>
      </c>
      <c r="CZ1297">
        <f t="shared" si="192"/>
        <v>0.03</v>
      </c>
      <c r="DA1297">
        <f t="shared" si="193"/>
        <v>12.55</v>
      </c>
      <c r="DB1297">
        <f t="shared" si="194"/>
        <v>55.65</v>
      </c>
      <c r="DC1297">
        <f t="shared" si="195"/>
        <v>0</v>
      </c>
    </row>
    <row r="1298" spans="1:107">
      <c r="A1298">
        <f>ROW(Source!A1160)</f>
        <v>1160</v>
      </c>
      <c r="B1298">
        <v>35863109</v>
      </c>
      <c r="C1298">
        <v>35869110</v>
      </c>
      <c r="D1298">
        <v>29114482</v>
      </c>
      <c r="E1298">
        <v>1</v>
      </c>
      <c r="F1298">
        <v>1</v>
      </c>
      <c r="G1298">
        <v>1</v>
      </c>
      <c r="H1298">
        <v>3</v>
      </c>
      <c r="I1298" t="s">
        <v>715</v>
      </c>
      <c r="J1298" t="s">
        <v>716</v>
      </c>
      <c r="K1298" t="s">
        <v>717</v>
      </c>
      <c r="L1298">
        <v>1354</v>
      </c>
      <c r="N1298">
        <v>1010</v>
      </c>
      <c r="O1298" t="s">
        <v>237</v>
      </c>
      <c r="P1298" t="s">
        <v>237</v>
      </c>
      <c r="Q1298">
        <v>1</v>
      </c>
      <c r="W1298">
        <v>0</v>
      </c>
      <c r="X1298">
        <v>-520920930</v>
      </c>
      <c r="Y1298">
        <v>153</v>
      </c>
      <c r="AA1298">
        <v>0.33</v>
      </c>
      <c r="AB1298">
        <v>0</v>
      </c>
      <c r="AC1298">
        <v>0</v>
      </c>
      <c r="AD1298">
        <v>0</v>
      </c>
      <c r="AE1298">
        <v>7.0000000000000007E-2</v>
      </c>
      <c r="AF1298">
        <v>0</v>
      </c>
      <c r="AG1298">
        <v>0</v>
      </c>
      <c r="AH1298">
        <v>0</v>
      </c>
      <c r="AI1298">
        <v>4.74</v>
      </c>
      <c r="AJ1298">
        <v>1</v>
      </c>
      <c r="AK1298">
        <v>1</v>
      </c>
      <c r="AL1298">
        <v>1</v>
      </c>
      <c r="AN1298">
        <v>0</v>
      </c>
      <c r="AO1298">
        <v>1</v>
      </c>
      <c r="AP1298">
        <v>0</v>
      </c>
      <c r="AQ1298">
        <v>0</v>
      </c>
      <c r="AR1298">
        <v>0</v>
      </c>
      <c r="AS1298" t="s">
        <v>3</v>
      </c>
      <c r="AT1298">
        <v>153</v>
      </c>
      <c r="AU1298" t="s">
        <v>3</v>
      </c>
      <c r="AV1298">
        <v>0</v>
      </c>
      <c r="AW1298">
        <v>2</v>
      </c>
      <c r="AX1298">
        <v>35869145</v>
      </c>
      <c r="AY1298">
        <v>1</v>
      </c>
      <c r="AZ1298">
        <v>0</v>
      </c>
      <c r="BA1298">
        <v>1256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X1298">
        <f>Y1298*Source!I1160</f>
        <v>41.195250000000001</v>
      </c>
      <c r="CY1298">
        <f t="shared" si="191"/>
        <v>0.33</v>
      </c>
      <c r="CZ1298">
        <f t="shared" si="192"/>
        <v>7.0000000000000007E-2</v>
      </c>
      <c r="DA1298">
        <f t="shared" si="193"/>
        <v>4.74</v>
      </c>
      <c r="DB1298">
        <f t="shared" si="194"/>
        <v>10.71</v>
      </c>
      <c r="DC1298">
        <f t="shared" si="195"/>
        <v>0</v>
      </c>
    </row>
    <row r="1299" spans="1:107">
      <c r="A1299">
        <f>ROW(Source!A1160)</f>
        <v>1160</v>
      </c>
      <c r="B1299">
        <v>35863109</v>
      </c>
      <c r="C1299">
        <v>35869110</v>
      </c>
      <c r="D1299">
        <v>29129584</v>
      </c>
      <c r="E1299">
        <v>1</v>
      </c>
      <c r="F1299">
        <v>1</v>
      </c>
      <c r="G1299">
        <v>1</v>
      </c>
      <c r="H1299">
        <v>3</v>
      </c>
      <c r="I1299" t="s">
        <v>718</v>
      </c>
      <c r="J1299" t="s">
        <v>719</v>
      </c>
      <c r="K1299" t="s">
        <v>720</v>
      </c>
      <c r="L1299">
        <v>1301</v>
      </c>
      <c r="N1299">
        <v>1003</v>
      </c>
      <c r="O1299" t="s">
        <v>142</v>
      </c>
      <c r="P1299" t="s">
        <v>142</v>
      </c>
      <c r="Q1299">
        <v>1</v>
      </c>
      <c r="W1299">
        <v>0</v>
      </c>
      <c r="X1299">
        <v>-1665253311</v>
      </c>
      <c r="Y1299">
        <v>88</v>
      </c>
      <c r="AA1299">
        <v>53.07</v>
      </c>
      <c r="AB1299">
        <v>0</v>
      </c>
      <c r="AC1299">
        <v>0</v>
      </c>
      <c r="AD1299">
        <v>0</v>
      </c>
      <c r="AE1299">
        <v>7.22</v>
      </c>
      <c r="AF1299">
        <v>0</v>
      </c>
      <c r="AG1299">
        <v>0</v>
      </c>
      <c r="AH1299">
        <v>0</v>
      </c>
      <c r="AI1299">
        <v>7.35</v>
      </c>
      <c r="AJ1299">
        <v>1</v>
      </c>
      <c r="AK1299">
        <v>1</v>
      </c>
      <c r="AL1299">
        <v>1</v>
      </c>
      <c r="AN1299">
        <v>0</v>
      </c>
      <c r="AO1299">
        <v>1</v>
      </c>
      <c r="AP1299">
        <v>0</v>
      </c>
      <c r="AQ1299">
        <v>0</v>
      </c>
      <c r="AR1299">
        <v>0</v>
      </c>
      <c r="AS1299" t="s">
        <v>3</v>
      </c>
      <c r="AT1299">
        <v>88</v>
      </c>
      <c r="AU1299" t="s">
        <v>3</v>
      </c>
      <c r="AV1299">
        <v>0</v>
      </c>
      <c r="AW1299">
        <v>2</v>
      </c>
      <c r="AX1299">
        <v>35869146</v>
      </c>
      <c r="AY1299">
        <v>1</v>
      </c>
      <c r="AZ1299">
        <v>0</v>
      </c>
      <c r="BA1299">
        <v>1257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X1299">
        <f>Y1299*Source!I1160</f>
        <v>23.693999999999999</v>
      </c>
      <c r="CY1299">
        <f t="shared" si="191"/>
        <v>53.07</v>
      </c>
      <c r="CZ1299">
        <f t="shared" si="192"/>
        <v>7.22</v>
      </c>
      <c r="DA1299">
        <f t="shared" si="193"/>
        <v>7.35</v>
      </c>
      <c r="DB1299">
        <f t="shared" si="194"/>
        <v>635.36</v>
      </c>
      <c r="DC1299">
        <f t="shared" si="195"/>
        <v>0</v>
      </c>
    </row>
    <row r="1300" spans="1:107">
      <c r="A1300">
        <f>ROW(Source!A1160)</f>
        <v>1160</v>
      </c>
      <c r="B1300">
        <v>35863109</v>
      </c>
      <c r="C1300">
        <v>35869110</v>
      </c>
      <c r="D1300">
        <v>29129619</v>
      </c>
      <c r="E1300">
        <v>1</v>
      </c>
      <c r="F1300">
        <v>1</v>
      </c>
      <c r="G1300">
        <v>1</v>
      </c>
      <c r="H1300">
        <v>3</v>
      </c>
      <c r="I1300" t="s">
        <v>721</v>
      </c>
      <c r="J1300" t="s">
        <v>722</v>
      </c>
      <c r="K1300" t="s">
        <v>723</v>
      </c>
      <c r="L1300">
        <v>1301</v>
      </c>
      <c r="N1300">
        <v>1003</v>
      </c>
      <c r="O1300" t="s">
        <v>142</v>
      </c>
      <c r="P1300" t="s">
        <v>142</v>
      </c>
      <c r="Q1300">
        <v>1</v>
      </c>
      <c r="W1300">
        <v>0</v>
      </c>
      <c r="X1300">
        <v>1030922947</v>
      </c>
      <c r="Y1300">
        <v>225</v>
      </c>
      <c r="AA1300">
        <v>61.61</v>
      </c>
      <c r="AB1300">
        <v>0</v>
      </c>
      <c r="AC1300">
        <v>0</v>
      </c>
      <c r="AD1300">
        <v>0</v>
      </c>
      <c r="AE1300">
        <v>8.44</v>
      </c>
      <c r="AF1300">
        <v>0</v>
      </c>
      <c r="AG1300">
        <v>0</v>
      </c>
      <c r="AH1300">
        <v>0</v>
      </c>
      <c r="AI1300">
        <v>7.3</v>
      </c>
      <c r="AJ1300">
        <v>1</v>
      </c>
      <c r="AK1300">
        <v>1</v>
      </c>
      <c r="AL1300">
        <v>1</v>
      </c>
      <c r="AN1300">
        <v>0</v>
      </c>
      <c r="AO1300">
        <v>1</v>
      </c>
      <c r="AP1300">
        <v>0</v>
      </c>
      <c r="AQ1300">
        <v>0</v>
      </c>
      <c r="AR1300">
        <v>0</v>
      </c>
      <c r="AS1300" t="s">
        <v>3</v>
      </c>
      <c r="AT1300">
        <v>225</v>
      </c>
      <c r="AU1300" t="s">
        <v>3</v>
      </c>
      <c r="AV1300">
        <v>0</v>
      </c>
      <c r="AW1300">
        <v>2</v>
      </c>
      <c r="AX1300">
        <v>35869147</v>
      </c>
      <c r="AY1300">
        <v>1</v>
      </c>
      <c r="AZ1300">
        <v>0</v>
      </c>
      <c r="BA1300">
        <v>1258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X1300">
        <f>Y1300*Source!I1160</f>
        <v>60.581249999999997</v>
      </c>
      <c r="CY1300">
        <f t="shared" si="191"/>
        <v>61.61</v>
      </c>
      <c r="CZ1300">
        <f t="shared" si="192"/>
        <v>8.44</v>
      </c>
      <c r="DA1300">
        <f t="shared" si="193"/>
        <v>7.3</v>
      </c>
      <c r="DB1300">
        <f t="shared" si="194"/>
        <v>1899</v>
      </c>
      <c r="DC1300">
        <f t="shared" si="195"/>
        <v>0</v>
      </c>
    </row>
    <row r="1301" spans="1:107">
      <c r="A1301">
        <f>ROW(Source!A1160)</f>
        <v>1160</v>
      </c>
      <c r="B1301">
        <v>35863109</v>
      </c>
      <c r="C1301">
        <v>35869110</v>
      </c>
      <c r="D1301">
        <v>29129634</v>
      </c>
      <c r="E1301">
        <v>1</v>
      </c>
      <c r="F1301">
        <v>1</v>
      </c>
      <c r="G1301">
        <v>1</v>
      </c>
      <c r="H1301">
        <v>3</v>
      </c>
      <c r="I1301" t="s">
        <v>724</v>
      </c>
      <c r="J1301" t="s">
        <v>725</v>
      </c>
      <c r="K1301" t="s">
        <v>726</v>
      </c>
      <c r="L1301">
        <v>1301</v>
      </c>
      <c r="N1301">
        <v>1003</v>
      </c>
      <c r="O1301" t="s">
        <v>142</v>
      </c>
      <c r="P1301" t="s">
        <v>142</v>
      </c>
      <c r="Q1301">
        <v>1</v>
      </c>
      <c r="W1301">
        <v>0</v>
      </c>
      <c r="X1301">
        <v>-234707112</v>
      </c>
      <c r="Y1301">
        <v>46</v>
      </c>
      <c r="AA1301">
        <v>37.020000000000003</v>
      </c>
      <c r="AB1301">
        <v>0</v>
      </c>
      <c r="AC1301">
        <v>0</v>
      </c>
      <c r="AD1301">
        <v>0</v>
      </c>
      <c r="AE1301">
        <v>3.32</v>
      </c>
      <c r="AF1301">
        <v>0</v>
      </c>
      <c r="AG1301">
        <v>0</v>
      </c>
      <c r="AH1301">
        <v>0</v>
      </c>
      <c r="AI1301">
        <v>11.15</v>
      </c>
      <c r="AJ1301">
        <v>1</v>
      </c>
      <c r="AK1301">
        <v>1</v>
      </c>
      <c r="AL1301">
        <v>1</v>
      </c>
      <c r="AN1301">
        <v>0</v>
      </c>
      <c r="AO1301">
        <v>1</v>
      </c>
      <c r="AP1301">
        <v>0</v>
      </c>
      <c r="AQ1301">
        <v>0</v>
      </c>
      <c r="AR1301">
        <v>0</v>
      </c>
      <c r="AS1301" t="s">
        <v>3</v>
      </c>
      <c r="AT1301">
        <v>46</v>
      </c>
      <c r="AU1301" t="s">
        <v>3</v>
      </c>
      <c r="AV1301">
        <v>0</v>
      </c>
      <c r="AW1301">
        <v>2</v>
      </c>
      <c r="AX1301">
        <v>35869148</v>
      </c>
      <c r="AY1301">
        <v>1</v>
      </c>
      <c r="AZ1301">
        <v>0</v>
      </c>
      <c r="BA1301">
        <v>1259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X1301">
        <f>Y1301*Source!I1160</f>
        <v>12.3855</v>
      </c>
      <c r="CY1301">
        <f t="shared" si="191"/>
        <v>37.020000000000003</v>
      </c>
      <c r="CZ1301">
        <f t="shared" si="192"/>
        <v>3.32</v>
      </c>
      <c r="DA1301">
        <f t="shared" si="193"/>
        <v>11.15</v>
      </c>
      <c r="DB1301">
        <f t="shared" si="194"/>
        <v>152.72</v>
      </c>
      <c r="DC1301">
        <f t="shared" si="195"/>
        <v>0</v>
      </c>
    </row>
    <row r="1302" spans="1:107">
      <c r="A1302">
        <f>ROW(Source!A1161)</f>
        <v>1161</v>
      </c>
      <c r="B1302">
        <v>35863109</v>
      </c>
      <c r="C1302">
        <v>35869149</v>
      </c>
      <c r="D1302">
        <v>18409850</v>
      </c>
      <c r="E1302">
        <v>1</v>
      </c>
      <c r="F1302">
        <v>1</v>
      </c>
      <c r="G1302">
        <v>1</v>
      </c>
      <c r="H1302">
        <v>1</v>
      </c>
      <c r="I1302" t="s">
        <v>674</v>
      </c>
      <c r="J1302" t="s">
        <v>3</v>
      </c>
      <c r="K1302" t="s">
        <v>675</v>
      </c>
      <c r="L1302">
        <v>1369</v>
      </c>
      <c r="N1302">
        <v>1013</v>
      </c>
      <c r="O1302" t="s">
        <v>561</v>
      </c>
      <c r="P1302" t="s">
        <v>561</v>
      </c>
      <c r="Q1302">
        <v>1</v>
      </c>
      <c r="W1302">
        <v>0</v>
      </c>
      <c r="X1302">
        <v>855544366</v>
      </c>
      <c r="Y1302">
        <v>96.6</v>
      </c>
      <c r="AA1302">
        <v>0</v>
      </c>
      <c r="AB1302">
        <v>0</v>
      </c>
      <c r="AC1302">
        <v>0</v>
      </c>
      <c r="AD1302">
        <v>289.7</v>
      </c>
      <c r="AE1302">
        <v>0</v>
      </c>
      <c r="AF1302">
        <v>0</v>
      </c>
      <c r="AG1302">
        <v>0</v>
      </c>
      <c r="AH1302">
        <v>289.7</v>
      </c>
      <c r="AI1302">
        <v>1</v>
      </c>
      <c r="AJ1302">
        <v>1</v>
      </c>
      <c r="AK1302">
        <v>1</v>
      </c>
      <c r="AL1302">
        <v>1</v>
      </c>
      <c r="AN1302">
        <v>0</v>
      </c>
      <c r="AO1302">
        <v>1</v>
      </c>
      <c r="AP1302">
        <v>1</v>
      </c>
      <c r="AQ1302">
        <v>0</v>
      </c>
      <c r="AR1302">
        <v>0</v>
      </c>
      <c r="AS1302" t="s">
        <v>3</v>
      </c>
      <c r="AT1302">
        <v>84</v>
      </c>
      <c r="AU1302" t="s">
        <v>134</v>
      </c>
      <c r="AV1302">
        <v>1</v>
      </c>
      <c r="AW1302">
        <v>2</v>
      </c>
      <c r="AX1302">
        <v>35869168</v>
      </c>
      <c r="AY1302">
        <v>2</v>
      </c>
      <c r="AZ1302">
        <v>131072</v>
      </c>
      <c r="BA1302">
        <v>1260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X1302">
        <f>Y1302*Source!I1161</f>
        <v>26.009549999999997</v>
      </c>
      <c r="CY1302">
        <f>AD1302</f>
        <v>289.7</v>
      </c>
      <c r="CZ1302">
        <f>AH1302</f>
        <v>289.7</v>
      </c>
      <c r="DA1302">
        <f>AL1302</f>
        <v>1</v>
      </c>
      <c r="DB1302">
        <f>ROUND((ROUND(AT1302*CZ1302,2)*1.15),2)</f>
        <v>27985.02</v>
      </c>
      <c r="DC1302">
        <f>ROUND((ROUND(AT1302*AG1302,2)*1.15),2)</f>
        <v>0</v>
      </c>
    </row>
    <row r="1303" spans="1:107">
      <c r="A1303">
        <f>ROW(Source!A1161)</f>
        <v>1161</v>
      </c>
      <c r="B1303">
        <v>35863109</v>
      </c>
      <c r="C1303">
        <v>35869149</v>
      </c>
      <c r="D1303">
        <v>29173472</v>
      </c>
      <c r="E1303">
        <v>1</v>
      </c>
      <c r="F1303">
        <v>1</v>
      </c>
      <c r="G1303">
        <v>1</v>
      </c>
      <c r="H1303">
        <v>2</v>
      </c>
      <c r="I1303" t="s">
        <v>624</v>
      </c>
      <c r="J1303" t="s">
        <v>625</v>
      </c>
      <c r="K1303" t="s">
        <v>626</v>
      </c>
      <c r="L1303">
        <v>1368</v>
      </c>
      <c r="N1303">
        <v>1011</v>
      </c>
      <c r="O1303" t="s">
        <v>567</v>
      </c>
      <c r="P1303" t="s">
        <v>567</v>
      </c>
      <c r="Q1303">
        <v>1</v>
      </c>
      <c r="W1303">
        <v>0</v>
      </c>
      <c r="X1303">
        <v>275932499</v>
      </c>
      <c r="Y1303">
        <v>2.75</v>
      </c>
      <c r="AA1303">
        <v>0</v>
      </c>
      <c r="AB1303">
        <v>12.75</v>
      </c>
      <c r="AC1303">
        <v>0</v>
      </c>
      <c r="AD1303">
        <v>0</v>
      </c>
      <c r="AE1303">
        <v>0</v>
      </c>
      <c r="AF1303">
        <v>3</v>
      </c>
      <c r="AG1303">
        <v>0</v>
      </c>
      <c r="AH1303">
        <v>0</v>
      </c>
      <c r="AI1303">
        <v>1</v>
      </c>
      <c r="AJ1303">
        <v>4.25</v>
      </c>
      <c r="AK1303">
        <v>33.049999999999997</v>
      </c>
      <c r="AL1303">
        <v>1</v>
      </c>
      <c r="AN1303">
        <v>0</v>
      </c>
      <c r="AO1303">
        <v>1</v>
      </c>
      <c r="AP1303">
        <v>1</v>
      </c>
      <c r="AQ1303">
        <v>0</v>
      </c>
      <c r="AR1303">
        <v>0</v>
      </c>
      <c r="AS1303" t="s">
        <v>3</v>
      </c>
      <c r="AT1303">
        <v>2.2000000000000002</v>
      </c>
      <c r="AU1303" t="s">
        <v>133</v>
      </c>
      <c r="AV1303">
        <v>0</v>
      </c>
      <c r="AW1303">
        <v>2</v>
      </c>
      <c r="AX1303">
        <v>35869169</v>
      </c>
      <c r="AY1303">
        <v>1</v>
      </c>
      <c r="AZ1303">
        <v>0</v>
      </c>
      <c r="BA1303">
        <v>1261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X1303">
        <f>Y1303*Source!I1161</f>
        <v>0.74043749999999997</v>
      </c>
      <c r="CY1303">
        <f>AB1303</f>
        <v>12.75</v>
      </c>
      <c r="CZ1303">
        <f>AF1303</f>
        <v>3</v>
      </c>
      <c r="DA1303">
        <f>AJ1303</f>
        <v>4.25</v>
      </c>
      <c r="DB1303">
        <f>ROUND((ROUND(AT1303*CZ1303,2)*1.25),2)</f>
        <v>8.25</v>
      </c>
      <c r="DC1303">
        <f>ROUND((ROUND(AT1303*AG1303,2)*1.25),2)</f>
        <v>0</v>
      </c>
    </row>
    <row r="1304" spans="1:107">
      <c r="A1304">
        <f>ROW(Source!A1161)</f>
        <v>1161</v>
      </c>
      <c r="B1304">
        <v>35863109</v>
      </c>
      <c r="C1304">
        <v>35869149</v>
      </c>
      <c r="D1304">
        <v>29174538</v>
      </c>
      <c r="E1304">
        <v>1</v>
      </c>
      <c r="F1304">
        <v>1</v>
      </c>
      <c r="G1304">
        <v>1</v>
      </c>
      <c r="H1304">
        <v>2</v>
      </c>
      <c r="I1304" t="s">
        <v>676</v>
      </c>
      <c r="J1304" t="s">
        <v>677</v>
      </c>
      <c r="K1304" t="s">
        <v>678</v>
      </c>
      <c r="L1304">
        <v>1368</v>
      </c>
      <c r="N1304">
        <v>1011</v>
      </c>
      <c r="O1304" t="s">
        <v>567</v>
      </c>
      <c r="P1304" t="s">
        <v>567</v>
      </c>
      <c r="Q1304">
        <v>1</v>
      </c>
      <c r="W1304">
        <v>0</v>
      </c>
      <c r="X1304">
        <v>1107538725</v>
      </c>
      <c r="Y1304">
        <v>0.21250000000000002</v>
      </c>
      <c r="AA1304">
        <v>0</v>
      </c>
      <c r="AB1304">
        <v>187.1</v>
      </c>
      <c r="AC1304">
        <v>0</v>
      </c>
      <c r="AD1304">
        <v>0</v>
      </c>
      <c r="AE1304">
        <v>0</v>
      </c>
      <c r="AF1304">
        <v>33.590000000000003</v>
      </c>
      <c r="AG1304">
        <v>0</v>
      </c>
      <c r="AH1304">
        <v>0</v>
      </c>
      <c r="AI1304">
        <v>1</v>
      </c>
      <c r="AJ1304">
        <v>5.57</v>
      </c>
      <c r="AK1304">
        <v>33.049999999999997</v>
      </c>
      <c r="AL1304">
        <v>1</v>
      </c>
      <c r="AN1304">
        <v>0</v>
      </c>
      <c r="AO1304">
        <v>1</v>
      </c>
      <c r="AP1304">
        <v>1</v>
      </c>
      <c r="AQ1304">
        <v>0</v>
      </c>
      <c r="AR1304">
        <v>0</v>
      </c>
      <c r="AS1304" t="s">
        <v>3</v>
      </c>
      <c r="AT1304">
        <v>0.17</v>
      </c>
      <c r="AU1304" t="s">
        <v>133</v>
      </c>
      <c r="AV1304">
        <v>0</v>
      </c>
      <c r="AW1304">
        <v>2</v>
      </c>
      <c r="AX1304">
        <v>35869170</v>
      </c>
      <c r="AY1304">
        <v>1</v>
      </c>
      <c r="AZ1304">
        <v>0</v>
      </c>
      <c r="BA1304">
        <v>1262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X1304">
        <f>Y1304*Source!I1161</f>
        <v>5.7215625000000006E-2</v>
      </c>
      <c r="CY1304">
        <f>AB1304</f>
        <v>187.1</v>
      </c>
      <c r="CZ1304">
        <f>AF1304</f>
        <v>33.590000000000003</v>
      </c>
      <c r="DA1304">
        <f>AJ1304</f>
        <v>5.57</v>
      </c>
      <c r="DB1304">
        <f>ROUND((ROUND(AT1304*CZ1304,2)*1.25),2)</f>
        <v>7.14</v>
      </c>
      <c r="DC1304">
        <f>ROUND((ROUND(AT1304*AG1304,2)*1.25),2)</f>
        <v>0</v>
      </c>
    </row>
    <row r="1305" spans="1:107">
      <c r="A1305">
        <f>ROW(Source!A1161)</f>
        <v>1161</v>
      </c>
      <c r="B1305">
        <v>35863109</v>
      </c>
      <c r="C1305">
        <v>35869149</v>
      </c>
      <c r="D1305">
        <v>29174580</v>
      </c>
      <c r="E1305">
        <v>1</v>
      </c>
      <c r="F1305">
        <v>1</v>
      </c>
      <c r="G1305">
        <v>1</v>
      </c>
      <c r="H1305">
        <v>2</v>
      </c>
      <c r="I1305" t="s">
        <v>679</v>
      </c>
      <c r="J1305" t="s">
        <v>680</v>
      </c>
      <c r="K1305" t="s">
        <v>681</v>
      </c>
      <c r="L1305">
        <v>1368</v>
      </c>
      <c r="N1305">
        <v>1011</v>
      </c>
      <c r="O1305" t="s">
        <v>567</v>
      </c>
      <c r="P1305" t="s">
        <v>567</v>
      </c>
      <c r="Q1305">
        <v>1</v>
      </c>
      <c r="W1305">
        <v>0</v>
      </c>
      <c r="X1305">
        <v>-169468834</v>
      </c>
      <c r="Y1305">
        <v>1.0874999999999999</v>
      </c>
      <c r="AA1305">
        <v>0</v>
      </c>
      <c r="AB1305">
        <v>31.87</v>
      </c>
      <c r="AC1305">
        <v>0</v>
      </c>
      <c r="AD1305">
        <v>0</v>
      </c>
      <c r="AE1305">
        <v>0</v>
      </c>
      <c r="AF1305">
        <v>2.08</v>
      </c>
      <c r="AG1305">
        <v>0</v>
      </c>
      <c r="AH1305">
        <v>0</v>
      </c>
      <c r="AI1305">
        <v>1</v>
      </c>
      <c r="AJ1305">
        <v>15.32</v>
      </c>
      <c r="AK1305">
        <v>33.049999999999997</v>
      </c>
      <c r="AL1305">
        <v>1</v>
      </c>
      <c r="AN1305">
        <v>0</v>
      </c>
      <c r="AO1305">
        <v>1</v>
      </c>
      <c r="AP1305">
        <v>1</v>
      </c>
      <c r="AQ1305">
        <v>0</v>
      </c>
      <c r="AR1305">
        <v>0</v>
      </c>
      <c r="AS1305" t="s">
        <v>3</v>
      </c>
      <c r="AT1305">
        <v>0.87</v>
      </c>
      <c r="AU1305" t="s">
        <v>133</v>
      </c>
      <c r="AV1305">
        <v>0</v>
      </c>
      <c r="AW1305">
        <v>2</v>
      </c>
      <c r="AX1305">
        <v>35869171</v>
      </c>
      <c r="AY1305">
        <v>1</v>
      </c>
      <c r="AZ1305">
        <v>0</v>
      </c>
      <c r="BA1305">
        <v>1263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X1305">
        <f>Y1305*Source!I1161</f>
        <v>0.29280937499999998</v>
      </c>
      <c r="CY1305">
        <f>AB1305</f>
        <v>31.87</v>
      </c>
      <c r="CZ1305">
        <f>AF1305</f>
        <v>2.08</v>
      </c>
      <c r="DA1305">
        <f>AJ1305</f>
        <v>15.32</v>
      </c>
      <c r="DB1305">
        <f>ROUND((ROUND(AT1305*CZ1305,2)*1.25),2)</f>
        <v>2.2599999999999998</v>
      </c>
      <c r="DC1305">
        <f>ROUND((ROUND(AT1305*AG1305,2)*1.25),2)</f>
        <v>0</v>
      </c>
    </row>
    <row r="1306" spans="1:107">
      <c r="A1306">
        <f>ROW(Source!A1161)</f>
        <v>1161</v>
      </c>
      <c r="B1306">
        <v>35863109</v>
      </c>
      <c r="C1306">
        <v>35869149</v>
      </c>
      <c r="D1306">
        <v>29109354</v>
      </c>
      <c r="E1306">
        <v>1</v>
      </c>
      <c r="F1306">
        <v>1</v>
      </c>
      <c r="G1306">
        <v>1</v>
      </c>
      <c r="H1306">
        <v>3</v>
      </c>
      <c r="I1306" t="s">
        <v>685</v>
      </c>
      <c r="J1306" t="s">
        <v>686</v>
      </c>
      <c r="K1306" t="s">
        <v>687</v>
      </c>
      <c r="L1306">
        <v>1346</v>
      </c>
      <c r="N1306">
        <v>1009</v>
      </c>
      <c r="O1306" t="s">
        <v>160</v>
      </c>
      <c r="P1306" t="s">
        <v>160</v>
      </c>
      <c r="Q1306">
        <v>1</v>
      </c>
      <c r="W1306">
        <v>0</v>
      </c>
      <c r="X1306">
        <v>-882693383</v>
      </c>
      <c r="Y1306">
        <v>10</v>
      </c>
      <c r="AA1306">
        <v>64.010000000000005</v>
      </c>
      <c r="AB1306">
        <v>0</v>
      </c>
      <c r="AC1306">
        <v>0</v>
      </c>
      <c r="AD1306">
        <v>0</v>
      </c>
      <c r="AE1306">
        <v>46.72</v>
      </c>
      <c r="AF1306">
        <v>0</v>
      </c>
      <c r="AG1306">
        <v>0</v>
      </c>
      <c r="AH1306">
        <v>0</v>
      </c>
      <c r="AI1306">
        <v>1.37</v>
      </c>
      <c r="AJ1306">
        <v>1</v>
      </c>
      <c r="AK1306">
        <v>1</v>
      </c>
      <c r="AL1306">
        <v>1</v>
      </c>
      <c r="AN1306">
        <v>0</v>
      </c>
      <c r="AO1306">
        <v>1</v>
      </c>
      <c r="AP1306">
        <v>0</v>
      </c>
      <c r="AQ1306">
        <v>0</v>
      </c>
      <c r="AR1306">
        <v>0</v>
      </c>
      <c r="AS1306" t="s">
        <v>3</v>
      </c>
      <c r="AT1306">
        <v>10</v>
      </c>
      <c r="AU1306" t="s">
        <v>3</v>
      </c>
      <c r="AV1306">
        <v>0</v>
      </c>
      <c r="AW1306">
        <v>2</v>
      </c>
      <c r="AX1306">
        <v>35869172</v>
      </c>
      <c r="AY1306">
        <v>1</v>
      </c>
      <c r="AZ1306">
        <v>0</v>
      </c>
      <c r="BA1306">
        <v>1264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X1306">
        <f>Y1306*Source!I1161</f>
        <v>2.6924999999999999</v>
      </c>
      <c r="CY1306">
        <f t="shared" ref="CY1306:CY1319" si="196">AA1306</f>
        <v>64.010000000000005</v>
      </c>
      <c r="CZ1306">
        <f t="shared" ref="CZ1306:CZ1319" si="197">AE1306</f>
        <v>46.72</v>
      </c>
      <c r="DA1306">
        <f t="shared" ref="DA1306:DA1319" si="198">AI1306</f>
        <v>1.37</v>
      </c>
      <c r="DB1306">
        <f t="shared" ref="DB1306:DB1319" si="199">ROUND(ROUND(AT1306*CZ1306,2),2)</f>
        <v>467.2</v>
      </c>
      <c r="DC1306">
        <f t="shared" ref="DC1306:DC1319" si="200">ROUND(ROUND(AT1306*AG1306,2),2)</f>
        <v>0</v>
      </c>
    </row>
    <row r="1307" spans="1:107">
      <c r="A1307">
        <f>ROW(Source!A1161)</f>
        <v>1161</v>
      </c>
      <c r="B1307">
        <v>35863109</v>
      </c>
      <c r="C1307">
        <v>35869149</v>
      </c>
      <c r="D1307">
        <v>29109414</v>
      </c>
      <c r="E1307">
        <v>1</v>
      </c>
      <c r="F1307">
        <v>1</v>
      </c>
      <c r="G1307">
        <v>1</v>
      </c>
      <c r="H1307">
        <v>3</v>
      </c>
      <c r="I1307" t="s">
        <v>688</v>
      </c>
      <c r="J1307" t="s">
        <v>689</v>
      </c>
      <c r="K1307" t="s">
        <v>690</v>
      </c>
      <c r="L1307">
        <v>1346</v>
      </c>
      <c r="N1307">
        <v>1009</v>
      </c>
      <c r="O1307" t="s">
        <v>160</v>
      </c>
      <c r="P1307" t="s">
        <v>160</v>
      </c>
      <c r="Q1307">
        <v>1</v>
      </c>
      <c r="W1307">
        <v>0</v>
      </c>
      <c r="X1307">
        <v>1092262719</v>
      </c>
      <c r="Y1307">
        <v>137</v>
      </c>
      <c r="AA1307">
        <v>10.1</v>
      </c>
      <c r="AB1307">
        <v>0</v>
      </c>
      <c r="AC1307">
        <v>0</v>
      </c>
      <c r="AD1307">
        <v>0</v>
      </c>
      <c r="AE1307">
        <v>1.58</v>
      </c>
      <c r="AF1307">
        <v>0</v>
      </c>
      <c r="AG1307">
        <v>0</v>
      </c>
      <c r="AH1307">
        <v>0</v>
      </c>
      <c r="AI1307">
        <v>6.39</v>
      </c>
      <c r="AJ1307">
        <v>1</v>
      </c>
      <c r="AK1307">
        <v>1</v>
      </c>
      <c r="AL1307">
        <v>1</v>
      </c>
      <c r="AN1307">
        <v>0</v>
      </c>
      <c r="AO1307">
        <v>1</v>
      </c>
      <c r="AP1307">
        <v>0</v>
      </c>
      <c r="AQ1307">
        <v>0</v>
      </c>
      <c r="AR1307">
        <v>0</v>
      </c>
      <c r="AS1307" t="s">
        <v>3</v>
      </c>
      <c r="AT1307">
        <v>137</v>
      </c>
      <c r="AU1307" t="s">
        <v>3</v>
      </c>
      <c r="AV1307">
        <v>0</v>
      </c>
      <c r="AW1307">
        <v>2</v>
      </c>
      <c r="AX1307">
        <v>35869173</v>
      </c>
      <c r="AY1307">
        <v>1</v>
      </c>
      <c r="AZ1307">
        <v>0</v>
      </c>
      <c r="BA1307">
        <v>1265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X1307">
        <f>Y1307*Source!I1161</f>
        <v>36.887250000000002</v>
      </c>
      <c r="CY1307">
        <f t="shared" si="196"/>
        <v>10.1</v>
      </c>
      <c r="CZ1307">
        <f t="shared" si="197"/>
        <v>1.58</v>
      </c>
      <c r="DA1307">
        <f t="shared" si="198"/>
        <v>6.39</v>
      </c>
      <c r="DB1307">
        <f t="shared" si="199"/>
        <v>216.46</v>
      </c>
      <c r="DC1307">
        <f t="shared" si="200"/>
        <v>0</v>
      </c>
    </row>
    <row r="1308" spans="1:107">
      <c r="A1308">
        <f>ROW(Source!A1161)</f>
        <v>1161</v>
      </c>
      <c r="B1308">
        <v>35863109</v>
      </c>
      <c r="C1308">
        <v>35869149</v>
      </c>
      <c r="D1308">
        <v>29109781</v>
      </c>
      <c r="E1308">
        <v>1</v>
      </c>
      <c r="F1308">
        <v>1</v>
      </c>
      <c r="G1308">
        <v>1</v>
      </c>
      <c r="H1308">
        <v>3</v>
      </c>
      <c r="I1308" t="s">
        <v>691</v>
      </c>
      <c r="J1308" t="s">
        <v>692</v>
      </c>
      <c r="K1308" t="s">
        <v>693</v>
      </c>
      <c r="L1308">
        <v>1346</v>
      </c>
      <c r="N1308">
        <v>1009</v>
      </c>
      <c r="O1308" t="s">
        <v>160</v>
      </c>
      <c r="P1308" t="s">
        <v>160</v>
      </c>
      <c r="Q1308">
        <v>1</v>
      </c>
      <c r="W1308">
        <v>0</v>
      </c>
      <c r="X1308">
        <v>-306339415</v>
      </c>
      <c r="Y1308">
        <v>10</v>
      </c>
      <c r="AA1308">
        <v>60.38</v>
      </c>
      <c r="AB1308">
        <v>0</v>
      </c>
      <c r="AC1308">
        <v>0</v>
      </c>
      <c r="AD1308">
        <v>0</v>
      </c>
      <c r="AE1308">
        <v>11.12</v>
      </c>
      <c r="AF1308">
        <v>0</v>
      </c>
      <c r="AG1308">
        <v>0</v>
      </c>
      <c r="AH1308">
        <v>0</v>
      </c>
      <c r="AI1308">
        <v>5.43</v>
      </c>
      <c r="AJ1308">
        <v>1</v>
      </c>
      <c r="AK1308">
        <v>1</v>
      </c>
      <c r="AL1308">
        <v>1</v>
      </c>
      <c r="AN1308">
        <v>0</v>
      </c>
      <c r="AO1308">
        <v>1</v>
      </c>
      <c r="AP1308">
        <v>0</v>
      </c>
      <c r="AQ1308">
        <v>0</v>
      </c>
      <c r="AR1308">
        <v>0</v>
      </c>
      <c r="AS1308" t="s">
        <v>3</v>
      </c>
      <c r="AT1308">
        <v>10</v>
      </c>
      <c r="AU1308" t="s">
        <v>3</v>
      </c>
      <c r="AV1308">
        <v>0</v>
      </c>
      <c r="AW1308">
        <v>2</v>
      </c>
      <c r="AX1308">
        <v>35869174</v>
      </c>
      <c r="AY1308">
        <v>1</v>
      </c>
      <c r="AZ1308">
        <v>0</v>
      </c>
      <c r="BA1308">
        <v>1266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X1308">
        <f>Y1308*Source!I1161</f>
        <v>2.6924999999999999</v>
      </c>
      <c r="CY1308">
        <f t="shared" si="196"/>
        <v>60.38</v>
      </c>
      <c r="CZ1308">
        <f t="shared" si="197"/>
        <v>11.12</v>
      </c>
      <c r="DA1308">
        <f t="shared" si="198"/>
        <v>5.43</v>
      </c>
      <c r="DB1308">
        <f t="shared" si="199"/>
        <v>111.2</v>
      </c>
      <c r="DC1308">
        <f t="shared" si="200"/>
        <v>0</v>
      </c>
    </row>
    <row r="1309" spans="1:107">
      <c r="A1309">
        <f>ROW(Source!A1161)</f>
        <v>1161</v>
      </c>
      <c r="B1309">
        <v>35863109</v>
      </c>
      <c r="C1309">
        <v>35869149</v>
      </c>
      <c r="D1309">
        <v>29109782</v>
      </c>
      <c r="E1309">
        <v>1</v>
      </c>
      <c r="F1309">
        <v>1</v>
      </c>
      <c r="G1309">
        <v>1</v>
      </c>
      <c r="H1309">
        <v>3</v>
      </c>
      <c r="I1309" t="s">
        <v>694</v>
      </c>
      <c r="J1309" t="s">
        <v>695</v>
      </c>
      <c r="K1309" t="s">
        <v>696</v>
      </c>
      <c r="L1309">
        <v>1346</v>
      </c>
      <c r="N1309">
        <v>1009</v>
      </c>
      <c r="O1309" t="s">
        <v>160</v>
      </c>
      <c r="P1309" t="s">
        <v>160</v>
      </c>
      <c r="Q1309">
        <v>1</v>
      </c>
      <c r="W1309">
        <v>0</v>
      </c>
      <c r="X1309">
        <v>-71279152</v>
      </c>
      <c r="Y1309">
        <v>69</v>
      </c>
      <c r="AA1309">
        <v>16.309999999999999</v>
      </c>
      <c r="AB1309">
        <v>0</v>
      </c>
      <c r="AC1309">
        <v>0</v>
      </c>
      <c r="AD1309">
        <v>0</v>
      </c>
      <c r="AE1309">
        <v>4.3600000000000003</v>
      </c>
      <c r="AF1309">
        <v>0</v>
      </c>
      <c r="AG1309">
        <v>0</v>
      </c>
      <c r="AH1309">
        <v>0</v>
      </c>
      <c r="AI1309">
        <v>3.74</v>
      </c>
      <c r="AJ1309">
        <v>1</v>
      </c>
      <c r="AK1309">
        <v>1</v>
      </c>
      <c r="AL1309">
        <v>1</v>
      </c>
      <c r="AN1309">
        <v>0</v>
      </c>
      <c r="AO1309">
        <v>1</v>
      </c>
      <c r="AP1309">
        <v>0</v>
      </c>
      <c r="AQ1309">
        <v>0</v>
      </c>
      <c r="AR1309">
        <v>0</v>
      </c>
      <c r="AS1309" t="s">
        <v>3</v>
      </c>
      <c r="AT1309">
        <v>69</v>
      </c>
      <c r="AU1309" t="s">
        <v>3</v>
      </c>
      <c r="AV1309">
        <v>0</v>
      </c>
      <c r="AW1309">
        <v>2</v>
      </c>
      <c r="AX1309">
        <v>35869175</v>
      </c>
      <c r="AY1309">
        <v>1</v>
      </c>
      <c r="AZ1309">
        <v>0</v>
      </c>
      <c r="BA1309">
        <v>1267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X1309">
        <f>Y1309*Source!I1161</f>
        <v>18.578250000000001</v>
      </c>
      <c r="CY1309">
        <f t="shared" si="196"/>
        <v>16.309999999999999</v>
      </c>
      <c r="CZ1309">
        <f t="shared" si="197"/>
        <v>4.3600000000000003</v>
      </c>
      <c r="DA1309">
        <f t="shared" si="198"/>
        <v>3.74</v>
      </c>
      <c r="DB1309">
        <f t="shared" si="199"/>
        <v>300.83999999999997</v>
      </c>
      <c r="DC1309">
        <f t="shared" si="200"/>
        <v>0</v>
      </c>
    </row>
    <row r="1310" spans="1:107">
      <c r="A1310">
        <f>ROW(Source!A1161)</f>
        <v>1161</v>
      </c>
      <c r="B1310">
        <v>35863109</v>
      </c>
      <c r="C1310">
        <v>35869149</v>
      </c>
      <c r="D1310">
        <v>29110699</v>
      </c>
      <c r="E1310">
        <v>1</v>
      </c>
      <c r="F1310">
        <v>1</v>
      </c>
      <c r="G1310">
        <v>1</v>
      </c>
      <c r="H1310">
        <v>3</v>
      </c>
      <c r="I1310" t="s">
        <v>697</v>
      </c>
      <c r="J1310" t="s">
        <v>698</v>
      </c>
      <c r="K1310" t="s">
        <v>699</v>
      </c>
      <c r="L1310">
        <v>1301</v>
      </c>
      <c r="N1310">
        <v>1003</v>
      </c>
      <c r="O1310" t="s">
        <v>142</v>
      </c>
      <c r="P1310" t="s">
        <v>142</v>
      </c>
      <c r="Q1310">
        <v>1</v>
      </c>
      <c r="W1310">
        <v>0</v>
      </c>
      <c r="X1310">
        <v>1063889258</v>
      </c>
      <c r="Y1310">
        <v>118</v>
      </c>
      <c r="AA1310">
        <v>1.24</v>
      </c>
      <c r="AB1310">
        <v>0</v>
      </c>
      <c r="AC1310">
        <v>0</v>
      </c>
      <c r="AD1310">
        <v>0</v>
      </c>
      <c r="AE1310">
        <v>0.17</v>
      </c>
      <c r="AF1310">
        <v>0</v>
      </c>
      <c r="AG1310">
        <v>0</v>
      </c>
      <c r="AH1310">
        <v>0</v>
      </c>
      <c r="AI1310">
        <v>7.29</v>
      </c>
      <c r="AJ1310">
        <v>1</v>
      </c>
      <c r="AK1310">
        <v>1</v>
      </c>
      <c r="AL1310">
        <v>1</v>
      </c>
      <c r="AN1310">
        <v>0</v>
      </c>
      <c r="AO1310">
        <v>1</v>
      </c>
      <c r="AP1310">
        <v>0</v>
      </c>
      <c r="AQ1310">
        <v>0</v>
      </c>
      <c r="AR1310">
        <v>0</v>
      </c>
      <c r="AS1310" t="s">
        <v>3</v>
      </c>
      <c r="AT1310">
        <v>118</v>
      </c>
      <c r="AU1310" t="s">
        <v>3</v>
      </c>
      <c r="AV1310">
        <v>0</v>
      </c>
      <c r="AW1310">
        <v>2</v>
      </c>
      <c r="AX1310">
        <v>35869176</v>
      </c>
      <c r="AY1310">
        <v>1</v>
      </c>
      <c r="AZ1310">
        <v>0</v>
      </c>
      <c r="BA1310">
        <v>1268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X1310">
        <f>Y1310*Source!I1161</f>
        <v>31.7715</v>
      </c>
      <c r="CY1310">
        <f t="shared" si="196"/>
        <v>1.24</v>
      </c>
      <c r="CZ1310">
        <f t="shared" si="197"/>
        <v>0.17</v>
      </c>
      <c r="DA1310">
        <f t="shared" si="198"/>
        <v>7.29</v>
      </c>
      <c r="DB1310">
        <f t="shared" si="199"/>
        <v>20.059999999999999</v>
      </c>
      <c r="DC1310">
        <f t="shared" si="200"/>
        <v>0</v>
      </c>
    </row>
    <row r="1311" spans="1:107">
      <c r="A1311">
        <f>ROW(Source!A1161)</f>
        <v>1161</v>
      </c>
      <c r="B1311">
        <v>35863109</v>
      </c>
      <c r="C1311">
        <v>35869149</v>
      </c>
      <c r="D1311">
        <v>29110797</v>
      </c>
      <c r="E1311">
        <v>1</v>
      </c>
      <c r="F1311">
        <v>1</v>
      </c>
      <c r="G1311">
        <v>1</v>
      </c>
      <c r="H1311">
        <v>3</v>
      </c>
      <c r="I1311" t="s">
        <v>700</v>
      </c>
      <c r="J1311" t="s">
        <v>701</v>
      </c>
      <c r="K1311" t="s">
        <v>702</v>
      </c>
      <c r="L1311">
        <v>1301</v>
      </c>
      <c r="N1311">
        <v>1003</v>
      </c>
      <c r="O1311" t="s">
        <v>142</v>
      </c>
      <c r="P1311" t="s">
        <v>142</v>
      </c>
      <c r="Q1311">
        <v>1</v>
      </c>
      <c r="W1311">
        <v>0</v>
      </c>
      <c r="X1311">
        <v>1919953005</v>
      </c>
      <c r="Y1311">
        <v>80</v>
      </c>
      <c r="AA1311">
        <v>15.5</v>
      </c>
      <c r="AB1311">
        <v>0</v>
      </c>
      <c r="AC1311">
        <v>0</v>
      </c>
      <c r="AD1311">
        <v>0</v>
      </c>
      <c r="AE1311">
        <v>1.74</v>
      </c>
      <c r="AF1311">
        <v>0</v>
      </c>
      <c r="AG1311">
        <v>0</v>
      </c>
      <c r="AH1311">
        <v>0</v>
      </c>
      <c r="AI1311">
        <v>8.91</v>
      </c>
      <c r="AJ1311">
        <v>1</v>
      </c>
      <c r="AK1311">
        <v>1</v>
      </c>
      <c r="AL1311">
        <v>1</v>
      </c>
      <c r="AN1311">
        <v>0</v>
      </c>
      <c r="AO1311">
        <v>1</v>
      </c>
      <c r="AP1311">
        <v>0</v>
      </c>
      <c r="AQ1311">
        <v>0</v>
      </c>
      <c r="AR1311">
        <v>0</v>
      </c>
      <c r="AS1311" t="s">
        <v>3</v>
      </c>
      <c r="AT1311">
        <v>80</v>
      </c>
      <c r="AU1311" t="s">
        <v>3</v>
      </c>
      <c r="AV1311">
        <v>0</v>
      </c>
      <c r="AW1311">
        <v>2</v>
      </c>
      <c r="AX1311">
        <v>35869177</v>
      </c>
      <c r="AY1311">
        <v>1</v>
      </c>
      <c r="AZ1311">
        <v>0</v>
      </c>
      <c r="BA1311">
        <v>1269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X1311">
        <f>Y1311*Source!I1161</f>
        <v>21.54</v>
      </c>
      <c r="CY1311">
        <f t="shared" si="196"/>
        <v>15.5</v>
      </c>
      <c r="CZ1311">
        <f t="shared" si="197"/>
        <v>1.74</v>
      </c>
      <c r="DA1311">
        <f t="shared" si="198"/>
        <v>8.91</v>
      </c>
      <c r="DB1311">
        <f t="shared" si="199"/>
        <v>139.19999999999999</v>
      </c>
      <c r="DC1311">
        <f t="shared" si="200"/>
        <v>0</v>
      </c>
    </row>
    <row r="1312" spans="1:107">
      <c r="A1312">
        <f>ROW(Source!A1161)</f>
        <v>1161</v>
      </c>
      <c r="B1312">
        <v>35863109</v>
      </c>
      <c r="C1312">
        <v>35869149</v>
      </c>
      <c r="D1312">
        <v>29110815</v>
      </c>
      <c r="E1312">
        <v>1</v>
      </c>
      <c r="F1312">
        <v>1</v>
      </c>
      <c r="G1312">
        <v>1</v>
      </c>
      <c r="H1312">
        <v>3</v>
      </c>
      <c r="I1312" t="s">
        <v>703</v>
      </c>
      <c r="J1312" t="s">
        <v>704</v>
      </c>
      <c r="K1312" t="s">
        <v>705</v>
      </c>
      <c r="L1312">
        <v>1301</v>
      </c>
      <c r="N1312">
        <v>1003</v>
      </c>
      <c r="O1312" t="s">
        <v>142</v>
      </c>
      <c r="P1312" t="s">
        <v>142</v>
      </c>
      <c r="Q1312">
        <v>1</v>
      </c>
      <c r="W1312">
        <v>0</v>
      </c>
      <c r="X1312">
        <v>-1169660804</v>
      </c>
      <c r="Y1312">
        <v>117</v>
      </c>
      <c r="AA1312">
        <v>6.29</v>
      </c>
      <c r="AB1312">
        <v>0</v>
      </c>
      <c r="AC1312">
        <v>0</v>
      </c>
      <c r="AD1312">
        <v>0</v>
      </c>
      <c r="AE1312">
        <v>0.85</v>
      </c>
      <c r="AF1312">
        <v>0</v>
      </c>
      <c r="AG1312">
        <v>0</v>
      </c>
      <c r="AH1312">
        <v>0</v>
      </c>
      <c r="AI1312">
        <v>7.4</v>
      </c>
      <c r="AJ1312">
        <v>1</v>
      </c>
      <c r="AK1312">
        <v>1</v>
      </c>
      <c r="AL1312">
        <v>1</v>
      </c>
      <c r="AN1312">
        <v>0</v>
      </c>
      <c r="AO1312">
        <v>1</v>
      </c>
      <c r="AP1312">
        <v>0</v>
      </c>
      <c r="AQ1312">
        <v>0</v>
      </c>
      <c r="AR1312">
        <v>0</v>
      </c>
      <c r="AS1312" t="s">
        <v>3</v>
      </c>
      <c r="AT1312">
        <v>117</v>
      </c>
      <c r="AU1312" t="s">
        <v>3</v>
      </c>
      <c r="AV1312">
        <v>0</v>
      </c>
      <c r="AW1312">
        <v>2</v>
      </c>
      <c r="AX1312">
        <v>35869178</v>
      </c>
      <c r="AY1312">
        <v>1</v>
      </c>
      <c r="AZ1312">
        <v>0</v>
      </c>
      <c r="BA1312">
        <v>1270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X1312">
        <f>Y1312*Source!I1161</f>
        <v>31.50225</v>
      </c>
      <c r="CY1312">
        <f t="shared" si="196"/>
        <v>6.29</v>
      </c>
      <c r="CZ1312">
        <f t="shared" si="197"/>
        <v>0.85</v>
      </c>
      <c r="DA1312">
        <f t="shared" si="198"/>
        <v>7.4</v>
      </c>
      <c r="DB1312">
        <f t="shared" si="199"/>
        <v>99.45</v>
      </c>
      <c r="DC1312">
        <f t="shared" si="200"/>
        <v>0</v>
      </c>
    </row>
    <row r="1313" spans="1:107">
      <c r="A1313">
        <f>ROW(Source!A1161)</f>
        <v>1161</v>
      </c>
      <c r="B1313">
        <v>35863109</v>
      </c>
      <c r="C1313">
        <v>35869149</v>
      </c>
      <c r="D1313">
        <v>29111455</v>
      </c>
      <c r="E1313">
        <v>1</v>
      </c>
      <c r="F1313">
        <v>1</v>
      </c>
      <c r="G1313">
        <v>1</v>
      </c>
      <c r="H1313">
        <v>3</v>
      </c>
      <c r="I1313" t="s">
        <v>706</v>
      </c>
      <c r="J1313" t="s">
        <v>707</v>
      </c>
      <c r="K1313" t="s">
        <v>708</v>
      </c>
      <c r="L1313">
        <v>1327</v>
      </c>
      <c r="N1313">
        <v>1005</v>
      </c>
      <c r="O1313" t="s">
        <v>155</v>
      </c>
      <c r="P1313" t="s">
        <v>155</v>
      </c>
      <c r="Q1313">
        <v>1</v>
      </c>
      <c r="W1313">
        <v>0</v>
      </c>
      <c r="X1313">
        <v>-1126346608</v>
      </c>
      <c r="Y1313">
        <v>225</v>
      </c>
      <c r="AA1313">
        <v>73.790000000000006</v>
      </c>
      <c r="AB1313">
        <v>0</v>
      </c>
      <c r="AC1313">
        <v>0</v>
      </c>
      <c r="AD1313">
        <v>0</v>
      </c>
      <c r="AE1313">
        <v>15.06</v>
      </c>
      <c r="AF1313">
        <v>0</v>
      </c>
      <c r="AG1313">
        <v>0</v>
      </c>
      <c r="AH1313">
        <v>0</v>
      </c>
      <c r="AI1313">
        <v>4.9000000000000004</v>
      </c>
      <c r="AJ1313">
        <v>1</v>
      </c>
      <c r="AK1313">
        <v>1</v>
      </c>
      <c r="AL1313">
        <v>1</v>
      </c>
      <c r="AN1313">
        <v>0</v>
      </c>
      <c r="AO1313">
        <v>1</v>
      </c>
      <c r="AP1313">
        <v>0</v>
      </c>
      <c r="AQ1313">
        <v>0</v>
      </c>
      <c r="AR1313">
        <v>0</v>
      </c>
      <c r="AS1313" t="s">
        <v>3</v>
      </c>
      <c r="AT1313">
        <v>225</v>
      </c>
      <c r="AU1313" t="s">
        <v>3</v>
      </c>
      <c r="AV1313">
        <v>0</v>
      </c>
      <c r="AW1313">
        <v>2</v>
      </c>
      <c r="AX1313">
        <v>35869179</v>
      </c>
      <c r="AY1313">
        <v>1</v>
      </c>
      <c r="AZ1313">
        <v>0</v>
      </c>
      <c r="BA1313">
        <v>1271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X1313">
        <f>Y1313*Source!I1161</f>
        <v>60.581249999999997</v>
      </c>
      <c r="CY1313">
        <f t="shared" si="196"/>
        <v>73.790000000000006</v>
      </c>
      <c r="CZ1313">
        <f t="shared" si="197"/>
        <v>15.06</v>
      </c>
      <c r="DA1313">
        <f t="shared" si="198"/>
        <v>4.9000000000000004</v>
      </c>
      <c r="DB1313">
        <f t="shared" si="199"/>
        <v>3388.5</v>
      </c>
      <c r="DC1313">
        <f t="shared" si="200"/>
        <v>0</v>
      </c>
    </row>
    <row r="1314" spans="1:107">
      <c r="A1314">
        <f>ROW(Source!A1161)</f>
        <v>1161</v>
      </c>
      <c r="B1314">
        <v>35863109</v>
      </c>
      <c r="C1314">
        <v>35869149</v>
      </c>
      <c r="D1314">
        <v>29114733</v>
      </c>
      <c r="E1314">
        <v>1</v>
      </c>
      <c r="F1314">
        <v>1</v>
      </c>
      <c r="G1314">
        <v>1</v>
      </c>
      <c r="H1314">
        <v>3</v>
      </c>
      <c r="I1314" t="s">
        <v>709</v>
      </c>
      <c r="J1314" t="s">
        <v>710</v>
      </c>
      <c r="K1314" t="s">
        <v>711</v>
      </c>
      <c r="L1314">
        <v>1354</v>
      </c>
      <c r="N1314">
        <v>1010</v>
      </c>
      <c r="O1314" t="s">
        <v>237</v>
      </c>
      <c r="P1314" t="s">
        <v>237</v>
      </c>
      <c r="Q1314">
        <v>1</v>
      </c>
      <c r="W1314">
        <v>0</v>
      </c>
      <c r="X1314">
        <v>-1352915271</v>
      </c>
      <c r="Y1314">
        <v>790</v>
      </c>
      <c r="AA1314">
        <v>0.3</v>
      </c>
      <c r="AB1314">
        <v>0</v>
      </c>
      <c r="AC1314">
        <v>0</v>
      </c>
      <c r="AD1314">
        <v>0</v>
      </c>
      <c r="AE1314">
        <v>0.02</v>
      </c>
      <c r="AF1314">
        <v>0</v>
      </c>
      <c r="AG1314">
        <v>0</v>
      </c>
      <c r="AH1314">
        <v>0</v>
      </c>
      <c r="AI1314">
        <v>14.91</v>
      </c>
      <c r="AJ1314">
        <v>1</v>
      </c>
      <c r="AK1314">
        <v>1</v>
      </c>
      <c r="AL1314">
        <v>1</v>
      </c>
      <c r="AN1314">
        <v>0</v>
      </c>
      <c r="AO1314">
        <v>1</v>
      </c>
      <c r="AP1314">
        <v>0</v>
      </c>
      <c r="AQ1314">
        <v>0</v>
      </c>
      <c r="AR1314">
        <v>0</v>
      </c>
      <c r="AS1314" t="s">
        <v>3</v>
      </c>
      <c r="AT1314">
        <v>790</v>
      </c>
      <c r="AU1314" t="s">
        <v>3</v>
      </c>
      <c r="AV1314">
        <v>0</v>
      </c>
      <c r="AW1314">
        <v>2</v>
      </c>
      <c r="AX1314">
        <v>35869180</v>
      </c>
      <c r="AY1314">
        <v>1</v>
      </c>
      <c r="AZ1314">
        <v>0</v>
      </c>
      <c r="BA1314">
        <v>1272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X1314">
        <f>Y1314*Source!I1161</f>
        <v>212.70749999999998</v>
      </c>
      <c r="CY1314">
        <f t="shared" si="196"/>
        <v>0.3</v>
      </c>
      <c r="CZ1314">
        <f t="shared" si="197"/>
        <v>0.02</v>
      </c>
      <c r="DA1314">
        <f t="shared" si="198"/>
        <v>14.91</v>
      </c>
      <c r="DB1314">
        <f t="shared" si="199"/>
        <v>15.8</v>
      </c>
      <c r="DC1314">
        <f t="shared" si="200"/>
        <v>0</v>
      </c>
    </row>
    <row r="1315" spans="1:107">
      <c r="A1315">
        <f>ROW(Source!A1161)</f>
        <v>1161</v>
      </c>
      <c r="B1315">
        <v>35863109</v>
      </c>
      <c r="C1315">
        <v>35869149</v>
      </c>
      <c r="D1315">
        <v>29114734</v>
      </c>
      <c r="E1315">
        <v>1</v>
      </c>
      <c r="F1315">
        <v>1</v>
      </c>
      <c r="G1315">
        <v>1</v>
      </c>
      <c r="H1315">
        <v>3</v>
      </c>
      <c r="I1315" t="s">
        <v>712</v>
      </c>
      <c r="J1315" t="s">
        <v>713</v>
      </c>
      <c r="K1315" t="s">
        <v>714</v>
      </c>
      <c r="L1315">
        <v>1354</v>
      </c>
      <c r="N1315">
        <v>1010</v>
      </c>
      <c r="O1315" t="s">
        <v>237</v>
      </c>
      <c r="P1315" t="s">
        <v>237</v>
      </c>
      <c r="Q1315">
        <v>1</v>
      </c>
      <c r="W1315">
        <v>0</v>
      </c>
      <c r="X1315">
        <v>1370092194</v>
      </c>
      <c r="Y1315">
        <v>1844</v>
      </c>
      <c r="AA1315">
        <v>0.38</v>
      </c>
      <c r="AB1315">
        <v>0</v>
      </c>
      <c r="AC1315">
        <v>0</v>
      </c>
      <c r="AD1315">
        <v>0</v>
      </c>
      <c r="AE1315">
        <v>0.03</v>
      </c>
      <c r="AF1315">
        <v>0</v>
      </c>
      <c r="AG1315">
        <v>0</v>
      </c>
      <c r="AH1315">
        <v>0</v>
      </c>
      <c r="AI1315">
        <v>12.55</v>
      </c>
      <c r="AJ1315">
        <v>1</v>
      </c>
      <c r="AK1315">
        <v>1</v>
      </c>
      <c r="AL1315">
        <v>1</v>
      </c>
      <c r="AN1315">
        <v>0</v>
      </c>
      <c r="AO1315">
        <v>1</v>
      </c>
      <c r="AP1315">
        <v>0</v>
      </c>
      <c r="AQ1315">
        <v>0</v>
      </c>
      <c r="AR1315">
        <v>0</v>
      </c>
      <c r="AS1315" t="s">
        <v>3</v>
      </c>
      <c r="AT1315">
        <v>1844</v>
      </c>
      <c r="AU1315" t="s">
        <v>3</v>
      </c>
      <c r="AV1315">
        <v>0</v>
      </c>
      <c r="AW1315">
        <v>2</v>
      </c>
      <c r="AX1315">
        <v>35869181</v>
      </c>
      <c r="AY1315">
        <v>1</v>
      </c>
      <c r="AZ1315">
        <v>0</v>
      </c>
      <c r="BA1315">
        <v>1273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X1315">
        <f>Y1315*Source!I1161</f>
        <v>496.49699999999996</v>
      </c>
      <c r="CY1315">
        <f t="shared" si="196"/>
        <v>0.38</v>
      </c>
      <c r="CZ1315">
        <f t="shared" si="197"/>
        <v>0.03</v>
      </c>
      <c r="DA1315">
        <f t="shared" si="198"/>
        <v>12.55</v>
      </c>
      <c r="DB1315">
        <f t="shared" si="199"/>
        <v>55.32</v>
      </c>
      <c r="DC1315">
        <f t="shared" si="200"/>
        <v>0</v>
      </c>
    </row>
    <row r="1316" spans="1:107">
      <c r="A1316">
        <f>ROW(Source!A1161)</f>
        <v>1161</v>
      </c>
      <c r="B1316">
        <v>35863109</v>
      </c>
      <c r="C1316">
        <v>35869149</v>
      </c>
      <c r="D1316">
        <v>29114482</v>
      </c>
      <c r="E1316">
        <v>1</v>
      </c>
      <c r="F1316">
        <v>1</v>
      </c>
      <c r="G1316">
        <v>1</v>
      </c>
      <c r="H1316">
        <v>3</v>
      </c>
      <c r="I1316" t="s">
        <v>715</v>
      </c>
      <c r="J1316" t="s">
        <v>716</v>
      </c>
      <c r="K1316" t="s">
        <v>717</v>
      </c>
      <c r="L1316">
        <v>1354</v>
      </c>
      <c r="N1316">
        <v>1010</v>
      </c>
      <c r="O1316" t="s">
        <v>237</v>
      </c>
      <c r="P1316" t="s">
        <v>237</v>
      </c>
      <c r="Q1316">
        <v>1</v>
      </c>
      <c r="W1316">
        <v>0</v>
      </c>
      <c r="X1316">
        <v>-520920930</v>
      </c>
      <c r="Y1316">
        <v>149</v>
      </c>
      <c r="AA1316">
        <v>0.33</v>
      </c>
      <c r="AB1316">
        <v>0</v>
      </c>
      <c r="AC1316">
        <v>0</v>
      </c>
      <c r="AD1316">
        <v>0</v>
      </c>
      <c r="AE1316">
        <v>7.0000000000000007E-2</v>
      </c>
      <c r="AF1316">
        <v>0</v>
      </c>
      <c r="AG1316">
        <v>0</v>
      </c>
      <c r="AH1316">
        <v>0</v>
      </c>
      <c r="AI1316">
        <v>4.74</v>
      </c>
      <c r="AJ1316">
        <v>1</v>
      </c>
      <c r="AK1316">
        <v>1</v>
      </c>
      <c r="AL1316">
        <v>1</v>
      </c>
      <c r="AN1316">
        <v>0</v>
      </c>
      <c r="AO1316">
        <v>1</v>
      </c>
      <c r="AP1316">
        <v>0</v>
      </c>
      <c r="AQ1316">
        <v>0</v>
      </c>
      <c r="AR1316">
        <v>0</v>
      </c>
      <c r="AS1316" t="s">
        <v>3</v>
      </c>
      <c r="AT1316">
        <v>149</v>
      </c>
      <c r="AU1316" t="s">
        <v>3</v>
      </c>
      <c r="AV1316">
        <v>0</v>
      </c>
      <c r="AW1316">
        <v>2</v>
      </c>
      <c r="AX1316">
        <v>35869182</v>
      </c>
      <c r="AY1316">
        <v>1</v>
      </c>
      <c r="AZ1316">
        <v>0</v>
      </c>
      <c r="BA1316">
        <v>1274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X1316">
        <f>Y1316*Source!I1161</f>
        <v>40.118249999999996</v>
      </c>
      <c r="CY1316">
        <f t="shared" si="196"/>
        <v>0.33</v>
      </c>
      <c r="CZ1316">
        <f t="shared" si="197"/>
        <v>7.0000000000000007E-2</v>
      </c>
      <c r="DA1316">
        <f t="shared" si="198"/>
        <v>4.74</v>
      </c>
      <c r="DB1316">
        <f t="shared" si="199"/>
        <v>10.43</v>
      </c>
      <c r="DC1316">
        <f t="shared" si="200"/>
        <v>0</v>
      </c>
    </row>
    <row r="1317" spans="1:107">
      <c r="A1317">
        <f>ROW(Source!A1161)</f>
        <v>1161</v>
      </c>
      <c r="B1317">
        <v>35863109</v>
      </c>
      <c r="C1317">
        <v>35869149</v>
      </c>
      <c r="D1317">
        <v>29129584</v>
      </c>
      <c r="E1317">
        <v>1</v>
      </c>
      <c r="F1317">
        <v>1</v>
      </c>
      <c r="G1317">
        <v>1</v>
      </c>
      <c r="H1317">
        <v>3</v>
      </c>
      <c r="I1317" t="s">
        <v>718</v>
      </c>
      <c r="J1317" t="s">
        <v>719</v>
      </c>
      <c r="K1317" t="s">
        <v>720</v>
      </c>
      <c r="L1317">
        <v>1301</v>
      </c>
      <c r="N1317">
        <v>1003</v>
      </c>
      <c r="O1317" t="s">
        <v>142</v>
      </c>
      <c r="P1317" t="s">
        <v>142</v>
      </c>
      <c r="Q1317">
        <v>1</v>
      </c>
      <c r="W1317">
        <v>0</v>
      </c>
      <c r="X1317">
        <v>-1665253311</v>
      </c>
      <c r="Y1317">
        <v>86</v>
      </c>
      <c r="AA1317">
        <v>53.07</v>
      </c>
      <c r="AB1317">
        <v>0</v>
      </c>
      <c r="AC1317">
        <v>0</v>
      </c>
      <c r="AD1317">
        <v>0</v>
      </c>
      <c r="AE1317">
        <v>7.22</v>
      </c>
      <c r="AF1317">
        <v>0</v>
      </c>
      <c r="AG1317">
        <v>0</v>
      </c>
      <c r="AH1317">
        <v>0</v>
      </c>
      <c r="AI1317">
        <v>7.35</v>
      </c>
      <c r="AJ1317">
        <v>1</v>
      </c>
      <c r="AK1317">
        <v>1</v>
      </c>
      <c r="AL1317">
        <v>1</v>
      </c>
      <c r="AN1317">
        <v>0</v>
      </c>
      <c r="AO1317">
        <v>1</v>
      </c>
      <c r="AP1317">
        <v>0</v>
      </c>
      <c r="AQ1317">
        <v>0</v>
      </c>
      <c r="AR1317">
        <v>0</v>
      </c>
      <c r="AS1317" t="s">
        <v>3</v>
      </c>
      <c r="AT1317">
        <v>86</v>
      </c>
      <c r="AU1317" t="s">
        <v>3</v>
      </c>
      <c r="AV1317">
        <v>0</v>
      </c>
      <c r="AW1317">
        <v>2</v>
      </c>
      <c r="AX1317">
        <v>35869183</v>
      </c>
      <c r="AY1317">
        <v>1</v>
      </c>
      <c r="AZ1317">
        <v>0</v>
      </c>
      <c r="BA1317">
        <v>1275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X1317">
        <f>Y1317*Source!I1161</f>
        <v>23.1555</v>
      </c>
      <c r="CY1317">
        <f t="shared" si="196"/>
        <v>53.07</v>
      </c>
      <c r="CZ1317">
        <f t="shared" si="197"/>
        <v>7.22</v>
      </c>
      <c r="DA1317">
        <f t="shared" si="198"/>
        <v>7.35</v>
      </c>
      <c r="DB1317">
        <f t="shared" si="199"/>
        <v>620.91999999999996</v>
      </c>
      <c r="DC1317">
        <f t="shared" si="200"/>
        <v>0</v>
      </c>
    </row>
    <row r="1318" spans="1:107">
      <c r="A1318">
        <f>ROW(Source!A1161)</f>
        <v>1161</v>
      </c>
      <c r="B1318">
        <v>35863109</v>
      </c>
      <c r="C1318">
        <v>35869149</v>
      </c>
      <c r="D1318">
        <v>29129619</v>
      </c>
      <c r="E1318">
        <v>1</v>
      </c>
      <c r="F1318">
        <v>1</v>
      </c>
      <c r="G1318">
        <v>1</v>
      </c>
      <c r="H1318">
        <v>3</v>
      </c>
      <c r="I1318" t="s">
        <v>721</v>
      </c>
      <c r="J1318" t="s">
        <v>722</v>
      </c>
      <c r="K1318" t="s">
        <v>723</v>
      </c>
      <c r="L1318">
        <v>1301</v>
      </c>
      <c r="N1318">
        <v>1003</v>
      </c>
      <c r="O1318" t="s">
        <v>142</v>
      </c>
      <c r="P1318" t="s">
        <v>142</v>
      </c>
      <c r="Q1318">
        <v>1</v>
      </c>
      <c r="W1318">
        <v>0</v>
      </c>
      <c r="X1318">
        <v>1030922947</v>
      </c>
      <c r="Y1318">
        <v>234</v>
      </c>
      <c r="AA1318">
        <v>61.61</v>
      </c>
      <c r="AB1318">
        <v>0</v>
      </c>
      <c r="AC1318">
        <v>0</v>
      </c>
      <c r="AD1318">
        <v>0</v>
      </c>
      <c r="AE1318">
        <v>8.44</v>
      </c>
      <c r="AF1318">
        <v>0</v>
      </c>
      <c r="AG1318">
        <v>0</v>
      </c>
      <c r="AH1318">
        <v>0</v>
      </c>
      <c r="AI1318">
        <v>7.3</v>
      </c>
      <c r="AJ1318">
        <v>1</v>
      </c>
      <c r="AK1318">
        <v>1</v>
      </c>
      <c r="AL1318">
        <v>1</v>
      </c>
      <c r="AN1318">
        <v>0</v>
      </c>
      <c r="AO1318">
        <v>1</v>
      </c>
      <c r="AP1318">
        <v>0</v>
      </c>
      <c r="AQ1318">
        <v>0</v>
      </c>
      <c r="AR1318">
        <v>0</v>
      </c>
      <c r="AS1318" t="s">
        <v>3</v>
      </c>
      <c r="AT1318">
        <v>234</v>
      </c>
      <c r="AU1318" t="s">
        <v>3</v>
      </c>
      <c r="AV1318">
        <v>0</v>
      </c>
      <c r="AW1318">
        <v>2</v>
      </c>
      <c r="AX1318">
        <v>35869184</v>
      </c>
      <c r="AY1318">
        <v>1</v>
      </c>
      <c r="AZ1318">
        <v>0</v>
      </c>
      <c r="BA1318">
        <v>1276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X1318">
        <f>Y1318*Source!I1161</f>
        <v>63.0045</v>
      </c>
      <c r="CY1318">
        <f t="shared" si="196"/>
        <v>61.61</v>
      </c>
      <c r="CZ1318">
        <f t="shared" si="197"/>
        <v>8.44</v>
      </c>
      <c r="DA1318">
        <f t="shared" si="198"/>
        <v>7.3</v>
      </c>
      <c r="DB1318">
        <f t="shared" si="199"/>
        <v>1974.96</v>
      </c>
      <c r="DC1318">
        <f t="shared" si="200"/>
        <v>0</v>
      </c>
    </row>
    <row r="1319" spans="1:107">
      <c r="A1319">
        <f>ROW(Source!A1161)</f>
        <v>1161</v>
      </c>
      <c r="B1319">
        <v>35863109</v>
      </c>
      <c r="C1319">
        <v>35869149</v>
      </c>
      <c r="D1319">
        <v>29129715</v>
      </c>
      <c r="E1319">
        <v>1</v>
      </c>
      <c r="F1319">
        <v>1</v>
      </c>
      <c r="G1319">
        <v>1</v>
      </c>
      <c r="H1319">
        <v>3</v>
      </c>
      <c r="I1319" t="s">
        <v>813</v>
      </c>
      <c r="J1319" t="s">
        <v>814</v>
      </c>
      <c r="K1319" t="s">
        <v>815</v>
      </c>
      <c r="L1319">
        <v>1301</v>
      </c>
      <c r="N1319">
        <v>1003</v>
      </c>
      <c r="O1319" t="s">
        <v>142</v>
      </c>
      <c r="P1319" t="s">
        <v>142</v>
      </c>
      <c r="Q1319">
        <v>1</v>
      </c>
      <c r="W1319">
        <v>0</v>
      </c>
      <c r="X1319">
        <v>-1083681358</v>
      </c>
      <c r="Y1319">
        <v>37</v>
      </c>
      <c r="AA1319">
        <v>31.71</v>
      </c>
      <c r="AB1319">
        <v>0</v>
      </c>
      <c r="AC1319">
        <v>0</v>
      </c>
      <c r="AD1319">
        <v>0</v>
      </c>
      <c r="AE1319">
        <v>6.33</v>
      </c>
      <c r="AF1319">
        <v>0</v>
      </c>
      <c r="AG1319">
        <v>0</v>
      </c>
      <c r="AH1319">
        <v>0</v>
      </c>
      <c r="AI1319">
        <v>5.01</v>
      </c>
      <c r="AJ1319">
        <v>1</v>
      </c>
      <c r="AK1319">
        <v>1</v>
      </c>
      <c r="AL1319">
        <v>1</v>
      </c>
      <c r="AN1319">
        <v>0</v>
      </c>
      <c r="AO1319">
        <v>1</v>
      </c>
      <c r="AP1319">
        <v>0</v>
      </c>
      <c r="AQ1319">
        <v>0</v>
      </c>
      <c r="AR1319">
        <v>0</v>
      </c>
      <c r="AS1319" t="s">
        <v>3</v>
      </c>
      <c r="AT1319">
        <v>37</v>
      </c>
      <c r="AU1319" t="s">
        <v>3</v>
      </c>
      <c r="AV1319">
        <v>0</v>
      </c>
      <c r="AW1319">
        <v>2</v>
      </c>
      <c r="AX1319">
        <v>35869185</v>
      </c>
      <c r="AY1319">
        <v>1</v>
      </c>
      <c r="AZ1319">
        <v>0</v>
      </c>
      <c r="BA1319">
        <v>1277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X1319">
        <f>Y1319*Source!I1161</f>
        <v>9.9622499999999992</v>
      </c>
      <c r="CY1319">
        <f t="shared" si="196"/>
        <v>31.71</v>
      </c>
      <c r="CZ1319">
        <f t="shared" si="197"/>
        <v>6.33</v>
      </c>
      <c r="DA1319">
        <f t="shared" si="198"/>
        <v>5.01</v>
      </c>
      <c r="DB1319">
        <f t="shared" si="199"/>
        <v>234.21</v>
      </c>
      <c r="DC1319">
        <f t="shared" si="200"/>
        <v>0</v>
      </c>
    </row>
    <row r="1320" spans="1:107">
      <c r="A1320">
        <f>ROW(Source!A1162)</f>
        <v>1162</v>
      </c>
      <c r="B1320">
        <v>35863109</v>
      </c>
      <c r="C1320">
        <v>35869186</v>
      </c>
      <c r="D1320">
        <v>18410244</v>
      </c>
      <c r="E1320">
        <v>1</v>
      </c>
      <c r="F1320">
        <v>1</v>
      </c>
      <c r="G1320">
        <v>1</v>
      </c>
      <c r="H1320">
        <v>1</v>
      </c>
      <c r="I1320" t="s">
        <v>727</v>
      </c>
      <c r="J1320" t="s">
        <v>3</v>
      </c>
      <c r="K1320" t="s">
        <v>728</v>
      </c>
      <c r="L1320">
        <v>1369</v>
      </c>
      <c r="N1320">
        <v>1013</v>
      </c>
      <c r="O1320" t="s">
        <v>561</v>
      </c>
      <c r="P1320" t="s">
        <v>561</v>
      </c>
      <c r="Q1320">
        <v>1</v>
      </c>
      <c r="W1320">
        <v>0</v>
      </c>
      <c r="X1320">
        <v>-1803619151</v>
      </c>
      <c r="Y1320">
        <v>64.330999999999989</v>
      </c>
      <c r="AA1320">
        <v>0</v>
      </c>
      <c r="AB1320">
        <v>0</v>
      </c>
      <c r="AC1320">
        <v>0</v>
      </c>
      <c r="AD1320">
        <v>296.73</v>
      </c>
      <c r="AE1320">
        <v>0</v>
      </c>
      <c r="AF1320">
        <v>0</v>
      </c>
      <c r="AG1320">
        <v>0</v>
      </c>
      <c r="AH1320">
        <v>296.73</v>
      </c>
      <c r="AI1320">
        <v>1</v>
      </c>
      <c r="AJ1320">
        <v>1</v>
      </c>
      <c r="AK1320">
        <v>1</v>
      </c>
      <c r="AL1320">
        <v>1</v>
      </c>
      <c r="AN1320">
        <v>0</v>
      </c>
      <c r="AO1320">
        <v>1</v>
      </c>
      <c r="AP1320">
        <v>1</v>
      </c>
      <c r="AQ1320">
        <v>0</v>
      </c>
      <c r="AR1320">
        <v>0</v>
      </c>
      <c r="AS1320" t="s">
        <v>3</v>
      </c>
      <c r="AT1320">
        <v>55.94</v>
      </c>
      <c r="AU1320" t="s">
        <v>134</v>
      </c>
      <c r="AV1320">
        <v>1</v>
      </c>
      <c r="AW1320">
        <v>2</v>
      </c>
      <c r="AX1320">
        <v>35869194</v>
      </c>
      <c r="AY1320">
        <v>2</v>
      </c>
      <c r="AZ1320">
        <v>131072</v>
      </c>
      <c r="BA1320">
        <v>1278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X1320">
        <f>Y1320*Source!I1162</f>
        <v>34.642243499999992</v>
      </c>
      <c r="CY1320">
        <f>AD1320</f>
        <v>296.73</v>
      </c>
      <c r="CZ1320">
        <f>AH1320</f>
        <v>296.73</v>
      </c>
      <c r="DA1320">
        <f>AL1320</f>
        <v>1</v>
      </c>
      <c r="DB1320">
        <f>ROUND((ROUND(AT1320*CZ1320,2)*1.15),2)</f>
        <v>19088.939999999999</v>
      </c>
      <c r="DC1320">
        <f>ROUND((ROUND(AT1320*AG1320,2)*1.15),2)</f>
        <v>0</v>
      </c>
    </row>
    <row r="1321" spans="1:107">
      <c r="A1321">
        <f>ROW(Source!A1162)</f>
        <v>1162</v>
      </c>
      <c r="B1321">
        <v>35863109</v>
      </c>
      <c r="C1321">
        <v>35869186</v>
      </c>
      <c r="D1321">
        <v>121548</v>
      </c>
      <c r="E1321">
        <v>1</v>
      </c>
      <c r="F1321">
        <v>1</v>
      </c>
      <c r="G1321">
        <v>1</v>
      </c>
      <c r="H1321">
        <v>1</v>
      </c>
      <c r="I1321" t="s">
        <v>35</v>
      </c>
      <c r="J1321" t="s">
        <v>3</v>
      </c>
      <c r="K1321" t="s">
        <v>562</v>
      </c>
      <c r="L1321">
        <v>608254</v>
      </c>
      <c r="N1321">
        <v>1013</v>
      </c>
      <c r="O1321" t="s">
        <v>563</v>
      </c>
      <c r="P1321" t="s">
        <v>563</v>
      </c>
      <c r="Q1321">
        <v>1</v>
      </c>
      <c r="W1321">
        <v>0</v>
      </c>
      <c r="X1321">
        <v>-185737400</v>
      </c>
      <c r="Y1321">
        <v>1.2500000000000001E-2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1</v>
      </c>
      <c r="AJ1321">
        <v>1</v>
      </c>
      <c r="AK1321">
        <v>1</v>
      </c>
      <c r="AL1321">
        <v>1</v>
      </c>
      <c r="AN1321">
        <v>0</v>
      </c>
      <c r="AO1321">
        <v>1</v>
      </c>
      <c r="AP1321">
        <v>1</v>
      </c>
      <c r="AQ1321">
        <v>0</v>
      </c>
      <c r="AR1321">
        <v>0</v>
      </c>
      <c r="AS1321" t="s">
        <v>3</v>
      </c>
      <c r="AT1321">
        <v>0.01</v>
      </c>
      <c r="AU1321" t="s">
        <v>133</v>
      </c>
      <c r="AV1321">
        <v>2</v>
      </c>
      <c r="AW1321">
        <v>2</v>
      </c>
      <c r="AX1321">
        <v>35869195</v>
      </c>
      <c r="AY1321">
        <v>1</v>
      </c>
      <c r="AZ1321">
        <v>0</v>
      </c>
      <c r="BA1321">
        <v>1279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X1321">
        <f>Y1321*Source!I1162</f>
        <v>6.7312500000000003E-3</v>
      </c>
      <c r="CY1321">
        <f>AD1321</f>
        <v>0</v>
      </c>
      <c r="CZ1321">
        <f>AH1321</f>
        <v>0</v>
      </c>
      <c r="DA1321">
        <f>AL1321</f>
        <v>1</v>
      </c>
      <c r="DB1321">
        <f>ROUND((ROUND(AT1321*CZ1321,2)*1.25),2)</f>
        <v>0</v>
      </c>
      <c r="DC1321">
        <f>ROUND((ROUND(AT1321*AG1321,2)*1.25),2)</f>
        <v>0</v>
      </c>
    </row>
    <row r="1322" spans="1:107">
      <c r="A1322">
        <f>ROW(Source!A1162)</f>
        <v>1162</v>
      </c>
      <c r="B1322">
        <v>35863109</v>
      </c>
      <c r="C1322">
        <v>35869186</v>
      </c>
      <c r="D1322">
        <v>29172556</v>
      </c>
      <c r="E1322">
        <v>1</v>
      </c>
      <c r="F1322">
        <v>1</v>
      </c>
      <c r="G1322">
        <v>1</v>
      </c>
      <c r="H1322">
        <v>2</v>
      </c>
      <c r="I1322" t="s">
        <v>564</v>
      </c>
      <c r="J1322" t="s">
        <v>565</v>
      </c>
      <c r="K1322" t="s">
        <v>566</v>
      </c>
      <c r="L1322">
        <v>1368</v>
      </c>
      <c r="N1322">
        <v>1011</v>
      </c>
      <c r="O1322" t="s">
        <v>567</v>
      </c>
      <c r="P1322" t="s">
        <v>567</v>
      </c>
      <c r="Q1322">
        <v>1</v>
      </c>
      <c r="W1322">
        <v>0</v>
      </c>
      <c r="X1322">
        <v>-1302720870</v>
      </c>
      <c r="Y1322">
        <v>1.2500000000000001E-2</v>
      </c>
      <c r="AA1322">
        <v>0</v>
      </c>
      <c r="AB1322">
        <v>466.71</v>
      </c>
      <c r="AC1322">
        <v>446.18</v>
      </c>
      <c r="AD1322">
        <v>0</v>
      </c>
      <c r="AE1322">
        <v>0</v>
      </c>
      <c r="AF1322">
        <v>31.26</v>
      </c>
      <c r="AG1322">
        <v>13.5</v>
      </c>
      <c r="AH1322">
        <v>0</v>
      </c>
      <c r="AI1322">
        <v>1</v>
      </c>
      <c r="AJ1322">
        <v>14.93</v>
      </c>
      <c r="AK1322">
        <v>33.049999999999997</v>
      </c>
      <c r="AL1322">
        <v>1</v>
      </c>
      <c r="AN1322">
        <v>0</v>
      </c>
      <c r="AO1322">
        <v>1</v>
      </c>
      <c r="AP1322">
        <v>1</v>
      </c>
      <c r="AQ1322">
        <v>0</v>
      </c>
      <c r="AR1322">
        <v>0</v>
      </c>
      <c r="AS1322" t="s">
        <v>3</v>
      </c>
      <c r="AT1322">
        <v>0.01</v>
      </c>
      <c r="AU1322" t="s">
        <v>133</v>
      </c>
      <c r="AV1322">
        <v>0</v>
      </c>
      <c r="AW1322">
        <v>2</v>
      </c>
      <c r="AX1322">
        <v>35869196</v>
      </c>
      <c r="AY1322">
        <v>1</v>
      </c>
      <c r="AZ1322">
        <v>0</v>
      </c>
      <c r="BA1322">
        <v>1280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X1322">
        <f>Y1322*Source!I1162</f>
        <v>6.7312500000000003E-3</v>
      </c>
      <c r="CY1322">
        <f>AB1322</f>
        <v>466.71</v>
      </c>
      <c r="CZ1322">
        <f>AF1322</f>
        <v>31.26</v>
      </c>
      <c r="DA1322">
        <f>AJ1322</f>
        <v>14.93</v>
      </c>
      <c r="DB1322">
        <f>ROUND((ROUND(AT1322*CZ1322,2)*1.25),2)</f>
        <v>0.39</v>
      </c>
      <c r="DC1322">
        <f>ROUND((ROUND(AT1322*AG1322,2)*1.25),2)</f>
        <v>0.18</v>
      </c>
    </row>
    <row r="1323" spans="1:107">
      <c r="A1323">
        <f>ROW(Source!A1162)</f>
        <v>1162</v>
      </c>
      <c r="B1323">
        <v>35863109</v>
      </c>
      <c r="C1323">
        <v>35869186</v>
      </c>
      <c r="D1323">
        <v>29174913</v>
      </c>
      <c r="E1323">
        <v>1</v>
      </c>
      <c r="F1323">
        <v>1</v>
      </c>
      <c r="G1323">
        <v>1</v>
      </c>
      <c r="H1323">
        <v>2</v>
      </c>
      <c r="I1323" t="s">
        <v>578</v>
      </c>
      <c r="J1323" t="s">
        <v>579</v>
      </c>
      <c r="K1323" t="s">
        <v>580</v>
      </c>
      <c r="L1323">
        <v>1368</v>
      </c>
      <c r="N1323">
        <v>1011</v>
      </c>
      <c r="O1323" t="s">
        <v>567</v>
      </c>
      <c r="P1323" t="s">
        <v>567</v>
      </c>
      <c r="Q1323">
        <v>1</v>
      </c>
      <c r="W1323">
        <v>0</v>
      </c>
      <c r="X1323">
        <v>458544584</v>
      </c>
      <c r="Y1323">
        <v>1.2500000000000001E-2</v>
      </c>
      <c r="AA1323">
        <v>0</v>
      </c>
      <c r="AB1323">
        <v>932.72</v>
      </c>
      <c r="AC1323">
        <v>383.38</v>
      </c>
      <c r="AD1323">
        <v>0</v>
      </c>
      <c r="AE1323">
        <v>0</v>
      </c>
      <c r="AF1323">
        <v>87.17</v>
      </c>
      <c r="AG1323">
        <v>11.6</v>
      </c>
      <c r="AH1323">
        <v>0</v>
      </c>
      <c r="AI1323">
        <v>1</v>
      </c>
      <c r="AJ1323">
        <v>10.7</v>
      </c>
      <c r="AK1323">
        <v>33.049999999999997</v>
      </c>
      <c r="AL1323">
        <v>1</v>
      </c>
      <c r="AN1323">
        <v>0</v>
      </c>
      <c r="AO1323">
        <v>1</v>
      </c>
      <c r="AP1323">
        <v>1</v>
      </c>
      <c r="AQ1323">
        <v>0</v>
      </c>
      <c r="AR1323">
        <v>0</v>
      </c>
      <c r="AS1323" t="s">
        <v>3</v>
      </c>
      <c r="AT1323">
        <v>0.01</v>
      </c>
      <c r="AU1323" t="s">
        <v>133</v>
      </c>
      <c r="AV1323">
        <v>0</v>
      </c>
      <c r="AW1323">
        <v>2</v>
      </c>
      <c r="AX1323">
        <v>35869197</v>
      </c>
      <c r="AY1323">
        <v>1</v>
      </c>
      <c r="AZ1323">
        <v>0</v>
      </c>
      <c r="BA1323">
        <v>1281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X1323">
        <f>Y1323*Source!I1162</f>
        <v>6.7312500000000003E-3</v>
      </c>
      <c r="CY1323">
        <f>AB1323</f>
        <v>932.72</v>
      </c>
      <c r="CZ1323">
        <f>AF1323</f>
        <v>87.17</v>
      </c>
      <c r="DA1323">
        <f>AJ1323</f>
        <v>10.7</v>
      </c>
      <c r="DB1323">
        <f>ROUND((ROUND(AT1323*CZ1323,2)*1.25),2)</f>
        <v>1.0900000000000001</v>
      </c>
      <c r="DC1323">
        <f>ROUND((ROUND(AT1323*AG1323,2)*1.25),2)</f>
        <v>0.15</v>
      </c>
    </row>
    <row r="1324" spans="1:107">
      <c r="A1324">
        <f>ROW(Source!A1162)</f>
        <v>1162</v>
      </c>
      <c r="B1324">
        <v>35863109</v>
      </c>
      <c r="C1324">
        <v>35869186</v>
      </c>
      <c r="D1324">
        <v>29109386</v>
      </c>
      <c r="E1324">
        <v>1</v>
      </c>
      <c r="F1324">
        <v>1</v>
      </c>
      <c r="G1324">
        <v>1</v>
      </c>
      <c r="H1324">
        <v>3</v>
      </c>
      <c r="I1324" t="s">
        <v>729</v>
      </c>
      <c r="J1324" t="s">
        <v>730</v>
      </c>
      <c r="K1324" t="s">
        <v>731</v>
      </c>
      <c r="L1324">
        <v>1348</v>
      </c>
      <c r="N1324">
        <v>1009</v>
      </c>
      <c r="O1324" t="s">
        <v>30</v>
      </c>
      <c r="P1324" t="s">
        <v>30</v>
      </c>
      <c r="Q1324">
        <v>1000</v>
      </c>
      <c r="W1324">
        <v>0</v>
      </c>
      <c r="X1324">
        <v>-1262442712</v>
      </c>
      <c r="Y1324">
        <v>3.4099999999999998E-2</v>
      </c>
      <c r="AA1324">
        <v>55935.05</v>
      </c>
      <c r="AB1324">
        <v>0</v>
      </c>
      <c r="AC1324">
        <v>0</v>
      </c>
      <c r="AD1324">
        <v>0</v>
      </c>
      <c r="AE1324">
        <v>11300.01</v>
      </c>
      <c r="AF1324">
        <v>0</v>
      </c>
      <c r="AG1324">
        <v>0</v>
      </c>
      <c r="AH1324">
        <v>0</v>
      </c>
      <c r="AI1324">
        <v>4.95</v>
      </c>
      <c r="AJ1324">
        <v>1</v>
      </c>
      <c r="AK1324">
        <v>1</v>
      </c>
      <c r="AL1324">
        <v>1</v>
      </c>
      <c r="AN1324">
        <v>0</v>
      </c>
      <c r="AO1324">
        <v>1</v>
      </c>
      <c r="AP1324">
        <v>0</v>
      </c>
      <c r="AQ1324">
        <v>0</v>
      </c>
      <c r="AR1324">
        <v>0</v>
      </c>
      <c r="AS1324" t="s">
        <v>3</v>
      </c>
      <c r="AT1324">
        <v>3.4099999999999998E-2</v>
      </c>
      <c r="AU1324" t="s">
        <v>3</v>
      </c>
      <c r="AV1324">
        <v>0</v>
      </c>
      <c r="AW1324">
        <v>2</v>
      </c>
      <c r="AX1324">
        <v>35869198</v>
      </c>
      <c r="AY1324">
        <v>1</v>
      </c>
      <c r="AZ1324">
        <v>0</v>
      </c>
      <c r="BA1324">
        <v>1282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X1324">
        <f>Y1324*Source!I1162</f>
        <v>1.836285E-2</v>
      </c>
      <c r="CY1324">
        <f>AA1324</f>
        <v>55935.05</v>
      </c>
      <c r="CZ1324">
        <f>AE1324</f>
        <v>11300.01</v>
      </c>
      <c r="DA1324">
        <f>AI1324</f>
        <v>4.95</v>
      </c>
      <c r="DB1324">
        <f>ROUND(ROUND(AT1324*CZ1324,2),2)</f>
        <v>385.33</v>
      </c>
      <c r="DC1324">
        <f>ROUND(ROUND(AT1324*AG1324,2),2)</f>
        <v>0</v>
      </c>
    </row>
    <row r="1325" spans="1:107">
      <c r="A1325">
        <f>ROW(Source!A1162)</f>
        <v>1162</v>
      </c>
      <c r="B1325">
        <v>35863109</v>
      </c>
      <c r="C1325">
        <v>35869186</v>
      </c>
      <c r="D1325">
        <v>29107800</v>
      </c>
      <c r="E1325">
        <v>1</v>
      </c>
      <c r="F1325">
        <v>1</v>
      </c>
      <c r="G1325">
        <v>1</v>
      </c>
      <c r="H1325">
        <v>3</v>
      </c>
      <c r="I1325" t="s">
        <v>592</v>
      </c>
      <c r="J1325" t="s">
        <v>593</v>
      </c>
      <c r="K1325" t="s">
        <v>594</v>
      </c>
      <c r="L1325">
        <v>1346</v>
      </c>
      <c r="N1325">
        <v>1009</v>
      </c>
      <c r="O1325" t="s">
        <v>160</v>
      </c>
      <c r="P1325" t="s">
        <v>160</v>
      </c>
      <c r="Q1325">
        <v>1</v>
      </c>
      <c r="W1325">
        <v>0</v>
      </c>
      <c r="X1325">
        <v>-1570619850</v>
      </c>
      <c r="Y1325">
        <v>0.01</v>
      </c>
      <c r="AA1325">
        <v>46.61</v>
      </c>
      <c r="AB1325">
        <v>0</v>
      </c>
      <c r="AC1325">
        <v>0</v>
      </c>
      <c r="AD1325">
        <v>0</v>
      </c>
      <c r="AE1325">
        <v>1.81</v>
      </c>
      <c r="AF1325">
        <v>0</v>
      </c>
      <c r="AG1325">
        <v>0</v>
      </c>
      <c r="AH1325">
        <v>0</v>
      </c>
      <c r="AI1325">
        <v>25.75</v>
      </c>
      <c r="AJ1325">
        <v>1</v>
      </c>
      <c r="AK1325">
        <v>1</v>
      </c>
      <c r="AL1325">
        <v>1</v>
      </c>
      <c r="AN1325">
        <v>0</v>
      </c>
      <c r="AO1325">
        <v>1</v>
      </c>
      <c r="AP1325">
        <v>0</v>
      </c>
      <c r="AQ1325">
        <v>0</v>
      </c>
      <c r="AR1325">
        <v>0</v>
      </c>
      <c r="AS1325" t="s">
        <v>3</v>
      </c>
      <c r="AT1325">
        <v>0.01</v>
      </c>
      <c r="AU1325" t="s">
        <v>3</v>
      </c>
      <c r="AV1325">
        <v>0</v>
      </c>
      <c r="AW1325">
        <v>2</v>
      </c>
      <c r="AX1325">
        <v>35869199</v>
      </c>
      <c r="AY1325">
        <v>1</v>
      </c>
      <c r="AZ1325">
        <v>0</v>
      </c>
      <c r="BA1325">
        <v>1283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X1325">
        <f>Y1325*Source!I1162</f>
        <v>5.385E-3</v>
      </c>
      <c r="CY1325">
        <f>AA1325</f>
        <v>46.61</v>
      </c>
      <c r="CZ1325">
        <f>AE1325</f>
        <v>1.81</v>
      </c>
      <c r="DA1325">
        <f>AI1325</f>
        <v>25.75</v>
      </c>
      <c r="DB1325">
        <f>ROUND(ROUND(AT1325*CZ1325,2),2)</f>
        <v>0.02</v>
      </c>
      <c r="DC1325">
        <f>ROUND(ROUND(AT1325*AG1325,2),2)</f>
        <v>0</v>
      </c>
    </row>
    <row r="1326" spans="1:107">
      <c r="A1326">
        <f>ROW(Source!A1162)</f>
        <v>1162</v>
      </c>
      <c r="B1326">
        <v>35863109</v>
      </c>
      <c r="C1326">
        <v>35869186</v>
      </c>
      <c r="D1326">
        <v>29109603</v>
      </c>
      <c r="E1326">
        <v>1</v>
      </c>
      <c r="F1326">
        <v>1</v>
      </c>
      <c r="G1326">
        <v>1</v>
      </c>
      <c r="H1326">
        <v>3</v>
      </c>
      <c r="I1326" t="s">
        <v>732</v>
      </c>
      <c r="J1326" t="s">
        <v>733</v>
      </c>
      <c r="K1326" t="s">
        <v>734</v>
      </c>
      <c r="L1326">
        <v>1327</v>
      </c>
      <c r="N1326">
        <v>1005</v>
      </c>
      <c r="O1326" t="s">
        <v>155</v>
      </c>
      <c r="P1326" t="s">
        <v>155</v>
      </c>
      <c r="Q1326">
        <v>1</v>
      </c>
      <c r="W1326">
        <v>0</v>
      </c>
      <c r="X1326">
        <v>1399429038</v>
      </c>
      <c r="Y1326">
        <v>112</v>
      </c>
      <c r="AA1326">
        <v>54.06</v>
      </c>
      <c r="AB1326">
        <v>0</v>
      </c>
      <c r="AC1326">
        <v>0</v>
      </c>
      <c r="AD1326">
        <v>0</v>
      </c>
      <c r="AE1326">
        <v>55.16</v>
      </c>
      <c r="AF1326">
        <v>0</v>
      </c>
      <c r="AG1326">
        <v>0</v>
      </c>
      <c r="AH1326">
        <v>0</v>
      </c>
      <c r="AI1326">
        <v>0.98</v>
      </c>
      <c r="AJ1326">
        <v>1</v>
      </c>
      <c r="AK1326">
        <v>1</v>
      </c>
      <c r="AL1326">
        <v>1</v>
      </c>
      <c r="AN1326">
        <v>0</v>
      </c>
      <c r="AO1326">
        <v>1</v>
      </c>
      <c r="AP1326">
        <v>0</v>
      </c>
      <c r="AQ1326">
        <v>0</v>
      </c>
      <c r="AR1326">
        <v>0</v>
      </c>
      <c r="AS1326" t="s">
        <v>3</v>
      </c>
      <c r="AT1326">
        <v>112</v>
      </c>
      <c r="AU1326" t="s">
        <v>3</v>
      </c>
      <c r="AV1326">
        <v>0</v>
      </c>
      <c r="AW1326">
        <v>2</v>
      </c>
      <c r="AX1326">
        <v>35869200</v>
      </c>
      <c r="AY1326">
        <v>1</v>
      </c>
      <c r="AZ1326">
        <v>0</v>
      </c>
      <c r="BA1326">
        <v>1284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X1326">
        <f>Y1326*Source!I1162</f>
        <v>60.311999999999998</v>
      </c>
      <c r="CY1326">
        <f>AA1326</f>
        <v>54.06</v>
      </c>
      <c r="CZ1326">
        <f>AE1326</f>
        <v>55.16</v>
      </c>
      <c r="DA1326">
        <f>AI1326</f>
        <v>0.98</v>
      </c>
      <c r="DB1326">
        <f>ROUND(ROUND(AT1326*CZ1326,2),2)</f>
        <v>6177.92</v>
      </c>
      <c r="DC1326">
        <f>ROUND(ROUND(AT1326*AG1326,2),2)</f>
        <v>0</v>
      </c>
    </row>
    <row r="1327" spans="1:107">
      <c r="A1327">
        <f>ROW(Source!A1163)</f>
        <v>1163</v>
      </c>
      <c r="B1327">
        <v>35863109</v>
      </c>
      <c r="C1327">
        <v>35869201</v>
      </c>
      <c r="D1327">
        <v>29364679</v>
      </c>
      <c r="E1327">
        <v>1</v>
      </c>
      <c r="F1327">
        <v>1</v>
      </c>
      <c r="G1327">
        <v>1</v>
      </c>
      <c r="H1327">
        <v>1</v>
      </c>
      <c r="I1327" t="s">
        <v>735</v>
      </c>
      <c r="J1327" t="s">
        <v>3</v>
      </c>
      <c r="K1327" t="s">
        <v>736</v>
      </c>
      <c r="L1327">
        <v>1369</v>
      </c>
      <c r="N1327">
        <v>1013</v>
      </c>
      <c r="O1327" t="s">
        <v>561</v>
      </c>
      <c r="P1327" t="s">
        <v>561</v>
      </c>
      <c r="Q1327">
        <v>1</v>
      </c>
      <c r="W1327">
        <v>0</v>
      </c>
      <c r="X1327">
        <v>931378261</v>
      </c>
      <c r="Y1327">
        <v>35.052</v>
      </c>
      <c r="AA1327">
        <v>0</v>
      </c>
      <c r="AB1327">
        <v>0</v>
      </c>
      <c r="AC1327">
        <v>0</v>
      </c>
      <c r="AD1327">
        <v>316.85000000000002</v>
      </c>
      <c r="AE1327">
        <v>0</v>
      </c>
      <c r="AF1327">
        <v>0</v>
      </c>
      <c r="AG1327">
        <v>0</v>
      </c>
      <c r="AH1327">
        <v>316.85000000000002</v>
      </c>
      <c r="AI1327">
        <v>1</v>
      </c>
      <c r="AJ1327">
        <v>1</v>
      </c>
      <c r="AK1327">
        <v>1</v>
      </c>
      <c r="AL1327">
        <v>1</v>
      </c>
      <c r="AN1327">
        <v>0</v>
      </c>
      <c r="AO1327">
        <v>1</v>
      </c>
      <c r="AP1327">
        <v>1</v>
      </c>
      <c r="AQ1327">
        <v>0</v>
      </c>
      <c r="AR1327">
        <v>0</v>
      </c>
      <c r="AS1327" t="s">
        <v>3</v>
      </c>
      <c r="AT1327">
        <v>30.48</v>
      </c>
      <c r="AU1327" t="s">
        <v>134</v>
      </c>
      <c r="AV1327">
        <v>1</v>
      </c>
      <c r="AW1327">
        <v>2</v>
      </c>
      <c r="AX1327">
        <v>35869214</v>
      </c>
      <c r="AY1327">
        <v>2</v>
      </c>
      <c r="AZ1327">
        <v>131072</v>
      </c>
      <c r="BA1327">
        <v>1285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X1327">
        <f>Y1327*Source!I1163</f>
        <v>1.0515600000000001</v>
      </c>
      <c r="CY1327">
        <f>AD1327</f>
        <v>316.85000000000002</v>
      </c>
      <c r="CZ1327">
        <f>AH1327</f>
        <v>316.85000000000002</v>
      </c>
      <c r="DA1327">
        <f>AL1327</f>
        <v>1</v>
      </c>
      <c r="DB1327">
        <f>ROUND((ROUND(AT1327*CZ1327,2)*1.15),2)</f>
        <v>11106.23</v>
      </c>
      <c r="DC1327">
        <f>ROUND((ROUND(AT1327*AG1327,2)*1.15),2)</f>
        <v>0</v>
      </c>
    </row>
    <row r="1328" spans="1:107">
      <c r="A1328">
        <f>ROW(Source!A1163)</f>
        <v>1163</v>
      </c>
      <c r="B1328">
        <v>35863109</v>
      </c>
      <c r="C1328">
        <v>35869201</v>
      </c>
      <c r="D1328">
        <v>121548</v>
      </c>
      <c r="E1328">
        <v>1</v>
      </c>
      <c r="F1328">
        <v>1</v>
      </c>
      <c r="G1328">
        <v>1</v>
      </c>
      <c r="H1328">
        <v>1</v>
      </c>
      <c r="I1328" t="s">
        <v>35</v>
      </c>
      <c r="J1328" t="s">
        <v>3</v>
      </c>
      <c r="K1328" t="s">
        <v>562</v>
      </c>
      <c r="L1328">
        <v>608254</v>
      </c>
      <c r="N1328">
        <v>1013</v>
      </c>
      <c r="O1328" t="s">
        <v>563</v>
      </c>
      <c r="P1328" t="s">
        <v>563</v>
      </c>
      <c r="Q1328">
        <v>1</v>
      </c>
      <c r="W1328">
        <v>0</v>
      </c>
      <c r="X1328">
        <v>-185737400</v>
      </c>
      <c r="Y1328">
        <v>0.03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1</v>
      </c>
      <c r="AJ1328">
        <v>1</v>
      </c>
      <c r="AK1328">
        <v>1</v>
      </c>
      <c r="AL1328">
        <v>1</v>
      </c>
      <c r="AN1328">
        <v>0</v>
      </c>
      <c r="AO1328">
        <v>1</v>
      </c>
      <c r="AP1328">
        <v>0</v>
      </c>
      <c r="AQ1328">
        <v>0</v>
      </c>
      <c r="AR1328">
        <v>0</v>
      </c>
      <c r="AS1328" t="s">
        <v>3</v>
      </c>
      <c r="AT1328">
        <v>0.03</v>
      </c>
      <c r="AU1328" t="s">
        <v>3</v>
      </c>
      <c r="AV1328">
        <v>2</v>
      </c>
      <c r="AW1328">
        <v>2</v>
      </c>
      <c r="AX1328">
        <v>35869215</v>
      </c>
      <c r="AY1328">
        <v>1</v>
      </c>
      <c r="AZ1328">
        <v>0</v>
      </c>
      <c r="BA1328">
        <v>1286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X1328">
        <f>Y1328*Source!I1163</f>
        <v>8.9999999999999998E-4</v>
      </c>
      <c r="CY1328">
        <f>AD1328</f>
        <v>0</v>
      </c>
      <c r="CZ1328">
        <f>AH1328</f>
        <v>0</v>
      </c>
      <c r="DA1328">
        <f>AL1328</f>
        <v>1</v>
      </c>
      <c r="DB1328">
        <f t="shared" ref="DB1328:DB1338" si="201">ROUND(ROUND(AT1328*CZ1328,2),2)</f>
        <v>0</v>
      </c>
      <c r="DC1328">
        <f t="shared" ref="DC1328:DC1338" si="202">ROUND(ROUND(AT1328*AG1328,2),2)</f>
        <v>0</v>
      </c>
    </row>
    <row r="1329" spans="1:107">
      <c r="A1329">
        <f>ROW(Source!A1163)</f>
        <v>1163</v>
      </c>
      <c r="B1329">
        <v>35863109</v>
      </c>
      <c r="C1329">
        <v>35869201</v>
      </c>
      <c r="D1329">
        <v>29172362</v>
      </c>
      <c r="E1329">
        <v>1</v>
      </c>
      <c r="F1329">
        <v>1</v>
      </c>
      <c r="G1329">
        <v>1</v>
      </c>
      <c r="H1329">
        <v>2</v>
      </c>
      <c r="I1329" t="s">
        <v>737</v>
      </c>
      <c r="J1329" t="s">
        <v>738</v>
      </c>
      <c r="K1329" t="s">
        <v>739</v>
      </c>
      <c r="L1329">
        <v>1368</v>
      </c>
      <c r="N1329">
        <v>1011</v>
      </c>
      <c r="O1329" t="s">
        <v>567</v>
      </c>
      <c r="P1329" t="s">
        <v>567</v>
      </c>
      <c r="Q1329">
        <v>1</v>
      </c>
      <c r="W1329">
        <v>0</v>
      </c>
      <c r="X1329">
        <v>2071614860</v>
      </c>
      <c r="Y1329">
        <v>0.03</v>
      </c>
      <c r="AA1329">
        <v>0</v>
      </c>
      <c r="AB1329">
        <v>1113.56</v>
      </c>
      <c r="AC1329">
        <v>446.18</v>
      </c>
      <c r="AD1329">
        <v>0</v>
      </c>
      <c r="AE1329">
        <v>0</v>
      </c>
      <c r="AF1329">
        <v>134.65</v>
      </c>
      <c r="AG1329">
        <v>13.5</v>
      </c>
      <c r="AH1329">
        <v>0</v>
      </c>
      <c r="AI1329">
        <v>1</v>
      </c>
      <c r="AJ1329">
        <v>8.27</v>
      </c>
      <c r="AK1329">
        <v>33.049999999999997</v>
      </c>
      <c r="AL1329">
        <v>1</v>
      </c>
      <c r="AN1329">
        <v>0</v>
      </c>
      <c r="AO1329">
        <v>1</v>
      </c>
      <c r="AP1329">
        <v>0</v>
      </c>
      <c r="AQ1329">
        <v>0</v>
      </c>
      <c r="AR1329">
        <v>0</v>
      </c>
      <c r="AS1329" t="s">
        <v>3</v>
      </c>
      <c r="AT1329">
        <v>0.03</v>
      </c>
      <c r="AU1329" t="s">
        <v>3</v>
      </c>
      <c r="AV1329">
        <v>0</v>
      </c>
      <c r="AW1329">
        <v>2</v>
      </c>
      <c r="AX1329">
        <v>35869216</v>
      </c>
      <c r="AY1329">
        <v>1</v>
      </c>
      <c r="AZ1329">
        <v>0</v>
      </c>
      <c r="BA1329">
        <v>1287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X1329">
        <f>Y1329*Source!I1163</f>
        <v>8.9999999999999998E-4</v>
      </c>
      <c r="CY1329">
        <f>AB1329</f>
        <v>1113.56</v>
      </c>
      <c r="CZ1329">
        <f>AF1329</f>
        <v>134.65</v>
      </c>
      <c r="DA1329">
        <f>AJ1329</f>
        <v>8.27</v>
      </c>
      <c r="DB1329">
        <f t="shared" si="201"/>
        <v>4.04</v>
      </c>
      <c r="DC1329">
        <f t="shared" si="202"/>
        <v>0.41</v>
      </c>
    </row>
    <row r="1330" spans="1:107">
      <c r="A1330">
        <f>ROW(Source!A1163)</f>
        <v>1163</v>
      </c>
      <c r="B1330">
        <v>35863109</v>
      </c>
      <c r="C1330">
        <v>35869201</v>
      </c>
      <c r="D1330">
        <v>29174913</v>
      </c>
      <c r="E1330">
        <v>1</v>
      </c>
      <c r="F1330">
        <v>1</v>
      </c>
      <c r="G1330">
        <v>1</v>
      </c>
      <c r="H1330">
        <v>2</v>
      </c>
      <c r="I1330" t="s">
        <v>578</v>
      </c>
      <c r="J1330" t="s">
        <v>579</v>
      </c>
      <c r="K1330" t="s">
        <v>580</v>
      </c>
      <c r="L1330">
        <v>1368</v>
      </c>
      <c r="N1330">
        <v>1011</v>
      </c>
      <c r="O1330" t="s">
        <v>567</v>
      </c>
      <c r="P1330" t="s">
        <v>567</v>
      </c>
      <c r="Q1330">
        <v>1</v>
      </c>
      <c r="W1330">
        <v>0</v>
      </c>
      <c r="X1330">
        <v>458544584</v>
      </c>
      <c r="Y1330">
        <v>0.02</v>
      </c>
      <c r="AA1330">
        <v>0</v>
      </c>
      <c r="AB1330">
        <v>932.72</v>
      </c>
      <c r="AC1330">
        <v>383.38</v>
      </c>
      <c r="AD1330">
        <v>0</v>
      </c>
      <c r="AE1330">
        <v>0</v>
      </c>
      <c r="AF1330">
        <v>87.17</v>
      </c>
      <c r="AG1330">
        <v>11.6</v>
      </c>
      <c r="AH1330">
        <v>0</v>
      </c>
      <c r="AI1330">
        <v>1</v>
      </c>
      <c r="AJ1330">
        <v>10.7</v>
      </c>
      <c r="AK1330">
        <v>33.049999999999997</v>
      </c>
      <c r="AL1330">
        <v>1</v>
      </c>
      <c r="AN1330">
        <v>0</v>
      </c>
      <c r="AO1330">
        <v>1</v>
      </c>
      <c r="AP1330">
        <v>0</v>
      </c>
      <c r="AQ1330">
        <v>0</v>
      </c>
      <c r="AR1330">
        <v>0</v>
      </c>
      <c r="AS1330" t="s">
        <v>3</v>
      </c>
      <c r="AT1330">
        <v>0.02</v>
      </c>
      <c r="AU1330" t="s">
        <v>3</v>
      </c>
      <c r="AV1330">
        <v>0</v>
      </c>
      <c r="AW1330">
        <v>2</v>
      </c>
      <c r="AX1330">
        <v>35869217</v>
      </c>
      <c r="AY1330">
        <v>1</v>
      </c>
      <c r="AZ1330">
        <v>0</v>
      </c>
      <c r="BA1330">
        <v>1288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X1330">
        <f>Y1330*Source!I1163</f>
        <v>5.9999999999999995E-4</v>
      </c>
      <c r="CY1330">
        <f>AB1330</f>
        <v>932.72</v>
      </c>
      <c r="CZ1330">
        <f>AF1330</f>
        <v>87.17</v>
      </c>
      <c r="DA1330">
        <f>AJ1330</f>
        <v>10.7</v>
      </c>
      <c r="DB1330">
        <f t="shared" si="201"/>
        <v>1.74</v>
      </c>
      <c r="DC1330">
        <f t="shared" si="202"/>
        <v>0.23</v>
      </c>
    </row>
    <row r="1331" spans="1:107">
      <c r="A1331">
        <f>ROW(Source!A1163)</f>
        <v>1163</v>
      </c>
      <c r="B1331">
        <v>35863109</v>
      </c>
      <c r="C1331">
        <v>35869201</v>
      </c>
      <c r="D1331">
        <v>29114246</v>
      </c>
      <c r="E1331">
        <v>1</v>
      </c>
      <c r="F1331">
        <v>1</v>
      </c>
      <c r="G1331">
        <v>1</v>
      </c>
      <c r="H1331">
        <v>3</v>
      </c>
      <c r="I1331" t="s">
        <v>740</v>
      </c>
      <c r="J1331" t="s">
        <v>741</v>
      </c>
      <c r="K1331" t="s">
        <v>742</v>
      </c>
      <c r="L1331">
        <v>1346</v>
      </c>
      <c r="N1331">
        <v>1009</v>
      </c>
      <c r="O1331" t="s">
        <v>160</v>
      </c>
      <c r="P1331" t="s">
        <v>160</v>
      </c>
      <c r="Q1331">
        <v>1</v>
      </c>
      <c r="W1331">
        <v>0</v>
      </c>
      <c r="X1331">
        <v>-421273247</v>
      </c>
      <c r="Y1331">
        <v>1.5</v>
      </c>
      <c r="AA1331">
        <v>83.08</v>
      </c>
      <c r="AB1331">
        <v>0</v>
      </c>
      <c r="AC1331">
        <v>0</v>
      </c>
      <c r="AD1331">
        <v>0</v>
      </c>
      <c r="AE1331">
        <v>9.0399999999999991</v>
      </c>
      <c r="AF1331">
        <v>0</v>
      </c>
      <c r="AG1331">
        <v>0</v>
      </c>
      <c r="AH1331">
        <v>0</v>
      </c>
      <c r="AI1331">
        <v>9.19</v>
      </c>
      <c r="AJ1331">
        <v>1</v>
      </c>
      <c r="AK1331">
        <v>1</v>
      </c>
      <c r="AL1331">
        <v>1</v>
      </c>
      <c r="AN1331">
        <v>0</v>
      </c>
      <c r="AO1331">
        <v>1</v>
      </c>
      <c r="AP1331">
        <v>0</v>
      </c>
      <c r="AQ1331">
        <v>0</v>
      </c>
      <c r="AR1331">
        <v>0</v>
      </c>
      <c r="AS1331" t="s">
        <v>3</v>
      </c>
      <c r="AT1331">
        <v>1.5</v>
      </c>
      <c r="AU1331" t="s">
        <v>3</v>
      </c>
      <c r="AV1331">
        <v>0</v>
      </c>
      <c r="AW1331">
        <v>2</v>
      </c>
      <c r="AX1331">
        <v>35869218</v>
      </c>
      <c r="AY1331">
        <v>1</v>
      </c>
      <c r="AZ1331">
        <v>0</v>
      </c>
      <c r="BA1331">
        <v>1289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X1331">
        <f>Y1331*Source!I1163</f>
        <v>4.4999999999999998E-2</v>
      </c>
      <c r="CY1331">
        <f t="shared" ref="CY1331:CY1338" si="203">AA1331</f>
        <v>83.08</v>
      </c>
      <c r="CZ1331">
        <f t="shared" ref="CZ1331:CZ1338" si="204">AE1331</f>
        <v>9.0399999999999991</v>
      </c>
      <c r="DA1331">
        <f t="shared" ref="DA1331:DA1338" si="205">AI1331</f>
        <v>9.19</v>
      </c>
      <c r="DB1331">
        <f t="shared" si="201"/>
        <v>13.56</v>
      </c>
      <c r="DC1331">
        <f t="shared" si="202"/>
        <v>0</v>
      </c>
    </row>
    <row r="1332" spans="1:107">
      <c r="A1332">
        <f>ROW(Source!A1163)</f>
        <v>1163</v>
      </c>
      <c r="B1332">
        <v>35863109</v>
      </c>
      <c r="C1332">
        <v>35869201</v>
      </c>
      <c r="D1332">
        <v>29110838</v>
      </c>
      <c r="E1332">
        <v>1</v>
      </c>
      <c r="F1332">
        <v>1</v>
      </c>
      <c r="G1332">
        <v>1</v>
      </c>
      <c r="H1332">
        <v>3</v>
      </c>
      <c r="I1332" t="s">
        <v>743</v>
      </c>
      <c r="J1332" t="s">
        <v>744</v>
      </c>
      <c r="K1332" t="s">
        <v>745</v>
      </c>
      <c r="L1332">
        <v>1346</v>
      </c>
      <c r="N1332">
        <v>1009</v>
      </c>
      <c r="O1332" t="s">
        <v>160</v>
      </c>
      <c r="P1332" t="s">
        <v>160</v>
      </c>
      <c r="Q1332">
        <v>1</v>
      </c>
      <c r="W1332">
        <v>0</v>
      </c>
      <c r="X1332">
        <v>-667794164</v>
      </c>
      <c r="Y1332">
        <v>0.42</v>
      </c>
      <c r="AA1332">
        <v>100.04</v>
      </c>
      <c r="AB1332">
        <v>0</v>
      </c>
      <c r="AC1332">
        <v>0</v>
      </c>
      <c r="AD1332">
        <v>0</v>
      </c>
      <c r="AE1332">
        <v>30.5</v>
      </c>
      <c r="AF1332">
        <v>0</v>
      </c>
      <c r="AG1332">
        <v>0</v>
      </c>
      <c r="AH1332">
        <v>0</v>
      </c>
      <c r="AI1332">
        <v>3.28</v>
      </c>
      <c r="AJ1332">
        <v>1</v>
      </c>
      <c r="AK1332">
        <v>1</v>
      </c>
      <c r="AL1332">
        <v>1</v>
      </c>
      <c r="AN1332">
        <v>0</v>
      </c>
      <c r="AO1332">
        <v>1</v>
      </c>
      <c r="AP1332">
        <v>0</v>
      </c>
      <c r="AQ1332">
        <v>0</v>
      </c>
      <c r="AR1332">
        <v>0</v>
      </c>
      <c r="AS1332" t="s">
        <v>3</v>
      </c>
      <c r="AT1332">
        <v>0.42</v>
      </c>
      <c r="AU1332" t="s">
        <v>3</v>
      </c>
      <c r="AV1332">
        <v>0</v>
      </c>
      <c r="AW1332">
        <v>2</v>
      </c>
      <c r="AX1332">
        <v>35869219</v>
      </c>
      <c r="AY1332">
        <v>1</v>
      </c>
      <c r="AZ1332">
        <v>0</v>
      </c>
      <c r="BA1332">
        <v>1290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X1332">
        <f>Y1332*Source!I1163</f>
        <v>1.2599999999999998E-2</v>
      </c>
      <c r="CY1332">
        <f t="shared" si="203"/>
        <v>100.04</v>
      </c>
      <c r="CZ1332">
        <f t="shared" si="204"/>
        <v>30.5</v>
      </c>
      <c r="DA1332">
        <f t="shared" si="205"/>
        <v>3.28</v>
      </c>
      <c r="DB1332">
        <f t="shared" si="201"/>
        <v>12.81</v>
      </c>
      <c r="DC1332">
        <f t="shared" si="202"/>
        <v>0</v>
      </c>
    </row>
    <row r="1333" spans="1:107">
      <c r="A1333">
        <f>ROW(Source!A1163)</f>
        <v>1163</v>
      </c>
      <c r="B1333">
        <v>35863109</v>
      </c>
      <c r="C1333">
        <v>35869201</v>
      </c>
      <c r="D1333">
        <v>29149204</v>
      </c>
      <c r="E1333">
        <v>1</v>
      </c>
      <c r="F1333">
        <v>1</v>
      </c>
      <c r="G1333">
        <v>1</v>
      </c>
      <c r="H1333">
        <v>3</v>
      </c>
      <c r="I1333" t="s">
        <v>746</v>
      </c>
      <c r="J1333" t="s">
        <v>747</v>
      </c>
      <c r="K1333" t="s">
        <v>748</v>
      </c>
      <c r="L1333">
        <v>1348</v>
      </c>
      <c r="N1333">
        <v>1009</v>
      </c>
      <c r="O1333" t="s">
        <v>30</v>
      </c>
      <c r="P1333" t="s">
        <v>30</v>
      </c>
      <c r="Q1333">
        <v>1000</v>
      </c>
      <c r="W1333">
        <v>0</v>
      </c>
      <c r="X1333">
        <v>-1132764130</v>
      </c>
      <c r="Y1333">
        <v>3.15E-3</v>
      </c>
      <c r="AA1333">
        <v>4978.46</v>
      </c>
      <c r="AB1333">
        <v>0</v>
      </c>
      <c r="AC1333">
        <v>0</v>
      </c>
      <c r="AD1333">
        <v>0</v>
      </c>
      <c r="AE1333">
        <v>729.98</v>
      </c>
      <c r="AF1333">
        <v>0</v>
      </c>
      <c r="AG1333">
        <v>0</v>
      </c>
      <c r="AH1333">
        <v>0</v>
      </c>
      <c r="AI1333">
        <v>6.82</v>
      </c>
      <c r="AJ1333">
        <v>1</v>
      </c>
      <c r="AK1333">
        <v>1</v>
      </c>
      <c r="AL1333">
        <v>1</v>
      </c>
      <c r="AN1333">
        <v>0</v>
      </c>
      <c r="AO1333">
        <v>1</v>
      </c>
      <c r="AP1333">
        <v>0</v>
      </c>
      <c r="AQ1333">
        <v>0</v>
      </c>
      <c r="AR1333">
        <v>0</v>
      </c>
      <c r="AS1333" t="s">
        <v>3</v>
      </c>
      <c r="AT1333">
        <v>3.15E-3</v>
      </c>
      <c r="AU1333" t="s">
        <v>3</v>
      </c>
      <c r="AV1333">
        <v>0</v>
      </c>
      <c r="AW1333">
        <v>2</v>
      </c>
      <c r="AX1333">
        <v>35869220</v>
      </c>
      <c r="AY1333">
        <v>1</v>
      </c>
      <c r="AZ1333">
        <v>0</v>
      </c>
      <c r="BA1333">
        <v>1291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X1333">
        <f>Y1333*Source!I1163</f>
        <v>9.4499999999999993E-5</v>
      </c>
      <c r="CY1333">
        <f t="shared" si="203"/>
        <v>4978.46</v>
      </c>
      <c r="CZ1333">
        <f t="shared" si="204"/>
        <v>729.98</v>
      </c>
      <c r="DA1333">
        <f t="shared" si="205"/>
        <v>6.82</v>
      </c>
      <c r="DB1333">
        <f t="shared" si="201"/>
        <v>2.2999999999999998</v>
      </c>
      <c r="DC1333">
        <f t="shared" si="202"/>
        <v>0</v>
      </c>
    </row>
    <row r="1334" spans="1:107">
      <c r="A1334">
        <f>ROW(Source!A1163)</f>
        <v>1163</v>
      </c>
      <c r="B1334">
        <v>35863109</v>
      </c>
      <c r="C1334">
        <v>35869201</v>
      </c>
      <c r="D1334">
        <v>29156251</v>
      </c>
      <c r="E1334">
        <v>1</v>
      </c>
      <c r="F1334">
        <v>1</v>
      </c>
      <c r="G1334">
        <v>1</v>
      </c>
      <c r="H1334">
        <v>3</v>
      </c>
      <c r="I1334" t="s">
        <v>235</v>
      </c>
      <c r="J1334" t="s">
        <v>238</v>
      </c>
      <c r="K1334" t="s">
        <v>236</v>
      </c>
      <c r="L1334">
        <v>1354</v>
      </c>
      <c r="N1334">
        <v>1010</v>
      </c>
      <c r="O1334" t="s">
        <v>237</v>
      </c>
      <c r="P1334" t="s">
        <v>237</v>
      </c>
      <c r="Q1334">
        <v>1</v>
      </c>
      <c r="W1334">
        <v>0</v>
      </c>
      <c r="X1334">
        <v>-652224790</v>
      </c>
      <c r="Y1334">
        <v>66.666667000000004</v>
      </c>
      <c r="AA1334">
        <v>52.5</v>
      </c>
      <c r="AB1334">
        <v>0</v>
      </c>
      <c r="AC1334">
        <v>0</v>
      </c>
      <c r="AD1334">
        <v>0</v>
      </c>
      <c r="AE1334">
        <v>7.62</v>
      </c>
      <c r="AF1334">
        <v>0</v>
      </c>
      <c r="AG1334">
        <v>0</v>
      </c>
      <c r="AH1334">
        <v>0</v>
      </c>
      <c r="AI1334">
        <v>6.89</v>
      </c>
      <c r="AJ1334">
        <v>1</v>
      </c>
      <c r="AK1334">
        <v>1</v>
      </c>
      <c r="AL1334">
        <v>1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 t="s">
        <v>3</v>
      </c>
      <c r="AT1334">
        <v>66.666667000000004</v>
      </c>
      <c r="AU1334" t="s">
        <v>3</v>
      </c>
      <c r="AV1334">
        <v>0</v>
      </c>
      <c r="AW1334">
        <v>1</v>
      </c>
      <c r="AX1334">
        <v>-1</v>
      </c>
      <c r="AY1334">
        <v>0</v>
      </c>
      <c r="AZ1334">
        <v>0</v>
      </c>
      <c r="BA1334" t="s">
        <v>3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X1334">
        <f>Y1334*Source!I1163</f>
        <v>2.0000000099999999</v>
      </c>
      <c r="CY1334">
        <f t="shared" si="203"/>
        <v>52.5</v>
      </c>
      <c r="CZ1334">
        <f t="shared" si="204"/>
        <v>7.62</v>
      </c>
      <c r="DA1334">
        <f t="shared" si="205"/>
        <v>6.89</v>
      </c>
      <c r="DB1334">
        <f t="shared" si="201"/>
        <v>508</v>
      </c>
      <c r="DC1334">
        <f t="shared" si="202"/>
        <v>0</v>
      </c>
    </row>
    <row r="1335" spans="1:107">
      <c r="A1335">
        <f>ROW(Source!A1163)</f>
        <v>1163</v>
      </c>
      <c r="B1335">
        <v>35863109</v>
      </c>
      <c r="C1335">
        <v>35869201</v>
      </c>
      <c r="D1335">
        <v>29156254</v>
      </c>
      <c r="E1335">
        <v>1</v>
      </c>
      <c r="F1335">
        <v>1</v>
      </c>
      <c r="G1335">
        <v>1</v>
      </c>
      <c r="H1335">
        <v>3</v>
      </c>
      <c r="I1335" t="s">
        <v>240</v>
      </c>
      <c r="J1335" t="s">
        <v>242</v>
      </c>
      <c r="K1335" t="s">
        <v>241</v>
      </c>
      <c r="L1335">
        <v>1354</v>
      </c>
      <c r="N1335">
        <v>1010</v>
      </c>
      <c r="O1335" t="s">
        <v>237</v>
      </c>
      <c r="P1335" t="s">
        <v>237</v>
      </c>
      <c r="Q1335">
        <v>1</v>
      </c>
      <c r="W1335">
        <v>0</v>
      </c>
      <c r="X1335">
        <v>-1484870884</v>
      </c>
      <c r="Y1335">
        <v>33.333333000000003</v>
      </c>
      <c r="AA1335">
        <v>76.59</v>
      </c>
      <c r="AB1335">
        <v>0</v>
      </c>
      <c r="AC1335">
        <v>0</v>
      </c>
      <c r="AD1335">
        <v>0</v>
      </c>
      <c r="AE1335">
        <v>9.01</v>
      </c>
      <c r="AF1335">
        <v>0</v>
      </c>
      <c r="AG1335">
        <v>0</v>
      </c>
      <c r="AH1335">
        <v>0</v>
      </c>
      <c r="AI1335">
        <v>8.5</v>
      </c>
      <c r="AJ1335">
        <v>1</v>
      </c>
      <c r="AK1335">
        <v>1</v>
      </c>
      <c r="AL1335">
        <v>1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 t="s">
        <v>3</v>
      </c>
      <c r="AT1335">
        <v>33.333333000000003</v>
      </c>
      <c r="AU1335" t="s">
        <v>3</v>
      </c>
      <c r="AV1335">
        <v>0</v>
      </c>
      <c r="AW1335">
        <v>1</v>
      </c>
      <c r="AX1335">
        <v>-1</v>
      </c>
      <c r="AY1335">
        <v>0</v>
      </c>
      <c r="AZ1335">
        <v>0</v>
      </c>
      <c r="BA1335" t="s">
        <v>3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X1335">
        <f>Y1335*Source!I1163</f>
        <v>0.99999999000000006</v>
      </c>
      <c r="CY1335">
        <f t="shared" si="203"/>
        <v>76.59</v>
      </c>
      <c r="CZ1335">
        <f t="shared" si="204"/>
        <v>9.01</v>
      </c>
      <c r="DA1335">
        <f t="shared" si="205"/>
        <v>8.5</v>
      </c>
      <c r="DB1335">
        <f t="shared" si="201"/>
        <v>300.33</v>
      </c>
      <c r="DC1335">
        <f t="shared" si="202"/>
        <v>0</v>
      </c>
    </row>
    <row r="1336" spans="1:107">
      <c r="A1336">
        <f>ROW(Source!A1163)</f>
        <v>1163</v>
      </c>
      <c r="B1336">
        <v>35863109</v>
      </c>
      <c r="C1336">
        <v>35869201</v>
      </c>
      <c r="D1336">
        <v>29156142</v>
      </c>
      <c r="E1336">
        <v>1</v>
      </c>
      <c r="F1336">
        <v>1</v>
      </c>
      <c r="G1336">
        <v>1</v>
      </c>
      <c r="H1336">
        <v>3</v>
      </c>
      <c r="I1336" t="s">
        <v>230</v>
      </c>
      <c r="J1336" t="s">
        <v>233</v>
      </c>
      <c r="K1336" t="s">
        <v>231</v>
      </c>
      <c r="L1336">
        <v>1356</v>
      </c>
      <c r="N1336">
        <v>1010</v>
      </c>
      <c r="O1336" t="s">
        <v>232</v>
      </c>
      <c r="P1336" t="s">
        <v>232</v>
      </c>
      <c r="Q1336">
        <v>1000</v>
      </c>
      <c r="W1336">
        <v>0</v>
      </c>
      <c r="X1336">
        <v>-1152774928</v>
      </c>
      <c r="Y1336">
        <v>0.1</v>
      </c>
      <c r="AA1336">
        <v>5115.96</v>
      </c>
      <c r="AB1336">
        <v>0</v>
      </c>
      <c r="AC1336">
        <v>0</v>
      </c>
      <c r="AD1336">
        <v>0</v>
      </c>
      <c r="AE1336">
        <v>1998.42</v>
      </c>
      <c r="AF1336">
        <v>0</v>
      </c>
      <c r="AG1336">
        <v>0</v>
      </c>
      <c r="AH1336">
        <v>0</v>
      </c>
      <c r="AI1336">
        <v>2.56</v>
      </c>
      <c r="AJ1336">
        <v>1</v>
      </c>
      <c r="AK1336">
        <v>1</v>
      </c>
      <c r="AL1336">
        <v>1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 t="s">
        <v>3</v>
      </c>
      <c r="AT1336">
        <v>0.1</v>
      </c>
      <c r="AU1336" t="s">
        <v>3</v>
      </c>
      <c r="AV1336">
        <v>0</v>
      </c>
      <c r="AW1336">
        <v>1</v>
      </c>
      <c r="AX1336">
        <v>-1</v>
      </c>
      <c r="AY1336">
        <v>0</v>
      </c>
      <c r="AZ1336">
        <v>0</v>
      </c>
      <c r="BA1336" t="s">
        <v>3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X1336">
        <f>Y1336*Source!I1163</f>
        <v>3.0000000000000001E-3</v>
      </c>
      <c r="CY1336">
        <f t="shared" si="203"/>
        <v>5115.96</v>
      </c>
      <c r="CZ1336">
        <f t="shared" si="204"/>
        <v>1998.42</v>
      </c>
      <c r="DA1336">
        <f t="shared" si="205"/>
        <v>2.56</v>
      </c>
      <c r="DB1336">
        <f t="shared" si="201"/>
        <v>199.84</v>
      </c>
      <c r="DC1336">
        <f t="shared" si="202"/>
        <v>0</v>
      </c>
    </row>
    <row r="1337" spans="1:107">
      <c r="A1337">
        <f>ROW(Source!A1163)</f>
        <v>1163</v>
      </c>
      <c r="B1337">
        <v>35863109</v>
      </c>
      <c r="C1337">
        <v>35869201</v>
      </c>
      <c r="D1337">
        <v>29170678</v>
      </c>
      <c r="E1337">
        <v>1</v>
      </c>
      <c r="F1337">
        <v>1</v>
      </c>
      <c r="G1337">
        <v>1</v>
      </c>
      <c r="H1337">
        <v>3</v>
      </c>
      <c r="I1337" t="s">
        <v>749</v>
      </c>
      <c r="J1337" t="s">
        <v>750</v>
      </c>
      <c r="K1337" t="s">
        <v>751</v>
      </c>
      <c r="L1337">
        <v>1354</v>
      </c>
      <c r="N1337">
        <v>1010</v>
      </c>
      <c r="O1337" t="s">
        <v>237</v>
      </c>
      <c r="P1337" t="s">
        <v>237</v>
      </c>
      <c r="Q1337">
        <v>1</v>
      </c>
      <c r="W1337">
        <v>0</v>
      </c>
      <c r="X1337">
        <v>-808655695</v>
      </c>
      <c r="Y1337">
        <v>102</v>
      </c>
      <c r="AA1337">
        <v>0.69</v>
      </c>
      <c r="AB1337">
        <v>0</v>
      </c>
      <c r="AC1337">
        <v>0</v>
      </c>
      <c r="AD1337">
        <v>0</v>
      </c>
      <c r="AE1337">
        <v>0.28000000000000003</v>
      </c>
      <c r="AF1337">
        <v>0</v>
      </c>
      <c r="AG1337">
        <v>0</v>
      </c>
      <c r="AH1337">
        <v>0</v>
      </c>
      <c r="AI1337">
        <v>2.46</v>
      </c>
      <c r="AJ1337">
        <v>1</v>
      </c>
      <c r="AK1337">
        <v>1</v>
      </c>
      <c r="AL1337">
        <v>1</v>
      </c>
      <c r="AN1337">
        <v>0</v>
      </c>
      <c r="AO1337">
        <v>1</v>
      </c>
      <c r="AP1337">
        <v>0</v>
      </c>
      <c r="AQ1337">
        <v>0</v>
      </c>
      <c r="AR1337">
        <v>0</v>
      </c>
      <c r="AS1337" t="s">
        <v>3</v>
      </c>
      <c r="AT1337">
        <v>102</v>
      </c>
      <c r="AU1337" t="s">
        <v>3</v>
      </c>
      <c r="AV1337">
        <v>0</v>
      </c>
      <c r="AW1337">
        <v>2</v>
      </c>
      <c r="AX1337">
        <v>35869221</v>
      </c>
      <c r="AY1337">
        <v>1</v>
      </c>
      <c r="AZ1337">
        <v>0</v>
      </c>
      <c r="BA1337">
        <v>1292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X1337">
        <f>Y1337*Source!I1163</f>
        <v>3.06</v>
      </c>
      <c r="CY1337">
        <f t="shared" si="203"/>
        <v>0.69</v>
      </c>
      <c r="CZ1337">
        <f t="shared" si="204"/>
        <v>0.28000000000000003</v>
      </c>
      <c r="DA1337">
        <f t="shared" si="205"/>
        <v>2.46</v>
      </c>
      <c r="DB1337">
        <f t="shared" si="201"/>
        <v>28.56</v>
      </c>
      <c r="DC1337">
        <f t="shared" si="202"/>
        <v>0</v>
      </c>
    </row>
    <row r="1338" spans="1:107">
      <c r="A1338">
        <f>ROW(Source!A1163)</f>
        <v>1163</v>
      </c>
      <c r="B1338">
        <v>35863109</v>
      </c>
      <c r="C1338">
        <v>35869201</v>
      </c>
      <c r="D1338">
        <v>29171808</v>
      </c>
      <c r="E1338">
        <v>1</v>
      </c>
      <c r="F1338">
        <v>1</v>
      </c>
      <c r="G1338">
        <v>1</v>
      </c>
      <c r="H1338">
        <v>3</v>
      </c>
      <c r="I1338" t="s">
        <v>752</v>
      </c>
      <c r="J1338" t="s">
        <v>753</v>
      </c>
      <c r="K1338" t="s">
        <v>754</v>
      </c>
      <c r="L1338">
        <v>1374</v>
      </c>
      <c r="N1338">
        <v>1013</v>
      </c>
      <c r="O1338" t="s">
        <v>755</v>
      </c>
      <c r="P1338" t="s">
        <v>755</v>
      </c>
      <c r="Q1338">
        <v>1</v>
      </c>
      <c r="W1338">
        <v>0</v>
      </c>
      <c r="X1338">
        <v>-915781824</v>
      </c>
      <c r="Y1338">
        <v>6.05</v>
      </c>
      <c r="AA1338">
        <v>1</v>
      </c>
      <c r="AB1338">
        <v>0</v>
      </c>
      <c r="AC1338">
        <v>0</v>
      </c>
      <c r="AD1338">
        <v>0</v>
      </c>
      <c r="AE1338">
        <v>1</v>
      </c>
      <c r="AF1338">
        <v>0</v>
      </c>
      <c r="AG1338">
        <v>0</v>
      </c>
      <c r="AH1338">
        <v>0</v>
      </c>
      <c r="AI1338">
        <v>1</v>
      </c>
      <c r="AJ1338">
        <v>1</v>
      </c>
      <c r="AK1338">
        <v>1</v>
      </c>
      <c r="AL1338">
        <v>1</v>
      </c>
      <c r="AN1338">
        <v>0</v>
      </c>
      <c r="AO1338">
        <v>1</v>
      </c>
      <c r="AP1338">
        <v>0</v>
      </c>
      <c r="AQ1338">
        <v>0</v>
      </c>
      <c r="AR1338">
        <v>0</v>
      </c>
      <c r="AS1338" t="s">
        <v>3</v>
      </c>
      <c r="AT1338">
        <v>6.05</v>
      </c>
      <c r="AU1338" t="s">
        <v>3</v>
      </c>
      <c r="AV1338">
        <v>0</v>
      </c>
      <c r="AW1338">
        <v>2</v>
      </c>
      <c r="AX1338">
        <v>35869222</v>
      </c>
      <c r="AY1338">
        <v>1</v>
      </c>
      <c r="AZ1338">
        <v>0</v>
      </c>
      <c r="BA1338">
        <v>1293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X1338">
        <f>Y1338*Source!I1163</f>
        <v>0.18149999999999999</v>
      </c>
      <c r="CY1338">
        <f t="shared" si="203"/>
        <v>1</v>
      </c>
      <c r="CZ1338">
        <f t="shared" si="204"/>
        <v>1</v>
      </c>
      <c r="DA1338">
        <f t="shared" si="205"/>
        <v>1</v>
      </c>
      <c r="DB1338">
        <f t="shared" si="201"/>
        <v>6.05</v>
      </c>
      <c r="DC1338">
        <f t="shared" si="202"/>
        <v>0</v>
      </c>
    </row>
    <row r="1339" spans="1:107">
      <c r="A1339">
        <f>ROW(Source!A1167)</f>
        <v>1167</v>
      </c>
      <c r="B1339">
        <v>35863109</v>
      </c>
      <c r="C1339">
        <v>35869226</v>
      </c>
      <c r="D1339">
        <v>29364679</v>
      </c>
      <c r="E1339">
        <v>1</v>
      </c>
      <c r="F1339">
        <v>1</v>
      </c>
      <c r="G1339">
        <v>1</v>
      </c>
      <c r="H1339">
        <v>1</v>
      </c>
      <c r="I1339" t="s">
        <v>735</v>
      </c>
      <c r="J1339" t="s">
        <v>3</v>
      </c>
      <c r="K1339" t="s">
        <v>736</v>
      </c>
      <c r="L1339">
        <v>1369</v>
      </c>
      <c r="N1339">
        <v>1013</v>
      </c>
      <c r="O1339" t="s">
        <v>561</v>
      </c>
      <c r="P1339" t="s">
        <v>561</v>
      </c>
      <c r="Q1339">
        <v>1</v>
      </c>
      <c r="W1339">
        <v>0</v>
      </c>
      <c r="X1339">
        <v>931378261</v>
      </c>
      <c r="Y1339">
        <v>30.175999999999995</v>
      </c>
      <c r="AA1339">
        <v>0</v>
      </c>
      <c r="AB1339">
        <v>0</v>
      </c>
      <c r="AC1339">
        <v>0</v>
      </c>
      <c r="AD1339">
        <v>316.85000000000002</v>
      </c>
      <c r="AE1339">
        <v>0</v>
      </c>
      <c r="AF1339">
        <v>0</v>
      </c>
      <c r="AG1339">
        <v>0</v>
      </c>
      <c r="AH1339">
        <v>316.85000000000002</v>
      </c>
      <c r="AI1339">
        <v>1</v>
      </c>
      <c r="AJ1339">
        <v>1</v>
      </c>
      <c r="AK1339">
        <v>1</v>
      </c>
      <c r="AL1339">
        <v>1</v>
      </c>
      <c r="AN1339">
        <v>0</v>
      </c>
      <c r="AO1339">
        <v>1</v>
      </c>
      <c r="AP1339">
        <v>1</v>
      </c>
      <c r="AQ1339">
        <v>0</v>
      </c>
      <c r="AR1339">
        <v>0</v>
      </c>
      <c r="AS1339" t="s">
        <v>3</v>
      </c>
      <c r="AT1339">
        <v>26.24</v>
      </c>
      <c r="AU1339" t="s">
        <v>134</v>
      </c>
      <c r="AV1339">
        <v>1</v>
      </c>
      <c r="AW1339">
        <v>2</v>
      </c>
      <c r="AX1339">
        <v>35869236</v>
      </c>
      <c r="AY1339">
        <v>2</v>
      </c>
      <c r="AZ1339">
        <v>131072</v>
      </c>
      <c r="BA1339">
        <v>1294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X1339">
        <f>Y1339*Source!I1167</f>
        <v>0.30175999999999997</v>
      </c>
      <c r="CY1339">
        <f>AD1339</f>
        <v>316.85000000000002</v>
      </c>
      <c r="CZ1339">
        <f>AH1339</f>
        <v>316.85000000000002</v>
      </c>
      <c r="DA1339">
        <f>AL1339</f>
        <v>1</v>
      </c>
      <c r="DB1339">
        <f>ROUND((ROUND(AT1339*CZ1339,2)*1.15),2)</f>
        <v>9561.26</v>
      </c>
      <c r="DC1339">
        <f>ROUND((ROUND(AT1339*AG1339,2)*1.15),2)</f>
        <v>0</v>
      </c>
    </row>
    <row r="1340" spans="1:107">
      <c r="A1340">
        <f>ROW(Source!A1167)</f>
        <v>1167</v>
      </c>
      <c r="B1340">
        <v>35863109</v>
      </c>
      <c r="C1340">
        <v>35869226</v>
      </c>
      <c r="D1340">
        <v>121548</v>
      </c>
      <c r="E1340">
        <v>1</v>
      </c>
      <c r="F1340">
        <v>1</v>
      </c>
      <c r="G1340">
        <v>1</v>
      </c>
      <c r="H1340">
        <v>1</v>
      </c>
      <c r="I1340" t="s">
        <v>35</v>
      </c>
      <c r="J1340" t="s">
        <v>3</v>
      </c>
      <c r="K1340" t="s">
        <v>562</v>
      </c>
      <c r="L1340">
        <v>608254</v>
      </c>
      <c r="N1340">
        <v>1013</v>
      </c>
      <c r="O1340" t="s">
        <v>563</v>
      </c>
      <c r="P1340" t="s">
        <v>563</v>
      </c>
      <c r="Q1340">
        <v>1</v>
      </c>
      <c r="W1340">
        <v>0</v>
      </c>
      <c r="X1340">
        <v>-185737400</v>
      </c>
      <c r="Y1340">
        <v>0.03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1</v>
      </c>
      <c r="AJ1340">
        <v>1</v>
      </c>
      <c r="AK1340">
        <v>1</v>
      </c>
      <c r="AL1340">
        <v>1</v>
      </c>
      <c r="AN1340">
        <v>0</v>
      </c>
      <c r="AO1340">
        <v>1</v>
      </c>
      <c r="AP1340">
        <v>0</v>
      </c>
      <c r="AQ1340">
        <v>0</v>
      </c>
      <c r="AR1340">
        <v>0</v>
      </c>
      <c r="AS1340" t="s">
        <v>3</v>
      </c>
      <c r="AT1340">
        <v>0.03</v>
      </c>
      <c r="AU1340" t="s">
        <v>3</v>
      </c>
      <c r="AV1340">
        <v>2</v>
      </c>
      <c r="AW1340">
        <v>2</v>
      </c>
      <c r="AX1340">
        <v>35869237</v>
      </c>
      <c r="AY1340">
        <v>1</v>
      </c>
      <c r="AZ1340">
        <v>0</v>
      </c>
      <c r="BA1340">
        <v>1295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X1340">
        <f>Y1340*Source!I1167</f>
        <v>2.9999999999999997E-4</v>
      </c>
      <c r="CY1340">
        <f>AD1340</f>
        <v>0</v>
      </c>
      <c r="CZ1340">
        <f>AH1340</f>
        <v>0</v>
      </c>
      <c r="DA1340">
        <f>AL1340</f>
        <v>1</v>
      </c>
      <c r="DB1340">
        <f t="shared" ref="DB1340:DB1347" si="206">ROUND(ROUND(AT1340*CZ1340,2),2)</f>
        <v>0</v>
      </c>
      <c r="DC1340">
        <f t="shared" ref="DC1340:DC1347" si="207">ROUND(ROUND(AT1340*AG1340,2),2)</f>
        <v>0</v>
      </c>
    </row>
    <row r="1341" spans="1:107">
      <c r="A1341">
        <f>ROW(Source!A1167)</f>
        <v>1167</v>
      </c>
      <c r="B1341">
        <v>35863109</v>
      </c>
      <c r="C1341">
        <v>35869226</v>
      </c>
      <c r="D1341">
        <v>29172362</v>
      </c>
      <c r="E1341">
        <v>1</v>
      </c>
      <c r="F1341">
        <v>1</v>
      </c>
      <c r="G1341">
        <v>1</v>
      </c>
      <c r="H1341">
        <v>2</v>
      </c>
      <c r="I1341" t="s">
        <v>737</v>
      </c>
      <c r="J1341" t="s">
        <v>738</v>
      </c>
      <c r="K1341" t="s">
        <v>739</v>
      </c>
      <c r="L1341">
        <v>1368</v>
      </c>
      <c r="N1341">
        <v>1011</v>
      </c>
      <c r="O1341" t="s">
        <v>567</v>
      </c>
      <c r="P1341" t="s">
        <v>567</v>
      </c>
      <c r="Q1341">
        <v>1</v>
      </c>
      <c r="W1341">
        <v>0</v>
      </c>
      <c r="X1341">
        <v>2071614860</v>
      </c>
      <c r="Y1341">
        <v>0.03</v>
      </c>
      <c r="AA1341">
        <v>0</v>
      </c>
      <c r="AB1341">
        <v>1113.56</v>
      </c>
      <c r="AC1341">
        <v>446.18</v>
      </c>
      <c r="AD1341">
        <v>0</v>
      </c>
      <c r="AE1341">
        <v>0</v>
      </c>
      <c r="AF1341">
        <v>134.65</v>
      </c>
      <c r="AG1341">
        <v>13.5</v>
      </c>
      <c r="AH1341">
        <v>0</v>
      </c>
      <c r="AI1341">
        <v>1</v>
      </c>
      <c r="AJ1341">
        <v>8.27</v>
      </c>
      <c r="AK1341">
        <v>33.049999999999997</v>
      </c>
      <c r="AL1341">
        <v>1</v>
      </c>
      <c r="AN1341">
        <v>0</v>
      </c>
      <c r="AO1341">
        <v>1</v>
      </c>
      <c r="AP1341">
        <v>0</v>
      </c>
      <c r="AQ1341">
        <v>0</v>
      </c>
      <c r="AR1341">
        <v>0</v>
      </c>
      <c r="AS1341" t="s">
        <v>3</v>
      </c>
      <c r="AT1341">
        <v>0.03</v>
      </c>
      <c r="AU1341" t="s">
        <v>3</v>
      </c>
      <c r="AV1341">
        <v>0</v>
      </c>
      <c r="AW1341">
        <v>2</v>
      </c>
      <c r="AX1341">
        <v>35869238</v>
      </c>
      <c r="AY1341">
        <v>1</v>
      </c>
      <c r="AZ1341">
        <v>0</v>
      </c>
      <c r="BA1341">
        <v>1296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X1341">
        <f>Y1341*Source!I1167</f>
        <v>2.9999999999999997E-4</v>
      </c>
      <c r="CY1341">
        <f>AB1341</f>
        <v>1113.56</v>
      </c>
      <c r="CZ1341">
        <f>AF1341</f>
        <v>134.65</v>
      </c>
      <c r="DA1341">
        <f>AJ1341</f>
        <v>8.27</v>
      </c>
      <c r="DB1341">
        <f t="shared" si="206"/>
        <v>4.04</v>
      </c>
      <c r="DC1341">
        <f t="shared" si="207"/>
        <v>0.41</v>
      </c>
    </row>
    <row r="1342" spans="1:107">
      <c r="A1342">
        <f>ROW(Source!A1167)</f>
        <v>1167</v>
      </c>
      <c r="B1342">
        <v>35863109</v>
      </c>
      <c r="C1342">
        <v>35869226</v>
      </c>
      <c r="D1342">
        <v>29174913</v>
      </c>
      <c r="E1342">
        <v>1</v>
      </c>
      <c r="F1342">
        <v>1</v>
      </c>
      <c r="G1342">
        <v>1</v>
      </c>
      <c r="H1342">
        <v>2</v>
      </c>
      <c r="I1342" t="s">
        <v>578</v>
      </c>
      <c r="J1342" t="s">
        <v>579</v>
      </c>
      <c r="K1342" t="s">
        <v>580</v>
      </c>
      <c r="L1342">
        <v>1368</v>
      </c>
      <c r="N1342">
        <v>1011</v>
      </c>
      <c r="O1342" t="s">
        <v>567</v>
      </c>
      <c r="P1342" t="s">
        <v>567</v>
      </c>
      <c r="Q1342">
        <v>1</v>
      </c>
      <c r="W1342">
        <v>0</v>
      </c>
      <c r="X1342">
        <v>458544584</v>
      </c>
      <c r="Y1342">
        <v>0.02</v>
      </c>
      <c r="AA1342">
        <v>0</v>
      </c>
      <c r="AB1342">
        <v>932.72</v>
      </c>
      <c r="AC1342">
        <v>383.38</v>
      </c>
      <c r="AD1342">
        <v>0</v>
      </c>
      <c r="AE1342">
        <v>0</v>
      </c>
      <c r="AF1342">
        <v>87.17</v>
      </c>
      <c r="AG1342">
        <v>11.6</v>
      </c>
      <c r="AH1342">
        <v>0</v>
      </c>
      <c r="AI1342">
        <v>1</v>
      </c>
      <c r="AJ1342">
        <v>10.7</v>
      </c>
      <c r="AK1342">
        <v>33.049999999999997</v>
      </c>
      <c r="AL1342">
        <v>1</v>
      </c>
      <c r="AN1342">
        <v>0</v>
      </c>
      <c r="AO1342">
        <v>1</v>
      </c>
      <c r="AP1342">
        <v>0</v>
      </c>
      <c r="AQ1342">
        <v>0</v>
      </c>
      <c r="AR1342">
        <v>0</v>
      </c>
      <c r="AS1342" t="s">
        <v>3</v>
      </c>
      <c r="AT1342">
        <v>0.02</v>
      </c>
      <c r="AU1342" t="s">
        <v>3</v>
      </c>
      <c r="AV1342">
        <v>0</v>
      </c>
      <c r="AW1342">
        <v>2</v>
      </c>
      <c r="AX1342">
        <v>35869239</v>
      </c>
      <c r="AY1342">
        <v>1</v>
      </c>
      <c r="AZ1342">
        <v>0</v>
      </c>
      <c r="BA1342">
        <v>1297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X1342">
        <f>Y1342*Source!I1167</f>
        <v>2.0000000000000001E-4</v>
      </c>
      <c r="CY1342">
        <f>AB1342</f>
        <v>932.72</v>
      </c>
      <c r="CZ1342">
        <f>AF1342</f>
        <v>87.17</v>
      </c>
      <c r="DA1342">
        <f>AJ1342</f>
        <v>10.7</v>
      </c>
      <c r="DB1342">
        <f t="shared" si="206"/>
        <v>1.74</v>
      </c>
      <c r="DC1342">
        <f t="shared" si="207"/>
        <v>0.23</v>
      </c>
    </row>
    <row r="1343" spans="1:107">
      <c r="A1343">
        <f>ROW(Source!A1167)</f>
        <v>1167</v>
      </c>
      <c r="B1343">
        <v>35863109</v>
      </c>
      <c r="C1343">
        <v>35869226</v>
      </c>
      <c r="D1343">
        <v>29149204</v>
      </c>
      <c r="E1343">
        <v>1</v>
      </c>
      <c r="F1343">
        <v>1</v>
      </c>
      <c r="G1343">
        <v>1</v>
      </c>
      <c r="H1343">
        <v>3</v>
      </c>
      <c r="I1343" t="s">
        <v>746</v>
      </c>
      <c r="J1343" t="s">
        <v>747</v>
      </c>
      <c r="K1343" t="s">
        <v>748</v>
      </c>
      <c r="L1343">
        <v>1348</v>
      </c>
      <c r="N1343">
        <v>1009</v>
      </c>
      <c r="O1343" t="s">
        <v>30</v>
      </c>
      <c r="P1343" t="s">
        <v>30</v>
      </c>
      <c r="Q1343">
        <v>1000</v>
      </c>
      <c r="W1343">
        <v>0</v>
      </c>
      <c r="X1343">
        <v>-1132764130</v>
      </c>
      <c r="Y1343">
        <v>3.15E-3</v>
      </c>
      <c r="AA1343">
        <v>4978.46</v>
      </c>
      <c r="AB1343">
        <v>0</v>
      </c>
      <c r="AC1343">
        <v>0</v>
      </c>
      <c r="AD1343">
        <v>0</v>
      </c>
      <c r="AE1343">
        <v>729.98</v>
      </c>
      <c r="AF1343">
        <v>0</v>
      </c>
      <c r="AG1343">
        <v>0</v>
      </c>
      <c r="AH1343">
        <v>0</v>
      </c>
      <c r="AI1343">
        <v>6.82</v>
      </c>
      <c r="AJ1343">
        <v>1</v>
      </c>
      <c r="AK1343">
        <v>1</v>
      </c>
      <c r="AL1343">
        <v>1</v>
      </c>
      <c r="AN1343">
        <v>0</v>
      </c>
      <c r="AO1343">
        <v>1</v>
      </c>
      <c r="AP1343">
        <v>0</v>
      </c>
      <c r="AQ1343">
        <v>0</v>
      </c>
      <c r="AR1343">
        <v>0</v>
      </c>
      <c r="AS1343" t="s">
        <v>3</v>
      </c>
      <c r="AT1343">
        <v>3.15E-3</v>
      </c>
      <c r="AU1343" t="s">
        <v>3</v>
      </c>
      <c r="AV1343">
        <v>0</v>
      </c>
      <c r="AW1343">
        <v>2</v>
      </c>
      <c r="AX1343">
        <v>35869240</v>
      </c>
      <c r="AY1343">
        <v>1</v>
      </c>
      <c r="AZ1343">
        <v>0</v>
      </c>
      <c r="BA1343">
        <v>1298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X1343">
        <f>Y1343*Source!I1167</f>
        <v>3.15E-5</v>
      </c>
      <c r="CY1343">
        <f>AA1343</f>
        <v>4978.46</v>
      </c>
      <c r="CZ1343">
        <f>AE1343</f>
        <v>729.98</v>
      </c>
      <c r="DA1343">
        <f>AI1343</f>
        <v>6.82</v>
      </c>
      <c r="DB1343">
        <f t="shared" si="206"/>
        <v>2.2999999999999998</v>
      </c>
      <c r="DC1343">
        <f t="shared" si="207"/>
        <v>0</v>
      </c>
    </row>
    <row r="1344" spans="1:107">
      <c r="A1344">
        <f>ROW(Source!A1167)</f>
        <v>1167</v>
      </c>
      <c r="B1344">
        <v>35863109</v>
      </c>
      <c r="C1344">
        <v>35869226</v>
      </c>
      <c r="D1344">
        <v>29156142</v>
      </c>
      <c r="E1344">
        <v>1</v>
      </c>
      <c r="F1344">
        <v>1</v>
      </c>
      <c r="G1344">
        <v>1</v>
      </c>
      <c r="H1344">
        <v>3</v>
      </c>
      <c r="I1344" t="s">
        <v>230</v>
      </c>
      <c r="J1344" t="s">
        <v>233</v>
      </c>
      <c r="K1344" t="s">
        <v>231</v>
      </c>
      <c r="L1344">
        <v>1356</v>
      </c>
      <c r="N1344">
        <v>1010</v>
      </c>
      <c r="O1344" t="s">
        <v>232</v>
      </c>
      <c r="P1344" t="s">
        <v>232</v>
      </c>
      <c r="Q1344">
        <v>1000</v>
      </c>
      <c r="W1344">
        <v>0</v>
      </c>
      <c r="X1344">
        <v>-1152774928</v>
      </c>
      <c r="Y1344">
        <v>0.1</v>
      </c>
      <c r="AA1344">
        <v>5115.96</v>
      </c>
      <c r="AB1344">
        <v>0</v>
      </c>
      <c r="AC1344">
        <v>0</v>
      </c>
      <c r="AD1344">
        <v>0</v>
      </c>
      <c r="AE1344">
        <v>1998.42</v>
      </c>
      <c r="AF1344">
        <v>0</v>
      </c>
      <c r="AG1344">
        <v>0</v>
      </c>
      <c r="AH1344">
        <v>0</v>
      </c>
      <c r="AI1344">
        <v>2.56</v>
      </c>
      <c r="AJ1344">
        <v>1</v>
      </c>
      <c r="AK1344">
        <v>1</v>
      </c>
      <c r="AL1344">
        <v>1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 t="s">
        <v>3</v>
      </c>
      <c r="AT1344">
        <v>0.1</v>
      </c>
      <c r="AU1344" t="s">
        <v>3</v>
      </c>
      <c r="AV1344">
        <v>0</v>
      </c>
      <c r="AW1344">
        <v>1</v>
      </c>
      <c r="AX1344">
        <v>-1</v>
      </c>
      <c r="AY1344">
        <v>0</v>
      </c>
      <c r="AZ1344">
        <v>0</v>
      </c>
      <c r="BA1344" t="s">
        <v>3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X1344">
        <f>Y1344*Source!I1167</f>
        <v>1E-3</v>
      </c>
      <c r="CY1344">
        <f>AA1344</f>
        <v>5115.96</v>
      </c>
      <c r="CZ1344">
        <f>AE1344</f>
        <v>1998.42</v>
      </c>
      <c r="DA1344">
        <f>AI1344</f>
        <v>2.56</v>
      </c>
      <c r="DB1344">
        <f t="shared" si="206"/>
        <v>199.84</v>
      </c>
      <c r="DC1344">
        <f t="shared" si="207"/>
        <v>0</v>
      </c>
    </row>
    <row r="1345" spans="1:107">
      <c r="A1345">
        <f>ROW(Source!A1167)</f>
        <v>1167</v>
      </c>
      <c r="B1345">
        <v>35863109</v>
      </c>
      <c r="C1345">
        <v>35869226</v>
      </c>
      <c r="D1345">
        <v>29170678</v>
      </c>
      <c r="E1345">
        <v>1</v>
      </c>
      <c r="F1345">
        <v>1</v>
      </c>
      <c r="G1345">
        <v>1</v>
      </c>
      <c r="H1345">
        <v>3</v>
      </c>
      <c r="I1345" t="s">
        <v>749</v>
      </c>
      <c r="J1345" t="s">
        <v>750</v>
      </c>
      <c r="K1345" t="s">
        <v>751</v>
      </c>
      <c r="L1345">
        <v>1354</v>
      </c>
      <c r="N1345">
        <v>1010</v>
      </c>
      <c r="O1345" t="s">
        <v>237</v>
      </c>
      <c r="P1345" t="s">
        <v>237</v>
      </c>
      <c r="Q1345">
        <v>1</v>
      </c>
      <c r="W1345">
        <v>0</v>
      </c>
      <c r="X1345">
        <v>-808655695</v>
      </c>
      <c r="Y1345">
        <v>102</v>
      </c>
      <c r="AA1345">
        <v>0.69</v>
      </c>
      <c r="AB1345">
        <v>0</v>
      </c>
      <c r="AC1345">
        <v>0</v>
      </c>
      <c r="AD1345">
        <v>0</v>
      </c>
      <c r="AE1345">
        <v>0.28000000000000003</v>
      </c>
      <c r="AF1345">
        <v>0</v>
      </c>
      <c r="AG1345">
        <v>0</v>
      </c>
      <c r="AH1345">
        <v>0</v>
      </c>
      <c r="AI1345">
        <v>2.46</v>
      </c>
      <c r="AJ1345">
        <v>1</v>
      </c>
      <c r="AK1345">
        <v>1</v>
      </c>
      <c r="AL1345">
        <v>1</v>
      </c>
      <c r="AN1345">
        <v>0</v>
      </c>
      <c r="AO1345">
        <v>1</v>
      </c>
      <c r="AP1345">
        <v>0</v>
      </c>
      <c r="AQ1345">
        <v>0</v>
      </c>
      <c r="AR1345">
        <v>0</v>
      </c>
      <c r="AS1345" t="s">
        <v>3</v>
      </c>
      <c r="AT1345">
        <v>102</v>
      </c>
      <c r="AU1345" t="s">
        <v>3</v>
      </c>
      <c r="AV1345">
        <v>0</v>
      </c>
      <c r="AW1345">
        <v>2</v>
      </c>
      <c r="AX1345">
        <v>35869241</v>
      </c>
      <c r="AY1345">
        <v>1</v>
      </c>
      <c r="AZ1345">
        <v>0</v>
      </c>
      <c r="BA1345">
        <v>1299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X1345">
        <f>Y1345*Source!I1167</f>
        <v>1.02</v>
      </c>
      <c r="CY1345">
        <f>AA1345</f>
        <v>0.69</v>
      </c>
      <c r="CZ1345">
        <f>AE1345</f>
        <v>0.28000000000000003</v>
      </c>
      <c r="DA1345">
        <f>AI1345</f>
        <v>2.46</v>
      </c>
      <c r="DB1345">
        <f t="shared" si="206"/>
        <v>28.56</v>
      </c>
      <c r="DC1345">
        <f t="shared" si="207"/>
        <v>0</v>
      </c>
    </row>
    <row r="1346" spans="1:107">
      <c r="A1346">
        <f>ROW(Source!A1167)</f>
        <v>1167</v>
      </c>
      <c r="B1346">
        <v>35863109</v>
      </c>
      <c r="C1346">
        <v>35869226</v>
      </c>
      <c r="D1346">
        <v>29169278</v>
      </c>
      <c r="E1346">
        <v>1</v>
      </c>
      <c r="F1346">
        <v>1</v>
      </c>
      <c r="G1346">
        <v>1</v>
      </c>
      <c r="H1346">
        <v>3</v>
      </c>
      <c r="I1346" t="s">
        <v>249</v>
      </c>
      <c r="J1346" t="s">
        <v>251</v>
      </c>
      <c r="K1346" t="s">
        <v>250</v>
      </c>
      <c r="L1346">
        <v>1354</v>
      </c>
      <c r="N1346">
        <v>1010</v>
      </c>
      <c r="O1346" t="s">
        <v>237</v>
      </c>
      <c r="P1346" t="s">
        <v>237</v>
      </c>
      <c r="Q1346">
        <v>1</v>
      </c>
      <c r="W1346">
        <v>0</v>
      </c>
      <c r="X1346">
        <v>-1190793685</v>
      </c>
      <c r="Y1346">
        <v>100</v>
      </c>
      <c r="AA1346">
        <v>76.47</v>
      </c>
      <c r="AB1346">
        <v>0</v>
      </c>
      <c r="AC1346">
        <v>0</v>
      </c>
      <c r="AD1346">
        <v>0</v>
      </c>
      <c r="AE1346">
        <v>8.81</v>
      </c>
      <c r="AF1346">
        <v>0</v>
      </c>
      <c r="AG1346">
        <v>0</v>
      </c>
      <c r="AH1346">
        <v>0</v>
      </c>
      <c r="AI1346">
        <v>8.68</v>
      </c>
      <c r="AJ1346">
        <v>1</v>
      </c>
      <c r="AK1346">
        <v>1</v>
      </c>
      <c r="AL1346">
        <v>1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 t="s">
        <v>3</v>
      </c>
      <c r="AT1346">
        <v>100</v>
      </c>
      <c r="AU1346" t="s">
        <v>3</v>
      </c>
      <c r="AV1346">
        <v>0</v>
      </c>
      <c r="AW1346">
        <v>1</v>
      </c>
      <c r="AX1346">
        <v>-1</v>
      </c>
      <c r="AY1346">
        <v>0</v>
      </c>
      <c r="AZ1346">
        <v>0</v>
      </c>
      <c r="BA1346" t="s">
        <v>3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X1346">
        <f>Y1346*Source!I1167</f>
        <v>1</v>
      </c>
      <c r="CY1346">
        <f>AA1346</f>
        <v>76.47</v>
      </c>
      <c r="CZ1346">
        <f>AE1346</f>
        <v>8.81</v>
      </c>
      <c r="DA1346">
        <f>AI1346</f>
        <v>8.68</v>
      </c>
      <c r="DB1346">
        <f t="shared" si="206"/>
        <v>881</v>
      </c>
      <c r="DC1346">
        <f t="shared" si="207"/>
        <v>0</v>
      </c>
    </row>
    <row r="1347" spans="1:107">
      <c r="A1347">
        <f>ROW(Source!A1167)</f>
        <v>1167</v>
      </c>
      <c r="B1347">
        <v>35863109</v>
      </c>
      <c r="C1347">
        <v>35869226</v>
      </c>
      <c r="D1347">
        <v>29171808</v>
      </c>
      <c r="E1347">
        <v>1</v>
      </c>
      <c r="F1347">
        <v>1</v>
      </c>
      <c r="G1347">
        <v>1</v>
      </c>
      <c r="H1347">
        <v>3</v>
      </c>
      <c r="I1347" t="s">
        <v>752</v>
      </c>
      <c r="J1347" t="s">
        <v>753</v>
      </c>
      <c r="K1347" t="s">
        <v>754</v>
      </c>
      <c r="L1347">
        <v>1374</v>
      </c>
      <c r="N1347">
        <v>1013</v>
      </c>
      <c r="O1347" t="s">
        <v>755</v>
      </c>
      <c r="P1347" t="s">
        <v>755</v>
      </c>
      <c r="Q1347">
        <v>1</v>
      </c>
      <c r="W1347">
        <v>0</v>
      </c>
      <c r="X1347">
        <v>-915781824</v>
      </c>
      <c r="Y1347">
        <v>5.21</v>
      </c>
      <c r="AA1347">
        <v>1</v>
      </c>
      <c r="AB1347">
        <v>0</v>
      </c>
      <c r="AC1347">
        <v>0</v>
      </c>
      <c r="AD1347">
        <v>0</v>
      </c>
      <c r="AE1347">
        <v>1</v>
      </c>
      <c r="AF1347">
        <v>0</v>
      </c>
      <c r="AG1347">
        <v>0</v>
      </c>
      <c r="AH1347">
        <v>0</v>
      </c>
      <c r="AI1347">
        <v>1</v>
      </c>
      <c r="AJ1347">
        <v>1</v>
      </c>
      <c r="AK1347">
        <v>1</v>
      </c>
      <c r="AL1347">
        <v>1</v>
      </c>
      <c r="AN1347">
        <v>0</v>
      </c>
      <c r="AO1347">
        <v>1</v>
      </c>
      <c r="AP1347">
        <v>0</v>
      </c>
      <c r="AQ1347">
        <v>0</v>
      </c>
      <c r="AR1347">
        <v>0</v>
      </c>
      <c r="AS1347" t="s">
        <v>3</v>
      </c>
      <c r="AT1347">
        <v>5.21</v>
      </c>
      <c r="AU1347" t="s">
        <v>3</v>
      </c>
      <c r="AV1347">
        <v>0</v>
      </c>
      <c r="AW1347">
        <v>2</v>
      </c>
      <c r="AX1347">
        <v>35869242</v>
      </c>
      <c r="AY1347">
        <v>1</v>
      </c>
      <c r="AZ1347">
        <v>0</v>
      </c>
      <c r="BA1347">
        <v>1300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X1347">
        <f>Y1347*Source!I1167</f>
        <v>5.21E-2</v>
      </c>
      <c r="CY1347">
        <f>AA1347</f>
        <v>1</v>
      </c>
      <c r="CZ1347">
        <f>AE1347</f>
        <v>1</v>
      </c>
      <c r="DA1347">
        <f>AI1347</f>
        <v>1</v>
      </c>
      <c r="DB1347">
        <f t="shared" si="206"/>
        <v>5.21</v>
      </c>
      <c r="DC1347">
        <f t="shared" si="207"/>
        <v>0</v>
      </c>
    </row>
    <row r="1348" spans="1:107">
      <c r="A1348">
        <f>ROW(Source!A1170)</f>
        <v>1170</v>
      </c>
      <c r="B1348">
        <v>35863109</v>
      </c>
      <c r="C1348">
        <v>35869245</v>
      </c>
      <c r="D1348">
        <v>18442760</v>
      </c>
      <c r="E1348">
        <v>1</v>
      </c>
      <c r="F1348">
        <v>1</v>
      </c>
      <c r="G1348">
        <v>1</v>
      </c>
      <c r="H1348">
        <v>1</v>
      </c>
      <c r="I1348" t="s">
        <v>816</v>
      </c>
      <c r="J1348" t="s">
        <v>3</v>
      </c>
      <c r="K1348" t="s">
        <v>817</v>
      </c>
      <c r="L1348">
        <v>1369</v>
      </c>
      <c r="N1348">
        <v>1013</v>
      </c>
      <c r="O1348" t="s">
        <v>561</v>
      </c>
      <c r="P1348" t="s">
        <v>561</v>
      </c>
      <c r="Q1348">
        <v>1</v>
      </c>
      <c r="W1348">
        <v>0</v>
      </c>
      <c r="X1348">
        <v>1855713677</v>
      </c>
      <c r="Y1348">
        <v>29.945999999999998</v>
      </c>
      <c r="AA1348">
        <v>0</v>
      </c>
      <c r="AB1348">
        <v>0</v>
      </c>
      <c r="AC1348">
        <v>0</v>
      </c>
      <c r="AD1348">
        <v>354.22</v>
      </c>
      <c r="AE1348">
        <v>0</v>
      </c>
      <c r="AF1348">
        <v>0</v>
      </c>
      <c r="AG1348">
        <v>0</v>
      </c>
      <c r="AH1348">
        <v>354.22</v>
      </c>
      <c r="AI1348">
        <v>1</v>
      </c>
      <c r="AJ1348">
        <v>1</v>
      </c>
      <c r="AK1348">
        <v>1</v>
      </c>
      <c r="AL1348">
        <v>1</v>
      </c>
      <c r="AN1348">
        <v>0</v>
      </c>
      <c r="AO1348">
        <v>1</v>
      </c>
      <c r="AP1348">
        <v>1</v>
      </c>
      <c r="AQ1348">
        <v>0</v>
      </c>
      <c r="AR1348">
        <v>0</v>
      </c>
      <c r="AS1348" t="s">
        <v>3</v>
      </c>
      <c r="AT1348">
        <v>26.04</v>
      </c>
      <c r="AU1348" t="s">
        <v>134</v>
      </c>
      <c r="AV1348">
        <v>1</v>
      </c>
      <c r="AW1348">
        <v>2</v>
      </c>
      <c r="AX1348">
        <v>35869251</v>
      </c>
      <c r="AY1348">
        <v>1</v>
      </c>
      <c r="AZ1348">
        <v>0</v>
      </c>
      <c r="BA1348">
        <v>1301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X1348">
        <f>Y1348*Source!I1170</f>
        <v>8.3848800000000008</v>
      </c>
      <c r="CY1348">
        <f>AD1348</f>
        <v>354.22</v>
      </c>
      <c r="CZ1348">
        <f>AH1348</f>
        <v>354.22</v>
      </c>
      <c r="DA1348">
        <f>AL1348</f>
        <v>1</v>
      </c>
      <c r="DB1348">
        <f>ROUND((ROUND(AT1348*CZ1348,2)*1.15),2)</f>
        <v>10607.47</v>
      </c>
      <c r="DC1348">
        <f>ROUND((ROUND(AT1348*AG1348,2)*1.15),2)</f>
        <v>0</v>
      </c>
    </row>
    <row r="1349" spans="1:107">
      <c r="A1349">
        <f>ROW(Source!A1170)</f>
        <v>1170</v>
      </c>
      <c r="B1349">
        <v>35863109</v>
      </c>
      <c r="C1349">
        <v>35869245</v>
      </c>
      <c r="D1349">
        <v>29173472</v>
      </c>
      <c r="E1349">
        <v>1</v>
      </c>
      <c r="F1349">
        <v>1</v>
      </c>
      <c r="G1349">
        <v>1</v>
      </c>
      <c r="H1349">
        <v>2</v>
      </c>
      <c r="I1349" t="s">
        <v>624</v>
      </c>
      <c r="J1349" t="s">
        <v>625</v>
      </c>
      <c r="K1349" t="s">
        <v>626</v>
      </c>
      <c r="L1349">
        <v>1368</v>
      </c>
      <c r="N1349">
        <v>1011</v>
      </c>
      <c r="O1349" t="s">
        <v>567</v>
      </c>
      <c r="P1349" t="s">
        <v>567</v>
      </c>
      <c r="Q1349">
        <v>1</v>
      </c>
      <c r="W1349">
        <v>0</v>
      </c>
      <c r="X1349">
        <v>275932499</v>
      </c>
      <c r="Y1349">
        <v>9.125</v>
      </c>
      <c r="AA1349">
        <v>0</v>
      </c>
      <c r="AB1349">
        <v>12.75</v>
      </c>
      <c r="AC1349">
        <v>0</v>
      </c>
      <c r="AD1349">
        <v>0</v>
      </c>
      <c r="AE1349">
        <v>0</v>
      </c>
      <c r="AF1349">
        <v>3</v>
      </c>
      <c r="AG1349">
        <v>0</v>
      </c>
      <c r="AH1349">
        <v>0</v>
      </c>
      <c r="AI1349">
        <v>1</v>
      </c>
      <c r="AJ1349">
        <v>4.25</v>
      </c>
      <c r="AK1349">
        <v>33.049999999999997</v>
      </c>
      <c r="AL1349">
        <v>1</v>
      </c>
      <c r="AN1349">
        <v>0</v>
      </c>
      <c r="AO1349">
        <v>1</v>
      </c>
      <c r="AP1349">
        <v>1</v>
      </c>
      <c r="AQ1349">
        <v>0</v>
      </c>
      <c r="AR1349">
        <v>0</v>
      </c>
      <c r="AS1349" t="s">
        <v>3</v>
      </c>
      <c r="AT1349">
        <v>7.3</v>
      </c>
      <c r="AU1349" t="s">
        <v>133</v>
      </c>
      <c r="AV1349">
        <v>0</v>
      </c>
      <c r="AW1349">
        <v>2</v>
      </c>
      <c r="AX1349">
        <v>35869252</v>
      </c>
      <c r="AY1349">
        <v>1</v>
      </c>
      <c r="AZ1349">
        <v>0</v>
      </c>
      <c r="BA1349">
        <v>1302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X1349">
        <f>Y1349*Source!I1170</f>
        <v>2.5550000000000002</v>
      </c>
      <c r="CY1349">
        <f>AB1349</f>
        <v>12.75</v>
      </c>
      <c r="CZ1349">
        <f>AF1349</f>
        <v>3</v>
      </c>
      <c r="DA1349">
        <f>AJ1349</f>
        <v>4.25</v>
      </c>
      <c r="DB1349">
        <f>ROUND((ROUND(AT1349*CZ1349,2)*1.25),2)</f>
        <v>27.38</v>
      </c>
      <c r="DC1349">
        <f>ROUND((ROUND(AT1349*AG1349,2)*1.25),2)</f>
        <v>0</v>
      </c>
    </row>
    <row r="1350" spans="1:107">
      <c r="A1350">
        <f>ROW(Source!A1170)</f>
        <v>1170</v>
      </c>
      <c r="B1350">
        <v>35863109</v>
      </c>
      <c r="C1350">
        <v>35869245</v>
      </c>
      <c r="D1350">
        <v>29174580</v>
      </c>
      <c r="E1350">
        <v>1</v>
      </c>
      <c r="F1350">
        <v>1</v>
      </c>
      <c r="G1350">
        <v>1</v>
      </c>
      <c r="H1350">
        <v>2</v>
      </c>
      <c r="I1350" t="s">
        <v>679</v>
      </c>
      <c r="J1350" t="s">
        <v>680</v>
      </c>
      <c r="K1350" t="s">
        <v>681</v>
      </c>
      <c r="L1350">
        <v>1368</v>
      </c>
      <c r="N1350">
        <v>1011</v>
      </c>
      <c r="O1350" t="s">
        <v>567</v>
      </c>
      <c r="P1350" t="s">
        <v>567</v>
      </c>
      <c r="Q1350">
        <v>1</v>
      </c>
      <c r="W1350">
        <v>0</v>
      </c>
      <c r="X1350">
        <v>-169468834</v>
      </c>
      <c r="Y1350">
        <v>9.125</v>
      </c>
      <c r="AA1350">
        <v>0</v>
      </c>
      <c r="AB1350">
        <v>31.87</v>
      </c>
      <c r="AC1350">
        <v>0</v>
      </c>
      <c r="AD1350">
        <v>0</v>
      </c>
      <c r="AE1350">
        <v>0</v>
      </c>
      <c r="AF1350">
        <v>2.08</v>
      </c>
      <c r="AG1350">
        <v>0</v>
      </c>
      <c r="AH1350">
        <v>0</v>
      </c>
      <c r="AI1350">
        <v>1</v>
      </c>
      <c r="AJ1350">
        <v>15.32</v>
      </c>
      <c r="AK1350">
        <v>33.049999999999997</v>
      </c>
      <c r="AL1350">
        <v>1</v>
      </c>
      <c r="AN1350">
        <v>0</v>
      </c>
      <c r="AO1350">
        <v>1</v>
      </c>
      <c r="AP1350">
        <v>1</v>
      </c>
      <c r="AQ1350">
        <v>0</v>
      </c>
      <c r="AR1350">
        <v>0</v>
      </c>
      <c r="AS1350" t="s">
        <v>3</v>
      </c>
      <c r="AT1350">
        <v>7.3</v>
      </c>
      <c r="AU1350" t="s">
        <v>133</v>
      </c>
      <c r="AV1350">
        <v>0</v>
      </c>
      <c r="AW1350">
        <v>2</v>
      </c>
      <c r="AX1350">
        <v>35869253</v>
      </c>
      <c r="AY1350">
        <v>1</v>
      </c>
      <c r="AZ1350">
        <v>0</v>
      </c>
      <c r="BA1350">
        <v>1303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X1350">
        <f>Y1350*Source!I1170</f>
        <v>2.5550000000000002</v>
      </c>
      <c r="CY1350">
        <f>AB1350</f>
        <v>31.87</v>
      </c>
      <c r="CZ1350">
        <f>AF1350</f>
        <v>2.08</v>
      </c>
      <c r="DA1350">
        <f>AJ1350</f>
        <v>15.32</v>
      </c>
      <c r="DB1350">
        <f>ROUND((ROUND(AT1350*CZ1350,2)*1.25),2)</f>
        <v>18.98</v>
      </c>
      <c r="DC1350">
        <f>ROUND((ROUND(AT1350*AG1350,2)*1.25),2)</f>
        <v>0</v>
      </c>
    </row>
    <row r="1351" spans="1:107">
      <c r="A1351">
        <f>ROW(Source!A1170)</f>
        <v>1170</v>
      </c>
      <c r="B1351">
        <v>35863109</v>
      </c>
      <c r="C1351">
        <v>35869245</v>
      </c>
      <c r="D1351">
        <v>29174613</v>
      </c>
      <c r="E1351">
        <v>1</v>
      </c>
      <c r="F1351">
        <v>1</v>
      </c>
      <c r="G1351">
        <v>1</v>
      </c>
      <c r="H1351">
        <v>2</v>
      </c>
      <c r="I1351" t="s">
        <v>818</v>
      </c>
      <c r="J1351" t="s">
        <v>819</v>
      </c>
      <c r="K1351" t="s">
        <v>820</v>
      </c>
      <c r="L1351">
        <v>1368</v>
      </c>
      <c r="N1351">
        <v>1011</v>
      </c>
      <c r="O1351" t="s">
        <v>567</v>
      </c>
      <c r="P1351" t="s">
        <v>567</v>
      </c>
      <c r="Q1351">
        <v>1</v>
      </c>
      <c r="W1351">
        <v>0</v>
      </c>
      <c r="X1351">
        <v>494066865</v>
      </c>
      <c r="Y1351">
        <v>1.825</v>
      </c>
      <c r="AA1351">
        <v>0</v>
      </c>
      <c r="AB1351">
        <v>0.52</v>
      </c>
      <c r="AC1351">
        <v>0</v>
      </c>
      <c r="AD1351">
        <v>0</v>
      </c>
      <c r="AE1351">
        <v>0</v>
      </c>
      <c r="AF1351">
        <v>0.14000000000000001</v>
      </c>
      <c r="AG1351">
        <v>0</v>
      </c>
      <c r="AH1351">
        <v>0</v>
      </c>
      <c r="AI1351">
        <v>1</v>
      </c>
      <c r="AJ1351">
        <v>3.71</v>
      </c>
      <c r="AK1351">
        <v>33.049999999999997</v>
      </c>
      <c r="AL1351">
        <v>1</v>
      </c>
      <c r="AN1351">
        <v>0</v>
      </c>
      <c r="AO1351">
        <v>1</v>
      </c>
      <c r="AP1351">
        <v>1</v>
      </c>
      <c r="AQ1351">
        <v>0</v>
      </c>
      <c r="AR1351">
        <v>0</v>
      </c>
      <c r="AS1351" t="s">
        <v>3</v>
      </c>
      <c r="AT1351">
        <v>1.46</v>
      </c>
      <c r="AU1351" t="s">
        <v>133</v>
      </c>
      <c r="AV1351">
        <v>0</v>
      </c>
      <c r="AW1351">
        <v>2</v>
      </c>
      <c r="AX1351">
        <v>35869254</v>
      </c>
      <c r="AY1351">
        <v>1</v>
      </c>
      <c r="AZ1351">
        <v>0</v>
      </c>
      <c r="BA1351">
        <v>1304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X1351">
        <f>Y1351*Source!I1170</f>
        <v>0.51100000000000001</v>
      </c>
      <c r="CY1351">
        <f>AB1351</f>
        <v>0.52</v>
      </c>
      <c r="CZ1351">
        <f>AF1351</f>
        <v>0.14000000000000001</v>
      </c>
      <c r="DA1351">
        <f>AJ1351</f>
        <v>3.71</v>
      </c>
      <c r="DB1351">
        <f>ROUND((ROUND(AT1351*CZ1351,2)*1.25),2)</f>
        <v>0.25</v>
      </c>
      <c r="DC1351">
        <f>ROUND((ROUND(AT1351*AG1351,2)*1.25),2)</f>
        <v>0</v>
      </c>
    </row>
    <row r="1352" spans="1:107">
      <c r="A1352">
        <f>ROW(Source!A1170)</f>
        <v>1170</v>
      </c>
      <c r="B1352">
        <v>35863109</v>
      </c>
      <c r="C1352">
        <v>35869245</v>
      </c>
      <c r="D1352">
        <v>29174913</v>
      </c>
      <c r="E1352">
        <v>1</v>
      </c>
      <c r="F1352">
        <v>1</v>
      </c>
      <c r="G1352">
        <v>1</v>
      </c>
      <c r="H1352">
        <v>2</v>
      </c>
      <c r="I1352" t="s">
        <v>578</v>
      </c>
      <c r="J1352" t="s">
        <v>579</v>
      </c>
      <c r="K1352" t="s">
        <v>580</v>
      </c>
      <c r="L1352">
        <v>1368</v>
      </c>
      <c r="N1352">
        <v>1011</v>
      </c>
      <c r="O1352" t="s">
        <v>567</v>
      </c>
      <c r="P1352" t="s">
        <v>567</v>
      </c>
      <c r="Q1352">
        <v>1</v>
      </c>
      <c r="W1352">
        <v>0</v>
      </c>
      <c r="X1352">
        <v>458544584</v>
      </c>
      <c r="Y1352">
        <v>0.17500000000000002</v>
      </c>
      <c r="AA1352">
        <v>0</v>
      </c>
      <c r="AB1352">
        <v>932.72</v>
      </c>
      <c r="AC1352">
        <v>383.38</v>
      </c>
      <c r="AD1352">
        <v>0</v>
      </c>
      <c r="AE1352">
        <v>0</v>
      </c>
      <c r="AF1352">
        <v>87.17</v>
      </c>
      <c r="AG1352">
        <v>11.6</v>
      </c>
      <c r="AH1352">
        <v>0</v>
      </c>
      <c r="AI1352">
        <v>1</v>
      </c>
      <c r="AJ1352">
        <v>10.7</v>
      </c>
      <c r="AK1352">
        <v>33.049999999999997</v>
      </c>
      <c r="AL1352">
        <v>1</v>
      </c>
      <c r="AN1352">
        <v>0</v>
      </c>
      <c r="AO1352">
        <v>1</v>
      </c>
      <c r="AP1352">
        <v>1</v>
      </c>
      <c r="AQ1352">
        <v>0</v>
      </c>
      <c r="AR1352">
        <v>0</v>
      </c>
      <c r="AS1352" t="s">
        <v>3</v>
      </c>
      <c r="AT1352">
        <v>0.14000000000000001</v>
      </c>
      <c r="AU1352" t="s">
        <v>133</v>
      </c>
      <c r="AV1352">
        <v>0</v>
      </c>
      <c r="AW1352">
        <v>2</v>
      </c>
      <c r="AX1352">
        <v>35869255</v>
      </c>
      <c r="AY1352">
        <v>1</v>
      </c>
      <c r="AZ1352">
        <v>0</v>
      </c>
      <c r="BA1352">
        <v>1305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X1352">
        <f>Y1352*Source!I1170</f>
        <v>4.9000000000000009E-2</v>
      </c>
      <c r="CY1352">
        <f>AB1352</f>
        <v>932.72</v>
      </c>
      <c r="CZ1352">
        <f>AF1352</f>
        <v>87.17</v>
      </c>
      <c r="DA1352">
        <f>AJ1352</f>
        <v>10.7</v>
      </c>
      <c r="DB1352">
        <f>ROUND((ROUND(AT1352*CZ1352,2)*1.25),2)</f>
        <v>15.25</v>
      </c>
      <c r="DC1352">
        <f>ROUND((ROUND(AT1352*AG1352,2)*1.25),2)</f>
        <v>2.0299999999999998</v>
      </c>
    </row>
    <row r="1353" spans="1:107">
      <c r="A1353">
        <f>ROW(Source!A1175)</f>
        <v>1175</v>
      </c>
      <c r="B1353">
        <v>35863109</v>
      </c>
      <c r="C1353">
        <v>35869265</v>
      </c>
      <c r="D1353">
        <v>18442760</v>
      </c>
      <c r="E1353">
        <v>1</v>
      </c>
      <c r="F1353">
        <v>1</v>
      </c>
      <c r="G1353">
        <v>1</v>
      </c>
      <c r="H1353">
        <v>1</v>
      </c>
      <c r="I1353" t="s">
        <v>816</v>
      </c>
      <c r="J1353" t="s">
        <v>3</v>
      </c>
      <c r="K1353" t="s">
        <v>817</v>
      </c>
      <c r="L1353">
        <v>1369</v>
      </c>
      <c r="N1353">
        <v>1013</v>
      </c>
      <c r="O1353" t="s">
        <v>561</v>
      </c>
      <c r="P1353" t="s">
        <v>561</v>
      </c>
      <c r="Q1353">
        <v>1</v>
      </c>
      <c r="W1353">
        <v>0</v>
      </c>
      <c r="X1353">
        <v>1855713677</v>
      </c>
      <c r="Y1353">
        <v>42.009499999999996</v>
      </c>
      <c r="AA1353">
        <v>0</v>
      </c>
      <c r="AB1353">
        <v>0</v>
      </c>
      <c r="AC1353">
        <v>0</v>
      </c>
      <c r="AD1353">
        <v>354.22</v>
      </c>
      <c r="AE1353">
        <v>0</v>
      </c>
      <c r="AF1353">
        <v>0</v>
      </c>
      <c r="AG1353">
        <v>0</v>
      </c>
      <c r="AH1353">
        <v>354.22</v>
      </c>
      <c r="AI1353">
        <v>1</v>
      </c>
      <c r="AJ1353">
        <v>1</v>
      </c>
      <c r="AK1353">
        <v>1</v>
      </c>
      <c r="AL1353">
        <v>1</v>
      </c>
      <c r="AN1353">
        <v>0</v>
      </c>
      <c r="AO1353">
        <v>1</v>
      </c>
      <c r="AP1353">
        <v>1</v>
      </c>
      <c r="AQ1353">
        <v>0</v>
      </c>
      <c r="AR1353">
        <v>0</v>
      </c>
      <c r="AS1353" t="s">
        <v>3</v>
      </c>
      <c r="AT1353">
        <v>36.53</v>
      </c>
      <c r="AU1353" t="s">
        <v>134</v>
      </c>
      <c r="AV1353">
        <v>1</v>
      </c>
      <c r="AW1353">
        <v>2</v>
      </c>
      <c r="AX1353">
        <v>35869269</v>
      </c>
      <c r="AY1353">
        <v>1</v>
      </c>
      <c r="AZ1353">
        <v>0</v>
      </c>
      <c r="BA1353">
        <v>1311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X1353">
        <f>Y1353*Source!I1175</f>
        <v>2.5205699999999998</v>
      </c>
      <c r="CY1353">
        <f>AD1353</f>
        <v>354.22</v>
      </c>
      <c r="CZ1353">
        <f>AH1353</f>
        <v>354.22</v>
      </c>
      <c r="DA1353">
        <f>AL1353</f>
        <v>1</v>
      </c>
      <c r="DB1353">
        <f>ROUND((ROUND(AT1353*CZ1353,2)*1.15),2)</f>
        <v>14880.61</v>
      </c>
      <c r="DC1353">
        <f>ROUND((ROUND(AT1353*AG1353,2)*1.15),2)</f>
        <v>0</v>
      </c>
    </row>
    <row r="1354" spans="1:107">
      <c r="A1354">
        <f>ROW(Source!A1175)</f>
        <v>1175</v>
      </c>
      <c r="B1354">
        <v>35863109</v>
      </c>
      <c r="C1354">
        <v>35869265</v>
      </c>
      <c r="D1354">
        <v>29109376</v>
      </c>
      <c r="E1354">
        <v>1</v>
      </c>
      <c r="F1354">
        <v>1</v>
      </c>
      <c r="G1354">
        <v>1</v>
      </c>
      <c r="H1354">
        <v>3</v>
      </c>
      <c r="I1354" t="s">
        <v>328</v>
      </c>
      <c r="J1354" t="s">
        <v>330</v>
      </c>
      <c r="K1354" t="s">
        <v>329</v>
      </c>
      <c r="L1354">
        <v>1346</v>
      </c>
      <c r="N1354">
        <v>1009</v>
      </c>
      <c r="O1354" t="s">
        <v>160</v>
      </c>
      <c r="P1354" t="s">
        <v>160</v>
      </c>
      <c r="Q1354">
        <v>1</v>
      </c>
      <c r="W1354">
        <v>0</v>
      </c>
      <c r="X1354">
        <v>-501888552</v>
      </c>
      <c r="Y1354">
        <v>1.25</v>
      </c>
      <c r="AA1354">
        <v>25647.39</v>
      </c>
      <c r="AB1354">
        <v>0</v>
      </c>
      <c r="AC1354">
        <v>0</v>
      </c>
      <c r="AD1354">
        <v>0</v>
      </c>
      <c r="AE1354">
        <v>4894.54</v>
      </c>
      <c r="AF1354">
        <v>0</v>
      </c>
      <c r="AG1354">
        <v>0</v>
      </c>
      <c r="AH1354">
        <v>0</v>
      </c>
      <c r="AI1354">
        <v>5.24</v>
      </c>
      <c r="AJ1354">
        <v>1</v>
      </c>
      <c r="AK1354">
        <v>1</v>
      </c>
      <c r="AL1354">
        <v>1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 t="s">
        <v>3</v>
      </c>
      <c r="AT1354">
        <v>1.25</v>
      </c>
      <c r="AU1354" t="s">
        <v>3</v>
      </c>
      <c r="AV1354">
        <v>0</v>
      </c>
      <c r="AW1354">
        <v>2</v>
      </c>
      <c r="AX1354">
        <v>35869270</v>
      </c>
      <c r="AY1354">
        <v>1</v>
      </c>
      <c r="AZ1354">
        <v>6144</v>
      </c>
      <c r="BA1354">
        <v>1312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X1354">
        <f>Y1354*Source!I1175</f>
        <v>7.4999999999999997E-2</v>
      </c>
      <c r="CY1354">
        <f>AA1354</f>
        <v>25647.39</v>
      </c>
      <c r="CZ1354">
        <f>AE1354</f>
        <v>4894.54</v>
      </c>
      <c r="DA1354">
        <f>AI1354</f>
        <v>5.24</v>
      </c>
      <c r="DB1354">
        <f t="shared" ref="DB1354:DB1382" si="208">ROUND(ROUND(AT1354*CZ1354,2),2)</f>
        <v>6118.18</v>
      </c>
      <c r="DC1354">
        <f t="shared" ref="DC1354:DC1382" si="209">ROUND(ROUND(AT1354*AG1354,2),2)</f>
        <v>0</v>
      </c>
    </row>
    <row r="1355" spans="1:107">
      <c r="A1355">
        <f>ROW(Source!A1175)</f>
        <v>1175</v>
      </c>
      <c r="B1355">
        <v>35863109</v>
      </c>
      <c r="C1355">
        <v>35869265</v>
      </c>
      <c r="D1355">
        <v>29109730</v>
      </c>
      <c r="E1355">
        <v>1</v>
      </c>
      <c r="F1355">
        <v>1</v>
      </c>
      <c r="G1355">
        <v>1</v>
      </c>
      <c r="H1355">
        <v>3</v>
      </c>
      <c r="I1355" t="s">
        <v>332</v>
      </c>
      <c r="J1355" t="s">
        <v>334</v>
      </c>
      <c r="K1355" t="s">
        <v>333</v>
      </c>
      <c r="L1355">
        <v>1327</v>
      </c>
      <c r="N1355">
        <v>1005</v>
      </c>
      <c r="O1355" t="s">
        <v>155</v>
      </c>
      <c r="P1355" t="s">
        <v>155</v>
      </c>
      <c r="Q1355">
        <v>1</v>
      </c>
      <c r="W1355">
        <v>0</v>
      </c>
      <c r="X1355">
        <v>650529573</v>
      </c>
      <c r="Y1355">
        <v>100</v>
      </c>
      <c r="AA1355">
        <v>372.63</v>
      </c>
      <c r="AB1355">
        <v>0</v>
      </c>
      <c r="AC1355">
        <v>0</v>
      </c>
      <c r="AD1355">
        <v>0</v>
      </c>
      <c r="AE1355">
        <v>37.299999999999997</v>
      </c>
      <c r="AF1355">
        <v>0</v>
      </c>
      <c r="AG1355">
        <v>0</v>
      </c>
      <c r="AH1355">
        <v>0</v>
      </c>
      <c r="AI1355">
        <v>9.99</v>
      </c>
      <c r="AJ1355">
        <v>1</v>
      </c>
      <c r="AK1355">
        <v>1</v>
      </c>
      <c r="AL1355">
        <v>1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 t="s">
        <v>3</v>
      </c>
      <c r="AT1355">
        <v>100</v>
      </c>
      <c r="AU1355" t="s">
        <v>3</v>
      </c>
      <c r="AV1355">
        <v>0</v>
      </c>
      <c r="AW1355">
        <v>2</v>
      </c>
      <c r="AX1355">
        <v>35869271</v>
      </c>
      <c r="AY1355">
        <v>1</v>
      </c>
      <c r="AZ1355">
        <v>6144</v>
      </c>
      <c r="BA1355">
        <v>1313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X1355">
        <f>Y1355*Source!I1175</f>
        <v>6</v>
      </c>
      <c r="CY1355">
        <f>AA1355</f>
        <v>372.63</v>
      </c>
      <c r="CZ1355">
        <f>AE1355</f>
        <v>37.299999999999997</v>
      </c>
      <c r="DA1355">
        <f>AI1355</f>
        <v>9.99</v>
      </c>
      <c r="DB1355">
        <f t="shared" si="208"/>
        <v>3730</v>
      </c>
      <c r="DC1355">
        <f t="shared" si="209"/>
        <v>0</v>
      </c>
    </row>
    <row r="1356" spans="1:107">
      <c r="A1356">
        <f>ROW(Source!A1178)</f>
        <v>1178</v>
      </c>
      <c r="B1356">
        <v>35863109</v>
      </c>
      <c r="C1356">
        <v>35869274</v>
      </c>
      <c r="D1356">
        <v>29364679</v>
      </c>
      <c r="E1356">
        <v>1</v>
      </c>
      <c r="F1356">
        <v>1</v>
      </c>
      <c r="G1356">
        <v>1</v>
      </c>
      <c r="H1356">
        <v>1</v>
      </c>
      <c r="I1356" t="s">
        <v>735</v>
      </c>
      <c r="J1356" t="s">
        <v>3</v>
      </c>
      <c r="K1356" t="s">
        <v>736</v>
      </c>
      <c r="L1356">
        <v>1369</v>
      </c>
      <c r="N1356">
        <v>1013</v>
      </c>
      <c r="O1356" t="s">
        <v>561</v>
      </c>
      <c r="P1356" t="s">
        <v>561</v>
      </c>
      <c r="Q1356">
        <v>1</v>
      </c>
      <c r="W1356">
        <v>0</v>
      </c>
      <c r="X1356">
        <v>931378261</v>
      </c>
      <c r="Y1356">
        <v>94.4</v>
      </c>
      <c r="AA1356">
        <v>0</v>
      </c>
      <c r="AB1356">
        <v>0</v>
      </c>
      <c r="AC1356">
        <v>0</v>
      </c>
      <c r="AD1356">
        <v>316.85000000000002</v>
      </c>
      <c r="AE1356">
        <v>0</v>
      </c>
      <c r="AF1356">
        <v>0</v>
      </c>
      <c r="AG1356">
        <v>0</v>
      </c>
      <c r="AH1356">
        <v>316.85000000000002</v>
      </c>
      <c r="AI1356">
        <v>1</v>
      </c>
      <c r="AJ1356">
        <v>1</v>
      </c>
      <c r="AK1356">
        <v>1</v>
      </c>
      <c r="AL1356">
        <v>1</v>
      </c>
      <c r="AN1356">
        <v>0</v>
      </c>
      <c r="AO1356">
        <v>1</v>
      </c>
      <c r="AP1356">
        <v>0</v>
      </c>
      <c r="AQ1356">
        <v>0</v>
      </c>
      <c r="AR1356">
        <v>0</v>
      </c>
      <c r="AS1356" t="s">
        <v>3</v>
      </c>
      <c r="AT1356">
        <v>94.4</v>
      </c>
      <c r="AU1356" t="s">
        <v>3</v>
      </c>
      <c r="AV1356">
        <v>1</v>
      </c>
      <c r="AW1356">
        <v>2</v>
      </c>
      <c r="AX1356">
        <v>35869282</v>
      </c>
      <c r="AY1356">
        <v>1</v>
      </c>
      <c r="AZ1356">
        <v>0</v>
      </c>
      <c r="BA1356">
        <v>1314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X1356">
        <f>Y1356*Source!I1178</f>
        <v>5.6639999999999997</v>
      </c>
      <c r="CY1356">
        <f>AD1356</f>
        <v>316.85000000000002</v>
      </c>
      <c r="CZ1356">
        <f>AH1356</f>
        <v>316.85000000000002</v>
      </c>
      <c r="DA1356">
        <f>AL1356</f>
        <v>1</v>
      </c>
      <c r="DB1356">
        <f t="shared" si="208"/>
        <v>29910.639999999999</v>
      </c>
      <c r="DC1356">
        <f t="shared" si="209"/>
        <v>0</v>
      </c>
    </row>
    <row r="1357" spans="1:107">
      <c r="A1357">
        <f>ROW(Source!A1178)</f>
        <v>1178</v>
      </c>
      <c r="B1357">
        <v>35863109</v>
      </c>
      <c r="C1357">
        <v>35869274</v>
      </c>
      <c r="D1357">
        <v>121548</v>
      </c>
      <c r="E1357">
        <v>1</v>
      </c>
      <c r="F1357">
        <v>1</v>
      </c>
      <c r="G1357">
        <v>1</v>
      </c>
      <c r="H1357">
        <v>1</v>
      </c>
      <c r="I1357" t="s">
        <v>35</v>
      </c>
      <c r="J1357" t="s">
        <v>3</v>
      </c>
      <c r="K1357" t="s">
        <v>562</v>
      </c>
      <c r="L1357">
        <v>608254</v>
      </c>
      <c r="N1357">
        <v>1013</v>
      </c>
      <c r="O1357" t="s">
        <v>563</v>
      </c>
      <c r="P1357" t="s">
        <v>563</v>
      </c>
      <c r="Q1357">
        <v>1</v>
      </c>
      <c r="W1357">
        <v>0</v>
      </c>
      <c r="X1357">
        <v>-185737400</v>
      </c>
      <c r="Y1357">
        <v>0.2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1</v>
      </c>
      <c r="AJ1357">
        <v>1</v>
      </c>
      <c r="AK1357">
        <v>1</v>
      </c>
      <c r="AL1357">
        <v>1</v>
      </c>
      <c r="AN1357">
        <v>0</v>
      </c>
      <c r="AO1357">
        <v>1</v>
      </c>
      <c r="AP1357">
        <v>0</v>
      </c>
      <c r="AQ1357">
        <v>0</v>
      </c>
      <c r="AR1357">
        <v>0</v>
      </c>
      <c r="AS1357" t="s">
        <v>3</v>
      </c>
      <c r="AT1357">
        <v>0.2</v>
      </c>
      <c r="AU1357" t="s">
        <v>3</v>
      </c>
      <c r="AV1357">
        <v>2</v>
      </c>
      <c r="AW1357">
        <v>2</v>
      </c>
      <c r="AX1357">
        <v>35869283</v>
      </c>
      <c r="AY1357">
        <v>1</v>
      </c>
      <c r="AZ1357">
        <v>0</v>
      </c>
      <c r="BA1357">
        <v>1315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X1357">
        <f>Y1357*Source!I1178</f>
        <v>1.2E-2</v>
      </c>
      <c r="CY1357">
        <f>AD1357</f>
        <v>0</v>
      </c>
      <c r="CZ1357">
        <f>AH1357</f>
        <v>0</v>
      </c>
      <c r="DA1357">
        <f>AL1357</f>
        <v>1</v>
      </c>
      <c r="DB1357">
        <f t="shared" si="208"/>
        <v>0</v>
      </c>
      <c r="DC1357">
        <f t="shared" si="209"/>
        <v>0</v>
      </c>
    </row>
    <row r="1358" spans="1:107">
      <c r="A1358">
        <f>ROW(Source!A1178)</f>
        <v>1178</v>
      </c>
      <c r="B1358">
        <v>35863109</v>
      </c>
      <c r="C1358">
        <v>35869274</v>
      </c>
      <c r="D1358">
        <v>29172362</v>
      </c>
      <c r="E1358">
        <v>1</v>
      </c>
      <c r="F1358">
        <v>1</v>
      </c>
      <c r="G1358">
        <v>1</v>
      </c>
      <c r="H1358">
        <v>2</v>
      </c>
      <c r="I1358" t="s">
        <v>737</v>
      </c>
      <c r="J1358" t="s">
        <v>738</v>
      </c>
      <c r="K1358" t="s">
        <v>739</v>
      </c>
      <c r="L1358">
        <v>1368</v>
      </c>
      <c r="N1358">
        <v>1011</v>
      </c>
      <c r="O1358" t="s">
        <v>567</v>
      </c>
      <c r="P1358" t="s">
        <v>567</v>
      </c>
      <c r="Q1358">
        <v>1</v>
      </c>
      <c r="W1358">
        <v>0</v>
      </c>
      <c r="X1358">
        <v>2071614860</v>
      </c>
      <c r="Y1358">
        <v>0.2</v>
      </c>
      <c r="AA1358">
        <v>0</v>
      </c>
      <c r="AB1358">
        <v>1113.56</v>
      </c>
      <c r="AC1358">
        <v>446.18</v>
      </c>
      <c r="AD1358">
        <v>0</v>
      </c>
      <c r="AE1358">
        <v>0</v>
      </c>
      <c r="AF1358">
        <v>134.65</v>
      </c>
      <c r="AG1358">
        <v>13.5</v>
      </c>
      <c r="AH1358">
        <v>0</v>
      </c>
      <c r="AI1358">
        <v>1</v>
      </c>
      <c r="AJ1358">
        <v>8.27</v>
      </c>
      <c r="AK1358">
        <v>33.049999999999997</v>
      </c>
      <c r="AL1358">
        <v>1</v>
      </c>
      <c r="AN1358">
        <v>0</v>
      </c>
      <c r="AO1358">
        <v>1</v>
      </c>
      <c r="AP1358">
        <v>0</v>
      </c>
      <c r="AQ1358">
        <v>0</v>
      </c>
      <c r="AR1358">
        <v>0</v>
      </c>
      <c r="AS1358" t="s">
        <v>3</v>
      </c>
      <c r="AT1358">
        <v>0.2</v>
      </c>
      <c r="AU1358" t="s">
        <v>3</v>
      </c>
      <c r="AV1358">
        <v>0</v>
      </c>
      <c r="AW1358">
        <v>2</v>
      </c>
      <c r="AX1358">
        <v>35869284</v>
      </c>
      <c r="AY1358">
        <v>1</v>
      </c>
      <c r="AZ1358">
        <v>0</v>
      </c>
      <c r="BA1358">
        <v>1316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X1358">
        <f>Y1358*Source!I1178</f>
        <v>1.2E-2</v>
      </c>
      <c r="CY1358">
        <f>AB1358</f>
        <v>1113.56</v>
      </c>
      <c r="CZ1358">
        <f>AF1358</f>
        <v>134.65</v>
      </c>
      <c r="DA1358">
        <f>AJ1358</f>
        <v>8.27</v>
      </c>
      <c r="DB1358">
        <f t="shared" si="208"/>
        <v>26.93</v>
      </c>
      <c r="DC1358">
        <f t="shared" si="209"/>
        <v>2.7</v>
      </c>
    </row>
    <row r="1359" spans="1:107">
      <c r="A1359">
        <f>ROW(Source!A1178)</f>
        <v>1178</v>
      </c>
      <c r="B1359">
        <v>35863109</v>
      </c>
      <c r="C1359">
        <v>35869274</v>
      </c>
      <c r="D1359">
        <v>29174913</v>
      </c>
      <c r="E1359">
        <v>1</v>
      </c>
      <c r="F1359">
        <v>1</v>
      </c>
      <c r="G1359">
        <v>1</v>
      </c>
      <c r="H1359">
        <v>2</v>
      </c>
      <c r="I1359" t="s">
        <v>578</v>
      </c>
      <c r="J1359" t="s">
        <v>579</v>
      </c>
      <c r="K1359" t="s">
        <v>580</v>
      </c>
      <c r="L1359">
        <v>1368</v>
      </c>
      <c r="N1359">
        <v>1011</v>
      </c>
      <c r="O1359" t="s">
        <v>567</v>
      </c>
      <c r="P1359" t="s">
        <v>567</v>
      </c>
      <c r="Q1359">
        <v>1</v>
      </c>
      <c r="W1359">
        <v>0</v>
      </c>
      <c r="X1359">
        <v>458544584</v>
      </c>
      <c r="Y1359">
        <v>0.2</v>
      </c>
      <c r="AA1359">
        <v>0</v>
      </c>
      <c r="AB1359">
        <v>932.72</v>
      </c>
      <c r="AC1359">
        <v>383.38</v>
      </c>
      <c r="AD1359">
        <v>0</v>
      </c>
      <c r="AE1359">
        <v>0</v>
      </c>
      <c r="AF1359">
        <v>87.17</v>
      </c>
      <c r="AG1359">
        <v>11.6</v>
      </c>
      <c r="AH1359">
        <v>0</v>
      </c>
      <c r="AI1359">
        <v>1</v>
      </c>
      <c r="AJ1359">
        <v>10.7</v>
      </c>
      <c r="AK1359">
        <v>33.049999999999997</v>
      </c>
      <c r="AL1359">
        <v>1</v>
      </c>
      <c r="AN1359">
        <v>0</v>
      </c>
      <c r="AO1359">
        <v>1</v>
      </c>
      <c r="AP1359">
        <v>0</v>
      </c>
      <c r="AQ1359">
        <v>0</v>
      </c>
      <c r="AR1359">
        <v>0</v>
      </c>
      <c r="AS1359" t="s">
        <v>3</v>
      </c>
      <c r="AT1359">
        <v>0.2</v>
      </c>
      <c r="AU1359" t="s">
        <v>3</v>
      </c>
      <c r="AV1359">
        <v>0</v>
      </c>
      <c r="AW1359">
        <v>2</v>
      </c>
      <c r="AX1359">
        <v>35869285</v>
      </c>
      <c r="AY1359">
        <v>1</v>
      </c>
      <c r="AZ1359">
        <v>0</v>
      </c>
      <c r="BA1359">
        <v>1317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X1359">
        <f>Y1359*Source!I1178</f>
        <v>1.2E-2</v>
      </c>
      <c r="CY1359">
        <f>AB1359</f>
        <v>932.72</v>
      </c>
      <c r="CZ1359">
        <f>AF1359</f>
        <v>87.17</v>
      </c>
      <c r="DA1359">
        <f>AJ1359</f>
        <v>10.7</v>
      </c>
      <c r="DB1359">
        <f t="shared" si="208"/>
        <v>17.43</v>
      </c>
      <c r="DC1359">
        <f t="shared" si="209"/>
        <v>2.3199999999999998</v>
      </c>
    </row>
    <row r="1360" spans="1:107">
      <c r="A1360">
        <f>ROW(Source!A1178)</f>
        <v>1178</v>
      </c>
      <c r="B1360">
        <v>35863109</v>
      </c>
      <c r="C1360">
        <v>35869274</v>
      </c>
      <c r="D1360">
        <v>29164111</v>
      </c>
      <c r="E1360">
        <v>1</v>
      </c>
      <c r="F1360">
        <v>1</v>
      </c>
      <c r="G1360">
        <v>1</v>
      </c>
      <c r="H1360">
        <v>3</v>
      </c>
      <c r="I1360" t="s">
        <v>783</v>
      </c>
      <c r="J1360" t="s">
        <v>784</v>
      </c>
      <c r="K1360" t="s">
        <v>785</v>
      </c>
      <c r="L1360">
        <v>1355</v>
      </c>
      <c r="N1360">
        <v>1010</v>
      </c>
      <c r="O1360" t="s">
        <v>58</v>
      </c>
      <c r="P1360" t="s">
        <v>58</v>
      </c>
      <c r="Q1360">
        <v>100</v>
      </c>
      <c r="W1360">
        <v>0</v>
      </c>
      <c r="X1360">
        <v>-1689080274</v>
      </c>
      <c r="Y1360">
        <v>1.02</v>
      </c>
      <c r="AA1360">
        <v>783</v>
      </c>
      <c r="AB1360">
        <v>0</v>
      </c>
      <c r="AC1360">
        <v>0</v>
      </c>
      <c r="AD1360">
        <v>0</v>
      </c>
      <c r="AE1360">
        <v>100</v>
      </c>
      <c r="AF1360">
        <v>0</v>
      </c>
      <c r="AG1360">
        <v>0</v>
      </c>
      <c r="AH1360">
        <v>0</v>
      </c>
      <c r="AI1360">
        <v>7.83</v>
      </c>
      <c r="AJ1360">
        <v>1</v>
      </c>
      <c r="AK1360">
        <v>1</v>
      </c>
      <c r="AL1360">
        <v>1</v>
      </c>
      <c r="AN1360">
        <v>0</v>
      </c>
      <c r="AO1360">
        <v>1</v>
      </c>
      <c r="AP1360">
        <v>0</v>
      </c>
      <c r="AQ1360">
        <v>0</v>
      </c>
      <c r="AR1360">
        <v>0</v>
      </c>
      <c r="AS1360" t="s">
        <v>3</v>
      </c>
      <c r="AT1360">
        <v>1.02</v>
      </c>
      <c r="AU1360" t="s">
        <v>3</v>
      </c>
      <c r="AV1360">
        <v>0</v>
      </c>
      <c r="AW1360">
        <v>2</v>
      </c>
      <c r="AX1360">
        <v>35869286</v>
      </c>
      <c r="AY1360">
        <v>1</v>
      </c>
      <c r="AZ1360">
        <v>0</v>
      </c>
      <c r="BA1360">
        <v>1318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X1360">
        <f>Y1360*Source!I1178</f>
        <v>6.1199999999999997E-2</v>
      </c>
      <c r="CY1360">
        <f>AA1360</f>
        <v>783</v>
      </c>
      <c r="CZ1360">
        <f>AE1360</f>
        <v>100</v>
      </c>
      <c r="DA1360">
        <f>AI1360</f>
        <v>7.83</v>
      </c>
      <c r="DB1360">
        <f t="shared" si="208"/>
        <v>102</v>
      </c>
      <c r="DC1360">
        <f t="shared" si="209"/>
        <v>0</v>
      </c>
    </row>
    <row r="1361" spans="1:107">
      <c r="A1361">
        <f>ROW(Source!A1178)</f>
        <v>1178</v>
      </c>
      <c r="B1361">
        <v>35863109</v>
      </c>
      <c r="C1361">
        <v>35869274</v>
      </c>
      <c r="D1361">
        <v>29170288</v>
      </c>
      <c r="E1361">
        <v>1</v>
      </c>
      <c r="F1361">
        <v>1</v>
      </c>
      <c r="G1361">
        <v>1</v>
      </c>
      <c r="H1361">
        <v>3</v>
      </c>
      <c r="I1361" t="s">
        <v>262</v>
      </c>
      <c r="J1361" t="s">
        <v>264</v>
      </c>
      <c r="K1361" t="s">
        <v>263</v>
      </c>
      <c r="L1361">
        <v>1354</v>
      </c>
      <c r="N1361">
        <v>1010</v>
      </c>
      <c r="O1361" t="s">
        <v>237</v>
      </c>
      <c r="P1361" t="s">
        <v>237</v>
      </c>
      <c r="Q1361">
        <v>1</v>
      </c>
      <c r="W1361">
        <v>0</v>
      </c>
      <c r="X1361">
        <v>-1432988646</v>
      </c>
      <c r="Y1361">
        <v>100</v>
      </c>
      <c r="AA1361">
        <v>54.36</v>
      </c>
      <c r="AB1361">
        <v>0</v>
      </c>
      <c r="AC1361">
        <v>0</v>
      </c>
      <c r="AD1361">
        <v>0</v>
      </c>
      <c r="AE1361">
        <v>15.27</v>
      </c>
      <c r="AF1361">
        <v>0</v>
      </c>
      <c r="AG1361">
        <v>0</v>
      </c>
      <c r="AH1361">
        <v>0</v>
      </c>
      <c r="AI1361">
        <v>3.56</v>
      </c>
      <c r="AJ1361">
        <v>1</v>
      </c>
      <c r="AK1361">
        <v>1</v>
      </c>
      <c r="AL1361">
        <v>1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 t="s">
        <v>3</v>
      </c>
      <c r="AT1361">
        <v>100</v>
      </c>
      <c r="AU1361" t="s">
        <v>3</v>
      </c>
      <c r="AV1361">
        <v>0</v>
      </c>
      <c r="AW1361">
        <v>1</v>
      </c>
      <c r="AX1361">
        <v>-1</v>
      </c>
      <c r="AY1361">
        <v>0</v>
      </c>
      <c r="AZ1361">
        <v>0</v>
      </c>
      <c r="BA1361" t="s">
        <v>3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X1361">
        <f>Y1361*Source!I1178</f>
        <v>6</v>
      </c>
      <c r="CY1361">
        <f>AA1361</f>
        <v>54.36</v>
      </c>
      <c r="CZ1361">
        <f>AE1361</f>
        <v>15.27</v>
      </c>
      <c r="DA1361">
        <f>AI1361</f>
        <v>3.56</v>
      </c>
      <c r="DB1361">
        <f t="shared" si="208"/>
        <v>1527</v>
      </c>
      <c r="DC1361">
        <f t="shared" si="209"/>
        <v>0</v>
      </c>
    </row>
    <row r="1362" spans="1:107">
      <c r="A1362">
        <f>ROW(Source!A1178)</f>
        <v>1178</v>
      </c>
      <c r="B1362">
        <v>35863109</v>
      </c>
      <c r="C1362">
        <v>35869274</v>
      </c>
      <c r="D1362">
        <v>29171808</v>
      </c>
      <c r="E1362">
        <v>1</v>
      </c>
      <c r="F1362">
        <v>1</v>
      </c>
      <c r="G1362">
        <v>1</v>
      </c>
      <c r="H1362">
        <v>3</v>
      </c>
      <c r="I1362" t="s">
        <v>752</v>
      </c>
      <c r="J1362" t="s">
        <v>753</v>
      </c>
      <c r="K1362" t="s">
        <v>754</v>
      </c>
      <c r="L1362">
        <v>1374</v>
      </c>
      <c r="N1362">
        <v>1013</v>
      </c>
      <c r="O1362" t="s">
        <v>755</v>
      </c>
      <c r="P1362" t="s">
        <v>755</v>
      </c>
      <c r="Q1362">
        <v>1</v>
      </c>
      <c r="W1362">
        <v>0</v>
      </c>
      <c r="X1362">
        <v>-915781824</v>
      </c>
      <c r="Y1362">
        <v>18.73</v>
      </c>
      <c r="AA1362">
        <v>1</v>
      </c>
      <c r="AB1362">
        <v>0</v>
      </c>
      <c r="AC1362">
        <v>0</v>
      </c>
      <c r="AD1362">
        <v>0</v>
      </c>
      <c r="AE1362">
        <v>1</v>
      </c>
      <c r="AF1362">
        <v>0</v>
      </c>
      <c r="AG1362">
        <v>0</v>
      </c>
      <c r="AH1362">
        <v>0</v>
      </c>
      <c r="AI1362">
        <v>1</v>
      </c>
      <c r="AJ1362">
        <v>1</v>
      </c>
      <c r="AK1362">
        <v>1</v>
      </c>
      <c r="AL1362">
        <v>1</v>
      </c>
      <c r="AN1362">
        <v>0</v>
      </c>
      <c r="AO1362">
        <v>1</v>
      </c>
      <c r="AP1362">
        <v>0</v>
      </c>
      <c r="AQ1362">
        <v>0</v>
      </c>
      <c r="AR1362">
        <v>0</v>
      </c>
      <c r="AS1362" t="s">
        <v>3</v>
      </c>
      <c r="AT1362">
        <v>18.73</v>
      </c>
      <c r="AU1362" t="s">
        <v>3</v>
      </c>
      <c r="AV1362">
        <v>0</v>
      </c>
      <c r="AW1362">
        <v>2</v>
      </c>
      <c r="AX1362">
        <v>35869287</v>
      </c>
      <c r="AY1362">
        <v>1</v>
      </c>
      <c r="AZ1362">
        <v>0</v>
      </c>
      <c r="BA1362">
        <v>1319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X1362">
        <f>Y1362*Source!I1178</f>
        <v>1.1237999999999999</v>
      </c>
      <c r="CY1362">
        <f>AA1362</f>
        <v>1</v>
      </c>
      <c r="CZ1362">
        <f>AE1362</f>
        <v>1</v>
      </c>
      <c r="DA1362">
        <f>AI1362</f>
        <v>1</v>
      </c>
      <c r="DB1362">
        <f t="shared" si="208"/>
        <v>18.73</v>
      </c>
      <c r="DC1362">
        <f t="shared" si="209"/>
        <v>0</v>
      </c>
    </row>
    <row r="1363" spans="1:107">
      <c r="A1363">
        <f>ROW(Source!A1253)</f>
        <v>1253</v>
      </c>
      <c r="B1363">
        <v>35863109</v>
      </c>
      <c r="C1363">
        <v>35869289</v>
      </c>
      <c r="D1363">
        <v>18406804</v>
      </c>
      <c r="E1363">
        <v>1</v>
      </c>
      <c r="F1363">
        <v>1</v>
      </c>
      <c r="G1363">
        <v>1</v>
      </c>
      <c r="H1363">
        <v>1</v>
      </c>
      <c r="I1363" t="s">
        <v>559</v>
      </c>
      <c r="J1363" t="s">
        <v>3</v>
      </c>
      <c r="K1363" t="s">
        <v>560</v>
      </c>
      <c r="L1363">
        <v>1369</v>
      </c>
      <c r="N1363">
        <v>1013</v>
      </c>
      <c r="O1363" t="s">
        <v>561</v>
      </c>
      <c r="P1363" t="s">
        <v>561</v>
      </c>
      <c r="Q1363">
        <v>1</v>
      </c>
      <c r="W1363">
        <v>0</v>
      </c>
      <c r="X1363">
        <v>254330056</v>
      </c>
      <c r="Y1363">
        <v>7.67</v>
      </c>
      <c r="AA1363">
        <v>0</v>
      </c>
      <c r="AB1363">
        <v>0</v>
      </c>
      <c r="AC1363">
        <v>0</v>
      </c>
      <c r="AD1363">
        <v>249.14</v>
      </c>
      <c r="AE1363">
        <v>0</v>
      </c>
      <c r="AF1363">
        <v>0</v>
      </c>
      <c r="AG1363">
        <v>0</v>
      </c>
      <c r="AH1363">
        <v>249.14</v>
      </c>
      <c r="AI1363">
        <v>1</v>
      </c>
      <c r="AJ1363">
        <v>1</v>
      </c>
      <c r="AK1363">
        <v>1</v>
      </c>
      <c r="AL1363">
        <v>1</v>
      </c>
      <c r="AN1363">
        <v>0</v>
      </c>
      <c r="AO1363">
        <v>1</v>
      </c>
      <c r="AP1363">
        <v>0</v>
      </c>
      <c r="AQ1363">
        <v>0</v>
      </c>
      <c r="AR1363">
        <v>0</v>
      </c>
      <c r="AS1363" t="s">
        <v>3</v>
      </c>
      <c r="AT1363">
        <v>7.67</v>
      </c>
      <c r="AU1363" t="s">
        <v>3</v>
      </c>
      <c r="AV1363">
        <v>1</v>
      </c>
      <c r="AW1363">
        <v>2</v>
      </c>
      <c r="AX1363">
        <v>35869292</v>
      </c>
      <c r="AY1363">
        <v>1</v>
      </c>
      <c r="AZ1363">
        <v>0</v>
      </c>
      <c r="BA1363">
        <v>1320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X1363">
        <f>Y1363*Source!I1253</f>
        <v>1.3805999999999998</v>
      </c>
      <c r="CY1363">
        <f>AD1363</f>
        <v>249.14</v>
      </c>
      <c r="CZ1363">
        <f>AH1363</f>
        <v>249.14</v>
      </c>
      <c r="DA1363">
        <f>AL1363</f>
        <v>1</v>
      </c>
      <c r="DB1363">
        <f t="shared" si="208"/>
        <v>1910.9</v>
      </c>
      <c r="DC1363">
        <f t="shared" si="209"/>
        <v>0</v>
      </c>
    </row>
    <row r="1364" spans="1:107">
      <c r="A1364">
        <f>ROW(Source!A1253)</f>
        <v>1253</v>
      </c>
      <c r="B1364">
        <v>35863109</v>
      </c>
      <c r="C1364">
        <v>35869289</v>
      </c>
      <c r="D1364">
        <v>29164349</v>
      </c>
      <c r="E1364">
        <v>1</v>
      </c>
      <c r="F1364">
        <v>1</v>
      </c>
      <c r="G1364">
        <v>1</v>
      </c>
      <c r="H1364">
        <v>3</v>
      </c>
      <c r="I1364" t="s">
        <v>28</v>
      </c>
      <c r="J1364" t="s">
        <v>31</v>
      </c>
      <c r="K1364" t="s">
        <v>29</v>
      </c>
      <c r="L1364">
        <v>1348</v>
      </c>
      <c r="N1364">
        <v>1009</v>
      </c>
      <c r="O1364" t="s">
        <v>30</v>
      </c>
      <c r="P1364" t="s">
        <v>30</v>
      </c>
      <c r="Q1364">
        <v>1000</v>
      </c>
      <c r="W1364">
        <v>0</v>
      </c>
      <c r="X1364">
        <v>-304821490</v>
      </c>
      <c r="Y1364">
        <v>0.7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1</v>
      </c>
      <c r="AJ1364">
        <v>1</v>
      </c>
      <c r="AK1364">
        <v>1</v>
      </c>
      <c r="AL1364">
        <v>1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 t="s">
        <v>3</v>
      </c>
      <c r="AT1364">
        <v>0.7</v>
      </c>
      <c r="AU1364" t="s">
        <v>3</v>
      </c>
      <c r="AV1364">
        <v>0</v>
      </c>
      <c r="AW1364">
        <v>2</v>
      </c>
      <c r="AX1364">
        <v>35869293</v>
      </c>
      <c r="AY1364">
        <v>1</v>
      </c>
      <c r="AZ1364">
        <v>0</v>
      </c>
      <c r="BA1364">
        <v>1321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X1364">
        <f>Y1364*Source!I1253</f>
        <v>0.126</v>
      </c>
      <c r="CY1364">
        <f>AA1364</f>
        <v>0</v>
      </c>
      <c r="CZ1364">
        <f>AE1364</f>
        <v>0</v>
      </c>
      <c r="DA1364">
        <f>AI1364</f>
        <v>1</v>
      </c>
      <c r="DB1364">
        <f t="shared" si="208"/>
        <v>0</v>
      </c>
      <c r="DC1364">
        <f t="shared" si="209"/>
        <v>0</v>
      </c>
    </row>
    <row r="1365" spans="1:107">
      <c r="A1365">
        <f>ROW(Source!A1255)</f>
        <v>1255</v>
      </c>
      <c r="B1365">
        <v>35863109</v>
      </c>
      <c r="C1365">
        <v>35869295</v>
      </c>
      <c r="D1365">
        <v>18406804</v>
      </c>
      <c r="E1365">
        <v>1</v>
      </c>
      <c r="F1365">
        <v>1</v>
      </c>
      <c r="G1365">
        <v>1</v>
      </c>
      <c r="H1365">
        <v>1</v>
      </c>
      <c r="I1365" t="s">
        <v>559</v>
      </c>
      <c r="J1365" t="s">
        <v>3</v>
      </c>
      <c r="K1365" t="s">
        <v>560</v>
      </c>
      <c r="L1365">
        <v>1369</v>
      </c>
      <c r="N1365">
        <v>1013</v>
      </c>
      <c r="O1365" t="s">
        <v>561</v>
      </c>
      <c r="P1365" t="s">
        <v>561</v>
      </c>
      <c r="Q1365">
        <v>1</v>
      </c>
      <c r="W1365">
        <v>0</v>
      </c>
      <c r="X1365">
        <v>254330056</v>
      </c>
      <c r="Y1365">
        <v>11.39</v>
      </c>
      <c r="AA1365">
        <v>0</v>
      </c>
      <c r="AB1365">
        <v>0</v>
      </c>
      <c r="AC1365">
        <v>0</v>
      </c>
      <c r="AD1365">
        <v>249.14</v>
      </c>
      <c r="AE1365">
        <v>0</v>
      </c>
      <c r="AF1365">
        <v>0</v>
      </c>
      <c r="AG1365">
        <v>0</v>
      </c>
      <c r="AH1365">
        <v>249.14</v>
      </c>
      <c r="AI1365">
        <v>1</v>
      </c>
      <c r="AJ1365">
        <v>1</v>
      </c>
      <c r="AK1365">
        <v>1</v>
      </c>
      <c r="AL1365">
        <v>1</v>
      </c>
      <c r="AN1365">
        <v>0</v>
      </c>
      <c r="AO1365">
        <v>1</v>
      </c>
      <c r="AP1365">
        <v>0</v>
      </c>
      <c r="AQ1365">
        <v>0</v>
      </c>
      <c r="AR1365">
        <v>0</v>
      </c>
      <c r="AS1365" t="s">
        <v>3</v>
      </c>
      <c r="AT1365">
        <v>11.39</v>
      </c>
      <c r="AU1365" t="s">
        <v>3</v>
      </c>
      <c r="AV1365">
        <v>1</v>
      </c>
      <c r="AW1365">
        <v>2</v>
      </c>
      <c r="AX1365">
        <v>35869300</v>
      </c>
      <c r="AY1365">
        <v>2</v>
      </c>
      <c r="AZ1365">
        <v>131072</v>
      </c>
      <c r="BA1365">
        <v>1322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X1365">
        <f>Y1365*Source!I1255</f>
        <v>2.0502000000000002</v>
      </c>
      <c r="CY1365">
        <f>AD1365</f>
        <v>249.14</v>
      </c>
      <c r="CZ1365">
        <f>AH1365</f>
        <v>249.14</v>
      </c>
      <c r="DA1365">
        <f>AL1365</f>
        <v>1</v>
      </c>
      <c r="DB1365">
        <f t="shared" si="208"/>
        <v>2837.7</v>
      </c>
      <c r="DC1365">
        <f t="shared" si="209"/>
        <v>0</v>
      </c>
    </row>
    <row r="1366" spans="1:107">
      <c r="A1366">
        <f>ROW(Source!A1255)</f>
        <v>1255</v>
      </c>
      <c r="B1366">
        <v>35863109</v>
      </c>
      <c r="C1366">
        <v>35869295</v>
      </c>
      <c r="D1366">
        <v>121548</v>
      </c>
      <c r="E1366">
        <v>1</v>
      </c>
      <c r="F1366">
        <v>1</v>
      </c>
      <c r="G1366">
        <v>1</v>
      </c>
      <c r="H1366">
        <v>1</v>
      </c>
      <c r="I1366" t="s">
        <v>35</v>
      </c>
      <c r="J1366" t="s">
        <v>3</v>
      </c>
      <c r="K1366" t="s">
        <v>562</v>
      </c>
      <c r="L1366">
        <v>608254</v>
      </c>
      <c r="N1366">
        <v>1013</v>
      </c>
      <c r="O1366" t="s">
        <v>563</v>
      </c>
      <c r="P1366" t="s">
        <v>563</v>
      </c>
      <c r="Q1366">
        <v>1</v>
      </c>
      <c r="W1366">
        <v>0</v>
      </c>
      <c r="X1366">
        <v>-185737400</v>
      </c>
      <c r="Y1366">
        <v>0.13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1</v>
      </c>
      <c r="AJ1366">
        <v>1</v>
      </c>
      <c r="AK1366">
        <v>1</v>
      </c>
      <c r="AL1366">
        <v>1</v>
      </c>
      <c r="AN1366">
        <v>0</v>
      </c>
      <c r="AO1366">
        <v>1</v>
      </c>
      <c r="AP1366">
        <v>0</v>
      </c>
      <c r="AQ1366">
        <v>0</v>
      </c>
      <c r="AR1366">
        <v>0</v>
      </c>
      <c r="AS1366" t="s">
        <v>3</v>
      </c>
      <c r="AT1366">
        <v>0.13</v>
      </c>
      <c r="AU1366" t="s">
        <v>3</v>
      </c>
      <c r="AV1366">
        <v>2</v>
      </c>
      <c r="AW1366">
        <v>2</v>
      </c>
      <c r="AX1366">
        <v>35869301</v>
      </c>
      <c r="AY1366">
        <v>1</v>
      </c>
      <c r="AZ1366">
        <v>0</v>
      </c>
      <c r="BA1366">
        <v>1323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X1366">
        <f>Y1366*Source!I1255</f>
        <v>2.3400000000000001E-2</v>
      </c>
      <c r="CY1366">
        <f>AD1366</f>
        <v>0</v>
      </c>
      <c r="CZ1366">
        <f>AH1366</f>
        <v>0</v>
      </c>
      <c r="DA1366">
        <f>AL1366</f>
        <v>1</v>
      </c>
      <c r="DB1366">
        <f t="shared" si="208"/>
        <v>0</v>
      </c>
      <c r="DC1366">
        <f t="shared" si="209"/>
        <v>0</v>
      </c>
    </row>
    <row r="1367" spans="1:107">
      <c r="A1367">
        <f>ROW(Source!A1255)</f>
        <v>1255</v>
      </c>
      <c r="B1367">
        <v>35863109</v>
      </c>
      <c r="C1367">
        <v>35869295</v>
      </c>
      <c r="D1367">
        <v>29172556</v>
      </c>
      <c r="E1367">
        <v>1</v>
      </c>
      <c r="F1367">
        <v>1</v>
      </c>
      <c r="G1367">
        <v>1</v>
      </c>
      <c r="H1367">
        <v>2</v>
      </c>
      <c r="I1367" t="s">
        <v>564</v>
      </c>
      <c r="J1367" t="s">
        <v>565</v>
      </c>
      <c r="K1367" t="s">
        <v>566</v>
      </c>
      <c r="L1367">
        <v>1368</v>
      </c>
      <c r="N1367">
        <v>1011</v>
      </c>
      <c r="O1367" t="s">
        <v>567</v>
      </c>
      <c r="P1367" t="s">
        <v>567</v>
      </c>
      <c r="Q1367">
        <v>1</v>
      </c>
      <c r="W1367">
        <v>0</v>
      </c>
      <c r="X1367">
        <v>-1302720870</v>
      </c>
      <c r="Y1367">
        <v>0.13</v>
      </c>
      <c r="AA1367">
        <v>0</v>
      </c>
      <c r="AB1367">
        <v>466.71</v>
      </c>
      <c r="AC1367">
        <v>446.18</v>
      </c>
      <c r="AD1367">
        <v>0</v>
      </c>
      <c r="AE1367">
        <v>0</v>
      </c>
      <c r="AF1367">
        <v>31.26</v>
      </c>
      <c r="AG1367">
        <v>13.5</v>
      </c>
      <c r="AH1367">
        <v>0</v>
      </c>
      <c r="AI1367">
        <v>1</v>
      </c>
      <c r="AJ1367">
        <v>14.93</v>
      </c>
      <c r="AK1367">
        <v>33.049999999999997</v>
      </c>
      <c r="AL1367">
        <v>1</v>
      </c>
      <c r="AN1367">
        <v>0</v>
      </c>
      <c r="AO1367">
        <v>1</v>
      </c>
      <c r="AP1367">
        <v>0</v>
      </c>
      <c r="AQ1367">
        <v>0</v>
      </c>
      <c r="AR1367">
        <v>0</v>
      </c>
      <c r="AS1367" t="s">
        <v>3</v>
      </c>
      <c r="AT1367">
        <v>0.13</v>
      </c>
      <c r="AU1367" t="s">
        <v>3</v>
      </c>
      <c r="AV1367">
        <v>0</v>
      </c>
      <c r="AW1367">
        <v>2</v>
      </c>
      <c r="AX1367">
        <v>35869302</v>
      </c>
      <c r="AY1367">
        <v>1</v>
      </c>
      <c r="AZ1367">
        <v>0</v>
      </c>
      <c r="BA1367">
        <v>1324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X1367">
        <f>Y1367*Source!I1255</f>
        <v>2.3400000000000001E-2</v>
      </c>
      <c r="CY1367">
        <f>AB1367</f>
        <v>466.71</v>
      </c>
      <c r="CZ1367">
        <f>AF1367</f>
        <v>31.26</v>
      </c>
      <c r="DA1367">
        <f>AJ1367</f>
        <v>14.93</v>
      </c>
      <c r="DB1367">
        <f t="shared" si="208"/>
        <v>4.0599999999999996</v>
      </c>
      <c r="DC1367">
        <f t="shared" si="209"/>
        <v>1.76</v>
      </c>
    </row>
    <row r="1368" spans="1:107">
      <c r="A1368">
        <f>ROW(Source!A1255)</f>
        <v>1255</v>
      </c>
      <c r="B1368">
        <v>35863109</v>
      </c>
      <c r="C1368">
        <v>35869295</v>
      </c>
      <c r="D1368">
        <v>29164349</v>
      </c>
      <c r="E1368">
        <v>1</v>
      </c>
      <c r="F1368">
        <v>1</v>
      </c>
      <c r="G1368">
        <v>1</v>
      </c>
      <c r="H1368">
        <v>3</v>
      </c>
      <c r="I1368" t="s">
        <v>28</v>
      </c>
      <c r="J1368" t="s">
        <v>31</v>
      </c>
      <c r="K1368" t="s">
        <v>29</v>
      </c>
      <c r="L1368">
        <v>1348</v>
      </c>
      <c r="N1368">
        <v>1009</v>
      </c>
      <c r="O1368" t="s">
        <v>30</v>
      </c>
      <c r="P1368" t="s">
        <v>30</v>
      </c>
      <c r="Q1368">
        <v>1000</v>
      </c>
      <c r="W1368">
        <v>0</v>
      </c>
      <c r="X1368">
        <v>-304821490</v>
      </c>
      <c r="Y1368">
        <v>0.47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1</v>
      </c>
      <c r="AJ1368">
        <v>1</v>
      </c>
      <c r="AK1368">
        <v>1</v>
      </c>
      <c r="AL1368">
        <v>1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 t="s">
        <v>3</v>
      </c>
      <c r="AT1368">
        <v>0.47</v>
      </c>
      <c r="AU1368" t="s">
        <v>3</v>
      </c>
      <c r="AV1368">
        <v>0</v>
      </c>
      <c r="AW1368">
        <v>2</v>
      </c>
      <c r="AX1368">
        <v>35869303</v>
      </c>
      <c r="AY1368">
        <v>1</v>
      </c>
      <c r="AZ1368">
        <v>0</v>
      </c>
      <c r="BA1368">
        <v>1325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X1368">
        <f>Y1368*Source!I1255</f>
        <v>8.4599999999999995E-2</v>
      </c>
      <c r="CY1368">
        <f>AA1368</f>
        <v>0</v>
      </c>
      <c r="CZ1368">
        <f>AE1368</f>
        <v>0</v>
      </c>
      <c r="DA1368">
        <f>AI1368</f>
        <v>1</v>
      </c>
      <c r="DB1368">
        <f t="shared" si="208"/>
        <v>0</v>
      </c>
      <c r="DC1368">
        <f t="shared" si="209"/>
        <v>0</v>
      </c>
    </row>
    <row r="1369" spans="1:107">
      <c r="A1369">
        <f>ROW(Source!A1257)</f>
        <v>1257</v>
      </c>
      <c r="B1369">
        <v>35863109</v>
      </c>
      <c r="C1369">
        <v>35869305</v>
      </c>
      <c r="D1369">
        <v>18406804</v>
      </c>
      <c r="E1369">
        <v>1</v>
      </c>
      <c r="F1369">
        <v>1</v>
      </c>
      <c r="G1369">
        <v>1</v>
      </c>
      <c r="H1369">
        <v>1</v>
      </c>
      <c r="I1369" t="s">
        <v>559</v>
      </c>
      <c r="J1369" t="s">
        <v>3</v>
      </c>
      <c r="K1369" t="s">
        <v>560</v>
      </c>
      <c r="L1369">
        <v>1369</v>
      </c>
      <c r="N1369">
        <v>1013</v>
      </c>
      <c r="O1369" t="s">
        <v>561</v>
      </c>
      <c r="P1369" t="s">
        <v>561</v>
      </c>
      <c r="Q1369">
        <v>1</v>
      </c>
      <c r="W1369">
        <v>0</v>
      </c>
      <c r="X1369">
        <v>254330056</v>
      </c>
      <c r="Y1369">
        <v>3.77</v>
      </c>
      <c r="AA1369">
        <v>0</v>
      </c>
      <c r="AB1369">
        <v>0</v>
      </c>
      <c r="AC1369">
        <v>0</v>
      </c>
      <c r="AD1369">
        <v>249.14</v>
      </c>
      <c r="AE1369">
        <v>0</v>
      </c>
      <c r="AF1369">
        <v>0</v>
      </c>
      <c r="AG1369">
        <v>0</v>
      </c>
      <c r="AH1369">
        <v>249.14</v>
      </c>
      <c r="AI1369">
        <v>1</v>
      </c>
      <c r="AJ1369">
        <v>1</v>
      </c>
      <c r="AK1369">
        <v>1</v>
      </c>
      <c r="AL1369">
        <v>1</v>
      </c>
      <c r="AN1369">
        <v>0</v>
      </c>
      <c r="AO1369">
        <v>1</v>
      </c>
      <c r="AP1369">
        <v>0</v>
      </c>
      <c r="AQ1369">
        <v>0</v>
      </c>
      <c r="AR1369">
        <v>0</v>
      </c>
      <c r="AS1369" t="s">
        <v>3</v>
      </c>
      <c r="AT1369">
        <v>3.77</v>
      </c>
      <c r="AU1369" t="s">
        <v>3</v>
      </c>
      <c r="AV1369">
        <v>1</v>
      </c>
      <c r="AW1369">
        <v>2</v>
      </c>
      <c r="AX1369">
        <v>35869308</v>
      </c>
      <c r="AY1369">
        <v>2</v>
      </c>
      <c r="AZ1369">
        <v>131072</v>
      </c>
      <c r="BA1369">
        <v>1326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X1369">
        <f>Y1369*Source!I1257</f>
        <v>0.66804399999999997</v>
      </c>
      <c r="CY1369">
        <f>AD1369</f>
        <v>249.14</v>
      </c>
      <c r="CZ1369">
        <f>AH1369</f>
        <v>249.14</v>
      </c>
      <c r="DA1369">
        <f>AL1369</f>
        <v>1</v>
      </c>
      <c r="DB1369">
        <f t="shared" si="208"/>
        <v>939.26</v>
      </c>
      <c r="DC1369">
        <f t="shared" si="209"/>
        <v>0</v>
      </c>
    </row>
    <row r="1370" spans="1:107">
      <c r="A1370">
        <f>ROW(Source!A1257)</f>
        <v>1257</v>
      </c>
      <c r="B1370">
        <v>35863109</v>
      </c>
      <c r="C1370">
        <v>35869305</v>
      </c>
      <c r="D1370">
        <v>29164349</v>
      </c>
      <c r="E1370">
        <v>1</v>
      </c>
      <c r="F1370">
        <v>1</v>
      </c>
      <c r="G1370">
        <v>1</v>
      </c>
      <c r="H1370">
        <v>3</v>
      </c>
      <c r="I1370" t="s">
        <v>28</v>
      </c>
      <c r="J1370" t="s">
        <v>31</v>
      </c>
      <c r="K1370" t="s">
        <v>29</v>
      </c>
      <c r="L1370">
        <v>1348</v>
      </c>
      <c r="N1370">
        <v>1009</v>
      </c>
      <c r="O1370" t="s">
        <v>30</v>
      </c>
      <c r="P1370" t="s">
        <v>30</v>
      </c>
      <c r="Q1370">
        <v>1000</v>
      </c>
      <c r="W1370">
        <v>0</v>
      </c>
      <c r="X1370">
        <v>-304821490</v>
      </c>
      <c r="Y1370">
        <v>0.11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1</v>
      </c>
      <c r="AJ1370">
        <v>1</v>
      </c>
      <c r="AK1370">
        <v>1</v>
      </c>
      <c r="AL1370">
        <v>1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 t="s">
        <v>3</v>
      </c>
      <c r="AT1370">
        <v>0.11</v>
      </c>
      <c r="AU1370" t="s">
        <v>3</v>
      </c>
      <c r="AV1370">
        <v>0</v>
      </c>
      <c r="AW1370">
        <v>2</v>
      </c>
      <c r="AX1370">
        <v>35869309</v>
      </c>
      <c r="AY1370">
        <v>1</v>
      </c>
      <c r="AZ1370">
        <v>0</v>
      </c>
      <c r="BA1370">
        <v>1327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X1370">
        <f>Y1370*Source!I1257</f>
        <v>1.9491999999999999E-2</v>
      </c>
      <c r="CY1370">
        <f>AA1370</f>
        <v>0</v>
      </c>
      <c r="CZ1370">
        <f>AE1370</f>
        <v>0</v>
      </c>
      <c r="DA1370">
        <f>AI1370</f>
        <v>1</v>
      </c>
      <c r="DB1370">
        <f t="shared" si="208"/>
        <v>0</v>
      </c>
      <c r="DC1370">
        <f t="shared" si="209"/>
        <v>0</v>
      </c>
    </row>
    <row r="1371" spans="1:107">
      <c r="A1371">
        <f>ROW(Source!A1259)</f>
        <v>1259</v>
      </c>
      <c r="B1371">
        <v>35863109</v>
      </c>
      <c r="C1371">
        <v>35869311</v>
      </c>
      <c r="D1371">
        <v>18406804</v>
      </c>
      <c r="E1371">
        <v>1</v>
      </c>
      <c r="F1371">
        <v>1</v>
      </c>
      <c r="G1371">
        <v>1</v>
      </c>
      <c r="H1371">
        <v>1</v>
      </c>
      <c r="I1371" t="s">
        <v>559</v>
      </c>
      <c r="J1371" t="s">
        <v>3</v>
      </c>
      <c r="K1371" t="s">
        <v>560</v>
      </c>
      <c r="L1371">
        <v>1369</v>
      </c>
      <c r="N1371">
        <v>1013</v>
      </c>
      <c r="O1371" t="s">
        <v>561</v>
      </c>
      <c r="P1371" t="s">
        <v>561</v>
      </c>
      <c r="Q1371">
        <v>1</v>
      </c>
      <c r="W1371">
        <v>0</v>
      </c>
      <c r="X1371">
        <v>254330056</v>
      </c>
      <c r="Y1371">
        <v>5.84</v>
      </c>
      <c r="AA1371">
        <v>0</v>
      </c>
      <c r="AB1371">
        <v>0</v>
      </c>
      <c r="AC1371">
        <v>0</v>
      </c>
      <c r="AD1371">
        <v>249.14</v>
      </c>
      <c r="AE1371">
        <v>0</v>
      </c>
      <c r="AF1371">
        <v>0</v>
      </c>
      <c r="AG1371">
        <v>0</v>
      </c>
      <c r="AH1371">
        <v>249.14</v>
      </c>
      <c r="AI1371">
        <v>1</v>
      </c>
      <c r="AJ1371">
        <v>1</v>
      </c>
      <c r="AK1371">
        <v>1</v>
      </c>
      <c r="AL1371">
        <v>1</v>
      </c>
      <c r="AN1371">
        <v>0</v>
      </c>
      <c r="AO1371">
        <v>1</v>
      </c>
      <c r="AP1371">
        <v>0</v>
      </c>
      <c r="AQ1371">
        <v>0</v>
      </c>
      <c r="AR1371">
        <v>0</v>
      </c>
      <c r="AS1371" t="s">
        <v>3</v>
      </c>
      <c r="AT1371">
        <v>5.84</v>
      </c>
      <c r="AU1371" t="s">
        <v>3</v>
      </c>
      <c r="AV1371">
        <v>1</v>
      </c>
      <c r="AW1371">
        <v>2</v>
      </c>
      <c r="AX1371">
        <v>35869313</v>
      </c>
      <c r="AY1371">
        <v>2</v>
      </c>
      <c r="AZ1371">
        <v>131072</v>
      </c>
      <c r="BA1371">
        <v>1328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X1371">
        <f>Y1371*Source!I1259</f>
        <v>0.2336</v>
      </c>
      <c r="CY1371">
        <f>AD1371</f>
        <v>249.14</v>
      </c>
      <c r="CZ1371">
        <f>AH1371</f>
        <v>249.14</v>
      </c>
      <c r="DA1371">
        <f>AL1371</f>
        <v>1</v>
      </c>
      <c r="DB1371">
        <f t="shared" si="208"/>
        <v>1454.98</v>
      </c>
      <c r="DC1371">
        <f t="shared" si="209"/>
        <v>0</v>
      </c>
    </row>
    <row r="1372" spans="1:107">
      <c r="A1372">
        <f>ROW(Source!A1260)</f>
        <v>1260</v>
      </c>
      <c r="B1372">
        <v>35863109</v>
      </c>
      <c r="C1372">
        <v>35869314</v>
      </c>
      <c r="D1372">
        <v>18406804</v>
      </c>
      <c r="E1372">
        <v>1</v>
      </c>
      <c r="F1372">
        <v>1</v>
      </c>
      <c r="G1372">
        <v>1</v>
      </c>
      <c r="H1372">
        <v>1</v>
      </c>
      <c r="I1372" t="s">
        <v>559</v>
      </c>
      <c r="J1372" t="s">
        <v>3</v>
      </c>
      <c r="K1372" t="s">
        <v>560</v>
      </c>
      <c r="L1372">
        <v>1369</v>
      </c>
      <c r="N1372">
        <v>1013</v>
      </c>
      <c r="O1372" t="s">
        <v>561</v>
      </c>
      <c r="P1372" t="s">
        <v>561</v>
      </c>
      <c r="Q1372">
        <v>1</v>
      </c>
      <c r="W1372">
        <v>0</v>
      </c>
      <c r="X1372">
        <v>254330056</v>
      </c>
      <c r="Y1372">
        <v>9.64</v>
      </c>
      <c r="AA1372">
        <v>0</v>
      </c>
      <c r="AB1372">
        <v>0</v>
      </c>
      <c r="AC1372">
        <v>0</v>
      </c>
      <c r="AD1372">
        <v>249.14</v>
      </c>
      <c r="AE1372">
        <v>0</v>
      </c>
      <c r="AF1372">
        <v>0</v>
      </c>
      <c r="AG1372">
        <v>0</v>
      </c>
      <c r="AH1372">
        <v>249.14</v>
      </c>
      <c r="AI1372">
        <v>1</v>
      </c>
      <c r="AJ1372">
        <v>1</v>
      </c>
      <c r="AK1372">
        <v>1</v>
      </c>
      <c r="AL1372">
        <v>1</v>
      </c>
      <c r="AN1372">
        <v>0</v>
      </c>
      <c r="AO1372">
        <v>1</v>
      </c>
      <c r="AP1372">
        <v>0</v>
      </c>
      <c r="AQ1372">
        <v>0</v>
      </c>
      <c r="AR1372">
        <v>0</v>
      </c>
      <c r="AS1372" t="s">
        <v>3</v>
      </c>
      <c r="AT1372">
        <v>9.64</v>
      </c>
      <c r="AU1372" t="s">
        <v>3</v>
      </c>
      <c r="AV1372">
        <v>1</v>
      </c>
      <c r="AW1372">
        <v>2</v>
      </c>
      <c r="AX1372">
        <v>35869318</v>
      </c>
      <c r="AY1372">
        <v>1</v>
      </c>
      <c r="AZ1372">
        <v>0</v>
      </c>
      <c r="BA1372">
        <v>1329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X1372">
        <f>Y1372*Source!I1260</f>
        <v>1.9280000000000002</v>
      </c>
      <c r="CY1372">
        <f>AD1372</f>
        <v>249.14</v>
      </c>
      <c r="CZ1372">
        <f>AH1372</f>
        <v>249.14</v>
      </c>
      <c r="DA1372">
        <f>AL1372</f>
        <v>1</v>
      </c>
      <c r="DB1372">
        <f t="shared" si="208"/>
        <v>2401.71</v>
      </c>
      <c r="DC1372">
        <f t="shared" si="209"/>
        <v>0</v>
      </c>
    </row>
    <row r="1373" spans="1:107">
      <c r="A1373">
        <f>ROW(Source!A1260)</f>
        <v>1260</v>
      </c>
      <c r="B1373">
        <v>35863109</v>
      </c>
      <c r="C1373">
        <v>35869314</v>
      </c>
      <c r="D1373">
        <v>121548</v>
      </c>
      <c r="E1373">
        <v>1</v>
      </c>
      <c r="F1373">
        <v>1</v>
      </c>
      <c r="G1373">
        <v>1</v>
      </c>
      <c r="H1373">
        <v>1</v>
      </c>
      <c r="I1373" t="s">
        <v>35</v>
      </c>
      <c r="J1373" t="s">
        <v>3</v>
      </c>
      <c r="K1373" t="s">
        <v>562</v>
      </c>
      <c r="L1373">
        <v>608254</v>
      </c>
      <c r="N1373">
        <v>1013</v>
      </c>
      <c r="O1373" t="s">
        <v>563</v>
      </c>
      <c r="P1373" t="s">
        <v>563</v>
      </c>
      <c r="Q1373">
        <v>1</v>
      </c>
      <c r="W1373">
        <v>0</v>
      </c>
      <c r="X1373">
        <v>-185737400</v>
      </c>
      <c r="Y1373">
        <v>0.01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1</v>
      </c>
      <c r="AJ1373">
        <v>1</v>
      </c>
      <c r="AK1373">
        <v>1</v>
      </c>
      <c r="AL1373">
        <v>1</v>
      </c>
      <c r="AN1373">
        <v>0</v>
      </c>
      <c r="AO1373">
        <v>1</v>
      </c>
      <c r="AP1373">
        <v>0</v>
      </c>
      <c r="AQ1373">
        <v>0</v>
      </c>
      <c r="AR1373">
        <v>0</v>
      </c>
      <c r="AS1373" t="s">
        <v>3</v>
      </c>
      <c r="AT1373">
        <v>0.01</v>
      </c>
      <c r="AU1373" t="s">
        <v>3</v>
      </c>
      <c r="AV1373">
        <v>2</v>
      </c>
      <c r="AW1373">
        <v>2</v>
      </c>
      <c r="AX1373">
        <v>35869319</v>
      </c>
      <c r="AY1373">
        <v>1</v>
      </c>
      <c r="AZ1373">
        <v>0</v>
      </c>
      <c r="BA1373">
        <v>1330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X1373">
        <f>Y1373*Source!I1260</f>
        <v>2E-3</v>
      </c>
      <c r="CY1373">
        <f>AD1373</f>
        <v>0</v>
      </c>
      <c r="CZ1373">
        <f>AH1373</f>
        <v>0</v>
      </c>
      <c r="DA1373">
        <f>AL1373</f>
        <v>1</v>
      </c>
      <c r="DB1373">
        <f t="shared" si="208"/>
        <v>0</v>
      </c>
      <c r="DC1373">
        <f t="shared" si="209"/>
        <v>0</v>
      </c>
    </row>
    <row r="1374" spans="1:107">
      <c r="A1374">
        <f>ROW(Source!A1260)</f>
        <v>1260</v>
      </c>
      <c r="B1374">
        <v>35863109</v>
      </c>
      <c r="C1374">
        <v>35869314</v>
      </c>
      <c r="D1374">
        <v>29172556</v>
      </c>
      <c r="E1374">
        <v>1</v>
      </c>
      <c r="F1374">
        <v>1</v>
      </c>
      <c r="G1374">
        <v>1</v>
      </c>
      <c r="H1374">
        <v>2</v>
      </c>
      <c r="I1374" t="s">
        <v>564</v>
      </c>
      <c r="J1374" t="s">
        <v>565</v>
      </c>
      <c r="K1374" t="s">
        <v>566</v>
      </c>
      <c r="L1374">
        <v>1368</v>
      </c>
      <c r="N1374">
        <v>1011</v>
      </c>
      <c r="O1374" t="s">
        <v>567</v>
      </c>
      <c r="P1374" t="s">
        <v>567</v>
      </c>
      <c r="Q1374">
        <v>1</v>
      </c>
      <c r="W1374">
        <v>0</v>
      </c>
      <c r="X1374">
        <v>-1302720870</v>
      </c>
      <c r="Y1374">
        <v>0.01</v>
      </c>
      <c r="AA1374">
        <v>0</v>
      </c>
      <c r="AB1374">
        <v>466.71</v>
      </c>
      <c r="AC1374">
        <v>446.18</v>
      </c>
      <c r="AD1374">
        <v>0</v>
      </c>
      <c r="AE1374">
        <v>0</v>
      </c>
      <c r="AF1374">
        <v>31.26</v>
      </c>
      <c r="AG1374">
        <v>13.5</v>
      </c>
      <c r="AH1374">
        <v>0</v>
      </c>
      <c r="AI1374">
        <v>1</v>
      </c>
      <c r="AJ1374">
        <v>14.93</v>
      </c>
      <c r="AK1374">
        <v>33.049999999999997</v>
      </c>
      <c r="AL1374">
        <v>1</v>
      </c>
      <c r="AN1374">
        <v>0</v>
      </c>
      <c r="AO1374">
        <v>1</v>
      </c>
      <c r="AP1374">
        <v>0</v>
      </c>
      <c r="AQ1374">
        <v>0</v>
      </c>
      <c r="AR1374">
        <v>0</v>
      </c>
      <c r="AS1374" t="s">
        <v>3</v>
      </c>
      <c r="AT1374">
        <v>0.01</v>
      </c>
      <c r="AU1374" t="s">
        <v>3</v>
      </c>
      <c r="AV1374">
        <v>0</v>
      </c>
      <c r="AW1374">
        <v>2</v>
      </c>
      <c r="AX1374">
        <v>35869320</v>
      </c>
      <c r="AY1374">
        <v>1</v>
      </c>
      <c r="AZ1374">
        <v>0</v>
      </c>
      <c r="BA1374">
        <v>1331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X1374">
        <f>Y1374*Source!I1260</f>
        <v>2E-3</v>
      </c>
      <c r="CY1374">
        <f>AB1374</f>
        <v>466.71</v>
      </c>
      <c r="CZ1374">
        <f>AF1374</f>
        <v>31.26</v>
      </c>
      <c r="DA1374">
        <f>AJ1374</f>
        <v>14.93</v>
      </c>
      <c r="DB1374">
        <f t="shared" si="208"/>
        <v>0.31</v>
      </c>
      <c r="DC1374">
        <f t="shared" si="209"/>
        <v>0.14000000000000001</v>
      </c>
    </row>
    <row r="1375" spans="1:107">
      <c r="A1375">
        <f>ROW(Source!A1261)</f>
        <v>1261</v>
      </c>
      <c r="B1375">
        <v>35863109</v>
      </c>
      <c r="C1375">
        <v>35869321</v>
      </c>
      <c r="D1375">
        <v>18408066</v>
      </c>
      <c r="E1375">
        <v>1</v>
      </c>
      <c r="F1375">
        <v>1</v>
      </c>
      <c r="G1375">
        <v>1</v>
      </c>
      <c r="H1375">
        <v>1</v>
      </c>
      <c r="I1375" t="s">
        <v>568</v>
      </c>
      <c r="J1375" t="s">
        <v>3</v>
      </c>
      <c r="K1375" t="s">
        <v>569</v>
      </c>
      <c r="L1375">
        <v>1369</v>
      </c>
      <c r="N1375">
        <v>1013</v>
      </c>
      <c r="O1375" t="s">
        <v>561</v>
      </c>
      <c r="P1375" t="s">
        <v>561</v>
      </c>
      <c r="Q1375">
        <v>1</v>
      </c>
      <c r="W1375">
        <v>0</v>
      </c>
      <c r="X1375">
        <v>-886480961</v>
      </c>
      <c r="Y1375">
        <v>17.89</v>
      </c>
      <c r="AA1375">
        <v>0</v>
      </c>
      <c r="AB1375">
        <v>0</v>
      </c>
      <c r="AC1375">
        <v>0</v>
      </c>
      <c r="AD1375">
        <v>256.16000000000003</v>
      </c>
      <c r="AE1375">
        <v>0</v>
      </c>
      <c r="AF1375">
        <v>0</v>
      </c>
      <c r="AG1375">
        <v>0</v>
      </c>
      <c r="AH1375">
        <v>256.16000000000003</v>
      </c>
      <c r="AI1375">
        <v>1</v>
      </c>
      <c r="AJ1375">
        <v>1</v>
      </c>
      <c r="AK1375">
        <v>1</v>
      </c>
      <c r="AL1375">
        <v>1</v>
      </c>
      <c r="AN1375">
        <v>0</v>
      </c>
      <c r="AO1375">
        <v>1</v>
      </c>
      <c r="AP1375">
        <v>0</v>
      </c>
      <c r="AQ1375">
        <v>0</v>
      </c>
      <c r="AR1375">
        <v>0</v>
      </c>
      <c r="AS1375" t="s">
        <v>3</v>
      </c>
      <c r="AT1375">
        <v>17.89</v>
      </c>
      <c r="AU1375" t="s">
        <v>3</v>
      </c>
      <c r="AV1375">
        <v>1</v>
      </c>
      <c r="AW1375">
        <v>2</v>
      </c>
      <c r="AX1375">
        <v>35869325</v>
      </c>
      <c r="AY1375">
        <v>1</v>
      </c>
      <c r="AZ1375">
        <v>0</v>
      </c>
      <c r="BA1375">
        <v>1332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X1375">
        <f>Y1375*Source!I1261</f>
        <v>0.35780000000000001</v>
      </c>
      <c r="CY1375">
        <f>AD1375</f>
        <v>256.16000000000003</v>
      </c>
      <c r="CZ1375">
        <f>AH1375</f>
        <v>256.16000000000003</v>
      </c>
      <c r="DA1375">
        <f>AL1375</f>
        <v>1</v>
      </c>
      <c r="DB1375">
        <f t="shared" si="208"/>
        <v>4582.7</v>
      </c>
      <c r="DC1375">
        <f t="shared" si="209"/>
        <v>0</v>
      </c>
    </row>
    <row r="1376" spans="1:107">
      <c r="A1376">
        <f>ROW(Source!A1261)</f>
        <v>1261</v>
      </c>
      <c r="B1376">
        <v>35863109</v>
      </c>
      <c r="C1376">
        <v>35869321</v>
      </c>
      <c r="D1376">
        <v>121548</v>
      </c>
      <c r="E1376">
        <v>1</v>
      </c>
      <c r="F1376">
        <v>1</v>
      </c>
      <c r="G1376">
        <v>1</v>
      </c>
      <c r="H1376">
        <v>1</v>
      </c>
      <c r="I1376" t="s">
        <v>35</v>
      </c>
      <c r="J1376" t="s">
        <v>3</v>
      </c>
      <c r="K1376" t="s">
        <v>562</v>
      </c>
      <c r="L1376">
        <v>608254</v>
      </c>
      <c r="N1376">
        <v>1013</v>
      </c>
      <c r="O1376" t="s">
        <v>563</v>
      </c>
      <c r="P1376" t="s">
        <v>563</v>
      </c>
      <c r="Q1376">
        <v>1</v>
      </c>
      <c r="W1376">
        <v>0</v>
      </c>
      <c r="X1376">
        <v>-185737400</v>
      </c>
      <c r="Y1376">
        <v>0.08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1</v>
      </c>
      <c r="AJ1376">
        <v>1</v>
      </c>
      <c r="AK1376">
        <v>1</v>
      </c>
      <c r="AL1376">
        <v>1</v>
      </c>
      <c r="AN1376">
        <v>0</v>
      </c>
      <c r="AO1376">
        <v>1</v>
      </c>
      <c r="AP1376">
        <v>0</v>
      </c>
      <c r="AQ1376">
        <v>0</v>
      </c>
      <c r="AR1376">
        <v>0</v>
      </c>
      <c r="AS1376" t="s">
        <v>3</v>
      </c>
      <c r="AT1376">
        <v>0.08</v>
      </c>
      <c r="AU1376" t="s">
        <v>3</v>
      </c>
      <c r="AV1376">
        <v>2</v>
      </c>
      <c r="AW1376">
        <v>2</v>
      </c>
      <c r="AX1376">
        <v>35869326</v>
      </c>
      <c r="AY1376">
        <v>1</v>
      </c>
      <c r="AZ1376">
        <v>0</v>
      </c>
      <c r="BA1376">
        <v>1333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X1376">
        <f>Y1376*Source!I1261</f>
        <v>1.6000000000000001E-3</v>
      </c>
      <c r="CY1376">
        <f>AD1376</f>
        <v>0</v>
      </c>
      <c r="CZ1376">
        <f>AH1376</f>
        <v>0</v>
      </c>
      <c r="DA1376">
        <f>AL1376</f>
        <v>1</v>
      </c>
      <c r="DB1376">
        <f t="shared" si="208"/>
        <v>0</v>
      </c>
      <c r="DC1376">
        <f t="shared" si="209"/>
        <v>0</v>
      </c>
    </row>
    <row r="1377" spans="1:107">
      <c r="A1377">
        <f>ROW(Source!A1261)</f>
        <v>1261</v>
      </c>
      <c r="B1377">
        <v>35863109</v>
      </c>
      <c r="C1377">
        <v>35869321</v>
      </c>
      <c r="D1377">
        <v>29172556</v>
      </c>
      <c r="E1377">
        <v>1</v>
      </c>
      <c r="F1377">
        <v>1</v>
      </c>
      <c r="G1377">
        <v>1</v>
      </c>
      <c r="H1377">
        <v>2</v>
      </c>
      <c r="I1377" t="s">
        <v>564</v>
      </c>
      <c r="J1377" t="s">
        <v>565</v>
      </c>
      <c r="K1377" t="s">
        <v>566</v>
      </c>
      <c r="L1377">
        <v>1368</v>
      </c>
      <c r="N1377">
        <v>1011</v>
      </c>
      <c r="O1377" t="s">
        <v>567</v>
      </c>
      <c r="P1377" t="s">
        <v>567</v>
      </c>
      <c r="Q1377">
        <v>1</v>
      </c>
      <c r="W1377">
        <v>0</v>
      </c>
      <c r="X1377">
        <v>-1302720870</v>
      </c>
      <c r="Y1377">
        <v>0.08</v>
      </c>
      <c r="AA1377">
        <v>0</v>
      </c>
      <c r="AB1377">
        <v>466.71</v>
      </c>
      <c r="AC1377">
        <v>446.18</v>
      </c>
      <c r="AD1377">
        <v>0</v>
      </c>
      <c r="AE1377">
        <v>0</v>
      </c>
      <c r="AF1377">
        <v>31.26</v>
      </c>
      <c r="AG1377">
        <v>13.5</v>
      </c>
      <c r="AH1377">
        <v>0</v>
      </c>
      <c r="AI1377">
        <v>1</v>
      </c>
      <c r="AJ1377">
        <v>14.93</v>
      </c>
      <c r="AK1377">
        <v>33.049999999999997</v>
      </c>
      <c r="AL1377">
        <v>1</v>
      </c>
      <c r="AN1377">
        <v>0</v>
      </c>
      <c r="AO1377">
        <v>1</v>
      </c>
      <c r="AP1377">
        <v>0</v>
      </c>
      <c r="AQ1377">
        <v>0</v>
      </c>
      <c r="AR1377">
        <v>0</v>
      </c>
      <c r="AS1377" t="s">
        <v>3</v>
      </c>
      <c r="AT1377">
        <v>0.08</v>
      </c>
      <c r="AU1377" t="s">
        <v>3</v>
      </c>
      <c r="AV1377">
        <v>0</v>
      </c>
      <c r="AW1377">
        <v>2</v>
      </c>
      <c r="AX1377">
        <v>35869327</v>
      </c>
      <c r="AY1377">
        <v>1</v>
      </c>
      <c r="AZ1377">
        <v>0</v>
      </c>
      <c r="BA1377">
        <v>1334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X1377">
        <f>Y1377*Source!I1261</f>
        <v>1.6000000000000001E-3</v>
      </c>
      <c r="CY1377">
        <f>AB1377</f>
        <v>466.71</v>
      </c>
      <c r="CZ1377">
        <f>AF1377</f>
        <v>31.26</v>
      </c>
      <c r="DA1377">
        <f>AJ1377</f>
        <v>14.93</v>
      </c>
      <c r="DB1377">
        <f t="shared" si="208"/>
        <v>2.5</v>
      </c>
      <c r="DC1377">
        <f t="shared" si="209"/>
        <v>1.08</v>
      </c>
    </row>
    <row r="1378" spans="1:107">
      <c r="A1378">
        <f>ROW(Source!A1262)</f>
        <v>1262</v>
      </c>
      <c r="B1378">
        <v>35863109</v>
      </c>
      <c r="C1378">
        <v>35869328</v>
      </c>
      <c r="D1378">
        <v>18408066</v>
      </c>
      <c r="E1378">
        <v>1</v>
      </c>
      <c r="F1378">
        <v>1</v>
      </c>
      <c r="G1378">
        <v>1</v>
      </c>
      <c r="H1378">
        <v>1</v>
      </c>
      <c r="I1378" t="s">
        <v>568</v>
      </c>
      <c r="J1378" t="s">
        <v>3</v>
      </c>
      <c r="K1378" t="s">
        <v>569</v>
      </c>
      <c r="L1378">
        <v>1369</v>
      </c>
      <c r="N1378">
        <v>1013</v>
      </c>
      <c r="O1378" t="s">
        <v>561</v>
      </c>
      <c r="P1378" t="s">
        <v>561</v>
      </c>
      <c r="Q1378">
        <v>1</v>
      </c>
      <c r="W1378">
        <v>0</v>
      </c>
      <c r="X1378">
        <v>-886480961</v>
      </c>
      <c r="Y1378">
        <v>179.3</v>
      </c>
      <c r="AA1378">
        <v>0</v>
      </c>
      <c r="AB1378">
        <v>0</v>
      </c>
      <c r="AC1378">
        <v>0</v>
      </c>
      <c r="AD1378">
        <v>256.16000000000003</v>
      </c>
      <c r="AE1378">
        <v>0</v>
      </c>
      <c r="AF1378">
        <v>0</v>
      </c>
      <c r="AG1378">
        <v>0</v>
      </c>
      <c r="AH1378">
        <v>256.16000000000003</v>
      </c>
      <c r="AI1378">
        <v>1</v>
      </c>
      <c r="AJ1378">
        <v>1</v>
      </c>
      <c r="AK1378">
        <v>1</v>
      </c>
      <c r="AL1378">
        <v>1</v>
      </c>
      <c r="AN1378">
        <v>0</v>
      </c>
      <c r="AO1378">
        <v>1</v>
      </c>
      <c r="AP1378">
        <v>0</v>
      </c>
      <c r="AQ1378">
        <v>0</v>
      </c>
      <c r="AR1378">
        <v>0</v>
      </c>
      <c r="AS1378" t="s">
        <v>3</v>
      </c>
      <c r="AT1378">
        <v>179.3</v>
      </c>
      <c r="AU1378" t="s">
        <v>3</v>
      </c>
      <c r="AV1378">
        <v>1</v>
      </c>
      <c r="AW1378">
        <v>2</v>
      </c>
      <c r="AX1378">
        <v>35869334</v>
      </c>
      <c r="AY1378">
        <v>1</v>
      </c>
      <c r="AZ1378">
        <v>0</v>
      </c>
      <c r="BA1378">
        <v>1335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X1378">
        <f>Y1378*Source!I1262</f>
        <v>3.5860000000000003</v>
      </c>
      <c r="CY1378">
        <f>AD1378</f>
        <v>256.16000000000003</v>
      </c>
      <c r="CZ1378">
        <f>AH1378</f>
        <v>256.16000000000003</v>
      </c>
      <c r="DA1378">
        <f>AL1378</f>
        <v>1</v>
      </c>
      <c r="DB1378">
        <f t="shared" si="208"/>
        <v>45929.49</v>
      </c>
      <c r="DC1378">
        <f t="shared" si="209"/>
        <v>0</v>
      </c>
    </row>
    <row r="1379" spans="1:107">
      <c r="A1379">
        <f>ROW(Source!A1262)</f>
        <v>1262</v>
      </c>
      <c r="B1379">
        <v>35863109</v>
      </c>
      <c r="C1379">
        <v>35869328</v>
      </c>
      <c r="D1379">
        <v>121548</v>
      </c>
      <c r="E1379">
        <v>1</v>
      </c>
      <c r="F1379">
        <v>1</v>
      </c>
      <c r="G1379">
        <v>1</v>
      </c>
      <c r="H1379">
        <v>1</v>
      </c>
      <c r="I1379" t="s">
        <v>35</v>
      </c>
      <c r="J1379" t="s">
        <v>3</v>
      </c>
      <c r="K1379" t="s">
        <v>562</v>
      </c>
      <c r="L1379">
        <v>608254</v>
      </c>
      <c r="N1379">
        <v>1013</v>
      </c>
      <c r="O1379" t="s">
        <v>563</v>
      </c>
      <c r="P1379" t="s">
        <v>563</v>
      </c>
      <c r="Q1379">
        <v>1</v>
      </c>
      <c r="W1379">
        <v>0</v>
      </c>
      <c r="X1379">
        <v>-185737400</v>
      </c>
      <c r="Y1379">
        <v>3.97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1</v>
      </c>
      <c r="AJ1379">
        <v>1</v>
      </c>
      <c r="AK1379">
        <v>1</v>
      </c>
      <c r="AL1379">
        <v>1</v>
      </c>
      <c r="AN1379">
        <v>0</v>
      </c>
      <c r="AO1379">
        <v>1</v>
      </c>
      <c r="AP1379">
        <v>0</v>
      </c>
      <c r="AQ1379">
        <v>0</v>
      </c>
      <c r="AR1379">
        <v>0</v>
      </c>
      <c r="AS1379" t="s">
        <v>3</v>
      </c>
      <c r="AT1379">
        <v>3.97</v>
      </c>
      <c r="AU1379" t="s">
        <v>3</v>
      </c>
      <c r="AV1379">
        <v>2</v>
      </c>
      <c r="AW1379">
        <v>2</v>
      </c>
      <c r="AX1379">
        <v>35869335</v>
      </c>
      <c r="AY1379">
        <v>1</v>
      </c>
      <c r="AZ1379">
        <v>0</v>
      </c>
      <c r="BA1379">
        <v>1336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X1379">
        <f>Y1379*Source!I1262</f>
        <v>7.9400000000000012E-2</v>
      </c>
      <c r="CY1379">
        <f>AD1379</f>
        <v>0</v>
      </c>
      <c r="CZ1379">
        <f>AH1379</f>
        <v>0</v>
      </c>
      <c r="DA1379">
        <f>AL1379</f>
        <v>1</v>
      </c>
      <c r="DB1379">
        <f t="shared" si="208"/>
        <v>0</v>
      </c>
      <c r="DC1379">
        <f t="shared" si="209"/>
        <v>0</v>
      </c>
    </row>
    <row r="1380" spans="1:107">
      <c r="A1380">
        <f>ROW(Source!A1262)</f>
        <v>1262</v>
      </c>
      <c r="B1380">
        <v>35863109</v>
      </c>
      <c r="C1380">
        <v>35869328</v>
      </c>
      <c r="D1380">
        <v>29172710</v>
      </c>
      <c r="E1380">
        <v>1</v>
      </c>
      <c r="F1380">
        <v>1</v>
      </c>
      <c r="G1380">
        <v>1</v>
      </c>
      <c r="H1380">
        <v>2</v>
      </c>
      <c r="I1380" t="s">
        <v>570</v>
      </c>
      <c r="J1380" t="s">
        <v>571</v>
      </c>
      <c r="K1380" t="s">
        <v>572</v>
      </c>
      <c r="L1380">
        <v>1368</v>
      </c>
      <c r="N1380">
        <v>1011</v>
      </c>
      <c r="O1380" t="s">
        <v>567</v>
      </c>
      <c r="P1380" t="s">
        <v>567</v>
      </c>
      <c r="Q1380">
        <v>1</v>
      </c>
      <c r="W1380">
        <v>0</v>
      </c>
      <c r="X1380">
        <v>-1676841219</v>
      </c>
      <c r="Y1380">
        <v>3.97</v>
      </c>
      <c r="AA1380">
        <v>0</v>
      </c>
      <c r="AB1380">
        <v>539.16</v>
      </c>
      <c r="AC1380">
        <v>332.48</v>
      </c>
      <c r="AD1380">
        <v>0</v>
      </c>
      <c r="AE1380">
        <v>0</v>
      </c>
      <c r="AF1380">
        <v>46.56</v>
      </c>
      <c r="AG1380">
        <v>10.06</v>
      </c>
      <c r="AH1380">
        <v>0</v>
      </c>
      <c r="AI1380">
        <v>1</v>
      </c>
      <c r="AJ1380">
        <v>11.58</v>
      </c>
      <c r="AK1380">
        <v>33.049999999999997</v>
      </c>
      <c r="AL1380">
        <v>1</v>
      </c>
      <c r="AN1380">
        <v>0</v>
      </c>
      <c r="AO1380">
        <v>1</v>
      </c>
      <c r="AP1380">
        <v>0</v>
      </c>
      <c r="AQ1380">
        <v>0</v>
      </c>
      <c r="AR1380">
        <v>0</v>
      </c>
      <c r="AS1380" t="s">
        <v>3</v>
      </c>
      <c r="AT1380">
        <v>3.97</v>
      </c>
      <c r="AU1380" t="s">
        <v>3</v>
      </c>
      <c r="AV1380">
        <v>0</v>
      </c>
      <c r="AW1380">
        <v>2</v>
      </c>
      <c r="AX1380">
        <v>35869336</v>
      </c>
      <c r="AY1380">
        <v>1</v>
      </c>
      <c r="AZ1380">
        <v>0</v>
      </c>
      <c r="BA1380">
        <v>1337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X1380">
        <f>Y1380*Source!I1262</f>
        <v>7.9400000000000012E-2</v>
      </c>
      <c r="CY1380">
        <f>AB1380</f>
        <v>539.16</v>
      </c>
      <c r="CZ1380">
        <f>AF1380</f>
        <v>46.56</v>
      </c>
      <c r="DA1380">
        <f>AJ1380</f>
        <v>11.58</v>
      </c>
      <c r="DB1380">
        <f t="shared" si="208"/>
        <v>184.84</v>
      </c>
      <c r="DC1380">
        <f t="shared" si="209"/>
        <v>39.94</v>
      </c>
    </row>
    <row r="1381" spans="1:107">
      <c r="A1381">
        <f>ROW(Source!A1262)</f>
        <v>1262</v>
      </c>
      <c r="B1381">
        <v>35863109</v>
      </c>
      <c r="C1381">
        <v>35869328</v>
      </c>
      <c r="D1381">
        <v>29174533</v>
      </c>
      <c r="E1381">
        <v>1</v>
      </c>
      <c r="F1381">
        <v>1</v>
      </c>
      <c r="G1381">
        <v>1</v>
      </c>
      <c r="H1381">
        <v>2</v>
      </c>
      <c r="I1381" t="s">
        <v>573</v>
      </c>
      <c r="J1381" t="s">
        <v>574</v>
      </c>
      <c r="K1381" t="s">
        <v>575</v>
      </c>
      <c r="L1381">
        <v>1368</v>
      </c>
      <c r="N1381">
        <v>1011</v>
      </c>
      <c r="O1381" t="s">
        <v>567</v>
      </c>
      <c r="P1381" t="s">
        <v>567</v>
      </c>
      <c r="Q1381">
        <v>1</v>
      </c>
      <c r="W1381">
        <v>0</v>
      </c>
      <c r="X1381">
        <v>1235896746</v>
      </c>
      <c r="Y1381">
        <v>7.93</v>
      </c>
      <c r="AA1381">
        <v>0</v>
      </c>
      <c r="AB1381">
        <v>5.0599999999999996</v>
      </c>
      <c r="AC1381">
        <v>0</v>
      </c>
      <c r="AD1381">
        <v>0</v>
      </c>
      <c r="AE1381">
        <v>0</v>
      </c>
      <c r="AF1381">
        <v>1.53</v>
      </c>
      <c r="AG1381">
        <v>0</v>
      </c>
      <c r="AH1381">
        <v>0</v>
      </c>
      <c r="AI1381">
        <v>1</v>
      </c>
      <c r="AJ1381">
        <v>3.31</v>
      </c>
      <c r="AK1381">
        <v>33.049999999999997</v>
      </c>
      <c r="AL1381">
        <v>1</v>
      </c>
      <c r="AN1381">
        <v>0</v>
      </c>
      <c r="AO1381">
        <v>1</v>
      </c>
      <c r="AP1381">
        <v>0</v>
      </c>
      <c r="AQ1381">
        <v>0</v>
      </c>
      <c r="AR1381">
        <v>0</v>
      </c>
      <c r="AS1381" t="s">
        <v>3</v>
      </c>
      <c r="AT1381">
        <v>7.93</v>
      </c>
      <c r="AU1381" t="s">
        <v>3</v>
      </c>
      <c r="AV1381">
        <v>0</v>
      </c>
      <c r="AW1381">
        <v>2</v>
      </c>
      <c r="AX1381">
        <v>35869337</v>
      </c>
      <c r="AY1381">
        <v>1</v>
      </c>
      <c r="AZ1381">
        <v>0</v>
      </c>
      <c r="BA1381">
        <v>1338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X1381">
        <f>Y1381*Source!I1262</f>
        <v>0.15859999999999999</v>
      </c>
      <c r="CY1381">
        <f>AB1381</f>
        <v>5.0599999999999996</v>
      </c>
      <c r="CZ1381">
        <f>AF1381</f>
        <v>1.53</v>
      </c>
      <c r="DA1381">
        <f>AJ1381</f>
        <v>3.31</v>
      </c>
      <c r="DB1381">
        <f t="shared" si="208"/>
        <v>12.13</v>
      </c>
      <c r="DC1381">
        <f t="shared" si="209"/>
        <v>0</v>
      </c>
    </row>
    <row r="1382" spans="1:107">
      <c r="A1382">
        <f>ROW(Source!A1262)</f>
        <v>1262</v>
      </c>
      <c r="B1382">
        <v>35863109</v>
      </c>
      <c r="C1382">
        <v>35869328</v>
      </c>
      <c r="D1382">
        <v>29164349</v>
      </c>
      <c r="E1382">
        <v>1</v>
      </c>
      <c r="F1382">
        <v>1</v>
      </c>
      <c r="G1382">
        <v>1</v>
      </c>
      <c r="H1382">
        <v>3</v>
      </c>
      <c r="I1382" t="s">
        <v>28</v>
      </c>
      <c r="J1382" t="s">
        <v>31</v>
      </c>
      <c r="K1382" t="s">
        <v>29</v>
      </c>
      <c r="L1382">
        <v>1348</v>
      </c>
      <c r="N1382">
        <v>1009</v>
      </c>
      <c r="O1382" t="s">
        <v>30</v>
      </c>
      <c r="P1382" t="s">
        <v>30</v>
      </c>
      <c r="Q1382">
        <v>1000</v>
      </c>
      <c r="W1382">
        <v>0</v>
      </c>
      <c r="X1382">
        <v>-304821490</v>
      </c>
      <c r="Y1382">
        <v>10.5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1</v>
      </c>
      <c r="AJ1382">
        <v>1</v>
      </c>
      <c r="AK1382">
        <v>1</v>
      </c>
      <c r="AL1382">
        <v>1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 t="s">
        <v>3</v>
      </c>
      <c r="AT1382">
        <v>10.5</v>
      </c>
      <c r="AU1382" t="s">
        <v>3</v>
      </c>
      <c r="AV1382">
        <v>0</v>
      </c>
      <c r="AW1382">
        <v>2</v>
      </c>
      <c r="AX1382">
        <v>35869338</v>
      </c>
      <c r="AY1382">
        <v>1</v>
      </c>
      <c r="AZ1382">
        <v>0</v>
      </c>
      <c r="BA1382">
        <v>1339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X1382">
        <f>Y1382*Source!I1262</f>
        <v>0.21</v>
      </c>
      <c r="CY1382">
        <f>AA1382</f>
        <v>0</v>
      </c>
      <c r="CZ1382">
        <f>AE1382</f>
        <v>0</v>
      </c>
      <c r="DA1382">
        <f>AI1382</f>
        <v>1</v>
      </c>
      <c r="DB1382">
        <f t="shared" si="208"/>
        <v>0</v>
      </c>
      <c r="DC1382">
        <f t="shared" si="209"/>
        <v>0</v>
      </c>
    </row>
    <row r="1383" spans="1:107">
      <c r="A1383">
        <f>ROW(Source!A1301)</f>
        <v>1301</v>
      </c>
      <c r="B1383">
        <v>35863109</v>
      </c>
      <c r="C1383">
        <v>35869340</v>
      </c>
      <c r="D1383">
        <v>18407150</v>
      </c>
      <c r="E1383">
        <v>1</v>
      </c>
      <c r="F1383">
        <v>1</v>
      </c>
      <c r="G1383">
        <v>1</v>
      </c>
      <c r="H1383">
        <v>1</v>
      </c>
      <c r="I1383" t="s">
        <v>576</v>
      </c>
      <c r="J1383" t="s">
        <v>3</v>
      </c>
      <c r="K1383" t="s">
        <v>577</v>
      </c>
      <c r="L1383">
        <v>1369</v>
      </c>
      <c r="N1383">
        <v>1013</v>
      </c>
      <c r="O1383" t="s">
        <v>561</v>
      </c>
      <c r="P1383" t="s">
        <v>561</v>
      </c>
      <c r="Q1383">
        <v>1</v>
      </c>
      <c r="W1383">
        <v>0</v>
      </c>
      <c r="X1383">
        <v>-931037793</v>
      </c>
      <c r="Y1383">
        <v>24.368500000000001</v>
      </c>
      <c r="AA1383">
        <v>0</v>
      </c>
      <c r="AB1383">
        <v>0</v>
      </c>
      <c r="AC1383">
        <v>0</v>
      </c>
      <c r="AD1383">
        <v>272.45</v>
      </c>
      <c r="AE1383">
        <v>0</v>
      </c>
      <c r="AF1383">
        <v>0</v>
      </c>
      <c r="AG1383">
        <v>0</v>
      </c>
      <c r="AH1383">
        <v>272.45</v>
      </c>
      <c r="AI1383">
        <v>1</v>
      </c>
      <c r="AJ1383">
        <v>1</v>
      </c>
      <c r="AK1383">
        <v>1</v>
      </c>
      <c r="AL1383">
        <v>1</v>
      </c>
      <c r="AN1383">
        <v>0</v>
      </c>
      <c r="AO1383">
        <v>1</v>
      </c>
      <c r="AP1383">
        <v>1</v>
      </c>
      <c r="AQ1383">
        <v>0</v>
      </c>
      <c r="AR1383">
        <v>0</v>
      </c>
      <c r="AS1383" t="s">
        <v>3</v>
      </c>
      <c r="AT1383">
        <v>21.19</v>
      </c>
      <c r="AU1383" t="s">
        <v>134</v>
      </c>
      <c r="AV1383">
        <v>1</v>
      </c>
      <c r="AW1383">
        <v>2</v>
      </c>
      <c r="AX1383">
        <v>35869348</v>
      </c>
      <c r="AY1383">
        <v>1</v>
      </c>
      <c r="AZ1383">
        <v>0</v>
      </c>
      <c r="BA1383">
        <v>1340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X1383">
        <f>Y1383*Source!I1301</f>
        <v>0.56047550000000002</v>
      </c>
      <c r="CY1383">
        <f>AD1383</f>
        <v>272.45</v>
      </c>
      <c r="CZ1383">
        <f>AH1383</f>
        <v>272.45</v>
      </c>
      <c r="DA1383">
        <f>AL1383</f>
        <v>1</v>
      </c>
      <c r="DB1383">
        <f>ROUND((ROUND(AT1383*CZ1383,2)*1.15),2)</f>
        <v>6639.2</v>
      </c>
      <c r="DC1383">
        <f>ROUND((ROUND(AT1383*AG1383,2)*1.15),2)</f>
        <v>0</v>
      </c>
    </row>
    <row r="1384" spans="1:107">
      <c r="A1384">
        <f>ROW(Source!A1301)</f>
        <v>1301</v>
      </c>
      <c r="B1384">
        <v>35863109</v>
      </c>
      <c r="C1384">
        <v>35869340</v>
      </c>
      <c r="D1384">
        <v>121548</v>
      </c>
      <c r="E1384">
        <v>1</v>
      </c>
      <c r="F1384">
        <v>1</v>
      </c>
      <c r="G1384">
        <v>1</v>
      </c>
      <c r="H1384">
        <v>1</v>
      </c>
      <c r="I1384" t="s">
        <v>35</v>
      </c>
      <c r="J1384" t="s">
        <v>3</v>
      </c>
      <c r="K1384" t="s">
        <v>562</v>
      </c>
      <c r="L1384">
        <v>608254</v>
      </c>
      <c r="N1384">
        <v>1013</v>
      </c>
      <c r="O1384" t="s">
        <v>563</v>
      </c>
      <c r="P1384" t="s">
        <v>563</v>
      </c>
      <c r="Q1384">
        <v>1</v>
      </c>
      <c r="W1384">
        <v>0</v>
      </c>
      <c r="X1384">
        <v>-185737400</v>
      </c>
      <c r="Y1384">
        <v>0.05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1</v>
      </c>
      <c r="AJ1384">
        <v>1</v>
      </c>
      <c r="AK1384">
        <v>1</v>
      </c>
      <c r="AL1384">
        <v>1</v>
      </c>
      <c r="AN1384">
        <v>0</v>
      </c>
      <c r="AO1384">
        <v>1</v>
      </c>
      <c r="AP1384">
        <v>1</v>
      </c>
      <c r="AQ1384">
        <v>0</v>
      </c>
      <c r="AR1384">
        <v>0</v>
      </c>
      <c r="AS1384" t="s">
        <v>3</v>
      </c>
      <c r="AT1384">
        <v>0.04</v>
      </c>
      <c r="AU1384" t="s">
        <v>133</v>
      </c>
      <c r="AV1384">
        <v>2</v>
      </c>
      <c r="AW1384">
        <v>2</v>
      </c>
      <c r="AX1384">
        <v>35869349</v>
      </c>
      <c r="AY1384">
        <v>1</v>
      </c>
      <c r="AZ1384">
        <v>0</v>
      </c>
      <c r="BA1384">
        <v>1341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X1384">
        <f>Y1384*Source!I1301</f>
        <v>1.15E-3</v>
      </c>
      <c r="CY1384">
        <f>AD1384</f>
        <v>0</v>
      </c>
      <c r="CZ1384">
        <f>AH1384</f>
        <v>0</v>
      </c>
      <c r="DA1384">
        <f>AL1384</f>
        <v>1</v>
      </c>
      <c r="DB1384">
        <f>ROUND((ROUND(AT1384*CZ1384,2)*1.25),2)</f>
        <v>0</v>
      </c>
      <c r="DC1384">
        <f>ROUND((ROUND(AT1384*AG1384,2)*1.25),2)</f>
        <v>0</v>
      </c>
    </row>
    <row r="1385" spans="1:107">
      <c r="A1385">
        <f>ROW(Source!A1301)</f>
        <v>1301</v>
      </c>
      <c r="B1385">
        <v>35863109</v>
      </c>
      <c r="C1385">
        <v>35869340</v>
      </c>
      <c r="D1385">
        <v>29172556</v>
      </c>
      <c r="E1385">
        <v>1</v>
      </c>
      <c r="F1385">
        <v>1</v>
      </c>
      <c r="G1385">
        <v>1</v>
      </c>
      <c r="H1385">
        <v>2</v>
      </c>
      <c r="I1385" t="s">
        <v>564</v>
      </c>
      <c r="J1385" t="s">
        <v>565</v>
      </c>
      <c r="K1385" t="s">
        <v>566</v>
      </c>
      <c r="L1385">
        <v>1368</v>
      </c>
      <c r="N1385">
        <v>1011</v>
      </c>
      <c r="O1385" t="s">
        <v>567</v>
      </c>
      <c r="P1385" t="s">
        <v>567</v>
      </c>
      <c r="Q1385">
        <v>1</v>
      </c>
      <c r="W1385">
        <v>0</v>
      </c>
      <c r="X1385">
        <v>-1302720870</v>
      </c>
      <c r="Y1385">
        <v>0.05</v>
      </c>
      <c r="AA1385">
        <v>0</v>
      </c>
      <c r="AB1385">
        <v>466.71</v>
      </c>
      <c r="AC1385">
        <v>446.18</v>
      </c>
      <c r="AD1385">
        <v>0</v>
      </c>
      <c r="AE1385">
        <v>0</v>
      </c>
      <c r="AF1385">
        <v>31.26</v>
      </c>
      <c r="AG1385">
        <v>13.5</v>
      </c>
      <c r="AH1385">
        <v>0</v>
      </c>
      <c r="AI1385">
        <v>1</v>
      </c>
      <c r="AJ1385">
        <v>14.93</v>
      </c>
      <c r="AK1385">
        <v>33.049999999999997</v>
      </c>
      <c r="AL1385">
        <v>1</v>
      </c>
      <c r="AN1385">
        <v>0</v>
      </c>
      <c r="AO1385">
        <v>1</v>
      </c>
      <c r="AP1385">
        <v>1</v>
      </c>
      <c r="AQ1385">
        <v>0</v>
      </c>
      <c r="AR1385">
        <v>0</v>
      </c>
      <c r="AS1385" t="s">
        <v>3</v>
      </c>
      <c r="AT1385">
        <v>0.04</v>
      </c>
      <c r="AU1385" t="s">
        <v>133</v>
      </c>
      <c r="AV1385">
        <v>0</v>
      </c>
      <c r="AW1385">
        <v>2</v>
      </c>
      <c r="AX1385">
        <v>35869350</v>
      </c>
      <c r="AY1385">
        <v>1</v>
      </c>
      <c r="AZ1385">
        <v>0</v>
      </c>
      <c r="BA1385">
        <v>1342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X1385">
        <f>Y1385*Source!I1301</f>
        <v>1.15E-3</v>
      </c>
      <c r="CY1385">
        <f>AB1385</f>
        <v>466.71</v>
      </c>
      <c r="CZ1385">
        <f>AF1385</f>
        <v>31.26</v>
      </c>
      <c r="DA1385">
        <f>AJ1385</f>
        <v>14.93</v>
      </c>
      <c r="DB1385">
        <f>ROUND((ROUND(AT1385*CZ1385,2)*1.25),2)</f>
        <v>1.56</v>
      </c>
      <c r="DC1385">
        <f>ROUND((ROUND(AT1385*AG1385,2)*1.25),2)</f>
        <v>0.68</v>
      </c>
    </row>
    <row r="1386" spans="1:107">
      <c r="A1386">
        <f>ROW(Source!A1301)</f>
        <v>1301</v>
      </c>
      <c r="B1386">
        <v>35863109</v>
      </c>
      <c r="C1386">
        <v>35869340</v>
      </c>
      <c r="D1386">
        <v>29174913</v>
      </c>
      <c r="E1386">
        <v>1</v>
      </c>
      <c r="F1386">
        <v>1</v>
      </c>
      <c r="G1386">
        <v>1</v>
      </c>
      <c r="H1386">
        <v>2</v>
      </c>
      <c r="I1386" t="s">
        <v>578</v>
      </c>
      <c r="J1386" t="s">
        <v>579</v>
      </c>
      <c r="K1386" t="s">
        <v>580</v>
      </c>
      <c r="L1386">
        <v>1368</v>
      </c>
      <c r="N1386">
        <v>1011</v>
      </c>
      <c r="O1386" t="s">
        <v>567</v>
      </c>
      <c r="P1386" t="s">
        <v>567</v>
      </c>
      <c r="Q1386">
        <v>1</v>
      </c>
      <c r="W1386">
        <v>0</v>
      </c>
      <c r="X1386">
        <v>458544584</v>
      </c>
      <c r="Y1386">
        <v>0.1875</v>
      </c>
      <c r="AA1386">
        <v>0</v>
      </c>
      <c r="AB1386">
        <v>932.72</v>
      </c>
      <c r="AC1386">
        <v>383.38</v>
      </c>
      <c r="AD1386">
        <v>0</v>
      </c>
      <c r="AE1386">
        <v>0</v>
      </c>
      <c r="AF1386">
        <v>87.17</v>
      </c>
      <c r="AG1386">
        <v>11.6</v>
      </c>
      <c r="AH1386">
        <v>0</v>
      </c>
      <c r="AI1386">
        <v>1</v>
      </c>
      <c r="AJ1386">
        <v>10.7</v>
      </c>
      <c r="AK1386">
        <v>33.049999999999997</v>
      </c>
      <c r="AL1386">
        <v>1</v>
      </c>
      <c r="AN1386">
        <v>0</v>
      </c>
      <c r="AO1386">
        <v>1</v>
      </c>
      <c r="AP1386">
        <v>1</v>
      </c>
      <c r="AQ1386">
        <v>0</v>
      </c>
      <c r="AR1386">
        <v>0</v>
      </c>
      <c r="AS1386" t="s">
        <v>3</v>
      </c>
      <c r="AT1386">
        <v>0.15</v>
      </c>
      <c r="AU1386" t="s">
        <v>133</v>
      </c>
      <c r="AV1386">
        <v>0</v>
      </c>
      <c r="AW1386">
        <v>2</v>
      </c>
      <c r="AX1386">
        <v>35869351</v>
      </c>
      <c r="AY1386">
        <v>1</v>
      </c>
      <c r="AZ1386">
        <v>0</v>
      </c>
      <c r="BA1386">
        <v>1343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X1386">
        <f>Y1386*Source!I1301</f>
        <v>4.3125000000000004E-3</v>
      </c>
      <c r="CY1386">
        <f>AB1386</f>
        <v>932.72</v>
      </c>
      <c r="CZ1386">
        <f>AF1386</f>
        <v>87.17</v>
      </c>
      <c r="DA1386">
        <f>AJ1386</f>
        <v>10.7</v>
      </c>
      <c r="DB1386">
        <f>ROUND((ROUND(AT1386*CZ1386,2)*1.25),2)</f>
        <v>16.350000000000001</v>
      </c>
      <c r="DC1386">
        <f>ROUND((ROUND(AT1386*AG1386,2)*1.25),2)</f>
        <v>2.1800000000000002</v>
      </c>
    </row>
    <row r="1387" spans="1:107">
      <c r="A1387">
        <f>ROW(Source!A1301)</f>
        <v>1301</v>
      </c>
      <c r="B1387">
        <v>35863109</v>
      </c>
      <c r="C1387">
        <v>35869340</v>
      </c>
      <c r="D1387">
        <v>29108696</v>
      </c>
      <c r="E1387">
        <v>1</v>
      </c>
      <c r="F1387">
        <v>1</v>
      </c>
      <c r="G1387">
        <v>1</v>
      </c>
      <c r="H1387">
        <v>3</v>
      </c>
      <c r="I1387" t="s">
        <v>581</v>
      </c>
      <c r="J1387" t="s">
        <v>582</v>
      </c>
      <c r="K1387" t="s">
        <v>583</v>
      </c>
      <c r="L1387">
        <v>1354</v>
      </c>
      <c r="N1387">
        <v>1010</v>
      </c>
      <c r="O1387" t="s">
        <v>237</v>
      </c>
      <c r="P1387" t="s">
        <v>237</v>
      </c>
      <c r="Q1387">
        <v>1</v>
      </c>
      <c r="W1387">
        <v>0</v>
      </c>
      <c r="X1387">
        <v>2109155817</v>
      </c>
      <c r="Y1387">
        <v>56.6</v>
      </c>
      <c r="AA1387">
        <v>310.51</v>
      </c>
      <c r="AB1387">
        <v>0</v>
      </c>
      <c r="AC1387">
        <v>0</v>
      </c>
      <c r="AD1387">
        <v>0</v>
      </c>
      <c r="AE1387">
        <v>67.209999999999994</v>
      </c>
      <c r="AF1387">
        <v>0</v>
      </c>
      <c r="AG1387">
        <v>0</v>
      </c>
      <c r="AH1387">
        <v>0</v>
      </c>
      <c r="AI1387">
        <v>4.62</v>
      </c>
      <c r="AJ1387">
        <v>1</v>
      </c>
      <c r="AK1387">
        <v>1</v>
      </c>
      <c r="AL1387">
        <v>1</v>
      </c>
      <c r="AN1387">
        <v>0</v>
      </c>
      <c r="AO1387">
        <v>1</v>
      </c>
      <c r="AP1387">
        <v>0</v>
      </c>
      <c r="AQ1387">
        <v>0</v>
      </c>
      <c r="AR1387">
        <v>0</v>
      </c>
      <c r="AS1387" t="s">
        <v>3</v>
      </c>
      <c r="AT1387">
        <v>56.6</v>
      </c>
      <c r="AU1387" t="s">
        <v>3</v>
      </c>
      <c r="AV1387">
        <v>0</v>
      </c>
      <c r="AW1387">
        <v>2</v>
      </c>
      <c r="AX1387">
        <v>35869352</v>
      </c>
      <c r="AY1387">
        <v>1</v>
      </c>
      <c r="AZ1387">
        <v>0</v>
      </c>
      <c r="BA1387">
        <v>1344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X1387">
        <f>Y1387*Source!I1301</f>
        <v>1.3018000000000001</v>
      </c>
      <c r="CY1387">
        <f>AA1387</f>
        <v>310.51</v>
      </c>
      <c r="CZ1387">
        <f>AE1387</f>
        <v>67.209999999999994</v>
      </c>
      <c r="DA1387">
        <f>AI1387</f>
        <v>4.62</v>
      </c>
      <c r="DB1387">
        <f>ROUND(ROUND(AT1387*CZ1387,2),2)</f>
        <v>3804.09</v>
      </c>
      <c r="DC1387">
        <f>ROUND(ROUND(AT1387*AG1387,2),2)</f>
        <v>0</v>
      </c>
    </row>
    <row r="1388" spans="1:107">
      <c r="A1388">
        <f>ROW(Source!A1301)</f>
        <v>1301</v>
      </c>
      <c r="B1388">
        <v>35863109</v>
      </c>
      <c r="C1388">
        <v>35869340</v>
      </c>
      <c r="D1388">
        <v>29109720</v>
      </c>
      <c r="E1388">
        <v>1</v>
      </c>
      <c r="F1388">
        <v>1</v>
      </c>
      <c r="G1388">
        <v>1</v>
      </c>
      <c r="H1388">
        <v>3</v>
      </c>
      <c r="I1388" t="s">
        <v>140</v>
      </c>
      <c r="J1388" t="s">
        <v>143</v>
      </c>
      <c r="K1388" t="s">
        <v>141</v>
      </c>
      <c r="L1388">
        <v>1301</v>
      </c>
      <c r="N1388">
        <v>1003</v>
      </c>
      <c r="O1388" t="s">
        <v>142</v>
      </c>
      <c r="P1388" t="s">
        <v>142</v>
      </c>
      <c r="Q1388">
        <v>1</v>
      </c>
      <c r="W1388">
        <v>0</v>
      </c>
      <c r="X1388">
        <v>-716496253</v>
      </c>
      <c r="Y1388">
        <v>100</v>
      </c>
      <c r="AA1388">
        <v>108.23</v>
      </c>
      <c r="AB1388">
        <v>0</v>
      </c>
      <c r="AC1388">
        <v>0</v>
      </c>
      <c r="AD1388">
        <v>0</v>
      </c>
      <c r="AE1388">
        <v>131.99</v>
      </c>
      <c r="AF1388">
        <v>0</v>
      </c>
      <c r="AG1388">
        <v>0</v>
      </c>
      <c r="AH1388">
        <v>0</v>
      </c>
      <c r="AI1388">
        <v>0.82</v>
      </c>
      <c r="AJ1388">
        <v>1</v>
      </c>
      <c r="AK1388">
        <v>1</v>
      </c>
      <c r="AL1388">
        <v>1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 t="s">
        <v>3</v>
      </c>
      <c r="AT1388">
        <v>100</v>
      </c>
      <c r="AU1388" t="s">
        <v>3</v>
      </c>
      <c r="AV1388">
        <v>0</v>
      </c>
      <c r="AW1388">
        <v>1</v>
      </c>
      <c r="AX1388">
        <v>-1</v>
      </c>
      <c r="AY1388">
        <v>0</v>
      </c>
      <c r="AZ1388">
        <v>0</v>
      </c>
      <c r="BA1388" t="s">
        <v>3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X1388">
        <f>Y1388*Source!I1301</f>
        <v>2.2999999999999998</v>
      </c>
      <c r="CY1388">
        <f>AA1388</f>
        <v>108.23</v>
      </c>
      <c r="CZ1388">
        <f>AE1388</f>
        <v>131.99</v>
      </c>
      <c r="DA1388">
        <f>AI1388</f>
        <v>0.82</v>
      </c>
      <c r="DB1388">
        <f>ROUND(ROUND(AT1388*CZ1388,2),2)</f>
        <v>13199</v>
      </c>
      <c r="DC1388">
        <f>ROUND(ROUND(AT1388*AG1388,2),2)</f>
        <v>0</v>
      </c>
    </row>
    <row r="1389" spans="1:107">
      <c r="A1389">
        <f>ROW(Source!A1301)</f>
        <v>1301</v>
      </c>
      <c r="B1389">
        <v>35863109</v>
      </c>
      <c r="C1389">
        <v>35869340</v>
      </c>
      <c r="D1389">
        <v>29115197</v>
      </c>
      <c r="E1389">
        <v>1</v>
      </c>
      <c r="F1389">
        <v>1</v>
      </c>
      <c r="G1389">
        <v>1</v>
      </c>
      <c r="H1389">
        <v>3</v>
      </c>
      <c r="I1389" t="s">
        <v>584</v>
      </c>
      <c r="J1389" t="s">
        <v>585</v>
      </c>
      <c r="K1389" t="s">
        <v>586</v>
      </c>
      <c r="L1389">
        <v>1354</v>
      </c>
      <c r="N1389">
        <v>1010</v>
      </c>
      <c r="O1389" t="s">
        <v>237</v>
      </c>
      <c r="P1389" t="s">
        <v>237</v>
      </c>
      <c r="Q1389">
        <v>1</v>
      </c>
      <c r="W1389">
        <v>0</v>
      </c>
      <c r="X1389">
        <v>-1208533646</v>
      </c>
      <c r="Y1389">
        <v>400</v>
      </c>
      <c r="AA1389">
        <v>3.65</v>
      </c>
      <c r="AB1389">
        <v>0</v>
      </c>
      <c r="AC1389">
        <v>0</v>
      </c>
      <c r="AD1389">
        <v>0</v>
      </c>
      <c r="AE1389">
        <v>0.5</v>
      </c>
      <c r="AF1389">
        <v>0</v>
      </c>
      <c r="AG1389">
        <v>0</v>
      </c>
      <c r="AH1389">
        <v>0</v>
      </c>
      <c r="AI1389">
        <v>7.29</v>
      </c>
      <c r="AJ1389">
        <v>1</v>
      </c>
      <c r="AK1389">
        <v>1</v>
      </c>
      <c r="AL1389">
        <v>1</v>
      </c>
      <c r="AN1389">
        <v>0</v>
      </c>
      <c r="AO1389">
        <v>1</v>
      </c>
      <c r="AP1389">
        <v>0</v>
      </c>
      <c r="AQ1389">
        <v>0</v>
      </c>
      <c r="AR1389">
        <v>0</v>
      </c>
      <c r="AS1389" t="s">
        <v>3</v>
      </c>
      <c r="AT1389">
        <v>400</v>
      </c>
      <c r="AU1389" t="s">
        <v>3</v>
      </c>
      <c r="AV1389">
        <v>0</v>
      </c>
      <c r="AW1389">
        <v>2</v>
      </c>
      <c r="AX1389">
        <v>35869354</v>
      </c>
      <c r="AY1389">
        <v>1</v>
      </c>
      <c r="AZ1389">
        <v>0</v>
      </c>
      <c r="BA1389">
        <v>1346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X1389">
        <f>Y1389*Source!I1301</f>
        <v>9.1999999999999993</v>
      </c>
      <c r="CY1389">
        <f>AA1389</f>
        <v>3.65</v>
      </c>
      <c r="CZ1389">
        <f>AE1389</f>
        <v>0.5</v>
      </c>
      <c r="DA1389">
        <f>AI1389</f>
        <v>7.29</v>
      </c>
      <c r="DB1389">
        <f>ROUND(ROUND(AT1389*CZ1389,2),2)</f>
        <v>200</v>
      </c>
      <c r="DC1389">
        <f>ROUND(ROUND(AT1389*AG1389,2),2)</f>
        <v>0</v>
      </c>
    </row>
    <row r="1390" spans="1:107">
      <c r="A1390">
        <f>ROW(Source!A1303)</f>
        <v>1303</v>
      </c>
      <c r="B1390">
        <v>35863109</v>
      </c>
      <c r="C1390">
        <v>35869356</v>
      </c>
      <c r="D1390">
        <v>18413230</v>
      </c>
      <c r="E1390">
        <v>1</v>
      </c>
      <c r="F1390">
        <v>1</v>
      </c>
      <c r="G1390">
        <v>1</v>
      </c>
      <c r="H1390">
        <v>1</v>
      </c>
      <c r="I1390" t="s">
        <v>587</v>
      </c>
      <c r="J1390" t="s">
        <v>3</v>
      </c>
      <c r="K1390" t="s">
        <v>588</v>
      </c>
      <c r="L1390">
        <v>1369</v>
      </c>
      <c r="N1390">
        <v>1013</v>
      </c>
      <c r="O1390" t="s">
        <v>561</v>
      </c>
      <c r="P1390" t="s">
        <v>561</v>
      </c>
      <c r="Q1390">
        <v>1</v>
      </c>
      <c r="W1390">
        <v>0</v>
      </c>
      <c r="X1390">
        <v>355262106</v>
      </c>
      <c r="Y1390">
        <v>191.44049999999999</v>
      </c>
      <c r="AA1390">
        <v>0</v>
      </c>
      <c r="AB1390">
        <v>0</v>
      </c>
      <c r="AC1390">
        <v>0</v>
      </c>
      <c r="AD1390">
        <v>293.22000000000003</v>
      </c>
      <c r="AE1390">
        <v>0</v>
      </c>
      <c r="AF1390">
        <v>0</v>
      </c>
      <c r="AG1390">
        <v>0</v>
      </c>
      <c r="AH1390">
        <v>293.22000000000003</v>
      </c>
      <c r="AI1390">
        <v>1</v>
      </c>
      <c r="AJ1390">
        <v>1</v>
      </c>
      <c r="AK1390">
        <v>1</v>
      </c>
      <c r="AL1390">
        <v>1</v>
      </c>
      <c r="AN1390">
        <v>0</v>
      </c>
      <c r="AO1390">
        <v>1</v>
      </c>
      <c r="AP1390">
        <v>1</v>
      </c>
      <c r="AQ1390">
        <v>0</v>
      </c>
      <c r="AR1390">
        <v>0</v>
      </c>
      <c r="AS1390" t="s">
        <v>3</v>
      </c>
      <c r="AT1390">
        <v>166.47</v>
      </c>
      <c r="AU1390" t="s">
        <v>134</v>
      </c>
      <c r="AV1390">
        <v>1</v>
      </c>
      <c r="AW1390">
        <v>2</v>
      </c>
      <c r="AX1390">
        <v>35869366</v>
      </c>
      <c r="AY1390">
        <v>1</v>
      </c>
      <c r="AZ1390">
        <v>0</v>
      </c>
      <c r="BA1390">
        <v>1347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X1390">
        <f>Y1390*Source!I1303</f>
        <v>7.6576199999999996</v>
      </c>
      <c r="CY1390">
        <f>AD1390</f>
        <v>293.22000000000003</v>
      </c>
      <c r="CZ1390">
        <f>AH1390</f>
        <v>293.22000000000003</v>
      </c>
      <c r="DA1390">
        <f>AL1390</f>
        <v>1</v>
      </c>
      <c r="DB1390">
        <f>ROUND((ROUND(AT1390*CZ1390,2)*1.15),2)</f>
        <v>56134.18</v>
      </c>
      <c r="DC1390">
        <f>ROUND((ROUND(AT1390*AG1390,2)*1.15),2)</f>
        <v>0</v>
      </c>
    </row>
    <row r="1391" spans="1:107">
      <c r="A1391">
        <f>ROW(Source!A1303)</f>
        <v>1303</v>
      </c>
      <c r="B1391">
        <v>35863109</v>
      </c>
      <c r="C1391">
        <v>35869356</v>
      </c>
      <c r="D1391">
        <v>121548</v>
      </c>
      <c r="E1391">
        <v>1</v>
      </c>
      <c r="F1391">
        <v>1</v>
      </c>
      <c r="G1391">
        <v>1</v>
      </c>
      <c r="H1391">
        <v>1</v>
      </c>
      <c r="I1391" t="s">
        <v>35</v>
      </c>
      <c r="J1391" t="s">
        <v>3</v>
      </c>
      <c r="K1391" t="s">
        <v>562</v>
      </c>
      <c r="L1391">
        <v>608254</v>
      </c>
      <c r="N1391">
        <v>1013</v>
      </c>
      <c r="O1391" t="s">
        <v>563</v>
      </c>
      <c r="P1391" t="s">
        <v>563</v>
      </c>
      <c r="Q1391">
        <v>1</v>
      </c>
      <c r="W1391">
        <v>0</v>
      </c>
      <c r="X1391">
        <v>-185737400</v>
      </c>
      <c r="Y1391">
        <v>0.1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1</v>
      </c>
      <c r="AJ1391">
        <v>1</v>
      </c>
      <c r="AK1391">
        <v>1</v>
      </c>
      <c r="AL1391">
        <v>1</v>
      </c>
      <c r="AN1391">
        <v>0</v>
      </c>
      <c r="AO1391">
        <v>1</v>
      </c>
      <c r="AP1391">
        <v>1</v>
      </c>
      <c r="AQ1391">
        <v>0</v>
      </c>
      <c r="AR1391">
        <v>0</v>
      </c>
      <c r="AS1391" t="s">
        <v>3</v>
      </c>
      <c r="AT1391">
        <v>0.08</v>
      </c>
      <c r="AU1391" t="s">
        <v>133</v>
      </c>
      <c r="AV1391">
        <v>2</v>
      </c>
      <c r="AW1391">
        <v>2</v>
      </c>
      <c r="AX1391">
        <v>35869367</v>
      </c>
      <c r="AY1391">
        <v>1</v>
      </c>
      <c r="AZ1391">
        <v>0</v>
      </c>
      <c r="BA1391">
        <v>1348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X1391">
        <f>Y1391*Source!I1303</f>
        <v>4.0000000000000001E-3</v>
      </c>
      <c r="CY1391">
        <f>AD1391</f>
        <v>0</v>
      </c>
      <c r="CZ1391">
        <f>AH1391</f>
        <v>0</v>
      </c>
      <c r="DA1391">
        <f>AL1391</f>
        <v>1</v>
      </c>
      <c r="DB1391">
        <f>ROUND((ROUND(AT1391*CZ1391,2)*1.25),2)</f>
        <v>0</v>
      </c>
      <c r="DC1391">
        <f>ROUND((ROUND(AT1391*AG1391,2)*1.25),2)</f>
        <v>0</v>
      </c>
    </row>
    <row r="1392" spans="1:107">
      <c r="A1392">
        <f>ROW(Source!A1303)</f>
        <v>1303</v>
      </c>
      <c r="B1392">
        <v>35863109</v>
      </c>
      <c r="C1392">
        <v>35869356</v>
      </c>
      <c r="D1392">
        <v>29172556</v>
      </c>
      <c r="E1392">
        <v>1</v>
      </c>
      <c r="F1392">
        <v>1</v>
      </c>
      <c r="G1392">
        <v>1</v>
      </c>
      <c r="H1392">
        <v>2</v>
      </c>
      <c r="I1392" t="s">
        <v>564</v>
      </c>
      <c r="J1392" t="s">
        <v>565</v>
      </c>
      <c r="K1392" t="s">
        <v>566</v>
      </c>
      <c r="L1392">
        <v>1368</v>
      </c>
      <c r="N1392">
        <v>1011</v>
      </c>
      <c r="O1392" t="s">
        <v>567</v>
      </c>
      <c r="P1392" t="s">
        <v>567</v>
      </c>
      <c r="Q1392">
        <v>1</v>
      </c>
      <c r="W1392">
        <v>0</v>
      </c>
      <c r="X1392">
        <v>-1302720870</v>
      </c>
      <c r="Y1392">
        <v>0.1</v>
      </c>
      <c r="AA1392">
        <v>0</v>
      </c>
      <c r="AB1392">
        <v>466.71</v>
      </c>
      <c r="AC1392">
        <v>446.18</v>
      </c>
      <c r="AD1392">
        <v>0</v>
      </c>
      <c r="AE1392">
        <v>0</v>
      </c>
      <c r="AF1392">
        <v>31.26</v>
      </c>
      <c r="AG1392">
        <v>13.5</v>
      </c>
      <c r="AH1392">
        <v>0</v>
      </c>
      <c r="AI1392">
        <v>1</v>
      </c>
      <c r="AJ1392">
        <v>14.93</v>
      </c>
      <c r="AK1392">
        <v>33.049999999999997</v>
      </c>
      <c r="AL1392">
        <v>1</v>
      </c>
      <c r="AN1392">
        <v>0</v>
      </c>
      <c r="AO1392">
        <v>1</v>
      </c>
      <c r="AP1392">
        <v>1</v>
      </c>
      <c r="AQ1392">
        <v>0</v>
      </c>
      <c r="AR1392">
        <v>0</v>
      </c>
      <c r="AS1392" t="s">
        <v>3</v>
      </c>
      <c r="AT1392">
        <v>0.08</v>
      </c>
      <c r="AU1392" t="s">
        <v>133</v>
      </c>
      <c r="AV1392">
        <v>0</v>
      </c>
      <c r="AW1392">
        <v>2</v>
      </c>
      <c r="AX1392">
        <v>35869368</v>
      </c>
      <c r="AY1392">
        <v>1</v>
      </c>
      <c r="AZ1392">
        <v>0</v>
      </c>
      <c r="BA1392">
        <v>1349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X1392">
        <f>Y1392*Source!I1303</f>
        <v>4.0000000000000001E-3</v>
      </c>
      <c r="CY1392">
        <f>AB1392</f>
        <v>466.71</v>
      </c>
      <c r="CZ1392">
        <f>AF1392</f>
        <v>31.26</v>
      </c>
      <c r="DA1392">
        <f>AJ1392</f>
        <v>14.93</v>
      </c>
      <c r="DB1392">
        <f>ROUND((ROUND(AT1392*CZ1392,2)*1.25),2)</f>
        <v>3.13</v>
      </c>
      <c r="DC1392">
        <f>ROUND((ROUND(AT1392*AG1392,2)*1.25),2)</f>
        <v>1.35</v>
      </c>
    </row>
    <row r="1393" spans="1:107">
      <c r="A1393">
        <f>ROW(Source!A1303)</f>
        <v>1303</v>
      </c>
      <c r="B1393">
        <v>35863109</v>
      </c>
      <c r="C1393">
        <v>35869356</v>
      </c>
      <c r="D1393">
        <v>29174591</v>
      </c>
      <c r="E1393">
        <v>1</v>
      </c>
      <c r="F1393">
        <v>1</v>
      </c>
      <c r="G1393">
        <v>1</v>
      </c>
      <c r="H1393">
        <v>2</v>
      </c>
      <c r="I1393" t="s">
        <v>589</v>
      </c>
      <c r="J1393" t="s">
        <v>590</v>
      </c>
      <c r="K1393" t="s">
        <v>591</v>
      </c>
      <c r="L1393">
        <v>1368</v>
      </c>
      <c r="N1393">
        <v>1011</v>
      </c>
      <c r="O1393" t="s">
        <v>567</v>
      </c>
      <c r="P1393" t="s">
        <v>567</v>
      </c>
      <c r="Q1393">
        <v>1</v>
      </c>
      <c r="W1393">
        <v>0</v>
      </c>
      <c r="X1393">
        <v>1598042632</v>
      </c>
      <c r="Y1393">
        <v>0.32500000000000001</v>
      </c>
      <c r="AA1393">
        <v>0</v>
      </c>
      <c r="AB1393">
        <v>9.4700000000000006</v>
      </c>
      <c r="AC1393">
        <v>0</v>
      </c>
      <c r="AD1393">
        <v>0</v>
      </c>
      <c r="AE1393">
        <v>0</v>
      </c>
      <c r="AF1393">
        <v>0.95</v>
      </c>
      <c r="AG1393">
        <v>0</v>
      </c>
      <c r="AH1393">
        <v>0</v>
      </c>
      <c r="AI1393">
        <v>1</v>
      </c>
      <c r="AJ1393">
        <v>9.9700000000000006</v>
      </c>
      <c r="AK1393">
        <v>33.049999999999997</v>
      </c>
      <c r="AL1393">
        <v>1</v>
      </c>
      <c r="AN1393">
        <v>0</v>
      </c>
      <c r="AO1393">
        <v>1</v>
      </c>
      <c r="AP1393">
        <v>1</v>
      </c>
      <c r="AQ1393">
        <v>0</v>
      </c>
      <c r="AR1393">
        <v>0</v>
      </c>
      <c r="AS1393" t="s">
        <v>3</v>
      </c>
      <c r="AT1393">
        <v>0.26</v>
      </c>
      <c r="AU1393" t="s">
        <v>133</v>
      </c>
      <c r="AV1393">
        <v>0</v>
      </c>
      <c r="AW1393">
        <v>2</v>
      </c>
      <c r="AX1393">
        <v>35869369</v>
      </c>
      <c r="AY1393">
        <v>1</v>
      </c>
      <c r="AZ1393">
        <v>0</v>
      </c>
      <c r="BA1393">
        <v>1350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X1393">
        <f>Y1393*Source!I1303</f>
        <v>1.3000000000000001E-2</v>
      </c>
      <c r="CY1393">
        <f>AB1393</f>
        <v>9.4700000000000006</v>
      </c>
      <c r="CZ1393">
        <f>AF1393</f>
        <v>0.95</v>
      </c>
      <c r="DA1393">
        <f>AJ1393</f>
        <v>9.9700000000000006</v>
      </c>
      <c r="DB1393">
        <f>ROUND((ROUND(AT1393*CZ1393,2)*1.25),2)</f>
        <v>0.31</v>
      </c>
      <c r="DC1393">
        <f>ROUND((ROUND(AT1393*AG1393,2)*1.25),2)</f>
        <v>0</v>
      </c>
    </row>
    <row r="1394" spans="1:107">
      <c r="A1394">
        <f>ROW(Source!A1303)</f>
        <v>1303</v>
      </c>
      <c r="B1394">
        <v>35863109</v>
      </c>
      <c r="C1394">
        <v>35869356</v>
      </c>
      <c r="D1394">
        <v>29174913</v>
      </c>
      <c r="E1394">
        <v>1</v>
      </c>
      <c r="F1394">
        <v>1</v>
      </c>
      <c r="G1394">
        <v>1</v>
      </c>
      <c r="H1394">
        <v>2</v>
      </c>
      <c r="I1394" t="s">
        <v>578</v>
      </c>
      <c r="J1394" t="s">
        <v>579</v>
      </c>
      <c r="K1394" t="s">
        <v>580</v>
      </c>
      <c r="L1394">
        <v>1368</v>
      </c>
      <c r="N1394">
        <v>1011</v>
      </c>
      <c r="O1394" t="s">
        <v>567</v>
      </c>
      <c r="P1394" t="s">
        <v>567</v>
      </c>
      <c r="Q1394">
        <v>1</v>
      </c>
      <c r="W1394">
        <v>0</v>
      </c>
      <c r="X1394">
        <v>458544584</v>
      </c>
      <c r="Y1394">
        <v>0.625</v>
      </c>
      <c r="AA1394">
        <v>0</v>
      </c>
      <c r="AB1394">
        <v>932.72</v>
      </c>
      <c r="AC1394">
        <v>383.38</v>
      </c>
      <c r="AD1394">
        <v>0</v>
      </c>
      <c r="AE1394">
        <v>0</v>
      </c>
      <c r="AF1394">
        <v>87.17</v>
      </c>
      <c r="AG1394">
        <v>11.6</v>
      </c>
      <c r="AH1394">
        <v>0</v>
      </c>
      <c r="AI1394">
        <v>1</v>
      </c>
      <c r="AJ1394">
        <v>10.7</v>
      </c>
      <c r="AK1394">
        <v>33.049999999999997</v>
      </c>
      <c r="AL1394">
        <v>1</v>
      </c>
      <c r="AN1394">
        <v>0</v>
      </c>
      <c r="AO1394">
        <v>1</v>
      </c>
      <c r="AP1394">
        <v>1</v>
      </c>
      <c r="AQ1394">
        <v>0</v>
      </c>
      <c r="AR1394">
        <v>0</v>
      </c>
      <c r="AS1394" t="s">
        <v>3</v>
      </c>
      <c r="AT1394">
        <v>0.5</v>
      </c>
      <c r="AU1394" t="s">
        <v>133</v>
      </c>
      <c r="AV1394">
        <v>0</v>
      </c>
      <c r="AW1394">
        <v>2</v>
      </c>
      <c r="AX1394">
        <v>35869370</v>
      </c>
      <c r="AY1394">
        <v>1</v>
      </c>
      <c r="AZ1394">
        <v>0</v>
      </c>
      <c r="BA1394">
        <v>1351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X1394">
        <f>Y1394*Source!I1303</f>
        <v>2.5000000000000001E-2</v>
      </c>
      <c r="CY1394">
        <f>AB1394</f>
        <v>932.72</v>
      </c>
      <c r="CZ1394">
        <f>AF1394</f>
        <v>87.17</v>
      </c>
      <c r="DA1394">
        <f>AJ1394</f>
        <v>10.7</v>
      </c>
      <c r="DB1394">
        <f>ROUND((ROUND(AT1394*CZ1394,2)*1.25),2)</f>
        <v>54.49</v>
      </c>
      <c r="DC1394">
        <f>ROUND((ROUND(AT1394*AG1394,2)*1.25),2)</f>
        <v>7.25</v>
      </c>
    </row>
    <row r="1395" spans="1:107">
      <c r="A1395">
        <f>ROW(Source!A1303)</f>
        <v>1303</v>
      </c>
      <c r="B1395">
        <v>35863109</v>
      </c>
      <c r="C1395">
        <v>35869356</v>
      </c>
      <c r="D1395">
        <v>29107800</v>
      </c>
      <c r="E1395">
        <v>1</v>
      </c>
      <c r="F1395">
        <v>1</v>
      </c>
      <c r="G1395">
        <v>1</v>
      </c>
      <c r="H1395">
        <v>3</v>
      </c>
      <c r="I1395" t="s">
        <v>592</v>
      </c>
      <c r="J1395" t="s">
        <v>593</v>
      </c>
      <c r="K1395" t="s">
        <v>594</v>
      </c>
      <c r="L1395">
        <v>1346</v>
      </c>
      <c r="N1395">
        <v>1009</v>
      </c>
      <c r="O1395" t="s">
        <v>160</v>
      </c>
      <c r="P1395" t="s">
        <v>160</v>
      </c>
      <c r="Q1395">
        <v>1</v>
      </c>
      <c r="W1395">
        <v>0</v>
      </c>
      <c r="X1395">
        <v>-1570619850</v>
      </c>
      <c r="Y1395">
        <v>0.2</v>
      </c>
      <c r="AA1395">
        <v>46.61</v>
      </c>
      <c r="AB1395">
        <v>0</v>
      </c>
      <c r="AC1395">
        <v>0</v>
      </c>
      <c r="AD1395">
        <v>0</v>
      </c>
      <c r="AE1395">
        <v>1.81</v>
      </c>
      <c r="AF1395">
        <v>0</v>
      </c>
      <c r="AG1395">
        <v>0</v>
      </c>
      <c r="AH1395">
        <v>0</v>
      </c>
      <c r="AI1395">
        <v>25.75</v>
      </c>
      <c r="AJ1395">
        <v>1</v>
      </c>
      <c r="AK1395">
        <v>1</v>
      </c>
      <c r="AL1395">
        <v>1</v>
      </c>
      <c r="AN1395">
        <v>0</v>
      </c>
      <c r="AO1395">
        <v>1</v>
      </c>
      <c r="AP1395">
        <v>0</v>
      </c>
      <c r="AQ1395">
        <v>0</v>
      </c>
      <c r="AR1395">
        <v>0</v>
      </c>
      <c r="AS1395" t="s">
        <v>3</v>
      </c>
      <c r="AT1395">
        <v>0.2</v>
      </c>
      <c r="AU1395" t="s">
        <v>3</v>
      </c>
      <c r="AV1395">
        <v>0</v>
      </c>
      <c r="AW1395">
        <v>2</v>
      </c>
      <c r="AX1395">
        <v>35869371</v>
      </c>
      <c r="AY1395">
        <v>1</v>
      </c>
      <c r="AZ1395">
        <v>0</v>
      </c>
      <c r="BA1395">
        <v>1352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X1395">
        <f>Y1395*Source!I1303</f>
        <v>8.0000000000000002E-3</v>
      </c>
      <c r="CY1395">
        <f>AA1395</f>
        <v>46.61</v>
      </c>
      <c r="CZ1395">
        <f>AE1395</f>
        <v>1.81</v>
      </c>
      <c r="DA1395">
        <f>AI1395</f>
        <v>25.75</v>
      </c>
      <c r="DB1395">
        <f>ROUND(ROUND(AT1395*CZ1395,2),2)</f>
        <v>0.36</v>
      </c>
      <c r="DC1395">
        <f>ROUND(ROUND(AT1395*AG1395,2),2)</f>
        <v>0</v>
      </c>
    </row>
    <row r="1396" spans="1:107">
      <c r="A1396">
        <f>ROW(Source!A1303)</f>
        <v>1303</v>
      </c>
      <c r="B1396">
        <v>35863109</v>
      </c>
      <c r="C1396">
        <v>35869356</v>
      </c>
      <c r="D1396">
        <v>29109411</v>
      </c>
      <c r="E1396">
        <v>1</v>
      </c>
      <c r="F1396">
        <v>1</v>
      </c>
      <c r="G1396">
        <v>1</v>
      </c>
      <c r="H1396">
        <v>3</v>
      </c>
      <c r="I1396" t="s">
        <v>595</v>
      </c>
      <c r="J1396" t="s">
        <v>596</v>
      </c>
      <c r="K1396" t="s">
        <v>597</v>
      </c>
      <c r="L1396">
        <v>1346</v>
      </c>
      <c r="N1396">
        <v>1009</v>
      </c>
      <c r="O1396" t="s">
        <v>160</v>
      </c>
      <c r="P1396" t="s">
        <v>160</v>
      </c>
      <c r="Q1396">
        <v>1</v>
      </c>
      <c r="W1396">
        <v>0</v>
      </c>
      <c r="X1396">
        <v>-1130535485</v>
      </c>
      <c r="Y1396">
        <v>30</v>
      </c>
      <c r="AA1396">
        <v>53.91</v>
      </c>
      <c r="AB1396">
        <v>0</v>
      </c>
      <c r="AC1396">
        <v>0</v>
      </c>
      <c r="AD1396">
        <v>0</v>
      </c>
      <c r="AE1396">
        <v>15.95</v>
      </c>
      <c r="AF1396">
        <v>0</v>
      </c>
      <c r="AG1396">
        <v>0</v>
      </c>
      <c r="AH1396">
        <v>0</v>
      </c>
      <c r="AI1396">
        <v>3.38</v>
      </c>
      <c r="AJ1396">
        <v>1</v>
      </c>
      <c r="AK1396">
        <v>1</v>
      </c>
      <c r="AL1396">
        <v>1</v>
      </c>
      <c r="AN1396">
        <v>0</v>
      </c>
      <c r="AO1396">
        <v>1</v>
      </c>
      <c r="AP1396">
        <v>0</v>
      </c>
      <c r="AQ1396">
        <v>0</v>
      </c>
      <c r="AR1396">
        <v>0</v>
      </c>
      <c r="AS1396" t="s">
        <v>3</v>
      </c>
      <c r="AT1396">
        <v>30</v>
      </c>
      <c r="AU1396" t="s">
        <v>3</v>
      </c>
      <c r="AV1396">
        <v>0</v>
      </c>
      <c r="AW1396">
        <v>2</v>
      </c>
      <c r="AX1396">
        <v>35869372</v>
      </c>
      <c r="AY1396">
        <v>1</v>
      </c>
      <c r="AZ1396">
        <v>0</v>
      </c>
      <c r="BA1396">
        <v>1353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X1396">
        <f>Y1396*Source!I1303</f>
        <v>1.2</v>
      </c>
      <c r="CY1396">
        <f>AA1396</f>
        <v>53.91</v>
      </c>
      <c r="CZ1396">
        <f>AE1396</f>
        <v>15.95</v>
      </c>
      <c r="DA1396">
        <f>AI1396</f>
        <v>3.38</v>
      </c>
      <c r="DB1396">
        <f>ROUND(ROUND(AT1396*CZ1396,2),2)</f>
        <v>478.5</v>
      </c>
      <c r="DC1396">
        <f>ROUND(ROUND(AT1396*AG1396,2),2)</f>
        <v>0</v>
      </c>
    </row>
    <row r="1397" spans="1:107">
      <c r="A1397">
        <f>ROW(Source!A1303)</f>
        <v>1303</v>
      </c>
      <c r="B1397">
        <v>35863109</v>
      </c>
      <c r="C1397">
        <v>35869356</v>
      </c>
      <c r="D1397">
        <v>29109535</v>
      </c>
      <c r="E1397">
        <v>1</v>
      </c>
      <c r="F1397">
        <v>1</v>
      </c>
      <c r="G1397">
        <v>1</v>
      </c>
      <c r="H1397">
        <v>3</v>
      </c>
      <c r="I1397" t="s">
        <v>287</v>
      </c>
      <c r="J1397" t="s">
        <v>289</v>
      </c>
      <c r="K1397" t="s">
        <v>288</v>
      </c>
      <c r="L1397">
        <v>1327</v>
      </c>
      <c r="N1397">
        <v>1005</v>
      </c>
      <c r="O1397" t="s">
        <v>155</v>
      </c>
      <c r="P1397" t="s">
        <v>155</v>
      </c>
      <c r="Q1397">
        <v>1</v>
      </c>
      <c r="W1397">
        <v>0</v>
      </c>
      <c r="X1397">
        <v>522970763</v>
      </c>
      <c r="Y1397">
        <v>105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1</v>
      </c>
      <c r="AJ1397">
        <v>1</v>
      </c>
      <c r="AK1397">
        <v>1</v>
      </c>
      <c r="AL1397">
        <v>1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 t="s">
        <v>3</v>
      </c>
      <c r="AT1397">
        <v>105</v>
      </c>
      <c r="AU1397" t="s">
        <v>3</v>
      </c>
      <c r="AV1397">
        <v>0</v>
      </c>
      <c r="AW1397">
        <v>2</v>
      </c>
      <c r="AX1397">
        <v>35869373</v>
      </c>
      <c r="AY1397">
        <v>1</v>
      </c>
      <c r="AZ1397">
        <v>0</v>
      </c>
      <c r="BA1397">
        <v>1354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X1397">
        <f>Y1397*Source!I1303</f>
        <v>4.2</v>
      </c>
      <c r="CY1397">
        <f>AA1397</f>
        <v>0</v>
      </c>
      <c r="CZ1397">
        <f>AE1397</f>
        <v>0</v>
      </c>
      <c r="DA1397">
        <f>AI1397</f>
        <v>1</v>
      </c>
      <c r="DB1397">
        <f>ROUND(ROUND(AT1397*CZ1397,2),2)</f>
        <v>0</v>
      </c>
      <c r="DC1397">
        <f>ROUND(ROUND(AT1397*AG1397,2),2)</f>
        <v>0</v>
      </c>
    </row>
    <row r="1398" spans="1:107">
      <c r="A1398">
        <f>ROW(Source!A1303)</f>
        <v>1303</v>
      </c>
      <c r="B1398">
        <v>35863109</v>
      </c>
      <c r="C1398">
        <v>35869356</v>
      </c>
      <c r="D1398">
        <v>29109265</v>
      </c>
      <c r="E1398">
        <v>1</v>
      </c>
      <c r="F1398">
        <v>1</v>
      </c>
      <c r="G1398">
        <v>1</v>
      </c>
      <c r="H1398">
        <v>3</v>
      </c>
      <c r="I1398" t="s">
        <v>290</v>
      </c>
      <c r="J1398" t="s">
        <v>292</v>
      </c>
      <c r="K1398" t="s">
        <v>291</v>
      </c>
      <c r="L1398">
        <v>1348</v>
      </c>
      <c r="N1398">
        <v>1009</v>
      </c>
      <c r="O1398" t="s">
        <v>30</v>
      </c>
      <c r="P1398" t="s">
        <v>30</v>
      </c>
      <c r="Q1398">
        <v>1000</v>
      </c>
      <c r="W1398">
        <v>0</v>
      </c>
      <c r="X1398">
        <v>-192135928</v>
      </c>
      <c r="Y1398">
        <v>8.8999999999999999E-3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1</v>
      </c>
      <c r="AJ1398">
        <v>1</v>
      </c>
      <c r="AK1398">
        <v>1</v>
      </c>
      <c r="AL1398">
        <v>1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 t="s">
        <v>3</v>
      </c>
      <c r="AT1398">
        <v>8.8999999999999999E-3</v>
      </c>
      <c r="AU1398" t="s">
        <v>3</v>
      </c>
      <c r="AV1398">
        <v>0</v>
      </c>
      <c r="AW1398">
        <v>2</v>
      </c>
      <c r="AX1398">
        <v>35869374</v>
      </c>
      <c r="AY1398">
        <v>1</v>
      </c>
      <c r="AZ1398">
        <v>0</v>
      </c>
      <c r="BA1398">
        <v>1355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X1398">
        <f>Y1398*Source!I1303</f>
        <v>3.5599999999999998E-4</v>
      </c>
      <c r="CY1398">
        <f>AA1398</f>
        <v>0</v>
      </c>
      <c r="CZ1398">
        <f>AE1398</f>
        <v>0</v>
      </c>
      <c r="DA1398">
        <f>AI1398</f>
        <v>1</v>
      </c>
      <c r="DB1398">
        <f>ROUND(ROUND(AT1398*CZ1398,2),2)</f>
        <v>0</v>
      </c>
      <c r="DC1398">
        <f>ROUND(ROUND(AT1398*AG1398,2),2)</f>
        <v>0</v>
      </c>
    </row>
    <row r="1399" spans="1:107">
      <c r="A1399">
        <f>ROW(Source!A1306)</f>
        <v>1306</v>
      </c>
      <c r="B1399">
        <v>35863109</v>
      </c>
      <c r="C1399">
        <v>35869377</v>
      </c>
      <c r="D1399">
        <v>18410572</v>
      </c>
      <c r="E1399">
        <v>1</v>
      </c>
      <c r="F1399">
        <v>1</v>
      </c>
      <c r="G1399">
        <v>1</v>
      </c>
      <c r="H1399">
        <v>1</v>
      </c>
      <c r="I1399" t="s">
        <v>598</v>
      </c>
      <c r="J1399" t="s">
        <v>3</v>
      </c>
      <c r="K1399" t="s">
        <v>599</v>
      </c>
      <c r="L1399">
        <v>1369</v>
      </c>
      <c r="N1399">
        <v>1013</v>
      </c>
      <c r="O1399" t="s">
        <v>561</v>
      </c>
      <c r="P1399" t="s">
        <v>561</v>
      </c>
      <c r="Q1399">
        <v>1</v>
      </c>
      <c r="W1399">
        <v>0</v>
      </c>
      <c r="X1399">
        <v>-546915240</v>
      </c>
      <c r="Y1399">
        <v>84.11099999999999</v>
      </c>
      <c r="AA1399">
        <v>0</v>
      </c>
      <c r="AB1399">
        <v>0</v>
      </c>
      <c r="AC1399">
        <v>0</v>
      </c>
      <c r="AD1399">
        <v>279.16000000000003</v>
      </c>
      <c r="AE1399">
        <v>0</v>
      </c>
      <c r="AF1399">
        <v>0</v>
      </c>
      <c r="AG1399">
        <v>0</v>
      </c>
      <c r="AH1399">
        <v>279.16000000000003</v>
      </c>
      <c r="AI1399">
        <v>1</v>
      </c>
      <c r="AJ1399">
        <v>1</v>
      </c>
      <c r="AK1399">
        <v>1</v>
      </c>
      <c r="AL1399">
        <v>1</v>
      </c>
      <c r="AN1399">
        <v>0</v>
      </c>
      <c r="AO1399">
        <v>1</v>
      </c>
      <c r="AP1399">
        <v>1</v>
      </c>
      <c r="AQ1399">
        <v>0</v>
      </c>
      <c r="AR1399">
        <v>0</v>
      </c>
      <c r="AS1399" t="s">
        <v>3</v>
      </c>
      <c r="AT1399">
        <v>73.14</v>
      </c>
      <c r="AU1399" t="s">
        <v>167</v>
      </c>
      <c r="AV1399">
        <v>1</v>
      </c>
      <c r="AW1399">
        <v>2</v>
      </c>
      <c r="AX1399">
        <v>35869386</v>
      </c>
      <c r="AY1399">
        <v>2</v>
      </c>
      <c r="AZ1399">
        <v>131072</v>
      </c>
      <c r="BA1399">
        <v>1356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X1399">
        <f>Y1399*Source!I1306</f>
        <v>1.6822199999999998</v>
      </c>
      <c r="CY1399">
        <f>AD1399</f>
        <v>279.16000000000003</v>
      </c>
      <c r="CZ1399">
        <f>AH1399</f>
        <v>279.16000000000003</v>
      </c>
      <c r="DA1399">
        <f>AL1399</f>
        <v>1</v>
      </c>
      <c r="DB1399">
        <f>ROUND((ROUND(AT1399*CZ1399,2)*1.15),2)</f>
        <v>23480.42</v>
      </c>
      <c r="DC1399">
        <f>ROUND((ROUND(AT1399*AG1399,2)*1.15),2)</f>
        <v>0</v>
      </c>
    </row>
    <row r="1400" spans="1:107">
      <c r="A1400">
        <f>ROW(Source!A1306)</f>
        <v>1306</v>
      </c>
      <c r="B1400">
        <v>35863109</v>
      </c>
      <c r="C1400">
        <v>35869377</v>
      </c>
      <c r="D1400">
        <v>121548</v>
      </c>
      <c r="E1400">
        <v>1</v>
      </c>
      <c r="F1400">
        <v>1</v>
      </c>
      <c r="G1400">
        <v>1</v>
      </c>
      <c r="H1400">
        <v>1</v>
      </c>
      <c r="I1400" t="s">
        <v>35</v>
      </c>
      <c r="J1400" t="s">
        <v>3</v>
      </c>
      <c r="K1400" t="s">
        <v>562</v>
      </c>
      <c r="L1400">
        <v>608254</v>
      </c>
      <c r="N1400">
        <v>1013</v>
      </c>
      <c r="O1400" t="s">
        <v>563</v>
      </c>
      <c r="P1400" t="s">
        <v>563</v>
      </c>
      <c r="Q1400">
        <v>1</v>
      </c>
      <c r="W1400">
        <v>0</v>
      </c>
      <c r="X1400">
        <v>-185737400</v>
      </c>
      <c r="Y1400">
        <v>1.7125000000000001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1</v>
      </c>
      <c r="AJ1400">
        <v>1</v>
      </c>
      <c r="AK1400">
        <v>1</v>
      </c>
      <c r="AL1400">
        <v>1</v>
      </c>
      <c r="AN1400">
        <v>0</v>
      </c>
      <c r="AO1400">
        <v>1</v>
      </c>
      <c r="AP1400">
        <v>1</v>
      </c>
      <c r="AQ1400">
        <v>0</v>
      </c>
      <c r="AR1400">
        <v>0</v>
      </c>
      <c r="AS1400" t="s">
        <v>3</v>
      </c>
      <c r="AT1400">
        <v>1.37</v>
      </c>
      <c r="AU1400" t="s">
        <v>133</v>
      </c>
      <c r="AV1400">
        <v>2</v>
      </c>
      <c r="AW1400">
        <v>2</v>
      </c>
      <c r="AX1400">
        <v>35869387</v>
      </c>
      <c r="AY1400">
        <v>1</v>
      </c>
      <c r="AZ1400">
        <v>0</v>
      </c>
      <c r="BA1400">
        <v>1357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X1400">
        <f>Y1400*Source!I1306</f>
        <v>3.4250000000000003E-2</v>
      </c>
      <c r="CY1400">
        <f>AD1400</f>
        <v>0</v>
      </c>
      <c r="CZ1400">
        <f>AH1400</f>
        <v>0</v>
      </c>
      <c r="DA1400">
        <f>AL1400</f>
        <v>1</v>
      </c>
      <c r="DB1400">
        <f>ROUND((ROUND(AT1400*CZ1400,2)*1.25),2)</f>
        <v>0</v>
      </c>
      <c r="DC1400">
        <f>ROUND((ROUND(AT1400*AG1400,2)*1.25),2)</f>
        <v>0</v>
      </c>
    </row>
    <row r="1401" spans="1:107">
      <c r="A1401">
        <f>ROW(Source!A1306)</f>
        <v>1306</v>
      </c>
      <c r="B1401">
        <v>35863109</v>
      </c>
      <c r="C1401">
        <v>35869377</v>
      </c>
      <c r="D1401">
        <v>29172379</v>
      </c>
      <c r="E1401">
        <v>1</v>
      </c>
      <c r="F1401">
        <v>1</v>
      </c>
      <c r="G1401">
        <v>1</v>
      </c>
      <c r="H1401">
        <v>2</v>
      </c>
      <c r="I1401" t="s">
        <v>600</v>
      </c>
      <c r="J1401" t="s">
        <v>601</v>
      </c>
      <c r="K1401" t="s">
        <v>602</v>
      </c>
      <c r="L1401">
        <v>1368</v>
      </c>
      <c r="N1401">
        <v>1011</v>
      </c>
      <c r="O1401" t="s">
        <v>567</v>
      </c>
      <c r="P1401" t="s">
        <v>567</v>
      </c>
      <c r="Q1401">
        <v>1</v>
      </c>
      <c r="W1401">
        <v>0</v>
      </c>
      <c r="X1401">
        <v>-151619853</v>
      </c>
      <c r="Y1401">
        <v>1.7125000000000001</v>
      </c>
      <c r="AA1401">
        <v>0</v>
      </c>
      <c r="AB1401">
        <v>1102.08</v>
      </c>
      <c r="AC1401">
        <v>446.18</v>
      </c>
      <c r="AD1401">
        <v>0</v>
      </c>
      <c r="AE1401">
        <v>0</v>
      </c>
      <c r="AF1401">
        <v>112</v>
      </c>
      <c r="AG1401">
        <v>13.5</v>
      </c>
      <c r="AH1401">
        <v>0</v>
      </c>
      <c r="AI1401">
        <v>1</v>
      </c>
      <c r="AJ1401">
        <v>9.84</v>
      </c>
      <c r="AK1401">
        <v>33.049999999999997</v>
      </c>
      <c r="AL1401">
        <v>1</v>
      </c>
      <c r="AN1401">
        <v>0</v>
      </c>
      <c r="AO1401">
        <v>1</v>
      </c>
      <c r="AP1401">
        <v>1</v>
      </c>
      <c r="AQ1401">
        <v>0</v>
      </c>
      <c r="AR1401">
        <v>0</v>
      </c>
      <c r="AS1401" t="s">
        <v>3</v>
      </c>
      <c r="AT1401">
        <v>1.37</v>
      </c>
      <c r="AU1401" t="s">
        <v>133</v>
      </c>
      <c r="AV1401">
        <v>0</v>
      </c>
      <c r="AW1401">
        <v>2</v>
      </c>
      <c r="AX1401">
        <v>35869388</v>
      </c>
      <c r="AY1401">
        <v>1</v>
      </c>
      <c r="AZ1401">
        <v>0</v>
      </c>
      <c r="BA1401">
        <v>1358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X1401">
        <f>Y1401*Source!I1306</f>
        <v>3.4250000000000003E-2</v>
      </c>
      <c r="CY1401">
        <f>AB1401</f>
        <v>1102.08</v>
      </c>
      <c r="CZ1401">
        <f>AF1401</f>
        <v>112</v>
      </c>
      <c r="DA1401">
        <f>AJ1401</f>
        <v>9.84</v>
      </c>
      <c r="DB1401">
        <f>ROUND((ROUND(AT1401*CZ1401,2)*1.25),2)</f>
        <v>191.8</v>
      </c>
      <c r="DC1401">
        <f>ROUND((ROUND(AT1401*AG1401,2)*1.25),2)</f>
        <v>23.13</v>
      </c>
    </row>
    <row r="1402" spans="1:107">
      <c r="A1402">
        <f>ROW(Source!A1306)</f>
        <v>1306</v>
      </c>
      <c r="B1402">
        <v>35863109</v>
      </c>
      <c r="C1402">
        <v>35869377</v>
      </c>
      <c r="D1402">
        <v>29174913</v>
      </c>
      <c r="E1402">
        <v>1</v>
      </c>
      <c r="F1402">
        <v>1</v>
      </c>
      <c r="G1402">
        <v>1</v>
      </c>
      <c r="H1402">
        <v>2</v>
      </c>
      <c r="I1402" t="s">
        <v>578</v>
      </c>
      <c r="J1402" t="s">
        <v>579</v>
      </c>
      <c r="K1402" t="s">
        <v>580</v>
      </c>
      <c r="L1402">
        <v>1368</v>
      </c>
      <c r="N1402">
        <v>1011</v>
      </c>
      <c r="O1402" t="s">
        <v>567</v>
      </c>
      <c r="P1402" t="s">
        <v>567</v>
      </c>
      <c r="Q1402">
        <v>1</v>
      </c>
      <c r="W1402">
        <v>0</v>
      </c>
      <c r="X1402">
        <v>458544584</v>
      </c>
      <c r="Y1402">
        <v>2.5750000000000002</v>
      </c>
      <c r="AA1402">
        <v>0</v>
      </c>
      <c r="AB1402">
        <v>932.72</v>
      </c>
      <c r="AC1402">
        <v>383.38</v>
      </c>
      <c r="AD1402">
        <v>0</v>
      </c>
      <c r="AE1402">
        <v>0</v>
      </c>
      <c r="AF1402">
        <v>87.17</v>
      </c>
      <c r="AG1402">
        <v>11.6</v>
      </c>
      <c r="AH1402">
        <v>0</v>
      </c>
      <c r="AI1402">
        <v>1</v>
      </c>
      <c r="AJ1402">
        <v>10.7</v>
      </c>
      <c r="AK1402">
        <v>33.049999999999997</v>
      </c>
      <c r="AL1402">
        <v>1</v>
      </c>
      <c r="AN1402">
        <v>0</v>
      </c>
      <c r="AO1402">
        <v>1</v>
      </c>
      <c r="AP1402">
        <v>1</v>
      </c>
      <c r="AQ1402">
        <v>0</v>
      </c>
      <c r="AR1402">
        <v>0</v>
      </c>
      <c r="AS1402" t="s">
        <v>3</v>
      </c>
      <c r="AT1402">
        <v>2.06</v>
      </c>
      <c r="AU1402" t="s">
        <v>133</v>
      </c>
      <c r="AV1402">
        <v>0</v>
      </c>
      <c r="AW1402">
        <v>2</v>
      </c>
      <c r="AX1402">
        <v>35869389</v>
      </c>
      <c r="AY1402">
        <v>1</v>
      </c>
      <c r="AZ1402">
        <v>0</v>
      </c>
      <c r="BA1402">
        <v>1359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X1402">
        <f>Y1402*Source!I1306</f>
        <v>5.1500000000000004E-2</v>
      </c>
      <c r="CY1402">
        <f>AB1402</f>
        <v>932.72</v>
      </c>
      <c r="CZ1402">
        <f>AF1402</f>
        <v>87.17</v>
      </c>
      <c r="DA1402">
        <f>AJ1402</f>
        <v>10.7</v>
      </c>
      <c r="DB1402">
        <f>ROUND((ROUND(AT1402*CZ1402,2)*1.25),2)</f>
        <v>224.46</v>
      </c>
      <c r="DC1402">
        <f>ROUND((ROUND(AT1402*AG1402,2)*1.25),2)</f>
        <v>29.88</v>
      </c>
    </row>
    <row r="1403" spans="1:107">
      <c r="A1403">
        <f>ROW(Source!A1306)</f>
        <v>1306</v>
      </c>
      <c r="B1403">
        <v>35863109</v>
      </c>
      <c r="C1403">
        <v>35869377</v>
      </c>
      <c r="D1403">
        <v>29114836</v>
      </c>
      <c r="E1403">
        <v>1</v>
      </c>
      <c r="F1403">
        <v>1</v>
      </c>
      <c r="G1403">
        <v>1</v>
      </c>
      <c r="H1403">
        <v>3</v>
      </c>
      <c r="I1403" t="s">
        <v>168</v>
      </c>
      <c r="J1403" t="s">
        <v>171</v>
      </c>
      <c r="K1403" t="s">
        <v>169</v>
      </c>
      <c r="L1403">
        <v>1035</v>
      </c>
      <c r="N1403">
        <v>1013</v>
      </c>
      <c r="O1403" t="s">
        <v>170</v>
      </c>
      <c r="P1403" t="s">
        <v>170</v>
      </c>
      <c r="Q1403">
        <v>1</v>
      </c>
      <c r="W1403">
        <v>0</v>
      </c>
      <c r="X1403">
        <v>-1252999712</v>
      </c>
      <c r="Y1403">
        <v>100</v>
      </c>
      <c r="AA1403">
        <v>196.01</v>
      </c>
      <c r="AB1403">
        <v>0</v>
      </c>
      <c r="AC1403">
        <v>0</v>
      </c>
      <c r="AD1403">
        <v>0</v>
      </c>
      <c r="AE1403">
        <v>94.69</v>
      </c>
      <c r="AF1403">
        <v>0</v>
      </c>
      <c r="AG1403">
        <v>0</v>
      </c>
      <c r="AH1403">
        <v>0</v>
      </c>
      <c r="AI1403">
        <v>2.0699999999999998</v>
      </c>
      <c r="AJ1403">
        <v>1</v>
      </c>
      <c r="AK1403">
        <v>1</v>
      </c>
      <c r="AL1403">
        <v>1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 t="s">
        <v>3</v>
      </c>
      <c r="AT1403">
        <v>100</v>
      </c>
      <c r="AU1403" t="s">
        <v>3</v>
      </c>
      <c r="AV1403">
        <v>0</v>
      </c>
      <c r="AW1403">
        <v>1</v>
      </c>
      <c r="AX1403">
        <v>-1</v>
      </c>
      <c r="AY1403">
        <v>0</v>
      </c>
      <c r="AZ1403">
        <v>0</v>
      </c>
      <c r="BA1403" t="s">
        <v>3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X1403">
        <f>Y1403*Source!I1306</f>
        <v>2</v>
      </c>
      <c r="CY1403">
        <f>AA1403</f>
        <v>196.01</v>
      </c>
      <c r="CZ1403">
        <f>AE1403</f>
        <v>94.69</v>
      </c>
      <c r="DA1403">
        <f>AI1403</f>
        <v>2.0699999999999998</v>
      </c>
      <c r="DB1403">
        <f>ROUND(ROUND(AT1403*CZ1403,2),2)</f>
        <v>9469</v>
      </c>
      <c r="DC1403">
        <f>ROUND(ROUND(AT1403*AG1403,2),2)</f>
        <v>0</v>
      </c>
    </row>
    <row r="1404" spans="1:107">
      <c r="A1404">
        <f>ROW(Source!A1306)</f>
        <v>1306</v>
      </c>
      <c r="B1404">
        <v>35863109</v>
      </c>
      <c r="C1404">
        <v>35869377</v>
      </c>
      <c r="D1404">
        <v>29114332</v>
      </c>
      <c r="E1404">
        <v>1</v>
      </c>
      <c r="F1404">
        <v>1</v>
      </c>
      <c r="G1404">
        <v>1</v>
      </c>
      <c r="H1404">
        <v>3</v>
      </c>
      <c r="I1404" t="s">
        <v>603</v>
      </c>
      <c r="J1404" t="s">
        <v>604</v>
      </c>
      <c r="K1404" t="s">
        <v>605</v>
      </c>
      <c r="L1404">
        <v>1348</v>
      </c>
      <c r="N1404">
        <v>1009</v>
      </c>
      <c r="O1404" t="s">
        <v>30</v>
      </c>
      <c r="P1404" t="s">
        <v>30</v>
      </c>
      <c r="Q1404">
        <v>1000</v>
      </c>
      <c r="W1404">
        <v>0</v>
      </c>
      <c r="X1404">
        <v>233971917</v>
      </c>
      <c r="Y1404">
        <v>3.3999999999999998E-3</v>
      </c>
      <c r="AA1404">
        <v>54619.68</v>
      </c>
      <c r="AB1404">
        <v>0</v>
      </c>
      <c r="AC1404">
        <v>0</v>
      </c>
      <c r="AD1404">
        <v>0</v>
      </c>
      <c r="AE1404">
        <v>11978</v>
      </c>
      <c r="AF1404">
        <v>0</v>
      </c>
      <c r="AG1404">
        <v>0</v>
      </c>
      <c r="AH1404">
        <v>0</v>
      </c>
      <c r="AI1404">
        <v>4.5599999999999996</v>
      </c>
      <c r="AJ1404">
        <v>1</v>
      </c>
      <c r="AK1404">
        <v>1</v>
      </c>
      <c r="AL1404">
        <v>1</v>
      </c>
      <c r="AN1404">
        <v>0</v>
      </c>
      <c r="AO1404">
        <v>1</v>
      </c>
      <c r="AP1404">
        <v>0</v>
      </c>
      <c r="AQ1404">
        <v>0</v>
      </c>
      <c r="AR1404">
        <v>0</v>
      </c>
      <c r="AS1404" t="s">
        <v>3</v>
      </c>
      <c r="AT1404">
        <v>3.3999999999999998E-3</v>
      </c>
      <c r="AU1404" t="s">
        <v>3</v>
      </c>
      <c r="AV1404">
        <v>0</v>
      </c>
      <c r="AW1404">
        <v>2</v>
      </c>
      <c r="AX1404">
        <v>35869390</v>
      </c>
      <c r="AY1404">
        <v>1</v>
      </c>
      <c r="AZ1404">
        <v>0</v>
      </c>
      <c r="BA1404">
        <v>1360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X1404">
        <f>Y1404*Source!I1306</f>
        <v>6.7999999999999999E-5</v>
      </c>
      <c r="CY1404">
        <f>AA1404</f>
        <v>54619.68</v>
      </c>
      <c r="CZ1404">
        <f>AE1404</f>
        <v>11978</v>
      </c>
      <c r="DA1404">
        <f>AI1404</f>
        <v>4.5599999999999996</v>
      </c>
      <c r="DB1404">
        <f>ROUND(ROUND(AT1404*CZ1404,2),2)</f>
        <v>40.729999999999997</v>
      </c>
      <c r="DC1404">
        <f>ROUND(ROUND(AT1404*AG1404,2),2)</f>
        <v>0</v>
      </c>
    </row>
    <row r="1405" spans="1:107">
      <c r="A1405">
        <f>ROW(Source!A1306)</f>
        <v>1306</v>
      </c>
      <c r="B1405">
        <v>35863109</v>
      </c>
      <c r="C1405">
        <v>35869377</v>
      </c>
      <c r="D1405">
        <v>29130561</v>
      </c>
      <c r="E1405">
        <v>1</v>
      </c>
      <c r="F1405">
        <v>1</v>
      </c>
      <c r="G1405">
        <v>1</v>
      </c>
      <c r="H1405">
        <v>3</v>
      </c>
      <c r="I1405" t="s">
        <v>177</v>
      </c>
      <c r="J1405" t="s">
        <v>179</v>
      </c>
      <c r="K1405" t="s">
        <v>178</v>
      </c>
      <c r="L1405">
        <v>1327</v>
      </c>
      <c r="N1405">
        <v>1005</v>
      </c>
      <c r="O1405" t="s">
        <v>155</v>
      </c>
      <c r="P1405" t="s">
        <v>155</v>
      </c>
      <c r="Q1405">
        <v>1</v>
      </c>
      <c r="W1405">
        <v>1</v>
      </c>
      <c r="X1405">
        <v>-172969429</v>
      </c>
      <c r="Y1405">
        <v>-100</v>
      </c>
      <c r="AA1405">
        <v>1039.1400000000001</v>
      </c>
      <c r="AB1405">
        <v>0</v>
      </c>
      <c r="AC1405">
        <v>0</v>
      </c>
      <c r="AD1405">
        <v>0</v>
      </c>
      <c r="AE1405">
        <v>207</v>
      </c>
      <c r="AF1405">
        <v>0</v>
      </c>
      <c r="AG1405">
        <v>0</v>
      </c>
      <c r="AH1405">
        <v>0</v>
      </c>
      <c r="AI1405">
        <v>5.0199999999999996</v>
      </c>
      <c r="AJ1405">
        <v>1</v>
      </c>
      <c r="AK1405">
        <v>1</v>
      </c>
      <c r="AL1405">
        <v>1</v>
      </c>
      <c r="AN1405">
        <v>0</v>
      </c>
      <c r="AO1405">
        <v>1</v>
      </c>
      <c r="AP1405">
        <v>0</v>
      </c>
      <c r="AQ1405">
        <v>0</v>
      </c>
      <c r="AR1405">
        <v>0</v>
      </c>
      <c r="AS1405" t="s">
        <v>3</v>
      </c>
      <c r="AT1405">
        <v>-100</v>
      </c>
      <c r="AU1405" t="s">
        <v>3</v>
      </c>
      <c r="AV1405">
        <v>0</v>
      </c>
      <c r="AW1405">
        <v>2</v>
      </c>
      <c r="AX1405">
        <v>35869392</v>
      </c>
      <c r="AY1405">
        <v>1</v>
      </c>
      <c r="AZ1405">
        <v>6144</v>
      </c>
      <c r="BA1405">
        <v>1362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X1405">
        <f>Y1405*Source!I1306</f>
        <v>-2</v>
      </c>
      <c r="CY1405">
        <f>AA1405</f>
        <v>1039.1400000000001</v>
      </c>
      <c r="CZ1405">
        <f>AE1405</f>
        <v>207</v>
      </c>
      <c r="DA1405">
        <f>AI1405</f>
        <v>5.0199999999999996</v>
      </c>
      <c r="DB1405">
        <f>ROUND(ROUND(AT1405*CZ1405,2),2)</f>
        <v>-20700</v>
      </c>
      <c r="DC1405">
        <f>ROUND(ROUND(AT1405*AG1405,2),2)</f>
        <v>0</v>
      </c>
    </row>
    <row r="1406" spans="1:107">
      <c r="A1406">
        <f>ROW(Source!A1306)</f>
        <v>1306</v>
      </c>
      <c r="B1406">
        <v>35863109</v>
      </c>
      <c r="C1406">
        <v>35869377</v>
      </c>
      <c r="D1406">
        <v>29130519</v>
      </c>
      <c r="E1406">
        <v>1</v>
      </c>
      <c r="F1406">
        <v>1</v>
      </c>
      <c r="G1406">
        <v>1</v>
      </c>
      <c r="H1406">
        <v>3</v>
      </c>
      <c r="I1406" t="s">
        <v>173</v>
      </c>
      <c r="J1406" t="s">
        <v>175</v>
      </c>
      <c r="K1406" t="s">
        <v>174</v>
      </c>
      <c r="L1406">
        <v>1327</v>
      </c>
      <c r="N1406">
        <v>1005</v>
      </c>
      <c r="O1406" t="s">
        <v>155</v>
      </c>
      <c r="P1406" t="s">
        <v>155</v>
      </c>
      <c r="Q1406">
        <v>1</v>
      </c>
      <c r="W1406">
        <v>0</v>
      </c>
      <c r="X1406">
        <v>-1775669208</v>
      </c>
      <c r="Y1406">
        <v>100</v>
      </c>
      <c r="AA1406">
        <v>11067.52</v>
      </c>
      <c r="AB1406">
        <v>0</v>
      </c>
      <c r="AC1406">
        <v>0</v>
      </c>
      <c r="AD1406">
        <v>0</v>
      </c>
      <c r="AE1406">
        <v>4535.87</v>
      </c>
      <c r="AF1406">
        <v>0</v>
      </c>
      <c r="AG1406">
        <v>0</v>
      </c>
      <c r="AH1406">
        <v>0</v>
      </c>
      <c r="AI1406">
        <v>2.44</v>
      </c>
      <c r="AJ1406">
        <v>1</v>
      </c>
      <c r="AK1406">
        <v>1</v>
      </c>
      <c r="AL1406">
        <v>1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 t="s">
        <v>3</v>
      </c>
      <c r="AT1406">
        <v>100</v>
      </c>
      <c r="AU1406" t="s">
        <v>3</v>
      </c>
      <c r="AV1406">
        <v>0</v>
      </c>
      <c r="AW1406">
        <v>1</v>
      </c>
      <c r="AX1406">
        <v>-1</v>
      </c>
      <c r="AY1406">
        <v>0</v>
      </c>
      <c r="AZ1406">
        <v>0</v>
      </c>
      <c r="BA1406" t="s">
        <v>3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X1406">
        <f>Y1406*Source!I1306</f>
        <v>2</v>
      </c>
      <c r="CY1406">
        <f>AA1406</f>
        <v>11067.52</v>
      </c>
      <c r="CZ1406">
        <f>AE1406</f>
        <v>4535.87</v>
      </c>
      <c r="DA1406">
        <f>AI1406</f>
        <v>2.44</v>
      </c>
      <c r="DB1406">
        <f>ROUND(ROUND(AT1406*CZ1406,2),2)</f>
        <v>453587</v>
      </c>
      <c r="DC1406">
        <f>ROUND(ROUND(AT1406*AG1406,2),2)</f>
        <v>0</v>
      </c>
    </row>
    <row r="1407" spans="1:107">
      <c r="A1407">
        <f>ROW(Source!A1310)</f>
        <v>1310</v>
      </c>
      <c r="B1407">
        <v>35863109</v>
      </c>
      <c r="C1407">
        <v>35869396</v>
      </c>
      <c r="D1407">
        <v>18407150</v>
      </c>
      <c r="E1407">
        <v>1</v>
      </c>
      <c r="F1407">
        <v>1</v>
      </c>
      <c r="G1407">
        <v>1</v>
      </c>
      <c r="H1407">
        <v>1</v>
      </c>
      <c r="I1407" t="s">
        <v>576</v>
      </c>
      <c r="J1407" t="s">
        <v>3</v>
      </c>
      <c r="K1407" t="s">
        <v>577</v>
      </c>
      <c r="L1407">
        <v>1369</v>
      </c>
      <c r="N1407">
        <v>1013</v>
      </c>
      <c r="O1407" t="s">
        <v>561</v>
      </c>
      <c r="P1407" t="s">
        <v>561</v>
      </c>
      <c r="Q1407">
        <v>1</v>
      </c>
      <c r="W1407">
        <v>0</v>
      </c>
      <c r="X1407">
        <v>-931037793</v>
      </c>
      <c r="Y1407">
        <v>51.405000000000001</v>
      </c>
      <c r="AA1407">
        <v>0</v>
      </c>
      <c r="AB1407">
        <v>0</v>
      </c>
      <c r="AC1407">
        <v>0</v>
      </c>
      <c r="AD1407">
        <v>272.45</v>
      </c>
      <c r="AE1407">
        <v>0</v>
      </c>
      <c r="AF1407">
        <v>0</v>
      </c>
      <c r="AG1407">
        <v>0</v>
      </c>
      <c r="AH1407">
        <v>272.45</v>
      </c>
      <c r="AI1407">
        <v>1</v>
      </c>
      <c r="AJ1407">
        <v>1</v>
      </c>
      <c r="AK1407">
        <v>1</v>
      </c>
      <c r="AL1407">
        <v>1</v>
      </c>
      <c r="AN1407">
        <v>0</v>
      </c>
      <c r="AO1407">
        <v>1</v>
      </c>
      <c r="AP1407">
        <v>1</v>
      </c>
      <c r="AQ1407">
        <v>0</v>
      </c>
      <c r="AR1407">
        <v>0</v>
      </c>
      <c r="AS1407" t="s">
        <v>3</v>
      </c>
      <c r="AT1407">
        <v>44.7</v>
      </c>
      <c r="AU1407" t="s">
        <v>134</v>
      </c>
      <c r="AV1407">
        <v>1</v>
      </c>
      <c r="AW1407">
        <v>2</v>
      </c>
      <c r="AX1407">
        <v>35869410</v>
      </c>
      <c r="AY1407">
        <v>1</v>
      </c>
      <c r="AZ1407">
        <v>0</v>
      </c>
      <c r="BA1407">
        <v>1363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X1407">
        <f>Y1407*Source!I1310</f>
        <v>9.2529000000000003</v>
      </c>
      <c r="CY1407">
        <f>AD1407</f>
        <v>272.45</v>
      </c>
      <c r="CZ1407">
        <f>AH1407</f>
        <v>272.45</v>
      </c>
      <c r="DA1407">
        <f>AL1407</f>
        <v>1</v>
      </c>
      <c r="DB1407">
        <f>ROUND((ROUND(AT1407*CZ1407,2)*1.15),2)</f>
        <v>14005.3</v>
      </c>
      <c r="DC1407">
        <f>ROUND((ROUND(AT1407*AG1407,2)*1.15),2)</f>
        <v>0</v>
      </c>
    </row>
    <row r="1408" spans="1:107">
      <c r="A1408">
        <f>ROW(Source!A1310)</f>
        <v>1310</v>
      </c>
      <c r="B1408">
        <v>35863109</v>
      </c>
      <c r="C1408">
        <v>35869396</v>
      </c>
      <c r="D1408">
        <v>121548</v>
      </c>
      <c r="E1408">
        <v>1</v>
      </c>
      <c r="F1408">
        <v>1</v>
      </c>
      <c r="G1408">
        <v>1</v>
      </c>
      <c r="H1408">
        <v>1</v>
      </c>
      <c r="I1408" t="s">
        <v>35</v>
      </c>
      <c r="J1408" t="s">
        <v>3</v>
      </c>
      <c r="K1408" t="s">
        <v>562</v>
      </c>
      <c r="L1408">
        <v>608254</v>
      </c>
      <c r="N1408">
        <v>1013</v>
      </c>
      <c r="O1408" t="s">
        <v>563</v>
      </c>
      <c r="P1408" t="s">
        <v>563</v>
      </c>
      <c r="Q1408">
        <v>1</v>
      </c>
      <c r="W1408">
        <v>0</v>
      </c>
      <c r="X1408">
        <v>-185737400</v>
      </c>
      <c r="Y1408">
        <v>0.17500000000000002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1</v>
      </c>
      <c r="AJ1408">
        <v>1</v>
      </c>
      <c r="AK1408">
        <v>1</v>
      </c>
      <c r="AL1408">
        <v>1</v>
      </c>
      <c r="AN1408">
        <v>0</v>
      </c>
      <c r="AO1408">
        <v>1</v>
      </c>
      <c r="AP1408">
        <v>1</v>
      </c>
      <c r="AQ1408">
        <v>0</v>
      </c>
      <c r="AR1408">
        <v>0</v>
      </c>
      <c r="AS1408" t="s">
        <v>3</v>
      </c>
      <c r="AT1408">
        <v>0.14000000000000001</v>
      </c>
      <c r="AU1408" t="s">
        <v>133</v>
      </c>
      <c r="AV1408">
        <v>2</v>
      </c>
      <c r="AW1408">
        <v>2</v>
      </c>
      <c r="AX1408">
        <v>35869411</v>
      </c>
      <c r="AY1408">
        <v>1</v>
      </c>
      <c r="AZ1408">
        <v>0</v>
      </c>
      <c r="BA1408">
        <v>1364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X1408">
        <f>Y1408*Source!I1310</f>
        <v>3.15E-2</v>
      </c>
      <c r="CY1408">
        <f>AD1408</f>
        <v>0</v>
      </c>
      <c r="CZ1408">
        <f>AH1408</f>
        <v>0</v>
      </c>
      <c r="DA1408">
        <f>AL1408</f>
        <v>1</v>
      </c>
      <c r="DB1408">
        <f>ROUND((ROUND(AT1408*CZ1408,2)*1.25),2)</f>
        <v>0</v>
      </c>
      <c r="DC1408">
        <f>ROUND((ROUND(AT1408*AG1408,2)*1.25),2)</f>
        <v>0</v>
      </c>
    </row>
    <row r="1409" spans="1:107">
      <c r="A1409">
        <f>ROW(Source!A1310)</f>
        <v>1310</v>
      </c>
      <c r="B1409">
        <v>35863109</v>
      </c>
      <c r="C1409">
        <v>35869396</v>
      </c>
      <c r="D1409">
        <v>29172479</v>
      </c>
      <c r="E1409">
        <v>1</v>
      </c>
      <c r="F1409">
        <v>1</v>
      </c>
      <c r="G1409">
        <v>1</v>
      </c>
      <c r="H1409">
        <v>2</v>
      </c>
      <c r="I1409" t="s">
        <v>786</v>
      </c>
      <c r="J1409" t="s">
        <v>787</v>
      </c>
      <c r="K1409" t="s">
        <v>788</v>
      </c>
      <c r="L1409">
        <v>1368</v>
      </c>
      <c r="N1409">
        <v>1011</v>
      </c>
      <c r="O1409" t="s">
        <v>567</v>
      </c>
      <c r="P1409" t="s">
        <v>567</v>
      </c>
      <c r="Q1409">
        <v>1</v>
      </c>
      <c r="W1409">
        <v>0</v>
      </c>
      <c r="X1409">
        <v>-996378858</v>
      </c>
      <c r="Y1409">
        <v>0.17500000000000002</v>
      </c>
      <c r="AA1409">
        <v>0</v>
      </c>
      <c r="AB1409">
        <v>901.01</v>
      </c>
      <c r="AC1409">
        <v>332.48</v>
      </c>
      <c r="AD1409">
        <v>0</v>
      </c>
      <c r="AE1409">
        <v>0</v>
      </c>
      <c r="AF1409">
        <v>99.89</v>
      </c>
      <c r="AG1409">
        <v>10.06</v>
      </c>
      <c r="AH1409">
        <v>0</v>
      </c>
      <c r="AI1409">
        <v>1</v>
      </c>
      <c r="AJ1409">
        <v>9.02</v>
      </c>
      <c r="AK1409">
        <v>33.049999999999997</v>
      </c>
      <c r="AL1409">
        <v>1</v>
      </c>
      <c r="AN1409">
        <v>0</v>
      </c>
      <c r="AO1409">
        <v>1</v>
      </c>
      <c r="AP1409">
        <v>1</v>
      </c>
      <c r="AQ1409">
        <v>0</v>
      </c>
      <c r="AR1409">
        <v>0</v>
      </c>
      <c r="AS1409" t="s">
        <v>3</v>
      </c>
      <c r="AT1409">
        <v>0.14000000000000001</v>
      </c>
      <c r="AU1409" t="s">
        <v>133</v>
      </c>
      <c r="AV1409">
        <v>0</v>
      </c>
      <c r="AW1409">
        <v>2</v>
      </c>
      <c r="AX1409">
        <v>35869412</v>
      </c>
      <c r="AY1409">
        <v>1</v>
      </c>
      <c r="AZ1409">
        <v>0</v>
      </c>
      <c r="BA1409">
        <v>1365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X1409">
        <f>Y1409*Source!I1310</f>
        <v>3.15E-2</v>
      </c>
      <c r="CY1409">
        <f>AB1409</f>
        <v>901.01</v>
      </c>
      <c r="CZ1409">
        <f>AF1409</f>
        <v>99.89</v>
      </c>
      <c r="DA1409">
        <f>AJ1409</f>
        <v>9.02</v>
      </c>
      <c r="DB1409">
        <f>ROUND((ROUND(AT1409*CZ1409,2)*1.25),2)</f>
        <v>17.48</v>
      </c>
      <c r="DC1409">
        <f>ROUND((ROUND(AT1409*AG1409,2)*1.25),2)</f>
        <v>1.76</v>
      </c>
    </row>
    <row r="1410" spans="1:107">
      <c r="A1410">
        <f>ROW(Source!A1310)</f>
        <v>1310</v>
      </c>
      <c r="B1410">
        <v>35863109</v>
      </c>
      <c r="C1410">
        <v>35869396</v>
      </c>
      <c r="D1410">
        <v>29174591</v>
      </c>
      <c r="E1410">
        <v>1</v>
      </c>
      <c r="F1410">
        <v>1</v>
      </c>
      <c r="G1410">
        <v>1</v>
      </c>
      <c r="H1410">
        <v>2</v>
      </c>
      <c r="I1410" t="s">
        <v>589</v>
      </c>
      <c r="J1410" t="s">
        <v>590</v>
      </c>
      <c r="K1410" t="s">
        <v>591</v>
      </c>
      <c r="L1410">
        <v>1368</v>
      </c>
      <c r="N1410">
        <v>1011</v>
      </c>
      <c r="O1410" t="s">
        <v>567</v>
      </c>
      <c r="P1410" t="s">
        <v>567</v>
      </c>
      <c r="Q1410">
        <v>1</v>
      </c>
      <c r="W1410">
        <v>0</v>
      </c>
      <c r="X1410">
        <v>1598042632</v>
      </c>
      <c r="Y1410">
        <v>0.5625</v>
      </c>
      <c r="AA1410">
        <v>0</v>
      </c>
      <c r="AB1410">
        <v>9.4700000000000006</v>
      </c>
      <c r="AC1410">
        <v>0</v>
      </c>
      <c r="AD1410">
        <v>0</v>
      </c>
      <c r="AE1410">
        <v>0</v>
      </c>
      <c r="AF1410">
        <v>0.95</v>
      </c>
      <c r="AG1410">
        <v>0</v>
      </c>
      <c r="AH1410">
        <v>0</v>
      </c>
      <c r="AI1410">
        <v>1</v>
      </c>
      <c r="AJ1410">
        <v>9.9700000000000006</v>
      </c>
      <c r="AK1410">
        <v>33.049999999999997</v>
      </c>
      <c r="AL1410">
        <v>1</v>
      </c>
      <c r="AN1410">
        <v>0</v>
      </c>
      <c r="AO1410">
        <v>1</v>
      </c>
      <c r="AP1410">
        <v>1</v>
      </c>
      <c r="AQ1410">
        <v>0</v>
      </c>
      <c r="AR1410">
        <v>0</v>
      </c>
      <c r="AS1410" t="s">
        <v>3</v>
      </c>
      <c r="AT1410">
        <v>0.45</v>
      </c>
      <c r="AU1410" t="s">
        <v>133</v>
      </c>
      <c r="AV1410">
        <v>0</v>
      </c>
      <c r="AW1410">
        <v>2</v>
      </c>
      <c r="AX1410">
        <v>35869413</v>
      </c>
      <c r="AY1410">
        <v>1</v>
      </c>
      <c r="AZ1410">
        <v>0</v>
      </c>
      <c r="BA1410">
        <v>1366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X1410">
        <f>Y1410*Source!I1310</f>
        <v>0.10124999999999999</v>
      </c>
      <c r="CY1410">
        <f>AB1410</f>
        <v>9.4700000000000006</v>
      </c>
      <c r="CZ1410">
        <f>AF1410</f>
        <v>0.95</v>
      </c>
      <c r="DA1410">
        <f>AJ1410</f>
        <v>9.9700000000000006</v>
      </c>
      <c r="DB1410">
        <f>ROUND((ROUND(AT1410*CZ1410,2)*1.25),2)</f>
        <v>0.54</v>
      </c>
      <c r="DC1410">
        <f>ROUND((ROUND(AT1410*AG1410,2)*1.25),2)</f>
        <v>0</v>
      </c>
    </row>
    <row r="1411" spans="1:107">
      <c r="A1411">
        <f>ROW(Source!A1310)</f>
        <v>1310</v>
      </c>
      <c r="B1411">
        <v>35863109</v>
      </c>
      <c r="C1411">
        <v>35869396</v>
      </c>
      <c r="D1411">
        <v>29174913</v>
      </c>
      <c r="E1411">
        <v>1</v>
      </c>
      <c r="F1411">
        <v>1</v>
      </c>
      <c r="G1411">
        <v>1</v>
      </c>
      <c r="H1411">
        <v>2</v>
      </c>
      <c r="I1411" t="s">
        <v>578</v>
      </c>
      <c r="J1411" t="s">
        <v>579</v>
      </c>
      <c r="K1411" t="s">
        <v>580</v>
      </c>
      <c r="L1411">
        <v>1368</v>
      </c>
      <c r="N1411">
        <v>1011</v>
      </c>
      <c r="O1411" t="s">
        <v>567</v>
      </c>
      <c r="P1411" t="s">
        <v>567</v>
      </c>
      <c r="Q1411">
        <v>1</v>
      </c>
      <c r="W1411">
        <v>0</v>
      </c>
      <c r="X1411">
        <v>458544584</v>
      </c>
      <c r="Y1411">
        <v>0.6</v>
      </c>
      <c r="AA1411">
        <v>0</v>
      </c>
      <c r="AB1411">
        <v>932.72</v>
      </c>
      <c r="AC1411">
        <v>383.38</v>
      </c>
      <c r="AD1411">
        <v>0</v>
      </c>
      <c r="AE1411">
        <v>0</v>
      </c>
      <c r="AF1411">
        <v>87.17</v>
      </c>
      <c r="AG1411">
        <v>11.6</v>
      </c>
      <c r="AH1411">
        <v>0</v>
      </c>
      <c r="AI1411">
        <v>1</v>
      </c>
      <c r="AJ1411">
        <v>10.7</v>
      </c>
      <c r="AK1411">
        <v>33.049999999999997</v>
      </c>
      <c r="AL1411">
        <v>1</v>
      </c>
      <c r="AN1411">
        <v>0</v>
      </c>
      <c r="AO1411">
        <v>1</v>
      </c>
      <c r="AP1411">
        <v>1</v>
      </c>
      <c r="AQ1411">
        <v>0</v>
      </c>
      <c r="AR1411">
        <v>0</v>
      </c>
      <c r="AS1411" t="s">
        <v>3</v>
      </c>
      <c r="AT1411">
        <v>0.48</v>
      </c>
      <c r="AU1411" t="s">
        <v>133</v>
      </c>
      <c r="AV1411">
        <v>0</v>
      </c>
      <c r="AW1411">
        <v>2</v>
      </c>
      <c r="AX1411">
        <v>35869414</v>
      </c>
      <c r="AY1411">
        <v>1</v>
      </c>
      <c r="AZ1411">
        <v>0</v>
      </c>
      <c r="BA1411">
        <v>1367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X1411">
        <f>Y1411*Source!I1310</f>
        <v>0.108</v>
      </c>
      <c r="CY1411">
        <f>AB1411</f>
        <v>932.72</v>
      </c>
      <c r="CZ1411">
        <f>AF1411</f>
        <v>87.17</v>
      </c>
      <c r="DA1411">
        <f>AJ1411</f>
        <v>10.7</v>
      </c>
      <c r="DB1411">
        <f>ROUND((ROUND(AT1411*CZ1411,2)*1.25),2)</f>
        <v>52.3</v>
      </c>
      <c r="DC1411">
        <f>ROUND((ROUND(AT1411*AG1411,2)*1.25),2)</f>
        <v>6.96</v>
      </c>
    </row>
    <row r="1412" spans="1:107">
      <c r="A1412">
        <f>ROW(Source!A1310)</f>
        <v>1310</v>
      </c>
      <c r="B1412">
        <v>35863109</v>
      </c>
      <c r="C1412">
        <v>35869396</v>
      </c>
      <c r="D1412">
        <v>29114340</v>
      </c>
      <c r="E1412">
        <v>1</v>
      </c>
      <c r="F1412">
        <v>1</v>
      </c>
      <c r="G1412">
        <v>1</v>
      </c>
      <c r="H1412">
        <v>3</v>
      </c>
      <c r="I1412" t="s">
        <v>789</v>
      </c>
      <c r="J1412" t="s">
        <v>790</v>
      </c>
      <c r="K1412" t="s">
        <v>791</v>
      </c>
      <c r="L1412">
        <v>1348</v>
      </c>
      <c r="N1412">
        <v>1009</v>
      </c>
      <c r="O1412" t="s">
        <v>30</v>
      </c>
      <c r="P1412" t="s">
        <v>30</v>
      </c>
      <c r="Q1412">
        <v>1000</v>
      </c>
      <c r="W1412">
        <v>0</v>
      </c>
      <c r="X1412">
        <v>-528746691</v>
      </c>
      <c r="Y1412">
        <v>1.6000000000000001E-3</v>
      </c>
      <c r="AA1412">
        <v>54070.5</v>
      </c>
      <c r="AB1412">
        <v>0</v>
      </c>
      <c r="AC1412">
        <v>0</v>
      </c>
      <c r="AD1412">
        <v>0</v>
      </c>
      <c r="AE1412">
        <v>8475</v>
      </c>
      <c r="AF1412">
        <v>0</v>
      </c>
      <c r="AG1412">
        <v>0</v>
      </c>
      <c r="AH1412">
        <v>0</v>
      </c>
      <c r="AI1412">
        <v>6.38</v>
      </c>
      <c r="AJ1412">
        <v>1</v>
      </c>
      <c r="AK1412">
        <v>1</v>
      </c>
      <c r="AL1412">
        <v>1</v>
      </c>
      <c r="AN1412">
        <v>0</v>
      </c>
      <c r="AO1412">
        <v>1</v>
      </c>
      <c r="AP1412">
        <v>0</v>
      </c>
      <c r="AQ1412">
        <v>0</v>
      </c>
      <c r="AR1412">
        <v>0</v>
      </c>
      <c r="AS1412" t="s">
        <v>3</v>
      </c>
      <c r="AT1412">
        <v>1.6000000000000001E-3</v>
      </c>
      <c r="AU1412" t="s">
        <v>3</v>
      </c>
      <c r="AV1412">
        <v>0</v>
      </c>
      <c r="AW1412">
        <v>2</v>
      </c>
      <c r="AX1412">
        <v>35869415</v>
      </c>
      <c r="AY1412">
        <v>1</v>
      </c>
      <c r="AZ1412">
        <v>0</v>
      </c>
      <c r="BA1412">
        <v>1368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X1412">
        <f>Y1412*Source!I1310</f>
        <v>2.8800000000000001E-4</v>
      </c>
      <c r="CY1412">
        <f t="shared" ref="CY1412:CY1419" si="210">AA1412</f>
        <v>54070.5</v>
      </c>
      <c r="CZ1412">
        <f t="shared" ref="CZ1412:CZ1419" si="211">AE1412</f>
        <v>8475</v>
      </c>
      <c r="DA1412">
        <f t="shared" ref="DA1412:DA1419" si="212">AI1412</f>
        <v>6.38</v>
      </c>
      <c r="DB1412">
        <f t="shared" ref="DB1412:DB1419" si="213">ROUND(ROUND(AT1412*CZ1412,2),2)</f>
        <v>13.56</v>
      </c>
      <c r="DC1412">
        <f t="shared" ref="DC1412:DC1419" si="214">ROUND(ROUND(AT1412*AG1412,2),2)</f>
        <v>0</v>
      </c>
    </row>
    <row r="1413" spans="1:107">
      <c r="A1413">
        <f>ROW(Source!A1310)</f>
        <v>1310</v>
      </c>
      <c r="B1413">
        <v>35863109</v>
      </c>
      <c r="C1413">
        <v>35869396</v>
      </c>
      <c r="D1413">
        <v>29109162</v>
      </c>
      <c r="E1413">
        <v>1</v>
      </c>
      <c r="F1413">
        <v>1</v>
      </c>
      <c r="G1413">
        <v>1</v>
      </c>
      <c r="H1413">
        <v>3</v>
      </c>
      <c r="I1413" t="s">
        <v>611</v>
      </c>
      <c r="J1413" t="s">
        <v>612</v>
      </c>
      <c r="K1413" t="s">
        <v>613</v>
      </c>
      <c r="L1413">
        <v>1327</v>
      </c>
      <c r="N1413">
        <v>1005</v>
      </c>
      <c r="O1413" t="s">
        <v>155</v>
      </c>
      <c r="P1413" t="s">
        <v>155</v>
      </c>
      <c r="Q1413">
        <v>1</v>
      </c>
      <c r="W1413">
        <v>0</v>
      </c>
      <c r="X1413">
        <v>2002905425</v>
      </c>
      <c r="Y1413">
        <v>23</v>
      </c>
      <c r="AA1413">
        <v>33.75</v>
      </c>
      <c r="AB1413">
        <v>0</v>
      </c>
      <c r="AC1413">
        <v>0</v>
      </c>
      <c r="AD1413">
        <v>0</v>
      </c>
      <c r="AE1413">
        <v>5.71</v>
      </c>
      <c r="AF1413">
        <v>0</v>
      </c>
      <c r="AG1413">
        <v>0</v>
      </c>
      <c r="AH1413">
        <v>0</v>
      </c>
      <c r="AI1413">
        <v>5.91</v>
      </c>
      <c r="AJ1413">
        <v>1</v>
      </c>
      <c r="AK1413">
        <v>1</v>
      </c>
      <c r="AL1413">
        <v>1</v>
      </c>
      <c r="AN1413">
        <v>0</v>
      </c>
      <c r="AO1413">
        <v>1</v>
      </c>
      <c r="AP1413">
        <v>0</v>
      </c>
      <c r="AQ1413">
        <v>0</v>
      </c>
      <c r="AR1413">
        <v>0</v>
      </c>
      <c r="AS1413" t="s">
        <v>3</v>
      </c>
      <c r="AT1413">
        <v>23</v>
      </c>
      <c r="AU1413" t="s">
        <v>3</v>
      </c>
      <c r="AV1413">
        <v>0</v>
      </c>
      <c r="AW1413">
        <v>2</v>
      </c>
      <c r="AX1413">
        <v>35869416</v>
      </c>
      <c r="AY1413">
        <v>1</v>
      </c>
      <c r="AZ1413">
        <v>0</v>
      </c>
      <c r="BA1413">
        <v>1369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X1413">
        <f>Y1413*Source!I1310</f>
        <v>4.1399999999999997</v>
      </c>
      <c r="CY1413">
        <f t="shared" si="210"/>
        <v>33.75</v>
      </c>
      <c r="CZ1413">
        <f t="shared" si="211"/>
        <v>5.71</v>
      </c>
      <c r="DA1413">
        <f t="shared" si="212"/>
        <v>5.91</v>
      </c>
      <c r="DB1413">
        <f t="shared" si="213"/>
        <v>131.33000000000001</v>
      </c>
      <c r="DC1413">
        <f t="shared" si="214"/>
        <v>0</v>
      </c>
    </row>
    <row r="1414" spans="1:107">
      <c r="A1414">
        <f>ROW(Source!A1310)</f>
        <v>1310</v>
      </c>
      <c r="B1414">
        <v>35863109</v>
      </c>
      <c r="C1414">
        <v>35869396</v>
      </c>
      <c r="D1414">
        <v>29107615</v>
      </c>
      <c r="E1414">
        <v>1</v>
      </c>
      <c r="F1414">
        <v>1</v>
      </c>
      <c r="G1414">
        <v>1</v>
      </c>
      <c r="H1414">
        <v>3</v>
      </c>
      <c r="I1414" t="s">
        <v>792</v>
      </c>
      <c r="J1414" t="s">
        <v>793</v>
      </c>
      <c r="K1414" t="s">
        <v>794</v>
      </c>
      <c r="L1414">
        <v>1348</v>
      </c>
      <c r="N1414">
        <v>1009</v>
      </c>
      <c r="O1414" t="s">
        <v>30</v>
      </c>
      <c r="P1414" t="s">
        <v>30</v>
      </c>
      <c r="Q1414">
        <v>1000</v>
      </c>
      <c r="W1414">
        <v>0</v>
      </c>
      <c r="X1414">
        <v>-529114404</v>
      </c>
      <c r="Y1414">
        <v>3.3999999999999998E-3</v>
      </c>
      <c r="AA1414">
        <v>156811</v>
      </c>
      <c r="AB1414">
        <v>0</v>
      </c>
      <c r="AC1414">
        <v>0</v>
      </c>
      <c r="AD1414">
        <v>0</v>
      </c>
      <c r="AE1414">
        <v>19100</v>
      </c>
      <c r="AF1414">
        <v>0</v>
      </c>
      <c r="AG1414">
        <v>0</v>
      </c>
      <c r="AH1414">
        <v>0</v>
      </c>
      <c r="AI1414">
        <v>8.2100000000000009</v>
      </c>
      <c r="AJ1414">
        <v>1</v>
      </c>
      <c r="AK1414">
        <v>1</v>
      </c>
      <c r="AL1414">
        <v>1</v>
      </c>
      <c r="AN1414">
        <v>0</v>
      </c>
      <c r="AO1414">
        <v>1</v>
      </c>
      <c r="AP1414">
        <v>0</v>
      </c>
      <c r="AQ1414">
        <v>0</v>
      </c>
      <c r="AR1414">
        <v>0</v>
      </c>
      <c r="AS1414" t="s">
        <v>3</v>
      </c>
      <c r="AT1414">
        <v>3.3999999999999998E-3</v>
      </c>
      <c r="AU1414" t="s">
        <v>3</v>
      </c>
      <c r="AV1414">
        <v>0</v>
      </c>
      <c r="AW1414">
        <v>2</v>
      </c>
      <c r="AX1414">
        <v>35869417</v>
      </c>
      <c r="AY1414">
        <v>1</v>
      </c>
      <c r="AZ1414">
        <v>0</v>
      </c>
      <c r="BA1414">
        <v>1370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X1414">
        <f>Y1414*Source!I1310</f>
        <v>6.1199999999999991E-4</v>
      </c>
      <c r="CY1414">
        <f t="shared" si="210"/>
        <v>156811</v>
      </c>
      <c r="CZ1414">
        <f t="shared" si="211"/>
        <v>19100</v>
      </c>
      <c r="DA1414">
        <f t="shared" si="212"/>
        <v>8.2100000000000009</v>
      </c>
      <c r="DB1414">
        <f t="shared" si="213"/>
        <v>64.94</v>
      </c>
      <c r="DC1414">
        <f t="shared" si="214"/>
        <v>0</v>
      </c>
    </row>
    <row r="1415" spans="1:107">
      <c r="A1415">
        <f>ROW(Source!A1310)</f>
        <v>1310</v>
      </c>
      <c r="B1415">
        <v>35863109</v>
      </c>
      <c r="C1415">
        <v>35869396</v>
      </c>
      <c r="D1415">
        <v>29115662</v>
      </c>
      <c r="E1415">
        <v>1</v>
      </c>
      <c r="F1415">
        <v>1</v>
      </c>
      <c r="G1415">
        <v>1</v>
      </c>
      <c r="H1415">
        <v>3</v>
      </c>
      <c r="I1415" t="s">
        <v>795</v>
      </c>
      <c r="J1415" t="s">
        <v>796</v>
      </c>
      <c r="K1415" t="s">
        <v>797</v>
      </c>
      <c r="L1415">
        <v>1339</v>
      </c>
      <c r="N1415">
        <v>1007</v>
      </c>
      <c r="O1415" t="s">
        <v>617</v>
      </c>
      <c r="P1415" t="s">
        <v>617</v>
      </c>
      <c r="Q1415">
        <v>1</v>
      </c>
      <c r="W1415">
        <v>0</v>
      </c>
      <c r="X1415">
        <v>-1374050018</v>
      </c>
      <c r="Y1415">
        <v>0.24</v>
      </c>
      <c r="AA1415">
        <v>5726.6</v>
      </c>
      <c r="AB1415">
        <v>0</v>
      </c>
      <c r="AC1415">
        <v>0</v>
      </c>
      <c r="AD1415">
        <v>0</v>
      </c>
      <c r="AE1415">
        <v>1045</v>
      </c>
      <c r="AF1415">
        <v>0</v>
      </c>
      <c r="AG1415">
        <v>0</v>
      </c>
      <c r="AH1415">
        <v>0</v>
      </c>
      <c r="AI1415">
        <v>5.48</v>
      </c>
      <c r="AJ1415">
        <v>1</v>
      </c>
      <c r="AK1415">
        <v>1</v>
      </c>
      <c r="AL1415">
        <v>1</v>
      </c>
      <c r="AN1415">
        <v>0</v>
      </c>
      <c r="AO1415">
        <v>1</v>
      </c>
      <c r="AP1415">
        <v>0</v>
      </c>
      <c r="AQ1415">
        <v>0</v>
      </c>
      <c r="AR1415">
        <v>0</v>
      </c>
      <c r="AS1415" t="s">
        <v>3</v>
      </c>
      <c r="AT1415">
        <v>0.24</v>
      </c>
      <c r="AU1415" t="s">
        <v>3</v>
      </c>
      <c r="AV1415">
        <v>0</v>
      </c>
      <c r="AW1415">
        <v>2</v>
      </c>
      <c r="AX1415">
        <v>35869418</v>
      </c>
      <c r="AY1415">
        <v>1</v>
      </c>
      <c r="AZ1415">
        <v>0</v>
      </c>
      <c r="BA1415">
        <v>1371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X1415">
        <f>Y1415*Source!I1310</f>
        <v>4.3199999999999995E-2</v>
      </c>
      <c r="CY1415">
        <f t="shared" si="210"/>
        <v>5726.6</v>
      </c>
      <c r="CZ1415">
        <f t="shared" si="211"/>
        <v>1045</v>
      </c>
      <c r="DA1415">
        <f t="shared" si="212"/>
        <v>5.48</v>
      </c>
      <c r="DB1415">
        <f t="shared" si="213"/>
        <v>250.8</v>
      </c>
      <c r="DC1415">
        <f t="shared" si="214"/>
        <v>0</v>
      </c>
    </row>
    <row r="1416" spans="1:107">
      <c r="A1416">
        <f>ROW(Source!A1310)</f>
        <v>1310</v>
      </c>
      <c r="B1416">
        <v>35863109</v>
      </c>
      <c r="C1416">
        <v>35869396</v>
      </c>
      <c r="D1416">
        <v>29131086</v>
      </c>
      <c r="E1416">
        <v>1</v>
      </c>
      <c r="F1416">
        <v>1</v>
      </c>
      <c r="G1416">
        <v>1</v>
      </c>
      <c r="H1416">
        <v>3</v>
      </c>
      <c r="I1416" t="s">
        <v>614</v>
      </c>
      <c r="J1416" t="s">
        <v>615</v>
      </c>
      <c r="K1416" t="s">
        <v>616</v>
      </c>
      <c r="L1416">
        <v>1339</v>
      </c>
      <c r="N1416">
        <v>1007</v>
      </c>
      <c r="O1416" t="s">
        <v>617</v>
      </c>
      <c r="P1416" t="s">
        <v>617</v>
      </c>
      <c r="Q1416">
        <v>1</v>
      </c>
      <c r="W1416">
        <v>0</v>
      </c>
      <c r="X1416">
        <v>135382931</v>
      </c>
      <c r="Y1416">
        <v>1.18</v>
      </c>
      <c r="AA1416">
        <v>6560.13</v>
      </c>
      <c r="AB1416">
        <v>0</v>
      </c>
      <c r="AC1416">
        <v>0</v>
      </c>
      <c r="AD1416">
        <v>0</v>
      </c>
      <c r="AE1416">
        <v>1970.01</v>
      </c>
      <c r="AF1416">
        <v>0</v>
      </c>
      <c r="AG1416">
        <v>0</v>
      </c>
      <c r="AH1416">
        <v>0</v>
      </c>
      <c r="AI1416">
        <v>3.33</v>
      </c>
      <c r="AJ1416">
        <v>1</v>
      </c>
      <c r="AK1416">
        <v>1</v>
      </c>
      <c r="AL1416">
        <v>1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 t="s">
        <v>3</v>
      </c>
      <c r="AT1416">
        <v>1.18</v>
      </c>
      <c r="AU1416" t="s">
        <v>3</v>
      </c>
      <c r="AV1416">
        <v>0</v>
      </c>
      <c r="AW1416">
        <v>2</v>
      </c>
      <c r="AX1416">
        <v>35869419</v>
      </c>
      <c r="AY1416">
        <v>1</v>
      </c>
      <c r="AZ1416">
        <v>0</v>
      </c>
      <c r="BA1416">
        <v>1372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X1416">
        <f>Y1416*Source!I1310</f>
        <v>0.21239999999999998</v>
      </c>
      <c r="CY1416">
        <f t="shared" si="210"/>
        <v>6560.13</v>
      </c>
      <c r="CZ1416">
        <f t="shared" si="211"/>
        <v>1970.01</v>
      </c>
      <c r="DA1416">
        <f t="shared" si="212"/>
        <v>3.33</v>
      </c>
      <c r="DB1416">
        <f t="shared" si="213"/>
        <v>2324.61</v>
      </c>
      <c r="DC1416">
        <f t="shared" si="214"/>
        <v>0</v>
      </c>
    </row>
    <row r="1417" spans="1:107">
      <c r="A1417">
        <f>ROW(Source!A1310)</f>
        <v>1310</v>
      </c>
      <c r="B1417">
        <v>35863109</v>
      </c>
      <c r="C1417">
        <v>35869396</v>
      </c>
      <c r="D1417">
        <v>29145153</v>
      </c>
      <c r="E1417">
        <v>1</v>
      </c>
      <c r="F1417">
        <v>1</v>
      </c>
      <c r="G1417">
        <v>1</v>
      </c>
      <c r="H1417">
        <v>3</v>
      </c>
      <c r="I1417" t="s">
        <v>798</v>
      </c>
      <c r="J1417" t="s">
        <v>799</v>
      </c>
      <c r="K1417" t="s">
        <v>800</v>
      </c>
      <c r="L1417">
        <v>1339</v>
      </c>
      <c r="N1417">
        <v>1007</v>
      </c>
      <c r="O1417" t="s">
        <v>617</v>
      </c>
      <c r="P1417" t="s">
        <v>617</v>
      </c>
      <c r="Q1417">
        <v>1</v>
      </c>
      <c r="W1417">
        <v>0</v>
      </c>
      <c r="X1417">
        <v>1291934812</v>
      </c>
      <c r="Y1417">
        <v>0.28000000000000003</v>
      </c>
      <c r="AA1417">
        <v>3230.22</v>
      </c>
      <c r="AB1417">
        <v>0</v>
      </c>
      <c r="AC1417">
        <v>0</v>
      </c>
      <c r="AD1417">
        <v>0</v>
      </c>
      <c r="AE1417">
        <v>426.15</v>
      </c>
      <c r="AF1417">
        <v>0</v>
      </c>
      <c r="AG1417">
        <v>0</v>
      </c>
      <c r="AH1417">
        <v>0</v>
      </c>
      <c r="AI1417">
        <v>7.58</v>
      </c>
      <c r="AJ1417">
        <v>1</v>
      </c>
      <c r="AK1417">
        <v>1</v>
      </c>
      <c r="AL1417">
        <v>1</v>
      </c>
      <c r="AN1417">
        <v>0</v>
      </c>
      <c r="AO1417">
        <v>1</v>
      </c>
      <c r="AP1417">
        <v>0</v>
      </c>
      <c r="AQ1417">
        <v>0</v>
      </c>
      <c r="AR1417">
        <v>0</v>
      </c>
      <c r="AS1417" t="s">
        <v>3</v>
      </c>
      <c r="AT1417">
        <v>0.28000000000000003</v>
      </c>
      <c r="AU1417" t="s">
        <v>3</v>
      </c>
      <c r="AV1417">
        <v>0</v>
      </c>
      <c r="AW1417">
        <v>2</v>
      </c>
      <c r="AX1417">
        <v>35869420</v>
      </c>
      <c r="AY1417">
        <v>1</v>
      </c>
      <c r="AZ1417">
        <v>0</v>
      </c>
      <c r="BA1417">
        <v>1373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X1417">
        <f>Y1417*Source!I1310</f>
        <v>5.04E-2</v>
      </c>
      <c r="CY1417">
        <f t="shared" si="210"/>
        <v>3230.22</v>
      </c>
      <c r="CZ1417">
        <f t="shared" si="211"/>
        <v>426.15</v>
      </c>
      <c r="DA1417">
        <f t="shared" si="212"/>
        <v>7.58</v>
      </c>
      <c r="DB1417">
        <f t="shared" si="213"/>
        <v>119.32</v>
      </c>
      <c r="DC1417">
        <f t="shared" si="214"/>
        <v>0</v>
      </c>
    </row>
    <row r="1418" spans="1:107">
      <c r="A1418">
        <f>ROW(Source!A1310)</f>
        <v>1310</v>
      </c>
      <c r="B1418">
        <v>35863109</v>
      </c>
      <c r="C1418">
        <v>35869396</v>
      </c>
      <c r="D1418">
        <v>29148832</v>
      </c>
      <c r="E1418">
        <v>1</v>
      </c>
      <c r="F1418">
        <v>1</v>
      </c>
      <c r="G1418">
        <v>1</v>
      </c>
      <c r="H1418">
        <v>3</v>
      </c>
      <c r="I1418" t="s">
        <v>801</v>
      </c>
      <c r="J1418" t="s">
        <v>802</v>
      </c>
      <c r="K1418" t="s">
        <v>803</v>
      </c>
      <c r="L1418">
        <v>1356</v>
      </c>
      <c r="N1418">
        <v>1010</v>
      </c>
      <c r="O1418" t="s">
        <v>232</v>
      </c>
      <c r="P1418" t="s">
        <v>232</v>
      </c>
      <c r="Q1418">
        <v>1000</v>
      </c>
      <c r="W1418">
        <v>0</v>
      </c>
      <c r="X1418">
        <v>-463371541</v>
      </c>
      <c r="Y1418">
        <v>0.51</v>
      </c>
      <c r="AA1418">
        <v>8359.85</v>
      </c>
      <c r="AB1418">
        <v>0</v>
      </c>
      <c r="AC1418">
        <v>0</v>
      </c>
      <c r="AD1418">
        <v>0</v>
      </c>
      <c r="AE1418">
        <v>1752.59</v>
      </c>
      <c r="AF1418">
        <v>0</v>
      </c>
      <c r="AG1418">
        <v>0</v>
      </c>
      <c r="AH1418">
        <v>0</v>
      </c>
      <c r="AI1418">
        <v>4.7699999999999996</v>
      </c>
      <c r="AJ1418">
        <v>1</v>
      </c>
      <c r="AK1418">
        <v>1</v>
      </c>
      <c r="AL1418">
        <v>1</v>
      </c>
      <c r="AN1418">
        <v>0</v>
      </c>
      <c r="AO1418">
        <v>1</v>
      </c>
      <c r="AP1418">
        <v>0</v>
      </c>
      <c r="AQ1418">
        <v>0</v>
      </c>
      <c r="AR1418">
        <v>0</v>
      </c>
      <c r="AS1418" t="s">
        <v>3</v>
      </c>
      <c r="AT1418">
        <v>0.51</v>
      </c>
      <c r="AU1418" t="s">
        <v>3</v>
      </c>
      <c r="AV1418">
        <v>0</v>
      </c>
      <c r="AW1418">
        <v>2</v>
      </c>
      <c r="AX1418">
        <v>35869421</v>
      </c>
      <c r="AY1418">
        <v>1</v>
      </c>
      <c r="AZ1418">
        <v>0</v>
      </c>
      <c r="BA1418">
        <v>1374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X1418">
        <f>Y1418*Source!I1310</f>
        <v>9.1799999999999993E-2</v>
      </c>
      <c r="CY1418">
        <f t="shared" si="210"/>
        <v>8359.85</v>
      </c>
      <c r="CZ1418">
        <f t="shared" si="211"/>
        <v>1752.59</v>
      </c>
      <c r="DA1418">
        <f t="shared" si="212"/>
        <v>4.7699999999999996</v>
      </c>
      <c r="DB1418">
        <f t="shared" si="213"/>
        <v>893.82</v>
      </c>
      <c r="DC1418">
        <f t="shared" si="214"/>
        <v>0</v>
      </c>
    </row>
    <row r="1419" spans="1:107">
      <c r="A1419">
        <f>ROW(Source!A1310)</f>
        <v>1310</v>
      </c>
      <c r="B1419">
        <v>35863109</v>
      </c>
      <c r="C1419">
        <v>35869396</v>
      </c>
      <c r="D1419">
        <v>29150040</v>
      </c>
      <c r="E1419">
        <v>1</v>
      </c>
      <c r="F1419">
        <v>1</v>
      </c>
      <c r="G1419">
        <v>1</v>
      </c>
      <c r="H1419">
        <v>3</v>
      </c>
      <c r="I1419" t="s">
        <v>804</v>
      </c>
      <c r="J1419" t="s">
        <v>805</v>
      </c>
      <c r="K1419" t="s">
        <v>806</v>
      </c>
      <c r="L1419">
        <v>1339</v>
      </c>
      <c r="N1419">
        <v>1007</v>
      </c>
      <c r="O1419" t="s">
        <v>617</v>
      </c>
      <c r="P1419" t="s">
        <v>617</v>
      </c>
      <c r="Q1419">
        <v>1</v>
      </c>
      <c r="W1419">
        <v>0</v>
      </c>
      <c r="X1419">
        <v>693153122</v>
      </c>
      <c r="Y1419">
        <v>7.0000000000000007E-2</v>
      </c>
      <c r="AA1419">
        <v>22.2</v>
      </c>
      <c r="AB1419">
        <v>0</v>
      </c>
      <c r="AC1419">
        <v>0</v>
      </c>
      <c r="AD1419">
        <v>0</v>
      </c>
      <c r="AE1419">
        <v>2.44</v>
      </c>
      <c r="AF1419">
        <v>0</v>
      </c>
      <c r="AG1419">
        <v>0</v>
      </c>
      <c r="AH1419">
        <v>0</v>
      </c>
      <c r="AI1419">
        <v>9.1</v>
      </c>
      <c r="AJ1419">
        <v>1</v>
      </c>
      <c r="AK1419">
        <v>1</v>
      </c>
      <c r="AL1419">
        <v>1</v>
      </c>
      <c r="AN1419">
        <v>0</v>
      </c>
      <c r="AO1419">
        <v>1</v>
      </c>
      <c r="AP1419">
        <v>0</v>
      </c>
      <c r="AQ1419">
        <v>0</v>
      </c>
      <c r="AR1419">
        <v>0</v>
      </c>
      <c r="AS1419" t="s">
        <v>3</v>
      </c>
      <c r="AT1419">
        <v>7.0000000000000007E-2</v>
      </c>
      <c r="AU1419" t="s">
        <v>3</v>
      </c>
      <c r="AV1419">
        <v>0</v>
      </c>
      <c r="AW1419">
        <v>2</v>
      </c>
      <c r="AX1419">
        <v>35869422</v>
      </c>
      <c r="AY1419">
        <v>1</v>
      </c>
      <c r="AZ1419">
        <v>0</v>
      </c>
      <c r="BA1419">
        <v>1375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X1419">
        <f>Y1419*Source!I1310</f>
        <v>1.26E-2</v>
      </c>
      <c r="CY1419">
        <f t="shared" si="210"/>
        <v>22.2</v>
      </c>
      <c r="CZ1419">
        <f t="shared" si="211"/>
        <v>2.44</v>
      </c>
      <c r="DA1419">
        <f t="shared" si="212"/>
        <v>9.1</v>
      </c>
      <c r="DB1419">
        <f t="shared" si="213"/>
        <v>0.17</v>
      </c>
      <c r="DC1419">
        <f t="shared" si="214"/>
        <v>0</v>
      </c>
    </row>
    <row r="1420" spans="1:107">
      <c r="A1420">
        <f>ROW(Source!A1311)</f>
        <v>1311</v>
      </c>
      <c r="B1420">
        <v>35863109</v>
      </c>
      <c r="C1420">
        <v>35869423</v>
      </c>
      <c r="D1420">
        <v>18407150</v>
      </c>
      <c r="E1420">
        <v>1</v>
      </c>
      <c r="F1420">
        <v>1</v>
      </c>
      <c r="G1420">
        <v>1</v>
      </c>
      <c r="H1420">
        <v>1</v>
      </c>
      <c r="I1420" t="s">
        <v>576</v>
      </c>
      <c r="J1420" t="s">
        <v>3</v>
      </c>
      <c r="K1420" t="s">
        <v>577</v>
      </c>
      <c r="L1420">
        <v>1369</v>
      </c>
      <c r="N1420">
        <v>1013</v>
      </c>
      <c r="O1420" t="s">
        <v>561</v>
      </c>
      <c r="P1420" t="s">
        <v>561</v>
      </c>
      <c r="Q1420">
        <v>1</v>
      </c>
      <c r="W1420">
        <v>0</v>
      </c>
      <c r="X1420">
        <v>-931037793</v>
      </c>
      <c r="Y1420">
        <v>69.827999999999989</v>
      </c>
      <c r="AA1420">
        <v>0</v>
      </c>
      <c r="AB1420">
        <v>0</v>
      </c>
      <c r="AC1420">
        <v>0</v>
      </c>
      <c r="AD1420">
        <v>272.45</v>
      </c>
      <c r="AE1420">
        <v>0</v>
      </c>
      <c r="AF1420">
        <v>0</v>
      </c>
      <c r="AG1420">
        <v>0</v>
      </c>
      <c r="AH1420">
        <v>272.45</v>
      </c>
      <c r="AI1420">
        <v>1</v>
      </c>
      <c r="AJ1420">
        <v>1</v>
      </c>
      <c r="AK1420">
        <v>1</v>
      </c>
      <c r="AL1420">
        <v>1</v>
      </c>
      <c r="AN1420">
        <v>0</v>
      </c>
      <c r="AO1420">
        <v>1</v>
      </c>
      <c r="AP1420">
        <v>1</v>
      </c>
      <c r="AQ1420">
        <v>0</v>
      </c>
      <c r="AR1420">
        <v>0</v>
      </c>
      <c r="AS1420" t="s">
        <v>3</v>
      </c>
      <c r="AT1420">
        <v>60.72</v>
      </c>
      <c r="AU1420" t="s">
        <v>134</v>
      </c>
      <c r="AV1420">
        <v>1</v>
      </c>
      <c r="AW1420">
        <v>2</v>
      </c>
      <c r="AX1420">
        <v>35869432</v>
      </c>
      <c r="AY1420">
        <v>1</v>
      </c>
      <c r="AZ1420">
        <v>0</v>
      </c>
      <c r="BA1420">
        <v>1376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X1420">
        <f>Y1420*Source!I1311</f>
        <v>12.569039999999998</v>
      </c>
      <c r="CY1420">
        <f>AD1420</f>
        <v>272.45</v>
      </c>
      <c r="CZ1420">
        <f>AH1420</f>
        <v>272.45</v>
      </c>
      <c r="DA1420">
        <f>AL1420</f>
        <v>1</v>
      </c>
      <c r="DB1420">
        <f>ROUND((ROUND(AT1420*CZ1420,2)*1.15),2)</f>
        <v>19024.63</v>
      </c>
      <c r="DC1420">
        <f>ROUND((ROUND(AT1420*AG1420,2)*1.15),2)</f>
        <v>0</v>
      </c>
    </row>
    <row r="1421" spans="1:107">
      <c r="A1421">
        <f>ROW(Source!A1311)</f>
        <v>1311</v>
      </c>
      <c r="B1421">
        <v>35863109</v>
      </c>
      <c r="C1421">
        <v>35869423</v>
      </c>
      <c r="D1421">
        <v>121548</v>
      </c>
      <c r="E1421">
        <v>1</v>
      </c>
      <c r="F1421">
        <v>1</v>
      </c>
      <c r="G1421">
        <v>1</v>
      </c>
      <c r="H1421">
        <v>1</v>
      </c>
      <c r="I1421" t="s">
        <v>35</v>
      </c>
      <c r="J1421" t="s">
        <v>3</v>
      </c>
      <c r="K1421" t="s">
        <v>562</v>
      </c>
      <c r="L1421">
        <v>608254</v>
      </c>
      <c r="N1421">
        <v>1013</v>
      </c>
      <c r="O1421" t="s">
        <v>563</v>
      </c>
      <c r="P1421" t="s">
        <v>563</v>
      </c>
      <c r="Q1421">
        <v>1</v>
      </c>
      <c r="W1421">
        <v>0</v>
      </c>
      <c r="X1421">
        <v>-185737400</v>
      </c>
      <c r="Y1421">
        <v>0.72499999999999998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1</v>
      </c>
      <c r="AJ1421">
        <v>1</v>
      </c>
      <c r="AK1421">
        <v>1</v>
      </c>
      <c r="AL1421">
        <v>1</v>
      </c>
      <c r="AN1421">
        <v>0</v>
      </c>
      <c r="AO1421">
        <v>1</v>
      </c>
      <c r="AP1421">
        <v>1</v>
      </c>
      <c r="AQ1421">
        <v>0</v>
      </c>
      <c r="AR1421">
        <v>0</v>
      </c>
      <c r="AS1421" t="s">
        <v>3</v>
      </c>
      <c r="AT1421">
        <v>0.57999999999999996</v>
      </c>
      <c r="AU1421" t="s">
        <v>133</v>
      </c>
      <c r="AV1421">
        <v>2</v>
      </c>
      <c r="AW1421">
        <v>2</v>
      </c>
      <c r="AX1421">
        <v>35869433</v>
      </c>
      <c r="AY1421">
        <v>1</v>
      </c>
      <c r="AZ1421">
        <v>0</v>
      </c>
      <c r="BA1421">
        <v>1377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X1421">
        <f>Y1421*Source!I1311</f>
        <v>0.1305</v>
      </c>
      <c r="CY1421">
        <f>AD1421</f>
        <v>0</v>
      </c>
      <c r="CZ1421">
        <f>AH1421</f>
        <v>0</v>
      </c>
      <c r="DA1421">
        <f>AL1421</f>
        <v>1</v>
      </c>
      <c r="DB1421">
        <f>ROUND((ROUND(AT1421*CZ1421,2)*1.25),2)</f>
        <v>0</v>
      </c>
      <c r="DC1421">
        <f>ROUND((ROUND(AT1421*AG1421,2)*1.25),2)</f>
        <v>0</v>
      </c>
    </row>
    <row r="1422" spans="1:107">
      <c r="A1422">
        <f>ROW(Source!A1311)</f>
        <v>1311</v>
      </c>
      <c r="B1422">
        <v>35863109</v>
      </c>
      <c r="C1422">
        <v>35869423</v>
      </c>
      <c r="D1422">
        <v>29172556</v>
      </c>
      <c r="E1422">
        <v>1</v>
      </c>
      <c r="F1422">
        <v>1</v>
      </c>
      <c r="G1422">
        <v>1</v>
      </c>
      <c r="H1422">
        <v>2</v>
      </c>
      <c r="I1422" t="s">
        <v>564</v>
      </c>
      <c r="J1422" t="s">
        <v>565</v>
      </c>
      <c r="K1422" t="s">
        <v>566</v>
      </c>
      <c r="L1422">
        <v>1368</v>
      </c>
      <c r="N1422">
        <v>1011</v>
      </c>
      <c r="O1422" t="s">
        <v>567</v>
      </c>
      <c r="P1422" t="s">
        <v>567</v>
      </c>
      <c r="Q1422">
        <v>1</v>
      </c>
      <c r="W1422">
        <v>0</v>
      </c>
      <c r="X1422">
        <v>-1302720870</v>
      </c>
      <c r="Y1422">
        <v>0.72499999999999998</v>
      </c>
      <c r="AA1422">
        <v>0</v>
      </c>
      <c r="AB1422">
        <v>466.71</v>
      </c>
      <c r="AC1422">
        <v>446.18</v>
      </c>
      <c r="AD1422">
        <v>0</v>
      </c>
      <c r="AE1422">
        <v>0</v>
      </c>
      <c r="AF1422">
        <v>31.26</v>
      </c>
      <c r="AG1422">
        <v>13.5</v>
      </c>
      <c r="AH1422">
        <v>0</v>
      </c>
      <c r="AI1422">
        <v>1</v>
      </c>
      <c r="AJ1422">
        <v>14.93</v>
      </c>
      <c r="AK1422">
        <v>33.049999999999997</v>
      </c>
      <c r="AL1422">
        <v>1</v>
      </c>
      <c r="AN1422">
        <v>0</v>
      </c>
      <c r="AO1422">
        <v>1</v>
      </c>
      <c r="AP1422">
        <v>1</v>
      </c>
      <c r="AQ1422">
        <v>0</v>
      </c>
      <c r="AR1422">
        <v>0</v>
      </c>
      <c r="AS1422" t="s">
        <v>3</v>
      </c>
      <c r="AT1422">
        <v>0.57999999999999996</v>
      </c>
      <c r="AU1422" t="s">
        <v>133</v>
      </c>
      <c r="AV1422">
        <v>0</v>
      </c>
      <c r="AW1422">
        <v>2</v>
      </c>
      <c r="AX1422">
        <v>35869434</v>
      </c>
      <c r="AY1422">
        <v>1</v>
      </c>
      <c r="AZ1422">
        <v>0</v>
      </c>
      <c r="BA1422">
        <v>1378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X1422">
        <f>Y1422*Source!I1311</f>
        <v>0.1305</v>
      </c>
      <c r="CY1422">
        <f>AB1422</f>
        <v>466.71</v>
      </c>
      <c r="CZ1422">
        <f>AF1422</f>
        <v>31.26</v>
      </c>
      <c r="DA1422">
        <f>AJ1422</f>
        <v>14.93</v>
      </c>
      <c r="DB1422">
        <f>ROUND((ROUND(AT1422*CZ1422,2)*1.25),2)</f>
        <v>22.66</v>
      </c>
      <c r="DC1422">
        <f>ROUND((ROUND(AT1422*AG1422,2)*1.25),2)</f>
        <v>9.7899999999999991</v>
      </c>
    </row>
    <row r="1423" spans="1:107">
      <c r="A1423">
        <f>ROW(Source!A1311)</f>
        <v>1311</v>
      </c>
      <c r="B1423">
        <v>35863109</v>
      </c>
      <c r="C1423">
        <v>35869423</v>
      </c>
      <c r="D1423">
        <v>29174591</v>
      </c>
      <c r="E1423">
        <v>1</v>
      </c>
      <c r="F1423">
        <v>1</v>
      </c>
      <c r="G1423">
        <v>1</v>
      </c>
      <c r="H1423">
        <v>2</v>
      </c>
      <c r="I1423" t="s">
        <v>589</v>
      </c>
      <c r="J1423" t="s">
        <v>590</v>
      </c>
      <c r="K1423" t="s">
        <v>591</v>
      </c>
      <c r="L1423">
        <v>1368</v>
      </c>
      <c r="N1423">
        <v>1011</v>
      </c>
      <c r="O1423" t="s">
        <v>567</v>
      </c>
      <c r="P1423" t="s">
        <v>567</v>
      </c>
      <c r="Q1423">
        <v>1</v>
      </c>
      <c r="W1423">
        <v>0</v>
      </c>
      <c r="X1423">
        <v>1598042632</v>
      </c>
      <c r="Y1423">
        <v>1.0249999999999999</v>
      </c>
      <c r="AA1423">
        <v>0</v>
      </c>
      <c r="AB1423">
        <v>9.4700000000000006</v>
      </c>
      <c r="AC1423">
        <v>0</v>
      </c>
      <c r="AD1423">
        <v>0</v>
      </c>
      <c r="AE1423">
        <v>0</v>
      </c>
      <c r="AF1423">
        <v>0.95</v>
      </c>
      <c r="AG1423">
        <v>0</v>
      </c>
      <c r="AH1423">
        <v>0</v>
      </c>
      <c r="AI1423">
        <v>1</v>
      </c>
      <c r="AJ1423">
        <v>9.9700000000000006</v>
      </c>
      <c r="AK1423">
        <v>33.049999999999997</v>
      </c>
      <c r="AL1423">
        <v>1</v>
      </c>
      <c r="AN1423">
        <v>0</v>
      </c>
      <c r="AO1423">
        <v>1</v>
      </c>
      <c r="AP1423">
        <v>1</v>
      </c>
      <c r="AQ1423">
        <v>0</v>
      </c>
      <c r="AR1423">
        <v>0</v>
      </c>
      <c r="AS1423" t="s">
        <v>3</v>
      </c>
      <c r="AT1423">
        <v>0.82</v>
      </c>
      <c r="AU1423" t="s">
        <v>133</v>
      </c>
      <c r="AV1423">
        <v>0</v>
      </c>
      <c r="AW1423">
        <v>2</v>
      </c>
      <c r="AX1423">
        <v>35869435</v>
      </c>
      <c r="AY1423">
        <v>1</v>
      </c>
      <c r="AZ1423">
        <v>0</v>
      </c>
      <c r="BA1423">
        <v>1379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X1423">
        <f>Y1423*Source!I1311</f>
        <v>0.18449999999999997</v>
      </c>
      <c r="CY1423">
        <f>AB1423</f>
        <v>9.4700000000000006</v>
      </c>
      <c r="CZ1423">
        <f>AF1423</f>
        <v>0.95</v>
      </c>
      <c r="DA1423">
        <f>AJ1423</f>
        <v>9.9700000000000006</v>
      </c>
      <c r="DB1423">
        <f>ROUND((ROUND(AT1423*CZ1423,2)*1.25),2)</f>
        <v>0.98</v>
      </c>
      <c r="DC1423">
        <f>ROUND((ROUND(AT1423*AG1423,2)*1.25),2)</f>
        <v>0</v>
      </c>
    </row>
    <row r="1424" spans="1:107">
      <c r="A1424">
        <f>ROW(Source!A1311)</f>
        <v>1311</v>
      </c>
      <c r="B1424">
        <v>35863109</v>
      </c>
      <c r="C1424">
        <v>35869423</v>
      </c>
      <c r="D1424">
        <v>29174661</v>
      </c>
      <c r="E1424">
        <v>1</v>
      </c>
      <c r="F1424">
        <v>1</v>
      </c>
      <c r="G1424">
        <v>1</v>
      </c>
      <c r="H1424">
        <v>2</v>
      </c>
      <c r="I1424" t="s">
        <v>618</v>
      </c>
      <c r="J1424" t="s">
        <v>619</v>
      </c>
      <c r="K1424" t="s">
        <v>620</v>
      </c>
      <c r="L1424">
        <v>1368</v>
      </c>
      <c r="N1424">
        <v>1011</v>
      </c>
      <c r="O1424" t="s">
        <v>567</v>
      </c>
      <c r="P1424" t="s">
        <v>567</v>
      </c>
      <c r="Q1424">
        <v>1</v>
      </c>
      <c r="W1424">
        <v>0</v>
      </c>
      <c r="X1424">
        <v>-2115030577</v>
      </c>
      <c r="Y1424">
        <v>3.375</v>
      </c>
      <c r="AA1424">
        <v>0</v>
      </c>
      <c r="AB1424">
        <v>25.44</v>
      </c>
      <c r="AC1424">
        <v>0</v>
      </c>
      <c r="AD1424">
        <v>0</v>
      </c>
      <c r="AE1424">
        <v>0</v>
      </c>
      <c r="AF1424">
        <v>2.09</v>
      </c>
      <c r="AG1424">
        <v>0</v>
      </c>
      <c r="AH1424">
        <v>0</v>
      </c>
      <c r="AI1424">
        <v>1</v>
      </c>
      <c r="AJ1424">
        <v>12.17</v>
      </c>
      <c r="AK1424">
        <v>33.049999999999997</v>
      </c>
      <c r="AL1424">
        <v>1</v>
      </c>
      <c r="AN1424">
        <v>0</v>
      </c>
      <c r="AO1424">
        <v>1</v>
      </c>
      <c r="AP1424">
        <v>1</v>
      </c>
      <c r="AQ1424">
        <v>0</v>
      </c>
      <c r="AR1424">
        <v>0</v>
      </c>
      <c r="AS1424" t="s">
        <v>3</v>
      </c>
      <c r="AT1424">
        <v>2.7</v>
      </c>
      <c r="AU1424" t="s">
        <v>133</v>
      </c>
      <c r="AV1424">
        <v>0</v>
      </c>
      <c r="AW1424">
        <v>2</v>
      </c>
      <c r="AX1424">
        <v>35869436</v>
      </c>
      <c r="AY1424">
        <v>1</v>
      </c>
      <c r="AZ1424">
        <v>0</v>
      </c>
      <c r="BA1424">
        <v>1380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X1424">
        <f>Y1424*Source!I1311</f>
        <v>0.60749999999999993</v>
      </c>
      <c r="CY1424">
        <f>AB1424</f>
        <v>25.44</v>
      </c>
      <c r="CZ1424">
        <f>AF1424</f>
        <v>2.09</v>
      </c>
      <c r="DA1424">
        <f>AJ1424</f>
        <v>12.17</v>
      </c>
      <c r="DB1424">
        <f>ROUND((ROUND(AT1424*CZ1424,2)*1.25),2)</f>
        <v>7.05</v>
      </c>
      <c r="DC1424">
        <f>ROUND((ROUND(AT1424*AG1424,2)*1.25),2)</f>
        <v>0</v>
      </c>
    </row>
    <row r="1425" spans="1:107">
      <c r="A1425">
        <f>ROW(Source!A1311)</f>
        <v>1311</v>
      </c>
      <c r="B1425">
        <v>35863109</v>
      </c>
      <c r="C1425">
        <v>35869423</v>
      </c>
      <c r="D1425">
        <v>29174913</v>
      </c>
      <c r="E1425">
        <v>1</v>
      </c>
      <c r="F1425">
        <v>1</v>
      </c>
      <c r="G1425">
        <v>1</v>
      </c>
      <c r="H1425">
        <v>2</v>
      </c>
      <c r="I1425" t="s">
        <v>578</v>
      </c>
      <c r="J1425" t="s">
        <v>579</v>
      </c>
      <c r="K1425" t="s">
        <v>580</v>
      </c>
      <c r="L1425">
        <v>1368</v>
      </c>
      <c r="N1425">
        <v>1011</v>
      </c>
      <c r="O1425" t="s">
        <v>567</v>
      </c>
      <c r="P1425" t="s">
        <v>567</v>
      </c>
      <c r="Q1425">
        <v>1</v>
      </c>
      <c r="W1425">
        <v>0</v>
      </c>
      <c r="X1425">
        <v>458544584</v>
      </c>
      <c r="Y1425">
        <v>1.05</v>
      </c>
      <c r="AA1425">
        <v>0</v>
      </c>
      <c r="AB1425">
        <v>932.72</v>
      </c>
      <c r="AC1425">
        <v>383.38</v>
      </c>
      <c r="AD1425">
        <v>0</v>
      </c>
      <c r="AE1425">
        <v>0</v>
      </c>
      <c r="AF1425">
        <v>87.17</v>
      </c>
      <c r="AG1425">
        <v>11.6</v>
      </c>
      <c r="AH1425">
        <v>0</v>
      </c>
      <c r="AI1425">
        <v>1</v>
      </c>
      <c r="AJ1425">
        <v>10.7</v>
      </c>
      <c r="AK1425">
        <v>33.049999999999997</v>
      </c>
      <c r="AL1425">
        <v>1</v>
      </c>
      <c r="AN1425">
        <v>0</v>
      </c>
      <c r="AO1425">
        <v>1</v>
      </c>
      <c r="AP1425">
        <v>1</v>
      </c>
      <c r="AQ1425">
        <v>0</v>
      </c>
      <c r="AR1425">
        <v>0</v>
      </c>
      <c r="AS1425" t="s">
        <v>3</v>
      </c>
      <c r="AT1425">
        <v>0.84</v>
      </c>
      <c r="AU1425" t="s">
        <v>133</v>
      </c>
      <c r="AV1425">
        <v>0</v>
      </c>
      <c r="AW1425">
        <v>2</v>
      </c>
      <c r="AX1425">
        <v>35869437</v>
      </c>
      <c r="AY1425">
        <v>1</v>
      </c>
      <c r="AZ1425">
        <v>0</v>
      </c>
      <c r="BA1425">
        <v>1381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X1425">
        <f>Y1425*Source!I1311</f>
        <v>0.189</v>
      </c>
      <c r="CY1425">
        <f>AB1425</f>
        <v>932.72</v>
      </c>
      <c r="CZ1425">
        <f>AF1425</f>
        <v>87.17</v>
      </c>
      <c r="DA1425">
        <f>AJ1425</f>
        <v>10.7</v>
      </c>
      <c r="DB1425">
        <f>ROUND((ROUND(AT1425*CZ1425,2)*1.25),2)</f>
        <v>91.53</v>
      </c>
      <c r="DC1425">
        <f>ROUND((ROUND(AT1425*AG1425,2)*1.25),2)</f>
        <v>12.18</v>
      </c>
    </row>
    <row r="1426" spans="1:107">
      <c r="A1426">
        <f>ROW(Source!A1311)</f>
        <v>1311</v>
      </c>
      <c r="B1426">
        <v>35863109</v>
      </c>
      <c r="C1426">
        <v>35869423</v>
      </c>
      <c r="D1426">
        <v>29114332</v>
      </c>
      <c r="E1426">
        <v>1</v>
      </c>
      <c r="F1426">
        <v>1</v>
      </c>
      <c r="G1426">
        <v>1</v>
      </c>
      <c r="H1426">
        <v>3</v>
      </c>
      <c r="I1426" t="s">
        <v>603</v>
      </c>
      <c r="J1426" t="s">
        <v>604</v>
      </c>
      <c r="K1426" t="s">
        <v>605</v>
      </c>
      <c r="L1426">
        <v>1348</v>
      </c>
      <c r="N1426">
        <v>1009</v>
      </c>
      <c r="O1426" t="s">
        <v>30</v>
      </c>
      <c r="P1426" t="s">
        <v>30</v>
      </c>
      <c r="Q1426">
        <v>1000</v>
      </c>
      <c r="W1426">
        <v>0</v>
      </c>
      <c r="X1426">
        <v>233971917</v>
      </c>
      <c r="Y1426">
        <v>1.23E-2</v>
      </c>
      <c r="AA1426">
        <v>54619.68</v>
      </c>
      <c r="AB1426">
        <v>0</v>
      </c>
      <c r="AC1426">
        <v>0</v>
      </c>
      <c r="AD1426">
        <v>0</v>
      </c>
      <c r="AE1426">
        <v>11978</v>
      </c>
      <c r="AF1426">
        <v>0</v>
      </c>
      <c r="AG1426">
        <v>0</v>
      </c>
      <c r="AH1426">
        <v>0</v>
      </c>
      <c r="AI1426">
        <v>4.5599999999999996</v>
      </c>
      <c r="AJ1426">
        <v>1</v>
      </c>
      <c r="AK1426">
        <v>1</v>
      </c>
      <c r="AL1426">
        <v>1</v>
      </c>
      <c r="AN1426">
        <v>0</v>
      </c>
      <c r="AO1426">
        <v>1</v>
      </c>
      <c r="AP1426">
        <v>0</v>
      </c>
      <c r="AQ1426">
        <v>0</v>
      </c>
      <c r="AR1426">
        <v>0</v>
      </c>
      <c r="AS1426" t="s">
        <v>3</v>
      </c>
      <c r="AT1426">
        <v>1.23E-2</v>
      </c>
      <c r="AU1426" t="s">
        <v>3</v>
      </c>
      <c r="AV1426">
        <v>0</v>
      </c>
      <c r="AW1426">
        <v>2</v>
      </c>
      <c r="AX1426">
        <v>35869438</v>
      </c>
      <c r="AY1426">
        <v>1</v>
      </c>
      <c r="AZ1426">
        <v>0</v>
      </c>
      <c r="BA1426">
        <v>1382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X1426">
        <f>Y1426*Source!I1311</f>
        <v>2.2139999999999998E-3</v>
      </c>
      <c r="CY1426">
        <f>AA1426</f>
        <v>54619.68</v>
      </c>
      <c r="CZ1426">
        <f>AE1426</f>
        <v>11978</v>
      </c>
      <c r="DA1426">
        <f>AI1426</f>
        <v>4.5599999999999996</v>
      </c>
      <c r="DB1426">
        <f>ROUND(ROUND(AT1426*CZ1426,2),2)</f>
        <v>147.33000000000001</v>
      </c>
      <c r="DC1426">
        <f>ROUND(ROUND(AT1426*AG1426,2),2)</f>
        <v>0</v>
      </c>
    </row>
    <row r="1427" spans="1:107">
      <c r="A1427">
        <f>ROW(Source!A1311)</f>
        <v>1311</v>
      </c>
      <c r="B1427">
        <v>35863109</v>
      </c>
      <c r="C1427">
        <v>35869423</v>
      </c>
      <c r="D1427">
        <v>29130788</v>
      </c>
      <c r="E1427">
        <v>1</v>
      </c>
      <c r="F1427">
        <v>1</v>
      </c>
      <c r="G1427">
        <v>1</v>
      </c>
      <c r="H1427">
        <v>3</v>
      </c>
      <c r="I1427" t="s">
        <v>621</v>
      </c>
      <c r="J1427" t="s">
        <v>622</v>
      </c>
      <c r="K1427" t="s">
        <v>623</v>
      </c>
      <c r="L1427">
        <v>1339</v>
      </c>
      <c r="N1427">
        <v>1007</v>
      </c>
      <c r="O1427" t="s">
        <v>617</v>
      </c>
      <c r="P1427" t="s">
        <v>617</v>
      </c>
      <c r="Q1427">
        <v>1</v>
      </c>
      <c r="W1427">
        <v>0</v>
      </c>
      <c r="X1427">
        <v>23409818</v>
      </c>
      <c r="Y1427">
        <v>2.88</v>
      </c>
      <c r="AA1427">
        <v>14208.11</v>
      </c>
      <c r="AB1427">
        <v>0</v>
      </c>
      <c r="AC1427">
        <v>0</v>
      </c>
      <c r="AD1427">
        <v>0</v>
      </c>
      <c r="AE1427">
        <v>2156.0100000000002</v>
      </c>
      <c r="AF1427">
        <v>0</v>
      </c>
      <c r="AG1427">
        <v>0</v>
      </c>
      <c r="AH1427">
        <v>0</v>
      </c>
      <c r="AI1427">
        <v>6.59</v>
      </c>
      <c r="AJ1427">
        <v>1</v>
      </c>
      <c r="AK1427">
        <v>1</v>
      </c>
      <c r="AL1427">
        <v>1</v>
      </c>
      <c r="AN1427">
        <v>0</v>
      </c>
      <c r="AO1427">
        <v>1</v>
      </c>
      <c r="AP1427">
        <v>0</v>
      </c>
      <c r="AQ1427">
        <v>0</v>
      </c>
      <c r="AR1427">
        <v>0</v>
      </c>
      <c r="AS1427" t="s">
        <v>3</v>
      </c>
      <c r="AT1427">
        <v>2.88</v>
      </c>
      <c r="AU1427" t="s">
        <v>3</v>
      </c>
      <c r="AV1427">
        <v>0</v>
      </c>
      <c r="AW1427">
        <v>2</v>
      </c>
      <c r="AX1427">
        <v>35869439</v>
      </c>
      <c r="AY1427">
        <v>1</v>
      </c>
      <c r="AZ1427">
        <v>0</v>
      </c>
      <c r="BA1427">
        <v>1383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X1427">
        <f>Y1427*Source!I1311</f>
        <v>0.51839999999999997</v>
      </c>
      <c r="CY1427">
        <f>AA1427</f>
        <v>14208.11</v>
      </c>
      <c r="CZ1427">
        <f>AE1427</f>
        <v>2156.0100000000002</v>
      </c>
      <c r="DA1427">
        <f>AI1427</f>
        <v>6.59</v>
      </c>
      <c r="DB1427">
        <f>ROUND(ROUND(AT1427*CZ1427,2),2)</f>
        <v>6209.31</v>
      </c>
      <c r="DC1427">
        <f>ROUND(ROUND(AT1427*AG1427,2),2)</f>
        <v>0</v>
      </c>
    </row>
    <row r="1428" spans="1:107">
      <c r="A1428">
        <f>ROW(Source!A1312)</f>
        <v>1312</v>
      </c>
      <c r="B1428">
        <v>35863109</v>
      </c>
      <c r="C1428">
        <v>35869440</v>
      </c>
      <c r="D1428">
        <v>18408291</v>
      </c>
      <c r="E1428">
        <v>1</v>
      </c>
      <c r="F1428">
        <v>1</v>
      </c>
      <c r="G1428">
        <v>1</v>
      </c>
      <c r="H1428">
        <v>1</v>
      </c>
      <c r="I1428" t="s">
        <v>606</v>
      </c>
      <c r="J1428" t="s">
        <v>3</v>
      </c>
      <c r="K1428" t="s">
        <v>607</v>
      </c>
      <c r="L1428">
        <v>1369</v>
      </c>
      <c r="N1428">
        <v>1013</v>
      </c>
      <c r="O1428" t="s">
        <v>561</v>
      </c>
      <c r="P1428" t="s">
        <v>561</v>
      </c>
      <c r="Q1428">
        <v>1</v>
      </c>
      <c r="W1428">
        <v>0</v>
      </c>
      <c r="X1428">
        <v>1933892413</v>
      </c>
      <c r="Y1428">
        <v>35.948999999999998</v>
      </c>
      <c r="AA1428">
        <v>0</v>
      </c>
      <c r="AB1428">
        <v>0</v>
      </c>
      <c r="AC1428">
        <v>0</v>
      </c>
      <c r="AD1428">
        <v>260.95999999999998</v>
      </c>
      <c r="AE1428">
        <v>0</v>
      </c>
      <c r="AF1428">
        <v>0</v>
      </c>
      <c r="AG1428">
        <v>0</v>
      </c>
      <c r="AH1428">
        <v>260.95999999999998</v>
      </c>
      <c r="AI1428">
        <v>1</v>
      </c>
      <c r="AJ1428">
        <v>1</v>
      </c>
      <c r="AK1428">
        <v>1</v>
      </c>
      <c r="AL1428">
        <v>1</v>
      </c>
      <c r="AN1428">
        <v>0</v>
      </c>
      <c r="AO1428">
        <v>1</v>
      </c>
      <c r="AP1428">
        <v>1</v>
      </c>
      <c r="AQ1428">
        <v>0</v>
      </c>
      <c r="AR1428">
        <v>0</v>
      </c>
      <c r="AS1428" t="s">
        <v>3</v>
      </c>
      <c r="AT1428">
        <v>31.26</v>
      </c>
      <c r="AU1428" t="s">
        <v>134</v>
      </c>
      <c r="AV1428">
        <v>1</v>
      </c>
      <c r="AW1428">
        <v>2</v>
      </c>
      <c r="AX1428">
        <v>35869448</v>
      </c>
      <c r="AY1428">
        <v>2</v>
      </c>
      <c r="AZ1428">
        <v>131072</v>
      </c>
      <c r="BA1428">
        <v>1384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X1428">
        <f>Y1428*Source!I1312</f>
        <v>6.4708199999999998</v>
      </c>
      <c r="CY1428">
        <f>AD1428</f>
        <v>260.95999999999998</v>
      </c>
      <c r="CZ1428">
        <f>AH1428</f>
        <v>260.95999999999998</v>
      </c>
      <c r="DA1428">
        <f>AL1428</f>
        <v>1</v>
      </c>
      <c r="DB1428">
        <f>ROUND((ROUND(AT1428*CZ1428,2)*1.15),2)</f>
        <v>9381.25</v>
      </c>
      <c r="DC1428">
        <f>ROUND((ROUND(AT1428*AG1428,2)*1.15),2)</f>
        <v>0</v>
      </c>
    </row>
    <row r="1429" spans="1:107">
      <c r="A1429">
        <f>ROW(Source!A1312)</f>
        <v>1312</v>
      </c>
      <c r="B1429">
        <v>35863109</v>
      </c>
      <c r="C1429">
        <v>35869440</v>
      </c>
      <c r="D1429">
        <v>121548</v>
      </c>
      <c r="E1429">
        <v>1</v>
      </c>
      <c r="F1429">
        <v>1</v>
      </c>
      <c r="G1429">
        <v>1</v>
      </c>
      <c r="H1429">
        <v>1</v>
      </c>
      <c r="I1429" t="s">
        <v>35</v>
      </c>
      <c r="J1429" t="s">
        <v>3</v>
      </c>
      <c r="K1429" t="s">
        <v>562</v>
      </c>
      <c r="L1429">
        <v>608254</v>
      </c>
      <c r="N1429">
        <v>1013</v>
      </c>
      <c r="O1429" t="s">
        <v>563</v>
      </c>
      <c r="P1429" t="s">
        <v>563</v>
      </c>
      <c r="Q1429">
        <v>1</v>
      </c>
      <c r="W1429">
        <v>0</v>
      </c>
      <c r="X1429">
        <v>-185737400</v>
      </c>
      <c r="Y1429">
        <v>8.375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1</v>
      </c>
      <c r="AJ1429">
        <v>1</v>
      </c>
      <c r="AK1429">
        <v>1</v>
      </c>
      <c r="AL1429">
        <v>1</v>
      </c>
      <c r="AN1429">
        <v>0</v>
      </c>
      <c r="AO1429">
        <v>1</v>
      </c>
      <c r="AP1429">
        <v>1</v>
      </c>
      <c r="AQ1429">
        <v>0</v>
      </c>
      <c r="AR1429">
        <v>0</v>
      </c>
      <c r="AS1429" t="s">
        <v>3</v>
      </c>
      <c r="AT1429">
        <v>6.7</v>
      </c>
      <c r="AU1429" t="s">
        <v>133</v>
      </c>
      <c r="AV1429">
        <v>2</v>
      </c>
      <c r="AW1429">
        <v>2</v>
      </c>
      <c r="AX1429">
        <v>35869449</v>
      </c>
      <c r="AY1429">
        <v>1</v>
      </c>
      <c r="AZ1429">
        <v>0</v>
      </c>
      <c r="BA1429">
        <v>1385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X1429">
        <f>Y1429*Source!I1312</f>
        <v>1.5074999999999998</v>
      </c>
      <c r="CY1429">
        <f>AD1429</f>
        <v>0</v>
      </c>
      <c r="CZ1429">
        <f>AH1429</f>
        <v>0</v>
      </c>
      <c r="DA1429">
        <f>AL1429</f>
        <v>1</v>
      </c>
      <c r="DB1429">
        <f>ROUND((ROUND(AT1429*CZ1429,2)*1.25),2)</f>
        <v>0</v>
      </c>
      <c r="DC1429">
        <f>ROUND((ROUND(AT1429*AG1429,2)*1.25),2)</f>
        <v>0</v>
      </c>
    </row>
    <row r="1430" spans="1:107">
      <c r="A1430">
        <f>ROW(Source!A1312)</f>
        <v>1312</v>
      </c>
      <c r="B1430">
        <v>35863109</v>
      </c>
      <c r="C1430">
        <v>35869440</v>
      </c>
      <c r="D1430">
        <v>29172710</v>
      </c>
      <c r="E1430">
        <v>1</v>
      </c>
      <c r="F1430">
        <v>1</v>
      </c>
      <c r="G1430">
        <v>1</v>
      </c>
      <c r="H1430">
        <v>2</v>
      </c>
      <c r="I1430" t="s">
        <v>570</v>
      </c>
      <c r="J1430" t="s">
        <v>571</v>
      </c>
      <c r="K1430" t="s">
        <v>572</v>
      </c>
      <c r="L1430">
        <v>1368</v>
      </c>
      <c r="N1430">
        <v>1011</v>
      </c>
      <c r="O1430" t="s">
        <v>567</v>
      </c>
      <c r="P1430" t="s">
        <v>567</v>
      </c>
      <c r="Q1430">
        <v>1</v>
      </c>
      <c r="W1430">
        <v>0</v>
      </c>
      <c r="X1430">
        <v>-1676841219</v>
      </c>
      <c r="Y1430">
        <v>8.375</v>
      </c>
      <c r="AA1430">
        <v>0</v>
      </c>
      <c r="AB1430">
        <v>539.16</v>
      </c>
      <c r="AC1430">
        <v>332.48</v>
      </c>
      <c r="AD1430">
        <v>0</v>
      </c>
      <c r="AE1430">
        <v>0</v>
      </c>
      <c r="AF1430">
        <v>46.56</v>
      </c>
      <c r="AG1430">
        <v>10.06</v>
      </c>
      <c r="AH1430">
        <v>0</v>
      </c>
      <c r="AI1430">
        <v>1</v>
      </c>
      <c r="AJ1430">
        <v>11.58</v>
      </c>
      <c r="AK1430">
        <v>33.049999999999997</v>
      </c>
      <c r="AL1430">
        <v>1</v>
      </c>
      <c r="AN1430">
        <v>0</v>
      </c>
      <c r="AO1430">
        <v>1</v>
      </c>
      <c r="AP1430">
        <v>1</v>
      </c>
      <c r="AQ1430">
        <v>0</v>
      </c>
      <c r="AR1430">
        <v>0</v>
      </c>
      <c r="AS1430" t="s">
        <v>3</v>
      </c>
      <c r="AT1430">
        <v>6.7</v>
      </c>
      <c r="AU1430" t="s">
        <v>133</v>
      </c>
      <c r="AV1430">
        <v>0</v>
      </c>
      <c r="AW1430">
        <v>2</v>
      </c>
      <c r="AX1430">
        <v>35869450</v>
      </c>
      <c r="AY1430">
        <v>1</v>
      </c>
      <c r="AZ1430">
        <v>0</v>
      </c>
      <c r="BA1430">
        <v>1386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X1430">
        <f>Y1430*Source!I1312</f>
        <v>1.5074999999999998</v>
      </c>
      <c r="CY1430">
        <f>AB1430</f>
        <v>539.16</v>
      </c>
      <c r="CZ1430">
        <f>AF1430</f>
        <v>46.56</v>
      </c>
      <c r="DA1430">
        <f>AJ1430</f>
        <v>11.58</v>
      </c>
      <c r="DB1430">
        <f>ROUND((ROUND(AT1430*CZ1430,2)*1.25),2)</f>
        <v>389.94</v>
      </c>
      <c r="DC1430">
        <f>ROUND((ROUND(AT1430*AG1430,2)*1.25),2)</f>
        <v>84.25</v>
      </c>
    </row>
    <row r="1431" spans="1:107">
      <c r="A1431">
        <f>ROW(Source!A1312)</f>
        <v>1312</v>
      </c>
      <c r="B1431">
        <v>35863109</v>
      </c>
      <c r="C1431">
        <v>35869440</v>
      </c>
      <c r="D1431">
        <v>29173472</v>
      </c>
      <c r="E1431">
        <v>1</v>
      </c>
      <c r="F1431">
        <v>1</v>
      </c>
      <c r="G1431">
        <v>1</v>
      </c>
      <c r="H1431">
        <v>2</v>
      </c>
      <c r="I1431" t="s">
        <v>624</v>
      </c>
      <c r="J1431" t="s">
        <v>625</v>
      </c>
      <c r="K1431" t="s">
        <v>626</v>
      </c>
      <c r="L1431">
        <v>1368</v>
      </c>
      <c r="N1431">
        <v>1011</v>
      </c>
      <c r="O1431" t="s">
        <v>567</v>
      </c>
      <c r="P1431" t="s">
        <v>567</v>
      </c>
      <c r="Q1431">
        <v>1</v>
      </c>
      <c r="W1431">
        <v>0</v>
      </c>
      <c r="X1431">
        <v>275932499</v>
      </c>
      <c r="Y1431">
        <v>13.75</v>
      </c>
      <c r="AA1431">
        <v>0</v>
      </c>
      <c r="AB1431">
        <v>12.75</v>
      </c>
      <c r="AC1431">
        <v>0</v>
      </c>
      <c r="AD1431">
        <v>0</v>
      </c>
      <c r="AE1431">
        <v>0</v>
      </c>
      <c r="AF1431">
        <v>3</v>
      </c>
      <c r="AG1431">
        <v>0</v>
      </c>
      <c r="AH1431">
        <v>0</v>
      </c>
      <c r="AI1431">
        <v>1</v>
      </c>
      <c r="AJ1431">
        <v>4.25</v>
      </c>
      <c r="AK1431">
        <v>33.049999999999997</v>
      </c>
      <c r="AL1431">
        <v>1</v>
      </c>
      <c r="AN1431">
        <v>0</v>
      </c>
      <c r="AO1431">
        <v>1</v>
      </c>
      <c r="AP1431">
        <v>1</v>
      </c>
      <c r="AQ1431">
        <v>0</v>
      </c>
      <c r="AR1431">
        <v>0</v>
      </c>
      <c r="AS1431" t="s">
        <v>3</v>
      </c>
      <c r="AT1431">
        <v>11</v>
      </c>
      <c r="AU1431" t="s">
        <v>133</v>
      </c>
      <c r="AV1431">
        <v>0</v>
      </c>
      <c r="AW1431">
        <v>2</v>
      </c>
      <c r="AX1431">
        <v>35869451</v>
      </c>
      <c r="AY1431">
        <v>1</v>
      </c>
      <c r="AZ1431">
        <v>0</v>
      </c>
      <c r="BA1431">
        <v>1387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X1431">
        <f>Y1431*Source!I1312</f>
        <v>2.4750000000000001</v>
      </c>
      <c r="CY1431">
        <f>AB1431</f>
        <v>12.75</v>
      </c>
      <c r="CZ1431">
        <f>AF1431</f>
        <v>3</v>
      </c>
      <c r="DA1431">
        <f>AJ1431</f>
        <v>4.25</v>
      </c>
      <c r="DB1431">
        <f>ROUND((ROUND(AT1431*CZ1431,2)*1.25),2)</f>
        <v>41.25</v>
      </c>
      <c r="DC1431">
        <f>ROUND((ROUND(AT1431*AG1431,2)*1.25),2)</f>
        <v>0</v>
      </c>
    </row>
    <row r="1432" spans="1:107">
      <c r="A1432">
        <f>ROW(Source!A1312)</f>
        <v>1312</v>
      </c>
      <c r="B1432">
        <v>35863109</v>
      </c>
      <c r="C1432">
        <v>35869440</v>
      </c>
      <c r="D1432">
        <v>29174913</v>
      </c>
      <c r="E1432">
        <v>1</v>
      </c>
      <c r="F1432">
        <v>1</v>
      </c>
      <c r="G1432">
        <v>1</v>
      </c>
      <c r="H1432">
        <v>2</v>
      </c>
      <c r="I1432" t="s">
        <v>578</v>
      </c>
      <c r="J1432" t="s">
        <v>579</v>
      </c>
      <c r="K1432" t="s">
        <v>580</v>
      </c>
      <c r="L1432">
        <v>1368</v>
      </c>
      <c r="N1432">
        <v>1011</v>
      </c>
      <c r="O1432" t="s">
        <v>567</v>
      </c>
      <c r="P1432" t="s">
        <v>567</v>
      </c>
      <c r="Q1432">
        <v>1</v>
      </c>
      <c r="W1432">
        <v>0</v>
      </c>
      <c r="X1432">
        <v>458544584</v>
      </c>
      <c r="Y1432">
        <v>0.4375</v>
      </c>
      <c r="AA1432">
        <v>0</v>
      </c>
      <c r="AB1432">
        <v>932.72</v>
      </c>
      <c r="AC1432">
        <v>383.38</v>
      </c>
      <c r="AD1432">
        <v>0</v>
      </c>
      <c r="AE1432">
        <v>0</v>
      </c>
      <c r="AF1432">
        <v>87.17</v>
      </c>
      <c r="AG1432">
        <v>11.6</v>
      </c>
      <c r="AH1432">
        <v>0</v>
      </c>
      <c r="AI1432">
        <v>1</v>
      </c>
      <c r="AJ1432">
        <v>10.7</v>
      </c>
      <c r="AK1432">
        <v>33.049999999999997</v>
      </c>
      <c r="AL1432">
        <v>1</v>
      </c>
      <c r="AN1432">
        <v>0</v>
      </c>
      <c r="AO1432">
        <v>1</v>
      </c>
      <c r="AP1432">
        <v>1</v>
      </c>
      <c r="AQ1432">
        <v>0</v>
      </c>
      <c r="AR1432">
        <v>0</v>
      </c>
      <c r="AS1432" t="s">
        <v>3</v>
      </c>
      <c r="AT1432">
        <v>0.35</v>
      </c>
      <c r="AU1432" t="s">
        <v>133</v>
      </c>
      <c r="AV1432">
        <v>0</v>
      </c>
      <c r="AW1432">
        <v>2</v>
      </c>
      <c r="AX1432">
        <v>35869452</v>
      </c>
      <c r="AY1432">
        <v>1</v>
      </c>
      <c r="AZ1432">
        <v>0</v>
      </c>
      <c r="BA1432">
        <v>1388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X1432">
        <f>Y1432*Source!I1312</f>
        <v>7.8750000000000001E-2</v>
      </c>
      <c r="CY1432">
        <f>AB1432</f>
        <v>932.72</v>
      </c>
      <c r="CZ1432">
        <f>AF1432</f>
        <v>87.17</v>
      </c>
      <c r="DA1432">
        <f>AJ1432</f>
        <v>10.7</v>
      </c>
      <c r="DB1432">
        <f>ROUND((ROUND(AT1432*CZ1432,2)*1.25),2)</f>
        <v>38.14</v>
      </c>
      <c r="DC1432">
        <f>ROUND((ROUND(AT1432*AG1432,2)*1.25),2)</f>
        <v>5.08</v>
      </c>
    </row>
    <row r="1433" spans="1:107">
      <c r="A1433">
        <f>ROW(Source!A1312)</f>
        <v>1312</v>
      </c>
      <c r="B1433">
        <v>35863109</v>
      </c>
      <c r="C1433">
        <v>35869440</v>
      </c>
      <c r="D1433">
        <v>29114687</v>
      </c>
      <c r="E1433">
        <v>1</v>
      </c>
      <c r="F1433">
        <v>1</v>
      </c>
      <c r="G1433">
        <v>1</v>
      </c>
      <c r="H1433">
        <v>3</v>
      </c>
      <c r="I1433" t="s">
        <v>627</v>
      </c>
      <c r="J1433" t="s">
        <v>628</v>
      </c>
      <c r="K1433" t="s">
        <v>629</v>
      </c>
      <c r="L1433">
        <v>1348</v>
      </c>
      <c r="N1433">
        <v>1009</v>
      </c>
      <c r="O1433" t="s">
        <v>30</v>
      </c>
      <c r="P1433" t="s">
        <v>30</v>
      </c>
      <c r="Q1433">
        <v>1000</v>
      </c>
      <c r="W1433">
        <v>0</v>
      </c>
      <c r="X1433">
        <v>157955001</v>
      </c>
      <c r="Y1433">
        <v>1.8E-3</v>
      </c>
      <c r="AA1433">
        <v>105069.06</v>
      </c>
      <c r="AB1433">
        <v>0</v>
      </c>
      <c r="AC1433">
        <v>0</v>
      </c>
      <c r="AD1433">
        <v>0</v>
      </c>
      <c r="AE1433">
        <v>16974</v>
      </c>
      <c r="AF1433">
        <v>0</v>
      </c>
      <c r="AG1433">
        <v>0</v>
      </c>
      <c r="AH1433">
        <v>0</v>
      </c>
      <c r="AI1433">
        <v>6.19</v>
      </c>
      <c r="AJ1433">
        <v>1</v>
      </c>
      <c r="AK1433">
        <v>1</v>
      </c>
      <c r="AL1433">
        <v>1</v>
      </c>
      <c r="AN1433">
        <v>0</v>
      </c>
      <c r="AO1433">
        <v>1</v>
      </c>
      <c r="AP1433">
        <v>0</v>
      </c>
      <c r="AQ1433">
        <v>0</v>
      </c>
      <c r="AR1433">
        <v>0</v>
      </c>
      <c r="AS1433" t="s">
        <v>3</v>
      </c>
      <c r="AT1433">
        <v>1.8E-3</v>
      </c>
      <c r="AU1433" t="s">
        <v>3</v>
      </c>
      <c r="AV1433">
        <v>0</v>
      </c>
      <c r="AW1433">
        <v>2</v>
      </c>
      <c r="AX1433">
        <v>35869453</v>
      </c>
      <c r="AY1433">
        <v>1</v>
      </c>
      <c r="AZ1433">
        <v>0</v>
      </c>
      <c r="BA1433">
        <v>1389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X1433">
        <f>Y1433*Source!I1312</f>
        <v>3.2399999999999996E-4</v>
      </c>
      <c r="CY1433">
        <f>AA1433</f>
        <v>105069.06</v>
      </c>
      <c r="CZ1433">
        <f>AE1433</f>
        <v>16974</v>
      </c>
      <c r="DA1433">
        <f>AI1433</f>
        <v>6.19</v>
      </c>
      <c r="DB1433">
        <f>ROUND(ROUND(AT1433*CZ1433,2),2)</f>
        <v>30.55</v>
      </c>
      <c r="DC1433">
        <f>ROUND(ROUND(AT1433*AG1433,2),2)</f>
        <v>0</v>
      </c>
    </row>
    <row r="1434" spans="1:107">
      <c r="A1434">
        <f>ROW(Source!A1312)</f>
        <v>1312</v>
      </c>
      <c r="B1434">
        <v>35863109</v>
      </c>
      <c r="C1434">
        <v>35869440</v>
      </c>
      <c r="D1434">
        <v>29115292</v>
      </c>
      <c r="E1434">
        <v>1</v>
      </c>
      <c r="F1434">
        <v>1</v>
      </c>
      <c r="G1434">
        <v>1</v>
      </c>
      <c r="H1434">
        <v>3</v>
      </c>
      <c r="I1434" t="s">
        <v>630</v>
      </c>
      <c r="J1434" t="s">
        <v>631</v>
      </c>
      <c r="K1434" t="s">
        <v>632</v>
      </c>
      <c r="L1434">
        <v>1339</v>
      </c>
      <c r="N1434">
        <v>1007</v>
      </c>
      <c r="O1434" t="s">
        <v>617</v>
      </c>
      <c r="P1434" t="s">
        <v>617</v>
      </c>
      <c r="Q1434">
        <v>1</v>
      </c>
      <c r="W1434">
        <v>0</v>
      </c>
      <c r="X1434">
        <v>582810497</v>
      </c>
      <c r="Y1434">
        <v>1.24</v>
      </c>
      <c r="AA1434">
        <v>26287.8</v>
      </c>
      <c r="AB1434">
        <v>0</v>
      </c>
      <c r="AC1434">
        <v>0</v>
      </c>
      <c r="AD1434">
        <v>0</v>
      </c>
      <c r="AE1434">
        <v>4478.33</v>
      </c>
      <c r="AF1434">
        <v>0</v>
      </c>
      <c r="AG1434">
        <v>0</v>
      </c>
      <c r="AH1434">
        <v>0</v>
      </c>
      <c r="AI1434">
        <v>5.87</v>
      </c>
      <c r="AJ1434">
        <v>1</v>
      </c>
      <c r="AK1434">
        <v>1</v>
      </c>
      <c r="AL1434">
        <v>1</v>
      </c>
      <c r="AN1434">
        <v>0</v>
      </c>
      <c r="AO1434">
        <v>1</v>
      </c>
      <c r="AP1434">
        <v>0</v>
      </c>
      <c r="AQ1434">
        <v>0</v>
      </c>
      <c r="AR1434">
        <v>0</v>
      </c>
      <c r="AS1434" t="s">
        <v>3</v>
      </c>
      <c r="AT1434">
        <v>1.24</v>
      </c>
      <c r="AU1434" t="s">
        <v>3</v>
      </c>
      <c r="AV1434">
        <v>0</v>
      </c>
      <c r="AW1434">
        <v>2</v>
      </c>
      <c r="AX1434">
        <v>35869454</v>
      </c>
      <c r="AY1434">
        <v>1</v>
      </c>
      <c r="AZ1434">
        <v>0</v>
      </c>
      <c r="BA1434">
        <v>1390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X1434">
        <f>Y1434*Source!I1312</f>
        <v>0.22319999999999998</v>
      </c>
      <c r="CY1434">
        <f>AA1434</f>
        <v>26287.8</v>
      </c>
      <c r="CZ1434">
        <f>AE1434</f>
        <v>4478.33</v>
      </c>
      <c r="DA1434">
        <f>AI1434</f>
        <v>5.87</v>
      </c>
      <c r="DB1434">
        <f>ROUND(ROUND(AT1434*CZ1434,2),2)</f>
        <v>5553.13</v>
      </c>
      <c r="DC1434">
        <f>ROUND(ROUND(AT1434*AG1434,2),2)</f>
        <v>0</v>
      </c>
    </row>
    <row r="1435" spans="1:107">
      <c r="A1435">
        <f>ROW(Source!A1313)</f>
        <v>1313</v>
      </c>
      <c r="B1435">
        <v>35863109</v>
      </c>
      <c r="C1435">
        <v>35869455</v>
      </c>
      <c r="D1435">
        <v>18410542</v>
      </c>
      <c r="E1435">
        <v>1</v>
      </c>
      <c r="F1435">
        <v>1</v>
      </c>
      <c r="G1435">
        <v>1</v>
      </c>
      <c r="H1435">
        <v>1</v>
      </c>
      <c r="I1435" t="s">
        <v>807</v>
      </c>
      <c r="J1435" t="s">
        <v>3</v>
      </c>
      <c r="K1435" t="s">
        <v>808</v>
      </c>
      <c r="L1435">
        <v>1369</v>
      </c>
      <c r="N1435">
        <v>1013</v>
      </c>
      <c r="O1435" t="s">
        <v>561</v>
      </c>
      <c r="P1435" t="s">
        <v>561</v>
      </c>
      <c r="Q1435">
        <v>1</v>
      </c>
      <c r="W1435">
        <v>0</v>
      </c>
      <c r="X1435">
        <v>1415306217</v>
      </c>
      <c r="Y1435">
        <v>36.121499999999997</v>
      </c>
      <c r="AA1435">
        <v>0</v>
      </c>
      <c r="AB1435">
        <v>0</v>
      </c>
      <c r="AC1435">
        <v>0</v>
      </c>
      <c r="AD1435">
        <v>265.43</v>
      </c>
      <c r="AE1435">
        <v>0</v>
      </c>
      <c r="AF1435">
        <v>0</v>
      </c>
      <c r="AG1435">
        <v>0</v>
      </c>
      <c r="AH1435">
        <v>265.43</v>
      </c>
      <c r="AI1435">
        <v>1</v>
      </c>
      <c r="AJ1435">
        <v>1</v>
      </c>
      <c r="AK1435">
        <v>1</v>
      </c>
      <c r="AL1435">
        <v>1</v>
      </c>
      <c r="AN1435">
        <v>0</v>
      </c>
      <c r="AO1435">
        <v>1</v>
      </c>
      <c r="AP1435">
        <v>1</v>
      </c>
      <c r="AQ1435">
        <v>0</v>
      </c>
      <c r="AR1435">
        <v>0</v>
      </c>
      <c r="AS1435" t="s">
        <v>3</v>
      </c>
      <c r="AT1435">
        <v>31.41</v>
      </c>
      <c r="AU1435" t="s">
        <v>134</v>
      </c>
      <c r="AV1435">
        <v>1</v>
      </c>
      <c r="AW1435">
        <v>2</v>
      </c>
      <c r="AX1435">
        <v>35869464</v>
      </c>
      <c r="AY1435">
        <v>2</v>
      </c>
      <c r="AZ1435">
        <v>131072</v>
      </c>
      <c r="BA1435">
        <v>1391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X1435">
        <f>Y1435*Source!I1313</f>
        <v>6.5018699999999994</v>
      </c>
      <c r="CY1435">
        <f>AD1435</f>
        <v>265.43</v>
      </c>
      <c r="CZ1435">
        <f>AH1435</f>
        <v>265.43</v>
      </c>
      <c r="DA1435">
        <f>AL1435</f>
        <v>1</v>
      </c>
      <c r="DB1435">
        <f>ROUND((ROUND(AT1435*CZ1435,2)*1.15),2)</f>
        <v>9587.73</v>
      </c>
      <c r="DC1435">
        <f>ROUND((ROUND(AT1435*AG1435,2)*1.15),2)</f>
        <v>0</v>
      </c>
    </row>
    <row r="1436" spans="1:107">
      <c r="A1436">
        <f>ROW(Source!A1313)</f>
        <v>1313</v>
      </c>
      <c r="B1436">
        <v>35863109</v>
      </c>
      <c r="C1436">
        <v>35869455</v>
      </c>
      <c r="D1436">
        <v>121548</v>
      </c>
      <c r="E1436">
        <v>1</v>
      </c>
      <c r="F1436">
        <v>1</v>
      </c>
      <c r="G1436">
        <v>1</v>
      </c>
      <c r="H1436">
        <v>1</v>
      </c>
      <c r="I1436" t="s">
        <v>35</v>
      </c>
      <c r="J1436" t="s">
        <v>3</v>
      </c>
      <c r="K1436" t="s">
        <v>562</v>
      </c>
      <c r="L1436">
        <v>608254</v>
      </c>
      <c r="N1436">
        <v>1013</v>
      </c>
      <c r="O1436" t="s">
        <v>563</v>
      </c>
      <c r="P1436" t="s">
        <v>563</v>
      </c>
      <c r="Q1436">
        <v>1</v>
      </c>
      <c r="W1436">
        <v>0</v>
      </c>
      <c r="X1436">
        <v>-185737400</v>
      </c>
      <c r="Y1436">
        <v>0.42500000000000004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1</v>
      </c>
      <c r="AJ1436">
        <v>1</v>
      </c>
      <c r="AK1436">
        <v>1</v>
      </c>
      <c r="AL1436">
        <v>1</v>
      </c>
      <c r="AN1436">
        <v>0</v>
      </c>
      <c r="AO1436">
        <v>1</v>
      </c>
      <c r="AP1436">
        <v>1</v>
      </c>
      <c r="AQ1436">
        <v>0</v>
      </c>
      <c r="AR1436">
        <v>0</v>
      </c>
      <c r="AS1436" t="s">
        <v>3</v>
      </c>
      <c r="AT1436">
        <v>0.34</v>
      </c>
      <c r="AU1436" t="s">
        <v>133</v>
      </c>
      <c r="AV1436">
        <v>2</v>
      </c>
      <c r="AW1436">
        <v>2</v>
      </c>
      <c r="AX1436">
        <v>35869465</v>
      </c>
      <c r="AY1436">
        <v>1</v>
      </c>
      <c r="AZ1436">
        <v>0</v>
      </c>
      <c r="BA1436">
        <v>1392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X1436">
        <f>Y1436*Source!I1313</f>
        <v>7.6499999999999999E-2</v>
      </c>
      <c r="CY1436">
        <f>AD1436</f>
        <v>0</v>
      </c>
      <c r="CZ1436">
        <f>AH1436</f>
        <v>0</v>
      </c>
      <c r="DA1436">
        <f>AL1436</f>
        <v>1</v>
      </c>
      <c r="DB1436">
        <f>ROUND((ROUND(AT1436*CZ1436,2)*1.25),2)</f>
        <v>0</v>
      </c>
      <c r="DC1436">
        <f>ROUND((ROUND(AT1436*AG1436,2)*1.25),2)</f>
        <v>0</v>
      </c>
    </row>
    <row r="1437" spans="1:107">
      <c r="A1437">
        <f>ROW(Source!A1313)</f>
        <v>1313</v>
      </c>
      <c r="B1437">
        <v>35863109</v>
      </c>
      <c r="C1437">
        <v>35869455</v>
      </c>
      <c r="D1437">
        <v>29172556</v>
      </c>
      <c r="E1437">
        <v>1</v>
      </c>
      <c r="F1437">
        <v>1</v>
      </c>
      <c r="G1437">
        <v>1</v>
      </c>
      <c r="H1437">
        <v>2</v>
      </c>
      <c r="I1437" t="s">
        <v>564</v>
      </c>
      <c r="J1437" t="s">
        <v>565</v>
      </c>
      <c r="K1437" t="s">
        <v>566</v>
      </c>
      <c r="L1437">
        <v>1368</v>
      </c>
      <c r="N1437">
        <v>1011</v>
      </c>
      <c r="O1437" t="s">
        <v>567</v>
      </c>
      <c r="P1437" t="s">
        <v>567</v>
      </c>
      <c r="Q1437">
        <v>1</v>
      </c>
      <c r="W1437">
        <v>0</v>
      </c>
      <c r="X1437">
        <v>-1302720870</v>
      </c>
      <c r="Y1437">
        <v>0.42500000000000004</v>
      </c>
      <c r="AA1437">
        <v>0</v>
      </c>
      <c r="AB1437">
        <v>466.71</v>
      </c>
      <c r="AC1437">
        <v>446.18</v>
      </c>
      <c r="AD1437">
        <v>0</v>
      </c>
      <c r="AE1437">
        <v>0</v>
      </c>
      <c r="AF1437">
        <v>31.26</v>
      </c>
      <c r="AG1437">
        <v>13.5</v>
      </c>
      <c r="AH1437">
        <v>0</v>
      </c>
      <c r="AI1437">
        <v>1</v>
      </c>
      <c r="AJ1437">
        <v>14.93</v>
      </c>
      <c r="AK1437">
        <v>33.049999999999997</v>
      </c>
      <c r="AL1437">
        <v>1</v>
      </c>
      <c r="AN1437">
        <v>0</v>
      </c>
      <c r="AO1437">
        <v>1</v>
      </c>
      <c r="AP1437">
        <v>1</v>
      </c>
      <c r="AQ1437">
        <v>0</v>
      </c>
      <c r="AR1437">
        <v>0</v>
      </c>
      <c r="AS1437" t="s">
        <v>3</v>
      </c>
      <c r="AT1437">
        <v>0.34</v>
      </c>
      <c r="AU1437" t="s">
        <v>133</v>
      </c>
      <c r="AV1437">
        <v>0</v>
      </c>
      <c r="AW1437">
        <v>2</v>
      </c>
      <c r="AX1437">
        <v>35869466</v>
      </c>
      <c r="AY1437">
        <v>1</v>
      </c>
      <c r="AZ1437">
        <v>0</v>
      </c>
      <c r="BA1437">
        <v>1393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X1437">
        <f>Y1437*Source!I1313</f>
        <v>7.6499999999999999E-2</v>
      </c>
      <c r="CY1437">
        <f>AB1437</f>
        <v>466.71</v>
      </c>
      <c r="CZ1437">
        <f>AF1437</f>
        <v>31.26</v>
      </c>
      <c r="DA1437">
        <f>AJ1437</f>
        <v>14.93</v>
      </c>
      <c r="DB1437">
        <f>ROUND((ROUND(AT1437*CZ1437,2)*1.25),2)</f>
        <v>13.29</v>
      </c>
      <c r="DC1437">
        <f>ROUND((ROUND(AT1437*AG1437,2)*1.25),2)</f>
        <v>5.74</v>
      </c>
    </row>
    <row r="1438" spans="1:107">
      <c r="A1438">
        <f>ROW(Source!A1313)</f>
        <v>1313</v>
      </c>
      <c r="B1438">
        <v>35863109</v>
      </c>
      <c r="C1438">
        <v>35869455</v>
      </c>
      <c r="D1438">
        <v>29174663</v>
      </c>
      <c r="E1438">
        <v>1</v>
      </c>
      <c r="F1438">
        <v>1</v>
      </c>
      <c r="G1438">
        <v>1</v>
      </c>
      <c r="H1438">
        <v>2</v>
      </c>
      <c r="I1438" t="s">
        <v>809</v>
      </c>
      <c r="J1438" t="s">
        <v>810</v>
      </c>
      <c r="K1438" t="s">
        <v>811</v>
      </c>
      <c r="L1438">
        <v>1368</v>
      </c>
      <c r="N1438">
        <v>1011</v>
      </c>
      <c r="O1438" t="s">
        <v>567</v>
      </c>
      <c r="P1438" t="s">
        <v>567</v>
      </c>
      <c r="Q1438">
        <v>1</v>
      </c>
      <c r="W1438">
        <v>0</v>
      </c>
      <c r="X1438">
        <v>494683813</v>
      </c>
      <c r="Y1438">
        <v>6.625</v>
      </c>
      <c r="AA1438">
        <v>0</v>
      </c>
      <c r="AB1438">
        <v>17.100000000000001</v>
      </c>
      <c r="AC1438">
        <v>0</v>
      </c>
      <c r="AD1438">
        <v>0</v>
      </c>
      <c r="AE1438">
        <v>0</v>
      </c>
      <c r="AF1438">
        <v>3.4</v>
      </c>
      <c r="AG1438">
        <v>0</v>
      </c>
      <c r="AH1438">
        <v>0</v>
      </c>
      <c r="AI1438">
        <v>1</v>
      </c>
      <c r="AJ1438">
        <v>5.03</v>
      </c>
      <c r="AK1438">
        <v>33.049999999999997</v>
      </c>
      <c r="AL1438">
        <v>1</v>
      </c>
      <c r="AN1438">
        <v>0</v>
      </c>
      <c r="AO1438">
        <v>1</v>
      </c>
      <c r="AP1438">
        <v>1</v>
      </c>
      <c r="AQ1438">
        <v>0</v>
      </c>
      <c r="AR1438">
        <v>0</v>
      </c>
      <c r="AS1438" t="s">
        <v>3</v>
      </c>
      <c r="AT1438">
        <v>5.3</v>
      </c>
      <c r="AU1438" t="s">
        <v>133</v>
      </c>
      <c r="AV1438">
        <v>0</v>
      </c>
      <c r="AW1438">
        <v>2</v>
      </c>
      <c r="AX1438">
        <v>35869467</v>
      </c>
      <c r="AY1438">
        <v>1</v>
      </c>
      <c r="AZ1438">
        <v>0</v>
      </c>
      <c r="BA1438">
        <v>1394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X1438">
        <f>Y1438*Source!I1313</f>
        <v>1.1924999999999999</v>
      </c>
      <c r="CY1438">
        <f>AB1438</f>
        <v>17.100000000000001</v>
      </c>
      <c r="CZ1438">
        <f>AF1438</f>
        <v>3.4</v>
      </c>
      <c r="DA1438">
        <f>AJ1438</f>
        <v>5.03</v>
      </c>
      <c r="DB1438">
        <f>ROUND((ROUND(AT1438*CZ1438,2)*1.25),2)</f>
        <v>22.53</v>
      </c>
      <c r="DC1438">
        <f>ROUND((ROUND(AT1438*AG1438,2)*1.25),2)</f>
        <v>0</v>
      </c>
    </row>
    <row r="1439" spans="1:107">
      <c r="A1439">
        <f>ROW(Source!A1313)</f>
        <v>1313</v>
      </c>
      <c r="B1439">
        <v>35863109</v>
      </c>
      <c r="C1439">
        <v>35869455</v>
      </c>
      <c r="D1439">
        <v>29174913</v>
      </c>
      <c r="E1439">
        <v>1</v>
      </c>
      <c r="F1439">
        <v>1</v>
      </c>
      <c r="G1439">
        <v>1</v>
      </c>
      <c r="H1439">
        <v>2</v>
      </c>
      <c r="I1439" t="s">
        <v>578</v>
      </c>
      <c r="J1439" t="s">
        <v>579</v>
      </c>
      <c r="K1439" t="s">
        <v>580</v>
      </c>
      <c r="L1439">
        <v>1368</v>
      </c>
      <c r="N1439">
        <v>1011</v>
      </c>
      <c r="O1439" t="s">
        <v>567</v>
      </c>
      <c r="P1439" t="s">
        <v>567</v>
      </c>
      <c r="Q1439">
        <v>1</v>
      </c>
      <c r="W1439">
        <v>0</v>
      </c>
      <c r="X1439">
        <v>458544584</v>
      </c>
      <c r="Y1439">
        <v>0.6</v>
      </c>
      <c r="AA1439">
        <v>0</v>
      </c>
      <c r="AB1439">
        <v>932.72</v>
      </c>
      <c r="AC1439">
        <v>383.38</v>
      </c>
      <c r="AD1439">
        <v>0</v>
      </c>
      <c r="AE1439">
        <v>0</v>
      </c>
      <c r="AF1439">
        <v>87.17</v>
      </c>
      <c r="AG1439">
        <v>11.6</v>
      </c>
      <c r="AH1439">
        <v>0</v>
      </c>
      <c r="AI1439">
        <v>1</v>
      </c>
      <c r="AJ1439">
        <v>10.7</v>
      </c>
      <c r="AK1439">
        <v>33.049999999999997</v>
      </c>
      <c r="AL1439">
        <v>1</v>
      </c>
      <c r="AN1439">
        <v>0</v>
      </c>
      <c r="AO1439">
        <v>1</v>
      </c>
      <c r="AP1439">
        <v>1</v>
      </c>
      <c r="AQ1439">
        <v>0</v>
      </c>
      <c r="AR1439">
        <v>0</v>
      </c>
      <c r="AS1439" t="s">
        <v>3</v>
      </c>
      <c r="AT1439">
        <v>0.48</v>
      </c>
      <c r="AU1439" t="s">
        <v>133</v>
      </c>
      <c r="AV1439">
        <v>0</v>
      </c>
      <c r="AW1439">
        <v>2</v>
      </c>
      <c r="AX1439">
        <v>35869468</v>
      </c>
      <c r="AY1439">
        <v>1</v>
      </c>
      <c r="AZ1439">
        <v>0</v>
      </c>
      <c r="BA1439">
        <v>1395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X1439">
        <f>Y1439*Source!I1313</f>
        <v>0.108</v>
      </c>
      <c r="CY1439">
        <f>AB1439</f>
        <v>932.72</v>
      </c>
      <c r="CZ1439">
        <f>AF1439</f>
        <v>87.17</v>
      </c>
      <c r="DA1439">
        <f>AJ1439</f>
        <v>10.7</v>
      </c>
      <c r="DB1439">
        <f>ROUND((ROUND(AT1439*CZ1439,2)*1.25),2)</f>
        <v>52.3</v>
      </c>
      <c r="DC1439">
        <f>ROUND((ROUND(AT1439*AG1439,2)*1.25),2)</f>
        <v>6.96</v>
      </c>
    </row>
    <row r="1440" spans="1:107">
      <c r="A1440">
        <f>ROW(Source!A1313)</f>
        <v>1313</v>
      </c>
      <c r="B1440">
        <v>35863109</v>
      </c>
      <c r="C1440">
        <v>35869455</v>
      </c>
      <c r="D1440">
        <v>29110876</v>
      </c>
      <c r="E1440">
        <v>1</v>
      </c>
      <c r="F1440">
        <v>1</v>
      </c>
      <c r="G1440">
        <v>1</v>
      </c>
      <c r="H1440">
        <v>3</v>
      </c>
      <c r="I1440" t="s">
        <v>299</v>
      </c>
      <c r="J1440" t="s">
        <v>301</v>
      </c>
      <c r="K1440" t="s">
        <v>300</v>
      </c>
      <c r="L1440">
        <v>1327</v>
      </c>
      <c r="N1440">
        <v>1005</v>
      </c>
      <c r="O1440" t="s">
        <v>155</v>
      </c>
      <c r="P1440" t="s">
        <v>155</v>
      </c>
      <c r="Q1440">
        <v>1</v>
      </c>
      <c r="W1440">
        <v>1</v>
      </c>
      <c r="X1440">
        <v>-217513507</v>
      </c>
      <c r="Y1440">
        <v>-102</v>
      </c>
      <c r="AA1440">
        <v>184.42</v>
      </c>
      <c r="AB1440">
        <v>0</v>
      </c>
      <c r="AC1440">
        <v>0</v>
      </c>
      <c r="AD1440">
        <v>0</v>
      </c>
      <c r="AE1440">
        <v>67.8</v>
      </c>
      <c r="AF1440">
        <v>0</v>
      </c>
      <c r="AG1440">
        <v>0</v>
      </c>
      <c r="AH1440">
        <v>0</v>
      </c>
      <c r="AI1440">
        <v>2.72</v>
      </c>
      <c r="AJ1440">
        <v>1</v>
      </c>
      <c r="AK1440">
        <v>1</v>
      </c>
      <c r="AL1440">
        <v>1</v>
      </c>
      <c r="AN1440">
        <v>0</v>
      </c>
      <c r="AO1440">
        <v>1</v>
      </c>
      <c r="AP1440">
        <v>0</v>
      </c>
      <c r="AQ1440">
        <v>0</v>
      </c>
      <c r="AR1440">
        <v>0</v>
      </c>
      <c r="AS1440" t="s">
        <v>3</v>
      </c>
      <c r="AT1440">
        <v>-102</v>
      </c>
      <c r="AU1440" t="s">
        <v>3</v>
      </c>
      <c r="AV1440">
        <v>0</v>
      </c>
      <c r="AW1440">
        <v>2</v>
      </c>
      <c r="AX1440">
        <v>35869469</v>
      </c>
      <c r="AY1440">
        <v>1</v>
      </c>
      <c r="AZ1440">
        <v>6144</v>
      </c>
      <c r="BA1440">
        <v>1396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X1440">
        <f>Y1440*Source!I1313</f>
        <v>-18.36</v>
      </c>
      <c r="CY1440">
        <f>AA1440</f>
        <v>184.42</v>
      </c>
      <c r="CZ1440">
        <f>AE1440</f>
        <v>67.8</v>
      </c>
      <c r="DA1440">
        <f>AI1440</f>
        <v>2.72</v>
      </c>
      <c r="DB1440">
        <f>ROUND(ROUND(AT1440*CZ1440,2),2)</f>
        <v>-6915.6</v>
      </c>
      <c r="DC1440">
        <f>ROUND(ROUND(AT1440*AG1440,2),2)</f>
        <v>0</v>
      </c>
    </row>
    <row r="1441" spans="1:107">
      <c r="A1441">
        <f>ROW(Source!A1313)</f>
        <v>1313</v>
      </c>
      <c r="B1441">
        <v>35863109</v>
      </c>
      <c r="C1441">
        <v>35869455</v>
      </c>
      <c r="D1441">
        <v>29110762</v>
      </c>
      <c r="E1441">
        <v>1</v>
      </c>
      <c r="F1441">
        <v>1</v>
      </c>
      <c r="G1441">
        <v>1</v>
      </c>
      <c r="H1441">
        <v>3</v>
      </c>
      <c r="I1441" t="s">
        <v>640</v>
      </c>
      <c r="J1441" t="s">
        <v>812</v>
      </c>
      <c r="K1441" t="s">
        <v>642</v>
      </c>
      <c r="L1441">
        <v>1308</v>
      </c>
      <c r="N1441">
        <v>1003</v>
      </c>
      <c r="O1441" t="s">
        <v>65</v>
      </c>
      <c r="P1441" t="s">
        <v>65</v>
      </c>
      <c r="Q1441">
        <v>100</v>
      </c>
      <c r="W1441">
        <v>0</v>
      </c>
      <c r="X1441">
        <v>961672469</v>
      </c>
      <c r="Y1441">
        <v>0.68</v>
      </c>
      <c r="AA1441">
        <v>528.80999999999995</v>
      </c>
      <c r="AB1441">
        <v>0</v>
      </c>
      <c r="AC1441">
        <v>0</v>
      </c>
      <c r="AD1441">
        <v>0</v>
      </c>
      <c r="AE1441">
        <v>99.4</v>
      </c>
      <c r="AF1441">
        <v>0</v>
      </c>
      <c r="AG1441">
        <v>0</v>
      </c>
      <c r="AH1441">
        <v>0</v>
      </c>
      <c r="AI1441">
        <v>5.32</v>
      </c>
      <c r="AJ1441">
        <v>1</v>
      </c>
      <c r="AK1441">
        <v>1</v>
      </c>
      <c r="AL1441">
        <v>1</v>
      </c>
      <c r="AN1441">
        <v>0</v>
      </c>
      <c r="AO1441">
        <v>1</v>
      </c>
      <c r="AP1441">
        <v>0</v>
      </c>
      <c r="AQ1441">
        <v>0</v>
      </c>
      <c r="AR1441">
        <v>0</v>
      </c>
      <c r="AS1441" t="s">
        <v>3</v>
      </c>
      <c r="AT1441">
        <v>0.68</v>
      </c>
      <c r="AU1441" t="s">
        <v>3</v>
      </c>
      <c r="AV1441">
        <v>0</v>
      </c>
      <c r="AW1441">
        <v>2</v>
      </c>
      <c r="AX1441">
        <v>35869470</v>
      </c>
      <c r="AY1441">
        <v>1</v>
      </c>
      <c r="AZ1441">
        <v>0</v>
      </c>
      <c r="BA1441">
        <v>1397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X1441">
        <f>Y1441*Source!I1313</f>
        <v>0.12240000000000001</v>
      </c>
      <c r="CY1441">
        <f>AA1441</f>
        <v>528.80999999999995</v>
      </c>
      <c r="CZ1441">
        <f>AE1441</f>
        <v>99.4</v>
      </c>
      <c r="DA1441">
        <f>AI1441</f>
        <v>5.32</v>
      </c>
      <c r="DB1441">
        <f>ROUND(ROUND(AT1441*CZ1441,2),2)</f>
        <v>67.59</v>
      </c>
      <c r="DC1441">
        <f>ROUND(ROUND(AT1441*AG1441,2),2)</f>
        <v>0</v>
      </c>
    </row>
    <row r="1442" spans="1:107">
      <c r="A1442">
        <f>ROW(Source!A1313)</f>
        <v>1313</v>
      </c>
      <c r="B1442">
        <v>35863109</v>
      </c>
      <c r="C1442">
        <v>35869455</v>
      </c>
      <c r="D1442">
        <v>29110964</v>
      </c>
      <c r="E1442">
        <v>1</v>
      </c>
      <c r="F1442">
        <v>1</v>
      </c>
      <c r="G1442">
        <v>1</v>
      </c>
      <c r="H1442">
        <v>3</v>
      </c>
      <c r="I1442" t="s">
        <v>201</v>
      </c>
      <c r="J1442" t="s">
        <v>203</v>
      </c>
      <c r="K1442" t="s">
        <v>202</v>
      </c>
      <c r="L1442">
        <v>1327</v>
      </c>
      <c r="N1442">
        <v>1005</v>
      </c>
      <c r="O1442" t="s">
        <v>155</v>
      </c>
      <c r="P1442" t="s">
        <v>155</v>
      </c>
      <c r="Q1442">
        <v>1</v>
      </c>
      <c r="W1442">
        <v>0</v>
      </c>
      <c r="X1442">
        <v>-100917442</v>
      </c>
      <c r="Y1442">
        <v>102</v>
      </c>
      <c r="AA1442">
        <v>516.15</v>
      </c>
      <c r="AB1442">
        <v>0</v>
      </c>
      <c r="AC1442">
        <v>0</v>
      </c>
      <c r="AD1442">
        <v>0</v>
      </c>
      <c r="AE1442">
        <v>82.19</v>
      </c>
      <c r="AF1442">
        <v>0</v>
      </c>
      <c r="AG1442">
        <v>0</v>
      </c>
      <c r="AH1442">
        <v>0</v>
      </c>
      <c r="AI1442">
        <v>6.28</v>
      </c>
      <c r="AJ1442">
        <v>1</v>
      </c>
      <c r="AK1442">
        <v>1</v>
      </c>
      <c r="AL1442">
        <v>1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 t="s">
        <v>3</v>
      </c>
      <c r="AT1442">
        <v>102</v>
      </c>
      <c r="AU1442" t="s">
        <v>3</v>
      </c>
      <c r="AV1442">
        <v>0</v>
      </c>
      <c r="AW1442">
        <v>1</v>
      </c>
      <c r="AX1442">
        <v>-1</v>
      </c>
      <c r="AY1442">
        <v>0</v>
      </c>
      <c r="AZ1442">
        <v>0</v>
      </c>
      <c r="BA1442" t="s">
        <v>3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X1442">
        <f>Y1442*Source!I1313</f>
        <v>18.36</v>
      </c>
      <c r="CY1442">
        <f>AA1442</f>
        <v>516.15</v>
      </c>
      <c r="CZ1442">
        <f>AE1442</f>
        <v>82.19</v>
      </c>
      <c r="DA1442">
        <f>AI1442</f>
        <v>6.28</v>
      </c>
      <c r="DB1442">
        <f>ROUND(ROUND(AT1442*CZ1442,2),2)</f>
        <v>8383.3799999999992</v>
      </c>
      <c r="DC1442">
        <f>ROUND(ROUND(AT1442*AG1442,2),2)</f>
        <v>0</v>
      </c>
    </row>
    <row r="1443" spans="1:107">
      <c r="A1443">
        <f>ROW(Source!A1316)</f>
        <v>1316</v>
      </c>
      <c r="B1443">
        <v>35863109</v>
      </c>
      <c r="C1443">
        <v>35869473</v>
      </c>
      <c r="D1443">
        <v>18413230</v>
      </c>
      <c r="E1443">
        <v>1</v>
      </c>
      <c r="F1443">
        <v>1</v>
      </c>
      <c r="G1443">
        <v>1</v>
      </c>
      <c r="H1443">
        <v>1</v>
      </c>
      <c r="I1443" t="s">
        <v>587</v>
      </c>
      <c r="J1443" t="s">
        <v>3</v>
      </c>
      <c r="K1443" t="s">
        <v>588</v>
      </c>
      <c r="L1443">
        <v>1369</v>
      </c>
      <c r="N1443">
        <v>1013</v>
      </c>
      <c r="O1443" t="s">
        <v>561</v>
      </c>
      <c r="P1443" t="s">
        <v>561</v>
      </c>
      <c r="Q1443">
        <v>1</v>
      </c>
      <c r="W1443">
        <v>0</v>
      </c>
      <c r="X1443">
        <v>355262106</v>
      </c>
      <c r="Y1443">
        <v>7.6589999999999998</v>
      </c>
      <c r="AA1443">
        <v>0</v>
      </c>
      <c r="AB1443">
        <v>0</v>
      </c>
      <c r="AC1443">
        <v>0</v>
      </c>
      <c r="AD1443">
        <v>293.22000000000003</v>
      </c>
      <c r="AE1443">
        <v>0</v>
      </c>
      <c r="AF1443">
        <v>0</v>
      </c>
      <c r="AG1443">
        <v>0</v>
      </c>
      <c r="AH1443">
        <v>293.22000000000003</v>
      </c>
      <c r="AI1443">
        <v>1</v>
      </c>
      <c r="AJ1443">
        <v>1</v>
      </c>
      <c r="AK1443">
        <v>1</v>
      </c>
      <c r="AL1443">
        <v>1</v>
      </c>
      <c r="AN1443">
        <v>0</v>
      </c>
      <c r="AO1443">
        <v>1</v>
      </c>
      <c r="AP1443">
        <v>1</v>
      </c>
      <c r="AQ1443">
        <v>0</v>
      </c>
      <c r="AR1443">
        <v>0</v>
      </c>
      <c r="AS1443" t="s">
        <v>3</v>
      </c>
      <c r="AT1443">
        <v>6.66</v>
      </c>
      <c r="AU1443" t="s">
        <v>134</v>
      </c>
      <c r="AV1443">
        <v>1</v>
      </c>
      <c r="AW1443">
        <v>2</v>
      </c>
      <c r="AX1443">
        <v>35869486</v>
      </c>
      <c r="AY1443">
        <v>2</v>
      </c>
      <c r="AZ1443">
        <v>131072</v>
      </c>
      <c r="BA1443">
        <v>1398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X1443">
        <f>Y1443*Source!I1316</f>
        <v>1.3571747999999999</v>
      </c>
      <c r="CY1443">
        <f>AD1443</f>
        <v>293.22000000000003</v>
      </c>
      <c r="CZ1443">
        <f>AH1443</f>
        <v>293.22000000000003</v>
      </c>
      <c r="DA1443">
        <f>AL1443</f>
        <v>1</v>
      </c>
      <c r="DB1443">
        <f>ROUND((ROUND(AT1443*CZ1443,2)*1.15),2)</f>
        <v>2245.7800000000002</v>
      </c>
      <c r="DC1443">
        <f>ROUND((ROUND(AT1443*AG1443,2)*1.15),2)</f>
        <v>0</v>
      </c>
    </row>
    <row r="1444" spans="1:107">
      <c r="A1444">
        <f>ROW(Source!A1316)</f>
        <v>1316</v>
      </c>
      <c r="B1444">
        <v>35863109</v>
      </c>
      <c r="C1444">
        <v>35869473</v>
      </c>
      <c r="D1444">
        <v>29173472</v>
      </c>
      <c r="E1444">
        <v>1</v>
      </c>
      <c r="F1444">
        <v>1</v>
      </c>
      <c r="G1444">
        <v>1</v>
      </c>
      <c r="H1444">
        <v>2</v>
      </c>
      <c r="I1444" t="s">
        <v>624</v>
      </c>
      <c r="J1444" t="s">
        <v>625</v>
      </c>
      <c r="K1444" t="s">
        <v>626</v>
      </c>
      <c r="L1444">
        <v>1368</v>
      </c>
      <c r="N1444">
        <v>1011</v>
      </c>
      <c r="O1444" t="s">
        <v>567</v>
      </c>
      <c r="P1444" t="s">
        <v>567</v>
      </c>
      <c r="Q1444">
        <v>1</v>
      </c>
      <c r="W1444">
        <v>0</v>
      </c>
      <c r="X1444">
        <v>275932499</v>
      </c>
      <c r="Y1444">
        <v>2.5124999999999997</v>
      </c>
      <c r="AA1444">
        <v>0</v>
      </c>
      <c r="AB1444">
        <v>12.75</v>
      </c>
      <c r="AC1444">
        <v>0</v>
      </c>
      <c r="AD1444">
        <v>0</v>
      </c>
      <c r="AE1444">
        <v>0</v>
      </c>
      <c r="AF1444">
        <v>3</v>
      </c>
      <c r="AG1444">
        <v>0</v>
      </c>
      <c r="AH1444">
        <v>0</v>
      </c>
      <c r="AI1444">
        <v>1</v>
      </c>
      <c r="AJ1444">
        <v>4.25</v>
      </c>
      <c r="AK1444">
        <v>33.049999999999997</v>
      </c>
      <c r="AL1444">
        <v>1</v>
      </c>
      <c r="AN1444">
        <v>0</v>
      </c>
      <c r="AO1444">
        <v>1</v>
      </c>
      <c r="AP1444">
        <v>1</v>
      </c>
      <c r="AQ1444">
        <v>0</v>
      </c>
      <c r="AR1444">
        <v>0</v>
      </c>
      <c r="AS1444" t="s">
        <v>3</v>
      </c>
      <c r="AT1444">
        <v>2.0099999999999998</v>
      </c>
      <c r="AU1444" t="s">
        <v>133</v>
      </c>
      <c r="AV1444">
        <v>0</v>
      </c>
      <c r="AW1444">
        <v>2</v>
      </c>
      <c r="AX1444">
        <v>35869487</v>
      </c>
      <c r="AY1444">
        <v>1</v>
      </c>
      <c r="AZ1444">
        <v>0</v>
      </c>
      <c r="BA1444">
        <v>1399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X1444">
        <f>Y1444*Source!I1316</f>
        <v>0.44521499999999992</v>
      </c>
      <c r="CY1444">
        <f>AB1444</f>
        <v>12.75</v>
      </c>
      <c r="CZ1444">
        <f>AF1444</f>
        <v>3</v>
      </c>
      <c r="DA1444">
        <f>AJ1444</f>
        <v>4.25</v>
      </c>
      <c r="DB1444">
        <f>ROUND((ROUND(AT1444*CZ1444,2)*1.25),2)</f>
        <v>7.54</v>
      </c>
      <c r="DC1444">
        <f>ROUND((ROUND(AT1444*AG1444,2)*1.25),2)</f>
        <v>0</v>
      </c>
    </row>
    <row r="1445" spans="1:107">
      <c r="A1445">
        <f>ROW(Source!A1316)</f>
        <v>1316</v>
      </c>
      <c r="B1445">
        <v>35863109</v>
      </c>
      <c r="C1445">
        <v>35869473</v>
      </c>
      <c r="D1445">
        <v>29174500</v>
      </c>
      <c r="E1445">
        <v>1</v>
      </c>
      <c r="F1445">
        <v>1</v>
      </c>
      <c r="G1445">
        <v>1</v>
      </c>
      <c r="H1445">
        <v>2</v>
      </c>
      <c r="I1445" t="s">
        <v>646</v>
      </c>
      <c r="J1445" t="s">
        <v>647</v>
      </c>
      <c r="K1445" t="s">
        <v>648</v>
      </c>
      <c r="L1445">
        <v>1368</v>
      </c>
      <c r="N1445">
        <v>1011</v>
      </c>
      <c r="O1445" t="s">
        <v>567</v>
      </c>
      <c r="P1445" t="s">
        <v>567</v>
      </c>
      <c r="Q1445">
        <v>1</v>
      </c>
      <c r="W1445">
        <v>0</v>
      </c>
      <c r="X1445">
        <v>-239831557</v>
      </c>
      <c r="Y1445">
        <v>1.6625000000000001</v>
      </c>
      <c r="AA1445">
        <v>0</v>
      </c>
      <c r="AB1445">
        <v>7.33</v>
      </c>
      <c r="AC1445">
        <v>0</v>
      </c>
      <c r="AD1445">
        <v>0</v>
      </c>
      <c r="AE1445">
        <v>0</v>
      </c>
      <c r="AF1445">
        <v>1.95</v>
      </c>
      <c r="AG1445">
        <v>0</v>
      </c>
      <c r="AH1445">
        <v>0</v>
      </c>
      <c r="AI1445">
        <v>1</v>
      </c>
      <c r="AJ1445">
        <v>3.76</v>
      </c>
      <c r="AK1445">
        <v>33.049999999999997</v>
      </c>
      <c r="AL1445">
        <v>1</v>
      </c>
      <c r="AN1445">
        <v>0</v>
      </c>
      <c r="AO1445">
        <v>1</v>
      </c>
      <c r="AP1445">
        <v>1</v>
      </c>
      <c r="AQ1445">
        <v>0</v>
      </c>
      <c r="AR1445">
        <v>0</v>
      </c>
      <c r="AS1445" t="s">
        <v>3</v>
      </c>
      <c r="AT1445">
        <v>1.33</v>
      </c>
      <c r="AU1445" t="s">
        <v>133</v>
      </c>
      <c r="AV1445">
        <v>0</v>
      </c>
      <c r="AW1445">
        <v>2</v>
      </c>
      <c r="AX1445">
        <v>35869488</v>
      </c>
      <c r="AY1445">
        <v>1</v>
      </c>
      <c r="AZ1445">
        <v>0</v>
      </c>
      <c r="BA1445">
        <v>1400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X1445">
        <f>Y1445*Source!I1316</f>
        <v>0.294595</v>
      </c>
      <c r="CY1445">
        <f>AB1445</f>
        <v>7.33</v>
      </c>
      <c r="CZ1445">
        <f>AF1445</f>
        <v>1.95</v>
      </c>
      <c r="DA1445">
        <f>AJ1445</f>
        <v>3.76</v>
      </c>
      <c r="DB1445">
        <f>ROUND((ROUND(AT1445*CZ1445,2)*1.25),2)</f>
        <v>3.24</v>
      </c>
      <c r="DC1445">
        <f>ROUND((ROUND(AT1445*AG1445,2)*1.25),2)</f>
        <v>0</v>
      </c>
    </row>
    <row r="1446" spans="1:107">
      <c r="A1446">
        <f>ROW(Source!A1316)</f>
        <v>1316</v>
      </c>
      <c r="B1446">
        <v>35863109</v>
      </c>
      <c r="C1446">
        <v>35869473</v>
      </c>
      <c r="D1446">
        <v>29174913</v>
      </c>
      <c r="E1446">
        <v>1</v>
      </c>
      <c r="F1446">
        <v>1</v>
      </c>
      <c r="G1446">
        <v>1</v>
      </c>
      <c r="H1446">
        <v>2</v>
      </c>
      <c r="I1446" t="s">
        <v>578</v>
      </c>
      <c r="J1446" t="s">
        <v>579</v>
      </c>
      <c r="K1446" t="s">
        <v>580</v>
      </c>
      <c r="L1446">
        <v>1368</v>
      </c>
      <c r="N1446">
        <v>1011</v>
      </c>
      <c r="O1446" t="s">
        <v>567</v>
      </c>
      <c r="P1446" t="s">
        <v>567</v>
      </c>
      <c r="Q1446">
        <v>1</v>
      </c>
      <c r="W1446">
        <v>0</v>
      </c>
      <c r="X1446">
        <v>458544584</v>
      </c>
      <c r="Y1446">
        <v>3.7499999999999999E-2</v>
      </c>
      <c r="AA1446">
        <v>0</v>
      </c>
      <c r="AB1446">
        <v>932.72</v>
      </c>
      <c r="AC1446">
        <v>383.38</v>
      </c>
      <c r="AD1446">
        <v>0</v>
      </c>
      <c r="AE1446">
        <v>0</v>
      </c>
      <c r="AF1446">
        <v>87.17</v>
      </c>
      <c r="AG1446">
        <v>11.6</v>
      </c>
      <c r="AH1446">
        <v>0</v>
      </c>
      <c r="AI1446">
        <v>1</v>
      </c>
      <c r="AJ1446">
        <v>10.7</v>
      </c>
      <c r="AK1446">
        <v>33.049999999999997</v>
      </c>
      <c r="AL1446">
        <v>1</v>
      </c>
      <c r="AN1446">
        <v>0</v>
      </c>
      <c r="AO1446">
        <v>1</v>
      </c>
      <c r="AP1446">
        <v>1</v>
      </c>
      <c r="AQ1446">
        <v>0</v>
      </c>
      <c r="AR1446">
        <v>0</v>
      </c>
      <c r="AS1446" t="s">
        <v>3</v>
      </c>
      <c r="AT1446">
        <v>0.03</v>
      </c>
      <c r="AU1446" t="s">
        <v>133</v>
      </c>
      <c r="AV1446">
        <v>0</v>
      </c>
      <c r="AW1446">
        <v>2</v>
      </c>
      <c r="AX1446">
        <v>35869489</v>
      </c>
      <c r="AY1446">
        <v>1</v>
      </c>
      <c r="AZ1446">
        <v>0</v>
      </c>
      <c r="BA1446">
        <v>1401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X1446">
        <f>Y1446*Source!I1316</f>
        <v>6.6449999999999999E-3</v>
      </c>
      <c r="CY1446">
        <f>AB1446</f>
        <v>932.72</v>
      </c>
      <c r="CZ1446">
        <f>AF1446</f>
        <v>87.17</v>
      </c>
      <c r="DA1446">
        <f>AJ1446</f>
        <v>10.7</v>
      </c>
      <c r="DB1446">
        <f>ROUND((ROUND(AT1446*CZ1446,2)*1.25),2)</f>
        <v>3.28</v>
      </c>
      <c r="DC1446">
        <f>ROUND((ROUND(AT1446*AG1446,2)*1.25),2)</f>
        <v>0.44</v>
      </c>
    </row>
    <row r="1447" spans="1:107">
      <c r="A1447">
        <f>ROW(Source!A1316)</f>
        <v>1316</v>
      </c>
      <c r="B1447">
        <v>35863109</v>
      </c>
      <c r="C1447">
        <v>35869473</v>
      </c>
      <c r="D1447">
        <v>29114471</v>
      </c>
      <c r="E1447">
        <v>1</v>
      </c>
      <c r="F1447">
        <v>1</v>
      </c>
      <c r="G1447">
        <v>1</v>
      </c>
      <c r="H1447">
        <v>3</v>
      </c>
      <c r="I1447" t="s">
        <v>649</v>
      </c>
      <c r="J1447" t="s">
        <v>650</v>
      </c>
      <c r="K1447" t="s">
        <v>651</v>
      </c>
      <c r="L1447">
        <v>1358</v>
      </c>
      <c r="N1447">
        <v>1010</v>
      </c>
      <c r="O1447" t="s">
        <v>652</v>
      </c>
      <c r="P1447" t="s">
        <v>652</v>
      </c>
      <c r="Q1447">
        <v>10</v>
      </c>
      <c r="W1447">
        <v>0</v>
      </c>
      <c r="X1447">
        <v>610395517</v>
      </c>
      <c r="Y1447">
        <v>26.3</v>
      </c>
      <c r="AA1447">
        <v>1.55</v>
      </c>
      <c r="AB1447">
        <v>0</v>
      </c>
      <c r="AC1447">
        <v>0</v>
      </c>
      <c r="AD1447">
        <v>0</v>
      </c>
      <c r="AE1447">
        <v>1.6</v>
      </c>
      <c r="AF1447">
        <v>0</v>
      </c>
      <c r="AG1447">
        <v>0</v>
      </c>
      <c r="AH1447">
        <v>0</v>
      </c>
      <c r="AI1447">
        <v>0.97</v>
      </c>
      <c r="AJ1447">
        <v>1</v>
      </c>
      <c r="AK1447">
        <v>1</v>
      </c>
      <c r="AL1447">
        <v>1</v>
      </c>
      <c r="AN1447">
        <v>0</v>
      </c>
      <c r="AO1447">
        <v>1</v>
      </c>
      <c r="AP1447">
        <v>0</v>
      </c>
      <c r="AQ1447">
        <v>0</v>
      </c>
      <c r="AR1447">
        <v>0</v>
      </c>
      <c r="AS1447" t="s">
        <v>3</v>
      </c>
      <c r="AT1447">
        <v>26.3</v>
      </c>
      <c r="AU1447" t="s">
        <v>3</v>
      </c>
      <c r="AV1447">
        <v>0</v>
      </c>
      <c r="AW1447">
        <v>2</v>
      </c>
      <c r="AX1447">
        <v>35869490</v>
      </c>
      <c r="AY1447">
        <v>1</v>
      </c>
      <c r="AZ1447">
        <v>0</v>
      </c>
      <c r="BA1447">
        <v>1402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X1447">
        <f>Y1447*Source!I1316</f>
        <v>4.6603599999999998</v>
      </c>
      <c r="CY1447">
        <f t="shared" ref="CY1447:CY1454" si="215">AA1447</f>
        <v>1.55</v>
      </c>
      <c r="CZ1447">
        <f t="shared" ref="CZ1447:CZ1454" si="216">AE1447</f>
        <v>1.6</v>
      </c>
      <c r="DA1447">
        <f t="shared" ref="DA1447:DA1454" si="217">AI1447</f>
        <v>0.97</v>
      </c>
      <c r="DB1447">
        <f t="shared" ref="DB1447:DB1454" si="218">ROUND(ROUND(AT1447*CZ1447,2),2)</f>
        <v>42.08</v>
      </c>
      <c r="DC1447">
        <f t="shared" ref="DC1447:DC1454" si="219">ROUND(ROUND(AT1447*AG1447,2),2)</f>
        <v>0</v>
      </c>
    </row>
    <row r="1448" spans="1:107">
      <c r="A1448">
        <f>ROW(Source!A1316)</f>
        <v>1316</v>
      </c>
      <c r="B1448">
        <v>35863109</v>
      </c>
      <c r="C1448">
        <v>35869473</v>
      </c>
      <c r="D1448">
        <v>29114305</v>
      </c>
      <c r="E1448">
        <v>1</v>
      </c>
      <c r="F1448">
        <v>1</v>
      </c>
      <c r="G1448">
        <v>1</v>
      </c>
      <c r="H1448">
        <v>3</v>
      </c>
      <c r="I1448" t="s">
        <v>653</v>
      </c>
      <c r="J1448" t="s">
        <v>654</v>
      </c>
      <c r="K1448" t="s">
        <v>655</v>
      </c>
      <c r="L1448">
        <v>1354</v>
      </c>
      <c r="N1448">
        <v>1010</v>
      </c>
      <c r="O1448" t="s">
        <v>237</v>
      </c>
      <c r="P1448" t="s">
        <v>237</v>
      </c>
      <c r="Q1448">
        <v>1</v>
      </c>
      <c r="W1448">
        <v>0</v>
      </c>
      <c r="X1448">
        <v>-1753782198</v>
      </c>
      <c r="Y1448">
        <v>263</v>
      </c>
      <c r="AA1448">
        <v>0.21</v>
      </c>
      <c r="AB1448">
        <v>0</v>
      </c>
      <c r="AC1448">
        <v>0</v>
      </c>
      <c r="AD1448">
        <v>0</v>
      </c>
      <c r="AE1448">
        <v>0.12</v>
      </c>
      <c r="AF1448">
        <v>0</v>
      </c>
      <c r="AG1448">
        <v>0</v>
      </c>
      <c r="AH1448">
        <v>0</v>
      </c>
      <c r="AI1448">
        <v>1.78</v>
      </c>
      <c r="AJ1448">
        <v>1</v>
      </c>
      <c r="AK1448">
        <v>1</v>
      </c>
      <c r="AL1448">
        <v>1</v>
      </c>
      <c r="AN1448">
        <v>0</v>
      </c>
      <c r="AO1448">
        <v>1</v>
      </c>
      <c r="AP1448">
        <v>0</v>
      </c>
      <c r="AQ1448">
        <v>0</v>
      </c>
      <c r="AR1448">
        <v>0</v>
      </c>
      <c r="AS1448" t="s">
        <v>3</v>
      </c>
      <c r="AT1448">
        <v>263</v>
      </c>
      <c r="AU1448" t="s">
        <v>3</v>
      </c>
      <c r="AV1448">
        <v>0</v>
      </c>
      <c r="AW1448">
        <v>2</v>
      </c>
      <c r="AX1448">
        <v>35869491</v>
      </c>
      <c r="AY1448">
        <v>1</v>
      </c>
      <c r="AZ1448">
        <v>0</v>
      </c>
      <c r="BA1448">
        <v>1403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X1448">
        <f>Y1448*Source!I1316</f>
        <v>46.6036</v>
      </c>
      <c r="CY1448">
        <f t="shared" si="215"/>
        <v>0.21</v>
      </c>
      <c r="CZ1448">
        <f t="shared" si="216"/>
        <v>0.12</v>
      </c>
      <c r="DA1448">
        <f t="shared" si="217"/>
        <v>1.78</v>
      </c>
      <c r="DB1448">
        <f t="shared" si="218"/>
        <v>31.56</v>
      </c>
      <c r="DC1448">
        <f t="shared" si="219"/>
        <v>0</v>
      </c>
    </row>
    <row r="1449" spans="1:107">
      <c r="A1449">
        <f>ROW(Source!A1316)</f>
        <v>1316</v>
      </c>
      <c r="B1449">
        <v>35863109</v>
      </c>
      <c r="C1449">
        <v>35869473</v>
      </c>
      <c r="D1449">
        <v>29111012</v>
      </c>
      <c r="E1449">
        <v>1</v>
      </c>
      <c r="F1449">
        <v>1</v>
      </c>
      <c r="G1449">
        <v>1</v>
      </c>
      <c r="H1449">
        <v>3</v>
      </c>
      <c r="I1449" t="s">
        <v>656</v>
      </c>
      <c r="J1449" t="s">
        <v>657</v>
      </c>
      <c r="K1449" t="s">
        <v>658</v>
      </c>
      <c r="L1449">
        <v>1354</v>
      </c>
      <c r="N1449">
        <v>1010</v>
      </c>
      <c r="O1449" t="s">
        <v>237</v>
      </c>
      <c r="P1449" t="s">
        <v>237</v>
      </c>
      <c r="Q1449">
        <v>1</v>
      </c>
      <c r="W1449">
        <v>0</v>
      </c>
      <c r="X1449">
        <v>-532370196</v>
      </c>
      <c r="Y1449">
        <v>7</v>
      </c>
      <c r="AA1449">
        <v>12.73</v>
      </c>
      <c r="AB1449">
        <v>0</v>
      </c>
      <c r="AC1449">
        <v>0</v>
      </c>
      <c r="AD1449">
        <v>0</v>
      </c>
      <c r="AE1449">
        <v>1.29</v>
      </c>
      <c r="AF1449">
        <v>0</v>
      </c>
      <c r="AG1449">
        <v>0</v>
      </c>
      <c r="AH1449">
        <v>0</v>
      </c>
      <c r="AI1449">
        <v>9.8699999999999992</v>
      </c>
      <c r="AJ1449">
        <v>1</v>
      </c>
      <c r="AK1449">
        <v>1</v>
      </c>
      <c r="AL1449">
        <v>1</v>
      </c>
      <c r="AN1449">
        <v>0</v>
      </c>
      <c r="AO1449">
        <v>1</v>
      </c>
      <c r="AP1449">
        <v>0</v>
      </c>
      <c r="AQ1449">
        <v>0</v>
      </c>
      <c r="AR1449">
        <v>0</v>
      </c>
      <c r="AS1449" t="s">
        <v>3</v>
      </c>
      <c r="AT1449">
        <v>7</v>
      </c>
      <c r="AU1449" t="s">
        <v>3</v>
      </c>
      <c r="AV1449">
        <v>0</v>
      </c>
      <c r="AW1449">
        <v>2</v>
      </c>
      <c r="AX1449">
        <v>35869492</v>
      </c>
      <c r="AY1449">
        <v>1</v>
      </c>
      <c r="AZ1449">
        <v>0</v>
      </c>
      <c r="BA1449">
        <v>1404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X1449">
        <f>Y1449*Source!I1316</f>
        <v>1.2403999999999999</v>
      </c>
      <c r="CY1449">
        <f t="shared" si="215"/>
        <v>12.73</v>
      </c>
      <c r="CZ1449">
        <f t="shared" si="216"/>
        <v>1.29</v>
      </c>
      <c r="DA1449">
        <f t="shared" si="217"/>
        <v>9.8699999999999992</v>
      </c>
      <c r="DB1449">
        <f t="shared" si="218"/>
        <v>9.0299999999999994</v>
      </c>
      <c r="DC1449">
        <f t="shared" si="219"/>
        <v>0</v>
      </c>
    </row>
    <row r="1450" spans="1:107">
      <c r="A1450">
        <f>ROW(Source!A1316)</f>
        <v>1316</v>
      </c>
      <c r="B1450">
        <v>35863109</v>
      </c>
      <c r="C1450">
        <v>35869473</v>
      </c>
      <c r="D1450">
        <v>29111013</v>
      </c>
      <c r="E1450">
        <v>1</v>
      </c>
      <c r="F1450">
        <v>1</v>
      </c>
      <c r="G1450">
        <v>1</v>
      </c>
      <c r="H1450">
        <v>3</v>
      </c>
      <c r="I1450" t="s">
        <v>659</v>
      </c>
      <c r="J1450" t="s">
        <v>660</v>
      </c>
      <c r="K1450" t="s">
        <v>661</v>
      </c>
      <c r="L1450">
        <v>1354</v>
      </c>
      <c r="N1450">
        <v>1010</v>
      </c>
      <c r="O1450" t="s">
        <v>237</v>
      </c>
      <c r="P1450" t="s">
        <v>237</v>
      </c>
      <c r="Q1450">
        <v>1</v>
      </c>
      <c r="W1450">
        <v>0</v>
      </c>
      <c r="X1450">
        <v>-463883208</v>
      </c>
      <c r="Y1450">
        <v>7</v>
      </c>
      <c r="AA1450">
        <v>12.73</v>
      </c>
      <c r="AB1450">
        <v>0</v>
      </c>
      <c r="AC1450">
        <v>0</v>
      </c>
      <c r="AD1450">
        <v>0</v>
      </c>
      <c r="AE1450">
        <v>1.29</v>
      </c>
      <c r="AF1450">
        <v>0</v>
      </c>
      <c r="AG1450">
        <v>0</v>
      </c>
      <c r="AH1450">
        <v>0</v>
      </c>
      <c r="AI1450">
        <v>9.8699999999999992</v>
      </c>
      <c r="AJ1450">
        <v>1</v>
      </c>
      <c r="AK1450">
        <v>1</v>
      </c>
      <c r="AL1450">
        <v>1</v>
      </c>
      <c r="AN1450">
        <v>0</v>
      </c>
      <c r="AO1450">
        <v>1</v>
      </c>
      <c r="AP1450">
        <v>0</v>
      </c>
      <c r="AQ1450">
        <v>0</v>
      </c>
      <c r="AR1450">
        <v>0</v>
      </c>
      <c r="AS1450" t="s">
        <v>3</v>
      </c>
      <c r="AT1450">
        <v>7</v>
      </c>
      <c r="AU1450" t="s">
        <v>3</v>
      </c>
      <c r="AV1450">
        <v>0</v>
      </c>
      <c r="AW1450">
        <v>2</v>
      </c>
      <c r="AX1450">
        <v>35869493</v>
      </c>
      <c r="AY1450">
        <v>1</v>
      </c>
      <c r="AZ1450">
        <v>0</v>
      </c>
      <c r="BA1450">
        <v>1405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X1450">
        <f>Y1450*Source!I1316</f>
        <v>1.2403999999999999</v>
      </c>
      <c r="CY1450">
        <f t="shared" si="215"/>
        <v>12.73</v>
      </c>
      <c r="CZ1450">
        <f t="shared" si="216"/>
        <v>1.29</v>
      </c>
      <c r="DA1450">
        <f t="shared" si="217"/>
        <v>9.8699999999999992</v>
      </c>
      <c r="DB1450">
        <f t="shared" si="218"/>
        <v>9.0299999999999994</v>
      </c>
      <c r="DC1450">
        <f t="shared" si="219"/>
        <v>0</v>
      </c>
    </row>
    <row r="1451" spans="1:107">
      <c r="A1451">
        <f>ROW(Source!A1316)</f>
        <v>1316</v>
      </c>
      <c r="B1451">
        <v>35863109</v>
      </c>
      <c r="C1451">
        <v>35869473</v>
      </c>
      <c r="D1451">
        <v>29111016</v>
      </c>
      <c r="E1451">
        <v>1</v>
      </c>
      <c r="F1451">
        <v>1</v>
      </c>
      <c r="G1451">
        <v>1</v>
      </c>
      <c r="H1451">
        <v>3</v>
      </c>
      <c r="I1451" t="s">
        <v>662</v>
      </c>
      <c r="J1451" t="s">
        <v>663</v>
      </c>
      <c r="K1451" t="s">
        <v>664</v>
      </c>
      <c r="L1451">
        <v>1354</v>
      </c>
      <c r="N1451">
        <v>1010</v>
      </c>
      <c r="O1451" t="s">
        <v>237</v>
      </c>
      <c r="P1451" t="s">
        <v>237</v>
      </c>
      <c r="Q1451">
        <v>1</v>
      </c>
      <c r="W1451">
        <v>0</v>
      </c>
      <c r="X1451">
        <v>-983964523</v>
      </c>
      <c r="Y1451">
        <v>40</v>
      </c>
      <c r="AA1451">
        <v>12.73</v>
      </c>
      <c r="AB1451">
        <v>0</v>
      </c>
      <c r="AC1451">
        <v>0</v>
      </c>
      <c r="AD1451">
        <v>0</v>
      </c>
      <c r="AE1451">
        <v>1.29</v>
      </c>
      <c r="AF1451">
        <v>0</v>
      </c>
      <c r="AG1451">
        <v>0</v>
      </c>
      <c r="AH1451">
        <v>0</v>
      </c>
      <c r="AI1451">
        <v>9.8699999999999992</v>
      </c>
      <c r="AJ1451">
        <v>1</v>
      </c>
      <c r="AK1451">
        <v>1</v>
      </c>
      <c r="AL1451">
        <v>1</v>
      </c>
      <c r="AN1451">
        <v>0</v>
      </c>
      <c r="AO1451">
        <v>1</v>
      </c>
      <c r="AP1451">
        <v>0</v>
      </c>
      <c r="AQ1451">
        <v>0</v>
      </c>
      <c r="AR1451">
        <v>0</v>
      </c>
      <c r="AS1451" t="s">
        <v>3</v>
      </c>
      <c r="AT1451">
        <v>40</v>
      </c>
      <c r="AU1451" t="s">
        <v>3</v>
      </c>
      <c r="AV1451">
        <v>0</v>
      </c>
      <c r="AW1451">
        <v>2</v>
      </c>
      <c r="AX1451">
        <v>35869494</v>
      </c>
      <c r="AY1451">
        <v>1</v>
      </c>
      <c r="AZ1451">
        <v>0</v>
      </c>
      <c r="BA1451">
        <v>1406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X1451">
        <f>Y1451*Source!I1316</f>
        <v>7.0880000000000001</v>
      </c>
      <c r="CY1451">
        <f t="shared" si="215"/>
        <v>12.73</v>
      </c>
      <c r="CZ1451">
        <f t="shared" si="216"/>
        <v>1.29</v>
      </c>
      <c r="DA1451">
        <f t="shared" si="217"/>
        <v>9.8699999999999992</v>
      </c>
      <c r="DB1451">
        <f t="shared" si="218"/>
        <v>51.6</v>
      </c>
      <c r="DC1451">
        <f t="shared" si="219"/>
        <v>0</v>
      </c>
    </row>
    <row r="1452" spans="1:107">
      <c r="A1452">
        <f>ROW(Source!A1316)</f>
        <v>1316</v>
      </c>
      <c r="B1452">
        <v>35863109</v>
      </c>
      <c r="C1452">
        <v>35869473</v>
      </c>
      <c r="D1452">
        <v>29111019</v>
      </c>
      <c r="E1452">
        <v>1</v>
      </c>
      <c r="F1452">
        <v>1</v>
      </c>
      <c r="G1452">
        <v>1</v>
      </c>
      <c r="H1452">
        <v>3</v>
      </c>
      <c r="I1452" t="s">
        <v>665</v>
      </c>
      <c r="J1452" t="s">
        <v>666</v>
      </c>
      <c r="K1452" t="s">
        <v>667</v>
      </c>
      <c r="L1452">
        <v>1354</v>
      </c>
      <c r="N1452">
        <v>1010</v>
      </c>
      <c r="O1452" t="s">
        <v>237</v>
      </c>
      <c r="P1452" t="s">
        <v>237</v>
      </c>
      <c r="Q1452">
        <v>1</v>
      </c>
      <c r="W1452">
        <v>0</v>
      </c>
      <c r="X1452">
        <v>395384367</v>
      </c>
      <c r="Y1452">
        <v>8</v>
      </c>
      <c r="AA1452">
        <v>8.67</v>
      </c>
      <c r="AB1452">
        <v>0</v>
      </c>
      <c r="AC1452">
        <v>0</v>
      </c>
      <c r="AD1452">
        <v>0</v>
      </c>
      <c r="AE1452">
        <v>0.63</v>
      </c>
      <c r="AF1452">
        <v>0</v>
      </c>
      <c r="AG1452">
        <v>0</v>
      </c>
      <c r="AH1452">
        <v>0</v>
      </c>
      <c r="AI1452">
        <v>13.76</v>
      </c>
      <c r="AJ1452">
        <v>1</v>
      </c>
      <c r="AK1452">
        <v>1</v>
      </c>
      <c r="AL1452">
        <v>1</v>
      </c>
      <c r="AN1452">
        <v>0</v>
      </c>
      <c r="AO1452">
        <v>1</v>
      </c>
      <c r="AP1452">
        <v>0</v>
      </c>
      <c r="AQ1452">
        <v>0</v>
      </c>
      <c r="AR1452">
        <v>0</v>
      </c>
      <c r="AS1452" t="s">
        <v>3</v>
      </c>
      <c r="AT1452">
        <v>8</v>
      </c>
      <c r="AU1452" t="s">
        <v>3</v>
      </c>
      <c r="AV1452">
        <v>0</v>
      </c>
      <c r="AW1452">
        <v>2</v>
      </c>
      <c r="AX1452">
        <v>35869495</v>
      </c>
      <c r="AY1452">
        <v>1</v>
      </c>
      <c r="AZ1452">
        <v>0</v>
      </c>
      <c r="BA1452">
        <v>1407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X1452">
        <f>Y1452*Source!I1316</f>
        <v>1.4176</v>
      </c>
      <c r="CY1452">
        <f t="shared" si="215"/>
        <v>8.67</v>
      </c>
      <c r="CZ1452">
        <f t="shared" si="216"/>
        <v>0.63</v>
      </c>
      <c r="DA1452">
        <f t="shared" si="217"/>
        <v>13.76</v>
      </c>
      <c r="DB1452">
        <f t="shared" si="218"/>
        <v>5.04</v>
      </c>
      <c r="DC1452">
        <f t="shared" si="219"/>
        <v>0</v>
      </c>
    </row>
    <row r="1453" spans="1:107">
      <c r="A1453">
        <f>ROW(Source!A1316)</f>
        <v>1316</v>
      </c>
      <c r="B1453">
        <v>35863109</v>
      </c>
      <c r="C1453">
        <v>35869473</v>
      </c>
      <c r="D1453">
        <v>29111018</v>
      </c>
      <c r="E1453">
        <v>1</v>
      </c>
      <c r="F1453">
        <v>1</v>
      </c>
      <c r="G1453">
        <v>1</v>
      </c>
      <c r="H1453">
        <v>3</v>
      </c>
      <c r="I1453" t="s">
        <v>668</v>
      </c>
      <c r="J1453" t="s">
        <v>669</v>
      </c>
      <c r="K1453" t="s">
        <v>670</v>
      </c>
      <c r="L1453">
        <v>1354</v>
      </c>
      <c r="N1453">
        <v>1010</v>
      </c>
      <c r="O1453" t="s">
        <v>237</v>
      </c>
      <c r="P1453" t="s">
        <v>237</v>
      </c>
      <c r="Q1453">
        <v>1</v>
      </c>
      <c r="W1453">
        <v>0</v>
      </c>
      <c r="X1453">
        <v>-1405133353</v>
      </c>
      <c r="Y1453">
        <v>8</v>
      </c>
      <c r="AA1453">
        <v>8.67</v>
      </c>
      <c r="AB1453">
        <v>0</v>
      </c>
      <c r="AC1453">
        <v>0</v>
      </c>
      <c r="AD1453">
        <v>0</v>
      </c>
      <c r="AE1453">
        <v>0.63</v>
      </c>
      <c r="AF1453">
        <v>0</v>
      </c>
      <c r="AG1453">
        <v>0</v>
      </c>
      <c r="AH1453">
        <v>0</v>
      </c>
      <c r="AI1453">
        <v>13.76</v>
      </c>
      <c r="AJ1453">
        <v>1</v>
      </c>
      <c r="AK1453">
        <v>1</v>
      </c>
      <c r="AL1453">
        <v>1</v>
      </c>
      <c r="AN1453">
        <v>0</v>
      </c>
      <c r="AO1453">
        <v>1</v>
      </c>
      <c r="AP1453">
        <v>0</v>
      </c>
      <c r="AQ1453">
        <v>0</v>
      </c>
      <c r="AR1453">
        <v>0</v>
      </c>
      <c r="AS1453" t="s">
        <v>3</v>
      </c>
      <c r="AT1453">
        <v>8</v>
      </c>
      <c r="AU1453" t="s">
        <v>3</v>
      </c>
      <c r="AV1453">
        <v>0</v>
      </c>
      <c r="AW1453">
        <v>2</v>
      </c>
      <c r="AX1453">
        <v>35869496</v>
      </c>
      <c r="AY1453">
        <v>1</v>
      </c>
      <c r="AZ1453">
        <v>0</v>
      </c>
      <c r="BA1453">
        <v>1408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X1453">
        <f>Y1453*Source!I1316</f>
        <v>1.4176</v>
      </c>
      <c r="CY1453">
        <f t="shared" si="215"/>
        <v>8.67</v>
      </c>
      <c r="CZ1453">
        <f t="shared" si="216"/>
        <v>0.63</v>
      </c>
      <c r="DA1453">
        <f t="shared" si="217"/>
        <v>13.76</v>
      </c>
      <c r="DB1453">
        <f t="shared" si="218"/>
        <v>5.04</v>
      </c>
      <c r="DC1453">
        <f t="shared" si="219"/>
        <v>0</v>
      </c>
    </row>
    <row r="1454" spans="1:107">
      <c r="A1454">
        <f>ROW(Source!A1316)</f>
        <v>1316</v>
      </c>
      <c r="B1454">
        <v>35863109</v>
      </c>
      <c r="C1454">
        <v>35869473</v>
      </c>
      <c r="D1454">
        <v>29110997</v>
      </c>
      <c r="E1454">
        <v>1</v>
      </c>
      <c r="F1454">
        <v>1</v>
      </c>
      <c r="G1454">
        <v>1</v>
      </c>
      <c r="H1454">
        <v>3</v>
      </c>
      <c r="I1454" t="s">
        <v>671</v>
      </c>
      <c r="J1454" t="s">
        <v>672</v>
      </c>
      <c r="K1454" t="s">
        <v>673</v>
      </c>
      <c r="L1454">
        <v>1301</v>
      </c>
      <c r="N1454">
        <v>1003</v>
      </c>
      <c r="O1454" t="s">
        <v>142</v>
      </c>
      <c r="P1454" t="s">
        <v>142</v>
      </c>
      <c r="Q1454">
        <v>1</v>
      </c>
      <c r="W1454">
        <v>0</v>
      </c>
      <c r="X1454">
        <v>1996222970</v>
      </c>
      <c r="Y1454">
        <v>101</v>
      </c>
      <c r="AA1454">
        <v>27.92</v>
      </c>
      <c r="AB1454">
        <v>0</v>
      </c>
      <c r="AC1454">
        <v>0</v>
      </c>
      <c r="AD1454">
        <v>0</v>
      </c>
      <c r="AE1454">
        <v>12.3</v>
      </c>
      <c r="AF1454">
        <v>0</v>
      </c>
      <c r="AG1454">
        <v>0</v>
      </c>
      <c r="AH1454">
        <v>0</v>
      </c>
      <c r="AI1454">
        <v>2.27</v>
      </c>
      <c r="AJ1454">
        <v>1</v>
      </c>
      <c r="AK1454">
        <v>1</v>
      </c>
      <c r="AL1454">
        <v>1</v>
      </c>
      <c r="AN1454">
        <v>0</v>
      </c>
      <c r="AO1454">
        <v>1</v>
      </c>
      <c r="AP1454">
        <v>0</v>
      </c>
      <c r="AQ1454">
        <v>0</v>
      </c>
      <c r="AR1454">
        <v>0</v>
      </c>
      <c r="AS1454" t="s">
        <v>3</v>
      </c>
      <c r="AT1454">
        <v>101</v>
      </c>
      <c r="AU1454" t="s">
        <v>3</v>
      </c>
      <c r="AV1454">
        <v>0</v>
      </c>
      <c r="AW1454">
        <v>2</v>
      </c>
      <c r="AX1454">
        <v>35869497</v>
      </c>
      <c r="AY1454">
        <v>1</v>
      </c>
      <c r="AZ1454">
        <v>0</v>
      </c>
      <c r="BA1454">
        <v>1409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X1454">
        <f>Y1454*Source!I1316</f>
        <v>17.897199999999998</v>
      </c>
      <c r="CY1454">
        <f t="shared" si="215"/>
        <v>27.92</v>
      </c>
      <c r="CZ1454">
        <f t="shared" si="216"/>
        <v>12.3</v>
      </c>
      <c r="DA1454">
        <f t="shared" si="217"/>
        <v>2.27</v>
      </c>
      <c r="DB1454">
        <f t="shared" si="218"/>
        <v>1242.3</v>
      </c>
      <c r="DC1454">
        <f t="shared" si="219"/>
        <v>0</v>
      </c>
    </row>
    <row r="1455" spans="1:107">
      <c r="A1455">
        <f>ROW(Source!A1317)</f>
        <v>1317</v>
      </c>
      <c r="B1455">
        <v>35863109</v>
      </c>
      <c r="C1455">
        <v>35869498</v>
      </c>
      <c r="D1455">
        <v>18409850</v>
      </c>
      <c r="E1455">
        <v>1</v>
      </c>
      <c r="F1455">
        <v>1</v>
      </c>
      <c r="G1455">
        <v>1</v>
      </c>
      <c r="H1455">
        <v>1</v>
      </c>
      <c r="I1455" t="s">
        <v>674</v>
      </c>
      <c r="J1455" t="s">
        <v>3</v>
      </c>
      <c r="K1455" t="s">
        <v>675</v>
      </c>
      <c r="L1455">
        <v>1369</v>
      </c>
      <c r="N1455">
        <v>1013</v>
      </c>
      <c r="O1455" t="s">
        <v>561</v>
      </c>
      <c r="P1455" t="s">
        <v>561</v>
      </c>
      <c r="Q1455">
        <v>1</v>
      </c>
      <c r="W1455">
        <v>0</v>
      </c>
      <c r="X1455">
        <v>855544366</v>
      </c>
      <c r="Y1455">
        <v>102.35</v>
      </c>
      <c r="AA1455">
        <v>0</v>
      </c>
      <c r="AB1455">
        <v>0</v>
      </c>
      <c r="AC1455">
        <v>0</v>
      </c>
      <c r="AD1455">
        <v>289.7</v>
      </c>
      <c r="AE1455">
        <v>0</v>
      </c>
      <c r="AF1455">
        <v>0</v>
      </c>
      <c r="AG1455">
        <v>0</v>
      </c>
      <c r="AH1455">
        <v>289.7</v>
      </c>
      <c r="AI1455">
        <v>1</v>
      </c>
      <c r="AJ1455">
        <v>1</v>
      </c>
      <c r="AK1455">
        <v>1</v>
      </c>
      <c r="AL1455">
        <v>1</v>
      </c>
      <c r="AN1455">
        <v>0</v>
      </c>
      <c r="AO1455">
        <v>1</v>
      </c>
      <c r="AP1455">
        <v>1</v>
      </c>
      <c r="AQ1455">
        <v>0</v>
      </c>
      <c r="AR1455">
        <v>0</v>
      </c>
      <c r="AS1455" t="s">
        <v>3</v>
      </c>
      <c r="AT1455">
        <v>89</v>
      </c>
      <c r="AU1455" t="s">
        <v>134</v>
      </c>
      <c r="AV1455">
        <v>1</v>
      </c>
      <c r="AW1455">
        <v>2</v>
      </c>
      <c r="AX1455">
        <v>35869518</v>
      </c>
      <c r="AY1455">
        <v>2</v>
      </c>
      <c r="AZ1455">
        <v>131072</v>
      </c>
      <c r="BA1455">
        <v>1410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X1455">
        <f>Y1455*Source!I1317</f>
        <v>22.670524999999998</v>
      </c>
      <c r="CY1455">
        <f>AD1455</f>
        <v>289.7</v>
      </c>
      <c r="CZ1455">
        <f>AH1455</f>
        <v>289.7</v>
      </c>
      <c r="DA1455">
        <f>AL1455</f>
        <v>1</v>
      </c>
      <c r="DB1455">
        <f>ROUND((ROUND(AT1455*CZ1455,2)*1.15),2)</f>
        <v>29650.799999999999</v>
      </c>
      <c r="DC1455">
        <f>ROUND((ROUND(AT1455*AG1455,2)*1.15),2)</f>
        <v>0</v>
      </c>
    </row>
    <row r="1456" spans="1:107">
      <c r="A1456">
        <f>ROW(Source!A1317)</f>
        <v>1317</v>
      </c>
      <c r="B1456">
        <v>35863109</v>
      </c>
      <c r="C1456">
        <v>35869498</v>
      </c>
      <c r="D1456">
        <v>29173472</v>
      </c>
      <c r="E1456">
        <v>1</v>
      </c>
      <c r="F1456">
        <v>1</v>
      </c>
      <c r="G1456">
        <v>1</v>
      </c>
      <c r="H1456">
        <v>2</v>
      </c>
      <c r="I1456" t="s">
        <v>624</v>
      </c>
      <c r="J1456" t="s">
        <v>625</v>
      </c>
      <c r="K1456" t="s">
        <v>626</v>
      </c>
      <c r="L1456">
        <v>1368</v>
      </c>
      <c r="N1456">
        <v>1011</v>
      </c>
      <c r="O1456" t="s">
        <v>567</v>
      </c>
      <c r="P1456" t="s">
        <v>567</v>
      </c>
      <c r="Q1456">
        <v>1</v>
      </c>
      <c r="W1456">
        <v>0</v>
      </c>
      <c r="X1456">
        <v>275932499</v>
      </c>
      <c r="Y1456">
        <v>2.7</v>
      </c>
      <c r="AA1456">
        <v>0</v>
      </c>
      <c r="AB1456">
        <v>12.75</v>
      </c>
      <c r="AC1456">
        <v>0</v>
      </c>
      <c r="AD1456">
        <v>0</v>
      </c>
      <c r="AE1456">
        <v>0</v>
      </c>
      <c r="AF1456">
        <v>3</v>
      </c>
      <c r="AG1456">
        <v>0</v>
      </c>
      <c r="AH1456">
        <v>0</v>
      </c>
      <c r="AI1456">
        <v>1</v>
      </c>
      <c r="AJ1456">
        <v>4.25</v>
      </c>
      <c r="AK1456">
        <v>33.049999999999997</v>
      </c>
      <c r="AL1456">
        <v>1</v>
      </c>
      <c r="AN1456">
        <v>0</v>
      </c>
      <c r="AO1456">
        <v>1</v>
      </c>
      <c r="AP1456">
        <v>1</v>
      </c>
      <c r="AQ1456">
        <v>0</v>
      </c>
      <c r="AR1456">
        <v>0</v>
      </c>
      <c r="AS1456" t="s">
        <v>3</v>
      </c>
      <c r="AT1456">
        <v>2.16</v>
      </c>
      <c r="AU1456" t="s">
        <v>133</v>
      </c>
      <c r="AV1456">
        <v>0</v>
      </c>
      <c r="AW1456">
        <v>2</v>
      </c>
      <c r="AX1456">
        <v>35869519</v>
      </c>
      <c r="AY1456">
        <v>1</v>
      </c>
      <c r="AZ1456">
        <v>0</v>
      </c>
      <c r="BA1456">
        <v>1411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X1456">
        <f>Y1456*Source!I1317</f>
        <v>0.59805000000000008</v>
      </c>
      <c r="CY1456">
        <f>AB1456</f>
        <v>12.75</v>
      </c>
      <c r="CZ1456">
        <f>AF1456</f>
        <v>3</v>
      </c>
      <c r="DA1456">
        <f>AJ1456</f>
        <v>4.25</v>
      </c>
      <c r="DB1456">
        <f>ROUND((ROUND(AT1456*CZ1456,2)*1.25),2)</f>
        <v>8.1</v>
      </c>
      <c r="DC1456">
        <f>ROUND((ROUND(AT1456*AG1456,2)*1.25),2)</f>
        <v>0</v>
      </c>
    </row>
    <row r="1457" spans="1:107">
      <c r="A1457">
        <f>ROW(Source!A1317)</f>
        <v>1317</v>
      </c>
      <c r="B1457">
        <v>35863109</v>
      </c>
      <c r="C1457">
        <v>35869498</v>
      </c>
      <c r="D1457">
        <v>29174538</v>
      </c>
      <c r="E1457">
        <v>1</v>
      </c>
      <c r="F1457">
        <v>1</v>
      </c>
      <c r="G1457">
        <v>1</v>
      </c>
      <c r="H1457">
        <v>2</v>
      </c>
      <c r="I1457" t="s">
        <v>676</v>
      </c>
      <c r="J1457" t="s">
        <v>677</v>
      </c>
      <c r="K1457" t="s">
        <v>678</v>
      </c>
      <c r="L1457">
        <v>1368</v>
      </c>
      <c r="N1457">
        <v>1011</v>
      </c>
      <c r="O1457" t="s">
        <v>567</v>
      </c>
      <c r="P1457" t="s">
        <v>567</v>
      </c>
      <c r="Q1457">
        <v>1</v>
      </c>
      <c r="W1457">
        <v>0</v>
      </c>
      <c r="X1457">
        <v>1107538725</v>
      </c>
      <c r="Y1457">
        <v>0.58749999999999991</v>
      </c>
      <c r="AA1457">
        <v>0</v>
      </c>
      <c r="AB1457">
        <v>187.1</v>
      </c>
      <c r="AC1457">
        <v>0</v>
      </c>
      <c r="AD1457">
        <v>0</v>
      </c>
      <c r="AE1457">
        <v>0</v>
      </c>
      <c r="AF1457">
        <v>33.590000000000003</v>
      </c>
      <c r="AG1457">
        <v>0</v>
      </c>
      <c r="AH1457">
        <v>0</v>
      </c>
      <c r="AI1457">
        <v>1</v>
      </c>
      <c r="AJ1457">
        <v>5.57</v>
      </c>
      <c r="AK1457">
        <v>33.049999999999997</v>
      </c>
      <c r="AL1457">
        <v>1</v>
      </c>
      <c r="AN1457">
        <v>0</v>
      </c>
      <c r="AO1457">
        <v>1</v>
      </c>
      <c r="AP1457">
        <v>1</v>
      </c>
      <c r="AQ1457">
        <v>0</v>
      </c>
      <c r="AR1457">
        <v>0</v>
      </c>
      <c r="AS1457" t="s">
        <v>3</v>
      </c>
      <c r="AT1457">
        <v>0.47</v>
      </c>
      <c r="AU1457" t="s">
        <v>133</v>
      </c>
      <c r="AV1457">
        <v>0</v>
      </c>
      <c r="AW1457">
        <v>2</v>
      </c>
      <c r="AX1457">
        <v>35869520</v>
      </c>
      <c r="AY1457">
        <v>1</v>
      </c>
      <c r="AZ1457">
        <v>0</v>
      </c>
      <c r="BA1457">
        <v>1412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X1457">
        <f>Y1457*Source!I1317</f>
        <v>0.13013124999999998</v>
      </c>
      <c r="CY1457">
        <f>AB1457</f>
        <v>187.1</v>
      </c>
      <c r="CZ1457">
        <f>AF1457</f>
        <v>33.590000000000003</v>
      </c>
      <c r="DA1457">
        <f>AJ1457</f>
        <v>5.57</v>
      </c>
      <c r="DB1457">
        <f>ROUND((ROUND(AT1457*CZ1457,2)*1.25),2)</f>
        <v>19.739999999999998</v>
      </c>
      <c r="DC1457">
        <f>ROUND((ROUND(AT1457*AG1457,2)*1.25),2)</f>
        <v>0</v>
      </c>
    </row>
    <row r="1458" spans="1:107">
      <c r="A1458">
        <f>ROW(Source!A1317)</f>
        <v>1317</v>
      </c>
      <c r="B1458">
        <v>35863109</v>
      </c>
      <c r="C1458">
        <v>35869498</v>
      </c>
      <c r="D1458">
        <v>29174580</v>
      </c>
      <c r="E1458">
        <v>1</v>
      </c>
      <c r="F1458">
        <v>1</v>
      </c>
      <c r="G1458">
        <v>1</v>
      </c>
      <c r="H1458">
        <v>2</v>
      </c>
      <c r="I1458" t="s">
        <v>679</v>
      </c>
      <c r="J1458" t="s">
        <v>680</v>
      </c>
      <c r="K1458" t="s">
        <v>681</v>
      </c>
      <c r="L1458">
        <v>1368</v>
      </c>
      <c r="N1458">
        <v>1011</v>
      </c>
      <c r="O1458" t="s">
        <v>567</v>
      </c>
      <c r="P1458" t="s">
        <v>567</v>
      </c>
      <c r="Q1458">
        <v>1</v>
      </c>
      <c r="W1458">
        <v>0</v>
      </c>
      <c r="X1458">
        <v>-169468834</v>
      </c>
      <c r="Y1458">
        <v>0.66250000000000009</v>
      </c>
      <c r="AA1458">
        <v>0</v>
      </c>
      <c r="AB1458">
        <v>31.87</v>
      </c>
      <c r="AC1458">
        <v>0</v>
      </c>
      <c r="AD1458">
        <v>0</v>
      </c>
      <c r="AE1458">
        <v>0</v>
      </c>
      <c r="AF1458">
        <v>2.08</v>
      </c>
      <c r="AG1458">
        <v>0</v>
      </c>
      <c r="AH1458">
        <v>0</v>
      </c>
      <c r="AI1458">
        <v>1</v>
      </c>
      <c r="AJ1458">
        <v>15.32</v>
      </c>
      <c r="AK1458">
        <v>33.049999999999997</v>
      </c>
      <c r="AL1458">
        <v>1</v>
      </c>
      <c r="AN1458">
        <v>0</v>
      </c>
      <c r="AO1458">
        <v>1</v>
      </c>
      <c r="AP1458">
        <v>1</v>
      </c>
      <c r="AQ1458">
        <v>0</v>
      </c>
      <c r="AR1458">
        <v>0</v>
      </c>
      <c r="AS1458" t="s">
        <v>3</v>
      </c>
      <c r="AT1458">
        <v>0.53</v>
      </c>
      <c r="AU1458" t="s">
        <v>133</v>
      </c>
      <c r="AV1458">
        <v>0</v>
      </c>
      <c r="AW1458">
        <v>2</v>
      </c>
      <c r="AX1458">
        <v>35869521</v>
      </c>
      <c r="AY1458">
        <v>1</v>
      </c>
      <c r="AZ1458">
        <v>0</v>
      </c>
      <c r="BA1458">
        <v>1413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X1458">
        <f>Y1458*Source!I1317</f>
        <v>0.14674375000000003</v>
      </c>
      <c r="CY1458">
        <f>AB1458</f>
        <v>31.87</v>
      </c>
      <c r="CZ1458">
        <f>AF1458</f>
        <v>2.08</v>
      </c>
      <c r="DA1458">
        <f>AJ1458</f>
        <v>15.32</v>
      </c>
      <c r="DB1458">
        <f>ROUND((ROUND(AT1458*CZ1458,2)*1.25),2)</f>
        <v>1.38</v>
      </c>
      <c r="DC1458">
        <f>ROUND((ROUND(AT1458*AG1458,2)*1.25),2)</f>
        <v>0</v>
      </c>
    </row>
    <row r="1459" spans="1:107">
      <c r="A1459">
        <f>ROW(Source!A1317)</f>
        <v>1317</v>
      </c>
      <c r="B1459">
        <v>35863109</v>
      </c>
      <c r="C1459">
        <v>35869498</v>
      </c>
      <c r="D1459">
        <v>29108656</v>
      </c>
      <c r="E1459">
        <v>1</v>
      </c>
      <c r="F1459">
        <v>1</v>
      </c>
      <c r="G1459">
        <v>1</v>
      </c>
      <c r="H1459">
        <v>3</v>
      </c>
      <c r="I1459" t="s">
        <v>682</v>
      </c>
      <c r="J1459" t="s">
        <v>683</v>
      </c>
      <c r="K1459" t="s">
        <v>684</v>
      </c>
      <c r="L1459">
        <v>1354</v>
      </c>
      <c r="N1459">
        <v>1010</v>
      </c>
      <c r="O1459" t="s">
        <v>237</v>
      </c>
      <c r="P1459" t="s">
        <v>237</v>
      </c>
      <c r="Q1459">
        <v>1</v>
      </c>
      <c r="W1459">
        <v>0</v>
      </c>
      <c r="X1459">
        <v>1057373551</v>
      </c>
      <c r="Y1459">
        <v>7</v>
      </c>
      <c r="AA1459">
        <v>103.47</v>
      </c>
      <c r="AB1459">
        <v>0</v>
      </c>
      <c r="AC1459">
        <v>0</v>
      </c>
      <c r="AD1459">
        <v>0</v>
      </c>
      <c r="AE1459">
        <v>13.87</v>
      </c>
      <c r="AF1459">
        <v>0</v>
      </c>
      <c r="AG1459">
        <v>0</v>
      </c>
      <c r="AH1459">
        <v>0</v>
      </c>
      <c r="AI1459">
        <v>7.46</v>
      </c>
      <c r="AJ1459">
        <v>1</v>
      </c>
      <c r="AK1459">
        <v>1</v>
      </c>
      <c r="AL1459">
        <v>1</v>
      </c>
      <c r="AN1459">
        <v>0</v>
      </c>
      <c r="AO1459">
        <v>1</v>
      </c>
      <c r="AP1459">
        <v>0</v>
      </c>
      <c r="AQ1459">
        <v>0</v>
      </c>
      <c r="AR1459">
        <v>0</v>
      </c>
      <c r="AS1459" t="s">
        <v>3</v>
      </c>
      <c r="AT1459">
        <v>7</v>
      </c>
      <c r="AU1459" t="s">
        <v>3</v>
      </c>
      <c r="AV1459">
        <v>0</v>
      </c>
      <c r="AW1459">
        <v>2</v>
      </c>
      <c r="AX1459">
        <v>35869522</v>
      </c>
      <c r="AY1459">
        <v>1</v>
      </c>
      <c r="AZ1459">
        <v>0</v>
      </c>
      <c r="BA1459">
        <v>1414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X1459">
        <f>Y1459*Source!I1317</f>
        <v>1.5505</v>
      </c>
      <c r="CY1459">
        <f t="shared" ref="CY1459:CY1473" si="220">AA1459</f>
        <v>103.47</v>
      </c>
      <c r="CZ1459">
        <f t="shared" ref="CZ1459:CZ1473" si="221">AE1459</f>
        <v>13.87</v>
      </c>
      <c r="DA1459">
        <f t="shared" ref="DA1459:DA1473" si="222">AI1459</f>
        <v>7.46</v>
      </c>
      <c r="DB1459">
        <f t="shared" ref="DB1459:DB1473" si="223">ROUND(ROUND(AT1459*CZ1459,2),2)</f>
        <v>97.09</v>
      </c>
      <c r="DC1459">
        <f t="shared" ref="DC1459:DC1473" si="224">ROUND(ROUND(AT1459*AG1459,2),2)</f>
        <v>0</v>
      </c>
    </row>
    <row r="1460" spans="1:107">
      <c r="A1460">
        <f>ROW(Source!A1317)</f>
        <v>1317</v>
      </c>
      <c r="B1460">
        <v>35863109</v>
      </c>
      <c r="C1460">
        <v>35869498</v>
      </c>
      <c r="D1460">
        <v>29109354</v>
      </c>
      <c r="E1460">
        <v>1</v>
      </c>
      <c r="F1460">
        <v>1</v>
      </c>
      <c r="G1460">
        <v>1</v>
      </c>
      <c r="H1460">
        <v>3</v>
      </c>
      <c r="I1460" t="s">
        <v>685</v>
      </c>
      <c r="J1460" t="s">
        <v>686</v>
      </c>
      <c r="K1460" t="s">
        <v>687</v>
      </c>
      <c r="L1460">
        <v>1346</v>
      </c>
      <c r="N1460">
        <v>1009</v>
      </c>
      <c r="O1460" t="s">
        <v>160</v>
      </c>
      <c r="P1460" t="s">
        <v>160</v>
      </c>
      <c r="Q1460">
        <v>1</v>
      </c>
      <c r="W1460">
        <v>0</v>
      </c>
      <c r="X1460">
        <v>-882693383</v>
      </c>
      <c r="Y1460">
        <v>10</v>
      </c>
      <c r="AA1460">
        <v>64.010000000000005</v>
      </c>
      <c r="AB1460">
        <v>0</v>
      </c>
      <c r="AC1460">
        <v>0</v>
      </c>
      <c r="AD1460">
        <v>0</v>
      </c>
      <c r="AE1460">
        <v>46.72</v>
      </c>
      <c r="AF1460">
        <v>0</v>
      </c>
      <c r="AG1460">
        <v>0</v>
      </c>
      <c r="AH1460">
        <v>0</v>
      </c>
      <c r="AI1460">
        <v>1.37</v>
      </c>
      <c r="AJ1460">
        <v>1</v>
      </c>
      <c r="AK1460">
        <v>1</v>
      </c>
      <c r="AL1460">
        <v>1</v>
      </c>
      <c r="AN1460">
        <v>0</v>
      </c>
      <c r="AO1460">
        <v>1</v>
      </c>
      <c r="AP1460">
        <v>0</v>
      </c>
      <c r="AQ1460">
        <v>0</v>
      </c>
      <c r="AR1460">
        <v>0</v>
      </c>
      <c r="AS1460" t="s">
        <v>3</v>
      </c>
      <c r="AT1460">
        <v>10</v>
      </c>
      <c r="AU1460" t="s">
        <v>3</v>
      </c>
      <c r="AV1460">
        <v>0</v>
      </c>
      <c r="AW1460">
        <v>2</v>
      </c>
      <c r="AX1460">
        <v>35869523</v>
      </c>
      <c r="AY1460">
        <v>1</v>
      </c>
      <c r="AZ1460">
        <v>0</v>
      </c>
      <c r="BA1460">
        <v>1415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X1460">
        <f>Y1460*Source!I1317</f>
        <v>2.2149999999999999</v>
      </c>
      <c r="CY1460">
        <f t="shared" si="220"/>
        <v>64.010000000000005</v>
      </c>
      <c r="CZ1460">
        <f t="shared" si="221"/>
        <v>46.72</v>
      </c>
      <c r="DA1460">
        <f t="shared" si="222"/>
        <v>1.37</v>
      </c>
      <c r="DB1460">
        <f t="shared" si="223"/>
        <v>467.2</v>
      </c>
      <c r="DC1460">
        <f t="shared" si="224"/>
        <v>0</v>
      </c>
    </row>
    <row r="1461" spans="1:107">
      <c r="A1461">
        <f>ROW(Source!A1317)</f>
        <v>1317</v>
      </c>
      <c r="B1461">
        <v>35863109</v>
      </c>
      <c r="C1461">
        <v>35869498</v>
      </c>
      <c r="D1461">
        <v>29109414</v>
      </c>
      <c r="E1461">
        <v>1</v>
      </c>
      <c r="F1461">
        <v>1</v>
      </c>
      <c r="G1461">
        <v>1</v>
      </c>
      <c r="H1461">
        <v>3</v>
      </c>
      <c r="I1461" t="s">
        <v>688</v>
      </c>
      <c r="J1461" t="s">
        <v>689</v>
      </c>
      <c r="K1461" t="s">
        <v>690</v>
      </c>
      <c r="L1461">
        <v>1346</v>
      </c>
      <c r="N1461">
        <v>1009</v>
      </c>
      <c r="O1461" t="s">
        <v>160</v>
      </c>
      <c r="P1461" t="s">
        <v>160</v>
      </c>
      <c r="Q1461">
        <v>1</v>
      </c>
      <c r="W1461">
        <v>0</v>
      </c>
      <c r="X1461">
        <v>1092262719</v>
      </c>
      <c r="Y1461">
        <v>119</v>
      </c>
      <c r="AA1461">
        <v>10.1</v>
      </c>
      <c r="AB1461">
        <v>0</v>
      </c>
      <c r="AC1461">
        <v>0</v>
      </c>
      <c r="AD1461">
        <v>0</v>
      </c>
      <c r="AE1461">
        <v>1.58</v>
      </c>
      <c r="AF1461">
        <v>0</v>
      </c>
      <c r="AG1461">
        <v>0</v>
      </c>
      <c r="AH1461">
        <v>0</v>
      </c>
      <c r="AI1461">
        <v>6.39</v>
      </c>
      <c r="AJ1461">
        <v>1</v>
      </c>
      <c r="AK1461">
        <v>1</v>
      </c>
      <c r="AL1461">
        <v>1</v>
      </c>
      <c r="AN1461">
        <v>0</v>
      </c>
      <c r="AO1461">
        <v>1</v>
      </c>
      <c r="AP1461">
        <v>0</v>
      </c>
      <c r="AQ1461">
        <v>0</v>
      </c>
      <c r="AR1461">
        <v>0</v>
      </c>
      <c r="AS1461" t="s">
        <v>3</v>
      </c>
      <c r="AT1461">
        <v>119</v>
      </c>
      <c r="AU1461" t="s">
        <v>3</v>
      </c>
      <c r="AV1461">
        <v>0</v>
      </c>
      <c r="AW1461">
        <v>2</v>
      </c>
      <c r="AX1461">
        <v>35869524</v>
      </c>
      <c r="AY1461">
        <v>1</v>
      </c>
      <c r="AZ1461">
        <v>0</v>
      </c>
      <c r="BA1461">
        <v>1416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X1461">
        <f>Y1461*Source!I1317</f>
        <v>26.358499999999999</v>
      </c>
      <c r="CY1461">
        <f t="shared" si="220"/>
        <v>10.1</v>
      </c>
      <c r="CZ1461">
        <f t="shared" si="221"/>
        <v>1.58</v>
      </c>
      <c r="DA1461">
        <f t="shared" si="222"/>
        <v>6.39</v>
      </c>
      <c r="DB1461">
        <f t="shared" si="223"/>
        <v>188.02</v>
      </c>
      <c r="DC1461">
        <f t="shared" si="224"/>
        <v>0</v>
      </c>
    </row>
    <row r="1462" spans="1:107">
      <c r="A1462">
        <f>ROW(Source!A1317)</f>
        <v>1317</v>
      </c>
      <c r="B1462">
        <v>35863109</v>
      </c>
      <c r="C1462">
        <v>35869498</v>
      </c>
      <c r="D1462">
        <v>29109781</v>
      </c>
      <c r="E1462">
        <v>1</v>
      </c>
      <c r="F1462">
        <v>1</v>
      </c>
      <c r="G1462">
        <v>1</v>
      </c>
      <c r="H1462">
        <v>3</v>
      </c>
      <c r="I1462" t="s">
        <v>691</v>
      </c>
      <c r="J1462" t="s">
        <v>692</v>
      </c>
      <c r="K1462" t="s">
        <v>693</v>
      </c>
      <c r="L1462">
        <v>1346</v>
      </c>
      <c r="N1462">
        <v>1009</v>
      </c>
      <c r="O1462" t="s">
        <v>160</v>
      </c>
      <c r="P1462" t="s">
        <v>160</v>
      </c>
      <c r="Q1462">
        <v>1</v>
      </c>
      <c r="W1462">
        <v>0</v>
      </c>
      <c r="X1462">
        <v>-306339415</v>
      </c>
      <c r="Y1462">
        <v>9</v>
      </c>
      <c r="AA1462">
        <v>60.38</v>
      </c>
      <c r="AB1462">
        <v>0</v>
      </c>
      <c r="AC1462">
        <v>0</v>
      </c>
      <c r="AD1462">
        <v>0</v>
      </c>
      <c r="AE1462">
        <v>11.12</v>
      </c>
      <c r="AF1462">
        <v>0</v>
      </c>
      <c r="AG1462">
        <v>0</v>
      </c>
      <c r="AH1462">
        <v>0</v>
      </c>
      <c r="AI1462">
        <v>5.43</v>
      </c>
      <c r="AJ1462">
        <v>1</v>
      </c>
      <c r="AK1462">
        <v>1</v>
      </c>
      <c r="AL1462">
        <v>1</v>
      </c>
      <c r="AN1462">
        <v>0</v>
      </c>
      <c r="AO1462">
        <v>1</v>
      </c>
      <c r="AP1462">
        <v>0</v>
      </c>
      <c r="AQ1462">
        <v>0</v>
      </c>
      <c r="AR1462">
        <v>0</v>
      </c>
      <c r="AS1462" t="s">
        <v>3</v>
      </c>
      <c r="AT1462">
        <v>9</v>
      </c>
      <c r="AU1462" t="s">
        <v>3</v>
      </c>
      <c r="AV1462">
        <v>0</v>
      </c>
      <c r="AW1462">
        <v>2</v>
      </c>
      <c r="AX1462">
        <v>35869525</v>
      </c>
      <c r="AY1462">
        <v>1</v>
      </c>
      <c r="AZ1462">
        <v>0</v>
      </c>
      <c r="BA1462">
        <v>1417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X1462">
        <f>Y1462*Source!I1317</f>
        <v>1.9935</v>
      </c>
      <c r="CY1462">
        <f t="shared" si="220"/>
        <v>60.38</v>
      </c>
      <c r="CZ1462">
        <f t="shared" si="221"/>
        <v>11.12</v>
      </c>
      <c r="DA1462">
        <f t="shared" si="222"/>
        <v>5.43</v>
      </c>
      <c r="DB1462">
        <f t="shared" si="223"/>
        <v>100.08</v>
      </c>
      <c r="DC1462">
        <f t="shared" si="224"/>
        <v>0</v>
      </c>
    </row>
    <row r="1463" spans="1:107">
      <c r="A1463">
        <f>ROW(Source!A1317)</f>
        <v>1317</v>
      </c>
      <c r="B1463">
        <v>35863109</v>
      </c>
      <c r="C1463">
        <v>35869498</v>
      </c>
      <c r="D1463">
        <v>29109782</v>
      </c>
      <c r="E1463">
        <v>1</v>
      </c>
      <c r="F1463">
        <v>1</v>
      </c>
      <c r="G1463">
        <v>1</v>
      </c>
      <c r="H1463">
        <v>3</v>
      </c>
      <c r="I1463" t="s">
        <v>694</v>
      </c>
      <c r="J1463" t="s">
        <v>695</v>
      </c>
      <c r="K1463" t="s">
        <v>696</v>
      </c>
      <c r="L1463">
        <v>1346</v>
      </c>
      <c r="N1463">
        <v>1009</v>
      </c>
      <c r="O1463" t="s">
        <v>160</v>
      </c>
      <c r="P1463" t="s">
        <v>160</v>
      </c>
      <c r="Q1463">
        <v>1</v>
      </c>
      <c r="W1463">
        <v>0</v>
      </c>
      <c r="X1463">
        <v>-71279152</v>
      </c>
      <c r="Y1463">
        <v>85</v>
      </c>
      <c r="AA1463">
        <v>16.309999999999999</v>
      </c>
      <c r="AB1463">
        <v>0</v>
      </c>
      <c r="AC1463">
        <v>0</v>
      </c>
      <c r="AD1463">
        <v>0</v>
      </c>
      <c r="AE1463">
        <v>4.3600000000000003</v>
      </c>
      <c r="AF1463">
        <v>0</v>
      </c>
      <c r="AG1463">
        <v>0</v>
      </c>
      <c r="AH1463">
        <v>0</v>
      </c>
      <c r="AI1463">
        <v>3.74</v>
      </c>
      <c r="AJ1463">
        <v>1</v>
      </c>
      <c r="AK1463">
        <v>1</v>
      </c>
      <c r="AL1463">
        <v>1</v>
      </c>
      <c r="AN1463">
        <v>0</v>
      </c>
      <c r="AO1463">
        <v>1</v>
      </c>
      <c r="AP1463">
        <v>0</v>
      </c>
      <c r="AQ1463">
        <v>0</v>
      </c>
      <c r="AR1463">
        <v>0</v>
      </c>
      <c r="AS1463" t="s">
        <v>3</v>
      </c>
      <c r="AT1463">
        <v>85</v>
      </c>
      <c r="AU1463" t="s">
        <v>3</v>
      </c>
      <c r="AV1463">
        <v>0</v>
      </c>
      <c r="AW1463">
        <v>2</v>
      </c>
      <c r="AX1463">
        <v>35869526</v>
      </c>
      <c r="AY1463">
        <v>1</v>
      </c>
      <c r="AZ1463">
        <v>0</v>
      </c>
      <c r="BA1463">
        <v>1418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X1463">
        <f>Y1463*Source!I1317</f>
        <v>18.827500000000001</v>
      </c>
      <c r="CY1463">
        <f t="shared" si="220"/>
        <v>16.309999999999999</v>
      </c>
      <c r="CZ1463">
        <f t="shared" si="221"/>
        <v>4.3600000000000003</v>
      </c>
      <c r="DA1463">
        <f t="shared" si="222"/>
        <v>3.74</v>
      </c>
      <c r="DB1463">
        <f t="shared" si="223"/>
        <v>370.6</v>
      </c>
      <c r="DC1463">
        <f t="shared" si="224"/>
        <v>0</v>
      </c>
    </row>
    <row r="1464" spans="1:107">
      <c r="A1464">
        <f>ROW(Source!A1317)</f>
        <v>1317</v>
      </c>
      <c r="B1464">
        <v>35863109</v>
      </c>
      <c r="C1464">
        <v>35869498</v>
      </c>
      <c r="D1464">
        <v>29110699</v>
      </c>
      <c r="E1464">
        <v>1</v>
      </c>
      <c r="F1464">
        <v>1</v>
      </c>
      <c r="G1464">
        <v>1</v>
      </c>
      <c r="H1464">
        <v>3</v>
      </c>
      <c r="I1464" t="s">
        <v>697</v>
      </c>
      <c r="J1464" t="s">
        <v>698</v>
      </c>
      <c r="K1464" t="s">
        <v>699</v>
      </c>
      <c r="L1464">
        <v>1301</v>
      </c>
      <c r="N1464">
        <v>1003</v>
      </c>
      <c r="O1464" t="s">
        <v>142</v>
      </c>
      <c r="P1464" t="s">
        <v>142</v>
      </c>
      <c r="Q1464">
        <v>1</v>
      </c>
      <c r="W1464">
        <v>0</v>
      </c>
      <c r="X1464">
        <v>1063889258</v>
      </c>
      <c r="Y1464">
        <v>120</v>
      </c>
      <c r="AA1464">
        <v>1.24</v>
      </c>
      <c r="AB1464">
        <v>0</v>
      </c>
      <c r="AC1464">
        <v>0</v>
      </c>
      <c r="AD1464">
        <v>0</v>
      </c>
      <c r="AE1464">
        <v>0.17</v>
      </c>
      <c r="AF1464">
        <v>0</v>
      </c>
      <c r="AG1464">
        <v>0</v>
      </c>
      <c r="AH1464">
        <v>0</v>
      </c>
      <c r="AI1464">
        <v>7.29</v>
      </c>
      <c r="AJ1464">
        <v>1</v>
      </c>
      <c r="AK1464">
        <v>1</v>
      </c>
      <c r="AL1464">
        <v>1</v>
      </c>
      <c r="AN1464">
        <v>0</v>
      </c>
      <c r="AO1464">
        <v>1</v>
      </c>
      <c r="AP1464">
        <v>0</v>
      </c>
      <c r="AQ1464">
        <v>0</v>
      </c>
      <c r="AR1464">
        <v>0</v>
      </c>
      <c r="AS1464" t="s">
        <v>3</v>
      </c>
      <c r="AT1464">
        <v>120</v>
      </c>
      <c r="AU1464" t="s">
        <v>3</v>
      </c>
      <c r="AV1464">
        <v>0</v>
      </c>
      <c r="AW1464">
        <v>2</v>
      </c>
      <c r="AX1464">
        <v>35869527</v>
      </c>
      <c r="AY1464">
        <v>1</v>
      </c>
      <c r="AZ1464">
        <v>0</v>
      </c>
      <c r="BA1464">
        <v>1419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X1464">
        <f>Y1464*Source!I1317</f>
        <v>26.580000000000002</v>
      </c>
      <c r="CY1464">
        <f t="shared" si="220"/>
        <v>1.24</v>
      </c>
      <c r="CZ1464">
        <f t="shared" si="221"/>
        <v>0.17</v>
      </c>
      <c r="DA1464">
        <f t="shared" si="222"/>
        <v>7.29</v>
      </c>
      <c r="DB1464">
        <f t="shared" si="223"/>
        <v>20.399999999999999</v>
      </c>
      <c r="DC1464">
        <f t="shared" si="224"/>
        <v>0</v>
      </c>
    </row>
    <row r="1465" spans="1:107">
      <c r="A1465">
        <f>ROW(Source!A1317)</f>
        <v>1317</v>
      </c>
      <c r="B1465">
        <v>35863109</v>
      </c>
      <c r="C1465">
        <v>35869498</v>
      </c>
      <c r="D1465">
        <v>29110797</v>
      </c>
      <c r="E1465">
        <v>1</v>
      </c>
      <c r="F1465">
        <v>1</v>
      </c>
      <c r="G1465">
        <v>1</v>
      </c>
      <c r="H1465">
        <v>3</v>
      </c>
      <c r="I1465" t="s">
        <v>700</v>
      </c>
      <c r="J1465" t="s">
        <v>701</v>
      </c>
      <c r="K1465" t="s">
        <v>702</v>
      </c>
      <c r="L1465">
        <v>1301</v>
      </c>
      <c r="N1465">
        <v>1003</v>
      </c>
      <c r="O1465" t="s">
        <v>142</v>
      </c>
      <c r="P1465" t="s">
        <v>142</v>
      </c>
      <c r="Q1465">
        <v>1</v>
      </c>
      <c r="W1465">
        <v>0</v>
      </c>
      <c r="X1465">
        <v>1919953005</v>
      </c>
      <c r="Y1465">
        <v>82</v>
      </c>
      <c r="AA1465">
        <v>15.5</v>
      </c>
      <c r="AB1465">
        <v>0</v>
      </c>
      <c r="AC1465">
        <v>0</v>
      </c>
      <c r="AD1465">
        <v>0</v>
      </c>
      <c r="AE1465">
        <v>1.74</v>
      </c>
      <c r="AF1465">
        <v>0</v>
      </c>
      <c r="AG1465">
        <v>0</v>
      </c>
      <c r="AH1465">
        <v>0</v>
      </c>
      <c r="AI1465">
        <v>8.91</v>
      </c>
      <c r="AJ1465">
        <v>1</v>
      </c>
      <c r="AK1465">
        <v>1</v>
      </c>
      <c r="AL1465">
        <v>1</v>
      </c>
      <c r="AN1465">
        <v>0</v>
      </c>
      <c r="AO1465">
        <v>1</v>
      </c>
      <c r="AP1465">
        <v>0</v>
      </c>
      <c r="AQ1465">
        <v>0</v>
      </c>
      <c r="AR1465">
        <v>0</v>
      </c>
      <c r="AS1465" t="s">
        <v>3</v>
      </c>
      <c r="AT1465">
        <v>82</v>
      </c>
      <c r="AU1465" t="s">
        <v>3</v>
      </c>
      <c r="AV1465">
        <v>0</v>
      </c>
      <c r="AW1465">
        <v>2</v>
      </c>
      <c r="AX1465">
        <v>35869528</v>
      </c>
      <c r="AY1465">
        <v>1</v>
      </c>
      <c r="AZ1465">
        <v>0</v>
      </c>
      <c r="BA1465">
        <v>1420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X1465">
        <f>Y1465*Source!I1317</f>
        <v>18.163</v>
      </c>
      <c r="CY1465">
        <f t="shared" si="220"/>
        <v>15.5</v>
      </c>
      <c r="CZ1465">
        <f t="shared" si="221"/>
        <v>1.74</v>
      </c>
      <c r="DA1465">
        <f t="shared" si="222"/>
        <v>8.91</v>
      </c>
      <c r="DB1465">
        <f t="shared" si="223"/>
        <v>142.68</v>
      </c>
      <c r="DC1465">
        <f t="shared" si="224"/>
        <v>0</v>
      </c>
    </row>
    <row r="1466" spans="1:107">
      <c r="A1466">
        <f>ROW(Source!A1317)</f>
        <v>1317</v>
      </c>
      <c r="B1466">
        <v>35863109</v>
      </c>
      <c r="C1466">
        <v>35869498</v>
      </c>
      <c r="D1466">
        <v>29110815</v>
      </c>
      <c r="E1466">
        <v>1</v>
      </c>
      <c r="F1466">
        <v>1</v>
      </c>
      <c r="G1466">
        <v>1</v>
      </c>
      <c r="H1466">
        <v>3</v>
      </c>
      <c r="I1466" t="s">
        <v>703</v>
      </c>
      <c r="J1466" t="s">
        <v>704</v>
      </c>
      <c r="K1466" t="s">
        <v>705</v>
      </c>
      <c r="L1466">
        <v>1301</v>
      </c>
      <c r="N1466">
        <v>1003</v>
      </c>
      <c r="O1466" t="s">
        <v>142</v>
      </c>
      <c r="P1466" t="s">
        <v>142</v>
      </c>
      <c r="Q1466">
        <v>1</v>
      </c>
      <c r="W1466">
        <v>0</v>
      </c>
      <c r="X1466">
        <v>-1169660804</v>
      </c>
      <c r="Y1466">
        <v>116</v>
      </c>
      <c r="AA1466">
        <v>6.29</v>
      </c>
      <c r="AB1466">
        <v>0</v>
      </c>
      <c r="AC1466">
        <v>0</v>
      </c>
      <c r="AD1466">
        <v>0</v>
      </c>
      <c r="AE1466">
        <v>0.85</v>
      </c>
      <c r="AF1466">
        <v>0</v>
      </c>
      <c r="AG1466">
        <v>0</v>
      </c>
      <c r="AH1466">
        <v>0</v>
      </c>
      <c r="AI1466">
        <v>7.4</v>
      </c>
      <c r="AJ1466">
        <v>1</v>
      </c>
      <c r="AK1466">
        <v>1</v>
      </c>
      <c r="AL1466">
        <v>1</v>
      </c>
      <c r="AN1466">
        <v>0</v>
      </c>
      <c r="AO1466">
        <v>1</v>
      </c>
      <c r="AP1466">
        <v>0</v>
      </c>
      <c r="AQ1466">
        <v>0</v>
      </c>
      <c r="AR1466">
        <v>0</v>
      </c>
      <c r="AS1466" t="s">
        <v>3</v>
      </c>
      <c r="AT1466">
        <v>116</v>
      </c>
      <c r="AU1466" t="s">
        <v>3</v>
      </c>
      <c r="AV1466">
        <v>0</v>
      </c>
      <c r="AW1466">
        <v>2</v>
      </c>
      <c r="AX1466">
        <v>35869529</v>
      </c>
      <c r="AY1466">
        <v>1</v>
      </c>
      <c r="AZ1466">
        <v>0</v>
      </c>
      <c r="BA1466">
        <v>1421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X1466">
        <f>Y1466*Source!I1317</f>
        <v>25.693999999999999</v>
      </c>
      <c r="CY1466">
        <f t="shared" si="220"/>
        <v>6.29</v>
      </c>
      <c r="CZ1466">
        <f t="shared" si="221"/>
        <v>0.85</v>
      </c>
      <c r="DA1466">
        <f t="shared" si="222"/>
        <v>7.4</v>
      </c>
      <c r="DB1466">
        <f t="shared" si="223"/>
        <v>98.6</v>
      </c>
      <c r="DC1466">
        <f t="shared" si="224"/>
        <v>0</v>
      </c>
    </row>
    <row r="1467" spans="1:107">
      <c r="A1467">
        <f>ROW(Source!A1317)</f>
        <v>1317</v>
      </c>
      <c r="B1467">
        <v>35863109</v>
      </c>
      <c r="C1467">
        <v>35869498</v>
      </c>
      <c r="D1467">
        <v>29111455</v>
      </c>
      <c r="E1467">
        <v>1</v>
      </c>
      <c r="F1467">
        <v>1</v>
      </c>
      <c r="G1467">
        <v>1</v>
      </c>
      <c r="H1467">
        <v>3</v>
      </c>
      <c r="I1467" t="s">
        <v>706</v>
      </c>
      <c r="J1467" t="s">
        <v>707</v>
      </c>
      <c r="K1467" t="s">
        <v>708</v>
      </c>
      <c r="L1467">
        <v>1327</v>
      </c>
      <c r="N1467">
        <v>1005</v>
      </c>
      <c r="O1467" t="s">
        <v>155</v>
      </c>
      <c r="P1467" t="s">
        <v>155</v>
      </c>
      <c r="Q1467">
        <v>1</v>
      </c>
      <c r="W1467">
        <v>0</v>
      </c>
      <c r="X1467">
        <v>-1126346608</v>
      </c>
      <c r="Y1467">
        <v>212</v>
      </c>
      <c r="AA1467">
        <v>73.790000000000006</v>
      </c>
      <c r="AB1467">
        <v>0</v>
      </c>
      <c r="AC1467">
        <v>0</v>
      </c>
      <c r="AD1467">
        <v>0</v>
      </c>
      <c r="AE1467">
        <v>15.06</v>
      </c>
      <c r="AF1467">
        <v>0</v>
      </c>
      <c r="AG1467">
        <v>0</v>
      </c>
      <c r="AH1467">
        <v>0</v>
      </c>
      <c r="AI1467">
        <v>4.9000000000000004</v>
      </c>
      <c r="AJ1467">
        <v>1</v>
      </c>
      <c r="AK1467">
        <v>1</v>
      </c>
      <c r="AL1467">
        <v>1</v>
      </c>
      <c r="AN1467">
        <v>0</v>
      </c>
      <c r="AO1467">
        <v>1</v>
      </c>
      <c r="AP1467">
        <v>0</v>
      </c>
      <c r="AQ1467">
        <v>0</v>
      </c>
      <c r="AR1467">
        <v>0</v>
      </c>
      <c r="AS1467" t="s">
        <v>3</v>
      </c>
      <c r="AT1467">
        <v>212</v>
      </c>
      <c r="AU1467" t="s">
        <v>3</v>
      </c>
      <c r="AV1467">
        <v>0</v>
      </c>
      <c r="AW1467">
        <v>2</v>
      </c>
      <c r="AX1467">
        <v>35869530</v>
      </c>
      <c r="AY1467">
        <v>1</v>
      </c>
      <c r="AZ1467">
        <v>0</v>
      </c>
      <c r="BA1467">
        <v>1422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X1467">
        <f>Y1467*Source!I1317</f>
        <v>46.957999999999998</v>
      </c>
      <c r="CY1467">
        <f t="shared" si="220"/>
        <v>73.790000000000006</v>
      </c>
      <c r="CZ1467">
        <f t="shared" si="221"/>
        <v>15.06</v>
      </c>
      <c r="DA1467">
        <f t="shared" si="222"/>
        <v>4.9000000000000004</v>
      </c>
      <c r="DB1467">
        <f t="shared" si="223"/>
        <v>3192.72</v>
      </c>
      <c r="DC1467">
        <f t="shared" si="224"/>
        <v>0</v>
      </c>
    </row>
    <row r="1468" spans="1:107">
      <c r="A1468">
        <f>ROW(Source!A1317)</f>
        <v>1317</v>
      </c>
      <c r="B1468">
        <v>35863109</v>
      </c>
      <c r="C1468">
        <v>35869498</v>
      </c>
      <c r="D1468">
        <v>29114733</v>
      </c>
      <c r="E1468">
        <v>1</v>
      </c>
      <c r="F1468">
        <v>1</v>
      </c>
      <c r="G1468">
        <v>1</v>
      </c>
      <c r="H1468">
        <v>3</v>
      </c>
      <c r="I1468" t="s">
        <v>709</v>
      </c>
      <c r="J1468" t="s">
        <v>710</v>
      </c>
      <c r="K1468" t="s">
        <v>711</v>
      </c>
      <c r="L1468">
        <v>1354</v>
      </c>
      <c r="N1468">
        <v>1010</v>
      </c>
      <c r="O1468" t="s">
        <v>237</v>
      </c>
      <c r="P1468" t="s">
        <v>237</v>
      </c>
      <c r="Q1468">
        <v>1</v>
      </c>
      <c r="W1468">
        <v>0</v>
      </c>
      <c r="X1468">
        <v>-1352915271</v>
      </c>
      <c r="Y1468">
        <v>735</v>
      </c>
      <c r="AA1468">
        <v>0.3</v>
      </c>
      <c r="AB1468">
        <v>0</v>
      </c>
      <c r="AC1468">
        <v>0</v>
      </c>
      <c r="AD1468">
        <v>0</v>
      </c>
      <c r="AE1468">
        <v>0.02</v>
      </c>
      <c r="AF1468">
        <v>0</v>
      </c>
      <c r="AG1468">
        <v>0</v>
      </c>
      <c r="AH1468">
        <v>0</v>
      </c>
      <c r="AI1468">
        <v>14.91</v>
      </c>
      <c r="AJ1468">
        <v>1</v>
      </c>
      <c r="AK1468">
        <v>1</v>
      </c>
      <c r="AL1468">
        <v>1</v>
      </c>
      <c r="AN1468">
        <v>0</v>
      </c>
      <c r="AO1468">
        <v>1</v>
      </c>
      <c r="AP1468">
        <v>0</v>
      </c>
      <c r="AQ1468">
        <v>0</v>
      </c>
      <c r="AR1468">
        <v>0</v>
      </c>
      <c r="AS1468" t="s">
        <v>3</v>
      </c>
      <c r="AT1468">
        <v>735</v>
      </c>
      <c r="AU1468" t="s">
        <v>3</v>
      </c>
      <c r="AV1468">
        <v>0</v>
      </c>
      <c r="AW1468">
        <v>2</v>
      </c>
      <c r="AX1468">
        <v>35869531</v>
      </c>
      <c r="AY1468">
        <v>1</v>
      </c>
      <c r="AZ1468">
        <v>0</v>
      </c>
      <c r="BA1468">
        <v>1423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X1468">
        <f>Y1468*Source!I1317</f>
        <v>162.80250000000001</v>
      </c>
      <c r="CY1468">
        <f t="shared" si="220"/>
        <v>0.3</v>
      </c>
      <c r="CZ1468">
        <f t="shared" si="221"/>
        <v>0.02</v>
      </c>
      <c r="DA1468">
        <f t="shared" si="222"/>
        <v>14.91</v>
      </c>
      <c r="DB1468">
        <f t="shared" si="223"/>
        <v>14.7</v>
      </c>
      <c r="DC1468">
        <f t="shared" si="224"/>
        <v>0</v>
      </c>
    </row>
    <row r="1469" spans="1:107">
      <c r="A1469">
        <f>ROW(Source!A1317)</f>
        <v>1317</v>
      </c>
      <c r="B1469">
        <v>35863109</v>
      </c>
      <c r="C1469">
        <v>35869498</v>
      </c>
      <c r="D1469">
        <v>29114734</v>
      </c>
      <c r="E1469">
        <v>1</v>
      </c>
      <c r="F1469">
        <v>1</v>
      </c>
      <c r="G1469">
        <v>1</v>
      </c>
      <c r="H1469">
        <v>3</v>
      </c>
      <c r="I1469" t="s">
        <v>712</v>
      </c>
      <c r="J1469" t="s">
        <v>713</v>
      </c>
      <c r="K1469" t="s">
        <v>714</v>
      </c>
      <c r="L1469">
        <v>1354</v>
      </c>
      <c r="N1469">
        <v>1010</v>
      </c>
      <c r="O1469" t="s">
        <v>237</v>
      </c>
      <c r="P1469" t="s">
        <v>237</v>
      </c>
      <c r="Q1469">
        <v>1</v>
      </c>
      <c r="W1469">
        <v>0</v>
      </c>
      <c r="X1469">
        <v>1370092194</v>
      </c>
      <c r="Y1469">
        <v>1855</v>
      </c>
      <c r="AA1469">
        <v>0.38</v>
      </c>
      <c r="AB1469">
        <v>0</v>
      </c>
      <c r="AC1469">
        <v>0</v>
      </c>
      <c r="AD1469">
        <v>0</v>
      </c>
      <c r="AE1469">
        <v>0.03</v>
      </c>
      <c r="AF1469">
        <v>0</v>
      </c>
      <c r="AG1469">
        <v>0</v>
      </c>
      <c r="AH1469">
        <v>0</v>
      </c>
      <c r="AI1469">
        <v>12.55</v>
      </c>
      <c r="AJ1469">
        <v>1</v>
      </c>
      <c r="AK1469">
        <v>1</v>
      </c>
      <c r="AL1469">
        <v>1</v>
      </c>
      <c r="AN1469">
        <v>0</v>
      </c>
      <c r="AO1469">
        <v>1</v>
      </c>
      <c r="AP1469">
        <v>0</v>
      </c>
      <c r="AQ1469">
        <v>0</v>
      </c>
      <c r="AR1469">
        <v>0</v>
      </c>
      <c r="AS1469" t="s">
        <v>3</v>
      </c>
      <c r="AT1469">
        <v>1855</v>
      </c>
      <c r="AU1469" t="s">
        <v>3</v>
      </c>
      <c r="AV1469">
        <v>0</v>
      </c>
      <c r="AW1469">
        <v>2</v>
      </c>
      <c r="AX1469">
        <v>35869532</v>
      </c>
      <c r="AY1469">
        <v>1</v>
      </c>
      <c r="AZ1469">
        <v>0</v>
      </c>
      <c r="BA1469">
        <v>1424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X1469">
        <f>Y1469*Source!I1317</f>
        <v>410.88249999999999</v>
      </c>
      <c r="CY1469">
        <f t="shared" si="220"/>
        <v>0.38</v>
      </c>
      <c r="CZ1469">
        <f t="shared" si="221"/>
        <v>0.03</v>
      </c>
      <c r="DA1469">
        <f t="shared" si="222"/>
        <v>12.55</v>
      </c>
      <c r="DB1469">
        <f t="shared" si="223"/>
        <v>55.65</v>
      </c>
      <c r="DC1469">
        <f t="shared" si="224"/>
        <v>0</v>
      </c>
    </row>
    <row r="1470" spans="1:107">
      <c r="A1470">
        <f>ROW(Source!A1317)</f>
        <v>1317</v>
      </c>
      <c r="B1470">
        <v>35863109</v>
      </c>
      <c r="C1470">
        <v>35869498</v>
      </c>
      <c r="D1470">
        <v>29114482</v>
      </c>
      <c r="E1470">
        <v>1</v>
      </c>
      <c r="F1470">
        <v>1</v>
      </c>
      <c r="G1470">
        <v>1</v>
      </c>
      <c r="H1470">
        <v>3</v>
      </c>
      <c r="I1470" t="s">
        <v>715</v>
      </c>
      <c r="J1470" t="s">
        <v>716</v>
      </c>
      <c r="K1470" t="s">
        <v>717</v>
      </c>
      <c r="L1470">
        <v>1354</v>
      </c>
      <c r="N1470">
        <v>1010</v>
      </c>
      <c r="O1470" t="s">
        <v>237</v>
      </c>
      <c r="P1470" t="s">
        <v>237</v>
      </c>
      <c r="Q1470">
        <v>1</v>
      </c>
      <c r="W1470">
        <v>0</v>
      </c>
      <c r="X1470">
        <v>-520920930</v>
      </c>
      <c r="Y1470">
        <v>153</v>
      </c>
      <c r="AA1470">
        <v>0.33</v>
      </c>
      <c r="AB1470">
        <v>0</v>
      </c>
      <c r="AC1470">
        <v>0</v>
      </c>
      <c r="AD1470">
        <v>0</v>
      </c>
      <c r="AE1470">
        <v>7.0000000000000007E-2</v>
      </c>
      <c r="AF1470">
        <v>0</v>
      </c>
      <c r="AG1470">
        <v>0</v>
      </c>
      <c r="AH1470">
        <v>0</v>
      </c>
      <c r="AI1470">
        <v>4.74</v>
      </c>
      <c r="AJ1470">
        <v>1</v>
      </c>
      <c r="AK1470">
        <v>1</v>
      </c>
      <c r="AL1470">
        <v>1</v>
      </c>
      <c r="AN1470">
        <v>0</v>
      </c>
      <c r="AO1470">
        <v>1</v>
      </c>
      <c r="AP1470">
        <v>0</v>
      </c>
      <c r="AQ1470">
        <v>0</v>
      </c>
      <c r="AR1470">
        <v>0</v>
      </c>
      <c r="AS1470" t="s">
        <v>3</v>
      </c>
      <c r="AT1470">
        <v>153</v>
      </c>
      <c r="AU1470" t="s">
        <v>3</v>
      </c>
      <c r="AV1470">
        <v>0</v>
      </c>
      <c r="AW1470">
        <v>2</v>
      </c>
      <c r="AX1470">
        <v>35869533</v>
      </c>
      <c r="AY1470">
        <v>1</v>
      </c>
      <c r="AZ1470">
        <v>0</v>
      </c>
      <c r="BA1470">
        <v>1425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X1470">
        <f>Y1470*Source!I1317</f>
        <v>33.889499999999998</v>
      </c>
      <c r="CY1470">
        <f t="shared" si="220"/>
        <v>0.33</v>
      </c>
      <c r="CZ1470">
        <f t="shared" si="221"/>
        <v>7.0000000000000007E-2</v>
      </c>
      <c r="DA1470">
        <f t="shared" si="222"/>
        <v>4.74</v>
      </c>
      <c r="DB1470">
        <f t="shared" si="223"/>
        <v>10.71</v>
      </c>
      <c r="DC1470">
        <f t="shared" si="224"/>
        <v>0</v>
      </c>
    </row>
    <row r="1471" spans="1:107">
      <c r="A1471">
        <f>ROW(Source!A1317)</f>
        <v>1317</v>
      </c>
      <c r="B1471">
        <v>35863109</v>
      </c>
      <c r="C1471">
        <v>35869498</v>
      </c>
      <c r="D1471">
        <v>29129584</v>
      </c>
      <c r="E1471">
        <v>1</v>
      </c>
      <c r="F1471">
        <v>1</v>
      </c>
      <c r="G1471">
        <v>1</v>
      </c>
      <c r="H1471">
        <v>3</v>
      </c>
      <c r="I1471" t="s">
        <v>718</v>
      </c>
      <c r="J1471" t="s">
        <v>719</v>
      </c>
      <c r="K1471" t="s">
        <v>720</v>
      </c>
      <c r="L1471">
        <v>1301</v>
      </c>
      <c r="N1471">
        <v>1003</v>
      </c>
      <c r="O1471" t="s">
        <v>142</v>
      </c>
      <c r="P1471" t="s">
        <v>142</v>
      </c>
      <c r="Q1471">
        <v>1</v>
      </c>
      <c r="W1471">
        <v>0</v>
      </c>
      <c r="X1471">
        <v>-1665253311</v>
      </c>
      <c r="Y1471">
        <v>88</v>
      </c>
      <c r="AA1471">
        <v>53.07</v>
      </c>
      <c r="AB1471">
        <v>0</v>
      </c>
      <c r="AC1471">
        <v>0</v>
      </c>
      <c r="AD1471">
        <v>0</v>
      </c>
      <c r="AE1471">
        <v>7.22</v>
      </c>
      <c r="AF1471">
        <v>0</v>
      </c>
      <c r="AG1471">
        <v>0</v>
      </c>
      <c r="AH1471">
        <v>0</v>
      </c>
      <c r="AI1471">
        <v>7.35</v>
      </c>
      <c r="AJ1471">
        <v>1</v>
      </c>
      <c r="AK1471">
        <v>1</v>
      </c>
      <c r="AL1471">
        <v>1</v>
      </c>
      <c r="AN1471">
        <v>0</v>
      </c>
      <c r="AO1471">
        <v>1</v>
      </c>
      <c r="AP1471">
        <v>0</v>
      </c>
      <c r="AQ1471">
        <v>0</v>
      </c>
      <c r="AR1471">
        <v>0</v>
      </c>
      <c r="AS1471" t="s">
        <v>3</v>
      </c>
      <c r="AT1471">
        <v>88</v>
      </c>
      <c r="AU1471" t="s">
        <v>3</v>
      </c>
      <c r="AV1471">
        <v>0</v>
      </c>
      <c r="AW1471">
        <v>2</v>
      </c>
      <c r="AX1471">
        <v>35869534</v>
      </c>
      <c r="AY1471">
        <v>1</v>
      </c>
      <c r="AZ1471">
        <v>0</v>
      </c>
      <c r="BA1471">
        <v>1426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X1471">
        <f>Y1471*Source!I1317</f>
        <v>19.492000000000001</v>
      </c>
      <c r="CY1471">
        <f t="shared" si="220"/>
        <v>53.07</v>
      </c>
      <c r="CZ1471">
        <f t="shared" si="221"/>
        <v>7.22</v>
      </c>
      <c r="DA1471">
        <f t="shared" si="222"/>
        <v>7.35</v>
      </c>
      <c r="DB1471">
        <f t="shared" si="223"/>
        <v>635.36</v>
      </c>
      <c r="DC1471">
        <f t="shared" si="224"/>
        <v>0</v>
      </c>
    </row>
    <row r="1472" spans="1:107">
      <c r="A1472">
        <f>ROW(Source!A1317)</f>
        <v>1317</v>
      </c>
      <c r="B1472">
        <v>35863109</v>
      </c>
      <c r="C1472">
        <v>35869498</v>
      </c>
      <c r="D1472">
        <v>29129619</v>
      </c>
      <c r="E1472">
        <v>1</v>
      </c>
      <c r="F1472">
        <v>1</v>
      </c>
      <c r="G1472">
        <v>1</v>
      </c>
      <c r="H1472">
        <v>3</v>
      </c>
      <c r="I1472" t="s">
        <v>721</v>
      </c>
      <c r="J1472" t="s">
        <v>722</v>
      </c>
      <c r="K1472" t="s">
        <v>723</v>
      </c>
      <c r="L1472">
        <v>1301</v>
      </c>
      <c r="N1472">
        <v>1003</v>
      </c>
      <c r="O1472" t="s">
        <v>142</v>
      </c>
      <c r="P1472" t="s">
        <v>142</v>
      </c>
      <c r="Q1472">
        <v>1</v>
      </c>
      <c r="W1472">
        <v>0</v>
      </c>
      <c r="X1472">
        <v>1030922947</v>
      </c>
      <c r="Y1472">
        <v>225</v>
      </c>
      <c r="AA1472">
        <v>61.61</v>
      </c>
      <c r="AB1472">
        <v>0</v>
      </c>
      <c r="AC1472">
        <v>0</v>
      </c>
      <c r="AD1472">
        <v>0</v>
      </c>
      <c r="AE1472">
        <v>8.44</v>
      </c>
      <c r="AF1472">
        <v>0</v>
      </c>
      <c r="AG1472">
        <v>0</v>
      </c>
      <c r="AH1472">
        <v>0</v>
      </c>
      <c r="AI1472">
        <v>7.3</v>
      </c>
      <c r="AJ1472">
        <v>1</v>
      </c>
      <c r="AK1472">
        <v>1</v>
      </c>
      <c r="AL1472">
        <v>1</v>
      </c>
      <c r="AN1472">
        <v>0</v>
      </c>
      <c r="AO1472">
        <v>1</v>
      </c>
      <c r="AP1472">
        <v>0</v>
      </c>
      <c r="AQ1472">
        <v>0</v>
      </c>
      <c r="AR1472">
        <v>0</v>
      </c>
      <c r="AS1472" t="s">
        <v>3</v>
      </c>
      <c r="AT1472">
        <v>225</v>
      </c>
      <c r="AU1472" t="s">
        <v>3</v>
      </c>
      <c r="AV1472">
        <v>0</v>
      </c>
      <c r="AW1472">
        <v>2</v>
      </c>
      <c r="AX1472">
        <v>35869535</v>
      </c>
      <c r="AY1472">
        <v>1</v>
      </c>
      <c r="AZ1472">
        <v>0</v>
      </c>
      <c r="BA1472">
        <v>1427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X1472">
        <f>Y1472*Source!I1317</f>
        <v>49.837499999999999</v>
      </c>
      <c r="CY1472">
        <f t="shared" si="220"/>
        <v>61.61</v>
      </c>
      <c r="CZ1472">
        <f t="shared" si="221"/>
        <v>8.44</v>
      </c>
      <c r="DA1472">
        <f t="shared" si="222"/>
        <v>7.3</v>
      </c>
      <c r="DB1472">
        <f t="shared" si="223"/>
        <v>1899</v>
      </c>
      <c r="DC1472">
        <f t="shared" si="224"/>
        <v>0</v>
      </c>
    </row>
    <row r="1473" spans="1:107">
      <c r="A1473">
        <f>ROW(Source!A1317)</f>
        <v>1317</v>
      </c>
      <c r="B1473">
        <v>35863109</v>
      </c>
      <c r="C1473">
        <v>35869498</v>
      </c>
      <c r="D1473">
        <v>29129634</v>
      </c>
      <c r="E1473">
        <v>1</v>
      </c>
      <c r="F1473">
        <v>1</v>
      </c>
      <c r="G1473">
        <v>1</v>
      </c>
      <c r="H1473">
        <v>3</v>
      </c>
      <c r="I1473" t="s">
        <v>724</v>
      </c>
      <c r="J1473" t="s">
        <v>725</v>
      </c>
      <c r="K1473" t="s">
        <v>726</v>
      </c>
      <c r="L1473">
        <v>1301</v>
      </c>
      <c r="N1473">
        <v>1003</v>
      </c>
      <c r="O1473" t="s">
        <v>142</v>
      </c>
      <c r="P1473" t="s">
        <v>142</v>
      </c>
      <c r="Q1473">
        <v>1</v>
      </c>
      <c r="W1473">
        <v>0</v>
      </c>
      <c r="X1473">
        <v>-234707112</v>
      </c>
      <c r="Y1473">
        <v>46</v>
      </c>
      <c r="AA1473">
        <v>37.020000000000003</v>
      </c>
      <c r="AB1473">
        <v>0</v>
      </c>
      <c r="AC1473">
        <v>0</v>
      </c>
      <c r="AD1473">
        <v>0</v>
      </c>
      <c r="AE1473">
        <v>3.32</v>
      </c>
      <c r="AF1473">
        <v>0</v>
      </c>
      <c r="AG1473">
        <v>0</v>
      </c>
      <c r="AH1473">
        <v>0</v>
      </c>
      <c r="AI1473">
        <v>11.15</v>
      </c>
      <c r="AJ1473">
        <v>1</v>
      </c>
      <c r="AK1473">
        <v>1</v>
      </c>
      <c r="AL1473">
        <v>1</v>
      </c>
      <c r="AN1473">
        <v>0</v>
      </c>
      <c r="AO1473">
        <v>1</v>
      </c>
      <c r="AP1473">
        <v>0</v>
      </c>
      <c r="AQ1473">
        <v>0</v>
      </c>
      <c r="AR1473">
        <v>0</v>
      </c>
      <c r="AS1473" t="s">
        <v>3</v>
      </c>
      <c r="AT1473">
        <v>46</v>
      </c>
      <c r="AU1473" t="s">
        <v>3</v>
      </c>
      <c r="AV1473">
        <v>0</v>
      </c>
      <c r="AW1473">
        <v>2</v>
      </c>
      <c r="AX1473">
        <v>35869536</v>
      </c>
      <c r="AY1473">
        <v>1</v>
      </c>
      <c r="AZ1473">
        <v>0</v>
      </c>
      <c r="BA1473">
        <v>1428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X1473">
        <f>Y1473*Source!I1317</f>
        <v>10.189</v>
      </c>
      <c r="CY1473">
        <f t="shared" si="220"/>
        <v>37.020000000000003</v>
      </c>
      <c r="CZ1473">
        <f t="shared" si="221"/>
        <v>3.32</v>
      </c>
      <c r="DA1473">
        <f t="shared" si="222"/>
        <v>11.15</v>
      </c>
      <c r="DB1473">
        <f t="shared" si="223"/>
        <v>152.72</v>
      </c>
      <c r="DC1473">
        <f t="shared" si="224"/>
        <v>0</v>
      </c>
    </row>
    <row r="1474" spans="1:107">
      <c r="A1474">
        <f>ROW(Source!A1318)</f>
        <v>1318</v>
      </c>
      <c r="B1474">
        <v>35863109</v>
      </c>
      <c r="C1474">
        <v>35869537</v>
      </c>
      <c r="D1474">
        <v>18409850</v>
      </c>
      <c r="E1474">
        <v>1</v>
      </c>
      <c r="F1474">
        <v>1</v>
      </c>
      <c r="G1474">
        <v>1</v>
      </c>
      <c r="H1474">
        <v>1</v>
      </c>
      <c r="I1474" t="s">
        <v>674</v>
      </c>
      <c r="J1474" t="s">
        <v>3</v>
      </c>
      <c r="K1474" t="s">
        <v>675</v>
      </c>
      <c r="L1474">
        <v>1369</v>
      </c>
      <c r="N1474">
        <v>1013</v>
      </c>
      <c r="O1474" t="s">
        <v>561</v>
      </c>
      <c r="P1474" t="s">
        <v>561</v>
      </c>
      <c r="Q1474">
        <v>1</v>
      </c>
      <c r="W1474">
        <v>0</v>
      </c>
      <c r="X1474">
        <v>855544366</v>
      </c>
      <c r="Y1474">
        <v>96.6</v>
      </c>
      <c r="AA1474">
        <v>0</v>
      </c>
      <c r="AB1474">
        <v>0</v>
      </c>
      <c r="AC1474">
        <v>0</v>
      </c>
      <c r="AD1474">
        <v>289.7</v>
      </c>
      <c r="AE1474">
        <v>0</v>
      </c>
      <c r="AF1474">
        <v>0</v>
      </c>
      <c r="AG1474">
        <v>0</v>
      </c>
      <c r="AH1474">
        <v>289.7</v>
      </c>
      <c r="AI1474">
        <v>1</v>
      </c>
      <c r="AJ1474">
        <v>1</v>
      </c>
      <c r="AK1474">
        <v>1</v>
      </c>
      <c r="AL1474">
        <v>1</v>
      </c>
      <c r="AN1474">
        <v>0</v>
      </c>
      <c r="AO1474">
        <v>1</v>
      </c>
      <c r="AP1474">
        <v>1</v>
      </c>
      <c r="AQ1474">
        <v>0</v>
      </c>
      <c r="AR1474">
        <v>0</v>
      </c>
      <c r="AS1474" t="s">
        <v>3</v>
      </c>
      <c r="AT1474">
        <v>84</v>
      </c>
      <c r="AU1474" t="s">
        <v>134</v>
      </c>
      <c r="AV1474">
        <v>1</v>
      </c>
      <c r="AW1474">
        <v>2</v>
      </c>
      <c r="AX1474">
        <v>35869556</v>
      </c>
      <c r="AY1474">
        <v>2</v>
      </c>
      <c r="AZ1474">
        <v>131072</v>
      </c>
      <c r="BA1474">
        <v>1429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X1474">
        <f>Y1474*Source!I1318</f>
        <v>21.396899999999999</v>
      </c>
      <c r="CY1474">
        <f>AD1474</f>
        <v>289.7</v>
      </c>
      <c r="CZ1474">
        <f>AH1474</f>
        <v>289.7</v>
      </c>
      <c r="DA1474">
        <f>AL1474</f>
        <v>1</v>
      </c>
      <c r="DB1474">
        <f>ROUND((ROUND(AT1474*CZ1474,2)*1.15),2)</f>
        <v>27985.02</v>
      </c>
      <c r="DC1474">
        <f>ROUND((ROUND(AT1474*AG1474,2)*1.15),2)</f>
        <v>0</v>
      </c>
    </row>
    <row r="1475" spans="1:107">
      <c r="A1475">
        <f>ROW(Source!A1318)</f>
        <v>1318</v>
      </c>
      <c r="B1475">
        <v>35863109</v>
      </c>
      <c r="C1475">
        <v>35869537</v>
      </c>
      <c r="D1475">
        <v>29173472</v>
      </c>
      <c r="E1475">
        <v>1</v>
      </c>
      <c r="F1475">
        <v>1</v>
      </c>
      <c r="G1475">
        <v>1</v>
      </c>
      <c r="H1475">
        <v>2</v>
      </c>
      <c r="I1475" t="s">
        <v>624</v>
      </c>
      <c r="J1475" t="s">
        <v>625</v>
      </c>
      <c r="K1475" t="s">
        <v>626</v>
      </c>
      <c r="L1475">
        <v>1368</v>
      </c>
      <c r="N1475">
        <v>1011</v>
      </c>
      <c r="O1475" t="s">
        <v>567</v>
      </c>
      <c r="P1475" t="s">
        <v>567</v>
      </c>
      <c r="Q1475">
        <v>1</v>
      </c>
      <c r="W1475">
        <v>0</v>
      </c>
      <c r="X1475">
        <v>275932499</v>
      </c>
      <c r="Y1475">
        <v>2.75</v>
      </c>
      <c r="AA1475">
        <v>0</v>
      </c>
      <c r="AB1475">
        <v>12.75</v>
      </c>
      <c r="AC1475">
        <v>0</v>
      </c>
      <c r="AD1475">
        <v>0</v>
      </c>
      <c r="AE1475">
        <v>0</v>
      </c>
      <c r="AF1475">
        <v>3</v>
      </c>
      <c r="AG1475">
        <v>0</v>
      </c>
      <c r="AH1475">
        <v>0</v>
      </c>
      <c r="AI1475">
        <v>1</v>
      </c>
      <c r="AJ1475">
        <v>4.25</v>
      </c>
      <c r="AK1475">
        <v>33.049999999999997</v>
      </c>
      <c r="AL1475">
        <v>1</v>
      </c>
      <c r="AN1475">
        <v>0</v>
      </c>
      <c r="AO1475">
        <v>1</v>
      </c>
      <c r="AP1475">
        <v>1</v>
      </c>
      <c r="AQ1475">
        <v>0</v>
      </c>
      <c r="AR1475">
        <v>0</v>
      </c>
      <c r="AS1475" t="s">
        <v>3</v>
      </c>
      <c r="AT1475">
        <v>2.2000000000000002</v>
      </c>
      <c r="AU1475" t="s">
        <v>133</v>
      </c>
      <c r="AV1475">
        <v>0</v>
      </c>
      <c r="AW1475">
        <v>2</v>
      </c>
      <c r="AX1475">
        <v>35869557</v>
      </c>
      <c r="AY1475">
        <v>1</v>
      </c>
      <c r="AZ1475">
        <v>0</v>
      </c>
      <c r="BA1475">
        <v>1430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X1475">
        <f>Y1475*Source!I1318</f>
        <v>0.60912500000000003</v>
      </c>
      <c r="CY1475">
        <f>AB1475</f>
        <v>12.75</v>
      </c>
      <c r="CZ1475">
        <f>AF1475</f>
        <v>3</v>
      </c>
      <c r="DA1475">
        <f>AJ1475</f>
        <v>4.25</v>
      </c>
      <c r="DB1475">
        <f>ROUND((ROUND(AT1475*CZ1475,2)*1.25),2)</f>
        <v>8.25</v>
      </c>
      <c r="DC1475">
        <f>ROUND((ROUND(AT1475*AG1475,2)*1.25),2)</f>
        <v>0</v>
      </c>
    </row>
    <row r="1476" spans="1:107">
      <c r="A1476">
        <f>ROW(Source!A1318)</f>
        <v>1318</v>
      </c>
      <c r="B1476">
        <v>35863109</v>
      </c>
      <c r="C1476">
        <v>35869537</v>
      </c>
      <c r="D1476">
        <v>29174538</v>
      </c>
      <c r="E1476">
        <v>1</v>
      </c>
      <c r="F1476">
        <v>1</v>
      </c>
      <c r="G1476">
        <v>1</v>
      </c>
      <c r="H1476">
        <v>2</v>
      </c>
      <c r="I1476" t="s">
        <v>676</v>
      </c>
      <c r="J1476" t="s">
        <v>677</v>
      </c>
      <c r="K1476" t="s">
        <v>678</v>
      </c>
      <c r="L1476">
        <v>1368</v>
      </c>
      <c r="N1476">
        <v>1011</v>
      </c>
      <c r="O1476" t="s">
        <v>567</v>
      </c>
      <c r="P1476" t="s">
        <v>567</v>
      </c>
      <c r="Q1476">
        <v>1</v>
      </c>
      <c r="W1476">
        <v>0</v>
      </c>
      <c r="X1476">
        <v>1107538725</v>
      </c>
      <c r="Y1476">
        <v>0.21250000000000002</v>
      </c>
      <c r="AA1476">
        <v>0</v>
      </c>
      <c r="AB1476">
        <v>187.1</v>
      </c>
      <c r="AC1476">
        <v>0</v>
      </c>
      <c r="AD1476">
        <v>0</v>
      </c>
      <c r="AE1476">
        <v>0</v>
      </c>
      <c r="AF1476">
        <v>33.590000000000003</v>
      </c>
      <c r="AG1476">
        <v>0</v>
      </c>
      <c r="AH1476">
        <v>0</v>
      </c>
      <c r="AI1476">
        <v>1</v>
      </c>
      <c r="AJ1476">
        <v>5.57</v>
      </c>
      <c r="AK1476">
        <v>33.049999999999997</v>
      </c>
      <c r="AL1476">
        <v>1</v>
      </c>
      <c r="AN1476">
        <v>0</v>
      </c>
      <c r="AO1476">
        <v>1</v>
      </c>
      <c r="AP1476">
        <v>1</v>
      </c>
      <c r="AQ1476">
        <v>0</v>
      </c>
      <c r="AR1476">
        <v>0</v>
      </c>
      <c r="AS1476" t="s">
        <v>3</v>
      </c>
      <c r="AT1476">
        <v>0.17</v>
      </c>
      <c r="AU1476" t="s">
        <v>133</v>
      </c>
      <c r="AV1476">
        <v>0</v>
      </c>
      <c r="AW1476">
        <v>2</v>
      </c>
      <c r="AX1476">
        <v>35869558</v>
      </c>
      <c r="AY1476">
        <v>1</v>
      </c>
      <c r="AZ1476">
        <v>0</v>
      </c>
      <c r="BA1476">
        <v>1431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X1476">
        <f>Y1476*Source!I1318</f>
        <v>4.7068750000000006E-2</v>
      </c>
      <c r="CY1476">
        <f>AB1476</f>
        <v>187.1</v>
      </c>
      <c r="CZ1476">
        <f>AF1476</f>
        <v>33.590000000000003</v>
      </c>
      <c r="DA1476">
        <f>AJ1476</f>
        <v>5.57</v>
      </c>
      <c r="DB1476">
        <f>ROUND((ROUND(AT1476*CZ1476,2)*1.25),2)</f>
        <v>7.14</v>
      </c>
      <c r="DC1476">
        <f>ROUND((ROUND(AT1476*AG1476,2)*1.25),2)</f>
        <v>0</v>
      </c>
    </row>
    <row r="1477" spans="1:107">
      <c r="A1477">
        <f>ROW(Source!A1318)</f>
        <v>1318</v>
      </c>
      <c r="B1477">
        <v>35863109</v>
      </c>
      <c r="C1477">
        <v>35869537</v>
      </c>
      <c r="D1477">
        <v>29174580</v>
      </c>
      <c r="E1477">
        <v>1</v>
      </c>
      <c r="F1477">
        <v>1</v>
      </c>
      <c r="G1477">
        <v>1</v>
      </c>
      <c r="H1477">
        <v>2</v>
      </c>
      <c r="I1477" t="s">
        <v>679</v>
      </c>
      <c r="J1477" t="s">
        <v>680</v>
      </c>
      <c r="K1477" t="s">
        <v>681</v>
      </c>
      <c r="L1477">
        <v>1368</v>
      </c>
      <c r="N1477">
        <v>1011</v>
      </c>
      <c r="O1477" t="s">
        <v>567</v>
      </c>
      <c r="P1477" t="s">
        <v>567</v>
      </c>
      <c r="Q1477">
        <v>1</v>
      </c>
      <c r="W1477">
        <v>0</v>
      </c>
      <c r="X1477">
        <v>-169468834</v>
      </c>
      <c r="Y1477">
        <v>1.0874999999999999</v>
      </c>
      <c r="AA1477">
        <v>0</v>
      </c>
      <c r="AB1477">
        <v>31.87</v>
      </c>
      <c r="AC1477">
        <v>0</v>
      </c>
      <c r="AD1477">
        <v>0</v>
      </c>
      <c r="AE1477">
        <v>0</v>
      </c>
      <c r="AF1477">
        <v>2.08</v>
      </c>
      <c r="AG1477">
        <v>0</v>
      </c>
      <c r="AH1477">
        <v>0</v>
      </c>
      <c r="AI1477">
        <v>1</v>
      </c>
      <c r="AJ1477">
        <v>15.32</v>
      </c>
      <c r="AK1477">
        <v>33.049999999999997</v>
      </c>
      <c r="AL1477">
        <v>1</v>
      </c>
      <c r="AN1477">
        <v>0</v>
      </c>
      <c r="AO1477">
        <v>1</v>
      </c>
      <c r="AP1477">
        <v>1</v>
      </c>
      <c r="AQ1477">
        <v>0</v>
      </c>
      <c r="AR1477">
        <v>0</v>
      </c>
      <c r="AS1477" t="s">
        <v>3</v>
      </c>
      <c r="AT1477">
        <v>0.87</v>
      </c>
      <c r="AU1477" t="s">
        <v>133</v>
      </c>
      <c r="AV1477">
        <v>0</v>
      </c>
      <c r="AW1477">
        <v>2</v>
      </c>
      <c r="AX1477">
        <v>35869559</v>
      </c>
      <c r="AY1477">
        <v>1</v>
      </c>
      <c r="AZ1477">
        <v>0</v>
      </c>
      <c r="BA1477">
        <v>1432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X1477">
        <f>Y1477*Source!I1318</f>
        <v>0.24088124999999999</v>
      </c>
      <c r="CY1477">
        <f>AB1477</f>
        <v>31.87</v>
      </c>
      <c r="CZ1477">
        <f>AF1477</f>
        <v>2.08</v>
      </c>
      <c r="DA1477">
        <f>AJ1477</f>
        <v>15.32</v>
      </c>
      <c r="DB1477">
        <f>ROUND((ROUND(AT1477*CZ1477,2)*1.25),2)</f>
        <v>2.2599999999999998</v>
      </c>
      <c r="DC1477">
        <f>ROUND((ROUND(AT1477*AG1477,2)*1.25),2)</f>
        <v>0</v>
      </c>
    </row>
    <row r="1478" spans="1:107">
      <c r="A1478">
        <f>ROW(Source!A1318)</f>
        <v>1318</v>
      </c>
      <c r="B1478">
        <v>35863109</v>
      </c>
      <c r="C1478">
        <v>35869537</v>
      </c>
      <c r="D1478">
        <v>29109354</v>
      </c>
      <c r="E1478">
        <v>1</v>
      </c>
      <c r="F1478">
        <v>1</v>
      </c>
      <c r="G1478">
        <v>1</v>
      </c>
      <c r="H1478">
        <v>3</v>
      </c>
      <c r="I1478" t="s">
        <v>685</v>
      </c>
      <c r="J1478" t="s">
        <v>686</v>
      </c>
      <c r="K1478" t="s">
        <v>687</v>
      </c>
      <c r="L1478">
        <v>1346</v>
      </c>
      <c r="N1478">
        <v>1009</v>
      </c>
      <c r="O1478" t="s">
        <v>160</v>
      </c>
      <c r="P1478" t="s">
        <v>160</v>
      </c>
      <c r="Q1478">
        <v>1</v>
      </c>
      <c r="W1478">
        <v>0</v>
      </c>
      <c r="X1478">
        <v>-882693383</v>
      </c>
      <c r="Y1478">
        <v>10</v>
      </c>
      <c r="AA1478">
        <v>64.010000000000005</v>
      </c>
      <c r="AB1478">
        <v>0</v>
      </c>
      <c r="AC1478">
        <v>0</v>
      </c>
      <c r="AD1478">
        <v>0</v>
      </c>
      <c r="AE1478">
        <v>46.72</v>
      </c>
      <c r="AF1478">
        <v>0</v>
      </c>
      <c r="AG1478">
        <v>0</v>
      </c>
      <c r="AH1478">
        <v>0</v>
      </c>
      <c r="AI1478">
        <v>1.37</v>
      </c>
      <c r="AJ1478">
        <v>1</v>
      </c>
      <c r="AK1478">
        <v>1</v>
      </c>
      <c r="AL1478">
        <v>1</v>
      </c>
      <c r="AN1478">
        <v>0</v>
      </c>
      <c r="AO1478">
        <v>1</v>
      </c>
      <c r="AP1478">
        <v>0</v>
      </c>
      <c r="AQ1478">
        <v>0</v>
      </c>
      <c r="AR1478">
        <v>0</v>
      </c>
      <c r="AS1478" t="s">
        <v>3</v>
      </c>
      <c r="AT1478">
        <v>10</v>
      </c>
      <c r="AU1478" t="s">
        <v>3</v>
      </c>
      <c r="AV1478">
        <v>0</v>
      </c>
      <c r="AW1478">
        <v>2</v>
      </c>
      <c r="AX1478">
        <v>35869560</v>
      </c>
      <c r="AY1478">
        <v>1</v>
      </c>
      <c r="AZ1478">
        <v>0</v>
      </c>
      <c r="BA1478">
        <v>1433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X1478">
        <f>Y1478*Source!I1318</f>
        <v>2.2149999999999999</v>
      </c>
      <c r="CY1478">
        <f t="shared" ref="CY1478:CY1491" si="225">AA1478</f>
        <v>64.010000000000005</v>
      </c>
      <c r="CZ1478">
        <f t="shared" ref="CZ1478:CZ1491" si="226">AE1478</f>
        <v>46.72</v>
      </c>
      <c r="DA1478">
        <f t="shared" ref="DA1478:DA1491" si="227">AI1478</f>
        <v>1.37</v>
      </c>
      <c r="DB1478">
        <f t="shared" ref="DB1478:DB1491" si="228">ROUND(ROUND(AT1478*CZ1478,2),2)</f>
        <v>467.2</v>
      </c>
      <c r="DC1478">
        <f t="shared" ref="DC1478:DC1491" si="229">ROUND(ROUND(AT1478*AG1478,2),2)</f>
        <v>0</v>
      </c>
    </row>
    <row r="1479" spans="1:107">
      <c r="A1479">
        <f>ROW(Source!A1318)</f>
        <v>1318</v>
      </c>
      <c r="B1479">
        <v>35863109</v>
      </c>
      <c r="C1479">
        <v>35869537</v>
      </c>
      <c r="D1479">
        <v>29109414</v>
      </c>
      <c r="E1479">
        <v>1</v>
      </c>
      <c r="F1479">
        <v>1</v>
      </c>
      <c r="G1479">
        <v>1</v>
      </c>
      <c r="H1479">
        <v>3</v>
      </c>
      <c r="I1479" t="s">
        <v>688</v>
      </c>
      <c r="J1479" t="s">
        <v>689</v>
      </c>
      <c r="K1479" t="s">
        <v>690</v>
      </c>
      <c r="L1479">
        <v>1346</v>
      </c>
      <c r="N1479">
        <v>1009</v>
      </c>
      <c r="O1479" t="s">
        <v>160</v>
      </c>
      <c r="P1479" t="s">
        <v>160</v>
      </c>
      <c r="Q1479">
        <v>1</v>
      </c>
      <c r="W1479">
        <v>0</v>
      </c>
      <c r="X1479">
        <v>1092262719</v>
      </c>
      <c r="Y1479">
        <v>137</v>
      </c>
      <c r="AA1479">
        <v>10.1</v>
      </c>
      <c r="AB1479">
        <v>0</v>
      </c>
      <c r="AC1479">
        <v>0</v>
      </c>
      <c r="AD1479">
        <v>0</v>
      </c>
      <c r="AE1479">
        <v>1.58</v>
      </c>
      <c r="AF1479">
        <v>0</v>
      </c>
      <c r="AG1479">
        <v>0</v>
      </c>
      <c r="AH1479">
        <v>0</v>
      </c>
      <c r="AI1479">
        <v>6.39</v>
      </c>
      <c r="AJ1479">
        <v>1</v>
      </c>
      <c r="AK1479">
        <v>1</v>
      </c>
      <c r="AL1479">
        <v>1</v>
      </c>
      <c r="AN1479">
        <v>0</v>
      </c>
      <c r="AO1479">
        <v>1</v>
      </c>
      <c r="AP1479">
        <v>0</v>
      </c>
      <c r="AQ1479">
        <v>0</v>
      </c>
      <c r="AR1479">
        <v>0</v>
      </c>
      <c r="AS1479" t="s">
        <v>3</v>
      </c>
      <c r="AT1479">
        <v>137</v>
      </c>
      <c r="AU1479" t="s">
        <v>3</v>
      </c>
      <c r="AV1479">
        <v>0</v>
      </c>
      <c r="AW1479">
        <v>2</v>
      </c>
      <c r="AX1479">
        <v>35869561</v>
      </c>
      <c r="AY1479">
        <v>1</v>
      </c>
      <c r="AZ1479">
        <v>0</v>
      </c>
      <c r="BA1479">
        <v>1434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X1479">
        <f>Y1479*Source!I1318</f>
        <v>30.345500000000001</v>
      </c>
      <c r="CY1479">
        <f t="shared" si="225"/>
        <v>10.1</v>
      </c>
      <c r="CZ1479">
        <f t="shared" si="226"/>
        <v>1.58</v>
      </c>
      <c r="DA1479">
        <f t="shared" si="227"/>
        <v>6.39</v>
      </c>
      <c r="DB1479">
        <f t="shared" si="228"/>
        <v>216.46</v>
      </c>
      <c r="DC1479">
        <f t="shared" si="229"/>
        <v>0</v>
      </c>
    </row>
    <row r="1480" spans="1:107">
      <c r="A1480">
        <f>ROW(Source!A1318)</f>
        <v>1318</v>
      </c>
      <c r="B1480">
        <v>35863109</v>
      </c>
      <c r="C1480">
        <v>35869537</v>
      </c>
      <c r="D1480">
        <v>29109781</v>
      </c>
      <c r="E1480">
        <v>1</v>
      </c>
      <c r="F1480">
        <v>1</v>
      </c>
      <c r="G1480">
        <v>1</v>
      </c>
      <c r="H1480">
        <v>3</v>
      </c>
      <c r="I1480" t="s">
        <v>691</v>
      </c>
      <c r="J1480" t="s">
        <v>692</v>
      </c>
      <c r="K1480" t="s">
        <v>693</v>
      </c>
      <c r="L1480">
        <v>1346</v>
      </c>
      <c r="N1480">
        <v>1009</v>
      </c>
      <c r="O1480" t="s">
        <v>160</v>
      </c>
      <c r="P1480" t="s">
        <v>160</v>
      </c>
      <c r="Q1480">
        <v>1</v>
      </c>
      <c r="W1480">
        <v>0</v>
      </c>
      <c r="X1480">
        <v>-306339415</v>
      </c>
      <c r="Y1480">
        <v>10</v>
      </c>
      <c r="AA1480">
        <v>60.38</v>
      </c>
      <c r="AB1480">
        <v>0</v>
      </c>
      <c r="AC1480">
        <v>0</v>
      </c>
      <c r="AD1480">
        <v>0</v>
      </c>
      <c r="AE1480">
        <v>11.12</v>
      </c>
      <c r="AF1480">
        <v>0</v>
      </c>
      <c r="AG1480">
        <v>0</v>
      </c>
      <c r="AH1480">
        <v>0</v>
      </c>
      <c r="AI1480">
        <v>5.43</v>
      </c>
      <c r="AJ1480">
        <v>1</v>
      </c>
      <c r="AK1480">
        <v>1</v>
      </c>
      <c r="AL1480">
        <v>1</v>
      </c>
      <c r="AN1480">
        <v>0</v>
      </c>
      <c r="AO1480">
        <v>1</v>
      </c>
      <c r="AP1480">
        <v>0</v>
      </c>
      <c r="AQ1480">
        <v>0</v>
      </c>
      <c r="AR1480">
        <v>0</v>
      </c>
      <c r="AS1480" t="s">
        <v>3</v>
      </c>
      <c r="AT1480">
        <v>10</v>
      </c>
      <c r="AU1480" t="s">
        <v>3</v>
      </c>
      <c r="AV1480">
        <v>0</v>
      </c>
      <c r="AW1480">
        <v>2</v>
      </c>
      <c r="AX1480">
        <v>35869562</v>
      </c>
      <c r="AY1480">
        <v>1</v>
      </c>
      <c r="AZ1480">
        <v>0</v>
      </c>
      <c r="BA1480">
        <v>1435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X1480">
        <f>Y1480*Source!I1318</f>
        <v>2.2149999999999999</v>
      </c>
      <c r="CY1480">
        <f t="shared" si="225"/>
        <v>60.38</v>
      </c>
      <c r="CZ1480">
        <f t="shared" si="226"/>
        <v>11.12</v>
      </c>
      <c r="DA1480">
        <f t="shared" si="227"/>
        <v>5.43</v>
      </c>
      <c r="DB1480">
        <f t="shared" si="228"/>
        <v>111.2</v>
      </c>
      <c r="DC1480">
        <f t="shared" si="229"/>
        <v>0</v>
      </c>
    </row>
    <row r="1481" spans="1:107">
      <c r="A1481">
        <f>ROW(Source!A1318)</f>
        <v>1318</v>
      </c>
      <c r="B1481">
        <v>35863109</v>
      </c>
      <c r="C1481">
        <v>35869537</v>
      </c>
      <c r="D1481">
        <v>29109782</v>
      </c>
      <c r="E1481">
        <v>1</v>
      </c>
      <c r="F1481">
        <v>1</v>
      </c>
      <c r="G1481">
        <v>1</v>
      </c>
      <c r="H1481">
        <v>3</v>
      </c>
      <c r="I1481" t="s">
        <v>694</v>
      </c>
      <c r="J1481" t="s">
        <v>695</v>
      </c>
      <c r="K1481" t="s">
        <v>696</v>
      </c>
      <c r="L1481">
        <v>1346</v>
      </c>
      <c r="N1481">
        <v>1009</v>
      </c>
      <c r="O1481" t="s">
        <v>160</v>
      </c>
      <c r="P1481" t="s">
        <v>160</v>
      </c>
      <c r="Q1481">
        <v>1</v>
      </c>
      <c r="W1481">
        <v>0</v>
      </c>
      <c r="X1481">
        <v>-71279152</v>
      </c>
      <c r="Y1481">
        <v>69</v>
      </c>
      <c r="AA1481">
        <v>16.309999999999999</v>
      </c>
      <c r="AB1481">
        <v>0</v>
      </c>
      <c r="AC1481">
        <v>0</v>
      </c>
      <c r="AD1481">
        <v>0</v>
      </c>
      <c r="AE1481">
        <v>4.3600000000000003</v>
      </c>
      <c r="AF1481">
        <v>0</v>
      </c>
      <c r="AG1481">
        <v>0</v>
      </c>
      <c r="AH1481">
        <v>0</v>
      </c>
      <c r="AI1481">
        <v>3.74</v>
      </c>
      <c r="AJ1481">
        <v>1</v>
      </c>
      <c r="AK1481">
        <v>1</v>
      </c>
      <c r="AL1481">
        <v>1</v>
      </c>
      <c r="AN1481">
        <v>0</v>
      </c>
      <c r="AO1481">
        <v>1</v>
      </c>
      <c r="AP1481">
        <v>0</v>
      </c>
      <c r="AQ1481">
        <v>0</v>
      </c>
      <c r="AR1481">
        <v>0</v>
      </c>
      <c r="AS1481" t="s">
        <v>3</v>
      </c>
      <c r="AT1481">
        <v>69</v>
      </c>
      <c r="AU1481" t="s">
        <v>3</v>
      </c>
      <c r="AV1481">
        <v>0</v>
      </c>
      <c r="AW1481">
        <v>2</v>
      </c>
      <c r="AX1481">
        <v>35869563</v>
      </c>
      <c r="AY1481">
        <v>1</v>
      </c>
      <c r="AZ1481">
        <v>0</v>
      </c>
      <c r="BA1481">
        <v>1436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X1481">
        <f>Y1481*Source!I1318</f>
        <v>15.2835</v>
      </c>
      <c r="CY1481">
        <f t="shared" si="225"/>
        <v>16.309999999999999</v>
      </c>
      <c r="CZ1481">
        <f t="shared" si="226"/>
        <v>4.3600000000000003</v>
      </c>
      <c r="DA1481">
        <f t="shared" si="227"/>
        <v>3.74</v>
      </c>
      <c r="DB1481">
        <f t="shared" si="228"/>
        <v>300.83999999999997</v>
      </c>
      <c r="DC1481">
        <f t="shared" si="229"/>
        <v>0</v>
      </c>
    </row>
    <row r="1482" spans="1:107">
      <c r="A1482">
        <f>ROW(Source!A1318)</f>
        <v>1318</v>
      </c>
      <c r="B1482">
        <v>35863109</v>
      </c>
      <c r="C1482">
        <v>35869537</v>
      </c>
      <c r="D1482">
        <v>29110699</v>
      </c>
      <c r="E1482">
        <v>1</v>
      </c>
      <c r="F1482">
        <v>1</v>
      </c>
      <c r="G1482">
        <v>1</v>
      </c>
      <c r="H1482">
        <v>3</v>
      </c>
      <c r="I1482" t="s">
        <v>697</v>
      </c>
      <c r="J1482" t="s">
        <v>698</v>
      </c>
      <c r="K1482" t="s">
        <v>699</v>
      </c>
      <c r="L1482">
        <v>1301</v>
      </c>
      <c r="N1482">
        <v>1003</v>
      </c>
      <c r="O1482" t="s">
        <v>142</v>
      </c>
      <c r="P1482" t="s">
        <v>142</v>
      </c>
      <c r="Q1482">
        <v>1</v>
      </c>
      <c r="W1482">
        <v>0</v>
      </c>
      <c r="X1482">
        <v>1063889258</v>
      </c>
      <c r="Y1482">
        <v>118</v>
      </c>
      <c r="AA1482">
        <v>1.24</v>
      </c>
      <c r="AB1482">
        <v>0</v>
      </c>
      <c r="AC1482">
        <v>0</v>
      </c>
      <c r="AD1482">
        <v>0</v>
      </c>
      <c r="AE1482">
        <v>0.17</v>
      </c>
      <c r="AF1482">
        <v>0</v>
      </c>
      <c r="AG1482">
        <v>0</v>
      </c>
      <c r="AH1482">
        <v>0</v>
      </c>
      <c r="AI1482">
        <v>7.29</v>
      </c>
      <c r="AJ1482">
        <v>1</v>
      </c>
      <c r="AK1482">
        <v>1</v>
      </c>
      <c r="AL1482">
        <v>1</v>
      </c>
      <c r="AN1482">
        <v>0</v>
      </c>
      <c r="AO1482">
        <v>1</v>
      </c>
      <c r="AP1482">
        <v>0</v>
      </c>
      <c r="AQ1482">
        <v>0</v>
      </c>
      <c r="AR1482">
        <v>0</v>
      </c>
      <c r="AS1482" t="s">
        <v>3</v>
      </c>
      <c r="AT1482">
        <v>118</v>
      </c>
      <c r="AU1482" t="s">
        <v>3</v>
      </c>
      <c r="AV1482">
        <v>0</v>
      </c>
      <c r="AW1482">
        <v>2</v>
      </c>
      <c r="AX1482">
        <v>35869564</v>
      </c>
      <c r="AY1482">
        <v>1</v>
      </c>
      <c r="AZ1482">
        <v>0</v>
      </c>
      <c r="BA1482">
        <v>1437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X1482">
        <f>Y1482*Source!I1318</f>
        <v>26.137</v>
      </c>
      <c r="CY1482">
        <f t="shared" si="225"/>
        <v>1.24</v>
      </c>
      <c r="CZ1482">
        <f t="shared" si="226"/>
        <v>0.17</v>
      </c>
      <c r="DA1482">
        <f t="shared" si="227"/>
        <v>7.29</v>
      </c>
      <c r="DB1482">
        <f t="shared" si="228"/>
        <v>20.059999999999999</v>
      </c>
      <c r="DC1482">
        <f t="shared" si="229"/>
        <v>0</v>
      </c>
    </row>
    <row r="1483" spans="1:107">
      <c r="A1483">
        <f>ROW(Source!A1318)</f>
        <v>1318</v>
      </c>
      <c r="B1483">
        <v>35863109</v>
      </c>
      <c r="C1483">
        <v>35869537</v>
      </c>
      <c r="D1483">
        <v>29110797</v>
      </c>
      <c r="E1483">
        <v>1</v>
      </c>
      <c r="F1483">
        <v>1</v>
      </c>
      <c r="G1483">
        <v>1</v>
      </c>
      <c r="H1483">
        <v>3</v>
      </c>
      <c r="I1483" t="s">
        <v>700</v>
      </c>
      <c r="J1483" t="s">
        <v>701</v>
      </c>
      <c r="K1483" t="s">
        <v>702</v>
      </c>
      <c r="L1483">
        <v>1301</v>
      </c>
      <c r="N1483">
        <v>1003</v>
      </c>
      <c r="O1483" t="s">
        <v>142</v>
      </c>
      <c r="P1483" t="s">
        <v>142</v>
      </c>
      <c r="Q1483">
        <v>1</v>
      </c>
      <c r="W1483">
        <v>0</v>
      </c>
      <c r="X1483">
        <v>1919953005</v>
      </c>
      <c r="Y1483">
        <v>80</v>
      </c>
      <c r="AA1483">
        <v>15.5</v>
      </c>
      <c r="AB1483">
        <v>0</v>
      </c>
      <c r="AC1483">
        <v>0</v>
      </c>
      <c r="AD1483">
        <v>0</v>
      </c>
      <c r="AE1483">
        <v>1.74</v>
      </c>
      <c r="AF1483">
        <v>0</v>
      </c>
      <c r="AG1483">
        <v>0</v>
      </c>
      <c r="AH1483">
        <v>0</v>
      </c>
      <c r="AI1483">
        <v>8.91</v>
      </c>
      <c r="AJ1483">
        <v>1</v>
      </c>
      <c r="AK1483">
        <v>1</v>
      </c>
      <c r="AL1483">
        <v>1</v>
      </c>
      <c r="AN1483">
        <v>0</v>
      </c>
      <c r="AO1483">
        <v>1</v>
      </c>
      <c r="AP1483">
        <v>0</v>
      </c>
      <c r="AQ1483">
        <v>0</v>
      </c>
      <c r="AR1483">
        <v>0</v>
      </c>
      <c r="AS1483" t="s">
        <v>3</v>
      </c>
      <c r="AT1483">
        <v>80</v>
      </c>
      <c r="AU1483" t="s">
        <v>3</v>
      </c>
      <c r="AV1483">
        <v>0</v>
      </c>
      <c r="AW1483">
        <v>2</v>
      </c>
      <c r="AX1483">
        <v>35869565</v>
      </c>
      <c r="AY1483">
        <v>1</v>
      </c>
      <c r="AZ1483">
        <v>0</v>
      </c>
      <c r="BA1483">
        <v>1438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X1483">
        <f>Y1483*Source!I1318</f>
        <v>17.72</v>
      </c>
      <c r="CY1483">
        <f t="shared" si="225"/>
        <v>15.5</v>
      </c>
      <c r="CZ1483">
        <f t="shared" si="226"/>
        <v>1.74</v>
      </c>
      <c r="DA1483">
        <f t="shared" si="227"/>
        <v>8.91</v>
      </c>
      <c r="DB1483">
        <f t="shared" si="228"/>
        <v>139.19999999999999</v>
      </c>
      <c r="DC1483">
        <f t="shared" si="229"/>
        <v>0</v>
      </c>
    </row>
    <row r="1484" spans="1:107">
      <c r="A1484">
        <f>ROW(Source!A1318)</f>
        <v>1318</v>
      </c>
      <c r="B1484">
        <v>35863109</v>
      </c>
      <c r="C1484">
        <v>35869537</v>
      </c>
      <c r="D1484">
        <v>29110815</v>
      </c>
      <c r="E1484">
        <v>1</v>
      </c>
      <c r="F1484">
        <v>1</v>
      </c>
      <c r="G1484">
        <v>1</v>
      </c>
      <c r="H1484">
        <v>3</v>
      </c>
      <c r="I1484" t="s">
        <v>703</v>
      </c>
      <c r="J1484" t="s">
        <v>704</v>
      </c>
      <c r="K1484" t="s">
        <v>705</v>
      </c>
      <c r="L1484">
        <v>1301</v>
      </c>
      <c r="N1484">
        <v>1003</v>
      </c>
      <c r="O1484" t="s">
        <v>142</v>
      </c>
      <c r="P1484" t="s">
        <v>142</v>
      </c>
      <c r="Q1484">
        <v>1</v>
      </c>
      <c r="W1484">
        <v>0</v>
      </c>
      <c r="X1484">
        <v>-1169660804</v>
      </c>
      <c r="Y1484">
        <v>117</v>
      </c>
      <c r="AA1484">
        <v>6.29</v>
      </c>
      <c r="AB1484">
        <v>0</v>
      </c>
      <c r="AC1484">
        <v>0</v>
      </c>
      <c r="AD1484">
        <v>0</v>
      </c>
      <c r="AE1484">
        <v>0.85</v>
      </c>
      <c r="AF1484">
        <v>0</v>
      </c>
      <c r="AG1484">
        <v>0</v>
      </c>
      <c r="AH1484">
        <v>0</v>
      </c>
      <c r="AI1484">
        <v>7.4</v>
      </c>
      <c r="AJ1484">
        <v>1</v>
      </c>
      <c r="AK1484">
        <v>1</v>
      </c>
      <c r="AL1484">
        <v>1</v>
      </c>
      <c r="AN1484">
        <v>0</v>
      </c>
      <c r="AO1484">
        <v>1</v>
      </c>
      <c r="AP1484">
        <v>0</v>
      </c>
      <c r="AQ1484">
        <v>0</v>
      </c>
      <c r="AR1484">
        <v>0</v>
      </c>
      <c r="AS1484" t="s">
        <v>3</v>
      </c>
      <c r="AT1484">
        <v>117</v>
      </c>
      <c r="AU1484" t="s">
        <v>3</v>
      </c>
      <c r="AV1484">
        <v>0</v>
      </c>
      <c r="AW1484">
        <v>2</v>
      </c>
      <c r="AX1484">
        <v>35869566</v>
      </c>
      <c r="AY1484">
        <v>1</v>
      </c>
      <c r="AZ1484">
        <v>0</v>
      </c>
      <c r="BA1484">
        <v>1439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X1484">
        <f>Y1484*Source!I1318</f>
        <v>25.915500000000002</v>
      </c>
      <c r="CY1484">
        <f t="shared" si="225"/>
        <v>6.29</v>
      </c>
      <c r="CZ1484">
        <f t="shared" si="226"/>
        <v>0.85</v>
      </c>
      <c r="DA1484">
        <f t="shared" si="227"/>
        <v>7.4</v>
      </c>
      <c r="DB1484">
        <f t="shared" si="228"/>
        <v>99.45</v>
      </c>
      <c r="DC1484">
        <f t="shared" si="229"/>
        <v>0</v>
      </c>
    </row>
    <row r="1485" spans="1:107">
      <c r="A1485">
        <f>ROW(Source!A1318)</f>
        <v>1318</v>
      </c>
      <c r="B1485">
        <v>35863109</v>
      </c>
      <c r="C1485">
        <v>35869537</v>
      </c>
      <c r="D1485">
        <v>29111455</v>
      </c>
      <c r="E1485">
        <v>1</v>
      </c>
      <c r="F1485">
        <v>1</v>
      </c>
      <c r="G1485">
        <v>1</v>
      </c>
      <c r="H1485">
        <v>3</v>
      </c>
      <c r="I1485" t="s">
        <v>706</v>
      </c>
      <c r="J1485" t="s">
        <v>707</v>
      </c>
      <c r="K1485" t="s">
        <v>708</v>
      </c>
      <c r="L1485">
        <v>1327</v>
      </c>
      <c r="N1485">
        <v>1005</v>
      </c>
      <c r="O1485" t="s">
        <v>155</v>
      </c>
      <c r="P1485" t="s">
        <v>155</v>
      </c>
      <c r="Q1485">
        <v>1</v>
      </c>
      <c r="W1485">
        <v>0</v>
      </c>
      <c r="X1485">
        <v>-1126346608</v>
      </c>
      <c r="Y1485">
        <v>225</v>
      </c>
      <c r="AA1485">
        <v>73.790000000000006</v>
      </c>
      <c r="AB1485">
        <v>0</v>
      </c>
      <c r="AC1485">
        <v>0</v>
      </c>
      <c r="AD1485">
        <v>0</v>
      </c>
      <c r="AE1485">
        <v>15.06</v>
      </c>
      <c r="AF1485">
        <v>0</v>
      </c>
      <c r="AG1485">
        <v>0</v>
      </c>
      <c r="AH1485">
        <v>0</v>
      </c>
      <c r="AI1485">
        <v>4.9000000000000004</v>
      </c>
      <c r="AJ1485">
        <v>1</v>
      </c>
      <c r="AK1485">
        <v>1</v>
      </c>
      <c r="AL1485">
        <v>1</v>
      </c>
      <c r="AN1485">
        <v>0</v>
      </c>
      <c r="AO1485">
        <v>1</v>
      </c>
      <c r="AP1485">
        <v>0</v>
      </c>
      <c r="AQ1485">
        <v>0</v>
      </c>
      <c r="AR1485">
        <v>0</v>
      </c>
      <c r="AS1485" t="s">
        <v>3</v>
      </c>
      <c r="AT1485">
        <v>225</v>
      </c>
      <c r="AU1485" t="s">
        <v>3</v>
      </c>
      <c r="AV1485">
        <v>0</v>
      </c>
      <c r="AW1485">
        <v>2</v>
      </c>
      <c r="AX1485">
        <v>35869567</v>
      </c>
      <c r="AY1485">
        <v>1</v>
      </c>
      <c r="AZ1485">
        <v>0</v>
      </c>
      <c r="BA1485">
        <v>1440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X1485">
        <f>Y1485*Source!I1318</f>
        <v>49.837499999999999</v>
      </c>
      <c r="CY1485">
        <f t="shared" si="225"/>
        <v>73.790000000000006</v>
      </c>
      <c r="CZ1485">
        <f t="shared" si="226"/>
        <v>15.06</v>
      </c>
      <c r="DA1485">
        <f t="shared" si="227"/>
        <v>4.9000000000000004</v>
      </c>
      <c r="DB1485">
        <f t="shared" si="228"/>
        <v>3388.5</v>
      </c>
      <c r="DC1485">
        <f t="shared" si="229"/>
        <v>0</v>
      </c>
    </row>
    <row r="1486" spans="1:107">
      <c r="A1486">
        <f>ROW(Source!A1318)</f>
        <v>1318</v>
      </c>
      <c r="B1486">
        <v>35863109</v>
      </c>
      <c r="C1486">
        <v>35869537</v>
      </c>
      <c r="D1486">
        <v>29114733</v>
      </c>
      <c r="E1486">
        <v>1</v>
      </c>
      <c r="F1486">
        <v>1</v>
      </c>
      <c r="G1486">
        <v>1</v>
      </c>
      <c r="H1486">
        <v>3</v>
      </c>
      <c r="I1486" t="s">
        <v>709</v>
      </c>
      <c r="J1486" t="s">
        <v>710</v>
      </c>
      <c r="K1486" t="s">
        <v>711</v>
      </c>
      <c r="L1486">
        <v>1354</v>
      </c>
      <c r="N1486">
        <v>1010</v>
      </c>
      <c r="O1486" t="s">
        <v>237</v>
      </c>
      <c r="P1486" t="s">
        <v>237</v>
      </c>
      <c r="Q1486">
        <v>1</v>
      </c>
      <c r="W1486">
        <v>0</v>
      </c>
      <c r="X1486">
        <v>-1352915271</v>
      </c>
      <c r="Y1486">
        <v>790</v>
      </c>
      <c r="AA1486">
        <v>0.3</v>
      </c>
      <c r="AB1486">
        <v>0</v>
      </c>
      <c r="AC1486">
        <v>0</v>
      </c>
      <c r="AD1486">
        <v>0</v>
      </c>
      <c r="AE1486">
        <v>0.02</v>
      </c>
      <c r="AF1486">
        <v>0</v>
      </c>
      <c r="AG1486">
        <v>0</v>
      </c>
      <c r="AH1486">
        <v>0</v>
      </c>
      <c r="AI1486">
        <v>14.91</v>
      </c>
      <c r="AJ1486">
        <v>1</v>
      </c>
      <c r="AK1486">
        <v>1</v>
      </c>
      <c r="AL1486">
        <v>1</v>
      </c>
      <c r="AN1486">
        <v>0</v>
      </c>
      <c r="AO1486">
        <v>1</v>
      </c>
      <c r="AP1486">
        <v>0</v>
      </c>
      <c r="AQ1486">
        <v>0</v>
      </c>
      <c r="AR1486">
        <v>0</v>
      </c>
      <c r="AS1486" t="s">
        <v>3</v>
      </c>
      <c r="AT1486">
        <v>790</v>
      </c>
      <c r="AU1486" t="s">
        <v>3</v>
      </c>
      <c r="AV1486">
        <v>0</v>
      </c>
      <c r="AW1486">
        <v>2</v>
      </c>
      <c r="AX1486">
        <v>35869568</v>
      </c>
      <c r="AY1486">
        <v>1</v>
      </c>
      <c r="AZ1486">
        <v>0</v>
      </c>
      <c r="BA1486">
        <v>1441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X1486">
        <f>Y1486*Source!I1318</f>
        <v>174.98500000000001</v>
      </c>
      <c r="CY1486">
        <f t="shared" si="225"/>
        <v>0.3</v>
      </c>
      <c r="CZ1486">
        <f t="shared" si="226"/>
        <v>0.02</v>
      </c>
      <c r="DA1486">
        <f t="shared" si="227"/>
        <v>14.91</v>
      </c>
      <c r="DB1486">
        <f t="shared" si="228"/>
        <v>15.8</v>
      </c>
      <c r="DC1486">
        <f t="shared" si="229"/>
        <v>0</v>
      </c>
    </row>
    <row r="1487" spans="1:107">
      <c r="A1487">
        <f>ROW(Source!A1318)</f>
        <v>1318</v>
      </c>
      <c r="B1487">
        <v>35863109</v>
      </c>
      <c r="C1487">
        <v>35869537</v>
      </c>
      <c r="D1487">
        <v>29114734</v>
      </c>
      <c r="E1487">
        <v>1</v>
      </c>
      <c r="F1487">
        <v>1</v>
      </c>
      <c r="G1487">
        <v>1</v>
      </c>
      <c r="H1487">
        <v>3</v>
      </c>
      <c r="I1487" t="s">
        <v>712</v>
      </c>
      <c r="J1487" t="s">
        <v>713</v>
      </c>
      <c r="K1487" t="s">
        <v>714</v>
      </c>
      <c r="L1487">
        <v>1354</v>
      </c>
      <c r="N1487">
        <v>1010</v>
      </c>
      <c r="O1487" t="s">
        <v>237</v>
      </c>
      <c r="P1487" t="s">
        <v>237</v>
      </c>
      <c r="Q1487">
        <v>1</v>
      </c>
      <c r="W1487">
        <v>0</v>
      </c>
      <c r="X1487">
        <v>1370092194</v>
      </c>
      <c r="Y1487">
        <v>1844</v>
      </c>
      <c r="AA1487">
        <v>0.38</v>
      </c>
      <c r="AB1487">
        <v>0</v>
      </c>
      <c r="AC1487">
        <v>0</v>
      </c>
      <c r="AD1487">
        <v>0</v>
      </c>
      <c r="AE1487">
        <v>0.03</v>
      </c>
      <c r="AF1487">
        <v>0</v>
      </c>
      <c r="AG1487">
        <v>0</v>
      </c>
      <c r="AH1487">
        <v>0</v>
      </c>
      <c r="AI1487">
        <v>12.55</v>
      </c>
      <c r="AJ1487">
        <v>1</v>
      </c>
      <c r="AK1487">
        <v>1</v>
      </c>
      <c r="AL1487">
        <v>1</v>
      </c>
      <c r="AN1487">
        <v>0</v>
      </c>
      <c r="AO1487">
        <v>1</v>
      </c>
      <c r="AP1487">
        <v>0</v>
      </c>
      <c r="AQ1487">
        <v>0</v>
      </c>
      <c r="AR1487">
        <v>0</v>
      </c>
      <c r="AS1487" t="s">
        <v>3</v>
      </c>
      <c r="AT1487">
        <v>1844</v>
      </c>
      <c r="AU1487" t="s">
        <v>3</v>
      </c>
      <c r="AV1487">
        <v>0</v>
      </c>
      <c r="AW1487">
        <v>2</v>
      </c>
      <c r="AX1487">
        <v>35869569</v>
      </c>
      <c r="AY1487">
        <v>1</v>
      </c>
      <c r="AZ1487">
        <v>0</v>
      </c>
      <c r="BA1487">
        <v>1442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X1487">
        <f>Y1487*Source!I1318</f>
        <v>408.44600000000003</v>
      </c>
      <c r="CY1487">
        <f t="shared" si="225"/>
        <v>0.38</v>
      </c>
      <c r="CZ1487">
        <f t="shared" si="226"/>
        <v>0.03</v>
      </c>
      <c r="DA1487">
        <f t="shared" si="227"/>
        <v>12.55</v>
      </c>
      <c r="DB1487">
        <f t="shared" si="228"/>
        <v>55.32</v>
      </c>
      <c r="DC1487">
        <f t="shared" si="229"/>
        <v>0</v>
      </c>
    </row>
    <row r="1488" spans="1:107">
      <c r="A1488">
        <f>ROW(Source!A1318)</f>
        <v>1318</v>
      </c>
      <c r="B1488">
        <v>35863109</v>
      </c>
      <c r="C1488">
        <v>35869537</v>
      </c>
      <c r="D1488">
        <v>29114482</v>
      </c>
      <c r="E1488">
        <v>1</v>
      </c>
      <c r="F1488">
        <v>1</v>
      </c>
      <c r="G1488">
        <v>1</v>
      </c>
      <c r="H1488">
        <v>3</v>
      </c>
      <c r="I1488" t="s">
        <v>715</v>
      </c>
      <c r="J1488" t="s">
        <v>716</v>
      </c>
      <c r="K1488" t="s">
        <v>717</v>
      </c>
      <c r="L1488">
        <v>1354</v>
      </c>
      <c r="N1488">
        <v>1010</v>
      </c>
      <c r="O1488" t="s">
        <v>237</v>
      </c>
      <c r="P1488" t="s">
        <v>237</v>
      </c>
      <c r="Q1488">
        <v>1</v>
      </c>
      <c r="W1488">
        <v>0</v>
      </c>
      <c r="X1488">
        <v>-520920930</v>
      </c>
      <c r="Y1488">
        <v>149</v>
      </c>
      <c r="AA1488">
        <v>0.33</v>
      </c>
      <c r="AB1488">
        <v>0</v>
      </c>
      <c r="AC1488">
        <v>0</v>
      </c>
      <c r="AD1488">
        <v>0</v>
      </c>
      <c r="AE1488">
        <v>7.0000000000000007E-2</v>
      </c>
      <c r="AF1488">
        <v>0</v>
      </c>
      <c r="AG1488">
        <v>0</v>
      </c>
      <c r="AH1488">
        <v>0</v>
      </c>
      <c r="AI1488">
        <v>4.74</v>
      </c>
      <c r="AJ1488">
        <v>1</v>
      </c>
      <c r="AK1488">
        <v>1</v>
      </c>
      <c r="AL1488">
        <v>1</v>
      </c>
      <c r="AN1488">
        <v>0</v>
      </c>
      <c r="AO1488">
        <v>1</v>
      </c>
      <c r="AP1488">
        <v>0</v>
      </c>
      <c r="AQ1488">
        <v>0</v>
      </c>
      <c r="AR1488">
        <v>0</v>
      </c>
      <c r="AS1488" t="s">
        <v>3</v>
      </c>
      <c r="AT1488">
        <v>149</v>
      </c>
      <c r="AU1488" t="s">
        <v>3</v>
      </c>
      <c r="AV1488">
        <v>0</v>
      </c>
      <c r="AW1488">
        <v>2</v>
      </c>
      <c r="AX1488">
        <v>35869570</v>
      </c>
      <c r="AY1488">
        <v>1</v>
      </c>
      <c r="AZ1488">
        <v>0</v>
      </c>
      <c r="BA1488">
        <v>1443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X1488">
        <f>Y1488*Source!I1318</f>
        <v>33.003500000000003</v>
      </c>
      <c r="CY1488">
        <f t="shared" si="225"/>
        <v>0.33</v>
      </c>
      <c r="CZ1488">
        <f t="shared" si="226"/>
        <v>7.0000000000000007E-2</v>
      </c>
      <c r="DA1488">
        <f t="shared" si="227"/>
        <v>4.74</v>
      </c>
      <c r="DB1488">
        <f t="shared" si="228"/>
        <v>10.43</v>
      </c>
      <c r="DC1488">
        <f t="shared" si="229"/>
        <v>0</v>
      </c>
    </row>
    <row r="1489" spans="1:107">
      <c r="A1489">
        <f>ROW(Source!A1318)</f>
        <v>1318</v>
      </c>
      <c r="B1489">
        <v>35863109</v>
      </c>
      <c r="C1489">
        <v>35869537</v>
      </c>
      <c r="D1489">
        <v>29129584</v>
      </c>
      <c r="E1489">
        <v>1</v>
      </c>
      <c r="F1489">
        <v>1</v>
      </c>
      <c r="G1489">
        <v>1</v>
      </c>
      <c r="H1489">
        <v>3</v>
      </c>
      <c r="I1489" t="s">
        <v>718</v>
      </c>
      <c r="J1489" t="s">
        <v>719</v>
      </c>
      <c r="K1489" t="s">
        <v>720</v>
      </c>
      <c r="L1489">
        <v>1301</v>
      </c>
      <c r="N1489">
        <v>1003</v>
      </c>
      <c r="O1489" t="s">
        <v>142</v>
      </c>
      <c r="P1489" t="s">
        <v>142</v>
      </c>
      <c r="Q1489">
        <v>1</v>
      </c>
      <c r="W1489">
        <v>0</v>
      </c>
      <c r="X1489">
        <v>-1665253311</v>
      </c>
      <c r="Y1489">
        <v>86</v>
      </c>
      <c r="AA1489">
        <v>53.07</v>
      </c>
      <c r="AB1489">
        <v>0</v>
      </c>
      <c r="AC1489">
        <v>0</v>
      </c>
      <c r="AD1489">
        <v>0</v>
      </c>
      <c r="AE1489">
        <v>7.22</v>
      </c>
      <c r="AF1489">
        <v>0</v>
      </c>
      <c r="AG1489">
        <v>0</v>
      </c>
      <c r="AH1489">
        <v>0</v>
      </c>
      <c r="AI1489">
        <v>7.35</v>
      </c>
      <c r="AJ1489">
        <v>1</v>
      </c>
      <c r="AK1489">
        <v>1</v>
      </c>
      <c r="AL1489">
        <v>1</v>
      </c>
      <c r="AN1489">
        <v>0</v>
      </c>
      <c r="AO1489">
        <v>1</v>
      </c>
      <c r="AP1489">
        <v>0</v>
      </c>
      <c r="AQ1489">
        <v>0</v>
      </c>
      <c r="AR1489">
        <v>0</v>
      </c>
      <c r="AS1489" t="s">
        <v>3</v>
      </c>
      <c r="AT1489">
        <v>86</v>
      </c>
      <c r="AU1489" t="s">
        <v>3</v>
      </c>
      <c r="AV1489">
        <v>0</v>
      </c>
      <c r="AW1489">
        <v>2</v>
      </c>
      <c r="AX1489">
        <v>35869571</v>
      </c>
      <c r="AY1489">
        <v>1</v>
      </c>
      <c r="AZ1489">
        <v>0</v>
      </c>
      <c r="BA1489">
        <v>1444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X1489">
        <f>Y1489*Source!I1318</f>
        <v>19.048999999999999</v>
      </c>
      <c r="CY1489">
        <f t="shared" si="225"/>
        <v>53.07</v>
      </c>
      <c r="CZ1489">
        <f t="shared" si="226"/>
        <v>7.22</v>
      </c>
      <c r="DA1489">
        <f t="shared" si="227"/>
        <v>7.35</v>
      </c>
      <c r="DB1489">
        <f t="shared" si="228"/>
        <v>620.91999999999996</v>
      </c>
      <c r="DC1489">
        <f t="shared" si="229"/>
        <v>0</v>
      </c>
    </row>
    <row r="1490" spans="1:107">
      <c r="A1490">
        <f>ROW(Source!A1318)</f>
        <v>1318</v>
      </c>
      <c r="B1490">
        <v>35863109</v>
      </c>
      <c r="C1490">
        <v>35869537</v>
      </c>
      <c r="D1490">
        <v>29129619</v>
      </c>
      <c r="E1490">
        <v>1</v>
      </c>
      <c r="F1490">
        <v>1</v>
      </c>
      <c r="G1490">
        <v>1</v>
      </c>
      <c r="H1490">
        <v>3</v>
      </c>
      <c r="I1490" t="s">
        <v>721</v>
      </c>
      <c r="J1490" t="s">
        <v>722</v>
      </c>
      <c r="K1490" t="s">
        <v>723</v>
      </c>
      <c r="L1490">
        <v>1301</v>
      </c>
      <c r="N1490">
        <v>1003</v>
      </c>
      <c r="O1490" t="s">
        <v>142</v>
      </c>
      <c r="P1490" t="s">
        <v>142</v>
      </c>
      <c r="Q1490">
        <v>1</v>
      </c>
      <c r="W1490">
        <v>0</v>
      </c>
      <c r="X1490">
        <v>1030922947</v>
      </c>
      <c r="Y1490">
        <v>234</v>
      </c>
      <c r="AA1490">
        <v>61.61</v>
      </c>
      <c r="AB1490">
        <v>0</v>
      </c>
      <c r="AC1490">
        <v>0</v>
      </c>
      <c r="AD1490">
        <v>0</v>
      </c>
      <c r="AE1490">
        <v>8.44</v>
      </c>
      <c r="AF1490">
        <v>0</v>
      </c>
      <c r="AG1490">
        <v>0</v>
      </c>
      <c r="AH1490">
        <v>0</v>
      </c>
      <c r="AI1490">
        <v>7.3</v>
      </c>
      <c r="AJ1490">
        <v>1</v>
      </c>
      <c r="AK1490">
        <v>1</v>
      </c>
      <c r="AL1490">
        <v>1</v>
      </c>
      <c r="AN1490">
        <v>0</v>
      </c>
      <c r="AO1490">
        <v>1</v>
      </c>
      <c r="AP1490">
        <v>0</v>
      </c>
      <c r="AQ1490">
        <v>0</v>
      </c>
      <c r="AR1490">
        <v>0</v>
      </c>
      <c r="AS1490" t="s">
        <v>3</v>
      </c>
      <c r="AT1490">
        <v>234</v>
      </c>
      <c r="AU1490" t="s">
        <v>3</v>
      </c>
      <c r="AV1490">
        <v>0</v>
      </c>
      <c r="AW1490">
        <v>2</v>
      </c>
      <c r="AX1490">
        <v>35869572</v>
      </c>
      <c r="AY1490">
        <v>1</v>
      </c>
      <c r="AZ1490">
        <v>0</v>
      </c>
      <c r="BA1490">
        <v>1445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X1490">
        <f>Y1490*Source!I1318</f>
        <v>51.831000000000003</v>
      </c>
      <c r="CY1490">
        <f t="shared" si="225"/>
        <v>61.61</v>
      </c>
      <c r="CZ1490">
        <f t="shared" si="226"/>
        <v>8.44</v>
      </c>
      <c r="DA1490">
        <f t="shared" si="227"/>
        <v>7.3</v>
      </c>
      <c r="DB1490">
        <f t="shared" si="228"/>
        <v>1974.96</v>
      </c>
      <c r="DC1490">
        <f t="shared" si="229"/>
        <v>0</v>
      </c>
    </row>
    <row r="1491" spans="1:107">
      <c r="A1491">
        <f>ROW(Source!A1318)</f>
        <v>1318</v>
      </c>
      <c r="B1491">
        <v>35863109</v>
      </c>
      <c r="C1491">
        <v>35869537</v>
      </c>
      <c r="D1491">
        <v>29129715</v>
      </c>
      <c r="E1491">
        <v>1</v>
      </c>
      <c r="F1491">
        <v>1</v>
      </c>
      <c r="G1491">
        <v>1</v>
      </c>
      <c r="H1491">
        <v>3</v>
      </c>
      <c r="I1491" t="s">
        <v>813</v>
      </c>
      <c r="J1491" t="s">
        <v>814</v>
      </c>
      <c r="K1491" t="s">
        <v>815</v>
      </c>
      <c r="L1491">
        <v>1301</v>
      </c>
      <c r="N1491">
        <v>1003</v>
      </c>
      <c r="O1491" t="s">
        <v>142</v>
      </c>
      <c r="P1491" t="s">
        <v>142</v>
      </c>
      <c r="Q1491">
        <v>1</v>
      </c>
      <c r="W1491">
        <v>0</v>
      </c>
      <c r="X1491">
        <v>-1083681358</v>
      </c>
      <c r="Y1491">
        <v>37</v>
      </c>
      <c r="AA1491">
        <v>31.71</v>
      </c>
      <c r="AB1491">
        <v>0</v>
      </c>
      <c r="AC1491">
        <v>0</v>
      </c>
      <c r="AD1491">
        <v>0</v>
      </c>
      <c r="AE1491">
        <v>6.33</v>
      </c>
      <c r="AF1491">
        <v>0</v>
      </c>
      <c r="AG1491">
        <v>0</v>
      </c>
      <c r="AH1491">
        <v>0</v>
      </c>
      <c r="AI1491">
        <v>5.01</v>
      </c>
      <c r="AJ1491">
        <v>1</v>
      </c>
      <c r="AK1491">
        <v>1</v>
      </c>
      <c r="AL1491">
        <v>1</v>
      </c>
      <c r="AN1491">
        <v>0</v>
      </c>
      <c r="AO1491">
        <v>1</v>
      </c>
      <c r="AP1491">
        <v>0</v>
      </c>
      <c r="AQ1491">
        <v>0</v>
      </c>
      <c r="AR1491">
        <v>0</v>
      </c>
      <c r="AS1491" t="s">
        <v>3</v>
      </c>
      <c r="AT1491">
        <v>37</v>
      </c>
      <c r="AU1491" t="s">
        <v>3</v>
      </c>
      <c r="AV1491">
        <v>0</v>
      </c>
      <c r="AW1491">
        <v>2</v>
      </c>
      <c r="AX1491">
        <v>35869573</v>
      </c>
      <c r="AY1491">
        <v>1</v>
      </c>
      <c r="AZ1491">
        <v>0</v>
      </c>
      <c r="BA1491">
        <v>1446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X1491">
        <f>Y1491*Source!I1318</f>
        <v>8.1955000000000009</v>
      </c>
      <c r="CY1491">
        <f t="shared" si="225"/>
        <v>31.71</v>
      </c>
      <c r="CZ1491">
        <f t="shared" si="226"/>
        <v>6.33</v>
      </c>
      <c r="DA1491">
        <f t="shared" si="227"/>
        <v>5.01</v>
      </c>
      <c r="DB1491">
        <f t="shared" si="228"/>
        <v>234.21</v>
      </c>
      <c r="DC1491">
        <f t="shared" si="229"/>
        <v>0</v>
      </c>
    </row>
    <row r="1492" spans="1:107">
      <c r="A1492">
        <f>ROW(Source!A1319)</f>
        <v>1319</v>
      </c>
      <c r="B1492">
        <v>35863109</v>
      </c>
      <c r="C1492">
        <v>35869574</v>
      </c>
      <c r="D1492">
        <v>18410244</v>
      </c>
      <c r="E1492">
        <v>1</v>
      </c>
      <c r="F1492">
        <v>1</v>
      </c>
      <c r="G1492">
        <v>1</v>
      </c>
      <c r="H1492">
        <v>1</v>
      </c>
      <c r="I1492" t="s">
        <v>727</v>
      </c>
      <c r="J1492" t="s">
        <v>3</v>
      </c>
      <c r="K1492" t="s">
        <v>728</v>
      </c>
      <c r="L1492">
        <v>1369</v>
      </c>
      <c r="N1492">
        <v>1013</v>
      </c>
      <c r="O1492" t="s">
        <v>561</v>
      </c>
      <c r="P1492" t="s">
        <v>561</v>
      </c>
      <c r="Q1492">
        <v>1</v>
      </c>
      <c r="W1492">
        <v>0</v>
      </c>
      <c r="X1492">
        <v>-1803619151</v>
      </c>
      <c r="Y1492">
        <v>64.330999999999989</v>
      </c>
      <c r="AA1492">
        <v>0</v>
      </c>
      <c r="AB1492">
        <v>0</v>
      </c>
      <c r="AC1492">
        <v>0</v>
      </c>
      <c r="AD1492">
        <v>296.73</v>
      </c>
      <c r="AE1492">
        <v>0</v>
      </c>
      <c r="AF1492">
        <v>0</v>
      </c>
      <c r="AG1492">
        <v>0</v>
      </c>
      <c r="AH1492">
        <v>296.73</v>
      </c>
      <c r="AI1492">
        <v>1</v>
      </c>
      <c r="AJ1492">
        <v>1</v>
      </c>
      <c r="AK1492">
        <v>1</v>
      </c>
      <c r="AL1492">
        <v>1</v>
      </c>
      <c r="AN1492">
        <v>0</v>
      </c>
      <c r="AO1492">
        <v>1</v>
      </c>
      <c r="AP1492">
        <v>1</v>
      </c>
      <c r="AQ1492">
        <v>0</v>
      </c>
      <c r="AR1492">
        <v>0</v>
      </c>
      <c r="AS1492" t="s">
        <v>3</v>
      </c>
      <c r="AT1492">
        <v>55.94</v>
      </c>
      <c r="AU1492" t="s">
        <v>134</v>
      </c>
      <c r="AV1492">
        <v>1</v>
      </c>
      <c r="AW1492">
        <v>2</v>
      </c>
      <c r="AX1492">
        <v>35869582</v>
      </c>
      <c r="AY1492">
        <v>2</v>
      </c>
      <c r="AZ1492">
        <v>131072</v>
      </c>
      <c r="BA1492">
        <v>1447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X1492">
        <f>Y1492*Source!I1319</f>
        <v>28.498632999999995</v>
      </c>
      <c r="CY1492">
        <f>AD1492</f>
        <v>296.73</v>
      </c>
      <c r="CZ1492">
        <f>AH1492</f>
        <v>296.73</v>
      </c>
      <c r="DA1492">
        <f>AL1492</f>
        <v>1</v>
      </c>
      <c r="DB1492">
        <f>ROUND((ROUND(AT1492*CZ1492,2)*1.15),2)</f>
        <v>19088.939999999999</v>
      </c>
      <c r="DC1492">
        <f>ROUND((ROUND(AT1492*AG1492,2)*1.15),2)</f>
        <v>0</v>
      </c>
    </row>
    <row r="1493" spans="1:107">
      <c r="A1493">
        <f>ROW(Source!A1319)</f>
        <v>1319</v>
      </c>
      <c r="B1493">
        <v>35863109</v>
      </c>
      <c r="C1493">
        <v>35869574</v>
      </c>
      <c r="D1493">
        <v>121548</v>
      </c>
      <c r="E1493">
        <v>1</v>
      </c>
      <c r="F1493">
        <v>1</v>
      </c>
      <c r="G1493">
        <v>1</v>
      </c>
      <c r="H1493">
        <v>1</v>
      </c>
      <c r="I1493" t="s">
        <v>35</v>
      </c>
      <c r="J1493" t="s">
        <v>3</v>
      </c>
      <c r="K1493" t="s">
        <v>562</v>
      </c>
      <c r="L1493">
        <v>608254</v>
      </c>
      <c r="N1493">
        <v>1013</v>
      </c>
      <c r="O1493" t="s">
        <v>563</v>
      </c>
      <c r="P1493" t="s">
        <v>563</v>
      </c>
      <c r="Q1493">
        <v>1</v>
      </c>
      <c r="W1493">
        <v>0</v>
      </c>
      <c r="X1493">
        <v>-185737400</v>
      </c>
      <c r="Y1493">
        <v>1.2500000000000001E-2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1</v>
      </c>
      <c r="AJ1493">
        <v>1</v>
      </c>
      <c r="AK1493">
        <v>1</v>
      </c>
      <c r="AL1493">
        <v>1</v>
      </c>
      <c r="AN1493">
        <v>0</v>
      </c>
      <c r="AO1493">
        <v>1</v>
      </c>
      <c r="AP1493">
        <v>1</v>
      </c>
      <c r="AQ1493">
        <v>0</v>
      </c>
      <c r="AR1493">
        <v>0</v>
      </c>
      <c r="AS1493" t="s">
        <v>3</v>
      </c>
      <c r="AT1493">
        <v>0.01</v>
      </c>
      <c r="AU1493" t="s">
        <v>133</v>
      </c>
      <c r="AV1493">
        <v>2</v>
      </c>
      <c r="AW1493">
        <v>2</v>
      </c>
      <c r="AX1493">
        <v>35869583</v>
      </c>
      <c r="AY1493">
        <v>1</v>
      </c>
      <c r="AZ1493">
        <v>0</v>
      </c>
      <c r="BA1493">
        <v>1448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X1493">
        <f>Y1493*Source!I1319</f>
        <v>5.5375000000000008E-3</v>
      </c>
      <c r="CY1493">
        <f>AD1493</f>
        <v>0</v>
      </c>
      <c r="CZ1493">
        <f>AH1493</f>
        <v>0</v>
      </c>
      <c r="DA1493">
        <f>AL1493</f>
        <v>1</v>
      </c>
      <c r="DB1493">
        <f>ROUND((ROUND(AT1493*CZ1493,2)*1.25),2)</f>
        <v>0</v>
      </c>
      <c r="DC1493">
        <f>ROUND((ROUND(AT1493*AG1493,2)*1.25),2)</f>
        <v>0</v>
      </c>
    </row>
    <row r="1494" spans="1:107">
      <c r="A1494">
        <f>ROW(Source!A1319)</f>
        <v>1319</v>
      </c>
      <c r="B1494">
        <v>35863109</v>
      </c>
      <c r="C1494">
        <v>35869574</v>
      </c>
      <c r="D1494">
        <v>29172556</v>
      </c>
      <c r="E1494">
        <v>1</v>
      </c>
      <c r="F1494">
        <v>1</v>
      </c>
      <c r="G1494">
        <v>1</v>
      </c>
      <c r="H1494">
        <v>2</v>
      </c>
      <c r="I1494" t="s">
        <v>564</v>
      </c>
      <c r="J1494" t="s">
        <v>565</v>
      </c>
      <c r="K1494" t="s">
        <v>566</v>
      </c>
      <c r="L1494">
        <v>1368</v>
      </c>
      <c r="N1494">
        <v>1011</v>
      </c>
      <c r="O1494" t="s">
        <v>567</v>
      </c>
      <c r="P1494" t="s">
        <v>567</v>
      </c>
      <c r="Q1494">
        <v>1</v>
      </c>
      <c r="W1494">
        <v>0</v>
      </c>
      <c r="X1494">
        <v>-1302720870</v>
      </c>
      <c r="Y1494">
        <v>1.2500000000000001E-2</v>
      </c>
      <c r="AA1494">
        <v>0</v>
      </c>
      <c r="AB1494">
        <v>466.71</v>
      </c>
      <c r="AC1494">
        <v>446.18</v>
      </c>
      <c r="AD1494">
        <v>0</v>
      </c>
      <c r="AE1494">
        <v>0</v>
      </c>
      <c r="AF1494">
        <v>31.26</v>
      </c>
      <c r="AG1494">
        <v>13.5</v>
      </c>
      <c r="AH1494">
        <v>0</v>
      </c>
      <c r="AI1494">
        <v>1</v>
      </c>
      <c r="AJ1494">
        <v>14.93</v>
      </c>
      <c r="AK1494">
        <v>33.049999999999997</v>
      </c>
      <c r="AL1494">
        <v>1</v>
      </c>
      <c r="AN1494">
        <v>0</v>
      </c>
      <c r="AO1494">
        <v>1</v>
      </c>
      <c r="AP1494">
        <v>1</v>
      </c>
      <c r="AQ1494">
        <v>0</v>
      </c>
      <c r="AR1494">
        <v>0</v>
      </c>
      <c r="AS1494" t="s">
        <v>3</v>
      </c>
      <c r="AT1494">
        <v>0.01</v>
      </c>
      <c r="AU1494" t="s">
        <v>133</v>
      </c>
      <c r="AV1494">
        <v>0</v>
      </c>
      <c r="AW1494">
        <v>2</v>
      </c>
      <c r="AX1494">
        <v>35869584</v>
      </c>
      <c r="AY1494">
        <v>1</v>
      </c>
      <c r="AZ1494">
        <v>0</v>
      </c>
      <c r="BA1494">
        <v>1449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X1494">
        <f>Y1494*Source!I1319</f>
        <v>5.5375000000000008E-3</v>
      </c>
      <c r="CY1494">
        <f>AB1494</f>
        <v>466.71</v>
      </c>
      <c r="CZ1494">
        <f>AF1494</f>
        <v>31.26</v>
      </c>
      <c r="DA1494">
        <f>AJ1494</f>
        <v>14.93</v>
      </c>
      <c r="DB1494">
        <f>ROUND((ROUND(AT1494*CZ1494,2)*1.25),2)</f>
        <v>0.39</v>
      </c>
      <c r="DC1494">
        <f>ROUND((ROUND(AT1494*AG1494,2)*1.25),2)</f>
        <v>0.18</v>
      </c>
    </row>
    <row r="1495" spans="1:107">
      <c r="A1495">
        <f>ROW(Source!A1319)</f>
        <v>1319</v>
      </c>
      <c r="B1495">
        <v>35863109</v>
      </c>
      <c r="C1495">
        <v>35869574</v>
      </c>
      <c r="D1495">
        <v>29174913</v>
      </c>
      <c r="E1495">
        <v>1</v>
      </c>
      <c r="F1495">
        <v>1</v>
      </c>
      <c r="G1495">
        <v>1</v>
      </c>
      <c r="H1495">
        <v>2</v>
      </c>
      <c r="I1495" t="s">
        <v>578</v>
      </c>
      <c r="J1495" t="s">
        <v>579</v>
      </c>
      <c r="K1495" t="s">
        <v>580</v>
      </c>
      <c r="L1495">
        <v>1368</v>
      </c>
      <c r="N1495">
        <v>1011</v>
      </c>
      <c r="O1495" t="s">
        <v>567</v>
      </c>
      <c r="P1495" t="s">
        <v>567</v>
      </c>
      <c r="Q1495">
        <v>1</v>
      </c>
      <c r="W1495">
        <v>0</v>
      </c>
      <c r="X1495">
        <v>458544584</v>
      </c>
      <c r="Y1495">
        <v>1.2500000000000001E-2</v>
      </c>
      <c r="AA1495">
        <v>0</v>
      </c>
      <c r="AB1495">
        <v>932.72</v>
      </c>
      <c r="AC1495">
        <v>383.38</v>
      </c>
      <c r="AD1495">
        <v>0</v>
      </c>
      <c r="AE1495">
        <v>0</v>
      </c>
      <c r="AF1495">
        <v>87.17</v>
      </c>
      <c r="AG1495">
        <v>11.6</v>
      </c>
      <c r="AH1495">
        <v>0</v>
      </c>
      <c r="AI1495">
        <v>1</v>
      </c>
      <c r="AJ1495">
        <v>10.7</v>
      </c>
      <c r="AK1495">
        <v>33.049999999999997</v>
      </c>
      <c r="AL1495">
        <v>1</v>
      </c>
      <c r="AN1495">
        <v>0</v>
      </c>
      <c r="AO1495">
        <v>1</v>
      </c>
      <c r="AP1495">
        <v>1</v>
      </c>
      <c r="AQ1495">
        <v>0</v>
      </c>
      <c r="AR1495">
        <v>0</v>
      </c>
      <c r="AS1495" t="s">
        <v>3</v>
      </c>
      <c r="AT1495">
        <v>0.01</v>
      </c>
      <c r="AU1495" t="s">
        <v>133</v>
      </c>
      <c r="AV1495">
        <v>0</v>
      </c>
      <c r="AW1495">
        <v>2</v>
      </c>
      <c r="AX1495">
        <v>35869585</v>
      </c>
      <c r="AY1495">
        <v>1</v>
      </c>
      <c r="AZ1495">
        <v>0</v>
      </c>
      <c r="BA1495">
        <v>1450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X1495">
        <f>Y1495*Source!I1319</f>
        <v>5.5375000000000008E-3</v>
      </c>
      <c r="CY1495">
        <f>AB1495</f>
        <v>932.72</v>
      </c>
      <c r="CZ1495">
        <f>AF1495</f>
        <v>87.17</v>
      </c>
      <c r="DA1495">
        <f>AJ1495</f>
        <v>10.7</v>
      </c>
      <c r="DB1495">
        <f>ROUND((ROUND(AT1495*CZ1495,2)*1.25),2)</f>
        <v>1.0900000000000001</v>
      </c>
      <c r="DC1495">
        <f>ROUND((ROUND(AT1495*AG1495,2)*1.25),2)</f>
        <v>0.15</v>
      </c>
    </row>
    <row r="1496" spans="1:107">
      <c r="A1496">
        <f>ROW(Source!A1319)</f>
        <v>1319</v>
      </c>
      <c r="B1496">
        <v>35863109</v>
      </c>
      <c r="C1496">
        <v>35869574</v>
      </c>
      <c r="D1496">
        <v>29109386</v>
      </c>
      <c r="E1496">
        <v>1</v>
      </c>
      <c r="F1496">
        <v>1</v>
      </c>
      <c r="G1496">
        <v>1</v>
      </c>
      <c r="H1496">
        <v>3</v>
      </c>
      <c r="I1496" t="s">
        <v>729</v>
      </c>
      <c r="J1496" t="s">
        <v>730</v>
      </c>
      <c r="K1496" t="s">
        <v>731</v>
      </c>
      <c r="L1496">
        <v>1348</v>
      </c>
      <c r="N1496">
        <v>1009</v>
      </c>
      <c r="O1496" t="s">
        <v>30</v>
      </c>
      <c r="P1496" t="s">
        <v>30</v>
      </c>
      <c r="Q1496">
        <v>1000</v>
      </c>
      <c r="W1496">
        <v>0</v>
      </c>
      <c r="X1496">
        <v>-1262442712</v>
      </c>
      <c r="Y1496">
        <v>3.4099999999999998E-2</v>
      </c>
      <c r="AA1496">
        <v>55935.05</v>
      </c>
      <c r="AB1496">
        <v>0</v>
      </c>
      <c r="AC1496">
        <v>0</v>
      </c>
      <c r="AD1496">
        <v>0</v>
      </c>
      <c r="AE1496">
        <v>11300.01</v>
      </c>
      <c r="AF1496">
        <v>0</v>
      </c>
      <c r="AG1496">
        <v>0</v>
      </c>
      <c r="AH1496">
        <v>0</v>
      </c>
      <c r="AI1496">
        <v>4.95</v>
      </c>
      <c r="AJ1496">
        <v>1</v>
      </c>
      <c r="AK1496">
        <v>1</v>
      </c>
      <c r="AL1496">
        <v>1</v>
      </c>
      <c r="AN1496">
        <v>0</v>
      </c>
      <c r="AO1496">
        <v>1</v>
      </c>
      <c r="AP1496">
        <v>0</v>
      </c>
      <c r="AQ1496">
        <v>0</v>
      </c>
      <c r="AR1496">
        <v>0</v>
      </c>
      <c r="AS1496" t="s">
        <v>3</v>
      </c>
      <c r="AT1496">
        <v>3.4099999999999998E-2</v>
      </c>
      <c r="AU1496" t="s">
        <v>3</v>
      </c>
      <c r="AV1496">
        <v>0</v>
      </c>
      <c r="AW1496">
        <v>2</v>
      </c>
      <c r="AX1496">
        <v>35869586</v>
      </c>
      <c r="AY1496">
        <v>1</v>
      </c>
      <c r="AZ1496">
        <v>0</v>
      </c>
      <c r="BA1496">
        <v>1451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X1496">
        <f>Y1496*Source!I1319</f>
        <v>1.51063E-2</v>
      </c>
      <c r="CY1496">
        <f>AA1496</f>
        <v>55935.05</v>
      </c>
      <c r="CZ1496">
        <f>AE1496</f>
        <v>11300.01</v>
      </c>
      <c r="DA1496">
        <f>AI1496</f>
        <v>4.95</v>
      </c>
      <c r="DB1496">
        <f>ROUND(ROUND(AT1496*CZ1496,2),2)</f>
        <v>385.33</v>
      </c>
      <c r="DC1496">
        <f>ROUND(ROUND(AT1496*AG1496,2),2)</f>
        <v>0</v>
      </c>
    </row>
    <row r="1497" spans="1:107">
      <c r="A1497">
        <f>ROW(Source!A1319)</f>
        <v>1319</v>
      </c>
      <c r="B1497">
        <v>35863109</v>
      </c>
      <c r="C1497">
        <v>35869574</v>
      </c>
      <c r="D1497">
        <v>29107800</v>
      </c>
      <c r="E1497">
        <v>1</v>
      </c>
      <c r="F1497">
        <v>1</v>
      </c>
      <c r="G1497">
        <v>1</v>
      </c>
      <c r="H1497">
        <v>3</v>
      </c>
      <c r="I1497" t="s">
        <v>592</v>
      </c>
      <c r="J1497" t="s">
        <v>593</v>
      </c>
      <c r="K1497" t="s">
        <v>594</v>
      </c>
      <c r="L1497">
        <v>1346</v>
      </c>
      <c r="N1497">
        <v>1009</v>
      </c>
      <c r="O1497" t="s">
        <v>160</v>
      </c>
      <c r="P1497" t="s">
        <v>160</v>
      </c>
      <c r="Q1497">
        <v>1</v>
      </c>
      <c r="W1497">
        <v>0</v>
      </c>
      <c r="X1497">
        <v>-1570619850</v>
      </c>
      <c r="Y1497">
        <v>0.01</v>
      </c>
      <c r="AA1497">
        <v>46.61</v>
      </c>
      <c r="AB1497">
        <v>0</v>
      </c>
      <c r="AC1497">
        <v>0</v>
      </c>
      <c r="AD1497">
        <v>0</v>
      </c>
      <c r="AE1497">
        <v>1.81</v>
      </c>
      <c r="AF1497">
        <v>0</v>
      </c>
      <c r="AG1497">
        <v>0</v>
      </c>
      <c r="AH1497">
        <v>0</v>
      </c>
      <c r="AI1497">
        <v>25.75</v>
      </c>
      <c r="AJ1497">
        <v>1</v>
      </c>
      <c r="AK1497">
        <v>1</v>
      </c>
      <c r="AL1497">
        <v>1</v>
      </c>
      <c r="AN1497">
        <v>0</v>
      </c>
      <c r="AO1497">
        <v>1</v>
      </c>
      <c r="AP1497">
        <v>0</v>
      </c>
      <c r="AQ1497">
        <v>0</v>
      </c>
      <c r="AR1497">
        <v>0</v>
      </c>
      <c r="AS1497" t="s">
        <v>3</v>
      </c>
      <c r="AT1497">
        <v>0.01</v>
      </c>
      <c r="AU1497" t="s">
        <v>3</v>
      </c>
      <c r="AV1497">
        <v>0</v>
      </c>
      <c r="AW1497">
        <v>2</v>
      </c>
      <c r="AX1497">
        <v>35869587</v>
      </c>
      <c r="AY1497">
        <v>1</v>
      </c>
      <c r="AZ1497">
        <v>0</v>
      </c>
      <c r="BA1497">
        <v>1452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X1497">
        <f>Y1497*Source!I1319</f>
        <v>4.4299999999999999E-3</v>
      </c>
      <c r="CY1497">
        <f>AA1497</f>
        <v>46.61</v>
      </c>
      <c r="CZ1497">
        <f>AE1497</f>
        <v>1.81</v>
      </c>
      <c r="DA1497">
        <f>AI1497</f>
        <v>25.75</v>
      </c>
      <c r="DB1497">
        <f>ROUND(ROUND(AT1497*CZ1497,2),2)</f>
        <v>0.02</v>
      </c>
      <c r="DC1497">
        <f>ROUND(ROUND(AT1497*AG1497,2),2)</f>
        <v>0</v>
      </c>
    </row>
    <row r="1498" spans="1:107">
      <c r="A1498">
        <f>ROW(Source!A1319)</f>
        <v>1319</v>
      </c>
      <c r="B1498">
        <v>35863109</v>
      </c>
      <c r="C1498">
        <v>35869574</v>
      </c>
      <c r="D1498">
        <v>29109603</v>
      </c>
      <c r="E1498">
        <v>1</v>
      </c>
      <c r="F1498">
        <v>1</v>
      </c>
      <c r="G1498">
        <v>1</v>
      </c>
      <c r="H1498">
        <v>3</v>
      </c>
      <c r="I1498" t="s">
        <v>732</v>
      </c>
      <c r="J1498" t="s">
        <v>733</v>
      </c>
      <c r="K1498" t="s">
        <v>734</v>
      </c>
      <c r="L1498">
        <v>1327</v>
      </c>
      <c r="N1498">
        <v>1005</v>
      </c>
      <c r="O1498" t="s">
        <v>155</v>
      </c>
      <c r="P1498" t="s">
        <v>155</v>
      </c>
      <c r="Q1498">
        <v>1</v>
      </c>
      <c r="W1498">
        <v>0</v>
      </c>
      <c r="X1498">
        <v>1399429038</v>
      </c>
      <c r="Y1498">
        <v>112</v>
      </c>
      <c r="AA1498">
        <v>54.06</v>
      </c>
      <c r="AB1498">
        <v>0</v>
      </c>
      <c r="AC1498">
        <v>0</v>
      </c>
      <c r="AD1498">
        <v>0</v>
      </c>
      <c r="AE1498">
        <v>55.16</v>
      </c>
      <c r="AF1498">
        <v>0</v>
      </c>
      <c r="AG1498">
        <v>0</v>
      </c>
      <c r="AH1498">
        <v>0</v>
      </c>
      <c r="AI1498">
        <v>0.98</v>
      </c>
      <c r="AJ1498">
        <v>1</v>
      </c>
      <c r="AK1498">
        <v>1</v>
      </c>
      <c r="AL1498">
        <v>1</v>
      </c>
      <c r="AN1498">
        <v>0</v>
      </c>
      <c r="AO1498">
        <v>1</v>
      </c>
      <c r="AP1498">
        <v>0</v>
      </c>
      <c r="AQ1498">
        <v>0</v>
      </c>
      <c r="AR1498">
        <v>0</v>
      </c>
      <c r="AS1498" t="s">
        <v>3</v>
      </c>
      <c r="AT1498">
        <v>112</v>
      </c>
      <c r="AU1498" t="s">
        <v>3</v>
      </c>
      <c r="AV1498">
        <v>0</v>
      </c>
      <c r="AW1498">
        <v>2</v>
      </c>
      <c r="AX1498">
        <v>35869588</v>
      </c>
      <c r="AY1498">
        <v>1</v>
      </c>
      <c r="AZ1498">
        <v>0</v>
      </c>
      <c r="BA1498">
        <v>1453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X1498">
        <f>Y1498*Source!I1319</f>
        <v>49.616</v>
      </c>
      <c r="CY1498">
        <f>AA1498</f>
        <v>54.06</v>
      </c>
      <c r="CZ1498">
        <f>AE1498</f>
        <v>55.16</v>
      </c>
      <c r="DA1498">
        <f>AI1498</f>
        <v>0.98</v>
      </c>
      <c r="DB1498">
        <f>ROUND(ROUND(AT1498*CZ1498,2),2)</f>
        <v>6177.92</v>
      </c>
      <c r="DC1498">
        <f>ROUND(ROUND(AT1498*AG1498,2),2)</f>
        <v>0</v>
      </c>
    </row>
    <row r="1499" spans="1:107">
      <c r="A1499">
        <f>ROW(Source!A1320)</f>
        <v>1320</v>
      </c>
      <c r="B1499">
        <v>35863109</v>
      </c>
      <c r="C1499">
        <v>35869589</v>
      </c>
      <c r="D1499">
        <v>29364679</v>
      </c>
      <c r="E1499">
        <v>1</v>
      </c>
      <c r="F1499">
        <v>1</v>
      </c>
      <c r="G1499">
        <v>1</v>
      </c>
      <c r="H1499">
        <v>1</v>
      </c>
      <c r="I1499" t="s">
        <v>735</v>
      </c>
      <c r="J1499" t="s">
        <v>3</v>
      </c>
      <c r="K1499" t="s">
        <v>736</v>
      </c>
      <c r="L1499">
        <v>1369</v>
      </c>
      <c r="N1499">
        <v>1013</v>
      </c>
      <c r="O1499" t="s">
        <v>561</v>
      </c>
      <c r="P1499" t="s">
        <v>561</v>
      </c>
      <c r="Q1499">
        <v>1</v>
      </c>
      <c r="W1499">
        <v>0</v>
      </c>
      <c r="X1499">
        <v>931378261</v>
      </c>
      <c r="Y1499">
        <v>35.052</v>
      </c>
      <c r="AA1499">
        <v>0</v>
      </c>
      <c r="AB1499">
        <v>0</v>
      </c>
      <c r="AC1499">
        <v>0</v>
      </c>
      <c r="AD1499">
        <v>316.85000000000002</v>
      </c>
      <c r="AE1499">
        <v>0</v>
      </c>
      <c r="AF1499">
        <v>0</v>
      </c>
      <c r="AG1499">
        <v>0</v>
      </c>
      <c r="AH1499">
        <v>316.85000000000002</v>
      </c>
      <c r="AI1499">
        <v>1</v>
      </c>
      <c r="AJ1499">
        <v>1</v>
      </c>
      <c r="AK1499">
        <v>1</v>
      </c>
      <c r="AL1499">
        <v>1</v>
      </c>
      <c r="AN1499">
        <v>0</v>
      </c>
      <c r="AO1499">
        <v>1</v>
      </c>
      <c r="AP1499">
        <v>1</v>
      </c>
      <c r="AQ1499">
        <v>0</v>
      </c>
      <c r="AR1499">
        <v>0</v>
      </c>
      <c r="AS1499" t="s">
        <v>3</v>
      </c>
      <c r="AT1499">
        <v>30.48</v>
      </c>
      <c r="AU1499" t="s">
        <v>134</v>
      </c>
      <c r="AV1499">
        <v>1</v>
      </c>
      <c r="AW1499">
        <v>2</v>
      </c>
      <c r="AX1499">
        <v>35869602</v>
      </c>
      <c r="AY1499">
        <v>2</v>
      </c>
      <c r="AZ1499">
        <v>131072</v>
      </c>
      <c r="BA1499">
        <v>1454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X1499">
        <f>Y1499*Source!I1320</f>
        <v>1.0515600000000001</v>
      </c>
      <c r="CY1499">
        <f>AD1499</f>
        <v>316.85000000000002</v>
      </c>
      <c r="CZ1499">
        <f>AH1499</f>
        <v>316.85000000000002</v>
      </c>
      <c r="DA1499">
        <f>AL1499</f>
        <v>1</v>
      </c>
      <c r="DB1499">
        <f>ROUND((ROUND(AT1499*CZ1499,2)*1.15),2)</f>
        <v>11106.23</v>
      </c>
      <c r="DC1499">
        <f>ROUND((ROUND(AT1499*AG1499,2)*1.15),2)</f>
        <v>0</v>
      </c>
    </row>
    <row r="1500" spans="1:107">
      <c r="A1500">
        <f>ROW(Source!A1320)</f>
        <v>1320</v>
      </c>
      <c r="B1500">
        <v>35863109</v>
      </c>
      <c r="C1500">
        <v>35869589</v>
      </c>
      <c r="D1500">
        <v>121548</v>
      </c>
      <c r="E1500">
        <v>1</v>
      </c>
      <c r="F1500">
        <v>1</v>
      </c>
      <c r="G1500">
        <v>1</v>
      </c>
      <c r="H1500">
        <v>1</v>
      </c>
      <c r="I1500" t="s">
        <v>35</v>
      </c>
      <c r="J1500" t="s">
        <v>3</v>
      </c>
      <c r="K1500" t="s">
        <v>562</v>
      </c>
      <c r="L1500">
        <v>608254</v>
      </c>
      <c r="N1500">
        <v>1013</v>
      </c>
      <c r="O1500" t="s">
        <v>563</v>
      </c>
      <c r="P1500" t="s">
        <v>563</v>
      </c>
      <c r="Q1500">
        <v>1</v>
      </c>
      <c r="W1500">
        <v>0</v>
      </c>
      <c r="X1500">
        <v>-185737400</v>
      </c>
      <c r="Y1500">
        <v>0.03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1</v>
      </c>
      <c r="AJ1500">
        <v>1</v>
      </c>
      <c r="AK1500">
        <v>1</v>
      </c>
      <c r="AL1500">
        <v>1</v>
      </c>
      <c r="AN1500">
        <v>0</v>
      </c>
      <c r="AO1500">
        <v>1</v>
      </c>
      <c r="AP1500">
        <v>0</v>
      </c>
      <c r="AQ1500">
        <v>0</v>
      </c>
      <c r="AR1500">
        <v>0</v>
      </c>
      <c r="AS1500" t="s">
        <v>3</v>
      </c>
      <c r="AT1500">
        <v>0.03</v>
      </c>
      <c r="AU1500" t="s">
        <v>3</v>
      </c>
      <c r="AV1500">
        <v>2</v>
      </c>
      <c r="AW1500">
        <v>2</v>
      </c>
      <c r="AX1500">
        <v>35869603</v>
      </c>
      <c r="AY1500">
        <v>1</v>
      </c>
      <c r="AZ1500">
        <v>0</v>
      </c>
      <c r="BA1500">
        <v>1455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X1500">
        <f>Y1500*Source!I1320</f>
        <v>8.9999999999999998E-4</v>
      </c>
      <c r="CY1500">
        <f>AD1500</f>
        <v>0</v>
      </c>
      <c r="CZ1500">
        <f>AH1500</f>
        <v>0</v>
      </c>
      <c r="DA1500">
        <f>AL1500</f>
        <v>1</v>
      </c>
      <c r="DB1500">
        <f t="shared" ref="DB1500:DB1510" si="230">ROUND(ROUND(AT1500*CZ1500,2),2)</f>
        <v>0</v>
      </c>
      <c r="DC1500">
        <f t="shared" ref="DC1500:DC1510" si="231">ROUND(ROUND(AT1500*AG1500,2),2)</f>
        <v>0</v>
      </c>
    </row>
    <row r="1501" spans="1:107">
      <c r="A1501">
        <f>ROW(Source!A1320)</f>
        <v>1320</v>
      </c>
      <c r="B1501">
        <v>35863109</v>
      </c>
      <c r="C1501">
        <v>35869589</v>
      </c>
      <c r="D1501">
        <v>29172362</v>
      </c>
      <c r="E1501">
        <v>1</v>
      </c>
      <c r="F1501">
        <v>1</v>
      </c>
      <c r="G1501">
        <v>1</v>
      </c>
      <c r="H1501">
        <v>2</v>
      </c>
      <c r="I1501" t="s">
        <v>737</v>
      </c>
      <c r="J1501" t="s">
        <v>738</v>
      </c>
      <c r="K1501" t="s">
        <v>739</v>
      </c>
      <c r="L1501">
        <v>1368</v>
      </c>
      <c r="N1501">
        <v>1011</v>
      </c>
      <c r="O1501" t="s">
        <v>567</v>
      </c>
      <c r="P1501" t="s">
        <v>567</v>
      </c>
      <c r="Q1501">
        <v>1</v>
      </c>
      <c r="W1501">
        <v>0</v>
      </c>
      <c r="X1501">
        <v>2071614860</v>
      </c>
      <c r="Y1501">
        <v>0.03</v>
      </c>
      <c r="AA1501">
        <v>0</v>
      </c>
      <c r="AB1501">
        <v>1113.56</v>
      </c>
      <c r="AC1501">
        <v>446.18</v>
      </c>
      <c r="AD1501">
        <v>0</v>
      </c>
      <c r="AE1501">
        <v>0</v>
      </c>
      <c r="AF1501">
        <v>134.65</v>
      </c>
      <c r="AG1501">
        <v>13.5</v>
      </c>
      <c r="AH1501">
        <v>0</v>
      </c>
      <c r="AI1501">
        <v>1</v>
      </c>
      <c r="AJ1501">
        <v>8.27</v>
      </c>
      <c r="AK1501">
        <v>33.049999999999997</v>
      </c>
      <c r="AL1501">
        <v>1</v>
      </c>
      <c r="AN1501">
        <v>0</v>
      </c>
      <c r="AO1501">
        <v>1</v>
      </c>
      <c r="AP1501">
        <v>0</v>
      </c>
      <c r="AQ1501">
        <v>0</v>
      </c>
      <c r="AR1501">
        <v>0</v>
      </c>
      <c r="AS1501" t="s">
        <v>3</v>
      </c>
      <c r="AT1501">
        <v>0.03</v>
      </c>
      <c r="AU1501" t="s">
        <v>3</v>
      </c>
      <c r="AV1501">
        <v>0</v>
      </c>
      <c r="AW1501">
        <v>2</v>
      </c>
      <c r="AX1501">
        <v>35869604</v>
      </c>
      <c r="AY1501">
        <v>1</v>
      </c>
      <c r="AZ1501">
        <v>0</v>
      </c>
      <c r="BA1501">
        <v>1456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X1501">
        <f>Y1501*Source!I1320</f>
        <v>8.9999999999999998E-4</v>
      </c>
      <c r="CY1501">
        <f>AB1501</f>
        <v>1113.56</v>
      </c>
      <c r="CZ1501">
        <f>AF1501</f>
        <v>134.65</v>
      </c>
      <c r="DA1501">
        <f>AJ1501</f>
        <v>8.27</v>
      </c>
      <c r="DB1501">
        <f t="shared" si="230"/>
        <v>4.04</v>
      </c>
      <c r="DC1501">
        <f t="shared" si="231"/>
        <v>0.41</v>
      </c>
    </row>
    <row r="1502" spans="1:107">
      <c r="A1502">
        <f>ROW(Source!A1320)</f>
        <v>1320</v>
      </c>
      <c r="B1502">
        <v>35863109</v>
      </c>
      <c r="C1502">
        <v>35869589</v>
      </c>
      <c r="D1502">
        <v>29174913</v>
      </c>
      <c r="E1502">
        <v>1</v>
      </c>
      <c r="F1502">
        <v>1</v>
      </c>
      <c r="G1502">
        <v>1</v>
      </c>
      <c r="H1502">
        <v>2</v>
      </c>
      <c r="I1502" t="s">
        <v>578</v>
      </c>
      <c r="J1502" t="s">
        <v>579</v>
      </c>
      <c r="K1502" t="s">
        <v>580</v>
      </c>
      <c r="L1502">
        <v>1368</v>
      </c>
      <c r="N1502">
        <v>1011</v>
      </c>
      <c r="O1502" t="s">
        <v>567</v>
      </c>
      <c r="P1502" t="s">
        <v>567</v>
      </c>
      <c r="Q1502">
        <v>1</v>
      </c>
      <c r="W1502">
        <v>0</v>
      </c>
      <c r="X1502">
        <v>458544584</v>
      </c>
      <c r="Y1502">
        <v>0.02</v>
      </c>
      <c r="AA1502">
        <v>0</v>
      </c>
      <c r="AB1502">
        <v>932.72</v>
      </c>
      <c r="AC1502">
        <v>383.38</v>
      </c>
      <c r="AD1502">
        <v>0</v>
      </c>
      <c r="AE1502">
        <v>0</v>
      </c>
      <c r="AF1502">
        <v>87.17</v>
      </c>
      <c r="AG1502">
        <v>11.6</v>
      </c>
      <c r="AH1502">
        <v>0</v>
      </c>
      <c r="AI1502">
        <v>1</v>
      </c>
      <c r="AJ1502">
        <v>10.7</v>
      </c>
      <c r="AK1502">
        <v>33.049999999999997</v>
      </c>
      <c r="AL1502">
        <v>1</v>
      </c>
      <c r="AN1502">
        <v>0</v>
      </c>
      <c r="AO1502">
        <v>1</v>
      </c>
      <c r="AP1502">
        <v>0</v>
      </c>
      <c r="AQ1502">
        <v>0</v>
      </c>
      <c r="AR1502">
        <v>0</v>
      </c>
      <c r="AS1502" t="s">
        <v>3</v>
      </c>
      <c r="AT1502">
        <v>0.02</v>
      </c>
      <c r="AU1502" t="s">
        <v>3</v>
      </c>
      <c r="AV1502">
        <v>0</v>
      </c>
      <c r="AW1502">
        <v>2</v>
      </c>
      <c r="AX1502">
        <v>35869605</v>
      </c>
      <c r="AY1502">
        <v>1</v>
      </c>
      <c r="AZ1502">
        <v>0</v>
      </c>
      <c r="BA1502">
        <v>1457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X1502">
        <f>Y1502*Source!I1320</f>
        <v>5.9999999999999995E-4</v>
      </c>
      <c r="CY1502">
        <f>AB1502</f>
        <v>932.72</v>
      </c>
      <c r="CZ1502">
        <f>AF1502</f>
        <v>87.17</v>
      </c>
      <c r="DA1502">
        <f>AJ1502</f>
        <v>10.7</v>
      </c>
      <c r="DB1502">
        <f t="shared" si="230"/>
        <v>1.74</v>
      </c>
      <c r="DC1502">
        <f t="shared" si="231"/>
        <v>0.23</v>
      </c>
    </row>
    <row r="1503" spans="1:107">
      <c r="A1503">
        <f>ROW(Source!A1320)</f>
        <v>1320</v>
      </c>
      <c r="B1503">
        <v>35863109</v>
      </c>
      <c r="C1503">
        <v>35869589</v>
      </c>
      <c r="D1503">
        <v>29114246</v>
      </c>
      <c r="E1503">
        <v>1</v>
      </c>
      <c r="F1503">
        <v>1</v>
      </c>
      <c r="G1503">
        <v>1</v>
      </c>
      <c r="H1503">
        <v>3</v>
      </c>
      <c r="I1503" t="s">
        <v>740</v>
      </c>
      <c r="J1503" t="s">
        <v>741</v>
      </c>
      <c r="K1503" t="s">
        <v>742</v>
      </c>
      <c r="L1503">
        <v>1346</v>
      </c>
      <c r="N1503">
        <v>1009</v>
      </c>
      <c r="O1503" t="s">
        <v>160</v>
      </c>
      <c r="P1503" t="s">
        <v>160</v>
      </c>
      <c r="Q1503">
        <v>1</v>
      </c>
      <c r="W1503">
        <v>0</v>
      </c>
      <c r="X1503">
        <v>-421273247</v>
      </c>
      <c r="Y1503">
        <v>1.5</v>
      </c>
      <c r="AA1503">
        <v>83.08</v>
      </c>
      <c r="AB1503">
        <v>0</v>
      </c>
      <c r="AC1503">
        <v>0</v>
      </c>
      <c r="AD1503">
        <v>0</v>
      </c>
      <c r="AE1503">
        <v>9.0399999999999991</v>
      </c>
      <c r="AF1503">
        <v>0</v>
      </c>
      <c r="AG1503">
        <v>0</v>
      </c>
      <c r="AH1503">
        <v>0</v>
      </c>
      <c r="AI1503">
        <v>9.19</v>
      </c>
      <c r="AJ1503">
        <v>1</v>
      </c>
      <c r="AK1503">
        <v>1</v>
      </c>
      <c r="AL1503">
        <v>1</v>
      </c>
      <c r="AN1503">
        <v>0</v>
      </c>
      <c r="AO1503">
        <v>1</v>
      </c>
      <c r="AP1503">
        <v>0</v>
      </c>
      <c r="AQ1503">
        <v>0</v>
      </c>
      <c r="AR1503">
        <v>0</v>
      </c>
      <c r="AS1503" t="s">
        <v>3</v>
      </c>
      <c r="AT1503">
        <v>1.5</v>
      </c>
      <c r="AU1503" t="s">
        <v>3</v>
      </c>
      <c r="AV1503">
        <v>0</v>
      </c>
      <c r="AW1503">
        <v>2</v>
      </c>
      <c r="AX1503">
        <v>35869606</v>
      </c>
      <c r="AY1503">
        <v>1</v>
      </c>
      <c r="AZ1503">
        <v>0</v>
      </c>
      <c r="BA1503">
        <v>1458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X1503">
        <f>Y1503*Source!I1320</f>
        <v>4.4999999999999998E-2</v>
      </c>
      <c r="CY1503">
        <f t="shared" ref="CY1503:CY1510" si="232">AA1503</f>
        <v>83.08</v>
      </c>
      <c r="CZ1503">
        <f t="shared" ref="CZ1503:CZ1510" si="233">AE1503</f>
        <v>9.0399999999999991</v>
      </c>
      <c r="DA1503">
        <f t="shared" ref="DA1503:DA1510" si="234">AI1503</f>
        <v>9.19</v>
      </c>
      <c r="DB1503">
        <f t="shared" si="230"/>
        <v>13.56</v>
      </c>
      <c r="DC1503">
        <f t="shared" si="231"/>
        <v>0</v>
      </c>
    </row>
    <row r="1504" spans="1:107">
      <c r="A1504">
        <f>ROW(Source!A1320)</f>
        <v>1320</v>
      </c>
      <c r="B1504">
        <v>35863109</v>
      </c>
      <c r="C1504">
        <v>35869589</v>
      </c>
      <c r="D1504">
        <v>29110838</v>
      </c>
      <c r="E1504">
        <v>1</v>
      </c>
      <c r="F1504">
        <v>1</v>
      </c>
      <c r="G1504">
        <v>1</v>
      </c>
      <c r="H1504">
        <v>3</v>
      </c>
      <c r="I1504" t="s">
        <v>743</v>
      </c>
      <c r="J1504" t="s">
        <v>744</v>
      </c>
      <c r="K1504" t="s">
        <v>745</v>
      </c>
      <c r="L1504">
        <v>1346</v>
      </c>
      <c r="N1504">
        <v>1009</v>
      </c>
      <c r="O1504" t="s">
        <v>160</v>
      </c>
      <c r="P1504" t="s">
        <v>160</v>
      </c>
      <c r="Q1504">
        <v>1</v>
      </c>
      <c r="W1504">
        <v>0</v>
      </c>
      <c r="X1504">
        <v>-667794164</v>
      </c>
      <c r="Y1504">
        <v>0.42</v>
      </c>
      <c r="AA1504">
        <v>100.04</v>
      </c>
      <c r="AB1504">
        <v>0</v>
      </c>
      <c r="AC1504">
        <v>0</v>
      </c>
      <c r="AD1504">
        <v>0</v>
      </c>
      <c r="AE1504">
        <v>30.5</v>
      </c>
      <c r="AF1504">
        <v>0</v>
      </c>
      <c r="AG1504">
        <v>0</v>
      </c>
      <c r="AH1504">
        <v>0</v>
      </c>
      <c r="AI1504">
        <v>3.28</v>
      </c>
      <c r="AJ1504">
        <v>1</v>
      </c>
      <c r="AK1504">
        <v>1</v>
      </c>
      <c r="AL1504">
        <v>1</v>
      </c>
      <c r="AN1504">
        <v>0</v>
      </c>
      <c r="AO1504">
        <v>1</v>
      </c>
      <c r="AP1504">
        <v>0</v>
      </c>
      <c r="AQ1504">
        <v>0</v>
      </c>
      <c r="AR1504">
        <v>0</v>
      </c>
      <c r="AS1504" t="s">
        <v>3</v>
      </c>
      <c r="AT1504">
        <v>0.42</v>
      </c>
      <c r="AU1504" t="s">
        <v>3</v>
      </c>
      <c r="AV1504">
        <v>0</v>
      </c>
      <c r="AW1504">
        <v>2</v>
      </c>
      <c r="AX1504">
        <v>35869607</v>
      </c>
      <c r="AY1504">
        <v>1</v>
      </c>
      <c r="AZ1504">
        <v>0</v>
      </c>
      <c r="BA1504">
        <v>1459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X1504">
        <f>Y1504*Source!I1320</f>
        <v>1.2599999999999998E-2</v>
      </c>
      <c r="CY1504">
        <f t="shared" si="232"/>
        <v>100.04</v>
      </c>
      <c r="CZ1504">
        <f t="shared" si="233"/>
        <v>30.5</v>
      </c>
      <c r="DA1504">
        <f t="shared" si="234"/>
        <v>3.28</v>
      </c>
      <c r="DB1504">
        <f t="shared" si="230"/>
        <v>12.81</v>
      </c>
      <c r="DC1504">
        <f t="shared" si="231"/>
        <v>0</v>
      </c>
    </row>
    <row r="1505" spans="1:107">
      <c r="A1505">
        <f>ROW(Source!A1320)</f>
        <v>1320</v>
      </c>
      <c r="B1505">
        <v>35863109</v>
      </c>
      <c r="C1505">
        <v>35869589</v>
      </c>
      <c r="D1505">
        <v>29149204</v>
      </c>
      <c r="E1505">
        <v>1</v>
      </c>
      <c r="F1505">
        <v>1</v>
      </c>
      <c r="G1505">
        <v>1</v>
      </c>
      <c r="H1505">
        <v>3</v>
      </c>
      <c r="I1505" t="s">
        <v>746</v>
      </c>
      <c r="J1505" t="s">
        <v>747</v>
      </c>
      <c r="K1505" t="s">
        <v>748</v>
      </c>
      <c r="L1505">
        <v>1348</v>
      </c>
      <c r="N1505">
        <v>1009</v>
      </c>
      <c r="O1505" t="s">
        <v>30</v>
      </c>
      <c r="P1505" t="s">
        <v>30</v>
      </c>
      <c r="Q1505">
        <v>1000</v>
      </c>
      <c r="W1505">
        <v>0</v>
      </c>
      <c r="X1505">
        <v>-1132764130</v>
      </c>
      <c r="Y1505">
        <v>3.15E-3</v>
      </c>
      <c r="AA1505">
        <v>4978.46</v>
      </c>
      <c r="AB1505">
        <v>0</v>
      </c>
      <c r="AC1505">
        <v>0</v>
      </c>
      <c r="AD1505">
        <v>0</v>
      </c>
      <c r="AE1505">
        <v>729.98</v>
      </c>
      <c r="AF1505">
        <v>0</v>
      </c>
      <c r="AG1505">
        <v>0</v>
      </c>
      <c r="AH1505">
        <v>0</v>
      </c>
      <c r="AI1505">
        <v>6.82</v>
      </c>
      <c r="AJ1505">
        <v>1</v>
      </c>
      <c r="AK1505">
        <v>1</v>
      </c>
      <c r="AL1505">
        <v>1</v>
      </c>
      <c r="AN1505">
        <v>0</v>
      </c>
      <c r="AO1505">
        <v>1</v>
      </c>
      <c r="AP1505">
        <v>0</v>
      </c>
      <c r="AQ1505">
        <v>0</v>
      </c>
      <c r="AR1505">
        <v>0</v>
      </c>
      <c r="AS1505" t="s">
        <v>3</v>
      </c>
      <c r="AT1505">
        <v>3.15E-3</v>
      </c>
      <c r="AU1505" t="s">
        <v>3</v>
      </c>
      <c r="AV1505">
        <v>0</v>
      </c>
      <c r="AW1505">
        <v>2</v>
      </c>
      <c r="AX1505">
        <v>35869608</v>
      </c>
      <c r="AY1505">
        <v>1</v>
      </c>
      <c r="AZ1505">
        <v>0</v>
      </c>
      <c r="BA1505">
        <v>1460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X1505">
        <f>Y1505*Source!I1320</f>
        <v>9.4499999999999993E-5</v>
      </c>
      <c r="CY1505">
        <f t="shared" si="232"/>
        <v>4978.46</v>
      </c>
      <c r="CZ1505">
        <f t="shared" si="233"/>
        <v>729.98</v>
      </c>
      <c r="DA1505">
        <f t="shared" si="234"/>
        <v>6.82</v>
      </c>
      <c r="DB1505">
        <f t="shared" si="230"/>
        <v>2.2999999999999998</v>
      </c>
      <c r="DC1505">
        <f t="shared" si="231"/>
        <v>0</v>
      </c>
    </row>
    <row r="1506" spans="1:107">
      <c r="A1506">
        <f>ROW(Source!A1320)</f>
        <v>1320</v>
      </c>
      <c r="B1506">
        <v>35863109</v>
      </c>
      <c r="C1506">
        <v>35869589</v>
      </c>
      <c r="D1506">
        <v>29156251</v>
      </c>
      <c r="E1506">
        <v>1</v>
      </c>
      <c r="F1506">
        <v>1</v>
      </c>
      <c r="G1506">
        <v>1</v>
      </c>
      <c r="H1506">
        <v>3</v>
      </c>
      <c r="I1506" t="s">
        <v>235</v>
      </c>
      <c r="J1506" t="s">
        <v>238</v>
      </c>
      <c r="K1506" t="s">
        <v>236</v>
      </c>
      <c r="L1506">
        <v>1354</v>
      </c>
      <c r="N1506">
        <v>1010</v>
      </c>
      <c r="O1506" t="s">
        <v>237</v>
      </c>
      <c r="P1506" t="s">
        <v>237</v>
      </c>
      <c r="Q1506">
        <v>1</v>
      </c>
      <c r="W1506">
        <v>0</v>
      </c>
      <c r="X1506">
        <v>-652224790</v>
      </c>
      <c r="Y1506">
        <v>66.666667000000004</v>
      </c>
      <c r="AA1506">
        <v>52.5</v>
      </c>
      <c r="AB1506">
        <v>0</v>
      </c>
      <c r="AC1506">
        <v>0</v>
      </c>
      <c r="AD1506">
        <v>0</v>
      </c>
      <c r="AE1506">
        <v>7.62</v>
      </c>
      <c r="AF1506">
        <v>0</v>
      </c>
      <c r="AG1506">
        <v>0</v>
      </c>
      <c r="AH1506">
        <v>0</v>
      </c>
      <c r="AI1506">
        <v>6.89</v>
      </c>
      <c r="AJ1506">
        <v>1</v>
      </c>
      <c r="AK1506">
        <v>1</v>
      </c>
      <c r="AL1506">
        <v>1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 t="s">
        <v>3</v>
      </c>
      <c r="AT1506">
        <v>66.666667000000004</v>
      </c>
      <c r="AU1506" t="s">
        <v>3</v>
      </c>
      <c r="AV1506">
        <v>0</v>
      </c>
      <c r="AW1506">
        <v>1</v>
      </c>
      <c r="AX1506">
        <v>-1</v>
      </c>
      <c r="AY1506">
        <v>0</v>
      </c>
      <c r="AZ1506">
        <v>0</v>
      </c>
      <c r="BA1506" t="s">
        <v>3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X1506">
        <f>Y1506*Source!I1320</f>
        <v>2.0000000099999999</v>
      </c>
      <c r="CY1506">
        <f t="shared" si="232"/>
        <v>52.5</v>
      </c>
      <c r="CZ1506">
        <f t="shared" si="233"/>
        <v>7.62</v>
      </c>
      <c r="DA1506">
        <f t="shared" si="234"/>
        <v>6.89</v>
      </c>
      <c r="DB1506">
        <f t="shared" si="230"/>
        <v>508</v>
      </c>
      <c r="DC1506">
        <f t="shared" si="231"/>
        <v>0</v>
      </c>
    </row>
    <row r="1507" spans="1:107">
      <c r="A1507">
        <f>ROW(Source!A1320)</f>
        <v>1320</v>
      </c>
      <c r="B1507">
        <v>35863109</v>
      </c>
      <c r="C1507">
        <v>35869589</v>
      </c>
      <c r="D1507">
        <v>29156254</v>
      </c>
      <c r="E1507">
        <v>1</v>
      </c>
      <c r="F1507">
        <v>1</v>
      </c>
      <c r="G1507">
        <v>1</v>
      </c>
      <c r="H1507">
        <v>3</v>
      </c>
      <c r="I1507" t="s">
        <v>240</v>
      </c>
      <c r="J1507" t="s">
        <v>242</v>
      </c>
      <c r="K1507" t="s">
        <v>241</v>
      </c>
      <c r="L1507">
        <v>1354</v>
      </c>
      <c r="N1507">
        <v>1010</v>
      </c>
      <c r="O1507" t="s">
        <v>237</v>
      </c>
      <c r="P1507" t="s">
        <v>237</v>
      </c>
      <c r="Q1507">
        <v>1</v>
      </c>
      <c r="W1507">
        <v>0</v>
      </c>
      <c r="X1507">
        <v>-1484870884</v>
      </c>
      <c r="Y1507">
        <v>33.333333000000003</v>
      </c>
      <c r="AA1507">
        <v>76.59</v>
      </c>
      <c r="AB1507">
        <v>0</v>
      </c>
      <c r="AC1507">
        <v>0</v>
      </c>
      <c r="AD1507">
        <v>0</v>
      </c>
      <c r="AE1507">
        <v>9.01</v>
      </c>
      <c r="AF1507">
        <v>0</v>
      </c>
      <c r="AG1507">
        <v>0</v>
      </c>
      <c r="AH1507">
        <v>0</v>
      </c>
      <c r="AI1507">
        <v>8.5</v>
      </c>
      <c r="AJ1507">
        <v>1</v>
      </c>
      <c r="AK1507">
        <v>1</v>
      </c>
      <c r="AL1507">
        <v>1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 t="s">
        <v>3</v>
      </c>
      <c r="AT1507">
        <v>33.333333000000003</v>
      </c>
      <c r="AU1507" t="s">
        <v>3</v>
      </c>
      <c r="AV1507">
        <v>0</v>
      </c>
      <c r="AW1507">
        <v>1</v>
      </c>
      <c r="AX1507">
        <v>-1</v>
      </c>
      <c r="AY1507">
        <v>0</v>
      </c>
      <c r="AZ1507">
        <v>0</v>
      </c>
      <c r="BA1507" t="s">
        <v>3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X1507">
        <f>Y1507*Source!I1320</f>
        <v>0.99999999000000006</v>
      </c>
      <c r="CY1507">
        <f t="shared" si="232"/>
        <v>76.59</v>
      </c>
      <c r="CZ1507">
        <f t="shared" si="233"/>
        <v>9.01</v>
      </c>
      <c r="DA1507">
        <f t="shared" si="234"/>
        <v>8.5</v>
      </c>
      <c r="DB1507">
        <f t="shared" si="230"/>
        <v>300.33</v>
      </c>
      <c r="DC1507">
        <f t="shared" si="231"/>
        <v>0</v>
      </c>
    </row>
    <row r="1508" spans="1:107">
      <c r="A1508">
        <f>ROW(Source!A1320)</f>
        <v>1320</v>
      </c>
      <c r="B1508">
        <v>35863109</v>
      </c>
      <c r="C1508">
        <v>35869589</v>
      </c>
      <c r="D1508">
        <v>29156142</v>
      </c>
      <c r="E1508">
        <v>1</v>
      </c>
      <c r="F1508">
        <v>1</v>
      </c>
      <c r="G1508">
        <v>1</v>
      </c>
      <c r="H1508">
        <v>3</v>
      </c>
      <c r="I1508" t="s">
        <v>230</v>
      </c>
      <c r="J1508" t="s">
        <v>233</v>
      </c>
      <c r="K1508" t="s">
        <v>231</v>
      </c>
      <c r="L1508">
        <v>1356</v>
      </c>
      <c r="N1508">
        <v>1010</v>
      </c>
      <c r="O1508" t="s">
        <v>232</v>
      </c>
      <c r="P1508" t="s">
        <v>232</v>
      </c>
      <c r="Q1508">
        <v>1000</v>
      </c>
      <c r="W1508">
        <v>0</v>
      </c>
      <c r="X1508">
        <v>-1152774928</v>
      </c>
      <c r="Y1508">
        <v>0.1</v>
      </c>
      <c r="AA1508">
        <v>5115.96</v>
      </c>
      <c r="AB1508">
        <v>0</v>
      </c>
      <c r="AC1508">
        <v>0</v>
      </c>
      <c r="AD1508">
        <v>0</v>
      </c>
      <c r="AE1508">
        <v>1998.42</v>
      </c>
      <c r="AF1508">
        <v>0</v>
      </c>
      <c r="AG1508">
        <v>0</v>
      </c>
      <c r="AH1508">
        <v>0</v>
      </c>
      <c r="AI1508">
        <v>2.56</v>
      </c>
      <c r="AJ1508">
        <v>1</v>
      </c>
      <c r="AK1508">
        <v>1</v>
      </c>
      <c r="AL1508">
        <v>1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 t="s">
        <v>3</v>
      </c>
      <c r="AT1508">
        <v>0.1</v>
      </c>
      <c r="AU1508" t="s">
        <v>3</v>
      </c>
      <c r="AV1508">
        <v>0</v>
      </c>
      <c r="AW1508">
        <v>1</v>
      </c>
      <c r="AX1508">
        <v>-1</v>
      </c>
      <c r="AY1508">
        <v>0</v>
      </c>
      <c r="AZ1508">
        <v>0</v>
      </c>
      <c r="BA1508" t="s">
        <v>3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X1508">
        <f>Y1508*Source!I1320</f>
        <v>3.0000000000000001E-3</v>
      </c>
      <c r="CY1508">
        <f t="shared" si="232"/>
        <v>5115.96</v>
      </c>
      <c r="CZ1508">
        <f t="shared" si="233"/>
        <v>1998.42</v>
      </c>
      <c r="DA1508">
        <f t="shared" si="234"/>
        <v>2.56</v>
      </c>
      <c r="DB1508">
        <f t="shared" si="230"/>
        <v>199.84</v>
      </c>
      <c r="DC1508">
        <f t="shared" si="231"/>
        <v>0</v>
      </c>
    </row>
    <row r="1509" spans="1:107">
      <c r="A1509">
        <f>ROW(Source!A1320)</f>
        <v>1320</v>
      </c>
      <c r="B1509">
        <v>35863109</v>
      </c>
      <c r="C1509">
        <v>35869589</v>
      </c>
      <c r="D1509">
        <v>29170678</v>
      </c>
      <c r="E1509">
        <v>1</v>
      </c>
      <c r="F1509">
        <v>1</v>
      </c>
      <c r="G1509">
        <v>1</v>
      </c>
      <c r="H1509">
        <v>3</v>
      </c>
      <c r="I1509" t="s">
        <v>749</v>
      </c>
      <c r="J1509" t="s">
        <v>750</v>
      </c>
      <c r="K1509" t="s">
        <v>751</v>
      </c>
      <c r="L1509">
        <v>1354</v>
      </c>
      <c r="N1509">
        <v>1010</v>
      </c>
      <c r="O1509" t="s">
        <v>237</v>
      </c>
      <c r="P1509" t="s">
        <v>237</v>
      </c>
      <c r="Q1509">
        <v>1</v>
      </c>
      <c r="W1509">
        <v>0</v>
      </c>
      <c r="X1509">
        <v>-808655695</v>
      </c>
      <c r="Y1509">
        <v>102</v>
      </c>
      <c r="AA1509">
        <v>0.69</v>
      </c>
      <c r="AB1509">
        <v>0</v>
      </c>
      <c r="AC1509">
        <v>0</v>
      </c>
      <c r="AD1509">
        <v>0</v>
      </c>
      <c r="AE1509">
        <v>0.28000000000000003</v>
      </c>
      <c r="AF1509">
        <v>0</v>
      </c>
      <c r="AG1509">
        <v>0</v>
      </c>
      <c r="AH1509">
        <v>0</v>
      </c>
      <c r="AI1509">
        <v>2.46</v>
      </c>
      <c r="AJ1509">
        <v>1</v>
      </c>
      <c r="AK1509">
        <v>1</v>
      </c>
      <c r="AL1509">
        <v>1</v>
      </c>
      <c r="AN1509">
        <v>0</v>
      </c>
      <c r="AO1509">
        <v>1</v>
      </c>
      <c r="AP1509">
        <v>0</v>
      </c>
      <c r="AQ1509">
        <v>0</v>
      </c>
      <c r="AR1509">
        <v>0</v>
      </c>
      <c r="AS1509" t="s">
        <v>3</v>
      </c>
      <c r="AT1509">
        <v>102</v>
      </c>
      <c r="AU1509" t="s">
        <v>3</v>
      </c>
      <c r="AV1509">
        <v>0</v>
      </c>
      <c r="AW1509">
        <v>2</v>
      </c>
      <c r="AX1509">
        <v>35869609</v>
      </c>
      <c r="AY1509">
        <v>1</v>
      </c>
      <c r="AZ1509">
        <v>0</v>
      </c>
      <c r="BA1509">
        <v>1461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X1509">
        <f>Y1509*Source!I1320</f>
        <v>3.06</v>
      </c>
      <c r="CY1509">
        <f t="shared" si="232"/>
        <v>0.69</v>
      </c>
      <c r="CZ1509">
        <f t="shared" si="233"/>
        <v>0.28000000000000003</v>
      </c>
      <c r="DA1509">
        <f t="shared" si="234"/>
        <v>2.46</v>
      </c>
      <c r="DB1509">
        <f t="shared" si="230"/>
        <v>28.56</v>
      </c>
      <c r="DC1509">
        <f t="shared" si="231"/>
        <v>0</v>
      </c>
    </row>
    <row r="1510" spans="1:107">
      <c r="A1510">
        <f>ROW(Source!A1320)</f>
        <v>1320</v>
      </c>
      <c r="B1510">
        <v>35863109</v>
      </c>
      <c r="C1510">
        <v>35869589</v>
      </c>
      <c r="D1510">
        <v>29171808</v>
      </c>
      <c r="E1510">
        <v>1</v>
      </c>
      <c r="F1510">
        <v>1</v>
      </c>
      <c r="G1510">
        <v>1</v>
      </c>
      <c r="H1510">
        <v>3</v>
      </c>
      <c r="I1510" t="s">
        <v>752</v>
      </c>
      <c r="J1510" t="s">
        <v>753</v>
      </c>
      <c r="K1510" t="s">
        <v>754</v>
      </c>
      <c r="L1510">
        <v>1374</v>
      </c>
      <c r="N1510">
        <v>1013</v>
      </c>
      <c r="O1510" t="s">
        <v>755</v>
      </c>
      <c r="P1510" t="s">
        <v>755</v>
      </c>
      <c r="Q1510">
        <v>1</v>
      </c>
      <c r="W1510">
        <v>0</v>
      </c>
      <c r="X1510">
        <v>-915781824</v>
      </c>
      <c r="Y1510">
        <v>6.05</v>
      </c>
      <c r="AA1510">
        <v>1</v>
      </c>
      <c r="AB1510">
        <v>0</v>
      </c>
      <c r="AC1510">
        <v>0</v>
      </c>
      <c r="AD1510">
        <v>0</v>
      </c>
      <c r="AE1510">
        <v>1</v>
      </c>
      <c r="AF1510">
        <v>0</v>
      </c>
      <c r="AG1510">
        <v>0</v>
      </c>
      <c r="AH1510">
        <v>0</v>
      </c>
      <c r="AI1510">
        <v>1</v>
      </c>
      <c r="AJ1510">
        <v>1</v>
      </c>
      <c r="AK1510">
        <v>1</v>
      </c>
      <c r="AL1510">
        <v>1</v>
      </c>
      <c r="AN1510">
        <v>0</v>
      </c>
      <c r="AO1510">
        <v>1</v>
      </c>
      <c r="AP1510">
        <v>0</v>
      </c>
      <c r="AQ1510">
        <v>0</v>
      </c>
      <c r="AR1510">
        <v>0</v>
      </c>
      <c r="AS1510" t="s">
        <v>3</v>
      </c>
      <c r="AT1510">
        <v>6.05</v>
      </c>
      <c r="AU1510" t="s">
        <v>3</v>
      </c>
      <c r="AV1510">
        <v>0</v>
      </c>
      <c r="AW1510">
        <v>2</v>
      </c>
      <c r="AX1510">
        <v>35869610</v>
      </c>
      <c r="AY1510">
        <v>1</v>
      </c>
      <c r="AZ1510">
        <v>0</v>
      </c>
      <c r="BA1510">
        <v>1462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X1510">
        <f>Y1510*Source!I1320</f>
        <v>0.18149999999999999</v>
      </c>
      <c r="CY1510">
        <f t="shared" si="232"/>
        <v>1</v>
      </c>
      <c r="CZ1510">
        <f t="shared" si="233"/>
        <v>1</v>
      </c>
      <c r="DA1510">
        <f t="shared" si="234"/>
        <v>1</v>
      </c>
      <c r="DB1510">
        <f t="shared" si="230"/>
        <v>6.05</v>
      </c>
      <c r="DC1510">
        <f t="shared" si="231"/>
        <v>0</v>
      </c>
    </row>
    <row r="1511" spans="1:107">
      <c r="A1511">
        <f>ROW(Source!A1324)</f>
        <v>1324</v>
      </c>
      <c r="B1511">
        <v>35863109</v>
      </c>
      <c r="C1511">
        <v>35869614</v>
      </c>
      <c r="D1511">
        <v>29364679</v>
      </c>
      <c r="E1511">
        <v>1</v>
      </c>
      <c r="F1511">
        <v>1</v>
      </c>
      <c r="G1511">
        <v>1</v>
      </c>
      <c r="H1511">
        <v>1</v>
      </c>
      <c r="I1511" t="s">
        <v>735</v>
      </c>
      <c r="J1511" t="s">
        <v>3</v>
      </c>
      <c r="K1511" t="s">
        <v>736</v>
      </c>
      <c r="L1511">
        <v>1369</v>
      </c>
      <c r="N1511">
        <v>1013</v>
      </c>
      <c r="O1511" t="s">
        <v>561</v>
      </c>
      <c r="P1511" t="s">
        <v>561</v>
      </c>
      <c r="Q1511">
        <v>1</v>
      </c>
      <c r="W1511">
        <v>0</v>
      </c>
      <c r="X1511">
        <v>931378261</v>
      </c>
      <c r="Y1511">
        <v>30.175999999999995</v>
      </c>
      <c r="AA1511">
        <v>0</v>
      </c>
      <c r="AB1511">
        <v>0</v>
      </c>
      <c r="AC1511">
        <v>0</v>
      </c>
      <c r="AD1511">
        <v>316.85000000000002</v>
      </c>
      <c r="AE1511">
        <v>0</v>
      </c>
      <c r="AF1511">
        <v>0</v>
      </c>
      <c r="AG1511">
        <v>0</v>
      </c>
      <c r="AH1511">
        <v>316.85000000000002</v>
      </c>
      <c r="AI1511">
        <v>1</v>
      </c>
      <c r="AJ1511">
        <v>1</v>
      </c>
      <c r="AK1511">
        <v>1</v>
      </c>
      <c r="AL1511">
        <v>1</v>
      </c>
      <c r="AN1511">
        <v>0</v>
      </c>
      <c r="AO1511">
        <v>1</v>
      </c>
      <c r="AP1511">
        <v>1</v>
      </c>
      <c r="AQ1511">
        <v>0</v>
      </c>
      <c r="AR1511">
        <v>0</v>
      </c>
      <c r="AS1511" t="s">
        <v>3</v>
      </c>
      <c r="AT1511">
        <v>26.24</v>
      </c>
      <c r="AU1511" t="s">
        <v>134</v>
      </c>
      <c r="AV1511">
        <v>1</v>
      </c>
      <c r="AW1511">
        <v>2</v>
      </c>
      <c r="AX1511">
        <v>35869624</v>
      </c>
      <c r="AY1511">
        <v>2</v>
      </c>
      <c r="AZ1511">
        <v>131072</v>
      </c>
      <c r="BA1511">
        <v>1463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X1511">
        <f>Y1511*Source!I1324</f>
        <v>0.30175999999999997</v>
      </c>
      <c r="CY1511">
        <f>AD1511</f>
        <v>316.85000000000002</v>
      </c>
      <c r="CZ1511">
        <f>AH1511</f>
        <v>316.85000000000002</v>
      </c>
      <c r="DA1511">
        <f>AL1511</f>
        <v>1</v>
      </c>
      <c r="DB1511">
        <f>ROUND((ROUND(AT1511*CZ1511,2)*1.15),2)</f>
        <v>9561.26</v>
      </c>
      <c r="DC1511">
        <f>ROUND((ROUND(AT1511*AG1511,2)*1.15),2)</f>
        <v>0</v>
      </c>
    </row>
    <row r="1512" spans="1:107">
      <c r="A1512">
        <f>ROW(Source!A1324)</f>
        <v>1324</v>
      </c>
      <c r="B1512">
        <v>35863109</v>
      </c>
      <c r="C1512">
        <v>35869614</v>
      </c>
      <c r="D1512">
        <v>121548</v>
      </c>
      <c r="E1512">
        <v>1</v>
      </c>
      <c r="F1512">
        <v>1</v>
      </c>
      <c r="G1512">
        <v>1</v>
      </c>
      <c r="H1512">
        <v>1</v>
      </c>
      <c r="I1512" t="s">
        <v>35</v>
      </c>
      <c r="J1512" t="s">
        <v>3</v>
      </c>
      <c r="K1512" t="s">
        <v>562</v>
      </c>
      <c r="L1512">
        <v>608254</v>
      </c>
      <c r="N1512">
        <v>1013</v>
      </c>
      <c r="O1512" t="s">
        <v>563</v>
      </c>
      <c r="P1512" t="s">
        <v>563</v>
      </c>
      <c r="Q1512">
        <v>1</v>
      </c>
      <c r="W1512">
        <v>0</v>
      </c>
      <c r="X1512">
        <v>-185737400</v>
      </c>
      <c r="Y1512">
        <v>0.03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1</v>
      </c>
      <c r="AJ1512">
        <v>1</v>
      </c>
      <c r="AK1512">
        <v>1</v>
      </c>
      <c r="AL1512">
        <v>1</v>
      </c>
      <c r="AN1512">
        <v>0</v>
      </c>
      <c r="AO1512">
        <v>1</v>
      </c>
      <c r="AP1512">
        <v>0</v>
      </c>
      <c r="AQ1512">
        <v>0</v>
      </c>
      <c r="AR1512">
        <v>0</v>
      </c>
      <c r="AS1512" t="s">
        <v>3</v>
      </c>
      <c r="AT1512">
        <v>0.03</v>
      </c>
      <c r="AU1512" t="s">
        <v>3</v>
      </c>
      <c r="AV1512">
        <v>2</v>
      </c>
      <c r="AW1512">
        <v>2</v>
      </c>
      <c r="AX1512">
        <v>35869625</v>
      </c>
      <c r="AY1512">
        <v>1</v>
      </c>
      <c r="AZ1512">
        <v>0</v>
      </c>
      <c r="BA1512">
        <v>1464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X1512">
        <f>Y1512*Source!I1324</f>
        <v>2.9999999999999997E-4</v>
      </c>
      <c r="CY1512">
        <f>AD1512</f>
        <v>0</v>
      </c>
      <c r="CZ1512">
        <f>AH1512</f>
        <v>0</v>
      </c>
      <c r="DA1512">
        <f>AL1512</f>
        <v>1</v>
      </c>
      <c r="DB1512">
        <f t="shared" ref="DB1512:DB1519" si="235">ROUND(ROUND(AT1512*CZ1512,2),2)</f>
        <v>0</v>
      </c>
      <c r="DC1512">
        <f t="shared" ref="DC1512:DC1519" si="236">ROUND(ROUND(AT1512*AG1512,2),2)</f>
        <v>0</v>
      </c>
    </row>
    <row r="1513" spans="1:107">
      <c r="A1513">
        <f>ROW(Source!A1324)</f>
        <v>1324</v>
      </c>
      <c r="B1513">
        <v>35863109</v>
      </c>
      <c r="C1513">
        <v>35869614</v>
      </c>
      <c r="D1513">
        <v>29172362</v>
      </c>
      <c r="E1513">
        <v>1</v>
      </c>
      <c r="F1513">
        <v>1</v>
      </c>
      <c r="G1513">
        <v>1</v>
      </c>
      <c r="H1513">
        <v>2</v>
      </c>
      <c r="I1513" t="s">
        <v>737</v>
      </c>
      <c r="J1513" t="s">
        <v>738</v>
      </c>
      <c r="K1513" t="s">
        <v>739</v>
      </c>
      <c r="L1513">
        <v>1368</v>
      </c>
      <c r="N1513">
        <v>1011</v>
      </c>
      <c r="O1513" t="s">
        <v>567</v>
      </c>
      <c r="P1513" t="s">
        <v>567</v>
      </c>
      <c r="Q1513">
        <v>1</v>
      </c>
      <c r="W1513">
        <v>0</v>
      </c>
      <c r="X1513">
        <v>2071614860</v>
      </c>
      <c r="Y1513">
        <v>0.03</v>
      </c>
      <c r="AA1513">
        <v>0</v>
      </c>
      <c r="AB1513">
        <v>1113.56</v>
      </c>
      <c r="AC1513">
        <v>446.18</v>
      </c>
      <c r="AD1513">
        <v>0</v>
      </c>
      <c r="AE1513">
        <v>0</v>
      </c>
      <c r="AF1513">
        <v>134.65</v>
      </c>
      <c r="AG1513">
        <v>13.5</v>
      </c>
      <c r="AH1513">
        <v>0</v>
      </c>
      <c r="AI1513">
        <v>1</v>
      </c>
      <c r="AJ1513">
        <v>8.27</v>
      </c>
      <c r="AK1513">
        <v>33.049999999999997</v>
      </c>
      <c r="AL1513">
        <v>1</v>
      </c>
      <c r="AN1513">
        <v>0</v>
      </c>
      <c r="AO1513">
        <v>1</v>
      </c>
      <c r="AP1513">
        <v>0</v>
      </c>
      <c r="AQ1513">
        <v>0</v>
      </c>
      <c r="AR1513">
        <v>0</v>
      </c>
      <c r="AS1513" t="s">
        <v>3</v>
      </c>
      <c r="AT1513">
        <v>0.03</v>
      </c>
      <c r="AU1513" t="s">
        <v>3</v>
      </c>
      <c r="AV1513">
        <v>0</v>
      </c>
      <c r="AW1513">
        <v>2</v>
      </c>
      <c r="AX1513">
        <v>35869626</v>
      </c>
      <c r="AY1513">
        <v>1</v>
      </c>
      <c r="AZ1513">
        <v>0</v>
      </c>
      <c r="BA1513">
        <v>1465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X1513">
        <f>Y1513*Source!I1324</f>
        <v>2.9999999999999997E-4</v>
      </c>
      <c r="CY1513">
        <f>AB1513</f>
        <v>1113.56</v>
      </c>
      <c r="CZ1513">
        <f>AF1513</f>
        <v>134.65</v>
      </c>
      <c r="DA1513">
        <f>AJ1513</f>
        <v>8.27</v>
      </c>
      <c r="DB1513">
        <f t="shared" si="235"/>
        <v>4.04</v>
      </c>
      <c r="DC1513">
        <f t="shared" si="236"/>
        <v>0.41</v>
      </c>
    </row>
    <row r="1514" spans="1:107">
      <c r="A1514">
        <f>ROW(Source!A1324)</f>
        <v>1324</v>
      </c>
      <c r="B1514">
        <v>35863109</v>
      </c>
      <c r="C1514">
        <v>35869614</v>
      </c>
      <c r="D1514">
        <v>29174913</v>
      </c>
      <c r="E1514">
        <v>1</v>
      </c>
      <c r="F1514">
        <v>1</v>
      </c>
      <c r="G1514">
        <v>1</v>
      </c>
      <c r="H1514">
        <v>2</v>
      </c>
      <c r="I1514" t="s">
        <v>578</v>
      </c>
      <c r="J1514" t="s">
        <v>579</v>
      </c>
      <c r="K1514" t="s">
        <v>580</v>
      </c>
      <c r="L1514">
        <v>1368</v>
      </c>
      <c r="N1514">
        <v>1011</v>
      </c>
      <c r="O1514" t="s">
        <v>567</v>
      </c>
      <c r="P1514" t="s">
        <v>567</v>
      </c>
      <c r="Q1514">
        <v>1</v>
      </c>
      <c r="W1514">
        <v>0</v>
      </c>
      <c r="X1514">
        <v>458544584</v>
      </c>
      <c r="Y1514">
        <v>0.02</v>
      </c>
      <c r="AA1514">
        <v>0</v>
      </c>
      <c r="AB1514">
        <v>932.72</v>
      </c>
      <c r="AC1514">
        <v>383.38</v>
      </c>
      <c r="AD1514">
        <v>0</v>
      </c>
      <c r="AE1514">
        <v>0</v>
      </c>
      <c r="AF1514">
        <v>87.17</v>
      </c>
      <c r="AG1514">
        <v>11.6</v>
      </c>
      <c r="AH1514">
        <v>0</v>
      </c>
      <c r="AI1514">
        <v>1</v>
      </c>
      <c r="AJ1514">
        <v>10.7</v>
      </c>
      <c r="AK1514">
        <v>33.049999999999997</v>
      </c>
      <c r="AL1514">
        <v>1</v>
      </c>
      <c r="AN1514">
        <v>0</v>
      </c>
      <c r="AO1514">
        <v>1</v>
      </c>
      <c r="AP1514">
        <v>0</v>
      </c>
      <c r="AQ1514">
        <v>0</v>
      </c>
      <c r="AR1514">
        <v>0</v>
      </c>
      <c r="AS1514" t="s">
        <v>3</v>
      </c>
      <c r="AT1514">
        <v>0.02</v>
      </c>
      <c r="AU1514" t="s">
        <v>3</v>
      </c>
      <c r="AV1514">
        <v>0</v>
      </c>
      <c r="AW1514">
        <v>2</v>
      </c>
      <c r="AX1514">
        <v>35869627</v>
      </c>
      <c r="AY1514">
        <v>1</v>
      </c>
      <c r="AZ1514">
        <v>0</v>
      </c>
      <c r="BA1514">
        <v>1466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X1514">
        <f>Y1514*Source!I1324</f>
        <v>2.0000000000000001E-4</v>
      </c>
      <c r="CY1514">
        <f>AB1514</f>
        <v>932.72</v>
      </c>
      <c r="CZ1514">
        <f>AF1514</f>
        <v>87.17</v>
      </c>
      <c r="DA1514">
        <f>AJ1514</f>
        <v>10.7</v>
      </c>
      <c r="DB1514">
        <f t="shared" si="235"/>
        <v>1.74</v>
      </c>
      <c r="DC1514">
        <f t="shared" si="236"/>
        <v>0.23</v>
      </c>
    </row>
    <row r="1515" spans="1:107">
      <c r="A1515">
        <f>ROW(Source!A1324)</f>
        <v>1324</v>
      </c>
      <c r="B1515">
        <v>35863109</v>
      </c>
      <c r="C1515">
        <v>35869614</v>
      </c>
      <c r="D1515">
        <v>29149204</v>
      </c>
      <c r="E1515">
        <v>1</v>
      </c>
      <c r="F1515">
        <v>1</v>
      </c>
      <c r="G1515">
        <v>1</v>
      </c>
      <c r="H1515">
        <v>3</v>
      </c>
      <c r="I1515" t="s">
        <v>746</v>
      </c>
      <c r="J1515" t="s">
        <v>747</v>
      </c>
      <c r="K1515" t="s">
        <v>748</v>
      </c>
      <c r="L1515">
        <v>1348</v>
      </c>
      <c r="N1515">
        <v>1009</v>
      </c>
      <c r="O1515" t="s">
        <v>30</v>
      </c>
      <c r="P1515" t="s">
        <v>30</v>
      </c>
      <c r="Q1515">
        <v>1000</v>
      </c>
      <c r="W1515">
        <v>0</v>
      </c>
      <c r="X1515">
        <v>-1132764130</v>
      </c>
      <c r="Y1515">
        <v>3.15E-3</v>
      </c>
      <c r="AA1515">
        <v>4978.46</v>
      </c>
      <c r="AB1515">
        <v>0</v>
      </c>
      <c r="AC1515">
        <v>0</v>
      </c>
      <c r="AD1515">
        <v>0</v>
      </c>
      <c r="AE1515">
        <v>729.98</v>
      </c>
      <c r="AF1515">
        <v>0</v>
      </c>
      <c r="AG1515">
        <v>0</v>
      </c>
      <c r="AH1515">
        <v>0</v>
      </c>
      <c r="AI1515">
        <v>6.82</v>
      </c>
      <c r="AJ1515">
        <v>1</v>
      </c>
      <c r="AK1515">
        <v>1</v>
      </c>
      <c r="AL1515">
        <v>1</v>
      </c>
      <c r="AN1515">
        <v>0</v>
      </c>
      <c r="AO1515">
        <v>1</v>
      </c>
      <c r="AP1515">
        <v>0</v>
      </c>
      <c r="AQ1515">
        <v>0</v>
      </c>
      <c r="AR1515">
        <v>0</v>
      </c>
      <c r="AS1515" t="s">
        <v>3</v>
      </c>
      <c r="AT1515">
        <v>3.15E-3</v>
      </c>
      <c r="AU1515" t="s">
        <v>3</v>
      </c>
      <c r="AV1515">
        <v>0</v>
      </c>
      <c r="AW1515">
        <v>2</v>
      </c>
      <c r="AX1515">
        <v>35869628</v>
      </c>
      <c r="AY1515">
        <v>1</v>
      </c>
      <c r="AZ1515">
        <v>0</v>
      </c>
      <c r="BA1515">
        <v>1467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X1515">
        <f>Y1515*Source!I1324</f>
        <v>3.15E-5</v>
      </c>
      <c r="CY1515">
        <f>AA1515</f>
        <v>4978.46</v>
      </c>
      <c r="CZ1515">
        <f>AE1515</f>
        <v>729.98</v>
      </c>
      <c r="DA1515">
        <f>AI1515</f>
        <v>6.82</v>
      </c>
      <c r="DB1515">
        <f t="shared" si="235"/>
        <v>2.2999999999999998</v>
      </c>
      <c r="DC1515">
        <f t="shared" si="236"/>
        <v>0</v>
      </c>
    </row>
    <row r="1516" spans="1:107">
      <c r="A1516">
        <f>ROW(Source!A1324)</f>
        <v>1324</v>
      </c>
      <c r="B1516">
        <v>35863109</v>
      </c>
      <c r="C1516">
        <v>35869614</v>
      </c>
      <c r="D1516">
        <v>29156142</v>
      </c>
      <c r="E1516">
        <v>1</v>
      </c>
      <c r="F1516">
        <v>1</v>
      </c>
      <c r="G1516">
        <v>1</v>
      </c>
      <c r="H1516">
        <v>3</v>
      </c>
      <c r="I1516" t="s">
        <v>230</v>
      </c>
      <c r="J1516" t="s">
        <v>233</v>
      </c>
      <c r="K1516" t="s">
        <v>231</v>
      </c>
      <c r="L1516">
        <v>1356</v>
      </c>
      <c r="N1516">
        <v>1010</v>
      </c>
      <c r="O1516" t="s">
        <v>232</v>
      </c>
      <c r="P1516" t="s">
        <v>232</v>
      </c>
      <c r="Q1516">
        <v>1000</v>
      </c>
      <c r="W1516">
        <v>0</v>
      </c>
      <c r="X1516">
        <v>-1152774928</v>
      </c>
      <c r="Y1516">
        <v>0.1</v>
      </c>
      <c r="AA1516">
        <v>5115.96</v>
      </c>
      <c r="AB1516">
        <v>0</v>
      </c>
      <c r="AC1516">
        <v>0</v>
      </c>
      <c r="AD1516">
        <v>0</v>
      </c>
      <c r="AE1516">
        <v>1998.42</v>
      </c>
      <c r="AF1516">
        <v>0</v>
      </c>
      <c r="AG1516">
        <v>0</v>
      </c>
      <c r="AH1516">
        <v>0</v>
      </c>
      <c r="AI1516">
        <v>2.56</v>
      </c>
      <c r="AJ1516">
        <v>1</v>
      </c>
      <c r="AK1516">
        <v>1</v>
      </c>
      <c r="AL1516">
        <v>1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 t="s">
        <v>3</v>
      </c>
      <c r="AT1516">
        <v>0.1</v>
      </c>
      <c r="AU1516" t="s">
        <v>3</v>
      </c>
      <c r="AV1516">
        <v>0</v>
      </c>
      <c r="AW1516">
        <v>1</v>
      </c>
      <c r="AX1516">
        <v>-1</v>
      </c>
      <c r="AY1516">
        <v>0</v>
      </c>
      <c r="AZ1516">
        <v>0</v>
      </c>
      <c r="BA1516" t="s">
        <v>3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CX1516">
        <f>Y1516*Source!I1324</f>
        <v>1E-3</v>
      </c>
      <c r="CY1516">
        <f>AA1516</f>
        <v>5115.96</v>
      </c>
      <c r="CZ1516">
        <f>AE1516</f>
        <v>1998.42</v>
      </c>
      <c r="DA1516">
        <f>AI1516</f>
        <v>2.56</v>
      </c>
      <c r="DB1516">
        <f t="shared" si="235"/>
        <v>199.84</v>
      </c>
      <c r="DC1516">
        <f t="shared" si="236"/>
        <v>0</v>
      </c>
    </row>
    <row r="1517" spans="1:107">
      <c r="A1517">
        <f>ROW(Source!A1324)</f>
        <v>1324</v>
      </c>
      <c r="B1517">
        <v>35863109</v>
      </c>
      <c r="C1517">
        <v>35869614</v>
      </c>
      <c r="D1517">
        <v>29170678</v>
      </c>
      <c r="E1517">
        <v>1</v>
      </c>
      <c r="F1517">
        <v>1</v>
      </c>
      <c r="G1517">
        <v>1</v>
      </c>
      <c r="H1517">
        <v>3</v>
      </c>
      <c r="I1517" t="s">
        <v>749</v>
      </c>
      <c r="J1517" t="s">
        <v>750</v>
      </c>
      <c r="K1517" t="s">
        <v>751</v>
      </c>
      <c r="L1517">
        <v>1354</v>
      </c>
      <c r="N1517">
        <v>1010</v>
      </c>
      <c r="O1517" t="s">
        <v>237</v>
      </c>
      <c r="P1517" t="s">
        <v>237</v>
      </c>
      <c r="Q1517">
        <v>1</v>
      </c>
      <c r="W1517">
        <v>0</v>
      </c>
      <c r="X1517">
        <v>-808655695</v>
      </c>
      <c r="Y1517">
        <v>102</v>
      </c>
      <c r="AA1517">
        <v>0.69</v>
      </c>
      <c r="AB1517">
        <v>0</v>
      </c>
      <c r="AC1517">
        <v>0</v>
      </c>
      <c r="AD1517">
        <v>0</v>
      </c>
      <c r="AE1517">
        <v>0.28000000000000003</v>
      </c>
      <c r="AF1517">
        <v>0</v>
      </c>
      <c r="AG1517">
        <v>0</v>
      </c>
      <c r="AH1517">
        <v>0</v>
      </c>
      <c r="AI1517">
        <v>2.46</v>
      </c>
      <c r="AJ1517">
        <v>1</v>
      </c>
      <c r="AK1517">
        <v>1</v>
      </c>
      <c r="AL1517">
        <v>1</v>
      </c>
      <c r="AN1517">
        <v>0</v>
      </c>
      <c r="AO1517">
        <v>1</v>
      </c>
      <c r="AP1517">
        <v>0</v>
      </c>
      <c r="AQ1517">
        <v>0</v>
      </c>
      <c r="AR1517">
        <v>0</v>
      </c>
      <c r="AS1517" t="s">
        <v>3</v>
      </c>
      <c r="AT1517">
        <v>102</v>
      </c>
      <c r="AU1517" t="s">
        <v>3</v>
      </c>
      <c r="AV1517">
        <v>0</v>
      </c>
      <c r="AW1517">
        <v>2</v>
      </c>
      <c r="AX1517">
        <v>35869629</v>
      </c>
      <c r="AY1517">
        <v>1</v>
      </c>
      <c r="AZ1517">
        <v>0</v>
      </c>
      <c r="BA1517">
        <v>1468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CX1517">
        <f>Y1517*Source!I1324</f>
        <v>1.02</v>
      </c>
      <c r="CY1517">
        <f>AA1517</f>
        <v>0.69</v>
      </c>
      <c r="CZ1517">
        <f>AE1517</f>
        <v>0.28000000000000003</v>
      </c>
      <c r="DA1517">
        <f>AI1517</f>
        <v>2.46</v>
      </c>
      <c r="DB1517">
        <f t="shared" si="235"/>
        <v>28.56</v>
      </c>
      <c r="DC1517">
        <f t="shared" si="236"/>
        <v>0</v>
      </c>
    </row>
    <row r="1518" spans="1:107">
      <c r="A1518">
        <f>ROW(Source!A1324)</f>
        <v>1324</v>
      </c>
      <c r="B1518">
        <v>35863109</v>
      </c>
      <c r="C1518">
        <v>35869614</v>
      </c>
      <c r="D1518">
        <v>29169278</v>
      </c>
      <c r="E1518">
        <v>1</v>
      </c>
      <c r="F1518">
        <v>1</v>
      </c>
      <c r="G1518">
        <v>1</v>
      </c>
      <c r="H1518">
        <v>3</v>
      </c>
      <c r="I1518" t="s">
        <v>249</v>
      </c>
      <c r="J1518" t="s">
        <v>251</v>
      </c>
      <c r="K1518" t="s">
        <v>250</v>
      </c>
      <c r="L1518">
        <v>1354</v>
      </c>
      <c r="N1518">
        <v>1010</v>
      </c>
      <c r="O1518" t="s">
        <v>237</v>
      </c>
      <c r="P1518" t="s">
        <v>237</v>
      </c>
      <c r="Q1518">
        <v>1</v>
      </c>
      <c r="W1518">
        <v>0</v>
      </c>
      <c r="X1518">
        <v>-1190793685</v>
      </c>
      <c r="Y1518">
        <v>100</v>
      </c>
      <c r="AA1518">
        <v>76.47</v>
      </c>
      <c r="AB1518">
        <v>0</v>
      </c>
      <c r="AC1518">
        <v>0</v>
      </c>
      <c r="AD1518">
        <v>0</v>
      </c>
      <c r="AE1518">
        <v>8.81</v>
      </c>
      <c r="AF1518">
        <v>0</v>
      </c>
      <c r="AG1518">
        <v>0</v>
      </c>
      <c r="AH1518">
        <v>0</v>
      </c>
      <c r="AI1518">
        <v>8.68</v>
      </c>
      <c r="AJ1518">
        <v>1</v>
      </c>
      <c r="AK1518">
        <v>1</v>
      </c>
      <c r="AL1518">
        <v>1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 t="s">
        <v>3</v>
      </c>
      <c r="AT1518">
        <v>100</v>
      </c>
      <c r="AU1518" t="s">
        <v>3</v>
      </c>
      <c r="AV1518">
        <v>0</v>
      </c>
      <c r="AW1518">
        <v>1</v>
      </c>
      <c r="AX1518">
        <v>-1</v>
      </c>
      <c r="AY1518">
        <v>0</v>
      </c>
      <c r="AZ1518">
        <v>0</v>
      </c>
      <c r="BA1518" t="s">
        <v>3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CX1518">
        <f>Y1518*Source!I1324</f>
        <v>1</v>
      </c>
      <c r="CY1518">
        <f>AA1518</f>
        <v>76.47</v>
      </c>
      <c r="CZ1518">
        <f>AE1518</f>
        <v>8.81</v>
      </c>
      <c r="DA1518">
        <f>AI1518</f>
        <v>8.68</v>
      </c>
      <c r="DB1518">
        <f t="shared" si="235"/>
        <v>881</v>
      </c>
      <c r="DC1518">
        <f t="shared" si="236"/>
        <v>0</v>
      </c>
    </row>
    <row r="1519" spans="1:107">
      <c r="A1519">
        <f>ROW(Source!A1324)</f>
        <v>1324</v>
      </c>
      <c r="B1519">
        <v>35863109</v>
      </c>
      <c r="C1519">
        <v>35869614</v>
      </c>
      <c r="D1519">
        <v>29171808</v>
      </c>
      <c r="E1519">
        <v>1</v>
      </c>
      <c r="F1519">
        <v>1</v>
      </c>
      <c r="G1519">
        <v>1</v>
      </c>
      <c r="H1519">
        <v>3</v>
      </c>
      <c r="I1519" t="s">
        <v>752</v>
      </c>
      <c r="J1519" t="s">
        <v>753</v>
      </c>
      <c r="K1519" t="s">
        <v>754</v>
      </c>
      <c r="L1519">
        <v>1374</v>
      </c>
      <c r="N1519">
        <v>1013</v>
      </c>
      <c r="O1519" t="s">
        <v>755</v>
      </c>
      <c r="P1519" t="s">
        <v>755</v>
      </c>
      <c r="Q1519">
        <v>1</v>
      </c>
      <c r="W1519">
        <v>0</v>
      </c>
      <c r="X1519">
        <v>-915781824</v>
      </c>
      <c r="Y1519">
        <v>5.21</v>
      </c>
      <c r="AA1519">
        <v>1</v>
      </c>
      <c r="AB1519">
        <v>0</v>
      </c>
      <c r="AC1519">
        <v>0</v>
      </c>
      <c r="AD1519">
        <v>0</v>
      </c>
      <c r="AE1519">
        <v>1</v>
      </c>
      <c r="AF1519">
        <v>0</v>
      </c>
      <c r="AG1519">
        <v>0</v>
      </c>
      <c r="AH1519">
        <v>0</v>
      </c>
      <c r="AI1519">
        <v>1</v>
      </c>
      <c r="AJ1519">
        <v>1</v>
      </c>
      <c r="AK1519">
        <v>1</v>
      </c>
      <c r="AL1519">
        <v>1</v>
      </c>
      <c r="AN1519">
        <v>0</v>
      </c>
      <c r="AO1519">
        <v>1</v>
      </c>
      <c r="AP1519">
        <v>0</v>
      </c>
      <c r="AQ1519">
        <v>0</v>
      </c>
      <c r="AR1519">
        <v>0</v>
      </c>
      <c r="AS1519" t="s">
        <v>3</v>
      </c>
      <c r="AT1519">
        <v>5.21</v>
      </c>
      <c r="AU1519" t="s">
        <v>3</v>
      </c>
      <c r="AV1519">
        <v>0</v>
      </c>
      <c r="AW1519">
        <v>2</v>
      </c>
      <c r="AX1519">
        <v>35869630</v>
      </c>
      <c r="AY1519">
        <v>1</v>
      </c>
      <c r="AZ1519">
        <v>0</v>
      </c>
      <c r="BA1519">
        <v>1469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CX1519">
        <f>Y1519*Source!I1324</f>
        <v>5.21E-2</v>
      </c>
      <c r="CY1519">
        <f>AA1519</f>
        <v>1</v>
      </c>
      <c r="CZ1519">
        <f>AE1519</f>
        <v>1</v>
      </c>
      <c r="DA1519">
        <f>AI1519</f>
        <v>1</v>
      </c>
      <c r="DB1519">
        <f t="shared" si="235"/>
        <v>5.21</v>
      </c>
      <c r="DC1519">
        <f t="shared" si="236"/>
        <v>0</v>
      </c>
    </row>
    <row r="1520" spans="1:107">
      <c r="A1520">
        <f>ROW(Source!A1327)</f>
        <v>1327</v>
      </c>
      <c r="B1520">
        <v>35863109</v>
      </c>
      <c r="C1520">
        <v>35869633</v>
      </c>
      <c r="D1520">
        <v>18442760</v>
      </c>
      <c r="E1520">
        <v>1</v>
      </c>
      <c r="F1520">
        <v>1</v>
      </c>
      <c r="G1520">
        <v>1</v>
      </c>
      <c r="H1520">
        <v>1</v>
      </c>
      <c r="I1520" t="s">
        <v>816</v>
      </c>
      <c r="J1520" t="s">
        <v>3</v>
      </c>
      <c r="K1520" t="s">
        <v>817</v>
      </c>
      <c r="L1520">
        <v>1369</v>
      </c>
      <c r="N1520">
        <v>1013</v>
      </c>
      <c r="O1520" t="s">
        <v>561</v>
      </c>
      <c r="P1520" t="s">
        <v>561</v>
      </c>
      <c r="Q1520">
        <v>1</v>
      </c>
      <c r="W1520">
        <v>0</v>
      </c>
      <c r="X1520">
        <v>1855713677</v>
      </c>
      <c r="Y1520">
        <v>29.945999999999998</v>
      </c>
      <c r="AA1520">
        <v>0</v>
      </c>
      <c r="AB1520">
        <v>0</v>
      </c>
      <c r="AC1520">
        <v>0</v>
      </c>
      <c r="AD1520">
        <v>354.22</v>
      </c>
      <c r="AE1520">
        <v>0</v>
      </c>
      <c r="AF1520">
        <v>0</v>
      </c>
      <c r="AG1520">
        <v>0</v>
      </c>
      <c r="AH1520">
        <v>354.22</v>
      </c>
      <c r="AI1520">
        <v>1</v>
      </c>
      <c r="AJ1520">
        <v>1</v>
      </c>
      <c r="AK1520">
        <v>1</v>
      </c>
      <c r="AL1520">
        <v>1</v>
      </c>
      <c r="AN1520">
        <v>0</v>
      </c>
      <c r="AO1520">
        <v>1</v>
      </c>
      <c r="AP1520">
        <v>1</v>
      </c>
      <c r="AQ1520">
        <v>0</v>
      </c>
      <c r="AR1520">
        <v>0</v>
      </c>
      <c r="AS1520" t="s">
        <v>3</v>
      </c>
      <c r="AT1520">
        <v>26.04</v>
      </c>
      <c r="AU1520" t="s">
        <v>134</v>
      </c>
      <c r="AV1520">
        <v>1</v>
      </c>
      <c r="AW1520">
        <v>2</v>
      </c>
      <c r="AX1520">
        <v>35869639</v>
      </c>
      <c r="AY1520">
        <v>1</v>
      </c>
      <c r="AZ1520">
        <v>0</v>
      </c>
      <c r="BA1520">
        <v>1470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CX1520">
        <f>Y1520*Source!I1327</f>
        <v>5.3902799999999997</v>
      </c>
      <c r="CY1520">
        <f>AD1520</f>
        <v>354.22</v>
      </c>
      <c r="CZ1520">
        <f>AH1520</f>
        <v>354.22</v>
      </c>
      <c r="DA1520">
        <f>AL1520</f>
        <v>1</v>
      </c>
      <c r="DB1520">
        <f>ROUND((ROUND(AT1520*CZ1520,2)*1.15),2)</f>
        <v>10607.47</v>
      </c>
      <c r="DC1520">
        <f>ROUND((ROUND(AT1520*AG1520,2)*1.15),2)</f>
        <v>0</v>
      </c>
    </row>
    <row r="1521" spans="1:107">
      <c r="A1521">
        <f>ROW(Source!A1327)</f>
        <v>1327</v>
      </c>
      <c r="B1521">
        <v>35863109</v>
      </c>
      <c r="C1521">
        <v>35869633</v>
      </c>
      <c r="D1521">
        <v>29173472</v>
      </c>
      <c r="E1521">
        <v>1</v>
      </c>
      <c r="F1521">
        <v>1</v>
      </c>
      <c r="G1521">
        <v>1</v>
      </c>
      <c r="H1521">
        <v>2</v>
      </c>
      <c r="I1521" t="s">
        <v>624</v>
      </c>
      <c r="J1521" t="s">
        <v>625</v>
      </c>
      <c r="K1521" t="s">
        <v>626</v>
      </c>
      <c r="L1521">
        <v>1368</v>
      </c>
      <c r="N1521">
        <v>1011</v>
      </c>
      <c r="O1521" t="s">
        <v>567</v>
      </c>
      <c r="P1521" t="s">
        <v>567</v>
      </c>
      <c r="Q1521">
        <v>1</v>
      </c>
      <c r="W1521">
        <v>0</v>
      </c>
      <c r="X1521">
        <v>275932499</v>
      </c>
      <c r="Y1521">
        <v>9.125</v>
      </c>
      <c r="AA1521">
        <v>0</v>
      </c>
      <c r="AB1521">
        <v>12.75</v>
      </c>
      <c r="AC1521">
        <v>0</v>
      </c>
      <c r="AD1521">
        <v>0</v>
      </c>
      <c r="AE1521">
        <v>0</v>
      </c>
      <c r="AF1521">
        <v>3</v>
      </c>
      <c r="AG1521">
        <v>0</v>
      </c>
      <c r="AH1521">
        <v>0</v>
      </c>
      <c r="AI1521">
        <v>1</v>
      </c>
      <c r="AJ1521">
        <v>4.25</v>
      </c>
      <c r="AK1521">
        <v>33.049999999999997</v>
      </c>
      <c r="AL1521">
        <v>1</v>
      </c>
      <c r="AN1521">
        <v>0</v>
      </c>
      <c r="AO1521">
        <v>1</v>
      </c>
      <c r="AP1521">
        <v>1</v>
      </c>
      <c r="AQ1521">
        <v>0</v>
      </c>
      <c r="AR1521">
        <v>0</v>
      </c>
      <c r="AS1521" t="s">
        <v>3</v>
      </c>
      <c r="AT1521">
        <v>7.3</v>
      </c>
      <c r="AU1521" t="s">
        <v>133</v>
      </c>
      <c r="AV1521">
        <v>0</v>
      </c>
      <c r="AW1521">
        <v>2</v>
      </c>
      <c r="AX1521">
        <v>35869640</v>
      </c>
      <c r="AY1521">
        <v>1</v>
      </c>
      <c r="AZ1521">
        <v>0</v>
      </c>
      <c r="BA1521">
        <v>1471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CX1521">
        <f>Y1521*Source!I1327</f>
        <v>1.6424999999999998</v>
      </c>
      <c r="CY1521">
        <f>AB1521</f>
        <v>12.75</v>
      </c>
      <c r="CZ1521">
        <f>AF1521</f>
        <v>3</v>
      </c>
      <c r="DA1521">
        <f>AJ1521</f>
        <v>4.25</v>
      </c>
      <c r="DB1521">
        <f>ROUND((ROUND(AT1521*CZ1521,2)*1.25),2)</f>
        <v>27.38</v>
      </c>
      <c r="DC1521">
        <f>ROUND((ROUND(AT1521*AG1521,2)*1.25),2)</f>
        <v>0</v>
      </c>
    </row>
    <row r="1522" spans="1:107">
      <c r="A1522">
        <f>ROW(Source!A1327)</f>
        <v>1327</v>
      </c>
      <c r="B1522">
        <v>35863109</v>
      </c>
      <c r="C1522">
        <v>35869633</v>
      </c>
      <c r="D1522">
        <v>29174580</v>
      </c>
      <c r="E1522">
        <v>1</v>
      </c>
      <c r="F1522">
        <v>1</v>
      </c>
      <c r="G1522">
        <v>1</v>
      </c>
      <c r="H1522">
        <v>2</v>
      </c>
      <c r="I1522" t="s">
        <v>679</v>
      </c>
      <c r="J1522" t="s">
        <v>680</v>
      </c>
      <c r="K1522" t="s">
        <v>681</v>
      </c>
      <c r="L1522">
        <v>1368</v>
      </c>
      <c r="N1522">
        <v>1011</v>
      </c>
      <c r="O1522" t="s">
        <v>567</v>
      </c>
      <c r="P1522" t="s">
        <v>567</v>
      </c>
      <c r="Q1522">
        <v>1</v>
      </c>
      <c r="W1522">
        <v>0</v>
      </c>
      <c r="X1522">
        <v>-169468834</v>
      </c>
      <c r="Y1522">
        <v>9.125</v>
      </c>
      <c r="AA1522">
        <v>0</v>
      </c>
      <c r="AB1522">
        <v>31.87</v>
      </c>
      <c r="AC1522">
        <v>0</v>
      </c>
      <c r="AD1522">
        <v>0</v>
      </c>
      <c r="AE1522">
        <v>0</v>
      </c>
      <c r="AF1522">
        <v>2.08</v>
      </c>
      <c r="AG1522">
        <v>0</v>
      </c>
      <c r="AH1522">
        <v>0</v>
      </c>
      <c r="AI1522">
        <v>1</v>
      </c>
      <c r="AJ1522">
        <v>15.32</v>
      </c>
      <c r="AK1522">
        <v>33.049999999999997</v>
      </c>
      <c r="AL1522">
        <v>1</v>
      </c>
      <c r="AN1522">
        <v>0</v>
      </c>
      <c r="AO1522">
        <v>1</v>
      </c>
      <c r="AP1522">
        <v>1</v>
      </c>
      <c r="AQ1522">
        <v>0</v>
      </c>
      <c r="AR1522">
        <v>0</v>
      </c>
      <c r="AS1522" t="s">
        <v>3</v>
      </c>
      <c r="AT1522">
        <v>7.3</v>
      </c>
      <c r="AU1522" t="s">
        <v>133</v>
      </c>
      <c r="AV1522">
        <v>0</v>
      </c>
      <c r="AW1522">
        <v>2</v>
      </c>
      <c r="AX1522">
        <v>35869641</v>
      </c>
      <c r="AY1522">
        <v>1</v>
      </c>
      <c r="AZ1522">
        <v>0</v>
      </c>
      <c r="BA1522">
        <v>1472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CX1522">
        <f>Y1522*Source!I1327</f>
        <v>1.6424999999999998</v>
      </c>
      <c r="CY1522">
        <f>AB1522</f>
        <v>31.87</v>
      </c>
      <c r="CZ1522">
        <f>AF1522</f>
        <v>2.08</v>
      </c>
      <c r="DA1522">
        <f>AJ1522</f>
        <v>15.32</v>
      </c>
      <c r="DB1522">
        <f>ROUND((ROUND(AT1522*CZ1522,2)*1.25),2)</f>
        <v>18.98</v>
      </c>
      <c r="DC1522">
        <f>ROUND((ROUND(AT1522*AG1522,2)*1.25),2)</f>
        <v>0</v>
      </c>
    </row>
    <row r="1523" spans="1:107">
      <c r="A1523">
        <f>ROW(Source!A1327)</f>
        <v>1327</v>
      </c>
      <c r="B1523">
        <v>35863109</v>
      </c>
      <c r="C1523">
        <v>35869633</v>
      </c>
      <c r="D1523">
        <v>29174613</v>
      </c>
      <c r="E1523">
        <v>1</v>
      </c>
      <c r="F1523">
        <v>1</v>
      </c>
      <c r="G1523">
        <v>1</v>
      </c>
      <c r="H1523">
        <v>2</v>
      </c>
      <c r="I1523" t="s">
        <v>818</v>
      </c>
      <c r="J1523" t="s">
        <v>819</v>
      </c>
      <c r="K1523" t="s">
        <v>820</v>
      </c>
      <c r="L1523">
        <v>1368</v>
      </c>
      <c r="N1523">
        <v>1011</v>
      </c>
      <c r="O1523" t="s">
        <v>567</v>
      </c>
      <c r="P1523" t="s">
        <v>567</v>
      </c>
      <c r="Q1523">
        <v>1</v>
      </c>
      <c r="W1523">
        <v>0</v>
      </c>
      <c r="X1523">
        <v>494066865</v>
      </c>
      <c r="Y1523">
        <v>1.825</v>
      </c>
      <c r="AA1523">
        <v>0</v>
      </c>
      <c r="AB1523">
        <v>0.52</v>
      </c>
      <c r="AC1523">
        <v>0</v>
      </c>
      <c r="AD1523">
        <v>0</v>
      </c>
      <c r="AE1523">
        <v>0</v>
      </c>
      <c r="AF1523">
        <v>0.14000000000000001</v>
      </c>
      <c r="AG1523">
        <v>0</v>
      </c>
      <c r="AH1523">
        <v>0</v>
      </c>
      <c r="AI1523">
        <v>1</v>
      </c>
      <c r="AJ1523">
        <v>3.71</v>
      </c>
      <c r="AK1523">
        <v>33.049999999999997</v>
      </c>
      <c r="AL1523">
        <v>1</v>
      </c>
      <c r="AN1523">
        <v>0</v>
      </c>
      <c r="AO1523">
        <v>1</v>
      </c>
      <c r="AP1523">
        <v>1</v>
      </c>
      <c r="AQ1523">
        <v>0</v>
      </c>
      <c r="AR1523">
        <v>0</v>
      </c>
      <c r="AS1523" t="s">
        <v>3</v>
      </c>
      <c r="AT1523">
        <v>1.46</v>
      </c>
      <c r="AU1523" t="s">
        <v>133</v>
      </c>
      <c r="AV1523">
        <v>0</v>
      </c>
      <c r="AW1523">
        <v>2</v>
      </c>
      <c r="AX1523">
        <v>35869642</v>
      </c>
      <c r="AY1523">
        <v>1</v>
      </c>
      <c r="AZ1523">
        <v>0</v>
      </c>
      <c r="BA1523">
        <v>1473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CX1523">
        <f>Y1523*Source!I1327</f>
        <v>0.32849999999999996</v>
      </c>
      <c r="CY1523">
        <f>AB1523</f>
        <v>0.52</v>
      </c>
      <c r="CZ1523">
        <f>AF1523</f>
        <v>0.14000000000000001</v>
      </c>
      <c r="DA1523">
        <f>AJ1523</f>
        <v>3.71</v>
      </c>
      <c r="DB1523">
        <f>ROUND((ROUND(AT1523*CZ1523,2)*1.25),2)</f>
        <v>0.25</v>
      </c>
      <c r="DC1523">
        <f>ROUND((ROUND(AT1523*AG1523,2)*1.25),2)</f>
        <v>0</v>
      </c>
    </row>
    <row r="1524" spans="1:107">
      <c r="A1524">
        <f>ROW(Source!A1327)</f>
        <v>1327</v>
      </c>
      <c r="B1524">
        <v>35863109</v>
      </c>
      <c r="C1524">
        <v>35869633</v>
      </c>
      <c r="D1524">
        <v>29174913</v>
      </c>
      <c r="E1524">
        <v>1</v>
      </c>
      <c r="F1524">
        <v>1</v>
      </c>
      <c r="G1524">
        <v>1</v>
      </c>
      <c r="H1524">
        <v>2</v>
      </c>
      <c r="I1524" t="s">
        <v>578</v>
      </c>
      <c r="J1524" t="s">
        <v>579</v>
      </c>
      <c r="K1524" t="s">
        <v>580</v>
      </c>
      <c r="L1524">
        <v>1368</v>
      </c>
      <c r="N1524">
        <v>1011</v>
      </c>
      <c r="O1524" t="s">
        <v>567</v>
      </c>
      <c r="P1524" t="s">
        <v>567</v>
      </c>
      <c r="Q1524">
        <v>1</v>
      </c>
      <c r="W1524">
        <v>0</v>
      </c>
      <c r="X1524">
        <v>458544584</v>
      </c>
      <c r="Y1524">
        <v>0.17500000000000002</v>
      </c>
      <c r="AA1524">
        <v>0</v>
      </c>
      <c r="AB1524">
        <v>932.72</v>
      </c>
      <c r="AC1524">
        <v>383.38</v>
      </c>
      <c r="AD1524">
        <v>0</v>
      </c>
      <c r="AE1524">
        <v>0</v>
      </c>
      <c r="AF1524">
        <v>87.17</v>
      </c>
      <c r="AG1524">
        <v>11.6</v>
      </c>
      <c r="AH1524">
        <v>0</v>
      </c>
      <c r="AI1524">
        <v>1</v>
      </c>
      <c r="AJ1524">
        <v>10.7</v>
      </c>
      <c r="AK1524">
        <v>33.049999999999997</v>
      </c>
      <c r="AL1524">
        <v>1</v>
      </c>
      <c r="AN1524">
        <v>0</v>
      </c>
      <c r="AO1524">
        <v>1</v>
      </c>
      <c r="AP1524">
        <v>1</v>
      </c>
      <c r="AQ1524">
        <v>0</v>
      </c>
      <c r="AR1524">
        <v>0</v>
      </c>
      <c r="AS1524" t="s">
        <v>3</v>
      </c>
      <c r="AT1524">
        <v>0.14000000000000001</v>
      </c>
      <c r="AU1524" t="s">
        <v>133</v>
      </c>
      <c r="AV1524">
        <v>0</v>
      </c>
      <c r="AW1524">
        <v>2</v>
      </c>
      <c r="AX1524">
        <v>35869643</v>
      </c>
      <c r="AY1524">
        <v>1</v>
      </c>
      <c r="AZ1524">
        <v>0</v>
      </c>
      <c r="BA1524">
        <v>1474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CX1524">
        <f>Y1524*Source!I1327</f>
        <v>3.15E-2</v>
      </c>
      <c r="CY1524">
        <f>AB1524</f>
        <v>932.72</v>
      </c>
      <c r="CZ1524">
        <f>AF1524</f>
        <v>87.17</v>
      </c>
      <c r="DA1524">
        <f>AJ1524</f>
        <v>10.7</v>
      </c>
      <c r="DB1524">
        <f>ROUND((ROUND(AT1524*CZ1524,2)*1.25),2)</f>
        <v>15.25</v>
      </c>
      <c r="DC1524">
        <f>ROUND((ROUND(AT1524*AG1524,2)*1.25),2)</f>
        <v>2.0299999999999998</v>
      </c>
    </row>
    <row r="1525" spans="1:107">
      <c r="A1525">
        <f>ROW(Source!A1332)</f>
        <v>1332</v>
      </c>
      <c r="B1525">
        <v>35863109</v>
      </c>
      <c r="C1525">
        <v>35869653</v>
      </c>
      <c r="D1525">
        <v>18442760</v>
      </c>
      <c r="E1525">
        <v>1</v>
      </c>
      <c r="F1525">
        <v>1</v>
      </c>
      <c r="G1525">
        <v>1</v>
      </c>
      <c r="H1525">
        <v>1</v>
      </c>
      <c r="I1525" t="s">
        <v>816</v>
      </c>
      <c r="J1525" t="s">
        <v>3</v>
      </c>
      <c r="K1525" t="s">
        <v>817</v>
      </c>
      <c r="L1525">
        <v>1369</v>
      </c>
      <c r="N1525">
        <v>1013</v>
      </c>
      <c r="O1525" t="s">
        <v>561</v>
      </c>
      <c r="P1525" t="s">
        <v>561</v>
      </c>
      <c r="Q1525">
        <v>1</v>
      </c>
      <c r="W1525">
        <v>0</v>
      </c>
      <c r="X1525">
        <v>1855713677</v>
      </c>
      <c r="Y1525">
        <v>42.009499999999996</v>
      </c>
      <c r="AA1525">
        <v>0</v>
      </c>
      <c r="AB1525">
        <v>0</v>
      </c>
      <c r="AC1525">
        <v>0</v>
      </c>
      <c r="AD1525">
        <v>354.22</v>
      </c>
      <c r="AE1525">
        <v>0</v>
      </c>
      <c r="AF1525">
        <v>0</v>
      </c>
      <c r="AG1525">
        <v>0</v>
      </c>
      <c r="AH1525">
        <v>354.22</v>
      </c>
      <c r="AI1525">
        <v>1</v>
      </c>
      <c r="AJ1525">
        <v>1</v>
      </c>
      <c r="AK1525">
        <v>1</v>
      </c>
      <c r="AL1525">
        <v>1</v>
      </c>
      <c r="AN1525">
        <v>0</v>
      </c>
      <c r="AO1525">
        <v>1</v>
      </c>
      <c r="AP1525">
        <v>1</v>
      </c>
      <c r="AQ1525">
        <v>0</v>
      </c>
      <c r="AR1525">
        <v>0</v>
      </c>
      <c r="AS1525" t="s">
        <v>3</v>
      </c>
      <c r="AT1525">
        <v>36.53</v>
      </c>
      <c r="AU1525" t="s">
        <v>134</v>
      </c>
      <c r="AV1525">
        <v>1</v>
      </c>
      <c r="AW1525">
        <v>2</v>
      </c>
      <c r="AX1525">
        <v>35869657</v>
      </c>
      <c r="AY1525">
        <v>1</v>
      </c>
      <c r="AZ1525">
        <v>0</v>
      </c>
      <c r="BA1525">
        <v>1480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CX1525">
        <f>Y1525*Source!I1332</f>
        <v>2.5205699999999998</v>
      </c>
      <c r="CY1525">
        <f>AD1525</f>
        <v>354.22</v>
      </c>
      <c r="CZ1525">
        <f>AH1525</f>
        <v>354.22</v>
      </c>
      <c r="DA1525">
        <f>AL1525</f>
        <v>1</v>
      </c>
      <c r="DB1525">
        <f>ROUND((ROUND(AT1525*CZ1525,2)*1.15),2)</f>
        <v>14880.61</v>
      </c>
      <c r="DC1525">
        <f>ROUND((ROUND(AT1525*AG1525,2)*1.15),2)</f>
        <v>0</v>
      </c>
    </row>
    <row r="1526" spans="1:107">
      <c r="A1526">
        <f>ROW(Source!A1332)</f>
        <v>1332</v>
      </c>
      <c r="B1526">
        <v>35863109</v>
      </c>
      <c r="C1526">
        <v>35869653</v>
      </c>
      <c r="D1526">
        <v>29109376</v>
      </c>
      <c r="E1526">
        <v>1</v>
      </c>
      <c r="F1526">
        <v>1</v>
      </c>
      <c r="G1526">
        <v>1</v>
      </c>
      <c r="H1526">
        <v>3</v>
      </c>
      <c r="I1526" t="s">
        <v>328</v>
      </c>
      <c r="J1526" t="s">
        <v>330</v>
      </c>
      <c r="K1526" t="s">
        <v>329</v>
      </c>
      <c r="L1526">
        <v>1346</v>
      </c>
      <c r="N1526">
        <v>1009</v>
      </c>
      <c r="O1526" t="s">
        <v>160</v>
      </c>
      <c r="P1526" t="s">
        <v>160</v>
      </c>
      <c r="Q1526">
        <v>1</v>
      </c>
      <c r="W1526">
        <v>0</v>
      </c>
      <c r="X1526">
        <v>-501888552</v>
      </c>
      <c r="Y1526">
        <v>1.25</v>
      </c>
      <c r="AA1526">
        <v>25647.39</v>
      </c>
      <c r="AB1526">
        <v>0</v>
      </c>
      <c r="AC1526">
        <v>0</v>
      </c>
      <c r="AD1526">
        <v>0</v>
      </c>
      <c r="AE1526">
        <v>4894.54</v>
      </c>
      <c r="AF1526">
        <v>0</v>
      </c>
      <c r="AG1526">
        <v>0</v>
      </c>
      <c r="AH1526">
        <v>0</v>
      </c>
      <c r="AI1526">
        <v>5.24</v>
      </c>
      <c r="AJ1526">
        <v>1</v>
      </c>
      <c r="AK1526">
        <v>1</v>
      </c>
      <c r="AL1526">
        <v>1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 t="s">
        <v>3</v>
      </c>
      <c r="AT1526">
        <v>1.25</v>
      </c>
      <c r="AU1526" t="s">
        <v>3</v>
      </c>
      <c r="AV1526">
        <v>0</v>
      </c>
      <c r="AW1526">
        <v>2</v>
      </c>
      <c r="AX1526">
        <v>35869658</v>
      </c>
      <c r="AY1526">
        <v>1</v>
      </c>
      <c r="AZ1526">
        <v>6144</v>
      </c>
      <c r="BA1526">
        <v>1481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CX1526">
        <f>Y1526*Source!I1332</f>
        <v>7.4999999999999997E-2</v>
      </c>
      <c r="CY1526">
        <f>AA1526</f>
        <v>25647.39</v>
      </c>
      <c r="CZ1526">
        <f>AE1526</f>
        <v>4894.54</v>
      </c>
      <c r="DA1526">
        <f>AI1526</f>
        <v>5.24</v>
      </c>
      <c r="DB1526">
        <f>ROUND(ROUND(AT1526*CZ1526,2),2)</f>
        <v>6118.18</v>
      </c>
      <c r="DC1526">
        <f>ROUND(ROUND(AT1526*AG1526,2),2)</f>
        <v>0</v>
      </c>
    </row>
    <row r="1527" spans="1:107">
      <c r="A1527">
        <f>ROW(Source!A1332)</f>
        <v>1332</v>
      </c>
      <c r="B1527">
        <v>35863109</v>
      </c>
      <c r="C1527">
        <v>35869653</v>
      </c>
      <c r="D1527">
        <v>29109730</v>
      </c>
      <c r="E1527">
        <v>1</v>
      </c>
      <c r="F1527">
        <v>1</v>
      </c>
      <c r="G1527">
        <v>1</v>
      </c>
      <c r="H1527">
        <v>3</v>
      </c>
      <c r="I1527" t="s">
        <v>332</v>
      </c>
      <c r="J1527" t="s">
        <v>334</v>
      </c>
      <c r="K1527" t="s">
        <v>333</v>
      </c>
      <c r="L1527">
        <v>1327</v>
      </c>
      <c r="N1527">
        <v>1005</v>
      </c>
      <c r="O1527" t="s">
        <v>155</v>
      </c>
      <c r="P1527" t="s">
        <v>155</v>
      </c>
      <c r="Q1527">
        <v>1</v>
      </c>
      <c r="W1527">
        <v>0</v>
      </c>
      <c r="X1527">
        <v>650529573</v>
      </c>
      <c r="Y1527">
        <v>100</v>
      </c>
      <c r="AA1527">
        <v>372.63</v>
      </c>
      <c r="AB1527">
        <v>0</v>
      </c>
      <c r="AC1527">
        <v>0</v>
      </c>
      <c r="AD1527">
        <v>0</v>
      </c>
      <c r="AE1527">
        <v>37.299999999999997</v>
      </c>
      <c r="AF1527">
        <v>0</v>
      </c>
      <c r="AG1527">
        <v>0</v>
      </c>
      <c r="AH1527">
        <v>0</v>
      </c>
      <c r="AI1527">
        <v>9.99</v>
      </c>
      <c r="AJ1527">
        <v>1</v>
      </c>
      <c r="AK1527">
        <v>1</v>
      </c>
      <c r="AL1527">
        <v>1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 t="s">
        <v>3</v>
      </c>
      <c r="AT1527">
        <v>100</v>
      </c>
      <c r="AU1527" t="s">
        <v>3</v>
      </c>
      <c r="AV1527">
        <v>0</v>
      </c>
      <c r="AW1527">
        <v>2</v>
      </c>
      <c r="AX1527">
        <v>35869659</v>
      </c>
      <c r="AY1527">
        <v>1</v>
      </c>
      <c r="AZ1527">
        <v>6144</v>
      </c>
      <c r="BA1527">
        <v>1482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CX1527">
        <f>Y1527*Source!I1332</f>
        <v>6</v>
      </c>
      <c r="CY1527">
        <f>AA1527</f>
        <v>372.63</v>
      </c>
      <c r="CZ1527">
        <f>AE1527</f>
        <v>37.299999999999997</v>
      </c>
      <c r="DA1527">
        <f>AI1527</f>
        <v>9.99</v>
      </c>
      <c r="DB1527">
        <f>ROUND(ROUND(AT1527*CZ1527,2),2)</f>
        <v>3730</v>
      </c>
      <c r="DC1527">
        <f>ROUND(ROUND(AT1527*AG1527,2),2)</f>
        <v>0</v>
      </c>
    </row>
    <row r="1528" spans="1:107">
      <c r="A1528">
        <f>ROW(Source!A1335)</f>
        <v>1335</v>
      </c>
      <c r="B1528">
        <v>35863109</v>
      </c>
      <c r="C1528">
        <v>35869662</v>
      </c>
      <c r="D1528">
        <v>29364679</v>
      </c>
      <c r="E1528">
        <v>1</v>
      </c>
      <c r="F1528">
        <v>1</v>
      </c>
      <c r="G1528">
        <v>1</v>
      </c>
      <c r="H1528">
        <v>1</v>
      </c>
      <c r="I1528" t="s">
        <v>735</v>
      </c>
      <c r="J1528" t="s">
        <v>3</v>
      </c>
      <c r="K1528" t="s">
        <v>736</v>
      </c>
      <c r="L1528">
        <v>1369</v>
      </c>
      <c r="N1528">
        <v>1013</v>
      </c>
      <c r="O1528" t="s">
        <v>561</v>
      </c>
      <c r="P1528" t="s">
        <v>561</v>
      </c>
      <c r="Q1528">
        <v>1</v>
      </c>
      <c r="W1528">
        <v>0</v>
      </c>
      <c r="X1528">
        <v>931378261</v>
      </c>
      <c r="Y1528">
        <v>108.56</v>
      </c>
      <c r="AA1528">
        <v>0</v>
      </c>
      <c r="AB1528">
        <v>0</v>
      </c>
      <c r="AC1528">
        <v>0</v>
      </c>
      <c r="AD1528">
        <v>316.85000000000002</v>
      </c>
      <c r="AE1528">
        <v>0</v>
      </c>
      <c r="AF1528">
        <v>0</v>
      </c>
      <c r="AG1528">
        <v>0</v>
      </c>
      <c r="AH1528">
        <v>316.85000000000002</v>
      </c>
      <c r="AI1528">
        <v>1</v>
      </c>
      <c r="AJ1528">
        <v>1</v>
      </c>
      <c r="AK1528">
        <v>1</v>
      </c>
      <c r="AL1528">
        <v>1</v>
      </c>
      <c r="AN1528">
        <v>0</v>
      </c>
      <c r="AO1528">
        <v>1</v>
      </c>
      <c r="AP1528">
        <v>1</v>
      </c>
      <c r="AQ1528">
        <v>0</v>
      </c>
      <c r="AR1528">
        <v>0</v>
      </c>
      <c r="AS1528" t="s">
        <v>3</v>
      </c>
      <c r="AT1528">
        <v>94.4</v>
      </c>
      <c r="AU1528" t="s">
        <v>134</v>
      </c>
      <c r="AV1528">
        <v>1</v>
      </c>
      <c r="AW1528">
        <v>2</v>
      </c>
      <c r="AX1528">
        <v>35869670</v>
      </c>
      <c r="AY1528">
        <v>1</v>
      </c>
      <c r="AZ1528">
        <v>0</v>
      </c>
      <c r="BA1528">
        <v>1483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CX1528">
        <f>Y1528*Source!I1335</f>
        <v>6.5136000000000003</v>
      </c>
      <c r="CY1528">
        <f>AD1528</f>
        <v>316.85000000000002</v>
      </c>
      <c r="CZ1528">
        <f>AH1528</f>
        <v>316.85000000000002</v>
      </c>
      <c r="DA1528">
        <f>AL1528</f>
        <v>1</v>
      </c>
      <c r="DB1528">
        <f>ROUND((ROUND(AT1528*CZ1528,2)*1.15),2)</f>
        <v>34397.24</v>
      </c>
      <c r="DC1528">
        <f>ROUND((ROUND(AT1528*AG1528,2)*1.15),2)</f>
        <v>0</v>
      </c>
    </row>
    <row r="1529" spans="1:107">
      <c r="A1529">
        <f>ROW(Source!A1335)</f>
        <v>1335</v>
      </c>
      <c r="B1529">
        <v>35863109</v>
      </c>
      <c r="C1529">
        <v>35869662</v>
      </c>
      <c r="D1529">
        <v>121548</v>
      </c>
      <c r="E1529">
        <v>1</v>
      </c>
      <c r="F1529">
        <v>1</v>
      </c>
      <c r="G1529">
        <v>1</v>
      </c>
      <c r="H1529">
        <v>1</v>
      </c>
      <c r="I1529" t="s">
        <v>35</v>
      </c>
      <c r="J1529" t="s">
        <v>3</v>
      </c>
      <c r="K1529" t="s">
        <v>562</v>
      </c>
      <c r="L1529">
        <v>608254</v>
      </c>
      <c r="N1529">
        <v>1013</v>
      </c>
      <c r="O1529" t="s">
        <v>563</v>
      </c>
      <c r="P1529" t="s">
        <v>563</v>
      </c>
      <c r="Q1529">
        <v>1</v>
      </c>
      <c r="W1529">
        <v>0</v>
      </c>
      <c r="X1529">
        <v>-185737400</v>
      </c>
      <c r="Y1529">
        <v>0.2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1</v>
      </c>
      <c r="AJ1529">
        <v>1</v>
      </c>
      <c r="AK1529">
        <v>1</v>
      </c>
      <c r="AL1529">
        <v>1</v>
      </c>
      <c r="AN1529">
        <v>0</v>
      </c>
      <c r="AO1529">
        <v>1</v>
      </c>
      <c r="AP1529">
        <v>0</v>
      </c>
      <c r="AQ1529">
        <v>0</v>
      </c>
      <c r="AR1529">
        <v>0</v>
      </c>
      <c r="AS1529" t="s">
        <v>3</v>
      </c>
      <c r="AT1529">
        <v>0.2</v>
      </c>
      <c r="AU1529" t="s">
        <v>3</v>
      </c>
      <c r="AV1529">
        <v>2</v>
      </c>
      <c r="AW1529">
        <v>2</v>
      </c>
      <c r="AX1529">
        <v>35869671</v>
      </c>
      <c r="AY1529">
        <v>1</v>
      </c>
      <c r="AZ1529">
        <v>0</v>
      </c>
      <c r="BA1529">
        <v>1484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CX1529">
        <f>Y1529*Source!I1335</f>
        <v>1.2E-2</v>
      </c>
      <c r="CY1529">
        <f>AD1529</f>
        <v>0</v>
      </c>
      <c r="CZ1529">
        <f>AH1529</f>
        <v>0</v>
      </c>
      <c r="DA1529">
        <f>AL1529</f>
        <v>1</v>
      </c>
      <c r="DB1529">
        <f t="shared" ref="DB1529:DB1560" si="237">ROUND(ROUND(AT1529*CZ1529,2),2)</f>
        <v>0</v>
      </c>
      <c r="DC1529">
        <f t="shared" ref="DC1529:DC1560" si="238">ROUND(ROUND(AT1529*AG1529,2),2)</f>
        <v>0</v>
      </c>
    </row>
    <row r="1530" spans="1:107">
      <c r="A1530">
        <f>ROW(Source!A1335)</f>
        <v>1335</v>
      </c>
      <c r="B1530">
        <v>35863109</v>
      </c>
      <c r="C1530">
        <v>35869662</v>
      </c>
      <c r="D1530">
        <v>29172362</v>
      </c>
      <c r="E1530">
        <v>1</v>
      </c>
      <c r="F1530">
        <v>1</v>
      </c>
      <c r="G1530">
        <v>1</v>
      </c>
      <c r="H1530">
        <v>2</v>
      </c>
      <c r="I1530" t="s">
        <v>737</v>
      </c>
      <c r="J1530" t="s">
        <v>738</v>
      </c>
      <c r="K1530" t="s">
        <v>739</v>
      </c>
      <c r="L1530">
        <v>1368</v>
      </c>
      <c r="N1530">
        <v>1011</v>
      </c>
      <c r="O1530" t="s">
        <v>567</v>
      </c>
      <c r="P1530" t="s">
        <v>567</v>
      </c>
      <c r="Q1530">
        <v>1</v>
      </c>
      <c r="W1530">
        <v>0</v>
      </c>
      <c r="X1530">
        <v>2071614860</v>
      </c>
      <c r="Y1530">
        <v>0.2</v>
      </c>
      <c r="AA1530">
        <v>0</v>
      </c>
      <c r="AB1530">
        <v>1113.56</v>
      </c>
      <c r="AC1530">
        <v>446.18</v>
      </c>
      <c r="AD1530">
        <v>0</v>
      </c>
      <c r="AE1530">
        <v>0</v>
      </c>
      <c r="AF1530">
        <v>134.65</v>
      </c>
      <c r="AG1530">
        <v>13.5</v>
      </c>
      <c r="AH1530">
        <v>0</v>
      </c>
      <c r="AI1530">
        <v>1</v>
      </c>
      <c r="AJ1530">
        <v>8.27</v>
      </c>
      <c r="AK1530">
        <v>33.049999999999997</v>
      </c>
      <c r="AL1530">
        <v>1</v>
      </c>
      <c r="AN1530">
        <v>0</v>
      </c>
      <c r="AO1530">
        <v>1</v>
      </c>
      <c r="AP1530">
        <v>0</v>
      </c>
      <c r="AQ1530">
        <v>0</v>
      </c>
      <c r="AR1530">
        <v>0</v>
      </c>
      <c r="AS1530" t="s">
        <v>3</v>
      </c>
      <c r="AT1530">
        <v>0.2</v>
      </c>
      <c r="AU1530" t="s">
        <v>3</v>
      </c>
      <c r="AV1530">
        <v>0</v>
      </c>
      <c r="AW1530">
        <v>2</v>
      </c>
      <c r="AX1530">
        <v>35869672</v>
      </c>
      <c r="AY1530">
        <v>1</v>
      </c>
      <c r="AZ1530">
        <v>0</v>
      </c>
      <c r="BA1530">
        <v>1485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CX1530">
        <f>Y1530*Source!I1335</f>
        <v>1.2E-2</v>
      </c>
      <c r="CY1530">
        <f>AB1530</f>
        <v>1113.56</v>
      </c>
      <c r="CZ1530">
        <f>AF1530</f>
        <v>134.65</v>
      </c>
      <c r="DA1530">
        <f>AJ1530</f>
        <v>8.27</v>
      </c>
      <c r="DB1530">
        <f t="shared" si="237"/>
        <v>26.93</v>
      </c>
      <c r="DC1530">
        <f t="shared" si="238"/>
        <v>2.7</v>
      </c>
    </row>
    <row r="1531" spans="1:107">
      <c r="A1531">
        <f>ROW(Source!A1335)</f>
        <v>1335</v>
      </c>
      <c r="B1531">
        <v>35863109</v>
      </c>
      <c r="C1531">
        <v>35869662</v>
      </c>
      <c r="D1531">
        <v>29174913</v>
      </c>
      <c r="E1531">
        <v>1</v>
      </c>
      <c r="F1531">
        <v>1</v>
      </c>
      <c r="G1531">
        <v>1</v>
      </c>
      <c r="H1531">
        <v>2</v>
      </c>
      <c r="I1531" t="s">
        <v>578</v>
      </c>
      <c r="J1531" t="s">
        <v>579</v>
      </c>
      <c r="K1531" t="s">
        <v>580</v>
      </c>
      <c r="L1531">
        <v>1368</v>
      </c>
      <c r="N1531">
        <v>1011</v>
      </c>
      <c r="O1531" t="s">
        <v>567</v>
      </c>
      <c r="P1531" t="s">
        <v>567</v>
      </c>
      <c r="Q1531">
        <v>1</v>
      </c>
      <c r="W1531">
        <v>0</v>
      </c>
      <c r="X1531">
        <v>458544584</v>
      </c>
      <c r="Y1531">
        <v>0.2</v>
      </c>
      <c r="AA1531">
        <v>0</v>
      </c>
      <c r="AB1531">
        <v>932.72</v>
      </c>
      <c r="AC1531">
        <v>383.38</v>
      </c>
      <c r="AD1531">
        <v>0</v>
      </c>
      <c r="AE1531">
        <v>0</v>
      </c>
      <c r="AF1531">
        <v>87.17</v>
      </c>
      <c r="AG1531">
        <v>11.6</v>
      </c>
      <c r="AH1531">
        <v>0</v>
      </c>
      <c r="AI1531">
        <v>1</v>
      </c>
      <c r="AJ1531">
        <v>10.7</v>
      </c>
      <c r="AK1531">
        <v>33.049999999999997</v>
      </c>
      <c r="AL1531">
        <v>1</v>
      </c>
      <c r="AN1531">
        <v>0</v>
      </c>
      <c r="AO1531">
        <v>1</v>
      </c>
      <c r="AP1531">
        <v>0</v>
      </c>
      <c r="AQ1531">
        <v>0</v>
      </c>
      <c r="AR1531">
        <v>0</v>
      </c>
      <c r="AS1531" t="s">
        <v>3</v>
      </c>
      <c r="AT1531">
        <v>0.2</v>
      </c>
      <c r="AU1531" t="s">
        <v>3</v>
      </c>
      <c r="AV1531">
        <v>0</v>
      </c>
      <c r="AW1531">
        <v>2</v>
      </c>
      <c r="AX1531">
        <v>35869673</v>
      </c>
      <c r="AY1531">
        <v>1</v>
      </c>
      <c r="AZ1531">
        <v>0</v>
      </c>
      <c r="BA1531">
        <v>1486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CX1531">
        <f>Y1531*Source!I1335</f>
        <v>1.2E-2</v>
      </c>
      <c r="CY1531">
        <f>AB1531</f>
        <v>932.72</v>
      </c>
      <c r="CZ1531">
        <f>AF1531</f>
        <v>87.17</v>
      </c>
      <c r="DA1531">
        <f>AJ1531</f>
        <v>10.7</v>
      </c>
      <c r="DB1531">
        <f t="shared" si="237"/>
        <v>17.43</v>
      </c>
      <c r="DC1531">
        <f t="shared" si="238"/>
        <v>2.3199999999999998</v>
      </c>
    </row>
    <row r="1532" spans="1:107">
      <c r="A1532">
        <f>ROW(Source!A1335)</f>
        <v>1335</v>
      </c>
      <c r="B1532">
        <v>35863109</v>
      </c>
      <c r="C1532">
        <v>35869662</v>
      </c>
      <c r="D1532">
        <v>29164111</v>
      </c>
      <c r="E1532">
        <v>1</v>
      </c>
      <c r="F1532">
        <v>1</v>
      </c>
      <c r="G1532">
        <v>1</v>
      </c>
      <c r="H1532">
        <v>3</v>
      </c>
      <c r="I1532" t="s">
        <v>783</v>
      </c>
      <c r="J1532" t="s">
        <v>784</v>
      </c>
      <c r="K1532" t="s">
        <v>785</v>
      </c>
      <c r="L1532">
        <v>1355</v>
      </c>
      <c r="N1532">
        <v>1010</v>
      </c>
      <c r="O1532" t="s">
        <v>58</v>
      </c>
      <c r="P1532" t="s">
        <v>58</v>
      </c>
      <c r="Q1532">
        <v>100</v>
      </c>
      <c r="W1532">
        <v>0</v>
      </c>
      <c r="X1532">
        <v>-1689080274</v>
      </c>
      <c r="Y1532">
        <v>1.02</v>
      </c>
      <c r="AA1532">
        <v>783</v>
      </c>
      <c r="AB1532">
        <v>0</v>
      </c>
      <c r="AC1532">
        <v>0</v>
      </c>
      <c r="AD1532">
        <v>0</v>
      </c>
      <c r="AE1532">
        <v>100</v>
      </c>
      <c r="AF1532">
        <v>0</v>
      </c>
      <c r="AG1532">
        <v>0</v>
      </c>
      <c r="AH1532">
        <v>0</v>
      </c>
      <c r="AI1532">
        <v>7.83</v>
      </c>
      <c r="AJ1532">
        <v>1</v>
      </c>
      <c r="AK1532">
        <v>1</v>
      </c>
      <c r="AL1532">
        <v>1</v>
      </c>
      <c r="AN1532">
        <v>0</v>
      </c>
      <c r="AO1532">
        <v>1</v>
      </c>
      <c r="AP1532">
        <v>0</v>
      </c>
      <c r="AQ1532">
        <v>0</v>
      </c>
      <c r="AR1532">
        <v>0</v>
      </c>
      <c r="AS1532" t="s">
        <v>3</v>
      </c>
      <c r="AT1532">
        <v>1.02</v>
      </c>
      <c r="AU1532" t="s">
        <v>3</v>
      </c>
      <c r="AV1532">
        <v>0</v>
      </c>
      <c r="AW1532">
        <v>2</v>
      </c>
      <c r="AX1532">
        <v>35869674</v>
      </c>
      <c r="AY1532">
        <v>1</v>
      </c>
      <c r="AZ1532">
        <v>0</v>
      </c>
      <c r="BA1532">
        <v>1487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CX1532">
        <f>Y1532*Source!I1335</f>
        <v>6.1199999999999997E-2</v>
      </c>
      <c r="CY1532">
        <f>AA1532</f>
        <v>783</v>
      </c>
      <c r="CZ1532">
        <f>AE1532</f>
        <v>100</v>
      </c>
      <c r="DA1532">
        <f>AI1532</f>
        <v>7.83</v>
      </c>
      <c r="DB1532">
        <f t="shared" si="237"/>
        <v>102</v>
      </c>
      <c r="DC1532">
        <f t="shared" si="238"/>
        <v>0</v>
      </c>
    </row>
    <row r="1533" spans="1:107">
      <c r="A1533">
        <f>ROW(Source!A1335)</f>
        <v>1335</v>
      </c>
      <c r="B1533">
        <v>35863109</v>
      </c>
      <c r="C1533">
        <v>35869662</v>
      </c>
      <c r="D1533">
        <v>29170288</v>
      </c>
      <c r="E1533">
        <v>1</v>
      </c>
      <c r="F1533">
        <v>1</v>
      </c>
      <c r="G1533">
        <v>1</v>
      </c>
      <c r="H1533">
        <v>3</v>
      </c>
      <c r="I1533" t="s">
        <v>262</v>
      </c>
      <c r="J1533" t="s">
        <v>264</v>
      </c>
      <c r="K1533" t="s">
        <v>263</v>
      </c>
      <c r="L1533">
        <v>1354</v>
      </c>
      <c r="N1533">
        <v>1010</v>
      </c>
      <c r="O1533" t="s">
        <v>237</v>
      </c>
      <c r="P1533" t="s">
        <v>237</v>
      </c>
      <c r="Q1533">
        <v>1</v>
      </c>
      <c r="W1533">
        <v>0</v>
      </c>
      <c r="X1533">
        <v>-1432988646</v>
      </c>
      <c r="Y1533">
        <v>100</v>
      </c>
      <c r="AA1533">
        <v>54.36</v>
      </c>
      <c r="AB1533">
        <v>0</v>
      </c>
      <c r="AC1533">
        <v>0</v>
      </c>
      <c r="AD1533">
        <v>0</v>
      </c>
      <c r="AE1533">
        <v>15.27</v>
      </c>
      <c r="AF1533">
        <v>0</v>
      </c>
      <c r="AG1533">
        <v>0</v>
      </c>
      <c r="AH1533">
        <v>0</v>
      </c>
      <c r="AI1533">
        <v>3.56</v>
      </c>
      <c r="AJ1533">
        <v>1</v>
      </c>
      <c r="AK1533">
        <v>1</v>
      </c>
      <c r="AL1533">
        <v>1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 t="s">
        <v>3</v>
      </c>
      <c r="AT1533">
        <v>100</v>
      </c>
      <c r="AU1533" t="s">
        <v>3</v>
      </c>
      <c r="AV1533">
        <v>0</v>
      </c>
      <c r="AW1533">
        <v>1</v>
      </c>
      <c r="AX1533">
        <v>-1</v>
      </c>
      <c r="AY1533">
        <v>0</v>
      </c>
      <c r="AZ1533">
        <v>0</v>
      </c>
      <c r="BA1533" t="s">
        <v>3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CX1533">
        <f>Y1533*Source!I1335</f>
        <v>6</v>
      </c>
      <c r="CY1533">
        <f>AA1533</f>
        <v>54.36</v>
      </c>
      <c r="CZ1533">
        <f>AE1533</f>
        <v>15.27</v>
      </c>
      <c r="DA1533">
        <f>AI1533</f>
        <v>3.56</v>
      </c>
      <c r="DB1533">
        <f t="shared" si="237"/>
        <v>1527</v>
      </c>
      <c r="DC1533">
        <f t="shared" si="238"/>
        <v>0</v>
      </c>
    </row>
    <row r="1534" spans="1:107">
      <c r="A1534">
        <f>ROW(Source!A1335)</f>
        <v>1335</v>
      </c>
      <c r="B1534">
        <v>35863109</v>
      </c>
      <c r="C1534">
        <v>35869662</v>
      </c>
      <c r="D1534">
        <v>29171808</v>
      </c>
      <c r="E1534">
        <v>1</v>
      </c>
      <c r="F1534">
        <v>1</v>
      </c>
      <c r="G1534">
        <v>1</v>
      </c>
      <c r="H1534">
        <v>3</v>
      </c>
      <c r="I1534" t="s">
        <v>752</v>
      </c>
      <c r="J1534" t="s">
        <v>753</v>
      </c>
      <c r="K1534" t="s">
        <v>754</v>
      </c>
      <c r="L1534">
        <v>1374</v>
      </c>
      <c r="N1534">
        <v>1013</v>
      </c>
      <c r="O1534" t="s">
        <v>755</v>
      </c>
      <c r="P1534" t="s">
        <v>755</v>
      </c>
      <c r="Q1534">
        <v>1</v>
      </c>
      <c r="W1534">
        <v>0</v>
      </c>
      <c r="X1534">
        <v>-915781824</v>
      </c>
      <c r="Y1534">
        <v>18.73</v>
      </c>
      <c r="AA1534">
        <v>1</v>
      </c>
      <c r="AB1534">
        <v>0</v>
      </c>
      <c r="AC1534">
        <v>0</v>
      </c>
      <c r="AD1534">
        <v>0</v>
      </c>
      <c r="AE1534">
        <v>1</v>
      </c>
      <c r="AF1534">
        <v>0</v>
      </c>
      <c r="AG1534">
        <v>0</v>
      </c>
      <c r="AH1534">
        <v>0</v>
      </c>
      <c r="AI1534">
        <v>1</v>
      </c>
      <c r="AJ1534">
        <v>1</v>
      </c>
      <c r="AK1534">
        <v>1</v>
      </c>
      <c r="AL1534">
        <v>1</v>
      </c>
      <c r="AN1534">
        <v>0</v>
      </c>
      <c r="AO1534">
        <v>1</v>
      </c>
      <c r="AP1534">
        <v>0</v>
      </c>
      <c r="AQ1534">
        <v>0</v>
      </c>
      <c r="AR1534">
        <v>0</v>
      </c>
      <c r="AS1534" t="s">
        <v>3</v>
      </c>
      <c r="AT1534">
        <v>18.73</v>
      </c>
      <c r="AU1534" t="s">
        <v>3</v>
      </c>
      <c r="AV1534">
        <v>0</v>
      </c>
      <c r="AW1534">
        <v>2</v>
      </c>
      <c r="AX1534">
        <v>35869675</v>
      </c>
      <c r="AY1534">
        <v>1</v>
      </c>
      <c r="AZ1534">
        <v>0</v>
      </c>
      <c r="BA1534">
        <v>1488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CX1534">
        <f>Y1534*Source!I1335</f>
        <v>1.1237999999999999</v>
      </c>
      <c r="CY1534">
        <f>AA1534</f>
        <v>1</v>
      </c>
      <c r="CZ1534">
        <f>AE1534</f>
        <v>1</v>
      </c>
      <c r="DA1534">
        <f>AI1534</f>
        <v>1</v>
      </c>
      <c r="DB1534">
        <f t="shared" si="237"/>
        <v>18.73</v>
      </c>
      <c r="DC1534">
        <f t="shared" si="238"/>
        <v>0</v>
      </c>
    </row>
    <row r="1535" spans="1:107">
      <c r="A1535">
        <f>ROW(Source!A1410)</f>
        <v>1410</v>
      </c>
      <c r="B1535">
        <v>35863109</v>
      </c>
      <c r="C1535">
        <v>35869677</v>
      </c>
      <c r="D1535">
        <v>18406804</v>
      </c>
      <c r="E1535">
        <v>1</v>
      </c>
      <c r="F1535">
        <v>1</v>
      </c>
      <c r="G1535">
        <v>1</v>
      </c>
      <c r="H1535">
        <v>1</v>
      </c>
      <c r="I1535" t="s">
        <v>559</v>
      </c>
      <c r="J1535" t="s">
        <v>3</v>
      </c>
      <c r="K1535" t="s">
        <v>560</v>
      </c>
      <c r="L1535">
        <v>1369</v>
      </c>
      <c r="N1535">
        <v>1013</v>
      </c>
      <c r="O1535" t="s">
        <v>561</v>
      </c>
      <c r="P1535" t="s">
        <v>561</v>
      </c>
      <c r="Q1535">
        <v>1</v>
      </c>
      <c r="W1535">
        <v>0</v>
      </c>
      <c r="X1535">
        <v>254330056</v>
      </c>
      <c r="Y1535">
        <v>11.39</v>
      </c>
      <c r="AA1535">
        <v>0</v>
      </c>
      <c r="AB1535">
        <v>0</v>
      </c>
      <c r="AC1535">
        <v>0</v>
      </c>
      <c r="AD1535">
        <v>249.14</v>
      </c>
      <c r="AE1535">
        <v>0</v>
      </c>
      <c r="AF1535">
        <v>0</v>
      </c>
      <c r="AG1535">
        <v>0</v>
      </c>
      <c r="AH1535">
        <v>249.14</v>
      </c>
      <c r="AI1535">
        <v>1</v>
      </c>
      <c r="AJ1535">
        <v>1</v>
      </c>
      <c r="AK1535">
        <v>1</v>
      </c>
      <c r="AL1535">
        <v>1</v>
      </c>
      <c r="AN1535">
        <v>0</v>
      </c>
      <c r="AO1535">
        <v>1</v>
      </c>
      <c r="AP1535">
        <v>0</v>
      </c>
      <c r="AQ1535">
        <v>0</v>
      </c>
      <c r="AR1535">
        <v>0</v>
      </c>
      <c r="AS1535" t="s">
        <v>3</v>
      </c>
      <c r="AT1535">
        <v>11.39</v>
      </c>
      <c r="AU1535" t="s">
        <v>3</v>
      </c>
      <c r="AV1535">
        <v>1</v>
      </c>
      <c r="AW1535">
        <v>2</v>
      </c>
      <c r="AX1535">
        <v>35869682</v>
      </c>
      <c r="AY1535">
        <v>1</v>
      </c>
      <c r="AZ1535">
        <v>0</v>
      </c>
      <c r="BA1535">
        <v>1489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CX1535">
        <f>Y1535*Source!I1410</f>
        <v>4.1573500000000001</v>
      </c>
      <c r="CY1535">
        <f>AD1535</f>
        <v>249.14</v>
      </c>
      <c r="CZ1535">
        <f>AH1535</f>
        <v>249.14</v>
      </c>
      <c r="DA1535">
        <f>AL1535</f>
        <v>1</v>
      </c>
      <c r="DB1535">
        <f t="shared" si="237"/>
        <v>2837.7</v>
      </c>
      <c r="DC1535">
        <f t="shared" si="238"/>
        <v>0</v>
      </c>
    </row>
    <row r="1536" spans="1:107">
      <c r="A1536">
        <f>ROW(Source!A1410)</f>
        <v>1410</v>
      </c>
      <c r="B1536">
        <v>35863109</v>
      </c>
      <c r="C1536">
        <v>35869677</v>
      </c>
      <c r="D1536">
        <v>121548</v>
      </c>
      <c r="E1536">
        <v>1</v>
      </c>
      <c r="F1536">
        <v>1</v>
      </c>
      <c r="G1536">
        <v>1</v>
      </c>
      <c r="H1536">
        <v>1</v>
      </c>
      <c r="I1536" t="s">
        <v>35</v>
      </c>
      <c r="J1536" t="s">
        <v>3</v>
      </c>
      <c r="K1536" t="s">
        <v>562</v>
      </c>
      <c r="L1536">
        <v>608254</v>
      </c>
      <c r="N1536">
        <v>1013</v>
      </c>
      <c r="O1536" t="s">
        <v>563</v>
      </c>
      <c r="P1536" t="s">
        <v>563</v>
      </c>
      <c r="Q1536">
        <v>1</v>
      </c>
      <c r="W1536">
        <v>0</v>
      </c>
      <c r="X1536">
        <v>-185737400</v>
      </c>
      <c r="Y1536">
        <v>0.13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1</v>
      </c>
      <c r="AJ1536">
        <v>1</v>
      </c>
      <c r="AK1536">
        <v>1</v>
      </c>
      <c r="AL1536">
        <v>1</v>
      </c>
      <c r="AN1536">
        <v>0</v>
      </c>
      <c r="AO1536">
        <v>1</v>
      </c>
      <c r="AP1536">
        <v>0</v>
      </c>
      <c r="AQ1536">
        <v>0</v>
      </c>
      <c r="AR1536">
        <v>0</v>
      </c>
      <c r="AS1536" t="s">
        <v>3</v>
      </c>
      <c r="AT1536">
        <v>0.13</v>
      </c>
      <c r="AU1536" t="s">
        <v>3</v>
      </c>
      <c r="AV1536">
        <v>2</v>
      </c>
      <c r="AW1536">
        <v>2</v>
      </c>
      <c r="AX1536">
        <v>35869683</v>
      </c>
      <c r="AY1536">
        <v>1</v>
      </c>
      <c r="AZ1536">
        <v>0</v>
      </c>
      <c r="BA1536">
        <v>1490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CX1536">
        <f>Y1536*Source!I1410</f>
        <v>4.7449999999999999E-2</v>
      </c>
      <c r="CY1536">
        <f>AD1536</f>
        <v>0</v>
      </c>
      <c r="CZ1536">
        <f>AH1536</f>
        <v>0</v>
      </c>
      <c r="DA1536">
        <f>AL1536</f>
        <v>1</v>
      </c>
      <c r="DB1536">
        <f t="shared" si="237"/>
        <v>0</v>
      </c>
      <c r="DC1536">
        <f t="shared" si="238"/>
        <v>0</v>
      </c>
    </row>
    <row r="1537" spans="1:107">
      <c r="A1537">
        <f>ROW(Source!A1410)</f>
        <v>1410</v>
      </c>
      <c r="B1537">
        <v>35863109</v>
      </c>
      <c r="C1537">
        <v>35869677</v>
      </c>
      <c r="D1537">
        <v>29172556</v>
      </c>
      <c r="E1537">
        <v>1</v>
      </c>
      <c r="F1537">
        <v>1</v>
      </c>
      <c r="G1537">
        <v>1</v>
      </c>
      <c r="H1537">
        <v>2</v>
      </c>
      <c r="I1537" t="s">
        <v>564</v>
      </c>
      <c r="J1537" t="s">
        <v>565</v>
      </c>
      <c r="K1537" t="s">
        <v>566</v>
      </c>
      <c r="L1537">
        <v>1368</v>
      </c>
      <c r="N1537">
        <v>1011</v>
      </c>
      <c r="O1537" t="s">
        <v>567</v>
      </c>
      <c r="P1537" t="s">
        <v>567</v>
      </c>
      <c r="Q1537">
        <v>1</v>
      </c>
      <c r="W1537">
        <v>0</v>
      </c>
      <c r="X1537">
        <v>-1302720870</v>
      </c>
      <c r="Y1537">
        <v>0.13</v>
      </c>
      <c r="AA1537">
        <v>0</v>
      </c>
      <c r="AB1537">
        <v>466.71</v>
      </c>
      <c r="AC1537">
        <v>446.18</v>
      </c>
      <c r="AD1537">
        <v>0</v>
      </c>
      <c r="AE1537">
        <v>0</v>
      </c>
      <c r="AF1537">
        <v>31.26</v>
      </c>
      <c r="AG1537">
        <v>13.5</v>
      </c>
      <c r="AH1537">
        <v>0</v>
      </c>
      <c r="AI1537">
        <v>1</v>
      </c>
      <c r="AJ1537">
        <v>14.93</v>
      </c>
      <c r="AK1537">
        <v>33.049999999999997</v>
      </c>
      <c r="AL1537">
        <v>1</v>
      </c>
      <c r="AN1537">
        <v>0</v>
      </c>
      <c r="AO1537">
        <v>1</v>
      </c>
      <c r="AP1537">
        <v>0</v>
      </c>
      <c r="AQ1537">
        <v>0</v>
      </c>
      <c r="AR1537">
        <v>0</v>
      </c>
      <c r="AS1537" t="s">
        <v>3</v>
      </c>
      <c r="AT1537">
        <v>0.13</v>
      </c>
      <c r="AU1537" t="s">
        <v>3</v>
      </c>
      <c r="AV1537">
        <v>0</v>
      </c>
      <c r="AW1537">
        <v>2</v>
      </c>
      <c r="AX1537">
        <v>35869684</v>
      </c>
      <c r="AY1537">
        <v>1</v>
      </c>
      <c r="AZ1537">
        <v>0</v>
      </c>
      <c r="BA1537">
        <v>1491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CX1537">
        <f>Y1537*Source!I1410</f>
        <v>4.7449999999999999E-2</v>
      </c>
      <c r="CY1537">
        <f>AB1537</f>
        <v>466.71</v>
      </c>
      <c r="CZ1537">
        <f>AF1537</f>
        <v>31.26</v>
      </c>
      <c r="DA1537">
        <f>AJ1537</f>
        <v>14.93</v>
      </c>
      <c r="DB1537">
        <f t="shared" si="237"/>
        <v>4.0599999999999996</v>
      </c>
      <c r="DC1537">
        <f t="shared" si="238"/>
        <v>1.76</v>
      </c>
    </row>
    <row r="1538" spans="1:107">
      <c r="A1538">
        <f>ROW(Source!A1410)</f>
        <v>1410</v>
      </c>
      <c r="B1538">
        <v>35863109</v>
      </c>
      <c r="C1538">
        <v>35869677</v>
      </c>
      <c r="D1538">
        <v>29164349</v>
      </c>
      <c r="E1538">
        <v>1</v>
      </c>
      <c r="F1538">
        <v>1</v>
      </c>
      <c r="G1538">
        <v>1</v>
      </c>
      <c r="H1538">
        <v>3</v>
      </c>
      <c r="I1538" t="s">
        <v>28</v>
      </c>
      <c r="J1538" t="s">
        <v>31</v>
      </c>
      <c r="K1538" t="s">
        <v>29</v>
      </c>
      <c r="L1538">
        <v>1348</v>
      </c>
      <c r="N1538">
        <v>1009</v>
      </c>
      <c r="O1538" t="s">
        <v>30</v>
      </c>
      <c r="P1538" t="s">
        <v>30</v>
      </c>
      <c r="Q1538">
        <v>1000</v>
      </c>
      <c r="W1538">
        <v>0</v>
      </c>
      <c r="X1538">
        <v>-304821490</v>
      </c>
      <c r="Y1538">
        <v>0.47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1</v>
      </c>
      <c r="AJ1538">
        <v>1</v>
      </c>
      <c r="AK1538">
        <v>1</v>
      </c>
      <c r="AL1538">
        <v>1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 t="s">
        <v>3</v>
      </c>
      <c r="AT1538">
        <v>0.47</v>
      </c>
      <c r="AU1538" t="s">
        <v>3</v>
      </c>
      <c r="AV1538">
        <v>0</v>
      </c>
      <c r="AW1538">
        <v>2</v>
      </c>
      <c r="AX1538">
        <v>35869685</v>
      </c>
      <c r="AY1538">
        <v>1</v>
      </c>
      <c r="AZ1538">
        <v>0</v>
      </c>
      <c r="BA1538">
        <v>1492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CX1538">
        <f>Y1538*Source!I1410</f>
        <v>0.17154999999999998</v>
      </c>
      <c r="CY1538">
        <f>AA1538</f>
        <v>0</v>
      </c>
      <c r="CZ1538">
        <f>AE1538</f>
        <v>0</v>
      </c>
      <c r="DA1538">
        <f>AI1538</f>
        <v>1</v>
      </c>
      <c r="DB1538">
        <f t="shared" si="237"/>
        <v>0</v>
      </c>
      <c r="DC1538">
        <f t="shared" si="238"/>
        <v>0</v>
      </c>
    </row>
    <row r="1539" spans="1:107">
      <c r="A1539">
        <f>ROW(Source!A1412)</f>
        <v>1412</v>
      </c>
      <c r="B1539">
        <v>35863109</v>
      </c>
      <c r="C1539">
        <v>35869687</v>
      </c>
      <c r="D1539">
        <v>18406804</v>
      </c>
      <c r="E1539">
        <v>1</v>
      </c>
      <c r="F1539">
        <v>1</v>
      </c>
      <c r="G1539">
        <v>1</v>
      </c>
      <c r="H1539">
        <v>1</v>
      </c>
      <c r="I1539" t="s">
        <v>559</v>
      </c>
      <c r="J1539" t="s">
        <v>3</v>
      </c>
      <c r="K1539" t="s">
        <v>560</v>
      </c>
      <c r="L1539">
        <v>1369</v>
      </c>
      <c r="N1539">
        <v>1013</v>
      </c>
      <c r="O1539" t="s">
        <v>561</v>
      </c>
      <c r="P1539" t="s">
        <v>561</v>
      </c>
      <c r="Q1539">
        <v>1</v>
      </c>
      <c r="W1539">
        <v>0</v>
      </c>
      <c r="X1539">
        <v>254330056</v>
      </c>
      <c r="Y1539">
        <v>7.67</v>
      </c>
      <c r="AA1539">
        <v>0</v>
      </c>
      <c r="AB1539">
        <v>0</v>
      </c>
      <c r="AC1539">
        <v>0</v>
      </c>
      <c r="AD1539">
        <v>249.14</v>
      </c>
      <c r="AE1539">
        <v>0</v>
      </c>
      <c r="AF1539">
        <v>0</v>
      </c>
      <c r="AG1539">
        <v>0</v>
      </c>
      <c r="AH1539">
        <v>249.14</v>
      </c>
      <c r="AI1539">
        <v>1</v>
      </c>
      <c r="AJ1539">
        <v>1</v>
      </c>
      <c r="AK1539">
        <v>1</v>
      </c>
      <c r="AL1539">
        <v>1</v>
      </c>
      <c r="AN1539">
        <v>0</v>
      </c>
      <c r="AO1539">
        <v>1</v>
      </c>
      <c r="AP1539">
        <v>0</v>
      </c>
      <c r="AQ1539">
        <v>0</v>
      </c>
      <c r="AR1539">
        <v>0</v>
      </c>
      <c r="AS1539" t="s">
        <v>3</v>
      </c>
      <c r="AT1539">
        <v>7.67</v>
      </c>
      <c r="AU1539" t="s">
        <v>3</v>
      </c>
      <c r="AV1539">
        <v>1</v>
      </c>
      <c r="AW1539">
        <v>2</v>
      </c>
      <c r="AX1539">
        <v>35869690</v>
      </c>
      <c r="AY1539">
        <v>1</v>
      </c>
      <c r="AZ1539">
        <v>0</v>
      </c>
      <c r="BA1539">
        <v>1493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CX1539">
        <f>Y1539*Source!I1412</f>
        <v>2.79955</v>
      </c>
      <c r="CY1539">
        <f>AD1539</f>
        <v>249.14</v>
      </c>
      <c r="CZ1539">
        <f>AH1539</f>
        <v>249.14</v>
      </c>
      <c r="DA1539">
        <f>AL1539</f>
        <v>1</v>
      </c>
      <c r="DB1539">
        <f t="shared" si="237"/>
        <v>1910.9</v>
      </c>
      <c r="DC1539">
        <f t="shared" si="238"/>
        <v>0</v>
      </c>
    </row>
    <row r="1540" spans="1:107">
      <c r="A1540">
        <f>ROW(Source!A1412)</f>
        <v>1412</v>
      </c>
      <c r="B1540">
        <v>35863109</v>
      </c>
      <c r="C1540">
        <v>35869687</v>
      </c>
      <c r="D1540">
        <v>29164349</v>
      </c>
      <c r="E1540">
        <v>1</v>
      </c>
      <c r="F1540">
        <v>1</v>
      </c>
      <c r="G1540">
        <v>1</v>
      </c>
      <c r="H1540">
        <v>3</v>
      </c>
      <c r="I1540" t="s">
        <v>28</v>
      </c>
      <c r="J1540" t="s">
        <v>31</v>
      </c>
      <c r="K1540" t="s">
        <v>29</v>
      </c>
      <c r="L1540">
        <v>1348</v>
      </c>
      <c r="N1540">
        <v>1009</v>
      </c>
      <c r="O1540" t="s">
        <v>30</v>
      </c>
      <c r="P1540" t="s">
        <v>30</v>
      </c>
      <c r="Q1540">
        <v>1000</v>
      </c>
      <c r="W1540">
        <v>0</v>
      </c>
      <c r="X1540">
        <v>-304821490</v>
      </c>
      <c r="Y1540">
        <v>0.7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1</v>
      </c>
      <c r="AJ1540">
        <v>1</v>
      </c>
      <c r="AK1540">
        <v>1</v>
      </c>
      <c r="AL1540">
        <v>1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 t="s">
        <v>3</v>
      </c>
      <c r="AT1540">
        <v>0.7</v>
      </c>
      <c r="AU1540" t="s">
        <v>3</v>
      </c>
      <c r="AV1540">
        <v>0</v>
      </c>
      <c r="AW1540">
        <v>2</v>
      </c>
      <c r="AX1540">
        <v>35869691</v>
      </c>
      <c r="AY1540">
        <v>1</v>
      </c>
      <c r="AZ1540">
        <v>0</v>
      </c>
      <c r="BA1540">
        <v>1494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CX1540">
        <f>Y1540*Source!I1412</f>
        <v>0.2555</v>
      </c>
      <c r="CY1540">
        <f>AA1540</f>
        <v>0</v>
      </c>
      <c r="CZ1540">
        <f>AE1540</f>
        <v>0</v>
      </c>
      <c r="DA1540">
        <f>AI1540</f>
        <v>1</v>
      </c>
      <c r="DB1540">
        <f t="shared" si="237"/>
        <v>0</v>
      </c>
      <c r="DC1540">
        <f t="shared" si="238"/>
        <v>0</v>
      </c>
    </row>
    <row r="1541" spans="1:107">
      <c r="A1541">
        <f>ROW(Source!A1414)</f>
        <v>1414</v>
      </c>
      <c r="B1541">
        <v>35863109</v>
      </c>
      <c r="C1541">
        <v>35869693</v>
      </c>
      <c r="D1541">
        <v>18408066</v>
      </c>
      <c r="E1541">
        <v>1</v>
      </c>
      <c r="F1541">
        <v>1</v>
      </c>
      <c r="G1541">
        <v>1</v>
      </c>
      <c r="H1541">
        <v>1</v>
      </c>
      <c r="I1541" t="s">
        <v>568</v>
      </c>
      <c r="J1541" t="s">
        <v>3</v>
      </c>
      <c r="K1541" t="s">
        <v>569</v>
      </c>
      <c r="L1541">
        <v>1369</v>
      </c>
      <c r="N1541">
        <v>1013</v>
      </c>
      <c r="O1541" t="s">
        <v>561</v>
      </c>
      <c r="P1541" t="s">
        <v>561</v>
      </c>
      <c r="Q1541">
        <v>1</v>
      </c>
      <c r="W1541">
        <v>0</v>
      </c>
      <c r="X1541">
        <v>-886480961</v>
      </c>
      <c r="Y1541">
        <v>179.3</v>
      </c>
      <c r="AA1541">
        <v>0</v>
      </c>
      <c r="AB1541">
        <v>0</v>
      </c>
      <c r="AC1541">
        <v>0</v>
      </c>
      <c r="AD1541">
        <v>256.16000000000003</v>
      </c>
      <c r="AE1541">
        <v>0</v>
      </c>
      <c r="AF1541">
        <v>0</v>
      </c>
      <c r="AG1541">
        <v>0</v>
      </c>
      <c r="AH1541">
        <v>256.16000000000003</v>
      </c>
      <c r="AI1541">
        <v>1</v>
      </c>
      <c r="AJ1541">
        <v>1</v>
      </c>
      <c r="AK1541">
        <v>1</v>
      </c>
      <c r="AL1541">
        <v>1</v>
      </c>
      <c r="AN1541">
        <v>0</v>
      </c>
      <c r="AO1541">
        <v>1</v>
      </c>
      <c r="AP1541">
        <v>0</v>
      </c>
      <c r="AQ1541">
        <v>0</v>
      </c>
      <c r="AR1541">
        <v>0</v>
      </c>
      <c r="AS1541" t="s">
        <v>3</v>
      </c>
      <c r="AT1541">
        <v>179.3</v>
      </c>
      <c r="AU1541" t="s">
        <v>3</v>
      </c>
      <c r="AV1541">
        <v>1</v>
      </c>
      <c r="AW1541">
        <v>2</v>
      </c>
      <c r="AX1541">
        <v>35869699</v>
      </c>
      <c r="AY1541">
        <v>1</v>
      </c>
      <c r="AZ1541">
        <v>0</v>
      </c>
      <c r="BA1541">
        <v>1495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CX1541">
        <f>Y1541*Source!I1414</f>
        <v>3.5860000000000003</v>
      </c>
      <c r="CY1541">
        <f>AD1541</f>
        <v>256.16000000000003</v>
      </c>
      <c r="CZ1541">
        <f>AH1541</f>
        <v>256.16000000000003</v>
      </c>
      <c r="DA1541">
        <f>AL1541</f>
        <v>1</v>
      </c>
      <c r="DB1541">
        <f t="shared" si="237"/>
        <v>45929.49</v>
      </c>
      <c r="DC1541">
        <f t="shared" si="238"/>
        <v>0</v>
      </c>
    </row>
    <row r="1542" spans="1:107">
      <c r="A1542">
        <f>ROW(Source!A1414)</f>
        <v>1414</v>
      </c>
      <c r="B1542">
        <v>35863109</v>
      </c>
      <c r="C1542">
        <v>35869693</v>
      </c>
      <c r="D1542">
        <v>121548</v>
      </c>
      <c r="E1542">
        <v>1</v>
      </c>
      <c r="F1542">
        <v>1</v>
      </c>
      <c r="G1542">
        <v>1</v>
      </c>
      <c r="H1542">
        <v>1</v>
      </c>
      <c r="I1542" t="s">
        <v>35</v>
      </c>
      <c r="J1542" t="s">
        <v>3</v>
      </c>
      <c r="K1542" t="s">
        <v>562</v>
      </c>
      <c r="L1542">
        <v>608254</v>
      </c>
      <c r="N1542">
        <v>1013</v>
      </c>
      <c r="O1542" t="s">
        <v>563</v>
      </c>
      <c r="P1542" t="s">
        <v>563</v>
      </c>
      <c r="Q1542">
        <v>1</v>
      </c>
      <c r="W1542">
        <v>0</v>
      </c>
      <c r="X1542">
        <v>-185737400</v>
      </c>
      <c r="Y1542">
        <v>3.97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1</v>
      </c>
      <c r="AJ1542">
        <v>1</v>
      </c>
      <c r="AK1542">
        <v>1</v>
      </c>
      <c r="AL1542">
        <v>1</v>
      </c>
      <c r="AN1542">
        <v>0</v>
      </c>
      <c r="AO1542">
        <v>1</v>
      </c>
      <c r="AP1542">
        <v>0</v>
      </c>
      <c r="AQ1542">
        <v>0</v>
      </c>
      <c r="AR1542">
        <v>0</v>
      </c>
      <c r="AS1542" t="s">
        <v>3</v>
      </c>
      <c r="AT1542">
        <v>3.97</v>
      </c>
      <c r="AU1542" t="s">
        <v>3</v>
      </c>
      <c r="AV1542">
        <v>2</v>
      </c>
      <c r="AW1542">
        <v>2</v>
      </c>
      <c r="AX1542">
        <v>35869700</v>
      </c>
      <c r="AY1542">
        <v>1</v>
      </c>
      <c r="AZ1542">
        <v>0</v>
      </c>
      <c r="BA1542">
        <v>1496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CX1542">
        <f>Y1542*Source!I1414</f>
        <v>7.9400000000000012E-2</v>
      </c>
      <c r="CY1542">
        <f>AD1542</f>
        <v>0</v>
      </c>
      <c r="CZ1542">
        <f>AH1542</f>
        <v>0</v>
      </c>
      <c r="DA1542">
        <f>AL1542</f>
        <v>1</v>
      </c>
      <c r="DB1542">
        <f t="shared" si="237"/>
        <v>0</v>
      </c>
      <c r="DC1542">
        <f t="shared" si="238"/>
        <v>0</v>
      </c>
    </row>
    <row r="1543" spans="1:107">
      <c r="A1543">
        <f>ROW(Source!A1414)</f>
        <v>1414</v>
      </c>
      <c r="B1543">
        <v>35863109</v>
      </c>
      <c r="C1543">
        <v>35869693</v>
      </c>
      <c r="D1543">
        <v>29172710</v>
      </c>
      <c r="E1543">
        <v>1</v>
      </c>
      <c r="F1543">
        <v>1</v>
      </c>
      <c r="G1543">
        <v>1</v>
      </c>
      <c r="H1543">
        <v>2</v>
      </c>
      <c r="I1543" t="s">
        <v>570</v>
      </c>
      <c r="J1543" t="s">
        <v>571</v>
      </c>
      <c r="K1543" t="s">
        <v>572</v>
      </c>
      <c r="L1543">
        <v>1368</v>
      </c>
      <c r="N1543">
        <v>1011</v>
      </c>
      <c r="O1543" t="s">
        <v>567</v>
      </c>
      <c r="P1543" t="s">
        <v>567</v>
      </c>
      <c r="Q1543">
        <v>1</v>
      </c>
      <c r="W1543">
        <v>0</v>
      </c>
      <c r="X1543">
        <v>-1676841219</v>
      </c>
      <c r="Y1543">
        <v>3.97</v>
      </c>
      <c r="AA1543">
        <v>0</v>
      </c>
      <c r="AB1543">
        <v>539.16</v>
      </c>
      <c r="AC1543">
        <v>332.48</v>
      </c>
      <c r="AD1543">
        <v>0</v>
      </c>
      <c r="AE1543">
        <v>0</v>
      </c>
      <c r="AF1543">
        <v>46.56</v>
      </c>
      <c r="AG1543">
        <v>10.06</v>
      </c>
      <c r="AH1543">
        <v>0</v>
      </c>
      <c r="AI1543">
        <v>1</v>
      </c>
      <c r="AJ1543">
        <v>11.58</v>
      </c>
      <c r="AK1543">
        <v>33.049999999999997</v>
      </c>
      <c r="AL1543">
        <v>1</v>
      </c>
      <c r="AN1543">
        <v>0</v>
      </c>
      <c r="AO1543">
        <v>1</v>
      </c>
      <c r="AP1543">
        <v>0</v>
      </c>
      <c r="AQ1543">
        <v>0</v>
      </c>
      <c r="AR1543">
        <v>0</v>
      </c>
      <c r="AS1543" t="s">
        <v>3</v>
      </c>
      <c r="AT1543">
        <v>3.97</v>
      </c>
      <c r="AU1543" t="s">
        <v>3</v>
      </c>
      <c r="AV1543">
        <v>0</v>
      </c>
      <c r="AW1543">
        <v>2</v>
      </c>
      <c r="AX1543">
        <v>35869701</v>
      </c>
      <c r="AY1543">
        <v>1</v>
      </c>
      <c r="AZ1543">
        <v>0</v>
      </c>
      <c r="BA1543">
        <v>1497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CX1543">
        <f>Y1543*Source!I1414</f>
        <v>7.9400000000000012E-2</v>
      </c>
      <c r="CY1543">
        <f>AB1543</f>
        <v>539.16</v>
      </c>
      <c r="CZ1543">
        <f>AF1543</f>
        <v>46.56</v>
      </c>
      <c r="DA1543">
        <f>AJ1543</f>
        <v>11.58</v>
      </c>
      <c r="DB1543">
        <f t="shared" si="237"/>
        <v>184.84</v>
      </c>
      <c r="DC1543">
        <f t="shared" si="238"/>
        <v>39.94</v>
      </c>
    </row>
    <row r="1544" spans="1:107">
      <c r="A1544">
        <f>ROW(Source!A1414)</f>
        <v>1414</v>
      </c>
      <c r="B1544">
        <v>35863109</v>
      </c>
      <c r="C1544">
        <v>35869693</v>
      </c>
      <c r="D1544">
        <v>29174533</v>
      </c>
      <c r="E1544">
        <v>1</v>
      </c>
      <c r="F1544">
        <v>1</v>
      </c>
      <c r="G1544">
        <v>1</v>
      </c>
      <c r="H1544">
        <v>2</v>
      </c>
      <c r="I1544" t="s">
        <v>573</v>
      </c>
      <c r="J1544" t="s">
        <v>574</v>
      </c>
      <c r="K1544" t="s">
        <v>575</v>
      </c>
      <c r="L1544">
        <v>1368</v>
      </c>
      <c r="N1544">
        <v>1011</v>
      </c>
      <c r="O1544" t="s">
        <v>567</v>
      </c>
      <c r="P1544" t="s">
        <v>567</v>
      </c>
      <c r="Q1544">
        <v>1</v>
      </c>
      <c r="W1544">
        <v>0</v>
      </c>
      <c r="X1544">
        <v>1235896746</v>
      </c>
      <c r="Y1544">
        <v>7.93</v>
      </c>
      <c r="AA1544">
        <v>0</v>
      </c>
      <c r="AB1544">
        <v>5.0599999999999996</v>
      </c>
      <c r="AC1544">
        <v>0</v>
      </c>
      <c r="AD1544">
        <v>0</v>
      </c>
      <c r="AE1544">
        <v>0</v>
      </c>
      <c r="AF1544">
        <v>1.53</v>
      </c>
      <c r="AG1544">
        <v>0</v>
      </c>
      <c r="AH1544">
        <v>0</v>
      </c>
      <c r="AI1544">
        <v>1</v>
      </c>
      <c r="AJ1544">
        <v>3.31</v>
      </c>
      <c r="AK1544">
        <v>33.049999999999997</v>
      </c>
      <c r="AL1544">
        <v>1</v>
      </c>
      <c r="AN1544">
        <v>0</v>
      </c>
      <c r="AO1544">
        <v>1</v>
      </c>
      <c r="AP1544">
        <v>0</v>
      </c>
      <c r="AQ1544">
        <v>0</v>
      </c>
      <c r="AR1544">
        <v>0</v>
      </c>
      <c r="AS1544" t="s">
        <v>3</v>
      </c>
      <c r="AT1544">
        <v>7.93</v>
      </c>
      <c r="AU1544" t="s">
        <v>3</v>
      </c>
      <c r="AV1544">
        <v>0</v>
      </c>
      <c r="AW1544">
        <v>2</v>
      </c>
      <c r="AX1544">
        <v>35869702</v>
      </c>
      <c r="AY1544">
        <v>1</v>
      </c>
      <c r="AZ1544">
        <v>0</v>
      </c>
      <c r="BA1544">
        <v>1498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CX1544">
        <f>Y1544*Source!I1414</f>
        <v>0.15859999999999999</v>
      </c>
      <c r="CY1544">
        <f>AB1544</f>
        <v>5.0599999999999996</v>
      </c>
      <c r="CZ1544">
        <f>AF1544</f>
        <v>1.53</v>
      </c>
      <c r="DA1544">
        <f>AJ1544</f>
        <v>3.31</v>
      </c>
      <c r="DB1544">
        <f t="shared" si="237"/>
        <v>12.13</v>
      </c>
      <c r="DC1544">
        <f t="shared" si="238"/>
        <v>0</v>
      </c>
    </row>
    <row r="1545" spans="1:107">
      <c r="A1545">
        <f>ROW(Source!A1414)</f>
        <v>1414</v>
      </c>
      <c r="B1545">
        <v>35863109</v>
      </c>
      <c r="C1545">
        <v>35869693</v>
      </c>
      <c r="D1545">
        <v>29164349</v>
      </c>
      <c r="E1545">
        <v>1</v>
      </c>
      <c r="F1545">
        <v>1</v>
      </c>
      <c r="G1545">
        <v>1</v>
      </c>
      <c r="H1545">
        <v>3</v>
      </c>
      <c r="I1545" t="s">
        <v>28</v>
      </c>
      <c r="J1545" t="s">
        <v>31</v>
      </c>
      <c r="K1545" t="s">
        <v>29</v>
      </c>
      <c r="L1545">
        <v>1348</v>
      </c>
      <c r="N1545">
        <v>1009</v>
      </c>
      <c r="O1545" t="s">
        <v>30</v>
      </c>
      <c r="P1545" t="s">
        <v>30</v>
      </c>
      <c r="Q1545">
        <v>1000</v>
      </c>
      <c r="W1545">
        <v>0</v>
      </c>
      <c r="X1545">
        <v>-304821490</v>
      </c>
      <c r="Y1545">
        <v>10.5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1</v>
      </c>
      <c r="AJ1545">
        <v>1</v>
      </c>
      <c r="AK1545">
        <v>1</v>
      </c>
      <c r="AL1545">
        <v>1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 t="s">
        <v>3</v>
      </c>
      <c r="AT1545">
        <v>10.5</v>
      </c>
      <c r="AU1545" t="s">
        <v>3</v>
      </c>
      <c r="AV1545">
        <v>0</v>
      </c>
      <c r="AW1545">
        <v>2</v>
      </c>
      <c r="AX1545">
        <v>35869703</v>
      </c>
      <c r="AY1545">
        <v>1</v>
      </c>
      <c r="AZ1545">
        <v>0</v>
      </c>
      <c r="BA1545">
        <v>1499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CX1545">
        <f>Y1545*Source!I1414</f>
        <v>0.21</v>
      </c>
      <c r="CY1545">
        <f>AA1545</f>
        <v>0</v>
      </c>
      <c r="CZ1545">
        <f>AE1545</f>
        <v>0</v>
      </c>
      <c r="DA1545">
        <f>AI1545</f>
        <v>1</v>
      </c>
      <c r="DB1545">
        <f t="shared" si="237"/>
        <v>0</v>
      </c>
      <c r="DC1545">
        <f t="shared" si="238"/>
        <v>0</v>
      </c>
    </row>
    <row r="1546" spans="1:107">
      <c r="A1546">
        <f>ROW(Source!A1453)</f>
        <v>1453</v>
      </c>
      <c r="B1546">
        <v>35863109</v>
      </c>
      <c r="C1546">
        <v>35869705</v>
      </c>
      <c r="D1546">
        <v>18407150</v>
      </c>
      <c r="E1546">
        <v>1</v>
      </c>
      <c r="F1546">
        <v>1</v>
      </c>
      <c r="G1546">
        <v>1</v>
      </c>
      <c r="H1546">
        <v>1</v>
      </c>
      <c r="I1546" t="s">
        <v>576</v>
      </c>
      <c r="J1546" t="s">
        <v>3</v>
      </c>
      <c r="K1546" t="s">
        <v>577</v>
      </c>
      <c r="L1546">
        <v>1369</v>
      </c>
      <c r="N1546">
        <v>1013</v>
      </c>
      <c r="O1546" t="s">
        <v>561</v>
      </c>
      <c r="P1546" t="s">
        <v>561</v>
      </c>
      <c r="Q1546">
        <v>1</v>
      </c>
      <c r="W1546">
        <v>0</v>
      </c>
      <c r="X1546">
        <v>-931037793</v>
      </c>
      <c r="Y1546">
        <v>21.19</v>
      </c>
      <c r="AA1546">
        <v>0</v>
      </c>
      <c r="AB1546">
        <v>0</v>
      </c>
      <c r="AC1546">
        <v>0</v>
      </c>
      <c r="AD1546">
        <v>272.45</v>
      </c>
      <c r="AE1546">
        <v>0</v>
      </c>
      <c r="AF1546">
        <v>0</v>
      </c>
      <c r="AG1546">
        <v>0</v>
      </c>
      <c r="AH1546">
        <v>272.45</v>
      </c>
      <c r="AI1546">
        <v>1</v>
      </c>
      <c r="AJ1546">
        <v>1</v>
      </c>
      <c r="AK1546">
        <v>1</v>
      </c>
      <c r="AL1546">
        <v>1</v>
      </c>
      <c r="AN1546">
        <v>0</v>
      </c>
      <c r="AO1546">
        <v>1</v>
      </c>
      <c r="AP1546">
        <v>0</v>
      </c>
      <c r="AQ1546">
        <v>0</v>
      </c>
      <c r="AR1546">
        <v>0</v>
      </c>
      <c r="AS1546" t="s">
        <v>3</v>
      </c>
      <c r="AT1546">
        <v>21.19</v>
      </c>
      <c r="AU1546" t="s">
        <v>3</v>
      </c>
      <c r="AV1546">
        <v>1</v>
      </c>
      <c r="AW1546">
        <v>2</v>
      </c>
      <c r="AX1546">
        <v>35869713</v>
      </c>
      <c r="AY1546">
        <v>1</v>
      </c>
      <c r="AZ1546">
        <v>0</v>
      </c>
      <c r="BA1546">
        <v>1500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CX1546">
        <f>Y1546*Source!I1453</f>
        <v>0.97474000000000005</v>
      </c>
      <c r="CY1546">
        <f>AD1546</f>
        <v>272.45</v>
      </c>
      <c r="CZ1546">
        <f>AH1546</f>
        <v>272.45</v>
      </c>
      <c r="DA1546">
        <f>AL1546</f>
        <v>1</v>
      </c>
      <c r="DB1546">
        <f t="shared" si="237"/>
        <v>5773.22</v>
      </c>
      <c r="DC1546">
        <f t="shared" si="238"/>
        <v>0</v>
      </c>
    </row>
    <row r="1547" spans="1:107">
      <c r="A1547">
        <f>ROW(Source!A1453)</f>
        <v>1453</v>
      </c>
      <c r="B1547">
        <v>35863109</v>
      </c>
      <c r="C1547">
        <v>35869705</v>
      </c>
      <c r="D1547">
        <v>121548</v>
      </c>
      <c r="E1547">
        <v>1</v>
      </c>
      <c r="F1547">
        <v>1</v>
      </c>
      <c r="G1547">
        <v>1</v>
      </c>
      <c r="H1547">
        <v>1</v>
      </c>
      <c r="I1547" t="s">
        <v>35</v>
      </c>
      <c r="J1547" t="s">
        <v>3</v>
      </c>
      <c r="K1547" t="s">
        <v>562</v>
      </c>
      <c r="L1547">
        <v>608254</v>
      </c>
      <c r="N1547">
        <v>1013</v>
      </c>
      <c r="O1547" t="s">
        <v>563</v>
      </c>
      <c r="P1547" t="s">
        <v>563</v>
      </c>
      <c r="Q1547">
        <v>1</v>
      </c>
      <c r="W1547">
        <v>0</v>
      </c>
      <c r="X1547">
        <v>-185737400</v>
      </c>
      <c r="Y1547">
        <v>0.04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1</v>
      </c>
      <c r="AJ1547">
        <v>1</v>
      </c>
      <c r="AK1547">
        <v>1</v>
      </c>
      <c r="AL1547">
        <v>1</v>
      </c>
      <c r="AN1547">
        <v>0</v>
      </c>
      <c r="AO1547">
        <v>1</v>
      </c>
      <c r="AP1547">
        <v>0</v>
      </c>
      <c r="AQ1547">
        <v>0</v>
      </c>
      <c r="AR1547">
        <v>0</v>
      </c>
      <c r="AS1547" t="s">
        <v>3</v>
      </c>
      <c r="AT1547">
        <v>0.04</v>
      </c>
      <c r="AU1547" t="s">
        <v>3</v>
      </c>
      <c r="AV1547">
        <v>2</v>
      </c>
      <c r="AW1547">
        <v>2</v>
      </c>
      <c r="AX1547">
        <v>35869714</v>
      </c>
      <c r="AY1547">
        <v>1</v>
      </c>
      <c r="AZ1547">
        <v>0</v>
      </c>
      <c r="BA1547">
        <v>1501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CX1547">
        <f>Y1547*Source!I1453</f>
        <v>1.8400000000000001E-3</v>
      </c>
      <c r="CY1547">
        <f>AD1547</f>
        <v>0</v>
      </c>
      <c r="CZ1547">
        <f>AH1547</f>
        <v>0</v>
      </c>
      <c r="DA1547">
        <f>AL1547</f>
        <v>1</v>
      </c>
      <c r="DB1547">
        <f t="shared" si="237"/>
        <v>0</v>
      </c>
      <c r="DC1547">
        <f t="shared" si="238"/>
        <v>0</v>
      </c>
    </row>
    <row r="1548" spans="1:107">
      <c r="A1548">
        <f>ROW(Source!A1453)</f>
        <v>1453</v>
      </c>
      <c r="B1548">
        <v>35863109</v>
      </c>
      <c r="C1548">
        <v>35869705</v>
      </c>
      <c r="D1548">
        <v>29172556</v>
      </c>
      <c r="E1548">
        <v>1</v>
      </c>
      <c r="F1548">
        <v>1</v>
      </c>
      <c r="G1548">
        <v>1</v>
      </c>
      <c r="H1548">
        <v>2</v>
      </c>
      <c r="I1548" t="s">
        <v>564</v>
      </c>
      <c r="J1548" t="s">
        <v>565</v>
      </c>
      <c r="K1548" t="s">
        <v>566</v>
      </c>
      <c r="L1548">
        <v>1368</v>
      </c>
      <c r="N1548">
        <v>1011</v>
      </c>
      <c r="O1548" t="s">
        <v>567</v>
      </c>
      <c r="P1548" t="s">
        <v>567</v>
      </c>
      <c r="Q1548">
        <v>1</v>
      </c>
      <c r="W1548">
        <v>0</v>
      </c>
      <c r="X1548">
        <v>-1302720870</v>
      </c>
      <c r="Y1548">
        <v>0.04</v>
      </c>
      <c r="AA1548">
        <v>0</v>
      </c>
      <c r="AB1548">
        <v>466.71</v>
      </c>
      <c r="AC1548">
        <v>446.18</v>
      </c>
      <c r="AD1548">
        <v>0</v>
      </c>
      <c r="AE1548">
        <v>0</v>
      </c>
      <c r="AF1548">
        <v>31.26</v>
      </c>
      <c r="AG1548">
        <v>13.5</v>
      </c>
      <c r="AH1548">
        <v>0</v>
      </c>
      <c r="AI1548">
        <v>1</v>
      </c>
      <c r="AJ1548">
        <v>14.93</v>
      </c>
      <c r="AK1548">
        <v>33.049999999999997</v>
      </c>
      <c r="AL1548">
        <v>1</v>
      </c>
      <c r="AN1548">
        <v>0</v>
      </c>
      <c r="AO1548">
        <v>1</v>
      </c>
      <c r="AP1548">
        <v>0</v>
      </c>
      <c r="AQ1548">
        <v>0</v>
      </c>
      <c r="AR1548">
        <v>0</v>
      </c>
      <c r="AS1548" t="s">
        <v>3</v>
      </c>
      <c r="AT1548">
        <v>0.04</v>
      </c>
      <c r="AU1548" t="s">
        <v>3</v>
      </c>
      <c r="AV1548">
        <v>0</v>
      </c>
      <c r="AW1548">
        <v>2</v>
      </c>
      <c r="AX1548">
        <v>35869715</v>
      </c>
      <c r="AY1548">
        <v>1</v>
      </c>
      <c r="AZ1548">
        <v>0</v>
      </c>
      <c r="BA1548">
        <v>1502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CX1548">
        <f>Y1548*Source!I1453</f>
        <v>1.8400000000000001E-3</v>
      </c>
      <c r="CY1548">
        <f>AB1548</f>
        <v>466.71</v>
      </c>
      <c r="CZ1548">
        <f>AF1548</f>
        <v>31.26</v>
      </c>
      <c r="DA1548">
        <f>AJ1548</f>
        <v>14.93</v>
      </c>
      <c r="DB1548">
        <f t="shared" si="237"/>
        <v>1.25</v>
      </c>
      <c r="DC1548">
        <f t="shared" si="238"/>
        <v>0.54</v>
      </c>
    </row>
    <row r="1549" spans="1:107">
      <c r="A1549">
        <f>ROW(Source!A1453)</f>
        <v>1453</v>
      </c>
      <c r="B1549">
        <v>35863109</v>
      </c>
      <c r="C1549">
        <v>35869705</v>
      </c>
      <c r="D1549">
        <v>29174913</v>
      </c>
      <c r="E1549">
        <v>1</v>
      </c>
      <c r="F1549">
        <v>1</v>
      </c>
      <c r="G1549">
        <v>1</v>
      </c>
      <c r="H1549">
        <v>2</v>
      </c>
      <c r="I1549" t="s">
        <v>578</v>
      </c>
      <c r="J1549" t="s">
        <v>579</v>
      </c>
      <c r="K1549" t="s">
        <v>580</v>
      </c>
      <c r="L1549">
        <v>1368</v>
      </c>
      <c r="N1549">
        <v>1011</v>
      </c>
      <c r="O1549" t="s">
        <v>567</v>
      </c>
      <c r="P1549" t="s">
        <v>567</v>
      </c>
      <c r="Q1549">
        <v>1</v>
      </c>
      <c r="W1549">
        <v>0</v>
      </c>
      <c r="X1549">
        <v>458544584</v>
      </c>
      <c r="Y1549">
        <v>0.15</v>
      </c>
      <c r="AA1549">
        <v>0</v>
      </c>
      <c r="AB1549">
        <v>932.72</v>
      </c>
      <c r="AC1549">
        <v>383.38</v>
      </c>
      <c r="AD1549">
        <v>0</v>
      </c>
      <c r="AE1549">
        <v>0</v>
      </c>
      <c r="AF1549">
        <v>87.17</v>
      </c>
      <c r="AG1549">
        <v>11.6</v>
      </c>
      <c r="AH1549">
        <v>0</v>
      </c>
      <c r="AI1549">
        <v>1</v>
      </c>
      <c r="AJ1549">
        <v>10.7</v>
      </c>
      <c r="AK1549">
        <v>33.049999999999997</v>
      </c>
      <c r="AL1549">
        <v>1</v>
      </c>
      <c r="AN1549">
        <v>0</v>
      </c>
      <c r="AO1549">
        <v>1</v>
      </c>
      <c r="AP1549">
        <v>0</v>
      </c>
      <c r="AQ1549">
        <v>0</v>
      </c>
      <c r="AR1549">
        <v>0</v>
      </c>
      <c r="AS1549" t="s">
        <v>3</v>
      </c>
      <c r="AT1549">
        <v>0.15</v>
      </c>
      <c r="AU1549" t="s">
        <v>3</v>
      </c>
      <c r="AV1549">
        <v>0</v>
      </c>
      <c r="AW1549">
        <v>2</v>
      </c>
      <c r="AX1549">
        <v>35869716</v>
      </c>
      <c r="AY1549">
        <v>1</v>
      </c>
      <c r="AZ1549">
        <v>0</v>
      </c>
      <c r="BA1549">
        <v>1503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CX1549">
        <f>Y1549*Source!I1453</f>
        <v>6.8999999999999999E-3</v>
      </c>
      <c r="CY1549">
        <f>AB1549</f>
        <v>932.72</v>
      </c>
      <c r="CZ1549">
        <f>AF1549</f>
        <v>87.17</v>
      </c>
      <c r="DA1549">
        <f>AJ1549</f>
        <v>10.7</v>
      </c>
      <c r="DB1549">
        <f t="shared" si="237"/>
        <v>13.08</v>
      </c>
      <c r="DC1549">
        <f t="shared" si="238"/>
        <v>1.74</v>
      </c>
    </row>
    <row r="1550" spans="1:107">
      <c r="A1550">
        <f>ROW(Source!A1453)</f>
        <v>1453</v>
      </c>
      <c r="B1550">
        <v>35863109</v>
      </c>
      <c r="C1550">
        <v>35869705</v>
      </c>
      <c r="D1550">
        <v>29108696</v>
      </c>
      <c r="E1550">
        <v>1</v>
      </c>
      <c r="F1550">
        <v>1</v>
      </c>
      <c r="G1550">
        <v>1</v>
      </c>
      <c r="H1550">
        <v>3</v>
      </c>
      <c r="I1550" t="s">
        <v>581</v>
      </c>
      <c r="J1550" t="s">
        <v>582</v>
      </c>
      <c r="K1550" t="s">
        <v>583</v>
      </c>
      <c r="L1550">
        <v>1354</v>
      </c>
      <c r="N1550">
        <v>1010</v>
      </c>
      <c r="O1550" t="s">
        <v>237</v>
      </c>
      <c r="P1550" t="s">
        <v>237</v>
      </c>
      <c r="Q1550">
        <v>1</v>
      </c>
      <c r="W1550">
        <v>0</v>
      </c>
      <c r="X1550">
        <v>2109155817</v>
      </c>
      <c r="Y1550">
        <v>56.6</v>
      </c>
      <c r="AA1550">
        <v>310.51</v>
      </c>
      <c r="AB1550">
        <v>0</v>
      </c>
      <c r="AC1550">
        <v>0</v>
      </c>
      <c r="AD1550">
        <v>0</v>
      </c>
      <c r="AE1550">
        <v>67.209999999999994</v>
      </c>
      <c r="AF1550">
        <v>0</v>
      </c>
      <c r="AG1550">
        <v>0</v>
      </c>
      <c r="AH1550">
        <v>0</v>
      </c>
      <c r="AI1550">
        <v>4.62</v>
      </c>
      <c r="AJ1550">
        <v>1</v>
      </c>
      <c r="AK1550">
        <v>1</v>
      </c>
      <c r="AL1550">
        <v>1</v>
      </c>
      <c r="AN1550">
        <v>0</v>
      </c>
      <c r="AO1550">
        <v>1</v>
      </c>
      <c r="AP1550">
        <v>0</v>
      </c>
      <c r="AQ1550">
        <v>0</v>
      </c>
      <c r="AR1550">
        <v>0</v>
      </c>
      <c r="AS1550" t="s">
        <v>3</v>
      </c>
      <c r="AT1550">
        <v>56.6</v>
      </c>
      <c r="AU1550" t="s">
        <v>3</v>
      </c>
      <c r="AV1550">
        <v>0</v>
      </c>
      <c r="AW1550">
        <v>2</v>
      </c>
      <c r="AX1550">
        <v>35869717</v>
      </c>
      <c r="AY1550">
        <v>1</v>
      </c>
      <c r="AZ1550">
        <v>0</v>
      </c>
      <c r="BA1550">
        <v>1504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CX1550">
        <f>Y1550*Source!I1453</f>
        <v>2.6036000000000001</v>
      </c>
      <c r="CY1550">
        <f>AA1550</f>
        <v>310.51</v>
      </c>
      <c r="CZ1550">
        <f>AE1550</f>
        <v>67.209999999999994</v>
      </c>
      <c r="DA1550">
        <f>AI1550</f>
        <v>4.62</v>
      </c>
      <c r="DB1550">
        <f t="shared" si="237"/>
        <v>3804.09</v>
      </c>
      <c r="DC1550">
        <f t="shared" si="238"/>
        <v>0</v>
      </c>
    </row>
    <row r="1551" spans="1:107">
      <c r="A1551">
        <f>ROW(Source!A1453)</f>
        <v>1453</v>
      </c>
      <c r="B1551">
        <v>35863109</v>
      </c>
      <c r="C1551">
        <v>35869705</v>
      </c>
      <c r="D1551">
        <v>29109720</v>
      </c>
      <c r="E1551">
        <v>1</v>
      </c>
      <c r="F1551">
        <v>1</v>
      </c>
      <c r="G1551">
        <v>1</v>
      </c>
      <c r="H1551">
        <v>3</v>
      </c>
      <c r="I1551" t="s">
        <v>140</v>
      </c>
      <c r="J1551" t="s">
        <v>143</v>
      </c>
      <c r="K1551" t="s">
        <v>141</v>
      </c>
      <c r="L1551">
        <v>1301</v>
      </c>
      <c r="N1551">
        <v>1003</v>
      </c>
      <c r="O1551" t="s">
        <v>142</v>
      </c>
      <c r="P1551" t="s">
        <v>142</v>
      </c>
      <c r="Q1551">
        <v>1</v>
      </c>
      <c r="W1551">
        <v>0</v>
      </c>
      <c r="X1551">
        <v>-716496253</v>
      </c>
      <c r="Y1551">
        <v>100</v>
      </c>
      <c r="AA1551">
        <v>108.23</v>
      </c>
      <c r="AB1551">
        <v>0</v>
      </c>
      <c r="AC1551">
        <v>0</v>
      </c>
      <c r="AD1551">
        <v>0</v>
      </c>
      <c r="AE1551">
        <v>131.99</v>
      </c>
      <c r="AF1551">
        <v>0</v>
      </c>
      <c r="AG1551">
        <v>0</v>
      </c>
      <c r="AH1551">
        <v>0</v>
      </c>
      <c r="AI1551">
        <v>0.82</v>
      </c>
      <c r="AJ1551">
        <v>1</v>
      </c>
      <c r="AK1551">
        <v>1</v>
      </c>
      <c r="AL1551">
        <v>1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 t="s">
        <v>3</v>
      </c>
      <c r="AT1551">
        <v>100</v>
      </c>
      <c r="AU1551" t="s">
        <v>3</v>
      </c>
      <c r="AV1551">
        <v>0</v>
      </c>
      <c r="AW1551">
        <v>1</v>
      </c>
      <c r="AX1551">
        <v>-1</v>
      </c>
      <c r="AY1551">
        <v>0</v>
      </c>
      <c r="AZ1551">
        <v>0</v>
      </c>
      <c r="BA1551" t="s">
        <v>3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CX1551">
        <f>Y1551*Source!I1453</f>
        <v>4.5999999999999996</v>
      </c>
      <c r="CY1551">
        <f>AA1551</f>
        <v>108.23</v>
      </c>
      <c r="CZ1551">
        <f>AE1551</f>
        <v>131.99</v>
      </c>
      <c r="DA1551">
        <f>AI1551</f>
        <v>0.82</v>
      </c>
      <c r="DB1551">
        <f t="shared" si="237"/>
        <v>13199</v>
      </c>
      <c r="DC1551">
        <f t="shared" si="238"/>
        <v>0</v>
      </c>
    </row>
    <row r="1552" spans="1:107">
      <c r="A1552">
        <f>ROW(Source!A1453)</f>
        <v>1453</v>
      </c>
      <c r="B1552">
        <v>35863109</v>
      </c>
      <c r="C1552">
        <v>35869705</v>
      </c>
      <c r="D1552">
        <v>29115197</v>
      </c>
      <c r="E1552">
        <v>1</v>
      </c>
      <c r="F1552">
        <v>1</v>
      </c>
      <c r="G1552">
        <v>1</v>
      </c>
      <c r="H1552">
        <v>3</v>
      </c>
      <c r="I1552" t="s">
        <v>584</v>
      </c>
      <c r="J1552" t="s">
        <v>585</v>
      </c>
      <c r="K1552" t="s">
        <v>586</v>
      </c>
      <c r="L1552">
        <v>1354</v>
      </c>
      <c r="N1552">
        <v>1010</v>
      </c>
      <c r="O1552" t="s">
        <v>237</v>
      </c>
      <c r="P1552" t="s">
        <v>237</v>
      </c>
      <c r="Q1552">
        <v>1</v>
      </c>
      <c r="W1552">
        <v>0</v>
      </c>
      <c r="X1552">
        <v>-1208533646</v>
      </c>
      <c r="Y1552">
        <v>400</v>
      </c>
      <c r="AA1552">
        <v>3.65</v>
      </c>
      <c r="AB1552">
        <v>0</v>
      </c>
      <c r="AC1552">
        <v>0</v>
      </c>
      <c r="AD1552">
        <v>0</v>
      </c>
      <c r="AE1552">
        <v>0.5</v>
      </c>
      <c r="AF1552">
        <v>0</v>
      </c>
      <c r="AG1552">
        <v>0</v>
      </c>
      <c r="AH1552">
        <v>0</v>
      </c>
      <c r="AI1552">
        <v>7.29</v>
      </c>
      <c r="AJ1552">
        <v>1</v>
      </c>
      <c r="AK1552">
        <v>1</v>
      </c>
      <c r="AL1552">
        <v>1</v>
      </c>
      <c r="AN1552">
        <v>0</v>
      </c>
      <c r="AO1552">
        <v>1</v>
      </c>
      <c r="AP1552">
        <v>0</v>
      </c>
      <c r="AQ1552">
        <v>0</v>
      </c>
      <c r="AR1552">
        <v>0</v>
      </c>
      <c r="AS1552" t="s">
        <v>3</v>
      </c>
      <c r="AT1552">
        <v>400</v>
      </c>
      <c r="AU1552" t="s">
        <v>3</v>
      </c>
      <c r="AV1552">
        <v>0</v>
      </c>
      <c r="AW1552">
        <v>2</v>
      </c>
      <c r="AX1552">
        <v>35869719</v>
      </c>
      <c r="AY1552">
        <v>1</v>
      </c>
      <c r="AZ1552">
        <v>0</v>
      </c>
      <c r="BA1552">
        <v>1506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CX1552">
        <f>Y1552*Source!I1453</f>
        <v>18.399999999999999</v>
      </c>
      <c r="CY1552">
        <f>AA1552</f>
        <v>3.65</v>
      </c>
      <c r="CZ1552">
        <f>AE1552</f>
        <v>0.5</v>
      </c>
      <c r="DA1552">
        <f>AI1552</f>
        <v>7.29</v>
      </c>
      <c r="DB1552">
        <f t="shared" si="237"/>
        <v>200</v>
      </c>
      <c r="DC1552">
        <f t="shared" si="238"/>
        <v>0</v>
      </c>
    </row>
    <row r="1553" spans="1:107">
      <c r="A1553">
        <f>ROW(Source!A1455)</f>
        <v>1455</v>
      </c>
      <c r="B1553">
        <v>35863109</v>
      </c>
      <c r="C1553">
        <v>35869721</v>
      </c>
      <c r="D1553">
        <v>18413230</v>
      </c>
      <c r="E1553">
        <v>1</v>
      </c>
      <c r="F1553">
        <v>1</v>
      </c>
      <c r="G1553">
        <v>1</v>
      </c>
      <c r="H1553">
        <v>1</v>
      </c>
      <c r="I1553" t="s">
        <v>587</v>
      </c>
      <c r="J1553" t="s">
        <v>3</v>
      </c>
      <c r="K1553" t="s">
        <v>588</v>
      </c>
      <c r="L1553">
        <v>1369</v>
      </c>
      <c r="N1553">
        <v>1013</v>
      </c>
      <c r="O1553" t="s">
        <v>561</v>
      </c>
      <c r="P1553" t="s">
        <v>561</v>
      </c>
      <c r="Q1553">
        <v>1</v>
      </c>
      <c r="W1553">
        <v>0</v>
      </c>
      <c r="X1553">
        <v>355262106</v>
      </c>
      <c r="Y1553">
        <v>166.47</v>
      </c>
      <c r="AA1553">
        <v>0</v>
      </c>
      <c r="AB1553">
        <v>0</v>
      </c>
      <c r="AC1553">
        <v>0</v>
      </c>
      <c r="AD1553">
        <v>293.22000000000003</v>
      </c>
      <c r="AE1553">
        <v>0</v>
      </c>
      <c r="AF1553">
        <v>0</v>
      </c>
      <c r="AG1553">
        <v>0</v>
      </c>
      <c r="AH1553">
        <v>293.22000000000003</v>
      </c>
      <c r="AI1553">
        <v>1</v>
      </c>
      <c r="AJ1553">
        <v>1</v>
      </c>
      <c r="AK1553">
        <v>1</v>
      </c>
      <c r="AL1553">
        <v>1</v>
      </c>
      <c r="AN1553">
        <v>0</v>
      </c>
      <c r="AO1553">
        <v>1</v>
      </c>
      <c r="AP1553">
        <v>0</v>
      </c>
      <c r="AQ1553">
        <v>0</v>
      </c>
      <c r="AR1553">
        <v>0</v>
      </c>
      <c r="AS1553" t="s">
        <v>3</v>
      </c>
      <c r="AT1553">
        <v>166.47</v>
      </c>
      <c r="AU1553" t="s">
        <v>3</v>
      </c>
      <c r="AV1553">
        <v>1</v>
      </c>
      <c r="AW1553">
        <v>2</v>
      </c>
      <c r="AX1553">
        <v>35869731</v>
      </c>
      <c r="AY1553">
        <v>1</v>
      </c>
      <c r="AZ1553">
        <v>0</v>
      </c>
      <c r="BA1553">
        <v>1507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CX1553">
        <f>Y1553*Source!I1455</f>
        <v>6.6588000000000003</v>
      </c>
      <c r="CY1553">
        <f>AD1553</f>
        <v>293.22000000000003</v>
      </c>
      <c r="CZ1553">
        <f>AH1553</f>
        <v>293.22000000000003</v>
      </c>
      <c r="DA1553">
        <f>AL1553</f>
        <v>1</v>
      </c>
      <c r="DB1553">
        <f t="shared" si="237"/>
        <v>48812.33</v>
      </c>
      <c r="DC1553">
        <f t="shared" si="238"/>
        <v>0</v>
      </c>
    </row>
    <row r="1554" spans="1:107">
      <c r="A1554">
        <f>ROW(Source!A1455)</f>
        <v>1455</v>
      </c>
      <c r="B1554">
        <v>35863109</v>
      </c>
      <c r="C1554">
        <v>35869721</v>
      </c>
      <c r="D1554">
        <v>121548</v>
      </c>
      <c r="E1554">
        <v>1</v>
      </c>
      <c r="F1554">
        <v>1</v>
      </c>
      <c r="G1554">
        <v>1</v>
      </c>
      <c r="H1554">
        <v>1</v>
      </c>
      <c r="I1554" t="s">
        <v>35</v>
      </c>
      <c r="J1554" t="s">
        <v>3</v>
      </c>
      <c r="K1554" t="s">
        <v>562</v>
      </c>
      <c r="L1554">
        <v>608254</v>
      </c>
      <c r="N1554">
        <v>1013</v>
      </c>
      <c r="O1554" t="s">
        <v>563</v>
      </c>
      <c r="P1554" t="s">
        <v>563</v>
      </c>
      <c r="Q1554">
        <v>1</v>
      </c>
      <c r="W1554">
        <v>0</v>
      </c>
      <c r="X1554">
        <v>-185737400</v>
      </c>
      <c r="Y1554">
        <v>0.08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1</v>
      </c>
      <c r="AJ1554">
        <v>1</v>
      </c>
      <c r="AK1554">
        <v>1</v>
      </c>
      <c r="AL1554">
        <v>1</v>
      </c>
      <c r="AN1554">
        <v>0</v>
      </c>
      <c r="AO1554">
        <v>1</v>
      </c>
      <c r="AP1554">
        <v>0</v>
      </c>
      <c r="AQ1554">
        <v>0</v>
      </c>
      <c r="AR1554">
        <v>0</v>
      </c>
      <c r="AS1554" t="s">
        <v>3</v>
      </c>
      <c r="AT1554">
        <v>0.08</v>
      </c>
      <c r="AU1554" t="s">
        <v>3</v>
      </c>
      <c r="AV1554">
        <v>2</v>
      </c>
      <c r="AW1554">
        <v>2</v>
      </c>
      <c r="AX1554">
        <v>35869732</v>
      </c>
      <c r="AY1554">
        <v>1</v>
      </c>
      <c r="AZ1554">
        <v>0</v>
      </c>
      <c r="BA1554">
        <v>1508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CX1554">
        <f>Y1554*Source!I1455</f>
        <v>3.2000000000000002E-3</v>
      </c>
      <c r="CY1554">
        <f>AD1554</f>
        <v>0</v>
      </c>
      <c r="CZ1554">
        <f>AH1554</f>
        <v>0</v>
      </c>
      <c r="DA1554">
        <f>AL1554</f>
        <v>1</v>
      </c>
      <c r="DB1554">
        <f t="shared" si="237"/>
        <v>0</v>
      </c>
      <c r="DC1554">
        <f t="shared" si="238"/>
        <v>0</v>
      </c>
    </row>
    <row r="1555" spans="1:107">
      <c r="A1555">
        <f>ROW(Source!A1455)</f>
        <v>1455</v>
      </c>
      <c r="B1555">
        <v>35863109</v>
      </c>
      <c r="C1555">
        <v>35869721</v>
      </c>
      <c r="D1555">
        <v>29172556</v>
      </c>
      <c r="E1555">
        <v>1</v>
      </c>
      <c r="F1555">
        <v>1</v>
      </c>
      <c r="G1555">
        <v>1</v>
      </c>
      <c r="H1555">
        <v>2</v>
      </c>
      <c r="I1555" t="s">
        <v>564</v>
      </c>
      <c r="J1555" t="s">
        <v>565</v>
      </c>
      <c r="K1555" t="s">
        <v>566</v>
      </c>
      <c r="L1555">
        <v>1368</v>
      </c>
      <c r="N1555">
        <v>1011</v>
      </c>
      <c r="O1555" t="s">
        <v>567</v>
      </c>
      <c r="P1555" t="s">
        <v>567</v>
      </c>
      <c r="Q1555">
        <v>1</v>
      </c>
      <c r="W1555">
        <v>0</v>
      </c>
      <c r="X1555">
        <v>-1302720870</v>
      </c>
      <c r="Y1555">
        <v>0.08</v>
      </c>
      <c r="AA1555">
        <v>0</v>
      </c>
      <c r="AB1555">
        <v>466.71</v>
      </c>
      <c r="AC1555">
        <v>446.18</v>
      </c>
      <c r="AD1555">
        <v>0</v>
      </c>
      <c r="AE1555">
        <v>0</v>
      </c>
      <c r="AF1555">
        <v>31.26</v>
      </c>
      <c r="AG1555">
        <v>13.5</v>
      </c>
      <c r="AH1555">
        <v>0</v>
      </c>
      <c r="AI1555">
        <v>1</v>
      </c>
      <c r="AJ1555">
        <v>14.93</v>
      </c>
      <c r="AK1555">
        <v>33.049999999999997</v>
      </c>
      <c r="AL1555">
        <v>1</v>
      </c>
      <c r="AN1555">
        <v>0</v>
      </c>
      <c r="AO1555">
        <v>1</v>
      </c>
      <c r="AP1555">
        <v>0</v>
      </c>
      <c r="AQ1555">
        <v>0</v>
      </c>
      <c r="AR1555">
        <v>0</v>
      </c>
      <c r="AS1555" t="s">
        <v>3</v>
      </c>
      <c r="AT1555">
        <v>0.08</v>
      </c>
      <c r="AU1555" t="s">
        <v>3</v>
      </c>
      <c r="AV1555">
        <v>0</v>
      </c>
      <c r="AW1555">
        <v>2</v>
      </c>
      <c r="AX1555">
        <v>35869733</v>
      </c>
      <c r="AY1555">
        <v>1</v>
      </c>
      <c r="AZ1555">
        <v>0</v>
      </c>
      <c r="BA1555">
        <v>1509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CX1555">
        <f>Y1555*Source!I1455</f>
        <v>3.2000000000000002E-3</v>
      </c>
      <c r="CY1555">
        <f>AB1555</f>
        <v>466.71</v>
      </c>
      <c r="CZ1555">
        <f>AF1555</f>
        <v>31.26</v>
      </c>
      <c r="DA1555">
        <f>AJ1555</f>
        <v>14.93</v>
      </c>
      <c r="DB1555">
        <f t="shared" si="237"/>
        <v>2.5</v>
      </c>
      <c r="DC1555">
        <f t="shared" si="238"/>
        <v>1.08</v>
      </c>
    </row>
    <row r="1556" spans="1:107">
      <c r="A1556">
        <f>ROW(Source!A1455)</f>
        <v>1455</v>
      </c>
      <c r="B1556">
        <v>35863109</v>
      </c>
      <c r="C1556">
        <v>35869721</v>
      </c>
      <c r="D1556">
        <v>29174591</v>
      </c>
      <c r="E1556">
        <v>1</v>
      </c>
      <c r="F1556">
        <v>1</v>
      </c>
      <c r="G1556">
        <v>1</v>
      </c>
      <c r="H1556">
        <v>2</v>
      </c>
      <c r="I1556" t="s">
        <v>589</v>
      </c>
      <c r="J1556" t="s">
        <v>590</v>
      </c>
      <c r="K1556" t="s">
        <v>591</v>
      </c>
      <c r="L1556">
        <v>1368</v>
      </c>
      <c r="N1556">
        <v>1011</v>
      </c>
      <c r="O1556" t="s">
        <v>567</v>
      </c>
      <c r="P1556" t="s">
        <v>567</v>
      </c>
      <c r="Q1556">
        <v>1</v>
      </c>
      <c r="W1556">
        <v>0</v>
      </c>
      <c r="X1556">
        <v>1598042632</v>
      </c>
      <c r="Y1556">
        <v>0.26</v>
      </c>
      <c r="AA1556">
        <v>0</v>
      </c>
      <c r="AB1556">
        <v>9.4700000000000006</v>
      </c>
      <c r="AC1556">
        <v>0</v>
      </c>
      <c r="AD1556">
        <v>0</v>
      </c>
      <c r="AE1556">
        <v>0</v>
      </c>
      <c r="AF1556">
        <v>0.95</v>
      </c>
      <c r="AG1556">
        <v>0</v>
      </c>
      <c r="AH1556">
        <v>0</v>
      </c>
      <c r="AI1556">
        <v>1</v>
      </c>
      <c r="AJ1556">
        <v>9.9700000000000006</v>
      </c>
      <c r="AK1556">
        <v>33.049999999999997</v>
      </c>
      <c r="AL1556">
        <v>1</v>
      </c>
      <c r="AN1556">
        <v>0</v>
      </c>
      <c r="AO1556">
        <v>1</v>
      </c>
      <c r="AP1556">
        <v>0</v>
      </c>
      <c r="AQ1556">
        <v>0</v>
      </c>
      <c r="AR1556">
        <v>0</v>
      </c>
      <c r="AS1556" t="s">
        <v>3</v>
      </c>
      <c r="AT1556">
        <v>0.26</v>
      </c>
      <c r="AU1556" t="s">
        <v>3</v>
      </c>
      <c r="AV1556">
        <v>0</v>
      </c>
      <c r="AW1556">
        <v>2</v>
      </c>
      <c r="AX1556">
        <v>35869734</v>
      </c>
      <c r="AY1556">
        <v>1</v>
      </c>
      <c r="AZ1556">
        <v>0</v>
      </c>
      <c r="BA1556">
        <v>1510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CX1556">
        <f>Y1556*Source!I1455</f>
        <v>1.0400000000000001E-2</v>
      </c>
      <c r="CY1556">
        <f>AB1556</f>
        <v>9.4700000000000006</v>
      </c>
      <c r="CZ1556">
        <f>AF1556</f>
        <v>0.95</v>
      </c>
      <c r="DA1556">
        <f>AJ1556</f>
        <v>9.9700000000000006</v>
      </c>
      <c r="DB1556">
        <f t="shared" si="237"/>
        <v>0.25</v>
      </c>
      <c r="DC1556">
        <f t="shared" si="238"/>
        <v>0</v>
      </c>
    </row>
    <row r="1557" spans="1:107">
      <c r="A1557">
        <f>ROW(Source!A1455)</f>
        <v>1455</v>
      </c>
      <c r="B1557">
        <v>35863109</v>
      </c>
      <c r="C1557">
        <v>35869721</v>
      </c>
      <c r="D1557">
        <v>29174913</v>
      </c>
      <c r="E1557">
        <v>1</v>
      </c>
      <c r="F1557">
        <v>1</v>
      </c>
      <c r="G1557">
        <v>1</v>
      </c>
      <c r="H1557">
        <v>2</v>
      </c>
      <c r="I1557" t="s">
        <v>578</v>
      </c>
      <c r="J1557" t="s">
        <v>579</v>
      </c>
      <c r="K1557" t="s">
        <v>580</v>
      </c>
      <c r="L1557">
        <v>1368</v>
      </c>
      <c r="N1557">
        <v>1011</v>
      </c>
      <c r="O1557" t="s">
        <v>567</v>
      </c>
      <c r="P1557" t="s">
        <v>567</v>
      </c>
      <c r="Q1557">
        <v>1</v>
      </c>
      <c r="W1557">
        <v>0</v>
      </c>
      <c r="X1557">
        <v>458544584</v>
      </c>
      <c r="Y1557">
        <v>0.5</v>
      </c>
      <c r="AA1557">
        <v>0</v>
      </c>
      <c r="AB1557">
        <v>932.72</v>
      </c>
      <c r="AC1557">
        <v>383.38</v>
      </c>
      <c r="AD1557">
        <v>0</v>
      </c>
      <c r="AE1557">
        <v>0</v>
      </c>
      <c r="AF1557">
        <v>87.17</v>
      </c>
      <c r="AG1557">
        <v>11.6</v>
      </c>
      <c r="AH1557">
        <v>0</v>
      </c>
      <c r="AI1557">
        <v>1</v>
      </c>
      <c r="AJ1557">
        <v>10.7</v>
      </c>
      <c r="AK1557">
        <v>33.049999999999997</v>
      </c>
      <c r="AL1557">
        <v>1</v>
      </c>
      <c r="AN1557">
        <v>0</v>
      </c>
      <c r="AO1557">
        <v>1</v>
      </c>
      <c r="AP1557">
        <v>0</v>
      </c>
      <c r="AQ1557">
        <v>0</v>
      </c>
      <c r="AR1557">
        <v>0</v>
      </c>
      <c r="AS1557" t="s">
        <v>3</v>
      </c>
      <c r="AT1557">
        <v>0.5</v>
      </c>
      <c r="AU1557" t="s">
        <v>3</v>
      </c>
      <c r="AV1557">
        <v>0</v>
      </c>
      <c r="AW1557">
        <v>2</v>
      </c>
      <c r="AX1557">
        <v>35869735</v>
      </c>
      <c r="AY1557">
        <v>1</v>
      </c>
      <c r="AZ1557">
        <v>0</v>
      </c>
      <c r="BA1557">
        <v>1511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CX1557">
        <f>Y1557*Source!I1455</f>
        <v>0.02</v>
      </c>
      <c r="CY1557">
        <f>AB1557</f>
        <v>932.72</v>
      </c>
      <c r="CZ1557">
        <f>AF1557</f>
        <v>87.17</v>
      </c>
      <c r="DA1557">
        <f>AJ1557</f>
        <v>10.7</v>
      </c>
      <c r="DB1557">
        <f t="shared" si="237"/>
        <v>43.59</v>
      </c>
      <c r="DC1557">
        <f t="shared" si="238"/>
        <v>5.8</v>
      </c>
    </row>
    <row r="1558" spans="1:107">
      <c r="A1558">
        <f>ROW(Source!A1455)</f>
        <v>1455</v>
      </c>
      <c r="B1558">
        <v>35863109</v>
      </c>
      <c r="C1558">
        <v>35869721</v>
      </c>
      <c r="D1558">
        <v>29107800</v>
      </c>
      <c r="E1558">
        <v>1</v>
      </c>
      <c r="F1558">
        <v>1</v>
      </c>
      <c r="G1558">
        <v>1</v>
      </c>
      <c r="H1558">
        <v>3</v>
      </c>
      <c r="I1558" t="s">
        <v>592</v>
      </c>
      <c r="J1558" t="s">
        <v>593</v>
      </c>
      <c r="K1558" t="s">
        <v>594</v>
      </c>
      <c r="L1558">
        <v>1346</v>
      </c>
      <c r="N1558">
        <v>1009</v>
      </c>
      <c r="O1558" t="s">
        <v>160</v>
      </c>
      <c r="P1558" t="s">
        <v>160</v>
      </c>
      <c r="Q1558">
        <v>1</v>
      </c>
      <c r="W1558">
        <v>0</v>
      </c>
      <c r="X1558">
        <v>-1570619850</v>
      </c>
      <c r="Y1558">
        <v>0.2</v>
      </c>
      <c r="AA1558">
        <v>46.61</v>
      </c>
      <c r="AB1558">
        <v>0</v>
      </c>
      <c r="AC1558">
        <v>0</v>
      </c>
      <c r="AD1558">
        <v>0</v>
      </c>
      <c r="AE1558">
        <v>1.81</v>
      </c>
      <c r="AF1558">
        <v>0</v>
      </c>
      <c r="AG1558">
        <v>0</v>
      </c>
      <c r="AH1558">
        <v>0</v>
      </c>
      <c r="AI1558">
        <v>25.75</v>
      </c>
      <c r="AJ1558">
        <v>1</v>
      </c>
      <c r="AK1558">
        <v>1</v>
      </c>
      <c r="AL1558">
        <v>1</v>
      </c>
      <c r="AN1558">
        <v>0</v>
      </c>
      <c r="AO1558">
        <v>1</v>
      </c>
      <c r="AP1558">
        <v>0</v>
      </c>
      <c r="AQ1558">
        <v>0</v>
      </c>
      <c r="AR1558">
        <v>0</v>
      </c>
      <c r="AS1558" t="s">
        <v>3</v>
      </c>
      <c r="AT1558">
        <v>0.2</v>
      </c>
      <c r="AU1558" t="s">
        <v>3</v>
      </c>
      <c r="AV1558">
        <v>0</v>
      </c>
      <c r="AW1558">
        <v>2</v>
      </c>
      <c r="AX1558">
        <v>35869736</v>
      </c>
      <c r="AY1558">
        <v>1</v>
      </c>
      <c r="AZ1558">
        <v>0</v>
      </c>
      <c r="BA1558">
        <v>1512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CX1558">
        <f>Y1558*Source!I1455</f>
        <v>8.0000000000000002E-3</v>
      </c>
      <c r="CY1558">
        <f>AA1558</f>
        <v>46.61</v>
      </c>
      <c r="CZ1558">
        <f>AE1558</f>
        <v>1.81</v>
      </c>
      <c r="DA1558">
        <f>AI1558</f>
        <v>25.75</v>
      </c>
      <c r="DB1558">
        <f t="shared" si="237"/>
        <v>0.36</v>
      </c>
      <c r="DC1558">
        <f t="shared" si="238"/>
        <v>0</v>
      </c>
    </row>
    <row r="1559" spans="1:107">
      <c r="A1559">
        <f>ROW(Source!A1455)</f>
        <v>1455</v>
      </c>
      <c r="B1559">
        <v>35863109</v>
      </c>
      <c r="C1559">
        <v>35869721</v>
      </c>
      <c r="D1559">
        <v>29109411</v>
      </c>
      <c r="E1559">
        <v>1</v>
      </c>
      <c r="F1559">
        <v>1</v>
      </c>
      <c r="G1559">
        <v>1</v>
      </c>
      <c r="H1559">
        <v>3</v>
      </c>
      <c r="I1559" t="s">
        <v>595</v>
      </c>
      <c r="J1559" t="s">
        <v>596</v>
      </c>
      <c r="K1559" t="s">
        <v>597</v>
      </c>
      <c r="L1559">
        <v>1346</v>
      </c>
      <c r="N1559">
        <v>1009</v>
      </c>
      <c r="O1559" t="s">
        <v>160</v>
      </c>
      <c r="P1559" t="s">
        <v>160</v>
      </c>
      <c r="Q1559">
        <v>1</v>
      </c>
      <c r="W1559">
        <v>0</v>
      </c>
      <c r="X1559">
        <v>-1130535485</v>
      </c>
      <c r="Y1559">
        <v>30</v>
      </c>
      <c r="AA1559">
        <v>53.91</v>
      </c>
      <c r="AB1559">
        <v>0</v>
      </c>
      <c r="AC1559">
        <v>0</v>
      </c>
      <c r="AD1559">
        <v>0</v>
      </c>
      <c r="AE1559">
        <v>15.95</v>
      </c>
      <c r="AF1559">
        <v>0</v>
      </c>
      <c r="AG1559">
        <v>0</v>
      </c>
      <c r="AH1559">
        <v>0</v>
      </c>
      <c r="AI1559">
        <v>3.38</v>
      </c>
      <c r="AJ1559">
        <v>1</v>
      </c>
      <c r="AK1559">
        <v>1</v>
      </c>
      <c r="AL1559">
        <v>1</v>
      </c>
      <c r="AN1559">
        <v>0</v>
      </c>
      <c r="AO1559">
        <v>1</v>
      </c>
      <c r="AP1559">
        <v>0</v>
      </c>
      <c r="AQ1559">
        <v>0</v>
      </c>
      <c r="AR1559">
        <v>0</v>
      </c>
      <c r="AS1559" t="s">
        <v>3</v>
      </c>
      <c r="AT1559">
        <v>30</v>
      </c>
      <c r="AU1559" t="s">
        <v>3</v>
      </c>
      <c r="AV1559">
        <v>0</v>
      </c>
      <c r="AW1559">
        <v>2</v>
      </c>
      <c r="AX1559">
        <v>35869737</v>
      </c>
      <c r="AY1559">
        <v>1</v>
      </c>
      <c r="AZ1559">
        <v>0</v>
      </c>
      <c r="BA1559">
        <v>1513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CX1559">
        <f>Y1559*Source!I1455</f>
        <v>1.2</v>
      </c>
      <c r="CY1559">
        <f>AA1559</f>
        <v>53.91</v>
      </c>
      <c r="CZ1559">
        <f>AE1559</f>
        <v>15.95</v>
      </c>
      <c r="DA1559">
        <f>AI1559</f>
        <v>3.38</v>
      </c>
      <c r="DB1559">
        <f t="shared" si="237"/>
        <v>478.5</v>
      </c>
      <c r="DC1559">
        <f t="shared" si="238"/>
        <v>0</v>
      </c>
    </row>
    <row r="1560" spans="1:107">
      <c r="A1560">
        <f>ROW(Source!A1455)</f>
        <v>1455</v>
      </c>
      <c r="B1560">
        <v>35863109</v>
      </c>
      <c r="C1560">
        <v>35869721</v>
      </c>
      <c r="D1560">
        <v>29109535</v>
      </c>
      <c r="E1560">
        <v>1</v>
      </c>
      <c r="F1560">
        <v>1</v>
      </c>
      <c r="G1560">
        <v>1</v>
      </c>
      <c r="H1560">
        <v>3</v>
      </c>
      <c r="I1560" t="s">
        <v>287</v>
      </c>
      <c r="J1560" t="s">
        <v>289</v>
      </c>
      <c r="K1560" t="s">
        <v>288</v>
      </c>
      <c r="L1560">
        <v>1327</v>
      </c>
      <c r="N1560">
        <v>1005</v>
      </c>
      <c r="O1560" t="s">
        <v>155</v>
      </c>
      <c r="P1560" t="s">
        <v>155</v>
      </c>
      <c r="Q1560">
        <v>1</v>
      </c>
      <c r="W1560">
        <v>0</v>
      </c>
      <c r="X1560">
        <v>522970763</v>
      </c>
      <c r="Y1560">
        <v>105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1</v>
      </c>
      <c r="AJ1560">
        <v>1</v>
      </c>
      <c r="AK1560">
        <v>1</v>
      </c>
      <c r="AL1560">
        <v>1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 t="s">
        <v>3</v>
      </c>
      <c r="AT1560">
        <v>105</v>
      </c>
      <c r="AU1560" t="s">
        <v>3</v>
      </c>
      <c r="AV1560">
        <v>0</v>
      </c>
      <c r="AW1560">
        <v>2</v>
      </c>
      <c r="AX1560">
        <v>35869738</v>
      </c>
      <c r="AY1560">
        <v>1</v>
      </c>
      <c r="AZ1560">
        <v>0</v>
      </c>
      <c r="BA1560">
        <v>1514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CX1560">
        <f>Y1560*Source!I1455</f>
        <v>4.2</v>
      </c>
      <c r="CY1560">
        <f>AA1560</f>
        <v>0</v>
      </c>
      <c r="CZ1560">
        <f>AE1560</f>
        <v>0</v>
      </c>
      <c r="DA1560">
        <f>AI1560</f>
        <v>1</v>
      </c>
      <c r="DB1560">
        <f t="shared" si="237"/>
        <v>0</v>
      </c>
      <c r="DC1560">
        <f t="shared" si="238"/>
        <v>0</v>
      </c>
    </row>
    <row r="1561" spans="1:107">
      <c r="A1561">
        <f>ROW(Source!A1455)</f>
        <v>1455</v>
      </c>
      <c r="B1561">
        <v>35863109</v>
      </c>
      <c r="C1561">
        <v>35869721</v>
      </c>
      <c r="D1561">
        <v>29109265</v>
      </c>
      <c r="E1561">
        <v>1</v>
      </c>
      <c r="F1561">
        <v>1</v>
      </c>
      <c r="G1561">
        <v>1</v>
      </c>
      <c r="H1561">
        <v>3</v>
      </c>
      <c r="I1561" t="s">
        <v>290</v>
      </c>
      <c r="J1561" t="s">
        <v>292</v>
      </c>
      <c r="K1561" t="s">
        <v>291</v>
      </c>
      <c r="L1561">
        <v>1348</v>
      </c>
      <c r="N1561">
        <v>1009</v>
      </c>
      <c r="O1561" t="s">
        <v>30</v>
      </c>
      <c r="P1561" t="s">
        <v>30</v>
      </c>
      <c r="Q1561">
        <v>1000</v>
      </c>
      <c r="W1561">
        <v>0</v>
      </c>
      <c r="X1561">
        <v>-192135928</v>
      </c>
      <c r="Y1561">
        <v>8.8999999999999999E-3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1</v>
      </c>
      <c r="AJ1561">
        <v>1</v>
      </c>
      <c r="AK1561">
        <v>1</v>
      </c>
      <c r="AL1561">
        <v>1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 t="s">
        <v>3</v>
      </c>
      <c r="AT1561">
        <v>8.8999999999999999E-3</v>
      </c>
      <c r="AU1561" t="s">
        <v>3</v>
      </c>
      <c r="AV1561">
        <v>0</v>
      </c>
      <c r="AW1561">
        <v>2</v>
      </c>
      <c r="AX1561">
        <v>35869739</v>
      </c>
      <c r="AY1561">
        <v>1</v>
      </c>
      <c r="AZ1561">
        <v>0</v>
      </c>
      <c r="BA1561">
        <v>1515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CX1561">
        <f>Y1561*Source!I1455</f>
        <v>3.5599999999999998E-4</v>
      </c>
      <c r="CY1561">
        <f>AA1561</f>
        <v>0</v>
      </c>
      <c r="CZ1561">
        <f>AE1561</f>
        <v>0</v>
      </c>
      <c r="DA1561">
        <f>AI1561</f>
        <v>1</v>
      </c>
      <c r="DB1561">
        <f t="shared" ref="DB1561:DB1591" si="239">ROUND(ROUND(AT1561*CZ1561,2),2)</f>
        <v>0</v>
      </c>
      <c r="DC1561">
        <f t="shared" ref="DC1561:DC1591" si="240">ROUND(ROUND(AT1561*AG1561,2),2)</f>
        <v>0</v>
      </c>
    </row>
    <row r="1562" spans="1:107">
      <c r="A1562">
        <f>ROW(Source!A1458)</f>
        <v>1458</v>
      </c>
      <c r="B1562">
        <v>35863109</v>
      </c>
      <c r="C1562">
        <v>35869742</v>
      </c>
      <c r="D1562">
        <v>18406804</v>
      </c>
      <c r="E1562">
        <v>1</v>
      </c>
      <c r="F1562">
        <v>1</v>
      </c>
      <c r="G1562">
        <v>1</v>
      </c>
      <c r="H1562">
        <v>1</v>
      </c>
      <c r="I1562" t="s">
        <v>559</v>
      </c>
      <c r="J1562" t="s">
        <v>3</v>
      </c>
      <c r="K1562" t="s">
        <v>560</v>
      </c>
      <c r="L1562">
        <v>1369</v>
      </c>
      <c r="N1562">
        <v>1013</v>
      </c>
      <c r="O1562" t="s">
        <v>561</v>
      </c>
      <c r="P1562" t="s">
        <v>561</v>
      </c>
      <c r="Q1562">
        <v>1</v>
      </c>
      <c r="W1562">
        <v>0</v>
      </c>
      <c r="X1562">
        <v>254330056</v>
      </c>
      <c r="Y1562">
        <v>7.67</v>
      </c>
      <c r="AA1562">
        <v>0</v>
      </c>
      <c r="AB1562">
        <v>0</v>
      </c>
      <c r="AC1562">
        <v>0</v>
      </c>
      <c r="AD1562">
        <v>249.14</v>
      </c>
      <c r="AE1562">
        <v>0</v>
      </c>
      <c r="AF1562">
        <v>0</v>
      </c>
      <c r="AG1562">
        <v>0</v>
      </c>
      <c r="AH1562">
        <v>249.14</v>
      </c>
      <c r="AI1562">
        <v>1</v>
      </c>
      <c r="AJ1562">
        <v>1</v>
      </c>
      <c r="AK1562">
        <v>1</v>
      </c>
      <c r="AL1562">
        <v>1</v>
      </c>
      <c r="AN1562">
        <v>0</v>
      </c>
      <c r="AO1562">
        <v>1</v>
      </c>
      <c r="AP1562">
        <v>0</v>
      </c>
      <c r="AQ1562">
        <v>0</v>
      </c>
      <c r="AR1562">
        <v>0</v>
      </c>
      <c r="AS1562" t="s">
        <v>3</v>
      </c>
      <c r="AT1562">
        <v>7.67</v>
      </c>
      <c r="AU1562" t="s">
        <v>3</v>
      </c>
      <c r="AV1562">
        <v>1</v>
      </c>
      <c r="AW1562">
        <v>2</v>
      </c>
      <c r="AX1562">
        <v>35869745</v>
      </c>
      <c r="AY1562">
        <v>1</v>
      </c>
      <c r="AZ1562">
        <v>0</v>
      </c>
      <c r="BA1562">
        <v>1516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CX1562">
        <f>Y1562*Source!I1458</f>
        <v>2.79955</v>
      </c>
      <c r="CY1562">
        <f>AD1562</f>
        <v>249.14</v>
      </c>
      <c r="CZ1562">
        <f>AH1562</f>
        <v>249.14</v>
      </c>
      <c r="DA1562">
        <f>AL1562</f>
        <v>1</v>
      </c>
      <c r="DB1562">
        <f t="shared" si="239"/>
        <v>1910.9</v>
      </c>
      <c r="DC1562">
        <f t="shared" si="240"/>
        <v>0</v>
      </c>
    </row>
    <row r="1563" spans="1:107">
      <c r="A1563">
        <f>ROW(Source!A1458)</f>
        <v>1458</v>
      </c>
      <c r="B1563">
        <v>35863109</v>
      </c>
      <c r="C1563">
        <v>35869742</v>
      </c>
      <c r="D1563">
        <v>29164349</v>
      </c>
      <c r="E1563">
        <v>1</v>
      </c>
      <c r="F1563">
        <v>1</v>
      </c>
      <c r="G1563">
        <v>1</v>
      </c>
      <c r="H1563">
        <v>3</v>
      </c>
      <c r="I1563" t="s">
        <v>28</v>
      </c>
      <c r="J1563" t="s">
        <v>31</v>
      </c>
      <c r="K1563" t="s">
        <v>29</v>
      </c>
      <c r="L1563">
        <v>1348</v>
      </c>
      <c r="N1563">
        <v>1009</v>
      </c>
      <c r="O1563" t="s">
        <v>30</v>
      </c>
      <c r="P1563" t="s">
        <v>30</v>
      </c>
      <c r="Q1563">
        <v>1000</v>
      </c>
      <c r="W1563">
        <v>0</v>
      </c>
      <c r="X1563">
        <v>-304821490</v>
      </c>
      <c r="Y1563">
        <v>0.7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1</v>
      </c>
      <c r="AJ1563">
        <v>1</v>
      </c>
      <c r="AK1563">
        <v>1</v>
      </c>
      <c r="AL1563">
        <v>1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 t="s">
        <v>3</v>
      </c>
      <c r="AT1563">
        <v>0.7</v>
      </c>
      <c r="AU1563" t="s">
        <v>3</v>
      </c>
      <c r="AV1563">
        <v>0</v>
      </c>
      <c r="AW1563">
        <v>2</v>
      </c>
      <c r="AX1563">
        <v>35869746</v>
      </c>
      <c r="AY1563">
        <v>1</v>
      </c>
      <c r="AZ1563">
        <v>0</v>
      </c>
      <c r="BA1563">
        <v>1517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CX1563">
        <f>Y1563*Source!I1458</f>
        <v>0.2555</v>
      </c>
      <c r="CY1563">
        <f>AA1563</f>
        <v>0</v>
      </c>
      <c r="CZ1563">
        <f>AE1563</f>
        <v>0</v>
      </c>
      <c r="DA1563">
        <f>AI1563</f>
        <v>1</v>
      </c>
      <c r="DB1563">
        <f t="shared" si="239"/>
        <v>0</v>
      </c>
      <c r="DC1563">
        <f t="shared" si="240"/>
        <v>0</v>
      </c>
    </row>
    <row r="1564" spans="1:107">
      <c r="A1564">
        <f>ROW(Source!A1460)</f>
        <v>1460</v>
      </c>
      <c r="B1564">
        <v>35863109</v>
      </c>
      <c r="C1564">
        <v>35869748</v>
      </c>
      <c r="D1564">
        <v>18407150</v>
      </c>
      <c r="E1564">
        <v>1</v>
      </c>
      <c r="F1564">
        <v>1</v>
      </c>
      <c r="G1564">
        <v>1</v>
      </c>
      <c r="H1564">
        <v>1</v>
      </c>
      <c r="I1564" t="s">
        <v>576</v>
      </c>
      <c r="J1564" t="s">
        <v>3</v>
      </c>
      <c r="K1564" t="s">
        <v>577</v>
      </c>
      <c r="L1564">
        <v>1369</v>
      </c>
      <c r="N1564">
        <v>1013</v>
      </c>
      <c r="O1564" t="s">
        <v>561</v>
      </c>
      <c r="P1564" t="s">
        <v>561</v>
      </c>
      <c r="Q1564">
        <v>1</v>
      </c>
      <c r="W1564">
        <v>0</v>
      </c>
      <c r="X1564">
        <v>-931037793</v>
      </c>
      <c r="Y1564">
        <v>44.7</v>
      </c>
      <c r="AA1564">
        <v>0</v>
      </c>
      <c r="AB1564">
        <v>0</v>
      </c>
      <c r="AC1564">
        <v>0</v>
      </c>
      <c r="AD1564">
        <v>272.45</v>
      </c>
      <c r="AE1564">
        <v>0</v>
      </c>
      <c r="AF1564">
        <v>0</v>
      </c>
      <c r="AG1564">
        <v>0</v>
      </c>
      <c r="AH1564">
        <v>272.45</v>
      </c>
      <c r="AI1564">
        <v>1</v>
      </c>
      <c r="AJ1564">
        <v>1</v>
      </c>
      <c r="AK1564">
        <v>1</v>
      </c>
      <c r="AL1564">
        <v>1</v>
      </c>
      <c r="AN1564">
        <v>0</v>
      </c>
      <c r="AO1564">
        <v>1</v>
      </c>
      <c r="AP1564">
        <v>0</v>
      </c>
      <c r="AQ1564">
        <v>0</v>
      </c>
      <c r="AR1564">
        <v>0</v>
      </c>
      <c r="AS1564" t="s">
        <v>3</v>
      </c>
      <c r="AT1564">
        <v>44.7</v>
      </c>
      <c r="AU1564" t="s">
        <v>3</v>
      </c>
      <c r="AV1564">
        <v>1</v>
      </c>
      <c r="AW1564">
        <v>2</v>
      </c>
      <c r="AX1564">
        <v>35869762</v>
      </c>
      <c r="AY1564">
        <v>1</v>
      </c>
      <c r="AZ1564">
        <v>0</v>
      </c>
      <c r="BA1564">
        <v>1518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CX1564">
        <f>Y1564*Source!I1460</f>
        <v>16.3155</v>
      </c>
      <c r="CY1564">
        <f>AD1564</f>
        <v>272.45</v>
      </c>
      <c r="CZ1564">
        <f>AH1564</f>
        <v>272.45</v>
      </c>
      <c r="DA1564">
        <f>AL1564</f>
        <v>1</v>
      </c>
      <c r="DB1564">
        <f t="shared" si="239"/>
        <v>12178.52</v>
      </c>
      <c r="DC1564">
        <f t="shared" si="240"/>
        <v>0</v>
      </c>
    </row>
    <row r="1565" spans="1:107">
      <c r="A1565">
        <f>ROW(Source!A1460)</f>
        <v>1460</v>
      </c>
      <c r="B1565">
        <v>35863109</v>
      </c>
      <c r="C1565">
        <v>35869748</v>
      </c>
      <c r="D1565">
        <v>121548</v>
      </c>
      <c r="E1565">
        <v>1</v>
      </c>
      <c r="F1565">
        <v>1</v>
      </c>
      <c r="G1565">
        <v>1</v>
      </c>
      <c r="H1565">
        <v>1</v>
      </c>
      <c r="I1565" t="s">
        <v>35</v>
      </c>
      <c r="J1565" t="s">
        <v>3</v>
      </c>
      <c r="K1565" t="s">
        <v>562</v>
      </c>
      <c r="L1565">
        <v>608254</v>
      </c>
      <c r="N1565">
        <v>1013</v>
      </c>
      <c r="O1565" t="s">
        <v>563</v>
      </c>
      <c r="P1565" t="s">
        <v>563</v>
      </c>
      <c r="Q1565">
        <v>1</v>
      </c>
      <c r="W1565">
        <v>0</v>
      </c>
      <c r="X1565">
        <v>-185737400</v>
      </c>
      <c r="Y1565">
        <v>0.14000000000000001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1</v>
      </c>
      <c r="AJ1565">
        <v>1</v>
      </c>
      <c r="AK1565">
        <v>1</v>
      </c>
      <c r="AL1565">
        <v>1</v>
      </c>
      <c r="AN1565">
        <v>0</v>
      </c>
      <c r="AO1565">
        <v>1</v>
      </c>
      <c r="AP1565">
        <v>0</v>
      </c>
      <c r="AQ1565">
        <v>0</v>
      </c>
      <c r="AR1565">
        <v>0</v>
      </c>
      <c r="AS1565" t="s">
        <v>3</v>
      </c>
      <c r="AT1565">
        <v>0.14000000000000001</v>
      </c>
      <c r="AU1565" t="s">
        <v>3</v>
      </c>
      <c r="AV1565">
        <v>2</v>
      </c>
      <c r="AW1565">
        <v>2</v>
      </c>
      <c r="AX1565">
        <v>35869763</v>
      </c>
      <c r="AY1565">
        <v>1</v>
      </c>
      <c r="AZ1565">
        <v>0</v>
      </c>
      <c r="BA1565">
        <v>1519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CX1565">
        <f>Y1565*Source!I1460</f>
        <v>5.1100000000000007E-2</v>
      </c>
      <c r="CY1565">
        <f>AD1565</f>
        <v>0</v>
      </c>
      <c r="CZ1565">
        <f>AH1565</f>
        <v>0</v>
      </c>
      <c r="DA1565">
        <f>AL1565</f>
        <v>1</v>
      </c>
      <c r="DB1565">
        <f t="shared" si="239"/>
        <v>0</v>
      </c>
      <c r="DC1565">
        <f t="shared" si="240"/>
        <v>0</v>
      </c>
    </row>
    <row r="1566" spans="1:107">
      <c r="A1566">
        <f>ROW(Source!A1460)</f>
        <v>1460</v>
      </c>
      <c r="B1566">
        <v>35863109</v>
      </c>
      <c r="C1566">
        <v>35869748</v>
      </c>
      <c r="D1566">
        <v>29172479</v>
      </c>
      <c r="E1566">
        <v>1</v>
      </c>
      <c r="F1566">
        <v>1</v>
      </c>
      <c r="G1566">
        <v>1</v>
      </c>
      <c r="H1566">
        <v>2</v>
      </c>
      <c r="I1566" t="s">
        <v>786</v>
      </c>
      <c r="J1566" t="s">
        <v>787</v>
      </c>
      <c r="K1566" t="s">
        <v>788</v>
      </c>
      <c r="L1566">
        <v>1368</v>
      </c>
      <c r="N1566">
        <v>1011</v>
      </c>
      <c r="O1566" t="s">
        <v>567</v>
      </c>
      <c r="P1566" t="s">
        <v>567</v>
      </c>
      <c r="Q1566">
        <v>1</v>
      </c>
      <c r="W1566">
        <v>0</v>
      </c>
      <c r="X1566">
        <v>-996378858</v>
      </c>
      <c r="Y1566">
        <v>0.14000000000000001</v>
      </c>
      <c r="AA1566">
        <v>0</v>
      </c>
      <c r="AB1566">
        <v>901.01</v>
      </c>
      <c r="AC1566">
        <v>332.48</v>
      </c>
      <c r="AD1566">
        <v>0</v>
      </c>
      <c r="AE1566">
        <v>0</v>
      </c>
      <c r="AF1566">
        <v>99.89</v>
      </c>
      <c r="AG1566">
        <v>10.06</v>
      </c>
      <c r="AH1566">
        <v>0</v>
      </c>
      <c r="AI1566">
        <v>1</v>
      </c>
      <c r="AJ1566">
        <v>9.02</v>
      </c>
      <c r="AK1566">
        <v>33.049999999999997</v>
      </c>
      <c r="AL1566">
        <v>1</v>
      </c>
      <c r="AN1566">
        <v>0</v>
      </c>
      <c r="AO1566">
        <v>1</v>
      </c>
      <c r="AP1566">
        <v>0</v>
      </c>
      <c r="AQ1566">
        <v>0</v>
      </c>
      <c r="AR1566">
        <v>0</v>
      </c>
      <c r="AS1566" t="s">
        <v>3</v>
      </c>
      <c r="AT1566">
        <v>0.14000000000000001</v>
      </c>
      <c r="AU1566" t="s">
        <v>3</v>
      </c>
      <c r="AV1566">
        <v>0</v>
      </c>
      <c r="AW1566">
        <v>2</v>
      </c>
      <c r="AX1566">
        <v>35869764</v>
      </c>
      <c r="AY1566">
        <v>1</v>
      </c>
      <c r="AZ1566">
        <v>0</v>
      </c>
      <c r="BA1566">
        <v>1520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CX1566">
        <f>Y1566*Source!I1460</f>
        <v>5.1100000000000007E-2</v>
      </c>
      <c r="CY1566">
        <f>AB1566</f>
        <v>901.01</v>
      </c>
      <c r="CZ1566">
        <f>AF1566</f>
        <v>99.89</v>
      </c>
      <c r="DA1566">
        <f>AJ1566</f>
        <v>9.02</v>
      </c>
      <c r="DB1566">
        <f t="shared" si="239"/>
        <v>13.98</v>
      </c>
      <c r="DC1566">
        <f t="shared" si="240"/>
        <v>1.41</v>
      </c>
    </row>
    <row r="1567" spans="1:107">
      <c r="A1567">
        <f>ROW(Source!A1460)</f>
        <v>1460</v>
      </c>
      <c r="B1567">
        <v>35863109</v>
      </c>
      <c r="C1567">
        <v>35869748</v>
      </c>
      <c r="D1567">
        <v>29174591</v>
      </c>
      <c r="E1567">
        <v>1</v>
      </c>
      <c r="F1567">
        <v>1</v>
      </c>
      <c r="G1567">
        <v>1</v>
      </c>
      <c r="H1567">
        <v>2</v>
      </c>
      <c r="I1567" t="s">
        <v>589</v>
      </c>
      <c r="J1567" t="s">
        <v>590</v>
      </c>
      <c r="K1567" t="s">
        <v>591</v>
      </c>
      <c r="L1567">
        <v>1368</v>
      </c>
      <c r="N1567">
        <v>1011</v>
      </c>
      <c r="O1567" t="s">
        <v>567</v>
      </c>
      <c r="P1567" t="s">
        <v>567</v>
      </c>
      <c r="Q1567">
        <v>1</v>
      </c>
      <c r="W1567">
        <v>0</v>
      </c>
      <c r="X1567">
        <v>1598042632</v>
      </c>
      <c r="Y1567">
        <v>0.45</v>
      </c>
      <c r="AA1567">
        <v>0</v>
      </c>
      <c r="AB1567">
        <v>9.4700000000000006</v>
      </c>
      <c r="AC1567">
        <v>0</v>
      </c>
      <c r="AD1567">
        <v>0</v>
      </c>
      <c r="AE1567">
        <v>0</v>
      </c>
      <c r="AF1567">
        <v>0.95</v>
      </c>
      <c r="AG1567">
        <v>0</v>
      </c>
      <c r="AH1567">
        <v>0</v>
      </c>
      <c r="AI1567">
        <v>1</v>
      </c>
      <c r="AJ1567">
        <v>9.9700000000000006</v>
      </c>
      <c r="AK1567">
        <v>33.049999999999997</v>
      </c>
      <c r="AL1567">
        <v>1</v>
      </c>
      <c r="AN1567">
        <v>0</v>
      </c>
      <c r="AO1567">
        <v>1</v>
      </c>
      <c r="AP1567">
        <v>0</v>
      </c>
      <c r="AQ1567">
        <v>0</v>
      </c>
      <c r="AR1567">
        <v>0</v>
      </c>
      <c r="AS1567" t="s">
        <v>3</v>
      </c>
      <c r="AT1567">
        <v>0.45</v>
      </c>
      <c r="AU1567" t="s">
        <v>3</v>
      </c>
      <c r="AV1567">
        <v>0</v>
      </c>
      <c r="AW1567">
        <v>2</v>
      </c>
      <c r="AX1567">
        <v>35869765</v>
      </c>
      <c r="AY1567">
        <v>1</v>
      </c>
      <c r="AZ1567">
        <v>0</v>
      </c>
      <c r="BA1567">
        <v>1521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CX1567">
        <f>Y1567*Source!I1460</f>
        <v>0.16425000000000001</v>
      </c>
      <c r="CY1567">
        <f>AB1567</f>
        <v>9.4700000000000006</v>
      </c>
      <c r="CZ1567">
        <f>AF1567</f>
        <v>0.95</v>
      </c>
      <c r="DA1567">
        <f>AJ1567</f>
        <v>9.9700000000000006</v>
      </c>
      <c r="DB1567">
        <f t="shared" si="239"/>
        <v>0.43</v>
      </c>
      <c r="DC1567">
        <f t="shared" si="240"/>
        <v>0</v>
      </c>
    </row>
    <row r="1568" spans="1:107">
      <c r="A1568">
        <f>ROW(Source!A1460)</f>
        <v>1460</v>
      </c>
      <c r="B1568">
        <v>35863109</v>
      </c>
      <c r="C1568">
        <v>35869748</v>
      </c>
      <c r="D1568">
        <v>29174913</v>
      </c>
      <c r="E1568">
        <v>1</v>
      </c>
      <c r="F1568">
        <v>1</v>
      </c>
      <c r="G1568">
        <v>1</v>
      </c>
      <c r="H1568">
        <v>2</v>
      </c>
      <c r="I1568" t="s">
        <v>578</v>
      </c>
      <c r="J1568" t="s">
        <v>579</v>
      </c>
      <c r="K1568" t="s">
        <v>580</v>
      </c>
      <c r="L1568">
        <v>1368</v>
      </c>
      <c r="N1568">
        <v>1011</v>
      </c>
      <c r="O1568" t="s">
        <v>567</v>
      </c>
      <c r="P1568" t="s">
        <v>567</v>
      </c>
      <c r="Q1568">
        <v>1</v>
      </c>
      <c r="W1568">
        <v>0</v>
      </c>
      <c r="X1568">
        <v>458544584</v>
      </c>
      <c r="Y1568">
        <v>0.48</v>
      </c>
      <c r="AA1568">
        <v>0</v>
      </c>
      <c r="AB1568">
        <v>932.72</v>
      </c>
      <c r="AC1568">
        <v>383.38</v>
      </c>
      <c r="AD1568">
        <v>0</v>
      </c>
      <c r="AE1568">
        <v>0</v>
      </c>
      <c r="AF1568">
        <v>87.17</v>
      </c>
      <c r="AG1568">
        <v>11.6</v>
      </c>
      <c r="AH1568">
        <v>0</v>
      </c>
      <c r="AI1568">
        <v>1</v>
      </c>
      <c r="AJ1568">
        <v>10.7</v>
      </c>
      <c r="AK1568">
        <v>33.049999999999997</v>
      </c>
      <c r="AL1568">
        <v>1</v>
      </c>
      <c r="AN1568">
        <v>0</v>
      </c>
      <c r="AO1568">
        <v>1</v>
      </c>
      <c r="AP1568">
        <v>0</v>
      </c>
      <c r="AQ1568">
        <v>0</v>
      </c>
      <c r="AR1568">
        <v>0</v>
      </c>
      <c r="AS1568" t="s">
        <v>3</v>
      </c>
      <c r="AT1568">
        <v>0.48</v>
      </c>
      <c r="AU1568" t="s">
        <v>3</v>
      </c>
      <c r="AV1568">
        <v>0</v>
      </c>
      <c r="AW1568">
        <v>2</v>
      </c>
      <c r="AX1568">
        <v>35869766</v>
      </c>
      <c r="AY1568">
        <v>1</v>
      </c>
      <c r="AZ1568">
        <v>0</v>
      </c>
      <c r="BA1568">
        <v>1522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CX1568">
        <f>Y1568*Source!I1460</f>
        <v>0.17519999999999999</v>
      </c>
      <c r="CY1568">
        <f>AB1568</f>
        <v>932.72</v>
      </c>
      <c r="CZ1568">
        <f>AF1568</f>
        <v>87.17</v>
      </c>
      <c r="DA1568">
        <f>AJ1568</f>
        <v>10.7</v>
      </c>
      <c r="DB1568">
        <f t="shared" si="239"/>
        <v>41.84</v>
      </c>
      <c r="DC1568">
        <f t="shared" si="240"/>
        <v>5.57</v>
      </c>
    </row>
    <row r="1569" spans="1:107">
      <c r="A1569">
        <f>ROW(Source!A1460)</f>
        <v>1460</v>
      </c>
      <c r="B1569">
        <v>35863109</v>
      </c>
      <c r="C1569">
        <v>35869748</v>
      </c>
      <c r="D1569">
        <v>29114340</v>
      </c>
      <c r="E1569">
        <v>1</v>
      </c>
      <c r="F1569">
        <v>1</v>
      </c>
      <c r="G1569">
        <v>1</v>
      </c>
      <c r="H1569">
        <v>3</v>
      </c>
      <c r="I1569" t="s">
        <v>789</v>
      </c>
      <c r="J1569" t="s">
        <v>790</v>
      </c>
      <c r="K1569" t="s">
        <v>791</v>
      </c>
      <c r="L1569">
        <v>1348</v>
      </c>
      <c r="N1569">
        <v>1009</v>
      </c>
      <c r="O1569" t="s">
        <v>30</v>
      </c>
      <c r="P1569" t="s">
        <v>30</v>
      </c>
      <c r="Q1569">
        <v>1000</v>
      </c>
      <c r="W1569">
        <v>0</v>
      </c>
      <c r="X1569">
        <v>-528746691</v>
      </c>
      <c r="Y1569">
        <v>1.6000000000000001E-3</v>
      </c>
      <c r="AA1569">
        <v>54070.5</v>
      </c>
      <c r="AB1569">
        <v>0</v>
      </c>
      <c r="AC1569">
        <v>0</v>
      </c>
      <c r="AD1569">
        <v>0</v>
      </c>
      <c r="AE1569">
        <v>8475</v>
      </c>
      <c r="AF1569">
        <v>0</v>
      </c>
      <c r="AG1569">
        <v>0</v>
      </c>
      <c r="AH1569">
        <v>0</v>
      </c>
      <c r="AI1569">
        <v>6.38</v>
      </c>
      <c r="AJ1569">
        <v>1</v>
      </c>
      <c r="AK1569">
        <v>1</v>
      </c>
      <c r="AL1569">
        <v>1</v>
      </c>
      <c r="AN1569">
        <v>0</v>
      </c>
      <c r="AO1569">
        <v>1</v>
      </c>
      <c r="AP1569">
        <v>0</v>
      </c>
      <c r="AQ1569">
        <v>0</v>
      </c>
      <c r="AR1569">
        <v>0</v>
      </c>
      <c r="AS1569" t="s">
        <v>3</v>
      </c>
      <c r="AT1569">
        <v>1.6000000000000001E-3</v>
      </c>
      <c r="AU1569" t="s">
        <v>3</v>
      </c>
      <c r="AV1569">
        <v>0</v>
      </c>
      <c r="AW1569">
        <v>2</v>
      </c>
      <c r="AX1569">
        <v>35869767</v>
      </c>
      <c r="AY1569">
        <v>1</v>
      </c>
      <c r="AZ1569">
        <v>0</v>
      </c>
      <c r="BA1569">
        <v>1523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CX1569">
        <f>Y1569*Source!I1460</f>
        <v>5.8399999999999999E-4</v>
      </c>
      <c r="CY1569">
        <f t="shared" ref="CY1569:CY1576" si="241">AA1569</f>
        <v>54070.5</v>
      </c>
      <c r="CZ1569">
        <f t="shared" ref="CZ1569:CZ1576" si="242">AE1569</f>
        <v>8475</v>
      </c>
      <c r="DA1569">
        <f t="shared" ref="DA1569:DA1576" si="243">AI1569</f>
        <v>6.38</v>
      </c>
      <c r="DB1569">
        <f t="shared" si="239"/>
        <v>13.56</v>
      </c>
      <c r="DC1569">
        <f t="shared" si="240"/>
        <v>0</v>
      </c>
    </row>
    <row r="1570" spans="1:107">
      <c r="A1570">
        <f>ROW(Source!A1460)</f>
        <v>1460</v>
      </c>
      <c r="B1570">
        <v>35863109</v>
      </c>
      <c r="C1570">
        <v>35869748</v>
      </c>
      <c r="D1570">
        <v>29109162</v>
      </c>
      <c r="E1570">
        <v>1</v>
      </c>
      <c r="F1570">
        <v>1</v>
      </c>
      <c r="G1570">
        <v>1</v>
      </c>
      <c r="H1570">
        <v>3</v>
      </c>
      <c r="I1570" t="s">
        <v>611</v>
      </c>
      <c r="J1570" t="s">
        <v>612</v>
      </c>
      <c r="K1570" t="s">
        <v>613</v>
      </c>
      <c r="L1570">
        <v>1327</v>
      </c>
      <c r="N1570">
        <v>1005</v>
      </c>
      <c r="O1570" t="s">
        <v>155</v>
      </c>
      <c r="P1570" t="s">
        <v>155</v>
      </c>
      <c r="Q1570">
        <v>1</v>
      </c>
      <c r="W1570">
        <v>0</v>
      </c>
      <c r="X1570">
        <v>2002905425</v>
      </c>
      <c r="Y1570">
        <v>23</v>
      </c>
      <c r="AA1570">
        <v>33.75</v>
      </c>
      <c r="AB1570">
        <v>0</v>
      </c>
      <c r="AC1570">
        <v>0</v>
      </c>
      <c r="AD1570">
        <v>0</v>
      </c>
      <c r="AE1570">
        <v>5.71</v>
      </c>
      <c r="AF1570">
        <v>0</v>
      </c>
      <c r="AG1570">
        <v>0</v>
      </c>
      <c r="AH1570">
        <v>0</v>
      </c>
      <c r="AI1570">
        <v>5.91</v>
      </c>
      <c r="AJ1570">
        <v>1</v>
      </c>
      <c r="AK1570">
        <v>1</v>
      </c>
      <c r="AL1570">
        <v>1</v>
      </c>
      <c r="AN1570">
        <v>0</v>
      </c>
      <c r="AO1570">
        <v>1</v>
      </c>
      <c r="AP1570">
        <v>0</v>
      </c>
      <c r="AQ1570">
        <v>0</v>
      </c>
      <c r="AR1570">
        <v>0</v>
      </c>
      <c r="AS1570" t="s">
        <v>3</v>
      </c>
      <c r="AT1570">
        <v>23</v>
      </c>
      <c r="AU1570" t="s">
        <v>3</v>
      </c>
      <c r="AV1570">
        <v>0</v>
      </c>
      <c r="AW1570">
        <v>2</v>
      </c>
      <c r="AX1570">
        <v>35869768</v>
      </c>
      <c r="AY1570">
        <v>1</v>
      </c>
      <c r="AZ1570">
        <v>0</v>
      </c>
      <c r="BA1570">
        <v>1524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CX1570">
        <f>Y1570*Source!I1460</f>
        <v>8.3949999999999996</v>
      </c>
      <c r="CY1570">
        <f t="shared" si="241"/>
        <v>33.75</v>
      </c>
      <c r="CZ1570">
        <f t="shared" si="242"/>
        <v>5.71</v>
      </c>
      <c r="DA1570">
        <f t="shared" si="243"/>
        <v>5.91</v>
      </c>
      <c r="DB1570">
        <f t="shared" si="239"/>
        <v>131.33000000000001</v>
      </c>
      <c r="DC1570">
        <f t="shared" si="240"/>
        <v>0</v>
      </c>
    </row>
    <row r="1571" spans="1:107">
      <c r="A1571">
        <f>ROW(Source!A1460)</f>
        <v>1460</v>
      </c>
      <c r="B1571">
        <v>35863109</v>
      </c>
      <c r="C1571">
        <v>35869748</v>
      </c>
      <c r="D1571">
        <v>29107615</v>
      </c>
      <c r="E1571">
        <v>1</v>
      </c>
      <c r="F1571">
        <v>1</v>
      </c>
      <c r="G1571">
        <v>1</v>
      </c>
      <c r="H1571">
        <v>3</v>
      </c>
      <c r="I1571" t="s">
        <v>792</v>
      </c>
      <c r="J1571" t="s">
        <v>793</v>
      </c>
      <c r="K1571" t="s">
        <v>794</v>
      </c>
      <c r="L1571">
        <v>1348</v>
      </c>
      <c r="N1571">
        <v>1009</v>
      </c>
      <c r="O1571" t="s">
        <v>30</v>
      </c>
      <c r="P1571" t="s">
        <v>30</v>
      </c>
      <c r="Q1571">
        <v>1000</v>
      </c>
      <c r="W1571">
        <v>0</v>
      </c>
      <c r="X1571">
        <v>-529114404</v>
      </c>
      <c r="Y1571">
        <v>3.3999999999999998E-3</v>
      </c>
      <c r="AA1571">
        <v>156811</v>
      </c>
      <c r="AB1571">
        <v>0</v>
      </c>
      <c r="AC1571">
        <v>0</v>
      </c>
      <c r="AD1571">
        <v>0</v>
      </c>
      <c r="AE1571">
        <v>19100</v>
      </c>
      <c r="AF1571">
        <v>0</v>
      </c>
      <c r="AG1571">
        <v>0</v>
      </c>
      <c r="AH1571">
        <v>0</v>
      </c>
      <c r="AI1571">
        <v>8.2100000000000009</v>
      </c>
      <c r="AJ1571">
        <v>1</v>
      </c>
      <c r="AK1571">
        <v>1</v>
      </c>
      <c r="AL1571">
        <v>1</v>
      </c>
      <c r="AN1571">
        <v>0</v>
      </c>
      <c r="AO1571">
        <v>1</v>
      </c>
      <c r="AP1571">
        <v>0</v>
      </c>
      <c r="AQ1571">
        <v>0</v>
      </c>
      <c r="AR1571">
        <v>0</v>
      </c>
      <c r="AS1571" t="s">
        <v>3</v>
      </c>
      <c r="AT1571">
        <v>3.3999999999999998E-3</v>
      </c>
      <c r="AU1571" t="s">
        <v>3</v>
      </c>
      <c r="AV1571">
        <v>0</v>
      </c>
      <c r="AW1571">
        <v>2</v>
      </c>
      <c r="AX1571">
        <v>35869769</v>
      </c>
      <c r="AY1571">
        <v>1</v>
      </c>
      <c r="AZ1571">
        <v>0</v>
      </c>
      <c r="BA1571">
        <v>1525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CX1571">
        <f>Y1571*Source!I1460</f>
        <v>1.2409999999999999E-3</v>
      </c>
      <c r="CY1571">
        <f t="shared" si="241"/>
        <v>156811</v>
      </c>
      <c r="CZ1571">
        <f t="shared" si="242"/>
        <v>19100</v>
      </c>
      <c r="DA1571">
        <f t="shared" si="243"/>
        <v>8.2100000000000009</v>
      </c>
      <c r="DB1571">
        <f t="shared" si="239"/>
        <v>64.94</v>
      </c>
      <c r="DC1571">
        <f t="shared" si="240"/>
        <v>0</v>
      </c>
    </row>
    <row r="1572" spans="1:107">
      <c r="A1572">
        <f>ROW(Source!A1460)</f>
        <v>1460</v>
      </c>
      <c r="B1572">
        <v>35863109</v>
      </c>
      <c r="C1572">
        <v>35869748</v>
      </c>
      <c r="D1572">
        <v>29115662</v>
      </c>
      <c r="E1572">
        <v>1</v>
      </c>
      <c r="F1572">
        <v>1</v>
      </c>
      <c r="G1572">
        <v>1</v>
      </c>
      <c r="H1572">
        <v>3</v>
      </c>
      <c r="I1572" t="s">
        <v>795</v>
      </c>
      <c r="J1572" t="s">
        <v>796</v>
      </c>
      <c r="K1572" t="s">
        <v>797</v>
      </c>
      <c r="L1572">
        <v>1339</v>
      </c>
      <c r="N1572">
        <v>1007</v>
      </c>
      <c r="O1572" t="s">
        <v>617</v>
      </c>
      <c r="P1572" t="s">
        <v>617</v>
      </c>
      <c r="Q1572">
        <v>1</v>
      </c>
      <c r="W1572">
        <v>0</v>
      </c>
      <c r="X1572">
        <v>-1374050018</v>
      </c>
      <c r="Y1572">
        <v>0.24</v>
      </c>
      <c r="AA1572">
        <v>5726.6</v>
      </c>
      <c r="AB1572">
        <v>0</v>
      </c>
      <c r="AC1572">
        <v>0</v>
      </c>
      <c r="AD1572">
        <v>0</v>
      </c>
      <c r="AE1572">
        <v>1045</v>
      </c>
      <c r="AF1572">
        <v>0</v>
      </c>
      <c r="AG1572">
        <v>0</v>
      </c>
      <c r="AH1572">
        <v>0</v>
      </c>
      <c r="AI1572">
        <v>5.48</v>
      </c>
      <c r="AJ1572">
        <v>1</v>
      </c>
      <c r="AK1572">
        <v>1</v>
      </c>
      <c r="AL1572">
        <v>1</v>
      </c>
      <c r="AN1572">
        <v>0</v>
      </c>
      <c r="AO1572">
        <v>1</v>
      </c>
      <c r="AP1572">
        <v>0</v>
      </c>
      <c r="AQ1572">
        <v>0</v>
      </c>
      <c r="AR1572">
        <v>0</v>
      </c>
      <c r="AS1572" t="s">
        <v>3</v>
      </c>
      <c r="AT1572">
        <v>0.24</v>
      </c>
      <c r="AU1572" t="s">
        <v>3</v>
      </c>
      <c r="AV1572">
        <v>0</v>
      </c>
      <c r="AW1572">
        <v>2</v>
      </c>
      <c r="AX1572">
        <v>35869770</v>
      </c>
      <c r="AY1572">
        <v>1</v>
      </c>
      <c r="AZ1572">
        <v>0</v>
      </c>
      <c r="BA1572">
        <v>1526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CX1572">
        <f>Y1572*Source!I1460</f>
        <v>8.7599999999999997E-2</v>
      </c>
      <c r="CY1572">
        <f t="shared" si="241"/>
        <v>5726.6</v>
      </c>
      <c r="CZ1572">
        <f t="shared" si="242"/>
        <v>1045</v>
      </c>
      <c r="DA1572">
        <f t="shared" si="243"/>
        <v>5.48</v>
      </c>
      <c r="DB1572">
        <f t="shared" si="239"/>
        <v>250.8</v>
      </c>
      <c r="DC1572">
        <f t="shared" si="240"/>
        <v>0</v>
      </c>
    </row>
    <row r="1573" spans="1:107">
      <c r="A1573">
        <f>ROW(Source!A1460)</f>
        <v>1460</v>
      </c>
      <c r="B1573">
        <v>35863109</v>
      </c>
      <c r="C1573">
        <v>35869748</v>
      </c>
      <c r="D1573">
        <v>29131086</v>
      </c>
      <c r="E1573">
        <v>1</v>
      </c>
      <c r="F1573">
        <v>1</v>
      </c>
      <c r="G1573">
        <v>1</v>
      </c>
      <c r="H1573">
        <v>3</v>
      </c>
      <c r="I1573" t="s">
        <v>614</v>
      </c>
      <c r="J1573" t="s">
        <v>615</v>
      </c>
      <c r="K1573" t="s">
        <v>616</v>
      </c>
      <c r="L1573">
        <v>1339</v>
      </c>
      <c r="N1573">
        <v>1007</v>
      </c>
      <c r="O1573" t="s">
        <v>617</v>
      </c>
      <c r="P1573" t="s">
        <v>617</v>
      </c>
      <c r="Q1573">
        <v>1</v>
      </c>
      <c r="W1573">
        <v>0</v>
      </c>
      <c r="X1573">
        <v>135382931</v>
      </c>
      <c r="Y1573">
        <v>1.18</v>
      </c>
      <c r="AA1573">
        <v>6560.13</v>
      </c>
      <c r="AB1573">
        <v>0</v>
      </c>
      <c r="AC1573">
        <v>0</v>
      </c>
      <c r="AD1573">
        <v>0</v>
      </c>
      <c r="AE1573">
        <v>1970.01</v>
      </c>
      <c r="AF1573">
        <v>0</v>
      </c>
      <c r="AG1573">
        <v>0</v>
      </c>
      <c r="AH1573">
        <v>0</v>
      </c>
      <c r="AI1573">
        <v>3.33</v>
      </c>
      <c r="AJ1573">
        <v>1</v>
      </c>
      <c r="AK1573">
        <v>1</v>
      </c>
      <c r="AL1573">
        <v>1</v>
      </c>
      <c r="AN1573">
        <v>0</v>
      </c>
      <c r="AO1573">
        <v>1</v>
      </c>
      <c r="AP1573">
        <v>0</v>
      </c>
      <c r="AQ1573">
        <v>0</v>
      </c>
      <c r="AR1573">
        <v>0</v>
      </c>
      <c r="AS1573" t="s">
        <v>3</v>
      </c>
      <c r="AT1573">
        <v>1.18</v>
      </c>
      <c r="AU1573" t="s">
        <v>3</v>
      </c>
      <c r="AV1573">
        <v>0</v>
      </c>
      <c r="AW1573">
        <v>2</v>
      </c>
      <c r="AX1573">
        <v>35869771</v>
      </c>
      <c r="AY1573">
        <v>1</v>
      </c>
      <c r="AZ1573">
        <v>0</v>
      </c>
      <c r="BA1573">
        <v>1527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CX1573">
        <f>Y1573*Source!I1460</f>
        <v>0.43069999999999997</v>
      </c>
      <c r="CY1573">
        <f t="shared" si="241"/>
        <v>6560.13</v>
      </c>
      <c r="CZ1573">
        <f t="shared" si="242"/>
        <v>1970.01</v>
      </c>
      <c r="DA1573">
        <f t="shared" si="243"/>
        <v>3.33</v>
      </c>
      <c r="DB1573">
        <f t="shared" si="239"/>
        <v>2324.61</v>
      </c>
      <c r="DC1573">
        <f t="shared" si="240"/>
        <v>0</v>
      </c>
    </row>
    <row r="1574" spans="1:107">
      <c r="A1574">
        <f>ROW(Source!A1460)</f>
        <v>1460</v>
      </c>
      <c r="B1574">
        <v>35863109</v>
      </c>
      <c r="C1574">
        <v>35869748</v>
      </c>
      <c r="D1574">
        <v>29145153</v>
      </c>
      <c r="E1574">
        <v>1</v>
      </c>
      <c r="F1574">
        <v>1</v>
      </c>
      <c r="G1574">
        <v>1</v>
      </c>
      <c r="H1574">
        <v>3</v>
      </c>
      <c r="I1574" t="s">
        <v>798</v>
      </c>
      <c r="J1574" t="s">
        <v>799</v>
      </c>
      <c r="K1574" t="s">
        <v>800</v>
      </c>
      <c r="L1574">
        <v>1339</v>
      </c>
      <c r="N1574">
        <v>1007</v>
      </c>
      <c r="O1574" t="s">
        <v>617</v>
      </c>
      <c r="P1574" t="s">
        <v>617</v>
      </c>
      <c r="Q1574">
        <v>1</v>
      </c>
      <c r="W1574">
        <v>0</v>
      </c>
      <c r="X1574">
        <v>1291934812</v>
      </c>
      <c r="Y1574">
        <v>0.28000000000000003</v>
      </c>
      <c r="AA1574">
        <v>3230.22</v>
      </c>
      <c r="AB1574">
        <v>0</v>
      </c>
      <c r="AC1574">
        <v>0</v>
      </c>
      <c r="AD1574">
        <v>0</v>
      </c>
      <c r="AE1574">
        <v>426.15</v>
      </c>
      <c r="AF1574">
        <v>0</v>
      </c>
      <c r="AG1574">
        <v>0</v>
      </c>
      <c r="AH1574">
        <v>0</v>
      </c>
      <c r="AI1574">
        <v>7.58</v>
      </c>
      <c r="AJ1574">
        <v>1</v>
      </c>
      <c r="AK1574">
        <v>1</v>
      </c>
      <c r="AL1574">
        <v>1</v>
      </c>
      <c r="AN1574">
        <v>0</v>
      </c>
      <c r="AO1574">
        <v>1</v>
      </c>
      <c r="AP1574">
        <v>0</v>
      </c>
      <c r="AQ1574">
        <v>0</v>
      </c>
      <c r="AR1574">
        <v>0</v>
      </c>
      <c r="AS1574" t="s">
        <v>3</v>
      </c>
      <c r="AT1574">
        <v>0.28000000000000003</v>
      </c>
      <c r="AU1574" t="s">
        <v>3</v>
      </c>
      <c r="AV1574">
        <v>0</v>
      </c>
      <c r="AW1574">
        <v>2</v>
      </c>
      <c r="AX1574">
        <v>35869772</v>
      </c>
      <c r="AY1574">
        <v>1</v>
      </c>
      <c r="AZ1574">
        <v>0</v>
      </c>
      <c r="BA1574">
        <v>1528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CX1574">
        <f>Y1574*Source!I1460</f>
        <v>0.10220000000000001</v>
      </c>
      <c r="CY1574">
        <f t="shared" si="241"/>
        <v>3230.22</v>
      </c>
      <c r="CZ1574">
        <f t="shared" si="242"/>
        <v>426.15</v>
      </c>
      <c r="DA1574">
        <f t="shared" si="243"/>
        <v>7.58</v>
      </c>
      <c r="DB1574">
        <f t="shared" si="239"/>
        <v>119.32</v>
      </c>
      <c r="DC1574">
        <f t="shared" si="240"/>
        <v>0</v>
      </c>
    </row>
    <row r="1575" spans="1:107">
      <c r="A1575">
        <f>ROW(Source!A1460)</f>
        <v>1460</v>
      </c>
      <c r="B1575">
        <v>35863109</v>
      </c>
      <c r="C1575">
        <v>35869748</v>
      </c>
      <c r="D1575">
        <v>29148832</v>
      </c>
      <c r="E1575">
        <v>1</v>
      </c>
      <c r="F1575">
        <v>1</v>
      </c>
      <c r="G1575">
        <v>1</v>
      </c>
      <c r="H1575">
        <v>3</v>
      </c>
      <c r="I1575" t="s">
        <v>801</v>
      </c>
      <c r="J1575" t="s">
        <v>802</v>
      </c>
      <c r="K1575" t="s">
        <v>803</v>
      </c>
      <c r="L1575">
        <v>1356</v>
      </c>
      <c r="N1575">
        <v>1010</v>
      </c>
      <c r="O1575" t="s">
        <v>232</v>
      </c>
      <c r="P1575" t="s">
        <v>232</v>
      </c>
      <c r="Q1575">
        <v>1000</v>
      </c>
      <c r="W1575">
        <v>0</v>
      </c>
      <c r="X1575">
        <v>-463371541</v>
      </c>
      <c r="Y1575">
        <v>0.51</v>
      </c>
      <c r="AA1575">
        <v>8359.85</v>
      </c>
      <c r="AB1575">
        <v>0</v>
      </c>
      <c r="AC1575">
        <v>0</v>
      </c>
      <c r="AD1575">
        <v>0</v>
      </c>
      <c r="AE1575">
        <v>1752.59</v>
      </c>
      <c r="AF1575">
        <v>0</v>
      </c>
      <c r="AG1575">
        <v>0</v>
      </c>
      <c r="AH1575">
        <v>0</v>
      </c>
      <c r="AI1575">
        <v>4.7699999999999996</v>
      </c>
      <c r="AJ1575">
        <v>1</v>
      </c>
      <c r="AK1575">
        <v>1</v>
      </c>
      <c r="AL1575">
        <v>1</v>
      </c>
      <c r="AN1575">
        <v>0</v>
      </c>
      <c r="AO1575">
        <v>1</v>
      </c>
      <c r="AP1575">
        <v>0</v>
      </c>
      <c r="AQ1575">
        <v>0</v>
      </c>
      <c r="AR1575">
        <v>0</v>
      </c>
      <c r="AS1575" t="s">
        <v>3</v>
      </c>
      <c r="AT1575">
        <v>0.51</v>
      </c>
      <c r="AU1575" t="s">
        <v>3</v>
      </c>
      <c r="AV1575">
        <v>0</v>
      </c>
      <c r="AW1575">
        <v>2</v>
      </c>
      <c r="AX1575">
        <v>35869773</v>
      </c>
      <c r="AY1575">
        <v>1</v>
      </c>
      <c r="AZ1575">
        <v>0</v>
      </c>
      <c r="BA1575">
        <v>1529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CX1575">
        <f>Y1575*Source!I1460</f>
        <v>0.18615000000000001</v>
      </c>
      <c r="CY1575">
        <f t="shared" si="241"/>
        <v>8359.85</v>
      </c>
      <c r="CZ1575">
        <f t="shared" si="242"/>
        <v>1752.59</v>
      </c>
      <c r="DA1575">
        <f t="shared" si="243"/>
        <v>4.7699999999999996</v>
      </c>
      <c r="DB1575">
        <f t="shared" si="239"/>
        <v>893.82</v>
      </c>
      <c r="DC1575">
        <f t="shared" si="240"/>
        <v>0</v>
      </c>
    </row>
    <row r="1576" spans="1:107">
      <c r="A1576">
        <f>ROW(Source!A1460)</f>
        <v>1460</v>
      </c>
      <c r="B1576">
        <v>35863109</v>
      </c>
      <c r="C1576">
        <v>35869748</v>
      </c>
      <c r="D1576">
        <v>29150040</v>
      </c>
      <c r="E1576">
        <v>1</v>
      </c>
      <c r="F1576">
        <v>1</v>
      </c>
      <c r="G1576">
        <v>1</v>
      </c>
      <c r="H1576">
        <v>3</v>
      </c>
      <c r="I1576" t="s">
        <v>804</v>
      </c>
      <c r="J1576" t="s">
        <v>805</v>
      </c>
      <c r="K1576" t="s">
        <v>806</v>
      </c>
      <c r="L1576">
        <v>1339</v>
      </c>
      <c r="N1576">
        <v>1007</v>
      </c>
      <c r="O1576" t="s">
        <v>617</v>
      </c>
      <c r="P1576" t="s">
        <v>617</v>
      </c>
      <c r="Q1576">
        <v>1</v>
      </c>
      <c r="W1576">
        <v>0</v>
      </c>
      <c r="X1576">
        <v>693153122</v>
      </c>
      <c r="Y1576">
        <v>7.0000000000000007E-2</v>
      </c>
      <c r="AA1576">
        <v>22.2</v>
      </c>
      <c r="AB1576">
        <v>0</v>
      </c>
      <c r="AC1576">
        <v>0</v>
      </c>
      <c r="AD1576">
        <v>0</v>
      </c>
      <c r="AE1576">
        <v>2.44</v>
      </c>
      <c r="AF1576">
        <v>0</v>
      </c>
      <c r="AG1576">
        <v>0</v>
      </c>
      <c r="AH1576">
        <v>0</v>
      </c>
      <c r="AI1576">
        <v>9.1</v>
      </c>
      <c r="AJ1576">
        <v>1</v>
      </c>
      <c r="AK1576">
        <v>1</v>
      </c>
      <c r="AL1576">
        <v>1</v>
      </c>
      <c r="AN1576">
        <v>0</v>
      </c>
      <c r="AO1576">
        <v>1</v>
      </c>
      <c r="AP1576">
        <v>0</v>
      </c>
      <c r="AQ1576">
        <v>0</v>
      </c>
      <c r="AR1576">
        <v>0</v>
      </c>
      <c r="AS1576" t="s">
        <v>3</v>
      </c>
      <c r="AT1576">
        <v>7.0000000000000007E-2</v>
      </c>
      <c r="AU1576" t="s">
        <v>3</v>
      </c>
      <c r="AV1576">
        <v>0</v>
      </c>
      <c r="AW1576">
        <v>2</v>
      </c>
      <c r="AX1576">
        <v>35869774</v>
      </c>
      <c r="AY1576">
        <v>1</v>
      </c>
      <c r="AZ1576">
        <v>0</v>
      </c>
      <c r="BA1576">
        <v>1530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CX1576">
        <f>Y1576*Source!I1460</f>
        <v>2.5550000000000003E-2</v>
      </c>
      <c r="CY1576">
        <f t="shared" si="241"/>
        <v>22.2</v>
      </c>
      <c r="CZ1576">
        <f t="shared" si="242"/>
        <v>2.44</v>
      </c>
      <c r="DA1576">
        <f t="shared" si="243"/>
        <v>9.1</v>
      </c>
      <c r="DB1576">
        <f t="shared" si="239"/>
        <v>0.17</v>
      </c>
      <c r="DC1576">
        <f t="shared" si="240"/>
        <v>0</v>
      </c>
    </row>
    <row r="1577" spans="1:107">
      <c r="A1577">
        <f>ROW(Source!A1461)</f>
        <v>1461</v>
      </c>
      <c r="B1577">
        <v>35863109</v>
      </c>
      <c r="C1577">
        <v>35869775</v>
      </c>
      <c r="D1577">
        <v>18407150</v>
      </c>
      <c r="E1577">
        <v>1</v>
      </c>
      <c r="F1577">
        <v>1</v>
      </c>
      <c r="G1577">
        <v>1</v>
      </c>
      <c r="H1577">
        <v>1</v>
      </c>
      <c r="I1577" t="s">
        <v>576</v>
      </c>
      <c r="J1577" t="s">
        <v>3</v>
      </c>
      <c r="K1577" t="s">
        <v>577</v>
      </c>
      <c r="L1577">
        <v>1369</v>
      </c>
      <c r="N1577">
        <v>1013</v>
      </c>
      <c r="O1577" t="s">
        <v>561</v>
      </c>
      <c r="P1577" t="s">
        <v>561</v>
      </c>
      <c r="Q1577">
        <v>1</v>
      </c>
      <c r="W1577">
        <v>0</v>
      </c>
      <c r="X1577">
        <v>-931037793</v>
      </c>
      <c r="Y1577">
        <v>60.72</v>
      </c>
      <c r="AA1577">
        <v>0</v>
      </c>
      <c r="AB1577">
        <v>0</v>
      </c>
      <c r="AC1577">
        <v>0</v>
      </c>
      <c r="AD1577">
        <v>272.45</v>
      </c>
      <c r="AE1577">
        <v>0</v>
      </c>
      <c r="AF1577">
        <v>0</v>
      </c>
      <c r="AG1577">
        <v>0</v>
      </c>
      <c r="AH1577">
        <v>272.45</v>
      </c>
      <c r="AI1577">
        <v>1</v>
      </c>
      <c r="AJ1577">
        <v>1</v>
      </c>
      <c r="AK1577">
        <v>1</v>
      </c>
      <c r="AL1577">
        <v>1</v>
      </c>
      <c r="AN1577">
        <v>0</v>
      </c>
      <c r="AO1577">
        <v>1</v>
      </c>
      <c r="AP1577">
        <v>0</v>
      </c>
      <c r="AQ1577">
        <v>0</v>
      </c>
      <c r="AR1577">
        <v>0</v>
      </c>
      <c r="AS1577" t="s">
        <v>3</v>
      </c>
      <c r="AT1577">
        <v>60.72</v>
      </c>
      <c r="AU1577" t="s">
        <v>3</v>
      </c>
      <c r="AV1577">
        <v>1</v>
      </c>
      <c r="AW1577">
        <v>2</v>
      </c>
      <c r="AX1577">
        <v>35869784</v>
      </c>
      <c r="AY1577">
        <v>1</v>
      </c>
      <c r="AZ1577">
        <v>0</v>
      </c>
      <c r="BA1577">
        <v>1531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CX1577">
        <f>Y1577*Source!I1461</f>
        <v>22.162800000000001</v>
      </c>
      <c r="CY1577">
        <f>AD1577</f>
        <v>272.45</v>
      </c>
      <c r="CZ1577">
        <f>AH1577</f>
        <v>272.45</v>
      </c>
      <c r="DA1577">
        <f>AL1577</f>
        <v>1</v>
      </c>
      <c r="DB1577">
        <f t="shared" si="239"/>
        <v>16543.16</v>
      </c>
      <c r="DC1577">
        <f t="shared" si="240"/>
        <v>0</v>
      </c>
    </row>
    <row r="1578" spans="1:107">
      <c r="A1578">
        <f>ROW(Source!A1461)</f>
        <v>1461</v>
      </c>
      <c r="B1578">
        <v>35863109</v>
      </c>
      <c r="C1578">
        <v>35869775</v>
      </c>
      <c r="D1578">
        <v>121548</v>
      </c>
      <c r="E1578">
        <v>1</v>
      </c>
      <c r="F1578">
        <v>1</v>
      </c>
      <c r="G1578">
        <v>1</v>
      </c>
      <c r="H1578">
        <v>1</v>
      </c>
      <c r="I1578" t="s">
        <v>35</v>
      </c>
      <c r="J1578" t="s">
        <v>3</v>
      </c>
      <c r="K1578" t="s">
        <v>562</v>
      </c>
      <c r="L1578">
        <v>608254</v>
      </c>
      <c r="N1578">
        <v>1013</v>
      </c>
      <c r="O1578" t="s">
        <v>563</v>
      </c>
      <c r="P1578" t="s">
        <v>563</v>
      </c>
      <c r="Q1578">
        <v>1</v>
      </c>
      <c r="W1578">
        <v>0</v>
      </c>
      <c r="X1578">
        <v>-185737400</v>
      </c>
      <c r="Y1578">
        <v>0.57999999999999996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1</v>
      </c>
      <c r="AJ1578">
        <v>1</v>
      </c>
      <c r="AK1578">
        <v>1</v>
      </c>
      <c r="AL1578">
        <v>1</v>
      </c>
      <c r="AN1578">
        <v>0</v>
      </c>
      <c r="AO1578">
        <v>1</v>
      </c>
      <c r="AP1578">
        <v>0</v>
      </c>
      <c r="AQ1578">
        <v>0</v>
      </c>
      <c r="AR1578">
        <v>0</v>
      </c>
      <c r="AS1578" t="s">
        <v>3</v>
      </c>
      <c r="AT1578">
        <v>0.57999999999999996</v>
      </c>
      <c r="AU1578" t="s">
        <v>3</v>
      </c>
      <c r="AV1578">
        <v>2</v>
      </c>
      <c r="AW1578">
        <v>2</v>
      </c>
      <c r="AX1578">
        <v>35869785</v>
      </c>
      <c r="AY1578">
        <v>1</v>
      </c>
      <c r="AZ1578">
        <v>0</v>
      </c>
      <c r="BA1578">
        <v>1532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CX1578">
        <f>Y1578*Source!I1461</f>
        <v>0.21169999999999997</v>
      </c>
      <c r="CY1578">
        <f>AD1578</f>
        <v>0</v>
      </c>
      <c r="CZ1578">
        <f>AH1578</f>
        <v>0</v>
      </c>
      <c r="DA1578">
        <f>AL1578</f>
        <v>1</v>
      </c>
      <c r="DB1578">
        <f t="shared" si="239"/>
        <v>0</v>
      </c>
      <c r="DC1578">
        <f t="shared" si="240"/>
        <v>0</v>
      </c>
    </row>
    <row r="1579" spans="1:107">
      <c r="A1579">
        <f>ROW(Source!A1461)</f>
        <v>1461</v>
      </c>
      <c r="B1579">
        <v>35863109</v>
      </c>
      <c r="C1579">
        <v>35869775</v>
      </c>
      <c r="D1579">
        <v>29172556</v>
      </c>
      <c r="E1579">
        <v>1</v>
      </c>
      <c r="F1579">
        <v>1</v>
      </c>
      <c r="G1579">
        <v>1</v>
      </c>
      <c r="H1579">
        <v>2</v>
      </c>
      <c r="I1579" t="s">
        <v>564</v>
      </c>
      <c r="J1579" t="s">
        <v>565</v>
      </c>
      <c r="K1579" t="s">
        <v>566</v>
      </c>
      <c r="L1579">
        <v>1368</v>
      </c>
      <c r="N1579">
        <v>1011</v>
      </c>
      <c r="O1579" t="s">
        <v>567</v>
      </c>
      <c r="P1579" t="s">
        <v>567</v>
      </c>
      <c r="Q1579">
        <v>1</v>
      </c>
      <c r="W1579">
        <v>0</v>
      </c>
      <c r="X1579">
        <v>-1302720870</v>
      </c>
      <c r="Y1579">
        <v>0.57999999999999996</v>
      </c>
      <c r="AA1579">
        <v>0</v>
      </c>
      <c r="AB1579">
        <v>466.71</v>
      </c>
      <c r="AC1579">
        <v>446.18</v>
      </c>
      <c r="AD1579">
        <v>0</v>
      </c>
      <c r="AE1579">
        <v>0</v>
      </c>
      <c r="AF1579">
        <v>31.26</v>
      </c>
      <c r="AG1579">
        <v>13.5</v>
      </c>
      <c r="AH1579">
        <v>0</v>
      </c>
      <c r="AI1579">
        <v>1</v>
      </c>
      <c r="AJ1579">
        <v>14.93</v>
      </c>
      <c r="AK1579">
        <v>33.049999999999997</v>
      </c>
      <c r="AL1579">
        <v>1</v>
      </c>
      <c r="AN1579">
        <v>0</v>
      </c>
      <c r="AO1579">
        <v>1</v>
      </c>
      <c r="AP1579">
        <v>0</v>
      </c>
      <c r="AQ1579">
        <v>0</v>
      </c>
      <c r="AR1579">
        <v>0</v>
      </c>
      <c r="AS1579" t="s">
        <v>3</v>
      </c>
      <c r="AT1579">
        <v>0.57999999999999996</v>
      </c>
      <c r="AU1579" t="s">
        <v>3</v>
      </c>
      <c r="AV1579">
        <v>0</v>
      </c>
      <c r="AW1579">
        <v>2</v>
      </c>
      <c r="AX1579">
        <v>35869786</v>
      </c>
      <c r="AY1579">
        <v>1</v>
      </c>
      <c r="AZ1579">
        <v>0</v>
      </c>
      <c r="BA1579">
        <v>1533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CX1579">
        <f>Y1579*Source!I1461</f>
        <v>0.21169999999999997</v>
      </c>
      <c r="CY1579">
        <f>AB1579</f>
        <v>466.71</v>
      </c>
      <c r="CZ1579">
        <f>AF1579</f>
        <v>31.26</v>
      </c>
      <c r="DA1579">
        <f>AJ1579</f>
        <v>14.93</v>
      </c>
      <c r="DB1579">
        <f t="shared" si="239"/>
        <v>18.13</v>
      </c>
      <c r="DC1579">
        <f t="shared" si="240"/>
        <v>7.83</v>
      </c>
    </row>
    <row r="1580" spans="1:107">
      <c r="A1580">
        <f>ROW(Source!A1461)</f>
        <v>1461</v>
      </c>
      <c r="B1580">
        <v>35863109</v>
      </c>
      <c r="C1580">
        <v>35869775</v>
      </c>
      <c r="D1580">
        <v>29174591</v>
      </c>
      <c r="E1580">
        <v>1</v>
      </c>
      <c r="F1580">
        <v>1</v>
      </c>
      <c r="G1580">
        <v>1</v>
      </c>
      <c r="H1580">
        <v>2</v>
      </c>
      <c r="I1580" t="s">
        <v>589</v>
      </c>
      <c r="J1580" t="s">
        <v>590</v>
      </c>
      <c r="K1580" t="s">
        <v>591</v>
      </c>
      <c r="L1580">
        <v>1368</v>
      </c>
      <c r="N1580">
        <v>1011</v>
      </c>
      <c r="O1580" t="s">
        <v>567</v>
      </c>
      <c r="P1580" t="s">
        <v>567</v>
      </c>
      <c r="Q1580">
        <v>1</v>
      </c>
      <c r="W1580">
        <v>0</v>
      </c>
      <c r="X1580">
        <v>1598042632</v>
      </c>
      <c r="Y1580">
        <v>0.82</v>
      </c>
      <c r="AA1580">
        <v>0</v>
      </c>
      <c r="AB1580">
        <v>9.4700000000000006</v>
      </c>
      <c r="AC1580">
        <v>0</v>
      </c>
      <c r="AD1580">
        <v>0</v>
      </c>
      <c r="AE1580">
        <v>0</v>
      </c>
      <c r="AF1580">
        <v>0.95</v>
      </c>
      <c r="AG1580">
        <v>0</v>
      </c>
      <c r="AH1580">
        <v>0</v>
      </c>
      <c r="AI1580">
        <v>1</v>
      </c>
      <c r="AJ1580">
        <v>9.9700000000000006</v>
      </c>
      <c r="AK1580">
        <v>33.049999999999997</v>
      </c>
      <c r="AL1580">
        <v>1</v>
      </c>
      <c r="AN1580">
        <v>0</v>
      </c>
      <c r="AO1580">
        <v>1</v>
      </c>
      <c r="AP1580">
        <v>0</v>
      </c>
      <c r="AQ1580">
        <v>0</v>
      </c>
      <c r="AR1580">
        <v>0</v>
      </c>
      <c r="AS1580" t="s">
        <v>3</v>
      </c>
      <c r="AT1580">
        <v>0.82</v>
      </c>
      <c r="AU1580" t="s">
        <v>3</v>
      </c>
      <c r="AV1580">
        <v>0</v>
      </c>
      <c r="AW1580">
        <v>2</v>
      </c>
      <c r="AX1580">
        <v>35869787</v>
      </c>
      <c r="AY1580">
        <v>1</v>
      </c>
      <c r="AZ1580">
        <v>0</v>
      </c>
      <c r="BA1580">
        <v>1534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CX1580">
        <f>Y1580*Source!I1461</f>
        <v>0.29929999999999995</v>
      </c>
      <c r="CY1580">
        <f>AB1580</f>
        <v>9.4700000000000006</v>
      </c>
      <c r="CZ1580">
        <f>AF1580</f>
        <v>0.95</v>
      </c>
      <c r="DA1580">
        <f>AJ1580</f>
        <v>9.9700000000000006</v>
      </c>
      <c r="DB1580">
        <f t="shared" si="239"/>
        <v>0.78</v>
      </c>
      <c r="DC1580">
        <f t="shared" si="240"/>
        <v>0</v>
      </c>
    </row>
    <row r="1581" spans="1:107">
      <c r="A1581">
        <f>ROW(Source!A1461)</f>
        <v>1461</v>
      </c>
      <c r="B1581">
        <v>35863109</v>
      </c>
      <c r="C1581">
        <v>35869775</v>
      </c>
      <c r="D1581">
        <v>29174661</v>
      </c>
      <c r="E1581">
        <v>1</v>
      </c>
      <c r="F1581">
        <v>1</v>
      </c>
      <c r="G1581">
        <v>1</v>
      </c>
      <c r="H1581">
        <v>2</v>
      </c>
      <c r="I1581" t="s">
        <v>618</v>
      </c>
      <c r="J1581" t="s">
        <v>619</v>
      </c>
      <c r="K1581" t="s">
        <v>620</v>
      </c>
      <c r="L1581">
        <v>1368</v>
      </c>
      <c r="N1581">
        <v>1011</v>
      </c>
      <c r="O1581" t="s">
        <v>567</v>
      </c>
      <c r="P1581" t="s">
        <v>567</v>
      </c>
      <c r="Q1581">
        <v>1</v>
      </c>
      <c r="W1581">
        <v>0</v>
      </c>
      <c r="X1581">
        <v>-2115030577</v>
      </c>
      <c r="Y1581">
        <v>2.7</v>
      </c>
      <c r="AA1581">
        <v>0</v>
      </c>
      <c r="AB1581">
        <v>25.44</v>
      </c>
      <c r="AC1581">
        <v>0</v>
      </c>
      <c r="AD1581">
        <v>0</v>
      </c>
      <c r="AE1581">
        <v>0</v>
      </c>
      <c r="AF1581">
        <v>2.09</v>
      </c>
      <c r="AG1581">
        <v>0</v>
      </c>
      <c r="AH1581">
        <v>0</v>
      </c>
      <c r="AI1581">
        <v>1</v>
      </c>
      <c r="AJ1581">
        <v>12.17</v>
      </c>
      <c r="AK1581">
        <v>33.049999999999997</v>
      </c>
      <c r="AL1581">
        <v>1</v>
      </c>
      <c r="AN1581">
        <v>0</v>
      </c>
      <c r="AO1581">
        <v>1</v>
      </c>
      <c r="AP1581">
        <v>0</v>
      </c>
      <c r="AQ1581">
        <v>0</v>
      </c>
      <c r="AR1581">
        <v>0</v>
      </c>
      <c r="AS1581" t="s">
        <v>3</v>
      </c>
      <c r="AT1581">
        <v>2.7</v>
      </c>
      <c r="AU1581" t="s">
        <v>3</v>
      </c>
      <c r="AV1581">
        <v>0</v>
      </c>
      <c r="AW1581">
        <v>2</v>
      </c>
      <c r="AX1581">
        <v>35869788</v>
      </c>
      <c r="AY1581">
        <v>1</v>
      </c>
      <c r="AZ1581">
        <v>0</v>
      </c>
      <c r="BA1581">
        <v>1535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CX1581">
        <f>Y1581*Source!I1461</f>
        <v>0.98550000000000004</v>
      </c>
      <c r="CY1581">
        <f>AB1581</f>
        <v>25.44</v>
      </c>
      <c r="CZ1581">
        <f>AF1581</f>
        <v>2.09</v>
      </c>
      <c r="DA1581">
        <f>AJ1581</f>
        <v>12.17</v>
      </c>
      <c r="DB1581">
        <f t="shared" si="239"/>
        <v>5.64</v>
      </c>
      <c r="DC1581">
        <f t="shared" si="240"/>
        <v>0</v>
      </c>
    </row>
    <row r="1582" spans="1:107">
      <c r="A1582">
        <f>ROW(Source!A1461)</f>
        <v>1461</v>
      </c>
      <c r="B1582">
        <v>35863109</v>
      </c>
      <c r="C1582">
        <v>35869775</v>
      </c>
      <c r="D1582">
        <v>29174913</v>
      </c>
      <c r="E1582">
        <v>1</v>
      </c>
      <c r="F1582">
        <v>1</v>
      </c>
      <c r="G1582">
        <v>1</v>
      </c>
      <c r="H1582">
        <v>2</v>
      </c>
      <c r="I1582" t="s">
        <v>578</v>
      </c>
      <c r="J1582" t="s">
        <v>579</v>
      </c>
      <c r="K1582" t="s">
        <v>580</v>
      </c>
      <c r="L1582">
        <v>1368</v>
      </c>
      <c r="N1582">
        <v>1011</v>
      </c>
      <c r="O1582" t="s">
        <v>567</v>
      </c>
      <c r="P1582" t="s">
        <v>567</v>
      </c>
      <c r="Q1582">
        <v>1</v>
      </c>
      <c r="W1582">
        <v>0</v>
      </c>
      <c r="X1582">
        <v>458544584</v>
      </c>
      <c r="Y1582">
        <v>0.84</v>
      </c>
      <c r="AA1582">
        <v>0</v>
      </c>
      <c r="AB1582">
        <v>932.72</v>
      </c>
      <c r="AC1582">
        <v>383.38</v>
      </c>
      <c r="AD1582">
        <v>0</v>
      </c>
      <c r="AE1582">
        <v>0</v>
      </c>
      <c r="AF1582">
        <v>87.17</v>
      </c>
      <c r="AG1582">
        <v>11.6</v>
      </c>
      <c r="AH1582">
        <v>0</v>
      </c>
      <c r="AI1582">
        <v>1</v>
      </c>
      <c r="AJ1582">
        <v>10.7</v>
      </c>
      <c r="AK1582">
        <v>33.049999999999997</v>
      </c>
      <c r="AL1582">
        <v>1</v>
      </c>
      <c r="AN1582">
        <v>0</v>
      </c>
      <c r="AO1582">
        <v>1</v>
      </c>
      <c r="AP1582">
        <v>0</v>
      </c>
      <c r="AQ1582">
        <v>0</v>
      </c>
      <c r="AR1582">
        <v>0</v>
      </c>
      <c r="AS1582" t="s">
        <v>3</v>
      </c>
      <c r="AT1582">
        <v>0.84</v>
      </c>
      <c r="AU1582" t="s">
        <v>3</v>
      </c>
      <c r="AV1582">
        <v>0</v>
      </c>
      <c r="AW1582">
        <v>2</v>
      </c>
      <c r="AX1582">
        <v>35869789</v>
      </c>
      <c r="AY1582">
        <v>1</v>
      </c>
      <c r="AZ1582">
        <v>0</v>
      </c>
      <c r="BA1582">
        <v>1536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CX1582">
        <f>Y1582*Source!I1461</f>
        <v>0.30659999999999998</v>
      </c>
      <c r="CY1582">
        <f>AB1582</f>
        <v>932.72</v>
      </c>
      <c r="CZ1582">
        <f>AF1582</f>
        <v>87.17</v>
      </c>
      <c r="DA1582">
        <f>AJ1582</f>
        <v>10.7</v>
      </c>
      <c r="DB1582">
        <f t="shared" si="239"/>
        <v>73.22</v>
      </c>
      <c r="DC1582">
        <f t="shared" si="240"/>
        <v>9.74</v>
      </c>
    </row>
    <row r="1583" spans="1:107">
      <c r="A1583">
        <f>ROW(Source!A1461)</f>
        <v>1461</v>
      </c>
      <c r="B1583">
        <v>35863109</v>
      </c>
      <c r="C1583">
        <v>35869775</v>
      </c>
      <c r="D1583">
        <v>29114332</v>
      </c>
      <c r="E1583">
        <v>1</v>
      </c>
      <c r="F1583">
        <v>1</v>
      </c>
      <c r="G1583">
        <v>1</v>
      </c>
      <c r="H1583">
        <v>3</v>
      </c>
      <c r="I1583" t="s">
        <v>603</v>
      </c>
      <c r="J1583" t="s">
        <v>604</v>
      </c>
      <c r="K1583" t="s">
        <v>605</v>
      </c>
      <c r="L1583">
        <v>1348</v>
      </c>
      <c r="N1583">
        <v>1009</v>
      </c>
      <c r="O1583" t="s">
        <v>30</v>
      </c>
      <c r="P1583" t="s">
        <v>30</v>
      </c>
      <c r="Q1583">
        <v>1000</v>
      </c>
      <c r="W1583">
        <v>0</v>
      </c>
      <c r="X1583">
        <v>233971917</v>
      </c>
      <c r="Y1583">
        <v>1.23E-2</v>
      </c>
      <c r="AA1583">
        <v>54619.68</v>
      </c>
      <c r="AB1583">
        <v>0</v>
      </c>
      <c r="AC1583">
        <v>0</v>
      </c>
      <c r="AD1583">
        <v>0</v>
      </c>
      <c r="AE1583">
        <v>11978</v>
      </c>
      <c r="AF1583">
        <v>0</v>
      </c>
      <c r="AG1583">
        <v>0</v>
      </c>
      <c r="AH1583">
        <v>0</v>
      </c>
      <c r="AI1583">
        <v>4.5599999999999996</v>
      </c>
      <c r="AJ1583">
        <v>1</v>
      </c>
      <c r="AK1583">
        <v>1</v>
      </c>
      <c r="AL1583">
        <v>1</v>
      </c>
      <c r="AN1583">
        <v>0</v>
      </c>
      <c r="AO1583">
        <v>1</v>
      </c>
      <c r="AP1583">
        <v>0</v>
      </c>
      <c r="AQ1583">
        <v>0</v>
      </c>
      <c r="AR1583">
        <v>0</v>
      </c>
      <c r="AS1583" t="s">
        <v>3</v>
      </c>
      <c r="AT1583">
        <v>1.23E-2</v>
      </c>
      <c r="AU1583" t="s">
        <v>3</v>
      </c>
      <c r="AV1583">
        <v>0</v>
      </c>
      <c r="AW1583">
        <v>2</v>
      </c>
      <c r="AX1583">
        <v>35869790</v>
      </c>
      <c r="AY1583">
        <v>1</v>
      </c>
      <c r="AZ1583">
        <v>0</v>
      </c>
      <c r="BA1583">
        <v>1537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CX1583">
        <f>Y1583*Source!I1461</f>
        <v>4.4894999999999996E-3</v>
      </c>
      <c r="CY1583">
        <f>AA1583</f>
        <v>54619.68</v>
      </c>
      <c r="CZ1583">
        <f>AE1583</f>
        <v>11978</v>
      </c>
      <c r="DA1583">
        <f>AI1583</f>
        <v>4.5599999999999996</v>
      </c>
      <c r="DB1583">
        <f t="shared" si="239"/>
        <v>147.33000000000001</v>
      </c>
      <c r="DC1583">
        <f t="shared" si="240"/>
        <v>0</v>
      </c>
    </row>
    <row r="1584" spans="1:107">
      <c r="A1584">
        <f>ROW(Source!A1461)</f>
        <v>1461</v>
      </c>
      <c r="B1584">
        <v>35863109</v>
      </c>
      <c r="C1584">
        <v>35869775</v>
      </c>
      <c r="D1584">
        <v>29130788</v>
      </c>
      <c r="E1584">
        <v>1</v>
      </c>
      <c r="F1584">
        <v>1</v>
      </c>
      <c r="G1584">
        <v>1</v>
      </c>
      <c r="H1584">
        <v>3</v>
      </c>
      <c r="I1584" t="s">
        <v>621</v>
      </c>
      <c r="J1584" t="s">
        <v>622</v>
      </c>
      <c r="K1584" t="s">
        <v>623</v>
      </c>
      <c r="L1584">
        <v>1339</v>
      </c>
      <c r="N1584">
        <v>1007</v>
      </c>
      <c r="O1584" t="s">
        <v>617</v>
      </c>
      <c r="P1584" t="s">
        <v>617</v>
      </c>
      <c r="Q1584">
        <v>1</v>
      </c>
      <c r="W1584">
        <v>0</v>
      </c>
      <c r="X1584">
        <v>23409818</v>
      </c>
      <c r="Y1584">
        <v>2.88</v>
      </c>
      <c r="AA1584">
        <v>14208.11</v>
      </c>
      <c r="AB1584">
        <v>0</v>
      </c>
      <c r="AC1584">
        <v>0</v>
      </c>
      <c r="AD1584">
        <v>0</v>
      </c>
      <c r="AE1584">
        <v>2156.0100000000002</v>
      </c>
      <c r="AF1584">
        <v>0</v>
      </c>
      <c r="AG1584">
        <v>0</v>
      </c>
      <c r="AH1584">
        <v>0</v>
      </c>
      <c r="AI1584">
        <v>6.59</v>
      </c>
      <c r="AJ1584">
        <v>1</v>
      </c>
      <c r="AK1584">
        <v>1</v>
      </c>
      <c r="AL1584">
        <v>1</v>
      </c>
      <c r="AN1584">
        <v>0</v>
      </c>
      <c r="AO1584">
        <v>1</v>
      </c>
      <c r="AP1584">
        <v>0</v>
      </c>
      <c r="AQ1584">
        <v>0</v>
      </c>
      <c r="AR1584">
        <v>0</v>
      </c>
      <c r="AS1584" t="s">
        <v>3</v>
      </c>
      <c r="AT1584">
        <v>2.88</v>
      </c>
      <c r="AU1584" t="s">
        <v>3</v>
      </c>
      <c r="AV1584">
        <v>0</v>
      </c>
      <c r="AW1584">
        <v>2</v>
      </c>
      <c r="AX1584">
        <v>35869791</v>
      </c>
      <c r="AY1584">
        <v>1</v>
      </c>
      <c r="AZ1584">
        <v>0</v>
      </c>
      <c r="BA1584">
        <v>1538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CX1584">
        <f>Y1584*Source!I1461</f>
        <v>1.0511999999999999</v>
      </c>
      <c r="CY1584">
        <f>AA1584</f>
        <v>14208.11</v>
      </c>
      <c r="CZ1584">
        <f>AE1584</f>
        <v>2156.0100000000002</v>
      </c>
      <c r="DA1584">
        <f>AI1584</f>
        <v>6.59</v>
      </c>
      <c r="DB1584">
        <f t="shared" si="239"/>
        <v>6209.31</v>
      </c>
      <c r="DC1584">
        <f t="shared" si="240"/>
        <v>0</v>
      </c>
    </row>
    <row r="1585" spans="1:107">
      <c r="A1585">
        <f>ROW(Source!A1462)</f>
        <v>1462</v>
      </c>
      <c r="B1585">
        <v>35863109</v>
      </c>
      <c r="C1585">
        <v>35869792</v>
      </c>
      <c r="D1585">
        <v>18408291</v>
      </c>
      <c r="E1585">
        <v>1</v>
      </c>
      <c r="F1585">
        <v>1</v>
      </c>
      <c r="G1585">
        <v>1</v>
      </c>
      <c r="H1585">
        <v>1</v>
      </c>
      <c r="I1585" t="s">
        <v>606</v>
      </c>
      <c r="J1585" t="s">
        <v>3</v>
      </c>
      <c r="K1585" t="s">
        <v>607</v>
      </c>
      <c r="L1585">
        <v>1369</v>
      </c>
      <c r="N1585">
        <v>1013</v>
      </c>
      <c r="O1585" t="s">
        <v>561</v>
      </c>
      <c r="P1585" t="s">
        <v>561</v>
      </c>
      <c r="Q1585">
        <v>1</v>
      </c>
      <c r="W1585">
        <v>0</v>
      </c>
      <c r="X1585">
        <v>1933892413</v>
      </c>
      <c r="Y1585">
        <v>31.26</v>
      </c>
      <c r="AA1585">
        <v>0</v>
      </c>
      <c r="AB1585">
        <v>0</v>
      </c>
      <c r="AC1585">
        <v>0</v>
      </c>
      <c r="AD1585">
        <v>260.95999999999998</v>
      </c>
      <c r="AE1585">
        <v>0</v>
      </c>
      <c r="AF1585">
        <v>0</v>
      </c>
      <c r="AG1585">
        <v>0</v>
      </c>
      <c r="AH1585">
        <v>260.95999999999998</v>
      </c>
      <c r="AI1585">
        <v>1</v>
      </c>
      <c r="AJ1585">
        <v>1</v>
      </c>
      <c r="AK1585">
        <v>1</v>
      </c>
      <c r="AL1585">
        <v>1</v>
      </c>
      <c r="AN1585">
        <v>0</v>
      </c>
      <c r="AO1585">
        <v>1</v>
      </c>
      <c r="AP1585">
        <v>0</v>
      </c>
      <c r="AQ1585">
        <v>0</v>
      </c>
      <c r="AR1585">
        <v>0</v>
      </c>
      <c r="AS1585" t="s">
        <v>3</v>
      </c>
      <c r="AT1585">
        <v>31.26</v>
      </c>
      <c r="AU1585" t="s">
        <v>3</v>
      </c>
      <c r="AV1585">
        <v>1</v>
      </c>
      <c r="AW1585">
        <v>2</v>
      </c>
      <c r="AX1585">
        <v>35869800</v>
      </c>
      <c r="AY1585">
        <v>1</v>
      </c>
      <c r="AZ1585">
        <v>0</v>
      </c>
      <c r="BA1585">
        <v>1539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CX1585">
        <f>Y1585*Source!I1462</f>
        <v>11.4099</v>
      </c>
      <c r="CY1585">
        <f>AD1585</f>
        <v>260.95999999999998</v>
      </c>
      <c r="CZ1585">
        <f>AH1585</f>
        <v>260.95999999999998</v>
      </c>
      <c r="DA1585">
        <f>AL1585</f>
        <v>1</v>
      </c>
      <c r="DB1585">
        <f t="shared" si="239"/>
        <v>8157.61</v>
      </c>
      <c r="DC1585">
        <f t="shared" si="240"/>
        <v>0</v>
      </c>
    </row>
    <row r="1586" spans="1:107">
      <c r="A1586">
        <f>ROW(Source!A1462)</f>
        <v>1462</v>
      </c>
      <c r="B1586">
        <v>35863109</v>
      </c>
      <c r="C1586">
        <v>35869792</v>
      </c>
      <c r="D1586">
        <v>121548</v>
      </c>
      <c r="E1586">
        <v>1</v>
      </c>
      <c r="F1586">
        <v>1</v>
      </c>
      <c r="G1586">
        <v>1</v>
      </c>
      <c r="H1586">
        <v>1</v>
      </c>
      <c r="I1586" t="s">
        <v>35</v>
      </c>
      <c r="J1586" t="s">
        <v>3</v>
      </c>
      <c r="K1586" t="s">
        <v>562</v>
      </c>
      <c r="L1586">
        <v>608254</v>
      </c>
      <c r="N1586">
        <v>1013</v>
      </c>
      <c r="O1586" t="s">
        <v>563</v>
      </c>
      <c r="P1586" t="s">
        <v>563</v>
      </c>
      <c r="Q1586">
        <v>1</v>
      </c>
      <c r="W1586">
        <v>0</v>
      </c>
      <c r="X1586">
        <v>-185737400</v>
      </c>
      <c r="Y1586">
        <v>6.7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1</v>
      </c>
      <c r="AJ1586">
        <v>1</v>
      </c>
      <c r="AK1586">
        <v>1</v>
      </c>
      <c r="AL1586">
        <v>1</v>
      </c>
      <c r="AN1586">
        <v>0</v>
      </c>
      <c r="AO1586">
        <v>1</v>
      </c>
      <c r="AP1586">
        <v>0</v>
      </c>
      <c r="AQ1586">
        <v>0</v>
      </c>
      <c r="AR1586">
        <v>0</v>
      </c>
      <c r="AS1586" t="s">
        <v>3</v>
      </c>
      <c r="AT1586">
        <v>6.7</v>
      </c>
      <c r="AU1586" t="s">
        <v>3</v>
      </c>
      <c r="AV1586">
        <v>2</v>
      </c>
      <c r="AW1586">
        <v>2</v>
      </c>
      <c r="AX1586">
        <v>35869801</v>
      </c>
      <c r="AY1586">
        <v>1</v>
      </c>
      <c r="AZ1586">
        <v>0</v>
      </c>
      <c r="BA1586">
        <v>1540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CX1586">
        <f>Y1586*Source!I1462</f>
        <v>2.4455</v>
      </c>
      <c r="CY1586">
        <f>AD1586</f>
        <v>0</v>
      </c>
      <c r="CZ1586">
        <f>AH1586</f>
        <v>0</v>
      </c>
      <c r="DA1586">
        <f>AL1586</f>
        <v>1</v>
      </c>
      <c r="DB1586">
        <f t="shared" si="239"/>
        <v>0</v>
      </c>
      <c r="DC1586">
        <f t="shared" si="240"/>
        <v>0</v>
      </c>
    </row>
    <row r="1587" spans="1:107">
      <c r="A1587">
        <f>ROW(Source!A1462)</f>
        <v>1462</v>
      </c>
      <c r="B1587">
        <v>35863109</v>
      </c>
      <c r="C1587">
        <v>35869792</v>
      </c>
      <c r="D1587">
        <v>29172710</v>
      </c>
      <c r="E1587">
        <v>1</v>
      </c>
      <c r="F1587">
        <v>1</v>
      </c>
      <c r="G1587">
        <v>1</v>
      </c>
      <c r="H1587">
        <v>2</v>
      </c>
      <c r="I1587" t="s">
        <v>570</v>
      </c>
      <c r="J1587" t="s">
        <v>571</v>
      </c>
      <c r="K1587" t="s">
        <v>572</v>
      </c>
      <c r="L1587">
        <v>1368</v>
      </c>
      <c r="N1587">
        <v>1011</v>
      </c>
      <c r="O1587" t="s">
        <v>567</v>
      </c>
      <c r="P1587" t="s">
        <v>567</v>
      </c>
      <c r="Q1587">
        <v>1</v>
      </c>
      <c r="W1587">
        <v>0</v>
      </c>
      <c r="X1587">
        <v>-1676841219</v>
      </c>
      <c r="Y1587">
        <v>6.7</v>
      </c>
      <c r="AA1587">
        <v>0</v>
      </c>
      <c r="AB1587">
        <v>539.16</v>
      </c>
      <c r="AC1587">
        <v>332.48</v>
      </c>
      <c r="AD1587">
        <v>0</v>
      </c>
      <c r="AE1587">
        <v>0</v>
      </c>
      <c r="AF1587">
        <v>46.56</v>
      </c>
      <c r="AG1587">
        <v>10.06</v>
      </c>
      <c r="AH1587">
        <v>0</v>
      </c>
      <c r="AI1587">
        <v>1</v>
      </c>
      <c r="AJ1587">
        <v>11.58</v>
      </c>
      <c r="AK1587">
        <v>33.049999999999997</v>
      </c>
      <c r="AL1587">
        <v>1</v>
      </c>
      <c r="AN1587">
        <v>0</v>
      </c>
      <c r="AO1587">
        <v>1</v>
      </c>
      <c r="AP1587">
        <v>0</v>
      </c>
      <c r="AQ1587">
        <v>0</v>
      </c>
      <c r="AR1587">
        <v>0</v>
      </c>
      <c r="AS1587" t="s">
        <v>3</v>
      </c>
      <c r="AT1587">
        <v>6.7</v>
      </c>
      <c r="AU1587" t="s">
        <v>3</v>
      </c>
      <c r="AV1587">
        <v>0</v>
      </c>
      <c r="AW1587">
        <v>2</v>
      </c>
      <c r="AX1587">
        <v>35869802</v>
      </c>
      <c r="AY1587">
        <v>1</v>
      </c>
      <c r="AZ1587">
        <v>0</v>
      </c>
      <c r="BA1587">
        <v>1541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CX1587">
        <f>Y1587*Source!I1462</f>
        <v>2.4455</v>
      </c>
      <c r="CY1587">
        <f>AB1587</f>
        <v>539.16</v>
      </c>
      <c r="CZ1587">
        <f>AF1587</f>
        <v>46.56</v>
      </c>
      <c r="DA1587">
        <f>AJ1587</f>
        <v>11.58</v>
      </c>
      <c r="DB1587">
        <f t="shared" si="239"/>
        <v>311.95</v>
      </c>
      <c r="DC1587">
        <f t="shared" si="240"/>
        <v>67.400000000000006</v>
      </c>
    </row>
    <row r="1588" spans="1:107">
      <c r="A1588">
        <f>ROW(Source!A1462)</f>
        <v>1462</v>
      </c>
      <c r="B1588">
        <v>35863109</v>
      </c>
      <c r="C1588">
        <v>35869792</v>
      </c>
      <c r="D1588">
        <v>29173472</v>
      </c>
      <c r="E1588">
        <v>1</v>
      </c>
      <c r="F1588">
        <v>1</v>
      </c>
      <c r="G1588">
        <v>1</v>
      </c>
      <c r="H1588">
        <v>2</v>
      </c>
      <c r="I1588" t="s">
        <v>624</v>
      </c>
      <c r="J1588" t="s">
        <v>625</v>
      </c>
      <c r="K1588" t="s">
        <v>626</v>
      </c>
      <c r="L1588">
        <v>1368</v>
      </c>
      <c r="N1588">
        <v>1011</v>
      </c>
      <c r="O1588" t="s">
        <v>567</v>
      </c>
      <c r="P1588" t="s">
        <v>567</v>
      </c>
      <c r="Q1588">
        <v>1</v>
      </c>
      <c r="W1588">
        <v>0</v>
      </c>
      <c r="X1588">
        <v>275932499</v>
      </c>
      <c r="Y1588">
        <v>11</v>
      </c>
      <c r="AA1588">
        <v>0</v>
      </c>
      <c r="AB1588">
        <v>12.75</v>
      </c>
      <c r="AC1588">
        <v>0</v>
      </c>
      <c r="AD1588">
        <v>0</v>
      </c>
      <c r="AE1588">
        <v>0</v>
      </c>
      <c r="AF1588">
        <v>3</v>
      </c>
      <c r="AG1588">
        <v>0</v>
      </c>
      <c r="AH1588">
        <v>0</v>
      </c>
      <c r="AI1588">
        <v>1</v>
      </c>
      <c r="AJ1588">
        <v>4.25</v>
      </c>
      <c r="AK1588">
        <v>33.049999999999997</v>
      </c>
      <c r="AL1588">
        <v>1</v>
      </c>
      <c r="AN1588">
        <v>0</v>
      </c>
      <c r="AO1588">
        <v>1</v>
      </c>
      <c r="AP1588">
        <v>0</v>
      </c>
      <c r="AQ1588">
        <v>0</v>
      </c>
      <c r="AR1588">
        <v>0</v>
      </c>
      <c r="AS1588" t="s">
        <v>3</v>
      </c>
      <c r="AT1588">
        <v>11</v>
      </c>
      <c r="AU1588" t="s">
        <v>3</v>
      </c>
      <c r="AV1588">
        <v>0</v>
      </c>
      <c r="AW1588">
        <v>2</v>
      </c>
      <c r="AX1588">
        <v>35869803</v>
      </c>
      <c r="AY1588">
        <v>1</v>
      </c>
      <c r="AZ1588">
        <v>0</v>
      </c>
      <c r="BA1588">
        <v>1542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CX1588">
        <f>Y1588*Source!I1462</f>
        <v>4.0149999999999997</v>
      </c>
      <c r="CY1588">
        <f>AB1588</f>
        <v>12.75</v>
      </c>
      <c r="CZ1588">
        <f>AF1588</f>
        <v>3</v>
      </c>
      <c r="DA1588">
        <f>AJ1588</f>
        <v>4.25</v>
      </c>
      <c r="DB1588">
        <f t="shared" si="239"/>
        <v>33</v>
      </c>
      <c r="DC1588">
        <f t="shared" si="240"/>
        <v>0</v>
      </c>
    </row>
    <row r="1589" spans="1:107">
      <c r="A1589">
        <f>ROW(Source!A1462)</f>
        <v>1462</v>
      </c>
      <c r="B1589">
        <v>35863109</v>
      </c>
      <c r="C1589">
        <v>35869792</v>
      </c>
      <c r="D1589">
        <v>29174913</v>
      </c>
      <c r="E1589">
        <v>1</v>
      </c>
      <c r="F1589">
        <v>1</v>
      </c>
      <c r="G1589">
        <v>1</v>
      </c>
      <c r="H1589">
        <v>2</v>
      </c>
      <c r="I1589" t="s">
        <v>578</v>
      </c>
      <c r="J1589" t="s">
        <v>579</v>
      </c>
      <c r="K1589" t="s">
        <v>580</v>
      </c>
      <c r="L1589">
        <v>1368</v>
      </c>
      <c r="N1589">
        <v>1011</v>
      </c>
      <c r="O1589" t="s">
        <v>567</v>
      </c>
      <c r="P1589" t="s">
        <v>567</v>
      </c>
      <c r="Q1589">
        <v>1</v>
      </c>
      <c r="W1589">
        <v>0</v>
      </c>
      <c r="X1589">
        <v>458544584</v>
      </c>
      <c r="Y1589">
        <v>0.35</v>
      </c>
      <c r="AA1589">
        <v>0</v>
      </c>
      <c r="AB1589">
        <v>932.72</v>
      </c>
      <c r="AC1589">
        <v>383.38</v>
      </c>
      <c r="AD1589">
        <v>0</v>
      </c>
      <c r="AE1589">
        <v>0</v>
      </c>
      <c r="AF1589">
        <v>87.17</v>
      </c>
      <c r="AG1589">
        <v>11.6</v>
      </c>
      <c r="AH1589">
        <v>0</v>
      </c>
      <c r="AI1589">
        <v>1</v>
      </c>
      <c r="AJ1589">
        <v>10.7</v>
      </c>
      <c r="AK1589">
        <v>33.049999999999997</v>
      </c>
      <c r="AL1589">
        <v>1</v>
      </c>
      <c r="AN1589">
        <v>0</v>
      </c>
      <c r="AO1589">
        <v>1</v>
      </c>
      <c r="AP1589">
        <v>0</v>
      </c>
      <c r="AQ1589">
        <v>0</v>
      </c>
      <c r="AR1589">
        <v>0</v>
      </c>
      <c r="AS1589" t="s">
        <v>3</v>
      </c>
      <c r="AT1589">
        <v>0.35</v>
      </c>
      <c r="AU1589" t="s">
        <v>3</v>
      </c>
      <c r="AV1589">
        <v>0</v>
      </c>
      <c r="AW1589">
        <v>2</v>
      </c>
      <c r="AX1589">
        <v>35869804</v>
      </c>
      <c r="AY1589">
        <v>1</v>
      </c>
      <c r="AZ1589">
        <v>0</v>
      </c>
      <c r="BA1589">
        <v>1543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CX1589">
        <f>Y1589*Source!I1462</f>
        <v>0.12775</v>
      </c>
      <c r="CY1589">
        <f>AB1589</f>
        <v>932.72</v>
      </c>
      <c r="CZ1589">
        <f>AF1589</f>
        <v>87.17</v>
      </c>
      <c r="DA1589">
        <f>AJ1589</f>
        <v>10.7</v>
      </c>
      <c r="DB1589">
        <f t="shared" si="239"/>
        <v>30.51</v>
      </c>
      <c r="DC1589">
        <f t="shared" si="240"/>
        <v>4.0599999999999996</v>
      </c>
    </row>
    <row r="1590" spans="1:107">
      <c r="A1590">
        <f>ROW(Source!A1462)</f>
        <v>1462</v>
      </c>
      <c r="B1590">
        <v>35863109</v>
      </c>
      <c r="C1590">
        <v>35869792</v>
      </c>
      <c r="D1590">
        <v>29114687</v>
      </c>
      <c r="E1590">
        <v>1</v>
      </c>
      <c r="F1590">
        <v>1</v>
      </c>
      <c r="G1590">
        <v>1</v>
      </c>
      <c r="H1590">
        <v>3</v>
      </c>
      <c r="I1590" t="s">
        <v>627</v>
      </c>
      <c r="J1590" t="s">
        <v>628</v>
      </c>
      <c r="K1590" t="s">
        <v>629</v>
      </c>
      <c r="L1590">
        <v>1348</v>
      </c>
      <c r="N1590">
        <v>1009</v>
      </c>
      <c r="O1590" t="s">
        <v>30</v>
      </c>
      <c r="P1590" t="s">
        <v>30</v>
      </c>
      <c r="Q1590">
        <v>1000</v>
      </c>
      <c r="W1590">
        <v>0</v>
      </c>
      <c r="X1590">
        <v>157955001</v>
      </c>
      <c r="Y1590">
        <v>1.8E-3</v>
      </c>
      <c r="AA1590">
        <v>105069.06</v>
      </c>
      <c r="AB1590">
        <v>0</v>
      </c>
      <c r="AC1590">
        <v>0</v>
      </c>
      <c r="AD1590">
        <v>0</v>
      </c>
      <c r="AE1590">
        <v>16974</v>
      </c>
      <c r="AF1590">
        <v>0</v>
      </c>
      <c r="AG1590">
        <v>0</v>
      </c>
      <c r="AH1590">
        <v>0</v>
      </c>
      <c r="AI1590">
        <v>6.19</v>
      </c>
      <c r="AJ1590">
        <v>1</v>
      </c>
      <c r="AK1590">
        <v>1</v>
      </c>
      <c r="AL1590">
        <v>1</v>
      </c>
      <c r="AN1590">
        <v>0</v>
      </c>
      <c r="AO1590">
        <v>1</v>
      </c>
      <c r="AP1590">
        <v>0</v>
      </c>
      <c r="AQ1590">
        <v>0</v>
      </c>
      <c r="AR1590">
        <v>0</v>
      </c>
      <c r="AS1590" t="s">
        <v>3</v>
      </c>
      <c r="AT1590">
        <v>1.8E-3</v>
      </c>
      <c r="AU1590" t="s">
        <v>3</v>
      </c>
      <c r="AV1590">
        <v>0</v>
      </c>
      <c r="AW1590">
        <v>2</v>
      </c>
      <c r="AX1590">
        <v>35869805</v>
      </c>
      <c r="AY1590">
        <v>1</v>
      </c>
      <c r="AZ1590">
        <v>0</v>
      </c>
      <c r="BA1590">
        <v>1544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CX1590">
        <f>Y1590*Source!I1462</f>
        <v>6.5699999999999992E-4</v>
      </c>
      <c r="CY1590">
        <f>AA1590</f>
        <v>105069.06</v>
      </c>
      <c r="CZ1590">
        <f>AE1590</f>
        <v>16974</v>
      </c>
      <c r="DA1590">
        <f>AI1590</f>
        <v>6.19</v>
      </c>
      <c r="DB1590">
        <f t="shared" si="239"/>
        <v>30.55</v>
      </c>
      <c r="DC1590">
        <f t="shared" si="240"/>
        <v>0</v>
      </c>
    </row>
    <row r="1591" spans="1:107">
      <c r="A1591">
        <f>ROW(Source!A1462)</f>
        <v>1462</v>
      </c>
      <c r="B1591">
        <v>35863109</v>
      </c>
      <c r="C1591">
        <v>35869792</v>
      </c>
      <c r="D1591">
        <v>29115292</v>
      </c>
      <c r="E1591">
        <v>1</v>
      </c>
      <c r="F1591">
        <v>1</v>
      </c>
      <c r="G1591">
        <v>1</v>
      </c>
      <c r="H1591">
        <v>3</v>
      </c>
      <c r="I1591" t="s">
        <v>630</v>
      </c>
      <c r="J1591" t="s">
        <v>631</v>
      </c>
      <c r="K1591" t="s">
        <v>632</v>
      </c>
      <c r="L1591">
        <v>1339</v>
      </c>
      <c r="N1591">
        <v>1007</v>
      </c>
      <c r="O1591" t="s">
        <v>617</v>
      </c>
      <c r="P1591" t="s">
        <v>617</v>
      </c>
      <c r="Q1591">
        <v>1</v>
      </c>
      <c r="W1591">
        <v>0</v>
      </c>
      <c r="X1591">
        <v>582810497</v>
      </c>
      <c r="Y1591">
        <v>1.24</v>
      </c>
      <c r="AA1591">
        <v>26287.8</v>
      </c>
      <c r="AB1591">
        <v>0</v>
      </c>
      <c r="AC1591">
        <v>0</v>
      </c>
      <c r="AD1591">
        <v>0</v>
      </c>
      <c r="AE1591">
        <v>4478.33</v>
      </c>
      <c r="AF1591">
        <v>0</v>
      </c>
      <c r="AG1591">
        <v>0</v>
      </c>
      <c r="AH1591">
        <v>0</v>
      </c>
      <c r="AI1591">
        <v>5.87</v>
      </c>
      <c r="AJ1591">
        <v>1</v>
      </c>
      <c r="AK1591">
        <v>1</v>
      </c>
      <c r="AL1591">
        <v>1</v>
      </c>
      <c r="AN1591">
        <v>0</v>
      </c>
      <c r="AO1591">
        <v>1</v>
      </c>
      <c r="AP1591">
        <v>0</v>
      </c>
      <c r="AQ1591">
        <v>0</v>
      </c>
      <c r="AR1591">
        <v>0</v>
      </c>
      <c r="AS1591" t="s">
        <v>3</v>
      </c>
      <c r="AT1591">
        <v>1.24</v>
      </c>
      <c r="AU1591" t="s">
        <v>3</v>
      </c>
      <c r="AV1591">
        <v>0</v>
      </c>
      <c r="AW1591">
        <v>2</v>
      </c>
      <c r="AX1591">
        <v>35869806</v>
      </c>
      <c r="AY1591">
        <v>1</v>
      </c>
      <c r="AZ1591">
        <v>0</v>
      </c>
      <c r="BA1591">
        <v>1545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CX1591">
        <f>Y1591*Source!I1462</f>
        <v>0.4526</v>
      </c>
      <c r="CY1591">
        <f>AA1591</f>
        <v>26287.8</v>
      </c>
      <c r="CZ1591">
        <f>AE1591</f>
        <v>4478.33</v>
      </c>
      <c r="DA1591">
        <f>AI1591</f>
        <v>5.87</v>
      </c>
      <c r="DB1591">
        <f t="shared" si="239"/>
        <v>5553.13</v>
      </c>
      <c r="DC1591">
        <f t="shared" si="240"/>
        <v>0</v>
      </c>
    </row>
    <row r="1592" spans="1:107">
      <c r="A1592">
        <f>ROW(Source!A1463)</f>
        <v>1463</v>
      </c>
      <c r="B1592">
        <v>35863109</v>
      </c>
      <c r="C1592">
        <v>35869807</v>
      </c>
      <c r="D1592">
        <v>18410572</v>
      </c>
      <c r="E1592">
        <v>1</v>
      </c>
      <c r="F1592">
        <v>1</v>
      </c>
      <c r="G1592">
        <v>1</v>
      </c>
      <c r="H1592">
        <v>1</v>
      </c>
      <c r="I1592" t="s">
        <v>598</v>
      </c>
      <c r="J1592" t="s">
        <v>3</v>
      </c>
      <c r="K1592" t="s">
        <v>599</v>
      </c>
      <c r="L1592">
        <v>1369</v>
      </c>
      <c r="N1592">
        <v>1013</v>
      </c>
      <c r="O1592" t="s">
        <v>561</v>
      </c>
      <c r="P1592" t="s">
        <v>561</v>
      </c>
      <c r="Q1592">
        <v>1</v>
      </c>
      <c r="W1592">
        <v>0</v>
      </c>
      <c r="X1592">
        <v>-546915240</v>
      </c>
      <c r="Y1592">
        <v>84.11099999999999</v>
      </c>
      <c r="AA1592">
        <v>0</v>
      </c>
      <c r="AB1592">
        <v>0</v>
      </c>
      <c r="AC1592">
        <v>0</v>
      </c>
      <c r="AD1592">
        <v>279.16000000000003</v>
      </c>
      <c r="AE1592">
        <v>0</v>
      </c>
      <c r="AF1592">
        <v>0</v>
      </c>
      <c r="AG1592">
        <v>0</v>
      </c>
      <c r="AH1592">
        <v>279.16000000000003</v>
      </c>
      <c r="AI1592">
        <v>1</v>
      </c>
      <c r="AJ1592">
        <v>1</v>
      </c>
      <c r="AK1592">
        <v>1</v>
      </c>
      <c r="AL1592">
        <v>1</v>
      </c>
      <c r="AN1592">
        <v>0</v>
      </c>
      <c r="AO1592">
        <v>1</v>
      </c>
      <c r="AP1592">
        <v>1</v>
      </c>
      <c r="AQ1592">
        <v>0</v>
      </c>
      <c r="AR1592">
        <v>0</v>
      </c>
      <c r="AS1592" t="s">
        <v>3</v>
      </c>
      <c r="AT1592">
        <v>73.14</v>
      </c>
      <c r="AU1592" t="s">
        <v>167</v>
      </c>
      <c r="AV1592">
        <v>1</v>
      </c>
      <c r="AW1592">
        <v>2</v>
      </c>
      <c r="AX1592">
        <v>35869816</v>
      </c>
      <c r="AY1592">
        <v>2</v>
      </c>
      <c r="AZ1592">
        <v>131072</v>
      </c>
      <c r="BA1592">
        <v>1546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CX1592">
        <f>Y1592*Source!I1463</f>
        <v>1.6822199999999998</v>
      </c>
      <c r="CY1592">
        <f>AD1592</f>
        <v>279.16000000000003</v>
      </c>
      <c r="CZ1592">
        <f>AH1592</f>
        <v>279.16000000000003</v>
      </c>
      <c r="DA1592">
        <f>AL1592</f>
        <v>1</v>
      </c>
      <c r="DB1592">
        <f>ROUND((ROUND(AT1592*CZ1592,2)*1.15),2)</f>
        <v>23480.42</v>
      </c>
      <c r="DC1592">
        <f>ROUND((ROUND(AT1592*AG1592,2)*1.15),2)</f>
        <v>0</v>
      </c>
    </row>
    <row r="1593" spans="1:107">
      <c r="A1593">
        <f>ROW(Source!A1463)</f>
        <v>1463</v>
      </c>
      <c r="B1593">
        <v>35863109</v>
      </c>
      <c r="C1593">
        <v>35869807</v>
      </c>
      <c r="D1593">
        <v>121548</v>
      </c>
      <c r="E1593">
        <v>1</v>
      </c>
      <c r="F1593">
        <v>1</v>
      </c>
      <c r="G1593">
        <v>1</v>
      </c>
      <c r="H1593">
        <v>1</v>
      </c>
      <c r="I1593" t="s">
        <v>35</v>
      </c>
      <c r="J1593" t="s">
        <v>3</v>
      </c>
      <c r="K1593" t="s">
        <v>562</v>
      </c>
      <c r="L1593">
        <v>608254</v>
      </c>
      <c r="N1593">
        <v>1013</v>
      </c>
      <c r="O1593" t="s">
        <v>563</v>
      </c>
      <c r="P1593" t="s">
        <v>563</v>
      </c>
      <c r="Q1593">
        <v>1</v>
      </c>
      <c r="W1593">
        <v>0</v>
      </c>
      <c r="X1593">
        <v>-185737400</v>
      </c>
      <c r="Y1593">
        <v>1.7125000000000001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1</v>
      </c>
      <c r="AJ1593">
        <v>1</v>
      </c>
      <c r="AK1593">
        <v>1</v>
      </c>
      <c r="AL1593">
        <v>1</v>
      </c>
      <c r="AN1593">
        <v>0</v>
      </c>
      <c r="AO1593">
        <v>1</v>
      </c>
      <c r="AP1593">
        <v>1</v>
      </c>
      <c r="AQ1593">
        <v>0</v>
      </c>
      <c r="AR1593">
        <v>0</v>
      </c>
      <c r="AS1593" t="s">
        <v>3</v>
      </c>
      <c r="AT1593">
        <v>1.37</v>
      </c>
      <c r="AU1593" t="s">
        <v>133</v>
      </c>
      <c r="AV1593">
        <v>2</v>
      </c>
      <c r="AW1593">
        <v>2</v>
      </c>
      <c r="AX1593">
        <v>35869817</v>
      </c>
      <c r="AY1593">
        <v>1</v>
      </c>
      <c r="AZ1593">
        <v>0</v>
      </c>
      <c r="BA1593">
        <v>1547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CX1593">
        <f>Y1593*Source!I1463</f>
        <v>3.4250000000000003E-2</v>
      </c>
      <c r="CY1593">
        <f>AD1593</f>
        <v>0</v>
      </c>
      <c r="CZ1593">
        <f>AH1593</f>
        <v>0</v>
      </c>
      <c r="DA1593">
        <f>AL1593</f>
        <v>1</v>
      </c>
      <c r="DB1593">
        <f>ROUND((ROUND(AT1593*CZ1593,2)*1.25),2)</f>
        <v>0</v>
      </c>
      <c r="DC1593">
        <f>ROUND((ROUND(AT1593*AG1593,2)*1.25),2)</f>
        <v>0</v>
      </c>
    </row>
    <row r="1594" spans="1:107">
      <c r="A1594">
        <f>ROW(Source!A1463)</f>
        <v>1463</v>
      </c>
      <c r="B1594">
        <v>35863109</v>
      </c>
      <c r="C1594">
        <v>35869807</v>
      </c>
      <c r="D1594">
        <v>29172379</v>
      </c>
      <c r="E1594">
        <v>1</v>
      </c>
      <c r="F1594">
        <v>1</v>
      </c>
      <c r="G1594">
        <v>1</v>
      </c>
      <c r="H1594">
        <v>2</v>
      </c>
      <c r="I1594" t="s">
        <v>600</v>
      </c>
      <c r="J1594" t="s">
        <v>601</v>
      </c>
      <c r="K1594" t="s">
        <v>602</v>
      </c>
      <c r="L1594">
        <v>1368</v>
      </c>
      <c r="N1594">
        <v>1011</v>
      </c>
      <c r="O1594" t="s">
        <v>567</v>
      </c>
      <c r="P1594" t="s">
        <v>567</v>
      </c>
      <c r="Q1594">
        <v>1</v>
      </c>
      <c r="W1594">
        <v>0</v>
      </c>
      <c r="X1594">
        <v>-151619853</v>
      </c>
      <c r="Y1594">
        <v>1.7125000000000001</v>
      </c>
      <c r="AA1594">
        <v>0</v>
      </c>
      <c r="AB1594">
        <v>1102.08</v>
      </c>
      <c r="AC1594">
        <v>446.18</v>
      </c>
      <c r="AD1594">
        <v>0</v>
      </c>
      <c r="AE1594">
        <v>0</v>
      </c>
      <c r="AF1594">
        <v>112</v>
      </c>
      <c r="AG1594">
        <v>13.5</v>
      </c>
      <c r="AH1594">
        <v>0</v>
      </c>
      <c r="AI1594">
        <v>1</v>
      </c>
      <c r="AJ1594">
        <v>9.84</v>
      </c>
      <c r="AK1594">
        <v>33.049999999999997</v>
      </c>
      <c r="AL1594">
        <v>1</v>
      </c>
      <c r="AN1594">
        <v>0</v>
      </c>
      <c r="AO1594">
        <v>1</v>
      </c>
      <c r="AP1594">
        <v>1</v>
      </c>
      <c r="AQ1594">
        <v>0</v>
      </c>
      <c r="AR1594">
        <v>0</v>
      </c>
      <c r="AS1594" t="s">
        <v>3</v>
      </c>
      <c r="AT1594">
        <v>1.37</v>
      </c>
      <c r="AU1594" t="s">
        <v>133</v>
      </c>
      <c r="AV1594">
        <v>0</v>
      </c>
      <c r="AW1594">
        <v>2</v>
      </c>
      <c r="AX1594">
        <v>35869818</v>
      </c>
      <c r="AY1594">
        <v>1</v>
      </c>
      <c r="AZ1594">
        <v>0</v>
      </c>
      <c r="BA1594">
        <v>1548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CX1594">
        <f>Y1594*Source!I1463</f>
        <v>3.4250000000000003E-2</v>
      </c>
      <c r="CY1594">
        <f>AB1594</f>
        <v>1102.08</v>
      </c>
      <c r="CZ1594">
        <f>AF1594</f>
        <v>112</v>
      </c>
      <c r="DA1594">
        <f>AJ1594</f>
        <v>9.84</v>
      </c>
      <c r="DB1594">
        <f>ROUND((ROUND(AT1594*CZ1594,2)*1.25),2)</f>
        <v>191.8</v>
      </c>
      <c r="DC1594">
        <f>ROUND((ROUND(AT1594*AG1594,2)*1.25),2)</f>
        <v>23.13</v>
      </c>
    </row>
    <row r="1595" spans="1:107">
      <c r="A1595">
        <f>ROW(Source!A1463)</f>
        <v>1463</v>
      </c>
      <c r="B1595">
        <v>35863109</v>
      </c>
      <c r="C1595">
        <v>35869807</v>
      </c>
      <c r="D1595">
        <v>29174913</v>
      </c>
      <c r="E1595">
        <v>1</v>
      </c>
      <c r="F1595">
        <v>1</v>
      </c>
      <c r="G1595">
        <v>1</v>
      </c>
      <c r="H1595">
        <v>2</v>
      </c>
      <c r="I1595" t="s">
        <v>578</v>
      </c>
      <c r="J1595" t="s">
        <v>579</v>
      </c>
      <c r="K1595" t="s">
        <v>580</v>
      </c>
      <c r="L1595">
        <v>1368</v>
      </c>
      <c r="N1595">
        <v>1011</v>
      </c>
      <c r="O1595" t="s">
        <v>567</v>
      </c>
      <c r="P1595" t="s">
        <v>567</v>
      </c>
      <c r="Q1595">
        <v>1</v>
      </c>
      <c r="W1595">
        <v>0</v>
      </c>
      <c r="X1595">
        <v>458544584</v>
      </c>
      <c r="Y1595">
        <v>2.5750000000000002</v>
      </c>
      <c r="AA1595">
        <v>0</v>
      </c>
      <c r="AB1595">
        <v>932.72</v>
      </c>
      <c r="AC1595">
        <v>383.38</v>
      </c>
      <c r="AD1595">
        <v>0</v>
      </c>
      <c r="AE1595">
        <v>0</v>
      </c>
      <c r="AF1595">
        <v>87.17</v>
      </c>
      <c r="AG1595">
        <v>11.6</v>
      </c>
      <c r="AH1595">
        <v>0</v>
      </c>
      <c r="AI1595">
        <v>1</v>
      </c>
      <c r="AJ1595">
        <v>10.7</v>
      </c>
      <c r="AK1595">
        <v>33.049999999999997</v>
      </c>
      <c r="AL1595">
        <v>1</v>
      </c>
      <c r="AN1595">
        <v>0</v>
      </c>
      <c r="AO1595">
        <v>1</v>
      </c>
      <c r="AP1595">
        <v>1</v>
      </c>
      <c r="AQ1595">
        <v>0</v>
      </c>
      <c r="AR1595">
        <v>0</v>
      </c>
      <c r="AS1595" t="s">
        <v>3</v>
      </c>
      <c r="AT1595">
        <v>2.06</v>
      </c>
      <c r="AU1595" t="s">
        <v>133</v>
      </c>
      <c r="AV1595">
        <v>0</v>
      </c>
      <c r="AW1595">
        <v>2</v>
      </c>
      <c r="AX1595">
        <v>35869819</v>
      </c>
      <c r="AY1595">
        <v>1</v>
      </c>
      <c r="AZ1595">
        <v>0</v>
      </c>
      <c r="BA1595">
        <v>1549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CX1595">
        <f>Y1595*Source!I1463</f>
        <v>5.1500000000000004E-2</v>
      </c>
      <c r="CY1595">
        <f>AB1595</f>
        <v>932.72</v>
      </c>
      <c r="CZ1595">
        <f>AF1595</f>
        <v>87.17</v>
      </c>
      <c r="DA1595">
        <f>AJ1595</f>
        <v>10.7</v>
      </c>
      <c r="DB1595">
        <f>ROUND((ROUND(AT1595*CZ1595,2)*1.25),2)</f>
        <v>224.46</v>
      </c>
      <c r="DC1595">
        <f>ROUND((ROUND(AT1595*AG1595,2)*1.25),2)</f>
        <v>29.88</v>
      </c>
    </row>
    <row r="1596" spans="1:107">
      <c r="A1596">
        <f>ROW(Source!A1463)</f>
        <v>1463</v>
      </c>
      <c r="B1596">
        <v>35863109</v>
      </c>
      <c r="C1596">
        <v>35869807</v>
      </c>
      <c r="D1596">
        <v>29114836</v>
      </c>
      <c r="E1596">
        <v>1</v>
      </c>
      <c r="F1596">
        <v>1</v>
      </c>
      <c r="G1596">
        <v>1</v>
      </c>
      <c r="H1596">
        <v>3</v>
      </c>
      <c r="I1596" t="s">
        <v>168</v>
      </c>
      <c r="J1596" t="s">
        <v>171</v>
      </c>
      <c r="K1596" t="s">
        <v>169</v>
      </c>
      <c r="L1596">
        <v>1035</v>
      </c>
      <c r="N1596">
        <v>1013</v>
      </c>
      <c r="O1596" t="s">
        <v>170</v>
      </c>
      <c r="P1596" t="s">
        <v>170</v>
      </c>
      <c r="Q1596">
        <v>1</v>
      </c>
      <c r="W1596">
        <v>0</v>
      </c>
      <c r="X1596">
        <v>-1252999712</v>
      </c>
      <c r="Y1596">
        <v>100</v>
      </c>
      <c r="AA1596">
        <v>196.01</v>
      </c>
      <c r="AB1596">
        <v>0</v>
      </c>
      <c r="AC1596">
        <v>0</v>
      </c>
      <c r="AD1596">
        <v>0</v>
      </c>
      <c r="AE1596">
        <v>94.69</v>
      </c>
      <c r="AF1596">
        <v>0</v>
      </c>
      <c r="AG1596">
        <v>0</v>
      </c>
      <c r="AH1596">
        <v>0</v>
      </c>
      <c r="AI1596">
        <v>2.0699999999999998</v>
      </c>
      <c r="AJ1596">
        <v>1</v>
      </c>
      <c r="AK1596">
        <v>1</v>
      </c>
      <c r="AL1596">
        <v>1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 t="s">
        <v>3</v>
      </c>
      <c r="AT1596">
        <v>100</v>
      </c>
      <c r="AU1596" t="s">
        <v>3</v>
      </c>
      <c r="AV1596">
        <v>0</v>
      </c>
      <c r="AW1596">
        <v>1</v>
      </c>
      <c r="AX1596">
        <v>-1</v>
      </c>
      <c r="AY1596">
        <v>0</v>
      </c>
      <c r="AZ1596">
        <v>0</v>
      </c>
      <c r="BA1596" t="s">
        <v>3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CX1596">
        <f>Y1596*Source!I1463</f>
        <v>2</v>
      </c>
      <c r="CY1596">
        <f>AA1596</f>
        <v>196.01</v>
      </c>
      <c r="CZ1596">
        <f>AE1596</f>
        <v>94.69</v>
      </c>
      <c r="DA1596">
        <f>AI1596</f>
        <v>2.0699999999999998</v>
      </c>
      <c r="DB1596">
        <f>ROUND(ROUND(AT1596*CZ1596,2),2)</f>
        <v>9469</v>
      </c>
      <c r="DC1596">
        <f>ROUND(ROUND(AT1596*AG1596,2),2)</f>
        <v>0</v>
      </c>
    </row>
    <row r="1597" spans="1:107">
      <c r="A1597">
        <f>ROW(Source!A1463)</f>
        <v>1463</v>
      </c>
      <c r="B1597">
        <v>35863109</v>
      </c>
      <c r="C1597">
        <v>35869807</v>
      </c>
      <c r="D1597">
        <v>29114332</v>
      </c>
      <c r="E1597">
        <v>1</v>
      </c>
      <c r="F1597">
        <v>1</v>
      </c>
      <c r="G1597">
        <v>1</v>
      </c>
      <c r="H1597">
        <v>3</v>
      </c>
      <c r="I1597" t="s">
        <v>603</v>
      </c>
      <c r="J1597" t="s">
        <v>604</v>
      </c>
      <c r="K1597" t="s">
        <v>605</v>
      </c>
      <c r="L1597">
        <v>1348</v>
      </c>
      <c r="N1597">
        <v>1009</v>
      </c>
      <c r="O1597" t="s">
        <v>30</v>
      </c>
      <c r="P1597" t="s">
        <v>30</v>
      </c>
      <c r="Q1597">
        <v>1000</v>
      </c>
      <c r="W1597">
        <v>0</v>
      </c>
      <c r="X1597">
        <v>233971917</v>
      </c>
      <c r="Y1597">
        <v>3.3999999999999998E-3</v>
      </c>
      <c r="AA1597">
        <v>54619.68</v>
      </c>
      <c r="AB1597">
        <v>0</v>
      </c>
      <c r="AC1597">
        <v>0</v>
      </c>
      <c r="AD1597">
        <v>0</v>
      </c>
      <c r="AE1597">
        <v>11978</v>
      </c>
      <c r="AF1597">
        <v>0</v>
      </c>
      <c r="AG1597">
        <v>0</v>
      </c>
      <c r="AH1597">
        <v>0</v>
      </c>
      <c r="AI1597">
        <v>4.5599999999999996</v>
      </c>
      <c r="AJ1597">
        <v>1</v>
      </c>
      <c r="AK1597">
        <v>1</v>
      </c>
      <c r="AL1597">
        <v>1</v>
      </c>
      <c r="AN1597">
        <v>0</v>
      </c>
      <c r="AO1597">
        <v>1</v>
      </c>
      <c r="AP1597">
        <v>0</v>
      </c>
      <c r="AQ1597">
        <v>0</v>
      </c>
      <c r="AR1597">
        <v>0</v>
      </c>
      <c r="AS1597" t="s">
        <v>3</v>
      </c>
      <c r="AT1597">
        <v>3.3999999999999998E-3</v>
      </c>
      <c r="AU1597" t="s">
        <v>3</v>
      </c>
      <c r="AV1597">
        <v>0</v>
      </c>
      <c r="AW1597">
        <v>2</v>
      </c>
      <c r="AX1597">
        <v>35869820</v>
      </c>
      <c r="AY1597">
        <v>1</v>
      </c>
      <c r="AZ1597">
        <v>0</v>
      </c>
      <c r="BA1597">
        <v>1550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CX1597">
        <f>Y1597*Source!I1463</f>
        <v>6.7999999999999999E-5</v>
      </c>
      <c r="CY1597">
        <f>AA1597</f>
        <v>54619.68</v>
      </c>
      <c r="CZ1597">
        <f>AE1597</f>
        <v>11978</v>
      </c>
      <c r="DA1597">
        <f>AI1597</f>
        <v>4.5599999999999996</v>
      </c>
      <c r="DB1597">
        <f>ROUND(ROUND(AT1597*CZ1597,2),2)</f>
        <v>40.729999999999997</v>
      </c>
      <c r="DC1597">
        <f>ROUND(ROUND(AT1597*AG1597,2),2)</f>
        <v>0</v>
      </c>
    </row>
    <row r="1598" spans="1:107">
      <c r="A1598">
        <f>ROW(Source!A1463)</f>
        <v>1463</v>
      </c>
      <c r="B1598">
        <v>35863109</v>
      </c>
      <c r="C1598">
        <v>35869807</v>
      </c>
      <c r="D1598">
        <v>29130561</v>
      </c>
      <c r="E1598">
        <v>1</v>
      </c>
      <c r="F1598">
        <v>1</v>
      </c>
      <c r="G1598">
        <v>1</v>
      </c>
      <c r="H1598">
        <v>3</v>
      </c>
      <c r="I1598" t="s">
        <v>177</v>
      </c>
      <c r="J1598" t="s">
        <v>179</v>
      </c>
      <c r="K1598" t="s">
        <v>178</v>
      </c>
      <c r="L1598">
        <v>1327</v>
      </c>
      <c r="N1598">
        <v>1005</v>
      </c>
      <c r="O1598" t="s">
        <v>155</v>
      </c>
      <c r="P1598" t="s">
        <v>155</v>
      </c>
      <c r="Q1598">
        <v>1</v>
      </c>
      <c r="W1598">
        <v>1</v>
      </c>
      <c r="X1598">
        <v>-172969429</v>
      </c>
      <c r="Y1598">
        <v>-100</v>
      </c>
      <c r="AA1598">
        <v>1039.1400000000001</v>
      </c>
      <c r="AB1598">
        <v>0</v>
      </c>
      <c r="AC1598">
        <v>0</v>
      </c>
      <c r="AD1598">
        <v>0</v>
      </c>
      <c r="AE1598">
        <v>207</v>
      </c>
      <c r="AF1598">
        <v>0</v>
      </c>
      <c r="AG1598">
        <v>0</v>
      </c>
      <c r="AH1598">
        <v>0</v>
      </c>
      <c r="AI1598">
        <v>5.0199999999999996</v>
      </c>
      <c r="AJ1598">
        <v>1</v>
      </c>
      <c r="AK1598">
        <v>1</v>
      </c>
      <c r="AL1598">
        <v>1</v>
      </c>
      <c r="AN1598">
        <v>0</v>
      </c>
      <c r="AO1598">
        <v>1</v>
      </c>
      <c r="AP1598">
        <v>0</v>
      </c>
      <c r="AQ1598">
        <v>0</v>
      </c>
      <c r="AR1598">
        <v>0</v>
      </c>
      <c r="AS1598" t="s">
        <v>3</v>
      </c>
      <c r="AT1598">
        <v>-100</v>
      </c>
      <c r="AU1598" t="s">
        <v>3</v>
      </c>
      <c r="AV1598">
        <v>0</v>
      </c>
      <c r="AW1598">
        <v>2</v>
      </c>
      <c r="AX1598">
        <v>35869822</v>
      </c>
      <c r="AY1598">
        <v>1</v>
      </c>
      <c r="AZ1598">
        <v>6144</v>
      </c>
      <c r="BA1598">
        <v>1552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CX1598">
        <f>Y1598*Source!I1463</f>
        <v>-2</v>
      </c>
      <c r="CY1598">
        <f>AA1598</f>
        <v>1039.1400000000001</v>
      </c>
      <c r="CZ1598">
        <f>AE1598</f>
        <v>207</v>
      </c>
      <c r="DA1598">
        <f>AI1598</f>
        <v>5.0199999999999996</v>
      </c>
      <c r="DB1598">
        <f>ROUND(ROUND(AT1598*CZ1598,2),2)</f>
        <v>-20700</v>
      </c>
      <c r="DC1598">
        <f>ROUND(ROUND(AT1598*AG1598,2),2)</f>
        <v>0</v>
      </c>
    </row>
    <row r="1599" spans="1:107">
      <c r="A1599">
        <f>ROW(Source!A1463)</f>
        <v>1463</v>
      </c>
      <c r="B1599">
        <v>35863109</v>
      </c>
      <c r="C1599">
        <v>35869807</v>
      </c>
      <c r="D1599">
        <v>29130519</v>
      </c>
      <c r="E1599">
        <v>1</v>
      </c>
      <c r="F1599">
        <v>1</v>
      </c>
      <c r="G1599">
        <v>1</v>
      </c>
      <c r="H1599">
        <v>3</v>
      </c>
      <c r="I1599" t="s">
        <v>173</v>
      </c>
      <c r="J1599" t="s">
        <v>175</v>
      </c>
      <c r="K1599" t="s">
        <v>174</v>
      </c>
      <c r="L1599">
        <v>1327</v>
      </c>
      <c r="N1599">
        <v>1005</v>
      </c>
      <c r="O1599" t="s">
        <v>155</v>
      </c>
      <c r="P1599" t="s">
        <v>155</v>
      </c>
      <c r="Q1599">
        <v>1</v>
      </c>
      <c r="W1599">
        <v>0</v>
      </c>
      <c r="X1599">
        <v>-1775669208</v>
      </c>
      <c r="Y1599">
        <v>100</v>
      </c>
      <c r="AA1599">
        <v>11067.52</v>
      </c>
      <c r="AB1599">
        <v>0</v>
      </c>
      <c r="AC1599">
        <v>0</v>
      </c>
      <c r="AD1599">
        <v>0</v>
      </c>
      <c r="AE1599">
        <v>4535.87</v>
      </c>
      <c r="AF1599">
        <v>0</v>
      </c>
      <c r="AG1599">
        <v>0</v>
      </c>
      <c r="AH1599">
        <v>0</v>
      </c>
      <c r="AI1599">
        <v>2.44</v>
      </c>
      <c r="AJ1599">
        <v>1</v>
      </c>
      <c r="AK1599">
        <v>1</v>
      </c>
      <c r="AL1599">
        <v>1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 t="s">
        <v>3</v>
      </c>
      <c r="AT1599">
        <v>100</v>
      </c>
      <c r="AU1599" t="s">
        <v>3</v>
      </c>
      <c r="AV1599">
        <v>0</v>
      </c>
      <c r="AW1599">
        <v>1</v>
      </c>
      <c r="AX1599">
        <v>-1</v>
      </c>
      <c r="AY1599">
        <v>0</v>
      </c>
      <c r="AZ1599">
        <v>0</v>
      </c>
      <c r="BA1599" t="s">
        <v>3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CX1599">
        <f>Y1599*Source!I1463</f>
        <v>2</v>
      </c>
      <c r="CY1599">
        <f>AA1599</f>
        <v>11067.52</v>
      </c>
      <c r="CZ1599">
        <f>AE1599</f>
        <v>4535.87</v>
      </c>
      <c r="DA1599">
        <f>AI1599</f>
        <v>2.44</v>
      </c>
      <c r="DB1599">
        <f>ROUND(ROUND(AT1599*CZ1599,2),2)</f>
        <v>453587</v>
      </c>
      <c r="DC1599">
        <f>ROUND(ROUND(AT1599*AG1599,2),2)</f>
        <v>0</v>
      </c>
    </row>
    <row r="1600" spans="1:107">
      <c r="A1600">
        <f>ROW(Source!A1467)</f>
        <v>1467</v>
      </c>
      <c r="B1600">
        <v>35863109</v>
      </c>
      <c r="C1600">
        <v>35869826</v>
      </c>
      <c r="D1600">
        <v>18442760</v>
      </c>
      <c r="E1600">
        <v>1</v>
      </c>
      <c r="F1600">
        <v>1</v>
      </c>
      <c r="G1600">
        <v>1</v>
      </c>
      <c r="H1600">
        <v>1</v>
      </c>
      <c r="I1600" t="s">
        <v>816</v>
      </c>
      <c r="J1600" t="s">
        <v>3</v>
      </c>
      <c r="K1600" t="s">
        <v>817</v>
      </c>
      <c r="L1600">
        <v>1369</v>
      </c>
      <c r="N1600">
        <v>1013</v>
      </c>
      <c r="O1600" t="s">
        <v>561</v>
      </c>
      <c r="P1600" t="s">
        <v>561</v>
      </c>
      <c r="Q1600">
        <v>1</v>
      </c>
      <c r="W1600">
        <v>0</v>
      </c>
      <c r="X1600">
        <v>1855713677</v>
      </c>
      <c r="Y1600">
        <v>29.945999999999998</v>
      </c>
      <c r="AA1600">
        <v>0</v>
      </c>
      <c r="AB1600">
        <v>0</v>
      </c>
      <c r="AC1600">
        <v>0</v>
      </c>
      <c r="AD1600">
        <v>354.22</v>
      </c>
      <c r="AE1600">
        <v>0</v>
      </c>
      <c r="AF1600">
        <v>0</v>
      </c>
      <c r="AG1600">
        <v>0</v>
      </c>
      <c r="AH1600">
        <v>354.22</v>
      </c>
      <c r="AI1600">
        <v>1</v>
      </c>
      <c r="AJ1600">
        <v>1</v>
      </c>
      <c r="AK1600">
        <v>1</v>
      </c>
      <c r="AL1600">
        <v>1</v>
      </c>
      <c r="AN1600">
        <v>0</v>
      </c>
      <c r="AO1600">
        <v>1</v>
      </c>
      <c r="AP1600">
        <v>1</v>
      </c>
      <c r="AQ1600">
        <v>0</v>
      </c>
      <c r="AR1600">
        <v>0</v>
      </c>
      <c r="AS1600" t="s">
        <v>3</v>
      </c>
      <c r="AT1600">
        <v>26.04</v>
      </c>
      <c r="AU1600" t="s">
        <v>134</v>
      </c>
      <c r="AV1600">
        <v>1</v>
      </c>
      <c r="AW1600">
        <v>2</v>
      </c>
      <c r="AX1600">
        <v>35869837</v>
      </c>
      <c r="AY1600">
        <v>1</v>
      </c>
      <c r="AZ1600">
        <v>0</v>
      </c>
      <c r="BA1600">
        <v>1553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CX1600">
        <f>Y1600*Source!I1467</f>
        <v>10.930289999999999</v>
      </c>
      <c r="CY1600">
        <f>AD1600</f>
        <v>354.22</v>
      </c>
      <c r="CZ1600">
        <f>AH1600</f>
        <v>354.22</v>
      </c>
      <c r="DA1600">
        <f>AL1600</f>
        <v>1</v>
      </c>
      <c r="DB1600">
        <f>ROUND((ROUND(AT1600*CZ1600,2)*1.15),2)</f>
        <v>10607.47</v>
      </c>
      <c r="DC1600">
        <f>ROUND((ROUND(AT1600*AG1600,2)*1.15),2)</f>
        <v>0</v>
      </c>
    </row>
    <row r="1601" spans="1:107">
      <c r="A1601">
        <f>ROW(Source!A1467)</f>
        <v>1467</v>
      </c>
      <c r="B1601">
        <v>35863109</v>
      </c>
      <c r="C1601">
        <v>35869826</v>
      </c>
      <c r="D1601">
        <v>29173472</v>
      </c>
      <c r="E1601">
        <v>1</v>
      </c>
      <c r="F1601">
        <v>1</v>
      </c>
      <c r="G1601">
        <v>1</v>
      </c>
      <c r="H1601">
        <v>2</v>
      </c>
      <c r="I1601" t="s">
        <v>624</v>
      </c>
      <c r="J1601" t="s">
        <v>625</v>
      </c>
      <c r="K1601" t="s">
        <v>626</v>
      </c>
      <c r="L1601">
        <v>1368</v>
      </c>
      <c r="N1601">
        <v>1011</v>
      </c>
      <c r="O1601" t="s">
        <v>567</v>
      </c>
      <c r="P1601" t="s">
        <v>567</v>
      </c>
      <c r="Q1601">
        <v>1</v>
      </c>
      <c r="W1601">
        <v>0</v>
      </c>
      <c r="X1601">
        <v>275932499</v>
      </c>
      <c r="Y1601">
        <v>9.125</v>
      </c>
      <c r="AA1601">
        <v>0</v>
      </c>
      <c r="AB1601">
        <v>12.75</v>
      </c>
      <c r="AC1601">
        <v>0</v>
      </c>
      <c r="AD1601">
        <v>0</v>
      </c>
      <c r="AE1601">
        <v>0</v>
      </c>
      <c r="AF1601">
        <v>3</v>
      </c>
      <c r="AG1601">
        <v>0</v>
      </c>
      <c r="AH1601">
        <v>0</v>
      </c>
      <c r="AI1601">
        <v>1</v>
      </c>
      <c r="AJ1601">
        <v>4.25</v>
      </c>
      <c r="AK1601">
        <v>33.049999999999997</v>
      </c>
      <c r="AL1601">
        <v>1</v>
      </c>
      <c r="AN1601">
        <v>0</v>
      </c>
      <c r="AO1601">
        <v>1</v>
      </c>
      <c r="AP1601">
        <v>1</v>
      </c>
      <c r="AQ1601">
        <v>0</v>
      </c>
      <c r="AR1601">
        <v>0</v>
      </c>
      <c r="AS1601" t="s">
        <v>3</v>
      </c>
      <c r="AT1601">
        <v>7.3</v>
      </c>
      <c r="AU1601" t="s">
        <v>133</v>
      </c>
      <c r="AV1601">
        <v>0</v>
      </c>
      <c r="AW1601">
        <v>2</v>
      </c>
      <c r="AX1601">
        <v>35869838</v>
      </c>
      <c r="AY1601">
        <v>1</v>
      </c>
      <c r="AZ1601">
        <v>0</v>
      </c>
      <c r="BA1601">
        <v>1554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CX1601">
        <f>Y1601*Source!I1467</f>
        <v>3.3306249999999999</v>
      </c>
      <c r="CY1601">
        <f>AB1601</f>
        <v>12.75</v>
      </c>
      <c r="CZ1601">
        <f>AF1601</f>
        <v>3</v>
      </c>
      <c r="DA1601">
        <f>AJ1601</f>
        <v>4.25</v>
      </c>
      <c r="DB1601">
        <f>ROUND((ROUND(AT1601*CZ1601,2)*1.25),2)</f>
        <v>27.38</v>
      </c>
      <c r="DC1601">
        <f>ROUND((ROUND(AT1601*AG1601,2)*1.25),2)</f>
        <v>0</v>
      </c>
    </row>
    <row r="1602" spans="1:107">
      <c r="A1602">
        <f>ROW(Source!A1467)</f>
        <v>1467</v>
      </c>
      <c r="B1602">
        <v>35863109</v>
      </c>
      <c r="C1602">
        <v>35869826</v>
      </c>
      <c r="D1602">
        <v>29174580</v>
      </c>
      <c r="E1602">
        <v>1</v>
      </c>
      <c r="F1602">
        <v>1</v>
      </c>
      <c r="G1602">
        <v>1</v>
      </c>
      <c r="H1602">
        <v>2</v>
      </c>
      <c r="I1602" t="s">
        <v>679</v>
      </c>
      <c r="J1602" t="s">
        <v>680</v>
      </c>
      <c r="K1602" t="s">
        <v>681</v>
      </c>
      <c r="L1602">
        <v>1368</v>
      </c>
      <c r="N1602">
        <v>1011</v>
      </c>
      <c r="O1602" t="s">
        <v>567</v>
      </c>
      <c r="P1602" t="s">
        <v>567</v>
      </c>
      <c r="Q1602">
        <v>1</v>
      </c>
      <c r="W1602">
        <v>0</v>
      </c>
      <c r="X1602">
        <v>-169468834</v>
      </c>
      <c r="Y1602">
        <v>9.125</v>
      </c>
      <c r="AA1602">
        <v>0</v>
      </c>
      <c r="AB1602">
        <v>31.87</v>
      </c>
      <c r="AC1602">
        <v>0</v>
      </c>
      <c r="AD1602">
        <v>0</v>
      </c>
      <c r="AE1602">
        <v>0</v>
      </c>
      <c r="AF1602">
        <v>2.08</v>
      </c>
      <c r="AG1602">
        <v>0</v>
      </c>
      <c r="AH1602">
        <v>0</v>
      </c>
      <c r="AI1602">
        <v>1</v>
      </c>
      <c r="AJ1602">
        <v>15.32</v>
      </c>
      <c r="AK1602">
        <v>33.049999999999997</v>
      </c>
      <c r="AL1602">
        <v>1</v>
      </c>
      <c r="AN1602">
        <v>0</v>
      </c>
      <c r="AO1602">
        <v>1</v>
      </c>
      <c r="AP1602">
        <v>1</v>
      </c>
      <c r="AQ1602">
        <v>0</v>
      </c>
      <c r="AR1602">
        <v>0</v>
      </c>
      <c r="AS1602" t="s">
        <v>3</v>
      </c>
      <c r="AT1602">
        <v>7.3</v>
      </c>
      <c r="AU1602" t="s">
        <v>133</v>
      </c>
      <c r="AV1602">
        <v>0</v>
      </c>
      <c r="AW1602">
        <v>2</v>
      </c>
      <c r="AX1602">
        <v>35869839</v>
      </c>
      <c r="AY1602">
        <v>1</v>
      </c>
      <c r="AZ1602">
        <v>0</v>
      </c>
      <c r="BA1602">
        <v>1555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CX1602">
        <f>Y1602*Source!I1467</f>
        <v>3.3306249999999999</v>
      </c>
      <c r="CY1602">
        <f>AB1602</f>
        <v>31.87</v>
      </c>
      <c r="CZ1602">
        <f>AF1602</f>
        <v>2.08</v>
      </c>
      <c r="DA1602">
        <f>AJ1602</f>
        <v>15.32</v>
      </c>
      <c r="DB1602">
        <f>ROUND((ROUND(AT1602*CZ1602,2)*1.25),2)</f>
        <v>18.98</v>
      </c>
      <c r="DC1602">
        <f>ROUND((ROUND(AT1602*AG1602,2)*1.25),2)</f>
        <v>0</v>
      </c>
    </row>
    <row r="1603" spans="1:107">
      <c r="A1603">
        <f>ROW(Source!A1467)</f>
        <v>1467</v>
      </c>
      <c r="B1603">
        <v>35863109</v>
      </c>
      <c r="C1603">
        <v>35869826</v>
      </c>
      <c r="D1603">
        <v>29174613</v>
      </c>
      <c r="E1603">
        <v>1</v>
      </c>
      <c r="F1603">
        <v>1</v>
      </c>
      <c r="G1603">
        <v>1</v>
      </c>
      <c r="H1603">
        <v>2</v>
      </c>
      <c r="I1603" t="s">
        <v>818</v>
      </c>
      <c r="J1603" t="s">
        <v>819</v>
      </c>
      <c r="K1603" t="s">
        <v>820</v>
      </c>
      <c r="L1603">
        <v>1368</v>
      </c>
      <c r="N1603">
        <v>1011</v>
      </c>
      <c r="O1603" t="s">
        <v>567</v>
      </c>
      <c r="P1603" t="s">
        <v>567</v>
      </c>
      <c r="Q1603">
        <v>1</v>
      </c>
      <c r="W1603">
        <v>0</v>
      </c>
      <c r="X1603">
        <v>494066865</v>
      </c>
      <c r="Y1603">
        <v>1.825</v>
      </c>
      <c r="AA1603">
        <v>0</v>
      </c>
      <c r="AB1603">
        <v>0.52</v>
      </c>
      <c r="AC1603">
        <v>0</v>
      </c>
      <c r="AD1603">
        <v>0</v>
      </c>
      <c r="AE1603">
        <v>0</v>
      </c>
      <c r="AF1603">
        <v>0.14000000000000001</v>
      </c>
      <c r="AG1603">
        <v>0</v>
      </c>
      <c r="AH1603">
        <v>0</v>
      </c>
      <c r="AI1603">
        <v>1</v>
      </c>
      <c r="AJ1603">
        <v>3.71</v>
      </c>
      <c r="AK1603">
        <v>33.049999999999997</v>
      </c>
      <c r="AL1603">
        <v>1</v>
      </c>
      <c r="AN1603">
        <v>0</v>
      </c>
      <c r="AO1603">
        <v>1</v>
      </c>
      <c r="AP1603">
        <v>1</v>
      </c>
      <c r="AQ1603">
        <v>0</v>
      </c>
      <c r="AR1603">
        <v>0</v>
      </c>
      <c r="AS1603" t="s">
        <v>3</v>
      </c>
      <c r="AT1603">
        <v>1.46</v>
      </c>
      <c r="AU1603" t="s">
        <v>133</v>
      </c>
      <c r="AV1603">
        <v>0</v>
      </c>
      <c r="AW1603">
        <v>2</v>
      </c>
      <c r="AX1603">
        <v>35869840</v>
      </c>
      <c r="AY1603">
        <v>1</v>
      </c>
      <c r="AZ1603">
        <v>0</v>
      </c>
      <c r="BA1603">
        <v>1556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CX1603">
        <f>Y1603*Source!I1467</f>
        <v>0.66612499999999997</v>
      </c>
      <c r="CY1603">
        <f>AB1603</f>
        <v>0.52</v>
      </c>
      <c r="CZ1603">
        <f>AF1603</f>
        <v>0.14000000000000001</v>
      </c>
      <c r="DA1603">
        <f>AJ1603</f>
        <v>3.71</v>
      </c>
      <c r="DB1603">
        <f>ROUND((ROUND(AT1603*CZ1603,2)*1.25),2)</f>
        <v>0.25</v>
      </c>
      <c r="DC1603">
        <f>ROUND((ROUND(AT1603*AG1603,2)*1.25),2)</f>
        <v>0</v>
      </c>
    </row>
    <row r="1604" spans="1:107">
      <c r="A1604">
        <f>ROW(Source!A1467)</f>
        <v>1467</v>
      </c>
      <c r="B1604">
        <v>35863109</v>
      </c>
      <c r="C1604">
        <v>35869826</v>
      </c>
      <c r="D1604">
        <v>29174913</v>
      </c>
      <c r="E1604">
        <v>1</v>
      </c>
      <c r="F1604">
        <v>1</v>
      </c>
      <c r="G1604">
        <v>1</v>
      </c>
      <c r="H1604">
        <v>2</v>
      </c>
      <c r="I1604" t="s">
        <v>578</v>
      </c>
      <c r="J1604" t="s">
        <v>579</v>
      </c>
      <c r="K1604" t="s">
        <v>580</v>
      </c>
      <c r="L1604">
        <v>1368</v>
      </c>
      <c r="N1604">
        <v>1011</v>
      </c>
      <c r="O1604" t="s">
        <v>567</v>
      </c>
      <c r="P1604" t="s">
        <v>567</v>
      </c>
      <c r="Q1604">
        <v>1</v>
      </c>
      <c r="W1604">
        <v>0</v>
      </c>
      <c r="X1604">
        <v>458544584</v>
      </c>
      <c r="Y1604">
        <v>0.17500000000000002</v>
      </c>
      <c r="AA1604">
        <v>0</v>
      </c>
      <c r="AB1604">
        <v>932.72</v>
      </c>
      <c r="AC1604">
        <v>383.38</v>
      </c>
      <c r="AD1604">
        <v>0</v>
      </c>
      <c r="AE1604">
        <v>0</v>
      </c>
      <c r="AF1604">
        <v>87.17</v>
      </c>
      <c r="AG1604">
        <v>11.6</v>
      </c>
      <c r="AH1604">
        <v>0</v>
      </c>
      <c r="AI1604">
        <v>1</v>
      </c>
      <c r="AJ1604">
        <v>10.7</v>
      </c>
      <c r="AK1604">
        <v>33.049999999999997</v>
      </c>
      <c r="AL1604">
        <v>1</v>
      </c>
      <c r="AN1604">
        <v>0</v>
      </c>
      <c r="AO1604">
        <v>1</v>
      </c>
      <c r="AP1604">
        <v>1</v>
      </c>
      <c r="AQ1604">
        <v>0</v>
      </c>
      <c r="AR1604">
        <v>0</v>
      </c>
      <c r="AS1604" t="s">
        <v>3</v>
      </c>
      <c r="AT1604">
        <v>0.14000000000000001</v>
      </c>
      <c r="AU1604" t="s">
        <v>133</v>
      </c>
      <c r="AV1604">
        <v>0</v>
      </c>
      <c r="AW1604">
        <v>2</v>
      </c>
      <c r="AX1604">
        <v>35869841</v>
      </c>
      <c r="AY1604">
        <v>1</v>
      </c>
      <c r="AZ1604">
        <v>0</v>
      </c>
      <c r="BA1604">
        <v>1557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CX1604">
        <f>Y1604*Source!I1467</f>
        <v>6.3875000000000001E-2</v>
      </c>
      <c r="CY1604">
        <f>AB1604</f>
        <v>932.72</v>
      </c>
      <c r="CZ1604">
        <f>AF1604</f>
        <v>87.17</v>
      </c>
      <c r="DA1604">
        <f>AJ1604</f>
        <v>10.7</v>
      </c>
      <c r="DB1604">
        <f>ROUND((ROUND(AT1604*CZ1604,2)*1.25),2)</f>
        <v>15.25</v>
      </c>
      <c r="DC1604">
        <f>ROUND((ROUND(AT1604*AG1604,2)*1.25),2)</f>
        <v>2.0299999999999998</v>
      </c>
    </row>
    <row r="1605" spans="1:107">
      <c r="A1605">
        <f>ROW(Source!A1467)</f>
        <v>1467</v>
      </c>
      <c r="B1605">
        <v>35863109</v>
      </c>
      <c r="C1605">
        <v>35869826</v>
      </c>
      <c r="D1605">
        <v>29114699</v>
      </c>
      <c r="E1605">
        <v>1</v>
      </c>
      <c r="F1605">
        <v>1</v>
      </c>
      <c r="G1605">
        <v>1</v>
      </c>
      <c r="H1605">
        <v>3</v>
      </c>
      <c r="I1605" t="s">
        <v>353</v>
      </c>
      <c r="J1605" t="s">
        <v>355</v>
      </c>
      <c r="K1605" t="s">
        <v>354</v>
      </c>
      <c r="L1605">
        <v>1354</v>
      </c>
      <c r="N1605">
        <v>1010</v>
      </c>
      <c r="O1605" t="s">
        <v>237</v>
      </c>
      <c r="P1605" t="s">
        <v>237</v>
      </c>
      <c r="Q1605">
        <v>1</v>
      </c>
      <c r="W1605">
        <v>0</v>
      </c>
      <c r="X1605">
        <v>-1364626454</v>
      </c>
      <c r="Y1605">
        <v>2.5</v>
      </c>
      <c r="AA1605">
        <v>0.24</v>
      </c>
      <c r="AB1605">
        <v>0</v>
      </c>
      <c r="AC1605">
        <v>0</v>
      </c>
      <c r="AD1605">
        <v>0</v>
      </c>
      <c r="AE1605">
        <v>0.05</v>
      </c>
      <c r="AF1605">
        <v>0</v>
      </c>
      <c r="AG1605">
        <v>0</v>
      </c>
      <c r="AH1605">
        <v>0</v>
      </c>
      <c r="AI1605">
        <v>4.7</v>
      </c>
      <c r="AJ1605">
        <v>1</v>
      </c>
      <c r="AK1605">
        <v>1</v>
      </c>
      <c r="AL1605">
        <v>1</v>
      </c>
      <c r="AN1605">
        <v>1</v>
      </c>
      <c r="AO1605">
        <v>0</v>
      </c>
      <c r="AP1605">
        <v>1</v>
      </c>
      <c r="AQ1605">
        <v>0</v>
      </c>
      <c r="AR1605">
        <v>0</v>
      </c>
      <c r="AS1605" t="s">
        <v>3</v>
      </c>
      <c r="AT1605">
        <v>2.5</v>
      </c>
      <c r="AU1605" t="s">
        <v>3</v>
      </c>
      <c r="AV1605">
        <v>0</v>
      </c>
      <c r="AW1605">
        <v>2</v>
      </c>
      <c r="AX1605">
        <v>35869842</v>
      </c>
      <c r="AY1605">
        <v>1</v>
      </c>
      <c r="AZ1605">
        <v>6144</v>
      </c>
      <c r="BA1605">
        <v>1558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CX1605">
        <f>Y1605*Source!I1467</f>
        <v>0.91249999999999998</v>
      </c>
      <c r="CY1605">
        <f>AA1605</f>
        <v>0.24</v>
      </c>
      <c r="CZ1605">
        <f>AE1605</f>
        <v>0.05</v>
      </c>
      <c r="DA1605">
        <f>AI1605</f>
        <v>4.7</v>
      </c>
      <c r="DB1605">
        <f>ROUND(ROUND(AT1605*CZ1605,2),2)</f>
        <v>0.13</v>
      </c>
      <c r="DC1605">
        <f>ROUND(ROUND(AT1605*AG1605,2),2)</f>
        <v>0</v>
      </c>
    </row>
    <row r="1606" spans="1:107">
      <c r="A1606">
        <f>ROW(Source!A1467)</f>
        <v>1467</v>
      </c>
      <c r="B1606">
        <v>35863109</v>
      </c>
      <c r="C1606">
        <v>35869826</v>
      </c>
      <c r="D1606">
        <v>29114470</v>
      </c>
      <c r="E1606">
        <v>1</v>
      </c>
      <c r="F1606">
        <v>1</v>
      </c>
      <c r="G1606">
        <v>1</v>
      </c>
      <c r="H1606">
        <v>3</v>
      </c>
      <c r="I1606" t="s">
        <v>319</v>
      </c>
      <c r="J1606" t="s">
        <v>321</v>
      </c>
      <c r="K1606" t="s">
        <v>320</v>
      </c>
      <c r="L1606">
        <v>1355</v>
      </c>
      <c r="N1606">
        <v>1010</v>
      </c>
      <c r="O1606" t="s">
        <v>58</v>
      </c>
      <c r="P1606" t="s">
        <v>58</v>
      </c>
      <c r="Q1606">
        <v>100</v>
      </c>
      <c r="W1606">
        <v>0</v>
      </c>
      <c r="X1606">
        <v>-228248654</v>
      </c>
      <c r="Y1606">
        <v>68.493150999999997</v>
      </c>
      <c r="AA1606">
        <v>55.19</v>
      </c>
      <c r="AB1606">
        <v>0</v>
      </c>
      <c r="AC1606">
        <v>0</v>
      </c>
      <c r="AD1606">
        <v>0</v>
      </c>
      <c r="AE1606">
        <v>86.24</v>
      </c>
      <c r="AF1606">
        <v>0</v>
      </c>
      <c r="AG1606">
        <v>0</v>
      </c>
      <c r="AH1606">
        <v>0</v>
      </c>
      <c r="AI1606">
        <v>0.64</v>
      </c>
      <c r="AJ1606">
        <v>1</v>
      </c>
      <c r="AK1606">
        <v>1</v>
      </c>
      <c r="AL1606">
        <v>1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 t="s">
        <v>3</v>
      </c>
      <c r="AT1606">
        <v>68.493150999999997</v>
      </c>
      <c r="AU1606" t="s">
        <v>3</v>
      </c>
      <c r="AV1606">
        <v>0</v>
      </c>
      <c r="AW1606">
        <v>1</v>
      </c>
      <c r="AX1606">
        <v>-1</v>
      </c>
      <c r="AY1606">
        <v>0</v>
      </c>
      <c r="AZ1606">
        <v>0</v>
      </c>
      <c r="BA1606" t="s">
        <v>3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CX1606">
        <f>Y1606*Source!I1467</f>
        <v>25.000000114999999</v>
      </c>
      <c r="CY1606">
        <f>AA1606</f>
        <v>55.19</v>
      </c>
      <c r="CZ1606">
        <f>AE1606</f>
        <v>86.24</v>
      </c>
      <c r="DA1606">
        <f>AI1606</f>
        <v>0.64</v>
      </c>
      <c r="DB1606">
        <f>ROUND(ROUND(AT1606*CZ1606,2),2)</f>
        <v>5906.85</v>
      </c>
      <c r="DC1606">
        <f>ROUND(ROUND(AT1606*AG1606,2),2)</f>
        <v>0</v>
      </c>
    </row>
    <row r="1607" spans="1:107">
      <c r="A1607">
        <f>ROW(Source!A1467)</f>
        <v>1467</v>
      </c>
      <c r="B1607">
        <v>35863109</v>
      </c>
      <c r="C1607">
        <v>35869826</v>
      </c>
      <c r="D1607">
        <v>29129522</v>
      </c>
      <c r="E1607">
        <v>1</v>
      </c>
      <c r="F1607">
        <v>1</v>
      </c>
      <c r="G1607">
        <v>1</v>
      </c>
      <c r="H1607">
        <v>3</v>
      </c>
      <c r="I1607" t="s">
        <v>309</v>
      </c>
      <c r="J1607" t="s">
        <v>311</v>
      </c>
      <c r="K1607" t="s">
        <v>310</v>
      </c>
      <c r="L1607">
        <v>1327</v>
      </c>
      <c r="N1607">
        <v>1005</v>
      </c>
      <c r="O1607" t="s">
        <v>155</v>
      </c>
      <c r="P1607" t="s">
        <v>155</v>
      </c>
      <c r="Q1607">
        <v>1</v>
      </c>
      <c r="W1607">
        <v>0</v>
      </c>
      <c r="X1607">
        <v>-1143029035</v>
      </c>
      <c r="Y1607">
        <v>100</v>
      </c>
      <c r="AA1607">
        <v>149.26</v>
      </c>
      <c r="AB1607">
        <v>0</v>
      </c>
      <c r="AC1607">
        <v>0</v>
      </c>
      <c r="AD1607">
        <v>0</v>
      </c>
      <c r="AE1607">
        <v>24.59</v>
      </c>
      <c r="AF1607">
        <v>0</v>
      </c>
      <c r="AG1607">
        <v>0</v>
      </c>
      <c r="AH1607">
        <v>0</v>
      </c>
      <c r="AI1607">
        <v>6.07</v>
      </c>
      <c r="AJ1607">
        <v>1</v>
      </c>
      <c r="AK1607">
        <v>1</v>
      </c>
      <c r="AL1607">
        <v>1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 t="s">
        <v>3</v>
      </c>
      <c r="AT1607">
        <v>100</v>
      </c>
      <c r="AU1607" t="s">
        <v>3</v>
      </c>
      <c r="AV1607">
        <v>0</v>
      </c>
      <c r="AW1607">
        <v>1</v>
      </c>
      <c r="AX1607">
        <v>-1</v>
      </c>
      <c r="AY1607">
        <v>0</v>
      </c>
      <c r="AZ1607">
        <v>0</v>
      </c>
      <c r="BA1607" t="s">
        <v>3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CX1607">
        <f>Y1607*Source!I1467</f>
        <v>36.5</v>
      </c>
      <c r="CY1607">
        <f>AA1607</f>
        <v>149.26</v>
      </c>
      <c r="CZ1607">
        <f>AE1607</f>
        <v>24.59</v>
      </c>
      <c r="DA1607">
        <f>AI1607</f>
        <v>6.07</v>
      </c>
      <c r="DB1607">
        <f>ROUND(ROUND(AT1607*CZ1607,2),2)</f>
        <v>2459</v>
      </c>
      <c r="DC1607">
        <f>ROUND(ROUND(AT1607*AG1607,2),2)</f>
        <v>0</v>
      </c>
    </row>
    <row r="1608" spans="1:107">
      <c r="A1608">
        <f>ROW(Source!A1467)</f>
        <v>1467</v>
      </c>
      <c r="B1608">
        <v>35863109</v>
      </c>
      <c r="C1608">
        <v>35869826</v>
      </c>
      <c r="D1608">
        <v>29129519</v>
      </c>
      <c r="E1608">
        <v>1</v>
      </c>
      <c r="F1608">
        <v>1</v>
      </c>
      <c r="G1608">
        <v>1</v>
      </c>
      <c r="H1608">
        <v>3</v>
      </c>
      <c r="I1608" t="s">
        <v>315</v>
      </c>
      <c r="J1608" t="s">
        <v>317</v>
      </c>
      <c r="K1608" t="s">
        <v>316</v>
      </c>
      <c r="L1608">
        <v>1301</v>
      </c>
      <c r="N1608">
        <v>1003</v>
      </c>
      <c r="O1608" t="s">
        <v>142</v>
      </c>
      <c r="P1608" t="s">
        <v>142</v>
      </c>
      <c r="Q1608">
        <v>1</v>
      </c>
      <c r="W1608">
        <v>0</v>
      </c>
      <c r="X1608">
        <v>987958059</v>
      </c>
      <c r="Y1608">
        <v>60</v>
      </c>
      <c r="AA1608">
        <v>21.67</v>
      </c>
      <c r="AB1608">
        <v>0</v>
      </c>
      <c r="AC1608">
        <v>0</v>
      </c>
      <c r="AD1608">
        <v>0</v>
      </c>
      <c r="AE1608">
        <v>8.27</v>
      </c>
      <c r="AF1608">
        <v>0</v>
      </c>
      <c r="AG1608">
        <v>0</v>
      </c>
      <c r="AH1608">
        <v>0</v>
      </c>
      <c r="AI1608">
        <v>2.62</v>
      </c>
      <c r="AJ1608">
        <v>1</v>
      </c>
      <c r="AK1608">
        <v>1</v>
      </c>
      <c r="AL1608">
        <v>1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 t="s">
        <v>3</v>
      </c>
      <c r="AT1608">
        <v>60</v>
      </c>
      <c r="AU1608" t="s">
        <v>3</v>
      </c>
      <c r="AV1608">
        <v>0</v>
      </c>
      <c r="AW1608">
        <v>1</v>
      </c>
      <c r="AX1608">
        <v>-1</v>
      </c>
      <c r="AY1608">
        <v>0</v>
      </c>
      <c r="AZ1608">
        <v>0</v>
      </c>
      <c r="BA1608" t="s">
        <v>3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CX1608">
        <f>Y1608*Source!I1467</f>
        <v>21.9</v>
      </c>
      <c r="CY1608">
        <f>AA1608</f>
        <v>21.67</v>
      </c>
      <c r="CZ1608">
        <f>AE1608</f>
        <v>8.27</v>
      </c>
      <c r="DA1608">
        <f>AI1608</f>
        <v>2.62</v>
      </c>
      <c r="DB1608">
        <f>ROUND(ROUND(AT1608*CZ1608,2),2)</f>
        <v>496.2</v>
      </c>
      <c r="DC1608">
        <f>ROUND(ROUND(AT1608*AG1608,2),2)</f>
        <v>0</v>
      </c>
    </row>
    <row r="1609" spans="1:107">
      <c r="A1609">
        <f>ROW(Source!A1467)</f>
        <v>1467</v>
      </c>
      <c r="B1609">
        <v>35863109</v>
      </c>
      <c r="C1609">
        <v>35869826</v>
      </c>
      <c r="D1609">
        <v>29129604</v>
      </c>
      <c r="E1609">
        <v>1</v>
      </c>
      <c r="F1609">
        <v>1</v>
      </c>
      <c r="G1609">
        <v>1</v>
      </c>
      <c r="H1609">
        <v>3</v>
      </c>
      <c r="I1609" t="s">
        <v>312</v>
      </c>
      <c r="J1609" t="s">
        <v>314</v>
      </c>
      <c r="K1609" t="s">
        <v>313</v>
      </c>
      <c r="L1609">
        <v>1301</v>
      </c>
      <c r="N1609">
        <v>1003</v>
      </c>
      <c r="O1609" t="s">
        <v>142</v>
      </c>
      <c r="P1609" t="s">
        <v>142</v>
      </c>
      <c r="Q1609">
        <v>1</v>
      </c>
      <c r="W1609">
        <v>0</v>
      </c>
      <c r="X1609">
        <v>426561494</v>
      </c>
      <c r="Y1609">
        <v>57.5</v>
      </c>
      <c r="AA1609">
        <v>13.66</v>
      </c>
      <c r="AB1609">
        <v>0</v>
      </c>
      <c r="AC1609">
        <v>0</v>
      </c>
      <c r="AD1609">
        <v>0</v>
      </c>
      <c r="AE1609">
        <v>6.76</v>
      </c>
      <c r="AF1609">
        <v>0</v>
      </c>
      <c r="AG1609">
        <v>0</v>
      </c>
      <c r="AH1609">
        <v>0</v>
      </c>
      <c r="AI1609">
        <v>2.02</v>
      </c>
      <c r="AJ1609">
        <v>1</v>
      </c>
      <c r="AK1609">
        <v>1</v>
      </c>
      <c r="AL1609">
        <v>1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 t="s">
        <v>3</v>
      </c>
      <c r="AT1609">
        <v>57.5</v>
      </c>
      <c r="AU1609" t="s">
        <v>3</v>
      </c>
      <c r="AV1609">
        <v>0</v>
      </c>
      <c r="AW1609">
        <v>1</v>
      </c>
      <c r="AX1609">
        <v>-1</v>
      </c>
      <c r="AY1609">
        <v>0</v>
      </c>
      <c r="AZ1609">
        <v>0</v>
      </c>
      <c r="BA1609" t="s">
        <v>3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CX1609">
        <f>Y1609*Source!I1467</f>
        <v>20.987500000000001</v>
      </c>
      <c r="CY1609">
        <f>AA1609</f>
        <v>13.66</v>
      </c>
      <c r="CZ1609">
        <f>AE1609</f>
        <v>6.76</v>
      </c>
      <c r="DA1609">
        <f>AI1609</f>
        <v>2.02</v>
      </c>
      <c r="DB1609">
        <f>ROUND(ROUND(AT1609*CZ1609,2),2)</f>
        <v>388.7</v>
      </c>
      <c r="DC1609">
        <f>ROUND(ROUND(AT1609*AG1609,2),2)</f>
        <v>0</v>
      </c>
    </row>
    <row r="1610" spans="1:107">
      <c r="A1610">
        <f>ROW(Source!A1473)</f>
        <v>1473</v>
      </c>
      <c r="B1610">
        <v>35863109</v>
      </c>
      <c r="C1610">
        <v>35869852</v>
      </c>
      <c r="D1610">
        <v>18442760</v>
      </c>
      <c r="E1610">
        <v>1</v>
      </c>
      <c r="F1610">
        <v>1</v>
      </c>
      <c r="G1610">
        <v>1</v>
      </c>
      <c r="H1610">
        <v>1</v>
      </c>
      <c r="I1610" t="s">
        <v>816</v>
      </c>
      <c r="J1610" t="s">
        <v>3</v>
      </c>
      <c r="K1610" t="s">
        <v>817</v>
      </c>
      <c r="L1610">
        <v>1369</v>
      </c>
      <c r="N1610">
        <v>1013</v>
      </c>
      <c r="O1610" t="s">
        <v>561</v>
      </c>
      <c r="P1610" t="s">
        <v>561</v>
      </c>
      <c r="Q1610">
        <v>1</v>
      </c>
      <c r="W1610">
        <v>0</v>
      </c>
      <c r="X1610">
        <v>1855713677</v>
      </c>
      <c r="Y1610">
        <v>42.009499999999996</v>
      </c>
      <c r="AA1610">
        <v>0</v>
      </c>
      <c r="AB1610">
        <v>0</v>
      </c>
      <c r="AC1610">
        <v>0</v>
      </c>
      <c r="AD1610">
        <v>354.22</v>
      </c>
      <c r="AE1610">
        <v>0</v>
      </c>
      <c r="AF1610">
        <v>0</v>
      </c>
      <c r="AG1610">
        <v>0</v>
      </c>
      <c r="AH1610">
        <v>354.22</v>
      </c>
      <c r="AI1610">
        <v>1</v>
      </c>
      <c r="AJ1610">
        <v>1</v>
      </c>
      <c r="AK1610">
        <v>1</v>
      </c>
      <c r="AL1610">
        <v>1</v>
      </c>
      <c r="AN1610">
        <v>0</v>
      </c>
      <c r="AO1610">
        <v>1</v>
      </c>
      <c r="AP1610">
        <v>1</v>
      </c>
      <c r="AQ1610">
        <v>0</v>
      </c>
      <c r="AR1610">
        <v>0</v>
      </c>
      <c r="AS1610" t="s">
        <v>3</v>
      </c>
      <c r="AT1610">
        <v>36.53</v>
      </c>
      <c r="AU1610" t="s">
        <v>134</v>
      </c>
      <c r="AV1610">
        <v>1</v>
      </c>
      <c r="AW1610">
        <v>2</v>
      </c>
      <c r="AX1610">
        <v>35869856</v>
      </c>
      <c r="AY1610">
        <v>1</v>
      </c>
      <c r="AZ1610">
        <v>0</v>
      </c>
      <c r="BA1610">
        <v>1563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CX1610">
        <f>Y1610*Source!I1473</f>
        <v>2.5205699999999998</v>
      </c>
      <c r="CY1610">
        <f>AD1610</f>
        <v>354.22</v>
      </c>
      <c r="CZ1610">
        <f>AH1610</f>
        <v>354.22</v>
      </c>
      <c r="DA1610">
        <f>AL1610</f>
        <v>1</v>
      </c>
      <c r="DB1610">
        <f>ROUND((ROUND(AT1610*CZ1610,2)*1.15),2)</f>
        <v>14880.61</v>
      </c>
      <c r="DC1610">
        <f>ROUND((ROUND(AT1610*AG1610,2)*1.15),2)</f>
        <v>0</v>
      </c>
    </row>
    <row r="1611" spans="1:107">
      <c r="A1611">
        <f>ROW(Source!A1473)</f>
        <v>1473</v>
      </c>
      <c r="B1611">
        <v>35863109</v>
      </c>
      <c r="C1611">
        <v>35869852</v>
      </c>
      <c r="D1611">
        <v>29109376</v>
      </c>
      <c r="E1611">
        <v>1</v>
      </c>
      <c r="F1611">
        <v>1</v>
      </c>
      <c r="G1611">
        <v>1</v>
      </c>
      <c r="H1611">
        <v>3</v>
      </c>
      <c r="I1611" t="s">
        <v>328</v>
      </c>
      <c r="J1611" t="s">
        <v>330</v>
      </c>
      <c r="K1611" t="s">
        <v>329</v>
      </c>
      <c r="L1611">
        <v>1346</v>
      </c>
      <c r="N1611">
        <v>1009</v>
      </c>
      <c r="O1611" t="s">
        <v>160</v>
      </c>
      <c r="P1611" t="s">
        <v>160</v>
      </c>
      <c r="Q1611">
        <v>1</v>
      </c>
      <c r="W1611">
        <v>0</v>
      </c>
      <c r="X1611">
        <v>-501888552</v>
      </c>
      <c r="Y1611">
        <v>0.83333299999999999</v>
      </c>
      <c r="AA1611">
        <v>25647.39</v>
      </c>
      <c r="AB1611">
        <v>0</v>
      </c>
      <c r="AC1611">
        <v>0</v>
      </c>
      <c r="AD1611">
        <v>0</v>
      </c>
      <c r="AE1611">
        <v>4894.54</v>
      </c>
      <c r="AF1611">
        <v>0</v>
      </c>
      <c r="AG1611">
        <v>0</v>
      </c>
      <c r="AH1611">
        <v>0</v>
      </c>
      <c r="AI1611">
        <v>5.24</v>
      </c>
      <c r="AJ1611">
        <v>1</v>
      </c>
      <c r="AK1611">
        <v>1</v>
      </c>
      <c r="AL1611">
        <v>1</v>
      </c>
      <c r="AN1611">
        <v>1</v>
      </c>
      <c r="AO1611">
        <v>0</v>
      </c>
      <c r="AP1611">
        <v>1</v>
      </c>
      <c r="AQ1611">
        <v>0</v>
      </c>
      <c r="AR1611">
        <v>0</v>
      </c>
      <c r="AS1611" t="s">
        <v>3</v>
      </c>
      <c r="AT1611">
        <v>0.83333299999999999</v>
      </c>
      <c r="AU1611" t="s">
        <v>3</v>
      </c>
      <c r="AV1611">
        <v>0</v>
      </c>
      <c r="AW1611">
        <v>2</v>
      </c>
      <c r="AX1611">
        <v>35869857</v>
      </c>
      <c r="AY1611">
        <v>1</v>
      </c>
      <c r="AZ1611">
        <v>6144</v>
      </c>
      <c r="BA1611">
        <v>1564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CX1611">
        <f>Y1611*Source!I1473</f>
        <v>4.9999979999999999E-2</v>
      </c>
      <c r="CY1611">
        <f>AA1611</f>
        <v>25647.39</v>
      </c>
      <c r="CZ1611">
        <f>AE1611</f>
        <v>4894.54</v>
      </c>
      <c r="DA1611">
        <f>AI1611</f>
        <v>5.24</v>
      </c>
      <c r="DB1611">
        <f>ROUND(ROUND(AT1611*CZ1611,2),2)</f>
        <v>4078.78</v>
      </c>
      <c r="DC1611">
        <f>ROUND(ROUND(AT1611*AG1611,2),2)</f>
        <v>0</v>
      </c>
    </row>
    <row r="1612" spans="1:107">
      <c r="A1612">
        <f>ROW(Source!A1473)</f>
        <v>1473</v>
      </c>
      <c r="B1612">
        <v>35863109</v>
      </c>
      <c r="C1612">
        <v>35869852</v>
      </c>
      <c r="D1612">
        <v>29109730</v>
      </c>
      <c r="E1612">
        <v>1</v>
      </c>
      <c r="F1612">
        <v>1</v>
      </c>
      <c r="G1612">
        <v>1</v>
      </c>
      <c r="H1612">
        <v>3</v>
      </c>
      <c r="I1612" t="s">
        <v>332</v>
      </c>
      <c r="J1612" t="s">
        <v>334</v>
      </c>
      <c r="K1612" t="s">
        <v>333</v>
      </c>
      <c r="L1612">
        <v>1327</v>
      </c>
      <c r="N1612">
        <v>1005</v>
      </c>
      <c r="O1612" t="s">
        <v>155</v>
      </c>
      <c r="P1612" t="s">
        <v>155</v>
      </c>
      <c r="Q1612">
        <v>1</v>
      </c>
      <c r="W1612">
        <v>0</v>
      </c>
      <c r="X1612">
        <v>650529573</v>
      </c>
      <c r="Y1612">
        <v>100</v>
      </c>
      <c r="AA1612">
        <v>372.63</v>
      </c>
      <c r="AB1612">
        <v>0</v>
      </c>
      <c r="AC1612">
        <v>0</v>
      </c>
      <c r="AD1612">
        <v>0</v>
      </c>
      <c r="AE1612">
        <v>37.299999999999997</v>
      </c>
      <c r="AF1612">
        <v>0</v>
      </c>
      <c r="AG1612">
        <v>0</v>
      </c>
      <c r="AH1612">
        <v>0</v>
      </c>
      <c r="AI1612">
        <v>9.99</v>
      </c>
      <c r="AJ1612">
        <v>1</v>
      </c>
      <c r="AK1612">
        <v>1</v>
      </c>
      <c r="AL1612">
        <v>1</v>
      </c>
      <c r="AN1612">
        <v>1</v>
      </c>
      <c r="AO1612">
        <v>0</v>
      </c>
      <c r="AP1612">
        <v>1</v>
      </c>
      <c r="AQ1612">
        <v>0</v>
      </c>
      <c r="AR1612">
        <v>0</v>
      </c>
      <c r="AS1612" t="s">
        <v>3</v>
      </c>
      <c r="AT1612">
        <v>100</v>
      </c>
      <c r="AU1612" t="s">
        <v>3</v>
      </c>
      <c r="AV1612">
        <v>0</v>
      </c>
      <c r="AW1612">
        <v>2</v>
      </c>
      <c r="AX1612">
        <v>35869858</v>
      </c>
      <c r="AY1612">
        <v>1</v>
      </c>
      <c r="AZ1612">
        <v>6144</v>
      </c>
      <c r="BA1612">
        <v>1565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CX1612">
        <f>Y1612*Source!I1473</f>
        <v>6</v>
      </c>
      <c r="CY1612">
        <f>AA1612</f>
        <v>372.63</v>
      </c>
      <c r="CZ1612">
        <f>AE1612</f>
        <v>37.299999999999997</v>
      </c>
      <c r="DA1612">
        <f>AI1612</f>
        <v>9.99</v>
      </c>
      <c r="DB1612">
        <f>ROUND(ROUND(AT1612*CZ1612,2),2)</f>
        <v>3730</v>
      </c>
      <c r="DC1612">
        <f>ROUND(ROUND(AT1612*AG1612,2),2)</f>
        <v>0</v>
      </c>
    </row>
    <row r="1613" spans="1:107">
      <c r="A1613">
        <f>ROW(Source!A1476)</f>
        <v>1476</v>
      </c>
      <c r="B1613">
        <v>35863109</v>
      </c>
      <c r="C1613">
        <v>35869861</v>
      </c>
      <c r="D1613">
        <v>29364679</v>
      </c>
      <c r="E1613">
        <v>1</v>
      </c>
      <c r="F1613">
        <v>1</v>
      </c>
      <c r="G1613">
        <v>1</v>
      </c>
      <c r="H1613">
        <v>1</v>
      </c>
      <c r="I1613" t="s">
        <v>735</v>
      </c>
      <c r="J1613" t="s">
        <v>3</v>
      </c>
      <c r="K1613" t="s">
        <v>736</v>
      </c>
      <c r="L1613">
        <v>1369</v>
      </c>
      <c r="N1613">
        <v>1013</v>
      </c>
      <c r="O1613" t="s">
        <v>561</v>
      </c>
      <c r="P1613" t="s">
        <v>561</v>
      </c>
      <c r="Q1613">
        <v>1</v>
      </c>
      <c r="W1613">
        <v>0</v>
      </c>
      <c r="X1613">
        <v>931378261</v>
      </c>
      <c r="Y1613">
        <v>108.56</v>
      </c>
      <c r="AA1613">
        <v>0</v>
      </c>
      <c r="AB1613">
        <v>0</v>
      </c>
      <c r="AC1613">
        <v>0</v>
      </c>
      <c r="AD1613">
        <v>316.85000000000002</v>
      </c>
      <c r="AE1613">
        <v>0</v>
      </c>
      <c r="AF1613">
        <v>0</v>
      </c>
      <c r="AG1613">
        <v>0</v>
      </c>
      <c r="AH1613">
        <v>316.85000000000002</v>
      </c>
      <c r="AI1613">
        <v>1</v>
      </c>
      <c r="AJ1613">
        <v>1</v>
      </c>
      <c r="AK1613">
        <v>1</v>
      </c>
      <c r="AL1613">
        <v>1</v>
      </c>
      <c r="AN1613">
        <v>0</v>
      </c>
      <c r="AO1613">
        <v>1</v>
      </c>
      <c r="AP1613">
        <v>1</v>
      </c>
      <c r="AQ1613">
        <v>0</v>
      </c>
      <c r="AR1613">
        <v>0</v>
      </c>
      <c r="AS1613" t="s">
        <v>3</v>
      </c>
      <c r="AT1613">
        <v>94.4</v>
      </c>
      <c r="AU1613" t="s">
        <v>134</v>
      </c>
      <c r="AV1613">
        <v>1</v>
      </c>
      <c r="AW1613">
        <v>2</v>
      </c>
      <c r="AX1613">
        <v>35869869</v>
      </c>
      <c r="AY1613">
        <v>1</v>
      </c>
      <c r="AZ1613">
        <v>0</v>
      </c>
      <c r="BA1613">
        <v>1566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CX1613">
        <f>Y1613*Source!I1476</f>
        <v>6.5136000000000003</v>
      </c>
      <c r="CY1613">
        <f>AD1613</f>
        <v>316.85000000000002</v>
      </c>
      <c r="CZ1613">
        <f>AH1613</f>
        <v>316.85000000000002</v>
      </c>
      <c r="DA1613">
        <f>AL1613</f>
        <v>1</v>
      </c>
      <c r="DB1613">
        <f>ROUND((ROUND(AT1613*CZ1613,2)*1.15),2)</f>
        <v>34397.24</v>
      </c>
      <c r="DC1613">
        <f>ROUND((ROUND(AT1613*AG1613,2)*1.15),2)</f>
        <v>0</v>
      </c>
    </row>
    <row r="1614" spans="1:107">
      <c r="A1614">
        <f>ROW(Source!A1476)</f>
        <v>1476</v>
      </c>
      <c r="B1614">
        <v>35863109</v>
      </c>
      <c r="C1614">
        <v>35869861</v>
      </c>
      <c r="D1614">
        <v>121548</v>
      </c>
      <c r="E1614">
        <v>1</v>
      </c>
      <c r="F1614">
        <v>1</v>
      </c>
      <c r="G1614">
        <v>1</v>
      </c>
      <c r="H1614">
        <v>1</v>
      </c>
      <c r="I1614" t="s">
        <v>35</v>
      </c>
      <c r="J1614" t="s">
        <v>3</v>
      </c>
      <c r="K1614" t="s">
        <v>562</v>
      </c>
      <c r="L1614">
        <v>608254</v>
      </c>
      <c r="N1614">
        <v>1013</v>
      </c>
      <c r="O1614" t="s">
        <v>563</v>
      </c>
      <c r="P1614" t="s">
        <v>563</v>
      </c>
      <c r="Q1614">
        <v>1</v>
      </c>
      <c r="W1614">
        <v>0</v>
      </c>
      <c r="X1614">
        <v>-185737400</v>
      </c>
      <c r="Y1614">
        <v>0.2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1</v>
      </c>
      <c r="AJ1614">
        <v>1</v>
      </c>
      <c r="AK1614">
        <v>1</v>
      </c>
      <c r="AL1614">
        <v>1</v>
      </c>
      <c r="AN1614">
        <v>0</v>
      </c>
      <c r="AO1614">
        <v>1</v>
      </c>
      <c r="AP1614">
        <v>1</v>
      </c>
      <c r="AQ1614">
        <v>0</v>
      </c>
      <c r="AR1614">
        <v>0</v>
      </c>
      <c r="AS1614" t="s">
        <v>3</v>
      </c>
      <c r="AT1614">
        <v>0.2</v>
      </c>
      <c r="AU1614" t="s">
        <v>3</v>
      </c>
      <c r="AV1614">
        <v>2</v>
      </c>
      <c r="AW1614">
        <v>2</v>
      </c>
      <c r="AX1614">
        <v>35869870</v>
      </c>
      <c r="AY1614">
        <v>1</v>
      </c>
      <c r="AZ1614">
        <v>0</v>
      </c>
      <c r="BA1614">
        <v>1567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CX1614">
        <f>Y1614*Source!I1476</f>
        <v>1.2E-2</v>
      </c>
      <c r="CY1614">
        <f>AD1614</f>
        <v>0</v>
      </c>
      <c r="CZ1614">
        <f>AH1614</f>
        <v>0</v>
      </c>
      <c r="DA1614">
        <f>AL1614</f>
        <v>1</v>
      </c>
      <c r="DB1614">
        <f t="shared" ref="DB1614:DB1641" si="244">ROUND(ROUND(AT1614*CZ1614,2),2)</f>
        <v>0</v>
      </c>
      <c r="DC1614">
        <f t="shared" ref="DC1614:DC1641" si="245">ROUND(ROUND(AT1614*AG1614,2),2)</f>
        <v>0</v>
      </c>
    </row>
    <row r="1615" spans="1:107">
      <c r="A1615">
        <f>ROW(Source!A1476)</f>
        <v>1476</v>
      </c>
      <c r="B1615">
        <v>35863109</v>
      </c>
      <c r="C1615">
        <v>35869861</v>
      </c>
      <c r="D1615">
        <v>29172362</v>
      </c>
      <c r="E1615">
        <v>1</v>
      </c>
      <c r="F1615">
        <v>1</v>
      </c>
      <c r="G1615">
        <v>1</v>
      </c>
      <c r="H1615">
        <v>2</v>
      </c>
      <c r="I1615" t="s">
        <v>737</v>
      </c>
      <c r="J1615" t="s">
        <v>738</v>
      </c>
      <c r="K1615" t="s">
        <v>739</v>
      </c>
      <c r="L1615">
        <v>1368</v>
      </c>
      <c r="N1615">
        <v>1011</v>
      </c>
      <c r="O1615" t="s">
        <v>567</v>
      </c>
      <c r="P1615" t="s">
        <v>567</v>
      </c>
      <c r="Q1615">
        <v>1</v>
      </c>
      <c r="W1615">
        <v>0</v>
      </c>
      <c r="X1615">
        <v>2071614860</v>
      </c>
      <c r="Y1615">
        <v>0.2</v>
      </c>
      <c r="AA1615">
        <v>0</v>
      </c>
      <c r="AB1615">
        <v>1113.56</v>
      </c>
      <c r="AC1615">
        <v>446.18</v>
      </c>
      <c r="AD1615">
        <v>0</v>
      </c>
      <c r="AE1615">
        <v>0</v>
      </c>
      <c r="AF1615">
        <v>134.65</v>
      </c>
      <c r="AG1615">
        <v>13.5</v>
      </c>
      <c r="AH1615">
        <v>0</v>
      </c>
      <c r="AI1615">
        <v>1</v>
      </c>
      <c r="AJ1615">
        <v>8.27</v>
      </c>
      <c r="AK1615">
        <v>33.049999999999997</v>
      </c>
      <c r="AL1615">
        <v>1</v>
      </c>
      <c r="AN1615">
        <v>0</v>
      </c>
      <c r="AO1615">
        <v>1</v>
      </c>
      <c r="AP1615">
        <v>1</v>
      </c>
      <c r="AQ1615">
        <v>0</v>
      </c>
      <c r="AR1615">
        <v>0</v>
      </c>
      <c r="AS1615" t="s">
        <v>3</v>
      </c>
      <c r="AT1615">
        <v>0.2</v>
      </c>
      <c r="AU1615" t="s">
        <v>3</v>
      </c>
      <c r="AV1615">
        <v>0</v>
      </c>
      <c r="AW1615">
        <v>2</v>
      </c>
      <c r="AX1615">
        <v>35869871</v>
      </c>
      <c r="AY1615">
        <v>1</v>
      </c>
      <c r="AZ1615">
        <v>0</v>
      </c>
      <c r="BA1615">
        <v>1568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CX1615">
        <f>Y1615*Source!I1476</f>
        <v>1.2E-2</v>
      </c>
      <c r="CY1615">
        <f>AB1615</f>
        <v>1113.56</v>
      </c>
      <c r="CZ1615">
        <f>AF1615</f>
        <v>134.65</v>
      </c>
      <c r="DA1615">
        <f>AJ1615</f>
        <v>8.27</v>
      </c>
      <c r="DB1615">
        <f t="shared" si="244"/>
        <v>26.93</v>
      </c>
      <c r="DC1615">
        <f t="shared" si="245"/>
        <v>2.7</v>
      </c>
    </row>
    <row r="1616" spans="1:107">
      <c r="A1616">
        <f>ROW(Source!A1476)</f>
        <v>1476</v>
      </c>
      <c r="B1616">
        <v>35863109</v>
      </c>
      <c r="C1616">
        <v>35869861</v>
      </c>
      <c r="D1616">
        <v>29174913</v>
      </c>
      <c r="E1616">
        <v>1</v>
      </c>
      <c r="F1616">
        <v>1</v>
      </c>
      <c r="G1616">
        <v>1</v>
      </c>
      <c r="H1616">
        <v>2</v>
      </c>
      <c r="I1616" t="s">
        <v>578</v>
      </c>
      <c r="J1616" t="s">
        <v>579</v>
      </c>
      <c r="K1616" t="s">
        <v>580</v>
      </c>
      <c r="L1616">
        <v>1368</v>
      </c>
      <c r="N1616">
        <v>1011</v>
      </c>
      <c r="O1616" t="s">
        <v>567</v>
      </c>
      <c r="P1616" t="s">
        <v>567</v>
      </c>
      <c r="Q1616">
        <v>1</v>
      </c>
      <c r="W1616">
        <v>0</v>
      </c>
      <c r="X1616">
        <v>458544584</v>
      </c>
      <c r="Y1616">
        <v>0.2</v>
      </c>
      <c r="AA1616">
        <v>0</v>
      </c>
      <c r="AB1616">
        <v>932.72</v>
      </c>
      <c r="AC1616">
        <v>383.38</v>
      </c>
      <c r="AD1616">
        <v>0</v>
      </c>
      <c r="AE1616">
        <v>0</v>
      </c>
      <c r="AF1616">
        <v>87.17</v>
      </c>
      <c r="AG1616">
        <v>11.6</v>
      </c>
      <c r="AH1616">
        <v>0</v>
      </c>
      <c r="AI1616">
        <v>1</v>
      </c>
      <c r="AJ1616">
        <v>10.7</v>
      </c>
      <c r="AK1616">
        <v>33.049999999999997</v>
      </c>
      <c r="AL1616">
        <v>1</v>
      </c>
      <c r="AN1616">
        <v>0</v>
      </c>
      <c r="AO1616">
        <v>1</v>
      </c>
      <c r="AP1616">
        <v>1</v>
      </c>
      <c r="AQ1616">
        <v>0</v>
      </c>
      <c r="AR1616">
        <v>0</v>
      </c>
      <c r="AS1616" t="s">
        <v>3</v>
      </c>
      <c r="AT1616">
        <v>0.2</v>
      </c>
      <c r="AU1616" t="s">
        <v>3</v>
      </c>
      <c r="AV1616">
        <v>0</v>
      </c>
      <c r="AW1616">
        <v>2</v>
      </c>
      <c r="AX1616">
        <v>35869872</v>
      </c>
      <c r="AY1616">
        <v>1</v>
      </c>
      <c r="AZ1616">
        <v>0</v>
      </c>
      <c r="BA1616">
        <v>1569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CX1616">
        <f>Y1616*Source!I1476</f>
        <v>1.2E-2</v>
      </c>
      <c r="CY1616">
        <f>AB1616</f>
        <v>932.72</v>
      </c>
      <c r="CZ1616">
        <f>AF1616</f>
        <v>87.17</v>
      </c>
      <c r="DA1616">
        <f>AJ1616</f>
        <v>10.7</v>
      </c>
      <c r="DB1616">
        <f t="shared" si="244"/>
        <v>17.43</v>
      </c>
      <c r="DC1616">
        <f t="shared" si="245"/>
        <v>2.3199999999999998</v>
      </c>
    </row>
    <row r="1617" spans="1:107">
      <c r="A1617">
        <f>ROW(Source!A1476)</f>
        <v>1476</v>
      </c>
      <c r="B1617">
        <v>35863109</v>
      </c>
      <c r="C1617">
        <v>35869861</v>
      </c>
      <c r="D1617">
        <v>29164111</v>
      </c>
      <c r="E1617">
        <v>1</v>
      </c>
      <c r="F1617">
        <v>1</v>
      </c>
      <c r="G1617">
        <v>1</v>
      </c>
      <c r="H1617">
        <v>3</v>
      </c>
      <c r="I1617" t="s">
        <v>783</v>
      </c>
      <c r="J1617" t="s">
        <v>784</v>
      </c>
      <c r="K1617" t="s">
        <v>785</v>
      </c>
      <c r="L1617">
        <v>1355</v>
      </c>
      <c r="N1617">
        <v>1010</v>
      </c>
      <c r="O1617" t="s">
        <v>58</v>
      </c>
      <c r="P1617" t="s">
        <v>58</v>
      </c>
      <c r="Q1617">
        <v>100</v>
      </c>
      <c r="W1617">
        <v>0</v>
      </c>
      <c r="X1617">
        <v>-1689080274</v>
      </c>
      <c r="Y1617">
        <v>1.02</v>
      </c>
      <c r="AA1617">
        <v>783</v>
      </c>
      <c r="AB1617">
        <v>0</v>
      </c>
      <c r="AC1617">
        <v>0</v>
      </c>
      <c r="AD1617">
        <v>0</v>
      </c>
      <c r="AE1617">
        <v>100</v>
      </c>
      <c r="AF1617">
        <v>0</v>
      </c>
      <c r="AG1617">
        <v>0</v>
      </c>
      <c r="AH1617">
        <v>0</v>
      </c>
      <c r="AI1617">
        <v>7.83</v>
      </c>
      <c r="AJ1617">
        <v>1</v>
      </c>
      <c r="AK1617">
        <v>1</v>
      </c>
      <c r="AL1617">
        <v>1</v>
      </c>
      <c r="AN1617">
        <v>0</v>
      </c>
      <c r="AO1617">
        <v>1</v>
      </c>
      <c r="AP1617">
        <v>1</v>
      </c>
      <c r="AQ1617">
        <v>0</v>
      </c>
      <c r="AR1617">
        <v>0</v>
      </c>
      <c r="AS1617" t="s">
        <v>3</v>
      </c>
      <c r="AT1617">
        <v>1.02</v>
      </c>
      <c r="AU1617" t="s">
        <v>3</v>
      </c>
      <c r="AV1617">
        <v>0</v>
      </c>
      <c r="AW1617">
        <v>2</v>
      </c>
      <c r="AX1617">
        <v>35869873</v>
      </c>
      <c r="AY1617">
        <v>1</v>
      </c>
      <c r="AZ1617">
        <v>0</v>
      </c>
      <c r="BA1617">
        <v>1570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CX1617">
        <f>Y1617*Source!I1476</f>
        <v>6.1199999999999997E-2</v>
      </c>
      <c r="CY1617">
        <f>AA1617</f>
        <v>783</v>
      </c>
      <c r="CZ1617">
        <f>AE1617</f>
        <v>100</v>
      </c>
      <c r="DA1617">
        <f>AI1617</f>
        <v>7.83</v>
      </c>
      <c r="DB1617">
        <f t="shared" si="244"/>
        <v>102</v>
      </c>
      <c r="DC1617">
        <f t="shared" si="245"/>
        <v>0</v>
      </c>
    </row>
    <row r="1618" spans="1:107">
      <c r="A1618">
        <f>ROW(Source!A1476)</f>
        <v>1476</v>
      </c>
      <c r="B1618">
        <v>35863109</v>
      </c>
      <c r="C1618">
        <v>35869861</v>
      </c>
      <c r="D1618">
        <v>29170288</v>
      </c>
      <c r="E1618">
        <v>1</v>
      </c>
      <c r="F1618">
        <v>1</v>
      </c>
      <c r="G1618">
        <v>1</v>
      </c>
      <c r="H1618">
        <v>3</v>
      </c>
      <c r="I1618" t="s">
        <v>262</v>
      </c>
      <c r="J1618" t="s">
        <v>264</v>
      </c>
      <c r="K1618" t="s">
        <v>263</v>
      </c>
      <c r="L1618">
        <v>1354</v>
      </c>
      <c r="N1618">
        <v>1010</v>
      </c>
      <c r="O1618" t="s">
        <v>237</v>
      </c>
      <c r="P1618" t="s">
        <v>237</v>
      </c>
      <c r="Q1618">
        <v>1</v>
      </c>
      <c r="W1618">
        <v>0</v>
      </c>
      <c r="X1618">
        <v>-1432988646</v>
      </c>
      <c r="Y1618">
        <v>100</v>
      </c>
      <c r="AA1618">
        <v>54.36</v>
      </c>
      <c r="AB1618">
        <v>0</v>
      </c>
      <c r="AC1618">
        <v>0</v>
      </c>
      <c r="AD1618">
        <v>0</v>
      </c>
      <c r="AE1618">
        <v>15.27</v>
      </c>
      <c r="AF1618">
        <v>0</v>
      </c>
      <c r="AG1618">
        <v>0</v>
      </c>
      <c r="AH1618">
        <v>0</v>
      </c>
      <c r="AI1618">
        <v>3.56</v>
      </c>
      <c r="AJ1618">
        <v>1</v>
      </c>
      <c r="AK1618">
        <v>1</v>
      </c>
      <c r="AL1618">
        <v>1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 t="s">
        <v>3</v>
      </c>
      <c r="AT1618">
        <v>100</v>
      </c>
      <c r="AU1618" t="s">
        <v>3</v>
      </c>
      <c r="AV1618">
        <v>0</v>
      </c>
      <c r="AW1618">
        <v>1</v>
      </c>
      <c r="AX1618">
        <v>-1</v>
      </c>
      <c r="AY1618">
        <v>0</v>
      </c>
      <c r="AZ1618">
        <v>0</v>
      </c>
      <c r="BA1618" t="s">
        <v>3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CX1618">
        <f>Y1618*Source!I1476</f>
        <v>6</v>
      </c>
      <c r="CY1618">
        <f>AA1618</f>
        <v>54.36</v>
      </c>
      <c r="CZ1618">
        <f>AE1618</f>
        <v>15.27</v>
      </c>
      <c r="DA1618">
        <f>AI1618</f>
        <v>3.56</v>
      </c>
      <c r="DB1618">
        <f t="shared" si="244"/>
        <v>1527</v>
      </c>
      <c r="DC1618">
        <f t="shared" si="245"/>
        <v>0</v>
      </c>
    </row>
    <row r="1619" spans="1:107">
      <c r="A1619">
        <f>ROW(Source!A1476)</f>
        <v>1476</v>
      </c>
      <c r="B1619">
        <v>35863109</v>
      </c>
      <c r="C1619">
        <v>35869861</v>
      </c>
      <c r="D1619">
        <v>29171808</v>
      </c>
      <c r="E1619">
        <v>1</v>
      </c>
      <c r="F1619">
        <v>1</v>
      </c>
      <c r="G1619">
        <v>1</v>
      </c>
      <c r="H1619">
        <v>3</v>
      </c>
      <c r="I1619" t="s">
        <v>752</v>
      </c>
      <c r="J1619" t="s">
        <v>753</v>
      </c>
      <c r="K1619" t="s">
        <v>754</v>
      </c>
      <c r="L1619">
        <v>1374</v>
      </c>
      <c r="N1619">
        <v>1013</v>
      </c>
      <c r="O1619" t="s">
        <v>755</v>
      </c>
      <c r="P1619" t="s">
        <v>755</v>
      </c>
      <c r="Q1619">
        <v>1</v>
      </c>
      <c r="W1619">
        <v>0</v>
      </c>
      <c r="X1619">
        <v>-915781824</v>
      </c>
      <c r="Y1619">
        <v>18.73</v>
      </c>
      <c r="AA1619">
        <v>1</v>
      </c>
      <c r="AB1619">
        <v>0</v>
      </c>
      <c r="AC1619">
        <v>0</v>
      </c>
      <c r="AD1619">
        <v>0</v>
      </c>
      <c r="AE1619">
        <v>1</v>
      </c>
      <c r="AF1619">
        <v>0</v>
      </c>
      <c r="AG1619">
        <v>0</v>
      </c>
      <c r="AH1619">
        <v>0</v>
      </c>
      <c r="AI1619">
        <v>1</v>
      </c>
      <c r="AJ1619">
        <v>1</v>
      </c>
      <c r="AK1619">
        <v>1</v>
      </c>
      <c r="AL1619">
        <v>1</v>
      </c>
      <c r="AN1619">
        <v>0</v>
      </c>
      <c r="AO1619">
        <v>1</v>
      </c>
      <c r="AP1619">
        <v>1</v>
      </c>
      <c r="AQ1619">
        <v>0</v>
      </c>
      <c r="AR1619">
        <v>0</v>
      </c>
      <c r="AS1619" t="s">
        <v>3</v>
      </c>
      <c r="AT1619">
        <v>18.73</v>
      </c>
      <c r="AU1619" t="s">
        <v>3</v>
      </c>
      <c r="AV1619">
        <v>0</v>
      </c>
      <c r="AW1619">
        <v>2</v>
      </c>
      <c r="AX1619">
        <v>35869874</v>
      </c>
      <c r="AY1619">
        <v>1</v>
      </c>
      <c r="AZ1619">
        <v>0</v>
      </c>
      <c r="BA1619">
        <v>1571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CX1619">
        <f>Y1619*Source!I1476</f>
        <v>1.1237999999999999</v>
      </c>
      <c r="CY1619">
        <f>AA1619</f>
        <v>1</v>
      </c>
      <c r="CZ1619">
        <f>AE1619</f>
        <v>1</v>
      </c>
      <c r="DA1619">
        <f>AI1619</f>
        <v>1</v>
      </c>
      <c r="DB1619">
        <f t="shared" si="244"/>
        <v>18.73</v>
      </c>
      <c r="DC1619">
        <f t="shared" si="245"/>
        <v>0</v>
      </c>
    </row>
    <row r="1620" spans="1:107">
      <c r="A1620">
        <f>ROW(Source!A1478)</f>
        <v>1478</v>
      </c>
      <c r="B1620">
        <v>35863109</v>
      </c>
      <c r="C1620">
        <v>35869876</v>
      </c>
      <c r="D1620">
        <v>18411117</v>
      </c>
      <c r="E1620">
        <v>1</v>
      </c>
      <c r="F1620">
        <v>1</v>
      </c>
      <c r="G1620">
        <v>1</v>
      </c>
      <c r="H1620">
        <v>1</v>
      </c>
      <c r="I1620" t="s">
        <v>821</v>
      </c>
      <c r="J1620" t="s">
        <v>3</v>
      </c>
      <c r="K1620" t="s">
        <v>822</v>
      </c>
      <c r="L1620">
        <v>1369</v>
      </c>
      <c r="N1620">
        <v>1013</v>
      </c>
      <c r="O1620" t="s">
        <v>561</v>
      </c>
      <c r="P1620" t="s">
        <v>561</v>
      </c>
      <c r="Q1620">
        <v>1</v>
      </c>
      <c r="W1620">
        <v>0</v>
      </c>
      <c r="X1620">
        <v>-1739886638</v>
      </c>
      <c r="Y1620">
        <v>8.3800000000000008</v>
      </c>
      <c r="AA1620">
        <v>0</v>
      </c>
      <c r="AB1620">
        <v>0</v>
      </c>
      <c r="AC1620">
        <v>0</v>
      </c>
      <c r="AD1620">
        <v>307.27</v>
      </c>
      <c r="AE1620">
        <v>0</v>
      </c>
      <c r="AF1620">
        <v>0</v>
      </c>
      <c r="AG1620">
        <v>0</v>
      </c>
      <c r="AH1620">
        <v>307.27</v>
      </c>
      <c r="AI1620">
        <v>1</v>
      </c>
      <c r="AJ1620">
        <v>1</v>
      </c>
      <c r="AK1620">
        <v>1</v>
      </c>
      <c r="AL1620">
        <v>1</v>
      </c>
      <c r="AN1620">
        <v>0</v>
      </c>
      <c r="AO1620">
        <v>1</v>
      </c>
      <c r="AP1620">
        <v>0</v>
      </c>
      <c r="AQ1620">
        <v>0</v>
      </c>
      <c r="AR1620">
        <v>0</v>
      </c>
      <c r="AS1620" t="s">
        <v>3</v>
      </c>
      <c r="AT1620">
        <v>8.3800000000000008</v>
      </c>
      <c r="AU1620" t="s">
        <v>3</v>
      </c>
      <c r="AV1620">
        <v>1</v>
      </c>
      <c r="AW1620">
        <v>2</v>
      </c>
      <c r="AX1620">
        <v>35869879</v>
      </c>
      <c r="AY1620">
        <v>1</v>
      </c>
      <c r="AZ1620">
        <v>0</v>
      </c>
      <c r="BA1620">
        <v>1572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CX1620">
        <f>Y1620*Source!I1478</f>
        <v>5.0280000000000005</v>
      </c>
      <c r="CY1620">
        <f>AD1620</f>
        <v>307.27</v>
      </c>
      <c r="CZ1620">
        <f>AH1620</f>
        <v>307.27</v>
      </c>
      <c r="DA1620">
        <f>AL1620</f>
        <v>1</v>
      </c>
      <c r="DB1620">
        <f t="shared" si="244"/>
        <v>2574.92</v>
      </c>
      <c r="DC1620">
        <f t="shared" si="245"/>
        <v>0</v>
      </c>
    </row>
    <row r="1621" spans="1:107">
      <c r="A1621">
        <f>ROW(Source!A1478)</f>
        <v>1478</v>
      </c>
      <c r="B1621">
        <v>35863109</v>
      </c>
      <c r="C1621">
        <v>35869876</v>
      </c>
      <c r="D1621">
        <v>29110424</v>
      </c>
      <c r="E1621">
        <v>1</v>
      </c>
      <c r="F1621">
        <v>1</v>
      </c>
      <c r="G1621">
        <v>1</v>
      </c>
      <c r="H1621">
        <v>3</v>
      </c>
      <c r="I1621" t="s">
        <v>365</v>
      </c>
      <c r="J1621" t="s">
        <v>367</v>
      </c>
      <c r="K1621" t="s">
        <v>366</v>
      </c>
      <c r="L1621">
        <v>1348</v>
      </c>
      <c r="N1621">
        <v>1009</v>
      </c>
      <c r="O1621" t="s">
        <v>30</v>
      </c>
      <c r="P1621" t="s">
        <v>30</v>
      </c>
      <c r="Q1621">
        <v>1000</v>
      </c>
      <c r="W1621">
        <v>0</v>
      </c>
      <c r="X1621">
        <v>1748645217</v>
      </c>
      <c r="Y1621">
        <v>1.6E-2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1</v>
      </c>
      <c r="AJ1621">
        <v>1</v>
      </c>
      <c r="AK1621">
        <v>1</v>
      </c>
      <c r="AL1621">
        <v>1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 t="s">
        <v>3</v>
      </c>
      <c r="AT1621">
        <v>1.6E-2</v>
      </c>
      <c r="AU1621" t="s">
        <v>3</v>
      </c>
      <c r="AV1621">
        <v>0</v>
      </c>
      <c r="AW1621">
        <v>2</v>
      </c>
      <c r="AX1621">
        <v>35869880</v>
      </c>
      <c r="AY1621">
        <v>1</v>
      </c>
      <c r="AZ1621">
        <v>0</v>
      </c>
      <c r="BA1621">
        <v>1573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CX1621">
        <f>Y1621*Source!I1478</f>
        <v>9.5999999999999992E-3</v>
      </c>
      <c r="CY1621">
        <f>AA1621</f>
        <v>0</v>
      </c>
      <c r="CZ1621">
        <f>AE1621</f>
        <v>0</v>
      </c>
      <c r="DA1621">
        <f>AI1621</f>
        <v>1</v>
      </c>
      <c r="DB1621">
        <f t="shared" si="244"/>
        <v>0</v>
      </c>
      <c r="DC1621">
        <f t="shared" si="245"/>
        <v>0</v>
      </c>
    </row>
    <row r="1622" spans="1:107">
      <c r="A1622">
        <f>ROW(Source!A1553)</f>
        <v>1553</v>
      </c>
      <c r="B1622">
        <v>35863109</v>
      </c>
      <c r="C1622">
        <v>35869882</v>
      </c>
      <c r="D1622">
        <v>18406804</v>
      </c>
      <c r="E1622">
        <v>1</v>
      </c>
      <c r="F1622">
        <v>1</v>
      </c>
      <c r="G1622">
        <v>1</v>
      </c>
      <c r="H1622">
        <v>1</v>
      </c>
      <c r="I1622" t="s">
        <v>559</v>
      </c>
      <c r="J1622" t="s">
        <v>3</v>
      </c>
      <c r="K1622" t="s">
        <v>560</v>
      </c>
      <c r="L1622">
        <v>1369</v>
      </c>
      <c r="N1622">
        <v>1013</v>
      </c>
      <c r="O1622" t="s">
        <v>561</v>
      </c>
      <c r="P1622" t="s">
        <v>561</v>
      </c>
      <c r="Q1622">
        <v>1</v>
      </c>
      <c r="W1622">
        <v>0</v>
      </c>
      <c r="X1622">
        <v>254330056</v>
      </c>
      <c r="Y1622">
        <v>7.67</v>
      </c>
      <c r="AA1622">
        <v>0</v>
      </c>
      <c r="AB1622">
        <v>0</v>
      </c>
      <c r="AC1622">
        <v>0</v>
      </c>
      <c r="AD1622">
        <v>249.14</v>
      </c>
      <c r="AE1622">
        <v>0</v>
      </c>
      <c r="AF1622">
        <v>0</v>
      </c>
      <c r="AG1622">
        <v>0</v>
      </c>
      <c r="AH1622">
        <v>249.14</v>
      </c>
      <c r="AI1622">
        <v>1</v>
      </c>
      <c r="AJ1622">
        <v>1</v>
      </c>
      <c r="AK1622">
        <v>1</v>
      </c>
      <c r="AL1622">
        <v>1</v>
      </c>
      <c r="AN1622">
        <v>0</v>
      </c>
      <c r="AO1622">
        <v>1</v>
      </c>
      <c r="AP1622">
        <v>0</v>
      </c>
      <c r="AQ1622">
        <v>0</v>
      </c>
      <c r="AR1622">
        <v>0</v>
      </c>
      <c r="AS1622" t="s">
        <v>3</v>
      </c>
      <c r="AT1622">
        <v>7.67</v>
      </c>
      <c r="AU1622" t="s">
        <v>3</v>
      </c>
      <c r="AV1622">
        <v>1</v>
      </c>
      <c r="AW1622">
        <v>2</v>
      </c>
      <c r="AX1622">
        <v>35869885</v>
      </c>
      <c r="AY1622">
        <v>1</v>
      </c>
      <c r="AZ1622">
        <v>0</v>
      </c>
      <c r="BA1622">
        <v>1574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CX1622">
        <f>Y1622*Source!I1553</f>
        <v>2.1552700000000002</v>
      </c>
      <c r="CY1622">
        <f>AD1622</f>
        <v>249.14</v>
      </c>
      <c r="CZ1622">
        <f>AH1622</f>
        <v>249.14</v>
      </c>
      <c r="DA1622">
        <f>AL1622</f>
        <v>1</v>
      </c>
      <c r="DB1622">
        <f t="shared" si="244"/>
        <v>1910.9</v>
      </c>
      <c r="DC1622">
        <f t="shared" si="245"/>
        <v>0</v>
      </c>
    </row>
    <row r="1623" spans="1:107">
      <c r="A1623">
        <f>ROW(Source!A1553)</f>
        <v>1553</v>
      </c>
      <c r="B1623">
        <v>35863109</v>
      </c>
      <c r="C1623">
        <v>35869882</v>
      </c>
      <c r="D1623">
        <v>29164349</v>
      </c>
      <c r="E1623">
        <v>1</v>
      </c>
      <c r="F1623">
        <v>1</v>
      </c>
      <c r="G1623">
        <v>1</v>
      </c>
      <c r="H1623">
        <v>3</v>
      </c>
      <c r="I1623" t="s">
        <v>28</v>
      </c>
      <c r="J1623" t="s">
        <v>31</v>
      </c>
      <c r="K1623" t="s">
        <v>29</v>
      </c>
      <c r="L1623">
        <v>1348</v>
      </c>
      <c r="N1623">
        <v>1009</v>
      </c>
      <c r="O1623" t="s">
        <v>30</v>
      </c>
      <c r="P1623" t="s">
        <v>30</v>
      </c>
      <c r="Q1623">
        <v>1000</v>
      </c>
      <c r="W1623">
        <v>0</v>
      </c>
      <c r="X1623">
        <v>-304821490</v>
      </c>
      <c r="Y1623">
        <v>0.7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1</v>
      </c>
      <c r="AJ1623">
        <v>1</v>
      </c>
      <c r="AK1623">
        <v>1</v>
      </c>
      <c r="AL1623">
        <v>1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 t="s">
        <v>3</v>
      </c>
      <c r="AT1623">
        <v>0.7</v>
      </c>
      <c r="AU1623" t="s">
        <v>3</v>
      </c>
      <c r="AV1623">
        <v>0</v>
      </c>
      <c r="AW1623">
        <v>2</v>
      </c>
      <c r="AX1623">
        <v>35869886</v>
      </c>
      <c r="AY1623">
        <v>1</v>
      </c>
      <c r="AZ1623">
        <v>0</v>
      </c>
      <c r="BA1623">
        <v>1575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CX1623">
        <f>Y1623*Source!I1553</f>
        <v>0.19670000000000001</v>
      </c>
      <c r="CY1623">
        <f>AA1623</f>
        <v>0</v>
      </c>
      <c r="CZ1623">
        <f>AE1623</f>
        <v>0</v>
      </c>
      <c r="DA1623">
        <f>AI1623</f>
        <v>1</v>
      </c>
      <c r="DB1623">
        <f t="shared" si="244"/>
        <v>0</v>
      </c>
      <c r="DC1623">
        <f t="shared" si="245"/>
        <v>0</v>
      </c>
    </row>
    <row r="1624" spans="1:107">
      <c r="A1624">
        <f>ROW(Source!A1555)</f>
        <v>1555</v>
      </c>
      <c r="B1624">
        <v>35863109</v>
      </c>
      <c r="C1624">
        <v>35869888</v>
      </c>
      <c r="D1624">
        <v>18406804</v>
      </c>
      <c r="E1624">
        <v>1</v>
      </c>
      <c r="F1624">
        <v>1</v>
      </c>
      <c r="G1624">
        <v>1</v>
      </c>
      <c r="H1624">
        <v>1</v>
      </c>
      <c r="I1624" t="s">
        <v>559</v>
      </c>
      <c r="J1624" t="s">
        <v>3</v>
      </c>
      <c r="K1624" t="s">
        <v>560</v>
      </c>
      <c r="L1624">
        <v>1369</v>
      </c>
      <c r="N1624">
        <v>1013</v>
      </c>
      <c r="O1624" t="s">
        <v>561</v>
      </c>
      <c r="P1624" t="s">
        <v>561</v>
      </c>
      <c r="Q1624">
        <v>1</v>
      </c>
      <c r="W1624">
        <v>0</v>
      </c>
      <c r="X1624">
        <v>254330056</v>
      </c>
      <c r="Y1624">
        <v>11.39</v>
      </c>
      <c r="AA1624">
        <v>0</v>
      </c>
      <c r="AB1624">
        <v>0</v>
      </c>
      <c r="AC1624">
        <v>0</v>
      </c>
      <c r="AD1624">
        <v>249.14</v>
      </c>
      <c r="AE1624">
        <v>0</v>
      </c>
      <c r="AF1624">
        <v>0</v>
      </c>
      <c r="AG1624">
        <v>0</v>
      </c>
      <c r="AH1624">
        <v>249.14</v>
      </c>
      <c r="AI1624">
        <v>1</v>
      </c>
      <c r="AJ1624">
        <v>1</v>
      </c>
      <c r="AK1624">
        <v>1</v>
      </c>
      <c r="AL1624">
        <v>1</v>
      </c>
      <c r="AN1624">
        <v>0</v>
      </c>
      <c r="AO1624">
        <v>1</v>
      </c>
      <c r="AP1624">
        <v>0</v>
      </c>
      <c r="AQ1624">
        <v>0</v>
      </c>
      <c r="AR1624">
        <v>0</v>
      </c>
      <c r="AS1624" t="s">
        <v>3</v>
      </c>
      <c r="AT1624">
        <v>11.39</v>
      </c>
      <c r="AU1624" t="s">
        <v>3</v>
      </c>
      <c r="AV1624">
        <v>1</v>
      </c>
      <c r="AW1624">
        <v>2</v>
      </c>
      <c r="AX1624">
        <v>35869893</v>
      </c>
      <c r="AY1624">
        <v>2</v>
      </c>
      <c r="AZ1624">
        <v>131072</v>
      </c>
      <c r="BA1624">
        <v>1576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CX1624">
        <f>Y1624*Source!I1555</f>
        <v>3.2005900000000005</v>
      </c>
      <c r="CY1624">
        <f>AD1624</f>
        <v>249.14</v>
      </c>
      <c r="CZ1624">
        <f>AH1624</f>
        <v>249.14</v>
      </c>
      <c r="DA1624">
        <f>AL1624</f>
        <v>1</v>
      </c>
      <c r="DB1624">
        <f t="shared" si="244"/>
        <v>2837.7</v>
      </c>
      <c r="DC1624">
        <f t="shared" si="245"/>
        <v>0</v>
      </c>
    </row>
    <row r="1625" spans="1:107">
      <c r="A1625">
        <f>ROW(Source!A1555)</f>
        <v>1555</v>
      </c>
      <c r="B1625">
        <v>35863109</v>
      </c>
      <c r="C1625">
        <v>35869888</v>
      </c>
      <c r="D1625">
        <v>121548</v>
      </c>
      <c r="E1625">
        <v>1</v>
      </c>
      <c r="F1625">
        <v>1</v>
      </c>
      <c r="G1625">
        <v>1</v>
      </c>
      <c r="H1625">
        <v>1</v>
      </c>
      <c r="I1625" t="s">
        <v>35</v>
      </c>
      <c r="J1625" t="s">
        <v>3</v>
      </c>
      <c r="K1625" t="s">
        <v>562</v>
      </c>
      <c r="L1625">
        <v>608254</v>
      </c>
      <c r="N1625">
        <v>1013</v>
      </c>
      <c r="O1625" t="s">
        <v>563</v>
      </c>
      <c r="P1625" t="s">
        <v>563</v>
      </c>
      <c r="Q1625">
        <v>1</v>
      </c>
      <c r="W1625">
        <v>0</v>
      </c>
      <c r="X1625">
        <v>-185737400</v>
      </c>
      <c r="Y1625">
        <v>0.13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1</v>
      </c>
      <c r="AJ1625">
        <v>1</v>
      </c>
      <c r="AK1625">
        <v>1</v>
      </c>
      <c r="AL1625">
        <v>1</v>
      </c>
      <c r="AN1625">
        <v>0</v>
      </c>
      <c r="AO1625">
        <v>1</v>
      </c>
      <c r="AP1625">
        <v>0</v>
      </c>
      <c r="AQ1625">
        <v>0</v>
      </c>
      <c r="AR1625">
        <v>0</v>
      </c>
      <c r="AS1625" t="s">
        <v>3</v>
      </c>
      <c r="AT1625">
        <v>0.13</v>
      </c>
      <c r="AU1625" t="s">
        <v>3</v>
      </c>
      <c r="AV1625">
        <v>2</v>
      </c>
      <c r="AW1625">
        <v>2</v>
      </c>
      <c r="AX1625">
        <v>35869894</v>
      </c>
      <c r="AY1625">
        <v>1</v>
      </c>
      <c r="AZ1625">
        <v>0</v>
      </c>
      <c r="BA1625">
        <v>1577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CX1625">
        <f>Y1625*Source!I1555</f>
        <v>3.6530000000000007E-2</v>
      </c>
      <c r="CY1625">
        <f>AD1625</f>
        <v>0</v>
      </c>
      <c r="CZ1625">
        <f>AH1625</f>
        <v>0</v>
      </c>
      <c r="DA1625">
        <f>AL1625</f>
        <v>1</v>
      </c>
      <c r="DB1625">
        <f t="shared" si="244"/>
        <v>0</v>
      </c>
      <c r="DC1625">
        <f t="shared" si="245"/>
        <v>0</v>
      </c>
    </row>
    <row r="1626" spans="1:107">
      <c r="A1626">
        <f>ROW(Source!A1555)</f>
        <v>1555</v>
      </c>
      <c r="B1626">
        <v>35863109</v>
      </c>
      <c r="C1626">
        <v>35869888</v>
      </c>
      <c r="D1626">
        <v>29172556</v>
      </c>
      <c r="E1626">
        <v>1</v>
      </c>
      <c r="F1626">
        <v>1</v>
      </c>
      <c r="G1626">
        <v>1</v>
      </c>
      <c r="H1626">
        <v>2</v>
      </c>
      <c r="I1626" t="s">
        <v>564</v>
      </c>
      <c r="J1626" t="s">
        <v>565</v>
      </c>
      <c r="K1626" t="s">
        <v>566</v>
      </c>
      <c r="L1626">
        <v>1368</v>
      </c>
      <c r="N1626">
        <v>1011</v>
      </c>
      <c r="O1626" t="s">
        <v>567</v>
      </c>
      <c r="P1626" t="s">
        <v>567</v>
      </c>
      <c r="Q1626">
        <v>1</v>
      </c>
      <c r="W1626">
        <v>0</v>
      </c>
      <c r="X1626">
        <v>-1302720870</v>
      </c>
      <c r="Y1626">
        <v>0.13</v>
      </c>
      <c r="AA1626">
        <v>0</v>
      </c>
      <c r="AB1626">
        <v>466.71</v>
      </c>
      <c r="AC1626">
        <v>446.18</v>
      </c>
      <c r="AD1626">
        <v>0</v>
      </c>
      <c r="AE1626">
        <v>0</v>
      </c>
      <c r="AF1626">
        <v>31.26</v>
      </c>
      <c r="AG1626">
        <v>13.5</v>
      </c>
      <c r="AH1626">
        <v>0</v>
      </c>
      <c r="AI1626">
        <v>1</v>
      </c>
      <c r="AJ1626">
        <v>14.93</v>
      </c>
      <c r="AK1626">
        <v>33.049999999999997</v>
      </c>
      <c r="AL1626">
        <v>1</v>
      </c>
      <c r="AN1626">
        <v>0</v>
      </c>
      <c r="AO1626">
        <v>1</v>
      </c>
      <c r="AP1626">
        <v>0</v>
      </c>
      <c r="AQ1626">
        <v>0</v>
      </c>
      <c r="AR1626">
        <v>0</v>
      </c>
      <c r="AS1626" t="s">
        <v>3</v>
      </c>
      <c r="AT1626">
        <v>0.13</v>
      </c>
      <c r="AU1626" t="s">
        <v>3</v>
      </c>
      <c r="AV1626">
        <v>0</v>
      </c>
      <c r="AW1626">
        <v>2</v>
      </c>
      <c r="AX1626">
        <v>35869895</v>
      </c>
      <c r="AY1626">
        <v>1</v>
      </c>
      <c r="AZ1626">
        <v>0</v>
      </c>
      <c r="BA1626">
        <v>1578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CX1626">
        <f>Y1626*Source!I1555</f>
        <v>3.6530000000000007E-2</v>
      </c>
      <c r="CY1626">
        <f>AB1626</f>
        <v>466.71</v>
      </c>
      <c r="CZ1626">
        <f>AF1626</f>
        <v>31.26</v>
      </c>
      <c r="DA1626">
        <f>AJ1626</f>
        <v>14.93</v>
      </c>
      <c r="DB1626">
        <f t="shared" si="244"/>
        <v>4.0599999999999996</v>
      </c>
      <c r="DC1626">
        <f t="shared" si="245"/>
        <v>1.76</v>
      </c>
    </row>
    <row r="1627" spans="1:107">
      <c r="A1627">
        <f>ROW(Source!A1555)</f>
        <v>1555</v>
      </c>
      <c r="B1627">
        <v>35863109</v>
      </c>
      <c r="C1627">
        <v>35869888</v>
      </c>
      <c r="D1627">
        <v>29164349</v>
      </c>
      <c r="E1627">
        <v>1</v>
      </c>
      <c r="F1627">
        <v>1</v>
      </c>
      <c r="G1627">
        <v>1</v>
      </c>
      <c r="H1627">
        <v>3</v>
      </c>
      <c r="I1627" t="s">
        <v>28</v>
      </c>
      <c r="J1627" t="s">
        <v>31</v>
      </c>
      <c r="K1627" t="s">
        <v>29</v>
      </c>
      <c r="L1627">
        <v>1348</v>
      </c>
      <c r="N1627">
        <v>1009</v>
      </c>
      <c r="O1627" t="s">
        <v>30</v>
      </c>
      <c r="P1627" t="s">
        <v>30</v>
      </c>
      <c r="Q1627">
        <v>1000</v>
      </c>
      <c r="W1627">
        <v>0</v>
      </c>
      <c r="X1627">
        <v>-304821490</v>
      </c>
      <c r="Y1627">
        <v>0.47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1</v>
      </c>
      <c r="AJ1627">
        <v>1</v>
      </c>
      <c r="AK1627">
        <v>1</v>
      </c>
      <c r="AL1627">
        <v>1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 t="s">
        <v>3</v>
      </c>
      <c r="AT1627">
        <v>0.47</v>
      </c>
      <c r="AU1627" t="s">
        <v>3</v>
      </c>
      <c r="AV1627">
        <v>0</v>
      </c>
      <c r="AW1627">
        <v>2</v>
      </c>
      <c r="AX1627">
        <v>35869896</v>
      </c>
      <c r="AY1627">
        <v>1</v>
      </c>
      <c r="AZ1627">
        <v>0</v>
      </c>
      <c r="BA1627">
        <v>1579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CX1627">
        <f>Y1627*Source!I1555</f>
        <v>0.13206999999999999</v>
      </c>
      <c r="CY1627">
        <f>AA1627</f>
        <v>0</v>
      </c>
      <c r="CZ1627">
        <f>AE1627</f>
        <v>0</v>
      </c>
      <c r="DA1627">
        <f>AI1627</f>
        <v>1</v>
      </c>
      <c r="DB1627">
        <f t="shared" si="244"/>
        <v>0</v>
      </c>
      <c r="DC1627">
        <f t="shared" si="245"/>
        <v>0</v>
      </c>
    </row>
    <row r="1628" spans="1:107">
      <c r="A1628">
        <f>ROW(Source!A1557)</f>
        <v>1557</v>
      </c>
      <c r="B1628">
        <v>35863109</v>
      </c>
      <c r="C1628">
        <v>35869898</v>
      </c>
      <c r="D1628">
        <v>18406804</v>
      </c>
      <c r="E1628">
        <v>1</v>
      </c>
      <c r="F1628">
        <v>1</v>
      </c>
      <c r="G1628">
        <v>1</v>
      </c>
      <c r="H1628">
        <v>1</v>
      </c>
      <c r="I1628" t="s">
        <v>559</v>
      </c>
      <c r="J1628" t="s">
        <v>3</v>
      </c>
      <c r="K1628" t="s">
        <v>560</v>
      </c>
      <c r="L1628">
        <v>1369</v>
      </c>
      <c r="N1628">
        <v>1013</v>
      </c>
      <c r="O1628" t="s">
        <v>561</v>
      </c>
      <c r="P1628" t="s">
        <v>561</v>
      </c>
      <c r="Q1628">
        <v>1</v>
      </c>
      <c r="W1628">
        <v>0</v>
      </c>
      <c r="X1628">
        <v>254330056</v>
      </c>
      <c r="Y1628">
        <v>3.77</v>
      </c>
      <c r="AA1628">
        <v>0</v>
      </c>
      <c r="AB1628">
        <v>0</v>
      </c>
      <c r="AC1628">
        <v>0</v>
      </c>
      <c r="AD1628">
        <v>249.14</v>
      </c>
      <c r="AE1628">
        <v>0</v>
      </c>
      <c r="AF1628">
        <v>0</v>
      </c>
      <c r="AG1628">
        <v>0</v>
      </c>
      <c r="AH1628">
        <v>249.14</v>
      </c>
      <c r="AI1628">
        <v>1</v>
      </c>
      <c r="AJ1628">
        <v>1</v>
      </c>
      <c r="AK1628">
        <v>1</v>
      </c>
      <c r="AL1628">
        <v>1</v>
      </c>
      <c r="AN1628">
        <v>0</v>
      </c>
      <c r="AO1628">
        <v>1</v>
      </c>
      <c r="AP1628">
        <v>0</v>
      </c>
      <c r="AQ1628">
        <v>0</v>
      </c>
      <c r="AR1628">
        <v>0</v>
      </c>
      <c r="AS1628" t="s">
        <v>3</v>
      </c>
      <c r="AT1628">
        <v>3.77</v>
      </c>
      <c r="AU1628" t="s">
        <v>3</v>
      </c>
      <c r="AV1628">
        <v>1</v>
      </c>
      <c r="AW1628">
        <v>2</v>
      </c>
      <c r="AX1628">
        <v>35869901</v>
      </c>
      <c r="AY1628">
        <v>2</v>
      </c>
      <c r="AZ1628">
        <v>131072</v>
      </c>
      <c r="BA1628">
        <v>1580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CX1628">
        <f>Y1628*Source!I1557</f>
        <v>0.80979599999999996</v>
      </c>
      <c r="CY1628">
        <f>AD1628</f>
        <v>249.14</v>
      </c>
      <c r="CZ1628">
        <f>AH1628</f>
        <v>249.14</v>
      </c>
      <c r="DA1628">
        <f>AL1628</f>
        <v>1</v>
      </c>
      <c r="DB1628">
        <f t="shared" si="244"/>
        <v>939.26</v>
      </c>
      <c r="DC1628">
        <f t="shared" si="245"/>
        <v>0</v>
      </c>
    </row>
    <row r="1629" spans="1:107">
      <c r="A1629">
        <f>ROW(Source!A1557)</f>
        <v>1557</v>
      </c>
      <c r="B1629">
        <v>35863109</v>
      </c>
      <c r="C1629">
        <v>35869898</v>
      </c>
      <c r="D1629">
        <v>29164349</v>
      </c>
      <c r="E1629">
        <v>1</v>
      </c>
      <c r="F1629">
        <v>1</v>
      </c>
      <c r="G1629">
        <v>1</v>
      </c>
      <c r="H1629">
        <v>3</v>
      </c>
      <c r="I1629" t="s">
        <v>28</v>
      </c>
      <c r="J1629" t="s">
        <v>31</v>
      </c>
      <c r="K1629" t="s">
        <v>29</v>
      </c>
      <c r="L1629">
        <v>1348</v>
      </c>
      <c r="N1629">
        <v>1009</v>
      </c>
      <c r="O1629" t="s">
        <v>30</v>
      </c>
      <c r="P1629" t="s">
        <v>30</v>
      </c>
      <c r="Q1629">
        <v>1000</v>
      </c>
      <c r="W1629">
        <v>0</v>
      </c>
      <c r="X1629">
        <v>-304821490</v>
      </c>
      <c r="Y1629">
        <v>0.11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1</v>
      </c>
      <c r="AJ1629">
        <v>1</v>
      </c>
      <c r="AK1629">
        <v>1</v>
      </c>
      <c r="AL1629">
        <v>1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 t="s">
        <v>3</v>
      </c>
      <c r="AT1629">
        <v>0.11</v>
      </c>
      <c r="AU1629" t="s">
        <v>3</v>
      </c>
      <c r="AV1629">
        <v>0</v>
      </c>
      <c r="AW1629">
        <v>2</v>
      </c>
      <c r="AX1629">
        <v>35869902</v>
      </c>
      <c r="AY1629">
        <v>1</v>
      </c>
      <c r="AZ1629">
        <v>0</v>
      </c>
      <c r="BA1629">
        <v>1581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CX1629">
        <f>Y1629*Source!I1557</f>
        <v>2.3628E-2</v>
      </c>
      <c r="CY1629">
        <f>AA1629</f>
        <v>0</v>
      </c>
      <c r="CZ1629">
        <f>AE1629</f>
        <v>0</v>
      </c>
      <c r="DA1629">
        <f>AI1629</f>
        <v>1</v>
      </c>
      <c r="DB1629">
        <f t="shared" si="244"/>
        <v>0</v>
      </c>
      <c r="DC1629">
        <f t="shared" si="245"/>
        <v>0</v>
      </c>
    </row>
    <row r="1630" spans="1:107">
      <c r="A1630">
        <f>ROW(Source!A1559)</f>
        <v>1559</v>
      </c>
      <c r="B1630">
        <v>35863109</v>
      </c>
      <c r="C1630">
        <v>35869904</v>
      </c>
      <c r="D1630">
        <v>18406804</v>
      </c>
      <c r="E1630">
        <v>1</v>
      </c>
      <c r="F1630">
        <v>1</v>
      </c>
      <c r="G1630">
        <v>1</v>
      </c>
      <c r="H1630">
        <v>1</v>
      </c>
      <c r="I1630" t="s">
        <v>559</v>
      </c>
      <c r="J1630" t="s">
        <v>3</v>
      </c>
      <c r="K1630" t="s">
        <v>560</v>
      </c>
      <c r="L1630">
        <v>1369</v>
      </c>
      <c r="N1630">
        <v>1013</v>
      </c>
      <c r="O1630" t="s">
        <v>561</v>
      </c>
      <c r="P1630" t="s">
        <v>561</v>
      </c>
      <c r="Q1630">
        <v>1</v>
      </c>
      <c r="W1630">
        <v>0</v>
      </c>
      <c r="X1630">
        <v>254330056</v>
      </c>
      <c r="Y1630">
        <v>5.84</v>
      </c>
      <c r="AA1630">
        <v>0</v>
      </c>
      <c r="AB1630">
        <v>0</v>
      </c>
      <c r="AC1630">
        <v>0</v>
      </c>
      <c r="AD1630">
        <v>249.14</v>
      </c>
      <c r="AE1630">
        <v>0</v>
      </c>
      <c r="AF1630">
        <v>0</v>
      </c>
      <c r="AG1630">
        <v>0</v>
      </c>
      <c r="AH1630">
        <v>249.14</v>
      </c>
      <c r="AI1630">
        <v>1</v>
      </c>
      <c r="AJ1630">
        <v>1</v>
      </c>
      <c r="AK1630">
        <v>1</v>
      </c>
      <c r="AL1630">
        <v>1</v>
      </c>
      <c r="AN1630">
        <v>0</v>
      </c>
      <c r="AO1630">
        <v>1</v>
      </c>
      <c r="AP1630">
        <v>0</v>
      </c>
      <c r="AQ1630">
        <v>0</v>
      </c>
      <c r="AR1630">
        <v>0</v>
      </c>
      <c r="AS1630" t="s">
        <v>3</v>
      </c>
      <c r="AT1630">
        <v>5.84</v>
      </c>
      <c r="AU1630" t="s">
        <v>3</v>
      </c>
      <c r="AV1630">
        <v>1</v>
      </c>
      <c r="AW1630">
        <v>2</v>
      </c>
      <c r="AX1630">
        <v>35869906</v>
      </c>
      <c r="AY1630">
        <v>2</v>
      </c>
      <c r="AZ1630">
        <v>131072</v>
      </c>
      <c r="BA1630">
        <v>1582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CX1630">
        <f>Y1630*Source!I1559</f>
        <v>0.2336</v>
      </c>
      <c r="CY1630">
        <f>AD1630</f>
        <v>249.14</v>
      </c>
      <c r="CZ1630">
        <f>AH1630</f>
        <v>249.14</v>
      </c>
      <c r="DA1630">
        <f>AL1630</f>
        <v>1</v>
      </c>
      <c r="DB1630">
        <f t="shared" si="244"/>
        <v>1454.98</v>
      </c>
      <c r="DC1630">
        <f t="shared" si="245"/>
        <v>0</v>
      </c>
    </row>
    <row r="1631" spans="1:107">
      <c r="A1631">
        <f>ROW(Source!A1560)</f>
        <v>1560</v>
      </c>
      <c r="B1631">
        <v>35863109</v>
      </c>
      <c r="C1631">
        <v>35869907</v>
      </c>
      <c r="D1631">
        <v>18406804</v>
      </c>
      <c r="E1631">
        <v>1</v>
      </c>
      <c r="F1631">
        <v>1</v>
      </c>
      <c r="G1631">
        <v>1</v>
      </c>
      <c r="H1631">
        <v>1</v>
      </c>
      <c r="I1631" t="s">
        <v>559</v>
      </c>
      <c r="J1631" t="s">
        <v>3</v>
      </c>
      <c r="K1631" t="s">
        <v>560</v>
      </c>
      <c r="L1631">
        <v>1369</v>
      </c>
      <c r="N1631">
        <v>1013</v>
      </c>
      <c r="O1631" t="s">
        <v>561</v>
      </c>
      <c r="P1631" t="s">
        <v>561</v>
      </c>
      <c r="Q1631">
        <v>1</v>
      </c>
      <c r="W1631">
        <v>0</v>
      </c>
      <c r="X1631">
        <v>254330056</v>
      </c>
      <c r="Y1631">
        <v>9.64</v>
      </c>
      <c r="AA1631">
        <v>0</v>
      </c>
      <c r="AB1631">
        <v>0</v>
      </c>
      <c r="AC1631">
        <v>0</v>
      </c>
      <c r="AD1631">
        <v>249.14</v>
      </c>
      <c r="AE1631">
        <v>0</v>
      </c>
      <c r="AF1631">
        <v>0</v>
      </c>
      <c r="AG1631">
        <v>0</v>
      </c>
      <c r="AH1631">
        <v>249.14</v>
      </c>
      <c r="AI1631">
        <v>1</v>
      </c>
      <c r="AJ1631">
        <v>1</v>
      </c>
      <c r="AK1631">
        <v>1</v>
      </c>
      <c r="AL1631">
        <v>1</v>
      </c>
      <c r="AN1631">
        <v>0</v>
      </c>
      <c r="AO1631">
        <v>1</v>
      </c>
      <c r="AP1631">
        <v>0</v>
      </c>
      <c r="AQ1631">
        <v>0</v>
      </c>
      <c r="AR1631">
        <v>0</v>
      </c>
      <c r="AS1631" t="s">
        <v>3</v>
      </c>
      <c r="AT1631">
        <v>9.64</v>
      </c>
      <c r="AU1631" t="s">
        <v>3</v>
      </c>
      <c r="AV1631">
        <v>1</v>
      </c>
      <c r="AW1631">
        <v>2</v>
      </c>
      <c r="AX1631">
        <v>35869911</v>
      </c>
      <c r="AY1631">
        <v>1</v>
      </c>
      <c r="AZ1631">
        <v>0</v>
      </c>
      <c r="BA1631">
        <v>1583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CX1631">
        <f>Y1631*Source!I1560</f>
        <v>1.9280000000000002</v>
      </c>
      <c r="CY1631">
        <f>AD1631</f>
        <v>249.14</v>
      </c>
      <c r="CZ1631">
        <f>AH1631</f>
        <v>249.14</v>
      </c>
      <c r="DA1631">
        <f>AL1631</f>
        <v>1</v>
      </c>
      <c r="DB1631">
        <f t="shared" si="244"/>
        <v>2401.71</v>
      </c>
      <c r="DC1631">
        <f t="shared" si="245"/>
        <v>0</v>
      </c>
    </row>
    <row r="1632" spans="1:107">
      <c r="A1632">
        <f>ROW(Source!A1560)</f>
        <v>1560</v>
      </c>
      <c r="B1632">
        <v>35863109</v>
      </c>
      <c r="C1632">
        <v>35869907</v>
      </c>
      <c r="D1632">
        <v>121548</v>
      </c>
      <c r="E1632">
        <v>1</v>
      </c>
      <c r="F1632">
        <v>1</v>
      </c>
      <c r="G1632">
        <v>1</v>
      </c>
      <c r="H1632">
        <v>1</v>
      </c>
      <c r="I1632" t="s">
        <v>35</v>
      </c>
      <c r="J1632" t="s">
        <v>3</v>
      </c>
      <c r="K1632" t="s">
        <v>562</v>
      </c>
      <c r="L1632">
        <v>608254</v>
      </c>
      <c r="N1632">
        <v>1013</v>
      </c>
      <c r="O1632" t="s">
        <v>563</v>
      </c>
      <c r="P1632" t="s">
        <v>563</v>
      </c>
      <c r="Q1632">
        <v>1</v>
      </c>
      <c r="W1632">
        <v>0</v>
      </c>
      <c r="X1632">
        <v>-185737400</v>
      </c>
      <c r="Y1632">
        <v>0.01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1</v>
      </c>
      <c r="AJ1632">
        <v>1</v>
      </c>
      <c r="AK1632">
        <v>1</v>
      </c>
      <c r="AL1632">
        <v>1</v>
      </c>
      <c r="AN1632">
        <v>0</v>
      </c>
      <c r="AO1632">
        <v>1</v>
      </c>
      <c r="AP1632">
        <v>0</v>
      </c>
      <c r="AQ1632">
        <v>0</v>
      </c>
      <c r="AR1632">
        <v>0</v>
      </c>
      <c r="AS1632" t="s">
        <v>3</v>
      </c>
      <c r="AT1632">
        <v>0.01</v>
      </c>
      <c r="AU1632" t="s">
        <v>3</v>
      </c>
      <c r="AV1632">
        <v>2</v>
      </c>
      <c r="AW1632">
        <v>2</v>
      </c>
      <c r="AX1632">
        <v>35869912</v>
      </c>
      <c r="AY1632">
        <v>1</v>
      </c>
      <c r="AZ1632">
        <v>0</v>
      </c>
      <c r="BA1632">
        <v>1584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CX1632">
        <f>Y1632*Source!I1560</f>
        <v>2E-3</v>
      </c>
      <c r="CY1632">
        <f>AD1632</f>
        <v>0</v>
      </c>
      <c r="CZ1632">
        <f>AH1632</f>
        <v>0</v>
      </c>
      <c r="DA1632">
        <f>AL1632</f>
        <v>1</v>
      </c>
      <c r="DB1632">
        <f t="shared" si="244"/>
        <v>0</v>
      </c>
      <c r="DC1632">
        <f t="shared" si="245"/>
        <v>0</v>
      </c>
    </row>
    <row r="1633" spans="1:107">
      <c r="A1633">
        <f>ROW(Source!A1560)</f>
        <v>1560</v>
      </c>
      <c r="B1633">
        <v>35863109</v>
      </c>
      <c r="C1633">
        <v>35869907</v>
      </c>
      <c r="D1633">
        <v>29172556</v>
      </c>
      <c r="E1633">
        <v>1</v>
      </c>
      <c r="F1633">
        <v>1</v>
      </c>
      <c r="G1633">
        <v>1</v>
      </c>
      <c r="H1633">
        <v>2</v>
      </c>
      <c r="I1633" t="s">
        <v>564</v>
      </c>
      <c r="J1633" t="s">
        <v>565</v>
      </c>
      <c r="K1633" t="s">
        <v>566</v>
      </c>
      <c r="L1633">
        <v>1368</v>
      </c>
      <c r="N1633">
        <v>1011</v>
      </c>
      <c r="O1633" t="s">
        <v>567</v>
      </c>
      <c r="P1633" t="s">
        <v>567</v>
      </c>
      <c r="Q1633">
        <v>1</v>
      </c>
      <c r="W1633">
        <v>0</v>
      </c>
      <c r="X1633">
        <v>-1302720870</v>
      </c>
      <c r="Y1633">
        <v>0.01</v>
      </c>
      <c r="AA1633">
        <v>0</v>
      </c>
      <c r="AB1633">
        <v>466.71</v>
      </c>
      <c r="AC1633">
        <v>446.18</v>
      </c>
      <c r="AD1633">
        <v>0</v>
      </c>
      <c r="AE1633">
        <v>0</v>
      </c>
      <c r="AF1633">
        <v>31.26</v>
      </c>
      <c r="AG1633">
        <v>13.5</v>
      </c>
      <c r="AH1633">
        <v>0</v>
      </c>
      <c r="AI1633">
        <v>1</v>
      </c>
      <c r="AJ1633">
        <v>14.93</v>
      </c>
      <c r="AK1633">
        <v>33.049999999999997</v>
      </c>
      <c r="AL1633">
        <v>1</v>
      </c>
      <c r="AN1633">
        <v>0</v>
      </c>
      <c r="AO1633">
        <v>1</v>
      </c>
      <c r="AP1633">
        <v>0</v>
      </c>
      <c r="AQ1633">
        <v>0</v>
      </c>
      <c r="AR1633">
        <v>0</v>
      </c>
      <c r="AS1633" t="s">
        <v>3</v>
      </c>
      <c r="AT1633">
        <v>0.01</v>
      </c>
      <c r="AU1633" t="s">
        <v>3</v>
      </c>
      <c r="AV1633">
        <v>0</v>
      </c>
      <c r="AW1633">
        <v>2</v>
      </c>
      <c r="AX1633">
        <v>35869913</v>
      </c>
      <c r="AY1633">
        <v>1</v>
      </c>
      <c r="AZ1633">
        <v>0</v>
      </c>
      <c r="BA1633">
        <v>1585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CX1633">
        <f>Y1633*Source!I1560</f>
        <v>2E-3</v>
      </c>
      <c r="CY1633">
        <f>AB1633</f>
        <v>466.71</v>
      </c>
      <c r="CZ1633">
        <f>AF1633</f>
        <v>31.26</v>
      </c>
      <c r="DA1633">
        <f>AJ1633</f>
        <v>14.93</v>
      </c>
      <c r="DB1633">
        <f t="shared" si="244"/>
        <v>0.31</v>
      </c>
      <c r="DC1633">
        <f t="shared" si="245"/>
        <v>0.14000000000000001</v>
      </c>
    </row>
    <row r="1634" spans="1:107">
      <c r="A1634">
        <f>ROW(Source!A1561)</f>
        <v>1561</v>
      </c>
      <c r="B1634">
        <v>35863109</v>
      </c>
      <c r="C1634">
        <v>35869914</v>
      </c>
      <c r="D1634">
        <v>18408066</v>
      </c>
      <c r="E1634">
        <v>1</v>
      </c>
      <c r="F1634">
        <v>1</v>
      </c>
      <c r="G1634">
        <v>1</v>
      </c>
      <c r="H1634">
        <v>1</v>
      </c>
      <c r="I1634" t="s">
        <v>568</v>
      </c>
      <c r="J1634" t="s">
        <v>3</v>
      </c>
      <c r="K1634" t="s">
        <v>569</v>
      </c>
      <c r="L1634">
        <v>1369</v>
      </c>
      <c r="N1634">
        <v>1013</v>
      </c>
      <c r="O1634" t="s">
        <v>561</v>
      </c>
      <c r="P1634" t="s">
        <v>561</v>
      </c>
      <c r="Q1634">
        <v>1</v>
      </c>
      <c r="W1634">
        <v>0</v>
      </c>
      <c r="X1634">
        <v>-886480961</v>
      </c>
      <c r="Y1634">
        <v>17.89</v>
      </c>
      <c r="AA1634">
        <v>0</v>
      </c>
      <c r="AB1634">
        <v>0</v>
      </c>
      <c r="AC1634">
        <v>0</v>
      </c>
      <c r="AD1634">
        <v>256.16000000000003</v>
      </c>
      <c r="AE1634">
        <v>0</v>
      </c>
      <c r="AF1634">
        <v>0</v>
      </c>
      <c r="AG1634">
        <v>0</v>
      </c>
      <c r="AH1634">
        <v>256.16000000000003</v>
      </c>
      <c r="AI1634">
        <v>1</v>
      </c>
      <c r="AJ1634">
        <v>1</v>
      </c>
      <c r="AK1634">
        <v>1</v>
      </c>
      <c r="AL1634">
        <v>1</v>
      </c>
      <c r="AN1634">
        <v>0</v>
      </c>
      <c r="AO1634">
        <v>1</v>
      </c>
      <c r="AP1634">
        <v>0</v>
      </c>
      <c r="AQ1634">
        <v>0</v>
      </c>
      <c r="AR1634">
        <v>0</v>
      </c>
      <c r="AS1634" t="s">
        <v>3</v>
      </c>
      <c r="AT1634">
        <v>17.89</v>
      </c>
      <c r="AU1634" t="s">
        <v>3</v>
      </c>
      <c r="AV1634">
        <v>1</v>
      </c>
      <c r="AW1634">
        <v>2</v>
      </c>
      <c r="AX1634">
        <v>35869918</v>
      </c>
      <c r="AY1634">
        <v>1</v>
      </c>
      <c r="AZ1634">
        <v>0</v>
      </c>
      <c r="BA1634">
        <v>1586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CX1634">
        <f>Y1634*Source!I1561</f>
        <v>0.35780000000000001</v>
      </c>
      <c r="CY1634">
        <f>AD1634</f>
        <v>256.16000000000003</v>
      </c>
      <c r="CZ1634">
        <f>AH1634</f>
        <v>256.16000000000003</v>
      </c>
      <c r="DA1634">
        <f>AL1634</f>
        <v>1</v>
      </c>
      <c r="DB1634">
        <f t="shared" si="244"/>
        <v>4582.7</v>
      </c>
      <c r="DC1634">
        <f t="shared" si="245"/>
        <v>0</v>
      </c>
    </row>
    <row r="1635" spans="1:107">
      <c r="A1635">
        <f>ROW(Source!A1561)</f>
        <v>1561</v>
      </c>
      <c r="B1635">
        <v>35863109</v>
      </c>
      <c r="C1635">
        <v>35869914</v>
      </c>
      <c r="D1635">
        <v>121548</v>
      </c>
      <c r="E1635">
        <v>1</v>
      </c>
      <c r="F1635">
        <v>1</v>
      </c>
      <c r="G1635">
        <v>1</v>
      </c>
      <c r="H1635">
        <v>1</v>
      </c>
      <c r="I1635" t="s">
        <v>35</v>
      </c>
      <c r="J1635" t="s">
        <v>3</v>
      </c>
      <c r="K1635" t="s">
        <v>562</v>
      </c>
      <c r="L1635">
        <v>608254</v>
      </c>
      <c r="N1635">
        <v>1013</v>
      </c>
      <c r="O1635" t="s">
        <v>563</v>
      </c>
      <c r="P1635" t="s">
        <v>563</v>
      </c>
      <c r="Q1635">
        <v>1</v>
      </c>
      <c r="W1635">
        <v>0</v>
      </c>
      <c r="X1635">
        <v>-185737400</v>
      </c>
      <c r="Y1635">
        <v>0.08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1</v>
      </c>
      <c r="AJ1635">
        <v>1</v>
      </c>
      <c r="AK1635">
        <v>1</v>
      </c>
      <c r="AL1635">
        <v>1</v>
      </c>
      <c r="AN1635">
        <v>0</v>
      </c>
      <c r="AO1635">
        <v>1</v>
      </c>
      <c r="AP1635">
        <v>0</v>
      </c>
      <c r="AQ1635">
        <v>0</v>
      </c>
      <c r="AR1635">
        <v>0</v>
      </c>
      <c r="AS1635" t="s">
        <v>3</v>
      </c>
      <c r="AT1635">
        <v>0.08</v>
      </c>
      <c r="AU1635" t="s">
        <v>3</v>
      </c>
      <c r="AV1635">
        <v>2</v>
      </c>
      <c r="AW1635">
        <v>2</v>
      </c>
      <c r="AX1635">
        <v>35869919</v>
      </c>
      <c r="AY1635">
        <v>1</v>
      </c>
      <c r="AZ1635">
        <v>0</v>
      </c>
      <c r="BA1635">
        <v>1587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CX1635">
        <f>Y1635*Source!I1561</f>
        <v>1.6000000000000001E-3</v>
      </c>
      <c r="CY1635">
        <f>AD1635</f>
        <v>0</v>
      </c>
      <c r="CZ1635">
        <f>AH1635</f>
        <v>0</v>
      </c>
      <c r="DA1635">
        <f>AL1635</f>
        <v>1</v>
      </c>
      <c r="DB1635">
        <f t="shared" si="244"/>
        <v>0</v>
      </c>
      <c r="DC1635">
        <f t="shared" si="245"/>
        <v>0</v>
      </c>
    </row>
    <row r="1636" spans="1:107">
      <c r="A1636">
        <f>ROW(Source!A1561)</f>
        <v>1561</v>
      </c>
      <c r="B1636">
        <v>35863109</v>
      </c>
      <c r="C1636">
        <v>35869914</v>
      </c>
      <c r="D1636">
        <v>29172556</v>
      </c>
      <c r="E1636">
        <v>1</v>
      </c>
      <c r="F1636">
        <v>1</v>
      </c>
      <c r="G1636">
        <v>1</v>
      </c>
      <c r="H1636">
        <v>2</v>
      </c>
      <c r="I1636" t="s">
        <v>564</v>
      </c>
      <c r="J1636" t="s">
        <v>565</v>
      </c>
      <c r="K1636" t="s">
        <v>566</v>
      </c>
      <c r="L1636">
        <v>1368</v>
      </c>
      <c r="N1636">
        <v>1011</v>
      </c>
      <c r="O1636" t="s">
        <v>567</v>
      </c>
      <c r="P1636" t="s">
        <v>567</v>
      </c>
      <c r="Q1636">
        <v>1</v>
      </c>
      <c r="W1636">
        <v>0</v>
      </c>
      <c r="X1636">
        <v>-1302720870</v>
      </c>
      <c r="Y1636">
        <v>0.08</v>
      </c>
      <c r="AA1636">
        <v>0</v>
      </c>
      <c r="AB1636">
        <v>466.71</v>
      </c>
      <c r="AC1636">
        <v>446.18</v>
      </c>
      <c r="AD1636">
        <v>0</v>
      </c>
      <c r="AE1636">
        <v>0</v>
      </c>
      <c r="AF1636">
        <v>31.26</v>
      </c>
      <c r="AG1636">
        <v>13.5</v>
      </c>
      <c r="AH1636">
        <v>0</v>
      </c>
      <c r="AI1636">
        <v>1</v>
      </c>
      <c r="AJ1636">
        <v>14.93</v>
      </c>
      <c r="AK1636">
        <v>33.049999999999997</v>
      </c>
      <c r="AL1636">
        <v>1</v>
      </c>
      <c r="AN1636">
        <v>0</v>
      </c>
      <c r="AO1636">
        <v>1</v>
      </c>
      <c r="AP1636">
        <v>0</v>
      </c>
      <c r="AQ1636">
        <v>0</v>
      </c>
      <c r="AR1636">
        <v>0</v>
      </c>
      <c r="AS1636" t="s">
        <v>3</v>
      </c>
      <c r="AT1636">
        <v>0.08</v>
      </c>
      <c r="AU1636" t="s">
        <v>3</v>
      </c>
      <c r="AV1636">
        <v>0</v>
      </c>
      <c r="AW1636">
        <v>2</v>
      </c>
      <c r="AX1636">
        <v>35869920</v>
      </c>
      <c r="AY1636">
        <v>1</v>
      </c>
      <c r="AZ1636">
        <v>0</v>
      </c>
      <c r="BA1636">
        <v>1588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CX1636">
        <f>Y1636*Source!I1561</f>
        <v>1.6000000000000001E-3</v>
      </c>
      <c r="CY1636">
        <f>AB1636</f>
        <v>466.71</v>
      </c>
      <c r="CZ1636">
        <f>AF1636</f>
        <v>31.26</v>
      </c>
      <c r="DA1636">
        <f>AJ1636</f>
        <v>14.93</v>
      </c>
      <c r="DB1636">
        <f t="shared" si="244"/>
        <v>2.5</v>
      </c>
      <c r="DC1636">
        <f t="shared" si="245"/>
        <v>1.08</v>
      </c>
    </row>
    <row r="1637" spans="1:107">
      <c r="A1637">
        <f>ROW(Source!A1562)</f>
        <v>1562</v>
      </c>
      <c r="B1637">
        <v>35863109</v>
      </c>
      <c r="C1637">
        <v>35869921</v>
      </c>
      <c r="D1637">
        <v>18408066</v>
      </c>
      <c r="E1637">
        <v>1</v>
      </c>
      <c r="F1637">
        <v>1</v>
      </c>
      <c r="G1637">
        <v>1</v>
      </c>
      <c r="H1637">
        <v>1</v>
      </c>
      <c r="I1637" t="s">
        <v>568</v>
      </c>
      <c r="J1637" t="s">
        <v>3</v>
      </c>
      <c r="K1637" t="s">
        <v>569</v>
      </c>
      <c r="L1637">
        <v>1369</v>
      </c>
      <c r="N1637">
        <v>1013</v>
      </c>
      <c r="O1637" t="s">
        <v>561</v>
      </c>
      <c r="P1637" t="s">
        <v>561</v>
      </c>
      <c r="Q1637">
        <v>1</v>
      </c>
      <c r="W1637">
        <v>0</v>
      </c>
      <c r="X1637">
        <v>-886480961</v>
      </c>
      <c r="Y1637">
        <v>179.3</v>
      </c>
      <c r="AA1637">
        <v>0</v>
      </c>
      <c r="AB1637">
        <v>0</v>
      </c>
      <c r="AC1637">
        <v>0</v>
      </c>
      <c r="AD1637">
        <v>256.16000000000003</v>
      </c>
      <c r="AE1637">
        <v>0</v>
      </c>
      <c r="AF1637">
        <v>0</v>
      </c>
      <c r="AG1637">
        <v>0</v>
      </c>
      <c r="AH1637">
        <v>256.16000000000003</v>
      </c>
      <c r="AI1637">
        <v>1</v>
      </c>
      <c r="AJ1637">
        <v>1</v>
      </c>
      <c r="AK1637">
        <v>1</v>
      </c>
      <c r="AL1637">
        <v>1</v>
      </c>
      <c r="AN1637">
        <v>0</v>
      </c>
      <c r="AO1637">
        <v>1</v>
      </c>
      <c r="AP1637">
        <v>0</v>
      </c>
      <c r="AQ1637">
        <v>0</v>
      </c>
      <c r="AR1637">
        <v>0</v>
      </c>
      <c r="AS1637" t="s">
        <v>3</v>
      </c>
      <c r="AT1637">
        <v>179.3</v>
      </c>
      <c r="AU1637" t="s">
        <v>3</v>
      </c>
      <c r="AV1637">
        <v>1</v>
      </c>
      <c r="AW1637">
        <v>2</v>
      </c>
      <c r="AX1637">
        <v>35869927</v>
      </c>
      <c r="AY1637">
        <v>1</v>
      </c>
      <c r="AZ1637">
        <v>0</v>
      </c>
      <c r="BA1637">
        <v>1589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CX1637">
        <f>Y1637*Source!I1562</f>
        <v>3.5860000000000003</v>
      </c>
      <c r="CY1637">
        <f>AD1637</f>
        <v>256.16000000000003</v>
      </c>
      <c r="CZ1637">
        <f>AH1637</f>
        <v>256.16000000000003</v>
      </c>
      <c r="DA1637">
        <f>AL1637</f>
        <v>1</v>
      </c>
      <c r="DB1637">
        <f t="shared" si="244"/>
        <v>45929.49</v>
      </c>
      <c r="DC1637">
        <f t="shared" si="245"/>
        <v>0</v>
      </c>
    </row>
    <row r="1638" spans="1:107">
      <c r="A1638">
        <f>ROW(Source!A1562)</f>
        <v>1562</v>
      </c>
      <c r="B1638">
        <v>35863109</v>
      </c>
      <c r="C1638">
        <v>35869921</v>
      </c>
      <c r="D1638">
        <v>121548</v>
      </c>
      <c r="E1638">
        <v>1</v>
      </c>
      <c r="F1638">
        <v>1</v>
      </c>
      <c r="G1638">
        <v>1</v>
      </c>
      <c r="H1638">
        <v>1</v>
      </c>
      <c r="I1638" t="s">
        <v>35</v>
      </c>
      <c r="J1638" t="s">
        <v>3</v>
      </c>
      <c r="K1638" t="s">
        <v>562</v>
      </c>
      <c r="L1638">
        <v>608254</v>
      </c>
      <c r="N1638">
        <v>1013</v>
      </c>
      <c r="O1638" t="s">
        <v>563</v>
      </c>
      <c r="P1638" t="s">
        <v>563</v>
      </c>
      <c r="Q1638">
        <v>1</v>
      </c>
      <c r="W1638">
        <v>0</v>
      </c>
      <c r="X1638">
        <v>-185737400</v>
      </c>
      <c r="Y1638">
        <v>3.97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1</v>
      </c>
      <c r="AJ1638">
        <v>1</v>
      </c>
      <c r="AK1638">
        <v>1</v>
      </c>
      <c r="AL1638">
        <v>1</v>
      </c>
      <c r="AN1638">
        <v>0</v>
      </c>
      <c r="AO1638">
        <v>1</v>
      </c>
      <c r="AP1638">
        <v>0</v>
      </c>
      <c r="AQ1638">
        <v>0</v>
      </c>
      <c r="AR1638">
        <v>0</v>
      </c>
      <c r="AS1638" t="s">
        <v>3</v>
      </c>
      <c r="AT1638">
        <v>3.97</v>
      </c>
      <c r="AU1638" t="s">
        <v>3</v>
      </c>
      <c r="AV1638">
        <v>2</v>
      </c>
      <c r="AW1638">
        <v>2</v>
      </c>
      <c r="AX1638">
        <v>35869928</v>
      </c>
      <c r="AY1638">
        <v>1</v>
      </c>
      <c r="AZ1638">
        <v>0</v>
      </c>
      <c r="BA1638">
        <v>1590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CX1638">
        <f>Y1638*Source!I1562</f>
        <v>7.9400000000000012E-2</v>
      </c>
      <c r="CY1638">
        <f>AD1638</f>
        <v>0</v>
      </c>
      <c r="CZ1638">
        <f>AH1638</f>
        <v>0</v>
      </c>
      <c r="DA1638">
        <f>AL1638</f>
        <v>1</v>
      </c>
      <c r="DB1638">
        <f t="shared" si="244"/>
        <v>0</v>
      </c>
      <c r="DC1638">
        <f t="shared" si="245"/>
        <v>0</v>
      </c>
    </row>
    <row r="1639" spans="1:107">
      <c r="A1639">
        <f>ROW(Source!A1562)</f>
        <v>1562</v>
      </c>
      <c r="B1639">
        <v>35863109</v>
      </c>
      <c r="C1639">
        <v>35869921</v>
      </c>
      <c r="D1639">
        <v>29172710</v>
      </c>
      <c r="E1639">
        <v>1</v>
      </c>
      <c r="F1639">
        <v>1</v>
      </c>
      <c r="G1639">
        <v>1</v>
      </c>
      <c r="H1639">
        <v>2</v>
      </c>
      <c r="I1639" t="s">
        <v>570</v>
      </c>
      <c r="J1639" t="s">
        <v>571</v>
      </c>
      <c r="K1639" t="s">
        <v>572</v>
      </c>
      <c r="L1639">
        <v>1368</v>
      </c>
      <c r="N1639">
        <v>1011</v>
      </c>
      <c r="O1639" t="s">
        <v>567</v>
      </c>
      <c r="P1639" t="s">
        <v>567</v>
      </c>
      <c r="Q1639">
        <v>1</v>
      </c>
      <c r="W1639">
        <v>0</v>
      </c>
      <c r="X1639">
        <v>-1676841219</v>
      </c>
      <c r="Y1639">
        <v>3.97</v>
      </c>
      <c r="AA1639">
        <v>0</v>
      </c>
      <c r="AB1639">
        <v>539.16</v>
      </c>
      <c r="AC1639">
        <v>332.48</v>
      </c>
      <c r="AD1639">
        <v>0</v>
      </c>
      <c r="AE1639">
        <v>0</v>
      </c>
      <c r="AF1639">
        <v>46.56</v>
      </c>
      <c r="AG1639">
        <v>10.06</v>
      </c>
      <c r="AH1639">
        <v>0</v>
      </c>
      <c r="AI1639">
        <v>1</v>
      </c>
      <c r="AJ1639">
        <v>11.58</v>
      </c>
      <c r="AK1639">
        <v>33.049999999999997</v>
      </c>
      <c r="AL1639">
        <v>1</v>
      </c>
      <c r="AN1639">
        <v>0</v>
      </c>
      <c r="AO1639">
        <v>1</v>
      </c>
      <c r="AP1639">
        <v>0</v>
      </c>
      <c r="AQ1639">
        <v>0</v>
      </c>
      <c r="AR1639">
        <v>0</v>
      </c>
      <c r="AS1639" t="s">
        <v>3</v>
      </c>
      <c r="AT1639">
        <v>3.97</v>
      </c>
      <c r="AU1639" t="s">
        <v>3</v>
      </c>
      <c r="AV1639">
        <v>0</v>
      </c>
      <c r="AW1639">
        <v>2</v>
      </c>
      <c r="AX1639">
        <v>35869929</v>
      </c>
      <c r="AY1639">
        <v>1</v>
      </c>
      <c r="AZ1639">
        <v>0</v>
      </c>
      <c r="BA1639">
        <v>1591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CX1639">
        <f>Y1639*Source!I1562</f>
        <v>7.9400000000000012E-2</v>
      </c>
      <c r="CY1639">
        <f>AB1639</f>
        <v>539.16</v>
      </c>
      <c r="CZ1639">
        <f>AF1639</f>
        <v>46.56</v>
      </c>
      <c r="DA1639">
        <f>AJ1639</f>
        <v>11.58</v>
      </c>
      <c r="DB1639">
        <f t="shared" si="244"/>
        <v>184.84</v>
      </c>
      <c r="DC1639">
        <f t="shared" si="245"/>
        <v>39.94</v>
      </c>
    </row>
    <row r="1640" spans="1:107">
      <c r="A1640">
        <f>ROW(Source!A1562)</f>
        <v>1562</v>
      </c>
      <c r="B1640">
        <v>35863109</v>
      </c>
      <c r="C1640">
        <v>35869921</v>
      </c>
      <c r="D1640">
        <v>29174533</v>
      </c>
      <c r="E1640">
        <v>1</v>
      </c>
      <c r="F1640">
        <v>1</v>
      </c>
      <c r="G1640">
        <v>1</v>
      </c>
      <c r="H1640">
        <v>2</v>
      </c>
      <c r="I1640" t="s">
        <v>573</v>
      </c>
      <c r="J1640" t="s">
        <v>574</v>
      </c>
      <c r="K1640" t="s">
        <v>575</v>
      </c>
      <c r="L1640">
        <v>1368</v>
      </c>
      <c r="N1640">
        <v>1011</v>
      </c>
      <c r="O1640" t="s">
        <v>567</v>
      </c>
      <c r="P1640" t="s">
        <v>567</v>
      </c>
      <c r="Q1640">
        <v>1</v>
      </c>
      <c r="W1640">
        <v>0</v>
      </c>
      <c r="X1640">
        <v>1235896746</v>
      </c>
      <c r="Y1640">
        <v>7.93</v>
      </c>
      <c r="AA1640">
        <v>0</v>
      </c>
      <c r="AB1640">
        <v>5.0599999999999996</v>
      </c>
      <c r="AC1640">
        <v>0</v>
      </c>
      <c r="AD1640">
        <v>0</v>
      </c>
      <c r="AE1640">
        <v>0</v>
      </c>
      <c r="AF1640">
        <v>1.53</v>
      </c>
      <c r="AG1640">
        <v>0</v>
      </c>
      <c r="AH1640">
        <v>0</v>
      </c>
      <c r="AI1640">
        <v>1</v>
      </c>
      <c r="AJ1640">
        <v>3.31</v>
      </c>
      <c r="AK1640">
        <v>33.049999999999997</v>
      </c>
      <c r="AL1640">
        <v>1</v>
      </c>
      <c r="AN1640">
        <v>0</v>
      </c>
      <c r="AO1640">
        <v>1</v>
      </c>
      <c r="AP1640">
        <v>0</v>
      </c>
      <c r="AQ1640">
        <v>0</v>
      </c>
      <c r="AR1640">
        <v>0</v>
      </c>
      <c r="AS1640" t="s">
        <v>3</v>
      </c>
      <c r="AT1640">
        <v>7.93</v>
      </c>
      <c r="AU1640" t="s">
        <v>3</v>
      </c>
      <c r="AV1640">
        <v>0</v>
      </c>
      <c r="AW1640">
        <v>2</v>
      </c>
      <c r="AX1640">
        <v>35869930</v>
      </c>
      <c r="AY1640">
        <v>1</v>
      </c>
      <c r="AZ1640">
        <v>0</v>
      </c>
      <c r="BA1640">
        <v>1592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CX1640">
        <f>Y1640*Source!I1562</f>
        <v>0.15859999999999999</v>
      </c>
      <c r="CY1640">
        <f>AB1640</f>
        <v>5.0599999999999996</v>
      </c>
      <c r="CZ1640">
        <f>AF1640</f>
        <v>1.53</v>
      </c>
      <c r="DA1640">
        <f>AJ1640</f>
        <v>3.31</v>
      </c>
      <c r="DB1640">
        <f t="shared" si="244"/>
        <v>12.13</v>
      </c>
      <c r="DC1640">
        <f t="shared" si="245"/>
        <v>0</v>
      </c>
    </row>
    <row r="1641" spans="1:107">
      <c r="A1641">
        <f>ROW(Source!A1562)</f>
        <v>1562</v>
      </c>
      <c r="B1641">
        <v>35863109</v>
      </c>
      <c r="C1641">
        <v>35869921</v>
      </c>
      <c r="D1641">
        <v>29164349</v>
      </c>
      <c r="E1641">
        <v>1</v>
      </c>
      <c r="F1641">
        <v>1</v>
      </c>
      <c r="G1641">
        <v>1</v>
      </c>
      <c r="H1641">
        <v>3</v>
      </c>
      <c r="I1641" t="s">
        <v>28</v>
      </c>
      <c r="J1641" t="s">
        <v>31</v>
      </c>
      <c r="K1641" t="s">
        <v>29</v>
      </c>
      <c r="L1641">
        <v>1348</v>
      </c>
      <c r="N1641">
        <v>1009</v>
      </c>
      <c r="O1641" t="s">
        <v>30</v>
      </c>
      <c r="P1641" t="s">
        <v>30</v>
      </c>
      <c r="Q1641">
        <v>1000</v>
      </c>
      <c r="W1641">
        <v>0</v>
      </c>
      <c r="X1641">
        <v>-304821490</v>
      </c>
      <c r="Y1641">
        <v>10.5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1</v>
      </c>
      <c r="AJ1641">
        <v>1</v>
      </c>
      <c r="AK1641">
        <v>1</v>
      </c>
      <c r="AL1641">
        <v>1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 t="s">
        <v>3</v>
      </c>
      <c r="AT1641">
        <v>10.5</v>
      </c>
      <c r="AU1641" t="s">
        <v>3</v>
      </c>
      <c r="AV1641">
        <v>0</v>
      </c>
      <c r="AW1641">
        <v>2</v>
      </c>
      <c r="AX1641">
        <v>35869931</v>
      </c>
      <c r="AY1641">
        <v>1</v>
      </c>
      <c r="AZ1641">
        <v>0</v>
      </c>
      <c r="BA1641">
        <v>1593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CX1641">
        <f>Y1641*Source!I1562</f>
        <v>0.21</v>
      </c>
      <c r="CY1641">
        <f>AA1641</f>
        <v>0</v>
      </c>
      <c r="CZ1641">
        <f>AE1641</f>
        <v>0</v>
      </c>
      <c r="DA1641">
        <f>AI1641</f>
        <v>1</v>
      </c>
      <c r="DB1641">
        <f t="shared" si="244"/>
        <v>0</v>
      </c>
      <c r="DC1641">
        <f t="shared" si="245"/>
        <v>0</v>
      </c>
    </row>
    <row r="1642" spans="1:107">
      <c r="A1642">
        <f>ROW(Source!A1601)</f>
        <v>1601</v>
      </c>
      <c r="B1642">
        <v>35863109</v>
      </c>
      <c r="C1642">
        <v>35869933</v>
      </c>
      <c r="D1642">
        <v>18407150</v>
      </c>
      <c r="E1642">
        <v>1</v>
      </c>
      <c r="F1642">
        <v>1</v>
      </c>
      <c r="G1642">
        <v>1</v>
      </c>
      <c r="H1642">
        <v>1</v>
      </c>
      <c r="I1642" t="s">
        <v>576</v>
      </c>
      <c r="J1642" t="s">
        <v>3</v>
      </c>
      <c r="K1642" t="s">
        <v>577</v>
      </c>
      <c r="L1642">
        <v>1369</v>
      </c>
      <c r="N1642">
        <v>1013</v>
      </c>
      <c r="O1642" t="s">
        <v>561</v>
      </c>
      <c r="P1642" t="s">
        <v>561</v>
      </c>
      <c r="Q1642">
        <v>1</v>
      </c>
      <c r="W1642">
        <v>0</v>
      </c>
      <c r="X1642">
        <v>-931037793</v>
      </c>
      <c r="Y1642">
        <v>24.368500000000001</v>
      </c>
      <c r="AA1642">
        <v>0</v>
      </c>
      <c r="AB1642">
        <v>0</v>
      </c>
      <c r="AC1642">
        <v>0</v>
      </c>
      <c r="AD1642">
        <v>272.45</v>
      </c>
      <c r="AE1642">
        <v>0</v>
      </c>
      <c r="AF1642">
        <v>0</v>
      </c>
      <c r="AG1642">
        <v>0</v>
      </c>
      <c r="AH1642">
        <v>272.45</v>
      </c>
      <c r="AI1642">
        <v>1</v>
      </c>
      <c r="AJ1642">
        <v>1</v>
      </c>
      <c r="AK1642">
        <v>1</v>
      </c>
      <c r="AL1642">
        <v>1</v>
      </c>
      <c r="AN1642">
        <v>0</v>
      </c>
      <c r="AO1642">
        <v>1</v>
      </c>
      <c r="AP1642">
        <v>1</v>
      </c>
      <c r="AQ1642">
        <v>0</v>
      </c>
      <c r="AR1642">
        <v>0</v>
      </c>
      <c r="AS1642" t="s">
        <v>3</v>
      </c>
      <c r="AT1642">
        <v>21.19</v>
      </c>
      <c r="AU1642" t="s">
        <v>134</v>
      </c>
      <c r="AV1642">
        <v>1</v>
      </c>
      <c r="AW1642">
        <v>2</v>
      </c>
      <c r="AX1642">
        <v>35869941</v>
      </c>
      <c r="AY1642">
        <v>1</v>
      </c>
      <c r="AZ1642">
        <v>0</v>
      </c>
      <c r="BA1642">
        <v>1594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CX1642">
        <f>Y1642*Source!I1601</f>
        <v>1.120951</v>
      </c>
      <c r="CY1642">
        <f>AD1642</f>
        <v>272.45</v>
      </c>
      <c r="CZ1642">
        <f>AH1642</f>
        <v>272.45</v>
      </c>
      <c r="DA1642">
        <f>AL1642</f>
        <v>1</v>
      </c>
      <c r="DB1642">
        <f>ROUND((ROUND(AT1642*CZ1642,2)*1.15),2)</f>
        <v>6639.2</v>
      </c>
      <c r="DC1642">
        <f>ROUND((ROUND(AT1642*AG1642,2)*1.15),2)</f>
        <v>0</v>
      </c>
    </row>
    <row r="1643" spans="1:107">
      <c r="A1643">
        <f>ROW(Source!A1601)</f>
        <v>1601</v>
      </c>
      <c r="B1643">
        <v>35863109</v>
      </c>
      <c r="C1643">
        <v>35869933</v>
      </c>
      <c r="D1643">
        <v>121548</v>
      </c>
      <c r="E1643">
        <v>1</v>
      </c>
      <c r="F1643">
        <v>1</v>
      </c>
      <c r="G1643">
        <v>1</v>
      </c>
      <c r="H1643">
        <v>1</v>
      </c>
      <c r="I1643" t="s">
        <v>35</v>
      </c>
      <c r="J1643" t="s">
        <v>3</v>
      </c>
      <c r="K1643" t="s">
        <v>562</v>
      </c>
      <c r="L1643">
        <v>608254</v>
      </c>
      <c r="N1643">
        <v>1013</v>
      </c>
      <c r="O1643" t="s">
        <v>563</v>
      </c>
      <c r="P1643" t="s">
        <v>563</v>
      </c>
      <c r="Q1643">
        <v>1</v>
      </c>
      <c r="W1643">
        <v>0</v>
      </c>
      <c r="X1643">
        <v>-185737400</v>
      </c>
      <c r="Y1643">
        <v>0.05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1</v>
      </c>
      <c r="AJ1643">
        <v>1</v>
      </c>
      <c r="AK1643">
        <v>1</v>
      </c>
      <c r="AL1643">
        <v>1</v>
      </c>
      <c r="AN1643">
        <v>0</v>
      </c>
      <c r="AO1643">
        <v>1</v>
      </c>
      <c r="AP1643">
        <v>1</v>
      </c>
      <c r="AQ1643">
        <v>0</v>
      </c>
      <c r="AR1643">
        <v>0</v>
      </c>
      <c r="AS1643" t="s">
        <v>3</v>
      </c>
      <c r="AT1643">
        <v>0.04</v>
      </c>
      <c r="AU1643" t="s">
        <v>133</v>
      </c>
      <c r="AV1643">
        <v>2</v>
      </c>
      <c r="AW1643">
        <v>2</v>
      </c>
      <c r="AX1643">
        <v>35869942</v>
      </c>
      <c r="AY1643">
        <v>1</v>
      </c>
      <c r="AZ1643">
        <v>0</v>
      </c>
      <c r="BA1643">
        <v>1595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CX1643">
        <f>Y1643*Source!I1601</f>
        <v>2.3E-3</v>
      </c>
      <c r="CY1643">
        <f>AD1643</f>
        <v>0</v>
      </c>
      <c r="CZ1643">
        <f>AH1643</f>
        <v>0</v>
      </c>
      <c r="DA1643">
        <f>AL1643</f>
        <v>1</v>
      </c>
      <c r="DB1643">
        <f>ROUND((ROUND(AT1643*CZ1643,2)*1.25),2)</f>
        <v>0</v>
      </c>
      <c r="DC1643">
        <f>ROUND((ROUND(AT1643*AG1643,2)*1.25),2)</f>
        <v>0</v>
      </c>
    </row>
    <row r="1644" spans="1:107">
      <c r="A1644">
        <f>ROW(Source!A1601)</f>
        <v>1601</v>
      </c>
      <c r="B1644">
        <v>35863109</v>
      </c>
      <c r="C1644">
        <v>35869933</v>
      </c>
      <c r="D1644">
        <v>29172556</v>
      </c>
      <c r="E1644">
        <v>1</v>
      </c>
      <c r="F1644">
        <v>1</v>
      </c>
      <c r="G1644">
        <v>1</v>
      </c>
      <c r="H1644">
        <v>2</v>
      </c>
      <c r="I1644" t="s">
        <v>564</v>
      </c>
      <c r="J1644" t="s">
        <v>565</v>
      </c>
      <c r="K1644" t="s">
        <v>566</v>
      </c>
      <c r="L1644">
        <v>1368</v>
      </c>
      <c r="N1644">
        <v>1011</v>
      </c>
      <c r="O1644" t="s">
        <v>567</v>
      </c>
      <c r="P1644" t="s">
        <v>567</v>
      </c>
      <c r="Q1644">
        <v>1</v>
      </c>
      <c r="W1644">
        <v>0</v>
      </c>
      <c r="X1644">
        <v>-1302720870</v>
      </c>
      <c r="Y1644">
        <v>0.05</v>
      </c>
      <c r="AA1644">
        <v>0</v>
      </c>
      <c r="AB1644">
        <v>466.71</v>
      </c>
      <c r="AC1644">
        <v>446.18</v>
      </c>
      <c r="AD1644">
        <v>0</v>
      </c>
      <c r="AE1644">
        <v>0</v>
      </c>
      <c r="AF1644">
        <v>31.26</v>
      </c>
      <c r="AG1644">
        <v>13.5</v>
      </c>
      <c r="AH1644">
        <v>0</v>
      </c>
      <c r="AI1644">
        <v>1</v>
      </c>
      <c r="AJ1644">
        <v>14.93</v>
      </c>
      <c r="AK1644">
        <v>33.049999999999997</v>
      </c>
      <c r="AL1644">
        <v>1</v>
      </c>
      <c r="AN1644">
        <v>0</v>
      </c>
      <c r="AO1644">
        <v>1</v>
      </c>
      <c r="AP1644">
        <v>1</v>
      </c>
      <c r="AQ1644">
        <v>0</v>
      </c>
      <c r="AR1644">
        <v>0</v>
      </c>
      <c r="AS1644" t="s">
        <v>3</v>
      </c>
      <c r="AT1644">
        <v>0.04</v>
      </c>
      <c r="AU1644" t="s">
        <v>133</v>
      </c>
      <c r="AV1644">
        <v>0</v>
      </c>
      <c r="AW1644">
        <v>2</v>
      </c>
      <c r="AX1644">
        <v>35869943</v>
      </c>
      <c r="AY1644">
        <v>1</v>
      </c>
      <c r="AZ1644">
        <v>0</v>
      </c>
      <c r="BA1644">
        <v>1596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CX1644">
        <f>Y1644*Source!I1601</f>
        <v>2.3E-3</v>
      </c>
      <c r="CY1644">
        <f>AB1644</f>
        <v>466.71</v>
      </c>
      <c r="CZ1644">
        <f>AF1644</f>
        <v>31.26</v>
      </c>
      <c r="DA1644">
        <f>AJ1644</f>
        <v>14.93</v>
      </c>
      <c r="DB1644">
        <f>ROUND((ROUND(AT1644*CZ1644,2)*1.25),2)</f>
        <v>1.56</v>
      </c>
      <c r="DC1644">
        <f>ROUND((ROUND(AT1644*AG1644,2)*1.25),2)</f>
        <v>0.68</v>
      </c>
    </row>
    <row r="1645" spans="1:107">
      <c r="A1645">
        <f>ROW(Source!A1601)</f>
        <v>1601</v>
      </c>
      <c r="B1645">
        <v>35863109</v>
      </c>
      <c r="C1645">
        <v>35869933</v>
      </c>
      <c r="D1645">
        <v>29174913</v>
      </c>
      <c r="E1645">
        <v>1</v>
      </c>
      <c r="F1645">
        <v>1</v>
      </c>
      <c r="G1645">
        <v>1</v>
      </c>
      <c r="H1645">
        <v>2</v>
      </c>
      <c r="I1645" t="s">
        <v>578</v>
      </c>
      <c r="J1645" t="s">
        <v>579</v>
      </c>
      <c r="K1645" t="s">
        <v>580</v>
      </c>
      <c r="L1645">
        <v>1368</v>
      </c>
      <c r="N1645">
        <v>1011</v>
      </c>
      <c r="O1645" t="s">
        <v>567</v>
      </c>
      <c r="P1645" t="s">
        <v>567</v>
      </c>
      <c r="Q1645">
        <v>1</v>
      </c>
      <c r="W1645">
        <v>0</v>
      </c>
      <c r="X1645">
        <v>458544584</v>
      </c>
      <c r="Y1645">
        <v>0.1875</v>
      </c>
      <c r="AA1645">
        <v>0</v>
      </c>
      <c r="AB1645">
        <v>932.72</v>
      </c>
      <c r="AC1645">
        <v>383.38</v>
      </c>
      <c r="AD1645">
        <v>0</v>
      </c>
      <c r="AE1645">
        <v>0</v>
      </c>
      <c r="AF1645">
        <v>87.17</v>
      </c>
      <c r="AG1645">
        <v>11.6</v>
      </c>
      <c r="AH1645">
        <v>0</v>
      </c>
      <c r="AI1645">
        <v>1</v>
      </c>
      <c r="AJ1645">
        <v>10.7</v>
      </c>
      <c r="AK1645">
        <v>33.049999999999997</v>
      </c>
      <c r="AL1645">
        <v>1</v>
      </c>
      <c r="AN1645">
        <v>0</v>
      </c>
      <c r="AO1645">
        <v>1</v>
      </c>
      <c r="AP1645">
        <v>1</v>
      </c>
      <c r="AQ1645">
        <v>0</v>
      </c>
      <c r="AR1645">
        <v>0</v>
      </c>
      <c r="AS1645" t="s">
        <v>3</v>
      </c>
      <c r="AT1645">
        <v>0.15</v>
      </c>
      <c r="AU1645" t="s">
        <v>133</v>
      </c>
      <c r="AV1645">
        <v>0</v>
      </c>
      <c r="AW1645">
        <v>2</v>
      </c>
      <c r="AX1645">
        <v>35869944</v>
      </c>
      <c r="AY1645">
        <v>1</v>
      </c>
      <c r="AZ1645">
        <v>0</v>
      </c>
      <c r="BA1645">
        <v>1597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CX1645">
        <f>Y1645*Source!I1601</f>
        <v>8.6250000000000007E-3</v>
      </c>
      <c r="CY1645">
        <f>AB1645</f>
        <v>932.72</v>
      </c>
      <c r="CZ1645">
        <f>AF1645</f>
        <v>87.17</v>
      </c>
      <c r="DA1645">
        <f>AJ1645</f>
        <v>10.7</v>
      </c>
      <c r="DB1645">
        <f>ROUND((ROUND(AT1645*CZ1645,2)*1.25),2)</f>
        <v>16.350000000000001</v>
      </c>
      <c r="DC1645">
        <f>ROUND((ROUND(AT1645*AG1645,2)*1.25),2)</f>
        <v>2.1800000000000002</v>
      </c>
    </row>
    <row r="1646" spans="1:107">
      <c r="A1646">
        <f>ROW(Source!A1601)</f>
        <v>1601</v>
      </c>
      <c r="B1646">
        <v>35863109</v>
      </c>
      <c r="C1646">
        <v>35869933</v>
      </c>
      <c r="D1646">
        <v>29108696</v>
      </c>
      <c r="E1646">
        <v>1</v>
      </c>
      <c r="F1646">
        <v>1</v>
      </c>
      <c r="G1646">
        <v>1</v>
      </c>
      <c r="H1646">
        <v>3</v>
      </c>
      <c r="I1646" t="s">
        <v>581</v>
      </c>
      <c r="J1646" t="s">
        <v>582</v>
      </c>
      <c r="K1646" t="s">
        <v>583</v>
      </c>
      <c r="L1646">
        <v>1354</v>
      </c>
      <c r="N1646">
        <v>1010</v>
      </c>
      <c r="O1646" t="s">
        <v>237</v>
      </c>
      <c r="P1646" t="s">
        <v>237</v>
      </c>
      <c r="Q1646">
        <v>1</v>
      </c>
      <c r="W1646">
        <v>0</v>
      </c>
      <c r="X1646">
        <v>2109155817</v>
      </c>
      <c r="Y1646">
        <v>56.6</v>
      </c>
      <c r="AA1646">
        <v>310.51</v>
      </c>
      <c r="AB1646">
        <v>0</v>
      </c>
      <c r="AC1646">
        <v>0</v>
      </c>
      <c r="AD1646">
        <v>0</v>
      </c>
      <c r="AE1646">
        <v>67.209999999999994</v>
      </c>
      <c r="AF1646">
        <v>0</v>
      </c>
      <c r="AG1646">
        <v>0</v>
      </c>
      <c r="AH1646">
        <v>0</v>
      </c>
      <c r="AI1646">
        <v>4.62</v>
      </c>
      <c r="AJ1646">
        <v>1</v>
      </c>
      <c r="AK1646">
        <v>1</v>
      </c>
      <c r="AL1646">
        <v>1</v>
      </c>
      <c r="AN1646">
        <v>0</v>
      </c>
      <c r="AO1646">
        <v>1</v>
      </c>
      <c r="AP1646">
        <v>0</v>
      </c>
      <c r="AQ1646">
        <v>0</v>
      </c>
      <c r="AR1646">
        <v>0</v>
      </c>
      <c r="AS1646" t="s">
        <v>3</v>
      </c>
      <c r="AT1646">
        <v>56.6</v>
      </c>
      <c r="AU1646" t="s">
        <v>3</v>
      </c>
      <c r="AV1646">
        <v>0</v>
      </c>
      <c r="AW1646">
        <v>2</v>
      </c>
      <c r="AX1646">
        <v>35869945</v>
      </c>
      <c r="AY1646">
        <v>1</v>
      </c>
      <c r="AZ1646">
        <v>0</v>
      </c>
      <c r="BA1646">
        <v>1598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CX1646">
        <f>Y1646*Source!I1601</f>
        <v>2.6036000000000001</v>
      </c>
      <c r="CY1646">
        <f>AA1646</f>
        <v>310.51</v>
      </c>
      <c r="CZ1646">
        <f>AE1646</f>
        <v>67.209999999999994</v>
      </c>
      <c r="DA1646">
        <f>AI1646</f>
        <v>4.62</v>
      </c>
      <c r="DB1646">
        <f>ROUND(ROUND(AT1646*CZ1646,2),2)</f>
        <v>3804.09</v>
      </c>
      <c r="DC1646">
        <f>ROUND(ROUND(AT1646*AG1646,2),2)</f>
        <v>0</v>
      </c>
    </row>
    <row r="1647" spans="1:107">
      <c r="A1647">
        <f>ROW(Source!A1601)</f>
        <v>1601</v>
      </c>
      <c r="B1647">
        <v>35863109</v>
      </c>
      <c r="C1647">
        <v>35869933</v>
      </c>
      <c r="D1647">
        <v>29109720</v>
      </c>
      <c r="E1647">
        <v>1</v>
      </c>
      <c r="F1647">
        <v>1</v>
      </c>
      <c r="G1647">
        <v>1</v>
      </c>
      <c r="H1647">
        <v>3</v>
      </c>
      <c r="I1647" t="s">
        <v>140</v>
      </c>
      <c r="J1647" t="s">
        <v>143</v>
      </c>
      <c r="K1647" t="s">
        <v>141</v>
      </c>
      <c r="L1647">
        <v>1301</v>
      </c>
      <c r="N1647">
        <v>1003</v>
      </c>
      <c r="O1647" t="s">
        <v>142</v>
      </c>
      <c r="P1647" t="s">
        <v>142</v>
      </c>
      <c r="Q1647">
        <v>1</v>
      </c>
      <c r="W1647">
        <v>0</v>
      </c>
      <c r="X1647">
        <v>-716496253</v>
      </c>
      <c r="Y1647">
        <v>100</v>
      </c>
      <c r="AA1647">
        <v>108.23</v>
      </c>
      <c r="AB1647">
        <v>0</v>
      </c>
      <c r="AC1647">
        <v>0</v>
      </c>
      <c r="AD1647">
        <v>0</v>
      </c>
      <c r="AE1647">
        <v>131.99</v>
      </c>
      <c r="AF1647">
        <v>0</v>
      </c>
      <c r="AG1647">
        <v>0</v>
      </c>
      <c r="AH1647">
        <v>0</v>
      </c>
      <c r="AI1647">
        <v>0.82</v>
      </c>
      <c r="AJ1647">
        <v>1</v>
      </c>
      <c r="AK1647">
        <v>1</v>
      </c>
      <c r="AL1647">
        <v>1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 t="s">
        <v>3</v>
      </c>
      <c r="AT1647">
        <v>100</v>
      </c>
      <c r="AU1647" t="s">
        <v>3</v>
      </c>
      <c r="AV1647">
        <v>0</v>
      </c>
      <c r="AW1647">
        <v>1</v>
      </c>
      <c r="AX1647">
        <v>-1</v>
      </c>
      <c r="AY1647">
        <v>0</v>
      </c>
      <c r="AZ1647">
        <v>0</v>
      </c>
      <c r="BA1647" t="s">
        <v>3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CX1647">
        <f>Y1647*Source!I1601</f>
        <v>4.5999999999999996</v>
      </c>
      <c r="CY1647">
        <f>AA1647</f>
        <v>108.23</v>
      </c>
      <c r="CZ1647">
        <f>AE1647</f>
        <v>131.99</v>
      </c>
      <c r="DA1647">
        <f>AI1647</f>
        <v>0.82</v>
      </c>
      <c r="DB1647">
        <f>ROUND(ROUND(AT1647*CZ1647,2),2)</f>
        <v>13199</v>
      </c>
      <c r="DC1647">
        <f>ROUND(ROUND(AT1647*AG1647,2),2)</f>
        <v>0</v>
      </c>
    </row>
    <row r="1648" spans="1:107">
      <c r="A1648">
        <f>ROW(Source!A1601)</f>
        <v>1601</v>
      </c>
      <c r="B1648">
        <v>35863109</v>
      </c>
      <c r="C1648">
        <v>35869933</v>
      </c>
      <c r="D1648">
        <v>29115197</v>
      </c>
      <c r="E1648">
        <v>1</v>
      </c>
      <c r="F1648">
        <v>1</v>
      </c>
      <c r="G1648">
        <v>1</v>
      </c>
      <c r="H1648">
        <v>3</v>
      </c>
      <c r="I1648" t="s">
        <v>584</v>
      </c>
      <c r="J1648" t="s">
        <v>585</v>
      </c>
      <c r="K1648" t="s">
        <v>586</v>
      </c>
      <c r="L1648">
        <v>1354</v>
      </c>
      <c r="N1648">
        <v>1010</v>
      </c>
      <c r="O1648" t="s">
        <v>237</v>
      </c>
      <c r="P1648" t="s">
        <v>237</v>
      </c>
      <c r="Q1648">
        <v>1</v>
      </c>
      <c r="W1648">
        <v>0</v>
      </c>
      <c r="X1648">
        <v>-1208533646</v>
      </c>
      <c r="Y1648">
        <v>400</v>
      </c>
      <c r="AA1648">
        <v>3.65</v>
      </c>
      <c r="AB1648">
        <v>0</v>
      </c>
      <c r="AC1648">
        <v>0</v>
      </c>
      <c r="AD1648">
        <v>0</v>
      </c>
      <c r="AE1648">
        <v>0.5</v>
      </c>
      <c r="AF1648">
        <v>0</v>
      </c>
      <c r="AG1648">
        <v>0</v>
      </c>
      <c r="AH1648">
        <v>0</v>
      </c>
      <c r="AI1648">
        <v>7.29</v>
      </c>
      <c r="AJ1648">
        <v>1</v>
      </c>
      <c r="AK1648">
        <v>1</v>
      </c>
      <c r="AL1648">
        <v>1</v>
      </c>
      <c r="AN1648">
        <v>0</v>
      </c>
      <c r="AO1648">
        <v>1</v>
      </c>
      <c r="AP1648">
        <v>0</v>
      </c>
      <c r="AQ1648">
        <v>0</v>
      </c>
      <c r="AR1648">
        <v>0</v>
      </c>
      <c r="AS1648" t="s">
        <v>3</v>
      </c>
      <c r="AT1648">
        <v>400</v>
      </c>
      <c r="AU1648" t="s">
        <v>3</v>
      </c>
      <c r="AV1648">
        <v>0</v>
      </c>
      <c r="AW1648">
        <v>2</v>
      </c>
      <c r="AX1648">
        <v>35869947</v>
      </c>
      <c r="AY1648">
        <v>1</v>
      </c>
      <c r="AZ1648">
        <v>0</v>
      </c>
      <c r="BA1648">
        <v>1600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CX1648">
        <f>Y1648*Source!I1601</f>
        <v>18.399999999999999</v>
      </c>
      <c r="CY1648">
        <f>AA1648</f>
        <v>3.65</v>
      </c>
      <c r="CZ1648">
        <f>AE1648</f>
        <v>0.5</v>
      </c>
      <c r="DA1648">
        <f>AI1648</f>
        <v>7.29</v>
      </c>
      <c r="DB1648">
        <f>ROUND(ROUND(AT1648*CZ1648,2),2)</f>
        <v>200</v>
      </c>
      <c r="DC1648">
        <f>ROUND(ROUND(AT1648*AG1648,2),2)</f>
        <v>0</v>
      </c>
    </row>
    <row r="1649" spans="1:107">
      <c r="A1649">
        <f>ROW(Source!A1603)</f>
        <v>1603</v>
      </c>
      <c r="B1649">
        <v>35863109</v>
      </c>
      <c r="C1649">
        <v>35869949</v>
      </c>
      <c r="D1649">
        <v>18413230</v>
      </c>
      <c r="E1649">
        <v>1</v>
      </c>
      <c r="F1649">
        <v>1</v>
      </c>
      <c r="G1649">
        <v>1</v>
      </c>
      <c r="H1649">
        <v>1</v>
      </c>
      <c r="I1649" t="s">
        <v>587</v>
      </c>
      <c r="J1649" t="s">
        <v>3</v>
      </c>
      <c r="K1649" t="s">
        <v>588</v>
      </c>
      <c r="L1649">
        <v>1369</v>
      </c>
      <c r="N1649">
        <v>1013</v>
      </c>
      <c r="O1649" t="s">
        <v>561</v>
      </c>
      <c r="P1649" t="s">
        <v>561</v>
      </c>
      <c r="Q1649">
        <v>1</v>
      </c>
      <c r="W1649">
        <v>0</v>
      </c>
      <c r="X1649">
        <v>355262106</v>
      </c>
      <c r="Y1649">
        <v>191.44049999999999</v>
      </c>
      <c r="AA1649">
        <v>0</v>
      </c>
      <c r="AB1649">
        <v>0</v>
      </c>
      <c r="AC1649">
        <v>0</v>
      </c>
      <c r="AD1649">
        <v>293.22000000000003</v>
      </c>
      <c r="AE1649">
        <v>0</v>
      </c>
      <c r="AF1649">
        <v>0</v>
      </c>
      <c r="AG1649">
        <v>0</v>
      </c>
      <c r="AH1649">
        <v>293.22000000000003</v>
      </c>
      <c r="AI1649">
        <v>1</v>
      </c>
      <c r="AJ1649">
        <v>1</v>
      </c>
      <c r="AK1649">
        <v>1</v>
      </c>
      <c r="AL1649">
        <v>1</v>
      </c>
      <c r="AN1649">
        <v>0</v>
      </c>
      <c r="AO1649">
        <v>1</v>
      </c>
      <c r="AP1649">
        <v>1</v>
      </c>
      <c r="AQ1649">
        <v>0</v>
      </c>
      <c r="AR1649">
        <v>0</v>
      </c>
      <c r="AS1649" t="s">
        <v>3</v>
      </c>
      <c r="AT1649">
        <v>166.47</v>
      </c>
      <c r="AU1649" t="s">
        <v>134</v>
      </c>
      <c r="AV1649">
        <v>1</v>
      </c>
      <c r="AW1649">
        <v>2</v>
      </c>
      <c r="AX1649">
        <v>35869959</v>
      </c>
      <c r="AY1649">
        <v>1</v>
      </c>
      <c r="AZ1649">
        <v>0</v>
      </c>
      <c r="BA1649">
        <v>1601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CX1649">
        <f>Y1649*Source!I1603</f>
        <v>7.6576199999999996</v>
      </c>
      <c r="CY1649">
        <f>AD1649</f>
        <v>293.22000000000003</v>
      </c>
      <c r="CZ1649">
        <f>AH1649</f>
        <v>293.22000000000003</v>
      </c>
      <c r="DA1649">
        <f>AL1649</f>
        <v>1</v>
      </c>
      <c r="DB1649">
        <f>ROUND((ROUND(AT1649*CZ1649,2)*1.15),2)</f>
        <v>56134.18</v>
      </c>
      <c r="DC1649">
        <f>ROUND((ROUND(AT1649*AG1649,2)*1.15),2)</f>
        <v>0</v>
      </c>
    </row>
    <row r="1650" spans="1:107">
      <c r="A1650">
        <f>ROW(Source!A1603)</f>
        <v>1603</v>
      </c>
      <c r="B1650">
        <v>35863109</v>
      </c>
      <c r="C1650">
        <v>35869949</v>
      </c>
      <c r="D1650">
        <v>121548</v>
      </c>
      <c r="E1650">
        <v>1</v>
      </c>
      <c r="F1650">
        <v>1</v>
      </c>
      <c r="G1650">
        <v>1</v>
      </c>
      <c r="H1650">
        <v>1</v>
      </c>
      <c r="I1650" t="s">
        <v>35</v>
      </c>
      <c r="J1650" t="s">
        <v>3</v>
      </c>
      <c r="K1650" t="s">
        <v>562</v>
      </c>
      <c r="L1650">
        <v>608254</v>
      </c>
      <c r="N1650">
        <v>1013</v>
      </c>
      <c r="O1650" t="s">
        <v>563</v>
      </c>
      <c r="P1650" t="s">
        <v>563</v>
      </c>
      <c r="Q1650">
        <v>1</v>
      </c>
      <c r="W1650">
        <v>0</v>
      </c>
      <c r="X1650">
        <v>-185737400</v>
      </c>
      <c r="Y1650">
        <v>0.1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1</v>
      </c>
      <c r="AJ1650">
        <v>1</v>
      </c>
      <c r="AK1650">
        <v>1</v>
      </c>
      <c r="AL1650">
        <v>1</v>
      </c>
      <c r="AN1650">
        <v>0</v>
      </c>
      <c r="AO1650">
        <v>1</v>
      </c>
      <c r="AP1650">
        <v>1</v>
      </c>
      <c r="AQ1650">
        <v>0</v>
      </c>
      <c r="AR1650">
        <v>0</v>
      </c>
      <c r="AS1650" t="s">
        <v>3</v>
      </c>
      <c r="AT1650">
        <v>0.08</v>
      </c>
      <c r="AU1650" t="s">
        <v>133</v>
      </c>
      <c r="AV1650">
        <v>2</v>
      </c>
      <c r="AW1650">
        <v>2</v>
      </c>
      <c r="AX1650">
        <v>35869960</v>
      </c>
      <c r="AY1650">
        <v>1</v>
      </c>
      <c r="AZ1650">
        <v>0</v>
      </c>
      <c r="BA1650">
        <v>1602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CX1650">
        <f>Y1650*Source!I1603</f>
        <v>4.0000000000000001E-3</v>
      </c>
      <c r="CY1650">
        <f>AD1650</f>
        <v>0</v>
      </c>
      <c r="CZ1650">
        <f>AH1650</f>
        <v>0</v>
      </c>
      <c r="DA1650">
        <f>AL1650</f>
        <v>1</v>
      </c>
      <c r="DB1650">
        <f>ROUND((ROUND(AT1650*CZ1650,2)*1.25),2)</f>
        <v>0</v>
      </c>
      <c r="DC1650">
        <f>ROUND((ROUND(AT1650*AG1650,2)*1.25),2)</f>
        <v>0</v>
      </c>
    </row>
    <row r="1651" spans="1:107">
      <c r="A1651">
        <f>ROW(Source!A1603)</f>
        <v>1603</v>
      </c>
      <c r="B1651">
        <v>35863109</v>
      </c>
      <c r="C1651">
        <v>35869949</v>
      </c>
      <c r="D1651">
        <v>29172556</v>
      </c>
      <c r="E1651">
        <v>1</v>
      </c>
      <c r="F1651">
        <v>1</v>
      </c>
      <c r="G1651">
        <v>1</v>
      </c>
      <c r="H1651">
        <v>2</v>
      </c>
      <c r="I1651" t="s">
        <v>564</v>
      </c>
      <c r="J1651" t="s">
        <v>565</v>
      </c>
      <c r="K1651" t="s">
        <v>566</v>
      </c>
      <c r="L1651">
        <v>1368</v>
      </c>
      <c r="N1651">
        <v>1011</v>
      </c>
      <c r="O1651" t="s">
        <v>567</v>
      </c>
      <c r="P1651" t="s">
        <v>567</v>
      </c>
      <c r="Q1651">
        <v>1</v>
      </c>
      <c r="W1651">
        <v>0</v>
      </c>
      <c r="X1651">
        <v>-1302720870</v>
      </c>
      <c r="Y1651">
        <v>0.1</v>
      </c>
      <c r="AA1651">
        <v>0</v>
      </c>
      <c r="AB1651">
        <v>466.71</v>
      </c>
      <c r="AC1651">
        <v>446.18</v>
      </c>
      <c r="AD1651">
        <v>0</v>
      </c>
      <c r="AE1651">
        <v>0</v>
      </c>
      <c r="AF1651">
        <v>31.26</v>
      </c>
      <c r="AG1651">
        <v>13.5</v>
      </c>
      <c r="AH1651">
        <v>0</v>
      </c>
      <c r="AI1651">
        <v>1</v>
      </c>
      <c r="AJ1651">
        <v>14.93</v>
      </c>
      <c r="AK1651">
        <v>33.049999999999997</v>
      </c>
      <c r="AL1651">
        <v>1</v>
      </c>
      <c r="AN1651">
        <v>0</v>
      </c>
      <c r="AO1651">
        <v>1</v>
      </c>
      <c r="AP1651">
        <v>1</v>
      </c>
      <c r="AQ1651">
        <v>0</v>
      </c>
      <c r="AR1651">
        <v>0</v>
      </c>
      <c r="AS1651" t="s">
        <v>3</v>
      </c>
      <c r="AT1651">
        <v>0.08</v>
      </c>
      <c r="AU1651" t="s">
        <v>133</v>
      </c>
      <c r="AV1651">
        <v>0</v>
      </c>
      <c r="AW1651">
        <v>2</v>
      </c>
      <c r="AX1651">
        <v>35869961</v>
      </c>
      <c r="AY1651">
        <v>1</v>
      </c>
      <c r="AZ1651">
        <v>0</v>
      </c>
      <c r="BA1651">
        <v>1603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CX1651">
        <f>Y1651*Source!I1603</f>
        <v>4.0000000000000001E-3</v>
      </c>
      <c r="CY1651">
        <f>AB1651</f>
        <v>466.71</v>
      </c>
      <c r="CZ1651">
        <f>AF1651</f>
        <v>31.26</v>
      </c>
      <c r="DA1651">
        <f>AJ1651</f>
        <v>14.93</v>
      </c>
      <c r="DB1651">
        <f>ROUND((ROUND(AT1651*CZ1651,2)*1.25),2)</f>
        <v>3.13</v>
      </c>
      <c r="DC1651">
        <f>ROUND((ROUND(AT1651*AG1651,2)*1.25),2)</f>
        <v>1.35</v>
      </c>
    </row>
    <row r="1652" spans="1:107">
      <c r="A1652">
        <f>ROW(Source!A1603)</f>
        <v>1603</v>
      </c>
      <c r="B1652">
        <v>35863109</v>
      </c>
      <c r="C1652">
        <v>35869949</v>
      </c>
      <c r="D1652">
        <v>29174591</v>
      </c>
      <c r="E1652">
        <v>1</v>
      </c>
      <c r="F1652">
        <v>1</v>
      </c>
      <c r="G1652">
        <v>1</v>
      </c>
      <c r="H1652">
        <v>2</v>
      </c>
      <c r="I1652" t="s">
        <v>589</v>
      </c>
      <c r="J1652" t="s">
        <v>590</v>
      </c>
      <c r="K1652" t="s">
        <v>591</v>
      </c>
      <c r="L1652">
        <v>1368</v>
      </c>
      <c r="N1652">
        <v>1011</v>
      </c>
      <c r="O1652" t="s">
        <v>567</v>
      </c>
      <c r="P1652" t="s">
        <v>567</v>
      </c>
      <c r="Q1652">
        <v>1</v>
      </c>
      <c r="W1652">
        <v>0</v>
      </c>
      <c r="X1652">
        <v>1598042632</v>
      </c>
      <c r="Y1652">
        <v>0.32500000000000001</v>
      </c>
      <c r="AA1652">
        <v>0</v>
      </c>
      <c r="AB1652">
        <v>9.4700000000000006</v>
      </c>
      <c r="AC1652">
        <v>0</v>
      </c>
      <c r="AD1652">
        <v>0</v>
      </c>
      <c r="AE1652">
        <v>0</v>
      </c>
      <c r="AF1652">
        <v>0.95</v>
      </c>
      <c r="AG1652">
        <v>0</v>
      </c>
      <c r="AH1652">
        <v>0</v>
      </c>
      <c r="AI1652">
        <v>1</v>
      </c>
      <c r="AJ1652">
        <v>9.9700000000000006</v>
      </c>
      <c r="AK1652">
        <v>33.049999999999997</v>
      </c>
      <c r="AL1652">
        <v>1</v>
      </c>
      <c r="AN1652">
        <v>0</v>
      </c>
      <c r="AO1652">
        <v>1</v>
      </c>
      <c r="AP1652">
        <v>1</v>
      </c>
      <c r="AQ1652">
        <v>0</v>
      </c>
      <c r="AR1652">
        <v>0</v>
      </c>
      <c r="AS1652" t="s">
        <v>3</v>
      </c>
      <c r="AT1652">
        <v>0.26</v>
      </c>
      <c r="AU1652" t="s">
        <v>133</v>
      </c>
      <c r="AV1652">
        <v>0</v>
      </c>
      <c r="AW1652">
        <v>2</v>
      </c>
      <c r="AX1652">
        <v>35869962</v>
      </c>
      <c r="AY1652">
        <v>1</v>
      </c>
      <c r="AZ1652">
        <v>0</v>
      </c>
      <c r="BA1652">
        <v>1604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CX1652">
        <f>Y1652*Source!I1603</f>
        <v>1.3000000000000001E-2</v>
      </c>
      <c r="CY1652">
        <f>AB1652</f>
        <v>9.4700000000000006</v>
      </c>
      <c r="CZ1652">
        <f>AF1652</f>
        <v>0.95</v>
      </c>
      <c r="DA1652">
        <f>AJ1652</f>
        <v>9.9700000000000006</v>
      </c>
      <c r="DB1652">
        <f>ROUND((ROUND(AT1652*CZ1652,2)*1.25),2)</f>
        <v>0.31</v>
      </c>
      <c r="DC1652">
        <f>ROUND((ROUND(AT1652*AG1652,2)*1.25),2)</f>
        <v>0</v>
      </c>
    </row>
    <row r="1653" spans="1:107">
      <c r="A1653">
        <f>ROW(Source!A1603)</f>
        <v>1603</v>
      </c>
      <c r="B1653">
        <v>35863109</v>
      </c>
      <c r="C1653">
        <v>35869949</v>
      </c>
      <c r="D1653">
        <v>29174913</v>
      </c>
      <c r="E1653">
        <v>1</v>
      </c>
      <c r="F1653">
        <v>1</v>
      </c>
      <c r="G1653">
        <v>1</v>
      </c>
      <c r="H1653">
        <v>2</v>
      </c>
      <c r="I1653" t="s">
        <v>578</v>
      </c>
      <c r="J1653" t="s">
        <v>579</v>
      </c>
      <c r="K1653" t="s">
        <v>580</v>
      </c>
      <c r="L1653">
        <v>1368</v>
      </c>
      <c r="N1653">
        <v>1011</v>
      </c>
      <c r="O1653" t="s">
        <v>567</v>
      </c>
      <c r="P1653" t="s">
        <v>567</v>
      </c>
      <c r="Q1653">
        <v>1</v>
      </c>
      <c r="W1653">
        <v>0</v>
      </c>
      <c r="X1653">
        <v>458544584</v>
      </c>
      <c r="Y1653">
        <v>0.625</v>
      </c>
      <c r="AA1653">
        <v>0</v>
      </c>
      <c r="AB1653">
        <v>932.72</v>
      </c>
      <c r="AC1653">
        <v>383.38</v>
      </c>
      <c r="AD1653">
        <v>0</v>
      </c>
      <c r="AE1653">
        <v>0</v>
      </c>
      <c r="AF1653">
        <v>87.17</v>
      </c>
      <c r="AG1653">
        <v>11.6</v>
      </c>
      <c r="AH1653">
        <v>0</v>
      </c>
      <c r="AI1653">
        <v>1</v>
      </c>
      <c r="AJ1653">
        <v>10.7</v>
      </c>
      <c r="AK1653">
        <v>33.049999999999997</v>
      </c>
      <c r="AL1653">
        <v>1</v>
      </c>
      <c r="AN1653">
        <v>0</v>
      </c>
      <c r="AO1653">
        <v>1</v>
      </c>
      <c r="AP1653">
        <v>1</v>
      </c>
      <c r="AQ1653">
        <v>0</v>
      </c>
      <c r="AR1653">
        <v>0</v>
      </c>
      <c r="AS1653" t="s">
        <v>3</v>
      </c>
      <c r="AT1653">
        <v>0.5</v>
      </c>
      <c r="AU1653" t="s">
        <v>133</v>
      </c>
      <c r="AV1653">
        <v>0</v>
      </c>
      <c r="AW1653">
        <v>2</v>
      </c>
      <c r="AX1653">
        <v>35869963</v>
      </c>
      <c r="AY1653">
        <v>1</v>
      </c>
      <c r="AZ1653">
        <v>0</v>
      </c>
      <c r="BA1653">
        <v>1605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CX1653">
        <f>Y1653*Source!I1603</f>
        <v>2.5000000000000001E-2</v>
      </c>
      <c r="CY1653">
        <f>AB1653</f>
        <v>932.72</v>
      </c>
      <c r="CZ1653">
        <f>AF1653</f>
        <v>87.17</v>
      </c>
      <c r="DA1653">
        <f>AJ1653</f>
        <v>10.7</v>
      </c>
      <c r="DB1653">
        <f>ROUND((ROUND(AT1653*CZ1653,2)*1.25),2)</f>
        <v>54.49</v>
      </c>
      <c r="DC1653">
        <f>ROUND((ROUND(AT1653*AG1653,2)*1.25),2)</f>
        <v>7.25</v>
      </c>
    </row>
    <row r="1654" spans="1:107">
      <c r="A1654">
        <f>ROW(Source!A1603)</f>
        <v>1603</v>
      </c>
      <c r="B1654">
        <v>35863109</v>
      </c>
      <c r="C1654">
        <v>35869949</v>
      </c>
      <c r="D1654">
        <v>29107800</v>
      </c>
      <c r="E1654">
        <v>1</v>
      </c>
      <c r="F1654">
        <v>1</v>
      </c>
      <c r="G1654">
        <v>1</v>
      </c>
      <c r="H1654">
        <v>3</v>
      </c>
      <c r="I1654" t="s">
        <v>592</v>
      </c>
      <c r="J1654" t="s">
        <v>593</v>
      </c>
      <c r="K1654" t="s">
        <v>594</v>
      </c>
      <c r="L1654">
        <v>1346</v>
      </c>
      <c r="N1654">
        <v>1009</v>
      </c>
      <c r="O1654" t="s">
        <v>160</v>
      </c>
      <c r="P1654" t="s">
        <v>160</v>
      </c>
      <c r="Q1654">
        <v>1</v>
      </c>
      <c r="W1654">
        <v>0</v>
      </c>
      <c r="X1654">
        <v>-1570619850</v>
      </c>
      <c r="Y1654">
        <v>0.2</v>
      </c>
      <c r="AA1654">
        <v>46.61</v>
      </c>
      <c r="AB1654">
        <v>0</v>
      </c>
      <c r="AC1654">
        <v>0</v>
      </c>
      <c r="AD1654">
        <v>0</v>
      </c>
      <c r="AE1654">
        <v>1.81</v>
      </c>
      <c r="AF1654">
        <v>0</v>
      </c>
      <c r="AG1654">
        <v>0</v>
      </c>
      <c r="AH1654">
        <v>0</v>
      </c>
      <c r="AI1654">
        <v>25.75</v>
      </c>
      <c r="AJ1654">
        <v>1</v>
      </c>
      <c r="AK1654">
        <v>1</v>
      </c>
      <c r="AL1654">
        <v>1</v>
      </c>
      <c r="AN1654">
        <v>0</v>
      </c>
      <c r="AO1654">
        <v>1</v>
      </c>
      <c r="AP1654">
        <v>0</v>
      </c>
      <c r="AQ1654">
        <v>0</v>
      </c>
      <c r="AR1654">
        <v>0</v>
      </c>
      <c r="AS1654" t="s">
        <v>3</v>
      </c>
      <c r="AT1654">
        <v>0.2</v>
      </c>
      <c r="AU1654" t="s">
        <v>3</v>
      </c>
      <c r="AV1654">
        <v>0</v>
      </c>
      <c r="AW1654">
        <v>2</v>
      </c>
      <c r="AX1654">
        <v>35869964</v>
      </c>
      <c r="AY1654">
        <v>1</v>
      </c>
      <c r="AZ1654">
        <v>0</v>
      </c>
      <c r="BA1654">
        <v>1606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CX1654">
        <f>Y1654*Source!I1603</f>
        <v>8.0000000000000002E-3</v>
      </c>
      <c r="CY1654">
        <f>AA1654</f>
        <v>46.61</v>
      </c>
      <c r="CZ1654">
        <f>AE1654</f>
        <v>1.81</v>
      </c>
      <c r="DA1654">
        <f>AI1654</f>
        <v>25.75</v>
      </c>
      <c r="DB1654">
        <f>ROUND(ROUND(AT1654*CZ1654,2),2)</f>
        <v>0.36</v>
      </c>
      <c r="DC1654">
        <f>ROUND(ROUND(AT1654*AG1654,2),2)</f>
        <v>0</v>
      </c>
    </row>
    <row r="1655" spans="1:107">
      <c r="A1655">
        <f>ROW(Source!A1603)</f>
        <v>1603</v>
      </c>
      <c r="B1655">
        <v>35863109</v>
      </c>
      <c r="C1655">
        <v>35869949</v>
      </c>
      <c r="D1655">
        <v>29109411</v>
      </c>
      <c r="E1655">
        <v>1</v>
      </c>
      <c r="F1655">
        <v>1</v>
      </c>
      <c r="G1655">
        <v>1</v>
      </c>
      <c r="H1655">
        <v>3</v>
      </c>
      <c r="I1655" t="s">
        <v>595</v>
      </c>
      <c r="J1655" t="s">
        <v>596</v>
      </c>
      <c r="K1655" t="s">
        <v>597</v>
      </c>
      <c r="L1655">
        <v>1346</v>
      </c>
      <c r="N1655">
        <v>1009</v>
      </c>
      <c r="O1655" t="s">
        <v>160</v>
      </c>
      <c r="P1655" t="s">
        <v>160</v>
      </c>
      <c r="Q1655">
        <v>1</v>
      </c>
      <c r="W1655">
        <v>0</v>
      </c>
      <c r="X1655">
        <v>-1130535485</v>
      </c>
      <c r="Y1655">
        <v>30</v>
      </c>
      <c r="AA1655">
        <v>53.91</v>
      </c>
      <c r="AB1655">
        <v>0</v>
      </c>
      <c r="AC1655">
        <v>0</v>
      </c>
      <c r="AD1655">
        <v>0</v>
      </c>
      <c r="AE1655">
        <v>15.95</v>
      </c>
      <c r="AF1655">
        <v>0</v>
      </c>
      <c r="AG1655">
        <v>0</v>
      </c>
      <c r="AH1655">
        <v>0</v>
      </c>
      <c r="AI1655">
        <v>3.38</v>
      </c>
      <c r="AJ1655">
        <v>1</v>
      </c>
      <c r="AK1655">
        <v>1</v>
      </c>
      <c r="AL1655">
        <v>1</v>
      </c>
      <c r="AN1655">
        <v>0</v>
      </c>
      <c r="AO1655">
        <v>1</v>
      </c>
      <c r="AP1655">
        <v>0</v>
      </c>
      <c r="AQ1655">
        <v>0</v>
      </c>
      <c r="AR1655">
        <v>0</v>
      </c>
      <c r="AS1655" t="s">
        <v>3</v>
      </c>
      <c r="AT1655">
        <v>30</v>
      </c>
      <c r="AU1655" t="s">
        <v>3</v>
      </c>
      <c r="AV1655">
        <v>0</v>
      </c>
      <c r="AW1655">
        <v>2</v>
      </c>
      <c r="AX1655">
        <v>35869965</v>
      </c>
      <c r="AY1655">
        <v>1</v>
      </c>
      <c r="AZ1655">
        <v>0</v>
      </c>
      <c r="BA1655">
        <v>1607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CX1655">
        <f>Y1655*Source!I1603</f>
        <v>1.2</v>
      </c>
      <c r="CY1655">
        <f>AA1655</f>
        <v>53.91</v>
      </c>
      <c r="CZ1655">
        <f>AE1655</f>
        <v>15.95</v>
      </c>
      <c r="DA1655">
        <f>AI1655</f>
        <v>3.38</v>
      </c>
      <c r="DB1655">
        <f>ROUND(ROUND(AT1655*CZ1655,2),2)</f>
        <v>478.5</v>
      </c>
      <c r="DC1655">
        <f>ROUND(ROUND(AT1655*AG1655,2),2)</f>
        <v>0</v>
      </c>
    </row>
    <row r="1656" spans="1:107">
      <c r="A1656">
        <f>ROW(Source!A1603)</f>
        <v>1603</v>
      </c>
      <c r="B1656">
        <v>35863109</v>
      </c>
      <c r="C1656">
        <v>35869949</v>
      </c>
      <c r="D1656">
        <v>29109535</v>
      </c>
      <c r="E1656">
        <v>1</v>
      </c>
      <c r="F1656">
        <v>1</v>
      </c>
      <c r="G1656">
        <v>1</v>
      </c>
      <c r="H1656">
        <v>3</v>
      </c>
      <c r="I1656" t="s">
        <v>287</v>
      </c>
      <c r="J1656" t="s">
        <v>289</v>
      </c>
      <c r="K1656" t="s">
        <v>288</v>
      </c>
      <c r="L1656">
        <v>1327</v>
      </c>
      <c r="N1656">
        <v>1005</v>
      </c>
      <c r="O1656" t="s">
        <v>155</v>
      </c>
      <c r="P1656" t="s">
        <v>155</v>
      </c>
      <c r="Q1656">
        <v>1</v>
      </c>
      <c r="W1656">
        <v>0</v>
      </c>
      <c r="X1656">
        <v>522970763</v>
      </c>
      <c r="Y1656">
        <v>105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1</v>
      </c>
      <c r="AJ1656">
        <v>1</v>
      </c>
      <c r="AK1656">
        <v>1</v>
      </c>
      <c r="AL1656">
        <v>1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 t="s">
        <v>3</v>
      </c>
      <c r="AT1656">
        <v>105</v>
      </c>
      <c r="AU1656" t="s">
        <v>3</v>
      </c>
      <c r="AV1656">
        <v>0</v>
      </c>
      <c r="AW1656">
        <v>2</v>
      </c>
      <c r="AX1656">
        <v>35869966</v>
      </c>
      <c r="AY1656">
        <v>1</v>
      </c>
      <c r="AZ1656">
        <v>0</v>
      </c>
      <c r="BA1656">
        <v>1608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CX1656">
        <f>Y1656*Source!I1603</f>
        <v>4.2</v>
      </c>
      <c r="CY1656">
        <f>AA1656</f>
        <v>0</v>
      </c>
      <c r="CZ1656">
        <f>AE1656</f>
        <v>0</v>
      </c>
      <c r="DA1656">
        <f>AI1656</f>
        <v>1</v>
      </c>
      <c r="DB1656">
        <f>ROUND(ROUND(AT1656*CZ1656,2),2)</f>
        <v>0</v>
      </c>
      <c r="DC1656">
        <f>ROUND(ROUND(AT1656*AG1656,2),2)</f>
        <v>0</v>
      </c>
    </row>
    <row r="1657" spans="1:107">
      <c r="A1657">
        <f>ROW(Source!A1603)</f>
        <v>1603</v>
      </c>
      <c r="B1657">
        <v>35863109</v>
      </c>
      <c r="C1657">
        <v>35869949</v>
      </c>
      <c r="D1657">
        <v>29109265</v>
      </c>
      <c r="E1657">
        <v>1</v>
      </c>
      <c r="F1657">
        <v>1</v>
      </c>
      <c r="G1657">
        <v>1</v>
      </c>
      <c r="H1657">
        <v>3</v>
      </c>
      <c r="I1657" t="s">
        <v>290</v>
      </c>
      <c r="J1657" t="s">
        <v>292</v>
      </c>
      <c r="K1657" t="s">
        <v>291</v>
      </c>
      <c r="L1657">
        <v>1348</v>
      </c>
      <c r="N1657">
        <v>1009</v>
      </c>
      <c r="O1657" t="s">
        <v>30</v>
      </c>
      <c r="P1657" t="s">
        <v>30</v>
      </c>
      <c r="Q1657">
        <v>1000</v>
      </c>
      <c r="W1657">
        <v>0</v>
      </c>
      <c r="X1657">
        <v>-192135928</v>
      </c>
      <c r="Y1657">
        <v>8.8999999999999999E-3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1</v>
      </c>
      <c r="AJ1657">
        <v>1</v>
      </c>
      <c r="AK1657">
        <v>1</v>
      </c>
      <c r="AL1657">
        <v>1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 t="s">
        <v>3</v>
      </c>
      <c r="AT1657">
        <v>8.8999999999999999E-3</v>
      </c>
      <c r="AU1657" t="s">
        <v>3</v>
      </c>
      <c r="AV1657">
        <v>0</v>
      </c>
      <c r="AW1657">
        <v>2</v>
      </c>
      <c r="AX1657">
        <v>35869967</v>
      </c>
      <c r="AY1657">
        <v>1</v>
      </c>
      <c r="AZ1657">
        <v>0</v>
      </c>
      <c r="BA1657">
        <v>1609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CX1657">
        <f>Y1657*Source!I1603</f>
        <v>3.5599999999999998E-4</v>
      </c>
      <c r="CY1657">
        <f>AA1657</f>
        <v>0</v>
      </c>
      <c r="CZ1657">
        <f>AE1657</f>
        <v>0</v>
      </c>
      <c r="DA1657">
        <f>AI1657</f>
        <v>1</v>
      </c>
      <c r="DB1657">
        <f>ROUND(ROUND(AT1657*CZ1657,2),2)</f>
        <v>0</v>
      </c>
      <c r="DC1657">
        <f>ROUND(ROUND(AT1657*AG1657,2),2)</f>
        <v>0</v>
      </c>
    </row>
    <row r="1658" spans="1:107">
      <c r="A1658">
        <f>ROW(Source!A1606)</f>
        <v>1606</v>
      </c>
      <c r="B1658">
        <v>35863109</v>
      </c>
      <c r="C1658">
        <v>35869970</v>
      </c>
      <c r="D1658">
        <v>18410572</v>
      </c>
      <c r="E1658">
        <v>1</v>
      </c>
      <c r="F1658">
        <v>1</v>
      </c>
      <c r="G1658">
        <v>1</v>
      </c>
      <c r="H1658">
        <v>1</v>
      </c>
      <c r="I1658" t="s">
        <v>598</v>
      </c>
      <c r="J1658" t="s">
        <v>3</v>
      </c>
      <c r="K1658" t="s">
        <v>599</v>
      </c>
      <c r="L1658">
        <v>1369</v>
      </c>
      <c r="N1658">
        <v>1013</v>
      </c>
      <c r="O1658" t="s">
        <v>561</v>
      </c>
      <c r="P1658" t="s">
        <v>561</v>
      </c>
      <c r="Q1658">
        <v>1</v>
      </c>
      <c r="W1658">
        <v>0</v>
      </c>
      <c r="X1658">
        <v>-546915240</v>
      </c>
      <c r="Y1658">
        <v>84.11099999999999</v>
      </c>
      <c r="AA1658">
        <v>0</v>
      </c>
      <c r="AB1658">
        <v>0</v>
      </c>
      <c r="AC1658">
        <v>0</v>
      </c>
      <c r="AD1658">
        <v>279.16000000000003</v>
      </c>
      <c r="AE1658">
        <v>0</v>
      </c>
      <c r="AF1658">
        <v>0</v>
      </c>
      <c r="AG1658">
        <v>0</v>
      </c>
      <c r="AH1658">
        <v>279.16000000000003</v>
      </c>
      <c r="AI1658">
        <v>1</v>
      </c>
      <c r="AJ1658">
        <v>1</v>
      </c>
      <c r="AK1658">
        <v>1</v>
      </c>
      <c r="AL1658">
        <v>1</v>
      </c>
      <c r="AN1658">
        <v>0</v>
      </c>
      <c r="AO1658">
        <v>1</v>
      </c>
      <c r="AP1658">
        <v>1</v>
      </c>
      <c r="AQ1658">
        <v>0</v>
      </c>
      <c r="AR1658">
        <v>0</v>
      </c>
      <c r="AS1658" t="s">
        <v>3</v>
      </c>
      <c r="AT1658">
        <v>73.14</v>
      </c>
      <c r="AU1658" t="s">
        <v>167</v>
      </c>
      <c r="AV1658">
        <v>1</v>
      </c>
      <c r="AW1658">
        <v>2</v>
      </c>
      <c r="AX1658">
        <v>35869979</v>
      </c>
      <c r="AY1658">
        <v>2</v>
      </c>
      <c r="AZ1658">
        <v>131072</v>
      </c>
      <c r="BA1658">
        <v>1610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CX1658">
        <f>Y1658*Source!I1606</f>
        <v>1.6822199999999998</v>
      </c>
      <c r="CY1658">
        <f>AD1658</f>
        <v>279.16000000000003</v>
      </c>
      <c r="CZ1658">
        <f>AH1658</f>
        <v>279.16000000000003</v>
      </c>
      <c r="DA1658">
        <f>AL1658</f>
        <v>1</v>
      </c>
      <c r="DB1658">
        <f>ROUND((ROUND(AT1658*CZ1658,2)*1.15),2)</f>
        <v>23480.42</v>
      </c>
      <c r="DC1658">
        <f>ROUND((ROUND(AT1658*AG1658,2)*1.15),2)</f>
        <v>0</v>
      </c>
    </row>
    <row r="1659" spans="1:107">
      <c r="A1659">
        <f>ROW(Source!A1606)</f>
        <v>1606</v>
      </c>
      <c r="B1659">
        <v>35863109</v>
      </c>
      <c r="C1659">
        <v>35869970</v>
      </c>
      <c r="D1659">
        <v>121548</v>
      </c>
      <c r="E1659">
        <v>1</v>
      </c>
      <c r="F1659">
        <v>1</v>
      </c>
      <c r="G1659">
        <v>1</v>
      </c>
      <c r="H1659">
        <v>1</v>
      </c>
      <c r="I1659" t="s">
        <v>35</v>
      </c>
      <c r="J1659" t="s">
        <v>3</v>
      </c>
      <c r="K1659" t="s">
        <v>562</v>
      </c>
      <c r="L1659">
        <v>608254</v>
      </c>
      <c r="N1659">
        <v>1013</v>
      </c>
      <c r="O1659" t="s">
        <v>563</v>
      </c>
      <c r="P1659" t="s">
        <v>563</v>
      </c>
      <c r="Q1659">
        <v>1</v>
      </c>
      <c r="W1659">
        <v>0</v>
      </c>
      <c r="X1659">
        <v>-185737400</v>
      </c>
      <c r="Y1659">
        <v>1.7125000000000001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1</v>
      </c>
      <c r="AJ1659">
        <v>1</v>
      </c>
      <c r="AK1659">
        <v>1</v>
      </c>
      <c r="AL1659">
        <v>1</v>
      </c>
      <c r="AN1659">
        <v>0</v>
      </c>
      <c r="AO1659">
        <v>1</v>
      </c>
      <c r="AP1659">
        <v>1</v>
      </c>
      <c r="AQ1659">
        <v>0</v>
      </c>
      <c r="AR1659">
        <v>0</v>
      </c>
      <c r="AS1659" t="s">
        <v>3</v>
      </c>
      <c r="AT1659">
        <v>1.37</v>
      </c>
      <c r="AU1659" t="s">
        <v>133</v>
      </c>
      <c r="AV1659">
        <v>2</v>
      </c>
      <c r="AW1659">
        <v>2</v>
      </c>
      <c r="AX1659">
        <v>35869980</v>
      </c>
      <c r="AY1659">
        <v>1</v>
      </c>
      <c r="AZ1659">
        <v>0</v>
      </c>
      <c r="BA1659">
        <v>1611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CX1659">
        <f>Y1659*Source!I1606</f>
        <v>3.4250000000000003E-2</v>
      </c>
      <c r="CY1659">
        <f>AD1659</f>
        <v>0</v>
      </c>
      <c r="CZ1659">
        <f>AH1659</f>
        <v>0</v>
      </c>
      <c r="DA1659">
        <f>AL1659</f>
        <v>1</v>
      </c>
      <c r="DB1659">
        <f>ROUND((ROUND(AT1659*CZ1659,2)*1.25),2)</f>
        <v>0</v>
      </c>
      <c r="DC1659">
        <f>ROUND((ROUND(AT1659*AG1659,2)*1.25),2)</f>
        <v>0</v>
      </c>
    </row>
    <row r="1660" spans="1:107">
      <c r="A1660">
        <f>ROW(Source!A1606)</f>
        <v>1606</v>
      </c>
      <c r="B1660">
        <v>35863109</v>
      </c>
      <c r="C1660">
        <v>35869970</v>
      </c>
      <c r="D1660">
        <v>29172379</v>
      </c>
      <c r="E1660">
        <v>1</v>
      </c>
      <c r="F1660">
        <v>1</v>
      </c>
      <c r="G1660">
        <v>1</v>
      </c>
      <c r="H1660">
        <v>2</v>
      </c>
      <c r="I1660" t="s">
        <v>600</v>
      </c>
      <c r="J1660" t="s">
        <v>601</v>
      </c>
      <c r="K1660" t="s">
        <v>602</v>
      </c>
      <c r="L1660">
        <v>1368</v>
      </c>
      <c r="N1660">
        <v>1011</v>
      </c>
      <c r="O1660" t="s">
        <v>567</v>
      </c>
      <c r="P1660" t="s">
        <v>567</v>
      </c>
      <c r="Q1660">
        <v>1</v>
      </c>
      <c r="W1660">
        <v>0</v>
      </c>
      <c r="X1660">
        <v>-151619853</v>
      </c>
      <c r="Y1660">
        <v>1.7125000000000001</v>
      </c>
      <c r="AA1660">
        <v>0</v>
      </c>
      <c r="AB1660">
        <v>1102.08</v>
      </c>
      <c r="AC1660">
        <v>446.18</v>
      </c>
      <c r="AD1660">
        <v>0</v>
      </c>
      <c r="AE1660">
        <v>0</v>
      </c>
      <c r="AF1660">
        <v>112</v>
      </c>
      <c r="AG1660">
        <v>13.5</v>
      </c>
      <c r="AH1660">
        <v>0</v>
      </c>
      <c r="AI1660">
        <v>1</v>
      </c>
      <c r="AJ1660">
        <v>9.84</v>
      </c>
      <c r="AK1660">
        <v>33.049999999999997</v>
      </c>
      <c r="AL1660">
        <v>1</v>
      </c>
      <c r="AN1660">
        <v>0</v>
      </c>
      <c r="AO1660">
        <v>1</v>
      </c>
      <c r="AP1660">
        <v>1</v>
      </c>
      <c r="AQ1660">
        <v>0</v>
      </c>
      <c r="AR1660">
        <v>0</v>
      </c>
      <c r="AS1660" t="s">
        <v>3</v>
      </c>
      <c r="AT1660">
        <v>1.37</v>
      </c>
      <c r="AU1660" t="s">
        <v>133</v>
      </c>
      <c r="AV1660">
        <v>0</v>
      </c>
      <c r="AW1660">
        <v>2</v>
      </c>
      <c r="AX1660">
        <v>35869981</v>
      </c>
      <c r="AY1660">
        <v>1</v>
      </c>
      <c r="AZ1660">
        <v>0</v>
      </c>
      <c r="BA1660">
        <v>1612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CX1660">
        <f>Y1660*Source!I1606</f>
        <v>3.4250000000000003E-2</v>
      </c>
      <c r="CY1660">
        <f>AB1660</f>
        <v>1102.08</v>
      </c>
      <c r="CZ1660">
        <f>AF1660</f>
        <v>112</v>
      </c>
      <c r="DA1660">
        <f>AJ1660</f>
        <v>9.84</v>
      </c>
      <c r="DB1660">
        <f>ROUND((ROUND(AT1660*CZ1660,2)*1.25),2)</f>
        <v>191.8</v>
      </c>
      <c r="DC1660">
        <f>ROUND((ROUND(AT1660*AG1660,2)*1.25),2)</f>
        <v>23.13</v>
      </c>
    </row>
    <row r="1661" spans="1:107">
      <c r="A1661">
        <f>ROW(Source!A1606)</f>
        <v>1606</v>
      </c>
      <c r="B1661">
        <v>35863109</v>
      </c>
      <c r="C1661">
        <v>35869970</v>
      </c>
      <c r="D1661">
        <v>29174913</v>
      </c>
      <c r="E1661">
        <v>1</v>
      </c>
      <c r="F1661">
        <v>1</v>
      </c>
      <c r="G1661">
        <v>1</v>
      </c>
      <c r="H1661">
        <v>2</v>
      </c>
      <c r="I1661" t="s">
        <v>578</v>
      </c>
      <c r="J1661" t="s">
        <v>579</v>
      </c>
      <c r="K1661" t="s">
        <v>580</v>
      </c>
      <c r="L1661">
        <v>1368</v>
      </c>
      <c r="N1661">
        <v>1011</v>
      </c>
      <c r="O1661" t="s">
        <v>567</v>
      </c>
      <c r="P1661" t="s">
        <v>567</v>
      </c>
      <c r="Q1661">
        <v>1</v>
      </c>
      <c r="W1661">
        <v>0</v>
      </c>
      <c r="X1661">
        <v>458544584</v>
      </c>
      <c r="Y1661">
        <v>2.5750000000000002</v>
      </c>
      <c r="AA1661">
        <v>0</v>
      </c>
      <c r="AB1661">
        <v>932.72</v>
      </c>
      <c r="AC1661">
        <v>383.38</v>
      </c>
      <c r="AD1661">
        <v>0</v>
      </c>
      <c r="AE1661">
        <v>0</v>
      </c>
      <c r="AF1661">
        <v>87.17</v>
      </c>
      <c r="AG1661">
        <v>11.6</v>
      </c>
      <c r="AH1661">
        <v>0</v>
      </c>
      <c r="AI1661">
        <v>1</v>
      </c>
      <c r="AJ1661">
        <v>10.7</v>
      </c>
      <c r="AK1661">
        <v>33.049999999999997</v>
      </c>
      <c r="AL1661">
        <v>1</v>
      </c>
      <c r="AN1661">
        <v>0</v>
      </c>
      <c r="AO1661">
        <v>1</v>
      </c>
      <c r="AP1661">
        <v>1</v>
      </c>
      <c r="AQ1661">
        <v>0</v>
      </c>
      <c r="AR1661">
        <v>0</v>
      </c>
      <c r="AS1661" t="s">
        <v>3</v>
      </c>
      <c r="AT1661">
        <v>2.06</v>
      </c>
      <c r="AU1661" t="s">
        <v>133</v>
      </c>
      <c r="AV1661">
        <v>0</v>
      </c>
      <c r="AW1661">
        <v>2</v>
      </c>
      <c r="AX1661">
        <v>35869982</v>
      </c>
      <c r="AY1661">
        <v>1</v>
      </c>
      <c r="AZ1661">
        <v>0</v>
      </c>
      <c r="BA1661">
        <v>1613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CX1661">
        <f>Y1661*Source!I1606</f>
        <v>5.1500000000000004E-2</v>
      </c>
      <c r="CY1661">
        <f>AB1661</f>
        <v>932.72</v>
      </c>
      <c r="CZ1661">
        <f>AF1661</f>
        <v>87.17</v>
      </c>
      <c r="DA1661">
        <f>AJ1661</f>
        <v>10.7</v>
      </c>
      <c r="DB1661">
        <f>ROUND((ROUND(AT1661*CZ1661,2)*1.25),2)</f>
        <v>224.46</v>
      </c>
      <c r="DC1661">
        <f>ROUND((ROUND(AT1661*AG1661,2)*1.25),2)</f>
        <v>29.88</v>
      </c>
    </row>
    <row r="1662" spans="1:107">
      <c r="A1662">
        <f>ROW(Source!A1606)</f>
        <v>1606</v>
      </c>
      <c r="B1662">
        <v>35863109</v>
      </c>
      <c r="C1662">
        <v>35869970</v>
      </c>
      <c r="D1662">
        <v>29114836</v>
      </c>
      <c r="E1662">
        <v>1</v>
      </c>
      <c r="F1662">
        <v>1</v>
      </c>
      <c r="G1662">
        <v>1</v>
      </c>
      <c r="H1662">
        <v>3</v>
      </c>
      <c r="I1662" t="s">
        <v>168</v>
      </c>
      <c r="J1662" t="s">
        <v>171</v>
      </c>
      <c r="K1662" t="s">
        <v>169</v>
      </c>
      <c r="L1662">
        <v>1035</v>
      </c>
      <c r="N1662">
        <v>1013</v>
      </c>
      <c r="O1662" t="s">
        <v>170</v>
      </c>
      <c r="P1662" t="s">
        <v>170</v>
      </c>
      <c r="Q1662">
        <v>1</v>
      </c>
      <c r="W1662">
        <v>0</v>
      </c>
      <c r="X1662">
        <v>-1252999712</v>
      </c>
      <c r="Y1662">
        <v>100</v>
      </c>
      <c r="AA1662">
        <v>196.01</v>
      </c>
      <c r="AB1662">
        <v>0</v>
      </c>
      <c r="AC1662">
        <v>0</v>
      </c>
      <c r="AD1662">
        <v>0</v>
      </c>
      <c r="AE1662">
        <v>94.69</v>
      </c>
      <c r="AF1662">
        <v>0</v>
      </c>
      <c r="AG1662">
        <v>0</v>
      </c>
      <c r="AH1662">
        <v>0</v>
      </c>
      <c r="AI1662">
        <v>2.0699999999999998</v>
      </c>
      <c r="AJ1662">
        <v>1</v>
      </c>
      <c r="AK1662">
        <v>1</v>
      </c>
      <c r="AL1662">
        <v>1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 t="s">
        <v>3</v>
      </c>
      <c r="AT1662">
        <v>100</v>
      </c>
      <c r="AU1662" t="s">
        <v>3</v>
      </c>
      <c r="AV1662">
        <v>0</v>
      </c>
      <c r="AW1662">
        <v>1</v>
      </c>
      <c r="AX1662">
        <v>-1</v>
      </c>
      <c r="AY1662">
        <v>0</v>
      </c>
      <c r="AZ1662">
        <v>0</v>
      </c>
      <c r="BA1662" t="s">
        <v>3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CX1662">
        <f>Y1662*Source!I1606</f>
        <v>2</v>
      </c>
      <c r="CY1662">
        <f>AA1662</f>
        <v>196.01</v>
      </c>
      <c r="CZ1662">
        <f>AE1662</f>
        <v>94.69</v>
      </c>
      <c r="DA1662">
        <f>AI1662</f>
        <v>2.0699999999999998</v>
      </c>
      <c r="DB1662">
        <f>ROUND(ROUND(AT1662*CZ1662,2),2)</f>
        <v>9469</v>
      </c>
      <c r="DC1662">
        <f>ROUND(ROUND(AT1662*AG1662,2),2)</f>
        <v>0</v>
      </c>
    </row>
    <row r="1663" spans="1:107">
      <c r="A1663">
        <f>ROW(Source!A1606)</f>
        <v>1606</v>
      </c>
      <c r="B1663">
        <v>35863109</v>
      </c>
      <c r="C1663">
        <v>35869970</v>
      </c>
      <c r="D1663">
        <v>29114332</v>
      </c>
      <c r="E1663">
        <v>1</v>
      </c>
      <c r="F1663">
        <v>1</v>
      </c>
      <c r="G1663">
        <v>1</v>
      </c>
      <c r="H1663">
        <v>3</v>
      </c>
      <c r="I1663" t="s">
        <v>603</v>
      </c>
      <c r="J1663" t="s">
        <v>604</v>
      </c>
      <c r="K1663" t="s">
        <v>605</v>
      </c>
      <c r="L1663">
        <v>1348</v>
      </c>
      <c r="N1663">
        <v>1009</v>
      </c>
      <c r="O1663" t="s">
        <v>30</v>
      </c>
      <c r="P1663" t="s">
        <v>30</v>
      </c>
      <c r="Q1663">
        <v>1000</v>
      </c>
      <c r="W1663">
        <v>0</v>
      </c>
      <c r="X1663">
        <v>233971917</v>
      </c>
      <c r="Y1663">
        <v>3.3999999999999998E-3</v>
      </c>
      <c r="AA1663">
        <v>54619.68</v>
      </c>
      <c r="AB1663">
        <v>0</v>
      </c>
      <c r="AC1663">
        <v>0</v>
      </c>
      <c r="AD1663">
        <v>0</v>
      </c>
      <c r="AE1663">
        <v>11978</v>
      </c>
      <c r="AF1663">
        <v>0</v>
      </c>
      <c r="AG1663">
        <v>0</v>
      </c>
      <c r="AH1663">
        <v>0</v>
      </c>
      <c r="AI1663">
        <v>4.5599999999999996</v>
      </c>
      <c r="AJ1663">
        <v>1</v>
      </c>
      <c r="AK1663">
        <v>1</v>
      </c>
      <c r="AL1663">
        <v>1</v>
      </c>
      <c r="AN1663">
        <v>0</v>
      </c>
      <c r="AO1663">
        <v>1</v>
      </c>
      <c r="AP1663">
        <v>0</v>
      </c>
      <c r="AQ1663">
        <v>0</v>
      </c>
      <c r="AR1663">
        <v>0</v>
      </c>
      <c r="AS1663" t="s">
        <v>3</v>
      </c>
      <c r="AT1663">
        <v>3.3999999999999998E-3</v>
      </c>
      <c r="AU1663" t="s">
        <v>3</v>
      </c>
      <c r="AV1663">
        <v>0</v>
      </c>
      <c r="AW1663">
        <v>2</v>
      </c>
      <c r="AX1663">
        <v>35869983</v>
      </c>
      <c r="AY1663">
        <v>1</v>
      </c>
      <c r="AZ1663">
        <v>0</v>
      </c>
      <c r="BA1663">
        <v>1614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CX1663">
        <f>Y1663*Source!I1606</f>
        <v>6.7999999999999999E-5</v>
      </c>
      <c r="CY1663">
        <f>AA1663</f>
        <v>54619.68</v>
      </c>
      <c r="CZ1663">
        <f>AE1663</f>
        <v>11978</v>
      </c>
      <c r="DA1663">
        <f>AI1663</f>
        <v>4.5599999999999996</v>
      </c>
      <c r="DB1663">
        <f>ROUND(ROUND(AT1663*CZ1663,2),2)</f>
        <v>40.729999999999997</v>
      </c>
      <c r="DC1663">
        <f>ROUND(ROUND(AT1663*AG1663,2),2)</f>
        <v>0</v>
      </c>
    </row>
    <row r="1664" spans="1:107">
      <c r="A1664">
        <f>ROW(Source!A1606)</f>
        <v>1606</v>
      </c>
      <c r="B1664">
        <v>35863109</v>
      </c>
      <c r="C1664">
        <v>35869970</v>
      </c>
      <c r="D1664">
        <v>29130561</v>
      </c>
      <c r="E1664">
        <v>1</v>
      </c>
      <c r="F1664">
        <v>1</v>
      </c>
      <c r="G1664">
        <v>1</v>
      </c>
      <c r="H1664">
        <v>3</v>
      </c>
      <c r="I1664" t="s">
        <v>177</v>
      </c>
      <c r="J1664" t="s">
        <v>179</v>
      </c>
      <c r="K1664" t="s">
        <v>178</v>
      </c>
      <c r="L1664">
        <v>1327</v>
      </c>
      <c r="N1664">
        <v>1005</v>
      </c>
      <c r="O1664" t="s">
        <v>155</v>
      </c>
      <c r="P1664" t="s">
        <v>155</v>
      </c>
      <c r="Q1664">
        <v>1</v>
      </c>
      <c r="W1664">
        <v>1</v>
      </c>
      <c r="X1664">
        <v>-172969429</v>
      </c>
      <c r="Y1664">
        <v>-100</v>
      </c>
      <c r="AA1664">
        <v>1039.1400000000001</v>
      </c>
      <c r="AB1664">
        <v>0</v>
      </c>
      <c r="AC1664">
        <v>0</v>
      </c>
      <c r="AD1664">
        <v>0</v>
      </c>
      <c r="AE1664">
        <v>207</v>
      </c>
      <c r="AF1664">
        <v>0</v>
      </c>
      <c r="AG1664">
        <v>0</v>
      </c>
      <c r="AH1664">
        <v>0</v>
      </c>
      <c r="AI1664">
        <v>5.0199999999999996</v>
      </c>
      <c r="AJ1664">
        <v>1</v>
      </c>
      <c r="AK1664">
        <v>1</v>
      </c>
      <c r="AL1664">
        <v>1</v>
      </c>
      <c r="AN1664">
        <v>0</v>
      </c>
      <c r="AO1664">
        <v>1</v>
      </c>
      <c r="AP1664">
        <v>0</v>
      </c>
      <c r="AQ1664">
        <v>0</v>
      </c>
      <c r="AR1664">
        <v>0</v>
      </c>
      <c r="AS1664" t="s">
        <v>3</v>
      </c>
      <c r="AT1664">
        <v>-100</v>
      </c>
      <c r="AU1664" t="s">
        <v>3</v>
      </c>
      <c r="AV1664">
        <v>0</v>
      </c>
      <c r="AW1664">
        <v>2</v>
      </c>
      <c r="AX1664">
        <v>35869985</v>
      </c>
      <c r="AY1664">
        <v>1</v>
      </c>
      <c r="AZ1664">
        <v>6144</v>
      </c>
      <c r="BA1664">
        <v>1616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CX1664">
        <f>Y1664*Source!I1606</f>
        <v>-2</v>
      </c>
      <c r="CY1664">
        <f>AA1664</f>
        <v>1039.1400000000001</v>
      </c>
      <c r="CZ1664">
        <f>AE1664</f>
        <v>207</v>
      </c>
      <c r="DA1664">
        <f>AI1664</f>
        <v>5.0199999999999996</v>
      </c>
      <c r="DB1664">
        <f>ROUND(ROUND(AT1664*CZ1664,2),2)</f>
        <v>-20700</v>
      </c>
      <c r="DC1664">
        <f>ROUND(ROUND(AT1664*AG1664,2),2)</f>
        <v>0</v>
      </c>
    </row>
    <row r="1665" spans="1:107">
      <c r="A1665">
        <f>ROW(Source!A1606)</f>
        <v>1606</v>
      </c>
      <c r="B1665">
        <v>35863109</v>
      </c>
      <c r="C1665">
        <v>35869970</v>
      </c>
      <c r="D1665">
        <v>29130519</v>
      </c>
      <c r="E1665">
        <v>1</v>
      </c>
      <c r="F1665">
        <v>1</v>
      </c>
      <c r="G1665">
        <v>1</v>
      </c>
      <c r="H1665">
        <v>3</v>
      </c>
      <c r="I1665" t="s">
        <v>173</v>
      </c>
      <c r="J1665" t="s">
        <v>175</v>
      </c>
      <c r="K1665" t="s">
        <v>174</v>
      </c>
      <c r="L1665">
        <v>1327</v>
      </c>
      <c r="N1665">
        <v>1005</v>
      </c>
      <c r="O1665" t="s">
        <v>155</v>
      </c>
      <c r="P1665" t="s">
        <v>155</v>
      </c>
      <c r="Q1665">
        <v>1</v>
      </c>
      <c r="W1665">
        <v>0</v>
      </c>
      <c r="X1665">
        <v>-1775669208</v>
      </c>
      <c r="Y1665">
        <v>100</v>
      </c>
      <c r="AA1665">
        <v>11067.52</v>
      </c>
      <c r="AB1665">
        <v>0</v>
      </c>
      <c r="AC1665">
        <v>0</v>
      </c>
      <c r="AD1665">
        <v>0</v>
      </c>
      <c r="AE1665">
        <v>4535.87</v>
      </c>
      <c r="AF1665">
        <v>0</v>
      </c>
      <c r="AG1665">
        <v>0</v>
      </c>
      <c r="AH1665">
        <v>0</v>
      </c>
      <c r="AI1665">
        <v>2.44</v>
      </c>
      <c r="AJ1665">
        <v>1</v>
      </c>
      <c r="AK1665">
        <v>1</v>
      </c>
      <c r="AL1665">
        <v>1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 t="s">
        <v>3</v>
      </c>
      <c r="AT1665">
        <v>100</v>
      </c>
      <c r="AU1665" t="s">
        <v>3</v>
      </c>
      <c r="AV1665">
        <v>0</v>
      </c>
      <c r="AW1665">
        <v>1</v>
      </c>
      <c r="AX1665">
        <v>-1</v>
      </c>
      <c r="AY1665">
        <v>0</v>
      </c>
      <c r="AZ1665">
        <v>0</v>
      </c>
      <c r="BA1665" t="s">
        <v>3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CX1665">
        <f>Y1665*Source!I1606</f>
        <v>2</v>
      </c>
      <c r="CY1665">
        <f>AA1665</f>
        <v>11067.52</v>
      </c>
      <c r="CZ1665">
        <f>AE1665</f>
        <v>4535.87</v>
      </c>
      <c r="DA1665">
        <f>AI1665</f>
        <v>2.44</v>
      </c>
      <c r="DB1665">
        <f>ROUND(ROUND(AT1665*CZ1665,2),2)</f>
        <v>453587</v>
      </c>
      <c r="DC1665">
        <f>ROUND(ROUND(AT1665*AG1665,2),2)</f>
        <v>0</v>
      </c>
    </row>
    <row r="1666" spans="1:107">
      <c r="A1666">
        <f>ROW(Source!A1610)</f>
        <v>1610</v>
      </c>
      <c r="B1666">
        <v>35863109</v>
      </c>
      <c r="C1666">
        <v>35869989</v>
      </c>
      <c r="D1666">
        <v>18408291</v>
      </c>
      <c r="E1666">
        <v>1</v>
      </c>
      <c r="F1666">
        <v>1</v>
      </c>
      <c r="G1666">
        <v>1</v>
      </c>
      <c r="H1666">
        <v>1</v>
      </c>
      <c r="I1666" t="s">
        <v>606</v>
      </c>
      <c r="J1666" t="s">
        <v>3</v>
      </c>
      <c r="K1666" t="s">
        <v>607</v>
      </c>
      <c r="L1666">
        <v>1369</v>
      </c>
      <c r="N1666">
        <v>1013</v>
      </c>
      <c r="O1666" t="s">
        <v>561</v>
      </c>
      <c r="P1666" t="s">
        <v>561</v>
      </c>
      <c r="Q1666">
        <v>1</v>
      </c>
      <c r="W1666">
        <v>0</v>
      </c>
      <c r="X1666">
        <v>1933892413</v>
      </c>
      <c r="Y1666">
        <v>8.9930000000000003</v>
      </c>
      <c r="AA1666">
        <v>0</v>
      </c>
      <c r="AB1666">
        <v>0</v>
      </c>
      <c r="AC1666">
        <v>0</v>
      </c>
      <c r="AD1666">
        <v>260.95999999999998</v>
      </c>
      <c r="AE1666">
        <v>0</v>
      </c>
      <c r="AF1666">
        <v>0</v>
      </c>
      <c r="AG1666">
        <v>0</v>
      </c>
      <c r="AH1666">
        <v>260.95999999999998</v>
      </c>
      <c r="AI1666">
        <v>1</v>
      </c>
      <c r="AJ1666">
        <v>1</v>
      </c>
      <c r="AK1666">
        <v>1</v>
      </c>
      <c r="AL1666">
        <v>1</v>
      </c>
      <c r="AN1666">
        <v>0</v>
      </c>
      <c r="AO1666">
        <v>1</v>
      </c>
      <c r="AP1666">
        <v>1</v>
      </c>
      <c r="AQ1666">
        <v>0</v>
      </c>
      <c r="AR1666">
        <v>0</v>
      </c>
      <c r="AS1666" t="s">
        <v>3</v>
      </c>
      <c r="AT1666">
        <v>7.82</v>
      </c>
      <c r="AU1666" t="s">
        <v>134</v>
      </c>
      <c r="AV1666">
        <v>1</v>
      </c>
      <c r="AW1666">
        <v>2</v>
      </c>
      <c r="AX1666">
        <v>35869994</v>
      </c>
      <c r="AY1666">
        <v>1</v>
      </c>
      <c r="AZ1666">
        <v>0</v>
      </c>
      <c r="BA1666">
        <v>1617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CX1666">
        <f>Y1666*Source!I1610</f>
        <v>0.44965000000000005</v>
      </c>
      <c r="CY1666">
        <f>AD1666</f>
        <v>260.95999999999998</v>
      </c>
      <c r="CZ1666">
        <f>AH1666</f>
        <v>260.95999999999998</v>
      </c>
      <c r="DA1666">
        <f>AL1666</f>
        <v>1</v>
      </c>
      <c r="DB1666">
        <f>ROUND((ROUND(AT1666*CZ1666,2)*1.15),2)</f>
        <v>2346.8200000000002</v>
      </c>
      <c r="DC1666">
        <f>ROUND((ROUND(AT1666*AG1666,2)*1.15),2)</f>
        <v>0</v>
      </c>
    </row>
    <row r="1667" spans="1:107">
      <c r="A1667">
        <f>ROW(Source!A1610)</f>
        <v>1610</v>
      </c>
      <c r="B1667">
        <v>35863109</v>
      </c>
      <c r="C1667">
        <v>35869989</v>
      </c>
      <c r="D1667">
        <v>29174913</v>
      </c>
      <c r="E1667">
        <v>1</v>
      </c>
      <c r="F1667">
        <v>1</v>
      </c>
      <c r="G1667">
        <v>1</v>
      </c>
      <c r="H1667">
        <v>2</v>
      </c>
      <c r="I1667" t="s">
        <v>578</v>
      </c>
      <c r="J1667" t="s">
        <v>579</v>
      </c>
      <c r="K1667" t="s">
        <v>580</v>
      </c>
      <c r="L1667">
        <v>1368</v>
      </c>
      <c r="N1667">
        <v>1011</v>
      </c>
      <c r="O1667" t="s">
        <v>567</v>
      </c>
      <c r="P1667" t="s">
        <v>567</v>
      </c>
      <c r="Q1667">
        <v>1</v>
      </c>
      <c r="W1667">
        <v>0</v>
      </c>
      <c r="X1667">
        <v>458544584</v>
      </c>
      <c r="Y1667">
        <v>0.05</v>
      </c>
      <c r="AA1667">
        <v>0</v>
      </c>
      <c r="AB1667">
        <v>932.72</v>
      </c>
      <c r="AC1667">
        <v>383.38</v>
      </c>
      <c r="AD1667">
        <v>0</v>
      </c>
      <c r="AE1667">
        <v>0</v>
      </c>
      <c r="AF1667">
        <v>87.17</v>
      </c>
      <c r="AG1667">
        <v>11.6</v>
      </c>
      <c r="AH1667">
        <v>0</v>
      </c>
      <c r="AI1667">
        <v>1</v>
      </c>
      <c r="AJ1667">
        <v>10.7</v>
      </c>
      <c r="AK1667">
        <v>33.049999999999997</v>
      </c>
      <c r="AL1667">
        <v>1</v>
      </c>
      <c r="AN1667">
        <v>0</v>
      </c>
      <c r="AO1667">
        <v>1</v>
      </c>
      <c r="AP1667">
        <v>1</v>
      </c>
      <c r="AQ1667">
        <v>0</v>
      </c>
      <c r="AR1667">
        <v>0</v>
      </c>
      <c r="AS1667" t="s">
        <v>3</v>
      </c>
      <c r="AT1667">
        <v>0.04</v>
      </c>
      <c r="AU1667" t="s">
        <v>133</v>
      </c>
      <c r="AV1667">
        <v>0</v>
      </c>
      <c r="AW1667">
        <v>2</v>
      </c>
      <c r="AX1667">
        <v>35869995</v>
      </c>
      <c r="AY1667">
        <v>1</v>
      </c>
      <c r="AZ1667">
        <v>0</v>
      </c>
      <c r="BA1667">
        <v>1618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CX1667">
        <f>Y1667*Source!I1610</f>
        <v>2.5000000000000005E-3</v>
      </c>
      <c r="CY1667">
        <f>AB1667</f>
        <v>932.72</v>
      </c>
      <c r="CZ1667">
        <f>AF1667</f>
        <v>87.17</v>
      </c>
      <c r="DA1667">
        <f>AJ1667</f>
        <v>10.7</v>
      </c>
      <c r="DB1667">
        <f>ROUND((ROUND(AT1667*CZ1667,2)*1.25),2)</f>
        <v>4.3600000000000003</v>
      </c>
      <c r="DC1667">
        <f>ROUND((ROUND(AT1667*AG1667,2)*1.25),2)</f>
        <v>0.57999999999999996</v>
      </c>
    </row>
    <row r="1668" spans="1:107">
      <c r="A1668">
        <f>ROW(Source!A1610)</f>
        <v>1610</v>
      </c>
      <c r="B1668">
        <v>35863109</v>
      </c>
      <c r="C1668">
        <v>35869989</v>
      </c>
      <c r="D1668">
        <v>29114332</v>
      </c>
      <c r="E1668">
        <v>1</v>
      </c>
      <c r="F1668">
        <v>1</v>
      </c>
      <c r="G1668">
        <v>1</v>
      </c>
      <c r="H1668">
        <v>3</v>
      </c>
      <c r="I1668" t="s">
        <v>603</v>
      </c>
      <c r="J1668" t="s">
        <v>604</v>
      </c>
      <c r="K1668" t="s">
        <v>605</v>
      </c>
      <c r="L1668">
        <v>1348</v>
      </c>
      <c r="N1668">
        <v>1009</v>
      </c>
      <c r="O1668" t="s">
        <v>30</v>
      </c>
      <c r="P1668" t="s">
        <v>30</v>
      </c>
      <c r="Q1668">
        <v>1000</v>
      </c>
      <c r="W1668">
        <v>0</v>
      </c>
      <c r="X1668">
        <v>233971917</v>
      </c>
      <c r="Y1668">
        <v>7.1000000000000002E-4</v>
      </c>
      <c r="AA1668">
        <v>54619.68</v>
      </c>
      <c r="AB1668">
        <v>0</v>
      </c>
      <c r="AC1668">
        <v>0</v>
      </c>
      <c r="AD1668">
        <v>0</v>
      </c>
      <c r="AE1668">
        <v>11978</v>
      </c>
      <c r="AF1668">
        <v>0</v>
      </c>
      <c r="AG1668">
        <v>0</v>
      </c>
      <c r="AH1668">
        <v>0</v>
      </c>
      <c r="AI1668">
        <v>4.5599999999999996</v>
      </c>
      <c r="AJ1668">
        <v>1</v>
      </c>
      <c r="AK1668">
        <v>1</v>
      </c>
      <c r="AL1668">
        <v>1</v>
      </c>
      <c r="AN1668">
        <v>0</v>
      </c>
      <c r="AO1668">
        <v>1</v>
      </c>
      <c r="AP1668">
        <v>0</v>
      </c>
      <c r="AQ1668">
        <v>0</v>
      </c>
      <c r="AR1668">
        <v>0</v>
      </c>
      <c r="AS1668" t="s">
        <v>3</v>
      </c>
      <c r="AT1668">
        <v>7.1000000000000002E-4</v>
      </c>
      <c r="AU1668" t="s">
        <v>3</v>
      </c>
      <c r="AV1668">
        <v>0</v>
      </c>
      <c r="AW1668">
        <v>2</v>
      </c>
      <c r="AX1668">
        <v>35869996</v>
      </c>
      <c r="AY1668">
        <v>1</v>
      </c>
      <c r="AZ1668">
        <v>0</v>
      </c>
      <c r="BA1668">
        <v>1619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CX1668">
        <f>Y1668*Source!I1610</f>
        <v>3.5500000000000002E-5</v>
      </c>
      <c r="CY1668">
        <f>AA1668</f>
        <v>54619.68</v>
      </c>
      <c r="CZ1668">
        <f>AE1668</f>
        <v>11978</v>
      </c>
      <c r="DA1668">
        <f>AI1668</f>
        <v>4.5599999999999996</v>
      </c>
      <c r="DB1668">
        <f>ROUND(ROUND(AT1668*CZ1668,2),2)</f>
        <v>8.5</v>
      </c>
      <c r="DC1668">
        <f>ROUND(ROUND(AT1668*AG1668,2),2)</f>
        <v>0</v>
      </c>
    </row>
    <row r="1669" spans="1:107">
      <c r="A1669">
        <f>ROW(Source!A1610)</f>
        <v>1610</v>
      </c>
      <c r="B1669">
        <v>35863109</v>
      </c>
      <c r="C1669">
        <v>35869989</v>
      </c>
      <c r="D1669">
        <v>29131015</v>
      </c>
      <c r="E1669">
        <v>1</v>
      </c>
      <c r="F1669">
        <v>1</v>
      </c>
      <c r="G1669">
        <v>1</v>
      </c>
      <c r="H1669">
        <v>3</v>
      </c>
      <c r="I1669" t="s">
        <v>608</v>
      </c>
      <c r="J1669" t="s">
        <v>609</v>
      </c>
      <c r="K1669" t="s">
        <v>610</v>
      </c>
      <c r="L1669">
        <v>1301</v>
      </c>
      <c r="N1669">
        <v>1003</v>
      </c>
      <c r="O1669" t="s">
        <v>142</v>
      </c>
      <c r="P1669" t="s">
        <v>142</v>
      </c>
      <c r="Q1669">
        <v>1</v>
      </c>
      <c r="W1669">
        <v>0</v>
      </c>
      <c r="X1669">
        <v>-497354979</v>
      </c>
      <c r="Y1669">
        <v>112</v>
      </c>
      <c r="AA1669">
        <v>32.03</v>
      </c>
      <c r="AB1669">
        <v>0</v>
      </c>
      <c r="AC1669">
        <v>0</v>
      </c>
      <c r="AD1669">
        <v>0</v>
      </c>
      <c r="AE1669">
        <v>3.93</v>
      </c>
      <c r="AF1669">
        <v>0</v>
      </c>
      <c r="AG1669">
        <v>0</v>
      </c>
      <c r="AH1669">
        <v>0</v>
      </c>
      <c r="AI1669">
        <v>8.15</v>
      </c>
      <c r="AJ1669">
        <v>1</v>
      </c>
      <c r="AK1669">
        <v>1</v>
      </c>
      <c r="AL1669">
        <v>1</v>
      </c>
      <c r="AN1669">
        <v>0</v>
      </c>
      <c r="AO1669">
        <v>1</v>
      </c>
      <c r="AP1669">
        <v>0</v>
      </c>
      <c r="AQ1669">
        <v>0</v>
      </c>
      <c r="AR1669">
        <v>0</v>
      </c>
      <c r="AS1669" t="s">
        <v>3</v>
      </c>
      <c r="AT1669">
        <v>112</v>
      </c>
      <c r="AU1669" t="s">
        <v>3</v>
      </c>
      <c r="AV1669">
        <v>0</v>
      </c>
      <c r="AW1669">
        <v>2</v>
      </c>
      <c r="AX1669">
        <v>35869997</v>
      </c>
      <c r="AY1669">
        <v>1</v>
      </c>
      <c r="AZ1669">
        <v>0</v>
      </c>
      <c r="BA1669">
        <v>1620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CX1669">
        <f>Y1669*Source!I1610</f>
        <v>5.6000000000000005</v>
      </c>
      <c r="CY1669">
        <f>AA1669</f>
        <v>32.03</v>
      </c>
      <c r="CZ1669">
        <f>AE1669</f>
        <v>3.93</v>
      </c>
      <c r="DA1669">
        <f>AI1669</f>
        <v>8.15</v>
      </c>
      <c r="DB1669">
        <f>ROUND(ROUND(AT1669*CZ1669,2),2)</f>
        <v>440.16</v>
      </c>
      <c r="DC1669">
        <f>ROUND(ROUND(AT1669*AG1669,2),2)</f>
        <v>0</v>
      </c>
    </row>
    <row r="1670" spans="1:107">
      <c r="A1670">
        <f>ROW(Source!A1611)</f>
        <v>1611</v>
      </c>
      <c r="B1670">
        <v>35863109</v>
      </c>
      <c r="C1670">
        <v>35869998</v>
      </c>
      <c r="D1670">
        <v>18407150</v>
      </c>
      <c r="E1670">
        <v>1</v>
      </c>
      <c r="F1670">
        <v>1</v>
      </c>
      <c r="G1670">
        <v>1</v>
      </c>
      <c r="H1670">
        <v>1</v>
      </c>
      <c r="I1670" t="s">
        <v>576</v>
      </c>
      <c r="J1670" t="s">
        <v>3</v>
      </c>
      <c r="K1670" t="s">
        <v>577</v>
      </c>
      <c r="L1670">
        <v>1369</v>
      </c>
      <c r="N1670">
        <v>1013</v>
      </c>
      <c r="O1670" t="s">
        <v>561</v>
      </c>
      <c r="P1670" t="s">
        <v>561</v>
      </c>
      <c r="Q1670">
        <v>1</v>
      </c>
      <c r="W1670">
        <v>0</v>
      </c>
      <c r="X1670">
        <v>-931037793</v>
      </c>
      <c r="Y1670">
        <v>51.405000000000001</v>
      </c>
      <c r="AA1670">
        <v>0</v>
      </c>
      <c r="AB1670">
        <v>0</v>
      </c>
      <c r="AC1670">
        <v>0</v>
      </c>
      <c r="AD1670">
        <v>272.45</v>
      </c>
      <c r="AE1670">
        <v>0</v>
      </c>
      <c r="AF1670">
        <v>0</v>
      </c>
      <c r="AG1670">
        <v>0</v>
      </c>
      <c r="AH1670">
        <v>272.45</v>
      </c>
      <c r="AI1670">
        <v>1</v>
      </c>
      <c r="AJ1670">
        <v>1</v>
      </c>
      <c r="AK1670">
        <v>1</v>
      </c>
      <c r="AL1670">
        <v>1</v>
      </c>
      <c r="AN1670">
        <v>0</v>
      </c>
      <c r="AO1670">
        <v>1</v>
      </c>
      <c r="AP1670">
        <v>1</v>
      </c>
      <c r="AQ1670">
        <v>0</v>
      </c>
      <c r="AR1670">
        <v>0</v>
      </c>
      <c r="AS1670" t="s">
        <v>3</v>
      </c>
      <c r="AT1670">
        <v>44.7</v>
      </c>
      <c r="AU1670" t="s">
        <v>134</v>
      </c>
      <c r="AV1670">
        <v>1</v>
      </c>
      <c r="AW1670">
        <v>2</v>
      </c>
      <c r="AX1670">
        <v>35870012</v>
      </c>
      <c r="AY1670">
        <v>1</v>
      </c>
      <c r="AZ1670">
        <v>0</v>
      </c>
      <c r="BA1670">
        <v>1621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CX1670">
        <f>Y1670*Source!I1611</f>
        <v>14.444805000000002</v>
      </c>
      <c r="CY1670">
        <f>AD1670</f>
        <v>272.45</v>
      </c>
      <c r="CZ1670">
        <f>AH1670</f>
        <v>272.45</v>
      </c>
      <c r="DA1670">
        <f>AL1670</f>
        <v>1</v>
      </c>
      <c r="DB1670">
        <f>ROUND((ROUND(AT1670*CZ1670,2)*1.15),2)</f>
        <v>14005.3</v>
      </c>
      <c r="DC1670">
        <f>ROUND((ROUND(AT1670*AG1670,2)*1.15),2)</f>
        <v>0</v>
      </c>
    </row>
    <row r="1671" spans="1:107">
      <c r="A1671">
        <f>ROW(Source!A1611)</f>
        <v>1611</v>
      </c>
      <c r="B1671">
        <v>35863109</v>
      </c>
      <c r="C1671">
        <v>35869998</v>
      </c>
      <c r="D1671">
        <v>121548</v>
      </c>
      <c r="E1671">
        <v>1</v>
      </c>
      <c r="F1671">
        <v>1</v>
      </c>
      <c r="G1671">
        <v>1</v>
      </c>
      <c r="H1671">
        <v>1</v>
      </c>
      <c r="I1671" t="s">
        <v>35</v>
      </c>
      <c r="J1671" t="s">
        <v>3</v>
      </c>
      <c r="K1671" t="s">
        <v>562</v>
      </c>
      <c r="L1671">
        <v>608254</v>
      </c>
      <c r="N1671">
        <v>1013</v>
      </c>
      <c r="O1671" t="s">
        <v>563</v>
      </c>
      <c r="P1671" t="s">
        <v>563</v>
      </c>
      <c r="Q1671">
        <v>1</v>
      </c>
      <c r="W1671">
        <v>0</v>
      </c>
      <c r="X1671">
        <v>-185737400</v>
      </c>
      <c r="Y1671">
        <v>0.17500000000000002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1</v>
      </c>
      <c r="AJ1671">
        <v>1</v>
      </c>
      <c r="AK1671">
        <v>1</v>
      </c>
      <c r="AL1671">
        <v>1</v>
      </c>
      <c r="AN1671">
        <v>0</v>
      </c>
      <c r="AO1671">
        <v>1</v>
      </c>
      <c r="AP1671">
        <v>1</v>
      </c>
      <c r="AQ1671">
        <v>0</v>
      </c>
      <c r="AR1671">
        <v>0</v>
      </c>
      <c r="AS1671" t="s">
        <v>3</v>
      </c>
      <c r="AT1671">
        <v>0.14000000000000001</v>
      </c>
      <c r="AU1671" t="s">
        <v>133</v>
      </c>
      <c r="AV1671">
        <v>2</v>
      </c>
      <c r="AW1671">
        <v>2</v>
      </c>
      <c r="AX1671">
        <v>35870013</v>
      </c>
      <c r="AY1671">
        <v>1</v>
      </c>
      <c r="AZ1671">
        <v>0</v>
      </c>
      <c r="BA1671">
        <v>1622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CX1671">
        <f>Y1671*Source!I1611</f>
        <v>4.917500000000001E-2</v>
      </c>
      <c r="CY1671">
        <f>AD1671</f>
        <v>0</v>
      </c>
      <c r="CZ1671">
        <f>AH1671</f>
        <v>0</v>
      </c>
      <c r="DA1671">
        <f>AL1671</f>
        <v>1</v>
      </c>
      <c r="DB1671">
        <f>ROUND((ROUND(AT1671*CZ1671,2)*1.25),2)</f>
        <v>0</v>
      </c>
      <c r="DC1671">
        <f>ROUND((ROUND(AT1671*AG1671,2)*1.25),2)</f>
        <v>0</v>
      </c>
    </row>
    <row r="1672" spans="1:107">
      <c r="A1672">
        <f>ROW(Source!A1611)</f>
        <v>1611</v>
      </c>
      <c r="B1672">
        <v>35863109</v>
      </c>
      <c r="C1672">
        <v>35869998</v>
      </c>
      <c r="D1672">
        <v>29172479</v>
      </c>
      <c r="E1672">
        <v>1</v>
      </c>
      <c r="F1672">
        <v>1</v>
      </c>
      <c r="G1672">
        <v>1</v>
      </c>
      <c r="H1672">
        <v>2</v>
      </c>
      <c r="I1672" t="s">
        <v>786</v>
      </c>
      <c r="J1672" t="s">
        <v>787</v>
      </c>
      <c r="K1672" t="s">
        <v>788</v>
      </c>
      <c r="L1672">
        <v>1368</v>
      </c>
      <c r="N1672">
        <v>1011</v>
      </c>
      <c r="O1672" t="s">
        <v>567</v>
      </c>
      <c r="P1672" t="s">
        <v>567</v>
      </c>
      <c r="Q1672">
        <v>1</v>
      </c>
      <c r="W1672">
        <v>0</v>
      </c>
      <c r="X1672">
        <v>-996378858</v>
      </c>
      <c r="Y1672">
        <v>0.17500000000000002</v>
      </c>
      <c r="AA1672">
        <v>0</v>
      </c>
      <c r="AB1672">
        <v>901.01</v>
      </c>
      <c r="AC1672">
        <v>332.48</v>
      </c>
      <c r="AD1672">
        <v>0</v>
      </c>
      <c r="AE1672">
        <v>0</v>
      </c>
      <c r="AF1672">
        <v>99.89</v>
      </c>
      <c r="AG1672">
        <v>10.06</v>
      </c>
      <c r="AH1672">
        <v>0</v>
      </c>
      <c r="AI1672">
        <v>1</v>
      </c>
      <c r="AJ1672">
        <v>9.02</v>
      </c>
      <c r="AK1672">
        <v>33.049999999999997</v>
      </c>
      <c r="AL1672">
        <v>1</v>
      </c>
      <c r="AN1672">
        <v>0</v>
      </c>
      <c r="AO1672">
        <v>1</v>
      </c>
      <c r="AP1672">
        <v>1</v>
      </c>
      <c r="AQ1672">
        <v>0</v>
      </c>
      <c r="AR1672">
        <v>0</v>
      </c>
      <c r="AS1672" t="s">
        <v>3</v>
      </c>
      <c r="AT1672">
        <v>0.14000000000000001</v>
      </c>
      <c r="AU1672" t="s">
        <v>133</v>
      </c>
      <c r="AV1672">
        <v>0</v>
      </c>
      <c r="AW1672">
        <v>2</v>
      </c>
      <c r="AX1672">
        <v>35870014</v>
      </c>
      <c r="AY1672">
        <v>1</v>
      </c>
      <c r="AZ1672">
        <v>0</v>
      </c>
      <c r="BA1672">
        <v>1623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CX1672">
        <f>Y1672*Source!I1611</f>
        <v>4.917500000000001E-2</v>
      </c>
      <c r="CY1672">
        <f>AB1672</f>
        <v>901.01</v>
      </c>
      <c r="CZ1672">
        <f>AF1672</f>
        <v>99.89</v>
      </c>
      <c r="DA1672">
        <f>AJ1672</f>
        <v>9.02</v>
      </c>
      <c r="DB1672">
        <f>ROUND((ROUND(AT1672*CZ1672,2)*1.25),2)</f>
        <v>17.48</v>
      </c>
      <c r="DC1672">
        <f>ROUND((ROUND(AT1672*AG1672,2)*1.25),2)</f>
        <v>1.76</v>
      </c>
    </row>
    <row r="1673" spans="1:107">
      <c r="A1673">
        <f>ROW(Source!A1611)</f>
        <v>1611</v>
      </c>
      <c r="B1673">
        <v>35863109</v>
      </c>
      <c r="C1673">
        <v>35869998</v>
      </c>
      <c r="D1673">
        <v>29174591</v>
      </c>
      <c r="E1673">
        <v>1</v>
      </c>
      <c r="F1673">
        <v>1</v>
      </c>
      <c r="G1673">
        <v>1</v>
      </c>
      <c r="H1673">
        <v>2</v>
      </c>
      <c r="I1673" t="s">
        <v>589</v>
      </c>
      <c r="J1673" t="s">
        <v>590</v>
      </c>
      <c r="K1673" t="s">
        <v>591</v>
      </c>
      <c r="L1673">
        <v>1368</v>
      </c>
      <c r="N1673">
        <v>1011</v>
      </c>
      <c r="O1673" t="s">
        <v>567</v>
      </c>
      <c r="P1673" t="s">
        <v>567</v>
      </c>
      <c r="Q1673">
        <v>1</v>
      </c>
      <c r="W1673">
        <v>0</v>
      </c>
      <c r="X1673">
        <v>1598042632</v>
      </c>
      <c r="Y1673">
        <v>0.5625</v>
      </c>
      <c r="AA1673">
        <v>0</v>
      </c>
      <c r="AB1673">
        <v>9.4700000000000006</v>
      </c>
      <c r="AC1673">
        <v>0</v>
      </c>
      <c r="AD1673">
        <v>0</v>
      </c>
      <c r="AE1673">
        <v>0</v>
      </c>
      <c r="AF1673">
        <v>0.95</v>
      </c>
      <c r="AG1673">
        <v>0</v>
      </c>
      <c r="AH1673">
        <v>0</v>
      </c>
      <c r="AI1673">
        <v>1</v>
      </c>
      <c r="AJ1673">
        <v>9.9700000000000006</v>
      </c>
      <c r="AK1673">
        <v>33.049999999999997</v>
      </c>
      <c r="AL1673">
        <v>1</v>
      </c>
      <c r="AN1673">
        <v>0</v>
      </c>
      <c r="AO1673">
        <v>1</v>
      </c>
      <c r="AP1673">
        <v>1</v>
      </c>
      <c r="AQ1673">
        <v>0</v>
      </c>
      <c r="AR1673">
        <v>0</v>
      </c>
      <c r="AS1673" t="s">
        <v>3</v>
      </c>
      <c r="AT1673">
        <v>0.45</v>
      </c>
      <c r="AU1673" t="s">
        <v>133</v>
      </c>
      <c r="AV1673">
        <v>0</v>
      </c>
      <c r="AW1673">
        <v>2</v>
      </c>
      <c r="AX1673">
        <v>35870015</v>
      </c>
      <c r="AY1673">
        <v>1</v>
      </c>
      <c r="AZ1673">
        <v>0</v>
      </c>
      <c r="BA1673">
        <v>1624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CX1673">
        <f>Y1673*Source!I1611</f>
        <v>0.15806250000000002</v>
      </c>
      <c r="CY1673">
        <f>AB1673</f>
        <v>9.4700000000000006</v>
      </c>
      <c r="CZ1673">
        <f>AF1673</f>
        <v>0.95</v>
      </c>
      <c r="DA1673">
        <f>AJ1673</f>
        <v>9.9700000000000006</v>
      </c>
      <c r="DB1673">
        <f>ROUND((ROUND(AT1673*CZ1673,2)*1.25),2)</f>
        <v>0.54</v>
      </c>
      <c r="DC1673">
        <f>ROUND((ROUND(AT1673*AG1673,2)*1.25),2)</f>
        <v>0</v>
      </c>
    </row>
    <row r="1674" spans="1:107">
      <c r="A1674">
        <f>ROW(Source!A1611)</f>
        <v>1611</v>
      </c>
      <c r="B1674">
        <v>35863109</v>
      </c>
      <c r="C1674">
        <v>35869998</v>
      </c>
      <c r="D1674">
        <v>29174913</v>
      </c>
      <c r="E1674">
        <v>1</v>
      </c>
      <c r="F1674">
        <v>1</v>
      </c>
      <c r="G1674">
        <v>1</v>
      </c>
      <c r="H1674">
        <v>2</v>
      </c>
      <c r="I1674" t="s">
        <v>578</v>
      </c>
      <c r="J1674" t="s">
        <v>579</v>
      </c>
      <c r="K1674" t="s">
        <v>580</v>
      </c>
      <c r="L1674">
        <v>1368</v>
      </c>
      <c r="N1674">
        <v>1011</v>
      </c>
      <c r="O1674" t="s">
        <v>567</v>
      </c>
      <c r="P1674" t="s">
        <v>567</v>
      </c>
      <c r="Q1674">
        <v>1</v>
      </c>
      <c r="W1674">
        <v>0</v>
      </c>
      <c r="X1674">
        <v>458544584</v>
      </c>
      <c r="Y1674">
        <v>0.6</v>
      </c>
      <c r="AA1674">
        <v>0</v>
      </c>
      <c r="AB1674">
        <v>932.72</v>
      </c>
      <c r="AC1674">
        <v>383.38</v>
      </c>
      <c r="AD1674">
        <v>0</v>
      </c>
      <c r="AE1674">
        <v>0</v>
      </c>
      <c r="AF1674">
        <v>87.17</v>
      </c>
      <c r="AG1674">
        <v>11.6</v>
      </c>
      <c r="AH1674">
        <v>0</v>
      </c>
      <c r="AI1674">
        <v>1</v>
      </c>
      <c r="AJ1674">
        <v>10.7</v>
      </c>
      <c r="AK1674">
        <v>33.049999999999997</v>
      </c>
      <c r="AL1674">
        <v>1</v>
      </c>
      <c r="AN1674">
        <v>0</v>
      </c>
      <c r="AO1674">
        <v>1</v>
      </c>
      <c r="AP1674">
        <v>1</v>
      </c>
      <c r="AQ1674">
        <v>0</v>
      </c>
      <c r="AR1674">
        <v>0</v>
      </c>
      <c r="AS1674" t="s">
        <v>3</v>
      </c>
      <c r="AT1674">
        <v>0.48</v>
      </c>
      <c r="AU1674" t="s">
        <v>133</v>
      </c>
      <c r="AV1674">
        <v>0</v>
      </c>
      <c r="AW1674">
        <v>2</v>
      </c>
      <c r="AX1674">
        <v>35870016</v>
      </c>
      <c r="AY1674">
        <v>1</v>
      </c>
      <c r="AZ1674">
        <v>0</v>
      </c>
      <c r="BA1674">
        <v>1625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CX1674">
        <f>Y1674*Source!I1611</f>
        <v>0.1686</v>
      </c>
      <c r="CY1674">
        <f>AB1674</f>
        <v>932.72</v>
      </c>
      <c r="CZ1674">
        <f>AF1674</f>
        <v>87.17</v>
      </c>
      <c r="DA1674">
        <f>AJ1674</f>
        <v>10.7</v>
      </c>
      <c r="DB1674">
        <f>ROUND((ROUND(AT1674*CZ1674,2)*1.25),2)</f>
        <v>52.3</v>
      </c>
      <c r="DC1674">
        <f>ROUND((ROUND(AT1674*AG1674,2)*1.25),2)</f>
        <v>6.96</v>
      </c>
    </row>
    <row r="1675" spans="1:107">
      <c r="A1675">
        <f>ROW(Source!A1611)</f>
        <v>1611</v>
      </c>
      <c r="B1675">
        <v>35863109</v>
      </c>
      <c r="C1675">
        <v>35869998</v>
      </c>
      <c r="D1675">
        <v>29114340</v>
      </c>
      <c r="E1675">
        <v>1</v>
      </c>
      <c r="F1675">
        <v>1</v>
      </c>
      <c r="G1675">
        <v>1</v>
      </c>
      <c r="H1675">
        <v>3</v>
      </c>
      <c r="I1675" t="s">
        <v>789</v>
      </c>
      <c r="J1675" t="s">
        <v>790</v>
      </c>
      <c r="K1675" t="s">
        <v>791</v>
      </c>
      <c r="L1675">
        <v>1348</v>
      </c>
      <c r="N1675">
        <v>1009</v>
      </c>
      <c r="O1675" t="s">
        <v>30</v>
      </c>
      <c r="P1675" t="s">
        <v>30</v>
      </c>
      <c r="Q1675">
        <v>1000</v>
      </c>
      <c r="W1675">
        <v>0</v>
      </c>
      <c r="X1675">
        <v>-528746691</v>
      </c>
      <c r="Y1675">
        <v>1.6000000000000001E-3</v>
      </c>
      <c r="AA1675">
        <v>54070.5</v>
      </c>
      <c r="AB1675">
        <v>0</v>
      </c>
      <c r="AC1675">
        <v>0</v>
      </c>
      <c r="AD1675">
        <v>0</v>
      </c>
      <c r="AE1675">
        <v>8475</v>
      </c>
      <c r="AF1675">
        <v>0</v>
      </c>
      <c r="AG1675">
        <v>0</v>
      </c>
      <c r="AH1675">
        <v>0</v>
      </c>
      <c r="AI1675">
        <v>6.38</v>
      </c>
      <c r="AJ1675">
        <v>1</v>
      </c>
      <c r="AK1675">
        <v>1</v>
      </c>
      <c r="AL1675">
        <v>1</v>
      </c>
      <c r="AN1675">
        <v>0</v>
      </c>
      <c r="AO1675">
        <v>1</v>
      </c>
      <c r="AP1675">
        <v>0</v>
      </c>
      <c r="AQ1675">
        <v>0</v>
      </c>
      <c r="AR1675">
        <v>0</v>
      </c>
      <c r="AS1675" t="s">
        <v>3</v>
      </c>
      <c r="AT1675">
        <v>1.6000000000000001E-3</v>
      </c>
      <c r="AU1675" t="s">
        <v>3</v>
      </c>
      <c r="AV1675">
        <v>0</v>
      </c>
      <c r="AW1675">
        <v>2</v>
      </c>
      <c r="AX1675">
        <v>35870017</v>
      </c>
      <c r="AY1675">
        <v>1</v>
      </c>
      <c r="AZ1675">
        <v>0</v>
      </c>
      <c r="BA1675">
        <v>1626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CX1675">
        <f>Y1675*Source!I1611</f>
        <v>4.4960000000000009E-4</v>
      </c>
      <c r="CY1675">
        <f t="shared" ref="CY1675:CY1682" si="246">AA1675</f>
        <v>54070.5</v>
      </c>
      <c r="CZ1675">
        <f t="shared" ref="CZ1675:CZ1682" si="247">AE1675</f>
        <v>8475</v>
      </c>
      <c r="DA1675">
        <f t="shared" ref="DA1675:DA1682" si="248">AI1675</f>
        <v>6.38</v>
      </c>
      <c r="DB1675">
        <f t="shared" ref="DB1675:DB1682" si="249">ROUND(ROUND(AT1675*CZ1675,2),2)</f>
        <v>13.56</v>
      </c>
      <c r="DC1675">
        <f t="shared" ref="DC1675:DC1682" si="250">ROUND(ROUND(AT1675*AG1675,2),2)</f>
        <v>0</v>
      </c>
    </row>
    <row r="1676" spans="1:107">
      <c r="A1676">
        <f>ROW(Source!A1611)</f>
        <v>1611</v>
      </c>
      <c r="B1676">
        <v>35863109</v>
      </c>
      <c r="C1676">
        <v>35869998</v>
      </c>
      <c r="D1676">
        <v>29109162</v>
      </c>
      <c r="E1676">
        <v>1</v>
      </c>
      <c r="F1676">
        <v>1</v>
      </c>
      <c r="G1676">
        <v>1</v>
      </c>
      <c r="H1676">
        <v>3</v>
      </c>
      <c r="I1676" t="s">
        <v>611</v>
      </c>
      <c r="J1676" t="s">
        <v>612</v>
      </c>
      <c r="K1676" t="s">
        <v>613</v>
      </c>
      <c r="L1676">
        <v>1327</v>
      </c>
      <c r="N1676">
        <v>1005</v>
      </c>
      <c r="O1676" t="s">
        <v>155</v>
      </c>
      <c r="P1676" t="s">
        <v>155</v>
      </c>
      <c r="Q1676">
        <v>1</v>
      </c>
      <c r="W1676">
        <v>0</v>
      </c>
      <c r="X1676">
        <v>2002905425</v>
      </c>
      <c r="Y1676">
        <v>23</v>
      </c>
      <c r="AA1676">
        <v>33.75</v>
      </c>
      <c r="AB1676">
        <v>0</v>
      </c>
      <c r="AC1676">
        <v>0</v>
      </c>
      <c r="AD1676">
        <v>0</v>
      </c>
      <c r="AE1676">
        <v>5.71</v>
      </c>
      <c r="AF1676">
        <v>0</v>
      </c>
      <c r="AG1676">
        <v>0</v>
      </c>
      <c r="AH1676">
        <v>0</v>
      </c>
      <c r="AI1676">
        <v>5.91</v>
      </c>
      <c r="AJ1676">
        <v>1</v>
      </c>
      <c r="AK1676">
        <v>1</v>
      </c>
      <c r="AL1676">
        <v>1</v>
      </c>
      <c r="AN1676">
        <v>0</v>
      </c>
      <c r="AO1676">
        <v>1</v>
      </c>
      <c r="AP1676">
        <v>0</v>
      </c>
      <c r="AQ1676">
        <v>0</v>
      </c>
      <c r="AR1676">
        <v>0</v>
      </c>
      <c r="AS1676" t="s">
        <v>3</v>
      </c>
      <c r="AT1676">
        <v>23</v>
      </c>
      <c r="AU1676" t="s">
        <v>3</v>
      </c>
      <c r="AV1676">
        <v>0</v>
      </c>
      <c r="AW1676">
        <v>2</v>
      </c>
      <c r="AX1676">
        <v>35870018</v>
      </c>
      <c r="AY1676">
        <v>1</v>
      </c>
      <c r="AZ1676">
        <v>0</v>
      </c>
      <c r="BA1676">
        <v>1627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CX1676">
        <f>Y1676*Source!I1611</f>
        <v>6.463000000000001</v>
      </c>
      <c r="CY1676">
        <f t="shared" si="246"/>
        <v>33.75</v>
      </c>
      <c r="CZ1676">
        <f t="shared" si="247"/>
        <v>5.71</v>
      </c>
      <c r="DA1676">
        <f t="shared" si="248"/>
        <v>5.91</v>
      </c>
      <c r="DB1676">
        <f t="shared" si="249"/>
        <v>131.33000000000001</v>
      </c>
      <c r="DC1676">
        <f t="shared" si="250"/>
        <v>0</v>
      </c>
    </row>
    <row r="1677" spans="1:107">
      <c r="A1677">
        <f>ROW(Source!A1611)</f>
        <v>1611</v>
      </c>
      <c r="B1677">
        <v>35863109</v>
      </c>
      <c r="C1677">
        <v>35869998</v>
      </c>
      <c r="D1677">
        <v>29107615</v>
      </c>
      <c r="E1677">
        <v>1</v>
      </c>
      <c r="F1677">
        <v>1</v>
      </c>
      <c r="G1677">
        <v>1</v>
      </c>
      <c r="H1677">
        <v>3</v>
      </c>
      <c r="I1677" t="s">
        <v>792</v>
      </c>
      <c r="J1677" t="s">
        <v>793</v>
      </c>
      <c r="K1677" t="s">
        <v>794</v>
      </c>
      <c r="L1677">
        <v>1348</v>
      </c>
      <c r="N1677">
        <v>1009</v>
      </c>
      <c r="O1677" t="s">
        <v>30</v>
      </c>
      <c r="P1677" t="s">
        <v>30</v>
      </c>
      <c r="Q1677">
        <v>1000</v>
      </c>
      <c r="W1677">
        <v>0</v>
      </c>
      <c r="X1677">
        <v>-529114404</v>
      </c>
      <c r="Y1677">
        <v>3.3999999999999998E-3</v>
      </c>
      <c r="AA1677">
        <v>156811</v>
      </c>
      <c r="AB1677">
        <v>0</v>
      </c>
      <c r="AC1677">
        <v>0</v>
      </c>
      <c r="AD1677">
        <v>0</v>
      </c>
      <c r="AE1677">
        <v>19100</v>
      </c>
      <c r="AF1677">
        <v>0</v>
      </c>
      <c r="AG1677">
        <v>0</v>
      </c>
      <c r="AH1677">
        <v>0</v>
      </c>
      <c r="AI1677">
        <v>8.2100000000000009</v>
      </c>
      <c r="AJ1677">
        <v>1</v>
      </c>
      <c r="AK1677">
        <v>1</v>
      </c>
      <c r="AL1677">
        <v>1</v>
      </c>
      <c r="AN1677">
        <v>0</v>
      </c>
      <c r="AO1677">
        <v>1</v>
      </c>
      <c r="AP1677">
        <v>0</v>
      </c>
      <c r="AQ1677">
        <v>0</v>
      </c>
      <c r="AR1677">
        <v>0</v>
      </c>
      <c r="AS1677" t="s">
        <v>3</v>
      </c>
      <c r="AT1677">
        <v>3.3999999999999998E-3</v>
      </c>
      <c r="AU1677" t="s">
        <v>3</v>
      </c>
      <c r="AV1677">
        <v>0</v>
      </c>
      <c r="AW1677">
        <v>2</v>
      </c>
      <c r="AX1677">
        <v>35870019</v>
      </c>
      <c r="AY1677">
        <v>1</v>
      </c>
      <c r="AZ1677">
        <v>0</v>
      </c>
      <c r="BA1677">
        <v>1628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CX1677">
        <f>Y1677*Source!I1611</f>
        <v>9.5540000000000002E-4</v>
      </c>
      <c r="CY1677">
        <f t="shared" si="246"/>
        <v>156811</v>
      </c>
      <c r="CZ1677">
        <f t="shared" si="247"/>
        <v>19100</v>
      </c>
      <c r="DA1677">
        <f t="shared" si="248"/>
        <v>8.2100000000000009</v>
      </c>
      <c r="DB1677">
        <f t="shared" si="249"/>
        <v>64.94</v>
      </c>
      <c r="DC1677">
        <f t="shared" si="250"/>
        <v>0</v>
      </c>
    </row>
    <row r="1678" spans="1:107">
      <c r="A1678">
        <f>ROW(Source!A1611)</f>
        <v>1611</v>
      </c>
      <c r="B1678">
        <v>35863109</v>
      </c>
      <c r="C1678">
        <v>35869998</v>
      </c>
      <c r="D1678">
        <v>29115662</v>
      </c>
      <c r="E1678">
        <v>1</v>
      </c>
      <c r="F1678">
        <v>1</v>
      </c>
      <c r="G1678">
        <v>1</v>
      </c>
      <c r="H1678">
        <v>3</v>
      </c>
      <c r="I1678" t="s">
        <v>795</v>
      </c>
      <c r="J1678" t="s">
        <v>796</v>
      </c>
      <c r="K1678" t="s">
        <v>797</v>
      </c>
      <c r="L1678">
        <v>1339</v>
      </c>
      <c r="N1678">
        <v>1007</v>
      </c>
      <c r="O1678" t="s">
        <v>617</v>
      </c>
      <c r="P1678" t="s">
        <v>617</v>
      </c>
      <c r="Q1678">
        <v>1</v>
      </c>
      <c r="W1678">
        <v>0</v>
      </c>
      <c r="X1678">
        <v>-1374050018</v>
      </c>
      <c r="Y1678">
        <v>0.24</v>
      </c>
      <c r="AA1678">
        <v>5726.6</v>
      </c>
      <c r="AB1678">
        <v>0</v>
      </c>
      <c r="AC1678">
        <v>0</v>
      </c>
      <c r="AD1678">
        <v>0</v>
      </c>
      <c r="AE1678">
        <v>1045</v>
      </c>
      <c r="AF1678">
        <v>0</v>
      </c>
      <c r="AG1678">
        <v>0</v>
      </c>
      <c r="AH1678">
        <v>0</v>
      </c>
      <c r="AI1678">
        <v>5.48</v>
      </c>
      <c r="AJ1678">
        <v>1</v>
      </c>
      <c r="AK1678">
        <v>1</v>
      </c>
      <c r="AL1678">
        <v>1</v>
      </c>
      <c r="AN1678">
        <v>0</v>
      </c>
      <c r="AO1678">
        <v>1</v>
      </c>
      <c r="AP1678">
        <v>0</v>
      </c>
      <c r="AQ1678">
        <v>0</v>
      </c>
      <c r="AR1678">
        <v>0</v>
      </c>
      <c r="AS1678" t="s">
        <v>3</v>
      </c>
      <c r="AT1678">
        <v>0.24</v>
      </c>
      <c r="AU1678" t="s">
        <v>3</v>
      </c>
      <c r="AV1678">
        <v>0</v>
      </c>
      <c r="AW1678">
        <v>2</v>
      </c>
      <c r="AX1678">
        <v>35870020</v>
      </c>
      <c r="AY1678">
        <v>1</v>
      </c>
      <c r="AZ1678">
        <v>0</v>
      </c>
      <c r="BA1678">
        <v>1629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CX1678">
        <f>Y1678*Source!I1611</f>
        <v>6.744E-2</v>
      </c>
      <c r="CY1678">
        <f t="shared" si="246"/>
        <v>5726.6</v>
      </c>
      <c r="CZ1678">
        <f t="shared" si="247"/>
        <v>1045</v>
      </c>
      <c r="DA1678">
        <f t="shared" si="248"/>
        <v>5.48</v>
      </c>
      <c r="DB1678">
        <f t="shared" si="249"/>
        <v>250.8</v>
      </c>
      <c r="DC1678">
        <f t="shared" si="250"/>
        <v>0</v>
      </c>
    </row>
    <row r="1679" spans="1:107">
      <c r="A1679">
        <f>ROW(Source!A1611)</f>
        <v>1611</v>
      </c>
      <c r="B1679">
        <v>35863109</v>
      </c>
      <c r="C1679">
        <v>35869998</v>
      </c>
      <c r="D1679">
        <v>29131086</v>
      </c>
      <c r="E1679">
        <v>1</v>
      </c>
      <c r="F1679">
        <v>1</v>
      </c>
      <c r="G1679">
        <v>1</v>
      </c>
      <c r="H1679">
        <v>3</v>
      </c>
      <c r="I1679" t="s">
        <v>614</v>
      </c>
      <c r="J1679" t="s">
        <v>615</v>
      </c>
      <c r="K1679" t="s">
        <v>616</v>
      </c>
      <c r="L1679">
        <v>1339</v>
      </c>
      <c r="N1679">
        <v>1007</v>
      </c>
      <c r="O1679" t="s">
        <v>617</v>
      </c>
      <c r="P1679" t="s">
        <v>617</v>
      </c>
      <c r="Q1679">
        <v>1</v>
      </c>
      <c r="W1679">
        <v>0</v>
      </c>
      <c r="X1679">
        <v>135382931</v>
      </c>
      <c r="Y1679">
        <v>1.18</v>
      </c>
      <c r="AA1679">
        <v>6560.13</v>
      </c>
      <c r="AB1679">
        <v>0</v>
      </c>
      <c r="AC1679">
        <v>0</v>
      </c>
      <c r="AD1679">
        <v>0</v>
      </c>
      <c r="AE1679">
        <v>1970.01</v>
      </c>
      <c r="AF1679">
        <v>0</v>
      </c>
      <c r="AG1679">
        <v>0</v>
      </c>
      <c r="AH1679">
        <v>0</v>
      </c>
      <c r="AI1679">
        <v>3.33</v>
      </c>
      <c r="AJ1679">
        <v>1</v>
      </c>
      <c r="AK1679">
        <v>1</v>
      </c>
      <c r="AL1679">
        <v>1</v>
      </c>
      <c r="AN1679">
        <v>0</v>
      </c>
      <c r="AO1679">
        <v>1</v>
      </c>
      <c r="AP1679">
        <v>0</v>
      </c>
      <c r="AQ1679">
        <v>0</v>
      </c>
      <c r="AR1679">
        <v>0</v>
      </c>
      <c r="AS1679" t="s">
        <v>3</v>
      </c>
      <c r="AT1679">
        <v>1.18</v>
      </c>
      <c r="AU1679" t="s">
        <v>3</v>
      </c>
      <c r="AV1679">
        <v>0</v>
      </c>
      <c r="AW1679">
        <v>2</v>
      </c>
      <c r="AX1679">
        <v>35870021</v>
      </c>
      <c r="AY1679">
        <v>1</v>
      </c>
      <c r="AZ1679">
        <v>0</v>
      </c>
      <c r="BA1679">
        <v>1630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CX1679">
        <f>Y1679*Source!I1611</f>
        <v>0.33158000000000004</v>
      </c>
      <c r="CY1679">
        <f t="shared" si="246"/>
        <v>6560.13</v>
      </c>
      <c r="CZ1679">
        <f t="shared" si="247"/>
        <v>1970.01</v>
      </c>
      <c r="DA1679">
        <f t="shared" si="248"/>
        <v>3.33</v>
      </c>
      <c r="DB1679">
        <f t="shared" si="249"/>
        <v>2324.61</v>
      </c>
      <c r="DC1679">
        <f t="shared" si="250"/>
        <v>0</v>
      </c>
    </row>
    <row r="1680" spans="1:107">
      <c r="A1680">
        <f>ROW(Source!A1611)</f>
        <v>1611</v>
      </c>
      <c r="B1680">
        <v>35863109</v>
      </c>
      <c r="C1680">
        <v>35869998</v>
      </c>
      <c r="D1680">
        <v>29145153</v>
      </c>
      <c r="E1680">
        <v>1</v>
      </c>
      <c r="F1680">
        <v>1</v>
      </c>
      <c r="G1680">
        <v>1</v>
      </c>
      <c r="H1680">
        <v>3</v>
      </c>
      <c r="I1680" t="s">
        <v>798</v>
      </c>
      <c r="J1680" t="s">
        <v>799</v>
      </c>
      <c r="K1680" t="s">
        <v>800</v>
      </c>
      <c r="L1680">
        <v>1339</v>
      </c>
      <c r="N1680">
        <v>1007</v>
      </c>
      <c r="O1680" t="s">
        <v>617</v>
      </c>
      <c r="P1680" t="s">
        <v>617</v>
      </c>
      <c r="Q1680">
        <v>1</v>
      </c>
      <c r="W1680">
        <v>0</v>
      </c>
      <c r="X1680">
        <v>1291934812</v>
      </c>
      <c r="Y1680">
        <v>0.28000000000000003</v>
      </c>
      <c r="AA1680">
        <v>3230.22</v>
      </c>
      <c r="AB1680">
        <v>0</v>
      </c>
      <c r="AC1680">
        <v>0</v>
      </c>
      <c r="AD1680">
        <v>0</v>
      </c>
      <c r="AE1680">
        <v>426.15</v>
      </c>
      <c r="AF1680">
        <v>0</v>
      </c>
      <c r="AG1680">
        <v>0</v>
      </c>
      <c r="AH1680">
        <v>0</v>
      </c>
      <c r="AI1680">
        <v>7.58</v>
      </c>
      <c r="AJ1680">
        <v>1</v>
      </c>
      <c r="AK1680">
        <v>1</v>
      </c>
      <c r="AL1680">
        <v>1</v>
      </c>
      <c r="AN1680">
        <v>0</v>
      </c>
      <c r="AO1680">
        <v>1</v>
      </c>
      <c r="AP1680">
        <v>0</v>
      </c>
      <c r="AQ1680">
        <v>0</v>
      </c>
      <c r="AR1680">
        <v>0</v>
      </c>
      <c r="AS1680" t="s">
        <v>3</v>
      </c>
      <c r="AT1680">
        <v>0.28000000000000003</v>
      </c>
      <c r="AU1680" t="s">
        <v>3</v>
      </c>
      <c r="AV1680">
        <v>0</v>
      </c>
      <c r="AW1680">
        <v>2</v>
      </c>
      <c r="AX1680">
        <v>35870022</v>
      </c>
      <c r="AY1680">
        <v>1</v>
      </c>
      <c r="AZ1680">
        <v>0</v>
      </c>
      <c r="BA1680">
        <v>1631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CX1680">
        <f>Y1680*Source!I1611</f>
        <v>7.8680000000000014E-2</v>
      </c>
      <c r="CY1680">
        <f t="shared" si="246"/>
        <v>3230.22</v>
      </c>
      <c r="CZ1680">
        <f t="shared" si="247"/>
        <v>426.15</v>
      </c>
      <c r="DA1680">
        <f t="shared" si="248"/>
        <v>7.58</v>
      </c>
      <c r="DB1680">
        <f t="shared" si="249"/>
        <v>119.32</v>
      </c>
      <c r="DC1680">
        <f t="shared" si="250"/>
        <v>0</v>
      </c>
    </row>
    <row r="1681" spans="1:107">
      <c r="A1681">
        <f>ROW(Source!A1611)</f>
        <v>1611</v>
      </c>
      <c r="B1681">
        <v>35863109</v>
      </c>
      <c r="C1681">
        <v>35869998</v>
      </c>
      <c r="D1681">
        <v>29148832</v>
      </c>
      <c r="E1681">
        <v>1</v>
      </c>
      <c r="F1681">
        <v>1</v>
      </c>
      <c r="G1681">
        <v>1</v>
      </c>
      <c r="H1681">
        <v>3</v>
      </c>
      <c r="I1681" t="s">
        <v>801</v>
      </c>
      <c r="J1681" t="s">
        <v>802</v>
      </c>
      <c r="K1681" t="s">
        <v>803</v>
      </c>
      <c r="L1681">
        <v>1356</v>
      </c>
      <c r="N1681">
        <v>1010</v>
      </c>
      <c r="O1681" t="s">
        <v>232</v>
      </c>
      <c r="P1681" t="s">
        <v>232</v>
      </c>
      <c r="Q1681">
        <v>1000</v>
      </c>
      <c r="W1681">
        <v>0</v>
      </c>
      <c r="X1681">
        <v>-463371541</v>
      </c>
      <c r="Y1681">
        <v>0.51</v>
      </c>
      <c r="AA1681">
        <v>8359.85</v>
      </c>
      <c r="AB1681">
        <v>0</v>
      </c>
      <c r="AC1681">
        <v>0</v>
      </c>
      <c r="AD1681">
        <v>0</v>
      </c>
      <c r="AE1681">
        <v>1752.59</v>
      </c>
      <c r="AF1681">
        <v>0</v>
      </c>
      <c r="AG1681">
        <v>0</v>
      </c>
      <c r="AH1681">
        <v>0</v>
      </c>
      <c r="AI1681">
        <v>4.7699999999999996</v>
      </c>
      <c r="AJ1681">
        <v>1</v>
      </c>
      <c r="AK1681">
        <v>1</v>
      </c>
      <c r="AL1681">
        <v>1</v>
      </c>
      <c r="AN1681">
        <v>0</v>
      </c>
      <c r="AO1681">
        <v>1</v>
      </c>
      <c r="AP1681">
        <v>0</v>
      </c>
      <c r="AQ1681">
        <v>0</v>
      </c>
      <c r="AR1681">
        <v>0</v>
      </c>
      <c r="AS1681" t="s">
        <v>3</v>
      </c>
      <c r="AT1681">
        <v>0.51</v>
      </c>
      <c r="AU1681" t="s">
        <v>3</v>
      </c>
      <c r="AV1681">
        <v>0</v>
      </c>
      <c r="AW1681">
        <v>2</v>
      </c>
      <c r="AX1681">
        <v>35870023</v>
      </c>
      <c r="AY1681">
        <v>1</v>
      </c>
      <c r="AZ1681">
        <v>0</v>
      </c>
      <c r="BA1681">
        <v>1632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CX1681">
        <f>Y1681*Source!I1611</f>
        <v>0.14331000000000002</v>
      </c>
      <c r="CY1681">
        <f t="shared" si="246"/>
        <v>8359.85</v>
      </c>
      <c r="CZ1681">
        <f t="shared" si="247"/>
        <v>1752.59</v>
      </c>
      <c r="DA1681">
        <f t="shared" si="248"/>
        <v>4.7699999999999996</v>
      </c>
      <c r="DB1681">
        <f t="shared" si="249"/>
        <v>893.82</v>
      </c>
      <c r="DC1681">
        <f t="shared" si="250"/>
        <v>0</v>
      </c>
    </row>
    <row r="1682" spans="1:107">
      <c r="A1682">
        <f>ROW(Source!A1611)</f>
        <v>1611</v>
      </c>
      <c r="B1682">
        <v>35863109</v>
      </c>
      <c r="C1682">
        <v>35869998</v>
      </c>
      <c r="D1682">
        <v>29150040</v>
      </c>
      <c r="E1682">
        <v>1</v>
      </c>
      <c r="F1682">
        <v>1</v>
      </c>
      <c r="G1682">
        <v>1</v>
      </c>
      <c r="H1682">
        <v>3</v>
      </c>
      <c r="I1682" t="s">
        <v>804</v>
      </c>
      <c r="J1682" t="s">
        <v>805</v>
      </c>
      <c r="K1682" t="s">
        <v>806</v>
      </c>
      <c r="L1682">
        <v>1339</v>
      </c>
      <c r="N1682">
        <v>1007</v>
      </c>
      <c r="O1682" t="s">
        <v>617</v>
      </c>
      <c r="P1682" t="s">
        <v>617</v>
      </c>
      <c r="Q1682">
        <v>1</v>
      </c>
      <c r="W1682">
        <v>0</v>
      </c>
      <c r="X1682">
        <v>693153122</v>
      </c>
      <c r="Y1682">
        <v>7.0000000000000007E-2</v>
      </c>
      <c r="AA1682">
        <v>22.2</v>
      </c>
      <c r="AB1682">
        <v>0</v>
      </c>
      <c r="AC1682">
        <v>0</v>
      </c>
      <c r="AD1682">
        <v>0</v>
      </c>
      <c r="AE1682">
        <v>2.44</v>
      </c>
      <c r="AF1682">
        <v>0</v>
      </c>
      <c r="AG1682">
        <v>0</v>
      </c>
      <c r="AH1682">
        <v>0</v>
      </c>
      <c r="AI1682">
        <v>9.1</v>
      </c>
      <c r="AJ1682">
        <v>1</v>
      </c>
      <c r="AK1682">
        <v>1</v>
      </c>
      <c r="AL1682">
        <v>1</v>
      </c>
      <c r="AN1682">
        <v>0</v>
      </c>
      <c r="AO1682">
        <v>1</v>
      </c>
      <c r="AP1682">
        <v>0</v>
      </c>
      <c r="AQ1682">
        <v>0</v>
      </c>
      <c r="AR1682">
        <v>0</v>
      </c>
      <c r="AS1682" t="s">
        <v>3</v>
      </c>
      <c r="AT1682">
        <v>7.0000000000000007E-2</v>
      </c>
      <c r="AU1682" t="s">
        <v>3</v>
      </c>
      <c r="AV1682">
        <v>0</v>
      </c>
      <c r="AW1682">
        <v>2</v>
      </c>
      <c r="AX1682">
        <v>35870024</v>
      </c>
      <c r="AY1682">
        <v>1</v>
      </c>
      <c r="AZ1682">
        <v>0</v>
      </c>
      <c r="BA1682">
        <v>1633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CX1682">
        <f>Y1682*Source!I1611</f>
        <v>1.9670000000000003E-2</v>
      </c>
      <c r="CY1682">
        <f t="shared" si="246"/>
        <v>22.2</v>
      </c>
      <c r="CZ1682">
        <f t="shared" si="247"/>
        <v>2.44</v>
      </c>
      <c r="DA1682">
        <f t="shared" si="248"/>
        <v>9.1</v>
      </c>
      <c r="DB1682">
        <f t="shared" si="249"/>
        <v>0.17</v>
      </c>
      <c r="DC1682">
        <f t="shared" si="250"/>
        <v>0</v>
      </c>
    </row>
    <row r="1683" spans="1:107">
      <c r="A1683">
        <f>ROW(Source!A1612)</f>
        <v>1612</v>
      </c>
      <c r="B1683">
        <v>35863109</v>
      </c>
      <c r="C1683">
        <v>35870025</v>
      </c>
      <c r="D1683">
        <v>18407150</v>
      </c>
      <c r="E1683">
        <v>1</v>
      </c>
      <c r="F1683">
        <v>1</v>
      </c>
      <c r="G1683">
        <v>1</v>
      </c>
      <c r="H1683">
        <v>1</v>
      </c>
      <c r="I1683" t="s">
        <v>576</v>
      </c>
      <c r="J1683" t="s">
        <v>3</v>
      </c>
      <c r="K1683" t="s">
        <v>577</v>
      </c>
      <c r="L1683">
        <v>1369</v>
      </c>
      <c r="N1683">
        <v>1013</v>
      </c>
      <c r="O1683" t="s">
        <v>561</v>
      </c>
      <c r="P1683" t="s">
        <v>561</v>
      </c>
      <c r="Q1683">
        <v>1</v>
      </c>
      <c r="W1683">
        <v>0</v>
      </c>
      <c r="X1683">
        <v>-931037793</v>
      </c>
      <c r="Y1683">
        <v>69.827999999999989</v>
      </c>
      <c r="AA1683">
        <v>0</v>
      </c>
      <c r="AB1683">
        <v>0</v>
      </c>
      <c r="AC1683">
        <v>0</v>
      </c>
      <c r="AD1683">
        <v>272.45</v>
      </c>
      <c r="AE1683">
        <v>0</v>
      </c>
      <c r="AF1683">
        <v>0</v>
      </c>
      <c r="AG1683">
        <v>0</v>
      </c>
      <c r="AH1683">
        <v>272.45</v>
      </c>
      <c r="AI1683">
        <v>1</v>
      </c>
      <c r="AJ1683">
        <v>1</v>
      </c>
      <c r="AK1683">
        <v>1</v>
      </c>
      <c r="AL1683">
        <v>1</v>
      </c>
      <c r="AN1683">
        <v>0</v>
      </c>
      <c r="AO1683">
        <v>1</v>
      </c>
      <c r="AP1683">
        <v>1</v>
      </c>
      <c r="AQ1683">
        <v>0</v>
      </c>
      <c r="AR1683">
        <v>0</v>
      </c>
      <c r="AS1683" t="s">
        <v>3</v>
      </c>
      <c r="AT1683">
        <v>60.72</v>
      </c>
      <c r="AU1683" t="s">
        <v>134</v>
      </c>
      <c r="AV1683">
        <v>1</v>
      </c>
      <c r="AW1683">
        <v>2</v>
      </c>
      <c r="AX1683">
        <v>35870034</v>
      </c>
      <c r="AY1683">
        <v>1</v>
      </c>
      <c r="AZ1683">
        <v>0</v>
      </c>
      <c r="BA1683">
        <v>1634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CX1683">
        <f>Y1683*Source!I1612</f>
        <v>19.621668</v>
      </c>
      <c r="CY1683">
        <f>AD1683</f>
        <v>272.45</v>
      </c>
      <c r="CZ1683">
        <f>AH1683</f>
        <v>272.45</v>
      </c>
      <c r="DA1683">
        <f>AL1683</f>
        <v>1</v>
      </c>
      <c r="DB1683">
        <f>ROUND((ROUND(AT1683*CZ1683,2)*1.15),2)</f>
        <v>19024.63</v>
      </c>
      <c r="DC1683">
        <f>ROUND((ROUND(AT1683*AG1683,2)*1.15),2)</f>
        <v>0</v>
      </c>
    </row>
    <row r="1684" spans="1:107">
      <c r="A1684">
        <f>ROW(Source!A1612)</f>
        <v>1612</v>
      </c>
      <c r="B1684">
        <v>35863109</v>
      </c>
      <c r="C1684">
        <v>35870025</v>
      </c>
      <c r="D1684">
        <v>121548</v>
      </c>
      <c r="E1684">
        <v>1</v>
      </c>
      <c r="F1684">
        <v>1</v>
      </c>
      <c r="G1684">
        <v>1</v>
      </c>
      <c r="H1684">
        <v>1</v>
      </c>
      <c r="I1684" t="s">
        <v>35</v>
      </c>
      <c r="J1684" t="s">
        <v>3</v>
      </c>
      <c r="K1684" t="s">
        <v>562</v>
      </c>
      <c r="L1684">
        <v>608254</v>
      </c>
      <c r="N1684">
        <v>1013</v>
      </c>
      <c r="O1684" t="s">
        <v>563</v>
      </c>
      <c r="P1684" t="s">
        <v>563</v>
      </c>
      <c r="Q1684">
        <v>1</v>
      </c>
      <c r="W1684">
        <v>0</v>
      </c>
      <c r="X1684">
        <v>-185737400</v>
      </c>
      <c r="Y1684">
        <v>0.72499999999999998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1</v>
      </c>
      <c r="AJ1684">
        <v>1</v>
      </c>
      <c r="AK1684">
        <v>1</v>
      </c>
      <c r="AL1684">
        <v>1</v>
      </c>
      <c r="AN1684">
        <v>0</v>
      </c>
      <c r="AO1684">
        <v>1</v>
      </c>
      <c r="AP1684">
        <v>1</v>
      </c>
      <c r="AQ1684">
        <v>0</v>
      </c>
      <c r="AR1684">
        <v>0</v>
      </c>
      <c r="AS1684" t="s">
        <v>3</v>
      </c>
      <c r="AT1684">
        <v>0.57999999999999996</v>
      </c>
      <c r="AU1684" t="s">
        <v>133</v>
      </c>
      <c r="AV1684">
        <v>2</v>
      </c>
      <c r="AW1684">
        <v>2</v>
      </c>
      <c r="AX1684">
        <v>35870035</v>
      </c>
      <c r="AY1684">
        <v>1</v>
      </c>
      <c r="AZ1684">
        <v>0</v>
      </c>
      <c r="BA1684">
        <v>1635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CX1684">
        <f>Y1684*Source!I1612</f>
        <v>0.20372500000000002</v>
      </c>
      <c r="CY1684">
        <f>AD1684</f>
        <v>0</v>
      </c>
      <c r="CZ1684">
        <f>AH1684</f>
        <v>0</v>
      </c>
      <c r="DA1684">
        <f>AL1684</f>
        <v>1</v>
      </c>
      <c r="DB1684">
        <f>ROUND((ROUND(AT1684*CZ1684,2)*1.25),2)</f>
        <v>0</v>
      </c>
      <c r="DC1684">
        <f>ROUND((ROUND(AT1684*AG1684,2)*1.25),2)</f>
        <v>0</v>
      </c>
    </row>
    <row r="1685" spans="1:107">
      <c r="A1685">
        <f>ROW(Source!A1612)</f>
        <v>1612</v>
      </c>
      <c r="B1685">
        <v>35863109</v>
      </c>
      <c r="C1685">
        <v>35870025</v>
      </c>
      <c r="D1685">
        <v>29172556</v>
      </c>
      <c r="E1685">
        <v>1</v>
      </c>
      <c r="F1685">
        <v>1</v>
      </c>
      <c r="G1685">
        <v>1</v>
      </c>
      <c r="H1685">
        <v>2</v>
      </c>
      <c r="I1685" t="s">
        <v>564</v>
      </c>
      <c r="J1685" t="s">
        <v>565</v>
      </c>
      <c r="K1685" t="s">
        <v>566</v>
      </c>
      <c r="L1685">
        <v>1368</v>
      </c>
      <c r="N1685">
        <v>1011</v>
      </c>
      <c r="O1685" t="s">
        <v>567</v>
      </c>
      <c r="P1685" t="s">
        <v>567</v>
      </c>
      <c r="Q1685">
        <v>1</v>
      </c>
      <c r="W1685">
        <v>0</v>
      </c>
      <c r="X1685">
        <v>-1302720870</v>
      </c>
      <c r="Y1685">
        <v>0.72499999999999998</v>
      </c>
      <c r="AA1685">
        <v>0</v>
      </c>
      <c r="AB1685">
        <v>466.71</v>
      </c>
      <c r="AC1685">
        <v>446.18</v>
      </c>
      <c r="AD1685">
        <v>0</v>
      </c>
      <c r="AE1685">
        <v>0</v>
      </c>
      <c r="AF1685">
        <v>31.26</v>
      </c>
      <c r="AG1685">
        <v>13.5</v>
      </c>
      <c r="AH1685">
        <v>0</v>
      </c>
      <c r="AI1685">
        <v>1</v>
      </c>
      <c r="AJ1685">
        <v>14.93</v>
      </c>
      <c r="AK1685">
        <v>33.049999999999997</v>
      </c>
      <c r="AL1685">
        <v>1</v>
      </c>
      <c r="AN1685">
        <v>0</v>
      </c>
      <c r="AO1685">
        <v>1</v>
      </c>
      <c r="AP1685">
        <v>1</v>
      </c>
      <c r="AQ1685">
        <v>0</v>
      </c>
      <c r="AR1685">
        <v>0</v>
      </c>
      <c r="AS1685" t="s">
        <v>3</v>
      </c>
      <c r="AT1685">
        <v>0.57999999999999996</v>
      </c>
      <c r="AU1685" t="s">
        <v>133</v>
      </c>
      <c r="AV1685">
        <v>0</v>
      </c>
      <c r="AW1685">
        <v>2</v>
      </c>
      <c r="AX1685">
        <v>35870036</v>
      </c>
      <c r="AY1685">
        <v>1</v>
      </c>
      <c r="AZ1685">
        <v>0</v>
      </c>
      <c r="BA1685">
        <v>1636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CX1685">
        <f>Y1685*Source!I1612</f>
        <v>0.20372500000000002</v>
      </c>
      <c r="CY1685">
        <f>AB1685</f>
        <v>466.71</v>
      </c>
      <c r="CZ1685">
        <f>AF1685</f>
        <v>31.26</v>
      </c>
      <c r="DA1685">
        <f>AJ1685</f>
        <v>14.93</v>
      </c>
      <c r="DB1685">
        <f>ROUND((ROUND(AT1685*CZ1685,2)*1.25),2)</f>
        <v>22.66</v>
      </c>
      <c r="DC1685">
        <f>ROUND((ROUND(AT1685*AG1685,2)*1.25),2)</f>
        <v>9.7899999999999991</v>
      </c>
    </row>
    <row r="1686" spans="1:107">
      <c r="A1686">
        <f>ROW(Source!A1612)</f>
        <v>1612</v>
      </c>
      <c r="B1686">
        <v>35863109</v>
      </c>
      <c r="C1686">
        <v>35870025</v>
      </c>
      <c r="D1686">
        <v>29174591</v>
      </c>
      <c r="E1686">
        <v>1</v>
      </c>
      <c r="F1686">
        <v>1</v>
      </c>
      <c r="G1686">
        <v>1</v>
      </c>
      <c r="H1686">
        <v>2</v>
      </c>
      <c r="I1686" t="s">
        <v>589</v>
      </c>
      <c r="J1686" t="s">
        <v>590</v>
      </c>
      <c r="K1686" t="s">
        <v>591</v>
      </c>
      <c r="L1686">
        <v>1368</v>
      </c>
      <c r="N1686">
        <v>1011</v>
      </c>
      <c r="O1686" t="s">
        <v>567</v>
      </c>
      <c r="P1686" t="s">
        <v>567</v>
      </c>
      <c r="Q1686">
        <v>1</v>
      </c>
      <c r="W1686">
        <v>0</v>
      </c>
      <c r="X1686">
        <v>1598042632</v>
      </c>
      <c r="Y1686">
        <v>1.0249999999999999</v>
      </c>
      <c r="AA1686">
        <v>0</v>
      </c>
      <c r="AB1686">
        <v>9.4700000000000006</v>
      </c>
      <c r="AC1686">
        <v>0</v>
      </c>
      <c r="AD1686">
        <v>0</v>
      </c>
      <c r="AE1686">
        <v>0</v>
      </c>
      <c r="AF1686">
        <v>0.95</v>
      </c>
      <c r="AG1686">
        <v>0</v>
      </c>
      <c r="AH1686">
        <v>0</v>
      </c>
      <c r="AI1686">
        <v>1</v>
      </c>
      <c r="AJ1686">
        <v>9.9700000000000006</v>
      </c>
      <c r="AK1686">
        <v>33.049999999999997</v>
      </c>
      <c r="AL1686">
        <v>1</v>
      </c>
      <c r="AN1686">
        <v>0</v>
      </c>
      <c r="AO1686">
        <v>1</v>
      </c>
      <c r="AP1686">
        <v>1</v>
      </c>
      <c r="AQ1686">
        <v>0</v>
      </c>
      <c r="AR1686">
        <v>0</v>
      </c>
      <c r="AS1686" t="s">
        <v>3</v>
      </c>
      <c r="AT1686">
        <v>0.82</v>
      </c>
      <c r="AU1686" t="s">
        <v>133</v>
      </c>
      <c r="AV1686">
        <v>0</v>
      </c>
      <c r="AW1686">
        <v>2</v>
      </c>
      <c r="AX1686">
        <v>35870037</v>
      </c>
      <c r="AY1686">
        <v>1</v>
      </c>
      <c r="AZ1686">
        <v>0</v>
      </c>
      <c r="BA1686">
        <v>1637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CX1686">
        <f>Y1686*Source!I1612</f>
        <v>0.28802500000000003</v>
      </c>
      <c r="CY1686">
        <f>AB1686</f>
        <v>9.4700000000000006</v>
      </c>
      <c r="CZ1686">
        <f>AF1686</f>
        <v>0.95</v>
      </c>
      <c r="DA1686">
        <f>AJ1686</f>
        <v>9.9700000000000006</v>
      </c>
      <c r="DB1686">
        <f>ROUND((ROUND(AT1686*CZ1686,2)*1.25),2)</f>
        <v>0.98</v>
      </c>
      <c r="DC1686">
        <f>ROUND((ROUND(AT1686*AG1686,2)*1.25),2)</f>
        <v>0</v>
      </c>
    </row>
    <row r="1687" spans="1:107">
      <c r="A1687">
        <f>ROW(Source!A1612)</f>
        <v>1612</v>
      </c>
      <c r="B1687">
        <v>35863109</v>
      </c>
      <c r="C1687">
        <v>35870025</v>
      </c>
      <c r="D1687">
        <v>29174661</v>
      </c>
      <c r="E1687">
        <v>1</v>
      </c>
      <c r="F1687">
        <v>1</v>
      </c>
      <c r="G1687">
        <v>1</v>
      </c>
      <c r="H1687">
        <v>2</v>
      </c>
      <c r="I1687" t="s">
        <v>618</v>
      </c>
      <c r="J1687" t="s">
        <v>619</v>
      </c>
      <c r="K1687" t="s">
        <v>620</v>
      </c>
      <c r="L1687">
        <v>1368</v>
      </c>
      <c r="N1687">
        <v>1011</v>
      </c>
      <c r="O1687" t="s">
        <v>567</v>
      </c>
      <c r="P1687" t="s">
        <v>567</v>
      </c>
      <c r="Q1687">
        <v>1</v>
      </c>
      <c r="W1687">
        <v>0</v>
      </c>
      <c r="X1687">
        <v>-2115030577</v>
      </c>
      <c r="Y1687">
        <v>3.375</v>
      </c>
      <c r="AA1687">
        <v>0</v>
      </c>
      <c r="AB1687">
        <v>25.44</v>
      </c>
      <c r="AC1687">
        <v>0</v>
      </c>
      <c r="AD1687">
        <v>0</v>
      </c>
      <c r="AE1687">
        <v>0</v>
      </c>
      <c r="AF1687">
        <v>2.09</v>
      </c>
      <c r="AG1687">
        <v>0</v>
      </c>
      <c r="AH1687">
        <v>0</v>
      </c>
      <c r="AI1687">
        <v>1</v>
      </c>
      <c r="AJ1687">
        <v>12.17</v>
      </c>
      <c r="AK1687">
        <v>33.049999999999997</v>
      </c>
      <c r="AL1687">
        <v>1</v>
      </c>
      <c r="AN1687">
        <v>0</v>
      </c>
      <c r="AO1687">
        <v>1</v>
      </c>
      <c r="AP1687">
        <v>1</v>
      </c>
      <c r="AQ1687">
        <v>0</v>
      </c>
      <c r="AR1687">
        <v>0</v>
      </c>
      <c r="AS1687" t="s">
        <v>3</v>
      </c>
      <c r="AT1687">
        <v>2.7</v>
      </c>
      <c r="AU1687" t="s">
        <v>133</v>
      </c>
      <c r="AV1687">
        <v>0</v>
      </c>
      <c r="AW1687">
        <v>2</v>
      </c>
      <c r="AX1687">
        <v>35870038</v>
      </c>
      <c r="AY1687">
        <v>1</v>
      </c>
      <c r="AZ1687">
        <v>0</v>
      </c>
      <c r="BA1687">
        <v>1638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CX1687">
        <f>Y1687*Source!I1612</f>
        <v>0.94837500000000008</v>
      </c>
      <c r="CY1687">
        <f>AB1687</f>
        <v>25.44</v>
      </c>
      <c r="CZ1687">
        <f>AF1687</f>
        <v>2.09</v>
      </c>
      <c r="DA1687">
        <f>AJ1687</f>
        <v>12.17</v>
      </c>
      <c r="DB1687">
        <f>ROUND((ROUND(AT1687*CZ1687,2)*1.25),2)</f>
        <v>7.05</v>
      </c>
      <c r="DC1687">
        <f>ROUND((ROUND(AT1687*AG1687,2)*1.25),2)</f>
        <v>0</v>
      </c>
    </row>
    <row r="1688" spans="1:107">
      <c r="A1688">
        <f>ROW(Source!A1612)</f>
        <v>1612</v>
      </c>
      <c r="B1688">
        <v>35863109</v>
      </c>
      <c r="C1688">
        <v>35870025</v>
      </c>
      <c r="D1688">
        <v>29174913</v>
      </c>
      <c r="E1688">
        <v>1</v>
      </c>
      <c r="F1688">
        <v>1</v>
      </c>
      <c r="G1688">
        <v>1</v>
      </c>
      <c r="H1688">
        <v>2</v>
      </c>
      <c r="I1688" t="s">
        <v>578</v>
      </c>
      <c r="J1688" t="s">
        <v>579</v>
      </c>
      <c r="K1688" t="s">
        <v>580</v>
      </c>
      <c r="L1688">
        <v>1368</v>
      </c>
      <c r="N1688">
        <v>1011</v>
      </c>
      <c r="O1688" t="s">
        <v>567</v>
      </c>
      <c r="P1688" t="s">
        <v>567</v>
      </c>
      <c r="Q1688">
        <v>1</v>
      </c>
      <c r="W1688">
        <v>0</v>
      </c>
      <c r="X1688">
        <v>458544584</v>
      </c>
      <c r="Y1688">
        <v>1.05</v>
      </c>
      <c r="AA1688">
        <v>0</v>
      </c>
      <c r="AB1688">
        <v>932.72</v>
      </c>
      <c r="AC1688">
        <v>383.38</v>
      </c>
      <c r="AD1688">
        <v>0</v>
      </c>
      <c r="AE1688">
        <v>0</v>
      </c>
      <c r="AF1688">
        <v>87.17</v>
      </c>
      <c r="AG1688">
        <v>11.6</v>
      </c>
      <c r="AH1688">
        <v>0</v>
      </c>
      <c r="AI1688">
        <v>1</v>
      </c>
      <c r="AJ1688">
        <v>10.7</v>
      </c>
      <c r="AK1688">
        <v>33.049999999999997</v>
      </c>
      <c r="AL1688">
        <v>1</v>
      </c>
      <c r="AN1688">
        <v>0</v>
      </c>
      <c r="AO1688">
        <v>1</v>
      </c>
      <c r="AP1688">
        <v>1</v>
      </c>
      <c r="AQ1688">
        <v>0</v>
      </c>
      <c r="AR1688">
        <v>0</v>
      </c>
      <c r="AS1688" t="s">
        <v>3</v>
      </c>
      <c r="AT1688">
        <v>0.84</v>
      </c>
      <c r="AU1688" t="s">
        <v>133</v>
      </c>
      <c r="AV1688">
        <v>0</v>
      </c>
      <c r="AW1688">
        <v>2</v>
      </c>
      <c r="AX1688">
        <v>35870039</v>
      </c>
      <c r="AY1688">
        <v>1</v>
      </c>
      <c r="AZ1688">
        <v>0</v>
      </c>
      <c r="BA1688">
        <v>1639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CX1688">
        <f>Y1688*Source!I1612</f>
        <v>0.29505000000000003</v>
      </c>
      <c r="CY1688">
        <f>AB1688</f>
        <v>932.72</v>
      </c>
      <c r="CZ1688">
        <f>AF1688</f>
        <v>87.17</v>
      </c>
      <c r="DA1688">
        <f>AJ1688</f>
        <v>10.7</v>
      </c>
      <c r="DB1688">
        <f>ROUND((ROUND(AT1688*CZ1688,2)*1.25),2)</f>
        <v>91.53</v>
      </c>
      <c r="DC1688">
        <f>ROUND((ROUND(AT1688*AG1688,2)*1.25),2)</f>
        <v>12.18</v>
      </c>
    </row>
    <row r="1689" spans="1:107">
      <c r="A1689">
        <f>ROW(Source!A1612)</f>
        <v>1612</v>
      </c>
      <c r="B1689">
        <v>35863109</v>
      </c>
      <c r="C1689">
        <v>35870025</v>
      </c>
      <c r="D1689">
        <v>29114332</v>
      </c>
      <c r="E1689">
        <v>1</v>
      </c>
      <c r="F1689">
        <v>1</v>
      </c>
      <c r="G1689">
        <v>1</v>
      </c>
      <c r="H1689">
        <v>3</v>
      </c>
      <c r="I1689" t="s">
        <v>603</v>
      </c>
      <c r="J1689" t="s">
        <v>604</v>
      </c>
      <c r="K1689" t="s">
        <v>605</v>
      </c>
      <c r="L1689">
        <v>1348</v>
      </c>
      <c r="N1689">
        <v>1009</v>
      </c>
      <c r="O1689" t="s">
        <v>30</v>
      </c>
      <c r="P1689" t="s">
        <v>30</v>
      </c>
      <c r="Q1689">
        <v>1000</v>
      </c>
      <c r="W1689">
        <v>0</v>
      </c>
      <c r="X1689">
        <v>233971917</v>
      </c>
      <c r="Y1689">
        <v>1.23E-2</v>
      </c>
      <c r="AA1689">
        <v>54619.68</v>
      </c>
      <c r="AB1689">
        <v>0</v>
      </c>
      <c r="AC1689">
        <v>0</v>
      </c>
      <c r="AD1689">
        <v>0</v>
      </c>
      <c r="AE1689">
        <v>11978</v>
      </c>
      <c r="AF1689">
        <v>0</v>
      </c>
      <c r="AG1689">
        <v>0</v>
      </c>
      <c r="AH1689">
        <v>0</v>
      </c>
      <c r="AI1689">
        <v>4.5599999999999996</v>
      </c>
      <c r="AJ1689">
        <v>1</v>
      </c>
      <c r="AK1689">
        <v>1</v>
      </c>
      <c r="AL1689">
        <v>1</v>
      </c>
      <c r="AN1689">
        <v>0</v>
      </c>
      <c r="AO1689">
        <v>1</v>
      </c>
      <c r="AP1689">
        <v>0</v>
      </c>
      <c r="AQ1689">
        <v>0</v>
      </c>
      <c r="AR1689">
        <v>0</v>
      </c>
      <c r="AS1689" t="s">
        <v>3</v>
      </c>
      <c r="AT1689">
        <v>1.23E-2</v>
      </c>
      <c r="AU1689" t="s">
        <v>3</v>
      </c>
      <c r="AV1689">
        <v>0</v>
      </c>
      <c r="AW1689">
        <v>2</v>
      </c>
      <c r="AX1689">
        <v>35870040</v>
      </c>
      <c r="AY1689">
        <v>1</v>
      </c>
      <c r="AZ1689">
        <v>0</v>
      </c>
      <c r="BA1689">
        <v>1640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CX1689">
        <f>Y1689*Source!I1612</f>
        <v>3.4563000000000003E-3</v>
      </c>
      <c r="CY1689">
        <f>AA1689</f>
        <v>54619.68</v>
      </c>
      <c r="CZ1689">
        <f>AE1689</f>
        <v>11978</v>
      </c>
      <c r="DA1689">
        <f>AI1689</f>
        <v>4.5599999999999996</v>
      </c>
      <c r="DB1689">
        <f>ROUND(ROUND(AT1689*CZ1689,2),2)</f>
        <v>147.33000000000001</v>
      </c>
      <c r="DC1689">
        <f>ROUND(ROUND(AT1689*AG1689,2),2)</f>
        <v>0</v>
      </c>
    </row>
    <row r="1690" spans="1:107">
      <c r="A1690">
        <f>ROW(Source!A1612)</f>
        <v>1612</v>
      </c>
      <c r="B1690">
        <v>35863109</v>
      </c>
      <c r="C1690">
        <v>35870025</v>
      </c>
      <c r="D1690">
        <v>29130788</v>
      </c>
      <c r="E1690">
        <v>1</v>
      </c>
      <c r="F1690">
        <v>1</v>
      </c>
      <c r="G1690">
        <v>1</v>
      </c>
      <c r="H1690">
        <v>3</v>
      </c>
      <c r="I1690" t="s">
        <v>621</v>
      </c>
      <c r="J1690" t="s">
        <v>622</v>
      </c>
      <c r="K1690" t="s">
        <v>623</v>
      </c>
      <c r="L1690">
        <v>1339</v>
      </c>
      <c r="N1690">
        <v>1007</v>
      </c>
      <c r="O1690" t="s">
        <v>617</v>
      </c>
      <c r="P1690" t="s">
        <v>617</v>
      </c>
      <c r="Q1690">
        <v>1</v>
      </c>
      <c r="W1690">
        <v>0</v>
      </c>
      <c r="X1690">
        <v>23409818</v>
      </c>
      <c r="Y1690">
        <v>2.88</v>
      </c>
      <c r="AA1690">
        <v>14208.11</v>
      </c>
      <c r="AB1690">
        <v>0</v>
      </c>
      <c r="AC1690">
        <v>0</v>
      </c>
      <c r="AD1690">
        <v>0</v>
      </c>
      <c r="AE1690">
        <v>2156.0100000000002</v>
      </c>
      <c r="AF1690">
        <v>0</v>
      </c>
      <c r="AG1690">
        <v>0</v>
      </c>
      <c r="AH1690">
        <v>0</v>
      </c>
      <c r="AI1690">
        <v>6.59</v>
      </c>
      <c r="AJ1690">
        <v>1</v>
      </c>
      <c r="AK1690">
        <v>1</v>
      </c>
      <c r="AL1690">
        <v>1</v>
      </c>
      <c r="AN1690">
        <v>0</v>
      </c>
      <c r="AO1690">
        <v>1</v>
      </c>
      <c r="AP1690">
        <v>0</v>
      </c>
      <c r="AQ1690">
        <v>0</v>
      </c>
      <c r="AR1690">
        <v>0</v>
      </c>
      <c r="AS1690" t="s">
        <v>3</v>
      </c>
      <c r="AT1690">
        <v>2.88</v>
      </c>
      <c r="AU1690" t="s">
        <v>3</v>
      </c>
      <c r="AV1690">
        <v>0</v>
      </c>
      <c r="AW1690">
        <v>2</v>
      </c>
      <c r="AX1690">
        <v>35870041</v>
      </c>
      <c r="AY1690">
        <v>1</v>
      </c>
      <c r="AZ1690">
        <v>0</v>
      </c>
      <c r="BA1690">
        <v>1641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CX1690">
        <f>Y1690*Source!I1612</f>
        <v>0.80928</v>
      </c>
      <c r="CY1690">
        <f>AA1690</f>
        <v>14208.11</v>
      </c>
      <c r="CZ1690">
        <f>AE1690</f>
        <v>2156.0100000000002</v>
      </c>
      <c r="DA1690">
        <f>AI1690</f>
        <v>6.59</v>
      </c>
      <c r="DB1690">
        <f>ROUND(ROUND(AT1690*CZ1690,2),2)</f>
        <v>6209.31</v>
      </c>
      <c r="DC1690">
        <f>ROUND(ROUND(AT1690*AG1690,2),2)</f>
        <v>0</v>
      </c>
    </row>
    <row r="1691" spans="1:107">
      <c r="A1691">
        <f>ROW(Source!A1613)</f>
        <v>1613</v>
      </c>
      <c r="B1691">
        <v>35863109</v>
      </c>
      <c r="C1691">
        <v>35870042</v>
      </c>
      <c r="D1691">
        <v>18408291</v>
      </c>
      <c r="E1691">
        <v>1</v>
      </c>
      <c r="F1691">
        <v>1</v>
      </c>
      <c r="G1691">
        <v>1</v>
      </c>
      <c r="H1691">
        <v>1</v>
      </c>
      <c r="I1691" t="s">
        <v>606</v>
      </c>
      <c r="J1691" t="s">
        <v>3</v>
      </c>
      <c r="K1691" t="s">
        <v>607</v>
      </c>
      <c r="L1691">
        <v>1369</v>
      </c>
      <c r="N1691">
        <v>1013</v>
      </c>
      <c r="O1691" t="s">
        <v>561</v>
      </c>
      <c r="P1691" t="s">
        <v>561</v>
      </c>
      <c r="Q1691">
        <v>1</v>
      </c>
      <c r="W1691">
        <v>0</v>
      </c>
      <c r="X1691">
        <v>1933892413</v>
      </c>
      <c r="Y1691">
        <v>35.948999999999998</v>
      </c>
      <c r="AA1691">
        <v>0</v>
      </c>
      <c r="AB1691">
        <v>0</v>
      </c>
      <c r="AC1691">
        <v>0</v>
      </c>
      <c r="AD1691">
        <v>260.95999999999998</v>
      </c>
      <c r="AE1691">
        <v>0</v>
      </c>
      <c r="AF1691">
        <v>0</v>
      </c>
      <c r="AG1691">
        <v>0</v>
      </c>
      <c r="AH1691">
        <v>260.95999999999998</v>
      </c>
      <c r="AI1691">
        <v>1</v>
      </c>
      <c r="AJ1691">
        <v>1</v>
      </c>
      <c r="AK1691">
        <v>1</v>
      </c>
      <c r="AL1691">
        <v>1</v>
      </c>
      <c r="AN1691">
        <v>0</v>
      </c>
      <c r="AO1691">
        <v>1</v>
      </c>
      <c r="AP1691">
        <v>1</v>
      </c>
      <c r="AQ1691">
        <v>0</v>
      </c>
      <c r="AR1691">
        <v>0</v>
      </c>
      <c r="AS1691" t="s">
        <v>3</v>
      </c>
      <c r="AT1691">
        <v>31.26</v>
      </c>
      <c r="AU1691" t="s">
        <v>134</v>
      </c>
      <c r="AV1691">
        <v>1</v>
      </c>
      <c r="AW1691">
        <v>2</v>
      </c>
      <c r="AX1691">
        <v>35870050</v>
      </c>
      <c r="AY1691">
        <v>2</v>
      </c>
      <c r="AZ1691">
        <v>131072</v>
      </c>
      <c r="BA1691">
        <v>1642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CX1691">
        <f>Y1691*Source!I1613</f>
        <v>10.101669000000001</v>
      </c>
      <c r="CY1691">
        <f>AD1691</f>
        <v>260.95999999999998</v>
      </c>
      <c r="CZ1691">
        <f>AH1691</f>
        <v>260.95999999999998</v>
      </c>
      <c r="DA1691">
        <f>AL1691</f>
        <v>1</v>
      </c>
      <c r="DB1691">
        <f>ROUND((ROUND(AT1691*CZ1691,2)*1.15),2)</f>
        <v>9381.25</v>
      </c>
      <c r="DC1691">
        <f>ROUND((ROUND(AT1691*AG1691,2)*1.15),2)</f>
        <v>0</v>
      </c>
    </row>
    <row r="1692" spans="1:107">
      <c r="A1692">
        <f>ROW(Source!A1613)</f>
        <v>1613</v>
      </c>
      <c r="B1692">
        <v>35863109</v>
      </c>
      <c r="C1692">
        <v>35870042</v>
      </c>
      <c r="D1692">
        <v>121548</v>
      </c>
      <c r="E1692">
        <v>1</v>
      </c>
      <c r="F1692">
        <v>1</v>
      </c>
      <c r="G1692">
        <v>1</v>
      </c>
      <c r="H1692">
        <v>1</v>
      </c>
      <c r="I1692" t="s">
        <v>35</v>
      </c>
      <c r="J1692" t="s">
        <v>3</v>
      </c>
      <c r="K1692" t="s">
        <v>562</v>
      </c>
      <c r="L1692">
        <v>608254</v>
      </c>
      <c r="N1692">
        <v>1013</v>
      </c>
      <c r="O1692" t="s">
        <v>563</v>
      </c>
      <c r="P1692" t="s">
        <v>563</v>
      </c>
      <c r="Q1692">
        <v>1</v>
      </c>
      <c r="W1692">
        <v>0</v>
      </c>
      <c r="X1692">
        <v>-185737400</v>
      </c>
      <c r="Y1692">
        <v>8.375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1</v>
      </c>
      <c r="AJ1692">
        <v>1</v>
      </c>
      <c r="AK1692">
        <v>1</v>
      </c>
      <c r="AL1692">
        <v>1</v>
      </c>
      <c r="AN1692">
        <v>0</v>
      </c>
      <c r="AO1692">
        <v>1</v>
      </c>
      <c r="AP1692">
        <v>1</v>
      </c>
      <c r="AQ1692">
        <v>0</v>
      </c>
      <c r="AR1692">
        <v>0</v>
      </c>
      <c r="AS1692" t="s">
        <v>3</v>
      </c>
      <c r="AT1692">
        <v>6.7</v>
      </c>
      <c r="AU1692" t="s">
        <v>133</v>
      </c>
      <c r="AV1692">
        <v>2</v>
      </c>
      <c r="AW1692">
        <v>2</v>
      </c>
      <c r="AX1692">
        <v>35870051</v>
      </c>
      <c r="AY1692">
        <v>1</v>
      </c>
      <c r="AZ1692">
        <v>0</v>
      </c>
      <c r="BA1692">
        <v>1643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CX1692">
        <f>Y1692*Source!I1613</f>
        <v>2.3533750000000002</v>
      </c>
      <c r="CY1692">
        <f>AD1692</f>
        <v>0</v>
      </c>
      <c r="CZ1692">
        <f>AH1692</f>
        <v>0</v>
      </c>
      <c r="DA1692">
        <f>AL1692</f>
        <v>1</v>
      </c>
      <c r="DB1692">
        <f>ROUND((ROUND(AT1692*CZ1692,2)*1.25),2)</f>
        <v>0</v>
      </c>
      <c r="DC1692">
        <f>ROUND((ROUND(AT1692*AG1692,2)*1.25),2)</f>
        <v>0</v>
      </c>
    </row>
    <row r="1693" spans="1:107">
      <c r="A1693">
        <f>ROW(Source!A1613)</f>
        <v>1613</v>
      </c>
      <c r="B1693">
        <v>35863109</v>
      </c>
      <c r="C1693">
        <v>35870042</v>
      </c>
      <c r="D1693">
        <v>29172710</v>
      </c>
      <c r="E1693">
        <v>1</v>
      </c>
      <c r="F1693">
        <v>1</v>
      </c>
      <c r="G1693">
        <v>1</v>
      </c>
      <c r="H1693">
        <v>2</v>
      </c>
      <c r="I1693" t="s">
        <v>570</v>
      </c>
      <c r="J1693" t="s">
        <v>571</v>
      </c>
      <c r="K1693" t="s">
        <v>572</v>
      </c>
      <c r="L1693">
        <v>1368</v>
      </c>
      <c r="N1693">
        <v>1011</v>
      </c>
      <c r="O1693" t="s">
        <v>567</v>
      </c>
      <c r="P1693" t="s">
        <v>567</v>
      </c>
      <c r="Q1693">
        <v>1</v>
      </c>
      <c r="W1693">
        <v>0</v>
      </c>
      <c r="X1693">
        <v>-1676841219</v>
      </c>
      <c r="Y1693">
        <v>8.375</v>
      </c>
      <c r="AA1693">
        <v>0</v>
      </c>
      <c r="AB1693">
        <v>539.16</v>
      </c>
      <c r="AC1693">
        <v>332.48</v>
      </c>
      <c r="AD1693">
        <v>0</v>
      </c>
      <c r="AE1693">
        <v>0</v>
      </c>
      <c r="AF1693">
        <v>46.56</v>
      </c>
      <c r="AG1693">
        <v>10.06</v>
      </c>
      <c r="AH1693">
        <v>0</v>
      </c>
      <c r="AI1693">
        <v>1</v>
      </c>
      <c r="AJ1693">
        <v>11.58</v>
      </c>
      <c r="AK1693">
        <v>33.049999999999997</v>
      </c>
      <c r="AL1693">
        <v>1</v>
      </c>
      <c r="AN1693">
        <v>0</v>
      </c>
      <c r="AO1693">
        <v>1</v>
      </c>
      <c r="AP1693">
        <v>1</v>
      </c>
      <c r="AQ1693">
        <v>0</v>
      </c>
      <c r="AR1693">
        <v>0</v>
      </c>
      <c r="AS1693" t="s">
        <v>3</v>
      </c>
      <c r="AT1693">
        <v>6.7</v>
      </c>
      <c r="AU1693" t="s">
        <v>133</v>
      </c>
      <c r="AV1693">
        <v>0</v>
      </c>
      <c r="AW1693">
        <v>2</v>
      </c>
      <c r="AX1693">
        <v>35870052</v>
      </c>
      <c r="AY1693">
        <v>1</v>
      </c>
      <c r="AZ1693">
        <v>0</v>
      </c>
      <c r="BA1693">
        <v>1644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CX1693">
        <f>Y1693*Source!I1613</f>
        <v>2.3533750000000002</v>
      </c>
      <c r="CY1693">
        <f>AB1693</f>
        <v>539.16</v>
      </c>
      <c r="CZ1693">
        <f>AF1693</f>
        <v>46.56</v>
      </c>
      <c r="DA1693">
        <f>AJ1693</f>
        <v>11.58</v>
      </c>
      <c r="DB1693">
        <f>ROUND((ROUND(AT1693*CZ1693,2)*1.25),2)</f>
        <v>389.94</v>
      </c>
      <c r="DC1693">
        <f>ROUND((ROUND(AT1693*AG1693,2)*1.25),2)</f>
        <v>84.25</v>
      </c>
    </row>
    <row r="1694" spans="1:107">
      <c r="A1694">
        <f>ROW(Source!A1613)</f>
        <v>1613</v>
      </c>
      <c r="B1694">
        <v>35863109</v>
      </c>
      <c r="C1694">
        <v>35870042</v>
      </c>
      <c r="D1694">
        <v>29173472</v>
      </c>
      <c r="E1694">
        <v>1</v>
      </c>
      <c r="F1694">
        <v>1</v>
      </c>
      <c r="G1694">
        <v>1</v>
      </c>
      <c r="H1694">
        <v>2</v>
      </c>
      <c r="I1694" t="s">
        <v>624</v>
      </c>
      <c r="J1694" t="s">
        <v>625</v>
      </c>
      <c r="K1694" t="s">
        <v>626</v>
      </c>
      <c r="L1694">
        <v>1368</v>
      </c>
      <c r="N1694">
        <v>1011</v>
      </c>
      <c r="O1694" t="s">
        <v>567</v>
      </c>
      <c r="P1694" t="s">
        <v>567</v>
      </c>
      <c r="Q1694">
        <v>1</v>
      </c>
      <c r="W1694">
        <v>0</v>
      </c>
      <c r="X1694">
        <v>275932499</v>
      </c>
      <c r="Y1694">
        <v>13.75</v>
      </c>
      <c r="AA1694">
        <v>0</v>
      </c>
      <c r="AB1694">
        <v>12.75</v>
      </c>
      <c r="AC1694">
        <v>0</v>
      </c>
      <c r="AD1694">
        <v>0</v>
      </c>
      <c r="AE1694">
        <v>0</v>
      </c>
      <c r="AF1694">
        <v>3</v>
      </c>
      <c r="AG1694">
        <v>0</v>
      </c>
      <c r="AH1694">
        <v>0</v>
      </c>
      <c r="AI1694">
        <v>1</v>
      </c>
      <c r="AJ1694">
        <v>4.25</v>
      </c>
      <c r="AK1694">
        <v>33.049999999999997</v>
      </c>
      <c r="AL1694">
        <v>1</v>
      </c>
      <c r="AN1694">
        <v>0</v>
      </c>
      <c r="AO1694">
        <v>1</v>
      </c>
      <c r="AP1694">
        <v>1</v>
      </c>
      <c r="AQ1694">
        <v>0</v>
      </c>
      <c r="AR1694">
        <v>0</v>
      </c>
      <c r="AS1694" t="s">
        <v>3</v>
      </c>
      <c r="AT1694">
        <v>11</v>
      </c>
      <c r="AU1694" t="s">
        <v>133</v>
      </c>
      <c r="AV1694">
        <v>0</v>
      </c>
      <c r="AW1694">
        <v>2</v>
      </c>
      <c r="AX1694">
        <v>35870053</v>
      </c>
      <c r="AY1694">
        <v>1</v>
      </c>
      <c r="AZ1694">
        <v>0</v>
      </c>
      <c r="BA1694">
        <v>1645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CX1694">
        <f>Y1694*Source!I1613</f>
        <v>3.8637500000000005</v>
      </c>
      <c r="CY1694">
        <f>AB1694</f>
        <v>12.75</v>
      </c>
      <c r="CZ1694">
        <f>AF1694</f>
        <v>3</v>
      </c>
      <c r="DA1694">
        <f>AJ1694</f>
        <v>4.25</v>
      </c>
      <c r="DB1694">
        <f>ROUND((ROUND(AT1694*CZ1694,2)*1.25),2)</f>
        <v>41.25</v>
      </c>
      <c r="DC1694">
        <f>ROUND((ROUND(AT1694*AG1694,2)*1.25),2)</f>
        <v>0</v>
      </c>
    </row>
    <row r="1695" spans="1:107">
      <c r="A1695">
        <f>ROW(Source!A1613)</f>
        <v>1613</v>
      </c>
      <c r="B1695">
        <v>35863109</v>
      </c>
      <c r="C1695">
        <v>35870042</v>
      </c>
      <c r="D1695">
        <v>29174913</v>
      </c>
      <c r="E1695">
        <v>1</v>
      </c>
      <c r="F1695">
        <v>1</v>
      </c>
      <c r="G1695">
        <v>1</v>
      </c>
      <c r="H1695">
        <v>2</v>
      </c>
      <c r="I1695" t="s">
        <v>578</v>
      </c>
      <c r="J1695" t="s">
        <v>579</v>
      </c>
      <c r="K1695" t="s">
        <v>580</v>
      </c>
      <c r="L1695">
        <v>1368</v>
      </c>
      <c r="N1695">
        <v>1011</v>
      </c>
      <c r="O1695" t="s">
        <v>567</v>
      </c>
      <c r="P1695" t="s">
        <v>567</v>
      </c>
      <c r="Q1695">
        <v>1</v>
      </c>
      <c r="W1695">
        <v>0</v>
      </c>
      <c r="X1695">
        <v>458544584</v>
      </c>
      <c r="Y1695">
        <v>0.4375</v>
      </c>
      <c r="AA1695">
        <v>0</v>
      </c>
      <c r="AB1695">
        <v>932.72</v>
      </c>
      <c r="AC1695">
        <v>383.38</v>
      </c>
      <c r="AD1695">
        <v>0</v>
      </c>
      <c r="AE1695">
        <v>0</v>
      </c>
      <c r="AF1695">
        <v>87.17</v>
      </c>
      <c r="AG1695">
        <v>11.6</v>
      </c>
      <c r="AH1695">
        <v>0</v>
      </c>
      <c r="AI1695">
        <v>1</v>
      </c>
      <c r="AJ1695">
        <v>10.7</v>
      </c>
      <c r="AK1695">
        <v>33.049999999999997</v>
      </c>
      <c r="AL1695">
        <v>1</v>
      </c>
      <c r="AN1695">
        <v>0</v>
      </c>
      <c r="AO1695">
        <v>1</v>
      </c>
      <c r="AP1695">
        <v>1</v>
      </c>
      <c r="AQ1695">
        <v>0</v>
      </c>
      <c r="AR1695">
        <v>0</v>
      </c>
      <c r="AS1695" t="s">
        <v>3</v>
      </c>
      <c r="AT1695">
        <v>0.35</v>
      </c>
      <c r="AU1695" t="s">
        <v>133</v>
      </c>
      <c r="AV1695">
        <v>0</v>
      </c>
      <c r="AW1695">
        <v>2</v>
      </c>
      <c r="AX1695">
        <v>35870054</v>
      </c>
      <c r="AY1695">
        <v>1</v>
      </c>
      <c r="AZ1695">
        <v>0</v>
      </c>
      <c r="BA1695">
        <v>1646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CX1695">
        <f>Y1695*Source!I1613</f>
        <v>0.12293750000000001</v>
      </c>
      <c r="CY1695">
        <f>AB1695</f>
        <v>932.72</v>
      </c>
      <c r="CZ1695">
        <f>AF1695</f>
        <v>87.17</v>
      </c>
      <c r="DA1695">
        <f>AJ1695</f>
        <v>10.7</v>
      </c>
      <c r="DB1695">
        <f>ROUND((ROUND(AT1695*CZ1695,2)*1.25),2)</f>
        <v>38.14</v>
      </c>
      <c r="DC1695">
        <f>ROUND((ROUND(AT1695*AG1695,2)*1.25),2)</f>
        <v>5.08</v>
      </c>
    </row>
    <row r="1696" spans="1:107">
      <c r="A1696">
        <f>ROW(Source!A1613)</f>
        <v>1613</v>
      </c>
      <c r="B1696">
        <v>35863109</v>
      </c>
      <c r="C1696">
        <v>35870042</v>
      </c>
      <c r="D1696">
        <v>29114687</v>
      </c>
      <c r="E1696">
        <v>1</v>
      </c>
      <c r="F1696">
        <v>1</v>
      </c>
      <c r="G1696">
        <v>1</v>
      </c>
      <c r="H1696">
        <v>3</v>
      </c>
      <c r="I1696" t="s">
        <v>627</v>
      </c>
      <c r="J1696" t="s">
        <v>628</v>
      </c>
      <c r="K1696" t="s">
        <v>629</v>
      </c>
      <c r="L1696">
        <v>1348</v>
      </c>
      <c r="N1696">
        <v>1009</v>
      </c>
      <c r="O1696" t="s">
        <v>30</v>
      </c>
      <c r="P1696" t="s">
        <v>30</v>
      </c>
      <c r="Q1696">
        <v>1000</v>
      </c>
      <c r="W1696">
        <v>0</v>
      </c>
      <c r="X1696">
        <v>157955001</v>
      </c>
      <c r="Y1696">
        <v>1.8E-3</v>
      </c>
      <c r="AA1696">
        <v>105069.06</v>
      </c>
      <c r="AB1696">
        <v>0</v>
      </c>
      <c r="AC1696">
        <v>0</v>
      </c>
      <c r="AD1696">
        <v>0</v>
      </c>
      <c r="AE1696">
        <v>16974</v>
      </c>
      <c r="AF1696">
        <v>0</v>
      </c>
      <c r="AG1696">
        <v>0</v>
      </c>
      <c r="AH1696">
        <v>0</v>
      </c>
      <c r="AI1696">
        <v>6.19</v>
      </c>
      <c r="AJ1696">
        <v>1</v>
      </c>
      <c r="AK1696">
        <v>1</v>
      </c>
      <c r="AL1696">
        <v>1</v>
      </c>
      <c r="AN1696">
        <v>0</v>
      </c>
      <c r="AO1696">
        <v>1</v>
      </c>
      <c r="AP1696">
        <v>0</v>
      </c>
      <c r="AQ1696">
        <v>0</v>
      </c>
      <c r="AR1696">
        <v>0</v>
      </c>
      <c r="AS1696" t="s">
        <v>3</v>
      </c>
      <c r="AT1696">
        <v>1.8E-3</v>
      </c>
      <c r="AU1696" t="s">
        <v>3</v>
      </c>
      <c r="AV1696">
        <v>0</v>
      </c>
      <c r="AW1696">
        <v>2</v>
      </c>
      <c r="AX1696">
        <v>35870055</v>
      </c>
      <c r="AY1696">
        <v>1</v>
      </c>
      <c r="AZ1696">
        <v>0</v>
      </c>
      <c r="BA1696">
        <v>1647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CX1696">
        <f>Y1696*Source!I1613</f>
        <v>5.0580000000000004E-4</v>
      </c>
      <c r="CY1696">
        <f>AA1696</f>
        <v>105069.06</v>
      </c>
      <c r="CZ1696">
        <f>AE1696</f>
        <v>16974</v>
      </c>
      <c r="DA1696">
        <f>AI1696</f>
        <v>6.19</v>
      </c>
      <c r="DB1696">
        <f>ROUND(ROUND(AT1696*CZ1696,2),2)</f>
        <v>30.55</v>
      </c>
      <c r="DC1696">
        <f>ROUND(ROUND(AT1696*AG1696,2),2)</f>
        <v>0</v>
      </c>
    </row>
    <row r="1697" spans="1:107">
      <c r="A1697">
        <f>ROW(Source!A1613)</f>
        <v>1613</v>
      </c>
      <c r="B1697">
        <v>35863109</v>
      </c>
      <c r="C1697">
        <v>35870042</v>
      </c>
      <c r="D1697">
        <v>29115292</v>
      </c>
      <c r="E1697">
        <v>1</v>
      </c>
      <c r="F1697">
        <v>1</v>
      </c>
      <c r="G1697">
        <v>1</v>
      </c>
      <c r="H1697">
        <v>3</v>
      </c>
      <c r="I1697" t="s">
        <v>630</v>
      </c>
      <c r="J1697" t="s">
        <v>631</v>
      </c>
      <c r="K1697" t="s">
        <v>632</v>
      </c>
      <c r="L1697">
        <v>1339</v>
      </c>
      <c r="N1697">
        <v>1007</v>
      </c>
      <c r="O1697" t="s">
        <v>617</v>
      </c>
      <c r="P1697" t="s">
        <v>617</v>
      </c>
      <c r="Q1697">
        <v>1</v>
      </c>
      <c r="W1697">
        <v>0</v>
      </c>
      <c r="X1697">
        <v>582810497</v>
      </c>
      <c r="Y1697">
        <v>1.24</v>
      </c>
      <c r="AA1697">
        <v>26287.8</v>
      </c>
      <c r="AB1697">
        <v>0</v>
      </c>
      <c r="AC1697">
        <v>0</v>
      </c>
      <c r="AD1697">
        <v>0</v>
      </c>
      <c r="AE1697">
        <v>4478.33</v>
      </c>
      <c r="AF1697">
        <v>0</v>
      </c>
      <c r="AG1697">
        <v>0</v>
      </c>
      <c r="AH1697">
        <v>0</v>
      </c>
      <c r="AI1697">
        <v>5.87</v>
      </c>
      <c r="AJ1697">
        <v>1</v>
      </c>
      <c r="AK1697">
        <v>1</v>
      </c>
      <c r="AL1697">
        <v>1</v>
      </c>
      <c r="AN1697">
        <v>0</v>
      </c>
      <c r="AO1697">
        <v>1</v>
      </c>
      <c r="AP1697">
        <v>0</v>
      </c>
      <c r="AQ1697">
        <v>0</v>
      </c>
      <c r="AR1697">
        <v>0</v>
      </c>
      <c r="AS1697" t="s">
        <v>3</v>
      </c>
      <c r="AT1697">
        <v>1.24</v>
      </c>
      <c r="AU1697" t="s">
        <v>3</v>
      </c>
      <c r="AV1697">
        <v>0</v>
      </c>
      <c r="AW1697">
        <v>2</v>
      </c>
      <c r="AX1697">
        <v>35870056</v>
      </c>
      <c r="AY1697">
        <v>1</v>
      </c>
      <c r="AZ1697">
        <v>0</v>
      </c>
      <c r="BA1697">
        <v>1648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CX1697">
        <f>Y1697*Source!I1613</f>
        <v>0.34844000000000003</v>
      </c>
      <c r="CY1697">
        <f>AA1697</f>
        <v>26287.8</v>
      </c>
      <c r="CZ1697">
        <f>AE1697</f>
        <v>4478.33</v>
      </c>
      <c r="DA1697">
        <f>AI1697</f>
        <v>5.87</v>
      </c>
      <c r="DB1697">
        <f>ROUND(ROUND(AT1697*CZ1697,2),2)</f>
        <v>5553.13</v>
      </c>
      <c r="DC1697">
        <f>ROUND(ROUND(AT1697*AG1697,2),2)</f>
        <v>0</v>
      </c>
    </row>
    <row r="1698" spans="1:107">
      <c r="A1698">
        <f>ROW(Source!A1614)</f>
        <v>1614</v>
      </c>
      <c r="B1698">
        <v>35863109</v>
      </c>
      <c r="C1698">
        <v>35870057</v>
      </c>
      <c r="D1698">
        <v>18410542</v>
      </c>
      <c r="E1698">
        <v>1</v>
      </c>
      <c r="F1698">
        <v>1</v>
      </c>
      <c r="G1698">
        <v>1</v>
      </c>
      <c r="H1698">
        <v>1</v>
      </c>
      <c r="I1698" t="s">
        <v>807</v>
      </c>
      <c r="J1698" t="s">
        <v>3</v>
      </c>
      <c r="K1698" t="s">
        <v>808</v>
      </c>
      <c r="L1698">
        <v>1369</v>
      </c>
      <c r="N1698">
        <v>1013</v>
      </c>
      <c r="O1698" t="s">
        <v>561</v>
      </c>
      <c r="P1698" t="s">
        <v>561</v>
      </c>
      <c r="Q1698">
        <v>1</v>
      </c>
      <c r="W1698">
        <v>0</v>
      </c>
      <c r="X1698">
        <v>1415306217</v>
      </c>
      <c r="Y1698">
        <v>36.121499999999997</v>
      </c>
      <c r="AA1698">
        <v>0</v>
      </c>
      <c r="AB1698">
        <v>0</v>
      </c>
      <c r="AC1698">
        <v>0</v>
      </c>
      <c r="AD1698">
        <v>265.43</v>
      </c>
      <c r="AE1698">
        <v>0</v>
      </c>
      <c r="AF1698">
        <v>0</v>
      </c>
      <c r="AG1698">
        <v>0</v>
      </c>
      <c r="AH1698">
        <v>265.43</v>
      </c>
      <c r="AI1698">
        <v>1</v>
      </c>
      <c r="AJ1698">
        <v>1</v>
      </c>
      <c r="AK1698">
        <v>1</v>
      </c>
      <c r="AL1698">
        <v>1</v>
      </c>
      <c r="AN1698">
        <v>0</v>
      </c>
      <c r="AO1698">
        <v>1</v>
      </c>
      <c r="AP1698">
        <v>1</v>
      </c>
      <c r="AQ1698">
        <v>0</v>
      </c>
      <c r="AR1698">
        <v>0</v>
      </c>
      <c r="AS1698" t="s">
        <v>3</v>
      </c>
      <c r="AT1698">
        <v>31.41</v>
      </c>
      <c r="AU1698" t="s">
        <v>134</v>
      </c>
      <c r="AV1698">
        <v>1</v>
      </c>
      <c r="AW1698">
        <v>2</v>
      </c>
      <c r="AX1698">
        <v>35870066</v>
      </c>
      <c r="AY1698">
        <v>2</v>
      </c>
      <c r="AZ1698">
        <v>131072</v>
      </c>
      <c r="BA1698">
        <v>1649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CX1698">
        <f>Y1698*Source!I1614</f>
        <v>10.1501415</v>
      </c>
      <c r="CY1698">
        <f>AD1698</f>
        <v>265.43</v>
      </c>
      <c r="CZ1698">
        <f>AH1698</f>
        <v>265.43</v>
      </c>
      <c r="DA1698">
        <f>AL1698</f>
        <v>1</v>
      </c>
      <c r="DB1698">
        <f>ROUND((ROUND(AT1698*CZ1698,2)*1.15),2)</f>
        <v>9587.73</v>
      </c>
      <c r="DC1698">
        <f>ROUND((ROUND(AT1698*AG1698,2)*1.15),2)</f>
        <v>0</v>
      </c>
    </row>
    <row r="1699" spans="1:107">
      <c r="A1699">
        <f>ROW(Source!A1614)</f>
        <v>1614</v>
      </c>
      <c r="B1699">
        <v>35863109</v>
      </c>
      <c r="C1699">
        <v>35870057</v>
      </c>
      <c r="D1699">
        <v>121548</v>
      </c>
      <c r="E1699">
        <v>1</v>
      </c>
      <c r="F1699">
        <v>1</v>
      </c>
      <c r="G1699">
        <v>1</v>
      </c>
      <c r="H1699">
        <v>1</v>
      </c>
      <c r="I1699" t="s">
        <v>35</v>
      </c>
      <c r="J1699" t="s">
        <v>3</v>
      </c>
      <c r="K1699" t="s">
        <v>562</v>
      </c>
      <c r="L1699">
        <v>608254</v>
      </c>
      <c r="N1699">
        <v>1013</v>
      </c>
      <c r="O1699" t="s">
        <v>563</v>
      </c>
      <c r="P1699" t="s">
        <v>563</v>
      </c>
      <c r="Q1699">
        <v>1</v>
      </c>
      <c r="W1699">
        <v>0</v>
      </c>
      <c r="X1699">
        <v>-185737400</v>
      </c>
      <c r="Y1699">
        <v>0.42500000000000004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1</v>
      </c>
      <c r="AJ1699">
        <v>1</v>
      </c>
      <c r="AK1699">
        <v>1</v>
      </c>
      <c r="AL1699">
        <v>1</v>
      </c>
      <c r="AN1699">
        <v>0</v>
      </c>
      <c r="AO1699">
        <v>1</v>
      </c>
      <c r="AP1699">
        <v>1</v>
      </c>
      <c r="AQ1699">
        <v>0</v>
      </c>
      <c r="AR1699">
        <v>0</v>
      </c>
      <c r="AS1699" t="s">
        <v>3</v>
      </c>
      <c r="AT1699">
        <v>0.34</v>
      </c>
      <c r="AU1699" t="s">
        <v>133</v>
      </c>
      <c r="AV1699">
        <v>2</v>
      </c>
      <c r="AW1699">
        <v>2</v>
      </c>
      <c r="AX1699">
        <v>35870067</v>
      </c>
      <c r="AY1699">
        <v>1</v>
      </c>
      <c r="AZ1699">
        <v>0</v>
      </c>
      <c r="BA1699">
        <v>1650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CX1699">
        <f>Y1699*Source!I1614</f>
        <v>0.11942500000000002</v>
      </c>
      <c r="CY1699">
        <f>AD1699</f>
        <v>0</v>
      </c>
      <c r="CZ1699">
        <f>AH1699</f>
        <v>0</v>
      </c>
      <c r="DA1699">
        <f>AL1699</f>
        <v>1</v>
      </c>
      <c r="DB1699">
        <f>ROUND((ROUND(AT1699*CZ1699,2)*1.25),2)</f>
        <v>0</v>
      </c>
      <c r="DC1699">
        <f>ROUND((ROUND(AT1699*AG1699,2)*1.25),2)</f>
        <v>0</v>
      </c>
    </row>
    <row r="1700" spans="1:107">
      <c r="A1700">
        <f>ROW(Source!A1614)</f>
        <v>1614</v>
      </c>
      <c r="B1700">
        <v>35863109</v>
      </c>
      <c r="C1700">
        <v>35870057</v>
      </c>
      <c r="D1700">
        <v>29172556</v>
      </c>
      <c r="E1700">
        <v>1</v>
      </c>
      <c r="F1700">
        <v>1</v>
      </c>
      <c r="G1700">
        <v>1</v>
      </c>
      <c r="H1700">
        <v>2</v>
      </c>
      <c r="I1700" t="s">
        <v>564</v>
      </c>
      <c r="J1700" t="s">
        <v>565</v>
      </c>
      <c r="K1700" t="s">
        <v>566</v>
      </c>
      <c r="L1700">
        <v>1368</v>
      </c>
      <c r="N1700">
        <v>1011</v>
      </c>
      <c r="O1700" t="s">
        <v>567</v>
      </c>
      <c r="P1700" t="s">
        <v>567</v>
      </c>
      <c r="Q1700">
        <v>1</v>
      </c>
      <c r="W1700">
        <v>0</v>
      </c>
      <c r="X1700">
        <v>-1302720870</v>
      </c>
      <c r="Y1700">
        <v>0.42500000000000004</v>
      </c>
      <c r="AA1700">
        <v>0</v>
      </c>
      <c r="AB1700">
        <v>466.71</v>
      </c>
      <c r="AC1700">
        <v>446.18</v>
      </c>
      <c r="AD1700">
        <v>0</v>
      </c>
      <c r="AE1700">
        <v>0</v>
      </c>
      <c r="AF1700">
        <v>31.26</v>
      </c>
      <c r="AG1700">
        <v>13.5</v>
      </c>
      <c r="AH1700">
        <v>0</v>
      </c>
      <c r="AI1700">
        <v>1</v>
      </c>
      <c r="AJ1700">
        <v>14.93</v>
      </c>
      <c r="AK1700">
        <v>33.049999999999997</v>
      </c>
      <c r="AL1700">
        <v>1</v>
      </c>
      <c r="AN1700">
        <v>0</v>
      </c>
      <c r="AO1700">
        <v>1</v>
      </c>
      <c r="AP1700">
        <v>1</v>
      </c>
      <c r="AQ1700">
        <v>0</v>
      </c>
      <c r="AR1700">
        <v>0</v>
      </c>
      <c r="AS1700" t="s">
        <v>3</v>
      </c>
      <c r="AT1700">
        <v>0.34</v>
      </c>
      <c r="AU1700" t="s">
        <v>133</v>
      </c>
      <c r="AV1700">
        <v>0</v>
      </c>
      <c r="AW1700">
        <v>2</v>
      </c>
      <c r="AX1700">
        <v>35870068</v>
      </c>
      <c r="AY1700">
        <v>1</v>
      </c>
      <c r="AZ1700">
        <v>0</v>
      </c>
      <c r="BA1700">
        <v>1651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CX1700">
        <f>Y1700*Source!I1614</f>
        <v>0.11942500000000002</v>
      </c>
      <c r="CY1700">
        <f>AB1700</f>
        <v>466.71</v>
      </c>
      <c r="CZ1700">
        <f>AF1700</f>
        <v>31.26</v>
      </c>
      <c r="DA1700">
        <f>AJ1700</f>
        <v>14.93</v>
      </c>
      <c r="DB1700">
        <f>ROUND((ROUND(AT1700*CZ1700,2)*1.25),2)</f>
        <v>13.29</v>
      </c>
      <c r="DC1700">
        <f>ROUND((ROUND(AT1700*AG1700,2)*1.25),2)</f>
        <v>5.74</v>
      </c>
    </row>
    <row r="1701" spans="1:107">
      <c r="A1701">
        <f>ROW(Source!A1614)</f>
        <v>1614</v>
      </c>
      <c r="B1701">
        <v>35863109</v>
      </c>
      <c r="C1701">
        <v>35870057</v>
      </c>
      <c r="D1701">
        <v>29174663</v>
      </c>
      <c r="E1701">
        <v>1</v>
      </c>
      <c r="F1701">
        <v>1</v>
      </c>
      <c r="G1701">
        <v>1</v>
      </c>
      <c r="H1701">
        <v>2</v>
      </c>
      <c r="I1701" t="s">
        <v>809</v>
      </c>
      <c r="J1701" t="s">
        <v>810</v>
      </c>
      <c r="K1701" t="s">
        <v>811</v>
      </c>
      <c r="L1701">
        <v>1368</v>
      </c>
      <c r="N1701">
        <v>1011</v>
      </c>
      <c r="O1701" t="s">
        <v>567</v>
      </c>
      <c r="P1701" t="s">
        <v>567</v>
      </c>
      <c r="Q1701">
        <v>1</v>
      </c>
      <c r="W1701">
        <v>0</v>
      </c>
      <c r="X1701">
        <v>494683813</v>
      </c>
      <c r="Y1701">
        <v>6.625</v>
      </c>
      <c r="AA1701">
        <v>0</v>
      </c>
      <c r="AB1701">
        <v>17.100000000000001</v>
      </c>
      <c r="AC1701">
        <v>0</v>
      </c>
      <c r="AD1701">
        <v>0</v>
      </c>
      <c r="AE1701">
        <v>0</v>
      </c>
      <c r="AF1701">
        <v>3.4</v>
      </c>
      <c r="AG1701">
        <v>0</v>
      </c>
      <c r="AH1701">
        <v>0</v>
      </c>
      <c r="AI1701">
        <v>1</v>
      </c>
      <c r="AJ1701">
        <v>5.03</v>
      </c>
      <c r="AK1701">
        <v>33.049999999999997</v>
      </c>
      <c r="AL1701">
        <v>1</v>
      </c>
      <c r="AN1701">
        <v>0</v>
      </c>
      <c r="AO1701">
        <v>1</v>
      </c>
      <c r="AP1701">
        <v>1</v>
      </c>
      <c r="AQ1701">
        <v>0</v>
      </c>
      <c r="AR1701">
        <v>0</v>
      </c>
      <c r="AS1701" t="s">
        <v>3</v>
      </c>
      <c r="AT1701">
        <v>5.3</v>
      </c>
      <c r="AU1701" t="s">
        <v>133</v>
      </c>
      <c r="AV1701">
        <v>0</v>
      </c>
      <c r="AW1701">
        <v>2</v>
      </c>
      <c r="AX1701">
        <v>35870069</v>
      </c>
      <c r="AY1701">
        <v>1</v>
      </c>
      <c r="AZ1701">
        <v>0</v>
      </c>
      <c r="BA1701">
        <v>1652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CX1701">
        <f>Y1701*Source!I1614</f>
        <v>1.8616250000000001</v>
      </c>
      <c r="CY1701">
        <f>AB1701</f>
        <v>17.100000000000001</v>
      </c>
      <c r="CZ1701">
        <f>AF1701</f>
        <v>3.4</v>
      </c>
      <c r="DA1701">
        <f>AJ1701</f>
        <v>5.03</v>
      </c>
      <c r="DB1701">
        <f>ROUND((ROUND(AT1701*CZ1701,2)*1.25),2)</f>
        <v>22.53</v>
      </c>
      <c r="DC1701">
        <f>ROUND((ROUND(AT1701*AG1701,2)*1.25),2)</f>
        <v>0</v>
      </c>
    </row>
    <row r="1702" spans="1:107">
      <c r="A1702">
        <f>ROW(Source!A1614)</f>
        <v>1614</v>
      </c>
      <c r="B1702">
        <v>35863109</v>
      </c>
      <c r="C1702">
        <v>35870057</v>
      </c>
      <c r="D1702">
        <v>29174913</v>
      </c>
      <c r="E1702">
        <v>1</v>
      </c>
      <c r="F1702">
        <v>1</v>
      </c>
      <c r="G1702">
        <v>1</v>
      </c>
      <c r="H1702">
        <v>2</v>
      </c>
      <c r="I1702" t="s">
        <v>578</v>
      </c>
      <c r="J1702" t="s">
        <v>579</v>
      </c>
      <c r="K1702" t="s">
        <v>580</v>
      </c>
      <c r="L1702">
        <v>1368</v>
      </c>
      <c r="N1702">
        <v>1011</v>
      </c>
      <c r="O1702" t="s">
        <v>567</v>
      </c>
      <c r="P1702" t="s">
        <v>567</v>
      </c>
      <c r="Q1702">
        <v>1</v>
      </c>
      <c r="W1702">
        <v>0</v>
      </c>
      <c r="X1702">
        <v>458544584</v>
      </c>
      <c r="Y1702">
        <v>0.6</v>
      </c>
      <c r="AA1702">
        <v>0</v>
      </c>
      <c r="AB1702">
        <v>932.72</v>
      </c>
      <c r="AC1702">
        <v>383.38</v>
      </c>
      <c r="AD1702">
        <v>0</v>
      </c>
      <c r="AE1702">
        <v>0</v>
      </c>
      <c r="AF1702">
        <v>87.17</v>
      </c>
      <c r="AG1702">
        <v>11.6</v>
      </c>
      <c r="AH1702">
        <v>0</v>
      </c>
      <c r="AI1702">
        <v>1</v>
      </c>
      <c r="AJ1702">
        <v>10.7</v>
      </c>
      <c r="AK1702">
        <v>33.049999999999997</v>
      </c>
      <c r="AL1702">
        <v>1</v>
      </c>
      <c r="AN1702">
        <v>0</v>
      </c>
      <c r="AO1702">
        <v>1</v>
      </c>
      <c r="AP1702">
        <v>1</v>
      </c>
      <c r="AQ1702">
        <v>0</v>
      </c>
      <c r="AR1702">
        <v>0</v>
      </c>
      <c r="AS1702" t="s">
        <v>3</v>
      </c>
      <c r="AT1702">
        <v>0.48</v>
      </c>
      <c r="AU1702" t="s">
        <v>133</v>
      </c>
      <c r="AV1702">
        <v>0</v>
      </c>
      <c r="AW1702">
        <v>2</v>
      </c>
      <c r="AX1702">
        <v>35870070</v>
      </c>
      <c r="AY1702">
        <v>1</v>
      </c>
      <c r="AZ1702">
        <v>0</v>
      </c>
      <c r="BA1702">
        <v>1653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CX1702">
        <f>Y1702*Source!I1614</f>
        <v>0.1686</v>
      </c>
      <c r="CY1702">
        <f>AB1702</f>
        <v>932.72</v>
      </c>
      <c r="CZ1702">
        <f>AF1702</f>
        <v>87.17</v>
      </c>
      <c r="DA1702">
        <f>AJ1702</f>
        <v>10.7</v>
      </c>
      <c r="DB1702">
        <f>ROUND((ROUND(AT1702*CZ1702,2)*1.25),2)</f>
        <v>52.3</v>
      </c>
      <c r="DC1702">
        <f>ROUND((ROUND(AT1702*AG1702,2)*1.25),2)</f>
        <v>6.96</v>
      </c>
    </row>
    <row r="1703" spans="1:107">
      <c r="A1703">
        <f>ROW(Source!A1614)</f>
        <v>1614</v>
      </c>
      <c r="B1703">
        <v>35863109</v>
      </c>
      <c r="C1703">
        <v>35870057</v>
      </c>
      <c r="D1703">
        <v>29110876</v>
      </c>
      <c r="E1703">
        <v>1</v>
      </c>
      <c r="F1703">
        <v>1</v>
      </c>
      <c r="G1703">
        <v>1</v>
      </c>
      <c r="H1703">
        <v>3</v>
      </c>
      <c r="I1703" t="s">
        <v>299</v>
      </c>
      <c r="J1703" t="s">
        <v>301</v>
      </c>
      <c r="K1703" t="s">
        <v>300</v>
      </c>
      <c r="L1703">
        <v>1327</v>
      </c>
      <c r="N1703">
        <v>1005</v>
      </c>
      <c r="O1703" t="s">
        <v>155</v>
      </c>
      <c r="P1703" t="s">
        <v>155</v>
      </c>
      <c r="Q1703">
        <v>1</v>
      </c>
      <c r="W1703">
        <v>1</v>
      </c>
      <c r="X1703">
        <v>-217513507</v>
      </c>
      <c r="Y1703">
        <v>-102</v>
      </c>
      <c r="AA1703">
        <v>184.42</v>
      </c>
      <c r="AB1703">
        <v>0</v>
      </c>
      <c r="AC1703">
        <v>0</v>
      </c>
      <c r="AD1703">
        <v>0</v>
      </c>
      <c r="AE1703">
        <v>67.8</v>
      </c>
      <c r="AF1703">
        <v>0</v>
      </c>
      <c r="AG1703">
        <v>0</v>
      </c>
      <c r="AH1703">
        <v>0</v>
      </c>
      <c r="AI1703">
        <v>2.72</v>
      </c>
      <c r="AJ1703">
        <v>1</v>
      </c>
      <c r="AK1703">
        <v>1</v>
      </c>
      <c r="AL1703">
        <v>1</v>
      </c>
      <c r="AN1703">
        <v>0</v>
      </c>
      <c r="AO1703">
        <v>1</v>
      </c>
      <c r="AP1703">
        <v>0</v>
      </c>
      <c r="AQ1703">
        <v>0</v>
      </c>
      <c r="AR1703">
        <v>0</v>
      </c>
      <c r="AS1703" t="s">
        <v>3</v>
      </c>
      <c r="AT1703">
        <v>-102</v>
      </c>
      <c r="AU1703" t="s">
        <v>3</v>
      </c>
      <c r="AV1703">
        <v>0</v>
      </c>
      <c r="AW1703">
        <v>2</v>
      </c>
      <c r="AX1703">
        <v>35870071</v>
      </c>
      <c r="AY1703">
        <v>1</v>
      </c>
      <c r="AZ1703">
        <v>6144</v>
      </c>
      <c r="BA1703">
        <v>1654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CX1703">
        <f>Y1703*Source!I1614</f>
        <v>-28.662000000000003</v>
      </c>
      <c r="CY1703">
        <f>AA1703</f>
        <v>184.42</v>
      </c>
      <c r="CZ1703">
        <f>AE1703</f>
        <v>67.8</v>
      </c>
      <c r="DA1703">
        <f>AI1703</f>
        <v>2.72</v>
      </c>
      <c r="DB1703">
        <f>ROUND(ROUND(AT1703*CZ1703,2),2)</f>
        <v>-6915.6</v>
      </c>
      <c r="DC1703">
        <f>ROUND(ROUND(AT1703*AG1703,2),2)</f>
        <v>0</v>
      </c>
    </row>
    <row r="1704" spans="1:107">
      <c r="A1704">
        <f>ROW(Source!A1614)</f>
        <v>1614</v>
      </c>
      <c r="B1704">
        <v>35863109</v>
      </c>
      <c r="C1704">
        <v>35870057</v>
      </c>
      <c r="D1704">
        <v>29110762</v>
      </c>
      <c r="E1704">
        <v>1</v>
      </c>
      <c r="F1704">
        <v>1</v>
      </c>
      <c r="G1704">
        <v>1</v>
      </c>
      <c r="H1704">
        <v>3</v>
      </c>
      <c r="I1704" t="s">
        <v>640</v>
      </c>
      <c r="J1704" t="s">
        <v>812</v>
      </c>
      <c r="K1704" t="s">
        <v>642</v>
      </c>
      <c r="L1704">
        <v>1308</v>
      </c>
      <c r="N1704">
        <v>1003</v>
      </c>
      <c r="O1704" t="s">
        <v>65</v>
      </c>
      <c r="P1704" t="s">
        <v>65</v>
      </c>
      <c r="Q1704">
        <v>100</v>
      </c>
      <c r="W1704">
        <v>0</v>
      </c>
      <c r="X1704">
        <v>961672469</v>
      </c>
      <c r="Y1704">
        <v>0.68</v>
      </c>
      <c r="AA1704">
        <v>528.80999999999995</v>
      </c>
      <c r="AB1704">
        <v>0</v>
      </c>
      <c r="AC1704">
        <v>0</v>
      </c>
      <c r="AD1704">
        <v>0</v>
      </c>
      <c r="AE1704">
        <v>99.4</v>
      </c>
      <c r="AF1704">
        <v>0</v>
      </c>
      <c r="AG1704">
        <v>0</v>
      </c>
      <c r="AH1704">
        <v>0</v>
      </c>
      <c r="AI1704">
        <v>5.32</v>
      </c>
      <c r="AJ1704">
        <v>1</v>
      </c>
      <c r="AK1704">
        <v>1</v>
      </c>
      <c r="AL1704">
        <v>1</v>
      </c>
      <c r="AN1704">
        <v>0</v>
      </c>
      <c r="AO1704">
        <v>1</v>
      </c>
      <c r="AP1704">
        <v>0</v>
      </c>
      <c r="AQ1704">
        <v>0</v>
      </c>
      <c r="AR1704">
        <v>0</v>
      </c>
      <c r="AS1704" t="s">
        <v>3</v>
      </c>
      <c r="AT1704">
        <v>0.68</v>
      </c>
      <c r="AU1704" t="s">
        <v>3</v>
      </c>
      <c r="AV1704">
        <v>0</v>
      </c>
      <c r="AW1704">
        <v>2</v>
      </c>
      <c r="AX1704">
        <v>35870072</v>
      </c>
      <c r="AY1704">
        <v>1</v>
      </c>
      <c r="AZ1704">
        <v>0</v>
      </c>
      <c r="BA1704">
        <v>1655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CX1704">
        <f>Y1704*Source!I1614</f>
        <v>0.19108000000000003</v>
      </c>
      <c r="CY1704">
        <f>AA1704</f>
        <v>528.80999999999995</v>
      </c>
      <c r="CZ1704">
        <f>AE1704</f>
        <v>99.4</v>
      </c>
      <c r="DA1704">
        <f>AI1704</f>
        <v>5.32</v>
      </c>
      <c r="DB1704">
        <f>ROUND(ROUND(AT1704*CZ1704,2),2)</f>
        <v>67.59</v>
      </c>
      <c r="DC1704">
        <f>ROUND(ROUND(AT1704*AG1704,2),2)</f>
        <v>0</v>
      </c>
    </row>
    <row r="1705" spans="1:107">
      <c r="A1705">
        <f>ROW(Source!A1614)</f>
        <v>1614</v>
      </c>
      <c r="B1705">
        <v>35863109</v>
      </c>
      <c r="C1705">
        <v>35870057</v>
      </c>
      <c r="D1705">
        <v>29110964</v>
      </c>
      <c r="E1705">
        <v>1</v>
      </c>
      <c r="F1705">
        <v>1</v>
      </c>
      <c r="G1705">
        <v>1</v>
      </c>
      <c r="H1705">
        <v>3</v>
      </c>
      <c r="I1705" t="s">
        <v>201</v>
      </c>
      <c r="J1705" t="s">
        <v>203</v>
      </c>
      <c r="K1705" t="s">
        <v>202</v>
      </c>
      <c r="L1705">
        <v>1327</v>
      </c>
      <c r="N1705">
        <v>1005</v>
      </c>
      <c r="O1705" t="s">
        <v>155</v>
      </c>
      <c r="P1705" t="s">
        <v>155</v>
      </c>
      <c r="Q1705">
        <v>1</v>
      </c>
      <c r="W1705">
        <v>0</v>
      </c>
      <c r="X1705">
        <v>-100917442</v>
      </c>
      <c r="Y1705">
        <v>102</v>
      </c>
      <c r="AA1705">
        <v>516.15</v>
      </c>
      <c r="AB1705">
        <v>0</v>
      </c>
      <c r="AC1705">
        <v>0</v>
      </c>
      <c r="AD1705">
        <v>0</v>
      </c>
      <c r="AE1705">
        <v>82.19</v>
      </c>
      <c r="AF1705">
        <v>0</v>
      </c>
      <c r="AG1705">
        <v>0</v>
      </c>
      <c r="AH1705">
        <v>0</v>
      </c>
      <c r="AI1705">
        <v>6.28</v>
      </c>
      <c r="AJ1705">
        <v>1</v>
      </c>
      <c r="AK1705">
        <v>1</v>
      </c>
      <c r="AL1705">
        <v>1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 t="s">
        <v>3</v>
      </c>
      <c r="AT1705">
        <v>102</v>
      </c>
      <c r="AU1705" t="s">
        <v>3</v>
      </c>
      <c r="AV1705">
        <v>0</v>
      </c>
      <c r="AW1705">
        <v>1</v>
      </c>
      <c r="AX1705">
        <v>-1</v>
      </c>
      <c r="AY1705">
        <v>0</v>
      </c>
      <c r="AZ1705">
        <v>0</v>
      </c>
      <c r="BA1705" t="s">
        <v>3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CX1705">
        <f>Y1705*Source!I1614</f>
        <v>28.662000000000003</v>
      </c>
      <c r="CY1705">
        <f>AA1705</f>
        <v>516.15</v>
      </c>
      <c r="CZ1705">
        <f>AE1705</f>
        <v>82.19</v>
      </c>
      <c r="DA1705">
        <f>AI1705</f>
        <v>6.28</v>
      </c>
      <c r="DB1705">
        <f>ROUND(ROUND(AT1705*CZ1705,2),2)</f>
        <v>8383.3799999999992</v>
      </c>
      <c r="DC1705">
        <f>ROUND(ROUND(AT1705*AG1705,2),2)</f>
        <v>0</v>
      </c>
    </row>
    <row r="1706" spans="1:107">
      <c r="A1706">
        <f>ROW(Source!A1617)</f>
        <v>1617</v>
      </c>
      <c r="B1706">
        <v>35863109</v>
      </c>
      <c r="C1706">
        <v>35870075</v>
      </c>
      <c r="D1706">
        <v>18413230</v>
      </c>
      <c r="E1706">
        <v>1</v>
      </c>
      <c r="F1706">
        <v>1</v>
      </c>
      <c r="G1706">
        <v>1</v>
      </c>
      <c r="H1706">
        <v>1</v>
      </c>
      <c r="I1706" t="s">
        <v>587</v>
      </c>
      <c r="J1706" t="s">
        <v>3</v>
      </c>
      <c r="K1706" t="s">
        <v>588</v>
      </c>
      <c r="L1706">
        <v>1369</v>
      </c>
      <c r="N1706">
        <v>1013</v>
      </c>
      <c r="O1706" t="s">
        <v>561</v>
      </c>
      <c r="P1706" t="s">
        <v>561</v>
      </c>
      <c r="Q1706">
        <v>1</v>
      </c>
      <c r="W1706">
        <v>0</v>
      </c>
      <c r="X1706">
        <v>355262106</v>
      </c>
      <c r="Y1706">
        <v>7.6589999999999998</v>
      </c>
      <c r="AA1706">
        <v>0</v>
      </c>
      <c r="AB1706">
        <v>0</v>
      </c>
      <c r="AC1706">
        <v>0</v>
      </c>
      <c r="AD1706">
        <v>293.22000000000003</v>
      </c>
      <c r="AE1706">
        <v>0</v>
      </c>
      <c r="AF1706">
        <v>0</v>
      </c>
      <c r="AG1706">
        <v>0</v>
      </c>
      <c r="AH1706">
        <v>293.22000000000003</v>
      </c>
      <c r="AI1706">
        <v>1</v>
      </c>
      <c r="AJ1706">
        <v>1</v>
      </c>
      <c r="AK1706">
        <v>1</v>
      </c>
      <c r="AL1706">
        <v>1</v>
      </c>
      <c r="AN1706">
        <v>0</v>
      </c>
      <c r="AO1706">
        <v>1</v>
      </c>
      <c r="AP1706">
        <v>1</v>
      </c>
      <c r="AQ1706">
        <v>0</v>
      </c>
      <c r="AR1706">
        <v>0</v>
      </c>
      <c r="AS1706" t="s">
        <v>3</v>
      </c>
      <c r="AT1706">
        <v>6.66</v>
      </c>
      <c r="AU1706" t="s">
        <v>134</v>
      </c>
      <c r="AV1706">
        <v>1</v>
      </c>
      <c r="AW1706">
        <v>2</v>
      </c>
      <c r="AX1706">
        <v>35870088</v>
      </c>
      <c r="AY1706">
        <v>2</v>
      </c>
      <c r="AZ1706">
        <v>131072</v>
      </c>
      <c r="BA1706">
        <v>1656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CX1706">
        <f>Y1706*Source!I1617</f>
        <v>1.6451532</v>
      </c>
      <c r="CY1706">
        <f>AD1706</f>
        <v>293.22000000000003</v>
      </c>
      <c r="CZ1706">
        <f>AH1706</f>
        <v>293.22000000000003</v>
      </c>
      <c r="DA1706">
        <f>AL1706</f>
        <v>1</v>
      </c>
      <c r="DB1706">
        <f>ROUND((ROUND(AT1706*CZ1706,2)*1.15),2)</f>
        <v>2245.7800000000002</v>
      </c>
      <c r="DC1706">
        <f>ROUND((ROUND(AT1706*AG1706,2)*1.15),2)</f>
        <v>0</v>
      </c>
    </row>
    <row r="1707" spans="1:107">
      <c r="A1707">
        <f>ROW(Source!A1617)</f>
        <v>1617</v>
      </c>
      <c r="B1707">
        <v>35863109</v>
      </c>
      <c r="C1707">
        <v>35870075</v>
      </c>
      <c r="D1707">
        <v>29173472</v>
      </c>
      <c r="E1707">
        <v>1</v>
      </c>
      <c r="F1707">
        <v>1</v>
      </c>
      <c r="G1707">
        <v>1</v>
      </c>
      <c r="H1707">
        <v>2</v>
      </c>
      <c r="I1707" t="s">
        <v>624</v>
      </c>
      <c r="J1707" t="s">
        <v>625</v>
      </c>
      <c r="K1707" t="s">
        <v>626</v>
      </c>
      <c r="L1707">
        <v>1368</v>
      </c>
      <c r="N1707">
        <v>1011</v>
      </c>
      <c r="O1707" t="s">
        <v>567</v>
      </c>
      <c r="P1707" t="s">
        <v>567</v>
      </c>
      <c r="Q1707">
        <v>1</v>
      </c>
      <c r="W1707">
        <v>0</v>
      </c>
      <c r="X1707">
        <v>275932499</v>
      </c>
      <c r="Y1707">
        <v>2.5124999999999997</v>
      </c>
      <c r="AA1707">
        <v>0</v>
      </c>
      <c r="AB1707">
        <v>12.75</v>
      </c>
      <c r="AC1707">
        <v>0</v>
      </c>
      <c r="AD1707">
        <v>0</v>
      </c>
      <c r="AE1707">
        <v>0</v>
      </c>
      <c r="AF1707">
        <v>3</v>
      </c>
      <c r="AG1707">
        <v>0</v>
      </c>
      <c r="AH1707">
        <v>0</v>
      </c>
      <c r="AI1707">
        <v>1</v>
      </c>
      <c r="AJ1707">
        <v>4.25</v>
      </c>
      <c r="AK1707">
        <v>33.049999999999997</v>
      </c>
      <c r="AL1707">
        <v>1</v>
      </c>
      <c r="AN1707">
        <v>0</v>
      </c>
      <c r="AO1707">
        <v>1</v>
      </c>
      <c r="AP1707">
        <v>1</v>
      </c>
      <c r="AQ1707">
        <v>0</v>
      </c>
      <c r="AR1707">
        <v>0</v>
      </c>
      <c r="AS1707" t="s">
        <v>3</v>
      </c>
      <c r="AT1707">
        <v>2.0099999999999998</v>
      </c>
      <c r="AU1707" t="s">
        <v>133</v>
      </c>
      <c r="AV1707">
        <v>0</v>
      </c>
      <c r="AW1707">
        <v>2</v>
      </c>
      <c r="AX1707">
        <v>35870089</v>
      </c>
      <c r="AY1707">
        <v>1</v>
      </c>
      <c r="AZ1707">
        <v>0</v>
      </c>
      <c r="BA1707">
        <v>1657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CX1707">
        <f>Y1707*Source!I1617</f>
        <v>0.53968499999999997</v>
      </c>
      <c r="CY1707">
        <f>AB1707</f>
        <v>12.75</v>
      </c>
      <c r="CZ1707">
        <f>AF1707</f>
        <v>3</v>
      </c>
      <c r="DA1707">
        <f>AJ1707</f>
        <v>4.25</v>
      </c>
      <c r="DB1707">
        <f>ROUND((ROUND(AT1707*CZ1707,2)*1.25),2)</f>
        <v>7.54</v>
      </c>
      <c r="DC1707">
        <f>ROUND((ROUND(AT1707*AG1707,2)*1.25),2)</f>
        <v>0</v>
      </c>
    </row>
    <row r="1708" spans="1:107">
      <c r="A1708">
        <f>ROW(Source!A1617)</f>
        <v>1617</v>
      </c>
      <c r="B1708">
        <v>35863109</v>
      </c>
      <c r="C1708">
        <v>35870075</v>
      </c>
      <c r="D1708">
        <v>29174500</v>
      </c>
      <c r="E1708">
        <v>1</v>
      </c>
      <c r="F1708">
        <v>1</v>
      </c>
      <c r="G1708">
        <v>1</v>
      </c>
      <c r="H1708">
        <v>2</v>
      </c>
      <c r="I1708" t="s">
        <v>646</v>
      </c>
      <c r="J1708" t="s">
        <v>647</v>
      </c>
      <c r="K1708" t="s">
        <v>648</v>
      </c>
      <c r="L1708">
        <v>1368</v>
      </c>
      <c r="N1708">
        <v>1011</v>
      </c>
      <c r="O1708" t="s">
        <v>567</v>
      </c>
      <c r="P1708" t="s">
        <v>567</v>
      </c>
      <c r="Q1708">
        <v>1</v>
      </c>
      <c r="W1708">
        <v>0</v>
      </c>
      <c r="X1708">
        <v>-239831557</v>
      </c>
      <c r="Y1708">
        <v>1.6625000000000001</v>
      </c>
      <c r="AA1708">
        <v>0</v>
      </c>
      <c r="AB1708">
        <v>7.33</v>
      </c>
      <c r="AC1708">
        <v>0</v>
      </c>
      <c r="AD1708">
        <v>0</v>
      </c>
      <c r="AE1708">
        <v>0</v>
      </c>
      <c r="AF1708">
        <v>1.95</v>
      </c>
      <c r="AG1708">
        <v>0</v>
      </c>
      <c r="AH1708">
        <v>0</v>
      </c>
      <c r="AI1708">
        <v>1</v>
      </c>
      <c r="AJ1708">
        <v>3.76</v>
      </c>
      <c r="AK1708">
        <v>33.049999999999997</v>
      </c>
      <c r="AL1708">
        <v>1</v>
      </c>
      <c r="AN1708">
        <v>0</v>
      </c>
      <c r="AO1708">
        <v>1</v>
      </c>
      <c r="AP1708">
        <v>1</v>
      </c>
      <c r="AQ1708">
        <v>0</v>
      </c>
      <c r="AR1708">
        <v>0</v>
      </c>
      <c r="AS1708" t="s">
        <v>3</v>
      </c>
      <c r="AT1708">
        <v>1.33</v>
      </c>
      <c r="AU1708" t="s">
        <v>133</v>
      </c>
      <c r="AV1708">
        <v>0</v>
      </c>
      <c r="AW1708">
        <v>2</v>
      </c>
      <c r="AX1708">
        <v>35870090</v>
      </c>
      <c r="AY1708">
        <v>1</v>
      </c>
      <c r="AZ1708">
        <v>0</v>
      </c>
      <c r="BA1708">
        <v>1658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CX1708">
        <f>Y1708*Source!I1617</f>
        <v>0.35710500000000001</v>
      </c>
      <c r="CY1708">
        <f>AB1708</f>
        <v>7.33</v>
      </c>
      <c r="CZ1708">
        <f>AF1708</f>
        <v>1.95</v>
      </c>
      <c r="DA1708">
        <f>AJ1708</f>
        <v>3.76</v>
      </c>
      <c r="DB1708">
        <f>ROUND((ROUND(AT1708*CZ1708,2)*1.25),2)</f>
        <v>3.24</v>
      </c>
      <c r="DC1708">
        <f>ROUND((ROUND(AT1708*AG1708,2)*1.25),2)</f>
        <v>0</v>
      </c>
    </row>
    <row r="1709" spans="1:107">
      <c r="A1709">
        <f>ROW(Source!A1617)</f>
        <v>1617</v>
      </c>
      <c r="B1709">
        <v>35863109</v>
      </c>
      <c r="C1709">
        <v>35870075</v>
      </c>
      <c r="D1709">
        <v>29174913</v>
      </c>
      <c r="E1709">
        <v>1</v>
      </c>
      <c r="F1709">
        <v>1</v>
      </c>
      <c r="G1709">
        <v>1</v>
      </c>
      <c r="H1709">
        <v>2</v>
      </c>
      <c r="I1709" t="s">
        <v>578</v>
      </c>
      <c r="J1709" t="s">
        <v>579</v>
      </c>
      <c r="K1709" t="s">
        <v>580</v>
      </c>
      <c r="L1709">
        <v>1368</v>
      </c>
      <c r="N1709">
        <v>1011</v>
      </c>
      <c r="O1709" t="s">
        <v>567</v>
      </c>
      <c r="P1709" t="s">
        <v>567</v>
      </c>
      <c r="Q1709">
        <v>1</v>
      </c>
      <c r="W1709">
        <v>0</v>
      </c>
      <c r="X1709">
        <v>458544584</v>
      </c>
      <c r="Y1709">
        <v>3.7499999999999999E-2</v>
      </c>
      <c r="AA1709">
        <v>0</v>
      </c>
      <c r="AB1709">
        <v>932.72</v>
      </c>
      <c r="AC1709">
        <v>383.38</v>
      </c>
      <c r="AD1709">
        <v>0</v>
      </c>
      <c r="AE1709">
        <v>0</v>
      </c>
      <c r="AF1709">
        <v>87.17</v>
      </c>
      <c r="AG1709">
        <v>11.6</v>
      </c>
      <c r="AH1709">
        <v>0</v>
      </c>
      <c r="AI1709">
        <v>1</v>
      </c>
      <c r="AJ1709">
        <v>10.7</v>
      </c>
      <c r="AK1709">
        <v>33.049999999999997</v>
      </c>
      <c r="AL1709">
        <v>1</v>
      </c>
      <c r="AN1709">
        <v>0</v>
      </c>
      <c r="AO1709">
        <v>1</v>
      </c>
      <c r="AP1709">
        <v>1</v>
      </c>
      <c r="AQ1709">
        <v>0</v>
      </c>
      <c r="AR1709">
        <v>0</v>
      </c>
      <c r="AS1709" t="s">
        <v>3</v>
      </c>
      <c r="AT1709">
        <v>0.03</v>
      </c>
      <c r="AU1709" t="s">
        <v>133</v>
      </c>
      <c r="AV1709">
        <v>0</v>
      </c>
      <c r="AW1709">
        <v>2</v>
      </c>
      <c r="AX1709">
        <v>35870091</v>
      </c>
      <c r="AY1709">
        <v>1</v>
      </c>
      <c r="AZ1709">
        <v>0</v>
      </c>
      <c r="BA1709">
        <v>1659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CX1709">
        <f>Y1709*Source!I1617</f>
        <v>8.0549999999999997E-3</v>
      </c>
      <c r="CY1709">
        <f>AB1709</f>
        <v>932.72</v>
      </c>
      <c r="CZ1709">
        <f>AF1709</f>
        <v>87.17</v>
      </c>
      <c r="DA1709">
        <f>AJ1709</f>
        <v>10.7</v>
      </c>
      <c r="DB1709">
        <f>ROUND((ROUND(AT1709*CZ1709,2)*1.25),2)</f>
        <v>3.28</v>
      </c>
      <c r="DC1709">
        <f>ROUND((ROUND(AT1709*AG1709,2)*1.25),2)</f>
        <v>0.44</v>
      </c>
    </row>
    <row r="1710" spans="1:107">
      <c r="A1710">
        <f>ROW(Source!A1617)</f>
        <v>1617</v>
      </c>
      <c r="B1710">
        <v>35863109</v>
      </c>
      <c r="C1710">
        <v>35870075</v>
      </c>
      <c r="D1710">
        <v>29114471</v>
      </c>
      <c r="E1710">
        <v>1</v>
      </c>
      <c r="F1710">
        <v>1</v>
      </c>
      <c r="G1710">
        <v>1</v>
      </c>
      <c r="H1710">
        <v>3</v>
      </c>
      <c r="I1710" t="s">
        <v>649</v>
      </c>
      <c r="J1710" t="s">
        <v>650</v>
      </c>
      <c r="K1710" t="s">
        <v>651</v>
      </c>
      <c r="L1710">
        <v>1358</v>
      </c>
      <c r="N1710">
        <v>1010</v>
      </c>
      <c r="O1710" t="s">
        <v>652</v>
      </c>
      <c r="P1710" t="s">
        <v>652</v>
      </c>
      <c r="Q1710">
        <v>10</v>
      </c>
      <c r="W1710">
        <v>0</v>
      </c>
      <c r="X1710">
        <v>610395517</v>
      </c>
      <c r="Y1710">
        <v>26.3</v>
      </c>
      <c r="AA1710">
        <v>1.55</v>
      </c>
      <c r="AB1710">
        <v>0</v>
      </c>
      <c r="AC1710">
        <v>0</v>
      </c>
      <c r="AD1710">
        <v>0</v>
      </c>
      <c r="AE1710">
        <v>1.6</v>
      </c>
      <c r="AF1710">
        <v>0</v>
      </c>
      <c r="AG1710">
        <v>0</v>
      </c>
      <c r="AH1710">
        <v>0</v>
      </c>
      <c r="AI1710">
        <v>0.97</v>
      </c>
      <c r="AJ1710">
        <v>1</v>
      </c>
      <c r="AK1710">
        <v>1</v>
      </c>
      <c r="AL1710">
        <v>1</v>
      </c>
      <c r="AN1710">
        <v>0</v>
      </c>
      <c r="AO1710">
        <v>1</v>
      </c>
      <c r="AP1710">
        <v>0</v>
      </c>
      <c r="AQ1710">
        <v>0</v>
      </c>
      <c r="AR1710">
        <v>0</v>
      </c>
      <c r="AS1710" t="s">
        <v>3</v>
      </c>
      <c r="AT1710">
        <v>26.3</v>
      </c>
      <c r="AU1710" t="s">
        <v>3</v>
      </c>
      <c r="AV1710">
        <v>0</v>
      </c>
      <c r="AW1710">
        <v>2</v>
      </c>
      <c r="AX1710">
        <v>35870092</v>
      </c>
      <c r="AY1710">
        <v>1</v>
      </c>
      <c r="AZ1710">
        <v>0</v>
      </c>
      <c r="BA1710">
        <v>1660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CX1710">
        <f>Y1710*Source!I1617</f>
        <v>5.6492399999999998</v>
      </c>
      <c r="CY1710">
        <f t="shared" ref="CY1710:CY1717" si="251">AA1710</f>
        <v>1.55</v>
      </c>
      <c r="CZ1710">
        <f t="shared" ref="CZ1710:CZ1717" si="252">AE1710</f>
        <v>1.6</v>
      </c>
      <c r="DA1710">
        <f t="shared" ref="DA1710:DA1717" si="253">AI1710</f>
        <v>0.97</v>
      </c>
      <c r="DB1710">
        <f t="shared" ref="DB1710:DB1717" si="254">ROUND(ROUND(AT1710*CZ1710,2),2)</f>
        <v>42.08</v>
      </c>
      <c r="DC1710">
        <f t="shared" ref="DC1710:DC1717" si="255">ROUND(ROUND(AT1710*AG1710,2),2)</f>
        <v>0</v>
      </c>
    </row>
    <row r="1711" spans="1:107">
      <c r="A1711">
        <f>ROW(Source!A1617)</f>
        <v>1617</v>
      </c>
      <c r="B1711">
        <v>35863109</v>
      </c>
      <c r="C1711">
        <v>35870075</v>
      </c>
      <c r="D1711">
        <v>29114305</v>
      </c>
      <c r="E1711">
        <v>1</v>
      </c>
      <c r="F1711">
        <v>1</v>
      </c>
      <c r="G1711">
        <v>1</v>
      </c>
      <c r="H1711">
        <v>3</v>
      </c>
      <c r="I1711" t="s">
        <v>653</v>
      </c>
      <c r="J1711" t="s">
        <v>654</v>
      </c>
      <c r="K1711" t="s">
        <v>655</v>
      </c>
      <c r="L1711">
        <v>1354</v>
      </c>
      <c r="N1711">
        <v>1010</v>
      </c>
      <c r="O1711" t="s">
        <v>237</v>
      </c>
      <c r="P1711" t="s">
        <v>237</v>
      </c>
      <c r="Q1711">
        <v>1</v>
      </c>
      <c r="W1711">
        <v>0</v>
      </c>
      <c r="X1711">
        <v>-1753782198</v>
      </c>
      <c r="Y1711">
        <v>263</v>
      </c>
      <c r="AA1711">
        <v>0.21</v>
      </c>
      <c r="AB1711">
        <v>0</v>
      </c>
      <c r="AC1711">
        <v>0</v>
      </c>
      <c r="AD1711">
        <v>0</v>
      </c>
      <c r="AE1711">
        <v>0.12</v>
      </c>
      <c r="AF1711">
        <v>0</v>
      </c>
      <c r="AG1711">
        <v>0</v>
      </c>
      <c r="AH1711">
        <v>0</v>
      </c>
      <c r="AI1711">
        <v>1.78</v>
      </c>
      <c r="AJ1711">
        <v>1</v>
      </c>
      <c r="AK1711">
        <v>1</v>
      </c>
      <c r="AL1711">
        <v>1</v>
      </c>
      <c r="AN1711">
        <v>0</v>
      </c>
      <c r="AO1711">
        <v>1</v>
      </c>
      <c r="AP1711">
        <v>0</v>
      </c>
      <c r="AQ1711">
        <v>0</v>
      </c>
      <c r="AR1711">
        <v>0</v>
      </c>
      <c r="AS1711" t="s">
        <v>3</v>
      </c>
      <c r="AT1711">
        <v>263</v>
      </c>
      <c r="AU1711" t="s">
        <v>3</v>
      </c>
      <c r="AV1711">
        <v>0</v>
      </c>
      <c r="AW1711">
        <v>2</v>
      </c>
      <c r="AX1711">
        <v>35870093</v>
      </c>
      <c r="AY1711">
        <v>1</v>
      </c>
      <c r="AZ1711">
        <v>0</v>
      </c>
      <c r="BA1711">
        <v>1661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CX1711">
        <f>Y1711*Source!I1617</f>
        <v>56.492399999999996</v>
      </c>
      <c r="CY1711">
        <f t="shared" si="251"/>
        <v>0.21</v>
      </c>
      <c r="CZ1711">
        <f t="shared" si="252"/>
        <v>0.12</v>
      </c>
      <c r="DA1711">
        <f t="shared" si="253"/>
        <v>1.78</v>
      </c>
      <c r="DB1711">
        <f t="shared" si="254"/>
        <v>31.56</v>
      </c>
      <c r="DC1711">
        <f t="shared" si="255"/>
        <v>0</v>
      </c>
    </row>
    <row r="1712" spans="1:107">
      <c r="A1712">
        <f>ROW(Source!A1617)</f>
        <v>1617</v>
      </c>
      <c r="B1712">
        <v>35863109</v>
      </c>
      <c r="C1712">
        <v>35870075</v>
      </c>
      <c r="D1712">
        <v>29111012</v>
      </c>
      <c r="E1712">
        <v>1</v>
      </c>
      <c r="F1712">
        <v>1</v>
      </c>
      <c r="G1712">
        <v>1</v>
      </c>
      <c r="H1712">
        <v>3</v>
      </c>
      <c r="I1712" t="s">
        <v>656</v>
      </c>
      <c r="J1712" t="s">
        <v>657</v>
      </c>
      <c r="K1712" t="s">
        <v>658</v>
      </c>
      <c r="L1712">
        <v>1354</v>
      </c>
      <c r="N1712">
        <v>1010</v>
      </c>
      <c r="O1712" t="s">
        <v>237</v>
      </c>
      <c r="P1712" t="s">
        <v>237</v>
      </c>
      <c r="Q1712">
        <v>1</v>
      </c>
      <c r="W1712">
        <v>0</v>
      </c>
      <c r="X1712">
        <v>-532370196</v>
      </c>
      <c r="Y1712">
        <v>7</v>
      </c>
      <c r="AA1712">
        <v>12.73</v>
      </c>
      <c r="AB1712">
        <v>0</v>
      </c>
      <c r="AC1712">
        <v>0</v>
      </c>
      <c r="AD1712">
        <v>0</v>
      </c>
      <c r="AE1712">
        <v>1.29</v>
      </c>
      <c r="AF1712">
        <v>0</v>
      </c>
      <c r="AG1712">
        <v>0</v>
      </c>
      <c r="AH1712">
        <v>0</v>
      </c>
      <c r="AI1712">
        <v>9.8699999999999992</v>
      </c>
      <c r="AJ1712">
        <v>1</v>
      </c>
      <c r="AK1712">
        <v>1</v>
      </c>
      <c r="AL1712">
        <v>1</v>
      </c>
      <c r="AN1712">
        <v>0</v>
      </c>
      <c r="AO1712">
        <v>1</v>
      </c>
      <c r="AP1712">
        <v>0</v>
      </c>
      <c r="AQ1712">
        <v>0</v>
      </c>
      <c r="AR1712">
        <v>0</v>
      </c>
      <c r="AS1712" t="s">
        <v>3</v>
      </c>
      <c r="AT1712">
        <v>7</v>
      </c>
      <c r="AU1712" t="s">
        <v>3</v>
      </c>
      <c r="AV1712">
        <v>0</v>
      </c>
      <c r="AW1712">
        <v>2</v>
      </c>
      <c r="AX1712">
        <v>35870094</v>
      </c>
      <c r="AY1712">
        <v>1</v>
      </c>
      <c r="AZ1712">
        <v>0</v>
      </c>
      <c r="BA1712">
        <v>1662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CX1712">
        <f>Y1712*Source!I1617</f>
        <v>1.5036</v>
      </c>
      <c r="CY1712">
        <f t="shared" si="251"/>
        <v>12.73</v>
      </c>
      <c r="CZ1712">
        <f t="shared" si="252"/>
        <v>1.29</v>
      </c>
      <c r="DA1712">
        <f t="shared" si="253"/>
        <v>9.8699999999999992</v>
      </c>
      <c r="DB1712">
        <f t="shared" si="254"/>
        <v>9.0299999999999994</v>
      </c>
      <c r="DC1712">
        <f t="shared" si="255"/>
        <v>0</v>
      </c>
    </row>
    <row r="1713" spans="1:107">
      <c r="A1713">
        <f>ROW(Source!A1617)</f>
        <v>1617</v>
      </c>
      <c r="B1713">
        <v>35863109</v>
      </c>
      <c r="C1713">
        <v>35870075</v>
      </c>
      <c r="D1713">
        <v>29111013</v>
      </c>
      <c r="E1713">
        <v>1</v>
      </c>
      <c r="F1713">
        <v>1</v>
      </c>
      <c r="G1713">
        <v>1</v>
      </c>
      <c r="H1713">
        <v>3</v>
      </c>
      <c r="I1713" t="s">
        <v>659</v>
      </c>
      <c r="J1713" t="s">
        <v>660</v>
      </c>
      <c r="K1713" t="s">
        <v>661</v>
      </c>
      <c r="L1713">
        <v>1354</v>
      </c>
      <c r="N1713">
        <v>1010</v>
      </c>
      <c r="O1713" t="s">
        <v>237</v>
      </c>
      <c r="P1713" t="s">
        <v>237</v>
      </c>
      <c r="Q1713">
        <v>1</v>
      </c>
      <c r="W1713">
        <v>0</v>
      </c>
      <c r="X1713">
        <v>-463883208</v>
      </c>
      <c r="Y1713">
        <v>7</v>
      </c>
      <c r="AA1713">
        <v>12.73</v>
      </c>
      <c r="AB1713">
        <v>0</v>
      </c>
      <c r="AC1713">
        <v>0</v>
      </c>
      <c r="AD1713">
        <v>0</v>
      </c>
      <c r="AE1713">
        <v>1.29</v>
      </c>
      <c r="AF1713">
        <v>0</v>
      </c>
      <c r="AG1713">
        <v>0</v>
      </c>
      <c r="AH1713">
        <v>0</v>
      </c>
      <c r="AI1713">
        <v>9.8699999999999992</v>
      </c>
      <c r="AJ1713">
        <v>1</v>
      </c>
      <c r="AK1713">
        <v>1</v>
      </c>
      <c r="AL1713">
        <v>1</v>
      </c>
      <c r="AN1713">
        <v>0</v>
      </c>
      <c r="AO1713">
        <v>1</v>
      </c>
      <c r="AP1713">
        <v>0</v>
      </c>
      <c r="AQ1713">
        <v>0</v>
      </c>
      <c r="AR1713">
        <v>0</v>
      </c>
      <c r="AS1713" t="s">
        <v>3</v>
      </c>
      <c r="AT1713">
        <v>7</v>
      </c>
      <c r="AU1713" t="s">
        <v>3</v>
      </c>
      <c r="AV1713">
        <v>0</v>
      </c>
      <c r="AW1713">
        <v>2</v>
      </c>
      <c r="AX1713">
        <v>35870095</v>
      </c>
      <c r="AY1713">
        <v>1</v>
      </c>
      <c r="AZ1713">
        <v>0</v>
      </c>
      <c r="BA1713">
        <v>1663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CX1713">
        <f>Y1713*Source!I1617</f>
        <v>1.5036</v>
      </c>
      <c r="CY1713">
        <f t="shared" si="251"/>
        <v>12.73</v>
      </c>
      <c r="CZ1713">
        <f t="shared" si="252"/>
        <v>1.29</v>
      </c>
      <c r="DA1713">
        <f t="shared" si="253"/>
        <v>9.8699999999999992</v>
      </c>
      <c r="DB1713">
        <f t="shared" si="254"/>
        <v>9.0299999999999994</v>
      </c>
      <c r="DC1713">
        <f t="shared" si="255"/>
        <v>0</v>
      </c>
    </row>
    <row r="1714" spans="1:107">
      <c r="A1714">
        <f>ROW(Source!A1617)</f>
        <v>1617</v>
      </c>
      <c r="B1714">
        <v>35863109</v>
      </c>
      <c r="C1714">
        <v>35870075</v>
      </c>
      <c r="D1714">
        <v>29111016</v>
      </c>
      <c r="E1714">
        <v>1</v>
      </c>
      <c r="F1714">
        <v>1</v>
      </c>
      <c r="G1714">
        <v>1</v>
      </c>
      <c r="H1714">
        <v>3</v>
      </c>
      <c r="I1714" t="s">
        <v>662</v>
      </c>
      <c r="J1714" t="s">
        <v>663</v>
      </c>
      <c r="K1714" t="s">
        <v>664</v>
      </c>
      <c r="L1714">
        <v>1354</v>
      </c>
      <c r="N1714">
        <v>1010</v>
      </c>
      <c r="O1714" t="s">
        <v>237</v>
      </c>
      <c r="P1714" t="s">
        <v>237</v>
      </c>
      <c r="Q1714">
        <v>1</v>
      </c>
      <c r="W1714">
        <v>0</v>
      </c>
      <c r="X1714">
        <v>-983964523</v>
      </c>
      <c r="Y1714">
        <v>40</v>
      </c>
      <c r="AA1714">
        <v>12.73</v>
      </c>
      <c r="AB1714">
        <v>0</v>
      </c>
      <c r="AC1714">
        <v>0</v>
      </c>
      <c r="AD1714">
        <v>0</v>
      </c>
      <c r="AE1714">
        <v>1.29</v>
      </c>
      <c r="AF1714">
        <v>0</v>
      </c>
      <c r="AG1714">
        <v>0</v>
      </c>
      <c r="AH1714">
        <v>0</v>
      </c>
      <c r="AI1714">
        <v>9.8699999999999992</v>
      </c>
      <c r="AJ1714">
        <v>1</v>
      </c>
      <c r="AK1714">
        <v>1</v>
      </c>
      <c r="AL1714">
        <v>1</v>
      </c>
      <c r="AN1714">
        <v>0</v>
      </c>
      <c r="AO1714">
        <v>1</v>
      </c>
      <c r="AP1714">
        <v>0</v>
      </c>
      <c r="AQ1714">
        <v>0</v>
      </c>
      <c r="AR1714">
        <v>0</v>
      </c>
      <c r="AS1714" t="s">
        <v>3</v>
      </c>
      <c r="AT1714">
        <v>40</v>
      </c>
      <c r="AU1714" t="s">
        <v>3</v>
      </c>
      <c r="AV1714">
        <v>0</v>
      </c>
      <c r="AW1714">
        <v>2</v>
      </c>
      <c r="AX1714">
        <v>35870096</v>
      </c>
      <c r="AY1714">
        <v>1</v>
      </c>
      <c r="AZ1714">
        <v>0</v>
      </c>
      <c r="BA1714">
        <v>1664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CX1714">
        <f>Y1714*Source!I1617</f>
        <v>8.5919999999999987</v>
      </c>
      <c r="CY1714">
        <f t="shared" si="251"/>
        <v>12.73</v>
      </c>
      <c r="CZ1714">
        <f t="shared" si="252"/>
        <v>1.29</v>
      </c>
      <c r="DA1714">
        <f t="shared" si="253"/>
        <v>9.8699999999999992</v>
      </c>
      <c r="DB1714">
        <f t="shared" si="254"/>
        <v>51.6</v>
      </c>
      <c r="DC1714">
        <f t="shared" si="255"/>
        <v>0</v>
      </c>
    </row>
    <row r="1715" spans="1:107">
      <c r="A1715">
        <f>ROW(Source!A1617)</f>
        <v>1617</v>
      </c>
      <c r="B1715">
        <v>35863109</v>
      </c>
      <c r="C1715">
        <v>35870075</v>
      </c>
      <c r="D1715">
        <v>29111019</v>
      </c>
      <c r="E1715">
        <v>1</v>
      </c>
      <c r="F1715">
        <v>1</v>
      </c>
      <c r="G1715">
        <v>1</v>
      </c>
      <c r="H1715">
        <v>3</v>
      </c>
      <c r="I1715" t="s">
        <v>665</v>
      </c>
      <c r="J1715" t="s">
        <v>666</v>
      </c>
      <c r="K1715" t="s">
        <v>667</v>
      </c>
      <c r="L1715">
        <v>1354</v>
      </c>
      <c r="N1715">
        <v>1010</v>
      </c>
      <c r="O1715" t="s">
        <v>237</v>
      </c>
      <c r="P1715" t="s">
        <v>237</v>
      </c>
      <c r="Q1715">
        <v>1</v>
      </c>
      <c r="W1715">
        <v>0</v>
      </c>
      <c r="X1715">
        <v>395384367</v>
      </c>
      <c r="Y1715">
        <v>8</v>
      </c>
      <c r="AA1715">
        <v>8.67</v>
      </c>
      <c r="AB1715">
        <v>0</v>
      </c>
      <c r="AC1715">
        <v>0</v>
      </c>
      <c r="AD1715">
        <v>0</v>
      </c>
      <c r="AE1715">
        <v>0.63</v>
      </c>
      <c r="AF1715">
        <v>0</v>
      </c>
      <c r="AG1715">
        <v>0</v>
      </c>
      <c r="AH1715">
        <v>0</v>
      </c>
      <c r="AI1715">
        <v>13.76</v>
      </c>
      <c r="AJ1715">
        <v>1</v>
      </c>
      <c r="AK1715">
        <v>1</v>
      </c>
      <c r="AL1715">
        <v>1</v>
      </c>
      <c r="AN1715">
        <v>0</v>
      </c>
      <c r="AO1715">
        <v>1</v>
      </c>
      <c r="AP1715">
        <v>0</v>
      </c>
      <c r="AQ1715">
        <v>0</v>
      </c>
      <c r="AR1715">
        <v>0</v>
      </c>
      <c r="AS1715" t="s">
        <v>3</v>
      </c>
      <c r="AT1715">
        <v>8</v>
      </c>
      <c r="AU1715" t="s">
        <v>3</v>
      </c>
      <c r="AV1715">
        <v>0</v>
      </c>
      <c r="AW1715">
        <v>2</v>
      </c>
      <c r="AX1715">
        <v>35870097</v>
      </c>
      <c r="AY1715">
        <v>1</v>
      </c>
      <c r="AZ1715">
        <v>0</v>
      </c>
      <c r="BA1715">
        <v>1665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CX1715">
        <f>Y1715*Source!I1617</f>
        <v>1.7183999999999999</v>
      </c>
      <c r="CY1715">
        <f t="shared" si="251"/>
        <v>8.67</v>
      </c>
      <c r="CZ1715">
        <f t="shared" si="252"/>
        <v>0.63</v>
      </c>
      <c r="DA1715">
        <f t="shared" si="253"/>
        <v>13.76</v>
      </c>
      <c r="DB1715">
        <f t="shared" si="254"/>
        <v>5.04</v>
      </c>
      <c r="DC1715">
        <f t="shared" si="255"/>
        <v>0</v>
      </c>
    </row>
    <row r="1716" spans="1:107">
      <c r="A1716">
        <f>ROW(Source!A1617)</f>
        <v>1617</v>
      </c>
      <c r="B1716">
        <v>35863109</v>
      </c>
      <c r="C1716">
        <v>35870075</v>
      </c>
      <c r="D1716">
        <v>29111018</v>
      </c>
      <c r="E1716">
        <v>1</v>
      </c>
      <c r="F1716">
        <v>1</v>
      </c>
      <c r="G1716">
        <v>1</v>
      </c>
      <c r="H1716">
        <v>3</v>
      </c>
      <c r="I1716" t="s">
        <v>668</v>
      </c>
      <c r="J1716" t="s">
        <v>669</v>
      </c>
      <c r="K1716" t="s">
        <v>670</v>
      </c>
      <c r="L1716">
        <v>1354</v>
      </c>
      <c r="N1716">
        <v>1010</v>
      </c>
      <c r="O1716" t="s">
        <v>237</v>
      </c>
      <c r="P1716" t="s">
        <v>237</v>
      </c>
      <c r="Q1716">
        <v>1</v>
      </c>
      <c r="W1716">
        <v>0</v>
      </c>
      <c r="X1716">
        <v>-1405133353</v>
      </c>
      <c r="Y1716">
        <v>8</v>
      </c>
      <c r="AA1716">
        <v>8.67</v>
      </c>
      <c r="AB1716">
        <v>0</v>
      </c>
      <c r="AC1716">
        <v>0</v>
      </c>
      <c r="AD1716">
        <v>0</v>
      </c>
      <c r="AE1716">
        <v>0.63</v>
      </c>
      <c r="AF1716">
        <v>0</v>
      </c>
      <c r="AG1716">
        <v>0</v>
      </c>
      <c r="AH1716">
        <v>0</v>
      </c>
      <c r="AI1716">
        <v>13.76</v>
      </c>
      <c r="AJ1716">
        <v>1</v>
      </c>
      <c r="AK1716">
        <v>1</v>
      </c>
      <c r="AL1716">
        <v>1</v>
      </c>
      <c r="AN1716">
        <v>0</v>
      </c>
      <c r="AO1716">
        <v>1</v>
      </c>
      <c r="AP1716">
        <v>0</v>
      </c>
      <c r="AQ1716">
        <v>0</v>
      </c>
      <c r="AR1716">
        <v>0</v>
      </c>
      <c r="AS1716" t="s">
        <v>3</v>
      </c>
      <c r="AT1716">
        <v>8</v>
      </c>
      <c r="AU1716" t="s">
        <v>3</v>
      </c>
      <c r="AV1716">
        <v>0</v>
      </c>
      <c r="AW1716">
        <v>2</v>
      </c>
      <c r="AX1716">
        <v>35870098</v>
      </c>
      <c r="AY1716">
        <v>1</v>
      </c>
      <c r="AZ1716">
        <v>0</v>
      </c>
      <c r="BA1716">
        <v>1666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CX1716">
        <f>Y1716*Source!I1617</f>
        <v>1.7183999999999999</v>
      </c>
      <c r="CY1716">
        <f t="shared" si="251"/>
        <v>8.67</v>
      </c>
      <c r="CZ1716">
        <f t="shared" si="252"/>
        <v>0.63</v>
      </c>
      <c r="DA1716">
        <f t="shared" si="253"/>
        <v>13.76</v>
      </c>
      <c r="DB1716">
        <f t="shared" si="254"/>
        <v>5.04</v>
      </c>
      <c r="DC1716">
        <f t="shared" si="255"/>
        <v>0</v>
      </c>
    </row>
    <row r="1717" spans="1:107">
      <c r="A1717">
        <f>ROW(Source!A1617)</f>
        <v>1617</v>
      </c>
      <c r="B1717">
        <v>35863109</v>
      </c>
      <c r="C1717">
        <v>35870075</v>
      </c>
      <c r="D1717">
        <v>29110997</v>
      </c>
      <c r="E1717">
        <v>1</v>
      </c>
      <c r="F1717">
        <v>1</v>
      </c>
      <c r="G1717">
        <v>1</v>
      </c>
      <c r="H1717">
        <v>3</v>
      </c>
      <c r="I1717" t="s">
        <v>671</v>
      </c>
      <c r="J1717" t="s">
        <v>672</v>
      </c>
      <c r="K1717" t="s">
        <v>673</v>
      </c>
      <c r="L1717">
        <v>1301</v>
      </c>
      <c r="N1717">
        <v>1003</v>
      </c>
      <c r="O1717" t="s">
        <v>142</v>
      </c>
      <c r="P1717" t="s">
        <v>142</v>
      </c>
      <c r="Q1717">
        <v>1</v>
      </c>
      <c r="W1717">
        <v>0</v>
      </c>
      <c r="X1717">
        <v>1996222970</v>
      </c>
      <c r="Y1717">
        <v>101</v>
      </c>
      <c r="AA1717">
        <v>27.92</v>
      </c>
      <c r="AB1717">
        <v>0</v>
      </c>
      <c r="AC1717">
        <v>0</v>
      </c>
      <c r="AD1717">
        <v>0</v>
      </c>
      <c r="AE1717">
        <v>12.3</v>
      </c>
      <c r="AF1717">
        <v>0</v>
      </c>
      <c r="AG1717">
        <v>0</v>
      </c>
      <c r="AH1717">
        <v>0</v>
      </c>
      <c r="AI1717">
        <v>2.27</v>
      </c>
      <c r="AJ1717">
        <v>1</v>
      </c>
      <c r="AK1717">
        <v>1</v>
      </c>
      <c r="AL1717">
        <v>1</v>
      </c>
      <c r="AN1717">
        <v>0</v>
      </c>
      <c r="AO1717">
        <v>1</v>
      </c>
      <c r="AP1717">
        <v>0</v>
      </c>
      <c r="AQ1717">
        <v>0</v>
      </c>
      <c r="AR1717">
        <v>0</v>
      </c>
      <c r="AS1717" t="s">
        <v>3</v>
      </c>
      <c r="AT1717">
        <v>101</v>
      </c>
      <c r="AU1717" t="s">
        <v>3</v>
      </c>
      <c r="AV1717">
        <v>0</v>
      </c>
      <c r="AW1717">
        <v>2</v>
      </c>
      <c r="AX1717">
        <v>35870099</v>
      </c>
      <c r="AY1717">
        <v>1</v>
      </c>
      <c r="AZ1717">
        <v>0</v>
      </c>
      <c r="BA1717">
        <v>1667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CX1717">
        <f>Y1717*Source!I1617</f>
        <v>21.694800000000001</v>
      </c>
      <c r="CY1717">
        <f t="shared" si="251"/>
        <v>27.92</v>
      </c>
      <c r="CZ1717">
        <f t="shared" si="252"/>
        <v>12.3</v>
      </c>
      <c r="DA1717">
        <f t="shared" si="253"/>
        <v>2.27</v>
      </c>
      <c r="DB1717">
        <f t="shared" si="254"/>
        <v>1242.3</v>
      </c>
      <c r="DC1717">
        <f t="shared" si="255"/>
        <v>0</v>
      </c>
    </row>
    <row r="1718" spans="1:107">
      <c r="A1718">
        <f>ROW(Source!A1618)</f>
        <v>1618</v>
      </c>
      <c r="B1718">
        <v>35863109</v>
      </c>
      <c r="C1718">
        <v>35870100</v>
      </c>
      <c r="D1718">
        <v>18409850</v>
      </c>
      <c r="E1718">
        <v>1</v>
      </c>
      <c r="F1718">
        <v>1</v>
      </c>
      <c r="G1718">
        <v>1</v>
      </c>
      <c r="H1718">
        <v>1</v>
      </c>
      <c r="I1718" t="s">
        <v>674</v>
      </c>
      <c r="J1718" t="s">
        <v>3</v>
      </c>
      <c r="K1718" t="s">
        <v>675</v>
      </c>
      <c r="L1718">
        <v>1369</v>
      </c>
      <c r="N1718">
        <v>1013</v>
      </c>
      <c r="O1718" t="s">
        <v>561</v>
      </c>
      <c r="P1718" t="s">
        <v>561</v>
      </c>
      <c r="Q1718">
        <v>1</v>
      </c>
      <c r="W1718">
        <v>0</v>
      </c>
      <c r="X1718">
        <v>855544366</v>
      </c>
      <c r="Y1718">
        <v>102.35</v>
      </c>
      <c r="AA1718">
        <v>0</v>
      </c>
      <c r="AB1718">
        <v>0</v>
      </c>
      <c r="AC1718">
        <v>0</v>
      </c>
      <c r="AD1718">
        <v>289.7</v>
      </c>
      <c r="AE1718">
        <v>0</v>
      </c>
      <c r="AF1718">
        <v>0</v>
      </c>
      <c r="AG1718">
        <v>0</v>
      </c>
      <c r="AH1718">
        <v>289.7</v>
      </c>
      <c r="AI1718">
        <v>1</v>
      </c>
      <c r="AJ1718">
        <v>1</v>
      </c>
      <c r="AK1718">
        <v>1</v>
      </c>
      <c r="AL1718">
        <v>1</v>
      </c>
      <c r="AN1718">
        <v>0</v>
      </c>
      <c r="AO1718">
        <v>1</v>
      </c>
      <c r="AP1718">
        <v>1</v>
      </c>
      <c r="AQ1718">
        <v>0</v>
      </c>
      <c r="AR1718">
        <v>0</v>
      </c>
      <c r="AS1718" t="s">
        <v>3</v>
      </c>
      <c r="AT1718">
        <v>89</v>
      </c>
      <c r="AU1718" t="s">
        <v>134</v>
      </c>
      <c r="AV1718">
        <v>1</v>
      </c>
      <c r="AW1718">
        <v>2</v>
      </c>
      <c r="AX1718">
        <v>35870120</v>
      </c>
      <c r="AY1718">
        <v>2</v>
      </c>
      <c r="AZ1718">
        <v>131072</v>
      </c>
      <c r="BA1718">
        <v>1668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CX1718">
        <f>Y1718*Source!I1618</f>
        <v>27.480975000000001</v>
      </c>
      <c r="CY1718">
        <f>AD1718</f>
        <v>289.7</v>
      </c>
      <c r="CZ1718">
        <f>AH1718</f>
        <v>289.7</v>
      </c>
      <c r="DA1718">
        <f>AL1718</f>
        <v>1</v>
      </c>
      <c r="DB1718">
        <f>ROUND((ROUND(AT1718*CZ1718,2)*1.15),2)</f>
        <v>29650.799999999999</v>
      </c>
      <c r="DC1718">
        <f>ROUND((ROUND(AT1718*AG1718,2)*1.15),2)</f>
        <v>0</v>
      </c>
    </row>
    <row r="1719" spans="1:107">
      <c r="A1719">
        <f>ROW(Source!A1618)</f>
        <v>1618</v>
      </c>
      <c r="B1719">
        <v>35863109</v>
      </c>
      <c r="C1719">
        <v>35870100</v>
      </c>
      <c r="D1719">
        <v>29173472</v>
      </c>
      <c r="E1719">
        <v>1</v>
      </c>
      <c r="F1719">
        <v>1</v>
      </c>
      <c r="G1719">
        <v>1</v>
      </c>
      <c r="H1719">
        <v>2</v>
      </c>
      <c r="I1719" t="s">
        <v>624</v>
      </c>
      <c r="J1719" t="s">
        <v>625</v>
      </c>
      <c r="K1719" t="s">
        <v>626</v>
      </c>
      <c r="L1719">
        <v>1368</v>
      </c>
      <c r="N1719">
        <v>1011</v>
      </c>
      <c r="O1719" t="s">
        <v>567</v>
      </c>
      <c r="P1719" t="s">
        <v>567</v>
      </c>
      <c r="Q1719">
        <v>1</v>
      </c>
      <c r="W1719">
        <v>0</v>
      </c>
      <c r="X1719">
        <v>275932499</v>
      </c>
      <c r="Y1719">
        <v>2.7</v>
      </c>
      <c r="AA1719">
        <v>0</v>
      </c>
      <c r="AB1719">
        <v>12.75</v>
      </c>
      <c r="AC1719">
        <v>0</v>
      </c>
      <c r="AD1719">
        <v>0</v>
      </c>
      <c r="AE1719">
        <v>0</v>
      </c>
      <c r="AF1719">
        <v>3</v>
      </c>
      <c r="AG1719">
        <v>0</v>
      </c>
      <c r="AH1719">
        <v>0</v>
      </c>
      <c r="AI1719">
        <v>1</v>
      </c>
      <c r="AJ1719">
        <v>4.25</v>
      </c>
      <c r="AK1719">
        <v>33.049999999999997</v>
      </c>
      <c r="AL1719">
        <v>1</v>
      </c>
      <c r="AN1719">
        <v>0</v>
      </c>
      <c r="AO1719">
        <v>1</v>
      </c>
      <c r="AP1719">
        <v>1</v>
      </c>
      <c r="AQ1719">
        <v>0</v>
      </c>
      <c r="AR1719">
        <v>0</v>
      </c>
      <c r="AS1719" t="s">
        <v>3</v>
      </c>
      <c r="AT1719">
        <v>2.16</v>
      </c>
      <c r="AU1719" t="s">
        <v>133</v>
      </c>
      <c r="AV1719">
        <v>0</v>
      </c>
      <c r="AW1719">
        <v>2</v>
      </c>
      <c r="AX1719">
        <v>35870121</v>
      </c>
      <c r="AY1719">
        <v>1</v>
      </c>
      <c r="AZ1719">
        <v>0</v>
      </c>
      <c r="BA1719">
        <v>1669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CX1719">
        <f>Y1719*Source!I1618</f>
        <v>0.72495000000000009</v>
      </c>
      <c r="CY1719">
        <f>AB1719</f>
        <v>12.75</v>
      </c>
      <c r="CZ1719">
        <f>AF1719</f>
        <v>3</v>
      </c>
      <c r="DA1719">
        <f>AJ1719</f>
        <v>4.25</v>
      </c>
      <c r="DB1719">
        <f>ROUND((ROUND(AT1719*CZ1719,2)*1.25),2)</f>
        <v>8.1</v>
      </c>
      <c r="DC1719">
        <f>ROUND((ROUND(AT1719*AG1719,2)*1.25),2)</f>
        <v>0</v>
      </c>
    </row>
    <row r="1720" spans="1:107">
      <c r="A1720">
        <f>ROW(Source!A1618)</f>
        <v>1618</v>
      </c>
      <c r="B1720">
        <v>35863109</v>
      </c>
      <c r="C1720">
        <v>35870100</v>
      </c>
      <c r="D1720">
        <v>29174538</v>
      </c>
      <c r="E1720">
        <v>1</v>
      </c>
      <c r="F1720">
        <v>1</v>
      </c>
      <c r="G1720">
        <v>1</v>
      </c>
      <c r="H1720">
        <v>2</v>
      </c>
      <c r="I1720" t="s">
        <v>676</v>
      </c>
      <c r="J1720" t="s">
        <v>677</v>
      </c>
      <c r="K1720" t="s">
        <v>678</v>
      </c>
      <c r="L1720">
        <v>1368</v>
      </c>
      <c r="N1720">
        <v>1011</v>
      </c>
      <c r="O1720" t="s">
        <v>567</v>
      </c>
      <c r="P1720" t="s">
        <v>567</v>
      </c>
      <c r="Q1720">
        <v>1</v>
      </c>
      <c r="W1720">
        <v>0</v>
      </c>
      <c r="X1720">
        <v>1107538725</v>
      </c>
      <c r="Y1720">
        <v>0.58749999999999991</v>
      </c>
      <c r="AA1720">
        <v>0</v>
      </c>
      <c r="AB1720">
        <v>187.1</v>
      </c>
      <c r="AC1720">
        <v>0</v>
      </c>
      <c r="AD1720">
        <v>0</v>
      </c>
      <c r="AE1720">
        <v>0</v>
      </c>
      <c r="AF1720">
        <v>33.590000000000003</v>
      </c>
      <c r="AG1720">
        <v>0</v>
      </c>
      <c r="AH1720">
        <v>0</v>
      </c>
      <c r="AI1720">
        <v>1</v>
      </c>
      <c r="AJ1720">
        <v>5.57</v>
      </c>
      <c r="AK1720">
        <v>33.049999999999997</v>
      </c>
      <c r="AL1720">
        <v>1</v>
      </c>
      <c r="AN1720">
        <v>0</v>
      </c>
      <c r="AO1720">
        <v>1</v>
      </c>
      <c r="AP1720">
        <v>1</v>
      </c>
      <c r="AQ1720">
        <v>0</v>
      </c>
      <c r="AR1720">
        <v>0</v>
      </c>
      <c r="AS1720" t="s">
        <v>3</v>
      </c>
      <c r="AT1720">
        <v>0.47</v>
      </c>
      <c r="AU1720" t="s">
        <v>133</v>
      </c>
      <c r="AV1720">
        <v>0</v>
      </c>
      <c r="AW1720">
        <v>2</v>
      </c>
      <c r="AX1720">
        <v>35870122</v>
      </c>
      <c r="AY1720">
        <v>1</v>
      </c>
      <c r="AZ1720">
        <v>0</v>
      </c>
      <c r="BA1720">
        <v>1670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CX1720">
        <f>Y1720*Source!I1618</f>
        <v>0.15774374999999999</v>
      </c>
      <c r="CY1720">
        <f>AB1720</f>
        <v>187.1</v>
      </c>
      <c r="CZ1720">
        <f>AF1720</f>
        <v>33.590000000000003</v>
      </c>
      <c r="DA1720">
        <f>AJ1720</f>
        <v>5.57</v>
      </c>
      <c r="DB1720">
        <f>ROUND((ROUND(AT1720*CZ1720,2)*1.25),2)</f>
        <v>19.739999999999998</v>
      </c>
      <c r="DC1720">
        <f>ROUND((ROUND(AT1720*AG1720,2)*1.25),2)</f>
        <v>0</v>
      </c>
    </row>
    <row r="1721" spans="1:107">
      <c r="A1721">
        <f>ROW(Source!A1618)</f>
        <v>1618</v>
      </c>
      <c r="B1721">
        <v>35863109</v>
      </c>
      <c r="C1721">
        <v>35870100</v>
      </c>
      <c r="D1721">
        <v>29174580</v>
      </c>
      <c r="E1721">
        <v>1</v>
      </c>
      <c r="F1721">
        <v>1</v>
      </c>
      <c r="G1721">
        <v>1</v>
      </c>
      <c r="H1721">
        <v>2</v>
      </c>
      <c r="I1721" t="s">
        <v>679</v>
      </c>
      <c r="J1721" t="s">
        <v>680</v>
      </c>
      <c r="K1721" t="s">
        <v>681</v>
      </c>
      <c r="L1721">
        <v>1368</v>
      </c>
      <c r="N1721">
        <v>1011</v>
      </c>
      <c r="O1721" t="s">
        <v>567</v>
      </c>
      <c r="P1721" t="s">
        <v>567</v>
      </c>
      <c r="Q1721">
        <v>1</v>
      </c>
      <c r="W1721">
        <v>0</v>
      </c>
      <c r="X1721">
        <v>-169468834</v>
      </c>
      <c r="Y1721">
        <v>0.66250000000000009</v>
      </c>
      <c r="AA1721">
        <v>0</v>
      </c>
      <c r="AB1721">
        <v>31.87</v>
      </c>
      <c r="AC1721">
        <v>0</v>
      </c>
      <c r="AD1721">
        <v>0</v>
      </c>
      <c r="AE1721">
        <v>0</v>
      </c>
      <c r="AF1721">
        <v>2.08</v>
      </c>
      <c r="AG1721">
        <v>0</v>
      </c>
      <c r="AH1721">
        <v>0</v>
      </c>
      <c r="AI1721">
        <v>1</v>
      </c>
      <c r="AJ1721">
        <v>15.32</v>
      </c>
      <c r="AK1721">
        <v>33.049999999999997</v>
      </c>
      <c r="AL1721">
        <v>1</v>
      </c>
      <c r="AN1721">
        <v>0</v>
      </c>
      <c r="AO1721">
        <v>1</v>
      </c>
      <c r="AP1721">
        <v>1</v>
      </c>
      <c r="AQ1721">
        <v>0</v>
      </c>
      <c r="AR1721">
        <v>0</v>
      </c>
      <c r="AS1721" t="s">
        <v>3</v>
      </c>
      <c r="AT1721">
        <v>0.53</v>
      </c>
      <c r="AU1721" t="s">
        <v>133</v>
      </c>
      <c r="AV1721">
        <v>0</v>
      </c>
      <c r="AW1721">
        <v>2</v>
      </c>
      <c r="AX1721">
        <v>35870123</v>
      </c>
      <c r="AY1721">
        <v>1</v>
      </c>
      <c r="AZ1721">
        <v>0</v>
      </c>
      <c r="BA1721">
        <v>1671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CX1721">
        <f>Y1721*Source!I1618</f>
        <v>0.17788125000000005</v>
      </c>
      <c r="CY1721">
        <f>AB1721</f>
        <v>31.87</v>
      </c>
      <c r="CZ1721">
        <f>AF1721</f>
        <v>2.08</v>
      </c>
      <c r="DA1721">
        <f>AJ1721</f>
        <v>15.32</v>
      </c>
      <c r="DB1721">
        <f>ROUND((ROUND(AT1721*CZ1721,2)*1.25),2)</f>
        <v>1.38</v>
      </c>
      <c r="DC1721">
        <f>ROUND((ROUND(AT1721*AG1721,2)*1.25),2)</f>
        <v>0</v>
      </c>
    </row>
    <row r="1722" spans="1:107">
      <c r="A1722">
        <f>ROW(Source!A1618)</f>
        <v>1618</v>
      </c>
      <c r="B1722">
        <v>35863109</v>
      </c>
      <c r="C1722">
        <v>35870100</v>
      </c>
      <c r="D1722">
        <v>29108656</v>
      </c>
      <c r="E1722">
        <v>1</v>
      </c>
      <c r="F1722">
        <v>1</v>
      </c>
      <c r="G1722">
        <v>1</v>
      </c>
      <c r="H1722">
        <v>3</v>
      </c>
      <c r="I1722" t="s">
        <v>682</v>
      </c>
      <c r="J1722" t="s">
        <v>683</v>
      </c>
      <c r="K1722" t="s">
        <v>684</v>
      </c>
      <c r="L1722">
        <v>1354</v>
      </c>
      <c r="N1722">
        <v>1010</v>
      </c>
      <c r="O1722" t="s">
        <v>237</v>
      </c>
      <c r="P1722" t="s">
        <v>237</v>
      </c>
      <c r="Q1722">
        <v>1</v>
      </c>
      <c r="W1722">
        <v>0</v>
      </c>
      <c r="X1722">
        <v>1057373551</v>
      </c>
      <c r="Y1722">
        <v>7</v>
      </c>
      <c r="AA1722">
        <v>103.47</v>
      </c>
      <c r="AB1722">
        <v>0</v>
      </c>
      <c r="AC1722">
        <v>0</v>
      </c>
      <c r="AD1722">
        <v>0</v>
      </c>
      <c r="AE1722">
        <v>13.87</v>
      </c>
      <c r="AF1722">
        <v>0</v>
      </c>
      <c r="AG1722">
        <v>0</v>
      </c>
      <c r="AH1722">
        <v>0</v>
      </c>
      <c r="AI1722">
        <v>7.46</v>
      </c>
      <c r="AJ1722">
        <v>1</v>
      </c>
      <c r="AK1722">
        <v>1</v>
      </c>
      <c r="AL1722">
        <v>1</v>
      </c>
      <c r="AN1722">
        <v>0</v>
      </c>
      <c r="AO1722">
        <v>1</v>
      </c>
      <c r="AP1722">
        <v>0</v>
      </c>
      <c r="AQ1722">
        <v>0</v>
      </c>
      <c r="AR1722">
        <v>0</v>
      </c>
      <c r="AS1722" t="s">
        <v>3</v>
      </c>
      <c r="AT1722">
        <v>7</v>
      </c>
      <c r="AU1722" t="s">
        <v>3</v>
      </c>
      <c r="AV1722">
        <v>0</v>
      </c>
      <c r="AW1722">
        <v>2</v>
      </c>
      <c r="AX1722">
        <v>35870124</v>
      </c>
      <c r="AY1722">
        <v>1</v>
      </c>
      <c r="AZ1722">
        <v>0</v>
      </c>
      <c r="BA1722">
        <v>1672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CX1722">
        <f>Y1722*Source!I1618</f>
        <v>1.8795000000000002</v>
      </c>
      <c r="CY1722">
        <f t="shared" ref="CY1722:CY1736" si="256">AA1722</f>
        <v>103.47</v>
      </c>
      <c r="CZ1722">
        <f t="shared" ref="CZ1722:CZ1736" si="257">AE1722</f>
        <v>13.87</v>
      </c>
      <c r="DA1722">
        <f t="shared" ref="DA1722:DA1736" si="258">AI1722</f>
        <v>7.46</v>
      </c>
      <c r="DB1722">
        <f t="shared" ref="DB1722:DB1736" si="259">ROUND(ROUND(AT1722*CZ1722,2),2)</f>
        <v>97.09</v>
      </c>
      <c r="DC1722">
        <f t="shared" ref="DC1722:DC1736" si="260">ROUND(ROUND(AT1722*AG1722,2),2)</f>
        <v>0</v>
      </c>
    </row>
    <row r="1723" spans="1:107">
      <c r="A1723">
        <f>ROW(Source!A1618)</f>
        <v>1618</v>
      </c>
      <c r="B1723">
        <v>35863109</v>
      </c>
      <c r="C1723">
        <v>35870100</v>
      </c>
      <c r="D1723">
        <v>29109354</v>
      </c>
      <c r="E1723">
        <v>1</v>
      </c>
      <c r="F1723">
        <v>1</v>
      </c>
      <c r="G1723">
        <v>1</v>
      </c>
      <c r="H1723">
        <v>3</v>
      </c>
      <c r="I1723" t="s">
        <v>685</v>
      </c>
      <c r="J1723" t="s">
        <v>686</v>
      </c>
      <c r="K1723" t="s">
        <v>687</v>
      </c>
      <c r="L1723">
        <v>1346</v>
      </c>
      <c r="N1723">
        <v>1009</v>
      </c>
      <c r="O1723" t="s">
        <v>160</v>
      </c>
      <c r="P1723" t="s">
        <v>160</v>
      </c>
      <c r="Q1723">
        <v>1</v>
      </c>
      <c r="W1723">
        <v>0</v>
      </c>
      <c r="X1723">
        <v>-882693383</v>
      </c>
      <c r="Y1723">
        <v>10</v>
      </c>
      <c r="AA1723">
        <v>64.010000000000005</v>
      </c>
      <c r="AB1723">
        <v>0</v>
      </c>
      <c r="AC1723">
        <v>0</v>
      </c>
      <c r="AD1723">
        <v>0</v>
      </c>
      <c r="AE1723">
        <v>46.72</v>
      </c>
      <c r="AF1723">
        <v>0</v>
      </c>
      <c r="AG1723">
        <v>0</v>
      </c>
      <c r="AH1723">
        <v>0</v>
      </c>
      <c r="AI1723">
        <v>1.37</v>
      </c>
      <c r="AJ1723">
        <v>1</v>
      </c>
      <c r="AK1723">
        <v>1</v>
      </c>
      <c r="AL1723">
        <v>1</v>
      </c>
      <c r="AN1723">
        <v>0</v>
      </c>
      <c r="AO1723">
        <v>1</v>
      </c>
      <c r="AP1723">
        <v>0</v>
      </c>
      <c r="AQ1723">
        <v>0</v>
      </c>
      <c r="AR1723">
        <v>0</v>
      </c>
      <c r="AS1723" t="s">
        <v>3</v>
      </c>
      <c r="AT1723">
        <v>10</v>
      </c>
      <c r="AU1723" t="s">
        <v>3</v>
      </c>
      <c r="AV1723">
        <v>0</v>
      </c>
      <c r="AW1723">
        <v>2</v>
      </c>
      <c r="AX1723">
        <v>35870125</v>
      </c>
      <c r="AY1723">
        <v>1</v>
      </c>
      <c r="AZ1723">
        <v>0</v>
      </c>
      <c r="BA1723">
        <v>1673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CX1723">
        <f>Y1723*Source!I1618</f>
        <v>2.6850000000000001</v>
      </c>
      <c r="CY1723">
        <f t="shared" si="256"/>
        <v>64.010000000000005</v>
      </c>
      <c r="CZ1723">
        <f t="shared" si="257"/>
        <v>46.72</v>
      </c>
      <c r="DA1723">
        <f t="shared" si="258"/>
        <v>1.37</v>
      </c>
      <c r="DB1723">
        <f t="shared" si="259"/>
        <v>467.2</v>
      </c>
      <c r="DC1723">
        <f t="shared" si="260"/>
        <v>0</v>
      </c>
    </row>
    <row r="1724" spans="1:107">
      <c r="A1724">
        <f>ROW(Source!A1618)</f>
        <v>1618</v>
      </c>
      <c r="B1724">
        <v>35863109</v>
      </c>
      <c r="C1724">
        <v>35870100</v>
      </c>
      <c r="D1724">
        <v>29109414</v>
      </c>
      <c r="E1724">
        <v>1</v>
      </c>
      <c r="F1724">
        <v>1</v>
      </c>
      <c r="G1724">
        <v>1</v>
      </c>
      <c r="H1724">
        <v>3</v>
      </c>
      <c r="I1724" t="s">
        <v>688</v>
      </c>
      <c r="J1724" t="s">
        <v>689</v>
      </c>
      <c r="K1724" t="s">
        <v>690</v>
      </c>
      <c r="L1724">
        <v>1346</v>
      </c>
      <c r="N1724">
        <v>1009</v>
      </c>
      <c r="O1724" t="s">
        <v>160</v>
      </c>
      <c r="P1724" t="s">
        <v>160</v>
      </c>
      <c r="Q1724">
        <v>1</v>
      </c>
      <c r="W1724">
        <v>0</v>
      </c>
      <c r="X1724">
        <v>1092262719</v>
      </c>
      <c r="Y1724">
        <v>119</v>
      </c>
      <c r="AA1724">
        <v>10.1</v>
      </c>
      <c r="AB1724">
        <v>0</v>
      </c>
      <c r="AC1724">
        <v>0</v>
      </c>
      <c r="AD1724">
        <v>0</v>
      </c>
      <c r="AE1724">
        <v>1.58</v>
      </c>
      <c r="AF1724">
        <v>0</v>
      </c>
      <c r="AG1724">
        <v>0</v>
      </c>
      <c r="AH1724">
        <v>0</v>
      </c>
      <c r="AI1724">
        <v>6.39</v>
      </c>
      <c r="AJ1724">
        <v>1</v>
      </c>
      <c r="AK1724">
        <v>1</v>
      </c>
      <c r="AL1724">
        <v>1</v>
      </c>
      <c r="AN1724">
        <v>0</v>
      </c>
      <c r="AO1724">
        <v>1</v>
      </c>
      <c r="AP1724">
        <v>0</v>
      </c>
      <c r="AQ1724">
        <v>0</v>
      </c>
      <c r="AR1724">
        <v>0</v>
      </c>
      <c r="AS1724" t="s">
        <v>3</v>
      </c>
      <c r="AT1724">
        <v>119</v>
      </c>
      <c r="AU1724" t="s">
        <v>3</v>
      </c>
      <c r="AV1724">
        <v>0</v>
      </c>
      <c r="AW1724">
        <v>2</v>
      </c>
      <c r="AX1724">
        <v>35870126</v>
      </c>
      <c r="AY1724">
        <v>1</v>
      </c>
      <c r="AZ1724">
        <v>0</v>
      </c>
      <c r="BA1724">
        <v>1674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CX1724">
        <f>Y1724*Source!I1618</f>
        <v>31.951500000000003</v>
      </c>
      <c r="CY1724">
        <f t="shared" si="256"/>
        <v>10.1</v>
      </c>
      <c r="CZ1724">
        <f t="shared" si="257"/>
        <v>1.58</v>
      </c>
      <c r="DA1724">
        <f t="shared" si="258"/>
        <v>6.39</v>
      </c>
      <c r="DB1724">
        <f t="shared" si="259"/>
        <v>188.02</v>
      </c>
      <c r="DC1724">
        <f t="shared" si="260"/>
        <v>0</v>
      </c>
    </row>
    <row r="1725" spans="1:107">
      <c r="A1725">
        <f>ROW(Source!A1618)</f>
        <v>1618</v>
      </c>
      <c r="B1725">
        <v>35863109</v>
      </c>
      <c r="C1725">
        <v>35870100</v>
      </c>
      <c r="D1725">
        <v>29109781</v>
      </c>
      <c r="E1725">
        <v>1</v>
      </c>
      <c r="F1725">
        <v>1</v>
      </c>
      <c r="G1725">
        <v>1</v>
      </c>
      <c r="H1725">
        <v>3</v>
      </c>
      <c r="I1725" t="s">
        <v>691</v>
      </c>
      <c r="J1725" t="s">
        <v>692</v>
      </c>
      <c r="K1725" t="s">
        <v>693</v>
      </c>
      <c r="L1725">
        <v>1346</v>
      </c>
      <c r="N1725">
        <v>1009</v>
      </c>
      <c r="O1725" t="s">
        <v>160</v>
      </c>
      <c r="P1725" t="s">
        <v>160</v>
      </c>
      <c r="Q1725">
        <v>1</v>
      </c>
      <c r="W1725">
        <v>0</v>
      </c>
      <c r="X1725">
        <v>-306339415</v>
      </c>
      <c r="Y1725">
        <v>9</v>
      </c>
      <c r="AA1725">
        <v>60.38</v>
      </c>
      <c r="AB1725">
        <v>0</v>
      </c>
      <c r="AC1725">
        <v>0</v>
      </c>
      <c r="AD1725">
        <v>0</v>
      </c>
      <c r="AE1725">
        <v>11.12</v>
      </c>
      <c r="AF1725">
        <v>0</v>
      </c>
      <c r="AG1725">
        <v>0</v>
      </c>
      <c r="AH1725">
        <v>0</v>
      </c>
      <c r="AI1725">
        <v>5.43</v>
      </c>
      <c r="AJ1725">
        <v>1</v>
      </c>
      <c r="AK1725">
        <v>1</v>
      </c>
      <c r="AL1725">
        <v>1</v>
      </c>
      <c r="AN1725">
        <v>0</v>
      </c>
      <c r="AO1725">
        <v>1</v>
      </c>
      <c r="AP1725">
        <v>0</v>
      </c>
      <c r="AQ1725">
        <v>0</v>
      </c>
      <c r="AR1725">
        <v>0</v>
      </c>
      <c r="AS1725" t="s">
        <v>3</v>
      </c>
      <c r="AT1725">
        <v>9</v>
      </c>
      <c r="AU1725" t="s">
        <v>3</v>
      </c>
      <c r="AV1725">
        <v>0</v>
      </c>
      <c r="AW1725">
        <v>2</v>
      </c>
      <c r="AX1725">
        <v>35870127</v>
      </c>
      <c r="AY1725">
        <v>1</v>
      </c>
      <c r="AZ1725">
        <v>0</v>
      </c>
      <c r="BA1725">
        <v>1675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CX1725">
        <f>Y1725*Source!I1618</f>
        <v>2.4165000000000001</v>
      </c>
      <c r="CY1725">
        <f t="shared" si="256"/>
        <v>60.38</v>
      </c>
      <c r="CZ1725">
        <f t="shared" si="257"/>
        <v>11.12</v>
      </c>
      <c r="DA1725">
        <f t="shared" si="258"/>
        <v>5.43</v>
      </c>
      <c r="DB1725">
        <f t="shared" si="259"/>
        <v>100.08</v>
      </c>
      <c r="DC1725">
        <f t="shared" si="260"/>
        <v>0</v>
      </c>
    </row>
    <row r="1726" spans="1:107">
      <c r="A1726">
        <f>ROW(Source!A1618)</f>
        <v>1618</v>
      </c>
      <c r="B1726">
        <v>35863109</v>
      </c>
      <c r="C1726">
        <v>35870100</v>
      </c>
      <c r="D1726">
        <v>29109782</v>
      </c>
      <c r="E1726">
        <v>1</v>
      </c>
      <c r="F1726">
        <v>1</v>
      </c>
      <c r="G1726">
        <v>1</v>
      </c>
      <c r="H1726">
        <v>3</v>
      </c>
      <c r="I1726" t="s">
        <v>694</v>
      </c>
      <c r="J1726" t="s">
        <v>695</v>
      </c>
      <c r="K1726" t="s">
        <v>696</v>
      </c>
      <c r="L1726">
        <v>1346</v>
      </c>
      <c r="N1726">
        <v>1009</v>
      </c>
      <c r="O1726" t="s">
        <v>160</v>
      </c>
      <c r="P1726" t="s">
        <v>160</v>
      </c>
      <c r="Q1726">
        <v>1</v>
      </c>
      <c r="W1726">
        <v>0</v>
      </c>
      <c r="X1726">
        <v>-71279152</v>
      </c>
      <c r="Y1726">
        <v>85</v>
      </c>
      <c r="AA1726">
        <v>16.309999999999999</v>
      </c>
      <c r="AB1726">
        <v>0</v>
      </c>
      <c r="AC1726">
        <v>0</v>
      </c>
      <c r="AD1726">
        <v>0</v>
      </c>
      <c r="AE1726">
        <v>4.3600000000000003</v>
      </c>
      <c r="AF1726">
        <v>0</v>
      </c>
      <c r="AG1726">
        <v>0</v>
      </c>
      <c r="AH1726">
        <v>0</v>
      </c>
      <c r="AI1726">
        <v>3.74</v>
      </c>
      <c r="AJ1726">
        <v>1</v>
      </c>
      <c r="AK1726">
        <v>1</v>
      </c>
      <c r="AL1726">
        <v>1</v>
      </c>
      <c r="AN1726">
        <v>0</v>
      </c>
      <c r="AO1726">
        <v>1</v>
      </c>
      <c r="AP1726">
        <v>0</v>
      </c>
      <c r="AQ1726">
        <v>0</v>
      </c>
      <c r="AR1726">
        <v>0</v>
      </c>
      <c r="AS1726" t="s">
        <v>3</v>
      </c>
      <c r="AT1726">
        <v>85</v>
      </c>
      <c r="AU1726" t="s">
        <v>3</v>
      </c>
      <c r="AV1726">
        <v>0</v>
      </c>
      <c r="AW1726">
        <v>2</v>
      </c>
      <c r="AX1726">
        <v>35870128</v>
      </c>
      <c r="AY1726">
        <v>1</v>
      </c>
      <c r="AZ1726">
        <v>0</v>
      </c>
      <c r="BA1726">
        <v>1676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CX1726">
        <f>Y1726*Source!I1618</f>
        <v>22.822500000000002</v>
      </c>
      <c r="CY1726">
        <f t="shared" si="256"/>
        <v>16.309999999999999</v>
      </c>
      <c r="CZ1726">
        <f t="shared" si="257"/>
        <v>4.3600000000000003</v>
      </c>
      <c r="DA1726">
        <f t="shared" si="258"/>
        <v>3.74</v>
      </c>
      <c r="DB1726">
        <f t="shared" si="259"/>
        <v>370.6</v>
      </c>
      <c r="DC1726">
        <f t="shared" si="260"/>
        <v>0</v>
      </c>
    </row>
    <row r="1727" spans="1:107">
      <c r="A1727">
        <f>ROW(Source!A1618)</f>
        <v>1618</v>
      </c>
      <c r="B1727">
        <v>35863109</v>
      </c>
      <c r="C1727">
        <v>35870100</v>
      </c>
      <c r="D1727">
        <v>29110699</v>
      </c>
      <c r="E1727">
        <v>1</v>
      </c>
      <c r="F1727">
        <v>1</v>
      </c>
      <c r="G1727">
        <v>1</v>
      </c>
      <c r="H1727">
        <v>3</v>
      </c>
      <c r="I1727" t="s">
        <v>697</v>
      </c>
      <c r="J1727" t="s">
        <v>698</v>
      </c>
      <c r="K1727" t="s">
        <v>699</v>
      </c>
      <c r="L1727">
        <v>1301</v>
      </c>
      <c r="N1727">
        <v>1003</v>
      </c>
      <c r="O1727" t="s">
        <v>142</v>
      </c>
      <c r="P1727" t="s">
        <v>142</v>
      </c>
      <c r="Q1727">
        <v>1</v>
      </c>
      <c r="W1727">
        <v>0</v>
      </c>
      <c r="X1727">
        <v>1063889258</v>
      </c>
      <c r="Y1727">
        <v>120</v>
      </c>
      <c r="AA1727">
        <v>1.24</v>
      </c>
      <c r="AB1727">
        <v>0</v>
      </c>
      <c r="AC1727">
        <v>0</v>
      </c>
      <c r="AD1727">
        <v>0</v>
      </c>
      <c r="AE1727">
        <v>0.17</v>
      </c>
      <c r="AF1727">
        <v>0</v>
      </c>
      <c r="AG1727">
        <v>0</v>
      </c>
      <c r="AH1727">
        <v>0</v>
      </c>
      <c r="AI1727">
        <v>7.29</v>
      </c>
      <c r="AJ1727">
        <v>1</v>
      </c>
      <c r="AK1727">
        <v>1</v>
      </c>
      <c r="AL1727">
        <v>1</v>
      </c>
      <c r="AN1727">
        <v>0</v>
      </c>
      <c r="AO1727">
        <v>1</v>
      </c>
      <c r="AP1727">
        <v>0</v>
      </c>
      <c r="AQ1727">
        <v>0</v>
      </c>
      <c r="AR1727">
        <v>0</v>
      </c>
      <c r="AS1727" t="s">
        <v>3</v>
      </c>
      <c r="AT1727">
        <v>120</v>
      </c>
      <c r="AU1727" t="s">
        <v>3</v>
      </c>
      <c r="AV1727">
        <v>0</v>
      </c>
      <c r="AW1727">
        <v>2</v>
      </c>
      <c r="AX1727">
        <v>35870129</v>
      </c>
      <c r="AY1727">
        <v>1</v>
      </c>
      <c r="AZ1727">
        <v>0</v>
      </c>
      <c r="BA1727">
        <v>1677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CX1727">
        <f>Y1727*Source!I1618</f>
        <v>32.22</v>
      </c>
      <c r="CY1727">
        <f t="shared" si="256"/>
        <v>1.24</v>
      </c>
      <c r="CZ1727">
        <f t="shared" si="257"/>
        <v>0.17</v>
      </c>
      <c r="DA1727">
        <f t="shared" si="258"/>
        <v>7.29</v>
      </c>
      <c r="DB1727">
        <f t="shared" si="259"/>
        <v>20.399999999999999</v>
      </c>
      <c r="DC1727">
        <f t="shared" si="260"/>
        <v>0</v>
      </c>
    </row>
    <row r="1728" spans="1:107">
      <c r="A1728">
        <f>ROW(Source!A1618)</f>
        <v>1618</v>
      </c>
      <c r="B1728">
        <v>35863109</v>
      </c>
      <c r="C1728">
        <v>35870100</v>
      </c>
      <c r="D1728">
        <v>29110797</v>
      </c>
      <c r="E1728">
        <v>1</v>
      </c>
      <c r="F1728">
        <v>1</v>
      </c>
      <c r="G1728">
        <v>1</v>
      </c>
      <c r="H1728">
        <v>3</v>
      </c>
      <c r="I1728" t="s">
        <v>700</v>
      </c>
      <c r="J1728" t="s">
        <v>701</v>
      </c>
      <c r="K1728" t="s">
        <v>702</v>
      </c>
      <c r="L1728">
        <v>1301</v>
      </c>
      <c r="N1728">
        <v>1003</v>
      </c>
      <c r="O1728" t="s">
        <v>142</v>
      </c>
      <c r="P1728" t="s">
        <v>142</v>
      </c>
      <c r="Q1728">
        <v>1</v>
      </c>
      <c r="W1728">
        <v>0</v>
      </c>
      <c r="X1728">
        <v>1919953005</v>
      </c>
      <c r="Y1728">
        <v>82</v>
      </c>
      <c r="AA1728">
        <v>15.5</v>
      </c>
      <c r="AB1728">
        <v>0</v>
      </c>
      <c r="AC1728">
        <v>0</v>
      </c>
      <c r="AD1728">
        <v>0</v>
      </c>
      <c r="AE1728">
        <v>1.74</v>
      </c>
      <c r="AF1728">
        <v>0</v>
      </c>
      <c r="AG1728">
        <v>0</v>
      </c>
      <c r="AH1728">
        <v>0</v>
      </c>
      <c r="AI1728">
        <v>8.91</v>
      </c>
      <c r="AJ1728">
        <v>1</v>
      </c>
      <c r="AK1728">
        <v>1</v>
      </c>
      <c r="AL1728">
        <v>1</v>
      </c>
      <c r="AN1728">
        <v>0</v>
      </c>
      <c r="AO1728">
        <v>1</v>
      </c>
      <c r="AP1728">
        <v>0</v>
      </c>
      <c r="AQ1728">
        <v>0</v>
      </c>
      <c r="AR1728">
        <v>0</v>
      </c>
      <c r="AS1728" t="s">
        <v>3</v>
      </c>
      <c r="AT1728">
        <v>82</v>
      </c>
      <c r="AU1728" t="s">
        <v>3</v>
      </c>
      <c r="AV1728">
        <v>0</v>
      </c>
      <c r="AW1728">
        <v>2</v>
      </c>
      <c r="AX1728">
        <v>35870130</v>
      </c>
      <c r="AY1728">
        <v>1</v>
      </c>
      <c r="AZ1728">
        <v>0</v>
      </c>
      <c r="BA1728">
        <v>1678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CX1728">
        <f>Y1728*Source!I1618</f>
        <v>22.017000000000003</v>
      </c>
      <c r="CY1728">
        <f t="shared" si="256"/>
        <v>15.5</v>
      </c>
      <c r="CZ1728">
        <f t="shared" si="257"/>
        <v>1.74</v>
      </c>
      <c r="DA1728">
        <f t="shared" si="258"/>
        <v>8.91</v>
      </c>
      <c r="DB1728">
        <f t="shared" si="259"/>
        <v>142.68</v>
      </c>
      <c r="DC1728">
        <f t="shared" si="260"/>
        <v>0</v>
      </c>
    </row>
    <row r="1729" spans="1:107">
      <c r="A1729">
        <f>ROW(Source!A1618)</f>
        <v>1618</v>
      </c>
      <c r="B1729">
        <v>35863109</v>
      </c>
      <c r="C1729">
        <v>35870100</v>
      </c>
      <c r="D1729">
        <v>29110815</v>
      </c>
      <c r="E1729">
        <v>1</v>
      </c>
      <c r="F1729">
        <v>1</v>
      </c>
      <c r="G1729">
        <v>1</v>
      </c>
      <c r="H1729">
        <v>3</v>
      </c>
      <c r="I1729" t="s">
        <v>703</v>
      </c>
      <c r="J1729" t="s">
        <v>704</v>
      </c>
      <c r="K1729" t="s">
        <v>705</v>
      </c>
      <c r="L1729">
        <v>1301</v>
      </c>
      <c r="N1729">
        <v>1003</v>
      </c>
      <c r="O1729" t="s">
        <v>142</v>
      </c>
      <c r="P1729" t="s">
        <v>142</v>
      </c>
      <c r="Q1729">
        <v>1</v>
      </c>
      <c r="W1729">
        <v>0</v>
      </c>
      <c r="X1729">
        <v>-1169660804</v>
      </c>
      <c r="Y1729">
        <v>116</v>
      </c>
      <c r="AA1729">
        <v>6.29</v>
      </c>
      <c r="AB1729">
        <v>0</v>
      </c>
      <c r="AC1729">
        <v>0</v>
      </c>
      <c r="AD1729">
        <v>0</v>
      </c>
      <c r="AE1729">
        <v>0.85</v>
      </c>
      <c r="AF1729">
        <v>0</v>
      </c>
      <c r="AG1729">
        <v>0</v>
      </c>
      <c r="AH1729">
        <v>0</v>
      </c>
      <c r="AI1729">
        <v>7.4</v>
      </c>
      <c r="AJ1729">
        <v>1</v>
      </c>
      <c r="AK1729">
        <v>1</v>
      </c>
      <c r="AL1729">
        <v>1</v>
      </c>
      <c r="AN1729">
        <v>0</v>
      </c>
      <c r="AO1729">
        <v>1</v>
      </c>
      <c r="AP1729">
        <v>0</v>
      </c>
      <c r="AQ1729">
        <v>0</v>
      </c>
      <c r="AR1729">
        <v>0</v>
      </c>
      <c r="AS1729" t="s">
        <v>3</v>
      </c>
      <c r="AT1729">
        <v>116</v>
      </c>
      <c r="AU1729" t="s">
        <v>3</v>
      </c>
      <c r="AV1729">
        <v>0</v>
      </c>
      <c r="AW1729">
        <v>2</v>
      </c>
      <c r="AX1729">
        <v>35870131</v>
      </c>
      <c r="AY1729">
        <v>1</v>
      </c>
      <c r="AZ1729">
        <v>0</v>
      </c>
      <c r="BA1729">
        <v>1679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CX1729">
        <f>Y1729*Source!I1618</f>
        <v>31.146000000000001</v>
      </c>
      <c r="CY1729">
        <f t="shared" si="256"/>
        <v>6.29</v>
      </c>
      <c r="CZ1729">
        <f t="shared" si="257"/>
        <v>0.85</v>
      </c>
      <c r="DA1729">
        <f t="shared" si="258"/>
        <v>7.4</v>
      </c>
      <c r="DB1729">
        <f t="shared" si="259"/>
        <v>98.6</v>
      </c>
      <c r="DC1729">
        <f t="shared" si="260"/>
        <v>0</v>
      </c>
    </row>
    <row r="1730" spans="1:107">
      <c r="A1730">
        <f>ROW(Source!A1618)</f>
        <v>1618</v>
      </c>
      <c r="B1730">
        <v>35863109</v>
      </c>
      <c r="C1730">
        <v>35870100</v>
      </c>
      <c r="D1730">
        <v>29111455</v>
      </c>
      <c r="E1730">
        <v>1</v>
      </c>
      <c r="F1730">
        <v>1</v>
      </c>
      <c r="G1730">
        <v>1</v>
      </c>
      <c r="H1730">
        <v>3</v>
      </c>
      <c r="I1730" t="s">
        <v>706</v>
      </c>
      <c r="J1730" t="s">
        <v>707</v>
      </c>
      <c r="K1730" t="s">
        <v>708</v>
      </c>
      <c r="L1730">
        <v>1327</v>
      </c>
      <c r="N1730">
        <v>1005</v>
      </c>
      <c r="O1730" t="s">
        <v>155</v>
      </c>
      <c r="P1730" t="s">
        <v>155</v>
      </c>
      <c r="Q1730">
        <v>1</v>
      </c>
      <c r="W1730">
        <v>0</v>
      </c>
      <c r="X1730">
        <v>-1126346608</v>
      </c>
      <c r="Y1730">
        <v>212</v>
      </c>
      <c r="AA1730">
        <v>73.790000000000006</v>
      </c>
      <c r="AB1730">
        <v>0</v>
      </c>
      <c r="AC1730">
        <v>0</v>
      </c>
      <c r="AD1730">
        <v>0</v>
      </c>
      <c r="AE1730">
        <v>15.06</v>
      </c>
      <c r="AF1730">
        <v>0</v>
      </c>
      <c r="AG1730">
        <v>0</v>
      </c>
      <c r="AH1730">
        <v>0</v>
      </c>
      <c r="AI1730">
        <v>4.9000000000000004</v>
      </c>
      <c r="AJ1730">
        <v>1</v>
      </c>
      <c r="AK1730">
        <v>1</v>
      </c>
      <c r="AL1730">
        <v>1</v>
      </c>
      <c r="AN1730">
        <v>0</v>
      </c>
      <c r="AO1730">
        <v>1</v>
      </c>
      <c r="AP1730">
        <v>0</v>
      </c>
      <c r="AQ1730">
        <v>0</v>
      </c>
      <c r="AR1730">
        <v>0</v>
      </c>
      <c r="AS1730" t="s">
        <v>3</v>
      </c>
      <c r="AT1730">
        <v>212</v>
      </c>
      <c r="AU1730" t="s">
        <v>3</v>
      </c>
      <c r="AV1730">
        <v>0</v>
      </c>
      <c r="AW1730">
        <v>2</v>
      </c>
      <c r="AX1730">
        <v>35870132</v>
      </c>
      <c r="AY1730">
        <v>1</v>
      </c>
      <c r="AZ1730">
        <v>0</v>
      </c>
      <c r="BA1730">
        <v>1680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CX1730">
        <f>Y1730*Source!I1618</f>
        <v>56.922000000000004</v>
      </c>
      <c r="CY1730">
        <f t="shared" si="256"/>
        <v>73.790000000000006</v>
      </c>
      <c r="CZ1730">
        <f t="shared" si="257"/>
        <v>15.06</v>
      </c>
      <c r="DA1730">
        <f t="shared" si="258"/>
        <v>4.9000000000000004</v>
      </c>
      <c r="DB1730">
        <f t="shared" si="259"/>
        <v>3192.72</v>
      </c>
      <c r="DC1730">
        <f t="shared" si="260"/>
        <v>0</v>
      </c>
    </row>
    <row r="1731" spans="1:107">
      <c r="A1731">
        <f>ROW(Source!A1618)</f>
        <v>1618</v>
      </c>
      <c r="B1731">
        <v>35863109</v>
      </c>
      <c r="C1731">
        <v>35870100</v>
      </c>
      <c r="D1731">
        <v>29114733</v>
      </c>
      <c r="E1731">
        <v>1</v>
      </c>
      <c r="F1731">
        <v>1</v>
      </c>
      <c r="G1731">
        <v>1</v>
      </c>
      <c r="H1731">
        <v>3</v>
      </c>
      <c r="I1731" t="s">
        <v>709</v>
      </c>
      <c r="J1731" t="s">
        <v>710</v>
      </c>
      <c r="K1731" t="s">
        <v>711</v>
      </c>
      <c r="L1731">
        <v>1354</v>
      </c>
      <c r="N1731">
        <v>1010</v>
      </c>
      <c r="O1731" t="s">
        <v>237</v>
      </c>
      <c r="P1731" t="s">
        <v>237</v>
      </c>
      <c r="Q1731">
        <v>1</v>
      </c>
      <c r="W1731">
        <v>0</v>
      </c>
      <c r="X1731">
        <v>-1352915271</v>
      </c>
      <c r="Y1731">
        <v>735</v>
      </c>
      <c r="AA1731">
        <v>0.3</v>
      </c>
      <c r="AB1731">
        <v>0</v>
      </c>
      <c r="AC1731">
        <v>0</v>
      </c>
      <c r="AD1731">
        <v>0</v>
      </c>
      <c r="AE1731">
        <v>0.02</v>
      </c>
      <c r="AF1731">
        <v>0</v>
      </c>
      <c r="AG1731">
        <v>0</v>
      </c>
      <c r="AH1731">
        <v>0</v>
      </c>
      <c r="AI1731">
        <v>14.91</v>
      </c>
      <c r="AJ1731">
        <v>1</v>
      </c>
      <c r="AK1731">
        <v>1</v>
      </c>
      <c r="AL1731">
        <v>1</v>
      </c>
      <c r="AN1731">
        <v>0</v>
      </c>
      <c r="AO1731">
        <v>1</v>
      </c>
      <c r="AP1731">
        <v>0</v>
      </c>
      <c r="AQ1731">
        <v>0</v>
      </c>
      <c r="AR1731">
        <v>0</v>
      </c>
      <c r="AS1731" t="s">
        <v>3</v>
      </c>
      <c r="AT1731">
        <v>735</v>
      </c>
      <c r="AU1731" t="s">
        <v>3</v>
      </c>
      <c r="AV1731">
        <v>0</v>
      </c>
      <c r="AW1731">
        <v>2</v>
      </c>
      <c r="AX1731">
        <v>35870133</v>
      </c>
      <c r="AY1731">
        <v>1</v>
      </c>
      <c r="AZ1731">
        <v>0</v>
      </c>
      <c r="BA1731">
        <v>1681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CX1731">
        <f>Y1731*Source!I1618</f>
        <v>197.34750000000003</v>
      </c>
      <c r="CY1731">
        <f t="shared" si="256"/>
        <v>0.3</v>
      </c>
      <c r="CZ1731">
        <f t="shared" si="257"/>
        <v>0.02</v>
      </c>
      <c r="DA1731">
        <f t="shared" si="258"/>
        <v>14.91</v>
      </c>
      <c r="DB1731">
        <f t="shared" si="259"/>
        <v>14.7</v>
      </c>
      <c r="DC1731">
        <f t="shared" si="260"/>
        <v>0</v>
      </c>
    </row>
    <row r="1732" spans="1:107">
      <c r="A1732">
        <f>ROW(Source!A1618)</f>
        <v>1618</v>
      </c>
      <c r="B1732">
        <v>35863109</v>
      </c>
      <c r="C1732">
        <v>35870100</v>
      </c>
      <c r="D1732">
        <v>29114734</v>
      </c>
      <c r="E1732">
        <v>1</v>
      </c>
      <c r="F1732">
        <v>1</v>
      </c>
      <c r="G1732">
        <v>1</v>
      </c>
      <c r="H1732">
        <v>3</v>
      </c>
      <c r="I1732" t="s">
        <v>712</v>
      </c>
      <c r="J1732" t="s">
        <v>713</v>
      </c>
      <c r="K1732" t="s">
        <v>714</v>
      </c>
      <c r="L1732">
        <v>1354</v>
      </c>
      <c r="N1732">
        <v>1010</v>
      </c>
      <c r="O1732" t="s">
        <v>237</v>
      </c>
      <c r="P1732" t="s">
        <v>237</v>
      </c>
      <c r="Q1732">
        <v>1</v>
      </c>
      <c r="W1732">
        <v>0</v>
      </c>
      <c r="X1732">
        <v>1370092194</v>
      </c>
      <c r="Y1732">
        <v>1855</v>
      </c>
      <c r="AA1732">
        <v>0.38</v>
      </c>
      <c r="AB1732">
        <v>0</v>
      </c>
      <c r="AC1732">
        <v>0</v>
      </c>
      <c r="AD1732">
        <v>0</v>
      </c>
      <c r="AE1732">
        <v>0.03</v>
      </c>
      <c r="AF1732">
        <v>0</v>
      </c>
      <c r="AG1732">
        <v>0</v>
      </c>
      <c r="AH1732">
        <v>0</v>
      </c>
      <c r="AI1732">
        <v>12.55</v>
      </c>
      <c r="AJ1732">
        <v>1</v>
      </c>
      <c r="AK1732">
        <v>1</v>
      </c>
      <c r="AL1732">
        <v>1</v>
      </c>
      <c r="AN1732">
        <v>0</v>
      </c>
      <c r="AO1732">
        <v>1</v>
      </c>
      <c r="AP1732">
        <v>0</v>
      </c>
      <c r="AQ1732">
        <v>0</v>
      </c>
      <c r="AR1732">
        <v>0</v>
      </c>
      <c r="AS1732" t="s">
        <v>3</v>
      </c>
      <c r="AT1732">
        <v>1855</v>
      </c>
      <c r="AU1732" t="s">
        <v>3</v>
      </c>
      <c r="AV1732">
        <v>0</v>
      </c>
      <c r="AW1732">
        <v>2</v>
      </c>
      <c r="AX1732">
        <v>35870134</v>
      </c>
      <c r="AY1732">
        <v>1</v>
      </c>
      <c r="AZ1732">
        <v>0</v>
      </c>
      <c r="BA1732">
        <v>1682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CX1732">
        <f>Y1732*Source!I1618</f>
        <v>498.06750000000005</v>
      </c>
      <c r="CY1732">
        <f t="shared" si="256"/>
        <v>0.38</v>
      </c>
      <c r="CZ1732">
        <f t="shared" si="257"/>
        <v>0.03</v>
      </c>
      <c r="DA1732">
        <f t="shared" si="258"/>
        <v>12.55</v>
      </c>
      <c r="DB1732">
        <f t="shared" si="259"/>
        <v>55.65</v>
      </c>
      <c r="DC1732">
        <f t="shared" si="260"/>
        <v>0</v>
      </c>
    </row>
    <row r="1733" spans="1:107">
      <c r="A1733">
        <f>ROW(Source!A1618)</f>
        <v>1618</v>
      </c>
      <c r="B1733">
        <v>35863109</v>
      </c>
      <c r="C1733">
        <v>35870100</v>
      </c>
      <c r="D1733">
        <v>29114482</v>
      </c>
      <c r="E1733">
        <v>1</v>
      </c>
      <c r="F1733">
        <v>1</v>
      </c>
      <c r="G1733">
        <v>1</v>
      </c>
      <c r="H1733">
        <v>3</v>
      </c>
      <c r="I1733" t="s">
        <v>715</v>
      </c>
      <c r="J1733" t="s">
        <v>716</v>
      </c>
      <c r="K1733" t="s">
        <v>717</v>
      </c>
      <c r="L1733">
        <v>1354</v>
      </c>
      <c r="N1733">
        <v>1010</v>
      </c>
      <c r="O1733" t="s">
        <v>237</v>
      </c>
      <c r="P1733" t="s">
        <v>237</v>
      </c>
      <c r="Q1733">
        <v>1</v>
      </c>
      <c r="W1733">
        <v>0</v>
      </c>
      <c r="X1733">
        <v>-520920930</v>
      </c>
      <c r="Y1733">
        <v>153</v>
      </c>
      <c r="AA1733">
        <v>0.33</v>
      </c>
      <c r="AB1733">
        <v>0</v>
      </c>
      <c r="AC1733">
        <v>0</v>
      </c>
      <c r="AD1733">
        <v>0</v>
      </c>
      <c r="AE1733">
        <v>7.0000000000000007E-2</v>
      </c>
      <c r="AF1733">
        <v>0</v>
      </c>
      <c r="AG1733">
        <v>0</v>
      </c>
      <c r="AH1733">
        <v>0</v>
      </c>
      <c r="AI1733">
        <v>4.74</v>
      </c>
      <c r="AJ1733">
        <v>1</v>
      </c>
      <c r="AK1733">
        <v>1</v>
      </c>
      <c r="AL1733">
        <v>1</v>
      </c>
      <c r="AN1733">
        <v>0</v>
      </c>
      <c r="AO1733">
        <v>1</v>
      </c>
      <c r="AP1733">
        <v>0</v>
      </c>
      <c r="AQ1733">
        <v>0</v>
      </c>
      <c r="AR1733">
        <v>0</v>
      </c>
      <c r="AS1733" t="s">
        <v>3</v>
      </c>
      <c r="AT1733">
        <v>153</v>
      </c>
      <c r="AU1733" t="s">
        <v>3</v>
      </c>
      <c r="AV1733">
        <v>0</v>
      </c>
      <c r="AW1733">
        <v>2</v>
      </c>
      <c r="AX1733">
        <v>35870135</v>
      </c>
      <c r="AY1733">
        <v>1</v>
      </c>
      <c r="AZ1733">
        <v>0</v>
      </c>
      <c r="BA1733">
        <v>1683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CX1733">
        <f>Y1733*Source!I1618</f>
        <v>41.080500000000001</v>
      </c>
      <c r="CY1733">
        <f t="shared" si="256"/>
        <v>0.33</v>
      </c>
      <c r="CZ1733">
        <f t="shared" si="257"/>
        <v>7.0000000000000007E-2</v>
      </c>
      <c r="DA1733">
        <f t="shared" si="258"/>
        <v>4.74</v>
      </c>
      <c r="DB1733">
        <f t="shared" si="259"/>
        <v>10.71</v>
      </c>
      <c r="DC1733">
        <f t="shared" si="260"/>
        <v>0</v>
      </c>
    </row>
    <row r="1734" spans="1:107">
      <c r="A1734">
        <f>ROW(Source!A1618)</f>
        <v>1618</v>
      </c>
      <c r="B1734">
        <v>35863109</v>
      </c>
      <c r="C1734">
        <v>35870100</v>
      </c>
      <c r="D1734">
        <v>29129584</v>
      </c>
      <c r="E1734">
        <v>1</v>
      </c>
      <c r="F1734">
        <v>1</v>
      </c>
      <c r="G1734">
        <v>1</v>
      </c>
      <c r="H1734">
        <v>3</v>
      </c>
      <c r="I1734" t="s">
        <v>718</v>
      </c>
      <c r="J1734" t="s">
        <v>719</v>
      </c>
      <c r="K1734" t="s">
        <v>720</v>
      </c>
      <c r="L1734">
        <v>1301</v>
      </c>
      <c r="N1734">
        <v>1003</v>
      </c>
      <c r="O1734" t="s">
        <v>142</v>
      </c>
      <c r="P1734" t="s">
        <v>142</v>
      </c>
      <c r="Q1734">
        <v>1</v>
      </c>
      <c r="W1734">
        <v>0</v>
      </c>
      <c r="X1734">
        <v>-1665253311</v>
      </c>
      <c r="Y1734">
        <v>88</v>
      </c>
      <c r="AA1734">
        <v>53.07</v>
      </c>
      <c r="AB1734">
        <v>0</v>
      </c>
      <c r="AC1734">
        <v>0</v>
      </c>
      <c r="AD1734">
        <v>0</v>
      </c>
      <c r="AE1734">
        <v>7.22</v>
      </c>
      <c r="AF1734">
        <v>0</v>
      </c>
      <c r="AG1734">
        <v>0</v>
      </c>
      <c r="AH1734">
        <v>0</v>
      </c>
      <c r="AI1734">
        <v>7.35</v>
      </c>
      <c r="AJ1734">
        <v>1</v>
      </c>
      <c r="AK1734">
        <v>1</v>
      </c>
      <c r="AL1734">
        <v>1</v>
      </c>
      <c r="AN1734">
        <v>0</v>
      </c>
      <c r="AO1734">
        <v>1</v>
      </c>
      <c r="AP1734">
        <v>0</v>
      </c>
      <c r="AQ1734">
        <v>0</v>
      </c>
      <c r="AR1734">
        <v>0</v>
      </c>
      <c r="AS1734" t="s">
        <v>3</v>
      </c>
      <c r="AT1734">
        <v>88</v>
      </c>
      <c r="AU1734" t="s">
        <v>3</v>
      </c>
      <c r="AV1734">
        <v>0</v>
      </c>
      <c r="AW1734">
        <v>2</v>
      </c>
      <c r="AX1734">
        <v>35870136</v>
      </c>
      <c r="AY1734">
        <v>1</v>
      </c>
      <c r="AZ1734">
        <v>0</v>
      </c>
      <c r="BA1734">
        <v>1684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CX1734">
        <f>Y1734*Source!I1618</f>
        <v>23.628</v>
      </c>
      <c r="CY1734">
        <f t="shared" si="256"/>
        <v>53.07</v>
      </c>
      <c r="CZ1734">
        <f t="shared" si="257"/>
        <v>7.22</v>
      </c>
      <c r="DA1734">
        <f t="shared" si="258"/>
        <v>7.35</v>
      </c>
      <c r="DB1734">
        <f t="shared" si="259"/>
        <v>635.36</v>
      </c>
      <c r="DC1734">
        <f t="shared" si="260"/>
        <v>0</v>
      </c>
    </row>
    <row r="1735" spans="1:107">
      <c r="A1735">
        <f>ROW(Source!A1618)</f>
        <v>1618</v>
      </c>
      <c r="B1735">
        <v>35863109</v>
      </c>
      <c r="C1735">
        <v>35870100</v>
      </c>
      <c r="D1735">
        <v>29129619</v>
      </c>
      <c r="E1735">
        <v>1</v>
      </c>
      <c r="F1735">
        <v>1</v>
      </c>
      <c r="G1735">
        <v>1</v>
      </c>
      <c r="H1735">
        <v>3</v>
      </c>
      <c r="I1735" t="s">
        <v>721</v>
      </c>
      <c r="J1735" t="s">
        <v>722</v>
      </c>
      <c r="K1735" t="s">
        <v>723</v>
      </c>
      <c r="L1735">
        <v>1301</v>
      </c>
      <c r="N1735">
        <v>1003</v>
      </c>
      <c r="O1735" t="s">
        <v>142</v>
      </c>
      <c r="P1735" t="s">
        <v>142</v>
      </c>
      <c r="Q1735">
        <v>1</v>
      </c>
      <c r="W1735">
        <v>0</v>
      </c>
      <c r="X1735">
        <v>1030922947</v>
      </c>
      <c r="Y1735">
        <v>225</v>
      </c>
      <c r="AA1735">
        <v>61.61</v>
      </c>
      <c r="AB1735">
        <v>0</v>
      </c>
      <c r="AC1735">
        <v>0</v>
      </c>
      <c r="AD1735">
        <v>0</v>
      </c>
      <c r="AE1735">
        <v>8.44</v>
      </c>
      <c r="AF1735">
        <v>0</v>
      </c>
      <c r="AG1735">
        <v>0</v>
      </c>
      <c r="AH1735">
        <v>0</v>
      </c>
      <c r="AI1735">
        <v>7.3</v>
      </c>
      <c r="AJ1735">
        <v>1</v>
      </c>
      <c r="AK1735">
        <v>1</v>
      </c>
      <c r="AL1735">
        <v>1</v>
      </c>
      <c r="AN1735">
        <v>0</v>
      </c>
      <c r="AO1735">
        <v>1</v>
      </c>
      <c r="AP1735">
        <v>0</v>
      </c>
      <c r="AQ1735">
        <v>0</v>
      </c>
      <c r="AR1735">
        <v>0</v>
      </c>
      <c r="AS1735" t="s">
        <v>3</v>
      </c>
      <c r="AT1735">
        <v>225</v>
      </c>
      <c r="AU1735" t="s">
        <v>3</v>
      </c>
      <c r="AV1735">
        <v>0</v>
      </c>
      <c r="AW1735">
        <v>2</v>
      </c>
      <c r="AX1735">
        <v>35870137</v>
      </c>
      <c r="AY1735">
        <v>1</v>
      </c>
      <c r="AZ1735">
        <v>0</v>
      </c>
      <c r="BA1735">
        <v>1685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CX1735">
        <f>Y1735*Source!I1618</f>
        <v>60.412500000000001</v>
      </c>
      <c r="CY1735">
        <f t="shared" si="256"/>
        <v>61.61</v>
      </c>
      <c r="CZ1735">
        <f t="shared" si="257"/>
        <v>8.44</v>
      </c>
      <c r="DA1735">
        <f t="shared" si="258"/>
        <v>7.3</v>
      </c>
      <c r="DB1735">
        <f t="shared" si="259"/>
        <v>1899</v>
      </c>
      <c r="DC1735">
        <f t="shared" si="260"/>
        <v>0</v>
      </c>
    </row>
    <row r="1736" spans="1:107">
      <c r="A1736">
        <f>ROW(Source!A1618)</f>
        <v>1618</v>
      </c>
      <c r="B1736">
        <v>35863109</v>
      </c>
      <c r="C1736">
        <v>35870100</v>
      </c>
      <c r="D1736">
        <v>29129634</v>
      </c>
      <c r="E1736">
        <v>1</v>
      </c>
      <c r="F1736">
        <v>1</v>
      </c>
      <c r="G1736">
        <v>1</v>
      </c>
      <c r="H1736">
        <v>3</v>
      </c>
      <c r="I1736" t="s">
        <v>724</v>
      </c>
      <c r="J1736" t="s">
        <v>725</v>
      </c>
      <c r="K1736" t="s">
        <v>726</v>
      </c>
      <c r="L1736">
        <v>1301</v>
      </c>
      <c r="N1736">
        <v>1003</v>
      </c>
      <c r="O1736" t="s">
        <v>142</v>
      </c>
      <c r="P1736" t="s">
        <v>142</v>
      </c>
      <c r="Q1736">
        <v>1</v>
      </c>
      <c r="W1736">
        <v>0</v>
      </c>
      <c r="X1736">
        <v>-234707112</v>
      </c>
      <c r="Y1736">
        <v>46</v>
      </c>
      <c r="AA1736">
        <v>37.020000000000003</v>
      </c>
      <c r="AB1736">
        <v>0</v>
      </c>
      <c r="AC1736">
        <v>0</v>
      </c>
      <c r="AD1736">
        <v>0</v>
      </c>
      <c r="AE1736">
        <v>3.32</v>
      </c>
      <c r="AF1736">
        <v>0</v>
      </c>
      <c r="AG1736">
        <v>0</v>
      </c>
      <c r="AH1736">
        <v>0</v>
      </c>
      <c r="AI1736">
        <v>11.15</v>
      </c>
      <c r="AJ1736">
        <v>1</v>
      </c>
      <c r="AK1736">
        <v>1</v>
      </c>
      <c r="AL1736">
        <v>1</v>
      </c>
      <c r="AN1736">
        <v>0</v>
      </c>
      <c r="AO1736">
        <v>1</v>
      </c>
      <c r="AP1736">
        <v>0</v>
      </c>
      <c r="AQ1736">
        <v>0</v>
      </c>
      <c r="AR1736">
        <v>0</v>
      </c>
      <c r="AS1736" t="s">
        <v>3</v>
      </c>
      <c r="AT1736">
        <v>46</v>
      </c>
      <c r="AU1736" t="s">
        <v>3</v>
      </c>
      <c r="AV1736">
        <v>0</v>
      </c>
      <c r="AW1736">
        <v>2</v>
      </c>
      <c r="AX1736">
        <v>35870138</v>
      </c>
      <c r="AY1736">
        <v>1</v>
      </c>
      <c r="AZ1736">
        <v>0</v>
      </c>
      <c r="BA1736">
        <v>1686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CX1736">
        <f>Y1736*Source!I1618</f>
        <v>12.351000000000001</v>
      </c>
      <c r="CY1736">
        <f t="shared" si="256"/>
        <v>37.020000000000003</v>
      </c>
      <c r="CZ1736">
        <f t="shared" si="257"/>
        <v>3.32</v>
      </c>
      <c r="DA1736">
        <f t="shared" si="258"/>
        <v>11.15</v>
      </c>
      <c r="DB1736">
        <f t="shared" si="259"/>
        <v>152.72</v>
      </c>
      <c r="DC1736">
        <f t="shared" si="260"/>
        <v>0</v>
      </c>
    </row>
    <row r="1737" spans="1:107">
      <c r="A1737">
        <f>ROW(Source!A1619)</f>
        <v>1619</v>
      </c>
      <c r="B1737">
        <v>35863109</v>
      </c>
      <c r="C1737">
        <v>35870139</v>
      </c>
      <c r="D1737">
        <v>18409850</v>
      </c>
      <c r="E1737">
        <v>1</v>
      </c>
      <c r="F1737">
        <v>1</v>
      </c>
      <c r="G1737">
        <v>1</v>
      </c>
      <c r="H1737">
        <v>1</v>
      </c>
      <c r="I1737" t="s">
        <v>674</v>
      </c>
      <c r="J1737" t="s">
        <v>3</v>
      </c>
      <c r="K1737" t="s">
        <v>675</v>
      </c>
      <c r="L1737">
        <v>1369</v>
      </c>
      <c r="N1737">
        <v>1013</v>
      </c>
      <c r="O1737" t="s">
        <v>561</v>
      </c>
      <c r="P1737" t="s">
        <v>561</v>
      </c>
      <c r="Q1737">
        <v>1</v>
      </c>
      <c r="W1737">
        <v>0</v>
      </c>
      <c r="X1737">
        <v>855544366</v>
      </c>
      <c r="Y1737">
        <v>96.6</v>
      </c>
      <c r="AA1737">
        <v>0</v>
      </c>
      <c r="AB1737">
        <v>0</v>
      </c>
      <c r="AC1737">
        <v>0</v>
      </c>
      <c r="AD1737">
        <v>289.7</v>
      </c>
      <c r="AE1737">
        <v>0</v>
      </c>
      <c r="AF1737">
        <v>0</v>
      </c>
      <c r="AG1737">
        <v>0</v>
      </c>
      <c r="AH1737">
        <v>289.7</v>
      </c>
      <c r="AI1737">
        <v>1</v>
      </c>
      <c r="AJ1737">
        <v>1</v>
      </c>
      <c r="AK1737">
        <v>1</v>
      </c>
      <c r="AL1737">
        <v>1</v>
      </c>
      <c r="AN1737">
        <v>0</v>
      </c>
      <c r="AO1737">
        <v>1</v>
      </c>
      <c r="AP1737">
        <v>1</v>
      </c>
      <c r="AQ1737">
        <v>0</v>
      </c>
      <c r="AR1737">
        <v>0</v>
      </c>
      <c r="AS1737" t="s">
        <v>3</v>
      </c>
      <c r="AT1737">
        <v>84</v>
      </c>
      <c r="AU1737" t="s">
        <v>134</v>
      </c>
      <c r="AV1737">
        <v>1</v>
      </c>
      <c r="AW1737">
        <v>2</v>
      </c>
      <c r="AX1737">
        <v>35870158</v>
      </c>
      <c r="AY1737">
        <v>2</v>
      </c>
      <c r="AZ1737">
        <v>131072</v>
      </c>
      <c r="BA1737">
        <v>1687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CX1737">
        <f>Y1737*Source!I1619</f>
        <v>25.937100000000001</v>
      </c>
      <c r="CY1737">
        <f>AD1737</f>
        <v>289.7</v>
      </c>
      <c r="CZ1737">
        <f>AH1737</f>
        <v>289.7</v>
      </c>
      <c r="DA1737">
        <f>AL1737</f>
        <v>1</v>
      </c>
      <c r="DB1737">
        <f>ROUND((ROUND(AT1737*CZ1737,2)*1.15),2)</f>
        <v>27985.02</v>
      </c>
      <c r="DC1737">
        <f>ROUND((ROUND(AT1737*AG1737,2)*1.15),2)</f>
        <v>0</v>
      </c>
    </row>
    <row r="1738" spans="1:107">
      <c r="A1738">
        <f>ROW(Source!A1619)</f>
        <v>1619</v>
      </c>
      <c r="B1738">
        <v>35863109</v>
      </c>
      <c r="C1738">
        <v>35870139</v>
      </c>
      <c r="D1738">
        <v>29173472</v>
      </c>
      <c r="E1738">
        <v>1</v>
      </c>
      <c r="F1738">
        <v>1</v>
      </c>
      <c r="G1738">
        <v>1</v>
      </c>
      <c r="H1738">
        <v>2</v>
      </c>
      <c r="I1738" t="s">
        <v>624</v>
      </c>
      <c r="J1738" t="s">
        <v>625</v>
      </c>
      <c r="K1738" t="s">
        <v>626</v>
      </c>
      <c r="L1738">
        <v>1368</v>
      </c>
      <c r="N1738">
        <v>1011</v>
      </c>
      <c r="O1738" t="s">
        <v>567</v>
      </c>
      <c r="P1738" t="s">
        <v>567</v>
      </c>
      <c r="Q1738">
        <v>1</v>
      </c>
      <c r="W1738">
        <v>0</v>
      </c>
      <c r="X1738">
        <v>275932499</v>
      </c>
      <c r="Y1738">
        <v>2.75</v>
      </c>
      <c r="AA1738">
        <v>0</v>
      </c>
      <c r="AB1738">
        <v>12.75</v>
      </c>
      <c r="AC1738">
        <v>0</v>
      </c>
      <c r="AD1738">
        <v>0</v>
      </c>
      <c r="AE1738">
        <v>0</v>
      </c>
      <c r="AF1738">
        <v>3</v>
      </c>
      <c r="AG1738">
        <v>0</v>
      </c>
      <c r="AH1738">
        <v>0</v>
      </c>
      <c r="AI1738">
        <v>1</v>
      </c>
      <c r="AJ1738">
        <v>4.25</v>
      </c>
      <c r="AK1738">
        <v>33.049999999999997</v>
      </c>
      <c r="AL1738">
        <v>1</v>
      </c>
      <c r="AN1738">
        <v>0</v>
      </c>
      <c r="AO1738">
        <v>1</v>
      </c>
      <c r="AP1738">
        <v>1</v>
      </c>
      <c r="AQ1738">
        <v>0</v>
      </c>
      <c r="AR1738">
        <v>0</v>
      </c>
      <c r="AS1738" t="s">
        <v>3</v>
      </c>
      <c r="AT1738">
        <v>2.2000000000000002</v>
      </c>
      <c r="AU1738" t="s">
        <v>133</v>
      </c>
      <c r="AV1738">
        <v>0</v>
      </c>
      <c r="AW1738">
        <v>2</v>
      </c>
      <c r="AX1738">
        <v>35870159</v>
      </c>
      <c r="AY1738">
        <v>1</v>
      </c>
      <c r="AZ1738">
        <v>0</v>
      </c>
      <c r="BA1738">
        <v>1688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CX1738">
        <f>Y1738*Source!I1619</f>
        <v>0.738375</v>
      </c>
      <c r="CY1738">
        <f>AB1738</f>
        <v>12.75</v>
      </c>
      <c r="CZ1738">
        <f>AF1738</f>
        <v>3</v>
      </c>
      <c r="DA1738">
        <f>AJ1738</f>
        <v>4.25</v>
      </c>
      <c r="DB1738">
        <f>ROUND((ROUND(AT1738*CZ1738,2)*1.25),2)</f>
        <v>8.25</v>
      </c>
      <c r="DC1738">
        <f>ROUND((ROUND(AT1738*AG1738,2)*1.25),2)</f>
        <v>0</v>
      </c>
    </row>
    <row r="1739" spans="1:107">
      <c r="A1739">
        <f>ROW(Source!A1619)</f>
        <v>1619</v>
      </c>
      <c r="B1739">
        <v>35863109</v>
      </c>
      <c r="C1739">
        <v>35870139</v>
      </c>
      <c r="D1739">
        <v>29174538</v>
      </c>
      <c r="E1739">
        <v>1</v>
      </c>
      <c r="F1739">
        <v>1</v>
      </c>
      <c r="G1739">
        <v>1</v>
      </c>
      <c r="H1739">
        <v>2</v>
      </c>
      <c r="I1739" t="s">
        <v>676</v>
      </c>
      <c r="J1739" t="s">
        <v>677</v>
      </c>
      <c r="K1739" t="s">
        <v>678</v>
      </c>
      <c r="L1739">
        <v>1368</v>
      </c>
      <c r="N1739">
        <v>1011</v>
      </c>
      <c r="O1739" t="s">
        <v>567</v>
      </c>
      <c r="P1739" t="s">
        <v>567</v>
      </c>
      <c r="Q1739">
        <v>1</v>
      </c>
      <c r="W1739">
        <v>0</v>
      </c>
      <c r="X1739">
        <v>1107538725</v>
      </c>
      <c r="Y1739">
        <v>0.21250000000000002</v>
      </c>
      <c r="AA1739">
        <v>0</v>
      </c>
      <c r="AB1739">
        <v>187.1</v>
      </c>
      <c r="AC1739">
        <v>0</v>
      </c>
      <c r="AD1739">
        <v>0</v>
      </c>
      <c r="AE1739">
        <v>0</v>
      </c>
      <c r="AF1739">
        <v>33.590000000000003</v>
      </c>
      <c r="AG1739">
        <v>0</v>
      </c>
      <c r="AH1739">
        <v>0</v>
      </c>
      <c r="AI1739">
        <v>1</v>
      </c>
      <c r="AJ1739">
        <v>5.57</v>
      </c>
      <c r="AK1739">
        <v>33.049999999999997</v>
      </c>
      <c r="AL1739">
        <v>1</v>
      </c>
      <c r="AN1739">
        <v>0</v>
      </c>
      <c r="AO1739">
        <v>1</v>
      </c>
      <c r="AP1739">
        <v>1</v>
      </c>
      <c r="AQ1739">
        <v>0</v>
      </c>
      <c r="AR1739">
        <v>0</v>
      </c>
      <c r="AS1739" t="s">
        <v>3</v>
      </c>
      <c r="AT1739">
        <v>0.17</v>
      </c>
      <c r="AU1739" t="s">
        <v>133</v>
      </c>
      <c r="AV1739">
        <v>0</v>
      </c>
      <c r="AW1739">
        <v>2</v>
      </c>
      <c r="AX1739">
        <v>35870160</v>
      </c>
      <c r="AY1739">
        <v>1</v>
      </c>
      <c r="AZ1739">
        <v>0</v>
      </c>
      <c r="BA1739">
        <v>1689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CX1739">
        <f>Y1739*Source!I1619</f>
        <v>5.705625000000001E-2</v>
      </c>
      <c r="CY1739">
        <f>AB1739</f>
        <v>187.1</v>
      </c>
      <c r="CZ1739">
        <f>AF1739</f>
        <v>33.590000000000003</v>
      </c>
      <c r="DA1739">
        <f>AJ1739</f>
        <v>5.57</v>
      </c>
      <c r="DB1739">
        <f>ROUND((ROUND(AT1739*CZ1739,2)*1.25),2)</f>
        <v>7.14</v>
      </c>
      <c r="DC1739">
        <f>ROUND((ROUND(AT1739*AG1739,2)*1.25),2)</f>
        <v>0</v>
      </c>
    </row>
    <row r="1740" spans="1:107">
      <c r="A1740">
        <f>ROW(Source!A1619)</f>
        <v>1619</v>
      </c>
      <c r="B1740">
        <v>35863109</v>
      </c>
      <c r="C1740">
        <v>35870139</v>
      </c>
      <c r="D1740">
        <v>29174580</v>
      </c>
      <c r="E1740">
        <v>1</v>
      </c>
      <c r="F1740">
        <v>1</v>
      </c>
      <c r="G1740">
        <v>1</v>
      </c>
      <c r="H1740">
        <v>2</v>
      </c>
      <c r="I1740" t="s">
        <v>679</v>
      </c>
      <c r="J1740" t="s">
        <v>680</v>
      </c>
      <c r="K1740" t="s">
        <v>681</v>
      </c>
      <c r="L1740">
        <v>1368</v>
      </c>
      <c r="N1740">
        <v>1011</v>
      </c>
      <c r="O1740" t="s">
        <v>567</v>
      </c>
      <c r="P1740" t="s">
        <v>567</v>
      </c>
      <c r="Q1740">
        <v>1</v>
      </c>
      <c r="W1740">
        <v>0</v>
      </c>
      <c r="X1740">
        <v>-169468834</v>
      </c>
      <c r="Y1740">
        <v>1.0874999999999999</v>
      </c>
      <c r="AA1740">
        <v>0</v>
      </c>
      <c r="AB1740">
        <v>31.87</v>
      </c>
      <c r="AC1740">
        <v>0</v>
      </c>
      <c r="AD1740">
        <v>0</v>
      </c>
      <c r="AE1740">
        <v>0</v>
      </c>
      <c r="AF1740">
        <v>2.08</v>
      </c>
      <c r="AG1740">
        <v>0</v>
      </c>
      <c r="AH1740">
        <v>0</v>
      </c>
      <c r="AI1740">
        <v>1</v>
      </c>
      <c r="AJ1740">
        <v>15.32</v>
      </c>
      <c r="AK1740">
        <v>33.049999999999997</v>
      </c>
      <c r="AL1740">
        <v>1</v>
      </c>
      <c r="AN1740">
        <v>0</v>
      </c>
      <c r="AO1740">
        <v>1</v>
      </c>
      <c r="AP1740">
        <v>1</v>
      </c>
      <c r="AQ1740">
        <v>0</v>
      </c>
      <c r="AR1740">
        <v>0</v>
      </c>
      <c r="AS1740" t="s">
        <v>3</v>
      </c>
      <c r="AT1740">
        <v>0.87</v>
      </c>
      <c r="AU1740" t="s">
        <v>133</v>
      </c>
      <c r="AV1740">
        <v>0</v>
      </c>
      <c r="AW1740">
        <v>2</v>
      </c>
      <c r="AX1740">
        <v>35870161</v>
      </c>
      <c r="AY1740">
        <v>1</v>
      </c>
      <c r="AZ1740">
        <v>0</v>
      </c>
      <c r="BA1740">
        <v>1690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CX1740">
        <f>Y1740*Source!I1619</f>
        <v>0.29199375</v>
      </c>
      <c r="CY1740">
        <f>AB1740</f>
        <v>31.87</v>
      </c>
      <c r="CZ1740">
        <f>AF1740</f>
        <v>2.08</v>
      </c>
      <c r="DA1740">
        <f>AJ1740</f>
        <v>15.32</v>
      </c>
      <c r="DB1740">
        <f>ROUND((ROUND(AT1740*CZ1740,2)*1.25),2)</f>
        <v>2.2599999999999998</v>
      </c>
      <c r="DC1740">
        <f>ROUND((ROUND(AT1740*AG1740,2)*1.25),2)</f>
        <v>0</v>
      </c>
    </row>
    <row r="1741" spans="1:107">
      <c r="A1741">
        <f>ROW(Source!A1619)</f>
        <v>1619</v>
      </c>
      <c r="B1741">
        <v>35863109</v>
      </c>
      <c r="C1741">
        <v>35870139</v>
      </c>
      <c r="D1741">
        <v>29109354</v>
      </c>
      <c r="E1741">
        <v>1</v>
      </c>
      <c r="F1741">
        <v>1</v>
      </c>
      <c r="G1741">
        <v>1</v>
      </c>
      <c r="H1741">
        <v>3</v>
      </c>
      <c r="I1741" t="s">
        <v>685</v>
      </c>
      <c r="J1741" t="s">
        <v>686</v>
      </c>
      <c r="K1741" t="s">
        <v>687</v>
      </c>
      <c r="L1741">
        <v>1346</v>
      </c>
      <c r="N1741">
        <v>1009</v>
      </c>
      <c r="O1741" t="s">
        <v>160</v>
      </c>
      <c r="P1741" t="s">
        <v>160</v>
      </c>
      <c r="Q1741">
        <v>1</v>
      </c>
      <c r="W1741">
        <v>0</v>
      </c>
      <c r="X1741">
        <v>-882693383</v>
      </c>
      <c r="Y1741">
        <v>10</v>
      </c>
      <c r="AA1741">
        <v>64.010000000000005</v>
      </c>
      <c r="AB1741">
        <v>0</v>
      </c>
      <c r="AC1741">
        <v>0</v>
      </c>
      <c r="AD1741">
        <v>0</v>
      </c>
      <c r="AE1741">
        <v>46.72</v>
      </c>
      <c r="AF1741">
        <v>0</v>
      </c>
      <c r="AG1741">
        <v>0</v>
      </c>
      <c r="AH1741">
        <v>0</v>
      </c>
      <c r="AI1741">
        <v>1.37</v>
      </c>
      <c r="AJ1741">
        <v>1</v>
      </c>
      <c r="AK1741">
        <v>1</v>
      </c>
      <c r="AL1741">
        <v>1</v>
      </c>
      <c r="AN1741">
        <v>0</v>
      </c>
      <c r="AO1741">
        <v>1</v>
      </c>
      <c r="AP1741">
        <v>0</v>
      </c>
      <c r="AQ1741">
        <v>0</v>
      </c>
      <c r="AR1741">
        <v>0</v>
      </c>
      <c r="AS1741" t="s">
        <v>3</v>
      </c>
      <c r="AT1741">
        <v>10</v>
      </c>
      <c r="AU1741" t="s">
        <v>3</v>
      </c>
      <c r="AV1741">
        <v>0</v>
      </c>
      <c r="AW1741">
        <v>2</v>
      </c>
      <c r="AX1741">
        <v>35870162</v>
      </c>
      <c r="AY1741">
        <v>1</v>
      </c>
      <c r="AZ1741">
        <v>0</v>
      </c>
      <c r="BA1741">
        <v>1691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CX1741">
        <f>Y1741*Source!I1619</f>
        <v>2.6850000000000001</v>
      </c>
      <c r="CY1741">
        <f t="shared" ref="CY1741:CY1754" si="261">AA1741</f>
        <v>64.010000000000005</v>
      </c>
      <c r="CZ1741">
        <f t="shared" ref="CZ1741:CZ1754" si="262">AE1741</f>
        <v>46.72</v>
      </c>
      <c r="DA1741">
        <f t="shared" ref="DA1741:DA1754" si="263">AI1741</f>
        <v>1.37</v>
      </c>
      <c r="DB1741">
        <f t="shared" ref="DB1741:DB1754" si="264">ROUND(ROUND(AT1741*CZ1741,2),2)</f>
        <v>467.2</v>
      </c>
      <c r="DC1741">
        <f t="shared" ref="DC1741:DC1754" si="265">ROUND(ROUND(AT1741*AG1741,2),2)</f>
        <v>0</v>
      </c>
    </row>
    <row r="1742" spans="1:107">
      <c r="A1742">
        <f>ROW(Source!A1619)</f>
        <v>1619</v>
      </c>
      <c r="B1742">
        <v>35863109</v>
      </c>
      <c r="C1742">
        <v>35870139</v>
      </c>
      <c r="D1742">
        <v>29109414</v>
      </c>
      <c r="E1742">
        <v>1</v>
      </c>
      <c r="F1742">
        <v>1</v>
      </c>
      <c r="G1742">
        <v>1</v>
      </c>
      <c r="H1742">
        <v>3</v>
      </c>
      <c r="I1742" t="s">
        <v>688</v>
      </c>
      <c r="J1742" t="s">
        <v>689</v>
      </c>
      <c r="K1742" t="s">
        <v>690</v>
      </c>
      <c r="L1742">
        <v>1346</v>
      </c>
      <c r="N1742">
        <v>1009</v>
      </c>
      <c r="O1742" t="s">
        <v>160</v>
      </c>
      <c r="P1742" t="s">
        <v>160</v>
      </c>
      <c r="Q1742">
        <v>1</v>
      </c>
      <c r="W1742">
        <v>0</v>
      </c>
      <c r="X1742">
        <v>1092262719</v>
      </c>
      <c r="Y1742">
        <v>137</v>
      </c>
      <c r="AA1742">
        <v>10.1</v>
      </c>
      <c r="AB1742">
        <v>0</v>
      </c>
      <c r="AC1742">
        <v>0</v>
      </c>
      <c r="AD1742">
        <v>0</v>
      </c>
      <c r="AE1742">
        <v>1.58</v>
      </c>
      <c r="AF1742">
        <v>0</v>
      </c>
      <c r="AG1742">
        <v>0</v>
      </c>
      <c r="AH1742">
        <v>0</v>
      </c>
      <c r="AI1742">
        <v>6.39</v>
      </c>
      <c r="AJ1742">
        <v>1</v>
      </c>
      <c r="AK1742">
        <v>1</v>
      </c>
      <c r="AL1742">
        <v>1</v>
      </c>
      <c r="AN1742">
        <v>0</v>
      </c>
      <c r="AO1742">
        <v>1</v>
      </c>
      <c r="AP1742">
        <v>0</v>
      </c>
      <c r="AQ1742">
        <v>0</v>
      </c>
      <c r="AR1742">
        <v>0</v>
      </c>
      <c r="AS1742" t="s">
        <v>3</v>
      </c>
      <c r="AT1742">
        <v>137</v>
      </c>
      <c r="AU1742" t="s">
        <v>3</v>
      </c>
      <c r="AV1742">
        <v>0</v>
      </c>
      <c r="AW1742">
        <v>2</v>
      </c>
      <c r="AX1742">
        <v>35870163</v>
      </c>
      <c r="AY1742">
        <v>1</v>
      </c>
      <c r="AZ1742">
        <v>0</v>
      </c>
      <c r="BA1742">
        <v>1692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CX1742">
        <f>Y1742*Source!I1619</f>
        <v>36.784500000000001</v>
      </c>
      <c r="CY1742">
        <f t="shared" si="261"/>
        <v>10.1</v>
      </c>
      <c r="CZ1742">
        <f t="shared" si="262"/>
        <v>1.58</v>
      </c>
      <c r="DA1742">
        <f t="shared" si="263"/>
        <v>6.39</v>
      </c>
      <c r="DB1742">
        <f t="shared" si="264"/>
        <v>216.46</v>
      </c>
      <c r="DC1742">
        <f t="shared" si="265"/>
        <v>0</v>
      </c>
    </row>
    <row r="1743" spans="1:107">
      <c r="A1743">
        <f>ROW(Source!A1619)</f>
        <v>1619</v>
      </c>
      <c r="B1743">
        <v>35863109</v>
      </c>
      <c r="C1743">
        <v>35870139</v>
      </c>
      <c r="D1743">
        <v>29109781</v>
      </c>
      <c r="E1743">
        <v>1</v>
      </c>
      <c r="F1743">
        <v>1</v>
      </c>
      <c r="G1743">
        <v>1</v>
      </c>
      <c r="H1743">
        <v>3</v>
      </c>
      <c r="I1743" t="s">
        <v>691</v>
      </c>
      <c r="J1743" t="s">
        <v>692</v>
      </c>
      <c r="K1743" t="s">
        <v>693</v>
      </c>
      <c r="L1743">
        <v>1346</v>
      </c>
      <c r="N1743">
        <v>1009</v>
      </c>
      <c r="O1743" t="s">
        <v>160</v>
      </c>
      <c r="P1743" t="s">
        <v>160</v>
      </c>
      <c r="Q1743">
        <v>1</v>
      </c>
      <c r="W1743">
        <v>0</v>
      </c>
      <c r="X1743">
        <v>-306339415</v>
      </c>
      <c r="Y1743">
        <v>10</v>
      </c>
      <c r="AA1743">
        <v>60.38</v>
      </c>
      <c r="AB1743">
        <v>0</v>
      </c>
      <c r="AC1743">
        <v>0</v>
      </c>
      <c r="AD1743">
        <v>0</v>
      </c>
      <c r="AE1743">
        <v>11.12</v>
      </c>
      <c r="AF1743">
        <v>0</v>
      </c>
      <c r="AG1743">
        <v>0</v>
      </c>
      <c r="AH1743">
        <v>0</v>
      </c>
      <c r="AI1743">
        <v>5.43</v>
      </c>
      <c r="AJ1743">
        <v>1</v>
      </c>
      <c r="AK1743">
        <v>1</v>
      </c>
      <c r="AL1743">
        <v>1</v>
      </c>
      <c r="AN1743">
        <v>0</v>
      </c>
      <c r="AO1743">
        <v>1</v>
      </c>
      <c r="AP1743">
        <v>0</v>
      </c>
      <c r="AQ1743">
        <v>0</v>
      </c>
      <c r="AR1743">
        <v>0</v>
      </c>
      <c r="AS1743" t="s">
        <v>3</v>
      </c>
      <c r="AT1743">
        <v>10</v>
      </c>
      <c r="AU1743" t="s">
        <v>3</v>
      </c>
      <c r="AV1743">
        <v>0</v>
      </c>
      <c r="AW1743">
        <v>2</v>
      </c>
      <c r="AX1743">
        <v>35870164</v>
      </c>
      <c r="AY1743">
        <v>1</v>
      </c>
      <c r="AZ1743">
        <v>0</v>
      </c>
      <c r="BA1743">
        <v>1693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CX1743">
        <f>Y1743*Source!I1619</f>
        <v>2.6850000000000001</v>
      </c>
      <c r="CY1743">
        <f t="shared" si="261"/>
        <v>60.38</v>
      </c>
      <c r="CZ1743">
        <f t="shared" si="262"/>
        <v>11.12</v>
      </c>
      <c r="DA1743">
        <f t="shared" si="263"/>
        <v>5.43</v>
      </c>
      <c r="DB1743">
        <f t="shared" si="264"/>
        <v>111.2</v>
      </c>
      <c r="DC1743">
        <f t="shared" si="265"/>
        <v>0</v>
      </c>
    </row>
    <row r="1744" spans="1:107">
      <c r="A1744">
        <f>ROW(Source!A1619)</f>
        <v>1619</v>
      </c>
      <c r="B1744">
        <v>35863109</v>
      </c>
      <c r="C1744">
        <v>35870139</v>
      </c>
      <c r="D1744">
        <v>29109782</v>
      </c>
      <c r="E1744">
        <v>1</v>
      </c>
      <c r="F1744">
        <v>1</v>
      </c>
      <c r="G1744">
        <v>1</v>
      </c>
      <c r="H1744">
        <v>3</v>
      </c>
      <c r="I1744" t="s">
        <v>694</v>
      </c>
      <c r="J1744" t="s">
        <v>695</v>
      </c>
      <c r="K1744" t="s">
        <v>696</v>
      </c>
      <c r="L1744">
        <v>1346</v>
      </c>
      <c r="N1744">
        <v>1009</v>
      </c>
      <c r="O1744" t="s">
        <v>160</v>
      </c>
      <c r="P1744" t="s">
        <v>160</v>
      </c>
      <c r="Q1744">
        <v>1</v>
      </c>
      <c r="W1744">
        <v>0</v>
      </c>
      <c r="X1744">
        <v>-71279152</v>
      </c>
      <c r="Y1744">
        <v>69</v>
      </c>
      <c r="AA1744">
        <v>16.309999999999999</v>
      </c>
      <c r="AB1744">
        <v>0</v>
      </c>
      <c r="AC1744">
        <v>0</v>
      </c>
      <c r="AD1744">
        <v>0</v>
      </c>
      <c r="AE1744">
        <v>4.3600000000000003</v>
      </c>
      <c r="AF1744">
        <v>0</v>
      </c>
      <c r="AG1744">
        <v>0</v>
      </c>
      <c r="AH1744">
        <v>0</v>
      </c>
      <c r="AI1744">
        <v>3.74</v>
      </c>
      <c r="AJ1744">
        <v>1</v>
      </c>
      <c r="AK1744">
        <v>1</v>
      </c>
      <c r="AL1744">
        <v>1</v>
      </c>
      <c r="AN1744">
        <v>0</v>
      </c>
      <c r="AO1744">
        <v>1</v>
      </c>
      <c r="AP1744">
        <v>0</v>
      </c>
      <c r="AQ1744">
        <v>0</v>
      </c>
      <c r="AR1744">
        <v>0</v>
      </c>
      <c r="AS1744" t="s">
        <v>3</v>
      </c>
      <c r="AT1744">
        <v>69</v>
      </c>
      <c r="AU1744" t="s">
        <v>3</v>
      </c>
      <c r="AV1744">
        <v>0</v>
      </c>
      <c r="AW1744">
        <v>2</v>
      </c>
      <c r="AX1744">
        <v>35870165</v>
      </c>
      <c r="AY1744">
        <v>1</v>
      </c>
      <c r="AZ1744">
        <v>0</v>
      </c>
      <c r="BA1744">
        <v>1694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CX1744">
        <f>Y1744*Source!I1619</f>
        <v>18.526500000000002</v>
      </c>
      <c r="CY1744">
        <f t="shared" si="261"/>
        <v>16.309999999999999</v>
      </c>
      <c r="CZ1744">
        <f t="shared" si="262"/>
        <v>4.3600000000000003</v>
      </c>
      <c r="DA1744">
        <f t="shared" si="263"/>
        <v>3.74</v>
      </c>
      <c r="DB1744">
        <f t="shared" si="264"/>
        <v>300.83999999999997</v>
      </c>
      <c r="DC1744">
        <f t="shared" si="265"/>
        <v>0</v>
      </c>
    </row>
    <row r="1745" spans="1:107">
      <c r="A1745">
        <f>ROW(Source!A1619)</f>
        <v>1619</v>
      </c>
      <c r="B1745">
        <v>35863109</v>
      </c>
      <c r="C1745">
        <v>35870139</v>
      </c>
      <c r="D1745">
        <v>29110699</v>
      </c>
      <c r="E1745">
        <v>1</v>
      </c>
      <c r="F1745">
        <v>1</v>
      </c>
      <c r="G1745">
        <v>1</v>
      </c>
      <c r="H1745">
        <v>3</v>
      </c>
      <c r="I1745" t="s">
        <v>697</v>
      </c>
      <c r="J1745" t="s">
        <v>698</v>
      </c>
      <c r="K1745" t="s">
        <v>699</v>
      </c>
      <c r="L1745">
        <v>1301</v>
      </c>
      <c r="N1745">
        <v>1003</v>
      </c>
      <c r="O1745" t="s">
        <v>142</v>
      </c>
      <c r="P1745" t="s">
        <v>142</v>
      </c>
      <c r="Q1745">
        <v>1</v>
      </c>
      <c r="W1745">
        <v>0</v>
      </c>
      <c r="X1745">
        <v>1063889258</v>
      </c>
      <c r="Y1745">
        <v>118</v>
      </c>
      <c r="AA1745">
        <v>1.24</v>
      </c>
      <c r="AB1745">
        <v>0</v>
      </c>
      <c r="AC1745">
        <v>0</v>
      </c>
      <c r="AD1745">
        <v>0</v>
      </c>
      <c r="AE1745">
        <v>0.17</v>
      </c>
      <c r="AF1745">
        <v>0</v>
      </c>
      <c r="AG1745">
        <v>0</v>
      </c>
      <c r="AH1745">
        <v>0</v>
      </c>
      <c r="AI1745">
        <v>7.29</v>
      </c>
      <c r="AJ1745">
        <v>1</v>
      </c>
      <c r="AK1745">
        <v>1</v>
      </c>
      <c r="AL1745">
        <v>1</v>
      </c>
      <c r="AN1745">
        <v>0</v>
      </c>
      <c r="AO1745">
        <v>1</v>
      </c>
      <c r="AP1745">
        <v>0</v>
      </c>
      <c r="AQ1745">
        <v>0</v>
      </c>
      <c r="AR1745">
        <v>0</v>
      </c>
      <c r="AS1745" t="s">
        <v>3</v>
      </c>
      <c r="AT1745">
        <v>118</v>
      </c>
      <c r="AU1745" t="s">
        <v>3</v>
      </c>
      <c r="AV1745">
        <v>0</v>
      </c>
      <c r="AW1745">
        <v>2</v>
      </c>
      <c r="AX1745">
        <v>35870166</v>
      </c>
      <c r="AY1745">
        <v>1</v>
      </c>
      <c r="AZ1745">
        <v>0</v>
      </c>
      <c r="BA1745">
        <v>1695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CX1745">
        <f>Y1745*Source!I1619</f>
        <v>31.683000000000003</v>
      </c>
      <c r="CY1745">
        <f t="shared" si="261"/>
        <v>1.24</v>
      </c>
      <c r="CZ1745">
        <f t="shared" si="262"/>
        <v>0.17</v>
      </c>
      <c r="DA1745">
        <f t="shared" si="263"/>
        <v>7.29</v>
      </c>
      <c r="DB1745">
        <f t="shared" si="264"/>
        <v>20.059999999999999</v>
      </c>
      <c r="DC1745">
        <f t="shared" si="265"/>
        <v>0</v>
      </c>
    </row>
    <row r="1746" spans="1:107">
      <c r="A1746">
        <f>ROW(Source!A1619)</f>
        <v>1619</v>
      </c>
      <c r="B1746">
        <v>35863109</v>
      </c>
      <c r="C1746">
        <v>35870139</v>
      </c>
      <c r="D1746">
        <v>29110797</v>
      </c>
      <c r="E1746">
        <v>1</v>
      </c>
      <c r="F1746">
        <v>1</v>
      </c>
      <c r="G1746">
        <v>1</v>
      </c>
      <c r="H1746">
        <v>3</v>
      </c>
      <c r="I1746" t="s">
        <v>700</v>
      </c>
      <c r="J1746" t="s">
        <v>701</v>
      </c>
      <c r="K1746" t="s">
        <v>702</v>
      </c>
      <c r="L1746">
        <v>1301</v>
      </c>
      <c r="N1746">
        <v>1003</v>
      </c>
      <c r="O1746" t="s">
        <v>142</v>
      </c>
      <c r="P1746" t="s">
        <v>142</v>
      </c>
      <c r="Q1746">
        <v>1</v>
      </c>
      <c r="W1746">
        <v>0</v>
      </c>
      <c r="X1746">
        <v>1919953005</v>
      </c>
      <c r="Y1746">
        <v>80</v>
      </c>
      <c r="AA1746">
        <v>15.5</v>
      </c>
      <c r="AB1746">
        <v>0</v>
      </c>
      <c r="AC1746">
        <v>0</v>
      </c>
      <c r="AD1746">
        <v>0</v>
      </c>
      <c r="AE1746">
        <v>1.74</v>
      </c>
      <c r="AF1746">
        <v>0</v>
      </c>
      <c r="AG1746">
        <v>0</v>
      </c>
      <c r="AH1746">
        <v>0</v>
      </c>
      <c r="AI1746">
        <v>8.91</v>
      </c>
      <c r="AJ1746">
        <v>1</v>
      </c>
      <c r="AK1746">
        <v>1</v>
      </c>
      <c r="AL1746">
        <v>1</v>
      </c>
      <c r="AN1746">
        <v>0</v>
      </c>
      <c r="AO1746">
        <v>1</v>
      </c>
      <c r="AP1746">
        <v>0</v>
      </c>
      <c r="AQ1746">
        <v>0</v>
      </c>
      <c r="AR1746">
        <v>0</v>
      </c>
      <c r="AS1746" t="s">
        <v>3</v>
      </c>
      <c r="AT1746">
        <v>80</v>
      </c>
      <c r="AU1746" t="s">
        <v>3</v>
      </c>
      <c r="AV1746">
        <v>0</v>
      </c>
      <c r="AW1746">
        <v>2</v>
      </c>
      <c r="AX1746">
        <v>35870167</v>
      </c>
      <c r="AY1746">
        <v>1</v>
      </c>
      <c r="AZ1746">
        <v>0</v>
      </c>
      <c r="BA1746">
        <v>1696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CX1746">
        <f>Y1746*Source!I1619</f>
        <v>21.48</v>
      </c>
      <c r="CY1746">
        <f t="shared" si="261"/>
        <v>15.5</v>
      </c>
      <c r="CZ1746">
        <f t="shared" si="262"/>
        <v>1.74</v>
      </c>
      <c r="DA1746">
        <f t="shared" si="263"/>
        <v>8.91</v>
      </c>
      <c r="DB1746">
        <f t="shared" si="264"/>
        <v>139.19999999999999</v>
      </c>
      <c r="DC1746">
        <f t="shared" si="265"/>
        <v>0</v>
      </c>
    </row>
    <row r="1747" spans="1:107">
      <c r="A1747">
        <f>ROW(Source!A1619)</f>
        <v>1619</v>
      </c>
      <c r="B1747">
        <v>35863109</v>
      </c>
      <c r="C1747">
        <v>35870139</v>
      </c>
      <c r="D1747">
        <v>29110815</v>
      </c>
      <c r="E1747">
        <v>1</v>
      </c>
      <c r="F1747">
        <v>1</v>
      </c>
      <c r="G1747">
        <v>1</v>
      </c>
      <c r="H1747">
        <v>3</v>
      </c>
      <c r="I1747" t="s">
        <v>703</v>
      </c>
      <c r="J1747" t="s">
        <v>704</v>
      </c>
      <c r="K1747" t="s">
        <v>705</v>
      </c>
      <c r="L1747">
        <v>1301</v>
      </c>
      <c r="N1747">
        <v>1003</v>
      </c>
      <c r="O1747" t="s">
        <v>142</v>
      </c>
      <c r="P1747" t="s">
        <v>142</v>
      </c>
      <c r="Q1747">
        <v>1</v>
      </c>
      <c r="W1747">
        <v>0</v>
      </c>
      <c r="X1747">
        <v>-1169660804</v>
      </c>
      <c r="Y1747">
        <v>117</v>
      </c>
      <c r="AA1747">
        <v>6.29</v>
      </c>
      <c r="AB1747">
        <v>0</v>
      </c>
      <c r="AC1747">
        <v>0</v>
      </c>
      <c r="AD1747">
        <v>0</v>
      </c>
      <c r="AE1747">
        <v>0.85</v>
      </c>
      <c r="AF1747">
        <v>0</v>
      </c>
      <c r="AG1747">
        <v>0</v>
      </c>
      <c r="AH1747">
        <v>0</v>
      </c>
      <c r="AI1747">
        <v>7.4</v>
      </c>
      <c r="AJ1747">
        <v>1</v>
      </c>
      <c r="AK1747">
        <v>1</v>
      </c>
      <c r="AL1747">
        <v>1</v>
      </c>
      <c r="AN1747">
        <v>0</v>
      </c>
      <c r="AO1747">
        <v>1</v>
      </c>
      <c r="AP1747">
        <v>0</v>
      </c>
      <c r="AQ1747">
        <v>0</v>
      </c>
      <c r="AR1747">
        <v>0</v>
      </c>
      <c r="AS1747" t="s">
        <v>3</v>
      </c>
      <c r="AT1747">
        <v>117</v>
      </c>
      <c r="AU1747" t="s">
        <v>3</v>
      </c>
      <c r="AV1747">
        <v>0</v>
      </c>
      <c r="AW1747">
        <v>2</v>
      </c>
      <c r="AX1747">
        <v>35870168</v>
      </c>
      <c r="AY1747">
        <v>1</v>
      </c>
      <c r="AZ1747">
        <v>0</v>
      </c>
      <c r="BA1747">
        <v>1697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CX1747">
        <f>Y1747*Source!I1619</f>
        <v>31.4145</v>
      </c>
      <c r="CY1747">
        <f t="shared" si="261"/>
        <v>6.29</v>
      </c>
      <c r="CZ1747">
        <f t="shared" si="262"/>
        <v>0.85</v>
      </c>
      <c r="DA1747">
        <f t="shared" si="263"/>
        <v>7.4</v>
      </c>
      <c r="DB1747">
        <f t="shared" si="264"/>
        <v>99.45</v>
      </c>
      <c r="DC1747">
        <f t="shared" si="265"/>
        <v>0</v>
      </c>
    </row>
    <row r="1748" spans="1:107">
      <c r="A1748">
        <f>ROW(Source!A1619)</f>
        <v>1619</v>
      </c>
      <c r="B1748">
        <v>35863109</v>
      </c>
      <c r="C1748">
        <v>35870139</v>
      </c>
      <c r="D1748">
        <v>29111455</v>
      </c>
      <c r="E1748">
        <v>1</v>
      </c>
      <c r="F1748">
        <v>1</v>
      </c>
      <c r="G1748">
        <v>1</v>
      </c>
      <c r="H1748">
        <v>3</v>
      </c>
      <c r="I1748" t="s">
        <v>706</v>
      </c>
      <c r="J1748" t="s">
        <v>707</v>
      </c>
      <c r="K1748" t="s">
        <v>708</v>
      </c>
      <c r="L1748">
        <v>1327</v>
      </c>
      <c r="N1748">
        <v>1005</v>
      </c>
      <c r="O1748" t="s">
        <v>155</v>
      </c>
      <c r="P1748" t="s">
        <v>155</v>
      </c>
      <c r="Q1748">
        <v>1</v>
      </c>
      <c r="W1748">
        <v>0</v>
      </c>
      <c r="X1748">
        <v>-1126346608</v>
      </c>
      <c r="Y1748">
        <v>225</v>
      </c>
      <c r="AA1748">
        <v>73.790000000000006</v>
      </c>
      <c r="AB1748">
        <v>0</v>
      </c>
      <c r="AC1748">
        <v>0</v>
      </c>
      <c r="AD1748">
        <v>0</v>
      </c>
      <c r="AE1748">
        <v>15.06</v>
      </c>
      <c r="AF1748">
        <v>0</v>
      </c>
      <c r="AG1748">
        <v>0</v>
      </c>
      <c r="AH1748">
        <v>0</v>
      </c>
      <c r="AI1748">
        <v>4.9000000000000004</v>
      </c>
      <c r="AJ1748">
        <v>1</v>
      </c>
      <c r="AK1748">
        <v>1</v>
      </c>
      <c r="AL1748">
        <v>1</v>
      </c>
      <c r="AN1748">
        <v>0</v>
      </c>
      <c r="AO1748">
        <v>1</v>
      </c>
      <c r="AP1748">
        <v>0</v>
      </c>
      <c r="AQ1748">
        <v>0</v>
      </c>
      <c r="AR1748">
        <v>0</v>
      </c>
      <c r="AS1748" t="s">
        <v>3</v>
      </c>
      <c r="AT1748">
        <v>225</v>
      </c>
      <c r="AU1748" t="s">
        <v>3</v>
      </c>
      <c r="AV1748">
        <v>0</v>
      </c>
      <c r="AW1748">
        <v>2</v>
      </c>
      <c r="AX1748">
        <v>35870169</v>
      </c>
      <c r="AY1748">
        <v>1</v>
      </c>
      <c r="AZ1748">
        <v>0</v>
      </c>
      <c r="BA1748">
        <v>1698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CX1748">
        <f>Y1748*Source!I1619</f>
        <v>60.412500000000001</v>
      </c>
      <c r="CY1748">
        <f t="shared" si="261"/>
        <v>73.790000000000006</v>
      </c>
      <c r="CZ1748">
        <f t="shared" si="262"/>
        <v>15.06</v>
      </c>
      <c r="DA1748">
        <f t="shared" si="263"/>
        <v>4.9000000000000004</v>
      </c>
      <c r="DB1748">
        <f t="shared" si="264"/>
        <v>3388.5</v>
      </c>
      <c r="DC1748">
        <f t="shared" si="265"/>
        <v>0</v>
      </c>
    </row>
    <row r="1749" spans="1:107">
      <c r="A1749">
        <f>ROW(Source!A1619)</f>
        <v>1619</v>
      </c>
      <c r="B1749">
        <v>35863109</v>
      </c>
      <c r="C1749">
        <v>35870139</v>
      </c>
      <c r="D1749">
        <v>29114733</v>
      </c>
      <c r="E1749">
        <v>1</v>
      </c>
      <c r="F1749">
        <v>1</v>
      </c>
      <c r="G1749">
        <v>1</v>
      </c>
      <c r="H1749">
        <v>3</v>
      </c>
      <c r="I1749" t="s">
        <v>709</v>
      </c>
      <c r="J1749" t="s">
        <v>710</v>
      </c>
      <c r="K1749" t="s">
        <v>711</v>
      </c>
      <c r="L1749">
        <v>1354</v>
      </c>
      <c r="N1749">
        <v>1010</v>
      </c>
      <c r="O1749" t="s">
        <v>237</v>
      </c>
      <c r="P1749" t="s">
        <v>237</v>
      </c>
      <c r="Q1749">
        <v>1</v>
      </c>
      <c r="W1749">
        <v>0</v>
      </c>
      <c r="X1749">
        <v>-1352915271</v>
      </c>
      <c r="Y1749">
        <v>790</v>
      </c>
      <c r="AA1749">
        <v>0.3</v>
      </c>
      <c r="AB1749">
        <v>0</v>
      </c>
      <c r="AC1749">
        <v>0</v>
      </c>
      <c r="AD1749">
        <v>0</v>
      </c>
      <c r="AE1749">
        <v>0.02</v>
      </c>
      <c r="AF1749">
        <v>0</v>
      </c>
      <c r="AG1749">
        <v>0</v>
      </c>
      <c r="AH1749">
        <v>0</v>
      </c>
      <c r="AI1749">
        <v>14.91</v>
      </c>
      <c r="AJ1749">
        <v>1</v>
      </c>
      <c r="AK1749">
        <v>1</v>
      </c>
      <c r="AL1749">
        <v>1</v>
      </c>
      <c r="AN1749">
        <v>0</v>
      </c>
      <c r="AO1749">
        <v>1</v>
      </c>
      <c r="AP1749">
        <v>0</v>
      </c>
      <c r="AQ1749">
        <v>0</v>
      </c>
      <c r="AR1749">
        <v>0</v>
      </c>
      <c r="AS1749" t="s">
        <v>3</v>
      </c>
      <c r="AT1749">
        <v>790</v>
      </c>
      <c r="AU1749" t="s">
        <v>3</v>
      </c>
      <c r="AV1749">
        <v>0</v>
      </c>
      <c r="AW1749">
        <v>2</v>
      </c>
      <c r="AX1749">
        <v>35870170</v>
      </c>
      <c r="AY1749">
        <v>1</v>
      </c>
      <c r="AZ1749">
        <v>0</v>
      </c>
      <c r="BA1749">
        <v>1699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CX1749">
        <f>Y1749*Source!I1619</f>
        <v>212.11500000000001</v>
      </c>
      <c r="CY1749">
        <f t="shared" si="261"/>
        <v>0.3</v>
      </c>
      <c r="CZ1749">
        <f t="shared" si="262"/>
        <v>0.02</v>
      </c>
      <c r="DA1749">
        <f t="shared" si="263"/>
        <v>14.91</v>
      </c>
      <c r="DB1749">
        <f t="shared" si="264"/>
        <v>15.8</v>
      </c>
      <c r="DC1749">
        <f t="shared" si="265"/>
        <v>0</v>
      </c>
    </row>
    <row r="1750" spans="1:107">
      <c r="A1750">
        <f>ROW(Source!A1619)</f>
        <v>1619</v>
      </c>
      <c r="B1750">
        <v>35863109</v>
      </c>
      <c r="C1750">
        <v>35870139</v>
      </c>
      <c r="D1750">
        <v>29114734</v>
      </c>
      <c r="E1750">
        <v>1</v>
      </c>
      <c r="F1750">
        <v>1</v>
      </c>
      <c r="G1750">
        <v>1</v>
      </c>
      <c r="H1750">
        <v>3</v>
      </c>
      <c r="I1750" t="s">
        <v>712</v>
      </c>
      <c r="J1750" t="s">
        <v>713</v>
      </c>
      <c r="K1750" t="s">
        <v>714</v>
      </c>
      <c r="L1750">
        <v>1354</v>
      </c>
      <c r="N1750">
        <v>1010</v>
      </c>
      <c r="O1750" t="s">
        <v>237</v>
      </c>
      <c r="P1750" t="s">
        <v>237</v>
      </c>
      <c r="Q1750">
        <v>1</v>
      </c>
      <c r="W1750">
        <v>0</v>
      </c>
      <c r="X1750">
        <v>1370092194</v>
      </c>
      <c r="Y1750">
        <v>1844</v>
      </c>
      <c r="AA1750">
        <v>0.38</v>
      </c>
      <c r="AB1750">
        <v>0</v>
      </c>
      <c r="AC1750">
        <v>0</v>
      </c>
      <c r="AD1750">
        <v>0</v>
      </c>
      <c r="AE1750">
        <v>0.03</v>
      </c>
      <c r="AF1750">
        <v>0</v>
      </c>
      <c r="AG1750">
        <v>0</v>
      </c>
      <c r="AH1750">
        <v>0</v>
      </c>
      <c r="AI1750">
        <v>12.55</v>
      </c>
      <c r="AJ1750">
        <v>1</v>
      </c>
      <c r="AK1750">
        <v>1</v>
      </c>
      <c r="AL1750">
        <v>1</v>
      </c>
      <c r="AN1750">
        <v>0</v>
      </c>
      <c r="AO1750">
        <v>1</v>
      </c>
      <c r="AP1750">
        <v>0</v>
      </c>
      <c r="AQ1750">
        <v>0</v>
      </c>
      <c r="AR1750">
        <v>0</v>
      </c>
      <c r="AS1750" t="s">
        <v>3</v>
      </c>
      <c r="AT1750">
        <v>1844</v>
      </c>
      <c r="AU1750" t="s">
        <v>3</v>
      </c>
      <c r="AV1750">
        <v>0</v>
      </c>
      <c r="AW1750">
        <v>2</v>
      </c>
      <c r="AX1750">
        <v>35870171</v>
      </c>
      <c r="AY1750">
        <v>1</v>
      </c>
      <c r="AZ1750">
        <v>0</v>
      </c>
      <c r="BA1750">
        <v>1700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CX1750">
        <f>Y1750*Source!I1619</f>
        <v>495.11400000000003</v>
      </c>
      <c r="CY1750">
        <f t="shared" si="261"/>
        <v>0.38</v>
      </c>
      <c r="CZ1750">
        <f t="shared" si="262"/>
        <v>0.03</v>
      </c>
      <c r="DA1750">
        <f t="shared" si="263"/>
        <v>12.55</v>
      </c>
      <c r="DB1750">
        <f t="shared" si="264"/>
        <v>55.32</v>
      </c>
      <c r="DC1750">
        <f t="shared" si="265"/>
        <v>0</v>
      </c>
    </row>
    <row r="1751" spans="1:107">
      <c r="A1751">
        <f>ROW(Source!A1619)</f>
        <v>1619</v>
      </c>
      <c r="B1751">
        <v>35863109</v>
      </c>
      <c r="C1751">
        <v>35870139</v>
      </c>
      <c r="D1751">
        <v>29114482</v>
      </c>
      <c r="E1751">
        <v>1</v>
      </c>
      <c r="F1751">
        <v>1</v>
      </c>
      <c r="G1751">
        <v>1</v>
      </c>
      <c r="H1751">
        <v>3</v>
      </c>
      <c r="I1751" t="s">
        <v>715</v>
      </c>
      <c r="J1751" t="s">
        <v>716</v>
      </c>
      <c r="K1751" t="s">
        <v>717</v>
      </c>
      <c r="L1751">
        <v>1354</v>
      </c>
      <c r="N1751">
        <v>1010</v>
      </c>
      <c r="O1751" t="s">
        <v>237</v>
      </c>
      <c r="P1751" t="s">
        <v>237</v>
      </c>
      <c r="Q1751">
        <v>1</v>
      </c>
      <c r="W1751">
        <v>0</v>
      </c>
      <c r="X1751">
        <v>-520920930</v>
      </c>
      <c r="Y1751">
        <v>149</v>
      </c>
      <c r="AA1751">
        <v>0.33</v>
      </c>
      <c r="AB1751">
        <v>0</v>
      </c>
      <c r="AC1751">
        <v>0</v>
      </c>
      <c r="AD1751">
        <v>0</v>
      </c>
      <c r="AE1751">
        <v>7.0000000000000007E-2</v>
      </c>
      <c r="AF1751">
        <v>0</v>
      </c>
      <c r="AG1751">
        <v>0</v>
      </c>
      <c r="AH1751">
        <v>0</v>
      </c>
      <c r="AI1751">
        <v>4.74</v>
      </c>
      <c r="AJ1751">
        <v>1</v>
      </c>
      <c r="AK1751">
        <v>1</v>
      </c>
      <c r="AL1751">
        <v>1</v>
      </c>
      <c r="AN1751">
        <v>0</v>
      </c>
      <c r="AO1751">
        <v>1</v>
      </c>
      <c r="AP1751">
        <v>0</v>
      </c>
      <c r="AQ1751">
        <v>0</v>
      </c>
      <c r="AR1751">
        <v>0</v>
      </c>
      <c r="AS1751" t="s">
        <v>3</v>
      </c>
      <c r="AT1751">
        <v>149</v>
      </c>
      <c r="AU1751" t="s">
        <v>3</v>
      </c>
      <c r="AV1751">
        <v>0</v>
      </c>
      <c r="AW1751">
        <v>2</v>
      </c>
      <c r="AX1751">
        <v>35870172</v>
      </c>
      <c r="AY1751">
        <v>1</v>
      </c>
      <c r="AZ1751">
        <v>0</v>
      </c>
      <c r="BA1751">
        <v>1701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CX1751">
        <f>Y1751*Source!I1619</f>
        <v>40.006500000000003</v>
      </c>
      <c r="CY1751">
        <f t="shared" si="261"/>
        <v>0.33</v>
      </c>
      <c r="CZ1751">
        <f t="shared" si="262"/>
        <v>7.0000000000000007E-2</v>
      </c>
      <c r="DA1751">
        <f t="shared" si="263"/>
        <v>4.74</v>
      </c>
      <c r="DB1751">
        <f t="shared" si="264"/>
        <v>10.43</v>
      </c>
      <c r="DC1751">
        <f t="shared" si="265"/>
        <v>0</v>
      </c>
    </row>
    <row r="1752" spans="1:107">
      <c r="A1752">
        <f>ROW(Source!A1619)</f>
        <v>1619</v>
      </c>
      <c r="B1752">
        <v>35863109</v>
      </c>
      <c r="C1752">
        <v>35870139</v>
      </c>
      <c r="D1752">
        <v>29129584</v>
      </c>
      <c r="E1752">
        <v>1</v>
      </c>
      <c r="F1752">
        <v>1</v>
      </c>
      <c r="G1752">
        <v>1</v>
      </c>
      <c r="H1752">
        <v>3</v>
      </c>
      <c r="I1752" t="s">
        <v>718</v>
      </c>
      <c r="J1752" t="s">
        <v>719</v>
      </c>
      <c r="K1752" t="s">
        <v>720</v>
      </c>
      <c r="L1752">
        <v>1301</v>
      </c>
      <c r="N1752">
        <v>1003</v>
      </c>
      <c r="O1752" t="s">
        <v>142</v>
      </c>
      <c r="P1752" t="s">
        <v>142</v>
      </c>
      <c r="Q1752">
        <v>1</v>
      </c>
      <c r="W1752">
        <v>0</v>
      </c>
      <c r="X1752">
        <v>-1665253311</v>
      </c>
      <c r="Y1752">
        <v>86</v>
      </c>
      <c r="AA1752">
        <v>53.07</v>
      </c>
      <c r="AB1752">
        <v>0</v>
      </c>
      <c r="AC1752">
        <v>0</v>
      </c>
      <c r="AD1752">
        <v>0</v>
      </c>
      <c r="AE1752">
        <v>7.22</v>
      </c>
      <c r="AF1752">
        <v>0</v>
      </c>
      <c r="AG1752">
        <v>0</v>
      </c>
      <c r="AH1752">
        <v>0</v>
      </c>
      <c r="AI1752">
        <v>7.35</v>
      </c>
      <c r="AJ1752">
        <v>1</v>
      </c>
      <c r="AK1752">
        <v>1</v>
      </c>
      <c r="AL1752">
        <v>1</v>
      </c>
      <c r="AN1752">
        <v>0</v>
      </c>
      <c r="AO1752">
        <v>1</v>
      </c>
      <c r="AP1752">
        <v>0</v>
      </c>
      <c r="AQ1752">
        <v>0</v>
      </c>
      <c r="AR1752">
        <v>0</v>
      </c>
      <c r="AS1752" t="s">
        <v>3</v>
      </c>
      <c r="AT1752">
        <v>86</v>
      </c>
      <c r="AU1752" t="s">
        <v>3</v>
      </c>
      <c r="AV1752">
        <v>0</v>
      </c>
      <c r="AW1752">
        <v>2</v>
      </c>
      <c r="AX1752">
        <v>35870173</v>
      </c>
      <c r="AY1752">
        <v>1</v>
      </c>
      <c r="AZ1752">
        <v>0</v>
      </c>
      <c r="BA1752">
        <v>1702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CX1752">
        <f>Y1752*Source!I1619</f>
        <v>23.091000000000001</v>
      </c>
      <c r="CY1752">
        <f t="shared" si="261"/>
        <v>53.07</v>
      </c>
      <c r="CZ1752">
        <f t="shared" si="262"/>
        <v>7.22</v>
      </c>
      <c r="DA1752">
        <f t="shared" si="263"/>
        <v>7.35</v>
      </c>
      <c r="DB1752">
        <f t="shared" si="264"/>
        <v>620.91999999999996</v>
      </c>
      <c r="DC1752">
        <f t="shared" si="265"/>
        <v>0</v>
      </c>
    </row>
    <row r="1753" spans="1:107">
      <c r="A1753">
        <f>ROW(Source!A1619)</f>
        <v>1619</v>
      </c>
      <c r="B1753">
        <v>35863109</v>
      </c>
      <c r="C1753">
        <v>35870139</v>
      </c>
      <c r="D1753">
        <v>29129619</v>
      </c>
      <c r="E1753">
        <v>1</v>
      </c>
      <c r="F1753">
        <v>1</v>
      </c>
      <c r="G1753">
        <v>1</v>
      </c>
      <c r="H1753">
        <v>3</v>
      </c>
      <c r="I1753" t="s">
        <v>721</v>
      </c>
      <c r="J1753" t="s">
        <v>722</v>
      </c>
      <c r="K1753" t="s">
        <v>723</v>
      </c>
      <c r="L1753">
        <v>1301</v>
      </c>
      <c r="N1753">
        <v>1003</v>
      </c>
      <c r="O1753" t="s">
        <v>142</v>
      </c>
      <c r="P1753" t="s">
        <v>142</v>
      </c>
      <c r="Q1753">
        <v>1</v>
      </c>
      <c r="W1753">
        <v>0</v>
      </c>
      <c r="X1753">
        <v>1030922947</v>
      </c>
      <c r="Y1753">
        <v>234</v>
      </c>
      <c r="AA1753">
        <v>61.61</v>
      </c>
      <c r="AB1753">
        <v>0</v>
      </c>
      <c r="AC1753">
        <v>0</v>
      </c>
      <c r="AD1753">
        <v>0</v>
      </c>
      <c r="AE1753">
        <v>8.44</v>
      </c>
      <c r="AF1753">
        <v>0</v>
      </c>
      <c r="AG1753">
        <v>0</v>
      </c>
      <c r="AH1753">
        <v>0</v>
      </c>
      <c r="AI1753">
        <v>7.3</v>
      </c>
      <c r="AJ1753">
        <v>1</v>
      </c>
      <c r="AK1753">
        <v>1</v>
      </c>
      <c r="AL1753">
        <v>1</v>
      </c>
      <c r="AN1753">
        <v>0</v>
      </c>
      <c r="AO1753">
        <v>1</v>
      </c>
      <c r="AP1753">
        <v>0</v>
      </c>
      <c r="AQ1753">
        <v>0</v>
      </c>
      <c r="AR1753">
        <v>0</v>
      </c>
      <c r="AS1753" t="s">
        <v>3</v>
      </c>
      <c r="AT1753">
        <v>234</v>
      </c>
      <c r="AU1753" t="s">
        <v>3</v>
      </c>
      <c r="AV1753">
        <v>0</v>
      </c>
      <c r="AW1753">
        <v>2</v>
      </c>
      <c r="AX1753">
        <v>35870174</v>
      </c>
      <c r="AY1753">
        <v>1</v>
      </c>
      <c r="AZ1753">
        <v>0</v>
      </c>
      <c r="BA1753">
        <v>1703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CX1753">
        <f>Y1753*Source!I1619</f>
        <v>62.829000000000001</v>
      </c>
      <c r="CY1753">
        <f t="shared" si="261"/>
        <v>61.61</v>
      </c>
      <c r="CZ1753">
        <f t="shared" si="262"/>
        <v>8.44</v>
      </c>
      <c r="DA1753">
        <f t="shared" si="263"/>
        <v>7.3</v>
      </c>
      <c r="DB1753">
        <f t="shared" si="264"/>
        <v>1974.96</v>
      </c>
      <c r="DC1753">
        <f t="shared" si="265"/>
        <v>0</v>
      </c>
    </row>
    <row r="1754" spans="1:107">
      <c r="A1754">
        <f>ROW(Source!A1619)</f>
        <v>1619</v>
      </c>
      <c r="B1754">
        <v>35863109</v>
      </c>
      <c r="C1754">
        <v>35870139</v>
      </c>
      <c r="D1754">
        <v>29129715</v>
      </c>
      <c r="E1754">
        <v>1</v>
      </c>
      <c r="F1754">
        <v>1</v>
      </c>
      <c r="G1754">
        <v>1</v>
      </c>
      <c r="H1754">
        <v>3</v>
      </c>
      <c r="I1754" t="s">
        <v>813</v>
      </c>
      <c r="J1754" t="s">
        <v>814</v>
      </c>
      <c r="K1754" t="s">
        <v>815</v>
      </c>
      <c r="L1754">
        <v>1301</v>
      </c>
      <c r="N1754">
        <v>1003</v>
      </c>
      <c r="O1754" t="s">
        <v>142</v>
      </c>
      <c r="P1754" t="s">
        <v>142</v>
      </c>
      <c r="Q1754">
        <v>1</v>
      </c>
      <c r="W1754">
        <v>0</v>
      </c>
      <c r="X1754">
        <v>-1083681358</v>
      </c>
      <c r="Y1754">
        <v>37</v>
      </c>
      <c r="AA1754">
        <v>31.71</v>
      </c>
      <c r="AB1754">
        <v>0</v>
      </c>
      <c r="AC1754">
        <v>0</v>
      </c>
      <c r="AD1754">
        <v>0</v>
      </c>
      <c r="AE1754">
        <v>6.33</v>
      </c>
      <c r="AF1754">
        <v>0</v>
      </c>
      <c r="AG1754">
        <v>0</v>
      </c>
      <c r="AH1754">
        <v>0</v>
      </c>
      <c r="AI1754">
        <v>5.01</v>
      </c>
      <c r="AJ1754">
        <v>1</v>
      </c>
      <c r="AK1754">
        <v>1</v>
      </c>
      <c r="AL1754">
        <v>1</v>
      </c>
      <c r="AN1754">
        <v>0</v>
      </c>
      <c r="AO1754">
        <v>1</v>
      </c>
      <c r="AP1754">
        <v>0</v>
      </c>
      <c r="AQ1754">
        <v>0</v>
      </c>
      <c r="AR1754">
        <v>0</v>
      </c>
      <c r="AS1754" t="s">
        <v>3</v>
      </c>
      <c r="AT1754">
        <v>37</v>
      </c>
      <c r="AU1754" t="s">
        <v>3</v>
      </c>
      <c r="AV1754">
        <v>0</v>
      </c>
      <c r="AW1754">
        <v>2</v>
      </c>
      <c r="AX1754">
        <v>35870175</v>
      </c>
      <c r="AY1754">
        <v>1</v>
      </c>
      <c r="AZ1754">
        <v>0</v>
      </c>
      <c r="BA1754">
        <v>1704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CX1754">
        <f>Y1754*Source!I1619</f>
        <v>9.9344999999999999</v>
      </c>
      <c r="CY1754">
        <f t="shared" si="261"/>
        <v>31.71</v>
      </c>
      <c r="CZ1754">
        <f t="shared" si="262"/>
        <v>6.33</v>
      </c>
      <c r="DA1754">
        <f t="shared" si="263"/>
        <v>5.01</v>
      </c>
      <c r="DB1754">
        <f t="shared" si="264"/>
        <v>234.21</v>
      </c>
      <c r="DC1754">
        <f t="shared" si="265"/>
        <v>0</v>
      </c>
    </row>
    <row r="1755" spans="1:107">
      <c r="A1755">
        <f>ROW(Source!A1620)</f>
        <v>1620</v>
      </c>
      <c r="B1755">
        <v>35863109</v>
      </c>
      <c r="C1755">
        <v>35870176</v>
      </c>
      <c r="D1755">
        <v>18410244</v>
      </c>
      <c r="E1755">
        <v>1</v>
      </c>
      <c r="F1755">
        <v>1</v>
      </c>
      <c r="G1755">
        <v>1</v>
      </c>
      <c r="H1755">
        <v>1</v>
      </c>
      <c r="I1755" t="s">
        <v>727</v>
      </c>
      <c r="J1755" t="s">
        <v>3</v>
      </c>
      <c r="K1755" t="s">
        <v>728</v>
      </c>
      <c r="L1755">
        <v>1369</v>
      </c>
      <c r="N1755">
        <v>1013</v>
      </c>
      <c r="O1755" t="s">
        <v>561</v>
      </c>
      <c r="P1755" t="s">
        <v>561</v>
      </c>
      <c r="Q1755">
        <v>1</v>
      </c>
      <c r="W1755">
        <v>0</v>
      </c>
      <c r="X1755">
        <v>-1803619151</v>
      </c>
      <c r="Y1755">
        <v>64.330999999999989</v>
      </c>
      <c r="AA1755">
        <v>0</v>
      </c>
      <c r="AB1755">
        <v>0</v>
      </c>
      <c r="AC1755">
        <v>0</v>
      </c>
      <c r="AD1755">
        <v>296.73</v>
      </c>
      <c r="AE1755">
        <v>0</v>
      </c>
      <c r="AF1755">
        <v>0</v>
      </c>
      <c r="AG1755">
        <v>0</v>
      </c>
      <c r="AH1755">
        <v>296.73</v>
      </c>
      <c r="AI1755">
        <v>1</v>
      </c>
      <c r="AJ1755">
        <v>1</v>
      </c>
      <c r="AK1755">
        <v>1</v>
      </c>
      <c r="AL1755">
        <v>1</v>
      </c>
      <c r="AN1755">
        <v>0</v>
      </c>
      <c r="AO1755">
        <v>1</v>
      </c>
      <c r="AP1755">
        <v>1</v>
      </c>
      <c r="AQ1755">
        <v>0</v>
      </c>
      <c r="AR1755">
        <v>0</v>
      </c>
      <c r="AS1755" t="s">
        <v>3</v>
      </c>
      <c r="AT1755">
        <v>55.94</v>
      </c>
      <c r="AU1755" t="s">
        <v>134</v>
      </c>
      <c r="AV1755">
        <v>1</v>
      </c>
      <c r="AW1755">
        <v>2</v>
      </c>
      <c r="AX1755">
        <v>35870184</v>
      </c>
      <c r="AY1755">
        <v>2</v>
      </c>
      <c r="AZ1755">
        <v>131072</v>
      </c>
      <c r="BA1755">
        <v>1705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CX1755">
        <f>Y1755*Source!I1620</f>
        <v>34.545746999999999</v>
      </c>
      <c r="CY1755">
        <f>AD1755</f>
        <v>296.73</v>
      </c>
      <c r="CZ1755">
        <f>AH1755</f>
        <v>296.73</v>
      </c>
      <c r="DA1755">
        <f>AL1755</f>
        <v>1</v>
      </c>
      <c r="DB1755">
        <f>ROUND((ROUND(AT1755*CZ1755,2)*1.15),2)</f>
        <v>19088.939999999999</v>
      </c>
      <c r="DC1755">
        <f>ROUND((ROUND(AT1755*AG1755,2)*1.15),2)</f>
        <v>0</v>
      </c>
    </row>
    <row r="1756" spans="1:107">
      <c r="A1756">
        <f>ROW(Source!A1620)</f>
        <v>1620</v>
      </c>
      <c r="B1756">
        <v>35863109</v>
      </c>
      <c r="C1756">
        <v>35870176</v>
      </c>
      <c r="D1756">
        <v>121548</v>
      </c>
      <c r="E1756">
        <v>1</v>
      </c>
      <c r="F1756">
        <v>1</v>
      </c>
      <c r="G1756">
        <v>1</v>
      </c>
      <c r="H1756">
        <v>1</v>
      </c>
      <c r="I1756" t="s">
        <v>35</v>
      </c>
      <c r="J1756" t="s">
        <v>3</v>
      </c>
      <c r="K1756" t="s">
        <v>562</v>
      </c>
      <c r="L1756">
        <v>608254</v>
      </c>
      <c r="N1756">
        <v>1013</v>
      </c>
      <c r="O1756" t="s">
        <v>563</v>
      </c>
      <c r="P1756" t="s">
        <v>563</v>
      </c>
      <c r="Q1756">
        <v>1</v>
      </c>
      <c r="W1756">
        <v>0</v>
      </c>
      <c r="X1756">
        <v>-185737400</v>
      </c>
      <c r="Y1756">
        <v>1.2500000000000001E-2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1</v>
      </c>
      <c r="AJ1756">
        <v>1</v>
      </c>
      <c r="AK1756">
        <v>1</v>
      </c>
      <c r="AL1756">
        <v>1</v>
      </c>
      <c r="AN1756">
        <v>0</v>
      </c>
      <c r="AO1756">
        <v>1</v>
      </c>
      <c r="AP1756">
        <v>1</v>
      </c>
      <c r="AQ1756">
        <v>0</v>
      </c>
      <c r="AR1756">
        <v>0</v>
      </c>
      <c r="AS1756" t="s">
        <v>3</v>
      </c>
      <c r="AT1756">
        <v>0.01</v>
      </c>
      <c r="AU1756" t="s">
        <v>133</v>
      </c>
      <c r="AV1756">
        <v>2</v>
      </c>
      <c r="AW1756">
        <v>2</v>
      </c>
      <c r="AX1756">
        <v>35870185</v>
      </c>
      <c r="AY1756">
        <v>1</v>
      </c>
      <c r="AZ1756">
        <v>0</v>
      </c>
      <c r="BA1756">
        <v>1706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CX1756">
        <f>Y1756*Source!I1620</f>
        <v>6.7125000000000006E-3</v>
      </c>
      <c r="CY1756">
        <f>AD1756</f>
        <v>0</v>
      </c>
      <c r="CZ1756">
        <f>AH1756</f>
        <v>0</v>
      </c>
      <c r="DA1756">
        <f>AL1756</f>
        <v>1</v>
      </c>
      <c r="DB1756">
        <f>ROUND((ROUND(AT1756*CZ1756,2)*1.25),2)</f>
        <v>0</v>
      </c>
      <c r="DC1756">
        <f>ROUND((ROUND(AT1756*AG1756,2)*1.25),2)</f>
        <v>0</v>
      </c>
    </row>
    <row r="1757" spans="1:107">
      <c r="A1757">
        <f>ROW(Source!A1620)</f>
        <v>1620</v>
      </c>
      <c r="B1757">
        <v>35863109</v>
      </c>
      <c r="C1757">
        <v>35870176</v>
      </c>
      <c r="D1757">
        <v>29172556</v>
      </c>
      <c r="E1757">
        <v>1</v>
      </c>
      <c r="F1757">
        <v>1</v>
      </c>
      <c r="G1757">
        <v>1</v>
      </c>
      <c r="H1757">
        <v>2</v>
      </c>
      <c r="I1757" t="s">
        <v>564</v>
      </c>
      <c r="J1757" t="s">
        <v>565</v>
      </c>
      <c r="K1757" t="s">
        <v>566</v>
      </c>
      <c r="L1757">
        <v>1368</v>
      </c>
      <c r="N1757">
        <v>1011</v>
      </c>
      <c r="O1757" t="s">
        <v>567</v>
      </c>
      <c r="P1757" t="s">
        <v>567</v>
      </c>
      <c r="Q1757">
        <v>1</v>
      </c>
      <c r="W1757">
        <v>0</v>
      </c>
      <c r="X1757">
        <v>-1302720870</v>
      </c>
      <c r="Y1757">
        <v>1.2500000000000001E-2</v>
      </c>
      <c r="AA1757">
        <v>0</v>
      </c>
      <c r="AB1757">
        <v>466.71</v>
      </c>
      <c r="AC1757">
        <v>446.18</v>
      </c>
      <c r="AD1757">
        <v>0</v>
      </c>
      <c r="AE1757">
        <v>0</v>
      </c>
      <c r="AF1757">
        <v>31.26</v>
      </c>
      <c r="AG1757">
        <v>13.5</v>
      </c>
      <c r="AH1757">
        <v>0</v>
      </c>
      <c r="AI1757">
        <v>1</v>
      </c>
      <c r="AJ1757">
        <v>14.93</v>
      </c>
      <c r="AK1757">
        <v>33.049999999999997</v>
      </c>
      <c r="AL1757">
        <v>1</v>
      </c>
      <c r="AN1757">
        <v>0</v>
      </c>
      <c r="AO1757">
        <v>1</v>
      </c>
      <c r="AP1757">
        <v>1</v>
      </c>
      <c r="AQ1757">
        <v>0</v>
      </c>
      <c r="AR1757">
        <v>0</v>
      </c>
      <c r="AS1757" t="s">
        <v>3</v>
      </c>
      <c r="AT1757">
        <v>0.01</v>
      </c>
      <c r="AU1757" t="s">
        <v>133</v>
      </c>
      <c r="AV1757">
        <v>0</v>
      </c>
      <c r="AW1757">
        <v>2</v>
      </c>
      <c r="AX1757">
        <v>35870186</v>
      </c>
      <c r="AY1757">
        <v>1</v>
      </c>
      <c r="AZ1757">
        <v>0</v>
      </c>
      <c r="BA1757">
        <v>1707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CX1757">
        <f>Y1757*Source!I1620</f>
        <v>6.7125000000000006E-3</v>
      </c>
      <c r="CY1757">
        <f>AB1757</f>
        <v>466.71</v>
      </c>
      <c r="CZ1757">
        <f>AF1757</f>
        <v>31.26</v>
      </c>
      <c r="DA1757">
        <f>AJ1757</f>
        <v>14.93</v>
      </c>
      <c r="DB1757">
        <f>ROUND((ROUND(AT1757*CZ1757,2)*1.25),2)</f>
        <v>0.39</v>
      </c>
      <c r="DC1757">
        <f>ROUND((ROUND(AT1757*AG1757,2)*1.25),2)</f>
        <v>0.18</v>
      </c>
    </row>
    <row r="1758" spans="1:107">
      <c r="A1758">
        <f>ROW(Source!A1620)</f>
        <v>1620</v>
      </c>
      <c r="B1758">
        <v>35863109</v>
      </c>
      <c r="C1758">
        <v>35870176</v>
      </c>
      <c r="D1758">
        <v>29174913</v>
      </c>
      <c r="E1758">
        <v>1</v>
      </c>
      <c r="F1758">
        <v>1</v>
      </c>
      <c r="G1758">
        <v>1</v>
      </c>
      <c r="H1758">
        <v>2</v>
      </c>
      <c r="I1758" t="s">
        <v>578</v>
      </c>
      <c r="J1758" t="s">
        <v>579</v>
      </c>
      <c r="K1758" t="s">
        <v>580</v>
      </c>
      <c r="L1758">
        <v>1368</v>
      </c>
      <c r="N1758">
        <v>1011</v>
      </c>
      <c r="O1758" t="s">
        <v>567</v>
      </c>
      <c r="P1758" t="s">
        <v>567</v>
      </c>
      <c r="Q1758">
        <v>1</v>
      </c>
      <c r="W1758">
        <v>0</v>
      </c>
      <c r="X1758">
        <v>458544584</v>
      </c>
      <c r="Y1758">
        <v>1.2500000000000001E-2</v>
      </c>
      <c r="AA1758">
        <v>0</v>
      </c>
      <c r="AB1758">
        <v>932.72</v>
      </c>
      <c r="AC1758">
        <v>383.38</v>
      </c>
      <c r="AD1758">
        <v>0</v>
      </c>
      <c r="AE1758">
        <v>0</v>
      </c>
      <c r="AF1758">
        <v>87.17</v>
      </c>
      <c r="AG1758">
        <v>11.6</v>
      </c>
      <c r="AH1758">
        <v>0</v>
      </c>
      <c r="AI1758">
        <v>1</v>
      </c>
      <c r="AJ1758">
        <v>10.7</v>
      </c>
      <c r="AK1758">
        <v>33.049999999999997</v>
      </c>
      <c r="AL1758">
        <v>1</v>
      </c>
      <c r="AN1758">
        <v>0</v>
      </c>
      <c r="AO1758">
        <v>1</v>
      </c>
      <c r="AP1758">
        <v>1</v>
      </c>
      <c r="AQ1758">
        <v>0</v>
      </c>
      <c r="AR1758">
        <v>0</v>
      </c>
      <c r="AS1758" t="s">
        <v>3</v>
      </c>
      <c r="AT1758">
        <v>0.01</v>
      </c>
      <c r="AU1758" t="s">
        <v>133</v>
      </c>
      <c r="AV1758">
        <v>0</v>
      </c>
      <c r="AW1758">
        <v>2</v>
      </c>
      <c r="AX1758">
        <v>35870187</v>
      </c>
      <c r="AY1758">
        <v>1</v>
      </c>
      <c r="AZ1758">
        <v>0</v>
      </c>
      <c r="BA1758">
        <v>1708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CX1758">
        <f>Y1758*Source!I1620</f>
        <v>6.7125000000000006E-3</v>
      </c>
      <c r="CY1758">
        <f>AB1758</f>
        <v>932.72</v>
      </c>
      <c r="CZ1758">
        <f>AF1758</f>
        <v>87.17</v>
      </c>
      <c r="DA1758">
        <f>AJ1758</f>
        <v>10.7</v>
      </c>
      <c r="DB1758">
        <f>ROUND((ROUND(AT1758*CZ1758,2)*1.25),2)</f>
        <v>1.0900000000000001</v>
      </c>
      <c r="DC1758">
        <f>ROUND((ROUND(AT1758*AG1758,2)*1.25),2)</f>
        <v>0.15</v>
      </c>
    </row>
    <row r="1759" spans="1:107">
      <c r="A1759">
        <f>ROW(Source!A1620)</f>
        <v>1620</v>
      </c>
      <c r="B1759">
        <v>35863109</v>
      </c>
      <c r="C1759">
        <v>35870176</v>
      </c>
      <c r="D1759">
        <v>29109386</v>
      </c>
      <c r="E1759">
        <v>1</v>
      </c>
      <c r="F1759">
        <v>1</v>
      </c>
      <c r="G1759">
        <v>1</v>
      </c>
      <c r="H1759">
        <v>3</v>
      </c>
      <c r="I1759" t="s">
        <v>729</v>
      </c>
      <c r="J1759" t="s">
        <v>730</v>
      </c>
      <c r="K1759" t="s">
        <v>731</v>
      </c>
      <c r="L1759">
        <v>1348</v>
      </c>
      <c r="N1759">
        <v>1009</v>
      </c>
      <c r="O1759" t="s">
        <v>30</v>
      </c>
      <c r="P1759" t="s">
        <v>30</v>
      </c>
      <c r="Q1759">
        <v>1000</v>
      </c>
      <c r="W1759">
        <v>0</v>
      </c>
      <c r="X1759">
        <v>-1262442712</v>
      </c>
      <c r="Y1759">
        <v>3.4099999999999998E-2</v>
      </c>
      <c r="AA1759">
        <v>55935.05</v>
      </c>
      <c r="AB1759">
        <v>0</v>
      </c>
      <c r="AC1759">
        <v>0</v>
      </c>
      <c r="AD1759">
        <v>0</v>
      </c>
      <c r="AE1759">
        <v>11300.01</v>
      </c>
      <c r="AF1759">
        <v>0</v>
      </c>
      <c r="AG1759">
        <v>0</v>
      </c>
      <c r="AH1759">
        <v>0</v>
      </c>
      <c r="AI1759">
        <v>4.95</v>
      </c>
      <c r="AJ1759">
        <v>1</v>
      </c>
      <c r="AK1759">
        <v>1</v>
      </c>
      <c r="AL1759">
        <v>1</v>
      </c>
      <c r="AN1759">
        <v>0</v>
      </c>
      <c r="AO1759">
        <v>1</v>
      </c>
      <c r="AP1759">
        <v>0</v>
      </c>
      <c r="AQ1759">
        <v>0</v>
      </c>
      <c r="AR1759">
        <v>0</v>
      </c>
      <c r="AS1759" t="s">
        <v>3</v>
      </c>
      <c r="AT1759">
        <v>3.4099999999999998E-2</v>
      </c>
      <c r="AU1759" t="s">
        <v>3</v>
      </c>
      <c r="AV1759">
        <v>0</v>
      </c>
      <c r="AW1759">
        <v>2</v>
      </c>
      <c r="AX1759">
        <v>35870188</v>
      </c>
      <c r="AY1759">
        <v>1</v>
      </c>
      <c r="AZ1759">
        <v>0</v>
      </c>
      <c r="BA1759">
        <v>1709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CX1759">
        <f>Y1759*Source!I1620</f>
        <v>1.83117E-2</v>
      </c>
      <c r="CY1759">
        <f>AA1759</f>
        <v>55935.05</v>
      </c>
      <c r="CZ1759">
        <f>AE1759</f>
        <v>11300.01</v>
      </c>
      <c r="DA1759">
        <f>AI1759</f>
        <v>4.95</v>
      </c>
      <c r="DB1759">
        <f>ROUND(ROUND(AT1759*CZ1759,2),2)</f>
        <v>385.33</v>
      </c>
      <c r="DC1759">
        <f>ROUND(ROUND(AT1759*AG1759,2),2)</f>
        <v>0</v>
      </c>
    </row>
    <row r="1760" spans="1:107">
      <c r="A1760">
        <f>ROW(Source!A1620)</f>
        <v>1620</v>
      </c>
      <c r="B1760">
        <v>35863109</v>
      </c>
      <c r="C1760">
        <v>35870176</v>
      </c>
      <c r="D1760">
        <v>29107800</v>
      </c>
      <c r="E1760">
        <v>1</v>
      </c>
      <c r="F1760">
        <v>1</v>
      </c>
      <c r="G1760">
        <v>1</v>
      </c>
      <c r="H1760">
        <v>3</v>
      </c>
      <c r="I1760" t="s">
        <v>592</v>
      </c>
      <c r="J1760" t="s">
        <v>593</v>
      </c>
      <c r="K1760" t="s">
        <v>594</v>
      </c>
      <c r="L1760">
        <v>1346</v>
      </c>
      <c r="N1760">
        <v>1009</v>
      </c>
      <c r="O1760" t="s">
        <v>160</v>
      </c>
      <c r="P1760" t="s">
        <v>160</v>
      </c>
      <c r="Q1760">
        <v>1</v>
      </c>
      <c r="W1760">
        <v>0</v>
      </c>
      <c r="X1760">
        <v>-1570619850</v>
      </c>
      <c r="Y1760">
        <v>0.01</v>
      </c>
      <c r="AA1760">
        <v>46.61</v>
      </c>
      <c r="AB1760">
        <v>0</v>
      </c>
      <c r="AC1760">
        <v>0</v>
      </c>
      <c r="AD1760">
        <v>0</v>
      </c>
      <c r="AE1760">
        <v>1.81</v>
      </c>
      <c r="AF1760">
        <v>0</v>
      </c>
      <c r="AG1760">
        <v>0</v>
      </c>
      <c r="AH1760">
        <v>0</v>
      </c>
      <c r="AI1760">
        <v>25.75</v>
      </c>
      <c r="AJ1760">
        <v>1</v>
      </c>
      <c r="AK1760">
        <v>1</v>
      </c>
      <c r="AL1760">
        <v>1</v>
      </c>
      <c r="AN1760">
        <v>0</v>
      </c>
      <c r="AO1760">
        <v>1</v>
      </c>
      <c r="AP1760">
        <v>0</v>
      </c>
      <c r="AQ1760">
        <v>0</v>
      </c>
      <c r="AR1760">
        <v>0</v>
      </c>
      <c r="AS1760" t="s">
        <v>3</v>
      </c>
      <c r="AT1760">
        <v>0.01</v>
      </c>
      <c r="AU1760" t="s">
        <v>3</v>
      </c>
      <c r="AV1760">
        <v>0</v>
      </c>
      <c r="AW1760">
        <v>2</v>
      </c>
      <c r="AX1760">
        <v>35870189</v>
      </c>
      <c r="AY1760">
        <v>1</v>
      </c>
      <c r="AZ1760">
        <v>0</v>
      </c>
      <c r="BA1760">
        <v>1710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CX1760">
        <f>Y1760*Source!I1620</f>
        <v>5.3700000000000006E-3</v>
      </c>
      <c r="CY1760">
        <f>AA1760</f>
        <v>46.61</v>
      </c>
      <c r="CZ1760">
        <f>AE1760</f>
        <v>1.81</v>
      </c>
      <c r="DA1760">
        <f>AI1760</f>
        <v>25.75</v>
      </c>
      <c r="DB1760">
        <f>ROUND(ROUND(AT1760*CZ1760,2),2)</f>
        <v>0.02</v>
      </c>
      <c r="DC1760">
        <f>ROUND(ROUND(AT1760*AG1760,2),2)</f>
        <v>0</v>
      </c>
    </row>
    <row r="1761" spans="1:107">
      <c r="A1761">
        <f>ROW(Source!A1620)</f>
        <v>1620</v>
      </c>
      <c r="B1761">
        <v>35863109</v>
      </c>
      <c r="C1761">
        <v>35870176</v>
      </c>
      <c r="D1761">
        <v>29109603</v>
      </c>
      <c r="E1761">
        <v>1</v>
      </c>
      <c r="F1761">
        <v>1</v>
      </c>
      <c r="G1761">
        <v>1</v>
      </c>
      <c r="H1761">
        <v>3</v>
      </c>
      <c r="I1761" t="s">
        <v>732</v>
      </c>
      <c r="J1761" t="s">
        <v>733</v>
      </c>
      <c r="K1761" t="s">
        <v>734</v>
      </c>
      <c r="L1761">
        <v>1327</v>
      </c>
      <c r="N1761">
        <v>1005</v>
      </c>
      <c r="O1761" t="s">
        <v>155</v>
      </c>
      <c r="P1761" t="s">
        <v>155</v>
      </c>
      <c r="Q1761">
        <v>1</v>
      </c>
      <c r="W1761">
        <v>0</v>
      </c>
      <c r="X1761">
        <v>1399429038</v>
      </c>
      <c r="Y1761">
        <v>112</v>
      </c>
      <c r="AA1761">
        <v>54.06</v>
      </c>
      <c r="AB1761">
        <v>0</v>
      </c>
      <c r="AC1761">
        <v>0</v>
      </c>
      <c r="AD1761">
        <v>0</v>
      </c>
      <c r="AE1761">
        <v>55.16</v>
      </c>
      <c r="AF1761">
        <v>0</v>
      </c>
      <c r="AG1761">
        <v>0</v>
      </c>
      <c r="AH1761">
        <v>0</v>
      </c>
      <c r="AI1761">
        <v>0.98</v>
      </c>
      <c r="AJ1761">
        <v>1</v>
      </c>
      <c r="AK1761">
        <v>1</v>
      </c>
      <c r="AL1761">
        <v>1</v>
      </c>
      <c r="AN1761">
        <v>0</v>
      </c>
      <c r="AO1761">
        <v>1</v>
      </c>
      <c r="AP1761">
        <v>0</v>
      </c>
      <c r="AQ1761">
        <v>0</v>
      </c>
      <c r="AR1761">
        <v>0</v>
      </c>
      <c r="AS1761" t="s">
        <v>3</v>
      </c>
      <c r="AT1761">
        <v>112</v>
      </c>
      <c r="AU1761" t="s">
        <v>3</v>
      </c>
      <c r="AV1761">
        <v>0</v>
      </c>
      <c r="AW1761">
        <v>2</v>
      </c>
      <c r="AX1761">
        <v>35870190</v>
      </c>
      <c r="AY1761">
        <v>1</v>
      </c>
      <c r="AZ1761">
        <v>0</v>
      </c>
      <c r="BA1761">
        <v>1711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CX1761">
        <f>Y1761*Source!I1620</f>
        <v>60.144000000000005</v>
      </c>
      <c r="CY1761">
        <f>AA1761</f>
        <v>54.06</v>
      </c>
      <c r="CZ1761">
        <f>AE1761</f>
        <v>55.16</v>
      </c>
      <c r="DA1761">
        <f>AI1761</f>
        <v>0.98</v>
      </c>
      <c r="DB1761">
        <f>ROUND(ROUND(AT1761*CZ1761,2),2)</f>
        <v>6177.92</v>
      </c>
      <c r="DC1761">
        <f>ROUND(ROUND(AT1761*AG1761,2),2)</f>
        <v>0</v>
      </c>
    </row>
    <row r="1762" spans="1:107">
      <c r="A1762">
        <f>ROW(Source!A1621)</f>
        <v>1621</v>
      </c>
      <c r="B1762">
        <v>35863109</v>
      </c>
      <c r="C1762">
        <v>35870191</v>
      </c>
      <c r="D1762">
        <v>29364679</v>
      </c>
      <c r="E1762">
        <v>1</v>
      </c>
      <c r="F1762">
        <v>1</v>
      </c>
      <c r="G1762">
        <v>1</v>
      </c>
      <c r="H1762">
        <v>1</v>
      </c>
      <c r="I1762" t="s">
        <v>735</v>
      </c>
      <c r="J1762" t="s">
        <v>3</v>
      </c>
      <c r="K1762" t="s">
        <v>736</v>
      </c>
      <c r="L1762">
        <v>1369</v>
      </c>
      <c r="N1762">
        <v>1013</v>
      </c>
      <c r="O1762" t="s">
        <v>561</v>
      </c>
      <c r="P1762" t="s">
        <v>561</v>
      </c>
      <c r="Q1762">
        <v>1</v>
      </c>
      <c r="W1762">
        <v>0</v>
      </c>
      <c r="X1762">
        <v>931378261</v>
      </c>
      <c r="Y1762">
        <v>35.052</v>
      </c>
      <c r="AA1762">
        <v>0</v>
      </c>
      <c r="AB1762">
        <v>0</v>
      </c>
      <c r="AC1762">
        <v>0</v>
      </c>
      <c r="AD1762">
        <v>316.85000000000002</v>
      </c>
      <c r="AE1762">
        <v>0</v>
      </c>
      <c r="AF1762">
        <v>0</v>
      </c>
      <c r="AG1762">
        <v>0</v>
      </c>
      <c r="AH1762">
        <v>316.85000000000002</v>
      </c>
      <c r="AI1762">
        <v>1</v>
      </c>
      <c r="AJ1762">
        <v>1</v>
      </c>
      <c r="AK1762">
        <v>1</v>
      </c>
      <c r="AL1762">
        <v>1</v>
      </c>
      <c r="AN1762">
        <v>0</v>
      </c>
      <c r="AO1762">
        <v>1</v>
      </c>
      <c r="AP1762">
        <v>1</v>
      </c>
      <c r="AQ1762">
        <v>0</v>
      </c>
      <c r="AR1762">
        <v>0</v>
      </c>
      <c r="AS1762" t="s">
        <v>3</v>
      </c>
      <c r="AT1762">
        <v>30.48</v>
      </c>
      <c r="AU1762" t="s">
        <v>134</v>
      </c>
      <c r="AV1762">
        <v>1</v>
      </c>
      <c r="AW1762">
        <v>2</v>
      </c>
      <c r="AX1762">
        <v>35870204</v>
      </c>
      <c r="AY1762">
        <v>2</v>
      </c>
      <c r="AZ1762">
        <v>131072</v>
      </c>
      <c r="BA1762">
        <v>1712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CX1762">
        <f>Y1762*Source!I1621</f>
        <v>1.0515600000000001</v>
      </c>
      <c r="CY1762">
        <f>AD1762</f>
        <v>316.85000000000002</v>
      </c>
      <c r="CZ1762">
        <f>AH1762</f>
        <v>316.85000000000002</v>
      </c>
      <c r="DA1762">
        <f>AL1762</f>
        <v>1</v>
      </c>
      <c r="DB1762">
        <f>ROUND((ROUND(AT1762*CZ1762,2)*1.15),2)</f>
        <v>11106.23</v>
      </c>
      <c r="DC1762">
        <f>ROUND((ROUND(AT1762*AG1762,2)*1.15),2)</f>
        <v>0</v>
      </c>
    </row>
    <row r="1763" spans="1:107">
      <c r="A1763">
        <f>ROW(Source!A1621)</f>
        <v>1621</v>
      </c>
      <c r="B1763">
        <v>35863109</v>
      </c>
      <c r="C1763">
        <v>35870191</v>
      </c>
      <c r="D1763">
        <v>121548</v>
      </c>
      <c r="E1763">
        <v>1</v>
      </c>
      <c r="F1763">
        <v>1</v>
      </c>
      <c r="G1763">
        <v>1</v>
      </c>
      <c r="H1763">
        <v>1</v>
      </c>
      <c r="I1763" t="s">
        <v>35</v>
      </c>
      <c r="J1763" t="s">
        <v>3</v>
      </c>
      <c r="K1763" t="s">
        <v>562</v>
      </c>
      <c r="L1763">
        <v>608254</v>
      </c>
      <c r="N1763">
        <v>1013</v>
      </c>
      <c r="O1763" t="s">
        <v>563</v>
      </c>
      <c r="P1763" t="s">
        <v>563</v>
      </c>
      <c r="Q1763">
        <v>1</v>
      </c>
      <c r="W1763">
        <v>0</v>
      </c>
      <c r="X1763">
        <v>-185737400</v>
      </c>
      <c r="Y1763">
        <v>0.03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1</v>
      </c>
      <c r="AJ1763">
        <v>1</v>
      </c>
      <c r="AK1763">
        <v>1</v>
      </c>
      <c r="AL1763">
        <v>1</v>
      </c>
      <c r="AN1763">
        <v>0</v>
      </c>
      <c r="AO1763">
        <v>1</v>
      </c>
      <c r="AP1763">
        <v>0</v>
      </c>
      <c r="AQ1763">
        <v>0</v>
      </c>
      <c r="AR1763">
        <v>0</v>
      </c>
      <c r="AS1763" t="s">
        <v>3</v>
      </c>
      <c r="AT1763">
        <v>0.03</v>
      </c>
      <c r="AU1763" t="s">
        <v>3</v>
      </c>
      <c r="AV1763">
        <v>2</v>
      </c>
      <c r="AW1763">
        <v>2</v>
      </c>
      <c r="AX1763">
        <v>35870205</v>
      </c>
      <c r="AY1763">
        <v>1</v>
      </c>
      <c r="AZ1763">
        <v>0</v>
      </c>
      <c r="BA1763">
        <v>1713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CX1763">
        <f>Y1763*Source!I1621</f>
        <v>8.9999999999999998E-4</v>
      </c>
      <c r="CY1763">
        <f>AD1763</f>
        <v>0</v>
      </c>
      <c r="CZ1763">
        <f>AH1763</f>
        <v>0</v>
      </c>
      <c r="DA1763">
        <f>AL1763</f>
        <v>1</v>
      </c>
      <c r="DB1763">
        <f t="shared" ref="DB1763:DB1773" si="266">ROUND(ROUND(AT1763*CZ1763,2),2)</f>
        <v>0</v>
      </c>
      <c r="DC1763">
        <f t="shared" ref="DC1763:DC1773" si="267">ROUND(ROUND(AT1763*AG1763,2),2)</f>
        <v>0</v>
      </c>
    </row>
    <row r="1764" spans="1:107">
      <c r="A1764">
        <f>ROW(Source!A1621)</f>
        <v>1621</v>
      </c>
      <c r="B1764">
        <v>35863109</v>
      </c>
      <c r="C1764">
        <v>35870191</v>
      </c>
      <c r="D1764">
        <v>29172362</v>
      </c>
      <c r="E1764">
        <v>1</v>
      </c>
      <c r="F1764">
        <v>1</v>
      </c>
      <c r="G1764">
        <v>1</v>
      </c>
      <c r="H1764">
        <v>2</v>
      </c>
      <c r="I1764" t="s">
        <v>737</v>
      </c>
      <c r="J1764" t="s">
        <v>738</v>
      </c>
      <c r="K1764" t="s">
        <v>739</v>
      </c>
      <c r="L1764">
        <v>1368</v>
      </c>
      <c r="N1764">
        <v>1011</v>
      </c>
      <c r="O1764" t="s">
        <v>567</v>
      </c>
      <c r="P1764" t="s">
        <v>567</v>
      </c>
      <c r="Q1764">
        <v>1</v>
      </c>
      <c r="W1764">
        <v>0</v>
      </c>
      <c r="X1764">
        <v>2071614860</v>
      </c>
      <c r="Y1764">
        <v>0.03</v>
      </c>
      <c r="AA1764">
        <v>0</v>
      </c>
      <c r="AB1764">
        <v>1113.56</v>
      </c>
      <c r="AC1764">
        <v>446.18</v>
      </c>
      <c r="AD1764">
        <v>0</v>
      </c>
      <c r="AE1764">
        <v>0</v>
      </c>
      <c r="AF1764">
        <v>134.65</v>
      </c>
      <c r="AG1764">
        <v>13.5</v>
      </c>
      <c r="AH1764">
        <v>0</v>
      </c>
      <c r="AI1764">
        <v>1</v>
      </c>
      <c r="AJ1764">
        <v>8.27</v>
      </c>
      <c r="AK1764">
        <v>33.049999999999997</v>
      </c>
      <c r="AL1764">
        <v>1</v>
      </c>
      <c r="AN1764">
        <v>0</v>
      </c>
      <c r="AO1764">
        <v>1</v>
      </c>
      <c r="AP1764">
        <v>0</v>
      </c>
      <c r="AQ1764">
        <v>0</v>
      </c>
      <c r="AR1764">
        <v>0</v>
      </c>
      <c r="AS1764" t="s">
        <v>3</v>
      </c>
      <c r="AT1764">
        <v>0.03</v>
      </c>
      <c r="AU1764" t="s">
        <v>3</v>
      </c>
      <c r="AV1764">
        <v>0</v>
      </c>
      <c r="AW1764">
        <v>2</v>
      </c>
      <c r="AX1764">
        <v>35870206</v>
      </c>
      <c r="AY1764">
        <v>1</v>
      </c>
      <c r="AZ1764">
        <v>0</v>
      </c>
      <c r="BA1764">
        <v>1714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CX1764">
        <f>Y1764*Source!I1621</f>
        <v>8.9999999999999998E-4</v>
      </c>
      <c r="CY1764">
        <f>AB1764</f>
        <v>1113.56</v>
      </c>
      <c r="CZ1764">
        <f>AF1764</f>
        <v>134.65</v>
      </c>
      <c r="DA1764">
        <f>AJ1764</f>
        <v>8.27</v>
      </c>
      <c r="DB1764">
        <f t="shared" si="266"/>
        <v>4.04</v>
      </c>
      <c r="DC1764">
        <f t="shared" si="267"/>
        <v>0.41</v>
      </c>
    </row>
    <row r="1765" spans="1:107">
      <c r="A1765">
        <f>ROW(Source!A1621)</f>
        <v>1621</v>
      </c>
      <c r="B1765">
        <v>35863109</v>
      </c>
      <c r="C1765">
        <v>35870191</v>
      </c>
      <c r="D1765">
        <v>29174913</v>
      </c>
      <c r="E1765">
        <v>1</v>
      </c>
      <c r="F1765">
        <v>1</v>
      </c>
      <c r="G1765">
        <v>1</v>
      </c>
      <c r="H1765">
        <v>2</v>
      </c>
      <c r="I1765" t="s">
        <v>578</v>
      </c>
      <c r="J1765" t="s">
        <v>579</v>
      </c>
      <c r="K1765" t="s">
        <v>580</v>
      </c>
      <c r="L1765">
        <v>1368</v>
      </c>
      <c r="N1765">
        <v>1011</v>
      </c>
      <c r="O1765" t="s">
        <v>567</v>
      </c>
      <c r="P1765" t="s">
        <v>567</v>
      </c>
      <c r="Q1765">
        <v>1</v>
      </c>
      <c r="W1765">
        <v>0</v>
      </c>
      <c r="X1765">
        <v>458544584</v>
      </c>
      <c r="Y1765">
        <v>0.02</v>
      </c>
      <c r="AA1765">
        <v>0</v>
      </c>
      <c r="AB1765">
        <v>932.72</v>
      </c>
      <c r="AC1765">
        <v>383.38</v>
      </c>
      <c r="AD1765">
        <v>0</v>
      </c>
      <c r="AE1765">
        <v>0</v>
      </c>
      <c r="AF1765">
        <v>87.17</v>
      </c>
      <c r="AG1765">
        <v>11.6</v>
      </c>
      <c r="AH1765">
        <v>0</v>
      </c>
      <c r="AI1765">
        <v>1</v>
      </c>
      <c r="AJ1765">
        <v>10.7</v>
      </c>
      <c r="AK1765">
        <v>33.049999999999997</v>
      </c>
      <c r="AL1765">
        <v>1</v>
      </c>
      <c r="AN1765">
        <v>0</v>
      </c>
      <c r="AO1765">
        <v>1</v>
      </c>
      <c r="AP1765">
        <v>0</v>
      </c>
      <c r="AQ1765">
        <v>0</v>
      </c>
      <c r="AR1765">
        <v>0</v>
      </c>
      <c r="AS1765" t="s">
        <v>3</v>
      </c>
      <c r="AT1765">
        <v>0.02</v>
      </c>
      <c r="AU1765" t="s">
        <v>3</v>
      </c>
      <c r="AV1765">
        <v>0</v>
      </c>
      <c r="AW1765">
        <v>2</v>
      </c>
      <c r="AX1765">
        <v>35870207</v>
      </c>
      <c r="AY1765">
        <v>1</v>
      </c>
      <c r="AZ1765">
        <v>0</v>
      </c>
      <c r="BA1765">
        <v>1715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CX1765">
        <f>Y1765*Source!I1621</f>
        <v>5.9999999999999995E-4</v>
      </c>
      <c r="CY1765">
        <f>AB1765</f>
        <v>932.72</v>
      </c>
      <c r="CZ1765">
        <f>AF1765</f>
        <v>87.17</v>
      </c>
      <c r="DA1765">
        <f>AJ1765</f>
        <v>10.7</v>
      </c>
      <c r="DB1765">
        <f t="shared" si="266"/>
        <v>1.74</v>
      </c>
      <c r="DC1765">
        <f t="shared" si="267"/>
        <v>0.23</v>
      </c>
    </row>
    <row r="1766" spans="1:107">
      <c r="A1766">
        <f>ROW(Source!A1621)</f>
        <v>1621</v>
      </c>
      <c r="B1766">
        <v>35863109</v>
      </c>
      <c r="C1766">
        <v>35870191</v>
      </c>
      <c r="D1766">
        <v>29114246</v>
      </c>
      <c r="E1766">
        <v>1</v>
      </c>
      <c r="F1766">
        <v>1</v>
      </c>
      <c r="G1766">
        <v>1</v>
      </c>
      <c r="H1766">
        <v>3</v>
      </c>
      <c r="I1766" t="s">
        <v>740</v>
      </c>
      <c r="J1766" t="s">
        <v>741</v>
      </c>
      <c r="K1766" t="s">
        <v>742</v>
      </c>
      <c r="L1766">
        <v>1346</v>
      </c>
      <c r="N1766">
        <v>1009</v>
      </c>
      <c r="O1766" t="s">
        <v>160</v>
      </c>
      <c r="P1766" t="s">
        <v>160</v>
      </c>
      <c r="Q1766">
        <v>1</v>
      </c>
      <c r="W1766">
        <v>0</v>
      </c>
      <c r="X1766">
        <v>-421273247</v>
      </c>
      <c r="Y1766">
        <v>1.5</v>
      </c>
      <c r="AA1766">
        <v>83.08</v>
      </c>
      <c r="AB1766">
        <v>0</v>
      </c>
      <c r="AC1766">
        <v>0</v>
      </c>
      <c r="AD1766">
        <v>0</v>
      </c>
      <c r="AE1766">
        <v>9.0399999999999991</v>
      </c>
      <c r="AF1766">
        <v>0</v>
      </c>
      <c r="AG1766">
        <v>0</v>
      </c>
      <c r="AH1766">
        <v>0</v>
      </c>
      <c r="AI1766">
        <v>9.19</v>
      </c>
      <c r="AJ1766">
        <v>1</v>
      </c>
      <c r="AK1766">
        <v>1</v>
      </c>
      <c r="AL1766">
        <v>1</v>
      </c>
      <c r="AN1766">
        <v>0</v>
      </c>
      <c r="AO1766">
        <v>1</v>
      </c>
      <c r="AP1766">
        <v>0</v>
      </c>
      <c r="AQ1766">
        <v>0</v>
      </c>
      <c r="AR1766">
        <v>0</v>
      </c>
      <c r="AS1766" t="s">
        <v>3</v>
      </c>
      <c r="AT1766">
        <v>1.5</v>
      </c>
      <c r="AU1766" t="s">
        <v>3</v>
      </c>
      <c r="AV1766">
        <v>0</v>
      </c>
      <c r="AW1766">
        <v>2</v>
      </c>
      <c r="AX1766">
        <v>35870208</v>
      </c>
      <c r="AY1766">
        <v>1</v>
      </c>
      <c r="AZ1766">
        <v>0</v>
      </c>
      <c r="BA1766">
        <v>1716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CX1766">
        <f>Y1766*Source!I1621</f>
        <v>4.4999999999999998E-2</v>
      </c>
      <c r="CY1766">
        <f t="shared" ref="CY1766:CY1773" si="268">AA1766</f>
        <v>83.08</v>
      </c>
      <c r="CZ1766">
        <f t="shared" ref="CZ1766:CZ1773" si="269">AE1766</f>
        <v>9.0399999999999991</v>
      </c>
      <c r="DA1766">
        <f t="shared" ref="DA1766:DA1773" si="270">AI1766</f>
        <v>9.19</v>
      </c>
      <c r="DB1766">
        <f t="shared" si="266"/>
        <v>13.56</v>
      </c>
      <c r="DC1766">
        <f t="shared" si="267"/>
        <v>0</v>
      </c>
    </row>
    <row r="1767" spans="1:107">
      <c r="A1767">
        <f>ROW(Source!A1621)</f>
        <v>1621</v>
      </c>
      <c r="B1767">
        <v>35863109</v>
      </c>
      <c r="C1767">
        <v>35870191</v>
      </c>
      <c r="D1767">
        <v>29110838</v>
      </c>
      <c r="E1767">
        <v>1</v>
      </c>
      <c r="F1767">
        <v>1</v>
      </c>
      <c r="G1767">
        <v>1</v>
      </c>
      <c r="H1767">
        <v>3</v>
      </c>
      <c r="I1767" t="s">
        <v>743</v>
      </c>
      <c r="J1767" t="s">
        <v>744</v>
      </c>
      <c r="K1767" t="s">
        <v>745</v>
      </c>
      <c r="L1767">
        <v>1346</v>
      </c>
      <c r="N1767">
        <v>1009</v>
      </c>
      <c r="O1767" t="s">
        <v>160</v>
      </c>
      <c r="P1767" t="s">
        <v>160</v>
      </c>
      <c r="Q1767">
        <v>1</v>
      </c>
      <c r="W1767">
        <v>0</v>
      </c>
      <c r="X1767">
        <v>-667794164</v>
      </c>
      <c r="Y1767">
        <v>0.42</v>
      </c>
      <c r="AA1767">
        <v>100.04</v>
      </c>
      <c r="AB1767">
        <v>0</v>
      </c>
      <c r="AC1767">
        <v>0</v>
      </c>
      <c r="AD1767">
        <v>0</v>
      </c>
      <c r="AE1767">
        <v>30.5</v>
      </c>
      <c r="AF1767">
        <v>0</v>
      </c>
      <c r="AG1767">
        <v>0</v>
      </c>
      <c r="AH1767">
        <v>0</v>
      </c>
      <c r="AI1767">
        <v>3.28</v>
      </c>
      <c r="AJ1767">
        <v>1</v>
      </c>
      <c r="AK1767">
        <v>1</v>
      </c>
      <c r="AL1767">
        <v>1</v>
      </c>
      <c r="AN1767">
        <v>0</v>
      </c>
      <c r="AO1767">
        <v>1</v>
      </c>
      <c r="AP1767">
        <v>0</v>
      </c>
      <c r="AQ1767">
        <v>0</v>
      </c>
      <c r="AR1767">
        <v>0</v>
      </c>
      <c r="AS1767" t="s">
        <v>3</v>
      </c>
      <c r="AT1767">
        <v>0.42</v>
      </c>
      <c r="AU1767" t="s">
        <v>3</v>
      </c>
      <c r="AV1767">
        <v>0</v>
      </c>
      <c r="AW1767">
        <v>2</v>
      </c>
      <c r="AX1767">
        <v>35870209</v>
      </c>
      <c r="AY1767">
        <v>1</v>
      </c>
      <c r="AZ1767">
        <v>0</v>
      </c>
      <c r="BA1767">
        <v>1717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CX1767">
        <f>Y1767*Source!I1621</f>
        <v>1.2599999999999998E-2</v>
      </c>
      <c r="CY1767">
        <f t="shared" si="268"/>
        <v>100.04</v>
      </c>
      <c r="CZ1767">
        <f t="shared" si="269"/>
        <v>30.5</v>
      </c>
      <c r="DA1767">
        <f t="shared" si="270"/>
        <v>3.28</v>
      </c>
      <c r="DB1767">
        <f t="shared" si="266"/>
        <v>12.81</v>
      </c>
      <c r="DC1767">
        <f t="shared" si="267"/>
        <v>0</v>
      </c>
    </row>
    <row r="1768" spans="1:107">
      <c r="A1768">
        <f>ROW(Source!A1621)</f>
        <v>1621</v>
      </c>
      <c r="B1768">
        <v>35863109</v>
      </c>
      <c r="C1768">
        <v>35870191</v>
      </c>
      <c r="D1768">
        <v>29149204</v>
      </c>
      <c r="E1768">
        <v>1</v>
      </c>
      <c r="F1768">
        <v>1</v>
      </c>
      <c r="G1768">
        <v>1</v>
      </c>
      <c r="H1768">
        <v>3</v>
      </c>
      <c r="I1768" t="s">
        <v>746</v>
      </c>
      <c r="J1768" t="s">
        <v>747</v>
      </c>
      <c r="K1768" t="s">
        <v>748</v>
      </c>
      <c r="L1768">
        <v>1348</v>
      </c>
      <c r="N1768">
        <v>1009</v>
      </c>
      <c r="O1768" t="s">
        <v>30</v>
      </c>
      <c r="P1768" t="s">
        <v>30</v>
      </c>
      <c r="Q1768">
        <v>1000</v>
      </c>
      <c r="W1768">
        <v>0</v>
      </c>
      <c r="X1768">
        <v>-1132764130</v>
      </c>
      <c r="Y1768">
        <v>3.15E-3</v>
      </c>
      <c r="AA1768">
        <v>4978.46</v>
      </c>
      <c r="AB1768">
        <v>0</v>
      </c>
      <c r="AC1768">
        <v>0</v>
      </c>
      <c r="AD1768">
        <v>0</v>
      </c>
      <c r="AE1768">
        <v>729.98</v>
      </c>
      <c r="AF1768">
        <v>0</v>
      </c>
      <c r="AG1768">
        <v>0</v>
      </c>
      <c r="AH1768">
        <v>0</v>
      </c>
      <c r="AI1768">
        <v>6.82</v>
      </c>
      <c r="AJ1768">
        <v>1</v>
      </c>
      <c r="AK1768">
        <v>1</v>
      </c>
      <c r="AL1768">
        <v>1</v>
      </c>
      <c r="AN1768">
        <v>0</v>
      </c>
      <c r="AO1768">
        <v>1</v>
      </c>
      <c r="AP1768">
        <v>0</v>
      </c>
      <c r="AQ1768">
        <v>0</v>
      </c>
      <c r="AR1768">
        <v>0</v>
      </c>
      <c r="AS1768" t="s">
        <v>3</v>
      </c>
      <c r="AT1768">
        <v>3.15E-3</v>
      </c>
      <c r="AU1768" t="s">
        <v>3</v>
      </c>
      <c r="AV1768">
        <v>0</v>
      </c>
      <c r="AW1768">
        <v>2</v>
      </c>
      <c r="AX1768">
        <v>35870210</v>
      </c>
      <c r="AY1768">
        <v>1</v>
      </c>
      <c r="AZ1768">
        <v>0</v>
      </c>
      <c r="BA1768">
        <v>1718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CX1768">
        <f>Y1768*Source!I1621</f>
        <v>9.4499999999999993E-5</v>
      </c>
      <c r="CY1768">
        <f t="shared" si="268"/>
        <v>4978.46</v>
      </c>
      <c r="CZ1768">
        <f t="shared" si="269"/>
        <v>729.98</v>
      </c>
      <c r="DA1768">
        <f t="shared" si="270"/>
        <v>6.82</v>
      </c>
      <c r="DB1768">
        <f t="shared" si="266"/>
        <v>2.2999999999999998</v>
      </c>
      <c r="DC1768">
        <f t="shared" si="267"/>
        <v>0</v>
      </c>
    </row>
    <row r="1769" spans="1:107">
      <c r="A1769">
        <f>ROW(Source!A1621)</f>
        <v>1621</v>
      </c>
      <c r="B1769">
        <v>35863109</v>
      </c>
      <c r="C1769">
        <v>35870191</v>
      </c>
      <c r="D1769">
        <v>29156251</v>
      </c>
      <c r="E1769">
        <v>1</v>
      </c>
      <c r="F1769">
        <v>1</v>
      </c>
      <c r="G1769">
        <v>1</v>
      </c>
      <c r="H1769">
        <v>3</v>
      </c>
      <c r="I1769" t="s">
        <v>235</v>
      </c>
      <c r="J1769" t="s">
        <v>238</v>
      </c>
      <c r="K1769" t="s">
        <v>236</v>
      </c>
      <c r="L1769">
        <v>1354</v>
      </c>
      <c r="N1769">
        <v>1010</v>
      </c>
      <c r="O1769" t="s">
        <v>237</v>
      </c>
      <c r="P1769" t="s">
        <v>237</v>
      </c>
      <c r="Q1769">
        <v>1</v>
      </c>
      <c r="W1769">
        <v>0</v>
      </c>
      <c r="X1769">
        <v>-652224790</v>
      </c>
      <c r="Y1769">
        <v>66.666667000000004</v>
      </c>
      <c r="AA1769">
        <v>52.5</v>
      </c>
      <c r="AB1769">
        <v>0</v>
      </c>
      <c r="AC1769">
        <v>0</v>
      </c>
      <c r="AD1769">
        <v>0</v>
      </c>
      <c r="AE1769">
        <v>7.62</v>
      </c>
      <c r="AF1769">
        <v>0</v>
      </c>
      <c r="AG1769">
        <v>0</v>
      </c>
      <c r="AH1769">
        <v>0</v>
      </c>
      <c r="AI1769">
        <v>6.89</v>
      </c>
      <c r="AJ1769">
        <v>1</v>
      </c>
      <c r="AK1769">
        <v>1</v>
      </c>
      <c r="AL1769">
        <v>1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 t="s">
        <v>3</v>
      </c>
      <c r="AT1769">
        <v>66.666667000000004</v>
      </c>
      <c r="AU1769" t="s">
        <v>3</v>
      </c>
      <c r="AV1769">
        <v>0</v>
      </c>
      <c r="AW1769">
        <v>1</v>
      </c>
      <c r="AX1769">
        <v>-1</v>
      </c>
      <c r="AY1769">
        <v>0</v>
      </c>
      <c r="AZ1769">
        <v>0</v>
      </c>
      <c r="BA1769" t="s">
        <v>3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CX1769">
        <f>Y1769*Source!I1621</f>
        <v>2.0000000099999999</v>
      </c>
      <c r="CY1769">
        <f t="shared" si="268"/>
        <v>52.5</v>
      </c>
      <c r="CZ1769">
        <f t="shared" si="269"/>
        <v>7.62</v>
      </c>
      <c r="DA1769">
        <f t="shared" si="270"/>
        <v>6.89</v>
      </c>
      <c r="DB1769">
        <f t="shared" si="266"/>
        <v>508</v>
      </c>
      <c r="DC1769">
        <f t="shared" si="267"/>
        <v>0</v>
      </c>
    </row>
    <row r="1770" spans="1:107">
      <c r="A1770">
        <f>ROW(Source!A1621)</f>
        <v>1621</v>
      </c>
      <c r="B1770">
        <v>35863109</v>
      </c>
      <c r="C1770">
        <v>35870191</v>
      </c>
      <c r="D1770">
        <v>29156254</v>
      </c>
      <c r="E1770">
        <v>1</v>
      </c>
      <c r="F1770">
        <v>1</v>
      </c>
      <c r="G1770">
        <v>1</v>
      </c>
      <c r="H1770">
        <v>3</v>
      </c>
      <c r="I1770" t="s">
        <v>240</v>
      </c>
      <c r="J1770" t="s">
        <v>242</v>
      </c>
      <c r="K1770" t="s">
        <v>241</v>
      </c>
      <c r="L1770">
        <v>1354</v>
      </c>
      <c r="N1770">
        <v>1010</v>
      </c>
      <c r="O1770" t="s">
        <v>237</v>
      </c>
      <c r="P1770" t="s">
        <v>237</v>
      </c>
      <c r="Q1770">
        <v>1</v>
      </c>
      <c r="W1770">
        <v>0</v>
      </c>
      <c r="X1770">
        <v>-1484870884</v>
      </c>
      <c r="Y1770">
        <v>33.333333000000003</v>
      </c>
      <c r="AA1770">
        <v>76.59</v>
      </c>
      <c r="AB1770">
        <v>0</v>
      </c>
      <c r="AC1770">
        <v>0</v>
      </c>
      <c r="AD1770">
        <v>0</v>
      </c>
      <c r="AE1770">
        <v>9.01</v>
      </c>
      <c r="AF1770">
        <v>0</v>
      </c>
      <c r="AG1770">
        <v>0</v>
      </c>
      <c r="AH1770">
        <v>0</v>
      </c>
      <c r="AI1770">
        <v>8.5</v>
      </c>
      <c r="AJ1770">
        <v>1</v>
      </c>
      <c r="AK1770">
        <v>1</v>
      </c>
      <c r="AL1770">
        <v>1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 t="s">
        <v>3</v>
      </c>
      <c r="AT1770">
        <v>33.333333000000003</v>
      </c>
      <c r="AU1770" t="s">
        <v>3</v>
      </c>
      <c r="AV1770">
        <v>0</v>
      </c>
      <c r="AW1770">
        <v>1</v>
      </c>
      <c r="AX1770">
        <v>-1</v>
      </c>
      <c r="AY1770">
        <v>0</v>
      </c>
      <c r="AZ1770">
        <v>0</v>
      </c>
      <c r="BA1770" t="s">
        <v>3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CX1770">
        <f>Y1770*Source!I1621</f>
        <v>0.99999999000000006</v>
      </c>
      <c r="CY1770">
        <f t="shared" si="268"/>
        <v>76.59</v>
      </c>
      <c r="CZ1770">
        <f t="shared" si="269"/>
        <v>9.01</v>
      </c>
      <c r="DA1770">
        <f t="shared" si="270"/>
        <v>8.5</v>
      </c>
      <c r="DB1770">
        <f t="shared" si="266"/>
        <v>300.33</v>
      </c>
      <c r="DC1770">
        <f t="shared" si="267"/>
        <v>0</v>
      </c>
    </row>
    <row r="1771" spans="1:107">
      <c r="A1771">
        <f>ROW(Source!A1621)</f>
        <v>1621</v>
      </c>
      <c r="B1771">
        <v>35863109</v>
      </c>
      <c r="C1771">
        <v>35870191</v>
      </c>
      <c r="D1771">
        <v>29156142</v>
      </c>
      <c r="E1771">
        <v>1</v>
      </c>
      <c r="F1771">
        <v>1</v>
      </c>
      <c r="G1771">
        <v>1</v>
      </c>
      <c r="H1771">
        <v>3</v>
      </c>
      <c r="I1771" t="s">
        <v>230</v>
      </c>
      <c r="J1771" t="s">
        <v>233</v>
      </c>
      <c r="K1771" t="s">
        <v>231</v>
      </c>
      <c r="L1771">
        <v>1356</v>
      </c>
      <c r="N1771">
        <v>1010</v>
      </c>
      <c r="O1771" t="s">
        <v>232</v>
      </c>
      <c r="P1771" t="s">
        <v>232</v>
      </c>
      <c r="Q1771">
        <v>1000</v>
      </c>
      <c r="W1771">
        <v>0</v>
      </c>
      <c r="X1771">
        <v>-1152774928</v>
      </c>
      <c r="Y1771">
        <v>0.1</v>
      </c>
      <c r="AA1771">
        <v>5115.96</v>
      </c>
      <c r="AB1771">
        <v>0</v>
      </c>
      <c r="AC1771">
        <v>0</v>
      </c>
      <c r="AD1771">
        <v>0</v>
      </c>
      <c r="AE1771">
        <v>1998.42</v>
      </c>
      <c r="AF1771">
        <v>0</v>
      </c>
      <c r="AG1771">
        <v>0</v>
      </c>
      <c r="AH1771">
        <v>0</v>
      </c>
      <c r="AI1771">
        <v>2.56</v>
      </c>
      <c r="AJ1771">
        <v>1</v>
      </c>
      <c r="AK1771">
        <v>1</v>
      </c>
      <c r="AL1771">
        <v>1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 t="s">
        <v>3</v>
      </c>
      <c r="AT1771">
        <v>0.1</v>
      </c>
      <c r="AU1771" t="s">
        <v>3</v>
      </c>
      <c r="AV1771">
        <v>0</v>
      </c>
      <c r="AW1771">
        <v>1</v>
      </c>
      <c r="AX1771">
        <v>-1</v>
      </c>
      <c r="AY1771">
        <v>0</v>
      </c>
      <c r="AZ1771">
        <v>0</v>
      </c>
      <c r="BA1771" t="s">
        <v>3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CX1771">
        <f>Y1771*Source!I1621</f>
        <v>3.0000000000000001E-3</v>
      </c>
      <c r="CY1771">
        <f t="shared" si="268"/>
        <v>5115.96</v>
      </c>
      <c r="CZ1771">
        <f t="shared" si="269"/>
        <v>1998.42</v>
      </c>
      <c r="DA1771">
        <f t="shared" si="270"/>
        <v>2.56</v>
      </c>
      <c r="DB1771">
        <f t="shared" si="266"/>
        <v>199.84</v>
      </c>
      <c r="DC1771">
        <f t="shared" si="267"/>
        <v>0</v>
      </c>
    </row>
    <row r="1772" spans="1:107">
      <c r="A1772">
        <f>ROW(Source!A1621)</f>
        <v>1621</v>
      </c>
      <c r="B1772">
        <v>35863109</v>
      </c>
      <c r="C1772">
        <v>35870191</v>
      </c>
      <c r="D1772">
        <v>29170678</v>
      </c>
      <c r="E1772">
        <v>1</v>
      </c>
      <c r="F1772">
        <v>1</v>
      </c>
      <c r="G1772">
        <v>1</v>
      </c>
      <c r="H1772">
        <v>3</v>
      </c>
      <c r="I1772" t="s">
        <v>749</v>
      </c>
      <c r="J1772" t="s">
        <v>750</v>
      </c>
      <c r="K1772" t="s">
        <v>751</v>
      </c>
      <c r="L1772">
        <v>1354</v>
      </c>
      <c r="N1772">
        <v>1010</v>
      </c>
      <c r="O1772" t="s">
        <v>237</v>
      </c>
      <c r="P1772" t="s">
        <v>237</v>
      </c>
      <c r="Q1772">
        <v>1</v>
      </c>
      <c r="W1772">
        <v>0</v>
      </c>
      <c r="X1772">
        <v>-808655695</v>
      </c>
      <c r="Y1772">
        <v>102</v>
      </c>
      <c r="AA1772">
        <v>0.69</v>
      </c>
      <c r="AB1772">
        <v>0</v>
      </c>
      <c r="AC1772">
        <v>0</v>
      </c>
      <c r="AD1772">
        <v>0</v>
      </c>
      <c r="AE1772">
        <v>0.28000000000000003</v>
      </c>
      <c r="AF1772">
        <v>0</v>
      </c>
      <c r="AG1772">
        <v>0</v>
      </c>
      <c r="AH1772">
        <v>0</v>
      </c>
      <c r="AI1772">
        <v>2.46</v>
      </c>
      <c r="AJ1772">
        <v>1</v>
      </c>
      <c r="AK1772">
        <v>1</v>
      </c>
      <c r="AL1772">
        <v>1</v>
      </c>
      <c r="AN1772">
        <v>0</v>
      </c>
      <c r="AO1772">
        <v>1</v>
      </c>
      <c r="AP1772">
        <v>0</v>
      </c>
      <c r="AQ1772">
        <v>0</v>
      </c>
      <c r="AR1772">
        <v>0</v>
      </c>
      <c r="AS1772" t="s">
        <v>3</v>
      </c>
      <c r="AT1772">
        <v>102</v>
      </c>
      <c r="AU1772" t="s">
        <v>3</v>
      </c>
      <c r="AV1772">
        <v>0</v>
      </c>
      <c r="AW1772">
        <v>2</v>
      </c>
      <c r="AX1772">
        <v>35870211</v>
      </c>
      <c r="AY1772">
        <v>1</v>
      </c>
      <c r="AZ1772">
        <v>0</v>
      </c>
      <c r="BA1772">
        <v>1719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CX1772">
        <f>Y1772*Source!I1621</f>
        <v>3.06</v>
      </c>
      <c r="CY1772">
        <f t="shared" si="268"/>
        <v>0.69</v>
      </c>
      <c r="CZ1772">
        <f t="shared" si="269"/>
        <v>0.28000000000000003</v>
      </c>
      <c r="DA1772">
        <f t="shared" si="270"/>
        <v>2.46</v>
      </c>
      <c r="DB1772">
        <f t="shared" si="266"/>
        <v>28.56</v>
      </c>
      <c r="DC1772">
        <f t="shared" si="267"/>
        <v>0</v>
      </c>
    </row>
    <row r="1773" spans="1:107">
      <c r="A1773">
        <f>ROW(Source!A1621)</f>
        <v>1621</v>
      </c>
      <c r="B1773">
        <v>35863109</v>
      </c>
      <c r="C1773">
        <v>35870191</v>
      </c>
      <c r="D1773">
        <v>29171808</v>
      </c>
      <c r="E1773">
        <v>1</v>
      </c>
      <c r="F1773">
        <v>1</v>
      </c>
      <c r="G1773">
        <v>1</v>
      </c>
      <c r="H1773">
        <v>3</v>
      </c>
      <c r="I1773" t="s">
        <v>752</v>
      </c>
      <c r="J1773" t="s">
        <v>753</v>
      </c>
      <c r="K1773" t="s">
        <v>754</v>
      </c>
      <c r="L1773">
        <v>1374</v>
      </c>
      <c r="N1773">
        <v>1013</v>
      </c>
      <c r="O1773" t="s">
        <v>755</v>
      </c>
      <c r="P1773" t="s">
        <v>755</v>
      </c>
      <c r="Q1773">
        <v>1</v>
      </c>
      <c r="W1773">
        <v>0</v>
      </c>
      <c r="X1773">
        <v>-915781824</v>
      </c>
      <c r="Y1773">
        <v>6.05</v>
      </c>
      <c r="AA1773">
        <v>1</v>
      </c>
      <c r="AB1773">
        <v>0</v>
      </c>
      <c r="AC1773">
        <v>0</v>
      </c>
      <c r="AD1773">
        <v>0</v>
      </c>
      <c r="AE1773">
        <v>1</v>
      </c>
      <c r="AF1773">
        <v>0</v>
      </c>
      <c r="AG1773">
        <v>0</v>
      </c>
      <c r="AH1773">
        <v>0</v>
      </c>
      <c r="AI1773">
        <v>1</v>
      </c>
      <c r="AJ1773">
        <v>1</v>
      </c>
      <c r="AK1773">
        <v>1</v>
      </c>
      <c r="AL1773">
        <v>1</v>
      </c>
      <c r="AN1773">
        <v>0</v>
      </c>
      <c r="AO1773">
        <v>1</v>
      </c>
      <c r="AP1773">
        <v>0</v>
      </c>
      <c r="AQ1773">
        <v>0</v>
      </c>
      <c r="AR1773">
        <v>0</v>
      </c>
      <c r="AS1773" t="s">
        <v>3</v>
      </c>
      <c r="AT1773">
        <v>6.05</v>
      </c>
      <c r="AU1773" t="s">
        <v>3</v>
      </c>
      <c r="AV1773">
        <v>0</v>
      </c>
      <c r="AW1773">
        <v>2</v>
      </c>
      <c r="AX1773">
        <v>35870212</v>
      </c>
      <c r="AY1773">
        <v>1</v>
      </c>
      <c r="AZ1773">
        <v>0</v>
      </c>
      <c r="BA1773">
        <v>1720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CX1773">
        <f>Y1773*Source!I1621</f>
        <v>0.18149999999999999</v>
      </c>
      <c r="CY1773">
        <f t="shared" si="268"/>
        <v>1</v>
      </c>
      <c r="CZ1773">
        <f t="shared" si="269"/>
        <v>1</v>
      </c>
      <c r="DA1773">
        <f t="shared" si="270"/>
        <v>1</v>
      </c>
      <c r="DB1773">
        <f t="shared" si="266"/>
        <v>6.05</v>
      </c>
      <c r="DC1773">
        <f t="shared" si="267"/>
        <v>0</v>
      </c>
    </row>
    <row r="1774" spans="1:107">
      <c r="A1774">
        <f>ROW(Source!A1625)</f>
        <v>1625</v>
      </c>
      <c r="B1774">
        <v>35863109</v>
      </c>
      <c r="C1774">
        <v>35870216</v>
      </c>
      <c r="D1774">
        <v>29364679</v>
      </c>
      <c r="E1774">
        <v>1</v>
      </c>
      <c r="F1774">
        <v>1</v>
      </c>
      <c r="G1774">
        <v>1</v>
      </c>
      <c r="H1774">
        <v>1</v>
      </c>
      <c r="I1774" t="s">
        <v>735</v>
      </c>
      <c r="J1774" t="s">
        <v>3</v>
      </c>
      <c r="K1774" t="s">
        <v>736</v>
      </c>
      <c r="L1774">
        <v>1369</v>
      </c>
      <c r="N1774">
        <v>1013</v>
      </c>
      <c r="O1774" t="s">
        <v>561</v>
      </c>
      <c r="P1774" t="s">
        <v>561</v>
      </c>
      <c r="Q1774">
        <v>1</v>
      </c>
      <c r="W1774">
        <v>0</v>
      </c>
      <c r="X1774">
        <v>931378261</v>
      </c>
      <c r="Y1774">
        <v>30.175999999999995</v>
      </c>
      <c r="AA1774">
        <v>0</v>
      </c>
      <c r="AB1774">
        <v>0</v>
      </c>
      <c r="AC1774">
        <v>0</v>
      </c>
      <c r="AD1774">
        <v>316.85000000000002</v>
      </c>
      <c r="AE1774">
        <v>0</v>
      </c>
      <c r="AF1774">
        <v>0</v>
      </c>
      <c r="AG1774">
        <v>0</v>
      </c>
      <c r="AH1774">
        <v>316.85000000000002</v>
      </c>
      <c r="AI1774">
        <v>1</v>
      </c>
      <c r="AJ1774">
        <v>1</v>
      </c>
      <c r="AK1774">
        <v>1</v>
      </c>
      <c r="AL1774">
        <v>1</v>
      </c>
      <c r="AN1774">
        <v>0</v>
      </c>
      <c r="AO1774">
        <v>1</v>
      </c>
      <c r="AP1774">
        <v>1</v>
      </c>
      <c r="AQ1774">
        <v>0</v>
      </c>
      <c r="AR1774">
        <v>0</v>
      </c>
      <c r="AS1774" t="s">
        <v>3</v>
      </c>
      <c r="AT1774">
        <v>26.24</v>
      </c>
      <c r="AU1774" t="s">
        <v>134</v>
      </c>
      <c r="AV1774">
        <v>1</v>
      </c>
      <c r="AW1774">
        <v>2</v>
      </c>
      <c r="AX1774">
        <v>35870226</v>
      </c>
      <c r="AY1774">
        <v>2</v>
      </c>
      <c r="AZ1774">
        <v>131072</v>
      </c>
      <c r="BA1774">
        <v>1721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CX1774">
        <f>Y1774*Source!I1625</f>
        <v>0.30175999999999997</v>
      </c>
      <c r="CY1774">
        <f>AD1774</f>
        <v>316.85000000000002</v>
      </c>
      <c r="CZ1774">
        <f>AH1774</f>
        <v>316.85000000000002</v>
      </c>
      <c r="DA1774">
        <f>AL1774</f>
        <v>1</v>
      </c>
      <c r="DB1774">
        <f>ROUND((ROUND(AT1774*CZ1774,2)*1.15),2)</f>
        <v>9561.26</v>
      </c>
      <c r="DC1774">
        <f>ROUND((ROUND(AT1774*AG1774,2)*1.15),2)</f>
        <v>0</v>
      </c>
    </row>
    <row r="1775" spans="1:107">
      <c r="A1775">
        <f>ROW(Source!A1625)</f>
        <v>1625</v>
      </c>
      <c r="B1775">
        <v>35863109</v>
      </c>
      <c r="C1775">
        <v>35870216</v>
      </c>
      <c r="D1775">
        <v>121548</v>
      </c>
      <c r="E1775">
        <v>1</v>
      </c>
      <c r="F1775">
        <v>1</v>
      </c>
      <c r="G1775">
        <v>1</v>
      </c>
      <c r="H1775">
        <v>1</v>
      </c>
      <c r="I1775" t="s">
        <v>35</v>
      </c>
      <c r="J1775" t="s">
        <v>3</v>
      </c>
      <c r="K1775" t="s">
        <v>562</v>
      </c>
      <c r="L1775">
        <v>608254</v>
      </c>
      <c r="N1775">
        <v>1013</v>
      </c>
      <c r="O1775" t="s">
        <v>563</v>
      </c>
      <c r="P1775" t="s">
        <v>563</v>
      </c>
      <c r="Q1775">
        <v>1</v>
      </c>
      <c r="W1775">
        <v>0</v>
      </c>
      <c r="X1775">
        <v>-185737400</v>
      </c>
      <c r="Y1775">
        <v>0.03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1</v>
      </c>
      <c r="AJ1775">
        <v>1</v>
      </c>
      <c r="AK1775">
        <v>1</v>
      </c>
      <c r="AL1775">
        <v>1</v>
      </c>
      <c r="AN1775">
        <v>0</v>
      </c>
      <c r="AO1775">
        <v>1</v>
      </c>
      <c r="AP1775">
        <v>0</v>
      </c>
      <c r="AQ1775">
        <v>0</v>
      </c>
      <c r="AR1775">
        <v>0</v>
      </c>
      <c r="AS1775" t="s">
        <v>3</v>
      </c>
      <c r="AT1775">
        <v>0.03</v>
      </c>
      <c r="AU1775" t="s">
        <v>3</v>
      </c>
      <c r="AV1775">
        <v>2</v>
      </c>
      <c r="AW1775">
        <v>2</v>
      </c>
      <c r="AX1775">
        <v>35870227</v>
      </c>
      <c r="AY1775">
        <v>1</v>
      </c>
      <c r="AZ1775">
        <v>0</v>
      </c>
      <c r="BA1775">
        <v>1722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CX1775">
        <f>Y1775*Source!I1625</f>
        <v>2.9999999999999997E-4</v>
      </c>
      <c r="CY1775">
        <f>AD1775</f>
        <v>0</v>
      </c>
      <c r="CZ1775">
        <f>AH1775</f>
        <v>0</v>
      </c>
      <c r="DA1775">
        <f>AL1775</f>
        <v>1</v>
      </c>
      <c r="DB1775">
        <f t="shared" ref="DB1775:DB1782" si="271">ROUND(ROUND(AT1775*CZ1775,2),2)</f>
        <v>0</v>
      </c>
      <c r="DC1775">
        <f t="shared" ref="DC1775:DC1782" si="272">ROUND(ROUND(AT1775*AG1775,2),2)</f>
        <v>0</v>
      </c>
    </row>
    <row r="1776" spans="1:107">
      <c r="A1776">
        <f>ROW(Source!A1625)</f>
        <v>1625</v>
      </c>
      <c r="B1776">
        <v>35863109</v>
      </c>
      <c r="C1776">
        <v>35870216</v>
      </c>
      <c r="D1776">
        <v>29172362</v>
      </c>
      <c r="E1776">
        <v>1</v>
      </c>
      <c r="F1776">
        <v>1</v>
      </c>
      <c r="G1776">
        <v>1</v>
      </c>
      <c r="H1776">
        <v>2</v>
      </c>
      <c r="I1776" t="s">
        <v>737</v>
      </c>
      <c r="J1776" t="s">
        <v>738</v>
      </c>
      <c r="K1776" t="s">
        <v>739</v>
      </c>
      <c r="L1776">
        <v>1368</v>
      </c>
      <c r="N1776">
        <v>1011</v>
      </c>
      <c r="O1776" t="s">
        <v>567</v>
      </c>
      <c r="P1776" t="s">
        <v>567</v>
      </c>
      <c r="Q1776">
        <v>1</v>
      </c>
      <c r="W1776">
        <v>0</v>
      </c>
      <c r="X1776">
        <v>2071614860</v>
      </c>
      <c r="Y1776">
        <v>0.03</v>
      </c>
      <c r="AA1776">
        <v>0</v>
      </c>
      <c r="AB1776">
        <v>1113.56</v>
      </c>
      <c r="AC1776">
        <v>446.18</v>
      </c>
      <c r="AD1776">
        <v>0</v>
      </c>
      <c r="AE1776">
        <v>0</v>
      </c>
      <c r="AF1776">
        <v>134.65</v>
      </c>
      <c r="AG1776">
        <v>13.5</v>
      </c>
      <c r="AH1776">
        <v>0</v>
      </c>
      <c r="AI1776">
        <v>1</v>
      </c>
      <c r="AJ1776">
        <v>8.27</v>
      </c>
      <c r="AK1776">
        <v>33.049999999999997</v>
      </c>
      <c r="AL1776">
        <v>1</v>
      </c>
      <c r="AN1776">
        <v>0</v>
      </c>
      <c r="AO1776">
        <v>1</v>
      </c>
      <c r="AP1776">
        <v>0</v>
      </c>
      <c r="AQ1776">
        <v>0</v>
      </c>
      <c r="AR1776">
        <v>0</v>
      </c>
      <c r="AS1776" t="s">
        <v>3</v>
      </c>
      <c r="AT1776">
        <v>0.03</v>
      </c>
      <c r="AU1776" t="s">
        <v>3</v>
      </c>
      <c r="AV1776">
        <v>0</v>
      </c>
      <c r="AW1776">
        <v>2</v>
      </c>
      <c r="AX1776">
        <v>35870228</v>
      </c>
      <c r="AY1776">
        <v>1</v>
      </c>
      <c r="AZ1776">
        <v>0</v>
      </c>
      <c r="BA1776">
        <v>1723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CX1776">
        <f>Y1776*Source!I1625</f>
        <v>2.9999999999999997E-4</v>
      </c>
      <c r="CY1776">
        <f>AB1776</f>
        <v>1113.56</v>
      </c>
      <c r="CZ1776">
        <f>AF1776</f>
        <v>134.65</v>
      </c>
      <c r="DA1776">
        <f>AJ1776</f>
        <v>8.27</v>
      </c>
      <c r="DB1776">
        <f t="shared" si="271"/>
        <v>4.04</v>
      </c>
      <c r="DC1776">
        <f t="shared" si="272"/>
        <v>0.41</v>
      </c>
    </row>
    <row r="1777" spans="1:107">
      <c r="A1777">
        <f>ROW(Source!A1625)</f>
        <v>1625</v>
      </c>
      <c r="B1777">
        <v>35863109</v>
      </c>
      <c r="C1777">
        <v>35870216</v>
      </c>
      <c r="D1777">
        <v>29174913</v>
      </c>
      <c r="E1777">
        <v>1</v>
      </c>
      <c r="F1777">
        <v>1</v>
      </c>
      <c r="G1777">
        <v>1</v>
      </c>
      <c r="H1777">
        <v>2</v>
      </c>
      <c r="I1777" t="s">
        <v>578</v>
      </c>
      <c r="J1777" t="s">
        <v>579</v>
      </c>
      <c r="K1777" t="s">
        <v>580</v>
      </c>
      <c r="L1777">
        <v>1368</v>
      </c>
      <c r="N1777">
        <v>1011</v>
      </c>
      <c r="O1777" t="s">
        <v>567</v>
      </c>
      <c r="P1777" t="s">
        <v>567</v>
      </c>
      <c r="Q1777">
        <v>1</v>
      </c>
      <c r="W1777">
        <v>0</v>
      </c>
      <c r="X1777">
        <v>458544584</v>
      </c>
      <c r="Y1777">
        <v>0.02</v>
      </c>
      <c r="AA1777">
        <v>0</v>
      </c>
      <c r="AB1777">
        <v>932.72</v>
      </c>
      <c r="AC1777">
        <v>383.38</v>
      </c>
      <c r="AD1777">
        <v>0</v>
      </c>
      <c r="AE1777">
        <v>0</v>
      </c>
      <c r="AF1777">
        <v>87.17</v>
      </c>
      <c r="AG1777">
        <v>11.6</v>
      </c>
      <c r="AH1777">
        <v>0</v>
      </c>
      <c r="AI1777">
        <v>1</v>
      </c>
      <c r="AJ1777">
        <v>10.7</v>
      </c>
      <c r="AK1777">
        <v>33.049999999999997</v>
      </c>
      <c r="AL1777">
        <v>1</v>
      </c>
      <c r="AN1777">
        <v>0</v>
      </c>
      <c r="AO1777">
        <v>1</v>
      </c>
      <c r="AP1777">
        <v>0</v>
      </c>
      <c r="AQ1777">
        <v>0</v>
      </c>
      <c r="AR1777">
        <v>0</v>
      </c>
      <c r="AS1777" t="s">
        <v>3</v>
      </c>
      <c r="AT1777">
        <v>0.02</v>
      </c>
      <c r="AU1777" t="s">
        <v>3</v>
      </c>
      <c r="AV1777">
        <v>0</v>
      </c>
      <c r="AW1777">
        <v>2</v>
      </c>
      <c r="AX1777">
        <v>35870229</v>
      </c>
      <c r="AY1777">
        <v>1</v>
      </c>
      <c r="AZ1777">
        <v>0</v>
      </c>
      <c r="BA1777">
        <v>1724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CX1777">
        <f>Y1777*Source!I1625</f>
        <v>2.0000000000000001E-4</v>
      </c>
      <c r="CY1777">
        <f>AB1777</f>
        <v>932.72</v>
      </c>
      <c r="CZ1777">
        <f>AF1777</f>
        <v>87.17</v>
      </c>
      <c r="DA1777">
        <f>AJ1777</f>
        <v>10.7</v>
      </c>
      <c r="DB1777">
        <f t="shared" si="271"/>
        <v>1.74</v>
      </c>
      <c r="DC1777">
        <f t="shared" si="272"/>
        <v>0.23</v>
      </c>
    </row>
    <row r="1778" spans="1:107">
      <c r="A1778">
        <f>ROW(Source!A1625)</f>
        <v>1625</v>
      </c>
      <c r="B1778">
        <v>35863109</v>
      </c>
      <c r="C1778">
        <v>35870216</v>
      </c>
      <c r="D1778">
        <v>29149204</v>
      </c>
      <c r="E1778">
        <v>1</v>
      </c>
      <c r="F1778">
        <v>1</v>
      </c>
      <c r="G1778">
        <v>1</v>
      </c>
      <c r="H1778">
        <v>3</v>
      </c>
      <c r="I1778" t="s">
        <v>746</v>
      </c>
      <c r="J1778" t="s">
        <v>747</v>
      </c>
      <c r="K1778" t="s">
        <v>748</v>
      </c>
      <c r="L1778">
        <v>1348</v>
      </c>
      <c r="N1778">
        <v>1009</v>
      </c>
      <c r="O1778" t="s">
        <v>30</v>
      </c>
      <c r="P1778" t="s">
        <v>30</v>
      </c>
      <c r="Q1778">
        <v>1000</v>
      </c>
      <c r="W1778">
        <v>0</v>
      </c>
      <c r="X1778">
        <v>-1132764130</v>
      </c>
      <c r="Y1778">
        <v>3.15E-3</v>
      </c>
      <c r="AA1778">
        <v>4978.46</v>
      </c>
      <c r="AB1778">
        <v>0</v>
      </c>
      <c r="AC1778">
        <v>0</v>
      </c>
      <c r="AD1778">
        <v>0</v>
      </c>
      <c r="AE1778">
        <v>729.98</v>
      </c>
      <c r="AF1778">
        <v>0</v>
      </c>
      <c r="AG1778">
        <v>0</v>
      </c>
      <c r="AH1778">
        <v>0</v>
      </c>
      <c r="AI1778">
        <v>6.82</v>
      </c>
      <c r="AJ1778">
        <v>1</v>
      </c>
      <c r="AK1778">
        <v>1</v>
      </c>
      <c r="AL1778">
        <v>1</v>
      </c>
      <c r="AN1778">
        <v>0</v>
      </c>
      <c r="AO1778">
        <v>1</v>
      </c>
      <c r="AP1778">
        <v>0</v>
      </c>
      <c r="AQ1778">
        <v>0</v>
      </c>
      <c r="AR1778">
        <v>0</v>
      </c>
      <c r="AS1778" t="s">
        <v>3</v>
      </c>
      <c r="AT1778">
        <v>3.15E-3</v>
      </c>
      <c r="AU1778" t="s">
        <v>3</v>
      </c>
      <c r="AV1778">
        <v>0</v>
      </c>
      <c r="AW1778">
        <v>2</v>
      </c>
      <c r="AX1778">
        <v>35870230</v>
      </c>
      <c r="AY1778">
        <v>1</v>
      </c>
      <c r="AZ1778">
        <v>0</v>
      </c>
      <c r="BA1778">
        <v>1725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CX1778">
        <f>Y1778*Source!I1625</f>
        <v>3.15E-5</v>
      </c>
      <c r="CY1778">
        <f>AA1778</f>
        <v>4978.46</v>
      </c>
      <c r="CZ1778">
        <f>AE1778</f>
        <v>729.98</v>
      </c>
      <c r="DA1778">
        <f>AI1778</f>
        <v>6.82</v>
      </c>
      <c r="DB1778">
        <f t="shared" si="271"/>
        <v>2.2999999999999998</v>
      </c>
      <c r="DC1778">
        <f t="shared" si="272"/>
        <v>0</v>
      </c>
    </row>
    <row r="1779" spans="1:107">
      <c r="A1779">
        <f>ROW(Source!A1625)</f>
        <v>1625</v>
      </c>
      <c r="B1779">
        <v>35863109</v>
      </c>
      <c r="C1779">
        <v>35870216</v>
      </c>
      <c r="D1779">
        <v>29156142</v>
      </c>
      <c r="E1779">
        <v>1</v>
      </c>
      <c r="F1779">
        <v>1</v>
      </c>
      <c r="G1779">
        <v>1</v>
      </c>
      <c r="H1779">
        <v>3</v>
      </c>
      <c r="I1779" t="s">
        <v>230</v>
      </c>
      <c r="J1779" t="s">
        <v>233</v>
      </c>
      <c r="K1779" t="s">
        <v>231</v>
      </c>
      <c r="L1779">
        <v>1356</v>
      </c>
      <c r="N1779">
        <v>1010</v>
      </c>
      <c r="O1779" t="s">
        <v>232</v>
      </c>
      <c r="P1779" t="s">
        <v>232</v>
      </c>
      <c r="Q1779">
        <v>1000</v>
      </c>
      <c r="W1779">
        <v>0</v>
      </c>
      <c r="X1779">
        <v>-1152774928</v>
      </c>
      <c r="Y1779">
        <v>0.1</v>
      </c>
      <c r="AA1779">
        <v>5115.96</v>
      </c>
      <c r="AB1779">
        <v>0</v>
      </c>
      <c r="AC1779">
        <v>0</v>
      </c>
      <c r="AD1779">
        <v>0</v>
      </c>
      <c r="AE1779">
        <v>1998.42</v>
      </c>
      <c r="AF1779">
        <v>0</v>
      </c>
      <c r="AG1779">
        <v>0</v>
      </c>
      <c r="AH1779">
        <v>0</v>
      </c>
      <c r="AI1779">
        <v>2.56</v>
      </c>
      <c r="AJ1779">
        <v>1</v>
      </c>
      <c r="AK1779">
        <v>1</v>
      </c>
      <c r="AL1779">
        <v>1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 t="s">
        <v>3</v>
      </c>
      <c r="AT1779">
        <v>0.1</v>
      </c>
      <c r="AU1779" t="s">
        <v>3</v>
      </c>
      <c r="AV1779">
        <v>0</v>
      </c>
      <c r="AW1779">
        <v>1</v>
      </c>
      <c r="AX1779">
        <v>-1</v>
      </c>
      <c r="AY1779">
        <v>0</v>
      </c>
      <c r="AZ1779">
        <v>0</v>
      </c>
      <c r="BA1779" t="s">
        <v>3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CX1779">
        <f>Y1779*Source!I1625</f>
        <v>1E-3</v>
      </c>
      <c r="CY1779">
        <f>AA1779</f>
        <v>5115.96</v>
      </c>
      <c r="CZ1779">
        <f>AE1779</f>
        <v>1998.42</v>
      </c>
      <c r="DA1779">
        <f>AI1779</f>
        <v>2.56</v>
      </c>
      <c r="DB1779">
        <f t="shared" si="271"/>
        <v>199.84</v>
      </c>
      <c r="DC1779">
        <f t="shared" si="272"/>
        <v>0</v>
      </c>
    </row>
    <row r="1780" spans="1:107">
      <c r="A1780">
        <f>ROW(Source!A1625)</f>
        <v>1625</v>
      </c>
      <c r="B1780">
        <v>35863109</v>
      </c>
      <c r="C1780">
        <v>35870216</v>
      </c>
      <c r="D1780">
        <v>29170678</v>
      </c>
      <c r="E1780">
        <v>1</v>
      </c>
      <c r="F1780">
        <v>1</v>
      </c>
      <c r="G1780">
        <v>1</v>
      </c>
      <c r="H1780">
        <v>3</v>
      </c>
      <c r="I1780" t="s">
        <v>749</v>
      </c>
      <c r="J1780" t="s">
        <v>750</v>
      </c>
      <c r="K1780" t="s">
        <v>751</v>
      </c>
      <c r="L1780">
        <v>1354</v>
      </c>
      <c r="N1780">
        <v>1010</v>
      </c>
      <c r="O1780" t="s">
        <v>237</v>
      </c>
      <c r="P1780" t="s">
        <v>237</v>
      </c>
      <c r="Q1780">
        <v>1</v>
      </c>
      <c r="W1780">
        <v>0</v>
      </c>
      <c r="X1780">
        <v>-808655695</v>
      </c>
      <c r="Y1780">
        <v>102</v>
      </c>
      <c r="AA1780">
        <v>0.69</v>
      </c>
      <c r="AB1780">
        <v>0</v>
      </c>
      <c r="AC1780">
        <v>0</v>
      </c>
      <c r="AD1780">
        <v>0</v>
      </c>
      <c r="AE1780">
        <v>0.28000000000000003</v>
      </c>
      <c r="AF1780">
        <v>0</v>
      </c>
      <c r="AG1780">
        <v>0</v>
      </c>
      <c r="AH1780">
        <v>0</v>
      </c>
      <c r="AI1780">
        <v>2.46</v>
      </c>
      <c r="AJ1780">
        <v>1</v>
      </c>
      <c r="AK1780">
        <v>1</v>
      </c>
      <c r="AL1780">
        <v>1</v>
      </c>
      <c r="AN1780">
        <v>0</v>
      </c>
      <c r="AO1780">
        <v>1</v>
      </c>
      <c r="AP1780">
        <v>0</v>
      </c>
      <c r="AQ1780">
        <v>0</v>
      </c>
      <c r="AR1780">
        <v>0</v>
      </c>
      <c r="AS1780" t="s">
        <v>3</v>
      </c>
      <c r="AT1780">
        <v>102</v>
      </c>
      <c r="AU1780" t="s">
        <v>3</v>
      </c>
      <c r="AV1780">
        <v>0</v>
      </c>
      <c r="AW1780">
        <v>2</v>
      </c>
      <c r="AX1780">
        <v>35870231</v>
      </c>
      <c r="AY1780">
        <v>1</v>
      </c>
      <c r="AZ1780">
        <v>0</v>
      </c>
      <c r="BA1780">
        <v>1726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CX1780">
        <f>Y1780*Source!I1625</f>
        <v>1.02</v>
      </c>
      <c r="CY1780">
        <f>AA1780</f>
        <v>0.69</v>
      </c>
      <c r="CZ1780">
        <f>AE1780</f>
        <v>0.28000000000000003</v>
      </c>
      <c r="DA1780">
        <f>AI1780</f>
        <v>2.46</v>
      </c>
      <c r="DB1780">
        <f t="shared" si="271"/>
        <v>28.56</v>
      </c>
      <c r="DC1780">
        <f t="shared" si="272"/>
        <v>0</v>
      </c>
    </row>
    <row r="1781" spans="1:107">
      <c r="A1781">
        <f>ROW(Source!A1625)</f>
        <v>1625</v>
      </c>
      <c r="B1781">
        <v>35863109</v>
      </c>
      <c r="C1781">
        <v>35870216</v>
      </c>
      <c r="D1781">
        <v>29169278</v>
      </c>
      <c r="E1781">
        <v>1</v>
      </c>
      <c r="F1781">
        <v>1</v>
      </c>
      <c r="G1781">
        <v>1</v>
      </c>
      <c r="H1781">
        <v>3</v>
      </c>
      <c r="I1781" t="s">
        <v>249</v>
      </c>
      <c r="J1781" t="s">
        <v>251</v>
      </c>
      <c r="K1781" t="s">
        <v>250</v>
      </c>
      <c r="L1781">
        <v>1354</v>
      </c>
      <c r="N1781">
        <v>1010</v>
      </c>
      <c r="O1781" t="s">
        <v>237</v>
      </c>
      <c r="P1781" t="s">
        <v>237</v>
      </c>
      <c r="Q1781">
        <v>1</v>
      </c>
      <c r="W1781">
        <v>0</v>
      </c>
      <c r="X1781">
        <v>-1190793685</v>
      </c>
      <c r="Y1781">
        <v>100</v>
      </c>
      <c r="AA1781">
        <v>76.47</v>
      </c>
      <c r="AB1781">
        <v>0</v>
      </c>
      <c r="AC1781">
        <v>0</v>
      </c>
      <c r="AD1781">
        <v>0</v>
      </c>
      <c r="AE1781">
        <v>8.81</v>
      </c>
      <c r="AF1781">
        <v>0</v>
      </c>
      <c r="AG1781">
        <v>0</v>
      </c>
      <c r="AH1781">
        <v>0</v>
      </c>
      <c r="AI1781">
        <v>8.68</v>
      </c>
      <c r="AJ1781">
        <v>1</v>
      </c>
      <c r="AK1781">
        <v>1</v>
      </c>
      <c r="AL1781">
        <v>1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 t="s">
        <v>3</v>
      </c>
      <c r="AT1781">
        <v>100</v>
      </c>
      <c r="AU1781" t="s">
        <v>3</v>
      </c>
      <c r="AV1781">
        <v>0</v>
      </c>
      <c r="AW1781">
        <v>1</v>
      </c>
      <c r="AX1781">
        <v>-1</v>
      </c>
      <c r="AY1781">
        <v>0</v>
      </c>
      <c r="AZ1781">
        <v>0</v>
      </c>
      <c r="BA1781" t="s">
        <v>3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CX1781">
        <f>Y1781*Source!I1625</f>
        <v>1</v>
      </c>
      <c r="CY1781">
        <f>AA1781</f>
        <v>76.47</v>
      </c>
      <c r="CZ1781">
        <f>AE1781</f>
        <v>8.81</v>
      </c>
      <c r="DA1781">
        <f>AI1781</f>
        <v>8.68</v>
      </c>
      <c r="DB1781">
        <f t="shared" si="271"/>
        <v>881</v>
      </c>
      <c r="DC1781">
        <f t="shared" si="272"/>
        <v>0</v>
      </c>
    </row>
    <row r="1782" spans="1:107">
      <c r="A1782">
        <f>ROW(Source!A1625)</f>
        <v>1625</v>
      </c>
      <c r="B1782">
        <v>35863109</v>
      </c>
      <c r="C1782">
        <v>35870216</v>
      </c>
      <c r="D1782">
        <v>29171808</v>
      </c>
      <c r="E1782">
        <v>1</v>
      </c>
      <c r="F1782">
        <v>1</v>
      </c>
      <c r="G1782">
        <v>1</v>
      </c>
      <c r="H1782">
        <v>3</v>
      </c>
      <c r="I1782" t="s">
        <v>752</v>
      </c>
      <c r="J1782" t="s">
        <v>753</v>
      </c>
      <c r="K1782" t="s">
        <v>754</v>
      </c>
      <c r="L1782">
        <v>1374</v>
      </c>
      <c r="N1782">
        <v>1013</v>
      </c>
      <c r="O1782" t="s">
        <v>755</v>
      </c>
      <c r="P1782" t="s">
        <v>755</v>
      </c>
      <c r="Q1782">
        <v>1</v>
      </c>
      <c r="W1782">
        <v>0</v>
      </c>
      <c r="X1782">
        <v>-915781824</v>
      </c>
      <c r="Y1782">
        <v>5.21</v>
      </c>
      <c r="AA1782">
        <v>1</v>
      </c>
      <c r="AB1782">
        <v>0</v>
      </c>
      <c r="AC1782">
        <v>0</v>
      </c>
      <c r="AD1782">
        <v>0</v>
      </c>
      <c r="AE1782">
        <v>1</v>
      </c>
      <c r="AF1782">
        <v>0</v>
      </c>
      <c r="AG1782">
        <v>0</v>
      </c>
      <c r="AH1782">
        <v>0</v>
      </c>
      <c r="AI1782">
        <v>1</v>
      </c>
      <c r="AJ1782">
        <v>1</v>
      </c>
      <c r="AK1782">
        <v>1</v>
      </c>
      <c r="AL1782">
        <v>1</v>
      </c>
      <c r="AN1782">
        <v>0</v>
      </c>
      <c r="AO1782">
        <v>1</v>
      </c>
      <c r="AP1782">
        <v>0</v>
      </c>
      <c r="AQ1782">
        <v>0</v>
      </c>
      <c r="AR1782">
        <v>0</v>
      </c>
      <c r="AS1782" t="s">
        <v>3</v>
      </c>
      <c r="AT1782">
        <v>5.21</v>
      </c>
      <c r="AU1782" t="s">
        <v>3</v>
      </c>
      <c r="AV1782">
        <v>0</v>
      </c>
      <c r="AW1782">
        <v>2</v>
      </c>
      <c r="AX1782">
        <v>35870232</v>
      </c>
      <c r="AY1782">
        <v>1</v>
      </c>
      <c r="AZ1782">
        <v>0</v>
      </c>
      <c r="BA1782">
        <v>1727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CX1782">
        <f>Y1782*Source!I1625</f>
        <v>5.21E-2</v>
      </c>
      <c r="CY1782">
        <f>AA1782</f>
        <v>1</v>
      </c>
      <c r="CZ1782">
        <f>AE1782</f>
        <v>1</v>
      </c>
      <c r="DA1782">
        <f>AI1782</f>
        <v>1</v>
      </c>
      <c r="DB1782">
        <f t="shared" si="271"/>
        <v>5.21</v>
      </c>
      <c r="DC1782">
        <f t="shared" si="272"/>
        <v>0</v>
      </c>
    </row>
    <row r="1783" spans="1:107">
      <c r="A1783">
        <f>ROW(Source!A1628)</f>
        <v>1628</v>
      </c>
      <c r="B1783">
        <v>35863109</v>
      </c>
      <c r="C1783">
        <v>35870235</v>
      </c>
      <c r="D1783">
        <v>18442760</v>
      </c>
      <c r="E1783">
        <v>1</v>
      </c>
      <c r="F1783">
        <v>1</v>
      </c>
      <c r="G1783">
        <v>1</v>
      </c>
      <c r="H1783">
        <v>1</v>
      </c>
      <c r="I1783" t="s">
        <v>816</v>
      </c>
      <c r="J1783" t="s">
        <v>3</v>
      </c>
      <c r="K1783" t="s">
        <v>817</v>
      </c>
      <c r="L1783">
        <v>1369</v>
      </c>
      <c r="N1783">
        <v>1013</v>
      </c>
      <c r="O1783" t="s">
        <v>561</v>
      </c>
      <c r="P1783" t="s">
        <v>561</v>
      </c>
      <c r="Q1783">
        <v>1</v>
      </c>
      <c r="W1783">
        <v>0</v>
      </c>
      <c r="X1783">
        <v>1855713677</v>
      </c>
      <c r="Y1783">
        <v>29.945999999999998</v>
      </c>
      <c r="AA1783">
        <v>0</v>
      </c>
      <c r="AB1783">
        <v>0</v>
      </c>
      <c r="AC1783">
        <v>0</v>
      </c>
      <c r="AD1783">
        <v>354.22</v>
      </c>
      <c r="AE1783">
        <v>0</v>
      </c>
      <c r="AF1783">
        <v>0</v>
      </c>
      <c r="AG1783">
        <v>0</v>
      </c>
      <c r="AH1783">
        <v>354.22</v>
      </c>
      <c r="AI1783">
        <v>1</v>
      </c>
      <c r="AJ1783">
        <v>1</v>
      </c>
      <c r="AK1783">
        <v>1</v>
      </c>
      <c r="AL1783">
        <v>1</v>
      </c>
      <c r="AN1783">
        <v>0</v>
      </c>
      <c r="AO1783">
        <v>1</v>
      </c>
      <c r="AP1783">
        <v>1</v>
      </c>
      <c r="AQ1783">
        <v>0</v>
      </c>
      <c r="AR1783">
        <v>0</v>
      </c>
      <c r="AS1783" t="s">
        <v>3</v>
      </c>
      <c r="AT1783">
        <v>26.04</v>
      </c>
      <c r="AU1783" t="s">
        <v>134</v>
      </c>
      <c r="AV1783">
        <v>1</v>
      </c>
      <c r="AW1783">
        <v>2</v>
      </c>
      <c r="AX1783">
        <v>35870241</v>
      </c>
      <c r="AY1783">
        <v>1</v>
      </c>
      <c r="AZ1783">
        <v>0</v>
      </c>
      <c r="BA1783">
        <v>1728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CX1783">
        <f>Y1783*Source!I1628</f>
        <v>8.3848800000000008</v>
      </c>
      <c r="CY1783">
        <f>AD1783</f>
        <v>354.22</v>
      </c>
      <c r="CZ1783">
        <f>AH1783</f>
        <v>354.22</v>
      </c>
      <c r="DA1783">
        <f>AL1783</f>
        <v>1</v>
      </c>
      <c r="DB1783">
        <f>ROUND((ROUND(AT1783*CZ1783,2)*1.15),2)</f>
        <v>10607.47</v>
      </c>
      <c r="DC1783">
        <f>ROUND((ROUND(AT1783*AG1783,2)*1.15),2)</f>
        <v>0</v>
      </c>
    </row>
    <row r="1784" spans="1:107">
      <c r="A1784">
        <f>ROW(Source!A1628)</f>
        <v>1628</v>
      </c>
      <c r="B1784">
        <v>35863109</v>
      </c>
      <c r="C1784">
        <v>35870235</v>
      </c>
      <c r="D1784">
        <v>29173472</v>
      </c>
      <c r="E1784">
        <v>1</v>
      </c>
      <c r="F1784">
        <v>1</v>
      </c>
      <c r="G1784">
        <v>1</v>
      </c>
      <c r="H1784">
        <v>2</v>
      </c>
      <c r="I1784" t="s">
        <v>624</v>
      </c>
      <c r="J1784" t="s">
        <v>625</v>
      </c>
      <c r="K1784" t="s">
        <v>626</v>
      </c>
      <c r="L1784">
        <v>1368</v>
      </c>
      <c r="N1784">
        <v>1011</v>
      </c>
      <c r="O1784" t="s">
        <v>567</v>
      </c>
      <c r="P1784" t="s">
        <v>567</v>
      </c>
      <c r="Q1784">
        <v>1</v>
      </c>
      <c r="W1784">
        <v>0</v>
      </c>
      <c r="X1784">
        <v>275932499</v>
      </c>
      <c r="Y1784">
        <v>9.125</v>
      </c>
      <c r="AA1784">
        <v>0</v>
      </c>
      <c r="AB1784">
        <v>12.75</v>
      </c>
      <c r="AC1784">
        <v>0</v>
      </c>
      <c r="AD1784">
        <v>0</v>
      </c>
      <c r="AE1784">
        <v>0</v>
      </c>
      <c r="AF1784">
        <v>3</v>
      </c>
      <c r="AG1784">
        <v>0</v>
      </c>
      <c r="AH1784">
        <v>0</v>
      </c>
      <c r="AI1784">
        <v>1</v>
      </c>
      <c r="AJ1784">
        <v>4.25</v>
      </c>
      <c r="AK1784">
        <v>33.049999999999997</v>
      </c>
      <c r="AL1784">
        <v>1</v>
      </c>
      <c r="AN1784">
        <v>0</v>
      </c>
      <c r="AO1784">
        <v>1</v>
      </c>
      <c r="AP1784">
        <v>1</v>
      </c>
      <c r="AQ1784">
        <v>0</v>
      </c>
      <c r="AR1784">
        <v>0</v>
      </c>
      <c r="AS1784" t="s">
        <v>3</v>
      </c>
      <c r="AT1784">
        <v>7.3</v>
      </c>
      <c r="AU1784" t="s">
        <v>133</v>
      </c>
      <c r="AV1784">
        <v>0</v>
      </c>
      <c r="AW1784">
        <v>2</v>
      </c>
      <c r="AX1784">
        <v>35870242</v>
      </c>
      <c r="AY1784">
        <v>1</v>
      </c>
      <c r="AZ1784">
        <v>0</v>
      </c>
      <c r="BA1784">
        <v>1729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CX1784">
        <f>Y1784*Source!I1628</f>
        <v>2.5550000000000002</v>
      </c>
      <c r="CY1784">
        <f>AB1784</f>
        <v>12.75</v>
      </c>
      <c r="CZ1784">
        <f>AF1784</f>
        <v>3</v>
      </c>
      <c r="DA1784">
        <f>AJ1784</f>
        <v>4.25</v>
      </c>
      <c r="DB1784">
        <f>ROUND((ROUND(AT1784*CZ1784,2)*1.25),2)</f>
        <v>27.38</v>
      </c>
      <c r="DC1784">
        <f>ROUND((ROUND(AT1784*AG1784,2)*1.25),2)</f>
        <v>0</v>
      </c>
    </row>
    <row r="1785" spans="1:107">
      <c r="A1785">
        <f>ROW(Source!A1628)</f>
        <v>1628</v>
      </c>
      <c r="B1785">
        <v>35863109</v>
      </c>
      <c r="C1785">
        <v>35870235</v>
      </c>
      <c r="D1785">
        <v>29174580</v>
      </c>
      <c r="E1785">
        <v>1</v>
      </c>
      <c r="F1785">
        <v>1</v>
      </c>
      <c r="G1785">
        <v>1</v>
      </c>
      <c r="H1785">
        <v>2</v>
      </c>
      <c r="I1785" t="s">
        <v>679</v>
      </c>
      <c r="J1785" t="s">
        <v>680</v>
      </c>
      <c r="K1785" t="s">
        <v>681</v>
      </c>
      <c r="L1785">
        <v>1368</v>
      </c>
      <c r="N1785">
        <v>1011</v>
      </c>
      <c r="O1785" t="s">
        <v>567</v>
      </c>
      <c r="P1785" t="s">
        <v>567</v>
      </c>
      <c r="Q1785">
        <v>1</v>
      </c>
      <c r="W1785">
        <v>0</v>
      </c>
      <c r="X1785">
        <v>-169468834</v>
      </c>
      <c r="Y1785">
        <v>9.125</v>
      </c>
      <c r="AA1785">
        <v>0</v>
      </c>
      <c r="AB1785">
        <v>31.87</v>
      </c>
      <c r="AC1785">
        <v>0</v>
      </c>
      <c r="AD1785">
        <v>0</v>
      </c>
      <c r="AE1785">
        <v>0</v>
      </c>
      <c r="AF1785">
        <v>2.08</v>
      </c>
      <c r="AG1785">
        <v>0</v>
      </c>
      <c r="AH1785">
        <v>0</v>
      </c>
      <c r="AI1785">
        <v>1</v>
      </c>
      <c r="AJ1785">
        <v>15.32</v>
      </c>
      <c r="AK1785">
        <v>33.049999999999997</v>
      </c>
      <c r="AL1785">
        <v>1</v>
      </c>
      <c r="AN1785">
        <v>0</v>
      </c>
      <c r="AO1785">
        <v>1</v>
      </c>
      <c r="AP1785">
        <v>1</v>
      </c>
      <c r="AQ1785">
        <v>0</v>
      </c>
      <c r="AR1785">
        <v>0</v>
      </c>
      <c r="AS1785" t="s">
        <v>3</v>
      </c>
      <c r="AT1785">
        <v>7.3</v>
      </c>
      <c r="AU1785" t="s">
        <v>133</v>
      </c>
      <c r="AV1785">
        <v>0</v>
      </c>
      <c r="AW1785">
        <v>2</v>
      </c>
      <c r="AX1785">
        <v>35870243</v>
      </c>
      <c r="AY1785">
        <v>1</v>
      </c>
      <c r="AZ1785">
        <v>0</v>
      </c>
      <c r="BA1785">
        <v>1730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CX1785">
        <f>Y1785*Source!I1628</f>
        <v>2.5550000000000002</v>
      </c>
      <c r="CY1785">
        <f>AB1785</f>
        <v>31.87</v>
      </c>
      <c r="CZ1785">
        <f>AF1785</f>
        <v>2.08</v>
      </c>
      <c r="DA1785">
        <f>AJ1785</f>
        <v>15.32</v>
      </c>
      <c r="DB1785">
        <f>ROUND((ROUND(AT1785*CZ1785,2)*1.25),2)</f>
        <v>18.98</v>
      </c>
      <c r="DC1785">
        <f>ROUND((ROUND(AT1785*AG1785,2)*1.25),2)</f>
        <v>0</v>
      </c>
    </row>
    <row r="1786" spans="1:107">
      <c r="A1786">
        <f>ROW(Source!A1628)</f>
        <v>1628</v>
      </c>
      <c r="B1786">
        <v>35863109</v>
      </c>
      <c r="C1786">
        <v>35870235</v>
      </c>
      <c r="D1786">
        <v>29174613</v>
      </c>
      <c r="E1786">
        <v>1</v>
      </c>
      <c r="F1786">
        <v>1</v>
      </c>
      <c r="G1786">
        <v>1</v>
      </c>
      <c r="H1786">
        <v>2</v>
      </c>
      <c r="I1786" t="s">
        <v>818</v>
      </c>
      <c r="J1786" t="s">
        <v>819</v>
      </c>
      <c r="K1786" t="s">
        <v>820</v>
      </c>
      <c r="L1786">
        <v>1368</v>
      </c>
      <c r="N1786">
        <v>1011</v>
      </c>
      <c r="O1786" t="s">
        <v>567</v>
      </c>
      <c r="P1786" t="s">
        <v>567</v>
      </c>
      <c r="Q1786">
        <v>1</v>
      </c>
      <c r="W1786">
        <v>0</v>
      </c>
      <c r="X1786">
        <v>494066865</v>
      </c>
      <c r="Y1786">
        <v>1.825</v>
      </c>
      <c r="AA1786">
        <v>0</v>
      </c>
      <c r="AB1786">
        <v>0.52</v>
      </c>
      <c r="AC1786">
        <v>0</v>
      </c>
      <c r="AD1786">
        <v>0</v>
      </c>
      <c r="AE1786">
        <v>0</v>
      </c>
      <c r="AF1786">
        <v>0.14000000000000001</v>
      </c>
      <c r="AG1786">
        <v>0</v>
      </c>
      <c r="AH1786">
        <v>0</v>
      </c>
      <c r="AI1786">
        <v>1</v>
      </c>
      <c r="AJ1786">
        <v>3.71</v>
      </c>
      <c r="AK1786">
        <v>33.049999999999997</v>
      </c>
      <c r="AL1786">
        <v>1</v>
      </c>
      <c r="AN1786">
        <v>0</v>
      </c>
      <c r="AO1786">
        <v>1</v>
      </c>
      <c r="AP1786">
        <v>1</v>
      </c>
      <c r="AQ1786">
        <v>0</v>
      </c>
      <c r="AR1786">
        <v>0</v>
      </c>
      <c r="AS1786" t="s">
        <v>3</v>
      </c>
      <c r="AT1786">
        <v>1.46</v>
      </c>
      <c r="AU1786" t="s">
        <v>133</v>
      </c>
      <c r="AV1786">
        <v>0</v>
      </c>
      <c r="AW1786">
        <v>2</v>
      </c>
      <c r="AX1786">
        <v>35870244</v>
      </c>
      <c r="AY1786">
        <v>1</v>
      </c>
      <c r="AZ1786">
        <v>0</v>
      </c>
      <c r="BA1786">
        <v>1731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CX1786">
        <f>Y1786*Source!I1628</f>
        <v>0.51100000000000001</v>
      </c>
      <c r="CY1786">
        <f>AB1786</f>
        <v>0.52</v>
      </c>
      <c r="CZ1786">
        <f>AF1786</f>
        <v>0.14000000000000001</v>
      </c>
      <c r="DA1786">
        <f>AJ1786</f>
        <v>3.71</v>
      </c>
      <c r="DB1786">
        <f>ROUND((ROUND(AT1786*CZ1786,2)*1.25),2)</f>
        <v>0.25</v>
      </c>
      <c r="DC1786">
        <f>ROUND((ROUND(AT1786*AG1786,2)*1.25),2)</f>
        <v>0</v>
      </c>
    </row>
    <row r="1787" spans="1:107">
      <c r="A1787">
        <f>ROW(Source!A1628)</f>
        <v>1628</v>
      </c>
      <c r="B1787">
        <v>35863109</v>
      </c>
      <c r="C1787">
        <v>35870235</v>
      </c>
      <c r="D1787">
        <v>29174913</v>
      </c>
      <c r="E1787">
        <v>1</v>
      </c>
      <c r="F1787">
        <v>1</v>
      </c>
      <c r="G1787">
        <v>1</v>
      </c>
      <c r="H1787">
        <v>2</v>
      </c>
      <c r="I1787" t="s">
        <v>578</v>
      </c>
      <c r="J1787" t="s">
        <v>579</v>
      </c>
      <c r="K1787" t="s">
        <v>580</v>
      </c>
      <c r="L1787">
        <v>1368</v>
      </c>
      <c r="N1787">
        <v>1011</v>
      </c>
      <c r="O1787" t="s">
        <v>567</v>
      </c>
      <c r="P1787" t="s">
        <v>567</v>
      </c>
      <c r="Q1787">
        <v>1</v>
      </c>
      <c r="W1787">
        <v>0</v>
      </c>
      <c r="X1787">
        <v>458544584</v>
      </c>
      <c r="Y1787">
        <v>0.17500000000000002</v>
      </c>
      <c r="AA1787">
        <v>0</v>
      </c>
      <c r="AB1787">
        <v>932.72</v>
      </c>
      <c r="AC1787">
        <v>383.38</v>
      </c>
      <c r="AD1787">
        <v>0</v>
      </c>
      <c r="AE1787">
        <v>0</v>
      </c>
      <c r="AF1787">
        <v>87.17</v>
      </c>
      <c r="AG1787">
        <v>11.6</v>
      </c>
      <c r="AH1787">
        <v>0</v>
      </c>
      <c r="AI1787">
        <v>1</v>
      </c>
      <c r="AJ1787">
        <v>10.7</v>
      </c>
      <c r="AK1787">
        <v>33.049999999999997</v>
      </c>
      <c r="AL1787">
        <v>1</v>
      </c>
      <c r="AN1787">
        <v>0</v>
      </c>
      <c r="AO1787">
        <v>1</v>
      </c>
      <c r="AP1787">
        <v>1</v>
      </c>
      <c r="AQ1787">
        <v>0</v>
      </c>
      <c r="AR1787">
        <v>0</v>
      </c>
      <c r="AS1787" t="s">
        <v>3</v>
      </c>
      <c r="AT1787">
        <v>0.14000000000000001</v>
      </c>
      <c r="AU1787" t="s">
        <v>133</v>
      </c>
      <c r="AV1787">
        <v>0</v>
      </c>
      <c r="AW1787">
        <v>2</v>
      </c>
      <c r="AX1787">
        <v>35870245</v>
      </c>
      <c r="AY1787">
        <v>1</v>
      </c>
      <c r="AZ1787">
        <v>0</v>
      </c>
      <c r="BA1787">
        <v>1732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CX1787">
        <f>Y1787*Source!I1628</f>
        <v>4.9000000000000009E-2</v>
      </c>
      <c r="CY1787">
        <f>AB1787</f>
        <v>932.72</v>
      </c>
      <c r="CZ1787">
        <f>AF1787</f>
        <v>87.17</v>
      </c>
      <c r="DA1787">
        <f>AJ1787</f>
        <v>10.7</v>
      </c>
      <c r="DB1787">
        <f>ROUND((ROUND(AT1787*CZ1787,2)*1.25),2)</f>
        <v>15.25</v>
      </c>
      <c r="DC1787">
        <f>ROUND((ROUND(AT1787*AG1787,2)*1.25),2)</f>
        <v>2.0299999999999998</v>
      </c>
    </row>
    <row r="1788" spans="1:107">
      <c r="A1788">
        <f>ROW(Source!A1633)</f>
        <v>1633</v>
      </c>
      <c r="B1788">
        <v>35863109</v>
      </c>
      <c r="C1788">
        <v>35870255</v>
      </c>
      <c r="D1788">
        <v>18442760</v>
      </c>
      <c r="E1788">
        <v>1</v>
      </c>
      <c r="F1788">
        <v>1</v>
      </c>
      <c r="G1788">
        <v>1</v>
      </c>
      <c r="H1788">
        <v>1</v>
      </c>
      <c r="I1788" t="s">
        <v>816</v>
      </c>
      <c r="J1788" t="s">
        <v>3</v>
      </c>
      <c r="K1788" t="s">
        <v>817</v>
      </c>
      <c r="L1788">
        <v>1369</v>
      </c>
      <c r="N1788">
        <v>1013</v>
      </c>
      <c r="O1788" t="s">
        <v>561</v>
      </c>
      <c r="P1788" t="s">
        <v>561</v>
      </c>
      <c r="Q1788">
        <v>1</v>
      </c>
      <c r="W1788">
        <v>0</v>
      </c>
      <c r="X1788">
        <v>1855713677</v>
      </c>
      <c r="Y1788">
        <v>42.009499999999996</v>
      </c>
      <c r="AA1788">
        <v>0</v>
      </c>
      <c r="AB1788">
        <v>0</v>
      </c>
      <c r="AC1788">
        <v>0</v>
      </c>
      <c r="AD1788">
        <v>354.22</v>
      </c>
      <c r="AE1788">
        <v>0</v>
      </c>
      <c r="AF1788">
        <v>0</v>
      </c>
      <c r="AG1788">
        <v>0</v>
      </c>
      <c r="AH1788">
        <v>354.22</v>
      </c>
      <c r="AI1788">
        <v>1</v>
      </c>
      <c r="AJ1788">
        <v>1</v>
      </c>
      <c r="AK1788">
        <v>1</v>
      </c>
      <c r="AL1788">
        <v>1</v>
      </c>
      <c r="AN1788">
        <v>0</v>
      </c>
      <c r="AO1788">
        <v>1</v>
      </c>
      <c r="AP1788">
        <v>1</v>
      </c>
      <c r="AQ1788">
        <v>0</v>
      </c>
      <c r="AR1788">
        <v>0</v>
      </c>
      <c r="AS1788" t="s">
        <v>3</v>
      </c>
      <c r="AT1788">
        <v>36.53</v>
      </c>
      <c r="AU1788" t="s">
        <v>134</v>
      </c>
      <c r="AV1788">
        <v>1</v>
      </c>
      <c r="AW1788">
        <v>2</v>
      </c>
      <c r="AX1788">
        <v>35870259</v>
      </c>
      <c r="AY1788">
        <v>1</v>
      </c>
      <c r="AZ1788">
        <v>0</v>
      </c>
      <c r="BA1788">
        <v>1738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CX1788">
        <f>Y1788*Source!I1633</f>
        <v>2.5205699999999998</v>
      </c>
      <c r="CY1788">
        <f>AD1788</f>
        <v>354.22</v>
      </c>
      <c r="CZ1788">
        <f>AH1788</f>
        <v>354.22</v>
      </c>
      <c r="DA1788">
        <f>AL1788</f>
        <v>1</v>
      </c>
      <c r="DB1788">
        <f>ROUND((ROUND(AT1788*CZ1788,2)*1.15),2)</f>
        <v>14880.61</v>
      </c>
      <c r="DC1788">
        <f>ROUND((ROUND(AT1788*AG1788,2)*1.15),2)</f>
        <v>0</v>
      </c>
    </row>
    <row r="1789" spans="1:107">
      <c r="A1789">
        <f>ROW(Source!A1633)</f>
        <v>1633</v>
      </c>
      <c r="B1789">
        <v>35863109</v>
      </c>
      <c r="C1789">
        <v>35870255</v>
      </c>
      <c r="D1789">
        <v>29109376</v>
      </c>
      <c r="E1789">
        <v>1</v>
      </c>
      <c r="F1789">
        <v>1</v>
      </c>
      <c r="G1789">
        <v>1</v>
      </c>
      <c r="H1789">
        <v>3</v>
      </c>
      <c r="I1789" t="s">
        <v>328</v>
      </c>
      <c r="J1789" t="s">
        <v>330</v>
      </c>
      <c r="K1789" t="s">
        <v>329</v>
      </c>
      <c r="L1789">
        <v>1346</v>
      </c>
      <c r="N1789">
        <v>1009</v>
      </c>
      <c r="O1789" t="s">
        <v>160</v>
      </c>
      <c r="P1789" t="s">
        <v>160</v>
      </c>
      <c r="Q1789">
        <v>1</v>
      </c>
      <c r="W1789">
        <v>0</v>
      </c>
      <c r="X1789">
        <v>-501888552</v>
      </c>
      <c r="Y1789">
        <v>1.25</v>
      </c>
      <c r="AA1789">
        <v>25647.39</v>
      </c>
      <c r="AB1789">
        <v>0</v>
      </c>
      <c r="AC1789">
        <v>0</v>
      </c>
      <c r="AD1789">
        <v>0</v>
      </c>
      <c r="AE1789">
        <v>4894.54</v>
      </c>
      <c r="AF1789">
        <v>0</v>
      </c>
      <c r="AG1789">
        <v>0</v>
      </c>
      <c r="AH1789">
        <v>0</v>
      </c>
      <c r="AI1789">
        <v>5.24</v>
      </c>
      <c r="AJ1789">
        <v>1</v>
      </c>
      <c r="AK1789">
        <v>1</v>
      </c>
      <c r="AL1789">
        <v>1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 t="s">
        <v>3</v>
      </c>
      <c r="AT1789">
        <v>1.25</v>
      </c>
      <c r="AU1789" t="s">
        <v>3</v>
      </c>
      <c r="AV1789">
        <v>0</v>
      </c>
      <c r="AW1789">
        <v>2</v>
      </c>
      <c r="AX1789">
        <v>35870260</v>
      </c>
      <c r="AY1789">
        <v>1</v>
      </c>
      <c r="AZ1789">
        <v>6144</v>
      </c>
      <c r="BA1789">
        <v>1739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CX1789">
        <f>Y1789*Source!I1633</f>
        <v>7.4999999999999997E-2</v>
      </c>
      <c r="CY1789">
        <f>AA1789</f>
        <v>25647.39</v>
      </c>
      <c r="CZ1789">
        <f>AE1789</f>
        <v>4894.54</v>
      </c>
      <c r="DA1789">
        <f>AI1789</f>
        <v>5.24</v>
      </c>
      <c r="DB1789">
        <f>ROUND(ROUND(AT1789*CZ1789,2),2)</f>
        <v>6118.18</v>
      </c>
      <c r="DC1789">
        <f>ROUND(ROUND(AT1789*AG1789,2),2)</f>
        <v>0</v>
      </c>
    </row>
    <row r="1790" spans="1:107">
      <c r="A1790">
        <f>ROW(Source!A1633)</f>
        <v>1633</v>
      </c>
      <c r="B1790">
        <v>35863109</v>
      </c>
      <c r="C1790">
        <v>35870255</v>
      </c>
      <c r="D1790">
        <v>29109730</v>
      </c>
      <c r="E1790">
        <v>1</v>
      </c>
      <c r="F1790">
        <v>1</v>
      </c>
      <c r="G1790">
        <v>1</v>
      </c>
      <c r="H1790">
        <v>3</v>
      </c>
      <c r="I1790" t="s">
        <v>332</v>
      </c>
      <c r="J1790" t="s">
        <v>334</v>
      </c>
      <c r="K1790" t="s">
        <v>333</v>
      </c>
      <c r="L1790">
        <v>1327</v>
      </c>
      <c r="N1790">
        <v>1005</v>
      </c>
      <c r="O1790" t="s">
        <v>155</v>
      </c>
      <c r="P1790" t="s">
        <v>155</v>
      </c>
      <c r="Q1790">
        <v>1</v>
      </c>
      <c r="W1790">
        <v>0</v>
      </c>
      <c r="X1790">
        <v>650529573</v>
      </c>
      <c r="Y1790">
        <v>100</v>
      </c>
      <c r="AA1790">
        <v>372.63</v>
      </c>
      <c r="AB1790">
        <v>0</v>
      </c>
      <c r="AC1790">
        <v>0</v>
      </c>
      <c r="AD1790">
        <v>0</v>
      </c>
      <c r="AE1790">
        <v>37.299999999999997</v>
      </c>
      <c r="AF1790">
        <v>0</v>
      </c>
      <c r="AG1790">
        <v>0</v>
      </c>
      <c r="AH1790">
        <v>0</v>
      </c>
      <c r="AI1790">
        <v>9.99</v>
      </c>
      <c r="AJ1790">
        <v>1</v>
      </c>
      <c r="AK1790">
        <v>1</v>
      </c>
      <c r="AL1790">
        <v>1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 t="s">
        <v>3</v>
      </c>
      <c r="AT1790">
        <v>100</v>
      </c>
      <c r="AU1790" t="s">
        <v>3</v>
      </c>
      <c r="AV1790">
        <v>0</v>
      </c>
      <c r="AW1790">
        <v>2</v>
      </c>
      <c r="AX1790">
        <v>35870261</v>
      </c>
      <c r="AY1790">
        <v>1</v>
      </c>
      <c r="AZ1790">
        <v>6144</v>
      </c>
      <c r="BA1790">
        <v>1740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CX1790">
        <f>Y1790*Source!I1633</f>
        <v>6</v>
      </c>
      <c r="CY1790">
        <f>AA1790</f>
        <v>372.63</v>
      </c>
      <c r="CZ1790">
        <f>AE1790</f>
        <v>37.299999999999997</v>
      </c>
      <c r="DA1790">
        <f>AI1790</f>
        <v>9.99</v>
      </c>
      <c r="DB1790">
        <f>ROUND(ROUND(AT1790*CZ1790,2),2)</f>
        <v>3730</v>
      </c>
      <c r="DC1790">
        <f>ROUND(ROUND(AT1790*AG1790,2),2)</f>
        <v>0</v>
      </c>
    </row>
    <row r="1791" spans="1:107">
      <c r="A1791">
        <f>ROW(Source!A1636)</f>
        <v>1636</v>
      </c>
      <c r="B1791">
        <v>35863109</v>
      </c>
      <c r="C1791">
        <v>35870264</v>
      </c>
      <c r="D1791">
        <v>29364679</v>
      </c>
      <c r="E1791">
        <v>1</v>
      </c>
      <c r="F1791">
        <v>1</v>
      </c>
      <c r="G1791">
        <v>1</v>
      </c>
      <c r="H1791">
        <v>1</v>
      </c>
      <c r="I1791" t="s">
        <v>735</v>
      </c>
      <c r="J1791" t="s">
        <v>3</v>
      </c>
      <c r="K1791" t="s">
        <v>736</v>
      </c>
      <c r="L1791">
        <v>1369</v>
      </c>
      <c r="N1791">
        <v>1013</v>
      </c>
      <c r="O1791" t="s">
        <v>561</v>
      </c>
      <c r="P1791" t="s">
        <v>561</v>
      </c>
      <c r="Q1791">
        <v>1</v>
      </c>
      <c r="W1791">
        <v>0</v>
      </c>
      <c r="X1791">
        <v>931378261</v>
      </c>
      <c r="Y1791">
        <v>108.56</v>
      </c>
      <c r="AA1791">
        <v>0</v>
      </c>
      <c r="AB1791">
        <v>0</v>
      </c>
      <c r="AC1791">
        <v>0</v>
      </c>
      <c r="AD1791">
        <v>316.85000000000002</v>
      </c>
      <c r="AE1791">
        <v>0</v>
      </c>
      <c r="AF1791">
        <v>0</v>
      </c>
      <c r="AG1791">
        <v>0</v>
      </c>
      <c r="AH1791">
        <v>316.85000000000002</v>
      </c>
      <c r="AI1791">
        <v>1</v>
      </c>
      <c r="AJ1791">
        <v>1</v>
      </c>
      <c r="AK1791">
        <v>1</v>
      </c>
      <c r="AL1791">
        <v>1</v>
      </c>
      <c r="AN1791">
        <v>0</v>
      </c>
      <c r="AO1791">
        <v>1</v>
      </c>
      <c r="AP1791">
        <v>1</v>
      </c>
      <c r="AQ1791">
        <v>0</v>
      </c>
      <c r="AR1791">
        <v>0</v>
      </c>
      <c r="AS1791" t="s">
        <v>3</v>
      </c>
      <c r="AT1791">
        <v>94.4</v>
      </c>
      <c r="AU1791" t="s">
        <v>134</v>
      </c>
      <c r="AV1791">
        <v>1</v>
      </c>
      <c r="AW1791">
        <v>2</v>
      </c>
      <c r="AX1791">
        <v>35870272</v>
      </c>
      <c r="AY1791">
        <v>1</v>
      </c>
      <c r="AZ1791">
        <v>0</v>
      </c>
      <c r="BA1791">
        <v>1741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CX1791">
        <f>Y1791*Source!I1636</f>
        <v>6.5136000000000003</v>
      </c>
      <c r="CY1791">
        <f>AD1791</f>
        <v>316.85000000000002</v>
      </c>
      <c r="CZ1791">
        <f>AH1791</f>
        <v>316.85000000000002</v>
      </c>
      <c r="DA1791">
        <f>AL1791</f>
        <v>1</v>
      </c>
      <c r="DB1791">
        <f>ROUND((ROUND(AT1791*CZ1791,2)*1.15),2)</f>
        <v>34397.24</v>
      </c>
      <c r="DC1791">
        <f>ROUND((ROUND(AT1791*AG1791,2)*1.15),2)</f>
        <v>0</v>
      </c>
    </row>
    <row r="1792" spans="1:107">
      <c r="A1792">
        <f>ROW(Source!A1636)</f>
        <v>1636</v>
      </c>
      <c r="B1792">
        <v>35863109</v>
      </c>
      <c r="C1792">
        <v>35870264</v>
      </c>
      <c r="D1792">
        <v>121548</v>
      </c>
      <c r="E1792">
        <v>1</v>
      </c>
      <c r="F1792">
        <v>1</v>
      </c>
      <c r="G1792">
        <v>1</v>
      </c>
      <c r="H1792">
        <v>1</v>
      </c>
      <c r="I1792" t="s">
        <v>35</v>
      </c>
      <c r="J1792" t="s">
        <v>3</v>
      </c>
      <c r="K1792" t="s">
        <v>562</v>
      </c>
      <c r="L1792">
        <v>608254</v>
      </c>
      <c r="N1792">
        <v>1013</v>
      </c>
      <c r="O1792" t="s">
        <v>563</v>
      </c>
      <c r="P1792" t="s">
        <v>563</v>
      </c>
      <c r="Q1792">
        <v>1</v>
      </c>
      <c r="W1792">
        <v>0</v>
      </c>
      <c r="X1792">
        <v>-185737400</v>
      </c>
      <c r="Y1792">
        <v>0.2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1</v>
      </c>
      <c r="AJ1792">
        <v>1</v>
      </c>
      <c r="AK1792">
        <v>1</v>
      </c>
      <c r="AL1792">
        <v>1</v>
      </c>
      <c r="AN1792">
        <v>0</v>
      </c>
      <c r="AO1792">
        <v>1</v>
      </c>
      <c r="AP1792">
        <v>0</v>
      </c>
      <c r="AQ1792">
        <v>0</v>
      </c>
      <c r="AR1792">
        <v>0</v>
      </c>
      <c r="AS1792" t="s">
        <v>3</v>
      </c>
      <c r="AT1792">
        <v>0.2</v>
      </c>
      <c r="AU1792" t="s">
        <v>3</v>
      </c>
      <c r="AV1792">
        <v>2</v>
      </c>
      <c r="AW1792">
        <v>2</v>
      </c>
      <c r="AX1792">
        <v>35870273</v>
      </c>
      <c r="AY1792">
        <v>1</v>
      </c>
      <c r="AZ1792">
        <v>0</v>
      </c>
      <c r="BA1792">
        <v>1742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CX1792">
        <f>Y1792*Source!I1636</f>
        <v>1.2E-2</v>
      </c>
      <c r="CY1792">
        <f>AD1792</f>
        <v>0</v>
      </c>
      <c r="CZ1792">
        <f>AH1792</f>
        <v>0</v>
      </c>
      <c r="DA1792">
        <f>AL1792</f>
        <v>1</v>
      </c>
      <c r="DB1792">
        <f t="shared" ref="DB1792:DB1817" si="273">ROUND(ROUND(AT1792*CZ1792,2),2)</f>
        <v>0</v>
      </c>
      <c r="DC1792">
        <f t="shared" ref="DC1792:DC1817" si="274">ROUND(ROUND(AT1792*AG1792,2),2)</f>
        <v>0</v>
      </c>
    </row>
    <row r="1793" spans="1:107">
      <c r="A1793">
        <f>ROW(Source!A1636)</f>
        <v>1636</v>
      </c>
      <c r="B1793">
        <v>35863109</v>
      </c>
      <c r="C1793">
        <v>35870264</v>
      </c>
      <c r="D1793">
        <v>29172362</v>
      </c>
      <c r="E1793">
        <v>1</v>
      </c>
      <c r="F1793">
        <v>1</v>
      </c>
      <c r="G1793">
        <v>1</v>
      </c>
      <c r="H1793">
        <v>2</v>
      </c>
      <c r="I1793" t="s">
        <v>737</v>
      </c>
      <c r="J1793" t="s">
        <v>738</v>
      </c>
      <c r="K1793" t="s">
        <v>739</v>
      </c>
      <c r="L1793">
        <v>1368</v>
      </c>
      <c r="N1793">
        <v>1011</v>
      </c>
      <c r="O1793" t="s">
        <v>567</v>
      </c>
      <c r="P1793" t="s">
        <v>567</v>
      </c>
      <c r="Q1793">
        <v>1</v>
      </c>
      <c r="W1793">
        <v>0</v>
      </c>
      <c r="X1793">
        <v>2071614860</v>
      </c>
      <c r="Y1793">
        <v>0.2</v>
      </c>
      <c r="AA1793">
        <v>0</v>
      </c>
      <c r="AB1793">
        <v>1113.56</v>
      </c>
      <c r="AC1793">
        <v>446.18</v>
      </c>
      <c r="AD1793">
        <v>0</v>
      </c>
      <c r="AE1793">
        <v>0</v>
      </c>
      <c r="AF1793">
        <v>134.65</v>
      </c>
      <c r="AG1793">
        <v>13.5</v>
      </c>
      <c r="AH1793">
        <v>0</v>
      </c>
      <c r="AI1793">
        <v>1</v>
      </c>
      <c r="AJ1793">
        <v>8.27</v>
      </c>
      <c r="AK1793">
        <v>33.049999999999997</v>
      </c>
      <c r="AL1793">
        <v>1</v>
      </c>
      <c r="AN1793">
        <v>0</v>
      </c>
      <c r="AO1793">
        <v>1</v>
      </c>
      <c r="AP1793">
        <v>0</v>
      </c>
      <c r="AQ1793">
        <v>0</v>
      </c>
      <c r="AR1793">
        <v>0</v>
      </c>
      <c r="AS1793" t="s">
        <v>3</v>
      </c>
      <c r="AT1793">
        <v>0.2</v>
      </c>
      <c r="AU1793" t="s">
        <v>3</v>
      </c>
      <c r="AV1793">
        <v>0</v>
      </c>
      <c r="AW1793">
        <v>2</v>
      </c>
      <c r="AX1793">
        <v>35870274</v>
      </c>
      <c r="AY1793">
        <v>1</v>
      </c>
      <c r="AZ1793">
        <v>0</v>
      </c>
      <c r="BA1793">
        <v>1743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CX1793">
        <f>Y1793*Source!I1636</f>
        <v>1.2E-2</v>
      </c>
      <c r="CY1793">
        <f>AB1793</f>
        <v>1113.56</v>
      </c>
      <c r="CZ1793">
        <f>AF1793</f>
        <v>134.65</v>
      </c>
      <c r="DA1793">
        <f>AJ1793</f>
        <v>8.27</v>
      </c>
      <c r="DB1793">
        <f t="shared" si="273"/>
        <v>26.93</v>
      </c>
      <c r="DC1793">
        <f t="shared" si="274"/>
        <v>2.7</v>
      </c>
    </row>
    <row r="1794" spans="1:107">
      <c r="A1794">
        <f>ROW(Source!A1636)</f>
        <v>1636</v>
      </c>
      <c r="B1794">
        <v>35863109</v>
      </c>
      <c r="C1794">
        <v>35870264</v>
      </c>
      <c r="D1794">
        <v>29174913</v>
      </c>
      <c r="E1794">
        <v>1</v>
      </c>
      <c r="F1794">
        <v>1</v>
      </c>
      <c r="G1794">
        <v>1</v>
      </c>
      <c r="H1794">
        <v>2</v>
      </c>
      <c r="I1794" t="s">
        <v>578</v>
      </c>
      <c r="J1794" t="s">
        <v>579</v>
      </c>
      <c r="K1794" t="s">
        <v>580</v>
      </c>
      <c r="L1794">
        <v>1368</v>
      </c>
      <c r="N1794">
        <v>1011</v>
      </c>
      <c r="O1794" t="s">
        <v>567</v>
      </c>
      <c r="P1794" t="s">
        <v>567</v>
      </c>
      <c r="Q1794">
        <v>1</v>
      </c>
      <c r="W1794">
        <v>0</v>
      </c>
      <c r="X1794">
        <v>458544584</v>
      </c>
      <c r="Y1794">
        <v>0.2</v>
      </c>
      <c r="AA1794">
        <v>0</v>
      </c>
      <c r="AB1794">
        <v>932.72</v>
      </c>
      <c r="AC1794">
        <v>383.38</v>
      </c>
      <c r="AD1794">
        <v>0</v>
      </c>
      <c r="AE1794">
        <v>0</v>
      </c>
      <c r="AF1794">
        <v>87.17</v>
      </c>
      <c r="AG1794">
        <v>11.6</v>
      </c>
      <c r="AH1794">
        <v>0</v>
      </c>
      <c r="AI1794">
        <v>1</v>
      </c>
      <c r="AJ1794">
        <v>10.7</v>
      </c>
      <c r="AK1794">
        <v>33.049999999999997</v>
      </c>
      <c r="AL1794">
        <v>1</v>
      </c>
      <c r="AN1794">
        <v>0</v>
      </c>
      <c r="AO1794">
        <v>1</v>
      </c>
      <c r="AP1794">
        <v>0</v>
      </c>
      <c r="AQ1794">
        <v>0</v>
      </c>
      <c r="AR1794">
        <v>0</v>
      </c>
      <c r="AS1794" t="s">
        <v>3</v>
      </c>
      <c r="AT1794">
        <v>0.2</v>
      </c>
      <c r="AU1794" t="s">
        <v>3</v>
      </c>
      <c r="AV1794">
        <v>0</v>
      </c>
      <c r="AW1794">
        <v>2</v>
      </c>
      <c r="AX1794">
        <v>35870275</v>
      </c>
      <c r="AY1794">
        <v>1</v>
      </c>
      <c r="AZ1794">
        <v>0</v>
      </c>
      <c r="BA1794">
        <v>1744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CX1794">
        <f>Y1794*Source!I1636</f>
        <v>1.2E-2</v>
      </c>
      <c r="CY1794">
        <f>AB1794</f>
        <v>932.72</v>
      </c>
      <c r="CZ1794">
        <f>AF1794</f>
        <v>87.17</v>
      </c>
      <c r="DA1794">
        <f>AJ1794</f>
        <v>10.7</v>
      </c>
      <c r="DB1794">
        <f t="shared" si="273"/>
        <v>17.43</v>
      </c>
      <c r="DC1794">
        <f t="shared" si="274"/>
        <v>2.3199999999999998</v>
      </c>
    </row>
    <row r="1795" spans="1:107">
      <c r="A1795">
        <f>ROW(Source!A1636)</f>
        <v>1636</v>
      </c>
      <c r="B1795">
        <v>35863109</v>
      </c>
      <c r="C1795">
        <v>35870264</v>
      </c>
      <c r="D1795">
        <v>29164111</v>
      </c>
      <c r="E1795">
        <v>1</v>
      </c>
      <c r="F1795">
        <v>1</v>
      </c>
      <c r="G1795">
        <v>1</v>
      </c>
      <c r="H1795">
        <v>3</v>
      </c>
      <c r="I1795" t="s">
        <v>783</v>
      </c>
      <c r="J1795" t="s">
        <v>784</v>
      </c>
      <c r="K1795" t="s">
        <v>785</v>
      </c>
      <c r="L1795">
        <v>1355</v>
      </c>
      <c r="N1795">
        <v>1010</v>
      </c>
      <c r="O1795" t="s">
        <v>58</v>
      </c>
      <c r="P1795" t="s">
        <v>58</v>
      </c>
      <c r="Q1795">
        <v>100</v>
      </c>
      <c r="W1795">
        <v>0</v>
      </c>
      <c r="X1795">
        <v>-1689080274</v>
      </c>
      <c r="Y1795">
        <v>1.02</v>
      </c>
      <c r="AA1795">
        <v>783</v>
      </c>
      <c r="AB1795">
        <v>0</v>
      </c>
      <c r="AC1795">
        <v>0</v>
      </c>
      <c r="AD1795">
        <v>0</v>
      </c>
      <c r="AE1795">
        <v>100</v>
      </c>
      <c r="AF1795">
        <v>0</v>
      </c>
      <c r="AG1795">
        <v>0</v>
      </c>
      <c r="AH1795">
        <v>0</v>
      </c>
      <c r="AI1795">
        <v>7.83</v>
      </c>
      <c r="AJ1795">
        <v>1</v>
      </c>
      <c r="AK1795">
        <v>1</v>
      </c>
      <c r="AL1795">
        <v>1</v>
      </c>
      <c r="AN1795">
        <v>0</v>
      </c>
      <c r="AO1795">
        <v>1</v>
      </c>
      <c r="AP1795">
        <v>0</v>
      </c>
      <c r="AQ1795">
        <v>0</v>
      </c>
      <c r="AR1795">
        <v>0</v>
      </c>
      <c r="AS1795" t="s">
        <v>3</v>
      </c>
      <c r="AT1795">
        <v>1.02</v>
      </c>
      <c r="AU1795" t="s">
        <v>3</v>
      </c>
      <c r="AV1795">
        <v>0</v>
      </c>
      <c r="AW1795">
        <v>2</v>
      </c>
      <c r="AX1795">
        <v>35870276</v>
      </c>
      <c r="AY1795">
        <v>1</v>
      </c>
      <c r="AZ1795">
        <v>0</v>
      </c>
      <c r="BA1795">
        <v>1745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CX1795">
        <f>Y1795*Source!I1636</f>
        <v>6.1199999999999997E-2</v>
      </c>
      <c r="CY1795">
        <f>AA1795</f>
        <v>783</v>
      </c>
      <c r="CZ1795">
        <f>AE1795</f>
        <v>100</v>
      </c>
      <c r="DA1795">
        <f>AI1795</f>
        <v>7.83</v>
      </c>
      <c r="DB1795">
        <f t="shared" si="273"/>
        <v>102</v>
      </c>
      <c r="DC1795">
        <f t="shared" si="274"/>
        <v>0</v>
      </c>
    </row>
    <row r="1796" spans="1:107">
      <c r="A1796">
        <f>ROW(Source!A1636)</f>
        <v>1636</v>
      </c>
      <c r="B1796">
        <v>35863109</v>
      </c>
      <c r="C1796">
        <v>35870264</v>
      </c>
      <c r="D1796">
        <v>29170288</v>
      </c>
      <c r="E1796">
        <v>1</v>
      </c>
      <c r="F1796">
        <v>1</v>
      </c>
      <c r="G1796">
        <v>1</v>
      </c>
      <c r="H1796">
        <v>3</v>
      </c>
      <c r="I1796" t="s">
        <v>262</v>
      </c>
      <c r="J1796" t="s">
        <v>264</v>
      </c>
      <c r="K1796" t="s">
        <v>263</v>
      </c>
      <c r="L1796">
        <v>1354</v>
      </c>
      <c r="N1796">
        <v>1010</v>
      </c>
      <c r="O1796" t="s">
        <v>237</v>
      </c>
      <c r="P1796" t="s">
        <v>237</v>
      </c>
      <c r="Q1796">
        <v>1</v>
      </c>
      <c r="W1796">
        <v>0</v>
      </c>
      <c r="X1796">
        <v>-1432988646</v>
      </c>
      <c r="Y1796">
        <v>100</v>
      </c>
      <c r="AA1796">
        <v>54.36</v>
      </c>
      <c r="AB1796">
        <v>0</v>
      </c>
      <c r="AC1796">
        <v>0</v>
      </c>
      <c r="AD1796">
        <v>0</v>
      </c>
      <c r="AE1796">
        <v>15.27</v>
      </c>
      <c r="AF1796">
        <v>0</v>
      </c>
      <c r="AG1796">
        <v>0</v>
      </c>
      <c r="AH1796">
        <v>0</v>
      </c>
      <c r="AI1796">
        <v>3.56</v>
      </c>
      <c r="AJ1796">
        <v>1</v>
      </c>
      <c r="AK1796">
        <v>1</v>
      </c>
      <c r="AL1796">
        <v>1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 t="s">
        <v>3</v>
      </c>
      <c r="AT1796">
        <v>100</v>
      </c>
      <c r="AU1796" t="s">
        <v>3</v>
      </c>
      <c r="AV1796">
        <v>0</v>
      </c>
      <c r="AW1796">
        <v>1</v>
      </c>
      <c r="AX1796">
        <v>-1</v>
      </c>
      <c r="AY1796">
        <v>0</v>
      </c>
      <c r="AZ1796">
        <v>0</v>
      </c>
      <c r="BA1796" t="s">
        <v>3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CX1796">
        <f>Y1796*Source!I1636</f>
        <v>6</v>
      </c>
      <c r="CY1796">
        <f>AA1796</f>
        <v>54.36</v>
      </c>
      <c r="CZ1796">
        <f>AE1796</f>
        <v>15.27</v>
      </c>
      <c r="DA1796">
        <f>AI1796</f>
        <v>3.56</v>
      </c>
      <c r="DB1796">
        <f t="shared" si="273"/>
        <v>1527</v>
      </c>
      <c r="DC1796">
        <f t="shared" si="274"/>
        <v>0</v>
      </c>
    </row>
    <row r="1797" spans="1:107">
      <c r="A1797">
        <f>ROW(Source!A1636)</f>
        <v>1636</v>
      </c>
      <c r="B1797">
        <v>35863109</v>
      </c>
      <c r="C1797">
        <v>35870264</v>
      </c>
      <c r="D1797">
        <v>29171808</v>
      </c>
      <c r="E1797">
        <v>1</v>
      </c>
      <c r="F1797">
        <v>1</v>
      </c>
      <c r="G1797">
        <v>1</v>
      </c>
      <c r="H1797">
        <v>3</v>
      </c>
      <c r="I1797" t="s">
        <v>752</v>
      </c>
      <c r="J1797" t="s">
        <v>753</v>
      </c>
      <c r="K1797" t="s">
        <v>754</v>
      </c>
      <c r="L1797">
        <v>1374</v>
      </c>
      <c r="N1797">
        <v>1013</v>
      </c>
      <c r="O1797" t="s">
        <v>755</v>
      </c>
      <c r="P1797" t="s">
        <v>755</v>
      </c>
      <c r="Q1797">
        <v>1</v>
      </c>
      <c r="W1797">
        <v>0</v>
      </c>
      <c r="X1797">
        <v>-915781824</v>
      </c>
      <c r="Y1797">
        <v>18.73</v>
      </c>
      <c r="AA1797">
        <v>1</v>
      </c>
      <c r="AB1797">
        <v>0</v>
      </c>
      <c r="AC1797">
        <v>0</v>
      </c>
      <c r="AD1797">
        <v>0</v>
      </c>
      <c r="AE1797">
        <v>1</v>
      </c>
      <c r="AF1797">
        <v>0</v>
      </c>
      <c r="AG1797">
        <v>0</v>
      </c>
      <c r="AH1797">
        <v>0</v>
      </c>
      <c r="AI1797">
        <v>1</v>
      </c>
      <c r="AJ1797">
        <v>1</v>
      </c>
      <c r="AK1797">
        <v>1</v>
      </c>
      <c r="AL1797">
        <v>1</v>
      </c>
      <c r="AN1797">
        <v>0</v>
      </c>
      <c r="AO1797">
        <v>1</v>
      </c>
      <c r="AP1797">
        <v>0</v>
      </c>
      <c r="AQ1797">
        <v>0</v>
      </c>
      <c r="AR1797">
        <v>0</v>
      </c>
      <c r="AS1797" t="s">
        <v>3</v>
      </c>
      <c r="AT1797">
        <v>18.73</v>
      </c>
      <c r="AU1797" t="s">
        <v>3</v>
      </c>
      <c r="AV1797">
        <v>0</v>
      </c>
      <c r="AW1797">
        <v>2</v>
      </c>
      <c r="AX1797">
        <v>35870277</v>
      </c>
      <c r="AY1797">
        <v>1</v>
      </c>
      <c r="AZ1797">
        <v>0</v>
      </c>
      <c r="BA1797">
        <v>1746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CX1797">
        <f>Y1797*Source!I1636</f>
        <v>1.1237999999999999</v>
      </c>
      <c r="CY1797">
        <f>AA1797</f>
        <v>1</v>
      </c>
      <c r="CZ1797">
        <f>AE1797</f>
        <v>1</v>
      </c>
      <c r="DA1797">
        <f>AI1797</f>
        <v>1</v>
      </c>
      <c r="DB1797">
        <f t="shared" si="273"/>
        <v>18.73</v>
      </c>
      <c r="DC1797">
        <f t="shared" si="274"/>
        <v>0</v>
      </c>
    </row>
    <row r="1798" spans="1:107">
      <c r="A1798">
        <f>ROW(Source!A1711)</f>
        <v>1711</v>
      </c>
      <c r="B1798">
        <v>35863109</v>
      </c>
      <c r="C1798">
        <v>35870279</v>
      </c>
      <c r="D1798">
        <v>18406804</v>
      </c>
      <c r="E1798">
        <v>1</v>
      </c>
      <c r="F1798">
        <v>1</v>
      </c>
      <c r="G1798">
        <v>1</v>
      </c>
      <c r="H1798">
        <v>1</v>
      </c>
      <c r="I1798" t="s">
        <v>559</v>
      </c>
      <c r="J1798" t="s">
        <v>3</v>
      </c>
      <c r="K1798" t="s">
        <v>560</v>
      </c>
      <c r="L1798">
        <v>1369</v>
      </c>
      <c r="N1798">
        <v>1013</v>
      </c>
      <c r="O1798" t="s">
        <v>561</v>
      </c>
      <c r="P1798" t="s">
        <v>561</v>
      </c>
      <c r="Q1798">
        <v>1</v>
      </c>
      <c r="W1798">
        <v>0</v>
      </c>
      <c r="X1798">
        <v>254330056</v>
      </c>
      <c r="Y1798">
        <v>7.67</v>
      </c>
      <c r="AA1798">
        <v>0</v>
      </c>
      <c r="AB1798">
        <v>0</v>
      </c>
      <c r="AC1798">
        <v>0</v>
      </c>
      <c r="AD1798">
        <v>249.14</v>
      </c>
      <c r="AE1798">
        <v>0</v>
      </c>
      <c r="AF1798">
        <v>0</v>
      </c>
      <c r="AG1798">
        <v>0</v>
      </c>
      <c r="AH1798">
        <v>249.14</v>
      </c>
      <c r="AI1798">
        <v>1</v>
      </c>
      <c r="AJ1798">
        <v>1</v>
      </c>
      <c r="AK1798">
        <v>1</v>
      </c>
      <c r="AL1798">
        <v>1</v>
      </c>
      <c r="AN1798">
        <v>0</v>
      </c>
      <c r="AO1798">
        <v>1</v>
      </c>
      <c r="AP1798">
        <v>0</v>
      </c>
      <c r="AQ1798">
        <v>0</v>
      </c>
      <c r="AR1798">
        <v>0</v>
      </c>
      <c r="AS1798" t="s">
        <v>3</v>
      </c>
      <c r="AT1798">
        <v>7.67</v>
      </c>
      <c r="AU1798" t="s">
        <v>3</v>
      </c>
      <c r="AV1798">
        <v>1</v>
      </c>
      <c r="AW1798">
        <v>2</v>
      </c>
      <c r="AX1798">
        <v>35870282</v>
      </c>
      <c r="AY1798">
        <v>1</v>
      </c>
      <c r="AZ1798">
        <v>0</v>
      </c>
      <c r="BA1798">
        <v>1747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CX1798">
        <f>Y1798*Source!I1711</f>
        <v>2.8148900000000001</v>
      </c>
      <c r="CY1798">
        <f>AD1798</f>
        <v>249.14</v>
      </c>
      <c r="CZ1798">
        <f>AH1798</f>
        <v>249.14</v>
      </c>
      <c r="DA1798">
        <f>AL1798</f>
        <v>1</v>
      </c>
      <c r="DB1798">
        <f t="shared" si="273"/>
        <v>1910.9</v>
      </c>
      <c r="DC1798">
        <f t="shared" si="274"/>
        <v>0</v>
      </c>
    </row>
    <row r="1799" spans="1:107">
      <c r="A1799">
        <f>ROW(Source!A1711)</f>
        <v>1711</v>
      </c>
      <c r="B1799">
        <v>35863109</v>
      </c>
      <c r="C1799">
        <v>35870279</v>
      </c>
      <c r="D1799">
        <v>29164349</v>
      </c>
      <c r="E1799">
        <v>1</v>
      </c>
      <c r="F1799">
        <v>1</v>
      </c>
      <c r="G1799">
        <v>1</v>
      </c>
      <c r="H1799">
        <v>3</v>
      </c>
      <c r="I1799" t="s">
        <v>28</v>
      </c>
      <c r="J1799" t="s">
        <v>31</v>
      </c>
      <c r="K1799" t="s">
        <v>29</v>
      </c>
      <c r="L1799">
        <v>1348</v>
      </c>
      <c r="N1799">
        <v>1009</v>
      </c>
      <c r="O1799" t="s">
        <v>30</v>
      </c>
      <c r="P1799" t="s">
        <v>30</v>
      </c>
      <c r="Q1799">
        <v>1000</v>
      </c>
      <c r="W1799">
        <v>0</v>
      </c>
      <c r="X1799">
        <v>-304821490</v>
      </c>
      <c r="Y1799">
        <v>0.7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1</v>
      </c>
      <c r="AJ1799">
        <v>1</v>
      </c>
      <c r="AK1799">
        <v>1</v>
      </c>
      <c r="AL1799">
        <v>1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 t="s">
        <v>3</v>
      </c>
      <c r="AT1799">
        <v>0.7</v>
      </c>
      <c r="AU1799" t="s">
        <v>3</v>
      </c>
      <c r="AV1799">
        <v>0</v>
      </c>
      <c r="AW1799">
        <v>2</v>
      </c>
      <c r="AX1799">
        <v>35870283</v>
      </c>
      <c r="AY1799">
        <v>1</v>
      </c>
      <c r="AZ1799">
        <v>0</v>
      </c>
      <c r="BA1799">
        <v>1748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CX1799">
        <f>Y1799*Source!I1711</f>
        <v>0.25689999999999996</v>
      </c>
      <c r="CY1799">
        <f>AA1799</f>
        <v>0</v>
      </c>
      <c r="CZ1799">
        <f>AE1799</f>
        <v>0</v>
      </c>
      <c r="DA1799">
        <f>AI1799</f>
        <v>1</v>
      </c>
      <c r="DB1799">
        <f t="shared" si="273"/>
        <v>0</v>
      </c>
      <c r="DC1799">
        <f t="shared" si="274"/>
        <v>0</v>
      </c>
    </row>
    <row r="1800" spans="1:107">
      <c r="A1800">
        <f>ROW(Source!A1713)</f>
        <v>1713</v>
      </c>
      <c r="B1800">
        <v>35863109</v>
      </c>
      <c r="C1800">
        <v>35870285</v>
      </c>
      <c r="D1800">
        <v>18406804</v>
      </c>
      <c r="E1800">
        <v>1</v>
      </c>
      <c r="F1800">
        <v>1</v>
      </c>
      <c r="G1800">
        <v>1</v>
      </c>
      <c r="H1800">
        <v>1</v>
      </c>
      <c r="I1800" t="s">
        <v>559</v>
      </c>
      <c r="J1800" t="s">
        <v>3</v>
      </c>
      <c r="K1800" t="s">
        <v>560</v>
      </c>
      <c r="L1800">
        <v>1369</v>
      </c>
      <c r="N1800">
        <v>1013</v>
      </c>
      <c r="O1800" t="s">
        <v>561</v>
      </c>
      <c r="P1800" t="s">
        <v>561</v>
      </c>
      <c r="Q1800">
        <v>1</v>
      </c>
      <c r="W1800">
        <v>0</v>
      </c>
      <c r="X1800">
        <v>254330056</v>
      </c>
      <c r="Y1800">
        <v>11.39</v>
      </c>
      <c r="AA1800">
        <v>0</v>
      </c>
      <c r="AB1800">
        <v>0</v>
      </c>
      <c r="AC1800">
        <v>0</v>
      </c>
      <c r="AD1800">
        <v>249.14</v>
      </c>
      <c r="AE1800">
        <v>0</v>
      </c>
      <c r="AF1800">
        <v>0</v>
      </c>
      <c r="AG1800">
        <v>0</v>
      </c>
      <c r="AH1800">
        <v>249.14</v>
      </c>
      <c r="AI1800">
        <v>1</v>
      </c>
      <c r="AJ1800">
        <v>1</v>
      </c>
      <c r="AK1800">
        <v>1</v>
      </c>
      <c r="AL1800">
        <v>1</v>
      </c>
      <c r="AN1800">
        <v>0</v>
      </c>
      <c r="AO1800">
        <v>1</v>
      </c>
      <c r="AP1800">
        <v>0</v>
      </c>
      <c r="AQ1800">
        <v>0</v>
      </c>
      <c r="AR1800">
        <v>0</v>
      </c>
      <c r="AS1800" t="s">
        <v>3</v>
      </c>
      <c r="AT1800">
        <v>11.39</v>
      </c>
      <c r="AU1800" t="s">
        <v>3</v>
      </c>
      <c r="AV1800">
        <v>1</v>
      </c>
      <c r="AW1800">
        <v>2</v>
      </c>
      <c r="AX1800">
        <v>35870290</v>
      </c>
      <c r="AY1800">
        <v>2</v>
      </c>
      <c r="AZ1800">
        <v>131072</v>
      </c>
      <c r="BA1800">
        <v>1749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CX1800">
        <f>Y1800*Source!I1713</f>
        <v>4.1801300000000001</v>
      </c>
      <c r="CY1800">
        <f>AD1800</f>
        <v>249.14</v>
      </c>
      <c r="CZ1800">
        <f>AH1800</f>
        <v>249.14</v>
      </c>
      <c r="DA1800">
        <f>AL1800</f>
        <v>1</v>
      </c>
      <c r="DB1800">
        <f t="shared" si="273"/>
        <v>2837.7</v>
      </c>
      <c r="DC1800">
        <f t="shared" si="274"/>
        <v>0</v>
      </c>
    </row>
    <row r="1801" spans="1:107">
      <c r="A1801">
        <f>ROW(Source!A1713)</f>
        <v>1713</v>
      </c>
      <c r="B1801">
        <v>35863109</v>
      </c>
      <c r="C1801">
        <v>35870285</v>
      </c>
      <c r="D1801">
        <v>121548</v>
      </c>
      <c r="E1801">
        <v>1</v>
      </c>
      <c r="F1801">
        <v>1</v>
      </c>
      <c r="G1801">
        <v>1</v>
      </c>
      <c r="H1801">
        <v>1</v>
      </c>
      <c r="I1801" t="s">
        <v>35</v>
      </c>
      <c r="J1801" t="s">
        <v>3</v>
      </c>
      <c r="K1801" t="s">
        <v>562</v>
      </c>
      <c r="L1801">
        <v>608254</v>
      </c>
      <c r="N1801">
        <v>1013</v>
      </c>
      <c r="O1801" t="s">
        <v>563</v>
      </c>
      <c r="P1801" t="s">
        <v>563</v>
      </c>
      <c r="Q1801">
        <v>1</v>
      </c>
      <c r="W1801">
        <v>0</v>
      </c>
      <c r="X1801">
        <v>-185737400</v>
      </c>
      <c r="Y1801">
        <v>0.13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1</v>
      </c>
      <c r="AJ1801">
        <v>1</v>
      </c>
      <c r="AK1801">
        <v>1</v>
      </c>
      <c r="AL1801">
        <v>1</v>
      </c>
      <c r="AN1801">
        <v>0</v>
      </c>
      <c r="AO1801">
        <v>1</v>
      </c>
      <c r="AP1801">
        <v>0</v>
      </c>
      <c r="AQ1801">
        <v>0</v>
      </c>
      <c r="AR1801">
        <v>0</v>
      </c>
      <c r="AS1801" t="s">
        <v>3</v>
      </c>
      <c r="AT1801">
        <v>0.13</v>
      </c>
      <c r="AU1801" t="s">
        <v>3</v>
      </c>
      <c r="AV1801">
        <v>2</v>
      </c>
      <c r="AW1801">
        <v>2</v>
      </c>
      <c r="AX1801">
        <v>35870291</v>
      </c>
      <c r="AY1801">
        <v>1</v>
      </c>
      <c r="AZ1801">
        <v>0</v>
      </c>
      <c r="BA1801">
        <v>1750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CX1801">
        <f>Y1801*Source!I1713</f>
        <v>4.7710000000000002E-2</v>
      </c>
      <c r="CY1801">
        <f>AD1801</f>
        <v>0</v>
      </c>
      <c r="CZ1801">
        <f>AH1801</f>
        <v>0</v>
      </c>
      <c r="DA1801">
        <f>AL1801</f>
        <v>1</v>
      </c>
      <c r="DB1801">
        <f t="shared" si="273"/>
        <v>0</v>
      </c>
      <c r="DC1801">
        <f t="shared" si="274"/>
        <v>0</v>
      </c>
    </row>
    <row r="1802" spans="1:107">
      <c r="A1802">
        <f>ROW(Source!A1713)</f>
        <v>1713</v>
      </c>
      <c r="B1802">
        <v>35863109</v>
      </c>
      <c r="C1802">
        <v>35870285</v>
      </c>
      <c r="D1802">
        <v>29172556</v>
      </c>
      <c r="E1802">
        <v>1</v>
      </c>
      <c r="F1802">
        <v>1</v>
      </c>
      <c r="G1802">
        <v>1</v>
      </c>
      <c r="H1802">
        <v>2</v>
      </c>
      <c r="I1802" t="s">
        <v>564</v>
      </c>
      <c r="J1802" t="s">
        <v>565</v>
      </c>
      <c r="K1802" t="s">
        <v>566</v>
      </c>
      <c r="L1802">
        <v>1368</v>
      </c>
      <c r="N1802">
        <v>1011</v>
      </c>
      <c r="O1802" t="s">
        <v>567</v>
      </c>
      <c r="P1802" t="s">
        <v>567</v>
      </c>
      <c r="Q1802">
        <v>1</v>
      </c>
      <c r="W1802">
        <v>0</v>
      </c>
      <c r="X1802">
        <v>-1302720870</v>
      </c>
      <c r="Y1802">
        <v>0.13</v>
      </c>
      <c r="AA1802">
        <v>0</v>
      </c>
      <c r="AB1802">
        <v>466.71</v>
      </c>
      <c r="AC1802">
        <v>446.18</v>
      </c>
      <c r="AD1802">
        <v>0</v>
      </c>
      <c r="AE1802">
        <v>0</v>
      </c>
      <c r="AF1802">
        <v>31.26</v>
      </c>
      <c r="AG1802">
        <v>13.5</v>
      </c>
      <c r="AH1802">
        <v>0</v>
      </c>
      <c r="AI1802">
        <v>1</v>
      </c>
      <c r="AJ1802">
        <v>14.93</v>
      </c>
      <c r="AK1802">
        <v>33.049999999999997</v>
      </c>
      <c r="AL1802">
        <v>1</v>
      </c>
      <c r="AN1802">
        <v>0</v>
      </c>
      <c r="AO1802">
        <v>1</v>
      </c>
      <c r="AP1802">
        <v>0</v>
      </c>
      <c r="AQ1802">
        <v>0</v>
      </c>
      <c r="AR1802">
        <v>0</v>
      </c>
      <c r="AS1802" t="s">
        <v>3</v>
      </c>
      <c r="AT1802">
        <v>0.13</v>
      </c>
      <c r="AU1802" t="s">
        <v>3</v>
      </c>
      <c r="AV1802">
        <v>0</v>
      </c>
      <c r="AW1802">
        <v>2</v>
      </c>
      <c r="AX1802">
        <v>35870292</v>
      </c>
      <c r="AY1802">
        <v>1</v>
      </c>
      <c r="AZ1802">
        <v>0</v>
      </c>
      <c r="BA1802">
        <v>1751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CX1802">
        <f>Y1802*Source!I1713</f>
        <v>4.7710000000000002E-2</v>
      </c>
      <c r="CY1802">
        <f>AB1802</f>
        <v>466.71</v>
      </c>
      <c r="CZ1802">
        <f>AF1802</f>
        <v>31.26</v>
      </c>
      <c r="DA1802">
        <f>AJ1802</f>
        <v>14.93</v>
      </c>
      <c r="DB1802">
        <f t="shared" si="273"/>
        <v>4.0599999999999996</v>
      </c>
      <c r="DC1802">
        <f t="shared" si="274"/>
        <v>1.76</v>
      </c>
    </row>
    <row r="1803" spans="1:107">
      <c r="A1803">
        <f>ROW(Source!A1713)</f>
        <v>1713</v>
      </c>
      <c r="B1803">
        <v>35863109</v>
      </c>
      <c r="C1803">
        <v>35870285</v>
      </c>
      <c r="D1803">
        <v>29164349</v>
      </c>
      <c r="E1803">
        <v>1</v>
      </c>
      <c r="F1803">
        <v>1</v>
      </c>
      <c r="G1803">
        <v>1</v>
      </c>
      <c r="H1803">
        <v>3</v>
      </c>
      <c r="I1803" t="s">
        <v>28</v>
      </c>
      <c r="J1803" t="s">
        <v>31</v>
      </c>
      <c r="K1803" t="s">
        <v>29</v>
      </c>
      <c r="L1803">
        <v>1348</v>
      </c>
      <c r="N1803">
        <v>1009</v>
      </c>
      <c r="O1803" t="s">
        <v>30</v>
      </c>
      <c r="P1803" t="s">
        <v>30</v>
      </c>
      <c r="Q1803">
        <v>1000</v>
      </c>
      <c r="W1803">
        <v>0</v>
      </c>
      <c r="X1803">
        <v>-304821490</v>
      </c>
      <c r="Y1803">
        <v>0.47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1</v>
      </c>
      <c r="AJ1803">
        <v>1</v>
      </c>
      <c r="AK1803">
        <v>1</v>
      </c>
      <c r="AL1803">
        <v>1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 t="s">
        <v>3</v>
      </c>
      <c r="AT1803">
        <v>0.47</v>
      </c>
      <c r="AU1803" t="s">
        <v>3</v>
      </c>
      <c r="AV1803">
        <v>0</v>
      </c>
      <c r="AW1803">
        <v>2</v>
      </c>
      <c r="AX1803">
        <v>35870293</v>
      </c>
      <c r="AY1803">
        <v>1</v>
      </c>
      <c r="AZ1803">
        <v>0</v>
      </c>
      <c r="BA1803">
        <v>1752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CX1803">
        <f>Y1803*Source!I1713</f>
        <v>0.17248999999999998</v>
      </c>
      <c r="CY1803">
        <f>AA1803</f>
        <v>0</v>
      </c>
      <c r="CZ1803">
        <f>AE1803</f>
        <v>0</v>
      </c>
      <c r="DA1803">
        <f>AI1803</f>
        <v>1</v>
      </c>
      <c r="DB1803">
        <f t="shared" si="273"/>
        <v>0</v>
      </c>
      <c r="DC1803">
        <f t="shared" si="274"/>
        <v>0</v>
      </c>
    </row>
    <row r="1804" spans="1:107">
      <c r="A1804">
        <f>ROW(Source!A1715)</f>
        <v>1715</v>
      </c>
      <c r="B1804">
        <v>35863109</v>
      </c>
      <c r="C1804">
        <v>35870295</v>
      </c>
      <c r="D1804">
        <v>18406804</v>
      </c>
      <c r="E1804">
        <v>1</v>
      </c>
      <c r="F1804">
        <v>1</v>
      </c>
      <c r="G1804">
        <v>1</v>
      </c>
      <c r="H1804">
        <v>1</v>
      </c>
      <c r="I1804" t="s">
        <v>559</v>
      </c>
      <c r="J1804" t="s">
        <v>3</v>
      </c>
      <c r="K1804" t="s">
        <v>560</v>
      </c>
      <c r="L1804">
        <v>1369</v>
      </c>
      <c r="N1804">
        <v>1013</v>
      </c>
      <c r="O1804" t="s">
        <v>561</v>
      </c>
      <c r="P1804" t="s">
        <v>561</v>
      </c>
      <c r="Q1804">
        <v>1</v>
      </c>
      <c r="W1804">
        <v>0</v>
      </c>
      <c r="X1804">
        <v>254330056</v>
      </c>
      <c r="Y1804">
        <v>3.77</v>
      </c>
      <c r="AA1804">
        <v>0</v>
      </c>
      <c r="AB1804">
        <v>0</v>
      </c>
      <c r="AC1804">
        <v>0</v>
      </c>
      <c r="AD1804">
        <v>249.14</v>
      </c>
      <c r="AE1804">
        <v>0</v>
      </c>
      <c r="AF1804">
        <v>0</v>
      </c>
      <c r="AG1804">
        <v>0</v>
      </c>
      <c r="AH1804">
        <v>249.14</v>
      </c>
      <c r="AI1804">
        <v>1</v>
      </c>
      <c r="AJ1804">
        <v>1</v>
      </c>
      <c r="AK1804">
        <v>1</v>
      </c>
      <c r="AL1804">
        <v>1</v>
      </c>
      <c r="AN1804">
        <v>0</v>
      </c>
      <c r="AO1804">
        <v>1</v>
      </c>
      <c r="AP1804">
        <v>0</v>
      </c>
      <c r="AQ1804">
        <v>0</v>
      </c>
      <c r="AR1804">
        <v>0</v>
      </c>
      <c r="AS1804" t="s">
        <v>3</v>
      </c>
      <c r="AT1804">
        <v>3.77</v>
      </c>
      <c r="AU1804" t="s">
        <v>3</v>
      </c>
      <c r="AV1804">
        <v>1</v>
      </c>
      <c r="AW1804">
        <v>2</v>
      </c>
      <c r="AX1804">
        <v>35870298</v>
      </c>
      <c r="AY1804">
        <v>2</v>
      </c>
      <c r="AZ1804">
        <v>131072</v>
      </c>
      <c r="BA1804">
        <v>1753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CX1804">
        <f>Y1804*Source!I1715</f>
        <v>0.91384799999999999</v>
      </c>
      <c r="CY1804">
        <f>AD1804</f>
        <v>249.14</v>
      </c>
      <c r="CZ1804">
        <f>AH1804</f>
        <v>249.14</v>
      </c>
      <c r="DA1804">
        <f>AL1804</f>
        <v>1</v>
      </c>
      <c r="DB1804">
        <f t="shared" si="273"/>
        <v>939.26</v>
      </c>
      <c r="DC1804">
        <f t="shared" si="274"/>
        <v>0</v>
      </c>
    </row>
    <row r="1805" spans="1:107">
      <c r="A1805">
        <f>ROW(Source!A1715)</f>
        <v>1715</v>
      </c>
      <c r="B1805">
        <v>35863109</v>
      </c>
      <c r="C1805">
        <v>35870295</v>
      </c>
      <c r="D1805">
        <v>29164349</v>
      </c>
      <c r="E1805">
        <v>1</v>
      </c>
      <c r="F1805">
        <v>1</v>
      </c>
      <c r="G1805">
        <v>1</v>
      </c>
      <c r="H1805">
        <v>3</v>
      </c>
      <c r="I1805" t="s">
        <v>28</v>
      </c>
      <c r="J1805" t="s">
        <v>31</v>
      </c>
      <c r="K1805" t="s">
        <v>29</v>
      </c>
      <c r="L1805">
        <v>1348</v>
      </c>
      <c r="N1805">
        <v>1009</v>
      </c>
      <c r="O1805" t="s">
        <v>30</v>
      </c>
      <c r="P1805" t="s">
        <v>30</v>
      </c>
      <c r="Q1805">
        <v>1000</v>
      </c>
      <c r="W1805">
        <v>0</v>
      </c>
      <c r="X1805">
        <v>-304821490</v>
      </c>
      <c r="Y1805">
        <v>0.11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1</v>
      </c>
      <c r="AJ1805">
        <v>1</v>
      </c>
      <c r="AK1805">
        <v>1</v>
      </c>
      <c r="AL1805">
        <v>1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 t="s">
        <v>3</v>
      </c>
      <c r="AT1805">
        <v>0.11</v>
      </c>
      <c r="AU1805" t="s">
        <v>3</v>
      </c>
      <c r="AV1805">
        <v>0</v>
      </c>
      <c r="AW1805">
        <v>2</v>
      </c>
      <c r="AX1805">
        <v>35870299</v>
      </c>
      <c r="AY1805">
        <v>1</v>
      </c>
      <c r="AZ1805">
        <v>0</v>
      </c>
      <c r="BA1805">
        <v>1754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CX1805">
        <f>Y1805*Source!I1715</f>
        <v>2.6664E-2</v>
      </c>
      <c r="CY1805">
        <f>AA1805</f>
        <v>0</v>
      </c>
      <c r="CZ1805">
        <f>AE1805</f>
        <v>0</v>
      </c>
      <c r="DA1805">
        <f>AI1805</f>
        <v>1</v>
      </c>
      <c r="DB1805">
        <f t="shared" si="273"/>
        <v>0</v>
      </c>
      <c r="DC1805">
        <f t="shared" si="274"/>
        <v>0</v>
      </c>
    </row>
    <row r="1806" spans="1:107">
      <c r="A1806">
        <f>ROW(Source!A1717)</f>
        <v>1717</v>
      </c>
      <c r="B1806">
        <v>35863109</v>
      </c>
      <c r="C1806">
        <v>35870301</v>
      </c>
      <c r="D1806">
        <v>18406804</v>
      </c>
      <c r="E1806">
        <v>1</v>
      </c>
      <c r="F1806">
        <v>1</v>
      </c>
      <c r="G1806">
        <v>1</v>
      </c>
      <c r="H1806">
        <v>1</v>
      </c>
      <c r="I1806" t="s">
        <v>559</v>
      </c>
      <c r="J1806" t="s">
        <v>3</v>
      </c>
      <c r="K1806" t="s">
        <v>560</v>
      </c>
      <c r="L1806">
        <v>1369</v>
      </c>
      <c r="N1806">
        <v>1013</v>
      </c>
      <c r="O1806" t="s">
        <v>561</v>
      </c>
      <c r="P1806" t="s">
        <v>561</v>
      </c>
      <c r="Q1806">
        <v>1</v>
      </c>
      <c r="W1806">
        <v>0</v>
      </c>
      <c r="X1806">
        <v>254330056</v>
      </c>
      <c r="Y1806">
        <v>5.84</v>
      </c>
      <c r="AA1806">
        <v>0</v>
      </c>
      <c r="AB1806">
        <v>0</v>
      </c>
      <c r="AC1806">
        <v>0</v>
      </c>
      <c r="AD1806">
        <v>249.14</v>
      </c>
      <c r="AE1806">
        <v>0</v>
      </c>
      <c r="AF1806">
        <v>0</v>
      </c>
      <c r="AG1806">
        <v>0</v>
      </c>
      <c r="AH1806">
        <v>249.14</v>
      </c>
      <c r="AI1806">
        <v>1</v>
      </c>
      <c r="AJ1806">
        <v>1</v>
      </c>
      <c r="AK1806">
        <v>1</v>
      </c>
      <c r="AL1806">
        <v>1</v>
      </c>
      <c r="AN1806">
        <v>0</v>
      </c>
      <c r="AO1806">
        <v>1</v>
      </c>
      <c r="AP1806">
        <v>0</v>
      </c>
      <c r="AQ1806">
        <v>0</v>
      </c>
      <c r="AR1806">
        <v>0</v>
      </c>
      <c r="AS1806" t="s">
        <v>3</v>
      </c>
      <c r="AT1806">
        <v>5.84</v>
      </c>
      <c r="AU1806" t="s">
        <v>3</v>
      </c>
      <c r="AV1806">
        <v>1</v>
      </c>
      <c r="AW1806">
        <v>2</v>
      </c>
      <c r="AX1806">
        <v>35870303</v>
      </c>
      <c r="AY1806">
        <v>2</v>
      </c>
      <c r="AZ1806">
        <v>131072</v>
      </c>
      <c r="BA1806">
        <v>1755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CX1806">
        <f>Y1806*Source!I1717</f>
        <v>0.2336</v>
      </c>
      <c r="CY1806">
        <f>AD1806</f>
        <v>249.14</v>
      </c>
      <c r="CZ1806">
        <f>AH1806</f>
        <v>249.14</v>
      </c>
      <c r="DA1806">
        <f>AL1806</f>
        <v>1</v>
      </c>
      <c r="DB1806">
        <f t="shared" si="273"/>
        <v>1454.98</v>
      </c>
      <c r="DC1806">
        <f t="shared" si="274"/>
        <v>0</v>
      </c>
    </row>
    <row r="1807" spans="1:107">
      <c r="A1807">
        <f>ROW(Source!A1718)</f>
        <v>1718</v>
      </c>
      <c r="B1807">
        <v>35863109</v>
      </c>
      <c r="C1807">
        <v>35870304</v>
      </c>
      <c r="D1807">
        <v>18406804</v>
      </c>
      <c r="E1807">
        <v>1</v>
      </c>
      <c r="F1807">
        <v>1</v>
      </c>
      <c r="G1807">
        <v>1</v>
      </c>
      <c r="H1807">
        <v>1</v>
      </c>
      <c r="I1807" t="s">
        <v>559</v>
      </c>
      <c r="J1807" t="s">
        <v>3</v>
      </c>
      <c r="K1807" t="s">
        <v>560</v>
      </c>
      <c r="L1807">
        <v>1369</v>
      </c>
      <c r="N1807">
        <v>1013</v>
      </c>
      <c r="O1807" t="s">
        <v>561</v>
      </c>
      <c r="P1807" t="s">
        <v>561</v>
      </c>
      <c r="Q1807">
        <v>1</v>
      </c>
      <c r="W1807">
        <v>0</v>
      </c>
      <c r="X1807">
        <v>254330056</v>
      </c>
      <c r="Y1807">
        <v>9.64</v>
      </c>
      <c r="AA1807">
        <v>0</v>
      </c>
      <c r="AB1807">
        <v>0</v>
      </c>
      <c r="AC1807">
        <v>0</v>
      </c>
      <c r="AD1807">
        <v>249.14</v>
      </c>
      <c r="AE1807">
        <v>0</v>
      </c>
      <c r="AF1807">
        <v>0</v>
      </c>
      <c r="AG1807">
        <v>0</v>
      </c>
      <c r="AH1807">
        <v>249.14</v>
      </c>
      <c r="AI1807">
        <v>1</v>
      </c>
      <c r="AJ1807">
        <v>1</v>
      </c>
      <c r="AK1807">
        <v>1</v>
      </c>
      <c r="AL1807">
        <v>1</v>
      </c>
      <c r="AN1807">
        <v>0</v>
      </c>
      <c r="AO1807">
        <v>1</v>
      </c>
      <c r="AP1807">
        <v>0</v>
      </c>
      <c r="AQ1807">
        <v>0</v>
      </c>
      <c r="AR1807">
        <v>0</v>
      </c>
      <c r="AS1807" t="s">
        <v>3</v>
      </c>
      <c r="AT1807">
        <v>9.64</v>
      </c>
      <c r="AU1807" t="s">
        <v>3</v>
      </c>
      <c r="AV1807">
        <v>1</v>
      </c>
      <c r="AW1807">
        <v>2</v>
      </c>
      <c r="AX1807">
        <v>35870308</v>
      </c>
      <c r="AY1807">
        <v>1</v>
      </c>
      <c r="AZ1807">
        <v>0</v>
      </c>
      <c r="BA1807">
        <v>1756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CX1807">
        <f>Y1807*Source!I1718</f>
        <v>1.9280000000000002</v>
      </c>
      <c r="CY1807">
        <f>AD1807</f>
        <v>249.14</v>
      </c>
      <c r="CZ1807">
        <f>AH1807</f>
        <v>249.14</v>
      </c>
      <c r="DA1807">
        <f>AL1807</f>
        <v>1</v>
      </c>
      <c r="DB1807">
        <f t="shared" si="273"/>
        <v>2401.71</v>
      </c>
      <c r="DC1807">
        <f t="shared" si="274"/>
        <v>0</v>
      </c>
    </row>
    <row r="1808" spans="1:107">
      <c r="A1808">
        <f>ROW(Source!A1718)</f>
        <v>1718</v>
      </c>
      <c r="B1808">
        <v>35863109</v>
      </c>
      <c r="C1808">
        <v>35870304</v>
      </c>
      <c r="D1808">
        <v>121548</v>
      </c>
      <c r="E1808">
        <v>1</v>
      </c>
      <c r="F1808">
        <v>1</v>
      </c>
      <c r="G1808">
        <v>1</v>
      </c>
      <c r="H1808">
        <v>1</v>
      </c>
      <c r="I1808" t="s">
        <v>35</v>
      </c>
      <c r="J1808" t="s">
        <v>3</v>
      </c>
      <c r="K1808" t="s">
        <v>562</v>
      </c>
      <c r="L1808">
        <v>608254</v>
      </c>
      <c r="N1808">
        <v>1013</v>
      </c>
      <c r="O1808" t="s">
        <v>563</v>
      </c>
      <c r="P1808" t="s">
        <v>563</v>
      </c>
      <c r="Q1808">
        <v>1</v>
      </c>
      <c r="W1808">
        <v>0</v>
      </c>
      <c r="X1808">
        <v>-185737400</v>
      </c>
      <c r="Y1808">
        <v>0.01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1</v>
      </c>
      <c r="AJ1808">
        <v>1</v>
      </c>
      <c r="AK1808">
        <v>1</v>
      </c>
      <c r="AL1808">
        <v>1</v>
      </c>
      <c r="AN1808">
        <v>0</v>
      </c>
      <c r="AO1808">
        <v>1</v>
      </c>
      <c r="AP1808">
        <v>0</v>
      </c>
      <c r="AQ1808">
        <v>0</v>
      </c>
      <c r="AR1808">
        <v>0</v>
      </c>
      <c r="AS1808" t="s">
        <v>3</v>
      </c>
      <c r="AT1808">
        <v>0.01</v>
      </c>
      <c r="AU1808" t="s">
        <v>3</v>
      </c>
      <c r="AV1808">
        <v>2</v>
      </c>
      <c r="AW1808">
        <v>2</v>
      </c>
      <c r="AX1808">
        <v>35870309</v>
      </c>
      <c r="AY1808">
        <v>1</v>
      </c>
      <c r="AZ1808">
        <v>0</v>
      </c>
      <c r="BA1808">
        <v>1757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CX1808">
        <f>Y1808*Source!I1718</f>
        <v>2E-3</v>
      </c>
      <c r="CY1808">
        <f>AD1808</f>
        <v>0</v>
      </c>
      <c r="CZ1808">
        <f>AH1808</f>
        <v>0</v>
      </c>
      <c r="DA1808">
        <f>AL1808</f>
        <v>1</v>
      </c>
      <c r="DB1808">
        <f t="shared" si="273"/>
        <v>0</v>
      </c>
      <c r="DC1808">
        <f t="shared" si="274"/>
        <v>0</v>
      </c>
    </row>
    <row r="1809" spans="1:107">
      <c r="A1809">
        <f>ROW(Source!A1718)</f>
        <v>1718</v>
      </c>
      <c r="B1809">
        <v>35863109</v>
      </c>
      <c r="C1809">
        <v>35870304</v>
      </c>
      <c r="D1809">
        <v>29172556</v>
      </c>
      <c r="E1809">
        <v>1</v>
      </c>
      <c r="F1809">
        <v>1</v>
      </c>
      <c r="G1809">
        <v>1</v>
      </c>
      <c r="H1809">
        <v>2</v>
      </c>
      <c r="I1809" t="s">
        <v>564</v>
      </c>
      <c r="J1809" t="s">
        <v>565</v>
      </c>
      <c r="K1809" t="s">
        <v>566</v>
      </c>
      <c r="L1809">
        <v>1368</v>
      </c>
      <c r="N1809">
        <v>1011</v>
      </c>
      <c r="O1809" t="s">
        <v>567</v>
      </c>
      <c r="P1809" t="s">
        <v>567</v>
      </c>
      <c r="Q1809">
        <v>1</v>
      </c>
      <c r="W1809">
        <v>0</v>
      </c>
      <c r="X1809">
        <v>-1302720870</v>
      </c>
      <c r="Y1809">
        <v>0.01</v>
      </c>
      <c r="AA1809">
        <v>0</v>
      </c>
      <c r="AB1809">
        <v>466.71</v>
      </c>
      <c r="AC1809">
        <v>446.18</v>
      </c>
      <c r="AD1809">
        <v>0</v>
      </c>
      <c r="AE1809">
        <v>0</v>
      </c>
      <c r="AF1809">
        <v>31.26</v>
      </c>
      <c r="AG1809">
        <v>13.5</v>
      </c>
      <c r="AH1809">
        <v>0</v>
      </c>
      <c r="AI1809">
        <v>1</v>
      </c>
      <c r="AJ1809">
        <v>14.93</v>
      </c>
      <c r="AK1809">
        <v>33.049999999999997</v>
      </c>
      <c r="AL1809">
        <v>1</v>
      </c>
      <c r="AN1809">
        <v>0</v>
      </c>
      <c r="AO1809">
        <v>1</v>
      </c>
      <c r="AP1809">
        <v>0</v>
      </c>
      <c r="AQ1809">
        <v>0</v>
      </c>
      <c r="AR1809">
        <v>0</v>
      </c>
      <c r="AS1809" t="s">
        <v>3</v>
      </c>
      <c r="AT1809">
        <v>0.01</v>
      </c>
      <c r="AU1809" t="s">
        <v>3</v>
      </c>
      <c r="AV1809">
        <v>0</v>
      </c>
      <c r="AW1809">
        <v>2</v>
      </c>
      <c r="AX1809">
        <v>35870310</v>
      </c>
      <c r="AY1809">
        <v>1</v>
      </c>
      <c r="AZ1809">
        <v>0</v>
      </c>
      <c r="BA1809">
        <v>1758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CX1809">
        <f>Y1809*Source!I1718</f>
        <v>2E-3</v>
      </c>
      <c r="CY1809">
        <f>AB1809</f>
        <v>466.71</v>
      </c>
      <c r="CZ1809">
        <f>AF1809</f>
        <v>31.26</v>
      </c>
      <c r="DA1809">
        <f>AJ1809</f>
        <v>14.93</v>
      </c>
      <c r="DB1809">
        <f t="shared" si="273"/>
        <v>0.31</v>
      </c>
      <c r="DC1809">
        <f t="shared" si="274"/>
        <v>0.14000000000000001</v>
      </c>
    </row>
    <row r="1810" spans="1:107">
      <c r="A1810">
        <f>ROW(Source!A1719)</f>
        <v>1719</v>
      </c>
      <c r="B1810">
        <v>35863109</v>
      </c>
      <c r="C1810">
        <v>35870311</v>
      </c>
      <c r="D1810">
        <v>18408066</v>
      </c>
      <c r="E1810">
        <v>1</v>
      </c>
      <c r="F1810">
        <v>1</v>
      </c>
      <c r="G1810">
        <v>1</v>
      </c>
      <c r="H1810">
        <v>1</v>
      </c>
      <c r="I1810" t="s">
        <v>568</v>
      </c>
      <c r="J1810" t="s">
        <v>3</v>
      </c>
      <c r="K1810" t="s">
        <v>569</v>
      </c>
      <c r="L1810">
        <v>1369</v>
      </c>
      <c r="N1810">
        <v>1013</v>
      </c>
      <c r="O1810" t="s">
        <v>561</v>
      </c>
      <c r="P1810" t="s">
        <v>561</v>
      </c>
      <c r="Q1810">
        <v>1</v>
      </c>
      <c r="W1810">
        <v>0</v>
      </c>
      <c r="X1810">
        <v>-886480961</v>
      </c>
      <c r="Y1810">
        <v>17.89</v>
      </c>
      <c r="AA1810">
        <v>0</v>
      </c>
      <c r="AB1810">
        <v>0</v>
      </c>
      <c r="AC1810">
        <v>0</v>
      </c>
      <c r="AD1810">
        <v>256.16000000000003</v>
      </c>
      <c r="AE1810">
        <v>0</v>
      </c>
      <c r="AF1810">
        <v>0</v>
      </c>
      <c r="AG1810">
        <v>0</v>
      </c>
      <c r="AH1810">
        <v>256.16000000000003</v>
      </c>
      <c r="AI1810">
        <v>1</v>
      </c>
      <c r="AJ1810">
        <v>1</v>
      </c>
      <c r="AK1810">
        <v>1</v>
      </c>
      <c r="AL1810">
        <v>1</v>
      </c>
      <c r="AN1810">
        <v>0</v>
      </c>
      <c r="AO1810">
        <v>1</v>
      </c>
      <c r="AP1810">
        <v>0</v>
      </c>
      <c r="AQ1810">
        <v>0</v>
      </c>
      <c r="AR1810">
        <v>0</v>
      </c>
      <c r="AS1810" t="s">
        <v>3</v>
      </c>
      <c r="AT1810">
        <v>17.89</v>
      </c>
      <c r="AU1810" t="s">
        <v>3</v>
      </c>
      <c r="AV1810">
        <v>1</v>
      </c>
      <c r="AW1810">
        <v>2</v>
      </c>
      <c r="AX1810">
        <v>35870315</v>
      </c>
      <c r="AY1810">
        <v>1</v>
      </c>
      <c r="AZ1810">
        <v>0</v>
      </c>
      <c r="BA1810">
        <v>1759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CX1810">
        <f>Y1810*Source!I1719</f>
        <v>0.35780000000000001</v>
      </c>
      <c r="CY1810">
        <f>AD1810</f>
        <v>256.16000000000003</v>
      </c>
      <c r="CZ1810">
        <f>AH1810</f>
        <v>256.16000000000003</v>
      </c>
      <c r="DA1810">
        <f>AL1810</f>
        <v>1</v>
      </c>
      <c r="DB1810">
        <f t="shared" si="273"/>
        <v>4582.7</v>
      </c>
      <c r="DC1810">
        <f t="shared" si="274"/>
        <v>0</v>
      </c>
    </row>
    <row r="1811" spans="1:107">
      <c r="A1811">
        <f>ROW(Source!A1719)</f>
        <v>1719</v>
      </c>
      <c r="B1811">
        <v>35863109</v>
      </c>
      <c r="C1811">
        <v>35870311</v>
      </c>
      <c r="D1811">
        <v>121548</v>
      </c>
      <c r="E1811">
        <v>1</v>
      </c>
      <c r="F1811">
        <v>1</v>
      </c>
      <c r="G1811">
        <v>1</v>
      </c>
      <c r="H1811">
        <v>1</v>
      </c>
      <c r="I1811" t="s">
        <v>35</v>
      </c>
      <c r="J1811" t="s">
        <v>3</v>
      </c>
      <c r="K1811" t="s">
        <v>562</v>
      </c>
      <c r="L1811">
        <v>608254</v>
      </c>
      <c r="N1811">
        <v>1013</v>
      </c>
      <c r="O1811" t="s">
        <v>563</v>
      </c>
      <c r="P1811" t="s">
        <v>563</v>
      </c>
      <c r="Q1811">
        <v>1</v>
      </c>
      <c r="W1811">
        <v>0</v>
      </c>
      <c r="X1811">
        <v>-185737400</v>
      </c>
      <c r="Y1811">
        <v>0.08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1</v>
      </c>
      <c r="AJ1811">
        <v>1</v>
      </c>
      <c r="AK1811">
        <v>1</v>
      </c>
      <c r="AL1811">
        <v>1</v>
      </c>
      <c r="AN1811">
        <v>0</v>
      </c>
      <c r="AO1811">
        <v>1</v>
      </c>
      <c r="AP1811">
        <v>0</v>
      </c>
      <c r="AQ1811">
        <v>0</v>
      </c>
      <c r="AR1811">
        <v>0</v>
      </c>
      <c r="AS1811" t="s">
        <v>3</v>
      </c>
      <c r="AT1811">
        <v>0.08</v>
      </c>
      <c r="AU1811" t="s">
        <v>3</v>
      </c>
      <c r="AV1811">
        <v>2</v>
      </c>
      <c r="AW1811">
        <v>2</v>
      </c>
      <c r="AX1811">
        <v>35870316</v>
      </c>
      <c r="AY1811">
        <v>1</v>
      </c>
      <c r="AZ1811">
        <v>0</v>
      </c>
      <c r="BA1811">
        <v>1760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CX1811">
        <f>Y1811*Source!I1719</f>
        <v>1.6000000000000001E-3</v>
      </c>
      <c r="CY1811">
        <f>AD1811</f>
        <v>0</v>
      </c>
      <c r="CZ1811">
        <f>AH1811</f>
        <v>0</v>
      </c>
      <c r="DA1811">
        <f>AL1811</f>
        <v>1</v>
      </c>
      <c r="DB1811">
        <f t="shared" si="273"/>
        <v>0</v>
      </c>
      <c r="DC1811">
        <f t="shared" si="274"/>
        <v>0</v>
      </c>
    </row>
    <row r="1812" spans="1:107">
      <c r="A1812">
        <f>ROW(Source!A1719)</f>
        <v>1719</v>
      </c>
      <c r="B1812">
        <v>35863109</v>
      </c>
      <c r="C1812">
        <v>35870311</v>
      </c>
      <c r="D1812">
        <v>29172556</v>
      </c>
      <c r="E1812">
        <v>1</v>
      </c>
      <c r="F1812">
        <v>1</v>
      </c>
      <c r="G1812">
        <v>1</v>
      </c>
      <c r="H1812">
        <v>2</v>
      </c>
      <c r="I1812" t="s">
        <v>564</v>
      </c>
      <c r="J1812" t="s">
        <v>565</v>
      </c>
      <c r="K1812" t="s">
        <v>566</v>
      </c>
      <c r="L1812">
        <v>1368</v>
      </c>
      <c r="N1812">
        <v>1011</v>
      </c>
      <c r="O1812" t="s">
        <v>567</v>
      </c>
      <c r="P1812" t="s">
        <v>567</v>
      </c>
      <c r="Q1812">
        <v>1</v>
      </c>
      <c r="W1812">
        <v>0</v>
      </c>
      <c r="X1812">
        <v>-1302720870</v>
      </c>
      <c r="Y1812">
        <v>0.08</v>
      </c>
      <c r="AA1812">
        <v>0</v>
      </c>
      <c r="AB1812">
        <v>466.71</v>
      </c>
      <c r="AC1812">
        <v>446.18</v>
      </c>
      <c r="AD1812">
        <v>0</v>
      </c>
      <c r="AE1812">
        <v>0</v>
      </c>
      <c r="AF1812">
        <v>31.26</v>
      </c>
      <c r="AG1812">
        <v>13.5</v>
      </c>
      <c r="AH1812">
        <v>0</v>
      </c>
      <c r="AI1812">
        <v>1</v>
      </c>
      <c r="AJ1812">
        <v>14.93</v>
      </c>
      <c r="AK1812">
        <v>33.049999999999997</v>
      </c>
      <c r="AL1812">
        <v>1</v>
      </c>
      <c r="AN1812">
        <v>0</v>
      </c>
      <c r="AO1812">
        <v>1</v>
      </c>
      <c r="AP1812">
        <v>0</v>
      </c>
      <c r="AQ1812">
        <v>0</v>
      </c>
      <c r="AR1812">
        <v>0</v>
      </c>
      <c r="AS1812" t="s">
        <v>3</v>
      </c>
      <c r="AT1812">
        <v>0.08</v>
      </c>
      <c r="AU1812" t="s">
        <v>3</v>
      </c>
      <c r="AV1812">
        <v>0</v>
      </c>
      <c r="AW1812">
        <v>2</v>
      </c>
      <c r="AX1812">
        <v>35870317</v>
      </c>
      <c r="AY1812">
        <v>1</v>
      </c>
      <c r="AZ1812">
        <v>0</v>
      </c>
      <c r="BA1812">
        <v>1761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CX1812">
        <f>Y1812*Source!I1719</f>
        <v>1.6000000000000001E-3</v>
      </c>
      <c r="CY1812">
        <f>AB1812</f>
        <v>466.71</v>
      </c>
      <c r="CZ1812">
        <f>AF1812</f>
        <v>31.26</v>
      </c>
      <c r="DA1812">
        <f>AJ1812</f>
        <v>14.93</v>
      </c>
      <c r="DB1812">
        <f t="shared" si="273"/>
        <v>2.5</v>
      </c>
      <c r="DC1812">
        <f t="shared" si="274"/>
        <v>1.08</v>
      </c>
    </row>
    <row r="1813" spans="1:107">
      <c r="A1813">
        <f>ROW(Source!A1720)</f>
        <v>1720</v>
      </c>
      <c r="B1813">
        <v>35863109</v>
      </c>
      <c r="C1813">
        <v>35870318</v>
      </c>
      <c r="D1813">
        <v>18408066</v>
      </c>
      <c r="E1813">
        <v>1</v>
      </c>
      <c r="F1813">
        <v>1</v>
      </c>
      <c r="G1813">
        <v>1</v>
      </c>
      <c r="H1813">
        <v>1</v>
      </c>
      <c r="I1813" t="s">
        <v>568</v>
      </c>
      <c r="J1813" t="s">
        <v>3</v>
      </c>
      <c r="K1813" t="s">
        <v>569</v>
      </c>
      <c r="L1813">
        <v>1369</v>
      </c>
      <c r="N1813">
        <v>1013</v>
      </c>
      <c r="O1813" t="s">
        <v>561</v>
      </c>
      <c r="P1813" t="s">
        <v>561</v>
      </c>
      <c r="Q1813">
        <v>1</v>
      </c>
      <c r="W1813">
        <v>0</v>
      </c>
      <c r="X1813">
        <v>-886480961</v>
      </c>
      <c r="Y1813">
        <v>179.3</v>
      </c>
      <c r="AA1813">
        <v>0</v>
      </c>
      <c r="AB1813">
        <v>0</v>
      </c>
      <c r="AC1813">
        <v>0</v>
      </c>
      <c r="AD1813">
        <v>256.16000000000003</v>
      </c>
      <c r="AE1813">
        <v>0</v>
      </c>
      <c r="AF1813">
        <v>0</v>
      </c>
      <c r="AG1813">
        <v>0</v>
      </c>
      <c r="AH1813">
        <v>256.16000000000003</v>
      </c>
      <c r="AI1813">
        <v>1</v>
      </c>
      <c r="AJ1813">
        <v>1</v>
      </c>
      <c r="AK1813">
        <v>1</v>
      </c>
      <c r="AL1813">
        <v>1</v>
      </c>
      <c r="AN1813">
        <v>0</v>
      </c>
      <c r="AO1813">
        <v>1</v>
      </c>
      <c r="AP1813">
        <v>0</v>
      </c>
      <c r="AQ1813">
        <v>0</v>
      </c>
      <c r="AR1813">
        <v>0</v>
      </c>
      <c r="AS1813" t="s">
        <v>3</v>
      </c>
      <c r="AT1813">
        <v>179.3</v>
      </c>
      <c r="AU1813" t="s">
        <v>3</v>
      </c>
      <c r="AV1813">
        <v>1</v>
      </c>
      <c r="AW1813">
        <v>2</v>
      </c>
      <c r="AX1813">
        <v>35870324</v>
      </c>
      <c r="AY1813">
        <v>1</v>
      </c>
      <c r="AZ1813">
        <v>0</v>
      </c>
      <c r="BA1813">
        <v>1762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CX1813">
        <f>Y1813*Source!I1720</f>
        <v>3.5860000000000003</v>
      </c>
      <c r="CY1813">
        <f>AD1813</f>
        <v>256.16000000000003</v>
      </c>
      <c r="CZ1813">
        <f>AH1813</f>
        <v>256.16000000000003</v>
      </c>
      <c r="DA1813">
        <f>AL1813</f>
        <v>1</v>
      </c>
      <c r="DB1813">
        <f t="shared" si="273"/>
        <v>45929.49</v>
      </c>
      <c r="DC1813">
        <f t="shared" si="274"/>
        <v>0</v>
      </c>
    </row>
    <row r="1814" spans="1:107">
      <c r="A1814">
        <f>ROW(Source!A1720)</f>
        <v>1720</v>
      </c>
      <c r="B1814">
        <v>35863109</v>
      </c>
      <c r="C1814">
        <v>35870318</v>
      </c>
      <c r="D1814">
        <v>121548</v>
      </c>
      <c r="E1814">
        <v>1</v>
      </c>
      <c r="F1814">
        <v>1</v>
      </c>
      <c r="G1814">
        <v>1</v>
      </c>
      <c r="H1814">
        <v>1</v>
      </c>
      <c r="I1814" t="s">
        <v>35</v>
      </c>
      <c r="J1814" t="s">
        <v>3</v>
      </c>
      <c r="K1814" t="s">
        <v>562</v>
      </c>
      <c r="L1814">
        <v>608254</v>
      </c>
      <c r="N1814">
        <v>1013</v>
      </c>
      <c r="O1814" t="s">
        <v>563</v>
      </c>
      <c r="P1814" t="s">
        <v>563</v>
      </c>
      <c r="Q1814">
        <v>1</v>
      </c>
      <c r="W1814">
        <v>0</v>
      </c>
      <c r="X1814">
        <v>-185737400</v>
      </c>
      <c r="Y1814">
        <v>3.97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1</v>
      </c>
      <c r="AJ1814">
        <v>1</v>
      </c>
      <c r="AK1814">
        <v>1</v>
      </c>
      <c r="AL1814">
        <v>1</v>
      </c>
      <c r="AN1814">
        <v>0</v>
      </c>
      <c r="AO1814">
        <v>1</v>
      </c>
      <c r="AP1814">
        <v>0</v>
      </c>
      <c r="AQ1814">
        <v>0</v>
      </c>
      <c r="AR1814">
        <v>0</v>
      </c>
      <c r="AS1814" t="s">
        <v>3</v>
      </c>
      <c r="AT1814">
        <v>3.97</v>
      </c>
      <c r="AU1814" t="s">
        <v>3</v>
      </c>
      <c r="AV1814">
        <v>2</v>
      </c>
      <c r="AW1814">
        <v>2</v>
      </c>
      <c r="AX1814">
        <v>35870325</v>
      </c>
      <c r="AY1814">
        <v>1</v>
      </c>
      <c r="AZ1814">
        <v>0</v>
      </c>
      <c r="BA1814">
        <v>1763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CX1814">
        <f>Y1814*Source!I1720</f>
        <v>7.9400000000000012E-2</v>
      </c>
      <c r="CY1814">
        <f>AD1814</f>
        <v>0</v>
      </c>
      <c r="CZ1814">
        <f>AH1814</f>
        <v>0</v>
      </c>
      <c r="DA1814">
        <f>AL1814</f>
        <v>1</v>
      </c>
      <c r="DB1814">
        <f t="shared" si="273"/>
        <v>0</v>
      </c>
      <c r="DC1814">
        <f t="shared" si="274"/>
        <v>0</v>
      </c>
    </row>
    <row r="1815" spans="1:107">
      <c r="A1815">
        <f>ROW(Source!A1720)</f>
        <v>1720</v>
      </c>
      <c r="B1815">
        <v>35863109</v>
      </c>
      <c r="C1815">
        <v>35870318</v>
      </c>
      <c r="D1815">
        <v>29172710</v>
      </c>
      <c r="E1815">
        <v>1</v>
      </c>
      <c r="F1815">
        <v>1</v>
      </c>
      <c r="G1815">
        <v>1</v>
      </c>
      <c r="H1815">
        <v>2</v>
      </c>
      <c r="I1815" t="s">
        <v>570</v>
      </c>
      <c r="J1815" t="s">
        <v>571</v>
      </c>
      <c r="K1815" t="s">
        <v>572</v>
      </c>
      <c r="L1815">
        <v>1368</v>
      </c>
      <c r="N1815">
        <v>1011</v>
      </c>
      <c r="O1815" t="s">
        <v>567</v>
      </c>
      <c r="P1815" t="s">
        <v>567</v>
      </c>
      <c r="Q1815">
        <v>1</v>
      </c>
      <c r="W1815">
        <v>0</v>
      </c>
      <c r="X1815">
        <v>-1676841219</v>
      </c>
      <c r="Y1815">
        <v>3.97</v>
      </c>
      <c r="AA1815">
        <v>0</v>
      </c>
      <c r="AB1815">
        <v>539.16</v>
      </c>
      <c r="AC1815">
        <v>332.48</v>
      </c>
      <c r="AD1815">
        <v>0</v>
      </c>
      <c r="AE1815">
        <v>0</v>
      </c>
      <c r="AF1815">
        <v>46.56</v>
      </c>
      <c r="AG1815">
        <v>10.06</v>
      </c>
      <c r="AH1815">
        <v>0</v>
      </c>
      <c r="AI1815">
        <v>1</v>
      </c>
      <c r="AJ1815">
        <v>11.58</v>
      </c>
      <c r="AK1815">
        <v>33.049999999999997</v>
      </c>
      <c r="AL1815">
        <v>1</v>
      </c>
      <c r="AN1815">
        <v>0</v>
      </c>
      <c r="AO1815">
        <v>1</v>
      </c>
      <c r="AP1815">
        <v>0</v>
      </c>
      <c r="AQ1815">
        <v>0</v>
      </c>
      <c r="AR1815">
        <v>0</v>
      </c>
      <c r="AS1815" t="s">
        <v>3</v>
      </c>
      <c r="AT1815">
        <v>3.97</v>
      </c>
      <c r="AU1815" t="s">
        <v>3</v>
      </c>
      <c r="AV1815">
        <v>0</v>
      </c>
      <c r="AW1815">
        <v>2</v>
      </c>
      <c r="AX1815">
        <v>35870326</v>
      </c>
      <c r="AY1815">
        <v>1</v>
      </c>
      <c r="AZ1815">
        <v>0</v>
      </c>
      <c r="BA1815">
        <v>1764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CX1815">
        <f>Y1815*Source!I1720</f>
        <v>7.9400000000000012E-2</v>
      </c>
      <c r="CY1815">
        <f>AB1815</f>
        <v>539.16</v>
      </c>
      <c r="CZ1815">
        <f>AF1815</f>
        <v>46.56</v>
      </c>
      <c r="DA1815">
        <f>AJ1815</f>
        <v>11.58</v>
      </c>
      <c r="DB1815">
        <f t="shared" si="273"/>
        <v>184.84</v>
      </c>
      <c r="DC1815">
        <f t="shared" si="274"/>
        <v>39.94</v>
      </c>
    </row>
    <row r="1816" spans="1:107">
      <c r="A1816">
        <f>ROW(Source!A1720)</f>
        <v>1720</v>
      </c>
      <c r="B1816">
        <v>35863109</v>
      </c>
      <c r="C1816">
        <v>35870318</v>
      </c>
      <c r="D1816">
        <v>29174533</v>
      </c>
      <c r="E1816">
        <v>1</v>
      </c>
      <c r="F1816">
        <v>1</v>
      </c>
      <c r="G1816">
        <v>1</v>
      </c>
      <c r="H1816">
        <v>2</v>
      </c>
      <c r="I1816" t="s">
        <v>573</v>
      </c>
      <c r="J1816" t="s">
        <v>574</v>
      </c>
      <c r="K1816" t="s">
        <v>575</v>
      </c>
      <c r="L1816">
        <v>1368</v>
      </c>
      <c r="N1816">
        <v>1011</v>
      </c>
      <c r="O1816" t="s">
        <v>567</v>
      </c>
      <c r="P1816" t="s">
        <v>567</v>
      </c>
      <c r="Q1816">
        <v>1</v>
      </c>
      <c r="W1816">
        <v>0</v>
      </c>
      <c r="X1816">
        <v>1235896746</v>
      </c>
      <c r="Y1816">
        <v>7.93</v>
      </c>
      <c r="AA1816">
        <v>0</v>
      </c>
      <c r="AB1816">
        <v>5.0599999999999996</v>
      </c>
      <c r="AC1816">
        <v>0</v>
      </c>
      <c r="AD1816">
        <v>0</v>
      </c>
      <c r="AE1816">
        <v>0</v>
      </c>
      <c r="AF1816">
        <v>1.53</v>
      </c>
      <c r="AG1816">
        <v>0</v>
      </c>
      <c r="AH1816">
        <v>0</v>
      </c>
      <c r="AI1816">
        <v>1</v>
      </c>
      <c r="AJ1816">
        <v>3.31</v>
      </c>
      <c r="AK1816">
        <v>33.049999999999997</v>
      </c>
      <c r="AL1816">
        <v>1</v>
      </c>
      <c r="AN1816">
        <v>0</v>
      </c>
      <c r="AO1816">
        <v>1</v>
      </c>
      <c r="AP1816">
        <v>0</v>
      </c>
      <c r="AQ1816">
        <v>0</v>
      </c>
      <c r="AR1816">
        <v>0</v>
      </c>
      <c r="AS1816" t="s">
        <v>3</v>
      </c>
      <c r="AT1816">
        <v>7.93</v>
      </c>
      <c r="AU1816" t="s">
        <v>3</v>
      </c>
      <c r="AV1816">
        <v>0</v>
      </c>
      <c r="AW1816">
        <v>2</v>
      </c>
      <c r="AX1816">
        <v>35870327</v>
      </c>
      <c r="AY1816">
        <v>1</v>
      </c>
      <c r="AZ1816">
        <v>0</v>
      </c>
      <c r="BA1816">
        <v>1765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CX1816">
        <f>Y1816*Source!I1720</f>
        <v>0.15859999999999999</v>
      </c>
      <c r="CY1816">
        <f>AB1816</f>
        <v>5.0599999999999996</v>
      </c>
      <c r="CZ1816">
        <f>AF1816</f>
        <v>1.53</v>
      </c>
      <c r="DA1816">
        <f>AJ1816</f>
        <v>3.31</v>
      </c>
      <c r="DB1816">
        <f t="shared" si="273"/>
        <v>12.13</v>
      </c>
      <c r="DC1816">
        <f t="shared" si="274"/>
        <v>0</v>
      </c>
    </row>
    <row r="1817" spans="1:107">
      <c r="A1817">
        <f>ROW(Source!A1720)</f>
        <v>1720</v>
      </c>
      <c r="B1817">
        <v>35863109</v>
      </c>
      <c r="C1817">
        <v>35870318</v>
      </c>
      <c r="D1817">
        <v>29164349</v>
      </c>
      <c r="E1817">
        <v>1</v>
      </c>
      <c r="F1817">
        <v>1</v>
      </c>
      <c r="G1817">
        <v>1</v>
      </c>
      <c r="H1817">
        <v>3</v>
      </c>
      <c r="I1817" t="s">
        <v>28</v>
      </c>
      <c r="J1817" t="s">
        <v>31</v>
      </c>
      <c r="K1817" t="s">
        <v>29</v>
      </c>
      <c r="L1817">
        <v>1348</v>
      </c>
      <c r="N1817">
        <v>1009</v>
      </c>
      <c r="O1817" t="s">
        <v>30</v>
      </c>
      <c r="P1817" t="s">
        <v>30</v>
      </c>
      <c r="Q1817">
        <v>1000</v>
      </c>
      <c r="W1817">
        <v>0</v>
      </c>
      <c r="X1817">
        <v>-304821490</v>
      </c>
      <c r="Y1817">
        <v>10.5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1</v>
      </c>
      <c r="AJ1817">
        <v>1</v>
      </c>
      <c r="AK1817">
        <v>1</v>
      </c>
      <c r="AL1817">
        <v>1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 t="s">
        <v>3</v>
      </c>
      <c r="AT1817">
        <v>10.5</v>
      </c>
      <c r="AU1817" t="s">
        <v>3</v>
      </c>
      <c r="AV1817">
        <v>0</v>
      </c>
      <c r="AW1817">
        <v>2</v>
      </c>
      <c r="AX1817">
        <v>35870328</v>
      </c>
      <c r="AY1817">
        <v>1</v>
      </c>
      <c r="AZ1817">
        <v>0</v>
      </c>
      <c r="BA1817">
        <v>1766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CX1817">
        <f>Y1817*Source!I1720</f>
        <v>0.21</v>
      </c>
      <c r="CY1817">
        <f>AA1817</f>
        <v>0</v>
      </c>
      <c r="CZ1817">
        <f>AE1817</f>
        <v>0</v>
      </c>
      <c r="DA1817">
        <f>AI1817</f>
        <v>1</v>
      </c>
      <c r="DB1817">
        <f t="shared" si="273"/>
        <v>0</v>
      </c>
      <c r="DC1817">
        <f t="shared" si="274"/>
        <v>0</v>
      </c>
    </row>
    <row r="1818" spans="1:107">
      <c r="A1818">
        <f>ROW(Source!A1759)</f>
        <v>1759</v>
      </c>
      <c r="B1818">
        <v>35863109</v>
      </c>
      <c r="C1818">
        <v>35870330</v>
      </c>
      <c r="D1818">
        <v>18407150</v>
      </c>
      <c r="E1818">
        <v>1</v>
      </c>
      <c r="F1818">
        <v>1</v>
      </c>
      <c r="G1818">
        <v>1</v>
      </c>
      <c r="H1818">
        <v>1</v>
      </c>
      <c r="I1818" t="s">
        <v>576</v>
      </c>
      <c r="J1818" t="s">
        <v>3</v>
      </c>
      <c r="K1818" t="s">
        <v>577</v>
      </c>
      <c r="L1818">
        <v>1369</v>
      </c>
      <c r="N1818">
        <v>1013</v>
      </c>
      <c r="O1818" t="s">
        <v>561</v>
      </c>
      <c r="P1818" t="s">
        <v>561</v>
      </c>
      <c r="Q1818">
        <v>1</v>
      </c>
      <c r="W1818">
        <v>0</v>
      </c>
      <c r="X1818">
        <v>-931037793</v>
      </c>
      <c r="Y1818">
        <v>24.368500000000001</v>
      </c>
      <c r="AA1818">
        <v>0</v>
      </c>
      <c r="AB1818">
        <v>0</v>
      </c>
      <c r="AC1818">
        <v>0</v>
      </c>
      <c r="AD1818">
        <v>272.45</v>
      </c>
      <c r="AE1818">
        <v>0</v>
      </c>
      <c r="AF1818">
        <v>0</v>
      </c>
      <c r="AG1818">
        <v>0</v>
      </c>
      <c r="AH1818">
        <v>272.45</v>
      </c>
      <c r="AI1818">
        <v>1</v>
      </c>
      <c r="AJ1818">
        <v>1</v>
      </c>
      <c r="AK1818">
        <v>1</v>
      </c>
      <c r="AL1818">
        <v>1</v>
      </c>
      <c r="AN1818">
        <v>0</v>
      </c>
      <c r="AO1818">
        <v>1</v>
      </c>
      <c r="AP1818">
        <v>1</v>
      </c>
      <c r="AQ1818">
        <v>0</v>
      </c>
      <c r="AR1818">
        <v>0</v>
      </c>
      <c r="AS1818" t="s">
        <v>3</v>
      </c>
      <c r="AT1818">
        <v>21.19</v>
      </c>
      <c r="AU1818" t="s">
        <v>134</v>
      </c>
      <c r="AV1818">
        <v>1</v>
      </c>
      <c r="AW1818">
        <v>2</v>
      </c>
      <c r="AX1818">
        <v>35870338</v>
      </c>
      <c r="AY1818">
        <v>1</v>
      </c>
      <c r="AZ1818">
        <v>0</v>
      </c>
      <c r="BA1818">
        <v>1767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CX1818">
        <f>Y1818*Source!I1759</f>
        <v>1.120951</v>
      </c>
      <c r="CY1818">
        <f>AD1818</f>
        <v>272.45</v>
      </c>
      <c r="CZ1818">
        <f>AH1818</f>
        <v>272.45</v>
      </c>
      <c r="DA1818">
        <f>AL1818</f>
        <v>1</v>
      </c>
      <c r="DB1818">
        <f>ROUND((ROUND(AT1818*CZ1818,2)*1.15),2)</f>
        <v>6639.2</v>
      </c>
      <c r="DC1818">
        <f>ROUND((ROUND(AT1818*AG1818,2)*1.15),2)</f>
        <v>0</v>
      </c>
    </row>
    <row r="1819" spans="1:107">
      <c r="A1819">
        <f>ROW(Source!A1759)</f>
        <v>1759</v>
      </c>
      <c r="B1819">
        <v>35863109</v>
      </c>
      <c r="C1819">
        <v>35870330</v>
      </c>
      <c r="D1819">
        <v>121548</v>
      </c>
      <c r="E1819">
        <v>1</v>
      </c>
      <c r="F1819">
        <v>1</v>
      </c>
      <c r="G1819">
        <v>1</v>
      </c>
      <c r="H1819">
        <v>1</v>
      </c>
      <c r="I1819" t="s">
        <v>35</v>
      </c>
      <c r="J1819" t="s">
        <v>3</v>
      </c>
      <c r="K1819" t="s">
        <v>562</v>
      </c>
      <c r="L1819">
        <v>608254</v>
      </c>
      <c r="N1819">
        <v>1013</v>
      </c>
      <c r="O1819" t="s">
        <v>563</v>
      </c>
      <c r="P1819" t="s">
        <v>563</v>
      </c>
      <c r="Q1819">
        <v>1</v>
      </c>
      <c r="W1819">
        <v>0</v>
      </c>
      <c r="X1819">
        <v>-185737400</v>
      </c>
      <c r="Y1819">
        <v>0.05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1</v>
      </c>
      <c r="AJ1819">
        <v>1</v>
      </c>
      <c r="AK1819">
        <v>1</v>
      </c>
      <c r="AL1819">
        <v>1</v>
      </c>
      <c r="AN1819">
        <v>0</v>
      </c>
      <c r="AO1819">
        <v>1</v>
      </c>
      <c r="AP1819">
        <v>1</v>
      </c>
      <c r="AQ1819">
        <v>0</v>
      </c>
      <c r="AR1819">
        <v>0</v>
      </c>
      <c r="AS1819" t="s">
        <v>3</v>
      </c>
      <c r="AT1819">
        <v>0.04</v>
      </c>
      <c r="AU1819" t="s">
        <v>133</v>
      </c>
      <c r="AV1819">
        <v>2</v>
      </c>
      <c r="AW1819">
        <v>2</v>
      </c>
      <c r="AX1819">
        <v>35870339</v>
      </c>
      <c r="AY1819">
        <v>1</v>
      </c>
      <c r="AZ1819">
        <v>0</v>
      </c>
      <c r="BA1819">
        <v>1768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CX1819">
        <f>Y1819*Source!I1759</f>
        <v>2.3E-3</v>
      </c>
      <c r="CY1819">
        <f>AD1819</f>
        <v>0</v>
      </c>
      <c r="CZ1819">
        <f>AH1819</f>
        <v>0</v>
      </c>
      <c r="DA1819">
        <f>AL1819</f>
        <v>1</v>
      </c>
      <c r="DB1819">
        <f>ROUND((ROUND(AT1819*CZ1819,2)*1.25),2)</f>
        <v>0</v>
      </c>
      <c r="DC1819">
        <f>ROUND((ROUND(AT1819*AG1819,2)*1.25),2)</f>
        <v>0</v>
      </c>
    </row>
    <row r="1820" spans="1:107">
      <c r="A1820">
        <f>ROW(Source!A1759)</f>
        <v>1759</v>
      </c>
      <c r="B1820">
        <v>35863109</v>
      </c>
      <c r="C1820">
        <v>35870330</v>
      </c>
      <c r="D1820">
        <v>29172556</v>
      </c>
      <c r="E1820">
        <v>1</v>
      </c>
      <c r="F1820">
        <v>1</v>
      </c>
      <c r="G1820">
        <v>1</v>
      </c>
      <c r="H1820">
        <v>2</v>
      </c>
      <c r="I1820" t="s">
        <v>564</v>
      </c>
      <c r="J1820" t="s">
        <v>565</v>
      </c>
      <c r="K1820" t="s">
        <v>566</v>
      </c>
      <c r="L1820">
        <v>1368</v>
      </c>
      <c r="N1820">
        <v>1011</v>
      </c>
      <c r="O1820" t="s">
        <v>567</v>
      </c>
      <c r="P1820" t="s">
        <v>567</v>
      </c>
      <c r="Q1820">
        <v>1</v>
      </c>
      <c r="W1820">
        <v>0</v>
      </c>
      <c r="X1820">
        <v>-1302720870</v>
      </c>
      <c r="Y1820">
        <v>0.05</v>
      </c>
      <c r="AA1820">
        <v>0</v>
      </c>
      <c r="AB1820">
        <v>466.71</v>
      </c>
      <c r="AC1820">
        <v>446.18</v>
      </c>
      <c r="AD1820">
        <v>0</v>
      </c>
      <c r="AE1820">
        <v>0</v>
      </c>
      <c r="AF1820">
        <v>31.26</v>
      </c>
      <c r="AG1820">
        <v>13.5</v>
      </c>
      <c r="AH1820">
        <v>0</v>
      </c>
      <c r="AI1820">
        <v>1</v>
      </c>
      <c r="AJ1820">
        <v>14.93</v>
      </c>
      <c r="AK1820">
        <v>33.049999999999997</v>
      </c>
      <c r="AL1820">
        <v>1</v>
      </c>
      <c r="AN1820">
        <v>0</v>
      </c>
      <c r="AO1820">
        <v>1</v>
      </c>
      <c r="AP1820">
        <v>1</v>
      </c>
      <c r="AQ1820">
        <v>0</v>
      </c>
      <c r="AR1820">
        <v>0</v>
      </c>
      <c r="AS1820" t="s">
        <v>3</v>
      </c>
      <c r="AT1820">
        <v>0.04</v>
      </c>
      <c r="AU1820" t="s">
        <v>133</v>
      </c>
      <c r="AV1820">
        <v>0</v>
      </c>
      <c r="AW1820">
        <v>2</v>
      </c>
      <c r="AX1820">
        <v>35870340</v>
      </c>
      <c r="AY1820">
        <v>1</v>
      </c>
      <c r="AZ1820">
        <v>0</v>
      </c>
      <c r="BA1820">
        <v>1769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CX1820">
        <f>Y1820*Source!I1759</f>
        <v>2.3E-3</v>
      </c>
      <c r="CY1820">
        <f>AB1820</f>
        <v>466.71</v>
      </c>
      <c r="CZ1820">
        <f>AF1820</f>
        <v>31.26</v>
      </c>
      <c r="DA1820">
        <f>AJ1820</f>
        <v>14.93</v>
      </c>
      <c r="DB1820">
        <f>ROUND((ROUND(AT1820*CZ1820,2)*1.25),2)</f>
        <v>1.56</v>
      </c>
      <c r="DC1820">
        <f>ROUND((ROUND(AT1820*AG1820,2)*1.25),2)</f>
        <v>0.68</v>
      </c>
    </row>
    <row r="1821" spans="1:107">
      <c r="A1821">
        <f>ROW(Source!A1759)</f>
        <v>1759</v>
      </c>
      <c r="B1821">
        <v>35863109</v>
      </c>
      <c r="C1821">
        <v>35870330</v>
      </c>
      <c r="D1821">
        <v>29174913</v>
      </c>
      <c r="E1821">
        <v>1</v>
      </c>
      <c r="F1821">
        <v>1</v>
      </c>
      <c r="G1821">
        <v>1</v>
      </c>
      <c r="H1821">
        <v>2</v>
      </c>
      <c r="I1821" t="s">
        <v>578</v>
      </c>
      <c r="J1821" t="s">
        <v>579</v>
      </c>
      <c r="K1821" t="s">
        <v>580</v>
      </c>
      <c r="L1821">
        <v>1368</v>
      </c>
      <c r="N1821">
        <v>1011</v>
      </c>
      <c r="O1821" t="s">
        <v>567</v>
      </c>
      <c r="P1821" t="s">
        <v>567</v>
      </c>
      <c r="Q1821">
        <v>1</v>
      </c>
      <c r="W1821">
        <v>0</v>
      </c>
      <c r="X1821">
        <v>458544584</v>
      </c>
      <c r="Y1821">
        <v>0.1875</v>
      </c>
      <c r="AA1821">
        <v>0</v>
      </c>
      <c r="AB1821">
        <v>932.72</v>
      </c>
      <c r="AC1821">
        <v>383.38</v>
      </c>
      <c r="AD1821">
        <v>0</v>
      </c>
      <c r="AE1821">
        <v>0</v>
      </c>
      <c r="AF1821">
        <v>87.17</v>
      </c>
      <c r="AG1821">
        <v>11.6</v>
      </c>
      <c r="AH1821">
        <v>0</v>
      </c>
      <c r="AI1821">
        <v>1</v>
      </c>
      <c r="AJ1821">
        <v>10.7</v>
      </c>
      <c r="AK1821">
        <v>33.049999999999997</v>
      </c>
      <c r="AL1821">
        <v>1</v>
      </c>
      <c r="AN1821">
        <v>0</v>
      </c>
      <c r="AO1821">
        <v>1</v>
      </c>
      <c r="AP1821">
        <v>1</v>
      </c>
      <c r="AQ1821">
        <v>0</v>
      </c>
      <c r="AR1821">
        <v>0</v>
      </c>
      <c r="AS1821" t="s">
        <v>3</v>
      </c>
      <c r="AT1821">
        <v>0.15</v>
      </c>
      <c r="AU1821" t="s">
        <v>133</v>
      </c>
      <c r="AV1821">
        <v>0</v>
      </c>
      <c r="AW1821">
        <v>2</v>
      </c>
      <c r="AX1821">
        <v>35870341</v>
      </c>
      <c r="AY1821">
        <v>1</v>
      </c>
      <c r="AZ1821">
        <v>0</v>
      </c>
      <c r="BA1821">
        <v>1770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CX1821">
        <f>Y1821*Source!I1759</f>
        <v>8.6250000000000007E-3</v>
      </c>
      <c r="CY1821">
        <f>AB1821</f>
        <v>932.72</v>
      </c>
      <c r="CZ1821">
        <f>AF1821</f>
        <v>87.17</v>
      </c>
      <c r="DA1821">
        <f>AJ1821</f>
        <v>10.7</v>
      </c>
      <c r="DB1821">
        <f>ROUND((ROUND(AT1821*CZ1821,2)*1.25),2)</f>
        <v>16.350000000000001</v>
      </c>
      <c r="DC1821">
        <f>ROUND((ROUND(AT1821*AG1821,2)*1.25),2)</f>
        <v>2.1800000000000002</v>
      </c>
    </row>
    <row r="1822" spans="1:107">
      <c r="A1822">
        <f>ROW(Source!A1759)</f>
        <v>1759</v>
      </c>
      <c r="B1822">
        <v>35863109</v>
      </c>
      <c r="C1822">
        <v>35870330</v>
      </c>
      <c r="D1822">
        <v>29108696</v>
      </c>
      <c r="E1822">
        <v>1</v>
      </c>
      <c r="F1822">
        <v>1</v>
      </c>
      <c r="G1822">
        <v>1</v>
      </c>
      <c r="H1822">
        <v>3</v>
      </c>
      <c r="I1822" t="s">
        <v>581</v>
      </c>
      <c r="J1822" t="s">
        <v>582</v>
      </c>
      <c r="K1822" t="s">
        <v>583</v>
      </c>
      <c r="L1822">
        <v>1354</v>
      </c>
      <c r="N1822">
        <v>1010</v>
      </c>
      <c r="O1822" t="s">
        <v>237</v>
      </c>
      <c r="P1822" t="s">
        <v>237</v>
      </c>
      <c r="Q1822">
        <v>1</v>
      </c>
      <c r="W1822">
        <v>0</v>
      </c>
      <c r="X1822">
        <v>2109155817</v>
      </c>
      <c r="Y1822">
        <v>56.6</v>
      </c>
      <c r="AA1822">
        <v>310.51</v>
      </c>
      <c r="AB1822">
        <v>0</v>
      </c>
      <c r="AC1822">
        <v>0</v>
      </c>
      <c r="AD1822">
        <v>0</v>
      </c>
      <c r="AE1822">
        <v>67.209999999999994</v>
      </c>
      <c r="AF1822">
        <v>0</v>
      </c>
      <c r="AG1822">
        <v>0</v>
      </c>
      <c r="AH1822">
        <v>0</v>
      </c>
      <c r="AI1822">
        <v>4.62</v>
      </c>
      <c r="AJ1822">
        <v>1</v>
      </c>
      <c r="AK1822">
        <v>1</v>
      </c>
      <c r="AL1822">
        <v>1</v>
      </c>
      <c r="AN1822">
        <v>0</v>
      </c>
      <c r="AO1822">
        <v>1</v>
      </c>
      <c r="AP1822">
        <v>0</v>
      </c>
      <c r="AQ1822">
        <v>0</v>
      </c>
      <c r="AR1822">
        <v>0</v>
      </c>
      <c r="AS1822" t="s">
        <v>3</v>
      </c>
      <c r="AT1822">
        <v>56.6</v>
      </c>
      <c r="AU1822" t="s">
        <v>3</v>
      </c>
      <c r="AV1822">
        <v>0</v>
      </c>
      <c r="AW1822">
        <v>2</v>
      </c>
      <c r="AX1822">
        <v>35870342</v>
      </c>
      <c r="AY1822">
        <v>1</v>
      </c>
      <c r="AZ1822">
        <v>0</v>
      </c>
      <c r="BA1822">
        <v>1771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CX1822">
        <f>Y1822*Source!I1759</f>
        <v>2.6036000000000001</v>
      </c>
      <c r="CY1822">
        <f>AA1822</f>
        <v>310.51</v>
      </c>
      <c r="CZ1822">
        <f>AE1822</f>
        <v>67.209999999999994</v>
      </c>
      <c r="DA1822">
        <f>AI1822</f>
        <v>4.62</v>
      </c>
      <c r="DB1822">
        <f>ROUND(ROUND(AT1822*CZ1822,2),2)</f>
        <v>3804.09</v>
      </c>
      <c r="DC1822">
        <f>ROUND(ROUND(AT1822*AG1822,2),2)</f>
        <v>0</v>
      </c>
    </row>
    <row r="1823" spans="1:107">
      <c r="A1823">
        <f>ROW(Source!A1759)</f>
        <v>1759</v>
      </c>
      <c r="B1823">
        <v>35863109</v>
      </c>
      <c r="C1823">
        <v>35870330</v>
      </c>
      <c r="D1823">
        <v>29109720</v>
      </c>
      <c r="E1823">
        <v>1</v>
      </c>
      <c r="F1823">
        <v>1</v>
      </c>
      <c r="G1823">
        <v>1</v>
      </c>
      <c r="H1823">
        <v>3</v>
      </c>
      <c r="I1823" t="s">
        <v>140</v>
      </c>
      <c r="J1823" t="s">
        <v>143</v>
      </c>
      <c r="K1823" t="s">
        <v>141</v>
      </c>
      <c r="L1823">
        <v>1301</v>
      </c>
      <c r="N1823">
        <v>1003</v>
      </c>
      <c r="O1823" t="s">
        <v>142</v>
      </c>
      <c r="P1823" t="s">
        <v>142</v>
      </c>
      <c r="Q1823">
        <v>1</v>
      </c>
      <c r="W1823">
        <v>0</v>
      </c>
      <c r="X1823">
        <v>-716496253</v>
      </c>
      <c r="Y1823">
        <v>100</v>
      </c>
      <c r="AA1823">
        <v>108.23</v>
      </c>
      <c r="AB1823">
        <v>0</v>
      </c>
      <c r="AC1823">
        <v>0</v>
      </c>
      <c r="AD1823">
        <v>0</v>
      </c>
      <c r="AE1823">
        <v>131.99</v>
      </c>
      <c r="AF1823">
        <v>0</v>
      </c>
      <c r="AG1823">
        <v>0</v>
      </c>
      <c r="AH1823">
        <v>0</v>
      </c>
      <c r="AI1823">
        <v>0.82</v>
      </c>
      <c r="AJ1823">
        <v>1</v>
      </c>
      <c r="AK1823">
        <v>1</v>
      </c>
      <c r="AL1823">
        <v>1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 t="s">
        <v>3</v>
      </c>
      <c r="AT1823">
        <v>100</v>
      </c>
      <c r="AU1823" t="s">
        <v>3</v>
      </c>
      <c r="AV1823">
        <v>0</v>
      </c>
      <c r="AW1823">
        <v>1</v>
      </c>
      <c r="AX1823">
        <v>-1</v>
      </c>
      <c r="AY1823">
        <v>0</v>
      </c>
      <c r="AZ1823">
        <v>0</v>
      </c>
      <c r="BA1823" t="s">
        <v>3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CX1823">
        <f>Y1823*Source!I1759</f>
        <v>4.5999999999999996</v>
      </c>
      <c r="CY1823">
        <f>AA1823</f>
        <v>108.23</v>
      </c>
      <c r="CZ1823">
        <f>AE1823</f>
        <v>131.99</v>
      </c>
      <c r="DA1823">
        <f>AI1823</f>
        <v>0.82</v>
      </c>
      <c r="DB1823">
        <f>ROUND(ROUND(AT1823*CZ1823,2),2)</f>
        <v>13199</v>
      </c>
      <c r="DC1823">
        <f>ROUND(ROUND(AT1823*AG1823,2),2)</f>
        <v>0</v>
      </c>
    </row>
    <row r="1824" spans="1:107">
      <c r="A1824">
        <f>ROW(Source!A1759)</f>
        <v>1759</v>
      </c>
      <c r="B1824">
        <v>35863109</v>
      </c>
      <c r="C1824">
        <v>35870330</v>
      </c>
      <c r="D1824">
        <v>29115197</v>
      </c>
      <c r="E1824">
        <v>1</v>
      </c>
      <c r="F1824">
        <v>1</v>
      </c>
      <c r="G1824">
        <v>1</v>
      </c>
      <c r="H1824">
        <v>3</v>
      </c>
      <c r="I1824" t="s">
        <v>584</v>
      </c>
      <c r="J1824" t="s">
        <v>585</v>
      </c>
      <c r="K1824" t="s">
        <v>586</v>
      </c>
      <c r="L1824">
        <v>1354</v>
      </c>
      <c r="N1824">
        <v>1010</v>
      </c>
      <c r="O1824" t="s">
        <v>237</v>
      </c>
      <c r="P1824" t="s">
        <v>237</v>
      </c>
      <c r="Q1824">
        <v>1</v>
      </c>
      <c r="W1824">
        <v>0</v>
      </c>
      <c r="X1824">
        <v>-1208533646</v>
      </c>
      <c r="Y1824">
        <v>400</v>
      </c>
      <c r="AA1824">
        <v>3.65</v>
      </c>
      <c r="AB1824">
        <v>0</v>
      </c>
      <c r="AC1824">
        <v>0</v>
      </c>
      <c r="AD1824">
        <v>0</v>
      </c>
      <c r="AE1824">
        <v>0.5</v>
      </c>
      <c r="AF1824">
        <v>0</v>
      </c>
      <c r="AG1824">
        <v>0</v>
      </c>
      <c r="AH1824">
        <v>0</v>
      </c>
      <c r="AI1824">
        <v>7.29</v>
      </c>
      <c r="AJ1824">
        <v>1</v>
      </c>
      <c r="AK1824">
        <v>1</v>
      </c>
      <c r="AL1824">
        <v>1</v>
      </c>
      <c r="AN1824">
        <v>0</v>
      </c>
      <c r="AO1824">
        <v>1</v>
      </c>
      <c r="AP1824">
        <v>0</v>
      </c>
      <c r="AQ1824">
        <v>0</v>
      </c>
      <c r="AR1824">
        <v>0</v>
      </c>
      <c r="AS1824" t="s">
        <v>3</v>
      </c>
      <c r="AT1824">
        <v>400</v>
      </c>
      <c r="AU1824" t="s">
        <v>3</v>
      </c>
      <c r="AV1824">
        <v>0</v>
      </c>
      <c r="AW1824">
        <v>2</v>
      </c>
      <c r="AX1824">
        <v>35870344</v>
      </c>
      <c r="AY1824">
        <v>1</v>
      </c>
      <c r="AZ1824">
        <v>0</v>
      </c>
      <c r="BA1824">
        <v>1773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CX1824">
        <f>Y1824*Source!I1759</f>
        <v>18.399999999999999</v>
      </c>
      <c r="CY1824">
        <f>AA1824</f>
        <v>3.65</v>
      </c>
      <c r="CZ1824">
        <f>AE1824</f>
        <v>0.5</v>
      </c>
      <c r="DA1824">
        <f>AI1824</f>
        <v>7.29</v>
      </c>
      <c r="DB1824">
        <f>ROUND(ROUND(AT1824*CZ1824,2),2)</f>
        <v>200</v>
      </c>
      <c r="DC1824">
        <f>ROUND(ROUND(AT1824*AG1824,2),2)</f>
        <v>0</v>
      </c>
    </row>
    <row r="1825" spans="1:107">
      <c r="A1825">
        <f>ROW(Source!A1761)</f>
        <v>1761</v>
      </c>
      <c r="B1825">
        <v>35863109</v>
      </c>
      <c r="C1825">
        <v>35870346</v>
      </c>
      <c r="D1825">
        <v>18413230</v>
      </c>
      <c r="E1825">
        <v>1</v>
      </c>
      <c r="F1825">
        <v>1</v>
      </c>
      <c r="G1825">
        <v>1</v>
      </c>
      <c r="H1825">
        <v>1</v>
      </c>
      <c r="I1825" t="s">
        <v>587</v>
      </c>
      <c r="J1825" t="s">
        <v>3</v>
      </c>
      <c r="K1825" t="s">
        <v>588</v>
      </c>
      <c r="L1825">
        <v>1369</v>
      </c>
      <c r="N1825">
        <v>1013</v>
      </c>
      <c r="O1825" t="s">
        <v>561</v>
      </c>
      <c r="P1825" t="s">
        <v>561</v>
      </c>
      <c r="Q1825">
        <v>1</v>
      </c>
      <c r="W1825">
        <v>0</v>
      </c>
      <c r="X1825">
        <v>355262106</v>
      </c>
      <c r="Y1825">
        <v>191.44049999999999</v>
      </c>
      <c r="AA1825">
        <v>0</v>
      </c>
      <c r="AB1825">
        <v>0</v>
      </c>
      <c r="AC1825">
        <v>0</v>
      </c>
      <c r="AD1825">
        <v>293.22000000000003</v>
      </c>
      <c r="AE1825">
        <v>0</v>
      </c>
      <c r="AF1825">
        <v>0</v>
      </c>
      <c r="AG1825">
        <v>0</v>
      </c>
      <c r="AH1825">
        <v>293.22000000000003</v>
      </c>
      <c r="AI1825">
        <v>1</v>
      </c>
      <c r="AJ1825">
        <v>1</v>
      </c>
      <c r="AK1825">
        <v>1</v>
      </c>
      <c r="AL1825">
        <v>1</v>
      </c>
      <c r="AN1825">
        <v>0</v>
      </c>
      <c r="AO1825">
        <v>1</v>
      </c>
      <c r="AP1825">
        <v>1</v>
      </c>
      <c r="AQ1825">
        <v>0</v>
      </c>
      <c r="AR1825">
        <v>0</v>
      </c>
      <c r="AS1825" t="s">
        <v>3</v>
      </c>
      <c r="AT1825">
        <v>166.47</v>
      </c>
      <c r="AU1825" t="s">
        <v>134</v>
      </c>
      <c r="AV1825">
        <v>1</v>
      </c>
      <c r="AW1825">
        <v>2</v>
      </c>
      <c r="AX1825">
        <v>35870356</v>
      </c>
      <c r="AY1825">
        <v>1</v>
      </c>
      <c r="AZ1825">
        <v>0</v>
      </c>
      <c r="BA1825">
        <v>1774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CX1825">
        <f>Y1825*Source!I1761</f>
        <v>7.6576199999999996</v>
      </c>
      <c r="CY1825">
        <f>AD1825</f>
        <v>293.22000000000003</v>
      </c>
      <c r="CZ1825">
        <f>AH1825</f>
        <v>293.22000000000003</v>
      </c>
      <c r="DA1825">
        <f>AL1825</f>
        <v>1</v>
      </c>
      <c r="DB1825">
        <f>ROUND((ROUND(AT1825*CZ1825,2)*1.15),2)</f>
        <v>56134.18</v>
      </c>
      <c r="DC1825">
        <f>ROUND((ROUND(AT1825*AG1825,2)*1.15),2)</f>
        <v>0</v>
      </c>
    </row>
    <row r="1826" spans="1:107">
      <c r="A1826">
        <f>ROW(Source!A1761)</f>
        <v>1761</v>
      </c>
      <c r="B1826">
        <v>35863109</v>
      </c>
      <c r="C1826">
        <v>35870346</v>
      </c>
      <c r="D1826">
        <v>121548</v>
      </c>
      <c r="E1826">
        <v>1</v>
      </c>
      <c r="F1826">
        <v>1</v>
      </c>
      <c r="G1826">
        <v>1</v>
      </c>
      <c r="H1826">
        <v>1</v>
      </c>
      <c r="I1826" t="s">
        <v>35</v>
      </c>
      <c r="J1826" t="s">
        <v>3</v>
      </c>
      <c r="K1826" t="s">
        <v>562</v>
      </c>
      <c r="L1826">
        <v>608254</v>
      </c>
      <c r="N1826">
        <v>1013</v>
      </c>
      <c r="O1826" t="s">
        <v>563</v>
      </c>
      <c r="P1826" t="s">
        <v>563</v>
      </c>
      <c r="Q1826">
        <v>1</v>
      </c>
      <c r="W1826">
        <v>0</v>
      </c>
      <c r="X1826">
        <v>-185737400</v>
      </c>
      <c r="Y1826">
        <v>0.1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1</v>
      </c>
      <c r="AJ1826">
        <v>1</v>
      </c>
      <c r="AK1826">
        <v>1</v>
      </c>
      <c r="AL1826">
        <v>1</v>
      </c>
      <c r="AN1826">
        <v>0</v>
      </c>
      <c r="AO1826">
        <v>1</v>
      </c>
      <c r="AP1826">
        <v>1</v>
      </c>
      <c r="AQ1826">
        <v>0</v>
      </c>
      <c r="AR1826">
        <v>0</v>
      </c>
      <c r="AS1826" t="s">
        <v>3</v>
      </c>
      <c r="AT1826">
        <v>0.08</v>
      </c>
      <c r="AU1826" t="s">
        <v>133</v>
      </c>
      <c r="AV1826">
        <v>2</v>
      </c>
      <c r="AW1826">
        <v>2</v>
      </c>
      <c r="AX1826">
        <v>35870357</v>
      </c>
      <c r="AY1826">
        <v>1</v>
      </c>
      <c r="AZ1826">
        <v>0</v>
      </c>
      <c r="BA1826">
        <v>1775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CX1826">
        <f>Y1826*Source!I1761</f>
        <v>4.0000000000000001E-3</v>
      </c>
      <c r="CY1826">
        <f>AD1826</f>
        <v>0</v>
      </c>
      <c r="CZ1826">
        <f>AH1826</f>
        <v>0</v>
      </c>
      <c r="DA1826">
        <f>AL1826</f>
        <v>1</v>
      </c>
      <c r="DB1826">
        <f>ROUND((ROUND(AT1826*CZ1826,2)*1.25),2)</f>
        <v>0</v>
      </c>
      <c r="DC1826">
        <f>ROUND((ROUND(AT1826*AG1826,2)*1.25),2)</f>
        <v>0</v>
      </c>
    </row>
    <row r="1827" spans="1:107">
      <c r="A1827">
        <f>ROW(Source!A1761)</f>
        <v>1761</v>
      </c>
      <c r="B1827">
        <v>35863109</v>
      </c>
      <c r="C1827">
        <v>35870346</v>
      </c>
      <c r="D1827">
        <v>29172556</v>
      </c>
      <c r="E1827">
        <v>1</v>
      </c>
      <c r="F1827">
        <v>1</v>
      </c>
      <c r="G1827">
        <v>1</v>
      </c>
      <c r="H1827">
        <v>2</v>
      </c>
      <c r="I1827" t="s">
        <v>564</v>
      </c>
      <c r="J1827" t="s">
        <v>565</v>
      </c>
      <c r="K1827" t="s">
        <v>566</v>
      </c>
      <c r="L1827">
        <v>1368</v>
      </c>
      <c r="N1827">
        <v>1011</v>
      </c>
      <c r="O1827" t="s">
        <v>567</v>
      </c>
      <c r="P1827" t="s">
        <v>567</v>
      </c>
      <c r="Q1827">
        <v>1</v>
      </c>
      <c r="W1827">
        <v>0</v>
      </c>
      <c r="X1827">
        <v>-1302720870</v>
      </c>
      <c r="Y1827">
        <v>0.1</v>
      </c>
      <c r="AA1827">
        <v>0</v>
      </c>
      <c r="AB1827">
        <v>466.71</v>
      </c>
      <c r="AC1827">
        <v>446.18</v>
      </c>
      <c r="AD1827">
        <v>0</v>
      </c>
      <c r="AE1827">
        <v>0</v>
      </c>
      <c r="AF1827">
        <v>31.26</v>
      </c>
      <c r="AG1827">
        <v>13.5</v>
      </c>
      <c r="AH1827">
        <v>0</v>
      </c>
      <c r="AI1827">
        <v>1</v>
      </c>
      <c r="AJ1827">
        <v>14.93</v>
      </c>
      <c r="AK1827">
        <v>33.049999999999997</v>
      </c>
      <c r="AL1827">
        <v>1</v>
      </c>
      <c r="AN1827">
        <v>0</v>
      </c>
      <c r="AO1827">
        <v>1</v>
      </c>
      <c r="AP1827">
        <v>1</v>
      </c>
      <c r="AQ1827">
        <v>0</v>
      </c>
      <c r="AR1827">
        <v>0</v>
      </c>
      <c r="AS1827" t="s">
        <v>3</v>
      </c>
      <c r="AT1827">
        <v>0.08</v>
      </c>
      <c r="AU1827" t="s">
        <v>133</v>
      </c>
      <c r="AV1827">
        <v>0</v>
      </c>
      <c r="AW1827">
        <v>2</v>
      </c>
      <c r="AX1827">
        <v>35870358</v>
      </c>
      <c r="AY1827">
        <v>1</v>
      </c>
      <c r="AZ1827">
        <v>0</v>
      </c>
      <c r="BA1827">
        <v>1776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CX1827">
        <f>Y1827*Source!I1761</f>
        <v>4.0000000000000001E-3</v>
      </c>
      <c r="CY1827">
        <f>AB1827</f>
        <v>466.71</v>
      </c>
      <c r="CZ1827">
        <f>AF1827</f>
        <v>31.26</v>
      </c>
      <c r="DA1827">
        <f>AJ1827</f>
        <v>14.93</v>
      </c>
      <c r="DB1827">
        <f>ROUND((ROUND(AT1827*CZ1827,2)*1.25),2)</f>
        <v>3.13</v>
      </c>
      <c r="DC1827">
        <f>ROUND((ROUND(AT1827*AG1827,2)*1.25),2)</f>
        <v>1.35</v>
      </c>
    </row>
    <row r="1828" spans="1:107">
      <c r="A1828">
        <f>ROW(Source!A1761)</f>
        <v>1761</v>
      </c>
      <c r="B1828">
        <v>35863109</v>
      </c>
      <c r="C1828">
        <v>35870346</v>
      </c>
      <c r="D1828">
        <v>29174591</v>
      </c>
      <c r="E1828">
        <v>1</v>
      </c>
      <c r="F1828">
        <v>1</v>
      </c>
      <c r="G1828">
        <v>1</v>
      </c>
      <c r="H1828">
        <v>2</v>
      </c>
      <c r="I1828" t="s">
        <v>589</v>
      </c>
      <c r="J1828" t="s">
        <v>590</v>
      </c>
      <c r="K1828" t="s">
        <v>591</v>
      </c>
      <c r="L1828">
        <v>1368</v>
      </c>
      <c r="N1828">
        <v>1011</v>
      </c>
      <c r="O1828" t="s">
        <v>567</v>
      </c>
      <c r="P1828" t="s">
        <v>567</v>
      </c>
      <c r="Q1828">
        <v>1</v>
      </c>
      <c r="W1828">
        <v>0</v>
      </c>
      <c r="X1828">
        <v>1598042632</v>
      </c>
      <c r="Y1828">
        <v>0.32500000000000001</v>
      </c>
      <c r="AA1828">
        <v>0</v>
      </c>
      <c r="AB1828">
        <v>9.4700000000000006</v>
      </c>
      <c r="AC1828">
        <v>0</v>
      </c>
      <c r="AD1828">
        <v>0</v>
      </c>
      <c r="AE1828">
        <v>0</v>
      </c>
      <c r="AF1828">
        <v>0.95</v>
      </c>
      <c r="AG1828">
        <v>0</v>
      </c>
      <c r="AH1828">
        <v>0</v>
      </c>
      <c r="AI1828">
        <v>1</v>
      </c>
      <c r="AJ1828">
        <v>9.9700000000000006</v>
      </c>
      <c r="AK1828">
        <v>33.049999999999997</v>
      </c>
      <c r="AL1828">
        <v>1</v>
      </c>
      <c r="AN1828">
        <v>0</v>
      </c>
      <c r="AO1828">
        <v>1</v>
      </c>
      <c r="AP1828">
        <v>1</v>
      </c>
      <c r="AQ1828">
        <v>0</v>
      </c>
      <c r="AR1828">
        <v>0</v>
      </c>
      <c r="AS1828" t="s">
        <v>3</v>
      </c>
      <c r="AT1828">
        <v>0.26</v>
      </c>
      <c r="AU1828" t="s">
        <v>133</v>
      </c>
      <c r="AV1828">
        <v>0</v>
      </c>
      <c r="AW1828">
        <v>2</v>
      </c>
      <c r="AX1828">
        <v>35870359</v>
      </c>
      <c r="AY1828">
        <v>1</v>
      </c>
      <c r="AZ1828">
        <v>0</v>
      </c>
      <c r="BA1828">
        <v>1777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CX1828">
        <f>Y1828*Source!I1761</f>
        <v>1.3000000000000001E-2</v>
      </c>
      <c r="CY1828">
        <f>AB1828</f>
        <v>9.4700000000000006</v>
      </c>
      <c r="CZ1828">
        <f>AF1828</f>
        <v>0.95</v>
      </c>
      <c r="DA1828">
        <f>AJ1828</f>
        <v>9.9700000000000006</v>
      </c>
      <c r="DB1828">
        <f>ROUND((ROUND(AT1828*CZ1828,2)*1.25),2)</f>
        <v>0.31</v>
      </c>
      <c r="DC1828">
        <f>ROUND((ROUND(AT1828*AG1828,2)*1.25),2)</f>
        <v>0</v>
      </c>
    </row>
    <row r="1829" spans="1:107">
      <c r="A1829">
        <f>ROW(Source!A1761)</f>
        <v>1761</v>
      </c>
      <c r="B1829">
        <v>35863109</v>
      </c>
      <c r="C1829">
        <v>35870346</v>
      </c>
      <c r="D1829">
        <v>29174913</v>
      </c>
      <c r="E1829">
        <v>1</v>
      </c>
      <c r="F1829">
        <v>1</v>
      </c>
      <c r="G1829">
        <v>1</v>
      </c>
      <c r="H1829">
        <v>2</v>
      </c>
      <c r="I1829" t="s">
        <v>578</v>
      </c>
      <c r="J1829" t="s">
        <v>579</v>
      </c>
      <c r="K1829" t="s">
        <v>580</v>
      </c>
      <c r="L1829">
        <v>1368</v>
      </c>
      <c r="N1829">
        <v>1011</v>
      </c>
      <c r="O1829" t="s">
        <v>567</v>
      </c>
      <c r="P1829" t="s">
        <v>567</v>
      </c>
      <c r="Q1829">
        <v>1</v>
      </c>
      <c r="W1829">
        <v>0</v>
      </c>
      <c r="X1829">
        <v>458544584</v>
      </c>
      <c r="Y1829">
        <v>0.625</v>
      </c>
      <c r="AA1829">
        <v>0</v>
      </c>
      <c r="AB1829">
        <v>932.72</v>
      </c>
      <c r="AC1829">
        <v>383.38</v>
      </c>
      <c r="AD1829">
        <v>0</v>
      </c>
      <c r="AE1829">
        <v>0</v>
      </c>
      <c r="AF1829">
        <v>87.17</v>
      </c>
      <c r="AG1829">
        <v>11.6</v>
      </c>
      <c r="AH1829">
        <v>0</v>
      </c>
      <c r="AI1829">
        <v>1</v>
      </c>
      <c r="AJ1829">
        <v>10.7</v>
      </c>
      <c r="AK1829">
        <v>33.049999999999997</v>
      </c>
      <c r="AL1829">
        <v>1</v>
      </c>
      <c r="AN1829">
        <v>0</v>
      </c>
      <c r="AO1829">
        <v>1</v>
      </c>
      <c r="AP1829">
        <v>1</v>
      </c>
      <c r="AQ1829">
        <v>0</v>
      </c>
      <c r="AR1829">
        <v>0</v>
      </c>
      <c r="AS1829" t="s">
        <v>3</v>
      </c>
      <c r="AT1829">
        <v>0.5</v>
      </c>
      <c r="AU1829" t="s">
        <v>133</v>
      </c>
      <c r="AV1829">
        <v>0</v>
      </c>
      <c r="AW1829">
        <v>2</v>
      </c>
      <c r="AX1829">
        <v>35870360</v>
      </c>
      <c r="AY1829">
        <v>1</v>
      </c>
      <c r="AZ1829">
        <v>0</v>
      </c>
      <c r="BA1829">
        <v>1778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CX1829">
        <f>Y1829*Source!I1761</f>
        <v>2.5000000000000001E-2</v>
      </c>
      <c r="CY1829">
        <f>AB1829</f>
        <v>932.72</v>
      </c>
      <c r="CZ1829">
        <f>AF1829</f>
        <v>87.17</v>
      </c>
      <c r="DA1829">
        <f>AJ1829</f>
        <v>10.7</v>
      </c>
      <c r="DB1829">
        <f>ROUND((ROUND(AT1829*CZ1829,2)*1.25),2)</f>
        <v>54.49</v>
      </c>
      <c r="DC1829">
        <f>ROUND((ROUND(AT1829*AG1829,2)*1.25),2)</f>
        <v>7.25</v>
      </c>
    </row>
    <row r="1830" spans="1:107">
      <c r="A1830">
        <f>ROW(Source!A1761)</f>
        <v>1761</v>
      </c>
      <c r="B1830">
        <v>35863109</v>
      </c>
      <c r="C1830">
        <v>35870346</v>
      </c>
      <c r="D1830">
        <v>29107800</v>
      </c>
      <c r="E1830">
        <v>1</v>
      </c>
      <c r="F1830">
        <v>1</v>
      </c>
      <c r="G1830">
        <v>1</v>
      </c>
      <c r="H1830">
        <v>3</v>
      </c>
      <c r="I1830" t="s">
        <v>592</v>
      </c>
      <c r="J1830" t="s">
        <v>593</v>
      </c>
      <c r="K1830" t="s">
        <v>594</v>
      </c>
      <c r="L1830">
        <v>1346</v>
      </c>
      <c r="N1830">
        <v>1009</v>
      </c>
      <c r="O1830" t="s">
        <v>160</v>
      </c>
      <c r="P1830" t="s">
        <v>160</v>
      </c>
      <c r="Q1830">
        <v>1</v>
      </c>
      <c r="W1830">
        <v>0</v>
      </c>
      <c r="X1830">
        <v>-1570619850</v>
      </c>
      <c r="Y1830">
        <v>0.2</v>
      </c>
      <c r="AA1830">
        <v>46.61</v>
      </c>
      <c r="AB1830">
        <v>0</v>
      </c>
      <c r="AC1830">
        <v>0</v>
      </c>
      <c r="AD1830">
        <v>0</v>
      </c>
      <c r="AE1830">
        <v>1.81</v>
      </c>
      <c r="AF1830">
        <v>0</v>
      </c>
      <c r="AG1830">
        <v>0</v>
      </c>
      <c r="AH1830">
        <v>0</v>
      </c>
      <c r="AI1830">
        <v>25.75</v>
      </c>
      <c r="AJ1830">
        <v>1</v>
      </c>
      <c r="AK1830">
        <v>1</v>
      </c>
      <c r="AL1830">
        <v>1</v>
      </c>
      <c r="AN1830">
        <v>0</v>
      </c>
      <c r="AO1830">
        <v>1</v>
      </c>
      <c r="AP1830">
        <v>0</v>
      </c>
      <c r="AQ1830">
        <v>0</v>
      </c>
      <c r="AR1830">
        <v>0</v>
      </c>
      <c r="AS1830" t="s">
        <v>3</v>
      </c>
      <c r="AT1830">
        <v>0.2</v>
      </c>
      <c r="AU1830" t="s">
        <v>3</v>
      </c>
      <c r="AV1830">
        <v>0</v>
      </c>
      <c r="AW1830">
        <v>2</v>
      </c>
      <c r="AX1830">
        <v>35870361</v>
      </c>
      <c r="AY1830">
        <v>1</v>
      </c>
      <c r="AZ1830">
        <v>0</v>
      </c>
      <c r="BA1830">
        <v>1779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CX1830">
        <f>Y1830*Source!I1761</f>
        <v>8.0000000000000002E-3</v>
      </c>
      <c r="CY1830">
        <f>AA1830</f>
        <v>46.61</v>
      </c>
      <c r="CZ1830">
        <f>AE1830</f>
        <v>1.81</v>
      </c>
      <c r="DA1830">
        <f>AI1830</f>
        <v>25.75</v>
      </c>
      <c r="DB1830">
        <f>ROUND(ROUND(AT1830*CZ1830,2),2)</f>
        <v>0.36</v>
      </c>
      <c r="DC1830">
        <f>ROUND(ROUND(AT1830*AG1830,2),2)</f>
        <v>0</v>
      </c>
    </row>
    <row r="1831" spans="1:107">
      <c r="A1831">
        <f>ROW(Source!A1761)</f>
        <v>1761</v>
      </c>
      <c r="B1831">
        <v>35863109</v>
      </c>
      <c r="C1831">
        <v>35870346</v>
      </c>
      <c r="D1831">
        <v>29109411</v>
      </c>
      <c r="E1831">
        <v>1</v>
      </c>
      <c r="F1831">
        <v>1</v>
      </c>
      <c r="G1831">
        <v>1</v>
      </c>
      <c r="H1831">
        <v>3</v>
      </c>
      <c r="I1831" t="s">
        <v>595</v>
      </c>
      <c r="J1831" t="s">
        <v>596</v>
      </c>
      <c r="K1831" t="s">
        <v>597</v>
      </c>
      <c r="L1831">
        <v>1346</v>
      </c>
      <c r="N1831">
        <v>1009</v>
      </c>
      <c r="O1831" t="s">
        <v>160</v>
      </c>
      <c r="P1831" t="s">
        <v>160</v>
      </c>
      <c r="Q1831">
        <v>1</v>
      </c>
      <c r="W1831">
        <v>0</v>
      </c>
      <c r="X1831">
        <v>-1130535485</v>
      </c>
      <c r="Y1831">
        <v>30</v>
      </c>
      <c r="AA1831">
        <v>53.91</v>
      </c>
      <c r="AB1831">
        <v>0</v>
      </c>
      <c r="AC1831">
        <v>0</v>
      </c>
      <c r="AD1831">
        <v>0</v>
      </c>
      <c r="AE1831">
        <v>15.95</v>
      </c>
      <c r="AF1831">
        <v>0</v>
      </c>
      <c r="AG1831">
        <v>0</v>
      </c>
      <c r="AH1831">
        <v>0</v>
      </c>
      <c r="AI1831">
        <v>3.38</v>
      </c>
      <c r="AJ1831">
        <v>1</v>
      </c>
      <c r="AK1831">
        <v>1</v>
      </c>
      <c r="AL1831">
        <v>1</v>
      </c>
      <c r="AN1831">
        <v>0</v>
      </c>
      <c r="AO1831">
        <v>1</v>
      </c>
      <c r="AP1831">
        <v>0</v>
      </c>
      <c r="AQ1831">
        <v>0</v>
      </c>
      <c r="AR1831">
        <v>0</v>
      </c>
      <c r="AS1831" t="s">
        <v>3</v>
      </c>
      <c r="AT1831">
        <v>30</v>
      </c>
      <c r="AU1831" t="s">
        <v>3</v>
      </c>
      <c r="AV1831">
        <v>0</v>
      </c>
      <c r="AW1831">
        <v>2</v>
      </c>
      <c r="AX1831">
        <v>35870362</v>
      </c>
      <c r="AY1831">
        <v>1</v>
      </c>
      <c r="AZ1831">
        <v>0</v>
      </c>
      <c r="BA1831">
        <v>1780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CX1831">
        <f>Y1831*Source!I1761</f>
        <v>1.2</v>
      </c>
      <c r="CY1831">
        <f>AA1831</f>
        <v>53.91</v>
      </c>
      <c r="CZ1831">
        <f>AE1831</f>
        <v>15.95</v>
      </c>
      <c r="DA1831">
        <f>AI1831</f>
        <v>3.38</v>
      </c>
      <c r="DB1831">
        <f>ROUND(ROUND(AT1831*CZ1831,2),2)</f>
        <v>478.5</v>
      </c>
      <c r="DC1831">
        <f>ROUND(ROUND(AT1831*AG1831,2),2)</f>
        <v>0</v>
      </c>
    </row>
    <row r="1832" spans="1:107">
      <c r="A1832">
        <f>ROW(Source!A1761)</f>
        <v>1761</v>
      </c>
      <c r="B1832">
        <v>35863109</v>
      </c>
      <c r="C1832">
        <v>35870346</v>
      </c>
      <c r="D1832">
        <v>29109535</v>
      </c>
      <c r="E1832">
        <v>1</v>
      </c>
      <c r="F1832">
        <v>1</v>
      </c>
      <c r="G1832">
        <v>1</v>
      </c>
      <c r="H1832">
        <v>3</v>
      </c>
      <c r="I1832" t="s">
        <v>287</v>
      </c>
      <c r="J1832" t="s">
        <v>289</v>
      </c>
      <c r="K1832" t="s">
        <v>288</v>
      </c>
      <c r="L1832">
        <v>1327</v>
      </c>
      <c r="N1832">
        <v>1005</v>
      </c>
      <c r="O1832" t="s">
        <v>155</v>
      </c>
      <c r="P1832" t="s">
        <v>155</v>
      </c>
      <c r="Q1832">
        <v>1</v>
      </c>
      <c r="W1832">
        <v>0</v>
      </c>
      <c r="X1832">
        <v>522970763</v>
      </c>
      <c r="Y1832">
        <v>105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1</v>
      </c>
      <c r="AJ1832">
        <v>1</v>
      </c>
      <c r="AK1832">
        <v>1</v>
      </c>
      <c r="AL1832">
        <v>1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 t="s">
        <v>3</v>
      </c>
      <c r="AT1832">
        <v>105</v>
      </c>
      <c r="AU1832" t="s">
        <v>3</v>
      </c>
      <c r="AV1832">
        <v>0</v>
      </c>
      <c r="AW1832">
        <v>2</v>
      </c>
      <c r="AX1832">
        <v>35870363</v>
      </c>
      <c r="AY1832">
        <v>1</v>
      </c>
      <c r="AZ1832">
        <v>0</v>
      </c>
      <c r="BA1832">
        <v>1781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CX1832">
        <f>Y1832*Source!I1761</f>
        <v>4.2</v>
      </c>
      <c r="CY1832">
        <f>AA1832</f>
        <v>0</v>
      </c>
      <c r="CZ1832">
        <f>AE1832</f>
        <v>0</v>
      </c>
      <c r="DA1832">
        <f>AI1832</f>
        <v>1</v>
      </c>
      <c r="DB1832">
        <f>ROUND(ROUND(AT1832*CZ1832,2),2)</f>
        <v>0</v>
      </c>
      <c r="DC1832">
        <f>ROUND(ROUND(AT1832*AG1832,2),2)</f>
        <v>0</v>
      </c>
    </row>
    <row r="1833" spans="1:107">
      <c r="A1833">
        <f>ROW(Source!A1761)</f>
        <v>1761</v>
      </c>
      <c r="B1833">
        <v>35863109</v>
      </c>
      <c r="C1833">
        <v>35870346</v>
      </c>
      <c r="D1833">
        <v>29109265</v>
      </c>
      <c r="E1833">
        <v>1</v>
      </c>
      <c r="F1833">
        <v>1</v>
      </c>
      <c r="G1833">
        <v>1</v>
      </c>
      <c r="H1833">
        <v>3</v>
      </c>
      <c r="I1833" t="s">
        <v>290</v>
      </c>
      <c r="J1833" t="s">
        <v>292</v>
      </c>
      <c r="K1833" t="s">
        <v>291</v>
      </c>
      <c r="L1833">
        <v>1348</v>
      </c>
      <c r="N1833">
        <v>1009</v>
      </c>
      <c r="O1833" t="s">
        <v>30</v>
      </c>
      <c r="P1833" t="s">
        <v>30</v>
      </c>
      <c r="Q1833">
        <v>1000</v>
      </c>
      <c r="W1833">
        <v>0</v>
      </c>
      <c r="X1833">
        <v>-192135928</v>
      </c>
      <c r="Y1833">
        <v>8.8999999999999999E-3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1</v>
      </c>
      <c r="AJ1833">
        <v>1</v>
      </c>
      <c r="AK1833">
        <v>1</v>
      </c>
      <c r="AL1833">
        <v>1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 t="s">
        <v>3</v>
      </c>
      <c r="AT1833">
        <v>8.8999999999999999E-3</v>
      </c>
      <c r="AU1833" t="s">
        <v>3</v>
      </c>
      <c r="AV1833">
        <v>0</v>
      </c>
      <c r="AW1833">
        <v>2</v>
      </c>
      <c r="AX1833">
        <v>35870364</v>
      </c>
      <c r="AY1833">
        <v>1</v>
      </c>
      <c r="AZ1833">
        <v>0</v>
      </c>
      <c r="BA1833">
        <v>1782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CX1833">
        <f>Y1833*Source!I1761</f>
        <v>3.5599999999999998E-4</v>
      </c>
      <c r="CY1833">
        <f>AA1833</f>
        <v>0</v>
      </c>
      <c r="CZ1833">
        <f>AE1833</f>
        <v>0</v>
      </c>
      <c r="DA1833">
        <f>AI1833</f>
        <v>1</v>
      </c>
      <c r="DB1833">
        <f>ROUND(ROUND(AT1833*CZ1833,2),2)</f>
        <v>0</v>
      </c>
      <c r="DC1833">
        <f>ROUND(ROUND(AT1833*AG1833,2),2)</f>
        <v>0</v>
      </c>
    </row>
    <row r="1834" spans="1:107">
      <c r="A1834">
        <f>ROW(Source!A1764)</f>
        <v>1764</v>
      </c>
      <c r="B1834">
        <v>35863109</v>
      </c>
      <c r="C1834">
        <v>35870367</v>
      </c>
      <c r="D1834">
        <v>18410572</v>
      </c>
      <c r="E1834">
        <v>1</v>
      </c>
      <c r="F1834">
        <v>1</v>
      </c>
      <c r="G1834">
        <v>1</v>
      </c>
      <c r="H1834">
        <v>1</v>
      </c>
      <c r="I1834" t="s">
        <v>598</v>
      </c>
      <c r="J1834" t="s">
        <v>3</v>
      </c>
      <c r="K1834" t="s">
        <v>599</v>
      </c>
      <c r="L1834">
        <v>1369</v>
      </c>
      <c r="N1834">
        <v>1013</v>
      </c>
      <c r="O1834" t="s">
        <v>561</v>
      </c>
      <c r="P1834" t="s">
        <v>561</v>
      </c>
      <c r="Q1834">
        <v>1</v>
      </c>
      <c r="W1834">
        <v>0</v>
      </c>
      <c r="X1834">
        <v>-546915240</v>
      </c>
      <c r="Y1834">
        <v>84.11099999999999</v>
      </c>
      <c r="AA1834">
        <v>0</v>
      </c>
      <c r="AB1834">
        <v>0</v>
      </c>
      <c r="AC1834">
        <v>0</v>
      </c>
      <c r="AD1834">
        <v>279.16000000000003</v>
      </c>
      <c r="AE1834">
        <v>0</v>
      </c>
      <c r="AF1834">
        <v>0</v>
      </c>
      <c r="AG1834">
        <v>0</v>
      </c>
      <c r="AH1834">
        <v>279.16000000000003</v>
      </c>
      <c r="AI1834">
        <v>1</v>
      </c>
      <c r="AJ1834">
        <v>1</v>
      </c>
      <c r="AK1834">
        <v>1</v>
      </c>
      <c r="AL1834">
        <v>1</v>
      </c>
      <c r="AN1834">
        <v>0</v>
      </c>
      <c r="AO1834">
        <v>1</v>
      </c>
      <c r="AP1834">
        <v>1</v>
      </c>
      <c r="AQ1834">
        <v>0</v>
      </c>
      <c r="AR1834">
        <v>0</v>
      </c>
      <c r="AS1834" t="s">
        <v>3</v>
      </c>
      <c r="AT1834">
        <v>73.14</v>
      </c>
      <c r="AU1834" t="s">
        <v>167</v>
      </c>
      <c r="AV1834">
        <v>1</v>
      </c>
      <c r="AW1834">
        <v>2</v>
      </c>
      <c r="AX1834">
        <v>35870376</v>
      </c>
      <c r="AY1834">
        <v>2</v>
      </c>
      <c r="AZ1834">
        <v>131072</v>
      </c>
      <c r="BA1834">
        <v>1783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CX1834">
        <f>Y1834*Source!I1764</f>
        <v>1.6822199999999998</v>
      </c>
      <c r="CY1834">
        <f>AD1834</f>
        <v>279.16000000000003</v>
      </c>
      <c r="CZ1834">
        <f>AH1834</f>
        <v>279.16000000000003</v>
      </c>
      <c r="DA1834">
        <f>AL1834</f>
        <v>1</v>
      </c>
      <c r="DB1834">
        <f>ROUND((ROUND(AT1834*CZ1834,2)*1.15),2)</f>
        <v>23480.42</v>
      </c>
      <c r="DC1834">
        <f>ROUND((ROUND(AT1834*AG1834,2)*1.15),2)</f>
        <v>0</v>
      </c>
    </row>
    <row r="1835" spans="1:107">
      <c r="A1835">
        <f>ROW(Source!A1764)</f>
        <v>1764</v>
      </c>
      <c r="B1835">
        <v>35863109</v>
      </c>
      <c r="C1835">
        <v>35870367</v>
      </c>
      <c r="D1835">
        <v>121548</v>
      </c>
      <c r="E1835">
        <v>1</v>
      </c>
      <c r="F1835">
        <v>1</v>
      </c>
      <c r="G1835">
        <v>1</v>
      </c>
      <c r="H1835">
        <v>1</v>
      </c>
      <c r="I1835" t="s">
        <v>35</v>
      </c>
      <c r="J1835" t="s">
        <v>3</v>
      </c>
      <c r="K1835" t="s">
        <v>562</v>
      </c>
      <c r="L1835">
        <v>608254</v>
      </c>
      <c r="N1835">
        <v>1013</v>
      </c>
      <c r="O1835" t="s">
        <v>563</v>
      </c>
      <c r="P1835" t="s">
        <v>563</v>
      </c>
      <c r="Q1835">
        <v>1</v>
      </c>
      <c r="W1835">
        <v>0</v>
      </c>
      <c r="X1835">
        <v>-185737400</v>
      </c>
      <c r="Y1835">
        <v>1.7125000000000001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1</v>
      </c>
      <c r="AJ1835">
        <v>1</v>
      </c>
      <c r="AK1835">
        <v>1</v>
      </c>
      <c r="AL1835">
        <v>1</v>
      </c>
      <c r="AN1835">
        <v>0</v>
      </c>
      <c r="AO1835">
        <v>1</v>
      </c>
      <c r="AP1835">
        <v>1</v>
      </c>
      <c r="AQ1835">
        <v>0</v>
      </c>
      <c r="AR1835">
        <v>0</v>
      </c>
      <c r="AS1835" t="s">
        <v>3</v>
      </c>
      <c r="AT1835">
        <v>1.37</v>
      </c>
      <c r="AU1835" t="s">
        <v>133</v>
      </c>
      <c r="AV1835">
        <v>2</v>
      </c>
      <c r="AW1835">
        <v>2</v>
      </c>
      <c r="AX1835">
        <v>35870377</v>
      </c>
      <c r="AY1835">
        <v>1</v>
      </c>
      <c r="AZ1835">
        <v>0</v>
      </c>
      <c r="BA1835">
        <v>1784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CX1835">
        <f>Y1835*Source!I1764</f>
        <v>3.4250000000000003E-2</v>
      </c>
      <c r="CY1835">
        <f>AD1835</f>
        <v>0</v>
      </c>
      <c r="CZ1835">
        <f>AH1835</f>
        <v>0</v>
      </c>
      <c r="DA1835">
        <f>AL1835</f>
        <v>1</v>
      </c>
      <c r="DB1835">
        <f>ROUND((ROUND(AT1835*CZ1835,2)*1.25),2)</f>
        <v>0</v>
      </c>
      <c r="DC1835">
        <f>ROUND((ROUND(AT1835*AG1835,2)*1.25),2)</f>
        <v>0</v>
      </c>
    </row>
    <row r="1836" spans="1:107">
      <c r="A1836">
        <f>ROW(Source!A1764)</f>
        <v>1764</v>
      </c>
      <c r="B1836">
        <v>35863109</v>
      </c>
      <c r="C1836">
        <v>35870367</v>
      </c>
      <c r="D1836">
        <v>29172379</v>
      </c>
      <c r="E1836">
        <v>1</v>
      </c>
      <c r="F1836">
        <v>1</v>
      </c>
      <c r="G1836">
        <v>1</v>
      </c>
      <c r="H1836">
        <v>2</v>
      </c>
      <c r="I1836" t="s">
        <v>600</v>
      </c>
      <c r="J1836" t="s">
        <v>601</v>
      </c>
      <c r="K1836" t="s">
        <v>602</v>
      </c>
      <c r="L1836">
        <v>1368</v>
      </c>
      <c r="N1836">
        <v>1011</v>
      </c>
      <c r="O1836" t="s">
        <v>567</v>
      </c>
      <c r="P1836" t="s">
        <v>567</v>
      </c>
      <c r="Q1836">
        <v>1</v>
      </c>
      <c r="W1836">
        <v>0</v>
      </c>
      <c r="X1836">
        <v>-151619853</v>
      </c>
      <c r="Y1836">
        <v>1.7125000000000001</v>
      </c>
      <c r="AA1836">
        <v>0</v>
      </c>
      <c r="AB1836">
        <v>1102.08</v>
      </c>
      <c r="AC1836">
        <v>446.18</v>
      </c>
      <c r="AD1836">
        <v>0</v>
      </c>
      <c r="AE1836">
        <v>0</v>
      </c>
      <c r="AF1836">
        <v>112</v>
      </c>
      <c r="AG1836">
        <v>13.5</v>
      </c>
      <c r="AH1836">
        <v>0</v>
      </c>
      <c r="AI1836">
        <v>1</v>
      </c>
      <c r="AJ1836">
        <v>9.84</v>
      </c>
      <c r="AK1836">
        <v>33.049999999999997</v>
      </c>
      <c r="AL1836">
        <v>1</v>
      </c>
      <c r="AN1836">
        <v>0</v>
      </c>
      <c r="AO1836">
        <v>1</v>
      </c>
      <c r="AP1836">
        <v>1</v>
      </c>
      <c r="AQ1836">
        <v>0</v>
      </c>
      <c r="AR1836">
        <v>0</v>
      </c>
      <c r="AS1836" t="s">
        <v>3</v>
      </c>
      <c r="AT1836">
        <v>1.37</v>
      </c>
      <c r="AU1836" t="s">
        <v>133</v>
      </c>
      <c r="AV1836">
        <v>0</v>
      </c>
      <c r="AW1836">
        <v>2</v>
      </c>
      <c r="AX1836">
        <v>35870378</v>
      </c>
      <c r="AY1836">
        <v>1</v>
      </c>
      <c r="AZ1836">
        <v>0</v>
      </c>
      <c r="BA1836">
        <v>1785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CX1836">
        <f>Y1836*Source!I1764</f>
        <v>3.4250000000000003E-2</v>
      </c>
      <c r="CY1836">
        <f>AB1836</f>
        <v>1102.08</v>
      </c>
      <c r="CZ1836">
        <f>AF1836</f>
        <v>112</v>
      </c>
      <c r="DA1836">
        <f>AJ1836</f>
        <v>9.84</v>
      </c>
      <c r="DB1836">
        <f>ROUND((ROUND(AT1836*CZ1836,2)*1.25),2)</f>
        <v>191.8</v>
      </c>
      <c r="DC1836">
        <f>ROUND((ROUND(AT1836*AG1836,2)*1.25),2)</f>
        <v>23.13</v>
      </c>
    </row>
    <row r="1837" spans="1:107">
      <c r="A1837">
        <f>ROW(Source!A1764)</f>
        <v>1764</v>
      </c>
      <c r="B1837">
        <v>35863109</v>
      </c>
      <c r="C1837">
        <v>35870367</v>
      </c>
      <c r="D1837">
        <v>29174913</v>
      </c>
      <c r="E1837">
        <v>1</v>
      </c>
      <c r="F1837">
        <v>1</v>
      </c>
      <c r="G1837">
        <v>1</v>
      </c>
      <c r="H1837">
        <v>2</v>
      </c>
      <c r="I1837" t="s">
        <v>578</v>
      </c>
      <c r="J1837" t="s">
        <v>579</v>
      </c>
      <c r="K1837" t="s">
        <v>580</v>
      </c>
      <c r="L1837">
        <v>1368</v>
      </c>
      <c r="N1837">
        <v>1011</v>
      </c>
      <c r="O1837" t="s">
        <v>567</v>
      </c>
      <c r="P1837" t="s">
        <v>567</v>
      </c>
      <c r="Q1837">
        <v>1</v>
      </c>
      <c r="W1837">
        <v>0</v>
      </c>
      <c r="X1837">
        <v>458544584</v>
      </c>
      <c r="Y1837">
        <v>2.5750000000000002</v>
      </c>
      <c r="AA1837">
        <v>0</v>
      </c>
      <c r="AB1837">
        <v>932.72</v>
      </c>
      <c r="AC1837">
        <v>383.38</v>
      </c>
      <c r="AD1837">
        <v>0</v>
      </c>
      <c r="AE1837">
        <v>0</v>
      </c>
      <c r="AF1837">
        <v>87.17</v>
      </c>
      <c r="AG1837">
        <v>11.6</v>
      </c>
      <c r="AH1837">
        <v>0</v>
      </c>
      <c r="AI1837">
        <v>1</v>
      </c>
      <c r="AJ1837">
        <v>10.7</v>
      </c>
      <c r="AK1837">
        <v>33.049999999999997</v>
      </c>
      <c r="AL1837">
        <v>1</v>
      </c>
      <c r="AN1837">
        <v>0</v>
      </c>
      <c r="AO1837">
        <v>1</v>
      </c>
      <c r="AP1837">
        <v>1</v>
      </c>
      <c r="AQ1837">
        <v>0</v>
      </c>
      <c r="AR1837">
        <v>0</v>
      </c>
      <c r="AS1837" t="s">
        <v>3</v>
      </c>
      <c r="AT1837">
        <v>2.06</v>
      </c>
      <c r="AU1837" t="s">
        <v>133</v>
      </c>
      <c r="AV1837">
        <v>0</v>
      </c>
      <c r="AW1837">
        <v>2</v>
      </c>
      <c r="AX1837">
        <v>35870379</v>
      </c>
      <c r="AY1837">
        <v>1</v>
      </c>
      <c r="AZ1837">
        <v>0</v>
      </c>
      <c r="BA1837">
        <v>1786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CX1837">
        <f>Y1837*Source!I1764</f>
        <v>5.1500000000000004E-2</v>
      </c>
      <c r="CY1837">
        <f>AB1837</f>
        <v>932.72</v>
      </c>
      <c r="CZ1837">
        <f>AF1837</f>
        <v>87.17</v>
      </c>
      <c r="DA1837">
        <f>AJ1837</f>
        <v>10.7</v>
      </c>
      <c r="DB1837">
        <f>ROUND((ROUND(AT1837*CZ1837,2)*1.25),2)</f>
        <v>224.46</v>
      </c>
      <c r="DC1837">
        <f>ROUND((ROUND(AT1837*AG1837,2)*1.25),2)</f>
        <v>29.88</v>
      </c>
    </row>
    <row r="1838" spans="1:107">
      <c r="A1838">
        <f>ROW(Source!A1764)</f>
        <v>1764</v>
      </c>
      <c r="B1838">
        <v>35863109</v>
      </c>
      <c r="C1838">
        <v>35870367</v>
      </c>
      <c r="D1838">
        <v>29114836</v>
      </c>
      <c r="E1838">
        <v>1</v>
      </c>
      <c r="F1838">
        <v>1</v>
      </c>
      <c r="G1838">
        <v>1</v>
      </c>
      <c r="H1838">
        <v>3</v>
      </c>
      <c r="I1838" t="s">
        <v>168</v>
      </c>
      <c r="J1838" t="s">
        <v>171</v>
      </c>
      <c r="K1838" t="s">
        <v>169</v>
      </c>
      <c r="L1838">
        <v>1035</v>
      </c>
      <c r="N1838">
        <v>1013</v>
      </c>
      <c r="O1838" t="s">
        <v>170</v>
      </c>
      <c r="P1838" t="s">
        <v>170</v>
      </c>
      <c r="Q1838">
        <v>1</v>
      </c>
      <c r="W1838">
        <v>0</v>
      </c>
      <c r="X1838">
        <v>-1252999712</v>
      </c>
      <c r="Y1838">
        <v>100</v>
      </c>
      <c r="AA1838">
        <v>196.01</v>
      </c>
      <c r="AB1838">
        <v>0</v>
      </c>
      <c r="AC1838">
        <v>0</v>
      </c>
      <c r="AD1838">
        <v>0</v>
      </c>
      <c r="AE1838">
        <v>94.69</v>
      </c>
      <c r="AF1838">
        <v>0</v>
      </c>
      <c r="AG1838">
        <v>0</v>
      </c>
      <c r="AH1838">
        <v>0</v>
      </c>
      <c r="AI1838">
        <v>2.0699999999999998</v>
      </c>
      <c r="AJ1838">
        <v>1</v>
      </c>
      <c r="AK1838">
        <v>1</v>
      </c>
      <c r="AL1838">
        <v>1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 t="s">
        <v>3</v>
      </c>
      <c r="AT1838">
        <v>100</v>
      </c>
      <c r="AU1838" t="s">
        <v>3</v>
      </c>
      <c r="AV1838">
        <v>0</v>
      </c>
      <c r="AW1838">
        <v>1</v>
      </c>
      <c r="AX1838">
        <v>-1</v>
      </c>
      <c r="AY1838">
        <v>0</v>
      </c>
      <c r="AZ1838">
        <v>0</v>
      </c>
      <c r="BA1838" t="s">
        <v>3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CX1838">
        <f>Y1838*Source!I1764</f>
        <v>2</v>
      </c>
      <c r="CY1838">
        <f>AA1838</f>
        <v>196.01</v>
      </c>
      <c r="CZ1838">
        <f>AE1838</f>
        <v>94.69</v>
      </c>
      <c r="DA1838">
        <f>AI1838</f>
        <v>2.0699999999999998</v>
      </c>
      <c r="DB1838">
        <f>ROUND(ROUND(AT1838*CZ1838,2),2)</f>
        <v>9469</v>
      </c>
      <c r="DC1838">
        <f>ROUND(ROUND(AT1838*AG1838,2),2)</f>
        <v>0</v>
      </c>
    </row>
    <row r="1839" spans="1:107">
      <c r="A1839">
        <f>ROW(Source!A1764)</f>
        <v>1764</v>
      </c>
      <c r="B1839">
        <v>35863109</v>
      </c>
      <c r="C1839">
        <v>35870367</v>
      </c>
      <c r="D1839">
        <v>29114332</v>
      </c>
      <c r="E1839">
        <v>1</v>
      </c>
      <c r="F1839">
        <v>1</v>
      </c>
      <c r="G1839">
        <v>1</v>
      </c>
      <c r="H1839">
        <v>3</v>
      </c>
      <c r="I1839" t="s">
        <v>603</v>
      </c>
      <c r="J1839" t="s">
        <v>604</v>
      </c>
      <c r="K1839" t="s">
        <v>605</v>
      </c>
      <c r="L1839">
        <v>1348</v>
      </c>
      <c r="N1839">
        <v>1009</v>
      </c>
      <c r="O1839" t="s">
        <v>30</v>
      </c>
      <c r="P1839" t="s">
        <v>30</v>
      </c>
      <c r="Q1839">
        <v>1000</v>
      </c>
      <c r="W1839">
        <v>0</v>
      </c>
      <c r="X1839">
        <v>233971917</v>
      </c>
      <c r="Y1839">
        <v>3.3999999999999998E-3</v>
      </c>
      <c r="AA1839">
        <v>54619.68</v>
      </c>
      <c r="AB1839">
        <v>0</v>
      </c>
      <c r="AC1839">
        <v>0</v>
      </c>
      <c r="AD1839">
        <v>0</v>
      </c>
      <c r="AE1839">
        <v>11978</v>
      </c>
      <c r="AF1839">
        <v>0</v>
      </c>
      <c r="AG1839">
        <v>0</v>
      </c>
      <c r="AH1839">
        <v>0</v>
      </c>
      <c r="AI1839">
        <v>4.5599999999999996</v>
      </c>
      <c r="AJ1839">
        <v>1</v>
      </c>
      <c r="AK1839">
        <v>1</v>
      </c>
      <c r="AL1839">
        <v>1</v>
      </c>
      <c r="AN1839">
        <v>0</v>
      </c>
      <c r="AO1839">
        <v>1</v>
      </c>
      <c r="AP1839">
        <v>0</v>
      </c>
      <c r="AQ1839">
        <v>0</v>
      </c>
      <c r="AR1839">
        <v>0</v>
      </c>
      <c r="AS1839" t="s">
        <v>3</v>
      </c>
      <c r="AT1839">
        <v>3.3999999999999998E-3</v>
      </c>
      <c r="AU1839" t="s">
        <v>3</v>
      </c>
      <c r="AV1839">
        <v>0</v>
      </c>
      <c r="AW1839">
        <v>2</v>
      </c>
      <c r="AX1839">
        <v>35870380</v>
      </c>
      <c r="AY1839">
        <v>1</v>
      </c>
      <c r="AZ1839">
        <v>0</v>
      </c>
      <c r="BA1839">
        <v>1787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CX1839">
        <f>Y1839*Source!I1764</f>
        <v>6.7999999999999999E-5</v>
      </c>
      <c r="CY1839">
        <f>AA1839</f>
        <v>54619.68</v>
      </c>
      <c r="CZ1839">
        <f>AE1839</f>
        <v>11978</v>
      </c>
      <c r="DA1839">
        <f>AI1839</f>
        <v>4.5599999999999996</v>
      </c>
      <c r="DB1839">
        <f>ROUND(ROUND(AT1839*CZ1839,2),2)</f>
        <v>40.729999999999997</v>
      </c>
      <c r="DC1839">
        <f>ROUND(ROUND(AT1839*AG1839,2),2)</f>
        <v>0</v>
      </c>
    </row>
    <row r="1840" spans="1:107">
      <c r="A1840">
        <f>ROW(Source!A1764)</f>
        <v>1764</v>
      </c>
      <c r="B1840">
        <v>35863109</v>
      </c>
      <c r="C1840">
        <v>35870367</v>
      </c>
      <c r="D1840">
        <v>29130561</v>
      </c>
      <c r="E1840">
        <v>1</v>
      </c>
      <c r="F1840">
        <v>1</v>
      </c>
      <c r="G1840">
        <v>1</v>
      </c>
      <c r="H1840">
        <v>3</v>
      </c>
      <c r="I1840" t="s">
        <v>177</v>
      </c>
      <c r="J1840" t="s">
        <v>179</v>
      </c>
      <c r="K1840" t="s">
        <v>178</v>
      </c>
      <c r="L1840">
        <v>1327</v>
      </c>
      <c r="N1840">
        <v>1005</v>
      </c>
      <c r="O1840" t="s">
        <v>155</v>
      </c>
      <c r="P1840" t="s">
        <v>155</v>
      </c>
      <c r="Q1840">
        <v>1</v>
      </c>
      <c r="W1840">
        <v>1</v>
      </c>
      <c r="X1840">
        <v>-172969429</v>
      </c>
      <c r="Y1840">
        <v>-100</v>
      </c>
      <c r="AA1840">
        <v>1039.1400000000001</v>
      </c>
      <c r="AB1840">
        <v>0</v>
      </c>
      <c r="AC1840">
        <v>0</v>
      </c>
      <c r="AD1840">
        <v>0</v>
      </c>
      <c r="AE1840">
        <v>207</v>
      </c>
      <c r="AF1840">
        <v>0</v>
      </c>
      <c r="AG1840">
        <v>0</v>
      </c>
      <c r="AH1840">
        <v>0</v>
      </c>
      <c r="AI1840">
        <v>5.0199999999999996</v>
      </c>
      <c r="AJ1840">
        <v>1</v>
      </c>
      <c r="AK1840">
        <v>1</v>
      </c>
      <c r="AL1840">
        <v>1</v>
      </c>
      <c r="AN1840">
        <v>0</v>
      </c>
      <c r="AO1840">
        <v>1</v>
      </c>
      <c r="AP1840">
        <v>0</v>
      </c>
      <c r="AQ1840">
        <v>0</v>
      </c>
      <c r="AR1840">
        <v>0</v>
      </c>
      <c r="AS1840" t="s">
        <v>3</v>
      </c>
      <c r="AT1840">
        <v>-100</v>
      </c>
      <c r="AU1840" t="s">
        <v>3</v>
      </c>
      <c r="AV1840">
        <v>0</v>
      </c>
      <c r="AW1840">
        <v>2</v>
      </c>
      <c r="AX1840">
        <v>35870382</v>
      </c>
      <c r="AY1840">
        <v>1</v>
      </c>
      <c r="AZ1840">
        <v>6144</v>
      </c>
      <c r="BA1840">
        <v>1789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CX1840">
        <f>Y1840*Source!I1764</f>
        <v>-2</v>
      </c>
      <c r="CY1840">
        <f>AA1840</f>
        <v>1039.1400000000001</v>
      </c>
      <c r="CZ1840">
        <f>AE1840</f>
        <v>207</v>
      </c>
      <c r="DA1840">
        <f>AI1840</f>
        <v>5.0199999999999996</v>
      </c>
      <c r="DB1840">
        <f>ROUND(ROUND(AT1840*CZ1840,2),2)</f>
        <v>-20700</v>
      </c>
      <c r="DC1840">
        <f>ROUND(ROUND(AT1840*AG1840,2),2)</f>
        <v>0</v>
      </c>
    </row>
    <row r="1841" spans="1:107">
      <c r="A1841">
        <f>ROW(Source!A1764)</f>
        <v>1764</v>
      </c>
      <c r="B1841">
        <v>35863109</v>
      </c>
      <c r="C1841">
        <v>35870367</v>
      </c>
      <c r="D1841">
        <v>29130519</v>
      </c>
      <c r="E1841">
        <v>1</v>
      </c>
      <c r="F1841">
        <v>1</v>
      </c>
      <c r="G1841">
        <v>1</v>
      </c>
      <c r="H1841">
        <v>3</v>
      </c>
      <c r="I1841" t="s">
        <v>173</v>
      </c>
      <c r="J1841" t="s">
        <v>175</v>
      </c>
      <c r="K1841" t="s">
        <v>174</v>
      </c>
      <c r="L1841">
        <v>1327</v>
      </c>
      <c r="N1841">
        <v>1005</v>
      </c>
      <c r="O1841" t="s">
        <v>155</v>
      </c>
      <c r="P1841" t="s">
        <v>155</v>
      </c>
      <c r="Q1841">
        <v>1</v>
      </c>
      <c r="W1841">
        <v>0</v>
      </c>
      <c r="X1841">
        <v>-1775669208</v>
      </c>
      <c r="Y1841">
        <v>100</v>
      </c>
      <c r="AA1841">
        <v>11067.52</v>
      </c>
      <c r="AB1841">
        <v>0</v>
      </c>
      <c r="AC1841">
        <v>0</v>
      </c>
      <c r="AD1841">
        <v>0</v>
      </c>
      <c r="AE1841">
        <v>4535.87</v>
      </c>
      <c r="AF1841">
        <v>0</v>
      </c>
      <c r="AG1841">
        <v>0</v>
      </c>
      <c r="AH1841">
        <v>0</v>
      </c>
      <c r="AI1841">
        <v>2.44</v>
      </c>
      <c r="AJ1841">
        <v>1</v>
      </c>
      <c r="AK1841">
        <v>1</v>
      </c>
      <c r="AL1841">
        <v>1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 t="s">
        <v>3</v>
      </c>
      <c r="AT1841">
        <v>100</v>
      </c>
      <c r="AU1841" t="s">
        <v>3</v>
      </c>
      <c r="AV1841">
        <v>0</v>
      </c>
      <c r="AW1841">
        <v>1</v>
      </c>
      <c r="AX1841">
        <v>-1</v>
      </c>
      <c r="AY1841">
        <v>0</v>
      </c>
      <c r="AZ1841">
        <v>0</v>
      </c>
      <c r="BA1841" t="s">
        <v>3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CX1841">
        <f>Y1841*Source!I1764</f>
        <v>2</v>
      </c>
      <c r="CY1841">
        <f>AA1841</f>
        <v>11067.52</v>
      </c>
      <c r="CZ1841">
        <f>AE1841</f>
        <v>4535.87</v>
      </c>
      <c r="DA1841">
        <f>AI1841</f>
        <v>2.44</v>
      </c>
      <c r="DB1841">
        <f>ROUND(ROUND(AT1841*CZ1841,2),2)</f>
        <v>453587</v>
      </c>
      <c r="DC1841">
        <f>ROUND(ROUND(AT1841*AG1841,2),2)</f>
        <v>0</v>
      </c>
    </row>
    <row r="1842" spans="1:107">
      <c r="A1842">
        <f>ROW(Source!A1768)</f>
        <v>1768</v>
      </c>
      <c r="B1842">
        <v>35863109</v>
      </c>
      <c r="C1842">
        <v>35870386</v>
      </c>
      <c r="D1842">
        <v>18408291</v>
      </c>
      <c r="E1842">
        <v>1</v>
      </c>
      <c r="F1842">
        <v>1</v>
      </c>
      <c r="G1842">
        <v>1</v>
      </c>
      <c r="H1842">
        <v>1</v>
      </c>
      <c r="I1842" t="s">
        <v>606</v>
      </c>
      <c r="J1842" t="s">
        <v>3</v>
      </c>
      <c r="K1842" t="s">
        <v>607</v>
      </c>
      <c r="L1842">
        <v>1369</v>
      </c>
      <c r="N1842">
        <v>1013</v>
      </c>
      <c r="O1842" t="s">
        <v>561</v>
      </c>
      <c r="P1842" t="s">
        <v>561</v>
      </c>
      <c r="Q1842">
        <v>1</v>
      </c>
      <c r="W1842">
        <v>0</v>
      </c>
      <c r="X1842">
        <v>1933892413</v>
      </c>
      <c r="Y1842">
        <v>8.9930000000000003</v>
      </c>
      <c r="AA1842">
        <v>0</v>
      </c>
      <c r="AB1842">
        <v>0</v>
      </c>
      <c r="AC1842">
        <v>0</v>
      </c>
      <c r="AD1842">
        <v>260.95999999999998</v>
      </c>
      <c r="AE1842">
        <v>0</v>
      </c>
      <c r="AF1842">
        <v>0</v>
      </c>
      <c r="AG1842">
        <v>0</v>
      </c>
      <c r="AH1842">
        <v>260.95999999999998</v>
      </c>
      <c r="AI1842">
        <v>1</v>
      </c>
      <c r="AJ1842">
        <v>1</v>
      </c>
      <c r="AK1842">
        <v>1</v>
      </c>
      <c r="AL1842">
        <v>1</v>
      </c>
      <c r="AN1842">
        <v>0</v>
      </c>
      <c r="AO1842">
        <v>1</v>
      </c>
      <c r="AP1842">
        <v>1</v>
      </c>
      <c r="AQ1842">
        <v>0</v>
      </c>
      <c r="AR1842">
        <v>0</v>
      </c>
      <c r="AS1842" t="s">
        <v>3</v>
      </c>
      <c r="AT1842">
        <v>7.82</v>
      </c>
      <c r="AU1842" t="s">
        <v>134</v>
      </c>
      <c r="AV1842">
        <v>1</v>
      </c>
      <c r="AW1842">
        <v>2</v>
      </c>
      <c r="AX1842">
        <v>35870391</v>
      </c>
      <c r="AY1842">
        <v>1</v>
      </c>
      <c r="AZ1842">
        <v>0</v>
      </c>
      <c r="BA1842">
        <v>1790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CX1842">
        <f>Y1842*Source!I1768</f>
        <v>0.44965000000000005</v>
      </c>
      <c r="CY1842">
        <f>AD1842</f>
        <v>260.95999999999998</v>
      </c>
      <c r="CZ1842">
        <f>AH1842</f>
        <v>260.95999999999998</v>
      </c>
      <c r="DA1842">
        <f>AL1842</f>
        <v>1</v>
      </c>
      <c r="DB1842">
        <f>ROUND((ROUND(AT1842*CZ1842,2)*1.15),2)</f>
        <v>2346.8200000000002</v>
      </c>
      <c r="DC1842">
        <f>ROUND((ROUND(AT1842*AG1842,2)*1.15),2)</f>
        <v>0</v>
      </c>
    </row>
    <row r="1843" spans="1:107">
      <c r="A1843">
        <f>ROW(Source!A1768)</f>
        <v>1768</v>
      </c>
      <c r="B1843">
        <v>35863109</v>
      </c>
      <c r="C1843">
        <v>35870386</v>
      </c>
      <c r="D1843">
        <v>29174913</v>
      </c>
      <c r="E1843">
        <v>1</v>
      </c>
      <c r="F1843">
        <v>1</v>
      </c>
      <c r="G1843">
        <v>1</v>
      </c>
      <c r="H1843">
        <v>2</v>
      </c>
      <c r="I1843" t="s">
        <v>578</v>
      </c>
      <c r="J1843" t="s">
        <v>579</v>
      </c>
      <c r="K1843" t="s">
        <v>580</v>
      </c>
      <c r="L1843">
        <v>1368</v>
      </c>
      <c r="N1843">
        <v>1011</v>
      </c>
      <c r="O1843" t="s">
        <v>567</v>
      </c>
      <c r="P1843" t="s">
        <v>567</v>
      </c>
      <c r="Q1843">
        <v>1</v>
      </c>
      <c r="W1843">
        <v>0</v>
      </c>
      <c r="X1843">
        <v>458544584</v>
      </c>
      <c r="Y1843">
        <v>0.05</v>
      </c>
      <c r="AA1843">
        <v>0</v>
      </c>
      <c r="AB1843">
        <v>932.72</v>
      </c>
      <c r="AC1843">
        <v>383.38</v>
      </c>
      <c r="AD1843">
        <v>0</v>
      </c>
      <c r="AE1843">
        <v>0</v>
      </c>
      <c r="AF1843">
        <v>87.17</v>
      </c>
      <c r="AG1843">
        <v>11.6</v>
      </c>
      <c r="AH1843">
        <v>0</v>
      </c>
      <c r="AI1843">
        <v>1</v>
      </c>
      <c r="AJ1843">
        <v>10.7</v>
      </c>
      <c r="AK1843">
        <v>33.049999999999997</v>
      </c>
      <c r="AL1843">
        <v>1</v>
      </c>
      <c r="AN1843">
        <v>0</v>
      </c>
      <c r="AO1843">
        <v>1</v>
      </c>
      <c r="AP1843">
        <v>1</v>
      </c>
      <c r="AQ1843">
        <v>0</v>
      </c>
      <c r="AR1843">
        <v>0</v>
      </c>
      <c r="AS1843" t="s">
        <v>3</v>
      </c>
      <c r="AT1843">
        <v>0.04</v>
      </c>
      <c r="AU1843" t="s">
        <v>133</v>
      </c>
      <c r="AV1843">
        <v>0</v>
      </c>
      <c r="AW1843">
        <v>2</v>
      </c>
      <c r="AX1843">
        <v>35870392</v>
      </c>
      <c r="AY1843">
        <v>1</v>
      </c>
      <c r="AZ1843">
        <v>0</v>
      </c>
      <c r="BA1843">
        <v>1791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CX1843">
        <f>Y1843*Source!I1768</f>
        <v>2.5000000000000005E-3</v>
      </c>
      <c r="CY1843">
        <f>AB1843</f>
        <v>932.72</v>
      </c>
      <c r="CZ1843">
        <f>AF1843</f>
        <v>87.17</v>
      </c>
      <c r="DA1843">
        <f>AJ1843</f>
        <v>10.7</v>
      </c>
      <c r="DB1843">
        <f>ROUND((ROUND(AT1843*CZ1843,2)*1.25),2)</f>
        <v>4.3600000000000003</v>
      </c>
      <c r="DC1843">
        <f>ROUND((ROUND(AT1843*AG1843,2)*1.25),2)</f>
        <v>0.57999999999999996</v>
      </c>
    </row>
    <row r="1844" spans="1:107">
      <c r="A1844">
        <f>ROW(Source!A1768)</f>
        <v>1768</v>
      </c>
      <c r="B1844">
        <v>35863109</v>
      </c>
      <c r="C1844">
        <v>35870386</v>
      </c>
      <c r="D1844">
        <v>29114332</v>
      </c>
      <c r="E1844">
        <v>1</v>
      </c>
      <c r="F1844">
        <v>1</v>
      </c>
      <c r="G1844">
        <v>1</v>
      </c>
      <c r="H1844">
        <v>3</v>
      </c>
      <c r="I1844" t="s">
        <v>603</v>
      </c>
      <c r="J1844" t="s">
        <v>604</v>
      </c>
      <c r="K1844" t="s">
        <v>605</v>
      </c>
      <c r="L1844">
        <v>1348</v>
      </c>
      <c r="N1844">
        <v>1009</v>
      </c>
      <c r="O1844" t="s">
        <v>30</v>
      </c>
      <c r="P1844" t="s">
        <v>30</v>
      </c>
      <c r="Q1844">
        <v>1000</v>
      </c>
      <c r="W1844">
        <v>0</v>
      </c>
      <c r="X1844">
        <v>233971917</v>
      </c>
      <c r="Y1844">
        <v>7.1000000000000002E-4</v>
      </c>
      <c r="AA1844">
        <v>54619.68</v>
      </c>
      <c r="AB1844">
        <v>0</v>
      </c>
      <c r="AC1844">
        <v>0</v>
      </c>
      <c r="AD1844">
        <v>0</v>
      </c>
      <c r="AE1844">
        <v>11978</v>
      </c>
      <c r="AF1844">
        <v>0</v>
      </c>
      <c r="AG1844">
        <v>0</v>
      </c>
      <c r="AH1844">
        <v>0</v>
      </c>
      <c r="AI1844">
        <v>4.5599999999999996</v>
      </c>
      <c r="AJ1844">
        <v>1</v>
      </c>
      <c r="AK1844">
        <v>1</v>
      </c>
      <c r="AL1844">
        <v>1</v>
      </c>
      <c r="AN1844">
        <v>0</v>
      </c>
      <c r="AO1844">
        <v>1</v>
      </c>
      <c r="AP1844">
        <v>0</v>
      </c>
      <c r="AQ1844">
        <v>0</v>
      </c>
      <c r="AR1844">
        <v>0</v>
      </c>
      <c r="AS1844" t="s">
        <v>3</v>
      </c>
      <c r="AT1844">
        <v>7.1000000000000002E-4</v>
      </c>
      <c r="AU1844" t="s">
        <v>3</v>
      </c>
      <c r="AV1844">
        <v>0</v>
      </c>
      <c r="AW1844">
        <v>2</v>
      </c>
      <c r="AX1844">
        <v>35870393</v>
      </c>
      <c r="AY1844">
        <v>1</v>
      </c>
      <c r="AZ1844">
        <v>0</v>
      </c>
      <c r="BA1844">
        <v>1792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CX1844">
        <f>Y1844*Source!I1768</f>
        <v>3.5500000000000002E-5</v>
      </c>
      <c r="CY1844">
        <f>AA1844</f>
        <v>54619.68</v>
      </c>
      <c r="CZ1844">
        <f>AE1844</f>
        <v>11978</v>
      </c>
      <c r="DA1844">
        <f>AI1844</f>
        <v>4.5599999999999996</v>
      </c>
      <c r="DB1844">
        <f>ROUND(ROUND(AT1844*CZ1844,2),2)</f>
        <v>8.5</v>
      </c>
      <c r="DC1844">
        <f>ROUND(ROUND(AT1844*AG1844,2),2)</f>
        <v>0</v>
      </c>
    </row>
    <row r="1845" spans="1:107">
      <c r="A1845">
        <f>ROW(Source!A1768)</f>
        <v>1768</v>
      </c>
      <c r="B1845">
        <v>35863109</v>
      </c>
      <c r="C1845">
        <v>35870386</v>
      </c>
      <c r="D1845">
        <v>29131015</v>
      </c>
      <c r="E1845">
        <v>1</v>
      </c>
      <c r="F1845">
        <v>1</v>
      </c>
      <c r="G1845">
        <v>1</v>
      </c>
      <c r="H1845">
        <v>3</v>
      </c>
      <c r="I1845" t="s">
        <v>608</v>
      </c>
      <c r="J1845" t="s">
        <v>609</v>
      </c>
      <c r="K1845" t="s">
        <v>610</v>
      </c>
      <c r="L1845">
        <v>1301</v>
      </c>
      <c r="N1845">
        <v>1003</v>
      </c>
      <c r="O1845" t="s">
        <v>142</v>
      </c>
      <c r="P1845" t="s">
        <v>142</v>
      </c>
      <c r="Q1845">
        <v>1</v>
      </c>
      <c r="W1845">
        <v>0</v>
      </c>
      <c r="X1845">
        <v>-497354979</v>
      </c>
      <c r="Y1845">
        <v>112</v>
      </c>
      <c r="AA1845">
        <v>32.03</v>
      </c>
      <c r="AB1845">
        <v>0</v>
      </c>
      <c r="AC1845">
        <v>0</v>
      </c>
      <c r="AD1845">
        <v>0</v>
      </c>
      <c r="AE1845">
        <v>3.93</v>
      </c>
      <c r="AF1845">
        <v>0</v>
      </c>
      <c r="AG1845">
        <v>0</v>
      </c>
      <c r="AH1845">
        <v>0</v>
      </c>
      <c r="AI1845">
        <v>8.15</v>
      </c>
      <c r="AJ1845">
        <v>1</v>
      </c>
      <c r="AK1845">
        <v>1</v>
      </c>
      <c r="AL1845">
        <v>1</v>
      </c>
      <c r="AN1845">
        <v>0</v>
      </c>
      <c r="AO1845">
        <v>1</v>
      </c>
      <c r="AP1845">
        <v>0</v>
      </c>
      <c r="AQ1845">
        <v>0</v>
      </c>
      <c r="AR1845">
        <v>0</v>
      </c>
      <c r="AS1845" t="s">
        <v>3</v>
      </c>
      <c r="AT1845">
        <v>112</v>
      </c>
      <c r="AU1845" t="s">
        <v>3</v>
      </c>
      <c r="AV1845">
        <v>0</v>
      </c>
      <c r="AW1845">
        <v>2</v>
      </c>
      <c r="AX1845">
        <v>35870394</v>
      </c>
      <c r="AY1845">
        <v>1</v>
      </c>
      <c r="AZ1845">
        <v>0</v>
      </c>
      <c r="BA1845">
        <v>1793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CX1845">
        <f>Y1845*Source!I1768</f>
        <v>5.6000000000000005</v>
      </c>
      <c r="CY1845">
        <f>AA1845</f>
        <v>32.03</v>
      </c>
      <c r="CZ1845">
        <f>AE1845</f>
        <v>3.93</v>
      </c>
      <c r="DA1845">
        <f>AI1845</f>
        <v>8.15</v>
      </c>
      <c r="DB1845">
        <f>ROUND(ROUND(AT1845*CZ1845,2),2)</f>
        <v>440.16</v>
      </c>
      <c r="DC1845">
        <f>ROUND(ROUND(AT1845*AG1845,2),2)</f>
        <v>0</v>
      </c>
    </row>
    <row r="1846" spans="1:107">
      <c r="A1846">
        <f>ROW(Source!A1769)</f>
        <v>1769</v>
      </c>
      <c r="B1846">
        <v>35863109</v>
      </c>
      <c r="C1846">
        <v>35870395</v>
      </c>
      <c r="D1846">
        <v>18407150</v>
      </c>
      <c r="E1846">
        <v>1</v>
      </c>
      <c r="F1846">
        <v>1</v>
      </c>
      <c r="G1846">
        <v>1</v>
      </c>
      <c r="H1846">
        <v>1</v>
      </c>
      <c r="I1846" t="s">
        <v>576</v>
      </c>
      <c r="J1846" t="s">
        <v>3</v>
      </c>
      <c r="K1846" t="s">
        <v>577</v>
      </c>
      <c r="L1846">
        <v>1369</v>
      </c>
      <c r="N1846">
        <v>1013</v>
      </c>
      <c r="O1846" t="s">
        <v>561</v>
      </c>
      <c r="P1846" t="s">
        <v>561</v>
      </c>
      <c r="Q1846">
        <v>1</v>
      </c>
      <c r="W1846">
        <v>0</v>
      </c>
      <c r="X1846">
        <v>-931037793</v>
      </c>
      <c r="Y1846">
        <v>51.405000000000001</v>
      </c>
      <c r="AA1846">
        <v>0</v>
      </c>
      <c r="AB1846">
        <v>0</v>
      </c>
      <c r="AC1846">
        <v>0</v>
      </c>
      <c r="AD1846">
        <v>272.45</v>
      </c>
      <c r="AE1846">
        <v>0</v>
      </c>
      <c r="AF1846">
        <v>0</v>
      </c>
      <c r="AG1846">
        <v>0</v>
      </c>
      <c r="AH1846">
        <v>272.45</v>
      </c>
      <c r="AI1846">
        <v>1</v>
      </c>
      <c r="AJ1846">
        <v>1</v>
      </c>
      <c r="AK1846">
        <v>1</v>
      </c>
      <c r="AL1846">
        <v>1</v>
      </c>
      <c r="AN1846">
        <v>0</v>
      </c>
      <c r="AO1846">
        <v>1</v>
      </c>
      <c r="AP1846">
        <v>1</v>
      </c>
      <c r="AQ1846">
        <v>0</v>
      </c>
      <c r="AR1846">
        <v>0</v>
      </c>
      <c r="AS1846" t="s">
        <v>3</v>
      </c>
      <c r="AT1846">
        <v>44.7</v>
      </c>
      <c r="AU1846" t="s">
        <v>134</v>
      </c>
      <c r="AV1846">
        <v>1</v>
      </c>
      <c r="AW1846">
        <v>2</v>
      </c>
      <c r="AX1846">
        <v>35870409</v>
      </c>
      <c r="AY1846">
        <v>1</v>
      </c>
      <c r="AZ1846">
        <v>0</v>
      </c>
      <c r="BA1846">
        <v>1794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CX1846">
        <f>Y1846*Source!I1769</f>
        <v>18.865635000000001</v>
      </c>
      <c r="CY1846">
        <f>AD1846</f>
        <v>272.45</v>
      </c>
      <c r="CZ1846">
        <f>AH1846</f>
        <v>272.45</v>
      </c>
      <c r="DA1846">
        <f>AL1846</f>
        <v>1</v>
      </c>
      <c r="DB1846">
        <f>ROUND((ROUND(AT1846*CZ1846,2)*1.15),2)</f>
        <v>14005.3</v>
      </c>
      <c r="DC1846">
        <f>ROUND((ROUND(AT1846*AG1846,2)*1.15),2)</f>
        <v>0</v>
      </c>
    </row>
    <row r="1847" spans="1:107">
      <c r="A1847">
        <f>ROW(Source!A1769)</f>
        <v>1769</v>
      </c>
      <c r="B1847">
        <v>35863109</v>
      </c>
      <c r="C1847">
        <v>35870395</v>
      </c>
      <c r="D1847">
        <v>121548</v>
      </c>
      <c r="E1847">
        <v>1</v>
      </c>
      <c r="F1847">
        <v>1</v>
      </c>
      <c r="G1847">
        <v>1</v>
      </c>
      <c r="H1847">
        <v>1</v>
      </c>
      <c r="I1847" t="s">
        <v>35</v>
      </c>
      <c r="J1847" t="s">
        <v>3</v>
      </c>
      <c r="K1847" t="s">
        <v>562</v>
      </c>
      <c r="L1847">
        <v>608254</v>
      </c>
      <c r="N1847">
        <v>1013</v>
      </c>
      <c r="O1847" t="s">
        <v>563</v>
      </c>
      <c r="P1847" t="s">
        <v>563</v>
      </c>
      <c r="Q1847">
        <v>1</v>
      </c>
      <c r="W1847">
        <v>0</v>
      </c>
      <c r="X1847">
        <v>-185737400</v>
      </c>
      <c r="Y1847">
        <v>0.17500000000000002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1</v>
      </c>
      <c r="AJ1847">
        <v>1</v>
      </c>
      <c r="AK1847">
        <v>1</v>
      </c>
      <c r="AL1847">
        <v>1</v>
      </c>
      <c r="AN1847">
        <v>0</v>
      </c>
      <c r="AO1847">
        <v>1</v>
      </c>
      <c r="AP1847">
        <v>1</v>
      </c>
      <c r="AQ1847">
        <v>0</v>
      </c>
      <c r="AR1847">
        <v>0</v>
      </c>
      <c r="AS1847" t="s">
        <v>3</v>
      </c>
      <c r="AT1847">
        <v>0.14000000000000001</v>
      </c>
      <c r="AU1847" t="s">
        <v>133</v>
      </c>
      <c r="AV1847">
        <v>2</v>
      </c>
      <c r="AW1847">
        <v>2</v>
      </c>
      <c r="AX1847">
        <v>35870410</v>
      </c>
      <c r="AY1847">
        <v>1</v>
      </c>
      <c r="AZ1847">
        <v>0</v>
      </c>
      <c r="BA1847">
        <v>1795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CX1847">
        <f>Y1847*Source!I1769</f>
        <v>6.4225000000000004E-2</v>
      </c>
      <c r="CY1847">
        <f>AD1847</f>
        <v>0</v>
      </c>
      <c r="CZ1847">
        <f>AH1847</f>
        <v>0</v>
      </c>
      <c r="DA1847">
        <f>AL1847</f>
        <v>1</v>
      </c>
      <c r="DB1847">
        <f>ROUND((ROUND(AT1847*CZ1847,2)*1.25),2)</f>
        <v>0</v>
      </c>
      <c r="DC1847">
        <f>ROUND((ROUND(AT1847*AG1847,2)*1.25),2)</f>
        <v>0</v>
      </c>
    </row>
    <row r="1848" spans="1:107">
      <c r="A1848">
        <f>ROW(Source!A1769)</f>
        <v>1769</v>
      </c>
      <c r="B1848">
        <v>35863109</v>
      </c>
      <c r="C1848">
        <v>35870395</v>
      </c>
      <c r="D1848">
        <v>29172479</v>
      </c>
      <c r="E1848">
        <v>1</v>
      </c>
      <c r="F1848">
        <v>1</v>
      </c>
      <c r="G1848">
        <v>1</v>
      </c>
      <c r="H1848">
        <v>2</v>
      </c>
      <c r="I1848" t="s">
        <v>786</v>
      </c>
      <c r="J1848" t="s">
        <v>787</v>
      </c>
      <c r="K1848" t="s">
        <v>788</v>
      </c>
      <c r="L1848">
        <v>1368</v>
      </c>
      <c r="N1848">
        <v>1011</v>
      </c>
      <c r="O1848" t="s">
        <v>567</v>
      </c>
      <c r="P1848" t="s">
        <v>567</v>
      </c>
      <c r="Q1848">
        <v>1</v>
      </c>
      <c r="W1848">
        <v>0</v>
      </c>
      <c r="X1848">
        <v>-996378858</v>
      </c>
      <c r="Y1848">
        <v>0.17500000000000002</v>
      </c>
      <c r="AA1848">
        <v>0</v>
      </c>
      <c r="AB1848">
        <v>901.01</v>
      </c>
      <c r="AC1848">
        <v>332.48</v>
      </c>
      <c r="AD1848">
        <v>0</v>
      </c>
      <c r="AE1848">
        <v>0</v>
      </c>
      <c r="AF1848">
        <v>99.89</v>
      </c>
      <c r="AG1848">
        <v>10.06</v>
      </c>
      <c r="AH1848">
        <v>0</v>
      </c>
      <c r="AI1848">
        <v>1</v>
      </c>
      <c r="AJ1848">
        <v>9.02</v>
      </c>
      <c r="AK1848">
        <v>33.049999999999997</v>
      </c>
      <c r="AL1848">
        <v>1</v>
      </c>
      <c r="AN1848">
        <v>0</v>
      </c>
      <c r="AO1848">
        <v>1</v>
      </c>
      <c r="AP1848">
        <v>1</v>
      </c>
      <c r="AQ1848">
        <v>0</v>
      </c>
      <c r="AR1848">
        <v>0</v>
      </c>
      <c r="AS1848" t="s">
        <v>3</v>
      </c>
      <c r="AT1848">
        <v>0.14000000000000001</v>
      </c>
      <c r="AU1848" t="s">
        <v>133</v>
      </c>
      <c r="AV1848">
        <v>0</v>
      </c>
      <c r="AW1848">
        <v>2</v>
      </c>
      <c r="AX1848">
        <v>35870411</v>
      </c>
      <c r="AY1848">
        <v>1</v>
      </c>
      <c r="AZ1848">
        <v>0</v>
      </c>
      <c r="BA1848">
        <v>1796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CX1848">
        <f>Y1848*Source!I1769</f>
        <v>6.4225000000000004E-2</v>
      </c>
      <c r="CY1848">
        <f>AB1848</f>
        <v>901.01</v>
      </c>
      <c r="CZ1848">
        <f>AF1848</f>
        <v>99.89</v>
      </c>
      <c r="DA1848">
        <f>AJ1848</f>
        <v>9.02</v>
      </c>
      <c r="DB1848">
        <f>ROUND((ROUND(AT1848*CZ1848,2)*1.25),2)</f>
        <v>17.48</v>
      </c>
      <c r="DC1848">
        <f>ROUND((ROUND(AT1848*AG1848,2)*1.25),2)</f>
        <v>1.76</v>
      </c>
    </row>
    <row r="1849" spans="1:107">
      <c r="A1849">
        <f>ROW(Source!A1769)</f>
        <v>1769</v>
      </c>
      <c r="B1849">
        <v>35863109</v>
      </c>
      <c r="C1849">
        <v>35870395</v>
      </c>
      <c r="D1849">
        <v>29174591</v>
      </c>
      <c r="E1849">
        <v>1</v>
      </c>
      <c r="F1849">
        <v>1</v>
      </c>
      <c r="G1849">
        <v>1</v>
      </c>
      <c r="H1849">
        <v>2</v>
      </c>
      <c r="I1849" t="s">
        <v>589</v>
      </c>
      <c r="J1849" t="s">
        <v>590</v>
      </c>
      <c r="K1849" t="s">
        <v>591</v>
      </c>
      <c r="L1849">
        <v>1368</v>
      </c>
      <c r="N1849">
        <v>1011</v>
      </c>
      <c r="O1849" t="s">
        <v>567</v>
      </c>
      <c r="P1849" t="s">
        <v>567</v>
      </c>
      <c r="Q1849">
        <v>1</v>
      </c>
      <c r="W1849">
        <v>0</v>
      </c>
      <c r="X1849">
        <v>1598042632</v>
      </c>
      <c r="Y1849">
        <v>0.5625</v>
      </c>
      <c r="AA1849">
        <v>0</v>
      </c>
      <c r="AB1849">
        <v>9.4700000000000006</v>
      </c>
      <c r="AC1849">
        <v>0</v>
      </c>
      <c r="AD1849">
        <v>0</v>
      </c>
      <c r="AE1849">
        <v>0</v>
      </c>
      <c r="AF1849">
        <v>0.95</v>
      </c>
      <c r="AG1849">
        <v>0</v>
      </c>
      <c r="AH1849">
        <v>0</v>
      </c>
      <c r="AI1849">
        <v>1</v>
      </c>
      <c r="AJ1849">
        <v>9.9700000000000006</v>
      </c>
      <c r="AK1849">
        <v>33.049999999999997</v>
      </c>
      <c r="AL1849">
        <v>1</v>
      </c>
      <c r="AN1849">
        <v>0</v>
      </c>
      <c r="AO1849">
        <v>1</v>
      </c>
      <c r="AP1849">
        <v>1</v>
      </c>
      <c r="AQ1849">
        <v>0</v>
      </c>
      <c r="AR1849">
        <v>0</v>
      </c>
      <c r="AS1849" t="s">
        <v>3</v>
      </c>
      <c r="AT1849">
        <v>0.45</v>
      </c>
      <c r="AU1849" t="s">
        <v>133</v>
      </c>
      <c r="AV1849">
        <v>0</v>
      </c>
      <c r="AW1849">
        <v>2</v>
      </c>
      <c r="AX1849">
        <v>35870412</v>
      </c>
      <c r="AY1849">
        <v>1</v>
      </c>
      <c r="AZ1849">
        <v>0</v>
      </c>
      <c r="BA1849">
        <v>1797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CX1849">
        <f>Y1849*Source!I1769</f>
        <v>0.2064375</v>
      </c>
      <c r="CY1849">
        <f>AB1849</f>
        <v>9.4700000000000006</v>
      </c>
      <c r="CZ1849">
        <f>AF1849</f>
        <v>0.95</v>
      </c>
      <c r="DA1849">
        <f>AJ1849</f>
        <v>9.9700000000000006</v>
      </c>
      <c r="DB1849">
        <f>ROUND((ROUND(AT1849*CZ1849,2)*1.25),2)</f>
        <v>0.54</v>
      </c>
      <c r="DC1849">
        <f>ROUND((ROUND(AT1849*AG1849,2)*1.25),2)</f>
        <v>0</v>
      </c>
    </row>
    <row r="1850" spans="1:107">
      <c r="A1850">
        <f>ROW(Source!A1769)</f>
        <v>1769</v>
      </c>
      <c r="B1850">
        <v>35863109</v>
      </c>
      <c r="C1850">
        <v>35870395</v>
      </c>
      <c r="D1850">
        <v>29174913</v>
      </c>
      <c r="E1850">
        <v>1</v>
      </c>
      <c r="F1850">
        <v>1</v>
      </c>
      <c r="G1850">
        <v>1</v>
      </c>
      <c r="H1850">
        <v>2</v>
      </c>
      <c r="I1850" t="s">
        <v>578</v>
      </c>
      <c r="J1850" t="s">
        <v>579</v>
      </c>
      <c r="K1850" t="s">
        <v>580</v>
      </c>
      <c r="L1850">
        <v>1368</v>
      </c>
      <c r="N1850">
        <v>1011</v>
      </c>
      <c r="O1850" t="s">
        <v>567</v>
      </c>
      <c r="P1850" t="s">
        <v>567</v>
      </c>
      <c r="Q1850">
        <v>1</v>
      </c>
      <c r="W1850">
        <v>0</v>
      </c>
      <c r="X1850">
        <v>458544584</v>
      </c>
      <c r="Y1850">
        <v>0.6</v>
      </c>
      <c r="AA1850">
        <v>0</v>
      </c>
      <c r="AB1850">
        <v>932.72</v>
      </c>
      <c r="AC1850">
        <v>383.38</v>
      </c>
      <c r="AD1850">
        <v>0</v>
      </c>
      <c r="AE1850">
        <v>0</v>
      </c>
      <c r="AF1850">
        <v>87.17</v>
      </c>
      <c r="AG1850">
        <v>11.6</v>
      </c>
      <c r="AH1850">
        <v>0</v>
      </c>
      <c r="AI1850">
        <v>1</v>
      </c>
      <c r="AJ1850">
        <v>10.7</v>
      </c>
      <c r="AK1850">
        <v>33.049999999999997</v>
      </c>
      <c r="AL1850">
        <v>1</v>
      </c>
      <c r="AN1850">
        <v>0</v>
      </c>
      <c r="AO1850">
        <v>1</v>
      </c>
      <c r="AP1850">
        <v>1</v>
      </c>
      <c r="AQ1850">
        <v>0</v>
      </c>
      <c r="AR1850">
        <v>0</v>
      </c>
      <c r="AS1850" t="s">
        <v>3</v>
      </c>
      <c r="AT1850">
        <v>0.48</v>
      </c>
      <c r="AU1850" t="s">
        <v>133</v>
      </c>
      <c r="AV1850">
        <v>0</v>
      </c>
      <c r="AW1850">
        <v>2</v>
      </c>
      <c r="AX1850">
        <v>35870413</v>
      </c>
      <c r="AY1850">
        <v>1</v>
      </c>
      <c r="AZ1850">
        <v>0</v>
      </c>
      <c r="BA1850">
        <v>1798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CX1850">
        <f>Y1850*Source!I1769</f>
        <v>0.22019999999999998</v>
      </c>
      <c r="CY1850">
        <f>AB1850</f>
        <v>932.72</v>
      </c>
      <c r="CZ1850">
        <f>AF1850</f>
        <v>87.17</v>
      </c>
      <c r="DA1850">
        <f>AJ1850</f>
        <v>10.7</v>
      </c>
      <c r="DB1850">
        <f>ROUND((ROUND(AT1850*CZ1850,2)*1.25),2)</f>
        <v>52.3</v>
      </c>
      <c r="DC1850">
        <f>ROUND((ROUND(AT1850*AG1850,2)*1.25),2)</f>
        <v>6.96</v>
      </c>
    </row>
    <row r="1851" spans="1:107">
      <c r="A1851">
        <f>ROW(Source!A1769)</f>
        <v>1769</v>
      </c>
      <c r="B1851">
        <v>35863109</v>
      </c>
      <c r="C1851">
        <v>35870395</v>
      </c>
      <c r="D1851">
        <v>29114340</v>
      </c>
      <c r="E1851">
        <v>1</v>
      </c>
      <c r="F1851">
        <v>1</v>
      </c>
      <c r="G1851">
        <v>1</v>
      </c>
      <c r="H1851">
        <v>3</v>
      </c>
      <c r="I1851" t="s">
        <v>789</v>
      </c>
      <c r="J1851" t="s">
        <v>790</v>
      </c>
      <c r="K1851" t="s">
        <v>791</v>
      </c>
      <c r="L1851">
        <v>1348</v>
      </c>
      <c r="N1851">
        <v>1009</v>
      </c>
      <c r="O1851" t="s">
        <v>30</v>
      </c>
      <c r="P1851" t="s">
        <v>30</v>
      </c>
      <c r="Q1851">
        <v>1000</v>
      </c>
      <c r="W1851">
        <v>0</v>
      </c>
      <c r="X1851">
        <v>-528746691</v>
      </c>
      <c r="Y1851">
        <v>1.6000000000000001E-3</v>
      </c>
      <c r="AA1851">
        <v>54070.5</v>
      </c>
      <c r="AB1851">
        <v>0</v>
      </c>
      <c r="AC1851">
        <v>0</v>
      </c>
      <c r="AD1851">
        <v>0</v>
      </c>
      <c r="AE1851">
        <v>8475</v>
      </c>
      <c r="AF1851">
        <v>0</v>
      </c>
      <c r="AG1851">
        <v>0</v>
      </c>
      <c r="AH1851">
        <v>0</v>
      </c>
      <c r="AI1851">
        <v>6.38</v>
      </c>
      <c r="AJ1851">
        <v>1</v>
      </c>
      <c r="AK1851">
        <v>1</v>
      </c>
      <c r="AL1851">
        <v>1</v>
      </c>
      <c r="AN1851">
        <v>0</v>
      </c>
      <c r="AO1851">
        <v>1</v>
      </c>
      <c r="AP1851">
        <v>0</v>
      </c>
      <c r="AQ1851">
        <v>0</v>
      </c>
      <c r="AR1851">
        <v>0</v>
      </c>
      <c r="AS1851" t="s">
        <v>3</v>
      </c>
      <c r="AT1851">
        <v>1.6000000000000001E-3</v>
      </c>
      <c r="AU1851" t="s">
        <v>3</v>
      </c>
      <c r="AV1851">
        <v>0</v>
      </c>
      <c r="AW1851">
        <v>2</v>
      </c>
      <c r="AX1851">
        <v>35870414</v>
      </c>
      <c r="AY1851">
        <v>1</v>
      </c>
      <c r="AZ1851">
        <v>0</v>
      </c>
      <c r="BA1851">
        <v>1799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CX1851">
        <f>Y1851*Source!I1769</f>
        <v>5.8720000000000007E-4</v>
      </c>
      <c r="CY1851">
        <f t="shared" ref="CY1851:CY1858" si="275">AA1851</f>
        <v>54070.5</v>
      </c>
      <c r="CZ1851">
        <f t="shared" ref="CZ1851:CZ1858" si="276">AE1851</f>
        <v>8475</v>
      </c>
      <c r="DA1851">
        <f t="shared" ref="DA1851:DA1858" si="277">AI1851</f>
        <v>6.38</v>
      </c>
      <c r="DB1851">
        <f t="shared" ref="DB1851:DB1858" si="278">ROUND(ROUND(AT1851*CZ1851,2),2)</f>
        <v>13.56</v>
      </c>
      <c r="DC1851">
        <f t="shared" ref="DC1851:DC1858" si="279">ROUND(ROUND(AT1851*AG1851,2),2)</f>
        <v>0</v>
      </c>
    </row>
    <row r="1852" spans="1:107">
      <c r="A1852">
        <f>ROW(Source!A1769)</f>
        <v>1769</v>
      </c>
      <c r="B1852">
        <v>35863109</v>
      </c>
      <c r="C1852">
        <v>35870395</v>
      </c>
      <c r="D1852">
        <v>29109162</v>
      </c>
      <c r="E1852">
        <v>1</v>
      </c>
      <c r="F1852">
        <v>1</v>
      </c>
      <c r="G1852">
        <v>1</v>
      </c>
      <c r="H1852">
        <v>3</v>
      </c>
      <c r="I1852" t="s">
        <v>611</v>
      </c>
      <c r="J1852" t="s">
        <v>612</v>
      </c>
      <c r="K1852" t="s">
        <v>613</v>
      </c>
      <c r="L1852">
        <v>1327</v>
      </c>
      <c r="N1852">
        <v>1005</v>
      </c>
      <c r="O1852" t="s">
        <v>155</v>
      </c>
      <c r="P1852" t="s">
        <v>155</v>
      </c>
      <c r="Q1852">
        <v>1</v>
      </c>
      <c r="W1852">
        <v>0</v>
      </c>
      <c r="X1852">
        <v>2002905425</v>
      </c>
      <c r="Y1852">
        <v>23</v>
      </c>
      <c r="AA1852">
        <v>33.75</v>
      </c>
      <c r="AB1852">
        <v>0</v>
      </c>
      <c r="AC1852">
        <v>0</v>
      </c>
      <c r="AD1852">
        <v>0</v>
      </c>
      <c r="AE1852">
        <v>5.71</v>
      </c>
      <c r="AF1852">
        <v>0</v>
      </c>
      <c r="AG1852">
        <v>0</v>
      </c>
      <c r="AH1852">
        <v>0</v>
      </c>
      <c r="AI1852">
        <v>5.91</v>
      </c>
      <c r="AJ1852">
        <v>1</v>
      </c>
      <c r="AK1852">
        <v>1</v>
      </c>
      <c r="AL1852">
        <v>1</v>
      </c>
      <c r="AN1852">
        <v>0</v>
      </c>
      <c r="AO1852">
        <v>1</v>
      </c>
      <c r="AP1852">
        <v>0</v>
      </c>
      <c r="AQ1852">
        <v>0</v>
      </c>
      <c r="AR1852">
        <v>0</v>
      </c>
      <c r="AS1852" t="s">
        <v>3</v>
      </c>
      <c r="AT1852">
        <v>23</v>
      </c>
      <c r="AU1852" t="s">
        <v>3</v>
      </c>
      <c r="AV1852">
        <v>0</v>
      </c>
      <c r="AW1852">
        <v>2</v>
      </c>
      <c r="AX1852">
        <v>35870415</v>
      </c>
      <c r="AY1852">
        <v>1</v>
      </c>
      <c r="AZ1852">
        <v>0</v>
      </c>
      <c r="BA1852">
        <v>1800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CX1852">
        <f>Y1852*Source!I1769</f>
        <v>8.4409999999999989</v>
      </c>
      <c r="CY1852">
        <f t="shared" si="275"/>
        <v>33.75</v>
      </c>
      <c r="CZ1852">
        <f t="shared" si="276"/>
        <v>5.71</v>
      </c>
      <c r="DA1852">
        <f t="shared" si="277"/>
        <v>5.91</v>
      </c>
      <c r="DB1852">
        <f t="shared" si="278"/>
        <v>131.33000000000001</v>
      </c>
      <c r="DC1852">
        <f t="shared" si="279"/>
        <v>0</v>
      </c>
    </row>
    <row r="1853" spans="1:107">
      <c r="A1853">
        <f>ROW(Source!A1769)</f>
        <v>1769</v>
      </c>
      <c r="B1853">
        <v>35863109</v>
      </c>
      <c r="C1853">
        <v>35870395</v>
      </c>
      <c r="D1853">
        <v>29107615</v>
      </c>
      <c r="E1853">
        <v>1</v>
      </c>
      <c r="F1853">
        <v>1</v>
      </c>
      <c r="G1853">
        <v>1</v>
      </c>
      <c r="H1853">
        <v>3</v>
      </c>
      <c r="I1853" t="s">
        <v>792</v>
      </c>
      <c r="J1853" t="s">
        <v>793</v>
      </c>
      <c r="K1853" t="s">
        <v>794</v>
      </c>
      <c r="L1853">
        <v>1348</v>
      </c>
      <c r="N1853">
        <v>1009</v>
      </c>
      <c r="O1853" t="s">
        <v>30</v>
      </c>
      <c r="P1853" t="s">
        <v>30</v>
      </c>
      <c r="Q1853">
        <v>1000</v>
      </c>
      <c r="W1853">
        <v>0</v>
      </c>
      <c r="X1853">
        <v>-529114404</v>
      </c>
      <c r="Y1853">
        <v>3.3999999999999998E-3</v>
      </c>
      <c r="AA1853">
        <v>156811</v>
      </c>
      <c r="AB1853">
        <v>0</v>
      </c>
      <c r="AC1853">
        <v>0</v>
      </c>
      <c r="AD1853">
        <v>0</v>
      </c>
      <c r="AE1853">
        <v>19100</v>
      </c>
      <c r="AF1853">
        <v>0</v>
      </c>
      <c r="AG1853">
        <v>0</v>
      </c>
      <c r="AH1853">
        <v>0</v>
      </c>
      <c r="AI1853">
        <v>8.2100000000000009</v>
      </c>
      <c r="AJ1853">
        <v>1</v>
      </c>
      <c r="AK1853">
        <v>1</v>
      </c>
      <c r="AL1853">
        <v>1</v>
      </c>
      <c r="AN1853">
        <v>0</v>
      </c>
      <c r="AO1853">
        <v>1</v>
      </c>
      <c r="AP1853">
        <v>0</v>
      </c>
      <c r="AQ1853">
        <v>0</v>
      </c>
      <c r="AR1853">
        <v>0</v>
      </c>
      <c r="AS1853" t="s">
        <v>3</v>
      </c>
      <c r="AT1853">
        <v>3.3999999999999998E-3</v>
      </c>
      <c r="AU1853" t="s">
        <v>3</v>
      </c>
      <c r="AV1853">
        <v>0</v>
      </c>
      <c r="AW1853">
        <v>2</v>
      </c>
      <c r="AX1853">
        <v>35870416</v>
      </c>
      <c r="AY1853">
        <v>1</v>
      </c>
      <c r="AZ1853">
        <v>0</v>
      </c>
      <c r="BA1853">
        <v>1801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CX1853">
        <f>Y1853*Source!I1769</f>
        <v>1.2477999999999999E-3</v>
      </c>
      <c r="CY1853">
        <f t="shared" si="275"/>
        <v>156811</v>
      </c>
      <c r="CZ1853">
        <f t="shared" si="276"/>
        <v>19100</v>
      </c>
      <c r="DA1853">
        <f t="shared" si="277"/>
        <v>8.2100000000000009</v>
      </c>
      <c r="DB1853">
        <f t="shared" si="278"/>
        <v>64.94</v>
      </c>
      <c r="DC1853">
        <f t="shared" si="279"/>
        <v>0</v>
      </c>
    </row>
    <row r="1854" spans="1:107">
      <c r="A1854">
        <f>ROW(Source!A1769)</f>
        <v>1769</v>
      </c>
      <c r="B1854">
        <v>35863109</v>
      </c>
      <c r="C1854">
        <v>35870395</v>
      </c>
      <c r="D1854">
        <v>29115662</v>
      </c>
      <c r="E1854">
        <v>1</v>
      </c>
      <c r="F1854">
        <v>1</v>
      </c>
      <c r="G1854">
        <v>1</v>
      </c>
      <c r="H1854">
        <v>3</v>
      </c>
      <c r="I1854" t="s">
        <v>795</v>
      </c>
      <c r="J1854" t="s">
        <v>796</v>
      </c>
      <c r="K1854" t="s">
        <v>797</v>
      </c>
      <c r="L1854">
        <v>1339</v>
      </c>
      <c r="N1854">
        <v>1007</v>
      </c>
      <c r="O1854" t="s">
        <v>617</v>
      </c>
      <c r="P1854" t="s">
        <v>617</v>
      </c>
      <c r="Q1854">
        <v>1</v>
      </c>
      <c r="W1854">
        <v>0</v>
      </c>
      <c r="X1854">
        <v>-1374050018</v>
      </c>
      <c r="Y1854">
        <v>0.24</v>
      </c>
      <c r="AA1854">
        <v>5726.6</v>
      </c>
      <c r="AB1854">
        <v>0</v>
      </c>
      <c r="AC1854">
        <v>0</v>
      </c>
      <c r="AD1854">
        <v>0</v>
      </c>
      <c r="AE1854">
        <v>1045</v>
      </c>
      <c r="AF1854">
        <v>0</v>
      </c>
      <c r="AG1854">
        <v>0</v>
      </c>
      <c r="AH1854">
        <v>0</v>
      </c>
      <c r="AI1854">
        <v>5.48</v>
      </c>
      <c r="AJ1854">
        <v>1</v>
      </c>
      <c r="AK1854">
        <v>1</v>
      </c>
      <c r="AL1854">
        <v>1</v>
      </c>
      <c r="AN1854">
        <v>0</v>
      </c>
      <c r="AO1854">
        <v>1</v>
      </c>
      <c r="AP1854">
        <v>0</v>
      </c>
      <c r="AQ1854">
        <v>0</v>
      </c>
      <c r="AR1854">
        <v>0</v>
      </c>
      <c r="AS1854" t="s">
        <v>3</v>
      </c>
      <c r="AT1854">
        <v>0.24</v>
      </c>
      <c r="AU1854" t="s">
        <v>3</v>
      </c>
      <c r="AV1854">
        <v>0</v>
      </c>
      <c r="AW1854">
        <v>2</v>
      </c>
      <c r="AX1854">
        <v>35870417</v>
      </c>
      <c r="AY1854">
        <v>1</v>
      </c>
      <c r="AZ1854">
        <v>0</v>
      </c>
      <c r="BA1854">
        <v>1802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CX1854">
        <f>Y1854*Source!I1769</f>
        <v>8.8079999999999992E-2</v>
      </c>
      <c r="CY1854">
        <f t="shared" si="275"/>
        <v>5726.6</v>
      </c>
      <c r="CZ1854">
        <f t="shared" si="276"/>
        <v>1045</v>
      </c>
      <c r="DA1854">
        <f t="shared" si="277"/>
        <v>5.48</v>
      </c>
      <c r="DB1854">
        <f t="shared" si="278"/>
        <v>250.8</v>
      </c>
      <c r="DC1854">
        <f t="shared" si="279"/>
        <v>0</v>
      </c>
    </row>
    <row r="1855" spans="1:107">
      <c r="A1855">
        <f>ROW(Source!A1769)</f>
        <v>1769</v>
      </c>
      <c r="B1855">
        <v>35863109</v>
      </c>
      <c r="C1855">
        <v>35870395</v>
      </c>
      <c r="D1855">
        <v>29131086</v>
      </c>
      <c r="E1855">
        <v>1</v>
      </c>
      <c r="F1855">
        <v>1</v>
      </c>
      <c r="G1855">
        <v>1</v>
      </c>
      <c r="H1855">
        <v>3</v>
      </c>
      <c r="I1855" t="s">
        <v>614</v>
      </c>
      <c r="J1855" t="s">
        <v>615</v>
      </c>
      <c r="K1855" t="s">
        <v>616</v>
      </c>
      <c r="L1855">
        <v>1339</v>
      </c>
      <c r="N1855">
        <v>1007</v>
      </c>
      <c r="O1855" t="s">
        <v>617</v>
      </c>
      <c r="P1855" t="s">
        <v>617</v>
      </c>
      <c r="Q1855">
        <v>1</v>
      </c>
      <c r="W1855">
        <v>0</v>
      </c>
      <c r="X1855">
        <v>135382931</v>
      </c>
      <c r="Y1855">
        <v>1.18</v>
      </c>
      <c r="AA1855">
        <v>6560.13</v>
      </c>
      <c r="AB1855">
        <v>0</v>
      </c>
      <c r="AC1855">
        <v>0</v>
      </c>
      <c r="AD1855">
        <v>0</v>
      </c>
      <c r="AE1855">
        <v>1970.01</v>
      </c>
      <c r="AF1855">
        <v>0</v>
      </c>
      <c r="AG1855">
        <v>0</v>
      </c>
      <c r="AH1855">
        <v>0</v>
      </c>
      <c r="AI1855">
        <v>3.33</v>
      </c>
      <c r="AJ1855">
        <v>1</v>
      </c>
      <c r="AK1855">
        <v>1</v>
      </c>
      <c r="AL1855">
        <v>1</v>
      </c>
      <c r="AN1855">
        <v>0</v>
      </c>
      <c r="AO1855">
        <v>1</v>
      </c>
      <c r="AP1855">
        <v>0</v>
      </c>
      <c r="AQ1855">
        <v>0</v>
      </c>
      <c r="AR1855">
        <v>0</v>
      </c>
      <c r="AS1855" t="s">
        <v>3</v>
      </c>
      <c r="AT1855">
        <v>1.18</v>
      </c>
      <c r="AU1855" t="s">
        <v>3</v>
      </c>
      <c r="AV1855">
        <v>0</v>
      </c>
      <c r="AW1855">
        <v>2</v>
      </c>
      <c r="AX1855">
        <v>35870418</v>
      </c>
      <c r="AY1855">
        <v>1</v>
      </c>
      <c r="AZ1855">
        <v>0</v>
      </c>
      <c r="BA1855">
        <v>1803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CX1855">
        <f>Y1855*Source!I1769</f>
        <v>0.43305999999999994</v>
      </c>
      <c r="CY1855">
        <f t="shared" si="275"/>
        <v>6560.13</v>
      </c>
      <c r="CZ1855">
        <f t="shared" si="276"/>
        <v>1970.01</v>
      </c>
      <c r="DA1855">
        <f t="shared" si="277"/>
        <v>3.33</v>
      </c>
      <c r="DB1855">
        <f t="shared" si="278"/>
        <v>2324.61</v>
      </c>
      <c r="DC1855">
        <f t="shared" si="279"/>
        <v>0</v>
      </c>
    </row>
    <row r="1856" spans="1:107">
      <c r="A1856">
        <f>ROW(Source!A1769)</f>
        <v>1769</v>
      </c>
      <c r="B1856">
        <v>35863109</v>
      </c>
      <c r="C1856">
        <v>35870395</v>
      </c>
      <c r="D1856">
        <v>29145153</v>
      </c>
      <c r="E1856">
        <v>1</v>
      </c>
      <c r="F1856">
        <v>1</v>
      </c>
      <c r="G1856">
        <v>1</v>
      </c>
      <c r="H1856">
        <v>3</v>
      </c>
      <c r="I1856" t="s">
        <v>798</v>
      </c>
      <c r="J1856" t="s">
        <v>799</v>
      </c>
      <c r="K1856" t="s">
        <v>800</v>
      </c>
      <c r="L1856">
        <v>1339</v>
      </c>
      <c r="N1856">
        <v>1007</v>
      </c>
      <c r="O1856" t="s">
        <v>617</v>
      </c>
      <c r="P1856" t="s">
        <v>617</v>
      </c>
      <c r="Q1856">
        <v>1</v>
      </c>
      <c r="W1856">
        <v>0</v>
      </c>
      <c r="X1856">
        <v>1291934812</v>
      </c>
      <c r="Y1856">
        <v>0.28000000000000003</v>
      </c>
      <c r="AA1856">
        <v>3230.22</v>
      </c>
      <c r="AB1856">
        <v>0</v>
      </c>
      <c r="AC1856">
        <v>0</v>
      </c>
      <c r="AD1856">
        <v>0</v>
      </c>
      <c r="AE1856">
        <v>426.15</v>
      </c>
      <c r="AF1856">
        <v>0</v>
      </c>
      <c r="AG1856">
        <v>0</v>
      </c>
      <c r="AH1856">
        <v>0</v>
      </c>
      <c r="AI1856">
        <v>7.58</v>
      </c>
      <c r="AJ1856">
        <v>1</v>
      </c>
      <c r="AK1856">
        <v>1</v>
      </c>
      <c r="AL1856">
        <v>1</v>
      </c>
      <c r="AN1856">
        <v>0</v>
      </c>
      <c r="AO1856">
        <v>1</v>
      </c>
      <c r="AP1856">
        <v>0</v>
      </c>
      <c r="AQ1856">
        <v>0</v>
      </c>
      <c r="AR1856">
        <v>0</v>
      </c>
      <c r="AS1856" t="s">
        <v>3</v>
      </c>
      <c r="AT1856">
        <v>0.28000000000000003</v>
      </c>
      <c r="AU1856" t="s">
        <v>3</v>
      </c>
      <c r="AV1856">
        <v>0</v>
      </c>
      <c r="AW1856">
        <v>2</v>
      </c>
      <c r="AX1856">
        <v>35870419</v>
      </c>
      <c r="AY1856">
        <v>1</v>
      </c>
      <c r="AZ1856">
        <v>0</v>
      </c>
      <c r="BA1856">
        <v>1804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CX1856">
        <f>Y1856*Source!I1769</f>
        <v>0.10276</v>
      </c>
      <c r="CY1856">
        <f t="shared" si="275"/>
        <v>3230.22</v>
      </c>
      <c r="CZ1856">
        <f t="shared" si="276"/>
        <v>426.15</v>
      </c>
      <c r="DA1856">
        <f t="shared" si="277"/>
        <v>7.58</v>
      </c>
      <c r="DB1856">
        <f t="shared" si="278"/>
        <v>119.32</v>
      </c>
      <c r="DC1856">
        <f t="shared" si="279"/>
        <v>0</v>
      </c>
    </row>
    <row r="1857" spans="1:107">
      <c r="A1857">
        <f>ROW(Source!A1769)</f>
        <v>1769</v>
      </c>
      <c r="B1857">
        <v>35863109</v>
      </c>
      <c r="C1857">
        <v>35870395</v>
      </c>
      <c r="D1857">
        <v>29148832</v>
      </c>
      <c r="E1857">
        <v>1</v>
      </c>
      <c r="F1857">
        <v>1</v>
      </c>
      <c r="G1857">
        <v>1</v>
      </c>
      <c r="H1857">
        <v>3</v>
      </c>
      <c r="I1857" t="s">
        <v>801</v>
      </c>
      <c r="J1857" t="s">
        <v>802</v>
      </c>
      <c r="K1857" t="s">
        <v>803</v>
      </c>
      <c r="L1857">
        <v>1356</v>
      </c>
      <c r="N1857">
        <v>1010</v>
      </c>
      <c r="O1857" t="s">
        <v>232</v>
      </c>
      <c r="P1857" t="s">
        <v>232</v>
      </c>
      <c r="Q1857">
        <v>1000</v>
      </c>
      <c r="W1857">
        <v>0</v>
      </c>
      <c r="X1857">
        <v>-463371541</v>
      </c>
      <c r="Y1857">
        <v>0.51</v>
      </c>
      <c r="AA1857">
        <v>8359.85</v>
      </c>
      <c r="AB1857">
        <v>0</v>
      </c>
      <c r="AC1857">
        <v>0</v>
      </c>
      <c r="AD1857">
        <v>0</v>
      </c>
      <c r="AE1857">
        <v>1752.59</v>
      </c>
      <c r="AF1857">
        <v>0</v>
      </c>
      <c r="AG1857">
        <v>0</v>
      </c>
      <c r="AH1857">
        <v>0</v>
      </c>
      <c r="AI1857">
        <v>4.7699999999999996</v>
      </c>
      <c r="AJ1857">
        <v>1</v>
      </c>
      <c r="AK1857">
        <v>1</v>
      </c>
      <c r="AL1857">
        <v>1</v>
      </c>
      <c r="AN1857">
        <v>0</v>
      </c>
      <c r="AO1857">
        <v>1</v>
      </c>
      <c r="AP1857">
        <v>0</v>
      </c>
      <c r="AQ1857">
        <v>0</v>
      </c>
      <c r="AR1857">
        <v>0</v>
      </c>
      <c r="AS1857" t="s">
        <v>3</v>
      </c>
      <c r="AT1857">
        <v>0.51</v>
      </c>
      <c r="AU1857" t="s">
        <v>3</v>
      </c>
      <c r="AV1857">
        <v>0</v>
      </c>
      <c r="AW1857">
        <v>2</v>
      </c>
      <c r="AX1857">
        <v>35870420</v>
      </c>
      <c r="AY1857">
        <v>1</v>
      </c>
      <c r="AZ1857">
        <v>0</v>
      </c>
      <c r="BA1857">
        <v>1805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CX1857">
        <f>Y1857*Source!I1769</f>
        <v>0.18717</v>
      </c>
      <c r="CY1857">
        <f t="shared" si="275"/>
        <v>8359.85</v>
      </c>
      <c r="CZ1857">
        <f t="shared" si="276"/>
        <v>1752.59</v>
      </c>
      <c r="DA1857">
        <f t="shared" si="277"/>
        <v>4.7699999999999996</v>
      </c>
      <c r="DB1857">
        <f t="shared" si="278"/>
        <v>893.82</v>
      </c>
      <c r="DC1857">
        <f t="shared" si="279"/>
        <v>0</v>
      </c>
    </row>
    <row r="1858" spans="1:107">
      <c r="A1858">
        <f>ROW(Source!A1769)</f>
        <v>1769</v>
      </c>
      <c r="B1858">
        <v>35863109</v>
      </c>
      <c r="C1858">
        <v>35870395</v>
      </c>
      <c r="D1858">
        <v>29150040</v>
      </c>
      <c r="E1858">
        <v>1</v>
      </c>
      <c r="F1858">
        <v>1</v>
      </c>
      <c r="G1858">
        <v>1</v>
      </c>
      <c r="H1858">
        <v>3</v>
      </c>
      <c r="I1858" t="s">
        <v>804</v>
      </c>
      <c r="J1858" t="s">
        <v>805</v>
      </c>
      <c r="K1858" t="s">
        <v>806</v>
      </c>
      <c r="L1858">
        <v>1339</v>
      </c>
      <c r="N1858">
        <v>1007</v>
      </c>
      <c r="O1858" t="s">
        <v>617</v>
      </c>
      <c r="P1858" t="s">
        <v>617</v>
      </c>
      <c r="Q1858">
        <v>1</v>
      </c>
      <c r="W1858">
        <v>0</v>
      </c>
      <c r="X1858">
        <v>693153122</v>
      </c>
      <c r="Y1858">
        <v>7.0000000000000007E-2</v>
      </c>
      <c r="AA1858">
        <v>22.2</v>
      </c>
      <c r="AB1858">
        <v>0</v>
      </c>
      <c r="AC1858">
        <v>0</v>
      </c>
      <c r="AD1858">
        <v>0</v>
      </c>
      <c r="AE1858">
        <v>2.44</v>
      </c>
      <c r="AF1858">
        <v>0</v>
      </c>
      <c r="AG1858">
        <v>0</v>
      </c>
      <c r="AH1858">
        <v>0</v>
      </c>
      <c r="AI1858">
        <v>9.1</v>
      </c>
      <c r="AJ1858">
        <v>1</v>
      </c>
      <c r="AK1858">
        <v>1</v>
      </c>
      <c r="AL1858">
        <v>1</v>
      </c>
      <c r="AN1858">
        <v>0</v>
      </c>
      <c r="AO1858">
        <v>1</v>
      </c>
      <c r="AP1858">
        <v>0</v>
      </c>
      <c r="AQ1858">
        <v>0</v>
      </c>
      <c r="AR1858">
        <v>0</v>
      </c>
      <c r="AS1858" t="s">
        <v>3</v>
      </c>
      <c r="AT1858">
        <v>7.0000000000000007E-2</v>
      </c>
      <c r="AU1858" t="s">
        <v>3</v>
      </c>
      <c r="AV1858">
        <v>0</v>
      </c>
      <c r="AW1858">
        <v>2</v>
      </c>
      <c r="AX1858">
        <v>35870421</v>
      </c>
      <c r="AY1858">
        <v>1</v>
      </c>
      <c r="AZ1858">
        <v>0</v>
      </c>
      <c r="BA1858">
        <v>1806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CX1858">
        <f>Y1858*Source!I1769</f>
        <v>2.5690000000000001E-2</v>
      </c>
      <c r="CY1858">
        <f t="shared" si="275"/>
        <v>22.2</v>
      </c>
      <c r="CZ1858">
        <f t="shared" si="276"/>
        <v>2.44</v>
      </c>
      <c r="DA1858">
        <f t="shared" si="277"/>
        <v>9.1</v>
      </c>
      <c r="DB1858">
        <f t="shared" si="278"/>
        <v>0.17</v>
      </c>
      <c r="DC1858">
        <f t="shared" si="279"/>
        <v>0</v>
      </c>
    </row>
    <row r="1859" spans="1:107">
      <c r="A1859">
        <f>ROW(Source!A1770)</f>
        <v>1770</v>
      </c>
      <c r="B1859">
        <v>35863109</v>
      </c>
      <c r="C1859">
        <v>35870422</v>
      </c>
      <c r="D1859">
        <v>18407150</v>
      </c>
      <c r="E1859">
        <v>1</v>
      </c>
      <c r="F1859">
        <v>1</v>
      </c>
      <c r="G1859">
        <v>1</v>
      </c>
      <c r="H1859">
        <v>1</v>
      </c>
      <c r="I1859" t="s">
        <v>576</v>
      </c>
      <c r="J1859" t="s">
        <v>3</v>
      </c>
      <c r="K1859" t="s">
        <v>577</v>
      </c>
      <c r="L1859">
        <v>1369</v>
      </c>
      <c r="N1859">
        <v>1013</v>
      </c>
      <c r="O1859" t="s">
        <v>561</v>
      </c>
      <c r="P1859" t="s">
        <v>561</v>
      </c>
      <c r="Q1859">
        <v>1</v>
      </c>
      <c r="W1859">
        <v>0</v>
      </c>
      <c r="X1859">
        <v>-931037793</v>
      </c>
      <c r="Y1859">
        <v>69.827999999999989</v>
      </c>
      <c r="AA1859">
        <v>0</v>
      </c>
      <c r="AB1859">
        <v>0</v>
      </c>
      <c r="AC1859">
        <v>0</v>
      </c>
      <c r="AD1859">
        <v>272.45</v>
      </c>
      <c r="AE1859">
        <v>0</v>
      </c>
      <c r="AF1859">
        <v>0</v>
      </c>
      <c r="AG1859">
        <v>0</v>
      </c>
      <c r="AH1859">
        <v>272.45</v>
      </c>
      <c r="AI1859">
        <v>1</v>
      </c>
      <c r="AJ1859">
        <v>1</v>
      </c>
      <c r="AK1859">
        <v>1</v>
      </c>
      <c r="AL1859">
        <v>1</v>
      </c>
      <c r="AN1859">
        <v>0</v>
      </c>
      <c r="AO1859">
        <v>1</v>
      </c>
      <c r="AP1859">
        <v>1</v>
      </c>
      <c r="AQ1859">
        <v>0</v>
      </c>
      <c r="AR1859">
        <v>0</v>
      </c>
      <c r="AS1859" t="s">
        <v>3</v>
      </c>
      <c r="AT1859">
        <v>60.72</v>
      </c>
      <c r="AU1859" t="s">
        <v>134</v>
      </c>
      <c r="AV1859">
        <v>1</v>
      </c>
      <c r="AW1859">
        <v>2</v>
      </c>
      <c r="AX1859">
        <v>35870431</v>
      </c>
      <c r="AY1859">
        <v>1</v>
      </c>
      <c r="AZ1859">
        <v>0</v>
      </c>
      <c r="BA1859">
        <v>1807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CX1859">
        <f>Y1859*Source!I1770</f>
        <v>25.626875999999996</v>
      </c>
      <c r="CY1859">
        <f>AD1859</f>
        <v>272.45</v>
      </c>
      <c r="CZ1859">
        <f>AH1859</f>
        <v>272.45</v>
      </c>
      <c r="DA1859">
        <f>AL1859</f>
        <v>1</v>
      </c>
      <c r="DB1859">
        <f>ROUND((ROUND(AT1859*CZ1859,2)*1.15),2)</f>
        <v>19024.63</v>
      </c>
      <c r="DC1859">
        <f>ROUND((ROUND(AT1859*AG1859,2)*1.15),2)</f>
        <v>0</v>
      </c>
    </row>
    <row r="1860" spans="1:107">
      <c r="A1860">
        <f>ROW(Source!A1770)</f>
        <v>1770</v>
      </c>
      <c r="B1860">
        <v>35863109</v>
      </c>
      <c r="C1860">
        <v>35870422</v>
      </c>
      <c r="D1860">
        <v>121548</v>
      </c>
      <c r="E1860">
        <v>1</v>
      </c>
      <c r="F1860">
        <v>1</v>
      </c>
      <c r="G1860">
        <v>1</v>
      </c>
      <c r="H1860">
        <v>1</v>
      </c>
      <c r="I1860" t="s">
        <v>35</v>
      </c>
      <c r="J1860" t="s">
        <v>3</v>
      </c>
      <c r="K1860" t="s">
        <v>562</v>
      </c>
      <c r="L1860">
        <v>608254</v>
      </c>
      <c r="N1860">
        <v>1013</v>
      </c>
      <c r="O1860" t="s">
        <v>563</v>
      </c>
      <c r="P1860" t="s">
        <v>563</v>
      </c>
      <c r="Q1860">
        <v>1</v>
      </c>
      <c r="W1860">
        <v>0</v>
      </c>
      <c r="X1860">
        <v>-185737400</v>
      </c>
      <c r="Y1860">
        <v>0.72499999999999998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1</v>
      </c>
      <c r="AJ1860">
        <v>1</v>
      </c>
      <c r="AK1860">
        <v>1</v>
      </c>
      <c r="AL1860">
        <v>1</v>
      </c>
      <c r="AN1860">
        <v>0</v>
      </c>
      <c r="AO1860">
        <v>1</v>
      </c>
      <c r="AP1860">
        <v>1</v>
      </c>
      <c r="AQ1860">
        <v>0</v>
      </c>
      <c r="AR1860">
        <v>0</v>
      </c>
      <c r="AS1860" t="s">
        <v>3</v>
      </c>
      <c r="AT1860">
        <v>0.57999999999999996</v>
      </c>
      <c r="AU1860" t="s">
        <v>133</v>
      </c>
      <c r="AV1860">
        <v>2</v>
      </c>
      <c r="AW1860">
        <v>2</v>
      </c>
      <c r="AX1860">
        <v>35870432</v>
      </c>
      <c r="AY1860">
        <v>1</v>
      </c>
      <c r="AZ1860">
        <v>0</v>
      </c>
      <c r="BA1860">
        <v>1808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CX1860">
        <f>Y1860*Source!I1770</f>
        <v>0.26607500000000001</v>
      </c>
      <c r="CY1860">
        <f>AD1860</f>
        <v>0</v>
      </c>
      <c r="CZ1860">
        <f>AH1860</f>
        <v>0</v>
      </c>
      <c r="DA1860">
        <f>AL1860</f>
        <v>1</v>
      </c>
      <c r="DB1860">
        <f>ROUND((ROUND(AT1860*CZ1860,2)*1.25),2)</f>
        <v>0</v>
      </c>
      <c r="DC1860">
        <f>ROUND((ROUND(AT1860*AG1860,2)*1.25),2)</f>
        <v>0</v>
      </c>
    </row>
    <row r="1861" spans="1:107">
      <c r="A1861">
        <f>ROW(Source!A1770)</f>
        <v>1770</v>
      </c>
      <c r="B1861">
        <v>35863109</v>
      </c>
      <c r="C1861">
        <v>35870422</v>
      </c>
      <c r="D1861">
        <v>29172556</v>
      </c>
      <c r="E1861">
        <v>1</v>
      </c>
      <c r="F1861">
        <v>1</v>
      </c>
      <c r="G1861">
        <v>1</v>
      </c>
      <c r="H1861">
        <v>2</v>
      </c>
      <c r="I1861" t="s">
        <v>564</v>
      </c>
      <c r="J1861" t="s">
        <v>565</v>
      </c>
      <c r="K1861" t="s">
        <v>566</v>
      </c>
      <c r="L1861">
        <v>1368</v>
      </c>
      <c r="N1861">
        <v>1011</v>
      </c>
      <c r="O1861" t="s">
        <v>567</v>
      </c>
      <c r="P1861" t="s">
        <v>567</v>
      </c>
      <c r="Q1861">
        <v>1</v>
      </c>
      <c r="W1861">
        <v>0</v>
      </c>
      <c r="X1861">
        <v>-1302720870</v>
      </c>
      <c r="Y1861">
        <v>0.72499999999999998</v>
      </c>
      <c r="AA1861">
        <v>0</v>
      </c>
      <c r="AB1861">
        <v>466.71</v>
      </c>
      <c r="AC1861">
        <v>446.18</v>
      </c>
      <c r="AD1861">
        <v>0</v>
      </c>
      <c r="AE1861">
        <v>0</v>
      </c>
      <c r="AF1861">
        <v>31.26</v>
      </c>
      <c r="AG1861">
        <v>13.5</v>
      </c>
      <c r="AH1861">
        <v>0</v>
      </c>
      <c r="AI1861">
        <v>1</v>
      </c>
      <c r="AJ1861">
        <v>14.93</v>
      </c>
      <c r="AK1861">
        <v>33.049999999999997</v>
      </c>
      <c r="AL1861">
        <v>1</v>
      </c>
      <c r="AN1861">
        <v>0</v>
      </c>
      <c r="AO1861">
        <v>1</v>
      </c>
      <c r="AP1861">
        <v>1</v>
      </c>
      <c r="AQ1861">
        <v>0</v>
      </c>
      <c r="AR1861">
        <v>0</v>
      </c>
      <c r="AS1861" t="s">
        <v>3</v>
      </c>
      <c r="AT1861">
        <v>0.57999999999999996</v>
      </c>
      <c r="AU1861" t="s">
        <v>133</v>
      </c>
      <c r="AV1861">
        <v>0</v>
      </c>
      <c r="AW1861">
        <v>2</v>
      </c>
      <c r="AX1861">
        <v>35870433</v>
      </c>
      <c r="AY1861">
        <v>1</v>
      </c>
      <c r="AZ1861">
        <v>0</v>
      </c>
      <c r="BA1861">
        <v>1809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CX1861">
        <f>Y1861*Source!I1770</f>
        <v>0.26607500000000001</v>
      </c>
      <c r="CY1861">
        <f>AB1861</f>
        <v>466.71</v>
      </c>
      <c r="CZ1861">
        <f>AF1861</f>
        <v>31.26</v>
      </c>
      <c r="DA1861">
        <f>AJ1861</f>
        <v>14.93</v>
      </c>
      <c r="DB1861">
        <f>ROUND((ROUND(AT1861*CZ1861,2)*1.25),2)</f>
        <v>22.66</v>
      </c>
      <c r="DC1861">
        <f>ROUND((ROUND(AT1861*AG1861,2)*1.25),2)</f>
        <v>9.7899999999999991</v>
      </c>
    </row>
    <row r="1862" spans="1:107">
      <c r="A1862">
        <f>ROW(Source!A1770)</f>
        <v>1770</v>
      </c>
      <c r="B1862">
        <v>35863109</v>
      </c>
      <c r="C1862">
        <v>35870422</v>
      </c>
      <c r="D1862">
        <v>29174591</v>
      </c>
      <c r="E1862">
        <v>1</v>
      </c>
      <c r="F1862">
        <v>1</v>
      </c>
      <c r="G1862">
        <v>1</v>
      </c>
      <c r="H1862">
        <v>2</v>
      </c>
      <c r="I1862" t="s">
        <v>589</v>
      </c>
      <c r="J1862" t="s">
        <v>590</v>
      </c>
      <c r="K1862" t="s">
        <v>591</v>
      </c>
      <c r="L1862">
        <v>1368</v>
      </c>
      <c r="N1862">
        <v>1011</v>
      </c>
      <c r="O1862" t="s">
        <v>567</v>
      </c>
      <c r="P1862" t="s">
        <v>567</v>
      </c>
      <c r="Q1862">
        <v>1</v>
      </c>
      <c r="W1862">
        <v>0</v>
      </c>
      <c r="X1862">
        <v>1598042632</v>
      </c>
      <c r="Y1862">
        <v>1.0249999999999999</v>
      </c>
      <c r="AA1862">
        <v>0</v>
      </c>
      <c r="AB1862">
        <v>9.4700000000000006</v>
      </c>
      <c r="AC1862">
        <v>0</v>
      </c>
      <c r="AD1862">
        <v>0</v>
      </c>
      <c r="AE1862">
        <v>0</v>
      </c>
      <c r="AF1862">
        <v>0.95</v>
      </c>
      <c r="AG1862">
        <v>0</v>
      </c>
      <c r="AH1862">
        <v>0</v>
      </c>
      <c r="AI1862">
        <v>1</v>
      </c>
      <c r="AJ1862">
        <v>9.9700000000000006</v>
      </c>
      <c r="AK1862">
        <v>33.049999999999997</v>
      </c>
      <c r="AL1862">
        <v>1</v>
      </c>
      <c r="AN1862">
        <v>0</v>
      </c>
      <c r="AO1862">
        <v>1</v>
      </c>
      <c r="AP1862">
        <v>1</v>
      </c>
      <c r="AQ1862">
        <v>0</v>
      </c>
      <c r="AR1862">
        <v>0</v>
      </c>
      <c r="AS1862" t="s">
        <v>3</v>
      </c>
      <c r="AT1862">
        <v>0.82</v>
      </c>
      <c r="AU1862" t="s">
        <v>133</v>
      </c>
      <c r="AV1862">
        <v>0</v>
      </c>
      <c r="AW1862">
        <v>2</v>
      </c>
      <c r="AX1862">
        <v>35870434</v>
      </c>
      <c r="AY1862">
        <v>1</v>
      </c>
      <c r="AZ1862">
        <v>0</v>
      </c>
      <c r="BA1862">
        <v>1810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CX1862">
        <f>Y1862*Source!I1770</f>
        <v>0.37617499999999998</v>
      </c>
      <c r="CY1862">
        <f>AB1862</f>
        <v>9.4700000000000006</v>
      </c>
      <c r="CZ1862">
        <f>AF1862</f>
        <v>0.95</v>
      </c>
      <c r="DA1862">
        <f>AJ1862</f>
        <v>9.9700000000000006</v>
      </c>
      <c r="DB1862">
        <f>ROUND((ROUND(AT1862*CZ1862,2)*1.25),2)</f>
        <v>0.98</v>
      </c>
      <c r="DC1862">
        <f>ROUND((ROUND(AT1862*AG1862,2)*1.25),2)</f>
        <v>0</v>
      </c>
    </row>
    <row r="1863" spans="1:107">
      <c r="A1863">
        <f>ROW(Source!A1770)</f>
        <v>1770</v>
      </c>
      <c r="B1863">
        <v>35863109</v>
      </c>
      <c r="C1863">
        <v>35870422</v>
      </c>
      <c r="D1863">
        <v>29174661</v>
      </c>
      <c r="E1863">
        <v>1</v>
      </c>
      <c r="F1863">
        <v>1</v>
      </c>
      <c r="G1863">
        <v>1</v>
      </c>
      <c r="H1863">
        <v>2</v>
      </c>
      <c r="I1863" t="s">
        <v>618</v>
      </c>
      <c r="J1863" t="s">
        <v>619</v>
      </c>
      <c r="K1863" t="s">
        <v>620</v>
      </c>
      <c r="L1863">
        <v>1368</v>
      </c>
      <c r="N1863">
        <v>1011</v>
      </c>
      <c r="O1863" t="s">
        <v>567</v>
      </c>
      <c r="P1863" t="s">
        <v>567</v>
      </c>
      <c r="Q1863">
        <v>1</v>
      </c>
      <c r="W1863">
        <v>0</v>
      </c>
      <c r="X1863">
        <v>-2115030577</v>
      </c>
      <c r="Y1863">
        <v>3.375</v>
      </c>
      <c r="AA1863">
        <v>0</v>
      </c>
      <c r="AB1863">
        <v>25.44</v>
      </c>
      <c r="AC1863">
        <v>0</v>
      </c>
      <c r="AD1863">
        <v>0</v>
      </c>
      <c r="AE1863">
        <v>0</v>
      </c>
      <c r="AF1863">
        <v>2.09</v>
      </c>
      <c r="AG1863">
        <v>0</v>
      </c>
      <c r="AH1863">
        <v>0</v>
      </c>
      <c r="AI1863">
        <v>1</v>
      </c>
      <c r="AJ1863">
        <v>12.17</v>
      </c>
      <c r="AK1863">
        <v>33.049999999999997</v>
      </c>
      <c r="AL1863">
        <v>1</v>
      </c>
      <c r="AN1863">
        <v>0</v>
      </c>
      <c r="AO1863">
        <v>1</v>
      </c>
      <c r="AP1863">
        <v>1</v>
      </c>
      <c r="AQ1863">
        <v>0</v>
      </c>
      <c r="AR1863">
        <v>0</v>
      </c>
      <c r="AS1863" t="s">
        <v>3</v>
      </c>
      <c r="AT1863">
        <v>2.7</v>
      </c>
      <c r="AU1863" t="s">
        <v>133</v>
      </c>
      <c r="AV1863">
        <v>0</v>
      </c>
      <c r="AW1863">
        <v>2</v>
      </c>
      <c r="AX1863">
        <v>35870435</v>
      </c>
      <c r="AY1863">
        <v>1</v>
      </c>
      <c r="AZ1863">
        <v>0</v>
      </c>
      <c r="BA1863">
        <v>1811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CX1863">
        <f>Y1863*Source!I1770</f>
        <v>1.2386249999999999</v>
      </c>
      <c r="CY1863">
        <f>AB1863</f>
        <v>25.44</v>
      </c>
      <c r="CZ1863">
        <f>AF1863</f>
        <v>2.09</v>
      </c>
      <c r="DA1863">
        <f>AJ1863</f>
        <v>12.17</v>
      </c>
      <c r="DB1863">
        <f>ROUND((ROUND(AT1863*CZ1863,2)*1.25),2)</f>
        <v>7.05</v>
      </c>
      <c r="DC1863">
        <f>ROUND((ROUND(AT1863*AG1863,2)*1.25),2)</f>
        <v>0</v>
      </c>
    </row>
    <row r="1864" spans="1:107">
      <c r="A1864">
        <f>ROW(Source!A1770)</f>
        <v>1770</v>
      </c>
      <c r="B1864">
        <v>35863109</v>
      </c>
      <c r="C1864">
        <v>35870422</v>
      </c>
      <c r="D1864">
        <v>29174913</v>
      </c>
      <c r="E1864">
        <v>1</v>
      </c>
      <c r="F1864">
        <v>1</v>
      </c>
      <c r="G1864">
        <v>1</v>
      </c>
      <c r="H1864">
        <v>2</v>
      </c>
      <c r="I1864" t="s">
        <v>578</v>
      </c>
      <c r="J1864" t="s">
        <v>579</v>
      </c>
      <c r="K1864" t="s">
        <v>580</v>
      </c>
      <c r="L1864">
        <v>1368</v>
      </c>
      <c r="N1864">
        <v>1011</v>
      </c>
      <c r="O1864" t="s">
        <v>567</v>
      </c>
      <c r="P1864" t="s">
        <v>567</v>
      </c>
      <c r="Q1864">
        <v>1</v>
      </c>
      <c r="W1864">
        <v>0</v>
      </c>
      <c r="X1864">
        <v>458544584</v>
      </c>
      <c r="Y1864">
        <v>1.05</v>
      </c>
      <c r="AA1864">
        <v>0</v>
      </c>
      <c r="AB1864">
        <v>932.72</v>
      </c>
      <c r="AC1864">
        <v>383.38</v>
      </c>
      <c r="AD1864">
        <v>0</v>
      </c>
      <c r="AE1864">
        <v>0</v>
      </c>
      <c r="AF1864">
        <v>87.17</v>
      </c>
      <c r="AG1864">
        <v>11.6</v>
      </c>
      <c r="AH1864">
        <v>0</v>
      </c>
      <c r="AI1864">
        <v>1</v>
      </c>
      <c r="AJ1864">
        <v>10.7</v>
      </c>
      <c r="AK1864">
        <v>33.049999999999997</v>
      </c>
      <c r="AL1864">
        <v>1</v>
      </c>
      <c r="AN1864">
        <v>0</v>
      </c>
      <c r="AO1864">
        <v>1</v>
      </c>
      <c r="AP1864">
        <v>1</v>
      </c>
      <c r="AQ1864">
        <v>0</v>
      </c>
      <c r="AR1864">
        <v>0</v>
      </c>
      <c r="AS1864" t="s">
        <v>3</v>
      </c>
      <c r="AT1864">
        <v>0.84</v>
      </c>
      <c r="AU1864" t="s">
        <v>133</v>
      </c>
      <c r="AV1864">
        <v>0</v>
      </c>
      <c r="AW1864">
        <v>2</v>
      </c>
      <c r="AX1864">
        <v>35870436</v>
      </c>
      <c r="AY1864">
        <v>1</v>
      </c>
      <c r="AZ1864">
        <v>0</v>
      </c>
      <c r="BA1864">
        <v>1812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CX1864">
        <f>Y1864*Source!I1770</f>
        <v>0.38535000000000003</v>
      </c>
      <c r="CY1864">
        <f>AB1864</f>
        <v>932.72</v>
      </c>
      <c r="CZ1864">
        <f>AF1864</f>
        <v>87.17</v>
      </c>
      <c r="DA1864">
        <f>AJ1864</f>
        <v>10.7</v>
      </c>
      <c r="DB1864">
        <f>ROUND((ROUND(AT1864*CZ1864,2)*1.25),2)</f>
        <v>91.53</v>
      </c>
      <c r="DC1864">
        <f>ROUND((ROUND(AT1864*AG1864,2)*1.25),2)</f>
        <v>12.18</v>
      </c>
    </row>
    <row r="1865" spans="1:107">
      <c r="A1865">
        <f>ROW(Source!A1770)</f>
        <v>1770</v>
      </c>
      <c r="B1865">
        <v>35863109</v>
      </c>
      <c r="C1865">
        <v>35870422</v>
      </c>
      <c r="D1865">
        <v>29114332</v>
      </c>
      <c r="E1865">
        <v>1</v>
      </c>
      <c r="F1865">
        <v>1</v>
      </c>
      <c r="G1865">
        <v>1</v>
      </c>
      <c r="H1865">
        <v>3</v>
      </c>
      <c r="I1865" t="s">
        <v>603</v>
      </c>
      <c r="J1865" t="s">
        <v>604</v>
      </c>
      <c r="K1865" t="s">
        <v>605</v>
      </c>
      <c r="L1865">
        <v>1348</v>
      </c>
      <c r="N1865">
        <v>1009</v>
      </c>
      <c r="O1865" t="s">
        <v>30</v>
      </c>
      <c r="P1865" t="s">
        <v>30</v>
      </c>
      <c r="Q1865">
        <v>1000</v>
      </c>
      <c r="W1865">
        <v>0</v>
      </c>
      <c r="X1865">
        <v>233971917</v>
      </c>
      <c r="Y1865">
        <v>1.23E-2</v>
      </c>
      <c r="AA1865">
        <v>54619.68</v>
      </c>
      <c r="AB1865">
        <v>0</v>
      </c>
      <c r="AC1865">
        <v>0</v>
      </c>
      <c r="AD1865">
        <v>0</v>
      </c>
      <c r="AE1865">
        <v>11978</v>
      </c>
      <c r="AF1865">
        <v>0</v>
      </c>
      <c r="AG1865">
        <v>0</v>
      </c>
      <c r="AH1865">
        <v>0</v>
      </c>
      <c r="AI1865">
        <v>4.5599999999999996</v>
      </c>
      <c r="AJ1865">
        <v>1</v>
      </c>
      <c r="AK1865">
        <v>1</v>
      </c>
      <c r="AL1865">
        <v>1</v>
      </c>
      <c r="AN1865">
        <v>0</v>
      </c>
      <c r="AO1865">
        <v>1</v>
      </c>
      <c r="AP1865">
        <v>0</v>
      </c>
      <c r="AQ1865">
        <v>0</v>
      </c>
      <c r="AR1865">
        <v>0</v>
      </c>
      <c r="AS1865" t="s">
        <v>3</v>
      </c>
      <c r="AT1865">
        <v>1.23E-2</v>
      </c>
      <c r="AU1865" t="s">
        <v>3</v>
      </c>
      <c r="AV1865">
        <v>0</v>
      </c>
      <c r="AW1865">
        <v>2</v>
      </c>
      <c r="AX1865">
        <v>35870437</v>
      </c>
      <c r="AY1865">
        <v>1</v>
      </c>
      <c r="AZ1865">
        <v>0</v>
      </c>
      <c r="BA1865">
        <v>1813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CX1865">
        <f>Y1865*Source!I1770</f>
        <v>4.5141000000000001E-3</v>
      </c>
      <c r="CY1865">
        <f>AA1865</f>
        <v>54619.68</v>
      </c>
      <c r="CZ1865">
        <f>AE1865</f>
        <v>11978</v>
      </c>
      <c r="DA1865">
        <f>AI1865</f>
        <v>4.5599999999999996</v>
      </c>
      <c r="DB1865">
        <f>ROUND(ROUND(AT1865*CZ1865,2),2)</f>
        <v>147.33000000000001</v>
      </c>
      <c r="DC1865">
        <f>ROUND(ROUND(AT1865*AG1865,2),2)</f>
        <v>0</v>
      </c>
    </row>
    <row r="1866" spans="1:107">
      <c r="A1866">
        <f>ROW(Source!A1770)</f>
        <v>1770</v>
      </c>
      <c r="B1866">
        <v>35863109</v>
      </c>
      <c r="C1866">
        <v>35870422</v>
      </c>
      <c r="D1866">
        <v>29130788</v>
      </c>
      <c r="E1866">
        <v>1</v>
      </c>
      <c r="F1866">
        <v>1</v>
      </c>
      <c r="G1866">
        <v>1</v>
      </c>
      <c r="H1866">
        <v>3</v>
      </c>
      <c r="I1866" t="s">
        <v>621</v>
      </c>
      <c r="J1866" t="s">
        <v>622</v>
      </c>
      <c r="K1866" t="s">
        <v>623</v>
      </c>
      <c r="L1866">
        <v>1339</v>
      </c>
      <c r="N1866">
        <v>1007</v>
      </c>
      <c r="O1866" t="s">
        <v>617</v>
      </c>
      <c r="P1866" t="s">
        <v>617</v>
      </c>
      <c r="Q1866">
        <v>1</v>
      </c>
      <c r="W1866">
        <v>0</v>
      </c>
      <c r="X1866">
        <v>23409818</v>
      </c>
      <c r="Y1866">
        <v>2.88</v>
      </c>
      <c r="AA1866">
        <v>14208.11</v>
      </c>
      <c r="AB1866">
        <v>0</v>
      </c>
      <c r="AC1866">
        <v>0</v>
      </c>
      <c r="AD1866">
        <v>0</v>
      </c>
      <c r="AE1866">
        <v>2156.0100000000002</v>
      </c>
      <c r="AF1866">
        <v>0</v>
      </c>
      <c r="AG1866">
        <v>0</v>
      </c>
      <c r="AH1866">
        <v>0</v>
      </c>
      <c r="AI1866">
        <v>6.59</v>
      </c>
      <c r="AJ1866">
        <v>1</v>
      </c>
      <c r="AK1866">
        <v>1</v>
      </c>
      <c r="AL1866">
        <v>1</v>
      </c>
      <c r="AN1866">
        <v>0</v>
      </c>
      <c r="AO1866">
        <v>1</v>
      </c>
      <c r="AP1866">
        <v>0</v>
      </c>
      <c r="AQ1866">
        <v>0</v>
      </c>
      <c r="AR1866">
        <v>0</v>
      </c>
      <c r="AS1866" t="s">
        <v>3</v>
      </c>
      <c r="AT1866">
        <v>2.88</v>
      </c>
      <c r="AU1866" t="s">
        <v>3</v>
      </c>
      <c r="AV1866">
        <v>0</v>
      </c>
      <c r="AW1866">
        <v>2</v>
      </c>
      <c r="AX1866">
        <v>35870438</v>
      </c>
      <c r="AY1866">
        <v>1</v>
      </c>
      <c r="AZ1866">
        <v>0</v>
      </c>
      <c r="BA1866">
        <v>1814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CX1866">
        <f>Y1866*Source!I1770</f>
        <v>1.0569599999999999</v>
      </c>
      <c r="CY1866">
        <f>AA1866</f>
        <v>14208.11</v>
      </c>
      <c r="CZ1866">
        <f>AE1866</f>
        <v>2156.0100000000002</v>
      </c>
      <c r="DA1866">
        <f>AI1866</f>
        <v>6.59</v>
      </c>
      <c r="DB1866">
        <f>ROUND(ROUND(AT1866*CZ1866,2),2)</f>
        <v>6209.31</v>
      </c>
      <c r="DC1866">
        <f>ROUND(ROUND(AT1866*AG1866,2),2)</f>
        <v>0</v>
      </c>
    </row>
    <row r="1867" spans="1:107">
      <c r="A1867">
        <f>ROW(Source!A1771)</f>
        <v>1771</v>
      </c>
      <c r="B1867">
        <v>35863109</v>
      </c>
      <c r="C1867">
        <v>35870439</v>
      </c>
      <c r="D1867">
        <v>18408291</v>
      </c>
      <c r="E1867">
        <v>1</v>
      </c>
      <c r="F1867">
        <v>1</v>
      </c>
      <c r="G1867">
        <v>1</v>
      </c>
      <c r="H1867">
        <v>1</v>
      </c>
      <c r="I1867" t="s">
        <v>606</v>
      </c>
      <c r="J1867" t="s">
        <v>3</v>
      </c>
      <c r="K1867" t="s">
        <v>607</v>
      </c>
      <c r="L1867">
        <v>1369</v>
      </c>
      <c r="N1867">
        <v>1013</v>
      </c>
      <c r="O1867" t="s">
        <v>561</v>
      </c>
      <c r="P1867" t="s">
        <v>561</v>
      </c>
      <c r="Q1867">
        <v>1</v>
      </c>
      <c r="W1867">
        <v>0</v>
      </c>
      <c r="X1867">
        <v>1933892413</v>
      </c>
      <c r="Y1867">
        <v>35.948999999999998</v>
      </c>
      <c r="AA1867">
        <v>0</v>
      </c>
      <c r="AB1867">
        <v>0</v>
      </c>
      <c r="AC1867">
        <v>0</v>
      </c>
      <c r="AD1867">
        <v>260.95999999999998</v>
      </c>
      <c r="AE1867">
        <v>0</v>
      </c>
      <c r="AF1867">
        <v>0</v>
      </c>
      <c r="AG1867">
        <v>0</v>
      </c>
      <c r="AH1867">
        <v>260.95999999999998</v>
      </c>
      <c r="AI1867">
        <v>1</v>
      </c>
      <c r="AJ1867">
        <v>1</v>
      </c>
      <c r="AK1867">
        <v>1</v>
      </c>
      <c r="AL1867">
        <v>1</v>
      </c>
      <c r="AN1867">
        <v>0</v>
      </c>
      <c r="AO1867">
        <v>1</v>
      </c>
      <c r="AP1867">
        <v>1</v>
      </c>
      <c r="AQ1867">
        <v>0</v>
      </c>
      <c r="AR1867">
        <v>0</v>
      </c>
      <c r="AS1867" t="s">
        <v>3</v>
      </c>
      <c r="AT1867">
        <v>31.26</v>
      </c>
      <c r="AU1867" t="s">
        <v>134</v>
      </c>
      <c r="AV1867">
        <v>1</v>
      </c>
      <c r="AW1867">
        <v>2</v>
      </c>
      <c r="AX1867">
        <v>35870447</v>
      </c>
      <c r="AY1867">
        <v>2</v>
      </c>
      <c r="AZ1867">
        <v>131072</v>
      </c>
      <c r="BA1867">
        <v>1815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CX1867">
        <f>Y1867*Source!I1771</f>
        <v>13.193282999999999</v>
      </c>
      <c r="CY1867">
        <f>AD1867</f>
        <v>260.95999999999998</v>
      </c>
      <c r="CZ1867">
        <f>AH1867</f>
        <v>260.95999999999998</v>
      </c>
      <c r="DA1867">
        <f>AL1867</f>
        <v>1</v>
      </c>
      <c r="DB1867">
        <f>ROUND((ROUND(AT1867*CZ1867,2)*1.15),2)</f>
        <v>9381.25</v>
      </c>
      <c r="DC1867">
        <f>ROUND((ROUND(AT1867*AG1867,2)*1.15),2)</f>
        <v>0</v>
      </c>
    </row>
    <row r="1868" spans="1:107">
      <c r="A1868">
        <f>ROW(Source!A1771)</f>
        <v>1771</v>
      </c>
      <c r="B1868">
        <v>35863109</v>
      </c>
      <c r="C1868">
        <v>35870439</v>
      </c>
      <c r="D1868">
        <v>121548</v>
      </c>
      <c r="E1868">
        <v>1</v>
      </c>
      <c r="F1868">
        <v>1</v>
      </c>
      <c r="G1868">
        <v>1</v>
      </c>
      <c r="H1868">
        <v>1</v>
      </c>
      <c r="I1868" t="s">
        <v>35</v>
      </c>
      <c r="J1868" t="s">
        <v>3</v>
      </c>
      <c r="K1868" t="s">
        <v>562</v>
      </c>
      <c r="L1868">
        <v>608254</v>
      </c>
      <c r="N1868">
        <v>1013</v>
      </c>
      <c r="O1868" t="s">
        <v>563</v>
      </c>
      <c r="P1868" t="s">
        <v>563</v>
      </c>
      <c r="Q1868">
        <v>1</v>
      </c>
      <c r="W1868">
        <v>0</v>
      </c>
      <c r="X1868">
        <v>-185737400</v>
      </c>
      <c r="Y1868">
        <v>8.375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1</v>
      </c>
      <c r="AJ1868">
        <v>1</v>
      </c>
      <c r="AK1868">
        <v>1</v>
      </c>
      <c r="AL1868">
        <v>1</v>
      </c>
      <c r="AN1868">
        <v>0</v>
      </c>
      <c r="AO1868">
        <v>1</v>
      </c>
      <c r="AP1868">
        <v>1</v>
      </c>
      <c r="AQ1868">
        <v>0</v>
      </c>
      <c r="AR1868">
        <v>0</v>
      </c>
      <c r="AS1868" t="s">
        <v>3</v>
      </c>
      <c r="AT1868">
        <v>6.7</v>
      </c>
      <c r="AU1868" t="s">
        <v>133</v>
      </c>
      <c r="AV1868">
        <v>2</v>
      </c>
      <c r="AW1868">
        <v>2</v>
      </c>
      <c r="AX1868">
        <v>35870448</v>
      </c>
      <c r="AY1868">
        <v>1</v>
      </c>
      <c r="AZ1868">
        <v>0</v>
      </c>
      <c r="BA1868">
        <v>1816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CX1868">
        <f>Y1868*Source!I1771</f>
        <v>3.0736249999999998</v>
      </c>
      <c r="CY1868">
        <f>AD1868</f>
        <v>0</v>
      </c>
      <c r="CZ1868">
        <f>AH1868</f>
        <v>0</v>
      </c>
      <c r="DA1868">
        <f>AL1868</f>
        <v>1</v>
      </c>
      <c r="DB1868">
        <f>ROUND((ROUND(AT1868*CZ1868,2)*1.25),2)</f>
        <v>0</v>
      </c>
      <c r="DC1868">
        <f>ROUND((ROUND(AT1868*AG1868,2)*1.25),2)</f>
        <v>0</v>
      </c>
    </row>
    <row r="1869" spans="1:107">
      <c r="A1869">
        <f>ROW(Source!A1771)</f>
        <v>1771</v>
      </c>
      <c r="B1869">
        <v>35863109</v>
      </c>
      <c r="C1869">
        <v>35870439</v>
      </c>
      <c r="D1869">
        <v>29172710</v>
      </c>
      <c r="E1869">
        <v>1</v>
      </c>
      <c r="F1869">
        <v>1</v>
      </c>
      <c r="G1869">
        <v>1</v>
      </c>
      <c r="H1869">
        <v>2</v>
      </c>
      <c r="I1869" t="s">
        <v>570</v>
      </c>
      <c r="J1869" t="s">
        <v>571</v>
      </c>
      <c r="K1869" t="s">
        <v>572</v>
      </c>
      <c r="L1869">
        <v>1368</v>
      </c>
      <c r="N1869">
        <v>1011</v>
      </c>
      <c r="O1869" t="s">
        <v>567</v>
      </c>
      <c r="P1869" t="s">
        <v>567</v>
      </c>
      <c r="Q1869">
        <v>1</v>
      </c>
      <c r="W1869">
        <v>0</v>
      </c>
      <c r="X1869">
        <v>-1676841219</v>
      </c>
      <c r="Y1869">
        <v>8.375</v>
      </c>
      <c r="AA1869">
        <v>0</v>
      </c>
      <c r="AB1869">
        <v>539.16</v>
      </c>
      <c r="AC1869">
        <v>332.48</v>
      </c>
      <c r="AD1869">
        <v>0</v>
      </c>
      <c r="AE1869">
        <v>0</v>
      </c>
      <c r="AF1869">
        <v>46.56</v>
      </c>
      <c r="AG1869">
        <v>10.06</v>
      </c>
      <c r="AH1869">
        <v>0</v>
      </c>
      <c r="AI1869">
        <v>1</v>
      </c>
      <c r="AJ1869">
        <v>11.58</v>
      </c>
      <c r="AK1869">
        <v>33.049999999999997</v>
      </c>
      <c r="AL1869">
        <v>1</v>
      </c>
      <c r="AN1869">
        <v>0</v>
      </c>
      <c r="AO1869">
        <v>1</v>
      </c>
      <c r="AP1869">
        <v>1</v>
      </c>
      <c r="AQ1869">
        <v>0</v>
      </c>
      <c r="AR1869">
        <v>0</v>
      </c>
      <c r="AS1869" t="s">
        <v>3</v>
      </c>
      <c r="AT1869">
        <v>6.7</v>
      </c>
      <c r="AU1869" t="s">
        <v>133</v>
      </c>
      <c r="AV1869">
        <v>0</v>
      </c>
      <c r="AW1869">
        <v>2</v>
      </c>
      <c r="AX1869">
        <v>35870449</v>
      </c>
      <c r="AY1869">
        <v>1</v>
      </c>
      <c r="AZ1869">
        <v>0</v>
      </c>
      <c r="BA1869">
        <v>1817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CX1869">
        <f>Y1869*Source!I1771</f>
        <v>3.0736249999999998</v>
      </c>
      <c r="CY1869">
        <f>AB1869</f>
        <v>539.16</v>
      </c>
      <c r="CZ1869">
        <f>AF1869</f>
        <v>46.56</v>
      </c>
      <c r="DA1869">
        <f>AJ1869</f>
        <v>11.58</v>
      </c>
      <c r="DB1869">
        <f>ROUND((ROUND(AT1869*CZ1869,2)*1.25),2)</f>
        <v>389.94</v>
      </c>
      <c r="DC1869">
        <f>ROUND((ROUND(AT1869*AG1869,2)*1.25),2)</f>
        <v>84.25</v>
      </c>
    </row>
    <row r="1870" spans="1:107">
      <c r="A1870">
        <f>ROW(Source!A1771)</f>
        <v>1771</v>
      </c>
      <c r="B1870">
        <v>35863109</v>
      </c>
      <c r="C1870">
        <v>35870439</v>
      </c>
      <c r="D1870">
        <v>29173472</v>
      </c>
      <c r="E1870">
        <v>1</v>
      </c>
      <c r="F1870">
        <v>1</v>
      </c>
      <c r="G1870">
        <v>1</v>
      </c>
      <c r="H1870">
        <v>2</v>
      </c>
      <c r="I1870" t="s">
        <v>624</v>
      </c>
      <c r="J1870" t="s">
        <v>625</v>
      </c>
      <c r="K1870" t="s">
        <v>626</v>
      </c>
      <c r="L1870">
        <v>1368</v>
      </c>
      <c r="N1870">
        <v>1011</v>
      </c>
      <c r="O1870" t="s">
        <v>567</v>
      </c>
      <c r="P1870" t="s">
        <v>567</v>
      </c>
      <c r="Q1870">
        <v>1</v>
      </c>
      <c r="W1870">
        <v>0</v>
      </c>
      <c r="X1870">
        <v>275932499</v>
      </c>
      <c r="Y1870">
        <v>13.75</v>
      </c>
      <c r="AA1870">
        <v>0</v>
      </c>
      <c r="AB1870">
        <v>12.75</v>
      </c>
      <c r="AC1870">
        <v>0</v>
      </c>
      <c r="AD1870">
        <v>0</v>
      </c>
      <c r="AE1870">
        <v>0</v>
      </c>
      <c r="AF1870">
        <v>3</v>
      </c>
      <c r="AG1870">
        <v>0</v>
      </c>
      <c r="AH1870">
        <v>0</v>
      </c>
      <c r="AI1870">
        <v>1</v>
      </c>
      <c r="AJ1870">
        <v>4.25</v>
      </c>
      <c r="AK1870">
        <v>33.049999999999997</v>
      </c>
      <c r="AL1870">
        <v>1</v>
      </c>
      <c r="AN1870">
        <v>0</v>
      </c>
      <c r="AO1870">
        <v>1</v>
      </c>
      <c r="AP1870">
        <v>1</v>
      </c>
      <c r="AQ1870">
        <v>0</v>
      </c>
      <c r="AR1870">
        <v>0</v>
      </c>
      <c r="AS1870" t="s">
        <v>3</v>
      </c>
      <c r="AT1870">
        <v>11</v>
      </c>
      <c r="AU1870" t="s">
        <v>133</v>
      </c>
      <c r="AV1870">
        <v>0</v>
      </c>
      <c r="AW1870">
        <v>2</v>
      </c>
      <c r="AX1870">
        <v>35870450</v>
      </c>
      <c r="AY1870">
        <v>1</v>
      </c>
      <c r="AZ1870">
        <v>0</v>
      </c>
      <c r="BA1870">
        <v>1818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CX1870">
        <f>Y1870*Source!I1771</f>
        <v>5.0462499999999997</v>
      </c>
      <c r="CY1870">
        <f>AB1870</f>
        <v>12.75</v>
      </c>
      <c r="CZ1870">
        <f>AF1870</f>
        <v>3</v>
      </c>
      <c r="DA1870">
        <f>AJ1870</f>
        <v>4.25</v>
      </c>
      <c r="DB1870">
        <f>ROUND((ROUND(AT1870*CZ1870,2)*1.25),2)</f>
        <v>41.25</v>
      </c>
      <c r="DC1870">
        <f>ROUND((ROUND(AT1870*AG1870,2)*1.25),2)</f>
        <v>0</v>
      </c>
    </row>
    <row r="1871" spans="1:107">
      <c r="A1871">
        <f>ROW(Source!A1771)</f>
        <v>1771</v>
      </c>
      <c r="B1871">
        <v>35863109</v>
      </c>
      <c r="C1871">
        <v>35870439</v>
      </c>
      <c r="D1871">
        <v>29174913</v>
      </c>
      <c r="E1871">
        <v>1</v>
      </c>
      <c r="F1871">
        <v>1</v>
      </c>
      <c r="G1871">
        <v>1</v>
      </c>
      <c r="H1871">
        <v>2</v>
      </c>
      <c r="I1871" t="s">
        <v>578</v>
      </c>
      <c r="J1871" t="s">
        <v>579</v>
      </c>
      <c r="K1871" t="s">
        <v>580</v>
      </c>
      <c r="L1871">
        <v>1368</v>
      </c>
      <c r="N1871">
        <v>1011</v>
      </c>
      <c r="O1871" t="s">
        <v>567</v>
      </c>
      <c r="P1871" t="s">
        <v>567</v>
      </c>
      <c r="Q1871">
        <v>1</v>
      </c>
      <c r="W1871">
        <v>0</v>
      </c>
      <c r="X1871">
        <v>458544584</v>
      </c>
      <c r="Y1871">
        <v>0.4375</v>
      </c>
      <c r="AA1871">
        <v>0</v>
      </c>
      <c r="AB1871">
        <v>932.72</v>
      </c>
      <c r="AC1871">
        <v>383.38</v>
      </c>
      <c r="AD1871">
        <v>0</v>
      </c>
      <c r="AE1871">
        <v>0</v>
      </c>
      <c r="AF1871">
        <v>87.17</v>
      </c>
      <c r="AG1871">
        <v>11.6</v>
      </c>
      <c r="AH1871">
        <v>0</v>
      </c>
      <c r="AI1871">
        <v>1</v>
      </c>
      <c r="AJ1871">
        <v>10.7</v>
      </c>
      <c r="AK1871">
        <v>33.049999999999997</v>
      </c>
      <c r="AL1871">
        <v>1</v>
      </c>
      <c r="AN1871">
        <v>0</v>
      </c>
      <c r="AO1871">
        <v>1</v>
      </c>
      <c r="AP1871">
        <v>1</v>
      </c>
      <c r="AQ1871">
        <v>0</v>
      </c>
      <c r="AR1871">
        <v>0</v>
      </c>
      <c r="AS1871" t="s">
        <v>3</v>
      </c>
      <c r="AT1871">
        <v>0.35</v>
      </c>
      <c r="AU1871" t="s">
        <v>133</v>
      </c>
      <c r="AV1871">
        <v>0</v>
      </c>
      <c r="AW1871">
        <v>2</v>
      </c>
      <c r="AX1871">
        <v>35870451</v>
      </c>
      <c r="AY1871">
        <v>1</v>
      </c>
      <c r="AZ1871">
        <v>0</v>
      </c>
      <c r="BA1871">
        <v>1819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CX1871">
        <f>Y1871*Source!I1771</f>
        <v>0.1605625</v>
      </c>
      <c r="CY1871">
        <f>AB1871</f>
        <v>932.72</v>
      </c>
      <c r="CZ1871">
        <f>AF1871</f>
        <v>87.17</v>
      </c>
      <c r="DA1871">
        <f>AJ1871</f>
        <v>10.7</v>
      </c>
      <c r="DB1871">
        <f>ROUND((ROUND(AT1871*CZ1871,2)*1.25),2)</f>
        <v>38.14</v>
      </c>
      <c r="DC1871">
        <f>ROUND((ROUND(AT1871*AG1871,2)*1.25),2)</f>
        <v>5.08</v>
      </c>
    </row>
    <row r="1872" spans="1:107">
      <c r="A1872">
        <f>ROW(Source!A1771)</f>
        <v>1771</v>
      </c>
      <c r="B1872">
        <v>35863109</v>
      </c>
      <c r="C1872">
        <v>35870439</v>
      </c>
      <c r="D1872">
        <v>29114687</v>
      </c>
      <c r="E1872">
        <v>1</v>
      </c>
      <c r="F1872">
        <v>1</v>
      </c>
      <c r="G1872">
        <v>1</v>
      </c>
      <c r="H1872">
        <v>3</v>
      </c>
      <c r="I1872" t="s">
        <v>627</v>
      </c>
      <c r="J1872" t="s">
        <v>628</v>
      </c>
      <c r="K1872" t="s">
        <v>629</v>
      </c>
      <c r="L1872">
        <v>1348</v>
      </c>
      <c r="N1872">
        <v>1009</v>
      </c>
      <c r="O1872" t="s">
        <v>30</v>
      </c>
      <c r="P1872" t="s">
        <v>30</v>
      </c>
      <c r="Q1872">
        <v>1000</v>
      </c>
      <c r="W1872">
        <v>0</v>
      </c>
      <c r="X1872">
        <v>157955001</v>
      </c>
      <c r="Y1872">
        <v>1.8E-3</v>
      </c>
      <c r="AA1872">
        <v>105069.06</v>
      </c>
      <c r="AB1872">
        <v>0</v>
      </c>
      <c r="AC1872">
        <v>0</v>
      </c>
      <c r="AD1872">
        <v>0</v>
      </c>
      <c r="AE1872">
        <v>16974</v>
      </c>
      <c r="AF1872">
        <v>0</v>
      </c>
      <c r="AG1872">
        <v>0</v>
      </c>
      <c r="AH1872">
        <v>0</v>
      </c>
      <c r="AI1872">
        <v>6.19</v>
      </c>
      <c r="AJ1872">
        <v>1</v>
      </c>
      <c r="AK1872">
        <v>1</v>
      </c>
      <c r="AL1872">
        <v>1</v>
      </c>
      <c r="AN1872">
        <v>0</v>
      </c>
      <c r="AO1872">
        <v>1</v>
      </c>
      <c r="AP1872">
        <v>0</v>
      </c>
      <c r="AQ1872">
        <v>0</v>
      </c>
      <c r="AR1872">
        <v>0</v>
      </c>
      <c r="AS1872" t="s">
        <v>3</v>
      </c>
      <c r="AT1872">
        <v>1.8E-3</v>
      </c>
      <c r="AU1872" t="s">
        <v>3</v>
      </c>
      <c r="AV1872">
        <v>0</v>
      </c>
      <c r="AW1872">
        <v>2</v>
      </c>
      <c r="AX1872">
        <v>35870452</v>
      </c>
      <c r="AY1872">
        <v>1</v>
      </c>
      <c r="AZ1872">
        <v>0</v>
      </c>
      <c r="BA1872">
        <v>1820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CX1872">
        <f>Y1872*Source!I1771</f>
        <v>6.6060000000000001E-4</v>
      </c>
      <c r="CY1872">
        <f>AA1872</f>
        <v>105069.06</v>
      </c>
      <c r="CZ1872">
        <f>AE1872</f>
        <v>16974</v>
      </c>
      <c r="DA1872">
        <f>AI1872</f>
        <v>6.19</v>
      </c>
      <c r="DB1872">
        <f>ROUND(ROUND(AT1872*CZ1872,2),2)</f>
        <v>30.55</v>
      </c>
      <c r="DC1872">
        <f>ROUND(ROUND(AT1872*AG1872,2),2)</f>
        <v>0</v>
      </c>
    </row>
    <row r="1873" spans="1:107">
      <c r="A1873">
        <f>ROW(Source!A1771)</f>
        <v>1771</v>
      </c>
      <c r="B1873">
        <v>35863109</v>
      </c>
      <c r="C1873">
        <v>35870439</v>
      </c>
      <c r="D1873">
        <v>29115292</v>
      </c>
      <c r="E1873">
        <v>1</v>
      </c>
      <c r="F1873">
        <v>1</v>
      </c>
      <c r="G1873">
        <v>1</v>
      </c>
      <c r="H1873">
        <v>3</v>
      </c>
      <c r="I1873" t="s">
        <v>630</v>
      </c>
      <c r="J1873" t="s">
        <v>631</v>
      </c>
      <c r="K1873" t="s">
        <v>632</v>
      </c>
      <c r="L1873">
        <v>1339</v>
      </c>
      <c r="N1873">
        <v>1007</v>
      </c>
      <c r="O1873" t="s">
        <v>617</v>
      </c>
      <c r="P1873" t="s">
        <v>617</v>
      </c>
      <c r="Q1873">
        <v>1</v>
      </c>
      <c r="W1873">
        <v>0</v>
      </c>
      <c r="X1873">
        <v>582810497</v>
      </c>
      <c r="Y1873">
        <v>1.24</v>
      </c>
      <c r="AA1873">
        <v>26287.8</v>
      </c>
      <c r="AB1873">
        <v>0</v>
      </c>
      <c r="AC1873">
        <v>0</v>
      </c>
      <c r="AD1873">
        <v>0</v>
      </c>
      <c r="AE1873">
        <v>4478.33</v>
      </c>
      <c r="AF1873">
        <v>0</v>
      </c>
      <c r="AG1873">
        <v>0</v>
      </c>
      <c r="AH1873">
        <v>0</v>
      </c>
      <c r="AI1873">
        <v>5.87</v>
      </c>
      <c r="AJ1873">
        <v>1</v>
      </c>
      <c r="AK1873">
        <v>1</v>
      </c>
      <c r="AL1873">
        <v>1</v>
      </c>
      <c r="AN1873">
        <v>0</v>
      </c>
      <c r="AO1873">
        <v>1</v>
      </c>
      <c r="AP1873">
        <v>0</v>
      </c>
      <c r="AQ1873">
        <v>0</v>
      </c>
      <c r="AR1873">
        <v>0</v>
      </c>
      <c r="AS1873" t="s">
        <v>3</v>
      </c>
      <c r="AT1873">
        <v>1.24</v>
      </c>
      <c r="AU1873" t="s">
        <v>3</v>
      </c>
      <c r="AV1873">
        <v>0</v>
      </c>
      <c r="AW1873">
        <v>2</v>
      </c>
      <c r="AX1873">
        <v>35870453</v>
      </c>
      <c r="AY1873">
        <v>1</v>
      </c>
      <c r="AZ1873">
        <v>0</v>
      </c>
      <c r="BA1873">
        <v>1821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CX1873">
        <f>Y1873*Source!I1771</f>
        <v>0.45507999999999998</v>
      </c>
      <c r="CY1873">
        <f>AA1873</f>
        <v>26287.8</v>
      </c>
      <c r="CZ1873">
        <f>AE1873</f>
        <v>4478.33</v>
      </c>
      <c r="DA1873">
        <f>AI1873</f>
        <v>5.87</v>
      </c>
      <c r="DB1873">
        <f>ROUND(ROUND(AT1873*CZ1873,2),2)</f>
        <v>5553.13</v>
      </c>
      <c r="DC1873">
        <f>ROUND(ROUND(AT1873*AG1873,2),2)</f>
        <v>0</v>
      </c>
    </row>
    <row r="1874" spans="1:107">
      <c r="A1874">
        <f>ROW(Source!A1772)</f>
        <v>1772</v>
      </c>
      <c r="B1874">
        <v>35863109</v>
      </c>
      <c r="C1874">
        <v>35870454</v>
      </c>
      <c r="D1874">
        <v>18410542</v>
      </c>
      <c r="E1874">
        <v>1</v>
      </c>
      <c r="F1874">
        <v>1</v>
      </c>
      <c r="G1874">
        <v>1</v>
      </c>
      <c r="H1874">
        <v>1</v>
      </c>
      <c r="I1874" t="s">
        <v>807</v>
      </c>
      <c r="J1874" t="s">
        <v>3</v>
      </c>
      <c r="K1874" t="s">
        <v>808</v>
      </c>
      <c r="L1874">
        <v>1369</v>
      </c>
      <c r="N1874">
        <v>1013</v>
      </c>
      <c r="O1874" t="s">
        <v>561</v>
      </c>
      <c r="P1874" t="s">
        <v>561</v>
      </c>
      <c r="Q1874">
        <v>1</v>
      </c>
      <c r="W1874">
        <v>0</v>
      </c>
      <c r="X1874">
        <v>1415306217</v>
      </c>
      <c r="Y1874">
        <v>36.121499999999997</v>
      </c>
      <c r="AA1874">
        <v>0</v>
      </c>
      <c r="AB1874">
        <v>0</v>
      </c>
      <c r="AC1874">
        <v>0</v>
      </c>
      <c r="AD1874">
        <v>265.43</v>
      </c>
      <c r="AE1874">
        <v>0</v>
      </c>
      <c r="AF1874">
        <v>0</v>
      </c>
      <c r="AG1874">
        <v>0</v>
      </c>
      <c r="AH1874">
        <v>265.43</v>
      </c>
      <c r="AI1874">
        <v>1</v>
      </c>
      <c r="AJ1874">
        <v>1</v>
      </c>
      <c r="AK1874">
        <v>1</v>
      </c>
      <c r="AL1874">
        <v>1</v>
      </c>
      <c r="AN1874">
        <v>0</v>
      </c>
      <c r="AO1874">
        <v>1</v>
      </c>
      <c r="AP1874">
        <v>1</v>
      </c>
      <c r="AQ1874">
        <v>0</v>
      </c>
      <c r="AR1874">
        <v>0</v>
      </c>
      <c r="AS1874" t="s">
        <v>3</v>
      </c>
      <c r="AT1874">
        <v>31.41</v>
      </c>
      <c r="AU1874" t="s">
        <v>134</v>
      </c>
      <c r="AV1874">
        <v>1</v>
      </c>
      <c r="AW1874">
        <v>2</v>
      </c>
      <c r="AX1874">
        <v>35870463</v>
      </c>
      <c r="AY1874">
        <v>2</v>
      </c>
      <c r="AZ1874">
        <v>131072</v>
      </c>
      <c r="BA1874">
        <v>1822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CX1874">
        <f>Y1874*Source!I1772</f>
        <v>13.256590499999998</v>
      </c>
      <c r="CY1874">
        <f>AD1874</f>
        <v>265.43</v>
      </c>
      <c r="CZ1874">
        <f>AH1874</f>
        <v>265.43</v>
      </c>
      <c r="DA1874">
        <f>AL1874</f>
        <v>1</v>
      </c>
      <c r="DB1874">
        <f>ROUND((ROUND(AT1874*CZ1874,2)*1.15),2)</f>
        <v>9587.73</v>
      </c>
      <c r="DC1874">
        <f>ROUND((ROUND(AT1874*AG1874,2)*1.15),2)</f>
        <v>0</v>
      </c>
    </row>
    <row r="1875" spans="1:107">
      <c r="A1875">
        <f>ROW(Source!A1772)</f>
        <v>1772</v>
      </c>
      <c r="B1875">
        <v>35863109</v>
      </c>
      <c r="C1875">
        <v>35870454</v>
      </c>
      <c r="D1875">
        <v>121548</v>
      </c>
      <c r="E1875">
        <v>1</v>
      </c>
      <c r="F1875">
        <v>1</v>
      </c>
      <c r="G1875">
        <v>1</v>
      </c>
      <c r="H1875">
        <v>1</v>
      </c>
      <c r="I1875" t="s">
        <v>35</v>
      </c>
      <c r="J1875" t="s">
        <v>3</v>
      </c>
      <c r="K1875" t="s">
        <v>562</v>
      </c>
      <c r="L1875">
        <v>608254</v>
      </c>
      <c r="N1875">
        <v>1013</v>
      </c>
      <c r="O1875" t="s">
        <v>563</v>
      </c>
      <c r="P1875" t="s">
        <v>563</v>
      </c>
      <c r="Q1875">
        <v>1</v>
      </c>
      <c r="W1875">
        <v>0</v>
      </c>
      <c r="X1875">
        <v>-185737400</v>
      </c>
      <c r="Y1875">
        <v>0.42500000000000004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1</v>
      </c>
      <c r="AJ1875">
        <v>1</v>
      </c>
      <c r="AK1875">
        <v>1</v>
      </c>
      <c r="AL1875">
        <v>1</v>
      </c>
      <c r="AN1875">
        <v>0</v>
      </c>
      <c r="AO1875">
        <v>1</v>
      </c>
      <c r="AP1875">
        <v>1</v>
      </c>
      <c r="AQ1875">
        <v>0</v>
      </c>
      <c r="AR1875">
        <v>0</v>
      </c>
      <c r="AS1875" t="s">
        <v>3</v>
      </c>
      <c r="AT1875">
        <v>0.34</v>
      </c>
      <c r="AU1875" t="s">
        <v>133</v>
      </c>
      <c r="AV1875">
        <v>2</v>
      </c>
      <c r="AW1875">
        <v>2</v>
      </c>
      <c r="AX1875">
        <v>35870464</v>
      </c>
      <c r="AY1875">
        <v>1</v>
      </c>
      <c r="AZ1875">
        <v>0</v>
      </c>
      <c r="BA1875">
        <v>1823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CX1875">
        <f>Y1875*Source!I1772</f>
        <v>0.155975</v>
      </c>
      <c r="CY1875">
        <f>AD1875</f>
        <v>0</v>
      </c>
      <c r="CZ1875">
        <f>AH1875</f>
        <v>0</v>
      </c>
      <c r="DA1875">
        <f>AL1875</f>
        <v>1</v>
      </c>
      <c r="DB1875">
        <f>ROUND((ROUND(AT1875*CZ1875,2)*1.25),2)</f>
        <v>0</v>
      </c>
      <c r="DC1875">
        <f>ROUND((ROUND(AT1875*AG1875,2)*1.25),2)</f>
        <v>0</v>
      </c>
    </row>
    <row r="1876" spans="1:107">
      <c r="A1876">
        <f>ROW(Source!A1772)</f>
        <v>1772</v>
      </c>
      <c r="B1876">
        <v>35863109</v>
      </c>
      <c r="C1876">
        <v>35870454</v>
      </c>
      <c r="D1876">
        <v>29172556</v>
      </c>
      <c r="E1876">
        <v>1</v>
      </c>
      <c r="F1876">
        <v>1</v>
      </c>
      <c r="G1876">
        <v>1</v>
      </c>
      <c r="H1876">
        <v>2</v>
      </c>
      <c r="I1876" t="s">
        <v>564</v>
      </c>
      <c r="J1876" t="s">
        <v>565</v>
      </c>
      <c r="K1876" t="s">
        <v>566</v>
      </c>
      <c r="L1876">
        <v>1368</v>
      </c>
      <c r="N1876">
        <v>1011</v>
      </c>
      <c r="O1876" t="s">
        <v>567</v>
      </c>
      <c r="P1876" t="s">
        <v>567</v>
      </c>
      <c r="Q1876">
        <v>1</v>
      </c>
      <c r="W1876">
        <v>0</v>
      </c>
      <c r="X1876">
        <v>-1302720870</v>
      </c>
      <c r="Y1876">
        <v>0.42500000000000004</v>
      </c>
      <c r="AA1876">
        <v>0</v>
      </c>
      <c r="AB1876">
        <v>466.71</v>
      </c>
      <c r="AC1876">
        <v>446.18</v>
      </c>
      <c r="AD1876">
        <v>0</v>
      </c>
      <c r="AE1876">
        <v>0</v>
      </c>
      <c r="AF1876">
        <v>31.26</v>
      </c>
      <c r="AG1876">
        <v>13.5</v>
      </c>
      <c r="AH1876">
        <v>0</v>
      </c>
      <c r="AI1876">
        <v>1</v>
      </c>
      <c r="AJ1876">
        <v>14.93</v>
      </c>
      <c r="AK1876">
        <v>33.049999999999997</v>
      </c>
      <c r="AL1876">
        <v>1</v>
      </c>
      <c r="AN1876">
        <v>0</v>
      </c>
      <c r="AO1876">
        <v>1</v>
      </c>
      <c r="AP1876">
        <v>1</v>
      </c>
      <c r="AQ1876">
        <v>0</v>
      </c>
      <c r="AR1876">
        <v>0</v>
      </c>
      <c r="AS1876" t="s">
        <v>3</v>
      </c>
      <c r="AT1876">
        <v>0.34</v>
      </c>
      <c r="AU1876" t="s">
        <v>133</v>
      </c>
      <c r="AV1876">
        <v>0</v>
      </c>
      <c r="AW1876">
        <v>2</v>
      </c>
      <c r="AX1876">
        <v>35870465</v>
      </c>
      <c r="AY1876">
        <v>1</v>
      </c>
      <c r="AZ1876">
        <v>0</v>
      </c>
      <c r="BA1876">
        <v>1824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CX1876">
        <f>Y1876*Source!I1772</f>
        <v>0.155975</v>
      </c>
      <c r="CY1876">
        <f>AB1876</f>
        <v>466.71</v>
      </c>
      <c r="CZ1876">
        <f>AF1876</f>
        <v>31.26</v>
      </c>
      <c r="DA1876">
        <f>AJ1876</f>
        <v>14.93</v>
      </c>
      <c r="DB1876">
        <f>ROUND((ROUND(AT1876*CZ1876,2)*1.25),2)</f>
        <v>13.29</v>
      </c>
      <c r="DC1876">
        <f>ROUND((ROUND(AT1876*AG1876,2)*1.25),2)</f>
        <v>5.74</v>
      </c>
    </row>
    <row r="1877" spans="1:107">
      <c r="A1877">
        <f>ROW(Source!A1772)</f>
        <v>1772</v>
      </c>
      <c r="B1877">
        <v>35863109</v>
      </c>
      <c r="C1877">
        <v>35870454</v>
      </c>
      <c r="D1877">
        <v>29174663</v>
      </c>
      <c r="E1877">
        <v>1</v>
      </c>
      <c r="F1877">
        <v>1</v>
      </c>
      <c r="G1877">
        <v>1</v>
      </c>
      <c r="H1877">
        <v>2</v>
      </c>
      <c r="I1877" t="s">
        <v>809</v>
      </c>
      <c r="J1877" t="s">
        <v>810</v>
      </c>
      <c r="K1877" t="s">
        <v>811</v>
      </c>
      <c r="L1877">
        <v>1368</v>
      </c>
      <c r="N1877">
        <v>1011</v>
      </c>
      <c r="O1877" t="s">
        <v>567</v>
      </c>
      <c r="P1877" t="s">
        <v>567</v>
      </c>
      <c r="Q1877">
        <v>1</v>
      </c>
      <c r="W1877">
        <v>0</v>
      </c>
      <c r="X1877">
        <v>494683813</v>
      </c>
      <c r="Y1877">
        <v>6.625</v>
      </c>
      <c r="AA1877">
        <v>0</v>
      </c>
      <c r="AB1877">
        <v>17.100000000000001</v>
      </c>
      <c r="AC1877">
        <v>0</v>
      </c>
      <c r="AD1877">
        <v>0</v>
      </c>
      <c r="AE1877">
        <v>0</v>
      </c>
      <c r="AF1877">
        <v>3.4</v>
      </c>
      <c r="AG1877">
        <v>0</v>
      </c>
      <c r="AH1877">
        <v>0</v>
      </c>
      <c r="AI1877">
        <v>1</v>
      </c>
      <c r="AJ1877">
        <v>5.03</v>
      </c>
      <c r="AK1877">
        <v>33.049999999999997</v>
      </c>
      <c r="AL1877">
        <v>1</v>
      </c>
      <c r="AN1877">
        <v>0</v>
      </c>
      <c r="AO1877">
        <v>1</v>
      </c>
      <c r="AP1877">
        <v>1</v>
      </c>
      <c r="AQ1877">
        <v>0</v>
      </c>
      <c r="AR1877">
        <v>0</v>
      </c>
      <c r="AS1877" t="s">
        <v>3</v>
      </c>
      <c r="AT1877">
        <v>5.3</v>
      </c>
      <c r="AU1877" t="s">
        <v>133</v>
      </c>
      <c r="AV1877">
        <v>0</v>
      </c>
      <c r="AW1877">
        <v>2</v>
      </c>
      <c r="AX1877">
        <v>35870466</v>
      </c>
      <c r="AY1877">
        <v>1</v>
      </c>
      <c r="AZ1877">
        <v>0</v>
      </c>
      <c r="BA1877">
        <v>1825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CX1877">
        <f>Y1877*Source!I1772</f>
        <v>2.4313750000000001</v>
      </c>
      <c r="CY1877">
        <f>AB1877</f>
        <v>17.100000000000001</v>
      </c>
      <c r="CZ1877">
        <f>AF1877</f>
        <v>3.4</v>
      </c>
      <c r="DA1877">
        <f>AJ1877</f>
        <v>5.03</v>
      </c>
      <c r="DB1877">
        <f>ROUND((ROUND(AT1877*CZ1877,2)*1.25),2)</f>
        <v>22.53</v>
      </c>
      <c r="DC1877">
        <f>ROUND((ROUND(AT1877*AG1877,2)*1.25),2)</f>
        <v>0</v>
      </c>
    </row>
    <row r="1878" spans="1:107">
      <c r="A1878">
        <f>ROW(Source!A1772)</f>
        <v>1772</v>
      </c>
      <c r="B1878">
        <v>35863109</v>
      </c>
      <c r="C1878">
        <v>35870454</v>
      </c>
      <c r="D1878">
        <v>29174913</v>
      </c>
      <c r="E1878">
        <v>1</v>
      </c>
      <c r="F1878">
        <v>1</v>
      </c>
      <c r="G1878">
        <v>1</v>
      </c>
      <c r="H1878">
        <v>2</v>
      </c>
      <c r="I1878" t="s">
        <v>578</v>
      </c>
      <c r="J1878" t="s">
        <v>579</v>
      </c>
      <c r="K1878" t="s">
        <v>580</v>
      </c>
      <c r="L1878">
        <v>1368</v>
      </c>
      <c r="N1878">
        <v>1011</v>
      </c>
      <c r="O1878" t="s">
        <v>567</v>
      </c>
      <c r="P1878" t="s">
        <v>567</v>
      </c>
      <c r="Q1878">
        <v>1</v>
      </c>
      <c r="W1878">
        <v>0</v>
      </c>
      <c r="X1878">
        <v>458544584</v>
      </c>
      <c r="Y1878">
        <v>0.6</v>
      </c>
      <c r="AA1878">
        <v>0</v>
      </c>
      <c r="AB1878">
        <v>932.72</v>
      </c>
      <c r="AC1878">
        <v>383.38</v>
      </c>
      <c r="AD1878">
        <v>0</v>
      </c>
      <c r="AE1878">
        <v>0</v>
      </c>
      <c r="AF1878">
        <v>87.17</v>
      </c>
      <c r="AG1878">
        <v>11.6</v>
      </c>
      <c r="AH1878">
        <v>0</v>
      </c>
      <c r="AI1878">
        <v>1</v>
      </c>
      <c r="AJ1878">
        <v>10.7</v>
      </c>
      <c r="AK1878">
        <v>33.049999999999997</v>
      </c>
      <c r="AL1878">
        <v>1</v>
      </c>
      <c r="AN1878">
        <v>0</v>
      </c>
      <c r="AO1878">
        <v>1</v>
      </c>
      <c r="AP1878">
        <v>1</v>
      </c>
      <c r="AQ1878">
        <v>0</v>
      </c>
      <c r="AR1878">
        <v>0</v>
      </c>
      <c r="AS1878" t="s">
        <v>3</v>
      </c>
      <c r="AT1878">
        <v>0.48</v>
      </c>
      <c r="AU1878" t="s">
        <v>133</v>
      </c>
      <c r="AV1878">
        <v>0</v>
      </c>
      <c r="AW1878">
        <v>2</v>
      </c>
      <c r="AX1878">
        <v>35870467</v>
      </c>
      <c r="AY1878">
        <v>1</v>
      </c>
      <c r="AZ1878">
        <v>0</v>
      </c>
      <c r="BA1878">
        <v>1826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CX1878">
        <f>Y1878*Source!I1772</f>
        <v>0.22019999999999998</v>
      </c>
      <c r="CY1878">
        <f>AB1878</f>
        <v>932.72</v>
      </c>
      <c r="CZ1878">
        <f>AF1878</f>
        <v>87.17</v>
      </c>
      <c r="DA1878">
        <f>AJ1878</f>
        <v>10.7</v>
      </c>
      <c r="DB1878">
        <f>ROUND((ROUND(AT1878*CZ1878,2)*1.25),2)</f>
        <v>52.3</v>
      </c>
      <c r="DC1878">
        <f>ROUND((ROUND(AT1878*AG1878,2)*1.25),2)</f>
        <v>6.96</v>
      </c>
    </row>
    <row r="1879" spans="1:107">
      <c r="A1879">
        <f>ROW(Source!A1772)</f>
        <v>1772</v>
      </c>
      <c r="B1879">
        <v>35863109</v>
      </c>
      <c r="C1879">
        <v>35870454</v>
      </c>
      <c r="D1879">
        <v>29110876</v>
      </c>
      <c r="E1879">
        <v>1</v>
      </c>
      <c r="F1879">
        <v>1</v>
      </c>
      <c r="G1879">
        <v>1</v>
      </c>
      <c r="H1879">
        <v>3</v>
      </c>
      <c r="I1879" t="s">
        <v>299</v>
      </c>
      <c r="J1879" t="s">
        <v>301</v>
      </c>
      <c r="K1879" t="s">
        <v>300</v>
      </c>
      <c r="L1879">
        <v>1327</v>
      </c>
      <c r="N1879">
        <v>1005</v>
      </c>
      <c r="O1879" t="s">
        <v>155</v>
      </c>
      <c r="P1879" t="s">
        <v>155</v>
      </c>
      <c r="Q1879">
        <v>1</v>
      </c>
      <c r="W1879">
        <v>1</v>
      </c>
      <c r="X1879">
        <v>-217513507</v>
      </c>
      <c r="Y1879">
        <v>-102</v>
      </c>
      <c r="AA1879">
        <v>184.42</v>
      </c>
      <c r="AB1879">
        <v>0</v>
      </c>
      <c r="AC1879">
        <v>0</v>
      </c>
      <c r="AD1879">
        <v>0</v>
      </c>
      <c r="AE1879">
        <v>67.8</v>
      </c>
      <c r="AF1879">
        <v>0</v>
      </c>
      <c r="AG1879">
        <v>0</v>
      </c>
      <c r="AH1879">
        <v>0</v>
      </c>
      <c r="AI1879">
        <v>2.72</v>
      </c>
      <c r="AJ1879">
        <v>1</v>
      </c>
      <c r="AK1879">
        <v>1</v>
      </c>
      <c r="AL1879">
        <v>1</v>
      </c>
      <c r="AN1879">
        <v>0</v>
      </c>
      <c r="AO1879">
        <v>1</v>
      </c>
      <c r="AP1879">
        <v>0</v>
      </c>
      <c r="AQ1879">
        <v>0</v>
      </c>
      <c r="AR1879">
        <v>0</v>
      </c>
      <c r="AS1879" t="s">
        <v>3</v>
      </c>
      <c r="AT1879">
        <v>-102</v>
      </c>
      <c r="AU1879" t="s">
        <v>3</v>
      </c>
      <c r="AV1879">
        <v>0</v>
      </c>
      <c r="AW1879">
        <v>2</v>
      </c>
      <c r="AX1879">
        <v>35870468</v>
      </c>
      <c r="AY1879">
        <v>1</v>
      </c>
      <c r="AZ1879">
        <v>6144</v>
      </c>
      <c r="BA1879">
        <v>1827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CX1879">
        <f>Y1879*Source!I1772</f>
        <v>-37.433999999999997</v>
      </c>
      <c r="CY1879">
        <f>AA1879</f>
        <v>184.42</v>
      </c>
      <c r="CZ1879">
        <f>AE1879</f>
        <v>67.8</v>
      </c>
      <c r="DA1879">
        <f>AI1879</f>
        <v>2.72</v>
      </c>
      <c r="DB1879">
        <f>ROUND(ROUND(AT1879*CZ1879,2),2)</f>
        <v>-6915.6</v>
      </c>
      <c r="DC1879">
        <f>ROUND(ROUND(AT1879*AG1879,2),2)</f>
        <v>0</v>
      </c>
    </row>
    <row r="1880" spans="1:107">
      <c r="A1880">
        <f>ROW(Source!A1772)</f>
        <v>1772</v>
      </c>
      <c r="B1880">
        <v>35863109</v>
      </c>
      <c r="C1880">
        <v>35870454</v>
      </c>
      <c r="D1880">
        <v>29110762</v>
      </c>
      <c r="E1880">
        <v>1</v>
      </c>
      <c r="F1880">
        <v>1</v>
      </c>
      <c r="G1880">
        <v>1</v>
      </c>
      <c r="H1880">
        <v>3</v>
      </c>
      <c r="I1880" t="s">
        <v>640</v>
      </c>
      <c r="J1880" t="s">
        <v>812</v>
      </c>
      <c r="K1880" t="s">
        <v>642</v>
      </c>
      <c r="L1880">
        <v>1308</v>
      </c>
      <c r="N1880">
        <v>1003</v>
      </c>
      <c r="O1880" t="s">
        <v>65</v>
      </c>
      <c r="P1880" t="s">
        <v>65</v>
      </c>
      <c r="Q1880">
        <v>100</v>
      </c>
      <c r="W1880">
        <v>0</v>
      </c>
      <c r="X1880">
        <v>961672469</v>
      </c>
      <c r="Y1880">
        <v>0.68</v>
      </c>
      <c r="AA1880">
        <v>528.80999999999995</v>
      </c>
      <c r="AB1880">
        <v>0</v>
      </c>
      <c r="AC1880">
        <v>0</v>
      </c>
      <c r="AD1880">
        <v>0</v>
      </c>
      <c r="AE1880">
        <v>99.4</v>
      </c>
      <c r="AF1880">
        <v>0</v>
      </c>
      <c r="AG1880">
        <v>0</v>
      </c>
      <c r="AH1880">
        <v>0</v>
      </c>
      <c r="AI1880">
        <v>5.32</v>
      </c>
      <c r="AJ1880">
        <v>1</v>
      </c>
      <c r="AK1880">
        <v>1</v>
      </c>
      <c r="AL1880">
        <v>1</v>
      </c>
      <c r="AN1880">
        <v>0</v>
      </c>
      <c r="AO1880">
        <v>1</v>
      </c>
      <c r="AP1880">
        <v>0</v>
      </c>
      <c r="AQ1880">
        <v>0</v>
      </c>
      <c r="AR1880">
        <v>0</v>
      </c>
      <c r="AS1880" t="s">
        <v>3</v>
      </c>
      <c r="AT1880">
        <v>0.68</v>
      </c>
      <c r="AU1880" t="s">
        <v>3</v>
      </c>
      <c r="AV1880">
        <v>0</v>
      </c>
      <c r="AW1880">
        <v>2</v>
      </c>
      <c r="AX1880">
        <v>35870469</v>
      </c>
      <c r="AY1880">
        <v>1</v>
      </c>
      <c r="AZ1880">
        <v>0</v>
      </c>
      <c r="BA1880">
        <v>1828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CX1880">
        <f>Y1880*Source!I1772</f>
        <v>0.24956</v>
      </c>
      <c r="CY1880">
        <f>AA1880</f>
        <v>528.80999999999995</v>
      </c>
      <c r="CZ1880">
        <f>AE1880</f>
        <v>99.4</v>
      </c>
      <c r="DA1880">
        <f>AI1880</f>
        <v>5.32</v>
      </c>
      <c r="DB1880">
        <f>ROUND(ROUND(AT1880*CZ1880,2),2)</f>
        <v>67.59</v>
      </c>
      <c r="DC1880">
        <f>ROUND(ROUND(AT1880*AG1880,2),2)</f>
        <v>0</v>
      </c>
    </row>
    <row r="1881" spans="1:107">
      <c r="A1881">
        <f>ROW(Source!A1772)</f>
        <v>1772</v>
      </c>
      <c r="B1881">
        <v>35863109</v>
      </c>
      <c r="C1881">
        <v>35870454</v>
      </c>
      <c r="D1881">
        <v>29110964</v>
      </c>
      <c r="E1881">
        <v>1</v>
      </c>
      <c r="F1881">
        <v>1</v>
      </c>
      <c r="G1881">
        <v>1</v>
      </c>
      <c r="H1881">
        <v>3</v>
      </c>
      <c r="I1881" t="s">
        <v>201</v>
      </c>
      <c r="J1881" t="s">
        <v>203</v>
      </c>
      <c r="K1881" t="s">
        <v>202</v>
      </c>
      <c r="L1881">
        <v>1327</v>
      </c>
      <c r="N1881">
        <v>1005</v>
      </c>
      <c r="O1881" t="s">
        <v>155</v>
      </c>
      <c r="P1881" t="s">
        <v>155</v>
      </c>
      <c r="Q1881">
        <v>1</v>
      </c>
      <c r="W1881">
        <v>0</v>
      </c>
      <c r="X1881">
        <v>-100917442</v>
      </c>
      <c r="Y1881">
        <v>102</v>
      </c>
      <c r="AA1881">
        <v>516.15</v>
      </c>
      <c r="AB1881">
        <v>0</v>
      </c>
      <c r="AC1881">
        <v>0</v>
      </c>
      <c r="AD1881">
        <v>0</v>
      </c>
      <c r="AE1881">
        <v>82.19</v>
      </c>
      <c r="AF1881">
        <v>0</v>
      </c>
      <c r="AG1881">
        <v>0</v>
      </c>
      <c r="AH1881">
        <v>0</v>
      </c>
      <c r="AI1881">
        <v>6.28</v>
      </c>
      <c r="AJ1881">
        <v>1</v>
      </c>
      <c r="AK1881">
        <v>1</v>
      </c>
      <c r="AL1881">
        <v>1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 t="s">
        <v>3</v>
      </c>
      <c r="AT1881">
        <v>102</v>
      </c>
      <c r="AU1881" t="s">
        <v>3</v>
      </c>
      <c r="AV1881">
        <v>0</v>
      </c>
      <c r="AW1881">
        <v>1</v>
      </c>
      <c r="AX1881">
        <v>-1</v>
      </c>
      <c r="AY1881">
        <v>0</v>
      </c>
      <c r="AZ1881">
        <v>0</v>
      </c>
      <c r="BA1881" t="s">
        <v>3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CX1881">
        <f>Y1881*Source!I1772</f>
        <v>37.433999999999997</v>
      </c>
      <c r="CY1881">
        <f>AA1881</f>
        <v>516.15</v>
      </c>
      <c r="CZ1881">
        <f>AE1881</f>
        <v>82.19</v>
      </c>
      <c r="DA1881">
        <f>AI1881</f>
        <v>6.28</v>
      </c>
      <c r="DB1881">
        <f>ROUND(ROUND(AT1881*CZ1881,2),2)</f>
        <v>8383.3799999999992</v>
      </c>
      <c r="DC1881">
        <f>ROUND(ROUND(AT1881*AG1881,2),2)</f>
        <v>0</v>
      </c>
    </row>
    <row r="1882" spans="1:107">
      <c r="A1882">
        <f>ROW(Source!A1775)</f>
        <v>1775</v>
      </c>
      <c r="B1882">
        <v>35863109</v>
      </c>
      <c r="C1882">
        <v>35870472</v>
      </c>
      <c r="D1882">
        <v>18413230</v>
      </c>
      <c r="E1882">
        <v>1</v>
      </c>
      <c r="F1882">
        <v>1</v>
      </c>
      <c r="G1882">
        <v>1</v>
      </c>
      <c r="H1882">
        <v>1</v>
      </c>
      <c r="I1882" t="s">
        <v>587</v>
      </c>
      <c r="J1882" t="s">
        <v>3</v>
      </c>
      <c r="K1882" t="s">
        <v>588</v>
      </c>
      <c r="L1882">
        <v>1369</v>
      </c>
      <c r="N1882">
        <v>1013</v>
      </c>
      <c r="O1882" t="s">
        <v>561</v>
      </c>
      <c r="P1882" t="s">
        <v>561</v>
      </c>
      <c r="Q1882">
        <v>1</v>
      </c>
      <c r="W1882">
        <v>0</v>
      </c>
      <c r="X1882">
        <v>355262106</v>
      </c>
      <c r="Y1882">
        <v>7.6589999999999998</v>
      </c>
      <c r="AA1882">
        <v>0</v>
      </c>
      <c r="AB1882">
        <v>0</v>
      </c>
      <c r="AC1882">
        <v>0</v>
      </c>
      <c r="AD1882">
        <v>293.22000000000003</v>
      </c>
      <c r="AE1882">
        <v>0</v>
      </c>
      <c r="AF1882">
        <v>0</v>
      </c>
      <c r="AG1882">
        <v>0</v>
      </c>
      <c r="AH1882">
        <v>293.22000000000003</v>
      </c>
      <c r="AI1882">
        <v>1</v>
      </c>
      <c r="AJ1882">
        <v>1</v>
      </c>
      <c r="AK1882">
        <v>1</v>
      </c>
      <c r="AL1882">
        <v>1</v>
      </c>
      <c r="AN1882">
        <v>0</v>
      </c>
      <c r="AO1882">
        <v>1</v>
      </c>
      <c r="AP1882">
        <v>1</v>
      </c>
      <c r="AQ1882">
        <v>0</v>
      </c>
      <c r="AR1882">
        <v>0</v>
      </c>
      <c r="AS1882" t="s">
        <v>3</v>
      </c>
      <c r="AT1882">
        <v>6.66</v>
      </c>
      <c r="AU1882" t="s">
        <v>134</v>
      </c>
      <c r="AV1882">
        <v>1</v>
      </c>
      <c r="AW1882">
        <v>2</v>
      </c>
      <c r="AX1882">
        <v>35870485</v>
      </c>
      <c r="AY1882">
        <v>2</v>
      </c>
      <c r="AZ1882">
        <v>131072</v>
      </c>
      <c r="BA1882">
        <v>1829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CX1882">
        <f>Y1882*Source!I1775</f>
        <v>1.8565415999999999</v>
      </c>
      <c r="CY1882">
        <f>AD1882</f>
        <v>293.22000000000003</v>
      </c>
      <c r="CZ1882">
        <f>AH1882</f>
        <v>293.22000000000003</v>
      </c>
      <c r="DA1882">
        <f>AL1882</f>
        <v>1</v>
      </c>
      <c r="DB1882">
        <f>ROUND((ROUND(AT1882*CZ1882,2)*1.15),2)</f>
        <v>2245.7800000000002</v>
      </c>
      <c r="DC1882">
        <f>ROUND((ROUND(AT1882*AG1882,2)*1.15),2)</f>
        <v>0</v>
      </c>
    </row>
    <row r="1883" spans="1:107">
      <c r="A1883">
        <f>ROW(Source!A1775)</f>
        <v>1775</v>
      </c>
      <c r="B1883">
        <v>35863109</v>
      </c>
      <c r="C1883">
        <v>35870472</v>
      </c>
      <c r="D1883">
        <v>29173472</v>
      </c>
      <c r="E1883">
        <v>1</v>
      </c>
      <c r="F1883">
        <v>1</v>
      </c>
      <c r="G1883">
        <v>1</v>
      </c>
      <c r="H1883">
        <v>2</v>
      </c>
      <c r="I1883" t="s">
        <v>624</v>
      </c>
      <c r="J1883" t="s">
        <v>625</v>
      </c>
      <c r="K1883" t="s">
        <v>626</v>
      </c>
      <c r="L1883">
        <v>1368</v>
      </c>
      <c r="N1883">
        <v>1011</v>
      </c>
      <c r="O1883" t="s">
        <v>567</v>
      </c>
      <c r="P1883" t="s">
        <v>567</v>
      </c>
      <c r="Q1883">
        <v>1</v>
      </c>
      <c r="W1883">
        <v>0</v>
      </c>
      <c r="X1883">
        <v>275932499</v>
      </c>
      <c r="Y1883">
        <v>2.5124999999999997</v>
      </c>
      <c r="AA1883">
        <v>0</v>
      </c>
      <c r="AB1883">
        <v>12.75</v>
      </c>
      <c r="AC1883">
        <v>0</v>
      </c>
      <c r="AD1883">
        <v>0</v>
      </c>
      <c r="AE1883">
        <v>0</v>
      </c>
      <c r="AF1883">
        <v>3</v>
      </c>
      <c r="AG1883">
        <v>0</v>
      </c>
      <c r="AH1883">
        <v>0</v>
      </c>
      <c r="AI1883">
        <v>1</v>
      </c>
      <c r="AJ1883">
        <v>4.25</v>
      </c>
      <c r="AK1883">
        <v>33.049999999999997</v>
      </c>
      <c r="AL1883">
        <v>1</v>
      </c>
      <c r="AN1883">
        <v>0</v>
      </c>
      <c r="AO1883">
        <v>1</v>
      </c>
      <c r="AP1883">
        <v>1</v>
      </c>
      <c r="AQ1883">
        <v>0</v>
      </c>
      <c r="AR1883">
        <v>0</v>
      </c>
      <c r="AS1883" t="s">
        <v>3</v>
      </c>
      <c r="AT1883">
        <v>2.0099999999999998</v>
      </c>
      <c r="AU1883" t="s">
        <v>133</v>
      </c>
      <c r="AV1883">
        <v>0</v>
      </c>
      <c r="AW1883">
        <v>2</v>
      </c>
      <c r="AX1883">
        <v>35870486</v>
      </c>
      <c r="AY1883">
        <v>1</v>
      </c>
      <c r="AZ1883">
        <v>0</v>
      </c>
      <c r="BA1883">
        <v>1830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CX1883">
        <f>Y1883*Source!I1775</f>
        <v>0.60902999999999996</v>
      </c>
      <c r="CY1883">
        <f>AB1883</f>
        <v>12.75</v>
      </c>
      <c r="CZ1883">
        <f>AF1883</f>
        <v>3</v>
      </c>
      <c r="DA1883">
        <f>AJ1883</f>
        <v>4.25</v>
      </c>
      <c r="DB1883">
        <f>ROUND((ROUND(AT1883*CZ1883,2)*1.25),2)</f>
        <v>7.54</v>
      </c>
      <c r="DC1883">
        <f>ROUND((ROUND(AT1883*AG1883,2)*1.25),2)</f>
        <v>0</v>
      </c>
    </row>
    <row r="1884" spans="1:107">
      <c r="A1884">
        <f>ROW(Source!A1775)</f>
        <v>1775</v>
      </c>
      <c r="B1884">
        <v>35863109</v>
      </c>
      <c r="C1884">
        <v>35870472</v>
      </c>
      <c r="D1884">
        <v>29174500</v>
      </c>
      <c r="E1884">
        <v>1</v>
      </c>
      <c r="F1884">
        <v>1</v>
      </c>
      <c r="G1884">
        <v>1</v>
      </c>
      <c r="H1884">
        <v>2</v>
      </c>
      <c r="I1884" t="s">
        <v>646</v>
      </c>
      <c r="J1884" t="s">
        <v>647</v>
      </c>
      <c r="K1884" t="s">
        <v>648</v>
      </c>
      <c r="L1884">
        <v>1368</v>
      </c>
      <c r="N1884">
        <v>1011</v>
      </c>
      <c r="O1884" t="s">
        <v>567</v>
      </c>
      <c r="P1884" t="s">
        <v>567</v>
      </c>
      <c r="Q1884">
        <v>1</v>
      </c>
      <c r="W1884">
        <v>0</v>
      </c>
      <c r="X1884">
        <v>-239831557</v>
      </c>
      <c r="Y1884">
        <v>1.6625000000000001</v>
      </c>
      <c r="AA1884">
        <v>0</v>
      </c>
      <c r="AB1884">
        <v>7.33</v>
      </c>
      <c r="AC1884">
        <v>0</v>
      </c>
      <c r="AD1884">
        <v>0</v>
      </c>
      <c r="AE1884">
        <v>0</v>
      </c>
      <c r="AF1884">
        <v>1.95</v>
      </c>
      <c r="AG1884">
        <v>0</v>
      </c>
      <c r="AH1884">
        <v>0</v>
      </c>
      <c r="AI1884">
        <v>1</v>
      </c>
      <c r="AJ1884">
        <v>3.76</v>
      </c>
      <c r="AK1884">
        <v>33.049999999999997</v>
      </c>
      <c r="AL1884">
        <v>1</v>
      </c>
      <c r="AN1884">
        <v>0</v>
      </c>
      <c r="AO1884">
        <v>1</v>
      </c>
      <c r="AP1884">
        <v>1</v>
      </c>
      <c r="AQ1884">
        <v>0</v>
      </c>
      <c r="AR1884">
        <v>0</v>
      </c>
      <c r="AS1884" t="s">
        <v>3</v>
      </c>
      <c r="AT1884">
        <v>1.33</v>
      </c>
      <c r="AU1884" t="s">
        <v>133</v>
      </c>
      <c r="AV1884">
        <v>0</v>
      </c>
      <c r="AW1884">
        <v>2</v>
      </c>
      <c r="AX1884">
        <v>35870487</v>
      </c>
      <c r="AY1884">
        <v>1</v>
      </c>
      <c r="AZ1884">
        <v>0</v>
      </c>
      <c r="BA1884">
        <v>1831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CX1884">
        <f>Y1884*Source!I1775</f>
        <v>0.40299000000000001</v>
      </c>
      <c r="CY1884">
        <f>AB1884</f>
        <v>7.33</v>
      </c>
      <c r="CZ1884">
        <f>AF1884</f>
        <v>1.95</v>
      </c>
      <c r="DA1884">
        <f>AJ1884</f>
        <v>3.76</v>
      </c>
      <c r="DB1884">
        <f>ROUND((ROUND(AT1884*CZ1884,2)*1.25),2)</f>
        <v>3.24</v>
      </c>
      <c r="DC1884">
        <f>ROUND((ROUND(AT1884*AG1884,2)*1.25),2)</f>
        <v>0</v>
      </c>
    </row>
    <row r="1885" spans="1:107">
      <c r="A1885">
        <f>ROW(Source!A1775)</f>
        <v>1775</v>
      </c>
      <c r="B1885">
        <v>35863109</v>
      </c>
      <c r="C1885">
        <v>35870472</v>
      </c>
      <c r="D1885">
        <v>29174913</v>
      </c>
      <c r="E1885">
        <v>1</v>
      </c>
      <c r="F1885">
        <v>1</v>
      </c>
      <c r="G1885">
        <v>1</v>
      </c>
      <c r="H1885">
        <v>2</v>
      </c>
      <c r="I1885" t="s">
        <v>578</v>
      </c>
      <c r="J1885" t="s">
        <v>579</v>
      </c>
      <c r="K1885" t="s">
        <v>580</v>
      </c>
      <c r="L1885">
        <v>1368</v>
      </c>
      <c r="N1885">
        <v>1011</v>
      </c>
      <c r="O1885" t="s">
        <v>567</v>
      </c>
      <c r="P1885" t="s">
        <v>567</v>
      </c>
      <c r="Q1885">
        <v>1</v>
      </c>
      <c r="W1885">
        <v>0</v>
      </c>
      <c r="X1885">
        <v>458544584</v>
      </c>
      <c r="Y1885">
        <v>3.7499999999999999E-2</v>
      </c>
      <c r="AA1885">
        <v>0</v>
      </c>
      <c r="AB1885">
        <v>932.72</v>
      </c>
      <c r="AC1885">
        <v>383.38</v>
      </c>
      <c r="AD1885">
        <v>0</v>
      </c>
      <c r="AE1885">
        <v>0</v>
      </c>
      <c r="AF1885">
        <v>87.17</v>
      </c>
      <c r="AG1885">
        <v>11.6</v>
      </c>
      <c r="AH1885">
        <v>0</v>
      </c>
      <c r="AI1885">
        <v>1</v>
      </c>
      <c r="AJ1885">
        <v>10.7</v>
      </c>
      <c r="AK1885">
        <v>33.049999999999997</v>
      </c>
      <c r="AL1885">
        <v>1</v>
      </c>
      <c r="AN1885">
        <v>0</v>
      </c>
      <c r="AO1885">
        <v>1</v>
      </c>
      <c r="AP1885">
        <v>1</v>
      </c>
      <c r="AQ1885">
        <v>0</v>
      </c>
      <c r="AR1885">
        <v>0</v>
      </c>
      <c r="AS1885" t="s">
        <v>3</v>
      </c>
      <c r="AT1885">
        <v>0.03</v>
      </c>
      <c r="AU1885" t="s">
        <v>133</v>
      </c>
      <c r="AV1885">
        <v>0</v>
      </c>
      <c r="AW1885">
        <v>2</v>
      </c>
      <c r="AX1885">
        <v>35870488</v>
      </c>
      <c r="AY1885">
        <v>1</v>
      </c>
      <c r="AZ1885">
        <v>0</v>
      </c>
      <c r="BA1885">
        <v>1832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CX1885">
        <f>Y1885*Source!I1775</f>
        <v>9.0899999999999991E-3</v>
      </c>
      <c r="CY1885">
        <f>AB1885</f>
        <v>932.72</v>
      </c>
      <c r="CZ1885">
        <f>AF1885</f>
        <v>87.17</v>
      </c>
      <c r="DA1885">
        <f>AJ1885</f>
        <v>10.7</v>
      </c>
      <c r="DB1885">
        <f>ROUND((ROUND(AT1885*CZ1885,2)*1.25),2)</f>
        <v>3.28</v>
      </c>
      <c r="DC1885">
        <f>ROUND((ROUND(AT1885*AG1885,2)*1.25),2)</f>
        <v>0.44</v>
      </c>
    </row>
    <row r="1886" spans="1:107">
      <c r="A1886">
        <f>ROW(Source!A1775)</f>
        <v>1775</v>
      </c>
      <c r="B1886">
        <v>35863109</v>
      </c>
      <c r="C1886">
        <v>35870472</v>
      </c>
      <c r="D1886">
        <v>29114471</v>
      </c>
      <c r="E1886">
        <v>1</v>
      </c>
      <c r="F1886">
        <v>1</v>
      </c>
      <c r="G1886">
        <v>1</v>
      </c>
      <c r="H1886">
        <v>3</v>
      </c>
      <c r="I1886" t="s">
        <v>649</v>
      </c>
      <c r="J1886" t="s">
        <v>650</v>
      </c>
      <c r="K1886" t="s">
        <v>651</v>
      </c>
      <c r="L1886">
        <v>1358</v>
      </c>
      <c r="N1886">
        <v>1010</v>
      </c>
      <c r="O1886" t="s">
        <v>652</v>
      </c>
      <c r="P1886" t="s">
        <v>652</v>
      </c>
      <c r="Q1886">
        <v>10</v>
      </c>
      <c r="W1886">
        <v>0</v>
      </c>
      <c r="X1886">
        <v>610395517</v>
      </c>
      <c r="Y1886">
        <v>26.3</v>
      </c>
      <c r="AA1886">
        <v>1.55</v>
      </c>
      <c r="AB1886">
        <v>0</v>
      </c>
      <c r="AC1886">
        <v>0</v>
      </c>
      <c r="AD1886">
        <v>0</v>
      </c>
      <c r="AE1886">
        <v>1.6</v>
      </c>
      <c r="AF1886">
        <v>0</v>
      </c>
      <c r="AG1886">
        <v>0</v>
      </c>
      <c r="AH1886">
        <v>0</v>
      </c>
      <c r="AI1886">
        <v>0.97</v>
      </c>
      <c r="AJ1886">
        <v>1</v>
      </c>
      <c r="AK1886">
        <v>1</v>
      </c>
      <c r="AL1886">
        <v>1</v>
      </c>
      <c r="AN1886">
        <v>0</v>
      </c>
      <c r="AO1886">
        <v>1</v>
      </c>
      <c r="AP1886">
        <v>0</v>
      </c>
      <c r="AQ1886">
        <v>0</v>
      </c>
      <c r="AR1886">
        <v>0</v>
      </c>
      <c r="AS1886" t="s">
        <v>3</v>
      </c>
      <c r="AT1886">
        <v>26.3</v>
      </c>
      <c r="AU1886" t="s">
        <v>3</v>
      </c>
      <c r="AV1886">
        <v>0</v>
      </c>
      <c r="AW1886">
        <v>2</v>
      </c>
      <c r="AX1886">
        <v>35870489</v>
      </c>
      <c r="AY1886">
        <v>1</v>
      </c>
      <c r="AZ1886">
        <v>0</v>
      </c>
      <c r="BA1886">
        <v>1833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CX1886">
        <f>Y1886*Source!I1775</f>
        <v>6.3751199999999999</v>
      </c>
      <c r="CY1886">
        <f t="shared" ref="CY1886:CY1893" si="280">AA1886</f>
        <v>1.55</v>
      </c>
      <c r="CZ1886">
        <f t="shared" ref="CZ1886:CZ1893" si="281">AE1886</f>
        <v>1.6</v>
      </c>
      <c r="DA1886">
        <f t="shared" ref="DA1886:DA1893" si="282">AI1886</f>
        <v>0.97</v>
      </c>
      <c r="DB1886">
        <f t="shared" ref="DB1886:DB1893" si="283">ROUND(ROUND(AT1886*CZ1886,2),2)</f>
        <v>42.08</v>
      </c>
      <c r="DC1886">
        <f t="shared" ref="DC1886:DC1893" si="284">ROUND(ROUND(AT1886*AG1886,2),2)</f>
        <v>0</v>
      </c>
    </row>
    <row r="1887" spans="1:107">
      <c r="A1887">
        <f>ROW(Source!A1775)</f>
        <v>1775</v>
      </c>
      <c r="B1887">
        <v>35863109</v>
      </c>
      <c r="C1887">
        <v>35870472</v>
      </c>
      <c r="D1887">
        <v>29114305</v>
      </c>
      <c r="E1887">
        <v>1</v>
      </c>
      <c r="F1887">
        <v>1</v>
      </c>
      <c r="G1887">
        <v>1</v>
      </c>
      <c r="H1887">
        <v>3</v>
      </c>
      <c r="I1887" t="s">
        <v>653</v>
      </c>
      <c r="J1887" t="s">
        <v>654</v>
      </c>
      <c r="K1887" t="s">
        <v>655</v>
      </c>
      <c r="L1887">
        <v>1354</v>
      </c>
      <c r="N1887">
        <v>1010</v>
      </c>
      <c r="O1887" t="s">
        <v>237</v>
      </c>
      <c r="P1887" t="s">
        <v>237</v>
      </c>
      <c r="Q1887">
        <v>1</v>
      </c>
      <c r="W1887">
        <v>0</v>
      </c>
      <c r="X1887">
        <v>-1753782198</v>
      </c>
      <c r="Y1887">
        <v>263</v>
      </c>
      <c r="AA1887">
        <v>0.21</v>
      </c>
      <c r="AB1887">
        <v>0</v>
      </c>
      <c r="AC1887">
        <v>0</v>
      </c>
      <c r="AD1887">
        <v>0</v>
      </c>
      <c r="AE1887">
        <v>0.12</v>
      </c>
      <c r="AF1887">
        <v>0</v>
      </c>
      <c r="AG1887">
        <v>0</v>
      </c>
      <c r="AH1887">
        <v>0</v>
      </c>
      <c r="AI1887">
        <v>1.78</v>
      </c>
      <c r="AJ1887">
        <v>1</v>
      </c>
      <c r="AK1887">
        <v>1</v>
      </c>
      <c r="AL1887">
        <v>1</v>
      </c>
      <c r="AN1887">
        <v>0</v>
      </c>
      <c r="AO1887">
        <v>1</v>
      </c>
      <c r="AP1887">
        <v>0</v>
      </c>
      <c r="AQ1887">
        <v>0</v>
      </c>
      <c r="AR1887">
        <v>0</v>
      </c>
      <c r="AS1887" t="s">
        <v>3</v>
      </c>
      <c r="AT1887">
        <v>263</v>
      </c>
      <c r="AU1887" t="s">
        <v>3</v>
      </c>
      <c r="AV1887">
        <v>0</v>
      </c>
      <c r="AW1887">
        <v>2</v>
      </c>
      <c r="AX1887">
        <v>35870490</v>
      </c>
      <c r="AY1887">
        <v>1</v>
      </c>
      <c r="AZ1887">
        <v>0</v>
      </c>
      <c r="BA1887">
        <v>1834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CX1887">
        <f>Y1887*Source!I1775</f>
        <v>63.751200000000004</v>
      </c>
      <c r="CY1887">
        <f t="shared" si="280"/>
        <v>0.21</v>
      </c>
      <c r="CZ1887">
        <f t="shared" si="281"/>
        <v>0.12</v>
      </c>
      <c r="DA1887">
        <f t="shared" si="282"/>
        <v>1.78</v>
      </c>
      <c r="DB1887">
        <f t="shared" si="283"/>
        <v>31.56</v>
      </c>
      <c r="DC1887">
        <f t="shared" si="284"/>
        <v>0</v>
      </c>
    </row>
    <row r="1888" spans="1:107">
      <c r="A1888">
        <f>ROW(Source!A1775)</f>
        <v>1775</v>
      </c>
      <c r="B1888">
        <v>35863109</v>
      </c>
      <c r="C1888">
        <v>35870472</v>
      </c>
      <c r="D1888">
        <v>29111012</v>
      </c>
      <c r="E1888">
        <v>1</v>
      </c>
      <c r="F1888">
        <v>1</v>
      </c>
      <c r="G1888">
        <v>1</v>
      </c>
      <c r="H1888">
        <v>3</v>
      </c>
      <c r="I1888" t="s">
        <v>656</v>
      </c>
      <c r="J1888" t="s">
        <v>657</v>
      </c>
      <c r="K1888" t="s">
        <v>658</v>
      </c>
      <c r="L1888">
        <v>1354</v>
      </c>
      <c r="N1888">
        <v>1010</v>
      </c>
      <c r="O1888" t="s">
        <v>237</v>
      </c>
      <c r="P1888" t="s">
        <v>237</v>
      </c>
      <c r="Q1888">
        <v>1</v>
      </c>
      <c r="W1888">
        <v>0</v>
      </c>
      <c r="X1888">
        <v>-532370196</v>
      </c>
      <c r="Y1888">
        <v>7</v>
      </c>
      <c r="AA1888">
        <v>12.73</v>
      </c>
      <c r="AB1888">
        <v>0</v>
      </c>
      <c r="AC1888">
        <v>0</v>
      </c>
      <c r="AD1888">
        <v>0</v>
      </c>
      <c r="AE1888">
        <v>1.29</v>
      </c>
      <c r="AF1888">
        <v>0</v>
      </c>
      <c r="AG1888">
        <v>0</v>
      </c>
      <c r="AH1888">
        <v>0</v>
      </c>
      <c r="AI1888">
        <v>9.8699999999999992</v>
      </c>
      <c r="AJ1888">
        <v>1</v>
      </c>
      <c r="AK1888">
        <v>1</v>
      </c>
      <c r="AL1888">
        <v>1</v>
      </c>
      <c r="AN1888">
        <v>0</v>
      </c>
      <c r="AO1888">
        <v>1</v>
      </c>
      <c r="AP1888">
        <v>0</v>
      </c>
      <c r="AQ1888">
        <v>0</v>
      </c>
      <c r="AR1888">
        <v>0</v>
      </c>
      <c r="AS1888" t="s">
        <v>3</v>
      </c>
      <c r="AT1888">
        <v>7</v>
      </c>
      <c r="AU1888" t="s">
        <v>3</v>
      </c>
      <c r="AV1888">
        <v>0</v>
      </c>
      <c r="AW1888">
        <v>2</v>
      </c>
      <c r="AX1888">
        <v>35870491</v>
      </c>
      <c r="AY1888">
        <v>1</v>
      </c>
      <c r="AZ1888">
        <v>0</v>
      </c>
      <c r="BA1888">
        <v>1835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CX1888">
        <f>Y1888*Source!I1775</f>
        <v>1.6968000000000001</v>
      </c>
      <c r="CY1888">
        <f t="shared" si="280"/>
        <v>12.73</v>
      </c>
      <c r="CZ1888">
        <f t="shared" si="281"/>
        <v>1.29</v>
      </c>
      <c r="DA1888">
        <f t="shared" si="282"/>
        <v>9.8699999999999992</v>
      </c>
      <c r="DB1888">
        <f t="shared" si="283"/>
        <v>9.0299999999999994</v>
      </c>
      <c r="DC1888">
        <f t="shared" si="284"/>
        <v>0</v>
      </c>
    </row>
    <row r="1889" spans="1:107">
      <c r="A1889">
        <f>ROW(Source!A1775)</f>
        <v>1775</v>
      </c>
      <c r="B1889">
        <v>35863109</v>
      </c>
      <c r="C1889">
        <v>35870472</v>
      </c>
      <c r="D1889">
        <v>29111013</v>
      </c>
      <c r="E1889">
        <v>1</v>
      </c>
      <c r="F1889">
        <v>1</v>
      </c>
      <c r="G1889">
        <v>1</v>
      </c>
      <c r="H1889">
        <v>3</v>
      </c>
      <c r="I1889" t="s">
        <v>659</v>
      </c>
      <c r="J1889" t="s">
        <v>660</v>
      </c>
      <c r="K1889" t="s">
        <v>661</v>
      </c>
      <c r="L1889">
        <v>1354</v>
      </c>
      <c r="N1889">
        <v>1010</v>
      </c>
      <c r="O1889" t="s">
        <v>237</v>
      </c>
      <c r="P1889" t="s">
        <v>237</v>
      </c>
      <c r="Q1889">
        <v>1</v>
      </c>
      <c r="W1889">
        <v>0</v>
      </c>
      <c r="X1889">
        <v>-463883208</v>
      </c>
      <c r="Y1889">
        <v>7</v>
      </c>
      <c r="AA1889">
        <v>12.73</v>
      </c>
      <c r="AB1889">
        <v>0</v>
      </c>
      <c r="AC1889">
        <v>0</v>
      </c>
      <c r="AD1889">
        <v>0</v>
      </c>
      <c r="AE1889">
        <v>1.29</v>
      </c>
      <c r="AF1889">
        <v>0</v>
      </c>
      <c r="AG1889">
        <v>0</v>
      </c>
      <c r="AH1889">
        <v>0</v>
      </c>
      <c r="AI1889">
        <v>9.8699999999999992</v>
      </c>
      <c r="AJ1889">
        <v>1</v>
      </c>
      <c r="AK1889">
        <v>1</v>
      </c>
      <c r="AL1889">
        <v>1</v>
      </c>
      <c r="AN1889">
        <v>0</v>
      </c>
      <c r="AO1889">
        <v>1</v>
      </c>
      <c r="AP1889">
        <v>0</v>
      </c>
      <c r="AQ1889">
        <v>0</v>
      </c>
      <c r="AR1889">
        <v>0</v>
      </c>
      <c r="AS1889" t="s">
        <v>3</v>
      </c>
      <c r="AT1889">
        <v>7</v>
      </c>
      <c r="AU1889" t="s">
        <v>3</v>
      </c>
      <c r="AV1889">
        <v>0</v>
      </c>
      <c r="AW1889">
        <v>2</v>
      </c>
      <c r="AX1889">
        <v>35870492</v>
      </c>
      <c r="AY1889">
        <v>1</v>
      </c>
      <c r="AZ1889">
        <v>0</v>
      </c>
      <c r="BA1889">
        <v>1836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CX1889">
        <f>Y1889*Source!I1775</f>
        <v>1.6968000000000001</v>
      </c>
      <c r="CY1889">
        <f t="shared" si="280"/>
        <v>12.73</v>
      </c>
      <c r="CZ1889">
        <f t="shared" si="281"/>
        <v>1.29</v>
      </c>
      <c r="DA1889">
        <f t="shared" si="282"/>
        <v>9.8699999999999992</v>
      </c>
      <c r="DB1889">
        <f t="shared" si="283"/>
        <v>9.0299999999999994</v>
      </c>
      <c r="DC1889">
        <f t="shared" si="284"/>
        <v>0</v>
      </c>
    </row>
    <row r="1890" spans="1:107">
      <c r="A1890">
        <f>ROW(Source!A1775)</f>
        <v>1775</v>
      </c>
      <c r="B1890">
        <v>35863109</v>
      </c>
      <c r="C1890">
        <v>35870472</v>
      </c>
      <c r="D1890">
        <v>29111016</v>
      </c>
      <c r="E1890">
        <v>1</v>
      </c>
      <c r="F1890">
        <v>1</v>
      </c>
      <c r="G1890">
        <v>1</v>
      </c>
      <c r="H1890">
        <v>3</v>
      </c>
      <c r="I1890" t="s">
        <v>662</v>
      </c>
      <c r="J1890" t="s">
        <v>663</v>
      </c>
      <c r="K1890" t="s">
        <v>664</v>
      </c>
      <c r="L1890">
        <v>1354</v>
      </c>
      <c r="N1890">
        <v>1010</v>
      </c>
      <c r="O1890" t="s">
        <v>237</v>
      </c>
      <c r="P1890" t="s">
        <v>237</v>
      </c>
      <c r="Q1890">
        <v>1</v>
      </c>
      <c r="W1890">
        <v>0</v>
      </c>
      <c r="X1890">
        <v>-983964523</v>
      </c>
      <c r="Y1890">
        <v>40</v>
      </c>
      <c r="AA1890">
        <v>12.73</v>
      </c>
      <c r="AB1890">
        <v>0</v>
      </c>
      <c r="AC1890">
        <v>0</v>
      </c>
      <c r="AD1890">
        <v>0</v>
      </c>
      <c r="AE1890">
        <v>1.29</v>
      </c>
      <c r="AF1890">
        <v>0</v>
      </c>
      <c r="AG1890">
        <v>0</v>
      </c>
      <c r="AH1890">
        <v>0</v>
      </c>
      <c r="AI1890">
        <v>9.8699999999999992</v>
      </c>
      <c r="AJ1890">
        <v>1</v>
      </c>
      <c r="AK1890">
        <v>1</v>
      </c>
      <c r="AL1890">
        <v>1</v>
      </c>
      <c r="AN1890">
        <v>0</v>
      </c>
      <c r="AO1890">
        <v>1</v>
      </c>
      <c r="AP1890">
        <v>0</v>
      </c>
      <c r="AQ1890">
        <v>0</v>
      </c>
      <c r="AR1890">
        <v>0</v>
      </c>
      <c r="AS1890" t="s">
        <v>3</v>
      </c>
      <c r="AT1890">
        <v>40</v>
      </c>
      <c r="AU1890" t="s">
        <v>3</v>
      </c>
      <c r="AV1890">
        <v>0</v>
      </c>
      <c r="AW1890">
        <v>2</v>
      </c>
      <c r="AX1890">
        <v>35870493</v>
      </c>
      <c r="AY1890">
        <v>1</v>
      </c>
      <c r="AZ1890">
        <v>0</v>
      </c>
      <c r="BA1890">
        <v>1837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CX1890">
        <f>Y1890*Source!I1775</f>
        <v>9.6959999999999997</v>
      </c>
      <c r="CY1890">
        <f t="shared" si="280"/>
        <v>12.73</v>
      </c>
      <c r="CZ1890">
        <f t="shared" si="281"/>
        <v>1.29</v>
      </c>
      <c r="DA1890">
        <f t="shared" si="282"/>
        <v>9.8699999999999992</v>
      </c>
      <c r="DB1890">
        <f t="shared" si="283"/>
        <v>51.6</v>
      </c>
      <c r="DC1890">
        <f t="shared" si="284"/>
        <v>0</v>
      </c>
    </row>
    <row r="1891" spans="1:107">
      <c r="A1891">
        <f>ROW(Source!A1775)</f>
        <v>1775</v>
      </c>
      <c r="B1891">
        <v>35863109</v>
      </c>
      <c r="C1891">
        <v>35870472</v>
      </c>
      <c r="D1891">
        <v>29111019</v>
      </c>
      <c r="E1891">
        <v>1</v>
      </c>
      <c r="F1891">
        <v>1</v>
      </c>
      <c r="G1891">
        <v>1</v>
      </c>
      <c r="H1891">
        <v>3</v>
      </c>
      <c r="I1891" t="s">
        <v>665</v>
      </c>
      <c r="J1891" t="s">
        <v>666</v>
      </c>
      <c r="K1891" t="s">
        <v>667</v>
      </c>
      <c r="L1891">
        <v>1354</v>
      </c>
      <c r="N1891">
        <v>1010</v>
      </c>
      <c r="O1891" t="s">
        <v>237</v>
      </c>
      <c r="P1891" t="s">
        <v>237</v>
      </c>
      <c r="Q1891">
        <v>1</v>
      </c>
      <c r="W1891">
        <v>0</v>
      </c>
      <c r="X1891">
        <v>395384367</v>
      </c>
      <c r="Y1891">
        <v>8</v>
      </c>
      <c r="AA1891">
        <v>8.67</v>
      </c>
      <c r="AB1891">
        <v>0</v>
      </c>
      <c r="AC1891">
        <v>0</v>
      </c>
      <c r="AD1891">
        <v>0</v>
      </c>
      <c r="AE1891">
        <v>0.63</v>
      </c>
      <c r="AF1891">
        <v>0</v>
      </c>
      <c r="AG1891">
        <v>0</v>
      </c>
      <c r="AH1891">
        <v>0</v>
      </c>
      <c r="AI1891">
        <v>13.76</v>
      </c>
      <c r="AJ1891">
        <v>1</v>
      </c>
      <c r="AK1891">
        <v>1</v>
      </c>
      <c r="AL1891">
        <v>1</v>
      </c>
      <c r="AN1891">
        <v>0</v>
      </c>
      <c r="AO1891">
        <v>1</v>
      </c>
      <c r="AP1891">
        <v>0</v>
      </c>
      <c r="AQ1891">
        <v>0</v>
      </c>
      <c r="AR1891">
        <v>0</v>
      </c>
      <c r="AS1891" t="s">
        <v>3</v>
      </c>
      <c r="AT1891">
        <v>8</v>
      </c>
      <c r="AU1891" t="s">
        <v>3</v>
      </c>
      <c r="AV1891">
        <v>0</v>
      </c>
      <c r="AW1891">
        <v>2</v>
      </c>
      <c r="AX1891">
        <v>35870494</v>
      </c>
      <c r="AY1891">
        <v>1</v>
      </c>
      <c r="AZ1891">
        <v>0</v>
      </c>
      <c r="BA1891">
        <v>1838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CX1891">
        <f>Y1891*Source!I1775</f>
        <v>1.9392</v>
      </c>
      <c r="CY1891">
        <f t="shared" si="280"/>
        <v>8.67</v>
      </c>
      <c r="CZ1891">
        <f t="shared" si="281"/>
        <v>0.63</v>
      </c>
      <c r="DA1891">
        <f t="shared" si="282"/>
        <v>13.76</v>
      </c>
      <c r="DB1891">
        <f t="shared" si="283"/>
        <v>5.04</v>
      </c>
      <c r="DC1891">
        <f t="shared" si="284"/>
        <v>0</v>
      </c>
    </row>
    <row r="1892" spans="1:107">
      <c r="A1892">
        <f>ROW(Source!A1775)</f>
        <v>1775</v>
      </c>
      <c r="B1892">
        <v>35863109</v>
      </c>
      <c r="C1892">
        <v>35870472</v>
      </c>
      <c r="D1892">
        <v>29111018</v>
      </c>
      <c r="E1892">
        <v>1</v>
      </c>
      <c r="F1892">
        <v>1</v>
      </c>
      <c r="G1892">
        <v>1</v>
      </c>
      <c r="H1892">
        <v>3</v>
      </c>
      <c r="I1892" t="s">
        <v>668</v>
      </c>
      <c r="J1892" t="s">
        <v>669</v>
      </c>
      <c r="K1892" t="s">
        <v>670</v>
      </c>
      <c r="L1892">
        <v>1354</v>
      </c>
      <c r="N1892">
        <v>1010</v>
      </c>
      <c r="O1892" t="s">
        <v>237</v>
      </c>
      <c r="P1892" t="s">
        <v>237</v>
      </c>
      <c r="Q1892">
        <v>1</v>
      </c>
      <c r="W1892">
        <v>0</v>
      </c>
      <c r="X1892">
        <v>-1405133353</v>
      </c>
      <c r="Y1892">
        <v>8</v>
      </c>
      <c r="AA1892">
        <v>8.67</v>
      </c>
      <c r="AB1892">
        <v>0</v>
      </c>
      <c r="AC1892">
        <v>0</v>
      </c>
      <c r="AD1892">
        <v>0</v>
      </c>
      <c r="AE1892">
        <v>0.63</v>
      </c>
      <c r="AF1892">
        <v>0</v>
      </c>
      <c r="AG1892">
        <v>0</v>
      </c>
      <c r="AH1892">
        <v>0</v>
      </c>
      <c r="AI1892">
        <v>13.76</v>
      </c>
      <c r="AJ1892">
        <v>1</v>
      </c>
      <c r="AK1892">
        <v>1</v>
      </c>
      <c r="AL1892">
        <v>1</v>
      </c>
      <c r="AN1892">
        <v>0</v>
      </c>
      <c r="AO1892">
        <v>1</v>
      </c>
      <c r="AP1892">
        <v>0</v>
      </c>
      <c r="AQ1892">
        <v>0</v>
      </c>
      <c r="AR1892">
        <v>0</v>
      </c>
      <c r="AS1892" t="s">
        <v>3</v>
      </c>
      <c r="AT1892">
        <v>8</v>
      </c>
      <c r="AU1892" t="s">
        <v>3</v>
      </c>
      <c r="AV1892">
        <v>0</v>
      </c>
      <c r="AW1892">
        <v>2</v>
      </c>
      <c r="AX1892">
        <v>35870495</v>
      </c>
      <c r="AY1892">
        <v>1</v>
      </c>
      <c r="AZ1892">
        <v>0</v>
      </c>
      <c r="BA1892">
        <v>1839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CX1892">
        <f>Y1892*Source!I1775</f>
        <v>1.9392</v>
      </c>
      <c r="CY1892">
        <f t="shared" si="280"/>
        <v>8.67</v>
      </c>
      <c r="CZ1892">
        <f t="shared" si="281"/>
        <v>0.63</v>
      </c>
      <c r="DA1892">
        <f t="shared" si="282"/>
        <v>13.76</v>
      </c>
      <c r="DB1892">
        <f t="shared" si="283"/>
        <v>5.04</v>
      </c>
      <c r="DC1892">
        <f t="shared" si="284"/>
        <v>0</v>
      </c>
    </row>
    <row r="1893" spans="1:107">
      <c r="A1893">
        <f>ROW(Source!A1775)</f>
        <v>1775</v>
      </c>
      <c r="B1893">
        <v>35863109</v>
      </c>
      <c r="C1893">
        <v>35870472</v>
      </c>
      <c r="D1893">
        <v>29110997</v>
      </c>
      <c r="E1893">
        <v>1</v>
      </c>
      <c r="F1893">
        <v>1</v>
      </c>
      <c r="G1893">
        <v>1</v>
      </c>
      <c r="H1893">
        <v>3</v>
      </c>
      <c r="I1893" t="s">
        <v>671</v>
      </c>
      <c r="J1893" t="s">
        <v>672</v>
      </c>
      <c r="K1893" t="s">
        <v>673</v>
      </c>
      <c r="L1893">
        <v>1301</v>
      </c>
      <c r="N1893">
        <v>1003</v>
      </c>
      <c r="O1893" t="s">
        <v>142</v>
      </c>
      <c r="P1893" t="s">
        <v>142</v>
      </c>
      <c r="Q1893">
        <v>1</v>
      </c>
      <c r="W1893">
        <v>0</v>
      </c>
      <c r="X1893">
        <v>1996222970</v>
      </c>
      <c r="Y1893">
        <v>101</v>
      </c>
      <c r="AA1893">
        <v>27.92</v>
      </c>
      <c r="AB1893">
        <v>0</v>
      </c>
      <c r="AC1893">
        <v>0</v>
      </c>
      <c r="AD1893">
        <v>0</v>
      </c>
      <c r="AE1893">
        <v>12.3</v>
      </c>
      <c r="AF1893">
        <v>0</v>
      </c>
      <c r="AG1893">
        <v>0</v>
      </c>
      <c r="AH1893">
        <v>0</v>
      </c>
      <c r="AI1893">
        <v>2.27</v>
      </c>
      <c r="AJ1893">
        <v>1</v>
      </c>
      <c r="AK1893">
        <v>1</v>
      </c>
      <c r="AL1893">
        <v>1</v>
      </c>
      <c r="AN1893">
        <v>0</v>
      </c>
      <c r="AO1893">
        <v>1</v>
      </c>
      <c r="AP1893">
        <v>0</v>
      </c>
      <c r="AQ1893">
        <v>0</v>
      </c>
      <c r="AR1893">
        <v>0</v>
      </c>
      <c r="AS1893" t="s">
        <v>3</v>
      </c>
      <c r="AT1893">
        <v>101</v>
      </c>
      <c r="AU1893" t="s">
        <v>3</v>
      </c>
      <c r="AV1893">
        <v>0</v>
      </c>
      <c r="AW1893">
        <v>2</v>
      </c>
      <c r="AX1893">
        <v>35870496</v>
      </c>
      <c r="AY1893">
        <v>1</v>
      </c>
      <c r="AZ1893">
        <v>0</v>
      </c>
      <c r="BA1893">
        <v>1840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CX1893">
        <f>Y1893*Source!I1775</f>
        <v>24.482400000000002</v>
      </c>
      <c r="CY1893">
        <f t="shared" si="280"/>
        <v>27.92</v>
      </c>
      <c r="CZ1893">
        <f t="shared" si="281"/>
        <v>12.3</v>
      </c>
      <c r="DA1893">
        <f t="shared" si="282"/>
        <v>2.27</v>
      </c>
      <c r="DB1893">
        <f t="shared" si="283"/>
        <v>1242.3</v>
      </c>
      <c r="DC1893">
        <f t="shared" si="284"/>
        <v>0</v>
      </c>
    </row>
    <row r="1894" spans="1:107">
      <c r="A1894">
        <f>ROW(Source!A1776)</f>
        <v>1776</v>
      </c>
      <c r="B1894">
        <v>35863109</v>
      </c>
      <c r="C1894">
        <v>35870497</v>
      </c>
      <c r="D1894">
        <v>18409850</v>
      </c>
      <c r="E1894">
        <v>1</v>
      </c>
      <c r="F1894">
        <v>1</v>
      </c>
      <c r="G1894">
        <v>1</v>
      </c>
      <c r="H1894">
        <v>1</v>
      </c>
      <c r="I1894" t="s">
        <v>674</v>
      </c>
      <c r="J1894" t="s">
        <v>3</v>
      </c>
      <c r="K1894" t="s">
        <v>675</v>
      </c>
      <c r="L1894">
        <v>1369</v>
      </c>
      <c r="N1894">
        <v>1013</v>
      </c>
      <c r="O1894" t="s">
        <v>561</v>
      </c>
      <c r="P1894" t="s">
        <v>561</v>
      </c>
      <c r="Q1894">
        <v>1</v>
      </c>
      <c r="W1894">
        <v>0</v>
      </c>
      <c r="X1894">
        <v>855544366</v>
      </c>
      <c r="Y1894">
        <v>102.35</v>
      </c>
      <c r="AA1894">
        <v>0</v>
      </c>
      <c r="AB1894">
        <v>0</v>
      </c>
      <c r="AC1894">
        <v>0</v>
      </c>
      <c r="AD1894">
        <v>289.7</v>
      </c>
      <c r="AE1894">
        <v>0</v>
      </c>
      <c r="AF1894">
        <v>0</v>
      </c>
      <c r="AG1894">
        <v>0</v>
      </c>
      <c r="AH1894">
        <v>289.7</v>
      </c>
      <c r="AI1894">
        <v>1</v>
      </c>
      <c r="AJ1894">
        <v>1</v>
      </c>
      <c r="AK1894">
        <v>1</v>
      </c>
      <c r="AL1894">
        <v>1</v>
      </c>
      <c r="AN1894">
        <v>0</v>
      </c>
      <c r="AO1894">
        <v>1</v>
      </c>
      <c r="AP1894">
        <v>1</v>
      </c>
      <c r="AQ1894">
        <v>0</v>
      </c>
      <c r="AR1894">
        <v>0</v>
      </c>
      <c r="AS1894" t="s">
        <v>3</v>
      </c>
      <c r="AT1894">
        <v>89</v>
      </c>
      <c r="AU1894" t="s">
        <v>134</v>
      </c>
      <c r="AV1894">
        <v>1</v>
      </c>
      <c r="AW1894">
        <v>2</v>
      </c>
      <c r="AX1894">
        <v>35870517</v>
      </c>
      <c r="AY1894">
        <v>2</v>
      </c>
      <c r="AZ1894">
        <v>131072</v>
      </c>
      <c r="BA1894">
        <v>1841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CX1894">
        <f>Y1894*Source!I1776</f>
        <v>31.012049999999999</v>
      </c>
      <c r="CY1894">
        <f>AD1894</f>
        <v>289.7</v>
      </c>
      <c r="CZ1894">
        <f>AH1894</f>
        <v>289.7</v>
      </c>
      <c r="DA1894">
        <f>AL1894</f>
        <v>1</v>
      </c>
      <c r="DB1894">
        <f>ROUND((ROUND(AT1894*CZ1894,2)*1.15),2)</f>
        <v>29650.799999999999</v>
      </c>
      <c r="DC1894">
        <f>ROUND((ROUND(AT1894*AG1894,2)*1.15),2)</f>
        <v>0</v>
      </c>
    </row>
    <row r="1895" spans="1:107">
      <c r="A1895">
        <f>ROW(Source!A1776)</f>
        <v>1776</v>
      </c>
      <c r="B1895">
        <v>35863109</v>
      </c>
      <c r="C1895">
        <v>35870497</v>
      </c>
      <c r="D1895">
        <v>29173472</v>
      </c>
      <c r="E1895">
        <v>1</v>
      </c>
      <c r="F1895">
        <v>1</v>
      </c>
      <c r="G1895">
        <v>1</v>
      </c>
      <c r="H1895">
        <v>2</v>
      </c>
      <c r="I1895" t="s">
        <v>624</v>
      </c>
      <c r="J1895" t="s">
        <v>625</v>
      </c>
      <c r="K1895" t="s">
        <v>626</v>
      </c>
      <c r="L1895">
        <v>1368</v>
      </c>
      <c r="N1895">
        <v>1011</v>
      </c>
      <c r="O1895" t="s">
        <v>567</v>
      </c>
      <c r="P1895" t="s">
        <v>567</v>
      </c>
      <c r="Q1895">
        <v>1</v>
      </c>
      <c r="W1895">
        <v>0</v>
      </c>
      <c r="X1895">
        <v>275932499</v>
      </c>
      <c r="Y1895">
        <v>2.7</v>
      </c>
      <c r="AA1895">
        <v>0</v>
      </c>
      <c r="AB1895">
        <v>12.75</v>
      </c>
      <c r="AC1895">
        <v>0</v>
      </c>
      <c r="AD1895">
        <v>0</v>
      </c>
      <c r="AE1895">
        <v>0</v>
      </c>
      <c r="AF1895">
        <v>3</v>
      </c>
      <c r="AG1895">
        <v>0</v>
      </c>
      <c r="AH1895">
        <v>0</v>
      </c>
      <c r="AI1895">
        <v>1</v>
      </c>
      <c r="AJ1895">
        <v>4.25</v>
      </c>
      <c r="AK1895">
        <v>33.049999999999997</v>
      </c>
      <c r="AL1895">
        <v>1</v>
      </c>
      <c r="AN1895">
        <v>0</v>
      </c>
      <c r="AO1895">
        <v>1</v>
      </c>
      <c r="AP1895">
        <v>1</v>
      </c>
      <c r="AQ1895">
        <v>0</v>
      </c>
      <c r="AR1895">
        <v>0</v>
      </c>
      <c r="AS1895" t="s">
        <v>3</v>
      </c>
      <c r="AT1895">
        <v>2.16</v>
      </c>
      <c r="AU1895" t="s">
        <v>133</v>
      </c>
      <c r="AV1895">
        <v>0</v>
      </c>
      <c r="AW1895">
        <v>2</v>
      </c>
      <c r="AX1895">
        <v>35870518</v>
      </c>
      <c r="AY1895">
        <v>1</v>
      </c>
      <c r="AZ1895">
        <v>0</v>
      </c>
      <c r="BA1895">
        <v>1842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CX1895">
        <f>Y1895*Source!I1776</f>
        <v>0.81810000000000005</v>
      </c>
      <c r="CY1895">
        <f>AB1895</f>
        <v>12.75</v>
      </c>
      <c r="CZ1895">
        <f>AF1895</f>
        <v>3</v>
      </c>
      <c r="DA1895">
        <f>AJ1895</f>
        <v>4.25</v>
      </c>
      <c r="DB1895">
        <f>ROUND((ROUND(AT1895*CZ1895,2)*1.25),2)</f>
        <v>8.1</v>
      </c>
      <c r="DC1895">
        <f>ROUND((ROUND(AT1895*AG1895,2)*1.25),2)</f>
        <v>0</v>
      </c>
    </row>
    <row r="1896" spans="1:107">
      <c r="A1896">
        <f>ROW(Source!A1776)</f>
        <v>1776</v>
      </c>
      <c r="B1896">
        <v>35863109</v>
      </c>
      <c r="C1896">
        <v>35870497</v>
      </c>
      <c r="D1896">
        <v>29174538</v>
      </c>
      <c r="E1896">
        <v>1</v>
      </c>
      <c r="F1896">
        <v>1</v>
      </c>
      <c r="G1896">
        <v>1</v>
      </c>
      <c r="H1896">
        <v>2</v>
      </c>
      <c r="I1896" t="s">
        <v>676</v>
      </c>
      <c r="J1896" t="s">
        <v>677</v>
      </c>
      <c r="K1896" t="s">
        <v>678</v>
      </c>
      <c r="L1896">
        <v>1368</v>
      </c>
      <c r="N1896">
        <v>1011</v>
      </c>
      <c r="O1896" t="s">
        <v>567</v>
      </c>
      <c r="P1896" t="s">
        <v>567</v>
      </c>
      <c r="Q1896">
        <v>1</v>
      </c>
      <c r="W1896">
        <v>0</v>
      </c>
      <c r="X1896">
        <v>1107538725</v>
      </c>
      <c r="Y1896">
        <v>0.58749999999999991</v>
      </c>
      <c r="AA1896">
        <v>0</v>
      </c>
      <c r="AB1896">
        <v>187.1</v>
      </c>
      <c r="AC1896">
        <v>0</v>
      </c>
      <c r="AD1896">
        <v>0</v>
      </c>
      <c r="AE1896">
        <v>0</v>
      </c>
      <c r="AF1896">
        <v>33.590000000000003</v>
      </c>
      <c r="AG1896">
        <v>0</v>
      </c>
      <c r="AH1896">
        <v>0</v>
      </c>
      <c r="AI1896">
        <v>1</v>
      </c>
      <c r="AJ1896">
        <v>5.57</v>
      </c>
      <c r="AK1896">
        <v>33.049999999999997</v>
      </c>
      <c r="AL1896">
        <v>1</v>
      </c>
      <c r="AN1896">
        <v>0</v>
      </c>
      <c r="AO1896">
        <v>1</v>
      </c>
      <c r="AP1896">
        <v>1</v>
      </c>
      <c r="AQ1896">
        <v>0</v>
      </c>
      <c r="AR1896">
        <v>0</v>
      </c>
      <c r="AS1896" t="s">
        <v>3</v>
      </c>
      <c r="AT1896">
        <v>0.47</v>
      </c>
      <c r="AU1896" t="s">
        <v>133</v>
      </c>
      <c r="AV1896">
        <v>0</v>
      </c>
      <c r="AW1896">
        <v>2</v>
      </c>
      <c r="AX1896">
        <v>35870519</v>
      </c>
      <c r="AY1896">
        <v>1</v>
      </c>
      <c r="AZ1896">
        <v>0</v>
      </c>
      <c r="BA1896">
        <v>1843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CX1896">
        <f>Y1896*Source!I1776</f>
        <v>0.17801249999999996</v>
      </c>
      <c r="CY1896">
        <f>AB1896</f>
        <v>187.1</v>
      </c>
      <c r="CZ1896">
        <f>AF1896</f>
        <v>33.590000000000003</v>
      </c>
      <c r="DA1896">
        <f>AJ1896</f>
        <v>5.57</v>
      </c>
      <c r="DB1896">
        <f>ROUND((ROUND(AT1896*CZ1896,2)*1.25),2)</f>
        <v>19.739999999999998</v>
      </c>
      <c r="DC1896">
        <f>ROUND((ROUND(AT1896*AG1896,2)*1.25),2)</f>
        <v>0</v>
      </c>
    </row>
    <row r="1897" spans="1:107">
      <c r="A1897">
        <f>ROW(Source!A1776)</f>
        <v>1776</v>
      </c>
      <c r="B1897">
        <v>35863109</v>
      </c>
      <c r="C1897">
        <v>35870497</v>
      </c>
      <c r="D1897">
        <v>29174580</v>
      </c>
      <c r="E1897">
        <v>1</v>
      </c>
      <c r="F1897">
        <v>1</v>
      </c>
      <c r="G1897">
        <v>1</v>
      </c>
      <c r="H1897">
        <v>2</v>
      </c>
      <c r="I1897" t="s">
        <v>679</v>
      </c>
      <c r="J1897" t="s">
        <v>680</v>
      </c>
      <c r="K1897" t="s">
        <v>681</v>
      </c>
      <c r="L1897">
        <v>1368</v>
      </c>
      <c r="N1897">
        <v>1011</v>
      </c>
      <c r="O1897" t="s">
        <v>567</v>
      </c>
      <c r="P1897" t="s">
        <v>567</v>
      </c>
      <c r="Q1897">
        <v>1</v>
      </c>
      <c r="W1897">
        <v>0</v>
      </c>
      <c r="X1897">
        <v>-169468834</v>
      </c>
      <c r="Y1897">
        <v>0.66250000000000009</v>
      </c>
      <c r="AA1897">
        <v>0</v>
      </c>
      <c r="AB1897">
        <v>31.87</v>
      </c>
      <c r="AC1897">
        <v>0</v>
      </c>
      <c r="AD1897">
        <v>0</v>
      </c>
      <c r="AE1897">
        <v>0</v>
      </c>
      <c r="AF1897">
        <v>2.08</v>
      </c>
      <c r="AG1897">
        <v>0</v>
      </c>
      <c r="AH1897">
        <v>0</v>
      </c>
      <c r="AI1897">
        <v>1</v>
      </c>
      <c r="AJ1897">
        <v>15.32</v>
      </c>
      <c r="AK1897">
        <v>33.049999999999997</v>
      </c>
      <c r="AL1897">
        <v>1</v>
      </c>
      <c r="AN1897">
        <v>0</v>
      </c>
      <c r="AO1897">
        <v>1</v>
      </c>
      <c r="AP1897">
        <v>1</v>
      </c>
      <c r="AQ1897">
        <v>0</v>
      </c>
      <c r="AR1897">
        <v>0</v>
      </c>
      <c r="AS1897" t="s">
        <v>3</v>
      </c>
      <c r="AT1897">
        <v>0.53</v>
      </c>
      <c r="AU1897" t="s">
        <v>133</v>
      </c>
      <c r="AV1897">
        <v>0</v>
      </c>
      <c r="AW1897">
        <v>2</v>
      </c>
      <c r="AX1897">
        <v>35870520</v>
      </c>
      <c r="AY1897">
        <v>1</v>
      </c>
      <c r="AZ1897">
        <v>0</v>
      </c>
      <c r="BA1897">
        <v>1844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CX1897">
        <f>Y1897*Source!I1776</f>
        <v>0.20073750000000001</v>
      </c>
      <c r="CY1897">
        <f>AB1897</f>
        <v>31.87</v>
      </c>
      <c r="CZ1897">
        <f>AF1897</f>
        <v>2.08</v>
      </c>
      <c r="DA1897">
        <f>AJ1897</f>
        <v>15.32</v>
      </c>
      <c r="DB1897">
        <f>ROUND((ROUND(AT1897*CZ1897,2)*1.25),2)</f>
        <v>1.38</v>
      </c>
      <c r="DC1897">
        <f>ROUND((ROUND(AT1897*AG1897,2)*1.25),2)</f>
        <v>0</v>
      </c>
    </row>
    <row r="1898" spans="1:107">
      <c r="A1898">
        <f>ROW(Source!A1776)</f>
        <v>1776</v>
      </c>
      <c r="B1898">
        <v>35863109</v>
      </c>
      <c r="C1898">
        <v>35870497</v>
      </c>
      <c r="D1898">
        <v>29108656</v>
      </c>
      <c r="E1898">
        <v>1</v>
      </c>
      <c r="F1898">
        <v>1</v>
      </c>
      <c r="G1898">
        <v>1</v>
      </c>
      <c r="H1898">
        <v>3</v>
      </c>
      <c r="I1898" t="s">
        <v>682</v>
      </c>
      <c r="J1898" t="s">
        <v>683</v>
      </c>
      <c r="K1898" t="s">
        <v>684</v>
      </c>
      <c r="L1898">
        <v>1354</v>
      </c>
      <c r="N1898">
        <v>1010</v>
      </c>
      <c r="O1898" t="s">
        <v>237</v>
      </c>
      <c r="P1898" t="s">
        <v>237</v>
      </c>
      <c r="Q1898">
        <v>1</v>
      </c>
      <c r="W1898">
        <v>0</v>
      </c>
      <c r="X1898">
        <v>1057373551</v>
      </c>
      <c r="Y1898">
        <v>7</v>
      </c>
      <c r="AA1898">
        <v>103.47</v>
      </c>
      <c r="AB1898">
        <v>0</v>
      </c>
      <c r="AC1898">
        <v>0</v>
      </c>
      <c r="AD1898">
        <v>0</v>
      </c>
      <c r="AE1898">
        <v>13.87</v>
      </c>
      <c r="AF1898">
        <v>0</v>
      </c>
      <c r="AG1898">
        <v>0</v>
      </c>
      <c r="AH1898">
        <v>0</v>
      </c>
      <c r="AI1898">
        <v>7.46</v>
      </c>
      <c r="AJ1898">
        <v>1</v>
      </c>
      <c r="AK1898">
        <v>1</v>
      </c>
      <c r="AL1898">
        <v>1</v>
      </c>
      <c r="AN1898">
        <v>0</v>
      </c>
      <c r="AO1898">
        <v>1</v>
      </c>
      <c r="AP1898">
        <v>0</v>
      </c>
      <c r="AQ1898">
        <v>0</v>
      </c>
      <c r="AR1898">
        <v>0</v>
      </c>
      <c r="AS1898" t="s">
        <v>3</v>
      </c>
      <c r="AT1898">
        <v>7</v>
      </c>
      <c r="AU1898" t="s">
        <v>3</v>
      </c>
      <c r="AV1898">
        <v>0</v>
      </c>
      <c r="AW1898">
        <v>2</v>
      </c>
      <c r="AX1898">
        <v>35870521</v>
      </c>
      <c r="AY1898">
        <v>1</v>
      </c>
      <c r="AZ1898">
        <v>0</v>
      </c>
      <c r="BA1898">
        <v>1845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CX1898">
        <f>Y1898*Source!I1776</f>
        <v>2.121</v>
      </c>
      <c r="CY1898">
        <f t="shared" ref="CY1898:CY1912" si="285">AA1898</f>
        <v>103.47</v>
      </c>
      <c r="CZ1898">
        <f t="shared" ref="CZ1898:CZ1912" si="286">AE1898</f>
        <v>13.87</v>
      </c>
      <c r="DA1898">
        <f t="shared" ref="DA1898:DA1912" si="287">AI1898</f>
        <v>7.46</v>
      </c>
      <c r="DB1898">
        <f t="shared" ref="DB1898:DB1912" si="288">ROUND(ROUND(AT1898*CZ1898,2),2)</f>
        <v>97.09</v>
      </c>
      <c r="DC1898">
        <f t="shared" ref="DC1898:DC1912" si="289">ROUND(ROUND(AT1898*AG1898,2),2)</f>
        <v>0</v>
      </c>
    </row>
    <row r="1899" spans="1:107">
      <c r="A1899">
        <f>ROW(Source!A1776)</f>
        <v>1776</v>
      </c>
      <c r="B1899">
        <v>35863109</v>
      </c>
      <c r="C1899">
        <v>35870497</v>
      </c>
      <c r="D1899">
        <v>29109354</v>
      </c>
      <c r="E1899">
        <v>1</v>
      </c>
      <c r="F1899">
        <v>1</v>
      </c>
      <c r="G1899">
        <v>1</v>
      </c>
      <c r="H1899">
        <v>3</v>
      </c>
      <c r="I1899" t="s">
        <v>685</v>
      </c>
      <c r="J1899" t="s">
        <v>686</v>
      </c>
      <c r="K1899" t="s">
        <v>687</v>
      </c>
      <c r="L1899">
        <v>1346</v>
      </c>
      <c r="N1899">
        <v>1009</v>
      </c>
      <c r="O1899" t="s">
        <v>160</v>
      </c>
      <c r="P1899" t="s">
        <v>160</v>
      </c>
      <c r="Q1899">
        <v>1</v>
      </c>
      <c r="W1899">
        <v>0</v>
      </c>
      <c r="X1899">
        <v>-882693383</v>
      </c>
      <c r="Y1899">
        <v>10</v>
      </c>
      <c r="AA1899">
        <v>64.010000000000005</v>
      </c>
      <c r="AB1899">
        <v>0</v>
      </c>
      <c r="AC1899">
        <v>0</v>
      </c>
      <c r="AD1899">
        <v>0</v>
      </c>
      <c r="AE1899">
        <v>46.72</v>
      </c>
      <c r="AF1899">
        <v>0</v>
      </c>
      <c r="AG1899">
        <v>0</v>
      </c>
      <c r="AH1899">
        <v>0</v>
      </c>
      <c r="AI1899">
        <v>1.37</v>
      </c>
      <c r="AJ1899">
        <v>1</v>
      </c>
      <c r="AK1899">
        <v>1</v>
      </c>
      <c r="AL1899">
        <v>1</v>
      </c>
      <c r="AN1899">
        <v>0</v>
      </c>
      <c r="AO1899">
        <v>1</v>
      </c>
      <c r="AP1899">
        <v>0</v>
      </c>
      <c r="AQ1899">
        <v>0</v>
      </c>
      <c r="AR1899">
        <v>0</v>
      </c>
      <c r="AS1899" t="s">
        <v>3</v>
      </c>
      <c r="AT1899">
        <v>10</v>
      </c>
      <c r="AU1899" t="s">
        <v>3</v>
      </c>
      <c r="AV1899">
        <v>0</v>
      </c>
      <c r="AW1899">
        <v>2</v>
      </c>
      <c r="AX1899">
        <v>35870522</v>
      </c>
      <c r="AY1899">
        <v>1</v>
      </c>
      <c r="AZ1899">
        <v>0</v>
      </c>
      <c r="BA1899">
        <v>1846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CX1899">
        <f>Y1899*Source!I1776</f>
        <v>3.03</v>
      </c>
      <c r="CY1899">
        <f t="shared" si="285"/>
        <v>64.010000000000005</v>
      </c>
      <c r="CZ1899">
        <f t="shared" si="286"/>
        <v>46.72</v>
      </c>
      <c r="DA1899">
        <f t="shared" si="287"/>
        <v>1.37</v>
      </c>
      <c r="DB1899">
        <f t="shared" si="288"/>
        <v>467.2</v>
      </c>
      <c r="DC1899">
        <f t="shared" si="289"/>
        <v>0</v>
      </c>
    </row>
    <row r="1900" spans="1:107">
      <c r="A1900">
        <f>ROW(Source!A1776)</f>
        <v>1776</v>
      </c>
      <c r="B1900">
        <v>35863109</v>
      </c>
      <c r="C1900">
        <v>35870497</v>
      </c>
      <c r="D1900">
        <v>29109414</v>
      </c>
      <c r="E1900">
        <v>1</v>
      </c>
      <c r="F1900">
        <v>1</v>
      </c>
      <c r="G1900">
        <v>1</v>
      </c>
      <c r="H1900">
        <v>3</v>
      </c>
      <c r="I1900" t="s">
        <v>688</v>
      </c>
      <c r="J1900" t="s">
        <v>689</v>
      </c>
      <c r="K1900" t="s">
        <v>690</v>
      </c>
      <c r="L1900">
        <v>1346</v>
      </c>
      <c r="N1900">
        <v>1009</v>
      </c>
      <c r="O1900" t="s">
        <v>160</v>
      </c>
      <c r="P1900" t="s">
        <v>160</v>
      </c>
      <c r="Q1900">
        <v>1</v>
      </c>
      <c r="W1900">
        <v>0</v>
      </c>
      <c r="X1900">
        <v>1092262719</v>
      </c>
      <c r="Y1900">
        <v>119</v>
      </c>
      <c r="AA1900">
        <v>10.1</v>
      </c>
      <c r="AB1900">
        <v>0</v>
      </c>
      <c r="AC1900">
        <v>0</v>
      </c>
      <c r="AD1900">
        <v>0</v>
      </c>
      <c r="AE1900">
        <v>1.58</v>
      </c>
      <c r="AF1900">
        <v>0</v>
      </c>
      <c r="AG1900">
        <v>0</v>
      </c>
      <c r="AH1900">
        <v>0</v>
      </c>
      <c r="AI1900">
        <v>6.39</v>
      </c>
      <c r="AJ1900">
        <v>1</v>
      </c>
      <c r="AK1900">
        <v>1</v>
      </c>
      <c r="AL1900">
        <v>1</v>
      </c>
      <c r="AN1900">
        <v>0</v>
      </c>
      <c r="AO1900">
        <v>1</v>
      </c>
      <c r="AP1900">
        <v>0</v>
      </c>
      <c r="AQ1900">
        <v>0</v>
      </c>
      <c r="AR1900">
        <v>0</v>
      </c>
      <c r="AS1900" t="s">
        <v>3</v>
      </c>
      <c r="AT1900">
        <v>119</v>
      </c>
      <c r="AU1900" t="s">
        <v>3</v>
      </c>
      <c r="AV1900">
        <v>0</v>
      </c>
      <c r="AW1900">
        <v>2</v>
      </c>
      <c r="AX1900">
        <v>35870523</v>
      </c>
      <c r="AY1900">
        <v>1</v>
      </c>
      <c r="AZ1900">
        <v>0</v>
      </c>
      <c r="BA1900">
        <v>1847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CX1900">
        <f>Y1900*Source!I1776</f>
        <v>36.057000000000002</v>
      </c>
      <c r="CY1900">
        <f t="shared" si="285"/>
        <v>10.1</v>
      </c>
      <c r="CZ1900">
        <f t="shared" si="286"/>
        <v>1.58</v>
      </c>
      <c r="DA1900">
        <f t="shared" si="287"/>
        <v>6.39</v>
      </c>
      <c r="DB1900">
        <f t="shared" si="288"/>
        <v>188.02</v>
      </c>
      <c r="DC1900">
        <f t="shared" si="289"/>
        <v>0</v>
      </c>
    </row>
    <row r="1901" spans="1:107">
      <c r="A1901">
        <f>ROW(Source!A1776)</f>
        <v>1776</v>
      </c>
      <c r="B1901">
        <v>35863109</v>
      </c>
      <c r="C1901">
        <v>35870497</v>
      </c>
      <c r="D1901">
        <v>29109781</v>
      </c>
      <c r="E1901">
        <v>1</v>
      </c>
      <c r="F1901">
        <v>1</v>
      </c>
      <c r="G1901">
        <v>1</v>
      </c>
      <c r="H1901">
        <v>3</v>
      </c>
      <c r="I1901" t="s">
        <v>691</v>
      </c>
      <c r="J1901" t="s">
        <v>692</v>
      </c>
      <c r="K1901" t="s">
        <v>693</v>
      </c>
      <c r="L1901">
        <v>1346</v>
      </c>
      <c r="N1901">
        <v>1009</v>
      </c>
      <c r="O1901" t="s">
        <v>160</v>
      </c>
      <c r="P1901" t="s">
        <v>160</v>
      </c>
      <c r="Q1901">
        <v>1</v>
      </c>
      <c r="W1901">
        <v>0</v>
      </c>
      <c r="X1901">
        <v>-306339415</v>
      </c>
      <c r="Y1901">
        <v>9</v>
      </c>
      <c r="AA1901">
        <v>60.38</v>
      </c>
      <c r="AB1901">
        <v>0</v>
      </c>
      <c r="AC1901">
        <v>0</v>
      </c>
      <c r="AD1901">
        <v>0</v>
      </c>
      <c r="AE1901">
        <v>11.12</v>
      </c>
      <c r="AF1901">
        <v>0</v>
      </c>
      <c r="AG1901">
        <v>0</v>
      </c>
      <c r="AH1901">
        <v>0</v>
      </c>
      <c r="AI1901">
        <v>5.43</v>
      </c>
      <c r="AJ1901">
        <v>1</v>
      </c>
      <c r="AK1901">
        <v>1</v>
      </c>
      <c r="AL1901">
        <v>1</v>
      </c>
      <c r="AN1901">
        <v>0</v>
      </c>
      <c r="AO1901">
        <v>1</v>
      </c>
      <c r="AP1901">
        <v>0</v>
      </c>
      <c r="AQ1901">
        <v>0</v>
      </c>
      <c r="AR1901">
        <v>0</v>
      </c>
      <c r="AS1901" t="s">
        <v>3</v>
      </c>
      <c r="AT1901">
        <v>9</v>
      </c>
      <c r="AU1901" t="s">
        <v>3</v>
      </c>
      <c r="AV1901">
        <v>0</v>
      </c>
      <c r="AW1901">
        <v>2</v>
      </c>
      <c r="AX1901">
        <v>35870524</v>
      </c>
      <c r="AY1901">
        <v>1</v>
      </c>
      <c r="AZ1901">
        <v>0</v>
      </c>
      <c r="BA1901">
        <v>1848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CX1901">
        <f>Y1901*Source!I1776</f>
        <v>2.7269999999999999</v>
      </c>
      <c r="CY1901">
        <f t="shared" si="285"/>
        <v>60.38</v>
      </c>
      <c r="CZ1901">
        <f t="shared" si="286"/>
        <v>11.12</v>
      </c>
      <c r="DA1901">
        <f t="shared" si="287"/>
        <v>5.43</v>
      </c>
      <c r="DB1901">
        <f t="shared" si="288"/>
        <v>100.08</v>
      </c>
      <c r="DC1901">
        <f t="shared" si="289"/>
        <v>0</v>
      </c>
    </row>
    <row r="1902" spans="1:107">
      <c r="A1902">
        <f>ROW(Source!A1776)</f>
        <v>1776</v>
      </c>
      <c r="B1902">
        <v>35863109</v>
      </c>
      <c r="C1902">
        <v>35870497</v>
      </c>
      <c r="D1902">
        <v>29109782</v>
      </c>
      <c r="E1902">
        <v>1</v>
      </c>
      <c r="F1902">
        <v>1</v>
      </c>
      <c r="G1902">
        <v>1</v>
      </c>
      <c r="H1902">
        <v>3</v>
      </c>
      <c r="I1902" t="s">
        <v>694</v>
      </c>
      <c r="J1902" t="s">
        <v>695</v>
      </c>
      <c r="K1902" t="s">
        <v>696</v>
      </c>
      <c r="L1902">
        <v>1346</v>
      </c>
      <c r="N1902">
        <v>1009</v>
      </c>
      <c r="O1902" t="s">
        <v>160</v>
      </c>
      <c r="P1902" t="s">
        <v>160</v>
      </c>
      <c r="Q1902">
        <v>1</v>
      </c>
      <c r="W1902">
        <v>0</v>
      </c>
      <c r="X1902">
        <v>-71279152</v>
      </c>
      <c r="Y1902">
        <v>85</v>
      </c>
      <c r="AA1902">
        <v>16.309999999999999</v>
      </c>
      <c r="AB1902">
        <v>0</v>
      </c>
      <c r="AC1902">
        <v>0</v>
      </c>
      <c r="AD1902">
        <v>0</v>
      </c>
      <c r="AE1902">
        <v>4.3600000000000003</v>
      </c>
      <c r="AF1902">
        <v>0</v>
      </c>
      <c r="AG1902">
        <v>0</v>
      </c>
      <c r="AH1902">
        <v>0</v>
      </c>
      <c r="AI1902">
        <v>3.74</v>
      </c>
      <c r="AJ1902">
        <v>1</v>
      </c>
      <c r="AK1902">
        <v>1</v>
      </c>
      <c r="AL1902">
        <v>1</v>
      </c>
      <c r="AN1902">
        <v>0</v>
      </c>
      <c r="AO1902">
        <v>1</v>
      </c>
      <c r="AP1902">
        <v>0</v>
      </c>
      <c r="AQ1902">
        <v>0</v>
      </c>
      <c r="AR1902">
        <v>0</v>
      </c>
      <c r="AS1902" t="s">
        <v>3</v>
      </c>
      <c r="AT1902">
        <v>85</v>
      </c>
      <c r="AU1902" t="s">
        <v>3</v>
      </c>
      <c r="AV1902">
        <v>0</v>
      </c>
      <c r="AW1902">
        <v>2</v>
      </c>
      <c r="AX1902">
        <v>35870525</v>
      </c>
      <c r="AY1902">
        <v>1</v>
      </c>
      <c r="AZ1902">
        <v>0</v>
      </c>
      <c r="BA1902">
        <v>1849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CX1902">
        <f>Y1902*Source!I1776</f>
        <v>25.754999999999999</v>
      </c>
      <c r="CY1902">
        <f t="shared" si="285"/>
        <v>16.309999999999999</v>
      </c>
      <c r="CZ1902">
        <f t="shared" si="286"/>
        <v>4.3600000000000003</v>
      </c>
      <c r="DA1902">
        <f t="shared" si="287"/>
        <v>3.74</v>
      </c>
      <c r="DB1902">
        <f t="shared" si="288"/>
        <v>370.6</v>
      </c>
      <c r="DC1902">
        <f t="shared" si="289"/>
        <v>0</v>
      </c>
    </row>
    <row r="1903" spans="1:107">
      <c r="A1903">
        <f>ROW(Source!A1776)</f>
        <v>1776</v>
      </c>
      <c r="B1903">
        <v>35863109</v>
      </c>
      <c r="C1903">
        <v>35870497</v>
      </c>
      <c r="D1903">
        <v>29110699</v>
      </c>
      <c r="E1903">
        <v>1</v>
      </c>
      <c r="F1903">
        <v>1</v>
      </c>
      <c r="G1903">
        <v>1</v>
      </c>
      <c r="H1903">
        <v>3</v>
      </c>
      <c r="I1903" t="s">
        <v>697</v>
      </c>
      <c r="J1903" t="s">
        <v>698</v>
      </c>
      <c r="K1903" t="s">
        <v>699</v>
      </c>
      <c r="L1903">
        <v>1301</v>
      </c>
      <c r="N1903">
        <v>1003</v>
      </c>
      <c r="O1903" t="s">
        <v>142</v>
      </c>
      <c r="P1903" t="s">
        <v>142</v>
      </c>
      <c r="Q1903">
        <v>1</v>
      </c>
      <c r="W1903">
        <v>0</v>
      </c>
      <c r="X1903">
        <v>1063889258</v>
      </c>
      <c r="Y1903">
        <v>120</v>
      </c>
      <c r="AA1903">
        <v>1.24</v>
      </c>
      <c r="AB1903">
        <v>0</v>
      </c>
      <c r="AC1903">
        <v>0</v>
      </c>
      <c r="AD1903">
        <v>0</v>
      </c>
      <c r="AE1903">
        <v>0.17</v>
      </c>
      <c r="AF1903">
        <v>0</v>
      </c>
      <c r="AG1903">
        <v>0</v>
      </c>
      <c r="AH1903">
        <v>0</v>
      </c>
      <c r="AI1903">
        <v>7.29</v>
      </c>
      <c r="AJ1903">
        <v>1</v>
      </c>
      <c r="AK1903">
        <v>1</v>
      </c>
      <c r="AL1903">
        <v>1</v>
      </c>
      <c r="AN1903">
        <v>0</v>
      </c>
      <c r="AO1903">
        <v>1</v>
      </c>
      <c r="AP1903">
        <v>0</v>
      </c>
      <c r="AQ1903">
        <v>0</v>
      </c>
      <c r="AR1903">
        <v>0</v>
      </c>
      <c r="AS1903" t="s">
        <v>3</v>
      </c>
      <c r="AT1903">
        <v>120</v>
      </c>
      <c r="AU1903" t="s">
        <v>3</v>
      </c>
      <c r="AV1903">
        <v>0</v>
      </c>
      <c r="AW1903">
        <v>2</v>
      </c>
      <c r="AX1903">
        <v>35870526</v>
      </c>
      <c r="AY1903">
        <v>1</v>
      </c>
      <c r="AZ1903">
        <v>0</v>
      </c>
      <c r="BA1903">
        <v>1850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CX1903">
        <f>Y1903*Source!I1776</f>
        <v>36.36</v>
      </c>
      <c r="CY1903">
        <f t="shared" si="285"/>
        <v>1.24</v>
      </c>
      <c r="CZ1903">
        <f t="shared" si="286"/>
        <v>0.17</v>
      </c>
      <c r="DA1903">
        <f t="shared" si="287"/>
        <v>7.29</v>
      </c>
      <c r="DB1903">
        <f t="shared" si="288"/>
        <v>20.399999999999999</v>
      </c>
      <c r="DC1903">
        <f t="shared" si="289"/>
        <v>0</v>
      </c>
    </row>
    <row r="1904" spans="1:107">
      <c r="A1904">
        <f>ROW(Source!A1776)</f>
        <v>1776</v>
      </c>
      <c r="B1904">
        <v>35863109</v>
      </c>
      <c r="C1904">
        <v>35870497</v>
      </c>
      <c r="D1904">
        <v>29110797</v>
      </c>
      <c r="E1904">
        <v>1</v>
      </c>
      <c r="F1904">
        <v>1</v>
      </c>
      <c r="G1904">
        <v>1</v>
      </c>
      <c r="H1904">
        <v>3</v>
      </c>
      <c r="I1904" t="s">
        <v>700</v>
      </c>
      <c r="J1904" t="s">
        <v>701</v>
      </c>
      <c r="K1904" t="s">
        <v>702</v>
      </c>
      <c r="L1904">
        <v>1301</v>
      </c>
      <c r="N1904">
        <v>1003</v>
      </c>
      <c r="O1904" t="s">
        <v>142</v>
      </c>
      <c r="P1904" t="s">
        <v>142</v>
      </c>
      <c r="Q1904">
        <v>1</v>
      </c>
      <c r="W1904">
        <v>0</v>
      </c>
      <c r="X1904">
        <v>1919953005</v>
      </c>
      <c r="Y1904">
        <v>82</v>
      </c>
      <c r="AA1904">
        <v>15.5</v>
      </c>
      <c r="AB1904">
        <v>0</v>
      </c>
      <c r="AC1904">
        <v>0</v>
      </c>
      <c r="AD1904">
        <v>0</v>
      </c>
      <c r="AE1904">
        <v>1.74</v>
      </c>
      <c r="AF1904">
        <v>0</v>
      </c>
      <c r="AG1904">
        <v>0</v>
      </c>
      <c r="AH1904">
        <v>0</v>
      </c>
      <c r="AI1904">
        <v>8.91</v>
      </c>
      <c r="AJ1904">
        <v>1</v>
      </c>
      <c r="AK1904">
        <v>1</v>
      </c>
      <c r="AL1904">
        <v>1</v>
      </c>
      <c r="AN1904">
        <v>0</v>
      </c>
      <c r="AO1904">
        <v>1</v>
      </c>
      <c r="AP1904">
        <v>0</v>
      </c>
      <c r="AQ1904">
        <v>0</v>
      </c>
      <c r="AR1904">
        <v>0</v>
      </c>
      <c r="AS1904" t="s">
        <v>3</v>
      </c>
      <c r="AT1904">
        <v>82</v>
      </c>
      <c r="AU1904" t="s">
        <v>3</v>
      </c>
      <c r="AV1904">
        <v>0</v>
      </c>
      <c r="AW1904">
        <v>2</v>
      </c>
      <c r="AX1904">
        <v>35870527</v>
      </c>
      <c r="AY1904">
        <v>1</v>
      </c>
      <c r="AZ1904">
        <v>0</v>
      </c>
      <c r="BA1904">
        <v>1851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CX1904">
        <f>Y1904*Source!I1776</f>
        <v>24.846</v>
      </c>
      <c r="CY1904">
        <f t="shared" si="285"/>
        <v>15.5</v>
      </c>
      <c r="CZ1904">
        <f t="shared" si="286"/>
        <v>1.74</v>
      </c>
      <c r="DA1904">
        <f t="shared" si="287"/>
        <v>8.91</v>
      </c>
      <c r="DB1904">
        <f t="shared" si="288"/>
        <v>142.68</v>
      </c>
      <c r="DC1904">
        <f t="shared" si="289"/>
        <v>0</v>
      </c>
    </row>
    <row r="1905" spans="1:107">
      <c r="A1905">
        <f>ROW(Source!A1776)</f>
        <v>1776</v>
      </c>
      <c r="B1905">
        <v>35863109</v>
      </c>
      <c r="C1905">
        <v>35870497</v>
      </c>
      <c r="D1905">
        <v>29110815</v>
      </c>
      <c r="E1905">
        <v>1</v>
      </c>
      <c r="F1905">
        <v>1</v>
      </c>
      <c r="G1905">
        <v>1</v>
      </c>
      <c r="H1905">
        <v>3</v>
      </c>
      <c r="I1905" t="s">
        <v>703</v>
      </c>
      <c r="J1905" t="s">
        <v>704</v>
      </c>
      <c r="K1905" t="s">
        <v>705</v>
      </c>
      <c r="L1905">
        <v>1301</v>
      </c>
      <c r="N1905">
        <v>1003</v>
      </c>
      <c r="O1905" t="s">
        <v>142</v>
      </c>
      <c r="P1905" t="s">
        <v>142</v>
      </c>
      <c r="Q1905">
        <v>1</v>
      </c>
      <c r="W1905">
        <v>0</v>
      </c>
      <c r="X1905">
        <v>-1169660804</v>
      </c>
      <c r="Y1905">
        <v>116</v>
      </c>
      <c r="AA1905">
        <v>6.29</v>
      </c>
      <c r="AB1905">
        <v>0</v>
      </c>
      <c r="AC1905">
        <v>0</v>
      </c>
      <c r="AD1905">
        <v>0</v>
      </c>
      <c r="AE1905">
        <v>0.85</v>
      </c>
      <c r="AF1905">
        <v>0</v>
      </c>
      <c r="AG1905">
        <v>0</v>
      </c>
      <c r="AH1905">
        <v>0</v>
      </c>
      <c r="AI1905">
        <v>7.4</v>
      </c>
      <c r="AJ1905">
        <v>1</v>
      </c>
      <c r="AK1905">
        <v>1</v>
      </c>
      <c r="AL1905">
        <v>1</v>
      </c>
      <c r="AN1905">
        <v>0</v>
      </c>
      <c r="AO1905">
        <v>1</v>
      </c>
      <c r="AP1905">
        <v>0</v>
      </c>
      <c r="AQ1905">
        <v>0</v>
      </c>
      <c r="AR1905">
        <v>0</v>
      </c>
      <c r="AS1905" t="s">
        <v>3</v>
      </c>
      <c r="AT1905">
        <v>116</v>
      </c>
      <c r="AU1905" t="s">
        <v>3</v>
      </c>
      <c r="AV1905">
        <v>0</v>
      </c>
      <c r="AW1905">
        <v>2</v>
      </c>
      <c r="AX1905">
        <v>35870528</v>
      </c>
      <c r="AY1905">
        <v>1</v>
      </c>
      <c r="AZ1905">
        <v>0</v>
      </c>
      <c r="BA1905">
        <v>1852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CX1905">
        <f>Y1905*Source!I1776</f>
        <v>35.147999999999996</v>
      </c>
      <c r="CY1905">
        <f t="shared" si="285"/>
        <v>6.29</v>
      </c>
      <c r="CZ1905">
        <f t="shared" si="286"/>
        <v>0.85</v>
      </c>
      <c r="DA1905">
        <f t="shared" si="287"/>
        <v>7.4</v>
      </c>
      <c r="DB1905">
        <f t="shared" si="288"/>
        <v>98.6</v>
      </c>
      <c r="DC1905">
        <f t="shared" si="289"/>
        <v>0</v>
      </c>
    </row>
    <row r="1906" spans="1:107">
      <c r="A1906">
        <f>ROW(Source!A1776)</f>
        <v>1776</v>
      </c>
      <c r="B1906">
        <v>35863109</v>
      </c>
      <c r="C1906">
        <v>35870497</v>
      </c>
      <c r="D1906">
        <v>29111455</v>
      </c>
      <c r="E1906">
        <v>1</v>
      </c>
      <c r="F1906">
        <v>1</v>
      </c>
      <c r="G1906">
        <v>1</v>
      </c>
      <c r="H1906">
        <v>3</v>
      </c>
      <c r="I1906" t="s">
        <v>706</v>
      </c>
      <c r="J1906" t="s">
        <v>707</v>
      </c>
      <c r="K1906" t="s">
        <v>708</v>
      </c>
      <c r="L1906">
        <v>1327</v>
      </c>
      <c r="N1906">
        <v>1005</v>
      </c>
      <c r="O1906" t="s">
        <v>155</v>
      </c>
      <c r="P1906" t="s">
        <v>155</v>
      </c>
      <c r="Q1906">
        <v>1</v>
      </c>
      <c r="W1906">
        <v>0</v>
      </c>
      <c r="X1906">
        <v>-1126346608</v>
      </c>
      <c r="Y1906">
        <v>212</v>
      </c>
      <c r="AA1906">
        <v>73.790000000000006</v>
      </c>
      <c r="AB1906">
        <v>0</v>
      </c>
      <c r="AC1906">
        <v>0</v>
      </c>
      <c r="AD1906">
        <v>0</v>
      </c>
      <c r="AE1906">
        <v>15.06</v>
      </c>
      <c r="AF1906">
        <v>0</v>
      </c>
      <c r="AG1906">
        <v>0</v>
      </c>
      <c r="AH1906">
        <v>0</v>
      </c>
      <c r="AI1906">
        <v>4.9000000000000004</v>
      </c>
      <c r="AJ1906">
        <v>1</v>
      </c>
      <c r="AK1906">
        <v>1</v>
      </c>
      <c r="AL1906">
        <v>1</v>
      </c>
      <c r="AN1906">
        <v>0</v>
      </c>
      <c r="AO1906">
        <v>1</v>
      </c>
      <c r="AP1906">
        <v>0</v>
      </c>
      <c r="AQ1906">
        <v>0</v>
      </c>
      <c r="AR1906">
        <v>0</v>
      </c>
      <c r="AS1906" t="s">
        <v>3</v>
      </c>
      <c r="AT1906">
        <v>212</v>
      </c>
      <c r="AU1906" t="s">
        <v>3</v>
      </c>
      <c r="AV1906">
        <v>0</v>
      </c>
      <c r="AW1906">
        <v>2</v>
      </c>
      <c r="AX1906">
        <v>35870529</v>
      </c>
      <c r="AY1906">
        <v>1</v>
      </c>
      <c r="AZ1906">
        <v>0</v>
      </c>
      <c r="BA1906">
        <v>1853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CX1906">
        <f>Y1906*Source!I1776</f>
        <v>64.236000000000004</v>
      </c>
      <c r="CY1906">
        <f t="shared" si="285"/>
        <v>73.790000000000006</v>
      </c>
      <c r="CZ1906">
        <f t="shared" si="286"/>
        <v>15.06</v>
      </c>
      <c r="DA1906">
        <f t="shared" si="287"/>
        <v>4.9000000000000004</v>
      </c>
      <c r="DB1906">
        <f t="shared" si="288"/>
        <v>3192.72</v>
      </c>
      <c r="DC1906">
        <f t="shared" si="289"/>
        <v>0</v>
      </c>
    </row>
    <row r="1907" spans="1:107">
      <c r="A1907">
        <f>ROW(Source!A1776)</f>
        <v>1776</v>
      </c>
      <c r="B1907">
        <v>35863109</v>
      </c>
      <c r="C1907">
        <v>35870497</v>
      </c>
      <c r="D1907">
        <v>29114733</v>
      </c>
      <c r="E1907">
        <v>1</v>
      </c>
      <c r="F1907">
        <v>1</v>
      </c>
      <c r="G1907">
        <v>1</v>
      </c>
      <c r="H1907">
        <v>3</v>
      </c>
      <c r="I1907" t="s">
        <v>709</v>
      </c>
      <c r="J1907" t="s">
        <v>710</v>
      </c>
      <c r="K1907" t="s">
        <v>711</v>
      </c>
      <c r="L1907">
        <v>1354</v>
      </c>
      <c r="N1907">
        <v>1010</v>
      </c>
      <c r="O1907" t="s">
        <v>237</v>
      </c>
      <c r="P1907" t="s">
        <v>237</v>
      </c>
      <c r="Q1907">
        <v>1</v>
      </c>
      <c r="W1907">
        <v>0</v>
      </c>
      <c r="X1907">
        <v>-1352915271</v>
      </c>
      <c r="Y1907">
        <v>735</v>
      </c>
      <c r="AA1907">
        <v>0.3</v>
      </c>
      <c r="AB1907">
        <v>0</v>
      </c>
      <c r="AC1907">
        <v>0</v>
      </c>
      <c r="AD1907">
        <v>0</v>
      </c>
      <c r="AE1907">
        <v>0.02</v>
      </c>
      <c r="AF1907">
        <v>0</v>
      </c>
      <c r="AG1907">
        <v>0</v>
      </c>
      <c r="AH1907">
        <v>0</v>
      </c>
      <c r="AI1907">
        <v>14.91</v>
      </c>
      <c r="AJ1907">
        <v>1</v>
      </c>
      <c r="AK1907">
        <v>1</v>
      </c>
      <c r="AL1907">
        <v>1</v>
      </c>
      <c r="AN1907">
        <v>0</v>
      </c>
      <c r="AO1907">
        <v>1</v>
      </c>
      <c r="AP1907">
        <v>0</v>
      </c>
      <c r="AQ1907">
        <v>0</v>
      </c>
      <c r="AR1907">
        <v>0</v>
      </c>
      <c r="AS1907" t="s">
        <v>3</v>
      </c>
      <c r="AT1907">
        <v>735</v>
      </c>
      <c r="AU1907" t="s">
        <v>3</v>
      </c>
      <c r="AV1907">
        <v>0</v>
      </c>
      <c r="AW1907">
        <v>2</v>
      </c>
      <c r="AX1907">
        <v>35870530</v>
      </c>
      <c r="AY1907">
        <v>1</v>
      </c>
      <c r="AZ1907">
        <v>0</v>
      </c>
      <c r="BA1907">
        <v>1854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CX1907">
        <f>Y1907*Source!I1776</f>
        <v>222.70499999999998</v>
      </c>
      <c r="CY1907">
        <f t="shared" si="285"/>
        <v>0.3</v>
      </c>
      <c r="CZ1907">
        <f t="shared" si="286"/>
        <v>0.02</v>
      </c>
      <c r="DA1907">
        <f t="shared" si="287"/>
        <v>14.91</v>
      </c>
      <c r="DB1907">
        <f t="shared" si="288"/>
        <v>14.7</v>
      </c>
      <c r="DC1907">
        <f t="shared" si="289"/>
        <v>0</v>
      </c>
    </row>
    <row r="1908" spans="1:107">
      <c r="A1908">
        <f>ROW(Source!A1776)</f>
        <v>1776</v>
      </c>
      <c r="B1908">
        <v>35863109</v>
      </c>
      <c r="C1908">
        <v>35870497</v>
      </c>
      <c r="D1908">
        <v>29114734</v>
      </c>
      <c r="E1908">
        <v>1</v>
      </c>
      <c r="F1908">
        <v>1</v>
      </c>
      <c r="G1908">
        <v>1</v>
      </c>
      <c r="H1908">
        <v>3</v>
      </c>
      <c r="I1908" t="s">
        <v>712</v>
      </c>
      <c r="J1908" t="s">
        <v>713</v>
      </c>
      <c r="K1908" t="s">
        <v>714</v>
      </c>
      <c r="L1908">
        <v>1354</v>
      </c>
      <c r="N1908">
        <v>1010</v>
      </c>
      <c r="O1908" t="s">
        <v>237</v>
      </c>
      <c r="P1908" t="s">
        <v>237</v>
      </c>
      <c r="Q1908">
        <v>1</v>
      </c>
      <c r="W1908">
        <v>0</v>
      </c>
      <c r="X1908">
        <v>1370092194</v>
      </c>
      <c r="Y1908">
        <v>1855</v>
      </c>
      <c r="AA1908">
        <v>0.38</v>
      </c>
      <c r="AB1908">
        <v>0</v>
      </c>
      <c r="AC1908">
        <v>0</v>
      </c>
      <c r="AD1908">
        <v>0</v>
      </c>
      <c r="AE1908">
        <v>0.03</v>
      </c>
      <c r="AF1908">
        <v>0</v>
      </c>
      <c r="AG1908">
        <v>0</v>
      </c>
      <c r="AH1908">
        <v>0</v>
      </c>
      <c r="AI1908">
        <v>12.55</v>
      </c>
      <c r="AJ1908">
        <v>1</v>
      </c>
      <c r="AK1908">
        <v>1</v>
      </c>
      <c r="AL1908">
        <v>1</v>
      </c>
      <c r="AN1908">
        <v>0</v>
      </c>
      <c r="AO1908">
        <v>1</v>
      </c>
      <c r="AP1908">
        <v>0</v>
      </c>
      <c r="AQ1908">
        <v>0</v>
      </c>
      <c r="AR1908">
        <v>0</v>
      </c>
      <c r="AS1908" t="s">
        <v>3</v>
      </c>
      <c r="AT1908">
        <v>1855</v>
      </c>
      <c r="AU1908" t="s">
        <v>3</v>
      </c>
      <c r="AV1908">
        <v>0</v>
      </c>
      <c r="AW1908">
        <v>2</v>
      </c>
      <c r="AX1908">
        <v>35870531</v>
      </c>
      <c r="AY1908">
        <v>1</v>
      </c>
      <c r="AZ1908">
        <v>0</v>
      </c>
      <c r="BA1908">
        <v>1855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CX1908">
        <f>Y1908*Source!I1776</f>
        <v>562.06499999999994</v>
      </c>
      <c r="CY1908">
        <f t="shared" si="285"/>
        <v>0.38</v>
      </c>
      <c r="CZ1908">
        <f t="shared" si="286"/>
        <v>0.03</v>
      </c>
      <c r="DA1908">
        <f t="shared" si="287"/>
        <v>12.55</v>
      </c>
      <c r="DB1908">
        <f t="shared" si="288"/>
        <v>55.65</v>
      </c>
      <c r="DC1908">
        <f t="shared" si="289"/>
        <v>0</v>
      </c>
    </row>
    <row r="1909" spans="1:107">
      <c r="A1909">
        <f>ROW(Source!A1776)</f>
        <v>1776</v>
      </c>
      <c r="B1909">
        <v>35863109</v>
      </c>
      <c r="C1909">
        <v>35870497</v>
      </c>
      <c r="D1909">
        <v>29114482</v>
      </c>
      <c r="E1909">
        <v>1</v>
      </c>
      <c r="F1909">
        <v>1</v>
      </c>
      <c r="G1909">
        <v>1</v>
      </c>
      <c r="H1909">
        <v>3</v>
      </c>
      <c r="I1909" t="s">
        <v>715</v>
      </c>
      <c r="J1909" t="s">
        <v>716</v>
      </c>
      <c r="K1909" t="s">
        <v>717</v>
      </c>
      <c r="L1909">
        <v>1354</v>
      </c>
      <c r="N1909">
        <v>1010</v>
      </c>
      <c r="O1909" t="s">
        <v>237</v>
      </c>
      <c r="P1909" t="s">
        <v>237</v>
      </c>
      <c r="Q1909">
        <v>1</v>
      </c>
      <c r="W1909">
        <v>0</v>
      </c>
      <c r="X1909">
        <v>-520920930</v>
      </c>
      <c r="Y1909">
        <v>153</v>
      </c>
      <c r="AA1909">
        <v>0.33</v>
      </c>
      <c r="AB1909">
        <v>0</v>
      </c>
      <c r="AC1909">
        <v>0</v>
      </c>
      <c r="AD1909">
        <v>0</v>
      </c>
      <c r="AE1909">
        <v>7.0000000000000007E-2</v>
      </c>
      <c r="AF1909">
        <v>0</v>
      </c>
      <c r="AG1909">
        <v>0</v>
      </c>
      <c r="AH1909">
        <v>0</v>
      </c>
      <c r="AI1909">
        <v>4.74</v>
      </c>
      <c r="AJ1909">
        <v>1</v>
      </c>
      <c r="AK1909">
        <v>1</v>
      </c>
      <c r="AL1909">
        <v>1</v>
      </c>
      <c r="AN1909">
        <v>0</v>
      </c>
      <c r="AO1909">
        <v>1</v>
      </c>
      <c r="AP1909">
        <v>0</v>
      </c>
      <c r="AQ1909">
        <v>0</v>
      </c>
      <c r="AR1909">
        <v>0</v>
      </c>
      <c r="AS1909" t="s">
        <v>3</v>
      </c>
      <c r="AT1909">
        <v>153</v>
      </c>
      <c r="AU1909" t="s">
        <v>3</v>
      </c>
      <c r="AV1909">
        <v>0</v>
      </c>
      <c r="AW1909">
        <v>2</v>
      </c>
      <c r="AX1909">
        <v>35870532</v>
      </c>
      <c r="AY1909">
        <v>1</v>
      </c>
      <c r="AZ1909">
        <v>0</v>
      </c>
      <c r="BA1909">
        <v>1856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CX1909">
        <f>Y1909*Source!I1776</f>
        <v>46.359000000000002</v>
      </c>
      <c r="CY1909">
        <f t="shared" si="285"/>
        <v>0.33</v>
      </c>
      <c r="CZ1909">
        <f t="shared" si="286"/>
        <v>7.0000000000000007E-2</v>
      </c>
      <c r="DA1909">
        <f t="shared" si="287"/>
        <v>4.74</v>
      </c>
      <c r="DB1909">
        <f t="shared" si="288"/>
        <v>10.71</v>
      </c>
      <c r="DC1909">
        <f t="shared" si="289"/>
        <v>0</v>
      </c>
    </row>
    <row r="1910" spans="1:107">
      <c r="A1910">
        <f>ROW(Source!A1776)</f>
        <v>1776</v>
      </c>
      <c r="B1910">
        <v>35863109</v>
      </c>
      <c r="C1910">
        <v>35870497</v>
      </c>
      <c r="D1910">
        <v>29129584</v>
      </c>
      <c r="E1910">
        <v>1</v>
      </c>
      <c r="F1910">
        <v>1</v>
      </c>
      <c r="G1910">
        <v>1</v>
      </c>
      <c r="H1910">
        <v>3</v>
      </c>
      <c r="I1910" t="s">
        <v>718</v>
      </c>
      <c r="J1910" t="s">
        <v>719</v>
      </c>
      <c r="K1910" t="s">
        <v>720</v>
      </c>
      <c r="L1910">
        <v>1301</v>
      </c>
      <c r="N1910">
        <v>1003</v>
      </c>
      <c r="O1910" t="s">
        <v>142</v>
      </c>
      <c r="P1910" t="s">
        <v>142</v>
      </c>
      <c r="Q1910">
        <v>1</v>
      </c>
      <c r="W1910">
        <v>0</v>
      </c>
      <c r="X1910">
        <v>-1665253311</v>
      </c>
      <c r="Y1910">
        <v>88</v>
      </c>
      <c r="AA1910">
        <v>53.07</v>
      </c>
      <c r="AB1910">
        <v>0</v>
      </c>
      <c r="AC1910">
        <v>0</v>
      </c>
      <c r="AD1910">
        <v>0</v>
      </c>
      <c r="AE1910">
        <v>7.22</v>
      </c>
      <c r="AF1910">
        <v>0</v>
      </c>
      <c r="AG1910">
        <v>0</v>
      </c>
      <c r="AH1910">
        <v>0</v>
      </c>
      <c r="AI1910">
        <v>7.35</v>
      </c>
      <c r="AJ1910">
        <v>1</v>
      </c>
      <c r="AK1910">
        <v>1</v>
      </c>
      <c r="AL1910">
        <v>1</v>
      </c>
      <c r="AN1910">
        <v>0</v>
      </c>
      <c r="AO1910">
        <v>1</v>
      </c>
      <c r="AP1910">
        <v>0</v>
      </c>
      <c r="AQ1910">
        <v>0</v>
      </c>
      <c r="AR1910">
        <v>0</v>
      </c>
      <c r="AS1910" t="s">
        <v>3</v>
      </c>
      <c r="AT1910">
        <v>88</v>
      </c>
      <c r="AU1910" t="s">
        <v>3</v>
      </c>
      <c r="AV1910">
        <v>0</v>
      </c>
      <c r="AW1910">
        <v>2</v>
      </c>
      <c r="AX1910">
        <v>35870533</v>
      </c>
      <c r="AY1910">
        <v>1</v>
      </c>
      <c r="AZ1910">
        <v>0</v>
      </c>
      <c r="BA1910">
        <v>1857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CX1910">
        <f>Y1910*Source!I1776</f>
        <v>26.663999999999998</v>
      </c>
      <c r="CY1910">
        <f t="shared" si="285"/>
        <v>53.07</v>
      </c>
      <c r="CZ1910">
        <f t="shared" si="286"/>
        <v>7.22</v>
      </c>
      <c r="DA1910">
        <f t="shared" si="287"/>
        <v>7.35</v>
      </c>
      <c r="DB1910">
        <f t="shared" si="288"/>
        <v>635.36</v>
      </c>
      <c r="DC1910">
        <f t="shared" si="289"/>
        <v>0</v>
      </c>
    </row>
    <row r="1911" spans="1:107">
      <c r="A1911">
        <f>ROW(Source!A1776)</f>
        <v>1776</v>
      </c>
      <c r="B1911">
        <v>35863109</v>
      </c>
      <c r="C1911">
        <v>35870497</v>
      </c>
      <c r="D1911">
        <v>29129619</v>
      </c>
      <c r="E1911">
        <v>1</v>
      </c>
      <c r="F1911">
        <v>1</v>
      </c>
      <c r="G1911">
        <v>1</v>
      </c>
      <c r="H1911">
        <v>3</v>
      </c>
      <c r="I1911" t="s">
        <v>721</v>
      </c>
      <c r="J1911" t="s">
        <v>722</v>
      </c>
      <c r="K1911" t="s">
        <v>723</v>
      </c>
      <c r="L1911">
        <v>1301</v>
      </c>
      <c r="N1911">
        <v>1003</v>
      </c>
      <c r="O1911" t="s">
        <v>142</v>
      </c>
      <c r="P1911" t="s">
        <v>142</v>
      </c>
      <c r="Q1911">
        <v>1</v>
      </c>
      <c r="W1911">
        <v>0</v>
      </c>
      <c r="X1911">
        <v>1030922947</v>
      </c>
      <c r="Y1911">
        <v>225</v>
      </c>
      <c r="AA1911">
        <v>61.61</v>
      </c>
      <c r="AB1911">
        <v>0</v>
      </c>
      <c r="AC1911">
        <v>0</v>
      </c>
      <c r="AD1911">
        <v>0</v>
      </c>
      <c r="AE1911">
        <v>8.44</v>
      </c>
      <c r="AF1911">
        <v>0</v>
      </c>
      <c r="AG1911">
        <v>0</v>
      </c>
      <c r="AH1911">
        <v>0</v>
      </c>
      <c r="AI1911">
        <v>7.3</v>
      </c>
      <c r="AJ1911">
        <v>1</v>
      </c>
      <c r="AK1911">
        <v>1</v>
      </c>
      <c r="AL1911">
        <v>1</v>
      </c>
      <c r="AN1911">
        <v>0</v>
      </c>
      <c r="AO1911">
        <v>1</v>
      </c>
      <c r="AP1911">
        <v>0</v>
      </c>
      <c r="AQ1911">
        <v>0</v>
      </c>
      <c r="AR1911">
        <v>0</v>
      </c>
      <c r="AS1911" t="s">
        <v>3</v>
      </c>
      <c r="AT1911">
        <v>225</v>
      </c>
      <c r="AU1911" t="s">
        <v>3</v>
      </c>
      <c r="AV1911">
        <v>0</v>
      </c>
      <c r="AW1911">
        <v>2</v>
      </c>
      <c r="AX1911">
        <v>35870534</v>
      </c>
      <c r="AY1911">
        <v>1</v>
      </c>
      <c r="AZ1911">
        <v>0</v>
      </c>
      <c r="BA1911">
        <v>1858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CX1911">
        <f>Y1911*Source!I1776</f>
        <v>68.174999999999997</v>
      </c>
      <c r="CY1911">
        <f t="shared" si="285"/>
        <v>61.61</v>
      </c>
      <c r="CZ1911">
        <f t="shared" si="286"/>
        <v>8.44</v>
      </c>
      <c r="DA1911">
        <f t="shared" si="287"/>
        <v>7.3</v>
      </c>
      <c r="DB1911">
        <f t="shared" si="288"/>
        <v>1899</v>
      </c>
      <c r="DC1911">
        <f t="shared" si="289"/>
        <v>0</v>
      </c>
    </row>
    <row r="1912" spans="1:107">
      <c r="A1912">
        <f>ROW(Source!A1776)</f>
        <v>1776</v>
      </c>
      <c r="B1912">
        <v>35863109</v>
      </c>
      <c r="C1912">
        <v>35870497</v>
      </c>
      <c r="D1912">
        <v>29129634</v>
      </c>
      <c r="E1912">
        <v>1</v>
      </c>
      <c r="F1912">
        <v>1</v>
      </c>
      <c r="G1912">
        <v>1</v>
      </c>
      <c r="H1912">
        <v>3</v>
      </c>
      <c r="I1912" t="s">
        <v>724</v>
      </c>
      <c r="J1912" t="s">
        <v>725</v>
      </c>
      <c r="K1912" t="s">
        <v>726</v>
      </c>
      <c r="L1912">
        <v>1301</v>
      </c>
      <c r="N1912">
        <v>1003</v>
      </c>
      <c r="O1912" t="s">
        <v>142</v>
      </c>
      <c r="P1912" t="s">
        <v>142</v>
      </c>
      <c r="Q1912">
        <v>1</v>
      </c>
      <c r="W1912">
        <v>0</v>
      </c>
      <c r="X1912">
        <v>-234707112</v>
      </c>
      <c r="Y1912">
        <v>46</v>
      </c>
      <c r="AA1912">
        <v>37.020000000000003</v>
      </c>
      <c r="AB1912">
        <v>0</v>
      </c>
      <c r="AC1912">
        <v>0</v>
      </c>
      <c r="AD1912">
        <v>0</v>
      </c>
      <c r="AE1912">
        <v>3.32</v>
      </c>
      <c r="AF1912">
        <v>0</v>
      </c>
      <c r="AG1912">
        <v>0</v>
      </c>
      <c r="AH1912">
        <v>0</v>
      </c>
      <c r="AI1912">
        <v>11.15</v>
      </c>
      <c r="AJ1912">
        <v>1</v>
      </c>
      <c r="AK1912">
        <v>1</v>
      </c>
      <c r="AL1912">
        <v>1</v>
      </c>
      <c r="AN1912">
        <v>0</v>
      </c>
      <c r="AO1912">
        <v>1</v>
      </c>
      <c r="AP1912">
        <v>0</v>
      </c>
      <c r="AQ1912">
        <v>0</v>
      </c>
      <c r="AR1912">
        <v>0</v>
      </c>
      <c r="AS1912" t="s">
        <v>3</v>
      </c>
      <c r="AT1912">
        <v>46</v>
      </c>
      <c r="AU1912" t="s">
        <v>3</v>
      </c>
      <c r="AV1912">
        <v>0</v>
      </c>
      <c r="AW1912">
        <v>2</v>
      </c>
      <c r="AX1912">
        <v>35870535</v>
      </c>
      <c r="AY1912">
        <v>1</v>
      </c>
      <c r="AZ1912">
        <v>0</v>
      </c>
      <c r="BA1912">
        <v>1859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CX1912">
        <f>Y1912*Source!I1776</f>
        <v>13.937999999999999</v>
      </c>
      <c r="CY1912">
        <f t="shared" si="285"/>
        <v>37.020000000000003</v>
      </c>
      <c r="CZ1912">
        <f t="shared" si="286"/>
        <v>3.32</v>
      </c>
      <c r="DA1912">
        <f t="shared" si="287"/>
        <v>11.15</v>
      </c>
      <c r="DB1912">
        <f t="shared" si="288"/>
        <v>152.72</v>
      </c>
      <c r="DC1912">
        <f t="shared" si="289"/>
        <v>0</v>
      </c>
    </row>
    <row r="1913" spans="1:107">
      <c r="A1913">
        <f>ROW(Source!A1777)</f>
        <v>1777</v>
      </c>
      <c r="B1913">
        <v>35863109</v>
      </c>
      <c r="C1913">
        <v>35870536</v>
      </c>
      <c r="D1913">
        <v>18409850</v>
      </c>
      <c r="E1913">
        <v>1</v>
      </c>
      <c r="F1913">
        <v>1</v>
      </c>
      <c r="G1913">
        <v>1</v>
      </c>
      <c r="H1913">
        <v>1</v>
      </c>
      <c r="I1913" t="s">
        <v>674</v>
      </c>
      <c r="J1913" t="s">
        <v>3</v>
      </c>
      <c r="K1913" t="s">
        <v>675</v>
      </c>
      <c r="L1913">
        <v>1369</v>
      </c>
      <c r="N1913">
        <v>1013</v>
      </c>
      <c r="O1913" t="s">
        <v>561</v>
      </c>
      <c r="P1913" t="s">
        <v>561</v>
      </c>
      <c r="Q1913">
        <v>1</v>
      </c>
      <c r="W1913">
        <v>0</v>
      </c>
      <c r="X1913">
        <v>855544366</v>
      </c>
      <c r="Y1913">
        <v>96.6</v>
      </c>
      <c r="AA1913">
        <v>0</v>
      </c>
      <c r="AB1913">
        <v>0</v>
      </c>
      <c r="AC1913">
        <v>0</v>
      </c>
      <c r="AD1913">
        <v>289.7</v>
      </c>
      <c r="AE1913">
        <v>0</v>
      </c>
      <c r="AF1913">
        <v>0</v>
      </c>
      <c r="AG1913">
        <v>0</v>
      </c>
      <c r="AH1913">
        <v>289.7</v>
      </c>
      <c r="AI1913">
        <v>1</v>
      </c>
      <c r="AJ1913">
        <v>1</v>
      </c>
      <c r="AK1913">
        <v>1</v>
      </c>
      <c r="AL1913">
        <v>1</v>
      </c>
      <c r="AN1913">
        <v>0</v>
      </c>
      <c r="AO1913">
        <v>1</v>
      </c>
      <c r="AP1913">
        <v>1</v>
      </c>
      <c r="AQ1913">
        <v>0</v>
      </c>
      <c r="AR1913">
        <v>0</v>
      </c>
      <c r="AS1913" t="s">
        <v>3</v>
      </c>
      <c r="AT1913">
        <v>84</v>
      </c>
      <c r="AU1913" t="s">
        <v>134</v>
      </c>
      <c r="AV1913">
        <v>1</v>
      </c>
      <c r="AW1913">
        <v>2</v>
      </c>
      <c r="AX1913">
        <v>35870555</v>
      </c>
      <c r="AY1913">
        <v>2</v>
      </c>
      <c r="AZ1913">
        <v>131072</v>
      </c>
      <c r="BA1913">
        <v>1860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CX1913">
        <f>Y1913*Source!I1777</f>
        <v>29.269799999999996</v>
      </c>
      <c r="CY1913">
        <f>AD1913</f>
        <v>289.7</v>
      </c>
      <c r="CZ1913">
        <f>AH1913</f>
        <v>289.7</v>
      </c>
      <c r="DA1913">
        <f>AL1913</f>
        <v>1</v>
      </c>
      <c r="DB1913">
        <f>ROUND((ROUND(AT1913*CZ1913,2)*1.15),2)</f>
        <v>27985.02</v>
      </c>
      <c r="DC1913">
        <f>ROUND((ROUND(AT1913*AG1913,2)*1.15),2)</f>
        <v>0</v>
      </c>
    </row>
    <row r="1914" spans="1:107">
      <c r="A1914">
        <f>ROW(Source!A1777)</f>
        <v>1777</v>
      </c>
      <c r="B1914">
        <v>35863109</v>
      </c>
      <c r="C1914">
        <v>35870536</v>
      </c>
      <c r="D1914">
        <v>29173472</v>
      </c>
      <c r="E1914">
        <v>1</v>
      </c>
      <c r="F1914">
        <v>1</v>
      </c>
      <c r="G1914">
        <v>1</v>
      </c>
      <c r="H1914">
        <v>2</v>
      </c>
      <c r="I1914" t="s">
        <v>624</v>
      </c>
      <c r="J1914" t="s">
        <v>625</v>
      </c>
      <c r="K1914" t="s">
        <v>626</v>
      </c>
      <c r="L1914">
        <v>1368</v>
      </c>
      <c r="N1914">
        <v>1011</v>
      </c>
      <c r="O1914" t="s">
        <v>567</v>
      </c>
      <c r="P1914" t="s">
        <v>567</v>
      </c>
      <c r="Q1914">
        <v>1</v>
      </c>
      <c r="W1914">
        <v>0</v>
      </c>
      <c r="X1914">
        <v>275932499</v>
      </c>
      <c r="Y1914">
        <v>2.75</v>
      </c>
      <c r="AA1914">
        <v>0</v>
      </c>
      <c r="AB1914">
        <v>12.75</v>
      </c>
      <c r="AC1914">
        <v>0</v>
      </c>
      <c r="AD1914">
        <v>0</v>
      </c>
      <c r="AE1914">
        <v>0</v>
      </c>
      <c r="AF1914">
        <v>3</v>
      </c>
      <c r="AG1914">
        <v>0</v>
      </c>
      <c r="AH1914">
        <v>0</v>
      </c>
      <c r="AI1914">
        <v>1</v>
      </c>
      <c r="AJ1914">
        <v>4.25</v>
      </c>
      <c r="AK1914">
        <v>33.049999999999997</v>
      </c>
      <c r="AL1914">
        <v>1</v>
      </c>
      <c r="AN1914">
        <v>0</v>
      </c>
      <c r="AO1914">
        <v>1</v>
      </c>
      <c r="AP1914">
        <v>1</v>
      </c>
      <c r="AQ1914">
        <v>0</v>
      </c>
      <c r="AR1914">
        <v>0</v>
      </c>
      <c r="AS1914" t="s">
        <v>3</v>
      </c>
      <c r="AT1914">
        <v>2.2000000000000002</v>
      </c>
      <c r="AU1914" t="s">
        <v>133</v>
      </c>
      <c r="AV1914">
        <v>0</v>
      </c>
      <c r="AW1914">
        <v>2</v>
      </c>
      <c r="AX1914">
        <v>35870556</v>
      </c>
      <c r="AY1914">
        <v>1</v>
      </c>
      <c r="AZ1914">
        <v>0</v>
      </c>
      <c r="BA1914">
        <v>1861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CX1914">
        <f>Y1914*Source!I1777</f>
        <v>0.83324999999999994</v>
      </c>
      <c r="CY1914">
        <f>AB1914</f>
        <v>12.75</v>
      </c>
      <c r="CZ1914">
        <f>AF1914</f>
        <v>3</v>
      </c>
      <c r="DA1914">
        <f>AJ1914</f>
        <v>4.25</v>
      </c>
      <c r="DB1914">
        <f>ROUND((ROUND(AT1914*CZ1914,2)*1.25),2)</f>
        <v>8.25</v>
      </c>
      <c r="DC1914">
        <f>ROUND((ROUND(AT1914*AG1914,2)*1.25),2)</f>
        <v>0</v>
      </c>
    </row>
    <row r="1915" spans="1:107">
      <c r="A1915">
        <f>ROW(Source!A1777)</f>
        <v>1777</v>
      </c>
      <c r="B1915">
        <v>35863109</v>
      </c>
      <c r="C1915">
        <v>35870536</v>
      </c>
      <c r="D1915">
        <v>29174538</v>
      </c>
      <c r="E1915">
        <v>1</v>
      </c>
      <c r="F1915">
        <v>1</v>
      </c>
      <c r="G1915">
        <v>1</v>
      </c>
      <c r="H1915">
        <v>2</v>
      </c>
      <c r="I1915" t="s">
        <v>676</v>
      </c>
      <c r="J1915" t="s">
        <v>677</v>
      </c>
      <c r="K1915" t="s">
        <v>678</v>
      </c>
      <c r="L1915">
        <v>1368</v>
      </c>
      <c r="N1915">
        <v>1011</v>
      </c>
      <c r="O1915" t="s">
        <v>567</v>
      </c>
      <c r="P1915" t="s">
        <v>567</v>
      </c>
      <c r="Q1915">
        <v>1</v>
      </c>
      <c r="W1915">
        <v>0</v>
      </c>
      <c r="X1915">
        <v>1107538725</v>
      </c>
      <c r="Y1915">
        <v>0.21250000000000002</v>
      </c>
      <c r="AA1915">
        <v>0</v>
      </c>
      <c r="AB1915">
        <v>187.1</v>
      </c>
      <c r="AC1915">
        <v>0</v>
      </c>
      <c r="AD1915">
        <v>0</v>
      </c>
      <c r="AE1915">
        <v>0</v>
      </c>
      <c r="AF1915">
        <v>33.590000000000003</v>
      </c>
      <c r="AG1915">
        <v>0</v>
      </c>
      <c r="AH1915">
        <v>0</v>
      </c>
      <c r="AI1915">
        <v>1</v>
      </c>
      <c r="AJ1915">
        <v>5.57</v>
      </c>
      <c r="AK1915">
        <v>33.049999999999997</v>
      </c>
      <c r="AL1915">
        <v>1</v>
      </c>
      <c r="AN1915">
        <v>0</v>
      </c>
      <c r="AO1915">
        <v>1</v>
      </c>
      <c r="AP1915">
        <v>1</v>
      </c>
      <c r="AQ1915">
        <v>0</v>
      </c>
      <c r="AR1915">
        <v>0</v>
      </c>
      <c r="AS1915" t="s">
        <v>3</v>
      </c>
      <c r="AT1915">
        <v>0.17</v>
      </c>
      <c r="AU1915" t="s">
        <v>133</v>
      </c>
      <c r="AV1915">
        <v>0</v>
      </c>
      <c r="AW1915">
        <v>2</v>
      </c>
      <c r="AX1915">
        <v>35870557</v>
      </c>
      <c r="AY1915">
        <v>1</v>
      </c>
      <c r="AZ1915">
        <v>0</v>
      </c>
      <c r="BA1915">
        <v>1862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CX1915">
        <f>Y1915*Source!I1777</f>
        <v>6.43875E-2</v>
      </c>
      <c r="CY1915">
        <f>AB1915</f>
        <v>187.1</v>
      </c>
      <c r="CZ1915">
        <f>AF1915</f>
        <v>33.590000000000003</v>
      </c>
      <c r="DA1915">
        <f>AJ1915</f>
        <v>5.57</v>
      </c>
      <c r="DB1915">
        <f>ROUND((ROUND(AT1915*CZ1915,2)*1.25),2)</f>
        <v>7.14</v>
      </c>
      <c r="DC1915">
        <f>ROUND((ROUND(AT1915*AG1915,2)*1.25),2)</f>
        <v>0</v>
      </c>
    </row>
    <row r="1916" spans="1:107">
      <c r="A1916">
        <f>ROW(Source!A1777)</f>
        <v>1777</v>
      </c>
      <c r="B1916">
        <v>35863109</v>
      </c>
      <c r="C1916">
        <v>35870536</v>
      </c>
      <c r="D1916">
        <v>29174580</v>
      </c>
      <c r="E1916">
        <v>1</v>
      </c>
      <c r="F1916">
        <v>1</v>
      </c>
      <c r="G1916">
        <v>1</v>
      </c>
      <c r="H1916">
        <v>2</v>
      </c>
      <c r="I1916" t="s">
        <v>679</v>
      </c>
      <c r="J1916" t="s">
        <v>680</v>
      </c>
      <c r="K1916" t="s">
        <v>681</v>
      </c>
      <c r="L1916">
        <v>1368</v>
      </c>
      <c r="N1916">
        <v>1011</v>
      </c>
      <c r="O1916" t="s">
        <v>567</v>
      </c>
      <c r="P1916" t="s">
        <v>567</v>
      </c>
      <c r="Q1916">
        <v>1</v>
      </c>
      <c r="W1916">
        <v>0</v>
      </c>
      <c r="X1916">
        <v>-169468834</v>
      </c>
      <c r="Y1916">
        <v>1.0874999999999999</v>
      </c>
      <c r="AA1916">
        <v>0</v>
      </c>
      <c r="AB1916">
        <v>31.87</v>
      </c>
      <c r="AC1916">
        <v>0</v>
      </c>
      <c r="AD1916">
        <v>0</v>
      </c>
      <c r="AE1916">
        <v>0</v>
      </c>
      <c r="AF1916">
        <v>2.08</v>
      </c>
      <c r="AG1916">
        <v>0</v>
      </c>
      <c r="AH1916">
        <v>0</v>
      </c>
      <c r="AI1916">
        <v>1</v>
      </c>
      <c r="AJ1916">
        <v>15.32</v>
      </c>
      <c r="AK1916">
        <v>33.049999999999997</v>
      </c>
      <c r="AL1916">
        <v>1</v>
      </c>
      <c r="AN1916">
        <v>0</v>
      </c>
      <c r="AO1916">
        <v>1</v>
      </c>
      <c r="AP1916">
        <v>1</v>
      </c>
      <c r="AQ1916">
        <v>0</v>
      </c>
      <c r="AR1916">
        <v>0</v>
      </c>
      <c r="AS1916" t="s">
        <v>3</v>
      </c>
      <c r="AT1916">
        <v>0.87</v>
      </c>
      <c r="AU1916" t="s">
        <v>133</v>
      </c>
      <c r="AV1916">
        <v>0</v>
      </c>
      <c r="AW1916">
        <v>2</v>
      </c>
      <c r="AX1916">
        <v>35870558</v>
      </c>
      <c r="AY1916">
        <v>1</v>
      </c>
      <c r="AZ1916">
        <v>0</v>
      </c>
      <c r="BA1916">
        <v>1863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CX1916">
        <f>Y1916*Source!I1777</f>
        <v>0.32951249999999999</v>
      </c>
      <c r="CY1916">
        <f>AB1916</f>
        <v>31.87</v>
      </c>
      <c r="CZ1916">
        <f>AF1916</f>
        <v>2.08</v>
      </c>
      <c r="DA1916">
        <f>AJ1916</f>
        <v>15.32</v>
      </c>
      <c r="DB1916">
        <f>ROUND((ROUND(AT1916*CZ1916,2)*1.25),2)</f>
        <v>2.2599999999999998</v>
      </c>
      <c r="DC1916">
        <f>ROUND((ROUND(AT1916*AG1916,2)*1.25),2)</f>
        <v>0</v>
      </c>
    </row>
    <row r="1917" spans="1:107">
      <c r="A1917">
        <f>ROW(Source!A1777)</f>
        <v>1777</v>
      </c>
      <c r="B1917">
        <v>35863109</v>
      </c>
      <c r="C1917">
        <v>35870536</v>
      </c>
      <c r="D1917">
        <v>29109354</v>
      </c>
      <c r="E1917">
        <v>1</v>
      </c>
      <c r="F1917">
        <v>1</v>
      </c>
      <c r="G1917">
        <v>1</v>
      </c>
      <c r="H1917">
        <v>3</v>
      </c>
      <c r="I1917" t="s">
        <v>685</v>
      </c>
      <c r="J1917" t="s">
        <v>686</v>
      </c>
      <c r="K1917" t="s">
        <v>687</v>
      </c>
      <c r="L1917">
        <v>1346</v>
      </c>
      <c r="N1917">
        <v>1009</v>
      </c>
      <c r="O1917" t="s">
        <v>160</v>
      </c>
      <c r="P1917" t="s">
        <v>160</v>
      </c>
      <c r="Q1917">
        <v>1</v>
      </c>
      <c r="W1917">
        <v>0</v>
      </c>
      <c r="X1917">
        <v>-882693383</v>
      </c>
      <c r="Y1917">
        <v>10</v>
      </c>
      <c r="AA1917">
        <v>64.010000000000005</v>
      </c>
      <c r="AB1917">
        <v>0</v>
      </c>
      <c r="AC1917">
        <v>0</v>
      </c>
      <c r="AD1917">
        <v>0</v>
      </c>
      <c r="AE1917">
        <v>46.72</v>
      </c>
      <c r="AF1917">
        <v>0</v>
      </c>
      <c r="AG1917">
        <v>0</v>
      </c>
      <c r="AH1917">
        <v>0</v>
      </c>
      <c r="AI1917">
        <v>1.37</v>
      </c>
      <c r="AJ1917">
        <v>1</v>
      </c>
      <c r="AK1917">
        <v>1</v>
      </c>
      <c r="AL1917">
        <v>1</v>
      </c>
      <c r="AN1917">
        <v>0</v>
      </c>
      <c r="AO1917">
        <v>1</v>
      </c>
      <c r="AP1917">
        <v>0</v>
      </c>
      <c r="AQ1917">
        <v>0</v>
      </c>
      <c r="AR1917">
        <v>0</v>
      </c>
      <c r="AS1917" t="s">
        <v>3</v>
      </c>
      <c r="AT1917">
        <v>10</v>
      </c>
      <c r="AU1917" t="s">
        <v>3</v>
      </c>
      <c r="AV1917">
        <v>0</v>
      </c>
      <c r="AW1917">
        <v>2</v>
      </c>
      <c r="AX1917">
        <v>35870559</v>
      </c>
      <c r="AY1917">
        <v>1</v>
      </c>
      <c r="AZ1917">
        <v>0</v>
      </c>
      <c r="BA1917">
        <v>1864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CX1917">
        <f>Y1917*Source!I1777</f>
        <v>3.03</v>
      </c>
      <c r="CY1917">
        <f t="shared" ref="CY1917:CY1930" si="290">AA1917</f>
        <v>64.010000000000005</v>
      </c>
      <c r="CZ1917">
        <f t="shared" ref="CZ1917:CZ1930" si="291">AE1917</f>
        <v>46.72</v>
      </c>
      <c r="DA1917">
        <f t="shared" ref="DA1917:DA1930" si="292">AI1917</f>
        <v>1.37</v>
      </c>
      <c r="DB1917">
        <f t="shared" ref="DB1917:DB1930" si="293">ROUND(ROUND(AT1917*CZ1917,2),2)</f>
        <v>467.2</v>
      </c>
      <c r="DC1917">
        <f t="shared" ref="DC1917:DC1930" si="294">ROUND(ROUND(AT1917*AG1917,2),2)</f>
        <v>0</v>
      </c>
    </row>
    <row r="1918" spans="1:107">
      <c r="A1918">
        <f>ROW(Source!A1777)</f>
        <v>1777</v>
      </c>
      <c r="B1918">
        <v>35863109</v>
      </c>
      <c r="C1918">
        <v>35870536</v>
      </c>
      <c r="D1918">
        <v>29109414</v>
      </c>
      <c r="E1918">
        <v>1</v>
      </c>
      <c r="F1918">
        <v>1</v>
      </c>
      <c r="G1918">
        <v>1</v>
      </c>
      <c r="H1918">
        <v>3</v>
      </c>
      <c r="I1918" t="s">
        <v>688</v>
      </c>
      <c r="J1918" t="s">
        <v>689</v>
      </c>
      <c r="K1918" t="s">
        <v>690</v>
      </c>
      <c r="L1918">
        <v>1346</v>
      </c>
      <c r="N1918">
        <v>1009</v>
      </c>
      <c r="O1918" t="s">
        <v>160</v>
      </c>
      <c r="P1918" t="s">
        <v>160</v>
      </c>
      <c r="Q1918">
        <v>1</v>
      </c>
      <c r="W1918">
        <v>0</v>
      </c>
      <c r="X1918">
        <v>1092262719</v>
      </c>
      <c r="Y1918">
        <v>137</v>
      </c>
      <c r="AA1918">
        <v>10.1</v>
      </c>
      <c r="AB1918">
        <v>0</v>
      </c>
      <c r="AC1918">
        <v>0</v>
      </c>
      <c r="AD1918">
        <v>0</v>
      </c>
      <c r="AE1918">
        <v>1.58</v>
      </c>
      <c r="AF1918">
        <v>0</v>
      </c>
      <c r="AG1918">
        <v>0</v>
      </c>
      <c r="AH1918">
        <v>0</v>
      </c>
      <c r="AI1918">
        <v>6.39</v>
      </c>
      <c r="AJ1918">
        <v>1</v>
      </c>
      <c r="AK1918">
        <v>1</v>
      </c>
      <c r="AL1918">
        <v>1</v>
      </c>
      <c r="AN1918">
        <v>0</v>
      </c>
      <c r="AO1918">
        <v>1</v>
      </c>
      <c r="AP1918">
        <v>0</v>
      </c>
      <c r="AQ1918">
        <v>0</v>
      </c>
      <c r="AR1918">
        <v>0</v>
      </c>
      <c r="AS1918" t="s">
        <v>3</v>
      </c>
      <c r="AT1918">
        <v>137</v>
      </c>
      <c r="AU1918" t="s">
        <v>3</v>
      </c>
      <c r="AV1918">
        <v>0</v>
      </c>
      <c r="AW1918">
        <v>2</v>
      </c>
      <c r="AX1918">
        <v>35870560</v>
      </c>
      <c r="AY1918">
        <v>1</v>
      </c>
      <c r="AZ1918">
        <v>0</v>
      </c>
      <c r="BA1918">
        <v>1865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CX1918">
        <f>Y1918*Source!I1777</f>
        <v>41.510999999999996</v>
      </c>
      <c r="CY1918">
        <f t="shared" si="290"/>
        <v>10.1</v>
      </c>
      <c r="CZ1918">
        <f t="shared" si="291"/>
        <v>1.58</v>
      </c>
      <c r="DA1918">
        <f t="shared" si="292"/>
        <v>6.39</v>
      </c>
      <c r="DB1918">
        <f t="shared" si="293"/>
        <v>216.46</v>
      </c>
      <c r="DC1918">
        <f t="shared" si="294"/>
        <v>0</v>
      </c>
    </row>
    <row r="1919" spans="1:107">
      <c r="A1919">
        <f>ROW(Source!A1777)</f>
        <v>1777</v>
      </c>
      <c r="B1919">
        <v>35863109</v>
      </c>
      <c r="C1919">
        <v>35870536</v>
      </c>
      <c r="D1919">
        <v>29109781</v>
      </c>
      <c r="E1919">
        <v>1</v>
      </c>
      <c r="F1919">
        <v>1</v>
      </c>
      <c r="G1919">
        <v>1</v>
      </c>
      <c r="H1919">
        <v>3</v>
      </c>
      <c r="I1919" t="s">
        <v>691</v>
      </c>
      <c r="J1919" t="s">
        <v>692</v>
      </c>
      <c r="K1919" t="s">
        <v>693</v>
      </c>
      <c r="L1919">
        <v>1346</v>
      </c>
      <c r="N1919">
        <v>1009</v>
      </c>
      <c r="O1919" t="s">
        <v>160</v>
      </c>
      <c r="P1919" t="s">
        <v>160</v>
      </c>
      <c r="Q1919">
        <v>1</v>
      </c>
      <c r="W1919">
        <v>0</v>
      </c>
      <c r="X1919">
        <v>-306339415</v>
      </c>
      <c r="Y1919">
        <v>10</v>
      </c>
      <c r="AA1919">
        <v>60.38</v>
      </c>
      <c r="AB1919">
        <v>0</v>
      </c>
      <c r="AC1919">
        <v>0</v>
      </c>
      <c r="AD1919">
        <v>0</v>
      </c>
      <c r="AE1919">
        <v>11.12</v>
      </c>
      <c r="AF1919">
        <v>0</v>
      </c>
      <c r="AG1919">
        <v>0</v>
      </c>
      <c r="AH1919">
        <v>0</v>
      </c>
      <c r="AI1919">
        <v>5.43</v>
      </c>
      <c r="AJ1919">
        <v>1</v>
      </c>
      <c r="AK1919">
        <v>1</v>
      </c>
      <c r="AL1919">
        <v>1</v>
      </c>
      <c r="AN1919">
        <v>0</v>
      </c>
      <c r="AO1919">
        <v>1</v>
      </c>
      <c r="AP1919">
        <v>0</v>
      </c>
      <c r="AQ1919">
        <v>0</v>
      </c>
      <c r="AR1919">
        <v>0</v>
      </c>
      <c r="AS1919" t="s">
        <v>3</v>
      </c>
      <c r="AT1919">
        <v>10</v>
      </c>
      <c r="AU1919" t="s">
        <v>3</v>
      </c>
      <c r="AV1919">
        <v>0</v>
      </c>
      <c r="AW1919">
        <v>2</v>
      </c>
      <c r="AX1919">
        <v>35870561</v>
      </c>
      <c r="AY1919">
        <v>1</v>
      </c>
      <c r="AZ1919">
        <v>0</v>
      </c>
      <c r="BA1919">
        <v>1866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CX1919">
        <f>Y1919*Source!I1777</f>
        <v>3.03</v>
      </c>
      <c r="CY1919">
        <f t="shared" si="290"/>
        <v>60.38</v>
      </c>
      <c r="CZ1919">
        <f t="shared" si="291"/>
        <v>11.12</v>
      </c>
      <c r="DA1919">
        <f t="shared" si="292"/>
        <v>5.43</v>
      </c>
      <c r="DB1919">
        <f t="shared" si="293"/>
        <v>111.2</v>
      </c>
      <c r="DC1919">
        <f t="shared" si="294"/>
        <v>0</v>
      </c>
    </row>
    <row r="1920" spans="1:107">
      <c r="A1920">
        <f>ROW(Source!A1777)</f>
        <v>1777</v>
      </c>
      <c r="B1920">
        <v>35863109</v>
      </c>
      <c r="C1920">
        <v>35870536</v>
      </c>
      <c r="D1920">
        <v>29109782</v>
      </c>
      <c r="E1920">
        <v>1</v>
      </c>
      <c r="F1920">
        <v>1</v>
      </c>
      <c r="G1920">
        <v>1</v>
      </c>
      <c r="H1920">
        <v>3</v>
      </c>
      <c r="I1920" t="s">
        <v>694</v>
      </c>
      <c r="J1920" t="s">
        <v>695</v>
      </c>
      <c r="K1920" t="s">
        <v>696</v>
      </c>
      <c r="L1920">
        <v>1346</v>
      </c>
      <c r="N1920">
        <v>1009</v>
      </c>
      <c r="O1920" t="s">
        <v>160</v>
      </c>
      <c r="P1920" t="s">
        <v>160</v>
      </c>
      <c r="Q1920">
        <v>1</v>
      </c>
      <c r="W1920">
        <v>0</v>
      </c>
      <c r="X1920">
        <v>-71279152</v>
      </c>
      <c r="Y1920">
        <v>69</v>
      </c>
      <c r="AA1920">
        <v>16.309999999999999</v>
      </c>
      <c r="AB1920">
        <v>0</v>
      </c>
      <c r="AC1920">
        <v>0</v>
      </c>
      <c r="AD1920">
        <v>0</v>
      </c>
      <c r="AE1920">
        <v>4.3600000000000003</v>
      </c>
      <c r="AF1920">
        <v>0</v>
      </c>
      <c r="AG1920">
        <v>0</v>
      </c>
      <c r="AH1920">
        <v>0</v>
      </c>
      <c r="AI1920">
        <v>3.74</v>
      </c>
      <c r="AJ1920">
        <v>1</v>
      </c>
      <c r="AK1920">
        <v>1</v>
      </c>
      <c r="AL1920">
        <v>1</v>
      </c>
      <c r="AN1920">
        <v>0</v>
      </c>
      <c r="AO1920">
        <v>1</v>
      </c>
      <c r="AP1920">
        <v>0</v>
      </c>
      <c r="AQ1920">
        <v>0</v>
      </c>
      <c r="AR1920">
        <v>0</v>
      </c>
      <c r="AS1920" t="s">
        <v>3</v>
      </c>
      <c r="AT1920">
        <v>69</v>
      </c>
      <c r="AU1920" t="s">
        <v>3</v>
      </c>
      <c r="AV1920">
        <v>0</v>
      </c>
      <c r="AW1920">
        <v>2</v>
      </c>
      <c r="AX1920">
        <v>35870562</v>
      </c>
      <c r="AY1920">
        <v>1</v>
      </c>
      <c r="AZ1920">
        <v>0</v>
      </c>
      <c r="BA1920">
        <v>1867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CX1920">
        <f>Y1920*Source!I1777</f>
        <v>20.907</v>
      </c>
      <c r="CY1920">
        <f t="shared" si="290"/>
        <v>16.309999999999999</v>
      </c>
      <c r="CZ1920">
        <f t="shared" si="291"/>
        <v>4.3600000000000003</v>
      </c>
      <c r="DA1920">
        <f t="shared" si="292"/>
        <v>3.74</v>
      </c>
      <c r="DB1920">
        <f t="shared" si="293"/>
        <v>300.83999999999997</v>
      </c>
      <c r="DC1920">
        <f t="shared" si="294"/>
        <v>0</v>
      </c>
    </row>
    <row r="1921" spans="1:107">
      <c r="A1921">
        <f>ROW(Source!A1777)</f>
        <v>1777</v>
      </c>
      <c r="B1921">
        <v>35863109</v>
      </c>
      <c r="C1921">
        <v>35870536</v>
      </c>
      <c r="D1921">
        <v>29110699</v>
      </c>
      <c r="E1921">
        <v>1</v>
      </c>
      <c r="F1921">
        <v>1</v>
      </c>
      <c r="G1921">
        <v>1</v>
      </c>
      <c r="H1921">
        <v>3</v>
      </c>
      <c r="I1921" t="s">
        <v>697</v>
      </c>
      <c r="J1921" t="s">
        <v>698</v>
      </c>
      <c r="K1921" t="s">
        <v>699</v>
      </c>
      <c r="L1921">
        <v>1301</v>
      </c>
      <c r="N1921">
        <v>1003</v>
      </c>
      <c r="O1921" t="s">
        <v>142</v>
      </c>
      <c r="P1921" t="s">
        <v>142</v>
      </c>
      <c r="Q1921">
        <v>1</v>
      </c>
      <c r="W1921">
        <v>0</v>
      </c>
      <c r="X1921">
        <v>1063889258</v>
      </c>
      <c r="Y1921">
        <v>118</v>
      </c>
      <c r="AA1921">
        <v>1.24</v>
      </c>
      <c r="AB1921">
        <v>0</v>
      </c>
      <c r="AC1921">
        <v>0</v>
      </c>
      <c r="AD1921">
        <v>0</v>
      </c>
      <c r="AE1921">
        <v>0.17</v>
      </c>
      <c r="AF1921">
        <v>0</v>
      </c>
      <c r="AG1921">
        <v>0</v>
      </c>
      <c r="AH1921">
        <v>0</v>
      </c>
      <c r="AI1921">
        <v>7.29</v>
      </c>
      <c r="AJ1921">
        <v>1</v>
      </c>
      <c r="AK1921">
        <v>1</v>
      </c>
      <c r="AL1921">
        <v>1</v>
      </c>
      <c r="AN1921">
        <v>0</v>
      </c>
      <c r="AO1921">
        <v>1</v>
      </c>
      <c r="AP1921">
        <v>0</v>
      </c>
      <c r="AQ1921">
        <v>0</v>
      </c>
      <c r="AR1921">
        <v>0</v>
      </c>
      <c r="AS1921" t="s">
        <v>3</v>
      </c>
      <c r="AT1921">
        <v>118</v>
      </c>
      <c r="AU1921" t="s">
        <v>3</v>
      </c>
      <c r="AV1921">
        <v>0</v>
      </c>
      <c r="AW1921">
        <v>2</v>
      </c>
      <c r="AX1921">
        <v>35870563</v>
      </c>
      <c r="AY1921">
        <v>1</v>
      </c>
      <c r="AZ1921">
        <v>0</v>
      </c>
      <c r="BA1921">
        <v>1868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CX1921">
        <f>Y1921*Source!I1777</f>
        <v>35.753999999999998</v>
      </c>
      <c r="CY1921">
        <f t="shared" si="290"/>
        <v>1.24</v>
      </c>
      <c r="CZ1921">
        <f t="shared" si="291"/>
        <v>0.17</v>
      </c>
      <c r="DA1921">
        <f t="shared" si="292"/>
        <v>7.29</v>
      </c>
      <c r="DB1921">
        <f t="shared" si="293"/>
        <v>20.059999999999999</v>
      </c>
      <c r="DC1921">
        <f t="shared" si="294"/>
        <v>0</v>
      </c>
    </row>
    <row r="1922" spans="1:107">
      <c r="A1922">
        <f>ROW(Source!A1777)</f>
        <v>1777</v>
      </c>
      <c r="B1922">
        <v>35863109</v>
      </c>
      <c r="C1922">
        <v>35870536</v>
      </c>
      <c r="D1922">
        <v>29110797</v>
      </c>
      <c r="E1922">
        <v>1</v>
      </c>
      <c r="F1922">
        <v>1</v>
      </c>
      <c r="G1922">
        <v>1</v>
      </c>
      <c r="H1922">
        <v>3</v>
      </c>
      <c r="I1922" t="s">
        <v>700</v>
      </c>
      <c r="J1922" t="s">
        <v>701</v>
      </c>
      <c r="K1922" t="s">
        <v>702</v>
      </c>
      <c r="L1922">
        <v>1301</v>
      </c>
      <c r="N1922">
        <v>1003</v>
      </c>
      <c r="O1922" t="s">
        <v>142</v>
      </c>
      <c r="P1922" t="s">
        <v>142</v>
      </c>
      <c r="Q1922">
        <v>1</v>
      </c>
      <c r="W1922">
        <v>0</v>
      </c>
      <c r="X1922">
        <v>1919953005</v>
      </c>
      <c r="Y1922">
        <v>80</v>
      </c>
      <c r="AA1922">
        <v>15.5</v>
      </c>
      <c r="AB1922">
        <v>0</v>
      </c>
      <c r="AC1922">
        <v>0</v>
      </c>
      <c r="AD1922">
        <v>0</v>
      </c>
      <c r="AE1922">
        <v>1.74</v>
      </c>
      <c r="AF1922">
        <v>0</v>
      </c>
      <c r="AG1922">
        <v>0</v>
      </c>
      <c r="AH1922">
        <v>0</v>
      </c>
      <c r="AI1922">
        <v>8.91</v>
      </c>
      <c r="AJ1922">
        <v>1</v>
      </c>
      <c r="AK1922">
        <v>1</v>
      </c>
      <c r="AL1922">
        <v>1</v>
      </c>
      <c r="AN1922">
        <v>0</v>
      </c>
      <c r="AO1922">
        <v>1</v>
      </c>
      <c r="AP1922">
        <v>0</v>
      </c>
      <c r="AQ1922">
        <v>0</v>
      </c>
      <c r="AR1922">
        <v>0</v>
      </c>
      <c r="AS1922" t="s">
        <v>3</v>
      </c>
      <c r="AT1922">
        <v>80</v>
      </c>
      <c r="AU1922" t="s">
        <v>3</v>
      </c>
      <c r="AV1922">
        <v>0</v>
      </c>
      <c r="AW1922">
        <v>2</v>
      </c>
      <c r="AX1922">
        <v>35870564</v>
      </c>
      <c r="AY1922">
        <v>1</v>
      </c>
      <c r="AZ1922">
        <v>0</v>
      </c>
      <c r="BA1922">
        <v>1869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CX1922">
        <f>Y1922*Source!I1777</f>
        <v>24.24</v>
      </c>
      <c r="CY1922">
        <f t="shared" si="290"/>
        <v>15.5</v>
      </c>
      <c r="CZ1922">
        <f t="shared" si="291"/>
        <v>1.74</v>
      </c>
      <c r="DA1922">
        <f t="shared" si="292"/>
        <v>8.91</v>
      </c>
      <c r="DB1922">
        <f t="shared" si="293"/>
        <v>139.19999999999999</v>
      </c>
      <c r="DC1922">
        <f t="shared" si="294"/>
        <v>0</v>
      </c>
    </row>
    <row r="1923" spans="1:107">
      <c r="A1923">
        <f>ROW(Source!A1777)</f>
        <v>1777</v>
      </c>
      <c r="B1923">
        <v>35863109</v>
      </c>
      <c r="C1923">
        <v>35870536</v>
      </c>
      <c r="D1923">
        <v>29110815</v>
      </c>
      <c r="E1923">
        <v>1</v>
      </c>
      <c r="F1923">
        <v>1</v>
      </c>
      <c r="G1923">
        <v>1</v>
      </c>
      <c r="H1923">
        <v>3</v>
      </c>
      <c r="I1923" t="s">
        <v>703</v>
      </c>
      <c r="J1923" t="s">
        <v>704</v>
      </c>
      <c r="K1923" t="s">
        <v>705</v>
      </c>
      <c r="L1923">
        <v>1301</v>
      </c>
      <c r="N1923">
        <v>1003</v>
      </c>
      <c r="O1923" t="s">
        <v>142</v>
      </c>
      <c r="P1923" t="s">
        <v>142</v>
      </c>
      <c r="Q1923">
        <v>1</v>
      </c>
      <c r="W1923">
        <v>0</v>
      </c>
      <c r="X1923">
        <v>-1169660804</v>
      </c>
      <c r="Y1923">
        <v>117</v>
      </c>
      <c r="AA1923">
        <v>6.29</v>
      </c>
      <c r="AB1923">
        <v>0</v>
      </c>
      <c r="AC1923">
        <v>0</v>
      </c>
      <c r="AD1923">
        <v>0</v>
      </c>
      <c r="AE1923">
        <v>0.85</v>
      </c>
      <c r="AF1923">
        <v>0</v>
      </c>
      <c r="AG1923">
        <v>0</v>
      </c>
      <c r="AH1923">
        <v>0</v>
      </c>
      <c r="AI1923">
        <v>7.4</v>
      </c>
      <c r="AJ1923">
        <v>1</v>
      </c>
      <c r="AK1923">
        <v>1</v>
      </c>
      <c r="AL1923">
        <v>1</v>
      </c>
      <c r="AN1923">
        <v>0</v>
      </c>
      <c r="AO1923">
        <v>1</v>
      </c>
      <c r="AP1923">
        <v>0</v>
      </c>
      <c r="AQ1923">
        <v>0</v>
      </c>
      <c r="AR1923">
        <v>0</v>
      </c>
      <c r="AS1923" t="s">
        <v>3</v>
      </c>
      <c r="AT1923">
        <v>117</v>
      </c>
      <c r="AU1923" t="s">
        <v>3</v>
      </c>
      <c r="AV1923">
        <v>0</v>
      </c>
      <c r="AW1923">
        <v>2</v>
      </c>
      <c r="AX1923">
        <v>35870565</v>
      </c>
      <c r="AY1923">
        <v>1</v>
      </c>
      <c r="AZ1923">
        <v>0</v>
      </c>
      <c r="BA1923">
        <v>1870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CX1923">
        <f>Y1923*Source!I1777</f>
        <v>35.451000000000001</v>
      </c>
      <c r="CY1923">
        <f t="shared" si="290"/>
        <v>6.29</v>
      </c>
      <c r="CZ1923">
        <f t="shared" si="291"/>
        <v>0.85</v>
      </c>
      <c r="DA1923">
        <f t="shared" si="292"/>
        <v>7.4</v>
      </c>
      <c r="DB1923">
        <f t="shared" si="293"/>
        <v>99.45</v>
      </c>
      <c r="DC1923">
        <f t="shared" si="294"/>
        <v>0</v>
      </c>
    </row>
    <row r="1924" spans="1:107">
      <c r="A1924">
        <f>ROW(Source!A1777)</f>
        <v>1777</v>
      </c>
      <c r="B1924">
        <v>35863109</v>
      </c>
      <c r="C1924">
        <v>35870536</v>
      </c>
      <c r="D1924">
        <v>29111455</v>
      </c>
      <c r="E1924">
        <v>1</v>
      </c>
      <c r="F1924">
        <v>1</v>
      </c>
      <c r="G1924">
        <v>1</v>
      </c>
      <c r="H1924">
        <v>3</v>
      </c>
      <c r="I1924" t="s">
        <v>706</v>
      </c>
      <c r="J1924" t="s">
        <v>707</v>
      </c>
      <c r="K1924" t="s">
        <v>708</v>
      </c>
      <c r="L1924">
        <v>1327</v>
      </c>
      <c r="N1924">
        <v>1005</v>
      </c>
      <c r="O1924" t="s">
        <v>155</v>
      </c>
      <c r="P1924" t="s">
        <v>155</v>
      </c>
      <c r="Q1924">
        <v>1</v>
      </c>
      <c r="W1924">
        <v>0</v>
      </c>
      <c r="X1924">
        <v>-1126346608</v>
      </c>
      <c r="Y1924">
        <v>225</v>
      </c>
      <c r="AA1924">
        <v>73.790000000000006</v>
      </c>
      <c r="AB1924">
        <v>0</v>
      </c>
      <c r="AC1924">
        <v>0</v>
      </c>
      <c r="AD1924">
        <v>0</v>
      </c>
      <c r="AE1924">
        <v>15.06</v>
      </c>
      <c r="AF1924">
        <v>0</v>
      </c>
      <c r="AG1924">
        <v>0</v>
      </c>
      <c r="AH1924">
        <v>0</v>
      </c>
      <c r="AI1924">
        <v>4.9000000000000004</v>
      </c>
      <c r="AJ1924">
        <v>1</v>
      </c>
      <c r="AK1924">
        <v>1</v>
      </c>
      <c r="AL1924">
        <v>1</v>
      </c>
      <c r="AN1924">
        <v>0</v>
      </c>
      <c r="AO1924">
        <v>1</v>
      </c>
      <c r="AP1924">
        <v>0</v>
      </c>
      <c r="AQ1924">
        <v>0</v>
      </c>
      <c r="AR1924">
        <v>0</v>
      </c>
      <c r="AS1924" t="s">
        <v>3</v>
      </c>
      <c r="AT1924">
        <v>225</v>
      </c>
      <c r="AU1924" t="s">
        <v>3</v>
      </c>
      <c r="AV1924">
        <v>0</v>
      </c>
      <c r="AW1924">
        <v>2</v>
      </c>
      <c r="AX1924">
        <v>35870566</v>
      </c>
      <c r="AY1924">
        <v>1</v>
      </c>
      <c r="AZ1924">
        <v>0</v>
      </c>
      <c r="BA1924">
        <v>1871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CX1924">
        <f>Y1924*Source!I1777</f>
        <v>68.174999999999997</v>
      </c>
      <c r="CY1924">
        <f t="shared" si="290"/>
        <v>73.790000000000006</v>
      </c>
      <c r="CZ1924">
        <f t="shared" si="291"/>
        <v>15.06</v>
      </c>
      <c r="DA1924">
        <f t="shared" si="292"/>
        <v>4.9000000000000004</v>
      </c>
      <c r="DB1924">
        <f t="shared" si="293"/>
        <v>3388.5</v>
      </c>
      <c r="DC1924">
        <f t="shared" si="294"/>
        <v>0</v>
      </c>
    </row>
    <row r="1925" spans="1:107">
      <c r="A1925">
        <f>ROW(Source!A1777)</f>
        <v>1777</v>
      </c>
      <c r="B1925">
        <v>35863109</v>
      </c>
      <c r="C1925">
        <v>35870536</v>
      </c>
      <c r="D1925">
        <v>29114733</v>
      </c>
      <c r="E1925">
        <v>1</v>
      </c>
      <c r="F1925">
        <v>1</v>
      </c>
      <c r="G1925">
        <v>1</v>
      </c>
      <c r="H1925">
        <v>3</v>
      </c>
      <c r="I1925" t="s">
        <v>709</v>
      </c>
      <c r="J1925" t="s">
        <v>710</v>
      </c>
      <c r="K1925" t="s">
        <v>711</v>
      </c>
      <c r="L1925">
        <v>1354</v>
      </c>
      <c r="N1925">
        <v>1010</v>
      </c>
      <c r="O1925" t="s">
        <v>237</v>
      </c>
      <c r="P1925" t="s">
        <v>237</v>
      </c>
      <c r="Q1925">
        <v>1</v>
      </c>
      <c r="W1925">
        <v>0</v>
      </c>
      <c r="X1925">
        <v>-1352915271</v>
      </c>
      <c r="Y1925">
        <v>790</v>
      </c>
      <c r="AA1925">
        <v>0.3</v>
      </c>
      <c r="AB1925">
        <v>0</v>
      </c>
      <c r="AC1925">
        <v>0</v>
      </c>
      <c r="AD1925">
        <v>0</v>
      </c>
      <c r="AE1925">
        <v>0.02</v>
      </c>
      <c r="AF1925">
        <v>0</v>
      </c>
      <c r="AG1925">
        <v>0</v>
      </c>
      <c r="AH1925">
        <v>0</v>
      </c>
      <c r="AI1925">
        <v>14.91</v>
      </c>
      <c r="AJ1925">
        <v>1</v>
      </c>
      <c r="AK1925">
        <v>1</v>
      </c>
      <c r="AL1925">
        <v>1</v>
      </c>
      <c r="AN1925">
        <v>0</v>
      </c>
      <c r="AO1925">
        <v>1</v>
      </c>
      <c r="AP1925">
        <v>0</v>
      </c>
      <c r="AQ1925">
        <v>0</v>
      </c>
      <c r="AR1925">
        <v>0</v>
      </c>
      <c r="AS1925" t="s">
        <v>3</v>
      </c>
      <c r="AT1925">
        <v>790</v>
      </c>
      <c r="AU1925" t="s">
        <v>3</v>
      </c>
      <c r="AV1925">
        <v>0</v>
      </c>
      <c r="AW1925">
        <v>2</v>
      </c>
      <c r="AX1925">
        <v>35870567</v>
      </c>
      <c r="AY1925">
        <v>1</v>
      </c>
      <c r="AZ1925">
        <v>0</v>
      </c>
      <c r="BA1925">
        <v>1872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CX1925">
        <f>Y1925*Source!I1777</f>
        <v>239.37</v>
      </c>
      <c r="CY1925">
        <f t="shared" si="290"/>
        <v>0.3</v>
      </c>
      <c r="CZ1925">
        <f t="shared" si="291"/>
        <v>0.02</v>
      </c>
      <c r="DA1925">
        <f t="shared" si="292"/>
        <v>14.91</v>
      </c>
      <c r="DB1925">
        <f t="shared" si="293"/>
        <v>15.8</v>
      </c>
      <c r="DC1925">
        <f t="shared" si="294"/>
        <v>0</v>
      </c>
    </row>
    <row r="1926" spans="1:107">
      <c r="A1926">
        <f>ROW(Source!A1777)</f>
        <v>1777</v>
      </c>
      <c r="B1926">
        <v>35863109</v>
      </c>
      <c r="C1926">
        <v>35870536</v>
      </c>
      <c r="D1926">
        <v>29114734</v>
      </c>
      <c r="E1926">
        <v>1</v>
      </c>
      <c r="F1926">
        <v>1</v>
      </c>
      <c r="G1926">
        <v>1</v>
      </c>
      <c r="H1926">
        <v>3</v>
      </c>
      <c r="I1926" t="s">
        <v>712</v>
      </c>
      <c r="J1926" t="s">
        <v>713</v>
      </c>
      <c r="K1926" t="s">
        <v>714</v>
      </c>
      <c r="L1926">
        <v>1354</v>
      </c>
      <c r="N1926">
        <v>1010</v>
      </c>
      <c r="O1926" t="s">
        <v>237</v>
      </c>
      <c r="P1926" t="s">
        <v>237</v>
      </c>
      <c r="Q1926">
        <v>1</v>
      </c>
      <c r="W1926">
        <v>0</v>
      </c>
      <c r="X1926">
        <v>1370092194</v>
      </c>
      <c r="Y1926">
        <v>1844</v>
      </c>
      <c r="AA1926">
        <v>0.38</v>
      </c>
      <c r="AB1926">
        <v>0</v>
      </c>
      <c r="AC1926">
        <v>0</v>
      </c>
      <c r="AD1926">
        <v>0</v>
      </c>
      <c r="AE1926">
        <v>0.03</v>
      </c>
      <c r="AF1926">
        <v>0</v>
      </c>
      <c r="AG1926">
        <v>0</v>
      </c>
      <c r="AH1926">
        <v>0</v>
      </c>
      <c r="AI1926">
        <v>12.55</v>
      </c>
      <c r="AJ1926">
        <v>1</v>
      </c>
      <c r="AK1926">
        <v>1</v>
      </c>
      <c r="AL1926">
        <v>1</v>
      </c>
      <c r="AN1926">
        <v>0</v>
      </c>
      <c r="AO1926">
        <v>1</v>
      </c>
      <c r="AP1926">
        <v>0</v>
      </c>
      <c r="AQ1926">
        <v>0</v>
      </c>
      <c r="AR1926">
        <v>0</v>
      </c>
      <c r="AS1926" t="s">
        <v>3</v>
      </c>
      <c r="AT1926">
        <v>1844</v>
      </c>
      <c r="AU1926" t="s">
        <v>3</v>
      </c>
      <c r="AV1926">
        <v>0</v>
      </c>
      <c r="AW1926">
        <v>2</v>
      </c>
      <c r="AX1926">
        <v>35870568</v>
      </c>
      <c r="AY1926">
        <v>1</v>
      </c>
      <c r="AZ1926">
        <v>0</v>
      </c>
      <c r="BA1926">
        <v>1873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CX1926">
        <f>Y1926*Source!I1777</f>
        <v>558.73199999999997</v>
      </c>
      <c r="CY1926">
        <f t="shared" si="290"/>
        <v>0.38</v>
      </c>
      <c r="CZ1926">
        <f t="shared" si="291"/>
        <v>0.03</v>
      </c>
      <c r="DA1926">
        <f t="shared" si="292"/>
        <v>12.55</v>
      </c>
      <c r="DB1926">
        <f t="shared" si="293"/>
        <v>55.32</v>
      </c>
      <c r="DC1926">
        <f t="shared" si="294"/>
        <v>0</v>
      </c>
    </row>
    <row r="1927" spans="1:107">
      <c r="A1927">
        <f>ROW(Source!A1777)</f>
        <v>1777</v>
      </c>
      <c r="B1927">
        <v>35863109</v>
      </c>
      <c r="C1927">
        <v>35870536</v>
      </c>
      <c r="D1927">
        <v>29114482</v>
      </c>
      <c r="E1927">
        <v>1</v>
      </c>
      <c r="F1927">
        <v>1</v>
      </c>
      <c r="G1927">
        <v>1</v>
      </c>
      <c r="H1927">
        <v>3</v>
      </c>
      <c r="I1927" t="s">
        <v>715</v>
      </c>
      <c r="J1927" t="s">
        <v>716</v>
      </c>
      <c r="K1927" t="s">
        <v>717</v>
      </c>
      <c r="L1927">
        <v>1354</v>
      </c>
      <c r="N1927">
        <v>1010</v>
      </c>
      <c r="O1927" t="s">
        <v>237</v>
      </c>
      <c r="P1927" t="s">
        <v>237</v>
      </c>
      <c r="Q1927">
        <v>1</v>
      </c>
      <c r="W1927">
        <v>0</v>
      </c>
      <c r="X1927">
        <v>-520920930</v>
      </c>
      <c r="Y1927">
        <v>149</v>
      </c>
      <c r="AA1927">
        <v>0.33</v>
      </c>
      <c r="AB1927">
        <v>0</v>
      </c>
      <c r="AC1927">
        <v>0</v>
      </c>
      <c r="AD1927">
        <v>0</v>
      </c>
      <c r="AE1927">
        <v>7.0000000000000007E-2</v>
      </c>
      <c r="AF1927">
        <v>0</v>
      </c>
      <c r="AG1927">
        <v>0</v>
      </c>
      <c r="AH1927">
        <v>0</v>
      </c>
      <c r="AI1927">
        <v>4.74</v>
      </c>
      <c r="AJ1927">
        <v>1</v>
      </c>
      <c r="AK1927">
        <v>1</v>
      </c>
      <c r="AL1927">
        <v>1</v>
      </c>
      <c r="AN1927">
        <v>0</v>
      </c>
      <c r="AO1927">
        <v>1</v>
      </c>
      <c r="AP1927">
        <v>0</v>
      </c>
      <c r="AQ1927">
        <v>0</v>
      </c>
      <c r="AR1927">
        <v>0</v>
      </c>
      <c r="AS1927" t="s">
        <v>3</v>
      </c>
      <c r="AT1927">
        <v>149</v>
      </c>
      <c r="AU1927" t="s">
        <v>3</v>
      </c>
      <c r="AV1927">
        <v>0</v>
      </c>
      <c r="AW1927">
        <v>2</v>
      </c>
      <c r="AX1927">
        <v>35870569</v>
      </c>
      <c r="AY1927">
        <v>1</v>
      </c>
      <c r="AZ1927">
        <v>0</v>
      </c>
      <c r="BA1927">
        <v>1874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CX1927">
        <f>Y1927*Source!I1777</f>
        <v>45.146999999999998</v>
      </c>
      <c r="CY1927">
        <f t="shared" si="290"/>
        <v>0.33</v>
      </c>
      <c r="CZ1927">
        <f t="shared" si="291"/>
        <v>7.0000000000000007E-2</v>
      </c>
      <c r="DA1927">
        <f t="shared" si="292"/>
        <v>4.74</v>
      </c>
      <c r="DB1927">
        <f t="shared" si="293"/>
        <v>10.43</v>
      </c>
      <c r="DC1927">
        <f t="shared" si="294"/>
        <v>0</v>
      </c>
    </row>
    <row r="1928" spans="1:107">
      <c r="A1928">
        <f>ROW(Source!A1777)</f>
        <v>1777</v>
      </c>
      <c r="B1928">
        <v>35863109</v>
      </c>
      <c r="C1928">
        <v>35870536</v>
      </c>
      <c r="D1928">
        <v>29129584</v>
      </c>
      <c r="E1928">
        <v>1</v>
      </c>
      <c r="F1928">
        <v>1</v>
      </c>
      <c r="G1928">
        <v>1</v>
      </c>
      <c r="H1928">
        <v>3</v>
      </c>
      <c r="I1928" t="s">
        <v>718</v>
      </c>
      <c r="J1928" t="s">
        <v>719</v>
      </c>
      <c r="K1928" t="s">
        <v>720</v>
      </c>
      <c r="L1928">
        <v>1301</v>
      </c>
      <c r="N1928">
        <v>1003</v>
      </c>
      <c r="O1928" t="s">
        <v>142</v>
      </c>
      <c r="P1928" t="s">
        <v>142</v>
      </c>
      <c r="Q1928">
        <v>1</v>
      </c>
      <c r="W1928">
        <v>0</v>
      </c>
      <c r="X1928">
        <v>-1665253311</v>
      </c>
      <c r="Y1928">
        <v>86</v>
      </c>
      <c r="AA1928">
        <v>53.07</v>
      </c>
      <c r="AB1928">
        <v>0</v>
      </c>
      <c r="AC1928">
        <v>0</v>
      </c>
      <c r="AD1928">
        <v>0</v>
      </c>
      <c r="AE1928">
        <v>7.22</v>
      </c>
      <c r="AF1928">
        <v>0</v>
      </c>
      <c r="AG1928">
        <v>0</v>
      </c>
      <c r="AH1928">
        <v>0</v>
      </c>
      <c r="AI1928">
        <v>7.35</v>
      </c>
      <c r="AJ1928">
        <v>1</v>
      </c>
      <c r="AK1928">
        <v>1</v>
      </c>
      <c r="AL1928">
        <v>1</v>
      </c>
      <c r="AN1928">
        <v>0</v>
      </c>
      <c r="AO1928">
        <v>1</v>
      </c>
      <c r="AP1928">
        <v>0</v>
      </c>
      <c r="AQ1928">
        <v>0</v>
      </c>
      <c r="AR1928">
        <v>0</v>
      </c>
      <c r="AS1928" t="s">
        <v>3</v>
      </c>
      <c r="AT1928">
        <v>86</v>
      </c>
      <c r="AU1928" t="s">
        <v>3</v>
      </c>
      <c r="AV1928">
        <v>0</v>
      </c>
      <c r="AW1928">
        <v>2</v>
      </c>
      <c r="AX1928">
        <v>35870570</v>
      </c>
      <c r="AY1928">
        <v>1</v>
      </c>
      <c r="AZ1928">
        <v>0</v>
      </c>
      <c r="BA1928">
        <v>1875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CX1928">
        <f>Y1928*Source!I1777</f>
        <v>26.058</v>
      </c>
      <c r="CY1928">
        <f t="shared" si="290"/>
        <v>53.07</v>
      </c>
      <c r="CZ1928">
        <f t="shared" si="291"/>
        <v>7.22</v>
      </c>
      <c r="DA1928">
        <f t="shared" si="292"/>
        <v>7.35</v>
      </c>
      <c r="DB1928">
        <f t="shared" si="293"/>
        <v>620.91999999999996</v>
      </c>
      <c r="DC1928">
        <f t="shared" si="294"/>
        <v>0</v>
      </c>
    </row>
    <row r="1929" spans="1:107">
      <c r="A1929">
        <f>ROW(Source!A1777)</f>
        <v>1777</v>
      </c>
      <c r="B1929">
        <v>35863109</v>
      </c>
      <c r="C1929">
        <v>35870536</v>
      </c>
      <c r="D1929">
        <v>29129619</v>
      </c>
      <c r="E1929">
        <v>1</v>
      </c>
      <c r="F1929">
        <v>1</v>
      </c>
      <c r="G1929">
        <v>1</v>
      </c>
      <c r="H1929">
        <v>3</v>
      </c>
      <c r="I1929" t="s">
        <v>721</v>
      </c>
      <c r="J1929" t="s">
        <v>722</v>
      </c>
      <c r="K1929" t="s">
        <v>723</v>
      </c>
      <c r="L1929">
        <v>1301</v>
      </c>
      <c r="N1929">
        <v>1003</v>
      </c>
      <c r="O1929" t="s">
        <v>142</v>
      </c>
      <c r="P1929" t="s">
        <v>142</v>
      </c>
      <c r="Q1929">
        <v>1</v>
      </c>
      <c r="W1929">
        <v>0</v>
      </c>
      <c r="X1929">
        <v>1030922947</v>
      </c>
      <c r="Y1929">
        <v>234</v>
      </c>
      <c r="AA1929">
        <v>61.61</v>
      </c>
      <c r="AB1929">
        <v>0</v>
      </c>
      <c r="AC1929">
        <v>0</v>
      </c>
      <c r="AD1929">
        <v>0</v>
      </c>
      <c r="AE1929">
        <v>8.44</v>
      </c>
      <c r="AF1929">
        <v>0</v>
      </c>
      <c r="AG1929">
        <v>0</v>
      </c>
      <c r="AH1929">
        <v>0</v>
      </c>
      <c r="AI1929">
        <v>7.3</v>
      </c>
      <c r="AJ1929">
        <v>1</v>
      </c>
      <c r="AK1929">
        <v>1</v>
      </c>
      <c r="AL1929">
        <v>1</v>
      </c>
      <c r="AN1929">
        <v>0</v>
      </c>
      <c r="AO1929">
        <v>1</v>
      </c>
      <c r="AP1929">
        <v>0</v>
      </c>
      <c r="AQ1929">
        <v>0</v>
      </c>
      <c r="AR1929">
        <v>0</v>
      </c>
      <c r="AS1929" t="s">
        <v>3</v>
      </c>
      <c r="AT1929">
        <v>234</v>
      </c>
      <c r="AU1929" t="s">
        <v>3</v>
      </c>
      <c r="AV1929">
        <v>0</v>
      </c>
      <c r="AW1929">
        <v>2</v>
      </c>
      <c r="AX1929">
        <v>35870571</v>
      </c>
      <c r="AY1929">
        <v>1</v>
      </c>
      <c r="AZ1929">
        <v>0</v>
      </c>
      <c r="BA1929">
        <v>1876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CX1929">
        <f>Y1929*Source!I1777</f>
        <v>70.902000000000001</v>
      </c>
      <c r="CY1929">
        <f t="shared" si="290"/>
        <v>61.61</v>
      </c>
      <c r="CZ1929">
        <f t="shared" si="291"/>
        <v>8.44</v>
      </c>
      <c r="DA1929">
        <f t="shared" si="292"/>
        <v>7.3</v>
      </c>
      <c r="DB1929">
        <f t="shared" si="293"/>
        <v>1974.96</v>
      </c>
      <c r="DC1929">
        <f t="shared" si="294"/>
        <v>0</v>
      </c>
    </row>
    <row r="1930" spans="1:107">
      <c r="A1930">
        <f>ROW(Source!A1777)</f>
        <v>1777</v>
      </c>
      <c r="B1930">
        <v>35863109</v>
      </c>
      <c r="C1930">
        <v>35870536</v>
      </c>
      <c r="D1930">
        <v>29129715</v>
      </c>
      <c r="E1930">
        <v>1</v>
      </c>
      <c r="F1930">
        <v>1</v>
      </c>
      <c r="G1930">
        <v>1</v>
      </c>
      <c r="H1930">
        <v>3</v>
      </c>
      <c r="I1930" t="s">
        <v>813</v>
      </c>
      <c r="J1930" t="s">
        <v>814</v>
      </c>
      <c r="K1930" t="s">
        <v>815</v>
      </c>
      <c r="L1930">
        <v>1301</v>
      </c>
      <c r="N1930">
        <v>1003</v>
      </c>
      <c r="O1930" t="s">
        <v>142</v>
      </c>
      <c r="P1930" t="s">
        <v>142</v>
      </c>
      <c r="Q1930">
        <v>1</v>
      </c>
      <c r="W1930">
        <v>0</v>
      </c>
      <c r="X1930">
        <v>-1083681358</v>
      </c>
      <c r="Y1930">
        <v>37</v>
      </c>
      <c r="AA1930">
        <v>31.71</v>
      </c>
      <c r="AB1930">
        <v>0</v>
      </c>
      <c r="AC1930">
        <v>0</v>
      </c>
      <c r="AD1930">
        <v>0</v>
      </c>
      <c r="AE1930">
        <v>6.33</v>
      </c>
      <c r="AF1930">
        <v>0</v>
      </c>
      <c r="AG1930">
        <v>0</v>
      </c>
      <c r="AH1930">
        <v>0</v>
      </c>
      <c r="AI1930">
        <v>5.01</v>
      </c>
      <c r="AJ1930">
        <v>1</v>
      </c>
      <c r="AK1930">
        <v>1</v>
      </c>
      <c r="AL1930">
        <v>1</v>
      </c>
      <c r="AN1930">
        <v>0</v>
      </c>
      <c r="AO1930">
        <v>1</v>
      </c>
      <c r="AP1930">
        <v>0</v>
      </c>
      <c r="AQ1930">
        <v>0</v>
      </c>
      <c r="AR1930">
        <v>0</v>
      </c>
      <c r="AS1930" t="s">
        <v>3</v>
      </c>
      <c r="AT1930">
        <v>37</v>
      </c>
      <c r="AU1930" t="s">
        <v>3</v>
      </c>
      <c r="AV1930">
        <v>0</v>
      </c>
      <c r="AW1930">
        <v>2</v>
      </c>
      <c r="AX1930">
        <v>35870572</v>
      </c>
      <c r="AY1930">
        <v>1</v>
      </c>
      <c r="AZ1930">
        <v>0</v>
      </c>
      <c r="BA1930">
        <v>1877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CX1930">
        <f>Y1930*Source!I1777</f>
        <v>11.211</v>
      </c>
      <c r="CY1930">
        <f t="shared" si="290"/>
        <v>31.71</v>
      </c>
      <c r="CZ1930">
        <f t="shared" si="291"/>
        <v>6.33</v>
      </c>
      <c r="DA1930">
        <f t="shared" si="292"/>
        <v>5.01</v>
      </c>
      <c r="DB1930">
        <f t="shared" si="293"/>
        <v>234.21</v>
      </c>
      <c r="DC1930">
        <f t="shared" si="294"/>
        <v>0</v>
      </c>
    </row>
    <row r="1931" spans="1:107">
      <c r="A1931">
        <f>ROW(Source!A1778)</f>
        <v>1778</v>
      </c>
      <c r="B1931">
        <v>35863109</v>
      </c>
      <c r="C1931">
        <v>35870573</v>
      </c>
      <c r="D1931">
        <v>18410244</v>
      </c>
      <c r="E1931">
        <v>1</v>
      </c>
      <c r="F1931">
        <v>1</v>
      </c>
      <c r="G1931">
        <v>1</v>
      </c>
      <c r="H1931">
        <v>1</v>
      </c>
      <c r="I1931" t="s">
        <v>727</v>
      </c>
      <c r="J1931" t="s">
        <v>3</v>
      </c>
      <c r="K1931" t="s">
        <v>728</v>
      </c>
      <c r="L1931">
        <v>1369</v>
      </c>
      <c r="N1931">
        <v>1013</v>
      </c>
      <c r="O1931" t="s">
        <v>561</v>
      </c>
      <c r="P1931" t="s">
        <v>561</v>
      </c>
      <c r="Q1931">
        <v>1</v>
      </c>
      <c r="W1931">
        <v>0</v>
      </c>
      <c r="X1931">
        <v>-1803619151</v>
      </c>
      <c r="Y1931">
        <v>64.330999999999989</v>
      </c>
      <c r="AA1931">
        <v>0</v>
      </c>
      <c r="AB1931">
        <v>0</v>
      </c>
      <c r="AC1931">
        <v>0</v>
      </c>
      <c r="AD1931">
        <v>296.73</v>
      </c>
      <c r="AE1931">
        <v>0</v>
      </c>
      <c r="AF1931">
        <v>0</v>
      </c>
      <c r="AG1931">
        <v>0</v>
      </c>
      <c r="AH1931">
        <v>296.73</v>
      </c>
      <c r="AI1931">
        <v>1</v>
      </c>
      <c r="AJ1931">
        <v>1</v>
      </c>
      <c r="AK1931">
        <v>1</v>
      </c>
      <c r="AL1931">
        <v>1</v>
      </c>
      <c r="AN1931">
        <v>0</v>
      </c>
      <c r="AO1931">
        <v>1</v>
      </c>
      <c r="AP1931">
        <v>1</v>
      </c>
      <c r="AQ1931">
        <v>0</v>
      </c>
      <c r="AR1931">
        <v>0</v>
      </c>
      <c r="AS1931" t="s">
        <v>3</v>
      </c>
      <c r="AT1931">
        <v>55.94</v>
      </c>
      <c r="AU1931" t="s">
        <v>134</v>
      </c>
      <c r="AV1931">
        <v>1</v>
      </c>
      <c r="AW1931">
        <v>2</v>
      </c>
      <c r="AX1931">
        <v>35870581</v>
      </c>
      <c r="AY1931">
        <v>2</v>
      </c>
      <c r="AZ1931">
        <v>131072</v>
      </c>
      <c r="BA1931">
        <v>1878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CX1931">
        <f>Y1931*Source!I1778</f>
        <v>38.984585999999993</v>
      </c>
      <c r="CY1931">
        <f>AD1931</f>
        <v>296.73</v>
      </c>
      <c r="CZ1931">
        <f>AH1931</f>
        <v>296.73</v>
      </c>
      <c r="DA1931">
        <f>AL1931</f>
        <v>1</v>
      </c>
      <c r="DB1931">
        <f>ROUND((ROUND(AT1931*CZ1931,2)*1.15),2)</f>
        <v>19088.939999999999</v>
      </c>
      <c r="DC1931">
        <f>ROUND((ROUND(AT1931*AG1931,2)*1.15),2)</f>
        <v>0</v>
      </c>
    </row>
    <row r="1932" spans="1:107">
      <c r="A1932">
        <f>ROW(Source!A1778)</f>
        <v>1778</v>
      </c>
      <c r="B1932">
        <v>35863109</v>
      </c>
      <c r="C1932">
        <v>35870573</v>
      </c>
      <c r="D1932">
        <v>121548</v>
      </c>
      <c r="E1932">
        <v>1</v>
      </c>
      <c r="F1932">
        <v>1</v>
      </c>
      <c r="G1932">
        <v>1</v>
      </c>
      <c r="H1932">
        <v>1</v>
      </c>
      <c r="I1932" t="s">
        <v>35</v>
      </c>
      <c r="J1932" t="s">
        <v>3</v>
      </c>
      <c r="K1932" t="s">
        <v>562</v>
      </c>
      <c r="L1932">
        <v>608254</v>
      </c>
      <c r="N1932">
        <v>1013</v>
      </c>
      <c r="O1932" t="s">
        <v>563</v>
      </c>
      <c r="P1932" t="s">
        <v>563</v>
      </c>
      <c r="Q1932">
        <v>1</v>
      </c>
      <c r="W1932">
        <v>0</v>
      </c>
      <c r="X1932">
        <v>-185737400</v>
      </c>
      <c r="Y1932">
        <v>1.2500000000000001E-2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1</v>
      </c>
      <c r="AJ1932">
        <v>1</v>
      </c>
      <c r="AK1932">
        <v>1</v>
      </c>
      <c r="AL1932">
        <v>1</v>
      </c>
      <c r="AN1932">
        <v>0</v>
      </c>
      <c r="AO1932">
        <v>1</v>
      </c>
      <c r="AP1932">
        <v>1</v>
      </c>
      <c r="AQ1932">
        <v>0</v>
      </c>
      <c r="AR1932">
        <v>0</v>
      </c>
      <c r="AS1932" t="s">
        <v>3</v>
      </c>
      <c r="AT1932">
        <v>0.01</v>
      </c>
      <c r="AU1932" t="s">
        <v>133</v>
      </c>
      <c r="AV1932">
        <v>2</v>
      </c>
      <c r="AW1932">
        <v>2</v>
      </c>
      <c r="AX1932">
        <v>35870582</v>
      </c>
      <c r="AY1932">
        <v>1</v>
      </c>
      <c r="AZ1932">
        <v>0</v>
      </c>
      <c r="BA1932">
        <v>1879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CX1932">
        <f>Y1932*Source!I1778</f>
        <v>7.5750000000000001E-3</v>
      </c>
      <c r="CY1932">
        <f>AD1932</f>
        <v>0</v>
      </c>
      <c r="CZ1932">
        <f>AH1932</f>
        <v>0</v>
      </c>
      <c r="DA1932">
        <f>AL1932</f>
        <v>1</v>
      </c>
      <c r="DB1932">
        <f>ROUND((ROUND(AT1932*CZ1932,2)*1.25),2)</f>
        <v>0</v>
      </c>
      <c r="DC1932">
        <f>ROUND((ROUND(AT1932*AG1932,2)*1.25),2)</f>
        <v>0</v>
      </c>
    </row>
    <row r="1933" spans="1:107">
      <c r="A1933">
        <f>ROW(Source!A1778)</f>
        <v>1778</v>
      </c>
      <c r="B1933">
        <v>35863109</v>
      </c>
      <c r="C1933">
        <v>35870573</v>
      </c>
      <c r="D1933">
        <v>29172556</v>
      </c>
      <c r="E1933">
        <v>1</v>
      </c>
      <c r="F1933">
        <v>1</v>
      </c>
      <c r="G1933">
        <v>1</v>
      </c>
      <c r="H1933">
        <v>2</v>
      </c>
      <c r="I1933" t="s">
        <v>564</v>
      </c>
      <c r="J1933" t="s">
        <v>565</v>
      </c>
      <c r="K1933" t="s">
        <v>566</v>
      </c>
      <c r="L1933">
        <v>1368</v>
      </c>
      <c r="N1933">
        <v>1011</v>
      </c>
      <c r="O1933" t="s">
        <v>567</v>
      </c>
      <c r="P1933" t="s">
        <v>567</v>
      </c>
      <c r="Q1933">
        <v>1</v>
      </c>
      <c r="W1933">
        <v>0</v>
      </c>
      <c r="X1933">
        <v>-1302720870</v>
      </c>
      <c r="Y1933">
        <v>1.2500000000000001E-2</v>
      </c>
      <c r="AA1933">
        <v>0</v>
      </c>
      <c r="AB1933">
        <v>466.71</v>
      </c>
      <c r="AC1933">
        <v>446.18</v>
      </c>
      <c r="AD1933">
        <v>0</v>
      </c>
      <c r="AE1933">
        <v>0</v>
      </c>
      <c r="AF1933">
        <v>31.26</v>
      </c>
      <c r="AG1933">
        <v>13.5</v>
      </c>
      <c r="AH1933">
        <v>0</v>
      </c>
      <c r="AI1933">
        <v>1</v>
      </c>
      <c r="AJ1933">
        <v>14.93</v>
      </c>
      <c r="AK1933">
        <v>33.049999999999997</v>
      </c>
      <c r="AL1933">
        <v>1</v>
      </c>
      <c r="AN1933">
        <v>0</v>
      </c>
      <c r="AO1933">
        <v>1</v>
      </c>
      <c r="AP1933">
        <v>1</v>
      </c>
      <c r="AQ1933">
        <v>0</v>
      </c>
      <c r="AR1933">
        <v>0</v>
      </c>
      <c r="AS1933" t="s">
        <v>3</v>
      </c>
      <c r="AT1933">
        <v>0.01</v>
      </c>
      <c r="AU1933" t="s">
        <v>133</v>
      </c>
      <c r="AV1933">
        <v>0</v>
      </c>
      <c r="AW1933">
        <v>2</v>
      </c>
      <c r="AX1933">
        <v>35870583</v>
      </c>
      <c r="AY1933">
        <v>1</v>
      </c>
      <c r="AZ1933">
        <v>0</v>
      </c>
      <c r="BA1933">
        <v>1880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CX1933">
        <f>Y1933*Source!I1778</f>
        <v>7.5750000000000001E-3</v>
      </c>
      <c r="CY1933">
        <f>AB1933</f>
        <v>466.71</v>
      </c>
      <c r="CZ1933">
        <f>AF1933</f>
        <v>31.26</v>
      </c>
      <c r="DA1933">
        <f>AJ1933</f>
        <v>14.93</v>
      </c>
      <c r="DB1933">
        <f>ROUND((ROUND(AT1933*CZ1933,2)*1.25),2)</f>
        <v>0.39</v>
      </c>
      <c r="DC1933">
        <f>ROUND((ROUND(AT1933*AG1933,2)*1.25),2)</f>
        <v>0.18</v>
      </c>
    </row>
    <row r="1934" spans="1:107">
      <c r="A1934">
        <f>ROW(Source!A1778)</f>
        <v>1778</v>
      </c>
      <c r="B1934">
        <v>35863109</v>
      </c>
      <c r="C1934">
        <v>35870573</v>
      </c>
      <c r="D1934">
        <v>29174913</v>
      </c>
      <c r="E1934">
        <v>1</v>
      </c>
      <c r="F1934">
        <v>1</v>
      </c>
      <c r="G1934">
        <v>1</v>
      </c>
      <c r="H1934">
        <v>2</v>
      </c>
      <c r="I1934" t="s">
        <v>578</v>
      </c>
      <c r="J1934" t="s">
        <v>579</v>
      </c>
      <c r="K1934" t="s">
        <v>580</v>
      </c>
      <c r="L1934">
        <v>1368</v>
      </c>
      <c r="N1934">
        <v>1011</v>
      </c>
      <c r="O1934" t="s">
        <v>567</v>
      </c>
      <c r="P1934" t="s">
        <v>567</v>
      </c>
      <c r="Q1934">
        <v>1</v>
      </c>
      <c r="W1934">
        <v>0</v>
      </c>
      <c r="X1934">
        <v>458544584</v>
      </c>
      <c r="Y1934">
        <v>1.2500000000000001E-2</v>
      </c>
      <c r="AA1934">
        <v>0</v>
      </c>
      <c r="AB1934">
        <v>932.72</v>
      </c>
      <c r="AC1934">
        <v>383.38</v>
      </c>
      <c r="AD1934">
        <v>0</v>
      </c>
      <c r="AE1934">
        <v>0</v>
      </c>
      <c r="AF1934">
        <v>87.17</v>
      </c>
      <c r="AG1934">
        <v>11.6</v>
      </c>
      <c r="AH1934">
        <v>0</v>
      </c>
      <c r="AI1934">
        <v>1</v>
      </c>
      <c r="AJ1934">
        <v>10.7</v>
      </c>
      <c r="AK1934">
        <v>33.049999999999997</v>
      </c>
      <c r="AL1934">
        <v>1</v>
      </c>
      <c r="AN1934">
        <v>0</v>
      </c>
      <c r="AO1934">
        <v>1</v>
      </c>
      <c r="AP1934">
        <v>1</v>
      </c>
      <c r="AQ1934">
        <v>0</v>
      </c>
      <c r="AR1934">
        <v>0</v>
      </c>
      <c r="AS1934" t="s">
        <v>3</v>
      </c>
      <c r="AT1934">
        <v>0.01</v>
      </c>
      <c r="AU1934" t="s">
        <v>133</v>
      </c>
      <c r="AV1934">
        <v>0</v>
      </c>
      <c r="AW1934">
        <v>2</v>
      </c>
      <c r="AX1934">
        <v>35870584</v>
      </c>
      <c r="AY1934">
        <v>1</v>
      </c>
      <c r="AZ1934">
        <v>0</v>
      </c>
      <c r="BA1934">
        <v>1881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CX1934">
        <f>Y1934*Source!I1778</f>
        <v>7.5750000000000001E-3</v>
      </c>
      <c r="CY1934">
        <f>AB1934</f>
        <v>932.72</v>
      </c>
      <c r="CZ1934">
        <f>AF1934</f>
        <v>87.17</v>
      </c>
      <c r="DA1934">
        <f>AJ1934</f>
        <v>10.7</v>
      </c>
      <c r="DB1934">
        <f>ROUND((ROUND(AT1934*CZ1934,2)*1.25),2)</f>
        <v>1.0900000000000001</v>
      </c>
      <c r="DC1934">
        <f>ROUND((ROUND(AT1934*AG1934,2)*1.25),2)</f>
        <v>0.15</v>
      </c>
    </row>
    <row r="1935" spans="1:107">
      <c r="A1935">
        <f>ROW(Source!A1778)</f>
        <v>1778</v>
      </c>
      <c r="B1935">
        <v>35863109</v>
      </c>
      <c r="C1935">
        <v>35870573</v>
      </c>
      <c r="D1935">
        <v>29109386</v>
      </c>
      <c r="E1935">
        <v>1</v>
      </c>
      <c r="F1935">
        <v>1</v>
      </c>
      <c r="G1935">
        <v>1</v>
      </c>
      <c r="H1935">
        <v>3</v>
      </c>
      <c r="I1935" t="s">
        <v>729</v>
      </c>
      <c r="J1935" t="s">
        <v>730</v>
      </c>
      <c r="K1935" t="s">
        <v>731</v>
      </c>
      <c r="L1935">
        <v>1348</v>
      </c>
      <c r="N1935">
        <v>1009</v>
      </c>
      <c r="O1935" t="s">
        <v>30</v>
      </c>
      <c r="P1935" t="s">
        <v>30</v>
      </c>
      <c r="Q1935">
        <v>1000</v>
      </c>
      <c r="W1935">
        <v>0</v>
      </c>
      <c r="X1935">
        <v>-1262442712</v>
      </c>
      <c r="Y1935">
        <v>3.4099999999999998E-2</v>
      </c>
      <c r="AA1935">
        <v>55935.05</v>
      </c>
      <c r="AB1935">
        <v>0</v>
      </c>
      <c r="AC1935">
        <v>0</v>
      </c>
      <c r="AD1935">
        <v>0</v>
      </c>
      <c r="AE1935">
        <v>11300.01</v>
      </c>
      <c r="AF1935">
        <v>0</v>
      </c>
      <c r="AG1935">
        <v>0</v>
      </c>
      <c r="AH1935">
        <v>0</v>
      </c>
      <c r="AI1935">
        <v>4.95</v>
      </c>
      <c r="AJ1935">
        <v>1</v>
      </c>
      <c r="AK1935">
        <v>1</v>
      </c>
      <c r="AL1935">
        <v>1</v>
      </c>
      <c r="AN1935">
        <v>0</v>
      </c>
      <c r="AO1935">
        <v>1</v>
      </c>
      <c r="AP1935">
        <v>0</v>
      </c>
      <c r="AQ1935">
        <v>0</v>
      </c>
      <c r="AR1935">
        <v>0</v>
      </c>
      <c r="AS1935" t="s">
        <v>3</v>
      </c>
      <c r="AT1935">
        <v>3.4099999999999998E-2</v>
      </c>
      <c r="AU1935" t="s">
        <v>3</v>
      </c>
      <c r="AV1935">
        <v>0</v>
      </c>
      <c r="AW1935">
        <v>2</v>
      </c>
      <c r="AX1935">
        <v>35870585</v>
      </c>
      <c r="AY1935">
        <v>1</v>
      </c>
      <c r="AZ1935">
        <v>0</v>
      </c>
      <c r="BA1935">
        <v>1882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CX1935">
        <f>Y1935*Source!I1778</f>
        <v>2.0664599999999998E-2</v>
      </c>
      <c r="CY1935">
        <f>AA1935</f>
        <v>55935.05</v>
      </c>
      <c r="CZ1935">
        <f>AE1935</f>
        <v>11300.01</v>
      </c>
      <c r="DA1935">
        <f>AI1935</f>
        <v>4.95</v>
      </c>
      <c r="DB1935">
        <f>ROUND(ROUND(AT1935*CZ1935,2),2)</f>
        <v>385.33</v>
      </c>
      <c r="DC1935">
        <f>ROUND(ROUND(AT1935*AG1935,2),2)</f>
        <v>0</v>
      </c>
    </row>
    <row r="1936" spans="1:107">
      <c r="A1936">
        <f>ROW(Source!A1778)</f>
        <v>1778</v>
      </c>
      <c r="B1936">
        <v>35863109</v>
      </c>
      <c r="C1936">
        <v>35870573</v>
      </c>
      <c r="D1936">
        <v>29107800</v>
      </c>
      <c r="E1936">
        <v>1</v>
      </c>
      <c r="F1936">
        <v>1</v>
      </c>
      <c r="G1936">
        <v>1</v>
      </c>
      <c r="H1936">
        <v>3</v>
      </c>
      <c r="I1936" t="s">
        <v>592</v>
      </c>
      <c r="J1936" t="s">
        <v>593</v>
      </c>
      <c r="K1936" t="s">
        <v>594</v>
      </c>
      <c r="L1936">
        <v>1346</v>
      </c>
      <c r="N1936">
        <v>1009</v>
      </c>
      <c r="O1936" t="s">
        <v>160</v>
      </c>
      <c r="P1936" t="s">
        <v>160</v>
      </c>
      <c r="Q1936">
        <v>1</v>
      </c>
      <c r="W1936">
        <v>0</v>
      </c>
      <c r="X1936">
        <v>-1570619850</v>
      </c>
      <c r="Y1936">
        <v>0.01</v>
      </c>
      <c r="AA1936">
        <v>46.61</v>
      </c>
      <c r="AB1936">
        <v>0</v>
      </c>
      <c r="AC1936">
        <v>0</v>
      </c>
      <c r="AD1936">
        <v>0</v>
      </c>
      <c r="AE1936">
        <v>1.81</v>
      </c>
      <c r="AF1936">
        <v>0</v>
      </c>
      <c r="AG1936">
        <v>0</v>
      </c>
      <c r="AH1936">
        <v>0</v>
      </c>
      <c r="AI1936">
        <v>25.75</v>
      </c>
      <c r="AJ1936">
        <v>1</v>
      </c>
      <c r="AK1936">
        <v>1</v>
      </c>
      <c r="AL1936">
        <v>1</v>
      </c>
      <c r="AN1936">
        <v>0</v>
      </c>
      <c r="AO1936">
        <v>1</v>
      </c>
      <c r="AP1936">
        <v>0</v>
      </c>
      <c r="AQ1936">
        <v>0</v>
      </c>
      <c r="AR1936">
        <v>0</v>
      </c>
      <c r="AS1936" t="s">
        <v>3</v>
      </c>
      <c r="AT1936">
        <v>0.01</v>
      </c>
      <c r="AU1936" t="s">
        <v>3</v>
      </c>
      <c r="AV1936">
        <v>0</v>
      </c>
      <c r="AW1936">
        <v>2</v>
      </c>
      <c r="AX1936">
        <v>35870586</v>
      </c>
      <c r="AY1936">
        <v>1</v>
      </c>
      <c r="AZ1936">
        <v>0</v>
      </c>
      <c r="BA1936">
        <v>1883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CX1936">
        <f>Y1936*Source!I1778</f>
        <v>6.0600000000000003E-3</v>
      </c>
      <c r="CY1936">
        <f>AA1936</f>
        <v>46.61</v>
      </c>
      <c r="CZ1936">
        <f>AE1936</f>
        <v>1.81</v>
      </c>
      <c r="DA1936">
        <f>AI1936</f>
        <v>25.75</v>
      </c>
      <c r="DB1936">
        <f>ROUND(ROUND(AT1936*CZ1936,2),2)</f>
        <v>0.02</v>
      </c>
      <c r="DC1936">
        <f>ROUND(ROUND(AT1936*AG1936,2),2)</f>
        <v>0</v>
      </c>
    </row>
    <row r="1937" spans="1:107">
      <c r="A1937">
        <f>ROW(Source!A1778)</f>
        <v>1778</v>
      </c>
      <c r="B1937">
        <v>35863109</v>
      </c>
      <c r="C1937">
        <v>35870573</v>
      </c>
      <c r="D1937">
        <v>29109603</v>
      </c>
      <c r="E1937">
        <v>1</v>
      </c>
      <c r="F1937">
        <v>1</v>
      </c>
      <c r="G1937">
        <v>1</v>
      </c>
      <c r="H1937">
        <v>3</v>
      </c>
      <c r="I1937" t="s">
        <v>732</v>
      </c>
      <c r="J1937" t="s">
        <v>733</v>
      </c>
      <c r="K1937" t="s">
        <v>734</v>
      </c>
      <c r="L1937">
        <v>1327</v>
      </c>
      <c r="N1937">
        <v>1005</v>
      </c>
      <c r="O1937" t="s">
        <v>155</v>
      </c>
      <c r="P1937" t="s">
        <v>155</v>
      </c>
      <c r="Q1937">
        <v>1</v>
      </c>
      <c r="W1937">
        <v>0</v>
      </c>
      <c r="X1937">
        <v>1399429038</v>
      </c>
      <c r="Y1937">
        <v>112</v>
      </c>
      <c r="AA1937">
        <v>54.06</v>
      </c>
      <c r="AB1937">
        <v>0</v>
      </c>
      <c r="AC1937">
        <v>0</v>
      </c>
      <c r="AD1937">
        <v>0</v>
      </c>
      <c r="AE1937">
        <v>55.16</v>
      </c>
      <c r="AF1937">
        <v>0</v>
      </c>
      <c r="AG1937">
        <v>0</v>
      </c>
      <c r="AH1937">
        <v>0</v>
      </c>
      <c r="AI1937">
        <v>0.98</v>
      </c>
      <c r="AJ1937">
        <v>1</v>
      </c>
      <c r="AK1937">
        <v>1</v>
      </c>
      <c r="AL1937">
        <v>1</v>
      </c>
      <c r="AN1937">
        <v>0</v>
      </c>
      <c r="AO1937">
        <v>1</v>
      </c>
      <c r="AP1937">
        <v>0</v>
      </c>
      <c r="AQ1937">
        <v>0</v>
      </c>
      <c r="AR1937">
        <v>0</v>
      </c>
      <c r="AS1937" t="s">
        <v>3</v>
      </c>
      <c r="AT1937">
        <v>112</v>
      </c>
      <c r="AU1937" t="s">
        <v>3</v>
      </c>
      <c r="AV1937">
        <v>0</v>
      </c>
      <c r="AW1937">
        <v>2</v>
      </c>
      <c r="AX1937">
        <v>35870587</v>
      </c>
      <c r="AY1937">
        <v>1</v>
      </c>
      <c r="AZ1937">
        <v>0</v>
      </c>
      <c r="BA1937">
        <v>1884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CX1937">
        <f>Y1937*Source!I1778</f>
        <v>67.872</v>
      </c>
      <c r="CY1937">
        <f>AA1937</f>
        <v>54.06</v>
      </c>
      <c r="CZ1937">
        <f>AE1937</f>
        <v>55.16</v>
      </c>
      <c r="DA1937">
        <f>AI1937</f>
        <v>0.98</v>
      </c>
      <c r="DB1937">
        <f>ROUND(ROUND(AT1937*CZ1937,2),2)</f>
        <v>6177.92</v>
      </c>
      <c r="DC1937">
        <f>ROUND(ROUND(AT1937*AG1937,2),2)</f>
        <v>0</v>
      </c>
    </row>
    <row r="1938" spans="1:107">
      <c r="A1938">
        <f>ROW(Source!A1779)</f>
        <v>1779</v>
      </c>
      <c r="B1938">
        <v>35863109</v>
      </c>
      <c r="C1938">
        <v>35870588</v>
      </c>
      <c r="D1938">
        <v>29364679</v>
      </c>
      <c r="E1938">
        <v>1</v>
      </c>
      <c r="F1938">
        <v>1</v>
      </c>
      <c r="G1938">
        <v>1</v>
      </c>
      <c r="H1938">
        <v>1</v>
      </c>
      <c r="I1938" t="s">
        <v>735</v>
      </c>
      <c r="J1938" t="s">
        <v>3</v>
      </c>
      <c r="K1938" t="s">
        <v>736</v>
      </c>
      <c r="L1938">
        <v>1369</v>
      </c>
      <c r="N1938">
        <v>1013</v>
      </c>
      <c r="O1938" t="s">
        <v>561</v>
      </c>
      <c r="P1938" t="s">
        <v>561</v>
      </c>
      <c r="Q1938">
        <v>1</v>
      </c>
      <c r="W1938">
        <v>0</v>
      </c>
      <c r="X1938">
        <v>931378261</v>
      </c>
      <c r="Y1938">
        <v>35.052</v>
      </c>
      <c r="AA1938">
        <v>0</v>
      </c>
      <c r="AB1938">
        <v>0</v>
      </c>
      <c r="AC1938">
        <v>0</v>
      </c>
      <c r="AD1938">
        <v>316.85000000000002</v>
      </c>
      <c r="AE1938">
        <v>0</v>
      </c>
      <c r="AF1938">
        <v>0</v>
      </c>
      <c r="AG1938">
        <v>0</v>
      </c>
      <c r="AH1938">
        <v>316.85000000000002</v>
      </c>
      <c r="AI1938">
        <v>1</v>
      </c>
      <c r="AJ1938">
        <v>1</v>
      </c>
      <c r="AK1938">
        <v>1</v>
      </c>
      <c r="AL1938">
        <v>1</v>
      </c>
      <c r="AN1938">
        <v>0</v>
      </c>
      <c r="AO1938">
        <v>1</v>
      </c>
      <c r="AP1938">
        <v>1</v>
      </c>
      <c r="AQ1938">
        <v>0</v>
      </c>
      <c r="AR1938">
        <v>0</v>
      </c>
      <c r="AS1938" t="s">
        <v>3</v>
      </c>
      <c r="AT1938">
        <v>30.48</v>
      </c>
      <c r="AU1938" t="s">
        <v>134</v>
      </c>
      <c r="AV1938">
        <v>1</v>
      </c>
      <c r="AW1938">
        <v>2</v>
      </c>
      <c r="AX1938">
        <v>35870601</v>
      </c>
      <c r="AY1938">
        <v>2</v>
      </c>
      <c r="AZ1938">
        <v>131072</v>
      </c>
      <c r="BA1938">
        <v>1885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CX1938">
        <f>Y1938*Source!I1779</f>
        <v>1.0515600000000001</v>
      </c>
      <c r="CY1938">
        <f>AD1938</f>
        <v>316.85000000000002</v>
      </c>
      <c r="CZ1938">
        <f>AH1938</f>
        <v>316.85000000000002</v>
      </c>
      <c r="DA1938">
        <f>AL1938</f>
        <v>1</v>
      </c>
      <c r="DB1938">
        <f>ROUND((ROUND(AT1938*CZ1938,2)*1.15),2)</f>
        <v>11106.23</v>
      </c>
      <c r="DC1938">
        <f>ROUND((ROUND(AT1938*AG1938,2)*1.15),2)</f>
        <v>0</v>
      </c>
    </row>
    <row r="1939" spans="1:107">
      <c r="A1939">
        <f>ROW(Source!A1779)</f>
        <v>1779</v>
      </c>
      <c r="B1939">
        <v>35863109</v>
      </c>
      <c r="C1939">
        <v>35870588</v>
      </c>
      <c r="D1939">
        <v>121548</v>
      </c>
      <c r="E1939">
        <v>1</v>
      </c>
      <c r="F1939">
        <v>1</v>
      </c>
      <c r="G1939">
        <v>1</v>
      </c>
      <c r="H1939">
        <v>1</v>
      </c>
      <c r="I1939" t="s">
        <v>35</v>
      </c>
      <c r="J1939" t="s">
        <v>3</v>
      </c>
      <c r="K1939" t="s">
        <v>562</v>
      </c>
      <c r="L1939">
        <v>608254</v>
      </c>
      <c r="N1939">
        <v>1013</v>
      </c>
      <c r="O1939" t="s">
        <v>563</v>
      </c>
      <c r="P1939" t="s">
        <v>563</v>
      </c>
      <c r="Q1939">
        <v>1</v>
      </c>
      <c r="W1939">
        <v>0</v>
      </c>
      <c r="X1939">
        <v>-185737400</v>
      </c>
      <c r="Y1939">
        <v>0.03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1</v>
      </c>
      <c r="AJ1939">
        <v>1</v>
      </c>
      <c r="AK1939">
        <v>1</v>
      </c>
      <c r="AL1939">
        <v>1</v>
      </c>
      <c r="AN1939">
        <v>0</v>
      </c>
      <c r="AO1939">
        <v>1</v>
      </c>
      <c r="AP1939">
        <v>0</v>
      </c>
      <c r="AQ1939">
        <v>0</v>
      </c>
      <c r="AR1939">
        <v>0</v>
      </c>
      <c r="AS1939" t="s">
        <v>3</v>
      </c>
      <c r="AT1939">
        <v>0.03</v>
      </c>
      <c r="AU1939" t="s">
        <v>3</v>
      </c>
      <c r="AV1939">
        <v>2</v>
      </c>
      <c r="AW1939">
        <v>2</v>
      </c>
      <c r="AX1939">
        <v>35870602</v>
      </c>
      <c r="AY1939">
        <v>1</v>
      </c>
      <c r="AZ1939">
        <v>0</v>
      </c>
      <c r="BA1939">
        <v>1886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CX1939">
        <f>Y1939*Source!I1779</f>
        <v>8.9999999999999998E-4</v>
      </c>
      <c r="CY1939">
        <f>AD1939</f>
        <v>0</v>
      </c>
      <c r="CZ1939">
        <f>AH1939</f>
        <v>0</v>
      </c>
      <c r="DA1939">
        <f>AL1939</f>
        <v>1</v>
      </c>
      <c r="DB1939">
        <f t="shared" ref="DB1939:DB1949" si="295">ROUND(ROUND(AT1939*CZ1939,2),2)</f>
        <v>0</v>
      </c>
      <c r="DC1939">
        <f t="shared" ref="DC1939:DC1949" si="296">ROUND(ROUND(AT1939*AG1939,2),2)</f>
        <v>0</v>
      </c>
    </row>
    <row r="1940" spans="1:107">
      <c r="A1940">
        <f>ROW(Source!A1779)</f>
        <v>1779</v>
      </c>
      <c r="B1940">
        <v>35863109</v>
      </c>
      <c r="C1940">
        <v>35870588</v>
      </c>
      <c r="D1940">
        <v>29172362</v>
      </c>
      <c r="E1940">
        <v>1</v>
      </c>
      <c r="F1940">
        <v>1</v>
      </c>
      <c r="G1940">
        <v>1</v>
      </c>
      <c r="H1940">
        <v>2</v>
      </c>
      <c r="I1940" t="s">
        <v>737</v>
      </c>
      <c r="J1940" t="s">
        <v>738</v>
      </c>
      <c r="K1940" t="s">
        <v>739</v>
      </c>
      <c r="L1940">
        <v>1368</v>
      </c>
      <c r="N1940">
        <v>1011</v>
      </c>
      <c r="O1940" t="s">
        <v>567</v>
      </c>
      <c r="P1940" t="s">
        <v>567</v>
      </c>
      <c r="Q1940">
        <v>1</v>
      </c>
      <c r="W1940">
        <v>0</v>
      </c>
      <c r="X1940">
        <v>2071614860</v>
      </c>
      <c r="Y1940">
        <v>0.03</v>
      </c>
      <c r="AA1940">
        <v>0</v>
      </c>
      <c r="AB1940">
        <v>1113.56</v>
      </c>
      <c r="AC1940">
        <v>446.18</v>
      </c>
      <c r="AD1940">
        <v>0</v>
      </c>
      <c r="AE1940">
        <v>0</v>
      </c>
      <c r="AF1940">
        <v>134.65</v>
      </c>
      <c r="AG1940">
        <v>13.5</v>
      </c>
      <c r="AH1940">
        <v>0</v>
      </c>
      <c r="AI1940">
        <v>1</v>
      </c>
      <c r="AJ1940">
        <v>8.27</v>
      </c>
      <c r="AK1940">
        <v>33.049999999999997</v>
      </c>
      <c r="AL1940">
        <v>1</v>
      </c>
      <c r="AN1940">
        <v>0</v>
      </c>
      <c r="AO1940">
        <v>1</v>
      </c>
      <c r="AP1940">
        <v>0</v>
      </c>
      <c r="AQ1940">
        <v>0</v>
      </c>
      <c r="AR1940">
        <v>0</v>
      </c>
      <c r="AS1940" t="s">
        <v>3</v>
      </c>
      <c r="AT1940">
        <v>0.03</v>
      </c>
      <c r="AU1940" t="s">
        <v>3</v>
      </c>
      <c r="AV1940">
        <v>0</v>
      </c>
      <c r="AW1940">
        <v>2</v>
      </c>
      <c r="AX1940">
        <v>35870603</v>
      </c>
      <c r="AY1940">
        <v>1</v>
      </c>
      <c r="AZ1940">
        <v>0</v>
      </c>
      <c r="BA1940">
        <v>1887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CX1940">
        <f>Y1940*Source!I1779</f>
        <v>8.9999999999999998E-4</v>
      </c>
      <c r="CY1940">
        <f>AB1940</f>
        <v>1113.56</v>
      </c>
      <c r="CZ1940">
        <f>AF1940</f>
        <v>134.65</v>
      </c>
      <c r="DA1940">
        <f>AJ1940</f>
        <v>8.27</v>
      </c>
      <c r="DB1940">
        <f t="shared" si="295"/>
        <v>4.04</v>
      </c>
      <c r="DC1940">
        <f t="shared" si="296"/>
        <v>0.41</v>
      </c>
    </row>
    <row r="1941" spans="1:107">
      <c r="A1941">
        <f>ROW(Source!A1779)</f>
        <v>1779</v>
      </c>
      <c r="B1941">
        <v>35863109</v>
      </c>
      <c r="C1941">
        <v>35870588</v>
      </c>
      <c r="D1941">
        <v>29174913</v>
      </c>
      <c r="E1941">
        <v>1</v>
      </c>
      <c r="F1941">
        <v>1</v>
      </c>
      <c r="G1941">
        <v>1</v>
      </c>
      <c r="H1941">
        <v>2</v>
      </c>
      <c r="I1941" t="s">
        <v>578</v>
      </c>
      <c r="J1941" t="s">
        <v>579</v>
      </c>
      <c r="K1941" t="s">
        <v>580</v>
      </c>
      <c r="L1941">
        <v>1368</v>
      </c>
      <c r="N1941">
        <v>1011</v>
      </c>
      <c r="O1941" t="s">
        <v>567</v>
      </c>
      <c r="P1941" t="s">
        <v>567</v>
      </c>
      <c r="Q1941">
        <v>1</v>
      </c>
      <c r="W1941">
        <v>0</v>
      </c>
      <c r="X1941">
        <v>458544584</v>
      </c>
      <c r="Y1941">
        <v>0.02</v>
      </c>
      <c r="AA1941">
        <v>0</v>
      </c>
      <c r="AB1941">
        <v>932.72</v>
      </c>
      <c r="AC1941">
        <v>383.38</v>
      </c>
      <c r="AD1941">
        <v>0</v>
      </c>
      <c r="AE1941">
        <v>0</v>
      </c>
      <c r="AF1941">
        <v>87.17</v>
      </c>
      <c r="AG1941">
        <v>11.6</v>
      </c>
      <c r="AH1941">
        <v>0</v>
      </c>
      <c r="AI1941">
        <v>1</v>
      </c>
      <c r="AJ1941">
        <v>10.7</v>
      </c>
      <c r="AK1941">
        <v>33.049999999999997</v>
      </c>
      <c r="AL1941">
        <v>1</v>
      </c>
      <c r="AN1941">
        <v>0</v>
      </c>
      <c r="AO1941">
        <v>1</v>
      </c>
      <c r="AP1941">
        <v>0</v>
      </c>
      <c r="AQ1941">
        <v>0</v>
      </c>
      <c r="AR1941">
        <v>0</v>
      </c>
      <c r="AS1941" t="s">
        <v>3</v>
      </c>
      <c r="AT1941">
        <v>0.02</v>
      </c>
      <c r="AU1941" t="s">
        <v>3</v>
      </c>
      <c r="AV1941">
        <v>0</v>
      </c>
      <c r="AW1941">
        <v>2</v>
      </c>
      <c r="AX1941">
        <v>35870604</v>
      </c>
      <c r="AY1941">
        <v>1</v>
      </c>
      <c r="AZ1941">
        <v>0</v>
      </c>
      <c r="BA1941">
        <v>1888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CX1941">
        <f>Y1941*Source!I1779</f>
        <v>5.9999999999999995E-4</v>
      </c>
      <c r="CY1941">
        <f>AB1941</f>
        <v>932.72</v>
      </c>
      <c r="CZ1941">
        <f>AF1941</f>
        <v>87.17</v>
      </c>
      <c r="DA1941">
        <f>AJ1941</f>
        <v>10.7</v>
      </c>
      <c r="DB1941">
        <f t="shared" si="295"/>
        <v>1.74</v>
      </c>
      <c r="DC1941">
        <f t="shared" si="296"/>
        <v>0.23</v>
      </c>
    </row>
    <row r="1942" spans="1:107">
      <c r="A1942">
        <f>ROW(Source!A1779)</f>
        <v>1779</v>
      </c>
      <c r="B1942">
        <v>35863109</v>
      </c>
      <c r="C1942">
        <v>35870588</v>
      </c>
      <c r="D1942">
        <v>29114246</v>
      </c>
      <c r="E1942">
        <v>1</v>
      </c>
      <c r="F1942">
        <v>1</v>
      </c>
      <c r="G1942">
        <v>1</v>
      </c>
      <c r="H1942">
        <v>3</v>
      </c>
      <c r="I1942" t="s">
        <v>740</v>
      </c>
      <c r="J1942" t="s">
        <v>741</v>
      </c>
      <c r="K1942" t="s">
        <v>742</v>
      </c>
      <c r="L1942">
        <v>1346</v>
      </c>
      <c r="N1942">
        <v>1009</v>
      </c>
      <c r="O1942" t="s">
        <v>160</v>
      </c>
      <c r="P1942" t="s">
        <v>160</v>
      </c>
      <c r="Q1942">
        <v>1</v>
      </c>
      <c r="W1942">
        <v>0</v>
      </c>
      <c r="X1942">
        <v>-421273247</v>
      </c>
      <c r="Y1942">
        <v>1.5</v>
      </c>
      <c r="AA1942">
        <v>83.08</v>
      </c>
      <c r="AB1942">
        <v>0</v>
      </c>
      <c r="AC1942">
        <v>0</v>
      </c>
      <c r="AD1942">
        <v>0</v>
      </c>
      <c r="AE1942">
        <v>9.0399999999999991</v>
      </c>
      <c r="AF1942">
        <v>0</v>
      </c>
      <c r="AG1942">
        <v>0</v>
      </c>
      <c r="AH1942">
        <v>0</v>
      </c>
      <c r="AI1942">
        <v>9.19</v>
      </c>
      <c r="AJ1942">
        <v>1</v>
      </c>
      <c r="AK1942">
        <v>1</v>
      </c>
      <c r="AL1942">
        <v>1</v>
      </c>
      <c r="AN1942">
        <v>0</v>
      </c>
      <c r="AO1942">
        <v>1</v>
      </c>
      <c r="AP1942">
        <v>0</v>
      </c>
      <c r="AQ1942">
        <v>0</v>
      </c>
      <c r="AR1942">
        <v>0</v>
      </c>
      <c r="AS1942" t="s">
        <v>3</v>
      </c>
      <c r="AT1942">
        <v>1.5</v>
      </c>
      <c r="AU1942" t="s">
        <v>3</v>
      </c>
      <c r="AV1942">
        <v>0</v>
      </c>
      <c r="AW1942">
        <v>2</v>
      </c>
      <c r="AX1942">
        <v>35870605</v>
      </c>
      <c r="AY1942">
        <v>1</v>
      </c>
      <c r="AZ1942">
        <v>0</v>
      </c>
      <c r="BA1942">
        <v>1889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CX1942">
        <f>Y1942*Source!I1779</f>
        <v>4.4999999999999998E-2</v>
      </c>
      <c r="CY1942">
        <f t="shared" ref="CY1942:CY1949" si="297">AA1942</f>
        <v>83.08</v>
      </c>
      <c r="CZ1942">
        <f t="shared" ref="CZ1942:CZ1949" si="298">AE1942</f>
        <v>9.0399999999999991</v>
      </c>
      <c r="DA1942">
        <f t="shared" ref="DA1942:DA1949" si="299">AI1942</f>
        <v>9.19</v>
      </c>
      <c r="DB1942">
        <f t="shared" si="295"/>
        <v>13.56</v>
      </c>
      <c r="DC1942">
        <f t="shared" si="296"/>
        <v>0</v>
      </c>
    </row>
    <row r="1943" spans="1:107">
      <c r="A1943">
        <f>ROW(Source!A1779)</f>
        <v>1779</v>
      </c>
      <c r="B1943">
        <v>35863109</v>
      </c>
      <c r="C1943">
        <v>35870588</v>
      </c>
      <c r="D1943">
        <v>29110838</v>
      </c>
      <c r="E1943">
        <v>1</v>
      </c>
      <c r="F1943">
        <v>1</v>
      </c>
      <c r="G1943">
        <v>1</v>
      </c>
      <c r="H1943">
        <v>3</v>
      </c>
      <c r="I1943" t="s">
        <v>743</v>
      </c>
      <c r="J1943" t="s">
        <v>744</v>
      </c>
      <c r="K1943" t="s">
        <v>745</v>
      </c>
      <c r="L1943">
        <v>1346</v>
      </c>
      <c r="N1943">
        <v>1009</v>
      </c>
      <c r="O1943" t="s">
        <v>160</v>
      </c>
      <c r="P1943" t="s">
        <v>160</v>
      </c>
      <c r="Q1943">
        <v>1</v>
      </c>
      <c r="W1943">
        <v>0</v>
      </c>
      <c r="X1943">
        <v>-667794164</v>
      </c>
      <c r="Y1943">
        <v>0.42</v>
      </c>
      <c r="AA1943">
        <v>100.04</v>
      </c>
      <c r="AB1943">
        <v>0</v>
      </c>
      <c r="AC1943">
        <v>0</v>
      </c>
      <c r="AD1943">
        <v>0</v>
      </c>
      <c r="AE1943">
        <v>30.5</v>
      </c>
      <c r="AF1943">
        <v>0</v>
      </c>
      <c r="AG1943">
        <v>0</v>
      </c>
      <c r="AH1943">
        <v>0</v>
      </c>
      <c r="AI1943">
        <v>3.28</v>
      </c>
      <c r="AJ1943">
        <v>1</v>
      </c>
      <c r="AK1943">
        <v>1</v>
      </c>
      <c r="AL1943">
        <v>1</v>
      </c>
      <c r="AN1943">
        <v>0</v>
      </c>
      <c r="AO1943">
        <v>1</v>
      </c>
      <c r="AP1943">
        <v>0</v>
      </c>
      <c r="AQ1943">
        <v>0</v>
      </c>
      <c r="AR1943">
        <v>0</v>
      </c>
      <c r="AS1943" t="s">
        <v>3</v>
      </c>
      <c r="AT1943">
        <v>0.42</v>
      </c>
      <c r="AU1943" t="s">
        <v>3</v>
      </c>
      <c r="AV1943">
        <v>0</v>
      </c>
      <c r="AW1943">
        <v>2</v>
      </c>
      <c r="AX1943">
        <v>35870606</v>
      </c>
      <c r="AY1943">
        <v>1</v>
      </c>
      <c r="AZ1943">
        <v>0</v>
      </c>
      <c r="BA1943">
        <v>1890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CX1943">
        <f>Y1943*Source!I1779</f>
        <v>1.2599999999999998E-2</v>
      </c>
      <c r="CY1943">
        <f t="shared" si="297"/>
        <v>100.04</v>
      </c>
      <c r="CZ1943">
        <f t="shared" si="298"/>
        <v>30.5</v>
      </c>
      <c r="DA1943">
        <f t="shared" si="299"/>
        <v>3.28</v>
      </c>
      <c r="DB1943">
        <f t="shared" si="295"/>
        <v>12.81</v>
      </c>
      <c r="DC1943">
        <f t="shared" si="296"/>
        <v>0</v>
      </c>
    </row>
    <row r="1944" spans="1:107">
      <c r="A1944">
        <f>ROW(Source!A1779)</f>
        <v>1779</v>
      </c>
      <c r="B1944">
        <v>35863109</v>
      </c>
      <c r="C1944">
        <v>35870588</v>
      </c>
      <c r="D1944">
        <v>29149204</v>
      </c>
      <c r="E1944">
        <v>1</v>
      </c>
      <c r="F1944">
        <v>1</v>
      </c>
      <c r="G1944">
        <v>1</v>
      </c>
      <c r="H1944">
        <v>3</v>
      </c>
      <c r="I1944" t="s">
        <v>746</v>
      </c>
      <c r="J1944" t="s">
        <v>747</v>
      </c>
      <c r="K1944" t="s">
        <v>748</v>
      </c>
      <c r="L1944">
        <v>1348</v>
      </c>
      <c r="N1944">
        <v>1009</v>
      </c>
      <c r="O1944" t="s">
        <v>30</v>
      </c>
      <c r="P1944" t="s">
        <v>30</v>
      </c>
      <c r="Q1944">
        <v>1000</v>
      </c>
      <c r="W1944">
        <v>0</v>
      </c>
      <c r="X1944">
        <v>-1132764130</v>
      </c>
      <c r="Y1944">
        <v>3.15E-3</v>
      </c>
      <c r="AA1944">
        <v>4978.46</v>
      </c>
      <c r="AB1944">
        <v>0</v>
      </c>
      <c r="AC1944">
        <v>0</v>
      </c>
      <c r="AD1944">
        <v>0</v>
      </c>
      <c r="AE1944">
        <v>729.98</v>
      </c>
      <c r="AF1944">
        <v>0</v>
      </c>
      <c r="AG1944">
        <v>0</v>
      </c>
      <c r="AH1944">
        <v>0</v>
      </c>
      <c r="AI1944">
        <v>6.82</v>
      </c>
      <c r="AJ1944">
        <v>1</v>
      </c>
      <c r="AK1944">
        <v>1</v>
      </c>
      <c r="AL1944">
        <v>1</v>
      </c>
      <c r="AN1944">
        <v>0</v>
      </c>
      <c r="AO1944">
        <v>1</v>
      </c>
      <c r="AP1944">
        <v>0</v>
      </c>
      <c r="AQ1944">
        <v>0</v>
      </c>
      <c r="AR1944">
        <v>0</v>
      </c>
      <c r="AS1944" t="s">
        <v>3</v>
      </c>
      <c r="AT1944">
        <v>3.15E-3</v>
      </c>
      <c r="AU1944" t="s">
        <v>3</v>
      </c>
      <c r="AV1944">
        <v>0</v>
      </c>
      <c r="AW1944">
        <v>2</v>
      </c>
      <c r="AX1944">
        <v>35870607</v>
      </c>
      <c r="AY1944">
        <v>1</v>
      </c>
      <c r="AZ1944">
        <v>0</v>
      </c>
      <c r="BA1944">
        <v>1891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CX1944">
        <f>Y1944*Source!I1779</f>
        <v>9.4499999999999993E-5</v>
      </c>
      <c r="CY1944">
        <f t="shared" si="297"/>
        <v>4978.46</v>
      </c>
      <c r="CZ1944">
        <f t="shared" si="298"/>
        <v>729.98</v>
      </c>
      <c r="DA1944">
        <f t="shared" si="299"/>
        <v>6.82</v>
      </c>
      <c r="DB1944">
        <f t="shared" si="295"/>
        <v>2.2999999999999998</v>
      </c>
      <c r="DC1944">
        <f t="shared" si="296"/>
        <v>0</v>
      </c>
    </row>
    <row r="1945" spans="1:107">
      <c r="A1945">
        <f>ROW(Source!A1779)</f>
        <v>1779</v>
      </c>
      <c r="B1945">
        <v>35863109</v>
      </c>
      <c r="C1945">
        <v>35870588</v>
      </c>
      <c r="D1945">
        <v>29156251</v>
      </c>
      <c r="E1945">
        <v>1</v>
      </c>
      <c r="F1945">
        <v>1</v>
      </c>
      <c r="G1945">
        <v>1</v>
      </c>
      <c r="H1945">
        <v>3</v>
      </c>
      <c r="I1945" t="s">
        <v>235</v>
      </c>
      <c r="J1945" t="s">
        <v>238</v>
      </c>
      <c r="K1945" t="s">
        <v>236</v>
      </c>
      <c r="L1945">
        <v>1354</v>
      </c>
      <c r="N1945">
        <v>1010</v>
      </c>
      <c r="O1945" t="s">
        <v>237</v>
      </c>
      <c r="P1945" t="s">
        <v>237</v>
      </c>
      <c r="Q1945">
        <v>1</v>
      </c>
      <c r="W1945">
        <v>0</v>
      </c>
      <c r="X1945">
        <v>-652224790</v>
      </c>
      <c r="Y1945">
        <v>66.666667000000004</v>
      </c>
      <c r="AA1945">
        <v>52.5</v>
      </c>
      <c r="AB1945">
        <v>0</v>
      </c>
      <c r="AC1945">
        <v>0</v>
      </c>
      <c r="AD1945">
        <v>0</v>
      </c>
      <c r="AE1945">
        <v>7.62</v>
      </c>
      <c r="AF1945">
        <v>0</v>
      </c>
      <c r="AG1945">
        <v>0</v>
      </c>
      <c r="AH1945">
        <v>0</v>
      </c>
      <c r="AI1945">
        <v>6.89</v>
      </c>
      <c r="AJ1945">
        <v>1</v>
      </c>
      <c r="AK1945">
        <v>1</v>
      </c>
      <c r="AL1945">
        <v>1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 t="s">
        <v>3</v>
      </c>
      <c r="AT1945">
        <v>66.666667000000004</v>
      </c>
      <c r="AU1945" t="s">
        <v>3</v>
      </c>
      <c r="AV1945">
        <v>0</v>
      </c>
      <c r="AW1945">
        <v>1</v>
      </c>
      <c r="AX1945">
        <v>-1</v>
      </c>
      <c r="AY1945">
        <v>0</v>
      </c>
      <c r="AZ1945">
        <v>0</v>
      </c>
      <c r="BA1945" t="s">
        <v>3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CX1945">
        <f>Y1945*Source!I1779</f>
        <v>2.0000000099999999</v>
      </c>
      <c r="CY1945">
        <f t="shared" si="297"/>
        <v>52.5</v>
      </c>
      <c r="CZ1945">
        <f t="shared" si="298"/>
        <v>7.62</v>
      </c>
      <c r="DA1945">
        <f t="shared" si="299"/>
        <v>6.89</v>
      </c>
      <c r="DB1945">
        <f t="shared" si="295"/>
        <v>508</v>
      </c>
      <c r="DC1945">
        <f t="shared" si="296"/>
        <v>0</v>
      </c>
    </row>
    <row r="1946" spans="1:107">
      <c r="A1946">
        <f>ROW(Source!A1779)</f>
        <v>1779</v>
      </c>
      <c r="B1946">
        <v>35863109</v>
      </c>
      <c r="C1946">
        <v>35870588</v>
      </c>
      <c r="D1946">
        <v>29156254</v>
      </c>
      <c r="E1946">
        <v>1</v>
      </c>
      <c r="F1946">
        <v>1</v>
      </c>
      <c r="G1946">
        <v>1</v>
      </c>
      <c r="H1946">
        <v>3</v>
      </c>
      <c r="I1946" t="s">
        <v>240</v>
      </c>
      <c r="J1946" t="s">
        <v>242</v>
      </c>
      <c r="K1946" t="s">
        <v>241</v>
      </c>
      <c r="L1946">
        <v>1354</v>
      </c>
      <c r="N1946">
        <v>1010</v>
      </c>
      <c r="O1946" t="s">
        <v>237</v>
      </c>
      <c r="P1946" t="s">
        <v>237</v>
      </c>
      <c r="Q1946">
        <v>1</v>
      </c>
      <c r="W1946">
        <v>0</v>
      </c>
      <c r="X1946">
        <v>-1484870884</v>
      </c>
      <c r="Y1946">
        <v>33.333333000000003</v>
      </c>
      <c r="AA1946">
        <v>76.59</v>
      </c>
      <c r="AB1946">
        <v>0</v>
      </c>
      <c r="AC1946">
        <v>0</v>
      </c>
      <c r="AD1946">
        <v>0</v>
      </c>
      <c r="AE1946">
        <v>9.01</v>
      </c>
      <c r="AF1946">
        <v>0</v>
      </c>
      <c r="AG1946">
        <v>0</v>
      </c>
      <c r="AH1946">
        <v>0</v>
      </c>
      <c r="AI1946">
        <v>8.5</v>
      </c>
      <c r="AJ1946">
        <v>1</v>
      </c>
      <c r="AK1946">
        <v>1</v>
      </c>
      <c r="AL1946">
        <v>1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 t="s">
        <v>3</v>
      </c>
      <c r="AT1946">
        <v>33.333333000000003</v>
      </c>
      <c r="AU1946" t="s">
        <v>3</v>
      </c>
      <c r="AV1946">
        <v>0</v>
      </c>
      <c r="AW1946">
        <v>1</v>
      </c>
      <c r="AX1946">
        <v>-1</v>
      </c>
      <c r="AY1946">
        <v>0</v>
      </c>
      <c r="AZ1946">
        <v>0</v>
      </c>
      <c r="BA1946" t="s">
        <v>3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CX1946">
        <f>Y1946*Source!I1779</f>
        <v>0.99999999000000006</v>
      </c>
      <c r="CY1946">
        <f t="shared" si="297"/>
        <v>76.59</v>
      </c>
      <c r="CZ1946">
        <f t="shared" si="298"/>
        <v>9.01</v>
      </c>
      <c r="DA1946">
        <f t="shared" si="299"/>
        <v>8.5</v>
      </c>
      <c r="DB1946">
        <f t="shared" si="295"/>
        <v>300.33</v>
      </c>
      <c r="DC1946">
        <f t="shared" si="296"/>
        <v>0</v>
      </c>
    </row>
    <row r="1947" spans="1:107">
      <c r="A1947">
        <f>ROW(Source!A1779)</f>
        <v>1779</v>
      </c>
      <c r="B1947">
        <v>35863109</v>
      </c>
      <c r="C1947">
        <v>35870588</v>
      </c>
      <c r="D1947">
        <v>29156142</v>
      </c>
      <c r="E1947">
        <v>1</v>
      </c>
      <c r="F1947">
        <v>1</v>
      </c>
      <c r="G1947">
        <v>1</v>
      </c>
      <c r="H1947">
        <v>3</v>
      </c>
      <c r="I1947" t="s">
        <v>230</v>
      </c>
      <c r="J1947" t="s">
        <v>233</v>
      </c>
      <c r="K1947" t="s">
        <v>231</v>
      </c>
      <c r="L1947">
        <v>1356</v>
      </c>
      <c r="N1947">
        <v>1010</v>
      </c>
      <c r="O1947" t="s">
        <v>232</v>
      </c>
      <c r="P1947" t="s">
        <v>232</v>
      </c>
      <c r="Q1947">
        <v>1000</v>
      </c>
      <c r="W1947">
        <v>0</v>
      </c>
      <c r="X1947">
        <v>-1152774928</v>
      </c>
      <c r="Y1947">
        <v>0.1</v>
      </c>
      <c r="AA1947">
        <v>5115.96</v>
      </c>
      <c r="AB1947">
        <v>0</v>
      </c>
      <c r="AC1947">
        <v>0</v>
      </c>
      <c r="AD1947">
        <v>0</v>
      </c>
      <c r="AE1947">
        <v>1998.42</v>
      </c>
      <c r="AF1947">
        <v>0</v>
      </c>
      <c r="AG1947">
        <v>0</v>
      </c>
      <c r="AH1947">
        <v>0</v>
      </c>
      <c r="AI1947">
        <v>2.56</v>
      </c>
      <c r="AJ1947">
        <v>1</v>
      </c>
      <c r="AK1947">
        <v>1</v>
      </c>
      <c r="AL1947">
        <v>1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 t="s">
        <v>3</v>
      </c>
      <c r="AT1947">
        <v>0.1</v>
      </c>
      <c r="AU1947" t="s">
        <v>3</v>
      </c>
      <c r="AV1947">
        <v>0</v>
      </c>
      <c r="AW1947">
        <v>1</v>
      </c>
      <c r="AX1947">
        <v>-1</v>
      </c>
      <c r="AY1947">
        <v>0</v>
      </c>
      <c r="AZ1947">
        <v>0</v>
      </c>
      <c r="BA1947" t="s">
        <v>3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CX1947">
        <f>Y1947*Source!I1779</f>
        <v>3.0000000000000001E-3</v>
      </c>
      <c r="CY1947">
        <f t="shared" si="297"/>
        <v>5115.96</v>
      </c>
      <c r="CZ1947">
        <f t="shared" si="298"/>
        <v>1998.42</v>
      </c>
      <c r="DA1947">
        <f t="shared" si="299"/>
        <v>2.56</v>
      </c>
      <c r="DB1947">
        <f t="shared" si="295"/>
        <v>199.84</v>
      </c>
      <c r="DC1947">
        <f t="shared" si="296"/>
        <v>0</v>
      </c>
    </row>
    <row r="1948" spans="1:107">
      <c r="A1948">
        <f>ROW(Source!A1779)</f>
        <v>1779</v>
      </c>
      <c r="B1948">
        <v>35863109</v>
      </c>
      <c r="C1948">
        <v>35870588</v>
      </c>
      <c r="D1948">
        <v>29170678</v>
      </c>
      <c r="E1948">
        <v>1</v>
      </c>
      <c r="F1948">
        <v>1</v>
      </c>
      <c r="G1948">
        <v>1</v>
      </c>
      <c r="H1948">
        <v>3</v>
      </c>
      <c r="I1948" t="s">
        <v>749</v>
      </c>
      <c r="J1948" t="s">
        <v>750</v>
      </c>
      <c r="K1948" t="s">
        <v>751</v>
      </c>
      <c r="L1948">
        <v>1354</v>
      </c>
      <c r="N1948">
        <v>1010</v>
      </c>
      <c r="O1948" t="s">
        <v>237</v>
      </c>
      <c r="P1948" t="s">
        <v>237</v>
      </c>
      <c r="Q1948">
        <v>1</v>
      </c>
      <c r="W1948">
        <v>0</v>
      </c>
      <c r="X1948">
        <v>-808655695</v>
      </c>
      <c r="Y1948">
        <v>102</v>
      </c>
      <c r="AA1948">
        <v>0.69</v>
      </c>
      <c r="AB1948">
        <v>0</v>
      </c>
      <c r="AC1948">
        <v>0</v>
      </c>
      <c r="AD1948">
        <v>0</v>
      </c>
      <c r="AE1948">
        <v>0.28000000000000003</v>
      </c>
      <c r="AF1948">
        <v>0</v>
      </c>
      <c r="AG1948">
        <v>0</v>
      </c>
      <c r="AH1948">
        <v>0</v>
      </c>
      <c r="AI1948">
        <v>2.46</v>
      </c>
      <c r="AJ1948">
        <v>1</v>
      </c>
      <c r="AK1948">
        <v>1</v>
      </c>
      <c r="AL1948">
        <v>1</v>
      </c>
      <c r="AN1948">
        <v>0</v>
      </c>
      <c r="AO1948">
        <v>1</v>
      </c>
      <c r="AP1948">
        <v>0</v>
      </c>
      <c r="AQ1948">
        <v>0</v>
      </c>
      <c r="AR1948">
        <v>0</v>
      </c>
      <c r="AS1948" t="s">
        <v>3</v>
      </c>
      <c r="AT1948">
        <v>102</v>
      </c>
      <c r="AU1948" t="s">
        <v>3</v>
      </c>
      <c r="AV1948">
        <v>0</v>
      </c>
      <c r="AW1948">
        <v>2</v>
      </c>
      <c r="AX1948">
        <v>35870608</v>
      </c>
      <c r="AY1948">
        <v>1</v>
      </c>
      <c r="AZ1948">
        <v>0</v>
      </c>
      <c r="BA1948">
        <v>1892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CX1948">
        <f>Y1948*Source!I1779</f>
        <v>3.06</v>
      </c>
      <c r="CY1948">
        <f t="shared" si="297"/>
        <v>0.69</v>
      </c>
      <c r="CZ1948">
        <f t="shared" si="298"/>
        <v>0.28000000000000003</v>
      </c>
      <c r="DA1948">
        <f t="shared" si="299"/>
        <v>2.46</v>
      </c>
      <c r="DB1948">
        <f t="shared" si="295"/>
        <v>28.56</v>
      </c>
      <c r="DC1948">
        <f t="shared" si="296"/>
        <v>0</v>
      </c>
    </row>
    <row r="1949" spans="1:107">
      <c r="A1949">
        <f>ROW(Source!A1779)</f>
        <v>1779</v>
      </c>
      <c r="B1949">
        <v>35863109</v>
      </c>
      <c r="C1949">
        <v>35870588</v>
      </c>
      <c r="D1949">
        <v>29171808</v>
      </c>
      <c r="E1949">
        <v>1</v>
      </c>
      <c r="F1949">
        <v>1</v>
      </c>
      <c r="G1949">
        <v>1</v>
      </c>
      <c r="H1949">
        <v>3</v>
      </c>
      <c r="I1949" t="s">
        <v>752</v>
      </c>
      <c r="J1949" t="s">
        <v>753</v>
      </c>
      <c r="K1949" t="s">
        <v>754</v>
      </c>
      <c r="L1949">
        <v>1374</v>
      </c>
      <c r="N1949">
        <v>1013</v>
      </c>
      <c r="O1949" t="s">
        <v>755</v>
      </c>
      <c r="P1949" t="s">
        <v>755</v>
      </c>
      <c r="Q1949">
        <v>1</v>
      </c>
      <c r="W1949">
        <v>0</v>
      </c>
      <c r="X1949">
        <v>-915781824</v>
      </c>
      <c r="Y1949">
        <v>6.05</v>
      </c>
      <c r="AA1949">
        <v>1</v>
      </c>
      <c r="AB1949">
        <v>0</v>
      </c>
      <c r="AC1949">
        <v>0</v>
      </c>
      <c r="AD1949">
        <v>0</v>
      </c>
      <c r="AE1949">
        <v>1</v>
      </c>
      <c r="AF1949">
        <v>0</v>
      </c>
      <c r="AG1949">
        <v>0</v>
      </c>
      <c r="AH1949">
        <v>0</v>
      </c>
      <c r="AI1949">
        <v>1</v>
      </c>
      <c r="AJ1949">
        <v>1</v>
      </c>
      <c r="AK1949">
        <v>1</v>
      </c>
      <c r="AL1949">
        <v>1</v>
      </c>
      <c r="AN1949">
        <v>0</v>
      </c>
      <c r="AO1949">
        <v>1</v>
      </c>
      <c r="AP1949">
        <v>0</v>
      </c>
      <c r="AQ1949">
        <v>0</v>
      </c>
      <c r="AR1949">
        <v>0</v>
      </c>
      <c r="AS1949" t="s">
        <v>3</v>
      </c>
      <c r="AT1949">
        <v>6.05</v>
      </c>
      <c r="AU1949" t="s">
        <v>3</v>
      </c>
      <c r="AV1949">
        <v>0</v>
      </c>
      <c r="AW1949">
        <v>2</v>
      </c>
      <c r="AX1949">
        <v>35870609</v>
      </c>
      <c r="AY1949">
        <v>1</v>
      </c>
      <c r="AZ1949">
        <v>0</v>
      </c>
      <c r="BA1949">
        <v>1893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CX1949">
        <f>Y1949*Source!I1779</f>
        <v>0.18149999999999999</v>
      </c>
      <c r="CY1949">
        <f t="shared" si="297"/>
        <v>1</v>
      </c>
      <c r="CZ1949">
        <f t="shared" si="298"/>
        <v>1</v>
      </c>
      <c r="DA1949">
        <f t="shared" si="299"/>
        <v>1</v>
      </c>
      <c r="DB1949">
        <f t="shared" si="295"/>
        <v>6.05</v>
      </c>
      <c r="DC1949">
        <f t="shared" si="296"/>
        <v>0</v>
      </c>
    </row>
    <row r="1950" spans="1:107">
      <c r="A1950">
        <f>ROW(Source!A1783)</f>
        <v>1783</v>
      </c>
      <c r="B1950">
        <v>35863109</v>
      </c>
      <c r="C1950">
        <v>35870613</v>
      </c>
      <c r="D1950">
        <v>29364679</v>
      </c>
      <c r="E1950">
        <v>1</v>
      </c>
      <c r="F1950">
        <v>1</v>
      </c>
      <c r="G1950">
        <v>1</v>
      </c>
      <c r="H1950">
        <v>1</v>
      </c>
      <c r="I1950" t="s">
        <v>735</v>
      </c>
      <c r="J1950" t="s">
        <v>3</v>
      </c>
      <c r="K1950" t="s">
        <v>736</v>
      </c>
      <c r="L1950">
        <v>1369</v>
      </c>
      <c r="N1950">
        <v>1013</v>
      </c>
      <c r="O1950" t="s">
        <v>561</v>
      </c>
      <c r="P1950" t="s">
        <v>561</v>
      </c>
      <c r="Q1950">
        <v>1</v>
      </c>
      <c r="W1950">
        <v>0</v>
      </c>
      <c r="X1950">
        <v>931378261</v>
      </c>
      <c r="Y1950">
        <v>30.175999999999995</v>
      </c>
      <c r="AA1950">
        <v>0</v>
      </c>
      <c r="AB1950">
        <v>0</v>
      </c>
      <c r="AC1950">
        <v>0</v>
      </c>
      <c r="AD1950">
        <v>316.85000000000002</v>
      </c>
      <c r="AE1950">
        <v>0</v>
      </c>
      <c r="AF1950">
        <v>0</v>
      </c>
      <c r="AG1950">
        <v>0</v>
      </c>
      <c r="AH1950">
        <v>316.85000000000002</v>
      </c>
      <c r="AI1950">
        <v>1</v>
      </c>
      <c r="AJ1950">
        <v>1</v>
      </c>
      <c r="AK1950">
        <v>1</v>
      </c>
      <c r="AL1950">
        <v>1</v>
      </c>
      <c r="AN1950">
        <v>0</v>
      </c>
      <c r="AO1950">
        <v>1</v>
      </c>
      <c r="AP1950">
        <v>1</v>
      </c>
      <c r="AQ1950">
        <v>0</v>
      </c>
      <c r="AR1950">
        <v>0</v>
      </c>
      <c r="AS1950" t="s">
        <v>3</v>
      </c>
      <c r="AT1950">
        <v>26.24</v>
      </c>
      <c r="AU1950" t="s">
        <v>134</v>
      </c>
      <c r="AV1950">
        <v>1</v>
      </c>
      <c r="AW1950">
        <v>2</v>
      </c>
      <c r="AX1950">
        <v>35870623</v>
      </c>
      <c r="AY1950">
        <v>2</v>
      </c>
      <c r="AZ1950">
        <v>131072</v>
      </c>
      <c r="BA1950">
        <v>1894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CX1950">
        <f>Y1950*Source!I1783</f>
        <v>0.30175999999999997</v>
      </c>
      <c r="CY1950">
        <f>AD1950</f>
        <v>316.85000000000002</v>
      </c>
      <c r="CZ1950">
        <f>AH1950</f>
        <v>316.85000000000002</v>
      </c>
      <c r="DA1950">
        <f>AL1950</f>
        <v>1</v>
      </c>
      <c r="DB1950">
        <f>ROUND((ROUND(AT1950*CZ1950,2)*1.15),2)</f>
        <v>9561.26</v>
      </c>
      <c r="DC1950">
        <f>ROUND((ROUND(AT1950*AG1950,2)*1.15),2)</f>
        <v>0</v>
      </c>
    </row>
    <row r="1951" spans="1:107">
      <c r="A1951">
        <f>ROW(Source!A1783)</f>
        <v>1783</v>
      </c>
      <c r="B1951">
        <v>35863109</v>
      </c>
      <c r="C1951">
        <v>35870613</v>
      </c>
      <c r="D1951">
        <v>121548</v>
      </c>
      <c r="E1951">
        <v>1</v>
      </c>
      <c r="F1951">
        <v>1</v>
      </c>
      <c r="G1951">
        <v>1</v>
      </c>
      <c r="H1951">
        <v>1</v>
      </c>
      <c r="I1951" t="s">
        <v>35</v>
      </c>
      <c r="J1951" t="s">
        <v>3</v>
      </c>
      <c r="K1951" t="s">
        <v>562</v>
      </c>
      <c r="L1951">
        <v>608254</v>
      </c>
      <c r="N1951">
        <v>1013</v>
      </c>
      <c r="O1951" t="s">
        <v>563</v>
      </c>
      <c r="P1951" t="s">
        <v>563</v>
      </c>
      <c r="Q1951">
        <v>1</v>
      </c>
      <c r="W1951">
        <v>0</v>
      </c>
      <c r="X1951">
        <v>-185737400</v>
      </c>
      <c r="Y1951">
        <v>0.03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1</v>
      </c>
      <c r="AJ1951">
        <v>1</v>
      </c>
      <c r="AK1951">
        <v>1</v>
      </c>
      <c r="AL1951">
        <v>1</v>
      </c>
      <c r="AN1951">
        <v>0</v>
      </c>
      <c r="AO1951">
        <v>1</v>
      </c>
      <c r="AP1951">
        <v>0</v>
      </c>
      <c r="AQ1951">
        <v>0</v>
      </c>
      <c r="AR1951">
        <v>0</v>
      </c>
      <c r="AS1951" t="s">
        <v>3</v>
      </c>
      <c r="AT1951">
        <v>0.03</v>
      </c>
      <c r="AU1951" t="s">
        <v>3</v>
      </c>
      <c r="AV1951">
        <v>2</v>
      </c>
      <c r="AW1951">
        <v>2</v>
      </c>
      <c r="AX1951">
        <v>35870624</v>
      </c>
      <c r="AY1951">
        <v>1</v>
      </c>
      <c r="AZ1951">
        <v>0</v>
      </c>
      <c r="BA1951">
        <v>1895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CX1951">
        <f>Y1951*Source!I1783</f>
        <v>2.9999999999999997E-4</v>
      </c>
      <c r="CY1951">
        <f>AD1951</f>
        <v>0</v>
      </c>
      <c r="CZ1951">
        <f>AH1951</f>
        <v>0</v>
      </c>
      <c r="DA1951">
        <f>AL1951</f>
        <v>1</v>
      </c>
      <c r="DB1951">
        <f t="shared" ref="DB1951:DB1958" si="300">ROUND(ROUND(AT1951*CZ1951,2),2)</f>
        <v>0</v>
      </c>
      <c r="DC1951">
        <f t="shared" ref="DC1951:DC1958" si="301">ROUND(ROUND(AT1951*AG1951,2),2)</f>
        <v>0</v>
      </c>
    </row>
    <row r="1952" spans="1:107">
      <c r="A1952">
        <f>ROW(Source!A1783)</f>
        <v>1783</v>
      </c>
      <c r="B1952">
        <v>35863109</v>
      </c>
      <c r="C1952">
        <v>35870613</v>
      </c>
      <c r="D1952">
        <v>29172362</v>
      </c>
      <c r="E1952">
        <v>1</v>
      </c>
      <c r="F1952">
        <v>1</v>
      </c>
      <c r="G1952">
        <v>1</v>
      </c>
      <c r="H1952">
        <v>2</v>
      </c>
      <c r="I1952" t="s">
        <v>737</v>
      </c>
      <c r="J1952" t="s">
        <v>738</v>
      </c>
      <c r="K1952" t="s">
        <v>739</v>
      </c>
      <c r="L1952">
        <v>1368</v>
      </c>
      <c r="N1952">
        <v>1011</v>
      </c>
      <c r="O1952" t="s">
        <v>567</v>
      </c>
      <c r="P1952" t="s">
        <v>567</v>
      </c>
      <c r="Q1952">
        <v>1</v>
      </c>
      <c r="W1952">
        <v>0</v>
      </c>
      <c r="X1952">
        <v>2071614860</v>
      </c>
      <c r="Y1952">
        <v>0.03</v>
      </c>
      <c r="AA1952">
        <v>0</v>
      </c>
      <c r="AB1952">
        <v>1113.56</v>
      </c>
      <c r="AC1952">
        <v>446.18</v>
      </c>
      <c r="AD1952">
        <v>0</v>
      </c>
      <c r="AE1952">
        <v>0</v>
      </c>
      <c r="AF1952">
        <v>134.65</v>
      </c>
      <c r="AG1952">
        <v>13.5</v>
      </c>
      <c r="AH1952">
        <v>0</v>
      </c>
      <c r="AI1952">
        <v>1</v>
      </c>
      <c r="AJ1952">
        <v>8.27</v>
      </c>
      <c r="AK1952">
        <v>33.049999999999997</v>
      </c>
      <c r="AL1952">
        <v>1</v>
      </c>
      <c r="AN1952">
        <v>0</v>
      </c>
      <c r="AO1952">
        <v>1</v>
      </c>
      <c r="AP1952">
        <v>0</v>
      </c>
      <c r="AQ1952">
        <v>0</v>
      </c>
      <c r="AR1952">
        <v>0</v>
      </c>
      <c r="AS1952" t="s">
        <v>3</v>
      </c>
      <c r="AT1952">
        <v>0.03</v>
      </c>
      <c r="AU1952" t="s">
        <v>3</v>
      </c>
      <c r="AV1952">
        <v>0</v>
      </c>
      <c r="AW1952">
        <v>2</v>
      </c>
      <c r="AX1952">
        <v>35870625</v>
      </c>
      <c r="AY1952">
        <v>1</v>
      </c>
      <c r="AZ1952">
        <v>0</v>
      </c>
      <c r="BA1952">
        <v>1896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CX1952">
        <f>Y1952*Source!I1783</f>
        <v>2.9999999999999997E-4</v>
      </c>
      <c r="CY1952">
        <f>AB1952</f>
        <v>1113.56</v>
      </c>
      <c r="CZ1952">
        <f>AF1952</f>
        <v>134.65</v>
      </c>
      <c r="DA1952">
        <f>AJ1952</f>
        <v>8.27</v>
      </c>
      <c r="DB1952">
        <f t="shared" si="300"/>
        <v>4.04</v>
      </c>
      <c r="DC1952">
        <f t="shared" si="301"/>
        <v>0.41</v>
      </c>
    </row>
    <row r="1953" spans="1:107">
      <c r="A1953">
        <f>ROW(Source!A1783)</f>
        <v>1783</v>
      </c>
      <c r="B1953">
        <v>35863109</v>
      </c>
      <c r="C1953">
        <v>35870613</v>
      </c>
      <c r="D1953">
        <v>29174913</v>
      </c>
      <c r="E1953">
        <v>1</v>
      </c>
      <c r="F1953">
        <v>1</v>
      </c>
      <c r="G1953">
        <v>1</v>
      </c>
      <c r="H1953">
        <v>2</v>
      </c>
      <c r="I1953" t="s">
        <v>578</v>
      </c>
      <c r="J1953" t="s">
        <v>579</v>
      </c>
      <c r="K1953" t="s">
        <v>580</v>
      </c>
      <c r="L1953">
        <v>1368</v>
      </c>
      <c r="N1953">
        <v>1011</v>
      </c>
      <c r="O1953" t="s">
        <v>567</v>
      </c>
      <c r="P1953" t="s">
        <v>567</v>
      </c>
      <c r="Q1953">
        <v>1</v>
      </c>
      <c r="W1953">
        <v>0</v>
      </c>
      <c r="X1953">
        <v>458544584</v>
      </c>
      <c r="Y1953">
        <v>0.02</v>
      </c>
      <c r="AA1953">
        <v>0</v>
      </c>
      <c r="AB1953">
        <v>932.72</v>
      </c>
      <c r="AC1953">
        <v>383.38</v>
      </c>
      <c r="AD1953">
        <v>0</v>
      </c>
      <c r="AE1953">
        <v>0</v>
      </c>
      <c r="AF1953">
        <v>87.17</v>
      </c>
      <c r="AG1953">
        <v>11.6</v>
      </c>
      <c r="AH1953">
        <v>0</v>
      </c>
      <c r="AI1953">
        <v>1</v>
      </c>
      <c r="AJ1953">
        <v>10.7</v>
      </c>
      <c r="AK1953">
        <v>33.049999999999997</v>
      </c>
      <c r="AL1953">
        <v>1</v>
      </c>
      <c r="AN1953">
        <v>0</v>
      </c>
      <c r="AO1953">
        <v>1</v>
      </c>
      <c r="AP1953">
        <v>0</v>
      </c>
      <c r="AQ1953">
        <v>0</v>
      </c>
      <c r="AR1953">
        <v>0</v>
      </c>
      <c r="AS1953" t="s">
        <v>3</v>
      </c>
      <c r="AT1953">
        <v>0.02</v>
      </c>
      <c r="AU1953" t="s">
        <v>3</v>
      </c>
      <c r="AV1953">
        <v>0</v>
      </c>
      <c r="AW1953">
        <v>2</v>
      </c>
      <c r="AX1953">
        <v>35870626</v>
      </c>
      <c r="AY1953">
        <v>1</v>
      </c>
      <c r="AZ1953">
        <v>0</v>
      </c>
      <c r="BA1953">
        <v>1897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CX1953">
        <f>Y1953*Source!I1783</f>
        <v>2.0000000000000001E-4</v>
      </c>
      <c r="CY1953">
        <f>AB1953</f>
        <v>932.72</v>
      </c>
      <c r="CZ1953">
        <f>AF1953</f>
        <v>87.17</v>
      </c>
      <c r="DA1953">
        <f>AJ1953</f>
        <v>10.7</v>
      </c>
      <c r="DB1953">
        <f t="shared" si="300"/>
        <v>1.74</v>
      </c>
      <c r="DC1953">
        <f t="shared" si="301"/>
        <v>0.23</v>
      </c>
    </row>
    <row r="1954" spans="1:107">
      <c r="A1954">
        <f>ROW(Source!A1783)</f>
        <v>1783</v>
      </c>
      <c r="B1954">
        <v>35863109</v>
      </c>
      <c r="C1954">
        <v>35870613</v>
      </c>
      <c r="D1954">
        <v>29149204</v>
      </c>
      <c r="E1954">
        <v>1</v>
      </c>
      <c r="F1954">
        <v>1</v>
      </c>
      <c r="G1954">
        <v>1</v>
      </c>
      <c r="H1954">
        <v>3</v>
      </c>
      <c r="I1954" t="s">
        <v>746</v>
      </c>
      <c r="J1954" t="s">
        <v>747</v>
      </c>
      <c r="K1954" t="s">
        <v>748</v>
      </c>
      <c r="L1954">
        <v>1348</v>
      </c>
      <c r="N1954">
        <v>1009</v>
      </c>
      <c r="O1954" t="s">
        <v>30</v>
      </c>
      <c r="P1954" t="s">
        <v>30</v>
      </c>
      <c r="Q1954">
        <v>1000</v>
      </c>
      <c r="W1954">
        <v>0</v>
      </c>
      <c r="X1954">
        <v>-1132764130</v>
      </c>
      <c r="Y1954">
        <v>3.15E-3</v>
      </c>
      <c r="AA1954">
        <v>4978.46</v>
      </c>
      <c r="AB1954">
        <v>0</v>
      </c>
      <c r="AC1954">
        <v>0</v>
      </c>
      <c r="AD1954">
        <v>0</v>
      </c>
      <c r="AE1954">
        <v>729.98</v>
      </c>
      <c r="AF1954">
        <v>0</v>
      </c>
      <c r="AG1954">
        <v>0</v>
      </c>
      <c r="AH1954">
        <v>0</v>
      </c>
      <c r="AI1954">
        <v>6.82</v>
      </c>
      <c r="AJ1954">
        <v>1</v>
      </c>
      <c r="AK1954">
        <v>1</v>
      </c>
      <c r="AL1954">
        <v>1</v>
      </c>
      <c r="AN1954">
        <v>0</v>
      </c>
      <c r="AO1954">
        <v>1</v>
      </c>
      <c r="AP1954">
        <v>0</v>
      </c>
      <c r="AQ1954">
        <v>0</v>
      </c>
      <c r="AR1954">
        <v>0</v>
      </c>
      <c r="AS1954" t="s">
        <v>3</v>
      </c>
      <c r="AT1954">
        <v>3.15E-3</v>
      </c>
      <c r="AU1954" t="s">
        <v>3</v>
      </c>
      <c r="AV1954">
        <v>0</v>
      </c>
      <c r="AW1954">
        <v>2</v>
      </c>
      <c r="AX1954">
        <v>35870627</v>
      </c>
      <c r="AY1954">
        <v>1</v>
      </c>
      <c r="AZ1954">
        <v>0</v>
      </c>
      <c r="BA1954">
        <v>1898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CX1954">
        <f>Y1954*Source!I1783</f>
        <v>3.15E-5</v>
      </c>
      <c r="CY1954">
        <f>AA1954</f>
        <v>4978.46</v>
      </c>
      <c r="CZ1954">
        <f>AE1954</f>
        <v>729.98</v>
      </c>
      <c r="DA1954">
        <f>AI1954</f>
        <v>6.82</v>
      </c>
      <c r="DB1954">
        <f t="shared" si="300"/>
        <v>2.2999999999999998</v>
      </c>
      <c r="DC1954">
        <f t="shared" si="301"/>
        <v>0</v>
      </c>
    </row>
    <row r="1955" spans="1:107">
      <c r="A1955">
        <f>ROW(Source!A1783)</f>
        <v>1783</v>
      </c>
      <c r="B1955">
        <v>35863109</v>
      </c>
      <c r="C1955">
        <v>35870613</v>
      </c>
      <c r="D1955">
        <v>29156142</v>
      </c>
      <c r="E1955">
        <v>1</v>
      </c>
      <c r="F1955">
        <v>1</v>
      </c>
      <c r="G1955">
        <v>1</v>
      </c>
      <c r="H1955">
        <v>3</v>
      </c>
      <c r="I1955" t="s">
        <v>230</v>
      </c>
      <c r="J1955" t="s">
        <v>233</v>
      </c>
      <c r="K1955" t="s">
        <v>231</v>
      </c>
      <c r="L1955">
        <v>1356</v>
      </c>
      <c r="N1955">
        <v>1010</v>
      </c>
      <c r="O1955" t="s">
        <v>232</v>
      </c>
      <c r="P1955" t="s">
        <v>232</v>
      </c>
      <c r="Q1955">
        <v>1000</v>
      </c>
      <c r="W1955">
        <v>0</v>
      </c>
      <c r="X1955">
        <v>-1152774928</v>
      </c>
      <c r="Y1955">
        <v>0.1</v>
      </c>
      <c r="AA1955">
        <v>5115.96</v>
      </c>
      <c r="AB1955">
        <v>0</v>
      </c>
      <c r="AC1955">
        <v>0</v>
      </c>
      <c r="AD1955">
        <v>0</v>
      </c>
      <c r="AE1955">
        <v>1998.42</v>
      </c>
      <c r="AF1955">
        <v>0</v>
      </c>
      <c r="AG1955">
        <v>0</v>
      </c>
      <c r="AH1955">
        <v>0</v>
      </c>
      <c r="AI1955">
        <v>2.56</v>
      </c>
      <c r="AJ1955">
        <v>1</v>
      </c>
      <c r="AK1955">
        <v>1</v>
      </c>
      <c r="AL1955">
        <v>1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 t="s">
        <v>3</v>
      </c>
      <c r="AT1955">
        <v>0.1</v>
      </c>
      <c r="AU1955" t="s">
        <v>3</v>
      </c>
      <c r="AV1955">
        <v>0</v>
      </c>
      <c r="AW1955">
        <v>1</v>
      </c>
      <c r="AX1955">
        <v>-1</v>
      </c>
      <c r="AY1955">
        <v>0</v>
      </c>
      <c r="AZ1955">
        <v>0</v>
      </c>
      <c r="BA1955" t="s">
        <v>3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CX1955">
        <f>Y1955*Source!I1783</f>
        <v>1E-3</v>
      </c>
      <c r="CY1955">
        <f>AA1955</f>
        <v>5115.96</v>
      </c>
      <c r="CZ1955">
        <f>AE1955</f>
        <v>1998.42</v>
      </c>
      <c r="DA1955">
        <f>AI1955</f>
        <v>2.56</v>
      </c>
      <c r="DB1955">
        <f t="shared" si="300"/>
        <v>199.84</v>
      </c>
      <c r="DC1955">
        <f t="shared" si="301"/>
        <v>0</v>
      </c>
    </row>
    <row r="1956" spans="1:107">
      <c r="A1956">
        <f>ROW(Source!A1783)</f>
        <v>1783</v>
      </c>
      <c r="B1956">
        <v>35863109</v>
      </c>
      <c r="C1956">
        <v>35870613</v>
      </c>
      <c r="D1956">
        <v>29170678</v>
      </c>
      <c r="E1956">
        <v>1</v>
      </c>
      <c r="F1956">
        <v>1</v>
      </c>
      <c r="G1956">
        <v>1</v>
      </c>
      <c r="H1956">
        <v>3</v>
      </c>
      <c r="I1956" t="s">
        <v>749</v>
      </c>
      <c r="J1956" t="s">
        <v>750</v>
      </c>
      <c r="K1956" t="s">
        <v>751</v>
      </c>
      <c r="L1956">
        <v>1354</v>
      </c>
      <c r="N1956">
        <v>1010</v>
      </c>
      <c r="O1956" t="s">
        <v>237</v>
      </c>
      <c r="P1956" t="s">
        <v>237</v>
      </c>
      <c r="Q1956">
        <v>1</v>
      </c>
      <c r="W1956">
        <v>0</v>
      </c>
      <c r="X1956">
        <v>-808655695</v>
      </c>
      <c r="Y1956">
        <v>102</v>
      </c>
      <c r="AA1956">
        <v>0.69</v>
      </c>
      <c r="AB1956">
        <v>0</v>
      </c>
      <c r="AC1956">
        <v>0</v>
      </c>
      <c r="AD1956">
        <v>0</v>
      </c>
      <c r="AE1956">
        <v>0.28000000000000003</v>
      </c>
      <c r="AF1956">
        <v>0</v>
      </c>
      <c r="AG1956">
        <v>0</v>
      </c>
      <c r="AH1956">
        <v>0</v>
      </c>
      <c r="AI1956">
        <v>2.46</v>
      </c>
      <c r="AJ1956">
        <v>1</v>
      </c>
      <c r="AK1956">
        <v>1</v>
      </c>
      <c r="AL1956">
        <v>1</v>
      </c>
      <c r="AN1956">
        <v>0</v>
      </c>
      <c r="AO1956">
        <v>1</v>
      </c>
      <c r="AP1956">
        <v>0</v>
      </c>
      <c r="AQ1956">
        <v>0</v>
      </c>
      <c r="AR1956">
        <v>0</v>
      </c>
      <c r="AS1956" t="s">
        <v>3</v>
      </c>
      <c r="AT1956">
        <v>102</v>
      </c>
      <c r="AU1956" t="s">
        <v>3</v>
      </c>
      <c r="AV1956">
        <v>0</v>
      </c>
      <c r="AW1956">
        <v>2</v>
      </c>
      <c r="AX1956">
        <v>35870628</v>
      </c>
      <c r="AY1956">
        <v>1</v>
      </c>
      <c r="AZ1956">
        <v>0</v>
      </c>
      <c r="BA1956">
        <v>1899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CX1956">
        <f>Y1956*Source!I1783</f>
        <v>1.02</v>
      </c>
      <c r="CY1956">
        <f>AA1956</f>
        <v>0.69</v>
      </c>
      <c r="CZ1956">
        <f>AE1956</f>
        <v>0.28000000000000003</v>
      </c>
      <c r="DA1956">
        <f>AI1956</f>
        <v>2.46</v>
      </c>
      <c r="DB1956">
        <f t="shared" si="300"/>
        <v>28.56</v>
      </c>
      <c r="DC1956">
        <f t="shared" si="301"/>
        <v>0</v>
      </c>
    </row>
    <row r="1957" spans="1:107">
      <c r="A1957">
        <f>ROW(Source!A1783)</f>
        <v>1783</v>
      </c>
      <c r="B1957">
        <v>35863109</v>
      </c>
      <c r="C1957">
        <v>35870613</v>
      </c>
      <c r="D1957">
        <v>29169278</v>
      </c>
      <c r="E1957">
        <v>1</v>
      </c>
      <c r="F1957">
        <v>1</v>
      </c>
      <c r="G1957">
        <v>1</v>
      </c>
      <c r="H1957">
        <v>3</v>
      </c>
      <c r="I1957" t="s">
        <v>249</v>
      </c>
      <c r="J1957" t="s">
        <v>251</v>
      </c>
      <c r="K1957" t="s">
        <v>250</v>
      </c>
      <c r="L1957">
        <v>1354</v>
      </c>
      <c r="N1957">
        <v>1010</v>
      </c>
      <c r="O1957" t="s">
        <v>237</v>
      </c>
      <c r="P1957" t="s">
        <v>237</v>
      </c>
      <c r="Q1957">
        <v>1</v>
      </c>
      <c r="W1957">
        <v>0</v>
      </c>
      <c r="X1957">
        <v>-1190793685</v>
      </c>
      <c r="Y1957">
        <v>100</v>
      </c>
      <c r="AA1957">
        <v>76.47</v>
      </c>
      <c r="AB1957">
        <v>0</v>
      </c>
      <c r="AC1957">
        <v>0</v>
      </c>
      <c r="AD1957">
        <v>0</v>
      </c>
      <c r="AE1957">
        <v>8.81</v>
      </c>
      <c r="AF1957">
        <v>0</v>
      </c>
      <c r="AG1957">
        <v>0</v>
      </c>
      <c r="AH1957">
        <v>0</v>
      </c>
      <c r="AI1957">
        <v>8.68</v>
      </c>
      <c r="AJ1957">
        <v>1</v>
      </c>
      <c r="AK1957">
        <v>1</v>
      </c>
      <c r="AL1957">
        <v>1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 t="s">
        <v>3</v>
      </c>
      <c r="AT1957">
        <v>100</v>
      </c>
      <c r="AU1957" t="s">
        <v>3</v>
      </c>
      <c r="AV1957">
        <v>0</v>
      </c>
      <c r="AW1957">
        <v>1</v>
      </c>
      <c r="AX1957">
        <v>-1</v>
      </c>
      <c r="AY1957">
        <v>0</v>
      </c>
      <c r="AZ1957">
        <v>0</v>
      </c>
      <c r="BA1957" t="s">
        <v>3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CX1957">
        <f>Y1957*Source!I1783</f>
        <v>1</v>
      </c>
      <c r="CY1957">
        <f>AA1957</f>
        <v>76.47</v>
      </c>
      <c r="CZ1957">
        <f>AE1957</f>
        <v>8.81</v>
      </c>
      <c r="DA1957">
        <f>AI1957</f>
        <v>8.68</v>
      </c>
      <c r="DB1957">
        <f t="shared" si="300"/>
        <v>881</v>
      </c>
      <c r="DC1957">
        <f t="shared" si="301"/>
        <v>0</v>
      </c>
    </row>
    <row r="1958" spans="1:107">
      <c r="A1958">
        <f>ROW(Source!A1783)</f>
        <v>1783</v>
      </c>
      <c r="B1958">
        <v>35863109</v>
      </c>
      <c r="C1958">
        <v>35870613</v>
      </c>
      <c r="D1958">
        <v>29171808</v>
      </c>
      <c r="E1958">
        <v>1</v>
      </c>
      <c r="F1958">
        <v>1</v>
      </c>
      <c r="G1958">
        <v>1</v>
      </c>
      <c r="H1958">
        <v>3</v>
      </c>
      <c r="I1958" t="s">
        <v>752</v>
      </c>
      <c r="J1958" t="s">
        <v>753</v>
      </c>
      <c r="K1958" t="s">
        <v>754</v>
      </c>
      <c r="L1958">
        <v>1374</v>
      </c>
      <c r="N1958">
        <v>1013</v>
      </c>
      <c r="O1958" t="s">
        <v>755</v>
      </c>
      <c r="P1958" t="s">
        <v>755</v>
      </c>
      <c r="Q1958">
        <v>1</v>
      </c>
      <c r="W1958">
        <v>0</v>
      </c>
      <c r="X1958">
        <v>-915781824</v>
      </c>
      <c r="Y1958">
        <v>5.21</v>
      </c>
      <c r="AA1958">
        <v>1</v>
      </c>
      <c r="AB1958">
        <v>0</v>
      </c>
      <c r="AC1958">
        <v>0</v>
      </c>
      <c r="AD1958">
        <v>0</v>
      </c>
      <c r="AE1958">
        <v>1</v>
      </c>
      <c r="AF1958">
        <v>0</v>
      </c>
      <c r="AG1958">
        <v>0</v>
      </c>
      <c r="AH1958">
        <v>0</v>
      </c>
      <c r="AI1958">
        <v>1</v>
      </c>
      <c r="AJ1958">
        <v>1</v>
      </c>
      <c r="AK1958">
        <v>1</v>
      </c>
      <c r="AL1958">
        <v>1</v>
      </c>
      <c r="AN1958">
        <v>0</v>
      </c>
      <c r="AO1958">
        <v>1</v>
      </c>
      <c r="AP1958">
        <v>0</v>
      </c>
      <c r="AQ1958">
        <v>0</v>
      </c>
      <c r="AR1958">
        <v>0</v>
      </c>
      <c r="AS1958" t="s">
        <v>3</v>
      </c>
      <c r="AT1958">
        <v>5.21</v>
      </c>
      <c r="AU1958" t="s">
        <v>3</v>
      </c>
      <c r="AV1958">
        <v>0</v>
      </c>
      <c r="AW1958">
        <v>2</v>
      </c>
      <c r="AX1958">
        <v>35870629</v>
      </c>
      <c r="AY1958">
        <v>1</v>
      </c>
      <c r="AZ1958">
        <v>0</v>
      </c>
      <c r="BA1958">
        <v>1900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CX1958">
        <f>Y1958*Source!I1783</f>
        <v>5.21E-2</v>
      </c>
      <c r="CY1958">
        <f>AA1958</f>
        <v>1</v>
      </c>
      <c r="CZ1958">
        <f>AE1958</f>
        <v>1</v>
      </c>
      <c r="DA1958">
        <f>AI1958</f>
        <v>1</v>
      </c>
      <c r="DB1958">
        <f t="shared" si="300"/>
        <v>5.21</v>
      </c>
      <c r="DC1958">
        <f t="shared" si="301"/>
        <v>0</v>
      </c>
    </row>
    <row r="1959" spans="1:107">
      <c r="A1959">
        <f>ROW(Source!A1786)</f>
        <v>1786</v>
      </c>
      <c r="B1959">
        <v>35863109</v>
      </c>
      <c r="C1959">
        <v>35870632</v>
      </c>
      <c r="D1959">
        <v>18442760</v>
      </c>
      <c r="E1959">
        <v>1</v>
      </c>
      <c r="F1959">
        <v>1</v>
      </c>
      <c r="G1959">
        <v>1</v>
      </c>
      <c r="H1959">
        <v>1</v>
      </c>
      <c r="I1959" t="s">
        <v>816</v>
      </c>
      <c r="J1959" t="s">
        <v>3</v>
      </c>
      <c r="K1959" t="s">
        <v>817</v>
      </c>
      <c r="L1959">
        <v>1369</v>
      </c>
      <c r="N1959">
        <v>1013</v>
      </c>
      <c r="O1959" t="s">
        <v>561</v>
      </c>
      <c r="P1959" t="s">
        <v>561</v>
      </c>
      <c r="Q1959">
        <v>1</v>
      </c>
      <c r="W1959">
        <v>0</v>
      </c>
      <c r="X1959">
        <v>1855713677</v>
      </c>
      <c r="Y1959">
        <v>29.945999999999998</v>
      </c>
      <c r="AA1959">
        <v>0</v>
      </c>
      <c r="AB1959">
        <v>0</v>
      </c>
      <c r="AC1959">
        <v>0</v>
      </c>
      <c r="AD1959">
        <v>354.22</v>
      </c>
      <c r="AE1959">
        <v>0</v>
      </c>
      <c r="AF1959">
        <v>0</v>
      </c>
      <c r="AG1959">
        <v>0</v>
      </c>
      <c r="AH1959">
        <v>354.22</v>
      </c>
      <c r="AI1959">
        <v>1</v>
      </c>
      <c r="AJ1959">
        <v>1</v>
      </c>
      <c r="AK1959">
        <v>1</v>
      </c>
      <c r="AL1959">
        <v>1</v>
      </c>
      <c r="AN1959">
        <v>0</v>
      </c>
      <c r="AO1959">
        <v>1</v>
      </c>
      <c r="AP1959">
        <v>1</v>
      </c>
      <c r="AQ1959">
        <v>0</v>
      </c>
      <c r="AR1959">
        <v>0</v>
      </c>
      <c r="AS1959" t="s">
        <v>3</v>
      </c>
      <c r="AT1959">
        <v>26.04</v>
      </c>
      <c r="AU1959" t="s">
        <v>134</v>
      </c>
      <c r="AV1959">
        <v>1</v>
      </c>
      <c r="AW1959">
        <v>2</v>
      </c>
      <c r="AX1959">
        <v>35870638</v>
      </c>
      <c r="AY1959">
        <v>1</v>
      </c>
      <c r="AZ1959">
        <v>0</v>
      </c>
      <c r="BA1959">
        <v>1901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CX1959">
        <f>Y1959*Source!I1786</f>
        <v>11.379479999999999</v>
      </c>
      <c r="CY1959">
        <f>AD1959</f>
        <v>354.22</v>
      </c>
      <c r="CZ1959">
        <f>AH1959</f>
        <v>354.22</v>
      </c>
      <c r="DA1959">
        <f>AL1959</f>
        <v>1</v>
      </c>
      <c r="DB1959">
        <f>ROUND((ROUND(AT1959*CZ1959,2)*1.15),2)</f>
        <v>10607.47</v>
      </c>
      <c r="DC1959">
        <f>ROUND((ROUND(AT1959*AG1959,2)*1.15),2)</f>
        <v>0</v>
      </c>
    </row>
    <row r="1960" spans="1:107">
      <c r="A1960">
        <f>ROW(Source!A1786)</f>
        <v>1786</v>
      </c>
      <c r="B1960">
        <v>35863109</v>
      </c>
      <c r="C1960">
        <v>35870632</v>
      </c>
      <c r="D1960">
        <v>29173472</v>
      </c>
      <c r="E1960">
        <v>1</v>
      </c>
      <c r="F1960">
        <v>1</v>
      </c>
      <c r="G1960">
        <v>1</v>
      </c>
      <c r="H1960">
        <v>2</v>
      </c>
      <c r="I1960" t="s">
        <v>624</v>
      </c>
      <c r="J1960" t="s">
        <v>625</v>
      </c>
      <c r="K1960" t="s">
        <v>626</v>
      </c>
      <c r="L1960">
        <v>1368</v>
      </c>
      <c r="N1960">
        <v>1011</v>
      </c>
      <c r="O1960" t="s">
        <v>567</v>
      </c>
      <c r="P1960" t="s">
        <v>567</v>
      </c>
      <c r="Q1960">
        <v>1</v>
      </c>
      <c r="W1960">
        <v>0</v>
      </c>
      <c r="X1960">
        <v>275932499</v>
      </c>
      <c r="Y1960">
        <v>9.125</v>
      </c>
      <c r="AA1960">
        <v>0</v>
      </c>
      <c r="AB1960">
        <v>12.75</v>
      </c>
      <c r="AC1960">
        <v>0</v>
      </c>
      <c r="AD1960">
        <v>0</v>
      </c>
      <c r="AE1960">
        <v>0</v>
      </c>
      <c r="AF1960">
        <v>3</v>
      </c>
      <c r="AG1960">
        <v>0</v>
      </c>
      <c r="AH1960">
        <v>0</v>
      </c>
      <c r="AI1960">
        <v>1</v>
      </c>
      <c r="AJ1960">
        <v>4.25</v>
      </c>
      <c r="AK1960">
        <v>33.049999999999997</v>
      </c>
      <c r="AL1960">
        <v>1</v>
      </c>
      <c r="AN1960">
        <v>0</v>
      </c>
      <c r="AO1960">
        <v>1</v>
      </c>
      <c r="AP1960">
        <v>1</v>
      </c>
      <c r="AQ1960">
        <v>0</v>
      </c>
      <c r="AR1960">
        <v>0</v>
      </c>
      <c r="AS1960" t="s">
        <v>3</v>
      </c>
      <c r="AT1960">
        <v>7.3</v>
      </c>
      <c r="AU1960" t="s">
        <v>133</v>
      </c>
      <c r="AV1960">
        <v>0</v>
      </c>
      <c r="AW1960">
        <v>2</v>
      </c>
      <c r="AX1960">
        <v>35870639</v>
      </c>
      <c r="AY1960">
        <v>1</v>
      </c>
      <c r="AZ1960">
        <v>0</v>
      </c>
      <c r="BA1960">
        <v>1902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CX1960">
        <f>Y1960*Source!I1786</f>
        <v>3.4675000000000002</v>
      </c>
      <c r="CY1960">
        <f>AB1960</f>
        <v>12.75</v>
      </c>
      <c r="CZ1960">
        <f>AF1960</f>
        <v>3</v>
      </c>
      <c r="DA1960">
        <f>AJ1960</f>
        <v>4.25</v>
      </c>
      <c r="DB1960">
        <f>ROUND((ROUND(AT1960*CZ1960,2)*1.25),2)</f>
        <v>27.38</v>
      </c>
      <c r="DC1960">
        <f>ROUND((ROUND(AT1960*AG1960,2)*1.25),2)</f>
        <v>0</v>
      </c>
    </row>
    <row r="1961" spans="1:107">
      <c r="A1961">
        <f>ROW(Source!A1786)</f>
        <v>1786</v>
      </c>
      <c r="B1961">
        <v>35863109</v>
      </c>
      <c r="C1961">
        <v>35870632</v>
      </c>
      <c r="D1961">
        <v>29174580</v>
      </c>
      <c r="E1961">
        <v>1</v>
      </c>
      <c r="F1961">
        <v>1</v>
      </c>
      <c r="G1961">
        <v>1</v>
      </c>
      <c r="H1961">
        <v>2</v>
      </c>
      <c r="I1961" t="s">
        <v>679</v>
      </c>
      <c r="J1961" t="s">
        <v>680</v>
      </c>
      <c r="K1961" t="s">
        <v>681</v>
      </c>
      <c r="L1961">
        <v>1368</v>
      </c>
      <c r="N1961">
        <v>1011</v>
      </c>
      <c r="O1961" t="s">
        <v>567</v>
      </c>
      <c r="P1961" t="s">
        <v>567</v>
      </c>
      <c r="Q1961">
        <v>1</v>
      </c>
      <c r="W1961">
        <v>0</v>
      </c>
      <c r="X1961">
        <v>-169468834</v>
      </c>
      <c r="Y1961">
        <v>9.125</v>
      </c>
      <c r="AA1961">
        <v>0</v>
      </c>
      <c r="AB1961">
        <v>31.87</v>
      </c>
      <c r="AC1961">
        <v>0</v>
      </c>
      <c r="AD1961">
        <v>0</v>
      </c>
      <c r="AE1961">
        <v>0</v>
      </c>
      <c r="AF1961">
        <v>2.08</v>
      </c>
      <c r="AG1961">
        <v>0</v>
      </c>
      <c r="AH1961">
        <v>0</v>
      </c>
      <c r="AI1961">
        <v>1</v>
      </c>
      <c r="AJ1961">
        <v>15.32</v>
      </c>
      <c r="AK1961">
        <v>33.049999999999997</v>
      </c>
      <c r="AL1961">
        <v>1</v>
      </c>
      <c r="AN1961">
        <v>0</v>
      </c>
      <c r="AO1961">
        <v>1</v>
      </c>
      <c r="AP1961">
        <v>1</v>
      </c>
      <c r="AQ1961">
        <v>0</v>
      </c>
      <c r="AR1961">
        <v>0</v>
      </c>
      <c r="AS1961" t="s">
        <v>3</v>
      </c>
      <c r="AT1961">
        <v>7.3</v>
      </c>
      <c r="AU1961" t="s">
        <v>133</v>
      </c>
      <c r="AV1961">
        <v>0</v>
      </c>
      <c r="AW1961">
        <v>2</v>
      </c>
      <c r="AX1961">
        <v>35870640</v>
      </c>
      <c r="AY1961">
        <v>1</v>
      </c>
      <c r="AZ1961">
        <v>0</v>
      </c>
      <c r="BA1961">
        <v>1903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CX1961">
        <f>Y1961*Source!I1786</f>
        <v>3.4675000000000002</v>
      </c>
      <c r="CY1961">
        <f>AB1961</f>
        <v>31.87</v>
      </c>
      <c r="CZ1961">
        <f>AF1961</f>
        <v>2.08</v>
      </c>
      <c r="DA1961">
        <f>AJ1961</f>
        <v>15.32</v>
      </c>
      <c r="DB1961">
        <f>ROUND((ROUND(AT1961*CZ1961,2)*1.25),2)</f>
        <v>18.98</v>
      </c>
      <c r="DC1961">
        <f>ROUND((ROUND(AT1961*AG1961,2)*1.25),2)</f>
        <v>0</v>
      </c>
    </row>
    <row r="1962" spans="1:107">
      <c r="A1962">
        <f>ROW(Source!A1786)</f>
        <v>1786</v>
      </c>
      <c r="B1962">
        <v>35863109</v>
      </c>
      <c r="C1962">
        <v>35870632</v>
      </c>
      <c r="D1962">
        <v>29174613</v>
      </c>
      <c r="E1962">
        <v>1</v>
      </c>
      <c r="F1962">
        <v>1</v>
      </c>
      <c r="G1962">
        <v>1</v>
      </c>
      <c r="H1962">
        <v>2</v>
      </c>
      <c r="I1962" t="s">
        <v>818</v>
      </c>
      <c r="J1962" t="s">
        <v>819</v>
      </c>
      <c r="K1962" t="s">
        <v>820</v>
      </c>
      <c r="L1962">
        <v>1368</v>
      </c>
      <c r="N1962">
        <v>1011</v>
      </c>
      <c r="O1962" t="s">
        <v>567</v>
      </c>
      <c r="P1962" t="s">
        <v>567</v>
      </c>
      <c r="Q1962">
        <v>1</v>
      </c>
      <c r="W1962">
        <v>0</v>
      </c>
      <c r="X1962">
        <v>494066865</v>
      </c>
      <c r="Y1962">
        <v>1.825</v>
      </c>
      <c r="AA1962">
        <v>0</v>
      </c>
      <c r="AB1962">
        <v>0.52</v>
      </c>
      <c r="AC1962">
        <v>0</v>
      </c>
      <c r="AD1962">
        <v>0</v>
      </c>
      <c r="AE1962">
        <v>0</v>
      </c>
      <c r="AF1962">
        <v>0.14000000000000001</v>
      </c>
      <c r="AG1962">
        <v>0</v>
      </c>
      <c r="AH1962">
        <v>0</v>
      </c>
      <c r="AI1962">
        <v>1</v>
      </c>
      <c r="AJ1962">
        <v>3.71</v>
      </c>
      <c r="AK1962">
        <v>33.049999999999997</v>
      </c>
      <c r="AL1962">
        <v>1</v>
      </c>
      <c r="AN1962">
        <v>0</v>
      </c>
      <c r="AO1962">
        <v>1</v>
      </c>
      <c r="AP1962">
        <v>1</v>
      </c>
      <c r="AQ1962">
        <v>0</v>
      </c>
      <c r="AR1962">
        <v>0</v>
      </c>
      <c r="AS1962" t="s">
        <v>3</v>
      </c>
      <c r="AT1962">
        <v>1.46</v>
      </c>
      <c r="AU1962" t="s">
        <v>133</v>
      </c>
      <c r="AV1962">
        <v>0</v>
      </c>
      <c r="AW1962">
        <v>2</v>
      </c>
      <c r="AX1962">
        <v>35870641</v>
      </c>
      <c r="AY1962">
        <v>1</v>
      </c>
      <c r="AZ1962">
        <v>0</v>
      </c>
      <c r="BA1962">
        <v>1904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CX1962">
        <f>Y1962*Source!I1786</f>
        <v>0.69350000000000001</v>
      </c>
      <c r="CY1962">
        <f>AB1962</f>
        <v>0.52</v>
      </c>
      <c r="CZ1962">
        <f>AF1962</f>
        <v>0.14000000000000001</v>
      </c>
      <c r="DA1962">
        <f>AJ1962</f>
        <v>3.71</v>
      </c>
      <c r="DB1962">
        <f>ROUND((ROUND(AT1962*CZ1962,2)*1.25),2)</f>
        <v>0.25</v>
      </c>
      <c r="DC1962">
        <f>ROUND((ROUND(AT1962*AG1962,2)*1.25),2)</f>
        <v>0</v>
      </c>
    </row>
    <row r="1963" spans="1:107">
      <c r="A1963">
        <f>ROW(Source!A1786)</f>
        <v>1786</v>
      </c>
      <c r="B1963">
        <v>35863109</v>
      </c>
      <c r="C1963">
        <v>35870632</v>
      </c>
      <c r="D1963">
        <v>29174913</v>
      </c>
      <c r="E1963">
        <v>1</v>
      </c>
      <c r="F1963">
        <v>1</v>
      </c>
      <c r="G1963">
        <v>1</v>
      </c>
      <c r="H1963">
        <v>2</v>
      </c>
      <c r="I1963" t="s">
        <v>578</v>
      </c>
      <c r="J1963" t="s">
        <v>579</v>
      </c>
      <c r="K1963" t="s">
        <v>580</v>
      </c>
      <c r="L1963">
        <v>1368</v>
      </c>
      <c r="N1963">
        <v>1011</v>
      </c>
      <c r="O1963" t="s">
        <v>567</v>
      </c>
      <c r="P1963" t="s">
        <v>567</v>
      </c>
      <c r="Q1963">
        <v>1</v>
      </c>
      <c r="W1963">
        <v>0</v>
      </c>
      <c r="X1963">
        <v>458544584</v>
      </c>
      <c r="Y1963">
        <v>0.17500000000000002</v>
      </c>
      <c r="AA1963">
        <v>0</v>
      </c>
      <c r="AB1963">
        <v>932.72</v>
      </c>
      <c r="AC1963">
        <v>383.38</v>
      </c>
      <c r="AD1963">
        <v>0</v>
      </c>
      <c r="AE1963">
        <v>0</v>
      </c>
      <c r="AF1963">
        <v>87.17</v>
      </c>
      <c r="AG1963">
        <v>11.6</v>
      </c>
      <c r="AH1963">
        <v>0</v>
      </c>
      <c r="AI1963">
        <v>1</v>
      </c>
      <c r="AJ1963">
        <v>10.7</v>
      </c>
      <c r="AK1963">
        <v>33.049999999999997</v>
      </c>
      <c r="AL1963">
        <v>1</v>
      </c>
      <c r="AN1963">
        <v>0</v>
      </c>
      <c r="AO1963">
        <v>1</v>
      </c>
      <c r="AP1963">
        <v>1</v>
      </c>
      <c r="AQ1963">
        <v>0</v>
      </c>
      <c r="AR1963">
        <v>0</v>
      </c>
      <c r="AS1963" t="s">
        <v>3</v>
      </c>
      <c r="AT1963">
        <v>0.14000000000000001</v>
      </c>
      <c r="AU1963" t="s">
        <v>133</v>
      </c>
      <c r="AV1963">
        <v>0</v>
      </c>
      <c r="AW1963">
        <v>2</v>
      </c>
      <c r="AX1963">
        <v>35870642</v>
      </c>
      <c r="AY1963">
        <v>1</v>
      </c>
      <c r="AZ1963">
        <v>0</v>
      </c>
      <c r="BA1963">
        <v>1905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CX1963">
        <f>Y1963*Source!I1786</f>
        <v>6.6500000000000004E-2</v>
      </c>
      <c r="CY1963">
        <f>AB1963</f>
        <v>932.72</v>
      </c>
      <c r="CZ1963">
        <f>AF1963</f>
        <v>87.17</v>
      </c>
      <c r="DA1963">
        <f>AJ1963</f>
        <v>10.7</v>
      </c>
      <c r="DB1963">
        <f>ROUND((ROUND(AT1963*CZ1963,2)*1.25),2)</f>
        <v>15.25</v>
      </c>
      <c r="DC1963">
        <f>ROUND((ROUND(AT1963*AG1963,2)*1.25),2)</f>
        <v>2.0299999999999998</v>
      </c>
    </row>
    <row r="1964" spans="1:107">
      <c r="A1964">
        <f>ROW(Source!A1791)</f>
        <v>1791</v>
      </c>
      <c r="B1964">
        <v>35863109</v>
      </c>
      <c r="C1964">
        <v>35870652</v>
      </c>
      <c r="D1964">
        <v>18442760</v>
      </c>
      <c r="E1964">
        <v>1</v>
      </c>
      <c r="F1964">
        <v>1</v>
      </c>
      <c r="G1964">
        <v>1</v>
      </c>
      <c r="H1964">
        <v>1</v>
      </c>
      <c r="I1964" t="s">
        <v>816</v>
      </c>
      <c r="J1964" t="s">
        <v>3</v>
      </c>
      <c r="K1964" t="s">
        <v>817</v>
      </c>
      <c r="L1964">
        <v>1369</v>
      </c>
      <c r="N1964">
        <v>1013</v>
      </c>
      <c r="O1964" t="s">
        <v>561</v>
      </c>
      <c r="P1964" t="s">
        <v>561</v>
      </c>
      <c r="Q1964">
        <v>1</v>
      </c>
      <c r="W1964">
        <v>0</v>
      </c>
      <c r="X1964">
        <v>1855713677</v>
      </c>
      <c r="Y1964">
        <v>42.009499999999996</v>
      </c>
      <c r="AA1964">
        <v>0</v>
      </c>
      <c r="AB1964">
        <v>0</v>
      </c>
      <c r="AC1964">
        <v>0</v>
      </c>
      <c r="AD1964">
        <v>354.22</v>
      </c>
      <c r="AE1964">
        <v>0</v>
      </c>
      <c r="AF1964">
        <v>0</v>
      </c>
      <c r="AG1964">
        <v>0</v>
      </c>
      <c r="AH1964">
        <v>354.22</v>
      </c>
      <c r="AI1964">
        <v>1</v>
      </c>
      <c r="AJ1964">
        <v>1</v>
      </c>
      <c r="AK1964">
        <v>1</v>
      </c>
      <c r="AL1964">
        <v>1</v>
      </c>
      <c r="AN1964">
        <v>0</v>
      </c>
      <c r="AO1964">
        <v>1</v>
      </c>
      <c r="AP1964">
        <v>1</v>
      </c>
      <c r="AQ1964">
        <v>0</v>
      </c>
      <c r="AR1964">
        <v>0</v>
      </c>
      <c r="AS1964" t="s">
        <v>3</v>
      </c>
      <c r="AT1964">
        <v>36.53</v>
      </c>
      <c r="AU1964" t="s">
        <v>134</v>
      </c>
      <c r="AV1964">
        <v>1</v>
      </c>
      <c r="AW1964">
        <v>2</v>
      </c>
      <c r="AX1964">
        <v>35870656</v>
      </c>
      <c r="AY1964">
        <v>1</v>
      </c>
      <c r="AZ1964">
        <v>0</v>
      </c>
      <c r="BA1964">
        <v>1911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CX1964">
        <f>Y1964*Source!I1791</f>
        <v>2.5205699999999998</v>
      </c>
      <c r="CY1964">
        <f>AD1964</f>
        <v>354.22</v>
      </c>
      <c r="CZ1964">
        <f>AH1964</f>
        <v>354.22</v>
      </c>
      <c r="DA1964">
        <f>AL1964</f>
        <v>1</v>
      </c>
      <c r="DB1964">
        <f>ROUND((ROUND(AT1964*CZ1964,2)*1.15),2)</f>
        <v>14880.61</v>
      </c>
      <c r="DC1964">
        <f>ROUND((ROUND(AT1964*AG1964,2)*1.15),2)</f>
        <v>0</v>
      </c>
    </row>
    <row r="1965" spans="1:107">
      <c r="A1965">
        <f>ROW(Source!A1791)</f>
        <v>1791</v>
      </c>
      <c r="B1965">
        <v>35863109</v>
      </c>
      <c r="C1965">
        <v>35870652</v>
      </c>
      <c r="D1965">
        <v>29109376</v>
      </c>
      <c r="E1965">
        <v>1</v>
      </c>
      <c r="F1965">
        <v>1</v>
      </c>
      <c r="G1965">
        <v>1</v>
      </c>
      <c r="H1965">
        <v>3</v>
      </c>
      <c r="I1965" t="s">
        <v>328</v>
      </c>
      <c r="J1965" t="s">
        <v>330</v>
      </c>
      <c r="K1965" t="s">
        <v>329</v>
      </c>
      <c r="L1965">
        <v>1346</v>
      </c>
      <c r="N1965">
        <v>1009</v>
      </c>
      <c r="O1965" t="s">
        <v>160</v>
      </c>
      <c r="P1965" t="s">
        <v>160</v>
      </c>
      <c r="Q1965">
        <v>1</v>
      </c>
      <c r="W1965">
        <v>0</v>
      </c>
      <c r="X1965">
        <v>-501888552</v>
      </c>
      <c r="Y1965">
        <v>1.25</v>
      </c>
      <c r="AA1965">
        <v>25647.39</v>
      </c>
      <c r="AB1965">
        <v>0</v>
      </c>
      <c r="AC1965">
        <v>0</v>
      </c>
      <c r="AD1965">
        <v>0</v>
      </c>
      <c r="AE1965">
        <v>4894.54</v>
      </c>
      <c r="AF1965">
        <v>0</v>
      </c>
      <c r="AG1965">
        <v>0</v>
      </c>
      <c r="AH1965">
        <v>0</v>
      </c>
      <c r="AI1965">
        <v>5.24</v>
      </c>
      <c r="AJ1965">
        <v>1</v>
      </c>
      <c r="AK1965">
        <v>1</v>
      </c>
      <c r="AL1965">
        <v>1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 t="s">
        <v>3</v>
      </c>
      <c r="AT1965">
        <v>1.25</v>
      </c>
      <c r="AU1965" t="s">
        <v>3</v>
      </c>
      <c r="AV1965">
        <v>0</v>
      </c>
      <c r="AW1965">
        <v>2</v>
      </c>
      <c r="AX1965">
        <v>35870657</v>
      </c>
      <c r="AY1965">
        <v>1</v>
      </c>
      <c r="AZ1965">
        <v>6144</v>
      </c>
      <c r="BA1965">
        <v>1912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CX1965">
        <f>Y1965*Source!I1791</f>
        <v>7.4999999999999997E-2</v>
      </c>
      <c r="CY1965">
        <f>AA1965</f>
        <v>25647.39</v>
      </c>
      <c r="CZ1965">
        <f>AE1965</f>
        <v>4894.54</v>
      </c>
      <c r="DA1965">
        <f>AI1965</f>
        <v>5.24</v>
      </c>
      <c r="DB1965">
        <f>ROUND(ROUND(AT1965*CZ1965,2),2)</f>
        <v>6118.18</v>
      </c>
      <c r="DC1965">
        <f>ROUND(ROUND(AT1965*AG1965,2),2)</f>
        <v>0</v>
      </c>
    </row>
    <row r="1966" spans="1:107">
      <c r="A1966">
        <f>ROW(Source!A1791)</f>
        <v>1791</v>
      </c>
      <c r="B1966">
        <v>35863109</v>
      </c>
      <c r="C1966">
        <v>35870652</v>
      </c>
      <c r="D1966">
        <v>29109730</v>
      </c>
      <c r="E1966">
        <v>1</v>
      </c>
      <c r="F1966">
        <v>1</v>
      </c>
      <c r="G1966">
        <v>1</v>
      </c>
      <c r="H1966">
        <v>3</v>
      </c>
      <c r="I1966" t="s">
        <v>332</v>
      </c>
      <c r="J1966" t="s">
        <v>334</v>
      </c>
      <c r="K1966" t="s">
        <v>333</v>
      </c>
      <c r="L1966">
        <v>1327</v>
      </c>
      <c r="N1966">
        <v>1005</v>
      </c>
      <c r="O1966" t="s">
        <v>155</v>
      </c>
      <c r="P1966" t="s">
        <v>155</v>
      </c>
      <c r="Q1966">
        <v>1</v>
      </c>
      <c r="W1966">
        <v>0</v>
      </c>
      <c r="X1966">
        <v>650529573</v>
      </c>
      <c r="Y1966">
        <v>100</v>
      </c>
      <c r="AA1966">
        <v>372.63</v>
      </c>
      <c r="AB1966">
        <v>0</v>
      </c>
      <c r="AC1966">
        <v>0</v>
      </c>
      <c r="AD1966">
        <v>0</v>
      </c>
      <c r="AE1966">
        <v>37.299999999999997</v>
      </c>
      <c r="AF1966">
        <v>0</v>
      </c>
      <c r="AG1966">
        <v>0</v>
      </c>
      <c r="AH1966">
        <v>0</v>
      </c>
      <c r="AI1966">
        <v>9.99</v>
      </c>
      <c r="AJ1966">
        <v>1</v>
      </c>
      <c r="AK1966">
        <v>1</v>
      </c>
      <c r="AL1966">
        <v>1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 t="s">
        <v>3</v>
      </c>
      <c r="AT1966">
        <v>100</v>
      </c>
      <c r="AU1966" t="s">
        <v>3</v>
      </c>
      <c r="AV1966">
        <v>0</v>
      </c>
      <c r="AW1966">
        <v>2</v>
      </c>
      <c r="AX1966">
        <v>35870658</v>
      </c>
      <c r="AY1966">
        <v>1</v>
      </c>
      <c r="AZ1966">
        <v>6144</v>
      </c>
      <c r="BA1966">
        <v>1913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CX1966">
        <f>Y1966*Source!I1791</f>
        <v>6</v>
      </c>
      <c r="CY1966">
        <f>AA1966</f>
        <v>372.63</v>
      </c>
      <c r="CZ1966">
        <f>AE1966</f>
        <v>37.299999999999997</v>
      </c>
      <c r="DA1966">
        <f>AI1966</f>
        <v>9.99</v>
      </c>
      <c r="DB1966">
        <f>ROUND(ROUND(AT1966*CZ1966,2),2)</f>
        <v>3730</v>
      </c>
      <c r="DC1966">
        <f>ROUND(ROUND(AT1966*AG1966,2),2)</f>
        <v>0</v>
      </c>
    </row>
    <row r="1967" spans="1:107">
      <c r="A1967">
        <f>ROW(Source!A1794)</f>
        <v>1794</v>
      </c>
      <c r="B1967">
        <v>35863109</v>
      </c>
      <c r="C1967">
        <v>35870661</v>
      </c>
      <c r="D1967">
        <v>29364679</v>
      </c>
      <c r="E1967">
        <v>1</v>
      </c>
      <c r="F1967">
        <v>1</v>
      </c>
      <c r="G1967">
        <v>1</v>
      </c>
      <c r="H1967">
        <v>1</v>
      </c>
      <c r="I1967" t="s">
        <v>735</v>
      </c>
      <c r="J1967" t="s">
        <v>3</v>
      </c>
      <c r="K1967" t="s">
        <v>736</v>
      </c>
      <c r="L1967">
        <v>1369</v>
      </c>
      <c r="N1967">
        <v>1013</v>
      </c>
      <c r="O1967" t="s">
        <v>561</v>
      </c>
      <c r="P1967" t="s">
        <v>561</v>
      </c>
      <c r="Q1967">
        <v>1</v>
      </c>
      <c r="W1967">
        <v>0</v>
      </c>
      <c r="X1967">
        <v>931378261</v>
      </c>
      <c r="Y1967">
        <v>108.56</v>
      </c>
      <c r="AA1967">
        <v>0</v>
      </c>
      <c r="AB1967">
        <v>0</v>
      </c>
      <c r="AC1967">
        <v>0</v>
      </c>
      <c r="AD1967">
        <v>316.85000000000002</v>
      </c>
      <c r="AE1967">
        <v>0</v>
      </c>
      <c r="AF1967">
        <v>0</v>
      </c>
      <c r="AG1967">
        <v>0</v>
      </c>
      <c r="AH1967">
        <v>316.85000000000002</v>
      </c>
      <c r="AI1967">
        <v>1</v>
      </c>
      <c r="AJ1967">
        <v>1</v>
      </c>
      <c r="AK1967">
        <v>1</v>
      </c>
      <c r="AL1967">
        <v>1</v>
      </c>
      <c r="AN1967">
        <v>0</v>
      </c>
      <c r="AO1967">
        <v>1</v>
      </c>
      <c r="AP1967">
        <v>1</v>
      </c>
      <c r="AQ1967">
        <v>0</v>
      </c>
      <c r="AR1967">
        <v>0</v>
      </c>
      <c r="AS1967" t="s">
        <v>3</v>
      </c>
      <c r="AT1967">
        <v>94.4</v>
      </c>
      <c r="AU1967" t="s">
        <v>134</v>
      </c>
      <c r="AV1967">
        <v>1</v>
      </c>
      <c r="AW1967">
        <v>2</v>
      </c>
      <c r="AX1967">
        <v>35870669</v>
      </c>
      <c r="AY1967">
        <v>1</v>
      </c>
      <c r="AZ1967">
        <v>0</v>
      </c>
      <c r="BA1967">
        <v>1914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CX1967">
        <f>Y1967*Source!I1794</f>
        <v>6.5136000000000003</v>
      </c>
      <c r="CY1967">
        <f>AD1967</f>
        <v>316.85000000000002</v>
      </c>
      <c r="CZ1967">
        <f>AH1967</f>
        <v>316.85000000000002</v>
      </c>
      <c r="DA1967">
        <f>AL1967</f>
        <v>1</v>
      </c>
      <c r="DB1967">
        <f>ROUND((ROUND(AT1967*CZ1967,2)*1.15),2)</f>
        <v>34397.24</v>
      </c>
      <c r="DC1967">
        <f>ROUND((ROUND(AT1967*AG1967,2)*1.15),2)</f>
        <v>0</v>
      </c>
    </row>
    <row r="1968" spans="1:107">
      <c r="A1968">
        <f>ROW(Source!A1794)</f>
        <v>1794</v>
      </c>
      <c r="B1968">
        <v>35863109</v>
      </c>
      <c r="C1968">
        <v>35870661</v>
      </c>
      <c r="D1968">
        <v>121548</v>
      </c>
      <c r="E1968">
        <v>1</v>
      </c>
      <c r="F1968">
        <v>1</v>
      </c>
      <c r="G1968">
        <v>1</v>
      </c>
      <c r="H1968">
        <v>1</v>
      </c>
      <c r="I1968" t="s">
        <v>35</v>
      </c>
      <c r="J1968" t="s">
        <v>3</v>
      </c>
      <c r="K1968" t="s">
        <v>562</v>
      </c>
      <c r="L1968">
        <v>608254</v>
      </c>
      <c r="N1968">
        <v>1013</v>
      </c>
      <c r="O1968" t="s">
        <v>563</v>
      </c>
      <c r="P1968" t="s">
        <v>563</v>
      </c>
      <c r="Q1968">
        <v>1</v>
      </c>
      <c r="W1968">
        <v>0</v>
      </c>
      <c r="X1968">
        <v>-185737400</v>
      </c>
      <c r="Y1968">
        <v>0.2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1</v>
      </c>
      <c r="AJ1968">
        <v>1</v>
      </c>
      <c r="AK1968">
        <v>1</v>
      </c>
      <c r="AL1968">
        <v>1</v>
      </c>
      <c r="AN1968">
        <v>0</v>
      </c>
      <c r="AO1968">
        <v>1</v>
      </c>
      <c r="AP1968">
        <v>0</v>
      </c>
      <c r="AQ1968">
        <v>0</v>
      </c>
      <c r="AR1968">
        <v>0</v>
      </c>
      <c r="AS1968" t="s">
        <v>3</v>
      </c>
      <c r="AT1968">
        <v>0.2</v>
      </c>
      <c r="AU1968" t="s">
        <v>3</v>
      </c>
      <c r="AV1968">
        <v>2</v>
      </c>
      <c r="AW1968">
        <v>2</v>
      </c>
      <c r="AX1968">
        <v>35870670</v>
      </c>
      <c r="AY1968">
        <v>1</v>
      </c>
      <c r="AZ1968">
        <v>0</v>
      </c>
      <c r="BA1968">
        <v>1915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CX1968">
        <f>Y1968*Source!I1794</f>
        <v>1.2E-2</v>
      </c>
      <c r="CY1968">
        <f>AD1968</f>
        <v>0</v>
      </c>
      <c r="CZ1968">
        <f>AH1968</f>
        <v>0</v>
      </c>
      <c r="DA1968">
        <f>AL1968</f>
        <v>1</v>
      </c>
      <c r="DB1968">
        <f t="shared" ref="DB1968:DB1993" si="302">ROUND(ROUND(AT1968*CZ1968,2),2)</f>
        <v>0</v>
      </c>
      <c r="DC1968">
        <f t="shared" ref="DC1968:DC1993" si="303">ROUND(ROUND(AT1968*AG1968,2),2)</f>
        <v>0</v>
      </c>
    </row>
    <row r="1969" spans="1:107">
      <c r="A1969">
        <f>ROW(Source!A1794)</f>
        <v>1794</v>
      </c>
      <c r="B1969">
        <v>35863109</v>
      </c>
      <c r="C1969">
        <v>35870661</v>
      </c>
      <c r="D1969">
        <v>29172362</v>
      </c>
      <c r="E1969">
        <v>1</v>
      </c>
      <c r="F1969">
        <v>1</v>
      </c>
      <c r="G1969">
        <v>1</v>
      </c>
      <c r="H1969">
        <v>2</v>
      </c>
      <c r="I1969" t="s">
        <v>737</v>
      </c>
      <c r="J1969" t="s">
        <v>738</v>
      </c>
      <c r="K1969" t="s">
        <v>739</v>
      </c>
      <c r="L1969">
        <v>1368</v>
      </c>
      <c r="N1969">
        <v>1011</v>
      </c>
      <c r="O1969" t="s">
        <v>567</v>
      </c>
      <c r="P1969" t="s">
        <v>567</v>
      </c>
      <c r="Q1969">
        <v>1</v>
      </c>
      <c r="W1969">
        <v>0</v>
      </c>
      <c r="X1969">
        <v>2071614860</v>
      </c>
      <c r="Y1969">
        <v>0.2</v>
      </c>
      <c r="AA1969">
        <v>0</v>
      </c>
      <c r="AB1969">
        <v>1113.56</v>
      </c>
      <c r="AC1969">
        <v>446.18</v>
      </c>
      <c r="AD1969">
        <v>0</v>
      </c>
      <c r="AE1969">
        <v>0</v>
      </c>
      <c r="AF1969">
        <v>134.65</v>
      </c>
      <c r="AG1969">
        <v>13.5</v>
      </c>
      <c r="AH1969">
        <v>0</v>
      </c>
      <c r="AI1969">
        <v>1</v>
      </c>
      <c r="AJ1969">
        <v>8.27</v>
      </c>
      <c r="AK1969">
        <v>33.049999999999997</v>
      </c>
      <c r="AL1969">
        <v>1</v>
      </c>
      <c r="AN1969">
        <v>0</v>
      </c>
      <c r="AO1969">
        <v>1</v>
      </c>
      <c r="AP1969">
        <v>0</v>
      </c>
      <c r="AQ1969">
        <v>0</v>
      </c>
      <c r="AR1969">
        <v>0</v>
      </c>
      <c r="AS1969" t="s">
        <v>3</v>
      </c>
      <c r="AT1969">
        <v>0.2</v>
      </c>
      <c r="AU1969" t="s">
        <v>3</v>
      </c>
      <c r="AV1969">
        <v>0</v>
      </c>
      <c r="AW1969">
        <v>2</v>
      </c>
      <c r="AX1969">
        <v>35870671</v>
      </c>
      <c r="AY1969">
        <v>1</v>
      </c>
      <c r="AZ1969">
        <v>0</v>
      </c>
      <c r="BA1969">
        <v>1916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CX1969">
        <f>Y1969*Source!I1794</f>
        <v>1.2E-2</v>
      </c>
      <c r="CY1969">
        <f>AB1969</f>
        <v>1113.56</v>
      </c>
      <c r="CZ1969">
        <f>AF1969</f>
        <v>134.65</v>
      </c>
      <c r="DA1969">
        <f>AJ1969</f>
        <v>8.27</v>
      </c>
      <c r="DB1969">
        <f t="shared" si="302"/>
        <v>26.93</v>
      </c>
      <c r="DC1969">
        <f t="shared" si="303"/>
        <v>2.7</v>
      </c>
    </row>
    <row r="1970" spans="1:107">
      <c r="A1970">
        <f>ROW(Source!A1794)</f>
        <v>1794</v>
      </c>
      <c r="B1970">
        <v>35863109</v>
      </c>
      <c r="C1970">
        <v>35870661</v>
      </c>
      <c r="D1970">
        <v>29174913</v>
      </c>
      <c r="E1970">
        <v>1</v>
      </c>
      <c r="F1970">
        <v>1</v>
      </c>
      <c r="G1970">
        <v>1</v>
      </c>
      <c r="H1970">
        <v>2</v>
      </c>
      <c r="I1970" t="s">
        <v>578</v>
      </c>
      <c r="J1970" t="s">
        <v>579</v>
      </c>
      <c r="K1970" t="s">
        <v>580</v>
      </c>
      <c r="L1970">
        <v>1368</v>
      </c>
      <c r="N1970">
        <v>1011</v>
      </c>
      <c r="O1970" t="s">
        <v>567</v>
      </c>
      <c r="P1970" t="s">
        <v>567</v>
      </c>
      <c r="Q1970">
        <v>1</v>
      </c>
      <c r="W1970">
        <v>0</v>
      </c>
      <c r="X1970">
        <v>458544584</v>
      </c>
      <c r="Y1970">
        <v>0.2</v>
      </c>
      <c r="AA1970">
        <v>0</v>
      </c>
      <c r="AB1970">
        <v>932.72</v>
      </c>
      <c r="AC1970">
        <v>383.38</v>
      </c>
      <c r="AD1970">
        <v>0</v>
      </c>
      <c r="AE1970">
        <v>0</v>
      </c>
      <c r="AF1970">
        <v>87.17</v>
      </c>
      <c r="AG1970">
        <v>11.6</v>
      </c>
      <c r="AH1970">
        <v>0</v>
      </c>
      <c r="AI1970">
        <v>1</v>
      </c>
      <c r="AJ1970">
        <v>10.7</v>
      </c>
      <c r="AK1970">
        <v>33.049999999999997</v>
      </c>
      <c r="AL1970">
        <v>1</v>
      </c>
      <c r="AN1970">
        <v>0</v>
      </c>
      <c r="AO1970">
        <v>1</v>
      </c>
      <c r="AP1970">
        <v>0</v>
      </c>
      <c r="AQ1970">
        <v>0</v>
      </c>
      <c r="AR1970">
        <v>0</v>
      </c>
      <c r="AS1970" t="s">
        <v>3</v>
      </c>
      <c r="AT1970">
        <v>0.2</v>
      </c>
      <c r="AU1970" t="s">
        <v>3</v>
      </c>
      <c r="AV1970">
        <v>0</v>
      </c>
      <c r="AW1970">
        <v>2</v>
      </c>
      <c r="AX1970">
        <v>35870672</v>
      </c>
      <c r="AY1970">
        <v>1</v>
      </c>
      <c r="AZ1970">
        <v>0</v>
      </c>
      <c r="BA1970">
        <v>1917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CX1970">
        <f>Y1970*Source!I1794</f>
        <v>1.2E-2</v>
      </c>
      <c r="CY1970">
        <f>AB1970</f>
        <v>932.72</v>
      </c>
      <c r="CZ1970">
        <f>AF1970</f>
        <v>87.17</v>
      </c>
      <c r="DA1970">
        <f>AJ1970</f>
        <v>10.7</v>
      </c>
      <c r="DB1970">
        <f t="shared" si="302"/>
        <v>17.43</v>
      </c>
      <c r="DC1970">
        <f t="shared" si="303"/>
        <v>2.3199999999999998</v>
      </c>
    </row>
    <row r="1971" spans="1:107">
      <c r="A1971">
        <f>ROW(Source!A1794)</f>
        <v>1794</v>
      </c>
      <c r="B1971">
        <v>35863109</v>
      </c>
      <c r="C1971">
        <v>35870661</v>
      </c>
      <c r="D1971">
        <v>29164111</v>
      </c>
      <c r="E1971">
        <v>1</v>
      </c>
      <c r="F1971">
        <v>1</v>
      </c>
      <c r="G1971">
        <v>1</v>
      </c>
      <c r="H1971">
        <v>3</v>
      </c>
      <c r="I1971" t="s">
        <v>783</v>
      </c>
      <c r="J1971" t="s">
        <v>784</v>
      </c>
      <c r="K1971" t="s">
        <v>785</v>
      </c>
      <c r="L1971">
        <v>1355</v>
      </c>
      <c r="N1971">
        <v>1010</v>
      </c>
      <c r="O1971" t="s">
        <v>58</v>
      </c>
      <c r="P1971" t="s">
        <v>58</v>
      </c>
      <c r="Q1971">
        <v>100</v>
      </c>
      <c r="W1971">
        <v>0</v>
      </c>
      <c r="X1971">
        <v>-1689080274</v>
      </c>
      <c r="Y1971">
        <v>1.02</v>
      </c>
      <c r="AA1971">
        <v>783</v>
      </c>
      <c r="AB1971">
        <v>0</v>
      </c>
      <c r="AC1971">
        <v>0</v>
      </c>
      <c r="AD1971">
        <v>0</v>
      </c>
      <c r="AE1971">
        <v>100</v>
      </c>
      <c r="AF1971">
        <v>0</v>
      </c>
      <c r="AG1971">
        <v>0</v>
      </c>
      <c r="AH1971">
        <v>0</v>
      </c>
      <c r="AI1971">
        <v>7.83</v>
      </c>
      <c r="AJ1971">
        <v>1</v>
      </c>
      <c r="AK1971">
        <v>1</v>
      </c>
      <c r="AL1971">
        <v>1</v>
      </c>
      <c r="AN1971">
        <v>0</v>
      </c>
      <c r="AO1971">
        <v>1</v>
      </c>
      <c r="AP1971">
        <v>0</v>
      </c>
      <c r="AQ1971">
        <v>0</v>
      </c>
      <c r="AR1971">
        <v>0</v>
      </c>
      <c r="AS1971" t="s">
        <v>3</v>
      </c>
      <c r="AT1971">
        <v>1.02</v>
      </c>
      <c r="AU1971" t="s">
        <v>3</v>
      </c>
      <c r="AV1971">
        <v>0</v>
      </c>
      <c r="AW1971">
        <v>2</v>
      </c>
      <c r="AX1971">
        <v>35870673</v>
      </c>
      <c r="AY1971">
        <v>1</v>
      </c>
      <c r="AZ1971">
        <v>0</v>
      </c>
      <c r="BA1971">
        <v>1918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CX1971">
        <f>Y1971*Source!I1794</f>
        <v>6.1199999999999997E-2</v>
      </c>
      <c r="CY1971">
        <f>AA1971</f>
        <v>783</v>
      </c>
      <c r="CZ1971">
        <f>AE1971</f>
        <v>100</v>
      </c>
      <c r="DA1971">
        <f>AI1971</f>
        <v>7.83</v>
      </c>
      <c r="DB1971">
        <f t="shared" si="302"/>
        <v>102</v>
      </c>
      <c r="DC1971">
        <f t="shared" si="303"/>
        <v>0</v>
      </c>
    </row>
    <row r="1972" spans="1:107">
      <c r="A1972">
        <f>ROW(Source!A1794)</f>
        <v>1794</v>
      </c>
      <c r="B1972">
        <v>35863109</v>
      </c>
      <c r="C1972">
        <v>35870661</v>
      </c>
      <c r="D1972">
        <v>29170288</v>
      </c>
      <c r="E1972">
        <v>1</v>
      </c>
      <c r="F1972">
        <v>1</v>
      </c>
      <c r="G1972">
        <v>1</v>
      </c>
      <c r="H1972">
        <v>3</v>
      </c>
      <c r="I1972" t="s">
        <v>262</v>
      </c>
      <c r="J1972" t="s">
        <v>264</v>
      </c>
      <c r="K1972" t="s">
        <v>263</v>
      </c>
      <c r="L1972">
        <v>1354</v>
      </c>
      <c r="N1972">
        <v>1010</v>
      </c>
      <c r="O1972" t="s">
        <v>237</v>
      </c>
      <c r="P1972" t="s">
        <v>237</v>
      </c>
      <c r="Q1972">
        <v>1</v>
      </c>
      <c r="W1972">
        <v>0</v>
      </c>
      <c r="X1972">
        <v>-1432988646</v>
      </c>
      <c r="Y1972">
        <v>100</v>
      </c>
      <c r="AA1972">
        <v>54.36</v>
      </c>
      <c r="AB1972">
        <v>0</v>
      </c>
      <c r="AC1972">
        <v>0</v>
      </c>
      <c r="AD1972">
        <v>0</v>
      </c>
      <c r="AE1972">
        <v>15.27</v>
      </c>
      <c r="AF1972">
        <v>0</v>
      </c>
      <c r="AG1972">
        <v>0</v>
      </c>
      <c r="AH1972">
        <v>0</v>
      </c>
      <c r="AI1972">
        <v>3.56</v>
      </c>
      <c r="AJ1972">
        <v>1</v>
      </c>
      <c r="AK1972">
        <v>1</v>
      </c>
      <c r="AL1972">
        <v>1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 t="s">
        <v>3</v>
      </c>
      <c r="AT1972">
        <v>100</v>
      </c>
      <c r="AU1972" t="s">
        <v>3</v>
      </c>
      <c r="AV1972">
        <v>0</v>
      </c>
      <c r="AW1972">
        <v>1</v>
      </c>
      <c r="AX1972">
        <v>-1</v>
      </c>
      <c r="AY1972">
        <v>0</v>
      </c>
      <c r="AZ1972">
        <v>0</v>
      </c>
      <c r="BA1972" t="s">
        <v>3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CX1972">
        <f>Y1972*Source!I1794</f>
        <v>6</v>
      </c>
      <c r="CY1972">
        <f>AA1972</f>
        <v>54.36</v>
      </c>
      <c r="CZ1972">
        <f>AE1972</f>
        <v>15.27</v>
      </c>
      <c r="DA1972">
        <f>AI1972</f>
        <v>3.56</v>
      </c>
      <c r="DB1972">
        <f t="shared" si="302"/>
        <v>1527</v>
      </c>
      <c r="DC1972">
        <f t="shared" si="303"/>
        <v>0</v>
      </c>
    </row>
    <row r="1973" spans="1:107">
      <c r="A1973">
        <f>ROW(Source!A1794)</f>
        <v>1794</v>
      </c>
      <c r="B1973">
        <v>35863109</v>
      </c>
      <c r="C1973">
        <v>35870661</v>
      </c>
      <c r="D1973">
        <v>29171808</v>
      </c>
      <c r="E1973">
        <v>1</v>
      </c>
      <c r="F1973">
        <v>1</v>
      </c>
      <c r="G1973">
        <v>1</v>
      </c>
      <c r="H1973">
        <v>3</v>
      </c>
      <c r="I1973" t="s">
        <v>752</v>
      </c>
      <c r="J1973" t="s">
        <v>753</v>
      </c>
      <c r="K1973" t="s">
        <v>754</v>
      </c>
      <c r="L1973">
        <v>1374</v>
      </c>
      <c r="N1973">
        <v>1013</v>
      </c>
      <c r="O1973" t="s">
        <v>755</v>
      </c>
      <c r="P1973" t="s">
        <v>755</v>
      </c>
      <c r="Q1973">
        <v>1</v>
      </c>
      <c r="W1973">
        <v>0</v>
      </c>
      <c r="X1973">
        <v>-915781824</v>
      </c>
      <c r="Y1973">
        <v>18.73</v>
      </c>
      <c r="AA1973">
        <v>1</v>
      </c>
      <c r="AB1973">
        <v>0</v>
      </c>
      <c r="AC1973">
        <v>0</v>
      </c>
      <c r="AD1973">
        <v>0</v>
      </c>
      <c r="AE1973">
        <v>1</v>
      </c>
      <c r="AF1973">
        <v>0</v>
      </c>
      <c r="AG1973">
        <v>0</v>
      </c>
      <c r="AH1973">
        <v>0</v>
      </c>
      <c r="AI1973">
        <v>1</v>
      </c>
      <c r="AJ1973">
        <v>1</v>
      </c>
      <c r="AK1973">
        <v>1</v>
      </c>
      <c r="AL1973">
        <v>1</v>
      </c>
      <c r="AN1973">
        <v>0</v>
      </c>
      <c r="AO1973">
        <v>1</v>
      </c>
      <c r="AP1973">
        <v>0</v>
      </c>
      <c r="AQ1973">
        <v>0</v>
      </c>
      <c r="AR1973">
        <v>0</v>
      </c>
      <c r="AS1973" t="s">
        <v>3</v>
      </c>
      <c r="AT1973">
        <v>18.73</v>
      </c>
      <c r="AU1973" t="s">
        <v>3</v>
      </c>
      <c r="AV1973">
        <v>0</v>
      </c>
      <c r="AW1973">
        <v>2</v>
      </c>
      <c r="AX1973">
        <v>35870674</v>
      </c>
      <c r="AY1973">
        <v>1</v>
      </c>
      <c r="AZ1973">
        <v>0</v>
      </c>
      <c r="BA1973">
        <v>1919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CX1973">
        <f>Y1973*Source!I1794</f>
        <v>1.1237999999999999</v>
      </c>
      <c r="CY1973">
        <f>AA1973</f>
        <v>1</v>
      </c>
      <c r="CZ1973">
        <f>AE1973</f>
        <v>1</v>
      </c>
      <c r="DA1973">
        <f>AI1973</f>
        <v>1</v>
      </c>
      <c r="DB1973">
        <f t="shared" si="302"/>
        <v>18.73</v>
      </c>
      <c r="DC1973">
        <f t="shared" si="303"/>
        <v>0</v>
      </c>
    </row>
    <row r="1974" spans="1:107">
      <c r="A1974">
        <f>ROW(Source!A1869)</f>
        <v>1869</v>
      </c>
      <c r="B1974">
        <v>35863109</v>
      </c>
      <c r="C1974">
        <v>35870676</v>
      </c>
      <c r="D1974">
        <v>18406804</v>
      </c>
      <c r="E1974">
        <v>1</v>
      </c>
      <c r="F1974">
        <v>1</v>
      </c>
      <c r="G1974">
        <v>1</v>
      </c>
      <c r="H1974">
        <v>1</v>
      </c>
      <c r="I1974" t="s">
        <v>559</v>
      </c>
      <c r="J1974" t="s">
        <v>3</v>
      </c>
      <c r="K1974" t="s">
        <v>560</v>
      </c>
      <c r="L1974">
        <v>1369</v>
      </c>
      <c r="N1974">
        <v>1013</v>
      </c>
      <c r="O1974" t="s">
        <v>561</v>
      </c>
      <c r="P1974" t="s">
        <v>561</v>
      </c>
      <c r="Q1974">
        <v>1</v>
      </c>
      <c r="W1974">
        <v>0</v>
      </c>
      <c r="X1974">
        <v>254330056</v>
      </c>
      <c r="Y1974">
        <v>7.67</v>
      </c>
      <c r="AA1974">
        <v>0</v>
      </c>
      <c r="AB1974">
        <v>0</v>
      </c>
      <c r="AC1974">
        <v>0</v>
      </c>
      <c r="AD1974">
        <v>249.14</v>
      </c>
      <c r="AE1974">
        <v>0</v>
      </c>
      <c r="AF1974">
        <v>0</v>
      </c>
      <c r="AG1974">
        <v>0</v>
      </c>
      <c r="AH1974">
        <v>249.14</v>
      </c>
      <c r="AI1974">
        <v>1</v>
      </c>
      <c r="AJ1974">
        <v>1</v>
      </c>
      <c r="AK1974">
        <v>1</v>
      </c>
      <c r="AL1974">
        <v>1</v>
      </c>
      <c r="AN1974">
        <v>0</v>
      </c>
      <c r="AO1974">
        <v>1</v>
      </c>
      <c r="AP1974">
        <v>0</v>
      </c>
      <c r="AQ1974">
        <v>0</v>
      </c>
      <c r="AR1974">
        <v>0</v>
      </c>
      <c r="AS1974" t="s">
        <v>3</v>
      </c>
      <c r="AT1974">
        <v>7.67</v>
      </c>
      <c r="AU1974" t="s">
        <v>3</v>
      </c>
      <c r="AV1974">
        <v>1</v>
      </c>
      <c r="AW1974">
        <v>2</v>
      </c>
      <c r="AX1974">
        <v>35870679</v>
      </c>
      <c r="AY1974">
        <v>1</v>
      </c>
      <c r="AZ1974">
        <v>0</v>
      </c>
      <c r="BA1974">
        <v>1920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CX1974">
        <f>Y1974*Source!I1869</f>
        <v>2.1092500000000003</v>
      </c>
      <c r="CY1974">
        <f>AD1974</f>
        <v>249.14</v>
      </c>
      <c r="CZ1974">
        <f>AH1974</f>
        <v>249.14</v>
      </c>
      <c r="DA1974">
        <f>AL1974</f>
        <v>1</v>
      </c>
      <c r="DB1974">
        <f t="shared" si="302"/>
        <v>1910.9</v>
      </c>
      <c r="DC1974">
        <f t="shared" si="303"/>
        <v>0</v>
      </c>
    </row>
    <row r="1975" spans="1:107">
      <c r="A1975">
        <f>ROW(Source!A1869)</f>
        <v>1869</v>
      </c>
      <c r="B1975">
        <v>35863109</v>
      </c>
      <c r="C1975">
        <v>35870676</v>
      </c>
      <c r="D1975">
        <v>29164349</v>
      </c>
      <c r="E1975">
        <v>1</v>
      </c>
      <c r="F1975">
        <v>1</v>
      </c>
      <c r="G1975">
        <v>1</v>
      </c>
      <c r="H1975">
        <v>3</v>
      </c>
      <c r="I1975" t="s">
        <v>28</v>
      </c>
      <c r="J1975" t="s">
        <v>31</v>
      </c>
      <c r="K1975" t="s">
        <v>29</v>
      </c>
      <c r="L1975">
        <v>1348</v>
      </c>
      <c r="N1975">
        <v>1009</v>
      </c>
      <c r="O1975" t="s">
        <v>30</v>
      </c>
      <c r="P1975" t="s">
        <v>30</v>
      </c>
      <c r="Q1975">
        <v>1000</v>
      </c>
      <c r="W1975">
        <v>0</v>
      </c>
      <c r="X1975">
        <v>-304821490</v>
      </c>
      <c r="Y1975">
        <v>0.7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1</v>
      </c>
      <c r="AJ1975">
        <v>1</v>
      </c>
      <c r="AK1975">
        <v>1</v>
      </c>
      <c r="AL1975">
        <v>1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 t="s">
        <v>3</v>
      </c>
      <c r="AT1975">
        <v>0.7</v>
      </c>
      <c r="AU1975" t="s">
        <v>3</v>
      </c>
      <c r="AV1975">
        <v>0</v>
      </c>
      <c r="AW1975">
        <v>2</v>
      </c>
      <c r="AX1975">
        <v>35870680</v>
      </c>
      <c r="AY1975">
        <v>1</v>
      </c>
      <c r="AZ1975">
        <v>0</v>
      </c>
      <c r="BA1975">
        <v>1921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CX1975">
        <f>Y1975*Source!I1869</f>
        <v>0.1925</v>
      </c>
      <c r="CY1975">
        <f>AA1975</f>
        <v>0</v>
      </c>
      <c r="CZ1975">
        <f>AE1975</f>
        <v>0</v>
      </c>
      <c r="DA1975">
        <f>AI1975</f>
        <v>1</v>
      </c>
      <c r="DB1975">
        <f t="shared" si="302"/>
        <v>0</v>
      </c>
      <c r="DC1975">
        <f t="shared" si="303"/>
        <v>0</v>
      </c>
    </row>
    <row r="1976" spans="1:107">
      <c r="A1976">
        <f>ROW(Source!A1871)</f>
        <v>1871</v>
      </c>
      <c r="B1976">
        <v>35863109</v>
      </c>
      <c r="C1976">
        <v>35870682</v>
      </c>
      <c r="D1976">
        <v>18406804</v>
      </c>
      <c r="E1976">
        <v>1</v>
      </c>
      <c r="F1976">
        <v>1</v>
      </c>
      <c r="G1976">
        <v>1</v>
      </c>
      <c r="H1976">
        <v>1</v>
      </c>
      <c r="I1976" t="s">
        <v>559</v>
      </c>
      <c r="J1976" t="s">
        <v>3</v>
      </c>
      <c r="K1976" t="s">
        <v>560</v>
      </c>
      <c r="L1976">
        <v>1369</v>
      </c>
      <c r="N1976">
        <v>1013</v>
      </c>
      <c r="O1976" t="s">
        <v>561</v>
      </c>
      <c r="P1976" t="s">
        <v>561</v>
      </c>
      <c r="Q1976">
        <v>1</v>
      </c>
      <c r="W1976">
        <v>0</v>
      </c>
      <c r="X1976">
        <v>254330056</v>
      </c>
      <c r="Y1976">
        <v>11.39</v>
      </c>
      <c r="AA1976">
        <v>0</v>
      </c>
      <c r="AB1976">
        <v>0</v>
      </c>
      <c r="AC1976">
        <v>0</v>
      </c>
      <c r="AD1976">
        <v>249.14</v>
      </c>
      <c r="AE1976">
        <v>0</v>
      </c>
      <c r="AF1976">
        <v>0</v>
      </c>
      <c r="AG1976">
        <v>0</v>
      </c>
      <c r="AH1976">
        <v>249.14</v>
      </c>
      <c r="AI1976">
        <v>1</v>
      </c>
      <c r="AJ1976">
        <v>1</v>
      </c>
      <c r="AK1976">
        <v>1</v>
      </c>
      <c r="AL1976">
        <v>1</v>
      </c>
      <c r="AN1976">
        <v>0</v>
      </c>
      <c r="AO1976">
        <v>1</v>
      </c>
      <c r="AP1976">
        <v>0</v>
      </c>
      <c r="AQ1976">
        <v>0</v>
      </c>
      <c r="AR1976">
        <v>0</v>
      </c>
      <c r="AS1976" t="s">
        <v>3</v>
      </c>
      <c r="AT1976">
        <v>11.39</v>
      </c>
      <c r="AU1976" t="s">
        <v>3</v>
      </c>
      <c r="AV1976">
        <v>1</v>
      </c>
      <c r="AW1976">
        <v>2</v>
      </c>
      <c r="AX1976">
        <v>35870687</v>
      </c>
      <c r="AY1976">
        <v>2</v>
      </c>
      <c r="AZ1976">
        <v>131072</v>
      </c>
      <c r="BA1976">
        <v>1922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CX1976">
        <f>Y1976*Source!I1871</f>
        <v>3.1322500000000004</v>
      </c>
      <c r="CY1976">
        <f>AD1976</f>
        <v>249.14</v>
      </c>
      <c r="CZ1976">
        <f>AH1976</f>
        <v>249.14</v>
      </c>
      <c r="DA1976">
        <f>AL1976</f>
        <v>1</v>
      </c>
      <c r="DB1976">
        <f t="shared" si="302"/>
        <v>2837.7</v>
      </c>
      <c r="DC1976">
        <f t="shared" si="303"/>
        <v>0</v>
      </c>
    </row>
    <row r="1977" spans="1:107">
      <c r="A1977">
        <f>ROW(Source!A1871)</f>
        <v>1871</v>
      </c>
      <c r="B1977">
        <v>35863109</v>
      </c>
      <c r="C1977">
        <v>35870682</v>
      </c>
      <c r="D1977">
        <v>121548</v>
      </c>
      <c r="E1977">
        <v>1</v>
      </c>
      <c r="F1977">
        <v>1</v>
      </c>
      <c r="G1977">
        <v>1</v>
      </c>
      <c r="H1977">
        <v>1</v>
      </c>
      <c r="I1977" t="s">
        <v>35</v>
      </c>
      <c r="J1977" t="s">
        <v>3</v>
      </c>
      <c r="K1977" t="s">
        <v>562</v>
      </c>
      <c r="L1977">
        <v>608254</v>
      </c>
      <c r="N1977">
        <v>1013</v>
      </c>
      <c r="O1977" t="s">
        <v>563</v>
      </c>
      <c r="P1977" t="s">
        <v>563</v>
      </c>
      <c r="Q1977">
        <v>1</v>
      </c>
      <c r="W1977">
        <v>0</v>
      </c>
      <c r="X1977">
        <v>-185737400</v>
      </c>
      <c r="Y1977">
        <v>0.13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1</v>
      </c>
      <c r="AJ1977">
        <v>1</v>
      </c>
      <c r="AK1977">
        <v>1</v>
      </c>
      <c r="AL1977">
        <v>1</v>
      </c>
      <c r="AN1977">
        <v>0</v>
      </c>
      <c r="AO1977">
        <v>1</v>
      </c>
      <c r="AP1977">
        <v>0</v>
      </c>
      <c r="AQ1977">
        <v>0</v>
      </c>
      <c r="AR1977">
        <v>0</v>
      </c>
      <c r="AS1977" t="s">
        <v>3</v>
      </c>
      <c r="AT1977">
        <v>0.13</v>
      </c>
      <c r="AU1977" t="s">
        <v>3</v>
      </c>
      <c r="AV1977">
        <v>2</v>
      </c>
      <c r="AW1977">
        <v>2</v>
      </c>
      <c r="AX1977">
        <v>35870688</v>
      </c>
      <c r="AY1977">
        <v>1</v>
      </c>
      <c r="AZ1977">
        <v>0</v>
      </c>
      <c r="BA1977">
        <v>1923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CX1977">
        <f>Y1977*Source!I1871</f>
        <v>3.5750000000000004E-2</v>
      </c>
      <c r="CY1977">
        <f>AD1977</f>
        <v>0</v>
      </c>
      <c r="CZ1977">
        <f>AH1977</f>
        <v>0</v>
      </c>
      <c r="DA1977">
        <f>AL1977</f>
        <v>1</v>
      </c>
      <c r="DB1977">
        <f t="shared" si="302"/>
        <v>0</v>
      </c>
      <c r="DC1977">
        <f t="shared" si="303"/>
        <v>0</v>
      </c>
    </row>
    <row r="1978" spans="1:107">
      <c r="A1978">
        <f>ROW(Source!A1871)</f>
        <v>1871</v>
      </c>
      <c r="B1978">
        <v>35863109</v>
      </c>
      <c r="C1978">
        <v>35870682</v>
      </c>
      <c r="D1978">
        <v>29172556</v>
      </c>
      <c r="E1978">
        <v>1</v>
      </c>
      <c r="F1978">
        <v>1</v>
      </c>
      <c r="G1978">
        <v>1</v>
      </c>
      <c r="H1978">
        <v>2</v>
      </c>
      <c r="I1978" t="s">
        <v>564</v>
      </c>
      <c r="J1978" t="s">
        <v>565</v>
      </c>
      <c r="K1978" t="s">
        <v>566</v>
      </c>
      <c r="L1978">
        <v>1368</v>
      </c>
      <c r="N1978">
        <v>1011</v>
      </c>
      <c r="O1978" t="s">
        <v>567</v>
      </c>
      <c r="P1978" t="s">
        <v>567</v>
      </c>
      <c r="Q1978">
        <v>1</v>
      </c>
      <c r="W1978">
        <v>0</v>
      </c>
      <c r="X1978">
        <v>-1302720870</v>
      </c>
      <c r="Y1978">
        <v>0.13</v>
      </c>
      <c r="AA1978">
        <v>0</v>
      </c>
      <c r="AB1978">
        <v>466.71</v>
      </c>
      <c r="AC1978">
        <v>446.18</v>
      </c>
      <c r="AD1978">
        <v>0</v>
      </c>
      <c r="AE1978">
        <v>0</v>
      </c>
      <c r="AF1978">
        <v>31.26</v>
      </c>
      <c r="AG1978">
        <v>13.5</v>
      </c>
      <c r="AH1978">
        <v>0</v>
      </c>
      <c r="AI1978">
        <v>1</v>
      </c>
      <c r="AJ1978">
        <v>14.93</v>
      </c>
      <c r="AK1978">
        <v>33.049999999999997</v>
      </c>
      <c r="AL1978">
        <v>1</v>
      </c>
      <c r="AN1978">
        <v>0</v>
      </c>
      <c r="AO1978">
        <v>1</v>
      </c>
      <c r="AP1978">
        <v>0</v>
      </c>
      <c r="AQ1978">
        <v>0</v>
      </c>
      <c r="AR1978">
        <v>0</v>
      </c>
      <c r="AS1978" t="s">
        <v>3</v>
      </c>
      <c r="AT1978">
        <v>0.13</v>
      </c>
      <c r="AU1978" t="s">
        <v>3</v>
      </c>
      <c r="AV1978">
        <v>0</v>
      </c>
      <c r="AW1978">
        <v>2</v>
      </c>
      <c r="AX1978">
        <v>35870689</v>
      </c>
      <c r="AY1978">
        <v>1</v>
      </c>
      <c r="AZ1978">
        <v>0</v>
      </c>
      <c r="BA1978">
        <v>1924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CX1978">
        <f>Y1978*Source!I1871</f>
        <v>3.5750000000000004E-2</v>
      </c>
      <c r="CY1978">
        <f>AB1978</f>
        <v>466.71</v>
      </c>
      <c r="CZ1978">
        <f>AF1978</f>
        <v>31.26</v>
      </c>
      <c r="DA1978">
        <f>AJ1978</f>
        <v>14.93</v>
      </c>
      <c r="DB1978">
        <f t="shared" si="302"/>
        <v>4.0599999999999996</v>
      </c>
      <c r="DC1978">
        <f t="shared" si="303"/>
        <v>1.76</v>
      </c>
    </row>
    <row r="1979" spans="1:107">
      <c r="A1979">
        <f>ROW(Source!A1871)</f>
        <v>1871</v>
      </c>
      <c r="B1979">
        <v>35863109</v>
      </c>
      <c r="C1979">
        <v>35870682</v>
      </c>
      <c r="D1979">
        <v>29164349</v>
      </c>
      <c r="E1979">
        <v>1</v>
      </c>
      <c r="F1979">
        <v>1</v>
      </c>
      <c r="G1979">
        <v>1</v>
      </c>
      <c r="H1979">
        <v>3</v>
      </c>
      <c r="I1979" t="s">
        <v>28</v>
      </c>
      <c r="J1979" t="s">
        <v>31</v>
      </c>
      <c r="K1979" t="s">
        <v>29</v>
      </c>
      <c r="L1979">
        <v>1348</v>
      </c>
      <c r="N1979">
        <v>1009</v>
      </c>
      <c r="O1979" t="s">
        <v>30</v>
      </c>
      <c r="P1979" t="s">
        <v>30</v>
      </c>
      <c r="Q1979">
        <v>1000</v>
      </c>
      <c r="W1979">
        <v>0</v>
      </c>
      <c r="X1979">
        <v>-304821490</v>
      </c>
      <c r="Y1979">
        <v>0.47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1</v>
      </c>
      <c r="AJ1979">
        <v>1</v>
      </c>
      <c r="AK1979">
        <v>1</v>
      </c>
      <c r="AL1979">
        <v>1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 t="s">
        <v>3</v>
      </c>
      <c r="AT1979">
        <v>0.47</v>
      </c>
      <c r="AU1979" t="s">
        <v>3</v>
      </c>
      <c r="AV1979">
        <v>0</v>
      </c>
      <c r="AW1979">
        <v>2</v>
      </c>
      <c r="AX1979">
        <v>35870690</v>
      </c>
      <c r="AY1979">
        <v>1</v>
      </c>
      <c r="AZ1979">
        <v>0</v>
      </c>
      <c r="BA1979">
        <v>1925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CX1979">
        <f>Y1979*Source!I1871</f>
        <v>0.12925</v>
      </c>
      <c r="CY1979">
        <f>AA1979</f>
        <v>0</v>
      </c>
      <c r="CZ1979">
        <f>AE1979</f>
        <v>0</v>
      </c>
      <c r="DA1979">
        <f>AI1979</f>
        <v>1</v>
      </c>
      <c r="DB1979">
        <f t="shared" si="302"/>
        <v>0</v>
      </c>
      <c r="DC1979">
        <f t="shared" si="303"/>
        <v>0</v>
      </c>
    </row>
    <row r="1980" spans="1:107">
      <c r="A1980">
        <f>ROW(Source!A1873)</f>
        <v>1873</v>
      </c>
      <c r="B1980">
        <v>35863109</v>
      </c>
      <c r="C1980">
        <v>35870692</v>
      </c>
      <c r="D1980">
        <v>18406804</v>
      </c>
      <c r="E1980">
        <v>1</v>
      </c>
      <c r="F1980">
        <v>1</v>
      </c>
      <c r="G1980">
        <v>1</v>
      </c>
      <c r="H1980">
        <v>1</v>
      </c>
      <c r="I1980" t="s">
        <v>559</v>
      </c>
      <c r="J1980" t="s">
        <v>3</v>
      </c>
      <c r="K1980" t="s">
        <v>560</v>
      </c>
      <c r="L1980">
        <v>1369</v>
      </c>
      <c r="N1980">
        <v>1013</v>
      </c>
      <c r="O1980" t="s">
        <v>561</v>
      </c>
      <c r="P1980" t="s">
        <v>561</v>
      </c>
      <c r="Q1980">
        <v>1</v>
      </c>
      <c r="W1980">
        <v>0</v>
      </c>
      <c r="X1980">
        <v>254330056</v>
      </c>
      <c r="Y1980">
        <v>3.77</v>
      </c>
      <c r="AA1980">
        <v>0</v>
      </c>
      <c r="AB1980">
        <v>0</v>
      </c>
      <c r="AC1980">
        <v>0</v>
      </c>
      <c r="AD1980">
        <v>249.14</v>
      </c>
      <c r="AE1980">
        <v>0</v>
      </c>
      <c r="AF1980">
        <v>0</v>
      </c>
      <c r="AG1980">
        <v>0</v>
      </c>
      <c r="AH1980">
        <v>249.14</v>
      </c>
      <c r="AI1980">
        <v>1</v>
      </c>
      <c r="AJ1980">
        <v>1</v>
      </c>
      <c r="AK1980">
        <v>1</v>
      </c>
      <c r="AL1980">
        <v>1</v>
      </c>
      <c r="AN1980">
        <v>0</v>
      </c>
      <c r="AO1980">
        <v>1</v>
      </c>
      <c r="AP1980">
        <v>0</v>
      </c>
      <c r="AQ1980">
        <v>0</v>
      </c>
      <c r="AR1980">
        <v>0</v>
      </c>
      <c r="AS1980" t="s">
        <v>3</v>
      </c>
      <c r="AT1980">
        <v>3.77</v>
      </c>
      <c r="AU1980" t="s">
        <v>3</v>
      </c>
      <c r="AV1980">
        <v>1</v>
      </c>
      <c r="AW1980">
        <v>2</v>
      </c>
      <c r="AX1980">
        <v>35870695</v>
      </c>
      <c r="AY1980">
        <v>2</v>
      </c>
      <c r="AZ1980">
        <v>131072</v>
      </c>
      <c r="BA1980">
        <v>1926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CX1980">
        <f>Y1980*Source!I1873</f>
        <v>0.80150200000000005</v>
      </c>
      <c r="CY1980">
        <f>AD1980</f>
        <v>249.14</v>
      </c>
      <c r="CZ1980">
        <f>AH1980</f>
        <v>249.14</v>
      </c>
      <c r="DA1980">
        <f>AL1980</f>
        <v>1</v>
      </c>
      <c r="DB1980">
        <f t="shared" si="302"/>
        <v>939.26</v>
      </c>
      <c r="DC1980">
        <f t="shared" si="303"/>
        <v>0</v>
      </c>
    </row>
    <row r="1981" spans="1:107">
      <c r="A1981">
        <f>ROW(Source!A1873)</f>
        <v>1873</v>
      </c>
      <c r="B1981">
        <v>35863109</v>
      </c>
      <c r="C1981">
        <v>35870692</v>
      </c>
      <c r="D1981">
        <v>29164349</v>
      </c>
      <c r="E1981">
        <v>1</v>
      </c>
      <c r="F1981">
        <v>1</v>
      </c>
      <c r="G1981">
        <v>1</v>
      </c>
      <c r="H1981">
        <v>3</v>
      </c>
      <c r="I1981" t="s">
        <v>28</v>
      </c>
      <c r="J1981" t="s">
        <v>31</v>
      </c>
      <c r="K1981" t="s">
        <v>29</v>
      </c>
      <c r="L1981">
        <v>1348</v>
      </c>
      <c r="N1981">
        <v>1009</v>
      </c>
      <c r="O1981" t="s">
        <v>30</v>
      </c>
      <c r="P1981" t="s">
        <v>30</v>
      </c>
      <c r="Q1981">
        <v>1000</v>
      </c>
      <c r="W1981">
        <v>0</v>
      </c>
      <c r="X1981">
        <v>-304821490</v>
      </c>
      <c r="Y1981">
        <v>0.11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1</v>
      </c>
      <c r="AJ1981">
        <v>1</v>
      </c>
      <c r="AK1981">
        <v>1</v>
      </c>
      <c r="AL1981">
        <v>1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 t="s">
        <v>3</v>
      </c>
      <c r="AT1981">
        <v>0.11</v>
      </c>
      <c r="AU1981" t="s">
        <v>3</v>
      </c>
      <c r="AV1981">
        <v>0</v>
      </c>
      <c r="AW1981">
        <v>2</v>
      </c>
      <c r="AX1981">
        <v>35870696</v>
      </c>
      <c r="AY1981">
        <v>1</v>
      </c>
      <c r="AZ1981">
        <v>0</v>
      </c>
      <c r="BA1981">
        <v>1927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CX1981">
        <f>Y1981*Source!I1873</f>
        <v>2.3386000000000001E-2</v>
      </c>
      <c r="CY1981">
        <f>AA1981</f>
        <v>0</v>
      </c>
      <c r="CZ1981">
        <f>AE1981</f>
        <v>0</v>
      </c>
      <c r="DA1981">
        <f>AI1981</f>
        <v>1</v>
      </c>
      <c r="DB1981">
        <f t="shared" si="302"/>
        <v>0</v>
      </c>
      <c r="DC1981">
        <f t="shared" si="303"/>
        <v>0</v>
      </c>
    </row>
    <row r="1982" spans="1:107">
      <c r="A1982">
        <f>ROW(Source!A1875)</f>
        <v>1875</v>
      </c>
      <c r="B1982">
        <v>35863109</v>
      </c>
      <c r="C1982">
        <v>35870698</v>
      </c>
      <c r="D1982">
        <v>18406804</v>
      </c>
      <c r="E1982">
        <v>1</v>
      </c>
      <c r="F1982">
        <v>1</v>
      </c>
      <c r="G1982">
        <v>1</v>
      </c>
      <c r="H1982">
        <v>1</v>
      </c>
      <c r="I1982" t="s">
        <v>559</v>
      </c>
      <c r="J1982" t="s">
        <v>3</v>
      </c>
      <c r="K1982" t="s">
        <v>560</v>
      </c>
      <c r="L1982">
        <v>1369</v>
      </c>
      <c r="N1982">
        <v>1013</v>
      </c>
      <c r="O1982" t="s">
        <v>561</v>
      </c>
      <c r="P1982" t="s">
        <v>561</v>
      </c>
      <c r="Q1982">
        <v>1</v>
      </c>
      <c r="W1982">
        <v>0</v>
      </c>
      <c r="X1982">
        <v>254330056</v>
      </c>
      <c r="Y1982">
        <v>5.84</v>
      </c>
      <c r="AA1982">
        <v>0</v>
      </c>
      <c r="AB1982">
        <v>0</v>
      </c>
      <c r="AC1982">
        <v>0</v>
      </c>
      <c r="AD1982">
        <v>249.14</v>
      </c>
      <c r="AE1982">
        <v>0</v>
      </c>
      <c r="AF1982">
        <v>0</v>
      </c>
      <c r="AG1982">
        <v>0</v>
      </c>
      <c r="AH1982">
        <v>249.14</v>
      </c>
      <c r="AI1982">
        <v>1</v>
      </c>
      <c r="AJ1982">
        <v>1</v>
      </c>
      <c r="AK1982">
        <v>1</v>
      </c>
      <c r="AL1982">
        <v>1</v>
      </c>
      <c r="AN1982">
        <v>0</v>
      </c>
      <c r="AO1982">
        <v>1</v>
      </c>
      <c r="AP1982">
        <v>0</v>
      </c>
      <c r="AQ1982">
        <v>0</v>
      </c>
      <c r="AR1982">
        <v>0</v>
      </c>
      <c r="AS1982" t="s">
        <v>3</v>
      </c>
      <c r="AT1982">
        <v>5.84</v>
      </c>
      <c r="AU1982" t="s">
        <v>3</v>
      </c>
      <c r="AV1982">
        <v>1</v>
      </c>
      <c r="AW1982">
        <v>2</v>
      </c>
      <c r="AX1982">
        <v>35870700</v>
      </c>
      <c r="AY1982">
        <v>2</v>
      </c>
      <c r="AZ1982">
        <v>131072</v>
      </c>
      <c r="BA1982">
        <v>1928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CX1982">
        <f>Y1982*Source!I1875</f>
        <v>0.2336</v>
      </c>
      <c r="CY1982">
        <f>AD1982</f>
        <v>249.14</v>
      </c>
      <c r="CZ1982">
        <f>AH1982</f>
        <v>249.14</v>
      </c>
      <c r="DA1982">
        <f>AL1982</f>
        <v>1</v>
      </c>
      <c r="DB1982">
        <f t="shared" si="302"/>
        <v>1454.98</v>
      </c>
      <c r="DC1982">
        <f t="shared" si="303"/>
        <v>0</v>
      </c>
    </row>
    <row r="1983" spans="1:107">
      <c r="A1983">
        <f>ROW(Source!A1876)</f>
        <v>1876</v>
      </c>
      <c r="B1983">
        <v>35863109</v>
      </c>
      <c r="C1983">
        <v>35870701</v>
      </c>
      <c r="D1983">
        <v>18406804</v>
      </c>
      <c r="E1983">
        <v>1</v>
      </c>
      <c r="F1983">
        <v>1</v>
      </c>
      <c r="G1983">
        <v>1</v>
      </c>
      <c r="H1983">
        <v>1</v>
      </c>
      <c r="I1983" t="s">
        <v>559</v>
      </c>
      <c r="J1983" t="s">
        <v>3</v>
      </c>
      <c r="K1983" t="s">
        <v>560</v>
      </c>
      <c r="L1983">
        <v>1369</v>
      </c>
      <c r="N1983">
        <v>1013</v>
      </c>
      <c r="O1983" t="s">
        <v>561</v>
      </c>
      <c r="P1983" t="s">
        <v>561</v>
      </c>
      <c r="Q1983">
        <v>1</v>
      </c>
      <c r="W1983">
        <v>0</v>
      </c>
      <c r="X1983">
        <v>254330056</v>
      </c>
      <c r="Y1983">
        <v>9.64</v>
      </c>
      <c r="AA1983">
        <v>0</v>
      </c>
      <c r="AB1983">
        <v>0</v>
      </c>
      <c r="AC1983">
        <v>0</v>
      </c>
      <c r="AD1983">
        <v>249.14</v>
      </c>
      <c r="AE1983">
        <v>0</v>
      </c>
      <c r="AF1983">
        <v>0</v>
      </c>
      <c r="AG1983">
        <v>0</v>
      </c>
      <c r="AH1983">
        <v>249.14</v>
      </c>
      <c r="AI1983">
        <v>1</v>
      </c>
      <c r="AJ1983">
        <v>1</v>
      </c>
      <c r="AK1983">
        <v>1</v>
      </c>
      <c r="AL1983">
        <v>1</v>
      </c>
      <c r="AN1983">
        <v>0</v>
      </c>
      <c r="AO1983">
        <v>1</v>
      </c>
      <c r="AP1983">
        <v>0</v>
      </c>
      <c r="AQ1983">
        <v>0</v>
      </c>
      <c r="AR1983">
        <v>0</v>
      </c>
      <c r="AS1983" t="s">
        <v>3</v>
      </c>
      <c r="AT1983">
        <v>9.64</v>
      </c>
      <c r="AU1983" t="s">
        <v>3</v>
      </c>
      <c r="AV1983">
        <v>1</v>
      </c>
      <c r="AW1983">
        <v>2</v>
      </c>
      <c r="AX1983">
        <v>35870705</v>
      </c>
      <c r="AY1983">
        <v>1</v>
      </c>
      <c r="AZ1983">
        <v>0</v>
      </c>
      <c r="BA1983">
        <v>1929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CX1983">
        <f>Y1983*Source!I1876</f>
        <v>1.446</v>
      </c>
      <c r="CY1983">
        <f>AD1983</f>
        <v>249.14</v>
      </c>
      <c r="CZ1983">
        <f>AH1983</f>
        <v>249.14</v>
      </c>
      <c r="DA1983">
        <f>AL1983</f>
        <v>1</v>
      </c>
      <c r="DB1983">
        <f t="shared" si="302"/>
        <v>2401.71</v>
      </c>
      <c r="DC1983">
        <f t="shared" si="303"/>
        <v>0</v>
      </c>
    </row>
    <row r="1984" spans="1:107">
      <c r="A1984">
        <f>ROW(Source!A1876)</f>
        <v>1876</v>
      </c>
      <c r="B1984">
        <v>35863109</v>
      </c>
      <c r="C1984">
        <v>35870701</v>
      </c>
      <c r="D1984">
        <v>121548</v>
      </c>
      <c r="E1984">
        <v>1</v>
      </c>
      <c r="F1984">
        <v>1</v>
      </c>
      <c r="G1984">
        <v>1</v>
      </c>
      <c r="H1984">
        <v>1</v>
      </c>
      <c r="I1984" t="s">
        <v>35</v>
      </c>
      <c r="J1984" t="s">
        <v>3</v>
      </c>
      <c r="K1984" t="s">
        <v>562</v>
      </c>
      <c r="L1984">
        <v>608254</v>
      </c>
      <c r="N1984">
        <v>1013</v>
      </c>
      <c r="O1984" t="s">
        <v>563</v>
      </c>
      <c r="P1984" t="s">
        <v>563</v>
      </c>
      <c r="Q1984">
        <v>1</v>
      </c>
      <c r="W1984">
        <v>0</v>
      </c>
      <c r="X1984">
        <v>-185737400</v>
      </c>
      <c r="Y1984">
        <v>0.01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1</v>
      </c>
      <c r="AJ1984">
        <v>1</v>
      </c>
      <c r="AK1984">
        <v>1</v>
      </c>
      <c r="AL1984">
        <v>1</v>
      </c>
      <c r="AN1984">
        <v>0</v>
      </c>
      <c r="AO1984">
        <v>1</v>
      </c>
      <c r="AP1984">
        <v>0</v>
      </c>
      <c r="AQ1984">
        <v>0</v>
      </c>
      <c r="AR1984">
        <v>0</v>
      </c>
      <c r="AS1984" t="s">
        <v>3</v>
      </c>
      <c r="AT1984">
        <v>0.01</v>
      </c>
      <c r="AU1984" t="s">
        <v>3</v>
      </c>
      <c r="AV1984">
        <v>2</v>
      </c>
      <c r="AW1984">
        <v>2</v>
      </c>
      <c r="AX1984">
        <v>35870706</v>
      </c>
      <c r="AY1984">
        <v>1</v>
      </c>
      <c r="AZ1984">
        <v>0</v>
      </c>
      <c r="BA1984">
        <v>1930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CX1984">
        <f>Y1984*Source!I1876</f>
        <v>1.5E-3</v>
      </c>
      <c r="CY1984">
        <f>AD1984</f>
        <v>0</v>
      </c>
      <c r="CZ1984">
        <f>AH1984</f>
        <v>0</v>
      </c>
      <c r="DA1984">
        <f>AL1984</f>
        <v>1</v>
      </c>
      <c r="DB1984">
        <f t="shared" si="302"/>
        <v>0</v>
      </c>
      <c r="DC1984">
        <f t="shared" si="303"/>
        <v>0</v>
      </c>
    </row>
    <row r="1985" spans="1:107">
      <c r="A1985">
        <f>ROW(Source!A1876)</f>
        <v>1876</v>
      </c>
      <c r="B1985">
        <v>35863109</v>
      </c>
      <c r="C1985">
        <v>35870701</v>
      </c>
      <c r="D1985">
        <v>29172556</v>
      </c>
      <c r="E1985">
        <v>1</v>
      </c>
      <c r="F1985">
        <v>1</v>
      </c>
      <c r="G1985">
        <v>1</v>
      </c>
      <c r="H1985">
        <v>2</v>
      </c>
      <c r="I1985" t="s">
        <v>564</v>
      </c>
      <c r="J1985" t="s">
        <v>565</v>
      </c>
      <c r="K1985" t="s">
        <v>566</v>
      </c>
      <c r="L1985">
        <v>1368</v>
      </c>
      <c r="N1985">
        <v>1011</v>
      </c>
      <c r="O1985" t="s">
        <v>567</v>
      </c>
      <c r="P1985" t="s">
        <v>567</v>
      </c>
      <c r="Q1985">
        <v>1</v>
      </c>
      <c r="W1985">
        <v>0</v>
      </c>
      <c r="X1985">
        <v>-1302720870</v>
      </c>
      <c r="Y1985">
        <v>0.01</v>
      </c>
      <c r="AA1985">
        <v>0</v>
      </c>
      <c r="AB1985">
        <v>466.71</v>
      </c>
      <c r="AC1985">
        <v>446.18</v>
      </c>
      <c r="AD1985">
        <v>0</v>
      </c>
      <c r="AE1985">
        <v>0</v>
      </c>
      <c r="AF1985">
        <v>31.26</v>
      </c>
      <c r="AG1985">
        <v>13.5</v>
      </c>
      <c r="AH1985">
        <v>0</v>
      </c>
      <c r="AI1985">
        <v>1</v>
      </c>
      <c r="AJ1985">
        <v>14.93</v>
      </c>
      <c r="AK1985">
        <v>33.049999999999997</v>
      </c>
      <c r="AL1985">
        <v>1</v>
      </c>
      <c r="AN1985">
        <v>0</v>
      </c>
      <c r="AO1985">
        <v>1</v>
      </c>
      <c r="AP1985">
        <v>0</v>
      </c>
      <c r="AQ1985">
        <v>0</v>
      </c>
      <c r="AR1985">
        <v>0</v>
      </c>
      <c r="AS1985" t="s">
        <v>3</v>
      </c>
      <c r="AT1985">
        <v>0.01</v>
      </c>
      <c r="AU1985" t="s">
        <v>3</v>
      </c>
      <c r="AV1985">
        <v>0</v>
      </c>
      <c r="AW1985">
        <v>2</v>
      </c>
      <c r="AX1985">
        <v>35870707</v>
      </c>
      <c r="AY1985">
        <v>1</v>
      </c>
      <c r="AZ1985">
        <v>0</v>
      </c>
      <c r="BA1985">
        <v>1931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CX1985">
        <f>Y1985*Source!I1876</f>
        <v>1.5E-3</v>
      </c>
      <c r="CY1985">
        <f>AB1985</f>
        <v>466.71</v>
      </c>
      <c r="CZ1985">
        <f>AF1985</f>
        <v>31.26</v>
      </c>
      <c r="DA1985">
        <f>AJ1985</f>
        <v>14.93</v>
      </c>
      <c r="DB1985">
        <f t="shared" si="302"/>
        <v>0.31</v>
      </c>
      <c r="DC1985">
        <f t="shared" si="303"/>
        <v>0.14000000000000001</v>
      </c>
    </row>
    <row r="1986" spans="1:107">
      <c r="A1986">
        <f>ROW(Source!A1877)</f>
        <v>1877</v>
      </c>
      <c r="B1986">
        <v>35863109</v>
      </c>
      <c r="C1986">
        <v>35870708</v>
      </c>
      <c r="D1986">
        <v>18408066</v>
      </c>
      <c r="E1986">
        <v>1</v>
      </c>
      <c r="F1986">
        <v>1</v>
      </c>
      <c r="G1986">
        <v>1</v>
      </c>
      <c r="H1986">
        <v>1</v>
      </c>
      <c r="I1986" t="s">
        <v>568</v>
      </c>
      <c r="J1986" t="s">
        <v>3</v>
      </c>
      <c r="K1986" t="s">
        <v>569</v>
      </c>
      <c r="L1986">
        <v>1369</v>
      </c>
      <c r="N1986">
        <v>1013</v>
      </c>
      <c r="O1986" t="s">
        <v>561</v>
      </c>
      <c r="P1986" t="s">
        <v>561</v>
      </c>
      <c r="Q1986">
        <v>1</v>
      </c>
      <c r="W1986">
        <v>0</v>
      </c>
      <c r="X1986">
        <v>-886480961</v>
      </c>
      <c r="Y1986">
        <v>17.89</v>
      </c>
      <c r="AA1986">
        <v>0</v>
      </c>
      <c r="AB1986">
        <v>0</v>
      </c>
      <c r="AC1986">
        <v>0</v>
      </c>
      <c r="AD1986">
        <v>256.16000000000003</v>
      </c>
      <c r="AE1986">
        <v>0</v>
      </c>
      <c r="AF1986">
        <v>0</v>
      </c>
      <c r="AG1986">
        <v>0</v>
      </c>
      <c r="AH1986">
        <v>256.16000000000003</v>
      </c>
      <c r="AI1986">
        <v>1</v>
      </c>
      <c r="AJ1986">
        <v>1</v>
      </c>
      <c r="AK1986">
        <v>1</v>
      </c>
      <c r="AL1986">
        <v>1</v>
      </c>
      <c r="AN1986">
        <v>0</v>
      </c>
      <c r="AO1986">
        <v>1</v>
      </c>
      <c r="AP1986">
        <v>0</v>
      </c>
      <c r="AQ1986">
        <v>0</v>
      </c>
      <c r="AR1986">
        <v>0</v>
      </c>
      <c r="AS1986" t="s">
        <v>3</v>
      </c>
      <c r="AT1986">
        <v>17.89</v>
      </c>
      <c r="AU1986" t="s">
        <v>3</v>
      </c>
      <c r="AV1986">
        <v>1</v>
      </c>
      <c r="AW1986">
        <v>2</v>
      </c>
      <c r="AX1986">
        <v>35870712</v>
      </c>
      <c r="AY1986">
        <v>1</v>
      </c>
      <c r="AZ1986">
        <v>0</v>
      </c>
      <c r="BA1986">
        <v>1932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CX1986">
        <f>Y1986*Source!I1877</f>
        <v>0.35780000000000001</v>
      </c>
      <c r="CY1986">
        <f>AD1986</f>
        <v>256.16000000000003</v>
      </c>
      <c r="CZ1986">
        <f>AH1986</f>
        <v>256.16000000000003</v>
      </c>
      <c r="DA1986">
        <f>AL1986</f>
        <v>1</v>
      </c>
      <c r="DB1986">
        <f t="shared" si="302"/>
        <v>4582.7</v>
      </c>
      <c r="DC1986">
        <f t="shared" si="303"/>
        <v>0</v>
      </c>
    </row>
    <row r="1987" spans="1:107">
      <c r="A1987">
        <f>ROW(Source!A1877)</f>
        <v>1877</v>
      </c>
      <c r="B1987">
        <v>35863109</v>
      </c>
      <c r="C1987">
        <v>35870708</v>
      </c>
      <c r="D1987">
        <v>121548</v>
      </c>
      <c r="E1987">
        <v>1</v>
      </c>
      <c r="F1987">
        <v>1</v>
      </c>
      <c r="G1987">
        <v>1</v>
      </c>
      <c r="H1987">
        <v>1</v>
      </c>
      <c r="I1987" t="s">
        <v>35</v>
      </c>
      <c r="J1987" t="s">
        <v>3</v>
      </c>
      <c r="K1987" t="s">
        <v>562</v>
      </c>
      <c r="L1987">
        <v>608254</v>
      </c>
      <c r="N1987">
        <v>1013</v>
      </c>
      <c r="O1987" t="s">
        <v>563</v>
      </c>
      <c r="P1987" t="s">
        <v>563</v>
      </c>
      <c r="Q1987">
        <v>1</v>
      </c>
      <c r="W1987">
        <v>0</v>
      </c>
      <c r="X1987">
        <v>-185737400</v>
      </c>
      <c r="Y1987">
        <v>0.08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1</v>
      </c>
      <c r="AJ1987">
        <v>1</v>
      </c>
      <c r="AK1987">
        <v>1</v>
      </c>
      <c r="AL1987">
        <v>1</v>
      </c>
      <c r="AN1987">
        <v>0</v>
      </c>
      <c r="AO1987">
        <v>1</v>
      </c>
      <c r="AP1987">
        <v>0</v>
      </c>
      <c r="AQ1987">
        <v>0</v>
      </c>
      <c r="AR1987">
        <v>0</v>
      </c>
      <c r="AS1987" t="s">
        <v>3</v>
      </c>
      <c r="AT1987">
        <v>0.08</v>
      </c>
      <c r="AU1987" t="s">
        <v>3</v>
      </c>
      <c r="AV1987">
        <v>2</v>
      </c>
      <c r="AW1987">
        <v>2</v>
      </c>
      <c r="AX1987">
        <v>35870713</v>
      </c>
      <c r="AY1987">
        <v>1</v>
      </c>
      <c r="AZ1987">
        <v>0</v>
      </c>
      <c r="BA1987">
        <v>1933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CX1987">
        <f>Y1987*Source!I1877</f>
        <v>1.6000000000000001E-3</v>
      </c>
      <c r="CY1987">
        <f>AD1987</f>
        <v>0</v>
      </c>
      <c r="CZ1987">
        <f>AH1987</f>
        <v>0</v>
      </c>
      <c r="DA1987">
        <f>AL1987</f>
        <v>1</v>
      </c>
      <c r="DB1987">
        <f t="shared" si="302"/>
        <v>0</v>
      </c>
      <c r="DC1987">
        <f t="shared" si="303"/>
        <v>0</v>
      </c>
    </row>
    <row r="1988" spans="1:107">
      <c r="A1988">
        <f>ROW(Source!A1877)</f>
        <v>1877</v>
      </c>
      <c r="B1988">
        <v>35863109</v>
      </c>
      <c r="C1988">
        <v>35870708</v>
      </c>
      <c r="D1988">
        <v>29172556</v>
      </c>
      <c r="E1988">
        <v>1</v>
      </c>
      <c r="F1988">
        <v>1</v>
      </c>
      <c r="G1988">
        <v>1</v>
      </c>
      <c r="H1988">
        <v>2</v>
      </c>
      <c r="I1988" t="s">
        <v>564</v>
      </c>
      <c r="J1988" t="s">
        <v>565</v>
      </c>
      <c r="K1988" t="s">
        <v>566</v>
      </c>
      <c r="L1988">
        <v>1368</v>
      </c>
      <c r="N1988">
        <v>1011</v>
      </c>
      <c r="O1988" t="s">
        <v>567</v>
      </c>
      <c r="P1988" t="s">
        <v>567</v>
      </c>
      <c r="Q1988">
        <v>1</v>
      </c>
      <c r="W1988">
        <v>0</v>
      </c>
      <c r="X1988">
        <v>-1302720870</v>
      </c>
      <c r="Y1988">
        <v>0.08</v>
      </c>
      <c r="AA1988">
        <v>0</v>
      </c>
      <c r="AB1988">
        <v>466.71</v>
      </c>
      <c r="AC1988">
        <v>446.18</v>
      </c>
      <c r="AD1988">
        <v>0</v>
      </c>
      <c r="AE1988">
        <v>0</v>
      </c>
      <c r="AF1988">
        <v>31.26</v>
      </c>
      <c r="AG1988">
        <v>13.5</v>
      </c>
      <c r="AH1988">
        <v>0</v>
      </c>
      <c r="AI1988">
        <v>1</v>
      </c>
      <c r="AJ1988">
        <v>14.93</v>
      </c>
      <c r="AK1988">
        <v>33.049999999999997</v>
      </c>
      <c r="AL1988">
        <v>1</v>
      </c>
      <c r="AN1988">
        <v>0</v>
      </c>
      <c r="AO1988">
        <v>1</v>
      </c>
      <c r="AP1988">
        <v>0</v>
      </c>
      <c r="AQ1988">
        <v>0</v>
      </c>
      <c r="AR1988">
        <v>0</v>
      </c>
      <c r="AS1988" t="s">
        <v>3</v>
      </c>
      <c r="AT1988">
        <v>0.08</v>
      </c>
      <c r="AU1988" t="s">
        <v>3</v>
      </c>
      <c r="AV1988">
        <v>0</v>
      </c>
      <c r="AW1988">
        <v>2</v>
      </c>
      <c r="AX1988">
        <v>35870714</v>
      </c>
      <c r="AY1988">
        <v>1</v>
      </c>
      <c r="AZ1988">
        <v>0</v>
      </c>
      <c r="BA1988">
        <v>1934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CX1988">
        <f>Y1988*Source!I1877</f>
        <v>1.6000000000000001E-3</v>
      </c>
      <c r="CY1988">
        <f>AB1988</f>
        <v>466.71</v>
      </c>
      <c r="CZ1988">
        <f>AF1988</f>
        <v>31.26</v>
      </c>
      <c r="DA1988">
        <f>AJ1988</f>
        <v>14.93</v>
      </c>
      <c r="DB1988">
        <f t="shared" si="302"/>
        <v>2.5</v>
      </c>
      <c r="DC1988">
        <f t="shared" si="303"/>
        <v>1.08</v>
      </c>
    </row>
    <row r="1989" spans="1:107">
      <c r="A1989">
        <f>ROW(Source!A1878)</f>
        <v>1878</v>
      </c>
      <c r="B1989">
        <v>35863109</v>
      </c>
      <c r="C1989">
        <v>35870715</v>
      </c>
      <c r="D1989">
        <v>18408066</v>
      </c>
      <c r="E1989">
        <v>1</v>
      </c>
      <c r="F1989">
        <v>1</v>
      </c>
      <c r="G1989">
        <v>1</v>
      </c>
      <c r="H1989">
        <v>1</v>
      </c>
      <c r="I1989" t="s">
        <v>568</v>
      </c>
      <c r="J1989" t="s">
        <v>3</v>
      </c>
      <c r="K1989" t="s">
        <v>569</v>
      </c>
      <c r="L1989">
        <v>1369</v>
      </c>
      <c r="N1989">
        <v>1013</v>
      </c>
      <c r="O1989" t="s">
        <v>561</v>
      </c>
      <c r="P1989" t="s">
        <v>561</v>
      </c>
      <c r="Q1989">
        <v>1</v>
      </c>
      <c r="W1989">
        <v>0</v>
      </c>
      <c r="X1989">
        <v>-886480961</v>
      </c>
      <c r="Y1989">
        <v>179.3</v>
      </c>
      <c r="AA1989">
        <v>0</v>
      </c>
      <c r="AB1989">
        <v>0</v>
      </c>
      <c r="AC1989">
        <v>0</v>
      </c>
      <c r="AD1989">
        <v>256.16000000000003</v>
      </c>
      <c r="AE1989">
        <v>0</v>
      </c>
      <c r="AF1989">
        <v>0</v>
      </c>
      <c r="AG1989">
        <v>0</v>
      </c>
      <c r="AH1989">
        <v>256.16000000000003</v>
      </c>
      <c r="AI1989">
        <v>1</v>
      </c>
      <c r="AJ1989">
        <v>1</v>
      </c>
      <c r="AK1989">
        <v>1</v>
      </c>
      <c r="AL1989">
        <v>1</v>
      </c>
      <c r="AN1989">
        <v>0</v>
      </c>
      <c r="AO1989">
        <v>1</v>
      </c>
      <c r="AP1989">
        <v>0</v>
      </c>
      <c r="AQ1989">
        <v>0</v>
      </c>
      <c r="AR1989">
        <v>0</v>
      </c>
      <c r="AS1989" t="s">
        <v>3</v>
      </c>
      <c r="AT1989">
        <v>179.3</v>
      </c>
      <c r="AU1989" t="s">
        <v>3</v>
      </c>
      <c r="AV1989">
        <v>1</v>
      </c>
      <c r="AW1989">
        <v>2</v>
      </c>
      <c r="AX1989">
        <v>35870721</v>
      </c>
      <c r="AY1989">
        <v>1</v>
      </c>
      <c r="AZ1989">
        <v>0</v>
      </c>
      <c r="BA1989">
        <v>1935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CX1989">
        <f>Y1989*Source!I1878</f>
        <v>3.5860000000000003</v>
      </c>
      <c r="CY1989">
        <f>AD1989</f>
        <v>256.16000000000003</v>
      </c>
      <c r="CZ1989">
        <f>AH1989</f>
        <v>256.16000000000003</v>
      </c>
      <c r="DA1989">
        <f>AL1989</f>
        <v>1</v>
      </c>
      <c r="DB1989">
        <f t="shared" si="302"/>
        <v>45929.49</v>
      </c>
      <c r="DC1989">
        <f t="shared" si="303"/>
        <v>0</v>
      </c>
    </row>
    <row r="1990" spans="1:107">
      <c r="A1990">
        <f>ROW(Source!A1878)</f>
        <v>1878</v>
      </c>
      <c r="B1990">
        <v>35863109</v>
      </c>
      <c r="C1990">
        <v>35870715</v>
      </c>
      <c r="D1990">
        <v>121548</v>
      </c>
      <c r="E1990">
        <v>1</v>
      </c>
      <c r="F1990">
        <v>1</v>
      </c>
      <c r="G1990">
        <v>1</v>
      </c>
      <c r="H1990">
        <v>1</v>
      </c>
      <c r="I1990" t="s">
        <v>35</v>
      </c>
      <c r="J1990" t="s">
        <v>3</v>
      </c>
      <c r="K1990" t="s">
        <v>562</v>
      </c>
      <c r="L1990">
        <v>608254</v>
      </c>
      <c r="N1990">
        <v>1013</v>
      </c>
      <c r="O1990" t="s">
        <v>563</v>
      </c>
      <c r="P1990" t="s">
        <v>563</v>
      </c>
      <c r="Q1990">
        <v>1</v>
      </c>
      <c r="W1990">
        <v>0</v>
      </c>
      <c r="X1990">
        <v>-185737400</v>
      </c>
      <c r="Y1990">
        <v>3.97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1</v>
      </c>
      <c r="AJ1990">
        <v>1</v>
      </c>
      <c r="AK1990">
        <v>1</v>
      </c>
      <c r="AL1990">
        <v>1</v>
      </c>
      <c r="AN1990">
        <v>0</v>
      </c>
      <c r="AO1990">
        <v>1</v>
      </c>
      <c r="AP1990">
        <v>0</v>
      </c>
      <c r="AQ1990">
        <v>0</v>
      </c>
      <c r="AR1990">
        <v>0</v>
      </c>
      <c r="AS1990" t="s">
        <v>3</v>
      </c>
      <c r="AT1990">
        <v>3.97</v>
      </c>
      <c r="AU1990" t="s">
        <v>3</v>
      </c>
      <c r="AV1990">
        <v>2</v>
      </c>
      <c r="AW1990">
        <v>2</v>
      </c>
      <c r="AX1990">
        <v>35870722</v>
      </c>
      <c r="AY1990">
        <v>1</v>
      </c>
      <c r="AZ1990">
        <v>0</v>
      </c>
      <c r="BA1990">
        <v>1936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CX1990">
        <f>Y1990*Source!I1878</f>
        <v>7.9400000000000012E-2</v>
      </c>
      <c r="CY1990">
        <f>AD1990</f>
        <v>0</v>
      </c>
      <c r="CZ1990">
        <f>AH1990</f>
        <v>0</v>
      </c>
      <c r="DA1990">
        <f>AL1990</f>
        <v>1</v>
      </c>
      <c r="DB1990">
        <f t="shared" si="302"/>
        <v>0</v>
      </c>
      <c r="DC1990">
        <f t="shared" si="303"/>
        <v>0</v>
      </c>
    </row>
    <row r="1991" spans="1:107">
      <c r="A1991">
        <f>ROW(Source!A1878)</f>
        <v>1878</v>
      </c>
      <c r="B1991">
        <v>35863109</v>
      </c>
      <c r="C1991">
        <v>35870715</v>
      </c>
      <c r="D1991">
        <v>29172710</v>
      </c>
      <c r="E1991">
        <v>1</v>
      </c>
      <c r="F1991">
        <v>1</v>
      </c>
      <c r="G1991">
        <v>1</v>
      </c>
      <c r="H1991">
        <v>2</v>
      </c>
      <c r="I1991" t="s">
        <v>570</v>
      </c>
      <c r="J1991" t="s">
        <v>571</v>
      </c>
      <c r="K1991" t="s">
        <v>572</v>
      </c>
      <c r="L1991">
        <v>1368</v>
      </c>
      <c r="N1991">
        <v>1011</v>
      </c>
      <c r="O1991" t="s">
        <v>567</v>
      </c>
      <c r="P1991" t="s">
        <v>567</v>
      </c>
      <c r="Q1991">
        <v>1</v>
      </c>
      <c r="W1991">
        <v>0</v>
      </c>
      <c r="X1991">
        <v>-1676841219</v>
      </c>
      <c r="Y1991">
        <v>3.97</v>
      </c>
      <c r="AA1991">
        <v>0</v>
      </c>
      <c r="AB1991">
        <v>539.16</v>
      </c>
      <c r="AC1991">
        <v>332.48</v>
      </c>
      <c r="AD1991">
        <v>0</v>
      </c>
      <c r="AE1991">
        <v>0</v>
      </c>
      <c r="AF1991">
        <v>46.56</v>
      </c>
      <c r="AG1991">
        <v>10.06</v>
      </c>
      <c r="AH1991">
        <v>0</v>
      </c>
      <c r="AI1991">
        <v>1</v>
      </c>
      <c r="AJ1991">
        <v>11.58</v>
      </c>
      <c r="AK1991">
        <v>33.049999999999997</v>
      </c>
      <c r="AL1991">
        <v>1</v>
      </c>
      <c r="AN1991">
        <v>0</v>
      </c>
      <c r="AO1991">
        <v>1</v>
      </c>
      <c r="AP1991">
        <v>0</v>
      </c>
      <c r="AQ1991">
        <v>0</v>
      </c>
      <c r="AR1991">
        <v>0</v>
      </c>
      <c r="AS1991" t="s">
        <v>3</v>
      </c>
      <c r="AT1991">
        <v>3.97</v>
      </c>
      <c r="AU1991" t="s">
        <v>3</v>
      </c>
      <c r="AV1991">
        <v>0</v>
      </c>
      <c r="AW1991">
        <v>2</v>
      </c>
      <c r="AX1991">
        <v>35870723</v>
      </c>
      <c r="AY1991">
        <v>1</v>
      </c>
      <c r="AZ1991">
        <v>0</v>
      </c>
      <c r="BA1991">
        <v>1937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CX1991">
        <f>Y1991*Source!I1878</f>
        <v>7.9400000000000012E-2</v>
      </c>
      <c r="CY1991">
        <f>AB1991</f>
        <v>539.16</v>
      </c>
      <c r="CZ1991">
        <f>AF1991</f>
        <v>46.56</v>
      </c>
      <c r="DA1991">
        <f>AJ1991</f>
        <v>11.58</v>
      </c>
      <c r="DB1991">
        <f t="shared" si="302"/>
        <v>184.84</v>
      </c>
      <c r="DC1991">
        <f t="shared" si="303"/>
        <v>39.94</v>
      </c>
    </row>
    <row r="1992" spans="1:107">
      <c r="A1992">
        <f>ROW(Source!A1878)</f>
        <v>1878</v>
      </c>
      <c r="B1992">
        <v>35863109</v>
      </c>
      <c r="C1992">
        <v>35870715</v>
      </c>
      <c r="D1992">
        <v>29174533</v>
      </c>
      <c r="E1992">
        <v>1</v>
      </c>
      <c r="F1992">
        <v>1</v>
      </c>
      <c r="G1992">
        <v>1</v>
      </c>
      <c r="H1992">
        <v>2</v>
      </c>
      <c r="I1992" t="s">
        <v>573</v>
      </c>
      <c r="J1992" t="s">
        <v>574</v>
      </c>
      <c r="K1992" t="s">
        <v>575</v>
      </c>
      <c r="L1992">
        <v>1368</v>
      </c>
      <c r="N1992">
        <v>1011</v>
      </c>
      <c r="O1992" t="s">
        <v>567</v>
      </c>
      <c r="P1992" t="s">
        <v>567</v>
      </c>
      <c r="Q1992">
        <v>1</v>
      </c>
      <c r="W1992">
        <v>0</v>
      </c>
      <c r="X1992">
        <v>1235896746</v>
      </c>
      <c r="Y1992">
        <v>7.93</v>
      </c>
      <c r="AA1992">
        <v>0</v>
      </c>
      <c r="AB1992">
        <v>5.0599999999999996</v>
      </c>
      <c r="AC1992">
        <v>0</v>
      </c>
      <c r="AD1992">
        <v>0</v>
      </c>
      <c r="AE1992">
        <v>0</v>
      </c>
      <c r="AF1992">
        <v>1.53</v>
      </c>
      <c r="AG1992">
        <v>0</v>
      </c>
      <c r="AH1992">
        <v>0</v>
      </c>
      <c r="AI1992">
        <v>1</v>
      </c>
      <c r="AJ1992">
        <v>3.31</v>
      </c>
      <c r="AK1992">
        <v>33.049999999999997</v>
      </c>
      <c r="AL1992">
        <v>1</v>
      </c>
      <c r="AN1992">
        <v>0</v>
      </c>
      <c r="AO1992">
        <v>1</v>
      </c>
      <c r="AP1992">
        <v>0</v>
      </c>
      <c r="AQ1992">
        <v>0</v>
      </c>
      <c r="AR1992">
        <v>0</v>
      </c>
      <c r="AS1992" t="s">
        <v>3</v>
      </c>
      <c r="AT1992">
        <v>7.93</v>
      </c>
      <c r="AU1992" t="s">
        <v>3</v>
      </c>
      <c r="AV1992">
        <v>0</v>
      </c>
      <c r="AW1992">
        <v>2</v>
      </c>
      <c r="AX1992">
        <v>35870724</v>
      </c>
      <c r="AY1992">
        <v>1</v>
      </c>
      <c r="AZ1992">
        <v>0</v>
      </c>
      <c r="BA1992">
        <v>1938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CX1992">
        <f>Y1992*Source!I1878</f>
        <v>0.15859999999999999</v>
      </c>
      <c r="CY1992">
        <f>AB1992</f>
        <v>5.0599999999999996</v>
      </c>
      <c r="CZ1992">
        <f>AF1992</f>
        <v>1.53</v>
      </c>
      <c r="DA1992">
        <f>AJ1992</f>
        <v>3.31</v>
      </c>
      <c r="DB1992">
        <f t="shared" si="302"/>
        <v>12.13</v>
      </c>
      <c r="DC1992">
        <f t="shared" si="303"/>
        <v>0</v>
      </c>
    </row>
    <row r="1993" spans="1:107">
      <c r="A1993">
        <f>ROW(Source!A1878)</f>
        <v>1878</v>
      </c>
      <c r="B1993">
        <v>35863109</v>
      </c>
      <c r="C1993">
        <v>35870715</v>
      </c>
      <c r="D1993">
        <v>29164349</v>
      </c>
      <c r="E1993">
        <v>1</v>
      </c>
      <c r="F1993">
        <v>1</v>
      </c>
      <c r="G1993">
        <v>1</v>
      </c>
      <c r="H1993">
        <v>3</v>
      </c>
      <c r="I1993" t="s">
        <v>28</v>
      </c>
      <c r="J1993" t="s">
        <v>31</v>
      </c>
      <c r="K1993" t="s">
        <v>29</v>
      </c>
      <c r="L1993">
        <v>1348</v>
      </c>
      <c r="N1993">
        <v>1009</v>
      </c>
      <c r="O1993" t="s">
        <v>30</v>
      </c>
      <c r="P1993" t="s">
        <v>30</v>
      </c>
      <c r="Q1993">
        <v>1000</v>
      </c>
      <c r="W1993">
        <v>0</v>
      </c>
      <c r="X1993">
        <v>-304821490</v>
      </c>
      <c r="Y1993">
        <v>10.5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1</v>
      </c>
      <c r="AJ1993">
        <v>1</v>
      </c>
      <c r="AK1993">
        <v>1</v>
      </c>
      <c r="AL1993">
        <v>1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 t="s">
        <v>3</v>
      </c>
      <c r="AT1993">
        <v>10.5</v>
      </c>
      <c r="AU1993" t="s">
        <v>3</v>
      </c>
      <c r="AV1993">
        <v>0</v>
      </c>
      <c r="AW1993">
        <v>2</v>
      </c>
      <c r="AX1993">
        <v>35870725</v>
      </c>
      <c r="AY1993">
        <v>1</v>
      </c>
      <c r="AZ1993">
        <v>0</v>
      </c>
      <c r="BA1993">
        <v>1939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CX1993">
        <f>Y1993*Source!I1878</f>
        <v>0.21</v>
      </c>
      <c r="CY1993">
        <f>AA1993</f>
        <v>0</v>
      </c>
      <c r="CZ1993">
        <f>AE1993</f>
        <v>0</v>
      </c>
      <c r="DA1993">
        <f>AI1993</f>
        <v>1</v>
      </c>
      <c r="DB1993">
        <f t="shared" si="302"/>
        <v>0</v>
      </c>
      <c r="DC1993">
        <f t="shared" si="303"/>
        <v>0</v>
      </c>
    </row>
    <row r="1994" spans="1:107">
      <c r="A1994">
        <f>ROW(Source!A1917)</f>
        <v>1917</v>
      </c>
      <c r="B1994">
        <v>35863109</v>
      </c>
      <c r="C1994">
        <v>35870727</v>
      </c>
      <c r="D1994">
        <v>18407150</v>
      </c>
      <c r="E1994">
        <v>1</v>
      </c>
      <c r="F1994">
        <v>1</v>
      </c>
      <c r="G1994">
        <v>1</v>
      </c>
      <c r="H1994">
        <v>1</v>
      </c>
      <c r="I1994" t="s">
        <v>576</v>
      </c>
      <c r="J1994" t="s">
        <v>3</v>
      </c>
      <c r="K1994" t="s">
        <v>577</v>
      </c>
      <c r="L1994">
        <v>1369</v>
      </c>
      <c r="N1994">
        <v>1013</v>
      </c>
      <c r="O1994" t="s">
        <v>561</v>
      </c>
      <c r="P1994" t="s">
        <v>561</v>
      </c>
      <c r="Q1994">
        <v>1</v>
      </c>
      <c r="W1994">
        <v>0</v>
      </c>
      <c r="X1994">
        <v>-931037793</v>
      </c>
      <c r="Y1994">
        <v>24.368500000000001</v>
      </c>
      <c r="AA1994">
        <v>0</v>
      </c>
      <c r="AB1994">
        <v>0</v>
      </c>
      <c r="AC1994">
        <v>0</v>
      </c>
      <c r="AD1994">
        <v>272.45</v>
      </c>
      <c r="AE1994">
        <v>0</v>
      </c>
      <c r="AF1994">
        <v>0</v>
      </c>
      <c r="AG1994">
        <v>0</v>
      </c>
      <c r="AH1994">
        <v>272.45</v>
      </c>
      <c r="AI1994">
        <v>1</v>
      </c>
      <c r="AJ1994">
        <v>1</v>
      </c>
      <c r="AK1994">
        <v>1</v>
      </c>
      <c r="AL1994">
        <v>1</v>
      </c>
      <c r="AN1994">
        <v>0</v>
      </c>
      <c r="AO1994">
        <v>1</v>
      </c>
      <c r="AP1994">
        <v>1</v>
      </c>
      <c r="AQ1994">
        <v>0</v>
      </c>
      <c r="AR1994">
        <v>0</v>
      </c>
      <c r="AS1994" t="s">
        <v>3</v>
      </c>
      <c r="AT1994">
        <v>21.19</v>
      </c>
      <c r="AU1994" t="s">
        <v>134</v>
      </c>
      <c r="AV1994">
        <v>1</v>
      </c>
      <c r="AW1994">
        <v>2</v>
      </c>
      <c r="AX1994">
        <v>35870735</v>
      </c>
      <c r="AY1994">
        <v>1</v>
      </c>
      <c r="AZ1994">
        <v>0</v>
      </c>
      <c r="BA1994">
        <v>1940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CX1994">
        <f>Y1994*Source!I1917</f>
        <v>1.120951</v>
      </c>
      <c r="CY1994">
        <f>AD1994</f>
        <v>272.45</v>
      </c>
      <c r="CZ1994">
        <f>AH1994</f>
        <v>272.45</v>
      </c>
      <c r="DA1994">
        <f>AL1994</f>
        <v>1</v>
      </c>
      <c r="DB1994">
        <f>ROUND((ROUND(AT1994*CZ1994,2)*1.15),2)</f>
        <v>6639.2</v>
      </c>
      <c r="DC1994">
        <f>ROUND((ROUND(AT1994*AG1994,2)*1.15),2)</f>
        <v>0</v>
      </c>
    </row>
    <row r="1995" spans="1:107">
      <c r="A1995">
        <f>ROW(Source!A1917)</f>
        <v>1917</v>
      </c>
      <c r="B1995">
        <v>35863109</v>
      </c>
      <c r="C1995">
        <v>35870727</v>
      </c>
      <c r="D1995">
        <v>121548</v>
      </c>
      <c r="E1995">
        <v>1</v>
      </c>
      <c r="F1995">
        <v>1</v>
      </c>
      <c r="G1995">
        <v>1</v>
      </c>
      <c r="H1995">
        <v>1</v>
      </c>
      <c r="I1995" t="s">
        <v>35</v>
      </c>
      <c r="J1995" t="s">
        <v>3</v>
      </c>
      <c r="K1995" t="s">
        <v>562</v>
      </c>
      <c r="L1995">
        <v>608254</v>
      </c>
      <c r="N1995">
        <v>1013</v>
      </c>
      <c r="O1995" t="s">
        <v>563</v>
      </c>
      <c r="P1995" t="s">
        <v>563</v>
      </c>
      <c r="Q1995">
        <v>1</v>
      </c>
      <c r="W1995">
        <v>0</v>
      </c>
      <c r="X1995">
        <v>-185737400</v>
      </c>
      <c r="Y1995">
        <v>0.05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1</v>
      </c>
      <c r="AJ1995">
        <v>1</v>
      </c>
      <c r="AK1995">
        <v>1</v>
      </c>
      <c r="AL1995">
        <v>1</v>
      </c>
      <c r="AN1995">
        <v>0</v>
      </c>
      <c r="AO1995">
        <v>1</v>
      </c>
      <c r="AP1995">
        <v>1</v>
      </c>
      <c r="AQ1995">
        <v>0</v>
      </c>
      <c r="AR1995">
        <v>0</v>
      </c>
      <c r="AS1995" t="s">
        <v>3</v>
      </c>
      <c r="AT1995">
        <v>0.04</v>
      </c>
      <c r="AU1995" t="s">
        <v>133</v>
      </c>
      <c r="AV1995">
        <v>2</v>
      </c>
      <c r="AW1995">
        <v>2</v>
      </c>
      <c r="AX1995">
        <v>35870736</v>
      </c>
      <c r="AY1995">
        <v>1</v>
      </c>
      <c r="AZ1995">
        <v>0</v>
      </c>
      <c r="BA1995">
        <v>1941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CX1995">
        <f>Y1995*Source!I1917</f>
        <v>2.3E-3</v>
      </c>
      <c r="CY1995">
        <f>AD1995</f>
        <v>0</v>
      </c>
      <c r="CZ1995">
        <f>AH1995</f>
        <v>0</v>
      </c>
      <c r="DA1995">
        <f>AL1995</f>
        <v>1</v>
      </c>
      <c r="DB1995">
        <f>ROUND((ROUND(AT1995*CZ1995,2)*1.25),2)</f>
        <v>0</v>
      </c>
      <c r="DC1995">
        <f>ROUND((ROUND(AT1995*AG1995,2)*1.25),2)</f>
        <v>0</v>
      </c>
    </row>
    <row r="1996" spans="1:107">
      <c r="A1996">
        <f>ROW(Source!A1917)</f>
        <v>1917</v>
      </c>
      <c r="B1996">
        <v>35863109</v>
      </c>
      <c r="C1996">
        <v>35870727</v>
      </c>
      <c r="D1996">
        <v>29172556</v>
      </c>
      <c r="E1996">
        <v>1</v>
      </c>
      <c r="F1996">
        <v>1</v>
      </c>
      <c r="G1996">
        <v>1</v>
      </c>
      <c r="H1996">
        <v>2</v>
      </c>
      <c r="I1996" t="s">
        <v>564</v>
      </c>
      <c r="J1996" t="s">
        <v>565</v>
      </c>
      <c r="K1996" t="s">
        <v>566</v>
      </c>
      <c r="L1996">
        <v>1368</v>
      </c>
      <c r="N1996">
        <v>1011</v>
      </c>
      <c r="O1996" t="s">
        <v>567</v>
      </c>
      <c r="P1996" t="s">
        <v>567</v>
      </c>
      <c r="Q1996">
        <v>1</v>
      </c>
      <c r="W1996">
        <v>0</v>
      </c>
      <c r="X1996">
        <v>-1302720870</v>
      </c>
      <c r="Y1996">
        <v>0.05</v>
      </c>
      <c r="AA1996">
        <v>0</v>
      </c>
      <c r="AB1996">
        <v>466.71</v>
      </c>
      <c r="AC1996">
        <v>446.18</v>
      </c>
      <c r="AD1996">
        <v>0</v>
      </c>
      <c r="AE1996">
        <v>0</v>
      </c>
      <c r="AF1996">
        <v>31.26</v>
      </c>
      <c r="AG1996">
        <v>13.5</v>
      </c>
      <c r="AH1996">
        <v>0</v>
      </c>
      <c r="AI1996">
        <v>1</v>
      </c>
      <c r="AJ1996">
        <v>14.93</v>
      </c>
      <c r="AK1996">
        <v>33.049999999999997</v>
      </c>
      <c r="AL1996">
        <v>1</v>
      </c>
      <c r="AN1996">
        <v>0</v>
      </c>
      <c r="AO1996">
        <v>1</v>
      </c>
      <c r="AP1996">
        <v>1</v>
      </c>
      <c r="AQ1996">
        <v>0</v>
      </c>
      <c r="AR1996">
        <v>0</v>
      </c>
      <c r="AS1996" t="s">
        <v>3</v>
      </c>
      <c r="AT1996">
        <v>0.04</v>
      </c>
      <c r="AU1996" t="s">
        <v>133</v>
      </c>
      <c r="AV1996">
        <v>0</v>
      </c>
      <c r="AW1996">
        <v>2</v>
      </c>
      <c r="AX1996">
        <v>35870737</v>
      </c>
      <c r="AY1996">
        <v>1</v>
      </c>
      <c r="AZ1996">
        <v>0</v>
      </c>
      <c r="BA1996">
        <v>1942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CX1996">
        <f>Y1996*Source!I1917</f>
        <v>2.3E-3</v>
      </c>
      <c r="CY1996">
        <f>AB1996</f>
        <v>466.71</v>
      </c>
      <c r="CZ1996">
        <f>AF1996</f>
        <v>31.26</v>
      </c>
      <c r="DA1996">
        <f>AJ1996</f>
        <v>14.93</v>
      </c>
      <c r="DB1996">
        <f>ROUND((ROUND(AT1996*CZ1996,2)*1.25),2)</f>
        <v>1.56</v>
      </c>
      <c r="DC1996">
        <f>ROUND((ROUND(AT1996*AG1996,2)*1.25),2)</f>
        <v>0.68</v>
      </c>
    </row>
    <row r="1997" spans="1:107">
      <c r="A1997">
        <f>ROW(Source!A1917)</f>
        <v>1917</v>
      </c>
      <c r="B1997">
        <v>35863109</v>
      </c>
      <c r="C1997">
        <v>35870727</v>
      </c>
      <c r="D1997">
        <v>29174913</v>
      </c>
      <c r="E1997">
        <v>1</v>
      </c>
      <c r="F1997">
        <v>1</v>
      </c>
      <c r="G1997">
        <v>1</v>
      </c>
      <c r="H1997">
        <v>2</v>
      </c>
      <c r="I1997" t="s">
        <v>578</v>
      </c>
      <c r="J1997" t="s">
        <v>579</v>
      </c>
      <c r="K1997" t="s">
        <v>580</v>
      </c>
      <c r="L1997">
        <v>1368</v>
      </c>
      <c r="N1997">
        <v>1011</v>
      </c>
      <c r="O1997" t="s">
        <v>567</v>
      </c>
      <c r="P1997" t="s">
        <v>567</v>
      </c>
      <c r="Q1997">
        <v>1</v>
      </c>
      <c r="W1997">
        <v>0</v>
      </c>
      <c r="X1997">
        <v>458544584</v>
      </c>
      <c r="Y1997">
        <v>0.1875</v>
      </c>
      <c r="AA1997">
        <v>0</v>
      </c>
      <c r="AB1997">
        <v>932.72</v>
      </c>
      <c r="AC1997">
        <v>383.38</v>
      </c>
      <c r="AD1997">
        <v>0</v>
      </c>
      <c r="AE1997">
        <v>0</v>
      </c>
      <c r="AF1997">
        <v>87.17</v>
      </c>
      <c r="AG1997">
        <v>11.6</v>
      </c>
      <c r="AH1997">
        <v>0</v>
      </c>
      <c r="AI1997">
        <v>1</v>
      </c>
      <c r="AJ1997">
        <v>10.7</v>
      </c>
      <c r="AK1997">
        <v>33.049999999999997</v>
      </c>
      <c r="AL1997">
        <v>1</v>
      </c>
      <c r="AN1997">
        <v>0</v>
      </c>
      <c r="AO1997">
        <v>1</v>
      </c>
      <c r="AP1997">
        <v>1</v>
      </c>
      <c r="AQ1997">
        <v>0</v>
      </c>
      <c r="AR1997">
        <v>0</v>
      </c>
      <c r="AS1997" t="s">
        <v>3</v>
      </c>
      <c r="AT1997">
        <v>0.15</v>
      </c>
      <c r="AU1997" t="s">
        <v>133</v>
      </c>
      <c r="AV1997">
        <v>0</v>
      </c>
      <c r="AW1997">
        <v>2</v>
      </c>
      <c r="AX1997">
        <v>35870738</v>
      </c>
      <c r="AY1997">
        <v>1</v>
      </c>
      <c r="AZ1997">
        <v>0</v>
      </c>
      <c r="BA1997">
        <v>1943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CX1997">
        <f>Y1997*Source!I1917</f>
        <v>8.6250000000000007E-3</v>
      </c>
      <c r="CY1997">
        <f>AB1997</f>
        <v>932.72</v>
      </c>
      <c r="CZ1997">
        <f>AF1997</f>
        <v>87.17</v>
      </c>
      <c r="DA1997">
        <f>AJ1997</f>
        <v>10.7</v>
      </c>
      <c r="DB1997">
        <f>ROUND((ROUND(AT1997*CZ1997,2)*1.25),2)</f>
        <v>16.350000000000001</v>
      </c>
      <c r="DC1997">
        <f>ROUND((ROUND(AT1997*AG1997,2)*1.25),2)</f>
        <v>2.1800000000000002</v>
      </c>
    </row>
    <row r="1998" spans="1:107">
      <c r="A1998">
        <f>ROW(Source!A1917)</f>
        <v>1917</v>
      </c>
      <c r="B1998">
        <v>35863109</v>
      </c>
      <c r="C1998">
        <v>35870727</v>
      </c>
      <c r="D1998">
        <v>29108696</v>
      </c>
      <c r="E1998">
        <v>1</v>
      </c>
      <c r="F1998">
        <v>1</v>
      </c>
      <c r="G1998">
        <v>1</v>
      </c>
      <c r="H1998">
        <v>3</v>
      </c>
      <c r="I1998" t="s">
        <v>581</v>
      </c>
      <c r="J1998" t="s">
        <v>582</v>
      </c>
      <c r="K1998" t="s">
        <v>583</v>
      </c>
      <c r="L1998">
        <v>1354</v>
      </c>
      <c r="N1998">
        <v>1010</v>
      </c>
      <c r="O1998" t="s">
        <v>237</v>
      </c>
      <c r="P1998" t="s">
        <v>237</v>
      </c>
      <c r="Q1998">
        <v>1</v>
      </c>
      <c r="W1998">
        <v>0</v>
      </c>
      <c r="X1998">
        <v>2109155817</v>
      </c>
      <c r="Y1998">
        <v>56.6</v>
      </c>
      <c r="AA1998">
        <v>310.51</v>
      </c>
      <c r="AB1998">
        <v>0</v>
      </c>
      <c r="AC1998">
        <v>0</v>
      </c>
      <c r="AD1998">
        <v>0</v>
      </c>
      <c r="AE1998">
        <v>67.209999999999994</v>
      </c>
      <c r="AF1998">
        <v>0</v>
      </c>
      <c r="AG1998">
        <v>0</v>
      </c>
      <c r="AH1998">
        <v>0</v>
      </c>
      <c r="AI1998">
        <v>4.62</v>
      </c>
      <c r="AJ1998">
        <v>1</v>
      </c>
      <c r="AK1998">
        <v>1</v>
      </c>
      <c r="AL1998">
        <v>1</v>
      </c>
      <c r="AN1998">
        <v>0</v>
      </c>
      <c r="AO1998">
        <v>1</v>
      </c>
      <c r="AP1998">
        <v>0</v>
      </c>
      <c r="AQ1998">
        <v>0</v>
      </c>
      <c r="AR1998">
        <v>0</v>
      </c>
      <c r="AS1998" t="s">
        <v>3</v>
      </c>
      <c r="AT1998">
        <v>56.6</v>
      </c>
      <c r="AU1998" t="s">
        <v>3</v>
      </c>
      <c r="AV1998">
        <v>0</v>
      </c>
      <c r="AW1998">
        <v>2</v>
      </c>
      <c r="AX1998">
        <v>35870739</v>
      </c>
      <c r="AY1998">
        <v>1</v>
      </c>
      <c r="AZ1998">
        <v>0</v>
      </c>
      <c r="BA1998">
        <v>1944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CX1998">
        <f>Y1998*Source!I1917</f>
        <v>2.6036000000000001</v>
      </c>
      <c r="CY1998">
        <f>AA1998</f>
        <v>310.51</v>
      </c>
      <c r="CZ1998">
        <f>AE1998</f>
        <v>67.209999999999994</v>
      </c>
      <c r="DA1998">
        <f>AI1998</f>
        <v>4.62</v>
      </c>
      <c r="DB1998">
        <f>ROUND(ROUND(AT1998*CZ1998,2),2)</f>
        <v>3804.09</v>
      </c>
      <c r="DC1998">
        <f>ROUND(ROUND(AT1998*AG1998,2),2)</f>
        <v>0</v>
      </c>
    </row>
    <row r="1999" spans="1:107">
      <c r="A1999">
        <f>ROW(Source!A1917)</f>
        <v>1917</v>
      </c>
      <c r="B1999">
        <v>35863109</v>
      </c>
      <c r="C1999">
        <v>35870727</v>
      </c>
      <c r="D1999">
        <v>29109720</v>
      </c>
      <c r="E1999">
        <v>1</v>
      </c>
      <c r="F1999">
        <v>1</v>
      </c>
      <c r="G1999">
        <v>1</v>
      </c>
      <c r="H1999">
        <v>3</v>
      </c>
      <c r="I1999" t="s">
        <v>140</v>
      </c>
      <c r="J1999" t="s">
        <v>143</v>
      </c>
      <c r="K1999" t="s">
        <v>141</v>
      </c>
      <c r="L1999">
        <v>1301</v>
      </c>
      <c r="N1999">
        <v>1003</v>
      </c>
      <c r="O1999" t="s">
        <v>142</v>
      </c>
      <c r="P1999" t="s">
        <v>142</v>
      </c>
      <c r="Q1999">
        <v>1</v>
      </c>
      <c r="W1999">
        <v>0</v>
      </c>
      <c r="X1999">
        <v>-716496253</v>
      </c>
      <c r="Y1999">
        <v>100</v>
      </c>
      <c r="AA1999">
        <v>108.23</v>
      </c>
      <c r="AB1999">
        <v>0</v>
      </c>
      <c r="AC1999">
        <v>0</v>
      </c>
      <c r="AD1999">
        <v>0</v>
      </c>
      <c r="AE1999">
        <v>131.99</v>
      </c>
      <c r="AF1999">
        <v>0</v>
      </c>
      <c r="AG1999">
        <v>0</v>
      </c>
      <c r="AH1999">
        <v>0</v>
      </c>
      <c r="AI1999">
        <v>0.82</v>
      </c>
      <c r="AJ1999">
        <v>1</v>
      </c>
      <c r="AK1999">
        <v>1</v>
      </c>
      <c r="AL1999">
        <v>1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 t="s">
        <v>3</v>
      </c>
      <c r="AT1999">
        <v>100</v>
      </c>
      <c r="AU1999" t="s">
        <v>3</v>
      </c>
      <c r="AV1999">
        <v>0</v>
      </c>
      <c r="AW1999">
        <v>1</v>
      </c>
      <c r="AX1999">
        <v>-1</v>
      </c>
      <c r="AY1999">
        <v>0</v>
      </c>
      <c r="AZ1999">
        <v>0</v>
      </c>
      <c r="BA1999" t="s">
        <v>3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CX1999">
        <f>Y1999*Source!I1917</f>
        <v>4.5999999999999996</v>
      </c>
      <c r="CY1999">
        <f>AA1999</f>
        <v>108.23</v>
      </c>
      <c r="CZ1999">
        <f>AE1999</f>
        <v>131.99</v>
      </c>
      <c r="DA1999">
        <f>AI1999</f>
        <v>0.82</v>
      </c>
      <c r="DB1999">
        <f>ROUND(ROUND(AT1999*CZ1999,2),2)</f>
        <v>13199</v>
      </c>
      <c r="DC1999">
        <f>ROUND(ROUND(AT1999*AG1999,2),2)</f>
        <v>0</v>
      </c>
    </row>
    <row r="2000" spans="1:107">
      <c r="A2000">
        <f>ROW(Source!A1917)</f>
        <v>1917</v>
      </c>
      <c r="B2000">
        <v>35863109</v>
      </c>
      <c r="C2000">
        <v>35870727</v>
      </c>
      <c r="D2000">
        <v>29115197</v>
      </c>
      <c r="E2000">
        <v>1</v>
      </c>
      <c r="F2000">
        <v>1</v>
      </c>
      <c r="G2000">
        <v>1</v>
      </c>
      <c r="H2000">
        <v>3</v>
      </c>
      <c r="I2000" t="s">
        <v>584</v>
      </c>
      <c r="J2000" t="s">
        <v>585</v>
      </c>
      <c r="K2000" t="s">
        <v>586</v>
      </c>
      <c r="L2000">
        <v>1354</v>
      </c>
      <c r="N2000">
        <v>1010</v>
      </c>
      <c r="O2000" t="s">
        <v>237</v>
      </c>
      <c r="P2000" t="s">
        <v>237</v>
      </c>
      <c r="Q2000">
        <v>1</v>
      </c>
      <c r="W2000">
        <v>0</v>
      </c>
      <c r="X2000">
        <v>-1208533646</v>
      </c>
      <c r="Y2000">
        <v>400</v>
      </c>
      <c r="AA2000">
        <v>3.65</v>
      </c>
      <c r="AB2000">
        <v>0</v>
      </c>
      <c r="AC2000">
        <v>0</v>
      </c>
      <c r="AD2000">
        <v>0</v>
      </c>
      <c r="AE2000">
        <v>0.5</v>
      </c>
      <c r="AF2000">
        <v>0</v>
      </c>
      <c r="AG2000">
        <v>0</v>
      </c>
      <c r="AH2000">
        <v>0</v>
      </c>
      <c r="AI2000">
        <v>7.29</v>
      </c>
      <c r="AJ2000">
        <v>1</v>
      </c>
      <c r="AK2000">
        <v>1</v>
      </c>
      <c r="AL2000">
        <v>1</v>
      </c>
      <c r="AN2000">
        <v>0</v>
      </c>
      <c r="AO2000">
        <v>1</v>
      </c>
      <c r="AP2000">
        <v>0</v>
      </c>
      <c r="AQ2000">
        <v>0</v>
      </c>
      <c r="AR2000">
        <v>0</v>
      </c>
      <c r="AS2000" t="s">
        <v>3</v>
      </c>
      <c r="AT2000">
        <v>400</v>
      </c>
      <c r="AU2000" t="s">
        <v>3</v>
      </c>
      <c r="AV2000">
        <v>0</v>
      </c>
      <c r="AW2000">
        <v>2</v>
      </c>
      <c r="AX2000">
        <v>35870741</v>
      </c>
      <c r="AY2000">
        <v>1</v>
      </c>
      <c r="AZ2000">
        <v>0</v>
      </c>
      <c r="BA2000">
        <v>1946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CX2000">
        <f>Y2000*Source!I1917</f>
        <v>18.399999999999999</v>
      </c>
      <c r="CY2000">
        <f>AA2000</f>
        <v>3.65</v>
      </c>
      <c r="CZ2000">
        <f>AE2000</f>
        <v>0.5</v>
      </c>
      <c r="DA2000">
        <f>AI2000</f>
        <v>7.29</v>
      </c>
      <c r="DB2000">
        <f>ROUND(ROUND(AT2000*CZ2000,2),2)</f>
        <v>200</v>
      </c>
      <c r="DC2000">
        <f>ROUND(ROUND(AT2000*AG2000,2),2)</f>
        <v>0</v>
      </c>
    </row>
    <row r="2001" spans="1:107">
      <c r="A2001">
        <f>ROW(Source!A1919)</f>
        <v>1919</v>
      </c>
      <c r="B2001">
        <v>35863109</v>
      </c>
      <c r="C2001">
        <v>35870743</v>
      </c>
      <c r="D2001">
        <v>18413230</v>
      </c>
      <c r="E2001">
        <v>1</v>
      </c>
      <c r="F2001">
        <v>1</v>
      </c>
      <c r="G2001">
        <v>1</v>
      </c>
      <c r="H2001">
        <v>1</v>
      </c>
      <c r="I2001" t="s">
        <v>587</v>
      </c>
      <c r="J2001" t="s">
        <v>3</v>
      </c>
      <c r="K2001" t="s">
        <v>588</v>
      </c>
      <c r="L2001">
        <v>1369</v>
      </c>
      <c r="N2001">
        <v>1013</v>
      </c>
      <c r="O2001" t="s">
        <v>561</v>
      </c>
      <c r="P2001" t="s">
        <v>561</v>
      </c>
      <c r="Q2001">
        <v>1</v>
      </c>
      <c r="W2001">
        <v>0</v>
      </c>
      <c r="X2001">
        <v>355262106</v>
      </c>
      <c r="Y2001">
        <v>191.44049999999999</v>
      </c>
      <c r="AA2001">
        <v>0</v>
      </c>
      <c r="AB2001">
        <v>0</v>
      </c>
      <c r="AC2001">
        <v>0</v>
      </c>
      <c r="AD2001">
        <v>293.22000000000003</v>
      </c>
      <c r="AE2001">
        <v>0</v>
      </c>
      <c r="AF2001">
        <v>0</v>
      </c>
      <c r="AG2001">
        <v>0</v>
      </c>
      <c r="AH2001">
        <v>293.22000000000003</v>
      </c>
      <c r="AI2001">
        <v>1</v>
      </c>
      <c r="AJ2001">
        <v>1</v>
      </c>
      <c r="AK2001">
        <v>1</v>
      </c>
      <c r="AL2001">
        <v>1</v>
      </c>
      <c r="AN2001">
        <v>0</v>
      </c>
      <c r="AO2001">
        <v>1</v>
      </c>
      <c r="AP2001">
        <v>1</v>
      </c>
      <c r="AQ2001">
        <v>0</v>
      </c>
      <c r="AR2001">
        <v>0</v>
      </c>
      <c r="AS2001" t="s">
        <v>3</v>
      </c>
      <c r="AT2001">
        <v>166.47</v>
      </c>
      <c r="AU2001" t="s">
        <v>134</v>
      </c>
      <c r="AV2001">
        <v>1</v>
      </c>
      <c r="AW2001">
        <v>2</v>
      </c>
      <c r="AX2001">
        <v>35870753</v>
      </c>
      <c r="AY2001">
        <v>1</v>
      </c>
      <c r="AZ2001">
        <v>0</v>
      </c>
      <c r="BA2001">
        <v>1947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CX2001">
        <f>Y2001*Source!I1919</f>
        <v>7.6576199999999996</v>
      </c>
      <c r="CY2001">
        <f>AD2001</f>
        <v>293.22000000000003</v>
      </c>
      <c r="CZ2001">
        <f>AH2001</f>
        <v>293.22000000000003</v>
      </c>
      <c r="DA2001">
        <f>AL2001</f>
        <v>1</v>
      </c>
      <c r="DB2001">
        <f>ROUND((ROUND(AT2001*CZ2001,2)*1.15),2)</f>
        <v>56134.18</v>
      </c>
      <c r="DC2001">
        <f>ROUND((ROUND(AT2001*AG2001,2)*1.15),2)</f>
        <v>0</v>
      </c>
    </row>
    <row r="2002" spans="1:107">
      <c r="A2002">
        <f>ROW(Source!A1919)</f>
        <v>1919</v>
      </c>
      <c r="B2002">
        <v>35863109</v>
      </c>
      <c r="C2002">
        <v>35870743</v>
      </c>
      <c r="D2002">
        <v>121548</v>
      </c>
      <c r="E2002">
        <v>1</v>
      </c>
      <c r="F2002">
        <v>1</v>
      </c>
      <c r="G2002">
        <v>1</v>
      </c>
      <c r="H2002">
        <v>1</v>
      </c>
      <c r="I2002" t="s">
        <v>35</v>
      </c>
      <c r="J2002" t="s">
        <v>3</v>
      </c>
      <c r="K2002" t="s">
        <v>562</v>
      </c>
      <c r="L2002">
        <v>608254</v>
      </c>
      <c r="N2002">
        <v>1013</v>
      </c>
      <c r="O2002" t="s">
        <v>563</v>
      </c>
      <c r="P2002" t="s">
        <v>563</v>
      </c>
      <c r="Q2002">
        <v>1</v>
      </c>
      <c r="W2002">
        <v>0</v>
      </c>
      <c r="X2002">
        <v>-185737400</v>
      </c>
      <c r="Y2002">
        <v>0.1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1</v>
      </c>
      <c r="AJ2002">
        <v>1</v>
      </c>
      <c r="AK2002">
        <v>1</v>
      </c>
      <c r="AL2002">
        <v>1</v>
      </c>
      <c r="AN2002">
        <v>0</v>
      </c>
      <c r="AO2002">
        <v>1</v>
      </c>
      <c r="AP2002">
        <v>1</v>
      </c>
      <c r="AQ2002">
        <v>0</v>
      </c>
      <c r="AR2002">
        <v>0</v>
      </c>
      <c r="AS2002" t="s">
        <v>3</v>
      </c>
      <c r="AT2002">
        <v>0.08</v>
      </c>
      <c r="AU2002" t="s">
        <v>133</v>
      </c>
      <c r="AV2002">
        <v>2</v>
      </c>
      <c r="AW2002">
        <v>2</v>
      </c>
      <c r="AX2002">
        <v>35870754</v>
      </c>
      <c r="AY2002">
        <v>1</v>
      </c>
      <c r="AZ2002">
        <v>0</v>
      </c>
      <c r="BA2002">
        <v>1948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CX2002">
        <f>Y2002*Source!I1919</f>
        <v>4.0000000000000001E-3</v>
      </c>
      <c r="CY2002">
        <f>AD2002</f>
        <v>0</v>
      </c>
      <c r="CZ2002">
        <f>AH2002</f>
        <v>0</v>
      </c>
      <c r="DA2002">
        <f>AL2002</f>
        <v>1</v>
      </c>
      <c r="DB2002">
        <f>ROUND((ROUND(AT2002*CZ2002,2)*1.25),2)</f>
        <v>0</v>
      </c>
      <c r="DC2002">
        <f>ROUND((ROUND(AT2002*AG2002,2)*1.25),2)</f>
        <v>0</v>
      </c>
    </row>
    <row r="2003" spans="1:107">
      <c r="A2003">
        <f>ROW(Source!A1919)</f>
        <v>1919</v>
      </c>
      <c r="B2003">
        <v>35863109</v>
      </c>
      <c r="C2003">
        <v>35870743</v>
      </c>
      <c r="D2003">
        <v>29172556</v>
      </c>
      <c r="E2003">
        <v>1</v>
      </c>
      <c r="F2003">
        <v>1</v>
      </c>
      <c r="G2003">
        <v>1</v>
      </c>
      <c r="H2003">
        <v>2</v>
      </c>
      <c r="I2003" t="s">
        <v>564</v>
      </c>
      <c r="J2003" t="s">
        <v>565</v>
      </c>
      <c r="K2003" t="s">
        <v>566</v>
      </c>
      <c r="L2003">
        <v>1368</v>
      </c>
      <c r="N2003">
        <v>1011</v>
      </c>
      <c r="O2003" t="s">
        <v>567</v>
      </c>
      <c r="P2003" t="s">
        <v>567</v>
      </c>
      <c r="Q2003">
        <v>1</v>
      </c>
      <c r="W2003">
        <v>0</v>
      </c>
      <c r="X2003">
        <v>-1302720870</v>
      </c>
      <c r="Y2003">
        <v>0.1</v>
      </c>
      <c r="AA2003">
        <v>0</v>
      </c>
      <c r="AB2003">
        <v>466.71</v>
      </c>
      <c r="AC2003">
        <v>446.18</v>
      </c>
      <c r="AD2003">
        <v>0</v>
      </c>
      <c r="AE2003">
        <v>0</v>
      </c>
      <c r="AF2003">
        <v>31.26</v>
      </c>
      <c r="AG2003">
        <v>13.5</v>
      </c>
      <c r="AH2003">
        <v>0</v>
      </c>
      <c r="AI2003">
        <v>1</v>
      </c>
      <c r="AJ2003">
        <v>14.93</v>
      </c>
      <c r="AK2003">
        <v>33.049999999999997</v>
      </c>
      <c r="AL2003">
        <v>1</v>
      </c>
      <c r="AN2003">
        <v>0</v>
      </c>
      <c r="AO2003">
        <v>1</v>
      </c>
      <c r="AP2003">
        <v>1</v>
      </c>
      <c r="AQ2003">
        <v>0</v>
      </c>
      <c r="AR2003">
        <v>0</v>
      </c>
      <c r="AS2003" t="s">
        <v>3</v>
      </c>
      <c r="AT2003">
        <v>0.08</v>
      </c>
      <c r="AU2003" t="s">
        <v>133</v>
      </c>
      <c r="AV2003">
        <v>0</v>
      </c>
      <c r="AW2003">
        <v>2</v>
      </c>
      <c r="AX2003">
        <v>35870755</v>
      </c>
      <c r="AY2003">
        <v>1</v>
      </c>
      <c r="AZ2003">
        <v>0</v>
      </c>
      <c r="BA2003">
        <v>1949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CX2003">
        <f>Y2003*Source!I1919</f>
        <v>4.0000000000000001E-3</v>
      </c>
      <c r="CY2003">
        <f>AB2003</f>
        <v>466.71</v>
      </c>
      <c r="CZ2003">
        <f>AF2003</f>
        <v>31.26</v>
      </c>
      <c r="DA2003">
        <f>AJ2003</f>
        <v>14.93</v>
      </c>
      <c r="DB2003">
        <f>ROUND((ROUND(AT2003*CZ2003,2)*1.25),2)</f>
        <v>3.13</v>
      </c>
      <c r="DC2003">
        <f>ROUND((ROUND(AT2003*AG2003,2)*1.25),2)</f>
        <v>1.35</v>
      </c>
    </row>
    <row r="2004" spans="1:107">
      <c r="A2004">
        <f>ROW(Source!A1919)</f>
        <v>1919</v>
      </c>
      <c r="B2004">
        <v>35863109</v>
      </c>
      <c r="C2004">
        <v>35870743</v>
      </c>
      <c r="D2004">
        <v>29174591</v>
      </c>
      <c r="E2004">
        <v>1</v>
      </c>
      <c r="F2004">
        <v>1</v>
      </c>
      <c r="G2004">
        <v>1</v>
      </c>
      <c r="H2004">
        <v>2</v>
      </c>
      <c r="I2004" t="s">
        <v>589</v>
      </c>
      <c r="J2004" t="s">
        <v>590</v>
      </c>
      <c r="K2004" t="s">
        <v>591</v>
      </c>
      <c r="L2004">
        <v>1368</v>
      </c>
      <c r="N2004">
        <v>1011</v>
      </c>
      <c r="O2004" t="s">
        <v>567</v>
      </c>
      <c r="P2004" t="s">
        <v>567</v>
      </c>
      <c r="Q2004">
        <v>1</v>
      </c>
      <c r="W2004">
        <v>0</v>
      </c>
      <c r="X2004">
        <v>1598042632</v>
      </c>
      <c r="Y2004">
        <v>0.32500000000000001</v>
      </c>
      <c r="AA2004">
        <v>0</v>
      </c>
      <c r="AB2004">
        <v>9.4700000000000006</v>
      </c>
      <c r="AC2004">
        <v>0</v>
      </c>
      <c r="AD2004">
        <v>0</v>
      </c>
      <c r="AE2004">
        <v>0</v>
      </c>
      <c r="AF2004">
        <v>0.95</v>
      </c>
      <c r="AG2004">
        <v>0</v>
      </c>
      <c r="AH2004">
        <v>0</v>
      </c>
      <c r="AI2004">
        <v>1</v>
      </c>
      <c r="AJ2004">
        <v>9.9700000000000006</v>
      </c>
      <c r="AK2004">
        <v>33.049999999999997</v>
      </c>
      <c r="AL2004">
        <v>1</v>
      </c>
      <c r="AN2004">
        <v>0</v>
      </c>
      <c r="AO2004">
        <v>1</v>
      </c>
      <c r="AP2004">
        <v>1</v>
      </c>
      <c r="AQ2004">
        <v>0</v>
      </c>
      <c r="AR2004">
        <v>0</v>
      </c>
      <c r="AS2004" t="s">
        <v>3</v>
      </c>
      <c r="AT2004">
        <v>0.26</v>
      </c>
      <c r="AU2004" t="s">
        <v>133</v>
      </c>
      <c r="AV2004">
        <v>0</v>
      </c>
      <c r="AW2004">
        <v>2</v>
      </c>
      <c r="AX2004">
        <v>35870756</v>
      </c>
      <c r="AY2004">
        <v>1</v>
      </c>
      <c r="AZ2004">
        <v>0</v>
      </c>
      <c r="BA2004">
        <v>1950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CX2004">
        <f>Y2004*Source!I1919</f>
        <v>1.3000000000000001E-2</v>
      </c>
      <c r="CY2004">
        <f>AB2004</f>
        <v>9.4700000000000006</v>
      </c>
      <c r="CZ2004">
        <f>AF2004</f>
        <v>0.95</v>
      </c>
      <c r="DA2004">
        <f>AJ2004</f>
        <v>9.9700000000000006</v>
      </c>
      <c r="DB2004">
        <f>ROUND((ROUND(AT2004*CZ2004,2)*1.25),2)</f>
        <v>0.31</v>
      </c>
      <c r="DC2004">
        <f>ROUND((ROUND(AT2004*AG2004,2)*1.25),2)</f>
        <v>0</v>
      </c>
    </row>
    <row r="2005" spans="1:107">
      <c r="A2005">
        <f>ROW(Source!A1919)</f>
        <v>1919</v>
      </c>
      <c r="B2005">
        <v>35863109</v>
      </c>
      <c r="C2005">
        <v>35870743</v>
      </c>
      <c r="D2005">
        <v>29174913</v>
      </c>
      <c r="E2005">
        <v>1</v>
      </c>
      <c r="F2005">
        <v>1</v>
      </c>
      <c r="G2005">
        <v>1</v>
      </c>
      <c r="H2005">
        <v>2</v>
      </c>
      <c r="I2005" t="s">
        <v>578</v>
      </c>
      <c r="J2005" t="s">
        <v>579</v>
      </c>
      <c r="K2005" t="s">
        <v>580</v>
      </c>
      <c r="L2005">
        <v>1368</v>
      </c>
      <c r="N2005">
        <v>1011</v>
      </c>
      <c r="O2005" t="s">
        <v>567</v>
      </c>
      <c r="P2005" t="s">
        <v>567</v>
      </c>
      <c r="Q2005">
        <v>1</v>
      </c>
      <c r="W2005">
        <v>0</v>
      </c>
      <c r="X2005">
        <v>458544584</v>
      </c>
      <c r="Y2005">
        <v>0.625</v>
      </c>
      <c r="AA2005">
        <v>0</v>
      </c>
      <c r="AB2005">
        <v>932.72</v>
      </c>
      <c r="AC2005">
        <v>383.38</v>
      </c>
      <c r="AD2005">
        <v>0</v>
      </c>
      <c r="AE2005">
        <v>0</v>
      </c>
      <c r="AF2005">
        <v>87.17</v>
      </c>
      <c r="AG2005">
        <v>11.6</v>
      </c>
      <c r="AH2005">
        <v>0</v>
      </c>
      <c r="AI2005">
        <v>1</v>
      </c>
      <c r="AJ2005">
        <v>10.7</v>
      </c>
      <c r="AK2005">
        <v>33.049999999999997</v>
      </c>
      <c r="AL2005">
        <v>1</v>
      </c>
      <c r="AN2005">
        <v>0</v>
      </c>
      <c r="AO2005">
        <v>1</v>
      </c>
      <c r="AP2005">
        <v>1</v>
      </c>
      <c r="AQ2005">
        <v>0</v>
      </c>
      <c r="AR2005">
        <v>0</v>
      </c>
      <c r="AS2005" t="s">
        <v>3</v>
      </c>
      <c r="AT2005">
        <v>0.5</v>
      </c>
      <c r="AU2005" t="s">
        <v>133</v>
      </c>
      <c r="AV2005">
        <v>0</v>
      </c>
      <c r="AW2005">
        <v>2</v>
      </c>
      <c r="AX2005">
        <v>35870757</v>
      </c>
      <c r="AY2005">
        <v>1</v>
      </c>
      <c r="AZ2005">
        <v>0</v>
      </c>
      <c r="BA2005">
        <v>1951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CX2005">
        <f>Y2005*Source!I1919</f>
        <v>2.5000000000000001E-2</v>
      </c>
      <c r="CY2005">
        <f>AB2005</f>
        <v>932.72</v>
      </c>
      <c r="CZ2005">
        <f>AF2005</f>
        <v>87.17</v>
      </c>
      <c r="DA2005">
        <f>AJ2005</f>
        <v>10.7</v>
      </c>
      <c r="DB2005">
        <f>ROUND((ROUND(AT2005*CZ2005,2)*1.25),2)</f>
        <v>54.49</v>
      </c>
      <c r="DC2005">
        <f>ROUND((ROUND(AT2005*AG2005,2)*1.25),2)</f>
        <v>7.25</v>
      </c>
    </row>
    <row r="2006" spans="1:107">
      <c r="A2006">
        <f>ROW(Source!A1919)</f>
        <v>1919</v>
      </c>
      <c r="B2006">
        <v>35863109</v>
      </c>
      <c r="C2006">
        <v>35870743</v>
      </c>
      <c r="D2006">
        <v>29107800</v>
      </c>
      <c r="E2006">
        <v>1</v>
      </c>
      <c r="F2006">
        <v>1</v>
      </c>
      <c r="G2006">
        <v>1</v>
      </c>
      <c r="H2006">
        <v>3</v>
      </c>
      <c r="I2006" t="s">
        <v>592</v>
      </c>
      <c r="J2006" t="s">
        <v>593</v>
      </c>
      <c r="K2006" t="s">
        <v>594</v>
      </c>
      <c r="L2006">
        <v>1346</v>
      </c>
      <c r="N2006">
        <v>1009</v>
      </c>
      <c r="O2006" t="s">
        <v>160</v>
      </c>
      <c r="P2006" t="s">
        <v>160</v>
      </c>
      <c r="Q2006">
        <v>1</v>
      </c>
      <c r="W2006">
        <v>0</v>
      </c>
      <c r="X2006">
        <v>-1570619850</v>
      </c>
      <c r="Y2006">
        <v>0.2</v>
      </c>
      <c r="AA2006">
        <v>46.61</v>
      </c>
      <c r="AB2006">
        <v>0</v>
      </c>
      <c r="AC2006">
        <v>0</v>
      </c>
      <c r="AD2006">
        <v>0</v>
      </c>
      <c r="AE2006">
        <v>1.81</v>
      </c>
      <c r="AF2006">
        <v>0</v>
      </c>
      <c r="AG2006">
        <v>0</v>
      </c>
      <c r="AH2006">
        <v>0</v>
      </c>
      <c r="AI2006">
        <v>25.75</v>
      </c>
      <c r="AJ2006">
        <v>1</v>
      </c>
      <c r="AK2006">
        <v>1</v>
      </c>
      <c r="AL2006">
        <v>1</v>
      </c>
      <c r="AN2006">
        <v>0</v>
      </c>
      <c r="AO2006">
        <v>1</v>
      </c>
      <c r="AP2006">
        <v>0</v>
      </c>
      <c r="AQ2006">
        <v>0</v>
      </c>
      <c r="AR2006">
        <v>0</v>
      </c>
      <c r="AS2006" t="s">
        <v>3</v>
      </c>
      <c r="AT2006">
        <v>0.2</v>
      </c>
      <c r="AU2006" t="s">
        <v>3</v>
      </c>
      <c r="AV2006">
        <v>0</v>
      </c>
      <c r="AW2006">
        <v>2</v>
      </c>
      <c r="AX2006">
        <v>35870758</v>
      </c>
      <c r="AY2006">
        <v>1</v>
      </c>
      <c r="AZ2006">
        <v>0</v>
      </c>
      <c r="BA2006">
        <v>1952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CX2006">
        <f>Y2006*Source!I1919</f>
        <v>8.0000000000000002E-3</v>
      </c>
      <c r="CY2006">
        <f>AA2006</f>
        <v>46.61</v>
      </c>
      <c r="CZ2006">
        <f>AE2006</f>
        <v>1.81</v>
      </c>
      <c r="DA2006">
        <f>AI2006</f>
        <v>25.75</v>
      </c>
      <c r="DB2006">
        <f>ROUND(ROUND(AT2006*CZ2006,2),2)</f>
        <v>0.36</v>
      </c>
      <c r="DC2006">
        <f>ROUND(ROUND(AT2006*AG2006,2),2)</f>
        <v>0</v>
      </c>
    </row>
    <row r="2007" spans="1:107">
      <c r="A2007">
        <f>ROW(Source!A1919)</f>
        <v>1919</v>
      </c>
      <c r="B2007">
        <v>35863109</v>
      </c>
      <c r="C2007">
        <v>35870743</v>
      </c>
      <c r="D2007">
        <v>29109411</v>
      </c>
      <c r="E2007">
        <v>1</v>
      </c>
      <c r="F2007">
        <v>1</v>
      </c>
      <c r="G2007">
        <v>1</v>
      </c>
      <c r="H2007">
        <v>3</v>
      </c>
      <c r="I2007" t="s">
        <v>595</v>
      </c>
      <c r="J2007" t="s">
        <v>596</v>
      </c>
      <c r="K2007" t="s">
        <v>597</v>
      </c>
      <c r="L2007">
        <v>1346</v>
      </c>
      <c r="N2007">
        <v>1009</v>
      </c>
      <c r="O2007" t="s">
        <v>160</v>
      </c>
      <c r="P2007" t="s">
        <v>160</v>
      </c>
      <c r="Q2007">
        <v>1</v>
      </c>
      <c r="W2007">
        <v>0</v>
      </c>
      <c r="X2007">
        <v>-1130535485</v>
      </c>
      <c r="Y2007">
        <v>30</v>
      </c>
      <c r="AA2007">
        <v>53.91</v>
      </c>
      <c r="AB2007">
        <v>0</v>
      </c>
      <c r="AC2007">
        <v>0</v>
      </c>
      <c r="AD2007">
        <v>0</v>
      </c>
      <c r="AE2007">
        <v>15.95</v>
      </c>
      <c r="AF2007">
        <v>0</v>
      </c>
      <c r="AG2007">
        <v>0</v>
      </c>
      <c r="AH2007">
        <v>0</v>
      </c>
      <c r="AI2007">
        <v>3.38</v>
      </c>
      <c r="AJ2007">
        <v>1</v>
      </c>
      <c r="AK2007">
        <v>1</v>
      </c>
      <c r="AL2007">
        <v>1</v>
      </c>
      <c r="AN2007">
        <v>0</v>
      </c>
      <c r="AO2007">
        <v>1</v>
      </c>
      <c r="AP2007">
        <v>0</v>
      </c>
      <c r="AQ2007">
        <v>0</v>
      </c>
      <c r="AR2007">
        <v>0</v>
      </c>
      <c r="AS2007" t="s">
        <v>3</v>
      </c>
      <c r="AT2007">
        <v>30</v>
      </c>
      <c r="AU2007" t="s">
        <v>3</v>
      </c>
      <c r="AV2007">
        <v>0</v>
      </c>
      <c r="AW2007">
        <v>2</v>
      </c>
      <c r="AX2007">
        <v>35870759</v>
      </c>
      <c r="AY2007">
        <v>1</v>
      </c>
      <c r="AZ2007">
        <v>0</v>
      </c>
      <c r="BA2007">
        <v>1953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CX2007">
        <f>Y2007*Source!I1919</f>
        <v>1.2</v>
      </c>
      <c r="CY2007">
        <f>AA2007</f>
        <v>53.91</v>
      </c>
      <c r="CZ2007">
        <f>AE2007</f>
        <v>15.95</v>
      </c>
      <c r="DA2007">
        <f>AI2007</f>
        <v>3.38</v>
      </c>
      <c r="DB2007">
        <f>ROUND(ROUND(AT2007*CZ2007,2),2)</f>
        <v>478.5</v>
      </c>
      <c r="DC2007">
        <f>ROUND(ROUND(AT2007*AG2007,2),2)</f>
        <v>0</v>
      </c>
    </row>
    <row r="2008" spans="1:107">
      <c r="A2008">
        <f>ROW(Source!A1919)</f>
        <v>1919</v>
      </c>
      <c r="B2008">
        <v>35863109</v>
      </c>
      <c r="C2008">
        <v>35870743</v>
      </c>
      <c r="D2008">
        <v>29109535</v>
      </c>
      <c r="E2008">
        <v>1</v>
      </c>
      <c r="F2008">
        <v>1</v>
      </c>
      <c r="G2008">
        <v>1</v>
      </c>
      <c r="H2008">
        <v>3</v>
      </c>
      <c r="I2008" t="s">
        <v>287</v>
      </c>
      <c r="J2008" t="s">
        <v>289</v>
      </c>
      <c r="K2008" t="s">
        <v>288</v>
      </c>
      <c r="L2008">
        <v>1327</v>
      </c>
      <c r="N2008">
        <v>1005</v>
      </c>
      <c r="O2008" t="s">
        <v>155</v>
      </c>
      <c r="P2008" t="s">
        <v>155</v>
      </c>
      <c r="Q2008">
        <v>1</v>
      </c>
      <c r="W2008">
        <v>0</v>
      </c>
      <c r="X2008">
        <v>522970763</v>
      </c>
      <c r="Y2008">
        <v>105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1</v>
      </c>
      <c r="AJ2008">
        <v>1</v>
      </c>
      <c r="AK2008">
        <v>1</v>
      </c>
      <c r="AL2008">
        <v>1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 t="s">
        <v>3</v>
      </c>
      <c r="AT2008">
        <v>105</v>
      </c>
      <c r="AU2008" t="s">
        <v>3</v>
      </c>
      <c r="AV2008">
        <v>0</v>
      </c>
      <c r="AW2008">
        <v>2</v>
      </c>
      <c r="AX2008">
        <v>35870760</v>
      </c>
      <c r="AY2008">
        <v>1</v>
      </c>
      <c r="AZ2008">
        <v>0</v>
      </c>
      <c r="BA2008">
        <v>1954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CX2008">
        <f>Y2008*Source!I1919</f>
        <v>4.2</v>
      </c>
      <c r="CY2008">
        <f>AA2008</f>
        <v>0</v>
      </c>
      <c r="CZ2008">
        <f>AE2008</f>
        <v>0</v>
      </c>
      <c r="DA2008">
        <f>AI2008</f>
        <v>1</v>
      </c>
      <c r="DB2008">
        <f>ROUND(ROUND(AT2008*CZ2008,2),2)</f>
        <v>0</v>
      </c>
      <c r="DC2008">
        <f>ROUND(ROUND(AT2008*AG2008,2),2)</f>
        <v>0</v>
      </c>
    </row>
    <row r="2009" spans="1:107">
      <c r="A2009">
        <f>ROW(Source!A1919)</f>
        <v>1919</v>
      </c>
      <c r="B2009">
        <v>35863109</v>
      </c>
      <c r="C2009">
        <v>35870743</v>
      </c>
      <c r="D2009">
        <v>29109265</v>
      </c>
      <c r="E2009">
        <v>1</v>
      </c>
      <c r="F2009">
        <v>1</v>
      </c>
      <c r="G2009">
        <v>1</v>
      </c>
      <c r="H2009">
        <v>3</v>
      </c>
      <c r="I2009" t="s">
        <v>290</v>
      </c>
      <c r="J2009" t="s">
        <v>292</v>
      </c>
      <c r="K2009" t="s">
        <v>291</v>
      </c>
      <c r="L2009">
        <v>1348</v>
      </c>
      <c r="N2009">
        <v>1009</v>
      </c>
      <c r="O2009" t="s">
        <v>30</v>
      </c>
      <c r="P2009" t="s">
        <v>30</v>
      </c>
      <c r="Q2009">
        <v>1000</v>
      </c>
      <c r="W2009">
        <v>0</v>
      </c>
      <c r="X2009">
        <v>-192135928</v>
      </c>
      <c r="Y2009">
        <v>8.8999999999999999E-3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1</v>
      </c>
      <c r="AJ2009">
        <v>1</v>
      </c>
      <c r="AK2009">
        <v>1</v>
      </c>
      <c r="AL2009">
        <v>1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 t="s">
        <v>3</v>
      </c>
      <c r="AT2009">
        <v>8.8999999999999999E-3</v>
      </c>
      <c r="AU2009" t="s">
        <v>3</v>
      </c>
      <c r="AV2009">
        <v>0</v>
      </c>
      <c r="AW2009">
        <v>2</v>
      </c>
      <c r="AX2009">
        <v>35870761</v>
      </c>
      <c r="AY2009">
        <v>1</v>
      </c>
      <c r="AZ2009">
        <v>0</v>
      </c>
      <c r="BA2009">
        <v>1955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CX2009">
        <f>Y2009*Source!I1919</f>
        <v>3.5599999999999998E-4</v>
      </c>
      <c r="CY2009">
        <f>AA2009</f>
        <v>0</v>
      </c>
      <c r="CZ2009">
        <f>AE2009</f>
        <v>0</v>
      </c>
      <c r="DA2009">
        <f>AI2009</f>
        <v>1</v>
      </c>
      <c r="DB2009">
        <f>ROUND(ROUND(AT2009*CZ2009,2),2)</f>
        <v>0</v>
      </c>
      <c r="DC2009">
        <f>ROUND(ROUND(AT2009*AG2009,2),2)</f>
        <v>0</v>
      </c>
    </row>
    <row r="2010" spans="1:107">
      <c r="A2010">
        <f>ROW(Source!A1922)</f>
        <v>1922</v>
      </c>
      <c r="B2010">
        <v>35863109</v>
      </c>
      <c r="C2010">
        <v>35870764</v>
      </c>
      <c r="D2010">
        <v>18410572</v>
      </c>
      <c r="E2010">
        <v>1</v>
      </c>
      <c r="F2010">
        <v>1</v>
      </c>
      <c r="G2010">
        <v>1</v>
      </c>
      <c r="H2010">
        <v>1</v>
      </c>
      <c r="I2010" t="s">
        <v>598</v>
      </c>
      <c r="J2010" t="s">
        <v>3</v>
      </c>
      <c r="K2010" t="s">
        <v>599</v>
      </c>
      <c r="L2010">
        <v>1369</v>
      </c>
      <c r="N2010">
        <v>1013</v>
      </c>
      <c r="O2010" t="s">
        <v>561</v>
      </c>
      <c r="P2010" t="s">
        <v>561</v>
      </c>
      <c r="Q2010">
        <v>1</v>
      </c>
      <c r="W2010">
        <v>0</v>
      </c>
      <c r="X2010">
        <v>-546915240</v>
      </c>
      <c r="Y2010">
        <v>84.11099999999999</v>
      </c>
      <c r="AA2010">
        <v>0</v>
      </c>
      <c r="AB2010">
        <v>0</v>
      </c>
      <c r="AC2010">
        <v>0</v>
      </c>
      <c r="AD2010">
        <v>279.16000000000003</v>
      </c>
      <c r="AE2010">
        <v>0</v>
      </c>
      <c r="AF2010">
        <v>0</v>
      </c>
      <c r="AG2010">
        <v>0</v>
      </c>
      <c r="AH2010">
        <v>279.16000000000003</v>
      </c>
      <c r="AI2010">
        <v>1</v>
      </c>
      <c r="AJ2010">
        <v>1</v>
      </c>
      <c r="AK2010">
        <v>1</v>
      </c>
      <c r="AL2010">
        <v>1</v>
      </c>
      <c r="AN2010">
        <v>0</v>
      </c>
      <c r="AO2010">
        <v>1</v>
      </c>
      <c r="AP2010">
        <v>1</v>
      </c>
      <c r="AQ2010">
        <v>0</v>
      </c>
      <c r="AR2010">
        <v>0</v>
      </c>
      <c r="AS2010" t="s">
        <v>3</v>
      </c>
      <c r="AT2010">
        <v>73.14</v>
      </c>
      <c r="AU2010" t="s">
        <v>167</v>
      </c>
      <c r="AV2010">
        <v>1</v>
      </c>
      <c r="AW2010">
        <v>2</v>
      </c>
      <c r="AX2010">
        <v>35870773</v>
      </c>
      <c r="AY2010">
        <v>2</v>
      </c>
      <c r="AZ2010">
        <v>131072</v>
      </c>
      <c r="BA2010">
        <v>1956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CX2010">
        <f>Y2010*Source!I1922</f>
        <v>1.6822199999999998</v>
      </c>
      <c r="CY2010">
        <f>AD2010</f>
        <v>279.16000000000003</v>
      </c>
      <c r="CZ2010">
        <f>AH2010</f>
        <v>279.16000000000003</v>
      </c>
      <c r="DA2010">
        <f>AL2010</f>
        <v>1</v>
      </c>
      <c r="DB2010">
        <f>ROUND((ROUND(AT2010*CZ2010,2)*1.15),2)</f>
        <v>23480.42</v>
      </c>
      <c r="DC2010">
        <f>ROUND((ROUND(AT2010*AG2010,2)*1.15),2)</f>
        <v>0</v>
      </c>
    </row>
    <row r="2011" spans="1:107">
      <c r="A2011">
        <f>ROW(Source!A1922)</f>
        <v>1922</v>
      </c>
      <c r="B2011">
        <v>35863109</v>
      </c>
      <c r="C2011">
        <v>35870764</v>
      </c>
      <c r="D2011">
        <v>121548</v>
      </c>
      <c r="E2011">
        <v>1</v>
      </c>
      <c r="F2011">
        <v>1</v>
      </c>
      <c r="G2011">
        <v>1</v>
      </c>
      <c r="H2011">
        <v>1</v>
      </c>
      <c r="I2011" t="s">
        <v>35</v>
      </c>
      <c r="J2011" t="s">
        <v>3</v>
      </c>
      <c r="K2011" t="s">
        <v>562</v>
      </c>
      <c r="L2011">
        <v>608254</v>
      </c>
      <c r="N2011">
        <v>1013</v>
      </c>
      <c r="O2011" t="s">
        <v>563</v>
      </c>
      <c r="P2011" t="s">
        <v>563</v>
      </c>
      <c r="Q2011">
        <v>1</v>
      </c>
      <c r="W2011">
        <v>0</v>
      </c>
      <c r="X2011">
        <v>-185737400</v>
      </c>
      <c r="Y2011">
        <v>1.7125000000000001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1</v>
      </c>
      <c r="AJ2011">
        <v>1</v>
      </c>
      <c r="AK2011">
        <v>1</v>
      </c>
      <c r="AL2011">
        <v>1</v>
      </c>
      <c r="AN2011">
        <v>0</v>
      </c>
      <c r="AO2011">
        <v>1</v>
      </c>
      <c r="AP2011">
        <v>1</v>
      </c>
      <c r="AQ2011">
        <v>0</v>
      </c>
      <c r="AR2011">
        <v>0</v>
      </c>
      <c r="AS2011" t="s">
        <v>3</v>
      </c>
      <c r="AT2011">
        <v>1.37</v>
      </c>
      <c r="AU2011" t="s">
        <v>133</v>
      </c>
      <c r="AV2011">
        <v>2</v>
      </c>
      <c r="AW2011">
        <v>2</v>
      </c>
      <c r="AX2011">
        <v>35870774</v>
      </c>
      <c r="AY2011">
        <v>1</v>
      </c>
      <c r="AZ2011">
        <v>0</v>
      </c>
      <c r="BA2011">
        <v>1957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CX2011">
        <f>Y2011*Source!I1922</f>
        <v>3.4250000000000003E-2</v>
      </c>
      <c r="CY2011">
        <f>AD2011</f>
        <v>0</v>
      </c>
      <c r="CZ2011">
        <f>AH2011</f>
        <v>0</v>
      </c>
      <c r="DA2011">
        <f>AL2011</f>
        <v>1</v>
      </c>
      <c r="DB2011">
        <f>ROUND((ROUND(AT2011*CZ2011,2)*1.25),2)</f>
        <v>0</v>
      </c>
      <c r="DC2011">
        <f>ROUND((ROUND(AT2011*AG2011,2)*1.25),2)</f>
        <v>0</v>
      </c>
    </row>
    <row r="2012" spans="1:107">
      <c r="A2012">
        <f>ROW(Source!A1922)</f>
        <v>1922</v>
      </c>
      <c r="B2012">
        <v>35863109</v>
      </c>
      <c r="C2012">
        <v>35870764</v>
      </c>
      <c r="D2012">
        <v>29172379</v>
      </c>
      <c r="E2012">
        <v>1</v>
      </c>
      <c r="F2012">
        <v>1</v>
      </c>
      <c r="G2012">
        <v>1</v>
      </c>
      <c r="H2012">
        <v>2</v>
      </c>
      <c r="I2012" t="s">
        <v>600</v>
      </c>
      <c r="J2012" t="s">
        <v>601</v>
      </c>
      <c r="K2012" t="s">
        <v>602</v>
      </c>
      <c r="L2012">
        <v>1368</v>
      </c>
      <c r="N2012">
        <v>1011</v>
      </c>
      <c r="O2012" t="s">
        <v>567</v>
      </c>
      <c r="P2012" t="s">
        <v>567</v>
      </c>
      <c r="Q2012">
        <v>1</v>
      </c>
      <c r="W2012">
        <v>0</v>
      </c>
      <c r="X2012">
        <v>-151619853</v>
      </c>
      <c r="Y2012">
        <v>1.7125000000000001</v>
      </c>
      <c r="AA2012">
        <v>0</v>
      </c>
      <c r="AB2012">
        <v>1102.08</v>
      </c>
      <c r="AC2012">
        <v>446.18</v>
      </c>
      <c r="AD2012">
        <v>0</v>
      </c>
      <c r="AE2012">
        <v>0</v>
      </c>
      <c r="AF2012">
        <v>112</v>
      </c>
      <c r="AG2012">
        <v>13.5</v>
      </c>
      <c r="AH2012">
        <v>0</v>
      </c>
      <c r="AI2012">
        <v>1</v>
      </c>
      <c r="AJ2012">
        <v>9.84</v>
      </c>
      <c r="AK2012">
        <v>33.049999999999997</v>
      </c>
      <c r="AL2012">
        <v>1</v>
      </c>
      <c r="AN2012">
        <v>0</v>
      </c>
      <c r="AO2012">
        <v>1</v>
      </c>
      <c r="AP2012">
        <v>1</v>
      </c>
      <c r="AQ2012">
        <v>0</v>
      </c>
      <c r="AR2012">
        <v>0</v>
      </c>
      <c r="AS2012" t="s">
        <v>3</v>
      </c>
      <c r="AT2012">
        <v>1.37</v>
      </c>
      <c r="AU2012" t="s">
        <v>133</v>
      </c>
      <c r="AV2012">
        <v>0</v>
      </c>
      <c r="AW2012">
        <v>2</v>
      </c>
      <c r="AX2012">
        <v>35870775</v>
      </c>
      <c r="AY2012">
        <v>1</v>
      </c>
      <c r="AZ2012">
        <v>0</v>
      </c>
      <c r="BA2012">
        <v>1958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CX2012">
        <f>Y2012*Source!I1922</f>
        <v>3.4250000000000003E-2</v>
      </c>
      <c r="CY2012">
        <f>AB2012</f>
        <v>1102.08</v>
      </c>
      <c r="CZ2012">
        <f>AF2012</f>
        <v>112</v>
      </c>
      <c r="DA2012">
        <f>AJ2012</f>
        <v>9.84</v>
      </c>
      <c r="DB2012">
        <f>ROUND((ROUND(AT2012*CZ2012,2)*1.25),2)</f>
        <v>191.8</v>
      </c>
      <c r="DC2012">
        <f>ROUND((ROUND(AT2012*AG2012,2)*1.25),2)</f>
        <v>23.13</v>
      </c>
    </row>
    <row r="2013" spans="1:107">
      <c r="A2013">
        <f>ROW(Source!A1922)</f>
        <v>1922</v>
      </c>
      <c r="B2013">
        <v>35863109</v>
      </c>
      <c r="C2013">
        <v>35870764</v>
      </c>
      <c r="D2013">
        <v>29174913</v>
      </c>
      <c r="E2013">
        <v>1</v>
      </c>
      <c r="F2013">
        <v>1</v>
      </c>
      <c r="G2013">
        <v>1</v>
      </c>
      <c r="H2013">
        <v>2</v>
      </c>
      <c r="I2013" t="s">
        <v>578</v>
      </c>
      <c r="J2013" t="s">
        <v>579</v>
      </c>
      <c r="K2013" t="s">
        <v>580</v>
      </c>
      <c r="L2013">
        <v>1368</v>
      </c>
      <c r="N2013">
        <v>1011</v>
      </c>
      <c r="O2013" t="s">
        <v>567</v>
      </c>
      <c r="P2013" t="s">
        <v>567</v>
      </c>
      <c r="Q2013">
        <v>1</v>
      </c>
      <c r="W2013">
        <v>0</v>
      </c>
      <c r="X2013">
        <v>458544584</v>
      </c>
      <c r="Y2013">
        <v>2.5750000000000002</v>
      </c>
      <c r="AA2013">
        <v>0</v>
      </c>
      <c r="AB2013">
        <v>932.72</v>
      </c>
      <c r="AC2013">
        <v>383.38</v>
      </c>
      <c r="AD2013">
        <v>0</v>
      </c>
      <c r="AE2013">
        <v>0</v>
      </c>
      <c r="AF2013">
        <v>87.17</v>
      </c>
      <c r="AG2013">
        <v>11.6</v>
      </c>
      <c r="AH2013">
        <v>0</v>
      </c>
      <c r="AI2013">
        <v>1</v>
      </c>
      <c r="AJ2013">
        <v>10.7</v>
      </c>
      <c r="AK2013">
        <v>33.049999999999997</v>
      </c>
      <c r="AL2013">
        <v>1</v>
      </c>
      <c r="AN2013">
        <v>0</v>
      </c>
      <c r="AO2013">
        <v>1</v>
      </c>
      <c r="AP2013">
        <v>1</v>
      </c>
      <c r="AQ2013">
        <v>0</v>
      </c>
      <c r="AR2013">
        <v>0</v>
      </c>
      <c r="AS2013" t="s">
        <v>3</v>
      </c>
      <c r="AT2013">
        <v>2.06</v>
      </c>
      <c r="AU2013" t="s">
        <v>133</v>
      </c>
      <c r="AV2013">
        <v>0</v>
      </c>
      <c r="AW2013">
        <v>2</v>
      </c>
      <c r="AX2013">
        <v>35870776</v>
      </c>
      <c r="AY2013">
        <v>1</v>
      </c>
      <c r="AZ2013">
        <v>0</v>
      </c>
      <c r="BA2013">
        <v>1959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CX2013">
        <f>Y2013*Source!I1922</f>
        <v>5.1500000000000004E-2</v>
      </c>
      <c r="CY2013">
        <f>AB2013</f>
        <v>932.72</v>
      </c>
      <c r="CZ2013">
        <f>AF2013</f>
        <v>87.17</v>
      </c>
      <c r="DA2013">
        <f>AJ2013</f>
        <v>10.7</v>
      </c>
      <c r="DB2013">
        <f>ROUND((ROUND(AT2013*CZ2013,2)*1.25),2)</f>
        <v>224.46</v>
      </c>
      <c r="DC2013">
        <f>ROUND((ROUND(AT2013*AG2013,2)*1.25),2)</f>
        <v>29.88</v>
      </c>
    </row>
    <row r="2014" spans="1:107">
      <c r="A2014">
        <f>ROW(Source!A1922)</f>
        <v>1922</v>
      </c>
      <c r="B2014">
        <v>35863109</v>
      </c>
      <c r="C2014">
        <v>35870764</v>
      </c>
      <c r="D2014">
        <v>29114836</v>
      </c>
      <c r="E2014">
        <v>1</v>
      </c>
      <c r="F2014">
        <v>1</v>
      </c>
      <c r="G2014">
        <v>1</v>
      </c>
      <c r="H2014">
        <v>3</v>
      </c>
      <c r="I2014" t="s">
        <v>168</v>
      </c>
      <c r="J2014" t="s">
        <v>171</v>
      </c>
      <c r="K2014" t="s">
        <v>169</v>
      </c>
      <c r="L2014">
        <v>1035</v>
      </c>
      <c r="N2014">
        <v>1013</v>
      </c>
      <c r="O2014" t="s">
        <v>170</v>
      </c>
      <c r="P2014" t="s">
        <v>170</v>
      </c>
      <c r="Q2014">
        <v>1</v>
      </c>
      <c r="W2014">
        <v>0</v>
      </c>
      <c r="X2014">
        <v>-1252999712</v>
      </c>
      <c r="Y2014">
        <v>100</v>
      </c>
      <c r="AA2014">
        <v>196.01</v>
      </c>
      <c r="AB2014">
        <v>0</v>
      </c>
      <c r="AC2014">
        <v>0</v>
      </c>
      <c r="AD2014">
        <v>0</v>
      </c>
      <c r="AE2014">
        <v>94.69</v>
      </c>
      <c r="AF2014">
        <v>0</v>
      </c>
      <c r="AG2014">
        <v>0</v>
      </c>
      <c r="AH2014">
        <v>0</v>
      </c>
      <c r="AI2014">
        <v>2.0699999999999998</v>
      </c>
      <c r="AJ2014">
        <v>1</v>
      </c>
      <c r="AK2014">
        <v>1</v>
      </c>
      <c r="AL2014">
        <v>1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 t="s">
        <v>3</v>
      </c>
      <c r="AT2014">
        <v>100</v>
      </c>
      <c r="AU2014" t="s">
        <v>3</v>
      </c>
      <c r="AV2014">
        <v>0</v>
      </c>
      <c r="AW2014">
        <v>1</v>
      </c>
      <c r="AX2014">
        <v>-1</v>
      </c>
      <c r="AY2014">
        <v>0</v>
      </c>
      <c r="AZ2014">
        <v>0</v>
      </c>
      <c r="BA2014" t="s">
        <v>3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CX2014">
        <f>Y2014*Source!I1922</f>
        <v>2</v>
      </c>
      <c r="CY2014">
        <f>AA2014</f>
        <v>196.01</v>
      </c>
      <c r="CZ2014">
        <f>AE2014</f>
        <v>94.69</v>
      </c>
      <c r="DA2014">
        <f>AI2014</f>
        <v>2.0699999999999998</v>
      </c>
      <c r="DB2014">
        <f>ROUND(ROUND(AT2014*CZ2014,2),2)</f>
        <v>9469</v>
      </c>
      <c r="DC2014">
        <f>ROUND(ROUND(AT2014*AG2014,2),2)</f>
        <v>0</v>
      </c>
    </row>
    <row r="2015" spans="1:107">
      <c r="A2015">
        <f>ROW(Source!A1922)</f>
        <v>1922</v>
      </c>
      <c r="B2015">
        <v>35863109</v>
      </c>
      <c r="C2015">
        <v>35870764</v>
      </c>
      <c r="D2015">
        <v>29114332</v>
      </c>
      <c r="E2015">
        <v>1</v>
      </c>
      <c r="F2015">
        <v>1</v>
      </c>
      <c r="G2015">
        <v>1</v>
      </c>
      <c r="H2015">
        <v>3</v>
      </c>
      <c r="I2015" t="s">
        <v>603</v>
      </c>
      <c r="J2015" t="s">
        <v>604</v>
      </c>
      <c r="K2015" t="s">
        <v>605</v>
      </c>
      <c r="L2015">
        <v>1348</v>
      </c>
      <c r="N2015">
        <v>1009</v>
      </c>
      <c r="O2015" t="s">
        <v>30</v>
      </c>
      <c r="P2015" t="s">
        <v>30</v>
      </c>
      <c r="Q2015">
        <v>1000</v>
      </c>
      <c r="W2015">
        <v>0</v>
      </c>
      <c r="X2015">
        <v>233971917</v>
      </c>
      <c r="Y2015">
        <v>3.3999999999999998E-3</v>
      </c>
      <c r="AA2015">
        <v>54619.68</v>
      </c>
      <c r="AB2015">
        <v>0</v>
      </c>
      <c r="AC2015">
        <v>0</v>
      </c>
      <c r="AD2015">
        <v>0</v>
      </c>
      <c r="AE2015">
        <v>11978</v>
      </c>
      <c r="AF2015">
        <v>0</v>
      </c>
      <c r="AG2015">
        <v>0</v>
      </c>
      <c r="AH2015">
        <v>0</v>
      </c>
      <c r="AI2015">
        <v>4.5599999999999996</v>
      </c>
      <c r="AJ2015">
        <v>1</v>
      </c>
      <c r="AK2015">
        <v>1</v>
      </c>
      <c r="AL2015">
        <v>1</v>
      </c>
      <c r="AN2015">
        <v>0</v>
      </c>
      <c r="AO2015">
        <v>1</v>
      </c>
      <c r="AP2015">
        <v>0</v>
      </c>
      <c r="AQ2015">
        <v>0</v>
      </c>
      <c r="AR2015">
        <v>0</v>
      </c>
      <c r="AS2015" t="s">
        <v>3</v>
      </c>
      <c r="AT2015">
        <v>3.3999999999999998E-3</v>
      </c>
      <c r="AU2015" t="s">
        <v>3</v>
      </c>
      <c r="AV2015">
        <v>0</v>
      </c>
      <c r="AW2015">
        <v>2</v>
      </c>
      <c r="AX2015">
        <v>35870777</v>
      </c>
      <c r="AY2015">
        <v>1</v>
      </c>
      <c r="AZ2015">
        <v>0</v>
      </c>
      <c r="BA2015">
        <v>1960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CX2015">
        <f>Y2015*Source!I1922</f>
        <v>6.7999999999999999E-5</v>
      </c>
      <c r="CY2015">
        <f>AA2015</f>
        <v>54619.68</v>
      </c>
      <c r="CZ2015">
        <f>AE2015</f>
        <v>11978</v>
      </c>
      <c r="DA2015">
        <f>AI2015</f>
        <v>4.5599999999999996</v>
      </c>
      <c r="DB2015">
        <f>ROUND(ROUND(AT2015*CZ2015,2),2)</f>
        <v>40.729999999999997</v>
      </c>
      <c r="DC2015">
        <f>ROUND(ROUND(AT2015*AG2015,2),2)</f>
        <v>0</v>
      </c>
    </row>
    <row r="2016" spans="1:107">
      <c r="A2016">
        <f>ROW(Source!A1922)</f>
        <v>1922</v>
      </c>
      <c r="B2016">
        <v>35863109</v>
      </c>
      <c r="C2016">
        <v>35870764</v>
      </c>
      <c r="D2016">
        <v>29130561</v>
      </c>
      <c r="E2016">
        <v>1</v>
      </c>
      <c r="F2016">
        <v>1</v>
      </c>
      <c r="G2016">
        <v>1</v>
      </c>
      <c r="H2016">
        <v>3</v>
      </c>
      <c r="I2016" t="s">
        <v>177</v>
      </c>
      <c r="J2016" t="s">
        <v>179</v>
      </c>
      <c r="K2016" t="s">
        <v>178</v>
      </c>
      <c r="L2016">
        <v>1327</v>
      </c>
      <c r="N2016">
        <v>1005</v>
      </c>
      <c r="O2016" t="s">
        <v>155</v>
      </c>
      <c r="P2016" t="s">
        <v>155</v>
      </c>
      <c r="Q2016">
        <v>1</v>
      </c>
      <c r="W2016">
        <v>1</v>
      </c>
      <c r="X2016">
        <v>-172969429</v>
      </c>
      <c r="Y2016">
        <v>-100</v>
      </c>
      <c r="AA2016">
        <v>1039.1400000000001</v>
      </c>
      <c r="AB2016">
        <v>0</v>
      </c>
      <c r="AC2016">
        <v>0</v>
      </c>
      <c r="AD2016">
        <v>0</v>
      </c>
      <c r="AE2016">
        <v>207</v>
      </c>
      <c r="AF2016">
        <v>0</v>
      </c>
      <c r="AG2016">
        <v>0</v>
      </c>
      <c r="AH2016">
        <v>0</v>
      </c>
      <c r="AI2016">
        <v>5.0199999999999996</v>
      </c>
      <c r="AJ2016">
        <v>1</v>
      </c>
      <c r="AK2016">
        <v>1</v>
      </c>
      <c r="AL2016">
        <v>1</v>
      </c>
      <c r="AN2016">
        <v>0</v>
      </c>
      <c r="AO2016">
        <v>1</v>
      </c>
      <c r="AP2016">
        <v>0</v>
      </c>
      <c r="AQ2016">
        <v>0</v>
      </c>
      <c r="AR2016">
        <v>0</v>
      </c>
      <c r="AS2016" t="s">
        <v>3</v>
      </c>
      <c r="AT2016">
        <v>-100</v>
      </c>
      <c r="AU2016" t="s">
        <v>3</v>
      </c>
      <c r="AV2016">
        <v>0</v>
      </c>
      <c r="AW2016">
        <v>2</v>
      </c>
      <c r="AX2016">
        <v>35870779</v>
      </c>
      <c r="AY2016">
        <v>1</v>
      </c>
      <c r="AZ2016">
        <v>6144</v>
      </c>
      <c r="BA2016">
        <v>1962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CX2016">
        <f>Y2016*Source!I1922</f>
        <v>-2</v>
      </c>
      <c r="CY2016">
        <f>AA2016</f>
        <v>1039.1400000000001</v>
      </c>
      <c r="CZ2016">
        <f>AE2016</f>
        <v>207</v>
      </c>
      <c r="DA2016">
        <f>AI2016</f>
        <v>5.0199999999999996</v>
      </c>
      <c r="DB2016">
        <f>ROUND(ROUND(AT2016*CZ2016,2),2)</f>
        <v>-20700</v>
      </c>
      <c r="DC2016">
        <f>ROUND(ROUND(AT2016*AG2016,2),2)</f>
        <v>0</v>
      </c>
    </row>
    <row r="2017" spans="1:107">
      <c r="A2017">
        <f>ROW(Source!A1922)</f>
        <v>1922</v>
      </c>
      <c r="B2017">
        <v>35863109</v>
      </c>
      <c r="C2017">
        <v>35870764</v>
      </c>
      <c r="D2017">
        <v>29130519</v>
      </c>
      <c r="E2017">
        <v>1</v>
      </c>
      <c r="F2017">
        <v>1</v>
      </c>
      <c r="G2017">
        <v>1</v>
      </c>
      <c r="H2017">
        <v>3</v>
      </c>
      <c r="I2017" t="s">
        <v>173</v>
      </c>
      <c r="J2017" t="s">
        <v>175</v>
      </c>
      <c r="K2017" t="s">
        <v>174</v>
      </c>
      <c r="L2017">
        <v>1327</v>
      </c>
      <c r="N2017">
        <v>1005</v>
      </c>
      <c r="O2017" t="s">
        <v>155</v>
      </c>
      <c r="P2017" t="s">
        <v>155</v>
      </c>
      <c r="Q2017">
        <v>1</v>
      </c>
      <c r="W2017">
        <v>0</v>
      </c>
      <c r="X2017">
        <v>-1775669208</v>
      </c>
      <c r="Y2017">
        <v>100</v>
      </c>
      <c r="AA2017">
        <v>11067.52</v>
      </c>
      <c r="AB2017">
        <v>0</v>
      </c>
      <c r="AC2017">
        <v>0</v>
      </c>
      <c r="AD2017">
        <v>0</v>
      </c>
      <c r="AE2017">
        <v>4535.87</v>
      </c>
      <c r="AF2017">
        <v>0</v>
      </c>
      <c r="AG2017">
        <v>0</v>
      </c>
      <c r="AH2017">
        <v>0</v>
      </c>
      <c r="AI2017">
        <v>2.44</v>
      </c>
      <c r="AJ2017">
        <v>1</v>
      </c>
      <c r="AK2017">
        <v>1</v>
      </c>
      <c r="AL2017">
        <v>1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 t="s">
        <v>3</v>
      </c>
      <c r="AT2017">
        <v>100</v>
      </c>
      <c r="AU2017" t="s">
        <v>3</v>
      </c>
      <c r="AV2017">
        <v>0</v>
      </c>
      <c r="AW2017">
        <v>1</v>
      </c>
      <c r="AX2017">
        <v>-1</v>
      </c>
      <c r="AY2017">
        <v>0</v>
      </c>
      <c r="AZ2017">
        <v>0</v>
      </c>
      <c r="BA2017" t="s">
        <v>3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CX2017">
        <f>Y2017*Source!I1922</f>
        <v>2</v>
      </c>
      <c r="CY2017">
        <f>AA2017</f>
        <v>11067.52</v>
      </c>
      <c r="CZ2017">
        <f>AE2017</f>
        <v>4535.87</v>
      </c>
      <c r="DA2017">
        <f>AI2017</f>
        <v>2.44</v>
      </c>
      <c r="DB2017">
        <f>ROUND(ROUND(AT2017*CZ2017,2),2)</f>
        <v>453587</v>
      </c>
      <c r="DC2017">
        <f>ROUND(ROUND(AT2017*AG2017,2),2)</f>
        <v>0</v>
      </c>
    </row>
    <row r="2018" spans="1:107">
      <c r="A2018">
        <f>ROW(Source!A1926)</f>
        <v>1926</v>
      </c>
      <c r="B2018">
        <v>35863109</v>
      </c>
      <c r="C2018">
        <v>35870783</v>
      </c>
      <c r="D2018">
        <v>18408291</v>
      </c>
      <c r="E2018">
        <v>1</v>
      </c>
      <c r="F2018">
        <v>1</v>
      </c>
      <c r="G2018">
        <v>1</v>
      </c>
      <c r="H2018">
        <v>1</v>
      </c>
      <c r="I2018" t="s">
        <v>606</v>
      </c>
      <c r="J2018" t="s">
        <v>3</v>
      </c>
      <c r="K2018" t="s">
        <v>607</v>
      </c>
      <c r="L2018">
        <v>1369</v>
      </c>
      <c r="N2018">
        <v>1013</v>
      </c>
      <c r="O2018" t="s">
        <v>561</v>
      </c>
      <c r="P2018" t="s">
        <v>561</v>
      </c>
      <c r="Q2018">
        <v>1</v>
      </c>
      <c r="W2018">
        <v>0</v>
      </c>
      <c r="X2018">
        <v>1933892413</v>
      </c>
      <c r="Y2018">
        <v>8.9930000000000003</v>
      </c>
      <c r="AA2018">
        <v>0</v>
      </c>
      <c r="AB2018">
        <v>0</v>
      </c>
      <c r="AC2018">
        <v>0</v>
      </c>
      <c r="AD2018">
        <v>260.95999999999998</v>
      </c>
      <c r="AE2018">
        <v>0</v>
      </c>
      <c r="AF2018">
        <v>0</v>
      </c>
      <c r="AG2018">
        <v>0</v>
      </c>
      <c r="AH2018">
        <v>260.95999999999998</v>
      </c>
      <c r="AI2018">
        <v>1</v>
      </c>
      <c r="AJ2018">
        <v>1</v>
      </c>
      <c r="AK2018">
        <v>1</v>
      </c>
      <c r="AL2018">
        <v>1</v>
      </c>
      <c r="AN2018">
        <v>0</v>
      </c>
      <c r="AO2018">
        <v>1</v>
      </c>
      <c r="AP2018">
        <v>1</v>
      </c>
      <c r="AQ2018">
        <v>0</v>
      </c>
      <c r="AR2018">
        <v>0</v>
      </c>
      <c r="AS2018" t="s">
        <v>3</v>
      </c>
      <c r="AT2018">
        <v>7.82</v>
      </c>
      <c r="AU2018" t="s">
        <v>134</v>
      </c>
      <c r="AV2018">
        <v>1</v>
      </c>
      <c r="AW2018">
        <v>2</v>
      </c>
      <c r="AX2018">
        <v>35870788</v>
      </c>
      <c r="AY2018">
        <v>1</v>
      </c>
      <c r="AZ2018">
        <v>0</v>
      </c>
      <c r="BA2018">
        <v>1963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CX2018">
        <f>Y2018*Source!I1926</f>
        <v>0.44965000000000005</v>
      </c>
      <c r="CY2018">
        <f>AD2018</f>
        <v>260.95999999999998</v>
      </c>
      <c r="CZ2018">
        <f>AH2018</f>
        <v>260.95999999999998</v>
      </c>
      <c r="DA2018">
        <f>AL2018</f>
        <v>1</v>
      </c>
      <c r="DB2018">
        <f>ROUND((ROUND(AT2018*CZ2018,2)*1.15),2)</f>
        <v>2346.8200000000002</v>
      </c>
      <c r="DC2018">
        <f>ROUND((ROUND(AT2018*AG2018,2)*1.15),2)</f>
        <v>0</v>
      </c>
    </row>
    <row r="2019" spans="1:107">
      <c r="A2019">
        <f>ROW(Source!A1926)</f>
        <v>1926</v>
      </c>
      <c r="B2019">
        <v>35863109</v>
      </c>
      <c r="C2019">
        <v>35870783</v>
      </c>
      <c r="D2019">
        <v>29174913</v>
      </c>
      <c r="E2019">
        <v>1</v>
      </c>
      <c r="F2019">
        <v>1</v>
      </c>
      <c r="G2019">
        <v>1</v>
      </c>
      <c r="H2019">
        <v>2</v>
      </c>
      <c r="I2019" t="s">
        <v>578</v>
      </c>
      <c r="J2019" t="s">
        <v>579</v>
      </c>
      <c r="K2019" t="s">
        <v>580</v>
      </c>
      <c r="L2019">
        <v>1368</v>
      </c>
      <c r="N2019">
        <v>1011</v>
      </c>
      <c r="O2019" t="s">
        <v>567</v>
      </c>
      <c r="P2019" t="s">
        <v>567</v>
      </c>
      <c r="Q2019">
        <v>1</v>
      </c>
      <c r="W2019">
        <v>0</v>
      </c>
      <c r="X2019">
        <v>458544584</v>
      </c>
      <c r="Y2019">
        <v>0.05</v>
      </c>
      <c r="AA2019">
        <v>0</v>
      </c>
      <c r="AB2019">
        <v>932.72</v>
      </c>
      <c r="AC2019">
        <v>383.38</v>
      </c>
      <c r="AD2019">
        <v>0</v>
      </c>
      <c r="AE2019">
        <v>0</v>
      </c>
      <c r="AF2019">
        <v>87.17</v>
      </c>
      <c r="AG2019">
        <v>11.6</v>
      </c>
      <c r="AH2019">
        <v>0</v>
      </c>
      <c r="AI2019">
        <v>1</v>
      </c>
      <c r="AJ2019">
        <v>10.7</v>
      </c>
      <c r="AK2019">
        <v>33.049999999999997</v>
      </c>
      <c r="AL2019">
        <v>1</v>
      </c>
      <c r="AN2019">
        <v>0</v>
      </c>
      <c r="AO2019">
        <v>1</v>
      </c>
      <c r="AP2019">
        <v>1</v>
      </c>
      <c r="AQ2019">
        <v>0</v>
      </c>
      <c r="AR2019">
        <v>0</v>
      </c>
      <c r="AS2019" t="s">
        <v>3</v>
      </c>
      <c r="AT2019">
        <v>0.04</v>
      </c>
      <c r="AU2019" t="s">
        <v>133</v>
      </c>
      <c r="AV2019">
        <v>0</v>
      </c>
      <c r="AW2019">
        <v>2</v>
      </c>
      <c r="AX2019">
        <v>35870789</v>
      </c>
      <c r="AY2019">
        <v>1</v>
      </c>
      <c r="AZ2019">
        <v>0</v>
      </c>
      <c r="BA2019">
        <v>1964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CX2019">
        <f>Y2019*Source!I1926</f>
        <v>2.5000000000000005E-3</v>
      </c>
      <c r="CY2019">
        <f>AB2019</f>
        <v>932.72</v>
      </c>
      <c r="CZ2019">
        <f>AF2019</f>
        <v>87.17</v>
      </c>
      <c r="DA2019">
        <f>AJ2019</f>
        <v>10.7</v>
      </c>
      <c r="DB2019">
        <f>ROUND((ROUND(AT2019*CZ2019,2)*1.25),2)</f>
        <v>4.3600000000000003</v>
      </c>
      <c r="DC2019">
        <f>ROUND((ROUND(AT2019*AG2019,2)*1.25),2)</f>
        <v>0.57999999999999996</v>
      </c>
    </row>
    <row r="2020" spans="1:107">
      <c r="A2020">
        <f>ROW(Source!A1926)</f>
        <v>1926</v>
      </c>
      <c r="B2020">
        <v>35863109</v>
      </c>
      <c r="C2020">
        <v>35870783</v>
      </c>
      <c r="D2020">
        <v>29114332</v>
      </c>
      <c r="E2020">
        <v>1</v>
      </c>
      <c r="F2020">
        <v>1</v>
      </c>
      <c r="G2020">
        <v>1</v>
      </c>
      <c r="H2020">
        <v>3</v>
      </c>
      <c r="I2020" t="s">
        <v>603</v>
      </c>
      <c r="J2020" t="s">
        <v>604</v>
      </c>
      <c r="K2020" t="s">
        <v>605</v>
      </c>
      <c r="L2020">
        <v>1348</v>
      </c>
      <c r="N2020">
        <v>1009</v>
      </c>
      <c r="O2020" t="s">
        <v>30</v>
      </c>
      <c r="P2020" t="s">
        <v>30</v>
      </c>
      <c r="Q2020">
        <v>1000</v>
      </c>
      <c r="W2020">
        <v>0</v>
      </c>
      <c r="X2020">
        <v>233971917</v>
      </c>
      <c r="Y2020">
        <v>7.1000000000000002E-4</v>
      </c>
      <c r="AA2020">
        <v>54619.68</v>
      </c>
      <c r="AB2020">
        <v>0</v>
      </c>
      <c r="AC2020">
        <v>0</v>
      </c>
      <c r="AD2020">
        <v>0</v>
      </c>
      <c r="AE2020">
        <v>11978</v>
      </c>
      <c r="AF2020">
        <v>0</v>
      </c>
      <c r="AG2020">
        <v>0</v>
      </c>
      <c r="AH2020">
        <v>0</v>
      </c>
      <c r="AI2020">
        <v>4.5599999999999996</v>
      </c>
      <c r="AJ2020">
        <v>1</v>
      </c>
      <c r="AK2020">
        <v>1</v>
      </c>
      <c r="AL2020">
        <v>1</v>
      </c>
      <c r="AN2020">
        <v>0</v>
      </c>
      <c r="AO2020">
        <v>1</v>
      </c>
      <c r="AP2020">
        <v>0</v>
      </c>
      <c r="AQ2020">
        <v>0</v>
      </c>
      <c r="AR2020">
        <v>0</v>
      </c>
      <c r="AS2020" t="s">
        <v>3</v>
      </c>
      <c r="AT2020">
        <v>7.1000000000000002E-4</v>
      </c>
      <c r="AU2020" t="s">
        <v>3</v>
      </c>
      <c r="AV2020">
        <v>0</v>
      </c>
      <c r="AW2020">
        <v>2</v>
      </c>
      <c r="AX2020">
        <v>35870790</v>
      </c>
      <c r="AY2020">
        <v>1</v>
      </c>
      <c r="AZ2020">
        <v>0</v>
      </c>
      <c r="BA2020">
        <v>1965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CX2020">
        <f>Y2020*Source!I1926</f>
        <v>3.5500000000000002E-5</v>
      </c>
      <c r="CY2020">
        <f>AA2020</f>
        <v>54619.68</v>
      </c>
      <c r="CZ2020">
        <f>AE2020</f>
        <v>11978</v>
      </c>
      <c r="DA2020">
        <f>AI2020</f>
        <v>4.5599999999999996</v>
      </c>
      <c r="DB2020">
        <f>ROUND(ROUND(AT2020*CZ2020,2),2)</f>
        <v>8.5</v>
      </c>
      <c r="DC2020">
        <f>ROUND(ROUND(AT2020*AG2020,2),2)</f>
        <v>0</v>
      </c>
    </row>
    <row r="2021" spans="1:107">
      <c r="A2021">
        <f>ROW(Source!A1926)</f>
        <v>1926</v>
      </c>
      <c r="B2021">
        <v>35863109</v>
      </c>
      <c r="C2021">
        <v>35870783</v>
      </c>
      <c r="D2021">
        <v>29131015</v>
      </c>
      <c r="E2021">
        <v>1</v>
      </c>
      <c r="F2021">
        <v>1</v>
      </c>
      <c r="G2021">
        <v>1</v>
      </c>
      <c r="H2021">
        <v>3</v>
      </c>
      <c r="I2021" t="s">
        <v>608</v>
      </c>
      <c r="J2021" t="s">
        <v>609</v>
      </c>
      <c r="K2021" t="s">
        <v>610</v>
      </c>
      <c r="L2021">
        <v>1301</v>
      </c>
      <c r="N2021">
        <v>1003</v>
      </c>
      <c r="O2021" t="s">
        <v>142</v>
      </c>
      <c r="P2021" t="s">
        <v>142</v>
      </c>
      <c r="Q2021">
        <v>1</v>
      </c>
      <c r="W2021">
        <v>0</v>
      </c>
      <c r="X2021">
        <v>-497354979</v>
      </c>
      <c r="Y2021">
        <v>112</v>
      </c>
      <c r="AA2021">
        <v>32.03</v>
      </c>
      <c r="AB2021">
        <v>0</v>
      </c>
      <c r="AC2021">
        <v>0</v>
      </c>
      <c r="AD2021">
        <v>0</v>
      </c>
      <c r="AE2021">
        <v>3.93</v>
      </c>
      <c r="AF2021">
        <v>0</v>
      </c>
      <c r="AG2021">
        <v>0</v>
      </c>
      <c r="AH2021">
        <v>0</v>
      </c>
      <c r="AI2021">
        <v>8.15</v>
      </c>
      <c r="AJ2021">
        <v>1</v>
      </c>
      <c r="AK2021">
        <v>1</v>
      </c>
      <c r="AL2021">
        <v>1</v>
      </c>
      <c r="AN2021">
        <v>0</v>
      </c>
      <c r="AO2021">
        <v>1</v>
      </c>
      <c r="AP2021">
        <v>0</v>
      </c>
      <c r="AQ2021">
        <v>0</v>
      </c>
      <c r="AR2021">
        <v>0</v>
      </c>
      <c r="AS2021" t="s">
        <v>3</v>
      </c>
      <c r="AT2021">
        <v>112</v>
      </c>
      <c r="AU2021" t="s">
        <v>3</v>
      </c>
      <c r="AV2021">
        <v>0</v>
      </c>
      <c r="AW2021">
        <v>2</v>
      </c>
      <c r="AX2021">
        <v>35870791</v>
      </c>
      <c r="AY2021">
        <v>1</v>
      </c>
      <c r="AZ2021">
        <v>0</v>
      </c>
      <c r="BA2021">
        <v>1966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CX2021">
        <f>Y2021*Source!I1926</f>
        <v>5.6000000000000005</v>
      </c>
      <c r="CY2021">
        <f>AA2021</f>
        <v>32.03</v>
      </c>
      <c r="CZ2021">
        <f>AE2021</f>
        <v>3.93</v>
      </c>
      <c r="DA2021">
        <f>AI2021</f>
        <v>8.15</v>
      </c>
      <c r="DB2021">
        <f>ROUND(ROUND(AT2021*CZ2021,2),2)</f>
        <v>440.16</v>
      </c>
      <c r="DC2021">
        <f>ROUND(ROUND(AT2021*AG2021,2),2)</f>
        <v>0</v>
      </c>
    </row>
    <row r="2022" spans="1:107">
      <c r="A2022">
        <f>ROW(Source!A1927)</f>
        <v>1927</v>
      </c>
      <c r="B2022">
        <v>35863109</v>
      </c>
      <c r="C2022">
        <v>35870792</v>
      </c>
      <c r="D2022">
        <v>18407150</v>
      </c>
      <c r="E2022">
        <v>1</v>
      </c>
      <c r="F2022">
        <v>1</v>
      </c>
      <c r="G2022">
        <v>1</v>
      </c>
      <c r="H2022">
        <v>1</v>
      </c>
      <c r="I2022" t="s">
        <v>576</v>
      </c>
      <c r="J2022" t="s">
        <v>3</v>
      </c>
      <c r="K2022" t="s">
        <v>577</v>
      </c>
      <c r="L2022">
        <v>1369</v>
      </c>
      <c r="N2022">
        <v>1013</v>
      </c>
      <c r="O2022" t="s">
        <v>561</v>
      </c>
      <c r="P2022" t="s">
        <v>561</v>
      </c>
      <c r="Q2022">
        <v>1</v>
      </c>
      <c r="W2022">
        <v>0</v>
      </c>
      <c r="X2022">
        <v>-931037793</v>
      </c>
      <c r="Y2022">
        <v>51.405000000000001</v>
      </c>
      <c r="AA2022">
        <v>0</v>
      </c>
      <c r="AB2022">
        <v>0</v>
      </c>
      <c r="AC2022">
        <v>0</v>
      </c>
      <c r="AD2022">
        <v>272.45</v>
      </c>
      <c r="AE2022">
        <v>0</v>
      </c>
      <c r="AF2022">
        <v>0</v>
      </c>
      <c r="AG2022">
        <v>0</v>
      </c>
      <c r="AH2022">
        <v>272.45</v>
      </c>
      <c r="AI2022">
        <v>1</v>
      </c>
      <c r="AJ2022">
        <v>1</v>
      </c>
      <c r="AK2022">
        <v>1</v>
      </c>
      <c r="AL2022">
        <v>1</v>
      </c>
      <c r="AN2022">
        <v>0</v>
      </c>
      <c r="AO2022">
        <v>1</v>
      </c>
      <c r="AP2022">
        <v>1</v>
      </c>
      <c r="AQ2022">
        <v>0</v>
      </c>
      <c r="AR2022">
        <v>0</v>
      </c>
      <c r="AS2022" t="s">
        <v>3</v>
      </c>
      <c r="AT2022">
        <v>44.7</v>
      </c>
      <c r="AU2022" t="s">
        <v>134</v>
      </c>
      <c r="AV2022">
        <v>1</v>
      </c>
      <c r="AW2022">
        <v>2</v>
      </c>
      <c r="AX2022">
        <v>35870806</v>
      </c>
      <c r="AY2022">
        <v>1</v>
      </c>
      <c r="AZ2022">
        <v>0</v>
      </c>
      <c r="BA2022">
        <v>1967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CX2022">
        <f>Y2022*Source!I1927</f>
        <v>14.136375000000001</v>
      </c>
      <c r="CY2022">
        <f>AD2022</f>
        <v>272.45</v>
      </c>
      <c r="CZ2022">
        <f>AH2022</f>
        <v>272.45</v>
      </c>
      <c r="DA2022">
        <f>AL2022</f>
        <v>1</v>
      </c>
      <c r="DB2022">
        <f>ROUND((ROUND(AT2022*CZ2022,2)*1.15),2)</f>
        <v>14005.3</v>
      </c>
      <c r="DC2022">
        <f>ROUND((ROUND(AT2022*AG2022,2)*1.15),2)</f>
        <v>0</v>
      </c>
    </row>
    <row r="2023" spans="1:107">
      <c r="A2023">
        <f>ROW(Source!A1927)</f>
        <v>1927</v>
      </c>
      <c r="B2023">
        <v>35863109</v>
      </c>
      <c r="C2023">
        <v>35870792</v>
      </c>
      <c r="D2023">
        <v>121548</v>
      </c>
      <c r="E2023">
        <v>1</v>
      </c>
      <c r="F2023">
        <v>1</v>
      </c>
      <c r="G2023">
        <v>1</v>
      </c>
      <c r="H2023">
        <v>1</v>
      </c>
      <c r="I2023" t="s">
        <v>35</v>
      </c>
      <c r="J2023" t="s">
        <v>3</v>
      </c>
      <c r="K2023" t="s">
        <v>562</v>
      </c>
      <c r="L2023">
        <v>608254</v>
      </c>
      <c r="N2023">
        <v>1013</v>
      </c>
      <c r="O2023" t="s">
        <v>563</v>
      </c>
      <c r="P2023" t="s">
        <v>563</v>
      </c>
      <c r="Q2023">
        <v>1</v>
      </c>
      <c r="W2023">
        <v>0</v>
      </c>
      <c r="X2023">
        <v>-185737400</v>
      </c>
      <c r="Y2023">
        <v>0.17500000000000002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1</v>
      </c>
      <c r="AJ2023">
        <v>1</v>
      </c>
      <c r="AK2023">
        <v>1</v>
      </c>
      <c r="AL2023">
        <v>1</v>
      </c>
      <c r="AN2023">
        <v>0</v>
      </c>
      <c r="AO2023">
        <v>1</v>
      </c>
      <c r="AP2023">
        <v>1</v>
      </c>
      <c r="AQ2023">
        <v>0</v>
      </c>
      <c r="AR2023">
        <v>0</v>
      </c>
      <c r="AS2023" t="s">
        <v>3</v>
      </c>
      <c r="AT2023">
        <v>0.14000000000000001</v>
      </c>
      <c r="AU2023" t="s">
        <v>133</v>
      </c>
      <c r="AV2023">
        <v>2</v>
      </c>
      <c r="AW2023">
        <v>2</v>
      </c>
      <c r="AX2023">
        <v>35870807</v>
      </c>
      <c r="AY2023">
        <v>1</v>
      </c>
      <c r="AZ2023">
        <v>0</v>
      </c>
      <c r="BA2023">
        <v>1968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CX2023">
        <f>Y2023*Source!I1927</f>
        <v>4.8125000000000008E-2</v>
      </c>
      <c r="CY2023">
        <f>AD2023</f>
        <v>0</v>
      </c>
      <c r="CZ2023">
        <f>AH2023</f>
        <v>0</v>
      </c>
      <c r="DA2023">
        <f>AL2023</f>
        <v>1</v>
      </c>
      <c r="DB2023">
        <f>ROUND((ROUND(AT2023*CZ2023,2)*1.25),2)</f>
        <v>0</v>
      </c>
      <c r="DC2023">
        <f>ROUND((ROUND(AT2023*AG2023,2)*1.25),2)</f>
        <v>0</v>
      </c>
    </row>
    <row r="2024" spans="1:107">
      <c r="A2024">
        <f>ROW(Source!A1927)</f>
        <v>1927</v>
      </c>
      <c r="B2024">
        <v>35863109</v>
      </c>
      <c r="C2024">
        <v>35870792</v>
      </c>
      <c r="D2024">
        <v>29172479</v>
      </c>
      <c r="E2024">
        <v>1</v>
      </c>
      <c r="F2024">
        <v>1</v>
      </c>
      <c r="G2024">
        <v>1</v>
      </c>
      <c r="H2024">
        <v>2</v>
      </c>
      <c r="I2024" t="s">
        <v>786</v>
      </c>
      <c r="J2024" t="s">
        <v>787</v>
      </c>
      <c r="K2024" t="s">
        <v>788</v>
      </c>
      <c r="L2024">
        <v>1368</v>
      </c>
      <c r="N2024">
        <v>1011</v>
      </c>
      <c r="O2024" t="s">
        <v>567</v>
      </c>
      <c r="P2024" t="s">
        <v>567</v>
      </c>
      <c r="Q2024">
        <v>1</v>
      </c>
      <c r="W2024">
        <v>0</v>
      </c>
      <c r="X2024">
        <v>-996378858</v>
      </c>
      <c r="Y2024">
        <v>0.17500000000000002</v>
      </c>
      <c r="AA2024">
        <v>0</v>
      </c>
      <c r="AB2024">
        <v>901.01</v>
      </c>
      <c r="AC2024">
        <v>332.48</v>
      </c>
      <c r="AD2024">
        <v>0</v>
      </c>
      <c r="AE2024">
        <v>0</v>
      </c>
      <c r="AF2024">
        <v>99.89</v>
      </c>
      <c r="AG2024">
        <v>10.06</v>
      </c>
      <c r="AH2024">
        <v>0</v>
      </c>
      <c r="AI2024">
        <v>1</v>
      </c>
      <c r="AJ2024">
        <v>9.02</v>
      </c>
      <c r="AK2024">
        <v>33.049999999999997</v>
      </c>
      <c r="AL2024">
        <v>1</v>
      </c>
      <c r="AN2024">
        <v>0</v>
      </c>
      <c r="AO2024">
        <v>1</v>
      </c>
      <c r="AP2024">
        <v>1</v>
      </c>
      <c r="AQ2024">
        <v>0</v>
      </c>
      <c r="AR2024">
        <v>0</v>
      </c>
      <c r="AS2024" t="s">
        <v>3</v>
      </c>
      <c r="AT2024">
        <v>0.14000000000000001</v>
      </c>
      <c r="AU2024" t="s">
        <v>133</v>
      </c>
      <c r="AV2024">
        <v>0</v>
      </c>
      <c r="AW2024">
        <v>2</v>
      </c>
      <c r="AX2024">
        <v>35870808</v>
      </c>
      <c r="AY2024">
        <v>1</v>
      </c>
      <c r="AZ2024">
        <v>0</v>
      </c>
      <c r="BA2024">
        <v>1969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CX2024">
        <f>Y2024*Source!I1927</f>
        <v>4.8125000000000008E-2</v>
      </c>
      <c r="CY2024">
        <f>AB2024</f>
        <v>901.01</v>
      </c>
      <c r="CZ2024">
        <f>AF2024</f>
        <v>99.89</v>
      </c>
      <c r="DA2024">
        <f>AJ2024</f>
        <v>9.02</v>
      </c>
      <c r="DB2024">
        <f>ROUND((ROUND(AT2024*CZ2024,2)*1.25),2)</f>
        <v>17.48</v>
      </c>
      <c r="DC2024">
        <f>ROUND((ROUND(AT2024*AG2024,2)*1.25),2)</f>
        <v>1.76</v>
      </c>
    </row>
    <row r="2025" spans="1:107">
      <c r="A2025">
        <f>ROW(Source!A1927)</f>
        <v>1927</v>
      </c>
      <c r="B2025">
        <v>35863109</v>
      </c>
      <c r="C2025">
        <v>35870792</v>
      </c>
      <c r="D2025">
        <v>29174591</v>
      </c>
      <c r="E2025">
        <v>1</v>
      </c>
      <c r="F2025">
        <v>1</v>
      </c>
      <c r="G2025">
        <v>1</v>
      </c>
      <c r="H2025">
        <v>2</v>
      </c>
      <c r="I2025" t="s">
        <v>589</v>
      </c>
      <c r="J2025" t="s">
        <v>590</v>
      </c>
      <c r="K2025" t="s">
        <v>591</v>
      </c>
      <c r="L2025">
        <v>1368</v>
      </c>
      <c r="N2025">
        <v>1011</v>
      </c>
      <c r="O2025" t="s">
        <v>567</v>
      </c>
      <c r="P2025" t="s">
        <v>567</v>
      </c>
      <c r="Q2025">
        <v>1</v>
      </c>
      <c r="W2025">
        <v>0</v>
      </c>
      <c r="X2025">
        <v>1598042632</v>
      </c>
      <c r="Y2025">
        <v>0.5625</v>
      </c>
      <c r="AA2025">
        <v>0</v>
      </c>
      <c r="AB2025">
        <v>9.4700000000000006</v>
      </c>
      <c r="AC2025">
        <v>0</v>
      </c>
      <c r="AD2025">
        <v>0</v>
      </c>
      <c r="AE2025">
        <v>0</v>
      </c>
      <c r="AF2025">
        <v>0.95</v>
      </c>
      <c r="AG2025">
        <v>0</v>
      </c>
      <c r="AH2025">
        <v>0</v>
      </c>
      <c r="AI2025">
        <v>1</v>
      </c>
      <c r="AJ2025">
        <v>9.9700000000000006</v>
      </c>
      <c r="AK2025">
        <v>33.049999999999997</v>
      </c>
      <c r="AL2025">
        <v>1</v>
      </c>
      <c r="AN2025">
        <v>0</v>
      </c>
      <c r="AO2025">
        <v>1</v>
      </c>
      <c r="AP2025">
        <v>1</v>
      </c>
      <c r="AQ2025">
        <v>0</v>
      </c>
      <c r="AR2025">
        <v>0</v>
      </c>
      <c r="AS2025" t="s">
        <v>3</v>
      </c>
      <c r="AT2025">
        <v>0.45</v>
      </c>
      <c r="AU2025" t="s">
        <v>133</v>
      </c>
      <c r="AV2025">
        <v>0</v>
      </c>
      <c r="AW2025">
        <v>2</v>
      </c>
      <c r="AX2025">
        <v>35870809</v>
      </c>
      <c r="AY2025">
        <v>1</v>
      </c>
      <c r="AZ2025">
        <v>0</v>
      </c>
      <c r="BA2025">
        <v>1970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CX2025">
        <f>Y2025*Source!I1927</f>
        <v>0.15468750000000001</v>
      </c>
      <c r="CY2025">
        <f>AB2025</f>
        <v>9.4700000000000006</v>
      </c>
      <c r="CZ2025">
        <f>AF2025</f>
        <v>0.95</v>
      </c>
      <c r="DA2025">
        <f>AJ2025</f>
        <v>9.9700000000000006</v>
      </c>
      <c r="DB2025">
        <f>ROUND((ROUND(AT2025*CZ2025,2)*1.25),2)</f>
        <v>0.54</v>
      </c>
      <c r="DC2025">
        <f>ROUND((ROUND(AT2025*AG2025,2)*1.25),2)</f>
        <v>0</v>
      </c>
    </row>
    <row r="2026" spans="1:107">
      <c r="A2026">
        <f>ROW(Source!A1927)</f>
        <v>1927</v>
      </c>
      <c r="B2026">
        <v>35863109</v>
      </c>
      <c r="C2026">
        <v>35870792</v>
      </c>
      <c r="D2026">
        <v>29174913</v>
      </c>
      <c r="E2026">
        <v>1</v>
      </c>
      <c r="F2026">
        <v>1</v>
      </c>
      <c r="G2026">
        <v>1</v>
      </c>
      <c r="H2026">
        <v>2</v>
      </c>
      <c r="I2026" t="s">
        <v>578</v>
      </c>
      <c r="J2026" t="s">
        <v>579</v>
      </c>
      <c r="K2026" t="s">
        <v>580</v>
      </c>
      <c r="L2026">
        <v>1368</v>
      </c>
      <c r="N2026">
        <v>1011</v>
      </c>
      <c r="O2026" t="s">
        <v>567</v>
      </c>
      <c r="P2026" t="s">
        <v>567</v>
      </c>
      <c r="Q2026">
        <v>1</v>
      </c>
      <c r="W2026">
        <v>0</v>
      </c>
      <c r="X2026">
        <v>458544584</v>
      </c>
      <c r="Y2026">
        <v>0.6</v>
      </c>
      <c r="AA2026">
        <v>0</v>
      </c>
      <c r="AB2026">
        <v>932.72</v>
      </c>
      <c r="AC2026">
        <v>383.38</v>
      </c>
      <c r="AD2026">
        <v>0</v>
      </c>
      <c r="AE2026">
        <v>0</v>
      </c>
      <c r="AF2026">
        <v>87.17</v>
      </c>
      <c r="AG2026">
        <v>11.6</v>
      </c>
      <c r="AH2026">
        <v>0</v>
      </c>
      <c r="AI2026">
        <v>1</v>
      </c>
      <c r="AJ2026">
        <v>10.7</v>
      </c>
      <c r="AK2026">
        <v>33.049999999999997</v>
      </c>
      <c r="AL2026">
        <v>1</v>
      </c>
      <c r="AN2026">
        <v>0</v>
      </c>
      <c r="AO2026">
        <v>1</v>
      </c>
      <c r="AP2026">
        <v>1</v>
      </c>
      <c r="AQ2026">
        <v>0</v>
      </c>
      <c r="AR2026">
        <v>0</v>
      </c>
      <c r="AS2026" t="s">
        <v>3</v>
      </c>
      <c r="AT2026">
        <v>0.48</v>
      </c>
      <c r="AU2026" t="s">
        <v>133</v>
      </c>
      <c r="AV2026">
        <v>0</v>
      </c>
      <c r="AW2026">
        <v>2</v>
      </c>
      <c r="AX2026">
        <v>35870810</v>
      </c>
      <c r="AY2026">
        <v>1</v>
      </c>
      <c r="AZ2026">
        <v>0</v>
      </c>
      <c r="BA2026">
        <v>1971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CX2026">
        <f>Y2026*Source!I1927</f>
        <v>0.16500000000000001</v>
      </c>
      <c r="CY2026">
        <f>AB2026</f>
        <v>932.72</v>
      </c>
      <c r="CZ2026">
        <f>AF2026</f>
        <v>87.17</v>
      </c>
      <c r="DA2026">
        <f>AJ2026</f>
        <v>10.7</v>
      </c>
      <c r="DB2026">
        <f>ROUND((ROUND(AT2026*CZ2026,2)*1.25),2)</f>
        <v>52.3</v>
      </c>
      <c r="DC2026">
        <f>ROUND((ROUND(AT2026*AG2026,2)*1.25),2)</f>
        <v>6.96</v>
      </c>
    </row>
    <row r="2027" spans="1:107">
      <c r="A2027">
        <f>ROW(Source!A1927)</f>
        <v>1927</v>
      </c>
      <c r="B2027">
        <v>35863109</v>
      </c>
      <c r="C2027">
        <v>35870792</v>
      </c>
      <c r="D2027">
        <v>29114340</v>
      </c>
      <c r="E2027">
        <v>1</v>
      </c>
      <c r="F2027">
        <v>1</v>
      </c>
      <c r="G2027">
        <v>1</v>
      </c>
      <c r="H2027">
        <v>3</v>
      </c>
      <c r="I2027" t="s">
        <v>789</v>
      </c>
      <c r="J2027" t="s">
        <v>790</v>
      </c>
      <c r="K2027" t="s">
        <v>791</v>
      </c>
      <c r="L2027">
        <v>1348</v>
      </c>
      <c r="N2027">
        <v>1009</v>
      </c>
      <c r="O2027" t="s">
        <v>30</v>
      </c>
      <c r="P2027" t="s">
        <v>30</v>
      </c>
      <c r="Q2027">
        <v>1000</v>
      </c>
      <c r="W2027">
        <v>0</v>
      </c>
      <c r="X2027">
        <v>-528746691</v>
      </c>
      <c r="Y2027">
        <v>1.6000000000000001E-3</v>
      </c>
      <c r="AA2027">
        <v>54070.5</v>
      </c>
      <c r="AB2027">
        <v>0</v>
      </c>
      <c r="AC2027">
        <v>0</v>
      </c>
      <c r="AD2027">
        <v>0</v>
      </c>
      <c r="AE2027">
        <v>8475</v>
      </c>
      <c r="AF2027">
        <v>0</v>
      </c>
      <c r="AG2027">
        <v>0</v>
      </c>
      <c r="AH2027">
        <v>0</v>
      </c>
      <c r="AI2027">
        <v>6.38</v>
      </c>
      <c r="AJ2027">
        <v>1</v>
      </c>
      <c r="AK2027">
        <v>1</v>
      </c>
      <c r="AL2027">
        <v>1</v>
      </c>
      <c r="AN2027">
        <v>0</v>
      </c>
      <c r="AO2027">
        <v>1</v>
      </c>
      <c r="AP2027">
        <v>1</v>
      </c>
      <c r="AQ2027">
        <v>0</v>
      </c>
      <c r="AR2027">
        <v>0</v>
      </c>
      <c r="AS2027" t="s">
        <v>3</v>
      </c>
      <c r="AT2027">
        <v>1.6000000000000001E-3</v>
      </c>
      <c r="AU2027" t="s">
        <v>3</v>
      </c>
      <c r="AV2027">
        <v>0</v>
      </c>
      <c r="AW2027">
        <v>2</v>
      </c>
      <c r="AX2027">
        <v>35870811</v>
      </c>
      <c r="AY2027">
        <v>1</v>
      </c>
      <c r="AZ2027">
        <v>0</v>
      </c>
      <c r="BA2027">
        <v>1972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CX2027">
        <f>Y2027*Source!I1927</f>
        <v>4.4000000000000007E-4</v>
      </c>
      <c r="CY2027">
        <f t="shared" ref="CY2027:CY2034" si="304">AA2027</f>
        <v>54070.5</v>
      </c>
      <c r="CZ2027">
        <f t="shared" ref="CZ2027:CZ2034" si="305">AE2027</f>
        <v>8475</v>
      </c>
      <c r="DA2027">
        <f t="shared" ref="DA2027:DA2034" si="306">AI2027</f>
        <v>6.38</v>
      </c>
      <c r="DB2027">
        <f t="shared" ref="DB2027:DB2034" si="307">ROUND(ROUND(AT2027*CZ2027,2),2)</f>
        <v>13.56</v>
      </c>
      <c r="DC2027">
        <f t="shared" ref="DC2027:DC2034" si="308">ROUND(ROUND(AT2027*AG2027,2),2)</f>
        <v>0</v>
      </c>
    </row>
    <row r="2028" spans="1:107">
      <c r="A2028">
        <f>ROW(Source!A1927)</f>
        <v>1927</v>
      </c>
      <c r="B2028">
        <v>35863109</v>
      </c>
      <c r="C2028">
        <v>35870792</v>
      </c>
      <c r="D2028">
        <v>29109162</v>
      </c>
      <c r="E2028">
        <v>1</v>
      </c>
      <c r="F2028">
        <v>1</v>
      </c>
      <c r="G2028">
        <v>1</v>
      </c>
      <c r="H2028">
        <v>3</v>
      </c>
      <c r="I2028" t="s">
        <v>611</v>
      </c>
      <c r="J2028" t="s">
        <v>612</v>
      </c>
      <c r="K2028" t="s">
        <v>613</v>
      </c>
      <c r="L2028">
        <v>1327</v>
      </c>
      <c r="N2028">
        <v>1005</v>
      </c>
      <c r="O2028" t="s">
        <v>155</v>
      </c>
      <c r="P2028" t="s">
        <v>155</v>
      </c>
      <c r="Q2028">
        <v>1</v>
      </c>
      <c r="W2028">
        <v>0</v>
      </c>
      <c r="X2028">
        <v>2002905425</v>
      </c>
      <c r="Y2028">
        <v>23</v>
      </c>
      <c r="AA2028">
        <v>33.75</v>
      </c>
      <c r="AB2028">
        <v>0</v>
      </c>
      <c r="AC2028">
        <v>0</v>
      </c>
      <c r="AD2028">
        <v>0</v>
      </c>
      <c r="AE2028">
        <v>5.71</v>
      </c>
      <c r="AF2028">
        <v>0</v>
      </c>
      <c r="AG2028">
        <v>0</v>
      </c>
      <c r="AH2028">
        <v>0</v>
      </c>
      <c r="AI2028">
        <v>5.91</v>
      </c>
      <c r="AJ2028">
        <v>1</v>
      </c>
      <c r="AK2028">
        <v>1</v>
      </c>
      <c r="AL2028">
        <v>1</v>
      </c>
      <c r="AN2028">
        <v>0</v>
      </c>
      <c r="AO2028">
        <v>1</v>
      </c>
      <c r="AP2028">
        <v>1</v>
      </c>
      <c r="AQ2028">
        <v>0</v>
      </c>
      <c r="AR2028">
        <v>0</v>
      </c>
      <c r="AS2028" t="s">
        <v>3</v>
      </c>
      <c r="AT2028">
        <v>23</v>
      </c>
      <c r="AU2028" t="s">
        <v>3</v>
      </c>
      <c r="AV2028">
        <v>0</v>
      </c>
      <c r="AW2028">
        <v>2</v>
      </c>
      <c r="AX2028">
        <v>35870812</v>
      </c>
      <c r="AY2028">
        <v>1</v>
      </c>
      <c r="AZ2028">
        <v>0</v>
      </c>
      <c r="BA2028">
        <v>1973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CX2028">
        <f>Y2028*Source!I1927</f>
        <v>6.3250000000000002</v>
      </c>
      <c r="CY2028">
        <f t="shared" si="304"/>
        <v>33.75</v>
      </c>
      <c r="CZ2028">
        <f t="shared" si="305"/>
        <v>5.71</v>
      </c>
      <c r="DA2028">
        <f t="shared" si="306"/>
        <v>5.91</v>
      </c>
      <c r="DB2028">
        <f t="shared" si="307"/>
        <v>131.33000000000001</v>
      </c>
      <c r="DC2028">
        <f t="shared" si="308"/>
        <v>0</v>
      </c>
    </row>
    <row r="2029" spans="1:107">
      <c r="A2029">
        <f>ROW(Source!A1927)</f>
        <v>1927</v>
      </c>
      <c r="B2029">
        <v>35863109</v>
      </c>
      <c r="C2029">
        <v>35870792</v>
      </c>
      <c r="D2029">
        <v>29107615</v>
      </c>
      <c r="E2029">
        <v>1</v>
      </c>
      <c r="F2029">
        <v>1</v>
      </c>
      <c r="G2029">
        <v>1</v>
      </c>
      <c r="H2029">
        <v>3</v>
      </c>
      <c r="I2029" t="s">
        <v>792</v>
      </c>
      <c r="J2029" t="s">
        <v>793</v>
      </c>
      <c r="K2029" t="s">
        <v>794</v>
      </c>
      <c r="L2029">
        <v>1348</v>
      </c>
      <c r="N2029">
        <v>1009</v>
      </c>
      <c r="O2029" t="s">
        <v>30</v>
      </c>
      <c r="P2029" t="s">
        <v>30</v>
      </c>
      <c r="Q2029">
        <v>1000</v>
      </c>
      <c r="W2029">
        <v>0</v>
      </c>
      <c r="X2029">
        <v>-529114404</v>
      </c>
      <c r="Y2029">
        <v>3.3999999999999998E-3</v>
      </c>
      <c r="AA2029">
        <v>156811</v>
      </c>
      <c r="AB2029">
        <v>0</v>
      </c>
      <c r="AC2029">
        <v>0</v>
      </c>
      <c r="AD2029">
        <v>0</v>
      </c>
      <c r="AE2029">
        <v>19100</v>
      </c>
      <c r="AF2029">
        <v>0</v>
      </c>
      <c r="AG2029">
        <v>0</v>
      </c>
      <c r="AH2029">
        <v>0</v>
      </c>
      <c r="AI2029">
        <v>8.2100000000000009</v>
      </c>
      <c r="AJ2029">
        <v>1</v>
      </c>
      <c r="AK2029">
        <v>1</v>
      </c>
      <c r="AL2029">
        <v>1</v>
      </c>
      <c r="AN2029">
        <v>0</v>
      </c>
      <c r="AO2029">
        <v>1</v>
      </c>
      <c r="AP2029">
        <v>1</v>
      </c>
      <c r="AQ2029">
        <v>0</v>
      </c>
      <c r="AR2029">
        <v>0</v>
      </c>
      <c r="AS2029" t="s">
        <v>3</v>
      </c>
      <c r="AT2029">
        <v>3.3999999999999998E-3</v>
      </c>
      <c r="AU2029" t="s">
        <v>3</v>
      </c>
      <c r="AV2029">
        <v>0</v>
      </c>
      <c r="AW2029">
        <v>2</v>
      </c>
      <c r="AX2029">
        <v>35870813</v>
      </c>
      <c r="AY2029">
        <v>1</v>
      </c>
      <c r="AZ2029">
        <v>0</v>
      </c>
      <c r="BA2029">
        <v>1974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CX2029">
        <f>Y2029*Source!I1927</f>
        <v>9.3500000000000007E-4</v>
      </c>
      <c r="CY2029">
        <f t="shared" si="304"/>
        <v>156811</v>
      </c>
      <c r="CZ2029">
        <f t="shared" si="305"/>
        <v>19100</v>
      </c>
      <c r="DA2029">
        <f t="shared" si="306"/>
        <v>8.2100000000000009</v>
      </c>
      <c r="DB2029">
        <f t="shared" si="307"/>
        <v>64.94</v>
      </c>
      <c r="DC2029">
        <f t="shared" si="308"/>
        <v>0</v>
      </c>
    </row>
    <row r="2030" spans="1:107">
      <c r="A2030">
        <f>ROW(Source!A1927)</f>
        <v>1927</v>
      </c>
      <c r="B2030">
        <v>35863109</v>
      </c>
      <c r="C2030">
        <v>35870792</v>
      </c>
      <c r="D2030">
        <v>29115662</v>
      </c>
      <c r="E2030">
        <v>1</v>
      </c>
      <c r="F2030">
        <v>1</v>
      </c>
      <c r="G2030">
        <v>1</v>
      </c>
      <c r="H2030">
        <v>3</v>
      </c>
      <c r="I2030" t="s">
        <v>795</v>
      </c>
      <c r="J2030" t="s">
        <v>796</v>
      </c>
      <c r="K2030" t="s">
        <v>797</v>
      </c>
      <c r="L2030">
        <v>1339</v>
      </c>
      <c r="N2030">
        <v>1007</v>
      </c>
      <c r="O2030" t="s">
        <v>617</v>
      </c>
      <c r="P2030" t="s">
        <v>617</v>
      </c>
      <c r="Q2030">
        <v>1</v>
      </c>
      <c r="W2030">
        <v>0</v>
      </c>
      <c r="X2030">
        <v>-1374050018</v>
      </c>
      <c r="Y2030">
        <v>0.24</v>
      </c>
      <c r="AA2030">
        <v>5726.6</v>
      </c>
      <c r="AB2030">
        <v>0</v>
      </c>
      <c r="AC2030">
        <v>0</v>
      </c>
      <c r="AD2030">
        <v>0</v>
      </c>
      <c r="AE2030">
        <v>1045</v>
      </c>
      <c r="AF2030">
        <v>0</v>
      </c>
      <c r="AG2030">
        <v>0</v>
      </c>
      <c r="AH2030">
        <v>0</v>
      </c>
      <c r="AI2030">
        <v>5.48</v>
      </c>
      <c r="AJ2030">
        <v>1</v>
      </c>
      <c r="AK2030">
        <v>1</v>
      </c>
      <c r="AL2030">
        <v>1</v>
      </c>
      <c r="AN2030">
        <v>0</v>
      </c>
      <c r="AO2030">
        <v>1</v>
      </c>
      <c r="AP2030">
        <v>1</v>
      </c>
      <c r="AQ2030">
        <v>0</v>
      </c>
      <c r="AR2030">
        <v>0</v>
      </c>
      <c r="AS2030" t="s">
        <v>3</v>
      </c>
      <c r="AT2030">
        <v>0.24</v>
      </c>
      <c r="AU2030" t="s">
        <v>3</v>
      </c>
      <c r="AV2030">
        <v>0</v>
      </c>
      <c r="AW2030">
        <v>2</v>
      </c>
      <c r="AX2030">
        <v>35870814</v>
      </c>
      <c r="AY2030">
        <v>1</v>
      </c>
      <c r="AZ2030">
        <v>0</v>
      </c>
      <c r="BA2030">
        <v>1975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CX2030">
        <f>Y2030*Source!I1927</f>
        <v>6.6000000000000003E-2</v>
      </c>
      <c r="CY2030">
        <f t="shared" si="304"/>
        <v>5726.6</v>
      </c>
      <c r="CZ2030">
        <f t="shared" si="305"/>
        <v>1045</v>
      </c>
      <c r="DA2030">
        <f t="shared" si="306"/>
        <v>5.48</v>
      </c>
      <c r="DB2030">
        <f t="shared" si="307"/>
        <v>250.8</v>
      </c>
      <c r="DC2030">
        <f t="shared" si="308"/>
        <v>0</v>
      </c>
    </row>
    <row r="2031" spans="1:107">
      <c r="A2031">
        <f>ROW(Source!A1927)</f>
        <v>1927</v>
      </c>
      <c r="B2031">
        <v>35863109</v>
      </c>
      <c r="C2031">
        <v>35870792</v>
      </c>
      <c r="D2031">
        <v>29131086</v>
      </c>
      <c r="E2031">
        <v>1</v>
      </c>
      <c r="F2031">
        <v>1</v>
      </c>
      <c r="G2031">
        <v>1</v>
      </c>
      <c r="H2031">
        <v>3</v>
      </c>
      <c r="I2031" t="s">
        <v>614</v>
      </c>
      <c r="J2031" t="s">
        <v>615</v>
      </c>
      <c r="K2031" t="s">
        <v>616</v>
      </c>
      <c r="L2031">
        <v>1339</v>
      </c>
      <c r="N2031">
        <v>1007</v>
      </c>
      <c r="O2031" t="s">
        <v>617</v>
      </c>
      <c r="P2031" t="s">
        <v>617</v>
      </c>
      <c r="Q2031">
        <v>1</v>
      </c>
      <c r="W2031">
        <v>0</v>
      </c>
      <c r="X2031">
        <v>135382931</v>
      </c>
      <c r="Y2031">
        <v>1.18</v>
      </c>
      <c r="AA2031">
        <v>6560.13</v>
      </c>
      <c r="AB2031">
        <v>0</v>
      </c>
      <c r="AC2031">
        <v>0</v>
      </c>
      <c r="AD2031">
        <v>0</v>
      </c>
      <c r="AE2031">
        <v>1970.01</v>
      </c>
      <c r="AF2031">
        <v>0</v>
      </c>
      <c r="AG2031">
        <v>0</v>
      </c>
      <c r="AH2031">
        <v>0</v>
      </c>
      <c r="AI2031">
        <v>3.33</v>
      </c>
      <c r="AJ2031">
        <v>1</v>
      </c>
      <c r="AK2031">
        <v>1</v>
      </c>
      <c r="AL2031">
        <v>1</v>
      </c>
      <c r="AN2031">
        <v>0</v>
      </c>
      <c r="AO2031">
        <v>1</v>
      </c>
      <c r="AP2031">
        <v>1</v>
      </c>
      <c r="AQ2031">
        <v>0</v>
      </c>
      <c r="AR2031">
        <v>0</v>
      </c>
      <c r="AS2031" t="s">
        <v>3</v>
      </c>
      <c r="AT2031">
        <v>1.18</v>
      </c>
      <c r="AU2031" t="s">
        <v>3</v>
      </c>
      <c r="AV2031">
        <v>0</v>
      </c>
      <c r="AW2031">
        <v>2</v>
      </c>
      <c r="AX2031">
        <v>35870815</v>
      </c>
      <c r="AY2031">
        <v>1</v>
      </c>
      <c r="AZ2031">
        <v>0</v>
      </c>
      <c r="BA2031">
        <v>1976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CX2031">
        <f>Y2031*Source!I1927</f>
        <v>0.32450000000000001</v>
      </c>
      <c r="CY2031">
        <f t="shared" si="304"/>
        <v>6560.13</v>
      </c>
      <c r="CZ2031">
        <f t="shared" si="305"/>
        <v>1970.01</v>
      </c>
      <c r="DA2031">
        <f t="shared" si="306"/>
        <v>3.33</v>
      </c>
      <c r="DB2031">
        <f t="shared" si="307"/>
        <v>2324.61</v>
      </c>
      <c r="DC2031">
        <f t="shared" si="308"/>
        <v>0</v>
      </c>
    </row>
    <row r="2032" spans="1:107">
      <c r="A2032">
        <f>ROW(Source!A1927)</f>
        <v>1927</v>
      </c>
      <c r="B2032">
        <v>35863109</v>
      </c>
      <c r="C2032">
        <v>35870792</v>
      </c>
      <c r="D2032">
        <v>29145153</v>
      </c>
      <c r="E2032">
        <v>1</v>
      </c>
      <c r="F2032">
        <v>1</v>
      </c>
      <c r="G2032">
        <v>1</v>
      </c>
      <c r="H2032">
        <v>3</v>
      </c>
      <c r="I2032" t="s">
        <v>798</v>
      </c>
      <c r="J2032" t="s">
        <v>799</v>
      </c>
      <c r="K2032" t="s">
        <v>800</v>
      </c>
      <c r="L2032">
        <v>1339</v>
      </c>
      <c r="N2032">
        <v>1007</v>
      </c>
      <c r="O2032" t="s">
        <v>617</v>
      </c>
      <c r="P2032" t="s">
        <v>617</v>
      </c>
      <c r="Q2032">
        <v>1</v>
      </c>
      <c r="W2032">
        <v>0</v>
      </c>
      <c r="X2032">
        <v>1291934812</v>
      </c>
      <c r="Y2032">
        <v>0.28000000000000003</v>
      </c>
      <c r="AA2032">
        <v>3230.22</v>
      </c>
      <c r="AB2032">
        <v>0</v>
      </c>
      <c r="AC2032">
        <v>0</v>
      </c>
      <c r="AD2032">
        <v>0</v>
      </c>
      <c r="AE2032">
        <v>426.15</v>
      </c>
      <c r="AF2032">
        <v>0</v>
      </c>
      <c r="AG2032">
        <v>0</v>
      </c>
      <c r="AH2032">
        <v>0</v>
      </c>
      <c r="AI2032">
        <v>7.58</v>
      </c>
      <c r="AJ2032">
        <v>1</v>
      </c>
      <c r="AK2032">
        <v>1</v>
      </c>
      <c r="AL2032">
        <v>1</v>
      </c>
      <c r="AN2032">
        <v>0</v>
      </c>
      <c r="AO2032">
        <v>1</v>
      </c>
      <c r="AP2032">
        <v>1</v>
      </c>
      <c r="AQ2032">
        <v>0</v>
      </c>
      <c r="AR2032">
        <v>0</v>
      </c>
      <c r="AS2032" t="s">
        <v>3</v>
      </c>
      <c r="AT2032">
        <v>0.28000000000000003</v>
      </c>
      <c r="AU2032" t="s">
        <v>3</v>
      </c>
      <c r="AV2032">
        <v>0</v>
      </c>
      <c r="AW2032">
        <v>2</v>
      </c>
      <c r="AX2032">
        <v>35870816</v>
      </c>
      <c r="AY2032">
        <v>1</v>
      </c>
      <c r="AZ2032">
        <v>0</v>
      </c>
      <c r="BA2032">
        <v>1977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CX2032">
        <f>Y2032*Source!I1927</f>
        <v>7.7000000000000013E-2</v>
      </c>
      <c r="CY2032">
        <f t="shared" si="304"/>
        <v>3230.22</v>
      </c>
      <c r="CZ2032">
        <f t="shared" si="305"/>
        <v>426.15</v>
      </c>
      <c r="DA2032">
        <f t="shared" si="306"/>
        <v>7.58</v>
      </c>
      <c r="DB2032">
        <f t="shared" si="307"/>
        <v>119.32</v>
      </c>
      <c r="DC2032">
        <f t="shared" si="308"/>
        <v>0</v>
      </c>
    </row>
    <row r="2033" spans="1:107">
      <c r="A2033">
        <f>ROW(Source!A1927)</f>
        <v>1927</v>
      </c>
      <c r="B2033">
        <v>35863109</v>
      </c>
      <c r="C2033">
        <v>35870792</v>
      </c>
      <c r="D2033">
        <v>29148832</v>
      </c>
      <c r="E2033">
        <v>1</v>
      </c>
      <c r="F2033">
        <v>1</v>
      </c>
      <c r="G2033">
        <v>1</v>
      </c>
      <c r="H2033">
        <v>3</v>
      </c>
      <c r="I2033" t="s">
        <v>801</v>
      </c>
      <c r="J2033" t="s">
        <v>802</v>
      </c>
      <c r="K2033" t="s">
        <v>803</v>
      </c>
      <c r="L2033">
        <v>1356</v>
      </c>
      <c r="N2033">
        <v>1010</v>
      </c>
      <c r="O2033" t="s">
        <v>232</v>
      </c>
      <c r="P2033" t="s">
        <v>232</v>
      </c>
      <c r="Q2033">
        <v>1000</v>
      </c>
      <c r="W2033">
        <v>0</v>
      </c>
      <c r="X2033">
        <v>-463371541</v>
      </c>
      <c r="Y2033">
        <v>0.51</v>
      </c>
      <c r="AA2033">
        <v>8359.85</v>
      </c>
      <c r="AB2033">
        <v>0</v>
      </c>
      <c r="AC2033">
        <v>0</v>
      </c>
      <c r="AD2033">
        <v>0</v>
      </c>
      <c r="AE2033">
        <v>1752.59</v>
      </c>
      <c r="AF2033">
        <v>0</v>
      </c>
      <c r="AG2033">
        <v>0</v>
      </c>
      <c r="AH2033">
        <v>0</v>
      </c>
      <c r="AI2033">
        <v>4.7699999999999996</v>
      </c>
      <c r="AJ2033">
        <v>1</v>
      </c>
      <c r="AK2033">
        <v>1</v>
      </c>
      <c r="AL2033">
        <v>1</v>
      </c>
      <c r="AN2033">
        <v>0</v>
      </c>
      <c r="AO2033">
        <v>1</v>
      </c>
      <c r="AP2033">
        <v>1</v>
      </c>
      <c r="AQ2033">
        <v>0</v>
      </c>
      <c r="AR2033">
        <v>0</v>
      </c>
      <c r="AS2033" t="s">
        <v>3</v>
      </c>
      <c r="AT2033">
        <v>0.51</v>
      </c>
      <c r="AU2033" t="s">
        <v>3</v>
      </c>
      <c r="AV2033">
        <v>0</v>
      </c>
      <c r="AW2033">
        <v>2</v>
      </c>
      <c r="AX2033">
        <v>35870817</v>
      </c>
      <c r="AY2033">
        <v>1</v>
      </c>
      <c r="AZ2033">
        <v>0</v>
      </c>
      <c r="BA2033">
        <v>1978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CX2033">
        <f>Y2033*Source!I1927</f>
        <v>0.14025000000000001</v>
      </c>
      <c r="CY2033">
        <f t="shared" si="304"/>
        <v>8359.85</v>
      </c>
      <c r="CZ2033">
        <f t="shared" si="305"/>
        <v>1752.59</v>
      </c>
      <c r="DA2033">
        <f t="shared" si="306"/>
        <v>4.7699999999999996</v>
      </c>
      <c r="DB2033">
        <f t="shared" si="307"/>
        <v>893.82</v>
      </c>
      <c r="DC2033">
        <f t="shared" si="308"/>
        <v>0</v>
      </c>
    </row>
    <row r="2034" spans="1:107">
      <c r="A2034">
        <f>ROW(Source!A1927)</f>
        <v>1927</v>
      </c>
      <c r="B2034">
        <v>35863109</v>
      </c>
      <c r="C2034">
        <v>35870792</v>
      </c>
      <c r="D2034">
        <v>29150040</v>
      </c>
      <c r="E2034">
        <v>1</v>
      </c>
      <c r="F2034">
        <v>1</v>
      </c>
      <c r="G2034">
        <v>1</v>
      </c>
      <c r="H2034">
        <v>3</v>
      </c>
      <c r="I2034" t="s">
        <v>804</v>
      </c>
      <c r="J2034" t="s">
        <v>805</v>
      </c>
      <c r="K2034" t="s">
        <v>806</v>
      </c>
      <c r="L2034">
        <v>1339</v>
      </c>
      <c r="N2034">
        <v>1007</v>
      </c>
      <c r="O2034" t="s">
        <v>617</v>
      </c>
      <c r="P2034" t="s">
        <v>617</v>
      </c>
      <c r="Q2034">
        <v>1</v>
      </c>
      <c r="W2034">
        <v>0</v>
      </c>
      <c r="X2034">
        <v>693153122</v>
      </c>
      <c r="Y2034">
        <v>7.0000000000000007E-2</v>
      </c>
      <c r="AA2034">
        <v>22.2</v>
      </c>
      <c r="AB2034">
        <v>0</v>
      </c>
      <c r="AC2034">
        <v>0</v>
      </c>
      <c r="AD2034">
        <v>0</v>
      </c>
      <c r="AE2034">
        <v>2.44</v>
      </c>
      <c r="AF2034">
        <v>0</v>
      </c>
      <c r="AG2034">
        <v>0</v>
      </c>
      <c r="AH2034">
        <v>0</v>
      </c>
      <c r="AI2034">
        <v>9.1</v>
      </c>
      <c r="AJ2034">
        <v>1</v>
      </c>
      <c r="AK2034">
        <v>1</v>
      </c>
      <c r="AL2034">
        <v>1</v>
      </c>
      <c r="AN2034">
        <v>0</v>
      </c>
      <c r="AO2034">
        <v>1</v>
      </c>
      <c r="AP2034">
        <v>1</v>
      </c>
      <c r="AQ2034">
        <v>0</v>
      </c>
      <c r="AR2034">
        <v>0</v>
      </c>
      <c r="AS2034" t="s">
        <v>3</v>
      </c>
      <c r="AT2034">
        <v>7.0000000000000007E-2</v>
      </c>
      <c r="AU2034" t="s">
        <v>3</v>
      </c>
      <c r="AV2034">
        <v>0</v>
      </c>
      <c r="AW2034">
        <v>2</v>
      </c>
      <c r="AX2034">
        <v>35870818</v>
      </c>
      <c r="AY2034">
        <v>1</v>
      </c>
      <c r="AZ2034">
        <v>0</v>
      </c>
      <c r="BA2034">
        <v>1979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CX2034">
        <f>Y2034*Source!I1927</f>
        <v>1.9250000000000003E-2</v>
      </c>
      <c r="CY2034">
        <f t="shared" si="304"/>
        <v>22.2</v>
      </c>
      <c r="CZ2034">
        <f t="shared" si="305"/>
        <v>2.44</v>
      </c>
      <c r="DA2034">
        <f t="shared" si="306"/>
        <v>9.1</v>
      </c>
      <c r="DB2034">
        <f t="shared" si="307"/>
        <v>0.17</v>
      </c>
      <c r="DC2034">
        <f t="shared" si="308"/>
        <v>0</v>
      </c>
    </row>
    <row r="2035" spans="1:107">
      <c r="A2035">
        <f>ROW(Source!A1928)</f>
        <v>1928</v>
      </c>
      <c r="B2035">
        <v>35863109</v>
      </c>
      <c r="C2035">
        <v>35870819</v>
      </c>
      <c r="D2035">
        <v>18407150</v>
      </c>
      <c r="E2035">
        <v>1</v>
      </c>
      <c r="F2035">
        <v>1</v>
      </c>
      <c r="G2035">
        <v>1</v>
      </c>
      <c r="H2035">
        <v>1</v>
      </c>
      <c r="I2035" t="s">
        <v>576</v>
      </c>
      <c r="J2035" t="s">
        <v>3</v>
      </c>
      <c r="K2035" t="s">
        <v>577</v>
      </c>
      <c r="L2035">
        <v>1369</v>
      </c>
      <c r="N2035">
        <v>1013</v>
      </c>
      <c r="O2035" t="s">
        <v>561</v>
      </c>
      <c r="P2035" t="s">
        <v>561</v>
      </c>
      <c r="Q2035">
        <v>1</v>
      </c>
      <c r="W2035">
        <v>0</v>
      </c>
      <c r="X2035">
        <v>-931037793</v>
      </c>
      <c r="Y2035">
        <v>69.827999999999989</v>
      </c>
      <c r="AA2035">
        <v>0</v>
      </c>
      <c r="AB2035">
        <v>0</v>
      </c>
      <c r="AC2035">
        <v>0</v>
      </c>
      <c r="AD2035">
        <v>272.45</v>
      </c>
      <c r="AE2035">
        <v>0</v>
      </c>
      <c r="AF2035">
        <v>0</v>
      </c>
      <c r="AG2035">
        <v>0</v>
      </c>
      <c r="AH2035">
        <v>272.45</v>
      </c>
      <c r="AI2035">
        <v>1</v>
      </c>
      <c r="AJ2035">
        <v>1</v>
      </c>
      <c r="AK2035">
        <v>1</v>
      </c>
      <c r="AL2035">
        <v>1</v>
      </c>
      <c r="AN2035">
        <v>0</v>
      </c>
      <c r="AO2035">
        <v>1</v>
      </c>
      <c r="AP2035">
        <v>1</v>
      </c>
      <c r="AQ2035">
        <v>0</v>
      </c>
      <c r="AR2035">
        <v>0</v>
      </c>
      <c r="AS2035" t="s">
        <v>3</v>
      </c>
      <c r="AT2035">
        <v>60.72</v>
      </c>
      <c r="AU2035" t="s">
        <v>134</v>
      </c>
      <c r="AV2035">
        <v>1</v>
      </c>
      <c r="AW2035">
        <v>2</v>
      </c>
      <c r="AX2035">
        <v>35870828</v>
      </c>
      <c r="AY2035">
        <v>1</v>
      </c>
      <c r="AZ2035">
        <v>0</v>
      </c>
      <c r="BA2035">
        <v>1980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CX2035">
        <f>Y2035*Source!I1928</f>
        <v>19.2027</v>
      </c>
      <c r="CY2035">
        <f>AD2035</f>
        <v>272.45</v>
      </c>
      <c r="CZ2035">
        <f>AH2035</f>
        <v>272.45</v>
      </c>
      <c r="DA2035">
        <f>AL2035</f>
        <v>1</v>
      </c>
      <c r="DB2035">
        <f>ROUND((ROUND(AT2035*CZ2035,2)*1.15),2)</f>
        <v>19024.63</v>
      </c>
      <c r="DC2035">
        <f>ROUND((ROUND(AT2035*AG2035,2)*1.15),2)</f>
        <v>0</v>
      </c>
    </row>
    <row r="2036" spans="1:107">
      <c r="A2036">
        <f>ROW(Source!A1928)</f>
        <v>1928</v>
      </c>
      <c r="B2036">
        <v>35863109</v>
      </c>
      <c r="C2036">
        <v>35870819</v>
      </c>
      <c r="D2036">
        <v>121548</v>
      </c>
      <c r="E2036">
        <v>1</v>
      </c>
      <c r="F2036">
        <v>1</v>
      </c>
      <c r="G2036">
        <v>1</v>
      </c>
      <c r="H2036">
        <v>1</v>
      </c>
      <c r="I2036" t="s">
        <v>35</v>
      </c>
      <c r="J2036" t="s">
        <v>3</v>
      </c>
      <c r="K2036" t="s">
        <v>562</v>
      </c>
      <c r="L2036">
        <v>608254</v>
      </c>
      <c r="N2036">
        <v>1013</v>
      </c>
      <c r="O2036" t="s">
        <v>563</v>
      </c>
      <c r="P2036" t="s">
        <v>563</v>
      </c>
      <c r="Q2036">
        <v>1</v>
      </c>
      <c r="W2036">
        <v>0</v>
      </c>
      <c r="X2036">
        <v>-185737400</v>
      </c>
      <c r="Y2036">
        <v>0.72499999999999998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1</v>
      </c>
      <c r="AJ2036">
        <v>1</v>
      </c>
      <c r="AK2036">
        <v>1</v>
      </c>
      <c r="AL2036">
        <v>1</v>
      </c>
      <c r="AN2036">
        <v>0</v>
      </c>
      <c r="AO2036">
        <v>1</v>
      </c>
      <c r="AP2036">
        <v>1</v>
      </c>
      <c r="AQ2036">
        <v>0</v>
      </c>
      <c r="AR2036">
        <v>0</v>
      </c>
      <c r="AS2036" t="s">
        <v>3</v>
      </c>
      <c r="AT2036">
        <v>0.57999999999999996</v>
      </c>
      <c r="AU2036" t="s">
        <v>133</v>
      </c>
      <c r="AV2036">
        <v>2</v>
      </c>
      <c r="AW2036">
        <v>2</v>
      </c>
      <c r="AX2036">
        <v>35870829</v>
      </c>
      <c r="AY2036">
        <v>1</v>
      </c>
      <c r="AZ2036">
        <v>0</v>
      </c>
      <c r="BA2036">
        <v>1981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CX2036">
        <f>Y2036*Source!I1928</f>
        <v>0.199375</v>
      </c>
      <c r="CY2036">
        <f>AD2036</f>
        <v>0</v>
      </c>
      <c r="CZ2036">
        <f>AH2036</f>
        <v>0</v>
      </c>
      <c r="DA2036">
        <f>AL2036</f>
        <v>1</v>
      </c>
      <c r="DB2036">
        <f>ROUND((ROUND(AT2036*CZ2036,2)*1.25),2)</f>
        <v>0</v>
      </c>
      <c r="DC2036">
        <f>ROUND((ROUND(AT2036*AG2036,2)*1.25),2)</f>
        <v>0</v>
      </c>
    </row>
    <row r="2037" spans="1:107">
      <c r="A2037">
        <f>ROW(Source!A1928)</f>
        <v>1928</v>
      </c>
      <c r="B2037">
        <v>35863109</v>
      </c>
      <c r="C2037">
        <v>35870819</v>
      </c>
      <c r="D2037">
        <v>29172556</v>
      </c>
      <c r="E2037">
        <v>1</v>
      </c>
      <c r="F2037">
        <v>1</v>
      </c>
      <c r="G2037">
        <v>1</v>
      </c>
      <c r="H2037">
        <v>2</v>
      </c>
      <c r="I2037" t="s">
        <v>564</v>
      </c>
      <c r="J2037" t="s">
        <v>565</v>
      </c>
      <c r="K2037" t="s">
        <v>566</v>
      </c>
      <c r="L2037">
        <v>1368</v>
      </c>
      <c r="N2037">
        <v>1011</v>
      </c>
      <c r="O2037" t="s">
        <v>567</v>
      </c>
      <c r="P2037" t="s">
        <v>567</v>
      </c>
      <c r="Q2037">
        <v>1</v>
      </c>
      <c r="W2037">
        <v>0</v>
      </c>
      <c r="X2037">
        <v>-1302720870</v>
      </c>
      <c r="Y2037">
        <v>0.72499999999999998</v>
      </c>
      <c r="AA2037">
        <v>0</v>
      </c>
      <c r="AB2037">
        <v>466.71</v>
      </c>
      <c r="AC2037">
        <v>446.18</v>
      </c>
      <c r="AD2037">
        <v>0</v>
      </c>
      <c r="AE2037">
        <v>0</v>
      </c>
      <c r="AF2037">
        <v>31.26</v>
      </c>
      <c r="AG2037">
        <v>13.5</v>
      </c>
      <c r="AH2037">
        <v>0</v>
      </c>
      <c r="AI2037">
        <v>1</v>
      </c>
      <c r="AJ2037">
        <v>14.93</v>
      </c>
      <c r="AK2037">
        <v>33.049999999999997</v>
      </c>
      <c r="AL2037">
        <v>1</v>
      </c>
      <c r="AN2037">
        <v>0</v>
      </c>
      <c r="AO2037">
        <v>1</v>
      </c>
      <c r="AP2037">
        <v>1</v>
      </c>
      <c r="AQ2037">
        <v>0</v>
      </c>
      <c r="AR2037">
        <v>0</v>
      </c>
      <c r="AS2037" t="s">
        <v>3</v>
      </c>
      <c r="AT2037">
        <v>0.57999999999999996</v>
      </c>
      <c r="AU2037" t="s">
        <v>133</v>
      </c>
      <c r="AV2037">
        <v>0</v>
      </c>
      <c r="AW2037">
        <v>2</v>
      </c>
      <c r="AX2037">
        <v>35870830</v>
      </c>
      <c r="AY2037">
        <v>1</v>
      </c>
      <c r="AZ2037">
        <v>0</v>
      </c>
      <c r="BA2037">
        <v>1982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CX2037">
        <f>Y2037*Source!I1928</f>
        <v>0.199375</v>
      </c>
      <c r="CY2037">
        <f>AB2037</f>
        <v>466.71</v>
      </c>
      <c r="CZ2037">
        <f>AF2037</f>
        <v>31.26</v>
      </c>
      <c r="DA2037">
        <f>AJ2037</f>
        <v>14.93</v>
      </c>
      <c r="DB2037">
        <f>ROUND((ROUND(AT2037*CZ2037,2)*1.25),2)</f>
        <v>22.66</v>
      </c>
      <c r="DC2037">
        <f>ROUND((ROUND(AT2037*AG2037,2)*1.25),2)</f>
        <v>9.7899999999999991</v>
      </c>
    </row>
    <row r="2038" spans="1:107">
      <c r="A2038">
        <f>ROW(Source!A1928)</f>
        <v>1928</v>
      </c>
      <c r="B2038">
        <v>35863109</v>
      </c>
      <c r="C2038">
        <v>35870819</v>
      </c>
      <c r="D2038">
        <v>29174591</v>
      </c>
      <c r="E2038">
        <v>1</v>
      </c>
      <c r="F2038">
        <v>1</v>
      </c>
      <c r="G2038">
        <v>1</v>
      </c>
      <c r="H2038">
        <v>2</v>
      </c>
      <c r="I2038" t="s">
        <v>589</v>
      </c>
      <c r="J2038" t="s">
        <v>590</v>
      </c>
      <c r="K2038" t="s">
        <v>591</v>
      </c>
      <c r="L2038">
        <v>1368</v>
      </c>
      <c r="N2038">
        <v>1011</v>
      </c>
      <c r="O2038" t="s">
        <v>567</v>
      </c>
      <c r="P2038" t="s">
        <v>567</v>
      </c>
      <c r="Q2038">
        <v>1</v>
      </c>
      <c r="W2038">
        <v>0</v>
      </c>
      <c r="X2038">
        <v>1598042632</v>
      </c>
      <c r="Y2038">
        <v>1.0249999999999999</v>
      </c>
      <c r="AA2038">
        <v>0</v>
      </c>
      <c r="AB2038">
        <v>9.4700000000000006</v>
      </c>
      <c r="AC2038">
        <v>0</v>
      </c>
      <c r="AD2038">
        <v>0</v>
      </c>
      <c r="AE2038">
        <v>0</v>
      </c>
      <c r="AF2038">
        <v>0.95</v>
      </c>
      <c r="AG2038">
        <v>0</v>
      </c>
      <c r="AH2038">
        <v>0</v>
      </c>
      <c r="AI2038">
        <v>1</v>
      </c>
      <c r="AJ2038">
        <v>9.9700000000000006</v>
      </c>
      <c r="AK2038">
        <v>33.049999999999997</v>
      </c>
      <c r="AL2038">
        <v>1</v>
      </c>
      <c r="AN2038">
        <v>0</v>
      </c>
      <c r="AO2038">
        <v>1</v>
      </c>
      <c r="AP2038">
        <v>1</v>
      </c>
      <c r="AQ2038">
        <v>0</v>
      </c>
      <c r="AR2038">
        <v>0</v>
      </c>
      <c r="AS2038" t="s">
        <v>3</v>
      </c>
      <c r="AT2038">
        <v>0.82</v>
      </c>
      <c r="AU2038" t="s">
        <v>133</v>
      </c>
      <c r="AV2038">
        <v>0</v>
      </c>
      <c r="AW2038">
        <v>2</v>
      </c>
      <c r="AX2038">
        <v>35870831</v>
      </c>
      <c r="AY2038">
        <v>1</v>
      </c>
      <c r="AZ2038">
        <v>0</v>
      </c>
      <c r="BA2038">
        <v>1983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CX2038">
        <f>Y2038*Source!I1928</f>
        <v>0.28187499999999999</v>
      </c>
      <c r="CY2038">
        <f>AB2038</f>
        <v>9.4700000000000006</v>
      </c>
      <c r="CZ2038">
        <f>AF2038</f>
        <v>0.95</v>
      </c>
      <c r="DA2038">
        <f>AJ2038</f>
        <v>9.9700000000000006</v>
      </c>
      <c r="DB2038">
        <f>ROUND((ROUND(AT2038*CZ2038,2)*1.25),2)</f>
        <v>0.98</v>
      </c>
      <c r="DC2038">
        <f>ROUND((ROUND(AT2038*AG2038,2)*1.25),2)</f>
        <v>0</v>
      </c>
    </row>
    <row r="2039" spans="1:107">
      <c r="A2039">
        <f>ROW(Source!A1928)</f>
        <v>1928</v>
      </c>
      <c r="B2039">
        <v>35863109</v>
      </c>
      <c r="C2039">
        <v>35870819</v>
      </c>
      <c r="D2039">
        <v>29174661</v>
      </c>
      <c r="E2039">
        <v>1</v>
      </c>
      <c r="F2039">
        <v>1</v>
      </c>
      <c r="G2039">
        <v>1</v>
      </c>
      <c r="H2039">
        <v>2</v>
      </c>
      <c r="I2039" t="s">
        <v>618</v>
      </c>
      <c r="J2039" t="s">
        <v>619</v>
      </c>
      <c r="K2039" t="s">
        <v>620</v>
      </c>
      <c r="L2039">
        <v>1368</v>
      </c>
      <c r="N2039">
        <v>1011</v>
      </c>
      <c r="O2039" t="s">
        <v>567</v>
      </c>
      <c r="P2039" t="s">
        <v>567</v>
      </c>
      <c r="Q2039">
        <v>1</v>
      </c>
      <c r="W2039">
        <v>0</v>
      </c>
      <c r="X2039">
        <v>-2115030577</v>
      </c>
      <c r="Y2039">
        <v>3.375</v>
      </c>
      <c r="AA2039">
        <v>0</v>
      </c>
      <c r="AB2039">
        <v>25.44</v>
      </c>
      <c r="AC2039">
        <v>0</v>
      </c>
      <c r="AD2039">
        <v>0</v>
      </c>
      <c r="AE2039">
        <v>0</v>
      </c>
      <c r="AF2039">
        <v>2.09</v>
      </c>
      <c r="AG2039">
        <v>0</v>
      </c>
      <c r="AH2039">
        <v>0</v>
      </c>
      <c r="AI2039">
        <v>1</v>
      </c>
      <c r="AJ2039">
        <v>12.17</v>
      </c>
      <c r="AK2039">
        <v>33.049999999999997</v>
      </c>
      <c r="AL2039">
        <v>1</v>
      </c>
      <c r="AN2039">
        <v>0</v>
      </c>
      <c r="AO2039">
        <v>1</v>
      </c>
      <c r="AP2039">
        <v>1</v>
      </c>
      <c r="AQ2039">
        <v>0</v>
      </c>
      <c r="AR2039">
        <v>0</v>
      </c>
      <c r="AS2039" t="s">
        <v>3</v>
      </c>
      <c r="AT2039">
        <v>2.7</v>
      </c>
      <c r="AU2039" t="s">
        <v>133</v>
      </c>
      <c r="AV2039">
        <v>0</v>
      </c>
      <c r="AW2039">
        <v>2</v>
      </c>
      <c r="AX2039">
        <v>35870832</v>
      </c>
      <c r="AY2039">
        <v>1</v>
      </c>
      <c r="AZ2039">
        <v>0</v>
      </c>
      <c r="BA2039">
        <v>1984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CX2039">
        <f>Y2039*Source!I1928</f>
        <v>0.92812500000000009</v>
      </c>
      <c r="CY2039">
        <f>AB2039</f>
        <v>25.44</v>
      </c>
      <c r="CZ2039">
        <f>AF2039</f>
        <v>2.09</v>
      </c>
      <c r="DA2039">
        <f>AJ2039</f>
        <v>12.17</v>
      </c>
      <c r="DB2039">
        <f>ROUND((ROUND(AT2039*CZ2039,2)*1.25),2)</f>
        <v>7.05</v>
      </c>
      <c r="DC2039">
        <f>ROUND((ROUND(AT2039*AG2039,2)*1.25),2)</f>
        <v>0</v>
      </c>
    </row>
    <row r="2040" spans="1:107">
      <c r="A2040">
        <f>ROW(Source!A1928)</f>
        <v>1928</v>
      </c>
      <c r="B2040">
        <v>35863109</v>
      </c>
      <c r="C2040">
        <v>35870819</v>
      </c>
      <c r="D2040">
        <v>29174913</v>
      </c>
      <c r="E2040">
        <v>1</v>
      </c>
      <c r="F2040">
        <v>1</v>
      </c>
      <c r="G2040">
        <v>1</v>
      </c>
      <c r="H2040">
        <v>2</v>
      </c>
      <c r="I2040" t="s">
        <v>578</v>
      </c>
      <c r="J2040" t="s">
        <v>579</v>
      </c>
      <c r="K2040" t="s">
        <v>580</v>
      </c>
      <c r="L2040">
        <v>1368</v>
      </c>
      <c r="N2040">
        <v>1011</v>
      </c>
      <c r="O2040" t="s">
        <v>567</v>
      </c>
      <c r="P2040" t="s">
        <v>567</v>
      </c>
      <c r="Q2040">
        <v>1</v>
      </c>
      <c r="W2040">
        <v>0</v>
      </c>
      <c r="X2040">
        <v>458544584</v>
      </c>
      <c r="Y2040">
        <v>1.05</v>
      </c>
      <c r="AA2040">
        <v>0</v>
      </c>
      <c r="AB2040">
        <v>932.72</v>
      </c>
      <c r="AC2040">
        <v>383.38</v>
      </c>
      <c r="AD2040">
        <v>0</v>
      </c>
      <c r="AE2040">
        <v>0</v>
      </c>
      <c r="AF2040">
        <v>87.17</v>
      </c>
      <c r="AG2040">
        <v>11.6</v>
      </c>
      <c r="AH2040">
        <v>0</v>
      </c>
      <c r="AI2040">
        <v>1</v>
      </c>
      <c r="AJ2040">
        <v>10.7</v>
      </c>
      <c r="AK2040">
        <v>33.049999999999997</v>
      </c>
      <c r="AL2040">
        <v>1</v>
      </c>
      <c r="AN2040">
        <v>0</v>
      </c>
      <c r="AO2040">
        <v>1</v>
      </c>
      <c r="AP2040">
        <v>1</v>
      </c>
      <c r="AQ2040">
        <v>0</v>
      </c>
      <c r="AR2040">
        <v>0</v>
      </c>
      <c r="AS2040" t="s">
        <v>3</v>
      </c>
      <c r="AT2040">
        <v>0.84</v>
      </c>
      <c r="AU2040" t="s">
        <v>133</v>
      </c>
      <c r="AV2040">
        <v>0</v>
      </c>
      <c r="AW2040">
        <v>2</v>
      </c>
      <c r="AX2040">
        <v>35870833</v>
      </c>
      <c r="AY2040">
        <v>1</v>
      </c>
      <c r="AZ2040">
        <v>0</v>
      </c>
      <c r="BA2040">
        <v>1985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CX2040">
        <f>Y2040*Source!I1928</f>
        <v>0.28875000000000006</v>
      </c>
      <c r="CY2040">
        <f>AB2040</f>
        <v>932.72</v>
      </c>
      <c r="CZ2040">
        <f>AF2040</f>
        <v>87.17</v>
      </c>
      <c r="DA2040">
        <f>AJ2040</f>
        <v>10.7</v>
      </c>
      <c r="DB2040">
        <f>ROUND((ROUND(AT2040*CZ2040,2)*1.25),2)</f>
        <v>91.53</v>
      </c>
      <c r="DC2040">
        <f>ROUND((ROUND(AT2040*AG2040,2)*1.25),2)</f>
        <v>12.18</v>
      </c>
    </row>
    <row r="2041" spans="1:107">
      <c r="A2041">
        <f>ROW(Source!A1928)</f>
        <v>1928</v>
      </c>
      <c r="B2041">
        <v>35863109</v>
      </c>
      <c r="C2041">
        <v>35870819</v>
      </c>
      <c r="D2041">
        <v>29114332</v>
      </c>
      <c r="E2041">
        <v>1</v>
      </c>
      <c r="F2041">
        <v>1</v>
      </c>
      <c r="G2041">
        <v>1</v>
      </c>
      <c r="H2041">
        <v>3</v>
      </c>
      <c r="I2041" t="s">
        <v>603</v>
      </c>
      <c r="J2041" t="s">
        <v>604</v>
      </c>
      <c r="K2041" t="s">
        <v>605</v>
      </c>
      <c r="L2041">
        <v>1348</v>
      </c>
      <c r="N2041">
        <v>1009</v>
      </c>
      <c r="O2041" t="s">
        <v>30</v>
      </c>
      <c r="P2041" t="s">
        <v>30</v>
      </c>
      <c r="Q2041">
        <v>1000</v>
      </c>
      <c r="W2041">
        <v>0</v>
      </c>
      <c r="X2041">
        <v>233971917</v>
      </c>
      <c r="Y2041">
        <v>1.23E-2</v>
      </c>
      <c r="AA2041">
        <v>54619.68</v>
      </c>
      <c r="AB2041">
        <v>0</v>
      </c>
      <c r="AC2041">
        <v>0</v>
      </c>
      <c r="AD2041">
        <v>0</v>
      </c>
      <c r="AE2041">
        <v>11978</v>
      </c>
      <c r="AF2041">
        <v>0</v>
      </c>
      <c r="AG2041">
        <v>0</v>
      </c>
      <c r="AH2041">
        <v>0</v>
      </c>
      <c r="AI2041">
        <v>4.5599999999999996</v>
      </c>
      <c r="AJ2041">
        <v>1</v>
      </c>
      <c r="AK2041">
        <v>1</v>
      </c>
      <c r="AL2041">
        <v>1</v>
      </c>
      <c r="AN2041">
        <v>0</v>
      </c>
      <c r="AO2041">
        <v>1</v>
      </c>
      <c r="AP2041">
        <v>1</v>
      </c>
      <c r="AQ2041">
        <v>0</v>
      </c>
      <c r="AR2041">
        <v>0</v>
      </c>
      <c r="AS2041" t="s">
        <v>3</v>
      </c>
      <c r="AT2041">
        <v>1.23E-2</v>
      </c>
      <c r="AU2041" t="s">
        <v>3</v>
      </c>
      <c r="AV2041">
        <v>0</v>
      </c>
      <c r="AW2041">
        <v>2</v>
      </c>
      <c r="AX2041">
        <v>35870834</v>
      </c>
      <c r="AY2041">
        <v>1</v>
      </c>
      <c r="AZ2041">
        <v>0</v>
      </c>
      <c r="BA2041">
        <v>1986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CX2041">
        <f>Y2041*Source!I1928</f>
        <v>3.3825000000000005E-3</v>
      </c>
      <c r="CY2041">
        <f>AA2041</f>
        <v>54619.68</v>
      </c>
      <c r="CZ2041">
        <f>AE2041</f>
        <v>11978</v>
      </c>
      <c r="DA2041">
        <f>AI2041</f>
        <v>4.5599999999999996</v>
      </c>
      <c r="DB2041">
        <f>ROUND(ROUND(AT2041*CZ2041,2),2)</f>
        <v>147.33000000000001</v>
      </c>
      <c r="DC2041">
        <f>ROUND(ROUND(AT2041*AG2041,2),2)</f>
        <v>0</v>
      </c>
    </row>
    <row r="2042" spans="1:107">
      <c r="A2042">
        <f>ROW(Source!A1928)</f>
        <v>1928</v>
      </c>
      <c r="B2042">
        <v>35863109</v>
      </c>
      <c r="C2042">
        <v>35870819</v>
      </c>
      <c r="D2042">
        <v>29130788</v>
      </c>
      <c r="E2042">
        <v>1</v>
      </c>
      <c r="F2042">
        <v>1</v>
      </c>
      <c r="G2042">
        <v>1</v>
      </c>
      <c r="H2042">
        <v>3</v>
      </c>
      <c r="I2042" t="s">
        <v>621</v>
      </c>
      <c r="J2042" t="s">
        <v>622</v>
      </c>
      <c r="K2042" t="s">
        <v>623</v>
      </c>
      <c r="L2042">
        <v>1339</v>
      </c>
      <c r="N2042">
        <v>1007</v>
      </c>
      <c r="O2042" t="s">
        <v>617</v>
      </c>
      <c r="P2042" t="s">
        <v>617</v>
      </c>
      <c r="Q2042">
        <v>1</v>
      </c>
      <c r="W2042">
        <v>0</v>
      </c>
      <c r="X2042">
        <v>23409818</v>
      </c>
      <c r="Y2042">
        <v>2.88</v>
      </c>
      <c r="AA2042">
        <v>14208.11</v>
      </c>
      <c r="AB2042">
        <v>0</v>
      </c>
      <c r="AC2042">
        <v>0</v>
      </c>
      <c r="AD2042">
        <v>0</v>
      </c>
      <c r="AE2042">
        <v>2156.0100000000002</v>
      </c>
      <c r="AF2042">
        <v>0</v>
      </c>
      <c r="AG2042">
        <v>0</v>
      </c>
      <c r="AH2042">
        <v>0</v>
      </c>
      <c r="AI2042">
        <v>6.59</v>
      </c>
      <c r="AJ2042">
        <v>1</v>
      </c>
      <c r="AK2042">
        <v>1</v>
      </c>
      <c r="AL2042">
        <v>1</v>
      </c>
      <c r="AN2042">
        <v>0</v>
      </c>
      <c r="AO2042">
        <v>1</v>
      </c>
      <c r="AP2042">
        <v>1</v>
      </c>
      <c r="AQ2042">
        <v>0</v>
      </c>
      <c r="AR2042">
        <v>0</v>
      </c>
      <c r="AS2042" t="s">
        <v>3</v>
      </c>
      <c r="AT2042">
        <v>2.88</v>
      </c>
      <c r="AU2042" t="s">
        <v>3</v>
      </c>
      <c r="AV2042">
        <v>0</v>
      </c>
      <c r="AW2042">
        <v>2</v>
      </c>
      <c r="AX2042">
        <v>35870835</v>
      </c>
      <c r="AY2042">
        <v>1</v>
      </c>
      <c r="AZ2042">
        <v>0</v>
      </c>
      <c r="BA2042">
        <v>1987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CX2042">
        <f>Y2042*Source!I1928</f>
        <v>0.79200000000000004</v>
      </c>
      <c r="CY2042">
        <f>AA2042</f>
        <v>14208.11</v>
      </c>
      <c r="CZ2042">
        <f>AE2042</f>
        <v>2156.0100000000002</v>
      </c>
      <c r="DA2042">
        <f>AI2042</f>
        <v>6.59</v>
      </c>
      <c r="DB2042">
        <f>ROUND(ROUND(AT2042*CZ2042,2),2)</f>
        <v>6209.31</v>
      </c>
      <c r="DC2042">
        <f>ROUND(ROUND(AT2042*AG2042,2),2)</f>
        <v>0</v>
      </c>
    </row>
    <row r="2043" spans="1:107">
      <c r="A2043">
        <f>ROW(Source!A1929)</f>
        <v>1929</v>
      </c>
      <c r="B2043">
        <v>35863109</v>
      </c>
      <c r="C2043">
        <v>35870836</v>
      </c>
      <c r="D2043">
        <v>18408291</v>
      </c>
      <c r="E2043">
        <v>1</v>
      </c>
      <c r="F2043">
        <v>1</v>
      </c>
      <c r="G2043">
        <v>1</v>
      </c>
      <c r="H2043">
        <v>1</v>
      </c>
      <c r="I2043" t="s">
        <v>606</v>
      </c>
      <c r="J2043" t="s">
        <v>3</v>
      </c>
      <c r="K2043" t="s">
        <v>607</v>
      </c>
      <c r="L2043">
        <v>1369</v>
      </c>
      <c r="N2043">
        <v>1013</v>
      </c>
      <c r="O2043" t="s">
        <v>561</v>
      </c>
      <c r="P2043" t="s">
        <v>561</v>
      </c>
      <c r="Q2043">
        <v>1</v>
      </c>
      <c r="W2043">
        <v>0</v>
      </c>
      <c r="X2043">
        <v>1933892413</v>
      </c>
      <c r="Y2043">
        <v>35.948999999999998</v>
      </c>
      <c r="AA2043">
        <v>0</v>
      </c>
      <c r="AB2043">
        <v>0</v>
      </c>
      <c r="AC2043">
        <v>0</v>
      </c>
      <c r="AD2043">
        <v>260.95999999999998</v>
      </c>
      <c r="AE2043">
        <v>0</v>
      </c>
      <c r="AF2043">
        <v>0</v>
      </c>
      <c r="AG2043">
        <v>0</v>
      </c>
      <c r="AH2043">
        <v>260.95999999999998</v>
      </c>
      <c r="AI2043">
        <v>1</v>
      </c>
      <c r="AJ2043">
        <v>1</v>
      </c>
      <c r="AK2043">
        <v>1</v>
      </c>
      <c r="AL2043">
        <v>1</v>
      </c>
      <c r="AN2043">
        <v>0</v>
      </c>
      <c r="AO2043">
        <v>1</v>
      </c>
      <c r="AP2043">
        <v>1</v>
      </c>
      <c r="AQ2043">
        <v>0</v>
      </c>
      <c r="AR2043">
        <v>0</v>
      </c>
      <c r="AS2043" t="s">
        <v>3</v>
      </c>
      <c r="AT2043">
        <v>31.26</v>
      </c>
      <c r="AU2043" t="s">
        <v>134</v>
      </c>
      <c r="AV2043">
        <v>1</v>
      </c>
      <c r="AW2043">
        <v>2</v>
      </c>
      <c r="AX2043">
        <v>35870844</v>
      </c>
      <c r="AY2043">
        <v>2</v>
      </c>
      <c r="AZ2043">
        <v>131072</v>
      </c>
      <c r="BA2043">
        <v>1988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CX2043">
        <f>Y2043*Source!I1929</f>
        <v>9.8859750000000002</v>
      </c>
      <c r="CY2043">
        <f>AD2043</f>
        <v>260.95999999999998</v>
      </c>
      <c r="CZ2043">
        <f>AH2043</f>
        <v>260.95999999999998</v>
      </c>
      <c r="DA2043">
        <f>AL2043</f>
        <v>1</v>
      </c>
      <c r="DB2043">
        <f>ROUND((ROUND(AT2043*CZ2043,2)*1.15),2)</f>
        <v>9381.25</v>
      </c>
      <c r="DC2043">
        <f>ROUND((ROUND(AT2043*AG2043,2)*1.15),2)</f>
        <v>0</v>
      </c>
    </row>
    <row r="2044" spans="1:107">
      <c r="A2044">
        <f>ROW(Source!A1929)</f>
        <v>1929</v>
      </c>
      <c r="B2044">
        <v>35863109</v>
      </c>
      <c r="C2044">
        <v>35870836</v>
      </c>
      <c r="D2044">
        <v>121548</v>
      </c>
      <c r="E2044">
        <v>1</v>
      </c>
      <c r="F2044">
        <v>1</v>
      </c>
      <c r="G2044">
        <v>1</v>
      </c>
      <c r="H2044">
        <v>1</v>
      </c>
      <c r="I2044" t="s">
        <v>35</v>
      </c>
      <c r="J2044" t="s">
        <v>3</v>
      </c>
      <c r="K2044" t="s">
        <v>562</v>
      </c>
      <c r="L2044">
        <v>608254</v>
      </c>
      <c r="N2044">
        <v>1013</v>
      </c>
      <c r="O2044" t="s">
        <v>563</v>
      </c>
      <c r="P2044" t="s">
        <v>563</v>
      </c>
      <c r="Q2044">
        <v>1</v>
      </c>
      <c r="W2044">
        <v>0</v>
      </c>
      <c r="X2044">
        <v>-185737400</v>
      </c>
      <c r="Y2044">
        <v>8.375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1</v>
      </c>
      <c r="AJ2044">
        <v>1</v>
      </c>
      <c r="AK2044">
        <v>1</v>
      </c>
      <c r="AL2044">
        <v>1</v>
      </c>
      <c r="AN2044">
        <v>0</v>
      </c>
      <c r="AO2044">
        <v>1</v>
      </c>
      <c r="AP2044">
        <v>1</v>
      </c>
      <c r="AQ2044">
        <v>0</v>
      </c>
      <c r="AR2044">
        <v>0</v>
      </c>
      <c r="AS2044" t="s">
        <v>3</v>
      </c>
      <c r="AT2044">
        <v>6.7</v>
      </c>
      <c r="AU2044" t="s">
        <v>133</v>
      </c>
      <c r="AV2044">
        <v>2</v>
      </c>
      <c r="AW2044">
        <v>2</v>
      </c>
      <c r="AX2044">
        <v>35870845</v>
      </c>
      <c r="AY2044">
        <v>1</v>
      </c>
      <c r="AZ2044">
        <v>0</v>
      </c>
      <c r="BA2044">
        <v>1989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CX2044">
        <f>Y2044*Source!I1929</f>
        <v>2.3031250000000001</v>
      </c>
      <c r="CY2044">
        <f>AD2044</f>
        <v>0</v>
      </c>
      <c r="CZ2044">
        <f>AH2044</f>
        <v>0</v>
      </c>
      <c r="DA2044">
        <f>AL2044</f>
        <v>1</v>
      </c>
      <c r="DB2044">
        <f>ROUND((ROUND(AT2044*CZ2044,2)*1.25),2)</f>
        <v>0</v>
      </c>
      <c r="DC2044">
        <f>ROUND((ROUND(AT2044*AG2044,2)*1.25),2)</f>
        <v>0</v>
      </c>
    </row>
    <row r="2045" spans="1:107">
      <c r="A2045">
        <f>ROW(Source!A1929)</f>
        <v>1929</v>
      </c>
      <c r="B2045">
        <v>35863109</v>
      </c>
      <c r="C2045">
        <v>35870836</v>
      </c>
      <c r="D2045">
        <v>29172710</v>
      </c>
      <c r="E2045">
        <v>1</v>
      </c>
      <c r="F2045">
        <v>1</v>
      </c>
      <c r="G2045">
        <v>1</v>
      </c>
      <c r="H2045">
        <v>2</v>
      </c>
      <c r="I2045" t="s">
        <v>570</v>
      </c>
      <c r="J2045" t="s">
        <v>571</v>
      </c>
      <c r="K2045" t="s">
        <v>572</v>
      </c>
      <c r="L2045">
        <v>1368</v>
      </c>
      <c r="N2045">
        <v>1011</v>
      </c>
      <c r="O2045" t="s">
        <v>567</v>
      </c>
      <c r="P2045" t="s">
        <v>567</v>
      </c>
      <c r="Q2045">
        <v>1</v>
      </c>
      <c r="W2045">
        <v>0</v>
      </c>
      <c r="X2045">
        <v>-1676841219</v>
      </c>
      <c r="Y2045">
        <v>8.375</v>
      </c>
      <c r="AA2045">
        <v>0</v>
      </c>
      <c r="AB2045">
        <v>539.16</v>
      </c>
      <c r="AC2045">
        <v>332.48</v>
      </c>
      <c r="AD2045">
        <v>0</v>
      </c>
      <c r="AE2045">
        <v>0</v>
      </c>
      <c r="AF2045">
        <v>46.56</v>
      </c>
      <c r="AG2045">
        <v>10.06</v>
      </c>
      <c r="AH2045">
        <v>0</v>
      </c>
      <c r="AI2045">
        <v>1</v>
      </c>
      <c r="AJ2045">
        <v>11.58</v>
      </c>
      <c r="AK2045">
        <v>33.049999999999997</v>
      </c>
      <c r="AL2045">
        <v>1</v>
      </c>
      <c r="AN2045">
        <v>0</v>
      </c>
      <c r="AO2045">
        <v>1</v>
      </c>
      <c r="AP2045">
        <v>1</v>
      </c>
      <c r="AQ2045">
        <v>0</v>
      </c>
      <c r="AR2045">
        <v>0</v>
      </c>
      <c r="AS2045" t="s">
        <v>3</v>
      </c>
      <c r="AT2045">
        <v>6.7</v>
      </c>
      <c r="AU2045" t="s">
        <v>133</v>
      </c>
      <c r="AV2045">
        <v>0</v>
      </c>
      <c r="AW2045">
        <v>2</v>
      </c>
      <c r="AX2045">
        <v>35870846</v>
      </c>
      <c r="AY2045">
        <v>1</v>
      </c>
      <c r="AZ2045">
        <v>0</v>
      </c>
      <c r="BA2045">
        <v>1990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CX2045">
        <f>Y2045*Source!I1929</f>
        <v>2.3031250000000001</v>
      </c>
      <c r="CY2045">
        <f>AB2045</f>
        <v>539.16</v>
      </c>
      <c r="CZ2045">
        <f>AF2045</f>
        <v>46.56</v>
      </c>
      <c r="DA2045">
        <f>AJ2045</f>
        <v>11.58</v>
      </c>
      <c r="DB2045">
        <f>ROUND((ROUND(AT2045*CZ2045,2)*1.25),2)</f>
        <v>389.94</v>
      </c>
      <c r="DC2045">
        <f>ROUND((ROUND(AT2045*AG2045,2)*1.25),2)</f>
        <v>84.25</v>
      </c>
    </row>
    <row r="2046" spans="1:107">
      <c r="A2046">
        <f>ROW(Source!A1929)</f>
        <v>1929</v>
      </c>
      <c r="B2046">
        <v>35863109</v>
      </c>
      <c r="C2046">
        <v>35870836</v>
      </c>
      <c r="D2046">
        <v>29173472</v>
      </c>
      <c r="E2046">
        <v>1</v>
      </c>
      <c r="F2046">
        <v>1</v>
      </c>
      <c r="G2046">
        <v>1</v>
      </c>
      <c r="H2046">
        <v>2</v>
      </c>
      <c r="I2046" t="s">
        <v>624</v>
      </c>
      <c r="J2046" t="s">
        <v>625</v>
      </c>
      <c r="K2046" t="s">
        <v>626</v>
      </c>
      <c r="L2046">
        <v>1368</v>
      </c>
      <c r="N2046">
        <v>1011</v>
      </c>
      <c r="O2046" t="s">
        <v>567</v>
      </c>
      <c r="P2046" t="s">
        <v>567</v>
      </c>
      <c r="Q2046">
        <v>1</v>
      </c>
      <c r="W2046">
        <v>0</v>
      </c>
      <c r="X2046">
        <v>275932499</v>
      </c>
      <c r="Y2046">
        <v>13.75</v>
      </c>
      <c r="AA2046">
        <v>0</v>
      </c>
      <c r="AB2046">
        <v>12.75</v>
      </c>
      <c r="AC2046">
        <v>0</v>
      </c>
      <c r="AD2046">
        <v>0</v>
      </c>
      <c r="AE2046">
        <v>0</v>
      </c>
      <c r="AF2046">
        <v>3</v>
      </c>
      <c r="AG2046">
        <v>0</v>
      </c>
      <c r="AH2046">
        <v>0</v>
      </c>
      <c r="AI2046">
        <v>1</v>
      </c>
      <c r="AJ2046">
        <v>4.25</v>
      </c>
      <c r="AK2046">
        <v>33.049999999999997</v>
      </c>
      <c r="AL2046">
        <v>1</v>
      </c>
      <c r="AN2046">
        <v>0</v>
      </c>
      <c r="AO2046">
        <v>1</v>
      </c>
      <c r="AP2046">
        <v>1</v>
      </c>
      <c r="AQ2046">
        <v>0</v>
      </c>
      <c r="AR2046">
        <v>0</v>
      </c>
      <c r="AS2046" t="s">
        <v>3</v>
      </c>
      <c r="AT2046">
        <v>11</v>
      </c>
      <c r="AU2046" t="s">
        <v>133</v>
      </c>
      <c r="AV2046">
        <v>0</v>
      </c>
      <c r="AW2046">
        <v>2</v>
      </c>
      <c r="AX2046">
        <v>35870847</v>
      </c>
      <c r="AY2046">
        <v>1</v>
      </c>
      <c r="AZ2046">
        <v>0</v>
      </c>
      <c r="BA2046">
        <v>1991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CX2046">
        <f>Y2046*Source!I1929</f>
        <v>3.7812500000000004</v>
      </c>
      <c r="CY2046">
        <f>AB2046</f>
        <v>12.75</v>
      </c>
      <c r="CZ2046">
        <f>AF2046</f>
        <v>3</v>
      </c>
      <c r="DA2046">
        <f>AJ2046</f>
        <v>4.25</v>
      </c>
      <c r="DB2046">
        <f>ROUND((ROUND(AT2046*CZ2046,2)*1.25),2)</f>
        <v>41.25</v>
      </c>
      <c r="DC2046">
        <f>ROUND((ROUND(AT2046*AG2046,2)*1.25),2)</f>
        <v>0</v>
      </c>
    </row>
    <row r="2047" spans="1:107">
      <c r="A2047">
        <f>ROW(Source!A1929)</f>
        <v>1929</v>
      </c>
      <c r="B2047">
        <v>35863109</v>
      </c>
      <c r="C2047">
        <v>35870836</v>
      </c>
      <c r="D2047">
        <v>29174913</v>
      </c>
      <c r="E2047">
        <v>1</v>
      </c>
      <c r="F2047">
        <v>1</v>
      </c>
      <c r="G2047">
        <v>1</v>
      </c>
      <c r="H2047">
        <v>2</v>
      </c>
      <c r="I2047" t="s">
        <v>578</v>
      </c>
      <c r="J2047" t="s">
        <v>579</v>
      </c>
      <c r="K2047" t="s">
        <v>580</v>
      </c>
      <c r="L2047">
        <v>1368</v>
      </c>
      <c r="N2047">
        <v>1011</v>
      </c>
      <c r="O2047" t="s">
        <v>567</v>
      </c>
      <c r="P2047" t="s">
        <v>567</v>
      </c>
      <c r="Q2047">
        <v>1</v>
      </c>
      <c r="W2047">
        <v>0</v>
      </c>
      <c r="X2047">
        <v>458544584</v>
      </c>
      <c r="Y2047">
        <v>0.4375</v>
      </c>
      <c r="AA2047">
        <v>0</v>
      </c>
      <c r="AB2047">
        <v>932.72</v>
      </c>
      <c r="AC2047">
        <v>383.38</v>
      </c>
      <c r="AD2047">
        <v>0</v>
      </c>
      <c r="AE2047">
        <v>0</v>
      </c>
      <c r="AF2047">
        <v>87.17</v>
      </c>
      <c r="AG2047">
        <v>11.6</v>
      </c>
      <c r="AH2047">
        <v>0</v>
      </c>
      <c r="AI2047">
        <v>1</v>
      </c>
      <c r="AJ2047">
        <v>10.7</v>
      </c>
      <c r="AK2047">
        <v>33.049999999999997</v>
      </c>
      <c r="AL2047">
        <v>1</v>
      </c>
      <c r="AN2047">
        <v>0</v>
      </c>
      <c r="AO2047">
        <v>1</v>
      </c>
      <c r="AP2047">
        <v>1</v>
      </c>
      <c r="AQ2047">
        <v>0</v>
      </c>
      <c r="AR2047">
        <v>0</v>
      </c>
      <c r="AS2047" t="s">
        <v>3</v>
      </c>
      <c r="AT2047">
        <v>0.35</v>
      </c>
      <c r="AU2047" t="s">
        <v>133</v>
      </c>
      <c r="AV2047">
        <v>0</v>
      </c>
      <c r="AW2047">
        <v>2</v>
      </c>
      <c r="AX2047">
        <v>35870848</v>
      </c>
      <c r="AY2047">
        <v>1</v>
      </c>
      <c r="AZ2047">
        <v>0</v>
      </c>
      <c r="BA2047">
        <v>1992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CX2047">
        <f>Y2047*Source!I1929</f>
        <v>0.12031250000000002</v>
      </c>
      <c r="CY2047">
        <f>AB2047</f>
        <v>932.72</v>
      </c>
      <c r="CZ2047">
        <f>AF2047</f>
        <v>87.17</v>
      </c>
      <c r="DA2047">
        <f>AJ2047</f>
        <v>10.7</v>
      </c>
      <c r="DB2047">
        <f>ROUND((ROUND(AT2047*CZ2047,2)*1.25),2)</f>
        <v>38.14</v>
      </c>
      <c r="DC2047">
        <f>ROUND((ROUND(AT2047*AG2047,2)*1.25),2)</f>
        <v>5.08</v>
      </c>
    </row>
    <row r="2048" spans="1:107">
      <c r="A2048">
        <f>ROW(Source!A1929)</f>
        <v>1929</v>
      </c>
      <c r="B2048">
        <v>35863109</v>
      </c>
      <c r="C2048">
        <v>35870836</v>
      </c>
      <c r="D2048">
        <v>29114687</v>
      </c>
      <c r="E2048">
        <v>1</v>
      </c>
      <c r="F2048">
        <v>1</v>
      </c>
      <c r="G2048">
        <v>1</v>
      </c>
      <c r="H2048">
        <v>3</v>
      </c>
      <c r="I2048" t="s">
        <v>627</v>
      </c>
      <c r="J2048" t="s">
        <v>628</v>
      </c>
      <c r="K2048" t="s">
        <v>629</v>
      </c>
      <c r="L2048">
        <v>1348</v>
      </c>
      <c r="N2048">
        <v>1009</v>
      </c>
      <c r="O2048" t="s">
        <v>30</v>
      </c>
      <c r="P2048" t="s">
        <v>30</v>
      </c>
      <c r="Q2048">
        <v>1000</v>
      </c>
      <c r="W2048">
        <v>0</v>
      </c>
      <c r="X2048">
        <v>157955001</v>
      </c>
      <c r="Y2048">
        <v>1.8E-3</v>
      </c>
      <c r="AA2048">
        <v>105069.06</v>
      </c>
      <c r="AB2048">
        <v>0</v>
      </c>
      <c r="AC2048">
        <v>0</v>
      </c>
      <c r="AD2048">
        <v>0</v>
      </c>
      <c r="AE2048">
        <v>16974</v>
      </c>
      <c r="AF2048">
        <v>0</v>
      </c>
      <c r="AG2048">
        <v>0</v>
      </c>
      <c r="AH2048">
        <v>0</v>
      </c>
      <c r="AI2048">
        <v>6.19</v>
      </c>
      <c r="AJ2048">
        <v>1</v>
      </c>
      <c r="AK2048">
        <v>1</v>
      </c>
      <c r="AL2048">
        <v>1</v>
      </c>
      <c r="AN2048">
        <v>0</v>
      </c>
      <c r="AO2048">
        <v>1</v>
      </c>
      <c r="AP2048">
        <v>0</v>
      </c>
      <c r="AQ2048">
        <v>0</v>
      </c>
      <c r="AR2048">
        <v>0</v>
      </c>
      <c r="AS2048" t="s">
        <v>3</v>
      </c>
      <c r="AT2048">
        <v>1.8E-3</v>
      </c>
      <c r="AU2048" t="s">
        <v>3</v>
      </c>
      <c r="AV2048">
        <v>0</v>
      </c>
      <c r="AW2048">
        <v>2</v>
      </c>
      <c r="AX2048">
        <v>35870849</v>
      </c>
      <c r="AY2048">
        <v>1</v>
      </c>
      <c r="AZ2048">
        <v>0</v>
      </c>
      <c r="BA2048">
        <v>1993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CX2048">
        <f>Y2048*Source!I1929</f>
        <v>4.95E-4</v>
      </c>
      <c r="CY2048">
        <f>AA2048</f>
        <v>105069.06</v>
      </c>
      <c r="CZ2048">
        <f>AE2048</f>
        <v>16974</v>
      </c>
      <c r="DA2048">
        <f>AI2048</f>
        <v>6.19</v>
      </c>
      <c r="DB2048">
        <f>ROUND(ROUND(AT2048*CZ2048,2),2)</f>
        <v>30.55</v>
      </c>
      <c r="DC2048">
        <f>ROUND(ROUND(AT2048*AG2048,2),2)</f>
        <v>0</v>
      </c>
    </row>
    <row r="2049" spans="1:107">
      <c r="A2049">
        <f>ROW(Source!A1929)</f>
        <v>1929</v>
      </c>
      <c r="B2049">
        <v>35863109</v>
      </c>
      <c r="C2049">
        <v>35870836</v>
      </c>
      <c r="D2049">
        <v>29115292</v>
      </c>
      <c r="E2049">
        <v>1</v>
      </c>
      <c r="F2049">
        <v>1</v>
      </c>
      <c r="G2049">
        <v>1</v>
      </c>
      <c r="H2049">
        <v>3</v>
      </c>
      <c r="I2049" t="s">
        <v>630</v>
      </c>
      <c r="J2049" t="s">
        <v>631</v>
      </c>
      <c r="K2049" t="s">
        <v>632</v>
      </c>
      <c r="L2049">
        <v>1339</v>
      </c>
      <c r="N2049">
        <v>1007</v>
      </c>
      <c r="O2049" t="s">
        <v>617</v>
      </c>
      <c r="P2049" t="s">
        <v>617</v>
      </c>
      <c r="Q2049">
        <v>1</v>
      </c>
      <c r="W2049">
        <v>0</v>
      </c>
      <c r="X2049">
        <v>582810497</v>
      </c>
      <c r="Y2049">
        <v>1.24</v>
      </c>
      <c r="AA2049">
        <v>26287.8</v>
      </c>
      <c r="AB2049">
        <v>0</v>
      </c>
      <c r="AC2049">
        <v>0</v>
      </c>
      <c r="AD2049">
        <v>0</v>
      </c>
      <c r="AE2049">
        <v>4478.33</v>
      </c>
      <c r="AF2049">
        <v>0</v>
      </c>
      <c r="AG2049">
        <v>0</v>
      </c>
      <c r="AH2049">
        <v>0</v>
      </c>
      <c r="AI2049">
        <v>5.87</v>
      </c>
      <c r="AJ2049">
        <v>1</v>
      </c>
      <c r="AK2049">
        <v>1</v>
      </c>
      <c r="AL2049">
        <v>1</v>
      </c>
      <c r="AN2049">
        <v>0</v>
      </c>
      <c r="AO2049">
        <v>1</v>
      </c>
      <c r="AP2049">
        <v>0</v>
      </c>
      <c r="AQ2049">
        <v>0</v>
      </c>
      <c r="AR2049">
        <v>0</v>
      </c>
      <c r="AS2049" t="s">
        <v>3</v>
      </c>
      <c r="AT2049">
        <v>1.24</v>
      </c>
      <c r="AU2049" t="s">
        <v>3</v>
      </c>
      <c r="AV2049">
        <v>0</v>
      </c>
      <c r="AW2049">
        <v>2</v>
      </c>
      <c r="AX2049">
        <v>35870850</v>
      </c>
      <c r="AY2049">
        <v>1</v>
      </c>
      <c r="AZ2049">
        <v>0</v>
      </c>
      <c r="BA2049">
        <v>1994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CX2049">
        <f>Y2049*Source!I1929</f>
        <v>0.34100000000000003</v>
      </c>
      <c r="CY2049">
        <f>AA2049</f>
        <v>26287.8</v>
      </c>
      <c r="CZ2049">
        <f>AE2049</f>
        <v>4478.33</v>
      </c>
      <c r="DA2049">
        <f>AI2049</f>
        <v>5.87</v>
      </c>
      <c r="DB2049">
        <f>ROUND(ROUND(AT2049*CZ2049,2),2)</f>
        <v>5553.13</v>
      </c>
      <c r="DC2049">
        <f>ROUND(ROUND(AT2049*AG2049,2),2)</f>
        <v>0</v>
      </c>
    </row>
    <row r="2050" spans="1:107">
      <c r="A2050">
        <f>ROW(Source!A1930)</f>
        <v>1930</v>
      </c>
      <c r="B2050">
        <v>35863109</v>
      </c>
      <c r="C2050">
        <v>35870851</v>
      </c>
      <c r="D2050">
        <v>18410542</v>
      </c>
      <c r="E2050">
        <v>1</v>
      </c>
      <c r="F2050">
        <v>1</v>
      </c>
      <c r="G2050">
        <v>1</v>
      </c>
      <c r="H2050">
        <v>1</v>
      </c>
      <c r="I2050" t="s">
        <v>807</v>
      </c>
      <c r="J2050" t="s">
        <v>3</v>
      </c>
      <c r="K2050" t="s">
        <v>808</v>
      </c>
      <c r="L2050">
        <v>1369</v>
      </c>
      <c r="N2050">
        <v>1013</v>
      </c>
      <c r="O2050" t="s">
        <v>561</v>
      </c>
      <c r="P2050" t="s">
        <v>561</v>
      </c>
      <c r="Q2050">
        <v>1</v>
      </c>
      <c r="W2050">
        <v>0</v>
      </c>
      <c r="X2050">
        <v>1415306217</v>
      </c>
      <c r="Y2050">
        <v>36.121499999999997</v>
      </c>
      <c r="AA2050">
        <v>0</v>
      </c>
      <c r="AB2050">
        <v>0</v>
      </c>
      <c r="AC2050">
        <v>0</v>
      </c>
      <c r="AD2050">
        <v>265.43</v>
      </c>
      <c r="AE2050">
        <v>0</v>
      </c>
      <c r="AF2050">
        <v>0</v>
      </c>
      <c r="AG2050">
        <v>0</v>
      </c>
      <c r="AH2050">
        <v>265.43</v>
      </c>
      <c r="AI2050">
        <v>1</v>
      </c>
      <c r="AJ2050">
        <v>1</v>
      </c>
      <c r="AK2050">
        <v>1</v>
      </c>
      <c r="AL2050">
        <v>1</v>
      </c>
      <c r="AN2050">
        <v>0</v>
      </c>
      <c r="AO2050">
        <v>1</v>
      </c>
      <c r="AP2050">
        <v>1</v>
      </c>
      <c r="AQ2050">
        <v>0</v>
      </c>
      <c r="AR2050">
        <v>0</v>
      </c>
      <c r="AS2050" t="s">
        <v>3</v>
      </c>
      <c r="AT2050">
        <v>31.41</v>
      </c>
      <c r="AU2050" t="s">
        <v>134</v>
      </c>
      <c r="AV2050">
        <v>1</v>
      </c>
      <c r="AW2050">
        <v>2</v>
      </c>
      <c r="AX2050">
        <v>35870860</v>
      </c>
      <c r="AY2050">
        <v>2</v>
      </c>
      <c r="AZ2050">
        <v>131072</v>
      </c>
      <c r="BA2050">
        <v>1995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CX2050">
        <f>Y2050*Source!I1930</f>
        <v>9.9334124999999993</v>
      </c>
      <c r="CY2050">
        <f>AD2050</f>
        <v>265.43</v>
      </c>
      <c r="CZ2050">
        <f>AH2050</f>
        <v>265.43</v>
      </c>
      <c r="DA2050">
        <f>AL2050</f>
        <v>1</v>
      </c>
      <c r="DB2050">
        <f>ROUND((ROUND(AT2050*CZ2050,2)*1.15),2)</f>
        <v>9587.73</v>
      </c>
      <c r="DC2050">
        <f>ROUND((ROUND(AT2050*AG2050,2)*1.15),2)</f>
        <v>0</v>
      </c>
    </row>
    <row r="2051" spans="1:107">
      <c r="A2051">
        <f>ROW(Source!A1930)</f>
        <v>1930</v>
      </c>
      <c r="B2051">
        <v>35863109</v>
      </c>
      <c r="C2051">
        <v>35870851</v>
      </c>
      <c r="D2051">
        <v>121548</v>
      </c>
      <c r="E2051">
        <v>1</v>
      </c>
      <c r="F2051">
        <v>1</v>
      </c>
      <c r="G2051">
        <v>1</v>
      </c>
      <c r="H2051">
        <v>1</v>
      </c>
      <c r="I2051" t="s">
        <v>35</v>
      </c>
      <c r="J2051" t="s">
        <v>3</v>
      </c>
      <c r="K2051" t="s">
        <v>562</v>
      </c>
      <c r="L2051">
        <v>608254</v>
      </c>
      <c r="N2051">
        <v>1013</v>
      </c>
      <c r="O2051" t="s">
        <v>563</v>
      </c>
      <c r="P2051" t="s">
        <v>563</v>
      </c>
      <c r="Q2051">
        <v>1</v>
      </c>
      <c r="W2051">
        <v>0</v>
      </c>
      <c r="X2051">
        <v>-185737400</v>
      </c>
      <c r="Y2051">
        <v>0.42500000000000004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1</v>
      </c>
      <c r="AJ2051">
        <v>1</v>
      </c>
      <c r="AK2051">
        <v>1</v>
      </c>
      <c r="AL2051">
        <v>1</v>
      </c>
      <c r="AN2051">
        <v>0</v>
      </c>
      <c r="AO2051">
        <v>1</v>
      </c>
      <c r="AP2051">
        <v>1</v>
      </c>
      <c r="AQ2051">
        <v>0</v>
      </c>
      <c r="AR2051">
        <v>0</v>
      </c>
      <c r="AS2051" t="s">
        <v>3</v>
      </c>
      <c r="AT2051">
        <v>0.34</v>
      </c>
      <c r="AU2051" t="s">
        <v>133</v>
      </c>
      <c r="AV2051">
        <v>2</v>
      </c>
      <c r="AW2051">
        <v>2</v>
      </c>
      <c r="AX2051">
        <v>35870861</v>
      </c>
      <c r="AY2051">
        <v>1</v>
      </c>
      <c r="AZ2051">
        <v>0</v>
      </c>
      <c r="BA2051">
        <v>1996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CX2051">
        <f>Y2051*Source!I1930</f>
        <v>0.11687500000000002</v>
      </c>
      <c r="CY2051">
        <f>AD2051</f>
        <v>0</v>
      </c>
      <c r="CZ2051">
        <f>AH2051</f>
        <v>0</v>
      </c>
      <c r="DA2051">
        <f>AL2051</f>
        <v>1</v>
      </c>
      <c r="DB2051">
        <f>ROUND((ROUND(AT2051*CZ2051,2)*1.25),2)</f>
        <v>0</v>
      </c>
      <c r="DC2051">
        <f>ROUND((ROUND(AT2051*AG2051,2)*1.25),2)</f>
        <v>0</v>
      </c>
    </row>
    <row r="2052" spans="1:107">
      <c r="A2052">
        <f>ROW(Source!A1930)</f>
        <v>1930</v>
      </c>
      <c r="B2052">
        <v>35863109</v>
      </c>
      <c r="C2052">
        <v>35870851</v>
      </c>
      <c r="D2052">
        <v>29172556</v>
      </c>
      <c r="E2052">
        <v>1</v>
      </c>
      <c r="F2052">
        <v>1</v>
      </c>
      <c r="G2052">
        <v>1</v>
      </c>
      <c r="H2052">
        <v>2</v>
      </c>
      <c r="I2052" t="s">
        <v>564</v>
      </c>
      <c r="J2052" t="s">
        <v>565</v>
      </c>
      <c r="K2052" t="s">
        <v>566</v>
      </c>
      <c r="L2052">
        <v>1368</v>
      </c>
      <c r="N2052">
        <v>1011</v>
      </c>
      <c r="O2052" t="s">
        <v>567</v>
      </c>
      <c r="P2052" t="s">
        <v>567</v>
      </c>
      <c r="Q2052">
        <v>1</v>
      </c>
      <c r="W2052">
        <v>0</v>
      </c>
      <c r="X2052">
        <v>-1302720870</v>
      </c>
      <c r="Y2052">
        <v>0.42500000000000004</v>
      </c>
      <c r="AA2052">
        <v>0</v>
      </c>
      <c r="AB2052">
        <v>466.71</v>
      </c>
      <c r="AC2052">
        <v>446.18</v>
      </c>
      <c r="AD2052">
        <v>0</v>
      </c>
      <c r="AE2052">
        <v>0</v>
      </c>
      <c r="AF2052">
        <v>31.26</v>
      </c>
      <c r="AG2052">
        <v>13.5</v>
      </c>
      <c r="AH2052">
        <v>0</v>
      </c>
      <c r="AI2052">
        <v>1</v>
      </c>
      <c r="AJ2052">
        <v>14.93</v>
      </c>
      <c r="AK2052">
        <v>33.049999999999997</v>
      </c>
      <c r="AL2052">
        <v>1</v>
      </c>
      <c r="AN2052">
        <v>0</v>
      </c>
      <c r="AO2052">
        <v>1</v>
      </c>
      <c r="AP2052">
        <v>1</v>
      </c>
      <c r="AQ2052">
        <v>0</v>
      </c>
      <c r="AR2052">
        <v>0</v>
      </c>
      <c r="AS2052" t="s">
        <v>3</v>
      </c>
      <c r="AT2052">
        <v>0.34</v>
      </c>
      <c r="AU2052" t="s">
        <v>133</v>
      </c>
      <c r="AV2052">
        <v>0</v>
      </c>
      <c r="AW2052">
        <v>2</v>
      </c>
      <c r="AX2052">
        <v>35870862</v>
      </c>
      <c r="AY2052">
        <v>1</v>
      </c>
      <c r="AZ2052">
        <v>0</v>
      </c>
      <c r="BA2052">
        <v>1997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CX2052">
        <f>Y2052*Source!I1930</f>
        <v>0.11687500000000002</v>
      </c>
      <c r="CY2052">
        <f>AB2052</f>
        <v>466.71</v>
      </c>
      <c r="CZ2052">
        <f>AF2052</f>
        <v>31.26</v>
      </c>
      <c r="DA2052">
        <f>AJ2052</f>
        <v>14.93</v>
      </c>
      <c r="DB2052">
        <f>ROUND((ROUND(AT2052*CZ2052,2)*1.25),2)</f>
        <v>13.29</v>
      </c>
      <c r="DC2052">
        <f>ROUND((ROUND(AT2052*AG2052,2)*1.25),2)</f>
        <v>5.74</v>
      </c>
    </row>
    <row r="2053" spans="1:107">
      <c r="A2053">
        <f>ROW(Source!A1930)</f>
        <v>1930</v>
      </c>
      <c r="B2053">
        <v>35863109</v>
      </c>
      <c r="C2053">
        <v>35870851</v>
      </c>
      <c r="D2053">
        <v>29174663</v>
      </c>
      <c r="E2053">
        <v>1</v>
      </c>
      <c r="F2053">
        <v>1</v>
      </c>
      <c r="G2053">
        <v>1</v>
      </c>
      <c r="H2053">
        <v>2</v>
      </c>
      <c r="I2053" t="s">
        <v>809</v>
      </c>
      <c r="J2053" t="s">
        <v>810</v>
      </c>
      <c r="K2053" t="s">
        <v>811</v>
      </c>
      <c r="L2053">
        <v>1368</v>
      </c>
      <c r="N2053">
        <v>1011</v>
      </c>
      <c r="O2053" t="s">
        <v>567</v>
      </c>
      <c r="P2053" t="s">
        <v>567</v>
      </c>
      <c r="Q2053">
        <v>1</v>
      </c>
      <c r="W2053">
        <v>0</v>
      </c>
      <c r="X2053">
        <v>494683813</v>
      </c>
      <c r="Y2053">
        <v>6.625</v>
      </c>
      <c r="AA2053">
        <v>0</v>
      </c>
      <c r="AB2053">
        <v>17.100000000000001</v>
      </c>
      <c r="AC2053">
        <v>0</v>
      </c>
      <c r="AD2053">
        <v>0</v>
      </c>
      <c r="AE2053">
        <v>0</v>
      </c>
      <c r="AF2053">
        <v>3.4</v>
      </c>
      <c r="AG2053">
        <v>0</v>
      </c>
      <c r="AH2053">
        <v>0</v>
      </c>
      <c r="AI2053">
        <v>1</v>
      </c>
      <c r="AJ2053">
        <v>5.03</v>
      </c>
      <c r="AK2053">
        <v>33.049999999999997</v>
      </c>
      <c r="AL2053">
        <v>1</v>
      </c>
      <c r="AN2053">
        <v>0</v>
      </c>
      <c r="AO2053">
        <v>1</v>
      </c>
      <c r="AP2053">
        <v>1</v>
      </c>
      <c r="AQ2053">
        <v>0</v>
      </c>
      <c r="AR2053">
        <v>0</v>
      </c>
      <c r="AS2053" t="s">
        <v>3</v>
      </c>
      <c r="AT2053">
        <v>5.3</v>
      </c>
      <c r="AU2053" t="s">
        <v>133</v>
      </c>
      <c r="AV2053">
        <v>0</v>
      </c>
      <c r="AW2053">
        <v>2</v>
      </c>
      <c r="AX2053">
        <v>35870863</v>
      </c>
      <c r="AY2053">
        <v>1</v>
      </c>
      <c r="AZ2053">
        <v>0</v>
      </c>
      <c r="BA2053">
        <v>1998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CX2053">
        <f>Y2053*Source!I1930</f>
        <v>1.8218750000000001</v>
      </c>
      <c r="CY2053">
        <f>AB2053</f>
        <v>17.100000000000001</v>
      </c>
      <c r="CZ2053">
        <f>AF2053</f>
        <v>3.4</v>
      </c>
      <c r="DA2053">
        <f>AJ2053</f>
        <v>5.03</v>
      </c>
      <c r="DB2053">
        <f>ROUND((ROUND(AT2053*CZ2053,2)*1.25),2)</f>
        <v>22.53</v>
      </c>
      <c r="DC2053">
        <f>ROUND((ROUND(AT2053*AG2053,2)*1.25),2)</f>
        <v>0</v>
      </c>
    </row>
    <row r="2054" spans="1:107">
      <c r="A2054">
        <f>ROW(Source!A1930)</f>
        <v>1930</v>
      </c>
      <c r="B2054">
        <v>35863109</v>
      </c>
      <c r="C2054">
        <v>35870851</v>
      </c>
      <c r="D2054">
        <v>29174913</v>
      </c>
      <c r="E2054">
        <v>1</v>
      </c>
      <c r="F2054">
        <v>1</v>
      </c>
      <c r="G2054">
        <v>1</v>
      </c>
      <c r="H2054">
        <v>2</v>
      </c>
      <c r="I2054" t="s">
        <v>578</v>
      </c>
      <c r="J2054" t="s">
        <v>579</v>
      </c>
      <c r="K2054" t="s">
        <v>580</v>
      </c>
      <c r="L2054">
        <v>1368</v>
      </c>
      <c r="N2054">
        <v>1011</v>
      </c>
      <c r="O2054" t="s">
        <v>567</v>
      </c>
      <c r="P2054" t="s">
        <v>567</v>
      </c>
      <c r="Q2054">
        <v>1</v>
      </c>
      <c r="W2054">
        <v>0</v>
      </c>
      <c r="X2054">
        <v>458544584</v>
      </c>
      <c r="Y2054">
        <v>0.6</v>
      </c>
      <c r="AA2054">
        <v>0</v>
      </c>
      <c r="AB2054">
        <v>932.72</v>
      </c>
      <c r="AC2054">
        <v>383.38</v>
      </c>
      <c r="AD2054">
        <v>0</v>
      </c>
      <c r="AE2054">
        <v>0</v>
      </c>
      <c r="AF2054">
        <v>87.17</v>
      </c>
      <c r="AG2054">
        <v>11.6</v>
      </c>
      <c r="AH2054">
        <v>0</v>
      </c>
      <c r="AI2054">
        <v>1</v>
      </c>
      <c r="AJ2054">
        <v>10.7</v>
      </c>
      <c r="AK2054">
        <v>33.049999999999997</v>
      </c>
      <c r="AL2054">
        <v>1</v>
      </c>
      <c r="AN2054">
        <v>0</v>
      </c>
      <c r="AO2054">
        <v>1</v>
      </c>
      <c r="AP2054">
        <v>1</v>
      </c>
      <c r="AQ2054">
        <v>0</v>
      </c>
      <c r="AR2054">
        <v>0</v>
      </c>
      <c r="AS2054" t="s">
        <v>3</v>
      </c>
      <c r="AT2054">
        <v>0.48</v>
      </c>
      <c r="AU2054" t="s">
        <v>133</v>
      </c>
      <c r="AV2054">
        <v>0</v>
      </c>
      <c r="AW2054">
        <v>2</v>
      </c>
      <c r="AX2054">
        <v>35870864</v>
      </c>
      <c r="AY2054">
        <v>1</v>
      </c>
      <c r="AZ2054">
        <v>0</v>
      </c>
      <c r="BA2054">
        <v>1999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CX2054">
        <f>Y2054*Source!I1930</f>
        <v>0.16500000000000001</v>
      </c>
      <c r="CY2054">
        <f>AB2054</f>
        <v>932.72</v>
      </c>
      <c r="CZ2054">
        <f>AF2054</f>
        <v>87.17</v>
      </c>
      <c r="DA2054">
        <f>AJ2054</f>
        <v>10.7</v>
      </c>
      <c r="DB2054">
        <f>ROUND((ROUND(AT2054*CZ2054,2)*1.25),2)</f>
        <v>52.3</v>
      </c>
      <c r="DC2054">
        <f>ROUND((ROUND(AT2054*AG2054,2)*1.25),2)</f>
        <v>6.96</v>
      </c>
    </row>
    <row r="2055" spans="1:107">
      <c r="A2055">
        <f>ROW(Source!A1930)</f>
        <v>1930</v>
      </c>
      <c r="B2055">
        <v>35863109</v>
      </c>
      <c r="C2055">
        <v>35870851</v>
      </c>
      <c r="D2055">
        <v>29110876</v>
      </c>
      <c r="E2055">
        <v>1</v>
      </c>
      <c r="F2055">
        <v>1</v>
      </c>
      <c r="G2055">
        <v>1</v>
      </c>
      <c r="H2055">
        <v>3</v>
      </c>
      <c r="I2055" t="s">
        <v>299</v>
      </c>
      <c r="J2055" t="s">
        <v>301</v>
      </c>
      <c r="K2055" t="s">
        <v>300</v>
      </c>
      <c r="L2055">
        <v>1327</v>
      </c>
      <c r="N2055">
        <v>1005</v>
      </c>
      <c r="O2055" t="s">
        <v>155</v>
      </c>
      <c r="P2055" t="s">
        <v>155</v>
      </c>
      <c r="Q2055">
        <v>1</v>
      </c>
      <c r="W2055">
        <v>1</v>
      </c>
      <c r="X2055">
        <v>-217513507</v>
      </c>
      <c r="Y2055">
        <v>-102</v>
      </c>
      <c r="AA2055">
        <v>184.42</v>
      </c>
      <c r="AB2055">
        <v>0</v>
      </c>
      <c r="AC2055">
        <v>0</v>
      </c>
      <c r="AD2055">
        <v>0</v>
      </c>
      <c r="AE2055">
        <v>67.8</v>
      </c>
      <c r="AF2055">
        <v>0</v>
      </c>
      <c r="AG2055">
        <v>0</v>
      </c>
      <c r="AH2055">
        <v>0</v>
      </c>
      <c r="AI2055">
        <v>2.72</v>
      </c>
      <c r="AJ2055">
        <v>1</v>
      </c>
      <c r="AK2055">
        <v>1</v>
      </c>
      <c r="AL2055">
        <v>1</v>
      </c>
      <c r="AN2055">
        <v>0</v>
      </c>
      <c r="AO2055">
        <v>1</v>
      </c>
      <c r="AP2055">
        <v>0</v>
      </c>
      <c r="AQ2055">
        <v>0</v>
      </c>
      <c r="AR2055">
        <v>0</v>
      </c>
      <c r="AS2055" t="s">
        <v>3</v>
      </c>
      <c r="AT2055">
        <v>-102</v>
      </c>
      <c r="AU2055" t="s">
        <v>3</v>
      </c>
      <c r="AV2055">
        <v>0</v>
      </c>
      <c r="AW2055">
        <v>2</v>
      </c>
      <c r="AX2055">
        <v>35870865</v>
      </c>
      <c r="AY2055">
        <v>1</v>
      </c>
      <c r="AZ2055">
        <v>6144</v>
      </c>
      <c r="BA2055">
        <v>2000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CX2055">
        <f>Y2055*Source!I1930</f>
        <v>-28.05</v>
      </c>
      <c r="CY2055">
        <f>AA2055</f>
        <v>184.42</v>
      </c>
      <c r="CZ2055">
        <f>AE2055</f>
        <v>67.8</v>
      </c>
      <c r="DA2055">
        <f>AI2055</f>
        <v>2.72</v>
      </c>
      <c r="DB2055">
        <f>ROUND(ROUND(AT2055*CZ2055,2),2)</f>
        <v>-6915.6</v>
      </c>
      <c r="DC2055">
        <f>ROUND(ROUND(AT2055*AG2055,2),2)</f>
        <v>0</v>
      </c>
    </row>
    <row r="2056" spans="1:107">
      <c r="A2056">
        <f>ROW(Source!A1930)</f>
        <v>1930</v>
      </c>
      <c r="B2056">
        <v>35863109</v>
      </c>
      <c r="C2056">
        <v>35870851</v>
      </c>
      <c r="D2056">
        <v>29110762</v>
      </c>
      <c r="E2056">
        <v>1</v>
      </c>
      <c r="F2056">
        <v>1</v>
      </c>
      <c r="G2056">
        <v>1</v>
      </c>
      <c r="H2056">
        <v>3</v>
      </c>
      <c r="I2056" t="s">
        <v>640</v>
      </c>
      <c r="J2056" t="s">
        <v>812</v>
      </c>
      <c r="K2056" t="s">
        <v>642</v>
      </c>
      <c r="L2056">
        <v>1308</v>
      </c>
      <c r="N2056">
        <v>1003</v>
      </c>
      <c r="O2056" t="s">
        <v>65</v>
      </c>
      <c r="P2056" t="s">
        <v>65</v>
      </c>
      <c r="Q2056">
        <v>100</v>
      </c>
      <c r="W2056">
        <v>0</v>
      </c>
      <c r="X2056">
        <v>961672469</v>
      </c>
      <c r="Y2056">
        <v>0.68</v>
      </c>
      <c r="AA2056">
        <v>528.80999999999995</v>
      </c>
      <c r="AB2056">
        <v>0</v>
      </c>
      <c r="AC2056">
        <v>0</v>
      </c>
      <c r="AD2056">
        <v>0</v>
      </c>
      <c r="AE2056">
        <v>99.4</v>
      </c>
      <c r="AF2056">
        <v>0</v>
      </c>
      <c r="AG2056">
        <v>0</v>
      </c>
      <c r="AH2056">
        <v>0</v>
      </c>
      <c r="AI2056">
        <v>5.32</v>
      </c>
      <c r="AJ2056">
        <v>1</v>
      </c>
      <c r="AK2056">
        <v>1</v>
      </c>
      <c r="AL2056">
        <v>1</v>
      </c>
      <c r="AN2056">
        <v>0</v>
      </c>
      <c r="AO2056">
        <v>1</v>
      </c>
      <c r="AP2056">
        <v>0</v>
      </c>
      <c r="AQ2056">
        <v>0</v>
      </c>
      <c r="AR2056">
        <v>0</v>
      </c>
      <c r="AS2056" t="s">
        <v>3</v>
      </c>
      <c r="AT2056">
        <v>0.68</v>
      </c>
      <c r="AU2056" t="s">
        <v>3</v>
      </c>
      <c r="AV2056">
        <v>0</v>
      </c>
      <c r="AW2056">
        <v>2</v>
      </c>
      <c r="AX2056">
        <v>35870866</v>
      </c>
      <c r="AY2056">
        <v>1</v>
      </c>
      <c r="AZ2056">
        <v>0</v>
      </c>
      <c r="BA2056">
        <v>2001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CX2056">
        <f>Y2056*Source!I1930</f>
        <v>0.18700000000000003</v>
      </c>
      <c r="CY2056">
        <f>AA2056</f>
        <v>528.80999999999995</v>
      </c>
      <c r="CZ2056">
        <f>AE2056</f>
        <v>99.4</v>
      </c>
      <c r="DA2056">
        <f>AI2056</f>
        <v>5.32</v>
      </c>
      <c r="DB2056">
        <f>ROUND(ROUND(AT2056*CZ2056,2),2)</f>
        <v>67.59</v>
      </c>
      <c r="DC2056">
        <f>ROUND(ROUND(AT2056*AG2056,2),2)</f>
        <v>0</v>
      </c>
    </row>
    <row r="2057" spans="1:107">
      <c r="A2057">
        <f>ROW(Source!A1930)</f>
        <v>1930</v>
      </c>
      <c r="B2057">
        <v>35863109</v>
      </c>
      <c r="C2057">
        <v>35870851</v>
      </c>
      <c r="D2057">
        <v>29110964</v>
      </c>
      <c r="E2057">
        <v>1</v>
      </c>
      <c r="F2057">
        <v>1</v>
      </c>
      <c r="G2057">
        <v>1</v>
      </c>
      <c r="H2057">
        <v>3</v>
      </c>
      <c r="I2057" t="s">
        <v>201</v>
      </c>
      <c r="J2057" t="s">
        <v>203</v>
      </c>
      <c r="K2057" t="s">
        <v>202</v>
      </c>
      <c r="L2057">
        <v>1327</v>
      </c>
      <c r="N2057">
        <v>1005</v>
      </c>
      <c r="O2057" t="s">
        <v>155</v>
      </c>
      <c r="P2057" t="s">
        <v>155</v>
      </c>
      <c r="Q2057">
        <v>1</v>
      </c>
      <c r="W2057">
        <v>0</v>
      </c>
      <c r="X2057">
        <v>-100917442</v>
      </c>
      <c r="Y2057">
        <v>102</v>
      </c>
      <c r="AA2057">
        <v>516.15</v>
      </c>
      <c r="AB2057">
        <v>0</v>
      </c>
      <c r="AC2057">
        <v>0</v>
      </c>
      <c r="AD2057">
        <v>0</v>
      </c>
      <c r="AE2057">
        <v>82.19</v>
      </c>
      <c r="AF2057">
        <v>0</v>
      </c>
      <c r="AG2057">
        <v>0</v>
      </c>
      <c r="AH2057">
        <v>0</v>
      </c>
      <c r="AI2057">
        <v>6.28</v>
      </c>
      <c r="AJ2057">
        <v>1</v>
      </c>
      <c r="AK2057">
        <v>1</v>
      </c>
      <c r="AL2057">
        <v>1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 t="s">
        <v>3</v>
      </c>
      <c r="AT2057">
        <v>102</v>
      </c>
      <c r="AU2057" t="s">
        <v>3</v>
      </c>
      <c r="AV2057">
        <v>0</v>
      </c>
      <c r="AW2057">
        <v>1</v>
      </c>
      <c r="AX2057">
        <v>-1</v>
      </c>
      <c r="AY2057">
        <v>0</v>
      </c>
      <c r="AZ2057">
        <v>0</v>
      </c>
      <c r="BA2057" t="s">
        <v>3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CX2057">
        <f>Y2057*Source!I1930</f>
        <v>28.05</v>
      </c>
      <c r="CY2057">
        <f>AA2057</f>
        <v>516.15</v>
      </c>
      <c r="CZ2057">
        <f>AE2057</f>
        <v>82.19</v>
      </c>
      <c r="DA2057">
        <f>AI2057</f>
        <v>6.28</v>
      </c>
      <c r="DB2057">
        <f>ROUND(ROUND(AT2057*CZ2057,2),2)</f>
        <v>8383.3799999999992</v>
      </c>
      <c r="DC2057">
        <f>ROUND(ROUND(AT2057*AG2057,2),2)</f>
        <v>0</v>
      </c>
    </row>
    <row r="2058" spans="1:107">
      <c r="A2058">
        <f>ROW(Source!A1933)</f>
        <v>1933</v>
      </c>
      <c r="B2058">
        <v>35863109</v>
      </c>
      <c r="C2058">
        <v>35870869</v>
      </c>
      <c r="D2058">
        <v>18413230</v>
      </c>
      <c r="E2058">
        <v>1</v>
      </c>
      <c r="F2058">
        <v>1</v>
      </c>
      <c r="G2058">
        <v>1</v>
      </c>
      <c r="H2058">
        <v>1</v>
      </c>
      <c r="I2058" t="s">
        <v>587</v>
      </c>
      <c r="J2058" t="s">
        <v>3</v>
      </c>
      <c r="K2058" t="s">
        <v>588</v>
      </c>
      <c r="L2058">
        <v>1369</v>
      </c>
      <c r="N2058">
        <v>1013</v>
      </c>
      <c r="O2058" t="s">
        <v>561</v>
      </c>
      <c r="P2058" t="s">
        <v>561</v>
      </c>
      <c r="Q2058">
        <v>1</v>
      </c>
      <c r="W2058">
        <v>0</v>
      </c>
      <c r="X2058">
        <v>355262106</v>
      </c>
      <c r="Y2058">
        <v>7.6589999999999998</v>
      </c>
      <c r="AA2058">
        <v>0</v>
      </c>
      <c r="AB2058">
        <v>0</v>
      </c>
      <c r="AC2058">
        <v>0</v>
      </c>
      <c r="AD2058">
        <v>293.22000000000003</v>
      </c>
      <c r="AE2058">
        <v>0</v>
      </c>
      <c r="AF2058">
        <v>0</v>
      </c>
      <c r="AG2058">
        <v>0</v>
      </c>
      <c r="AH2058">
        <v>293.22000000000003</v>
      </c>
      <c r="AI2058">
        <v>1</v>
      </c>
      <c r="AJ2058">
        <v>1</v>
      </c>
      <c r="AK2058">
        <v>1</v>
      </c>
      <c r="AL2058">
        <v>1</v>
      </c>
      <c r="AN2058">
        <v>0</v>
      </c>
      <c r="AO2058">
        <v>1</v>
      </c>
      <c r="AP2058">
        <v>1</v>
      </c>
      <c r="AQ2058">
        <v>0</v>
      </c>
      <c r="AR2058">
        <v>0</v>
      </c>
      <c r="AS2058" t="s">
        <v>3</v>
      </c>
      <c r="AT2058">
        <v>6.66</v>
      </c>
      <c r="AU2058" t="s">
        <v>134</v>
      </c>
      <c r="AV2058">
        <v>1</v>
      </c>
      <c r="AW2058">
        <v>2</v>
      </c>
      <c r="AX2058">
        <v>35870882</v>
      </c>
      <c r="AY2058">
        <v>2</v>
      </c>
      <c r="AZ2058">
        <v>131072</v>
      </c>
      <c r="BA2058">
        <v>2002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CX2058">
        <f>Y2058*Source!I1933</f>
        <v>1.6283034000000001</v>
      </c>
      <c r="CY2058">
        <f>AD2058</f>
        <v>293.22000000000003</v>
      </c>
      <c r="CZ2058">
        <f>AH2058</f>
        <v>293.22000000000003</v>
      </c>
      <c r="DA2058">
        <f>AL2058</f>
        <v>1</v>
      </c>
      <c r="DB2058">
        <f>ROUND((ROUND(AT2058*CZ2058,2)*1.15),2)</f>
        <v>2245.7800000000002</v>
      </c>
      <c r="DC2058">
        <f>ROUND((ROUND(AT2058*AG2058,2)*1.15),2)</f>
        <v>0</v>
      </c>
    </row>
    <row r="2059" spans="1:107">
      <c r="A2059">
        <f>ROW(Source!A1933)</f>
        <v>1933</v>
      </c>
      <c r="B2059">
        <v>35863109</v>
      </c>
      <c r="C2059">
        <v>35870869</v>
      </c>
      <c r="D2059">
        <v>29173472</v>
      </c>
      <c r="E2059">
        <v>1</v>
      </c>
      <c r="F2059">
        <v>1</v>
      </c>
      <c r="G2059">
        <v>1</v>
      </c>
      <c r="H2059">
        <v>2</v>
      </c>
      <c r="I2059" t="s">
        <v>624</v>
      </c>
      <c r="J2059" t="s">
        <v>625</v>
      </c>
      <c r="K2059" t="s">
        <v>626</v>
      </c>
      <c r="L2059">
        <v>1368</v>
      </c>
      <c r="N2059">
        <v>1011</v>
      </c>
      <c r="O2059" t="s">
        <v>567</v>
      </c>
      <c r="P2059" t="s">
        <v>567</v>
      </c>
      <c r="Q2059">
        <v>1</v>
      </c>
      <c r="W2059">
        <v>0</v>
      </c>
      <c r="X2059">
        <v>275932499</v>
      </c>
      <c r="Y2059">
        <v>2.5124999999999997</v>
      </c>
      <c r="AA2059">
        <v>0</v>
      </c>
      <c r="AB2059">
        <v>12.75</v>
      </c>
      <c r="AC2059">
        <v>0</v>
      </c>
      <c r="AD2059">
        <v>0</v>
      </c>
      <c r="AE2059">
        <v>0</v>
      </c>
      <c r="AF2059">
        <v>3</v>
      </c>
      <c r="AG2059">
        <v>0</v>
      </c>
      <c r="AH2059">
        <v>0</v>
      </c>
      <c r="AI2059">
        <v>1</v>
      </c>
      <c r="AJ2059">
        <v>4.25</v>
      </c>
      <c r="AK2059">
        <v>33.049999999999997</v>
      </c>
      <c r="AL2059">
        <v>1</v>
      </c>
      <c r="AN2059">
        <v>0</v>
      </c>
      <c r="AO2059">
        <v>1</v>
      </c>
      <c r="AP2059">
        <v>1</v>
      </c>
      <c r="AQ2059">
        <v>0</v>
      </c>
      <c r="AR2059">
        <v>0</v>
      </c>
      <c r="AS2059" t="s">
        <v>3</v>
      </c>
      <c r="AT2059">
        <v>2.0099999999999998</v>
      </c>
      <c r="AU2059" t="s">
        <v>133</v>
      </c>
      <c r="AV2059">
        <v>0</v>
      </c>
      <c r="AW2059">
        <v>2</v>
      </c>
      <c r="AX2059">
        <v>35870883</v>
      </c>
      <c r="AY2059">
        <v>1</v>
      </c>
      <c r="AZ2059">
        <v>0</v>
      </c>
      <c r="BA2059">
        <v>2003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CX2059">
        <f>Y2059*Source!I1933</f>
        <v>0.53415749999999995</v>
      </c>
      <c r="CY2059">
        <f>AB2059</f>
        <v>12.75</v>
      </c>
      <c r="CZ2059">
        <f>AF2059</f>
        <v>3</v>
      </c>
      <c r="DA2059">
        <f>AJ2059</f>
        <v>4.25</v>
      </c>
      <c r="DB2059">
        <f>ROUND((ROUND(AT2059*CZ2059,2)*1.25),2)</f>
        <v>7.54</v>
      </c>
      <c r="DC2059">
        <f>ROUND((ROUND(AT2059*AG2059,2)*1.25),2)</f>
        <v>0</v>
      </c>
    </row>
    <row r="2060" spans="1:107">
      <c r="A2060">
        <f>ROW(Source!A1933)</f>
        <v>1933</v>
      </c>
      <c r="B2060">
        <v>35863109</v>
      </c>
      <c r="C2060">
        <v>35870869</v>
      </c>
      <c r="D2060">
        <v>29174500</v>
      </c>
      <c r="E2060">
        <v>1</v>
      </c>
      <c r="F2060">
        <v>1</v>
      </c>
      <c r="G2060">
        <v>1</v>
      </c>
      <c r="H2060">
        <v>2</v>
      </c>
      <c r="I2060" t="s">
        <v>646</v>
      </c>
      <c r="J2060" t="s">
        <v>647</v>
      </c>
      <c r="K2060" t="s">
        <v>648</v>
      </c>
      <c r="L2060">
        <v>1368</v>
      </c>
      <c r="N2060">
        <v>1011</v>
      </c>
      <c r="O2060" t="s">
        <v>567</v>
      </c>
      <c r="P2060" t="s">
        <v>567</v>
      </c>
      <c r="Q2060">
        <v>1</v>
      </c>
      <c r="W2060">
        <v>0</v>
      </c>
      <c r="X2060">
        <v>-239831557</v>
      </c>
      <c r="Y2060">
        <v>1.6625000000000001</v>
      </c>
      <c r="AA2060">
        <v>0</v>
      </c>
      <c r="AB2060">
        <v>7.33</v>
      </c>
      <c r="AC2060">
        <v>0</v>
      </c>
      <c r="AD2060">
        <v>0</v>
      </c>
      <c r="AE2060">
        <v>0</v>
      </c>
      <c r="AF2060">
        <v>1.95</v>
      </c>
      <c r="AG2060">
        <v>0</v>
      </c>
      <c r="AH2060">
        <v>0</v>
      </c>
      <c r="AI2060">
        <v>1</v>
      </c>
      <c r="AJ2060">
        <v>3.76</v>
      </c>
      <c r="AK2060">
        <v>33.049999999999997</v>
      </c>
      <c r="AL2060">
        <v>1</v>
      </c>
      <c r="AN2060">
        <v>0</v>
      </c>
      <c r="AO2060">
        <v>1</v>
      </c>
      <c r="AP2060">
        <v>1</v>
      </c>
      <c r="AQ2060">
        <v>0</v>
      </c>
      <c r="AR2060">
        <v>0</v>
      </c>
      <c r="AS2060" t="s">
        <v>3</v>
      </c>
      <c r="AT2060">
        <v>1.33</v>
      </c>
      <c r="AU2060" t="s">
        <v>133</v>
      </c>
      <c r="AV2060">
        <v>0</v>
      </c>
      <c r="AW2060">
        <v>2</v>
      </c>
      <c r="AX2060">
        <v>35870884</v>
      </c>
      <c r="AY2060">
        <v>1</v>
      </c>
      <c r="AZ2060">
        <v>0</v>
      </c>
      <c r="BA2060">
        <v>2004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CX2060">
        <f>Y2060*Source!I1933</f>
        <v>0.35344750000000003</v>
      </c>
      <c r="CY2060">
        <f>AB2060</f>
        <v>7.33</v>
      </c>
      <c r="CZ2060">
        <f>AF2060</f>
        <v>1.95</v>
      </c>
      <c r="DA2060">
        <f>AJ2060</f>
        <v>3.76</v>
      </c>
      <c r="DB2060">
        <f>ROUND((ROUND(AT2060*CZ2060,2)*1.25),2)</f>
        <v>3.24</v>
      </c>
      <c r="DC2060">
        <f>ROUND((ROUND(AT2060*AG2060,2)*1.25),2)</f>
        <v>0</v>
      </c>
    </row>
    <row r="2061" spans="1:107">
      <c r="A2061">
        <f>ROW(Source!A1933)</f>
        <v>1933</v>
      </c>
      <c r="B2061">
        <v>35863109</v>
      </c>
      <c r="C2061">
        <v>35870869</v>
      </c>
      <c r="D2061">
        <v>29174913</v>
      </c>
      <c r="E2061">
        <v>1</v>
      </c>
      <c r="F2061">
        <v>1</v>
      </c>
      <c r="G2061">
        <v>1</v>
      </c>
      <c r="H2061">
        <v>2</v>
      </c>
      <c r="I2061" t="s">
        <v>578</v>
      </c>
      <c r="J2061" t="s">
        <v>579</v>
      </c>
      <c r="K2061" t="s">
        <v>580</v>
      </c>
      <c r="L2061">
        <v>1368</v>
      </c>
      <c r="N2061">
        <v>1011</v>
      </c>
      <c r="O2061" t="s">
        <v>567</v>
      </c>
      <c r="P2061" t="s">
        <v>567</v>
      </c>
      <c r="Q2061">
        <v>1</v>
      </c>
      <c r="W2061">
        <v>0</v>
      </c>
      <c r="X2061">
        <v>458544584</v>
      </c>
      <c r="Y2061">
        <v>3.7499999999999999E-2</v>
      </c>
      <c r="AA2061">
        <v>0</v>
      </c>
      <c r="AB2061">
        <v>932.72</v>
      </c>
      <c r="AC2061">
        <v>383.38</v>
      </c>
      <c r="AD2061">
        <v>0</v>
      </c>
      <c r="AE2061">
        <v>0</v>
      </c>
      <c r="AF2061">
        <v>87.17</v>
      </c>
      <c r="AG2061">
        <v>11.6</v>
      </c>
      <c r="AH2061">
        <v>0</v>
      </c>
      <c r="AI2061">
        <v>1</v>
      </c>
      <c r="AJ2061">
        <v>10.7</v>
      </c>
      <c r="AK2061">
        <v>33.049999999999997</v>
      </c>
      <c r="AL2061">
        <v>1</v>
      </c>
      <c r="AN2061">
        <v>0</v>
      </c>
      <c r="AO2061">
        <v>1</v>
      </c>
      <c r="AP2061">
        <v>1</v>
      </c>
      <c r="AQ2061">
        <v>0</v>
      </c>
      <c r="AR2061">
        <v>0</v>
      </c>
      <c r="AS2061" t="s">
        <v>3</v>
      </c>
      <c r="AT2061">
        <v>0.03</v>
      </c>
      <c r="AU2061" t="s">
        <v>133</v>
      </c>
      <c r="AV2061">
        <v>0</v>
      </c>
      <c r="AW2061">
        <v>2</v>
      </c>
      <c r="AX2061">
        <v>35870885</v>
      </c>
      <c r="AY2061">
        <v>1</v>
      </c>
      <c r="AZ2061">
        <v>0</v>
      </c>
      <c r="BA2061">
        <v>2005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CX2061">
        <f>Y2061*Source!I1933</f>
        <v>7.9725000000000004E-3</v>
      </c>
      <c r="CY2061">
        <f>AB2061</f>
        <v>932.72</v>
      </c>
      <c r="CZ2061">
        <f>AF2061</f>
        <v>87.17</v>
      </c>
      <c r="DA2061">
        <f>AJ2061</f>
        <v>10.7</v>
      </c>
      <c r="DB2061">
        <f>ROUND((ROUND(AT2061*CZ2061,2)*1.25),2)</f>
        <v>3.28</v>
      </c>
      <c r="DC2061">
        <f>ROUND((ROUND(AT2061*AG2061,2)*1.25),2)</f>
        <v>0.44</v>
      </c>
    </row>
    <row r="2062" spans="1:107">
      <c r="A2062">
        <f>ROW(Source!A1933)</f>
        <v>1933</v>
      </c>
      <c r="B2062">
        <v>35863109</v>
      </c>
      <c r="C2062">
        <v>35870869</v>
      </c>
      <c r="D2062">
        <v>29114471</v>
      </c>
      <c r="E2062">
        <v>1</v>
      </c>
      <c r="F2062">
        <v>1</v>
      </c>
      <c r="G2062">
        <v>1</v>
      </c>
      <c r="H2062">
        <v>3</v>
      </c>
      <c r="I2062" t="s">
        <v>649</v>
      </c>
      <c r="J2062" t="s">
        <v>650</v>
      </c>
      <c r="K2062" t="s">
        <v>651</v>
      </c>
      <c r="L2062">
        <v>1358</v>
      </c>
      <c r="N2062">
        <v>1010</v>
      </c>
      <c r="O2062" t="s">
        <v>652</v>
      </c>
      <c r="P2062" t="s">
        <v>652</v>
      </c>
      <c r="Q2062">
        <v>10</v>
      </c>
      <c r="W2062">
        <v>0</v>
      </c>
      <c r="X2062">
        <v>610395517</v>
      </c>
      <c r="Y2062">
        <v>26.3</v>
      </c>
      <c r="AA2062">
        <v>1.55</v>
      </c>
      <c r="AB2062">
        <v>0</v>
      </c>
      <c r="AC2062">
        <v>0</v>
      </c>
      <c r="AD2062">
        <v>0</v>
      </c>
      <c r="AE2062">
        <v>1.6</v>
      </c>
      <c r="AF2062">
        <v>0</v>
      </c>
      <c r="AG2062">
        <v>0</v>
      </c>
      <c r="AH2062">
        <v>0</v>
      </c>
      <c r="AI2062">
        <v>0.97</v>
      </c>
      <c r="AJ2062">
        <v>1</v>
      </c>
      <c r="AK2062">
        <v>1</v>
      </c>
      <c r="AL2062">
        <v>1</v>
      </c>
      <c r="AN2062">
        <v>0</v>
      </c>
      <c r="AO2062">
        <v>1</v>
      </c>
      <c r="AP2062">
        <v>0</v>
      </c>
      <c r="AQ2062">
        <v>0</v>
      </c>
      <c r="AR2062">
        <v>0</v>
      </c>
      <c r="AS2062" t="s">
        <v>3</v>
      </c>
      <c r="AT2062">
        <v>26.3</v>
      </c>
      <c r="AU2062" t="s">
        <v>3</v>
      </c>
      <c r="AV2062">
        <v>0</v>
      </c>
      <c r="AW2062">
        <v>2</v>
      </c>
      <c r="AX2062">
        <v>35870886</v>
      </c>
      <c r="AY2062">
        <v>1</v>
      </c>
      <c r="AZ2062">
        <v>0</v>
      </c>
      <c r="BA2062">
        <v>2006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CX2062">
        <f>Y2062*Source!I1933</f>
        <v>5.59138</v>
      </c>
      <c r="CY2062">
        <f t="shared" ref="CY2062:CY2069" si="309">AA2062</f>
        <v>1.55</v>
      </c>
      <c r="CZ2062">
        <f t="shared" ref="CZ2062:CZ2069" si="310">AE2062</f>
        <v>1.6</v>
      </c>
      <c r="DA2062">
        <f t="shared" ref="DA2062:DA2069" si="311">AI2062</f>
        <v>0.97</v>
      </c>
      <c r="DB2062">
        <f t="shared" ref="DB2062:DB2069" si="312">ROUND(ROUND(AT2062*CZ2062,2),2)</f>
        <v>42.08</v>
      </c>
      <c r="DC2062">
        <f t="shared" ref="DC2062:DC2069" si="313">ROUND(ROUND(AT2062*AG2062,2),2)</f>
        <v>0</v>
      </c>
    </row>
    <row r="2063" spans="1:107">
      <c r="A2063">
        <f>ROW(Source!A1933)</f>
        <v>1933</v>
      </c>
      <c r="B2063">
        <v>35863109</v>
      </c>
      <c r="C2063">
        <v>35870869</v>
      </c>
      <c r="D2063">
        <v>29114305</v>
      </c>
      <c r="E2063">
        <v>1</v>
      </c>
      <c r="F2063">
        <v>1</v>
      </c>
      <c r="G2063">
        <v>1</v>
      </c>
      <c r="H2063">
        <v>3</v>
      </c>
      <c r="I2063" t="s">
        <v>653</v>
      </c>
      <c r="J2063" t="s">
        <v>654</v>
      </c>
      <c r="K2063" t="s">
        <v>655</v>
      </c>
      <c r="L2063">
        <v>1354</v>
      </c>
      <c r="N2063">
        <v>1010</v>
      </c>
      <c r="O2063" t="s">
        <v>237</v>
      </c>
      <c r="P2063" t="s">
        <v>237</v>
      </c>
      <c r="Q2063">
        <v>1</v>
      </c>
      <c r="W2063">
        <v>0</v>
      </c>
      <c r="X2063">
        <v>-1753782198</v>
      </c>
      <c r="Y2063">
        <v>263</v>
      </c>
      <c r="AA2063">
        <v>0.21</v>
      </c>
      <c r="AB2063">
        <v>0</v>
      </c>
      <c r="AC2063">
        <v>0</v>
      </c>
      <c r="AD2063">
        <v>0</v>
      </c>
      <c r="AE2063">
        <v>0.12</v>
      </c>
      <c r="AF2063">
        <v>0</v>
      </c>
      <c r="AG2063">
        <v>0</v>
      </c>
      <c r="AH2063">
        <v>0</v>
      </c>
      <c r="AI2063">
        <v>1.78</v>
      </c>
      <c r="AJ2063">
        <v>1</v>
      </c>
      <c r="AK2063">
        <v>1</v>
      </c>
      <c r="AL2063">
        <v>1</v>
      </c>
      <c r="AN2063">
        <v>0</v>
      </c>
      <c r="AO2063">
        <v>1</v>
      </c>
      <c r="AP2063">
        <v>0</v>
      </c>
      <c r="AQ2063">
        <v>0</v>
      </c>
      <c r="AR2063">
        <v>0</v>
      </c>
      <c r="AS2063" t="s">
        <v>3</v>
      </c>
      <c r="AT2063">
        <v>263</v>
      </c>
      <c r="AU2063" t="s">
        <v>3</v>
      </c>
      <c r="AV2063">
        <v>0</v>
      </c>
      <c r="AW2063">
        <v>2</v>
      </c>
      <c r="AX2063">
        <v>35870887</v>
      </c>
      <c r="AY2063">
        <v>1</v>
      </c>
      <c r="AZ2063">
        <v>0</v>
      </c>
      <c r="BA2063">
        <v>2007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CX2063">
        <f>Y2063*Source!I1933</f>
        <v>55.913800000000002</v>
      </c>
      <c r="CY2063">
        <f t="shared" si="309"/>
        <v>0.21</v>
      </c>
      <c r="CZ2063">
        <f t="shared" si="310"/>
        <v>0.12</v>
      </c>
      <c r="DA2063">
        <f t="shared" si="311"/>
        <v>1.78</v>
      </c>
      <c r="DB2063">
        <f t="shared" si="312"/>
        <v>31.56</v>
      </c>
      <c r="DC2063">
        <f t="shared" si="313"/>
        <v>0</v>
      </c>
    </row>
    <row r="2064" spans="1:107">
      <c r="A2064">
        <f>ROW(Source!A1933)</f>
        <v>1933</v>
      </c>
      <c r="B2064">
        <v>35863109</v>
      </c>
      <c r="C2064">
        <v>35870869</v>
      </c>
      <c r="D2064">
        <v>29111012</v>
      </c>
      <c r="E2064">
        <v>1</v>
      </c>
      <c r="F2064">
        <v>1</v>
      </c>
      <c r="G2064">
        <v>1</v>
      </c>
      <c r="H2064">
        <v>3</v>
      </c>
      <c r="I2064" t="s">
        <v>656</v>
      </c>
      <c r="J2064" t="s">
        <v>657</v>
      </c>
      <c r="K2064" t="s">
        <v>658</v>
      </c>
      <c r="L2064">
        <v>1354</v>
      </c>
      <c r="N2064">
        <v>1010</v>
      </c>
      <c r="O2064" t="s">
        <v>237</v>
      </c>
      <c r="P2064" t="s">
        <v>237</v>
      </c>
      <c r="Q2064">
        <v>1</v>
      </c>
      <c r="W2064">
        <v>0</v>
      </c>
      <c r="X2064">
        <v>-532370196</v>
      </c>
      <c r="Y2064">
        <v>7</v>
      </c>
      <c r="AA2064">
        <v>12.73</v>
      </c>
      <c r="AB2064">
        <v>0</v>
      </c>
      <c r="AC2064">
        <v>0</v>
      </c>
      <c r="AD2064">
        <v>0</v>
      </c>
      <c r="AE2064">
        <v>1.29</v>
      </c>
      <c r="AF2064">
        <v>0</v>
      </c>
      <c r="AG2064">
        <v>0</v>
      </c>
      <c r="AH2064">
        <v>0</v>
      </c>
      <c r="AI2064">
        <v>9.8699999999999992</v>
      </c>
      <c r="AJ2064">
        <v>1</v>
      </c>
      <c r="AK2064">
        <v>1</v>
      </c>
      <c r="AL2064">
        <v>1</v>
      </c>
      <c r="AN2064">
        <v>0</v>
      </c>
      <c r="AO2064">
        <v>1</v>
      </c>
      <c r="AP2064">
        <v>0</v>
      </c>
      <c r="AQ2064">
        <v>0</v>
      </c>
      <c r="AR2064">
        <v>0</v>
      </c>
      <c r="AS2064" t="s">
        <v>3</v>
      </c>
      <c r="AT2064">
        <v>7</v>
      </c>
      <c r="AU2064" t="s">
        <v>3</v>
      </c>
      <c r="AV2064">
        <v>0</v>
      </c>
      <c r="AW2064">
        <v>2</v>
      </c>
      <c r="AX2064">
        <v>35870888</v>
      </c>
      <c r="AY2064">
        <v>1</v>
      </c>
      <c r="AZ2064">
        <v>0</v>
      </c>
      <c r="BA2064">
        <v>2008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CX2064">
        <f>Y2064*Source!I1933</f>
        <v>1.4882</v>
      </c>
      <c r="CY2064">
        <f t="shared" si="309"/>
        <v>12.73</v>
      </c>
      <c r="CZ2064">
        <f t="shared" si="310"/>
        <v>1.29</v>
      </c>
      <c r="DA2064">
        <f t="shared" si="311"/>
        <v>9.8699999999999992</v>
      </c>
      <c r="DB2064">
        <f t="shared" si="312"/>
        <v>9.0299999999999994</v>
      </c>
      <c r="DC2064">
        <f t="shared" si="313"/>
        <v>0</v>
      </c>
    </row>
    <row r="2065" spans="1:107">
      <c r="A2065">
        <f>ROW(Source!A1933)</f>
        <v>1933</v>
      </c>
      <c r="B2065">
        <v>35863109</v>
      </c>
      <c r="C2065">
        <v>35870869</v>
      </c>
      <c r="D2065">
        <v>29111013</v>
      </c>
      <c r="E2065">
        <v>1</v>
      </c>
      <c r="F2065">
        <v>1</v>
      </c>
      <c r="G2065">
        <v>1</v>
      </c>
      <c r="H2065">
        <v>3</v>
      </c>
      <c r="I2065" t="s">
        <v>659</v>
      </c>
      <c r="J2065" t="s">
        <v>660</v>
      </c>
      <c r="K2065" t="s">
        <v>661</v>
      </c>
      <c r="L2065">
        <v>1354</v>
      </c>
      <c r="N2065">
        <v>1010</v>
      </c>
      <c r="O2065" t="s">
        <v>237</v>
      </c>
      <c r="P2065" t="s">
        <v>237</v>
      </c>
      <c r="Q2065">
        <v>1</v>
      </c>
      <c r="W2065">
        <v>0</v>
      </c>
      <c r="X2065">
        <v>-463883208</v>
      </c>
      <c r="Y2065">
        <v>7</v>
      </c>
      <c r="AA2065">
        <v>12.73</v>
      </c>
      <c r="AB2065">
        <v>0</v>
      </c>
      <c r="AC2065">
        <v>0</v>
      </c>
      <c r="AD2065">
        <v>0</v>
      </c>
      <c r="AE2065">
        <v>1.29</v>
      </c>
      <c r="AF2065">
        <v>0</v>
      </c>
      <c r="AG2065">
        <v>0</v>
      </c>
      <c r="AH2065">
        <v>0</v>
      </c>
      <c r="AI2065">
        <v>9.8699999999999992</v>
      </c>
      <c r="AJ2065">
        <v>1</v>
      </c>
      <c r="AK2065">
        <v>1</v>
      </c>
      <c r="AL2065">
        <v>1</v>
      </c>
      <c r="AN2065">
        <v>0</v>
      </c>
      <c r="AO2065">
        <v>1</v>
      </c>
      <c r="AP2065">
        <v>0</v>
      </c>
      <c r="AQ2065">
        <v>0</v>
      </c>
      <c r="AR2065">
        <v>0</v>
      </c>
      <c r="AS2065" t="s">
        <v>3</v>
      </c>
      <c r="AT2065">
        <v>7</v>
      </c>
      <c r="AU2065" t="s">
        <v>3</v>
      </c>
      <c r="AV2065">
        <v>0</v>
      </c>
      <c r="AW2065">
        <v>2</v>
      </c>
      <c r="AX2065">
        <v>35870889</v>
      </c>
      <c r="AY2065">
        <v>1</v>
      </c>
      <c r="AZ2065">
        <v>0</v>
      </c>
      <c r="BA2065">
        <v>2009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CX2065">
        <f>Y2065*Source!I1933</f>
        <v>1.4882</v>
      </c>
      <c r="CY2065">
        <f t="shared" si="309"/>
        <v>12.73</v>
      </c>
      <c r="CZ2065">
        <f t="shared" si="310"/>
        <v>1.29</v>
      </c>
      <c r="DA2065">
        <f t="shared" si="311"/>
        <v>9.8699999999999992</v>
      </c>
      <c r="DB2065">
        <f t="shared" si="312"/>
        <v>9.0299999999999994</v>
      </c>
      <c r="DC2065">
        <f t="shared" si="313"/>
        <v>0</v>
      </c>
    </row>
    <row r="2066" spans="1:107">
      <c r="A2066">
        <f>ROW(Source!A1933)</f>
        <v>1933</v>
      </c>
      <c r="B2066">
        <v>35863109</v>
      </c>
      <c r="C2066">
        <v>35870869</v>
      </c>
      <c r="D2066">
        <v>29111016</v>
      </c>
      <c r="E2066">
        <v>1</v>
      </c>
      <c r="F2066">
        <v>1</v>
      </c>
      <c r="G2066">
        <v>1</v>
      </c>
      <c r="H2066">
        <v>3</v>
      </c>
      <c r="I2066" t="s">
        <v>662</v>
      </c>
      <c r="J2066" t="s">
        <v>663</v>
      </c>
      <c r="K2066" t="s">
        <v>664</v>
      </c>
      <c r="L2066">
        <v>1354</v>
      </c>
      <c r="N2066">
        <v>1010</v>
      </c>
      <c r="O2066" t="s">
        <v>237</v>
      </c>
      <c r="P2066" t="s">
        <v>237</v>
      </c>
      <c r="Q2066">
        <v>1</v>
      </c>
      <c r="W2066">
        <v>0</v>
      </c>
      <c r="X2066">
        <v>-983964523</v>
      </c>
      <c r="Y2066">
        <v>40</v>
      </c>
      <c r="AA2066">
        <v>12.73</v>
      </c>
      <c r="AB2066">
        <v>0</v>
      </c>
      <c r="AC2066">
        <v>0</v>
      </c>
      <c r="AD2066">
        <v>0</v>
      </c>
      <c r="AE2066">
        <v>1.29</v>
      </c>
      <c r="AF2066">
        <v>0</v>
      </c>
      <c r="AG2066">
        <v>0</v>
      </c>
      <c r="AH2066">
        <v>0</v>
      </c>
      <c r="AI2066">
        <v>9.8699999999999992</v>
      </c>
      <c r="AJ2066">
        <v>1</v>
      </c>
      <c r="AK2066">
        <v>1</v>
      </c>
      <c r="AL2066">
        <v>1</v>
      </c>
      <c r="AN2066">
        <v>0</v>
      </c>
      <c r="AO2066">
        <v>1</v>
      </c>
      <c r="AP2066">
        <v>0</v>
      </c>
      <c r="AQ2066">
        <v>0</v>
      </c>
      <c r="AR2066">
        <v>0</v>
      </c>
      <c r="AS2066" t="s">
        <v>3</v>
      </c>
      <c r="AT2066">
        <v>40</v>
      </c>
      <c r="AU2066" t="s">
        <v>3</v>
      </c>
      <c r="AV2066">
        <v>0</v>
      </c>
      <c r="AW2066">
        <v>2</v>
      </c>
      <c r="AX2066">
        <v>35870890</v>
      </c>
      <c r="AY2066">
        <v>1</v>
      </c>
      <c r="AZ2066">
        <v>0</v>
      </c>
      <c r="BA2066">
        <v>2010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CX2066">
        <f>Y2066*Source!I1933</f>
        <v>8.5040000000000013</v>
      </c>
      <c r="CY2066">
        <f t="shared" si="309"/>
        <v>12.73</v>
      </c>
      <c r="CZ2066">
        <f t="shared" si="310"/>
        <v>1.29</v>
      </c>
      <c r="DA2066">
        <f t="shared" si="311"/>
        <v>9.8699999999999992</v>
      </c>
      <c r="DB2066">
        <f t="shared" si="312"/>
        <v>51.6</v>
      </c>
      <c r="DC2066">
        <f t="shared" si="313"/>
        <v>0</v>
      </c>
    </row>
    <row r="2067" spans="1:107">
      <c r="A2067">
        <f>ROW(Source!A1933)</f>
        <v>1933</v>
      </c>
      <c r="B2067">
        <v>35863109</v>
      </c>
      <c r="C2067">
        <v>35870869</v>
      </c>
      <c r="D2067">
        <v>29111019</v>
      </c>
      <c r="E2067">
        <v>1</v>
      </c>
      <c r="F2067">
        <v>1</v>
      </c>
      <c r="G2067">
        <v>1</v>
      </c>
      <c r="H2067">
        <v>3</v>
      </c>
      <c r="I2067" t="s">
        <v>665</v>
      </c>
      <c r="J2067" t="s">
        <v>666</v>
      </c>
      <c r="K2067" t="s">
        <v>667</v>
      </c>
      <c r="L2067">
        <v>1354</v>
      </c>
      <c r="N2067">
        <v>1010</v>
      </c>
      <c r="O2067" t="s">
        <v>237</v>
      </c>
      <c r="P2067" t="s">
        <v>237</v>
      </c>
      <c r="Q2067">
        <v>1</v>
      </c>
      <c r="W2067">
        <v>0</v>
      </c>
      <c r="X2067">
        <v>395384367</v>
      </c>
      <c r="Y2067">
        <v>8</v>
      </c>
      <c r="AA2067">
        <v>8.67</v>
      </c>
      <c r="AB2067">
        <v>0</v>
      </c>
      <c r="AC2067">
        <v>0</v>
      </c>
      <c r="AD2067">
        <v>0</v>
      </c>
      <c r="AE2067">
        <v>0.63</v>
      </c>
      <c r="AF2067">
        <v>0</v>
      </c>
      <c r="AG2067">
        <v>0</v>
      </c>
      <c r="AH2067">
        <v>0</v>
      </c>
      <c r="AI2067">
        <v>13.76</v>
      </c>
      <c r="AJ2067">
        <v>1</v>
      </c>
      <c r="AK2067">
        <v>1</v>
      </c>
      <c r="AL2067">
        <v>1</v>
      </c>
      <c r="AN2067">
        <v>0</v>
      </c>
      <c r="AO2067">
        <v>1</v>
      </c>
      <c r="AP2067">
        <v>0</v>
      </c>
      <c r="AQ2067">
        <v>0</v>
      </c>
      <c r="AR2067">
        <v>0</v>
      </c>
      <c r="AS2067" t="s">
        <v>3</v>
      </c>
      <c r="AT2067">
        <v>8</v>
      </c>
      <c r="AU2067" t="s">
        <v>3</v>
      </c>
      <c r="AV2067">
        <v>0</v>
      </c>
      <c r="AW2067">
        <v>2</v>
      </c>
      <c r="AX2067">
        <v>35870891</v>
      </c>
      <c r="AY2067">
        <v>1</v>
      </c>
      <c r="AZ2067">
        <v>0</v>
      </c>
      <c r="BA2067">
        <v>2011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CX2067">
        <f>Y2067*Source!I1933</f>
        <v>1.7008000000000001</v>
      </c>
      <c r="CY2067">
        <f t="shared" si="309"/>
        <v>8.67</v>
      </c>
      <c r="CZ2067">
        <f t="shared" si="310"/>
        <v>0.63</v>
      </c>
      <c r="DA2067">
        <f t="shared" si="311"/>
        <v>13.76</v>
      </c>
      <c r="DB2067">
        <f t="shared" si="312"/>
        <v>5.04</v>
      </c>
      <c r="DC2067">
        <f t="shared" si="313"/>
        <v>0</v>
      </c>
    </row>
    <row r="2068" spans="1:107">
      <c r="A2068">
        <f>ROW(Source!A1933)</f>
        <v>1933</v>
      </c>
      <c r="B2068">
        <v>35863109</v>
      </c>
      <c r="C2068">
        <v>35870869</v>
      </c>
      <c r="D2068">
        <v>29111018</v>
      </c>
      <c r="E2068">
        <v>1</v>
      </c>
      <c r="F2068">
        <v>1</v>
      </c>
      <c r="G2068">
        <v>1</v>
      </c>
      <c r="H2068">
        <v>3</v>
      </c>
      <c r="I2068" t="s">
        <v>668</v>
      </c>
      <c r="J2068" t="s">
        <v>669</v>
      </c>
      <c r="K2068" t="s">
        <v>670</v>
      </c>
      <c r="L2068">
        <v>1354</v>
      </c>
      <c r="N2068">
        <v>1010</v>
      </c>
      <c r="O2068" t="s">
        <v>237</v>
      </c>
      <c r="P2068" t="s">
        <v>237</v>
      </c>
      <c r="Q2068">
        <v>1</v>
      </c>
      <c r="W2068">
        <v>0</v>
      </c>
      <c r="X2068">
        <v>-1405133353</v>
      </c>
      <c r="Y2068">
        <v>8</v>
      </c>
      <c r="AA2068">
        <v>8.67</v>
      </c>
      <c r="AB2068">
        <v>0</v>
      </c>
      <c r="AC2068">
        <v>0</v>
      </c>
      <c r="AD2068">
        <v>0</v>
      </c>
      <c r="AE2068">
        <v>0.63</v>
      </c>
      <c r="AF2068">
        <v>0</v>
      </c>
      <c r="AG2068">
        <v>0</v>
      </c>
      <c r="AH2068">
        <v>0</v>
      </c>
      <c r="AI2068">
        <v>13.76</v>
      </c>
      <c r="AJ2068">
        <v>1</v>
      </c>
      <c r="AK2068">
        <v>1</v>
      </c>
      <c r="AL2068">
        <v>1</v>
      </c>
      <c r="AN2068">
        <v>0</v>
      </c>
      <c r="AO2068">
        <v>1</v>
      </c>
      <c r="AP2068">
        <v>0</v>
      </c>
      <c r="AQ2068">
        <v>0</v>
      </c>
      <c r="AR2068">
        <v>0</v>
      </c>
      <c r="AS2068" t="s">
        <v>3</v>
      </c>
      <c r="AT2068">
        <v>8</v>
      </c>
      <c r="AU2068" t="s">
        <v>3</v>
      </c>
      <c r="AV2068">
        <v>0</v>
      </c>
      <c r="AW2068">
        <v>2</v>
      </c>
      <c r="AX2068">
        <v>35870892</v>
      </c>
      <c r="AY2068">
        <v>1</v>
      </c>
      <c r="AZ2068">
        <v>0</v>
      </c>
      <c r="BA2068">
        <v>2012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CX2068">
        <f>Y2068*Source!I1933</f>
        <v>1.7008000000000001</v>
      </c>
      <c r="CY2068">
        <f t="shared" si="309"/>
        <v>8.67</v>
      </c>
      <c r="CZ2068">
        <f t="shared" si="310"/>
        <v>0.63</v>
      </c>
      <c r="DA2068">
        <f t="shared" si="311"/>
        <v>13.76</v>
      </c>
      <c r="DB2068">
        <f t="shared" si="312"/>
        <v>5.04</v>
      </c>
      <c r="DC2068">
        <f t="shared" si="313"/>
        <v>0</v>
      </c>
    </row>
    <row r="2069" spans="1:107">
      <c r="A2069">
        <f>ROW(Source!A1933)</f>
        <v>1933</v>
      </c>
      <c r="B2069">
        <v>35863109</v>
      </c>
      <c r="C2069">
        <v>35870869</v>
      </c>
      <c r="D2069">
        <v>29110997</v>
      </c>
      <c r="E2069">
        <v>1</v>
      </c>
      <c r="F2069">
        <v>1</v>
      </c>
      <c r="G2069">
        <v>1</v>
      </c>
      <c r="H2069">
        <v>3</v>
      </c>
      <c r="I2069" t="s">
        <v>671</v>
      </c>
      <c r="J2069" t="s">
        <v>672</v>
      </c>
      <c r="K2069" t="s">
        <v>673</v>
      </c>
      <c r="L2069">
        <v>1301</v>
      </c>
      <c r="N2069">
        <v>1003</v>
      </c>
      <c r="O2069" t="s">
        <v>142</v>
      </c>
      <c r="P2069" t="s">
        <v>142</v>
      </c>
      <c r="Q2069">
        <v>1</v>
      </c>
      <c r="W2069">
        <v>0</v>
      </c>
      <c r="X2069">
        <v>1996222970</v>
      </c>
      <c r="Y2069">
        <v>101</v>
      </c>
      <c r="AA2069">
        <v>27.92</v>
      </c>
      <c r="AB2069">
        <v>0</v>
      </c>
      <c r="AC2069">
        <v>0</v>
      </c>
      <c r="AD2069">
        <v>0</v>
      </c>
      <c r="AE2069">
        <v>12.3</v>
      </c>
      <c r="AF2069">
        <v>0</v>
      </c>
      <c r="AG2069">
        <v>0</v>
      </c>
      <c r="AH2069">
        <v>0</v>
      </c>
      <c r="AI2069">
        <v>2.27</v>
      </c>
      <c r="AJ2069">
        <v>1</v>
      </c>
      <c r="AK2069">
        <v>1</v>
      </c>
      <c r="AL2069">
        <v>1</v>
      </c>
      <c r="AN2069">
        <v>0</v>
      </c>
      <c r="AO2069">
        <v>1</v>
      </c>
      <c r="AP2069">
        <v>0</v>
      </c>
      <c r="AQ2069">
        <v>0</v>
      </c>
      <c r="AR2069">
        <v>0</v>
      </c>
      <c r="AS2069" t="s">
        <v>3</v>
      </c>
      <c r="AT2069">
        <v>101</v>
      </c>
      <c r="AU2069" t="s">
        <v>3</v>
      </c>
      <c r="AV2069">
        <v>0</v>
      </c>
      <c r="AW2069">
        <v>2</v>
      </c>
      <c r="AX2069">
        <v>35870893</v>
      </c>
      <c r="AY2069">
        <v>1</v>
      </c>
      <c r="AZ2069">
        <v>0</v>
      </c>
      <c r="BA2069">
        <v>2013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CX2069">
        <f>Y2069*Source!I1933</f>
        <v>21.4726</v>
      </c>
      <c r="CY2069">
        <f t="shared" si="309"/>
        <v>27.92</v>
      </c>
      <c r="CZ2069">
        <f t="shared" si="310"/>
        <v>12.3</v>
      </c>
      <c r="DA2069">
        <f t="shared" si="311"/>
        <v>2.27</v>
      </c>
      <c r="DB2069">
        <f t="shared" si="312"/>
        <v>1242.3</v>
      </c>
      <c r="DC2069">
        <f t="shared" si="313"/>
        <v>0</v>
      </c>
    </row>
    <row r="2070" spans="1:107">
      <c r="A2070">
        <f>ROW(Source!A1934)</f>
        <v>1934</v>
      </c>
      <c r="B2070">
        <v>35863109</v>
      </c>
      <c r="C2070">
        <v>35870894</v>
      </c>
      <c r="D2070">
        <v>18409850</v>
      </c>
      <c r="E2070">
        <v>1</v>
      </c>
      <c r="F2070">
        <v>1</v>
      </c>
      <c r="G2070">
        <v>1</v>
      </c>
      <c r="H2070">
        <v>1</v>
      </c>
      <c r="I2070" t="s">
        <v>674</v>
      </c>
      <c r="J2070" t="s">
        <v>3</v>
      </c>
      <c r="K2070" t="s">
        <v>675</v>
      </c>
      <c r="L2070">
        <v>1369</v>
      </c>
      <c r="N2070">
        <v>1013</v>
      </c>
      <c r="O2070" t="s">
        <v>561</v>
      </c>
      <c r="P2070" t="s">
        <v>561</v>
      </c>
      <c r="Q2070">
        <v>1</v>
      </c>
      <c r="W2070">
        <v>0</v>
      </c>
      <c r="X2070">
        <v>855544366</v>
      </c>
      <c r="Y2070">
        <v>102.35</v>
      </c>
      <c r="AA2070">
        <v>0</v>
      </c>
      <c r="AB2070">
        <v>0</v>
      </c>
      <c r="AC2070">
        <v>0</v>
      </c>
      <c r="AD2070">
        <v>289.7</v>
      </c>
      <c r="AE2070">
        <v>0</v>
      </c>
      <c r="AF2070">
        <v>0</v>
      </c>
      <c r="AG2070">
        <v>0</v>
      </c>
      <c r="AH2070">
        <v>289.7</v>
      </c>
      <c r="AI2070">
        <v>1</v>
      </c>
      <c r="AJ2070">
        <v>1</v>
      </c>
      <c r="AK2070">
        <v>1</v>
      </c>
      <c r="AL2070">
        <v>1</v>
      </c>
      <c r="AN2070">
        <v>0</v>
      </c>
      <c r="AO2070">
        <v>1</v>
      </c>
      <c r="AP2070">
        <v>1</v>
      </c>
      <c r="AQ2070">
        <v>0</v>
      </c>
      <c r="AR2070">
        <v>0</v>
      </c>
      <c r="AS2070" t="s">
        <v>3</v>
      </c>
      <c r="AT2070">
        <v>89</v>
      </c>
      <c r="AU2070" t="s">
        <v>134</v>
      </c>
      <c r="AV2070">
        <v>1</v>
      </c>
      <c r="AW2070">
        <v>2</v>
      </c>
      <c r="AX2070">
        <v>35870914</v>
      </c>
      <c r="AY2070">
        <v>2</v>
      </c>
      <c r="AZ2070">
        <v>131072</v>
      </c>
      <c r="BA2070">
        <v>2014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CX2070">
        <f>Y2070*Source!I1934</f>
        <v>27.12275</v>
      </c>
      <c r="CY2070">
        <f>AD2070</f>
        <v>289.7</v>
      </c>
      <c r="CZ2070">
        <f>AH2070</f>
        <v>289.7</v>
      </c>
      <c r="DA2070">
        <f>AL2070</f>
        <v>1</v>
      </c>
      <c r="DB2070">
        <f>ROUND((ROUND(AT2070*CZ2070,2)*1.15),2)</f>
        <v>29650.799999999999</v>
      </c>
      <c r="DC2070">
        <f>ROUND((ROUND(AT2070*AG2070,2)*1.15),2)</f>
        <v>0</v>
      </c>
    </row>
    <row r="2071" spans="1:107">
      <c r="A2071">
        <f>ROW(Source!A1934)</f>
        <v>1934</v>
      </c>
      <c r="B2071">
        <v>35863109</v>
      </c>
      <c r="C2071">
        <v>35870894</v>
      </c>
      <c r="D2071">
        <v>29173472</v>
      </c>
      <c r="E2071">
        <v>1</v>
      </c>
      <c r="F2071">
        <v>1</v>
      </c>
      <c r="G2071">
        <v>1</v>
      </c>
      <c r="H2071">
        <v>2</v>
      </c>
      <c r="I2071" t="s">
        <v>624</v>
      </c>
      <c r="J2071" t="s">
        <v>625</v>
      </c>
      <c r="K2071" t="s">
        <v>626</v>
      </c>
      <c r="L2071">
        <v>1368</v>
      </c>
      <c r="N2071">
        <v>1011</v>
      </c>
      <c r="O2071" t="s">
        <v>567</v>
      </c>
      <c r="P2071" t="s">
        <v>567</v>
      </c>
      <c r="Q2071">
        <v>1</v>
      </c>
      <c r="W2071">
        <v>0</v>
      </c>
      <c r="X2071">
        <v>275932499</v>
      </c>
      <c r="Y2071">
        <v>2.7</v>
      </c>
      <c r="AA2071">
        <v>0</v>
      </c>
      <c r="AB2071">
        <v>12.75</v>
      </c>
      <c r="AC2071">
        <v>0</v>
      </c>
      <c r="AD2071">
        <v>0</v>
      </c>
      <c r="AE2071">
        <v>0</v>
      </c>
      <c r="AF2071">
        <v>3</v>
      </c>
      <c r="AG2071">
        <v>0</v>
      </c>
      <c r="AH2071">
        <v>0</v>
      </c>
      <c r="AI2071">
        <v>1</v>
      </c>
      <c r="AJ2071">
        <v>4.25</v>
      </c>
      <c r="AK2071">
        <v>33.049999999999997</v>
      </c>
      <c r="AL2071">
        <v>1</v>
      </c>
      <c r="AN2071">
        <v>0</v>
      </c>
      <c r="AO2071">
        <v>1</v>
      </c>
      <c r="AP2071">
        <v>1</v>
      </c>
      <c r="AQ2071">
        <v>0</v>
      </c>
      <c r="AR2071">
        <v>0</v>
      </c>
      <c r="AS2071" t="s">
        <v>3</v>
      </c>
      <c r="AT2071">
        <v>2.16</v>
      </c>
      <c r="AU2071" t="s">
        <v>133</v>
      </c>
      <c r="AV2071">
        <v>0</v>
      </c>
      <c r="AW2071">
        <v>2</v>
      </c>
      <c r="AX2071">
        <v>35870915</v>
      </c>
      <c r="AY2071">
        <v>1</v>
      </c>
      <c r="AZ2071">
        <v>0</v>
      </c>
      <c r="BA2071">
        <v>2015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CX2071">
        <f>Y2071*Source!I1934</f>
        <v>0.71550000000000014</v>
      </c>
      <c r="CY2071">
        <f>AB2071</f>
        <v>12.75</v>
      </c>
      <c r="CZ2071">
        <f>AF2071</f>
        <v>3</v>
      </c>
      <c r="DA2071">
        <f>AJ2071</f>
        <v>4.25</v>
      </c>
      <c r="DB2071">
        <f>ROUND((ROUND(AT2071*CZ2071,2)*1.25),2)</f>
        <v>8.1</v>
      </c>
      <c r="DC2071">
        <f>ROUND((ROUND(AT2071*AG2071,2)*1.25),2)</f>
        <v>0</v>
      </c>
    </row>
    <row r="2072" spans="1:107">
      <c r="A2072">
        <f>ROW(Source!A1934)</f>
        <v>1934</v>
      </c>
      <c r="B2072">
        <v>35863109</v>
      </c>
      <c r="C2072">
        <v>35870894</v>
      </c>
      <c r="D2072">
        <v>29174538</v>
      </c>
      <c r="E2072">
        <v>1</v>
      </c>
      <c r="F2072">
        <v>1</v>
      </c>
      <c r="G2072">
        <v>1</v>
      </c>
      <c r="H2072">
        <v>2</v>
      </c>
      <c r="I2072" t="s">
        <v>676</v>
      </c>
      <c r="J2072" t="s">
        <v>677</v>
      </c>
      <c r="K2072" t="s">
        <v>678</v>
      </c>
      <c r="L2072">
        <v>1368</v>
      </c>
      <c r="N2072">
        <v>1011</v>
      </c>
      <c r="O2072" t="s">
        <v>567</v>
      </c>
      <c r="P2072" t="s">
        <v>567</v>
      </c>
      <c r="Q2072">
        <v>1</v>
      </c>
      <c r="W2072">
        <v>0</v>
      </c>
      <c r="X2072">
        <v>1107538725</v>
      </c>
      <c r="Y2072">
        <v>0.58749999999999991</v>
      </c>
      <c r="AA2072">
        <v>0</v>
      </c>
      <c r="AB2072">
        <v>187.1</v>
      </c>
      <c r="AC2072">
        <v>0</v>
      </c>
      <c r="AD2072">
        <v>0</v>
      </c>
      <c r="AE2072">
        <v>0</v>
      </c>
      <c r="AF2072">
        <v>33.590000000000003</v>
      </c>
      <c r="AG2072">
        <v>0</v>
      </c>
      <c r="AH2072">
        <v>0</v>
      </c>
      <c r="AI2072">
        <v>1</v>
      </c>
      <c r="AJ2072">
        <v>5.57</v>
      </c>
      <c r="AK2072">
        <v>33.049999999999997</v>
      </c>
      <c r="AL2072">
        <v>1</v>
      </c>
      <c r="AN2072">
        <v>0</v>
      </c>
      <c r="AO2072">
        <v>1</v>
      </c>
      <c r="AP2072">
        <v>1</v>
      </c>
      <c r="AQ2072">
        <v>0</v>
      </c>
      <c r="AR2072">
        <v>0</v>
      </c>
      <c r="AS2072" t="s">
        <v>3</v>
      </c>
      <c r="AT2072">
        <v>0.47</v>
      </c>
      <c r="AU2072" t="s">
        <v>133</v>
      </c>
      <c r="AV2072">
        <v>0</v>
      </c>
      <c r="AW2072">
        <v>2</v>
      </c>
      <c r="AX2072">
        <v>35870916</v>
      </c>
      <c r="AY2072">
        <v>1</v>
      </c>
      <c r="AZ2072">
        <v>0</v>
      </c>
      <c r="BA2072">
        <v>2016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CX2072">
        <f>Y2072*Source!I1934</f>
        <v>0.15568749999999998</v>
      </c>
      <c r="CY2072">
        <f>AB2072</f>
        <v>187.1</v>
      </c>
      <c r="CZ2072">
        <f>AF2072</f>
        <v>33.590000000000003</v>
      </c>
      <c r="DA2072">
        <f>AJ2072</f>
        <v>5.57</v>
      </c>
      <c r="DB2072">
        <f>ROUND((ROUND(AT2072*CZ2072,2)*1.25),2)</f>
        <v>19.739999999999998</v>
      </c>
      <c r="DC2072">
        <f>ROUND((ROUND(AT2072*AG2072,2)*1.25),2)</f>
        <v>0</v>
      </c>
    </row>
    <row r="2073" spans="1:107">
      <c r="A2073">
        <f>ROW(Source!A1934)</f>
        <v>1934</v>
      </c>
      <c r="B2073">
        <v>35863109</v>
      </c>
      <c r="C2073">
        <v>35870894</v>
      </c>
      <c r="D2073">
        <v>29174580</v>
      </c>
      <c r="E2073">
        <v>1</v>
      </c>
      <c r="F2073">
        <v>1</v>
      </c>
      <c r="G2073">
        <v>1</v>
      </c>
      <c r="H2073">
        <v>2</v>
      </c>
      <c r="I2073" t="s">
        <v>679</v>
      </c>
      <c r="J2073" t="s">
        <v>680</v>
      </c>
      <c r="K2073" t="s">
        <v>681</v>
      </c>
      <c r="L2073">
        <v>1368</v>
      </c>
      <c r="N2073">
        <v>1011</v>
      </c>
      <c r="O2073" t="s">
        <v>567</v>
      </c>
      <c r="P2073" t="s">
        <v>567</v>
      </c>
      <c r="Q2073">
        <v>1</v>
      </c>
      <c r="W2073">
        <v>0</v>
      </c>
      <c r="X2073">
        <v>-169468834</v>
      </c>
      <c r="Y2073">
        <v>0.66250000000000009</v>
      </c>
      <c r="AA2073">
        <v>0</v>
      </c>
      <c r="AB2073">
        <v>31.87</v>
      </c>
      <c r="AC2073">
        <v>0</v>
      </c>
      <c r="AD2073">
        <v>0</v>
      </c>
      <c r="AE2073">
        <v>0</v>
      </c>
      <c r="AF2073">
        <v>2.08</v>
      </c>
      <c r="AG2073">
        <v>0</v>
      </c>
      <c r="AH2073">
        <v>0</v>
      </c>
      <c r="AI2073">
        <v>1</v>
      </c>
      <c r="AJ2073">
        <v>15.32</v>
      </c>
      <c r="AK2073">
        <v>33.049999999999997</v>
      </c>
      <c r="AL2073">
        <v>1</v>
      </c>
      <c r="AN2073">
        <v>0</v>
      </c>
      <c r="AO2073">
        <v>1</v>
      </c>
      <c r="AP2073">
        <v>1</v>
      </c>
      <c r="AQ2073">
        <v>0</v>
      </c>
      <c r="AR2073">
        <v>0</v>
      </c>
      <c r="AS2073" t="s">
        <v>3</v>
      </c>
      <c r="AT2073">
        <v>0.53</v>
      </c>
      <c r="AU2073" t="s">
        <v>133</v>
      </c>
      <c r="AV2073">
        <v>0</v>
      </c>
      <c r="AW2073">
        <v>2</v>
      </c>
      <c r="AX2073">
        <v>35870917</v>
      </c>
      <c r="AY2073">
        <v>1</v>
      </c>
      <c r="AZ2073">
        <v>0</v>
      </c>
      <c r="BA2073">
        <v>2017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CX2073">
        <f>Y2073*Source!I1934</f>
        <v>0.17556250000000004</v>
      </c>
      <c r="CY2073">
        <f>AB2073</f>
        <v>31.87</v>
      </c>
      <c r="CZ2073">
        <f>AF2073</f>
        <v>2.08</v>
      </c>
      <c r="DA2073">
        <f>AJ2073</f>
        <v>15.32</v>
      </c>
      <c r="DB2073">
        <f>ROUND((ROUND(AT2073*CZ2073,2)*1.25),2)</f>
        <v>1.38</v>
      </c>
      <c r="DC2073">
        <f>ROUND((ROUND(AT2073*AG2073,2)*1.25),2)</f>
        <v>0</v>
      </c>
    </row>
    <row r="2074" spans="1:107">
      <c r="A2074">
        <f>ROW(Source!A1934)</f>
        <v>1934</v>
      </c>
      <c r="B2074">
        <v>35863109</v>
      </c>
      <c r="C2074">
        <v>35870894</v>
      </c>
      <c r="D2074">
        <v>29108656</v>
      </c>
      <c r="E2074">
        <v>1</v>
      </c>
      <c r="F2074">
        <v>1</v>
      </c>
      <c r="G2074">
        <v>1</v>
      </c>
      <c r="H2074">
        <v>3</v>
      </c>
      <c r="I2074" t="s">
        <v>682</v>
      </c>
      <c r="J2074" t="s">
        <v>683</v>
      </c>
      <c r="K2074" t="s">
        <v>684</v>
      </c>
      <c r="L2074">
        <v>1354</v>
      </c>
      <c r="N2074">
        <v>1010</v>
      </c>
      <c r="O2074" t="s">
        <v>237</v>
      </c>
      <c r="P2074" t="s">
        <v>237</v>
      </c>
      <c r="Q2074">
        <v>1</v>
      </c>
      <c r="W2074">
        <v>0</v>
      </c>
      <c r="X2074">
        <v>1057373551</v>
      </c>
      <c r="Y2074">
        <v>7</v>
      </c>
      <c r="AA2074">
        <v>103.47</v>
      </c>
      <c r="AB2074">
        <v>0</v>
      </c>
      <c r="AC2074">
        <v>0</v>
      </c>
      <c r="AD2074">
        <v>0</v>
      </c>
      <c r="AE2074">
        <v>13.87</v>
      </c>
      <c r="AF2074">
        <v>0</v>
      </c>
      <c r="AG2074">
        <v>0</v>
      </c>
      <c r="AH2074">
        <v>0</v>
      </c>
      <c r="AI2074">
        <v>7.46</v>
      </c>
      <c r="AJ2074">
        <v>1</v>
      </c>
      <c r="AK2074">
        <v>1</v>
      </c>
      <c r="AL2074">
        <v>1</v>
      </c>
      <c r="AN2074">
        <v>0</v>
      </c>
      <c r="AO2074">
        <v>1</v>
      </c>
      <c r="AP2074">
        <v>0</v>
      </c>
      <c r="AQ2074">
        <v>0</v>
      </c>
      <c r="AR2074">
        <v>0</v>
      </c>
      <c r="AS2074" t="s">
        <v>3</v>
      </c>
      <c r="AT2074">
        <v>7</v>
      </c>
      <c r="AU2074" t="s">
        <v>3</v>
      </c>
      <c r="AV2074">
        <v>0</v>
      </c>
      <c r="AW2074">
        <v>2</v>
      </c>
      <c r="AX2074">
        <v>35870918</v>
      </c>
      <c r="AY2074">
        <v>1</v>
      </c>
      <c r="AZ2074">
        <v>0</v>
      </c>
      <c r="BA2074">
        <v>2018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CX2074">
        <f>Y2074*Source!I1934</f>
        <v>1.855</v>
      </c>
      <c r="CY2074">
        <f t="shared" ref="CY2074:CY2088" si="314">AA2074</f>
        <v>103.47</v>
      </c>
      <c r="CZ2074">
        <f t="shared" ref="CZ2074:CZ2088" si="315">AE2074</f>
        <v>13.87</v>
      </c>
      <c r="DA2074">
        <f t="shared" ref="DA2074:DA2088" si="316">AI2074</f>
        <v>7.46</v>
      </c>
      <c r="DB2074">
        <f t="shared" ref="DB2074:DB2088" si="317">ROUND(ROUND(AT2074*CZ2074,2),2)</f>
        <v>97.09</v>
      </c>
      <c r="DC2074">
        <f t="shared" ref="DC2074:DC2088" si="318">ROUND(ROUND(AT2074*AG2074,2),2)</f>
        <v>0</v>
      </c>
    </row>
    <row r="2075" spans="1:107">
      <c r="A2075">
        <f>ROW(Source!A1934)</f>
        <v>1934</v>
      </c>
      <c r="B2075">
        <v>35863109</v>
      </c>
      <c r="C2075">
        <v>35870894</v>
      </c>
      <c r="D2075">
        <v>29109354</v>
      </c>
      <c r="E2075">
        <v>1</v>
      </c>
      <c r="F2075">
        <v>1</v>
      </c>
      <c r="G2075">
        <v>1</v>
      </c>
      <c r="H2075">
        <v>3</v>
      </c>
      <c r="I2075" t="s">
        <v>685</v>
      </c>
      <c r="J2075" t="s">
        <v>686</v>
      </c>
      <c r="K2075" t="s">
        <v>687</v>
      </c>
      <c r="L2075">
        <v>1346</v>
      </c>
      <c r="N2075">
        <v>1009</v>
      </c>
      <c r="O2075" t="s">
        <v>160</v>
      </c>
      <c r="P2075" t="s">
        <v>160</v>
      </c>
      <c r="Q2075">
        <v>1</v>
      </c>
      <c r="W2075">
        <v>0</v>
      </c>
      <c r="X2075">
        <v>-882693383</v>
      </c>
      <c r="Y2075">
        <v>10</v>
      </c>
      <c r="AA2075">
        <v>64.010000000000005</v>
      </c>
      <c r="AB2075">
        <v>0</v>
      </c>
      <c r="AC2075">
        <v>0</v>
      </c>
      <c r="AD2075">
        <v>0</v>
      </c>
      <c r="AE2075">
        <v>46.72</v>
      </c>
      <c r="AF2075">
        <v>0</v>
      </c>
      <c r="AG2075">
        <v>0</v>
      </c>
      <c r="AH2075">
        <v>0</v>
      </c>
      <c r="AI2075">
        <v>1.37</v>
      </c>
      <c r="AJ2075">
        <v>1</v>
      </c>
      <c r="AK2075">
        <v>1</v>
      </c>
      <c r="AL2075">
        <v>1</v>
      </c>
      <c r="AN2075">
        <v>0</v>
      </c>
      <c r="AO2075">
        <v>1</v>
      </c>
      <c r="AP2075">
        <v>0</v>
      </c>
      <c r="AQ2075">
        <v>0</v>
      </c>
      <c r="AR2075">
        <v>0</v>
      </c>
      <c r="AS2075" t="s">
        <v>3</v>
      </c>
      <c r="AT2075">
        <v>10</v>
      </c>
      <c r="AU2075" t="s">
        <v>3</v>
      </c>
      <c r="AV2075">
        <v>0</v>
      </c>
      <c r="AW2075">
        <v>2</v>
      </c>
      <c r="AX2075">
        <v>35870919</v>
      </c>
      <c r="AY2075">
        <v>1</v>
      </c>
      <c r="AZ2075">
        <v>0</v>
      </c>
      <c r="BA2075">
        <v>2019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CX2075">
        <f>Y2075*Source!I1934</f>
        <v>2.6500000000000004</v>
      </c>
      <c r="CY2075">
        <f t="shared" si="314"/>
        <v>64.010000000000005</v>
      </c>
      <c r="CZ2075">
        <f t="shared" si="315"/>
        <v>46.72</v>
      </c>
      <c r="DA2075">
        <f t="shared" si="316"/>
        <v>1.37</v>
      </c>
      <c r="DB2075">
        <f t="shared" si="317"/>
        <v>467.2</v>
      </c>
      <c r="DC2075">
        <f t="shared" si="318"/>
        <v>0</v>
      </c>
    </row>
    <row r="2076" spans="1:107">
      <c r="A2076">
        <f>ROW(Source!A1934)</f>
        <v>1934</v>
      </c>
      <c r="B2076">
        <v>35863109</v>
      </c>
      <c r="C2076">
        <v>35870894</v>
      </c>
      <c r="D2076">
        <v>29109414</v>
      </c>
      <c r="E2076">
        <v>1</v>
      </c>
      <c r="F2076">
        <v>1</v>
      </c>
      <c r="G2076">
        <v>1</v>
      </c>
      <c r="H2076">
        <v>3</v>
      </c>
      <c r="I2076" t="s">
        <v>688</v>
      </c>
      <c r="J2076" t="s">
        <v>689</v>
      </c>
      <c r="K2076" t="s">
        <v>690</v>
      </c>
      <c r="L2076">
        <v>1346</v>
      </c>
      <c r="N2076">
        <v>1009</v>
      </c>
      <c r="O2076" t="s">
        <v>160</v>
      </c>
      <c r="P2076" t="s">
        <v>160</v>
      </c>
      <c r="Q2076">
        <v>1</v>
      </c>
      <c r="W2076">
        <v>0</v>
      </c>
      <c r="X2076">
        <v>1092262719</v>
      </c>
      <c r="Y2076">
        <v>119</v>
      </c>
      <c r="AA2076">
        <v>10.1</v>
      </c>
      <c r="AB2076">
        <v>0</v>
      </c>
      <c r="AC2076">
        <v>0</v>
      </c>
      <c r="AD2076">
        <v>0</v>
      </c>
      <c r="AE2076">
        <v>1.58</v>
      </c>
      <c r="AF2076">
        <v>0</v>
      </c>
      <c r="AG2076">
        <v>0</v>
      </c>
      <c r="AH2076">
        <v>0</v>
      </c>
      <c r="AI2076">
        <v>6.39</v>
      </c>
      <c r="AJ2076">
        <v>1</v>
      </c>
      <c r="AK2076">
        <v>1</v>
      </c>
      <c r="AL2076">
        <v>1</v>
      </c>
      <c r="AN2076">
        <v>0</v>
      </c>
      <c r="AO2076">
        <v>1</v>
      </c>
      <c r="AP2076">
        <v>0</v>
      </c>
      <c r="AQ2076">
        <v>0</v>
      </c>
      <c r="AR2076">
        <v>0</v>
      </c>
      <c r="AS2076" t="s">
        <v>3</v>
      </c>
      <c r="AT2076">
        <v>119</v>
      </c>
      <c r="AU2076" t="s">
        <v>3</v>
      </c>
      <c r="AV2076">
        <v>0</v>
      </c>
      <c r="AW2076">
        <v>2</v>
      </c>
      <c r="AX2076">
        <v>35870920</v>
      </c>
      <c r="AY2076">
        <v>1</v>
      </c>
      <c r="AZ2076">
        <v>0</v>
      </c>
      <c r="BA2076">
        <v>2020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CX2076">
        <f>Y2076*Source!I1934</f>
        <v>31.535</v>
      </c>
      <c r="CY2076">
        <f t="shared" si="314"/>
        <v>10.1</v>
      </c>
      <c r="CZ2076">
        <f t="shared" si="315"/>
        <v>1.58</v>
      </c>
      <c r="DA2076">
        <f t="shared" si="316"/>
        <v>6.39</v>
      </c>
      <c r="DB2076">
        <f t="shared" si="317"/>
        <v>188.02</v>
      </c>
      <c r="DC2076">
        <f t="shared" si="318"/>
        <v>0</v>
      </c>
    </row>
    <row r="2077" spans="1:107">
      <c r="A2077">
        <f>ROW(Source!A1934)</f>
        <v>1934</v>
      </c>
      <c r="B2077">
        <v>35863109</v>
      </c>
      <c r="C2077">
        <v>35870894</v>
      </c>
      <c r="D2077">
        <v>29109781</v>
      </c>
      <c r="E2077">
        <v>1</v>
      </c>
      <c r="F2077">
        <v>1</v>
      </c>
      <c r="G2077">
        <v>1</v>
      </c>
      <c r="H2077">
        <v>3</v>
      </c>
      <c r="I2077" t="s">
        <v>691</v>
      </c>
      <c r="J2077" t="s">
        <v>692</v>
      </c>
      <c r="K2077" t="s">
        <v>693</v>
      </c>
      <c r="L2077">
        <v>1346</v>
      </c>
      <c r="N2077">
        <v>1009</v>
      </c>
      <c r="O2077" t="s">
        <v>160</v>
      </c>
      <c r="P2077" t="s">
        <v>160</v>
      </c>
      <c r="Q2077">
        <v>1</v>
      </c>
      <c r="W2077">
        <v>0</v>
      </c>
      <c r="X2077">
        <v>-306339415</v>
      </c>
      <c r="Y2077">
        <v>9</v>
      </c>
      <c r="AA2077">
        <v>60.38</v>
      </c>
      <c r="AB2077">
        <v>0</v>
      </c>
      <c r="AC2077">
        <v>0</v>
      </c>
      <c r="AD2077">
        <v>0</v>
      </c>
      <c r="AE2077">
        <v>11.12</v>
      </c>
      <c r="AF2077">
        <v>0</v>
      </c>
      <c r="AG2077">
        <v>0</v>
      </c>
      <c r="AH2077">
        <v>0</v>
      </c>
      <c r="AI2077">
        <v>5.43</v>
      </c>
      <c r="AJ2077">
        <v>1</v>
      </c>
      <c r="AK2077">
        <v>1</v>
      </c>
      <c r="AL2077">
        <v>1</v>
      </c>
      <c r="AN2077">
        <v>0</v>
      </c>
      <c r="AO2077">
        <v>1</v>
      </c>
      <c r="AP2077">
        <v>0</v>
      </c>
      <c r="AQ2077">
        <v>0</v>
      </c>
      <c r="AR2077">
        <v>0</v>
      </c>
      <c r="AS2077" t="s">
        <v>3</v>
      </c>
      <c r="AT2077">
        <v>9</v>
      </c>
      <c r="AU2077" t="s">
        <v>3</v>
      </c>
      <c r="AV2077">
        <v>0</v>
      </c>
      <c r="AW2077">
        <v>2</v>
      </c>
      <c r="AX2077">
        <v>35870921</v>
      </c>
      <c r="AY2077">
        <v>1</v>
      </c>
      <c r="AZ2077">
        <v>0</v>
      </c>
      <c r="BA2077">
        <v>2021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CX2077">
        <f>Y2077*Source!I1934</f>
        <v>2.3850000000000002</v>
      </c>
      <c r="CY2077">
        <f t="shared" si="314"/>
        <v>60.38</v>
      </c>
      <c r="CZ2077">
        <f t="shared" si="315"/>
        <v>11.12</v>
      </c>
      <c r="DA2077">
        <f t="shared" si="316"/>
        <v>5.43</v>
      </c>
      <c r="DB2077">
        <f t="shared" si="317"/>
        <v>100.08</v>
      </c>
      <c r="DC2077">
        <f t="shared" si="318"/>
        <v>0</v>
      </c>
    </row>
    <row r="2078" spans="1:107">
      <c r="A2078">
        <f>ROW(Source!A1934)</f>
        <v>1934</v>
      </c>
      <c r="B2078">
        <v>35863109</v>
      </c>
      <c r="C2078">
        <v>35870894</v>
      </c>
      <c r="D2078">
        <v>29109782</v>
      </c>
      <c r="E2078">
        <v>1</v>
      </c>
      <c r="F2078">
        <v>1</v>
      </c>
      <c r="G2078">
        <v>1</v>
      </c>
      <c r="H2078">
        <v>3</v>
      </c>
      <c r="I2078" t="s">
        <v>694</v>
      </c>
      <c r="J2078" t="s">
        <v>695</v>
      </c>
      <c r="K2078" t="s">
        <v>696</v>
      </c>
      <c r="L2078">
        <v>1346</v>
      </c>
      <c r="N2078">
        <v>1009</v>
      </c>
      <c r="O2078" t="s">
        <v>160</v>
      </c>
      <c r="P2078" t="s">
        <v>160</v>
      </c>
      <c r="Q2078">
        <v>1</v>
      </c>
      <c r="W2078">
        <v>0</v>
      </c>
      <c r="X2078">
        <v>-71279152</v>
      </c>
      <c r="Y2078">
        <v>85</v>
      </c>
      <c r="AA2078">
        <v>16.309999999999999</v>
      </c>
      <c r="AB2078">
        <v>0</v>
      </c>
      <c r="AC2078">
        <v>0</v>
      </c>
      <c r="AD2078">
        <v>0</v>
      </c>
      <c r="AE2078">
        <v>4.3600000000000003</v>
      </c>
      <c r="AF2078">
        <v>0</v>
      </c>
      <c r="AG2078">
        <v>0</v>
      </c>
      <c r="AH2078">
        <v>0</v>
      </c>
      <c r="AI2078">
        <v>3.74</v>
      </c>
      <c r="AJ2078">
        <v>1</v>
      </c>
      <c r="AK2078">
        <v>1</v>
      </c>
      <c r="AL2078">
        <v>1</v>
      </c>
      <c r="AN2078">
        <v>0</v>
      </c>
      <c r="AO2078">
        <v>1</v>
      </c>
      <c r="AP2078">
        <v>0</v>
      </c>
      <c r="AQ2078">
        <v>0</v>
      </c>
      <c r="AR2078">
        <v>0</v>
      </c>
      <c r="AS2078" t="s">
        <v>3</v>
      </c>
      <c r="AT2078">
        <v>85</v>
      </c>
      <c r="AU2078" t="s">
        <v>3</v>
      </c>
      <c r="AV2078">
        <v>0</v>
      </c>
      <c r="AW2078">
        <v>2</v>
      </c>
      <c r="AX2078">
        <v>35870922</v>
      </c>
      <c r="AY2078">
        <v>1</v>
      </c>
      <c r="AZ2078">
        <v>0</v>
      </c>
      <c r="BA2078">
        <v>2022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CX2078">
        <f>Y2078*Source!I1934</f>
        <v>22.525000000000002</v>
      </c>
      <c r="CY2078">
        <f t="shared" si="314"/>
        <v>16.309999999999999</v>
      </c>
      <c r="CZ2078">
        <f t="shared" si="315"/>
        <v>4.3600000000000003</v>
      </c>
      <c r="DA2078">
        <f t="shared" si="316"/>
        <v>3.74</v>
      </c>
      <c r="DB2078">
        <f t="shared" si="317"/>
        <v>370.6</v>
      </c>
      <c r="DC2078">
        <f t="shared" si="318"/>
        <v>0</v>
      </c>
    </row>
    <row r="2079" spans="1:107">
      <c r="A2079">
        <f>ROW(Source!A1934)</f>
        <v>1934</v>
      </c>
      <c r="B2079">
        <v>35863109</v>
      </c>
      <c r="C2079">
        <v>35870894</v>
      </c>
      <c r="D2079">
        <v>29110699</v>
      </c>
      <c r="E2079">
        <v>1</v>
      </c>
      <c r="F2079">
        <v>1</v>
      </c>
      <c r="G2079">
        <v>1</v>
      </c>
      <c r="H2079">
        <v>3</v>
      </c>
      <c r="I2079" t="s">
        <v>697</v>
      </c>
      <c r="J2079" t="s">
        <v>698</v>
      </c>
      <c r="K2079" t="s">
        <v>699</v>
      </c>
      <c r="L2079">
        <v>1301</v>
      </c>
      <c r="N2079">
        <v>1003</v>
      </c>
      <c r="O2079" t="s">
        <v>142</v>
      </c>
      <c r="P2079" t="s">
        <v>142</v>
      </c>
      <c r="Q2079">
        <v>1</v>
      </c>
      <c r="W2079">
        <v>0</v>
      </c>
      <c r="X2079">
        <v>1063889258</v>
      </c>
      <c r="Y2079">
        <v>120</v>
      </c>
      <c r="AA2079">
        <v>1.24</v>
      </c>
      <c r="AB2079">
        <v>0</v>
      </c>
      <c r="AC2079">
        <v>0</v>
      </c>
      <c r="AD2079">
        <v>0</v>
      </c>
      <c r="AE2079">
        <v>0.17</v>
      </c>
      <c r="AF2079">
        <v>0</v>
      </c>
      <c r="AG2079">
        <v>0</v>
      </c>
      <c r="AH2079">
        <v>0</v>
      </c>
      <c r="AI2079">
        <v>7.29</v>
      </c>
      <c r="AJ2079">
        <v>1</v>
      </c>
      <c r="AK2079">
        <v>1</v>
      </c>
      <c r="AL2079">
        <v>1</v>
      </c>
      <c r="AN2079">
        <v>0</v>
      </c>
      <c r="AO2079">
        <v>1</v>
      </c>
      <c r="AP2079">
        <v>0</v>
      </c>
      <c r="AQ2079">
        <v>0</v>
      </c>
      <c r="AR2079">
        <v>0</v>
      </c>
      <c r="AS2079" t="s">
        <v>3</v>
      </c>
      <c r="AT2079">
        <v>120</v>
      </c>
      <c r="AU2079" t="s">
        <v>3</v>
      </c>
      <c r="AV2079">
        <v>0</v>
      </c>
      <c r="AW2079">
        <v>2</v>
      </c>
      <c r="AX2079">
        <v>35870923</v>
      </c>
      <c r="AY2079">
        <v>1</v>
      </c>
      <c r="AZ2079">
        <v>0</v>
      </c>
      <c r="BA2079">
        <v>2023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CX2079">
        <f>Y2079*Source!I1934</f>
        <v>31.8</v>
      </c>
      <c r="CY2079">
        <f t="shared" si="314"/>
        <v>1.24</v>
      </c>
      <c r="CZ2079">
        <f t="shared" si="315"/>
        <v>0.17</v>
      </c>
      <c r="DA2079">
        <f t="shared" si="316"/>
        <v>7.29</v>
      </c>
      <c r="DB2079">
        <f t="shared" si="317"/>
        <v>20.399999999999999</v>
      </c>
      <c r="DC2079">
        <f t="shared" si="318"/>
        <v>0</v>
      </c>
    </row>
    <row r="2080" spans="1:107">
      <c r="A2080">
        <f>ROW(Source!A1934)</f>
        <v>1934</v>
      </c>
      <c r="B2080">
        <v>35863109</v>
      </c>
      <c r="C2080">
        <v>35870894</v>
      </c>
      <c r="D2080">
        <v>29110797</v>
      </c>
      <c r="E2080">
        <v>1</v>
      </c>
      <c r="F2080">
        <v>1</v>
      </c>
      <c r="G2080">
        <v>1</v>
      </c>
      <c r="H2080">
        <v>3</v>
      </c>
      <c r="I2080" t="s">
        <v>700</v>
      </c>
      <c r="J2080" t="s">
        <v>701</v>
      </c>
      <c r="K2080" t="s">
        <v>702</v>
      </c>
      <c r="L2080">
        <v>1301</v>
      </c>
      <c r="N2080">
        <v>1003</v>
      </c>
      <c r="O2080" t="s">
        <v>142</v>
      </c>
      <c r="P2080" t="s">
        <v>142</v>
      </c>
      <c r="Q2080">
        <v>1</v>
      </c>
      <c r="W2080">
        <v>0</v>
      </c>
      <c r="X2080">
        <v>1919953005</v>
      </c>
      <c r="Y2080">
        <v>82</v>
      </c>
      <c r="AA2080">
        <v>15.5</v>
      </c>
      <c r="AB2080">
        <v>0</v>
      </c>
      <c r="AC2080">
        <v>0</v>
      </c>
      <c r="AD2080">
        <v>0</v>
      </c>
      <c r="AE2080">
        <v>1.74</v>
      </c>
      <c r="AF2080">
        <v>0</v>
      </c>
      <c r="AG2080">
        <v>0</v>
      </c>
      <c r="AH2080">
        <v>0</v>
      </c>
      <c r="AI2080">
        <v>8.91</v>
      </c>
      <c r="AJ2080">
        <v>1</v>
      </c>
      <c r="AK2080">
        <v>1</v>
      </c>
      <c r="AL2080">
        <v>1</v>
      </c>
      <c r="AN2080">
        <v>0</v>
      </c>
      <c r="AO2080">
        <v>1</v>
      </c>
      <c r="AP2080">
        <v>0</v>
      </c>
      <c r="AQ2080">
        <v>0</v>
      </c>
      <c r="AR2080">
        <v>0</v>
      </c>
      <c r="AS2080" t="s">
        <v>3</v>
      </c>
      <c r="AT2080">
        <v>82</v>
      </c>
      <c r="AU2080" t="s">
        <v>3</v>
      </c>
      <c r="AV2080">
        <v>0</v>
      </c>
      <c r="AW2080">
        <v>2</v>
      </c>
      <c r="AX2080">
        <v>35870924</v>
      </c>
      <c r="AY2080">
        <v>1</v>
      </c>
      <c r="AZ2080">
        <v>0</v>
      </c>
      <c r="BA2080">
        <v>2024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CX2080">
        <f>Y2080*Source!I1934</f>
        <v>21.73</v>
      </c>
      <c r="CY2080">
        <f t="shared" si="314"/>
        <v>15.5</v>
      </c>
      <c r="CZ2080">
        <f t="shared" si="315"/>
        <v>1.74</v>
      </c>
      <c r="DA2080">
        <f t="shared" si="316"/>
        <v>8.91</v>
      </c>
      <c r="DB2080">
        <f t="shared" si="317"/>
        <v>142.68</v>
      </c>
      <c r="DC2080">
        <f t="shared" si="318"/>
        <v>0</v>
      </c>
    </row>
    <row r="2081" spans="1:107">
      <c r="A2081">
        <f>ROW(Source!A1934)</f>
        <v>1934</v>
      </c>
      <c r="B2081">
        <v>35863109</v>
      </c>
      <c r="C2081">
        <v>35870894</v>
      </c>
      <c r="D2081">
        <v>29110815</v>
      </c>
      <c r="E2081">
        <v>1</v>
      </c>
      <c r="F2081">
        <v>1</v>
      </c>
      <c r="G2081">
        <v>1</v>
      </c>
      <c r="H2081">
        <v>3</v>
      </c>
      <c r="I2081" t="s">
        <v>703</v>
      </c>
      <c r="J2081" t="s">
        <v>704</v>
      </c>
      <c r="K2081" t="s">
        <v>705</v>
      </c>
      <c r="L2081">
        <v>1301</v>
      </c>
      <c r="N2081">
        <v>1003</v>
      </c>
      <c r="O2081" t="s">
        <v>142</v>
      </c>
      <c r="P2081" t="s">
        <v>142</v>
      </c>
      <c r="Q2081">
        <v>1</v>
      </c>
      <c r="W2081">
        <v>0</v>
      </c>
      <c r="X2081">
        <v>-1169660804</v>
      </c>
      <c r="Y2081">
        <v>116</v>
      </c>
      <c r="AA2081">
        <v>6.29</v>
      </c>
      <c r="AB2081">
        <v>0</v>
      </c>
      <c r="AC2081">
        <v>0</v>
      </c>
      <c r="AD2081">
        <v>0</v>
      </c>
      <c r="AE2081">
        <v>0.85</v>
      </c>
      <c r="AF2081">
        <v>0</v>
      </c>
      <c r="AG2081">
        <v>0</v>
      </c>
      <c r="AH2081">
        <v>0</v>
      </c>
      <c r="AI2081">
        <v>7.4</v>
      </c>
      <c r="AJ2081">
        <v>1</v>
      </c>
      <c r="AK2081">
        <v>1</v>
      </c>
      <c r="AL2081">
        <v>1</v>
      </c>
      <c r="AN2081">
        <v>0</v>
      </c>
      <c r="AO2081">
        <v>1</v>
      </c>
      <c r="AP2081">
        <v>0</v>
      </c>
      <c r="AQ2081">
        <v>0</v>
      </c>
      <c r="AR2081">
        <v>0</v>
      </c>
      <c r="AS2081" t="s">
        <v>3</v>
      </c>
      <c r="AT2081">
        <v>116</v>
      </c>
      <c r="AU2081" t="s">
        <v>3</v>
      </c>
      <c r="AV2081">
        <v>0</v>
      </c>
      <c r="AW2081">
        <v>2</v>
      </c>
      <c r="AX2081">
        <v>35870925</v>
      </c>
      <c r="AY2081">
        <v>1</v>
      </c>
      <c r="AZ2081">
        <v>0</v>
      </c>
      <c r="BA2081">
        <v>2025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CX2081">
        <f>Y2081*Source!I1934</f>
        <v>30.740000000000002</v>
      </c>
      <c r="CY2081">
        <f t="shared" si="314"/>
        <v>6.29</v>
      </c>
      <c r="CZ2081">
        <f t="shared" si="315"/>
        <v>0.85</v>
      </c>
      <c r="DA2081">
        <f t="shared" si="316"/>
        <v>7.4</v>
      </c>
      <c r="DB2081">
        <f t="shared" si="317"/>
        <v>98.6</v>
      </c>
      <c r="DC2081">
        <f t="shared" si="318"/>
        <v>0</v>
      </c>
    </row>
    <row r="2082" spans="1:107">
      <c r="A2082">
        <f>ROW(Source!A1934)</f>
        <v>1934</v>
      </c>
      <c r="B2082">
        <v>35863109</v>
      </c>
      <c r="C2082">
        <v>35870894</v>
      </c>
      <c r="D2082">
        <v>29111455</v>
      </c>
      <c r="E2082">
        <v>1</v>
      </c>
      <c r="F2082">
        <v>1</v>
      </c>
      <c r="G2082">
        <v>1</v>
      </c>
      <c r="H2082">
        <v>3</v>
      </c>
      <c r="I2082" t="s">
        <v>706</v>
      </c>
      <c r="J2082" t="s">
        <v>707</v>
      </c>
      <c r="K2082" t="s">
        <v>708</v>
      </c>
      <c r="L2082">
        <v>1327</v>
      </c>
      <c r="N2082">
        <v>1005</v>
      </c>
      <c r="O2082" t="s">
        <v>155</v>
      </c>
      <c r="P2082" t="s">
        <v>155</v>
      </c>
      <c r="Q2082">
        <v>1</v>
      </c>
      <c r="W2082">
        <v>0</v>
      </c>
      <c r="X2082">
        <v>-1126346608</v>
      </c>
      <c r="Y2082">
        <v>212</v>
      </c>
      <c r="AA2082">
        <v>73.790000000000006</v>
      </c>
      <c r="AB2082">
        <v>0</v>
      </c>
      <c r="AC2082">
        <v>0</v>
      </c>
      <c r="AD2082">
        <v>0</v>
      </c>
      <c r="AE2082">
        <v>15.06</v>
      </c>
      <c r="AF2082">
        <v>0</v>
      </c>
      <c r="AG2082">
        <v>0</v>
      </c>
      <c r="AH2082">
        <v>0</v>
      </c>
      <c r="AI2082">
        <v>4.9000000000000004</v>
      </c>
      <c r="AJ2082">
        <v>1</v>
      </c>
      <c r="AK2082">
        <v>1</v>
      </c>
      <c r="AL2082">
        <v>1</v>
      </c>
      <c r="AN2082">
        <v>0</v>
      </c>
      <c r="AO2082">
        <v>1</v>
      </c>
      <c r="AP2082">
        <v>0</v>
      </c>
      <c r="AQ2082">
        <v>0</v>
      </c>
      <c r="AR2082">
        <v>0</v>
      </c>
      <c r="AS2082" t="s">
        <v>3</v>
      </c>
      <c r="AT2082">
        <v>212</v>
      </c>
      <c r="AU2082" t="s">
        <v>3</v>
      </c>
      <c r="AV2082">
        <v>0</v>
      </c>
      <c r="AW2082">
        <v>2</v>
      </c>
      <c r="AX2082">
        <v>35870926</v>
      </c>
      <c r="AY2082">
        <v>1</v>
      </c>
      <c r="AZ2082">
        <v>0</v>
      </c>
      <c r="BA2082">
        <v>2026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CX2082">
        <f>Y2082*Source!I1934</f>
        <v>56.18</v>
      </c>
      <c r="CY2082">
        <f t="shared" si="314"/>
        <v>73.790000000000006</v>
      </c>
      <c r="CZ2082">
        <f t="shared" si="315"/>
        <v>15.06</v>
      </c>
      <c r="DA2082">
        <f t="shared" si="316"/>
        <v>4.9000000000000004</v>
      </c>
      <c r="DB2082">
        <f t="shared" si="317"/>
        <v>3192.72</v>
      </c>
      <c r="DC2082">
        <f t="shared" si="318"/>
        <v>0</v>
      </c>
    </row>
    <row r="2083" spans="1:107">
      <c r="A2083">
        <f>ROW(Source!A1934)</f>
        <v>1934</v>
      </c>
      <c r="B2083">
        <v>35863109</v>
      </c>
      <c r="C2083">
        <v>35870894</v>
      </c>
      <c r="D2083">
        <v>29114733</v>
      </c>
      <c r="E2083">
        <v>1</v>
      </c>
      <c r="F2083">
        <v>1</v>
      </c>
      <c r="G2083">
        <v>1</v>
      </c>
      <c r="H2083">
        <v>3</v>
      </c>
      <c r="I2083" t="s">
        <v>709</v>
      </c>
      <c r="J2083" t="s">
        <v>710</v>
      </c>
      <c r="K2083" t="s">
        <v>711</v>
      </c>
      <c r="L2083">
        <v>1354</v>
      </c>
      <c r="N2083">
        <v>1010</v>
      </c>
      <c r="O2083" t="s">
        <v>237</v>
      </c>
      <c r="P2083" t="s">
        <v>237</v>
      </c>
      <c r="Q2083">
        <v>1</v>
      </c>
      <c r="W2083">
        <v>0</v>
      </c>
      <c r="X2083">
        <v>-1352915271</v>
      </c>
      <c r="Y2083">
        <v>735</v>
      </c>
      <c r="AA2083">
        <v>0.3</v>
      </c>
      <c r="AB2083">
        <v>0</v>
      </c>
      <c r="AC2083">
        <v>0</v>
      </c>
      <c r="AD2083">
        <v>0</v>
      </c>
      <c r="AE2083">
        <v>0.02</v>
      </c>
      <c r="AF2083">
        <v>0</v>
      </c>
      <c r="AG2083">
        <v>0</v>
      </c>
      <c r="AH2083">
        <v>0</v>
      </c>
      <c r="AI2083">
        <v>14.91</v>
      </c>
      <c r="AJ2083">
        <v>1</v>
      </c>
      <c r="AK2083">
        <v>1</v>
      </c>
      <c r="AL2083">
        <v>1</v>
      </c>
      <c r="AN2083">
        <v>0</v>
      </c>
      <c r="AO2083">
        <v>1</v>
      </c>
      <c r="AP2083">
        <v>0</v>
      </c>
      <c r="AQ2083">
        <v>0</v>
      </c>
      <c r="AR2083">
        <v>0</v>
      </c>
      <c r="AS2083" t="s">
        <v>3</v>
      </c>
      <c r="AT2083">
        <v>735</v>
      </c>
      <c r="AU2083" t="s">
        <v>3</v>
      </c>
      <c r="AV2083">
        <v>0</v>
      </c>
      <c r="AW2083">
        <v>2</v>
      </c>
      <c r="AX2083">
        <v>35870927</v>
      </c>
      <c r="AY2083">
        <v>1</v>
      </c>
      <c r="AZ2083">
        <v>0</v>
      </c>
      <c r="BA2083">
        <v>2027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CX2083">
        <f>Y2083*Source!I1934</f>
        <v>194.77500000000001</v>
      </c>
      <c r="CY2083">
        <f t="shared" si="314"/>
        <v>0.3</v>
      </c>
      <c r="CZ2083">
        <f t="shared" si="315"/>
        <v>0.02</v>
      </c>
      <c r="DA2083">
        <f t="shared" si="316"/>
        <v>14.91</v>
      </c>
      <c r="DB2083">
        <f t="shared" si="317"/>
        <v>14.7</v>
      </c>
      <c r="DC2083">
        <f t="shared" si="318"/>
        <v>0</v>
      </c>
    </row>
    <row r="2084" spans="1:107">
      <c r="A2084">
        <f>ROW(Source!A1934)</f>
        <v>1934</v>
      </c>
      <c r="B2084">
        <v>35863109</v>
      </c>
      <c r="C2084">
        <v>35870894</v>
      </c>
      <c r="D2084">
        <v>29114734</v>
      </c>
      <c r="E2084">
        <v>1</v>
      </c>
      <c r="F2084">
        <v>1</v>
      </c>
      <c r="G2084">
        <v>1</v>
      </c>
      <c r="H2084">
        <v>3</v>
      </c>
      <c r="I2084" t="s">
        <v>712</v>
      </c>
      <c r="J2084" t="s">
        <v>713</v>
      </c>
      <c r="K2084" t="s">
        <v>714</v>
      </c>
      <c r="L2084">
        <v>1354</v>
      </c>
      <c r="N2084">
        <v>1010</v>
      </c>
      <c r="O2084" t="s">
        <v>237</v>
      </c>
      <c r="P2084" t="s">
        <v>237</v>
      </c>
      <c r="Q2084">
        <v>1</v>
      </c>
      <c r="W2084">
        <v>0</v>
      </c>
      <c r="X2084">
        <v>1370092194</v>
      </c>
      <c r="Y2084">
        <v>1855</v>
      </c>
      <c r="AA2084">
        <v>0.38</v>
      </c>
      <c r="AB2084">
        <v>0</v>
      </c>
      <c r="AC2084">
        <v>0</v>
      </c>
      <c r="AD2084">
        <v>0</v>
      </c>
      <c r="AE2084">
        <v>0.03</v>
      </c>
      <c r="AF2084">
        <v>0</v>
      </c>
      <c r="AG2084">
        <v>0</v>
      </c>
      <c r="AH2084">
        <v>0</v>
      </c>
      <c r="AI2084">
        <v>12.55</v>
      </c>
      <c r="AJ2084">
        <v>1</v>
      </c>
      <c r="AK2084">
        <v>1</v>
      </c>
      <c r="AL2084">
        <v>1</v>
      </c>
      <c r="AN2084">
        <v>0</v>
      </c>
      <c r="AO2084">
        <v>1</v>
      </c>
      <c r="AP2084">
        <v>0</v>
      </c>
      <c r="AQ2084">
        <v>0</v>
      </c>
      <c r="AR2084">
        <v>0</v>
      </c>
      <c r="AS2084" t="s">
        <v>3</v>
      </c>
      <c r="AT2084">
        <v>1855</v>
      </c>
      <c r="AU2084" t="s">
        <v>3</v>
      </c>
      <c r="AV2084">
        <v>0</v>
      </c>
      <c r="AW2084">
        <v>2</v>
      </c>
      <c r="AX2084">
        <v>35870928</v>
      </c>
      <c r="AY2084">
        <v>1</v>
      </c>
      <c r="AZ2084">
        <v>0</v>
      </c>
      <c r="BA2084">
        <v>2028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CX2084">
        <f>Y2084*Source!I1934</f>
        <v>491.57500000000005</v>
      </c>
      <c r="CY2084">
        <f t="shared" si="314"/>
        <v>0.38</v>
      </c>
      <c r="CZ2084">
        <f t="shared" si="315"/>
        <v>0.03</v>
      </c>
      <c r="DA2084">
        <f t="shared" si="316"/>
        <v>12.55</v>
      </c>
      <c r="DB2084">
        <f t="shared" si="317"/>
        <v>55.65</v>
      </c>
      <c r="DC2084">
        <f t="shared" si="318"/>
        <v>0</v>
      </c>
    </row>
    <row r="2085" spans="1:107">
      <c r="A2085">
        <f>ROW(Source!A1934)</f>
        <v>1934</v>
      </c>
      <c r="B2085">
        <v>35863109</v>
      </c>
      <c r="C2085">
        <v>35870894</v>
      </c>
      <c r="D2085">
        <v>29114482</v>
      </c>
      <c r="E2085">
        <v>1</v>
      </c>
      <c r="F2085">
        <v>1</v>
      </c>
      <c r="G2085">
        <v>1</v>
      </c>
      <c r="H2085">
        <v>3</v>
      </c>
      <c r="I2085" t="s">
        <v>715</v>
      </c>
      <c r="J2085" t="s">
        <v>716</v>
      </c>
      <c r="K2085" t="s">
        <v>717</v>
      </c>
      <c r="L2085">
        <v>1354</v>
      </c>
      <c r="N2085">
        <v>1010</v>
      </c>
      <c r="O2085" t="s">
        <v>237</v>
      </c>
      <c r="P2085" t="s">
        <v>237</v>
      </c>
      <c r="Q2085">
        <v>1</v>
      </c>
      <c r="W2085">
        <v>0</v>
      </c>
      <c r="X2085">
        <v>-520920930</v>
      </c>
      <c r="Y2085">
        <v>153</v>
      </c>
      <c r="AA2085">
        <v>0.33</v>
      </c>
      <c r="AB2085">
        <v>0</v>
      </c>
      <c r="AC2085">
        <v>0</v>
      </c>
      <c r="AD2085">
        <v>0</v>
      </c>
      <c r="AE2085">
        <v>7.0000000000000007E-2</v>
      </c>
      <c r="AF2085">
        <v>0</v>
      </c>
      <c r="AG2085">
        <v>0</v>
      </c>
      <c r="AH2085">
        <v>0</v>
      </c>
      <c r="AI2085">
        <v>4.74</v>
      </c>
      <c r="AJ2085">
        <v>1</v>
      </c>
      <c r="AK2085">
        <v>1</v>
      </c>
      <c r="AL2085">
        <v>1</v>
      </c>
      <c r="AN2085">
        <v>0</v>
      </c>
      <c r="AO2085">
        <v>1</v>
      </c>
      <c r="AP2085">
        <v>0</v>
      </c>
      <c r="AQ2085">
        <v>0</v>
      </c>
      <c r="AR2085">
        <v>0</v>
      </c>
      <c r="AS2085" t="s">
        <v>3</v>
      </c>
      <c r="AT2085">
        <v>153</v>
      </c>
      <c r="AU2085" t="s">
        <v>3</v>
      </c>
      <c r="AV2085">
        <v>0</v>
      </c>
      <c r="AW2085">
        <v>2</v>
      </c>
      <c r="AX2085">
        <v>35870929</v>
      </c>
      <c r="AY2085">
        <v>1</v>
      </c>
      <c r="AZ2085">
        <v>0</v>
      </c>
      <c r="BA2085">
        <v>2029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CX2085">
        <f>Y2085*Source!I1934</f>
        <v>40.545000000000002</v>
      </c>
      <c r="CY2085">
        <f t="shared" si="314"/>
        <v>0.33</v>
      </c>
      <c r="CZ2085">
        <f t="shared" si="315"/>
        <v>7.0000000000000007E-2</v>
      </c>
      <c r="DA2085">
        <f t="shared" si="316"/>
        <v>4.74</v>
      </c>
      <c r="DB2085">
        <f t="shared" si="317"/>
        <v>10.71</v>
      </c>
      <c r="DC2085">
        <f t="shared" si="318"/>
        <v>0</v>
      </c>
    </row>
    <row r="2086" spans="1:107">
      <c r="A2086">
        <f>ROW(Source!A1934)</f>
        <v>1934</v>
      </c>
      <c r="B2086">
        <v>35863109</v>
      </c>
      <c r="C2086">
        <v>35870894</v>
      </c>
      <c r="D2086">
        <v>29129584</v>
      </c>
      <c r="E2086">
        <v>1</v>
      </c>
      <c r="F2086">
        <v>1</v>
      </c>
      <c r="G2086">
        <v>1</v>
      </c>
      <c r="H2086">
        <v>3</v>
      </c>
      <c r="I2086" t="s">
        <v>718</v>
      </c>
      <c r="J2086" t="s">
        <v>719</v>
      </c>
      <c r="K2086" t="s">
        <v>720</v>
      </c>
      <c r="L2086">
        <v>1301</v>
      </c>
      <c r="N2086">
        <v>1003</v>
      </c>
      <c r="O2086" t="s">
        <v>142</v>
      </c>
      <c r="P2086" t="s">
        <v>142</v>
      </c>
      <c r="Q2086">
        <v>1</v>
      </c>
      <c r="W2086">
        <v>0</v>
      </c>
      <c r="X2086">
        <v>-1665253311</v>
      </c>
      <c r="Y2086">
        <v>88</v>
      </c>
      <c r="AA2086">
        <v>53.07</v>
      </c>
      <c r="AB2086">
        <v>0</v>
      </c>
      <c r="AC2086">
        <v>0</v>
      </c>
      <c r="AD2086">
        <v>0</v>
      </c>
      <c r="AE2086">
        <v>7.22</v>
      </c>
      <c r="AF2086">
        <v>0</v>
      </c>
      <c r="AG2086">
        <v>0</v>
      </c>
      <c r="AH2086">
        <v>0</v>
      </c>
      <c r="AI2086">
        <v>7.35</v>
      </c>
      <c r="AJ2086">
        <v>1</v>
      </c>
      <c r="AK2086">
        <v>1</v>
      </c>
      <c r="AL2086">
        <v>1</v>
      </c>
      <c r="AN2086">
        <v>0</v>
      </c>
      <c r="AO2086">
        <v>1</v>
      </c>
      <c r="AP2086">
        <v>0</v>
      </c>
      <c r="AQ2086">
        <v>0</v>
      </c>
      <c r="AR2086">
        <v>0</v>
      </c>
      <c r="AS2086" t="s">
        <v>3</v>
      </c>
      <c r="AT2086">
        <v>88</v>
      </c>
      <c r="AU2086" t="s">
        <v>3</v>
      </c>
      <c r="AV2086">
        <v>0</v>
      </c>
      <c r="AW2086">
        <v>2</v>
      </c>
      <c r="AX2086">
        <v>35870930</v>
      </c>
      <c r="AY2086">
        <v>1</v>
      </c>
      <c r="AZ2086">
        <v>0</v>
      </c>
      <c r="BA2086">
        <v>2030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CX2086">
        <f>Y2086*Source!I1934</f>
        <v>23.32</v>
      </c>
      <c r="CY2086">
        <f t="shared" si="314"/>
        <v>53.07</v>
      </c>
      <c r="CZ2086">
        <f t="shared" si="315"/>
        <v>7.22</v>
      </c>
      <c r="DA2086">
        <f t="shared" si="316"/>
        <v>7.35</v>
      </c>
      <c r="DB2086">
        <f t="shared" si="317"/>
        <v>635.36</v>
      </c>
      <c r="DC2086">
        <f t="shared" si="318"/>
        <v>0</v>
      </c>
    </row>
    <row r="2087" spans="1:107">
      <c r="A2087">
        <f>ROW(Source!A1934)</f>
        <v>1934</v>
      </c>
      <c r="B2087">
        <v>35863109</v>
      </c>
      <c r="C2087">
        <v>35870894</v>
      </c>
      <c r="D2087">
        <v>29129619</v>
      </c>
      <c r="E2087">
        <v>1</v>
      </c>
      <c r="F2087">
        <v>1</v>
      </c>
      <c r="G2087">
        <v>1</v>
      </c>
      <c r="H2087">
        <v>3</v>
      </c>
      <c r="I2087" t="s">
        <v>721</v>
      </c>
      <c r="J2087" t="s">
        <v>722</v>
      </c>
      <c r="K2087" t="s">
        <v>723</v>
      </c>
      <c r="L2087">
        <v>1301</v>
      </c>
      <c r="N2087">
        <v>1003</v>
      </c>
      <c r="O2087" t="s">
        <v>142</v>
      </c>
      <c r="P2087" t="s">
        <v>142</v>
      </c>
      <c r="Q2087">
        <v>1</v>
      </c>
      <c r="W2087">
        <v>0</v>
      </c>
      <c r="X2087">
        <v>1030922947</v>
      </c>
      <c r="Y2087">
        <v>225</v>
      </c>
      <c r="AA2087">
        <v>61.61</v>
      </c>
      <c r="AB2087">
        <v>0</v>
      </c>
      <c r="AC2087">
        <v>0</v>
      </c>
      <c r="AD2087">
        <v>0</v>
      </c>
      <c r="AE2087">
        <v>8.44</v>
      </c>
      <c r="AF2087">
        <v>0</v>
      </c>
      <c r="AG2087">
        <v>0</v>
      </c>
      <c r="AH2087">
        <v>0</v>
      </c>
      <c r="AI2087">
        <v>7.3</v>
      </c>
      <c r="AJ2087">
        <v>1</v>
      </c>
      <c r="AK2087">
        <v>1</v>
      </c>
      <c r="AL2087">
        <v>1</v>
      </c>
      <c r="AN2087">
        <v>0</v>
      </c>
      <c r="AO2087">
        <v>1</v>
      </c>
      <c r="AP2087">
        <v>0</v>
      </c>
      <c r="AQ2087">
        <v>0</v>
      </c>
      <c r="AR2087">
        <v>0</v>
      </c>
      <c r="AS2087" t="s">
        <v>3</v>
      </c>
      <c r="AT2087">
        <v>225</v>
      </c>
      <c r="AU2087" t="s">
        <v>3</v>
      </c>
      <c r="AV2087">
        <v>0</v>
      </c>
      <c r="AW2087">
        <v>2</v>
      </c>
      <c r="AX2087">
        <v>35870931</v>
      </c>
      <c r="AY2087">
        <v>1</v>
      </c>
      <c r="AZ2087">
        <v>0</v>
      </c>
      <c r="BA2087">
        <v>2031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CX2087">
        <f>Y2087*Source!I1934</f>
        <v>59.625</v>
      </c>
      <c r="CY2087">
        <f t="shared" si="314"/>
        <v>61.61</v>
      </c>
      <c r="CZ2087">
        <f t="shared" si="315"/>
        <v>8.44</v>
      </c>
      <c r="DA2087">
        <f t="shared" si="316"/>
        <v>7.3</v>
      </c>
      <c r="DB2087">
        <f t="shared" si="317"/>
        <v>1899</v>
      </c>
      <c r="DC2087">
        <f t="shared" si="318"/>
        <v>0</v>
      </c>
    </row>
    <row r="2088" spans="1:107">
      <c r="A2088">
        <f>ROW(Source!A1934)</f>
        <v>1934</v>
      </c>
      <c r="B2088">
        <v>35863109</v>
      </c>
      <c r="C2088">
        <v>35870894</v>
      </c>
      <c r="D2088">
        <v>29129634</v>
      </c>
      <c r="E2088">
        <v>1</v>
      </c>
      <c r="F2088">
        <v>1</v>
      </c>
      <c r="G2088">
        <v>1</v>
      </c>
      <c r="H2088">
        <v>3</v>
      </c>
      <c r="I2088" t="s">
        <v>724</v>
      </c>
      <c r="J2088" t="s">
        <v>725</v>
      </c>
      <c r="K2088" t="s">
        <v>726</v>
      </c>
      <c r="L2088">
        <v>1301</v>
      </c>
      <c r="N2088">
        <v>1003</v>
      </c>
      <c r="O2088" t="s">
        <v>142</v>
      </c>
      <c r="P2088" t="s">
        <v>142</v>
      </c>
      <c r="Q2088">
        <v>1</v>
      </c>
      <c r="W2088">
        <v>0</v>
      </c>
      <c r="X2088">
        <v>-234707112</v>
      </c>
      <c r="Y2088">
        <v>46</v>
      </c>
      <c r="AA2088">
        <v>37.020000000000003</v>
      </c>
      <c r="AB2088">
        <v>0</v>
      </c>
      <c r="AC2088">
        <v>0</v>
      </c>
      <c r="AD2088">
        <v>0</v>
      </c>
      <c r="AE2088">
        <v>3.32</v>
      </c>
      <c r="AF2088">
        <v>0</v>
      </c>
      <c r="AG2088">
        <v>0</v>
      </c>
      <c r="AH2088">
        <v>0</v>
      </c>
      <c r="AI2088">
        <v>11.15</v>
      </c>
      <c r="AJ2088">
        <v>1</v>
      </c>
      <c r="AK2088">
        <v>1</v>
      </c>
      <c r="AL2088">
        <v>1</v>
      </c>
      <c r="AN2088">
        <v>0</v>
      </c>
      <c r="AO2088">
        <v>1</v>
      </c>
      <c r="AP2088">
        <v>0</v>
      </c>
      <c r="AQ2088">
        <v>0</v>
      </c>
      <c r="AR2088">
        <v>0</v>
      </c>
      <c r="AS2088" t="s">
        <v>3</v>
      </c>
      <c r="AT2088">
        <v>46</v>
      </c>
      <c r="AU2088" t="s">
        <v>3</v>
      </c>
      <c r="AV2088">
        <v>0</v>
      </c>
      <c r="AW2088">
        <v>2</v>
      </c>
      <c r="AX2088">
        <v>35870932</v>
      </c>
      <c r="AY2088">
        <v>1</v>
      </c>
      <c r="AZ2088">
        <v>0</v>
      </c>
      <c r="BA2088">
        <v>2032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CX2088">
        <f>Y2088*Source!I1934</f>
        <v>12.190000000000001</v>
      </c>
      <c r="CY2088">
        <f t="shared" si="314"/>
        <v>37.020000000000003</v>
      </c>
      <c r="CZ2088">
        <f t="shared" si="315"/>
        <v>3.32</v>
      </c>
      <c r="DA2088">
        <f t="shared" si="316"/>
        <v>11.15</v>
      </c>
      <c r="DB2088">
        <f t="shared" si="317"/>
        <v>152.72</v>
      </c>
      <c r="DC2088">
        <f t="shared" si="318"/>
        <v>0</v>
      </c>
    </row>
    <row r="2089" spans="1:107">
      <c r="A2089">
        <f>ROW(Source!A1935)</f>
        <v>1935</v>
      </c>
      <c r="B2089">
        <v>35863109</v>
      </c>
      <c r="C2089">
        <v>35870933</v>
      </c>
      <c r="D2089">
        <v>18409850</v>
      </c>
      <c r="E2089">
        <v>1</v>
      </c>
      <c r="F2089">
        <v>1</v>
      </c>
      <c r="G2089">
        <v>1</v>
      </c>
      <c r="H2089">
        <v>1</v>
      </c>
      <c r="I2089" t="s">
        <v>674</v>
      </c>
      <c r="J2089" t="s">
        <v>3</v>
      </c>
      <c r="K2089" t="s">
        <v>675</v>
      </c>
      <c r="L2089">
        <v>1369</v>
      </c>
      <c r="N2089">
        <v>1013</v>
      </c>
      <c r="O2089" t="s">
        <v>561</v>
      </c>
      <c r="P2089" t="s">
        <v>561</v>
      </c>
      <c r="Q2089">
        <v>1</v>
      </c>
      <c r="W2089">
        <v>0</v>
      </c>
      <c r="X2089">
        <v>855544366</v>
      </c>
      <c r="Y2089">
        <v>96.6</v>
      </c>
      <c r="AA2089">
        <v>0</v>
      </c>
      <c r="AB2089">
        <v>0</v>
      </c>
      <c r="AC2089">
        <v>0</v>
      </c>
      <c r="AD2089">
        <v>289.7</v>
      </c>
      <c r="AE2089">
        <v>0</v>
      </c>
      <c r="AF2089">
        <v>0</v>
      </c>
      <c r="AG2089">
        <v>0</v>
      </c>
      <c r="AH2089">
        <v>289.7</v>
      </c>
      <c r="AI2089">
        <v>1</v>
      </c>
      <c r="AJ2089">
        <v>1</v>
      </c>
      <c r="AK2089">
        <v>1</v>
      </c>
      <c r="AL2089">
        <v>1</v>
      </c>
      <c r="AN2089">
        <v>0</v>
      </c>
      <c r="AO2089">
        <v>1</v>
      </c>
      <c r="AP2089">
        <v>1</v>
      </c>
      <c r="AQ2089">
        <v>0</v>
      </c>
      <c r="AR2089">
        <v>0</v>
      </c>
      <c r="AS2089" t="s">
        <v>3</v>
      </c>
      <c r="AT2089">
        <v>84</v>
      </c>
      <c r="AU2089" t="s">
        <v>134</v>
      </c>
      <c r="AV2089">
        <v>1</v>
      </c>
      <c r="AW2089">
        <v>2</v>
      </c>
      <c r="AX2089">
        <v>35870952</v>
      </c>
      <c r="AY2089">
        <v>2</v>
      </c>
      <c r="AZ2089">
        <v>131072</v>
      </c>
      <c r="BA2089">
        <v>2033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CX2089">
        <f>Y2089*Source!I1935</f>
        <v>25.599</v>
      </c>
      <c r="CY2089">
        <f>AD2089</f>
        <v>289.7</v>
      </c>
      <c r="CZ2089">
        <f>AH2089</f>
        <v>289.7</v>
      </c>
      <c r="DA2089">
        <f>AL2089</f>
        <v>1</v>
      </c>
      <c r="DB2089">
        <f>ROUND((ROUND(AT2089*CZ2089,2)*1.15),2)</f>
        <v>27985.02</v>
      </c>
      <c r="DC2089">
        <f>ROUND((ROUND(AT2089*AG2089,2)*1.15),2)</f>
        <v>0</v>
      </c>
    </row>
    <row r="2090" spans="1:107">
      <c r="A2090">
        <f>ROW(Source!A1935)</f>
        <v>1935</v>
      </c>
      <c r="B2090">
        <v>35863109</v>
      </c>
      <c r="C2090">
        <v>35870933</v>
      </c>
      <c r="D2090">
        <v>29173472</v>
      </c>
      <c r="E2090">
        <v>1</v>
      </c>
      <c r="F2090">
        <v>1</v>
      </c>
      <c r="G2090">
        <v>1</v>
      </c>
      <c r="H2090">
        <v>2</v>
      </c>
      <c r="I2090" t="s">
        <v>624</v>
      </c>
      <c r="J2090" t="s">
        <v>625</v>
      </c>
      <c r="K2090" t="s">
        <v>626</v>
      </c>
      <c r="L2090">
        <v>1368</v>
      </c>
      <c r="N2090">
        <v>1011</v>
      </c>
      <c r="O2090" t="s">
        <v>567</v>
      </c>
      <c r="P2090" t="s">
        <v>567</v>
      </c>
      <c r="Q2090">
        <v>1</v>
      </c>
      <c r="W2090">
        <v>0</v>
      </c>
      <c r="X2090">
        <v>275932499</v>
      </c>
      <c r="Y2090">
        <v>2.75</v>
      </c>
      <c r="AA2090">
        <v>0</v>
      </c>
      <c r="AB2090">
        <v>12.75</v>
      </c>
      <c r="AC2090">
        <v>0</v>
      </c>
      <c r="AD2090">
        <v>0</v>
      </c>
      <c r="AE2090">
        <v>0</v>
      </c>
      <c r="AF2090">
        <v>3</v>
      </c>
      <c r="AG2090">
        <v>0</v>
      </c>
      <c r="AH2090">
        <v>0</v>
      </c>
      <c r="AI2090">
        <v>1</v>
      </c>
      <c r="AJ2090">
        <v>4.25</v>
      </c>
      <c r="AK2090">
        <v>33.049999999999997</v>
      </c>
      <c r="AL2090">
        <v>1</v>
      </c>
      <c r="AN2090">
        <v>0</v>
      </c>
      <c r="AO2090">
        <v>1</v>
      </c>
      <c r="AP2090">
        <v>1</v>
      </c>
      <c r="AQ2090">
        <v>0</v>
      </c>
      <c r="AR2090">
        <v>0</v>
      </c>
      <c r="AS2090" t="s">
        <v>3</v>
      </c>
      <c r="AT2090">
        <v>2.2000000000000002</v>
      </c>
      <c r="AU2090" t="s">
        <v>133</v>
      </c>
      <c r="AV2090">
        <v>0</v>
      </c>
      <c r="AW2090">
        <v>2</v>
      </c>
      <c r="AX2090">
        <v>35870953</v>
      </c>
      <c r="AY2090">
        <v>1</v>
      </c>
      <c r="AZ2090">
        <v>0</v>
      </c>
      <c r="BA2090">
        <v>2034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CX2090">
        <f>Y2090*Source!I1935</f>
        <v>0.72875000000000001</v>
      </c>
      <c r="CY2090">
        <f>AB2090</f>
        <v>12.75</v>
      </c>
      <c r="CZ2090">
        <f>AF2090</f>
        <v>3</v>
      </c>
      <c r="DA2090">
        <f>AJ2090</f>
        <v>4.25</v>
      </c>
      <c r="DB2090">
        <f>ROUND((ROUND(AT2090*CZ2090,2)*1.25),2)</f>
        <v>8.25</v>
      </c>
      <c r="DC2090">
        <f>ROUND((ROUND(AT2090*AG2090,2)*1.25),2)</f>
        <v>0</v>
      </c>
    </row>
    <row r="2091" spans="1:107">
      <c r="A2091">
        <f>ROW(Source!A1935)</f>
        <v>1935</v>
      </c>
      <c r="B2091">
        <v>35863109</v>
      </c>
      <c r="C2091">
        <v>35870933</v>
      </c>
      <c r="D2091">
        <v>29174538</v>
      </c>
      <c r="E2091">
        <v>1</v>
      </c>
      <c r="F2091">
        <v>1</v>
      </c>
      <c r="G2091">
        <v>1</v>
      </c>
      <c r="H2091">
        <v>2</v>
      </c>
      <c r="I2091" t="s">
        <v>676</v>
      </c>
      <c r="J2091" t="s">
        <v>677</v>
      </c>
      <c r="K2091" t="s">
        <v>678</v>
      </c>
      <c r="L2091">
        <v>1368</v>
      </c>
      <c r="N2091">
        <v>1011</v>
      </c>
      <c r="O2091" t="s">
        <v>567</v>
      </c>
      <c r="P2091" t="s">
        <v>567</v>
      </c>
      <c r="Q2091">
        <v>1</v>
      </c>
      <c r="W2091">
        <v>0</v>
      </c>
      <c r="X2091">
        <v>1107538725</v>
      </c>
      <c r="Y2091">
        <v>0.21250000000000002</v>
      </c>
      <c r="AA2091">
        <v>0</v>
      </c>
      <c r="AB2091">
        <v>187.1</v>
      </c>
      <c r="AC2091">
        <v>0</v>
      </c>
      <c r="AD2091">
        <v>0</v>
      </c>
      <c r="AE2091">
        <v>0</v>
      </c>
      <c r="AF2091">
        <v>33.590000000000003</v>
      </c>
      <c r="AG2091">
        <v>0</v>
      </c>
      <c r="AH2091">
        <v>0</v>
      </c>
      <c r="AI2091">
        <v>1</v>
      </c>
      <c r="AJ2091">
        <v>5.57</v>
      </c>
      <c r="AK2091">
        <v>33.049999999999997</v>
      </c>
      <c r="AL2091">
        <v>1</v>
      </c>
      <c r="AN2091">
        <v>0</v>
      </c>
      <c r="AO2091">
        <v>1</v>
      </c>
      <c r="AP2091">
        <v>1</v>
      </c>
      <c r="AQ2091">
        <v>0</v>
      </c>
      <c r="AR2091">
        <v>0</v>
      </c>
      <c r="AS2091" t="s">
        <v>3</v>
      </c>
      <c r="AT2091">
        <v>0.17</v>
      </c>
      <c r="AU2091" t="s">
        <v>133</v>
      </c>
      <c r="AV2091">
        <v>0</v>
      </c>
      <c r="AW2091">
        <v>2</v>
      </c>
      <c r="AX2091">
        <v>35870954</v>
      </c>
      <c r="AY2091">
        <v>1</v>
      </c>
      <c r="AZ2091">
        <v>0</v>
      </c>
      <c r="BA2091">
        <v>2035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CX2091">
        <f>Y2091*Source!I1935</f>
        <v>5.6312500000000008E-2</v>
      </c>
      <c r="CY2091">
        <f>AB2091</f>
        <v>187.1</v>
      </c>
      <c r="CZ2091">
        <f>AF2091</f>
        <v>33.590000000000003</v>
      </c>
      <c r="DA2091">
        <f>AJ2091</f>
        <v>5.57</v>
      </c>
      <c r="DB2091">
        <f>ROUND((ROUND(AT2091*CZ2091,2)*1.25),2)</f>
        <v>7.14</v>
      </c>
      <c r="DC2091">
        <f>ROUND((ROUND(AT2091*AG2091,2)*1.25),2)</f>
        <v>0</v>
      </c>
    </row>
    <row r="2092" spans="1:107">
      <c r="A2092">
        <f>ROW(Source!A1935)</f>
        <v>1935</v>
      </c>
      <c r="B2092">
        <v>35863109</v>
      </c>
      <c r="C2092">
        <v>35870933</v>
      </c>
      <c r="D2092">
        <v>29174580</v>
      </c>
      <c r="E2092">
        <v>1</v>
      </c>
      <c r="F2092">
        <v>1</v>
      </c>
      <c r="G2092">
        <v>1</v>
      </c>
      <c r="H2092">
        <v>2</v>
      </c>
      <c r="I2092" t="s">
        <v>679</v>
      </c>
      <c r="J2092" t="s">
        <v>680</v>
      </c>
      <c r="K2092" t="s">
        <v>681</v>
      </c>
      <c r="L2092">
        <v>1368</v>
      </c>
      <c r="N2092">
        <v>1011</v>
      </c>
      <c r="O2092" t="s">
        <v>567</v>
      </c>
      <c r="P2092" t="s">
        <v>567</v>
      </c>
      <c r="Q2092">
        <v>1</v>
      </c>
      <c r="W2092">
        <v>0</v>
      </c>
      <c r="X2092">
        <v>-169468834</v>
      </c>
      <c r="Y2092">
        <v>1.0874999999999999</v>
      </c>
      <c r="AA2092">
        <v>0</v>
      </c>
      <c r="AB2092">
        <v>31.87</v>
      </c>
      <c r="AC2092">
        <v>0</v>
      </c>
      <c r="AD2092">
        <v>0</v>
      </c>
      <c r="AE2092">
        <v>0</v>
      </c>
      <c r="AF2092">
        <v>2.08</v>
      </c>
      <c r="AG2092">
        <v>0</v>
      </c>
      <c r="AH2092">
        <v>0</v>
      </c>
      <c r="AI2092">
        <v>1</v>
      </c>
      <c r="AJ2092">
        <v>15.32</v>
      </c>
      <c r="AK2092">
        <v>33.049999999999997</v>
      </c>
      <c r="AL2092">
        <v>1</v>
      </c>
      <c r="AN2092">
        <v>0</v>
      </c>
      <c r="AO2092">
        <v>1</v>
      </c>
      <c r="AP2092">
        <v>1</v>
      </c>
      <c r="AQ2092">
        <v>0</v>
      </c>
      <c r="AR2092">
        <v>0</v>
      </c>
      <c r="AS2092" t="s">
        <v>3</v>
      </c>
      <c r="AT2092">
        <v>0.87</v>
      </c>
      <c r="AU2092" t="s">
        <v>133</v>
      </c>
      <c r="AV2092">
        <v>0</v>
      </c>
      <c r="AW2092">
        <v>2</v>
      </c>
      <c r="AX2092">
        <v>35870955</v>
      </c>
      <c r="AY2092">
        <v>1</v>
      </c>
      <c r="AZ2092">
        <v>0</v>
      </c>
      <c r="BA2092">
        <v>2036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0</v>
      </c>
      <c r="CX2092">
        <f>Y2092*Source!I1935</f>
        <v>0.28818749999999999</v>
      </c>
      <c r="CY2092">
        <f>AB2092</f>
        <v>31.87</v>
      </c>
      <c r="CZ2092">
        <f>AF2092</f>
        <v>2.08</v>
      </c>
      <c r="DA2092">
        <f>AJ2092</f>
        <v>15.32</v>
      </c>
      <c r="DB2092">
        <f>ROUND((ROUND(AT2092*CZ2092,2)*1.25),2)</f>
        <v>2.2599999999999998</v>
      </c>
      <c r="DC2092">
        <f>ROUND((ROUND(AT2092*AG2092,2)*1.25),2)</f>
        <v>0</v>
      </c>
    </row>
    <row r="2093" spans="1:107">
      <c r="A2093">
        <f>ROW(Source!A1935)</f>
        <v>1935</v>
      </c>
      <c r="B2093">
        <v>35863109</v>
      </c>
      <c r="C2093">
        <v>35870933</v>
      </c>
      <c r="D2093">
        <v>29109354</v>
      </c>
      <c r="E2093">
        <v>1</v>
      </c>
      <c r="F2093">
        <v>1</v>
      </c>
      <c r="G2093">
        <v>1</v>
      </c>
      <c r="H2093">
        <v>3</v>
      </c>
      <c r="I2093" t="s">
        <v>685</v>
      </c>
      <c r="J2093" t="s">
        <v>686</v>
      </c>
      <c r="K2093" t="s">
        <v>687</v>
      </c>
      <c r="L2093">
        <v>1346</v>
      </c>
      <c r="N2093">
        <v>1009</v>
      </c>
      <c r="O2093" t="s">
        <v>160</v>
      </c>
      <c r="P2093" t="s">
        <v>160</v>
      </c>
      <c r="Q2093">
        <v>1</v>
      </c>
      <c r="W2093">
        <v>0</v>
      </c>
      <c r="X2093">
        <v>-882693383</v>
      </c>
      <c r="Y2093">
        <v>10</v>
      </c>
      <c r="AA2093">
        <v>64.010000000000005</v>
      </c>
      <c r="AB2093">
        <v>0</v>
      </c>
      <c r="AC2093">
        <v>0</v>
      </c>
      <c r="AD2093">
        <v>0</v>
      </c>
      <c r="AE2093">
        <v>46.72</v>
      </c>
      <c r="AF2093">
        <v>0</v>
      </c>
      <c r="AG2093">
        <v>0</v>
      </c>
      <c r="AH2093">
        <v>0</v>
      </c>
      <c r="AI2093">
        <v>1.37</v>
      </c>
      <c r="AJ2093">
        <v>1</v>
      </c>
      <c r="AK2093">
        <v>1</v>
      </c>
      <c r="AL2093">
        <v>1</v>
      </c>
      <c r="AN2093">
        <v>0</v>
      </c>
      <c r="AO2093">
        <v>1</v>
      </c>
      <c r="AP2093">
        <v>0</v>
      </c>
      <c r="AQ2093">
        <v>0</v>
      </c>
      <c r="AR2093">
        <v>0</v>
      </c>
      <c r="AS2093" t="s">
        <v>3</v>
      </c>
      <c r="AT2093">
        <v>10</v>
      </c>
      <c r="AU2093" t="s">
        <v>3</v>
      </c>
      <c r="AV2093">
        <v>0</v>
      </c>
      <c r="AW2093">
        <v>2</v>
      </c>
      <c r="AX2093">
        <v>35870956</v>
      </c>
      <c r="AY2093">
        <v>1</v>
      </c>
      <c r="AZ2093">
        <v>0</v>
      </c>
      <c r="BA2093">
        <v>2037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CX2093">
        <f>Y2093*Source!I1935</f>
        <v>2.6500000000000004</v>
      </c>
      <c r="CY2093">
        <f t="shared" ref="CY2093:CY2106" si="319">AA2093</f>
        <v>64.010000000000005</v>
      </c>
      <c r="CZ2093">
        <f t="shared" ref="CZ2093:CZ2106" si="320">AE2093</f>
        <v>46.72</v>
      </c>
      <c r="DA2093">
        <f t="shared" ref="DA2093:DA2106" si="321">AI2093</f>
        <v>1.37</v>
      </c>
      <c r="DB2093">
        <f t="shared" ref="DB2093:DB2106" si="322">ROUND(ROUND(AT2093*CZ2093,2),2)</f>
        <v>467.2</v>
      </c>
      <c r="DC2093">
        <f t="shared" ref="DC2093:DC2106" si="323">ROUND(ROUND(AT2093*AG2093,2),2)</f>
        <v>0</v>
      </c>
    </row>
    <row r="2094" spans="1:107">
      <c r="A2094">
        <f>ROW(Source!A1935)</f>
        <v>1935</v>
      </c>
      <c r="B2094">
        <v>35863109</v>
      </c>
      <c r="C2094">
        <v>35870933</v>
      </c>
      <c r="D2094">
        <v>29109414</v>
      </c>
      <c r="E2094">
        <v>1</v>
      </c>
      <c r="F2094">
        <v>1</v>
      </c>
      <c r="G2094">
        <v>1</v>
      </c>
      <c r="H2094">
        <v>3</v>
      </c>
      <c r="I2094" t="s">
        <v>688</v>
      </c>
      <c r="J2094" t="s">
        <v>689</v>
      </c>
      <c r="K2094" t="s">
        <v>690</v>
      </c>
      <c r="L2094">
        <v>1346</v>
      </c>
      <c r="N2094">
        <v>1009</v>
      </c>
      <c r="O2094" t="s">
        <v>160</v>
      </c>
      <c r="P2094" t="s">
        <v>160</v>
      </c>
      <c r="Q2094">
        <v>1</v>
      </c>
      <c r="W2094">
        <v>0</v>
      </c>
      <c r="X2094">
        <v>1092262719</v>
      </c>
      <c r="Y2094">
        <v>137</v>
      </c>
      <c r="AA2094">
        <v>10.1</v>
      </c>
      <c r="AB2094">
        <v>0</v>
      </c>
      <c r="AC2094">
        <v>0</v>
      </c>
      <c r="AD2094">
        <v>0</v>
      </c>
      <c r="AE2094">
        <v>1.58</v>
      </c>
      <c r="AF2094">
        <v>0</v>
      </c>
      <c r="AG2094">
        <v>0</v>
      </c>
      <c r="AH2094">
        <v>0</v>
      </c>
      <c r="AI2094">
        <v>6.39</v>
      </c>
      <c r="AJ2094">
        <v>1</v>
      </c>
      <c r="AK2094">
        <v>1</v>
      </c>
      <c r="AL2094">
        <v>1</v>
      </c>
      <c r="AN2094">
        <v>0</v>
      </c>
      <c r="AO2094">
        <v>1</v>
      </c>
      <c r="AP2094">
        <v>0</v>
      </c>
      <c r="AQ2094">
        <v>0</v>
      </c>
      <c r="AR2094">
        <v>0</v>
      </c>
      <c r="AS2094" t="s">
        <v>3</v>
      </c>
      <c r="AT2094">
        <v>137</v>
      </c>
      <c r="AU2094" t="s">
        <v>3</v>
      </c>
      <c r="AV2094">
        <v>0</v>
      </c>
      <c r="AW2094">
        <v>2</v>
      </c>
      <c r="AX2094">
        <v>35870957</v>
      </c>
      <c r="AY2094">
        <v>1</v>
      </c>
      <c r="AZ2094">
        <v>0</v>
      </c>
      <c r="BA2094">
        <v>2038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CX2094">
        <f>Y2094*Source!I1935</f>
        <v>36.305</v>
      </c>
      <c r="CY2094">
        <f t="shared" si="319"/>
        <v>10.1</v>
      </c>
      <c r="CZ2094">
        <f t="shared" si="320"/>
        <v>1.58</v>
      </c>
      <c r="DA2094">
        <f t="shared" si="321"/>
        <v>6.39</v>
      </c>
      <c r="DB2094">
        <f t="shared" si="322"/>
        <v>216.46</v>
      </c>
      <c r="DC2094">
        <f t="shared" si="323"/>
        <v>0</v>
      </c>
    </row>
    <row r="2095" spans="1:107">
      <c r="A2095">
        <f>ROW(Source!A1935)</f>
        <v>1935</v>
      </c>
      <c r="B2095">
        <v>35863109</v>
      </c>
      <c r="C2095">
        <v>35870933</v>
      </c>
      <c r="D2095">
        <v>29109781</v>
      </c>
      <c r="E2095">
        <v>1</v>
      </c>
      <c r="F2095">
        <v>1</v>
      </c>
      <c r="G2095">
        <v>1</v>
      </c>
      <c r="H2095">
        <v>3</v>
      </c>
      <c r="I2095" t="s">
        <v>691</v>
      </c>
      <c r="J2095" t="s">
        <v>692</v>
      </c>
      <c r="K2095" t="s">
        <v>693</v>
      </c>
      <c r="L2095">
        <v>1346</v>
      </c>
      <c r="N2095">
        <v>1009</v>
      </c>
      <c r="O2095" t="s">
        <v>160</v>
      </c>
      <c r="P2095" t="s">
        <v>160</v>
      </c>
      <c r="Q2095">
        <v>1</v>
      </c>
      <c r="W2095">
        <v>0</v>
      </c>
      <c r="X2095">
        <v>-306339415</v>
      </c>
      <c r="Y2095">
        <v>10</v>
      </c>
      <c r="AA2095">
        <v>60.38</v>
      </c>
      <c r="AB2095">
        <v>0</v>
      </c>
      <c r="AC2095">
        <v>0</v>
      </c>
      <c r="AD2095">
        <v>0</v>
      </c>
      <c r="AE2095">
        <v>11.12</v>
      </c>
      <c r="AF2095">
        <v>0</v>
      </c>
      <c r="AG2095">
        <v>0</v>
      </c>
      <c r="AH2095">
        <v>0</v>
      </c>
      <c r="AI2095">
        <v>5.43</v>
      </c>
      <c r="AJ2095">
        <v>1</v>
      </c>
      <c r="AK2095">
        <v>1</v>
      </c>
      <c r="AL2095">
        <v>1</v>
      </c>
      <c r="AN2095">
        <v>0</v>
      </c>
      <c r="AO2095">
        <v>1</v>
      </c>
      <c r="AP2095">
        <v>0</v>
      </c>
      <c r="AQ2095">
        <v>0</v>
      </c>
      <c r="AR2095">
        <v>0</v>
      </c>
      <c r="AS2095" t="s">
        <v>3</v>
      </c>
      <c r="AT2095">
        <v>10</v>
      </c>
      <c r="AU2095" t="s">
        <v>3</v>
      </c>
      <c r="AV2095">
        <v>0</v>
      </c>
      <c r="AW2095">
        <v>2</v>
      </c>
      <c r="AX2095">
        <v>35870958</v>
      </c>
      <c r="AY2095">
        <v>1</v>
      </c>
      <c r="AZ2095">
        <v>0</v>
      </c>
      <c r="BA2095">
        <v>2039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CX2095">
        <f>Y2095*Source!I1935</f>
        <v>2.6500000000000004</v>
      </c>
      <c r="CY2095">
        <f t="shared" si="319"/>
        <v>60.38</v>
      </c>
      <c r="CZ2095">
        <f t="shared" si="320"/>
        <v>11.12</v>
      </c>
      <c r="DA2095">
        <f t="shared" si="321"/>
        <v>5.43</v>
      </c>
      <c r="DB2095">
        <f t="shared" si="322"/>
        <v>111.2</v>
      </c>
      <c r="DC2095">
        <f t="shared" si="323"/>
        <v>0</v>
      </c>
    </row>
    <row r="2096" spans="1:107">
      <c r="A2096">
        <f>ROW(Source!A1935)</f>
        <v>1935</v>
      </c>
      <c r="B2096">
        <v>35863109</v>
      </c>
      <c r="C2096">
        <v>35870933</v>
      </c>
      <c r="D2096">
        <v>29109782</v>
      </c>
      <c r="E2096">
        <v>1</v>
      </c>
      <c r="F2096">
        <v>1</v>
      </c>
      <c r="G2096">
        <v>1</v>
      </c>
      <c r="H2096">
        <v>3</v>
      </c>
      <c r="I2096" t="s">
        <v>694</v>
      </c>
      <c r="J2096" t="s">
        <v>695</v>
      </c>
      <c r="K2096" t="s">
        <v>696</v>
      </c>
      <c r="L2096">
        <v>1346</v>
      </c>
      <c r="N2096">
        <v>1009</v>
      </c>
      <c r="O2096" t="s">
        <v>160</v>
      </c>
      <c r="P2096" t="s">
        <v>160</v>
      </c>
      <c r="Q2096">
        <v>1</v>
      </c>
      <c r="W2096">
        <v>0</v>
      </c>
      <c r="X2096">
        <v>-71279152</v>
      </c>
      <c r="Y2096">
        <v>69</v>
      </c>
      <c r="AA2096">
        <v>16.309999999999999</v>
      </c>
      <c r="AB2096">
        <v>0</v>
      </c>
      <c r="AC2096">
        <v>0</v>
      </c>
      <c r="AD2096">
        <v>0</v>
      </c>
      <c r="AE2096">
        <v>4.3600000000000003</v>
      </c>
      <c r="AF2096">
        <v>0</v>
      </c>
      <c r="AG2096">
        <v>0</v>
      </c>
      <c r="AH2096">
        <v>0</v>
      </c>
      <c r="AI2096">
        <v>3.74</v>
      </c>
      <c r="AJ2096">
        <v>1</v>
      </c>
      <c r="AK2096">
        <v>1</v>
      </c>
      <c r="AL2096">
        <v>1</v>
      </c>
      <c r="AN2096">
        <v>0</v>
      </c>
      <c r="AO2096">
        <v>1</v>
      </c>
      <c r="AP2096">
        <v>0</v>
      </c>
      <c r="AQ2096">
        <v>0</v>
      </c>
      <c r="AR2096">
        <v>0</v>
      </c>
      <c r="AS2096" t="s">
        <v>3</v>
      </c>
      <c r="AT2096">
        <v>69</v>
      </c>
      <c r="AU2096" t="s">
        <v>3</v>
      </c>
      <c r="AV2096">
        <v>0</v>
      </c>
      <c r="AW2096">
        <v>2</v>
      </c>
      <c r="AX2096">
        <v>35870959</v>
      </c>
      <c r="AY2096">
        <v>1</v>
      </c>
      <c r="AZ2096">
        <v>0</v>
      </c>
      <c r="BA2096">
        <v>2040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CX2096">
        <f>Y2096*Source!I1935</f>
        <v>18.285</v>
      </c>
      <c r="CY2096">
        <f t="shared" si="319"/>
        <v>16.309999999999999</v>
      </c>
      <c r="CZ2096">
        <f t="shared" si="320"/>
        <v>4.3600000000000003</v>
      </c>
      <c r="DA2096">
        <f t="shared" si="321"/>
        <v>3.74</v>
      </c>
      <c r="DB2096">
        <f t="shared" si="322"/>
        <v>300.83999999999997</v>
      </c>
      <c r="DC2096">
        <f t="shared" si="323"/>
        <v>0</v>
      </c>
    </row>
    <row r="2097" spans="1:107">
      <c r="A2097">
        <f>ROW(Source!A1935)</f>
        <v>1935</v>
      </c>
      <c r="B2097">
        <v>35863109</v>
      </c>
      <c r="C2097">
        <v>35870933</v>
      </c>
      <c r="D2097">
        <v>29110699</v>
      </c>
      <c r="E2097">
        <v>1</v>
      </c>
      <c r="F2097">
        <v>1</v>
      </c>
      <c r="G2097">
        <v>1</v>
      </c>
      <c r="H2097">
        <v>3</v>
      </c>
      <c r="I2097" t="s">
        <v>697</v>
      </c>
      <c r="J2097" t="s">
        <v>698</v>
      </c>
      <c r="K2097" t="s">
        <v>699</v>
      </c>
      <c r="L2097">
        <v>1301</v>
      </c>
      <c r="N2097">
        <v>1003</v>
      </c>
      <c r="O2097" t="s">
        <v>142</v>
      </c>
      <c r="P2097" t="s">
        <v>142</v>
      </c>
      <c r="Q2097">
        <v>1</v>
      </c>
      <c r="W2097">
        <v>0</v>
      </c>
      <c r="X2097">
        <v>1063889258</v>
      </c>
      <c r="Y2097">
        <v>118</v>
      </c>
      <c r="AA2097">
        <v>1.24</v>
      </c>
      <c r="AB2097">
        <v>0</v>
      </c>
      <c r="AC2097">
        <v>0</v>
      </c>
      <c r="AD2097">
        <v>0</v>
      </c>
      <c r="AE2097">
        <v>0.17</v>
      </c>
      <c r="AF2097">
        <v>0</v>
      </c>
      <c r="AG2097">
        <v>0</v>
      </c>
      <c r="AH2097">
        <v>0</v>
      </c>
      <c r="AI2097">
        <v>7.29</v>
      </c>
      <c r="AJ2097">
        <v>1</v>
      </c>
      <c r="AK2097">
        <v>1</v>
      </c>
      <c r="AL2097">
        <v>1</v>
      </c>
      <c r="AN2097">
        <v>0</v>
      </c>
      <c r="AO2097">
        <v>1</v>
      </c>
      <c r="AP2097">
        <v>0</v>
      </c>
      <c r="AQ2097">
        <v>0</v>
      </c>
      <c r="AR2097">
        <v>0</v>
      </c>
      <c r="AS2097" t="s">
        <v>3</v>
      </c>
      <c r="AT2097">
        <v>118</v>
      </c>
      <c r="AU2097" t="s">
        <v>3</v>
      </c>
      <c r="AV2097">
        <v>0</v>
      </c>
      <c r="AW2097">
        <v>2</v>
      </c>
      <c r="AX2097">
        <v>35870960</v>
      </c>
      <c r="AY2097">
        <v>1</v>
      </c>
      <c r="AZ2097">
        <v>0</v>
      </c>
      <c r="BA2097">
        <v>2041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CX2097">
        <f>Y2097*Source!I1935</f>
        <v>31.270000000000003</v>
      </c>
      <c r="CY2097">
        <f t="shared" si="319"/>
        <v>1.24</v>
      </c>
      <c r="CZ2097">
        <f t="shared" si="320"/>
        <v>0.17</v>
      </c>
      <c r="DA2097">
        <f t="shared" si="321"/>
        <v>7.29</v>
      </c>
      <c r="DB2097">
        <f t="shared" si="322"/>
        <v>20.059999999999999</v>
      </c>
      <c r="DC2097">
        <f t="shared" si="323"/>
        <v>0</v>
      </c>
    </row>
    <row r="2098" spans="1:107">
      <c r="A2098">
        <f>ROW(Source!A1935)</f>
        <v>1935</v>
      </c>
      <c r="B2098">
        <v>35863109</v>
      </c>
      <c r="C2098">
        <v>35870933</v>
      </c>
      <c r="D2098">
        <v>29110797</v>
      </c>
      <c r="E2098">
        <v>1</v>
      </c>
      <c r="F2098">
        <v>1</v>
      </c>
      <c r="G2098">
        <v>1</v>
      </c>
      <c r="H2098">
        <v>3</v>
      </c>
      <c r="I2098" t="s">
        <v>700</v>
      </c>
      <c r="J2098" t="s">
        <v>701</v>
      </c>
      <c r="K2098" t="s">
        <v>702</v>
      </c>
      <c r="L2098">
        <v>1301</v>
      </c>
      <c r="N2098">
        <v>1003</v>
      </c>
      <c r="O2098" t="s">
        <v>142</v>
      </c>
      <c r="P2098" t="s">
        <v>142</v>
      </c>
      <c r="Q2098">
        <v>1</v>
      </c>
      <c r="W2098">
        <v>0</v>
      </c>
      <c r="X2098">
        <v>1919953005</v>
      </c>
      <c r="Y2098">
        <v>80</v>
      </c>
      <c r="AA2098">
        <v>15.5</v>
      </c>
      <c r="AB2098">
        <v>0</v>
      </c>
      <c r="AC2098">
        <v>0</v>
      </c>
      <c r="AD2098">
        <v>0</v>
      </c>
      <c r="AE2098">
        <v>1.74</v>
      </c>
      <c r="AF2098">
        <v>0</v>
      </c>
      <c r="AG2098">
        <v>0</v>
      </c>
      <c r="AH2098">
        <v>0</v>
      </c>
      <c r="AI2098">
        <v>8.91</v>
      </c>
      <c r="AJ2098">
        <v>1</v>
      </c>
      <c r="AK2098">
        <v>1</v>
      </c>
      <c r="AL2098">
        <v>1</v>
      </c>
      <c r="AN2098">
        <v>0</v>
      </c>
      <c r="AO2098">
        <v>1</v>
      </c>
      <c r="AP2098">
        <v>0</v>
      </c>
      <c r="AQ2098">
        <v>0</v>
      </c>
      <c r="AR2098">
        <v>0</v>
      </c>
      <c r="AS2098" t="s">
        <v>3</v>
      </c>
      <c r="AT2098">
        <v>80</v>
      </c>
      <c r="AU2098" t="s">
        <v>3</v>
      </c>
      <c r="AV2098">
        <v>0</v>
      </c>
      <c r="AW2098">
        <v>2</v>
      </c>
      <c r="AX2098">
        <v>35870961</v>
      </c>
      <c r="AY2098">
        <v>1</v>
      </c>
      <c r="AZ2098">
        <v>0</v>
      </c>
      <c r="BA2098">
        <v>2042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CX2098">
        <f>Y2098*Source!I1935</f>
        <v>21.200000000000003</v>
      </c>
      <c r="CY2098">
        <f t="shared" si="319"/>
        <v>15.5</v>
      </c>
      <c r="CZ2098">
        <f t="shared" si="320"/>
        <v>1.74</v>
      </c>
      <c r="DA2098">
        <f t="shared" si="321"/>
        <v>8.91</v>
      </c>
      <c r="DB2098">
        <f t="shared" si="322"/>
        <v>139.19999999999999</v>
      </c>
      <c r="DC2098">
        <f t="shared" si="323"/>
        <v>0</v>
      </c>
    </row>
    <row r="2099" spans="1:107">
      <c r="A2099">
        <f>ROW(Source!A1935)</f>
        <v>1935</v>
      </c>
      <c r="B2099">
        <v>35863109</v>
      </c>
      <c r="C2099">
        <v>35870933</v>
      </c>
      <c r="D2099">
        <v>29110815</v>
      </c>
      <c r="E2099">
        <v>1</v>
      </c>
      <c r="F2099">
        <v>1</v>
      </c>
      <c r="G2099">
        <v>1</v>
      </c>
      <c r="H2099">
        <v>3</v>
      </c>
      <c r="I2099" t="s">
        <v>703</v>
      </c>
      <c r="J2099" t="s">
        <v>704</v>
      </c>
      <c r="K2099" t="s">
        <v>705</v>
      </c>
      <c r="L2099">
        <v>1301</v>
      </c>
      <c r="N2099">
        <v>1003</v>
      </c>
      <c r="O2099" t="s">
        <v>142</v>
      </c>
      <c r="P2099" t="s">
        <v>142</v>
      </c>
      <c r="Q2099">
        <v>1</v>
      </c>
      <c r="W2099">
        <v>0</v>
      </c>
      <c r="X2099">
        <v>-1169660804</v>
      </c>
      <c r="Y2099">
        <v>117</v>
      </c>
      <c r="AA2099">
        <v>6.29</v>
      </c>
      <c r="AB2099">
        <v>0</v>
      </c>
      <c r="AC2099">
        <v>0</v>
      </c>
      <c r="AD2099">
        <v>0</v>
      </c>
      <c r="AE2099">
        <v>0.85</v>
      </c>
      <c r="AF2099">
        <v>0</v>
      </c>
      <c r="AG2099">
        <v>0</v>
      </c>
      <c r="AH2099">
        <v>0</v>
      </c>
      <c r="AI2099">
        <v>7.4</v>
      </c>
      <c r="AJ2099">
        <v>1</v>
      </c>
      <c r="AK2099">
        <v>1</v>
      </c>
      <c r="AL2099">
        <v>1</v>
      </c>
      <c r="AN2099">
        <v>0</v>
      </c>
      <c r="AO2099">
        <v>1</v>
      </c>
      <c r="AP2099">
        <v>0</v>
      </c>
      <c r="AQ2099">
        <v>0</v>
      </c>
      <c r="AR2099">
        <v>0</v>
      </c>
      <c r="AS2099" t="s">
        <v>3</v>
      </c>
      <c r="AT2099">
        <v>117</v>
      </c>
      <c r="AU2099" t="s">
        <v>3</v>
      </c>
      <c r="AV2099">
        <v>0</v>
      </c>
      <c r="AW2099">
        <v>2</v>
      </c>
      <c r="AX2099">
        <v>35870962</v>
      </c>
      <c r="AY2099">
        <v>1</v>
      </c>
      <c r="AZ2099">
        <v>0</v>
      </c>
      <c r="BA2099">
        <v>2043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CX2099">
        <f>Y2099*Source!I1935</f>
        <v>31.005000000000003</v>
      </c>
      <c r="CY2099">
        <f t="shared" si="319"/>
        <v>6.29</v>
      </c>
      <c r="CZ2099">
        <f t="shared" si="320"/>
        <v>0.85</v>
      </c>
      <c r="DA2099">
        <f t="shared" si="321"/>
        <v>7.4</v>
      </c>
      <c r="DB2099">
        <f t="shared" si="322"/>
        <v>99.45</v>
      </c>
      <c r="DC2099">
        <f t="shared" si="323"/>
        <v>0</v>
      </c>
    </row>
    <row r="2100" spans="1:107">
      <c r="A2100">
        <f>ROW(Source!A1935)</f>
        <v>1935</v>
      </c>
      <c r="B2100">
        <v>35863109</v>
      </c>
      <c r="C2100">
        <v>35870933</v>
      </c>
      <c r="D2100">
        <v>29111455</v>
      </c>
      <c r="E2100">
        <v>1</v>
      </c>
      <c r="F2100">
        <v>1</v>
      </c>
      <c r="G2100">
        <v>1</v>
      </c>
      <c r="H2100">
        <v>3</v>
      </c>
      <c r="I2100" t="s">
        <v>706</v>
      </c>
      <c r="J2100" t="s">
        <v>707</v>
      </c>
      <c r="K2100" t="s">
        <v>708</v>
      </c>
      <c r="L2100">
        <v>1327</v>
      </c>
      <c r="N2100">
        <v>1005</v>
      </c>
      <c r="O2100" t="s">
        <v>155</v>
      </c>
      <c r="P2100" t="s">
        <v>155</v>
      </c>
      <c r="Q2100">
        <v>1</v>
      </c>
      <c r="W2100">
        <v>0</v>
      </c>
      <c r="X2100">
        <v>-1126346608</v>
      </c>
      <c r="Y2100">
        <v>225</v>
      </c>
      <c r="AA2100">
        <v>73.790000000000006</v>
      </c>
      <c r="AB2100">
        <v>0</v>
      </c>
      <c r="AC2100">
        <v>0</v>
      </c>
      <c r="AD2100">
        <v>0</v>
      </c>
      <c r="AE2100">
        <v>15.06</v>
      </c>
      <c r="AF2100">
        <v>0</v>
      </c>
      <c r="AG2100">
        <v>0</v>
      </c>
      <c r="AH2100">
        <v>0</v>
      </c>
      <c r="AI2100">
        <v>4.9000000000000004</v>
      </c>
      <c r="AJ2100">
        <v>1</v>
      </c>
      <c r="AK2100">
        <v>1</v>
      </c>
      <c r="AL2100">
        <v>1</v>
      </c>
      <c r="AN2100">
        <v>0</v>
      </c>
      <c r="AO2100">
        <v>1</v>
      </c>
      <c r="AP2100">
        <v>0</v>
      </c>
      <c r="AQ2100">
        <v>0</v>
      </c>
      <c r="AR2100">
        <v>0</v>
      </c>
      <c r="AS2100" t="s">
        <v>3</v>
      </c>
      <c r="AT2100">
        <v>225</v>
      </c>
      <c r="AU2100" t="s">
        <v>3</v>
      </c>
      <c r="AV2100">
        <v>0</v>
      </c>
      <c r="AW2100">
        <v>2</v>
      </c>
      <c r="AX2100">
        <v>35870963</v>
      </c>
      <c r="AY2100">
        <v>1</v>
      </c>
      <c r="AZ2100">
        <v>0</v>
      </c>
      <c r="BA2100">
        <v>2044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CX2100">
        <f>Y2100*Source!I1935</f>
        <v>59.625</v>
      </c>
      <c r="CY2100">
        <f t="shared" si="319"/>
        <v>73.790000000000006</v>
      </c>
      <c r="CZ2100">
        <f t="shared" si="320"/>
        <v>15.06</v>
      </c>
      <c r="DA2100">
        <f t="shared" si="321"/>
        <v>4.9000000000000004</v>
      </c>
      <c r="DB2100">
        <f t="shared" si="322"/>
        <v>3388.5</v>
      </c>
      <c r="DC2100">
        <f t="shared" si="323"/>
        <v>0</v>
      </c>
    </row>
    <row r="2101" spans="1:107">
      <c r="A2101">
        <f>ROW(Source!A1935)</f>
        <v>1935</v>
      </c>
      <c r="B2101">
        <v>35863109</v>
      </c>
      <c r="C2101">
        <v>35870933</v>
      </c>
      <c r="D2101">
        <v>29114733</v>
      </c>
      <c r="E2101">
        <v>1</v>
      </c>
      <c r="F2101">
        <v>1</v>
      </c>
      <c r="G2101">
        <v>1</v>
      </c>
      <c r="H2101">
        <v>3</v>
      </c>
      <c r="I2101" t="s">
        <v>709</v>
      </c>
      <c r="J2101" t="s">
        <v>710</v>
      </c>
      <c r="K2101" t="s">
        <v>711</v>
      </c>
      <c r="L2101">
        <v>1354</v>
      </c>
      <c r="N2101">
        <v>1010</v>
      </c>
      <c r="O2101" t="s">
        <v>237</v>
      </c>
      <c r="P2101" t="s">
        <v>237</v>
      </c>
      <c r="Q2101">
        <v>1</v>
      </c>
      <c r="W2101">
        <v>0</v>
      </c>
      <c r="X2101">
        <v>-1352915271</v>
      </c>
      <c r="Y2101">
        <v>790</v>
      </c>
      <c r="AA2101">
        <v>0.3</v>
      </c>
      <c r="AB2101">
        <v>0</v>
      </c>
      <c r="AC2101">
        <v>0</v>
      </c>
      <c r="AD2101">
        <v>0</v>
      </c>
      <c r="AE2101">
        <v>0.02</v>
      </c>
      <c r="AF2101">
        <v>0</v>
      </c>
      <c r="AG2101">
        <v>0</v>
      </c>
      <c r="AH2101">
        <v>0</v>
      </c>
      <c r="AI2101">
        <v>14.91</v>
      </c>
      <c r="AJ2101">
        <v>1</v>
      </c>
      <c r="AK2101">
        <v>1</v>
      </c>
      <c r="AL2101">
        <v>1</v>
      </c>
      <c r="AN2101">
        <v>0</v>
      </c>
      <c r="AO2101">
        <v>1</v>
      </c>
      <c r="AP2101">
        <v>0</v>
      </c>
      <c r="AQ2101">
        <v>0</v>
      </c>
      <c r="AR2101">
        <v>0</v>
      </c>
      <c r="AS2101" t="s">
        <v>3</v>
      </c>
      <c r="AT2101">
        <v>790</v>
      </c>
      <c r="AU2101" t="s">
        <v>3</v>
      </c>
      <c r="AV2101">
        <v>0</v>
      </c>
      <c r="AW2101">
        <v>2</v>
      </c>
      <c r="AX2101">
        <v>35870964</v>
      </c>
      <c r="AY2101">
        <v>1</v>
      </c>
      <c r="AZ2101">
        <v>0</v>
      </c>
      <c r="BA2101">
        <v>2045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CX2101">
        <f>Y2101*Source!I1935</f>
        <v>209.35000000000002</v>
      </c>
      <c r="CY2101">
        <f t="shared" si="319"/>
        <v>0.3</v>
      </c>
      <c r="CZ2101">
        <f t="shared" si="320"/>
        <v>0.02</v>
      </c>
      <c r="DA2101">
        <f t="shared" si="321"/>
        <v>14.91</v>
      </c>
      <c r="DB2101">
        <f t="shared" si="322"/>
        <v>15.8</v>
      </c>
      <c r="DC2101">
        <f t="shared" si="323"/>
        <v>0</v>
      </c>
    </row>
    <row r="2102" spans="1:107">
      <c r="A2102">
        <f>ROW(Source!A1935)</f>
        <v>1935</v>
      </c>
      <c r="B2102">
        <v>35863109</v>
      </c>
      <c r="C2102">
        <v>35870933</v>
      </c>
      <c r="D2102">
        <v>29114734</v>
      </c>
      <c r="E2102">
        <v>1</v>
      </c>
      <c r="F2102">
        <v>1</v>
      </c>
      <c r="G2102">
        <v>1</v>
      </c>
      <c r="H2102">
        <v>3</v>
      </c>
      <c r="I2102" t="s">
        <v>712</v>
      </c>
      <c r="J2102" t="s">
        <v>713</v>
      </c>
      <c r="K2102" t="s">
        <v>714</v>
      </c>
      <c r="L2102">
        <v>1354</v>
      </c>
      <c r="N2102">
        <v>1010</v>
      </c>
      <c r="O2102" t="s">
        <v>237</v>
      </c>
      <c r="P2102" t="s">
        <v>237</v>
      </c>
      <c r="Q2102">
        <v>1</v>
      </c>
      <c r="W2102">
        <v>0</v>
      </c>
      <c r="X2102">
        <v>1370092194</v>
      </c>
      <c r="Y2102">
        <v>1844</v>
      </c>
      <c r="AA2102">
        <v>0.38</v>
      </c>
      <c r="AB2102">
        <v>0</v>
      </c>
      <c r="AC2102">
        <v>0</v>
      </c>
      <c r="AD2102">
        <v>0</v>
      </c>
      <c r="AE2102">
        <v>0.03</v>
      </c>
      <c r="AF2102">
        <v>0</v>
      </c>
      <c r="AG2102">
        <v>0</v>
      </c>
      <c r="AH2102">
        <v>0</v>
      </c>
      <c r="AI2102">
        <v>12.55</v>
      </c>
      <c r="AJ2102">
        <v>1</v>
      </c>
      <c r="AK2102">
        <v>1</v>
      </c>
      <c r="AL2102">
        <v>1</v>
      </c>
      <c r="AN2102">
        <v>0</v>
      </c>
      <c r="AO2102">
        <v>1</v>
      </c>
      <c r="AP2102">
        <v>0</v>
      </c>
      <c r="AQ2102">
        <v>0</v>
      </c>
      <c r="AR2102">
        <v>0</v>
      </c>
      <c r="AS2102" t="s">
        <v>3</v>
      </c>
      <c r="AT2102">
        <v>1844</v>
      </c>
      <c r="AU2102" t="s">
        <v>3</v>
      </c>
      <c r="AV2102">
        <v>0</v>
      </c>
      <c r="AW2102">
        <v>2</v>
      </c>
      <c r="AX2102">
        <v>35870965</v>
      </c>
      <c r="AY2102">
        <v>1</v>
      </c>
      <c r="AZ2102">
        <v>0</v>
      </c>
      <c r="BA2102">
        <v>2046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CX2102">
        <f>Y2102*Source!I1935</f>
        <v>488.66</v>
      </c>
      <c r="CY2102">
        <f t="shared" si="319"/>
        <v>0.38</v>
      </c>
      <c r="CZ2102">
        <f t="shared" si="320"/>
        <v>0.03</v>
      </c>
      <c r="DA2102">
        <f t="shared" si="321"/>
        <v>12.55</v>
      </c>
      <c r="DB2102">
        <f t="shared" si="322"/>
        <v>55.32</v>
      </c>
      <c r="DC2102">
        <f t="shared" si="323"/>
        <v>0</v>
      </c>
    </row>
    <row r="2103" spans="1:107">
      <c r="A2103">
        <f>ROW(Source!A1935)</f>
        <v>1935</v>
      </c>
      <c r="B2103">
        <v>35863109</v>
      </c>
      <c r="C2103">
        <v>35870933</v>
      </c>
      <c r="D2103">
        <v>29114482</v>
      </c>
      <c r="E2103">
        <v>1</v>
      </c>
      <c r="F2103">
        <v>1</v>
      </c>
      <c r="G2103">
        <v>1</v>
      </c>
      <c r="H2103">
        <v>3</v>
      </c>
      <c r="I2103" t="s">
        <v>715</v>
      </c>
      <c r="J2103" t="s">
        <v>716</v>
      </c>
      <c r="K2103" t="s">
        <v>717</v>
      </c>
      <c r="L2103">
        <v>1354</v>
      </c>
      <c r="N2103">
        <v>1010</v>
      </c>
      <c r="O2103" t="s">
        <v>237</v>
      </c>
      <c r="P2103" t="s">
        <v>237</v>
      </c>
      <c r="Q2103">
        <v>1</v>
      </c>
      <c r="W2103">
        <v>0</v>
      </c>
      <c r="X2103">
        <v>-520920930</v>
      </c>
      <c r="Y2103">
        <v>149</v>
      </c>
      <c r="AA2103">
        <v>0.33</v>
      </c>
      <c r="AB2103">
        <v>0</v>
      </c>
      <c r="AC2103">
        <v>0</v>
      </c>
      <c r="AD2103">
        <v>0</v>
      </c>
      <c r="AE2103">
        <v>7.0000000000000007E-2</v>
      </c>
      <c r="AF2103">
        <v>0</v>
      </c>
      <c r="AG2103">
        <v>0</v>
      </c>
      <c r="AH2103">
        <v>0</v>
      </c>
      <c r="AI2103">
        <v>4.74</v>
      </c>
      <c r="AJ2103">
        <v>1</v>
      </c>
      <c r="AK2103">
        <v>1</v>
      </c>
      <c r="AL2103">
        <v>1</v>
      </c>
      <c r="AN2103">
        <v>0</v>
      </c>
      <c r="AO2103">
        <v>1</v>
      </c>
      <c r="AP2103">
        <v>0</v>
      </c>
      <c r="AQ2103">
        <v>0</v>
      </c>
      <c r="AR2103">
        <v>0</v>
      </c>
      <c r="AS2103" t="s">
        <v>3</v>
      </c>
      <c r="AT2103">
        <v>149</v>
      </c>
      <c r="AU2103" t="s">
        <v>3</v>
      </c>
      <c r="AV2103">
        <v>0</v>
      </c>
      <c r="AW2103">
        <v>2</v>
      </c>
      <c r="AX2103">
        <v>35870966</v>
      </c>
      <c r="AY2103">
        <v>1</v>
      </c>
      <c r="AZ2103">
        <v>0</v>
      </c>
      <c r="BA2103">
        <v>2047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CX2103">
        <f>Y2103*Source!I1935</f>
        <v>39.484999999999999</v>
      </c>
      <c r="CY2103">
        <f t="shared" si="319"/>
        <v>0.33</v>
      </c>
      <c r="CZ2103">
        <f t="shared" si="320"/>
        <v>7.0000000000000007E-2</v>
      </c>
      <c r="DA2103">
        <f t="shared" si="321"/>
        <v>4.74</v>
      </c>
      <c r="DB2103">
        <f t="shared" si="322"/>
        <v>10.43</v>
      </c>
      <c r="DC2103">
        <f t="shared" si="323"/>
        <v>0</v>
      </c>
    </row>
    <row r="2104" spans="1:107">
      <c r="A2104">
        <f>ROW(Source!A1935)</f>
        <v>1935</v>
      </c>
      <c r="B2104">
        <v>35863109</v>
      </c>
      <c r="C2104">
        <v>35870933</v>
      </c>
      <c r="D2104">
        <v>29129584</v>
      </c>
      <c r="E2104">
        <v>1</v>
      </c>
      <c r="F2104">
        <v>1</v>
      </c>
      <c r="G2104">
        <v>1</v>
      </c>
      <c r="H2104">
        <v>3</v>
      </c>
      <c r="I2104" t="s">
        <v>718</v>
      </c>
      <c r="J2104" t="s">
        <v>719</v>
      </c>
      <c r="K2104" t="s">
        <v>720</v>
      </c>
      <c r="L2104">
        <v>1301</v>
      </c>
      <c r="N2104">
        <v>1003</v>
      </c>
      <c r="O2104" t="s">
        <v>142</v>
      </c>
      <c r="P2104" t="s">
        <v>142</v>
      </c>
      <c r="Q2104">
        <v>1</v>
      </c>
      <c r="W2104">
        <v>0</v>
      </c>
      <c r="X2104">
        <v>-1665253311</v>
      </c>
      <c r="Y2104">
        <v>86</v>
      </c>
      <c r="AA2104">
        <v>53.07</v>
      </c>
      <c r="AB2104">
        <v>0</v>
      </c>
      <c r="AC2104">
        <v>0</v>
      </c>
      <c r="AD2104">
        <v>0</v>
      </c>
      <c r="AE2104">
        <v>7.22</v>
      </c>
      <c r="AF2104">
        <v>0</v>
      </c>
      <c r="AG2104">
        <v>0</v>
      </c>
      <c r="AH2104">
        <v>0</v>
      </c>
      <c r="AI2104">
        <v>7.35</v>
      </c>
      <c r="AJ2104">
        <v>1</v>
      </c>
      <c r="AK2104">
        <v>1</v>
      </c>
      <c r="AL2104">
        <v>1</v>
      </c>
      <c r="AN2104">
        <v>0</v>
      </c>
      <c r="AO2104">
        <v>1</v>
      </c>
      <c r="AP2104">
        <v>0</v>
      </c>
      <c r="AQ2104">
        <v>0</v>
      </c>
      <c r="AR2104">
        <v>0</v>
      </c>
      <c r="AS2104" t="s">
        <v>3</v>
      </c>
      <c r="AT2104">
        <v>86</v>
      </c>
      <c r="AU2104" t="s">
        <v>3</v>
      </c>
      <c r="AV2104">
        <v>0</v>
      </c>
      <c r="AW2104">
        <v>2</v>
      </c>
      <c r="AX2104">
        <v>35870967</v>
      </c>
      <c r="AY2104">
        <v>1</v>
      </c>
      <c r="AZ2104">
        <v>0</v>
      </c>
      <c r="BA2104">
        <v>2048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CX2104">
        <f>Y2104*Source!I1935</f>
        <v>22.790000000000003</v>
      </c>
      <c r="CY2104">
        <f t="shared" si="319"/>
        <v>53.07</v>
      </c>
      <c r="CZ2104">
        <f t="shared" si="320"/>
        <v>7.22</v>
      </c>
      <c r="DA2104">
        <f t="shared" si="321"/>
        <v>7.35</v>
      </c>
      <c r="DB2104">
        <f t="shared" si="322"/>
        <v>620.91999999999996</v>
      </c>
      <c r="DC2104">
        <f t="shared" si="323"/>
        <v>0</v>
      </c>
    </row>
    <row r="2105" spans="1:107">
      <c r="A2105">
        <f>ROW(Source!A1935)</f>
        <v>1935</v>
      </c>
      <c r="B2105">
        <v>35863109</v>
      </c>
      <c r="C2105">
        <v>35870933</v>
      </c>
      <c r="D2105">
        <v>29129619</v>
      </c>
      <c r="E2105">
        <v>1</v>
      </c>
      <c r="F2105">
        <v>1</v>
      </c>
      <c r="G2105">
        <v>1</v>
      </c>
      <c r="H2105">
        <v>3</v>
      </c>
      <c r="I2105" t="s">
        <v>721</v>
      </c>
      <c r="J2105" t="s">
        <v>722</v>
      </c>
      <c r="K2105" t="s">
        <v>723</v>
      </c>
      <c r="L2105">
        <v>1301</v>
      </c>
      <c r="N2105">
        <v>1003</v>
      </c>
      <c r="O2105" t="s">
        <v>142</v>
      </c>
      <c r="P2105" t="s">
        <v>142</v>
      </c>
      <c r="Q2105">
        <v>1</v>
      </c>
      <c r="W2105">
        <v>0</v>
      </c>
      <c r="X2105">
        <v>1030922947</v>
      </c>
      <c r="Y2105">
        <v>234</v>
      </c>
      <c r="AA2105">
        <v>61.61</v>
      </c>
      <c r="AB2105">
        <v>0</v>
      </c>
      <c r="AC2105">
        <v>0</v>
      </c>
      <c r="AD2105">
        <v>0</v>
      </c>
      <c r="AE2105">
        <v>8.44</v>
      </c>
      <c r="AF2105">
        <v>0</v>
      </c>
      <c r="AG2105">
        <v>0</v>
      </c>
      <c r="AH2105">
        <v>0</v>
      </c>
      <c r="AI2105">
        <v>7.3</v>
      </c>
      <c r="AJ2105">
        <v>1</v>
      </c>
      <c r="AK2105">
        <v>1</v>
      </c>
      <c r="AL2105">
        <v>1</v>
      </c>
      <c r="AN2105">
        <v>0</v>
      </c>
      <c r="AO2105">
        <v>1</v>
      </c>
      <c r="AP2105">
        <v>0</v>
      </c>
      <c r="AQ2105">
        <v>0</v>
      </c>
      <c r="AR2105">
        <v>0</v>
      </c>
      <c r="AS2105" t="s">
        <v>3</v>
      </c>
      <c r="AT2105">
        <v>234</v>
      </c>
      <c r="AU2105" t="s">
        <v>3</v>
      </c>
      <c r="AV2105">
        <v>0</v>
      </c>
      <c r="AW2105">
        <v>2</v>
      </c>
      <c r="AX2105">
        <v>35870968</v>
      </c>
      <c r="AY2105">
        <v>1</v>
      </c>
      <c r="AZ2105">
        <v>0</v>
      </c>
      <c r="BA2105">
        <v>2049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CX2105">
        <f>Y2105*Source!I1935</f>
        <v>62.010000000000005</v>
      </c>
      <c r="CY2105">
        <f t="shared" si="319"/>
        <v>61.61</v>
      </c>
      <c r="CZ2105">
        <f t="shared" si="320"/>
        <v>8.44</v>
      </c>
      <c r="DA2105">
        <f t="shared" si="321"/>
        <v>7.3</v>
      </c>
      <c r="DB2105">
        <f t="shared" si="322"/>
        <v>1974.96</v>
      </c>
      <c r="DC2105">
        <f t="shared" si="323"/>
        <v>0</v>
      </c>
    </row>
    <row r="2106" spans="1:107">
      <c r="A2106">
        <f>ROW(Source!A1935)</f>
        <v>1935</v>
      </c>
      <c r="B2106">
        <v>35863109</v>
      </c>
      <c r="C2106">
        <v>35870933</v>
      </c>
      <c r="D2106">
        <v>29129715</v>
      </c>
      <c r="E2106">
        <v>1</v>
      </c>
      <c r="F2106">
        <v>1</v>
      </c>
      <c r="G2106">
        <v>1</v>
      </c>
      <c r="H2106">
        <v>3</v>
      </c>
      <c r="I2106" t="s">
        <v>813</v>
      </c>
      <c r="J2106" t="s">
        <v>814</v>
      </c>
      <c r="K2106" t="s">
        <v>815</v>
      </c>
      <c r="L2106">
        <v>1301</v>
      </c>
      <c r="N2106">
        <v>1003</v>
      </c>
      <c r="O2106" t="s">
        <v>142</v>
      </c>
      <c r="P2106" t="s">
        <v>142</v>
      </c>
      <c r="Q2106">
        <v>1</v>
      </c>
      <c r="W2106">
        <v>0</v>
      </c>
      <c r="X2106">
        <v>-1083681358</v>
      </c>
      <c r="Y2106">
        <v>37</v>
      </c>
      <c r="AA2106">
        <v>31.71</v>
      </c>
      <c r="AB2106">
        <v>0</v>
      </c>
      <c r="AC2106">
        <v>0</v>
      </c>
      <c r="AD2106">
        <v>0</v>
      </c>
      <c r="AE2106">
        <v>6.33</v>
      </c>
      <c r="AF2106">
        <v>0</v>
      </c>
      <c r="AG2106">
        <v>0</v>
      </c>
      <c r="AH2106">
        <v>0</v>
      </c>
      <c r="AI2106">
        <v>5.01</v>
      </c>
      <c r="AJ2106">
        <v>1</v>
      </c>
      <c r="AK2106">
        <v>1</v>
      </c>
      <c r="AL2106">
        <v>1</v>
      </c>
      <c r="AN2106">
        <v>0</v>
      </c>
      <c r="AO2106">
        <v>1</v>
      </c>
      <c r="AP2106">
        <v>0</v>
      </c>
      <c r="AQ2106">
        <v>0</v>
      </c>
      <c r="AR2106">
        <v>0</v>
      </c>
      <c r="AS2106" t="s">
        <v>3</v>
      </c>
      <c r="AT2106">
        <v>37</v>
      </c>
      <c r="AU2106" t="s">
        <v>3</v>
      </c>
      <c r="AV2106">
        <v>0</v>
      </c>
      <c r="AW2106">
        <v>2</v>
      </c>
      <c r="AX2106">
        <v>35870969</v>
      </c>
      <c r="AY2106">
        <v>1</v>
      </c>
      <c r="AZ2106">
        <v>0</v>
      </c>
      <c r="BA2106">
        <v>2050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CX2106">
        <f>Y2106*Source!I1935</f>
        <v>9.8049999999999997</v>
      </c>
      <c r="CY2106">
        <f t="shared" si="319"/>
        <v>31.71</v>
      </c>
      <c r="CZ2106">
        <f t="shared" si="320"/>
        <v>6.33</v>
      </c>
      <c r="DA2106">
        <f t="shared" si="321"/>
        <v>5.01</v>
      </c>
      <c r="DB2106">
        <f t="shared" si="322"/>
        <v>234.21</v>
      </c>
      <c r="DC2106">
        <f t="shared" si="323"/>
        <v>0</v>
      </c>
    </row>
    <row r="2107" spans="1:107">
      <c r="A2107">
        <f>ROW(Source!A1936)</f>
        <v>1936</v>
      </c>
      <c r="B2107">
        <v>35863109</v>
      </c>
      <c r="C2107">
        <v>35870970</v>
      </c>
      <c r="D2107">
        <v>18410244</v>
      </c>
      <c r="E2107">
        <v>1</v>
      </c>
      <c r="F2107">
        <v>1</v>
      </c>
      <c r="G2107">
        <v>1</v>
      </c>
      <c r="H2107">
        <v>1</v>
      </c>
      <c r="I2107" t="s">
        <v>727</v>
      </c>
      <c r="J2107" t="s">
        <v>3</v>
      </c>
      <c r="K2107" t="s">
        <v>728</v>
      </c>
      <c r="L2107">
        <v>1369</v>
      </c>
      <c r="N2107">
        <v>1013</v>
      </c>
      <c r="O2107" t="s">
        <v>561</v>
      </c>
      <c r="P2107" t="s">
        <v>561</v>
      </c>
      <c r="Q2107">
        <v>1</v>
      </c>
      <c r="W2107">
        <v>0</v>
      </c>
      <c r="X2107">
        <v>-1803619151</v>
      </c>
      <c r="Y2107">
        <v>64.330999999999989</v>
      </c>
      <c r="AA2107">
        <v>0</v>
      </c>
      <c r="AB2107">
        <v>0</v>
      </c>
      <c r="AC2107">
        <v>0</v>
      </c>
      <c r="AD2107">
        <v>296.73</v>
      </c>
      <c r="AE2107">
        <v>0</v>
      </c>
      <c r="AF2107">
        <v>0</v>
      </c>
      <c r="AG2107">
        <v>0</v>
      </c>
      <c r="AH2107">
        <v>296.73</v>
      </c>
      <c r="AI2107">
        <v>1</v>
      </c>
      <c r="AJ2107">
        <v>1</v>
      </c>
      <c r="AK2107">
        <v>1</v>
      </c>
      <c r="AL2107">
        <v>1</v>
      </c>
      <c r="AN2107">
        <v>0</v>
      </c>
      <c r="AO2107">
        <v>1</v>
      </c>
      <c r="AP2107">
        <v>1</v>
      </c>
      <c r="AQ2107">
        <v>0</v>
      </c>
      <c r="AR2107">
        <v>0</v>
      </c>
      <c r="AS2107" t="s">
        <v>3</v>
      </c>
      <c r="AT2107">
        <v>55.94</v>
      </c>
      <c r="AU2107" t="s">
        <v>134</v>
      </c>
      <c r="AV2107">
        <v>1</v>
      </c>
      <c r="AW2107">
        <v>2</v>
      </c>
      <c r="AX2107">
        <v>35870978</v>
      </c>
      <c r="AY2107">
        <v>2</v>
      </c>
      <c r="AZ2107">
        <v>131072</v>
      </c>
      <c r="BA2107">
        <v>2051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CX2107">
        <f>Y2107*Source!I1936</f>
        <v>34.095429999999993</v>
      </c>
      <c r="CY2107">
        <f>AD2107</f>
        <v>296.73</v>
      </c>
      <c r="CZ2107">
        <f>AH2107</f>
        <v>296.73</v>
      </c>
      <c r="DA2107">
        <f>AL2107</f>
        <v>1</v>
      </c>
      <c r="DB2107">
        <f>ROUND((ROUND(AT2107*CZ2107,2)*1.15),2)</f>
        <v>19088.939999999999</v>
      </c>
      <c r="DC2107">
        <f>ROUND((ROUND(AT2107*AG2107,2)*1.15),2)</f>
        <v>0</v>
      </c>
    </row>
    <row r="2108" spans="1:107">
      <c r="A2108">
        <f>ROW(Source!A1936)</f>
        <v>1936</v>
      </c>
      <c r="B2108">
        <v>35863109</v>
      </c>
      <c r="C2108">
        <v>35870970</v>
      </c>
      <c r="D2108">
        <v>121548</v>
      </c>
      <c r="E2108">
        <v>1</v>
      </c>
      <c r="F2108">
        <v>1</v>
      </c>
      <c r="G2108">
        <v>1</v>
      </c>
      <c r="H2108">
        <v>1</v>
      </c>
      <c r="I2108" t="s">
        <v>35</v>
      </c>
      <c r="J2108" t="s">
        <v>3</v>
      </c>
      <c r="K2108" t="s">
        <v>562</v>
      </c>
      <c r="L2108">
        <v>608254</v>
      </c>
      <c r="N2108">
        <v>1013</v>
      </c>
      <c r="O2108" t="s">
        <v>563</v>
      </c>
      <c r="P2108" t="s">
        <v>563</v>
      </c>
      <c r="Q2108">
        <v>1</v>
      </c>
      <c r="W2108">
        <v>0</v>
      </c>
      <c r="X2108">
        <v>-185737400</v>
      </c>
      <c r="Y2108">
        <v>1.2500000000000001E-2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1</v>
      </c>
      <c r="AJ2108">
        <v>1</v>
      </c>
      <c r="AK2108">
        <v>1</v>
      </c>
      <c r="AL2108">
        <v>1</v>
      </c>
      <c r="AN2108">
        <v>0</v>
      </c>
      <c r="AO2108">
        <v>1</v>
      </c>
      <c r="AP2108">
        <v>1</v>
      </c>
      <c r="AQ2108">
        <v>0</v>
      </c>
      <c r="AR2108">
        <v>0</v>
      </c>
      <c r="AS2108" t="s">
        <v>3</v>
      </c>
      <c r="AT2108">
        <v>0.01</v>
      </c>
      <c r="AU2108" t="s">
        <v>133</v>
      </c>
      <c r="AV2108">
        <v>2</v>
      </c>
      <c r="AW2108">
        <v>2</v>
      </c>
      <c r="AX2108">
        <v>35870979</v>
      </c>
      <c r="AY2108">
        <v>1</v>
      </c>
      <c r="AZ2108">
        <v>0</v>
      </c>
      <c r="BA2108">
        <v>2052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CX2108">
        <f>Y2108*Source!I1936</f>
        <v>6.6250000000000007E-3</v>
      </c>
      <c r="CY2108">
        <f>AD2108</f>
        <v>0</v>
      </c>
      <c r="CZ2108">
        <f>AH2108</f>
        <v>0</v>
      </c>
      <c r="DA2108">
        <f>AL2108</f>
        <v>1</v>
      </c>
      <c r="DB2108">
        <f>ROUND((ROUND(AT2108*CZ2108,2)*1.25),2)</f>
        <v>0</v>
      </c>
      <c r="DC2108">
        <f>ROUND((ROUND(AT2108*AG2108,2)*1.25),2)</f>
        <v>0</v>
      </c>
    </row>
    <row r="2109" spans="1:107">
      <c r="A2109">
        <f>ROW(Source!A1936)</f>
        <v>1936</v>
      </c>
      <c r="B2109">
        <v>35863109</v>
      </c>
      <c r="C2109">
        <v>35870970</v>
      </c>
      <c r="D2109">
        <v>29172556</v>
      </c>
      <c r="E2109">
        <v>1</v>
      </c>
      <c r="F2109">
        <v>1</v>
      </c>
      <c r="G2109">
        <v>1</v>
      </c>
      <c r="H2109">
        <v>2</v>
      </c>
      <c r="I2109" t="s">
        <v>564</v>
      </c>
      <c r="J2109" t="s">
        <v>565</v>
      </c>
      <c r="K2109" t="s">
        <v>566</v>
      </c>
      <c r="L2109">
        <v>1368</v>
      </c>
      <c r="N2109">
        <v>1011</v>
      </c>
      <c r="O2109" t="s">
        <v>567</v>
      </c>
      <c r="P2109" t="s">
        <v>567</v>
      </c>
      <c r="Q2109">
        <v>1</v>
      </c>
      <c r="W2109">
        <v>0</v>
      </c>
      <c r="X2109">
        <v>-1302720870</v>
      </c>
      <c r="Y2109">
        <v>1.2500000000000001E-2</v>
      </c>
      <c r="AA2109">
        <v>0</v>
      </c>
      <c r="AB2109">
        <v>466.71</v>
      </c>
      <c r="AC2109">
        <v>446.18</v>
      </c>
      <c r="AD2109">
        <v>0</v>
      </c>
      <c r="AE2109">
        <v>0</v>
      </c>
      <c r="AF2109">
        <v>31.26</v>
      </c>
      <c r="AG2109">
        <v>13.5</v>
      </c>
      <c r="AH2109">
        <v>0</v>
      </c>
      <c r="AI2109">
        <v>1</v>
      </c>
      <c r="AJ2109">
        <v>14.93</v>
      </c>
      <c r="AK2109">
        <v>33.049999999999997</v>
      </c>
      <c r="AL2109">
        <v>1</v>
      </c>
      <c r="AN2109">
        <v>0</v>
      </c>
      <c r="AO2109">
        <v>1</v>
      </c>
      <c r="AP2109">
        <v>1</v>
      </c>
      <c r="AQ2109">
        <v>0</v>
      </c>
      <c r="AR2109">
        <v>0</v>
      </c>
      <c r="AS2109" t="s">
        <v>3</v>
      </c>
      <c r="AT2109">
        <v>0.01</v>
      </c>
      <c r="AU2109" t="s">
        <v>133</v>
      </c>
      <c r="AV2109">
        <v>0</v>
      </c>
      <c r="AW2109">
        <v>2</v>
      </c>
      <c r="AX2109">
        <v>35870980</v>
      </c>
      <c r="AY2109">
        <v>1</v>
      </c>
      <c r="AZ2109">
        <v>0</v>
      </c>
      <c r="BA2109">
        <v>2053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CX2109">
        <f>Y2109*Source!I1936</f>
        <v>6.6250000000000007E-3</v>
      </c>
      <c r="CY2109">
        <f>AB2109</f>
        <v>466.71</v>
      </c>
      <c r="CZ2109">
        <f>AF2109</f>
        <v>31.26</v>
      </c>
      <c r="DA2109">
        <f>AJ2109</f>
        <v>14.93</v>
      </c>
      <c r="DB2109">
        <f>ROUND((ROUND(AT2109*CZ2109,2)*1.25),2)</f>
        <v>0.39</v>
      </c>
      <c r="DC2109">
        <f>ROUND((ROUND(AT2109*AG2109,2)*1.25),2)</f>
        <v>0.18</v>
      </c>
    </row>
    <row r="2110" spans="1:107">
      <c r="A2110">
        <f>ROW(Source!A1936)</f>
        <v>1936</v>
      </c>
      <c r="B2110">
        <v>35863109</v>
      </c>
      <c r="C2110">
        <v>35870970</v>
      </c>
      <c r="D2110">
        <v>29174913</v>
      </c>
      <c r="E2110">
        <v>1</v>
      </c>
      <c r="F2110">
        <v>1</v>
      </c>
      <c r="G2110">
        <v>1</v>
      </c>
      <c r="H2110">
        <v>2</v>
      </c>
      <c r="I2110" t="s">
        <v>578</v>
      </c>
      <c r="J2110" t="s">
        <v>579</v>
      </c>
      <c r="K2110" t="s">
        <v>580</v>
      </c>
      <c r="L2110">
        <v>1368</v>
      </c>
      <c r="N2110">
        <v>1011</v>
      </c>
      <c r="O2110" t="s">
        <v>567</v>
      </c>
      <c r="P2110" t="s">
        <v>567</v>
      </c>
      <c r="Q2110">
        <v>1</v>
      </c>
      <c r="W2110">
        <v>0</v>
      </c>
      <c r="X2110">
        <v>458544584</v>
      </c>
      <c r="Y2110">
        <v>1.2500000000000001E-2</v>
      </c>
      <c r="AA2110">
        <v>0</v>
      </c>
      <c r="AB2110">
        <v>932.72</v>
      </c>
      <c r="AC2110">
        <v>383.38</v>
      </c>
      <c r="AD2110">
        <v>0</v>
      </c>
      <c r="AE2110">
        <v>0</v>
      </c>
      <c r="AF2110">
        <v>87.17</v>
      </c>
      <c r="AG2110">
        <v>11.6</v>
      </c>
      <c r="AH2110">
        <v>0</v>
      </c>
      <c r="AI2110">
        <v>1</v>
      </c>
      <c r="AJ2110">
        <v>10.7</v>
      </c>
      <c r="AK2110">
        <v>33.049999999999997</v>
      </c>
      <c r="AL2110">
        <v>1</v>
      </c>
      <c r="AN2110">
        <v>0</v>
      </c>
      <c r="AO2110">
        <v>1</v>
      </c>
      <c r="AP2110">
        <v>1</v>
      </c>
      <c r="AQ2110">
        <v>0</v>
      </c>
      <c r="AR2110">
        <v>0</v>
      </c>
      <c r="AS2110" t="s">
        <v>3</v>
      </c>
      <c r="AT2110">
        <v>0.01</v>
      </c>
      <c r="AU2110" t="s">
        <v>133</v>
      </c>
      <c r="AV2110">
        <v>0</v>
      </c>
      <c r="AW2110">
        <v>2</v>
      </c>
      <c r="AX2110">
        <v>35870981</v>
      </c>
      <c r="AY2110">
        <v>1</v>
      </c>
      <c r="AZ2110">
        <v>0</v>
      </c>
      <c r="BA2110">
        <v>2054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CX2110">
        <f>Y2110*Source!I1936</f>
        <v>6.6250000000000007E-3</v>
      </c>
      <c r="CY2110">
        <f>AB2110</f>
        <v>932.72</v>
      </c>
      <c r="CZ2110">
        <f>AF2110</f>
        <v>87.17</v>
      </c>
      <c r="DA2110">
        <f>AJ2110</f>
        <v>10.7</v>
      </c>
      <c r="DB2110">
        <f>ROUND((ROUND(AT2110*CZ2110,2)*1.25),2)</f>
        <v>1.0900000000000001</v>
      </c>
      <c r="DC2110">
        <f>ROUND((ROUND(AT2110*AG2110,2)*1.25),2)</f>
        <v>0.15</v>
      </c>
    </row>
    <row r="2111" spans="1:107">
      <c r="A2111">
        <f>ROW(Source!A1936)</f>
        <v>1936</v>
      </c>
      <c r="B2111">
        <v>35863109</v>
      </c>
      <c r="C2111">
        <v>35870970</v>
      </c>
      <c r="D2111">
        <v>29109386</v>
      </c>
      <c r="E2111">
        <v>1</v>
      </c>
      <c r="F2111">
        <v>1</v>
      </c>
      <c r="G2111">
        <v>1</v>
      </c>
      <c r="H2111">
        <v>3</v>
      </c>
      <c r="I2111" t="s">
        <v>729</v>
      </c>
      <c r="J2111" t="s">
        <v>730</v>
      </c>
      <c r="K2111" t="s">
        <v>731</v>
      </c>
      <c r="L2111">
        <v>1348</v>
      </c>
      <c r="N2111">
        <v>1009</v>
      </c>
      <c r="O2111" t="s">
        <v>30</v>
      </c>
      <c r="P2111" t="s">
        <v>30</v>
      </c>
      <c r="Q2111">
        <v>1000</v>
      </c>
      <c r="W2111">
        <v>0</v>
      </c>
      <c r="X2111">
        <v>-1262442712</v>
      </c>
      <c r="Y2111">
        <v>3.4099999999999998E-2</v>
      </c>
      <c r="AA2111">
        <v>55935.05</v>
      </c>
      <c r="AB2111">
        <v>0</v>
      </c>
      <c r="AC2111">
        <v>0</v>
      </c>
      <c r="AD2111">
        <v>0</v>
      </c>
      <c r="AE2111">
        <v>11300.01</v>
      </c>
      <c r="AF2111">
        <v>0</v>
      </c>
      <c r="AG2111">
        <v>0</v>
      </c>
      <c r="AH2111">
        <v>0</v>
      </c>
      <c r="AI2111">
        <v>4.95</v>
      </c>
      <c r="AJ2111">
        <v>1</v>
      </c>
      <c r="AK2111">
        <v>1</v>
      </c>
      <c r="AL2111">
        <v>1</v>
      </c>
      <c r="AN2111">
        <v>0</v>
      </c>
      <c r="AO2111">
        <v>1</v>
      </c>
      <c r="AP2111">
        <v>0</v>
      </c>
      <c r="AQ2111">
        <v>0</v>
      </c>
      <c r="AR2111">
        <v>0</v>
      </c>
      <c r="AS2111" t="s">
        <v>3</v>
      </c>
      <c r="AT2111">
        <v>3.4099999999999998E-2</v>
      </c>
      <c r="AU2111" t="s">
        <v>3</v>
      </c>
      <c r="AV2111">
        <v>0</v>
      </c>
      <c r="AW2111">
        <v>2</v>
      </c>
      <c r="AX2111">
        <v>35870982</v>
      </c>
      <c r="AY2111">
        <v>1</v>
      </c>
      <c r="AZ2111">
        <v>0</v>
      </c>
      <c r="BA2111">
        <v>2055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CX2111">
        <f>Y2111*Source!I1936</f>
        <v>1.8072999999999999E-2</v>
      </c>
      <c r="CY2111">
        <f>AA2111</f>
        <v>55935.05</v>
      </c>
      <c r="CZ2111">
        <f>AE2111</f>
        <v>11300.01</v>
      </c>
      <c r="DA2111">
        <f>AI2111</f>
        <v>4.95</v>
      </c>
      <c r="DB2111">
        <f t="shared" ref="DB2111:DB2125" si="324">ROUND(ROUND(AT2111*CZ2111,2),2)</f>
        <v>385.33</v>
      </c>
      <c r="DC2111">
        <f t="shared" ref="DC2111:DC2125" si="325">ROUND(ROUND(AT2111*AG2111,2),2)</f>
        <v>0</v>
      </c>
    </row>
    <row r="2112" spans="1:107">
      <c r="A2112">
        <f>ROW(Source!A1936)</f>
        <v>1936</v>
      </c>
      <c r="B2112">
        <v>35863109</v>
      </c>
      <c r="C2112">
        <v>35870970</v>
      </c>
      <c r="D2112">
        <v>29107800</v>
      </c>
      <c r="E2112">
        <v>1</v>
      </c>
      <c r="F2112">
        <v>1</v>
      </c>
      <c r="G2112">
        <v>1</v>
      </c>
      <c r="H2112">
        <v>3</v>
      </c>
      <c r="I2112" t="s">
        <v>592</v>
      </c>
      <c r="J2112" t="s">
        <v>593</v>
      </c>
      <c r="K2112" t="s">
        <v>594</v>
      </c>
      <c r="L2112">
        <v>1346</v>
      </c>
      <c r="N2112">
        <v>1009</v>
      </c>
      <c r="O2112" t="s">
        <v>160</v>
      </c>
      <c r="P2112" t="s">
        <v>160</v>
      </c>
      <c r="Q2112">
        <v>1</v>
      </c>
      <c r="W2112">
        <v>0</v>
      </c>
      <c r="X2112">
        <v>-1570619850</v>
      </c>
      <c r="Y2112">
        <v>0.01</v>
      </c>
      <c r="AA2112">
        <v>46.61</v>
      </c>
      <c r="AB2112">
        <v>0</v>
      </c>
      <c r="AC2112">
        <v>0</v>
      </c>
      <c r="AD2112">
        <v>0</v>
      </c>
      <c r="AE2112">
        <v>1.81</v>
      </c>
      <c r="AF2112">
        <v>0</v>
      </c>
      <c r="AG2112">
        <v>0</v>
      </c>
      <c r="AH2112">
        <v>0</v>
      </c>
      <c r="AI2112">
        <v>25.75</v>
      </c>
      <c r="AJ2112">
        <v>1</v>
      </c>
      <c r="AK2112">
        <v>1</v>
      </c>
      <c r="AL2112">
        <v>1</v>
      </c>
      <c r="AN2112">
        <v>0</v>
      </c>
      <c r="AO2112">
        <v>1</v>
      </c>
      <c r="AP2112">
        <v>0</v>
      </c>
      <c r="AQ2112">
        <v>0</v>
      </c>
      <c r="AR2112">
        <v>0</v>
      </c>
      <c r="AS2112" t="s">
        <v>3</v>
      </c>
      <c r="AT2112">
        <v>0.01</v>
      </c>
      <c r="AU2112" t="s">
        <v>3</v>
      </c>
      <c r="AV2112">
        <v>0</v>
      </c>
      <c r="AW2112">
        <v>2</v>
      </c>
      <c r="AX2112">
        <v>35870983</v>
      </c>
      <c r="AY2112">
        <v>1</v>
      </c>
      <c r="AZ2112">
        <v>0</v>
      </c>
      <c r="BA2112">
        <v>2056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CX2112">
        <f>Y2112*Source!I1936</f>
        <v>5.3E-3</v>
      </c>
      <c r="CY2112">
        <f>AA2112</f>
        <v>46.61</v>
      </c>
      <c r="CZ2112">
        <f>AE2112</f>
        <v>1.81</v>
      </c>
      <c r="DA2112">
        <f>AI2112</f>
        <v>25.75</v>
      </c>
      <c r="DB2112">
        <f t="shared" si="324"/>
        <v>0.02</v>
      </c>
      <c r="DC2112">
        <f t="shared" si="325"/>
        <v>0</v>
      </c>
    </row>
    <row r="2113" spans="1:107">
      <c r="A2113">
        <f>ROW(Source!A1936)</f>
        <v>1936</v>
      </c>
      <c r="B2113">
        <v>35863109</v>
      </c>
      <c r="C2113">
        <v>35870970</v>
      </c>
      <c r="D2113">
        <v>29109603</v>
      </c>
      <c r="E2113">
        <v>1</v>
      </c>
      <c r="F2113">
        <v>1</v>
      </c>
      <c r="G2113">
        <v>1</v>
      </c>
      <c r="H2113">
        <v>3</v>
      </c>
      <c r="I2113" t="s">
        <v>732</v>
      </c>
      <c r="J2113" t="s">
        <v>733</v>
      </c>
      <c r="K2113" t="s">
        <v>734</v>
      </c>
      <c r="L2113">
        <v>1327</v>
      </c>
      <c r="N2113">
        <v>1005</v>
      </c>
      <c r="O2113" t="s">
        <v>155</v>
      </c>
      <c r="P2113" t="s">
        <v>155</v>
      </c>
      <c r="Q2113">
        <v>1</v>
      </c>
      <c r="W2113">
        <v>0</v>
      </c>
      <c r="X2113">
        <v>1399429038</v>
      </c>
      <c r="Y2113">
        <v>112</v>
      </c>
      <c r="AA2113">
        <v>54.06</v>
      </c>
      <c r="AB2113">
        <v>0</v>
      </c>
      <c r="AC2113">
        <v>0</v>
      </c>
      <c r="AD2113">
        <v>0</v>
      </c>
      <c r="AE2113">
        <v>55.16</v>
      </c>
      <c r="AF2113">
        <v>0</v>
      </c>
      <c r="AG2113">
        <v>0</v>
      </c>
      <c r="AH2113">
        <v>0</v>
      </c>
      <c r="AI2113">
        <v>0.98</v>
      </c>
      <c r="AJ2113">
        <v>1</v>
      </c>
      <c r="AK2113">
        <v>1</v>
      </c>
      <c r="AL2113">
        <v>1</v>
      </c>
      <c r="AN2113">
        <v>0</v>
      </c>
      <c r="AO2113">
        <v>1</v>
      </c>
      <c r="AP2113">
        <v>0</v>
      </c>
      <c r="AQ2113">
        <v>0</v>
      </c>
      <c r="AR2113">
        <v>0</v>
      </c>
      <c r="AS2113" t="s">
        <v>3</v>
      </c>
      <c r="AT2113">
        <v>112</v>
      </c>
      <c r="AU2113" t="s">
        <v>3</v>
      </c>
      <c r="AV2113">
        <v>0</v>
      </c>
      <c r="AW2113">
        <v>2</v>
      </c>
      <c r="AX2113">
        <v>35870984</v>
      </c>
      <c r="AY2113">
        <v>1</v>
      </c>
      <c r="AZ2113">
        <v>0</v>
      </c>
      <c r="BA2113">
        <v>2057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CX2113">
        <f>Y2113*Source!I1936</f>
        <v>59.36</v>
      </c>
      <c r="CY2113">
        <f>AA2113</f>
        <v>54.06</v>
      </c>
      <c r="CZ2113">
        <f>AE2113</f>
        <v>55.16</v>
      </c>
      <c r="DA2113">
        <f>AI2113</f>
        <v>0.98</v>
      </c>
      <c r="DB2113">
        <f t="shared" si="324"/>
        <v>6177.92</v>
      </c>
      <c r="DC2113">
        <f t="shared" si="325"/>
        <v>0</v>
      </c>
    </row>
    <row r="2114" spans="1:107">
      <c r="A2114">
        <f>ROW(Source!A1937)</f>
        <v>1937</v>
      </c>
      <c r="B2114">
        <v>35863109</v>
      </c>
      <c r="C2114">
        <v>35870985</v>
      </c>
      <c r="D2114">
        <v>29364679</v>
      </c>
      <c r="E2114">
        <v>1</v>
      </c>
      <c r="F2114">
        <v>1</v>
      </c>
      <c r="G2114">
        <v>1</v>
      </c>
      <c r="H2114">
        <v>1</v>
      </c>
      <c r="I2114" t="s">
        <v>735</v>
      </c>
      <c r="J2114" t="s">
        <v>3</v>
      </c>
      <c r="K2114" t="s">
        <v>736</v>
      </c>
      <c r="L2114">
        <v>1369</v>
      </c>
      <c r="N2114">
        <v>1013</v>
      </c>
      <c r="O2114" t="s">
        <v>561</v>
      </c>
      <c r="P2114" t="s">
        <v>561</v>
      </c>
      <c r="Q2114">
        <v>1</v>
      </c>
      <c r="W2114">
        <v>0</v>
      </c>
      <c r="X2114">
        <v>931378261</v>
      </c>
      <c r="Y2114">
        <v>30.48</v>
      </c>
      <c r="AA2114">
        <v>0</v>
      </c>
      <c r="AB2114">
        <v>0</v>
      </c>
      <c r="AC2114">
        <v>0</v>
      </c>
      <c r="AD2114">
        <v>316.85000000000002</v>
      </c>
      <c r="AE2114">
        <v>0</v>
      </c>
      <c r="AF2114">
        <v>0</v>
      </c>
      <c r="AG2114">
        <v>0</v>
      </c>
      <c r="AH2114">
        <v>316.85000000000002</v>
      </c>
      <c r="AI2114">
        <v>1</v>
      </c>
      <c r="AJ2114">
        <v>1</v>
      </c>
      <c r="AK2114">
        <v>1</v>
      </c>
      <c r="AL2114">
        <v>1</v>
      </c>
      <c r="AN2114">
        <v>0</v>
      </c>
      <c r="AO2114">
        <v>1</v>
      </c>
      <c r="AP2114">
        <v>0</v>
      </c>
      <c r="AQ2114">
        <v>0</v>
      </c>
      <c r="AR2114">
        <v>0</v>
      </c>
      <c r="AS2114" t="s">
        <v>3</v>
      </c>
      <c r="AT2114">
        <v>30.48</v>
      </c>
      <c r="AU2114" t="s">
        <v>3</v>
      </c>
      <c r="AV2114">
        <v>1</v>
      </c>
      <c r="AW2114">
        <v>2</v>
      </c>
      <c r="AX2114">
        <v>35870998</v>
      </c>
      <c r="AY2114">
        <v>2</v>
      </c>
      <c r="AZ2114">
        <v>131072</v>
      </c>
      <c r="BA2114">
        <v>2058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CX2114">
        <f>Y2114*Source!I1937</f>
        <v>0.91439999999999999</v>
      </c>
      <c r="CY2114">
        <f>AD2114</f>
        <v>316.85000000000002</v>
      </c>
      <c r="CZ2114">
        <f>AH2114</f>
        <v>316.85000000000002</v>
      </c>
      <c r="DA2114">
        <f>AL2114</f>
        <v>1</v>
      </c>
      <c r="DB2114">
        <f t="shared" si="324"/>
        <v>9657.59</v>
      </c>
      <c r="DC2114">
        <f t="shared" si="325"/>
        <v>0</v>
      </c>
    </row>
    <row r="2115" spans="1:107">
      <c r="A2115">
        <f>ROW(Source!A1937)</f>
        <v>1937</v>
      </c>
      <c r="B2115">
        <v>35863109</v>
      </c>
      <c r="C2115">
        <v>35870985</v>
      </c>
      <c r="D2115">
        <v>121548</v>
      </c>
      <c r="E2115">
        <v>1</v>
      </c>
      <c r="F2115">
        <v>1</v>
      </c>
      <c r="G2115">
        <v>1</v>
      </c>
      <c r="H2115">
        <v>1</v>
      </c>
      <c r="I2115" t="s">
        <v>35</v>
      </c>
      <c r="J2115" t="s">
        <v>3</v>
      </c>
      <c r="K2115" t="s">
        <v>562</v>
      </c>
      <c r="L2115">
        <v>608254</v>
      </c>
      <c r="N2115">
        <v>1013</v>
      </c>
      <c r="O2115" t="s">
        <v>563</v>
      </c>
      <c r="P2115" t="s">
        <v>563</v>
      </c>
      <c r="Q2115">
        <v>1</v>
      </c>
      <c r="W2115">
        <v>0</v>
      </c>
      <c r="X2115">
        <v>-185737400</v>
      </c>
      <c r="Y2115">
        <v>0.03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1</v>
      </c>
      <c r="AJ2115">
        <v>1</v>
      </c>
      <c r="AK2115">
        <v>1</v>
      </c>
      <c r="AL2115">
        <v>1</v>
      </c>
      <c r="AN2115">
        <v>0</v>
      </c>
      <c r="AO2115">
        <v>1</v>
      </c>
      <c r="AP2115">
        <v>0</v>
      </c>
      <c r="AQ2115">
        <v>0</v>
      </c>
      <c r="AR2115">
        <v>0</v>
      </c>
      <c r="AS2115" t="s">
        <v>3</v>
      </c>
      <c r="AT2115">
        <v>0.03</v>
      </c>
      <c r="AU2115" t="s">
        <v>3</v>
      </c>
      <c r="AV2115">
        <v>2</v>
      </c>
      <c r="AW2115">
        <v>2</v>
      </c>
      <c r="AX2115">
        <v>35870999</v>
      </c>
      <c r="AY2115">
        <v>1</v>
      </c>
      <c r="AZ2115">
        <v>0</v>
      </c>
      <c r="BA2115">
        <v>2059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CX2115">
        <f>Y2115*Source!I1937</f>
        <v>8.9999999999999998E-4</v>
      </c>
      <c r="CY2115">
        <f>AD2115</f>
        <v>0</v>
      </c>
      <c r="CZ2115">
        <f>AH2115</f>
        <v>0</v>
      </c>
      <c r="DA2115">
        <f>AL2115</f>
        <v>1</v>
      </c>
      <c r="DB2115">
        <f t="shared" si="324"/>
        <v>0</v>
      </c>
      <c r="DC2115">
        <f t="shared" si="325"/>
        <v>0</v>
      </c>
    </row>
    <row r="2116" spans="1:107">
      <c r="A2116">
        <f>ROW(Source!A1937)</f>
        <v>1937</v>
      </c>
      <c r="B2116">
        <v>35863109</v>
      </c>
      <c r="C2116">
        <v>35870985</v>
      </c>
      <c r="D2116">
        <v>29172362</v>
      </c>
      <c r="E2116">
        <v>1</v>
      </c>
      <c r="F2116">
        <v>1</v>
      </c>
      <c r="G2116">
        <v>1</v>
      </c>
      <c r="H2116">
        <v>2</v>
      </c>
      <c r="I2116" t="s">
        <v>737</v>
      </c>
      <c r="J2116" t="s">
        <v>738</v>
      </c>
      <c r="K2116" t="s">
        <v>739</v>
      </c>
      <c r="L2116">
        <v>1368</v>
      </c>
      <c r="N2116">
        <v>1011</v>
      </c>
      <c r="O2116" t="s">
        <v>567</v>
      </c>
      <c r="P2116" t="s">
        <v>567</v>
      </c>
      <c r="Q2116">
        <v>1</v>
      </c>
      <c r="W2116">
        <v>0</v>
      </c>
      <c r="X2116">
        <v>2071614860</v>
      </c>
      <c r="Y2116">
        <v>0.03</v>
      </c>
      <c r="AA2116">
        <v>0</v>
      </c>
      <c r="AB2116">
        <v>1113.56</v>
      </c>
      <c r="AC2116">
        <v>446.18</v>
      </c>
      <c r="AD2116">
        <v>0</v>
      </c>
      <c r="AE2116">
        <v>0</v>
      </c>
      <c r="AF2116">
        <v>134.65</v>
      </c>
      <c r="AG2116">
        <v>13.5</v>
      </c>
      <c r="AH2116">
        <v>0</v>
      </c>
      <c r="AI2116">
        <v>1</v>
      </c>
      <c r="AJ2116">
        <v>8.27</v>
      </c>
      <c r="AK2116">
        <v>33.049999999999997</v>
      </c>
      <c r="AL2116">
        <v>1</v>
      </c>
      <c r="AN2116">
        <v>0</v>
      </c>
      <c r="AO2116">
        <v>1</v>
      </c>
      <c r="AP2116">
        <v>0</v>
      </c>
      <c r="AQ2116">
        <v>0</v>
      </c>
      <c r="AR2116">
        <v>0</v>
      </c>
      <c r="AS2116" t="s">
        <v>3</v>
      </c>
      <c r="AT2116">
        <v>0.03</v>
      </c>
      <c r="AU2116" t="s">
        <v>3</v>
      </c>
      <c r="AV2116">
        <v>0</v>
      </c>
      <c r="AW2116">
        <v>2</v>
      </c>
      <c r="AX2116">
        <v>35871000</v>
      </c>
      <c r="AY2116">
        <v>1</v>
      </c>
      <c r="AZ2116">
        <v>0</v>
      </c>
      <c r="BA2116">
        <v>2060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CX2116">
        <f>Y2116*Source!I1937</f>
        <v>8.9999999999999998E-4</v>
      </c>
      <c r="CY2116">
        <f>AB2116</f>
        <v>1113.56</v>
      </c>
      <c r="CZ2116">
        <f>AF2116</f>
        <v>134.65</v>
      </c>
      <c r="DA2116">
        <f>AJ2116</f>
        <v>8.27</v>
      </c>
      <c r="DB2116">
        <f t="shared" si="324"/>
        <v>4.04</v>
      </c>
      <c r="DC2116">
        <f t="shared" si="325"/>
        <v>0.41</v>
      </c>
    </row>
    <row r="2117" spans="1:107">
      <c r="A2117">
        <f>ROW(Source!A1937)</f>
        <v>1937</v>
      </c>
      <c r="B2117">
        <v>35863109</v>
      </c>
      <c r="C2117">
        <v>35870985</v>
      </c>
      <c r="D2117">
        <v>29174913</v>
      </c>
      <c r="E2117">
        <v>1</v>
      </c>
      <c r="F2117">
        <v>1</v>
      </c>
      <c r="G2117">
        <v>1</v>
      </c>
      <c r="H2117">
        <v>2</v>
      </c>
      <c r="I2117" t="s">
        <v>578</v>
      </c>
      <c r="J2117" t="s">
        <v>579</v>
      </c>
      <c r="K2117" t="s">
        <v>580</v>
      </c>
      <c r="L2117">
        <v>1368</v>
      </c>
      <c r="N2117">
        <v>1011</v>
      </c>
      <c r="O2117" t="s">
        <v>567</v>
      </c>
      <c r="P2117" t="s">
        <v>567</v>
      </c>
      <c r="Q2117">
        <v>1</v>
      </c>
      <c r="W2117">
        <v>0</v>
      </c>
      <c r="X2117">
        <v>458544584</v>
      </c>
      <c r="Y2117">
        <v>0.02</v>
      </c>
      <c r="AA2117">
        <v>0</v>
      </c>
      <c r="AB2117">
        <v>932.72</v>
      </c>
      <c r="AC2117">
        <v>383.38</v>
      </c>
      <c r="AD2117">
        <v>0</v>
      </c>
      <c r="AE2117">
        <v>0</v>
      </c>
      <c r="AF2117">
        <v>87.17</v>
      </c>
      <c r="AG2117">
        <v>11.6</v>
      </c>
      <c r="AH2117">
        <v>0</v>
      </c>
      <c r="AI2117">
        <v>1</v>
      </c>
      <c r="AJ2117">
        <v>10.7</v>
      </c>
      <c r="AK2117">
        <v>33.049999999999997</v>
      </c>
      <c r="AL2117">
        <v>1</v>
      </c>
      <c r="AN2117">
        <v>0</v>
      </c>
      <c r="AO2117">
        <v>1</v>
      </c>
      <c r="AP2117">
        <v>0</v>
      </c>
      <c r="AQ2117">
        <v>0</v>
      </c>
      <c r="AR2117">
        <v>0</v>
      </c>
      <c r="AS2117" t="s">
        <v>3</v>
      </c>
      <c r="AT2117">
        <v>0.02</v>
      </c>
      <c r="AU2117" t="s">
        <v>3</v>
      </c>
      <c r="AV2117">
        <v>0</v>
      </c>
      <c r="AW2117">
        <v>2</v>
      </c>
      <c r="AX2117">
        <v>35871001</v>
      </c>
      <c r="AY2117">
        <v>1</v>
      </c>
      <c r="AZ2117">
        <v>0</v>
      </c>
      <c r="BA2117">
        <v>2061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CX2117">
        <f>Y2117*Source!I1937</f>
        <v>5.9999999999999995E-4</v>
      </c>
      <c r="CY2117">
        <f>AB2117</f>
        <v>932.72</v>
      </c>
      <c r="CZ2117">
        <f>AF2117</f>
        <v>87.17</v>
      </c>
      <c r="DA2117">
        <f>AJ2117</f>
        <v>10.7</v>
      </c>
      <c r="DB2117">
        <f t="shared" si="324"/>
        <v>1.74</v>
      </c>
      <c r="DC2117">
        <f t="shared" si="325"/>
        <v>0.23</v>
      </c>
    </row>
    <row r="2118" spans="1:107">
      <c r="A2118">
        <f>ROW(Source!A1937)</f>
        <v>1937</v>
      </c>
      <c r="B2118">
        <v>35863109</v>
      </c>
      <c r="C2118">
        <v>35870985</v>
      </c>
      <c r="D2118">
        <v>29114246</v>
      </c>
      <c r="E2118">
        <v>1</v>
      </c>
      <c r="F2118">
        <v>1</v>
      </c>
      <c r="G2118">
        <v>1</v>
      </c>
      <c r="H2118">
        <v>3</v>
      </c>
      <c r="I2118" t="s">
        <v>740</v>
      </c>
      <c r="J2118" t="s">
        <v>741</v>
      </c>
      <c r="K2118" t="s">
        <v>742</v>
      </c>
      <c r="L2118">
        <v>1346</v>
      </c>
      <c r="N2118">
        <v>1009</v>
      </c>
      <c r="O2118" t="s">
        <v>160</v>
      </c>
      <c r="P2118" t="s">
        <v>160</v>
      </c>
      <c r="Q2118">
        <v>1</v>
      </c>
      <c r="W2118">
        <v>0</v>
      </c>
      <c r="X2118">
        <v>-421273247</v>
      </c>
      <c r="Y2118">
        <v>1.5</v>
      </c>
      <c r="AA2118">
        <v>83.08</v>
      </c>
      <c r="AB2118">
        <v>0</v>
      </c>
      <c r="AC2118">
        <v>0</v>
      </c>
      <c r="AD2118">
        <v>0</v>
      </c>
      <c r="AE2118">
        <v>9.0399999999999991</v>
      </c>
      <c r="AF2118">
        <v>0</v>
      </c>
      <c r="AG2118">
        <v>0</v>
      </c>
      <c r="AH2118">
        <v>0</v>
      </c>
      <c r="AI2118">
        <v>9.19</v>
      </c>
      <c r="AJ2118">
        <v>1</v>
      </c>
      <c r="AK2118">
        <v>1</v>
      </c>
      <c r="AL2118">
        <v>1</v>
      </c>
      <c r="AN2118">
        <v>0</v>
      </c>
      <c r="AO2118">
        <v>1</v>
      </c>
      <c r="AP2118">
        <v>0</v>
      </c>
      <c r="AQ2118">
        <v>0</v>
      </c>
      <c r="AR2118">
        <v>0</v>
      </c>
      <c r="AS2118" t="s">
        <v>3</v>
      </c>
      <c r="AT2118">
        <v>1.5</v>
      </c>
      <c r="AU2118" t="s">
        <v>3</v>
      </c>
      <c r="AV2118">
        <v>0</v>
      </c>
      <c r="AW2118">
        <v>2</v>
      </c>
      <c r="AX2118">
        <v>35871002</v>
      </c>
      <c r="AY2118">
        <v>1</v>
      </c>
      <c r="AZ2118">
        <v>0</v>
      </c>
      <c r="BA2118">
        <v>2062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CX2118">
        <f>Y2118*Source!I1937</f>
        <v>4.4999999999999998E-2</v>
      </c>
      <c r="CY2118">
        <f t="shared" ref="CY2118:CY2125" si="326">AA2118</f>
        <v>83.08</v>
      </c>
      <c r="CZ2118">
        <f t="shared" ref="CZ2118:CZ2125" si="327">AE2118</f>
        <v>9.0399999999999991</v>
      </c>
      <c r="DA2118">
        <f t="shared" ref="DA2118:DA2125" si="328">AI2118</f>
        <v>9.19</v>
      </c>
      <c r="DB2118">
        <f t="shared" si="324"/>
        <v>13.56</v>
      </c>
      <c r="DC2118">
        <f t="shared" si="325"/>
        <v>0</v>
      </c>
    </row>
    <row r="2119" spans="1:107">
      <c r="A2119">
        <f>ROW(Source!A1937)</f>
        <v>1937</v>
      </c>
      <c r="B2119">
        <v>35863109</v>
      </c>
      <c r="C2119">
        <v>35870985</v>
      </c>
      <c r="D2119">
        <v>29110838</v>
      </c>
      <c r="E2119">
        <v>1</v>
      </c>
      <c r="F2119">
        <v>1</v>
      </c>
      <c r="G2119">
        <v>1</v>
      </c>
      <c r="H2119">
        <v>3</v>
      </c>
      <c r="I2119" t="s">
        <v>743</v>
      </c>
      <c r="J2119" t="s">
        <v>744</v>
      </c>
      <c r="K2119" t="s">
        <v>745</v>
      </c>
      <c r="L2119">
        <v>1346</v>
      </c>
      <c r="N2119">
        <v>1009</v>
      </c>
      <c r="O2119" t="s">
        <v>160</v>
      </c>
      <c r="P2119" t="s">
        <v>160</v>
      </c>
      <c r="Q2119">
        <v>1</v>
      </c>
      <c r="W2119">
        <v>0</v>
      </c>
      <c r="X2119">
        <v>-667794164</v>
      </c>
      <c r="Y2119">
        <v>0.42</v>
      </c>
      <c r="AA2119">
        <v>100.04</v>
      </c>
      <c r="AB2119">
        <v>0</v>
      </c>
      <c r="AC2119">
        <v>0</v>
      </c>
      <c r="AD2119">
        <v>0</v>
      </c>
      <c r="AE2119">
        <v>30.5</v>
      </c>
      <c r="AF2119">
        <v>0</v>
      </c>
      <c r="AG2119">
        <v>0</v>
      </c>
      <c r="AH2119">
        <v>0</v>
      </c>
      <c r="AI2119">
        <v>3.28</v>
      </c>
      <c r="AJ2119">
        <v>1</v>
      </c>
      <c r="AK2119">
        <v>1</v>
      </c>
      <c r="AL2119">
        <v>1</v>
      </c>
      <c r="AN2119">
        <v>0</v>
      </c>
      <c r="AO2119">
        <v>1</v>
      </c>
      <c r="AP2119">
        <v>0</v>
      </c>
      <c r="AQ2119">
        <v>0</v>
      </c>
      <c r="AR2119">
        <v>0</v>
      </c>
      <c r="AS2119" t="s">
        <v>3</v>
      </c>
      <c r="AT2119">
        <v>0.42</v>
      </c>
      <c r="AU2119" t="s">
        <v>3</v>
      </c>
      <c r="AV2119">
        <v>0</v>
      </c>
      <c r="AW2119">
        <v>2</v>
      </c>
      <c r="AX2119">
        <v>35871003</v>
      </c>
      <c r="AY2119">
        <v>1</v>
      </c>
      <c r="AZ2119">
        <v>0</v>
      </c>
      <c r="BA2119">
        <v>2063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CX2119">
        <f>Y2119*Source!I1937</f>
        <v>1.2599999999999998E-2</v>
      </c>
      <c r="CY2119">
        <f t="shared" si="326"/>
        <v>100.04</v>
      </c>
      <c r="CZ2119">
        <f t="shared" si="327"/>
        <v>30.5</v>
      </c>
      <c r="DA2119">
        <f t="shared" si="328"/>
        <v>3.28</v>
      </c>
      <c r="DB2119">
        <f t="shared" si="324"/>
        <v>12.81</v>
      </c>
      <c r="DC2119">
        <f t="shared" si="325"/>
        <v>0</v>
      </c>
    </row>
    <row r="2120" spans="1:107">
      <c r="A2120">
        <f>ROW(Source!A1937)</f>
        <v>1937</v>
      </c>
      <c r="B2120">
        <v>35863109</v>
      </c>
      <c r="C2120">
        <v>35870985</v>
      </c>
      <c r="D2120">
        <v>29149204</v>
      </c>
      <c r="E2120">
        <v>1</v>
      </c>
      <c r="F2120">
        <v>1</v>
      </c>
      <c r="G2120">
        <v>1</v>
      </c>
      <c r="H2120">
        <v>3</v>
      </c>
      <c r="I2120" t="s">
        <v>746</v>
      </c>
      <c r="J2120" t="s">
        <v>747</v>
      </c>
      <c r="K2120" t="s">
        <v>748</v>
      </c>
      <c r="L2120">
        <v>1348</v>
      </c>
      <c r="N2120">
        <v>1009</v>
      </c>
      <c r="O2120" t="s">
        <v>30</v>
      </c>
      <c r="P2120" t="s">
        <v>30</v>
      </c>
      <c r="Q2120">
        <v>1000</v>
      </c>
      <c r="W2120">
        <v>0</v>
      </c>
      <c r="X2120">
        <v>-1132764130</v>
      </c>
      <c r="Y2120">
        <v>3.15E-3</v>
      </c>
      <c r="AA2120">
        <v>4978.46</v>
      </c>
      <c r="AB2120">
        <v>0</v>
      </c>
      <c r="AC2120">
        <v>0</v>
      </c>
      <c r="AD2120">
        <v>0</v>
      </c>
      <c r="AE2120">
        <v>729.98</v>
      </c>
      <c r="AF2120">
        <v>0</v>
      </c>
      <c r="AG2120">
        <v>0</v>
      </c>
      <c r="AH2120">
        <v>0</v>
      </c>
      <c r="AI2120">
        <v>6.82</v>
      </c>
      <c r="AJ2120">
        <v>1</v>
      </c>
      <c r="AK2120">
        <v>1</v>
      </c>
      <c r="AL2120">
        <v>1</v>
      </c>
      <c r="AN2120">
        <v>0</v>
      </c>
      <c r="AO2120">
        <v>1</v>
      </c>
      <c r="AP2120">
        <v>0</v>
      </c>
      <c r="AQ2120">
        <v>0</v>
      </c>
      <c r="AR2120">
        <v>0</v>
      </c>
      <c r="AS2120" t="s">
        <v>3</v>
      </c>
      <c r="AT2120">
        <v>3.15E-3</v>
      </c>
      <c r="AU2120" t="s">
        <v>3</v>
      </c>
      <c r="AV2120">
        <v>0</v>
      </c>
      <c r="AW2120">
        <v>2</v>
      </c>
      <c r="AX2120">
        <v>35871004</v>
      </c>
      <c r="AY2120">
        <v>1</v>
      </c>
      <c r="AZ2120">
        <v>0</v>
      </c>
      <c r="BA2120">
        <v>2064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CX2120">
        <f>Y2120*Source!I1937</f>
        <v>9.4499999999999993E-5</v>
      </c>
      <c r="CY2120">
        <f t="shared" si="326"/>
        <v>4978.46</v>
      </c>
      <c r="CZ2120">
        <f t="shared" si="327"/>
        <v>729.98</v>
      </c>
      <c r="DA2120">
        <f t="shared" si="328"/>
        <v>6.82</v>
      </c>
      <c r="DB2120">
        <f t="shared" si="324"/>
        <v>2.2999999999999998</v>
      </c>
      <c r="DC2120">
        <f t="shared" si="325"/>
        <v>0</v>
      </c>
    </row>
    <row r="2121" spans="1:107">
      <c r="A2121">
        <f>ROW(Source!A1937)</f>
        <v>1937</v>
      </c>
      <c r="B2121">
        <v>35863109</v>
      </c>
      <c r="C2121">
        <v>35870985</v>
      </c>
      <c r="D2121">
        <v>29156251</v>
      </c>
      <c r="E2121">
        <v>1</v>
      </c>
      <c r="F2121">
        <v>1</v>
      </c>
      <c r="G2121">
        <v>1</v>
      </c>
      <c r="H2121">
        <v>3</v>
      </c>
      <c r="I2121" t="s">
        <v>235</v>
      </c>
      <c r="J2121" t="s">
        <v>238</v>
      </c>
      <c r="K2121" t="s">
        <v>236</v>
      </c>
      <c r="L2121">
        <v>1354</v>
      </c>
      <c r="N2121">
        <v>1010</v>
      </c>
      <c r="O2121" t="s">
        <v>237</v>
      </c>
      <c r="P2121" t="s">
        <v>237</v>
      </c>
      <c r="Q2121">
        <v>1</v>
      </c>
      <c r="W2121">
        <v>0</v>
      </c>
      <c r="X2121">
        <v>-652224790</v>
      </c>
      <c r="Y2121">
        <v>66.666667000000004</v>
      </c>
      <c r="AA2121">
        <v>52.5</v>
      </c>
      <c r="AB2121">
        <v>0</v>
      </c>
      <c r="AC2121">
        <v>0</v>
      </c>
      <c r="AD2121">
        <v>0</v>
      </c>
      <c r="AE2121">
        <v>7.62</v>
      </c>
      <c r="AF2121">
        <v>0</v>
      </c>
      <c r="AG2121">
        <v>0</v>
      </c>
      <c r="AH2121">
        <v>0</v>
      </c>
      <c r="AI2121">
        <v>6.89</v>
      </c>
      <c r="AJ2121">
        <v>1</v>
      </c>
      <c r="AK2121">
        <v>1</v>
      </c>
      <c r="AL2121">
        <v>1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 t="s">
        <v>3</v>
      </c>
      <c r="AT2121">
        <v>66.666667000000004</v>
      </c>
      <c r="AU2121" t="s">
        <v>3</v>
      </c>
      <c r="AV2121">
        <v>0</v>
      </c>
      <c r="AW2121">
        <v>1</v>
      </c>
      <c r="AX2121">
        <v>-1</v>
      </c>
      <c r="AY2121">
        <v>0</v>
      </c>
      <c r="AZ2121">
        <v>0</v>
      </c>
      <c r="BA2121" t="s">
        <v>3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CX2121">
        <f>Y2121*Source!I1937</f>
        <v>2.0000000099999999</v>
      </c>
      <c r="CY2121">
        <f t="shared" si="326"/>
        <v>52.5</v>
      </c>
      <c r="CZ2121">
        <f t="shared" si="327"/>
        <v>7.62</v>
      </c>
      <c r="DA2121">
        <f t="shared" si="328"/>
        <v>6.89</v>
      </c>
      <c r="DB2121">
        <f t="shared" si="324"/>
        <v>508</v>
      </c>
      <c r="DC2121">
        <f t="shared" si="325"/>
        <v>0</v>
      </c>
    </row>
    <row r="2122" spans="1:107">
      <c r="A2122">
        <f>ROW(Source!A1937)</f>
        <v>1937</v>
      </c>
      <c r="B2122">
        <v>35863109</v>
      </c>
      <c r="C2122">
        <v>35870985</v>
      </c>
      <c r="D2122">
        <v>29156254</v>
      </c>
      <c r="E2122">
        <v>1</v>
      </c>
      <c r="F2122">
        <v>1</v>
      </c>
      <c r="G2122">
        <v>1</v>
      </c>
      <c r="H2122">
        <v>3</v>
      </c>
      <c r="I2122" t="s">
        <v>240</v>
      </c>
      <c r="J2122" t="s">
        <v>242</v>
      </c>
      <c r="K2122" t="s">
        <v>241</v>
      </c>
      <c r="L2122">
        <v>1354</v>
      </c>
      <c r="N2122">
        <v>1010</v>
      </c>
      <c r="O2122" t="s">
        <v>237</v>
      </c>
      <c r="P2122" t="s">
        <v>237</v>
      </c>
      <c r="Q2122">
        <v>1</v>
      </c>
      <c r="W2122">
        <v>0</v>
      </c>
      <c r="X2122">
        <v>-1484870884</v>
      </c>
      <c r="Y2122">
        <v>33.333333000000003</v>
      </c>
      <c r="AA2122">
        <v>76.59</v>
      </c>
      <c r="AB2122">
        <v>0</v>
      </c>
      <c r="AC2122">
        <v>0</v>
      </c>
      <c r="AD2122">
        <v>0</v>
      </c>
      <c r="AE2122">
        <v>9.01</v>
      </c>
      <c r="AF2122">
        <v>0</v>
      </c>
      <c r="AG2122">
        <v>0</v>
      </c>
      <c r="AH2122">
        <v>0</v>
      </c>
      <c r="AI2122">
        <v>8.5</v>
      </c>
      <c r="AJ2122">
        <v>1</v>
      </c>
      <c r="AK2122">
        <v>1</v>
      </c>
      <c r="AL2122">
        <v>1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 t="s">
        <v>3</v>
      </c>
      <c r="AT2122">
        <v>33.333333000000003</v>
      </c>
      <c r="AU2122" t="s">
        <v>3</v>
      </c>
      <c r="AV2122">
        <v>0</v>
      </c>
      <c r="AW2122">
        <v>1</v>
      </c>
      <c r="AX2122">
        <v>-1</v>
      </c>
      <c r="AY2122">
        <v>0</v>
      </c>
      <c r="AZ2122">
        <v>0</v>
      </c>
      <c r="BA2122" t="s">
        <v>3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CX2122">
        <f>Y2122*Source!I1937</f>
        <v>0.99999999000000006</v>
      </c>
      <c r="CY2122">
        <f t="shared" si="326"/>
        <v>76.59</v>
      </c>
      <c r="CZ2122">
        <f t="shared" si="327"/>
        <v>9.01</v>
      </c>
      <c r="DA2122">
        <f t="shared" si="328"/>
        <v>8.5</v>
      </c>
      <c r="DB2122">
        <f t="shared" si="324"/>
        <v>300.33</v>
      </c>
      <c r="DC2122">
        <f t="shared" si="325"/>
        <v>0</v>
      </c>
    </row>
    <row r="2123" spans="1:107">
      <c r="A2123">
        <f>ROW(Source!A1937)</f>
        <v>1937</v>
      </c>
      <c r="B2123">
        <v>35863109</v>
      </c>
      <c r="C2123">
        <v>35870985</v>
      </c>
      <c r="D2123">
        <v>29156142</v>
      </c>
      <c r="E2123">
        <v>1</v>
      </c>
      <c r="F2123">
        <v>1</v>
      </c>
      <c r="G2123">
        <v>1</v>
      </c>
      <c r="H2123">
        <v>3</v>
      </c>
      <c r="I2123" t="s">
        <v>230</v>
      </c>
      <c r="J2123" t="s">
        <v>233</v>
      </c>
      <c r="K2123" t="s">
        <v>231</v>
      </c>
      <c r="L2123">
        <v>1356</v>
      </c>
      <c r="N2123">
        <v>1010</v>
      </c>
      <c r="O2123" t="s">
        <v>232</v>
      </c>
      <c r="P2123" t="s">
        <v>232</v>
      </c>
      <c r="Q2123">
        <v>1000</v>
      </c>
      <c r="W2123">
        <v>0</v>
      </c>
      <c r="X2123">
        <v>-1152774928</v>
      </c>
      <c r="Y2123">
        <v>0.1</v>
      </c>
      <c r="AA2123">
        <v>5115.96</v>
      </c>
      <c r="AB2123">
        <v>0</v>
      </c>
      <c r="AC2123">
        <v>0</v>
      </c>
      <c r="AD2123">
        <v>0</v>
      </c>
      <c r="AE2123">
        <v>1998.42</v>
      </c>
      <c r="AF2123">
        <v>0</v>
      </c>
      <c r="AG2123">
        <v>0</v>
      </c>
      <c r="AH2123">
        <v>0</v>
      </c>
      <c r="AI2123">
        <v>2.56</v>
      </c>
      <c r="AJ2123">
        <v>1</v>
      </c>
      <c r="AK2123">
        <v>1</v>
      </c>
      <c r="AL2123">
        <v>1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 t="s">
        <v>3</v>
      </c>
      <c r="AT2123">
        <v>0.1</v>
      </c>
      <c r="AU2123" t="s">
        <v>3</v>
      </c>
      <c r="AV2123">
        <v>0</v>
      </c>
      <c r="AW2123">
        <v>1</v>
      </c>
      <c r="AX2123">
        <v>-1</v>
      </c>
      <c r="AY2123">
        <v>0</v>
      </c>
      <c r="AZ2123">
        <v>0</v>
      </c>
      <c r="BA2123" t="s">
        <v>3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CX2123">
        <f>Y2123*Source!I1937</f>
        <v>3.0000000000000001E-3</v>
      </c>
      <c r="CY2123">
        <f t="shared" si="326"/>
        <v>5115.96</v>
      </c>
      <c r="CZ2123">
        <f t="shared" si="327"/>
        <v>1998.42</v>
      </c>
      <c r="DA2123">
        <f t="shared" si="328"/>
        <v>2.56</v>
      </c>
      <c r="DB2123">
        <f t="shared" si="324"/>
        <v>199.84</v>
      </c>
      <c r="DC2123">
        <f t="shared" si="325"/>
        <v>0</v>
      </c>
    </row>
    <row r="2124" spans="1:107">
      <c r="A2124">
        <f>ROW(Source!A1937)</f>
        <v>1937</v>
      </c>
      <c r="B2124">
        <v>35863109</v>
      </c>
      <c r="C2124">
        <v>35870985</v>
      </c>
      <c r="D2124">
        <v>29170678</v>
      </c>
      <c r="E2124">
        <v>1</v>
      </c>
      <c r="F2124">
        <v>1</v>
      </c>
      <c r="G2124">
        <v>1</v>
      </c>
      <c r="H2124">
        <v>3</v>
      </c>
      <c r="I2124" t="s">
        <v>749</v>
      </c>
      <c r="J2124" t="s">
        <v>750</v>
      </c>
      <c r="K2124" t="s">
        <v>751</v>
      </c>
      <c r="L2124">
        <v>1354</v>
      </c>
      <c r="N2124">
        <v>1010</v>
      </c>
      <c r="O2124" t="s">
        <v>237</v>
      </c>
      <c r="P2124" t="s">
        <v>237</v>
      </c>
      <c r="Q2124">
        <v>1</v>
      </c>
      <c r="W2124">
        <v>0</v>
      </c>
      <c r="X2124">
        <v>-808655695</v>
      </c>
      <c r="Y2124">
        <v>102</v>
      </c>
      <c r="AA2124">
        <v>0.69</v>
      </c>
      <c r="AB2124">
        <v>0</v>
      </c>
      <c r="AC2124">
        <v>0</v>
      </c>
      <c r="AD2124">
        <v>0</v>
      </c>
      <c r="AE2124">
        <v>0.28000000000000003</v>
      </c>
      <c r="AF2124">
        <v>0</v>
      </c>
      <c r="AG2124">
        <v>0</v>
      </c>
      <c r="AH2124">
        <v>0</v>
      </c>
      <c r="AI2124">
        <v>2.46</v>
      </c>
      <c r="AJ2124">
        <v>1</v>
      </c>
      <c r="AK2124">
        <v>1</v>
      </c>
      <c r="AL2124">
        <v>1</v>
      </c>
      <c r="AN2124">
        <v>0</v>
      </c>
      <c r="AO2124">
        <v>1</v>
      </c>
      <c r="AP2124">
        <v>0</v>
      </c>
      <c r="AQ2124">
        <v>0</v>
      </c>
      <c r="AR2124">
        <v>0</v>
      </c>
      <c r="AS2124" t="s">
        <v>3</v>
      </c>
      <c r="AT2124">
        <v>102</v>
      </c>
      <c r="AU2124" t="s">
        <v>3</v>
      </c>
      <c r="AV2124">
        <v>0</v>
      </c>
      <c r="AW2124">
        <v>2</v>
      </c>
      <c r="AX2124">
        <v>35871005</v>
      </c>
      <c r="AY2124">
        <v>1</v>
      </c>
      <c r="AZ2124">
        <v>0</v>
      </c>
      <c r="BA2124">
        <v>2065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CX2124">
        <f>Y2124*Source!I1937</f>
        <v>3.06</v>
      </c>
      <c r="CY2124">
        <f t="shared" si="326"/>
        <v>0.69</v>
      </c>
      <c r="CZ2124">
        <f t="shared" si="327"/>
        <v>0.28000000000000003</v>
      </c>
      <c r="DA2124">
        <f t="shared" si="328"/>
        <v>2.46</v>
      </c>
      <c r="DB2124">
        <f t="shared" si="324"/>
        <v>28.56</v>
      </c>
      <c r="DC2124">
        <f t="shared" si="325"/>
        <v>0</v>
      </c>
    </row>
    <row r="2125" spans="1:107">
      <c r="A2125">
        <f>ROW(Source!A1937)</f>
        <v>1937</v>
      </c>
      <c r="B2125">
        <v>35863109</v>
      </c>
      <c r="C2125">
        <v>35870985</v>
      </c>
      <c r="D2125">
        <v>29171808</v>
      </c>
      <c r="E2125">
        <v>1</v>
      </c>
      <c r="F2125">
        <v>1</v>
      </c>
      <c r="G2125">
        <v>1</v>
      </c>
      <c r="H2125">
        <v>3</v>
      </c>
      <c r="I2125" t="s">
        <v>752</v>
      </c>
      <c r="J2125" t="s">
        <v>753</v>
      </c>
      <c r="K2125" t="s">
        <v>754</v>
      </c>
      <c r="L2125">
        <v>1374</v>
      </c>
      <c r="N2125">
        <v>1013</v>
      </c>
      <c r="O2125" t="s">
        <v>755</v>
      </c>
      <c r="P2125" t="s">
        <v>755</v>
      </c>
      <c r="Q2125">
        <v>1</v>
      </c>
      <c r="W2125">
        <v>0</v>
      </c>
      <c r="X2125">
        <v>-915781824</v>
      </c>
      <c r="Y2125">
        <v>6.05</v>
      </c>
      <c r="AA2125">
        <v>1</v>
      </c>
      <c r="AB2125">
        <v>0</v>
      </c>
      <c r="AC2125">
        <v>0</v>
      </c>
      <c r="AD2125">
        <v>0</v>
      </c>
      <c r="AE2125">
        <v>1</v>
      </c>
      <c r="AF2125">
        <v>0</v>
      </c>
      <c r="AG2125">
        <v>0</v>
      </c>
      <c r="AH2125">
        <v>0</v>
      </c>
      <c r="AI2125">
        <v>1</v>
      </c>
      <c r="AJ2125">
        <v>1</v>
      </c>
      <c r="AK2125">
        <v>1</v>
      </c>
      <c r="AL2125">
        <v>1</v>
      </c>
      <c r="AN2125">
        <v>0</v>
      </c>
      <c r="AO2125">
        <v>1</v>
      </c>
      <c r="AP2125">
        <v>0</v>
      </c>
      <c r="AQ2125">
        <v>0</v>
      </c>
      <c r="AR2125">
        <v>0</v>
      </c>
      <c r="AS2125" t="s">
        <v>3</v>
      </c>
      <c r="AT2125">
        <v>6.05</v>
      </c>
      <c r="AU2125" t="s">
        <v>3</v>
      </c>
      <c r="AV2125">
        <v>0</v>
      </c>
      <c r="AW2125">
        <v>2</v>
      </c>
      <c r="AX2125">
        <v>35871006</v>
      </c>
      <c r="AY2125">
        <v>1</v>
      </c>
      <c r="AZ2125">
        <v>0</v>
      </c>
      <c r="BA2125">
        <v>2066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CX2125">
        <f>Y2125*Source!I1937</f>
        <v>0.18149999999999999</v>
      </c>
      <c r="CY2125">
        <f t="shared" si="326"/>
        <v>1</v>
      </c>
      <c r="CZ2125">
        <f t="shared" si="327"/>
        <v>1</v>
      </c>
      <c r="DA2125">
        <f t="shared" si="328"/>
        <v>1</v>
      </c>
      <c r="DB2125">
        <f t="shared" si="324"/>
        <v>6.05</v>
      </c>
      <c r="DC2125">
        <f t="shared" si="325"/>
        <v>0</v>
      </c>
    </row>
    <row r="2126" spans="1:107">
      <c r="A2126">
        <f>ROW(Source!A1941)</f>
        <v>1941</v>
      </c>
      <c r="B2126">
        <v>35863109</v>
      </c>
      <c r="C2126">
        <v>35871010</v>
      </c>
      <c r="D2126">
        <v>29364679</v>
      </c>
      <c r="E2126">
        <v>1</v>
      </c>
      <c r="F2126">
        <v>1</v>
      </c>
      <c r="G2126">
        <v>1</v>
      </c>
      <c r="H2126">
        <v>1</v>
      </c>
      <c r="I2126" t="s">
        <v>735</v>
      </c>
      <c r="J2126" t="s">
        <v>3</v>
      </c>
      <c r="K2126" t="s">
        <v>736</v>
      </c>
      <c r="L2126">
        <v>1369</v>
      </c>
      <c r="N2126">
        <v>1013</v>
      </c>
      <c r="O2126" t="s">
        <v>561</v>
      </c>
      <c r="P2126" t="s">
        <v>561</v>
      </c>
      <c r="Q2126">
        <v>1</v>
      </c>
      <c r="W2126">
        <v>0</v>
      </c>
      <c r="X2126">
        <v>931378261</v>
      </c>
      <c r="Y2126">
        <v>30.175999999999995</v>
      </c>
      <c r="AA2126">
        <v>0</v>
      </c>
      <c r="AB2126">
        <v>0</v>
      </c>
      <c r="AC2126">
        <v>0</v>
      </c>
      <c r="AD2126">
        <v>316.85000000000002</v>
      </c>
      <c r="AE2126">
        <v>0</v>
      </c>
      <c r="AF2126">
        <v>0</v>
      </c>
      <c r="AG2126">
        <v>0</v>
      </c>
      <c r="AH2126">
        <v>316.85000000000002</v>
      </c>
      <c r="AI2126">
        <v>1</v>
      </c>
      <c r="AJ2126">
        <v>1</v>
      </c>
      <c r="AK2126">
        <v>1</v>
      </c>
      <c r="AL2126">
        <v>1</v>
      </c>
      <c r="AN2126">
        <v>0</v>
      </c>
      <c r="AO2126">
        <v>1</v>
      </c>
      <c r="AP2126">
        <v>1</v>
      </c>
      <c r="AQ2126">
        <v>0</v>
      </c>
      <c r="AR2126">
        <v>0</v>
      </c>
      <c r="AS2126" t="s">
        <v>3</v>
      </c>
      <c r="AT2126">
        <v>26.24</v>
      </c>
      <c r="AU2126" t="s">
        <v>134</v>
      </c>
      <c r="AV2126">
        <v>1</v>
      </c>
      <c r="AW2126">
        <v>2</v>
      </c>
      <c r="AX2126">
        <v>35871020</v>
      </c>
      <c r="AY2126">
        <v>2</v>
      </c>
      <c r="AZ2126">
        <v>131072</v>
      </c>
      <c r="BA2126">
        <v>2067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CX2126">
        <f>Y2126*Source!I1941</f>
        <v>0.30175999999999997</v>
      </c>
      <c r="CY2126">
        <f>AD2126</f>
        <v>316.85000000000002</v>
      </c>
      <c r="CZ2126">
        <f>AH2126</f>
        <v>316.85000000000002</v>
      </c>
      <c r="DA2126">
        <f>AL2126</f>
        <v>1</v>
      </c>
      <c r="DB2126">
        <f>ROUND((ROUND(AT2126*CZ2126,2)*1.15),2)</f>
        <v>9561.26</v>
      </c>
      <c r="DC2126">
        <f>ROUND((ROUND(AT2126*AG2126,2)*1.15),2)</f>
        <v>0</v>
      </c>
    </row>
    <row r="2127" spans="1:107">
      <c r="A2127">
        <f>ROW(Source!A1941)</f>
        <v>1941</v>
      </c>
      <c r="B2127">
        <v>35863109</v>
      </c>
      <c r="C2127">
        <v>35871010</v>
      </c>
      <c r="D2127">
        <v>121548</v>
      </c>
      <c r="E2127">
        <v>1</v>
      </c>
      <c r="F2127">
        <v>1</v>
      </c>
      <c r="G2127">
        <v>1</v>
      </c>
      <c r="H2127">
        <v>1</v>
      </c>
      <c r="I2127" t="s">
        <v>35</v>
      </c>
      <c r="J2127" t="s">
        <v>3</v>
      </c>
      <c r="K2127" t="s">
        <v>562</v>
      </c>
      <c r="L2127">
        <v>608254</v>
      </c>
      <c r="N2127">
        <v>1013</v>
      </c>
      <c r="O2127" t="s">
        <v>563</v>
      </c>
      <c r="P2127" t="s">
        <v>563</v>
      </c>
      <c r="Q2127">
        <v>1</v>
      </c>
      <c r="W2127">
        <v>0</v>
      </c>
      <c r="X2127">
        <v>-185737400</v>
      </c>
      <c r="Y2127">
        <v>0.03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1</v>
      </c>
      <c r="AJ2127">
        <v>1</v>
      </c>
      <c r="AK2127">
        <v>1</v>
      </c>
      <c r="AL2127">
        <v>1</v>
      </c>
      <c r="AN2127">
        <v>0</v>
      </c>
      <c r="AO2127">
        <v>1</v>
      </c>
      <c r="AP2127">
        <v>0</v>
      </c>
      <c r="AQ2127">
        <v>0</v>
      </c>
      <c r="AR2127">
        <v>0</v>
      </c>
      <c r="AS2127" t="s">
        <v>3</v>
      </c>
      <c r="AT2127">
        <v>0.03</v>
      </c>
      <c r="AU2127" t="s">
        <v>3</v>
      </c>
      <c r="AV2127">
        <v>2</v>
      </c>
      <c r="AW2127">
        <v>2</v>
      </c>
      <c r="AX2127">
        <v>35871021</v>
      </c>
      <c r="AY2127">
        <v>1</v>
      </c>
      <c r="AZ2127">
        <v>0</v>
      </c>
      <c r="BA2127">
        <v>2068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CX2127">
        <f>Y2127*Source!I1941</f>
        <v>2.9999999999999997E-4</v>
      </c>
      <c r="CY2127">
        <f>AD2127</f>
        <v>0</v>
      </c>
      <c r="CZ2127">
        <f>AH2127</f>
        <v>0</v>
      </c>
      <c r="DA2127">
        <f>AL2127</f>
        <v>1</v>
      </c>
      <c r="DB2127">
        <f t="shared" ref="DB2127:DB2134" si="329">ROUND(ROUND(AT2127*CZ2127,2),2)</f>
        <v>0</v>
      </c>
      <c r="DC2127">
        <f t="shared" ref="DC2127:DC2134" si="330">ROUND(ROUND(AT2127*AG2127,2),2)</f>
        <v>0</v>
      </c>
    </row>
    <row r="2128" spans="1:107">
      <c r="A2128">
        <f>ROW(Source!A1941)</f>
        <v>1941</v>
      </c>
      <c r="B2128">
        <v>35863109</v>
      </c>
      <c r="C2128">
        <v>35871010</v>
      </c>
      <c r="D2128">
        <v>29172362</v>
      </c>
      <c r="E2128">
        <v>1</v>
      </c>
      <c r="F2128">
        <v>1</v>
      </c>
      <c r="G2128">
        <v>1</v>
      </c>
      <c r="H2128">
        <v>2</v>
      </c>
      <c r="I2128" t="s">
        <v>737</v>
      </c>
      <c r="J2128" t="s">
        <v>738</v>
      </c>
      <c r="K2128" t="s">
        <v>739</v>
      </c>
      <c r="L2128">
        <v>1368</v>
      </c>
      <c r="N2128">
        <v>1011</v>
      </c>
      <c r="O2128" t="s">
        <v>567</v>
      </c>
      <c r="P2128" t="s">
        <v>567</v>
      </c>
      <c r="Q2128">
        <v>1</v>
      </c>
      <c r="W2128">
        <v>0</v>
      </c>
      <c r="X2128">
        <v>2071614860</v>
      </c>
      <c r="Y2128">
        <v>0.03</v>
      </c>
      <c r="AA2128">
        <v>0</v>
      </c>
      <c r="AB2128">
        <v>1113.56</v>
      </c>
      <c r="AC2128">
        <v>446.18</v>
      </c>
      <c r="AD2128">
        <v>0</v>
      </c>
      <c r="AE2128">
        <v>0</v>
      </c>
      <c r="AF2128">
        <v>134.65</v>
      </c>
      <c r="AG2128">
        <v>13.5</v>
      </c>
      <c r="AH2128">
        <v>0</v>
      </c>
      <c r="AI2128">
        <v>1</v>
      </c>
      <c r="AJ2128">
        <v>8.27</v>
      </c>
      <c r="AK2128">
        <v>33.049999999999997</v>
      </c>
      <c r="AL2128">
        <v>1</v>
      </c>
      <c r="AN2128">
        <v>0</v>
      </c>
      <c r="AO2128">
        <v>1</v>
      </c>
      <c r="AP2128">
        <v>0</v>
      </c>
      <c r="AQ2128">
        <v>0</v>
      </c>
      <c r="AR2128">
        <v>0</v>
      </c>
      <c r="AS2128" t="s">
        <v>3</v>
      </c>
      <c r="AT2128">
        <v>0.03</v>
      </c>
      <c r="AU2128" t="s">
        <v>3</v>
      </c>
      <c r="AV2128">
        <v>0</v>
      </c>
      <c r="AW2128">
        <v>2</v>
      </c>
      <c r="AX2128">
        <v>35871022</v>
      </c>
      <c r="AY2128">
        <v>1</v>
      </c>
      <c r="AZ2128">
        <v>0</v>
      </c>
      <c r="BA2128">
        <v>2069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CX2128">
        <f>Y2128*Source!I1941</f>
        <v>2.9999999999999997E-4</v>
      </c>
      <c r="CY2128">
        <f>AB2128</f>
        <v>1113.56</v>
      </c>
      <c r="CZ2128">
        <f>AF2128</f>
        <v>134.65</v>
      </c>
      <c r="DA2128">
        <f>AJ2128</f>
        <v>8.27</v>
      </c>
      <c r="DB2128">
        <f t="shared" si="329"/>
        <v>4.04</v>
      </c>
      <c r="DC2128">
        <f t="shared" si="330"/>
        <v>0.41</v>
      </c>
    </row>
    <row r="2129" spans="1:107">
      <c r="A2129">
        <f>ROW(Source!A1941)</f>
        <v>1941</v>
      </c>
      <c r="B2129">
        <v>35863109</v>
      </c>
      <c r="C2129">
        <v>35871010</v>
      </c>
      <c r="D2129">
        <v>29174913</v>
      </c>
      <c r="E2129">
        <v>1</v>
      </c>
      <c r="F2129">
        <v>1</v>
      </c>
      <c r="G2129">
        <v>1</v>
      </c>
      <c r="H2129">
        <v>2</v>
      </c>
      <c r="I2129" t="s">
        <v>578</v>
      </c>
      <c r="J2129" t="s">
        <v>579</v>
      </c>
      <c r="K2129" t="s">
        <v>580</v>
      </c>
      <c r="L2129">
        <v>1368</v>
      </c>
      <c r="N2129">
        <v>1011</v>
      </c>
      <c r="O2129" t="s">
        <v>567</v>
      </c>
      <c r="P2129" t="s">
        <v>567</v>
      </c>
      <c r="Q2129">
        <v>1</v>
      </c>
      <c r="W2129">
        <v>0</v>
      </c>
      <c r="X2129">
        <v>458544584</v>
      </c>
      <c r="Y2129">
        <v>0.02</v>
      </c>
      <c r="AA2129">
        <v>0</v>
      </c>
      <c r="AB2129">
        <v>932.72</v>
      </c>
      <c r="AC2129">
        <v>383.38</v>
      </c>
      <c r="AD2129">
        <v>0</v>
      </c>
      <c r="AE2129">
        <v>0</v>
      </c>
      <c r="AF2129">
        <v>87.17</v>
      </c>
      <c r="AG2129">
        <v>11.6</v>
      </c>
      <c r="AH2129">
        <v>0</v>
      </c>
      <c r="AI2129">
        <v>1</v>
      </c>
      <c r="AJ2129">
        <v>10.7</v>
      </c>
      <c r="AK2129">
        <v>33.049999999999997</v>
      </c>
      <c r="AL2129">
        <v>1</v>
      </c>
      <c r="AN2129">
        <v>0</v>
      </c>
      <c r="AO2129">
        <v>1</v>
      </c>
      <c r="AP2129">
        <v>0</v>
      </c>
      <c r="AQ2129">
        <v>0</v>
      </c>
      <c r="AR2129">
        <v>0</v>
      </c>
      <c r="AS2129" t="s">
        <v>3</v>
      </c>
      <c r="AT2129">
        <v>0.02</v>
      </c>
      <c r="AU2129" t="s">
        <v>3</v>
      </c>
      <c r="AV2129">
        <v>0</v>
      </c>
      <c r="AW2129">
        <v>2</v>
      </c>
      <c r="AX2129">
        <v>35871023</v>
      </c>
      <c r="AY2129">
        <v>1</v>
      </c>
      <c r="AZ2129">
        <v>0</v>
      </c>
      <c r="BA2129">
        <v>2070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CX2129">
        <f>Y2129*Source!I1941</f>
        <v>2.0000000000000001E-4</v>
      </c>
      <c r="CY2129">
        <f>AB2129</f>
        <v>932.72</v>
      </c>
      <c r="CZ2129">
        <f>AF2129</f>
        <v>87.17</v>
      </c>
      <c r="DA2129">
        <f>AJ2129</f>
        <v>10.7</v>
      </c>
      <c r="DB2129">
        <f t="shared" si="329"/>
        <v>1.74</v>
      </c>
      <c r="DC2129">
        <f t="shared" si="330"/>
        <v>0.23</v>
      </c>
    </row>
    <row r="2130" spans="1:107">
      <c r="A2130">
        <f>ROW(Source!A1941)</f>
        <v>1941</v>
      </c>
      <c r="B2130">
        <v>35863109</v>
      </c>
      <c r="C2130">
        <v>35871010</v>
      </c>
      <c r="D2130">
        <v>29149204</v>
      </c>
      <c r="E2130">
        <v>1</v>
      </c>
      <c r="F2130">
        <v>1</v>
      </c>
      <c r="G2130">
        <v>1</v>
      </c>
      <c r="H2130">
        <v>3</v>
      </c>
      <c r="I2130" t="s">
        <v>746</v>
      </c>
      <c r="J2130" t="s">
        <v>747</v>
      </c>
      <c r="K2130" t="s">
        <v>748</v>
      </c>
      <c r="L2130">
        <v>1348</v>
      </c>
      <c r="N2130">
        <v>1009</v>
      </c>
      <c r="O2130" t="s">
        <v>30</v>
      </c>
      <c r="P2130" t="s">
        <v>30</v>
      </c>
      <c r="Q2130">
        <v>1000</v>
      </c>
      <c r="W2130">
        <v>0</v>
      </c>
      <c r="X2130">
        <v>-1132764130</v>
      </c>
      <c r="Y2130">
        <v>3.15E-3</v>
      </c>
      <c r="AA2130">
        <v>4978.46</v>
      </c>
      <c r="AB2130">
        <v>0</v>
      </c>
      <c r="AC2130">
        <v>0</v>
      </c>
      <c r="AD2130">
        <v>0</v>
      </c>
      <c r="AE2130">
        <v>729.98</v>
      </c>
      <c r="AF2130">
        <v>0</v>
      </c>
      <c r="AG2130">
        <v>0</v>
      </c>
      <c r="AH2130">
        <v>0</v>
      </c>
      <c r="AI2130">
        <v>6.82</v>
      </c>
      <c r="AJ2130">
        <v>1</v>
      </c>
      <c r="AK2130">
        <v>1</v>
      </c>
      <c r="AL2130">
        <v>1</v>
      </c>
      <c r="AN2130">
        <v>0</v>
      </c>
      <c r="AO2130">
        <v>1</v>
      </c>
      <c r="AP2130">
        <v>0</v>
      </c>
      <c r="AQ2130">
        <v>0</v>
      </c>
      <c r="AR2130">
        <v>0</v>
      </c>
      <c r="AS2130" t="s">
        <v>3</v>
      </c>
      <c r="AT2130">
        <v>3.15E-3</v>
      </c>
      <c r="AU2130" t="s">
        <v>3</v>
      </c>
      <c r="AV2130">
        <v>0</v>
      </c>
      <c r="AW2130">
        <v>2</v>
      </c>
      <c r="AX2130">
        <v>35871024</v>
      </c>
      <c r="AY2130">
        <v>1</v>
      </c>
      <c r="AZ2130">
        <v>0</v>
      </c>
      <c r="BA2130">
        <v>2071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CX2130">
        <f>Y2130*Source!I1941</f>
        <v>3.15E-5</v>
      </c>
      <c r="CY2130">
        <f>AA2130</f>
        <v>4978.46</v>
      </c>
      <c r="CZ2130">
        <f>AE2130</f>
        <v>729.98</v>
      </c>
      <c r="DA2130">
        <f>AI2130</f>
        <v>6.82</v>
      </c>
      <c r="DB2130">
        <f t="shared" si="329"/>
        <v>2.2999999999999998</v>
      </c>
      <c r="DC2130">
        <f t="shared" si="330"/>
        <v>0</v>
      </c>
    </row>
    <row r="2131" spans="1:107">
      <c r="A2131">
        <f>ROW(Source!A1941)</f>
        <v>1941</v>
      </c>
      <c r="B2131">
        <v>35863109</v>
      </c>
      <c r="C2131">
        <v>35871010</v>
      </c>
      <c r="D2131">
        <v>29156142</v>
      </c>
      <c r="E2131">
        <v>1</v>
      </c>
      <c r="F2131">
        <v>1</v>
      </c>
      <c r="G2131">
        <v>1</v>
      </c>
      <c r="H2131">
        <v>3</v>
      </c>
      <c r="I2131" t="s">
        <v>230</v>
      </c>
      <c r="J2131" t="s">
        <v>233</v>
      </c>
      <c r="K2131" t="s">
        <v>231</v>
      </c>
      <c r="L2131">
        <v>1356</v>
      </c>
      <c r="N2131">
        <v>1010</v>
      </c>
      <c r="O2131" t="s">
        <v>232</v>
      </c>
      <c r="P2131" t="s">
        <v>232</v>
      </c>
      <c r="Q2131">
        <v>1000</v>
      </c>
      <c r="W2131">
        <v>0</v>
      </c>
      <c r="X2131">
        <v>-1152774928</v>
      </c>
      <c r="Y2131">
        <v>0.1</v>
      </c>
      <c r="AA2131">
        <v>5115.96</v>
      </c>
      <c r="AB2131">
        <v>0</v>
      </c>
      <c r="AC2131">
        <v>0</v>
      </c>
      <c r="AD2131">
        <v>0</v>
      </c>
      <c r="AE2131">
        <v>1998.42</v>
      </c>
      <c r="AF2131">
        <v>0</v>
      </c>
      <c r="AG2131">
        <v>0</v>
      </c>
      <c r="AH2131">
        <v>0</v>
      </c>
      <c r="AI2131">
        <v>2.56</v>
      </c>
      <c r="AJ2131">
        <v>1</v>
      </c>
      <c r="AK2131">
        <v>1</v>
      </c>
      <c r="AL2131">
        <v>1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 t="s">
        <v>3</v>
      </c>
      <c r="AT2131">
        <v>0.1</v>
      </c>
      <c r="AU2131" t="s">
        <v>3</v>
      </c>
      <c r="AV2131">
        <v>0</v>
      </c>
      <c r="AW2131">
        <v>1</v>
      </c>
      <c r="AX2131">
        <v>-1</v>
      </c>
      <c r="AY2131">
        <v>0</v>
      </c>
      <c r="AZ2131">
        <v>0</v>
      </c>
      <c r="BA2131" t="s">
        <v>3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CX2131">
        <f>Y2131*Source!I1941</f>
        <v>1E-3</v>
      </c>
      <c r="CY2131">
        <f>AA2131</f>
        <v>5115.96</v>
      </c>
      <c r="CZ2131">
        <f>AE2131</f>
        <v>1998.42</v>
      </c>
      <c r="DA2131">
        <f>AI2131</f>
        <v>2.56</v>
      </c>
      <c r="DB2131">
        <f t="shared" si="329"/>
        <v>199.84</v>
      </c>
      <c r="DC2131">
        <f t="shared" si="330"/>
        <v>0</v>
      </c>
    </row>
    <row r="2132" spans="1:107">
      <c r="A2132">
        <f>ROW(Source!A1941)</f>
        <v>1941</v>
      </c>
      <c r="B2132">
        <v>35863109</v>
      </c>
      <c r="C2132">
        <v>35871010</v>
      </c>
      <c r="D2132">
        <v>29170678</v>
      </c>
      <c r="E2132">
        <v>1</v>
      </c>
      <c r="F2132">
        <v>1</v>
      </c>
      <c r="G2132">
        <v>1</v>
      </c>
      <c r="H2132">
        <v>3</v>
      </c>
      <c r="I2132" t="s">
        <v>749</v>
      </c>
      <c r="J2132" t="s">
        <v>750</v>
      </c>
      <c r="K2132" t="s">
        <v>751</v>
      </c>
      <c r="L2132">
        <v>1354</v>
      </c>
      <c r="N2132">
        <v>1010</v>
      </c>
      <c r="O2132" t="s">
        <v>237</v>
      </c>
      <c r="P2132" t="s">
        <v>237</v>
      </c>
      <c r="Q2132">
        <v>1</v>
      </c>
      <c r="W2132">
        <v>0</v>
      </c>
      <c r="X2132">
        <v>-808655695</v>
      </c>
      <c r="Y2132">
        <v>102</v>
      </c>
      <c r="AA2132">
        <v>0.69</v>
      </c>
      <c r="AB2132">
        <v>0</v>
      </c>
      <c r="AC2132">
        <v>0</v>
      </c>
      <c r="AD2132">
        <v>0</v>
      </c>
      <c r="AE2132">
        <v>0.28000000000000003</v>
      </c>
      <c r="AF2132">
        <v>0</v>
      </c>
      <c r="AG2132">
        <v>0</v>
      </c>
      <c r="AH2132">
        <v>0</v>
      </c>
      <c r="AI2132">
        <v>2.46</v>
      </c>
      <c r="AJ2132">
        <v>1</v>
      </c>
      <c r="AK2132">
        <v>1</v>
      </c>
      <c r="AL2132">
        <v>1</v>
      </c>
      <c r="AN2132">
        <v>0</v>
      </c>
      <c r="AO2132">
        <v>1</v>
      </c>
      <c r="AP2132">
        <v>0</v>
      </c>
      <c r="AQ2132">
        <v>0</v>
      </c>
      <c r="AR2132">
        <v>0</v>
      </c>
      <c r="AS2132" t="s">
        <v>3</v>
      </c>
      <c r="AT2132">
        <v>102</v>
      </c>
      <c r="AU2132" t="s">
        <v>3</v>
      </c>
      <c r="AV2132">
        <v>0</v>
      </c>
      <c r="AW2132">
        <v>2</v>
      </c>
      <c r="AX2132">
        <v>35871025</v>
      </c>
      <c r="AY2132">
        <v>1</v>
      </c>
      <c r="AZ2132">
        <v>0</v>
      </c>
      <c r="BA2132">
        <v>2072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CX2132">
        <f>Y2132*Source!I1941</f>
        <v>1.02</v>
      </c>
      <c r="CY2132">
        <f>AA2132</f>
        <v>0.69</v>
      </c>
      <c r="CZ2132">
        <f>AE2132</f>
        <v>0.28000000000000003</v>
      </c>
      <c r="DA2132">
        <f>AI2132</f>
        <v>2.46</v>
      </c>
      <c r="DB2132">
        <f t="shared" si="329"/>
        <v>28.56</v>
      </c>
      <c r="DC2132">
        <f t="shared" si="330"/>
        <v>0</v>
      </c>
    </row>
    <row r="2133" spans="1:107">
      <c r="A2133">
        <f>ROW(Source!A1941)</f>
        <v>1941</v>
      </c>
      <c r="B2133">
        <v>35863109</v>
      </c>
      <c r="C2133">
        <v>35871010</v>
      </c>
      <c r="D2133">
        <v>29169278</v>
      </c>
      <c r="E2133">
        <v>1</v>
      </c>
      <c r="F2133">
        <v>1</v>
      </c>
      <c r="G2133">
        <v>1</v>
      </c>
      <c r="H2133">
        <v>3</v>
      </c>
      <c r="I2133" t="s">
        <v>249</v>
      </c>
      <c r="J2133" t="s">
        <v>251</v>
      </c>
      <c r="K2133" t="s">
        <v>250</v>
      </c>
      <c r="L2133">
        <v>1354</v>
      </c>
      <c r="N2133">
        <v>1010</v>
      </c>
      <c r="O2133" t="s">
        <v>237</v>
      </c>
      <c r="P2133" t="s">
        <v>237</v>
      </c>
      <c r="Q2133">
        <v>1</v>
      </c>
      <c r="W2133">
        <v>0</v>
      </c>
      <c r="X2133">
        <v>-1190793685</v>
      </c>
      <c r="Y2133">
        <v>100</v>
      </c>
      <c r="AA2133">
        <v>76.47</v>
      </c>
      <c r="AB2133">
        <v>0</v>
      </c>
      <c r="AC2133">
        <v>0</v>
      </c>
      <c r="AD2133">
        <v>0</v>
      </c>
      <c r="AE2133">
        <v>8.81</v>
      </c>
      <c r="AF2133">
        <v>0</v>
      </c>
      <c r="AG2133">
        <v>0</v>
      </c>
      <c r="AH2133">
        <v>0</v>
      </c>
      <c r="AI2133">
        <v>8.68</v>
      </c>
      <c r="AJ2133">
        <v>1</v>
      </c>
      <c r="AK2133">
        <v>1</v>
      </c>
      <c r="AL2133">
        <v>1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 t="s">
        <v>3</v>
      </c>
      <c r="AT2133">
        <v>100</v>
      </c>
      <c r="AU2133" t="s">
        <v>3</v>
      </c>
      <c r="AV2133">
        <v>0</v>
      </c>
      <c r="AW2133">
        <v>1</v>
      </c>
      <c r="AX2133">
        <v>-1</v>
      </c>
      <c r="AY2133">
        <v>0</v>
      </c>
      <c r="AZ2133">
        <v>0</v>
      </c>
      <c r="BA2133" t="s">
        <v>3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CX2133">
        <f>Y2133*Source!I1941</f>
        <v>1</v>
      </c>
      <c r="CY2133">
        <f>AA2133</f>
        <v>76.47</v>
      </c>
      <c r="CZ2133">
        <f>AE2133</f>
        <v>8.81</v>
      </c>
      <c r="DA2133">
        <f>AI2133</f>
        <v>8.68</v>
      </c>
      <c r="DB2133">
        <f t="shared" si="329"/>
        <v>881</v>
      </c>
      <c r="DC2133">
        <f t="shared" si="330"/>
        <v>0</v>
      </c>
    </row>
    <row r="2134" spans="1:107">
      <c r="A2134">
        <f>ROW(Source!A1941)</f>
        <v>1941</v>
      </c>
      <c r="B2134">
        <v>35863109</v>
      </c>
      <c r="C2134">
        <v>35871010</v>
      </c>
      <c r="D2134">
        <v>29171808</v>
      </c>
      <c r="E2134">
        <v>1</v>
      </c>
      <c r="F2134">
        <v>1</v>
      </c>
      <c r="G2134">
        <v>1</v>
      </c>
      <c r="H2134">
        <v>3</v>
      </c>
      <c r="I2134" t="s">
        <v>752</v>
      </c>
      <c r="J2134" t="s">
        <v>753</v>
      </c>
      <c r="K2134" t="s">
        <v>754</v>
      </c>
      <c r="L2134">
        <v>1374</v>
      </c>
      <c r="N2134">
        <v>1013</v>
      </c>
      <c r="O2134" t="s">
        <v>755</v>
      </c>
      <c r="P2134" t="s">
        <v>755</v>
      </c>
      <c r="Q2134">
        <v>1</v>
      </c>
      <c r="W2134">
        <v>0</v>
      </c>
      <c r="X2134">
        <v>-915781824</v>
      </c>
      <c r="Y2134">
        <v>5.21</v>
      </c>
      <c r="AA2134">
        <v>1</v>
      </c>
      <c r="AB2134">
        <v>0</v>
      </c>
      <c r="AC2134">
        <v>0</v>
      </c>
      <c r="AD2134">
        <v>0</v>
      </c>
      <c r="AE2134">
        <v>1</v>
      </c>
      <c r="AF2134">
        <v>0</v>
      </c>
      <c r="AG2134">
        <v>0</v>
      </c>
      <c r="AH2134">
        <v>0</v>
      </c>
      <c r="AI2134">
        <v>1</v>
      </c>
      <c r="AJ2134">
        <v>1</v>
      </c>
      <c r="AK2134">
        <v>1</v>
      </c>
      <c r="AL2134">
        <v>1</v>
      </c>
      <c r="AN2134">
        <v>0</v>
      </c>
      <c r="AO2134">
        <v>1</v>
      </c>
      <c r="AP2134">
        <v>0</v>
      </c>
      <c r="AQ2134">
        <v>0</v>
      </c>
      <c r="AR2134">
        <v>0</v>
      </c>
      <c r="AS2134" t="s">
        <v>3</v>
      </c>
      <c r="AT2134">
        <v>5.21</v>
      </c>
      <c r="AU2134" t="s">
        <v>3</v>
      </c>
      <c r="AV2134">
        <v>0</v>
      </c>
      <c r="AW2134">
        <v>2</v>
      </c>
      <c r="AX2134">
        <v>35871026</v>
      </c>
      <c r="AY2134">
        <v>1</v>
      </c>
      <c r="AZ2134">
        <v>0</v>
      </c>
      <c r="BA2134">
        <v>2073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CX2134">
        <f>Y2134*Source!I1941</f>
        <v>5.21E-2</v>
      </c>
      <c r="CY2134">
        <f>AA2134</f>
        <v>1</v>
      </c>
      <c r="CZ2134">
        <f>AE2134</f>
        <v>1</v>
      </c>
      <c r="DA2134">
        <f>AI2134</f>
        <v>1</v>
      </c>
      <c r="DB2134">
        <f t="shared" si="329"/>
        <v>5.21</v>
      </c>
      <c r="DC2134">
        <f t="shared" si="330"/>
        <v>0</v>
      </c>
    </row>
    <row r="2135" spans="1:107">
      <c r="A2135">
        <f>ROW(Source!A1944)</f>
        <v>1944</v>
      </c>
      <c r="B2135">
        <v>35863109</v>
      </c>
      <c r="C2135">
        <v>35871029</v>
      </c>
      <c r="D2135">
        <v>18442760</v>
      </c>
      <c r="E2135">
        <v>1</v>
      </c>
      <c r="F2135">
        <v>1</v>
      </c>
      <c r="G2135">
        <v>1</v>
      </c>
      <c r="H2135">
        <v>1</v>
      </c>
      <c r="I2135" t="s">
        <v>816</v>
      </c>
      <c r="J2135" t="s">
        <v>3</v>
      </c>
      <c r="K2135" t="s">
        <v>817</v>
      </c>
      <c r="L2135">
        <v>1369</v>
      </c>
      <c r="N2135">
        <v>1013</v>
      </c>
      <c r="O2135" t="s">
        <v>561</v>
      </c>
      <c r="P2135" t="s">
        <v>561</v>
      </c>
      <c r="Q2135">
        <v>1</v>
      </c>
      <c r="W2135">
        <v>0</v>
      </c>
      <c r="X2135">
        <v>1855713677</v>
      </c>
      <c r="Y2135">
        <v>29.945999999999998</v>
      </c>
      <c r="AA2135">
        <v>0</v>
      </c>
      <c r="AB2135">
        <v>0</v>
      </c>
      <c r="AC2135">
        <v>0</v>
      </c>
      <c r="AD2135">
        <v>354.22</v>
      </c>
      <c r="AE2135">
        <v>0</v>
      </c>
      <c r="AF2135">
        <v>0</v>
      </c>
      <c r="AG2135">
        <v>0</v>
      </c>
      <c r="AH2135">
        <v>354.22</v>
      </c>
      <c r="AI2135">
        <v>1</v>
      </c>
      <c r="AJ2135">
        <v>1</v>
      </c>
      <c r="AK2135">
        <v>1</v>
      </c>
      <c r="AL2135">
        <v>1</v>
      </c>
      <c r="AN2135">
        <v>0</v>
      </c>
      <c r="AO2135">
        <v>1</v>
      </c>
      <c r="AP2135">
        <v>1</v>
      </c>
      <c r="AQ2135">
        <v>0</v>
      </c>
      <c r="AR2135">
        <v>0</v>
      </c>
      <c r="AS2135" t="s">
        <v>3</v>
      </c>
      <c r="AT2135">
        <v>26.04</v>
      </c>
      <c r="AU2135" t="s">
        <v>134</v>
      </c>
      <c r="AV2135">
        <v>1</v>
      </c>
      <c r="AW2135">
        <v>2</v>
      </c>
      <c r="AX2135">
        <v>35871035</v>
      </c>
      <c r="AY2135">
        <v>1</v>
      </c>
      <c r="AZ2135">
        <v>0</v>
      </c>
      <c r="BA2135">
        <v>2074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CX2135">
        <f>Y2135*Source!I1944</f>
        <v>8.2351500000000009</v>
      </c>
      <c r="CY2135">
        <f>AD2135</f>
        <v>354.22</v>
      </c>
      <c r="CZ2135">
        <f>AH2135</f>
        <v>354.22</v>
      </c>
      <c r="DA2135">
        <f>AL2135</f>
        <v>1</v>
      </c>
      <c r="DB2135">
        <f>ROUND((ROUND(AT2135*CZ2135,2)*1.15),2)</f>
        <v>10607.47</v>
      </c>
      <c r="DC2135">
        <f>ROUND((ROUND(AT2135*AG2135,2)*1.15),2)</f>
        <v>0</v>
      </c>
    </row>
    <row r="2136" spans="1:107">
      <c r="A2136">
        <f>ROW(Source!A1944)</f>
        <v>1944</v>
      </c>
      <c r="B2136">
        <v>35863109</v>
      </c>
      <c r="C2136">
        <v>35871029</v>
      </c>
      <c r="D2136">
        <v>29173472</v>
      </c>
      <c r="E2136">
        <v>1</v>
      </c>
      <c r="F2136">
        <v>1</v>
      </c>
      <c r="G2136">
        <v>1</v>
      </c>
      <c r="H2136">
        <v>2</v>
      </c>
      <c r="I2136" t="s">
        <v>624</v>
      </c>
      <c r="J2136" t="s">
        <v>625</v>
      </c>
      <c r="K2136" t="s">
        <v>626</v>
      </c>
      <c r="L2136">
        <v>1368</v>
      </c>
      <c r="N2136">
        <v>1011</v>
      </c>
      <c r="O2136" t="s">
        <v>567</v>
      </c>
      <c r="P2136" t="s">
        <v>567</v>
      </c>
      <c r="Q2136">
        <v>1</v>
      </c>
      <c r="W2136">
        <v>0</v>
      </c>
      <c r="X2136">
        <v>275932499</v>
      </c>
      <c r="Y2136">
        <v>9.125</v>
      </c>
      <c r="AA2136">
        <v>0</v>
      </c>
      <c r="AB2136">
        <v>12.75</v>
      </c>
      <c r="AC2136">
        <v>0</v>
      </c>
      <c r="AD2136">
        <v>0</v>
      </c>
      <c r="AE2136">
        <v>0</v>
      </c>
      <c r="AF2136">
        <v>3</v>
      </c>
      <c r="AG2136">
        <v>0</v>
      </c>
      <c r="AH2136">
        <v>0</v>
      </c>
      <c r="AI2136">
        <v>1</v>
      </c>
      <c r="AJ2136">
        <v>4.25</v>
      </c>
      <c r="AK2136">
        <v>33.049999999999997</v>
      </c>
      <c r="AL2136">
        <v>1</v>
      </c>
      <c r="AN2136">
        <v>0</v>
      </c>
      <c r="AO2136">
        <v>1</v>
      </c>
      <c r="AP2136">
        <v>1</v>
      </c>
      <c r="AQ2136">
        <v>0</v>
      </c>
      <c r="AR2136">
        <v>0</v>
      </c>
      <c r="AS2136" t="s">
        <v>3</v>
      </c>
      <c r="AT2136">
        <v>7.3</v>
      </c>
      <c r="AU2136" t="s">
        <v>133</v>
      </c>
      <c r="AV2136">
        <v>0</v>
      </c>
      <c r="AW2136">
        <v>2</v>
      </c>
      <c r="AX2136">
        <v>35871036</v>
      </c>
      <c r="AY2136">
        <v>1</v>
      </c>
      <c r="AZ2136">
        <v>0</v>
      </c>
      <c r="BA2136">
        <v>2075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CX2136">
        <f>Y2136*Source!I1944</f>
        <v>2.5093750000000004</v>
      </c>
      <c r="CY2136">
        <f>AB2136</f>
        <v>12.75</v>
      </c>
      <c r="CZ2136">
        <f>AF2136</f>
        <v>3</v>
      </c>
      <c r="DA2136">
        <f>AJ2136</f>
        <v>4.25</v>
      </c>
      <c r="DB2136">
        <f>ROUND((ROUND(AT2136*CZ2136,2)*1.25),2)</f>
        <v>27.38</v>
      </c>
      <c r="DC2136">
        <f>ROUND((ROUND(AT2136*AG2136,2)*1.25),2)</f>
        <v>0</v>
      </c>
    </row>
    <row r="2137" spans="1:107">
      <c r="A2137">
        <f>ROW(Source!A1944)</f>
        <v>1944</v>
      </c>
      <c r="B2137">
        <v>35863109</v>
      </c>
      <c r="C2137">
        <v>35871029</v>
      </c>
      <c r="D2137">
        <v>29174580</v>
      </c>
      <c r="E2137">
        <v>1</v>
      </c>
      <c r="F2137">
        <v>1</v>
      </c>
      <c r="G2137">
        <v>1</v>
      </c>
      <c r="H2137">
        <v>2</v>
      </c>
      <c r="I2137" t="s">
        <v>679</v>
      </c>
      <c r="J2137" t="s">
        <v>680</v>
      </c>
      <c r="K2137" t="s">
        <v>681</v>
      </c>
      <c r="L2137">
        <v>1368</v>
      </c>
      <c r="N2137">
        <v>1011</v>
      </c>
      <c r="O2137" t="s">
        <v>567</v>
      </c>
      <c r="P2137" t="s">
        <v>567</v>
      </c>
      <c r="Q2137">
        <v>1</v>
      </c>
      <c r="W2137">
        <v>0</v>
      </c>
      <c r="X2137">
        <v>-169468834</v>
      </c>
      <c r="Y2137">
        <v>9.125</v>
      </c>
      <c r="AA2137">
        <v>0</v>
      </c>
      <c r="AB2137">
        <v>31.87</v>
      </c>
      <c r="AC2137">
        <v>0</v>
      </c>
      <c r="AD2137">
        <v>0</v>
      </c>
      <c r="AE2137">
        <v>0</v>
      </c>
      <c r="AF2137">
        <v>2.08</v>
      </c>
      <c r="AG2137">
        <v>0</v>
      </c>
      <c r="AH2137">
        <v>0</v>
      </c>
      <c r="AI2137">
        <v>1</v>
      </c>
      <c r="AJ2137">
        <v>15.32</v>
      </c>
      <c r="AK2137">
        <v>33.049999999999997</v>
      </c>
      <c r="AL2137">
        <v>1</v>
      </c>
      <c r="AN2137">
        <v>0</v>
      </c>
      <c r="AO2137">
        <v>1</v>
      </c>
      <c r="AP2137">
        <v>1</v>
      </c>
      <c r="AQ2137">
        <v>0</v>
      </c>
      <c r="AR2137">
        <v>0</v>
      </c>
      <c r="AS2137" t="s">
        <v>3</v>
      </c>
      <c r="AT2137">
        <v>7.3</v>
      </c>
      <c r="AU2137" t="s">
        <v>133</v>
      </c>
      <c r="AV2137">
        <v>0</v>
      </c>
      <c r="AW2137">
        <v>2</v>
      </c>
      <c r="AX2137">
        <v>35871037</v>
      </c>
      <c r="AY2137">
        <v>1</v>
      </c>
      <c r="AZ2137">
        <v>0</v>
      </c>
      <c r="BA2137">
        <v>2076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CX2137">
        <f>Y2137*Source!I1944</f>
        <v>2.5093750000000004</v>
      </c>
      <c r="CY2137">
        <f>AB2137</f>
        <v>31.87</v>
      </c>
      <c r="CZ2137">
        <f>AF2137</f>
        <v>2.08</v>
      </c>
      <c r="DA2137">
        <f>AJ2137</f>
        <v>15.32</v>
      </c>
      <c r="DB2137">
        <f>ROUND((ROUND(AT2137*CZ2137,2)*1.25),2)</f>
        <v>18.98</v>
      </c>
      <c r="DC2137">
        <f>ROUND((ROUND(AT2137*AG2137,2)*1.25),2)</f>
        <v>0</v>
      </c>
    </row>
    <row r="2138" spans="1:107">
      <c r="A2138">
        <f>ROW(Source!A1944)</f>
        <v>1944</v>
      </c>
      <c r="B2138">
        <v>35863109</v>
      </c>
      <c r="C2138">
        <v>35871029</v>
      </c>
      <c r="D2138">
        <v>29174613</v>
      </c>
      <c r="E2138">
        <v>1</v>
      </c>
      <c r="F2138">
        <v>1</v>
      </c>
      <c r="G2138">
        <v>1</v>
      </c>
      <c r="H2138">
        <v>2</v>
      </c>
      <c r="I2138" t="s">
        <v>818</v>
      </c>
      <c r="J2138" t="s">
        <v>819</v>
      </c>
      <c r="K2138" t="s">
        <v>820</v>
      </c>
      <c r="L2138">
        <v>1368</v>
      </c>
      <c r="N2138">
        <v>1011</v>
      </c>
      <c r="O2138" t="s">
        <v>567</v>
      </c>
      <c r="P2138" t="s">
        <v>567</v>
      </c>
      <c r="Q2138">
        <v>1</v>
      </c>
      <c r="W2138">
        <v>0</v>
      </c>
      <c r="X2138">
        <v>494066865</v>
      </c>
      <c r="Y2138">
        <v>1.825</v>
      </c>
      <c r="AA2138">
        <v>0</v>
      </c>
      <c r="AB2138">
        <v>0.52</v>
      </c>
      <c r="AC2138">
        <v>0</v>
      </c>
      <c r="AD2138">
        <v>0</v>
      </c>
      <c r="AE2138">
        <v>0</v>
      </c>
      <c r="AF2138">
        <v>0.14000000000000001</v>
      </c>
      <c r="AG2138">
        <v>0</v>
      </c>
      <c r="AH2138">
        <v>0</v>
      </c>
      <c r="AI2138">
        <v>1</v>
      </c>
      <c r="AJ2138">
        <v>3.71</v>
      </c>
      <c r="AK2138">
        <v>33.049999999999997</v>
      </c>
      <c r="AL2138">
        <v>1</v>
      </c>
      <c r="AN2138">
        <v>0</v>
      </c>
      <c r="AO2138">
        <v>1</v>
      </c>
      <c r="AP2138">
        <v>1</v>
      </c>
      <c r="AQ2138">
        <v>0</v>
      </c>
      <c r="AR2138">
        <v>0</v>
      </c>
      <c r="AS2138" t="s">
        <v>3</v>
      </c>
      <c r="AT2138">
        <v>1.46</v>
      </c>
      <c r="AU2138" t="s">
        <v>133</v>
      </c>
      <c r="AV2138">
        <v>0</v>
      </c>
      <c r="AW2138">
        <v>2</v>
      </c>
      <c r="AX2138">
        <v>35871038</v>
      </c>
      <c r="AY2138">
        <v>1</v>
      </c>
      <c r="AZ2138">
        <v>0</v>
      </c>
      <c r="BA2138">
        <v>2077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CX2138">
        <f>Y2138*Source!I1944</f>
        <v>0.50187500000000007</v>
      </c>
      <c r="CY2138">
        <f>AB2138</f>
        <v>0.52</v>
      </c>
      <c r="CZ2138">
        <f>AF2138</f>
        <v>0.14000000000000001</v>
      </c>
      <c r="DA2138">
        <f>AJ2138</f>
        <v>3.71</v>
      </c>
      <c r="DB2138">
        <f>ROUND((ROUND(AT2138*CZ2138,2)*1.25),2)</f>
        <v>0.25</v>
      </c>
      <c r="DC2138">
        <f>ROUND((ROUND(AT2138*AG2138,2)*1.25),2)</f>
        <v>0</v>
      </c>
    </row>
    <row r="2139" spans="1:107">
      <c r="A2139">
        <f>ROW(Source!A1944)</f>
        <v>1944</v>
      </c>
      <c r="B2139">
        <v>35863109</v>
      </c>
      <c r="C2139">
        <v>35871029</v>
      </c>
      <c r="D2139">
        <v>29174913</v>
      </c>
      <c r="E2139">
        <v>1</v>
      </c>
      <c r="F2139">
        <v>1</v>
      </c>
      <c r="G2139">
        <v>1</v>
      </c>
      <c r="H2139">
        <v>2</v>
      </c>
      <c r="I2139" t="s">
        <v>578</v>
      </c>
      <c r="J2139" t="s">
        <v>579</v>
      </c>
      <c r="K2139" t="s">
        <v>580</v>
      </c>
      <c r="L2139">
        <v>1368</v>
      </c>
      <c r="N2139">
        <v>1011</v>
      </c>
      <c r="O2139" t="s">
        <v>567</v>
      </c>
      <c r="P2139" t="s">
        <v>567</v>
      </c>
      <c r="Q2139">
        <v>1</v>
      </c>
      <c r="W2139">
        <v>0</v>
      </c>
      <c r="X2139">
        <v>458544584</v>
      </c>
      <c r="Y2139">
        <v>0.17500000000000002</v>
      </c>
      <c r="AA2139">
        <v>0</v>
      </c>
      <c r="AB2139">
        <v>932.72</v>
      </c>
      <c r="AC2139">
        <v>383.38</v>
      </c>
      <c r="AD2139">
        <v>0</v>
      </c>
      <c r="AE2139">
        <v>0</v>
      </c>
      <c r="AF2139">
        <v>87.17</v>
      </c>
      <c r="AG2139">
        <v>11.6</v>
      </c>
      <c r="AH2139">
        <v>0</v>
      </c>
      <c r="AI2139">
        <v>1</v>
      </c>
      <c r="AJ2139">
        <v>10.7</v>
      </c>
      <c r="AK2139">
        <v>33.049999999999997</v>
      </c>
      <c r="AL2139">
        <v>1</v>
      </c>
      <c r="AN2139">
        <v>0</v>
      </c>
      <c r="AO2139">
        <v>1</v>
      </c>
      <c r="AP2139">
        <v>1</v>
      </c>
      <c r="AQ2139">
        <v>0</v>
      </c>
      <c r="AR2139">
        <v>0</v>
      </c>
      <c r="AS2139" t="s">
        <v>3</v>
      </c>
      <c r="AT2139">
        <v>0.14000000000000001</v>
      </c>
      <c r="AU2139" t="s">
        <v>133</v>
      </c>
      <c r="AV2139">
        <v>0</v>
      </c>
      <c r="AW2139">
        <v>2</v>
      </c>
      <c r="AX2139">
        <v>35871039</v>
      </c>
      <c r="AY2139">
        <v>1</v>
      </c>
      <c r="AZ2139">
        <v>0</v>
      </c>
      <c r="BA2139">
        <v>2078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CX2139">
        <f>Y2139*Source!I1944</f>
        <v>4.8125000000000008E-2</v>
      </c>
      <c r="CY2139">
        <f>AB2139</f>
        <v>932.72</v>
      </c>
      <c r="CZ2139">
        <f>AF2139</f>
        <v>87.17</v>
      </c>
      <c r="DA2139">
        <f>AJ2139</f>
        <v>10.7</v>
      </c>
      <c r="DB2139">
        <f>ROUND((ROUND(AT2139*CZ2139,2)*1.25),2)</f>
        <v>15.25</v>
      </c>
      <c r="DC2139">
        <f>ROUND((ROUND(AT2139*AG2139,2)*1.25),2)</f>
        <v>2.0299999999999998</v>
      </c>
    </row>
    <row r="2140" spans="1:107">
      <c r="A2140">
        <f>ROW(Source!A1949)</f>
        <v>1949</v>
      </c>
      <c r="B2140">
        <v>35863109</v>
      </c>
      <c r="C2140">
        <v>35871049</v>
      </c>
      <c r="D2140">
        <v>18442760</v>
      </c>
      <c r="E2140">
        <v>1</v>
      </c>
      <c r="F2140">
        <v>1</v>
      </c>
      <c r="G2140">
        <v>1</v>
      </c>
      <c r="H2140">
        <v>1</v>
      </c>
      <c r="I2140" t="s">
        <v>816</v>
      </c>
      <c r="J2140" t="s">
        <v>3</v>
      </c>
      <c r="K2140" t="s">
        <v>817</v>
      </c>
      <c r="L2140">
        <v>1369</v>
      </c>
      <c r="N2140">
        <v>1013</v>
      </c>
      <c r="O2140" t="s">
        <v>561</v>
      </c>
      <c r="P2140" t="s">
        <v>561</v>
      </c>
      <c r="Q2140">
        <v>1</v>
      </c>
      <c r="W2140">
        <v>0</v>
      </c>
      <c r="X2140">
        <v>1855713677</v>
      </c>
      <c r="Y2140">
        <v>42.009499999999996</v>
      </c>
      <c r="AA2140">
        <v>0</v>
      </c>
      <c r="AB2140">
        <v>0</v>
      </c>
      <c r="AC2140">
        <v>0</v>
      </c>
      <c r="AD2140">
        <v>354.22</v>
      </c>
      <c r="AE2140">
        <v>0</v>
      </c>
      <c r="AF2140">
        <v>0</v>
      </c>
      <c r="AG2140">
        <v>0</v>
      </c>
      <c r="AH2140">
        <v>354.22</v>
      </c>
      <c r="AI2140">
        <v>1</v>
      </c>
      <c r="AJ2140">
        <v>1</v>
      </c>
      <c r="AK2140">
        <v>1</v>
      </c>
      <c r="AL2140">
        <v>1</v>
      </c>
      <c r="AN2140">
        <v>0</v>
      </c>
      <c r="AO2140">
        <v>1</v>
      </c>
      <c r="AP2140">
        <v>1</v>
      </c>
      <c r="AQ2140">
        <v>0</v>
      </c>
      <c r="AR2140">
        <v>0</v>
      </c>
      <c r="AS2140" t="s">
        <v>3</v>
      </c>
      <c r="AT2140">
        <v>36.53</v>
      </c>
      <c r="AU2140" t="s">
        <v>134</v>
      </c>
      <c r="AV2140">
        <v>1</v>
      </c>
      <c r="AW2140">
        <v>2</v>
      </c>
      <c r="AX2140">
        <v>35871053</v>
      </c>
      <c r="AY2140">
        <v>1</v>
      </c>
      <c r="AZ2140">
        <v>0</v>
      </c>
      <c r="BA2140">
        <v>2084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CX2140">
        <f>Y2140*Source!I1949</f>
        <v>2.5205699999999998</v>
      </c>
      <c r="CY2140">
        <f>AD2140</f>
        <v>354.22</v>
      </c>
      <c r="CZ2140">
        <f>AH2140</f>
        <v>354.22</v>
      </c>
      <c r="DA2140">
        <f>AL2140</f>
        <v>1</v>
      </c>
      <c r="DB2140">
        <f>ROUND((ROUND(AT2140*CZ2140,2)*1.15),2)</f>
        <v>14880.61</v>
      </c>
      <c r="DC2140">
        <f>ROUND((ROUND(AT2140*AG2140,2)*1.15),2)</f>
        <v>0</v>
      </c>
    </row>
    <row r="2141" spans="1:107">
      <c r="A2141">
        <f>ROW(Source!A1949)</f>
        <v>1949</v>
      </c>
      <c r="B2141">
        <v>35863109</v>
      </c>
      <c r="C2141">
        <v>35871049</v>
      </c>
      <c r="D2141">
        <v>29109376</v>
      </c>
      <c r="E2141">
        <v>1</v>
      </c>
      <c r="F2141">
        <v>1</v>
      </c>
      <c r="G2141">
        <v>1</v>
      </c>
      <c r="H2141">
        <v>3</v>
      </c>
      <c r="I2141" t="s">
        <v>328</v>
      </c>
      <c r="J2141" t="s">
        <v>330</v>
      </c>
      <c r="K2141" t="s">
        <v>329</v>
      </c>
      <c r="L2141">
        <v>1346</v>
      </c>
      <c r="N2141">
        <v>1009</v>
      </c>
      <c r="O2141" t="s">
        <v>160</v>
      </c>
      <c r="P2141" t="s">
        <v>160</v>
      </c>
      <c r="Q2141">
        <v>1</v>
      </c>
      <c r="W2141">
        <v>0</v>
      </c>
      <c r="X2141">
        <v>-501888552</v>
      </c>
      <c r="Y2141">
        <v>1.25</v>
      </c>
      <c r="AA2141">
        <v>25647.39</v>
      </c>
      <c r="AB2141">
        <v>0</v>
      </c>
      <c r="AC2141">
        <v>0</v>
      </c>
      <c r="AD2141">
        <v>0</v>
      </c>
      <c r="AE2141">
        <v>4894.54</v>
      </c>
      <c r="AF2141">
        <v>0</v>
      </c>
      <c r="AG2141">
        <v>0</v>
      </c>
      <c r="AH2141">
        <v>0</v>
      </c>
      <c r="AI2141">
        <v>5.24</v>
      </c>
      <c r="AJ2141">
        <v>1</v>
      </c>
      <c r="AK2141">
        <v>1</v>
      </c>
      <c r="AL2141">
        <v>1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 t="s">
        <v>3</v>
      </c>
      <c r="AT2141">
        <v>1.25</v>
      </c>
      <c r="AU2141" t="s">
        <v>3</v>
      </c>
      <c r="AV2141">
        <v>0</v>
      </c>
      <c r="AW2141">
        <v>2</v>
      </c>
      <c r="AX2141">
        <v>35871054</v>
      </c>
      <c r="AY2141">
        <v>1</v>
      </c>
      <c r="AZ2141">
        <v>6144</v>
      </c>
      <c r="BA2141">
        <v>2085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CX2141">
        <f>Y2141*Source!I1949</f>
        <v>7.4999999999999997E-2</v>
      </c>
      <c r="CY2141">
        <f>AA2141</f>
        <v>25647.39</v>
      </c>
      <c r="CZ2141">
        <f>AE2141</f>
        <v>4894.54</v>
      </c>
      <c r="DA2141">
        <f>AI2141</f>
        <v>5.24</v>
      </c>
      <c r="DB2141">
        <f>ROUND(ROUND(AT2141*CZ2141,2),2)</f>
        <v>6118.18</v>
      </c>
      <c r="DC2141">
        <f>ROUND(ROUND(AT2141*AG2141,2),2)</f>
        <v>0</v>
      </c>
    </row>
    <row r="2142" spans="1:107">
      <c r="A2142">
        <f>ROW(Source!A1949)</f>
        <v>1949</v>
      </c>
      <c r="B2142">
        <v>35863109</v>
      </c>
      <c r="C2142">
        <v>35871049</v>
      </c>
      <c r="D2142">
        <v>29109730</v>
      </c>
      <c r="E2142">
        <v>1</v>
      </c>
      <c r="F2142">
        <v>1</v>
      </c>
      <c r="G2142">
        <v>1</v>
      </c>
      <c r="H2142">
        <v>3</v>
      </c>
      <c r="I2142" t="s">
        <v>332</v>
      </c>
      <c r="J2142" t="s">
        <v>334</v>
      </c>
      <c r="K2142" t="s">
        <v>333</v>
      </c>
      <c r="L2142">
        <v>1327</v>
      </c>
      <c r="N2142">
        <v>1005</v>
      </c>
      <c r="O2142" t="s">
        <v>155</v>
      </c>
      <c r="P2142" t="s">
        <v>155</v>
      </c>
      <c r="Q2142">
        <v>1</v>
      </c>
      <c r="W2142">
        <v>0</v>
      </c>
      <c r="X2142">
        <v>650529573</v>
      </c>
      <c r="Y2142">
        <v>100</v>
      </c>
      <c r="AA2142">
        <v>372.63</v>
      </c>
      <c r="AB2142">
        <v>0</v>
      </c>
      <c r="AC2142">
        <v>0</v>
      </c>
      <c r="AD2142">
        <v>0</v>
      </c>
      <c r="AE2142">
        <v>37.299999999999997</v>
      </c>
      <c r="AF2142">
        <v>0</v>
      </c>
      <c r="AG2142">
        <v>0</v>
      </c>
      <c r="AH2142">
        <v>0</v>
      </c>
      <c r="AI2142">
        <v>9.99</v>
      </c>
      <c r="AJ2142">
        <v>1</v>
      </c>
      <c r="AK2142">
        <v>1</v>
      </c>
      <c r="AL2142">
        <v>1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 t="s">
        <v>3</v>
      </c>
      <c r="AT2142">
        <v>100</v>
      </c>
      <c r="AU2142" t="s">
        <v>3</v>
      </c>
      <c r="AV2142">
        <v>0</v>
      </c>
      <c r="AW2142">
        <v>2</v>
      </c>
      <c r="AX2142">
        <v>35871055</v>
      </c>
      <c r="AY2142">
        <v>1</v>
      </c>
      <c r="AZ2142">
        <v>6144</v>
      </c>
      <c r="BA2142">
        <v>2086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CX2142">
        <f>Y2142*Source!I1949</f>
        <v>6</v>
      </c>
      <c r="CY2142">
        <f>AA2142</f>
        <v>372.63</v>
      </c>
      <c r="CZ2142">
        <f>AE2142</f>
        <v>37.299999999999997</v>
      </c>
      <c r="DA2142">
        <f>AI2142</f>
        <v>9.99</v>
      </c>
      <c r="DB2142">
        <f>ROUND(ROUND(AT2142*CZ2142,2),2)</f>
        <v>3730</v>
      </c>
      <c r="DC2142">
        <f>ROUND(ROUND(AT2142*AG2142,2),2)</f>
        <v>0</v>
      </c>
    </row>
    <row r="2143" spans="1:107">
      <c r="A2143">
        <f>ROW(Source!A1952)</f>
        <v>1952</v>
      </c>
      <c r="B2143">
        <v>35863109</v>
      </c>
      <c r="C2143">
        <v>35871058</v>
      </c>
      <c r="D2143">
        <v>29364679</v>
      </c>
      <c r="E2143">
        <v>1</v>
      </c>
      <c r="F2143">
        <v>1</v>
      </c>
      <c r="G2143">
        <v>1</v>
      </c>
      <c r="H2143">
        <v>1</v>
      </c>
      <c r="I2143" t="s">
        <v>735</v>
      </c>
      <c r="J2143" t="s">
        <v>3</v>
      </c>
      <c r="K2143" t="s">
        <v>736</v>
      </c>
      <c r="L2143">
        <v>1369</v>
      </c>
      <c r="N2143">
        <v>1013</v>
      </c>
      <c r="O2143" t="s">
        <v>561</v>
      </c>
      <c r="P2143" t="s">
        <v>561</v>
      </c>
      <c r="Q2143">
        <v>1</v>
      </c>
      <c r="W2143">
        <v>0</v>
      </c>
      <c r="X2143">
        <v>931378261</v>
      </c>
      <c r="Y2143">
        <v>108.56</v>
      </c>
      <c r="AA2143">
        <v>0</v>
      </c>
      <c r="AB2143">
        <v>0</v>
      </c>
      <c r="AC2143">
        <v>0</v>
      </c>
      <c r="AD2143">
        <v>316.85000000000002</v>
      </c>
      <c r="AE2143">
        <v>0</v>
      </c>
      <c r="AF2143">
        <v>0</v>
      </c>
      <c r="AG2143">
        <v>0</v>
      </c>
      <c r="AH2143">
        <v>316.85000000000002</v>
      </c>
      <c r="AI2143">
        <v>1</v>
      </c>
      <c r="AJ2143">
        <v>1</v>
      </c>
      <c r="AK2143">
        <v>1</v>
      </c>
      <c r="AL2143">
        <v>1</v>
      </c>
      <c r="AN2143">
        <v>0</v>
      </c>
      <c r="AO2143">
        <v>1</v>
      </c>
      <c r="AP2143">
        <v>1</v>
      </c>
      <c r="AQ2143">
        <v>0</v>
      </c>
      <c r="AR2143">
        <v>0</v>
      </c>
      <c r="AS2143" t="s">
        <v>3</v>
      </c>
      <c r="AT2143">
        <v>94.4</v>
      </c>
      <c r="AU2143" t="s">
        <v>134</v>
      </c>
      <c r="AV2143">
        <v>1</v>
      </c>
      <c r="AW2143">
        <v>2</v>
      </c>
      <c r="AX2143">
        <v>35871066</v>
      </c>
      <c r="AY2143">
        <v>1</v>
      </c>
      <c r="AZ2143">
        <v>0</v>
      </c>
      <c r="BA2143">
        <v>2087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CX2143">
        <f>Y2143*Source!I1952</f>
        <v>6.5136000000000003</v>
      </c>
      <c r="CY2143">
        <f>AD2143</f>
        <v>316.85000000000002</v>
      </c>
      <c r="CZ2143">
        <f>AH2143</f>
        <v>316.85000000000002</v>
      </c>
      <c r="DA2143">
        <f>AL2143</f>
        <v>1</v>
      </c>
      <c r="DB2143">
        <f>ROUND((ROUND(AT2143*CZ2143,2)*1.15),2)</f>
        <v>34397.24</v>
      </c>
      <c r="DC2143">
        <f>ROUND((ROUND(AT2143*AG2143,2)*1.15),2)</f>
        <v>0</v>
      </c>
    </row>
    <row r="2144" spans="1:107">
      <c r="A2144">
        <f>ROW(Source!A1952)</f>
        <v>1952</v>
      </c>
      <c r="B2144">
        <v>35863109</v>
      </c>
      <c r="C2144">
        <v>35871058</v>
      </c>
      <c r="D2144">
        <v>121548</v>
      </c>
      <c r="E2144">
        <v>1</v>
      </c>
      <c r="F2144">
        <v>1</v>
      </c>
      <c r="G2144">
        <v>1</v>
      </c>
      <c r="H2144">
        <v>1</v>
      </c>
      <c r="I2144" t="s">
        <v>35</v>
      </c>
      <c r="J2144" t="s">
        <v>3</v>
      </c>
      <c r="K2144" t="s">
        <v>562</v>
      </c>
      <c r="L2144">
        <v>608254</v>
      </c>
      <c r="N2144">
        <v>1013</v>
      </c>
      <c r="O2144" t="s">
        <v>563</v>
      </c>
      <c r="P2144" t="s">
        <v>563</v>
      </c>
      <c r="Q2144">
        <v>1</v>
      </c>
      <c r="W2144">
        <v>0</v>
      </c>
      <c r="X2144">
        <v>-185737400</v>
      </c>
      <c r="Y2144">
        <v>0.2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1</v>
      </c>
      <c r="AJ2144">
        <v>1</v>
      </c>
      <c r="AK2144">
        <v>1</v>
      </c>
      <c r="AL2144">
        <v>1</v>
      </c>
      <c r="AN2144">
        <v>0</v>
      </c>
      <c r="AO2144">
        <v>1</v>
      </c>
      <c r="AP2144">
        <v>0</v>
      </c>
      <c r="AQ2144">
        <v>0</v>
      </c>
      <c r="AR2144">
        <v>0</v>
      </c>
      <c r="AS2144" t="s">
        <v>3</v>
      </c>
      <c r="AT2144">
        <v>0.2</v>
      </c>
      <c r="AU2144" t="s">
        <v>3</v>
      </c>
      <c r="AV2144">
        <v>2</v>
      </c>
      <c r="AW2144">
        <v>2</v>
      </c>
      <c r="AX2144">
        <v>35871067</v>
      </c>
      <c r="AY2144">
        <v>1</v>
      </c>
      <c r="AZ2144">
        <v>0</v>
      </c>
      <c r="BA2144">
        <v>2088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CX2144">
        <f>Y2144*Source!I1952</f>
        <v>1.2E-2</v>
      </c>
      <c r="CY2144">
        <f>AD2144</f>
        <v>0</v>
      </c>
      <c r="CZ2144">
        <f>AH2144</f>
        <v>0</v>
      </c>
      <c r="DA2144">
        <f>AL2144</f>
        <v>1</v>
      </c>
      <c r="DB2144">
        <f t="shared" ref="DB2144:DB2163" si="331">ROUND(ROUND(AT2144*CZ2144,2),2)</f>
        <v>0</v>
      </c>
      <c r="DC2144">
        <f t="shared" ref="DC2144:DC2163" si="332">ROUND(ROUND(AT2144*AG2144,2),2)</f>
        <v>0</v>
      </c>
    </row>
    <row r="2145" spans="1:107">
      <c r="A2145">
        <f>ROW(Source!A1952)</f>
        <v>1952</v>
      </c>
      <c r="B2145">
        <v>35863109</v>
      </c>
      <c r="C2145">
        <v>35871058</v>
      </c>
      <c r="D2145">
        <v>29172362</v>
      </c>
      <c r="E2145">
        <v>1</v>
      </c>
      <c r="F2145">
        <v>1</v>
      </c>
      <c r="G2145">
        <v>1</v>
      </c>
      <c r="H2145">
        <v>2</v>
      </c>
      <c r="I2145" t="s">
        <v>737</v>
      </c>
      <c r="J2145" t="s">
        <v>738</v>
      </c>
      <c r="K2145" t="s">
        <v>739</v>
      </c>
      <c r="L2145">
        <v>1368</v>
      </c>
      <c r="N2145">
        <v>1011</v>
      </c>
      <c r="O2145" t="s">
        <v>567</v>
      </c>
      <c r="P2145" t="s">
        <v>567</v>
      </c>
      <c r="Q2145">
        <v>1</v>
      </c>
      <c r="W2145">
        <v>0</v>
      </c>
      <c r="X2145">
        <v>2071614860</v>
      </c>
      <c r="Y2145">
        <v>0.2</v>
      </c>
      <c r="AA2145">
        <v>0</v>
      </c>
      <c r="AB2145">
        <v>1113.56</v>
      </c>
      <c r="AC2145">
        <v>446.18</v>
      </c>
      <c r="AD2145">
        <v>0</v>
      </c>
      <c r="AE2145">
        <v>0</v>
      </c>
      <c r="AF2145">
        <v>134.65</v>
      </c>
      <c r="AG2145">
        <v>13.5</v>
      </c>
      <c r="AH2145">
        <v>0</v>
      </c>
      <c r="AI2145">
        <v>1</v>
      </c>
      <c r="AJ2145">
        <v>8.27</v>
      </c>
      <c r="AK2145">
        <v>33.049999999999997</v>
      </c>
      <c r="AL2145">
        <v>1</v>
      </c>
      <c r="AN2145">
        <v>0</v>
      </c>
      <c r="AO2145">
        <v>1</v>
      </c>
      <c r="AP2145">
        <v>0</v>
      </c>
      <c r="AQ2145">
        <v>0</v>
      </c>
      <c r="AR2145">
        <v>0</v>
      </c>
      <c r="AS2145" t="s">
        <v>3</v>
      </c>
      <c r="AT2145">
        <v>0.2</v>
      </c>
      <c r="AU2145" t="s">
        <v>3</v>
      </c>
      <c r="AV2145">
        <v>0</v>
      </c>
      <c r="AW2145">
        <v>2</v>
      </c>
      <c r="AX2145">
        <v>35871068</v>
      </c>
      <c r="AY2145">
        <v>1</v>
      </c>
      <c r="AZ2145">
        <v>0</v>
      </c>
      <c r="BA2145">
        <v>2089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CX2145">
        <f>Y2145*Source!I1952</f>
        <v>1.2E-2</v>
      </c>
      <c r="CY2145">
        <f>AB2145</f>
        <v>1113.56</v>
      </c>
      <c r="CZ2145">
        <f>AF2145</f>
        <v>134.65</v>
      </c>
      <c r="DA2145">
        <f>AJ2145</f>
        <v>8.27</v>
      </c>
      <c r="DB2145">
        <f t="shared" si="331"/>
        <v>26.93</v>
      </c>
      <c r="DC2145">
        <f t="shared" si="332"/>
        <v>2.7</v>
      </c>
    </row>
    <row r="2146" spans="1:107">
      <c r="A2146">
        <f>ROW(Source!A1952)</f>
        <v>1952</v>
      </c>
      <c r="B2146">
        <v>35863109</v>
      </c>
      <c r="C2146">
        <v>35871058</v>
      </c>
      <c r="D2146">
        <v>29174913</v>
      </c>
      <c r="E2146">
        <v>1</v>
      </c>
      <c r="F2146">
        <v>1</v>
      </c>
      <c r="G2146">
        <v>1</v>
      </c>
      <c r="H2146">
        <v>2</v>
      </c>
      <c r="I2146" t="s">
        <v>578</v>
      </c>
      <c r="J2146" t="s">
        <v>579</v>
      </c>
      <c r="K2146" t="s">
        <v>580</v>
      </c>
      <c r="L2146">
        <v>1368</v>
      </c>
      <c r="N2146">
        <v>1011</v>
      </c>
      <c r="O2146" t="s">
        <v>567</v>
      </c>
      <c r="P2146" t="s">
        <v>567</v>
      </c>
      <c r="Q2146">
        <v>1</v>
      </c>
      <c r="W2146">
        <v>0</v>
      </c>
      <c r="X2146">
        <v>458544584</v>
      </c>
      <c r="Y2146">
        <v>0.2</v>
      </c>
      <c r="AA2146">
        <v>0</v>
      </c>
      <c r="AB2146">
        <v>932.72</v>
      </c>
      <c r="AC2146">
        <v>383.38</v>
      </c>
      <c r="AD2146">
        <v>0</v>
      </c>
      <c r="AE2146">
        <v>0</v>
      </c>
      <c r="AF2146">
        <v>87.17</v>
      </c>
      <c r="AG2146">
        <v>11.6</v>
      </c>
      <c r="AH2146">
        <v>0</v>
      </c>
      <c r="AI2146">
        <v>1</v>
      </c>
      <c r="AJ2146">
        <v>10.7</v>
      </c>
      <c r="AK2146">
        <v>33.049999999999997</v>
      </c>
      <c r="AL2146">
        <v>1</v>
      </c>
      <c r="AN2146">
        <v>0</v>
      </c>
      <c r="AO2146">
        <v>1</v>
      </c>
      <c r="AP2146">
        <v>0</v>
      </c>
      <c r="AQ2146">
        <v>0</v>
      </c>
      <c r="AR2146">
        <v>0</v>
      </c>
      <c r="AS2146" t="s">
        <v>3</v>
      </c>
      <c r="AT2146">
        <v>0.2</v>
      </c>
      <c r="AU2146" t="s">
        <v>3</v>
      </c>
      <c r="AV2146">
        <v>0</v>
      </c>
      <c r="AW2146">
        <v>2</v>
      </c>
      <c r="AX2146">
        <v>35871069</v>
      </c>
      <c r="AY2146">
        <v>1</v>
      </c>
      <c r="AZ2146">
        <v>0</v>
      </c>
      <c r="BA2146">
        <v>2090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CX2146">
        <f>Y2146*Source!I1952</f>
        <v>1.2E-2</v>
      </c>
      <c r="CY2146">
        <f>AB2146</f>
        <v>932.72</v>
      </c>
      <c r="CZ2146">
        <f>AF2146</f>
        <v>87.17</v>
      </c>
      <c r="DA2146">
        <f>AJ2146</f>
        <v>10.7</v>
      </c>
      <c r="DB2146">
        <f t="shared" si="331"/>
        <v>17.43</v>
      </c>
      <c r="DC2146">
        <f t="shared" si="332"/>
        <v>2.3199999999999998</v>
      </c>
    </row>
    <row r="2147" spans="1:107">
      <c r="A2147">
        <f>ROW(Source!A1952)</f>
        <v>1952</v>
      </c>
      <c r="B2147">
        <v>35863109</v>
      </c>
      <c r="C2147">
        <v>35871058</v>
      </c>
      <c r="D2147">
        <v>29164111</v>
      </c>
      <c r="E2147">
        <v>1</v>
      </c>
      <c r="F2147">
        <v>1</v>
      </c>
      <c r="G2147">
        <v>1</v>
      </c>
      <c r="H2147">
        <v>3</v>
      </c>
      <c r="I2147" t="s">
        <v>783</v>
      </c>
      <c r="J2147" t="s">
        <v>784</v>
      </c>
      <c r="K2147" t="s">
        <v>785</v>
      </c>
      <c r="L2147">
        <v>1355</v>
      </c>
      <c r="N2147">
        <v>1010</v>
      </c>
      <c r="O2147" t="s">
        <v>58</v>
      </c>
      <c r="P2147" t="s">
        <v>58</v>
      </c>
      <c r="Q2147">
        <v>100</v>
      </c>
      <c r="W2147">
        <v>0</v>
      </c>
      <c r="X2147">
        <v>-1689080274</v>
      </c>
      <c r="Y2147">
        <v>1.02</v>
      </c>
      <c r="AA2147">
        <v>783</v>
      </c>
      <c r="AB2147">
        <v>0</v>
      </c>
      <c r="AC2147">
        <v>0</v>
      </c>
      <c r="AD2147">
        <v>0</v>
      </c>
      <c r="AE2147">
        <v>100</v>
      </c>
      <c r="AF2147">
        <v>0</v>
      </c>
      <c r="AG2147">
        <v>0</v>
      </c>
      <c r="AH2147">
        <v>0</v>
      </c>
      <c r="AI2147">
        <v>7.83</v>
      </c>
      <c r="AJ2147">
        <v>1</v>
      </c>
      <c r="AK2147">
        <v>1</v>
      </c>
      <c r="AL2147">
        <v>1</v>
      </c>
      <c r="AN2147">
        <v>0</v>
      </c>
      <c r="AO2147">
        <v>1</v>
      </c>
      <c r="AP2147">
        <v>0</v>
      </c>
      <c r="AQ2147">
        <v>0</v>
      </c>
      <c r="AR2147">
        <v>0</v>
      </c>
      <c r="AS2147" t="s">
        <v>3</v>
      </c>
      <c r="AT2147">
        <v>1.02</v>
      </c>
      <c r="AU2147" t="s">
        <v>3</v>
      </c>
      <c r="AV2147">
        <v>0</v>
      </c>
      <c r="AW2147">
        <v>2</v>
      </c>
      <c r="AX2147">
        <v>35871070</v>
      </c>
      <c r="AY2147">
        <v>1</v>
      </c>
      <c r="AZ2147">
        <v>0</v>
      </c>
      <c r="BA2147">
        <v>2091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CX2147">
        <f>Y2147*Source!I1952</f>
        <v>6.1199999999999997E-2</v>
      </c>
      <c r="CY2147">
        <f>AA2147</f>
        <v>783</v>
      </c>
      <c r="CZ2147">
        <f>AE2147</f>
        <v>100</v>
      </c>
      <c r="DA2147">
        <f>AI2147</f>
        <v>7.83</v>
      </c>
      <c r="DB2147">
        <f t="shared" si="331"/>
        <v>102</v>
      </c>
      <c r="DC2147">
        <f t="shared" si="332"/>
        <v>0</v>
      </c>
    </row>
    <row r="2148" spans="1:107">
      <c r="A2148">
        <f>ROW(Source!A1952)</f>
        <v>1952</v>
      </c>
      <c r="B2148">
        <v>35863109</v>
      </c>
      <c r="C2148">
        <v>35871058</v>
      </c>
      <c r="D2148">
        <v>29170288</v>
      </c>
      <c r="E2148">
        <v>1</v>
      </c>
      <c r="F2148">
        <v>1</v>
      </c>
      <c r="G2148">
        <v>1</v>
      </c>
      <c r="H2148">
        <v>3</v>
      </c>
      <c r="I2148" t="s">
        <v>262</v>
      </c>
      <c r="J2148" t="s">
        <v>264</v>
      </c>
      <c r="K2148" t="s">
        <v>263</v>
      </c>
      <c r="L2148">
        <v>1354</v>
      </c>
      <c r="N2148">
        <v>1010</v>
      </c>
      <c r="O2148" t="s">
        <v>237</v>
      </c>
      <c r="P2148" t="s">
        <v>237</v>
      </c>
      <c r="Q2148">
        <v>1</v>
      </c>
      <c r="W2148">
        <v>0</v>
      </c>
      <c r="X2148">
        <v>-1432988646</v>
      </c>
      <c r="Y2148">
        <v>100</v>
      </c>
      <c r="AA2148">
        <v>54.36</v>
      </c>
      <c r="AB2148">
        <v>0</v>
      </c>
      <c r="AC2148">
        <v>0</v>
      </c>
      <c r="AD2148">
        <v>0</v>
      </c>
      <c r="AE2148">
        <v>15.27</v>
      </c>
      <c r="AF2148">
        <v>0</v>
      </c>
      <c r="AG2148">
        <v>0</v>
      </c>
      <c r="AH2148">
        <v>0</v>
      </c>
      <c r="AI2148">
        <v>3.56</v>
      </c>
      <c r="AJ2148">
        <v>1</v>
      </c>
      <c r="AK2148">
        <v>1</v>
      </c>
      <c r="AL2148">
        <v>1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 t="s">
        <v>3</v>
      </c>
      <c r="AT2148">
        <v>100</v>
      </c>
      <c r="AU2148" t="s">
        <v>3</v>
      </c>
      <c r="AV2148">
        <v>0</v>
      </c>
      <c r="AW2148">
        <v>1</v>
      </c>
      <c r="AX2148">
        <v>-1</v>
      </c>
      <c r="AY2148">
        <v>0</v>
      </c>
      <c r="AZ2148">
        <v>0</v>
      </c>
      <c r="BA2148" t="s">
        <v>3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CX2148">
        <f>Y2148*Source!I1952</f>
        <v>6</v>
      </c>
      <c r="CY2148">
        <f>AA2148</f>
        <v>54.36</v>
      </c>
      <c r="CZ2148">
        <f>AE2148</f>
        <v>15.27</v>
      </c>
      <c r="DA2148">
        <f>AI2148</f>
        <v>3.56</v>
      </c>
      <c r="DB2148">
        <f t="shared" si="331"/>
        <v>1527</v>
      </c>
      <c r="DC2148">
        <f t="shared" si="332"/>
        <v>0</v>
      </c>
    </row>
    <row r="2149" spans="1:107">
      <c r="A2149">
        <f>ROW(Source!A1952)</f>
        <v>1952</v>
      </c>
      <c r="B2149">
        <v>35863109</v>
      </c>
      <c r="C2149">
        <v>35871058</v>
      </c>
      <c r="D2149">
        <v>29171808</v>
      </c>
      <c r="E2149">
        <v>1</v>
      </c>
      <c r="F2149">
        <v>1</v>
      </c>
      <c r="G2149">
        <v>1</v>
      </c>
      <c r="H2149">
        <v>3</v>
      </c>
      <c r="I2149" t="s">
        <v>752</v>
      </c>
      <c r="J2149" t="s">
        <v>753</v>
      </c>
      <c r="K2149" t="s">
        <v>754</v>
      </c>
      <c r="L2149">
        <v>1374</v>
      </c>
      <c r="N2149">
        <v>1013</v>
      </c>
      <c r="O2149" t="s">
        <v>755</v>
      </c>
      <c r="P2149" t="s">
        <v>755</v>
      </c>
      <c r="Q2149">
        <v>1</v>
      </c>
      <c r="W2149">
        <v>0</v>
      </c>
      <c r="X2149">
        <v>-915781824</v>
      </c>
      <c r="Y2149">
        <v>18.73</v>
      </c>
      <c r="AA2149">
        <v>1</v>
      </c>
      <c r="AB2149">
        <v>0</v>
      </c>
      <c r="AC2149">
        <v>0</v>
      </c>
      <c r="AD2149">
        <v>0</v>
      </c>
      <c r="AE2149">
        <v>1</v>
      </c>
      <c r="AF2149">
        <v>0</v>
      </c>
      <c r="AG2149">
        <v>0</v>
      </c>
      <c r="AH2149">
        <v>0</v>
      </c>
      <c r="AI2149">
        <v>1</v>
      </c>
      <c r="AJ2149">
        <v>1</v>
      </c>
      <c r="AK2149">
        <v>1</v>
      </c>
      <c r="AL2149">
        <v>1</v>
      </c>
      <c r="AN2149">
        <v>0</v>
      </c>
      <c r="AO2149">
        <v>1</v>
      </c>
      <c r="AP2149">
        <v>0</v>
      </c>
      <c r="AQ2149">
        <v>0</v>
      </c>
      <c r="AR2149">
        <v>0</v>
      </c>
      <c r="AS2149" t="s">
        <v>3</v>
      </c>
      <c r="AT2149">
        <v>18.73</v>
      </c>
      <c r="AU2149" t="s">
        <v>3</v>
      </c>
      <c r="AV2149">
        <v>0</v>
      </c>
      <c r="AW2149">
        <v>2</v>
      </c>
      <c r="AX2149">
        <v>35871071</v>
      </c>
      <c r="AY2149">
        <v>1</v>
      </c>
      <c r="AZ2149">
        <v>0</v>
      </c>
      <c r="BA2149">
        <v>2092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CX2149">
        <f>Y2149*Source!I1952</f>
        <v>1.1237999999999999</v>
      </c>
      <c r="CY2149">
        <f>AA2149</f>
        <v>1</v>
      </c>
      <c r="CZ2149">
        <f>AE2149</f>
        <v>1</v>
      </c>
      <c r="DA2149">
        <f>AI2149</f>
        <v>1</v>
      </c>
      <c r="DB2149">
        <f t="shared" si="331"/>
        <v>18.73</v>
      </c>
      <c r="DC2149">
        <f t="shared" si="332"/>
        <v>0</v>
      </c>
    </row>
    <row r="2150" spans="1:107">
      <c r="A2150">
        <f>ROW(Source!A2027)</f>
        <v>2027</v>
      </c>
      <c r="B2150">
        <v>35863109</v>
      </c>
      <c r="C2150">
        <v>35871073</v>
      </c>
      <c r="D2150">
        <v>18406804</v>
      </c>
      <c r="E2150">
        <v>1</v>
      </c>
      <c r="F2150">
        <v>1</v>
      </c>
      <c r="G2150">
        <v>1</v>
      </c>
      <c r="H2150">
        <v>1</v>
      </c>
      <c r="I2150" t="s">
        <v>559</v>
      </c>
      <c r="J2150" t="s">
        <v>3</v>
      </c>
      <c r="K2150" t="s">
        <v>560</v>
      </c>
      <c r="L2150">
        <v>1369</v>
      </c>
      <c r="N2150">
        <v>1013</v>
      </c>
      <c r="O2150" t="s">
        <v>561</v>
      </c>
      <c r="P2150" t="s">
        <v>561</v>
      </c>
      <c r="Q2150">
        <v>1</v>
      </c>
      <c r="W2150">
        <v>0</v>
      </c>
      <c r="X2150">
        <v>254330056</v>
      </c>
      <c r="Y2150">
        <v>7.67</v>
      </c>
      <c r="AA2150">
        <v>0</v>
      </c>
      <c r="AB2150">
        <v>0</v>
      </c>
      <c r="AC2150">
        <v>0</v>
      </c>
      <c r="AD2150">
        <v>249.14</v>
      </c>
      <c r="AE2150">
        <v>0</v>
      </c>
      <c r="AF2150">
        <v>0</v>
      </c>
      <c r="AG2150">
        <v>0</v>
      </c>
      <c r="AH2150">
        <v>249.14</v>
      </c>
      <c r="AI2150">
        <v>1</v>
      </c>
      <c r="AJ2150">
        <v>1</v>
      </c>
      <c r="AK2150">
        <v>1</v>
      </c>
      <c r="AL2150">
        <v>1</v>
      </c>
      <c r="AN2150">
        <v>0</v>
      </c>
      <c r="AO2150">
        <v>1</v>
      </c>
      <c r="AP2150">
        <v>0</v>
      </c>
      <c r="AQ2150">
        <v>0</v>
      </c>
      <c r="AR2150">
        <v>0</v>
      </c>
      <c r="AS2150" t="s">
        <v>3</v>
      </c>
      <c r="AT2150">
        <v>7.67</v>
      </c>
      <c r="AU2150" t="s">
        <v>3</v>
      </c>
      <c r="AV2150">
        <v>1</v>
      </c>
      <c r="AW2150">
        <v>2</v>
      </c>
      <c r="AX2150">
        <v>35871076</v>
      </c>
      <c r="AY2150">
        <v>1</v>
      </c>
      <c r="AZ2150">
        <v>0</v>
      </c>
      <c r="BA2150">
        <v>2093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CX2150">
        <f>Y2150*Source!I2027</f>
        <v>2.80722</v>
      </c>
      <c r="CY2150">
        <f>AD2150</f>
        <v>249.14</v>
      </c>
      <c r="CZ2150">
        <f>AH2150</f>
        <v>249.14</v>
      </c>
      <c r="DA2150">
        <f>AL2150</f>
        <v>1</v>
      </c>
      <c r="DB2150">
        <f t="shared" si="331"/>
        <v>1910.9</v>
      </c>
      <c r="DC2150">
        <f t="shared" si="332"/>
        <v>0</v>
      </c>
    </row>
    <row r="2151" spans="1:107">
      <c r="A2151">
        <f>ROW(Source!A2027)</f>
        <v>2027</v>
      </c>
      <c r="B2151">
        <v>35863109</v>
      </c>
      <c r="C2151">
        <v>35871073</v>
      </c>
      <c r="D2151">
        <v>29164349</v>
      </c>
      <c r="E2151">
        <v>1</v>
      </c>
      <c r="F2151">
        <v>1</v>
      </c>
      <c r="G2151">
        <v>1</v>
      </c>
      <c r="H2151">
        <v>3</v>
      </c>
      <c r="I2151" t="s">
        <v>28</v>
      </c>
      <c r="J2151" t="s">
        <v>31</v>
      </c>
      <c r="K2151" t="s">
        <v>29</v>
      </c>
      <c r="L2151">
        <v>1348</v>
      </c>
      <c r="N2151">
        <v>1009</v>
      </c>
      <c r="O2151" t="s">
        <v>30</v>
      </c>
      <c r="P2151" t="s">
        <v>30</v>
      </c>
      <c r="Q2151">
        <v>1000</v>
      </c>
      <c r="W2151">
        <v>0</v>
      </c>
      <c r="X2151">
        <v>-304821490</v>
      </c>
      <c r="Y2151">
        <v>0.7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1</v>
      </c>
      <c r="AJ2151">
        <v>1</v>
      </c>
      <c r="AK2151">
        <v>1</v>
      </c>
      <c r="AL2151">
        <v>1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 t="s">
        <v>3</v>
      </c>
      <c r="AT2151">
        <v>0.7</v>
      </c>
      <c r="AU2151" t="s">
        <v>3</v>
      </c>
      <c r="AV2151">
        <v>0</v>
      </c>
      <c r="AW2151">
        <v>2</v>
      </c>
      <c r="AX2151">
        <v>35871077</v>
      </c>
      <c r="AY2151">
        <v>1</v>
      </c>
      <c r="AZ2151">
        <v>0</v>
      </c>
      <c r="BA2151">
        <v>2094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CX2151">
        <f>Y2151*Source!I2027</f>
        <v>0.25619999999999998</v>
      </c>
      <c r="CY2151">
        <f>AA2151</f>
        <v>0</v>
      </c>
      <c r="CZ2151">
        <f>AE2151</f>
        <v>0</v>
      </c>
      <c r="DA2151">
        <f>AI2151</f>
        <v>1</v>
      </c>
      <c r="DB2151">
        <f t="shared" si="331"/>
        <v>0</v>
      </c>
      <c r="DC2151">
        <f t="shared" si="332"/>
        <v>0</v>
      </c>
    </row>
    <row r="2152" spans="1:107">
      <c r="A2152">
        <f>ROW(Source!A2029)</f>
        <v>2029</v>
      </c>
      <c r="B2152">
        <v>35863109</v>
      </c>
      <c r="C2152">
        <v>35871079</v>
      </c>
      <c r="D2152">
        <v>18406804</v>
      </c>
      <c r="E2152">
        <v>1</v>
      </c>
      <c r="F2152">
        <v>1</v>
      </c>
      <c r="G2152">
        <v>1</v>
      </c>
      <c r="H2152">
        <v>1</v>
      </c>
      <c r="I2152" t="s">
        <v>559</v>
      </c>
      <c r="J2152" t="s">
        <v>3</v>
      </c>
      <c r="K2152" t="s">
        <v>560</v>
      </c>
      <c r="L2152">
        <v>1369</v>
      </c>
      <c r="N2152">
        <v>1013</v>
      </c>
      <c r="O2152" t="s">
        <v>561</v>
      </c>
      <c r="P2152" t="s">
        <v>561</v>
      </c>
      <c r="Q2152">
        <v>1</v>
      </c>
      <c r="W2152">
        <v>0</v>
      </c>
      <c r="X2152">
        <v>254330056</v>
      </c>
      <c r="Y2152">
        <v>11.39</v>
      </c>
      <c r="AA2152">
        <v>0</v>
      </c>
      <c r="AB2152">
        <v>0</v>
      </c>
      <c r="AC2152">
        <v>0</v>
      </c>
      <c r="AD2152">
        <v>249.14</v>
      </c>
      <c r="AE2152">
        <v>0</v>
      </c>
      <c r="AF2152">
        <v>0</v>
      </c>
      <c r="AG2152">
        <v>0</v>
      </c>
      <c r="AH2152">
        <v>249.14</v>
      </c>
      <c r="AI2152">
        <v>1</v>
      </c>
      <c r="AJ2152">
        <v>1</v>
      </c>
      <c r="AK2152">
        <v>1</v>
      </c>
      <c r="AL2152">
        <v>1</v>
      </c>
      <c r="AN2152">
        <v>0</v>
      </c>
      <c r="AO2152">
        <v>1</v>
      </c>
      <c r="AP2152">
        <v>0</v>
      </c>
      <c r="AQ2152">
        <v>0</v>
      </c>
      <c r="AR2152">
        <v>0</v>
      </c>
      <c r="AS2152" t="s">
        <v>3</v>
      </c>
      <c r="AT2152">
        <v>11.39</v>
      </c>
      <c r="AU2152" t="s">
        <v>3</v>
      </c>
      <c r="AV2152">
        <v>1</v>
      </c>
      <c r="AW2152">
        <v>2</v>
      </c>
      <c r="AX2152">
        <v>35871084</v>
      </c>
      <c r="AY2152">
        <v>2</v>
      </c>
      <c r="AZ2152">
        <v>131072</v>
      </c>
      <c r="BA2152">
        <v>2095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CX2152">
        <f>Y2152*Source!I2029</f>
        <v>4.1687400000000006</v>
      </c>
      <c r="CY2152">
        <f>AD2152</f>
        <v>249.14</v>
      </c>
      <c r="CZ2152">
        <f>AH2152</f>
        <v>249.14</v>
      </c>
      <c r="DA2152">
        <f>AL2152</f>
        <v>1</v>
      </c>
      <c r="DB2152">
        <f t="shared" si="331"/>
        <v>2837.7</v>
      </c>
      <c r="DC2152">
        <f t="shared" si="332"/>
        <v>0</v>
      </c>
    </row>
    <row r="2153" spans="1:107">
      <c r="A2153">
        <f>ROW(Source!A2029)</f>
        <v>2029</v>
      </c>
      <c r="B2153">
        <v>35863109</v>
      </c>
      <c r="C2153">
        <v>35871079</v>
      </c>
      <c r="D2153">
        <v>121548</v>
      </c>
      <c r="E2153">
        <v>1</v>
      </c>
      <c r="F2153">
        <v>1</v>
      </c>
      <c r="G2153">
        <v>1</v>
      </c>
      <c r="H2153">
        <v>1</v>
      </c>
      <c r="I2153" t="s">
        <v>35</v>
      </c>
      <c r="J2153" t="s">
        <v>3</v>
      </c>
      <c r="K2153" t="s">
        <v>562</v>
      </c>
      <c r="L2153">
        <v>608254</v>
      </c>
      <c r="N2153">
        <v>1013</v>
      </c>
      <c r="O2153" t="s">
        <v>563</v>
      </c>
      <c r="P2153" t="s">
        <v>563</v>
      </c>
      <c r="Q2153">
        <v>1</v>
      </c>
      <c r="W2153">
        <v>0</v>
      </c>
      <c r="X2153">
        <v>-185737400</v>
      </c>
      <c r="Y2153">
        <v>0.13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1</v>
      </c>
      <c r="AJ2153">
        <v>1</v>
      </c>
      <c r="AK2153">
        <v>1</v>
      </c>
      <c r="AL2153">
        <v>1</v>
      </c>
      <c r="AN2153">
        <v>0</v>
      </c>
      <c r="AO2153">
        <v>1</v>
      </c>
      <c r="AP2153">
        <v>0</v>
      </c>
      <c r="AQ2153">
        <v>0</v>
      </c>
      <c r="AR2153">
        <v>0</v>
      </c>
      <c r="AS2153" t="s">
        <v>3</v>
      </c>
      <c r="AT2153">
        <v>0.13</v>
      </c>
      <c r="AU2153" t="s">
        <v>3</v>
      </c>
      <c r="AV2153">
        <v>2</v>
      </c>
      <c r="AW2153">
        <v>2</v>
      </c>
      <c r="AX2153">
        <v>35871085</v>
      </c>
      <c r="AY2153">
        <v>1</v>
      </c>
      <c r="AZ2153">
        <v>0</v>
      </c>
      <c r="BA2153">
        <v>2096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CX2153">
        <f>Y2153*Source!I2029</f>
        <v>4.7579999999999997E-2</v>
      </c>
      <c r="CY2153">
        <f>AD2153</f>
        <v>0</v>
      </c>
      <c r="CZ2153">
        <f>AH2153</f>
        <v>0</v>
      </c>
      <c r="DA2153">
        <f>AL2153</f>
        <v>1</v>
      </c>
      <c r="DB2153">
        <f t="shared" si="331"/>
        <v>0</v>
      </c>
      <c r="DC2153">
        <f t="shared" si="332"/>
        <v>0</v>
      </c>
    </row>
    <row r="2154" spans="1:107">
      <c r="A2154">
        <f>ROW(Source!A2029)</f>
        <v>2029</v>
      </c>
      <c r="B2154">
        <v>35863109</v>
      </c>
      <c r="C2154">
        <v>35871079</v>
      </c>
      <c r="D2154">
        <v>29172556</v>
      </c>
      <c r="E2154">
        <v>1</v>
      </c>
      <c r="F2154">
        <v>1</v>
      </c>
      <c r="G2154">
        <v>1</v>
      </c>
      <c r="H2154">
        <v>2</v>
      </c>
      <c r="I2154" t="s">
        <v>564</v>
      </c>
      <c r="J2154" t="s">
        <v>565</v>
      </c>
      <c r="K2154" t="s">
        <v>566</v>
      </c>
      <c r="L2154">
        <v>1368</v>
      </c>
      <c r="N2154">
        <v>1011</v>
      </c>
      <c r="O2154" t="s">
        <v>567</v>
      </c>
      <c r="P2154" t="s">
        <v>567</v>
      </c>
      <c r="Q2154">
        <v>1</v>
      </c>
      <c r="W2154">
        <v>0</v>
      </c>
      <c r="X2154">
        <v>-1302720870</v>
      </c>
      <c r="Y2154">
        <v>0.13</v>
      </c>
      <c r="AA2154">
        <v>0</v>
      </c>
      <c r="AB2154">
        <v>466.71</v>
      </c>
      <c r="AC2154">
        <v>446.18</v>
      </c>
      <c r="AD2154">
        <v>0</v>
      </c>
      <c r="AE2154">
        <v>0</v>
      </c>
      <c r="AF2154">
        <v>31.26</v>
      </c>
      <c r="AG2154">
        <v>13.5</v>
      </c>
      <c r="AH2154">
        <v>0</v>
      </c>
      <c r="AI2154">
        <v>1</v>
      </c>
      <c r="AJ2154">
        <v>14.93</v>
      </c>
      <c r="AK2154">
        <v>33.049999999999997</v>
      </c>
      <c r="AL2154">
        <v>1</v>
      </c>
      <c r="AN2154">
        <v>0</v>
      </c>
      <c r="AO2154">
        <v>1</v>
      </c>
      <c r="AP2154">
        <v>0</v>
      </c>
      <c r="AQ2154">
        <v>0</v>
      </c>
      <c r="AR2154">
        <v>0</v>
      </c>
      <c r="AS2154" t="s">
        <v>3</v>
      </c>
      <c r="AT2154">
        <v>0.13</v>
      </c>
      <c r="AU2154" t="s">
        <v>3</v>
      </c>
      <c r="AV2154">
        <v>0</v>
      </c>
      <c r="AW2154">
        <v>2</v>
      </c>
      <c r="AX2154">
        <v>35871086</v>
      </c>
      <c r="AY2154">
        <v>1</v>
      </c>
      <c r="AZ2154">
        <v>0</v>
      </c>
      <c r="BA2154">
        <v>2097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CX2154">
        <f>Y2154*Source!I2029</f>
        <v>4.7579999999999997E-2</v>
      </c>
      <c r="CY2154">
        <f>AB2154</f>
        <v>466.71</v>
      </c>
      <c r="CZ2154">
        <f>AF2154</f>
        <v>31.26</v>
      </c>
      <c r="DA2154">
        <f>AJ2154</f>
        <v>14.93</v>
      </c>
      <c r="DB2154">
        <f t="shared" si="331"/>
        <v>4.0599999999999996</v>
      </c>
      <c r="DC2154">
        <f t="shared" si="332"/>
        <v>1.76</v>
      </c>
    </row>
    <row r="2155" spans="1:107">
      <c r="A2155">
        <f>ROW(Source!A2029)</f>
        <v>2029</v>
      </c>
      <c r="B2155">
        <v>35863109</v>
      </c>
      <c r="C2155">
        <v>35871079</v>
      </c>
      <c r="D2155">
        <v>29164349</v>
      </c>
      <c r="E2155">
        <v>1</v>
      </c>
      <c r="F2155">
        <v>1</v>
      </c>
      <c r="G2155">
        <v>1</v>
      </c>
      <c r="H2155">
        <v>3</v>
      </c>
      <c r="I2155" t="s">
        <v>28</v>
      </c>
      <c r="J2155" t="s">
        <v>31</v>
      </c>
      <c r="K2155" t="s">
        <v>29</v>
      </c>
      <c r="L2155">
        <v>1348</v>
      </c>
      <c r="N2155">
        <v>1009</v>
      </c>
      <c r="O2155" t="s">
        <v>30</v>
      </c>
      <c r="P2155" t="s">
        <v>30</v>
      </c>
      <c r="Q2155">
        <v>1000</v>
      </c>
      <c r="W2155">
        <v>0</v>
      </c>
      <c r="X2155">
        <v>-304821490</v>
      </c>
      <c r="Y2155">
        <v>0.47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1</v>
      </c>
      <c r="AJ2155">
        <v>1</v>
      </c>
      <c r="AK2155">
        <v>1</v>
      </c>
      <c r="AL2155">
        <v>1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 t="s">
        <v>3</v>
      </c>
      <c r="AT2155">
        <v>0.47</v>
      </c>
      <c r="AU2155" t="s">
        <v>3</v>
      </c>
      <c r="AV2155">
        <v>0</v>
      </c>
      <c r="AW2155">
        <v>2</v>
      </c>
      <c r="AX2155">
        <v>35871087</v>
      </c>
      <c r="AY2155">
        <v>1</v>
      </c>
      <c r="AZ2155">
        <v>0</v>
      </c>
      <c r="BA2155">
        <v>2098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CX2155">
        <f>Y2155*Source!I2029</f>
        <v>0.17201999999999998</v>
      </c>
      <c r="CY2155">
        <f>AA2155</f>
        <v>0</v>
      </c>
      <c r="CZ2155">
        <f>AE2155</f>
        <v>0</v>
      </c>
      <c r="DA2155">
        <f>AI2155</f>
        <v>1</v>
      </c>
      <c r="DB2155">
        <f t="shared" si="331"/>
        <v>0</v>
      </c>
      <c r="DC2155">
        <f t="shared" si="332"/>
        <v>0</v>
      </c>
    </row>
    <row r="2156" spans="1:107">
      <c r="A2156">
        <f>ROW(Source!A2031)</f>
        <v>2031</v>
      </c>
      <c r="B2156">
        <v>35863109</v>
      </c>
      <c r="C2156">
        <v>35871089</v>
      </c>
      <c r="D2156">
        <v>18406804</v>
      </c>
      <c r="E2156">
        <v>1</v>
      </c>
      <c r="F2156">
        <v>1</v>
      </c>
      <c r="G2156">
        <v>1</v>
      </c>
      <c r="H2156">
        <v>1</v>
      </c>
      <c r="I2156" t="s">
        <v>559</v>
      </c>
      <c r="J2156" t="s">
        <v>3</v>
      </c>
      <c r="K2156" t="s">
        <v>560</v>
      </c>
      <c r="L2156">
        <v>1369</v>
      </c>
      <c r="N2156">
        <v>1013</v>
      </c>
      <c r="O2156" t="s">
        <v>561</v>
      </c>
      <c r="P2156" t="s">
        <v>561</v>
      </c>
      <c r="Q2156">
        <v>1</v>
      </c>
      <c r="W2156">
        <v>0</v>
      </c>
      <c r="X2156">
        <v>254330056</v>
      </c>
      <c r="Y2156">
        <v>3.77</v>
      </c>
      <c r="AA2156">
        <v>0</v>
      </c>
      <c r="AB2156">
        <v>0</v>
      </c>
      <c r="AC2156">
        <v>0</v>
      </c>
      <c r="AD2156">
        <v>249.14</v>
      </c>
      <c r="AE2156">
        <v>0</v>
      </c>
      <c r="AF2156">
        <v>0</v>
      </c>
      <c r="AG2156">
        <v>0</v>
      </c>
      <c r="AH2156">
        <v>249.14</v>
      </c>
      <c r="AI2156">
        <v>1</v>
      </c>
      <c r="AJ2156">
        <v>1</v>
      </c>
      <c r="AK2156">
        <v>1</v>
      </c>
      <c r="AL2156">
        <v>1</v>
      </c>
      <c r="AN2156">
        <v>0</v>
      </c>
      <c r="AO2156">
        <v>1</v>
      </c>
      <c r="AP2156">
        <v>0</v>
      </c>
      <c r="AQ2156">
        <v>0</v>
      </c>
      <c r="AR2156">
        <v>0</v>
      </c>
      <c r="AS2156" t="s">
        <v>3</v>
      </c>
      <c r="AT2156">
        <v>3.77</v>
      </c>
      <c r="AU2156" t="s">
        <v>3</v>
      </c>
      <c r="AV2156">
        <v>1</v>
      </c>
      <c r="AW2156">
        <v>2</v>
      </c>
      <c r="AX2156">
        <v>35871092</v>
      </c>
      <c r="AY2156">
        <v>2</v>
      </c>
      <c r="AZ2156">
        <v>131072</v>
      </c>
      <c r="BA2156">
        <v>2099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CX2156">
        <f>Y2156*Source!I2031</f>
        <v>0.91233999999999993</v>
      </c>
      <c r="CY2156">
        <f>AD2156</f>
        <v>249.14</v>
      </c>
      <c r="CZ2156">
        <f>AH2156</f>
        <v>249.14</v>
      </c>
      <c r="DA2156">
        <f>AL2156</f>
        <v>1</v>
      </c>
      <c r="DB2156">
        <f t="shared" si="331"/>
        <v>939.26</v>
      </c>
      <c r="DC2156">
        <f t="shared" si="332"/>
        <v>0</v>
      </c>
    </row>
    <row r="2157" spans="1:107">
      <c r="A2157">
        <f>ROW(Source!A2031)</f>
        <v>2031</v>
      </c>
      <c r="B2157">
        <v>35863109</v>
      </c>
      <c r="C2157">
        <v>35871089</v>
      </c>
      <c r="D2157">
        <v>29164349</v>
      </c>
      <c r="E2157">
        <v>1</v>
      </c>
      <c r="F2157">
        <v>1</v>
      </c>
      <c r="G2157">
        <v>1</v>
      </c>
      <c r="H2157">
        <v>3</v>
      </c>
      <c r="I2157" t="s">
        <v>28</v>
      </c>
      <c r="J2157" t="s">
        <v>31</v>
      </c>
      <c r="K2157" t="s">
        <v>29</v>
      </c>
      <c r="L2157">
        <v>1348</v>
      </c>
      <c r="N2157">
        <v>1009</v>
      </c>
      <c r="O2157" t="s">
        <v>30</v>
      </c>
      <c r="P2157" t="s">
        <v>30</v>
      </c>
      <c r="Q2157">
        <v>1000</v>
      </c>
      <c r="W2157">
        <v>0</v>
      </c>
      <c r="X2157">
        <v>-304821490</v>
      </c>
      <c r="Y2157">
        <v>0.11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1</v>
      </c>
      <c r="AJ2157">
        <v>1</v>
      </c>
      <c r="AK2157">
        <v>1</v>
      </c>
      <c r="AL2157">
        <v>1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 t="s">
        <v>3</v>
      </c>
      <c r="AT2157">
        <v>0.11</v>
      </c>
      <c r="AU2157" t="s">
        <v>3</v>
      </c>
      <c r="AV2157">
        <v>0</v>
      </c>
      <c r="AW2157">
        <v>2</v>
      </c>
      <c r="AX2157">
        <v>35871093</v>
      </c>
      <c r="AY2157">
        <v>1</v>
      </c>
      <c r="AZ2157">
        <v>0</v>
      </c>
      <c r="BA2157">
        <v>2100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CX2157">
        <f>Y2157*Source!I2031</f>
        <v>2.6619999999999998E-2</v>
      </c>
      <c r="CY2157">
        <f>AA2157</f>
        <v>0</v>
      </c>
      <c r="CZ2157">
        <f>AE2157</f>
        <v>0</v>
      </c>
      <c r="DA2157">
        <f>AI2157</f>
        <v>1</v>
      </c>
      <c r="DB2157">
        <f t="shared" si="331"/>
        <v>0</v>
      </c>
      <c r="DC2157">
        <f t="shared" si="332"/>
        <v>0</v>
      </c>
    </row>
    <row r="2158" spans="1:107">
      <c r="A2158">
        <f>ROW(Source!A2033)</f>
        <v>2033</v>
      </c>
      <c r="B2158">
        <v>35863109</v>
      </c>
      <c r="C2158">
        <v>35871095</v>
      </c>
      <c r="D2158">
        <v>18406804</v>
      </c>
      <c r="E2158">
        <v>1</v>
      </c>
      <c r="F2158">
        <v>1</v>
      </c>
      <c r="G2158">
        <v>1</v>
      </c>
      <c r="H2158">
        <v>1</v>
      </c>
      <c r="I2158" t="s">
        <v>559</v>
      </c>
      <c r="J2158" t="s">
        <v>3</v>
      </c>
      <c r="K2158" t="s">
        <v>560</v>
      </c>
      <c r="L2158">
        <v>1369</v>
      </c>
      <c r="N2158">
        <v>1013</v>
      </c>
      <c r="O2158" t="s">
        <v>561</v>
      </c>
      <c r="P2158" t="s">
        <v>561</v>
      </c>
      <c r="Q2158">
        <v>1</v>
      </c>
      <c r="W2158">
        <v>0</v>
      </c>
      <c r="X2158">
        <v>254330056</v>
      </c>
      <c r="Y2158">
        <v>5.84</v>
      </c>
      <c r="AA2158">
        <v>0</v>
      </c>
      <c r="AB2158">
        <v>0</v>
      </c>
      <c r="AC2158">
        <v>0</v>
      </c>
      <c r="AD2158">
        <v>249.14</v>
      </c>
      <c r="AE2158">
        <v>0</v>
      </c>
      <c r="AF2158">
        <v>0</v>
      </c>
      <c r="AG2158">
        <v>0</v>
      </c>
      <c r="AH2158">
        <v>249.14</v>
      </c>
      <c r="AI2158">
        <v>1</v>
      </c>
      <c r="AJ2158">
        <v>1</v>
      </c>
      <c r="AK2158">
        <v>1</v>
      </c>
      <c r="AL2158">
        <v>1</v>
      </c>
      <c r="AN2158">
        <v>0</v>
      </c>
      <c r="AO2158">
        <v>1</v>
      </c>
      <c r="AP2158">
        <v>0</v>
      </c>
      <c r="AQ2158">
        <v>0</v>
      </c>
      <c r="AR2158">
        <v>0</v>
      </c>
      <c r="AS2158" t="s">
        <v>3</v>
      </c>
      <c r="AT2158">
        <v>5.84</v>
      </c>
      <c r="AU2158" t="s">
        <v>3</v>
      </c>
      <c r="AV2158">
        <v>1</v>
      </c>
      <c r="AW2158">
        <v>2</v>
      </c>
      <c r="AX2158">
        <v>35871097</v>
      </c>
      <c r="AY2158">
        <v>2</v>
      </c>
      <c r="AZ2158">
        <v>131072</v>
      </c>
      <c r="BA2158">
        <v>2101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CX2158">
        <f>Y2158*Source!I2033</f>
        <v>0.2336</v>
      </c>
      <c r="CY2158">
        <f>AD2158</f>
        <v>249.14</v>
      </c>
      <c r="CZ2158">
        <f>AH2158</f>
        <v>249.14</v>
      </c>
      <c r="DA2158">
        <f>AL2158</f>
        <v>1</v>
      </c>
      <c r="DB2158">
        <f t="shared" si="331"/>
        <v>1454.98</v>
      </c>
      <c r="DC2158">
        <f t="shared" si="332"/>
        <v>0</v>
      </c>
    </row>
    <row r="2159" spans="1:107">
      <c r="A2159">
        <f>ROW(Source!A2034)</f>
        <v>2034</v>
      </c>
      <c r="B2159">
        <v>35863109</v>
      </c>
      <c r="C2159">
        <v>35871098</v>
      </c>
      <c r="D2159">
        <v>18408066</v>
      </c>
      <c r="E2159">
        <v>1</v>
      </c>
      <c r="F2159">
        <v>1</v>
      </c>
      <c r="G2159">
        <v>1</v>
      </c>
      <c r="H2159">
        <v>1</v>
      </c>
      <c r="I2159" t="s">
        <v>568</v>
      </c>
      <c r="J2159" t="s">
        <v>3</v>
      </c>
      <c r="K2159" t="s">
        <v>569</v>
      </c>
      <c r="L2159">
        <v>1369</v>
      </c>
      <c r="N2159">
        <v>1013</v>
      </c>
      <c r="O2159" t="s">
        <v>561</v>
      </c>
      <c r="P2159" t="s">
        <v>561</v>
      </c>
      <c r="Q2159">
        <v>1</v>
      </c>
      <c r="W2159">
        <v>0</v>
      </c>
      <c r="X2159">
        <v>-886480961</v>
      </c>
      <c r="Y2159">
        <v>179.3</v>
      </c>
      <c r="AA2159">
        <v>0</v>
      </c>
      <c r="AB2159">
        <v>0</v>
      </c>
      <c r="AC2159">
        <v>0</v>
      </c>
      <c r="AD2159">
        <v>256.16000000000003</v>
      </c>
      <c r="AE2159">
        <v>0</v>
      </c>
      <c r="AF2159">
        <v>0</v>
      </c>
      <c r="AG2159">
        <v>0</v>
      </c>
      <c r="AH2159">
        <v>256.16000000000003</v>
      </c>
      <c r="AI2159">
        <v>1</v>
      </c>
      <c r="AJ2159">
        <v>1</v>
      </c>
      <c r="AK2159">
        <v>1</v>
      </c>
      <c r="AL2159">
        <v>1</v>
      </c>
      <c r="AN2159">
        <v>0</v>
      </c>
      <c r="AO2159">
        <v>1</v>
      </c>
      <c r="AP2159">
        <v>0</v>
      </c>
      <c r="AQ2159">
        <v>0</v>
      </c>
      <c r="AR2159">
        <v>0</v>
      </c>
      <c r="AS2159" t="s">
        <v>3</v>
      </c>
      <c r="AT2159">
        <v>179.3</v>
      </c>
      <c r="AU2159" t="s">
        <v>3</v>
      </c>
      <c r="AV2159">
        <v>1</v>
      </c>
      <c r="AW2159">
        <v>2</v>
      </c>
      <c r="AX2159">
        <v>35871104</v>
      </c>
      <c r="AY2159">
        <v>1</v>
      </c>
      <c r="AZ2159">
        <v>0</v>
      </c>
      <c r="BA2159">
        <v>2102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CX2159">
        <f>Y2159*Source!I2034</f>
        <v>3.5860000000000003</v>
      </c>
      <c r="CY2159">
        <f>AD2159</f>
        <v>256.16000000000003</v>
      </c>
      <c r="CZ2159">
        <f>AH2159</f>
        <v>256.16000000000003</v>
      </c>
      <c r="DA2159">
        <f>AL2159</f>
        <v>1</v>
      </c>
      <c r="DB2159">
        <f t="shared" si="331"/>
        <v>45929.49</v>
      </c>
      <c r="DC2159">
        <f t="shared" si="332"/>
        <v>0</v>
      </c>
    </row>
    <row r="2160" spans="1:107">
      <c r="A2160">
        <f>ROW(Source!A2034)</f>
        <v>2034</v>
      </c>
      <c r="B2160">
        <v>35863109</v>
      </c>
      <c r="C2160">
        <v>35871098</v>
      </c>
      <c r="D2160">
        <v>121548</v>
      </c>
      <c r="E2160">
        <v>1</v>
      </c>
      <c r="F2160">
        <v>1</v>
      </c>
      <c r="G2160">
        <v>1</v>
      </c>
      <c r="H2160">
        <v>1</v>
      </c>
      <c r="I2160" t="s">
        <v>35</v>
      </c>
      <c r="J2160" t="s">
        <v>3</v>
      </c>
      <c r="K2160" t="s">
        <v>562</v>
      </c>
      <c r="L2160">
        <v>608254</v>
      </c>
      <c r="N2160">
        <v>1013</v>
      </c>
      <c r="O2160" t="s">
        <v>563</v>
      </c>
      <c r="P2160" t="s">
        <v>563</v>
      </c>
      <c r="Q2160">
        <v>1</v>
      </c>
      <c r="W2160">
        <v>0</v>
      </c>
      <c r="X2160">
        <v>-185737400</v>
      </c>
      <c r="Y2160">
        <v>3.97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1</v>
      </c>
      <c r="AJ2160">
        <v>1</v>
      </c>
      <c r="AK2160">
        <v>1</v>
      </c>
      <c r="AL2160">
        <v>1</v>
      </c>
      <c r="AN2160">
        <v>0</v>
      </c>
      <c r="AO2160">
        <v>1</v>
      </c>
      <c r="AP2160">
        <v>0</v>
      </c>
      <c r="AQ2160">
        <v>0</v>
      </c>
      <c r="AR2160">
        <v>0</v>
      </c>
      <c r="AS2160" t="s">
        <v>3</v>
      </c>
      <c r="AT2160">
        <v>3.97</v>
      </c>
      <c r="AU2160" t="s">
        <v>3</v>
      </c>
      <c r="AV2160">
        <v>2</v>
      </c>
      <c r="AW2160">
        <v>2</v>
      </c>
      <c r="AX2160">
        <v>35871105</v>
      </c>
      <c r="AY2160">
        <v>1</v>
      </c>
      <c r="AZ2160">
        <v>0</v>
      </c>
      <c r="BA2160">
        <v>2103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CX2160">
        <f>Y2160*Source!I2034</f>
        <v>7.9400000000000012E-2</v>
      </c>
      <c r="CY2160">
        <f>AD2160</f>
        <v>0</v>
      </c>
      <c r="CZ2160">
        <f>AH2160</f>
        <v>0</v>
      </c>
      <c r="DA2160">
        <f>AL2160</f>
        <v>1</v>
      </c>
      <c r="DB2160">
        <f t="shared" si="331"/>
        <v>0</v>
      </c>
      <c r="DC2160">
        <f t="shared" si="332"/>
        <v>0</v>
      </c>
    </row>
    <row r="2161" spans="1:107">
      <c r="A2161">
        <f>ROW(Source!A2034)</f>
        <v>2034</v>
      </c>
      <c r="B2161">
        <v>35863109</v>
      </c>
      <c r="C2161">
        <v>35871098</v>
      </c>
      <c r="D2161">
        <v>29172710</v>
      </c>
      <c r="E2161">
        <v>1</v>
      </c>
      <c r="F2161">
        <v>1</v>
      </c>
      <c r="G2161">
        <v>1</v>
      </c>
      <c r="H2161">
        <v>2</v>
      </c>
      <c r="I2161" t="s">
        <v>570</v>
      </c>
      <c r="J2161" t="s">
        <v>571</v>
      </c>
      <c r="K2161" t="s">
        <v>572</v>
      </c>
      <c r="L2161">
        <v>1368</v>
      </c>
      <c r="N2161">
        <v>1011</v>
      </c>
      <c r="O2161" t="s">
        <v>567</v>
      </c>
      <c r="P2161" t="s">
        <v>567</v>
      </c>
      <c r="Q2161">
        <v>1</v>
      </c>
      <c r="W2161">
        <v>0</v>
      </c>
      <c r="X2161">
        <v>-1676841219</v>
      </c>
      <c r="Y2161">
        <v>3.97</v>
      </c>
      <c r="AA2161">
        <v>0</v>
      </c>
      <c r="AB2161">
        <v>539.16</v>
      </c>
      <c r="AC2161">
        <v>332.48</v>
      </c>
      <c r="AD2161">
        <v>0</v>
      </c>
      <c r="AE2161">
        <v>0</v>
      </c>
      <c r="AF2161">
        <v>46.56</v>
      </c>
      <c r="AG2161">
        <v>10.06</v>
      </c>
      <c r="AH2161">
        <v>0</v>
      </c>
      <c r="AI2161">
        <v>1</v>
      </c>
      <c r="AJ2161">
        <v>11.58</v>
      </c>
      <c r="AK2161">
        <v>33.049999999999997</v>
      </c>
      <c r="AL2161">
        <v>1</v>
      </c>
      <c r="AN2161">
        <v>0</v>
      </c>
      <c r="AO2161">
        <v>1</v>
      </c>
      <c r="AP2161">
        <v>0</v>
      </c>
      <c r="AQ2161">
        <v>0</v>
      </c>
      <c r="AR2161">
        <v>0</v>
      </c>
      <c r="AS2161" t="s">
        <v>3</v>
      </c>
      <c r="AT2161">
        <v>3.97</v>
      </c>
      <c r="AU2161" t="s">
        <v>3</v>
      </c>
      <c r="AV2161">
        <v>0</v>
      </c>
      <c r="AW2161">
        <v>2</v>
      </c>
      <c r="AX2161">
        <v>35871106</v>
      </c>
      <c r="AY2161">
        <v>1</v>
      </c>
      <c r="AZ2161">
        <v>0</v>
      </c>
      <c r="BA2161">
        <v>2104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CX2161">
        <f>Y2161*Source!I2034</f>
        <v>7.9400000000000012E-2</v>
      </c>
      <c r="CY2161">
        <f>AB2161</f>
        <v>539.16</v>
      </c>
      <c r="CZ2161">
        <f>AF2161</f>
        <v>46.56</v>
      </c>
      <c r="DA2161">
        <f>AJ2161</f>
        <v>11.58</v>
      </c>
      <c r="DB2161">
        <f t="shared" si="331"/>
        <v>184.84</v>
      </c>
      <c r="DC2161">
        <f t="shared" si="332"/>
        <v>39.94</v>
      </c>
    </row>
    <row r="2162" spans="1:107">
      <c r="A2162">
        <f>ROW(Source!A2034)</f>
        <v>2034</v>
      </c>
      <c r="B2162">
        <v>35863109</v>
      </c>
      <c r="C2162">
        <v>35871098</v>
      </c>
      <c r="D2162">
        <v>29174533</v>
      </c>
      <c r="E2162">
        <v>1</v>
      </c>
      <c r="F2162">
        <v>1</v>
      </c>
      <c r="G2162">
        <v>1</v>
      </c>
      <c r="H2162">
        <v>2</v>
      </c>
      <c r="I2162" t="s">
        <v>573</v>
      </c>
      <c r="J2162" t="s">
        <v>574</v>
      </c>
      <c r="K2162" t="s">
        <v>575</v>
      </c>
      <c r="L2162">
        <v>1368</v>
      </c>
      <c r="N2162">
        <v>1011</v>
      </c>
      <c r="O2162" t="s">
        <v>567</v>
      </c>
      <c r="P2162" t="s">
        <v>567</v>
      </c>
      <c r="Q2162">
        <v>1</v>
      </c>
      <c r="W2162">
        <v>0</v>
      </c>
      <c r="X2162">
        <v>1235896746</v>
      </c>
      <c r="Y2162">
        <v>7.93</v>
      </c>
      <c r="AA2162">
        <v>0</v>
      </c>
      <c r="AB2162">
        <v>5.0599999999999996</v>
      </c>
      <c r="AC2162">
        <v>0</v>
      </c>
      <c r="AD2162">
        <v>0</v>
      </c>
      <c r="AE2162">
        <v>0</v>
      </c>
      <c r="AF2162">
        <v>1.53</v>
      </c>
      <c r="AG2162">
        <v>0</v>
      </c>
      <c r="AH2162">
        <v>0</v>
      </c>
      <c r="AI2162">
        <v>1</v>
      </c>
      <c r="AJ2162">
        <v>3.31</v>
      </c>
      <c r="AK2162">
        <v>33.049999999999997</v>
      </c>
      <c r="AL2162">
        <v>1</v>
      </c>
      <c r="AN2162">
        <v>0</v>
      </c>
      <c r="AO2162">
        <v>1</v>
      </c>
      <c r="AP2162">
        <v>0</v>
      </c>
      <c r="AQ2162">
        <v>0</v>
      </c>
      <c r="AR2162">
        <v>0</v>
      </c>
      <c r="AS2162" t="s">
        <v>3</v>
      </c>
      <c r="AT2162">
        <v>7.93</v>
      </c>
      <c r="AU2162" t="s">
        <v>3</v>
      </c>
      <c r="AV2162">
        <v>0</v>
      </c>
      <c r="AW2162">
        <v>2</v>
      </c>
      <c r="AX2162">
        <v>35871107</v>
      </c>
      <c r="AY2162">
        <v>1</v>
      </c>
      <c r="AZ2162">
        <v>0</v>
      </c>
      <c r="BA2162">
        <v>2105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CX2162">
        <f>Y2162*Source!I2034</f>
        <v>0.15859999999999999</v>
      </c>
      <c r="CY2162">
        <f>AB2162</f>
        <v>5.0599999999999996</v>
      </c>
      <c r="CZ2162">
        <f>AF2162</f>
        <v>1.53</v>
      </c>
      <c r="DA2162">
        <f>AJ2162</f>
        <v>3.31</v>
      </c>
      <c r="DB2162">
        <f t="shared" si="331"/>
        <v>12.13</v>
      </c>
      <c r="DC2162">
        <f t="shared" si="332"/>
        <v>0</v>
      </c>
    </row>
    <row r="2163" spans="1:107">
      <c r="A2163">
        <f>ROW(Source!A2034)</f>
        <v>2034</v>
      </c>
      <c r="B2163">
        <v>35863109</v>
      </c>
      <c r="C2163">
        <v>35871098</v>
      </c>
      <c r="D2163">
        <v>29164349</v>
      </c>
      <c r="E2163">
        <v>1</v>
      </c>
      <c r="F2163">
        <v>1</v>
      </c>
      <c r="G2163">
        <v>1</v>
      </c>
      <c r="H2163">
        <v>3</v>
      </c>
      <c r="I2163" t="s">
        <v>28</v>
      </c>
      <c r="J2163" t="s">
        <v>31</v>
      </c>
      <c r="K2163" t="s">
        <v>29</v>
      </c>
      <c r="L2163">
        <v>1348</v>
      </c>
      <c r="N2163">
        <v>1009</v>
      </c>
      <c r="O2163" t="s">
        <v>30</v>
      </c>
      <c r="P2163" t="s">
        <v>30</v>
      </c>
      <c r="Q2163">
        <v>1000</v>
      </c>
      <c r="W2163">
        <v>0</v>
      </c>
      <c r="X2163">
        <v>-304821490</v>
      </c>
      <c r="Y2163">
        <v>10.5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1</v>
      </c>
      <c r="AJ2163">
        <v>1</v>
      </c>
      <c r="AK2163">
        <v>1</v>
      </c>
      <c r="AL2163">
        <v>1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 t="s">
        <v>3</v>
      </c>
      <c r="AT2163">
        <v>10.5</v>
      </c>
      <c r="AU2163" t="s">
        <v>3</v>
      </c>
      <c r="AV2163">
        <v>0</v>
      </c>
      <c r="AW2163">
        <v>2</v>
      </c>
      <c r="AX2163">
        <v>35871108</v>
      </c>
      <c r="AY2163">
        <v>1</v>
      </c>
      <c r="AZ2163">
        <v>0</v>
      </c>
      <c r="BA2163">
        <v>2106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CX2163">
        <f>Y2163*Source!I2034</f>
        <v>0.21</v>
      </c>
      <c r="CY2163">
        <f>AA2163</f>
        <v>0</v>
      </c>
      <c r="CZ2163">
        <f>AE2163</f>
        <v>0</v>
      </c>
      <c r="DA2163">
        <f>AI2163</f>
        <v>1</v>
      </c>
      <c r="DB2163">
        <f t="shared" si="331"/>
        <v>0</v>
      </c>
      <c r="DC2163">
        <f t="shared" si="332"/>
        <v>0</v>
      </c>
    </row>
    <row r="2164" spans="1:107">
      <c r="A2164">
        <f>ROW(Source!A2073)</f>
        <v>2073</v>
      </c>
      <c r="B2164">
        <v>35863109</v>
      </c>
      <c r="C2164">
        <v>35871110</v>
      </c>
      <c r="D2164">
        <v>18407150</v>
      </c>
      <c r="E2164">
        <v>1</v>
      </c>
      <c r="F2164">
        <v>1</v>
      </c>
      <c r="G2164">
        <v>1</v>
      </c>
      <c r="H2164">
        <v>1</v>
      </c>
      <c r="I2164" t="s">
        <v>576</v>
      </c>
      <c r="J2164" t="s">
        <v>3</v>
      </c>
      <c r="K2164" t="s">
        <v>577</v>
      </c>
      <c r="L2164">
        <v>1369</v>
      </c>
      <c r="N2164">
        <v>1013</v>
      </c>
      <c r="O2164" t="s">
        <v>561</v>
      </c>
      <c r="P2164" t="s">
        <v>561</v>
      </c>
      <c r="Q2164">
        <v>1</v>
      </c>
      <c r="W2164">
        <v>0</v>
      </c>
      <c r="X2164">
        <v>-931037793</v>
      </c>
      <c r="Y2164">
        <v>24.368500000000001</v>
      </c>
      <c r="AA2164">
        <v>0</v>
      </c>
      <c r="AB2164">
        <v>0</v>
      </c>
      <c r="AC2164">
        <v>0</v>
      </c>
      <c r="AD2164">
        <v>272.45</v>
      </c>
      <c r="AE2164">
        <v>0</v>
      </c>
      <c r="AF2164">
        <v>0</v>
      </c>
      <c r="AG2164">
        <v>0</v>
      </c>
      <c r="AH2164">
        <v>272.45</v>
      </c>
      <c r="AI2164">
        <v>1</v>
      </c>
      <c r="AJ2164">
        <v>1</v>
      </c>
      <c r="AK2164">
        <v>1</v>
      </c>
      <c r="AL2164">
        <v>1</v>
      </c>
      <c r="AN2164">
        <v>0</v>
      </c>
      <c r="AO2164">
        <v>1</v>
      </c>
      <c r="AP2164">
        <v>1</v>
      </c>
      <c r="AQ2164">
        <v>0</v>
      </c>
      <c r="AR2164">
        <v>0</v>
      </c>
      <c r="AS2164" t="s">
        <v>3</v>
      </c>
      <c r="AT2164">
        <v>21.19</v>
      </c>
      <c r="AU2164" t="s">
        <v>134</v>
      </c>
      <c r="AV2164">
        <v>1</v>
      </c>
      <c r="AW2164">
        <v>2</v>
      </c>
      <c r="AX2164">
        <v>35871118</v>
      </c>
      <c r="AY2164">
        <v>1</v>
      </c>
      <c r="AZ2164">
        <v>0</v>
      </c>
      <c r="BA2164">
        <v>2107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CX2164">
        <f>Y2164*Source!I2073</f>
        <v>1.120951</v>
      </c>
      <c r="CY2164">
        <f>AD2164</f>
        <v>272.45</v>
      </c>
      <c r="CZ2164">
        <f>AH2164</f>
        <v>272.45</v>
      </c>
      <c r="DA2164">
        <f>AL2164</f>
        <v>1</v>
      </c>
      <c r="DB2164">
        <f>ROUND((ROUND(AT2164*CZ2164,2)*1.15),2)</f>
        <v>6639.2</v>
      </c>
      <c r="DC2164">
        <f>ROUND((ROUND(AT2164*AG2164,2)*1.15),2)</f>
        <v>0</v>
      </c>
    </row>
    <row r="2165" spans="1:107">
      <c r="A2165">
        <f>ROW(Source!A2073)</f>
        <v>2073</v>
      </c>
      <c r="B2165">
        <v>35863109</v>
      </c>
      <c r="C2165">
        <v>35871110</v>
      </c>
      <c r="D2165">
        <v>121548</v>
      </c>
      <c r="E2165">
        <v>1</v>
      </c>
      <c r="F2165">
        <v>1</v>
      </c>
      <c r="G2165">
        <v>1</v>
      </c>
      <c r="H2165">
        <v>1</v>
      </c>
      <c r="I2165" t="s">
        <v>35</v>
      </c>
      <c r="J2165" t="s">
        <v>3</v>
      </c>
      <c r="K2165" t="s">
        <v>562</v>
      </c>
      <c r="L2165">
        <v>608254</v>
      </c>
      <c r="N2165">
        <v>1013</v>
      </c>
      <c r="O2165" t="s">
        <v>563</v>
      </c>
      <c r="P2165" t="s">
        <v>563</v>
      </c>
      <c r="Q2165">
        <v>1</v>
      </c>
      <c r="W2165">
        <v>0</v>
      </c>
      <c r="X2165">
        <v>-185737400</v>
      </c>
      <c r="Y2165">
        <v>0.05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1</v>
      </c>
      <c r="AJ2165">
        <v>1</v>
      </c>
      <c r="AK2165">
        <v>1</v>
      </c>
      <c r="AL2165">
        <v>1</v>
      </c>
      <c r="AN2165">
        <v>0</v>
      </c>
      <c r="AO2165">
        <v>1</v>
      </c>
      <c r="AP2165">
        <v>1</v>
      </c>
      <c r="AQ2165">
        <v>0</v>
      </c>
      <c r="AR2165">
        <v>0</v>
      </c>
      <c r="AS2165" t="s">
        <v>3</v>
      </c>
      <c r="AT2165">
        <v>0.04</v>
      </c>
      <c r="AU2165" t="s">
        <v>133</v>
      </c>
      <c r="AV2165">
        <v>2</v>
      </c>
      <c r="AW2165">
        <v>2</v>
      </c>
      <c r="AX2165">
        <v>35871119</v>
      </c>
      <c r="AY2165">
        <v>1</v>
      </c>
      <c r="AZ2165">
        <v>0</v>
      </c>
      <c r="BA2165">
        <v>2108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CX2165">
        <f>Y2165*Source!I2073</f>
        <v>2.3E-3</v>
      </c>
      <c r="CY2165">
        <f>AD2165</f>
        <v>0</v>
      </c>
      <c r="CZ2165">
        <f>AH2165</f>
        <v>0</v>
      </c>
      <c r="DA2165">
        <f>AL2165</f>
        <v>1</v>
      </c>
      <c r="DB2165">
        <f>ROUND((ROUND(AT2165*CZ2165,2)*1.25),2)</f>
        <v>0</v>
      </c>
      <c r="DC2165">
        <f>ROUND((ROUND(AT2165*AG2165,2)*1.25),2)</f>
        <v>0</v>
      </c>
    </row>
    <row r="2166" spans="1:107">
      <c r="A2166">
        <f>ROW(Source!A2073)</f>
        <v>2073</v>
      </c>
      <c r="B2166">
        <v>35863109</v>
      </c>
      <c r="C2166">
        <v>35871110</v>
      </c>
      <c r="D2166">
        <v>29172556</v>
      </c>
      <c r="E2166">
        <v>1</v>
      </c>
      <c r="F2166">
        <v>1</v>
      </c>
      <c r="G2166">
        <v>1</v>
      </c>
      <c r="H2166">
        <v>2</v>
      </c>
      <c r="I2166" t="s">
        <v>564</v>
      </c>
      <c r="J2166" t="s">
        <v>565</v>
      </c>
      <c r="K2166" t="s">
        <v>566</v>
      </c>
      <c r="L2166">
        <v>1368</v>
      </c>
      <c r="N2166">
        <v>1011</v>
      </c>
      <c r="O2166" t="s">
        <v>567</v>
      </c>
      <c r="P2166" t="s">
        <v>567</v>
      </c>
      <c r="Q2166">
        <v>1</v>
      </c>
      <c r="W2166">
        <v>0</v>
      </c>
      <c r="X2166">
        <v>-1302720870</v>
      </c>
      <c r="Y2166">
        <v>0.05</v>
      </c>
      <c r="AA2166">
        <v>0</v>
      </c>
      <c r="AB2166">
        <v>466.71</v>
      </c>
      <c r="AC2166">
        <v>446.18</v>
      </c>
      <c r="AD2166">
        <v>0</v>
      </c>
      <c r="AE2166">
        <v>0</v>
      </c>
      <c r="AF2166">
        <v>31.26</v>
      </c>
      <c r="AG2166">
        <v>13.5</v>
      </c>
      <c r="AH2166">
        <v>0</v>
      </c>
      <c r="AI2166">
        <v>1</v>
      </c>
      <c r="AJ2166">
        <v>14.93</v>
      </c>
      <c r="AK2166">
        <v>33.049999999999997</v>
      </c>
      <c r="AL2166">
        <v>1</v>
      </c>
      <c r="AN2166">
        <v>0</v>
      </c>
      <c r="AO2166">
        <v>1</v>
      </c>
      <c r="AP2166">
        <v>1</v>
      </c>
      <c r="AQ2166">
        <v>0</v>
      </c>
      <c r="AR2166">
        <v>0</v>
      </c>
      <c r="AS2166" t="s">
        <v>3</v>
      </c>
      <c r="AT2166">
        <v>0.04</v>
      </c>
      <c r="AU2166" t="s">
        <v>133</v>
      </c>
      <c r="AV2166">
        <v>0</v>
      </c>
      <c r="AW2166">
        <v>2</v>
      </c>
      <c r="AX2166">
        <v>35871120</v>
      </c>
      <c r="AY2166">
        <v>1</v>
      </c>
      <c r="AZ2166">
        <v>0</v>
      </c>
      <c r="BA2166">
        <v>2109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CX2166">
        <f>Y2166*Source!I2073</f>
        <v>2.3E-3</v>
      </c>
      <c r="CY2166">
        <f>AB2166</f>
        <v>466.71</v>
      </c>
      <c r="CZ2166">
        <f>AF2166</f>
        <v>31.26</v>
      </c>
      <c r="DA2166">
        <f>AJ2166</f>
        <v>14.93</v>
      </c>
      <c r="DB2166">
        <f>ROUND((ROUND(AT2166*CZ2166,2)*1.25),2)</f>
        <v>1.56</v>
      </c>
      <c r="DC2166">
        <f>ROUND((ROUND(AT2166*AG2166,2)*1.25),2)</f>
        <v>0.68</v>
      </c>
    </row>
    <row r="2167" spans="1:107">
      <c r="A2167">
        <f>ROW(Source!A2073)</f>
        <v>2073</v>
      </c>
      <c r="B2167">
        <v>35863109</v>
      </c>
      <c r="C2167">
        <v>35871110</v>
      </c>
      <c r="D2167">
        <v>29174913</v>
      </c>
      <c r="E2167">
        <v>1</v>
      </c>
      <c r="F2167">
        <v>1</v>
      </c>
      <c r="G2167">
        <v>1</v>
      </c>
      <c r="H2167">
        <v>2</v>
      </c>
      <c r="I2167" t="s">
        <v>578</v>
      </c>
      <c r="J2167" t="s">
        <v>579</v>
      </c>
      <c r="K2167" t="s">
        <v>580</v>
      </c>
      <c r="L2167">
        <v>1368</v>
      </c>
      <c r="N2167">
        <v>1011</v>
      </c>
      <c r="O2167" t="s">
        <v>567</v>
      </c>
      <c r="P2167" t="s">
        <v>567</v>
      </c>
      <c r="Q2167">
        <v>1</v>
      </c>
      <c r="W2167">
        <v>0</v>
      </c>
      <c r="X2167">
        <v>458544584</v>
      </c>
      <c r="Y2167">
        <v>0.1875</v>
      </c>
      <c r="AA2167">
        <v>0</v>
      </c>
      <c r="AB2167">
        <v>932.72</v>
      </c>
      <c r="AC2167">
        <v>383.38</v>
      </c>
      <c r="AD2167">
        <v>0</v>
      </c>
      <c r="AE2167">
        <v>0</v>
      </c>
      <c r="AF2167">
        <v>87.17</v>
      </c>
      <c r="AG2167">
        <v>11.6</v>
      </c>
      <c r="AH2167">
        <v>0</v>
      </c>
      <c r="AI2167">
        <v>1</v>
      </c>
      <c r="AJ2167">
        <v>10.7</v>
      </c>
      <c r="AK2167">
        <v>33.049999999999997</v>
      </c>
      <c r="AL2167">
        <v>1</v>
      </c>
      <c r="AN2167">
        <v>0</v>
      </c>
      <c r="AO2167">
        <v>1</v>
      </c>
      <c r="AP2167">
        <v>1</v>
      </c>
      <c r="AQ2167">
        <v>0</v>
      </c>
      <c r="AR2167">
        <v>0</v>
      </c>
      <c r="AS2167" t="s">
        <v>3</v>
      </c>
      <c r="AT2167">
        <v>0.15</v>
      </c>
      <c r="AU2167" t="s">
        <v>133</v>
      </c>
      <c r="AV2167">
        <v>0</v>
      </c>
      <c r="AW2167">
        <v>2</v>
      </c>
      <c r="AX2167">
        <v>35871121</v>
      </c>
      <c r="AY2167">
        <v>1</v>
      </c>
      <c r="AZ2167">
        <v>0</v>
      </c>
      <c r="BA2167">
        <v>2110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CX2167">
        <f>Y2167*Source!I2073</f>
        <v>8.6250000000000007E-3</v>
      </c>
      <c r="CY2167">
        <f>AB2167</f>
        <v>932.72</v>
      </c>
      <c r="CZ2167">
        <f>AF2167</f>
        <v>87.17</v>
      </c>
      <c r="DA2167">
        <f>AJ2167</f>
        <v>10.7</v>
      </c>
      <c r="DB2167">
        <f>ROUND((ROUND(AT2167*CZ2167,2)*1.25),2)</f>
        <v>16.350000000000001</v>
      </c>
      <c r="DC2167">
        <f>ROUND((ROUND(AT2167*AG2167,2)*1.25),2)</f>
        <v>2.1800000000000002</v>
      </c>
    </row>
    <row r="2168" spans="1:107">
      <c r="A2168">
        <f>ROW(Source!A2073)</f>
        <v>2073</v>
      </c>
      <c r="B2168">
        <v>35863109</v>
      </c>
      <c r="C2168">
        <v>35871110</v>
      </c>
      <c r="D2168">
        <v>29108696</v>
      </c>
      <c r="E2168">
        <v>1</v>
      </c>
      <c r="F2168">
        <v>1</v>
      </c>
      <c r="G2168">
        <v>1</v>
      </c>
      <c r="H2168">
        <v>3</v>
      </c>
      <c r="I2168" t="s">
        <v>581</v>
      </c>
      <c r="J2168" t="s">
        <v>582</v>
      </c>
      <c r="K2168" t="s">
        <v>583</v>
      </c>
      <c r="L2168">
        <v>1354</v>
      </c>
      <c r="N2168">
        <v>1010</v>
      </c>
      <c r="O2168" t="s">
        <v>237</v>
      </c>
      <c r="P2168" t="s">
        <v>237</v>
      </c>
      <c r="Q2168">
        <v>1</v>
      </c>
      <c r="W2168">
        <v>0</v>
      </c>
      <c r="X2168">
        <v>2109155817</v>
      </c>
      <c r="Y2168">
        <v>56.6</v>
      </c>
      <c r="AA2168">
        <v>310.51</v>
      </c>
      <c r="AB2168">
        <v>0</v>
      </c>
      <c r="AC2168">
        <v>0</v>
      </c>
      <c r="AD2168">
        <v>0</v>
      </c>
      <c r="AE2168">
        <v>67.209999999999994</v>
      </c>
      <c r="AF2168">
        <v>0</v>
      </c>
      <c r="AG2168">
        <v>0</v>
      </c>
      <c r="AH2168">
        <v>0</v>
      </c>
      <c r="AI2168">
        <v>4.62</v>
      </c>
      <c r="AJ2168">
        <v>1</v>
      </c>
      <c r="AK2168">
        <v>1</v>
      </c>
      <c r="AL2168">
        <v>1</v>
      </c>
      <c r="AN2168">
        <v>0</v>
      </c>
      <c r="AO2168">
        <v>1</v>
      </c>
      <c r="AP2168">
        <v>0</v>
      </c>
      <c r="AQ2168">
        <v>0</v>
      </c>
      <c r="AR2168">
        <v>0</v>
      </c>
      <c r="AS2168" t="s">
        <v>3</v>
      </c>
      <c r="AT2168">
        <v>56.6</v>
      </c>
      <c r="AU2168" t="s">
        <v>3</v>
      </c>
      <c r="AV2168">
        <v>0</v>
      </c>
      <c r="AW2168">
        <v>2</v>
      </c>
      <c r="AX2168">
        <v>35871122</v>
      </c>
      <c r="AY2168">
        <v>1</v>
      </c>
      <c r="AZ2168">
        <v>0</v>
      </c>
      <c r="BA2168">
        <v>2111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CX2168">
        <f>Y2168*Source!I2073</f>
        <v>2.6036000000000001</v>
      </c>
      <c r="CY2168">
        <f>AA2168</f>
        <v>310.51</v>
      </c>
      <c r="CZ2168">
        <f>AE2168</f>
        <v>67.209999999999994</v>
      </c>
      <c r="DA2168">
        <f>AI2168</f>
        <v>4.62</v>
      </c>
      <c r="DB2168">
        <f>ROUND(ROUND(AT2168*CZ2168,2),2)</f>
        <v>3804.09</v>
      </c>
      <c r="DC2168">
        <f>ROUND(ROUND(AT2168*AG2168,2),2)</f>
        <v>0</v>
      </c>
    </row>
    <row r="2169" spans="1:107">
      <c r="A2169">
        <f>ROW(Source!A2073)</f>
        <v>2073</v>
      </c>
      <c r="B2169">
        <v>35863109</v>
      </c>
      <c r="C2169">
        <v>35871110</v>
      </c>
      <c r="D2169">
        <v>29109720</v>
      </c>
      <c r="E2169">
        <v>1</v>
      </c>
      <c r="F2169">
        <v>1</v>
      </c>
      <c r="G2169">
        <v>1</v>
      </c>
      <c r="H2169">
        <v>3</v>
      </c>
      <c r="I2169" t="s">
        <v>140</v>
      </c>
      <c r="J2169" t="s">
        <v>143</v>
      </c>
      <c r="K2169" t="s">
        <v>141</v>
      </c>
      <c r="L2169">
        <v>1301</v>
      </c>
      <c r="N2169">
        <v>1003</v>
      </c>
      <c r="O2169" t="s">
        <v>142</v>
      </c>
      <c r="P2169" t="s">
        <v>142</v>
      </c>
      <c r="Q2169">
        <v>1</v>
      </c>
      <c r="W2169">
        <v>0</v>
      </c>
      <c r="X2169">
        <v>-716496253</v>
      </c>
      <c r="Y2169">
        <v>100</v>
      </c>
      <c r="AA2169">
        <v>108.23</v>
      </c>
      <c r="AB2169">
        <v>0</v>
      </c>
      <c r="AC2169">
        <v>0</v>
      </c>
      <c r="AD2169">
        <v>0</v>
      </c>
      <c r="AE2169">
        <v>131.99</v>
      </c>
      <c r="AF2169">
        <v>0</v>
      </c>
      <c r="AG2169">
        <v>0</v>
      </c>
      <c r="AH2169">
        <v>0</v>
      </c>
      <c r="AI2169">
        <v>0.82</v>
      </c>
      <c r="AJ2169">
        <v>1</v>
      </c>
      <c r="AK2169">
        <v>1</v>
      </c>
      <c r="AL2169">
        <v>1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 t="s">
        <v>3</v>
      </c>
      <c r="AT2169">
        <v>100</v>
      </c>
      <c r="AU2169" t="s">
        <v>3</v>
      </c>
      <c r="AV2169">
        <v>0</v>
      </c>
      <c r="AW2169">
        <v>1</v>
      </c>
      <c r="AX2169">
        <v>-1</v>
      </c>
      <c r="AY2169">
        <v>0</v>
      </c>
      <c r="AZ2169">
        <v>0</v>
      </c>
      <c r="BA2169" t="s">
        <v>3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CX2169">
        <f>Y2169*Source!I2073</f>
        <v>4.5999999999999996</v>
      </c>
      <c r="CY2169">
        <f>AA2169</f>
        <v>108.23</v>
      </c>
      <c r="CZ2169">
        <f>AE2169</f>
        <v>131.99</v>
      </c>
      <c r="DA2169">
        <f>AI2169</f>
        <v>0.82</v>
      </c>
      <c r="DB2169">
        <f>ROUND(ROUND(AT2169*CZ2169,2),2)</f>
        <v>13199</v>
      </c>
      <c r="DC2169">
        <f>ROUND(ROUND(AT2169*AG2169,2),2)</f>
        <v>0</v>
      </c>
    </row>
    <row r="2170" spans="1:107">
      <c r="A2170">
        <f>ROW(Source!A2073)</f>
        <v>2073</v>
      </c>
      <c r="B2170">
        <v>35863109</v>
      </c>
      <c r="C2170">
        <v>35871110</v>
      </c>
      <c r="D2170">
        <v>29115197</v>
      </c>
      <c r="E2170">
        <v>1</v>
      </c>
      <c r="F2170">
        <v>1</v>
      </c>
      <c r="G2170">
        <v>1</v>
      </c>
      <c r="H2170">
        <v>3</v>
      </c>
      <c r="I2170" t="s">
        <v>584</v>
      </c>
      <c r="J2170" t="s">
        <v>585</v>
      </c>
      <c r="K2170" t="s">
        <v>586</v>
      </c>
      <c r="L2170">
        <v>1354</v>
      </c>
      <c r="N2170">
        <v>1010</v>
      </c>
      <c r="O2170" t="s">
        <v>237</v>
      </c>
      <c r="P2170" t="s">
        <v>237</v>
      </c>
      <c r="Q2170">
        <v>1</v>
      </c>
      <c r="W2170">
        <v>0</v>
      </c>
      <c r="X2170">
        <v>-1208533646</v>
      </c>
      <c r="Y2170">
        <v>400</v>
      </c>
      <c r="AA2170">
        <v>3.65</v>
      </c>
      <c r="AB2170">
        <v>0</v>
      </c>
      <c r="AC2170">
        <v>0</v>
      </c>
      <c r="AD2170">
        <v>0</v>
      </c>
      <c r="AE2170">
        <v>0.5</v>
      </c>
      <c r="AF2170">
        <v>0</v>
      </c>
      <c r="AG2170">
        <v>0</v>
      </c>
      <c r="AH2170">
        <v>0</v>
      </c>
      <c r="AI2170">
        <v>7.29</v>
      </c>
      <c r="AJ2170">
        <v>1</v>
      </c>
      <c r="AK2170">
        <v>1</v>
      </c>
      <c r="AL2170">
        <v>1</v>
      </c>
      <c r="AN2170">
        <v>0</v>
      </c>
      <c r="AO2170">
        <v>1</v>
      </c>
      <c r="AP2170">
        <v>0</v>
      </c>
      <c r="AQ2170">
        <v>0</v>
      </c>
      <c r="AR2170">
        <v>0</v>
      </c>
      <c r="AS2170" t="s">
        <v>3</v>
      </c>
      <c r="AT2170">
        <v>400</v>
      </c>
      <c r="AU2170" t="s">
        <v>3</v>
      </c>
      <c r="AV2170">
        <v>0</v>
      </c>
      <c r="AW2170">
        <v>2</v>
      </c>
      <c r="AX2170">
        <v>35871124</v>
      </c>
      <c r="AY2170">
        <v>1</v>
      </c>
      <c r="AZ2170">
        <v>0</v>
      </c>
      <c r="BA2170">
        <v>2113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CX2170">
        <f>Y2170*Source!I2073</f>
        <v>18.399999999999999</v>
      </c>
      <c r="CY2170">
        <f>AA2170</f>
        <v>3.65</v>
      </c>
      <c r="CZ2170">
        <f>AE2170</f>
        <v>0.5</v>
      </c>
      <c r="DA2170">
        <f>AI2170</f>
        <v>7.29</v>
      </c>
      <c r="DB2170">
        <f>ROUND(ROUND(AT2170*CZ2170,2),2)</f>
        <v>200</v>
      </c>
      <c r="DC2170">
        <f>ROUND(ROUND(AT2170*AG2170,2),2)</f>
        <v>0</v>
      </c>
    </row>
    <row r="2171" spans="1:107">
      <c r="A2171">
        <f>ROW(Source!A2075)</f>
        <v>2075</v>
      </c>
      <c r="B2171">
        <v>35863109</v>
      </c>
      <c r="C2171">
        <v>35871126</v>
      </c>
      <c r="D2171">
        <v>18413230</v>
      </c>
      <c r="E2171">
        <v>1</v>
      </c>
      <c r="F2171">
        <v>1</v>
      </c>
      <c r="G2171">
        <v>1</v>
      </c>
      <c r="H2171">
        <v>1</v>
      </c>
      <c r="I2171" t="s">
        <v>587</v>
      </c>
      <c r="J2171" t="s">
        <v>3</v>
      </c>
      <c r="K2171" t="s">
        <v>588</v>
      </c>
      <c r="L2171">
        <v>1369</v>
      </c>
      <c r="N2171">
        <v>1013</v>
      </c>
      <c r="O2171" t="s">
        <v>561</v>
      </c>
      <c r="P2171" t="s">
        <v>561</v>
      </c>
      <c r="Q2171">
        <v>1</v>
      </c>
      <c r="W2171">
        <v>0</v>
      </c>
      <c r="X2171">
        <v>355262106</v>
      </c>
      <c r="Y2171">
        <v>191.44049999999999</v>
      </c>
      <c r="AA2171">
        <v>0</v>
      </c>
      <c r="AB2171">
        <v>0</v>
      </c>
      <c r="AC2171">
        <v>0</v>
      </c>
      <c r="AD2171">
        <v>293.22000000000003</v>
      </c>
      <c r="AE2171">
        <v>0</v>
      </c>
      <c r="AF2171">
        <v>0</v>
      </c>
      <c r="AG2171">
        <v>0</v>
      </c>
      <c r="AH2171">
        <v>293.22000000000003</v>
      </c>
      <c r="AI2171">
        <v>1</v>
      </c>
      <c r="AJ2171">
        <v>1</v>
      </c>
      <c r="AK2171">
        <v>1</v>
      </c>
      <c r="AL2171">
        <v>1</v>
      </c>
      <c r="AN2171">
        <v>0</v>
      </c>
      <c r="AO2171">
        <v>1</v>
      </c>
      <c r="AP2171">
        <v>1</v>
      </c>
      <c r="AQ2171">
        <v>0</v>
      </c>
      <c r="AR2171">
        <v>0</v>
      </c>
      <c r="AS2171" t="s">
        <v>3</v>
      </c>
      <c r="AT2171">
        <v>166.47</v>
      </c>
      <c r="AU2171" t="s">
        <v>134</v>
      </c>
      <c r="AV2171">
        <v>1</v>
      </c>
      <c r="AW2171">
        <v>2</v>
      </c>
      <c r="AX2171">
        <v>35871136</v>
      </c>
      <c r="AY2171">
        <v>1</v>
      </c>
      <c r="AZ2171">
        <v>0</v>
      </c>
      <c r="BA2171">
        <v>2114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CX2171">
        <f>Y2171*Source!I2075</f>
        <v>7.6576199999999996</v>
      </c>
      <c r="CY2171">
        <f>AD2171</f>
        <v>293.22000000000003</v>
      </c>
      <c r="CZ2171">
        <f>AH2171</f>
        <v>293.22000000000003</v>
      </c>
      <c r="DA2171">
        <f>AL2171</f>
        <v>1</v>
      </c>
      <c r="DB2171">
        <f>ROUND((ROUND(AT2171*CZ2171,2)*1.15),2)</f>
        <v>56134.18</v>
      </c>
      <c r="DC2171">
        <f>ROUND((ROUND(AT2171*AG2171,2)*1.15),2)</f>
        <v>0</v>
      </c>
    </row>
    <row r="2172" spans="1:107">
      <c r="A2172">
        <f>ROW(Source!A2075)</f>
        <v>2075</v>
      </c>
      <c r="B2172">
        <v>35863109</v>
      </c>
      <c r="C2172">
        <v>35871126</v>
      </c>
      <c r="D2172">
        <v>121548</v>
      </c>
      <c r="E2172">
        <v>1</v>
      </c>
      <c r="F2172">
        <v>1</v>
      </c>
      <c r="G2172">
        <v>1</v>
      </c>
      <c r="H2172">
        <v>1</v>
      </c>
      <c r="I2172" t="s">
        <v>35</v>
      </c>
      <c r="J2172" t="s">
        <v>3</v>
      </c>
      <c r="K2172" t="s">
        <v>562</v>
      </c>
      <c r="L2172">
        <v>608254</v>
      </c>
      <c r="N2172">
        <v>1013</v>
      </c>
      <c r="O2172" t="s">
        <v>563</v>
      </c>
      <c r="P2172" t="s">
        <v>563</v>
      </c>
      <c r="Q2172">
        <v>1</v>
      </c>
      <c r="W2172">
        <v>0</v>
      </c>
      <c r="X2172">
        <v>-185737400</v>
      </c>
      <c r="Y2172">
        <v>0.1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1</v>
      </c>
      <c r="AJ2172">
        <v>1</v>
      </c>
      <c r="AK2172">
        <v>1</v>
      </c>
      <c r="AL2172">
        <v>1</v>
      </c>
      <c r="AN2172">
        <v>0</v>
      </c>
      <c r="AO2172">
        <v>1</v>
      </c>
      <c r="AP2172">
        <v>1</v>
      </c>
      <c r="AQ2172">
        <v>0</v>
      </c>
      <c r="AR2172">
        <v>0</v>
      </c>
      <c r="AS2172" t="s">
        <v>3</v>
      </c>
      <c r="AT2172">
        <v>0.08</v>
      </c>
      <c r="AU2172" t="s">
        <v>133</v>
      </c>
      <c r="AV2172">
        <v>2</v>
      </c>
      <c r="AW2172">
        <v>2</v>
      </c>
      <c r="AX2172">
        <v>35871137</v>
      </c>
      <c r="AY2172">
        <v>1</v>
      </c>
      <c r="AZ2172">
        <v>0</v>
      </c>
      <c r="BA2172">
        <v>2115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CX2172">
        <f>Y2172*Source!I2075</f>
        <v>4.0000000000000001E-3</v>
      </c>
      <c r="CY2172">
        <f>AD2172</f>
        <v>0</v>
      </c>
      <c r="CZ2172">
        <f>AH2172</f>
        <v>0</v>
      </c>
      <c r="DA2172">
        <f>AL2172</f>
        <v>1</v>
      </c>
      <c r="DB2172">
        <f>ROUND((ROUND(AT2172*CZ2172,2)*1.25),2)</f>
        <v>0</v>
      </c>
      <c r="DC2172">
        <f>ROUND((ROUND(AT2172*AG2172,2)*1.25),2)</f>
        <v>0</v>
      </c>
    </row>
    <row r="2173" spans="1:107">
      <c r="A2173">
        <f>ROW(Source!A2075)</f>
        <v>2075</v>
      </c>
      <c r="B2173">
        <v>35863109</v>
      </c>
      <c r="C2173">
        <v>35871126</v>
      </c>
      <c r="D2173">
        <v>29172556</v>
      </c>
      <c r="E2173">
        <v>1</v>
      </c>
      <c r="F2173">
        <v>1</v>
      </c>
      <c r="G2173">
        <v>1</v>
      </c>
      <c r="H2173">
        <v>2</v>
      </c>
      <c r="I2173" t="s">
        <v>564</v>
      </c>
      <c r="J2173" t="s">
        <v>565</v>
      </c>
      <c r="K2173" t="s">
        <v>566</v>
      </c>
      <c r="L2173">
        <v>1368</v>
      </c>
      <c r="N2173">
        <v>1011</v>
      </c>
      <c r="O2173" t="s">
        <v>567</v>
      </c>
      <c r="P2173" t="s">
        <v>567</v>
      </c>
      <c r="Q2173">
        <v>1</v>
      </c>
      <c r="W2173">
        <v>0</v>
      </c>
      <c r="X2173">
        <v>-1302720870</v>
      </c>
      <c r="Y2173">
        <v>0.1</v>
      </c>
      <c r="AA2173">
        <v>0</v>
      </c>
      <c r="AB2173">
        <v>466.71</v>
      </c>
      <c r="AC2173">
        <v>446.18</v>
      </c>
      <c r="AD2173">
        <v>0</v>
      </c>
      <c r="AE2173">
        <v>0</v>
      </c>
      <c r="AF2173">
        <v>31.26</v>
      </c>
      <c r="AG2173">
        <v>13.5</v>
      </c>
      <c r="AH2173">
        <v>0</v>
      </c>
      <c r="AI2173">
        <v>1</v>
      </c>
      <c r="AJ2173">
        <v>14.93</v>
      </c>
      <c r="AK2173">
        <v>33.049999999999997</v>
      </c>
      <c r="AL2173">
        <v>1</v>
      </c>
      <c r="AN2173">
        <v>0</v>
      </c>
      <c r="AO2173">
        <v>1</v>
      </c>
      <c r="AP2173">
        <v>1</v>
      </c>
      <c r="AQ2173">
        <v>0</v>
      </c>
      <c r="AR2173">
        <v>0</v>
      </c>
      <c r="AS2173" t="s">
        <v>3</v>
      </c>
      <c r="AT2173">
        <v>0.08</v>
      </c>
      <c r="AU2173" t="s">
        <v>133</v>
      </c>
      <c r="AV2173">
        <v>0</v>
      </c>
      <c r="AW2173">
        <v>2</v>
      </c>
      <c r="AX2173">
        <v>35871138</v>
      </c>
      <c r="AY2173">
        <v>1</v>
      </c>
      <c r="AZ2173">
        <v>0</v>
      </c>
      <c r="BA2173">
        <v>2116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CX2173">
        <f>Y2173*Source!I2075</f>
        <v>4.0000000000000001E-3</v>
      </c>
      <c r="CY2173">
        <f>AB2173</f>
        <v>466.71</v>
      </c>
      <c r="CZ2173">
        <f>AF2173</f>
        <v>31.26</v>
      </c>
      <c r="DA2173">
        <f>AJ2173</f>
        <v>14.93</v>
      </c>
      <c r="DB2173">
        <f>ROUND((ROUND(AT2173*CZ2173,2)*1.25),2)</f>
        <v>3.13</v>
      </c>
      <c r="DC2173">
        <f>ROUND((ROUND(AT2173*AG2173,2)*1.25),2)</f>
        <v>1.35</v>
      </c>
    </row>
    <row r="2174" spans="1:107">
      <c r="A2174">
        <f>ROW(Source!A2075)</f>
        <v>2075</v>
      </c>
      <c r="B2174">
        <v>35863109</v>
      </c>
      <c r="C2174">
        <v>35871126</v>
      </c>
      <c r="D2174">
        <v>29174591</v>
      </c>
      <c r="E2174">
        <v>1</v>
      </c>
      <c r="F2174">
        <v>1</v>
      </c>
      <c r="G2174">
        <v>1</v>
      </c>
      <c r="H2174">
        <v>2</v>
      </c>
      <c r="I2174" t="s">
        <v>589</v>
      </c>
      <c r="J2174" t="s">
        <v>590</v>
      </c>
      <c r="K2174" t="s">
        <v>591</v>
      </c>
      <c r="L2174">
        <v>1368</v>
      </c>
      <c r="N2174">
        <v>1011</v>
      </c>
      <c r="O2174" t="s">
        <v>567</v>
      </c>
      <c r="P2174" t="s">
        <v>567</v>
      </c>
      <c r="Q2174">
        <v>1</v>
      </c>
      <c r="W2174">
        <v>0</v>
      </c>
      <c r="X2174">
        <v>1598042632</v>
      </c>
      <c r="Y2174">
        <v>0.32500000000000001</v>
      </c>
      <c r="AA2174">
        <v>0</v>
      </c>
      <c r="AB2174">
        <v>9.4700000000000006</v>
      </c>
      <c r="AC2174">
        <v>0</v>
      </c>
      <c r="AD2174">
        <v>0</v>
      </c>
      <c r="AE2174">
        <v>0</v>
      </c>
      <c r="AF2174">
        <v>0.95</v>
      </c>
      <c r="AG2174">
        <v>0</v>
      </c>
      <c r="AH2174">
        <v>0</v>
      </c>
      <c r="AI2174">
        <v>1</v>
      </c>
      <c r="AJ2174">
        <v>9.9700000000000006</v>
      </c>
      <c r="AK2174">
        <v>33.049999999999997</v>
      </c>
      <c r="AL2174">
        <v>1</v>
      </c>
      <c r="AN2174">
        <v>0</v>
      </c>
      <c r="AO2174">
        <v>1</v>
      </c>
      <c r="AP2174">
        <v>1</v>
      </c>
      <c r="AQ2174">
        <v>0</v>
      </c>
      <c r="AR2174">
        <v>0</v>
      </c>
      <c r="AS2174" t="s">
        <v>3</v>
      </c>
      <c r="AT2174">
        <v>0.26</v>
      </c>
      <c r="AU2174" t="s">
        <v>133</v>
      </c>
      <c r="AV2174">
        <v>0</v>
      </c>
      <c r="AW2174">
        <v>2</v>
      </c>
      <c r="AX2174">
        <v>35871139</v>
      </c>
      <c r="AY2174">
        <v>1</v>
      </c>
      <c r="AZ2174">
        <v>0</v>
      </c>
      <c r="BA2174">
        <v>2117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CX2174">
        <f>Y2174*Source!I2075</f>
        <v>1.3000000000000001E-2</v>
      </c>
      <c r="CY2174">
        <f>AB2174</f>
        <v>9.4700000000000006</v>
      </c>
      <c r="CZ2174">
        <f>AF2174</f>
        <v>0.95</v>
      </c>
      <c r="DA2174">
        <f>AJ2174</f>
        <v>9.9700000000000006</v>
      </c>
      <c r="DB2174">
        <f>ROUND((ROUND(AT2174*CZ2174,2)*1.25),2)</f>
        <v>0.31</v>
      </c>
      <c r="DC2174">
        <f>ROUND((ROUND(AT2174*AG2174,2)*1.25),2)</f>
        <v>0</v>
      </c>
    </row>
    <row r="2175" spans="1:107">
      <c r="A2175">
        <f>ROW(Source!A2075)</f>
        <v>2075</v>
      </c>
      <c r="B2175">
        <v>35863109</v>
      </c>
      <c r="C2175">
        <v>35871126</v>
      </c>
      <c r="D2175">
        <v>29174913</v>
      </c>
      <c r="E2175">
        <v>1</v>
      </c>
      <c r="F2175">
        <v>1</v>
      </c>
      <c r="G2175">
        <v>1</v>
      </c>
      <c r="H2175">
        <v>2</v>
      </c>
      <c r="I2175" t="s">
        <v>578</v>
      </c>
      <c r="J2175" t="s">
        <v>579</v>
      </c>
      <c r="K2175" t="s">
        <v>580</v>
      </c>
      <c r="L2175">
        <v>1368</v>
      </c>
      <c r="N2175">
        <v>1011</v>
      </c>
      <c r="O2175" t="s">
        <v>567</v>
      </c>
      <c r="P2175" t="s">
        <v>567</v>
      </c>
      <c r="Q2175">
        <v>1</v>
      </c>
      <c r="W2175">
        <v>0</v>
      </c>
      <c r="X2175">
        <v>458544584</v>
      </c>
      <c r="Y2175">
        <v>0.625</v>
      </c>
      <c r="AA2175">
        <v>0</v>
      </c>
      <c r="AB2175">
        <v>932.72</v>
      </c>
      <c r="AC2175">
        <v>383.38</v>
      </c>
      <c r="AD2175">
        <v>0</v>
      </c>
      <c r="AE2175">
        <v>0</v>
      </c>
      <c r="AF2175">
        <v>87.17</v>
      </c>
      <c r="AG2175">
        <v>11.6</v>
      </c>
      <c r="AH2175">
        <v>0</v>
      </c>
      <c r="AI2175">
        <v>1</v>
      </c>
      <c r="AJ2175">
        <v>10.7</v>
      </c>
      <c r="AK2175">
        <v>33.049999999999997</v>
      </c>
      <c r="AL2175">
        <v>1</v>
      </c>
      <c r="AN2175">
        <v>0</v>
      </c>
      <c r="AO2175">
        <v>1</v>
      </c>
      <c r="AP2175">
        <v>1</v>
      </c>
      <c r="AQ2175">
        <v>0</v>
      </c>
      <c r="AR2175">
        <v>0</v>
      </c>
      <c r="AS2175" t="s">
        <v>3</v>
      </c>
      <c r="AT2175">
        <v>0.5</v>
      </c>
      <c r="AU2175" t="s">
        <v>133</v>
      </c>
      <c r="AV2175">
        <v>0</v>
      </c>
      <c r="AW2175">
        <v>2</v>
      </c>
      <c r="AX2175">
        <v>35871140</v>
      </c>
      <c r="AY2175">
        <v>1</v>
      </c>
      <c r="AZ2175">
        <v>0</v>
      </c>
      <c r="BA2175">
        <v>2118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CX2175">
        <f>Y2175*Source!I2075</f>
        <v>2.5000000000000001E-2</v>
      </c>
      <c r="CY2175">
        <f>AB2175</f>
        <v>932.72</v>
      </c>
      <c r="CZ2175">
        <f>AF2175</f>
        <v>87.17</v>
      </c>
      <c r="DA2175">
        <f>AJ2175</f>
        <v>10.7</v>
      </c>
      <c r="DB2175">
        <f>ROUND((ROUND(AT2175*CZ2175,2)*1.25),2)</f>
        <v>54.49</v>
      </c>
      <c r="DC2175">
        <f>ROUND((ROUND(AT2175*AG2175,2)*1.25),2)</f>
        <v>7.25</v>
      </c>
    </row>
    <row r="2176" spans="1:107">
      <c r="A2176">
        <f>ROW(Source!A2075)</f>
        <v>2075</v>
      </c>
      <c r="B2176">
        <v>35863109</v>
      </c>
      <c r="C2176">
        <v>35871126</v>
      </c>
      <c r="D2176">
        <v>29107800</v>
      </c>
      <c r="E2176">
        <v>1</v>
      </c>
      <c r="F2176">
        <v>1</v>
      </c>
      <c r="G2176">
        <v>1</v>
      </c>
      <c r="H2176">
        <v>3</v>
      </c>
      <c r="I2176" t="s">
        <v>592</v>
      </c>
      <c r="J2176" t="s">
        <v>593</v>
      </c>
      <c r="K2176" t="s">
        <v>594</v>
      </c>
      <c r="L2176">
        <v>1346</v>
      </c>
      <c r="N2176">
        <v>1009</v>
      </c>
      <c r="O2176" t="s">
        <v>160</v>
      </c>
      <c r="P2176" t="s">
        <v>160</v>
      </c>
      <c r="Q2176">
        <v>1</v>
      </c>
      <c r="W2176">
        <v>0</v>
      </c>
      <c r="X2176">
        <v>-1570619850</v>
      </c>
      <c r="Y2176">
        <v>0.2</v>
      </c>
      <c r="AA2176">
        <v>46.61</v>
      </c>
      <c r="AB2176">
        <v>0</v>
      </c>
      <c r="AC2176">
        <v>0</v>
      </c>
      <c r="AD2176">
        <v>0</v>
      </c>
      <c r="AE2176">
        <v>1.81</v>
      </c>
      <c r="AF2176">
        <v>0</v>
      </c>
      <c r="AG2176">
        <v>0</v>
      </c>
      <c r="AH2176">
        <v>0</v>
      </c>
      <c r="AI2176">
        <v>25.75</v>
      </c>
      <c r="AJ2176">
        <v>1</v>
      </c>
      <c r="AK2176">
        <v>1</v>
      </c>
      <c r="AL2176">
        <v>1</v>
      </c>
      <c r="AN2176">
        <v>0</v>
      </c>
      <c r="AO2176">
        <v>1</v>
      </c>
      <c r="AP2176">
        <v>0</v>
      </c>
      <c r="AQ2176">
        <v>0</v>
      </c>
      <c r="AR2176">
        <v>0</v>
      </c>
      <c r="AS2176" t="s">
        <v>3</v>
      </c>
      <c r="AT2176">
        <v>0.2</v>
      </c>
      <c r="AU2176" t="s">
        <v>3</v>
      </c>
      <c r="AV2176">
        <v>0</v>
      </c>
      <c r="AW2176">
        <v>2</v>
      </c>
      <c r="AX2176">
        <v>35871141</v>
      </c>
      <c r="AY2176">
        <v>1</v>
      </c>
      <c r="AZ2176">
        <v>0</v>
      </c>
      <c r="BA2176">
        <v>2119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CX2176">
        <f>Y2176*Source!I2075</f>
        <v>8.0000000000000002E-3</v>
      </c>
      <c r="CY2176">
        <f>AA2176</f>
        <v>46.61</v>
      </c>
      <c r="CZ2176">
        <f>AE2176</f>
        <v>1.81</v>
      </c>
      <c r="DA2176">
        <f>AI2176</f>
        <v>25.75</v>
      </c>
      <c r="DB2176">
        <f>ROUND(ROUND(AT2176*CZ2176,2),2)</f>
        <v>0.36</v>
      </c>
      <c r="DC2176">
        <f>ROUND(ROUND(AT2176*AG2176,2),2)</f>
        <v>0</v>
      </c>
    </row>
    <row r="2177" spans="1:107">
      <c r="A2177">
        <f>ROW(Source!A2075)</f>
        <v>2075</v>
      </c>
      <c r="B2177">
        <v>35863109</v>
      </c>
      <c r="C2177">
        <v>35871126</v>
      </c>
      <c r="D2177">
        <v>29109411</v>
      </c>
      <c r="E2177">
        <v>1</v>
      </c>
      <c r="F2177">
        <v>1</v>
      </c>
      <c r="G2177">
        <v>1</v>
      </c>
      <c r="H2177">
        <v>3</v>
      </c>
      <c r="I2177" t="s">
        <v>595</v>
      </c>
      <c r="J2177" t="s">
        <v>596</v>
      </c>
      <c r="K2177" t="s">
        <v>597</v>
      </c>
      <c r="L2177">
        <v>1346</v>
      </c>
      <c r="N2177">
        <v>1009</v>
      </c>
      <c r="O2177" t="s">
        <v>160</v>
      </c>
      <c r="P2177" t="s">
        <v>160</v>
      </c>
      <c r="Q2177">
        <v>1</v>
      </c>
      <c r="W2177">
        <v>0</v>
      </c>
      <c r="X2177">
        <v>-1130535485</v>
      </c>
      <c r="Y2177">
        <v>30</v>
      </c>
      <c r="AA2177">
        <v>53.91</v>
      </c>
      <c r="AB2177">
        <v>0</v>
      </c>
      <c r="AC2177">
        <v>0</v>
      </c>
      <c r="AD2177">
        <v>0</v>
      </c>
      <c r="AE2177">
        <v>15.95</v>
      </c>
      <c r="AF2177">
        <v>0</v>
      </c>
      <c r="AG2177">
        <v>0</v>
      </c>
      <c r="AH2177">
        <v>0</v>
      </c>
      <c r="AI2177">
        <v>3.38</v>
      </c>
      <c r="AJ2177">
        <v>1</v>
      </c>
      <c r="AK2177">
        <v>1</v>
      </c>
      <c r="AL2177">
        <v>1</v>
      </c>
      <c r="AN2177">
        <v>0</v>
      </c>
      <c r="AO2177">
        <v>1</v>
      </c>
      <c r="AP2177">
        <v>0</v>
      </c>
      <c r="AQ2177">
        <v>0</v>
      </c>
      <c r="AR2177">
        <v>0</v>
      </c>
      <c r="AS2177" t="s">
        <v>3</v>
      </c>
      <c r="AT2177">
        <v>30</v>
      </c>
      <c r="AU2177" t="s">
        <v>3</v>
      </c>
      <c r="AV2177">
        <v>0</v>
      </c>
      <c r="AW2177">
        <v>2</v>
      </c>
      <c r="AX2177">
        <v>35871142</v>
      </c>
      <c r="AY2177">
        <v>1</v>
      </c>
      <c r="AZ2177">
        <v>0</v>
      </c>
      <c r="BA2177">
        <v>2120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CX2177">
        <f>Y2177*Source!I2075</f>
        <v>1.2</v>
      </c>
      <c r="CY2177">
        <f>AA2177</f>
        <v>53.91</v>
      </c>
      <c r="CZ2177">
        <f>AE2177</f>
        <v>15.95</v>
      </c>
      <c r="DA2177">
        <f>AI2177</f>
        <v>3.38</v>
      </c>
      <c r="DB2177">
        <f>ROUND(ROUND(AT2177*CZ2177,2),2)</f>
        <v>478.5</v>
      </c>
      <c r="DC2177">
        <f>ROUND(ROUND(AT2177*AG2177,2),2)</f>
        <v>0</v>
      </c>
    </row>
    <row r="2178" spans="1:107">
      <c r="A2178">
        <f>ROW(Source!A2075)</f>
        <v>2075</v>
      </c>
      <c r="B2178">
        <v>35863109</v>
      </c>
      <c r="C2178">
        <v>35871126</v>
      </c>
      <c r="D2178">
        <v>29109535</v>
      </c>
      <c r="E2178">
        <v>1</v>
      </c>
      <c r="F2178">
        <v>1</v>
      </c>
      <c r="G2178">
        <v>1</v>
      </c>
      <c r="H2178">
        <v>3</v>
      </c>
      <c r="I2178" t="s">
        <v>287</v>
      </c>
      <c r="J2178" t="s">
        <v>289</v>
      </c>
      <c r="K2178" t="s">
        <v>288</v>
      </c>
      <c r="L2178">
        <v>1327</v>
      </c>
      <c r="N2178">
        <v>1005</v>
      </c>
      <c r="O2178" t="s">
        <v>155</v>
      </c>
      <c r="P2178" t="s">
        <v>155</v>
      </c>
      <c r="Q2178">
        <v>1</v>
      </c>
      <c r="W2178">
        <v>0</v>
      </c>
      <c r="X2178">
        <v>522970763</v>
      </c>
      <c r="Y2178">
        <v>105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1</v>
      </c>
      <c r="AJ2178">
        <v>1</v>
      </c>
      <c r="AK2178">
        <v>1</v>
      </c>
      <c r="AL2178">
        <v>1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 t="s">
        <v>3</v>
      </c>
      <c r="AT2178">
        <v>105</v>
      </c>
      <c r="AU2178" t="s">
        <v>3</v>
      </c>
      <c r="AV2178">
        <v>0</v>
      </c>
      <c r="AW2178">
        <v>2</v>
      </c>
      <c r="AX2178">
        <v>35871143</v>
      </c>
      <c r="AY2178">
        <v>1</v>
      </c>
      <c r="AZ2178">
        <v>0</v>
      </c>
      <c r="BA2178">
        <v>2121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CX2178">
        <f>Y2178*Source!I2075</f>
        <v>4.2</v>
      </c>
      <c r="CY2178">
        <f>AA2178</f>
        <v>0</v>
      </c>
      <c r="CZ2178">
        <f>AE2178</f>
        <v>0</v>
      </c>
      <c r="DA2178">
        <f>AI2178</f>
        <v>1</v>
      </c>
      <c r="DB2178">
        <f>ROUND(ROUND(AT2178*CZ2178,2),2)</f>
        <v>0</v>
      </c>
      <c r="DC2178">
        <f>ROUND(ROUND(AT2178*AG2178,2),2)</f>
        <v>0</v>
      </c>
    </row>
    <row r="2179" spans="1:107">
      <c r="A2179">
        <f>ROW(Source!A2075)</f>
        <v>2075</v>
      </c>
      <c r="B2179">
        <v>35863109</v>
      </c>
      <c r="C2179">
        <v>35871126</v>
      </c>
      <c r="D2179">
        <v>29109265</v>
      </c>
      <c r="E2179">
        <v>1</v>
      </c>
      <c r="F2179">
        <v>1</v>
      </c>
      <c r="G2179">
        <v>1</v>
      </c>
      <c r="H2179">
        <v>3</v>
      </c>
      <c r="I2179" t="s">
        <v>290</v>
      </c>
      <c r="J2179" t="s">
        <v>292</v>
      </c>
      <c r="K2179" t="s">
        <v>291</v>
      </c>
      <c r="L2179">
        <v>1348</v>
      </c>
      <c r="N2179">
        <v>1009</v>
      </c>
      <c r="O2179" t="s">
        <v>30</v>
      </c>
      <c r="P2179" t="s">
        <v>30</v>
      </c>
      <c r="Q2179">
        <v>1000</v>
      </c>
      <c r="W2179">
        <v>0</v>
      </c>
      <c r="X2179">
        <v>-192135928</v>
      </c>
      <c r="Y2179">
        <v>8.8999999999999999E-3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1</v>
      </c>
      <c r="AJ2179">
        <v>1</v>
      </c>
      <c r="AK2179">
        <v>1</v>
      </c>
      <c r="AL2179">
        <v>1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 t="s">
        <v>3</v>
      </c>
      <c r="AT2179">
        <v>8.8999999999999999E-3</v>
      </c>
      <c r="AU2179" t="s">
        <v>3</v>
      </c>
      <c r="AV2179">
        <v>0</v>
      </c>
      <c r="AW2179">
        <v>2</v>
      </c>
      <c r="AX2179">
        <v>35871144</v>
      </c>
      <c r="AY2179">
        <v>1</v>
      </c>
      <c r="AZ2179">
        <v>0</v>
      </c>
      <c r="BA2179">
        <v>2122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CX2179">
        <f>Y2179*Source!I2075</f>
        <v>3.5599999999999998E-4</v>
      </c>
      <c r="CY2179">
        <f>AA2179</f>
        <v>0</v>
      </c>
      <c r="CZ2179">
        <f>AE2179</f>
        <v>0</v>
      </c>
      <c r="DA2179">
        <f>AI2179</f>
        <v>1</v>
      </c>
      <c r="DB2179">
        <f>ROUND(ROUND(AT2179*CZ2179,2),2)</f>
        <v>0</v>
      </c>
      <c r="DC2179">
        <f>ROUND(ROUND(AT2179*AG2179,2),2)</f>
        <v>0</v>
      </c>
    </row>
    <row r="2180" spans="1:107">
      <c r="A2180">
        <f>ROW(Source!A2078)</f>
        <v>2078</v>
      </c>
      <c r="B2180">
        <v>35863109</v>
      </c>
      <c r="C2180">
        <v>35871147</v>
      </c>
      <c r="D2180">
        <v>18410572</v>
      </c>
      <c r="E2180">
        <v>1</v>
      </c>
      <c r="F2180">
        <v>1</v>
      </c>
      <c r="G2180">
        <v>1</v>
      </c>
      <c r="H2180">
        <v>1</v>
      </c>
      <c r="I2180" t="s">
        <v>598</v>
      </c>
      <c r="J2180" t="s">
        <v>3</v>
      </c>
      <c r="K2180" t="s">
        <v>599</v>
      </c>
      <c r="L2180">
        <v>1369</v>
      </c>
      <c r="N2180">
        <v>1013</v>
      </c>
      <c r="O2180" t="s">
        <v>561</v>
      </c>
      <c r="P2180" t="s">
        <v>561</v>
      </c>
      <c r="Q2180">
        <v>1</v>
      </c>
      <c r="W2180">
        <v>0</v>
      </c>
      <c r="X2180">
        <v>-546915240</v>
      </c>
      <c r="Y2180">
        <v>84.11099999999999</v>
      </c>
      <c r="AA2180">
        <v>0</v>
      </c>
      <c r="AB2180">
        <v>0</v>
      </c>
      <c r="AC2180">
        <v>0</v>
      </c>
      <c r="AD2180">
        <v>279.16000000000003</v>
      </c>
      <c r="AE2180">
        <v>0</v>
      </c>
      <c r="AF2180">
        <v>0</v>
      </c>
      <c r="AG2180">
        <v>0</v>
      </c>
      <c r="AH2180">
        <v>279.16000000000003</v>
      </c>
      <c r="AI2180">
        <v>1</v>
      </c>
      <c r="AJ2180">
        <v>1</v>
      </c>
      <c r="AK2180">
        <v>1</v>
      </c>
      <c r="AL2180">
        <v>1</v>
      </c>
      <c r="AN2180">
        <v>0</v>
      </c>
      <c r="AO2180">
        <v>1</v>
      </c>
      <c r="AP2180">
        <v>1</v>
      </c>
      <c r="AQ2180">
        <v>0</v>
      </c>
      <c r="AR2180">
        <v>0</v>
      </c>
      <c r="AS2180" t="s">
        <v>3</v>
      </c>
      <c r="AT2180">
        <v>73.14</v>
      </c>
      <c r="AU2180" t="s">
        <v>167</v>
      </c>
      <c r="AV2180">
        <v>1</v>
      </c>
      <c r="AW2180">
        <v>2</v>
      </c>
      <c r="AX2180">
        <v>35871156</v>
      </c>
      <c r="AY2180">
        <v>2</v>
      </c>
      <c r="AZ2180">
        <v>131072</v>
      </c>
      <c r="BA2180">
        <v>2123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CX2180">
        <f>Y2180*Source!I2078</f>
        <v>1.6822199999999998</v>
      </c>
      <c r="CY2180">
        <f>AD2180</f>
        <v>279.16000000000003</v>
      </c>
      <c r="CZ2180">
        <f>AH2180</f>
        <v>279.16000000000003</v>
      </c>
      <c r="DA2180">
        <f>AL2180</f>
        <v>1</v>
      </c>
      <c r="DB2180">
        <f>ROUND((ROUND(AT2180*CZ2180,2)*1.15),2)</f>
        <v>23480.42</v>
      </c>
      <c r="DC2180">
        <f>ROUND((ROUND(AT2180*AG2180,2)*1.15),2)</f>
        <v>0</v>
      </c>
    </row>
    <row r="2181" spans="1:107">
      <c r="A2181">
        <f>ROW(Source!A2078)</f>
        <v>2078</v>
      </c>
      <c r="B2181">
        <v>35863109</v>
      </c>
      <c r="C2181">
        <v>35871147</v>
      </c>
      <c r="D2181">
        <v>121548</v>
      </c>
      <c r="E2181">
        <v>1</v>
      </c>
      <c r="F2181">
        <v>1</v>
      </c>
      <c r="G2181">
        <v>1</v>
      </c>
      <c r="H2181">
        <v>1</v>
      </c>
      <c r="I2181" t="s">
        <v>35</v>
      </c>
      <c r="J2181" t="s">
        <v>3</v>
      </c>
      <c r="K2181" t="s">
        <v>562</v>
      </c>
      <c r="L2181">
        <v>608254</v>
      </c>
      <c r="N2181">
        <v>1013</v>
      </c>
      <c r="O2181" t="s">
        <v>563</v>
      </c>
      <c r="P2181" t="s">
        <v>563</v>
      </c>
      <c r="Q2181">
        <v>1</v>
      </c>
      <c r="W2181">
        <v>0</v>
      </c>
      <c r="X2181">
        <v>-185737400</v>
      </c>
      <c r="Y2181">
        <v>1.7125000000000001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1</v>
      </c>
      <c r="AJ2181">
        <v>1</v>
      </c>
      <c r="AK2181">
        <v>1</v>
      </c>
      <c r="AL2181">
        <v>1</v>
      </c>
      <c r="AN2181">
        <v>0</v>
      </c>
      <c r="AO2181">
        <v>1</v>
      </c>
      <c r="AP2181">
        <v>1</v>
      </c>
      <c r="AQ2181">
        <v>0</v>
      </c>
      <c r="AR2181">
        <v>0</v>
      </c>
      <c r="AS2181" t="s">
        <v>3</v>
      </c>
      <c r="AT2181">
        <v>1.37</v>
      </c>
      <c r="AU2181" t="s">
        <v>133</v>
      </c>
      <c r="AV2181">
        <v>2</v>
      </c>
      <c r="AW2181">
        <v>2</v>
      </c>
      <c r="AX2181">
        <v>35871157</v>
      </c>
      <c r="AY2181">
        <v>1</v>
      </c>
      <c r="AZ2181">
        <v>0</v>
      </c>
      <c r="BA2181">
        <v>2124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CX2181">
        <f>Y2181*Source!I2078</f>
        <v>3.4250000000000003E-2</v>
      </c>
      <c r="CY2181">
        <f>AD2181</f>
        <v>0</v>
      </c>
      <c r="CZ2181">
        <f>AH2181</f>
        <v>0</v>
      </c>
      <c r="DA2181">
        <f>AL2181</f>
        <v>1</v>
      </c>
      <c r="DB2181">
        <f>ROUND((ROUND(AT2181*CZ2181,2)*1.25),2)</f>
        <v>0</v>
      </c>
      <c r="DC2181">
        <f>ROUND((ROUND(AT2181*AG2181,2)*1.25),2)</f>
        <v>0</v>
      </c>
    </row>
    <row r="2182" spans="1:107">
      <c r="A2182">
        <f>ROW(Source!A2078)</f>
        <v>2078</v>
      </c>
      <c r="B2182">
        <v>35863109</v>
      </c>
      <c r="C2182">
        <v>35871147</v>
      </c>
      <c r="D2182">
        <v>29172379</v>
      </c>
      <c r="E2182">
        <v>1</v>
      </c>
      <c r="F2182">
        <v>1</v>
      </c>
      <c r="G2182">
        <v>1</v>
      </c>
      <c r="H2182">
        <v>2</v>
      </c>
      <c r="I2182" t="s">
        <v>600</v>
      </c>
      <c r="J2182" t="s">
        <v>601</v>
      </c>
      <c r="K2182" t="s">
        <v>602</v>
      </c>
      <c r="L2182">
        <v>1368</v>
      </c>
      <c r="N2182">
        <v>1011</v>
      </c>
      <c r="O2182" t="s">
        <v>567</v>
      </c>
      <c r="P2182" t="s">
        <v>567</v>
      </c>
      <c r="Q2182">
        <v>1</v>
      </c>
      <c r="W2182">
        <v>0</v>
      </c>
      <c r="X2182">
        <v>-151619853</v>
      </c>
      <c r="Y2182">
        <v>1.7125000000000001</v>
      </c>
      <c r="AA2182">
        <v>0</v>
      </c>
      <c r="AB2182">
        <v>1102.08</v>
      </c>
      <c r="AC2182">
        <v>446.18</v>
      </c>
      <c r="AD2182">
        <v>0</v>
      </c>
      <c r="AE2182">
        <v>0</v>
      </c>
      <c r="AF2182">
        <v>112</v>
      </c>
      <c r="AG2182">
        <v>13.5</v>
      </c>
      <c r="AH2182">
        <v>0</v>
      </c>
      <c r="AI2182">
        <v>1</v>
      </c>
      <c r="AJ2182">
        <v>9.84</v>
      </c>
      <c r="AK2182">
        <v>33.049999999999997</v>
      </c>
      <c r="AL2182">
        <v>1</v>
      </c>
      <c r="AN2182">
        <v>0</v>
      </c>
      <c r="AO2182">
        <v>1</v>
      </c>
      <c r="AP2182">
        <v>1</v>
      </c>
      <c r="AQ2182">
        <v>0</v>
      </c>
      <c r="AR2182">
        <v>0</v>
      </c>
      <c r="AS2182" t="s">
        <v>3</v>
      </c>
      <c r="AT2182">
        <v>1.37</v>
      </c>
      <c r="AU2182" t="s">
        <v>133</v>
      </c>
      <c r="AV2182">
        <v>0</v>
      </c>
      <c r="AW2182">
        <v>2</v>
      </c>
      <c r="AX2182">
        <v>35871158</v>
      </c>
      <c r="AY2182">
        <v>1</v>
      </c>
      <c r="AZ2182">
        <v>0</v>
      </c>
      <c r="BA2182">
        <v>2125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CX2182">
        <f>Y2182*Source!I2078</f>
        <v>3.4250000000000003E-2</v>
      </c>
      <c r="CY2182">
        <f>AB2182</f>
        <v>1102.08</v>
      </c>
      <c r="CZ2182">
        <f>AF2182</f>
        <v>112</v>
      </c>
      <c r="DA2182">
        <f>AJ2182</f>
        <v>9.84</v>
      </c>
      <c r="DB2182">
        <f>ROUND((ROUND(AT2182*CZ2182,2)*1.25),2)</f>
        <v>191.8</v>
      </c>
      <c r="DC2182">
        <f>ROUND((ROUND(AT2182*AG2182,2)*1.25),2)</f>
        <v>23.13</v>
      </c>
    </row>
    <row r="2183" spans="1:107">
      <c r="A2183">
        <f>ROW(Source!A2078)</f>
        <v>2078</v>
      </c>
      <c r="B2183">
        <v>35863109</v>
      </c>
      <c r="C2183">
        <v>35871147</v>
      </c>
      <c r="D2183">
        <v>29174913</v>
      </c>
      <c r="E2183">
        <v>1</v>
      </c>
      <c r="F2183">
        <v>1</v>
      </c>
      <c r="G2183">
        <v>1</v>
      </c>
      <c r="H2183">
        <v>2</v>
      </c>
      <c r="I2183" t="s">
        <v>578</v>
      </c>
      <c r="J2183" t="s">
        <v>579</v>
      </c>
      <c r="K2183" t="s">
        <v>580</v>
      </c>
      <c r="L2183">
        <v>1368</v>
      </c>
      <c r="N2183">
        <v>1011</v>
      </c>
      <c r="O2183" t="s">
        <v>567</v>
      </c>
      <c r="P2183" t="s">
        <v>567</v>
      </c>
      <c r="Q2183">
        <v>1</v>
      </c>
      <c r="W2183">
        <v>0</v>
      </c>
      <c r="X2183">
        <v>458544584</v>
      </c>
      <c r="Y2183">
        <v>2.5750000000000002</v>
      </c>
      <c r="AA2183">
        <v>0</v>
      </c>
      <c r="AB2183">
        <v>932.72</v>
      </c>
      <c r="AC2183">
        <v>383.38</v>
      </c>
      <c r="AD2183">
        <v>0</v>
      </c>
      <c r="AE2183">
        <v>0</v>
      </c>
      <c r="AF2183">
        <v>87.17</v>
      </c>
      <c r="AG2183">
        <v>11.6</v>
      </c>
      <c r="AH2183">
        <v>0</v>
      </c>
      <c r="AI2183">
        <v>1</v>
      </c>
      <c r="AJ2183">
        <v>10.7</v>
      </c>
      <c r="AK2183">
        <v>33.049999999999997</v>
      </c>
      <c r="AL2183">
        <v>1</v>
      </c>
      <c r="AN2183">
        <v>0</v>
      </c>
      <c r="AO2183">
        <v>1</v>
      </c>
      <c r="AP2183">
        <v>1</v>
      </c>
      <c r="AQ2183">
        <v>0</v>
      </c>
      <c r="AR2183">
        <v>0</v>
      </c>
      <c r="AS2183" t="s">
        <v>3</v>
      </c>
      <c r="AT2183">
        <v>2.06</v>
      </c>
      <c r="AU2183" t="s">
        <v>133</v>
      </c>
      <c r="AV2183">
        <v>0</v>
      </c>
      <c r="AW2183">
        <v>2</v>
      </c>
      <c r="AX2183">
        <v>35871159</v>
      </c>
      <c r="AY2183">
        <v>1</v>
      </c>
      <c r="AZ2183">
        <v>0</v>
      </c>
      <c r="BA2183">
        <v>2126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CX2183">
        <f>Y2183*Source!I2078</f>
        <v>5.1500000000000004E-2</v>
      </c>
      <c r="CY2183">
        <f>AB2183</f>
        <v>932.72</v>
      </c>
      <c r="CZ2183">
        <f>AF2183</f>
        <v>87.17</v>
      </c>
      <c r="DA2183">
        <f>AJ2183</f>
        <v>10.7</v>
      </c>
      <c r="DB2183">
        <f>ROUND((ROUND(AT2183*CZ2183,2)*1.25),2)</f>
        <v>224.46</v>
      </c>
      <c r="DC2183">
        <f>ROUND((ROUND(AT2183*AG2183,2)*1.25),2)</f>
        <v>29.88</v>
      </c>
    </row>
    <row r="2184" spans="1:107">
      <c r="A2184">
        <f>ROW(Source!A2078)</f>
        <v>2078</v>
      </c>
      <c r="B2184">
        <v>35863109</v>
      </c>
      <c r="C2184">
        <v>35871147</v>
      </c>
      <c r="D2184">
        <v>29114836</v>
      </c>
      <c r="E2184">
        <v>1</v>
      </c>
      <c r="F2184">
        <v>1</v>
      </c>
      <c r="G2184">
        <v>1</v>
      </c>
      <c r="H2184">
        <v>3</v>
      </c>
      <c r="I2184" t="s">
        <v>168</v>
      </c>
      <c r="J2184" t="s">
        <v>171</v>
      </c>
      <c r="K2184" t="s">
        <v>169</v>
      </c>
      <c r="L2184">
        <v>1035</v>
      </c>
      <c r="N2184">
        <v>1013</v>
      </c>
      <c r="O2184" t="s">
        <v>170</v>
      </c>
      <c r="P2184" t="s">
        <v>170</v>
      </c>
      <c r="Q2184">
        <v>1</v>
      </c>
      <c r="W2184">
        <v>0</v>
      </c>
      <c r="X2184">
        <v>-1252999712</v>
      </c>
      <c r="Y2184">
        <v>100</v>
      </c>
      <c r="AA2184">
        <v>196.01</v>
      </c>
      <c r="AB2184">
        <v>0</v>
      </c>
      <c r="AC2184">
        <v>0</v>
      </c>
      <c r="AD2184">
        <v>0</v>
      </c>
      <c r="AE2184">
        <v>94.69</v>
      </c>
      <c r="AF2184">
        <v>0</v>
      </c>
      <c r="AG2184">
        <v>0</v>
      </c>
      <c r="AH2184">
        <v>0</v>
      </c>
      <c r="AI2184">
        <v>2.0699999999999998</v>
      </c>
      <c r="AJ2184">
        <v>1</v>
      </c>
      <c r="AK2184">
        <v>1</v>
      </c>
      <c r="AL2184">
        <v>1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 t="s">
        <v>3</v>
      </c>
      <c r="AT2184">
        <v>100</v>
      </c>
      <c r="AU2184" t="s">
        <v>3</v>
      </c>
      <c r="AV2184">
        <v>0</v>
      </c>
      <c r="AW2184">
        <v>1</v>
      </c>
      <c r="AX2184">
        <v>-1</v>
      </c>
      <c r="AY2184">
        <v>0</v>
      </c>
      <c r="AZ2184">
        <v>0</v>
      </c>
      <c r="BA2184" t="s">
        <v>3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CX2184">
        <f>Y2184*Source!I2078</f>
        <v>2</v>
      </c>
      <c r="CY2184">
        <f>AA2184</f>
        <v>196.01</v>
      </c>
      <c r="CZ2184">
        <f>AE2184</f>
        <v>94.69</v>
      </c>
      <c r="DA2184">
        <f>AI2184</f>
        <v>2.0699999999999998</v>
      </c>
      <c r="DB2184">
        <f>ROUND(ROUND(AT2184*CZ2184,2),2)</f>
        <v>9469</v>
      </c>
      <c r="DC2184">
        <f>ROUND(ROUND(AT2184*AG2184,2),2)</f>
        <v>0</v>
      </c>
    </row>
    <row r="2185" spans="1:107">
      <c r="A2185">
        <f>ROW(Source!A2078)</f>
        <v>2078</v>
      </c>
      <c r="B2185">
        <v>35863109</v>
      </c>
      <c r="C2185">
        <v>35871147</v>
      </c>
      <c r="D2185">
        <v>29114332</v>
      </c>
      <c r="E2185">
        <v>1</v>
      </c>
      <c r="F2185">
        <v>1</v>
      </c>
      <c r="G2185">
        <v>1</v>
      </c>
      <c r="H2185">
        <v>3</v>
      </c>
      <c r="I2185" t="s">
        <v>603</v>
      </c>
      <c r="J2185" t="s">
        <v>604</v>
      </c>
      <c r="K2185" t="s">
        <v>605</v>
      </c>
      <c r="L2185">
        <v>1348</v>
      </c>
      <c r="N2185">
        <v>1009</v>
      </c>
      <c r="O2185" t="s">
        <v>30</v>
      </c>
      <c r="P2185" t="s">
        <v>30</v>
      </c>
      <c r="Q2185">
        <v>1000</v>
      </c>
      <c r="W2185">
        <v>0</v>
      </c>
      <c r="X2185">
        <v>233971917</v>
      </c>
      <c r="Y2185">
        <v>3.3999999999999998E-3</v>
      </c>
      <c r="AA2185">
        <v>54619.68</v>
      </c>
      <c r="AB2185">
        <v>0</v>
      </c>
      <c r="AC2185">
        <v>0</v>
      </c>
      <c r="AD2185">
        <v>0</v>
      </c>
      <c r="AE2185">
        <v>11978</v>
      </c>
      <c r="AF2185">
        <v>0</v>
      </c>
      <c r="AG2185">
        <v>0</v>
      </c>
      <c r="AH2185">
        <v>0</v>
      </c>
      <c r="AI2185">
        <v>4.5599999999999996</v>
      </c>
      <c r="AJ2185">
        <v>1</v>
      </c>
      <c r="AK2185">
        <v>1</v>
      </c>
      <c r="AL2185">
        <v>1</v>
      </c>
      <c r="AN2185">
        <v>0</v>
      </c>
      <c r="AO2185">
        <v>1</v>
      </c>
      <c r="AP2185">
        <v>0</v>
      </c>
      <c r="AQ2185">
        <v>0</v>
      </c>
      <c r="AR2185">
        <v>0</v>
      </c>
      <c r="AS2185" t="s">
        <v>3</v>
      </c>
      <c r="AT2185">
        <v>3.3999999999999998E-3</v>
      </c>
      <c r="AU2185" t="s">
        <v>3</v>
      </c>
      <c r="AV2185">
        <v>0</v>
      </c>
      <c r="AW2185">
        <v>2</v>
      </c>
      <c r="AX2185">
        <v>35871160</v>
      </c>
      <c r="AY2185">
        <v>1</v>
      </c>
      <c r="AZ2185">
        <v>0</v>
      </c>
      <c r="BA2185">
        <v>2127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CX2185">
        <f>Y2185*Source!I2078</f>
        <v>6.7999999999999999E-5</v>
      </c>
      <c r="CY2185">
        <f>AA2185</f>
        <v>54619.68</v>
      </c>
      <c r="CZ2185">
        <f>AE2185</f>
        <v>11978</v>
      </c>
      <c r="DA2185">
        <f>AI2185</f>
        <v>4.5599999999999996</v>
      </c>
      <c r="DB2185">
        <f>ROUND(ROUND(AT2185*CZ2185,2),2)</f>
        <v>40.729999999999997</v>
      </c>
      <c r="DC2185">
        <f>ROUND(ROUND(AT2185*AG2185,2),2)</f>
        <v>0</v>
      </c>
    </row>
    <row r="2186" spans="1:107">
      <c r="A2186">
        <f>ROW(Source!A2078)</f>
        <v>2078</v>
      </c>
      <c r="B2186">
        <v>35863109</v>
      </c>
      <c r="C2186">
        <v>35871147</v>
      </c>
      <c r="D2186">
        <v>29130561</v>
      </c>
      <c r="E2186">
        <v>1</v>
      </c>
      <c r="F2186">
        <v>1</v>
      </c>
      <c r="G2186">
        <v>1</v>
      </c>
      <c r="H2186">
        <v>3</v>
      </c>
      <c r="I2186" t="s">
        <v>177</v>
      </c>
      <c r="J2186" t="s">
        <v>179</v>
      </c>
      <c r="K2186" t="s">
        <v>178</v>
      </c>
      <c r="L2186">
        <v>1327</v>
      </c>
      <c r="N2186">
        <v>1005</v>
      </c>
      <c r="O2186" t="s">
        <v>155</v>
      </c>
      <c r="P2186" t="s">
        <v>155</v>
      </c>
      <c r="Q2186">
        <v>1</v>
      </c>
      <c r="W2186">
        <v>1</v>
      </c>
      <c r="X2186">
        <v>-172969429</v>
      </c>
      <c r="Y2186">
        <v>-100</v>
      </c>
      <c r="AA2186">
        <v>1039.1400000000001</v>
      </c>
      <c r="AB2186">
        <v>0</v>
      </c>
      <c r="AC2186">
        <v>0</v>
      </c>
      <c r="AD2186">
        <v>0</v>
      </c>
      <c r="AE2186">
        <v>207</v>
      </c>
      <c r="AF2186">
        <v>0</v>
      </c>
      <c r="AG2186">
        <v>0</v>
      </c>
      <c r="AH2186">
        <v>0</v>
      </c>
      <c r="AI2186">
        <v>5.0199999999999996</v>
      </c>
      <c r="AJ2186">
        <v>1</v>
      </c>
      <c r="AK2186">
        <v>1</v>
      </c>
      <c r="AL2186">
        <v>1</v>
      </c>
      <c r="AN2186">
        <v>0</v>
      </c>
      <c r="AO2186">
        <v>1</v>
      </c>
      <c r="AP2186">
        <v>0</v>
      </c>
      <c r="AQ2186">
        <v>0</v>
      </c>
      <c r="AR2186">
        <v>0</v>
      </c>
      <c r="AS2186" t="s">
        <v>3</v>
      </c>
      <c r="AT2186">
        <v>-100</v>
      </c>
      <c r="AU2186" t="s">
        <v>3</v>
      </c>
      <c r="AV2186">
        <v>0</v>
      </c>
      <c r="AW2186">
        <v>2</v>
      </c>
      <c r="AX2186">
        <v>35871162</v>
      </c>
      <c r="AY2186">
        <v>1</v>
      </c>
      <c r="AZ2186">
        <v>6144</v>
      </c>
      <c r="BA2186">
        <v>2129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CX2186">
        <f>Y2186*Source!I2078</f>
        <v>-2</v>
      </c>
      <c r="CY2186">
        <f>AA2186</f>
        <v>1039.1400000000001</v>
      </c>
      <c r="CZ2186">
        <f>AE2186</f>
        <v>207</v>
      </c>
      <c r="DA2186">
        <f>AI2186</f>
        <v>5.0199999999999996</v>
      </c>
      <c r="DB2186">
        <f>ROUND(ROUND(AT2186*CZ2186,2),2)</f>
        <v>-20700</v>
      </c>
      <c r="DC2186">
        <f>ROUND(ROUND(AT2186*AG2186,2),2)</f>
        <v>0</v>
      </c>
    </row>
    <row r="2187" spans="1:107">
      <c r="A2187">
        <f>ROW(Source!A2078)</f>
        <v>2078</v>
      </c>
      <c r="B2187">
        <v>35863109</v>
      </c>
      <c r="C2187">
        <v>35871147</v>
      </c>
      <c r="D2187">
        <v>29130519</v>
      </c>
      <c r="E2187">
        <v>1</v>
      </c>
      <c r="F2187">
        <v>1</v>
      </c>
      <c r="G2187">
        <v>1</v>
      </c>
      <c r="H2187">
        <v>3</v>
      </c>
      <c r="I2187" t="s">
        <v>173</v>
      </c>
      <c r="J2187" t="s">
        <v>175</v>
      </c>
      <c r="K2187" t="s">
        <v>174</v>
      </c>
      <c r="L2187">
        <v>1327</v>
      </c>
      <c r="N2187">
        <v>1005</v>
      </c>
      <c r="O2187" t="s">
        <v>155</v>
      </c>
      <c r="P2187" t="s">
        <v>155</v>
      </c>
      <c r="Q2187">
        <v>1</v>
      </c>
      <c r="W2187">
        <v>0</v>
      </c>
      <c r="X2187">
        <v>-1775669208</v>
      </c>
      <c r="Y2187">
        <v>100</v>
      </c>
      <c r="AA2187">
        <v>11067.52</v>
      </c>
      <c r="AB2187">
        <v>0</v>
      </c>
      <c r="AC2187">
        <v>0</v>
      </c>
      <c r="AD2187">
        <v>0</v>
      </c>
      <c r="AE2187">
        <v>4535.87</v>
      </c>
      <c r="AF2187">
        <v>0</v>
      </c>
      <c r="AG2187">
        <v>0</v>
      </c>
      <c r="AH2187">
        <v>0</v>
      </c>
      <c r="AI2187">
        <v>2.44</v>
      </c>
      <c r="AJ2187">
        <v>1</v>
      </c>
      <c r="AK2187">
        <v>1</v>
      </c>
      <c r="AL2187">
        <v>1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 t="s">
        <v>3</v>
      </c>
      <c r="AT2187">
        <v>100</v>
      </c>
      <c r="AU2187" t="s">
        <v>3</v>
      </c>
      <c r="AV2187">
        <v>0</v>
      </c>
      <c r="AW2187">
        <v>1</v>
      </c>
      <c r="AX2187">
        <v>-1</v>
      </c>
      <c r="AY2187">
        <v>0</v>
      </c>
      <c r="AZ2187">
        <v>0</v>
      </c>
      <c r="BA2187" t="s">
        <v>3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CX2187">
        <f>Y2187*Source!I2078</f>
        <v>2</v>
      </c>
      <c r="CY2187">
        <f>AA2187</f>
        <v>11067.52</v>
      </c>
      <c r="CZ2187">
        <f>AE2187</f>
        <v>4535.87</v>
      </c>
      <c r="DA2187">
        <f>AI2187</f>
        <v>2.44</v>
      </c>
      <c r="DB2187">
        <f>ROUND(ROUND(AT2187*CZ2187,2),2)</f>
        <v>453587</v>
      </c>
      <c r="DC2187">
        <f>ROUND(ROUND(AT2187*AG2187,2),2)</f>
        <v>0</v>
      </c>
    </row>
    <row r="2188" spans="1:107">
      <c r="A2188">
        <f>ROW(Source!A2082)</f>
        <v>2082</v>
      </c>
      <c r="B2188">
        <v>35863109</v>
      </c>
      <c r="C2188">
        <v>35871166</v>
      </c>
      <c r="D2188">
        <v>18408291</v>
      </c>
      <c r="E2188">
        <v>1</v>
      </c>
      <c r="F2188">
        <v>1</v>
      </c>
      <c r="G2188">
        <v>1</v>
      </c>
      <c r="H2188">
        <v>1</v>
      </c>
      <c r="I2188" t="s">
        <v>606</v>
      </c>
      <c r="J2188" t="s">
        <v>3</v>
      </c>
      <c r="K2188" t="s">
        <v>607</v>
      </c>
      <c r="L2188">
        <v>1369</v>
      </c>
      <c r="N2188">
        <v>1013</v>
      </c>
      <c r="O2188" t="s">
        <v>561</v>
      </c>
      <c r="P2188" t="s">
        <v>561</v>
      </c>
      <c r="Q2188">
        <v>1</v>
      </c>
      <c r="W2188">
        <v>0</v>
      </c>
      <c r="X2188">
        <v>1933892413</v>
      </c>
      <c r="Y2188">
        <v>8.9930000000000003</v>
      </c>
      <c r="AA2188">
        <v>0</v>
      </c>
      <c r="AB2188">
        <v>0</v>
      </c>
      <c r="AC2188">
        <v>0</v>
      </c>
      <c r="AD2188">
        <v>260.95999999999998</v>
      </c>
      <c r="AE2188">
        <v>0</v>
      </c>
      <c r="AF2188">
        <v>0</v>
      </c>
      <c r="AG2188">
        <v>0</v>
      </c>
      <c r="AH2188">
        <v>260.95999999999998</v>
      </c>
      <c r="AI2188">
        <v>1</v>
      </c>
      <c r="AJ2188">
        <v>1</v>
      </c>
      <c r="AK2188">
        <v>1</v>
      </c>
      <c r="AL2188">
        <v>1</v>
      </c>
      <c r="AN2188">
        <v>0</v>
      </c>
      <c r="AO2188">
        <v>1</v>
      </c>
      <c r="AP2188">
        <v>1</v>
      </c>
      <c r="AQ2188">
        <v>0</v>
      </c>
      <c r="AR2188">
        <v>0</v>
      </c>
      <c r="AS2188" t="s">
        <v>3</v>
      </c>
      <c r="AT2188">
        <v>7.82</v>
      </c>
      <c r="AU2188" t="s">
        <v>134</v>
      </c>
      <c r="AV2188">
        <v>1</v>
      </c>
      <c r="AW2188">
        <v>2</v>
      </c>
      <c r="AX2188">
        <v>35871171</v>
      </c>
      <c r="AY2188">
        <v>1</v>
      </c>
      <c r="AZ2188">
        <v>0</v>
      </c>
      <c r="BA2188">
        <v>2130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CX2188">
        <f>Y2188*Source!I2082</f>
        <v>0.44965000000000005</v>
      </c>
      <c r="CY2188">
        <f>AD2188</f>
        <v>260.95999999999998</v>
      </c>
      <c r="CZ2188">
        <f>AH2188</f>
        <v>260.95999999999998</v>
      </c>
      <c r="DA2188">
        <f>AL2188</f>
        <v>1</v>
      </c>
      <c r="DB2188">
        <f>ROUND((ROUND(AT2188*CZ2188,2)*1.15),2)</f>
        <v>2346.8200000000002</v>
      </c>
      <c r="DC2188">
        <f>ROUND((ROUND(AT2188*AG2188,2)*1.15),2)</f>
        <v>0</v>
      </c>
    </row>
    <row r="2189" spans="1:107">
      <c r="A2189">
        <f>ROW(Source!A2082)</f>
        <v>2082</v>
      </c>
      <c r="B2189">
        <v>35863109</v>
      </c>
      <c r="C2189">
        <v>35871166</v>
      </c>
      <c r="D2189">
        <v>29174913</v>
      </c>
      <c r="E2189">
        <v>1</v>
      </c>
      <c r="F2189">
        <v>1</v>
      </c>
      <c r="G2189">
        <v>1</v>
      </c>
      <c r="H2189">
        <v>2</v>
      </c>
      <c r="I2189" t="s">
        <v>578</v>
      </c>
      <c r="J2189" t="s">
        <v>579</v>
      </c>
      <c r="K2189" t="s">
        <v>580</v>
      </c>
      <c r="L2189">
        <v>1368</v>
      </c>
      <c r="N2189">
        <v>1011</v>
      </c>
      <c r="O2189" t="s">
        <v>567</v>
      </c>
      <c r="P2189" t="s">
        <v>567</v>
      </c>
      <c r="Q2189">
        <v>1</v>
      </c>
      <c r="W2189">
        <v>0</v>
      </c>
      <c r="X2189">
        <v>458544584</v>
      </c>
      <c r="Y2189">
        <v>0.05</v>
      </c>
      <c r="AA2189">
        <v>0</v>
      </c>
      <c r="AB2189">
        <v>932.72</v>
      </c>
      <c r="AC2189">
        <v>383.38</v>
      </c>
      <c r="AD2189">
        <v>0</v>
      </c>
      <c r="AE2189">
        <v>0</v>
      </c>
      <c r="AF2189">
        <v>87.17</v>
      </c>
      <c r="AG2189">
        <v>11.6</v>
      </c>
      <c r="AH2189">
        <v>0</v>
      </c>
      <c r="AI2189">
        <v>1</v>
      </c>
      <c r="AJ2189">
        <v>10.7</v>
      </c>
      <c r="AK2189">
        <v>33.049999999999997</v>
      </c>
      <c r="AL2189">
        <v>1</v>
      </c>
      <c r="AN2189">
        <v>0</v>
      </c>
      <c r="AO2189">
        <v>1</v>
      </c>
      <c r="AP2189">
        <v>1</v>
      </c>
      <c r="AQ2189">
        <v>0</v>
      </c>
      <c r="AR2189">
        <v>0</v>
      </c>
      <c r="AS2189" t="s">
        <v>3</v>
      </c>
      <c r="AT2189">
        <v>0.04</v>
      </c>
      <c r="AU2189" t="s">
        <v>133</v>
      </c>
      <c r="AV2189">
        <v>0</v>
      </c>
      <c r="AW2189">
        <v>2</v>
      </c>
      <c r="AX2189">
        <v>35871172</v>
      </c>
      <c r="AY2189">
        <v>1</v>
      </c>
      <c r="AZ2189">
        <v>0</v>
      </c>
      <c r="BA2189">
        <v>2131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CX2189">
        <f>Y2189*Source!I2082</f>
        <v>2.5000000000000005E-3</v>
      </c>
      <c r="CY2189">
        <f>AB2189</f>
        <v>932.72</v>
      </c>
      <c r="CZ2189">
        <f>AF2189</f>
        <v>87.17</v>
      </c>
      <c r="DA2189">
        <f>AJ2189</f>
        <v>10.7</v>
      </c>
      <c r="DB2189">
        <f>ROUND((ROUND(AT2189*CZ2189,2)*1.25),2)</f>
        <v>4.3600000000000003</v>
      </c>
      <c r="DC2189">
        <f>ROUND((ROUND(AT2189*AG2189,2)*1.25),2)</f>
        <v>0.57999999999999996</v>
      </c>
    </row>
    <row r="2190" spans="1:107">
      <c r="A2190">
        <f>ROW(Source!A2082)</f>
        <v>2082</v>
      </c>
      <c r="B2190">
        <v>35863109</v>
      </c>
      <c r="C2190">
        <v>35871166</v>
      </c>
      <c r="D2190">
        <v>29114332</v>
      </c>
      <c r="E2190">
        <v>1</v>
      </c>
      <c r="F2190">
        <v>1</v>
      </c>
      <c r="G2190">
        <v>1</v>
      </c>
      <c r="H2190">
        <v>3</v>
      </c>
      <c r="I2190" t="s">
        <v>603</v>
      </c>
      <c r="J2190" t="s">
        <v>604</v>
      </c>
      <c r="K2190" t="s">
        <v>605</v>
      </c>
      <c r="L2190">
        <v>1348</v>
      </c>
      <c r="N2190">
        <v>1009</v>
      </c>
      <c r="O2190" t="s">
        <v>30</v>
      </c>
      <c r="P2190" t="s">
        <v>30</v>
      </c>
      <c r="Q2190">
        <v>1000</v>
      </c>
      <c r="W2190">
        <v>0</v>
      </c>
      <c r="X2190">
        <v>233971917</v>
      </c>
      <c r="Y2190">
        <v>7.1000000000000002E-4</v>
      </c>
      <c r="AA2190">
        <v>54619.68</v>
      </c>
      <c r="AB2190">
        <v>0</v>
      </c>
      <c r="AC2190">
        <v>0</v>
      </c>
      <c r="AD2190">
        <v>0</v>
      </c>
      <c r="AE2190">
        <v>11978</v>
      </c>
      <c r="AF2190">
        <v>0</v>
      </c>
      <c r="AG2190">
        <v>0</v>
      </c>
      <c r="AH2190">
        <v>0</v>
      </c>
      <c r="AI2190">
        <v>4.5599999999999996</v>
      </c>
      <c r="AJ2190">
        <v>1</v>
      </c>
      <c r="AK2190">
        <v>1</v>
      </c>
      <c r="AL2190">
        <v>1</v>
      </c>
      <c r="AN2190">
        <v>0</v>
      </c>
      <c r="AO2190">
        <v>1</v>
      </c>
      <c r="AP2190">
        <v>0</v>
      </c>
      <c r="AQ2190">
        <v>0</v>
      </c>
      <c r="AR2190">
        <v>0</v>
      </c>
      <c r="AS2190" t="s">
        <v>3</v>
      </c>
      <c r="AT2190">
        <v>7.1000000000000002E-4</v>
      </c>
      <c r="AU2190" t="s">
        <v>3</v>
      </c>
      <c r="AV2190">
        <v>0</v>
      </c>
      <c r="AW2190">
        <v>2</v>
      </c>
      <c r="AX2190">
        <v>35871173</v>
      </c>
      <c r="AY2190">
        <v>1</v>
      </c>
      <c r="AZ2190">
        <v>0</v>
      </c>
      <c r="BA2190">
        <v>2132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CX2190">
        <f>Y2190*Source!I2082</f>
        <v>3.5500000000000002E-5</v>
      </c>
      <c r="CY2190">
        <f>AA2190</f>
        <v>54619.68</v>
      </c>
      <c r="CZ2190">
        <f>AE2190</f>
        <v>11978</v>
      </c>
      <c r="DA2190">
        <f>AI2190</f>
        <v>4.5599999999999996</v>
      </c>
      <c r="DB2190">
        <f>ROUND(ROUND(AT2190*CZ2190,2),2)</f>
        <v>8.5</v>
      </c>
      <c r="DC2190">
        <f>ROUND(ROUND(AT2190*AG2190,2),2)</f>
        <v>0</v>
      </c>
    </row>
    <row r="2191" spans="1:107">
      <c r="A2191">
        <f>ROW(Source!A2082)</f>
        <v>2082</v>
      </c>
      <c r="B2191">
        <v>35863109</v>
      </c>
      <c r="C2191">
        <v>35871166</v>
      </c>
      <c r="D2191">
        <v>29131015</v>
      </c>
      <c r="E2191">
        <v>1</v>
      </c>
      <c r="F2191">
        <v>1</v>
      </c>
      <c r="G2191">
        <v>1</v>
      </c>
      <c r="H2191">
        <v>3</v>
      </c>
      <c r="I2191" t="s">
        <v>608</v>
      </c>
      <c r="J2191" t="s">
        <v>609</v>
      </c>
      <c r="K2191" t="s">
        <v>610</v>
      </c>
      <c r="L2191">
        <v>1301</v>
      </c>
      <c r="N2191">
        <v>1003</v>
      </c>
      <c r="O2191" t="s">
        <v>142</v>
      </c>
      <c r="P2191" t="s">
        <v>142</v>
      </c>
      <c r="Q2191">
        <v>1</v>
      </c>
      <c r="W2191">
        <v>0</v>
      </c>
      <c r="X2191">
        <v>-497354979</v>
      </c>
      <c r="Y2191">
        <v>112</v>
      </c>
      <c r="AA2191">
        <v>32.03</v>
      </c>
      <c r="AB2191">
        <v>0</v>
      </c>
      <c r="AC2191">
        <v>0</v>
      </c>
      <c r="AD2191">
        <v>0</v>
      </c>
      <c r="AE2191">
        <v>3.93</v>
      </c>
      <c r="AF2191">
        <v>0</v>
      </c>
      <c r="AG2191">
        <v>0</v>
      </c>
      <c r="AH2191">
        <v>0</v>
      </c>
      <c r="AI2191">
        <v>8.15</v>
      </c>
      <c r="AJ2191">
        <v>1</v>
      </c>
      <c r="AK2191">
        <v>1</v>
      </c>
      <c r="AL2191">
        <v>1</v>
      </c>
      <c r="AN2191">
        <v>0</v>
      </c>
      <c r="AO2191">
        <v>1</v>
      </c>
      <c r="AP2191">
        <v>0</v>
      </c>
      <c r="AQ2191">
        <v>0</v>
      </c>
      <c r="AR2191">
        <v>0</v>
      </c>
      <c r="AS2191" t="s">
        <v>3</v>
      </c>
      <c r="AT2191">
        <v>112</v>
      </c>
      <c r="AU2191" t="s">
        <v>3</v>
      </c>
      <c r="AV2191">
        <v>0</v>
      </c>
      <c r="AW2191">
        <v>2</v>
      </c>
      <c r="AX2191">
        <v>35871174</v>
      </c>
      <c r="AY2191">
        <v>1</v>
      </c>
      <c r="AZ2191">
        <v>0</v>
      </c>
      <c r="BA2191">
        <v>2133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CX2191">
        <f>Y2191*Source!I2082</f>
        <v>5.6000000000000005</v>
      </c>
      <c r="CY2191">
        <f>AA2191</f>
        <v>32.03</v>
      </c>
      <c r="CZ2191">
        <f>AE2191</f>
        <v>3.93</v>
      </c>
      <c r="DA2191">
        <f>AI2191</f>
        <v>8.15</v>
      </c>
      <c r="DB2191">
        <f>ROUND(ROUND(AT2191*CZ2191,2),2)</f>
        <v>440.16</v>
      </c>
      <c r="DC2191">
        <f>ROUND(ROUND(AT2191*AG2191,2),2)</f>
        <v>0</v>
      </c>
    </row>
    <row r="2192" spans="1:107">
      <c r="A2192">
        <f>ROW(Source!A2083)</f>
        <v>2083</v>
      </c>
      <c r="B2192">
        <v>35863109</v>
      </c>
      <c r="C2192">
        <v>35871175</v>
      </c>
      <c r="D2192">
        <v>18407150</v>
      </c>
      <c r="E2192">
        <v>1</v>
      </c>
      <c r="F2192">
        <v>1</v>
      </c>
      <c r="G2192">
        <v>1</v>
      </c>
      <c r="H2192">
        <v>1</v>
      </c>
      <c r="I2192" t="s">
        <v>576</v>
      </c>
      <c r="J2192" t="s">
        <v>3</v>
      </c>
      <c r="K2192" t="s">
        <v>577</v>
      </c>
      <c r="L2192">
        <v>1369</v>
      </c>
      <c r="N2192">
        <v>1013</v>
      </c>
      <c r="O2192" t="s">
        <v>561</v>
      </c>
      <c r="P2192" t="s">
        <v>561</v>
      </c>
      <c r="Q2192">
        <v>1</v>
      </c>
      <c r="W2192">
        <v>0</v>
      </c>
      <c r="X2192">
        <v>-931037793</v>
      </c>
      <c r="Y2192">
        <v>51.405000000000001</v>
      </c>
      <c r="AA2192">
        <v>0</v>
      </c>
      <c r="AB2192">
        <v>0</v>
      </c>
      <c r="AC2192">
        <v>0</v>
      </c>
      <c r="AD2192">
        <v>272.45</v>
      </c>
      <c r="AE2192">
        <v>0</v>
      </c>
      <c r="AF2192">
        <v>0</v>
      </c>
      <c r="AG2192">
        <v>0</v>
      </c>
      <c r="AH2192">
        <v>272.45</v>
      </c>
      <c r="AI2192">
        <v>1</v>
      </c>
      <c r="AJ2192">
        <v>1</v>
      </c>
      <c r="AK2192">
        <v>1</v>
      </c>
      <c r="AL2192">
        <v>1</v>
      </c>
      <c r="AN2192">
        <v>0</v>
      </c>
      <c r="AO2192">
        <v>1</v>
      </c>
      <c r="AP2192">
        <v>1</v>
      </c>
      <c r="AQ2192">
        <v>0</v>
      </c>
      <c r="AR2192">
        <v>0</v>
      </c>
      <c r="AS2192" t="s">
        <v>3</v>
      </c>
      <c r="AT2192">
        <v>44.7</v>
      </c>
      <c r="AU2192" t="s">
        <v>134</v>
      </c>
      <c r="AV2192">
        <v>1</v>
      </c>
      <c r="AW2192">
        <v>2</v>
      </c>
      <c r="AX2192">
        <v>35871189</v>
      </c>
      <c r="AY2192">
        <v>1</v>
      </c>
      <c r="AZ2192">
        <v>0</v>
      </c>
      <c r="BA2192">
        <v>2134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CX2192">
        <f>Y2192*Source!I2083</f>
        <v>18.814229999999998</v>
      </c>
      <c r="CY2192">
        <f>AD2192</f>
        <v>272.45</v>
      </c>
      <c r="CZ2192">
        <f>AH2192</f>
        <v>272.45</v>
      </c>
      <c r="DA2192">
        <f>AL2192</f>
        <v>1</v>
      </c>
      <c r="DB2192">
        <f>ROUND((ROUND(AT2192*CZ2192,2)*1.15),2)</f>
        <v>14005.3</v>
      </c>
      <c r="DC2192">
        <f>ROUND((ROUND(AT2192*AG2192,2)*1.15),2)</f>
        <v>0</v>
      </c>
    </row>
    <row r="2193" spans="1:107">
      <c r="A2193">
        <f>ROW(Source!A2083)</f>
        <v>2083</v>
      </c>
      <c r="B2193">
        <v>35863109</v>
      </c>
      <c r="C2193">
        <v>35871175</v>
      </c>
      <c r="D2193">
        <v>121548</v>
      </c>
      <c r="E2193">
        <v>1</v>
      </c>
      <c r="F2193">
        <v>1</v>
      </c>
      <c r="G2193">
        <v>1</v>
      </c>
      <c r="H2193">
        <v>1</v>
      </c>
      <c r="I2193" t="s">
        <v>35</v>
      </c>
      <c r="J2193" t="s">
        <v>3</v>
      </c>
      <c r="K2193" t="s">
        <v>562</v>
      </c>
      <c r="L2193">
        <v>608254</v>
      </c>
      <c r="N2193">
        <v>1013</v>
      </c>
      <c r="O2193" t="s">
        <v>563</v>
      </c>
      <c r="P2193" t="s">
        <v>563</v>
      </c>
      <c r="Q2193">
        <v>1</v>
      </c>
      <c r="W2193">
        <v>0</v>
      </c>
      <c r="X2193">
        <v>-185737400</v>
      </c>
      <c r="Y2193">
        <v>0.17500000000000002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1</v>
      </c>
      <c r="AJ2193">
        <v>1</v>
      </c>
      <c r="AK2193">
        <v>1</v>
      </c>
      <c r="AL2193">
        <v>1</v>
      </c>
      <c r="AN2193">
        <v>0</v>
      </c>
      <c r="AO2193">
        <v>1</v>
      </c>
      <c r="AP2193">
        <v>1</v>
      </c>
      <c r="AQ2193">
        <v>0</v>
      </c>
      <c r="AR2193">
        <v>0</v>
      </c>
      <c r="AS2193" t="s">
        <v>3</v>
      </c>
      <c r="AT2193">
        <v>0.14000000000000001</v>
      </c>
      <c r="AU2193" t="s">
        <v>133</v>
      </c>
      <c r="AV2193">
        <v>2</v>
      </c>
      <c r="AW2193">
        <v>2</v>
      </c>
      <c r="AX2193">
        <v>35871190</v>
      </c>
      <c r="AY2193">
        <v>1</v>
      </c>
      <c r="AZ2193">
        <v>0</v>
      </c>
      <c r="BA2193">
        <v>2135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CX2193">
        <f>Y2193*Source!I2083</f>
        <v>6.405000000000001E-2</v>
      </c>
      <c r="CY2193">
        <f>AD2193</f>
        <v>0</v>
      </c>
      <c r="CZ2193">
        <f>AH2193</f>
        <v>0</v>
      </c>
      <c r="DA2193">
        <f>AL2193</f>
        <v>1</v>
      </c>
      <c r="DB2193">
        <f>ROUND((ROUND(AT2193*CZ2193,2)*1.25),2)</f>
        <v>0</v>
      </c>
      <c r="DC2193">
        <f>ROUND((ROUND(AT2193*AG2193,2)*1.25),2)</f>
        <v>0</v>
      </c>
    </row>
    <row r="2194" spans="1:107">
      <c r="A2194">
        <f>ROW(Source!A2083)</f>
        <v>2083</v>
      </c>
      <c r="B2194">
        <v>35863109</v>
      </c>
      <c r="C2194">
        <v>35871175</v>
      </c>
      <c r="D2194">
        <v>29172479</v>
      </c>
      <c r="E2194">
        <v>1</v>
      </c>
      <c r="F2194">
        <v>1</v>
      </c>
      <c r="G2194">
        <v>1</v>
      </c>
      <c r="H2194">
        <v>2</v>
      </c>
      <c r="I2194" t="s">
        <v>786</v>
      </c>
      <c r="J2194" t="s">
        <v>787</v>
      </c>
      <c r="K2194" t="s">
        <v>788</v>
      </c>
      <c r="L2194">
        <v>1368</v>
      </c>
      <c r="N2194">
        <v>1011</v>
      </c>
      <c r="O2194" t="s">
        <v>567</v>
      </c>
      <c r="P2194" t="s">
        <v>567</v>
      </c>
      <c r="Q2194">
        <v>1</v>
      </c>
      <c r="W2194">
        <v>0</v>
      </c>
      <c r="X2194">
        <v>-996378858</v>
      </c>
      <c r="Y2194">
        <v>0.17500000000000002</v>
      </c>
      <c r="AA2194">
        <v>0</v>
      </c>
      <c r="AB2194">
        <v>901.01</v>
      </c>
      <c r="AC2194">
        <v>332.48</v>
      </c>
      <c r="AD2194">
        <v>0</v>
      </c>
      <c r="AE2194">
        <v>0</v>
      </c>
      <c r="AF2194">
        <v>99.89</v>
      </c>
      <c r="AG2194">
        <v>10.06</v>
      </c>
      <c r="AH2194">
        <v>0</v>
      </c>
      <c r="AI2194">
        <v>1</v>
      </c>
      <c r="AJ2194">
        <v>9.02</v>
      </c>
      <c r="AK2194">
        <v>33.049999999999997</v>
      </c>
      <c r="AL2194">
        <v>1</v>
      </c>
      <c r="AN2194">
        <v>0</v>
      </c>
      <c r="AO2194">
        <v>1</v>
      </c>
      <c r="AP2194">
        <v>1</v>
      </c>
      <c r="AQ2194">
        <v>0</v>
      </c>
      <c r="AR2194">
        <v>0</v>
      </c>
      <c r="AS2194" t="s">
        <v>3</v>
      </c>
      <c r="AT2194">
        <v>0.14000000000000001</v>
      </c>
      <c r="AU2194" t="s">
        <v>133</v>
      </c>
      <c r="AV2194">
        <v>0</v>
      </c>
      <c r="AW2194">
        <v>2</v>
      </c>
      <c r="AX2194">
        <v>35871191</v>
      </c>
      <c r="AY2194">
        <v>1</v>
      </c>
      <c r="AZ2194">
        <v>0</v>
      </c>
      <c r="BA2194">
        <v>2136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CX2194">
        <f>Y2194*Source!I2083</f>
        <v>6.405000000000001E-2</v>
      </c>
      <c r="CY2194">
        <f>AB2194</f>
        <v>901.01</v>
      </c>
      <c r="CZ2194">
        <f>AF2194</f>
        <v>99.89</v>
      </c>
      <c r="DA2194">
        <f>AJ2194</f>
        <v>9.02</v>
      </c>
      <c r="DB2194">
        <f>ROUND((ROUND(AT2194*CZ2194,2)*1.25),2)</f>
        <v>17.48</v>
      </c>
      <c r="DC2194">
        <f>ROUND((ROUND(AT2194*AG2194,2)*1.25),2)</f>
        <v>1.76</v>
      </c>
    </row>
    <row r="2195" spans="1:107">
      <c r="A2195">
        <f>ROW(Source!A2083)</f>
        <v>2083</v>
      </c>
      <c r="B2195">
        <v>35863109</v>
      </c>
      <c r="C2195">
        <v>35871175</v>
      </c>
      <c r="D2195">
        <v>29174591</v>
      </c>
      <c r="E2195">
        <v>1</v>
      </c>
      <c r="F2195">
        <v>1</v>
      </c>
      <c r="G2195">
        <v>1</v>
      </c>
      <c r="H2195">
        <v>2</v>
      </c>
      <c r="I2195" t="s">
        <v>589</v>
      </c>
      <c r="J2195" t="s">
        <v>590</v>
      </c>
      <c r="K2195" t="s">
        <v>591</v>
      </c>
      <c r="L2195">
        <v>1368</v>
      </c>
      <c r="N2195">
        <v>1011</v>
      </c>
      <c r="O2195" t="s">
        <v>567</v>
      </c>
      <c r="P2195" t="s">
        <v>567</v>
      </c>
      <c r="Q2195">
        <v>1</v>
      </c>
      <c r="W2195">
        <v>0</v>
      </c>
      <c r="X2195">
        <v>1598042632</v>
      </c>
      <c r="Y2195">
        <v>0.5625</v>
      </c>
      <c r="AA2195">
        <v>0</v>
      </c>
      <c r="AB2195">
        <v>9.4700000000000006</v>
      </c>
      <c r="AC2195">
        <v>0</v>
      </c>
      <c r="AD2195">
        <v>0</v>
      </c>
      <c r="AE2195">
        <v>0</v>
      </c>
      <c r="AF2195">
        <v>0.95</v>
      </c>
      <c r="AG2195">
        <v>0</v>
      </c>
      <c r="AH2195">
        <v>0</v>
      </c>
      <c r="AI2195">
        <v>1</v>
      </c>
      <c r="AJ2195">
        <v>9.9700000000000006</v>
      </c>
      <c r="AK2195">
        <v>33.049999999999997</v>
      </c>
      <c r="AL2195">
        <v>1</v>
      </c>
      <c r="AN2195">
        <v>0</v>
      </c>
      <c r="AO2195">
        <v>1</v>
      </c>
      <c r="AP2195">
        <v>1</v>
      </c>
      <c r="AQ2195">
        <v>0</v>
      </c>
      <c r="AR2195">
        <v>0</v>
      </c>
      <c r="AS2195" t="s">
        <v>3</v>
      </c>
      <c r="AT2195">
        <v>0.45</v>
      </c>
      <c r="AU2195" t="s">
        <v>133</v>
      </c>
      <c r="AV2195">
        <v>0</v>
      </c>
      <c r="AW2195">
        <v>2</v>
      </c>
      <c r="AX2195">
        <v>35871192</v>
      </c>
      <c r="AY2195">
        <v>1</v>
      </c>
      <c r="AZ2195">
        <v>0</v>
      </c>
      <c r="BA2195">
        <v>2137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CX2195">
        <f>Y2195*Source!I2083</f>
        <v>0.205875</v>
      </c>
      <c r="CY2195">
        <f>AB2195</f>
        <v>9.4700000000000006</v>
      </c>
      <c r="CZ2195">
        <f>AF2195</f>
        <v>0.95</v>
      </c>
      <c r="DA2195">
        <f>AJ2195</f>
        <v>9.9700000000000006</v>
      </c>
      <c r="DB2195">
        <f>ROUND((ROUND(AT2195*CZ2195,2)*1.25),2)</f>
        <v>0.54</v>
      </c>
      <c r="DC2195">
        <f>ROUND((ROUND(AT2195*AG2195,2)*1.25),2)</f>
        <v>0</v>
      </c>
    </row>
    <row r="2196" spans="1:107">
      <c r="A2196">
        <f>ROW(Source!A2083)</f>
        <v>2083</v>
      </c>
      <c r="B2196">
        <v>35863109</v>
      </c>
      <c r="C2196">
        <v>35871175</v>
      </c>
      <c r="D2196">
        <v>29174913</v>
      </c>
      <c r="E2196">
        <v>1</v>
      </c>
      <c r="F2196">
        <v>1</v>
      </c>
      <c r="G2196">
        <v>1</v>
      </c>
      <c r="H2196">
        <v>2</v>
      </c>
      <c r="I2196" t="s">
        <v>578</v>
      </c>
      <c r="J2196" t="s">
        <v>579</v>
      </c>
      <c r="K2196" t="s">
        <v>580</v>
      </c>
      <c r="L2196">
        <v>1368</v>
      </c>
      <c r="N2196">
        <v>1011</v>
      </c>
      <c r="O2196" t="s">
        <v>567</v>
      </c>
      <c r="P2196" t="s">
        <v>567</v>
      </c>
      <c r="Q2196">
        <v>1</v>
      </c>
      <c r="W2196">
        <v>0</v>
      </c>
      <c r="X2196">
        <v>458544584</v>
      </c>
      <c r="Y2196">
        <v>0.6</v>
      </c>
      <c r="AA2196">
        <v>0</v>
      </c>
      <c r="AB2196">
        <v>932.72</v>
      </c>
      <c r="AC2196">
        <v>383.38</v>
      </c>
      <c r="AD2196">
        <v>0</v>
      </c>
      <c r="AE2196">
        <v>0</v>
      </c>
      <c r="AF2196">
        <v>87.17</v>
      </c>
      <c r="AG2196">
        <v>11.6</v>
      </c>
      <c r="AH2196">
        <v>0</v>
      </c>
      <c r="AI2196">
        <v>1</v>
      </c>
      <c r="AJ2196">
        <v>10.7</v>
      </c>
      <c r="AK2196">
        <v>33.049999999999997</v>
      </c>
      <c r="AL2196">
        <v>1</v>
      </c>
      <c r="AN2196">
        <v>0</v>
      </c>
      <c r="AO2196">
        <v>1</v>
      </c>
      <c r="AP2196">
        <v>1</v>
      </c>
      <c r="AQ2196">
        <v>0</v>
      </c>
      <c r="AR2196">
        <v>0</v>
      </c>
      <c r="AS2196" t="s">
        <v>3</v>
      </c>
      <c r="AT2196">
        <v>0.48</v>
      </c>
      <c r="AU2196" t="s">
        <v>133</v>
      </c>
      <c r="AV2196">
        <v>0</v>
      </c>
      <c r="AW2196">
        <v>2</v>
      </c>
      <c r="AX2196">
        <v>35871193</v>
      </c>
      <c r="AY2196">
        <v>1</v>
      </c>
      <c r="AZ2196">
        <v>0</v>
      </c>
      <c r="BA2196">
        <v>2138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CX2196">
        <f>Y2196*Source!I2083</f>
        <v>0.21959999999999999</v>
      </c>
      <c r="CY2196">
        <f>AB2196</f>
        <v>932.72</v>
      </c>
      <c r="CZ2196">
        <f>AF2196</f>
        <v>87.17</v>
      </c>
      <c r="DA2196">
        <f>AJ2196</f>
        <v>10.7</v>
      </c>
      <c r="DB2196">
        <f>ROUND((ROUND(AT2196*CZ2196,2)*1.25),2)</f>
        <v>52.3</v>
      </c>
      <c r="DC2196">
        <f>ROUND((ROUND(AT2196*AG2196,2)*1.25),2)</f>
        <v>6.96</v>
      </c>
    </row>
    <row r="2197" spans="1:107">
      <c r="A2197">
        <f>ROW(Source!A2083)</f>
        <v>2083</v>
      </c>
      <c r="B2197">
        <v>35863109</v>
      </c>
      <c r="C2197">
        <v>35871175</v>
      </c>
      <c r="D2197">
        <v>29114340</v>
      </c>
      <c r="E2197">
        <v>1</v>
      </c>
      <c r="F2197">
        <v>1</v>
      </c>
      <c r="G2197">
        <v>1</v>
      </c>
      <c r="H2197">
        <v>3</v>
      </c>
      <c r="I2197" t="s">
        <v>789</v>
      </c>
      <c r="J2197" t="s">
        <v>790</v>
      </c>
      <c r="K2197" t="s">
        <v>791</v>
      </c>
      <c r="L2197">
        <v>1348</v>
      </c>
      <c r="N2197">
        <v>1009</v>
      </c>
      <c r="O2197" t="s">
        <v>30</v>
      </c>
      <c r="P2197" t="s">
        <v>30</v>
      </c>
      <c r="Q2197">
        <v>1000</v>
      </c>
      <c r="W2197">
        <v>0</v>
      </c>
      <c r="X2197">
        <v>-528746691</v>
      </c>
      <c r="Y2197">
        <v>1.6000000000000001E-3</v>
      </c>
      <c r="AA2197">
        <v>54070.5</v>
      </c>
      <c r="AB2197">
        <v>0</v>
      </c>
      <c r="AC2197">
        <v>0</v>
      </c>
      <c r="AD2197">
        <v>0</v>
      </c>
      <c r="AE2197">
        <v>8475</v>
      </c>
      <c r="AF2197">
        <v>0</v>
      </c>
      <c r="AG2197">
        <v>0</v>
      </c>
      <c r="AH2197">
        <v>0</v>
      </c>
      <c r="AI2197">
        <v>6.38</v>
      </c>
      <c r="AJ2197">
        <v>1</v>
      </c>
      <c r="AK2197">
        <v>1</v>
      </c>
      <c r="AL2197">
        <v>1</v>
      </c>
      <c r="AN2197">
        <v>0</v>
      </c>
      <c r="AO2197">
        <v>1</v>
      </c>
      <c r="AP2197">
        <v>1</v>
      </c>
      <c r="AQ2197">
        <v>0</v>
      </c>
      <c r="AR2197">
        <v>0</v>
      </c>
      <c r="AS2197" t="s">
        <v>3</v>
      </c>
      <c r="AT2197">
        <v>1.6000000000000001E-3</v>
      </c>
      <c r="AU2197" t="s">
        <v>3</v>
      </c>
      <c r="AV2197">
        <v>0</v>
      </c>
      <c r="AW2197">
        <v>2</v>
      </c>
      <c r="AX2197">
        <v>35871194</v>
      </c>
      <c r="AY2197">
        <v>1</v>
      </c>
      <c r="AZ2197">
        <v>0</v>
      </c>
      <c r="BA2197">
        <v>2139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CX2197">
        <f>Y2197*Source!I2083</f>
        <v>5.8560000000000003E-4</v>
      </c>
      <c r="CY2197">
        <f t="shared" ref="CY2197:CY2204" si="333">AA2197</f>
        <v>54070.5</v>
      </c>
      <c r="CZ2197">
        <f t="shared" ref="CZ2197:CZ2204" si="334">AE2197</f>
        <v>8475</v>
      </c>
      <c r="DA2197">
        <f t="shared" ref="DA2197:DA2204" si="335">AI2197</f>
        <v>6.38</v>
      </c>
      <c r="DB2197">
        <f t="shared" ref="DB2197:DB2204" si="336">ROUND(ROUND(AT2197*CZ2197,2),2)</f>
        <v>13.56</v>
      </c>
      <c r="DC2197">
        <f t="shared" ref="DC2197:DC2204" si="337">ROUND(ROUND(AT2197*AG2197,2),2)</f>
        <v>0</v>
      </c>
    </row>
    <row r="2198" spans="1:107">
      <c r="A2198">
        <f>ROW(Source!A2083)</f>
        <v>2083</v>
      </c>
      <c r="B2198">
        <v>35863109</v>
      </c>
      <c r="C2198">
        <v>35871175</v>
      </c>
      <c r="D2198">
        <v>29109162</v>
      </c>
      <c r="E2198">
        <v>1</v>
      </c>
      <c r="F2198">
        <v>1</v>
      </c>
      <c r="G2198">
        <v>1</v>
      </c>
      <c r="H2198">
        <v>3</v>
      </c>
      <c r="I2198" t="s">
        <v>611</v>
      </c>
      <c r="J2198" t="s">
        <v>612</v>
      </c>
      <c r="K2198" t="s">
        <v>613</v>
      </c>
      <c r="L2198">
        <v>1327</v>
      </c>
      <c r="N2198">
        <v>1005</v>
      </c>
      <c r="O2198" t="s">
        <v>155</v>
      </c>
      <c r="P2198" t="s">
        <v>155</v>
      </c>
      <c r="Q2198">
        <v>1</v>
      </c>
      <c r="W2198">
        <v>0</v>
      </c>
      <c r="X2198">
        <v>2002905425</v>
      </c>
      <c r="Y2198">
        <v>23</v>
      </c>
      <c r="AA2198">
        <v>33.75</v>
      </c>
      <c r="AB2198">
        <v>0</v>
      </c>
      <c r="AC2198">
        <v>0</v>
      </c>
      <c r="AD2198">
        <v>0</v>
      </c>
      <c r="AE2198">
        <v>5.71</v>
      </c>
      <c r="AF2198">
        <v>0</v>
      </c>
      <c r="AG2198">
        <v>0</v>
      </c>
      <c r="AH2198">
        <v>0</v>
      </c>
      <c r="AI2198">
        <v>5.91</v>
      </c>
      <c r="AJ2198">
        <v>1</v>
      </c>
      <c r="AK2198">
        <v>1</v>
      </c>
      <c r="AL2198">
        <v>1</v>
      </c>
      <c r="AN2198">
        <v>0</v>
      </c>
      <c r="AO2198">
        <v>1</v>
      </c>
      <c r="AP2198">
        <v>1</v>
      </c>
      <c r="AQ2198">
        <v>0</v>
      </c>
      <c r="AR2198">
        <v>0</v>
      </c>
      <c r="AS2198" t="s">
        <v>3</v>
      </c>
      <c r="AT2198">
        <v>23</v>
      </c>
      <c r="AU2198" t="s">
        <v>3</v>
      </c>
      <c r="AV2198">
        <v>0</v>
      </c>
      <c r="AW2198">
        <v>2</v>
      </c>
      <c r="AX2198">
        <v>35871195</v>
      </c>
      <c r="AY2198">
        <v>1</v>
      </c>
      <c r="AZ2198">
        <v>0</v>
      </c>
      <c r="BA2198">
        <v>2140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CX2198">
        <f>Y2198*Source!I2083</f>
        <v>8.4179999999999993</v>
      </c>
      <c r="CY2198">
        <f t="shared" si="333"/>
        <v>33.75</v>
      </c>
      <c r="CZ2198">
        <f t="shared" si="334"/>
        <v>5.71</v>
      </c>
      <c r="DA2198">
        <f t="shared" si="335"/>
        <v>5.91</v>
      </c>
      <c r="DB2198">
        <f t="shared" si="336"/>
        <v>131.33000000000001</v>
      </c>
      <c r="DC2198">
        <f t="shared" si="337"/>
        <v>0</v>
      </c>
    </row>
    <row r="2199" spans="1:107">
      <c r="A2199">
        <f>ROW(Source!A2083)</f>
        <v>2083</v>
      </c>
      <c r="B2199">
        <v>35863109</v>
      </c>
      <c r="C2199">
        <v>35871175</v>
      </c>
      <c r="D2199">
        <v>29107615</v>
      </c>
      <c r="E2199">
        <v>1</v>
      </c>
      <c r="F2199">
        <v>1</v>
      </c>
      <c r="G2199">
        <v>1</v>
      </c>
      <c r="H2199">
        <v>3</v>
      </c>
      <c r="I2199" t="s">
        <v>792</v>
      </c>
      <c r="J2199" t="s">
        <v>793</v>
      </c>
      <c r="K2199" t="s">
        <v>794</v>
      </c>
      <c r="L2199">
        <v>1348</v>
      </c>
      <c r="N2199">
        <v>1009</v>
      </c>
      <c r="O2199" t="s">
        <v>30</v>
      </c>
      <c r="P2199" t="s">
        <v>30</v>
      </c>
      <c r="Q2199">
        <v>1000</v>
      </c>
      <c r="W2199">
        <v>0</v>
      </c>
      <c r="X2199">
        <v>-529114404</v>
      </c>
      <c r="Y2199">
        <v>3.3999999999999998E-3</v>
      </c>
      <c r="AA2199">
        <v>156811</v>
      </c>
      <c r="AB2199">
        <v>0</v>
      </c>
      <c r="AC2199">
        <v>0</v>
      </c>
      <c r="AD2199">
        <v>0</v>
      </c>
      <c r="AE2199">
        <v>19100</v>
      </c>
      <c r="AF2199">
        <v>0</v>
      </c>
      <c r="AG2199">
        <v>0</v>
      </c>
      <c r="AH2199">
        <v>0</v>
      </c>
      <c r="AI2199">
        <v>8.2100000000000009</v>
      </c>
      <c r="AJ2199">
        <v>1</v>
      </c>
      <c r="AK2199">
        <v>1</v>
      </c>
      <c r="AL2199">
        <v>1</v>
      </c>
      <c r="AN2199">
        <v>0</v>
      </c>
      <c r="AO2199">
        <v>1</v>
      </c>
      <c r="AP2199">
        <v>1</v>
      </c>
      <c r="AQ2199">
        <v>0</v>
      </c>
      <c r="AR2199">
        <v>0</v>
      </c>
      <c r="AS2199" t="s">
        <v>3</v>
      </c>
      <c r="AT2199">
        <v>3.3999999999999998E-3</v>
      </c>
      <c r="AU2199" t="s">
        <v>3</v>
      </c>
      <c r="AV2199">
        <v>0</v>
      </c>
      <c r="AW2199">
        <v>2</v>
      </c>
      <c r="AX2199">
        <v>35871196</v>
      </c>
      <c r="AY2199">
        <v>1</v>
      </c>
      <c r="AZ2199">
        <v>0</v>
      </c>
      <c r="BA2199">
        <v>2141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0</v>
      </c>
      <c r="CX2199">
        <f>Y2199*Source!I2083</f>
        <v>1.2443999999999999E-3</v>
      </c>
      <c r="CY2199">
        <f t="shared" si="333"/>
        <v>156811</v>
      </c>
      <c r="CZ2199">
        <f t="shared" si="334"/>
        <v>19100</v>
      </c>
      <c r="DA2199">
        <f t="shared" si="335"/>
        <v>8.2100000000000009</v>
      </c>
      <c r="DB2199">
        <f t="shared" si="336"/>
        <v>64.94</v>
      </c>
      <c r="DC2199">
        <f t="shared" si="337"/>
        <v>0</v>
      </c>
    </row>
    <row r="2200" spans="1:107">
      <c r="A2200">
        <f>ROW(Source!A2083)</f>
        <v>2083</v>
      </c>
      <c r="B2200">
        <v>35863109</v>
      </c>
      <c r="C2200">
        <v>35871175</v>
      </c>
      <c r="D2200">
        <v>29115662</v>
      </c>
      <c r="E2200">
        <v>1</v>
      </c>
      <c r="F2200">
        <v>1</v>
      </c>
      <c r="G2200">
        <v>1</v>
      </c>
      <c r="H2200">
        <v>3</v>
      </c>
      <c r="I2200" t="s">
        <v>795</v>
      </c>
      <c r="J2200" t="s">
        <v>796</v>
      </c>
      <c r="K2200" t="s">
        <v>797</v>
      </c>
      <c r="L2200">
        <v>1339</v>
      </c>
      <c r="N2200">
        <v>1007</v>
      </c>
      <c r="O2200" t="s">
        <v>617</v>
      </c>
      <c r="P2200" t="s">
        <v>617</v>
      </c>
      <c r="Q2200">
        <v>1</v>
      </c>
      <c r="W2200">
        <v>0</v>
      </c>
      <c r="X2200">
        <v>-1374050018</v>
      </c>
      <c r="Y2200">
        <v>0.24</v>
      </c>
      <c r="AA2200">
        <v>5726.6</v>
      </c>
      <c r="AB2200">
        <v>0</v>
      </c>
      <c r="AC2200">
        <v>0</v>
      </c>
      <c r="AD2200">
        <v>0</v>
      </c>
      <c r="AE2200">
        <v>1045</v>
      </c>
      <c r="AF2200">
        <v>0</v>
      </c>
      <c r="AG2200">
        <v>0</v>
      </c>
      <c r="AH2200">
        <v>0</v>
      </c>
      <c r="AI2200">
        <v>5.48</v>
      </c>
      <c r="AJ2200">
        <v>1</v>
      </c>
      <c r="AK2200">
        <v>1</v>
      </c>
      <c r="AL2200">
        <v>1</v>
      </c>
      <c r="AN2200">
        <v>0</v>
      </c>
      <c r="AO2200">
        <v>1</v>
      </c>
      <c r="AP2200">
        <v>1</v>
      </c>
      <c r="AQ2200">
        <v>0</v>
      </c>
      <c r="AR2200">
        <v>0</v>
      </c>
      <c r="AS2200" t="s">
        <v>3</v>
      </c>
      <c r="AT2200">
        <v>0.24</v>
      </c>
      <c r="AU2200" t="s">
        <v>3</v>
      </c>
      <c r="AV2200">
        <v>0</v>
      </c>
      <c r="AW2200">
        <v>2</v>
      </c>
      <c r="AX2200">
        <v>35871197</v>
      </c>
      <c r="AY2200">
        <v>1</v>
      </c>
      <c r="AZ2200">
        <v>0</v>
      </c>
      <c r="BA2200">
        <v>2142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CX2200">
        <f>Y2200*Source!I2083</f>
        <v>8.7840000000000001E-2</v>
      </c>
      <c r="CY2200">
        <f t="shared" si="333"/>
        <v>5726.6</v>
      </c>
      <c r="CZ2200">
        <f t="shared" si="334"/>
        <v>1045</v>
      </c>
      <c r="DA2200">
        <f t="shared" si="335"/>
        <v>5.48</v>
      </c>
      <c r="DB2200">
        <f t="shared" si="336"/>
        <v>250.8</v>
      </c>
      <c r="DC2200">
        <f t="shared" si="337"/>
        <v>0</v>
      </c>
    </row>
    <row r="2201" spans="1:107">
      <c r="A2201">
        <f>ROW(Source!A2083)</f>
        <v>2083</v>
      </c>
      <c r="B2201">
        <v>35863109</v>
      </c>
      <c r="C2201">
        <v>35871175</v>
      </c>
      <c r="D2201">
        <v>29131086</v>
      </c>
      <c r="E2201">
        <v>1</v>
      </c>
      <c r="F2201">
        <v>1</v>
      </c>
      <c r="G2201">
        <v>1</v>
      </c>
      <c r="H2201">
        <v>3</v>
      </c>
      <c r="I2201" t="s">
        <v>614</v>
      </c>
      <c r="J2201" t="s">
        <v>615</v>
      </c>
      <c r="K2201" t="s">
        <v>616</v>
      </c>
      <c r="L2201">
        <v>1339</v>
      </c>
      <c r="N2201">
        <v>1007</v>
      </c>
      <c r="O2201" t="s">
        <v>617</v>
      </c>
      <c r="P2201" t="s">
        <v>617</v>
      </c>
      <c r="Q2201">
        <v>1</v>
      </c>
      <c r="W2201">
        <v>0</v>
      </c>
      <c r="X2201">
        <v>135382931</v>
      </c>
      <c r="Y2201">
        <v>1.18</v>
      </c>
      <c r="AA2201">
        <v>6560.13</v>
      </c>
      <c r="AB2201">
        <v>0</v>
      </c>
      <c r="AC2201">
        <v>0</v>
      </c>
      <c r="AD2201">
        <v>0</v>
      </c>
      <c r="AE2201">
        <v>1970.01</v>
      </c>
      <c r="AF2201">
        <v>0</v>
      </c>
      <c r="AG2201">
        <v>0</v>
      </c>
      <c r="AH2201">
        <v>0</v>
      </c>
      <c r="AI2201">
        <v>3.33</v>
      </c>
      <c r="AJ2201">
        <v>1</v>
      </c>
      <c r="AK2201">
        <v>1</v>
      </c>
      <c r="AL2201">
        <v>1</v>
      </c>
      <c r="AN2201">
        <v>0</v>
      </c>
      <c r="AO2201">
        <v>1</v>
      </c>
      <c r="AP2201">
        <v>1</v>
      </c>
      <c r="AQ2201">
        <v>0</v>
      </c>
      <c r="AR2201">
        <v>0</v>
      </c>
      <c r="AS2201" t="s">
        <v>3</v>
      </c>
      <c r="AT2201">
        <v>1.18</v>
      </c>
      <c r="AU2201" t="s">
        <v>3</v>
      </c>
      <c r="AV2201">
        <v>0</v>
      </c>
      <c r="AW2201">
        <v>2</v>
      </c>
      <c r="AX2201">
        <v>35871198</v>
      </c>
      <c r="AY2201">
        <v>1</v>
      </c>
      <c r="AZ2201">
        <v>0</v>
      </c>
      <c r="BA2201">
        <v>2143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CX2201">
        <f>Y2201*Source!I2083</f>
        <v>0.43187999999999999</v>
      </c>
      <c r="CY2201">
        <f t="shared" si="333"/>
        <v>6560.13</v>
      </c>
      <c r="CZ2201">
        <f t="shared" si="334"/>
        <v>1970.01</v>
      </c>
      <c r="DA2201">
        <f t="shared" si="335"/>
        <v>3.33</v>
      </c>
      <c r="DB2201">
        <f t="shared" si="336"/>
        <v>2324.61</v>
      </c>
      <c r="DC2201">
        <f t="shared" si="337"/>
        <v>0</v>
      </c>
    </row>
    <row r="2202" spans="1:107">
      <c r="A2202">
        <f>ROW(Source!A2083)</f>
        <v>2083</v>
      </c>
      <c r="B2202">
        <v>35863109</v>
      </c>
      <c r="C2202">
        <v>35871175</v>
      </c>
      <c r="D2202">
        <v>29145153</v>
      </c>
      <c r="E2202">
        <v>1</v>
      </c>
      <c r="F2202">
        <v>1</v>
      </c>
      <c r="G2202">
        <v>1</v>
      </c>
      <c r="H2202">
        <v>3</v>
      </c>
      <c r="I2202" t="s">
        <v>798</v>
      </c>
      <c r="J2202" t="s">
        <v>799</v>
      </c>
      <c r="K2202" t="s">
        <v>800</v>
      </c>
      <c r="L2202">
        <v>1339</v>
      </c>
      <c r="N2202">
        <v>1007</v>
      </c>
      <c r="O2202" t="s">
        <v>617</v>
      </c>
      <c r="P2202" t="s">
        <v>617</v>
      </c>
      <c r="Q2202">
        <v>1</v>
      </c>
      <c r="W2202">
        <v>0</v>
      </c>
      <c r="X2202">
        <v>1291934812</v>
      </c>
      <c r="Y2202">
        <v>0.28000000000000003</v>
      </c>
      <c r="AA2202">
        <v>3230.22</v>
      </c>
      <c r="AB2202">
        <v>0</v>
      </c>
      <c r="AC2202">
        <v>0</v>
      </c>
      <c r="AD2202">
        <v>0</v>
      </c>
      <c r="AE2202">
        <v>426.15</v>
      </c>
      <c r="AF2202">
        <v>0</v>
      </c>
      <c r="AG2202">
        <v>0</v>
      </c>
      <c r="AH2202">
        <v>0</v>
      </c>
      <c r="AI2202">
        <v>7.58</v>
      </c>
      <c r="AJ2202">
        <v>1</v>
      </c>
      <c r="AK2202">
        <v>1</v>
      </c>
      <c r="AL2202">
        <v>1</v>
      </c>
      <c r="AN2202">
        <v>0</v>
      </c>
      <c r="AO2202">
        <v>1</v>
      </c>
      <c r="AP2202">
        <v>1</v>
      </c>
      <c r="AQ2202">
        <v>0</v>
      </c>
      <c r="AR2202">
        <v>0</v>
      </c>
      <c r="AS2202" t="s">
        <v>3</v>
      </c>
      <c r="AT2202">
        <v>0.28000000000000003</v>
      </c>
      <c r="AU2202" t="s">
        <v>3</v>
      </c>
      <c r="AV2202">
        <v>0</v>
      </c>
      <c r="AW2202">
        <v>2</v>
      </c>
      <c r="AX2202">
        <v>35871199</v>
      </c>
      <c r="AY2202">
        <v>1</v>
      </c>
      <c r="AZ2202">
        <v>0</v>
      </c>
      <c r="BA2202">
        <v>2144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CX2202">
        <f>Y2202*Source!I2083</f>
        <v>0.10248</v>
      </c>
      <c r="CY2202">
        <f t="shared" si="333"/>
        <v>3230.22</v>
      </c>
      <c r="CZ2202">
        <f t="shared" si="334"/>
        <v>426.15</v>
      </c>
      <c r="DA2202">
        <f t="shared" si="335"/>
        <v>7.58</v>
      </c>
      <c r="DB2202">
        <f t="shared" si="336"/>
        <v>119.32</v>
      </c>
      <c r="DC2202">
        <f t="shared" si="337"/>
        <v>0</v>
      </c>
    </row>
    <row r="2203" spans="1:107">
      <c r="A2203">
        <f>ROW(Source!A2083)</f>
        <v>2083</v>
      </c>
      <c r="B2203">
        <v>35863109</v>
      </c>
      <c r="C2203">
        <v>35871175</v>
      </c>
      <c r="D2203">
        <v>29148832</v>
      </c>
      <c r="E2203">
        <v>1</v>
      </c>
      <c r="F2203">
        <v>1</v>
      </c>
      <c r="G2203">
        <v>1</v>
      </c>
      <c r="H2203">
        <v>3</v>
      </c>
      <c r="I2203" t="s">
        <v>801</v>
      </c>
      <c r="J2203" t="s">
        <v>802</v>
      </c>
      <c r="K2203" t="s">
        <v>803</v>
      </c>
      <c r="L2203">
        <v>1356</v>
      </c>
      <c r="N2203">
        <v>1010</v>
      </c>
      <c r="O2203" t="s">
        <v>232</v>
      </c>
      <c r="P2203" t="s">
        <v>232</v>
      </c>
      <c r="Q2203">
        <v>1000</v>
      </c>
      <c r="W2203">
        <v>0</v>
      </c>
      <c r="X2203">
        <v>-463371541</v>
      </c>
      <c r="Y2203">
        <v>0.51</v>
      </c>
      <c r="AA2203">
        <v>8359.85</v>
      </c>
      <c r="AB2203">
        <v>0</v>
      </c>
      <c r="AC2203">
        <v>0</v>
      </c>
      <c r="AD2203">
        <v>0</v>
      </c>
      <c r="AE2203">
        <v>1752.59</v>
      </c>
      <c r="AF2203">
        <v>0</v>
      </c>
      <c r="AG2203">
        <v>0</v>
      </c>
      <c r="AH2203">
        <v>0</v>
      </c>
      <c r="AI2203">
        <v>4.7699999999999996</v>
      </c>
      <c r="AJ2203">
        <v>1</v>
      </c>
      <c r="AK2203">
        <v>1</v>
      </c>
      <c r="AL2203">
        <v>1</v>
      </c>
      <c r="AN2203">
        <v>0</v>
      </c>
      <c r="AO2203">
        <v>1</v>
      </c>
      <c r="AP2203">
        <v>1</v>
      </c>
      <c r="AQ2203">
        <v>0</v>
      </c>
      <c r="AR2203">
        <v>0</v>
      </c>
      <c r="AS2203" t="s">
        <v>3</v>
      </c>
      <c r="AT2203">
        <v>0.51</v>
      </c>
      <c r="AU2203" t="s">
        <v>3</v>
      </c>
      <c r="AV2203">
        <v>0</v>
      </c>
      <c r="AW2203">
        <v>2</v>
      </c>
      <c r="AX2203">
        <v>35871200</v>
      </c>
      <c r="AY2203">
        <v>1</v>
      </c>
      <c r="AZ2203">
        <v>0</v>
      </c>
      <c r="BA2203">
        <v>2145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CX2203">
        <f>Y2203*Source!I2083</f>
        <v>0.18665999999999999</v>
      </c>
      <c r="CY2203">
        <f t="shared" si="333"/>
        <v>8359.85</v>
      </c>
      <c r="CZ2203">
        <f t="shared" si="334"/>
        <v>1752.59</v>
      </c>
      <c r="DA2203">
        <f t="shared" si="335"/>
        <v>4.7699999999999996</v>
      </c>
      <c r="DB2203">
        <f t="shared" si="336"/>
        <v>893.82</v>
      </c>
      <c r="DC2203">
        <f t="shared" si="337"/>
        <v>0</v>
      </c>
    </row>
    <row r="2204" spans="1:107">
      <c r="A2204">
        <f>ROW(Source!A2083)</f>
        <v>2083</v>
      </c>
      <c r="B2204">
        <v>35863109</v>
      </c>
      <c r="C2204">
        <v>35871175</v>
      </c>
      <c r="D2204">
        <v>29150040</v>
      </c>
      <c r="E2204">
        <v>1</v>
      </c>
      <c r="F2204">
        <v>1</v>
      </c>
      <c r="G2204">
        <v>1</v>
      </c>
      <c r="H2204">
        <v>3</v>
      </c>
      <c r="I2204" t="s">
        <v>804</v>
      </c>
      <c r="J2204" t="s">
        <v>805</v>
      </c>
      <c r="K2204" t="s">
        <v>806</v>
      </c>
      <c r="L2204">
        <v>1339</v>
      </c>
      <c r="N2204">
        <v>1007</v>
      </c>
      <c r="O2204" t="s">
        <v>617</v>
      </c>
      <c r="P2204" t="s">
        <v>617</v>
      </c>
      <c r="Q2204">
        <v>1</v>
      </c>
      <c r="W2204">
        <v>0</v>
      </c>
      <c r="X2204">
        <v>693153122</v>
      </c>
      <c r="Y2204">
        <v>7.0000000000000007E-2</v>
      </c>
      <c r="AA2204">
        <v>22.2</v>
      </c>
      <c r="AB2204">
        <v>0</v>
      </c>
      <c r="AC2204">
        <v>0</v>
      </c>
      <c r="AD2204">
        <v>0</v>
      </c>
      <c r="AE2204">
        <v>2.44</v>
      </c>
      <c r="AF2204">
        <v>0</v>
      </c>
      <c r="AG2204">
        <v>0</v>
      </c>
      <c r="AH2204">
        <v>0</v>
      </c>
      <c r="AI2204">
        <v>9.1</v>
      </c>
      <c r="AJ2204">
        <v>1</v>
      </c>
      <c r="AK2204">
        <v>1</v>
      </c>
      <c r="AL2204">
        <v>1</v>
      </c>
      <c r="AN2204">
        <v>0</v>
      </c>
      <c r="AO2204">
        <v>1</v>
      </c>
      <c r="AP2204">
        <v>1</v>
      </c>
      <c r="AQ2204">
        <v>0</v>
      </c>
      <c r="AR2204">
        <v>0</v>
      </c>
      <c r="AS2204" t="s">
        <v>3</v>
      </c>
      <c r="AT2204">
        <v>7.0000000000000007E-2</v>
      </c>
      <c r="AU2204" t="s">
        <v>3</v>
      </c>
      <c r="AV2204">
        <v>0</v>
      </c>
      <c r="AW2204">
        <v>2</v>
      </c>
      <c r="AX2204">
        <v>35871201</v>
      </c>
      <c r="AY2204">
        <v>1</v>
      </c>
      <c r="AZ2204">
        <v>0</v>
      </c>
      <c r="BA2204">
        <v>2146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CX2204">
        <f>Y2204*Source!I2083</f>
        <v>2.562E-2</v>
      </c>
      <c r="CY2204">
        <f t="shared" si="333"/>
        <v>22.2</v>
      </c>
      <c r="CZ2204">
        <f t="shared" si="334"/>
        <v>2.44</v>
      </c>
      <c r="DA2204">
        <f t="shared" si="335"/>
        <v>9.1</v>
      </c>
      <c r="DB2204">
        <f t="shared" si="336"/>
        <v>0.17</v>
      </c>
      <c r="DC2204">
        <f t="shared" si="337"/>
        <v>0</v>
      </c>
    </row>
    <row r="2205" spans="1:107">
      <c r="A2205">
        <f>ROW(Source!A2084)</f>
        <v>2084</v>
      </c>
      <c r="B2205">
        <v>35863109</v>
      </c>
      <c r="C2205">
        <v>35871202</v>
      </c>
      <c r="D2205">
        <v>18407150</v>
      </c>
      <c r="E2205">
        <v>1</v>
      </c>
      <c r="F2205">
        <v>1</v>
      </c>
      <c r="G2205">
        <v>1</v>
      </c>
      <c r="H2205">
        <v>1</v>
      </c>
      <c r="I2205" t="s">
        <v>576</v>
      </c>
      <c r="J2205" t="s">
        <v>3</v>
      </c>
      <c r="K2205" t="s">
        <v>577</v>
      </c>
      <c r="L2205">
        <v>1369</v>
      </c>
      <c r="N2205">
        <v>1013</v>
      </c>
      <c r="O2205" t="s">
        <v>561</v>
      </c>
      <c r="P2205" t="s">
        <v>561</v>
      </c>
      <c r="Q2205">
        <v>1</v>
      </c>
      <c r="W2205">
        <v>0</v>
      </c>
      <c r="X2205">
        <v>-931037793</v>
      </c>
      <c r="Y2205">
        <v>69.827999999999989</v>
      </c>
      <c r="AA2205">
        <v>0</v>
      </c>
      <c r="AB2205">
        <v>0</v>
      </c>
      <c r="AC2205">
        <v>0</v>
      </c>
      <c r="AD2205">
        <v>272.45</v>
      </c>
      <c r="AE2205">
        <v>0</v>
      </c>
      <c r="AF2205">
        <v>0</v>
      </c>
      <c r="AG2205">
        <v>0</v>
      </c>
      <c r="AH2205">
        <v>272.45</v>
      </c>
      <c r="AI2205">
        <v>1</v>
      </c>
      <c r="AJ2205">
        <v>1</v>
      </c>
      <c r="AK2205">
        <v>1</v>
      </c>
      <c r="AL2205">
        <v>1</v>
      </c>
      <c r="AN2205">
        <v>0</v>
      </c>
      <c r="AO2205">
        <v>1</v>
      </c>
      <c r="AP2205">
        <v>1</v>
      </c>
      <c r="AQ2205">
        <v>0</v>
      </c>
      <c r="AR2205">
        <v>0</v>
      </c>
      <c r="AS2205" t="s">
        <v>3</v>
      </c>
      <c r="AT2205">
        <v>60.72</v>
      </c>
      <c r="AU2205" t="s">
        <v>134</v>
      </c>
      <c r="AV2205">
        <v>1</v>
      </c>
      <c r="AW2205">
        <v>2</v>
      </c>
      <c r="AX2205">
        <v>35871211</v>
      </c>
      <c r="AY2205">
        <v>1</v>
      </c>
      <c r="AZ2205">
        <v>0</v>
      </c>
      <c r="BA2205">
        <v>2147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CX2205">
        <f>Y2205*Source!I2084</f>
        <v>25.557047999999995</v>
      </c>
      <c r="CY2205">
        <f>AD2205</f>
        <v>272.45</v>
      </c>
      <c r="CZ2205">
        <f>AH2205</f>
        <v>272.45</v>
      </c>
      <c r="DA2205">
        <f>AL2205</f>
        <v>1</v>
      </c>
      <c r="DB2205">
        <f>ROUND((ROUND(AT2205*CZ2205,2)*1.15),2)</f>
        <v>19024.63</v>
      </c>
      <c r="DC2205">
        <f>ROUND((ROUND(AT2205*AG2205,2)*1.15),2)</f>
        <v>0</v>
      </c>
    </row>
    <row r="2206" spans="1:107">
      <c r="A2206">
        <f>ROW(Source!A2084)</f>
        <v>2084</v>
      </c>
      <c r="B2206">
        <v>35863109</v>
      </c>
      <c r="C2206">
        <v>35871202</v>
      </c>
      <c r="D2206">
        <v>121548</v>
      </c>
      <c r="E2206">
        <v>1</v>
      </c>
      <c r="F2206">
        <v>1</v>
      </c>
      <c r="G2206">
        <v>1</v>
      </c>
      <c r="H2206">
        <v>1</v>
      </c>
      <c r="I2206" t="s">
        <v>35</v>
      </c>
      <c r="J2206" t="s">
        <v>3</v>
      </c>
      <c r="K2206" t="s">
        <v>562</v>
      </c>
      <c r="L2206">
        <v>608254</v>
      </c>
      <c r="N2206">
        <v>1013</v>
      </c>
      <c r="O2206" t="s">
        <v>563</v>
      </c>
      <c r="P2206" t="s">
        <v>563</v>
      </c>
      <c r="Q2206">
        <v>1</v>
      </c>
      <c r="W2206">
        <v>0</v>
      </c>
      <c r="X2206">
        <v>-185737400</v>
      </c>
      <c r="Y2206">
        <v>0.72499999999999998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1</v>
      </c>
      <c r="AJ2206">
        <v>1</v>
      </c>
      <c r="AK2206">
        <v>1</v>
      </c>
      <c r="AL2206">
        <v>1</v>
      </c>
      <c r="AN2206">
        <v>0</v>
      </c>
      <c r="AO2206">
        <v>1</v>
      </c>
      <c r="AP2206">
        <v>1</v>
      </c>
      <c r="AQ2206">
        <v>0</v>
      </c>
      <c r="AR2206">
        <v>0</v>
      </c>
      <c r="AS2206" t="s">
        <v>3</v>
      </c>
      <c r="AT2206">
        <v>0.57999999999999996</v>
      </c>
      <c r="AU2206" t="s">
        <v>133</v>
      </c>
      <c r="AV2206">
        <v>2</v>
      </c>
      <c r="AW2206">
        <v>2</v>
      </c>
      <c r="AX2206">
        <v>35871212</v>
      </c>
      <c r="AY2206">
        <v>1</v>
      </c>
      <c r="AZ2206">
        <v>0</v>
      </c>
      <c r="BA2206">
        <v>2148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CX2206">
        <f>Y2206*Source!I2084</f>
        <v>0.26534999999999997</v>
      </c>
      <c r="CY2206">
        <f>AD2206</f>
        <v>0</v>
      </c>
      <c r="CZ2206">
        <f>AH2206</f>
        <v>0</v>
      </c>
      <c r="DA2206">
        <f>AL2206</f>
        <v>1</v>
      </c>
      <c r="DB2206">
        <f>ROUND((ROUND(AT2206*CZ2206,2)*1.25),2)</f>
        <v>0</v>
      </c>
      <c r="DC2206">
        <f>ROUND((ROUND(AT2206*AG2206,2)*1.25),2)</f>
        <v>0</v>
      </c>
    </row>
    <row r="2207" spans="1:107">
      <c r="A2207">
        <f>ROW(Source!A2084)</f>
        <v>2084</v>
      </c>
      <c r="B2207">
        <v>35863109</v>
      </c>
      <c r="C2207">
        <v>35871202</v>
      </c>
      <c r="D2207">
        <v>29172556</v>
      </c>
      <c r="E2207">
        <v>1</v>
      </c>
      <c r="F2207">
        <v>1</v>
      </c>
      <c r="G2207">
        <v>1</v>
      </c>
      <c r="H2207">
        <v>2</v>
      </c>
      <c r="I2207" t="s">
        <v>564</v>
      </c>
      <c r="J2207" t="s">
        <v>565</v>
      </c>
      <c r="K2207" t="s">
        <v>566</v>
      </c>
      <c r="L2207">
        <v>1368</v>
      </c>
      <c r="N2207">
        <v>1011</v>
      </c>
      <c r="O2207" t="s">
        <v>567</v>
      </c>
      <c r="P2207" t="s">
        <v>567</v>
      </c>
      <c r="Q2207">
        <v>1</v>
      </c>
      <c r="W2207">
        <v>0</v>
      </c>
      <c r="X2207">
        <v>-1302720870</v>
      </c>
      <c r="Y2207">
        <v>0.72499999999999998</v>
      </c>
      <c r="AA2207">
        <v>0</v>
      </c>
      <c r="AB2207">
        <v>466.71</v>
      </c>
      <c r="AC2207">
        <v>446.18</v>
      </c>
      <c r="AD2207">
        <v>0</v>
      </c>
      <c r="AE2207">
        <v>0</v>
      </c>
      <c r="AF2207">
        <v>31.26</v>
      </c>
      <c r="AG2207">
        <v>13.5</v>
      </c>
      <c r="AH2207">
        <v>0</v>
      </c>
      <c r="AI2207">
        <v>1</v>
      </c>
      <c r="AJ2207">
        <v>14.93</v>
      </c>
      <c r="AK2207">
        <v>33.049999999999997</v>
      </c>
      <c r="AL2207">
        <v>1</v>
      </c>
      <c r="AN2207">
        <v>0</v>
      </c>
      <c r="AO2207">
        <v>1</v>
      </c>
      <c r="AP2207">
        <v>1</v>
      </c>
      <c r="AQ2207">
        <v>0</v>
      </c>
      <c r="AR2207">
        <v>0</v>
      </c>
      <c r="AS2207" t="s">
        <v>3</v>
      </c>
      <c r="AT2207">
        <v>0.57999999999999996</v>
      </c>
      <c r="AU2207" t="s">
        <v>133</v>
      </c>
      <c r="AV2207">
        <v>0</v>
      </c>
      <c r="AW2207">
        <v>2</v>
      </c>
      <c r="AX2207">
        <v>35871213</v>
      </c>
      <c r="AY2207">
        <v>1</v>
      </c>
      <c r="AZ2207">
        <v>0</v>
      </c>
      <c r="BA2207">
        <v>2149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CX2207">
        <f>Y2207*Source!I2084</f>
        <v>0.26534999999999997</v>
      </c>
      <c r="CY2207">
        <f>AB2207</f>
        <v>466.71</v>
      </c>
      <c r="CZ2207">
        <f>AF2207</f>
        <v>31.26</v>
      </c>
      <c r="DA2207">
        <f>AJ2207</f>
        <v>14.93</v>
      </c>
      <c r="DB2207">
        <f>ROUND((ROUND(AT2207*CZ2207,2)*1.25),2)</f>
        <v>22.66</v>
      </c>
      <c r="DC2207">
        <f>ROUND((ROUND(AT2207*AG2207,2)*1.25),2)</f>
        <v>9.7899999999999991</v>
      </c>
    </row>
    <row r="2208" spans="1:107">
      <c r="A2208">
        <f>ROW(Source!A2084)</f>
        <v>2084</v>
      </c>
      <c r="B2208">
        <v>35863109</v>
      </c>
      <c r="C2208">
        <v>35871202</v>
      </c>
      <c r="D2208">
        <v>29174591</v>
      </c>
      <c r="E2208">
        <v>1</v>
      </c>
      <c r="F2208">
        <v>1</v>
      </c>
      <c r="G2208">
        <v>1</v>
      </c>
      <c r="H2208">
        <v>2</v>
      </c>
      <c r="I2208" t="s">
        <v>589</v>
      </c>
      <c r="J2208" t="s">
        <v>590</v>
      </c>
      <c r="K2208" t="s">
        <v>591</v>
      </c>
      <c r="L2208">
        <v>1368</v>
      </c>
      <c r="N2208">
        <v>1011</v>
      </c>
      <c r="O2208" t="s">
        <v>567</v>
      </c>
      <c r="P2208" t="s">
        <v>567</v>
      </c>
      <c r="Q2208">
        <v>1</v>
      </c>
      <c r="W2208">
        <v>0</v>
      </c>
      <c r="X2208">
        <v>1598042632</v>
      </c>
      <c r="Y2208">
        <v>1.0249999999999999</v>
      </c>
      <c r="AA2208">
        <v>0</v>
      </c>
      <c r="AB2208">
        <v>9.4700000000000006</v>
      </c>
      <c r="AC2208">
        <v>0</v>
      </c>
      <c r="AD2208">
        <v>0</v>
      </c>
      <c r="AE2208">
        <v>0</v>
      </c>
      <c r="AF2208">
        <v>0.95</v>
      </c>
      <c r="AG2208">
        <v>0</v>
      </c>
      <c r="AH2208">
        <v>0</v>
      </c>
      <c r="AI2208">
        <v>1</v>
      </c>
      <c r="AJ2208">
        <v>9.9700000000000006</v>
      </c>
      <c r="AK2208">
        <v>33.049999999999997</v>
      </c>
      <c r="AL2208">
        <v>1</v>
      </c>
      <c r="AN2208">
        <v>0</v>
      </c>
      <c r="AO2208">
        <v>1</v>
      </c>
      <c r="AP2208">
        <v>1</v>
      </c>
      <c r="AQ2208">
        <v>0</v>
      </c>
      <c r="AR2208">
        <v>0</v>
      </c>
      <c r="AS2208" t="s">
        <v>3</v>
      </c>
      <c r="AT2208">
        <v>0.82</v>
      </c>
      <c r="AU2208" t="s">
        <v>133</v>
      </c>
      <c r="AV2208">
        <v>0</v>
      </c>
      <c r="AW2208">
        <v>2</v>
      </c>
      <c r="AX2208">
        <v>35871214</v>
      </c>
      <c r="AY2208">
        <v>1</v>
      </c>
      <c r="AZ2208">
        <v>0</v>
      </c>
      <c r="BA2208">
        <v>2150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CX2208">
        <f>Y2208*Source!I2084</f>
        <v>0.37514999999999998</v>
      </c>
      <c r="CY2208">
        <f>AB2208</f>
        <v>9.4700000000000006</v>
      </c>
      <c r="CZ2208">
        <f>AF2208</f>
        <v>0.95</v>
      </c>
      <c r="DA2208">
        <f>AJ2208</f>
        <v>9.9700000000000006</v>
      </c>
      <c r="DB2208">
        <f>ROUND((ROUND(AT2208*CZ2208,2)*1.25),2)</f>
        <v>0.98</v>
      </c>
      <c r="DC2208">
        <f>ROUND((ROUND(AT2208*AG2208,2)*1.25),2)</f>
        <v>0</v>
      </c>
    </row>
    <row r="2209" spans="1:107">
      <c r="A2209">
        <f>ROW(Source!A2084)</f>
        <v>2084</v>
      </c>
      <c r="B2209">
        <v>35863109</v>
      </c>
      <c r="C2209">
        <v>35871202</v>
      </c>
      <c r="D2209">
        <v>29174661</v>
      </c>
      <c r="E2209">
        <v>1</v>
      </c>
      <c r="F2209">
        <v>1</v>
      </c>
      <c r="G2209">
        <v>1</v>
      </c>
      <c r="H2209">
        <v>2</v>
      </c>
      <c r="I2209" t="s">
        <v>618</v>
      </c>
      <c r="J2209" t="s">
        <v>619</v>
      </c>
      <c r="K2209" t="s">
        <v>620</v>
      </c>
      <c r="L2209">
        <v>1368</v>
      </c>
      <c r="N2209">
        <v>1011</v>
      </c>
      <c r="O2209" t="s">
        <v>567</v>
      </c>
      <c r="P2209" t="s">
        <v>567</v>
      </c>
      <c r="Q2209">
        <v>1</v>
      </c>
      <c r="W2209">
        <v>0</v>
      </c>
      <c r="X2209">
        <v>-2115030577</v>
      </c>
      <c r="Y2209">
        <v>3.375</v>
      </c>
      <c r="AA2209">
        <v>0</v>
      </c>
      <c r="AB2209">
        <v>25.44</v>
      </c>
      <c r="AC2209">
        <v>0</v>
      </c>
      <c r="AD2209">
        <v>0</v>
      </c>
      <c r="AE2209">
        <v>0</v>
      </c>
      <c r="AF2209">
        <v>2.09</v>
      </c>
      <c r="AG2209">
        <v>0</v>
      </c>
      <c r="AH2209">
        <v>0</v>
      </c>
      <c r="AI2209">
        <v>1</v>
      </c>
      <c r="AJ2209">
        <v>12.17</v>
      </c>
      <c r="AK2209">
        <v>33.049999999999997</v>
      </c>
      <c r="AL2209">
        <v>1</v>
      </c>
      <c r="AN2209">
        <v>0</v>
      </c>
      <c r="AO2209">
        <v>1</v>
      </c>
      <c r="AP2209">
        <v>1</v>
      </c>
      <c r="AQ2209">
        <v>0</v>
      </c>
      <c r="AR2209">
        <v>0</v>
      </c>
      <c r="AS2209" t="s">
        <v>3</v>
      </c>
      <c r="AT2209">
        <v>2.7</v>
      </c>
      <c r="AU2209" t="s">
        <v>133</v>
      </c>
      <c r="AV2209">
        <v>0</v>
      </c>
      <c r="AW2209">
        <v>2</v>
      </c>
      <c r="AX2209">
        <v>35871215</v>
      </c>
      <c r="AY2209">
        <v>1</v>
      </c>
      <c r="AZ2209">
        <v>0</v>
      </c>
      <c r="BA2209">
        <v>2151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CX2209">
        <f>Y2209*Source!I2084</f>
        <v>1.23525</v>
      </c>
      <c r="CY2209">
        <f>AB2209</f>
        <v>25.44</v>
      </c>
      <c r="CZ2209">
        <f>AF2209</f>
        <v>2.09</v>
      </c>
      <c r="DA2209">
        <f>AJ2209</f>
        <v>12.17</v>
      </c>
      <c r="DB2209">
        <f>ROUND((ROUND(AT2209*CZ2209,2)*1.25),2)</f>
        <v>7.05</v>
      </c>
      <c r="DC2209">
        <f>ROUND((ROUND(AT2209*AG2209,2)*1.25),2)</f>
        <v>0</v>
      </c>
    </row>
    <row r="2210" spans="1:107">
      <c r="A2210">
        <f>ROW(Source!A2084)</f>
        <v>2084</v>
      </c>
      <c r="B2210">
        <v>35863109</v>
      </c>
      <c r="C2210">
        <v>35871202</v>
      </c>
      <c r="D2210">
        <v>29174913</v>
      </c>
      <c r="E2210">
        <v>1</v>
      </c>
      <c r="F2210">
        <v>1</v>
      </c>
      <c r="G2210">
        <v>1</v>
      </c>
      <c r="H2210">
        <v>2</v>
      </c>
      <c r="I2210" t="s">
        <v>578</v>
      </c>
      <c r="J2210" t="s">
        <v>579</v>
      </c>
      <c r="K2210" t="s">
        <v>580</v>
      </c>
      <c r="L2210">
        <v>1368</v>
      </c>
      <c r="N2210">
        <v>1011</v>
      </c>
      <c r="O2210" t="s">
        <v>567</v>
      </c>
      <c r="P2210" t="s">
        <v>567</v>
      </c>
      <c r="Q2210">
        <v>1</v>
      </c>
      <c r="W2210">
        <v>0</v>
      </c>
      <c r="X2210">
        <v>458544584</v>
      </c>
      <c r="Y2210">
        <v>1.05</v>
      </c>
      <c r="AA2210">
        <v>0</v>
      </c>
      <c r="AB2210">
        <v>932.72</v>
      </c>
      <c r="AC2210">
        <v>383.38</v>
      </c>
      <c r="AD2210">
        <v>0</v>
      </c>
      <c r="AE2210">
        <v>0</v>
      </c>
      <c r="AF2210">
        <v>87.17</v>
      </c>
      <c r="AG2210">
        <v>11.6</v>
      </c>
      <c r="AH2210">
        <v>0</v>
      </c>
      <c r="AI2210">
        <v>1</v>
      </c>
      <c r="AJ2210">
        <v>10.7</v>
      </c>
      <c r="AK2210">
        <v>33.049999999999997</v>
      </c>
      <c r="AL2210">
        <v>1</v>
      </c>
      <c r="AN2210">
        <v>0</v>
      </c>
      <c r="AO2210">
        <v>1</v>
      </c>
      <c r="AP2210">
        <v>1</v>
      </c>
      <c r="AQ2210">
        <v>0</v>
      </c>
      <c r="AR2210">
        <v>0</v>
      </c>
      <c r="AS2210" t="s">
        <v>3</v>
      </c>
      <c r="AT2210">
        <v>0.84</v>
      </c>
      <c r="AU2210" t="s">
        <v>133</v>
      </c>
      <c r="AV2210">
        <v>0</v>
      </c>
      <c r="AW2210">
        <v>2</v>
      </c>
      <c r="AX2210">
        <v>35871216</v>
      </c>
      <c r="AY2210">
        <v>1</v>
      </c>
      <c r="AZ2210">
        <v>0</v>
      </c>
      <c r="BA2210">
        <v>2152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CX2210">
        <f>Y2210*Source!I2084</f>
        <v>0.38430000000000003</v>
      </c>
      <c r="CY2210">
        <f>AB2210</f>
        <v>932.72</v>
      </c>
      <c r="CZ2210">
        <f>AF2210</f>
        <v>87.17</v>
      </c>
      <c r="DA2210">
        <f>AJ2210</f>
        <v>10.7</v>
      </c>
      <c r="DB2210">
        <f>ROUND((ROUND(AT2210*CZ2210,2)*1.25),2)</f>
        <v>91.53</v>
      </c>
      <c r="DC2210">
        <f>ROUND((ROUND(AT2210*AG2210,2)*1.25),2)</f>
        <v>12.18</v>
      </c>
    </row>
    <row r="2211" spans="1:107">
      <c r="A2211">
        <f>ROW(Source!A2084)</f>
        <v>2084</v>
      </c>
      <c r="B2211">
        <v>35863109</v>
      </c>
      <c r="C2211">
        <v>35871202</v>
      </c>
      <c r="D2211">
        <v>29114332</v>
      </c>
      <c r="E2211">
        <v>1</v>
      </c>
      <c r="F2211">
        <v>1</v>
      </c>
      <c r="G2211">
        <v>1</v>
      </c>
      <c r="H2211">
        <v>3</v>
      </c>
      <c r="I2211" t="s">
        <v>603</v>
      </c>
      <c r="J2211" t="s">
        <v>604</v>
      </c>
      <c r="K2211" t="s">
        <v>605</v>
      </c>
      <c r="L2211">
        <v>1348</v>
      </c>
      <c r="N2211">
        <v>1009</v>
      </c>
      <c r="O2211" t="s">
        <v>30</v>
      </c>
      <c r="P2211" t="s">
        <v>30</v>
      </c>
      <c r="Q2211">
        <v>1000</v>
      </c>
      <c r="W2211">
        <v>0</v>
      </c>
      <c r="X2211">
        <v>233971917</v>
      </c>
      <c r="Y2211">
        <v>1.23E-2</v>
      </c>
      <c r="AA2211">
        <v>54619.68</v>
      </c>
      <c r="AB2211">
        <v>0</v>
      </c>
      <c r="AC2211">
        <v>0</v>
      </c>
      <c r="AD2211">
        <v>0</v>
      </c>
      <c r="AE2211">
        <v>11978</v>
      </c>
      <c r="AF2211">
        <v>0</v>
      </c>
      <c r="AG2211">
        <v>0</v>
      </c>
      <c r="AH2211">
        <v>0</v>
      </c>
      <c r="AI2211">
        <v>4.5599999999999996</v>
      </c>
      <c r="AJ2211">
        <v>1</v>
      </c>
      <c r="AK2211">
        <v>1</v>
      </c>
      <c r="AL2211">
        <v>1</v>
      </c>
      <c r="AN2211">
        <v>0</v>
      </c>
      <c r="AO2211">
        <v>1</v>
      </c>
      <c r="AP2211">
        <v>0</v>
      </c>
      <c r="AQ2211">
        <v>0</v>
      </c>
      <c r="AR2211">
        <v>0</v>
      </c>
      <c r="AS2211" t="s">
        <v>3</v>
      </c>
      <c r="AT2211">
        <v>1.23E-2</v>
      </c>
      <c r="AU2211" t="s">
        <v>3</v>
      </c>
      <c r="AV2211">
        <v>0</v>
      </c>
      <c r="AW2211">
        <v>2</v>
      </c>
      <c r="AX2211">
        <v>35871217</v>
      </c>
      <c r="AY2211">
        <v>1</v>
      </c>
      <c r="AZ2211">
        <v>0</v>
      </c>
      <c r="BA2211">
        <v>2153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CX2211">
        <f>Y2211*Source!I2084</f>
        <v>4.5018000000000002E-3</v>
      </c>
      <c r="CY2211">
        <f>AA2211</f>
        <v>54619.68</v>
      </c>
      <c r="CZ2211">
        <f>AE2211</f>
        <v>11978</v>
      </c>
      <c r="DA2211">
        <f>AI2211</f>
        <v>4.5599999999999996</v>
      </c>
      <c r="DB2211">
        <f>ROUND(ROUND(AT2211*CZ2211,2),2)</f>
        <v>147.33000000000001</v>
      </c>
      <c r="DC2211">
        <f>ROUND(ROUND(AT2211*AG2211,2),2)</f>
        <v>0</v>
      </c>
    </row>
    <row r="2212" spans="1:107">
      <c r="A2212">
        <f>ROW(Source!A2084)</f>
        <v>2084</v>
      </c>
      <c r="B2212">
        <v>35863109</v>
      </c>
      <c r="C2212">
        <v>35871202</v>
      </c>
      <c r="D2212">
        <v>29130788</v>
      </c>
      <c r="E2212">
        <v>1</v>
      </c>
      <c r="F2212">
        <v>1</v>
      </c>
      <c r="G2212">
        <v>1</v>
      </c>
      <c r="H2212">
        <v>3</v>
      </c>
      <c r="I2212" t="s">
        <v>621</v>
      </c>
      <c r="J2212" t="s">
        <v>622</v>
      </c>
      <c r="K2212" t="s">
        <v>623</v>
      </c>
      <c r="L2212">
        <v>1339</v>
      </c>
      <c r="N2212">
        <v>1007</v>
      </c>
      <c r="O2212" t="s">
        <v>617</v>
      </c>
      <c r="P2212" t="s">
        <v>617</v>
      </c>
      <c r="Q2212">
        <v>1</v>
      </c>
      <c r="W2212">
        <v>0</v>
      </c>
      <c r="X2212">
        <v>23409818</v>
      </c>
      <c r="Y2212">
        <v>2.88</v>
      </c>
      <c r="AA2212">
        <v>14208.11</v>
      </c>
      <c r="AB2212">
        <v>0</v>
      </c>
      <c r="AC2212">
        <v>0</v>
      </c>
      <c r="AD2212">
        <v>0</v>
      </c>
      <c r="AE2212">
        <v>2156.0100000000002</v>
      </c>
      <c r="AF2212">
        <v>0</v>
      </c>
      <c r="AG2212">
        <v>0</v>
      </c>
      <c r="AH2212">
        <v>0</v>
      </c>
      <c r="AI2212">
        <v>6.59</v>
      </c>
      <c r="AJ2212">
        <v>1</v>
      </c>
      <c r="AK2212">
        <v>1</v>
      </c>
      <c r="AL2212">
        <v>1</v>
      </c>
      <c r="AN2212">
        <v>0</v>
      </c>
      <c r="AO2212">
        <v>1</v>
      </c>
      <c r="AP2212">
        <v>0</v>
      </c>
      <c r="AQ2212">
        <v>0</v>
      </c>
      <c r="AR2212">
        <v>0</v>
      </c>
      <c r="AS2212" t="s">
        <v>3</v>
      </c>
      <c r="AT2212">
        <v>2.88</v>
      </c>
      <c r="AU2212" t="s">
        <v>3</v>
      </c>
      <c r="AV2212">
        <v>0</v>
      </c>
      <c r="AW2212">
        <v>2</v>
      </c>
      <c r="AX2212">
        <v>35871218</v>
      </c>
      <c r="AY2212">
        <v>1</v>
      </c>
      <c r="AZ2212">
        <v>0</v>
      </c>
      <c r="BA2212">
        <v>2154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CX2212">
        <f>Y2212*Source!I2084</f>
        <v>1.0540799999999999</v>
      </c>
      <c r="CY2212">
        <f>AA2212</f>
        <v>14208.11</v>
      </c>
      <c r="CZ2212">
        <f>AE2212</f>
        <v>2156.0100000000002</v>
      </c>
      <c r="DA2212">
        <f>AI2212</f>
        <v>6.59</v>
      </c>
      <c r="DB2212">
        <f>ROUND(ROUND(AT2212*CZ2212,2),2)</f>
        <v>6209.31</v>
      </c>
      <c r="DC2212">
        <f>ROUND(ROUND(AT2212*AG2212,2),2)</f>
        <v>0</v>
      </c>
    </row>
    <row r="2213" spans="1:107">
      <c r="A2213">
        <f>ROW(Source!A2085)</f>
        <v>2085</v>
      </c>
      <c r="B2213">
        <v>35863109</v>
      </c>
      <c r="C2213">
        <v>35871219</v>
      </c>
      <c r="D2213">
        <v>18408291</v>
      </c>
      <c r="E2213">
        <v>1</v>
      </c>
      <c r="F2213">
        <v>1</v>
      </c>
      <c r="G2213">
        <v>1</v>
      </c>
      <c r="H2213">
        <v>1</v>
      </c>
      <c r="I2213" t="s">
        <v>606</v>
      </c>
      <c r="J2213" t="s">
        <v>3</v>
      </c>
      <c r="K2213" t="s">
        <v>607</v>
      </c>
      <c r="L2213">
        <v>1369</v>
      </c>
      <c r="N2213">
        <v>1013</v>
      </c>
      <c r="O2213" t="s">
        <v>561</v>
      </c>
      <c r="P2213" t="s">
        <v>561</v>
      </c>
      <c r="Q2213">
        <v>1</v>
      </c>
      <c r="W2213">
        <v>0</v>
      </c>
      <c r="X2213">
        <v>1933892413</v>
      </c>
      <c r="Y2213">
        <v>35.948999999999998</v>
      </c>
      <c r="AA2213">
        <v>0</v>
      </c>
      <c r="AB2213">
        <v>0</v>
      </c>
      <c r="AC2213">
        <v>0</v>
      </c>
      <c r="AD2213">
        <v>260.95999999999998</v>
      </c>
      <c r="AE2213">
        <v>0</v>
      </c>
      <c r="AF2213">
        <v>0</v>
      </c>
      <c r="AG2213">
        <v>0</v>
      </c>
      <c r="AH2213">
        <v>260.95999999999998</v>
      </c>
      <c r="AI2213">
        <v>1</v>
      </c>
      <c r="AJ2213">
        <v>1</v>
      </c>
      <c r="AK2213">
        <v>1</v>
      </c>
      <c r="AL2213">
        <v>1</v>
      </c>
      <c r="AN2213">
        <v>0</v>
      </c>
      <c r="AO2213">
        <v>1</v>
      </c>
      <c r="AP2213">
        <v>1</v>
      </c>
      <c r="AQ2213">
        <v>0</v>
      </c>
      <c r="AR2213">
        <v>0</v>
      </c>
      <c r="AS2213" t="s">
        <v>3</v>
      </c>
      <c r="AT2213">
        <v>31.26</v>
      </c>
      <c r="AU2213" t="s">
        <v>134</v>
      </c>
      <c r="AV2213">
        <v>1</v>
      </c>
      <c r="AW2213">
        <v>2</v>
      </c>
      <c r="AX2213">
        <v>35871227</v>
      </c>
      <c r="AY2213">
        <v>2</v>
      </c>
      <c r="AZ2213">
        <v>131072</v>
      </c>
      <c r="BA2213">
        <v>2155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CX2213">
        <f>Y2213*Source!I2085</f>
        <v>13.157333999999999</v>
      </c>
      <c r="CY2213">
        <f>AD2213</f>
        <v>260.95999999999998</v>
      </c>
      <c r="CZ2213">
        <f>AH2213</f>
        <v>260.95999999999998</v>
      </c>
      <c r="DA2213">
        <f>AL2213</f>
        <v>1</v>
      </c>
      <c r="DB2213">
        <f>ROUND((ROUND(AT2213*CZ2213,2)*1.15),2)</f>
        <v>9381.25</v>
      </c>
      <c r="DC2213">
        <f>ROUND((ROUND(AT2213*AG2213,2)*1.15),2)</f>
        <v>0</v>
      </c>
    </row>
    <row r="2214" spans="1:107">
      <c r="A2214">
        <f>ROW(Source!A2085)</f>
        <v>2085</v>
      </c>
      <c r="B2214">
        <v>35863109</v>
      </c>
      <c r="C2214">
        <v>35871219</v>
      </c>
      <c r="D2214">
        <v>121548</v>
      </c>
      <c r="E2214">
        <v>1</v>
      </c>
      <c r="F2214">
        <v>1</v>
      </c>
      <c r="G2214">
        <v>1</v>
      </c>
      <c r="H2214">
        <v>1</v>
      </c>
      <c r="I2214" t="s">
        <v>35</v>
      </c>
      <c r="J2214" t="s">
        <v>3</v>
      </c>
      <c r="K2214" t="s">
        <v>562</v>
      </c>
      <c r="L2214">
        <v>608254</v>
      </c>
      <c r="N2214">
        <v>1013</v>
      </c>
      <c r="O2214" t="s">
        <v>563</v>
      </c>
      <c r="P2214" t="s">
        <v>563</v>
      </c>
      <c r="Q2214">
        <v>1</v>
      </c>
      <c r="W2214">
        <v>0</v>
      </c>
      <c r="X2214">
        <v>-185737400</v>
      </c>
      <c r="Y2214">
        <v>8.375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1</v>
      </c>
      <c r="AJ2214">
        <v>1</v>
      </c>
      <c r="AK2214">
        <v>1</v>
      </c>
      <c r="AL2214">
        <v>1</v>
      </c>
      <c r="AN2214">
        <v>0</v>
      </c>
      <c r="AO2214">
        <v>1</v>
      </c>
      <c r="AP2214">
        <v>1</v>
      </c>
      <c r="AQ2214">
        <v>0</v>
      </c>
      <c r="AR2214">
        <v>0</v>
      </c>
      <c r="AS2214" t="s">
        <v>3</v>
      </c>
      <c r="AT2214">
        <v>6.7</v>
      </c>
      <c r="AU2214" t="s">
        <v>133</v>
      </c>
      <c r="AV2214">
        <v>2</v>
      </c>
      <c r="AW2214">
        <v>2</v>
      </c>
      <c r="AX2214">
        <v>35871228</v>
      </c>
      <c r="AY2214">
        <v>1</v>
      </c>
      <c r="AZ2214">
        <v>0</v>
      </c>
      <c r="BA2214">
        <v>2156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CX2214">
        <f>Y2214*Source!I2085</f>
        <v>3.0652499999999998</v>
      </c>
      <c r="CY2214">
        <f>AD2214</f>
        <v>0</v>
      </c>
      <c r="CZ2214">
        <f>AH2214</f>
        <v>0</v>
      </c>
      <c r="DA2214">
        <f>AL2214</f>
        <v>1</v>
      </c>
      <c r="DB2214">
        <f>ROUND((ROUND(AT2214*CZ2214,2)*1.25),2)</f>
        <v>0</v>
      </c>
      <c r="DC2214">
        <f>ROUND((ROUND(AT2214*AG2214,2)*1.25),2)</f>
        <v>0</v>
      </c>
    </row>
    <row r="2215" spans="1:107">
      <c r="A2215">
        <f>ROW(Source!A2085)</f>
        <v>2085</v>
      </c>
      <c r="B2215">
        <v>35863109</v>
      </c>
      <c r="C2215">
        <v>35871219</v>
      </c>
      <c r="D2215">
        <v>29172710</v>
      </c>
      <c r="E2215">
        <v>1</v>
      </c>
      <c r="F2215">
        <v>1</v>
      </c>
      <c r="G2215">
        <v>1</v>
      </c>
      <c r="H2215">
        <v>2</v>
      </c>
      <c r="I2215" t="s">
        <v>570</v>
      </c>
      <c r="J2215" t="s">
        <v>571</v>
      </c>
      <c r="K2215" t="s">
        <v>572</v>
      </c>
      <c r="L2215">
        <v>1368</v>
      </c>
      <c r="N2215">
        <v>1011</v>
      </c>
      <c r="O2215" t="s">
        <v>567</v>
      </c>
      <c r="P2215" t="s">
        <v>567</v>
      </c>
      <c r="Q2215">
        <v>1</v>
      </c>
      <c r="W2215">
        <v>0</v>
      </c>
      <c r="X2215">
        <v>-1676841219</v>
      </c>
      <c r="Y2215">
        <v>8.375</v>
      </c>
      <c r="AA2215">
        <v>0</v>
      </c>
      <c r="AB2215">
        <v>539.16</v>
      </c>
      <c r="AC2215">
        <v>332.48</v>
      </c>
      <c r="AD2215">
        <v>0</v>
      </c>
      <c r="AE2215">
        <v>0</v>
      </c>
      <c r="AF2215">
        <v>46.56</v>
      </c>
      <c r="AG2215">
        <v>10.06</v>
      </c>
      <c r="AH2215">
        <v>0</v>
      </c>
      <c r="AI2215">
        <v>1</v>
      </c>
      <c r="AJ2215">
        <v>11.58</v>
      </c>
      <c r="AK2215">
        <v>33.049999999999997</v>
      </c>
      <c r="AL2215">
        <v>1</v>
      </c>
      <c r="AN2215">
        <v>0</v>
      </c>
      <c r="AO2215">
        <v>1</v>
      </c>
      <c r="AP2215">
        <v>1</v>
      </c>
      <c r="AQ2215">
        <v>0</v>
      </c>
      <c r="AR2215">
        <v>0</v>
      </c>
      <c r="AS2215" t="s">
        <v>3</v>
      </c>
      <c r="AT2215">
        <v>6.7</v>
      </c>
      <c r="AU2215" t="s">
        <v>133</v>
      </c>
      <c r="AV2215">
        <v>0</v>
      </c>
      <c r="AW2215">
        <v>2</v>
      </c>
      <c r="AX2215">
        <v>35871229</v>
      </c>
      <c r="AY2215">
        <v>1</v>
      </c>
      <c r="AZ2215">
        <v>0</v>
      </c>
      <c r="BA2215">
        <v>2157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CX2215">
        <f>Y2215*Source!I2085</f>
        <v>3.0652499999999998</v>
      </c>
      <c r="CY2215">
        <f>AB2215</f>
        <v>539.16</v>
      </c>
      <c r="CZ2215">
        <f>AF2215</f>
        <v>46.56</v>
      </c>
      <c r="DA2215">
        <f>AJ2215</f>
        <v>11.58</v>
      </c>
      <c r="DB2215">
        <f>ROUND((ROUND(AT2215*CZ2215,2)*1.25),2)</f>
        <v>389.94</v>
      </c>
      <c r="DC2215">
        <f>ROUND((ROUND(AT2215*AG2215,2)*1.25),2)</f>
        <v>84.25</v>
      </c>
    </row>
    <row r="2216" spans="1:107">
      <c r="A2216">
        <f>ROW(Source!A2085)</f>
        <v>2085</v>
      </c>
      <c r="B2216">
        <v>35863109</v>
      </c>
      <c r="C2216">
        <v>35871219</v>
      </c>
      <c r="D2216">
        <v>29173472</v>
      </c>
      <c r="E2216">
        <v>1</v>
      </c>
      <c r="F2216">
        <v>1</v>
      </c>
      <c r="G2216">
        <v>1</v>
      </c>
      <c r="H2216">
        <v>2</v>
      </c>
      <c r="I2216" t="s">
        <v>624</v>
      </c>
      <c r="J2216" t="s">
        <v>625</v>
      </c>
      <c r="K2216" t="s">
        <v>626</v>
      </c>
      <c r="L2216">
        <v>1368</v>
      </c>
      <c r="N2216">
        <v>1011</v>
      </c>
      <c r="O2216" t="s">
        <v>567</v>
      </c>
      <c r="P2216" t="s">
        <v>567</v>
      </c>
      <c r="Q2216">
        <v>1</v>
      </c>
      <c r="W2216">
        <v>0</v>
      </c>
      <c r="X2216">
        <v>275932499</v>
      </c>
      <c r="Y2216">
        <v>13.75</v>
      </c>
      <c r="AA2216">
        <v>0</v>
      </c>
      <c r="AB2216">
        <v>12.75</v>
      </c>
      <c r="AC2216">
        <v>0</v>
      </c>
      <c r="AD2216">
        <v>0</v>
      </c>
      <c r="AE2216">
        <v>0</v>
      </c>
      <c r="AF2216">
        <v>3</v>
      </c>
      <c r="AG2216">
        <v>0</v>
      </c>
      <c r="AH2216">
        <v>0</v>
      </c>
      <c r="AI2216">
        <v>1</v>
      </c>
      <c r="AJ2216">
        <v>4.25</v>
      </c>
      <c r="AK2216">
        <v>33.049999999999997</v>
      </c>
      <c r="AL2216">
        <v>1</v>
      </c>
      <c r="AN2216">
        <v>0</v>
      </c>
      <c r="AO2216">
        <v>1</v>
      </c>
      <c r="AP2216">
        <v>1</v>
      </c>
      <c r="AQ2216">
        <v>0</v>
      </c>
      <c r="AR2216">
        <v>0</v>
      </c>
      <c r="AS2216" t="s">
        <v>3</v>
      </c>
      <c r="AT2216">
        <v>11</v>
      </c>
      <c r="AU2216" t="s">
        <v>133</v>
      </c>
      <c r="AV2216">
        <v>0</v>
      </c>
      <c r="AW2216">
        <v>2</v>
      </c>
      <c r="AX2216">
        <v>35871230</v>
      </c>
      <c r="AY2216">
        <v>1</v>
      </c>
      <c r="AZ2216">
        <v>0</v>
      </c>
      <c r="BA2216">
        <v>2158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CX2216">
        <f>Y2216*Source!I2085</f>
        <v>5.0324999999999998</v>
      </c>
      <c r="CY2216">
        <f>AB2216</f>
        <v>12.75</v>
      </c>
      <c r="CZ2216">
        <f>AF2216</f>
        <v>3</v>
      </c>
      <c r="DA2216">
        <f>AJ2216</f>
        <v>4.25</v>
      </c>
      <c r="DB2216">
        <f>ROUND((ROUND(AT2216*CZ2216,2)*1.25),2)</f>
        <v>41.25</v>
      </c>
      <c r="DC2216">
        <f>ROUND((ROUND(AT2216*AG2216,2)*1.25),2)</f>
        <v>0</v>
      </c>
    </row>
    <row r="2217" spans="1:107">
      <c r="A2217">
        <f>ROW(Source!A2085)</f>
        <v>2085</v>
      </c>
      <c r="B2217">
        <v>35863109</v>
      </c>
      <c r="C2217">
        <v>35871219</v>
      </c>
      <c r="D2217">
        <v>29174913</v>
      </c>
      <c r="E2217">
        <v>1</v>
      </c>
      <c r="F2217">
        <v>1</v>
      </c>
      <c r="G2217">
        <v>1</v>
      </c>
      <c r="H2217">
        <v>2</v>
      </c>
      <c r="I2217" t="s">
        <v>578</v>
      </c>
      <c r="J2217" t="s">
        <v>579</v>
      </c>
      <c r="K2217" t="s">
        <v>580</v>
      </c>
      <c r="L2217">
        <v>1368</v>
      </c>
      <c r="N2217">
        <v>1011</v>
      </c>
      <c r="O2217" t="s">
        <v>567</v>
      </c>
      <c r="P2217" t="s">
        <v>567</v>
      </c>
      <c r="Q2217">
        <v>1</v>
      </c>
      <c r="W2217">
        <v>0</v>
      </c>
      <c r="X2217">
        <v>458544584</v>
      </c>
      <c r="Y2217">
        <v>0.4375</v>
      </c>
      <c r="AA2217">
        <v>0</v>
      </c>
      <c r="AB2217">
        <v>932.72</v>
      </c>
      <c r="AC2217">
        <v>383.38</v>
      </c>
      <c r="AD2217">
        <v>0</v>
      </c>
      <c r="AE2217">
        <v>0</v>
      </c>
      <c r="AF2217">
        <v>87.17</v>
      </c>
      <c r="AG2217">
        <v>11.6</v>
      </c>
      <c r="AH2217">
        <v>0</v>
      </c>
      <c r="AI2217">
        <v>1</v>
      </c>
      <c r="AJ2217">
        <v>10.7</v>
      </c>
      <c r="AK2217">
        <v>33.049999999999997</v>
      </c>
      <c r="AL2217">
        <v>1</v>
      </c>
      <c r="AN2217">
        <v>0</v>
      </c>
      <c r="AO2217">
        <v>1</v>
      </c>
      <c r="AP2217">
        <v>1</v>
      </c>
      <c r="AQ2217">
        <v>0</v>
      </c>
      <c r="AR2217">
        <v>0</v>
      </c>
      <c r="AS2217" t="s">
        <v>3</v>
      </c>
      <c r="AT2217">
        <v>0.35</v>
      </c>
      <c r="AU2217" t="s">
        <v>133</v>
      </c>
      <c r="AV2217">
        <v>0</v>
      </c>
      <c r="AW2217">
        <v>2</v>
      </c>
      <c r="AX2217">
        <v>35871231</v>
      </c>
      <c r="AY2217">
        <v>1</v>
      </c>
      <c r="AZ2217">
        <v>0</v>
      </c>
      <c r="BA2217">
        <v>2159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CX2217">
        <f>Y2217*Source!I2085</f>
        <v>0.16012499999999999</v>
      </c>
      <c r="CY2217">
        <f>AB2217</f>
        <v>932.72</v>
      </c>
      <c r="CZ2217">
        <f>AF2217</f>
        <v>87.17</v>
      </c>
      <c r="DA2217">
        <f>AJ2217</f>
        <v>10.7</v>
      </c>
      <c r="DB2217">
        <f>ROUND((ROUND(AT2217*CZ2217,2)*1.25),2)</f>
        <v>38.14</v>
      </c>
      <c r="DC2217">
        <f>ROUND((ROUND(AT2217*AG2217,2)*1.25),2)</f>
        <v>5.08</v>
      </c>
    </row>
    <row r="2218" spans="1:107">
      <c r="A2218">
        <f>ROW(Source!A2085)</f>
        <v>2085</v>
      </c>
      <c r="B2218">
        <v>35863109</v>
      </c>
      <c r="C2218">
        <v>35871219</v>
      </c>
      <c r="D2218">
        <v>29114687</v>
      </c>
      <c r="E2218">
        <v>1</v>
      </c>
      <c r="F2218">
        <v>1</v>
      </c>
      <c r="G2218">
        <v>1</v>
      </c>
      <c r="H2218">
        <v>3</v>
      </c>
      <c r="I2218" t="s">
        <v>627</v>
      </c>
      <c r="J2218" t="s">
        <v>628</v>
      </c>
      <c r="K2218" t="s">
        <v>629</v>
      </c>
      <c r="L2218">
        <v>1348</v>
      </c>
      <c r="N2218">
        <v>1009</v>
      </c>
      <c r="O2218" t="s">
        <v>30</v>
      </c>
      <c r="P2218" t="s">
        <v>30</v>
      </c>
      <c r="Q2218">
        <v>1000</v>
      </c>
      <c r="W2218">
        <v>0</v>
      </c>
      <c r="X2218">
        <v>157955001</v>
      </c>
      <c r="Y2218">
        <v>1.8E-3</v>
      </c>
      <c r="AA2218">
        <v>105069.06</v>
      </c>
      <c r="AB2218">
        <v>0</v>
      </c>
      <c r="AC2218">
        <v>0</v>
      </c>
      <c r="AD2218">
        <v>0</v>
      </c>
      <c r="AE2218">
        <v>16974</v>
      </c>
      <c r="AF2218">
        <v>0</v>
      </c>
      <c r="AG2218">
        <v>0</v>
      </c>
      <c r="AH2218">
        <v>0</v>
      </c>
      <c r="AI2218">
        <v>6.19</v>
      </c>
      <c r="AJ2218">
        <v>1</v>
      </c>
      <c r="AK2218">
        <v>1</v>
      </c>
      <c r="AL2218">
        <v>1</v>
      </c>
      <c r="AN2218">
        <v>0</v>
      </c>
      <c r="AO2218">
        <v>1</v>
      </c>
      <c r="AP2218">
        <v>0</v>
      </c>
      <c r="AQ2218">
        <v>0</v>
      </c>
      <c r="AR2218">
        <v>0</v>
      </c>
      <c r="AS2218" t="s">
        <v>3</v>
      </c>
      <c r="AT2218">
        <v>1.8E-3</v>
      </c>
      <c r="AU2218" t="s">
        <v>3</v>
      </c>
      <c r="AV2218">
        <v>0</v>
      </c>
      <c r="AW2218">
        <v>2</v>
      </c>
      <c r="AX2218">
        <v>35871232</v>
      </c>
      <c r="AY2218">
        <v>1</v>
      </c>
      <c r="AZ2218">
        <v>0</v>
      </c>
      <c r="BA2218">
        <v>2160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CX2218">
        <f>Y2218*Source!I2085</f>
        <v>6.5879999999999997E-4</v>
      </c>
      <c r="CY2218">
        <f>AA2218</f>
        <v>105069.06</v>
      </c>
      <c r="CZ2218">
        <f>AE2218</f>
        <v>16974</v>
      </c>
      <c r="DA2218">
        <f>AI2218</f>
        <v>6.19</v>
      </c>
      <c r="DB2218">
        <f>ROUND(ROUND(AT2218*CZ2218,2),2)</f>
        <v>30.55</v>
      </c>
      <c r="DC2218">
        <f>ROUND(ROUND(AT2218*AG2218,2),2)</f>
        <v>0</v>
      </c>
    </row>
    <row r="2219" spans="1:107">
      <c r="A2219">
        <f>ROW(Source!A2085)</f>
        <v>2085</v>
      </c>
      <c r="B2219">
        <v>35863109</v>
      </c>
      <c r="C2219">
        <v>35871219</v>
      </c>
      <c r="D2219">
        <v>29115292</v>
      </c>
      <c r="E2219">
        <v>1</v>
      </c>
      <c r="F2219">
        <v>1</v>
      </c>
      <c r="G2219">
        <v>1</v>
      </c>
      <c r="H2219">
        <v>3</v>
      </c>
      <c r="I2219" t="s">
        <v>630</v>
      </c>
      <c r="J2219" t="s">
        <v>631</v>
      </c>
      <c r="K2219" t="s">
        <v>632</v>
      </c>
      <c r="L2219">
        <v>1339</v>
      </c>
      <c r="N2219">
        <v>1007</v>
      </c>
      <c r="O2219" t="s">
        <v>617</v>
      </c>
      <c r="P2219" t="s">
        <v>617</v>
      </c>
      <c r="Q2219">
        <v>1</v>
      </c>
      <c r="W2219">
        <v>0</v>
      </c>
      <c r="X2219">
        <v>582810497</v>
      </c>
      <c r="Y2219">
        <v>1.24</v>
      </c>
      <c r="AA2219">
        <v>26287.8</v>
      </c>
      <c r="AB2219">
        <v>0</v>
      </c>
      <c r="AC2219">
        <v>0</v>
      </c>
      <c r="AD2219">
        <v>0</v>
      </c>
      <c r="AE2219">
        <v>4478.33</v>
      </c>
      <c r="AF2219">
        <v>0</v>
      </c>
      <c r="AG2219">
        <v>0</v>
      </c>
      <c r="AH2219">
        <v>0</v>
      </c>
      <c r="AI2219">
        <v>5.87</v>
      </c>
      <c r="AJ2219">
        <v>1</v>
      </c>
      <c r="AK2219">
        <v>1</v>
      </c>
      <c r="AL2219">
        <v>1</v>
      </c>
      <c r="AN2219">
        <v>0</v>
      </c>
      <c r="AO2219">
        <v>1</v>
      </c>
      <c r="AP2219">
        <v>0</v>
      </c>
      <c r="AQ2219">
        <v>0</v>
      </c>
      <c r="AR2219">
        <v>0</v>
      </c>
      <c r="AS2219" t="s">
        <v>3</v>
      </c>
      <c r="AT2219">
        <v>1.24</v>
      </c>
      <c r="AU2219" t="s">
        <v>3</v>
      </c>
      <c r="AV2219">
        <v>0</v>
      </c>
      <c r="AW2219">
        <v>2</v>
      </c>
      <c r="AX2219">
        <v>35871233</v>
      </c>
      <c r="AY2219">
        <v>1</v>
      </c>
      <c r="AZ2219">
        <v>0</v>
      </c>
      <c r="BA2219">
        <v>2161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CX2219">
        <f>Y2219*Source!I2085</f>
        <v>0.45383999999999997</v>
      </c>
      <c r="CY2219">
        <f>AA2219</f>
        <v>26287.8</v>
      </c>
      <c r="CZ2219">
        <f>AE2219</f>
        <v>4478.33</v>
      </c>
      <c r="DA2219">
        <f>AI2219</f>
        <v>5.87</v>
      </c>
      <c r="DB2219">
        <f>ROUND(ROUND(AT2219*CZ2219,2),2)</f>
        <v>5553.13</v>
      </c>
      <c r="DC2219">
        <f>ROUND(ROUND(AT2219*AG2219,2),2)</f>
        <v>0</v>
      </c>
    </row>
    <row r="2220" spans="1:107">
      <c r="A2220">
        <f>ROW(Source!A2086)</f>
        <v>2086</v>
      </c>
      <c r="B2220">
        <v>35863109</v>
      </c>
      <c r="C2220">
        <v>35871234</v>
      </c>
      <c r="D2220">
        <v>18410542</v>
      </c>
      <c r="E2220">
        <v>1</v>
      </c>
      <c r="F2220">
        <v>1</v>
      </c>
      <c r="G2220">
        <v>1</v>
      </c>
      <c r="H2220">
        <v>1</v>
      </c>
      <c r="I2220" t="s">
        <v>807</v>
      </c>
      <c r="J2220" t="s">
        <v>3</v>
      </c>
      <c r="K2220" t="s">
        <v>808</v>
      </c>
      <c r="L2220">
        <v>1369</v>
      </c>
      <c r="N2220">
        <v>1013</v>
      </c>
      <c r="O2220" t="s">
        <v>561</v>
      </c>
      <c r="P2220" t="s">
        <v>561</v>
      </c>
      <c r="Q2220">
        <v>1</v>
      </c>
      <c r="W2220">
        <v>0</v>
      </c>
      <c r="X2220">
        <v>1415306217</v>
      </c>
      <c r="Y2220">
        <v>36.121499999999997</v>
      </c>
      <c r="AA2220">
        <v>0</v>
      </c>
      <c r="AB2220">
        <v>0</v>
      </c>
      <c r="AC2220">
        <v>0</v>
      </c>
      <c r="AD2220">
        <v>265.43</v>
      </c>
      <c r="AE2220">
        <v>0</v>
      </c>
      <c r="AF2220">
        <v>0</v>
      </c>
      <c r="AG2220">
        <v>0</v>
      </c>
      <c r="AH2220">
        <v>265.43</v>
      </c>
      <c r="AI2220">
        <v>1</v>
      </c>
      <c r="AJ2220">
        <v>1</v>
      </c>
      <c r="AK2220">
        <v>1</v>
      </c>
      <c r="AL2220">
        <v>1</v>
      </c>
      <c r="AN2220">
        <v>0</v>
      </c>
      <c r="AO2220">
        <v>1</v>
      </c>
      <c r="AP2220">
        <v>1</v>
      </c>
      <c r="AQ2220">
        <v>0</v>
      </c>
      <c r="AR2220">
        <v>0</v>
      </c>
      <c r="AS2220" t="s">
        <v>3</v>
      </c>
      <c r="AT2220">
        <v>31.41</v>
      </c>
      <c r="AU2220" t="s">
        <v>134</v>
      </c>
      <c r="AV2220">
        <v>1</v>
      </c>
      <c r="AW2220">
        <v>2</v>
      </c>
      <c r="AX2220">
        <v>35871243</v>
      </c>
      <c r="AY2220">
        <v>2</v>
      </c>
      <c r="AZ2220">
        <v>131072</v>
      </c>
      <c r="BA2220">
        <v>2162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CX2220">
        <f>Y2220*Source!I2086</f>
        <v>13.220469</v>
      </c>
      <c r="CY2220">
        <f>AD2220</f>
        <v>265.43</v>
      </c>
      <c r="CZ2220">
        <f>AH2220</f>
        <v>265.43</v>
      </c>
      <c r="DA2220">
        <f>AL2220</f>
        <v>1</v>
      </c>
      <c r="DB2220">
        <f>ROUND((ROUND(AT2220*CZ2220,2)*1.15),2)</f>
        <v>9587.73</v>
      </c>
      <c r="DC2220">
        <f>ROUND((ROUND(AT2220*AG2220,2)*1.15),2)</f>
        <v>0</v>
      </c>
    </row>
    <row r="2221" spans="1:107">
      <c r="A2221">
        <f>ROW(Source!A2086)</f>
        <v>2086</v>
      </c>
      <c r="B2221">
        <v>35863109</v>
      </c>
      <c r="C2221">
        <v>35871234</v>
      </c>
      <c r="D2221">
        <v>121548</v>
      </c>
      <c r="E2221">
        <v>1</v>
      </c>
      <c r="F2221">
        <v>1</v>
      </c>
      <c r="G2221">
        <v>1</v>
      </c>
      <c r="H2221">
        <v>1</v>
      </c>
      <c r="I2221" t="s">
        <v>35</v>
      </c>
      <c r="J2221" t="s">
        <v>3</v>
      </c>
      <c r="K2221" t="s">
        <v>562</v>
      </c>
      <c r="L2221">
        <v>608254</v>
      </c>
      <c r="N2221">
        <v>1013</v>
      </c>
      <c r="O2221" t="s">
        <v>563</v>
      </c>
      <c r="P2221" t="s">
        <v>563</v>
      </c>
      <c r="Q2221">
        <v>1</v>
      </c>
      <c r="W2221">
        <v>0</v>
      </c>
      <c r="X2221">
        <v>-185737400</v>
      </c>
      <c r="Y2221">
        <v>0.42500000000000004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1</v>
      </c>
      <c r="AJ2221">
        <v>1</v>
      </c>
      <c r="AK2221">
        <v>1</v>
      </c>
      <c r="AL2221">
        <v>1</v>
      </c>
      <c r="AN2221">
        <v>0</v>
      </c>
      <c r="AO2221">
        <v>1</v>
      </c>
      <c r="AP2221">
        <v>1</v>
      </c>
      <c r="AQ2221">
        <v>0</v>
      </c>
      <c r="AR2221">
        <v>0</v>
      </c>
      <c r="AS2221" t="s">
        <v>3</v>
      </c>
      <c r="AT2221">
        <v>0.34</v>
      </c>
      <c r="AU2221" t="s">
        <v>133</v>
      </c>
      <c r="AV2221">
        <v>2</v>
      </c>
      <c r="AW2221">
        <v>2</v>
      </c>
      <c r="AX2221">
        <v>35871244</v>
      </c>
      <c r="AY2221">
        <v>1</v>
      </c>
      <c r="AZ2221">
        <v>0</v>
      </c>
      <c r="BA2221">
        <v>2163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CX2221">
        <f>Y2221*Source!I2086</f>
        <v>0.15555000000000002</v>
      </c>
      <c r="CY2221">
        <f>AD2221</f>
        <v>0</v>
      </c>
      <c r="CZ2221">
        <f>AH2221</f>
        <v>0</v>
      </c>
      <c r="DA2221">
        <f>AL2221</f>
        <v>1</v>
      </c>
      <c r="DB2221">
        <f>ROUND((ROUND(AT2221*CZ2221,2)*1.25),2)</f>
        <v>0</v>
      </c>
      <c r="DC2221">
        <f>ROUND((ROUND(AT2221*AG2221,2)*1.25),2)</f>
        <v>0</v>
      </c>
    </row>
    <row r="2222" spans="1:107">
      <c r="A2222">
        <f>ROW(Source!A2086)</f>
        <v>2086</v>
      </c>
      <c r="B2222">
        <v>35863109</v>
      </c>
      <c r="C2222">
        <v>35871234</v>
      </c>
      <c r="D2222">
        <v>29172556</v>
      </c>
      <c r="E2222">
        <v>1</v>
      </c>
      <c r="F2222">
        <v>1</v>
      </c>
      <c r="G2222">
        <v>1</v>
      </c>
      <c r="H2222">
        <v>2</v>
      </c>
      <c r="I2222" t="s">
        <v>564</v>
      </c>
      <c r="J2222" t="s">
        <v>565</v>
      </c>
      <c r="K2222" t="s">
        <v>566</v>
      </c>
      <c r="L2222">
        <v>1368</v>
      </c>
      <c r="N2222">
        <v>1011</v>
      </c>
      <c r="O2222" t="s">
        <v>567</v>
      </c>
      <c r="P2222" t="s">
        <v>567</v>
      </c>
      <c r="Q2222">
        <v>1</v>
      </c>
      <c r="W2222">
        <v>0</v>
      </c>
      <c r="X2222">
        <v>-1302720870</v>
      </c>
      <c r="Y2222">
        <v>0.42500000000000004</v>
      </c>
      <c r="AA2222">
        <v>0</v>
      </c>
      <c r="AB2222">
        <v>466.71</v>
      </c>
      <c r="AC2222">
        <v>446.18</v>
      </c>
      <c r="AD2222">
        <v>0</v>
      </c>
      <c r="AE2222">
        <v>0</v>
      </c>
      <c r="AF2222">
        <v>31.26</v>
      </c>
      <c r="AG2222">
        <v>13.5</v>
      </c>
      <c r="AH2222">
        <v>0</v>
      </c>
      <c r="AI2222">
        <v>1</v>
      </c>
      <c r="AJ2222">
        <v>14.93</v>
      </c>
      <c r="AK2222">
        <v>33.049999999999997</v>
      </c>
      <c r="AL2222">
        <v>1</v>
      </c>
      <c r="AN2222">
        <v>0</v>
      </c>
      <c r="AO2222">
        <v>1</v>
      </c>
      <c r="AP2222">
        <v>1</v>
      </c>
      <c r="AQ2222">
        <v>0</v>
      </c>
      <c r="AR2222">
        <v>0</v>
      </c>
      <c r="AS2222" t="s">
        <v>3</v>
      </c>
      <c r="AT2222">
        <v>0.34</v>
      </c>
      <c r="AU2222" t="s">
        <v>133</v>
      </c>
      <c r="AV2222">
        <v>0</v>
      </c>
      <c r="AW2222">
        <v>2</v>
      </c>
      <c r="AX2222">
        <v>35871245</v>
      </c>
      <c r="AY2222">
        <v>1</v>
      </c>
      <c r="AZ2222">
        <v>0</v>
      </c>
      <c r="BA2222">
        <v>2164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CX2222">
        <f>Y2222*Source!I2086</f>
        <v>0.15555000000000002</v>
      </c>
      <c r="CY2222">
        <f>AB2222</f>
        <v>466.71</v>
      </c>
      <c r="CZ2222">
        <f>AF2222</f>
        <v>31.26</v>
      </c>
      <c r="DA2222">
        <f>AJ2222</f>
        <v>14.93</v>
      </c>
      <c r="DB2222">
        <f>ROUND((ROUND(AT2222*CZ2222,2)*1.25),2)</f>
        <v>13.29</v>
      </c>
      <c r="DC2222">
        <f>ROUND((ROUND(AT2222*AG2222,2)*1.25),2)</f>
        <v>5.74</v>
      </c>
    </row>
    <row r="2223" spans="1:107">
      <c r="A2223">
        <f>ROW(Source!A2086)</f>
        <v>2086</v>
      </c>
      <c r="B2223">
        <v>35863109</v>
      </c>
      <c r="C2223">
        <v>35871234</v>
      </c>
      <c r="D2223">
        <v>29174663</v>
      </c>
      <c r="E2223">
        <v>1</v>
      </c>
      <c r="F2223">
        <v>1</v>
      </c>
      <c r="G2223">
        <v>1</v>
      </c>
      <c r="H2223">
        <v>2</v>
      </c>
      <c r="I2223" t="s">
        <v>809</v>
      </c>
      <c r="J2223" t="s">
        <v>810</v>
      </c>
      <c r="K2223" t="s">
        <v>811</v>
      </c>
      <c r="L2223">
        <v>1368</v>
      </c>
      <c r="N2223">
        <v>1011</v>
      </c>
      <c r="O2223" t="s">
        <v>567</v>
      </c>
      <c r="P2223" t="s">
        <v>567</v>
      </c>
      <c r="Q2223">
        <v>1</v>
      </c>
      <c r="W2223">
        <v>0</v>
      </c>
      <c r="X2223">
        <v>494683813</v>
      </c>
      <c r="Y2223">
        <v>6.625</v>
      </c>
      <c r="AA2223">
        <v>0</v>
      </c>
      <c r="AB2223">
        <v>17.100000000000001</v>
      </c>
      <c r="AC2223">
        <v>0</v>
      </c>
      <c r="AD2223">
        <v>0</v>
      </c>
      <c r="AE2223">
        <v>0</v>
      </c>
      <c r="AF2223">
        <v>3.4</v>
      </c>
      <c r="AG2223">
        <v>0</v>
      </c>
      <c r="AH2223">
        <v>0</v>
      </c>
      <c r="AI2223">
        <v>1</v>
      </c>
      <c r="AJ2223">
        <v>5.03</v>
      </c>
      <c r="AK2223">
        <v>33.049999999999997</v>
      </c>
      <c r="AL2223">
        <v>1</v>
      </c>
      <c r="AN2223">
        <v>0</v>
      </c>
      <c r="AO2223">
        <v>1</v>
      </c>
      <c r="AP2223">
        <v>1</v>
      </c>
      <c r="AQ2223">
        <v>0</v>
      </c>
      <c r="AR2223">
        <v>0</v>
      </c>
      <c r="AS2223" t="s">
        <v>3</v>
      </c>
      <c r="AT2223">
        <v>5.3</v>
      </c>
      <c r="AU2223" t="s">
        <v>133</v>
      </c>
      <c r="AV2223">
        <v>0</v>
      </c>
      <c r="AW2223">
        <v>2</v>
      </c>
      <c r="AX2223">
        <v>35871246</v>
      </c>
      <c r="AY2223">
        <v>1</v>
      </c>
      <c r="AZ2223">
        <v>0</v>
      </c>
      <c r="BA2223">
        <v>2165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0</v>
      </c>
      <c r="BL2223">
        <v>0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CX2223">
        <f>Y2223*Source!I2086</f>
        <v>2.42475</v>
      </c>
      <c r="CY2223">
        <f>AB2223</f>
        <v>17.100000000000001</v>
      </c>
      <c r="CZ2223">
        <f>AF2223</f>
        <v>3.4</v>
      </c>
      <c r="DA2223">
        <f>AJ2223</f>
        <v>5.03</v>
      </c>
      <c r="DB2223">
        <f>ROUND((ROUND(AT2223*CZ2223,2)*1.25),2)</f>
        <v>22.53</v>
      </c>
      <c r="DC2223">
        <f>ROUND((ROUND(AT2223*AG2223,2)*1.25),2)</f>
        <v>0</v>
      </c>
    </row>
    <row r="2224" spans="1:107">
      <c r="A2224">
        <f>ROW(Source!A2086)</f>
        <v>2086</v>
      </c>
      <c r="B2224">
        <v>35863109</v>
      </c>
      <c r="C2224">
        <v>35871234</v>
      </c>
      <c r="D2224">
        <v>29174913</v>
      </c>
      <c r="E2224">
        <v>1</v>
      </c>
      <c r="F2224">
        <v>1</v>
      </c>
      <c r="G2224">
        <v>1</v>
      </c>
      <c r="H2224">
        <v>2</v>
      </c>
      <c r="I2224" t="s">
        <v>578</v>
      </c>
      <c r="J2224" t="s">
        <v>579</v>
      </c>
      <c r="K2224" t="s">
        <v>580</v>
      </c>
      <c r="L2224">
        <v>1368</v>
      </c>
      <c r="N2224">
        <v>1011</v>
      </c>
      <c r="O2224" t="s">
        <v>567</v>
      </c>
      <c r="P2224" t="s">
        <v>567</v>
      </c>
      <c r="Q2224">
        <v>1</v>
      </c>
      <c r="W2224">
        <v>0</v>
      </c>
      <c r="X2224">
        <v>458544584</v>
      </c>
      <c r="Y2224">
        <v>0.6</v>
      </c>
      <c r="AA2224">
        <v>0</v>
      </c>
      <c r="AB2224">
        <v>932.72</v>
      </c>
      <c r="AC2224">
        <v>383.38</v>
      </c>
      <c r="AD2224">
        <v>0</v>
      </c>
      <c r="AE2224">
        <v>0</v>
      </c>
      <c r="AF2224">
        <v>87.17</v>
      </c>
      <c r="AG2224">
        <v>11.6</v>
      </c>
      <c r="AH2224">
        <v>0</v>
      </c>
      <c r="AI2224">
        <v>1</v>
      </c>
      <c r="AJ2224">
        <v>10.7</v>
      </c>
      <c r="AK2224">
        <v>33.049999999999997</v>
      </c>
      <c r="AL2224">
        <v>1</v>
      </c>
      <c r="AN2224">
        <v>0</v>
      </c>
      <c r="AO2224">
        <v>1</v>
      </c>
      <c r="AP2224">
        <v>1</v>
      </c>
      <c r="AQ2224">
        <v>0</v>
      </c>
      <c r="AR2224">
        <v>0</v>
      </c>
      <c r="AS2224" t="s">
        <v>3</v>
      </c>
      <c r="AT2224">
        <v>0.48</v>
      </c>
      <c r="AU2224" t="s">
        <v>133</v>
      </c>
      <c r="AV2224">
        <v>0</v>
      </c>
      <c r="AW2224">
        <v>2</v>
      </c>
      <c r="AX2224">
        <v>35871247</v>
      </c>
      <c r="AY2224">
        <v>1</v>
      </c>
      <c r="AZ2224">
        <v>0</v>
      </c>
      <c r="BA2224">
        <v>2166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CX2224">
        <f>Y2224*Source!I2086</f>
        <v>0.21959999999999999</v>
      </c>
      <c r="CY2224">
        <f>AB2224</f>
        <v>932.72</v>
      </c>
      <c r="CZ2224">
        <f>AF2224</f>
        <v>87.17</v>
      </c>
      <c r="DA2224">
        <f>AJ2224</f>
        <v>10.7</v>
      </c>
      <c r="DB2224">
        <f>ROUND((ROUND(AT2224*CZ2224,2)*1.25),2)</f>
        <v>52.3</v>
      </c>
      <c r="DC2224">
        <f>ROUND((ROUND(AT2224*AG2224,2)*1.25),2)</f>
        <v>6.96</v>
      </c>
    </row>
    <row r="2225" spans="1:107">
      <c r="A2225">
        <f>ROW(Source!A2086)</f>
        <v>2086</v>
      </c>
      <c r="B2225">
        <v>35863109</v>
      </c>
      <c r="C2225">
        <v>35871234</v>
      </c>
      <c r="D2225">
        <v>29110876</v>
      </c>
      <c r="E2225">
        <v>1</v>
      </c>
      <c r="F2225">
        <v>1</v>
      </c>
      <c r="G2225">
        <v>1</v>
      </c>
      <c r="H2225">
        <v>3</v>
      </c>
      <c r="I2225" t="s">
        <v>299</v>
      </c>
      <c r="J2225" t="s">
        <v>301</v>
      </c>
      <c r="K2225" t="s">
        <v>300</v>
      </c>
      <c r="L2225">
        <v>1327</v>
      </c>
      <c r="N2225">
        <v>1005</v>
      </c>
      <c r="O2225" t="s">
        <v>155</v>
      </c>
      <c r="P2225" t="s">
        <v>155</v>
      </c>
      <c r="Q2225">
        <v>1</v>
      </c>
      <c r="W2225">
        <v>1</v>
      </c>
      <c r="X2225">
        <v>-217513507</v>
      </c>
      <c r="Y2225">
        <v>-102</v>
      </c>
      <c r="AA2225">
        <v>184.42</v>
      </c>
      <c r="AB2225">
        <v>0</v>
      </c>
      <c r="AC2225">
        <v>0</v>
      </c>
      <c r="AD2225">
        <v>0</v>
      </c>
      <c r="AE2225">
        <v>67.8</v>
      </c>
      <c r="AF2225">
        <v>0</v>
      </c>
      <c r="AG2225">
        <v>0</v>
      </c>
      <c r="AH2225">
        <v>0</v>
      </c>
      <c r="AI2225">
        <v>2.72</v>
      </c>
      <c r="AJ2225">
        <v>1</v>
      </c>
      <c r="AK2225">
        <v>1</v>
      </c>
      <c r="AL2225">
        <v>1</v>
      </c>
      <c r="AN2225">
        <v>0</v>
      </c>
      <c r="AO2225">
        <v>1</v>
      </c>
      <c r="AP2225">
        <v>0</v>
      </c>
      <c r="AQ2225">
        <v>0</v>
      </c>
      <c r="AR2225">
        <v>0</v>
      </c>
      <c r="AS2225" t="s">
        <v>3</v>
      </c>
      <c r="AT2225">
        <v>-102</v>
      </c>
      <c r="AU2225" t="s">
        <v>3</v>
      </c>
      <c r="AV2225">
        <v>0</v>
      </c>
      <c r="AW2225">
        <v>2</v>
      </c>
      <c r="AX2225">
        <v>35871248</v>
      </c>
      <c r="AY2225">
        <v>1</v>
      </c>
      <c r="AZ2225">
        <v>6144</v>
      </c>
      <c r="BA2225">
        <v>2167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CX2225">
        <f>Y2225*Source!I2086</f>
        <v>-37.332000000000001</v>
      </c>
      <c r="CY2225">
        <f>AA2225</f>
        <v>184.42</v>
      </c>
      <c r="CZ2225">
        <f>AE2225</f>
        <v>67.8</v>
      </c>
      <c r="DA2225">
        <f>AI2225</f>
        <v>2.72</v>
      </c>
      <c r="DB2225">
        <f>ROUND(ROUND(AT2225*CZ2225,2),2)</f>
        <v>-6915.6</v>
      </c>
      <c r="DC2225">
        <f>ROUND(ROUND(AT2225*AG2225,2),2)</f>
        <v>0</v>
      </c>
    </row>
    <row r="2226" spans="1:107">
      <c r="A2226">
        <f>ROW(Source!A2086)</f>
        <v>2086</v>
      </c>
      <c r="B2226">
        <v>35863109</v>
      </c>
      <c r="C2226">
        <v>35871234</v>
      </c>
      <c r="D2226">
        <v>29110762</v>
      </c>
      <c r="E2226">
        <v>1</v>
      </c>
      <c r="F2226">
        <v>1</v>
      </c>
      <c r="G2226">
        <v>1</v>
      </c>
      <c r="H2226">
        <v>3</v>
      </c>
      <c r="I2226" t="s">
        <v>640</v>
      </c>
      <c r="J2226" t="s">
        <v>812</v>
      </c>
      <c r="K2226" t="s">
        <v>642</v>
      </c>
      <c r="L2226">
        <v>1308</v>
      </c>
      <c r="N2226">
        <v>1003</v>
      </c>
      <c r="O2226" t="s">
        <v>65</v>
      </c>
      <c r="P2226" t="s">
        <v>65</v>
      </c>
      <c r="Q2226">
        <v>100</v>
      </c>
      <c r="W2226">
        <v>0</v>
      </c>
      <c r="X2226">
        <v>961672469</v>
      </c>
      <c r="Y2226">
        <v>0.68</v>
      </c>
      <c r="AA2226">
        <v>528.80999999999995</v>
      </c>
      <c r="AB2226">
        <v>0</v>
      </c>
      <c r="AC2226">
        <v>0</v>
      </c>
      <c r="AD2226">
        <v>0</v>
      </c>
      <c r="AE2226">
        <v>99.4</v>
      </c>
      <c r="AF2226">
        <v>0</v>
      </c>
      <c r="AG2226">
        <v>0</v>
      </c>
      <c r="AH2226">
        <v>0</v>
      </c>
      <c r="AI2226">
        <v>5.32</v>
      </c>
      <c r="AJ2226">
        <v>1</v>
      </c>
      <c r="AK2226">
        <v>1</v>
      </c>
      <c r="AL2226">
        <v>1</v>
      </c>
      <c r="AN2226">
        <v>0</v>
      </c>
      <c r="AO2226">
        <v>1</v>
      </c>
      <c r="AP2226">
        <v>0</v>
      </c>
      <c r="AQ2226">
        <v>0</v>
      </c>
      <c r="AR2226">
        <v>0</v>
      </c>
      <c r="AS2226" t="s">
        <v>3</v>
      </c>
      <c r="AT2226">
        <v>0.68</v>
      </c>
      <c r="AU2226" t="s">
        <v>3</v>
      </c>
      <c r="AV2226">
        <v>0</v>
      </c>
      <c r="AW2226">
        <v>2</v>
      </c>
      <c r="AX2226">
        <v>35871249</v>
      </c>
      <c r="AY2226">
        <v>1</v>
      </c>
      <c r="AZ2226">
        <v>0</v>
      </c>
      <c r="BA2226">
        <v>2168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CX2226">
        <f>Y2226*Source!I2086</f>
        <v>0.24888000000000002</v>
      </c>
      <c r="CY2226">
        <f>AA2226</f>
        <v>528.80999999999995</v>
      </c>
      <c r="CZ2226">
        <f>AE2226</f>
        <v>99.4</v>
      </c>
      <c r="DA2226">
        <f>AI2226</f>
        <v>5.32</v>
      </c>
      <c r="DB2226">
        <f>ROUND(ROUND(AT2226*CZ2226,2),2)</f>
        <v>67.59</v>
      </c>
      <c r="DC2226">
        <f>ROUND(ROUND(AT2226*AG2226,2),2)</f>
        <v>0</v>
      </c>
    </row>
    <row r="2227" spans="1:107">
      <c r="A2227">
        <f>ROW(Source!A2086)</f>
        <v>2086</v>
      </c>
      <c r="B2227">
        <v>35863109</v>
      </c>
      <c r="C2227">
        <v>35871234</v>
      </c>
      <c r="D2227">
        <v>29110964</v>
      </c>
      <c r="E2227">
        <v>1</v>
      </c>
      <c r="F2227">
        <v>1</v>
      </c>
      <c r="G2227">
        <v>1</v>
      </c>
      <c r="H2227">
        <v>3</v>
      </c>
      <c r="I2227" t="s">
        <v>201</v>
      </c>
      <c r="J2227" t="s">
        <v>203</v>
      </c>
      <c r="K2227" t="s">
        <v>202</v>
      </c>
      <c r="L2227">
        <v>1327</v>
      </c>
      <c r="N2227">
        <v>1005</v>
      </c>
      <c r="O2227" t="s">
        <v>155</v>
      </c>
      <c r="P2227" t="s">
        <v>155</v>
      </c>
      <c r="Q2227">
        <v>1</v>
      </c>
      <c r="W2227">
        <v>0</v>
      </c>
      <c r="X2227">
        <v>-100917442</v>
      </c>
      <c r="Y2227">
        <v>102</v>
      </c>
      <c r="AA2227">
        <v>516.15</v>
      </c>
      <c r="AB2227">
        <v>0</v>
      </c>
      <c r="AC2227">
        <v>0</v>
      </c>
      <c r="AD2227">
        <v>0</v>
      </c>
      <c r="AE2227">
        <v>82.19</v>
      </c>
      <c r="AF2227">
        <v>0</v>
      </c>
      <c r="AG2227">
        <v>0</v>
      </c>
      <c r="AH2227">
        <v>0</v>
      </c>
      <c r="AI2227">
        <v>6.28</v>
      </c>
      <c r="AJ2227">
        <v>1</v>
      </c>
      <c r="AK2227">
        <v>1</v>
      </c>
      <c r="AL2227">
        <v>1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 t="s">
        <v>3</v>
      </c>
      <c r="AT2227">
        <v>102</v>
      </c>
      <c r="AU2227" t="s">
        <v>3</v>
      </c>
      <c r="AV2227">
        <v>0</v>
      </c>
      <c r="AW2227">
        <v>1</v>
      </c>
      <c r="AX2227">
        <v>-1</v>
      </c>
      <c r="AY2227">
        <v>0</v>
      </c>
      <c r="AZ2227">
        <v>0</v>
      </c>
      <c r="BA2227" t="s">
        <v>3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CX2227">
        <f>Y2227*Source!I2086</f>
        <v>37.332000000000001</v>
      </c>
      <c r="CY2227">
        <f>AA2227</f>
        <v>516.15</v>
      </c>
      <c r="CZ2227">
        <f>AE2227</f>
        <v>82.19</v>
      </c>
      <c r="DA2227">
        <f>AI2227</f>
        <v>6.28</v>
      </c>
      <c r="DB2227">
        <f>ROUND(ROUND(AT2227*CZ2227,2),2)</f>
        <v>8383.3799999999992</v>
      </c>
      <c r="DC2227">
        <f>ROUND(ROUND(AT2227*AG2227,2),2)</f>
        <v>0</v>
      </c>
    </row>
    <row r="2228" spans="1:107">
      <c r="A2228">
        <f>ROW(Source!A2089)</f>
        <v>2089</v>
      </c>
      <c r="B2228">
        <v>35863109</v>
      </c>
      <c r="C2228">
        <v>35871252</v>
      </c>
      <c r="D2228">
        <v>18413230</v>
      </c>
      <c r="E2228">
        <v>1</v>
      </c>
      <c r="F2228">
        <v>1</v>
      </c>
      <c r="G2228">
        <v>1</v>
      </c>
      <c r="H2228">
        <v>1</v>
      </c>
      <c r="I2228" t="s">
        <v>587</v>
      </c>
      <c r="J2228" t="s">
        <v>3</v>
      </c>
      <c r="K2228" t="s">
        <v>588</v>
      </c>
      <c r="L2228">
        <v>1369</v>
      </c>
      <c r="N2228">
        <v>1013</v>
      </c>
      <c r="O2228" t="s">
        <v>561</v>
      </c>
      <c r="P2228" t="s">
        <v>561</v>
      </c>
      <c r="Q2228">
        <v>1</v>
      </c>
      <c r="W2228">
        <v>0</v>
      </c>
      <c r="X2228">
        <v>355262106</v>
      </c>
      <c r="Y2228">
        <v>7.6589999999999998</v>
      </c>
      <c r="AA2228">
        <v>0</v>
      </c>
      <c r="AB2228">
        <v>0</v>
      </c>
      <c r="AC2228">
        <v>0</v>
      </c>
      <c r="AD2228">
        <v>293.22000000000003</v>
      </c>
      <c r="AE2228">
        <v>0</v>
      </c>
      <c r="AF2228">
        <v>0</v>
      </c>
      <c r="AG2228">
        <v>0</v>
      </c>
      <c r="AH2228">
        <v>293.22000000000003</v>
      </c>
      <c r="AI2228">
        <v>1</v>
      </c>
      <c r="AJ2228">
        <v>1</v>
      </c>
      <c r="AK2228">
        <v>1</v>
      </c>
      <c r="AL2228">
        <v>1</v>
      </c>
      <c r="AN2228">
        <v>0</v>
      </c>
      <c r="AO2228">
        <v>1</v>
      </c>
      <c r="AP2228">
        <v>1</v>
      </c>
      <c r="AQ2228">
        <v>0</v>
      </c>
      <c r="AR2228">
        <v>0</v>
      </c>
      <c r="AS2228" t="s">
        <v>3</v>
      </c>
      <c r="AT2228">
        <v>6.66</v>
      </c>
      <c r="AU2228" t="s">
        <v>134</v>
      </c>
      <c r="AV2228">
        <v>1</v>
      </c>
      <c r="AW2228">
        <v>2</v>
      </c>
      <c r="AX2228">
        <v>35871265</v>
      </c>
      <c r="AY2228">
        <v>2</v>
      </c>
      <c r="AZ2228">
        <v>131072</v>
      </c>
      <c r="BA2228">
        <v>2169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CX2228">
        <f>Y2228*Source!I2089</f>
        <v>1.853478</v>
      </c>
      <c r="CY2228">
        <f>AD2228</f>
        <v>293.22000000000003</v>
      </c>
      <c r="CZ2228">
        <f>AH2228</f>
        <v>293.22000000000003</v>
      </c>
      <c r="DA2228">
        <f>AL2228</f>
        <v>1</v>
      </c>
      <c r="DB2228">
        <f>ROUND((ROUND(AT2228*CZ2228,2)*1.15),2)</f>
        <v>2245.7800000000002</v>
      </c>
      <c r="DC2228">
        <f>ROUND((ROUND(AT2228*AG2228,2)*1.15),2)</f>
        <v>0</v>
      </c>
    </row>
    <row r="2229" spans="1:107">
      <c r="A2229">
        <f>ROW(Source!A2089)</f>
        <v>2089</v>
      </c>
      <c r="B2229">
        <v>35863109</v>
      </c>
      <c r="C2229">
        <v>35871252</v>
      </c>
      <c r="D2229">
        <v>29173472</v>
      </c>
      <c r="E2229">
        <v>1</v>
      </c>
      <c r="F2229">
        <v>1</v>
      </c>
      <c r="G2229">
        <v>1</v>
      </c>
      <c r="H2229">
        <v>2</v>
      </c>
      <c r="I2229" t="s">
        <v>624</v>
      </c>
      <c r="J2229" t="s">
        <v>625</v>
      </c>
      <c r="K2229" t="s">
        <v>626</v>
      </c>
      <c r="L2229">
        <v>1368</v>
      </c>
      <c r="N2229">
        <v>1011</v>
      </c>
      <c r="O2229" t="s">
        <v>567</v>
      </c>
      <c r="P2229" t="s">
        <v>567</v>
      </c>
      <c r="Q2229">
        <v>1</v>
      </c>
      <c r="W2229">
        <v>0</v>
      </c>
      <c r="X2229">
        <v>275932499</v>
      </c>
      <c r="Y2229">
        <v>2.5124999999999997</v>
      </c>
      <c r="AA2229">
        <v>0</v>
      </c>
      <c r="AB2229">
        <v>12.75</v>
      </c>
      <c r="AC2229">
        <v>0</v>
      </c>
      <c r="AD2229">
        <v>0</v>
      </c>
      <c r="AE2229">
        <v>0</v>
      </c>
      <c r="AF2229">
        <v>3</v>
      </c>
      <c r="AG2229">
        <v>0</v>
      </c>
      <c r="AH2229">
        <v>0</v>
      </c>
      <c r="AI2229">
        <v>1</v>
      </c>
      <c r="AJ2229">
        <v>4.25</v>
      </c>
      <c r="AK2229">
        <v>33.049999999999997</v>
      </c>
      <c r="AL2229">
        <v>1</v>
      </c>
      <c r="AN2229">
        <v>0</v>
      </c>
      <c r="AO2229">
        <v>1</v>
      </c>
      <c r="AP2229">
        <v>1</v>
      </c>
      <c r="AQ2229">
        <v>0</v>
      </c>
      <c r="AR2229">
        <v>0</v>
      </c>
      <c r="AS2229" t="s">
        <v>3</v>
      </c>
      <c r="AT2229">
        <v>2.0099999999999998</v>
      </c>
      <c r="AU2229" t="s">
        <v>133</v>
      </c>
      <c r="AV2229">
        <v>0</v>
      </c>
      <c r="AW2229">
        <v>2</v>
      </c>
      <c r="AX2229">
        <v>35871266</v>
      </c>
      <c r="AY2229">
        <v>1</v>
      </c>
      <c r="AZ2229">
        <v>0</v>
      </c>
      <c r="BA2229">
        <v>2170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CX2229">
        <f>Y2229*Source!I2089</f>
        <v>0.60802499999999993</v>
      </c>
      <c r="CY2229">
        <f>AB2229</f>
        <v>12.75</v>
      </c>
      <c r="CZ2229">
        <f>AF2229</f>
        <v>3</v>
      </c>
      <c r="DA2229">
        <f>AJ2229</f>
        <v>4.25</v>
      </c>
      <c r="DB2229">
        <f>ROUND((ROUND(AT2229*CZ2229,2)*1.25),2)</f>
        <v>7.54</v>
      </c>
      <c r="DC2229">
        <f>ROUND((ROUND(AT2229*AG2229,2)*1.25),2)</f>
        <v>0</v>
      </c>
    </row>
    <row r="2230" spans="1:107">
      <c r="A2230">
        <f>ROW(Source!A2089)</f>
        <v>2089</v>
      </c>
      <c r="B2230">
        <v>35863109</v>
      </c>
      <c r="C2230">
        <v>35871252</v>
      </c>
      <c r="D2230">
        <v>29174500</v>
      </c>
      <c r="E2230">
        <v>1</v>
      </c>
      <c r="F2230">
        <v>1</v>
      </c>
      <c r="G2230">
        <v>1</v>
      </c>
      <c r="H2230">
        <v>2</v>
      </c>
      <c r="I2230" t="s">
        <v>646</v>
      </c>
      <c r="J2230" t="s">
        <v>647</v>
      </c>
      <c r="K2230" t="s">
        <v>648</v>
      </c>
      <c r="L2230">
        <v>1368</v>
      </c>
      <c r="N2230">
        <v>1011</v>
      </c>
      <c r="O2230" t="s">
        <v>567</v>
      </c>
      <c r="P2230" t="s">
        <v>567</v>
      </c>
      <c r="Q2230">
        <v>1</v>
      </c>
      <c r="W2230">
        <v>0</v>
      </c>
      <c r="X2230">
        <v>-239831557</v>
      </c>
      <c r="Y2230">
        <v>1.6625000000000001</v>
      </c>
      <c r="AA2230">
        <v>0</v>
      </c>
      <c r="AB2230">
        <v>7.33</v>
      </c>
      <c r="AC2230">
        <v>0</v>
      </c>
      <c r="AD2230">
        <v>0</v>
      </c>
      <c r="AE2230">
        <v>0</v>
      </c>
      <c r="AF2230">
        <v>1.95</v>
      </c>
      <c r="AG2230">
        <v>0</v>
      </c>
      <c r="AH2230">
        <v>0</v>
      </c>
      <c r="AI2230">
        <v>1</v>
      </c>
      <c r="AJ2230">
        <v>3.76</v>
      </c>
      <c r="AK2230">
        <v>33.049999999999997</v>
      </c>
      <c r="AL2230">
        <v>1</v>
      </c>
      <c r="AN2230">
        <v>0</v>
      </c>
      <c r="AO2230">
        <v>1</v>
      </c>
      <c r="AP2230">
        <v>1</v>
      </c>
      <c r="AQ2230">
        <v>0</v>
      </c>
      <c r="AR2230">
        <v>0</v>
      </c>
      <c r="AS2230" t="s">
        <v>3</v>
      </c>
      <c r="AT2230">
        <v>1.33</v>
      </c>
      <c r="AU2230" t="s">
        <v>133</v>
      </c>
      <c r="AV2230">
        <v>0</v>
      </c>
      <c r="AW2230">
        <v>2</v>
      </c>
      <c r="AX2230">
        <v>35871267</v>
      </c>
      <c r="AY2230">
        <v>1</v>
      </c>
      <c r="AZ2230">
        <v>0</v>
      </c>
      <c r="BA2230">
        <v>2171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CX2230">
        <f>Y2230*Source!I2089</f>
        <v>0.40232499999999999</v>
      </c>
      <c r="CY2230">
        <f>AB2230</f>
        <v>7.33</v>
      </c>
      <c r="CZ2230">
        <f>AF2230</f>
        <v>1.95</v>
      </c>
      <c r="DA2230">
        <f>AJ2230</f>
        <v>3.76</v>
      </c>
      <c r="DB2230">
        <f>ROUND((ROUND(AT2230*CZ2230,2)*1.25),2)</f>
        <v>3.24</v>
      </c>
      <c r="DC2230">
        <f>ROUND((ROUND(AT2230*AG2230,2)*1.25),2)</f>
        <v>0</v>
      </c>
    </row>
    <row r="2231" spans="1:107">
      <c r="A2231">
        <f>ROW(Source!A2089)</f>
        <v>2089</v>
      </c>
      <c r="B2231">
        <v>35863109</v>
      </c>
      <c r="C2231">
        <v>35871252</v>
      </c>
      <c r="D2231">
        <v>29174913</v>
      </c>
      <c r="E2231">
        <v>1</v>
      </c>
      <c r="F2231">
        <v>1</v>
      </c>
      <c r="G2231">
        <v>1</v>
      </c>
      <c r="H2231">
        <v>2</v>
      </c>
      <c r="I2231" t="s">
        <v>578</v>
      </c>
      <c r="J2231" t="s">
        <v>579</v>
      </c>
      <c r="K2231" t="s">
        <v>580</v>
      </c>
      <c r="L2231">
        <v>1368</v>
      </c>
      <c r="N2231">
        <v>1011</v>
      </c>
      <c r="O2231" t="s">
        <v>567</v>
      </c>
      <c r="P2231" t="s">
        <v>567</v>
      </c>
      <c r="Q2231">
        <v>1</v>
      </c>
      <c r="W2231">
        <v>0</v>
      </c>
      <c r="X2231">
        <v>458544584</v>
      </c>
      <c r="Y2231">
        <v>3.7499999999999999E-2</v>
      </c>
      <c r="AA2231">
        <v>0</v>
      </c>
      <c r="AB2231">
        <v>932.72</v>
      </c>
      <c r="AC2231">
        <v>383.38</v>
      </c>
      <c r="AD2231">
        <v>0</v>
      </c>
      <c r="AE2231">
        <v>0</v>
      </c>
      <c r="AF2231">
        <v>87.17</v>
      </c>
      <c r="AG2231">
        <v>11.6</v>
      </c>
      <c r="AH2231">
        <v>0</v>
      </c>
      <c r="AI2231">
        <v>1</v>
      </c>
      <c r="AJ2231">
        <v>10.7</v>
      </c>
      <c r="AK2231">
        <v>33.049999999999997</v>
      </c>
      <c r="AL2231">
        <v>1</v>
      </c>
      <c r="AN2231">
        <v>0</v>
      </c>
      <c r="AO2231">
        <v>1</v>
      </c>
      <c r="AP2231">
        <v>1</v>
      </c>
      <c r="AQ2231">
        <v>0</v>
      </c>
      <c r="AR2231">
        <v>0</v>
      </c>
      <c r="AS2231" t="s">
        <v>3</v>
      </c>
      <c r="AT2231">
        <v>0.03</v>
      </c>
      <c r="AU2231" t="s">
        <v>133</v>
      </c>
      <c r="AV2231">
        <v>0</v>
      </c>
      <c r="AW2231">
        <v>2</v>
      </c>
      <c r="AX2231">
        <v>35871268</v>
      </c>
      <c r="AY2231">
        <v>1</v>
      </c>
      <c r="AZ2231">
        <v>0</v>
      </c>
      <c r="BA2231">
        <v>2172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CX2231">
        <f>Y2231*Source!I2089</f>
        <v>9.0749999999999997E-3</v>
      </c>
      <c r="CY2231">
        <f>AB2231</f>
        <v>932.72</v>
      </c>
      <c r="CZ2231">
        <f>AF2231</f>
        <v>87.17</v>
      </c>
      <c r="DA2231">
        <f>AJ2231</f>
        <v>10.7</v>
      </c>
      <c r="DB2231">
        <f>ROUND((ROUND(AT2231*CZ2231,2)*1.25),2)</f>
        <v>3.28</v>
      </c>
      <c r="DC2231">
        <f>ROUND((ROUND(AT2231*AG2231,2)*1.25),2)</f>
        <v>0.44</v>
      </c>
    </row>
    <row r="2232" spans="1:107">
      <c r="A2232">
        <f>ROW(Source!A2089)</f>
        <v>2089</v>
      </c>
      <c r="B2232">
        <v>35863109</v>
      </c>
      <c r="C2232">
        <v>35871252</v>
      </c>
      <c r="D2232">
        <v>29114471</v>
      </c>
      <c r="E2232">
        <v>1</v>
      </c>
      <c r="F2232">
        <v>1</v>
      </c>
      <c r="G2232">
        <v>1</v>
      </c>
      <c r="H2232">
        <v>3</v>
      </c>
      <c r="I2232" t="s">
        <v>649</v>
      </c>
      <c r="J2232" t="s">
        <v>650</v>
      </c>
      <c r="K2232" t="s">
        <v>651</v>
      </c>
      <c r="L2232">
        <v>1358</v>
      </c>
      <c r="N2232">
        <v>1010</v>
      </c>
      <c r="O2232" t="s">
        <v>652</v>
      </c>
      <c r="P2232" t="s">
        <v>652</v>
      </c>
      <c r="Q2232">
        <v>10</v>
      </c>
      <c r="W2232">
        <v>0</v>
      </c>
      <c r="X2232">
        <v>610395517</v>
      </c>
      <c r="Y2232">
        <v>26.3</v>
      </c>
      <c r="AA2232">
        <v>1.55</v>
      </c>
      <c r="AB2232">
        <v>0</v>
      </c>
      <c r="AC2232">
        <v>0</v>
      </c>
      <c r="AD2232">
        <v>0</v>
      </c>
      <c r="AE2232">
        <v>1.6</v>
      </c>
      <c r="AF2232">
        <v>0</v>
      </c>
      <c r="AG2232">
        <v>0</v>
      </c>
      <c r="AH2232">
        <v>0</v>
      </c>
      <c r="AI2232">
        <v>0.97</v>
      </c>
      <c r="AJ2232">
        <v>1</v>
      </c>
      <c r="AK2232">
        <v>1</v>
      </c>
      <c r="AL2232">
        <v>1</v>
      </c>
      <c r="AN2232">
        <v>0</v>
      </c>
      <c r="AO2232">
        <v>1</v>
      </c>
      <c r="AP2232">
        <v>0</v>
      </c>
      <c r="AQ2232">
        <v>0</v>
      </c>
      <c r="AR2232">
        <v>0</v>
      </c>
      <c r="AS2232" t="s">
        <v>3</v>
      </c>
      <c r="AT2232">
        <v>26.3</v>
      </c>
      <c r="AU2232" t="s">
        <v>3</v>
      </c>
      <c r="AV2232">
        <v>0</v>
      </c>
      <c r="AW2232">
        <v>2</v>
      </c>
      <c r="AX2232">
        <v>35871269</v>
      </c>
      <c r="AY2232">
        <v>1</v>
      </c>
      <c r="AZ2232">
        <v>0</v>
      </c>
      <c r="BA2232">
        <v>2173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CX2232">
        <f>Y2232*Source!I2089</f>
        <v>6.3646000000000003</v>
      </c>
      <c r="CY2232">
        <f t="shared" ref="CY2232:CY2239" si="338">AA2232</f>
        <v>1.55</v>
      </c>
      <c r="CZ2232">
        <f t="shared" ref="CZ2232:CZ2239" si="339">AE2232</f>
        <v>1.6</v>
      </c>
      <c r="DA2232">
        <f t="shared" ref="DA2232:DA2239" si="340">AI2232</f>
        <v>0.97</v>
      </c>
      <c r="DB2232">
        <f t="shared" ref="DB2232:DB2239" si="341">ROUND(ROUND(AT2232*CZ2232,2),2)</f>
        <v>42.08</v>
      </c>
      <c r="DC2232">
        <f t="shared" ref="DC2232:DC2239" si="342">ROUND(ROUND(AT2232*AG2232,2),2)</f>
        <v>0</v>
      </c>
    </row>
    <row r="2233" spans="1:107">
      <c r="A2233">
        <f>ROW(Source!A2089)</f>
        <v>2089</v>
      </c>
      <c r="B2233">
        <v>35863109</v>
      </c>
      <c r="C2233">
        <v>35871252</v>
      </c>
      <c r="D2233">
        <v>29114305</v>
      </c>
      <c r="E2233">
        <v>1</v>
      </c>
      <c r="F2233">
        <v>1</v>
      </c>
      <c r="G2233">
        <v>1</v>
      </c>
      <c r="H2233">
        <v>3</v>
      </c>
      <c r="I2233" t="s">
        <v>653</v>
      </c>
      <c r="J2233" t="s">
        <v>654</v>
      </c>
      <c r="K2233" t="s">
        <v>655</v>
      </c>
      <c r="L2233">
        <v>1354</v>
      </c>
      <c r="N2233">
        <v>1010</v>
      </c>
      <c r="O2233" t="s">
        <v>237</v>
      </c>
      <c r="P2233" t="s">
        <v>237</v>
      </c>
      <c r="Q2233">
        <v>1</v>
      </c>
      <c r="W2233">
        <v>0</v>
      </c>
      <c r="X2233">
        <v>-1753782198</v>
      </c>
      <c r="Y2233">
        <v>263</v>
      </c>
      <c r="AA2233">
        <v>0.21</v>
      </c>
      <c r="AB2233">
        <v>0</v>
      </c>
      <c r="AC2233">
        <v>0</v>
      </c>
      <c r="AD2233">
        <v>0</v>
      </c>
      <c r="AE2233">
        <v>0.12</v>
      </c>
      <c r="AF2233">
        <v>0</v>
      </c>
      <c r="AG2233">
        <v>0</v>
      </c>
      <c r="AH2233">
        <v>0</v>
      </c>
      <c r="AI2233">
        <v>1.78</v>
      </c>
      <c r="AJ2233">
        <v>1</v>
      </c>
      <c r="AK2233">
        <v>1</v>
      </c>
      <c r="AL2233">
        <v>1</v>
      </c>
      <c r="AN2233">
        <v>0</v>
      </c>
      <c r="AO2233">
        <v>1</v>
      </c>
      <c r="AP2233">
        <v>0</v>
      </c>
      <c r="AQ2233">
        <v>0</v>
      </c>
      <c r="AR2233">
        <v>0</v>
      </c>
      <c r="AS2233" t="s">
        <v>3</v>
      </c>
      <c r="AT2233">
        <v>263</v>
      </c>
      <c r="AU2233" t="s">
        <v>3</v>
      </c>
      <c r="AV2233">
        <v>0</v>
      </c>
      <c r="AW2233">
        <v>2</v>
      </c>
      <c r="AX2233">
        <v>35871270</v>
      </c>
      <c r="AY2233">
        <v>1</v>
      </c>
      <c r="AZ2233">
        <v>0</v>
      </c>
      <c r="BA2233">
        <v>2174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CX2233">
        <f>Y2233*Source!I2089</f>
        <v>63.646000000000001</v>
      </c>
      <c r="CY2233">
        <f t="shared" si="338"/>
        <v>0.21</v>
      </c>
      <c r="CZ2233">
        <f t="shared" si="339"/>
        <v>0.12</v>
      </c>
      <c r="DA2233">
        <f t="shared" si="340"/>
        <v>1.78</v>
      </c>
      <c r="DB2233">
        <f t="shared" si="341"/>
        <v>31.56</v>
      </c>
      <c r="DC2233">
        <f t="shared" si="342"/>
        <v>0</v>
      </c>
    </row>
    <row r="2234" spans="1:107">
      <c r="A2234">
        <f>ROW(Source!A2089)</f>
        <v>2089</v>
      </c>
      <c r="B2234">
        <v>35863109</v>
      </c>
      <c r="C2234">
        <v>35871252</v>
      </c>
      <c r="D2234">
        <v>29111012</v>
      </c>
      <c r="E2234">
        <v>1</v>
      </c>
      <c r="F2234">
        <v>1</v>
      </c>
      <c r="G2234">
        <v>1</v>
      </c>
      <c r="H2234">
        <v>3</v>
      </c>
      <c r="I2234" t="s">
        <v>656</v>
      </c>
      <c r="J2234" t="s">
        <v>657</v>
      </c>
      <c r="K2234" t="s">
        <v>658</v>
      </c>
      <c r="L2234">
        <v>1354</v>
      </c>
      <c r="N2234">
        <v>1010</v>
      </c>
      <c r="O2234" t="s">
        <v>237</v>
      </c>
      <c r="P2234" t="s">
        <v>237</v>
      </c>
      <c r="Q2234">
        <v>1</v>
      </c>
      <c r="W2234">
        <v>0</v>
      </c>
      <c r="X2234">
        <v>-532370196</v>
      </c>
      <c r="Y2234">
        <v>7</v>
      </c>
      <c r="AA2234">
        <v>12.73</v>
      </c>
      <c r="AB2234">
        <v>0</v>
      </c>
      <c r="AC2234">
        <v>0</v>
      </c>
      <c r="AD2234">
        <v>0</v>
      </c>
      <c r="AE2234">
        <v>1.29</v>
      </c>
      <c r="AF2234">
        <v>0</v>
      </c>
      <c r="AG2234">
        <v>0</v>
      </c>
      <c r="AH2234">
        <v>0</v>
      </c>
      <c r="AI2234">
        <v>9.8699999999999992</v>
      </c>
      <c r="AJ2234">
        <v>1</v>
      </c>
      <c r="AK2234">
        <v>1</v>
      </c>
      <c r="AL2234">
        <v>1</v>
      </c>
      <c r="AN2234">
        <v>0</v>
      </c>
      <c r="AO2234">
        <v>1</v>
      </c>
      <c r="AP2234">
        <v>0</v>
      </c>
      <c r="AQ2234">
        <v>0</v>
      </c>
      <c r="AR2234">
        <v>0</v>
      </c>
      <c r="AS2234" t="s">
        <v>3</v>
      </c>
      <c r="AT2234">
        <v>7</v>
      </c>
      <c r="AU2234" t="s">
        <v>3</v>
      </c>
      <c r="AV2234">
        <v>0</v>
      </c>
      <c r="AW2234">
        <v>2</v>
      </c>
      <c r="AX2234">
        <v>35871271</v>
      </c>
      <c r="AY2234">
        <v>1</v>
      </c>
      <c r="AZ2234">
        <v>0</v>
      </c>
      <c r="BA2234">
        <v>2175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CX2234">
        <f>Y2234*Source!I2089</f>
        <v>1.694</v>
      </c>
      <c r="CY2234">
        <f t="shared" si="338"/>
        <v>12.73</v>
      </c>
      <c r="CZ2234">
        <f t="shared" si="339"/>
        <v>1.29</v>
      </c>
      <c r="DA2234">
        <f t="shared" si="340"/>
        <v>9.8699999999999992</v>
      </c>
      <c r="DB2234">
        <f t="shared" si="341"/>
        <v>9.0299999999999994</v>
      </c>
      <c r="DC2234">
        <f t="shared" si="342"/>
        <v>0</v>
      </c>
    </row>
    <row r="2235" spans="1:107">
      <c r="A2235">
        <f>ROW(Source!A2089)</f>
        <v>2089</v>
      </c>
      <c r="B2235">
        <v>35863109</v>
      </c>
      <c r="C2235">
        <v>35871252</v>
      </c>
      <c r="D2235">
        <v>29111013</v>
      </c>
      <c r="E2235">
        <v>1</v>
      </c>
      <c r="F2235">
        <v>1</v>
      </c>
      <c r="G2235">
        <v>1</v>
      </c>
      <c r="H2235">
        <v>3</v>
      </c>
      <c r="I2235" t="s">
        <v>659</v>
      </c>
      <c r="J2235" t="s">
        <v>660</v>
      </c>
      <c r="K2235" t="s">
        <v>661</v>
      </c>
      <c r="L2235">
        <v>1354</v>
      </c>
      <c r="N2235">
        <v>1010</v>
      </c>
      <c r="O2235" t="s">
        <v>237</v>
      </c>
      <c r="P2235" t="s">
        <v>237</v>
      </c>
      <c r="Q2235">
        <v>1</v>
      </c>
      <c r="W2235">
        <v>0</v>
      </c>
      <c r="X2235">
        <v>-463883208</v>
      </c>
      <c r="Y2235">
        <v>7</v>
      </c>
      <c r="AA2235">
        <v>12.73</v>
      </c>
      <c r="AB2235">
        <v>0</v>
      </c>
      <c r="AC2235">
        <v>0</v>
      </c>
      <c r="AD2235">
        <v>0</v>
      </c>
      <c r="AE2235">
        <v>1.29</v>
      </c>
      <c r="AF2235">
        <v>0</v>
      </c>
      <c r="AG2235">
        <v>0</v>
      </c>
      <c r="AH2235">
        <v>0</v>
      </c>
      <c r="AI2235">
        <v>9.8699999999999992</v>
      </c>
      <c r="AJ2235">
        <v>1</v>
      </c>
      <c r="AK2235">
        <v>1</v>
      </c>
      <c r="AL2235">
        <v>1</v>
      </c>
      <c r="AN2235">
        <v>0</v>
      </c>
      <c r="AO2235">
        <v>1</v>
      </c>
      <c r="AP2235">
        <v>0</v>
      </c>
      <c r="AQ2235">
        <v>0</v>
      </c>
      <c r="AR2235">
        <v>0</v>
      </c>
      <c r="AS2235" t="s">
        <v>3</v>
      </c>
      <c r="AT2235">
        <v>7</v>
      </c>
      <c r="AU2235" t="s">
        <v>3</v>
      </c>
      <c r="AV2235">
        <v>0</v>
      </c>
      <c r="AW2235">
        <v>2</v>
      </c>
      <c r="AX2235">
        <v>35871272</v>
      </c>
      <c r="AY2235">
        <v>1</v>
      </c>
      <c r="AZ2235">
        <v>0</v>
      </c>
      <c r="BA2235">
        <v>2176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CX2235">
        <f>Y2235*Source!I2089</f>
        <v>1.694</v>
      </c>
      <c r="CY2235">
        <f t="shared" si="338"/>
        <v>12.73</v>
      </c>
      <c r="CZ2235">
        <f t="shared" si="339"/>
        <v>1.29</v>
      </c>
      <c r="DA2235">
        <f t="shared" si="340"/>
        <v>9.8699999999999992</v>
      </c>
      <c r="DB2235">
        <f t="shared" si="341"/>
        <v>9.0299999999999994</v>
      </c>
      <c r="DC2235">
        <f t="shared" si="342"/>
        <v>0</v>
      </c>
    </row>
    <row r="2236" spans="1:107">
      <c r="A2236">
        <f>ROW(Source!A2089)</f>
        <v>2089</v>
      </c>
      <c r="B2236">
        <v>35863109</v>
      </c>
      <c r="C2236">
        <v>35871252</v>
      </c>
      <c r="D2236">
        <v>29111016</v>
      </c>
      <c r="E2236">
        <v>1</v>
      </c>
      <c r="F2236">
        <v>1</v>
      </c>
      <c r="G2236">
        <v>1</v>
      </c>
      <c r="H2236">
        <v>3</v>
      </c>
      <c r="I2236" t="s">
        <v>662</v>
      </c>
      <c r="J2236" t="s">
        <v>663</v>
      </c>
      <c r="K2236" t="s">
        <v>664</v>
      </c>
      <c r="L2236">
        <v>1354</v>
      </c>
      <c r="N2236">
        <v>1010</v>
      </c>
      <c r="O2236" t="s">
        <v>237</v>
      </c>
      <c r="P2236" t="s">
        <v>237</v>
      </c>
      <c r="Q2236">
        <v>1</v>
      </c>
      <c r="W2236">
        <v>0</v>
      </c>
      <c r="X2236">
        <v>-983964523</v>
      </c>
      <c r="Y2236">
        <v>40</v>
      </c>
      <c r="AA2236">
        <v>12.73</v>
      </c>
      <c r="AB2236">
        <v>0</v>
      </c>
      <c r="AC2236">
        <v>0</v>
      </c>
      <c r="AD2236">
        <v>0</v>
      </c>
      <c r="AE2236">
        <v>1.29</v>
      </c>
      <c r="AF2236">
        <v>0</v>
      </c>
      <c r="AG2236">
        <v>0</v>
      </c>
      <c r="AH2236">
        <v>0</v>
      </c>
      <c r="AI2236">
        <v>9.8699999999999992</v>
      </c>
      <c r="AJ2236">
        <v>1</v>
      </c>
      <c r="AK2236">
        <v>1</v>
      </c>
      <c r="AL2236">
        <v>1</v>
      </c>
      <c r="AN2236">
        <v>0</v>
      </c>
      <c r="AO2236">
        <v>1</v>
      </c>
      <c r="AP2236">
        <v>0</v>
      </c>
      <c r="AQ2236">
        <v>0</v>
      </c>
      <c r="AR2236">
        <v>0</v>
      </c>
      <c r="AS2236" t="s">
        <v>3</v>
      </c>
      <c r="AT2236">
        <v>40</v>
      </c>
      <c r="AU2236" t="s">
        <v>3</v>
      </c>
      <c r="AV2236">
        <v>0</v>
      </c>
      <c r="AW2236">
        <v>2</v>
      </c>
      <c r="AX2236">
        <v>35871273</v>
      </c>
      <c r="AY2236">
        <v>1</v>
      </c>
      <c r="AZ2236">
        <v>0</v>
      </c>
      <c r="BA2236">
        <v>2177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CX2236">
        <f>Y2236*Source!I2089</f>
        <v>9.68</v>
      </c>
      <c r="CY2236">
        <f t="shared" si="338"/>
        <v>12.73</v>
      </c>
      <c r="CZ2236">
        <f t="shared" si="339"/>
        <v>1.29</v>
      </c>
      <c r="DA2236">
        <f t="shared" si="340"/>
        <v>9.8699999999999992</v>
      </c>
      <c r="DB2236">
        <f t="shared" si="341"/>
        <v>51.6</v>
      </c>
      <c r="DC2236">
        <f t="shared" si="342"/>
        <v>0</v>
      </c>
    </row>
    <row r="2237" spans="1:107">
      <c r="A2237">
        <f>ROW(Source!A2089)</f>
        <v>2089</v>
      </c>
      <c r="B2237">
        <v>35863109</v>
      </c>
      <c r="C2237">
        <v>35871252</v>
      </c>
      <c r="D2237">
        <v>29111019</v>
      </c>
      <c r="E2237">
        <v>1</v>
      </c>
      <c r="F2237">
        <v>1</v>
      </c>
      <c r="G2237">
        <v>1</v>
      </c>
      <c r="H2237">
        <v>3</v>
      </c>
      <c r="I2237" t="s">
        <v>665</v>
      </c>
      <c r="J2237" t="s">
        <v>666</v>
      </c>
      <c r="K2237" t="s">
        <v>667</v>
      </c>
      <c r="L2237">
        <v>1354</v>
      </c>
      <c r="N2237">
        <v>1010</v>
      </c>
      <c r="O2237" t="s">
        <v>237</v>
      </c>
      <c r="P2237" t="s">
        <v>237</v>
      </c>
      <c r="Q2237">
        <v>1</v>
      </c>
      <c r="W2237">
        <v>0</v>
      </c>
      <c r="X2237">
        <v>395384367</v>
      </c>
      <c r="Y2237">
        <v>8</v>
      </c>
      <c r="AA2237">
        <v>8.67</v>
      </c>
      <c r="AB2237">
        <v>0</v>
      </c>
      <c r="AC2237">
        <v>0</v>
      </c>
      <c r="AD2237">
        <v>0</v>
      </c>
      <c r="AE2237">
        <v>0.63</v>
      </c>
      <c r="AF2237">
        <v>0</v>
      </c>
      <c r="AG2237">
        <v>0</v>
      </c>
      <c r="AH2237">
        <v>0</v>
      </c>
      <c r="AI2237">
        <v>13.76</v>
      </c>
      <c r="AJ2237">
        <v>1</v>
      </c>
      <c r="AK2237">
        <v>1</v>
      </c>
      <c r="AL2237">
        <v>1</v>
      </c>
      <c r="AN2237">
        <v>0</v>
      </c>
      <c r="AO2237">
        <v>1</v>
      </c>
      <c r="AP2237">
        <v>0</v>
      </c>
      <c r="AQ2237">
        <v>0</v>
      </c>
      <c r="AR2237">
        <v>0</v>
      </c>
      <c r="AS2237" t="s">
        <v>3</v>
      </c>
      <c r="AT2237">
        <v>8</v>
      </c>
      <c r="AU2237" t="s">
        <v>3</v>
      </c>
      <c r="AV2237">
        <v>0</v>
      </c>
      <c r="AW2237">
        <v>2</v>
      </c>
      <c r="AX2237">
        <v>35871274</v>
      </c>
      <c r="AY2237">
        <v>1</v>
      </c>
      <c r="AZ2237">
        <v>0</v>
      </c>
      <c r="BA2237">
        <v>2178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CX2237">
        <f>Y2237*Source!I2089</f>
        <v>1.9359999999999999</v>
      </c>
      <c r="CY2237">
        <f t="shared" si="338"/>
        <v>8.67</v>
      </c>
      <c r="CZ2237">
        <f t="shared" si="339"/>
        <v>0.63</v>
      </c>
      <c r="DA2237">
        <f t="shared" si="340"/>
        <v>13.76</v>
      </c>
      <c r="DB2237">
        <f t="shared" si="341"/>
        <v>5.04</v>
      </c>
      <c r="DC2237">
        <f t="shared" si="342"/>
        <v>0</v>
      </c>
    </row>
    <row r="2238" spans="1:107">
      <c r="A2238">
        <f>ROW(Source!A2089)</f>
        <v>2089</v>
      </c>
      <c r="B2238">
        <v>35863109</v>
      </c>
      <c r="C2238">
        <v>35871252</v>
      </c>
      <c r="D2238">
        <v>29111018</v>
      </c>
      <c r="E2238">
        <v>1</v>
      </c>
      <c r="F2238">
        <v>1</v>
      </c>
      <c r="G2238">
        <v>1</v>
      </c>
      <c r="H2238">
        <v>3</v>
      </c>
      <c r="I2238" t="s">
        <v>668</v>
      </c>
      <c r="J2238" t="s">
        <v>669</v>
      </c>
      <c r="K2238" t="s">
        <v>670</v>
      </c>
      <c r="L2238">
        <v>1354</v>
      </c>
      <c r="N2238">
        <v>1010</v>
      </c>
      <c r="O2238" t="s">
        <v>237</v>
      </c>
      <c r="P2238" t="s">
        <v>237</v>
      </c>
      <c r="Q2238">
        <v>1</v>
      </c>
      <c r="W2238">
        <v>0</v>
      </c>
      <c r="X2238">
        <v>-1405133353</v>
      </c>
      <c r="Y2238">
        <v>8</v>
      </c>
      <c r="AA2238">
        <v>8.67</v>
      </c>
      <c r="AB2238">
        <v>0</v>
      </c>
      <c r="AC2238">
        <v>0</v>
      </c>
      <c r="AD2238">
        <v>0</v>
      </c>
      <c r="AE2238">
        <v>0.63</v>
      </c>
      <c r="AF2238">
        <v>0</v>
      </c>
      <c r="AG2238">
        <v>0</v>
      </c>
      <c r="AH2238">
        <v>0</v>
      </c>
      <c r="AI2238">
        <v>13.76</v>
      </c>
      <c r="AJ2238">
        <v>1</v>
      </c>
      <c r="AK2238">
        <v>1</v>
      </c>
      <c r="AL2238">
        <v>1</v>
      </c>
      <c r="AN2238">
        <v>0</v>
      </c>
      <c r="AO2238">
        <v>1</v>
      </c>
      <c r="AP2238">
        <v>0</v>
      </c>
      <c r="AQ2238">
        <v>0</v>
      </c>
      <c r="AR2238">
        <v>0</v>
      </c>
      <c r="AS2238" t="s">
        <v>3</v>
      </c>
      <c r="AT2238">
        <v>8</v>
      </c>
      <c r="AU2238" t="s">
        <v>3</v>
      </c>
      <c r="AV2238">
        <v>0</v>
      </c>
      <c r="AW2238">
        <v>2</v>
      </c>
      <c r="AX2238">
        <v>35871275</v>
      </c>
      <c r="AY2238">
        <v>1</v>
      </c>
      <c r="AZ2238">
        <v>0</v>
      </c>
      <c r="BA2238">
        <v>2179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CX2238">
        <f>Y2238*Source!I2089</f>
        <v>1.9359999999999999</v>
      </c>
      <c r="CY2238">
        <f t="shared" si="338"/>
        <v>8.67</v>
      </c>
      <c r="CZ2238">
        <f t="shared" si="339"/>
        <v>0.63</v>
      </c>
      <c r="DA2238">
        <f t="shared" si="340"/>
        <v>13.76</v>
      </c>
      <c r="DB2238">
        <f t="shared" si="341"/>
        <v>5.04</v>
      </c>
      <c r="DC2238">
        <f t="shared" si="342"/>
        <v>0</v>
      </c>
    </row>
    <row r="2239" spans="1:107">
      <c r="A2239">
        <f>ROW(Source!A2089)</f>
        <v>2089</v>
      </c>
      <c r="B2239">
        <v>35863109</v>
      </c>
      <c r="C2239">
        <v>35871252</v>
      </c>
      <c r="D2239">
        <v>29110997</v>
      </c>
      <c r="E2239">
        <v>1</v>
      </c>
      <c r="F2239">
        <v>1</v>
      </c>
      <c r="G2239">
        <v>1</v>
      </c>
      <c r="H2239">
        <v>3</v>
      </c>
      <c r="I2239" t="s">
        <v>671</v>
      </c>
      <c r="J2239" t="s">
        <v>672</v>
      </c>
      <c r="K2239" t="s">
        <v>673</v>
      </c>
      <c r="L2239">
        <v>1301</v>
      </c>
      <c r="N2239">
        <v>1003</v>
      </c>
      <c r="O2239" t="s">
        <v>142</v>
      </c>
      <c r="P2239" t="s">
        <v>142</v>
      </c>
      <c r="Q2239">
        <v>1</v>
      </c>
      <c r="W2239">
        <v>0</v>
      </c>
      <c r="X2239">
        <v>1996222970</v>
      </c>
      <c r="Y2239">
        <v>101</v>
      </c>
      <c r="AA2239">
        <v>27.92</v>
      </c>
      <c r="AB2239">
        <v>0</v>
      </c>
      <c r="AC2239">
        <v>0</v>
      </c>
      <c r="AD2239">
        <v>0</v>
      </c>
      <c r="AE2239">
        <v>12.3</v>
      </c>
      <c r="AF2239">
        <v>0</v>
      </c>
      <c r="AG2239">
        <v>0</v>
      </c>
      <c r="AH2239">
        <v>0</v>
      </c>
      <c r="AI2239">
        <v>2.27</v>
      </c>
      <c r="AJ2239">
        <v>1</v>
      </c>
      <c r="AK2239">
        <v>1</v>
      </c>
      <c r="AL2239">
        <v>1</v>
      </c>
      <c r="AN2239">
        <v>0</v>
      </c>
      <c r="AO2239">
        <v>1</v>
      </c>
      <c r="AP2239">
        <v>0</v>
      </c>
      <c r="AQ2239">
        <v>0</v>
      </c>
      <c r="AR2239">
        <v>0</v>
      </c>
      <c r="AS2239" t="s">
        <v>3</v>
      </c>
      <c r="AT2239">
        <v>101</v>
      </c>
      <c r="AU2239" t="s">
        <v>3</v>
      </c>
      <c r="AV2239">
        <v>0</v>
      </c>
      <c r="AW2239">
        <v>2</v>
      </c>
      <c r="AX2239">
        <v>35871276</v>
      </c>
      <c r="AY2239">
        <v>1</v>
      </c>
      <c r="AZ2239">
        <v>0</v>
      </c>
      <c r="BA2239">
        <v>2180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CX2239">
        <f>Y2239*Source!I2089</f>
        <v>24.442</v>
      </c>
      <c r="CY2239">
        <f t="shared" si="338"/>
        <v>27.92</v>
      </c>
      <c r="CZ2239">
        <f t="shared" si="339"/>
        <v>12.3</v>
      </c>
      <c r="DA2239">
        <f t="shared" si="340"/>
        <v>2.27</v>
      </c>
      <c r="DB2239">
        <f t="shared" si="341"/>
        <v>1242.3</v>
      </c>
      <c r="DC2239">
        <f t="shared" si="342"/>
        <v>0</v>
      </c>
    </row>
    <row r="2240" spans="1:107">
      <c r="A2240">
        <f>ROW(Source!A2090)</f>
        <v>2090</v>
      </c>
      <c r="B2240">
        <v>35863109</v>
      </c>
      <c r="C2240">
        <v>35871277</v>
      </c>
      <c r="D2240">
        <v>18409850</v>
      </c>
      <c r="E2240">
        <v>1</v>
      </c>
      <c r="F2240">
        <v>1</v>
      </c>
      <c r="G2240">
        <v>1</v>
      </c>
      <c r="H2240">
        <v>1</v>
      </c>
      <c r="I2240" t="s">
        <v>674</v>
      </c>
      <c r="J2240" t="s">
        <v>3</v>
      </c>
      <c r="K2240" t="s">
        <v>675</v>
      </c>
      <c r="L2240">
        <v>1369</v>
      </c>
      <c r="N2240">
        <v>1013</v>
      </c>
      <c r="O2240" t="s">
        <v>561</v>
      </c>
      <c r="P2240" t="s">
        <v>561</v>
      </c>
      <c r="Q2240">
        <v>1</v>
      </c>
      <c r="W2240">
        <v>0</v>
      </c>
      <c r="X2240">
        <v>855544366</v>
      </c>
      <c r="Y2240">
        <v>102.35</v>
      </c>
      <c r="AA2240">
        <v>0</v>
      </c>
      <c r="AB2240">
        <v>0</v>
      </c>
      <c r="AC2240">
        <v>0</v>
      </c>
      <c r="AD2240">
        <v>289.7</v>
      </c>
      <c r="AE2240">
        <v>0</v>
      </c>
      <c r="AF2240">
        <v>0</v>
      </c>
      <c r="AG2240">
        <v>0</v>
      </c>
      <c r="AH2240">
        <v>289.7</v>
      </c>
      <c r="AI2240">
        <v>1</v>
      </c>
      <c r="AJ2240">
        <v>1</v>
      </c>
      <c r="AK2240">
        <v>1</v>
      </c>
      <c r="AL2240">
        <v>1</v>
      </c>
      <c r="AN2240">
        <v>0</v>
      </c>
      <c r="AO2240">
        <v>1</v>
      </c>
      <c r="AP2240">
        <v>1</v>
      </c>
      <c r="AQ2240">
        <v>0</v>
      </c>
      <c r="AR2240">
        <v>0</v>
      </c>
      <c r="AS2240" t="s">
        <v>3</v>
      </c>
      <c r="AT2240">
        <v>89</v>
      </c>
      <c r="AU2240" t="s">
        <v>134</v>
      </c>
      <c r="AV2240">
        <v>1</v>
      </c>
      <c r="AW2240">
        <v>2</v>
      </c>
      <c r="AX2240">
        <v>35871297</v>
      </c>
      <c r="AY2240">
        <v>2</v>
      </c>
      <c r="AZ2240">
        <v>131072</v>
      </c>
      <c r="BA2240">
        <v>2181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CX2240">
        <f>Y2240*Source!I2090</f>
        <v>30.960874999999998</v>
      </c>
      <c r="CY2240">
        <f>AD2240</f>
        <v>289.7</v>
      </c>
      <c r="CZ2240">
        <f>AH2240</f>
        <v>289.7</v>
      </c>
      <c r="DA2240">
        <f>AL2240</f>
        <v>1</v>
      </c>
      <c r="DB2240">
        <f>ROUND((ROUND(AT2240*CZ2240,2)*1.15),2)</f>
        <v>29650.799999999999</v>
      </c>
      <c r="DC2240">
        <f>ROUND((ROUND(AT2240*AG2240,2)*1.15),2)</f>
        <v>0</v>
      </c>
    </row>
    <row r="2241" spans="1:107">
      <c r="A2241">
        <f>ROW(Source!A2090)</f>
        <v>2090</v>
      </c>
      <c r="B2241">
        <v>35863109</v>
      </c>
      <c r="C2241">
        <v>35871277</v>
      </c>
      <c r="D2241">
        <v>29173472</v>
      </c>
      <c r="E2241">
        <v>1</v>
      </c>
      <c r="F2241">
        <v>1</v>
      </c>
      <c r="G2241">
        <v>1</v>
      </c>
      <c r="H2241">
        <v>2</v>
      </c>
      <c r="I2241" t="s">
        <v>624</v>
      </c>
      <c r="J2241" t="s">
        <v>625</v>
      </c>
      <c r="K2241" t="s">
        <v>626</v>
      </c>
      <c r="L2241">
        <v>1368</v>
      </c>
      <c r="N2241">
        <v>1011</v>
      </c>
      <c r="O2241" t="s">
        <v>567</v>
      </c>
      <c r="P2241" t="s">
        <v>567</v>
      </c>
      <c r="Q2241">
        <v>1</v>
      </c>
      <c r="W2241">
        <v>0</v>
      </c>
      <c r="X2241">
        <v>275932499</v>
      </c>
      <c r="Y2241">
        <v>2.7</v>
      </c>
      <c r="AA2241">
        <v>0</v>
      </c>
      <c r="AB2241">
        <v>12.75</v>
      </c>
      <c r="AC2241">
        <v>0</v>
      </c>
      <c r="AD2241">
        <v>0</v>
      </c>
      <c r="AE2241">
        <v>0</v>
      </c>
      <c r="AF2241">
        <v>3</v>
      </c>
      <c r="AG2241">
        <v>0</v>
      </c>
      <c r="AH2241">
        <v>0</v>
      </c>
      <c r="AI2241">
        <v>1</v>
      </c>
      <c r="AJ2241">
        <v>4.25</v>
      </c>
      <c r="AK2241">
        <v>33.049999999999997</v>
      </c>
      <c r="AL2241">
        <v>1</v>
      </c>
      <c r="AN2241">
        <v>0</v>
      </c>
      <c r="AO2241">
        <v>1</v>
      </c>
      <c r="AP2241">
        <v>1</v>
      </c>
      <c r="AQ2241">
        <v>0</v>
      </c>
      <c r="AR2241">
        <v>0</v>
      </c>
      <c r="AS2241" t="s">
        <v>3</v>
      </c>
      <c r="AT2241">
        <v>2.16</v>
      </c>
      <c r="AU2241" t="s">
        <v>133</v>
      </c>
      <c r="AV2241">
        <v>0</v>
      </c>
      <c r="AW2241">
        <v>2</v>
      </c>
      <c r="AX2241">
        <v>35871298</v>
      </c>
      <c r="AY2241">
        <v>1</v>
      </c>
      <c r="AZ2241">
        <v>0</v>
      </c>
      <c r="BA2241">
        <v>2182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CX2241">
        <f>Y2241*Source!I2090</f>
        <v>0.81674999999999998</v>
      </c>
      <c r="CY2241">
        <f>AB2241</f>
        <v>12.75</v>
      </c>
      <c r="CZ2241">
        <f>AF2241</f>
        <v>3</v>
      </c>
      <c r="DA2241">
        <f>AJ2241</f>
        <v>4.25</v>
      </c>
      <c r="DB2241">
        <f>ROUND((ROUND(AT2241*CZ2241,2)*1.25),2)</f>
        <v>8.1</v>
      </c>
      <c r="DC2241">
        <f>ROUND((ROUND(AT2241*AG2241,2)*1.25),2)</f>
        <v>0</v>
      </c>
    </row>
    <row r="2242" spans="1:107">
      <c r="A2242">
        <f>ROW(Source!A2090)</f>
        <v>2090</v>
      </c>
      <c r="B2242">
        <v>35863109</v>
      </c>
      <c r="C2242">
        <v>35871277</v>
      </c>
      <c r="D2242">
        <v>29174538</v>
      </c>
      <c r="E2242">
        <v>1</v>
      </c>
      <c r="F2242">
        <v>1</v>
      </c>
      <c r="G2242">
        <v>1</v>
      </c>
      <c r="H2242">
        <v>2</v>
      </c>
      <c r="I2242" t="s">
        <v>676</v>
      </c>
      <c r="J2242" t="s">
        <v>677</v>
      </c>
      <c r="K2242" t="s">
        <v>678</v>
      </c>
      <c r="L2242">
        <v>1368</v>
      </c>
      <c r="N2242">
        <v>1011</v>
      </c>
      <c r="O2242" t="s">
        <v>567</v>
      </c>
      <c r="P2242" t="s">
        <v>567</v>
      </c>
      <c r="Q2242">
        <v>1</v>
      </c>
      <c r="W2242">
        <v>0</v>
      </c>
      <c r="X2242">
        <v>1107538725</v>
      </c>
      <c r="Y2242">
        <v>0.58749999999999991</v>
      </c>
      <c r="AA2242">
        <v>0</v>
      </c>
      <c r="AB2242">
        <v>187.1</v>
      </c>
      <c r="AC2242">
        <v>0</v>
      </c>
      <c r="AD2242">
        <v>0</v>
      </c>
      <c r="AE2242">
        <v>0</v>
      </c>
      <c r="AF2242">
        <v>33.590000000000003</v>
      </c>
      <c r="AG2242">
        <v>0</v>
      </c>
      <c r="AH2242">
        <v>0</v>
      </c>
      <c r="AI2242">
        <v>1</v>
      </c>
      <c r="AJ2242">
        <v>5.57</v>
      </c>
      <c r="AK2242">
        <v>33.049999999999997</v>
      </c>
      <c r="AL2242">
        <v>1</v>
      </c>
      <c r="AN2242">
        <v>0</v>
      </c>
      <c r="AO2242">
        <v>1</v>
      </c>
      <c r="AP2242">
        <v>1</v>
      </c>
      <c r="AQ2242">
        <v>0</v>
      </c>
      <c r="AR2242">
        <v>0</v>
      </c>
      <c r="AS2242" t="s">
        <v>3</v>
      </c>
      <c r="AT2242">
        <v>0.47</v>
      </c>
      <c r="AU2242" t="s">
        <v>133</v>
      </c>
      <c r="AV2242">
        <v>0</v>
      </c>
      <c r="AW2242">
        <v>2</v>
      </c>
      <c r="AX2242">
        <v>35871299</v>
      </c>
      <c r="AY2242">
        <v>1</v>
      </c>
      <c r="AZ2242">
        <v>0</v>
      </c>
      <c r="BA2242">
        <v>2183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CX2242">
        <f>Y2242*Source!I2090</f>
        <v>0.17771874999999998</v>
      </c>
      <c r="CY2242">
        <f>AB2242</f>
        <v>187.1</v>
      </c>
      <c r="CZ2242">
        <f>AF2242</f>
        <v>33.590000000000003</v>
      </c>
      <c r="DA2242">
        <f>AJ2242</f>
        <v>5.57</v>
      </c>
      <c r="DB2242">
        <f>ROUND((ROUND(AT2242*CZ2242,2)*1.25),2)</f>
        <v>19.739999999999998</v>
      </c>
      <c r="DC2242">
        <f>ROUND((ROUND(AT2242*AG2242,2)*1.25),2)</f>
        <v>0</v>
      </c>
    </row>
    <row r="2243" spans="1:107">
      <c r="A2243">
        <f>ROW(Source!A2090)</f>
        <v>2090</v>
      </c>
      <c r="B2243">
        <v>35863109</v>
      </c>
      <c r="C2243">
        <v>35871277</v>
      </c>
      <c r="D2243">
        <v>29174580</v>
      </c>
      <c r="E2243">
        <v>1</v>
      </c>
      <c r="F2243">
        <v>1</v>
      </c>
      <c r="G2243">
        <v>1</v>
      </c>
      <c r="H2243">
        <v>2</v>
      </c>
      <c r="I2243" t="s">
        <v>679</v>
      </c>
      <c r="J2243" t="s">
        <v>680</v>
      </c>
      <c r="K2243" t="s">
        <v>681</v>
      </c>
      <c r="L2243">
        <v>1368</v>
      </c>
      <c r="N2243">
        <v>1011</v>
      </c>
      <c r="O2243" t="s">
        <v>567</v>
      </c>
      <c r="P2243" t="s">
        <v>567</v>
      </c>
      <c r="Q2243">
        <v>1</v>
      </c>
      <c r="W2243">
        <v>0</v>
      </c>
      <c r="X2243">
        <v>-169468834</v>
      </c>
      <c r="Y2243">
        <v>0.66250000000000009</v>
      </c>
      <c r="AA2243">
        <v>0</v>
      </c>
      <c r="AB2243">
        <v>31.87</v>
      </c>
      <c r="AC2243">
        <v>0</v>
      </c>
      <c r="AD2243">
        <v>0</v>
      </c>
      <c r="AE2243">
        <v>0</v>
      </c>
      <c r="AF2243">
        <v>2.08</v>
      </c>
      <c r="AG2243">
        <v>0</v>
      </c>
      <c r="AH2243">
        <v>0</v>
      </c>
      <c r="AI2243">
        <v>1</v>
      </c>
      <c r="AJ2243">
        <v>15.32</v>
      </c>
      <c r="AK2243">
        <v>33.049999999999997</v>
      </c>
      <c r="AL2243">
        <v>1</v>
      </c>
      <c r="AN2243">
        <v>0</v>
      </c>
      <c r="AO2243">
        <v>1</v>
      </c>
      <c r="AP2243">
        <v>1</v>
      </c>
      <c r="AQ2243">
        <v>0</v>
      </c>
      <c r="AR2243">
        <v>0</v>
      </c>
      <c r="AS2243" t="s">
        <v>3</v>
      </c>
      <c r="AT2243">
        <v>0.53</v>
      </c>
      <c r="AU2243" t="s">
        <v>133</v>
      </c>
      <c r="AV2243">
        <v>0</v>
      </c>
      <c r="AW2243">
        <v>2</v>
      </c>
      <c r="AX2243">
        <v>35871300</v>
      </c>
      <c r="AY2243">
        <v>1</v>
      </c>
      <c r="AZ2243">
        <v>0</v>
      </c>
      <c r="BA2243">
        <v>2184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CX2243">
        <f>Y2243*Source!I2090</f>
        <v>0.20040625000000001</v>
      </c>
      <c r="CY2243">
        <f>AB2243</f>
        <v>31.87</v>
      </c>
      <c r="CZ2243">
        <f>AF2243</f>
        <v>2.08</v>
      </c>
      <c r="DA2243">
        <f>AJ2243</f>
        <v>15.32</v>
      </c>
      <c r="DB2243">
        <f>ROUND((ROUND(AT2243*CZ2243,2)*1.25),2)</f>
        <v>1.38</v>
      </c>
      <c r="DC2243">
        <f>ROUND((ROUND(AT2243*AG2243,2)*1.25),2)</f>
        <v>0</v>
      </c>
    </row>
    <row r="2244" spans="1:107">
      <c r="A2244">
        <f>ROW(Source!A2090)</f>
        <v>2090</v>
      </c>
      <c r="B2244">
        <v>35863109</v>
      </c>
      <c r="C2244">
        <v>35871277</v>
      </c>
      <c r="D2244">
        <v>29108656</v>
      </c>
      <c r="E2244">
        <v>1</v>
      </c>
      <c r="F2244">
        <v>1</v>
      </c>
      <c r="G2244">
        <v>1</v>
      </c>
      <c r="H2244">
        <v>3</v>
      </c>
      <c r="I2244" t="s">
        <v>682</v>
      </c>
      <c r="J2244" t="s">
        <v>683</v>
      </c>
      <c r="K2244" t="s">
        <v>684</v>
      </c>
      <c r="L2244">
        <v>1354</v>
      </c>
      <c r="N2244">
        <v>1010</v>
      </c>
      <c r="O2244" t="s">
        <v>237</v>
      </c>
      <c r="P2244" t="s">
        <v>237</v>
      </c>
      <c r="Q2244">
        <v>1</v>
      </c>
      <c r="W2244">
        <v>0</v>
      </c>
      <c r="X2244">
        <v>1057373551</v>
      </c>
      <c r="Y2244">
        <v>7</v>
      </c>
      <c r="AA2244">
        <v>103.47</v>
      </c>
      <c r="AB2244">
        <v>0</v>
      </c>
      <c r="AC2244">
        <v>0</v>
      </c>
      <c r="AD2244">
        <v>0</v>
      </c>
      <c r="AE2244">
        <v>13.87</v>
      </c>
      <c r="AF2244">
        <v>0</v>
      </c>
      <c r="AG2244">
        <v>0</v>
      </c>
      <c r="AH2244">
        <v>0</v>
      </c>
      <c r="AI2244">
        <v>7.46</v>
      </c>
      <c r="AJ2244">
        <v>1</v>
      </c>
      <c r="AK2244">
        <v>1</v>
      </c>
      <c r="AL2244">
        <v>1</v>
      </c>
      <c r="AN2244">
        <v>0</v>
      </c>
      <c r="AO2244">
        <v>1</v>
      </c>
      <c r="AP2244">
        <v>0</v>
      </c>
      <c r="AQ2244">
        <v>0</v>
      </c>
      <c r="AR2244">
        <v>0</v>
      </c>
      <c r="AS2244" t="s">
        <v>3</v>
      </c>
      <c r="AT2244">
        <v>7</v>
      </c>
      <c r="AU2244" t="s">
        <v>3</v>
      </c>
      <c r="AV2244">
        <v>0</v>
      </c>
      <c r="AW2244">
        <v>2</v>
      </c>
      <c r="AX2244">
        <v>35871301</v>
      </c>
      <c r="AY2244">
        <v>1</v>
      </c>
      <c r="AZ2244">
        <v>0</v>
      </c>
      <c r="BA2244">
        <v>2185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CX2244">
        <f>Y2244*Source!I2090</f>
        <v>2.1174999999999997</v>
      </c>
      <c r="CY2244">
        <f t="shared" ref="CY2244:CY2258" si="343">AA2244</f>
        <v>103.47</v>
      </c>
      <c r="CZ2244">
        <f t="shared" ref="CZ2244:CZ2258" si="344">AE2244</f>
        <v>13.87</v>
      </c>
      <c r="DA2244">
        <f t="shared" ref="DA2244:DA2258" si="345">AI2244</f>
        <v>7.46</v>
      </c>
      <c r="DB2244">
        <f t="shared" ref="DB2244:DB2258" si="346">ROUND(ROUND(AT2244*CZ2244,2),2)</f>
        <v>97.09</v>
      </c>
      <c r="DC2244">
        <f t="shared" ref="DC2244:DC2258" si="347">ROUND(ROUND(AT2244*AG2244,2),2)</f>
        <v>0</v>
      </c>
    </row>
    <row r="2245" spans="1:107">
      <c r="A2245">
        <f>ROW(Source!A2090)</f>
        <v>2090</v>
      </c>
      <c r="B2245">
        <v>35863109</v>
      </c>
      <c r="C2245">
        <v>35871277</v>
      </c>
      <c r="D2245">
        <v>29109354</v>
      </c>
      <c r="E2245">
        <v>1</v>
      </c>
      <c r="F2245">
        <v>1</v>
      </c>
      <c r="G2245">
        <v>1</v>
      </c>
      <c r="H2245">
        <v>3</v>
      </c>
      <c r="I2245" t="s">
        <v>685</v>
      </c>
      <c r="J2245" t="s">
        <v>686</v>
      </c>
      <c r="K2245" t="s">
        <v>687</v>
      </c>
      <c r="L2245">
        <v>1346</v>
      </c>
      <c r="N2245">
        <v>1009</v>
      </c>
      <c r="O2245" t="s">
        <v>160</v>
      </c>
      <c r="P2245" t="s">
        <v>160</v>
      </c>
      <c r="Q2245">
        <v>1</v>
      </c>
      <c r="W2245">
        <v>0</v>
      </c>
      <c r="X2245">
        <v>-882693383</v>
      </c>
      <c r="Y2245">
        <v>10</v>
      </c>
      <c r="AA2245">
        <v>64.010000000000005</v>
      </c>
      <c r="AB2245">
        <v>0</v>
      </c>
      <c r="AC2245">
        <v>0</v>
      </c>
      <c r="AD2245">
        <v>0</v>
      </c>
      <c r="AE2245">
        <v>46.72</v>
      </c>
      <c r="AF2245">
        <v>0</v>
      </c>
      <c r="AG2245">
        <v>0</v>
      </c>
      <c r="AH2245">
        <v>0</v>
      </c>
      <c r="AI2245">
        <v>1.37</v>
      </c>
      <c r="AJ2245">
        <v>1</v>
      </c>
      <c r="AK2245">
        <v>1</v>
      </c>
      <c r="AL2245">
        <v>1</v>
      </c>
      <c r="AN2245">
        <v>0</v>
      </c>
      <c r="AO2245">
        <v>1</v>
      </c>
      <c r="AP2245">
        <v>0</v>
      </c>
      <c r="AQ2245">
        <v>0</v>
      </c>
      <c r="AR2245">
        <v>0</v>
      </c>
      <c r="AS2245" t="s">
        <v>3</v>
      </c>
      <c r="AT2245">
        <v>10</v>
      </c>
      <c r="AU2245" t="s">
        <v>3</v>
      </c>
      <c r="AV2245">
        <v>0</v>
      </c>
      <c r="AW2245">
        <v>2</v>
      </c>
      <c r="AX2245">
        <v>35871302</v>
      </c>
      <c r="AY2245">
        <v>1</v>
      </c>
      <c r="AZ2245">
        <v>0</v>
      </c>
      <c r="BA2245">
        <v>2186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CX2245">
        <f>Y2245*Source!I2090</f>
        <v>3.0249999999999999</v>
      </c>
      <c r="CY2245">
        <f t="shared" si="343"/>
        <v>64.010000000000005</v>
      </c>
      <c r="CZ2245">
        <f t="shared" si="344"/>
        <v>46.72</v>
      </c>
      <c r="DA2245">
        <f t="shared" si="345"/>
        <v>1.37</v>
      </c>
      <c r="DB2245">
        <f t="shared" si="346"/>
        <v>467.2</v>
      </c>
      <c r="DC2245">
        <f t="shared" si="347"/>
        <v>0</v>
      </c>
    </row>
    <row r="2246" spans="1:107">
      <c r="A2246">
        <f>ROW(Source!A2090)</f>
        <v>2090</v>
      </c>
      <c r="B2246">
        <v>35863109</v>
      </c>
      <c r="C2246">
        <v>35871277</v>
      </c>
      <c r="D2246">
        <v>29109414</v>
      </c>
      <c r="E2246">
        <v>1</v>
      </c>
      <c r="F2246">
        <v>1</v>
      </c>
      <c r="G2246">
        <v>1</v>
      </c>
      <c r="H2246">
        <v>3</v>
      </c>
      <c r="I2246" t="s">
        <v>688</v>
      </c>
      <c r="J2246" t="s">
        <v>689</v>
      </c>
      <c r="K2246" t="s">
        <v>690</v>
      </c>
      <c r="L2246">
        <v>1346</v>
      </c>
      <c r="N2246">
        <v>1009</v>
      </c>
      <c r="O2246" t="s">
        <v>160</v>
      </c>
      <c r="P2246" t="s">
        <v>160</v>
      </c>
      <c r="Q2246">
        <v>1</v>
      </c>
      <c r="W2246">
        <v>0</v>
      </c>
      <c r="X2246">
        <v>1092262719</v>
      </c>
      <c r="Y2246">
        <v>119</v>
      </c>
      <c r="AA2246">
        <v>10.1</v>
      </c>
      <c r="AB2246">
        <v>0</v>
      </c>
      <c r="AC2246">
        <v>0</v>
      </c>
      <c r="AD2246">
        <v>0</v>
      </c>
      <c r="AE2246">
        <v>1.58</v>
      </c>
      <c r="AF2246">
        <v>0</v>
      </c>
      <c r="AG2246">
        <v>0</v>
      </c>
      <c r="AH2246">
        <v>0</v>
      </c>
      <c r="AI2246">
        <v>6.39</v>
      </c>
      <c r="AJ2246">
        <v>1</v>
      </c>
      <c r="AK2246">
        <v>1</v>
      </c>
      <c r="AL2246">
        <v>1</v>
      </c>
      <c r="AN2246">
        <v>0</v>
      </c>
      <c r="AO2246">
        <v>1</v>
      </c>
      <c r="AP2246">
        <v>0</v>
      </c>
      <c r="AQ2246">
        <v>0</v>
      </c>
      <c r="AR2246">
        <v>0</v>
      </c>
      <c r="AS2246" t="s">
        <v>3</v>
      </c>
      <c r="AT2246">
        <v>119</v>
      </c>
      <c r="AU2246" t="s">
        <v>3</v>
      </c>
      <c r="AV2246">
        <v>0</v>
      </c>
      <c r="AW2246">
        <v>2</v>
      </c>
      <c r="AX2246">
        <v>35871303</v>
      </c>
      <c r="AY2246">
        <v>1</v>
      </c>
      <c r="AZ2246">
        <v>0</v>
      </c>
      <c r="BA2246">
        <v>2187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CX2246">
        <f>Y2246*Source!I2090</f>
        <v>35.997500000000002</v>
      </c>
      <c r="CY2246">
        <f t="shared" si="343"/>
        <v>10.1</v>
      </c>
      <c r="CZ2246">
        <f t="shared" si="344"/>
        <v>1.58</v>
      </c>
      <c r="DA2246">
        <f t="shared" si="345"/>
        <v>6.39</v>
      </c>
      <c r="DB2246">
        <f t="shared" si="346"/>
        <v>188.02</v>
      </c>
      <c r="DC2246">
        <f t="shared" si="347"/>
        <v>0</v>
      </c>
    </row>
    <row r="2247" spans="1:107">
      <c r="A2247">
        <f>ROW(Source!A2090)</f>
        <v>2090</v>
      </c>
      <c r="B2247">
        <v>35863109</v>
      </c>
      <c r="C2247">
        <v>35871277</v>
      </c>
      <c r="D2247">
        <v>29109781</v>
      </c>
      <c r="E2247">
        <v>1</v>
      </c>
      <c r="F2247">
        <v>1</v>
      </c>
      <c r="G2247">
        <v>1</v>
      </c>
      <c r="H2247">
        <v>3</v>
      </c>
      <c r="I2247" t="s">
        <v>691</v>
      </c>
      <c r="J2247" t="s">
        <v>692</v>
      </c>
      <c r="K2247" t="s">
        <v>693</v>
      </c>
      <c r="L2247">
        <v>1346</v>
      </c>
      <c r="N2247">
        <v>1009</v>
      </c>
      <c r="O2247" t="s">
        <v>160</v>
      </c>
      <c r="P2247" t="s">
        <v>160</v>
      </c>
      <c r="Q2247">
        <v>1</v>
      </c>
      <c r="W2247">
        <v>0</v>
      </c>
      <c r="X2247">
        <v>-306339415</v>
      </c>
      <c r="Y2247">
        <v>9</v>
      </c>
      <c r="AA2247">
        <v>60.38</v>
      </c>
      <c r="AB2247">
        <v>0</v>
      </c>
      <c r="AC2247">
        <v>0</v>
      </c>
      <c r="AD2247">
        <v>0</v>
      </c>
      <c r="AE2247">
        <v>11.12</v>
      </c>
      <c r="AF2247">
        <v>0</v>
      </c>
      <c r="AG2247">
        <v>0</v>
      </c>
      <c r="AH2247">
        <v>0</v>
      </c>
      <c r="AI2247">
        <v>5.43</v>
      </c>
      <c r="AJ2247">
        <v>1</v>
      </c>
      <c r="AK2247">
        <v>1</v>
      </c>
      <c r="AL2247">
        <v>1</v>
      </c>
      <c r="AN2247">
        <v>0</v>
      </c>
      <c r="AO2247">
        <v>1</v>
      </c>
      <c r="AP2247">
        <v>0</v>
      </c>
      <c r="AQ2247">
        <v>0</v>
      </c>
      <c r="AR2247">
        <v>0</v>
      </c>
      <c r="AS2247" t="s">
        <v>3</v>
      </c>
      <c r="AT2247">
        <v>9</v>
      </c>
      <c r="AU2247" t="s">
        <v>3</v>
      </c>
      <c r="AV2247">
        <v>0</v>
      </c>
      <c r="AW2247">
        <v>2</v>
      </c>
      <c r="AX2247">
        <v>35871304</v>
      </c>
      <c r="AY2247">
        <v>1</v>
      </c>
      <c r="AZ2247">
        <v>0</v>
      </c>
      <c r="BA2247">
        <v>2188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CX2247">
        <f>Y2247*Source!I2090</f>
        <v>2.7225000000000001</v>
      </c>
      <c r="CY2247">
        <f t="shared" si="343"/>
        <v>60.38</v>
      </c>
      <c r="CZ2247">
        <f t="shared" si="344"/>
        <v>11.12</v>
      </c>
      <c r="DA2247">
        <f t="shared" si="345"/>
        <v>5.43</v>
      </c>
      <c r="DB2247">
        <f t="shared" si="346"/>
        <v>100.08</v>
      </c>
      <c r="DC2247">
        <f t="shared" si="347"/>
        <v>0</v>
      </c>
    </row>
    <row r="2248" spans="1:107">
      <c r="A2248">
        <f>ROW(Source!A2090)</f>
        <v>2090</v>
      </c>
      <c r="B2248">
        <v>35863109</v>
      </c>
      <c r="C2248">
        <v>35871277</v>
      </c>
      <c r="D2248">
        <v>29109782</v>
      </c>
      <c r="E2248">
        <v>1</v>
      </c>
      <c r="F2248">
        <v>1</v>
      </c>
      <c r="G2248">
        <v>1</v>
      </c>
      <c r="H2248">
        <v>3</v>
      </c>
      <c r="I2248" t="s">
        <v>694</v>
      </c>
      <c r="J2248" t="s">
        <v>695</v>
      </c>
      <c r="K2248" t="s">
        <v>696</v>
      </c>
      <c r="L2248">
        <v>1346</v>
      </c>
      <c r="N2248">
        <v>1009</v>
      </c>
      <c r="O2248" t="s">
        <v>160</v>
      </c>
      <c r="P2248" t="s">
        <v>160</v>
      </c>
      <c r="Q2248">
        <v>1</v>
      </c>
      <c r="W2248">
        <v>0</v>
      </c>
      <c r="X2248">
        <v>-71279152</v>
      </c>
      <c r="Y2248">
        <v>85</v>
      </c>
      <c r="AA2248">
        <v>16.309999999999999</v>
      </c>
      <c r="AB2248">
        <v>0</v>
      </c>
      <c r="AC2248">
        <v>0</v>
      </c>
      <c r="AD2248">
        <v>0</v>
      </c>
      <c r="AE2248">
        <v>4.3600000000000003</v>
      </c>
      <c r="AF2248">
        <v>0</v>
      </c>
      <c r="AG2248">
        <v>0</v>
      </c>
      <c r="AH2248">
        <v>0</v>
      </c>
      <c r="AI2248">
        <v>3.74</v>
      </c>
      <c r="AJ2248">
        <v>1</v>
      </c>
      <c r="AK2248">
        <v>1</v>
      </c>
      <c r="AL2248">
        <v>1</v>
      </c>
      <c r="AN2248">
        <v>0</v>
      </c>
      <c r="AO2248">
        <v>1</v>
      </c>
      <c r="AP2248">
        <v>0</v>
      </c>
      <c r="AQ2248">
        <v>0</v>
      </c>
      <c r="AR2248">
        <v>0</v>
      </c>
      <c r="AS2248" t="s">
        <v>3</v>
      </c>
      <c r="AT2248">
        <v>85</v>
      </c>
      <c r="AU2248" t="s">
        <v>3</v>
      </c>
      <c r="AV2248">
        <v>0</v>
      </c>
      <c r="AW2248">
        <v>2</v>
      </c>
      <c r="AX2248">
        <v>35871305</v>
      </c>
      <c r="AY2248">
        <v>1</v>
      </c>
      <c r="AZ2248">
        <v>0</v>
      </c>
      <c r="BA2248">
        <v>2189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CX2248">
        <f>Y2248*Source!I2090</f>
        <v>25.712499999999999</v>
      </c>
      <c r="CY2248">
        <f t="shared" si="343"/>
        <v>16.309999999999999</v>
      </c>
      <c r="CZ2248">
        <f t="shared" si="344"/>
        <v>4.3600000000000003</v>
      </c>
      <c r="DA2248">
        <f t="shared" si="345"/>
        <v>3.74</v>
      </c>
      <c r="DB2248">
        <f t="shared" si="346"/>
        <v>370.6</v>
      </c>
      <c r="DC2248">
        <f t="shared" si="347"/>
        <v>0</v>
      </c>
    </row>
    <row r="2249" spans="1:107">
      <c r="A2249">
        <f>ROW(Source!A2090)</f>
        <v>2090</v>
      </c>
      <c r="B2249">
        <v>35863109</v>
      </c>
      <c r="C2249">
        <v>35871277</v>
      </c>
      <c r="D2249">
        <v>29110699</v>
      </c>
      <c r="E2249">
        <v>1</v>
      </c>
      <c r="F2249">
        <v>1</v>
      </c>
      <c r="G2249">
        <v>1</v>
      </c>
      <c r="H2249">
        <v>3</v>
      </c>
      <c r="I2249" t="s">
        <v>697</v>
      </c>
      <c r="J2249" t="s">
        <v>698</v>
      </c>
      <c r="K2249" t="s">
        <v>699</v>
      </c>
      <c r="L2249">
        <v>1301</v>
      </c>
      <c r="N2249">
        <v>1003</v>
      </c>
      <c r="O2249" t="s">
        <v>142</v>
      </c>
      <c r="P2249" t="s">
        <v>142</v>
      </c>
      <c r="Q2249">
        <v>1</v>
      </c>
      <c r="W2249">
        <v>0</v>
      </c>
      <c r="X2249">
        <v>1063889258</v>
      </c>
      <c r="Y2249">
        <v>120</v>
      </c>
      <c r="AA2249">
        <v>1.24</v>
      </c>
      <c r="AB2249">
        <v>0</v>
      </c>
      <c r="AC2249">
        <v>0</v>
      </c>
      <c r="AD2249">
        <v>0</v>
      </c>
      <c r="AE2249">
        <v>0.17</v>
      </c>
      <c r="AF2249">
        <v>0</v>
      </c>
      <c r="AG2249">
        <v>0</v>
      </c>
      <c r="AH2249">
        <v>0</v>
      </c>
      <c r="AI2249">
        <v>7.29</v>
      </c>
      <c r="AJ2249">
        <v>1</v>
      </c>
      <c r="AK2249">
        <v>1</v>
      </c>
      <c r="AL2249">
        <v>1</v>
      </c>
      <c r="AN2249">
        <v>0</v>
      </c>
      <c r="AO2249">
        <v>1</v>
      </c>
      <c r="AP2249">
        <v>0</v>
      </c>
      <c r="AQ2249">
        <v>0</v>
      </c>
      <c r="AR2249">
        <v>0</v>
      </c>
      <c r="AS2249" t="s">
        <v>3</v>
      </c>
      <c r="AT2249">
        <v>120</v>
      </c>
      <c r="AU2249" t="s">
        <v>3</v>
      </c>
      <c r="AV2249">
        <v>0</v>
      </c>
      <c r="AW2249">
        <v>2</v>
      </c>
      <c r="AX2249">
        <v>35871306</v>
      </c>
      <c r="AY2249">
        <v>1</v>
      </c>
      <c r="AZ2249">
        <v>0</v>
      </c>
      <c r="BA2249">
        <v>2190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CX2249">
        <f>Y2249*Source!I2090</f>
        <v>36.299999999999997</v>
      </c>
      <c r="CY2249">
        <f t="shared" si="343"/>
        <v>1.24</v>
      </c>
      <c r="CZ2249">
        <f t="shared" si="344"/>
        <v>0.17</v>
      </c>
      <c r="DA2249">
        <f t="shared" si="345"/>
        <v>7.29</v>
      </c>
      <c r="DB2249">
        <f t="shared" si="346"/>
        <v>20.399999999999999</v>
      </c>
      <c r="DC2249">
        <f t="shared" si="347"/>
        <v>0</v>
      </c>
    </row>
    <row r="2250" spans="1:107">
      <c r="A2250">
        <f>ROW(Source!A2090)</f>
        <v>2090</v>
      </c>
      <c r="B2250">
        <v>35863109</v>
      </c>
      <c r="C2250">
        <v>35871277</v>
      </c>
      <c r="D2250">
        <v>29110797</v>
      </c>
      <c r="E2250">
        <v>1</v>
      </c>
      <c r="F2250">
        <v>1</v>
      </c>
      <c r="G2250">
        <v>1</v>
      </c>
      <c r="H2250">
        <v>3</v>
      </c>
      <c r="I2250" t="s">
        <v>700</v>
      </c>
      <c r="J2250" t="s">
        <v>701</v>
      </c>
      <c r="K2250" t="s">
        <v>702</v>
      </c>
      <c r="L2250">
        <v>1301</v>
      </c>
      <c r="N2250">
        <v>1003</v>
      </c>
      <c r="O2250" t="s">
        <v>142</v>
      </c>
      <c r="P2250" t="s">
        <v>142</v>
      </c>
      <c r="Q2250">
        <v>1</v>
      </c>
      <c r="W2250">
        <v>0</v>
      </c>
      <c r="X2250">
        <v>1919953005</v>
      </c>
      <c r="Y2250">
        <v>82</v>
      </c>
      <c r="AA2250">
        <v>15.5</v>
      </c>
      <c r="AB2250">
        <v>0</v>
      </c>
      <c r="AC2250">
        <v>0</v>
      </c>
      <c r="AD2250">
        <v>0</v>
      </c>
      <c r="AE2250">
        <v>1.74</v>
      </c>
      <c r="AF2250">
        <v>0</v>
      </c>
      <c r="AG2250">
        <v>0</v>
      </c>
      <c r="AH2250">
        <v>0</v>
      </c>
      <c r="AI2250">
        <v>8.91</v>
      </c>
      <c r="AJ2250">
        <v>1</v>
      </c>
      <c r="AK2250">
        <v>1</v>
      </c>
      <c r="AL2250">
        <v>1</v>
      </c>
      <c r="AN2250">
        <v>0</v>
      </c>
      <c r="AO2250">
        <v>1</v>
      </c>
      <c r="AP2250">
        <v>0</v>
      </c>
      <c r="AQ2250">
        <v>0</v>
      </c>
      <c r="AR2250">
        <v>0</v>
      </c>
      <c r="AS2250" t="s">
        <v>3</v>
      </c>
      <c r="AT2250">
        <v>82</v>
      </c>
      <c r="AU2250" t="s">
        <v>3</v>
      </c>
      <c r="AV2250">
        <v>0</v>
      </c>
      <c r="AW2250">
        <v>2</v>
      </c>
      <c r="AX2250">
        <v>35871307</v>
      </c>
      <c r="AY2250">
        <v>1</v>
      </c>
      <c r="AZ2250">
        <v>0</v>
      </c>
      <c r="BA2250">
        <v>2191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CX2250">
        <f>Y2250*Source!I2090</f>
        <v>24.805</v>
      </c>
      <c r="CY2250">
        <f t="shared" si="343"/>
        <v>15.5</v>
      </c>
      <c r="CZ2250">
        <f t="shared" si="344"/>
        <v>1.74</v>
      </c>
      <c r="DA2250">
        <f t="shared" si="345"/>
        <v>8.91</v>
      </c>
      <c r="DB2250">
        <f t="shared" si="346"/>
        <v>142.68</v>
      </c>
      <c r="DC2250">
        <f t="shared" si="347"/>
        <v>0</v>
      </c>
    </row>
    <row r="2251" spans="1:107">
      <c r="A2251">
        <f>ROW(Source!A2090)</f>
        <v>2090</v>
      </c>
      <c r="B2251">
        <v>35863109</v>
      </c>
      <c r="C2251">
        <v>35871277</v>
      </c>
      <c r="D2251">
        <v>29110815</v>
      </c>
      <c r="E2251">
        <v>1</v>
      </c>
      <c r="F2251">
        <v>1</v>
      </c>
      <c r="G2251">
        <v>1</v>
      </c>
      <c r="H2251">
        <v>3</v>
      </c>
      <c r="I2251" t="s">
        <v>703</v>
      </c>
      <c r="J2251" t="s">
        <v>704</v>
      </c>
      <c r="K2251" t="s">
        <v>705</v>
      </c>
      <c r="L2251">
        <v>1301</v>
      </c>
      <c r="N2251">
        <v>1003</v>
      </c>
      <c r="O2251" t="s">
        <v>142</v>
      </c>
      <c r="P2251" t="s">
        <v>142</v>
      </c>
      <c r="Q2251">
        <v>1</v>
      </c>
      <c r="W2251">
        <v>0</v>
      </c>
      <c r="X2251">
        <v>-1169660804</v>
      </c>
      <c r="Y2251">
        <v>116</v>
      </c>
      <c r="AA2251">
        <v>6.29</v>
      </c>
      <c r="AB2251">
        <v>0</v>
      </c>
      <c r="AC2251">
        <v>0</v>
      </c>
      <c r="AD2251">
        <v>0</v>
      </c>
      <c r="AE2251">
        <v>0.85</v>
      </c>
      <c r="AF2251">
        <v>0</v>
      </c>
      <c r="AG2251">
        <v>0</v>
      </c>
      <c r="AH2251">
        <v>0</v>
      </c>
      <c r="AI2251">
        <v>7.4</v>
      </c>
      <c r="AJ2251">
        <v>1</v>
      </c>
      <c r="AK2251">
        <v>1</v>
      </c>
      <c r="AL2251">
        <v>1</v>
      </c>
      <c r="AN2251">
        <v>0</v>
      </c>
      <c r="AO2251">
        <v>1</v>
      </c>
      <c r="AP2251">
        <v>0</v>
      </c>
      <c r="AQ2251">
        <v>0</v>
      </c>
      <c r="AR2251">
        <v>0</v>
      </c>
      <c r="AS2251" t="s">
        <v>3</v>
      </c>
      <c r="AT2251">
        <v>116</v>
      </c>
      <c r="AU2251" t="s">
        <v>3</v>
      </c>
      <c r="AV2251">
        <v>0</v>
      </c>
      <c r="AW2251">
        <v>2</v>
      </c>
      <c r="AX2251">
        <v>35871308</v>
      </c>
      <c r="AY2251">
        <v>1</v>
      </c>
      <c r="AZ2251">
        <v>0</v>
      </c>
      <c r="BA2251">
        <v>2192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CX2251">
        <f>Y2251*Source!I2090</f>
        <v>35.089999999999996</v>
      </c>
      <c r="CY2251">
        <f t="shared" si="343"/>
        <v>6.29</v>
      </c>
      <c r="CZ2251">
        <f t="shared" si="344"/>
        <v>0.85</v>
      </c>
      <c r="DA2251">
        <f t="shared" si="345"/>
        <v>7.4</v>
      </c>
      <c r="DB2251">
        <f t="shared" si="346"/>
        <v>98.6</v>
      </c>
      <c r="DC2251">
        <f t="shared" si="347"/>
        <v>0</v>
      </c>
    </row>
    <row r="2252" spans="1:107">
      <c r="A2252">
        <f>ROW(Source!A2090)</f>
        <v>2090</v>
      </c>
      <c r="B2252">
        <v>35863109</v>
      </c>
      <c r="C2252">
        <v>35871277</v>
      </c>
      <c r="D2252">
        <v>29111455</v>
      </c>
      <c r="E2252">
        <v>1</v>
      </c>
      <c r="F2252">
        <v>1</v>
      </c>
      <c r="G2252">
        <v>1</v>
      </c>
      <c r="H2252">
        <v>3</v>
      </c>
      <c r="I2252" t="s">
        <v>706</v>
      </c>
      <c r="J2252" t="s">
        <v>707</v>
      </c>
      <c r="K2252" t="s">
        <v>708</v>
      </c>
      <c r="L2252">
        <v>1327</v>
      </c>
      <c r="N2252">
        <v>1005</v>
      </c>
      <c r="O2252" t="s">
        <v>155</v>
      </c>
      <c r="P2252" t="s">
        <v>155</v>
      </c>
      <c r="Q2252">
        <v>1</v>
      </c>
      <c r="W2252">
        <v>0</v>
      </c>
      <c r="X2252">
        <v>-1126346608</v>
      </c>
      <c r="Y2252">
        <v>212</v>
      </c>
      <c r="AA2252">
        <v>73.790000000000006</v>
      </c>
      <c r="AB2252">
        <v>0</v>
      </c>
      <c r="AC2252">
        <v>0</v>
      </c>
      <c r="AD2252">
        <v>0</v>
      </c>
      <c r="AE2252">
        <v>15.06</v>
      </c>
      <c r="AF2252">
        <v>0</v>
      </c>
      <c r="AG2252">
        <v>0</v>
      </c>
      <c r="AH2252">
        <v>0</v>
      </c>
      <c r="AI2252">
        <v>4.9000000000000004</v>
      </c>
      <c r="AJ2252">
        <v>1</v>
      </c>
      <c r="AK2252">
        <v>1</v>
      </c>
      <c r="AL2252">
        <v>1</v>
      </c>
      <c r="AN2252">
        <v>0</v>
      </c>
      <c r="AO2252">
        <v>1</v>
      </c>
      <c r="AP2252">
        <v>0</v>
      </c>
      <c r="AQ2252">
        <v>0</v>
      </c>
      <c r="AR2252">
        <v>0</v>
      </c>
      <c r="AS2252" t="s">
        <v>3</v>
      </c>
      <c r="AT2252">
        <v>212</v>
      </c>
      <c r="AU2252" t="s">
        <v>3</v>
      </c>
      <c r="AV2252">
        <v>0</v>
      </c>
      <c r="AW2252">
        <v>2</v>
      </c>
      <c r="AX2252">
        <v>35871309</v>
      </c>
      <c r="AY2252">
        <v>1</v>
      </c>
      <c r="AZ2252">
        <v>0</v>
      </c>
      <c r="BA2252">
        <v>2193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CX2252">
        <f>Y2252*Source!I2090</f>
        <v>64.13</v>
      </c>
      <c r="CY2252">
        <f t="shared" si="343"/>
        <v>73.790000000000006</v>
      </c>
      <c r="CZ2252">
        <f t="shared" si="344"/>
        <v>15.06</v>
      </c>
      <c r="DA2252">
        <f t="shared" si="345"/>
        <v>4.9000000000000004</v>
      </c>
      <c r="DB2252">
        <f t="shared" si="346"/>
        <v>3192.72</v>
      </c>
      <c r="DC2252">
        <f t="shared" si="347"/>
        <v>0</v>
      </c>
    </row>
    <row r="2253" spans="1:107">
      <c r="A2253">
        <f>ROW(Source!A2090)</f>
        <v>2090</v>
      </c>
      <c r="B2253">
        <v>35863109</v>
      </c>
      <c r="C2253">
        <v>35871277</v>
      </c>
      <c r="D2253">
        <v>29114733</v>
      </c>
      <c r="E2253">
        <v>1</v>
      </c>
      <c r="F2253">
        <v>1</v>
      </c>
      <c r="G2253">
        <v>1</v>
      </c>
      <c r="H2253">
        <v>3</v>
      </c>
      <c r="I2253" t="s">
        <v>709</v>
      </c>
      <c r="J2253" t="s">
        <v>710</v>
      </c>
      <c r="K2253" t="s">
        <v>711</v>
      </c>
      <c r="L2253">
        <v>1354</v>
      </c>
      <c r="N2253">
        <v>1010</v>
      </c>
      <c r="O2253" t="s">
        <v>237</v>
      </c>
      <c r="P2253" t="s">
        <v>237</v>
      </c>
      <c r="Q2253">
        <v>1</v>
      </c>
      <c r="W2253">
        <v>0</v>
      </c>
      <c r="X2253">
        <v>-1352915271</v>
      </c>
      <c r="Y2253">
        <v>735</v>
      </c>
      <c r="AA2253">
        <v>0.3</v>
      </c>
      <c r="AB2253">
        <v>0</v>
      </c>
      <c r="AC2253">
        <v>0</v>
      </c>
      <c r="AD2253">
        <v>0</v>
      </c>
      <c r="AE2253">
        <v>0.02</v>
      </c>
      <c r="AF2253">
        <v>0</v>
      </c>
      <c r="AG2253">
        <v>0</v>
      </c>
      <c r="AH2253">
        <v>0</v>
      </c>
      <c r="AI2253">
        <v>14.91</v>
      </c>
      <c r="AJ2253">
        <v>1</v>
      </c>
      <c r="AK2253">
        <v>1</v>
      </c>
      <c r="AL2253">
        <v>1</v>
      </c>
      <c r="AN2253">
        <v>0</v>
      </c>
      <c r="AO2253">
        <v>1</v>
      </c>
      <c r="AP2253">
        <v>0</v>
      </c>
      <c r="AQ2253">
        <v>0</v>
      </c>
      <c r="AR2253">
        <v>0</v>
      </c>
      <c r="AS2253" t="s">
        <v>3</v>
      </c>
      <c r="AT2253">
        <v>735</v>
      </c>
      <c r="AU2253" t="s">
        <v>3</v>
      </c>
      <c r="AV2253">
        <v>0</v>
      </c>
      <c r="AW2253">
        <v>2</v>
      </c>
      <c r="AX2253">
        <v>35871310</v>
      </c>
      <c r="AY2253">
        <v>1</v>
      </c>
      <c r="AZ2253">
        <v>0</v>
      </c>
      <c r="BA2253">
        <v>2194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CX2253">
        <f>Y2253*Source!I2090</f>
        <v>222.33750000000001</v>
      </c>
      <c r="CY2253">
        <f t="shared" si="343"/>
        <v>0.3</v>
      </c>
      <c r="CZ2253">
        <f t="shared" si="344"/>
        <v>0.02</v>
      </c>
      <c r="DA2253">
        <f t="shared" si="345"/>
        <v>14.91</v>
      </c>
      <c r="DB2253">
        <f t="shared" si="346"/>
        <v>14.7</v>
      </c>
      <c r="DC2253">
        <f t="shared" si="347"/>
        <v>0</v>
      </c>
    </row>
    <row r="2254" spans="1:107">
      <c r="A2254">
        <f>ROW(Source!A2090)</f>
        <v>2090</v>
      </c>
      <c r="B2254">
        <v>35863109</v>
      </c>
      <c r="C2254">
        <v>35871277</v>
      </c>
      <c r="D2254">
        <v>29114734</v>
      </c>
      <c r="E2254">
        <v>1</v>
      </c>
      <c r="F2254">
        <v>1</v>
      </c>
      <c r="G2254">
        <v>1</v>
      </c>
      <c r="H2254">
        <v>3</v>
      </c>
      <c r="I2254" t="s">
        <v>712</v>
      </c>
      <c r="J2254" t="s">
        <v>713</v>
      </c>
      <c r="K2254" t="s">
        <v>714</v>
      </c>
      <c r="L2254">
        <v>1354</v>
      </c>
      <c r="N2254">
        <v>1010</v>
      </c>
      <c r="O2254" t="s">
        <v>237</v>
      </c>
      <c r="P2254" t="s">
        <v>237</v>
      </c>
      <c r="Q2254">
        <v>1</v>
      </c>
      <c r="W2254">
        <v>0</v>
      </c>
      <c r="X2254">
        <v>1370092194</v>
      </c>
      <c r="Y2254">
        <v>1855</v>
      </c>
      <c r="AA2254">
        <v>0.38</v>
      </c>
      <c r="AB2254">
        <v>0</v>
      </c>
      <c r="AC2254">
        <v>0</v>
      </c>
      <c r="AD2254">
        <v>0</v>
      </c>
      <c r="AE2254">
        <v>0.03</v>
      </c>
      <c r="AF2254">
        <v>0</v>
      </c>
      <c r="AG2254">
        <v>0</v>
      </c>
      <c r="AH2254">
        <v>0</v>
      </c>
      <c r="AI2254">
        <v>12.55</v>
      </c>
      <c r="AJ2254">
        <v>1</v>
      </c>
      <c r="AK2254">
        <v>1</v>
      </c>
      <c r="AL2254">
        <v>1</v>
      </c>
      <c r="AN2254">
        <v>0</v>
      </c>
      <c r="AO2254">
        <v>1</v>
      </c>
      <c r="AP2254">
        <v>0</v>
      </c>
      <c r="AQ2254">
        <v>0</v>
      </c>
      <c r="AR2254">
        <v>0</v>
      </c>
      <c r="AS2254" t="s">
        <v>3</v>
      </c>
      <c r="AT2254">
        <v>1855</v>
      </c>
      <c r="AU2254" t="s">
        <v>3</v>
      </c>
      <c r="AV2254">
        <v>0</v>
      </c>
      <c r="AW2254">
        <v>2</v>
      </c>
      <c r="AX2254">
        <v>35871311</v>
      </c>
      <c r="AY2254">
        <v>1</v>
      </c>
      <c r="AZ2254">
        <v>0</v>
      </c>
      <c r="BA2254">
        <v>2195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CX2254">
        <f>Y2254*Source!I2090</f>
        <v>561.13749999999993</v>
      </c>
      <c r="CY2254">
        <f t="shared" si="343"/>
        <v>0.38</v>
      </c>
      <c r="CZ2254">
        <f t="shared" si="344"/>
        <v>0.03</v>
      </c>
      <c r="DA2254">
        <f t="shared" si="345"/>
        <v>12.55</v>
      </c>
      <c r="DB2254">
        <f t="shared" si="346"/>
        <v>55.65</v>
      </c>
      <c r="DC2254">
        <f t="shared" si="347"/>
        <v>0</v>
      </c>
    </row>
    <row r="2255" spans="1:107">
      <c r="A2255">
        <f>ROW(Source!A2090)</f>
        <v>2090</v>
      </c>
      <c r="B2255">
        <v>35863109</v>
      </c>
      <c r="C2255">
        <v>35871277</v>
      </c>
      <c r="D2255">
        <v>29114482</v>
      </c>
      <c r="E2255">
        <v>1</v>
      </c>
      <c r="F2255">
        <v>1</v>
      </c>
      <c r="G2255">
        <v>1</v>
      </c>
      <c r="H2255">
        <v>3</v>
      </c>
      <c r="I2255" t="s">
        <v>715</v>
      </c>
      <c r="J2255" t="s">
        <v>716</v>
      </c>
      <c r="K2255" t="s">
        <v>717</v>
      </c>
      <c r="L2255">
        <v>1354</v>
      </c>
      <c r="N2255">
        <v>1010</v>
      </c>
      <c r="O2255" t="s">
        <v>237</v>
      </c>
      <c r="P2255" t="s">
        <v>237</v>
      </c>
      <c r="Q2255">
        <v>1</v>
      </c>
      <c r="W2255">
        <v>0</v>
      </c>
      <c r="X2255">
        <v>-520920930</v>
      </c>
      <c r="Y2255">
        <v>153</v>
      </c>
      <c r="AA2255">
        <v>0.33</v>
      </c>
      <c r="AB2255">
        <v>0</v>
      </c>
      <c r="AC2255">
        <v>0</v>
      </c>
      <c r="AD2255">
        <v>0</v>
      </c>
      <c r="AE2255">
        <v>7.0000000000000007E-2</v>
      </c>
      <c r="AF2255">
        <v>0</v>
      </c>
      <c r="AG2255">
        <v>0</v>
      </c>
      <c r="AH2255">
        <v>0</v>
      </c>
      <c r="AI2255">
        <v>4.74</v>
      </c>
      <c r="AJ2255">
        <v>1</v>
      </c>
      <c r="AK2255">
        <v>1</v>
      </c>
      <c r="AL2255">
        <v>1</v>
      </c>
      <c r="AN2255">
        <v>0</v>
      </c>
      <c r="AO2255">
        <v>1</v>
      </c>
      <c r="AP2255">
        <v>0</v>
      </c>
      <c r="AQ2255">
        <v>0</v>
      </c>
      <c r="AR2255">
        <v>0</v>
      </c>
      <c r="AS2255" t="s">
        <v>3</v>
      </c>
      <c r="AT2255">
        <v>153</v>
      </c>
      <c r="AU2255" t="s">
        <v>3</v>
      </c>
      <c r="AV2255">
        <v>0</v>
      </c>
      <c r="AW2255">
        <v>2</v>
      </c>
      <c r="AX2255">
        <v>35871312</v>
      </c>
      <c r="AY2255">
        <v>1</v>
      </c>
      <c r="AZ2255">
        <v>0</v>
      </c>
      <c r="BA2255">
        <v>2196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CX2255">
        <f>Y2255*Source!I2090</f>
        <v>46.282499999999999</v>
      </c>
      <c r="CY2255">
        <f t="shared" si="343"/>
        <v>0.33</v>
      </c>
      <c r="CZ2255">
        <f t="shared" si="344"/>
        <v>7.0000000000000007E-2</v>
      </c>
      <c r="DA2255">
        <f t="shared" si="345"/>
        <v>4.74</v>
      </c>
      <c r="DB2255">
        <f t="shared" si="346"/>
        <v>10.71</v>
      </c>
      <c r="DC2255">
        <f t="shared" si="347"/>
        <v>0</v>
      </c>
    </row>
    <row r="2256" spans="1:107">
      <c r="A2256">
        <f>ROW(Source!A2090)</f>
        <v>2090</v>
      </c>
      <c r="B2256">
        <v>35863109</v>
      </c>
      <c r="C2256">
        <v>35871277</v>
      </c>
      <c r="D2256">
        <v>29129584</v>
      </c>
      <c r="E2256">
        <v>1</v>
      </c>
      <c r="F2256">
        <v>1</v>
      </c>
      <c r="G2256">
        <v>1</v>
      </c>
      <c r="H2256">
        <v>3</v>
      </c>
      <c r="I2256" t="s">
        <v>718</v>
      </c>
      <c r="J2256" t="s">
        <v>719</v>
      </c>
      <c r="K2256" t="s">
        <v>720</v>
      </c>
      <c r="L2256">
        <v>1301</v>
      </c>
      <c r="N2256">
        <v>1003</v>
      </c>
      <c r="O2256" t="s">
        <v>142</v>
      </c>
      <c r="P2256" t="s">
        <v>142</v>
      </c>
      <c r="Q2256">
        <v>1</v>
      </c>
      <c r="W2256">
        <v>0</v>
      </c>
      <c r="X2256">
        <v>-1665253311</v>
      </c>
      <c r="Y2256">
        <v>88</v>
      </c>
      <c r="AA2256">
        <v>53.07</v>
      </c>
      <c r="AB2256">
        <v>0</v>
      </c>
      <c r="AC2256">
        <v>0</v>
      </c>
      <c r="AD2256">
        <v>0</v>
      </c>
      <c r="AE2256">
        <v>7.22</v>
      </c>
      <c r="AF2256">
        <v>0</v>
      </c>
      <c r="AG2256">
        <v>0</v>
      </c>
      <c r="AH2256">
        <v>0</v>
      </c>
      <c r="AI2256">
        <v>7.35</v>
      </c>
      <c r="AJ2256">
        <v>1</v>
      </c>
      <c r="AK2256">
        <v>1</v>
      </c>
      <c r="AL2256">
        <v>1</v>
      </c>
      <c r="AN2256">
        <v>0</v>
      </c>
      <c r="AO2256">
        <v>1</v>
      </c>
      <c r="AP2256">
        <v>0</v>
      </c>
      <c r="AQ2256">
        <v>0</v>
      </c>
      <c r="AR2256">
        <v>0</v>
      </c>
      <c r="AS2256" t="s">
        <v>3</v>
      </c>
      <c r="AT2256">
        <v>88</v>
      </c>
      <c r="AU2256" t="s">
        <v>3</v>
      </c>
      <c r="AV2256">
        <v>0</v>
      </c>
      <c r="AW2256">
        <v>2</v>
      </c>
      <c r="AX2256">
        <v>35871313</v>
      </c>
      <c r="AY2256">
        <v>1</v>
      </c>
      <c r="AZ2256">
        <v>0</v>
      </c>
      <c r="BA2256">
        <v>2197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CX2256">
        <f>Y2256*Source!I2090</f>
        <v>26.619999999999997</v>
      </c>
      <c r="CY2256">
        <f t="shared" si="343"/>
        <v>53.07</v>
      </c>
      <c r="CZ2256">
        <f t="shared" si="344"/>
        <v>7.22</v>
      </c>
      <c r="DA2256">
        <f t="shared" si="345"/>
        <v>7.35</v>
      </c>
      <c r="DB2256">
        <f t="shared" si="346"/>
        <v>635.36</v>
      </c>
      <c r="DC2256">
        <f t="shared" si="347"/>
        <v>0</v>
      </c>
    </row>
    <row r="2257" spans="1:107">
      <c r="A2257">
        <f>ROW(Source!A2090)</f>
        <v>2090</v>
      </c>
      <c r="B2257">
        <v>35863109</v>
      </c>
      <c r="C2257">
        <v>35871277</v>
      </c>
      <c r="D2257">
        <v>29129619</v>
      </c>
      <c r="E2257">
        <v>1</v>
      </c>
      <c r="F2257">
        <v>1</v>
      </c>
      <c r="G2257">
        <v>1</v>
      </c>
      <c r="H2257">
        <v>3</v>
      </c>
      <c r="I2257" t="s">
        <v>721</v>
      </c>
      <c r="J2257" t="s">
        <v>722</v>
      </c>
      <c r="K2257" t="s">
        <v>723</v>
      </c>
      <c r="L2257">
        <v>1301</v>
      </c>
      <c r="N2257">
        <v>1003</v>
      </c>
      <c r="O2257" t="s">
        <v>142</v>
      </c>
      <c r="P2257" t="s">
        <v>142</v>
      </c>
      <c r="Q2257">
        <v>1</v>
      </c>
      <c r="W2257">
        <v>0</v>
      </c>
      <c r="X2257">
        <v>1030922947</v>
      </c>
      <c r="Y2257">
        <v>225</v>
      </c>
      <c r="AA2257">
        <v>61.61</v>
      </c>
      <c r="AB2257">
        <v>0</v>
      </c>
      <c r="AC2257">
        <v>0</v>
      </c>
      <c r="AD2257">
        <v>0</v>
      </c>
      <c r="AE2257">
        <v>8.44</v>
      </c>
      <c r="AF2257">
        <v>0</v>
      </c>
      <c r="AG2257">
        <v>0</v>
      </c>
      <c r="AH2257">
        <v>0</v>
      </c>
      <c r="AI2257">
        <v>7.3</v>
      </c>
      <c r="AJ2257">
        <v>1</v>
      </c>
      <c r="AK2257">
        <v>1</v>
      </c>
      <c r="AL2257">
        <v>1</v>
      </c>
      <c r="AN2257">
        <v>0</v>
      </c>
      <c r="AO2257">
        <v>1</v>
      </c>
      <c r="AP2257">
        <v>0</v>
      </c>
      <c r="AQ2257">
        <v>0</v>
      </c>
      <c r="AR2257">
        <v>0</v>
      </c>
      <c r="AS2257" t="s">
        <v>3</v>
      </c>
      <c r="AT2257">
        <v>225</v>
      </c>
      <c r="AU2257" t="s">
        <v>3</v>
      </c>
      <c r="AV2257">
        <v>0</v>
      </c>
      <c r="AW2257">
        <v>2</v>
      </c>
      <c r="AX2257">
        <v>35871314</v>
      </c>
      <c r="AY2257">
        <v>1</v>
      </c>
      <c r="AZ2257">
        <v>0</v>
      </c>
      <c r="BA2257">
        <v>2198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CX2257">
        <f>Y2257*Source!I2090</f>
        <v>68.0625</v>
      </c>
      <c r="CY2257">
        <f t="shared" si="343"/>
        <v>61.61</v>
      </c>
      <c r="CZ2257">
        <f t="shared" si="344"/>
        <v>8.44</v>
      </c>
      <c r="DA2257">
        <f t="shared" si="345"/>
        <v>7.3</v>
      </c>
      <c r="DB2257">
        <f t="shared" si="346"/>
        <v>1899</v>
      </c>
      <c r="DC2257">
        <f t="shared" si="347"/>
        <v>0</v>
      </c>
    </row>
    <row r="2258" spans="1:107">
      <c r="A2258">
        <f>ROW(Source!A2090)</f>
        <v>2090</v>
      </c>
      <c r="B2258">
        <v>35863109</v>
      </c>
      <c r="C2258">
        <v>35871277</v>
      </c>
      <c r="D2258">
        <v>29129634</v>
      </c>
      <c r="E2258">
        <v>1</v>
      </c>
      <c r="F2258">
        <v>1</v>
      </c>
      <c r="G2258">
        <v>1</v>
      </c>
      <c r="H2258">
        <v>3</v>
      </c>
      <c r="I2258" t="s">
        <v>724</v>
      </c>
      <c r="J2258" t="s">
        <v>725</v>
      </c>
      <c r="K2258" t="s">
        <v>726</v>
      </c>
      <c r="L2258">
        <v>1301</v>
      </c>
      <c r="N2258">
        <v>1003</v>
      </c>
      <c r="O2258" t="s">
        <v>142</v>
      </c>
      <c r="P2258" t="s">
        <v>142</v>
      </c>
      <c r="Q2258">
        <v>1</v>
      </c>
      <c r="W2258">
        <v>0</v>
      </c>
      <c r="X2258">
        <v>-234707112</v>
      </c>
      <c r="Y2258">
        <v>46</v>
      </c>
      <c r="AA2258">
        <v>37.020000000000003</v>
      </c>
      <c r="AB2258">
        <v>0</v>
      </c>
      <c r="AC2258">
        <v>0</v>
      </c>
      <c r="AD2258">
        <v>0</v>
      </c>
      <c r="AE2258">
        <v>3.32</v>
      </c>
      <c r="AF2258">
        <v>0</v>
      </c>
      <c r="AG2258">
        <v>0</v>
      </c>
      <c r="AH2258">
        <v>0</v>
      </c>
      <c r="AI2258">
        <v>11.15</v>
      </c>
      <c r="AJ2258">
        <v>1</v>
      </c>
      <c r="AK2258">
        <v>1</v>
      </c>
      <c r="AL2258">
        <v>1</v>
      </c>
      <c r="AN2258">
        <v>0</v>
      </c>
      <c r="AO2258">
        <v>1</v>
      </c>
      <c r="AP2258">
        <v>0</v>
      </c>
      <c r="AQ2258">
        <v>0</v>
      </c>
      <c r="AR2258">
        <v>0</v>
      </c>
      <c r="AS2258" t="s">
        <v>3</v>
      </c>
      <c r="AT2258">
        <v>46</v>
      </c>
      <c r="AU2258" t="s">
        <v>3</v>
      </c>
      <c r="AV2258">
        <v>0</v>
      </c>
      <c r="AW2258">
        <v>2</v>
      </c>
      <c r="AX2258">
        <v>35871315</v>
      </c>
      <c r="AY2258">
        <v>1</v>
      </c>
      <c r="AZ2258">
        <v>0</v>
      </c>
      <c r="BA2258">
        <v>2199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CX2258">
        <f>Y2258*Source!I2090</f>
        <v>13.914999999999999</v>
      </c>
      <c r="CY2258">
        <f t="shared" si="343"/>
        <v>37.020000000000003</v>
      </c>
      <c r="CZ2258">
        <f t="shared" si="344"/>
        <v>3.32</v>
      </c>
      <c r="DA2258">
        <f t="shared" si="345"/>
        <v>11.15</v>
      </c>
      <c r="DB2258">
        <f t="shared" si="346"/>
        <v>152.72</v>
      </c>
      <c r="DC2258">
        <f t="shared" si="347"/>
        <v>0</v>
      </c>
    </row>
    <row r="2259" spans="1:107">
      <c r="A2259">
        <f>ROW(Source!A2091)</f>
        <v>2091</v>
      </c>
      <c r="B2259">
        <v>35863109</v>
      </c>
      <c r="C2259">
        <v>35871316</v>
      </c>
      <c r="D2259">
        <v>18409850</v>
      </c>
      <c r="E2259">
        <v>1</v>
      </c>
      <c r="F2259">
        <v>1</v>
      </c>
      <c r="G2259">
        <v>1</v>
      </c>
      <c r="H2259">
        <v>1</v>
      </c>
      <c r="I2259" t="s">
        <v>674</v>
      </c>
      <c r="J2259" t="s">
        <v>3</v>
      </c>
      <c r="K2259" t="s">
        <v>675</v>
      </c>
      <c r="L2259">
        <v>1369</v>
      </c>
      <c r="N2259">
        <v>1013</v>
      </c>
      <c r="O2259" t="s">
        <v>561</v>
      </c>
      <c r="P2259" t="s">
        <v>561</v>
      </c>
      <c r="Q2259">
        <v>1</v>
      </c>
      <c r="W2259">
        <v>0</v>
      </c>
      <c r="X2259">
        <v>855544366</v>
      </c>
      <c r="Y2259">
        <v>96.6</v>
      </c>
      <c r="AA2259">
        <v>0</v>
      </c>
      <c r="AB2259">
        <v>0</v>
      </c>
      <c r="AC2259">
        <v>0</v>
      </c>
      <c r="AD2259">
        <v>289.7</v>
      </c>
      <c r="AE2259">
        <v>0</v>
      </c>
      <c r="AF2259">
        <v>0</v>
      </c>
      <c r="AG2259">
        <v>0</v>
      </c>
      <c r="AH2259">
        <v>289.7</v>
      </c>
      <c r="AI2259">
        <v>1</v>
      </c>
      <c r="AJ2259">
        <v>1</v>
      </c>
      <c r="AK2259">
        <v>1</v>
      </c>
      <c r="AL2259">
        <v>1</v>
      </c>
      <c r="AN2259">
        <v>0</v>
      </c>
      <c r="AO2259">
        <v>1</v>
      </c>
      <c r="AP2259">
        <v>1</v>
      </c>
      <c r="AQ2259">
        <v>0</v>
      </c>
      <c r="AR2259">
        <v>0</v>
      </c>
      <c r="AS2259" t="s">
        <v>3</v>
      </c>
      <c r="AT2259">
        <v>84</v>
      </c>
      <c r="AU2259" t="s">
        <v>134</v>
      </c>
      <c r="AV2259">
        <v>1</v>
      </c>
      <c r="AW2259">
        <v>2</v>
      </c>
      <c r="AX2259">
        <v>35871335</v>
      </c>
      <c r="AY2259">
        <v>2</v>
      </c>
      <c r="AZ2259">
        <v>131072</v>
      </c>
      <c r="BA2259">
        <v>2200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0</v>
      </c>
      <c r="CX2259">
        <f>Y2259*Source!I2091</f>
        <v>29.221499999999999</v>
      </c>
      <c r="CY2259">
        <f>AD2259</f>
        <v>289.7</v>
      </c>
      <c r="CZ2259">
        <f>AH2259</f>
        <v>289.7</v>
      </c>
      <c r="DA2259">
        <f>AL2259</f>
        <v>1</v>
      </c>
      <c r="DB2259">
        <f>ROUND((ROUND(AT2259*CZ2259,2)*1.15),2)</f>
        <v>27985.02</v>
      </c>
      <c r="DC2259">
        <f>ROUND((ROUND(AT2259*AG2259,2)*1.15),2)</f>
        <v>0</v>
      </c>
    </row>
    <row r="2260" spans="1:107">
      <c r="A2260">
        <f>ROW(Source!A2091)</f>
        <v>2091</v>
      </c>
      <c r="B2260">
        <v>35863109</v>
      </c>
      <c r="C2260">
        <v>35871316</v>
      </c>
      <c r="D2260">
        <v>29173472</v>
      </c>
      <c r="E2260">
        <v>1</v>
      </c>
      <c r="F2260">
        <v>1</v>
      </c>
      <c r="G2260">
        <v>1</v>
      </c>
      <c r="H2260">
        <v>2</v>
      </c>
      <c r="I2260" t="s">
        <v>624</v>
      </c>
      <c r="J2260" t="s">
        <v>625</v>
      </c>
      <c r="K2260" t="s">
        <v>626</v>
      </c>
      <c r="L2260">
        <v>1368</v>
      </c>
      <c r="N2260">
        <v>1011</v>
      </c>
      <c r="O2260" t="s">
        <v>567</v>
      </c>
      <c r="P2260" t="s">
        <v>567</v>
      </c>
      <c r="Q2260">
        <v>1</v>
      </c>
      <c r="W2260">
        <v>0</v>
      </c>
      <c r="X2260">
        <v>275932499</v>
      </c>
      <c r="Y2260">
        <v>2.75</v>
      </c>
      <c r="AA2260">
        <v>0</v>
      </c>
      <c r="AB2260">
        <v>12.75</v>
      </c>
      <c r="AC2260">
        <v>0</v>
      </c>
      <c r="AD2260">
        <v>0</v>
      </c>
      <c r="AE2260">
        <v>0</v>
      </c>
      <c r="AF2260">
        <v>3</v>
      </c>
      <c r="AG2260">
        <v>0</v>
      </c>
      <c r="AH2260">
        <v>0</v>
      </c>
      <c r="AI2260">
        <v>1</v>
      </c>
      <c r="AJ2260">
        <v>4.25</v>
      </c>
      <c r="AK2260">
        <v>33.049999999999997</v>
      </c>
      <c r="AL2260">
        <v>1</v>
      </c>
      <c r="AN2260">
        <v>0</v>
      </c>
      <c r="AO2260">
        <v>1</v>
      </c>
      <c r="AP2260">
        <v>1</v>
      </c>
      <c r="AQ2260">
        <v>0</v>
      </c>
      <c r="AR2260">
        <v>0</v>
      </c>
      <c r="AS2260" t="s">
        <v>3</v>
      </c>
      <c r="AT2260">
        <v>2.2000000000000002</v>
      </c>
      <c r="AU2260" t="s">
        <v>133</v>
      </c>
      <c r="AV2260">
        <v>0</v>
      </c>
      <c r="AW2260">
        <v>2</v>
      </c>
      <c r="AX2260">
        <v>35871336</v>
      </c>
      <c r="AY2260">
        <v>1</v>
      </c>
      <c r="AZ2260">
        <v>0</v>
      </c>
      <c r="BA2260">
        <v>2201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CX2260">
        <f>Y2260*Source!I2091</f>
        <v>0.83187499999999992</v>
      </c>
      <c r="CY2260">
        <f>AB2260</f>
        <v>12.75</v>
      </c>
      <c r="CZ2260">
        <f>AF2260</f>
        <v>3</v>
      </c>
      <c r="DA2260">
        <f>AJ2260</f>
        <v>4.25</v>
      </c>
      <c r="DB2260">
        <f>ROUND((ROUND(AT2260*CZ2260,2)*1.25),2)</f>
        <v>8.25</v>
      </c>
      <c r="DC2260">
        <f>ROUND((ROUND(AT2260*AG2260,2)*1.25),2)</f>
        <v>0</v>
      </c>
    </row>
    <row r="2261" spans="1:107">
      <c r="A2261">
        <f>ROW(Source!A2091)</f>
        <v>2091</v>
      </c>
      <c r="B2261">
        <v>35863109</v>
      </c>
      <c r="C2261">
        <v>35871316</v>
      </c>
      <c r="D2261">
        <v>29174538</v>
      </c>
      <c r="E2261">
        <v>1</v>
      </c>
      <c r="F2261">
        <v>1</v>
      </c>
      <c r="G2261">
        <v>1</v>
      </c>
      <c r="H2261">
        <v>2</v>
      </c>
      <c r="I2261" t="s">
        <v>676</v>
      </c>
      <c r="J2261" t="s">
        <v>677</v>
      </c>
      <c r="K2261" t="s">
        <v>678</v>
      </c>
      <c r="L2261">
        <v>1368</v>
      </c>
      <c r="N2261">
        <v>1011</v>
      </c>
      <c r="O2261" t="s">
        <v>567</v>
      </c>
      <c r="P2261" t="s">
        <v>567</v>
      </c>
      <c r="Q2261">
        <v>1</v>
      </c>
      <c r="W2261">
        <v>0</v>
      </c>
      <c r="X2261">
        <v>1107538725</v>
      </c>
      <c r="Y2261">
        <v>0.21250000000000002</v>
      </c>
      <c r="AA2261">
        <v>0</v>
      </c>
      <c r="AB2261">
        <v>187.1</v>
      </c>
      <c r="AC2261">
        <v>0</v>
      </c>
      <c r="AD2261">
        <v>0</v>
      </c>
      <c r="AE2261">
        <v>0</v>
      </c>
      <c r="AF2261">
        <v>33.590000000000003</v>
      </c>
      <c r="AG2261">
        <v>0</v>
      </c>
      <c r="AH2261">
        <v>0</v>
      </c>
      <c r="AI2261">
        <v>1</v>
      </c>
      <c r="AJ2261">
        <v>5.57</v>
      </c>
      <c r="AK2261">
        <v>33.049999999999997</v>
      </c>
      <c r="AL2261">
        <v>1</v>
      </c>
      <c r="AN2261">
        <v>0</v>
      </c>
      <c r="AO2261">
        <v>1</v>
      </c>
      <c r="AP2261">
        <v>1</v>
      </c>
      <c r="AQ2261">
        <v>0</v>
      </c>
      <c r="AR2261">
        <v>0</v>
      </c>
      <c r="AS2261" t="s">
        <v>3</v>
      </c>
      <c r="AT2261">
        <v>0.17</v>
      </c>
      <c r="AU2261" t="s">
        <v>133</v>
      </c>
      <c r="AV2261">
        <v>0</v>
      </c>
      <c r="AW2261">
        <v>2</v>
      </c>
      <c r="AX2261">
        <v>35871337</v>
      </c>
      <c r="AY2261">
        <v>1</v>
      </c>
      <c r="AZ2261">
        <v>0</v>
      </c>
      <c r="BA2261">
        <v>2202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CX2261">
        <f>Y2261*Source!I2091</f>
        <v>6.4281249999999998E-2</v>
      </c>
      <c r="CY2261">
        <f>AB2261</f>
        <v>187.1</v>
      </c>
      <c r="CZ2261">
        <f>AF2261</f>
        <v>33.590000000000003</v>
      </c>
      <c r="DA2261">
        <f>AJ2261</f>
        <v>5.57</v>
      </c>
      <c r="DB2261">
        <f>ROUND((ROUND(AT2261*CZ2261,2)*1.25),2)</f>
        <v>7.14</v>
      </c>
      <c r="DC2261">
        <f>ROUND((ROUND(AT2261*AG2261,2)*1.25),2)</f>
        <v>0</v>
      </c>
    </row>
    <row r="2262" spans="1:107">
      <c r="A2262">
        <f>ROW(Source!A2091)</f>
        <v>2091</v>
      </c>
      <c r="B2262">
        <v>35863109</v>
      </c>
      <c r="C2262">
        <v>35871316</v>
      </c>
      <c r="D2262">
        <v>29174580</v>
      </c>
      <c r="E2262">
        <v>1</v>
      </c>
      <c r="F2262">
        <v>1</v>
      </c>
      <c r="G2262">
        <v>1</v>
      </c>
      <c r="H2262">
        <v>2</v>
      </c>
      <c r="I2262" t="s">
        <v>679</v>
      </c>
      <c r="J2262" t="s">
        <v>680</v>
      </c>
      <c r="K2262" t="s">
        <v>681</v>
      </c>
      <c r="L2262">
        <v>1368</v>
      </c>
      <c r="N2262">
        <v>1011</v>
      </c>
      <c r="O2262" t="s">
        <v>567</v>
      </c>
      <c r="P2262" t="s">
        <v>567</v>
      </c>
      <c r="Q2262">
        <v>1</v>
      </c>
      <c r="W2262">
        <v>0</v>
      </c>
      <c r="X2262">
        <v>-169468834</v>
      </c>
      <c r="Y2262">
        <v>1.0874999999999999</v>
      </c>
      <c r="AA2262">
        <v>0</v>
      </c>
      <c r="AB2262">
        <v>31.87</v>
      </c>
      <c r="AC2262">
        <v>0</v>
      </c>
      <c r="AD2262">
        <v>0</v>
      </c>
      <c r="AE2262">
        <v>0</v>
      </c>
      <c r="AF2262">
        <v>2.08</v>
      </c>
      <c r="AG2262">
        <v>0</v>
      </c>
      <c r="AH2262">
        <v>0</v>
      </c>
      <c r="AI2262">
        <v>1</v>
      </c>
      <c r="AJ2262">
        <v>15.32</v>
      </c>
      <c r="AK2262">
        <v>33.049999999999997</v>
      </c>
      <c r="AL2262">
        <v>1</v>
      </c>
      <c r="AN2262">
        <v>0</v>
      </c>
      <c r="AO2262">
        <v>1</v>
      </c>
      <c r="AP2262">
        <v>1</v>
      </c>
      <c r="AQ2262">
        <v>0</v>
      </c>
      <c r="AR2262">
        <v>0</v>
      </c>
      <c r="AS2262" t="s">
        <v>3</v>
      </c>
      <c r="AT2262">
        <v>0.87</v>
      </c>
      <c r="AU2262" t="s">
        <v>133</v>
      </c>
      <c r="AV2262">
        <v>0</v>
      </c>
      <c r="AW2262">
        <v>2</v>
      </c>
      <c r="AX2262">
        <v>35871338</v>
      </c>
      <c r="AY2262">
        <v>1</v>
      </c>
      <c r="AZ2262">
        <v>0</v>
      </c>
      <c r="BA2262">
        <v>2203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CX2262">
        <f>Y2262*Source!I2091</f>
        <v>0.32896874999999998</v>
      </c>
      <c r="CY2262">
        <f>AB2262</f>
        <v>31.87</v>
      </c>
      <c r="CZ2262">
        <f>AF2262</f>
        <v>2.08</v>
      </c>
      <c r="DA2262">
        <f>AJ2262</f>
        <v>15.32</v>
      </c>
      <c r="DB2262">
        <f>ROUND((ROUND(AT2262*CZ2262,2)*1.25),2)</f>
        <v>2.2599999999999998</v>
      </c>
      <c r="DC2262">
        <f>ROUND((ROUND(AT2262*AG2262,2)*1.25),2)</f>
        <v>0</v>
      </c>
    </row>
    <row r="2263" spans="1:107">
      <c r="A2263">
        <f>ROW(Source!A2091)</f>
        <v>2091</v>
      </c>
      <c r="B2263">
        <v>35863109</v>
      </c>
      <c r="C2263">
        <v>35871316</v>
      </c>
      <c r="D2263">
        <v>29109354</v>
      </c>
      <c r="E2263">
        <v>1</v>
      </c>
      <c r="F2263">
        <v>1</v>
      </c>
      <c r="G2263">
        <v>1</v>
      </c>
      <c r="H2263">
        <v>3</v>
      </c>
      <c r="I2263" t="s">
        <v>685</v>
      </c>
      <c r="J2263" t="s">
        <v>686</v>
      </c>
      <c r="K2263" t="s">
        <v>687</v>
      </c>
      <c r="L2263">
        <v>1346</v>
      </c>
      <c r="N2263">
        <v>1009</v>
      </c>
      <c r="O2263" t="s">
        <v>160</v>
      </c>
      <c r="P2263" t="s">
        <v>160</v>
      </c>
      <c r="Q2263">
        <v>1</v>
      </c>
      <c r="W2263">
        <v>0</v>
      </c>
      <c r="X2263">
        <v>-882693383</v>
      </c>
      <c r="Y2263">
        <v>10</v>
      </c>
      <c r="AA2263">
        <v>64.010000000000005</v>
      </c>
      <c r="AB2263">
        <v>0</v>
      </c>
      <c r="AC2263">
        <v>0</v>
      </c>
      <c r="AD2263">
        <v>0</v>
      </c>
      <c r="AE2263">
        <v>46.72</v>
      </c>
      <c r="AF2263">
        <v>0</v>
      </c>
      <c r="AG2263">
        <v>0</v>
      </c>
      <c r="AH2263">
        <v>0</v>
      </c>
      <c r="AI2263">
        <v>1.37</v>
      </c>
      <c r="AJ2263">
        <v>1</v>
      </c>
      <c r="AK2263">
        <v>1</v>
      </c>
      <c r="AL2263">
        <v>1</v>
      </c>
      <c r="AN2263">
        <v>0</v>
      </c>
      <c r="AO2263">
        <v>1</v>
      </c>
      <c r="AP2263">
        <v>0</v>
      </c>
      <c r="AQ2263">
        <v>0</v>
      </c>
      <c r="AR2263">
        <v>0</v>
      </c>
      <c r="AS2263" t="s">
        <v>3</v>
      </c>
      <c r="AT2263">
        <v>10</v>
      </c>
      <c r="AU2263" t="s">
        <v>3</v>
      </c>
      <c r="AV2263">
        <v>0</v>
      </c>
      <c r="AW2263">
        <v>2</v>
      </c>
      <c r="AX2263">
        <v>35871339</v>
      </c>
      <c r="AY2263">
        <v>1</v>
      </c>
      <c r="AZ2263">
        <v>0</v>
      </c>
      <c r="BA2263">
        <v>2204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CX2263">
        <f>Y2263*Source!I2091</f>
        <v>3.0249999999999999</v>
      </c>
      <c r="CY2263">
        <f t="shared" ref="CY2263:CY2276" si="348">AA2263</f>
        <v>64.010000000000005</v>
      </c>
      <c r="CZ2263">
        <f t="shared" ref="CZ2263:CZ2276" si="349">AE2263</f>
        <v>46.72</v>
      </c>
      <c r="DA2263">
        <f t="shared" ref="DA2263:DA2276" si="350">AI2263</f>
        <v>1.37</v>
      </c>
      <c r="DB2263">
        <f t="shared" ref="DB2263:DB2276" si="351">ROUND(ROUND(AT2263*CZ2263,2),2)</f>
        <v>467.2</v>
      </c>
      <c r="DC2263">
        <f t="shared" ref="DC2263:DC2276" si="352">ROUND(ROUND(AT2263*AG2263,2),2)</f>
        <v>0</v>
      </c>
    </row>
    <row r="2264" spans="1:107">
      <c r="A2264">
        <f>ROW(Source!A2091)</f>
        <v>2091</v>
      </c>
      <c r="B2264">
        <v>35863109</v>
      </c>
      <c r="C2264">
        <v>35871316</v>
      </c>
      <c r="D2264">
        <v>29109414</v>
      </c>
      <c r="E2264">
        <v>1</v>
      </c>
      <c r="F2264">
        <v>1</v>
      </c>
      <c r="G2264">
        <v>1</v>
      </c>
      <c r="H2264">
        <v>3</v>
      </c>
      <c r="I2264" t="s">
        <v>688</v>
      </c>
      <c r="J2264" t="s">
        <v>689</v>
      </c>
      <c r="K2264" t="s">
        <v>690</v>
      </c>
      <c r="L2264">
        <v>1346</v>
      </c>
      <c r="N2264">
        <v>1009</v>
      </c>
      <c r="O2264" t="s">
        <v>160</v>
      </c>
      <c r="P2264" t="s">
        <v>160</v>
      </c>
      <c r="Q2264">
        <v>1</v>
      </c>
      <c r="W2264">
        <v>0</v>
      </c>
      <c r="X2264">
        <v>1092262719</v>
      </c>
      <c r="Y2264">
        <v>137</v>
      </c>
      <c r="AA2264">
        <v>10.1</v>
      </c>
      <c r="AB2264">
        <v>0</v>
      </c>
      <c r="AC2264">
        <v>0</v>
      </c>
      <c r="AD2264">
        <v>0</v>
      </c>
      <c r="AE2264">
        <v>1.58</v>
      </c>
      <c r="AF2264">
        <v>0</v>
      </c>
      <c r="AG2264">
        <v>0</v>
      </c>
      <c r="AH2264">
        <v>0</v>
      </c>
      <c r="AI2264">
        <v>6.39</v>
      </c>
      <c r="AJ2264">
        <v>1</v>
      </c>
      <c r="AK2264">
        <v>1</v>
      </c>
      <c r="AL2264">
        <v>1</v>
      </c>
      <c r="AN2264">
        <v>0</v>
      </c>
      <c r="AO2264">
        <v>1</v>
      </c>
      <c r="AP2264">
        <v>0</v>
      </c>
      <c r="AQ2264">
        <v>0</v>
      </c>
      <c r="AR2264">
        <v>0</v>
      </c>
      <c r="AS2264" t="s">
        <v>3</v>
      </c>
      <c r="AT2264">
        <v>137</v>
      </c>
      <c r="AU2264" t="s">
        <v>3</v>
      </c>
      <c r="AV2264">
        <v>0</v>
      </c>
      <c r="AW2264">
        <v>2</v>
      </c>
      <c r="AX2264">
        <v>35871340</v>
      </c>
      <c r="AY2264">
        <v>1</v>
      </c>
      <c r="AZ2264">
        <v>0</v>
      </c>
      <c r="BA2264">
        <v>2205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CX2264">
        <f>Y2264*Source!I2091</f>
        <v>41.442499999999995</v>
      </c>
      <c r="CY2264">
        <f t="shared" si="348"/>
        <v>10.1</v>
      </c>
      <c r="CZ2264">
        <f t="shared" si="349"/>
        <v>1.58</v>
      </c>
      <c r="DA2264">
        <f t="shared" si="350"/>
        <v>6.39</v>
      </c>
      <c r="DB2264">
        <f t="shared" si="351"/>
        <v>216.46</v>
      </c>
      <c r="DC2264">
        <f t="shared" si="352"/>
        <v>0</v>
      </c>
    </row>
    <row r="2265" spans="1:107">
      <c r="A2265">
        <f>ROW(Source!A2091)</f>
        <v>2091</v>
      </c>
      <c r="B2265">
        <v>35863109</v>
      </c>
      <c r="C2265">
        <v>35871316</v>
      </c>
      <c r="D2265">
        <v>29109781</v>
      </c>
      <c r="E2265">
        <v>1</v>
      </c>
      <c r="F2265">
        <v>1</v>
      </c>
      <c r="G2265">
        <v>1</v>
      </c>
      <c r="H2265">
        <v>3</v>
      </c>
      <c r="I2265" t="s">
        <v>691</v>
      </c>
      <c r="J2265" t="s">
        <v>692</v>
      </c>
      <c r="K2265" t="s">
        <v>693</v>
      </c>
      <c r="L2265">
        <v>1346</v>
      </c>
      <c r="N2265">
        <v>1009</v>
      </c>
      <c r="O2265" t="s">
        <v>160</v>
      </c>
      <c r="P2265" t="s">
        <v>160</v>
      </c>
      <c r="Q2265">
        <v>1</v>
      </c>
      <c r="W2265">
        <v>0</v>
      </c>
      <c r="X2265">
        <v>-306339415</v>
      </c>
      <c r="Y2265">
        <v>10</v>
      </c>
      <c r="AA2265">
        <v>60.38</v>
      </c>
      <c r="AB2265">
        <v>0</v>
      </c>
      <c r="AC2265">
        <v>0</v>
      </c>
      <c r="AD2265">
        <v>0</v>
      </c>
      <c r="AE2265">
        <v>11.12</v>
      </c>
      <c r="AF2265">
        <v>0</v>
      </c>
      <c r="AG2265">
        <v>0</v>
      </c>
      <c r="AH2265">
        <v>0</v>
      </c>
      <c r="AI2265">
        <v>5.43</v>
      </c>
      <c r="AJ2265">
        <v>1</v>
      </c>
      <c r="AK2265">
        <v>1</v>
      </c>
      <c r="AL2265">
        <v>1</v>
      </c>
      <c r="AN2265">
        <v>0</v>
      </c>
      <c r="AO2265">
        <v>1</v>
      </c>
      <c r="AP2265">
        <v>0</v>
      </c>
      <c r="AQ2265">
        <v>0</v>
      </c>
      <c r="AR2265">
        <v>0</v>
      </c>
      <c r="AS2265" t="s">
        <v>3</v>
      </c>
      <c r="AT2265">
        <v>10</v>
      </c>
      <c r="AU2265" t="s">
        <v>3</v>
      </c>
      <c r="AV2265">
        <v>0</v>
      </c>
      <c r="AW2265">
        <v>2</v>
      </c>
      <c r="AX2265">
        <v>35871341</v>
      </c>
      <c r="AY2265">
        <v>1</v>
      </c>
      <c r="AZ2265">
        <v>0</v>
      </c>
      <c r="BA2265">
        <v>2206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CX2265">
        <f>Y2265*Source!I2091</f>
        <v>3.0249999999999999</v>
      </c>
      <c r="CY2265">
        <f t="shared" si="348"/>
        <v>60.38</v>
      </c>
      <c r="CZ2265">
        <f t="shared" si="349"/>
        <v>11.12</v>
      </c>
      <c r="DA2265">
        <f t="shared" si="350"/>
        <v>5.43</v>
      </c>
      <c r="DB2265">
        <f t="shared" si="351"/>
        <v>111.2</v>
      </c>
      <c r="DC2265">
        <f t="shared" si="352"/>
        <v>0</v>
      </c>
    </row>
    <row r="2266" spans="1:107">
      <c r="A2266">
        <f>ROW(Source!A2091)</f>
        <v>2091</v>
      </c>
      <c r="B2266">
        <v>35863109</v>
      </c>
      <c r="C2266">
        <v>35871316</v>
      </c>
      <c r="D2266">
        <v>29109782</v>
      </c>
      <c r="E2266">
        <v>1</v>
      </c>
      <c r="F2266">
        <v>1</v>
      </c>
      <c r="G2266">
        <v>1</v>
      </c>
      <c r="H2266">
        <v>3</v>
      </c>
      <c r="I2266" t="s">
        <v>694</v>
      </c>
      <c r="J2266" t="s">
        <v>695</v>
      </c>
      <c r="K2266" t="s">
        <v>696</v>
      </c>
      <c r="L2266">
        <v>1346</v>
      </c>
      <c r="N2266">
        <v>1009</v>
      </c>
      <c r="O2266" t="s">
        <v>160</v>
      </c>
      <c r="P2266" t="s">
        <v>160</v>
      </c>
      <c r="Q2266">
        <v>1</v>
      </c>
      <c r="W2266">
        <v>0</v>
      </c>
      <c r="X2266">
        <v>-71279152</v>
      </c>
      <c r="Y2266">
        <v>69</v>
      </c>
      <c r="AA2266">
        <v>16.309999999999999</v>
      </c>
      <c r="AB2266">
        <v>0</v>
      </c>
      <c r="AC2266">
        <v>0</v>
      </c>
      <c r="AD2266">
        <v>0</v>
      </c>
      <c r="AE2266">
        <v>4.3600000000000003</v>
      </c>
      <c r="AF2266">
        <v>0</v>
      </c>
      <c r="AG2266">
        <v>0</v>
      </c>
      <c r="AH2266">
        <v>0</v>
      </c>
      <c r="AI2266">
        <v>3.74</v>
      </c>
      <c r="AJ2266">
        <v>1</v>
      </c>
      <c r="AK2266">
        <v>1</v>
      </c>
      <c r="AL2266">
        <v>1</v>
      </c>
      <c r="AN2266">
        <v>0</v>
      </c>
      <c r="AO2266">
        <v>1</v>
      </c>
      <c r="AP2266">
        <v>0</v>
      </c>
      <c r="AQ2266">
        <v>0</v>
      </c>
      <c r="AR2266">
        <v>0</v>
      </c>
      <c r="AS2266" t="s">
        <v>3</v>
      </c>
      <c r="AT2266">
        <v>69</v>
      </c>
      <c r="AU2266" t="s">
        <v>3</v>
      </c>
      <c r="AV2266">
        <v>0</v>
      </c>
      <c r="AW2266">
        <v>2</v>
      </c>
      <c r="AX2266">
        <v>35871342</v>
      </c>
      <c r="AY2266">
        <v>1</v>
      </c>
      <c r="AZ2266">
        <v>0</v>
      </c>
      <c r="BA2266">
        <v>2207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CX2266">
        <f>Y2266*Source!I2091</f>
        <v>20.872499999999999</v>
      </c>
      <c r="CY2266">
        <f t="shared" si="348"/>
        <v>16.309999999999999</v>
      </c>
      <c r="CZ2266">
        <f t="shared" si="349"/>
        <v>4.3600000000000003</v>
      </c>
      <c r="DA2266">
        <f t="shared" si="350"/>
        <v>3.74</v>
      </c>
      <c r="DB2266">
        <f t="shared" si="351"/>
        <v>300.83999999999997</v>
      </c>
      <c r="DC2266">
        <f t="shared" si="352"/>
        <v>0</v>
      </c>
    </row>
    <row r="2267" spans="1:107">
      <c r="A2267">
        <f>ROW(Source!A2091)</f>
        <v>2091</v>
      </c>
      <c r="B2267">
        <v>35863109</v>
      </c>
      <c r="C2267">
        <v>35871316</v>
      </c>
      <c r="D2267">
        <v>29110699</v>
      </c>
      <c r="E2267">
        <v>1</v>
      </c>
      <c r="F2267">
        <v>1</v>
      </c>
      <c r="G2267">
        <v>1</v>
      </c>
      <c r="H2267">
        <v>3</v>
      </c>
      <c r="I2267" t="s">
        <v>697</v>
      </c>
      <c r="J2267" t="s">
        <v>698</v>
      </c>
      <c r="K2267" t="s">
        <v>699</v>
      </c>
      <c r="L2267">
        <v>1301</v>
      </c>
      <c r="N2267">
        <v>1003</v>
      </c>
      <c r="O2267" t="s">
        <v>142</v>
      </c>
      <c r="P2267" t="s">
        <v>142</v>
      </c>
      <c r="Q2267">
        <v>1</v>
      </c>
      <c r="W2267">
        <v>0</v>
      </c>
      <c r="X2267">
        <v>1063889258</v>
      </c>
      <c r="Y2267">
        <v>118</v>
      </c>
      <c r="AA2267">
        <v>1.24</v>
      </c>
      <c r="AB2267">
        <v>0</v>
      </c>
      <c r="AC2267">
        <v>0</v>
      </c>
      <c r="AD2267">
        <v>0</v>
      </c>
      <c r="AE2267">
        <v>0.17</v>
      </c>
      <c r="AF2267">
        <v>0</v>
      </c>
      <c r="AG2267">
        <v>0</v>
      </c>
      <c r="AH2267">
        <v>0</v>
      </c>
      <c r="AI2267">
        <v>7.29</v>
      </c>
      <c r="AJ2267">
        <v>1</v>
      </c>
      <c r="AK2267">
        <v>1</v>
      </c>
      <c r="AL2267">
        <v>1</v>
      </c>
      <c r="AN2267">
        <v>0</v>
      </c>
      <c r="AO2267">
        <v>1</v>
      </c>
      <c r="AP2267">
        <v>0</v>
      </c>
      <c r="AQ2267">
        <v>0</v>
      </c>
      <c r="AR2267">
        <v>0</v>
      </c>
      <c r="AS2267" t="s">
        <v>3</v>
      </c>
      <c r="AT2267">
        <v>118</v>
      </c>
      <c r="AU2267" t="s">
        <v>3</v>
      </c>
      <c r="AV2267">
        <v>0</v>
      </c>
      <c r="AW2267">
        <v>2</v>
      </c>
      <c r="AX2267">
        <v>35871343</v>
      </c>
      <c r="AY2267">
        <v>1</v>
      </c>
      <c r="AZ2267">
        <v>0</v>
      </c>
      <c r="BA2267">
        <v>2208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CX2267">
        <f>Y2267*Source!I2091</f>
        <v>35.695</v>
      </c>
      <c r="CY2267">
        <f t="shared" si="348"/>
        <v>1.24</v>
      </c>
      <c r="CZ2267">
        <f t="shared" si="349"/>
        <v>0.17</v>
      </c>
      <c r="DA2267">
        <f t="shared" si="350"/>
        <v>7.29</v>
      </c>
      <c r="DB2267">
        <f t="shared" si="351"/>
        <v>20.059999999999999</v>
      </c>
      <c r="DC2267">
        <f t="shared" si="352"/>
        <v>0</v>
      </c>
    </row>
    <row r="2268" spans="1:107">
      <c r="A2268">
        <f>ROW(Source!A2091)</f>
        <v>2091</v>
      </c>
      <c r="B2268">
        <v>35863109</v>
      </c>
      <c r="C2268">
        <v>35871316</v>
      </c>
      <c r="D2268">
        <v>29110797</v>
      </c>
      <c r="E2268">
        <v>1</v>
      </c>
      <c r="F2268">
        <v>1</v>
      </c>
      <c r="G2268">
        <v>1</v>
      </c>
      <c r="H2268">
        <v>3</v>
      </c>
      <c r="I2268" t="s">
        <v>700</v>
      </c>
      <c r="J2268" t="s">
        <v>701</v>
      </c>
      <c r="K2268" t="s">
        <v>702</v>
      </c>
      <c r="L2268">
        <v>1301</v>
      </c>
      <c r="N2268">
        <v>1003</v>
      </c>
      <c r="O2268" t="s">
        <v>142</v>
      </c>
      <c r="P2268" t="s">
        <v>142</v>
      </c>
      <c r="Q2268">
        <v>1</v>
      </c>
      <c r="W2268">
        <v>0</v>
      </c>
      <c r="X2268">
        <v>1919953005</v>
      </c>
      <c r="Y2268">
        <v>80</v>
      </c>
      <c r="AA2268">
        <v>15.5</v>
      </c>
      <c r="AB2268">
        <v>0</v>
      </c>
      <c r="AC2268">
        <v>0</v>
      </c>
      <c r="AD2268">
        <v>0</v>
      </c>
      <c r="AE2268">
        <v>1.74</v>
      </c>
      <c r="AF2268">
        <v>0</v>
      </c>
      <c r="AG2268">
        <v>0</v>
      </c>
      <c r="AH2268">
        <v>0</v>
      </c>
      <c r="AI2268">
        <v>8.91</v>
      </c>
      <c r="AJ2268">
        <v>1</v>
      </c>
      <c r="AK2268">
        <v>1</v>
      </c>
      <c r="AL2268">
        <v>1</v>
      </c>
      <c r="AN2268">
        <v>0</v>
      </c>
      <c r="AO2268">
        <v>1</v>
      </c>
      <c r="AP2268">
        <v>0</v>
      </c>
      <c r="AQ2268">
        <v>0</v>
      </c>
      <c r="AR2268">
        <v>0</v>
      </c>
      <c r="AS2268" t="s">
        <v>3</v>
      </c>
      <c r="AT2268">
        <v>80</v>
      </c>
      <c r="AU2268" t="s">
        <v>3</v>
      </c>
      <c r="AV2268">
        <v>0</v>
      </c>
      <c r="AW2268">
        <v>2</v>
      </c>
      <c r="AX2268">
        <v>35871344</v>
      </c>
      <c r="AY2268">
        <v>1</v>
      </c>
      <c r="AZ2268">
        <v>0</v>
      </c>
      <c r="BA2268">
        <v>2209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CX2268">
        <f>Y2268*Source!I2091</f>
        <v>24.2</v>
      </c>
      <c r="CY2268">
        <f t="shared" si="348"/>
        <v>15.5</v>
      </c>
      <c r="CZ2268">
        <f t="shared" si="349"/>
        <v>1.74</v>
      </c>
      <c r="DA2268">
        <f t="shared" si="350"/>
        <v>8.91</v>
      </c>
      <c r="DB2268">
        <f t="shared" si="351"/>
        <v>139.19999999999999</v>
      </c>
      <c r="DC2268">
        <f t="shared" si="352"/>
        <v>0</v>
      </c>
    </row>
    <row r="2269" spans="1:107">
      <c r="A2269">
        <f>ROW(Source!A2091)</f>
        <v>2091</v>
      </c>
      <c r="B2269">
        <v>35863109</v>
      </c>
      <c r="C2269">
        <v>35871316</v>
      </c>
      <c r="D2269">
        <v>29110815</v>
      </c>
      <c r="E2269">
        <v>1</v>
      </c>
      <c r="F2269">
        <v>1</v>
      </c>
      <c r="G2269">
        <v>1</v>
      </c>
      <c r="H2269">
        <v>3</v>
      </c>
      <c r="I2269" t="s">
        <v>703</v>
      </c>
      <c r="J2269" t="s">
        <v>704</v>
      </c>
      <c r="K2269" t="s">
        <v>705</v>
      </c>
      <c r="L2269">
        <v>1301</v>
      </c>
      <c r="N2269">
        <v>1003</v>
      </c>
      <c r="O2269" t="s">
        <v>142</v>
      </c>
      <c r="P2269" t="s">
        <v>142</v>
      </c>
      <c r="Q2269">
        <v>1</v>
      </c>
      <c r="W2269">
        <v>0</v>
      </c>
      <c r="X2269">
        <v>-1169660804</v>
      </c>
      <c r="Y2269">
        <v>117</v>
      </c>
      <c r="AA2269">
        <v>6.29</v>
      </c>
      <c r="AB2269">
        <v>0</v>
      </c>
      <c r="AC2269">
        <v>0</v>
      </c>
      <c r="AD2269">
        <v>0</v>
      </c>
      <c r="AE2269">
        <v>0.85</v>
      </c>
      <c r="AF2269">
        <v>0</v>
      </c>
      <c r="AG2269">
        <v>0</v>
      </c>
      <c r="AH2269">
        <v>0</v>
      </c>
      <c r="AI2269">
        <v>7.4</v>
      </c>
      <c r="AJ2269">
        <v>1</v>
      </c>
      <c r="AK2269">
        <v>1</v>
      </c>
      <c r="AL2269">
        <v>1</v>
      </c>
      <c r="AN2269">
        <v>0</v>
      </c>
      <c r="AO2269">
        <v>1</v>
      </c>
      <c r="AP2269">
        <v>0</v>
      </c>
      <c r="AQ2269">
        <v>0</v>
      </c>
      <c r="AR2269">
        <v>0</v>
      </c>
      <c r="AS2269" t="s">
        <v>3</v>
      </c>
      <c r="AT2269">
        <v>117</v>
      </c>
      <c r="AU2269" t="s">
        <v>3</v>
      </c>
      <c r="AV2269">
        <v>0</v>
      </c>
      <c r="AW2269">
        <v>2</v>
      </c>
      <c r="AX2269">
        <v>35871345</v>
      </c>
      <c r="AY2269">
        <v>1</v>
      </c>
      <c r="AZ2269">
        <v>0</v>
      </c>
      <c r="BA2269">
        <v>2210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CX2269">
        <f>Y2269*Source!I2091</f>
        <v>35.392499999999998</v>
      </c>
      <c r="CY2269">
        <f t="shared" si="348"/>
        <v>6.29</v>
      </c>
      <c r="CZ2269">
        <f t="shared" si="349"/>
        <v>0.85</v>
      </c>
      <c r="DA2269">
        <f t="shared" si="350"/>
        <v>7.4</v>
      </c>
      <c r="DB2269">
        <f t="shared" si="351"/>
        <v>99.45</v>
      </c>
      <c r="DC2269">
        <f t="shared" si="352"/>
        <v>0</v>
      </c>
    </row>
    <row r="2270" spans="1:107">
      <c r="A2270">
        <f>ROW(Source!A2091)</f>
        <v>2091</v>
      </c>
      <c r="B2270">
        <v>35863109</v>
      </c>
      <c r="C2270">
        <v>35871316</v>
      </c>
      <c r="D2270">
        <v>29111455</v>
      </c>
      <c r="E2270">
        <v>1</v>
      </c>
      <c r="F2270">
        <v>1</v>
      </c>
      <c r="G2270">
        <v>1</v>
      </c>
      <c r="H2270">
        <v>3</v>
      </c>
      <c r="I2270" t="s">
        <v>706</v>
      </c>
      <c r="J2270" t="s">
        <v>707</v>
      </c>
      <c r="K2270" t="s">
        <v>708</v>
      </c>
      <c r="L2270">
        <v>1327</v>
      </c>
      <c r="N2270">
        <v>1005</v>
      </c>
      <c r="O2270" t="s">
        <v>155</v>
      </c>
      <c r="P2270" t="s">
        <v>155</v>
      </c>
      <c r="Q2270">
        <v>1</v>
      </c>
      <c r="W2270">
        <v>0</v>
      </c>
      <c r="X2270">
        <v>-1126346608</v>
      </c>
      <c r="Y2270">
        <v>225</v>
      </c>
      <c r="AA2270">
        <v>73.790000000000006</v>
      </c>
      <c r="AB2270">
        <v>0</v>
      </c>
      <c r="AC2270">
        <v>0</v>
      </c>
      <c r="AD2270">
        <v>0</v>
      </c>
      <c r="AE2270">
        <v>15.06</v>
      </c>
      <c r="AF2270">
        <v>0</v>
      </c>
      <c r="AG2270">
        <v>0</v>
      </c>
      <c r="AH2270">
        <v>0</v>
      </c>
      <c r="AI2270">
        <v>4.9000000000000004</v>
      </c>
      <c r="AJ2270">
        <v>1</v>
      </c>
      <c r="AK2270">
        <v>1</v>
      </c>
      <c r="AL2270">
        <v>1</v>
      </c>
      <c r="AN2270">
        <v>0</v>
      </c>
      <c r="AO2270">
        <v>1</v>
      </c>
      <c r="AP2270">
        <v>0</v>
      </c>
      <c r="AQ2270">
        <v>0</v>
      </c>
      <c r="AR2270">
        <v>0</v>
      </c>
      <c r="AS2270" t="s">
        <v>3</v>
      </c>
      <c r="AT2270">
        <v>225</v>
      </c>
      <c r="AU2270" t="s">
        <v>3</v>
      </c>
      <c r="AV2270">
        <v>0</v>
      </c>
      <c r="AW2270">
        <v>2</v>
      </c>
      <c r="AX2270">
        <v>35871346</v>
      </c>
      <c r="AY2270">
        <v>1</v>
      </c>
      <c r="AZ2270">
        <v>0</v>
      </c>
      <c r="BA2270">
        <v>2211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CX2270">
        <f>Y2270*Source!I2091</f>
        <v>68.0625</v>
      </c>
      <c r="CY2270">
        <f t="shared" si="348"/>
        <v>73.790000000000006</v>
      </c>
      <c r="CZ2270">
        <f t="shared" si="349"/>
        <v>15.06</v>
      </c>
      <c r="DA2270">
        <f t="shared" si="350"/>
        <v>4.9000000000000004</v>
      </c>
      <c r="DB2270">
        <f t="shared" si="351"/>
        <v>3388.5</v>
      </c>
      <c r="DC2270">
        <f t="shared" si="352"/>
        <v>0</v>
      </c>
    </row>
    <row r="2271" spans="1:107">
      <c r="A2271">
        <f>ROW(Source!A2091)</f>
        <v>2091</v>
      </c>
      <c r="B2271">
        <v>35863109</v>
      </c>
      <c r="C2271">
        <v>35871316</v>
      </c>
      <c r="D2271">
        <v>29114733</v>
      </c>
      <c r="E2271">
        <v>1</v>
      </c>
      <c r="F2271">
        <v>1</v>
      </c>
      <c r="G2271">
        <v>1</v>
      </c>
      <c r="H2271">
        <v>3</v>
      </c>
      <c r="I2271" t="s">
        <v>709</v>
      </c>
      <c r="J2271" t="s">
        <v>710</v>
      </c>
      <c r="K2271" t="s">
        <v>711</v>
      </c>
      <c r="L2271">
        <v>1354</v>
      </c>
      <c r="N2271">
        <v>1010</v>
      </c>
      <c r="O2271" t="s">
        <v>237</v>
      </c>
      <c r="P2271" t="s">
        <v>237</v>
      </c>
      <c r="Q2271">
        <v>1</v>
      </c>
      <c r="W2271">
        <v>0</v>
      </c>
      <c r="X2271">
        <v>-1352915271</v>
      </c>
      <c r="Y2271">
        <v>790</v>
      </c>
      <c r="AA2271">
        <v>0.3</v>
      </c>
      <c r="AB2271">
        <v>0</v>
      </c>
      <c r="AC2271">
        <v>0</v>
      </c>
      <c r="AD2271">
        <v>0</v>
      </c>
      <c r="AE2271">
        <v>0.02</v>
      </c>
      <c r="AF2271">
        <v>0</v>
      </c>
      <c r="AG2271">
        <v>0</v>
      </c>
      <c r="AH2271">
        <v>0</v>
      </c>
      <c r="AI2271">
        <v>14.91</v>
      </c>
      <c r="AJ2271">
        <v>1</v>
      </c>
      <c r="AK2271">
        <v>1</v>
      </c>
      <c r="AL2271">
        <v>1</v>
      </c>
      <c r="AN2271">
        <v>0</v>
      </c>
      <c r="AO2271">
        <v>1</v>
      </c>
      <c r="AP2271">
        <v>0</v>
      </c>
      <c r="AQ2271">
        <v>0</v>
      </c>
      <c r="AR2271">
        <v>0</v>
      </c>
      <c r="AS2271" t="s">
        <v>3</v>
      </c>
      <c r="AT2271">
        <v>790</v>
      </c>
      <c r="AU2271" t="s">
        <v>3</v>
      </c>
      <c r="AV2271">
        <v>0</v>
      </c>
      <c r="AW2271">
        <v>2</v>
      </c>
      <c r="AX2271">
        <v>35871347</v>
      </c>
      <c r="AY2271">
        <v>1</v>
      </c>
      <c r="AZ2271">
        <v>0</v>
      </c>
      <c r="BA2271">
        <v>2212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CX2271">
        <f>Y2271*Source!I2091</f>
        <v>238.97499999999999</v>
      </c>
      <c r="CY2271">
        <f t="shared" si="348"/>
        <v>0.3</v>
      </c>
      <c r="CZ2271">
        <f t="shared" si="349"/>
        <v>0.02</v>
      </c>
      <c r="DA2271">
        <f t="shared" si="350"/>
        <v>14.91</v>
      </c>
      <c r="DB2271">
        <f t="shared" si="351"/>
        <v>15.8</v>
      </c>
      <c r="DC2271">
        <f t="shared" si="352"/>
        <v>0</v>
      </c>
    </row>
    <row r="2272" spans="1:107">
      <c r="A2272">
        <f>ROW(Source!A2091)</f>
        <v>2091</v>
      </c>
      <c r="B2272">
        <v>35863109</v>
      </c>
      <c r="C2272">
        <v>35871316</v>
      </c>
      <c r="D2272">
        <v>29114734</v>
      </c>
      <c r="E2272">
        <v>1</v>
      </c>
      <c r="F2272">
        <v>1</v>
      </c>
      <c r="G2272">
        <v>1</v>
      </c>
      <c r="H2272">
        <v>3</v>
      </c>
      <c r="I2272" t="s">
        <v>712</v>
      </c>
      <c r="J2272" t="s">
        <v>713</v>
      </c>
      <c r="K2272" t="s">
        <v>714</v>
      </c>
      <c r="L2272">
        <v>1354</v>
      </c>
      <c r="N2272">
        <v>1010</v>
      </c>
      <c r="O2272" t="s">
        <v>237</v>
      </c>
      <c r="P2272" t="s">
        <v>237</v>
      </c>
      <c r="Q2272">
        <v>1</v>
      </c>
      <c r="W2272">
        <v>0</v>
      </c>
      <c r="X2272">
        <v>1370092194</v>
      </c>
      <c r="Y2272">
        <v>1844</v>
      </c>
      <c r="AA2272">
        <v>0.38</v>
      </c>
      <c r="AB2272">
        <v>0</v>
      </c>
      <c r="AC2272">
        <v>0</v>
      </c>
      <c r="AD2272">
        <v>0</v>
      </c>
      <c r="AE2272">
        <v>0.03</v>
      </c>
      <c r="AF2272">
        <v>0</v>
      </c>
      <c r="AG2272">
        <v>0</v>
      </c>
      <c r="AH2272">
        <v>0</v>
      </c>
      <c r="AI2272">
        <v>12.55</v>
      </c>
      <c r="AJ2272">
        <v>1</v>
      </c>
      <c r="AK2272">
        <v>1</v>
      </c>
      <c r="AL2272">
        <v>1</v>
      </c>
      <c r="AN2272">
        <v>0</v>
      </c>
      <c r="AO2272">
        <v>1</v>
      </c>
      <c r="AP2272">
        <v>0</v>
      </c>
      <c r="AQ2272">
        <v>0</v>
      </c>
      <c r="AR2272">
        <v>0</v>
      </c>
      <c r="AS2272" t="s">
        <v>3</v>
      </c>
      <c r="AT2272">
        <v>1844</v>
      </c>
      <c r="AU2272" t="s">
        <v>3</v>
      </c>
      <c r="AV2272">
        <v>0</v>
      </c>
      <c r="AW2272">
        <v>2</v>
      </c>
      <c r="AX2272">
        <v>35871348</v>
      </c>
      <c r="AY2272">
        <v>1</v>
      </c>
      <c r="AZ2272">
        <v>0</v>
      </c>
      <c r="BA2272">
        <v>2213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CX2272">
        <f>Y2272*Source!I2091</f>
        <v>557.80999999999995</v>
      </c>
      <c r="CY2272">
        <f t="shared" si="348"/>
        <v>0.38</v>
      </c>
      <c r="CZ2272">
        <f t="shared" si="349"/>
        <v>0.03</v>
      </c>
      <c r="DA2272">
        <f t="shared" si="350"/>
        <v>12.55</v>
      </c>
      <c r="DB2272">
        <f t="shared" si="351"/>
        <v>55.32</v>
      </c>
      <c r="DC2272">
        <f t="shared" si="352"/>
        <v>0</v>
      </c>
    </row>
    <row r="2273" spans="1:107">
      <c r="A2273">
        <f>ROW(Source!A2091)</f>
        <v>2091</v>
      </c>
      <c r="B2273">
        <v>35863109</v>
      </c>
      <c r="C2273">
        <v>35871316</v>
      </c>
      <c r="D2273">
        <v>29114482</v>
      </c>
      <c r="E2273">
        <v>1</v>
      </c>
      <c r="F2273">
        <v>1</v>
      </c>
      <c r="G2273">
        <v>1</v>
      </c>
      <c r="H2273">
        <v>3</v>
      </c>
      <c r="I2273" t="s">
        <v>715</v>
      </c>
      <c r="J2273" t="s">
        <v>716</v>
      </c>
      <c r="K2273" t="s">
        <v>717</v>
      </c>
      <c r="L2273">
        <v>1354</v>
      </c>
      <c r="N2273">
        <v>1010</v>
      </c>
      <c r="O2273" t="s">
        <v>237</v>
      </c>
      <c r="P2273" t="s">
        <v>237</v>
      </c>
      <c r="Q2273">
        <v>1</v>
      </c>
      <c r="W2273">
        <v>0</v>
      </c>
      <c r="X2273">
        <v>-520920930</v>
      </c>
      <c r="Y2273">
        <v>149</v>
      </c>
      <c r="AA2273">
        <v>0.33</v>
      </c>
      <c r="AB2273">
        <v>0</v>
      </c>
      <c r="AC2273">
        <v>0</v>
      </c>
      <c r="AD2273">
        <v>0</v>
      </c>
      <c r="AE2273">
        <v>7.0000000000000007E-2</v>
      </c>
      <c r="AF2273">
        <v>0</v>
      </c>
      <c r="AG2273">
        <v>0</v>
      </c>
      <c r="AH2273">
        <v>0</v>
      </c>
      <c r="AI2273">
        <v>4.74</v>
      </c>
      <c r="AJ2273">
        <v>1</v>
      </c>
      <c r="AK2273">
        <v>1</v>
      </c>
      <c r="AL2273">
        <v>1</v>
      </c>
      <c r="AN2273">
        <v>0</v>
      </c>
      <c r="AO2273">
        <v>1</v>
      </c>
      <c r="AP2273">
        <v>0</v>
      </c>
      <c r="AQ2273">
        <v>0</v>
      </c>
      <c r="AR2273">
        <v>0</v>
      </c>
      <c r="AS2273" t="s">
        <v>3</v>
      </c>
      <c r="AT2273">
        <v>149</v>
      </c>
      <c r="AU2273" t="s">
        <v>3</v>
      </c>
      <c r="AV2273">
        <v>0</v>
      </c>
      <c r="AW2273">
        <v>2</v>
      </c>
      <c r="AX2273">
        <v>35871349</v>
      </c>
      <c r="AY2273">
        <v>1</v>
      </c>
      <c r="AZ2273">
        <v>0</v>
      </c>
      <c r="BA2273">
        <v>2214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CX2273">
        <f>Y2273*Source!I2091</f>
        <v>45.072499999999998</v>
      </c>
      <c r="CY2273">
        <f t="shared" si="348"/>
        <v>0.33</v>
      </c>
      <c r="CZ2273">
        <f t="shared" si="349"/>
        <v>7.0000000000000007E-2</v>
      </c>
      <c r="DA2273">
        <f t="shared" si="350"/>
        <v>4.74</v>
      </c>
      <c r="DB2273">
        <f t="shared" si="351"/>
        <v>10.43</v>
      </c>
      <c r="DC2273">
        <f t="shared" si="352"/>
        <v>0</v>
      </c>
    </row>
    <row r="2274" spans="1:107">
      <c r="A2274">
        <f>ROW(Source!A2091)</f>
        <v>2091</v>
      </c>
      <c r="B2274">
        <v>35863109</v>
      </c>
      <c r="C2274">
        <v>35871316</v>
      </c>
      <c r="D2274">
        <v>29129584</v>
      </c>
      <c r="E2274">
        <v>1</v>
      </c>
      <c r="F2274">
        <v>1</v>
      </c>
      <c r="G2274">
        <v>1</v>
      </c>
      <c r="H2274">
        <v>3</v>
      </c>
      <c r="I2274" t="s">
        <v>718</v>
      </c>
      <c r="J2274" t="s">
        <v>719</v>
      </c>
      <c r="K2274" t="s">
        <v>720</v>
      </c>
      <c r="L2274">
        <v>1301</v>
      </c>
      <c r="N2274">
        <v>1003</v>
      </c>
      <c r="O2274" t="s">
        <v>142</v>
      </c>
      <c r="P2274" t="s">
        <v>142</v>
      </c>
      <c r="Q2274">
        <v>1</v>
      </c>
      <c r="W2274">
        <v>0</v>
      </c>
      <c r="X2274">
        <v>-1665253311</v>
      </c>
      <c r="Y2274">
        <v>86</v>
      </c>
      <c r="AA2274">
        <v>53.07</v>
      </c>
      <c r="AB2274">
        <v>0</v>
      </c>
      <c r="AC2274">
        <v>0</v>
      </c>
      <c r="AD2274">
        <v>0</v>
      </c>
      <c r="AE2274">
        <v>7.22</v>
      </c>
      <c r="AF2274">
        <v>0</v>
      </c>
      <c r="AG2274">
        <v>0</v>
      </c>
      <c r="AH2274">
        <v>0</v>
      </c>
      <c r="AI2274">
        <v>7.35</v>
      </c>
      <c r="AJ2274">
        <v>1</v>
      </c>
      <c r="AK2274">
        <v>1</v>
      </c>
      <c r="AL2274">
        <v>1</v>
      </c>
      <c r="AN2274">
        <v>0</v>
      </c>
      <c r="AO2274">
        <v>1</v>
      </c>
      <c r="AP2274">
        <v>0</v>
      </c>
      <c r="AQ2274">
        <v>0</v>
      </c>
      <c r="AR2274">
        <v>0</v>
      </c>
      <c r="AS2274" t="s">
        <v>3</v>
      </c>
      <c r="AT2274">
        <v>86</v>
      </c>
      <c r="AU2274" t="s">
        <v>3</v>
      </c>
      <c r="AV2274">
        <v>0</v>
      </c>
      <c r="AW2274">
        <v>2</v>
      </c>
      <c r="AX2274">
        <v>35871350</v>
      </c>
      <c r="AY2274">
        <v>1</v>
      </c>
      <c r="AZ2274">
        <v>0</v>
      </c>
      <c r="BA2274">
        <v>2215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CX2274">
        <f>Y2274*Source!I2091</f>
        <v>26.015000000000001</v>
      </c>
      <c r="CY2274">
        <f t="shared" si="348"/>
        <v>53.07</v>
      </c>
      <c r="CZ2274">
        <f t="shared" si="349"/>
        <v>7.22</v>
      </c>
      <c r="DA2274">
        <f t="shared" si="350"/>
        <v>7.35</v>
      </c>
      <c r="DB2274">
        <f t="shared" si="351"/>
        <v>620.91999999999996</v>
      </c>
      <c r="DC2274">
        <f t="shared" si="352"/>
        <v>0</v>
      </c>
    </row>
    <row r="2275" spans="1:107">
      <c r="A2275">
        <f>ROW(Source!A2091)</f>
        <v>2091</v>
      </c>
      <c r="B2275">
        <v>35863109</v>
      </c>
      <c r="C2275">
        <v>35871316</v>
      </c>
      <c r="D2275">
        <v>29129619</v>
      </c>
      <c r="E2275">
        <v>1</v>
      </c>
      <c r="F2275">
        <v>1</v>
      </c>
      <c r="G2275">
        <v>1</v>
      </c>
      <c r="H2275">
        <v>3</v>
      </c>
      <c r="I2275" t="s">
        <v>721</v>
      </c>
      <c r="J2275" t="s">
        <v>722</v>
      </c>
      <c r="K2275" t="s">
        <v>723</v>
      </c>
      <c r="L2275">
        <v>1301</v>
      </c>
      <c r="N2275">
        <v>1003</v>
      </c>
      <c r="O2275" t="s">
        <v>142</v>
      </c>
      <c r="P2275" t="s">
        <v>142</v>
      </c>
      <c r="Q2275">
        <v>1</v>
      </c>
      <c r="W2275">
        <v>0</v>
      </c>
      <c r="X2275">
        <v>1030922947</v>
      </c>
      <c r="Y2275">
        <v>234</v>
      </c>
      <c r="AA2275">
        <v>61.61</v>
      </c>
      <c r="AB2275">
        <v>0</v>
      </c>
      <c r="AC2275">
        <v>0</v>
      </c>
      <c r="AD2275">
        <v>0</v>
      </c>
      <c r="AE2275">
        <v>8.44</v>
      </c>
      <c r="AF2275">
        <v>0</v>
      </c>
      <c r="AG2275">
        <v>0</v>
      </c>
      <c r="AH2275">
        <v>0</v>
      </c>
      <c r="AI2275">
        <v>7.3</v>
      </c>
      <c r="AJ2275">
        <v>1</v>
      </c>
      <c r="AK2275">
        <v>1</v>
      </c>
      <c r="AL2275">
        <v>1</v>
      </c>
      <c r="AN2275">
        <v>0</v>
      </c>
      <c r="AO2275">
        <v>1</v>
      </c>
      <c r="AP2275">
        <v>0</v>
      </c>
      <c r="AQ2275">
        <v>0</v>
      </c>
      <c r="AR2275">
        <v>0</v>
      </c>
      <c r="AS2275" t="s">
        <v>3</v>
      </c>
      <c r="AT2275">
        <v>234</v>
      </c>
      <c r="AU2275" t="s">
        <v>3</v>
      </c>
      <c r="AV2275">
        <v>0</v>
      </c>
      <c r="AW2275">
        <v>2</v>
      </c>
      <c r="AX2275">
        <v>35871351</v>
      </c>
      <c r="AY2275">
        <v>1</v>
      </c>
      <c r="AZ2275">
        <v>0</v>
      </c>
      <c r="BA2275">
        <v>2216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CX2275">
        <f>Y2275*Source!I2091</f>
        <v>70.784999999999997</v>
      </c>
      <c r="CY2275">
        <f t="shared" si="348"/>
        <v>61.61</v>
      </c>
      <c r="CZ2275">
        <f t="shared" si="349"/>
        <v>8.44</v>
      </c>
      <c r="DA2275">
        <f t="shared" si="350"/>
        <v>7.3</v>
      </c>
      <c r="DB2275">
        <f t="shared" si="351"/>
        <v>1974.96</v>
      </c>
      <c r="DC2275">
        <f t="shared" si="352"/>
        <v>0</v>
      </c>
    </row>
    <row r="2276" spans="1:107">
      <c r="A2276">
        <f>ROW(Source!A2091)</f>
        <v>2091</v>
      </c>
      <c r="B2276">
        <v>35863109</v>
      </c>
      <c r="C2276">
        <v>35871316</v>
      </c>
      <c r="D2276">
        <v>29129715</v>
      </c>
      <c r="E2276">
        <v>1</v>
      </c>
      <c r="F2276">
        <v>1</v>
      </c>
      <c r="G2276">
        <v>1</v>
      </c>
      <c r="H2276">
        <v>3</v>
      </c>
      <c r="I2276" t="s">
        <v>813</v>
      </c>
      <c r="J2276" t="s">
        <v>814</v>
      </c>
      <c r="K2276" t="s">
        <v>815</v>
      </c>
      <c r="L2276">
        <v>1301</v>
      </c>
      <c r="N2276">
        <v>1003</v>
      </c>
      <c r="O2276" t="s">
        <v>142</v>
      </c>
      <c r="P2276" t="s">
        <v>142</v>
      </c>
      <c r="Q2276">
        <v>1</v>
      </c>
      <c r="W2276">
        <v>0</v>
      </c>
      <c r="X2276">
        <v>-1083681358</v>
      </c>
      <c r="Y2276">
        <v>37</v>
      </c>
      <c r="AA2276">
        <v>31.71</v>
      </c>
      <c r="AB2276">
        <v>0</v>
      </c>
      <c r="AC2276">
        <v>0</v>
      </c>
      <c r="AD2276">
        <v>0</v>
      </c>
      <c r="AE2276">
        <v>6.33</v>
      </c>
      <c r="AF2276">
        <v>0</v>
      </c>
      <c r="AG2276">
        <v>0</v>
      </c>
      <c r="AH2276">
        <v>0</v>
      </c>
      <c r="AI2276">
        <v>5.01</v>
      </c>
      <c r="AJ2276">
        <v>1</v>
      </c>
      <c r="AK2276">
        <v>1</v>
      </c>
      <c r="AL2276">
        <v>1</v>
      </c>
      <c r="AN2276">
        <v>0</v>
      </c>
      <c r="AO2276">
        <v>1</v>
      </c>
      <c r="AP2276">
        <v>0</v>
      </c>
      <c r="AQ2276">
        <v>0</v>
      </c>
      <c r="AR2276">
        <v>0</v>
      </c>
      <c r="AS2276" t="s">
        <v>3</v>
      </c>
      <c r="AT2276">
        <v>37</v>
      </c>
      <c r="AU2276" t="s">
        <v>3</v>
      </c>
      <c r="AV2276">
        <v>0</v>
      </c>
      <c r="AW2276">
        <v>2</v>
      </c>
      <c r="AX2276">
        <v>35871352</v>
      </c>
      <c r="AY2276">
        <v>1</v>
      </c>
      <c r="AZ2276">
        <v>0</v>
      </c>
      <c r="BA2276">
        <v>2217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CX2276">
        <f>Y2276*Source!I2091</f>
        <v>11.192499999999999</v>
      </c>
      <c r="CY2276">
        <f t="shared" si="348"/>
        <v>31.71</v>
      </c>
      <c r="CZ2276">
        <f t="shared" si="349"/>
        <v>6.33</v>
      </c>
      <c r="DA2276">
        <f t="shared" si="350"/>
        <v>5.01</v>
      </c>
      <c r="DB2276">
        <f t="shared" si="351"/>
        <v>234.21</v>
      </c>
      <c r="DC2276">
        <f t="shared" si="352"/>
        <v>0</v>
      </c>
    </row>
    <row r="2277" spans="1:107">
      <c r="A2277">
        <f>ROW(Source!A2092)</f>
        <v>2092</v>
      </c>
      <c r="B2277">
        <v>35863109</v>
      </c>
      <c r="C2277">
        <v>35871353</v>
      </c>
      <c r="D2277">
        <v>18410244</v>
      </c>
      <c r="E2277">
        <v>1</v>
      </c>
      <c r="F2277">
        <v>1</v>
      </c>
      <c r="G2277">
        <v>1</v>
      </c>
      <c r="H2277">
        <v>1</v>
      </c>
      <c r="I2277" t="s">
        <v>727</v>
      </c>
      <c r="J2277" t="s">
        <v>3</v>
      </c>
      <c r="K2277" t="s">
        <v>728</v>
      </c>
      <c r="L2277">
        <v>1369</v>
      </c>
      <c r="N2277">
        <v>1013</v>
      </c>
      <c r="O2277" t="s">
        <v>561</v>
      </c>
      <c r="P2277" t="s">
        <v>561</v>
      </c>
      <c r="Q2277">
        <v>1</v>
      </c>
      <c r="W2277">
        <v>0</v>
      </c>
      <c r="X2277">
        <v>-1803619151</v>
      </c>
      <c r="Y2277">
        <v>64.330999999999989</v>
      </c>
      <c r="AA2277">
        <v>0</v>
      </c>
      <c r="AB2277">
        <v>0</v>
      </c>
      <c r="AC2277">
        <v>0</v>
      </c>
      <c r="AD2277">
        <v>296.73</v>
      </c>
      <c r="AE2277">
        <v>0</v>
      </c>
      <c r="AF2277">
        <v>0</v>
      </c>
      <c r="AG2277">
        <v>0</v>
      </c>
      <c r="AH2277">
        <v>296.73</v>
      </c>
      <c r="AI2277">
        <v>1</v>
      </c>
      <c r="AJ2277">
        <v>1</v>
      </c>
      <c r="AK2277">
        <v>1</v>
      </c>
      <c r="AL2277">
        <v>1</v>
      </c>
      <c r="AN2277">
        <v>0</v>
      </c>
      <c r="AO2277">
        <v>1</v>
      </c>
      <c r="AP2277">
        <v>1</v>
      </c>
      <c r="AQ2277">
        <v>0</v>
      </c>
      <c r="AR2277">
        <v>0</v>
      </c>
      <c r="AS2277" t="s">
        <v>3</v>
      </c>
      <c r="AT2277">
        <v>55.94</v>
      </c>
      <c r="AU2277" t="s">
        <v>134</v>
      </c>
      <c r="AV2277">
        <v>1</v>
      </c>
      <c r="AW2277">
        <v>2</v>
      </c>
      <c r="AX2277">
        <v>35871361</v>
      </c>
      <c r="AY2277">
        <v>2</v>
      </c>
      <c r="AZ2277">
        <v>131072</v>
      </c>
      <c r="BA2277">
        <v>2218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CX2277">
        <f>Y2277*Source!I2092</f>
        <v>38.92025499999999</v>
      </c>
      <c r="CY2277">
        <f>AD2277</f>
        <v>296.73</v>
      </c>
      <c r="CZ2277">
        <f>AH2277</f>
        <v>296.73</v>
      </c>
      <c r="DA2277">
        <f>AL2277</f>
        <v>1</v>
      </c>
      <c r="DB2277">
        <f>ROUND((ROUND(AT2277*CZ2277,2)*1.15),2)</f>
        <v>19088.939999999999</v>
      </c>
      <c r="DC2277">
        <f>ROUND((ROUND(AT2277*AG2277,2)*1.15),2)</f>
        <v>0</v>
      </c>
    </row>
    <row r="2278" spans="1:107">
      <c r="A2278">
        <f>ROW(Source!A2092)</f>
        <v>2092</v>
      </c>
      <c r="B2278">
        <v>35863109</v>
      </c>
      <c r="C2278">
        <v>35871353</v>
      </c>
      <c r="D2278">
        <v>121548</v>
      </c>
      <c r="E2278">
        <v>1</v>
      </c>
      <c r="F2278">
        <v>1</v>
      </c>
      <c r="G2278">
        <v>1</v>
      </c>
      <c r="H2278">
        <v>1</v>
      </c>
      <c r="I2278" t="s">
        <v>35</v>
      </c>
      <c r="J2278" t="s">
        <v>3</v>
      </c>
      <c r="K2278" t="s">
        <v>562</v>
      </c>
      <c r="L2278">
        <v>608254</v>
      </c>
      <c r="N2278">
        <v>1013</v>
      </c>
      <c r="O2278" t="s">
        <v>563</v>
      </c>
      <c r="P2278" t="s">
        <v>563</v>
      </c>
      <c r="Q2278">
        <v>1</v>
      </c>
      <c r="W2278">
        <v>0</v>
      </c>
      <c r="X2278">
        <v>-185737400</v>
      </c>
      <c r="Y2278">
        <v>1.2500000000000001E-2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1</v>
      </c>
      <c r="AJ2278">
        <v>1</v>
      </c>
      <c r="AK2278">
        <v>1</v>
      </c>
      <c r="AL2278">
        <v>1</v>
      </c>
      <c r="AN2278">
        <v>0</v>
      </c>
      <c r="AO2278">
        <v>1</v>
      </c>
      <c r="AP2278">
        <v>1</v>
      </c>
      <c r="AQ2278">
        <v>0</v>
      </c>
      <c r="AR2278">
        <v>0</v>
      </c>
      <c r="AS2278" t="s">
        <v>3</v>
      </c>
      <c r="AT2278">
        <v>0.01</v>
      </c>
      <c r="AU2278" t="s">
        <v>133</v>
      </c>
      <c r="AV2278">
        <v>2</v>
      </c>
      <c r="AW2278">
        <v>2</v>
      </c>
      <c r="AX2278">
        <v>35871362</v>
      </c>
      <c r="AY2278">
        <v>1</v>
      </c>
      <c r="AZ2278">
        <v>0</v>
      </c>
      <c r="BA2278">
        <v>2219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CX2278">
        <f>Y2278*Source!I2092</f>
        <v>7.5624999999999998E-3</v>
      </c>
      <c r="CY2278">
        <f>AD2278</f>
        <v>0</v>
      </c>
      <c r="CZ2278">
        <f>AH2278</f>
        <v>0</v>
      </c>
      <c r="DA2278">
        <f>AL2278</f>
        <v>1</v>
      </c>
      <c r="DB2278">
        <f>ROUND((ROUND(AT2278*CZ2278,2)*1.25),2)</f>
        <v>0</v>
      </c>
      <c r="DC2278">
        <f>ROUND((ROUND(AT2278*AG2278,2)*1.25),2)</f>
        <v>0</v>
      </c>
    </row>
    <row r="2279" spans="1:107">
      <c r="A2279">
        <f>ROW(Source!A2092)</f>
        <v>2092</v>
      </c>
      <c r="B2279">
        <v>35863109</v>
      </c>
      <c r="C2279">
        <v>35871353</v>
      </c>
      <c r="D2279">
        <v>29172556</v>
      </c>
      <c r="E2279">
        <v>1</v>
      </c>
      <c r="F2279">
        <v>1</v>
      </c>
      <c r="G2279">
        <v>1</v>
      </c>
      <c r="H2279">
        <v>2</v>
      </c>
      <c r="I2279" t="s">
        <v>564</v>
      </c>
      <c r="J2279" t="s">
        <v>565</v>
      </c>
      <c r="K2279" t="s">
        <v>566</v>
      </c>
      <c r="L2279">
        <v>1368</v>
      </c>
      <c r="N2279">
        <v>1011</v>
      </c>
      <c r="O2279" t="s">
        <v>567</v>
      </c>
      <c r="P2279" t="s">
        <v>567</v>
      </c>
      <c r="Q2279">
        <v>1</v>
      </c>
      <c r="W2279">
        <v>0</v>
      </c>
      <c r="X2279">
        <v>-1302720870</v>
      </c>
      <c r="Y2279">
        <v>1.2500000000000001E-2</v>
      </c>
      <c r="AA2279">
        <v>0</v>
      </c>
      <c r="AB2279">
        <v>466.71</v>
      </c>
      <c r="AC2279">
        <v>446.18</v>
      </c>
      <c r="AD2279">
        <v>0</v>
      </c>
      <c r="AE2279">
        <v>0</v>
      </c>
      <c r="AF2279">
        <v>31.26</v>
      </c>
      <c r="AG2279">
        <v>13.5</v>
      </c>
      <c r="AH2279">
        <v>0</v>
      </c>
      <c r="AI2279">
        <v>1</v>
      </c>
      <c r="AJ2279">
        <v>14.93</v>
      </c>
      <c r="AK2279">
        <v>33.049999999999997</v>
      </c>
      <c r="AL2279">
        <v>1</v>
      </c>
      <c r="AN2279">
        <v>0</v>
      </c>
      <c r="AO2279">
        <v>1</v>
      </c>
      <c r="AP2279">
        <v>1</v>
      </c>
      <c r="AQ2279">
        <v>0</v>
      </c>
      <c r="AR2279">
        <v>0</v>
      </c>
      <c r="AS2279" t="s">
        <v>3</v>
      </c>
      <c r="AT2279">
        <v>0.01</v>
      </c>
      <c r="AU2279" t="s">
        <v>133</v>
      </c>
      <c r="AV2279">
        <v>0</v>
      </c>
      <c r="AW2279">
        <v>2</v>
      </c>
      <c r="AX2279">
        <v>35871363</v>
      </c>
      <c r="AY2279">
        <v>1</v>
      </c>
      <c r="AZ2279">
        <v>0</v>
      </c>
      <c r="BA2279">
        <v>2220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CX2279">
        <f>Y2279*Source!I2092</f>
        <v>7.5624999999999998E-3</v>
      </c>
      <c r="CY2279">
        <f>AB2279</f>
        <v>466.71</v>
      </c>
      <c r="CZ2279">
        <f>AF2279</f>
        <v>31.26</v>
      </c>
      <c r="DA2279">
        <f>AJ2279</f>
        <v>14.93</v>
      </c>
      <c r="DB2279">
        <f>ROUND((ROUND(AT2279*CZ2279,2)*1.25),2)</f>
        <v>0.39</v>
      </c>
      <c r="DC2279">
        <f>ROUND((ROUND(AT2279*AG2279,2)*1.25),2)</f>
        <v>0.18</v>
      </c>
    </row>
    <row r="2280" spans="1:107">
      <c r="A2280">
        <f>ROW(Source!A2092)</f>
        <v>2092</v>
      </c>
      <c r="B2280">
        <v>35863109</v>
      </c>
      <c r="C2280">
        <v>35871353</v>
      </c>
      <c r="D2280">
        <v>29174913</v>
      </c>
      <c r="E2280">
        <v>1</v>
      </c>
      <c r="F2280">
        <v>1</v>
      </c>
      <c r="G2280">
        <v>1</v>
      </c>
      <c r="H2280">
        <v>2</v>
      </c>
      <c r="I2280" t="s">
        <v>578</v>
      </c>
      <c r="J2280" t="s">
        <v>579</v>
      </c>
      <c r="K2280" t="s">
        <v>580</v>
      </c>
      <c r="L2280">
        <v>1368</v>
      </c>
      <c r="N2280">
        <v>1011</v>
      </c>
      <c r="O2280" t="s">
        <v>567</v>
      </c>
      <c r="P2280" t="s">
        <v>567</v>
      </c>
      <c r="Q2280">
        <v>1</v>
      </c>
      <c r="W2280">
        <v>0</v>
      </c>
      <c r="X2280">
        <v>458544584</v>
      </c>
      <c r="Y2280">
        <v>1.2500000000000001E-2</v>
      </c>
      <c r="AA2280">
        <v>0</v>
      </c>
      <c r="AB2280">
        <v>932.72</v>
      </c>
      <c r="AC2280">
        <v>383.38</v>
      </c>
      <c r="AD2280">
        <v>0</v>
      </c>
      <c r="AE2280">
        <v>0</v>
      </c>
      <c r="AF2280">
        <v>87.17</v>
      </c>
      <c r="AG2280">
        <v>11.6</v>
      </c>
      <c r="AH2280">
        <v>0</v>
      </c>
      <c r="AI2280">
        <v>1</v>
      </c>
      <c r="AJ2280">
        <v>10.7</v>
      </c>
      <c r="AK2280">
        <v>33.049999999999997</v>
      </c>
      <c r="AL2280">
        <v>1</v>
      </c>
      <c r="AN2280">
        <v>0</v>
      </c>
      <c r="AO2280">
        <v>1</v>
      </c>
      <c r="AP2280">
        <v>1</v>
      </c>
      <c r="AQ2280">
        <v>0</v>
      </c>
      <c r="AR2280">
        <v>0</v>
      </c>
      <c r="AS2280" t="s">
        <v>3</v>
      </c>
      <c r="AT2280">
        <v>0.01</v>
      </c>
      <c r="AU2280" t="s">
        <v>133</v>
      </c>
      <c r="AV2280">
        <v>0</v>
      </c>
      <c r="AW2280">
        <v>2</v>
      </c>
      <c r="AX2280">
        <v>35871364</v>
      </c>
      <c r="AY2280">
        <v>1</v>
      </c>
      <c r="AZ2280">
        <v>0</v>
      </c>
      <c r="BA2280">
        <v>2221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CX2280">
        <f>Y2280*Source!I2092</f>
        <v>7.5624999999999998E-3</v>
      </c>
      <c r="CY2280">
        <f>AB2280</f>
        <v>932.72</v>
      </c>
      <c r="CZ2280">
        <f>AF2280</f>
        <v>87.17</v>
      </c>
      <c r="DA2280">
        <f>AJ2280</f>
        <v>10.7</v>
      </c>
      <c r="DB2280">
        <f>ROUND((ROUND(AT2280*CZ2280,2)*1.25),2)</f>
        <v>1.0900000000000001</v>
      </c>
      <c r="DC2280">
        <f>ROUND((ROUND(AT2280*AG2280,2)*1.25),2)</f>
        <v>0.15</v>
      </c>
    </row>
    <row r="2281" spans="1:107">
      <c r="A2281">
        <f>ROW(Source!A2092)</f>
        <v>2092</v>
      </c>
      <c r="B2281">
        <v>35863109</v>
      </c>
      <c r="C2281">
        <v>35871353</v>
      </c>
      <c r="D2281">
        <v>29109386</v>
      </c>
      <c r="E2281">
        <v>1</v>
      </c>
      <c r="F2281">
        <v>1</v>
      </c>
      <c r="G2281">
        <v>1</v>
      </c>
      <c r="H2281">
        <v>3</v>
      </c>
      <c r="I2281" t="s">
        <v>729</v>
      </c>
      <c r="J2281" t="s">
        <v>730</v>
      </c>
      <c r="K2281" t="s">
        <v>731</v>
      </c>
      <c r="L2281">
        <v>1348</v>
      </c>
      <c r="N2281">
        <v>1009</v>
      </c>
      <c r="O2281" t="s">
        <v>30</v>
      </c>
      <c r="P2281" t="s">
        <v>30</v>
      </c>
      <c r="Q2281">
        <v>1000</v>
      </c>
      <c r="W2281">
        <v>0</v>
      </c>
      <c r="X2281">
        <v>-1262442712</v>
      </c>
      <c r="Y2281">
        <v>3.4099999999999998E-2</v>
      </c>
      <c r="AA2281">
        <v>55935.05</v>
      </c>
      <c r="AB2281">
        <v>0</v>
      </c>
      <c r="AC2281">
        <v>0</v>
      </c>
      <c r="AD2281">
        <v>0</v>
      </c>
      <c r="AE2281">
        <v>11300.01</v>
      </c>
      <c r="AF2281">
        <v>0</v>
      </c>
      <c r="AG2281">
        <v>0</v>
      </c>
      <c r="AH2281">
        <v>0</v>
      </c>
      <c r="AI2281">
        <v>4.95</v>
      </c>
      <c r="AJ2281">
        <v>1</v>
      </c>
      <c r="AK2281">
        <v>1</v>
      </c>
      <c r="AL2281">
        <v>1</v>
      </c>
      <c r="AN2281">
        <v>0</v>
      </c>
      <c r="AO2281">
        <v>1</v>
      </c>
      <c r="AP2281">
        <v>0</v>
      </c>
      <c r="AQ2281">
        <v>0</v>
      </c>
      <c r="AR2281">
        <v>0</v>
      </c>
      <c r="AS2281" t="s">
        <v>3</v>
      </c>
      <c r="AT2281">
        <v>3.4099999999999998E-2</v>
      </c>
      <c r="AU2281" t="s">
        <v>3</v>
      </c>
      <c r="AV2281">
        <v>0</v>
      </c>
      <c r="AW2281">
        <v>2</v>
      </c>
      <c r="AX2281">
        <v>35871365</v>
      </c>
      <c r="AY2281">
        <v>1</v>
      </c>
      <c r="AZ2281">
        <v>0</v>
      </c>
      <c r="BA2281">
        <v>2222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CX2281">
        <f>Y2281*Source!I2092</f>
        <v>2.06305E-2</v>
      </c>
      <c r="CY2281">
        <f>AA2281</f>
        <v>55935.05</v>
      </c>
      <c r="CZ2281">
        <f>AE2281</f>
        <v>11300.01</v>
      </c>
      <c r="DA2281">
        <f>AI2281</f>
        <v>4.95</v>
      </c>
      <c r="DB2281">
        <f>ROUND(ROUND(AT2281*CZ2281,2),2)</f>
        <v>385.33</v>
      </c>
      <c r="DC2281">
        <f>ROUND(ROUND(AT2281*AG2281,2),2)</f>
        <v>0</v>
      </c>
    </row>
    <row r="2282" spans="1:107">
      <c r="A2282">
        <f>ROW(Source!A2092)</f>
        <v>2092</v>
      </c>
      <c r="B2282">
        <v>35863109</v>
      </c>
      <c r="C2282">
        <v>35871353</v>
      </c>
      <c r="D2282">
        <v>29107800</v>
      </c>
      <c r="E2282">
        <v>1</v>
      </c>
      <c r="F2282">
        <v>1</v>
      </c>
      <c r="G2282">
        <v>1</v>
      </c>
      <c r="H2282">
        <v>3</v>
      </c>
      <c r="I2282" t="s">
        <v>592</v>
      </c>
      <c r="J2282" t="s">
        <v>593</v>
      </c>
      <c r="K2282" t="s">
        <v>594</v>
      </c>
      <c r="L2282">
        <v>1346</v>
      </c>
      <c r="N2282">
        <v>1009</v>
      </c>
      <c r="O2282" t="s">
        <v>160</v>
      </c>
      <c r="P2282" t="s">
        <v>160</v>
      </c>
      <c r="Q2282">
        <v>1</v>
      </c>
      <c r="W2282">
        <v>0</v>
      </c>
      <c r="X2282">
        <v>-1570619850</v>
      </c>
      <c r="Y2282">
        <v>0.01</v>
      </c>
      <c r="AA2282">
        <v>46.61</v>
      </c>
      <c r="AB2282">
        <v>0</v>
      </c>
      <c r="AC2282">
        <v>0</v>
      </c>
      <c r="AD2282">
        <v>0</v>
      </c>
      <c r="AE2282">
        <v>1.81</v>
      </c>
      <c r="AF2282">
        <v>0</v>
      </c>
      <c r="AG2282">
        <v>0</v>
      </c>
      <c r="AH2282">
        <v>0</v>
      </c>
      <c r="AI2282">
        <v>25.75</v>
      </c>
      <c r="AJ2282">
        <v>1</v>
      </c>
      <c r="AK2282">
        <v>1</v>
      </c>
      <c r="AL2282">
        <v>1</v>
      </c>
      <c r="AN2282">
        <v>0</v>
      </c>
      <c r="AO2282">
        <v>1</v>
      </c>
      <c r="AP2282">
        <v>0</v>
      </c>
      <c r="AQ2282">
        <v>0</v>
      </c>
      <c r="AR2282">
        <v>0</v>
      </c>
      <c r="AS2282" t="s">
        <v>3</v>
      </c>
      <c r="AT2282">
        <v>0.01</v>
      </c>
      <c r="AU2282" t="s">
        <v>3</v>
      </c>
      <c r="AV2282">
        <v>0</v>
      </c>
      <c r="AW2282">
        <v>2</v>
      </c>
      <c r="AX2282">
        <v>35871366</v>
      </c>
      <c r="AY2282">
        <v>1</v>
      </c>
      <c r="AZ2282">
        <v>0</v>
      </c>
      <c r="BA2282">
        <v>2223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CX2282">
        <f>Y2282*Source!I2092</f>
        <v>6.0499999999999998E-3</v>
      </c>
      <c r="CY2282">
        <f>AA2282</f>
        <v>46.61</v>
      </c>
      <c r="CZ2282">
        <f>AE2282</f>
        <v>1.81</v>
      </c>
      <c r="DA2282">
        <f>AI2282</f>
        <v>25.75</v>
      </c>
      <c r="DB2282">
        <f>ROUND(ROUND(AT2282*CZ2282,2),2)</f>
        <v>0.02</v>
      </c>
      <c r="DC2282">
        <f>ROUND(ROUND(AT2282*AG2282,2),2)</f>
        <v>0</v>
      </c>
    </row>
    <row r="2283" spans="1:107">
      <c r="A2283">
        <f>ROW(Source!A2092)</f>
        <v>2092</v>
      </c>
      <c r="B2283">
        <v>35863109</v>
      </c>
      <c r="C2283">
        <v>35871353</v>
      </c>
      <c r="D2283">
        <v>29109603</v>
      </c>
      <c r="E2283">
        <v>1</v>
      </c>
      <c r="F2283">
        <v>1</v>
      </c>
      <c r="G2283">
        <v>1</v>
      </c>
      <c r="H2283">
        <v>3</v>
      </c>
      <c r="I2283" t="s">
        <v>732</v>
      </c>
      <c r="J2283" t="s">
        <v>733</v>
      </c>
      <c r="K2283" t="s">
        <v>734</v>
      </c>
      <c r="L2283">
        <v>1327</v>
      </c>
      <c r="N2283">
        <v>1005</v>
      </c>
      <c r="O2283" t="s">
        <v>155</v>
      </c>
      <c r="P2283" t="s">
        <v>155</v>
      </c>
      <c r="Q2283">
        <v>1</v>
      </c>
      <c r="W2283">
        <v>0</v>
      </c>
      <c r="X2283">
        <v>1399429038</v>
      </c>
      <c r="Y2283">
        <v>112</v>
      </c>
      <c r="AA2283">
        <v>54.06</v>
      </c>
      <c r="AB2283">
        <v>0</v>
      </c>
      <c r="AC2283">
        <v>0</v>
      </c>
      <c r="AD2283">
        <v>0</v>
      </c>
      <c r="AE2283">
        <v>55.16</v>
      </c>
      <c r="AF2283">
        <v>0</v>
      </c>
      <c r="AG2283">
        <v>0</v>
      </c>
      <c r="AH2283">
        <v>0</v>
      </c>
      <c r="AI2283">
        <v>0.98</v>
      </c>
      <c r="AJ2283">
        <v>1</v>
      </c>
      <c r="AK2283">
        <v>1</v>
      </c>
      <c r="AL2283">
        <v>1</v>
      </c>
      <c r="AN2283">
        <v>0</v>
      </c>
      <c r="AO2283">
        <v>1</v>
      </c>
      <c r="AP2283">
        <v>0</v>
      </c>
      <c r="AQ2283">
        <v>0</v>
      </c>
      <c r="AR2283">
        <v>0</v>
      </c>
      <c r="AS2283" t="s">
        <v>3</v>
      </c>
      <c r="AT2283">
        <v>112</v>
      </c>
      <c r="AU2283" t="s">
        <v>3</v>
      </c>
      <c r="AV2283">
        <v>0</v>
      </c>
      <c r="AW2283">
        <v>2</v>
      </c>
      <c r="AX2283">
        <v>35871367</v>
      </c>
      <c r="AY2283">
        <v>1</v>
      </c>
      <c r="AZ2283">
        <v>0</v>
      </c>
      <c r="BA2283">
        <v>2224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CX2283">
        <f>Y2283*Source!I2092</f>
        <v>67.759999999999991</v>
      </c>
      <c r="CY2283">
        <f>AA2283</f>
        <v>54.06</v>
      </c>
      <c r="CZ2283">
        <f>AE2283</f>
        <v>55.16</v>
      </c>
      <c r="DA2283">
        <f>AI2283</f>
        <v>0.98</v>
      </c>
      <c r="DB2283">
        <f>ROUND(ROUND(AT2283*CZ2283,2),2)</f>
        <v>6177.92</v>
      </c>
      <c r="DC2283">
        <f>ROUND(ROUND(AT2283*AG2283,2),2)</f>
        <v>0</v>
      </c>
    </row>
    <row r="2284" spans="1:107">
      <c r="A2284">
        <f>ROW(Source!A2093)</f>
        <v>2093</v>
      </c>
      <c r="B2284">
        <v>35863109</v>
      </c>
      <c r="C2284">
        <v>35871368</v>
      </c>
      <c r="D2284">
        <v>29364679</v>
      </c>
      <c r="E2284">
        <v>1</v>
      </c>
      <c r="F2284">
        <v>1</v>
      </c>
      <c r="G2284">
        <v>1</v>
      </c>
      <c r="H2284">
        <v>1</v>
      </c>
      <c r="I2284" t="s">
        <v>735</v>
      </c>
      <c r="J2284" t="s">
        <v>3</v>
      </c>
      <c r="K2284" t="s">
        <v>736</v>
      </c>
      <c r="L2284">
        <v>1369</v>
      </c>
      <c r="N2284">
        <v>1013</v>
      </c>
      <c r="O2284" t="s">
        <v>561</v>
      </c>
      <c r="P2284" t="s">
        <v>561</v>
      </c>
      <c r="Q2284">
        <v>1</v>
      </c>
      <c r="W2284">
        <v>0</v>
      </c>
      <c r="X2284">
        <v>931378261</v>
      </c>
      <c r="Y2284">
        <v>35.052</v>
      </c>
      <c r="AA2284">
        <v>0</v>
      </c>
      <c r="AB2284">
        <v>0</v>
      </c>
      <c r="AC2284">
        <v>0</v>
      </c>
      <c r="AD2284">
        <v>316.85000000000002</v>
      </c>
      <c r="AE2284">
        <v>0</v>
      </c>
      <c r="AF2284">
        <v>0</v>
      </c>
      <c r="AG2284">
        <v>0</v>
      </c>
      <c r="AH2284">
        <v>316.85000000000002</v>
      </c>
      <c r="AI2284">
        <v>1</v>
      </c>
      <c r="AJ2284">
        <v>1</v>
      </c>
      <c r="AK2284">
        <v>1</v>
      </c>
      <c r="AL2284">
        <v>1</v>
      </c>
      <c r="AN2284">
        <v>0</v>
      </c>
      <c r="AO2284">
        <v>1</v>
      </c>
      <c r="AP2284">
        <v>1</v>
      </c>
      <c r="AQ2284">
        <v>0</v>
      </c>
      <c r="AR2284">
        <v>0</v>
      </c>
      <c r="AS2284" t="s">
        <v>3</v>
      </c>
      <c r="AT2284">
        <v>30.48</v>
      </c>
      <c r="AU2284" t="s">
        <v>134</v>
      </c>
      <c r="AV2284">
        <v>1</v>
      </c>
      <c r="AW2284">
        <v>2</v>
      </c>
      <c r="AX2284">
        <v>35871381</v>
      </c>
      <c r="AY2284">
        <v>2</v>
      </c>
      <c r="AZ2284">
        <v>131072</v>
      </c>
      <c r="BA2284">
        <v>2225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CX2284">
        <f>Y2284*Source!I2093</f>
        <v>1.0515600000000001</v>
      </c>
      <c r="CY2284">
        <f>AD2284</f>
        <v>316.85000000000002</v>
      </c>
      <c r="CZ2284">
        <f>AH2284</f>
        <v>316.85000000000002</v>
      </c>
      <c r="DA2284">
        <f>AL2284</f>
        <v>1</v>
      </c>
      <c r="DB2284">
        <f>ROUND((ROUND(AT2284*CZ2284,2)*1.15),2)</f>
        <v>11106.23</v>
      </c>
      <c r="DC2284">
        <f>ROUND((ROUND(AT2284*AG2284,2)*1.15),2)</f>
        <v>0</v>
      </c>
    </row>
    <row r="2285" spans="1:107">
      <c r="A2285">
        <f>ROW(Source!A2093)</f>
        <v>2093</v>
      </c>
      <c r="B2285">
        <v>35863109</v>
      </c>
      <c r="C2285">
        <v>35871368</v>
      </c>
      <c r="D2285">
        <v>121548</v>
      </c>
      <c r="E2285">
        <v>1</v>
      </c>
      <c r="F2285">
        <v>1</v>
      </c>
      <c r="G2285">
        <v>1</v>
      </c>
      <c r="H2285">
        <v>1</v>
      </c>
      <c r="I2285" t="s">
        <v>35</v>
      </c>
      <c r="J2285" t="s">
        <v>3</v>
      </c>
      <c r="K2285" t="s">
        <v>562</v>
      </c>
      <c r="L2285">
        <v>608254</v>
      </c>
      <c r="N2285">
        <v>1013</v>
      </c>
      <c r="O2285" t="s">
        <v>563</v>
      </c>
      <c r="P2285" t="s">
        <v>563</v>
      </c>
      <c r="Q2285">
        <v>1</v>
      </c>
      <c r="W2285">
        <v>0</v>
      </c>
      <c r="X2285">
        <v>-185737400</v>
      </c>
      <c r="Y2285">
        <v>0.03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1</v>
      </c>
      <c r="AJ2285">
        <v>1</v>
      </c>
      <c r="AK2285">
        <v>1</v>
      </c>
      <c r="AL2285">
        <v>1</v>
      </c>
      <c r="AN2285">
        <v>0</v>
      </c>
      <c r="AO2285">
        <v>1</v>
      </c>
      <c r="AP2285">
        <v>0</v>
      </c>
      <c r="AQ2285">
        <v>0</v>
      </c>
      <c r="AR2285">
        <v>0</v>
      </c>
      <c r="AS2285" t="s">
        <v>3</v>
      </c>
      <c r="AT2285">
        <v>0.03</v>
      </c>
      <c r="AU2285" t="s">
        <v>3</v>
      </c>
      <c r="AV2285">
        <v>2</v>
      </c>
      <c r="AW2285">
        <v>2</v>
      </c>
      <c r="AX2285">
        <v>35871382</v>
      </c>
      <c r="AY2285">
        <v>1</v>
      </c>
      <c r="AZ2285">
        <v>0</v>
      </c>
      <c r="BA2285">
        <v>2226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CX2285">
        <f>Y2285*Source!I2093</f>
        <v>8.9999999999999998E-4</v>
      </c>
      <c r="CY2285">
        <f>AD2285</f>
        <v>0</v>
      </c>
      <c r="CZ2285">
        <f>AH2285</f>
        <v>0</v>
      </c>
      <c r="DA2285">
        <f>AL2285</f>
        <v>1</v>
      </c>
      <c r="DB2285">
        <f t="shared" ref="DB2285:DB2295" si="353">ROUND(ROUND(AT2285*CZ2285,2),2)</f>
        <v>0</v>
      </c>
      <c r="DC2285">
        <f t="shared" ref="DC2285:DC2295" si="354">ROUND(ROUND(AT2285*AG2285,2),2)</f>
        <v>0</v>
      </c>
    </row>
    <row r="2286" spans="1:107">
      <c r="A2286">
        <f>ROW(Source!A2093)</f>
        <v>2093</v>
      </c>
      <c r="B2286">
        <v>35863109</v>
      </c>
      <c r="C2286">
        <v>35871368</v>
      </c>
      <c r="D2286">
        <v>29172362</v>
      </c>
      <c r="E2286">
        <v>1</v>
      </c>
      <c r="F2286">
        <v>1</v>
      </c>
      <c r="G2286">
        <v>1</v>
      </c>
      <c r="H2286">
        <v>2</v>
      </c>
      <c r="I2286" t="s">
        <v>737</v>
      </c>
      <c r="J2286" t="s">
        <v>738</v>
      </c>
      <c r="K2286" t="s">
        <v>739</v>
      </c>
      <c r="L2286">
        <v>1368</v>
      </c>
      <c r="N2286">
        <v>1011</v>
      </c>
      <c r="O2286" t="s">
        <v>567</v>
      </c>
      <c r="P2286" t="s">
        <v>567</v>
      </c>
      <c r="Q2286">
        <v>1</v>
      </c>
      <c r="W2286">
        <v>0</v>
      </c>
      <c r="X2286">
        <v>2071614860</v>
      </c>
      <c r="Y2286">
        <v>0.03</v>
      </c>
      <c r="AA2286">
        <v>0</v>
      </c>
      <c r="AB2286">
        <v>1113.56</v>
      </c>
      <c r="AC2286">
        <v>446.18</v>
      </c>
      <c r="AD2286">
        <v>0</v>
      </c>
      <c r="AE2286">
        <v>0</v>
      </c>
      <c r="AF2286">
        <v>134.65</v>
      </c>
      <c r="AG2286">
        <v>13.5</v>
      </c>
      <c r="AH2286">
        <v>0</v>
      </c>
      <c r="AI2286">
        <v>1</v>
      </c>
      <c r="AJ2286">
        <v>8.27</v>
      </c>
      <c r="AK2286">
        <v>33.049999999999997</v>
      </c>
      <c r="AL2286">
        <v>1</v>
      </c>
      <c r="AN2286">
        <v>0</v>
      </c>
      <c r="AO2286">
        <v>1</v>
      </c>
      <c r="AP2286">
        <v>0</v>
      </c>
      <c r="AQ2286">
        <v>0</v>
      </c>
      <c r="AR2286">
        <v>0</v>
      </c>
      <c r="AS2286" t="s">
        <v>3</v>
      </c>
      <c r="AT2286">
        <v>0.03</v>
      </c>
      <c r="AU2286" t="s">
        <v>3</v>
      </c>
      <c r="AV2286">
        <v>0</v>
      </c>
      <c r="AW2286">
        <v>2</v>
      </c>
      <c r="AX2286">
        <v>35871383</v>
      </c>
      <c r="AY2286">
        <v>1</v>
      </c>
      <c r="AZ2286">
        <v>0</v>
      </c>
      <c r="BA2286">
        <v>2227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CX2286">
        <f>Y2286*Source!I2093</f>
        <v>8.9999999999999998E-4</v>
      </c>
      <c r="CY2286">
        <f>AB2286</f>
        <v>1113.56</v>
      </c>
      <c r="CZ2286">
        <f>AF2286</f>
        <v>134.65</v>
      </c>
      <c r="DA2286">
        <f>AJ2286</f>
        <v>8.27</v>
      </c>
      <c r="DB2286">
        <f t="shared" si="353"/>
        <v>4.04</v>
      </c>
      <c r="DC2286">
        <f t="shared" si="354"/>
        <v>0.41</v>
      </c>
    </row>
    <row r="2287" spans="1:107">
      <c r="A2287">
        <f>ROW(Source!A2093)</f>
        <v>2093</v>
      </c>
      <c r="B2287">
        <v>35863109</v>
      </c>
      <c r="C2287">
        <v>35871368</v>
      </c>
      <c r="D2287">
        <v>29174913</v>
      </c>
      <c r="E2287">
        <v>1</v>
      </c>
      <c r="F2287">
        <v>1</v>
      </c>
      <c r="G2287">
        <v>1</v>
      </c>
      <c r="H2287">
        <v>2</v>
      </c>
      <c r="I2287" t="s">
        <v>578</v>
      </c>
      <c r="J2287" t="s">
        <v>579</v>
      </c>
      <c r="K2287" t="s">
        <v>580</v>
      </c>
      <c r="L2287">
        <v>1368</v>
      </c>
      <c r="N2287">
        <v>1011</v>
      </c>
      <c r="O2287" t="s">
        <v>567</v>
      </c>
      <c r="P2287" t="s">
        <v>567</v>
      </c>
      <c r="Q2287">
        <v>1</v>
      </c>
      <c r="W2287">
        <v>0</v>
      </c>
      <c r="X2287">
        <v>458544584</v>
      </c>
      <c r="Y2287">
        <v>0.02</v>
      </c>
      <c r="AA2287">
        <v>0</v>
      </c>
      <c r="AB2287">
        <v>932.72</v>
      </c>
      <c r="AC2287">
        <v>383.38</v>
      </c>
      <c r="AD2287">
        <v>0</v>
      </c>
      <c r="AE2287">
        <v>0</v>
      </c>
      <c r="AF2287">
        <v>87.17</v>
      </c>
      <c r="AG2287">
        <v>11.6</v>
      </c>
      <c r="AH2287">
        <v>0</v>
      </c>
      <c r="AI2287">
        <v>1</v>
      </c>
      <c r="AJ2287">
        <v>10.7</v>
      </c>
      <c r="AK2287">
        <v>33.049999999999997</v>
      </c>
      <c r="AL2287">
        <v>1</v>
      </c>
      <c r="AN2287">
        <v>0</v>
      </c>
      <c r="AO2287">
        <v>1</v>
      </c>
      <c r="AP2287">
        <v>0</v>
      </c>
      <c r="AQ2287">
        <v>0</v>
      </c>
      <c r="AR2287">
        <v>0</v>
      </c>
      <c r="AS2287" t="s">
        <v>3</v>
      </c>
      <c r="AT2287">
        <v>0.02</v>
      </c>
      <c r="AU2287" t="s">
        <v>3</v>
      </c>
      <c r="AV2287">
        <v>0</v>
      </c>
      <c r="AW2287">
        <v>2</v>
      </c>
      <c r="AX2287">
        <v>35871384</v>
      </c>
      <c r="AY2287">
        <v>1</v>
      </c>
      <c r="AZ2287">
        <v>0</v>
      </c>
      <c r="BA2287">
        <v>2228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CX2287">
        <f>Y2287*Source!I2093</f>
        <v>5.9999999999999995E-4</v>
      </c>
      <c r="CY2287">
        <f>AB2287</f>
        <v>932.72</v>
      </c>
      <c r="CZ2287">
        <f>AF2287</f>
        <v>87.17</v>
      </c>
      <c r="DA2287">
        <f>AJ2287</f>
        <v>10.7</v>
      </c>
      <c r="DB2287">
        <f t="shared" si="353"/>
        <v>1.74</v>
      </c>
      <c r="DC2287">
        <f t="shared" si="354"/>
        <v>0.23</v>
      </c>
    </row>
    <row r="2288" spans="1:107">
      <c r="A2288">
        <f>ROW(Source!A2093)</f>
        <v>2093</v>
      </c>
      <c r="B2288">
        <v>35863109</v>
      </c>
      <c r="C2288">
        <v>35871368</v>
      </c>
      <c r="D2288">
        <v>29114246</v>
      </c>
      <c r="E2288">
        <v>1</v>
      </c>
      <c r="F2288">
        <v>1</v>
      </c>
      <c r="G2288">
        <v>1</v>
      </c>
      <c r="H2288">
        <v>3</v>
      </c>
      <c r="I2288" t="s">
        <v>740</v>
      </c>
      <c r="J2288" t="s">
        <v>741</v>
      </c>
      <c r="K2288" t="s">
        <v>742</v>
      </c>
      <c r="L2288">
        <v>1346</v>
      </c>
      <c r="N2288">
        <v>1009</v>
      </c>
      <c r="O2288" t="s">
        <v>160</v>
      </c>
      <c r="P2288" t="s">
        <v>160</v>
      </c>
      <c r="Q2288">
        <v>1</v>
      </c>
      <c r="W2288">
        <v>0</v>
      </c>
      <c r="X2288">
        <v>-421273247</v>
      </c>
      <c r="Y2288">
        <v>1.5</v>
      </c>
      <c r="AA2288">
        <v>83.08</v>
      </c>
      <c r="AB2288">
        <v>0</v>
      </c>
      <c r="AC2288">
        <v>0</v>
      </c>
      <c r="AD2288">
        <v>0</v>
      </c>
      <c r="AE2288">
        <v>9.0399999999999991</v>
      </c>
      <c r="AF2288">
        <v>0</v>
      </c>
      <c r="AG2288">
        <v>0</v>
      </c>
      <c r="AH2288">
        <v>0</v>
      </c>
      <c r="AI2288">
        <v>9.19</v>
      </c>
      <c r="AJ2288">
        <v>1</v>
      </c>
      <c r="AK2288">
        <v>1</v>
      </c>
      <c r="AL2288">
        <v>1</v>
      </c>
      <c r="AN2288">
        <v>0</v>
      </c>
      <c r="AO2288">
        <v>1</v>
      </c>
      <c r="AP2288">
        <v>0</v>
      </c>
      <c r="AQ2288">
        <v>0</v>
      </c>
      <c r="AR2288">
        <v>0</v>
      </c>
      <c r="AS2288" t="s">
        <v>3</v>
      </c>
      <c r="AT2288">
        <v>1.5</v>
      </c>
      <c r="AU2288" t="s">
        <v>3</v>
      </c>
      <c r="AV2288">
        <v>0</v>
      </c>
      <c r="AW2288">
        <v>2</v>
      </c>
      <c r="AX2288">
        <v>35871385</v>
      </c>
      <c r="AY2288">
        <v>1</v>
      </c>
      <c r="AZ2288">
        <v>0</v>
      </c>
      <c r="BA2288">
        <v>2229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>
        <v>0</v>
      </c>
      <c r="CX2288">
        <f>Y2288*Source!I2093</f>
        <v>4.4999999999999998E-2</v>
      </c>
      <c r="CY2288">
        <f t="shared" ref="CY2288:CY2295" si="355">AA2288</f>
        <v>83.08</v>
      </c>
      <c r="CZ2288">
        <f t="shared" ref="CZ2288:CZ2295" si="356">AE2288</f>
        <v>9.0399999999999991</v>
      </c>
      <c r="DA2288">
        <f t="shared" ref="DA2288:DA2295" si="357">AI2288</f>
        <v>9.19</v>
      </c>
      <c r="DB2288">
        <f t="shared" si="353"/>
        <v>13.56</v>
      </c>
      <c r="DC2288">
        <f t="shared" si="354"/>
        <v>0</v>
      </c>
    </row>
    <row r="2289" spans="1:107">
      <c r="A2289">
        <f>ROW(Source!A2093)</f>
        <v>2093</v>
      </c>
      <c r="B2289">
        <v>35863109</v>
      </c>
      <c r="C2289">
        <v>35871368</v>
      </c>
      <c r="D2289">
        <v>29110838</v>
      </c>
      <c r="E2289">
        <v>1</v>
      </c>
      <c r="F2289">
        <v>1</v>
      </c>
      <c r="G2289">
        <v>1</v>
      </c>
      <c r="H2289">
        <v>3</v>
      </c>
      <c r="I2289" t="s">
        <v>743</v>
      </c>
      <c r="J2289" t="s">
        <v>744</v>
      </c>
      <c r="K2289" t="s">
        <v>745</v>
      </c>
      <c r="L2289">
        <v>1346</v>
      </c>
      <c r="N2289">
        <v>1009</v>
      </c>
      <c r="O2289" t="s">
        <v>160</v>
      </c>
      <c r="P2289" t="s">
        <v>160</v>
      </c>
      <c r="Q2289">
        <v>1</v>
      </c>
      <c r="W2289">
        <v>0</v>
      </c>
      <c r="X2289">
        <v>-667794164</v>
      </c>
      <c r="Y2289">
        <v>0.42</v>
      </c>
      <c r="AA2289">
        <v>100.04</v>
      </c>
      <c r="AB2289">
        <v>0</v>
      </c>
      <c r="AC2289">
        <v>0</v>
      </c>
      <c r="AD2289">
        <v>0</v>
      </c>
      <c r="AE2289">
        <v>30.5</v>
      </c>
      <c r="AF2289">
        <v>0</v>
      </c>
      <c r="AG2289">
        <v>0</v>
      </c>
      <c r="AH2289">
        <v>0</v>
      </c>
      <c r="AI2289">
        <v>3.28</v>
      </c>
      <c r="AJ2289">
        <v>1</v>
      </c>
      <c r="AK2289">
        <v>1</v>
      </c>
      <c r="AL2289">
        <v>1</v>
      </c>
      <c r="AN2289">
        <v>0</v>
      </c>
      <c r="AO2289">
        <v>1</v>
      </c>
      <c r="AP2289">
        <v>0</v>
      </c>
      <c r="AQ2289">
        <v>0</v>
      </c>
      <c r="AR2289">
        <v>0</v>
      </c>
      <c r="AS2289" t="s">
        <v>3</v>
      </c>
      <c r="AT2289">
        <v>0.42</v>
      </c>
      <c r="AU2289" t="s">
        <v>3</v>
      </c>
      <c r="AV2289">
        <v>0</v>
      </c>
      <c r="AW2289">
        <v>2</v>
      </c>
      <c r="AX2289">
        <v>35871386</v>
      </c>
      <c r="AY2289">
        <v>1</v>
      </c>
      <c r="AZ2289">
        <v>0</v>
      </c>
      <c r="BA2289">
        <v>2230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CX2289">
        <f>Y2289*Source!I2093</f>
        <v>1.2599999999999998E-2</v>
      </c>
      <c r="CY2289">
        <f t="shared" si="355"/>
        <v>100.04</v>
      </c>
      <c r="CZ2289">
        <f t="shared" si="356"/>
        <v>30.5</v>
      </c>
      <c r="DA2289">
        <f t="shared" si="357"/>
        <v>3.28</v>
      </c>
      <c r="DB2289">
        <f t="shared" si="353"/>
        <v>12.81</v>
      </c>
      <c r="DC2289">
        <f t="shared" si="354"/>
        <v>0</v>
      </c>
    </row>
    <row r="2290" spans="1:107">
      <c r="A2290">
        <f>ROW(Source!A2093)</f>
        <v>2093</v>
      </c>
      <c r="B2290">
        <v>35863109</v>
      </c>
      <c r="C2290">
        <v>35871368</v>
      </c>
      <c r="D2290">
        <v>29149204</v>
      </c>
      <c r="E2290">
        <v>1</v>
      </c>
      <c r="F2290">
        <v>1</v>
      </c>
      <c r="G2290">
        <v>1</v>
      </c>
      <c r="H2290">
        <v>3</v>
      </c>
      <c r="I2290" t="s">
        <v>746</v>
      </c>
      <c r="J2290" t="s">
        <v>747</v>
      </c>
      <c r="K2290" t="s">
        <v>748</v>
      </c>
      <c r="L2290">
        <v>1348</v>
      </c>
      <c r="N2290">
        <v>1009</v>
      </c>
      <c r="O2290" t="s">
        <v>30</v>
      </c>
      <c r="P2290" t="s">
        <v>30</v>
      </c>
      <c r="Q2290">
        <v>1000</v>
      </c>
      <c r="W2290">
        <v>0</v>
      </c>
      <c r="X2290">
        <v>-1132764130</v>
      </c>
      <c r="Y2290">
        <v>3.15E-3</v>
      </c>
      <c r="AA2290">
        <v>4978.46</v>
      </c>
      <c r="AB2290">
        <v>0</v>
      </c>
      <c r="AC2290">
        <v>0</v>
      </c>
      <c r="AD2290">
        <v>0</v>
      </c>
      <c r="AE2290">
        <v>729.98</v>
      </c>
      <c r="AF2290">
        <v>0</v>
      </c>
      <c r="AG2290">
        <v>0</v>
      </c>
      <c r="AH2290">
        <v>0</v>
      </c>
      <c r="AI2290">
        <v>6.82</v>
      </c>
      <c r="AJ2290">
        <v>1</v>
      </c>
      <c r="AK2290">
        <v>1</v>
      </c>
      <c r="AL2290">
        <v>1</v>
      </c>
      <c r="AN2290">
        <v>0</v>
      </c>
      <c r="AO2290">
        <v>1</v>
      </c>
      <c r="AP2290">
        <v>0</v>
      </c>
      <c r="AQ2290">
        <v>0</v>
      </c>
      <c r="AR2290">
        <v>0</v>
      </c>
      <c r="AS2290" t="s">
        <v>3</v>
      </c>
      <c r="AT2290">
        <v>3.15E-3</v>
      </c>
      <c r="AU2290" t="s">
        <v>3</v>
      </c>
      <c r="AV2290">
        <v>0</v>
      </c>
      <c r="AW2290">
        <v>2</v>
      </c>
      <c r="AX2290">
        <v>35871387</v>
      </c>
      <c r="AY2290">
        <v>1</v>
      </c>
      <c r="AZ2290">
        <v>0</v>
      </c>
      <c r="BA2290">
        <v>2231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CX2290">
        <f>Y2290*Source!I2093</f>
        <v>9.4499999999999993E-5</v>
      </c>
      <c r="CY2290">
        <f t="shared" si="355"/>
        <v>4978.46</v>
      </c>
      <c r="CZ2290">
        <f t="shared" si="356"/>
        <v>729.98</v>
      </c>
      <c r="DA2290">
        <f t="shared" si="357"/>
        <v>6.82</v>
      </c>
      <c r="DB2290">
        <f t="shared" si="353"/>
        <v>2.2999999999999998</v>
      </c>
      <c r="DC2290">
        <f t="shared" si="354"/>
        <v>0</v>
      </c>
    </row>
    <row r="2291" spans="1:107">
      <c r="A2291">
        <f>ROW(Source!A2093)</f>
        <v>2093</v>
      </c>
      <c r="B2291">
        <v>35863109</v>
      </c>
      <c r="C2291">
        <v>35871368</v>
      </c>
      <c r="D2291">
        <v>29156251</v>
      </c>
      <c r="E2291">
        <v>1</v>
      </c>
      <c r="F2291">
        <v>1</v>
      </c>
      <c r="G2291">
        <v>1</v>
      </c>
      <c r="H2291">
        <v>3</v>
      </c>
      <c r="I2291" t="s">
        <v>235</v>
      </c>
      <c r="J2291" t="s">
        <v>238</v>
      </c>
      <c r="K2291" t="s">
        <v>236</v>
      </c>
      <c r="L2291">
        <v>1354</v>
      </c>
      <c r="N2291">
        <v>1010</v>
      </c>
      <c r="O2291" t="s">
        <v>237</v>
      </c>
      <c r="P2291" t="s">
        <v>237</v>
      </c>
      <c r="Q2291">
        <v>1</v>
      </c>
      <c r="W2291">
        <v>0</v>
      </c>
      <c r="X2291">
        <v>-652224790</v>
      </c>
      <c r="Y2291">
        <v>66.666667000000004</v>
      </c>
      <c r="AA2291">
        <v>52.5</v>
      </c>
      <c r="AB2291">
        <v>0</v>
      </c>
      <c r="AC2291">
        <v>0</v>
      </c>
      <c r="AD2291">
        <v>0</v>
      </c>
      <c r="AE2291">
        <v>7.62</v>
      </c>
      <c r="AF2291">
        <v>0</v>
      </c>
      <c r="AG2291">
        <v>0</v>
      </c>
      <c r="AH2291">
        <v>0</v>
      </c>
      <c r="AI2291">
        <v>6.89</v>
      </c>
      <c r="AJ2291">
        <v>1</v>
      </c>
      <c r="AK2291">
        <v>1</v>
      </c>
      <c r="AL2291">
        <v>1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 t="s">
        <v>3</v>
      </c>
      <c r="AT2291">
        <v>66.666667000000004</v>
      </c>
      <c r="AU2291" t="s">
        <v>3</v>
      </c>
      <c r="AV2291">
        <v>0</v>
      </c>
      <c r="AW2291">
        <v>1</v>
      </c>
      <c r="AX2291">
        <v>-1</v>
      </c>
      <c r="AY2291">
        <v>0</v>
      </c>
      <c r="AZ2291">
        <v>0</v>
      </c>
      <c r="BA2291" t="s">
        <v>3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CX2291">
        <f>Y2291*Source!I2093</f>
        <v>2.0000000099999999</v>
      </c>
      <c r="CY2291">
        <f t="shared" si="355"/>
        <v>52.5</v>
      </c>
      <c r="CZ2291">
        <f t="shared" si="356"/>
        <v>7.62</v>
      </c>
      <c r="DA2291">
        <f t="shared" si="357"/>
        <v>6.89</v>
      </c>
      <c r="DB2291">
        <f t="shared" si="353"/>
        <v>508</v>
      </c>
      <c r="DC2291">
        <f t="shared" si="354"/>
        <v>0</v>
      </c>
    </row>
    <row r="2292" spans="1:107">
      <c r="A2292">
        <f>ROW(Source!A2093)</f>
        <v>2093</v>
      </c>
      <c r="B2292">
        <v>35863109</v>
      </c>
      <c r="C2292">
        <v>35871368</v>
      </c>
      <c r="D2292">
        <v>29156254</v>
      </c>
      <c r="E2292">
        <v>1</v>
      </c>
      <c r="F2292">
        <v>1</v>
      </c>
      <c r="G2292">
        <v>1</v>
      </c>
      <c r="H2292">
        <v>3</v>
      </c>
      <c r="I2292" t="s">
        <v>240</v>
      </c>
      <c r="J2292" t="s">
        <v>242</v>
      </c>
      <c r="K2292" t="s">
        <v>241</v>
      </c>
      <c r="L2292">
        <v>1354</v>
      </c>
      <c r="N2292">
        <v>1010</v>
      </c>
      <c r="O2292" t="s">
        <v>237</v>
      </c>
      <c r="P2292" t="s">
        <v>237</v>
      </c>
      <c r="Q2292">
        <v>1</v>
      </c>
      <c r="W2292">
        <v>0</v>
      </c>
      <c r="X2292">
        <v>-1484870884</v>
      </c>
      <c r="Y2292">
        <v>33.333333000000003</v>
      </c>
      <c r="AA2292">
        <v>76.59</v>
      </c>
      <c r="AB2292">
        <v>0</v>
      </c>
      <c r="AC2292">
        <v>0</v>
      </c>
      <c r="AD2292">
        <v>0</v>
      </c>
      <c r="AE2292">
        <v>9.01</v>
      </c>
      <c r="AF2292">
        <v>0</v>
      </c>
      <c r="AG2292">
        <v>0</v>
      </c>
      <c r="AH2292">
        <v>0</v>
      </c>
      <c r="AI2292">
        <v>8.5</v>
      </c>
      <c r="AJ2292">
        <v>1</v>
      </c>
      <c r="AK2292">
        <v>1</v>
      </c>
      <c r="AL2292">
        <v>1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 t="s">
        <v>3</v>
      </c>
      <c r="AT2292">
        <v>33.333333000000003</v>
      </c>
      <c r="AU2292" t="s">
        <v>3</v>
      </c>
      <c r="AV2292">
        <v>0</v>
      </c>
      <c r="AW2292">
        <v>1</v>
      </c>
      <c r="AX2292">
        <v>-1</v>
      </c>
      <c r="AY2292">
        <v>0</v>
      </c>
      <c r="AZ2292">
        <v>0</v>
      </c>
      <c r="BA2292" t="s">
        <v>3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CX2292">
        <f>Y2292*Source!I2093</f>
        <v>0.99999999000000006</v>
      </c>
      <c r="CY2292">
        <f t="shared" si="355"/>
        <v>76.59</v>
      </c>
      <c r="CZ2292">
        <f t="shared" si="356"/>
        <v>9.01</v>
      </c>
      <c r="DA2292">
        <f t="shared" si="357"/>
        <v>8.5</v>
      </c>
      <c r="DB2292">
        <f t="shared" si="353"/>
        <v>300.33</v>
      </c>
      <c r="DC2292">
        <f t="shared" si="354"/>
        <v>0</v>
      </c>
    </row>
    <row r="2293" spans="1:107">
      <c r="A2293">
        <f>ROW(Source!A2093)</f>
        <v>2093</v>
      </c>
      <c r="B2293">
        <v>35863109</v>
      </c>
      <c r="C2293">
        <v>35871368</v>
      </c>
      <c r="D2293">
        <v>29156142</v>
      </c>
      <c r="E2293">
        <v>1</v>
      </c>
      <c r="F2293">
        <v>1</v>
      </c>
      <c r="G2293">
        <v>1</v>
      </c>
      <c r="H2293">
        <v>3</v>
      </c>
      <c r="I2293" t="s">
        <v>230</v>
      </c>
      <c r="J2293" t="s">
        <v>233</v>
      </c>
      <c r="K2293" t="s">
        <v>231</v>
      </c>
      <c r="L2293">
        <v>1356</v>
      </c>
      <c r="N2293">
        <v>1010</v>
      </c>
      <c r="O2293" t="s">
        <v>232</v>
      </c>
      <c r="P2293" t="s">
        <v>232</v>
      </c>
      <c r="Q2293">
        <v>1000</v>
      </c>
      <c r="W2293">
        <v>0</v>
      </c>
      <c r="X2293">
        <v>-1152774928</v>
      </c>
      <c r="Y2293">
        <v>0.1</v>
      </c>
      <c r="AA2293">
        <v>5115.96</v>
      </c>
      <c r="AB2293">
        <v>0</v>
      </c>
      <c r="AC2293">
        <v>0</v>
      </c>
      <c r="AD2293">
        <v>0</v>
      </c>
      <c r="AE2293">
        <v>1998.42</v>
      </c>
      <c r="AF2293">
        <v>0</v>
      </c>
      <c r="AG2293">
        <v>0</v>
      </c>
      <c r="AH2293">
        <v>0</v>
      </c>
      <c r="AI2293">
        <v>2.56</v>
      </c>
      <c r="AJ2293">
        <v>1</v>
      </c>
      <c r="AK2293">
        <v>1</v>
      </c>
      <c r="AL2293">
        <v>1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 t="s">
        <v>3</v>
      </c>
      <c r="AT2293">
        <v>0.1</v>
      </c>
      <c r="AU2293" t="s">
        <v>3</v>
      </c>
      <c r="AV2293">
        <v>0</v>
      </c>
      <c r="AW2293">
        <v>1</v>
      </c>
      <c r="AX2293">
        <v>-1</v>
      </c>
      <c r="AY2293">
        <v>0</v>
      </c>
      <c r="AZ2293">
        <v>0</v>
      </c>
      <c r="BA2293" t="s">
        <v>3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CX2293">
        <f>Y2293*Source!I2093</f>
        <v>3.0000000000000001E-3</v>
      </c>
      <c r="CY2293">
        <f t="shared" si="355"/>
        <v>5115.96</v>
      </c>
      <c r="CZ2293">
        <f t="shared" si="356"/>
        <v>1998.42</v>
      </c>
      <c r="DA2293">
        <f t="shared" si="357"/>
        <v>2.56</v>
      </c>
      <c r="DB2293">
        <f t="shared" si="353"/>
        <v>199.84</v>
      </c>
      <c r="DC2293">
        <f t="shared" si="354"/>
        <v>0</v>
      </c>
    </row>
    <row r="2294" spans="1:107">
      <c r="A2294">
        <f>ROW(Source!A2093)</f>
        <v>2093</v>
      </c>
      <c r="B2294">
        <v>35863109</v>
      </c>
      <c r="C2294">
        <v>35871368</v>
      </c>
      <c r="D2294">
        <v>29170678</v>
      </c>
      <c r="E2294">
        <v>1</v>
      </c>
      <c r="F2294">
        <v>1</v>
      </c>
      <c r="G2294">
        <v>1</v>
      </c>
      <c r="H2294">
        <v>3</v>
      </c>
      <c r="I2294" t="s">
        <v>749</v>
      </c>
      <c r="J2294" t="s">
        <v>750</v>
      </c>
      <c r="K2294" t="s">
        <v>751</v>
      </c>
      <c r="L2294">
        <v>1354</v>
      </c>
      <c r="N2294">
        <v>1010</v>
      </c>
      <c r="O2294" t="s">
        <v>237</v>
      </c>
      <c r="P2294" t="s">
        <v>237</v>
      </c>
      <c r="Q2294">
        <v>1</v>
      </c>
      <c r="W2294">
        <v>0</v>
      </c>
      <c r="X2294">
        <v>-808655695</v>
      </c>
      <c r="Y2294">
        <v>102</v>
      </c>
      <c r="AA2294">
        <v>0.69</v>
      </c>
      <c r="AB2294">
        <v>0</v>
      </c>
      <c r="AC2294">
        <v>0</v>
      </c>
      <c r="AD2294">
        <v>0</v>
      </c>
      <c r="AE2294">
        <v>0.28000000000000003</v>
      </c>
      <c r="AF2294">
        <v>0</v>
      </c>
      <c r="AG2294">
        <v>0</v>
      </c>
      <c r="AH2294">
        <v>0</v>
      </c>
      <c r="AI2294">
        <v>2.46</v>
      </c>
      <c r="AJ2294">
        <v>1</v>
      </c>
      <c r="AK2294">
        <v>1</v>
      </c>
      <c r="AL2294">
        <v>1</v>
      </c>
      <c r="AN2294">
        <v>0</v>
      </c>
      <c r="AO2294">
        <v>1</v>
      </c>
      <c r="AP2294">
        <v>0</v>
      </c>
      <c r="AQ2294">
        <v>0</v>
      </c>
      <c r="AR2294">
        <v>0</v>
      </c>
      <c r="AS2294" t="s">
        <v>3</v>
      </c>
      <c r="AT2294">
        <v>102</v>
      </c>
      <c r="AU2294" t="s">
        <v>3</v>
      </c>
      <c r="AV2294">
        <v>0</v>
      </c>
      <c r="AW2294">
        <v>2</v>
      </c>
      <c r="AX2294">
        <v>35871388</v>
      </c>
      <c r="AY2294">
        <v>1</v>
      </c>
      <c r="AZ2294">
        <v>0</v>
      </c>
      <c r="BA2294">
        <v>2232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CX2294">
        <f>Y2294*Source!I2093</f>
        <v>3.06</v>
      </c>
      <c r="CY2294">
        <f t="shared" si="355"/>
        <v>0.69</v>
      </c>
      <c r="CZ2294">
        <f t="shared" si="356"/>
        <v>0.28000000000000003</v>
      </c>
      <c r="DA2294">
        <f t="shared" si="357"/>
        <v>2.46</v>
      </c>
      <c r="DB2294">
        <f t="shared" si="353"/>
        <v>28.56</v>
      </c>
      <c r="DC2294">
        <f t="shared" si="354"/>
        <v>0</v>
      </c>
    </row>
    <row r="2295" spans="1:107">
      <c r="A2295">
        <f>ROW(Source!A2093)</f>
        <v>2093</v>
      </c>
      <c r="B2295">
        <v>35863109</v>
      </c>
      <c r="C2295">
        <v>35871368</v>
      </c>
      <c r="D2295">
        <v>29171808</v>
      </c>
      <c r="E2295">
        <v>1</v>
      </c>
      <c r="F2295">
        <v>1</v>
      </c>
      <c r="G2295">
        <v>1</v>
      </c>
      <c r="H2295">
        <v>3</v>
      </c>
      <c r="I2295" t="s">
        <v>752</v>
      </c>
      <c r="J2295" t="s">
        <v>753</v>
      </c>
      <c r="K2295" t="s">
        <v>754</v>
      </c>
      <c r="L2295">
        <v>1374</v>
      </c>
      <c r="N2295">
        <v>1013</v>
      </c>
      <c r="O2295" t="s">
        <v>755</v>
      </c>
      <c r="P2295" t="s">
        <v>755</v>
      </c>
      <c r="Q2295">
        <v>1</v>
      </c>
      <c r="W2295">
        <v>0</v>
      </c>
      <c r="X2295">
        <v>-915781824</v>
      </c>
      <c r="Y2295">
        <v>6.05</v>
      </c>
      <c r="AA2295">
        <v>1</v>
      </c>
      <c r="AB2295">
        <v>0</v>
      </c>
      <c r="AC2295">
        <v>0</v>
      </c>
      <c r="AD2295">
        <v>0</v>
      </c>
      <c r="AE2295">
        <v>1</v>
      </c>
      <c r="AF2295">
        <v>0</v>
      </c>
      <c r="AG2295">
        <v>0</v>
      </c>
      <c r="AH2295">
        <v>0</v>
      </c>
      <c r="AI2295">
        <v>1</v>
      </c>
      <c r="AJ2295">
        <v>1</v>
      </c>
      <c r="AK2295">
        <v>1</v>
      </c>
      <c r="AL2295">
        <v>1</v>
      </c>
      <c r="AN2295">
        <v>0</v>
      </c>
      <c r="AO2295">
        <v>1</v>
      </c>
      <c r="AP2295">
        <v>0</v>
      </c>
      <c r="AQ2295">
        <v>0</v>
      </c>
      <c r="AR2295">
        <v>0</v>
      </c>
      <c r="AS2295" t="s">
        <v>3</v>
      </c>
      <c r="AT2295">
        <v>6.05</v>
      </c>
      <c r="AU2295" t="s">
        <v>3</v>
      </c>
      <c r="AV2295">
        <v>0</v>
      </c>
      <c r="AW2295">
        <v>2</v>
      </c>
      <c r="AX2295">
        <v>35871389</v>
      </c>
      <c r="AY2295">
        <v>1</v>
      </c>
      <c r="AZ2295">
        <v>0</v>
      </c>
      <c r="BA2295">
        <v>2233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CX2295">
        <f>Y2295*Source!I2093</f>
        <v>0.18149999999999999</v>
      </c>
      <c r="CY2295">
        <f t="shared" si="355"/>
        <v>1</v>
      </c>
      <c r="CZ2295">
        <f t="shared" si="356"/>
        <v>1</v>
      </c>
      <c r="DA2295">
        <f t="shared" si="357"/>
        <v>1</v>
      </c>
      <c r="DB2295">
        <f t="shared" si="353"/>
        <v>6.05</v>
      </c>
      <c r="DC2295">
        <f t="shared" si="354"/>
        <v>0</v>
      </c>
    </row>
    <row r="2296" spans="1:107">
      <c r="A2296">
        <f>ROW(Source!A2097)</f>
        <v>2097</v>
      </c>
      <c r="B2296">
        <v>35863109</v>
      </c>
      <c r="C2296">
        <v>35871393</v>
      </c>
      <c r="D2296">
        <v>29364679</v>
      </c>
      <c r="E2296">
        <v>1</v>
      </c>
      <c r="F2296">
        <v>1</v>
      </c>
      <c r="G2296">
        <v>1</v>
      </c>
      <c r="H2296">
        <v>1</v>
      </c>
      <c r="I2296" t="s">
        <v>735</v>
      </c>
      <c r="J2296" t="s">
        <v>3</v>
      </c>
      <c r="K2296" t="s">
        <v>736</v>
      </c>
      <c r="L2296">
        <v>1369</v>
      </c>
      <c r="N2296">
        <v>1013</v>
      </c>
      <c r="O2296" t="s">
        <v>561</v>
      </c>
      <c r="P2296" t="s">
        <v>561</v>
      </c>
      <c r="Q2296">
        <v>1</v>
      </c>
      <c r="W2296">
        <v>0</v>
      </c>
      <c r="X2296">
        <v>931378261</v>
      </c>
      <c r="Y2296">
        <v>30.175999999999995</v>
      </c>
      <c r="AA2296">
        <v>0</v>
      </c>
      <c r="AB2296">
        <v>0</v>
      </c>
      <c r="AC2296">
        <v>0</v>
      </c>
      <c r="AD2296">
        <v>316.85000000000002</v>
      </c>
      <c r="AE2296">
        <v>0</v>
      </c>
      <c r="AF2296">
        <v>0</v>
      </c>
      <c r="AG2296">
        <v>0</v>
      </c>
      <c r="AH2296">
        <v>316.85000000000002</v>
      </c>
      <c r="AI2296">
        <v>1</v>
      </c>
      <c r="AJ2296">
        <v>1</v>
      </c>
      <c r="AK2296">
        <v>1</v>
      </c>
      <c r="AL2296">
        <v>1</v>
      </c>
      <c r="AN2296">
        <v>0</v>
      </c>
      <c r="AO2296">
        <v>1</v>
      </c>
      <c r="AP2296">
        <v>1</v>
      </c>
      <c r="AQ2296">
        <v>0</v>
      </c>
      <c r="AR2296">
        <v>0</v>
      </c>
      <c r="AS2296" t="s">
        <v>3</v>
      </c>
      <c r="AT2296">
        <v>26.24</v>
      </c>
      <c r="AU2296" t="s">
        <v>134</v>
      </c>
      <c r="AV2296">
        <v>1</v>
      </c>
      <c r="AW2296">
        <v>2</v>
      </c>
      <c r="AX2296">
        <v>35871403</v>
      </c>
      <c r="AY2296">
        <v>2</v>
      </c>
      <c r="AZ2296">
        <v>131072</v>
      </c>
      <c r="BA2296">
        <v>2234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CX2296">
        <f>Y2296*Source!I2097</f>
        <v>0.30175999999999997</v>
      </c>
      <c r="CY2296">
        <f>AD2296</f>
        <v>316.85000000000002</v>
      </c>
      <c r="CZ2296">
        <f>AH2296</f>
        <v>316.85000000000002</v>
      </c>
      <c r="DA2296">
        <f>AL2296</f>
        <v>1</v>
      </c>
      <c r="DB2296">
        <f>ROUND((ROUND(AT2296*CZ2296,2)*1.15),2)</f>
        <v>9561.26</v>
      </c>
      <c r="DC2296">
        <f>ROUND((ROUND(AT2296*AG2296,2)*1.15),2)</f>
        <v>0</v>
      </c>
    </row>
    <row r="2297" spans="1:107">
      <c r="A2297">
        <f>ROW(Source!A2097)</f>
        <v>2097</v>
      </c>
      <c r="B2297">
        <v>35863109</v>
      </c>
      <c r="C2297">
        <v>35871393</v>
      </c>
      <c r="D2297">
        <v>121548</v>
      </c>
      <c r="E2297">
        <v>1</v>
      </c>
      <c r="F2297">
        <v>1</v>
      </c>
      <c r="G2297">
        <v>1</v>
      </c>
      <c r="H2297">
        <v>1</v>
      </c>
      <c r="I2297" t="s">
        <v>35</v>
      </c>
      <c r="J2297" t="s">
        <v>3</v>
      </c>
      <c r="K2297" t="s">
        <v>562</v>
      </c>
      <c r="L2297">
        <v>608254</v>
      </c>
      <c r="N2297">
        <v>1013</v>
      </c>
      <c r="O2297" t="s">
        <v>563</v>
      </c>
      <c r="P2297" t="s">
        <v>563</v>
      </c>
      <c r="Q2297">
        <v>1</v>
      </c>
      <c r="W2297">
        <v>0</v>
      </c>
      <c r="X2297">
        <v>-185737400</v>
      </c>
      <c r="Y2297">
        <v>0.03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1</v>
      </c>
      <c r="AJ2297">
        <v>1</v>
      </c>
      <c r="AK2297">
        <v>1</v>
      </c>
      <c r="AL2297">
        <v>1</v>
      </c>
      <c r="AN2297">
        <v>0</v>
      </c>
      <c r="AO2297">
        <v>1</v>
      </c>
      <c r="AP2297">
        <v>0</v>
      </c>
      <c r="AQ2297">
        <v>0</v>
      </c>
      <c r="AR2297">
        <v>0</v>
      </c>
      <c r="AS2297" t="s">
        <v>3</v>
      </c>
      <c r="AT2297">
        <v>0.03</v>
      </c>
      <c r="AU2297" t="s">
        <v>3</v>
      </c>
      <c r="AV2297">
        <v>2</v>
      </c>
      <c r="AW2297">
        <v>2</v>
      </c>
      <c r="AX2297">
        <v>35871404</v>
      </c>
      <c r="AY2297">
        <v>1</v>
      </c>
      <c r="AZ2297">
        <v>0</v>
      </c>
      <c r="BA2297">
        <v>2235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CX2297">
        <f>Y2297*Source!I2097</f>
        <v>2.9999999999999997E-4</v>
      </c>
      <c r="CY2297">
        <f>AD2297</f>
        <v>0</v>
      </c>
      <c r="CZ2297">
        <f>AH2297</f>
        <v>0</v>
      </c>
      <c r="DA2297">
        <f>AL2297</f>
        <v>1</v>
      </c>
      <c r="DB2297">
        <f t="shared" ref="DB2297:DB2304" si="358">ROUND(ROUND(AT2297*CZ2297,2),2)</f>
        <v>0</v>
      </c>
      <c r="DC2297">
        <f t="shared" ref="DC2297:DC2304" si="359">ROUND(ROUND(AT2297*AG2297,2),2)</f>
        <v>0</v>
      </c>
    </row>
    <row r="2298" spans="1:107">
      <c r="A2298">
        <f>ROW(Source!A2097)</f>
        <v>2097</v>
      </c>
      <c r="B2298">
        <v>35863109</v>
      </c>
      <c r="C2298">
        <v>35871393</v>
      </c>
      <c r="D2298">
        <v>29172362</v>
      </c>
      <c r="E2298">
        <v>1</v>
      </c>
      <c r="F2298">
        <v>1</v>
      </c>
      <c r="G2298">
        <v>1</v>
      </c>
      <c r="H2298">
        <v>2</v>
      </c>
      <c r="I2298" t="s">
        <v>737</v>
      </c>
      <c r="J2298" t="s">
        <v>738</v>
      </c>
      <c r="K2298" t="s">
        <v>739</v>
      </c>
      <c r="L2298">
        <v>1368</v>
      </c>
      <c r="N2298">
        <v>1011</v>
      </c>
      <c r="O2298" t="s">
        <v>567</v>
      </c>
      <c r="P2298" t="s">
        <v>567</v>
      </c>
      <c r="Q2298">
        <v>1</v>
      </c>
      <c r="W2298">
        <v>0</v>
      </c>
      <c r="X2298">
        <v>2071614860</v>
      </c>
      <c r="Y2298">
        <v>0.03</v>
      </c>
      <c r="AA2298">
        <v>0</v>
      </c>
      <c r="AB2298">
        <v>1113.56</v>
      </c>
      <c r="AC2298">
        <v>446.18</v>
      </c>
      <c r="AD2298">
        <v>0</v>
      </c>
      <c r="AE2298">
        <v>0</v>
      </c>
      <c r="AF2298">
        <v>134.65</v>
      </c>
      <c r="AG2298">
        <v>13.5</v>
      </c>
      <c r="AH2298">
        <v>0</v>
      </c>
      <c r="AI2298">
        <v>1</v>
      </c>
      <c r="AJ2298">
        <v>8.27</v>
      </c>
      <c r="AK2298">
        <v>33.049999999999997</v>
      </c>
      <c r="AL2298">
        <v>1</v>
      </c>
      <c r="AN2298">
        <v>0</v>
      </c>
      <c r="AO2298">
        <v>1</v>
      </c>
      <c r="AP2298">
        <v>0</v>
      </c>
      <c r="AQ2298">
        <v>0</v>
      </c>
      <c r="AR2298">
        <v>0</v>
      </c>
      <c r="AS2298" t="s">
        <v>3</v>
      </c>
      <c r="AT2298">
        <v>0.03</v>
      </c>
      <c r="AU2298" t="s">
        <v>3</v>
      </c>
      <c r="AV2298">
        <v>0</v>
      </c>
      <c r="AW2298">
        <v>2</v>
      </c>
      <c r="AX2298">
        <v>35871405</v>
      </c>
      <c r="AY2298">
        <v>1</v>
      </c>
      <c r="AZ2298">
        <v>0</v>
      </c>
      <c r="BA2298">
        <v>2236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CX2298">
        <f>Y2298*Source!I2097</f>
        <v>2.9999999999999997E-4</v>
      </c>
      <c r="CY2298">
        <f>AB2298</f>
        <v>1113.56</v>
      </c>
      <c r="CZ2298">
        <f>AF2298</f>
        <v>134.65</v>
      </c>
      <c r="DA2298">
        <f>AJ2298</f>
        <v>8.27</v>
      </c>
      <c r="DB2298">
        <f t="shared" si="358"/>
        <v>4.04</v>
      </c>
      <c r="DC2298">
        <f t="shared" si="359"/>
        <v>0.41</v>
      </c>
    </row>
    <row r="2299" spans="1:107">
      <c r="A2299">
        <f>ROW(Source!A2097)</f>
        <v>2097</v>
      </c>
      <c r="B2299">
        <v>35863109</v>
      </c>
      <c r="C2299">
        <v>35871393</v>
      </c>
      <c r="D2299">
        <v>29174913</v>
      </c>
      <c r="E2299">
        <v>1</v>
      </c>
      <c r="F2299">
        <v>1</v>
      </c>
      <c r="G2299">
        <v>1</v>
      </c>
      <c r="H2299">
        <v>2</v>
      </c>
      <c r="I2299" t="s">
        <v>578</v>
      </c>
      <c r="J2299" t="s">
        <v>579</v>
      </c>
      <c r="K2299" t="s">
        <v>580</v>
      </c>
      <c r="L2299">
        <v>1368</v>
      </c>
      <c r="N2299">
        <v>1011</v>
      </c>
      <c r="O2299" t="s">
        <v>567</v>
      </c>
      <c r="P2299" t="s">
        <v>567</v>
      </c>
      <c r="Q2299">
        <v>1</v>
      </c>
      <c r="W2299">
        <v>0</v>
      </c>
      <c r="X2299">
        <v>458544584</v>
      </c>
      <c r="Y2299">
        <v>0.02</v>
      </c>
      <c r="AA2299">
        <v>0</v>
      </c>
      <c r="AB2299">
        <v>932.72</v>
      </c>
      <c r="AC2299">
        <v>383.38</v>
      </c>
      <c r="AD2299">
        <v>0</v>
      </c>
      <c r="AE2299">
        <v>0</v>
      </c>
      <c r="AF2299">
        <v>87.17</v>
      </c>
      <c r="AG2299">
        <v>11.6</v>
      </c>
      <c r="AH2299">
        <v>0</v>
      </c>
      <c r="AI2299">
        <v>1</v>
      </c>
      <c r="AJ2299">
        <v>10.7</v>
      </c>
      <c r="AK2299">
        <v>33.049999999999997</v>
      </c>
      <c r="AL2299">
        <v>1</v>
      </c>
      <c r="AN2299">
        <v>0</v>
      </c>
      <c r="AO2299">
        <v>1</v>
      </c>
      <c r="AP2299">
        <v>0</v>
      </c>
      <c r="AQ2299">
        <v>0</v>
      </c>
      <c r="AR2299">
        <v>0</v>
      </c>
      <c r="AS2299" t="s">
        <v>3</v>
      </c>
      <c r="AT2299">
        <v>0.02</v>
      </c>
      <c r="AU2299" t="s">
        <v>3</v>
      </c>
      <c r="AV2299">
        <v>0</v>
      </c>
      <c r="AW2299">
        <v>2</v>
      </c>
      <c r="AX2299">
        <v>35871406</v>
      </c>
      <c r="AY2299">
        <v>1</v>
      </c>
      <c r="AZ2299">
        <v>0</v>
      </c>
      <c r="BA2299">
        <v>2237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CX2299">
        <f>Y2299*Source!I2097</f>
        <v>2.0000000000000001E-4</v>
      </c>
      <c r="CY2299">
        <f>AB2299</f>
        <v>932.72</v>
      </c>
      <c r="CZ2299">
        <f>AF2299</f>
        <v>87.17</v>
      </c>
      <c r="DA2299">
        <f>AJ2299</f>
        <v>10.7</v>
      </c>
      <c r="DB2299">
        <f t="shared" si="358"/>
        <v>1.74</v>
      </c>
      <c r="DC2299">
        <f t="shared" si="359"/>
        <v>0.23</v>
      </c>
    </row>
    <row r="2300" spans="1:107">
      <c r="A2300">
        <f>ROW(Source!A2097)</f>
        <v>2097</v>
      </c>
      <c r="B2300">
        <v>35863109</v>
      </c>
      <c r="C2300">
        <v>35871393</v>
      </c>
      <c r="D2300">
        <v>29149204</v>
      </c>
      <c r="E2300">
        <v>1</v>
      </c>
      <c r="F2300">
        <v>1</v>
      </c>
      <c r="G2300">
        <v>1</v>
      </c>
      <c r="H2300">
        <v>3</v>
      </c>
      <c r="I2300" t="s">
        <v>746</v>
      </c>
      <c r="J2300" t="s">
        <v>747</v>
      </c>
      <c r="K2300" t="s">
        <v>748</v>
      </c>
      <c r="L2300">
        <v>1348</v>
      </c>
      <c r="N2300">
        <v>1009</v>
      </c>
      <c r="O2300" t="s">
        <v>30</v>
      </c>
      <c r="P2300" t="s">
        <v>30</v>
      </c>
      <c r="Q2300">
        <v>1000</v>
      </c>
      <c r="W2300">
        <v>0</v>
      </c>
      <c r="X2300">
        <v>-1132764130</v>
      </c>
      <c r="Y2300">
        <v>3.15E-3</v>
      </c>
      <c r="AA2300">
        <v>4978.46</v>
      </c>
      <c r="AB2300">
        <v>0</v>
      </c>
      <c r="AC2300">
        <v>0</v>
      </c>
      <c r="AD2300">
        <v>0</v>
      </c>
      <c r="AE2300">
        <v>729.98</v>
      </c>
      <c r="AF2300">
        <v>0</v>
      </c>
      <c r="AG2300">
        <v>0</v>
      </c>
      <c r="AH2300">
        <v>0</v>
      </c>
      <c r="AI2300">
        <v>6.82</v>
      </c>
      <c r="AJ2300">
        <v>1</v>
      </c>
      <c r="AK2300">
        <v>1</v>
      </c>
      <c r="AL2300">
        <v>1</v>
      </c>
      <c r="AN2300">
        <v>0</v>
      </c>
      <c r="AO2300">
        <v>1</v>
      </c>
      <c r="AP2300">
        <v>0</v>
      </c>
      <c r="AQ2300">
        <v>0</v>
      </c>
      <c r="AR2300">
        <v>0</v>
      </c>
      <c r="AS2300" t="s">
        <v>3</v>
      </c>
      <c r="AT2300">
        <v>3.15E-3</v>
      </c>
      <c r="AU2300" t="s">
        <v>3</v>
      </c>
      <c r="AV2300">
        <v>0</v>
      </c>
      <c r="AW2300">
        <v>2</v>
      </c>
      <c r="AX2300">
        <v>35871407</v>
      </c>
      <c r="AY2300">
        <v>1</v>
      </c>
      <c r="AZ2300">
        <v>0</v>
      </c>
      <c r="BA2300">
        <v>2238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CX2300">
        <f>Y2300*Source!I2097</f>
        <v>3.15E-5</v>
      </c>
      <c r="CY2300">
        <f>AA2300</f>
        <v>4978.46</v>
      </c>
      <c r="CZ2300">
        <f>AE2300</f>
        <v>729.98</v>
      </c>
      <c r="DA2300">
        <f>AI2300</f>
        <v>6.82</v>
      </c>
      <c r="DB2300">
        <f t="shared" si="358"/>
        <v>2.2999999999999998</v>
      </c>
      <c r="DC2300">
        <f t="shared" si="359"/>
        <v>0</v>
      </c>
    </row>
    <row r="2301" spans="1:107">
      <c r="A2301">
        <f>ROW(Source!A2097)</f>
        <v>2097</v>
      </c>
      <c r="B2301">
        <v>35863109</v>
      </c>
      <c r="C2301">
        <v>35871393</v>
      </c>
      <c r="D2301">
        <v>29156142</v>
      </c>
      <c r="E2301">
        <v>1</v>
      </c>
      <c r="F2301">
        <v>1</v>
      </c>
      <c r="G2301">
        <v>1</v>
      </c>
      <c r="H2301">
        <v>3</v>
      </c>
      <c r="I2301" t="s">
        <v>230</v>
      </c>
      <c r="J2301" t="s">
        <v>233</v>
      </c>
      <c r="K2301" t="s">
        <v>231</v>
      </c>
      <c r="L2301">
        <v>1356</v>
      </c>
      <c r="N2301">
        <v>1010</v>
      </c>
      <c r="O2301" t="s">
        <v>232</v>
      </c>
      <c r="P2301" t="s">
        <v>232</v>
      </c>
      <c r="Q2301">
        <v>1000</v>
      </c>
      <c r="W2301">
        <v>0</v>
      </c>
      <c r="X2301">
        <v>-1152774928</v>
      </c>
      <c r="Y2301">
        <v>0.1</v>
      </c>
      <c r="AA2301">
        <v>5115.96</v>
      </c>
      <c r="AB2301">
        <v>0</v>
      </c>
      <c r="AC2301">
        <v>0</v>
      </c>
      <c r="AD2301">
        <v>0</v>
      </c>
      <c r="AE2301">
        <v>1998.42</v>
      </c>
      <c r="AF2301">
        <v>0</v>
      </c>
      <c r="AG2301">
        <v>0</v>
      </c>
      <c r="AH2301">
        <v>0</v>
      </c>
      <c r="AI2301">
        <v>2.56</v>
      </c>
      <c r="AJ2301">
        <v>1</v>
      </c>
      <c r="AK2301">
        <v>1</v>
      </c>
      <c r="AL2301">
        <v>1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 t="s">
        <v>3</v>
      </c>
      <c r="AT2301">
        <v>0.1</v>
      </c>
      <c r="AU2301" t="s">
        <v>3</v>
      </c>
      <c r="AV2301">
        <v>0</v>
      </c>
      <c r="AW2301">
        <v>1</v>
      </c>
      <c r="AX2301">
        <v>-1</v>
      </c>
      <c r="AY2301">
        <v>0</v>
      </c>
      <c r="AZ2301">
        <v>0</v>
      </c>
      <c r="BA2301" t="s">
        <v>3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CX2301">
        <f>Y2301*Source!I2097</f>
        <v>1E-3</v>
      </c>
      <c r="CY2301">
        <f>AA2301</f>
        <v>5115.96</v>
      </c>
      <c r="CZ2301">
        <f>AE2301</f>
        <v>1998.42</v>
      </c>
      <c r="DA2301">
        <f>AI2301</f>
        <v>2.56</v>
      </c>
      <c r="DB2301">
        <f t="shared" si="358"/>
        <v>199.84</v>
      </c>
      <c r="DC2301">
        <f t="shared" si="359"/>
        <v>0</v>
      </c>
    </row>
    <row r="2302" spans="1:107">
      <c r="A2302">
        <f>ROW(Source!A2097)</f>
        <v>2097</v>
      </c>
      <c r="B2302">
        <v>35863109</v>
      </c>
      <c r="C2302">
        <v>35871393</v>
      </c>
      <c r="D2302">
        <v>29170678</v>
      </c>
      <c r="E2302">
        <v>1</v>
      </c>
      <c r="F2302">
        <v>1</v>
      </c>
      <c r="G2302">
        <v>1</v>
      </c>
      <c r="H2302">
        <v>3</v>
      </c>
      <c r="I2302" t="s">
        <v>749</v>
      </c>
      <c r="J2302" t="s">
        <v>750</v>
      </c>
      <c r="K2302" t="s">
        <v>751</v>
      </c>
      <c r="L2302">
        <v>1354</v>
      </c>
      <c r="N2302">
        <v>1010</v>
      </c>
      <c r="O2302" t="s">
        <v>237</v>
      </c>
      <c r="P2302" t="s">
        <v>237</v>
      </c>
      <c r="Q2302">
        <v>1</v>
      </c>
      <c r="W2302">
        <v>0</v>
      </c>
      <c r="X2302">
        <v>-808655695</v>
      </c>
      <c r="Y2302">
        <v>102</v>
      </c>
      <c r="AA2302">
        <v>0.69</v>
      </c>
      <c r="AB2302">
        <v>0</v>
      </c>
      <c r="AC2302">
        <v>0</v>
      </c>
      <c r="AD2302">
        <v>0</v>
      </c>
      <c r="AE2302">
        <v>0.28000000000000003</v>
      </c>
      <c r="AF2302">
        <v>0</v>
      </c>
      <c r="AG2302">
        <v>0</v>
      </c>
      <c r="AH2302">
        <v>0</v>
      </c>
      <c r="AI2302">
        <v>2.46</v>
      </c>
      <c r="AJ2302">
        <v>1</v>
      </c>
      <c r="AK2302">
        <v>1</v>
      </c>
      <c r="AL2302">
        <v>1</v>
      </c>
      <c r="AN2302">
        <v>0</v>
      </c>
      <c r="AO2302">
        <v>1</v>
      </c>
      <c r="AP2302">
        <v>0</v>
      </c>
      <c r="AQ2302">
        <v>0</v>
      </c>
      <c r="AR2302">
        <v>0</v>
      </c>
      <c r="AS2302" t="s">
        <v>3</v>
      </c>
      <c r="AT2302">
        <v>102</v>
      </c>
      <c r="AU2302" t="s">
        <v>3</v>
      </c>
      <c r="AV2302">
        <v>0</v>
      </c>
      <c r="AW2302">
        <v>2</v>
      </c>
      <c r="AX2302">
        <v>35871408</v>
      </c>
      <c r="AY2302">
        <v>1</v>
      </c>
      <c r="AZ2302">
        <v>0</v>
      </c>
      <c r="BA2302">
        <v>2239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CX2302">
        <f>Y2302*Source!I2097</f>
        <v>1.02</v>
      </c>
      <c r="CY2302">
        <f>AA2302</f>
        <v>0.69</v>
      </c>
      <c r="CZ2302">
        <f>AE2302</f>
        <v>0.28000000000000003</v>
      </c>
      <c r="DA2302">
        <f>AI2302</f>
        <v>2.46</v>
      </c>
      <c r="DB2302">
        <f t="shared" si="358"/>
        <v>28.56</v>
      </c>
      <c r="DC2302">
        <f t="shared" si="359"/>
        <v>0</v>
      </c>
    </row>
    <row r="2303" spans="1:107">
      <c r="A2303">
        <f>ROW(Source!A2097)</f>
        <v>2097</v>
      </c>
      <c r="B2303">
        <v>35863109</v>
      </c>
      <c r="C2303">
        <v>35871393</v>
      </c>
      <c r="D2303">
        <v>29169278</v>
      </c>
      <c r="E2303">
        <v>1</v>
      </c>
      <c r="F2303">
        <v>1</v>
      </c>
      <c r="G2303">
        <v>1</v>
      </c>
      <c r="H2303">
        <v>3</v>
      </c>
      <c r="I2303" t="s">
        <v>249</v>
      </c>
      <c r="J2303" t="s">
        <v>251</v>
      </c>
      <c r="K2303" t="s">
        <v>250</v>
      </c>
      <c r="L2303">
        <v>1354</v>
      </c>
      <c r="N2303">
        <v>1010</v>
      </c>
      <c r="O2303" t="s">
        <v>237</v>
      </c>
      <c r="P2303" t="s">
        <v>237</v>
      </c>
      <c r="Q2303">
        <v>1</v>
      </c>
      <c r="W2303">
        <v>0</v>
      </c>
      <c r="X2303">
        <v>-1190793685</v>
      </c>
      <c r="Y2303">
        <v>100</v>
      </c>
      <c r="AA2303">
        <v>76.47</v>
      </c>
      <c r="AB2303">
        <v>0</v>
      </c>
      <c r="AC2303">
        <v>0</v>
      </c>
      <c r="AD2303">
        <v>0</v>
      </c>
      <c r="AE2303">
        <v>8.81</v>
      </c>
      <c r="AF2303">
        <v>0</v>
      </c>
      <c r="AG2303">
        <v>0</v>
      </c>
      <c r="AH2303">
        <v>0</v>
      </c>
      <c r="AI2303">
        <v>8.68</v>
      </c>
      <c r="AJ2303">
        <v>1</v>
      </c>
      <c r="AK2303">
        <v>1</v>
      </c>
      <c r="AL2303">
        <v>1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 t="s">
        <v>3</v>
      </c>
      <c r="AT2303">
        <v>100</v>
      </c>
      <c r="AU2303" t="s">
        <v>3</v>
      </c>
      <c r="AV2303">
        <v>0</v>
      </c>
      <c r="AW2303">
        <v>1</v>
      </c>
      <c r="AX2303">
        <v>-1</v>
      </c>
      <c r="AY2303">
        <v>0</v>
      </c>
      <c r="AZ2303">
        <v>0</v>
      </c>
      <c r="BA2303" t="s">
        <v>3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CX2303">
        <f>Y2303*Source!I2097</f>
        <v>1</v>
      </c>
      <c r="CY2303">
        <f>AA2303</f>
        <v>76.47</v>
      </c>
      <c r="CZ2303">
        <f>AE2303</f>
        <v>8.81</v>
      </c>
      <c r="DA2303">
        <f>AI2303</f>
        <v>8.68</v>
      </c>
      <c r="DB2303">
        <f t="shared" si="358"/>
        <v>881</v>
      </c>
      <c r="DC2303">
        <f t="shared" si="359"/>
        <v>0</v>
      </c>
    </row>
    <row r="2304" spans="1:107">
      <c r="A2304">
        <f>ROW(Source!A2097)</f>
        <v>2097</v>
      </c>
      <c r="B2304">
        <v>35863109</v>
      </c>
      <c r="C2304">
        <v>35871393</v>
      </c>
      <c r="D2304">
        <v>29171808</v>
      </c>
      <c r="E2304">
        <v>1</v>
      </c>
      <c r="F2304">
        <v>1</v>
      </c>
      <c r="G2304">
        <v>1</v>
      </c>
      <c r="H2304">
        <v>3</v>
      </c>
      <c r="I2304" t="s">
        <v>752</v>
      </c>
      <c r="J2304" t="s">
        <v>753</v>
      </c>
      <c r="K2304" t="s">
        <v>754</v>
      </c>
      <c r="L2304">
        <v>1374</v>
      </c>
      <c r="N2304">
        <v>1013</v>
      </c>
      <c r="O2304" t="s">
        <v>755</v>
      </c>
      <c r="P2304" t="s">
        <v>755</v>
      </c>
      <c r="Q2304">
        <v>1</v>
      </c>
      <c r="W2304">
        <v>0</v>
      </c>
      <c r="X2304">
        <v>-915781824</v>
      </c>
      <c r="Y2304">
        <v>5.21</v>
      </c>
      <c r="AA2304">
        <v>1</v>
      </c>
      <c r="AB2304">
        <v>0</v>
      </c>
      <c r="AC2304">
        <v>0</v>
      </c>
      <c r="AD2304">
        <v>0</v>
      </c>
      <c r="AE2304">
        <v>1</v>
      </c>
      <c r="AF2304">
        <v>0</v>
      </c>
      <c r="AG2304">
        <v>0</v>
      </c>
      <c r="AH2304">
        <v>0</v>
      </c>
      <c r="AI2304">
        <v>1</v>
      </c>
      <c r="AJ2304">
        <v>1</v>
      </c>
      <c r="AK2304">
        <v>1</v>
      </c>
      <c r="AL2304">
        <v>1</v>
      </c>
      <c r="AN2304">
        <v>0</v>
      </c>
      <c r="AO2304">
        <v>1</v>
      </c>
      <c r="AP2304">
        <v>0</v>
      </c>
      <c r="AQ2304">
        <v>0</v>
      </c>
      <c r="AR2304">
        <v>0</v>
      </c>
      <c r="AS2304" t="s">
        <v>3</v>
      </c>
      <c r="AT2304">
        <v>5.21</v>
      </c>
      <c r="AU2304" t="s">
        <v>3</v>
      </c>
      <c r="AV2304">
        <v>0</v>
      </c>
      <c r="AW2304">
        <v>2</v>
      </c>
      <c r="AX2304">
        <v>35871409</v>
      </c>
      <c r="AY2304">
        <v>1</v>
      </c>
      <c r="AZ2304">
        <v>0</v>
      </c>
      <c r="BA2304">
        <v>2240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CX2304">
        <f>Y2304*Source!I2097</f>
        <v>5.21E-2</v>
      </c>
      <c r="CY2304">
        <f>AA2304</f>
        <v>1</v>
      </c>
      <c r="CZ2304">
        <f>AE2304</f>
        <v>1</v>
      </c>
      <c r="DA2304">
        <f>AI2304</f>
        <v>1</v>
      </c>
      <c r="DB2304">
        <f t="shared" si="358"/>
        <v>5.21</v>
      </c>
      <c r="DC2304">
        <f t="shared" si="359"/>
        <v>0</v>
      </c>
    </row>
    <row r="2305" spans="1:107">
      <c r="A2305">
        <f>ROW(Source!A2100)</f>
        <v>2100</v>
      </c>
      <c r="B2305">
        <v>35863109</v>
      </c>
      <c r="C2305">
        <v>35871412</v>
      </c>
      <c r="D2305">
        <v>18442760</v>
      </c>
      <c r="E2305">
        <v>1</v>
      </c>
      <c r="F2305">
        <v>1</v>
      </c>
      <c r="G2305">
        <v>1</v>
      </c>
      <c r="H2305">
        <v>1</v>
      </c>
      <c r="I2305" t="s">
        <v>816</v>
      </c>
      <c r="J2305" t="s">
        <v>3</v>
      </c>
      <c r="K2305" t="s">
        <v>817</v>
      </c>
      <c r="L2305">
        <v>1369</v>
      </c>
      <c r="N2305">
        <v>1013</v>
      </c>
      <c r="O2305" t="s">
        <v>561</v>
      </c>
      <c r="P2305" t="s">
        <v>561</v>
      </c>
      <c r="Q2305">
        <v>1</v>
      </c>
      <c r="W2305">
        <v>0</v>
      </c>
      <c r="X2305">
        <v>1855713677</v>
      </c>
      <c r="Y2305">
        <v>29.945999999999998</v>
      </c>
      <c r="AA2305">
        <v>0</v>
      </c>
      <c r="AB2305">
        <v>0</v>
      </c>
      <c r="AC2305">
        <v>0</v>
      </c>
      <c r="AD2305">
        <v>354.22</v>
      </c>
      <c r="AE2305">
        <v>0</v>
      </c>
      <c r="AF2305">
        <v>0</v>
      </c>
      <c r="AG2305">
        <v>0</v>
      </c>
      <c r="AH2305">
        <v>354.22</v>
      </c>
      <c r="AI2305">
        <v>1</v>
      </c>
      <c r="AJ2305">
        <v>1</v>
      </c>
      <c r="AK2305">
        <v>1</v>
      </c>
      <c r="AL2305">
        <v>1</v>
      </c>
      <c r="AN2305">
        <v>0</v>
      </c>
      <c r="AO2305">
        <v>1</v>
      </c>
      <c r="AP2305">
        <v>1</v>
      </c>
      <c r="AQ2305">
        <v>0</v>
      </c>
      <c r="AR2305">
        <v>0</v>
      </c>
      <c r="AS2305" t="s">
        <v>3</v>
      </c>
      <c r="AT2305">
        <v>26.04</v>
      </c>
      <c r="AU2305" t="s">
        <v>134</v>
      </c>
      <c r="AV2305">
        <v>1</v>
      </c>
      <c r="AW2305">
        <v>2</v>
      </c>
      <c r="AX2305">
        <v>35871419</v>
      </c>
      <c r="AY2305">
        <v>1</v>
      </c>
      <c r="AZ2305">
        <v>0</v>
      </c>
      <c r="BA2305">
        <v>2241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CX2305">
        <f>Y2305*Source!I2100</f>
        <v>10.960235999999998</v>
      </c>
      <c r="CY2305">
        <f>AD2305</f>
        <v>354.22</v>
      </c>
      <c r="CZ2305">
        <f>AH2305</f>
        <v>354.22</v>
      </c>
      <c r="DA2305">
        <f>AL2305</f>
        <v>1</v>
      </c>
      <c r="DB2305">
        <f>ROUND((ROUND(AT2305*CZ2305,2)*1.15),2)</f>
        <v>10607.47</v>
      </c>
      <c r="DC2305">
        <f>ROUND((ROUND(AT2305*AG2305,2)*1.15),2)</f>
        <v>0</v>
      </c>
    </row>
    <row r="2306" spans="1:107">
      <c r="A2306">
        <f>ROW(Source!A2100)</f>
        <v>2100</v>
      </c>
      <c r="B2306">
        <v>35863109</v>
      </c>
      <c r="C2306">
        <v>35871412</v>
      </c>
      <c r="D2306">
        <v>29173472</v>
      </c>
      <c r="E2306">
        <v>1</v>
      </c>
      <c r="F2306">
        <v>1</v>
      </c>
      <c r="G2306">
        <v>1</v>
      </c>
      <c r="H2306">
        <v>2</v>
      </c>
      <c r="I2306" t="s">
        <v>624</v>
      </c>
      <c r="J2306" t="s">
        <v>625</v>
      </c>
      <c r="K2306" t="s">
        <v>626</v>
      </c>
      <c r="L2306">
        <v>1368</v>
      </c>
      <c r="N2306">
        <v>1011</v>
      </c>
      <c r="O2306" t="s">
        <v>567</v>
      </c>
      <c r="P2306" t="s">
        <v>567</v>
      </c>
      <c r="Q2306">
        <v>1</v>
      </c>
      <c r="W2306">
        <v>0</v>
      </c>
      <c r="X2306">
        <v>275932499</v>
      </c>
      <c r="Y2306">
        <v>9.125</v>
      </c>
      <c r="AA2306">
        <v>0</v>
      </c>
      <c r="AB2306">
        <v>12.75</v>
      </c>
      <c r="AC2306">
        <v>0</v>
      </c>
      <c r="AD2306">
        <v>0</v>
      </c>
      <c r="AE2306">
        <v>0</v>
      </c>
      <c r="AF2306">
        <v>3</v>
      </c>
      <c r="AG2306">
        <v>0</v>
      </c>
      <c r="AH2306">
        <v>0</v>
      </c>
      <c r="AI2306">
        <v>1</v>
      </c>
      <c r="AJ2306">
        <v>4.25</v>
      </c>
      <c r="AK2306">
        <v>33.049999999999997</v>
      </c>
      <c r="AL2306">
        <v>1</v>
      </c>
      <c r="AN2306">
        <v>0</v>
      </c>
      <c r="AO2306">
        <v>1</v>
      </c>
      <c r="AP2306">
        <v>1</v>
      </c>
      <c r="AQ2306">
        <v>0</v>
      </c>
      <c r="AR2306">
        <v>0</v>
      </c>
      <c r="AS2306" t="s">
        <v>3</v>
      </c>
      <c r="AT2306">
        <v>7.3</v>
      </c>
      <c r="AU2306" t="s">
        <v>133</v>
      </c>
      <c r="AV2306">
        <v>0</v>
      </c>
      <c r="AW2306">
        <v>2</v>
      </c>
      <c r="AX2306">
        <v>35871420</v>
      </c>
      <c r="AY2306">
        <v>1</v>
      </c>
      <c r="AZ2306">
        <v>0</v>
      </c>
      <c r="BA2306">
        <v>2242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CX2306">
        <f>Y2306*Source!I2100</f>
        <v>3.33975</v>
      </c>
      <c r="CY2306">
        <f>AB2306</f>
        <v>12.75</v>
      </c>
      <c r="CZ2306">
        <f>AF2306</f>
        <v>3</v>
      </c>
      <c r="DA2306">
        <f>AJ2306</f>
        <v>4.25</v>
      </c>
      <c r="DB2306">
        <f>ROUND((ROUND(AT2306*CZ2306,2)*1.25),2)</f>
        <v>27.38</v>
      </c>
      <c r="DC2306">
        <f>ROUND((ROUND(AT2306*AG2306,2)*1.25),2)</f>
        <v>0</v>
      </c>
    </row>
    <row r="2307" spans="1:107">
      <c r="A2307">
        <f>ROW(Source!A2100)</f>
        <v>2100</v>
      </c>
      <c r="B2307">
        <v>35863109</v>
      </c>
      <c r="C2307">
        <v>35871412</v>
      </c>
      <c r="D2307">
        <v>29174580</v>
      </c>
      <c r="E2307">
        <v>1</v>
      </c>
      <c r="F2307">
        <v>1</v>
      </c>
      <c r="G2307">
        <v>1</v>
      </c>
      <c r="H2307">
        <v>2</v>
      </c>
      <c r="I2307" t="s">
        <v>679</v>
      </c>
      <c r="J2307" t="s">
        <v>680</v>
      </c>
      <c r="K2307" t="s">
        <v>681</v>
      </c>
      <c r="L2307">
        <v>1368</v>
      </c>
      <c r="N2307">
        <v>1011</v>
      </c>
      <c r="O2307" t="s">
        <v>567</v>
      </c>
      <c r="P2307" t="s">
        <v>567</v>
      </c>
      <c r="Q2307">
        <v>1</v>
      </c>
      <c r="W2307">
        <v>0</v>
      </c>
      <c r="X2307">
        <v>-169468834</v>
      </c>
      <c r="Y2307">
        <v>9.125</v>
      </c>
      <c r="AA2307">
        <v>0</v>
      </c>
      <c r="AB2307">
        <v>31.87</v>
      </c>
      <c r="AC2307">
        <v>0</v>
      </c>
      <c r="AD2307">
        <v>0</v>
      </c>
      <c r="AE2307">
        <v>0</v>
      </c>
      <c r="AF2307">
        <v>2.08</v>
      </c>
      <c r="AG2307">
        <v>0</v>
      </c>
      <c r="AH2307">
        <v>0</v>
      </c>
      <c r="AI2307">
        <v>1</v>
      </c>
      <c r="AJ2307">
        <v>15.32</v>
      </c>
      <c r="AK2307">
        <v>33.049999999999997</v>
      </c>
      <c r="AL2307">
        <v>1</v>
      </c>
      <c r="AN2307">
        <v>0</v>
      </c>
      <c r="AO2307">
        <v>1</v>
      </c>
      <c r="AP2307">
        <v>1</v>
      </c>
      <c r="AQ2307">
        <v>0</v>
      </c>
      <c r="AR2307">
        <v>0</v>
      </c>
      <c r="AS2307" t="s">
        <v>3</v>
      </c>
      <c r="AT2307">
        <v>7.3</v>
      </c>
      <c r="AU2307" t="s">
        <v>133</v>
      </c>
      <c r="AV2307">
        <v>0</v>
      </c>
      <c r="AW2307">
        <v>2</v>
      </c>
      <c r="AX2307">
        <v>35871421</v>
      </c>
      <c r="AY2307">
        <v>1</v>
      </c>
      <c r="AZ2307">
        <v>0</v>
      </c>
      <c r="BA2307">
        <v>2243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CX2307">
        <f>Y2307*Source!I2100</f>
        <v>3.33975</v>
      </c>
      <c r="CY2307">
        <f>AB2307</f>
        <v>31.87</v>
      </c>
      <c r="CZ2307">
        <f>AF2307</f>
        <v>2.08</v>
      </c>
      <c r="DA2307">
        <f>AJ2307</f>
        <v>15.32</v>
      </c>
      <c r="DB2307">
        <f>ROUND((ROUND(AT2307*CZ2307,2)*1.25),2)</f>
        <v>18.98</v>
      </c>
      <c r="DC2307">
        <f>ROUND((ROUND(AT2307*AG2307,2)*1.25),2)</f>
        <v>0</v>
      </c>
    </row>
    <row r="2308" spans="1:107">
      <c r="A2308">
        <f>ROW(Source!A2100)</f>
        <v>2100</v>
      </c>
      <c r="B2308">
        <v>35863109</v>
      </c>
      <c r="C2308">
        <v>35871412</v>
      </c>
      <c r="D2308">
        <v>29174613</v>
      </c>
      <c r="E2308">
        <v>1</v>
      </c>
      <c r="F2308">
        <v>1</v>
      </c>
      <c r="G2308">
        <v>1</v>
      </c>
      <c r="H2308">
        <v>2</v>
      </c>
      <c r="I2308" t="s">
        <v>818</v>
      </c>
      <c r="J2308" t="s">
        <v>819</v>
      </c>
      <c r="K2308" t="s">
        <v>820</v>
      </c>
      <c r="L2308">
        <v>1368</v>
      </c>
      <c r="N2308">
        <v>1011</v>
      </c>
      <c r="O2308" t="s">
        <v>567</v>
      </c>
      <c r="P2308" t="s">
        <v>567</v>
      </c>
      <c r="Q2308">
        <v>1</v>
      </c>
      <c r="W2308">
        <v>0</v>
      </c>
      <c r="X2308">
        <v>494066865</v>
      </c>
      <c r="Y2308">
        <v>1.825</v>
      </c>
      <c r="AA2308">
        <v>0</v>
      </c>
      <c r="AB2308">
        <v>0.52</v>
      </c>
      <c r="AC2308">
        <v>0</v>
      </c>
      <c r="AD2308">
        <v>0</v>
      </c>
      <c r="AE2308">
        <v>0</v>
      </c>
      <c r="AF2308">
        <v>0.14000000000000001</v>
      </c>
      <c r="AG2308">
        <v>0</v>
      </c>
      <c r="AH2308">
        <v>0</v>
      </c>
      <c r="AI2308">
        <v>1</v>
      </c>
      <c r="AJ2308">
        <v>3.71</v>
      </c>
      <c r="AK2308">
        <v>33.049999999999997</v>
      </c>
      <c r="AL2308">
        <v>1</v>
      </c>
      <c r="AN2308">
        <v>0</v>
      </c>
      <c r="AO2308">
        <v>1</v>
      </c>
      <c r="AP2308">
        <v>1</v>
      </c>
      <c r="AQ2308">
        <v>0</v>
      </c>
      <c r="AR2308">
        <v>0</v>
      </c>
      <c r="AS2308" t="s">
        <v>3</v>
      </c>
      <c r="AT2308">
        <v>1.46</v>
      </c>
      <c r="AU2308" t="s">
        <v>133</v>
      </c>
      <c r="AV2308">
        <v>0</v>
      </c>
      <c r="AW2308">
        <v>2</v>
      </c>
      <c r="AX2308">
        <v>35871422</v>
      </c>
      <c r="AY2308">
        <v>1</v>
      </c>
      <c r="AZ2308">
        <v>0</v>
      </c>
      <c r="BA2308">
        <v>2244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CX2308">
        <f>Y2308*Source!I2100</f>
        <v>0.66794999999999993</v>
      </c>
      <c r="CY2308">
        <f>AB2308</f>
        <v>0.52</v>
      </c>
      <c r="CZ2308">
        <f>AF2308</f>
        <v>0.14000000000000001</v>
      </c>
      <c r="DA2308">
        <f>AJ2308</f>
        <v>3.71</v>
      </c>
      <c r="DB2308">
        <f>ROUND((ROUND(AT2308*CZ2308,2)*1.25),2)</f>
        <v>0.25</v>
      </c>
      <c r="DC2308">
        <f>ROUND((ROUND(AT2308*AG2308,2)*1.25),2)</f>
        <v>0</v>
      </c>
    </row>
    <row r="2309" spans="1:107">
      <c r="A2309">
        <f>ROW(Source!A2100)</f>
        <v>2100</v>
      </c>
      <c r="B2309">
        <v>35863109</v>
      </c>
      <c r="C2309">
        <v>35871412</v>
      </c>
      <c r="D2309">
        <v>29174913</v>
      </c>
      <c r="E2309">
        <v>1</v>
      </c>
      <c r="F2309">
        <v>1</v>
      </c>
      <c r="G2309">
        <v>1</v>
      </c>
      <c r="H2309">
        <v>2</v>
      </c>
      <c r="I2309" t="s">
        <v>578</v>
      </c>
      <c r="J2309" t="s">
        <v>579</v>
      </c>
      <c r="K2309" t="s">
        <v>580</v>
      </c>
      <c r="L2309">
        <v>1368</v>
      </c>
      <c r="N2309">
        <v>1011</v>
      </c>
      <c r="O2309" t="s">
        <v>567</v>
      </c>
      <c r="P2309" t="s">
        <v>567</v>
      </c>
      <c r="Q2309">
        <v>1</v>
      </c>
      <c r="W2309">
        <v>0</v>
      </c>
      <c r="X2309">
        <v>458544584</v>
      </c>
      <c r="Y2309">
        <v>0.17500000000000002</v>
      </c>
      <c r="AA2309">
        <v>0</v>
      </c>
      <c r="AB2309">
        <v>932.72</v>
      </c>
      <c r="AC2309">
        <v>383.38</v>
      </c>
      <c r="AD2309">
        <v>0</v>
      </c>
      <c r="AE2309">
        <v>0</v>
      </c>
      <c r="AF2309">
        <v>87.17</v>
      </c>
      <c r="AG2309">
        <v>11.6</v>
      </c>
      <c r="AH2309">
        <v>0</v>
      </c>
      <c r="AI2309">
        <v>1</v>
      </c>
      <c r="AJ2309">
        <v>10.7</v>
      </c>
      <c r="AK2309">
        <v>33.049999999999997</v>
      </c>
      <c r="AL2309">
        <v>1</v>
      </c>
      <c r="AN2309">
        <v>0</v>
      </c>
      <c r="AO2309">
        <v>1</v>
      </c>
      <c r="AP2309">
        <v>1</v>
      </c>
      <c r="AQ2309">
        <v>0</v>
      </c>
      <c r="AR2309">
        <v>0</v>
      </c>
      <c r="AS2309" t="s">
        <v>3</v>
      </c>
      <c r="AT2309">
        <v>0.14000000000000001</v>
      </c>
      <c r="AU2309" t="s">
        <v>133</v>
      </c>
      <c r="AV2309">
        <v>0</v>
      </c>
      <c r="AW2309">
        <v>2</v>
      </c>
      <c r="AX2309">
        <v>35871423</v>
      </c>
      <c r="AY2309">
        <v>1</v>
      </c>
      <c r="AZ2309">
        <v>0</v>
      </c>
      <c r="BA2309">
        <v>2245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CX2309">
        <f>Y2309*Source!I2100</f>
        <v>6.405000000000001E-2</v>
      </c>
      <c r="CY2309">
        <f>AB2309</f>
        <v>932.72</v>
      </c>
      <c r="CZ2309">
        <f>AF2309</f>
        <v>87.17</v>
      </c>
      <c r="DA2309">
        <f>AJ2309</f>
        <v>10.7</v>
      </c>
      <c r="DB2309">
        <f>ROUND((ROUND(AT2309*CZ2309,2)*1.25),2)</f>
        <v>15.25</v>
      </c>
      <c r="DC2309">
        <f>ROUND((ROUND(AT2309*AG2309,2)*1.25),2)</f>
        <v>2.0299999999999998</v>
      </c>
    </row>
    <row r="2310" spans="1:107">
      <c r="A2310">
        <f>ROW(Source!A2100)</f>
        <v>2100</v>
      </c>
      <c r="B2310">
        <v>35863109</v>
      </c>
      <c r="C2310">
        <v>35871412</v>
      </c>
      <c r="D2310">
        <v>29114699</v>
      </c>
      <c r="E2310">
        <v>1</v>
      </c>
      <c r="F2310">
        <v>1</v>
      </c>
      <c r="G2310">
        <v>1</v>
      </c>
      <c r="H2310">
        <v>3</v>
      </c>
      <c r="I2310" t="s">
        <v>353</v>
      </c>
      <c r="J2310" t="s">
        <v>355</v>
      </c>
      <c r="K2310" t="s">
        <v>354</v>
      </c>
      <c r="L2310">
        <v>1354</v>
      </c>
      <c r="N2310">
        <v>1010</v>
      </c>
      <c r="O2310" t="s">
        <v>237</v>
      </c>
      <c r="P2310" t="s">
        <v>237</v>
      </c>
      <c r="Q2310">
        <v>1</v>
      </c>
      <c r="W2310">
        <v>0</v>
      </c>
      <c r="X2310">
        <v>-1364626454</v>
      </c>
      <c r="Y2310">
        <v>1366.1202189999999</v>
      </c>
      <c r="AA2310">
        <v>0.24</v>
      </c>
      <c r="AB2310">
        <v>0</v>
      </c>
      <c r="AC2310">
        <v>0</v>
      </c>
      <c r="AD2310">
        <v>0</v>
      </c>
      <c r="AE2310">
        <v>0.05</v>
      </c>
      <c r="AF2310">
        <v>0</v>
      </c>
      <c r="AG2310">
        <v>0</v>
      </c>
      <c r="AH2310">
        <v>0</v>
      </c>
      <c r="AI2310">
        <v>4.7</v>
      </c>
      <c r="AJ2310">
        <v>1</v>
      </c>
      <c r="AK2310">
        <v>1</v>
      </c>
      <c r="AL2310">
        <v>1</v>
      </c>
      <c r="AN2310">
        <v>1</v>
      </c>
      <c r="AO2310">
        <v>0</v>
      </c>
      <c r="AP2310">
        <v>0</v>
      </c>
      <c r="AQ2310">
        <v>0</v>
      </c>
      <c r="AR2310">
        <v>0</v>
      </c>
      <c r="AS2310" t="s">
        <v>3</v>
      </c>
      <c r="AT2310">
        <v>1366.1202189999999</v>
      </c>
      <c r="AU2310" t="s">
        <v>3</v>
      </c>
      <c r="AV2310">
        <v>0</v>
      </c>
      <c r="AW2310">
        <v>2</v>
      </c>
      <c r="AX2310">
        <v>35871424</v>
      </c>
      <c r="AY2310">
        <v>1</v>
      </c>
      <c r="AZ2310">
        <v>6144</v>
      </c>
      <c r="BA2310">
        <v>2246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CX2310">
        <f>Y2310*Source!I2100</f>
        <v>500.00000015399996</v>
      </c>
      <c r="CY2310">
        <f>AA2310</f>
        <v>0.24</v>
      </c>
      <c r="CZ2310">
        <f>AE2310</f>
        <v>0.05</v>
      </c>
      <c r="DA2310">
        <f>AI2310</f>
        <v>4.7</v>
      </c>
      <c r="DB2310">
        <f>ROUND(ROUND(AT2310*CZ2310,2),2)</f>
        <v>68.31</v>
      </c>
      <c r="DC2310">
        <f>ROUND(ROUND(AT2310*AG2310,2),2)</f>
        <v>0</v>
      </c>
    </row>
    <row r="2311" spans="1:107">
      <c r="A2311">
        <f>ROW(Source!A2106)</f>
        <v>2106</v>
      </c>
      <c r="B2311">
        <v>35863109</v>
      </c>
      <c r="C2311">
        <v>35871434</v>
      </c>
      <c r="D2311">
        <v>18442760</v>
      </c>
      <c r="E2311">
        <v>1</v>
      </c>
      <c r="F2311">
        <v>1</v>
      </c>
      <c r="G2311">
        <v>1</v>
      </c>
      <c r="H2311">
        <v>1</v>
      </c>
      <c r="I2311" t="s">
        <v>816</v>
      </c>
      <c r="J2311" t="s">
        <v>3</v>
      </c>
      <c r="K2311" t="s">
        <v>817</v>
      </c>
      <c r="L2311">
        <v>1369</v>
      </c>
      <c r="N2311">
        <v>1013</v>
      </c>
      <c r="O2311" t="s">
        <v>561</v>
      </c>
      <c r="P2311" t="s">
        <v>561</v>
      </c>
      <c r="Q2311">
        <v>1</v>
      </c>
      <c r="W2311">
        <v>0</v>
      </c>
      <c r="X2311">
        <v>1855713677</v>
      </c>
      <c r="Y2311">
        <v>42.009499999999996</v>
      </c>
      <c r="AA2311">
        <v>0</v>
      </c>
      <c r="AB2311">
        <v>0</v>
      </c>
      <c r="AC2311">
        <v>0</v>
      </c>
      <c r="AD2311">
        <v>354.22</v>
      </c>
      <c r="AE2311">
        <v>0</v>
      </c>
      <c r="AF2311">
        <v>0</v>
      </c>
      <c r="AG2311">
        <v>0</v>
      </c>
      <c r="AH2311">
        <v>354.22</v>
      </c>
      <c r="AI2311">
        <v>1</v>
      </c>
      <c r="AJ2311">
        <v>1</v>
      </c>
      <c r="AK2311">
        <v>1</v>
      </c>
      <c r="AL2311">
        <v>1</v>
      </c>
      <c r="AN2311">
        <v>0</v>
      </c>
      <c r="AO2311">
        <v>1</v>
      </c>
      <c r="AP2311">
        <v>1</v>
      </c>
      <c r="AQ2311">
        <v>0</v>
      </c>
      <c r="AR2311">
        <v>0</v>
      </c>
      <c r="AS2311" t="s">
        <v>3</v>
      </c>
      <c r="AT2311">
        <v>36.53</v>
      </c>
      <c r="AU2311" t="s">
        <v>134</v>
      </c>
      <c r="AV2311">
        <v>1</v>
      </c>
      <c r="AW2311">
        <v>2</v>
      </c>
      <c r="AX2311">
        <v>35871437</v>
      </c>
      <c r="AY2311">
        <v>1</v>
      </c>
      <c r="AZ2311">
        <v>0</v>
      </c>
      <c r="BA2311">
        <v>2251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CX2311">
        <f>Y2311*Source!I2106</f>
        <v>2.5205699999999998</v>
      </c>
      <c r="CY2311">
        <f>AD2311</f>
        <v>354.22</v>
      </c>
      <c r="CZ2311">
        <f>AH2311</f>
        <v>354.22</v>
      </c>
      <c r="DA2311">
        <f>AL2311</f>
        <v>1</v>
      </c>
      <c r="DB2311">
        <f>ROUND((ROUND(AT2311*CZ2311,2)*1.15),2)</f>
        <v>14880.61</v>
      </c>
      <c r="DC2311">
        <f>ROUND((ROUND(AT2311*AG2311,2)*1.15),2)</f>
        <v>0</v>
      </c>
    </row>
    <row r="2312" spans="1:107">
      <c r="A2312">
        <f>ROW(Source!A2106)</f>
        <v>2106</v>
      </c>
      <c r="B2312">
        <v>35863109</v>
      </c>
      <c r="C2312">
        <v>35871434</v>
      </c>
      <c r="D2312">
        <v>29109376</v>
      </c>
      <c r="E2312">
        <v>1</v>
      </c>
      <c r="F2312">
        <v>1</v>
      </c>
      <c r="G2312">
        <v>1</v>
      </c>
      <c r="H2312">
        <v>3</v>
      </c>
      <c r="I2312" t="s">
        <v>328</v>
      </c>
      <c r="J2312" t="s">
        <v>330</v>
      </c>
      <c r="K2312" t="s">
        <v>329</v>
      </c>
      <c r="L2312">
        <v>1346</v>
      </c>
      <c r="N2312">
        <v>1009</v>
      </c>
      <c r="O2312" t="s">
        <v>160</v>
      </c>
      <c r="P2312" t="s">
        <v>160</v>
      </c>
      <c r="Q2312">
        <v>1</v>
      </c>
      <c r="W2312">
        <v>0</v>
      </c>
      <c r="X2312">
        <v>-501888552</v>
      </c>
      <c r="Y2312">
        <v>1.25</v>
      </c>
      <c r="AA2312">
        <v>25647.39</v>
      </c>
      <c r="AB2312">
        <v>0</v>
      </c>
      <c r="AC2312">
        <v>0</v>
      </c>
      <c r="AD2312">
        <v>0</v>
      </c>
      <c r="AE2312">
        <v>4894.54</v>
      </c>
      <c r="AF2312">
        <v>0</v>
      </c>
      <c r="AG2312">
        <v>0</v>
      </c>
      <c r="AH2312">
        <v>0</v>
      </c>
      <c r="AI2312">
        <v>5.24</v>
      </c>
      <c r="AJ2312">
        <v>1</v>
      </c>
      <c r="AK2312">
        <v>1</v>
      </c>
      <c r="AL2312">
        <v>1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 t="s">
        <v>3</v>
      </c>
      <c r="AT2312">
        <v>1.25</v>
      </c>
      <c r="AU2312" t="s">
        <v>3</v>
      </c>
      <c r="AV2312">
        <v>0</v>
      </c>
      <c r="AW2312">
        <v>2</v>
      </c>
      <c r="AX2312">
        <v>35871438</v>
      </c>
      <c r="AY2312">
        <v>1</v>
      </c>
      <c r="AZ2312">
        <v>6144</v>
      </c>
      <c r="BA2312">
        <v>2252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CX2312">
        <f>Y2312*Source!I2106</f>
        <v>7.4999999999999997E-2</v>
      </c>
      <c r="CY2312">
        <f>AA2312</f>
        <v>25647.39</v>
      </c>
      <c r="CZ2312">
        <f>AE2312</f>
        <v>4894.54</v>
      </c>
      <c r="DA2312">
        <f>AI2312</f>
        <v>5.24</v>
      </c>
      <c r="DB2312">
        <f>ROUND(ROUND(AT2312*CZ2312,2),2)</f>
        <v>6118.18</v>
      </c>
      <c r="DC2312">
        <f>ROUND(ROUND(AT2312*AG2312,2),2)</f>
        <v>0</v>
      </c>
    </row>
    <row r="2313" spans="1:107">
      <c r="A2313">
        <f>ROW(Source!A2109)</f>
        <v>2109</v>
      </c>
      <c r="B2313">
        <v>35863109</v>
      </c>
      <c r="C2313">
        <v>35871442</v>
      </c>
      <c r="D2313">
        <v>29364679</v>
      </c>
      <c r="E2313">
        <v>1</v>
      </c>
      <c r="F2313">
        <v>1</v>
      </c>
      <c r="G2313">
        <v>1</v>
      </c>
      <c r="H2313">
        <v>1</v>
      </c>
      <c r="I2313" t="s">
        <v>735</v>
      </c>
      <c r="J2313" t="s">
        <v>3</v>
      </c>
      <c r="K2313" t="s">
        <v>736</v>
      </c>
      <c r="L2313">
        <v>1369</v>
      </c>
      <c r="N2313">
        <v>1013</v>
      </c>
      <c r="O2313" t="s">
        <v>561</v>
      </c>
      <c r="P2313" t="s">
        <v>561</v>
      </c>
      <c r="Q2313">
        <v>1</v>
      </c>
      <c r="W2313">
        <v>0</v>
      </c>
      <c r="X2313">
        <v>931378261</v>
      </c>
      <c r="Y2313">
        <v>108.56</v>
      </c>
      <c r="AA2313">
        <v>0</v>
      </c>
      <c r="AB2313">
        <v>0</v>
      </c>
      <c r="AC2313">
        <v>0</v>
      </c>
      <c r="AD2313">
        <v>316.85000000000002</v>
      </c>
      <c r="AE2313">
        <v>0</v>
      </c>
      <c r="AF2313">
        <v>0</v>
      </c>
      <c r="AG2313">
        <v>0</v>
      </c>
      <c r="AH2313">
        <v>316.85000000000002</v>
      </c>
      <c r="AI2313">
        <v>1</v>
      </c>
      <c r="AJ2313">
        <v>1</v>
      </c>
      <c r="AK2313">
        <v>1</v>
      </c>
      <c r="AL2313">
        <v>1</v>
      </c>
      <c r="AN2313">
        <v>0</v>
      </c>
      <c r="AO2313">
        <v>1</v>
      </c>
      <c r="AP2313">
        <v>1</v>
      </c>
      <c r="AQ2313">
        <v>0</v>
      </c>
      <c r="AR2313">
        <v>0</v>
      </c>
      <c r="AS2313" t="s">
        <v>3</v>
      </c>
      <c r="AT2313">
        <v>94.4</v>
      </c>
      <c r="AU2313" t="s">
        <v>134</v>
      </c>
      <c r="AV2313">
        <v>1</v>
      </c>
      <c r="AW2313">
        <v>2</v>
      </c>
      <c r="AX2313">
        <v>35871450</v>
      </c>
      <c r="AY2313">
        <v>1</v>
      </c>
      <c r="AZ2313">
        <v>0</v>
      </c>
      <c r="BA2313">
        <v>2254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CX2313">
        <f>Y2313*Source!I2109</f>
        <v>6.5136000000000003</v>
      </c>
      <c r="CY2313">
        <f>AD2313</f>
        <v>316.85000000000002</v>
      </c>
      <c r="CZ2313">
        <f>AH2313</f>
        <v>316.85000000000002</v>
      </c>
      <c r="DA2313">
        <f>AL2313</f>
        <v>1</v>
      </c>
      <c r="DB2313">
        <f>ROUND((ROUND(AT2313*CZ2313,2)*1.15),2)</f>
        <v>34397.24</v>
      </c>
      <c r="DC2313">
        <f>ROUND((ROUND(AT2313*AG2313,2)*1.15),2)</f>
        <v>0</v>
      </c>
    </row>
    <row r="2314" spans="1:107">
      <c r="A2314">
        <f>ROW(Source!A2109)</f>
        <v>2109</v>
      </c>
      <c r="B2314">
        <v>35863109</v>
      </c>
      <c r="C2314">
        <v>35871442</v>
      </c>
      <c r="D2314">
        <v>121548</v>
      </c>
      <c r="E2314">
        <v>1</v>
      </c>
      <c r="F2314">
        <v>1</v>
      </c>
      <c r="G2314">
        <v>1</v>
      </c>
      <c r="H2314">
        <v>1</v>
      </c>
      <c r="I2314" t="s">
        <v>35</v>
      </c>
      <c r="J2314" t="s">
        <v>3</v>
      </c>
      <c r="K2314" t="s">
        <v>562</v>
      </c>
      <c r="L2314">
        <v>608254</v>
      </c>
      <c r="N2314">
        <v>1013</v>
      </c>
      <c r="O2314" t="s">
        <v>563</v>
      </c>
      <c r="P2314" t="s">
        <v>563</v>
      </c>
      <c r="Q2314">
        <v>1</v>
      </c>
      <c r="W2314">
        <v>0</v>
      </c>
      <c r="X2314">
        <v>-185737400</v>
      </c>
      <c r="Y2314">
        <v>0.2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1</v>
      </c>
      <c r="AJ2314">
        <v>1</v>
      </c>
      <c r="AK2314">
        <v>1</v>
      </c>
      <c r="AL2314">
        <v>1</v>
      </c>
      <c r="AN2314">
        <v>0</v>
      </c>
      <c r="AO2314">
        <v>1</v>
      </c>
      <c r="AP2314">
        <v>0</v>
      </c>
      <c r="AQ2314">
        <v>0</v>
      </c>
      <c r="AR2314">
        <v>0</v>
      </c>
      <c r="AS2314" t="s">
        <v>3</v>
      </c>
      <c r="AT2314">
        <v>0.2</v>
      </c>
      <c r="AU2314" t="s">
        <v>3</v>
      </c>
      <c r="AV2314">
        <v>2</v>
      </c>
      <c r="AW2314">
        <v>2</v>
      </c>
      <c r="AX2314">
        <v>35871451</v>
      </c>
      <c r="AY2314">
        <v>1</v>
      </c>
      <c r="AZ2314">
        <v>0</v>
      </c>
      <c r="BA2314">
        <v>2255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CX2314">
        <f>Y2314*Source!I2109</f>
        <v>1.2E-2</v>
      </c>
      <c r="CY2314">
        <f>AD2314</f>
        <v>0</v>
      </c>
      <c r="CZ2314">
        <f>AH2314</f>
        <v>0</v>
      </c>
      <c r="DA2314">
        <f>AL2314</f>
        <v>1</v>
      </c>
      <c r="DB2314">
        <f t="shared" ref="DB2314:DB2339" si="360">ROUND(ROUND(AT2314*CZ2314,2),2)</f>
        <v>0</v>
      </c>
      <c r="DC2314">
        <f t="shared" ref="DC2314:DC2339" si="361">ROUND(ROUND(AT2314*AG2314,2),2)</f>
        <v>0</v>
      </c>
    </row>
    <row r="2315" spans="1:107">
      <c r="A2315">
        <f>ROW(Source!A2109)</f>
        <v>2109</v>
      </c>
      <c r="B2315">
        <v>35863109</v>
      </c>
      <c r="C2315">
        <v>35871442</v>
      </c>
      <c r="D2315">
        <v>29172362</v>
      </c>
      <c r="E2315">
        <v>1</v>
      </c>
      <c r="F2315">
        <v>1</v>
      </c>
      <c r="G2315">
        <v>1</v>
      </c>
      <c r="H2315">
        <v>2</v>
      </c>
      <c r="I2315" t="s">
        <v>737</v>
      </c>
      <c r="J2315" t="s">
        <v>738</v>
      </c>
      <c r="K2315" t="s">
        <v>739</v>
      </c>
      <c r="L2315">
        <v>1368</v>
      </c>
      <c r="N2315">
        <v>1011</v>
      </c>
      <c r="O2315" t="s">
        <v>567</v>
      </c>
      <c r="P2315" t="s">
        <v>567</v>
      </c>
      <c r="Q2315">
        <v>1</v>
      </c>
      <c r="W2315">
        <v>0</v>
      </c>
      <c r="X2315">
        <v>2071614860</v>
      </c>
      <c r="Y2315">
        <v>0.2</v>
      </c>
      <c r="AA2315">
        <v>0</v>
      </c>
      <c r="AB2315">
        <v>1113.56</v>
      </c>
      <c r="AC2315">
        <v>446.18</v>
      </c>
      <c r="AD2315">
        <v>0</v>
      </c>
      <c r="AE2315">
        <v>0</v>
      </c>
      <c r="AF2315">
        <v>134.65</v>
      </c>
      <c r="AG2315">
        <v>13.5</v>
      </c>
      <c r="AH2315">
        <v>0</v>
      </c>
      <c r="AI2315">
        <v>1</v>
      </c>
      <c r="AJ2315">
        <v>8.27</v>
      </c>
      <c r="AK2315">
        <v>33.049999999999997</v>
      </c>
      <c r="AL2315">
        <v>1</v>
      </c>
      <c r="AN2315">
        <v>0</v>
      </c>
      <c r="AO2315">
        <v>1</v>
      </c>
      <c r="AP2315">
        <v>0</v>
      </c>
      <c r="AQ2315">
        <v>0</v>
      </c>
      <c r="AR2315">
        <v>0</v>
      </c>
      <c r="AS2315" t="s">
        <v>3</v>
      </c>
      <c r="AT2315">
        <v>0.2</v>
      </c>
      <c r="AU2315" t="s">
        <v>3</v>
      </c>
      <c r="AV2315">
        <v>0</v>
      </c>
      <c r="AW2315">
        <v>2</v>
      </c>
      <c r="AX2315">
        <v>35871452</v>
      </c>
      <c r="AY2315">
        <v>1</v>
      </c>
      <c r="AZ2315">
        <v>0</v>
      </c>
      <c r="BA2315">
        <v>2256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CX2315">
        <f>Y2315*Source!I2109</f>
        <v>1.2E-2</v>
      </c>
      <c r="CY2315">
        <f>AB2315</f>
        <v>1113.56</v>
      </c>
      <c r="CZ2315">
        <f>AF2315</f>
        <v>134.65</v>
      </c>
      <c r="DA2315">
        <f>AJ2315</f>
        <v>8.27</v>
      </c>
      <c r="DB2315">
        <f t="shared" si="360"/>
        <v>26.93</v>
      </c>
      <c r="DC2315">
        <f t="shared" si="361"/>
        <v>2.7</v>
      </c>
    </row>
    <row r="2316" spans="1:107">
      <c r="A2316">
        <f>ROW(Source!A2109)</f>
        <v>2109</v>
      </c>
      <c r="B2316">
        <v>35863109</v>
      </c>
      <c r="C2316">
        <v>35871442</v>
      </c>
      <c r="D2316">
        <v>29174913</v>
      </c>
      <c r="E2316">
        <v>1</v>
      </c>
      <c r="F2316">
        <v>1</v>
      </c>
      <c r="G2316">
        <v>1</v>
      </c>
      <c r="H2316">
        <v>2</v>
      </c>
      <c r="I2316" t="s">
        <v>578</v>
      </c>
      <c r="J2316" t="s">
        <v>579</v>
      </c>
      <c r="K2316" t="s">
        <v>580</v>
      </c>
      <c r="L2316">
        <v>1368</v>
      </c>
      <c r="N2316">
        <v>1011</v>
      </c>
      <c r="O2316" t="s">
        <v>567</v>
      </c>
      <c r="P2316" t="s">
        <v>567</v>
      </c>
      <c r="Q2316">
        <v>1</v>
      </c>
      <c r="W2316">
        <v>0</v>
      </c>
      <c r="X2316">
        <v>458544584</v>
      </c>
      <c r="Y2316">
        <v>0.2</v>
      </c>
      <c r="AA2316">
        <v>0</v>
      </c>
      <c r="AB2316">
        <v>932.72</v>
      </c>
      <c r="AC2316">
        <v>383.38</v>
      </c>
      <c r="AD2316">
        <v>0</v>
      </c>
      <c r="AE2316">
        <v>0</v>
      </c>
      <c r="AF2316">
        <v>87.17</v>
      </c>
      <c r="AG2316">
        <v>11.6</v>
      </c>
      <c r="AH2316">
        <v>0</v>
      </c>
      <c r="AI2316">
        <v>1</v>
      </c>
      <c r="AJ2316">
        <v>10.7</v>
      </c>
      <c r="AK2316">
        <v>33.049999999999997</v>
      </c>
      <c r="AL2316">
        <v>1</v>
      </c>
      <c r="AN2316">
        <v>0</v>
      </c>
      <c r="AO2316">
        <v>1</v>
      </c>
      <c r="AP2316">
        <v>0</v>
      </c>
      <c r="AQ2316">
        <v>0</v>
      </c>
      <c r="AR2316">
        <v>0</v>
      </c>
      <c r="AS2316" t="s">
        <v>3</v>
      </c>
      <c r="AT2316">
        <v>0.2</v>
      </c>
      <c r="AU2316" t="s">
        <v>3</v>
      </c>
      <c r="AV2316">
        <v>0</v>
      </c>
      <c r="AW2316">
        <v>2</v>
      </c>
      <c r="AX2316">
        <v>35871453</v>
      </c>
      <c r="AY2316">
        <v>1</v>
      </c>
      <c r="AZ2316">
        <v>0</v>
      </c>
      <c r="BA2316">
        <v>2257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CX2316">
        <f>Y2316*Source!I2109</f>
        <v>1.2E-2</v>
      </c>
      <c r="CY2316">
        <f>AB2316</f>
        <v>932.72</v>
      </c>
      <c r="CZ2316">
        <f>AF2316</f>
        <v>87.17</v>
      </c>
      <c r="DA2316">
        <f>AJ2316</f>
        <v>10.7</v>
      </c>
      <c r="DB2316">
        <f t="shared" si="360"/>
        <v>17.43</v>
      </c>
      <c r="DC2316">
        <f t="shared" si="361"/>
        <v>2.3199999999999998</v>
      </c>
    </row>
    <row r="2317" spans="1:107">
      <c r="A2317">
        <f>ROW(Source!A2109)</f>
        <v>2109</v>
      </c>
      <c r="B2317">
        <v>35863109</v>
      </c>
      <c r="C2317">
        <v>35871442</v>
      </c>
      <c r="D2317">
        <v>29164111</v>
      </c>
      <c r="E2317">
        <v>1</v>
      </c>
      <c r="F2317">
        <v>1</v>
      </c>
      <c r="G2317">
        <v>1</v>
      </c>
      <c r="H2317">
        <v>3</v>
      </c>
      <c r="I2317" t="s">
        <v>783</v>
      </c>
      <c r="J2317" t="s">
        <v>784</v>
      </c>
      <c r="K2317" t="s">
        <v>785</v>
      </c>
      <c r="L2317">
        <v>1355</v>
      </c>
      <c r="N2317">
        <v>1010</v>
      </c>
      <c r="O2317" t="s">
        <v>58</v>
      </c>
      <c r="P2317" t="s">
        <v>58</v>
      </c>
      <c r="Q2317">
        <v>100</v>
      </c>
      <c r="W2317">
        <v>0</v>
      </c>
      <c r="X2317">
        <v>-1689080274</v>
      </c>
      <c r="Y2317">
        <v>1.02</v>
      </c>
      <c r="AA2317">
        <v>783</v>
      </c>
      <c r="AB2317">
        <v>0</v>
      </c>
      <c r="AC2317">
        <v>0</v>
      </c>
      <c r="AD2317">
        <v>0</v>
      </c>
      <c r="AE2317">
        <v>100</v>
      </c>
      <c r="AF2317">
        <v>0</v>
      </c>
      <c r="AG2317">
        <v>0</v>
      </c>
      <c r="AH2317">
        <v>0</v>
      </c>
      <c r="AI2317">
        <v>7.83</v>
      </c>
      <c r="AJ2317">
        <v>1</v>
      </c>
      <c r="AK2317">
        <v>1</v>
      </c>
      <c r="AL2317">
        <v>1</v>
      </c>
      <c r="AN2317">
        <v>0</v>
      </c>
      <c r="AO2317">
        <v>1</v>
      </c>
      <c r="AP2317">
        <v>0</v>
      </c>
      <c r="AQ2317">
        <v>0</v>
      </c>
      <c r="AR2317">
        <v>0</v>
      </c>
      <c r="AS2317" t="s">
        <v>3</v>
      </c>
      <c r="AT2317">
        <v>1.02</v>
      </c>
      <c r="AU2317" t="s">
        <v>3</v>
      </c>
      <c r="AV2317">
        <v>0</v>
      </c>
      <c r="AW2317">
        <v>2</v>
      </c>
      <c r="AX2317">
        <v>35871454</v>
      </c>
      <c r="AY2317">
        <v>1</v>
      </c>
      <c r="AZ2317">
        <v>0</v>
      </c>
      <c r="BA2317">
        <v>2258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CX2317">
        <f>Y2317*Source!I2109</f>
        <v>6.1199999999999997E-2</v>
      </c>
      <c r="CY2317">
        <f>AA2317</f>
        <v>783</v>
      </c>
      <c r="CZ2317">
        <f>AE2317</f>
        <v>100</v>
      </c>
      <c r="DA2317">
        <f>AI2317</f>
        <v>7.83</v>
      </c>
      <c r="DB2317">
        <f t="shared" si="360"/>
        <v>102</v>
      </c>
      <c r="DC2317">
        <f t="shared" si="361"/>
        <v>0</v>
      </c>
    </row>
    <row r="2318" spans="1:107">
      <c r="A2318">
        <f>ROW(Source!A2109)</f>
        <v>2109</v>
      </c>
      <c r="B2318">
        <v>35863109</v>
      </c>
      <c r="C2318">
        <v>35871442</v>
      </c>
      <c r="D2318">
        <v>29170288</v>
      </c>
      <c r="E2318">
        <v>1</v>
      </c>
      <c r="F2318">
        <v>1</v>
      </c>
      <c r="G2318">
        <v>1</v>
      </c>
      <c r="H2318">
        <v>3</v>
      </c>
      <c r="I2318" t="s">
        <v>262</v>
      </c>
      <c r="J2318" t="s">
        <v>264</v>
      </c>
      <c r="K2318" t="s">
        <v>263</v>
      </c>
      <c r="L2318">
        <v>1354</v>
      </c>
      <c r="N2318">
        <v>1010</v>
      </c>
      <c r="O2318" t="s">
        <v>237</v>
      </c>
      <c r="P2318" t="s">
        <v>237</v>
      </c>
      <c r="Q2318">
        <v>1</v>
      </c>
      <c r="W2318">
        <v>0</v>
      </c>
      <c r="X2318">
        <v>-1432988646</v>
      </c>
      <c r="Y2318">
        <v>100</v>
      </c>
      <c r="AA2318">
        <v>54.36</v>
      </c>
      <c r="AB2318">
        <v>0</v>
      </c>
      <c r="AC2318">
        <v>0</v>
      </c>
      <c r="AD2318">
        <v>0</v>
      </c>
      <c r="AE2318">
        <v>15.27</v>
      </c>
      <c r="AF2318">
        <v>0</v>
      </c>
      <c r="AG2318">
        <v>0</v>
      </c>
      <c r="AH2318">
        <v>0</v>
      </c>
      <c r="AI2318">
        <v>3.56</v>
      </c>
      <c r="AJ2318">
        <v>1</v>
      </c>
      <c r="AK2318">
        <v>1</v>
      </c>
      <c r="AL2318">
        <v>1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 t="s">
        <v>3</v>
      </c>
      <c r="AT2318">
        <v>100</v>
      </c>
      <c r="AU2318" t="s">
        <v>3</v>
      </c>
      <c r="AV2318">
        <v>0</v>
      </c>
      <c r="AW2318">
        <v>1</v>
      </c>
      <c r="AX2318">
        <v>-1</v>
      </c>
      <c r="AY2318">
        <v>0</v>
      </c>
      <c r="AZ2318">
        <v>0</v>
      </c>
      <c r="BA2318" t="s">
        <v>3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CX2318">
        <f>Y2318*Source!I2109</f>
        <v>6</v>
      </c>
      <c r="CY2318">
        <f>AA2318</f>
        <v>54.36</v>
      </c>
      <c r="CZ2318">
        <f>AE2318</f>
        <v>15.27</v>
      </c>
      <c r="DA2318">
        <f>AI2318</f>
        <v>3.56</v>
      </c>
      <c r="DB2318">
        <f t="shared" si="360"/>
        <v>1527</v>
      </c>
      <c r="DC2318">
        <f t="shared" si="361"/>
        <v>0</v>
      </c>
    </row>
    <row r="2319" spans="1:107">
      <c r="A2319">
        <f>ROW(Source!A2109)</f>
        <v>2109</v>
      </c>
      <c r="B2319">
        <v>35863109</v>
      </c>
      <c r="C2319">
        <v>35871442</v>
      </c>
      <c r="D2319">
        <v>29171808</v>
      </c>
      <c r="E2319">
        <v>1</v>
      </c>
      <c r="F2319">
        <v>1</v>
      </c>
      <c r="G2319">
        <v>1</v>
      </c>
      <c r="H2319">
        <v>3</v>
      </c>
      <c r="I2319" t="s">
        <v>752</v>
      </c>
      <c r="J2319" t="s">
        <v>753</v>
      </c>
      <c r="K2319" t="s">
        <v>754</v>
      </c>
      <c r="L2319">
        <v>1374</v>
      </c>
      <c r="N2319">
        <v>1013</v>
      </c>
      <c r="O2319" t="s">
        <v>755</v>
      </c>
      <c r="P2319" t="s">
        <v>755</v>
      </c>
      <c r="Q2319">
        <v>1</v>
      </c>
      <c r="W2319">
        <v>0</v>
      </c>
      <c r="X2319">
        <v>-915781824</v>
      </c>
      <c r="Y2319">
        <v>18.73</v>
      </c>
      <c r="AA2319">
        <v>1</v>
      </c>
      <c r="AB2319">
        <v>0</v>
      </c>
      <c r="AC2319">
        <v>0</v>
      </c>
      <c r="AD2319">
        <v>0</v>
      </c>
      <c r="AE2319">
        <v>1</v>
      </c>
      <c r="AF2319">
        <v>0</v>
      </c>
      <c r="AG2319">
        <v>0</v>
      </c>
      <c r="AH2319">
        <v>0</v>
      </c>
      <c r="AI2319">
        <v>1</v>
      </c>
      <c r="AJ2319">
        <v>1</v>
      </c>
      <c r="AK2319">
        <v>1</v>
      </c>
      <c r="AL2319">
        <v>1</v>
      </c>
      <c r="AN2319">
        <v>0</v>
      </c>
      <c r="AO2319">
        <v>1</v>
      </c>
      <c r="AP2319">
        <v>0</v>
      </c>
      <c r="AQ2319">
        <v>0</v>
      </c>
      <c r="AR2319">
        <v>0</v>
      </c>
      <c r="AS2319" t="s">
        <v>3</v>
      </c>
      <c r="AT2319">
        <v>18.73</v>
      </c>
      <c r="AU2319" t="s">
        <v>3</v>
      </c>
      <c r="AV2319">
        <v>0</v>
      </c>
      <c r="AW2319">
        <v>2</v>
      </c>
      <c r="AX2319">
        <v>35871455</v>
      </c>
      <c r="AY2319">
        <v>1</v>
      </c>
      <c r="AZ2319">
        <v>0</v>
      </c>
      <c r="BA2319">
        <v>2259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v>0</v>
      </c>
      <c r="BV2319">
        <v>0</v>
      </c>
      <c r="BW2319">
        <v>0</v>
      </c>
      <c r="CX2319">
        <f>Y2319*Source!I2109</f>
        <v>1.1237999999999999</v>
      </c>
      <c r="CY2319">
        <f>AA2319</f>
        <v>1</v>
      </c>
      <c r="CZ2319">
        <f>AE2319</f>
        <v>1</v>
      </c>
      <c r="DA2319">
        <f>AI2319</f>
        <v>1</v>
      </c>
      <c r="DB2319">
        <f t="shared" si="360"/>
        <v>18.73</v>
      </c>
      <c r="DC2319">
        <f t="shared" si="361"/>
        <v>0</v>
      </c>
    </row>
    <row r="2320" spans="1:107">
      <c r="A2320">
        <f>ROW(Source!A2184)</f>
        <v>2184</v>
      </c>
      <c r="B2320">
        <v>35863109</v>
      </c>
      <c r="C2320">
        <v>35875825</v>
      </c>
      <c r="D2320">
        <v>18408066</v>
      </c>
      <c r="E2320">
        <v>1</v>
      </c>
      <c r="F2320">
        <v>1</v>
      </c>
      <c r="G2320">
        <v>1</v>
      </c>
      <c r="H2320">
        <v>1</v>
      </c>
      <c r="I2320" t="s">
        <v>568</v>
      </c>
      <c r="J2320" t="s">
        <v>3</v>
      </c>
      <c r="K2320" t="s">
        <v>569</v>
      </c>
      <c r="L2320">
        <v>1369</v>
      </c>
      <c r="N2320">
        <v>1013</v>
      </c>
      <c r="O2320" t="s">
        <v>561</v>
      </c>
      <c r="P2320" t="s">
        <v>561</v>
      </c>
      <c r="Q2320">
        <v>1</v>
      </c>
      <c r="W2320">
        <v>0</v>
      </c>
      <c r="X2320">
        <v>-886480961</v>
      </c>
      <c r="Y2320">
        <v>179.3</v>
      </c>
      <c r="AA2320">
        <v>0</v>
      </c>
      <c r="AB2320">
        <v>0</v>
      </c>
      <c r="AC2320">
        <v>0</v>
      </c>
      <c r="AD2320">
        <v>256.16000000000003</v>
      </c>
      <c r="AE2320">
        <v>0</v>
      </c>
      <c r="AF2320">
        <v>0</v>
      </c>
      <c r="AG2320">
        <v>0</v>
      </c>
      <c r="AH2320">
        <v>256.16000000000003</v>
      </c>
      <c r="AI2320">
        <v>1</v>
      </c>
      <c r="AJ2320">
        <v>1</v>
      </c>
      <c r="AK2320">
        <v>1</v>
      </c>
      <c r="AL2320">
        <v>1</v>
      </c>
      <c r="AN2320">
        <v>0</v>
      </c>
      <c r="AO2320">
        <v>1</v>
      </c>
      <c r="AP2320">
        <v>0</v>
      </c>
      <c r="AQ2320">
        <v>0</v>
      </c>
      <c r="AR2320">
        <v>0</v>
      </c>
      <c r="AS2320" t="s">
        <v>3</v>
      </c>
      <c r="AT2320">
        <v>179.3</v>
      </c>
      <c r="AU2320" t="s">
        <v>3</v>
      </c>
      <c r="AV2320">
        <v>1</v>
      </c>
      <c r="AW2320">
        <v>2</v>
      </c>
      <c r="AX2320">
        <v>36145101</v>
      </c>
      <c r="AY2320">
        <v>1</v>
      </c>
      <c r="AZ2320">
        <v>0</v>
      </c>
      <c r="BA2320">
        <v>2260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CX2320">
        <f>Y2320*Source!I2184</f>
        <v>3.5860000000000003</v>
      </c>
      <c r="CY2320">
        <f>AD2320</f>
        <v>256.16000000000003</v>
      </c>
      <c r="CZ2320">
        <f>AH2320</f>
        <v>256.16000000000003</v>
      </c>
      <c r="DA2320">
        <f>AL2320</f>
        <v>1</v>
      </c>
      <c r="DB2320">
        <f t="shared" si="360"/>
        <v>45929.49</v>
      </c>
      <c r="DC2320">
        <f t="shared" si="361"/>
        <v>0</v>
      </c>
    </row>
    <row r="2321" spans="1:107">
      <c r="A2321">
        <f>ROW(Source!A2184)</f>
        <v>2184</v>
      </c>
      <c r="B2321">
        <v>35863109</v>
      </c>
      <c r="C2321">
        <v>35875825</v>
      </c>
      <c r="D2321">
        <v>121548</v>
      </c>
      <c r="E2321">
        <v>1</v>
      </c>
      <c r="F2321">
        <v>1</v>
      </c>
      <c r="G2321">
        <v>1</v>
      </c>
      <c r="H2321">
        <v>1</v>
      </c>
      <c r="I2321" t="s">
        <v>35</v>
      </c>
      <c r="J2321" t="s">
        <v>3</v>
      </c>
      <c r="K2321" t="s">
        <v>562</v>
      </c>
      <c r="L2321">
        <v>608254</v>
      </c>
      <c r="N2321">
        <v>1013</v>
      </c>
      <c r="O2321" t="s">
        <v>563</v>
      </c>
      <c r="P2321" t="s">
        <v>563</v>
      </c>
      <c r="Q2321">
        <v>1</v>
      </c>
      <c r="W2321">
        <v>0</v>
      </c>
      <c r="X2321">
        <v>-185737400</v>
      </c>
      <c r="Y2321">
        <v>3.97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1</v>
      </c>
      <c r="AJ2321">
        <v>1</v>
      </c>
      <c r="AK2321">
        <v>1</v>
      </c>
      <c r="AL2321">
        <v>1</v>
      </c>
      <c r="AN2321">
        <v>0</v>
      </c>
      <c r="AO2321">
        <v>1</v>
      </c>
      <c r="AP2321">
        <v>0</v>
      </c>
      <c r="AQ2321">
        <v>0</v>
      </c>
      <c r="AR2321">
        <v>0</v>
      </c>
      <c r="AS2321" t="s">
        <v>3</v>
      </c>
      <c r="AT2321">
        <v>3.97</v>
      </c>
      <c r="AU2321" t="s">
        <v>3</v>
      </c>
      <c r="AV2321">
        <v>2</v>
      </c>
      <c r="AW2321">
        <v>2</v>
      </c>
      <c r="AX2321">
        <v>36145102</v>
      </c>
      <c r="AY2321">
        <v>1</v>
      </c>
      <c r="AZ2321">
        <v>0</v>
      </c>
      <c r="BA2321">
        <v>2261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CX2321">
        <f>Y2321*Source!I2184</f>
        <v>7.9400000000000012E-2</v>
      </c>
      <c r="CY2321">
        <f>AD2321</f>
        <v>0</v>
      </c>
      <c r="CZ2321">
        <f>AH2321</f>
        <v>0</v>
      </c>
      <c r="DA2321">
        <f>AL2321</f>
        <v>1</v>
      </c>
      <c r="DB2321">
        <f t="shared" si="360"/>
        <v>0</v>
      </c>
      <c r="DC2321">
        <f t="shared" si="361"/>
        <v>0</v>
      </c>
    </row>
    <row r="2322" spans="1:107">
      <c r="A2322">
        <f>ROW(Source!A2184)</f>
        <v>2184</v>
      </c>
      <c r="B2322">
        <v>35863109</v>
      </c>
      <c r="C2322">
        <v>35875825</v>
      </c>
      <c r="D2322">
        <v>29172710</v>
      </c>
      <c r="E2322">
        <v>1</v>
      </c>
      <c r="F2322">
        <v>1</v>
      </c>
      <c r="G2322">
        <v>1</v>
      </c>
      <c r="H2322">
        <v>2</v>
      </c>
      <c r="I2322" t="s">
        <v>570</v>
      </c>
      <c r="J2322" t="s">
        <v>571</v>
      </c>
      <c r="K2322" t="s">
        <v>572</v>
      </c>
      <c r="L2322">
        <v>1368</v>
      </c>
      <c r="N2322">
        <v>1011</v>
      </c>
      <c r="O2322" t="s">
        <v>567</v>
      </c>
      <c r="P2322" t="s">
        <v>567</v>
      </c>
      <c r="Q2322">
        <v>1</v>
      </c>
      <c r="W2322">
        <v>0</v>
      </c>
      <c r="X2322">
        <v>-1676841219</v>
      </c>
      <c r="Y2322">
        <v>3.97</v>
      </c>
      <c r="AA2322">
        <v>0</v>
      </c>
      <c r="AB2322">
        <v>539.16</v>
      </c>
      <c r="AC2322">
        <v>332.48</v>
      </c>
      <c r="AD2322">
        <v>0</v>
      </c>
      <c r="AE2322">
        <v>0</v>
      </c>
      <c r="AF2322">
        <v>46.56</v>
      </c>
      <c r="AG2322">
        <v>10.06</v>
      </c>
      <c r="AH2322">
        <v>0</v>
      </c>
      <c r="AI2322">
        <v>1</v>
      </c>
      <c r="AJ2322">
        <v>11.58</v>
      </c>
      <c r="AK2322">
        <v>33.049999999999997</v>
      </c>
      <c r="AL2322">
        <v>1</v>
      </c>
      <c r="AN2322">
        <v>0</v>
      </c>
      <c r="AO2322">
        <v>1</v>
      </c>
      <c r="AP2322">
        <v>0</v>
      </c>
      <c r="AQ2322">
        <v>0</v>
      </c>
      <c r="AR2322">
        <v>0</v>
      </c>
      <c r="AS2322" t="s">
        <v>3</v>
      </c>
      <c r="AT2322">
        <v>3.97</v>
      </c>
      <c r="AU2322" t="s">
        <v>3</v>
      </c>
      <c r="AV2322">
        <v>0</v>
      </c>
      <c r="AW2322">
        <v>2</v>
      </c>
      <c r="AX2322">
        <v>36145103</v>
      </c>
      <c r="AY2322">
        <v>1</v>
      </c>
      <c r="AZ2322">
        <v>0</v>
      </c>
      <c r="BA2322">
        <v>2262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CX2322">
        <f>Y2322*Source!I2184</f>
        <v>7.9400000000000012E-2</v>
      </c>
      <c r="CY2322">
        <f>AB2322</f>
        <v>539.16</v>
      </c>
      <c r="CZ2322">
        <f>AF2322</f>
        <v>46.56</v>
      </c>
      <c r="DA2322">
        <f>AJ2322</f>
        <v>11.58</v>
      </c>
      <c r="DB2322">
        <f t="shared" si="360"/>
        <v>184.84</v>
      </c>
      <c r="DC2322">
        <f t="shared" si="361"/>
        <v>39.94</v>
      </c>
    </row>
    <row r="2323" spans="1:107">
      <c r="A2323">
        <f>ROW(Source!A2184)</f>
        <v>2184</v>
      </c>
      <c r="B2323">
        <v>35863109</v>
      </c>
      <c r="C2323">
        <v>35875825</v>
      </c>
      <c r="D2323">
        <v>29174533</v>
      </c>
      <c r="E2323">
        <v>1</v>
      </c>
      <c r="F2323">
        <v>1</v>
      </c>
      <c r="G2323">
        <v>1</v>
      </c>
      <c r="H2323">
        <v>2</v>
      </c>
      <c r="I2323" t="s">
        <v>573</v>
      </c>
      <c r="J2323" t="s">
        <v>574</v>
      </c>
      <c r="K2323" t="s">
        <v>575</v>
      </c>
      <c r="L2323">
        <v>1368</v>
      </c>
      <c r="N2323">
        <v>1011</v>
      </c>
      <c r="O2323" t="s">
        <v>567</v>
      </c>
      <c r="P2323" t="s">
        <v>567</v>
      </c>
      <c r="Q2323">
        <v>1</v>
      </c>
      <c r="W2323">
        <v>0</v>
      </c>
      <c r="X2323">
        <v>1235896746</v>
      </c>
      <c r="Y2323">
        <v>7.93</v>
      </c>
      <c r="AA2323">
        <v>0</v>
      </c>
      <c r="AB2323">
        <v>5.0599999999999996</v>
      </c>
      <c r="AC2323">
        <v>0</v>
      </c>
      <c r="AD2323">
        <v>0</v>
      </c>
      <c r="AE2323">
        <v>0</v>
      </c>
      <c r="AF2323">
        <v>1.53</v>
      </c>
      <c r="AG2323">
        <v>0</v>
      </c>
      <c r="AH2323">
        <v>0</v>
      </c>
      <c r="AI2323">
        <v>1</v>
      </c>
      <c r="AJ2323">
        <v>3.31</v>
      </c>
      <c r="AK2323">
        <v>33.049999999999997</v>
      </c>
      <c r="AL2323">
        <v>1</v>
      </c>
      <c r="AN2323">
        <v>0</v>
      </c>
      <c r="AO2323">
        <v>1</v>
      </c>
      <c r="AP2323">
        <v>0</v>
      </c>
      <c r="AQ2323">
        <v>0</v>
      </c>
      <c r="AR2323">
        <v>0</v>
      </c>
      <c r="AS2323" t="s">
        <v>3</v>
      </c>
      <c r="AT2323">
        <v>7.93</v>
      </c>
      <c r="AU2323" t="s">
        <v>3</v>
      </c>
      <c r="AV2323">
        <v>0</v>
      </c>
      <c r="AW2323">
        <v>2</v>
      </c>
      <c r="AX2323">
        <v>36145104</v>
      </c>
      <c r="AY2323">
        <v>1</v>
      </c>
      <c r="AZ2323">
        <v>0</v>
      </c>
      <c r="BA2323">
        <v>2263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CX2323">
        <f>Y2323*Source!I2184</f>
        <v>0.15859999999999999</v>
      </c>
      <c r="CY2323">
        <f>AB2323</f>
        <v>5.0599999999999996</v>
      </c>
      <c r="CZ2323">
        <f>AF2323</f>
        <v>1.53</v>
      </c>
      <c r="DA2323">
        <f>AJ2323</f>
        <v>3.31</v>
      </c>
      <c r="DB2323">
        <f t="shared" si="360"/>
        <v>12.13</v>
      </c>
      <c r="DC2323">
        <f t="shared" si="361"/>
        <v>0</v>
      </c>
    </row>
    <row r="2324" spans="1:107">
      <c r="A2324">
        <f>ROW(Source!A2184)</f>
        <v>2184</v>
      </c>
      <c r="B2324">
        <v>35863109</v>
      </c>
      <c r="C2324">
        <v>35875825</v>
      </c>
      <c r="D2324">
        <v>29164349</v>
      </c>
      <c r="E2324">
        <v>1</v>
      </c>
      <c r="F2324">
        <v>1</v>
      </c>
      <c r="G2324">
        <v>1</v>
      </c>
      <c r="H2324">
        <v>3</v>
      </c>
      <c r="I2324" t="s">
        <v>28</v>
      </c>
      <c r="J2324" t="s">
        <v>31</v>
      </c>
      <c r="K2324" t="s">
        <v>29</v>
      </c>
      <c r="L2324">
        <v>1348</v>
      </c>
      <c r="N2324">
        <v>1009</v>
      </c>
      <c r="O2324" t="s">
        <v>30</v>
      </c>
      <c r="P2324" t="s">
        <v>30</v>
      </c>
      <c r="Q2324">
        <v>1000</v>
      </c>
      <c r="W2324">
        <v>0</v>
      </c>
      <c r="X2324">
        <v>-304821490</v>
      </c>
      <c r="Y2324">
        <v>10.5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1</v>
      </c>
      <c r="AJ2324">
        <v>1</v>
      </c>
      <c r="AK2324">
        <v>1</v>
      </c>
      <c r="AL2324">
        <v>1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 t="s">
        <v>3</v>
      </c>
      <c r="AT2324">
        <v>10.5</v>
      </c>
      <c r="AU2324" t="s">
        <v>3</v>
      </c>
      <c r="AV2324">
        <v>0</v>
      </c>
      <c r="AW2324">
        <v>2</v>
      </c>
      <c r="AX2324">
        <v>36145105</v>
      </c>
      <c r="AY2324">
        <v>1</v>
      </c>
      <c r="AZ2324">
        <v>0</v>
      </c>
      <c r="BA2324">
        <v>2264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>
        <v>0</v>
      </c>
      <c r="CX2324">
        <f>Y2324*Source!I2184</f>
        <v>0.21</v>
      </c>
      <c r="CY2324">
        <f>AA2324</f>
        <v>0</v>
      </c>
      <c r="CZ2324">
        <f>AE2324</f>
        <v>0</v>
      </c>
      <c r="DA2324">
        <f>AI2324</f>
        <v>1</v>
      </c>
      <c r="DB2324">
        <f t="shared" si="360"/>
        <v>0</v>
      </c>
      <c r="DC2324">
        <f t="shared" si="361"/>
        <v>0</v>
      </c>
    </row>
    <row r="2325" spans="1:107">
      <c r="A2325">
        <f>ROW(Source!A2186)</f>
        <v>2186</v>
      </c>
      <c r="B2325">
        <v>35863109</v>
      </c>
      <c r="C2325">
        <v>35871457</v>
      </c>
      <c r="D2325">
        <v>18406804</v>
      </c>
      <c r="E2325">
        <v>1</v>
      </c>
      <c r="F2325">
        <v>1</v>
      </c>
      <c r="G2325">
        <v>1</v>
      </c>
      <c r="H2325">
        <v>1</v>
      </c>
      <c r="I2325" t="s">
        <v>559</v>
      </c>
      <c r="J2325" t="s">
        <v>3</v>
      </c>
      <c r="K2325" t="s">
        <v>560</v>
      </c>
      <c r="L2325">
        <v>1369</v>
      </c>
      <c r="N2325">
        <v>1013</v>
      </c>
      <c r="O2325" t="s">
        <v>561</v>
      </c>
      <c r="P2325" t="s">
        <v>561</v>
      </c>
      <c r="Q2325">
        <v>1</v>
      </c>
      <c r="W2325">
        <v>0</v>
      </c>
      <c r="X2325">
        <v>254330056</v>
      </c>
      <c r="Y2325">
        <v>7.67</v>
      </c>
      <c r="AA2325">
        <v>0</v>
      </c>
      <c r="AB2325">
        <v>0</v>
      </c>
      <c r="AC2325">
        <v>0</v>
      </c>
      <c r="AD2325">
        <v>249.14</v>
      </c>
      <c r="AE2325">
        <v>0</v>
      </c>
      <c r="AF2325">
        <v>0</v>
      </c>
      <c r="AG2325">
        <v>0</v>
      </c>
      <c r="AH2325">
        <v>249.14</v>
      </c>
      <c r="AI2325">
        <v>1</v>
      </c>
      <c r="AJ2325">
        <v>1</v>
      </c>
      <c r="AK2325">
        <v>1</v>
      </c>
      <c r="AL2325">
        <v>1</v>
      </c>
      <c r="AN2325">
        <v>0</v>
      </c>
      <c r="AO2325">
        <v>1</v>
      </c>
      <c r="AP2325">
        <v>0</v>
      </c>
      <c r="AQ2325">
        <v>0</v>
      </c>
      <c r="AR2325">
        <v>0</v>
      </c>
      <c r="AS2325" t="s">
        <v>3</v>
      </c>
      <c r="AT2325">
        <v>7.67</v>
      </c>
      <c r="AU2325" t="s">
        <v>3</v>
      </c>
      <c r="AV2325">
        <v>1</v>
      </c>
      <c r="AW2325">
        <v>2</v>
      </c>
      <c r="AX2325">
        <v>35871460</v>
      </c>
      <c r="AY2325">
        <v>1</v>
      </c>
      <c r="AZ2325">
        <v>0</v>
      </c>
      <c r="BA2325">
        <v>2265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CX2325">
        <f>Y2325*Source!I2186</f>
        <v>1.4112799999999999</v>
      </c>
      <c r="CY2325">
        <f>AD2325</f>
        <v>249.14</v>
      </c>
      <c r="CZ2325">
        <f>AH2325</f>
        <v>249.14</v>
      </c>
      <c r="DA2325">
        <f>AL2325</f>
        <v>1</v>
      </c>
      <c r="DB2325">
        <f t="shared" si="360"/>
        <v>1910.9</v>
      </c>
      <c r="DC2325">
        <f t="shared" si="361"/>
        <v>0</v>
      </c>
    </row>
    <row r="2326" spans="1:107">
      <c r="A2326">
        <f>ROW(Source!A2186)</f>
        <v>2186</v>
      </c>
      <c r="B2326">
        <v>35863109</v>
      </c>
      <c r="C2326">
        <v>35871457</v>
      </c>
      <c r="D2326">
        <v>29164349</v>
      </c>
      <c r="E2326">
        <v>1</v>
      </c>
      <c r="F2326">
        <v>1</v>
      </c>
      <c r="G2326">
        <v>1</v>
      </c>
      <c r="H2326">
        <v>3</v>
      </c>
      <c r="I2326" t="s">
        <v>28</v>
      </c>
      <c r="J2326" t="s">
        <v>31</v>
      </c>
      <c r="K2326" t="s">
        <v>29</v>
      </c>
      <c r="L2326">
        <v>1348</v>
      </c>
      <c r="N2326">
        <v>1009</v>
      </c>
      <c r="O2326" t="s">
        <v>30</v>
      </c>
      <c r="P2326" t="s">
        <v>30</v>
      </c>
      <c r="Q2326">
        <v>1000</v>
      </c>
      <c r="W2326">
        <v>0</v>
      </c>
      <c r="X2326">
        <v>-304821490</v>
      </c>
      <c r="Y2326">
        <v>0.7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1</v>
      </c>
      <c r="AJ2326">
        <v>1</v>
      </c>
      <c r="AK2326">
        <v>1</v>
      </c>
      <c r="AL2326">
        <v>1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 t="s">
        <v>3</v>
      </c>
      <c r="AT2326">
        <v>0.7</v>
      </c>
      <c r="AU2326" t="s">
        <v>3</v>
      </c>
      <c r="AV2326">
        <v>0</v>
      </c>
      <c r="AW2326">
        <v>2</v>
      </c>
      <c r="AX2326">
        <v>35871461</v>
      </c>
      <c r="AY2326">
        <v>1</v>
      </c>
      <c r="AZ2326">
        <v>0</v>
      </c>
      <c r="BA2326">
        <v>2266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CX2326">
        <f>Y2326*Source!I2186</f>
        <v>0.1288</v>
      </c>
      <c r="CY2326">
        <f>AA2326</f>
        <v>0</v>
      </c>
      <c r="CZ2326">
        <f>AE2326</f>
        <v>0</v>
      </c>
      <c r="DA2326">
        <f>AI2326</f>
        <v>1</v>
      </c>
      <c r="DB2326">
        <f t="shared" si="360"/>
        <v>0</v>
      </c>
      <c r="DC2326">
        <f t="shared" si="361"/>
        <v>0</v>
      </c>
    </row>
    <row r="2327" spans="1:107">
      <c r="A2327">
        <f>ROW(Source!A2188)</f>
        <v>2188</v>
      </c>
      <c r="B2327">
        <v>35863109</v>
      </c>
      <c r="C2327">
        <v>35871463</v>
      </c>
      <c r="D2327">
        <v>18406804</v>
      </c>
      <c r="E2327">
        <v>1</v>
      </c>
      <c r="F2327">
        <v>1</v>
      </c>
      <c r="G2327">
        <v>1</v>
      </c>
      <c r="H2327">
        <v>1</v>
      </c>
      <c r="I2327" t="s">
        <v>559</v>
      </c>
      <c r="J2327" t="s">
        <v>3</v>
      </c>
      <c r="K2327" t="s">
        <v>560</v>
      </c>
      <c r="L2327">
        <v>1369</v>
      </c>
      <c r="N2327">
        <v>1013</v>
      </c>
      <c r="O2327" t="s">
        <v>561</v>
      </c>
      <c r="P2327" t="s">
        <v>561</v>
      </c>
      <c r="Q2327">
        <v>1</v>
      </c>
      <c r="W2327">
        <v>0</v>
      </c>
      <c r="X2327">
        <v>254330056</v>
      </c>
      <c r="Y2327">
        <v>11.39</v>
      </c>
      <c r="AA2327">
        <v>0</v>
      </c>
      <c r="AB2327">
        <v>0</v>
      </c>
      <c r="AC2327">
        <v>0</v>
      </c>
      <c r="AD2327">
        <v>249.14</v>
      </c>
      <c r="AE2327">
        <v>0</v>
      </c>
      <c r="AF2327">
        <v>0</v>
      </c>
      <c r="AG2327">
        <v>0</v>
      </c>
      <c r="AH2327">
        <v>249.14</v>
      </c>
      <c r="AI2327">
        <v>1</v>
      </c>
      <c r="AJ2327">
        <v>1</v>
      </c>
      <c r="AK2327">
        <v>1</v>
      </c>
      <c r="AL2327">
        <v>1</v>
      </c>
      <c r="AN2327">
        <v>0</v>
      </c>
      <c r="AO2327">
        <v>1</v>
      </c>
      <c r="AP2327">
        <v>0</v>
      </c>
      <c r="AQ2327">
        <v>0</v>
      </c>
      <c r="AR2327">
        <v>0</v>
      </c>
      <c r="AS2327" t="s">
        <v>3</v>
      </c>
      <c r="AT2327">
        <v>11.39</v>
      </c>
      <c r="AU2327" t="s">
        <v>3</v>
      </c>
      <c r="AV2327">
        <v>1</v>
      </c>
      <c r="AW2327">
        <v>2</v>
      </c>
      <c r="AX2327">
        <v>35871468</v>
      </c>
      <c r="AY2327">
        <v>2</v>
      </c>
      <c r="AZ2327">
        <v>131072</v>
      </c>
      <c r="BA2327">
        <v>2267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CX2327">
        <f>Y2327*Source!I2188</f>
        <v>2.0957600000000003</v>
      </c>
      <c r="CY2327">
        <f>AD2327</f>
        <v>249.14</v>
      </c>
      <c r="CZ2327">
        <f>AH2327</f>
        <v>249.14</v>
      </c>
      <c r="DA2327">
        <f>AL2327</f>
        <v>1</v>
      </c>
      <c r="DB2327">
        <f t="shared" si="360"/>
        <v>2837.7</v>
      </c>
      <c r="DC2327">
        <f t="shared" si="361"/>
        <v>0</v>
      </c>
    </row>
    <row r="2328" spans="1:107">
      <c r="A2328">
        <f>ROW(Source!A2188)</f>
        <v>2188</v>
      </c>
      <c r="B2328">
        <v>35863109</v>
      </c>
      <c r="C2328">
        <v>35871463</v>
      </c>
      <c r="D2328">
        <v>121548</v>
      </c>
      <c r="E2328">
        <v>1</v>
      </c>
      <c r="F2328">
        <v>1</v>
      </c>
      <c r="G2328">
        <v>1</v>
      </c>
      <c r="H2328">
        <v>1</v>
      </c>
      <c r="I2328" t="s">
        <v>35</v>
      </c>
      <c r="J2328" t="s">
        <v>3</v>
      </c>
      <c r="K2328" t="s">
        <v>562</v>
      </c>
      <c r="L2328">
        <v>608254</v>
      </c>
      <c r="N2328">
        <v>1013</v>
      </c>
      <c r="O2328" t="s">
        <v>563</v>
      </c>
      <c r="P2328" t="s">
        <v>563</v>
      </c>
      <c r="Q2328">
        <v>1</v>
      </c>
      <c r="W2328">
        <v>0</v>
      </c>
      <c r="X2328">
        <v>-185737400</v>
      </c>
      <c r="Y2328">
        <v>0.13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1</v>
      </c>
      <c r="AJ2328">
        <v>1</v>
      </c>
      <c r="AK2328">
        <v>1</v>
      </c>
      <c r="AL2328">
        <v>1</v>
      </c>
      <c r="AN2328">
        <v>0</v>
      </c>
      <c r="AO2328">
        <v>1</v>
      </c>
      <c r="AP2328">
        <v>0</v>
      </c>
      <c r="AQ2328">
        <v>0</v>
      </c>
      <c r="AR2328">
        <v>0</v>
      </c>
      <c r="AS2328" t="s">
        <v>3</v>
      </c>
      <c r="AT2328">
        <v>0.13</v>
      </c>
      <c r="AU2328" t="s">
        <v>3</v>
      </c>
      <c r="AV2328">
        <v>2</v>
      </c>
      <c r="AW2328">
        <v>2</v>
      </c>
      <c r="AX2328">
        <v>35871469</v>
      </c>
      <c r="AY2328">
        <v>1</v>
      </c>
      <c r="AZ2328">
        <v>0</v>
      </c>
      <c r="BA2328">
        <v>2268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CX2328">
        <f>Y2328*Source!I2188</f>
        <v>2.392E-2</v>
      </c>
      <c r="CY2328">
        <f>AD2328</f>
        <v>0</v>
      </c>
      <c r="CZ2328">
        <f>AH2328</f>
        <v>0</v>
      </c>
      <c r="DA2328">
        <f>AL2328</f>
        <v>1</v>
      </c>
      <c r="DB2328">
        <f t="shared" si="360"/>
        <v>0</v>
      </c>
      <c r="DC2328">
        <f t="shared" si="361"/>
        <v>0</v>
      </c>
    </row>
    <row r="2329" spans="1:107">
      <c r="A2329">
        <f>ROW(Source!A2188)</f>
        <v>2188</v>
      </c>
      <c r="B2329">
        <v>35863109</v>
      </c>
      <c r="C2329">
        <v>35871463</v>
      </c>
      <c r="D2329">
        <v>29172556</v>
      </c>
      <c r="E2329">
        <v>1</v>
      </c>
      <c r="F2329">
        <v>1</v>
      </c>
      <c r="G2329">
        <v>1</v>
      </c>
      <c r="H2329">
        <v>2</v>
      </c>
      <c r="I2329" t="s">
        <v>564</v>
      </c>
      <c r="J2329" t="s">
        <v>565</v>
      </c>
      <c r="K2329" t="s">
        <v>566</v>
      </c>
      <c r="L2329">
        <v>1368</v>
      </c>
      <c r="N2329">
        <v>1011</v>
      </c>
      <c r="O2329" t="s">
        <v>567</v>
      </c>
      <c r="P2329" t="s">
        <v>567</v>
      </c>
      <c r="Q2329">
        <v>1</v>
      </c>
      <c r="W2329">
        <v>0</v>
      </c>
      <c r="X2329">
        <v>-1302720870</v>
      </c>
      <c r="Y2329">
        <v>0.13</v>
      </c>
      <c r="AA2329">
        <v>0</v>
      </c>
      <c r="AB2329">
        <v>466.71</v>
      </c>
      <c r="AC2329">
        <v>446.18</v>
      </c>
      <c r="AD2329">
        <v>0</v>
      </c>
      <c r="AE2329">
        <v>0</v>
      </c>
      <c r="AF2329">
        <v>31.26</v>
      </c>
      <c r="AG2329">
        <v>13.5</v>
      </c>
      <c r="AH2329">
        <v>0</v>
      </c>
      <c r="AI2329">
        <v>1</v>
      </c>
      <c r="AJ2329">
        <v>14.93</v>
      </c>
      <c r="AK2329">
        <v>33.049999999999997</v>
      </c>
      <c r="AL2329">
        <v>1</v>
      </c>
      <c r="AN2329">
        <v>0</v>
      </c>
      <c r="AO2329">
        <v>1</v>
      </c>
      <c r="AP2329">
        <v>0</v>
      </c>
      <c r="AQ2329">
        <v>0</v>
      </c>
      <c r="AR2329">
        <v>0</v>
      </c>
      <c r="AS2329" t="s">
        <v>3</v>
      </c>
      <c r="AT2329">
        <v>0.13</v>
      </c>
      <c r="AU2329" t="s">
        <v>3</v>
      </c>
      <c r="AV2329">
        <v>0</v>
      </c>
      <c r="AW2329">
        <v>2</v>
      </c>
      <c r="AX2329">
        <v>35871470</v>
      </c>
      <c r="AY2329">
        <v>1</v>
      </c>
      <c r="AZ2329">
        <v>0</v>
      </c>
      <c r="BA2329">
        <v>2269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CX2329">
        <f>Y2329*Source!I2188</f>
        <v>2.392E-2</v>
      </c>
      <c r="CY2329">
        <f>AB2329</f>
        <v>466.71</v>
      </c>
      <c r="CZ2329">
        <f>AF2329</f>
        <v>31.26</v>
      </c>
      <c r="DA2329">
        <f>AJ2329</f>
        <v>14.93</v>
      </c>
      <c r="DB2329">
        <f t="shared" si="360"/>
        <v>4.0599999999999996</v>
      </c>
      <c r="DC2329">
        <f t="shared" si="361"/>
        <v>1.76</v>
      </c>
    </row>
    <row r="2330" spans="1:107">
      <c r="A2330">
        <f>ROW(Source!A2188)</f>
        <v>2188</v>
      </c>
      <c r="B2330">
        <v>35863109</v>
      </c>
      <c r="C2330">
        <v>35871463</v>
      </c>
      <c r="D2330">
        <v>29164349</v>
      </c>
      <c r="E2330">
        <v>1</v>
      </c>
      <c r="F2330">
        <v>1</v>
      </c>
      <c r="G2330">
        <v>1</v>
      </c>
      <c r="H2330">
        <v>3</v>
      </c>
      <c r="I2330" t="s">
        <v>28</v>
      </c>
      <c r="J2330" t="s">
        <v>31</v>
      </c>
      <c r="K2330" t="s">
        <v>29</v>
      </c>
      <c r="L2330">
        <v>1348</v>
      </c>
      <c r="N2330">
        <v>1009</v>
      </c>
      <c r="O2330" t="s">
        <v>30</v>
      </c>
      <c r="P2330" t="s">
        <v>30</v>
      </c>
      <c r="Q2330">
        <v>1000</v>
      </c>
      <c r="W2330">
        <v>0</v>
      </c>
      <c r="X2330">
        <v>-304821490</v>
      </c>
      <c r="Y2330">
        <v>0.47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1</v>
      </c>
      <c r="AJ2330">
        <v>1</v>
      </c>
      <c r="AK2330">
        <v>1</v>
      </c>
      <c r="AL2330">
        <v>1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 t="s">
        <v>3</v>
      </c>
      <c r="AT2330">
        <v>0.47</v>
      </c>
      <c r="AU2330" t="s">
        <v>3</v>
      </c>
      <c r="AV2330">
        <v>0</v>
      </c>
      <c r="AW2330">
        <v>2</v>
      </c>
      <c r="AX2330">
        <v>35871471</v>
      </c>
      <c r="AY2330">
        <v>1</v>
      </c>
      <c r="AZ2330">
        <v>0</v>
      </c>
      <c r="BA2330">
        <v>2270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CX2330">
        <f>Y2330*Source!I2188</f>
        <v>8.6479999999999987E-2</v>
      </c>
      <c r="CY2330">
        <f>AA2330</f>
        <v>0</v>
      </c>
      <c r="CZ2330">
        <f>AE2330</f>
        <v>0</v>
      </c>
      <c r="DA2330">
        <f>AI2330</f>
        <v>1</v>
      </c>
      <c r="DB2330">
        <f t="shared" si="360"/>
        <v>0</v>
      </c>
      <c r="DC2330">
        <f t="shared" si="361"/>
        <v>0</v>
      </c>
    </row>
    <row r="2331" spans="1:107">
      <c r="A2331">
        <f>ROW(Source!A2190)</f>
        <v>2190</v>
      </c>
      <c r="B2331">
        <v>35863109</v>
      </c>
      <c r="C2331">
        <v>35871473</v>
      </c>
      <c r="D2331">
        <v>18406804</v>
      </c>
      <c r="E2331">
        <v>1</v>
      </c>
      <c r="F2331">
        <v>1</v>
      </c>
      <c r="G2331">
        <v>1</v>
      </c>
      <c r="H2331">
        <v>1</v>
      </c>
      <c r="I2331" t="s">
        <v>559</v>
      </c>
      <c r="J2331" t="s">
        <v>3</v>
      </c>
      <c r="K2331" t="s">
        <v>560</v>
      </c>
      <c r="L2331">
        <v>1369</v>
      </c>
      <c r="N2331">
        <v>1013</v>
      </c>
      <c r="O2331" t="s">
        <v>561</v>
      </c>
      <c r="P2331" t="s">
        <v>561</v>
      </c>
      <c r="Q2331">
        <v>1</v>
      </c>
      <c r="W2331">
        <v>0</v>
      </c>
      <c r="X2331">
        <v>254330056</v>
      </c>
      <c r="Y2331">
        <v>3.77</v>
      </c>
      <c r="AA2331">
        <v>0</v>
      </c>
      <c r="AB2331">
        <v>0</v>
      </c>
      <c r="AC2331">
        <v>0</v>
      </c>
      <c r="AD2331">
        <v>249.14</v>
      </c>
      <c r="AE2331">
        <v>0</v>
      </c>
      <c r="AF2331">
        <v>0</v>
      </c>
      <c r="AG2331">
        <v>0</v>
      </c>
      <c r="AH2331">
        <v>249.14</v>
      </c>
      <c r="AI2331">
        <v>1</v>
      </c>
      <c r="AJ2331">
        <v>1</v>
      </c>
      <c r="AK2331">
        <v>1</v>
      </c>
      <c r="AL2331">
        <v>1</v>
      </c>
      <c r="AN2331">
        <v>0</v>
      </c>
      <c r="AO2331">
        <v>1</v>
      </c>
      <c r="AP2331">
        <v>0</v>
      </c>
      <c r="AQ2331">
        <v>0</v>
      </c>
      <c r="AR2331">
        <v>0</v>
      </c>
      <c r="AS2331" t="s">
        <v>3</v>
      </c>
      <c r="AT2331">
        <v>3.77</v>
      </c>
      <c r="AU2331" t="s">
        <v>3</v>
      </c>
      <c r="AV2331">
        <v>1</v>
      </c>
      <c r="AW2331">
        <v>2</v>
      </c>
      <c r="AX2331">
        <v>35871476</v>
      </c>
      <c r="AY2331">
        <v>2</v>
      </c>
      <c r="AZ2331">
        <v>131072</v>
      </c>
      <c r="BA2331">
        <v>2271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CX2331">
        <f>Y2331*Source!I2190</f>
        <v>1.131</v>
      </c>
      <c r="CY2331">
        <f>AD2331</f>
        <v>249.14</v>
      </c>
      <c r="CZ2331">
        <f>AH2331</f>
        <v>249.14</v>
      </c>
      <c r="DA2331">
        <f>AL2331</f>
        <v>1</v>
      </c>
      <c r="DB2331">
        <f t="shared" si="360"/>
        <v>939.26</v>
      </c>
      <c r="DC2331">
        <f t="shared" si="361"/>
        <v>0</v>
      </c>
    </row>
    <row r="2332" spans="1:107">
      <c r="A2332">
        <f>ROW(Source!A2190)</f>
        <v>2190</v>
      </c>
      <c r="B2332">
        <v>35863109</v>
      </c>
      <c r="C2332">
        <v>35871473</v>
      </c>
      <c r="D2332">
        <v>29164349</v>
      </c>
      <c r="E2332">
        <v>1</v>
      </c>
      <c r="F2332">
        <v>1</v>
      </c>
      <c r="G2332">
        <v>1</v>
      </c>
      <c r="H2332">
        <v>3</v>
      </c>
      <c r="I2332" t="s">
        <v>28</v>
      </c>
      <c r="J2332" t="s">
        <v>31</v>
      </c>
      <c r="K2332" t="s">
        <v>29</v>
      </c>
      <c r="L2332">
        <v>1348</v>
      </c>
      <c r="N2332">
        <v>1009</v>
      </c>
      <c r="O2332" t="s">
        <v>30</v>
      </c>
      <c r="P2332" t="s">
        <v>30</v>
      </c>
      <c r="Q2332">
        <v>1000</v>
      </c>
      <c r="W2332">
        <v>0</v>
      </c>
      <c r="X2332">
        <v>-304821490</v>
      </c>
      <c r="Y2332">
        <v>0.11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1</v>
      </c>
      <c r="AJ2332">
        <v>1</v>
      </c>
      <c r="AK2332">
        <v>1</v>
      </c>
      <c r="AL2332">
        <v>1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 t="s">
        <v>3</v>
      </c>
      <c r="AT2332">
        <v>0.11</v>
      </c>
      <c r="AU2332" t="s">
        <v>3</v>
      </c>
      <c r="AV2332">
        <v>0</v>
      </c>
      <c r="AW2332">
        <v>2</v>
      </c>
      <c r="AX2332">
        <v>35871477</v>
      </c>
      <c r="AY2332">
        <v>1</v>
      </c>
      <c r="AZ2332">
        <v>0</v>
      </c>
      <c r="BA2332">
        <v>2272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CX2332">
        <f>Y2332*Source!I2190</f>
        <v>3.3000000000000002E-2</v>
      </c>
      <c r="CY2332">
        <f>AA2332</f>
        <v>0</v>
      </c>
      <c r="CZ2332">
        <f>AE2332</f>
        <v>0</v>
      </c>
      <c r="DA2332">
        <f>AI2332</f>
        <v>1</v>
      </c>
      <c r="DB2332">
        <f t="shared" si="360"/>
        <v>0</v>
      </c>
      <c r="DC2332">
        <f t="shared" si="361"/>
        <v>0</v>
      </c>
    </row>
    <row r="2333" spans="1:107">
      <c r="A2333">
        <f>ROW(Source!A2192)</f>
        <v>2192</v>
      </c>
      <c r="B2333">
        <v>35863109</v>
      </c>
      <c r="C2333">
        <v>35871479</v>
      </c>
      <c r="D2333">
        <v>18406804</v>
      </c>
      <c r="E2333">
        <v>1</v>
      </c>
      <c r="F2333">
        <v>1</v>
      </c>
      <c r="G2333">
        <v>1</v>
      </c>
      <c r="H2333">
        <v>1</v>
      </c>
      <c r="I2333" t="s">
        <v>559</v>
      </c>
      <c r="J2333" t="s">
        <v>3</v>
      </c>
      <c r="K2333" t="s">
        <v>560</v>
      </c>
      <c r="L2333">
        <v>1369</v>
      </c>
      <c r="N2333">
        <v>1013</v>
      </c>
      <c r="O2333" t="s">
        <v>561</v>
      </c>
      <c r="P2333" t="s">
        <v>561</v>
      </c>
      <c r="Q2333">
        <v>1</v>
      </c>
      <c r="W2333">
        <v>0</v>
      </c>
      <c r="X2333">
        <v>254330056</v>
      </c>
      <c r="Y2333">
        <v>5.84</v>
      </c>
      <c r="AA2333">
        <v>0</v>
      </c>
      <c r="AB2333">
        <v>0</v>
      </c>
      <c r="AC2333">
        <v>0</v>
      </c>
      <c r="AD2333">
        <v>249.14</v>
      </c>
      <c r="AE2333">
        <v>0</v>
      </c>
      <c r="AF2333">
        <v>0</v>
      </c>
      <c r="AG2333">
        <v>0</v>
      </c>
      <c r="AH2333">
        <v>249.14</v>
      </c>
      <c r="AI2333">
        <v>1</v>
      </c>
      <c r="AJ2333">
        <v>1</v>
      </c>
      <c r="AK2333">
        <v>1</v>
      </c>
      <c r="AL2333">
        <v>1</v>
      </c>
      <c r="AN2333">
        <v>0</v>
      </c>
      <c r="AO2333">
        <v>1</v>
      </c>
      <c r="AP2333">
        <v>0</v>
      </c>
      <c r="AQ2333">
        <v>0</v>
      </c>
      <c r="AR2333">
        <v>0</v>
      </c>
      <c r="AS2333" t="s">
        <v>3</v>
      </c>
      <c r="AT2333">
        <v>5.84</v>
      </c>
      <c r="AU2333" t="s">
        <v>3</v>
      </c>
      <c r="AV2333">
        <v>1</v>
      </c>
      <c r="AW2333">
        <v>2</v>
      </c>
      <c r="AX2333">
        <v>35871481</v>
      </c>
      <c r="AY2333">
        <v>2</v>
      </c>
      <c r="AZ2333">
        <v>131072</v>
      </c>
      <c r="BA2333">
        <v>2273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CX2333">
        <f>Y2333*Source!I2192</f>
        <v>0.1168</v>
      </c>
      <c r="CY2333">
        <f>AD2333</f>
        <v>249.14</v>
      </c>
      <c r="CZ2333">
        <f>AH2333</f>
        <v>249.14</v>
      </c>
      <c r="DA2333">
        <f>AL2333</f>
        <v>1</v>
      </c>
      <c r="DB2333">
        <f t="shared" si="360"/>
        <v>1454.98</v>
      </c>
      <c r="DC2333">
        <f t="shared" si="361"/>
        <v>0</v>
      </c>
    </row>
    <row r="2334" spans="1:107">
      <c r="A2334">
        <f>ROW(Source!A2193)</f>
        <v>2193</v>
      </c>
      <c r="B2334">
        <v>35863109</v>
      </c>
      <c r="C2334">
        <v>35871482</v>
      </c>
      <c r="D2334">
        <v>18406804</v>
      </c>
      <c r="E2334">
        <v>1</v>
      </c>
      <c r="F2334">
        <v>1</v>
      </c>
      <c r="G2334">
        <v>1</v>
      </c>
      <c r="H2334">
        <v>1</v>
      </c>
      <c r="I2334" t="s">
        <v>559</v>
      </c>
      <c r="J2334" t="s">
        <v>3</v>
      </c>
      <c r="K2334" t="s">
        <v>560</v>
      </c>
      <c r="L2334">
        <v>1369</v>
      </c>
      <c r="N2334">
        <v>1013</v>
      </c>
      <c r="O2334" t="s">
        <v>561</v>
      </c>
      <c r="P2334" t="s">
        <v>561</v>
      </c>
      <c r="Q2334">
        <v>1</v>
      </c>
      <c r="W2334">
        <v>0</v>
      </c>
      <c r="X2334">
        <v>254330056</v>
      </c>
      <c r="Y2334">
        <v>9.64</v>
      </c>
      <c r="AA2334">
        <v>0</v>
      </c>
      <c r="AB2334">
        <v>0</v>
      </c>
      <c r="AC2334">
        <v>0</v>
      </c>
      <c r="AD2334">
        <v>249.14</v>
      </c>
      <c r="AE2334">
        <v>0</v>
      </c>
      <c r="AF2334">
        <v>0</v>
      </c>
      <c r="AG2334">
        <v>0</v>
      </c>
      <c r="AH2334">
        <v>249.14</v>
      </c>
      <c r="AI2334">
        <v>1</v>
      </c>
      <c r="AJ2334">
        <v>1</v>
      </c>
      <c r="AK2334">
        <v>1</v>
      </c>
      <c r="AL2334">
        <v>1</v>
      </c>
      <c r="AN2334">
        <v>0</v>
      </c>
      <c r="AO2334">
        <v>1</v>
      </c>
      <c r="AP2334">
        <v>0</v>
      </c>
      <c r="AQ2334">
        <v>0</v>
      </c>
      <c r="AR2334">
        <v>0</v>
      </c>
      <c r="AS2334" t="s">
        <v>3</v>
      </c>
      <c r="AT2334">
        <v>9.64</v>
      </c>
      <c r="AU2334" t="s">
        <v>3</v>
      </c>
      <c r="AV2334">
        <v>1</v>
      </c>
      <c r="AW2334">
        <v>2</v>
      </c>
      <c r="AX2334">
        <v>35871486</v>
      </c>
      <c r="AY2334">
        <v>1</v>
      </c>
      <c r="AZ2334">
        <v>0</v>
      </c>
      <c r="BA2334">
        <v>2274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CX2334">
        <f>Y2334*Source!I2193</f>
        <v>4.82</v>
      </c>
      <c r="CY2334">
        <f>AD2334</f>
        <v>249.14</v>
      </c>
      <c r="CZ2334">
        <f>AH2334</f>
        <v>249.14</v>
      </c>
      <c r="DA2334">
        <f>AL2334</f>
        <v>1</v>
      </c>
      <c r="DB2334">
        <f t="shared" si="360"/>
        <v>2401.71</v>
      </c>
      <c r="DC2334">
        <f t="shared" si="361"/>
        <v>0</v>
      </c>
    </row>
    <row r="2335" spans="1:107">
      <c r="A2335">
        <f>ROW(Source!A2193)</f>
        <v>2193</v>
      </c>
      <c r="B2335">
        <v>35863109</v>
      </c>
      <c r="C2335">
        <v>35871482</v>
      </c>
      <c r="D2335">
        <v>121548</v>
      </c>
      <c r="E2335">
        <v>1</v>
      </c>
      <c r="F2335">
        <v>1</v>
      </c>
      <c r="G2335">
        <v>1</v>
      </c>
      <c r="H2335">
        <v>1</v>
      </c>
      <c r="I2335" t="s">
        <v>35</v>
      </c>
      <c r="J2335" t="s">
        <v>3</v>
      </c>
      <c r="K2335" t="s">
        <v>562</v>
      </c>
      <c r="L2335">
        <v>608254</v>
      </c>
      <c r="N2335">
        <v>1013</v>
      </c>
      <c r="O2335" t="s">
        <v>563</v>
      </c>
      <c r="P2335" t="s">
        <v>563</v>
      </c>
      <c r="Q2335">
        <v>1</v>
      </c>
      <c r="W2335">
        <v>0</v>
      </c>
      <c r="X2335">
        <v>-185737400</v>
      </c>
      <c r="Y2335">
        <v>0.01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1</v>
      </c>
      <c r="AJ2335">
        <v>1</v>
      </c>
      <c r="AK2335">
        <v>1</v>
      </c>
      <c r="AL2335">
        <v>1</v>
      </c>
      <c r="AN2335">
        <v>0</v>
      </c>
      <c r="AO2335">
        <v>1</v>
      </c>
      <c r="AP2335">
        <v>0</v>
      </c>
      <c r="AQ2335">
        <v>0</v>
      </c>
      <c r="AR2335">
        <v>0</v>
      </c>
      <c r="AS2335" t="s">
        <v>3</v>
      </c>
      <c r="AT2335">
        <v>0.01</v>
      </c>
      <c r="AU2335" t="s">
        <v>3</v>
      </c>
      <c r="AV2335">
        <v>2</v>
      </c>
      <c r="AW2335">
        <v>2</v>
      </c>
      <c r="AX2335">
        <v>35871487</v>
      </c>
      <c r="AY2335">
        <v>1</v>
      </c>
      <c r="AZ2335">
        <v>0</v>
      </c>
      <c r="BA2335">
        <v>2275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CX2335">
        <f>Y2335*Source!I2193</f>
        <v>5.0000000000000001E-3</v>
      </c>
      <c r="CY2335">
        <f>AD2335</f>
        <v>0</v>
      </c>
      <c r="CZ2335">
        <f>AH2335</f>
        <v>0</v>
      </c>
      <c r="DA2335">
        <f>AL2335</f>
        <v>1</v>
      </c>
      <c r="DB2335">
        <f t="shared" si="360"/>
        <v>0</v>
      </c>
      <c r="DC2335">
        <f t="shared" si="361"/>
        <v>0</v>
      </c>
    </row>
    <row r="2336" spans="1:107">
      <c r="A2336">
        <f>ROW(Source!A2193)</f>
        <v>2193</v>
      </c>
      <c r="B2336">
        <v>35863109</v>
      </c>
      <c r="C2336">
        <v>35871482</v>
      </c>
      <c r="D2336">
        <v>29172556</v>
      </c>
      <c r="E2336">
        <v>1</v>
      </c>
      <c r="F2336">
        <v>1</v>
      </c>
      <c r="G2336">
        <v>1</v>
      </c>
      <c r="H2336">
        <v>2</v>
      </c>
      <c r="I2336" t="s">
        <v>564</v>
      </c>
      <c r="J2336" t="s">
        <v>565</v>
      </c>
      <c r="K2336" t="s">
        <v>566</v>
      </c>
      <c r="L2336">
        <v>1368</v>
      </c>
      <c r="N2336">
        <v>1011</v>
      </c>
      <c r="O2336" t="s">
        <v>567</v>
      </c>
      <c r="P2336" t="s">
        <v>567</v>
      </c>
      <c r="Q2336">
        <v>1</v>
      </c>
      <c r="W2336">
        <v>0</v>
      </c>
      <c r="X2336">
        <v>-1302720870</v>
      </c>
      <c r="Y2336">
        <v>0.01</v>
      </c>
      <c r="AA2336">
        <v>0</v>
      </c>
      <c r="AB2336">
        <v>466.71</v>
      </c>
      <c r="AC2336">
        <v>446.18</v>
      </c>
      <c r="AD2336">
        <v>0</v>
      </c>
      <c r="AE2336">
        <v>0</v>
      </c>
      <c r="AF2336">
        <v>31.26</v>
      </c>
      <c r="AG2336">
        <v>13.5</v>
      </c>
      <c r="AH2336">
        <v>0</v>
      </c>
      <c r="AI2336">
        <v>1</v>
      </c>
      <c r="AJ2336">
        <v>14.93</v>
      </c>
      <c r="AK2336">
        <v>33.049999999999997</v>
      </c>
      <c r="AL2336">
        <v>1</v>
      </c>
      <c r="AN2336">
        <v>0</v>
      </c>
      <c r="AO2336">
        <v>1</v>
      </c>
      <c r="AP2336">
        <v>0</v>
      </c>
      <c r="AQ2336">
        <v>0</v>
      </c>
      <c r="AR2336">
        <v>0</v>
      </c>
      <c r="AS2336" t="s">
        <v>3</v>
      </c>
      <c r="AT2336">
        <v>0.01</v>
      </c>
      <c r="AU2336" t="s">
        <v>3</v>
      </c>
      <c r="AV2336">
        <v>0</v>
      </c>
      <c r="AW2336">
        <v>2</v>
      </c>
      <c r="AX2336">
        <v>35871488</v>
      </c>
      <c r="AY2336">
        <v>1</v>
      </c>
      <c r="AZ2336">
        <v>0</v>
      </c>
      <c r="BA2336">
        <v>2276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CX2336">
        <f>Y2336*Source!I2193</f>
        <v>5.0000000000000001E-3</v>
      </c>
      <c r="CY2336">
        <f>AB2336</f>
        <v>466.71</v>
      </c>
      <c r="CZ2336">
        <f>AF2336</f>
        <v>31.26</v>
      </c>
      <c r="DA2336">
        <f>AJ2336</f>
        <v>14.93</v>
      </c>
      <c r="DB2336">
        <f t="shared" si="360"/>
        <v>0.31</v>
      </c>
      <c r="DC2336">
        <f t="shared" si="361"/>
        <v>0.14000000000000001</v>
      </c>
    </row>
    <row r="2337" spans="1:107">
      <c r="A2337">
        <f>ROW(Source!A2194)</f>
        <v>2194</v>
      </c>
      <c r="B2337">
        <v>35863109</v>
      </c>
      <c r="C2337">
        <v>35871489</v>
      </c>
      <c r="D2337">
        <v>18408066</v>
      </c>
      <c r="E2337">
        <v>1</v>
      </c>
      <c r="F2337">
        <v>1</v>
      </c>
      <c r="G2337">
        <v>1</v>
      </c>
      <c r="H2337">
        <v>1</v>
      </c>
      <c r="I2337" t="s">
        <v>568</v>
      </c>
      <c r="J2337" t="s">
        <v>3</v>
      </c>
      <c r="K2337" t="s">
        <v>569</v>
      </c>
      <c r="L2337">
        <v>1369</v>
      </c>
      <c r="N2337">
        <v>1013</v>
      </c>
      <c r="O2337" t="s">
        <v>561</v>
      </c>
      <c r="P2337" t="s">
        <v>561</v>
      </c>
      <c r="Q2337">
        <v>1</v>
      </c>
      <c r="W2337">
        <v>0</v>
      </c>
      <c r="X2337">
        <v>-886480961</v>
      </c>
      <c r="Y2337">
        <v>17.89</v>
      </c>
      <c r="AA2337">
        <v>0</v>
      </c>
      <c r="AB2337">
        <v>0</v>
      </c>
      <c r="AC2337">
        <v>0</v>
      </c>
      <c r="AD2337">
        <v>256.16000000000003</v>
      </c>
      <c r="AE2337">
        <v>0</v>
      </c>
      <c r="AF2337">
        <v>0</v>
      </c>
      <c r="AG2337">
        <v>0</v>
      </c>
      <c r="AH2337">
        <v>256.16000000000003</v>
      </c>
      <c r="AI2337">
        <v>1</v>
      </c>
      <c r="AJ2337">
        <v>1</v>
      </c>
      <c r="AK2337">
        <v>1</v>
      </c>
      <c r="AL2337">
        <v>1</v>
      </c>
      <c r="AN2337">
        <v>0</v>
      </c>
      <c r="AO2337">
        <v>1</v>
      </c>
      <c r="AP2337">
        <v>0</v>
      </c>
      <c r="AQ2337">
        <v>0</v>
      </c>
      <c r="AR2337">
        <v>0</v>
      </c>
      <c r="AS2337" t="s">
        <v>3</v>
      </c>
      <c r="AT2337">
        <v>17.89</v>
      </c>
      <c r="AU2337" t="s">
        <v>3</v>
      </c>
      <c r="AV2337">
        <v>1</v>
      </c>
      <c r="AW2337">
        <v>2</v>
      </c>
      <c r="AX2337">
        <v>35871493</v>
      </c>
      <c r="AY2337">
        <v>1</v>
      </c>
      <c r="AZ2337">
        <v>0</v>
      </c>
      <c r="BA2337">
        <v>2277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CX2337">
        <f>Y2337*Source!I2194</f>
        <v>1.4312</v>
      </c>
      <c r="CY2337">
        <f>AD2337</f>
        <v>256.16000000000003</v>
      </c>
      <c r="CZ2337">
        <f>AH2337</f>
        <v>256.16000000000003</v>
      </c>
      <c r="DA2337">
        <f>AL2337</f>
        <v>1</v>
      </c>
      <c r="DB2337">
        <f t="shared" si="360"/>
        <v>4582.7</v>
      </c>
      <c r="DC2337">
        <f t="shared" si="361"/>
        <v>0</v>
      </c>
    </row>
    <row r="2338" spans="1:107">
      <c r="A2338">
        <f>ROW(Source!A2194)</f>
        <v>2194</v>
      </c>
      <c r="B2338">
        <v>35863109</v>
      </c>
      <c r="C2338">
        <v>35871489</v>
      </c>
      <c r="D2338">
        <v>121548</v>
      </c>
      <c r="E2338">
        <v>1</v>
      </c>
      <c r="F2338">
        <v>1</v>
      </c>
      <c r="G2338">
        <v>1</v>
      </c>
      <c r="H2338">
        <v>1</v>
      </c>
      <c r="I2338" t="s">
        <v>35</v>
      </c>
      <c r="J2338" t="s">
        <v>3</v>
      </c>
      <c r="K2338" t="s">
        <v>562</v>
      </c>
      <c r="L2338">
        <v>608254</v>
      </c>
      <c r="N2338">
        <v>1013</v>
      </c>
      <c r="O2338" t="s">
        <v>563</v>
      </c>
      <c r="P2338" t="s">
        <v>563</v>
      </c>
      <c r="Q2338">
        <v>1</v>
      </c>
      <c r="W2338">
        <v>0</v>
      </c>
      <c r="X2338">
        <v>-185737400</v>
      </c>
      <c r="Y2338">
        <v>0.08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1</v>
      </c>
      <c r="AJ2338">
        <v>1</v>
      </c>
      <c r="AK2338">
        <v>1</v>
      </c>
      <c r="AL2338">
        <v>1</v>
      </c>
      <c r="AN2338">
        <v>0</v>
      </c>
      <c r="AO2338">
        <v>1</v>
      </c>
      <c r="AP2338">
        <v>0</v>
      </c>
      <c r="AQ2338">
        <v>0</v>
      </c>
      <c r="AR2338">
        <v>0</v>
      </c>
      <c r="AS2338" t="s">
        <v>3</v>
      </c>
      <c r="AT2338">
        <v>0.08</v>
      </c>
      <c r="AU2338" t="s">
        <v>3</v>
      </c>
      <c r="AV2338">
        <v>2</v>
      </c>
      <c r="AW2338">
        <v>2</v>
      </c>
      <c r="AX2338">
        <v>35871494</v>
      </c>
      <c r="AY2338">
        <v>1</v>
      </c>
      <c r="AZ2338">
        <v>0</v>
      </c>
      <c r="BA2338">
        <v>2278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CX2338">
        <f>Y2338*Source!I2194</f>
        <v>6.4000000000000003E-3</v>
      </c>
      <c r="CY2338">
        <f>AD2338</f>
        <v>0</v>
      </c>
      <c r="CZ2338">
        <f>AH2338</f>
        <v>0</v>
      </c>
      <c r="DA2338">
        <f>AL2338</f>
        <v>1</v>
      </c>
      <c r="DB2338">
        <f t="shared" si="360"/>
        <v>0</v>
      </c>
      <c r="DC2338">
        <f t="shared" si="361"/>
        <v>0</v>
      </c>
    </row>
    <row r="2339" spans="1:107">
      <c r="A2339">
        <f>ROW(Source!A2194)</f>
        <v>2194</v>
      </c>
      <c r="B2339">
        <v>35863109</v>
      </c>
      <c r="C2339">
        <v>35871489</v>
      </c>
      <c r="D2339">
        <v>29172556</v>
      </c>
      <c r="E2339">
        <v>1</v>
      </c>
      <c r="F2339">
        <v>1</v>
      </c>
      <c r="G2339">
        <v>1</v>
      </c>
      <c r="H2339">
        <v>2</v>
      </c>
      <c r="I2339" t="s">
        <v>564</v>
      </c>
      <c r="J2339" t="s">
        <v>565</v>
      </c>
      <c r="K2339" t="s">
        <v>566</v>
      </c>
      <c r="L2339">
        <v>1368</v>
      </c>
      <c r="N2339">
        <v>1011</v>
      </c>
      <c r="O2339" t="s">
        <v>567</v>
      </c>
      <c r="P2339" t="s">
        <v>567</v>
      </c>
      <c r="Q2339">
        <v>1</v>
      </c>
      <c r="W2339">
        <v>0</v>
      </c>
      <c r="X2339">
        <v>-1302720870</v>
      </c>
      <c r="Y2339">
        <v>0.08</v>
      </c>
      <c r="AA2339">
        <v>0</v>
      </c>
      <c r="AB2339">
        <v>466.71</v>
      </c>
      <c r="AC2339">
        <v>446.18</v>
      </c>
      <c r="AD2339">
        <v>0</v>
      </c>
      <c r="AE2339">
        <v>0</v>
      </c>
      <c r="AF2339">
        <v>31.26</v>
      </c>
      <c r="AG2339">
        <v>13.5</v>
      </c>
      <c r="AH2339">
        <v>0</v>
      </c>
      <c r="AI2339">
        <v>1</v>
      </c>
      <c r="AJ2339">
        <v>14.93</v>
      </c>
      <c r="AK2339">
        <v>33.049999999999997</v>
      </c>
      <c r="AL2339">
        <v>1</v>
      </c>
      <c r="AN2339">
        <v>0</v>
      </c>
      <c r="AO2339">
        <v>1</v>
      </c>
      <c r="AP2339">
        <v>0</v>
      </c>
      <c r="AQ2339">
        <v>0</v>
      </c>
      <c r="AR2339">
        <v>0</v>
      </c>
      <c r="AS2339" t="s">
        <v>3</v>
      </c>
      <c r="AT2339">
        <v>0.08</v>
      </c>
      <c r="AU2339" t="s">
        <v>3</v>
      </c>
      <c r="AV2339">
        <v>0</v>
      </c>
      <c r="AW2339">
        <v>2</v>
      </c>
      <c r="AX2339">
        <v>35871495</v>
      </c>
      <c r="AY2339">
        <v>1</v>
      </c>
      <c r="AZ2339">
        <v>0</v>
      </c>
      <c r="BA2339">
        <v>2279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CX2339">
        <f>Y2339*Source!I2194</f>
        <v>6.4000000000000003E-3</v>
      </c>
      <c r="CY2339">
        <f>AB2339</f>
        <v>466.71</v>
      </c>
      <c r="CZ2339">
        <f>AF2339</f>
        <v>31.26</v>
      </c>
      <c r="DA2339">
        <f>AJ2339</f>
        <v>14.93</v>
      </c>
      <c r="DB2339">
        <f t="shared" si="360"/>
        <v>2.5</v>
      </c>
      <c r="DC2339">
        <f t="shared" si="361"/>
        <v>1.08</v>
      </c>
    </row>
    <row r="2340" spans="1:107">
      <c r="A2340">
        <f>ROW(Source!A2232)</f>
        <v>2232</v>
      </c>
      <c r="B2340">
        <v>35863109</v>
      </c>
      <c r="C2340">
        <v>35875832</v>
      </c>
      <c r="D2340">
        <v>18410572</v>
      </c>
      <c r="E2340">
        <v>1</v>
      </c>
      <c r="F2340">
        <v>1</v>
      </c>
      <c r="G2340">
        <v>1</v>
      </c>
      <c r="H2340">
        <v>1</v>
      </c>
      <c r="I2340" t="s">
        <v>598</v>
      </c>
      <c r="J2340" t="s">
        <v>3</v>
      </c>
      <c r="K2340" t="s">
        <v>599</v>
      </c>
      <c r="L2340">
        <v>1369</v>
      </c>
      <c r="N2340">
        <v>1013</v>
      </c>
      <c r="O2340" t="s">
        <v>561</v>
      </c>
      <c r="P2340" t="s">
        <v>561</v>
      </c>
      <c r="Q2340">
        <v>1</v>
      </c>
      <c r="W2340">
        <v>0</v>
      </c>
      <c r="X2340">
        <v>-546915240</v>
      </c>
      <c r="Y2340">
        <v>84.11099999999999</v>
      </c>
      <c r="AA2340">
        <v>0</v>
      </c>
      <c r="AB2340">
        <v>0</v>
      </c>
      <c r="AC2340">
        <v>0</v>
      </c>
      <c r="AD2340">
        <v>279.16000000000003</v>
      </c>
      <c r="AE2340">
        <v>0</v>
      </c>
      <c r="AF2340">
        <v>0</v>
      </c>
      <c r="AG2340">
        <v>0</v>
      </c>
      <c r="AH2340">
        <v>279.16000000000003</v>
      </c>
      <c r="AI2340">
        <v>1</v>
      </c>
      <c r="AJ2340">
        <v>1</v>
      </c>
      <c r="AK2340">
        <v>1</v>
      </c>
      <c r="AL2340">
        <v>1</v>
      </c>
      <c r="AN2340">
        <v>0</v>
      </c>
      <c r="AO2340">
        <v>1</v>
      </c>
      <c r="AP2340">
        <v>1</v>
      </c>
      <c r="AQ2340">
        <v>0</v>
      </c>
      <c r="AR2340">
        <v>0</v>
      </c>
      <c r="AS2340" t="s">
        <v>3</v>
      </c>
      <c r="AT2340">
        <v>73.14</v>
      </c>
      <c r="AU2340" t="s">
        <v>134</v>
      </c>
      <c r="AV2340">
        <v>1</v>
      </c>
      <c r="AW2340">
        <v>2</v>
      </c>
      <c r="AX2340">
        <v>35875833</v>
      </c>
      <c r="AY2340">
        <v>1</v>
      </c>
      <c r="AZ2340">
        <v>0</v>
      </c>
      <c r="BA2340">
        <v>2280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CX2340">
        <f>Y2340*Source!I2232</f>
        <v>1.6822199999999998</v>
      </c>
      <c r="CY2340">
        <f>AD2340</f>
        <v>279.16000000000003</v>
      </c>
      <c r="CZ2340">
        <f>AH2340</f>
        <v>279.16000000000003</v>
      </c>
      <c r="DA2340">
        <f>AL2340</f>
        <v>1</v>
      </c>
      <c r="DB2340">
        <f>ROUND((ROUND(AT2340*CZ2340,2)*1.15),2)</f>
        <v>23480.42</v>
      </c>
      <c r="DC2340">
        <f>ROUND((ROUND(AT2340*AG2340,2)*1.15),2)</f>
        <v>0</v>
      </c>
    </row>
    <row r="2341" spans="1:107">
      <c r="A2341">
        <f>ROW(Source!A2232)</f>
        <v>2232</v>
      </c>
      <c r="B2341">
        <v>35863109</v>
      </c>
      <c r="C2341">
        <v>35875832</v>
      </c>
      <c r="D2341">
        <v>121548</v>
      </c>
      <c r="E2341">
        <v>1</v>
      </c>
      <c r="F2341">
        <v>1</v>
      </c>
      <c r="G2341">
        <v>1</v>
      </c>
      <c r="H2341">
        <v>1</v>
      </c>
      <c r="I2341" t="s">
        <v>35</v>
      </c>
      <c r="J2341" t="s">
        <v>3</v>
      </c>
      <c r="K2341" t="s">
        <v>562</v>
      </c>
      <c r="L2341">
        <v>608254</v>
      </c>
      <c r="N2341">
        <v>1013</v>
      </c>
      <c r="O2341" t="s">
        <v>563</v>
      </c>
      <c r="P2341" t="s">
        <v>563</v>
      </c>
      <c r="Q2341">
        <v>1</v>
      </c>
      <c r="W2341">
        <v>0</v>
      </c>
      <c r="X2341">
        <v>-185737400</v>
      </c>
      <c r="Y2341">
        <v>1.7125000000000001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1</v>
      </c>
      <c r="AJ2341">
        <v>1</v>
      </c>
      <c r="AK2341">
        <v>1</v>
      </c>
      <c r="AL2341">
        <v>1</v>
      </c>
      <c r="AN2341">
        <v>0</v>
      </c>
      <c r="AO2341">
        <v>1</v>
      </c>
      <c r="AP2341">
        <v>1</v>
      </c>
      <c r="AQ2341">
        <v>0</v>
      </c>
      <c r="AR2341">
        <v>0</v>
      </c>
      <c r="AS2341" t="s">
        <v>3</v>
      </c>
      <c r="AT2341">
        <v>1.37</v>
      </c>
      <c r="AU2341" t="s">
        <v>133</v>
      </c>
      <c r="AV2341">
        <v>2</v>
      </c>
      <c r="AW2341">
        <v>2</v>
      </c>
      <c r="AX2341">
        <v>35875834</v>
      </c>
      <c r="AY2341">
        <v>1</v>
      </c>
      <c r="AZ2341">
        <v>0</v>
      </c>
      <c r="BA2341">
        <v>2281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CX2341">
        <f>Y2341*Source!I2232</f>
        <v>3.4250000000000003E-2</v>
      </c>
      <c r="CY2341">
        <f>AD2341</f>
        <v>0</v>
      </c>
      <c r="CZ2341">
        <f>AH2341</f>
        <v>0</v>
      </c>
      <c r="DA2341">
        <f>AL2341</f>
        <v>1</v>
      </c>
      <c r="DB2341">
        <f>ROUND((ROUND(AT2341*CZ2341,2)*1.25),2)</f>
        <v>0</v>
      </c>
      <c r="DC2341">
        <f>ROUND((ROUND(AT2341*AG2341,2)*1.25),2)</f>
        <v>0</v>
      </c>
    </row>
    <row r="2342" spans="1:107">
      <c r="A2342">
        <f>ROW(Source!A2232)</f>
        <v>2232</v>
      </c>
      <c r="B2342">
        <v>35863109</v>
      </c>
      <c r="C2342">
        <v>35875832</v>
      </c>
      <c r="D2342">
        <v>29172379</v>
      </c>
      <c r="E2342">
        <v>1</v>
      </c>
      <c r="F2342">
        <v>1</v>
      </c>
      <c r="G2342">
        <v>1</v>
      </c>
      <c r="H2342">
        <v>2</v>
      </c>
      <c r="I2342" t="s">
        <v>600</v>
      </c>
      <c r="J2342" t="s">
        <v>601</v>
      </c>
      <c r="K2342" t="s">
        <v>602</v>
      </c>
      <c r="L2342">
        <v>1368</v>
      </c>
      <c r="N2342">
        <v>1011</v>
      </c>
      <c r="O2342" t="s">
        <v>567</v>
      </c>
      <c r="P2342" t="s">
        <v>567</v>
      </c>
      <c r="Q2342">
        <v>1</v>
      </c>
      <c r="W2342">
        <v>0</v>
      </c>
      <c r="X2342">
        <v>-151619853</v>
      </c>
      <c r="Y2342">
        <v>1.7125000000000001</v>
      </c>
      <c r="AA2342">
        <v>0</v>
      </c>
      <c r="AB2342">
        <v>1102.08</v>
      </c>
      <c r="AC2342">
        <v>446.18</v>
      </c>
      <c r="AD2342">
        <v>0</v>
      </c>
      <c r="AE2342">
        <v>0</v>
      </c>
      <c r="AF2342">
        <v>112</v>
      </c>
      <c r="AG2342">
        <v>13.5</v>
      </c>
      <c r="AH2342">
        <v>0</v>
      </c>
      <c r="AI2342">
        <v>1</v>
      </c>
      <c r="AJ2342">
        <v>9.84</v>
      </c>
      <c r="AK2342">
        <v>33.049999999999997</v>
      </c>
      <c r="AL2342">
        <v>1</v>
      </c>
      <c r="AN2342">
        <v>0</v>
      </c>
      <c r="AO2342">
        <v>1</v>
      </c>
      <c r="AP2342">
        <v>1</v>
      </c>
      <c r="AQ2342">
        <v>0</v>
      </c>
      <c r="AR2342">
        <v>0</v>
      </c>
      <c r="AS2342" t="s">
        <v>3</v>
      </c>
      <c r="AT2342">
        <v>1.37</v>
      </c>
      <c r="AU2342" t="s">
        <v>133</v>
      </c>
      <c r="AV2342">
        <v>0</v>
      </c>
      <c r="AW2342">
        <v>2</v>
      </c>
      <c r="AX2342">
        <v>35875835</v>
      </c>
      <c r="AY2342">
        <v>1</v>
      </c>
      <c r="AZ2342">
        <v>0</v>
      </c>
      <c r="BA2342">
        <v>2282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CX2342">
        <f>Y2342*Source!I2232</f>
        <v>3.4250000000000003E-2</v>
      </c>
      <c r="CY2342">
        <f>AB2342</f>
        <v>1102.08</v>
      </c>
      <c r="CZ2342">
        <f>AF2342</f>
        <v>112</v>
      </c>
      <c r="DA2342">
        <f>AJ2342</f>
        <v>9.84</v>
      </c>
      <c r="DB2342">
        <f>ROUND((ROUND(AT2342*CZ2342,2)*1.25),2)</f>
        <v>191.8</v>
      </c>
      <c r="DC2342">
        <f>ROUND((ROUND(AT2342*AG2342,2)*1.25),2)</f>
        <v>23.13</v>
      </c>
    </row>
    <row r="2343" spans="1:107">
      <c r="A2343">
        <f>ROW(Source!A2232)</f>
        <v>2232</v>
      </c>
      <c r="B2343">
        <v>35863109</v>
      </c>
      <c r="C2343">
        <v>35875832</v>
      </c>
      <c r="D2343">
        <v>29174913</v>
      </c>
      <c r="E2343">
        <v>1</v>
      </c>
      <c r="F2343">
        <v>1</v>
      </c>
      <c r="G2343">
        <v>1</v>
      </c>
      <c r="H2343">
        <v>2</v>
      </c>
      <c r="I2343" t="s">
        <v>578</v>
      </c>
      <c r="J2343" t="s">
        <v>579</v>
      </c>
      <c r="K2343" t="s">
        <v>580</v>
      </c>
      <c r="L2343">
        <v>1368</v>
      </c>
      <c r="N2343">
        <v>1011</v>
      </c>
      <c r="O2343" t="s">
        <v>567</v>
      </c>
      <c r="P2343" t="s">
        <v>567</v>
      </c>
      <c r="Q2343">
        <v>1</v>
      </c>
      <c r="W2343">
        <v>0</v>
      </c>
      <c r="X2343">
        <v>458544584</v>
      </c>
      <c r="Y2343">
        <v>2.5750000000000002</v>
      </c>
      <c r="AA2343">
        <v>0</v>
      </c>
      <c r="AB2343">
        <v>932.72</v>
      </c>
      <c r="AC2343">
        <v>383.38</v>
      </c>
      <c r="AD2343">
        <v>0</v>
      </c>
      <c r="AE2343">
        <v>0</v>
      </c>
      <c r="AF2343">
        <v>87.17</v>
      </c>
      <c r="AG2343">
        <v>11.6</v>
      </c>
      <c r="AH2343">
        <v>0</v>
      </c>
      <c r="AI2343">
        <v>1</v>
      </c>
      <c r="AJ2343">
        <v>10.7</v>
      </c>
      <c r="AK2343">
        <v>33.049999999999997</v>
      </c>
      <c r="AL2343">
        <v>1</v>
      </c>
      <c r="AN2343">
        <v>0</v>
      </c>
      <c r="AO2343">
        <v>1</v>
      </c>
      <c r="AP2343">
        <v>1</v>
      </c>
      <c r="AQ2343">
        <v>0</v>
      </c>
      <c r="AR2343">
        <v>0</v>
      </c>
      <c r="AS2343" t="s">
        <v>3</v>
      </c>
      <c r="AT2343">
        <v>2.06</v>
      </c>
      <c r="AU2343" t="s">
        <v>133</v>
      </c>
      <c r="AV2343">
        <v>0</v>
      </c>
      <c r="AW2343">
        <v>2</v>
      </c>
      <c r="AX2343">
        <v>35875836</v>
      </c>
      <c r="AY2343">
        <v>1</v>
      </c>
      <c r="AZ2343">
        <v>0</v>
      </c>
      <c r="BA2343">
        <v>2283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CX2343">
        <f>Y2343*Source!I2232</f>
        <v>5.1500000000000004E-2</v>
      </c>
      <c r="CY2343">
        <f>AB2343</f>
        <v>932.72</v>
      </c>
      <c r="CZ2343">
        <f>AF2343</f>
        <v>87.17</v>
      </c>
      <c r="DA2343">
        <f>AJ2343</f>
        <v>10.7</v>
      </c>
      <c r="DB2343">
        <f>ROUND((ROUND(AT2343*CZ2343,2)*1.25),2)</f>
        <v>224.46</v>
      </c>
      <c r="DC2343">
        <f>ROUND((ROUND(AT2343*AG2343,2)*1.25),2)</f>
        <v>29.88</v>
      </c>
    </row>
    <row r="2344" spans="1:107">
      <c r="A2344">
        <f>ROW(Source!A2232)</f>
        <v>2232</v>
      </c>
      <c r="B2344">
        <v>35863109</v>
      </c>
      <c r="C2344">
        <v>35875832</v>
      </c>
      <c r="D2344">
        <v>29114836</v>
      </c>
      <c r="E2344">
        <v>1</v>
      </c>
      <c r="F2344">
        <v>1</v>
      </c>
      <c r="G2344">
        <v>1</v>
      </c>
      <c r="H2344">
        <v>3</v>
      </c>
      <c r="I2344" t="s">
        <v>168</v>
      </c>
      <c r="J2344" t="s">
        <v>171</v>
      </c>
      <c r="K2344" t="s">
        <v>169</v>
      </c>
      <c r="L2344">
        <v>1035</v>
      </c>
      <c r="N2344">
        <v>1013</v>
      </c>
      <c r="O2344" t="s">
        <v>170</v>
      </c>
      <c r="P2344" t="s">
        <v>170</v>
      </c>
      <c r="Q2344">
        <v>1</v>
      </c>
      <c r="W2344">
        <v>0</v>
      </c>
      <c r="X2344">
        <v>-1252999712</v>
      </c>
      <c r="Y2344">
        <v>50</v>
      </c>
      <c r="AA2344">
        <v>196.01</v>
      </c>
      <c r="AB2344">
        <v>0</v>
      </c>
      <c r="AC2344">
        <v>0</v>
      </c>
      <c r="AD2344">
        <v>0</v>
      </c>
      <c r="AE2344">
        <v>94.69</v>
      </c>
      <c r="AF2344">
        <v>0</v>
      </c>
      <c r="AG2344">
        <v>0</v>
      </c>
      <c r="AH2344">
        <v>0</v>
      </c>
      <c r="AI2344">
        <v>2.0699999999999998</v>
      </c>
      <c r="AJ2344">
        <v>1</v>
      </c>
      <c r="AK2344">
        <v>1</v>
      </c>
      <c r="AL2344">
        <v>1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 t="s">
        <v>3</v>
      </c>
      <c r="AT2344">
        <v>50</v>
      </c>
      <c r="AU2344" t="s">
        <v>3</v>
      </c>
      <c r="AV2344">
        <v>0</v>
      </c>
      <c r="AW2344">
        <v>1</v>
      </c>
      <c r="AX2344">
        <v>-1</v>
      </c>
      <c r="AY2344">
        <v>0</v>
      </c>
      <c r="AZ2344">
        <v>0</v>
      </c>
      <c r="BA2344" t="s">
        <v>3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CX2344">
        <f>Y2344*Source!I2232</f>
        <v>1</v>
      </c>
      <c r="CY2344">
        <f>AA2344</f>
        <v>196.01</v>
      </c>
      <c r="CZ2344">
        <f>AE2344</f>
        <v>94.69</v>
      </c>
      <c r="DA2344">
        <f>AI2344</f>
        <v>2.0699999999999998</v>
      </c>
      <c r="DB2344">
        <f>ROUND(ROUND(AT2344*CZ2344,2),2)</f>
        <v>4734.5</v>
      </c>
      <c r="DC2344">
        <f>ROUND(ROUND(AT2344*AG2344,2),2)</f>
        <v>0</v>
      </c>
    </row>
    <row r="2345" spans="1:107">
      <c r="A2345">
        <f>ROW(Source!A2232)</f>
        <v>2232</v>
      </c>
      <c r="B2345">
        <v>35863109</v>
      </c>
      <c r="C2345">
        <v>35875832</v>
      </c>
      <c r="D2345">
        <v>29114332</v>
      </c>
      <c r="E2345">
        <v>1</v>
      </c>
      <c r="F2345">
        <v>1</v>
      </c>
      <c r="G2345">
        <v>1</v>
      </c>
      <c r="H2345">
        <v>3</v>
      </c>
      <c r="I2345" t="s">
        <v>603</v>
      </c>
      <c r="J2345" t="s">
        <v>604</v>
      </c>
      <c r="K2345" t="s">
        <v>605</v>
      </c>
      <c r="L2345">
        <v>1348</v>
      </c>
      <c r="N2345">
        <v>1009</v>
      </c>
      <c r="O2345" t="s">
        <v>30</v>
      </c>
      <c r="P2345" t="s">
        <v>30</v>
      </c>
      <c r="Q2345">
        <v>1000</v>
      </c>
      <c r="W2345">
        <v>0</v>
      </c>
      <c r="X2345">
        <v>233971917</v>
      </c>
      <c r="Y2345">
        <v>3.3999999999999998E-3</v>
      </c>
      <c r="AA2345">
        <v>54619.68</v>
      </c>
      <c r="AB2345">
        <v>0</v>
      </c>
      <c r="AC2345">
        <v>0</v>
      </c>
      <c r="AD2345">
        <v>0</v>
      </c>
      <c r="AE2345">
        <v>11978</v>
      </c>
      <c r="AF2345">
        <v>0</v>
      </c>
      <c r="AG2345">
        <v>0</v>
      </c>
      <c r="AH2345">
        <v>0</v>
      </c>
      <c r="AI2345">
        <v>4.5599999999999996</v>
      </c>
      <c r="AJ2345">
        <v>1</v>
      </c>
      <c r="AK2345">
        <v>1</v>
      </c>
      <c r="AL2345">
        <v>1</v>
      </c>
      <c r="AN2345">
        <v>0</v>
      </c>
      <c r="AO2345">
        <v>1</v>
      </c>
      <c r="AP2345">
        <v>1</v>
      </c>
      <c r="AQ2345">
        <v>0</v>
      </c>
      <c r="AR2345">
        <v>0</v>
      </c>
      <c r="AS2345" t="s">
        <v>3</v>
      </c>
      <c r="AT2345">
        <v>3.3999999999999998E-3</v>
      </c>
      <c r="AU2345" t="s">
        <v>3</v>
      </c>
      <c r="AV2345">
        <v>0</v>
      </c>
      <c r="AW2345">
        <v>2</v>
      </c>
      <c r="AX2345">
        <v>35875837</v>
      </c>
      <c r="AY2345">
        <v>1</v>
      </c>
      <c r="AZ2345">
        <v>0</v>
      </c>
      <c r="BA2345">
        <v>2284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CX2345">
        <f>Y2345*Source!I2232</f>
        <v>6.7999999999999999E-5</v>
      </c>
      <c r="CY2345">
        <f>AA2345</f>
        <v>54619.68</v>
      </c>
      <c r="CZ2345">
        <f>AE2345</f>
        <v>11978</v>
      </c>
      <c r="DA2345">
        <f>AI2345</f>
        <v>4.5599999999999996</v>
      </c>
      <c r="DB2345">
        <f>ROUND(ROUND(AT2345*CZ2345,2),2)</f>
        <v>40.729999999999997</v>
      </c>
      <c r="DC2345">
        <f>ROUND(ROUND(AT2345*AG2345,2),2)</f>
        <v>0</v>
      </c>
    </row>
    <row r="2346" spans="1:107">
      <c r="A2346">
        <f>ROW(Source!A2232)</f>
        <v>2232</v>
      </c>
      <c r="B2346">
        <v>35863109</v>
      </c>
      <c r="C2346">
        <v>35875832</v>
      </c>
      <c r="D2346">
        <v>29114830</v>
      </c>
      <c r="E2346">
        <v>1</v>
      </c>
      <c r="F2346">
        <v>1</v>
      </c>
      <c r="G2346">
        <v>1</v>
      </c>
      <c r="H2346">
        <v>3</v>
      </c>
      <c r="I2346" t="s">
        <v>377</v>
      </c>
      <c r="J2346" t="s">
        <v>379</v>
      </c>
      <c r="K2346" t="s">
        <v>378</v>
      </c>
      <c r="L2346">
        <v>1035</v>
      </c>
      <c r="N2346">
        <v>1013</v>
      </c>
      <c r="O2346" t="s">
        <v>170</v>
      </c>
      <c r="P2346" t="s">
        <v>170</v>
      </c>
      <c r="Q2346">
        <v>1</v>
      </c>
      <c r="W2346">
        <v>1</v>
      </c>
      <c r="X2346">
        <v>388553077</v>
      </c>
      <c r="Y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1</v>
      </c>
      <c r="AJ2346">
        <v>1</v>
      </c>
      <c r="AK2346">
        <v>1</v>
      </c>
      <c r="AL2346">
        <v>1</v>
      </c>
      <c r="AN2346">
        <v>1</v>
      </c>
      <c r="AO2346">
        <v>0</v>
      </c>
      <c r="AP2346">
        <v>1</v>
      </c>
      <c r="AQ2346">
        <v>0</v>
      </c>
      <c r="AR2346">
        <v>0</v>
      </c>
      <c r="AS2346" t="s">
        <v>3</v>
      </c>
      <c r="AT2346">
        <v>0</v>
      </c>
      <c r="AU2346" t="s">
        <v>3</v>
      </c>
      <c r="AV2346">
        <v>0</v>
      </c>
      <c r="AW2346">
        <v>2</v>
      </c>
      <c r="AX2346">
        <v>35875838</v>
      </c>
      <c r="AY2346">
        <v>1</v>
      </c>
      <c r="AZ2346">
        <v>0</v>
      </c>
      <c r="BA2346">
        <v>2285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CX2346">
        <f>Y2346*Source!I2232</f>
        <v>0</v>
      </c>
      <c r="CY2346">
        <f>AA2346</f>
        <v>0</v>
      </c>
      <c r="CZ2346">
        <f>AE2346</f>
        <v>0</v>
      </c>
      <c r="DA2346">
        <f>AI2346</f>
        <v>1</v>
      </c>
      <c r="DB2346">
        <f>ROUND(ROUND(AT2346*CZ2346,2),2)</f>
        <v>0</v>
      </c>
      <c r="DC2346">
        <f>ROUND(ROUND(AT2346*AG2346,2),2)</f>
        <v>0</v>
      </c>
    </row>
    <row r="2347" spans="1:107">
      <c r="A2347">
        <f>ROW(Source!A2232)</f>
        <v>2232</v>
      </c>
      <c r="B2347">
        <v>35863109</v>
      </c>
      <c r="C2347">
        <v>35875832</v>
      </c>
      <c r="D2347">
        <v>29130561</v>
      </c>
      <c r="E2347">
        <v>1</v>
      </c>
      <c r="F2347">
        <v>1</v>
      </c>
      <c r="G2347">
        <v>1</v>
      </c>
      <c r="H2347">
        <v>3</v>
      </c>
      <c r="I2347" t="s">
        <v>177</v>
      </c>
      <c r="J2347" t="s">
        <v>179</v>
      </c>
      <c r="K2347" t="s">
        <v>178</v>
      </c>
      <c r="L2347">
        <v>1327</v>
      </c>
      <c r="N2347">
        <v>1005</v>
      </c>
      <c r="O2347" t="s">
        <v>155</v>
      </c>
      <c r="P2347" t="s">
        <v>155</v>
      </c>
      <c r="Q2347">
        <v>1</v>
      </c>
      <c r="W2347">
        <v>1</v>
      </c>
      <c r="X2347">
        <v>-172969429</v>
      </c>
      <c r="Y2347">
        <v>-100</v>
      </c>
      <c r="AA2347">
        <v>1039.1400000000001</v>
      </c>
      <c r="AB2347">
        <v>0</v>
      </c>
      <c r="AC2347">
        <v>0</v>
      </c>
      <c r="AD2347">
        <v>0</v>
      </c>
      <c r="AE2347">
        <v>207</v>
      </c>
      <c r="AF2347">
        <v>0</v>
      </c>
      <c r="AG2347">
        <v>0</v>
      </c>
      <c r="AH2347">
        <v>0</v>
      </c>
      <c r="AI2347">
        <v>5.0199999999999996</v>
      </c>
      <c r="AJ2347">
        <v>1</v>
      </c>
      <c r="AK2347">
        <v>1</v>
      </c>
      <c r="AL2347">
        <v>1</v>
      </c>
      <c r="AN2347">
        <v>0</v>
      </c>
      <c r="AO2347">
        <v>1</v>
      </c>
      <c r="AP2347">
        <v>1</v>
      </c>
      <c r="AQ2347">
        <v>0</v>
      </c>
      <c r="AR2347">
        <v>0</v>
      </c>
      <c r="AS2347" t="s">
        <v>3</v>
      </c>
      <c r="AT2347">
        <v>-100</v>
      </c>
      <c r="AU2347" t="s">
        <v>3</v>
      </c>
      <c r="AV2347">
        <v>0</v>
      </c>
      <c r="AW2347">
        <v>2</v>
      </c>
      <c r="AX2347">
        <v>35875839</v>
      </c>
      <c r="AY2347">
        <v>1</v>
      </c>
      <c r="AZ2347">
        <v>6144</v>
      </c>
      <c r="BA2347">
        <v>2286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CX2347">
        <f>Y2347*Source!I2232</f>
        <v>-2</v>
      </c>
      <c r="CY2347">
        <f>AA2347</f>
        <v>1039.1400000000001</v>
      </c>
      <c r="CZ2347">
        <f>AE2347</f>
        <v>207</v>
      </c>
      <c r="DA2347">
        <f>AI2347</f>
        <v>5.0199999999999996</v>
      </c>
      <c r="DB2347">
        <f>ROUND(ROUND(AT2347*CZ2347,2),2)</f>
        <v>-20700</v>
      </c>
      <c r="DC2347">
        <f>ROUND(ROUND(AT2347*AG2347,2),2)</f>
        <v>0</v>
      </c>
    </row>
    <row r="2348" spans="1:107">
      <c r="A2348">
        <f>ROW(Source!A2232)</f>
        <v>2232</v>
      </c>
      <c r="B2348">
        <v>35863109</v>
      </c>
      <c r="C2348">
        <v>35875832</v>
      </c>
      <c r="D2348">
        <v>29130519</v>
      </c>
      <c r="E2348">
        <v>1</v>
      </c>
      <c r="F2348">
        <v>1</v>
      </c>
      <c r="G2348">
        <v>1</v>
      </c>
      <c r="H2348">
        <v>3</v>
      </c>
      <c r="I2348" t="s">
        <v>173</v>
      </c>
      <c r="J2348" t="s">
        <v>175</v>
      </c>
      <c r="K2348" t="s">
        <v>174</v>
      </c>
      <c r="L2348">
        <v>1327</v>
      </c>
      <c r="N2348">
        <v>1005</v>
      </c>
      <c r="O2348" t="s">
        <v>155</v>
      </c>
      <c r="P2348" t="s">
        <v>155</v>
      </c>
      <c r="Q2348">
        <v>1</v>
      </c>
      <c r="W2348">
        <v>0</v>
      </c>
      <c r="X2348">
        <v>-1775669208</v>
      </c>
      <c r="Y2348">
        <v>100</v>
      </c>
      <c r="AA2348">
        <v>11067.52</v>
      </c>
      <c r="AB2348">
        <v>0</v>
      </c>
      <c r="AC2348">
        <v>0</v>
      </c>
      <c r="AD2348">
        <v>0</v>
      </c>
      <c r="AE2348">
        <v>4535.87</v>
      </c>
      <c r="AF2348">
        <v>0</v>
      </c>
      <c r="AG2348">
        <v>0</v>
      </c>
      <c r="AH2348">
        <v>0</v>
      </c>
      <c r="AI2348">
        <v>2.44</v>
      </c>
      <c r="AJ2348">
        <v>1</v>
      </c>
      <c r="AK2348">
        <v>1</v>
      </c>
      <c r="AL2348">
        <v>1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 t="s">
        <v>3</v>
      </c>
      <c r="AT2348">
        <v>100</v>
      </c>
      <c r="AU2348" t="s">
        <v>3</v>
      </c>
      <c r="AV2348">
        <v>0</v>
      </c>
      <c r="AW2348">
        <v>1</v>
      </c>
      <c r="AX2348">
        <v>-1</v>
      </c>
      <c r="AY2348">
        <v>0</v>
      </c>
      <c r="AZ2348">
        <v>0</v>
      </c>
      <c r="BA2348" t="s">
        <v>3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CX2348">
        <f>Y2348*Source!I2232</f>
        <v>2</v>
      </c>
      <c r="CY2348">
        <f>AA2348</f>
        <v>11067.52</v>
      </c>
      <c r="CZ2348">
        <f>AE2348</f>
        <v>4535.87</v>
      </c>
      <c r="DA2348">
        <f>AI2348</f>
        <v>2.44</v>
      </c>
      <c r="DB2348">
        <f>ROUND(ROUND(AT2348*CZ2348,2),2)</f>
        <v>453587</v>
      </c>
      <c r="DC2348">
        <f>ROUND(ROUND(AT2348*AG2348,2),2)</f>
        <v>0</v>
      </c>
    </row>
    <row r="2349" spans="1:107">
      <c r="A2349">
        <f>ROW(Source!A2237)</f>
        <v>2237</v>
      </c>
      <c r="B2349">
        <v>35863109</v>
      </c>
      <c r="C2349">
        <v>35871560</v>
      </c>
      <c r="D2349">
        <v>18407150</v>
      </c>
      <c r="E2349">
        <v>1</v>
      </c>
      <c r="F2349">
        <v>1</v>
      </c>
      <c r="G2349">
        <v>1</v>
      </c>
      <c r="H2349">
        <v>1</v>
      </c>
      <c r="I2349" t="s">
        <v>576</v>
      </c>
      <c r="J2349" t="s">
        <v>3</v>
      </c>
      <c r="K2349" t="s">
        <v>577</v>
      </c>
      <c r="L2349">
        <v>1369</v>
      </c>
      <c r="N2349">
        <v>1013</v>
      </c>
      <c r="O2349" t="s">
        <v>561</v>
      </c>
      <c r="P2349" t="s">
        <v>561</v>
      </c>
      <c r="Q2349">
        <v>1</v>
      </c>
      <c r="W2349">
        <v>0</v>
      </c>
      <c r="X2349">
        <v>-931037793</v>
      </c>
      <c r="Y2349">
        <v>41.100999999999999</v>
      </c>
      <c r="AA2349">
        <v>0</v>
      </c>
      <c r="AB2349">
        <v>0</v>
      </c>
      <c r="AC2349">
        <v>0</v>
      </c>
      <c r="AD2349">
        <v>272.45</v>
      </c>
      <c r="AE2349">
        <v>0</v>
      </c>
      <c r="AF2349">
        <v>0</v>
      </c>
      <c r="AG2349">
        <v>0</v>
      </c>
      <c r="AH2349">
        <v>272.45</v>
      </c>
      <c r="AI2349">
        <v>1</v>
      </c>
      <c r="AJ2349">
        <v>1</v>
      </c>
      <c r="AK2349">
        <v>1</v>
      </c>
      <c r="AL2349">
        <v>1</v>
      </c>
      <c r="AN2349">
        <v>0</v>
      </c>
      <c r="AO2349">
        <v>1</v>
      </c>
      <c r="AP2349">
        <v>1</v>
      </c>
      <c r="AQ2349">
        <v>0</v>
      </c>
      <c r="AR2349">
        <v>0</v>
      </c>
      <c r="AS2349" t="s">
        <v>3</v>
      </c>
      <c r="AT2349">
        <v>35.74</v>
      </c>
      <c r="AU2349" t="s">
        <v>134</v>
      </c>
      <c r="AV2349">
        <v>1</v>
      </c>
      <c r="AW2349">
        <v>2</v>
      </c>
      <c r="AX2349">
        <v>36145107</v>
      </c>
      <c r="AY2349">
        <v>1</v>
      </c>
      <c r="AZ2349">
        <v>0</v>
      </c>
      <c r="BA2349">
        <v>2287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CX2349">
        <f>Y2349*Source!I2237</f>
        <v>7.5625839999999993</v>
      </c>
      <c r="CY2349">
        <f>AD2349</f>
        <v>272.45</v>
      </c>
      <c r="CZ2349">
        <f>AH2349</f>
        <v>272.45</v>
      </c>
      <c r="DA2349">
        <f>AL2349</f>
        <v>1</v>
      </c>
      <c r="DB2349">
        <f>ROUND((ROUND(AT2349*CZ2349,2)*1.15),2)</f>
        <v>11197.96</v>
      </c>
      <c r="DC2349">
        <f>ROUND((ROUND(AT2349*AG2349,2)*1.15),2)</f>
        <v>0</v>
      </c>
    </row>
    <row r="2350" spans="1:107">
      <c r="A2350">
        <f>ROW(Source!A2237)</f>
        <v>2237</v>
      </c>
      <c r="B2350">
        <v>35863109</v>
      </c>
      <c r="C2350">
        <v>35871560</v>
      </c>
      <c r="D2350">
        <v>121548</v>
      </c>
      <c r="E2350">
        <v>1</v>
      </c>
      <c r="F2350">
        <v>1</v>
      </c>
      <c r="G2350">
        <v>1</v>
      </c>
      <c r="H2350">
        <v>1</v>
      </c>
      <c r="I2350" t="s">
        <v>35</v>
      </c>
      <c r="J2350" t="s">
        <v>3</v>
      </c>
      <c r="K2350" t="s">
        <v>562</v>
      </c>
      <c r="L2350">
        <v>608254</v>
      </c>
      <c r="N2350">
        <v>1013</v>
      </c>
      <c r="O2350" t="s">
        <v>563</v>
      </c>
      <c r="P2350" t="s">
        <v>563</v>
      </c>
      <c r="Q2350">
        <v>1</v>
      </c>
      <c r="W2350">
        <v>0</v>
      </c>
      <c r="X2350">
        <v>-185737400</v>
      </c>
      <c r="Y2350">
        <v>0.22499999999999998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1</v>
      </c>
      <c r="AJ2350">
        <v>1</v>
      </c>
      <c r="AK2350">
        <v>1</v>
      </c>
      <c r="AL2350">
        <v>1</v>
      </c>
      <c r="AN2350">
        <v>0</v>
      </c>
      <c r="AO2350">
        <v>1</v>
      </c>
      <c r="AP2350">
        <v>1</v>
      </c>
      <c r="AQ2350">
        <v>0</v>
      </c>
      <c r="AR2350">
        <v>0</v>
      </c>
      <c r="AS2350" t="s">
        <v>3</v>
      </c>
      <c r="AT2350">
        <v>0.18</v>
      </c>
      <c r="AU2350" t="s">
        <v>133</v>
      </c>
      <c r="AV2350">
        <v>2</v>
      </c>
      <c r="AW2350">
        <v>2</v>
      </c>
      <c r="AX2350">
        <v>36145108</v>
      </c>
      <c r="AY2350">
        <v>1</v>
      </c>
      <c r="AZ2350">
        <v>0</v>
      </c>
      <c r="BA2350">
        <v>2288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CX2350">
        <f>Y2350*Source!I2237</f>
        <v>4.1399999999999992E-2</v>
      </c>
      <c r="CY2350">
        <f>AD2350</f>
        <v>0</v>
      </c>
      <c r="CZ2350">
        <f>AH2350</f>
        <v>0</v>
      </c>
      <c r="DA2350">
        <f>AL2350</f>
        <v>1</v>
      </c>
      <c r="DB2350">
        <f>ROUND((ROUND(AT2350*CZ2350,2)*1.25),2)</f>
        <v>0</v>
      </c>
      <c r="DC2350">
        <f>ROUND((ROUND(AT2350*AG2350,2)*1.25),2)</f>
        <v>0</v>
      </c>
    </row>
    <row r="2351" spans="1:107">
      <c r="A2351">
        <f>ROW(Source!A2237)</f>
        <v>2237</v>
      </c>
      <c r="B2351">
        <v>35863109</v>
      </c>
      <c r="C2351">
        <v>35871560</v>
      </c>
      <c r="D2351">
        <v>29172556</v>
      </c>
      <c r="E2351">
        <v>1</v>
      </c>
      <c r="F2351">
        <v>1</v>
      </c>
      <c r="G2351">
        <v>1</v>
      </c>
      <c r="H2351">
        <v>2</v>
      </c>
      <c r="I2351" t="s">
        <v>564</v>
      </c>
      <c r="J2351" t="s">
        <v>565</v>
      </c>
      <c r="K2351" t="s">
        <v>566</v>
      </c>
      <c r="L2351">
        <v>1368</v>
      </c>
      <c r="N2351">
        <v>1011</v>
      </c>
      <c r="O2351" t="s">
        <v>567</v>
      </c>
      <c r="P2351" t="s">
        <v>567</v>
      </c>
      <c r="Q2351">
        <v>1</v>
      </c>
      <c r="W2351">
        <v>0</v>
      </c>
      <c r="X2351">
        <v>-1302720870</v>
      </c>
      <c r="Y2351">
        <v>0.22499999999999998</v>
      </c>
      <c r="AA2351">
        <v>0</v>
      </c>
      <c r="AB2351">
        <v>466.71</v>
      </c>
      <c r="AC2351">
        <v>446.18</v>
      </c>
      <c r="AD2351">
        <v>0</v>
      </c>
      <c r="AE2351">
        <v>0</v>
      </c>
      <c r="AF2351">
        <v>31.26</v>
      </c>
      <c r="AG2351">
        <v>13.5</v>
      </c>
      <c r="AH2351">
        <v>0</v>
      </c>
      <c r="AI2351">
        <v>1</v>
      </c>
      <c r="AJ2351">
        <v>14.93</v>
      </c>
      <c r="AK2351">
        <v>33.049999999999997</v>
      </c>
      <c r="AL2351">
        <v>1</v>
      </c>
      <c r="AN2351">
        <v>0</v>
      </c>
      <c r="AO2351">
        <v>1</v>
      </c>
      <c r="AP2351">
        <v>1</v>
      </c>
      <c r="AQ2351">
        <v>0</v>
      </c>
      <c r="AR2351">
        <v>0</v>
      </c>
      <c r="AS2351" t="s">
        <v>3</v>
      </c>
      <c r="AT2351">
        <v>0.18</v>
      </c>
      <c r="AU2351" t="s">
        <v>133</v>
      </c>
      <c r="AV2351">
        <v>0</v>
      </c>
      <c r="AW2351">
        <v>2</v>
      </c>
      <c r="AX2351">
        <v>36145109</v>
      </c>
      <c r="AY2351">
        <v>1</v>
      </c>
      <c r="AZ2351">
        <v>0</v>
      </c>
      <c r="BA2351">
        <v>2289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CX2351">
        <f>Y2351*Source!I2237</f>
        <v>4.1399999999999992E-2</v>
      </c>
      <c r="CY2351">
        <f>AB2351</f>
        <v>466.71</v>
      </c>
      <c r="CZ2351">
        <f>AF2351</f>
        <v>31.26</v>
      </c>
      <c r="DA2351">
        <f>AJ2351</f>
        <v>14.93</v>
      </c>
      <c r="DB2351">
        <f>ROUND((ROUND(AT2351*CZ2351,2)*1.25),2)</f>
        <v>7.04</v>
      </c>
      <c r="DC2351">
        <f>ROUND((ROUND(AT2351*AG2351,2)*1.25),2)</f>
        <v>3.04</v>
      </c>
    </row>
    <row r="2352" spans="1:107">
      <c r="A2352">
        <f>ROW(Source!A2237)</f>
        <v>2237</v>
      </c>
      <c r="B2352">
        <v>35863109</v>
      </c>
      <c r="C2352">
        <v>35871560</v>
      </c>
      <c r="D2352">
        <v>29174591</v>
      </c>
      <c r="E2352">
        <v>1</v>
      </c>
      <c r="F2352">
        <v>1</v>
      </c>
      <c r="G2352">
        <v>1</v>
      </c>
      <c r="H2352">
        <v>2</v>
      </c>
      <c r="I2352" t="s">
        <v>589</v>
      </c>
      <c r="J2352" t="s">
        <v>590</v>
      </c>
      <c r="K2352" t="s">
        <v>591</v>
      </c>
      <c r="L2352">
        <v>1368</v>
      </c>
      <c r="N2352">
        <v>1011</v>
      </c>
      <c r="O2352" t="s">
        <v>567</v>
      </c>
      <c r="P2352" t="s">
        <v>567</v>
      </c>
      <c r="Q2352">
        <v>1</v>
      </c>
      <c r="W2352">
        <v>0</v>
      </c>
      <c r="X2352">
        <v>1598042632</v>
      </c>
      <c r="Y2352">
        <v>0.4</v>
      </c>
      <c r="AA2352">
        <v>0</v>
      </c>
      <c r="AB2352">
        <v>9.4700000000000006</v>
      </c>
      <c r="AC2352">
        <v>0</v>
      </c>
      <c r="AD2352">
        <v>0</v>
      </c>
      <c r="AE2352">
        <v>0</v>
      </c>
      <c r="AF2352">
        <v>0.95</v>
      </c>
      <c r="AG2352">
        <v>0</v>
      </c>
      <c r="AH2352">
        <v>0</v>
      </c>
      <c r="AI2352">
        <v>1</v>
      </c>
      <c r="AJ2352">
        <v>9.9700000000000006</v>
      </c>
      <c r="AK2352">
        <v>33.049999999999997</v>
      </c>
      <c r="AL2352">
        <v>1</v>
      </c>
      <c r="AN2352">
        <v>0</v>
      </c>
      <c r="AO2352">
        <v>1</v>
      </c>
      <c r="AP2352">
        <v>1</v>
      </c>
      <c r="AQ2352">
        <v>0</v>
      </c>
      <c r="AR2352">
        <v>0</v>
      </c>
      <c r="AS2352" t="s">
        <v>3</v>
      </c>
      <c r="AT2352">
        <v>0.32</v>
      </c>
      <c r="AU2352" t="s">
        <v>133</v>
      </c>
      <c r="AV2352">
        <v>0</v>
      </c>
      <c r="AW2352">
        <v>2</v>
      </c>
      <c r="AX2352">
        <v>36145110</v>
      </c>
      <c r="AY2352">
        <v>1</v>
      </c>
      <c r="AZ2352">
        <v>0</v>
      </c>
      <c r="BA2352">
        <v>2290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CX2352">
        <f>Y2352*Source!I2237</f>
        <v>7.3599999999999999E-2</v>
      </c>
      <c r="CY2352">
        <f>AB2352</f>
        <v>9.4700000000000006</v>
      </c>
      <c r="CZ2352">
        <f>AF2352</f>
        <v>0.95</v>
      </c>
      <c r="DA2352">
        <f>AJ2352</f>
        <v>9.9700000000000006</v>
      </c>
      <c r="DB2352">
        <f>ROUND((ROUND(AT2352*CZ2352,2)*1.25),2)</f>
        <v>0.38</v>
      </c>
      <c r="DC2352">
        <f>ROUND((ROUND(AT2352*AG2352,2)*1.25),2)</f>
        <v>0</v>
      </c>
    </row>
    <row r="2353" spans="1:107">
      <c r="A2353">
        <f>ROW(Source!A2237)</f>
        <v>2237</v>
      </c>
      <c r="B2353">
        <v>35863109</v>
      </c>
      <c r="C2353">
        <v>35871560</v>
      </c>
      <c r="D2353">
        <v>29174913</v>
      </c>
      <c r="E2353">
        <v>1</v>
      </c>
      <c r="F2353">
        <v>1</v>
      </c>
      <c r="G2353">
        <v>1</v>
      </c>
      <c r="H2353">
        <v>2</v>
      </c>
      <c r="I2353" t="s">
        <v>578</v>
      </c>
      <c r="J2353" t="s">
        <v>579</v>
      </c>
      <c r="K2353" t="s">
        <v>580</v>
      </c>
      <c r="L2353">
        <v>1368</v>
      </c>
      <c r="N2353">
        <v>1011</v>
      </c>
      <c r="O2353" t="s">
        <v>567</v>
      </c>
      <c r="P2353" t="s">
        <v>567</v>
      </c>
      <c r="Q2353">
        <v>1</v>
      </c>
      <c r="W2353">
        <v>0</v>
      </c>
      <c r="X2353">
        <v>458544584</v>
      </c>
      <c r="Y2353">
        <v>0.32500000000000001</v>
      </c>
      <c r="AA2353">
        <v>0</v>
      </c>
      <c r="AB2353">
        <v>932.72</v>
      </c>
      <c r="AC2353">
        <v>383.38</v>
      </c>
      <c r="AD2353">
        <v>0</v>
      </c>
      <c r="AE2353">
        <v>0</v>
      </c>
      <c r="AF2353">
        <v>87.17</v>
      </c>
      <c r="AG2353">
        <v>11.6</v>
      </c>
      <c r="AH2353">
        <v>0</v>
      </c>
      <c r="AI2353">
        <v>1</v>
      </c>
      <c r="AJ2353">
        <v>10.7</v>
      </c>
      <c r="AK2353">
        <v>33.049999999999997</v>
      </c>
      <c r="AL2353">
        <v>1</v>
      </c>
      <c r="AN2353">
        <v>0</v>
      </c>
      <c r="AO2353">
        <v>1</v>
      </c>
      <c r="AP2353">
        <v>1</v>
      </c>
      <c r="AQ2353">
        <v>0</v>
      </c>
      <c r="AR2353">
        <v>0</v>
      </c>
      <c r="AS2353" t="s">
        <v>3</v>
      </c>
      <c r="AT2353">
        <v>0.26</v>
      </c>
      <c r="AU2353" t="s">
        <v>133</v>
      </c>
      <c r="AV2353">
        <v>0</v>
      </c>
      <c r="AW2353">
        <v>2</v>
      </c>
      <c r="AX2353">
        <v>36145111</v>
      </c>
      <c r="AY2353">
        <v>1</v>
      </c>
      <c r="AZ2353">
        <v>0</v>
      </c>
      <c r="BA2353">
        <v>2291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CX2353">
        <f>Y2353*Source!I2237</f>
        <v>5.9799999999999999E-2</v>
      </c>
      <c r="CY2353">
        <f>AB2353</f>
        <v>932.72</v>
      </c>
      <c r="CZ2353">
        <f>AF2353</f>
        <v>87.17</v>
      </c>
      <c r="DA2353">
        <f>AJ2353</f>
        <v>10.7</v>
      </c>
      <c r="DB2353">
        <f>ROUND((ROUND(AT2353*CZ2353,2)*1.25),2)</f>
        <v>28.33</v>
      </c>
      <c r="DC2353">
        <f>ROUND((ROUND(AT2353*AG2353,2)*1.25),2)</f>
        <v>3.78</v>
      </c>
    </row>
    <row r="2354" spans="1:107">
      <c r="A2354">
        <f>ROW(Source!A2237)</f>
        <v>2237</v>
      </c>
      <c r="B2354">
        <v>35863109</v>
      </c>
      <c r="C2354">
        <v>35871560</v>
      </c>
      <c r="D2354">
        <v>29109162</v>
      </c>
      <c r="E2354">
        <v>1</v>
      </c>
      <c r="F2354">
        <v>1</v>
      </c>
      <c r="G2354">
        <v>1</v>
      </c>
      <c r="H2354">
        <v>3</v>
      </c>
      <c r="I2354" t="s">
        <v>611</v>
      </c>
      <c r="J2354" t="s">
        <v>612</v>
      </c>
      <c r="K2354" t="s">
        <v>613</v>
      </c>
      <c r="L2354">
        <v>1327</v>
      </c>
      <c r="N2354">
        <v>1005</v>
      </c>
      <c r="O2354" t="s">
        <v>155</v>
      </c>
      <c r="P2354" t="s">
        <v>155</v>
      </c>
      <c r="Q2354">
        <v>1</v>
      </c>
      <c r="W2354">
        <v>0</v>
      </c>
      <c r="X2354">
        <v>2002905425</v>
      </c>
      <c r="Y2354">
        <v>21</v>
      </c>
      <c r="AA2354">
        <v>33.75</v>
      </c>
      <c r="AB2354">
        <v>0</v>
      </c>
      <c r="AC2354">
        <v>0</v>
      </c>
      <c r="AD2354">
        <v>0</v>
      </c>
      <c r="AE2354">
        <v>5.71</v>
      </c>
      <c r="AF2354">
        <v>0</v>
      </c>
      <c r="AG2354">
        <v>0</v>
      </c>
      <c r="AH2354">
        <v>0</v>
      </c>
      <c r="AI2354">
        <v>5.91</v>
      </c>
      <c r="AJ2354">
        <v>1</v>
      </c>
      <c r="AK2354">
        <v>1</v>
      </c>
      <c r="AL2354">
        <v>1</v>
      </c>
      <c r="AN2354">
        <v>0</v>
      </c>
      <c r="AO2354">
        <v>1</v>
      </c>
      <c r="AP2354">
        <v>1</v>
      </c>
      <c r="AQ2354">
        <v>0</v>
      </c>
      <c r="AR2354">
        <v>0</v>
      </c>
      <c r="AS2354" t="s">
        <v>3</v>
      </c>
      <c r="AT2354">
        <v>21</v>
      </c>
      <c r="AU2354" t="s">
        <v>3</v>
      </c>
      <c r="AV2354">
        <v>0</v>
      </c>
      <c r="AW2354">
        <v>2</v>
      </c>
      <c r="AX2354">
        <v>36145112</v>
      </c>
      <c r="AY2354">
        <v>1</v>
      </c>
      <c r="AZ2354">
        <v>0</v>
      </c>
      <c r="BA2354">
        <v>2292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CX2354">
        <f>Y2354*Source!I2237</f>
        <v>3.8639999999999999</v>
      </c>
      <c r="CY2354">
        <f>AA2354</f>
        <v>33.75</v>
      </c>
      <c r="CZ2354">
        <f>AE2354</f>
        <v>5.71</v>
      </c>
      <c r="DA2354">
        <f>AI2354</f>
        <v>5.91</v>
      </c>
      <c r="DB2354">
        <f>ROUND(ROUND(AT2354*CZ2354,2),2)</f>
        <v>119.91</v>
      </c>
      <c r="DC2354">
        <f>ROUND(ROUND(AT2354*AG2354,2),2)</f>
        <v>0</v>
      </c>
    </row>
    <row r="2355" spans="1:107">
      <c r="A2355">
        <f>ROW(Source!A2237)</f>
        <v>2237</v>
      </c>
      <c r="B2355">
        <v>35863109</v>
      </c>
      <c r="C2355">
        <v>35871560</v>
      </c>
      <c r="D2355">
        <v>29131086</v>
      </c>
      <c r="E2355">
        <v>1</v>
      </c>
      <c r="F2355">
        <v>1</v>
      </c>
      <c r="G2355">
        <v>1</v>
      </c>
      <c r="H2355">
        <v>3</v>
      </c>
      <c r="I2355" t="s">
        <v>614</v>
      </c>
      <c r="J2355" t="s">
        <v>615</v>
      </c>
      <c r="K2355" t="s">
        <v>616</v>
      </c>
      <c r="L2355">
        <v>1339</v>
      </c>
      <c r="N2355">
        <v>1007</v>
      </c>
      <c r="O2355" t="s">
        <v>617</v>
      </c>
      <c r="P2355" t="s">
        <v>617</v>
      </c>
      <c r="Q2355">
        <v>1</v>
      </c>
      <c r="W2355">
        <v>0</v>
      </c>
      <c r="X2355">
        <v>135382931</v>
      </c>
      <c r="Y2355">
        <v>0.82</v>
      </c>
      <c r="AA2355">
        <v>6560.13</v>
      </c>
      <c r="AB2355">
        <v>0</v>
      </c>
      <c r="AC2355">
        <v>0</v>
      </c>
      <c r="AD2355">
        <v>0</v>
      </c>
      <c r="AE2355">
        <v>1970.01</v>
      </c>
      <c r="AF2355">
        <v>0</v>
      </c>
      <c r="AG2355">
        <v>0</v>
      </c>
      <c r="AH2355">
        <v>0</v>
      </c>
      <c r="AI2355">
        <v>3.33</v>
      </c>
      <c r="AJ2355">
        <v>1</v>
      </c>
      <c r="AK2355">
        <v>1</v>
      </c>
      <c r="AL2355">
        <v>1</v>
      </c>
      <c r="AN2355">
        <v>0</v>
      </c>
      <c r="AO2355">
        <v>1</v>
      </c>
      <c r="AP2355">
        <v>1</v>
      </c>
      <c r="AQ2355">
        <v>0</v>
      </c>
      <c r="AR2355">
        <v>0</v>
      </c>
      <c r="AS2355" t="s">
        <v>3</v>
      </c>
      <c r="AT2355">
        <v>0.82</v>
      </c>
      <c r="AU2355" t="s">
        <v>3</v>
      </c>
      <c r="AV2355">
        <v>0</v>
      </c>
      <c r="AW2355">
        <v>2</v>
      </c>
      <c r="AX2355">
        <v>36145113</v>
      </c>
      <c r="AY2355">
        <v>1</v>
      </c>
      <c r="AZ2355">
        <v>0</v>
      </c>
      <c r="BA2355">
        <v>2293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0</v>
      </c>
      <c r="CX2355">
        <f>Y2355*Source!I2237</f>
        <v>0.15087999999999999</v>
      </c>
      <c r="CY2355">
        <f>AA2355</f>
        <v>6560.13</v>
      </c>
      <c r="CZ2355">
        <f>AE2355</f>
        <v>1970.01</v>
      </c>
      <c r="DA2355">
        <f>AI2355</f>
        <v>3.33</v>
      </c>
      <c r="DB2355">
        <f>ROUND(ROUND(AT2355*CZ2355,2),2)</f>
        <v>1615.41</v>
      </c>
      <c r="DC2355">
        <f>ROUND(ROUND(AT2355*AG2355,2),2)</f>
        <v>0</v>
      </c>
    </row>
    <row r="2356" spans="1:107">
      <c r="A2356">
        <f>ROW(Source!A2238)</f>
        <v>2238</v>
      </c>
      <c r="B2356">
        <v>35863109</v>
      </c>
      <c r="C2356">
        <v>35871587</v>
      </c>
      <c r="D2356">
        <v>18407150</v>
      </c>
      <c r="E2356">
        <v>1</v>
      </c>
      <c r="F2356">
        <v>1</v>
      </c>
      <c r="G2356">
        <v>1</v>
      </c>
      <c r="H2356">
        <v>1</v>
      </c>
      <c r="I2356" t="s">
        <v>576</v>
      </c>
      <c r="J2356" t="s">
        <v>3</v>
      </c>
      <c r="K2356" t="s">
        <v>577</v>
      </c>
      <c r="L2356">
        <v>1369</v>
      </c>
      <c r="N2356">
        <v>1013</v>
      </c>
      <c r="O2356" t="s">
        <v>561</v>
      </c>
      <c r="P2356" t="s">
        <v>561</v>
      </c>
      <c r="Q2356">
        <v>1</v>
      </c>
      <c r="W2356">
        <v>0</v>
      </c>
      <c r="X2356">
        <v>-931037793</v>
      </c>
      <c r="Y2356">
        <v>69.827999999999989</v>
      </c>
      <c r="AA2356">
        <v>0</v>
      </c>
      <c r="AB2356">
        <v>0</v>
      </c>
      <c r="AC2356">
        <v>0</v>
      </c>
      <c r="AD2356">
        <v>272.45</v>
      </c>
      <c r="AE2356">
        <v>0</v>
      </c>
      <c r="AF2356">
        <v>0</v>
      </c>
      <c r="AG2356">
        <v>0</v>
      </c>
      <c r="AH2356">
        <v>272.45</v>
      </c>
      <c r="AI2356">
        <v>1</v>
      </c>
      <c r="AJ2356">
        <v>1</v>
      </c>
      <c r="AK2356">
        <v>1</v>
      </c>
      <c r="AL2356">
        <v>1</v>
      </c>
      <c r="AN2356">
        <v>0</v>
      </c>
      <c r="AO2356">
        <v>1</v>
      </c>
      <c r="AP2356">
        <v>1</v>
      </c>
      <c r="AQ2356">
        <v>0</v>
      </c>
      <c r="AR2356">
        <v>0</v>
      </c>
      <c r="AS2356" t="s">
        <v>3</v>
      </c>
      <c r="AT2356">
        <v>60.72</v>
      </c>
      <c r="AU2356" t="s">
        <v>134</v>
      </c>
      <c r="AV2356">
        <v>1</v>
      </c>
      <c r="AW2356">
        <v>2</v>
      </c>
      <c r="AX2356">
        <v>35871596</v>
      </c>
      <c r="AY2356">
        <v>1</v>
      </c>
      <c r="AZ2356">
        <v>0</v>
      </c>
      <c r="BA2356">
        <v>2294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  <c r="BW2356">
        <v>0</v>
      </c>
      <c r="CX2356">
        <f>Y2356*Source!I2238</f>
        <v>12.848351999999998</v>
      </c>
      <c r="CY2356">
        <f>AD2356</f>
        <v>272.45</v>
      </c>
      <c r="CZ2356">
        <f>AH2356</f>
        <v>272.45</v>
      </c>
      <c r="DA2356">
        <f>AL2356</f>
        <v>1</v>
      </c>
      <c r="DB2356">
        <f>ROUND((ROUND(AT2356*CZ2356,2)*1.15),2)</f>
        <v>19024.63</v>
      </c>
      <c r="DC2356">
        <f>ROUND((ROUND(AT2356*AG2356,2)*1.15),2)</f>
        <v>0</v>
      </c>
    </row>
    <row r="2357" spans="1:107">
      <c r="A2357">
        <f>ROW(Source!A2238)</f>
        <v>2238</v>
      </c>
      <c r="B2357">
        <v>35863109</v>
      </c>
      <c r="C2357">
        <v>35871587</v>
      </c>
      <c r="D2357">
        <v>121548</v>
      </c>
      <c r="E2357">
        <v>1</v>
      </c>
      <c r="F2357">
        <v>1</v>
      </c>
      <c r="G2357">
        <v>1</v>
      </c>
      <c r="H2357">
        <v>1</v>
      </c>
      <c r="I2357" t="s">
        <v>35</v>
      </c>
      <c r="J2357" t="s">
        <v>3</v>
      </c>
      <c r="K2357" t="s">
        <v>562</v>
      </c>
      <c r="L2357">
        <v>608254</v>
      </c>
      <c r="N2357">
        <v>1013</v>
      </c>
      <c r="O2357" t="s">
        <v>563</v>
      </c>
      <c r="P2357" t="s">
        <v>563</v>
      </c>
      <c r="Q2357">
        <v>1</v>
      </c>
      <c r="W2357">
        <v>0</v>
      </c>
      <c r="X2357">
        <v>-185737400</v>
      </c>
      <c r="Y2357">
        <v>0.72499999999999998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1</v>
      </c>
      <c r="AJ2357">
        <v>1</v>
      </c>
      <c r="AK2357">
        <v>1</v>
      </c>
      <c r="AL2357">
        <v>1</v>
      </c>
      <c r="AN2357">
        <v>0</v>
      </c>
      <c r="AO2357">
        <v>1</v>
      </c>
      <c r="AP2357">
        <v>1</v>
      </c>
      <c r="AQ2357">
        <v>0</v>
      </c>
      <c r="AR2357">
        <v>0</v>
      </c>
      <c r="AS2357" t="s">
        <v>3</v>
      </c>
      <c r="AT2357">
        <v>0.57999999999999996</v>
      </c>
      <c r="AU2357" t="s">
        <v>133</v>
      </c>
      <c r="AV2357">
        <v>2</v>
      </c>
      <c r="AW2357">
        <v>2</v>
      </c>
      <c r="AX2357">
        <v>35871597</v>
      </c>
      <c r="AY2357">
        <v>1</v>
      </c>
      <c r="AZ2357">
        <v>0</v>
      </c>
      <c r="BA2357">
        <v>2295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CX2357">
        <f>Y2357*Source!I2238</f>
        <v>0.13339999999999999</v>
      </c>
      <c r="CY2357">
        <f>AD2357</f>
        <v>0</v>
      </c>
      <c r="CZ2357">
        <f>AH2357</f>
        <v>0</v>
      </c>
      <c r="DA2357">
        <f>AL2357</f>
        <v>1</v>
      </c>
      <c r="DB2357">
        <f>ROUND((ROUND(AT2357*CZ2357,2)*1.25),2)</f>
        <v>0</v>
      </c>
      <c r="DC2357">
        <f>ROUND((ROUND(AT2357*AG2357,2)*1.25),2)</f>
        <v>0</v>
      </c>
    </row>
    <row r="2358" spans="1:107">
      <c r="A2358">
        <f>ROW(Source!A2238)</f>
        <v>2238</v>
      </c>
      <c r="B2358">
        <v>35863109</v>
      </c>
      <c r="C2358">
        <v>35871587</v>
      </c>
      <c r="D2358">
        <v>29172556</v>
      </c>
      <c r="E2358">
        <v>1</v>
      </c>
      <c r="F2358">
        <v>1</v>
      </c>
      <c r="G2358">
        <v>1</v>
      </c>
      <c r="H2358">
        <v>2</v>
      </c>
      <c r="I2358" t="s">
        <v>564</v>
      </c>
      <c r="J2358" t="s">
        <v>565</v>
      </c>
      <c r="K2358" t="s">
        <v>566</v>
      </c>
      <c r="L2358">
        <v>1368</v>
      </c>
      <c r="N2358">
        <v>1011</v>
      </c>
      <c r="O2358" t="s">
        <v>567</v>
      </c>
      <c r="P2358" t="s">
        <v>567</v>
      </c>
      <c r="Q2358">
        <v>1</v>
      </c>
      <c r="W2358">
        <v>0</v>
      </c>
      <c r="X2358">
        <v>-1302720870</v>
      </c>
      <c r="Y2358">
        <v>0.72499999999999998</v>
      </c>
      <c r="AA2358">
        <v>0</v>
      </c>
      <c r="AB2358">
        <v>466.71</v>
      </c>
      <c r="AC2358">
        <v>446.18</v>
      </c>
      <c r="AD2358">
        <v>0</v>
      </c>
      <c r="AE2358">
        <v>0</v>
      </c>
      <c r="AF2358">
        <v>31.26</v>
      </c>
      <c r="AG2358">
        <v>13.5</v>
      </c>
      <c r="AH2358">
        <v>0</v>
      </c>
      <c r="AI2358">
        <v>1</v>
      </c>
      <c r="AJ2358">
        <v>14.93</v>
      </c>
      <c r="AK2358">
        <v>33.049999999999997</v>
      </c>
      <c r="AL2358">
        <v>1</v>
      </c>
      <c r="AN2358">
        <v>0</v>
      </c>
      <c r="AO2358">
        <v>1</v>
      </c>
      <c r="AP2358">
        <v>1</v>
      </c>
      <c r="AQ2358">
        <v>0</v>
      </c>
      <c r="AR2358">
        <v>0</v>
      </c>
      <c r="AS2358" t="s">
        <v>3</v>
      </c>
      <c r="AT2358">
        <v>0.57999999999999996</v>
      </c>
      <c r="AU2358" t="s">
        <v>133</v>
      </c>
      <c r="AV2358">
        <v>0</v>
      </c>
      <c r="AW2358">
        <v>2</v>
      </c>
      <c r="AX2358">
        <v>35871598</v>
      </c>
      <c r="AY2358">
        <v>1</v>
      </c>
      <c r="AZ2358">
        <v>0</v>
      </c>
      <c r="BA2358">
        <v>2296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CX2358">
        <f>Y2358*Source!I2238</f>
        <v>0.13339999999999999</v>
      </c>
      <c r="CY2358">
        <f>AB2358</f>
        <v>466.71</v>
      </c>
      <c r="CZ2358">
        <f>AF2358</f>
        <v>31.26</v>
      </c>
      <c r="DA2358">
        <f>AJ2358</f>
        <v>14.93</v>
      </c>
      <c r="DB2358">
        <f>ROUND((ROUND(AT2358*CZ2358,2)*1.25),2)</f>
        <v>22.66</v>
      </c>
      <c r="DC2358">
        <f>ROUND((ROUND(AT2358*AG2358,2)*1.25),2)</f>
        <v>9.7899999999999991</v>
      </c>
    </row>
    <row r="2359" spans="1:107">
      <c r="A2359">
        <f>ROW(Source!A2238)</f>
        <v>2238</v>
      </c>
      <c r="B2359">
        <v>35863109</v>
      </c>
      <c r="C2359">
        <v>35871587</v>
      </c>
      <c r="D2359">
        <v>29174591</v>
      </c>
      <c r="E2359">
        <v>1</v>
      </c>
      <c r="F2359">
        <v>1</v>
      </c>
      <c r="G2359">
        <v>1</v>
      </c>
      <c r="H2359">
        <v>2</v>
      </c>
      <c r="I2359" t="s">
        <v>589</v>
      </c>
      <c r="J2359" t="s">
        <v>590</v>
      </c>
      <c r="K2359" t="s">
        <v>591</v>
      </c>
      <c r="L2359">
        <v>1368</v>
      </c>
      <c r="N2359">
        <v>1011</v>
      </c>
      <c r="O2359" t="s">
        <v>567</v>
      </c>
      <c r="P2359" t="s">
        <v>567</v>
      </c>
      <c r="Q2359">
        <v>1</v>
      </c>
      <c r="W2359">
        <v>0</v>
      </c>
      <c r="X2359">
        <v>1598042632</v>
      </c>
      <c r="Y2359">
        <v>1.0249999999999999</v>
      </c>
      <c r="AA2359">
        <v>0</v>
      </c>
      <c r="AB2359">
        <v>9.4700000000000006</v>
      </c>
      <c r="AC2359">
        <v>0</v>
      </c>
      <c r="AD2359">
        <v>0</v>
      </c>
      <c r="AE2359">
        <v>0</v>
      </c>
      <c r="AF2359">
        <v>0.95</v>
      </c>
      <c r="AG2359">
        <v>0</v>
      </c>
      <c r="AH2359">
        <v>0</v>
      </c>
      <c r="AI2359">
        <v>1</v>
      </c>
      <c r="AJ2359">
        <v>9.9700000000000006</v>
      </c>
      <c r="AK2359">
        <v>33.049999999999997</v>
      </c>
      <c r="AL2359">
        <v>1</v>
      </c>
      <c r="AN2359">
        <v>0</v>
      </c>
      <c r="AO2359">
        <v>1</v>
      </c>
      <c r="AP2359">
        <v>1</v>
      </c>
      <c r="AQ2359">
        <v>0</v>
      </c>
      <c r="AR2359">
        <v>0</v>
      </c>
      <c r="AS2359" t="s">
        <v>3</v>
      </c>
      <c r="AT2359">
        <v>0.82</v>
      </c>
      <c r="AU2359" t="s">
        <v>133</v>
      </c>
      <c r="AV2359">
        <v>0</v>
      </c>
      <c r="AW2359">
        <v>2</v>
      </c>
      <c r="AX2359">
        <v>35871599</v>
      </c>
      <c r="AY2359">
        <v>1</v>
      </c>
      <c r="AZ2359">
        <v>0</v>
      </c>
      <c r="BA2359">
        <v>2297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CX2359">
        <f>Y2359*Source!I2238</f>
        <v>0.18859999999999999</v>
      </c>
      <c r="CY2359">
        <f>AB2359</f>
        <v>9.4700000000000006</v>
      </c>
      <c r="CZ2359">
        <f>AF2359</f>
        <v>0.95</v>
      </c>
      <c r="DA2359">
        <f>AJ2359</f>
        <v>9.9700000000000006</v>
      </c>
      <c r="DB2359">
        <f>ROUND((ROUND(AT2359*CZ2359,2)*1.25),2)</f>
        <v>0.98</v>
      </c>
      <c r="DC2359">
        <f>ROUND((ROUND(AT2359*AG2359,2)*1.25),2)</f>
        <v>0</v>
      </c>
    </row>
    <row r="2360" spans="1:107">
      <c r="A2360">
        <f>ROW(Source!A2238)</f>
        <v>2238</v>
      </c>
      <c r="B2360">
        <v>35863109</v>
      </c>
      <c r="C2360">
        <v>35871587</v>
      </c>
      <c r="D2360">
        <v>29174661</v>
      </c>
      <c r="E2360">
        <v>1</v>
      </c>
      <c r="F2360">
        <v>1</v>
      </c>
      <c r="G2360">
        <v>1</v>
      </c>
      <c r="H2360">
        <v>2</v>
      </c>
      <c r="I2360" t="s">
        <v>618</v>
      </c>
      <c r="J2360" t="s">
        <v>619</v>
      </c>
      <c r="K2360" t="s">
        <v>620</v>
      </c>
      <c r="L2360">
        <v>1368</v>
      </c>
      <c r="N2360">
        <v>1011</v>
      </c>
      <c r="O2360" t="s">
        <v>567</v>
      </c>
      <c r="P2360" t="s">
        <v>567</v>
      </c>
      <c r="Q2360">
        <v>1</v>
      </c>
      <c r="W2360">
        <v>0</v>
      </c>
      <c r="X2360">
        <v>-2115030577</v>
      </c>
      <c r="Y2360">
        <v>3.375</v>
      </c>
      <c r="AA2360">
        <v>0</v>
      </c>
      <c r="AB2360">
        <v>25.44</v>
      </c>
      <c r="AC2360">
        <v>0</v>
      </c>
      <c r="AD2360">
        <v>0</v>
      </c>
      <c r="AE2360">
        <v>0</v>
      </c>
      <c r="AF2360">
        <v>2.09</v>
      </c>
      <c r="AG2360">
        <v>0</v>
      </c>
      <c r="AH2360">
        <v>0</v>
      </c>
      <c r="AI2360">
        <v>1</v>
      </c>
      <c r="AJ2360">
        <v>12.17</v>
      </c>
      <c r="AK2360">
        <v>33.049999999999997</v>
      </c>
      <c r="AL2360">
        <v>1</v>
      </c>
      <c r="AN2360">
        <v>0</v>
      </c>
      <c r="AO2360">
        <v>1</v>
      </c>
      <c r="AP2360">
        <v>1</v>
      </c>
      <c r="AQ2360">
        <v>0</v>
      </c>
      <c r="AR2360">
        <v>0</v>
      </c>
      <c r="AS2360" t="s">
        <v>3</v>
      </c>
      <c r="AT2360">
        <v>2.7</v>
      </c>
      <c r="AU2360" t="s">
        <v>133</v>
      </c>
      <c r="AV2360">
        <v>0</v>
      </c>
      <c r="AW2360">
        <v>2</v>
      </c>
      <c r="AX2360">
        <v>35871600</v>
      </c>
      <c r="AY2360">
        <v>1</v>
      </c>
      <c r="AZ2360">
        <v>0</v>
      </c>
      <c r="BA2360">
        <v>2298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CX2360">
        <f>Y2360*Source!I2238</f>
        <v>0.621</v>
      </c>
      <c r="CY2360">
        <f>AB2360</f>
        <v>25.44</v>
      </c>
      <c r="CZ2360">
        <f>AF2360</f>
        <v>2.09</v>
      </c>
      <c r="DA2360">
        <f>AJ2360</f>
        <v>12.17</v>
      </c>
      <c r="DB2360">
        <f>ROUND((ROUND(AT2360*CZ2360,2)*1.25),2)</f>
        <v>7.05</v>
      </c>
      <c r="DC2360">
        <f>ROUND((ROUND(AT2360*AG2360,2)*1.25),2)</f>
        <v>0</v>
      </c>
    </row>
    <row r="2361" spans="1:107">
      <c r="A2361">
        <f>ROW(Source!A2238)</f>
        <v>2238</v>
      </c>
      <c r="B2361">
        <v>35863109</v>
      </c>
      <c r="C2361">
        <v>35871587</v>
      </c>
      <c r="D2361">
        <v>29174913</v>
      </c>
      <c r="E2361">
        <v>1</v>
      </c>
      <c r="F2361">
        <v>1</v>
      </c>
      <c r="G2361">
        <v>1</v>
      </c>
      <c r="H2361">
        <v>2</v>
      </c>
      <c r="I2361" t="s">
        <v>578</v>
      </c>
      <c r="J2361" t="s">
        <v>579</v>
      </c>
      <c r="K2361" t="s">
        <v>580</v>
      </c>
      <c r="L2361">
        <v>1368</v>
      </c>
      <c r="N2361">
        <v>1011</v>
      </c>
      <c r="O2361" t="s">
        <v>567</v>
      </c>
      <c r="P2361" t="s">
        <v>567</v>
      </c>
      <c r="Q2361">
        <v>1</v>
      </c>
      <c r="W2361">
        <v>0</v>
      </c>
      <c r="X2361">
        <v>458544584</v>
      </c>
      <c r="Y2361">
        <v>1.05</v>
      </c>
      <c r="AA2361">
        <v>0</v>
      </c>
      <c r="AB2361">
        <v>932.72</v>
      </c>
      <c r="AC2361">
        <v>383.38</v>
      </c>
      <c r="AD2361">
        <v>0</v>
      </c>
      <c r="AE2361">
        <v>0</v>
      </c>
      <c r="AF2361">
        <v>87.17</v>
      </c>
      <c r="AG2361">
        <v>11.6</v>
      </c>
      <c r="AH2361">
        <v>0</v>
      </c>
      <c r="AI2361">
        <v>1</v>
      </c>
      <c r="AJ2361">
        <v>10.7</v>
      </c>
      <c r="AK2361">
        <v>33.049999999999997</v>
      </c>
      <c r="AL2361">
        <v>1</v>
      </c>
      <c r="AN2361">
        <v>0</v>
      </c>
      <c r="AO2361">
        <v>1</v>
      </c>
      <c r="AP2361">
        <v>1</v>
      </c>
      <c r="AQ2361">
        <v>0</v>
      </c>
      <c r="AR2361">
        <v>0</v>
      </c>
      <c r="AS2361" t="s">
        <v>3</v>
      </c>
      <c r="AT2361">
        <v>0.84</v>
      </c>
      <c r="AU2361" t="s">
        <v>133</v>
      </c>
      <c r="AV2361">
        <v>0</v>
      </c>
      <c r="AW2361">
        <v>2</v>
      </c>
      <c r="AX2361">
        <v>35871601</v>
      </c>
      <c r="AY2361">
        <v>1</v>
      </c>
      <c r="AZ2361">
        <v>0</v>
      </c>
      <c r="BA2361">
        <v>2299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CX2361">
        <f>Y2361*Source!I2238</f>
        <v>0.19320000000000001</v>
      </c>
      <c r="CY2361">
        <f>AB2361</f>
        <v>932.72</v>
      </c>
      <c r="CZ2361">
        <f>AF2361</f>
        <v>87.17</v>
      </c>
      <c r="DA2361">
        <f>AJ2361</f>
        <v>10.7</v>
      </c>
      <c r="DB2361">
        <f>ROUND((ROUND(AT2361*CZ2361,2)*1.25),2)</f>
        <v>91.53</v>
      </c>
      <c r="DC2361">
        <f>ROUND((ROUND(AT2361*AG2361,2)*1.25),2)</f>
        <v>12.18</v>
      </c>
    </row>
    <row r="2362" spans="1:107">
      <c r="A2362">
        <f>ROW(Source!A2238)</f>
        <v>2238</v>
      </c>
      <c r="B2362">
        <v>35863109</v>
      </c>
      <c r="C2362">
        <v>35871587</v>
      </c>
      <c r="D2362">
        <v>29114332</v>
      </c>
      <c r="E2362">
        <v>1</v>
      </c>
      <c r="F2362">
        <v>1</v>
      </c>
      <c r="G2362">
        <v>1</v>
      </c>
      <c r="H2362">
        <v>3</v>
      </c>
      <c r="I2362" t="s">
        <v>603</v>
      </c>
      <c r="J2362" t="s">
        <v>604</v>
      </c>
      <c r="K2362" t="s">
        <v>605</v>
      </c>
      <c r="L2362">
        <v>1348</v>
      </c>
      <c r="N2362">
        <v>1009</v>
      </c>
      <c r="O2362" t="s">
        <v>30</v>
      </c>
      <c r="P2362" t="s">
        <v>30</v>
      </c>
      <c r="Q2362">
        <v>1000</v>
      </c>
      <c r="W2362">
        <v>0</v>
      </c>
      <c r="X2362">
        <v>233971917</v>
      </c>
      <c r="Y2362">
        <v>1.23E-2</v>
      </c>
      <c r="AA2362">
        <v>54619.68</v>
      </c>
      <c r="AB2362">
        <v>0</v>
      </c>
      <c r="AC2362">
        <v>0</v>
      </c>
      <c r="AD2362">
        <v>0</v>
      </c>
      <c r="AE2362">
        <v>11978</v>
      </c>
      <c r="AF2362">
        <v>0</v>
      </c>
      <c r="AG2362">
        <v>0</v>
      </c>
      <c r="AH2362">
        <v>0</v>
      </c>
      <c r="AI2362">
        <v>4.5599999999999996</v>
      </c>
      <c r="AJ2362">
        <v>1</v>
      </c>
      <c r="AK2362">
        <v>1</v>
      </c>
      <c r="AL2362">
        <v>1</v>
      </c>
      <c r="AN2362">
        <v>0</v>
      </c>
      <c r="AO2362">
        <v>1</v>
      </c>
      <c r="AP2362">
        <v>0</v>
      </c>
      <c r="AQ2362">
        <v>0</v>
      </c>
      <c r="AR2362">
        <v>0</v>
      </c>
      <c r="AS2362" t="s">
        <v>3</v>
      </c>
      <c r="AT2362">
        <v>1.23E-2</v>
      </c>
      <c r="AU2362" t="s">
        <v>3</v>
      </c>
      <c r="AV2362">
        <v>0</v>
      </c>
      <c r="AW2362">
        <v>2</v>
      </c>
      <c r="AX2362">
        <v>35871602</v>
      </c>
      <c r="AY2362">
        <v>1</v>
      </c>
      <c r="AZ2362">
        <v>0</v>
      </c>
      <c r="BA2362">
        <v>2300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CX2362">
        <f>Y2362*Source!I2238</f>
        <v>2.2631999999999999E-3</v>
      </c>
      <c r="CY2362">
        <f>AA2362</f>
        <v>54619.68</v>
      </c>
      <c r="CZ2362">
        <f>AE2362</f>
        <v>11978</v>
      </c>
      <c r="DA2362">
        <f>AI2362</f>
        <v>4.5599999999999996</v>
      </c>
      <c r="DB2362">
        <f>ROUND(ROUND(AT2362*CZ2362,2),2)</f>
        <v>147.33000000000001</v>
      </c>
      <c r="DC2362">
        <f>ROUND(ROUND(AT2362*AG2362,2),2)</f>
        <v>0</v>
      </c>
    </row>
    <row r="2363" spans="1:107">
      <c r="A2363">
        <f>ROW(Source!A2238)</f>
        <v>2238</v>
      </c>
      <c r="B2363">
        <v>35863109</v>
      </c>
      <c r="C2363">
        <v>35871587</v>
      </c>
      <c r="D2363">
        <v>29130788</v>
      </c>
      <c r="E2363">
        <v>1</v>
      </c>
      <c r="F2363">
        <v>1</v>
      </c>
      <c r="G2363">
        <v>1</v>
      </c>
      <c r="H2363">
        <v>3</v>
      </c>
      <c r="I2363" t="s">
        <v>621</v>
      </c>
      <c r="J2363" t="s">
        <v>622</v>
      </c>
      <c r="K2363" t="s">
        <v>623</v>
      </c>
      <c r="L2363">
        <v>1339</v>
      </c>
      <c r="N2363">
        <v>1007</v>
      </c>
      <c r="O2363" t="s">
        <v>617</v>
      </c>
      <c r="P2363" t="s">
        <v>617</v>
      </c>
      <c r="Q2363">
        <v>1</v>
      </c>
      <c r="W2363">
        <v>0</v>
      </c>
      <c r="X2363">
        <v>23409818</v>
      </c>
      <c r="Y2363">
        <v>2.88</v>
      </c>
      <c r="AA2363">
        <v>14208.11</v>
      </c>
      <c r="AB2363">
        <v>0</v>
      </c>
      <c r="AC2363">
        <v>0</v>
      </c>
      <c r="AD2363">
        <v>0</v>
      </c>
      <c r="AE2363">
        <v>2156.0100000000002</v>
      </c>
      <c r="AF2363">
        <v>0</v>
      </c>
      <c r="AG2363">
        <v>0</v>
      </c>
      <c r="AH2363">
        <v>0</v>
      </c>
      <c r="AI2363">
        <v>6.59</v>
      </c>
      <c r="AJ2363">
        <v>1</v>
      </c>
      <c r="AK2363">
        <v>1</v>
      </c>
      <c r="AL2363">
        <v>1</v>
      </c>
      <c r="AN2363">
        <v>0</v>
      </c>
      <c r="AO2363">
        <v>1</v>
      </c>
      <c r="AP2363">
        <v>0</v>
      </c>
      <c r="AQ2363">
        <v>0</v>
      </c>
      <c r="AR2363">
        <v>0</v>
      </c>
      <c r="AS2363" t="s">
        <v>3</v>
      </c>
      <c r="AT2363">
        <v>2.88</v>
      </c>
      <c r="AU2363" t="s">
        <v>3</v>
      </c>
      <c r="AV2363">
        <v>0</v>
      </c>
      <c r="AW2363">
        <v>2</v>
      </c>
      <c r="AX2363">
        <v>35871603</v>
      </c>
      <c r="AY2363">
        <v>1</v>
      </c>
      <c r="AZ2363">
        <v>0</v>
      </c>
      <c r="BA2363">
        <v>2301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CX2363">
        <f>Y2363*Source!I2238</f>
        <v>0.52991999999999995</v>
      </c>
      <c r="CY2363">
        <f>AA2363</f>
        <v>14208.11</v>
      </c>
      <c r="CZ2363">
        <f>AE2363</f>
        <v>2156.0100000000002</v>
      </c>
      <c r="DA2363">
        <f>AI2363</f>
        <v>6.59</v>
      </c>
      <c r="DB2363">
        <f>ROUND(ROUND(AT2363*CZ2363,2),2)</f>
        <v>6209.31</v>
      </c>
      <c r="DC2363">
        <f>ROUND(ROUND(AT2363*AG2363,2),2)</f>
        <v>0</v>
      </c>
    </row>
    <row r="2364" spans="1:107">
      <c r="A2364">
        <f>ROW(Source!A2239)</f>
        <v>2239</v>
      </c>
      <c r="B2364">
        <v>35863109</v>
      </c>
      <c r="C2364">
        <v>35871604</v>
      </c>
      <c r="D2364">
        <v>18408291</v>
      </c>
      <c r="E2364">
        <v>1</v>
      </c>
      <c r="F2364">
        <v>1</v>
      </c>
      <c r="G2364">
        <v>1</v>
      </c>
      <c r="H2364">
        <v>1</v>
      </c>
      <c r="I2364" t="s">
        <v>606</v>
      </c>
      <c r="J2364" t="s">
        <v>3</v>
      </c>
      <c r="K2364" t="s">
        <v>607</v>
      </c>
      <c r="L2364">
        <v>1369</v>
      </c>
      <c r="N2364">
        <v>1013</v>
      </c>
      <c r="O2364" t="s">
        <v>561</v>
      </c>
      <c r="P2364" t="s">
        <v>561</v>
      </c>
      <c r="Q2364">
        <v>1</v>
      </c>
      <c r="W2364">
        <v>0</v>
      </c>
      <c r="X2364">
        <v>1933892413</v>
      </c>
      <c r="Y2364">
        <v>35.948999999999998</v>
      </c>
      <c r="AA2364">
        <v>0</v>
      </c>
      <c r="AB2364">
        <v>0</v>
      </c>
      <c r="AC2364">
        <v>0</v>
      </c>
      <c r="AD2364">
        <v>260.95999999999998</v>
      </c>
      <c r="AE2364">
        <v>0</v>
      </c>
      <c r="AF2364">
        <v>0</v>
      </c>
      <c r="AG2364">
        <v>0</v>
      </c>
      <c r="AH2364">
        <v>260.95999999999998</v>
      </c>
      <c r="AI2364">
        <v>1</v>
      </c>
      <c r="AJ2364">
        <v>1</v>
      </c>
      <c r="AK2364">
        <v>1</v>
      </c>
      <c r="AL2364">
        <v>1</v>
      </c>
      <c r="AN2364">
        <v>0</v>
      </c>
      <c r="AO2364">
        <v>1</v>
      </c>
      <c r="AP2364">
        <v>1</v>
      </c>
      <c r="AQ2364">
        <v>0</v>
      </c>
      <c r="AR2364">
        <v>0</v>
      </c>
      <c r="AS2364" t="s">
        <v>3</v>
      </c>
      <c r="AT2364">
        <v>31.26</v>
      </c>
      <c r="AU2364" t="s">
        <v>134</v>
      </c>
      <c r="AV2364">
        <v>1</v>
      </c>
      <c r="AW2364">
        <v>2</v>
      </c>
      <c r="AX2364">
        <v>35871612</v>
      </c>
      <c r="AY2364">
        <v>1</v>
      </c>
      <c r="AZ2364">
        <v>0</v>
      </c>
      <c r="BA2364">
        <v>2302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CX2364">
        <f>Y2364*Source!I2239</f>
        <v>6.6146159999999998</v>
      </c>
      <c r="CY2364">
        <f>AD2364</f>
        <v>260.95999999999998</v>
      </c>
      <c r="CZ2364">
        <f>AH2364</f>
        <v>260.95999999999998</v>
      </c>
      <c r="DA2364">
        <f>AL2364</f>
        <v>1</v>
      </c>
      <c r="DB2364">
        <f>ROUND((ROUND(AT2364*CZ2364,2)*1.15),2)</f>
        <v>9381.25</v>
      </c>
      <c r="DC2364">
        <f>ROUND((ROUND(AT2364*AG2364,2)*1.15),2)</f>
        <v>0</v>
      </c>
    </row>
    <row r="2365" spans="1:107">
      <c r="A2365">
        <f>ROW(Source!A2239)</f>
        <v>2239</v>
      </c>
      <c r="B2365">
        <v>35863109</v>
      </c>
      <c r="C2365">
        <v>35871604</v>
      </c>
      <c r="D2365">
        <v>121548</v>
      </c>
      <c r="E2365">
        <v>1</v>
      </c>
      <c r="F2365">
        <v>1</v>
      </c>
      <c r="G2365">
        <v>1</v>
      </c>
      <c r="H2365">
        <v>1</v>
      </c>
      <c r="I2365" t="s">
        <v>35</v>
      </c>
      <c r="J2365" t="s">
        <v>3</v>
      </c>
      <c r="K2365" t="s">
        <v>562</v>
      </c>
      <c r="L2365">
        <v>608254</v>
      </c>
      <c r="N2365">
        <v>1013</v>
      </c>
      <c r="O2365" t="s">
        <v>563</v>
      </c>
      <c r="P2365" t="s">
        <v>563</v>
      </c>
      <c r="Q2365">
        <v>1</v>
      </c>
      <c r="W2365">
        <v>0</v>
      </c>
      <c r="X2365">
        <v>-185737400</v>
      </c>
      <c r="Y2365">
        <v>8.375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1</v>
      </c>
      <c r="AJ2365">
        <v>1</v>
      </c>
      <c r="AK2365">
        <v>1</v>
      </c>
      <c r="AL2365">
        <v>1</v>
      </c>
      <c r="AN2365">
        <v>0</v>
      </c>
      <c r="AO2365">
        <v>1</v>
      </c>
      <c r="AP2365">
        <v>1</v>
      </c>
      <c r="AQ2365">
        <v>0</v>
      </c>
      <c r="AR2365">
        <v>0</v>
      </c>
      <c r="AS2365" t="s">
        <v>3</v>
      </c>
      <c r="AT2365">
        <v>6.7</v>
      </c>
      <c r="AU2365" t="s">
        <v>133</v>
      </c>
      <c r="AV2365">
        <v>2</v>
      </c>
      <c r="AW2365">
        <v>2</v>
      </c>
      <c r="AX2365">
        <v>35871613</v>
      </c>
      <c r="AY2365">
        <v>1</v>
      </c>
      <c r="AZ2365">
        <v>0</v>
      </c>
      <c r="BA2365">
        <v>2303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CX2365">
        <f>Y2365*Source!I2239</f>
        <v>1.5409999999999999</v>
      </c>
      <c r="CY2365">
        <f>AD2365</f>
        <v>0</v>
      </c>
      <c r="CZ2365">
        <f>AH2365</f>
        <v>0</v>
      </c>
      <c r="DA2365">
        <f>AL2365</f>
        <v>1</v>
      </c>
      <c r="DB2365">
        <f>ROUND((ROUND(AT2365*CZ2365,2)*1.25),2)</f>
        <v>0</v>
      </c>
      <c r="DC2365">
        <f>ROUND((ROUND(AT2365*AG2365,2)*1.25),2)</f>
        <v>0</v>
      </c>
    </row>
    <row r="2366" spans="1:107">
      <c r="A2366">
        <f>ROW(Source!A2239)</f>
        <v>2239</v>
      </c>
      <c r="B2366">
        <v>35863109</v>
      </c>
      <c r="C2366">
        <v>35871604</v>
      </c>
      <c r="D2366">
        <v>29172710</v>
      </c>
      <c r="E2366">
        <v>1</v>
      </c>
      <c r="F2366">
        <v>1</v>
      </c>
      <c r="G2366">
        <v>1</v>
      </c>
      <c r="H2366">
        <v>2</v>
      </c>
      <c r="I2366" t="s">
        <v>570</v>
      </c>
      <c r="J2366" t="s">
        <v>571</v>
      </c>
      <c r="K2366" t="s">
        <v>572</v>
      </c>
      <c r="L2366">
        <v>1368</v>
      </c>
      <c r="N2366">
        <v>1011</v>
      </c>
      <c r="O2366" t="s">
        <v>567</v>
      </c>
      <c r="P2366" t="s">
        <v>567</v>
      </c>
      <c r="Q2366">
        <v>1</v>
      </c>
      <c r="W2366">
        <v>0</v>
      </c>
      <c r="X2366">
        <v>-1676841219</v>
      </c>
      <c r="Y2366">
        <v>8.375</v>
      </c>
      <c r="AA2366">
        <v>0</v>
      </c>
      <c r="AB2366">
        <v>539.16</v>
      </c>
      <c r="AC2366">
        <v>332.48</v>
      </c>
      <c r="AD2366">
        <v>0</v>
      </c>
      <c r="AE2366">
        <v>0</v>
      </c>
      <c r="AF2366">
        <v>46.56</v>
      </c>
      <c r="AG2366">
        <v>10.06</v>
      </c>
      <c r="AH2366">
        <v>0</v>
      </c>
      <c r="AI2366">
        <v>1</v>
      </c>
      <c r="AJ2366">
        <v>11.58</v>
      </c>
      <c r="AK2366">
        <v>33.049999999999997</v>
      </c>
      <c r="AL2366">
        <v>1</v>
      </c>
      <c r="AN2366">
        <v>0</v>
      </c>
      <c r="AO2366">
        <v>1</v>
      </c>
      <c r="AP2366">
        <v>1</v>
      </c>
      <c r="AQ2366">
        <v>0</v>
      </c>
      <c r="AR2366">
        <v>0</v>
      </c>
      <c r="AS2366" t="s">
        <v>3</v>
      </c>
      <c r="AT2366">
        <v>6.7</v>
      </c>
      <c r="AU2366" t="s">
        <v>133</v>
      </c>
      <c r="AV2366">
        <v>0</v>
      </c>
      <c r="AW2366">
        <v>2</v>
      </c>
      <c r="AX2366">
        <v>35871614</v>
      </c>
      <c r="AY2366">
        <v>1</v>
      </c>
      <c r="AZ2366">
        <v>0</v>
      </c>
      <c r="BA2366">
        <v>2304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CX2366">
        <f>Y2366*Source!I2239</f>
        <v>1.5409999999999999</v>
      </c>
      <c r="CY2366">
        <f>AB2366</f>
        <v>539.16</v>
      </c>
      <c r="CZ2366">
        <f>AF2366</f>
        <v>46.56</v>
      </c>
      <c r="DA2366">
        <f>AJ2366</f>
        <v>11.58</v>
      </c>
      <c r="DB2366">
        <f>ROUND((ROUND(AT2366*CZ2366,2)*1.25),2)</f>
        <v>389.94</v>
      </c>
      <c r="DC2366">
        <f>ROUND((ROUND(AT2366*AG2366,2)*1.25),2)</f>
        <v>84.25</v>
      </c>
    </row>
    <row r="2367" spans="1:107">
      <c r="A2367">
        <f>ROW(Source!A2239)</f>
        <v>2239</v>
      </c>
      <c r="B2367">
        <v>35863109</v>
      </c>
      <c r="C2367">
        <v>35871604</v>
      </c>
      <c r="D2367">
        <v>29173472</v>
      </c>
      <c r="E2367">
        <v>1</v>
      </c>
      <c r="F2367">
        <v>1</v>
      </c>
      <c r="G2367">
        <v>1</v>
      </c>
      <c r="H2367">
        <v>2</v>
      </c>
      <c r="I2367" t="s">
        <v>624</v>
      </c>
      <c r="J2367" t="s">
        <v>625</v>
      </c>
      <c r="K2367" t="s">
        <v>626</v>
      </c>
      <c r="L2367">
        <v>1368</v>
      </c>
      <c r="N2367">
        <v>1011</v>
      </c>
      <c r="O2367" t="s">
        <v>567</v>
      </c>
      <c r="P2367" t="s">
        <v>567</v>
      </c>
      <c r="Q2367">
        <v>1</v>
      </c>
      <c r="W2367">
        <v>0</v>
      </c>
      <c r="X2367">
        <v>275932499</v>
      </c>
      <c r="Y2367">
        <v>13.75</v>
      </c>
      <c r="AA2367">
        <v>0</v>
      </c>
      <c r="AB2367">
        <v>12.75</v>
      </c>
      <c r="AC2367">
        <v>0</v>
      </c>
      <c r="AD2367">
        <v>0</v>
      </c>
      <c r="AE2367">
        <v>0</v>
      </c>
      <c r="AF2367">
        <v>3</v>
      </c>
      <c r="AG2367">
        <v>0</v>
      </c>
      <c r="AH2367">
        <v>0</v>
      </c>
      <c r="AI2367">
        <v>1</v>
      </c>
      <c r="AJ2367">
        <v>4.25</v>
      </c>
      <c r="AK2367">
        <v>33.049999999999997</v>
      </c>
      <c r="AL2367">
        <v>1</v>
      </c>
      <c r="AN2367">
        <v>0</v>
      </c>
      <c r="AO2367">
        <v>1</v>
      </c>
      <c r="AP2367">
        <v>1</v>
      </c>
      <c r="AQ2367">
        <v>0</v>
      </c>
      <c r="AR2367">
        <v>0</v>
      </c>
      <c r="AS2367" t="s">
        <v>3</v>
      </c>
      <c r="AT2367">
        <v>11</v>
      </c>
      <c r="AU2367" t="s">
        <v>133</v>
      </c>
      <c r="AV2367">
        <v>0</v>
      </c>
      <c r="AW2367">
        <v>2</v>
      </c>
      <c r="AX2367">
        <v>35871615</v>
      </c>
      <c r="AY2367">
        <v>1</v>
      </c>
      <c r="AZ2367">
        <v>0</v>
      </c>
      <c r="BA2367">
        <v>2305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CX2367">
        <f>Y2367*Source!I2239</f>
        <v>2.5299999999999998</v>
      </c>
      <c r="CY2367">
        <f>AB2367</f>
        <v>12.75</v>
      </c>
      <c r="CZ2367">
        <f>AF2367</f>
        <v>3</v>
      </c>
      <c r="DA2367">
        <f>AJ2367</f>
        <v>4.25</v>
      </c>
      <c r="DB2367">
        <f>ROUND((ROUND(AT2367*CZ2367,2)*1.25),2)</f>
        <v>41.25</v>
      </c>
      <c r="DC2367">
        <f>ROUND((ROUND(AT2367*AG2367,2)*1.25),2)</f>
        <v>0</v>
      </c>
    </row>
    <row r="2368" spans="1:107">
      <c r="A2368">
        <f>ROW(Source!A2239)</f>
        <v>2239</v>
      </c>
      <c r="B2368">
        <v>35863109</v>
      </c>
      <c r="C2368">
        <v>35871604</v>
      </c>
      <c r="D2368">
        <v>29174913</v>
      </c>
      <c r="E2368">
        <v>1</v>
      </c>
      <c r="F2368">
        <v>1</v>
      </c>
      <c r="G2368">
        <v>1</v>
      </c>
      <c r="H2368">
        <v>2</v>
      </c>
      <c r="I2368" t="s">
        <v>578</v>
      </c>
      <c r="J2368" t="s">
        <v>579</v>
      </c>
      <c r="K2368" t="s">
        <v>580</v>
      </c>
      <c r="L2368">
        <v>1368</v>
      </c>
      <c r="N2368">
        <v>1011</v>
      </c>
      <c r="O2368" t="s">
        <v>567</v>
      </c>
      <c r="P2368" t="s">
        <v>567</v>
      </c>
      <c r="Q2368">
        <v>1</v>
      </c>
      <c r="W2368">
        <v>0</v>
      </c>
      <c r="X2368">
        <v>458544584</v>
      </c>
      <c r="Y2368">
        <v>0.4375</v>
      </c>
      <c r="AA2368">
        <v>0</v>
      </c>
      <c r="AB2368">
        <v>932.72</v>
      </c>
      <c r="AC2368">
        <v>383.38</v>
      </c>
      <c r="AD2368">
        <v>0</v>
      </c>
      <c r="AE2368">
        <v>0</v>
      </c>
      <c r="AF2368">
        <v>87.17</v>
      </c>
      <c r="AG2368">
        <v>11.6</v>
      </c>
      <c r="AH2368">
        <v>0</v>
      </c>
      <c r="AI2368">
        <v>1</v>
      </c>
      <c r="AJ2368">
        <v>10.7</v>
      </c>
      <c r="AK2368">
        <v>33.049999999999997</v>
      </c>
      <c r="AL2368">
        <v>1</v>
      </c>
      <c r="AN2368">
        <v>0</v>
      </c>
      <c r="AO2368">
        <v>1</v>
      </c>
      <c r="AP2368">
        <v>1</v>
      </c>
      <c r="AQ2368">
        <v>0</v>
      </c>
      <c r="AR2368">
        <v>0</v>
      </c>
      <c r="AS2368" t="s">
        <v>3</v>
      </c>
      <c r="AT2368">
        <v>0.35</v>
      </c>
      <c r="AU2368" t="s">
        <v>133</v>
      </c>
      <c r="AV2368">
        <v>0</v>
      </c>
      <c r="AW2368">
        <v>2</v>
      </c>
      <c r="AX2368">
        <v>35871616</v>
      </c>
      <c r="AY2368">
        <v>1</v>
      </c>
      <c r="AZ2368">
        <v>0</v>
      </c>
      <c r="BA2368">
        <v>2306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CX2368">
        <f>Y2368*Source!I2239</f>
        <v>8.0500000000000002E-2</v>
      </c>
      <c r="CY2368">
        <f>AB2368</f>
        <v>932.72</v>
      </c>
      <c r="CZ2368">
        <f>AF2368</f>
        <v>87.17</v>
      </c>
      <c r="DA2368">
        <f>AJ2368</f>
        <v>10.7</v>
      </c>
      <c r="DB2368">
        <f>ROUND((ROUND(AT2368*CZ2368,2)*1.25),2)</f>
        <v>38.14</v>
      </c>
      <c r="DC2368">
        <f>ROUND((ROUND(AT2368*AG2368,2)*1.25),2)</f>
        <v>5.08</v>
      </c>
    </row>
    <row r="2369" spans="1:107">
      <c r="A2369">
        <f>ROW(Source!A2239)</f>
        <v>2239</v>
      </c>
      <c r="B2369">
        <v>35863109</v>
      </c>
      <c r="C2369">
        <v>35871604</v>
      </c>
      <c r="D2369">
        <v>29114687</v>
      </c>
      <c r="E2369">
        <v>1</v>
      </c>
      <c r="F2369">
        <v>1</v>
      </c>
      <c r="G2369">
        <v>1</v>
      </c>
      <c r="H2369">
        <v>3</v>
      </c>
      <c r="I2369" t="s">
        <v>627</v>
      </c>
      <c r="J2369" t="s">
        <v>628</v>
      </c>
      <c r="K2369" t="s">
        <v>629</v>
      </c>
      <c r="L2369">
        <v>1348</v>
      </c>
      <c r="N2369">
        <v>1009</v>
      </c>
      <c r="O2369" t="s">
        <v>30</v>
      </c>
      <c r="P2369" t="s">
        <v>30</v>
      </c>
      <c r="Q2369">
        <v>1000</v>
      </c>
      <c r="W2369">
        <v>0</v>
      </c>
      <c r="X2369">
        <v>157955001</v>
      </c>
      <c r="Y2369">
        <v>1.8E-3</v>
      </c>
      <c r="AA2369">
        <v>105069.06</v>
      </c>
      <c r="AB2369">
        <v>0</v>
      </c>
      <c r="AC2369">
        <v>0</v>
      </c>
      <c r="AD2369">
        <v>0</v>
      </c>
      <c r="AE2369">
        <v>16974</v>
      </c>
      <c r="AF2369">
        <v>0</v>
      </c>
      <c r="AG2369">
        <v>0</v>
      </c>
      <c r="AH2369">
        <v>0</v>
      </c>
      <c r="AI2369">
        <v>6.19</v>
      </c>
      <c r="AJ2369">
        <v>1</v>
      </c>
      <c r="AK2369">
        <v>1</v>
      </c>
      <c r="AL2369">
        <v>1</v>
      </c>
      <c r="AN2369">
        <v>0</v>
      </c>
      <c r="AO2369">
        <v>1</v>
      </c>
      <c r="AP2369">
        <v>0</v>
      </c>
      <c r="AQ2369">
        <v>0</v>
      </c>
      <c r="AR2369">
        <v>0</v>
      </c>
      <c r="AS2369" t="s">
        <v>3</v>
      </c>
      <c r="AT2369">
        <v>1.8E-3</v>
      </c>
      <c r="AU2369" t="s">
        <v>3</v>
      </c>
      <c r="AV2369">
        <v>0</v>
      </c>
      <c r="AW2369">
        <v>2</v>
      </c>
      <c r="AX2369">
        <v>35871617</v>
      </c>
      <c r="AY2369">
        <v>1</v>
      </c>
      <c r="AZ2369">
        <v>0</v>
      </c>
      <c r="BA2369">
        <v>2307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CX2369">
        <f>Y2369*Source!I2239</f>
        <v>3.3119999999999997E-4</v>
      </c>
      <c r="CY2369">
        <f>AA2369</f>
        <v>105069.06</v>
      </c>
      <c r="CZ2369">
        <f>AE2369</f>
        <v>16974</v>
      </c>
      <c r="DA2369">
        <f>AI2369</f>
        <v>6.19</v>
      </c>
      <c r="DB2369">
        <f>ROUND(ROUND(AT2369*CZ2369,2),2)</f>
        <v>30.55</v>
      </c>
      <c r="DC2369">
        <f>ROUND(ROUND(AT2369*AG2369,2),2)</f>
        <v>0</v>
      </c>
    </row>
    <row r="2370" spans="1:107">
      <c r="A2370">
        <f>ROW(Source!A2239)</f>
        <v>2239</v>
      </c>
      <c r="B2370">
        <v>35863109</v>
      </c>
      <c r="C2370">
        <v>35871604</v>
      </c>
      <c r="D2370">
        <v>29115292</v>
      </c>
      <c r="E2370">
        <v>1</v>
      </c>
      <c r="F2370">
        <v>1</v>
      </c>
      <c r="G2370">
        <v>1</v>
      </c>
      <c r="H2370">
        <v>3</v>
      </c>
      <c r="I2370" t="s">
        <v>630</v>
      </c>
      <c r="J2370" t="s">
        <v>631</v>
      </c>
      <c r="K2370" t="s">
        <v>632</v>
      </c>
      <c r="L2370">
        <v>1339</v>
      </c>
      <c r="N2370">
        <v>1007</v>
      </c>
      <c r="O2370" t="s">
        <v>617</v>
      </c>
      <c r="P2370" t="s">
        <v>617</v>
      </c>
      <c r="Q2370">
        <v>1</v>
      </c>
      <c r="W2370">
        <v>0</v>
      </c>
      <c r="X2370">
        <v>582810497</v>
      </c>
      <c r="Y2370">
        <v>1.24</v>
      </c>
      <c r="AA2370">
        <v>26287.8</v>
      </c>
      <c r="AB2370">
        <v>0</v>
      </c>
      <c r="AC2370">
        <v>0</v>
      </c>
      <c r="AD2370">
        <v>0</v>
      </c>
      <c r="AE2370">
        <v>4478.33</v>
      </c>
      <c r="AF2370">
        <v>0</v>
      </c>
      <c r="AG2370">
        <v>0</v>
      </c>
      <c r="AH2370">
        <v>0</v>
      </c>
      <c r="AI2370">
        <v>5.87</v>
      </c>
      <c r="AJ2370">
        <v>1</v>
      </c>
      <c r="AK2370">
        <v>1</v>
      </c>
      <c r="AL2370">
        <v>1</v>
      </c>
      <c r="AN2370">
        <v>0</v>
      </c>
      <c r="AO2370">
        <v>1</v>
      </c>
      <c r="AP2370">
        <v>0</v>
      </c>
      <c r="AQ2370">
        <v>0</v>
      </c>
      <c r="AR2370">
        <v>0</v>
      </c>
      <c r="AS2370" t="s">
        <v>3</v>
      </c>
      <c r="AT2370">
        <v>1.24</v>
      </c>
      <c r="AU2370" t="s">
        <v>3</v>
      </c>
      <c r="AV2370">
        <v>0</v>
      </c>
      <c r="AW2370">
        <v>2</v>
      </c>
      <c r="AX2370">
        <v>35871618</v>
      </c>
      <c r="AY2370">
        <v>1</v>
      </c>
      <c r="AZ2370">
        <v>0</v>
      </c>
      <c r="BA2370">
        <v>2308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CX2370">
        <f>Y2370*Source!I2239</f>
        <v>0.22816</v>
      </c>
      <c r="CY2370">
        <f>AA2370</f>
        <v>26287.8</v>
      </c>
      <c r="CZ2370">
        <f>AE2370</f>
        <v>4478.33</v>
      </c>
      <c r="DA2370">
        <f>AI2370</f>
        <v>5.87</v>
      </c>
      <c r="DB2370">
        <f>ROUND(ROUND(AT2370*CZ2370,2),2)</f>
        <v>5553.13</v>
      </c>
      <c r="DC2370">
        <f>ROUND(ROUND(AT2370*AG2370,2),2)</f>
        <v>0</v>
      </c>
    </row>
    <row r="2371" spans="1:107">
      <c r="A2371">
        <f>ROW(Source!A2240)</f>
        <v>2240</v>
      </c>
      <c r="B2371">
        <v>35863109</v>
      </c>
      <c r="C2371">
        <v>36145114</v>
      </c>
      <c r="D2371">
        <v>31427882</v>
      </c>
      <c r="E2371">
        <v>1</v>
      </c>
      <c r="F2371">
        <v>1</v>
      </c>
      <c r="G2371">
        <v>1</v>
      </c>
      <c r="H2371">
        <v>1</v>
      </c>
      <c r="I2371" t="s">
        <v>633</v>
      </c>
      <c r="J2371" t="s">
        <v>3</v>
      </c>
      <c r="K2371" t="s">
        <v>634</v>
      </c>
      <c r="L2371">
        <v>1369</v>
      </c>
      <c r="N2371">
        <v>1013</v>
      </c>
      <c r="O2371" t="s">
        <v>561</v>
      </c>
      <c r="P2371" t="s">
        <v>561</v>
      </c>
      <c r="Q2371">
        <v>1</v>
      </c>
      <c r="W2371">
        <v>0</v>
      </c>
      <c r="X2371">
        <v>-573087009</v>
      </c>
      <c r="Y2371">
        <v>52.048999999999992</v>
      </c>
      <c r="AA2371">
        <v>0</v>
      </c>
      <c r="AB2371">
        <v>0</v>
      </c>
      <c r="AC2371">
        <v>0</v>
      </c>
      <c r="AD2371">
        <v>272.45</v>
      </c>
      <c r="AE2371">
        <v>0</v>
      </c>
      <c r="AF2371">
        <v>0</v>
      </c>
      <c r="AG2371">
        <v>0</v>
      </c>
      <c r="AH2371">
        <v>272.45</v>
      </c>
      <c r="AI2371">
        <v>1</v>
      </c>
      <c r="AJ2371">
        <v>1</v>
      </c>
      <c r="AK2371">
        <v>1</v>
      </c>
      <c r="AL2371">
        <v>1</v>
      </c>
      <c r="AN2371">
        <v>0</v>
      </c>
      <c r="AO2371">
        <v>1</v>
      </c>
      <c r="AP2371">
        <v>1</v>
      </c>
      <c r="AQ2371">
        <v>0</v>
      </c>
      <c r="AR2371">
        <v>0</v>
      </c>
      <c r="AS2371" t="s">
        <v>3</v>
      </c>
      <c r="AT2371">
        <v>45.26</v>
      </c>
      <c r="AU2371" t="s">
        <v>134</v>
      </c>
      <c r="AV2371">
        <v>1</v>
      </c>
      <c r="AW2371">
        <v>2</v>
      </c>
      <c r="AX2371">
        <v>36145115</v>
      </c>
      <c r="AY2371">
        <v>1</v>
      </c>
      <c r="AZ2371">
        <v>0</v>
      </c>
      <c r="BA2371">
        <v>2309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CX2371">
        <f>Y2371*Source!I2240</f>
        <v>9.5770159999999986</v>
      </c>
      <c r="CY2371">
        <f>AD2371</f>
        <v>272.45</v>
      </c>
      <c r="CZ2371">
        <f>AH2371</f>
        <v>272.45</v>
      </c>
      <c r="DA2371">
        <f>AL2371</f>
        <v>1</v>
      </c>
      <c r="DB2371">
        <f>ROUND((ROUND(AT2371*CZ2371,2)*1.15),2)</f>
        <v>14180.75</v>
      </c>
      <c r="DC2371">
        <f>ROUND((ROUND(AT2371*AG2371,2)*1.15),2)</f>
        <v>0</v>
      </c>
    </row>
    <row r="2372" spans="1:107">
      <c r="A2372">
        <f>ROW(Source!A2240)</f>
        <v>2240</v>
      </c>
      <c r="B2372">
        <v>35863109</v>
      </c>
      <c r="C2372">
        <v>36145114</v>
      </c>
      <c r="D2372">
        <v>121548</v>
      </c>
      <c r="E2372">
        <v>1</v>
      </c>
      <c r="F2372">
        <v>1</v>
      </c>
      <c r="G2372">
        <v>1</v>
      </c>
      <c r="H2372">
        <v>1</v>
      </c>
      <c r="I2372" t="s">
        <v>35</v>
      </c>
      <c r="J2372" t="s">
        <v>3</v>
      </c>
      <c r="K2372" t="s">
        <v>562</v>
      </c>
      <c r="L2372">
        <v>608254</v>
      </c>
      <c r="N2372">
        <v>1013</v>
      </c>
      <c r="O2372" t="s">
        <v>563</v>
      </c>
      <c r="P2372" t="s">
        <v>563</v>
      </c>
      <c r="Q2372">
        <v>1</v>
      </c>
      <c r="W2372">
        <v>0</v>
      </c>
      <c r="X2372">
        <v>-185737400</v>
      </c>
      <c r="Y2372">
        <v>0.05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1</v>
      </c>
      <c r="AJ2372">
        <v>1</v>
      </c>
      <c r="AK2372">
        <v>1</v>
      </c>
      <c r="AL2372">
        <v>1</v>
      </c>
      <c r="AN2372">
        <v>0</v>
      </c>
      <c r="AO2372">
        <v>1</v>
      </c>
      <c r="AP2372">
        <v>1</v>
      </c>
      <c r="AQ2372">
        <v>0</v>
      </c>
      <c r="AR2372">
        <v>0</v>
      </c>
      <c r="AS2372" t="s">
        <v>3</v>
      </c>
      <c r="AT2372">
        <v>0.04</v>
      </c>
      <c r="AU2372" t="s">
        <v>133</v>
      </c>
      <c r="AV2372">
        <v>2</v>
      </c>
      <c r="AW2372">
        <v>2</v>
      </c>
      <c r="AX2372">
        <v>36145116</v>
      </c>
      <c r="AY2372">
        <v>1</v>
      </c>
      <c r="AZ2372">
        <v>0</v>
      </c>
      <c r="BA2372">
        <v>2310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CX2372">
        <f>Y2372*Source!I2240</f>
        <v>9.1999999999999998E-3</v>
      </c>
      <c r="CY2372">
        <f>AD2372</f>
        <v>0</v>
      </c>
      <c r="CZ2372">
        <f>AH2372</f>
        <v>0</v>
      </c>
      <c r="DA2372">
        <f>AL2372</f>
        <v>1</v>
      </c>
      <c r="DB2372">
        <f>ROUND((ROUND(AT2372*CZ2372,2)*1.25),2)</f>
        <v>0</v>
      </c>
      <c r="DC2372">
        <f>ROUND((ROUND(AT2372*AG2372,2)*1.25),2)</f>
        <v>0</v>
      </c>
    </row>
    <row r="2373" spans="1:107">
      <c r="A2373">
        <f>ROW(Source!A2240)</f>
        <v>2240</v>
      </c>
      <c r="B2373">
        <v>35863109</v>
      </c>
      <c r="C2373">
        <v>36145114</v>
      </c>
      <c r="D2373">
        <v>35554737</v>
      </c>
      <c r="E2373">
        <v>1</v>
      </c>
      <c r="F2373">
        <v>1</v>
      </c>
      <c r="G2373">
        <v>1</v>
      </c>
      <c r="H2373">
        <v>2</v>
      </c>
      <c r="I2373" t="s">
        <v>564</v>
      </c>
      <c r="J2373" t="s">
        <v>635</v>
      </c>
      <c r="K2373" t="s">
        <v>566</v>
      </c>
      <c r="L2373">
        <v>1368</v>
      </c>
      <c r="N2373">
        <v>1011</v>
      </c>
      <c r="O2373" t="s">
        <v>567</v>
      </c>
      <c r="P2373" t="s">
        <v>567</v>
      </c>
      <c r="Q2373">
        <v>1</v>
      </c>
      <c r="W2373">
        <v>0</v>
      </c>
      <c r="X2373">
        <v>290757077</v>
      </c>
      <c r="Y2373">
        <v>0.05</v>
      </c>
      <c r="AA2373">
        <v>0</v>
      </c>
      <c r="AB2373">
        <v>466.71</v>
      </c>
      <c r="AC2373">
        <v>446.18</v>
      </c>
      <c r="AD2373">
        <v>0</v>
      </c>
      <c r="AE2373">
        <v>0</v>
      </c>
      <c r="AF2373">
        <v>31.26</v>
      </c>
      <c r="AG2373">
        <v>13.5</v>
      </c>
      <c r="AH2373">
        <v>0</v>
      </c>
      <c r="AI2373">
        <v>1</v>
      </c>
      <c r="AJ2373">
        <v>14.93</v>
      </c>
      <c r="AK2373">
        <v>33.049999999999997</v>
      </c>
      <c r="AL2373">
        <v>1</v>
      </c>
      <c r="AN2373">
        <v>0</v>
      </c>
      <c r="AO2373">
        <v>1</v>
      </c>
      <c r="AP2373">
        <v>1</v>
      </c>
      <c r="AQ2373">
        <v>0</v>
      </c>
      <c r="AR2373">
        <v>0</v>
      </c>
      <c r="AS2373" t="s">
        <v>3</v>
      </c>
      <c r="AT2373">
        <v>0.04</v>
      </c>
      <c r="AU2373" t="s">
        <v>133</v>
      </c>
      <c r="AV2373">
        <v>0</v>
      </c>
      <c r="AW2373">
        <v>2</v>
      </c>
      <c r="AX2373">
        <v>36145117</v>
      </c>
      <c r="AY2373">
        <v>1</v>
      </c>
      <c r="AZ2373">
        <v>0</v>
      </c>
      <c r="BA2373">
        <v>2311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CX2373">
        <f>Y2373*Source!I2240</f>
        <v>9.1999999999999998E-3</v>
      </c>
      <c r="CY2373">
        <f>AB2373</f>
        <v>466.71</v>
      </c>
      <c r="CZ2373">
        <f>AF2373</f>
        <v>31.26</v>
      </c>
      <c r="DA2373">
        <f>AJ2373</f>
        <v>14.93</v>
      </c>
      <c r="DB2373">
        <f>ROUND((ROUND(AT2373*CZ2373,2)*1.25),2)</f>
        <v>1.56</v>
      </c>
      <c r="DC2373">
        <f>ROUND((ROUND(AT2373*AG2373,2)*1.25),2)</f>
        <v>0.68</v>
      </c>
    </row>
    <row r="2374" spans="1:107">
      <c r="A2374">
        <f>ROW(Source!A2240)</f>
        <v>2240</v>
      </c>
      <c r="B2374">
        <v>35863109</v>
      </c>
      <c r="C2374">
        <v>36145114</v>
      </c>
      <c r="D2374">
        <v>35555025</v>
      </c>
      <c r="E2374">
        <v>1</v>
      </c>
      <c r="F2374">
        <v>1</v>
      </c>
      <c r="G2374">
        <v>1</v>
      </c>
      <c r="H2374">
        <v>2</v>
      </c>
      <c r="I2374" t="s">
        <v>636</v>
      </c>
      <c r="J2374" t="s">
        <v>637</v>
      </c>
      <c r="K2374" t="s">
        <v>638</v>
      </c>
      <c r="L2374">
        <v>1368</v>
      </c>
      <c r="N2374">
        <v>1011</v>
      </c>
      <c r="O2374" t="s">
        <v>567</v>
      </c>
      <c r="P2374" t="s">
        <v>567</v>
      </c>
      <c r="Q2374">
        <v>1</v>
      </c>
      <c r="W2374">
        <v>0</v>
      </c>
      <c r="X2374">
        <v>269071542</v>
      </c>
      <c r="Y2374">
        <v>1.6875</v>
      </c>
      <c r="AA2374">
        <v>0</v>
      </c>
      <c r="AB2374">
        <v>21.3</v>
      </c>
      <c r="AC2374">
        <v>0</v>
      </c>
      <c r="AD2374">
        <v>0</v>
      </c>
      <c r="AE2374">
        <v>0</v>
      </c>
      <c r="AF2374">
        <v>2.7</v>
      </c>
      <c r="AG2374">
        <v>0</v>
      </c>
      <c r="AH2374">
        <v>0</v>
      </c>
      <c r="AI2374">
        <v>1</v>
      </c>
      <c r="AJ2374">
        <v>7.89</v>
      </c>
      <c r="AK2374">
        <v>33.049999999999997</v>
      </c>
      <c r="AL2374">
        <v>1</v>
      </c>
      <c r="AN2374">
        <v>0</v>
      </c>
      <c r="AO2374">
        <v>1</v>
      </c>
      <c r="AP2374">
        <v>1</v>
      </c>
      <c r="AQ2374">
        <v>0</v>
      </c>
      <c r="AR2374">
        <v>0</v>
      </c>
      <c r="AS2374" t="s">
        <v>3</v>
      </c>
      <c r="AT2374">
        <v>1.35</v>
      </c>
      <c r="AU2374" t="s">
        <v>133</v>
      </c>
      <c r="AV2374">
        <v>0</v>
      </c>
      <c r="AW2374">
        <v>2</v>
      </c>
      <c r="AX2374">
        <v>36145118</v>
      </c>
      <c r="AY2374">
        <v>1</v>
      </c>
      <c r="AZ2374">
        <v>0</v>
      </c>
      <c r="BA2374">
        <v>2312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CX2374">
        <f>Y2374*Source!I2240</f>
        <v>0.3105</v>
      </c>
      <c r="CY2374">
        <f>AB2374</f>
        <v>21.3</v>
      </c>
      <c r="CZ2374">
        <f>AF2374</f>
        <v>2.7</v>
      </c>
      <c r="DA2374">
        <f>AJ2374</f>
        <v>7.89</v>
      </c>
      <c r="DB2374">
        <f>ROUND((ROUND(AT2374*CZ2374,2)*1.25),2)</f>
        <v>4.5599999999999996</v>
      </c>
      <c r="DC2374">
        <f>ROUND((ROUND(AT2374*AG2374,2)*1.25),2)</f>
        <v>0</v>
      </c>
    </row>
    <row r="2375" spans="1:107">
      <c r="A2375">
        <f>ROW(Source!A2240)</f>
        <v>2240</v>
      </c>
      <c r="B2375">
        <v>35863109</v>
      </c>
      <c r="C2375">
        <v>36145114</v>
      </c>
      <c r="D2375">
        <v>35555088</v>
      </c>
      <c r="E2375">
        <v>1</v>
      </c>
      <c r="F2375">
        <v>1</v>
      </c>
      <c r="G2375">
        <v>1</v>
      </c>
      <c r="H2375">
        <v>2</v>
      </c>
      <c r="I2375" t="s">
        <v>578</v>
      </c>
      <c r="J2375" t="s">
        <v>639</v>
      </c>
      <c r="K2375" t="s">
        <v>580</v>
      </c>
      <c r="L2375">
        <v>1368</v>
      </c>
      <c r="N2375">
        <v>1011</v>
      </c>
      <c r="O2375" t="s">
        <v>567</v>
      </c>
      <c r="P2375" t="s">
        <v>567</v>
      </c>
      <c r="Q2375">
        <v>1</v>
      </c>
      <c r="W2375">
        <v>0</v>
      </c>
      <c r="X2375">
        <v>586434904</v>
      </c>
      <c r="Y2375">
        <v>1.2500000000000001E-2</v>
      </c>
      <c r="AA2375">
        <v>0</v>
      </c>
      <c r="AB2375">
        <v>932.72</v>
      </c>
      <c r="AC2375">
        <v>383.38</v>
      </c>
      <c r="AD2375">
        <v>0</v>
      </c>
      <c r="AE2375">
        <v>0</v>
      </c>
      <c r="AF2375">
        <v>87.17</v>
      </c>
      <c r="AG2375">
        <v>11.6</v>
      </c>
      <c r="AH2375">
        <v>0</v>
      </c>
      <c r="AI2375">
        <v>1</v>
      </c>
      <c r="AJ2375">
        <v>10.7</v>
      </c>
      <c r="AK2375">
        <v>33.049999999999997</v>
      </c>
      <c r="AL2375">
        <v>1</v>
      </c>
      <c r="AN2375">
        <v>0</v>
      </c>
      <c r="AO2375">
        <v>1</v>
      </c>
      <c r="AP2375">
        <v>1</v>
      </c>
      <c r="AQ2375">
        <v>0</v>
      </c>
      <c r="AR2375">
        <v>0</v>
      </c>
      <c r="AS2375" t="s">
        <v>3</v>
      </c>
      <c r="AT2375">
        <v>0.01</v>
      </c>
      <c r="AU2375" t="s">
        <v>133</v>
      </c>
      <c r="AV2375">
        <v>0</v>
      </c>
      <c r="AW2375">
        <v>2</v>
      </c>
      <c r="AX2375">
        <v>36145119</v>
      </c>
      <c r="AY2375">
        <v>1</v>
      </c>
      <c r="AZ2375">
        <v>0</v>
      </c>
      <c r="BA2375">
        <v>2313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CX2375">
        <f>Y2375*Source!I2240</f>
        <v>2.3E-3</v>
      </c>
      <c r="CY2375">
        <f>AB2375</f>
        <v>932.72</v>
      </c>
      <c r="CZ2375">
        <f>AF2375</f>
        <v>87.17</v>
      </c>
      <c r="DA2375">
        <f>AJ2375</f>
        <v>10.7</v>
      </c>
      <c r="DB2375">
        <f>ROUND((ROUND(AT2375*CZ2375,2)*1.25),2)</f>
        <v>1.0900000000000001</v>
      </c>
      <c r="DC2375">
        <f>ROUND((ROUND(AT2375*AG2375,2)*1.25),2)</f>
        <v>0.15</v>
      </c>
    </row>
    <row r="2376" spans="1:107">
      <c r="A2376">
        <f>ROW(Source!A2240)</f>
        <v>2240</v>
      </c>
      <c r="B2376">
        <v>35863109</v>
      </c>
      <c r="C2376">
        <v>36145114</v>
      </c>
      <c r="D2376">
        <v>35552818</v>
      </c>
      <c r="E2376">
        <v>1</v>
      </c>
      <c r="F2376">
        <v>1</v>
      </c>
      <c r="G2376">
        <v>1</v>
      </c>
      <c r="H2376">
        <v>3</v>
      </c>
      <c r="I2376" t="s">
        <v>640</v>
      </c>
      <c r="J2376" t="s">
        <v>641</v>
      </c>
      <c r="K2376" t="s">
        <v>642</v>
      </c>
      <c r="L2376">
        <v>1308</v>
      </c>
      <c r="N2376">
        <v>1003</v>
      </c>
      <c r="O2376" t="s">
        <v>65</v>
      </c>
      <c r="P2376" t="s">
        <v>65</v>
      </c>
      <c r="Q2376">
        <v>100</v>
      </c>
      <c r="W2376">
        <v>0</v>
      </c>
      <c r="X2376">
        <v>-1755052483</v>
      </c>
      <c r="Y2376">
        <v>0.68</v>
      </c>
      <c r="AA2376">
        <v>528.80999999999995</v>
      </c>
      <c r="AB2376">
        <v>0</v>
      </c>
      <c r="AC2376">
        <v>0</v>
      </c>
      <c r="AD2376">
        <v>0</v>
      </c>
      <c r="AE2376">
        <v>99.4</v>
      </c>
      <c r="AF2376">
        <v>0</v>
      </c>
      <c r="AG2376">
        <v>0</v>
      </c>
      <c r="AH2376">
        <v>0</v>
      </c>
      <c r="AI2376">
        <v>5.32</v>
      </c>
      <c r="AJ2376">
        <v>1</v>
      </c>
      <c r="AK2376">
        <v>1</v>
      </c>
      <c r="AL2376">
        <v>1</v>
      </c>
      <c r="AN2376">
        <v>0</v>
      </c>
      <c r="AO2376">
        <v>1</v>
      </c>
      <c r="AP2376">
        <v>1</v>
      </c>
      <c r="AQ2376">
        <v>0</v>
      </c>
      <c r="AR2376">
        <v>0</v>
      </c>
      <c r="AS2376" t="s">
        <v>3</v>
      </c>
      <c r="AT2376">
        <v>0.68</v>
      </c>
      <c r="AU2376" t="s">
        <v>3</v>
      </c>
      <c r="AV2376">
        <v>0</v>
      </c>
      <c r="AW2376">
        <v>2</v>
      </c>
      <c r="AX2376">
        <v>36145120</v>
      </c>
      <c r="AY2376">
        <v>1</v>
      </c>
      <c r="AZ2376">
        <v>0</v>
      </c>
      <c r="BA2376">
        <v>2314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CX2376">
        <f>Y2376*Source!I2240</f>
        <v>0.12512000000000001</v>
      </c>
      <c r="CY2376">
        <f>AA2376</f>
        <v>528.80999999999995</v>
      </c>
      <c r="CZ2376">
        <f>AE2376</f>
        <v>99.4</v>
      </c>
      <c r="DA2376">
        <f>AI2376</f>
        <v>5.32</v>
      </c>
      <c r="DB2376">
        <f>ROUND(ROUND(AT2376*CZ2376,2),2)</f>
        <v>67.59</v>
      </c>
      <c r="DC2376">
        <f>ROUND(ROUND(AT2376*AG2376,2),2)</f>
        <v>0</v>
      </c>
    </row>
    <row r="2377" spans="1:107">
      <c r="A2377">
        <f>ROW(Source!A2240)</f>
        <v>2240</v>
      </c>
      <c r="B2377">
        <v>35863109</v>
      </c>
      <c r="C2377">
        <v>36145114</v>
      </c>
      <c r="D2377">
        <v>29110964</v>
      </c>
      <c r="E2377">
        <v>1</v>
      </c>
      <c r="F2377">
        <v>1</v>
      </c>
      <c r="G2377">
        <v>1</v>
      </c>
      <c r="H2377">
        <v>3</v>
      </c>
      <c r="I2377" t="s">
        <v>201</v>
      </c>
      <c r="J2377" t="s">
        <v>203</v>
      </c>
      <c r="K2377" t="s">
        <v>202</v>
      </c>
      <c r="L2377">
        <v>1327</v>
      </c>
      <c r="N2377">
        <v>1005</v>
      </c>
      <c r="O2377" t="s">
        <v>155</v>
      </c>
      <c r="P2377" t="s">
        <v>155</v>
      </c>
      <c r="Q2377">
        <v>1</v>
      </c>
      <c r="W2377">
        <v>0</v>
      </c>
      <c r="X2377">
        <v>-100917442</v>
      </c>
      <c r="Y2377">
        <v>102</v>
      </c>
      <c r="AA2377">
        <v>516.15</v>
      </c>
      <c r="AB2377">
        <v>0</v>
      </c>
      <c r="AC2377">
        <v>0</v>
      </c>
      <c r="AD2377">
        <v>0</v>
      </c>
      <c r="AE2377">
        <v>82.19</v>
      </c>
      <c r="AF2377">
        <v>0</v>
      </c>
      <c r="AG2377">
        <v>0</v>
      </c>
      <c r="AH2377">
        <v>0</v>
      </c>
      <c r="AI2377">
        <v>6.28</v>
      </c>
      <c r="AJ2377">
        <v>1</v>
      </c>
      <c r="AK2377">
        <v>1</v>
      </c>
      <c r="AL2377">
        <v>1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 t="s">
        <v>3</v>
      </c>
      <c r="AT2377">
        <v>102</v>
      </c>
      <c r="AU2377" t="s">
        <v>3</v>
      </c>
      <c r="AV2377">
        <v>0</v>
      </c>
      <c r="AW2377">
        <v>1</v>
      </c>
      <c r="AX2377">
        <v>-1</v>
      </c>
      <c r="AY2377">
        <v>0</v>
      </c>
      <c r="AZ2377">
        <v>0</v>
      </c>
      <c r="BA2377" t="s">
        <v>3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CX2377">
        <f>Y2377*Source!I2240</f>
        <v>18.768000000000001</v>
      </c>
      <c r="CY2377">
        <f>AA2377</f>
        <v>516.15</v>
      </c>
      <c r="CZ2377">
        <f>AE2377</f>
        <v>82.19</v>
      </c>
      <c r="DA2377">
        <f>AI2377</f>
        <v>6.28</v>
      </c>
      <c r="DB2377">
        <f>ROUND(ROUND(AT2377*CZ2377,2),2)</f>
        <v>8383.3799999999992</v>
      </c>
      <c r="DC2377">
        <f>ROUND(ROUND(AT2377*AG2377,2),2)</f>
        <v>0</v>
      </c>
    </row>
    <row r="2378" spans="1:107">
      <c r="A2378">
        <f>ROW(Source!A2240)</f>
        <v>2240</v>
      </c>
      <c r="B2378">
        <v>35863109</v>
      </c>
      <c r="C2378">
        <v>36145114</v>
      </c>
      <c r="D2378">
        <v>35554067</v>
      </c>
      <c r="E2378">
        <v>1</v>
      </c>
      <c r="F2378">
        <v>1</v>
      </c>
      <c r="G2378">
        <v>1</v>
      </c>
      <c r="H2378">
        <v>3</v>
      </c>
      <c r="I2378" t="s">
        <v>205</v>
      </c>
      <c r="J2378" t="s">
        <v>207</v>
      </c>
      <c r="K2378" t="s">
        <v>206</v>
      </c>
      <c r="L2378">
        <v>1327</v>
      </c>
      <c r="N2378">
        <v>1005</v>
      </c>
      <c r="O2378" t="s">
        <v>155</v>
      </c>
      <c r="P2378" t="s">
        <v>155</v>
      </c>
      <c r="Q2378">
        <v>1</v>
      </c>
      <c r="W2378">
        <v>1</v>
      </c>
      <c r="X2378">
        <v>722712840</v>
      </c>
      <c r="Y2378">
        <v>102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1</v>
      </c>
      <c r="AJ2378">
        <v>1</v>
      </c>
      <c r="AK2378">
        <v>1</v>
      </c>
      <c r="AL2378">
        <v>1</v>
      </c>
      <c r="AN2378">
        <v>0</v>
      </c>
      <c r="AO2378">
        <v>0</v>
      </c>
      <c r="AP2378">
        <v>1</v>
      </c>
      <c r="AQ2378">
        <v>0</v>
      </c>
      <c r="AR2378">
        <v>0</v>
      </c>
      <c r="AS2378" t="s">
        <v>3</v>
      </c>
      <c r="AT2378">
        <v>102</v>
      </c>
      <c r="AU2378" t="s">
        <v>3</v>
      </c>
      <c r="AV2378">
        <v>0</v>
      </c>
      <c r="AW2378">
        <v>2</v>
      </c>
      <c r="AX2378">
        <v>36145121</v>
      </c>
      <c r="AY2378">
        <v>1</v>
      </c>
      <c r="AZ2378">
        <v>0</v>
      </c>
      <c r="BA2378">
        <v>2315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CX2378">
        <f>Y2378*Source!I2240</f>
        <v>18.768000000000001</v>
      </c>
      <c r="CY2378">
        <f>AA2378</f>
        <v>0</v>
      </c>
      <c r="CZ2378">
        <f>AE2378</f>
        <v>0</v>
      </c>
      <c r="DA2378">
        <f>AI2378</f>
        <v>1</v>
      </c>
      <c r="DB2378">
        <f>ROUND(ROUND(AT2378*CZ2378,2),2)</f>
        <v>0</v>
      </c>
      <c r="DC2378">
        <f>ROUND(ROUND(AT2378*AG2378,2),2)</f>
        <v>0</v>
      </c>
    </row>
    <row r="2379" spans="1:107">
      <c r="A2379">
        <f>ROW(Source!A2240)</f>
        <v>2240</v>
      </c>
      <c r="B2379">
        <v>35863109</v>
      </c>
      <c r="C2379">
        <v>36145114</v>
      </c>
      <c r="D2379">
        <v>35553389</v>
      </c>
      <c r="E2379">
        <v>1</v>
      </c>
      <c r="F2379">
        <v>1</v>
      </c>
      <c r="G2379">
        <v>1</v>
      </c>
      <c r="H2379">
        <v>3</v>
      </c>
      <c r="I2379" t="s">
        <v>643</v>
      </c>
      <c r="J2379" t="s">
        <v>644</v>
      </c>
      <c r="K2379" t="s">
        <v>645</v>
      </c>
      <c r="L2379">
        <v>1346</v>
      </c>
      <c r="N2379">
        <v>1009</v>
      </c>
      <c r="O2379" t="s">
        <v>160</v>
      </c>
      <c r="P2379" t="s">
        <v>160</v>
      </c>
      <c r="Q2379">
        <v>1</v>
      </c>
      <c r="W2379">
        <v>0</v>
      </c>
      <c r="X2379">
        <v>-2074468820</v>
      </c>
      <c r="Y2379">
        <v>27</v>
      </c>
      <c r="AA2379">
        <v>207.8</v>
      </c>
      <c r="AB2379">
        <v>0</v>
      </c>
      <c r="AC2379">
        <v>0</v>
      </c>
      <c r="AD2379">
        <v>0</v>
      </c>
      <c r="AE2379">
        <v>26.71</v>
      </c>
      <c r="AF2379">
        <v>0</v>
      </c>
      <c r="AG2379">
        <v>0</v>
      </c>
      <c r="AH2379">
        <v>0</v>
      </c>
      <c r="AI2379">
        <v>7.78</v>
      </c>
      <c r="AJ2379">
        <v>1</v>
      </c>
      <c r="AK2379">
        <v>1</v>
      </c>
      <c r="AL2379">
        <v>1</v>
      </c>
      <c r="AN2379">
        <v>0</v>
      </c>
      <c r="AO2379">
        <v>1</v>
      </c>
      <c r="AP2379">
        <v>1</v>
      </c>
      <c r="AQ2379">
        <v>0</v>
      </c>
      <c r="AR2379">
        <v>0</v>
      </c>
      <c r="AS2379" t="s">
        <v>3</v>
      </c>
      <c r="AT2379">
        <v>27</v>
      </c>
      <c r="AU2379" t="s">
        <v>3</v>
      </c>
      <c r="AV2379">
        <v>0</v>
      </c>
      <c r="AW2379">
        <v>2</v>
      </c>
      <c r="AX2379">
        <v>36145122</v>
      </c>
      <c r="AY2379">
        <v>1</v>
      </c>
      <c r="AZ2379">
        <v>0</v>
      </c>
      <c r="BA2379">
        <v>2316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CX2379">
        <f>Y2379*Source!I2240</f>
        <v>4.968</v>
      </c>
      <c r="CY2379">
        <f>AA2379</f>
        <v>207.8</v>
      </c>
      <c r="CZ2379">
        <f>AE2379</f>
        <v>26.71</v>
      </c>
      <c r="DA2379">
        <f>AI2379</f>
        <v>7.78</v>
      </c>
      <c r="DB2379">
        <f>ROUND(ROUND(AT2379*CZ2379,2),2)</f>
        <v>721.17</v>
      </c>
      <c r="DC2379">
        <f>ROUND(ROUND(AT2379*AG2379,2),2)</f>
        <v>0</v>
      </c>
    </row>
    <row r="2380" spans="1:107">
      <c r="A2380">
        <f>ROW(Source!A2243)</f>
        <v>2243</v>
      </c>
      <c r="B2380">
        <v>35863109</v>
      </c>
      <c r="C2380">
        <v>35871637</v>
      </c>
      <c r="D2380">
        <v>18413230</v>
      </c>
      <c r="E2380">
        <v>1</v>
      </c>
      <c r="F2380">
        <v>1</v>
      </c>
      <c r="G2380">
        <v>1</v>
      </c>
      <c r="H2380">
        <v>1</v>
      </c>
      <c r="I2380" t="s">
        <v>587</v>
      </c>
      <c r="J2380" t="s">
        <v>3</v>
      </c>
      <c r="K2380" t="s">
        <v>588</v>
      </c>
      <c r="L2380">
        <v>1369</v>
      </c>
      <c r="N2380">
        <v>1013</v>
      </c>
      <c r="O2380" t="s">
        <v>561</v>
      </c>
      <c r="P2380" t="s">
        <v>561</v>
      </c>
      <c r="Q2380">
        <v>1</v>
      </c>
      <c r="W2380">
        <v>0</v>
      </c>
      <c r="X2380">
        <v>355262106</v>
      </c>
      <c r="Y2380">
        <v>7.6589999999999998</v>
      </c>
      <c r="AA2380">
        <v>0</v>
      </c>
      <c r="AB2380">
        <v>0</v>
      </c>
      <c r="AC2380">
        <v>0</v>
      </c>
      <c r="AD2380">
        <v>293.22000000000003</v>
      </c>
      <c r="AE2380">
        <v>0</v>
      </c>
      <c r="AF2380">
        <v>0</v>
      </c>
      <c r="AG2380">
        <v>0</v>
      </c>
      <c r="AH2380">
        <v>293.22000000000003</v>
      </c>
      <c r="AI2380">
        <v>1</v>
      </c>
      <c r="AJ2380">
        <v>1</v>
      </c>
      <c r="AK2380">
        <v>1</v>
      </c>
      <c r="AL2380">
        <v>1</v>
      </c>
      <c r="AN2380">
        <v>0</v>
      </c>
      <c r="AO2380">
        <v>1</v>
      </c>
      <c r="AP2380">
        <v>1</v>
      </c>
      <c r="AQ2380">
        <v>0</v>
      </c>
      <c r="AR2380">
        <v>0</v>
      </c>
      <c r="AS2380" t="s">
        <v>3</v>
      </c>
      <c r="AT2380">
        <v>6.66</v>
      </c>
      <c r="AU2380" t="s">
        <v>134</v>
      </c>
      <c r="AV2380">
        <v>1</v>
      </c>
      <c r="AW2380">
        <v>2</v>
      </c>
      <c r="AX2380">
        <v>35871650</v>
      </c>
      <c r="AY2380">
        <v>2</v>
      </c>
      <c r="AZ2380">
        <v>131072</v>
      </c>
      <c r="BA2380">
        <v>2317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CX2380">
        <f>Y2380*Source!I2243</f>
        <v>2.2976999999999999</v>
      </c>
      <c r="CY2380">
        <f>AD2380</f>
        <v>293.22000000000003</v>
      </c>
      <c r="CZ2380">
        <f>AH2380</f>
        <v>293.22000000000003</v>
      </c>
      <c r="DA2380">
        <f>AL2380</f>
        <v>1</v>
      </c>
      <c r="DB2380">
        <f>ROUND((ROUND(AT2380*CZ2380,2)*1.15),2)</f>
        <v>2245.7800000000002</v>
      </c>
      <c r="DC2380">
        <f>ROUND((ROUND(AT2380*AG2380,2)*1.15),2)</f>
        <v>0</v>
      </c>
    </row>
    <row r="2381" spans="1:107">
      <c r="A2381">
        <f>ROW(Source!A2243)</f>
        <v>2243</v>
      </c>
      <c r="B2381">
        <v>35863109</v>
      </c>
      <c r="C2381">
        <v>35871637</v>
      </c>
      <c r="D2381">
        <v>29173472</v>
      </c>
      <c r="E2381">
        <v>1</v>
      </c>
      <c r="F2381">
        <v>1</v>
      </c>
      <c r="G2381">
        <v>1</v>
      </c>
      <c r="H2381">
        <v>2</v>
      </c>
      <c r="I2381" t="s">
        <v>624</v>
      </c>
      <c r="J2381" t="s">
        <v>625</v>
      </c>
      <c r="K2381" t="s">
        <v>626</v>
      </c>
      <c r="L2381">
        <v>1368</v>
      </c>
      <c r="N2381">
        <v>1011</v>
      </c>
      <c r="O2381" t="s">
        <v>567</v>
      </c>
      <c r="P2381" t="s">
        <v>567</v>
      </c>
      <c r="Q2381">
        <v>1</v>
      </c>
      <c r="W2381">
        <v>0</v>
      </c>
      <c r="X2381">
        <v>275932499</v>
      </c>
      <c r="Y2381">
        <v>2.5124999999999997</v>
      </c>
      <c r="AA2381">
        <v>0</v>
      </c>
      <c r="AB2381">
        <v>12.75</v>
      </c>
      <c r="AC2381">
        <v>0</v>
      </c>
      <c r="AD2381">
        <v>0</v>
      </c>
      <c r="AE2381">
        <v>0</v>
      </c>
      <c r="AF2381">
        <v>3</v>
      </c>
      <c r="AG2381">
        <v>0</v>
      </c>
      <c r="AH2381">
        <v>0</v>
      </c>
      <c r="AI2381">
        <v>1</v>
      </c>
      <c r="AJ2381">
        <v>4.25</v>
      </c>
      <c r="AK2381">
        <v>33.049999999999997</v>
      </c>
      <c r="AL2381">
        <v>1</v>
      </c>
      <c r="AN2381">
        <v>0</v>
      </c>
      <c r="AO2381">
        <v>1</v>
      </c>
      <c r="AP2381">
        <v>1</v>
      </c>
      <c r="AQ2381">
        <v>0</v>
      </c>
      <c r="AR2381">
        <v>0</v>
      </c>
      <c r="AS2381" t="s">
        <v>3</v>
      </c>
      <c r="AT2381">
        <v>2.0099999999999998</v>
      </c>
      <c r="AU2381" t="s">
        <v>133</v>
      </c>
      <c r="AV2381">
        <v>0</v>
      </c>
      <c r="AW2381">
        <v>2</v>
      </c>
      <c r="AX2381">
        <v>35871651</v>
      </c>
      <c r="AY2381">
        <v>1</v>
      </c>
      <c r="AZ2381">
        <v>0</v>
      </c>
      <c r="BA2381">
        <v>2318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CX2381">
        <f>Y2381*Source!I2243</f>
        <v>0.75374999999999992</v>
      </c>
      <c r="CY2381">
        <f>AB2381</f>
        <v>12.75</v>
      </c>
      <c r="CZ2381">
        <f>AF2381</f>
        <v>3</v>
      </c>
      <c r="DA2381">
        <f>AJ2381</f>
        <v>4.25</v>
      </c>
      <c r="DB2381">
        <f>ROUND((ROUND(AT2381*CZ2381,2)*1.25),2)</f>
        <v>7.54</v>
      </c>
      <c r="DC2381">
        <f>ROUND((ROUND(AT2381*AG2381,2)*1.25),2)</f>
        <v>0</v>
      </c>
    </row>
    <row r="2382" spans="1:107">
      <c r="A2382">
        <f>ROW(Source!A2243)</f>
        <v>2243</v>
      </c>
      <c r="B2382">
        <v>35863109</v>
      </c>
      <c r="C2382">
        <v>35871637</v>
      </c>
      <c r="D2382">
        <v>29174500</v>
      </c>
      <c r="E2382">
        <v>1</v>
      </c>
      <c r="F2382">
        <v>1</v>
      </c>
      <c r="G2382">
        <v>1</v>
      </c>
      <c r="H2382">
        <v>2</v>
      </c>
      <c r="I2382" t="s">
        <v>646</v>
      </c>
      <c r="J2382" t="s">
        <v>647</v>
      </c>
      <c r="K2382" t="s">
        <v>648</v>
      </c>
      <c r="L2382">
        <v>1368</v>
      </c>
      <c r="N2382">
        <v>1011</v>
      </c>
      <c r="O2382" t="s">
        <v>567</v>
      </c>
      <c r="P2382" t="s">
        <v>567</v>
      </c>
      <c r="Q2382">
        <v>1</v>
      </c>
      <c r="W2382">
        <v>0</v>
      </c>
      <c r="X2382">
        <v>-239831557</v>
      </c>
      <c r="Y2382">
        <v>1.6625000000000001</v>
      </c>
      <c r="AA2382">
        <v>0</v>
      </c>
      <c r="AB2382">
        <v>7.33</v>
      </c>
      <c r="AC2382">
        <v>0</v>
      </c>
      <c r="AD2382">
        <v>0</v>
      </c>
      <c r="AE2382">
        <v>0</v>
      </c>
      <c r="AF2382">
        <v>1.95</v>
      </c>
      <c r="AG2382">
        <v>0</v>
      </c>
      <c r="AH2382">
        <v>0</v>
      </c>
      <c r="AI2382">
        <v>1</v>
      </c>
      <c r="AJ2382">
        <v>3.76</v>
      </c>
      <c r="AK2382">
        <v>33.049999999999997</v>
      </c>
      <c r="AL2382">
        <v>1</v>
      </c>
      <c r="AN2382">
        <v>0</v>
      </c>
      <c r="AO2382">
        <v>1</v>
      </c>
      <c r="AP2382">
        <v>1</v>
      </c>
      <c r="AQ2382">
        <v>0</v>
      </c>
      <c r="AR2382">
        <v>0</v>
      </c>
      <c r="AS2382" t="s">
        <v>3</v>
      </c>
      <c r="AT2382">
        <v>1.33</v>
      </c>
      <c r="AU2382" t="s">
        <v>133</v>
      </c>
      <c r="AV2382">
        <v>0</v>
      </c>
      <c r="AW2382">
        <v>2</v>
      </c>
      <c r="AX2382">
        <v>35871652</v>
      </c>
      <c r="AY2382">
        <v>1</v>
      </c>
      <c r="AZ2382">
        <v>0</v>
      </c>
      <c r="BA2382">
        <v>2319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CX2382">
        <f>Y2382*Source!I2243</f>
        <v>0.49875000000000003</v>
      </c>
      <c r="CY2382">
        <f>AB2382</f>
        <v>7.33</v>
      </c>
      <c r="CZ2382">
        <f>AF2382</f>
        <v>1.95</v>
      </c>
      <c r="DA2382">
        <f>AJ2382</f>
        <v>3.76</v>
      </c>
      <c r="DB2382">
        <f>ROUND((ROUND(AT2382*CZ2382,2)*1.25),2)</f>
        <v>3.24</v>
      </c>
      <c r="DC2382">
        <f>ROUND((ROUND(AT2382*AG2382,2)*1.25),2)</f>
        <v>0</v>
      </c>
    </row>
    <row r="2383" spans="1:107">
      <c r="A2383">
        <f>ROW(Source!A2243)</f>
        <v>2243</v>
      </c>
      <c r="B2383">
        <v>35863109</v>
      </c>
      <c r="C2383">
        <v>35871637</v>
      </c>
      <c r="D2383">
        <v>29174913</v>
      </c>
      <c r="E2383">
        <v>1</v>
      </c>
      <c r="F2383">
        <v>1</v>
      </c>
      <c r="G2383">
        <v>1</v>
      </c>
      <c r="H2383">
        <v>2</v>
      </c>
      <c r="I2383" t="s">
        <v>578</v>
      </c>
      <c r="J2383" t="s">
        <v>579</v>
      </c>
      <c r="K2383" t="s">
        <v>580</v>
      </c>
      <c r="L2383">
        <v>1368</v>
      </c>
      <c r="N2383">
        <v>1011</v>
      </c>
      <c r="O2383" t="s">
        <v>567</v>
      </c>
      <c r="P2383" t="s">
        <v>567</v>
      </c>
      <c r="Q2383">
        <v>1</v>
      </c>
      <c r="W2383">
        <v>0</v>
      </c>
      <c r="X2383">
        <v>458544584</v>
      </c>
      <c r="Y2383">
        <v>3.7499999999999999E-2</v>
      </c>
      <c r="AA2383">
        <v>0</v>
      </c>
      <c r="AB2383">
        <v>932.72</v>
      </c>
      <c r="AC2383">
        <v>383.38</v>
      </c>
      <c r="AD2383">
        <v>0</v>
      </c>
      <c r="AE2383">
        <v>0</v>
      </c>
      <c r="AF2383">
        <v>87.17</v>
      </c>
      <c r="AG2383">
        <v>11.6</v>
      </c>
      <c r="AH2383">
        <v>0</v>
      </c>
      <c r="AI2383">
        <v>1</v>
      </c>
      <c r="AJ2383">
        <v>10.7</v>
      </c>
      <c r="AK2383">
        <v>33.049999999999997</v>
      </c>
      <c r="AL2383">
        <v>1</v>
      </c>
      <c r="AN2383">
        <v>0</v>
      </c>
      <c r="AO2383">
        <v>1</v>
      </c>
      <c r="AP2383">
        <v>1</v>
      </c>
      <c r="AQ2383">
        <v>0</v>
      </c>
      <c r="AR2383">
        <v>0</v>
      </c>
      <c r="AS2383" t="s">
        <v>3</v>
      </c>
      <c r="AT2383">
        <v>0.03</v>
      </c>
      <c r="AU2383" t="s">
        <v>133</v>
      </c>
      <c r="AV2383">
        <v>0</v>
      </c>
      <c r="AW2383">
        <v>2</v>
      </c>
      <c r="AX2383">
        <v>35871653</v>
      </c>
      <c r="AY2383">
        <v>1</v>
      </c>
      <c r="AZ2383">
        <v>0</v>
      </c>
      <c r="BA2383">
        <v>2320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CX2383">
        <f>Y2383*Source!I2243</f>
        <v>1.125E-2</v>
      </c>
      <c r="CY2383">
        <f>AB2383</f>
        <v>932.72</v>
      </c>
      <c r="CZ2383">
        <f>AF2383</f>
        <v>87.17</v>
      </c>
      <c r="DA2383">
        <f>AJ2383</f>
        <v>10.7</v>
      </c>
      <c r="DB2383">
        <f>ROUND((ROUND(AT2383*CZ2383,2)*1.25),2)</f>
        <v>3.28</v>
      </c>
      <c r="DC2383">
        <f>ROUND((ROUND(AT2383*AG2383,2)*1.25),2)</f>
        <v>0.44</v>
      </c>
    </row>
    <row r="2384" spans="1:107">
      <c r="A2384">
        <f>ROW(Source!A2243)</f>
        <v>2243</v>
      </c>
      <c r="B2384">
        <v>35863109</v>
      </c>
      <c r="C2384">
        <v>35871637</v>
      </c>
      <c r="D2384">
        <v>29114471</v>
      </c>
      <c r="E2384">
        <v>1</v>
      </c>
      <c r="F2384">
        <v>1</v>
      </c>
      <c r="G2384">
        <v>1</v>
      </c>
      <c r="H2384">
        <v>3</v>
      </c>
      <c r="I2384" t="s">
        <v>649</v>
      </c>
      <c r="J2384" t="s">
        <v>650</v>
      </c>
      <c r="K2384" t="s">
        <v>651</v>
      </c>
      <c r="L2384">
        <v>1358</v>
      </c>
      <c r="N2384">
        <v>1010</v>
      </c>
      <c r="O2384" t="s">
        <v>652</v>
      </c>
      <c r="P2384" t="s">
        <v>652</v>
      </c>
      <c r="Q2384">
        <v>10</v>
      </c>
      <c r="W2384">
        <v>0</v>
      </c>
      <c r="X2384">
        <v>610395517</v>
      </c>
      <c r="Y2384">
        <v>26.3</v>
      </c>
      <c r="AA2384">
        <v>1.55</v>
      </c>
      <c r="AB2384">
        <v>0</v>
      </c>
      <c r="AC2384">
        <v>0</v>
      </c>
      <c r="AD2384">
        <v>0</v>
      </c>
      <c r="AE2384">
        <v>1.6</v>
      </c>
      <c r="AF2384">
        <v>0</v>
      </c>
      <c r="AG2384">
        <v>0</v>
      </c>
      <c r="AH2384">
        <v>0</v>
      </c>
      <c r="AI2384">
        <v>0.97</v>
      </c>
      <c r="AJ2384">
        <v>1</v>
      </c>
      <c r="AK2384">
        <v>1</v>
      </c>
      <c r="AL2384">
        <v>1</v>
      </c>
      <c r="AN2384">
        <v>0</v>
      </c>
      <c r="AO2384">
        <v>1</v>
      </c>
      <c r="AP2384">
        <v>0</v>
      </c>
      <c r="AQ2384">
        <v>0</v>
      </c>
      <c r="AR2384">
        <v>0</v>
      </c>
      <c r="AS2384" t="s">
        <v>3</v>
      </c>
      <c r="AT2384">
        <v>26.3</v>
      </c>
      <c r="AU2384" t="s">
        <v>3</v>
      </c>
      <c r="AV2384">
        <v>0</v>
      </c>
      <c r="AW2384">
        <v>2</v>
      </c>
      <c r="AX2384">
        <v>35871654</v>
      </c>
      <c r="AY2384">
        <v>1</v>
      </c>
      <c r="AZ2384">
        <v>0</v>
      </c>
      <c r="BA2384">
        <v>2321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CX2384">
        <f>Y2384*Source!I2243</f>
        <v>7.89</v>
      </c>
      <c r="CY2384">
        <f t="shared" ref="CY2384:CY2391" si="362">AA2384</f>
        <v>1.55</v>
      </c>
      <c r="CZ2384">
        <f t="shared" ref="CZ2384:CZ2391" si="363">AE2384</f>
        <v>1.6</v>
      </c>
      <c r="DA2384">
        <f t="shared" ref="DA2384:DA2391" si="364">AI2384</f>
        <v>0.97</v>
      </c>
      <c r="DB2384">
        <f t="shared" ref="DB2384:DB2391" si="365">ROUND(ROUND(AT2384*CZ2384,2),2)</f>
        <v>42.08</v>
      </c>
      <c r="DC2384">
        <f t="shared" ref="DC2384:DC2391" si="366">ROUND(ROUND(AT2384*AG2384,2),2)</f>
        <v>0</v>
      </c>
    </row>
    <row r="2385" spans="1:107">
      <c r="A2385">
        <f>ROW(Source!A2243)</f>
        <v>2243</v>
      </c>
      <c r="B2385">
        <v>35863109</v>
      </c>
      <c r="C2385">
        <v>35871637</v>
      </c>
      <c r="D2385">
        <v>29114305</v>
      </c>
      <c r="E2385">
        <v>1</v>
      </c>
      <c r="F2385">
        <v>1</v>
      </c>
      <c r="G2385">
        <v>1</v>
      </c>
      <c r="H2385">
        <v>3</v>
      </c>
      <c r="I2385" t="s">
        <v>653</v>
      </c>
      <c r="J2385" t="s">
        <v>654</v>
      </c>
      <c r="K2385" t="s">
        <v>655</v>
      </c>
      <c r="L2385">
        <v>1354</v>
      </c>
      <c r="N2385">
        <v>1010</v>
      </c>
      <c r="O2385" t="s">
        <v>237</v>
      </c>
      <c r="P2385" t="s">
        <v>237</v>
      </c>
      <c r="Q2385">
        <v>1</v>
      </c>
      <c r="W2385">
        <v>0</v>
      </c>
      <c r="X2385">
        <v>-1753782198</v>
      </c>
      <c r="Y2385">
        <v>263</v>
      </c>
      <c r="AA2385">
        <v>0.21</v>
      </c>
      <c r="AB2385">
        <v>0</v>
      </c>
      <c r="AC2385">
        <v>0</v>
      </c>
      <c r="AD2385">
        <v>0</v>
      </c>
      <c r="AE2385">
        <v>0.12</v>
      </c>
      <c r="AF2385">
        <v>0</v>
      </c>
      <c r="AG2385">
        <v>0</v>
      </c>
      <c r="AH2385">
        <v>0</v>
      </c>
      <c r="AI2385">
        <v>1.78</v>
      </c>
      <c r="AJ2385">
        <v>1</v>
      </c>
      <c r="AK2385">
        <v>1</v>
      </c>
      <c r="AL2385">
        <v>1</v>
      </c>
      <c r="AN2385">
        <v>0</v>
      </c>
      <c r="AO2385">
        <v>1</v>
      </c>
      <c r="AP2385">
        <v>0</v>
      </c>
      <c r="AQ2385">
        <v>0</v>
      </c>
      <c r="AR2385">
        <v>0</v>
      </c>
      <c r="AS2385" t="s">
        <v>3</v>
      </c>
      <c r="AT2385">
        <v>263</v>
      </c>
      <c r="AU2385" t="s">
        <v>3</v>
      </c>
      <c r="AV2385">
        <v>0</v>
      </c>
      <c r="AW2385">
        <v>2</v>
      </c>
      <c r="AX2385">
        <v>35871655</v>
      </c>
      <c r="AY2385">
        <v>1</v>
      </c>
      <c r="AZ2385">
        <v>0</v>
      </c>
      <c r="BA2385">
        <v>2322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CX2385">
        <f>Y2385*Source!I2243</f>
        <v>78.899999999999991</v>
      </c>
      <c r="CY2385">
        <f t="shared" si="362"/>
        <v>0.21</v>
      </c>
      <c r="CZ2385">
        <f t="shared" si="363"/>
        <v>0.12</v>
      </c>
      <c r="DA2385">
        <f t="shared" si="364"/>
        <v>1.78</v>
      </c>
      <c r="DB2385">
        <f t="shared" si="365"/>
        <v>31.56</v>
      </c>
      <c r="DC2385">
        <f t="shared" si="366"/>
        <v>0</v>
      </c>
    </row>
    <row r="2386" spans="1:107">
      <c r="A2386">
        <f>ROW(Source!A2243)</f>
        <v>2243</v>
      </c>
      <c r="B2386">
        <v>35863109</v>
      </c>
      <c r="C2386">
        <v>35871637</v>
      </c>
      <c r="D2386">
        <v>29111012</v>
      </c>
      <c r="E2386">
        <v>1</v>
      </c>
      <c r="F2386">
        <v>1</v>
      </c>
      <c r="G2386">
        <v>1</v>
      </c>
      <c r="H2386">
        <v>3</v>
      </c>
      <c r="I2386" t="s">
        <v>656</v>
      </c>
      <c r="J2386" t="s">
        <v>657</v>
      </c>
      <c r="K2386" t="s">
        <v>658</v>
      </c>
      <c r="L2386">
        <v>1354</v>
      </c>
      <c r="N2386">
        <v>1010</v>
      </c>
      <c r="O2386" t="s">
        <v>237</v>
      </c>
      <c r="P2386" t="s">
        <v>237</v>
      </c>
      <c r="Q2386">
        <v>1</v>
      </c>
      <c r="W2386">
        <v>0</v>
      </c>
      <c r="X2386">
        <v>-532370196</v>
      </c>
      <c r="Y2386">
        <v>7</v>
      </c>
      <c r="AA2386">
        <v>12.73</v>
      </c>
      <c r="AB2386">
        <v>0</v>
      </c>
      <c r="AC2386">
        <v>0</v>
      </c>
      <c r="AD2386">
        <v>0</v>
      </c>
      <c r="AE2386">
        <v>1.29</v>
      </c>
      <c r="AF2386">
        <v>0</v>
      </c>
      <c r="AG2386">
        <v>0</v>
      </c>
      <c r="AH2386">
        <v>0</v>
      </c>
      <c r="AI2386">
        <v>9.8699999999999992</v>
      </c>
      <c r="AJ2386">
        <v>1</v>
      </c>
      <c r="AK2386">
        <v>1</v>
      </c>
      <c r="AL2386">
        <v>1</v>
      </c>
      <c r="AN2386">
        <v>0</v>
      </c>
      <c r="AO2386">
        <v>1</v>
      </c>
      <c r="AP2386">
        <v>0</v>
      </c>
      <c r="AQ2386">
        <v>0</v>
      </c>
      <c r="AR2386">
        <v>0</v>
      </c>
      <c r="AS2386" t="s">
        <v>3</v>
      </c>
      <c r="AT2386">
        <v>7</v>
      </c>
      <c r="AU2386" t="s">
        <v>3</v>
      </c>
      <c r="AV2386">
        <v>0</v>
      </c>
      <c r="AW2386">
        <v>2</v>
      </c>
      <c r="AX2386">
        <v>35871656</v>
      </c>
      <c r="AY2386">
        <v>1</v>
      </c>
      <c r="AZ2386">
        <v>0</v>
      </c>
      <c r="BA2386">
        <v>2323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CX2386">
        <f>Y2386*Source!I2243</f>
        <v>2.1</v>
      </c>
      <c r="CY2386">
        <f t="shared" si="362"/>
        <v>12.73</v>
      </c>
      <c r="CZ2386">
        <f t="shared" si="363"/>
        <v>1.29</v>
      </c>
      <c r="DA2386">
        <f t="shared" si="364"/>
        <v>9.8699999999999992</v>
      </c>
      <c r="DB2386">
        <f t="shared" si="365"/>
        <v>9.0299999999999994</v>
      </c>
      <c r="DC2386">
        <f t="shared" si="366"/>
        <v>0</v>
      </c>
    </row>
    <row r="2387" spans="1:107">
      <c r="A2387">
        <f>ROW(Source!A2243)</f>
        <v>2243</v>
      </c>
      <c r="B2387">
        <v>35863109</v>
      </c>
      <c r="C2387">
        <v>35871637</v>
      </c>
      <c r="D2387">
        <v>29111013</v>
      </c>
      <c r="E2387">
        <v>1</v>
      </c>
      <c r="F2387">
        <v>1</v>
      </c>
      <c r="G2387">
        <v>1</v>
      </c>
      <c r="H2387">
        <v>3</v>
      </c>
      <c r="I2387" t="s">
        <v>659</v>
      </c>
      <c r="J2387" t="s">
        <v>660</v>
      </c>
      <c r="K2387" t="s">
        <v>661</v>
      </c>
      <c r="L2387">
        <v>1354</v>
      </c>
      <c r="N2387">
        <v>1010</v>
      </c>
      <c r="O2387" t="s">
        <v>237</v>
      </c>
      <c r="P2387" t="s">
        <v>237</v>
      </c>
      <c r="Q2387">
        <v>1</v>
      </c>
      <c r="W2387">
        <v>0</v>
      </c>
      <c r="X2387">
        <v>-463883208</v>
      </c>
      <c r="Y2387">
        <v>7</v>
      </c>
      <c r="AA2387">
        <v>12.73</v>
      </c>
      <c r="AB2387">
        <v>0</v>
      </c>
      <c r="AC2387">
        <v>0</v>
      </c>
      <c r="AD2387">
        <v>0</v>
      </c>
      <c r="AE2387">
        <v>1.29</v>
      </c>
      <c r="AF2387">
        <v>0</v>
      </c>
      <c r="AG2387">
        <v>0</v>
      </c>
      <c r="AH2387">
        <v>0</v>
      </c>
      <c r="AI2387">
        <v>9.8699999999999992</v>
      </c>
      <c r="AJ2387">
        <v>1</v>
      </c>
      <c r="AK2387">
        <v>1</v>
      </c>
      <c r="AL2387">
        <v>1</v>
      </c>
      <c r="AN2387">
        <v>0</v>
      </c>
      <c r="AO2387">
        <v>1</v>
      </c>
      <c r="AP2387">
        <v>0</v>
      </c>
      <c r="AQ2387">
        <v>0</v>
      </c>
      <c r="AR2387">
        <v>0</v>
      </c>
      <c r="AS2387" t="s">
        <v>3</v>
      </c>
      <c r="AT2387">
        <v>7</v>
      </c>
      <c r="AU2387" t="s">
        <v>3</v>
      </c>
      <c r="AV2387">
        <v>0</v>
      </c>
      <c r="AW2387">
        <v>2</v>
      </c>
      <c r="AX2387">
        <v>35871657</v>
      </c>
      <c r="AY2387">
        <v>1</v>
      </c>
      <c r="AZ2387">
        <v>0</v>
      </c>
      <c r="BA2387">
        <v>2324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0</v>
      </c>
      <c r="CX2387">
        <f>Y2387*Source!I2243</f>
        <v>2.1</v>
      </c>
      <c r="CY2387">
        <f t="shared" si="362"/>
        <v>12.73</v>
      </c>
      <c r="CZ2387">
        <f t="shared" si="363"/>
        <v>1.29</v>
      </c>
      <c r="DA2387">
        <f t="shared" si="364"/>
        <v>9.8699999999999992</v>
      </c>
      <c r="DB2387">
        <f t="shared" si="365"/>
        <v>9.0299999999999994</v>
      </c>
      <c r="DC2387">
        <f t="shared" si="366"/>
        <v>0</v>
      </c>
    </row>
    <row r="2388" spans="1:107">
      <c r="A2388">
        <f>ROW(Source!A2243)</f>
        <v>2243</v>
      </c>
      <c r="B2388">
        <v>35863109</v>
      </c>
      <c r="C2388">
        <v>35871637</v>
      </c>
      <c r="D2388">
        <v>29111016</v>
      </c>
      <c r="E2388">
        <v>1</v>
      </c>
      <c r="F2388">
        <v>1</v>
      </c>
      <c r="G2388">
        <v>1</v>
      </c>
      <c r="H2388">
        <v>3</v>
      </c>
      <c r="I2388" t="s">
        <v>662</v>
      </c>
      <c r="J2388" t="s">
        <v>663</v>
      </c>
      <c r="K2388" t="s">
        <v>664</v>
      </c>
      <c r="L2388">
        <v>1354</v>
      </c>
      <c r="N2388">
        <v>1010</v>
      </c>
      <c r="O2388" t="s">
        <v>237</v>
      </c>
      <c r="P2388" t="s">
        <v>237</v>
      </c>
      <c r="Q2388">
        <v>1</v>
      </c>
      <c r="W2388">
        <v>0</v>
      </c>
      <c r="X2388">
        <v>-983964523</v>
      </c>
      <c r="Y2388">
        <v>40</v>
      </c>
      <c r="AA2388">
        <v>12.73</v>
      </c>
      <c r="AB2388">
        <v>0</v>
      </c>
      <c r="AC2388">
        <v>0</v>
      </c>
      <c r="AD2388">
        <v>0</v>
      </c>
      <c r="AE2388">
        <v>1.29</v>
      </c>
      <c r="AF2388">
        <v>0</v>
      </c>
      <c r="AG2388">
        <v>0</v>
      </c>
      <c r="AH2388">
        <v>0</v>
      </c>
      <c r="AI2388">
        <v>9.8699999999999992</v>
      </c>
      <c r="AJ2388">
        <v>1</v>
      </c>
      <c r="AK2388">
        <v>1</v>
      </c>
      <c r="AL2388">
        <v>1</v>
      </c>
      <c r="AN2388">
        <v>0</v>
      </c>
      <c r="AO2388">
        <v>1</v>
      </c>
      <c r="AP2388">
        <v>0</v>
      </c>
      <c r="AQ2388">
        <v>0</v>
      </c>
      <c r="AR2388">
        <v>0</v>
      </c>
      <c r="AS2388" t="s">
        <v>3</v>
      </c>
      <c r="AT2388">
        <v>40</v>
      </c>
      <c r="AU2388" t="s">
        <v>3</v>
      </c>
      <c r="AV2388">
        <v>0</v>
      </c>
      <c r="AW2388">
        <v>2</v>
      </c>
      <c r="AX2388">
        <v>35871658</v>
      </c>
      <c r="AY2388">
        <v>1</v>
      </c>
      <c r="AZ2388">
        <v>0</v>
      </c>
      <c r="BA2388">
        <v>2325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CX2388">
        <f>Y2388*Source!I2243</f>
        <v>12</v>
      </c>
      <c r="CY2388">
        <f t="shared" si="362"/>
        <v>12.73</v>
      </c>
      <c r="CZ2388">
        <f t="shared" si="363"/>
        <v>1.29</v>
      </c>
      <c r="DA2388">
        <f t="shared" si="364"/>
        <v>9.8699999999999992</v>
      </c>
      <c r="DB2388">
        <f t="shared" si="365"/>
        <v>51.6</v>
      </c>
      <c r="DC2388">
        <f t="shared" si="366"/>
        <v>0</v>
      </c>
    </row>
    <row r="2389" spans="1:107">
      <c r="A2389">
        <f>ROW(Source!A2243)</f>
        <v>2243</v>
      </c>
      <c r="B2389">
        <v>35863109</v>
      </c>
      <c r="C2389">
        <v>35871637</v>
      </c>
      <c r="D2389">
        <v>29111019</v>
      </c>
      <c r="E2389">
        <v>1</v>
      </c>
      <c r="F2389">
        <v>1</v>
      </c>
      <c r="G2389">
        <v>1</v>
      </c>
      <c r="H2389">
        <v>3</v>
      </c>
      <c r="I2389" t="s">
        <v>665</v>
      </c>
      <c r="J2389" t="s">
        <v>666</v>
      </c>
      <c r="K2389" t="s">
        <v>667</v>
      </c>
      <c r="L2389">
        <v>1354</v>
      </c>
      <c r="N2389">
        <v>1010</v>
      </c>
      <c r="O2389" t="s">
        <v>237</v>
      </c>
      <c r="P2389" t="s">
        <v>237</v>
      </c>
      <c r="Q2389">
        <v>1</v>
      </c>
      <c r="W2389">
        <v>0</v>
      </c>
      <c r="X2389">
        <v>395384367</v>
      </c>
      <c r="Y2389">
        <v>8</v>
      </c>
      <c r="AA2389">
        <v>8.67</v>
      </c>
      <c r="AB2389">
        <v>0</v>
      </c>
      <c r="AC2389">
        <v>0</v>
      </c>
      <c r="AD2389">
        <v>0</v>
      </c>
      <c r="AE2389">
        <v>0.63</v>
      </c>
      <c r="AF2389">
        <v>0</v>
      </c>
      <c r="AG2389">
        <v>0</v>
      </c>
      <c r="AH2389">
        <v>0</v>
      </c>
      <c r="AI2389">
        <v>13.76</v>
      </c>
      <c r="AJ2389">
        <v>1</v>
      </c>
      <c r="AK2389">
        <v>1</v>
      </c>
      <c r="AL2389">
        <v>1</v>
      </c>
      <c r="AN2389">
        <v>0</v>
      </c>
      <c r="AO2389">
        <v>1</v>
      </c>
      <c r="AP2389">
        <v>0</v>
      </c>
      <c r="AQ2389">
        <v>0</v>
      </c>
      <c r="AR2389">
        <v>0</v>
      </c>
      <c r="AS2389" t="s">
        <v>3</v>
      </c>
      <c r="AT2389">
        <v>8</v>
      </c>
      <c r="AU2389" t="s">
        <v>3</v>
      </c>
      <c r="AV2389">
        <v>0</v>
      </c>
      <c r="AW2389">
        <v>2</v>
      </c>
      <c r="AX2389">
        <v>35871659</v>
      </c>
      <c r="AY2389">
        <v>1</v>
      </c>
      <c r="AZ2389">
        <v>0</v>
      </c>
      <c r="BA2389">
        <v>2326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  <c r="BW2389">
        <v>0</v>
      </c>
      <c r="CX2389">
        <f>Y2389*Source!I2243</f>
        <v>2.4</v>
      </c>
      <c r="CY2389">
        <f t="shared" si="362"/>
        <v>8.67</v>
      </c>
      <c r="CZ2389">
        <f t="shared" si="363"/>
        <v>0.63</v>
      </c>
      <c r="DA2389">
        <f t="shared" si="364"/>
        <v>13.76</v>
      </c>
      <c r="DB2389">
        <f t="shared" si="365"/>
        <v>5.04</v>
      </c>
      <c r="DC2389">
        <f t="shared" si="366"/>
        <v>0</v>
      </c>
    </row>
    <row r="2390" spans="1:107">
      <c r="A2390">
        <f>ROW(Source!A2243)</f>
        <v>2243</v>
      </c>
      <c r="B2390">
        <v>35863109</v>
      </c>
      <c r="C2390">
        <v>35871637</v>
      </c>
      <c r="D2390">
        <v>29111018</v>
      </c>
      <c r="E2390">
        <v>1</v>
      </c>
      <c r="F2390">
        <v>1</v>
      </c>
      <c r="G2390">
        <v>1</v>
      </c>
      <c r="H2390">
        <v>3</v>
      </c>
      <c r="I2390" t="s">
        <v>668</v>
      </c>
      <c r="J2390" t="s">
        <v>669</v>
      </c>
      <c r="K2390" t="s">
        <v>670</v>
      </c>
      <c r="L2390">
        <v>1354</v>
      </c>
      <c r="N2390">
        <v>1010</v>
      </c>
      <c r="O2390" t="s">
        <v>237</v>
      </c>
      <c r="P2390" t="s">
        <v>237</v>
      </c>
      <c r="Q2390">
        <v>1</v>
      </c>
      <c r="W2390">
        <v>0</v>
      </c>
      <c r="X2390">
        <v>-1405133353</v>
      </c>
      <c r="Y2390">
        <v>8</v>
      </c>
      <c r="AA2390">
        <v>8.67</v>
      </c>
      <c r="AB2390">
        <v>0</v>
      </c>
      <c r="AC2390">
        <v>0</v>
      </c>
      <c r="AD2390">
        <v>0</v>
      </c>
      <c r="AE2390">
        <v>0.63</v>
      </c>
      <c r="AF2390">
        <v>0</v>
      </c>
      <c r="AG2390">
        <v>0</v>
      </c>
      <c r="AH2390">
        <v>0</v>
      </c>
      <c r="AI2390">
        <v>13.76</v>
      </c>
      <c r="AJ2390">
        <v>1</v>
      </c>
      <c r="AK2390">
        <v>1</v>
      </c>
      <c r="AL2390">
        <v>1</v>
      </c>
      <c r="AN2390">
        <v>0</v>
      </c>
      <c r="AO2390">
        <v>1</v>
      </c>
      <c r="AP2390">
        <v>0</v>
      </c>
      <c r="AQ2390">
        <v>0</v>
      </c>
      <c r="AR2390">
        <v>0</v>
      </c>
      <c r="AS2390" t="s">
        <v>3</v>
      </c>
      <c r="AT2390">
        <v>8</v>
      </c>
      <c r="AU2390" t="s">
        <v>3</v>
      </c>
      <c r="AV2390">
        <v>0</v>
      </c>
      <c r="AW2390">
        <v>2</v>
      </c>
      <c r="AX2390">
        <v>35871660</v>
      </c>
      <c r="AY2390">
        <v>1</v>
      </c>
      <c r="AZ2390">
        <v>0</v>
      </c>
      <c r="BA2390">
        <v>2327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CX2390">
        <f>Y2390*Source!I2243</f>
        <v>2.4</v>
      </c>
      <c r="CY2390">
        <f t="shared" si="362"/>
        <v>8.67</v>
      </c>
      <c r="CZ2390">
        <f t="shared" si="363"/>
        <v>0.63</v>
      </c>
      <c r="DA2390">
        <f t="shared" si="364"/>
        <v>13.76</v>
      </c>
      <c r="DB2390">
        <f t="shared" si="365"/>
        <v>5.04</v>
      </c>
      <c r="DC2390">
        <f t="shared" si="366"/>
        <v>0</v>
      </c>
    </row>
    <row r="2391" spans="1:107">
      <c r="A2391">
        <f>ROW(Source!A2243)</f>
        <v>2243</v>
      </c>
      <c r="B2391">
        <v>35863109</v>
      </c>
      <c r="C2391">
        <v>35871637</v>
      </c>
      <c r="D2391">
        <v>29110997</v>
      </c>
      <c r="E2391">
        <v>1</v>
      </c>
      <c r="F2391">
        <v>1</v>
      </c>
      <c r="G2391">
        <v>1</v>
      </c>
      <c r="H2391">
        <v>3</v>
      </c>
      <c r="I2391" t="s">
        <v>671</v>
      </c>
      <c r="J2391" t="s">
        <v>672</v>
      </c>
      <c r="K2391" t="s">
        <v>673</v>
      </c>
      <c r="L2391">
        <v>1301</v>
      </c>
      <c r="N2391">
        <v>1003</v>
      </c>
      <c r="O2391" t="s">
        <v>142</v>
      </c>
      <c r="P2391" t="s">
        <v>142</v>
      </c>
      <c r="Q2391">
        <v>1</v>
      </c>
      <c r="W2391">
        <v>0</v>
      </c>
      <c r="X2391">
        <v>1996222970</v>
      </c>
      <c r="Y2391">
        <v>101</v>
      </c>
      <c r="AA2391">
        <v>27.92</v>
      </c>
      <c r="AB2391">
        <v>0</v>
      </c>
      <c r="AC2391">
        <v>0</v>
      </c>
      <c r="AD2391">
        <v>0</v>
      </c>
      <c r="AE2391">
        <v>12.3</v>
      </c>
      <c r="AF2391">
        <v>0</v>
      </c>
      <c r="AG2391">
        <v>0</v>
      </c>
      <c r="AH2391">
        <v>0</v>
      </c>
      <c r="AI2391">
        <v>2.27</v>
      </c>
      <c r="AJ2391">
        <v>1</v>
      </c>
      <c r="AK2391">
        <v>1</v>
      </c>
      <c r="AL2391">
        <v>1</v>
      </c>
      <c r="AN2391">
        <v>0</v>
      </c>
      <c r="AO2391">
        <v>1</v>
      </c>
      <c r="AP2391">
        <v>0</v>
      </c>
      <c r="AQ2391">
        <v>0</v>
      </c>
      <c r="AR2391">
        <v>0</v>
      </c>
      <c r="AS2391" t="s">
        <v>3</v>
      </c>
      <c r="AT2391">
        <v>101</v>
      </c>
      <c r="AU2391" t="s">
        <v>3</v>
      </c>
      <c r="AV2391">
        <v>0</v>
      </c>
      <c r="AW2391">
        <v>2</v>
      </c>
      <c r="AX2391">
        <v>35871661</v>
      </c>
      <c r="AY2391">
        <v>1</v>
      </c>
      <c r="AZ2391">
        <v>0</v>
      </c>
      <c r="BA2391">
        <v>2328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CX2391">
        <f>Y2391*Source!I2243</f>
        <v>30.299999999999997</v>
      </c>
      <c r="CY2391">
        <f t="shared" si="362"/>
        <v>27.92</v>
      </c>
      <c r="CZ2391">
        <f t="shared" si="363"/>
        <v>12.3</v>
      </c>
      <c r="DA2391">
        <f t="shared" si="364"/>
        <v>2.27</v>
      </c>
      <c r="DB2391">
        <f t="shared" si="365"/>
        <v>1242.3</v>
      </c>
      <c r="DC2391">
        <f t="shared" si="366"/>
        <v>0</v>
      </c>
    </row>
    <row r="2392" spans="1:107">
      <c r="A2392">
        <f>ROW(Source!A2244)</f>
        <v>2244</v>
      </c>
      <c r="B2392">
        <v>35863109</v>
      </c>
      <c r="C2392">
        <v>35871662</v>
      </c>
      <c r="D2392">
        <v>18409850</v>
      </c>
      <c r="E2392">
        <v>1</v>
      </c>
      <c r="F2392">
        <v>1</v>
      </c>
      <c r="G2392">
        <v>1</v>
      </c>
      <c r="H2392">
        <v>1</v>
      </c>
      <c r="I2392" t="s">
        <v>674</v>
      </c>
      <c r="J2392" t="s">
        <v>3</v>
      </c>
      <c r="K2392" t="s">
        <v>675</v>
      </c>
      <c r="L2392">
        <v>1369</v>
      </c>
      <c r="N2392">
        <v>1013</v>
      </c>
      <c r="O2392" t="s">
        <v>561</v>
      </c>
      <c r="P2392" t="s">
        <v>561</v>
      </c>
      <c r="Q2392">
        <v>1</v>
      </c>
      <c r="W2392">
        <v>0</v>
      </c>
      <c r="X2392">
        <v>855544366</v>
      </c>
      <c r="Y2392">
        <v>96.6</v>
      </c>
      <c r="AA2392">
        <v>0</v>
      </c>
      <c r="AB2392">
        <v>0</v>
      </c>
      <c r="AC2392">
        <v>0</v>
      </c>
      <c r="AD2392">
        <v>289.7</v>
      </c>
      <c r="AE2392">
        <v>0</v>
      </c>
      <c r="AF2392">
        <v>0</v>
      </c>
      <c r="AG2392">
        <v>0</v>
      </c>
      <c r="AH2392">
        <v>289.7</v>
      </c>
      <c r="AI2392">
        <v>1</v>
      </c>
      <c r="AJ2392">
        <v>1</v>
      </c>
      <c r="AK2392">
        <v>1</v>
      </c>
      <c r="AL2392">
        <v>1</v>
      </c>
      <c r="AN2392">
        <v>0</v>
      </c>
      <c r="AO2392">
        <v>1</v>
      </c>
      <c r="AP2392">
        <v>1</v>
      </c>
      <c r="AQ2392">
        <v>0</v>
      </c>
      <c r="AR2392">
        <v>0</v>
      </c>
      <c r="AS2392" t="s">
        <v>3</v>
      </c>
      <c r="AT2392">
        <v>84</v>
      </c>
      <c r="AU2392" t="s">
        <v>134</v>
      </c>
      <c r="AV2392">
        <v>1</v>
      </c>
      <c r="AW2392">
        <v>2</v>
      </c>
      <c r="AX2392">
        <v>35871681</v>
      </c>
      <c r="AY2392">
        <v>2</v>
      </c>
      <c r="AZ2392">
        <v>131072</v>
      </c>
      <c r="BA2392">
        <v>2329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CX2392">
        <f>Y2392*Source!I2244</f>
        <v>62.79</v>
      </c>
      <c r="CY2392">
        <f>AD2392</f>
        <v>289.7</v>
      </c>
      <c r="CZ2392">
        <f>AH2392</f>
        <v>289.7</v>
      </c>
      <c r="DA2392">
        <f>AL2392</f>
        <v>1</v>
      </c>
      <c r="DB2392">
        <f>ROUND((ROUND(AT2392*CZ2392,2)*1.15),2)</f>
        <v>27985.02</v>
      </c>
      <c r="DC2392">
        <f>ROUND((ROUND(AT2392*AG2392,2)*1.15),2)</f>
        <v>0</v>
      </c>
    </row>
    <row r="2393" spans="1:107">
      <c r="A2393">
        <f>ROW(Source!A2244)</f>
        <v>2244</v>
      </c>
      <c r="B2393">
        <v>35863109</v>
      </c>
      <c r="C2393">
        <v>35871662</v>
      </c>
      <c r="D2393">
        <v>29173472</v>
      </c>
      <c r="E2393">
        <v>1</v>
      </c>
      <c r="F2393">
        <v>1</v>
      </c>
      <c r="G2393">
        <v>1</v>
      </c>
      <c r="H2393">
        <v>2</v>
      </c>
      <c r="I2393" t="s">
        <v>624</v>
      </c>
      <c r="J2393" t="s">
        <v>625</v>
      </c>
      <c r="K2393" t="s">
        <v>626</v>
      </c>
      <c r="L2393">
        <v>1368</v>
      </c>
      <c r="N2393">
        <v>1011</v>
      </c>
      <c r="O2393" t="s">
        <v>567</v>
      </c>
      <c r="P2393" t="s">
        <v>567</v>
      </c>
      <c r="Q2393">
        <v>1</v>
      </c>
      <c r="W2393">
        <v>0</v>
      </c>
      <c r="X2393">
        <v>275932499</v>
      </c>
      <c r="Y2393">
        <v>2.75</v>
      </c>
      <c r="AA2393">
        <v>0</v>
      </c>
      <c r="AB2393">
        <v>12.75</v>
      </c>
      <c r="AC2393">
        <v>0</v>
      </c>
      <c r="AD2393">
        <v>0</v>
      </c>
      <c r="AE2393">
        <v>0</v>
      </c>
      <c r="AF2393">
        <v>3</v>
      </c>
      <c r="AG2393">
        <v>0</v>
      </c>
      <c r="AH2393">
        <v>0</v>
      </c>
      <c r="AI2393">
        <v>1</v>
      </c>
      <c r="AJ2393">
        <v>4.25</v>
      </c>
      <c r="AK2393">
        <v>33.049999999999997</v>
      </c>
      <c r="AL2393">
        <v>1</v>
      </c>
      <c r="AN2393">
        <v>0</v>
      </c>
      <c r="AO2393">
        <v>1</v>
      </c>
      <c r="AP2393">
        <v>1</v>
      </c>
      <c r="AQ2393">
        <v>0</v>
      </c>
      <c r="AR2393">
        <v>0</v>
      </c>
      <c r="AS2393" t="s">
        <v>3</v>
      </c>
      <c r="AT2393">
        <v>2.2000000000000002</v>
      </c>
      <c r="AU2393" t="s">
        <v>133</v>
      </c>
      <c r="AV2393">
        <v>0</v>
      </c>
      <c r="AW2393">
        <v>2</v>
      </c>
      <c r="AX2393">
        <v>35871682</v>
      </c>
      <c r="AY2393">
        <v>1</v>
      </c>
      <c r="AZ2393">
        <v>0</v>
      </c>
      <c r="BA2393">
        <v>2330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CX2393">
        <f>Y2393*Source!I2244</f>
        <v>1.7875000000000001</v>
      </c>
      <c r="CY2393">
        <f>AB2393</f>
        <v>12.75</v>
      </c>
      <c r="CZ2393">
        <f>AF2393</f>
        <v>3</v>
      </c>
      <c r="DA2393">
        <f>AJ2393</f>
        <v>4.25</v>
      </c>
      <c r="DB2393">
        <f>ROUND((ROUND(AT2393*CZ2393,2)*1.25),2)</f>
        <v>8.25</v>
      </c>
      <c r="DC2393">
        <f>ROUND((ROUND(AT2393*AG2393,2)*1.25),2)</f>
        <v>0</v>
      </c>
    </row>
    <row r="2394" spans="1:107">
      <c r="A2394">
        <f>ROW(Source!A2244)</f>
        <v>2244</v>
      </c>
      <c r="B2394">
        <v>35863109</v>
      </c>
      <c r="C2394">
        <v>35871662</v>
      </c>
      <c r="D2394">
        <v>29174538</v>
      </c>
      <c r="E2394">
        <v>1</v>
      </c>
      <c r="F2394">
        <v>1</v>
      </c>
      <c r="G2394">
        <v>1</v>
      </c>
      <c r="H2394">
        <v>2</v>
      </c>
      <c r="I2394" t="s">
        <v>676</v>
      </c>
      <c r="J2394" t="s">
        <v>677</v>
      </c>
      <c r="K2394" t="s">
        <v>678</v>
      </c>
      <c r="L2394">
        <v>1368</v>
      </c>
      <c r="N2394">
        <v>1011</v>
      </c>
      <c r="O2394" t="s">
        <v>567</v>
      </c>
      <c r="P2394" t="s">
        <v>567</v>
      </c>
      <c r="Q2394">
        <v>1</v>
      </c>
      <c r="W2394">
        <v>0</v>
      </c>
      <c r="X2394">
        <v>1107538725</v>
      </c>
      <c r="Y2394">
        <v>0.21250000000000002</v>
      </c>
      <c r="AA2394">
        <v>0</v>
      </c>
      <c r="AB2394">
        <v>187.1</v>
      </c>
      <c r="AC2394">
        <v>0</v>
      </c>
      <c r="AD2394">
        <v>0</v>
      </c>
      <c r="AE2394">
        <v>0</v>
      </c>
      <c r="AF2394">
        <v>33.590000000000003</v>
      </c>
      <c r="AG2394">
        <v>0</v>
      </c>
      <c r="AH2394">
        <v>0</v>
      </c>
      <c r="AI2394">
        <v>1</v>
      </c>
      <c r="AJ2394">
        <v>5.57</v>
      </c>
      <c r="AK2394">
        <v>33.049999999999997</v>
      </c>
      <c r="AL2394">
        <v>1</v>
      </c>
      <c r="AN2394">
        <v>0</v>
      </c>
      <c r="AO2394">
        <v>1</v>
      </c>
      <c r="AP2394">
        <v>1</v>
      </c>
      <c r="AQ2394">
        <v>0</v>
      </c>
      <c r="AR2394">
        <v>0</v>
      </c>
      <c r="AS2394" t="s">
        <v>3</v>
      </c>
      <c r="AT2394">
        <v>0.17</v>
      </c>
      <c r="AU2394" t="s">
        <v>133</v>
      </c>
      <c r="AV2394">
        <v>0</v>
      </c>
      <c r="AW2394">
        <v>2</v>
      </c>
      <c r="AX2394">
        <v>35871683</v>
      </c>
      <c r="AY2394">
        <v>1</v>
      </c>
      <c r="AZ2394">
        <v>0</v>
      </c>
      <c r="BA2394">
        <v>2331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CX2394">
        <f>Y2394*Source!I2244</f>
        <v>0.13812500000000003</v>
      </c>
      <c r="CY2394">
        <f>AB2394</f>
        <v>187.1</v>
      </c>
      <c r="CZ2394">
        <f>AF2394</f>
        <v>33.590000000000003</v>
      </c>
      <c r="DA2394">
        <f>AJ2394</f>
        <v>5.57</v>
      </c>
      <c r="DB2394">
        <f>ROUND((ROUND(AT2394*CZ2394,2)*1.25),2)</f>
        <v>7.14</v>
      </c>
      <c r="DC2394">
        <f>ROUND((ROUND(AT2394*AG2394,2)*1.25),2)</f>
        <v>0</v>
      </c>
    </row>
    <row r="2395" spans="1:107">
      <c r="A2395">
        <f>ROW(Source!A2244)</f>
        <v>2244</v>
      </c>
      <c r="B2395">
        <v>35863109</v>
      </c>
      <c r="C2395">
        <v>35871662</v>
      </c>
      <c r="D2395">
        <v>29174580</v>
      </c>
      <c r="E2395">
        <v>1</v>
      </c>
      <c r="F2395">
        <v>1</v>
      </c>
      <c r="G2395">
        <v>1</v>
      </c>
      <c r="H2395">
        <v>2</v>
      </c>
      <c r="I2395" t="s">
        <v>679</v>
      </c>
      <c r="J2395" t="s">
        <v>680</v>
      </c>
      <c r="K2395" t="s">
        <v>681</v>
      </c>
      <c r="L2395">
        <v>1368</v>
      </c>
      <c r="N2395">
        <v>1011</v>
      </c>
      <c r="O2395" t="s">
        <v>567</v>
      </c>
      <c r="P2395" t="s">
        <v>567</v>
      </c>
      <c r="Q2395">
        <v>1</v>
      </c>
      <c r="W2395">
        <v>0</v>
      </c>
      <c r="X2395">
        <v>-169468834</v>
      </c>
      <c r="Y2395">
        <v>1.0874999999999999</v>
      </c>
      <c r="AA2395">
        <v>0</v>
      </c>
      <c r="AB2395">
        <v>31.87</v>
      </c>
      <c r="AC2395">
        <v>0</v>
      </c>
      <c r="AD2395">
        <v>0</v>
      </c>
      <c r="AE2395">
        <v>0</v>
      </c>
      <c r="AF2395">
        <v>2.08</v>
      </c>
      <c r="AG2395">
        <v>0</v>
      </c>
      <c r="AH2395">
        <v>0</v>
      </c>
      <c r="AI2395">
        <v>1</v>
      </c>
      <c r="AJ2395">
        <v>15.32</v>
      </c>
      <c r="AK2395">
        <v>33.049999999999997</v>
      </c>
      <c r="AL2395">
        <v>1</v>
      </c>
      <c r="AN2395">
        <v>0</v>
      </c>
      <c r="AO2395">
        <v>1</v>
      </c>
      <c r="AP2395">
        <v>1</v>
      </c>
      <c r="AQ2395">
        <v>0</v>
      </c>
      <c r="AR2395">
        <v>0</v>
      </c>
      <c r="AS2395" t="s">
        <v>3</v>
      </c>
      <c r="AT2395">
        <v>0.87</v>
      </c>
      <c r="AU2395" t="s">
        <v>133</v>
      </c>
      <c r="AV2395">
        <v>0</v>
      </c>
      <c r="AW2395">
        <v>2</v>
      </c>
      <c r="AX2395">
        <v>35871684</v>
      </c>
      <c r="AY2395">
        <v>1</v>
      </c>
      <c r="AZ2395">
        <v>0</v>
      </c>
      <c r="BA2395">
        <v>2332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CX2395">
        <f>Y2395*Source!I2244</f>
        <v>0.70687499999999992</v>
      </c>
      <c r="CY2395">
        <f>AB2395</f>
        <v>31.87</v>
      </c>
      <c r="CZ2395">
        <f>AF2395</f>
        <v>2.08</v>
      </c>
      <c r="DA2395">
        <f>AJ2395</f>
        <v>15.32</v>
      </c>
      <c r="DB2395">
        <f>ROUND((ROUND(AT2395*CZ2395,2)*1.25),2)</f>
        <v>2.2599999999999998</v>
      </c>
      <c r="DC2395">
        <f>ROUND((ROUND(AT2395*AG2395,2)*1.25),2)</f>
        <v>0</v>
      </c>
    </row>
    <row r="2396" spans="1:107">
      <c r="A2396">
        <f>ROW(Source!A2244)</f>
        <v>2244</v>
      </c>
      <c r="B2396">
        <v>35863109</v>
      </c>
      <c r="C2396">
        <v>35871662</v>
      </c>
      <c r="D2396">
        <v>29109354</v>
      </c>
      <c r="E2396">
        <v>1</v>
      </c>
      <c r="F2396">
        <v>1</v>
      </c>
      <c r="G2396">
        <v>1</v>
      </c>
      <c r="H2396">
        <v>3</v>
      </c>
      <c r="I2396" t="s">
        <v>685</v>
      </c>
      <c r="J2396" t="s">
        <v>686</v>
      </c>
      <c r="K2396" t="s">
        <v>687</v>
      </c>
      <c r="L2396">
        <v>1346</v>
      </c>
      <c r="N2396">
        <v>1009</v>
      </c>
      <c r="O2396" t="s">
        <v>160</v>
      </c>
      <c r="P2396" t="s">
        <v>160</v>
      </c>
      <c r="Q2396">
        <v>1</v>
      </c>
      <c r="W2396">
        <v>0</v>
      </c>
      <c r="X2396">
        <v>-882693383</v>
      </c>
      <c r="Y2396">
        <v>10</v>
      </c>
      <c r="AA2396">
        <v>64.010000000000005</v>
      </c>
      <c r="AB2396">
        <v>0</v>
      </c>
      <c r="AC2396">
        <v>0</v>
      </c>
      <c r="AD2396">
        <v>0</v>
      </c>
      <c r="AE2396">
        <v>46.72</v>
      </c>
      <c r="AF2396">
        <v>0</v>
      </c>
      <c r="AG2396">
        <v>0</v>
      </c>
      <c r="AH2396">
        <v>0</v>
      </c>
      <c r="AI2396">
        <v>1.37</v>
      </c>
      <c r="AJ2396">
        <v>1</v>
      </c>
      <c r="AK2396">
        <v>1</v>
      </c>
      <c r="AL2396">
        <v>1</v>
      </c>
      <c r="AN2396">
        <v>0</v>
      </c>
      <c r="AO2396">
        <v>1</v>
      </c>
      <c r="AP2396">
        <v>0</v>
      </c>
      <c r="AQ2396">
        <v>0</v>
      </c>
      <c r="AR2396">
        <v>0</v>
      </c>
      <c r="AS2396" t="s">
        <v>3</v>
      </c>
      <c r="AT2396">
        <v>10</v>
      </c>
      <c r="AU2396" t="s">
        <v>3</v>
      </c>
      <c r="AV2396">
        <v>0</v>
      </c>
      <c r="AW2396">
        <v>2</v>
      </c>
      <c r="AX2396">
        <v>35871685</v>
      </c>
      <c r="AY2396">
        <v>1</v>
      </c>
      <c r="AZ2396">
        <v>0</v>
      </c>
      <c r="BA2396">
        <v>2333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CX2396">
        <f>Y2396*Source!I2244</f>
        <v>6.5</v>
      </c>
      <c r="CY2396">
        <f t="shared" ref="CY2396:CY2409" si="367">AA2396</f>
        <v>64.010000000000005</v>
      </c>
      <c r="CZ2396">
        <f t="shared" ref="CZ2396:CZ2409" si="368">AE2396</f>
        <v>46.72</v>
      </c>
      <c r="DA2396">
        <f t="shared" ref="DA2396:DA2409" si="369">AI2396</f>
        <v>1.37</v>
      </c>
      <c r="DB2396">
        <f t="shared" ref="DB2396:DB2409" si="370">ROUND(ROUND(AT2396*CZ2396,2),2)</f>
        <v>467.2</v>
      </c>
      <c r="DC2396">
        <f t="shared" ref="DC2396:DC2409" si="371">ROUND(ROUND(AT2396*AG2396,2),2)</f>
        <v>0</v>
      </c>
    </row>
    <row r="2397" spans="1:107">
      <c r="A2397">
        <f>ROW(Source!A2244)</f>
        <v>2244</v>
      </c>
      <c r="B2397">
        <v>35863109</v>
      </c>
      <c r="C2397">
        <v>35871662</v>
      </c>
      <c r="D2397">
        <v>29109414</v>
      </c>
      <c r="E2397">
        <v>1</v>
      </c>
      <c r="F2397">
        <v>1</v>
      </c>
      <c r="G2397">
        <v>1</v>
      </c>
      <c r="H2397">
        <v>3</v>
      </c>
      <c r="I2397" t="s">
        <v>688</v>
      </c>
      <c r="J2397" t="s">
        <v>689</v>
      </c>
      <c r="K2397" t="s">
        <v>690</v>
      </c>
      <c r="L2397">
        <v>1346</v>
      </c>
      <c r="N2397">
        <v>1009</v>
      </c>
      <c r="O2397" t="s">
        <v>160</v>
      </c>
      <c r="P2397" t="s">
        <v>160</v>
      </c>
      <c r="Q2397">
        <v>1</v>
      </c>
      <c r="W2397">
        <v>0</v>
      </c>
      <c r="X2397">
        <v>1092262719</v>
      </c>
      <c r="Y2397">
        <v>137</v>
      </c>
      <c r="AA2397">
        <v>10.1</v>
      </c>
      <c r="AB2397">
        <v>0</v>
      </c>
      <c r="AC2397">
        <v>0</v>
      </c>
      <c r="AD2397">
        <v>0</v>
      </c>
      <c r="AE2397">
        <v>1.58</v>
      </c>
      <c r="AF2397">
        <v>0</v>
      </c>
      <c r="AG2397">
        <v>0</v>
      </c>
      <c r="AH2397">
        <v>0</v>
      </c>
      <c r="AI2397">
        <v>6.39</v>
      </c>
      <c r="AJ2397">
        <v>1</v>
      </c>
      <c r="AK2397">
        <v>1</v>
      </c>
      <c r="AL2397">
        <v>1</v>
      </c>
      <c r="AN2397">
        <v>0</v>
      </c>
      <c r="AO2397">
        <v>1</v>
      </c>
      <c r="AP2397">
        <v>0</v>
      </c>
      <c r="AQ2397">
        <v>0</v>
      </c>
      <c r="AR2397">
        <v>0</v>
      </c>
      <c r="AS2397" t="s">
        <v>3</v>
      </c>
      <c r="AT2397">
        <v>137</v>
      </c>
      <c r="AU2397" t="s">
        <v>3</v>
      </c>
      <c r="AV2397">
        <v>0</v>
      </c>
      <c r="AW2397">
        <v>2</v>
      </c>
      <c r="AX2397">
        <v>35871686</v>
      </c>
      <c r="AY2397">
        <v>1</v>
      </c>
      <c r="AZ2397">
        <v>0</v>
      </c>
      <c r="BA2397">
        <v>2334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CX2397">
        <f>Y2397*Source!I2244</f>
        <v>89.05</v>
      </c>
      <c r="CY2397">
        <f t="shared" si="367"/>
        <v>10.1</v>
      </c>
      <c r="CZ2397">
        <f t="shared" si="368"/>
        <v>1.58</v>
      </c>
      <c r="DA2397">
        <f t="shared" si="369"/>
        <v>6.39</v>
      </c>
      <c r="DB2397">
        <f t="shared" si="370"/>
        <v>216.46</v>
      </c>
      <c r="DC2397">
        <f t="shared" si="371"/>
        <v>0</v>
      </c>
    </row>
    <row r="2398" spans="1:107">
      <c r="A2398">
        <f>ROW(Source!A2244)</f>
        <v>2244</v>
      </c>
      <c r="B2398">
        <v>35863109</v>
      </c>
      <c r="C2398">
        <v>35871662</v>
      </c>
      <c r="D2398">
        <v>29109781</v>
      </c>
      <c r="E2398">
        <v>1</v>
      </c>
      <c r="F2398">
        <v>1</v>
      </c>
      <c r="G2398">
        <v>1</v>
      </c>
      <c r="H2398">
        <v>3</v>
      </c>
      <c r="I2398" t="s">
        <v>691</v>
      </c>
      <c r="J2398" t="s">
        <v>692</v>
      </c>
      <c r="K2398" t="s">
        <v>693</v>
      </c>
      <c r="L2398">
        <v>1346</v>
      </c>
      <c r="N2398">
        <v>1009</v>
      </c>
      <c r="O2398" t="s">
        <v>160</v>
      </c>
      <c r="P2398" t="s">
        <v>160</v>
      </c>
      <c r="Q2398">
        <v>1</v>
      </c>
      <c r="W2398">
        <v>0</v>
      </c>
      <c r="X2398">
        <v>-306339415</v>
      </c>
      <c r="Y2398">
        <v>10</v>
      </c>
      <c r="AA2398">
        <v>60.38</v>
      </c>
      <c r="AB2398">
        <v>0</v>
      </c>
      <c r="AC2398">
        <v>0</v>
      </c>
      <c r="AD2398">
        <v>0</v>
      </c>
      <c r="AE2398">
        <v>11.12</v>
      </c>
      <c r="AF2398">
        <v>0</v>
      </c>
      <c r="AG2398">
        <v>0</v>
      </c>
      <c r="AH2398">
        <v>0</v>
      </c>
      <c r="AI2398">
        <v>5.43</v>
      </c>
      <c r="AJ2398">
        <v>1</v>
      </c>
      <c r="AK2398">
        <v>1</v>
      </c>
      <c r="AL2398">
        <v>1</v>
      </c>
      <c r="AN2398">
        <v>0</v>
      </c>
      <c r="AO2398">
        <v>1</v>
      </c>
      <c r="AP2398">
        <v>0</v>
      </c>
      <c r="AQ2398">
        <v>0</v>
      </c>
      <c r="AR2398">
        <v>0</v>
      </c>
      <c r="AS2398" t="s">
        <v>3</v>
      </c>
      <c r="AT2398">
        <v>10</v>
      </c>
      <c r="AU2398" t="s">
        <v>3</v>
      </c>
      <c r="AV2398">
        <v>0</v>
      </c>
      <c r="AW2398">
        <v>2</v>
      </c>
      <c r="AX2398">
        <v>35871687</v>
      </c>
      <c r="AY2398">
        <v>1</v>
      </c>
      <c r="AZ2398">
        <v>0</v>
      </c>
      <c r="BA2398">
        <v>2335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CX2398">
        <f>Y2398*Source!I2244</f>
        <v>6.5</v>
      </c>
      <c r="CY2398">
        <f t="shared" si="367"/>
        <v>60.38</v>
      </c>
      <c r="CZ2398">
        <f t="shared" si="368"/>
        <v>11.12</v>
      </c>
      <c r="DA2398">
        <f t="shared" si="369"/>
        <v>5.43</v>
      </c>
      <c r="DB2398">
        <f t="shared" si="370"/>
        <v>111.2</v>
      </c>
      <c r="DC2398">
        <f t="shared" si="371"/>
        <v>0</v>
      </c>
    </row>
    <row r="2399" spans="1:107">
      <c r="A2399">
        <f>ROW(Source!A2244)</f>
        <v>2244</v>
      </c>
      <c r="B2399">
        <v>35863109</v>
      </c>
      <c r="C2399">
        <v>35871662</v>
      </c>
      <c r="D2399">
        <v>29109782</v>
      </c>
      <c r="E2399">
        <v>1</v>
      </c>
      <c r="F2399">
        <v>1</v>
      </c>
      <c r="G2399">
        <v>1</v>
      </c>
      <c r="H2399">
        <v>3</v>
      </c>
      <c r="I2399" t="s">
        <v>694</v>
      </c>
      <c r="J2399" t="s">
        <v>695</v>
      </c>
      <c r="K2399" t="s">
        <v>696</v>
      </c>
      <c r="L2399">
        <v>1346</v>
      </c>
      <c r="N2399">
        <v>1009</v>
      </c>
      <c r="O2399" t="s">
        <v>160</v>
      </c>
      <c r="P2399" t="s">
        <v>160</v>
      </c>
      <c r="Q2399">
        <v>1</v>
      </c>
      <c r="W2399">
        <v>0</v>
      </c>
      <c r="X2399">
        <v>-71279152</v>
      </c>
      <c r="Y2399">
        <v>69</v>
      </c>
      <c r="AA2399">
        <v>16.309999999999999</v>
      </c>
      <c r="AB2399">
        <v>0</v>
      </c>
      <c r="AC2399">
        <v>0</v>
      </c>
      <c r="AD2399">
        <v>0</v>
      </c>
      <c r="AE2399">
        <v>4.3600000000000003</v>
      </c>
      <c r="AF2399">
        <v>0</v>
      </c>
      <c r="AG2399">
        <v>0</v>
      </c>
      <c r="AH2399">
        <v>0</v>
      </c>
      <c r="AI2399">
        <v>3.74</v>
      </c>
      <c r="AJ2399">
        <v>1</v>
      </c>
      <c r="AK2399">
        <v>1</v>
      </c>
      <c r="AL2399">
        <v>1</v>
      </c>
      <c r="AN2399">
        <v>0</v>
      </c>
      <c r="AO2399">
        <v>1</v>
      </c>
      <c r="AP2399">
        <v>0</v>
      </c>
      <c r="AQ2399">
        <v>0</v>
      </c>
      <c r="AR2399">
        <v>0</v>
      </c>
      <c r="AS2399" t="s">
        <v>3</v>
      </c>
      <c r="AT2399">
        <v>69</v>
      </c>
      <c r="AU2399" t="s">
        <v>3</v>
      </c>
      <c r="AV2399">
        <v>0</v>
      </c>
      <c r="AW2399">
        <v>2</v>
      </c>
      <c r="AX2399">
        <v>35871688</v>
      </c>
      <c r="AY2399">
        <v>1</v>
      </c>
      <c r="AZ2399">
        <v>0</v>
      </c>
      <c r="BA2399">
        <v>2336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CX2399">
        <f>Y2399*Source!I2244</f>
        <v>44.85</v>
      </c>
      <c r="CY2399">
        <f t="shared" si="367"/>
        <v>16.309999999999999</v>
      </c>
      <c r="CZ2399">
        <f t="shared" si="368"/>
        <v>4.3600000000000003</v>
      </c>
      <c r="DA2399">
        <f t="shared" si="369"/>
        <v>3.74</v>
      </c>
      <c r="DB2399">
        <f t="shared" si="370"/>
        <v>300.83999999999997</v>
      </c>
      <c r="DC2399">
        <f t="shared" si="371"/>
        <v>0</v>
      </c>
    </row>
    <row r="2400" spans="1:107">
      <c r="A2400">
        <f>ROW(Source!A2244)</f>
        <v>2244</v>
      </c>
      <c r="B2400">
        <v>35863109</v>
      </c>
      <c r="C2400">
        <v>35871662</v>
      </c>
      <c r="D2400">
        <v>29110699</v>
      </c>
      <c r="E2400">
        <v>1</v>
      </c>
      <c r="F2400">
        <v>1</v>
      </c>
      <c r="G2400">
        <v>1</v>
      </c>
      <c r="H2400">
        <v>3</v>
      </c>
      <c r="I2400" t="s">
        <v>697</v>
      </c>
      <c r="J2400" t="s">
        <v>698</v>
      </c>
      <c r="K2400" t="s">
        <v>699</v>
      </c>
      <c r="L2400">
        <v>1301</v>
      </c>
      <c r="N2400">
        <v>1003</v>
      </c>
      <c r="O2400" t="s">
        <v>142</v>
      </c>
      <c r="P2400" t="s">
        <v>142</v>
      </c>
      <c r="Q2400">
        <v>1</v>
      </c>
      <c r="W2400">
        <v>0</v>
      </c>
      <c r="X2400">
        <v>1063889258</v>
      </c>
      <c r="Y2400">
        <v>118</v>
      </c>
      <c r="AA2400">
        <v>1.24</v>
      </c>
      <c r="AB2400">
        <v>0</v>
      </c>
      <c r="AC2400">
        <v>0</v>
      </c>
      <c r="AD2400">
        <v>0</v>
      </c>
      <c r="AE2400">
        <v>0.17</v>
      </c>
      <c r="AF2400">
        <v>0</v>
      </c>
      <c r="AG2400">
        <v>0</v>
      </c>
      <c r="AH2400">
        <v>0</v>
      </c>
      <c r="AI2400">
        <v>7.29</v>
      </c>
      <c r="AJ2400">
        <v>1</v>
      </c>
      <c r="AK2400">
        <v>1</v>
      </c>
      <c r="AL2400">
        <v>1</v>
      </c>
      <c r="AN2400">
        <v>0</v>
      </c>
      <c r="AO2400">
        <v>1</v>
      </c>
      <c r="AP2400">
        <v>0</v>
      </c>
      <c r="AQ2400">
        <v>0</v>
      </c>
      <c r="AR2400">
        <v>0</v>
      </c>
      <c r="AS2400" t="s">
        <v>3</v>
      </c>
      <c r="AT2400">
        <v>118</v>
      </c>
      <c r="AU2400" t="s">
        <v>3</v>
      </c>
      <c r="AV2400">
        <v>0</v>
      </c>
      <c r="AW2400">
        <v>2</v>
      </c>
      <c r="AX2400">
        <v>35871689</v>
      </c>
      <c r="AY2400">
        <v>1</v>
      </c>
      <c r="AZ2400">
        <v>0</v>
      </c>
      <c r="BA2400">
        <v>2337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CX2400">
        <f>Y2400*Source!I2244</f>
        <v>76.7</v>
      </c>
      <c r="CY2400">
        <f t="shared" si="367"/>
        <v>1.24</v>
      </c>
      <c r="CZ2400">
        <f t="shared" si="368"/>
        <v>0.17</v>
      </c>
      <c r="DA2400">
        <f t="shared" si="369"/>
        <v>7.29</v>
      </c>
      <c r="DB2400">
        <f t="shared" si="370"/>
        <v>20.059999999999999</v>
      </c>
      <c r="DC2400">
        <f t="shared" si="371"/>
        <v>0</v>
      </c>
    </row>
    <row r="2401" spans="1:107">
      <c r="A2401">
        <f>ROW(Source!A2244)</f>
        <v>2244</v>
      </c>
      <c r="B2401">
        <v>35863109</v>
      </c>
      <c r="C2401">
        <v>35871662</v>
      </c>
      <c r="D2401">
        <v>29110797</v>
      </c>
      <c r="E2401">
        <v>1</v>
      </c>
      <c r="F2401">
        <v>1</v>
      </c>
      <c r="G2401">
        <v>1</v>
      </c>
      <c r="H2401">
        <v>3</v>
      </c>
      <c r="I2401" t="s">
        <v>700</v>
      </c>
      <c r="J2401" t="s">
        <v>701</v>
      </c>
      <c r="K2401" t="s">
        <v>702</v>
      </c>
      <c r="L2401">
        <v>1301</v>
      </c>
      <c r="N2401">
        <v>1003</v>
      </c>
      <c r="O2401" t="s">
        <v>142</v>
      </c>
      <c r="P2401" t="s">
        <v>142</v>
      </c>
      <c r="Q2401">
        <v>1</v>
      </c>
      <c r="W2401">
        <v>0</v>
      </c>
      <c r="X2401">
        <v>1919953005</v>
      </c>
      <c r="Y2401">
        <v>80</v>
      </c>
      <c r="AA2401">
        <v>15.5</v>
      </c>
      <c r="AB2401">
        <v>0</v>
      </c>
      <c r="AC2401">
        <v>0</v>
      </c>
      <c r="AD2401">
        <v>0</v>
      </c>
      <c r="AE2401">
        <v>1.74</v>
      </c>
      <c r="AF2401">
        <v>0</v>
      </c>
      <c r="AG2401">
        <v>0</v>
      </c>
      <c r="AH2401">
        <v>0</v>
      </c>
      <c r="AI2401">
        <v>8.91</v>
      </c>
      <c r="AJ2401">
        <v>1</v>
      </c>
      <c r="AK2401">
        <v>1</v>
      </c>
      <c r="AL2401">
        <v>1</v>
      </c>
      <c r="AN2401">
        <v>0</v>
      </c>
      <c r="AO2401">
        <v>1</v>
      </c>
      <c r="AP2401">
        <v>0</v>
      </c>
      <c r="AQ2401">
        <v>0</v>
      </c>
      <c r="AR2401">
        <v>0</v>
      </c>
      <c r="AS2401" t="s">
        <v>3</v>
      </c>
      <c r="AT2401">
        <v>80</v>
      </c>
      <c r="AU2401" t="s">
        <v>3</v>
      </c>
      <c r="AV2401">
        <v>0</v>
      </c>
      <c r="AW2401">
        <v>2</v>
      </c>
      <c r="AX2401">
        <v>35871690</v>
      </c>
      <c r="AY2401">
        <v>1</v>
      </c>
      <c r="AZ2401">
        <v>0</v>
      </c>
      <c r="BA2401">
        <v>2338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CX2401">
        <f>Y2401*Source!I2244</f>
        <v>52</v>
      </c>
      <c r="CY2401">
        <f t="shared" si="367"/>
        <v>15.5</v>
      </c>
      <c r="CZ2401">
        <f t="shared" si="368"/>
        <v>1.74</v>
      </c>
      <c r="DA2401">
        <f t="shared" si="369"/>
        <v>8.91</v>
      </c>
      <c r="DB2401">
        <f t="shared" si="370"/>
        <v>139.19999999999999</v>
      </c>
      <c r="DC2401">
        <f t="shared" si="371"/>
        <v>0</v>
      </c>
    </row>
    <row r="2402" spans="1:107">
      <c r="A2402">
        <f>ROW(Source!A2244)</f>
        <v>2244</v>
      </c>
      <c r="B2402">
        <v>35863109</v>
      </c>
      <c r="C2402">
        <v>35871662</v>
      </c>
      <c r="D2402">
        <v>29110815</v>
      </c>
      <c r="E2402">
        <v>1</v>
      </c>
      <c r="F2402">
        <v>1</v>
      </c>
      <c r="G2402">
        <v>1</v>
      </c>
      <c r="H2402">
        <v>3</v>
      </c>
      <c r="I2402" t="s">
        <v>703</v>
      </c>
      <c r="J2402" t="s">
        <v>704</v>
      </c>
      <c r="K2402" t="s">
        <v>705</v>
      </c>
      <c r="L2402">
        <v>1301</v>
      </c>
      <c r="N2402">
        <v>1003</v>
      </c>
      <c r="O2402" t="s">
        <v>142</v>
      </c>
      <c r="P2402" t="s">
        <v>142</v>
      </c>
      <c r="Q2402">
        <v>1</v>
      </c>
      <c r="W2402">
        <v>0</v>
      </c>
      <c r="X2402">
        <v>-1169660804</v>
      </c>
      <c r="Y2402">
        <v>117</v>
      </c>
      <c r="AA2402">
        <v>6.29</v>
      </c>
      <c r="AB2402">
        <v>0</v>
      </c>
      <c r="AC2402">
        <v>0</v>
      </c>
      <c r="AD2402">
        <v>0</v>
      </c>
      <c r="AE2402">
        <v>0.85</v>
      </c>
      <c r="AF2402">
        <v>0</v>
      </c>
      <c r="AG2402">
        <v>0</v>
      </c>
      <c r="AH2402">
        <v>0</v>
      </c>
      <c r="AI2402">
        <v>7.4</v>
      </c>
      <c r="AJ2402">
        <v>1</v>
      </c>
      <c r="AK2402">
        <v>1</v>
      </c>
      <c r="AL2402">
        <v>1</v>
      </c>
      <c r="AN2402">
        <v>0</v>
      </c>
      <c r="AO2402">
        <v>1</v>
      </c>
      <c r="AP2402">
        <v>0</v>
      </c>
      <c r="AQ2402">
        <v>0</v>
      </c>
      <c r="AR2402">
        <v>0</v>
      </c>
      <c r="AS2402" t="s">
        <v>3</v>
      </c>
      <c r="AT2402">
        <v>117</v>
      </c>
      <c r="AU2402" t="s">
        <v>3</v>
      </c>
      <c r="AV2402">
        <v>0</v>
      </c>
      <c r="AW2402">
        <v>2</v>
      </c>
      <c r="AX2402">
        <v>35871691</v>
      </c>
      <c r="AY2402">
        <v>1</v>
      </c>
      <c r="AZ2402">
        <v>0</v>
      </c>
      <c r="BA2402">
        <v>2339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CX2402">
        <f>Y2402*Source!I2244</f>
        <v>76.05</v>
      </c>
      <c r="CY2402">
        <f t="shared" si="367"/>
        <v>6.29</v>
      </c>
      <c r="CZ2402">
        <f t="shared" si="368"/>
        <v>0.85</v>
      </c>
      <c r="DA2402">
        <f t="shared" si="369"/>
        <v>7.4</v>
      </c>
      <c r="DB2402">
        <f t="shared" si="370"/>
        <v>99.45</v>
      </c>
      <c r="DC2402">
        <f t="shared" si="371"/>
        <v>0</v>
      </c>
    </row>
    <row r="2403" spans="1:107">
      <c r="A2403">
        <f>ROW(Source!A2244)</f>
        <v>2244</v>
      </c>
      <c r="B2403">
        <v>35863109</v>
      </c>
      <c r="C2403">
        <v>35871662</v>
      </c>
      <c r="D2403">
        <v>29111455</v>
      </c>
      <c r="E2403">
        <v>1</v>
      </c>
      <c r="F2403">
        <v>1</v>
      </c>
      <c r="G2403">
        <v>1</v>
      </c>
      <c r="H2403">
        <v>3</v>
      </c>
      <c r="I2403" t="s">
        <v>706</v>
      </c>
      <c r="J2403" t="s">
        <v>707</v>
      </c>
      <c r="K2403" t="s">
        <v>708</v>
      </c>
      <c r="L2403">
        <v>1327</v>
      </c>
      <c r="N2403">
        <v>1005</v>
      </c>
      <c r="O2403" t="s">
        <v>155</v>
      </c>
      <c r="P2403" t="s">
        <v>155</v>
      </c>
      <c r="Q2403">
        <v>1</v>
      </c>
      <c r="W2403">
        <v>0</v>
      </c>
      <c r="X2403">
        <v>-1126346608</v>
      </c>
      <c r="Y2403">
        <v>225</v>
      </c>
      <c r="AA2403">
        <v>73.790000000000006</v>
      </c>
      <c r="AB2403">
        <v>0</v>
      </c>
      <c r="AC2403">
        <v>0</v>
      </c>
      <c r="AD2403">
        <v>0</v>
      </c>
      <c r="AE2403">
        <v>15.06</v>
      </c>
      <c r="AF2403">
        <v>0</v>
      </c>
      <c r="AG2403">
        <v>0</v>
      </c>
      <c r="AH2403">
        <v>0</v>
      </c>
      <c r="AI2403">
        <v>4.9000000000000004</v>
      </c>
      <c r="AJ2403">
        <v>1</v>
      </c>
      <c r="AK2403">
        <v>1</v>
      </c>
      <c r="AL2403">
        <v>1</v>
      </c>
      <c r="AN2403">
        <v>0</v>
      </c>
      <c r="AO2403">
        <v>1</v>
      </c>
      <c r="AP2403">
        <v>0</v>
      </c>
      <c r="AQ2403">
        <v>0</v>
      </c>
      <c r="AR2403">
        <v>0</v>
      </c>
      <c r="AS2403" t="s">
        <v>3</v>
      </c>
      <c r="AT2403">
        <v>225</v>
      </c>
      <c r="AU2403" t="s">
        <v>3</v>
      </c>
      <c r="AV2403">
        <v>0</v>
      </c>
      <c r="AW2403">
        <v>2</v>
      </c>
      <c r="AX2403">
        <v>35871692</v>
      </c>
      <c r="AY2403">
        <v>1</v>
      </c>
      <c r="AZ2403">
        <v>0</v>
      </c>
      <c r="BA2403">
        <v>2340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CX2403">
        <f>Y2403*Source!I2244</f>
        <v>146.25</v>
      </c>
      <c r="CY2403">
        <f t="shared" si="367"/>
        <v>73.790000000000006</v>
      </c>
      <c r="CZ2403">
        <f t="shared" si="368"/>
        <v>15.06</v>
      </c>
      <c r="DA2403">
        <f t="shared" si="369"/>
        <v>4.9000000000000004</v>
      </c>
      <c r="DB2403">
        <f t="shared" si="370"/>
        <v>3388.5</v>
      </c>
      <c r="DC2403">
        <f t="shared" si="371"/>
        <v>0</v>
      </c>
    </row>
    <row r="2404" spans="1:107">
      <c r="A2404">
        <f>ROW(Source!A2244)</f>
        <v>2244</v>
      </c>
      <c r="B2404">
        <v>35863109</v>
      </c>
      <c r="C2404">
        <v>35871662</v>
      </c>
      <c r="D2404">
        <v>29114733</v>
      </c>
      <c r="E2404">
        <v>1</v>
      </c>
      <c r="F2404">
        <v>1</v>
      </c>
      <c r="G2404">
        <v>1</v>
      </c>
      <c r="H2404">
        <v>3</v>
      </c>
      <c r="I2404" t="s">
        <v>709</v>
      </c>
      <c r="J2404" t="s">
        <v>710</v>
      </c>
      <c r="K2404" t="s">
        <v>711</v>
      </c>
      <c r="L2404">
        <v>1354</v>
      </c>
      <c r="N2404">
        <v>1010</v>
      </c>
      <c r="O2404" t="s">
        <v>237</v>
      </c>
      <c r="P2404" t="s">
        <v>237</v>
      </c>
      <c r="Q2404">
        <v>1</v>
      </c>
      <c r="W2404">
        <v>0</v>
      </c>
      <c r="X2404">
        <v>-1352915271</v>
      </c>
      <c r="Y2404">
        <v>790</v>
      </c>
      <c r="AA2404">
        <v>0.3</v>
      </c>
      <c r="AB2404">
        <v>0</v>
      </c>
      <c r="AC2404">
        <v>0</v>
      </c>
      <c r="AD2404">
        <v>0</v>
      </c>
      <c r="AE2404">
        <v>0.02</v>
      </c>
      <c r="AF2404">
        <v>0</v>
      </c>
      <c r="AG2404">
        <v>0</v>
      </c>
      <c r="AH2404">
        <v>0</v>
      </c>
      <c r="AI2404">
        <v>14.91</v>
      </c>
      <c r="AJ2404">
        <v>1</v>
      </c>
      <c r="AK2404">
        <v>1</v>
      </c>
      <c r="AL2404">
        <v>1</v>
      </c>
      <c r="AN2404">
        <v>0</v>
      </c>
      <c r="AO2404">
        <v>1</v>
      </c>
      <c r="AP2404">
        <v>0</v>
      </c>
      <c r="AQ2404">
        <v>0</v>
      </c>
      <c r="AR2404">
        <v>0</v>
      </c>
      <c r="AS2404" t="s">
        <v>3</v>
      </c>
      <c r="AT2404">
        <v>790</v>
      </c>
      <c r="AU2404" t="s">
        <v>3</v>
      </c>
      <c r="AV2404">
        <v>0</v>
      </c>
      <c r="AW2404">
        <v>2</v>
      </c>
      <c r="AX2404">
        <v>35871693</v>
      </c>
      <c r="AY2404">
        <v>1</v>
      </c>
      <c r="AZ2404">
        <v>0</v>
      </c>
      <c r="BA2404">
        <v>2341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CX2404">
        <f>Y2404*Source!I2244</f>
        <v>513.5</v>
      </c>
      <c r="CY2404">
        <f t="shared" si="367"/>
        <v>0.3</v>
      </c>
      <c r="CZ2404">
        <f t="shared" si="368"/>
        <v>0.02</v>
      </c>
      <c r="DA2404">
        <f t="shared" si="369"/>
        <v>14.91</v>
      </c>
      <c r="DB2404">
        <f t="shared" si="370"/>
        <v>15.8</v>
      </c>
      <c r="DC2404">
        <f t="shared" si="371"/>
        <v>0</v>
      </c>
    </row>
    <row r="2405" spans="1:107">
      <c r="A2405">
        <f>ROW(Source!A2244)</f>
        <v>2244</v>
      </c>
      <c r="B2405">
        <v>35863109</v>
      </c>
      <c r="C2405">
        <v>35871662</v>
      </c>
      <c r="D2405">
        <v>29114734</v>
      </c>
      <c r="E2405">
        <v>1</v>
      </c>
      <c r="F2405">
        <v>1</v>
      </c>
      <c r="G2405">
        <v>1</v>
      </c>
      <c r="H2405">
        <v>3</v>
      </c>
      <c r="I2405" t="s">
        <v>712</v>
      </c>
      <c r="J2405" t="s">
        <v>713</v>
      </c>
      <c r="K2405" t="s">
        <v>714</v>
      </c>
      <c r="L2405">
        <v>1354</v>
      </c>
      <c r="N2405">
        <v>1010</v>
      </c>
      <c r="O2405" t="s">
        <v>237</v>
      </c>
      <c r="P2405" t="s">
        <v>237</v>
      </c>
      <c r="Q2405">
        <v>1</v>
      </c>
      <c r="W2405">
        <v>0</v>
      </c>
      <c r="X2405">
        <v>1370092194</v>
      </c>
      <c r="Y2405">
        <v>1844</v>
      </c>
      <c r="AA2405">
        <v>0.38</v>
      </c>
      <c r="AB2405">
        <v>0</v>
      </c>
      <c r="AC2405">
        <v>0</v>
      </c>
      <c r="AD2405">
        <v>0</v>
      </c>
      <c r="AE2405">
        <v>0.03</v>
      </c>
      <c r="AF2405">
        <v>0</v>
      </c>
      <c r="AG2405">
        <v>0</v>
      </c>
      <c r="AH2405">
        <v>0</v>
      </c>
      <c r="AI2405">
        <v>12.55</v>
      </c>
      <c r="AJ2405">
        <v>1</v>
      </c>
      <c r="AK2405">
        <v>1</v>
      </c>
      <c r="AL2405">
        <v>1</v>
      </c>
      <c r="AN2405">
        <v>0</v>
      </c>
      <c r="AO2405">
        <v>1</v>
      </c>
      <c r="AP2405">
        <v>0</v>
      </c>
      <c r="AQ2405">
        <v>0</v>
      </c>
      <c r="AR2405">
        <v>0</v>
      </c>
      <c r="AS2405" t="s">
        <v>3</v>
      </c>
      <c r="AT2405">
        <v>1844</v>
      </c>
      <c r="AU2405" t="s">
        <v>3</v>
      </c>
      <c r="AV2405">
        <v>0</v>
      </c>
      <c r="AW2405">
        <v>2</v>
      </c>
      <c r="AX2405">
        <v>35871694</v>
      </c>
      <c r="AY2405">
        <v>1</v>
      </c>
      <c r="AZ2405">
        <v>0</v>
      </c>
      <c r="BA2405">
        <v>2342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CX2405">
        <f>Y2405*Source!I2244</f>
        <v>1198.6000000000001</v>
      </c>
      <c r="CY2405">
        <f t="shared" si="367"/>
        <v>0.38</v>
      </c>
      <c r="CZ2405">
        <f t="shared" si="368"/>
        <v>0.03</v>
      </c>
      <c r="DA2405">
        <f t="shared" si="369"/>
        <v>12.55</v>
      </c>
      <c r="DB2405">
        <f t="shared" si="370"/>
        <v>55.32</v>
      </c>
      <c r="DC2405">
        <f t="shared" si="371"/>
        <v>0</v>
      </c>
    </row>
    <row r="2406" spans="1:107">
      <c r="A2406">
        <f>ROW(Source!A2244)</f>
        <v>2244</v>
      </c>
      <c r="B2406">
        <v>35863109</v>
      </c>
      <c r="C2406">
        <v>35871662</v>
      </c>
      <c r="D2406">
        <v>29114482</v>
      </c>
      <c r="E2406">
        <v>1</v>
      </c>
      <c r="F2406">
        <v>1</v>
      </c>
      <c r="G2406">
        <v>1</v>
      </c>
      <c r="H2406">
        <v>3</v>
      </c>
      <c r="I2406" t="s">
        <v>715</v>
      </c>
      <c r="J2406" t="s">
        <v>716</v>
      </c>
      <c r="K2406" t="s">
        <v>717</v>
      </c>
      <c r="L2406">
        <v>1354</v>
      </c>
      <c r="N2406">
        <v>1010</v>
      </c>
      <c r="O2406" t="s">
        <v>237</v>
      </c>
      <c r="P2406" t="s">
        <v>237</v>
      </c>
      <c r="Q2406">
        <v>1</v>
      </c>
      <c r="W2406">
        <v>0</v>
      </c>
      <c r="X2406">
        <v>-520920930</v>
      </c>
      <c r="Y2406">
        <v>149</v>
      </c>
      <c r="AA2406">
        <v>0.33</v>
      </c>
      <c r="AB2406">
        <v>0</v>
      </c>
      <c r="AC2406">
        <v>0</v>
      </c>
      <c r="AD2406">
        <v>0</v>
      </c>
      <c r="AE2406">
        <v>7.0000000000000007E-2</v>
      </c>
      <c r="AF2406">
        <v>0</v>
      </c>
      <c r="AG2406">
        <v>0</v>
      </c>
      <c r="AH2406">
        <v>0</v>
      </c>
      <c r="AI2406">
        <v>4.74</v>
      </c>
      <c r="AJ2406">
        <v>1</v>
      </c>
      <c r="AK2406">
        <v>1</v>
      </c>
      <c r="AL2406">
        <v>1</v>
      </c>
      <c r="AN2406">
        <v>0</v>
      </c>
      <c r="AO2406">
        <v>1</v>
      </c>
      <c r="AP2406">
        <v>0</v>
      </c>
      <c r="AQ2406">
        <v>0</v>
      </c>
      <c r="AR2406">
        <v>0</v>
      </c>
      <c r="AS2406" t="s">
        <v>3</v>
      </c>
      <c r="AT2406">
        <v>149</v>
      </c>
      <c r="AU2406" t="s">
        <v>3</v>
      </c>
      <c r="AV2406">
        <v>0</v>
      </c>
      <c r="AW2406">
        <v>2</v>
      </c>
      <c r="AX2406">
        <v>35871695</v>
      </c>
      <c r="AY2406">
        <v>1</v>
      </c>
      <c r="AZ2406">
        <v>0</v>
      </c>
      <c r="BA2406">
        <v>2343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CX2406">
        <f>Y2406*Source!I2244</f>
        <v>96.850000000000009</v>
      </c>
      <c r="CY2406">
        <f t="shared" si="367"/>
        <v>0.33</v>
      </c>
      <c r="CZ2406">
        <f t="shared" si="368"/>
        <v>7.0000000000000007E-2</v>
      </c>
      <c r="DA2406">
        <f t="shared" si="369"/>
        <v>4.74</v>
      </c>
      <c r="DB2406">
        <f t="shared" si="370"/>
        <v>10.43</v>
      </c>
      <c r="DC2406">
        <f t="shared" si="371"/>
        <v>0</v>
      </c>
    </row>
    <row r="2407" spans="1:107">
      <c r="A2407">
        <f>ROW(Source!A2244)</f>
        <v>2244</v>
      </c>
      <c r="B2407">
        <v>35863109</v>
      </c>
      <c r="C2407">
        <v>35871662</v>
      </c>
      <c r="D2407">
        <v>29129584</v>
      </c>
      <c r="E2407">
        <v>1</v>
      </c>
      <c r="F2407">
        <v>1</v>
      </c>
      <c r="G2407">
        <v>1</v>
      </c>
      <c r="H2407">
        <v>3</v>
      </c>
      <c r="I2407" t="s">
        <v>718</v>
      </c>
      <c r="J2407" t="s">
        <v>719</v>
      </c>
      <c r="K2407" t="s">
        <v>720</v>
      </c>
      <c r="L2407">
        <v>1301</v>
      </c>
      <c r="N2407">
        <v>1003</v>
      </c>
      <c r="O2407" t="s">
        <v>142</v>
      </c>
      <c r="P2407" t="s">
        <v>142</v>
      </c>
      <c r="Q2407">
        <v>1</v>
      </c>
      <c r="W2407">
        <v>0</v>
      </c>
      <c r="X2407">
        <v>-1665253311</v>
      </c>
      <c r="Y2407">
        <v>86</v>
      </c>
      <c r="AA2407">
        <v>53.07</v>
      </c>
      <c r="AB2407">
        <v>0</v>
      </c>
      <c r="AC2407">
        <v>0</v>
      </c>
      <c r="AD2407">
        <v>0</v>
      </c>
      <c r="AE2407">
        <v>7.22</v>
      </c>
      <c r="AF2407">
        <v>0</v>
      </c>
      <c r="AG2407">
        <v>0</v>
      </c>
      <c r="AH2407">
        <v>0</v>
      </c>
      <c r="AI2407">
        <v>7.35</v>
      </c>
      <c r="AJ2407">
        <v>1</v>
      </c>
      <c r="AK2407">
        <v>1</v>
      </c>
      <c r="AL2407">
        <v>1</v>
      </c>
      <c r="AN2407">
        <v>0</v>
      </c>
      <c r="AO2407">
        <v>1</v>
      </c>
      <c r="AP2407">
        <v>0</v>
      </c>
      <c r="AQ2407">
        <v>0</v>
      </c>
      <c r="AR2407">
        <v>0</v>
      </c>
      <c r="AS2407" t="s">
        <v>3</v>
      </c>
      <c r="AT2407">
        <v>86</v>
      </c>
      <c r="AU2407" t="s">
        <v>3</v>
      </c>
      <c r="AV2407">
        <v>0</v>
      </c>
      <c r="AW2407">
        <v>2</v>
      </c>
      <c r="AX2407">
        <v>35871696</v>
      </c>
      <c r="AY2407">
        <v>1</v>
      </c>
      <c r="AZ2407">
        <v>0</v>
      </c>
      <c r="BA2407">
        <v>2344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CX2407">
        <f>Y2407*Source!I2244</f>
        <v>55.9</v>
      </c>
      <c r="CY2407">
        <f t="shared" si="367"/>
        <v>53.07</v>
      </c>
      <c r="CZ2407">
        <f t="shared" si="368"/>
        <v>7.22</v>
      </c>
      <c r="DA2407">
        <f t="shared" si="369"/>
        <v>7.35</v>
      </c>
      <c r="DB2407">
        <f t="shared" si="370"/>
        <v>620.91999999999996</v>
      </c>
      <c r="DC2407">
        <f t="shared" si="371"/>
        <v>0</v>
      </c>
    </row>
    <row r="2408" spans="1:107">
      <c r="A2408">
        <f>ROW(Source!A2244)</f>
        <v>2244</v>
      </c>
      <c r="B2408">
        <v>35863109</v>
      </c>
      <c r="C2408">
        <v>35871662</v>
      </c>
      <c r="D2408">
        <v>29129619</v>
      </c>
      <c r="E2408">
        <v>1</v>
      </c>
      <c r="F2408">
        <v>1</v>
      </c>
      <c r="G2408">
        <v>1</v>
      </c>
      <c r="H2408">
        <v>3</v>
      </c>
      <c r="I2408" t="s">
        <v>721</v>
      </c>
      <c r="J2408" t="s">
        <v>722</v>
      </c>
      <c r="K2408" t="s">
        <v>723</v>
      </c>
      <c r="L2408">
        <v>1301</v>
      </c>
      <c r="N2408">
        <v>1003</v>
      </c>
      <c r="O2408" t="s">
        <v>142</v>
      </c>
      <c r="P2408" t="s">
        <v>142</v>
      </c>
      <c r="Q2408">
        <v>1</v>
      </c>
      <c r="W2408">
        <v>0</v>
      </c>
      <c r="X2408">
        <v>1030922947</v>
      </c>
      <c r="Y2408">
        <v>234</v>
      </c>
      <c r="AA2408">
        <v>61.61</v>
      </c>
      <c r="AB2408">
        <v>0</v>
      </c>
      <c r="AC2408">
        <v>0</v>
      </c>
      <c r="AD2408">
        <v>0</v>
      </c>
      <c r="AE2408">
        <v>8.44</v>
      </c>
      <c r="AF2408">
        <v>0</v>
      </c>
      <c r="AG2408">
        <v>0</v>
      </c>
      <c r="AH2408">
        <v>0</v>
      </c>
      <c r="AI2408">
        <v>7.3</v>
      </c>
      <c r="AJ2408">
        <v>1</v>
      </c>
      <c r="AK2408">
        <v>1</v>
      </c>
      <c r="AL2408">
        <v>1</v>
      </c>
      <c r="AN2408">
        <v>0</v>
      </c>
      <c r="AO2408">
        <v>1</v>
      </c>
      <c r="AP2408">
        <v>0</v>
      </c>
      <c r="AQ2408">
        <v>0</v>
      </c>
      <c r="AR2408">
        <v>0</v>
      </c>
      <c r="AS2408" t="s">
        <v>3</v>
      </c>
      <c r="AT2408">
        <v>234</v>
      </c>
      <c r="AU2408" t="s">
        <v>3</v>
      </c>
      <c r="AV2408">
        <v>0</v>
      </c>
      <c r="AW2408">
        <v>2</v>
      </c>
      <c r="AX2408">
        <v>35871697</v>
      </c>
      <c r="AY2408">
        <v>1</v>
      </c>
      <c r="AZ2408">
        <v>0</v>
      </c>
      <c r="BA2408">
        <v>2345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CX2408">
        <f>Y2408*Source!I2244</f>
        <v>152.1</v>
      </c>
      <c r="CY2408">
        <f t="shared" si="367"/>
        <v>61.61</v>
      </c>
      <c r="CZ2408">
        <f t="shared" si="368"/>
        <v>8.44</v>
      </c>
      <c r="DA2408">
        <f t="shared" si="369"/>
        <v>7.3</v>
      </c>
      <c r="DB2408">
        <f t="shared" si="370"/>
        <v>1974.96</v>
      </c>
      <c r="DC2408">
        <f t="shared" si="371"/>
        <v>0</v>
      </c>
    </row>
    <row r="2409" spans="1:107">
      <c r="A2409">
        <f>ROW(Source!A2244)</f>
        <v>2244</v>
      </c>
      <c r="B2409">
        <v>35863109</v>
      </c>
      <c r="C2409">
        <v>35871662</v>
      </c>
      <c r="D2409">
        <v>29129715</v>
      </c>
      <c r="E2409">
        <v>1</v>
      </c>
      <c r="F2409">
        <v>1</v>
      </c>
      <c r="G2409">
        <v>1</v>
      </c>
      <c r="H2409">
        <v>3</v>
      </c>
      <c r="I2409" t="s">
        <v>813</v>
      </c>
      <c r="J2409" t="s">
        <v>814</v>
      </c>
      <c r="K2409" t="s">
        <v>815</v>
      </c>
      <c r="L2409">
        <v>1301</v>
      </c>
      <c r="N2409">
        <v>1003</v>
      </c>
      <c r="O2409" t="s">
        <v>142</v>
      </c>
      <c r="P2409" t="s">
        <v>142</v>
      </c>
      <c r="Q2409">
        <v>1</v>
      </c>
      <c r="W2409">
        <v>0</v>
      </c>
      <c r="X2409">
        <v>-1083681358</v>
      </c>
      <c r="Y2409">
        <v>37</v>
      </c>
      <c r="AA2409">
        <v>31.71</v>
      </c>
      <c r="AB2409">
        <v>0</v>
      </c>
      <c r="AC2409">
        <v>0</v>
      </c>
      <c r="AD2409">
        <v>0</v>
      </c>
      <c r="AE2409">
        <v>6.33</v>
      </c>
      <c r="AF2409">
        <v>0</v>
      </c>
      <c r="AG2409">
        <v>0</v>
      </c>
      <c r="AH2409">
        <v>0</v>
      </c>
      <c r="AI2409">
        <v>5.01</v>
      </c>
      <c r="AJ2409">
        <v>1</v>
      </c>
      <c r="AK2409">
        <v>1</v>
      </c>
      <c r="AL2409">
        <v>1</v>
      </c>
      <c r="AN2409">
        <v>0</v>
      </c>
      <c r="AO2409">
        <v>1</v>
      </c>
      <c r="AP2409">
        <v>0</v>
      </c>
      <c r="AQ2409">
        <v>0</v>
      </c>
      <c r="AR2409">
        <v>0</v>
      </c>
      <c r="AS2409" t="s">
        <v>3</v>
      </c>
      <c r="AT2409">
        <v>37</v>
      </c>
      <c r="AU2409" t="s">
        <v>3</v>
      </c>
      <c r="AV2409">
        <v>0</v>
      </c>
      <c r="AW2409">
        <v>2</v>
      </c>
      <c r="AX2409">
        <v>35871698</v>
      </c>
      <c r="AY2409">
        <v>1</v>
      </c>
      <c r="AZ2409">
        <v>0</v>
      </c>
      <c r="BA2409">
        <v>2346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CX2409">
        <f>Y2409*Source!I2244</f>
        <v>24.05</v>
      </c>
      <c r="CY2409">
        <f t="shared" si="367"/>
        <v>31.71</v>
      </c>
      <c r="CZ2409">
        <f t="shared" si="368"/>
        <v>6.33</v>
      </c>
      <c r="DA2409">
        <f t="shared" si="369"/>
        <v>5.01</v>
      </c>
      <c r="DB2409">
        <f t="shared" si="370"/>
        <v>234.21</v>
      </c>
      <c r="DC2409">
        <f t="shared" si="371"/>
        <v>0</v>
      </c>
    </row>
    <row r="2410" spans="1:107">
      <c r="A2410">
        <f>ROW(Source!A2245)</f>
        <v>2245</v>
      </c>
      <c r="B2410">
        <v>35863109</v>
      </c>
      <c r="C2410">
        <v>35871699</v>
      </c>
      <c r="D2410">
        <v>18410244</v>
      </c>
      <c r="E2410">
        <v>1</v>
      </c>
      <c r="F2410">
        <v>1</v>
      </c>
      <c r="G2410">
        <v>1</v>
      </c>
      <c r="H2410">
        <v>1</v>
      </c>
      <c r="I2410" t="s">
        <v>727</v>
      </c>
      <c r="J2410" t="s">
        <v>3</v>
      </c>
      <c r="K2410" t="s">
        <v>728</v>
      </c>
      <c r="L2410">
        <v>1369</v>
      </c>
      <c r="N2410">
        <v>1013</v>
      </c>
      <c r="O2410" t="s">
        <v>561</v>
      </c>
      <c r="P2410" t="s">
        <v>561</v>
      </c>
      <c r="Q2410">
        <v>1</v>
      </c>
      <c r="W2410">
        <v>0</v>
      </c>
      <c r="X2410">
        <v>-1803619151</v>
      </c>
      <c r="Y2410">
        <v>83.099000000000004</v>
      </c>
      <c r="AA2410">
        <v>0</v>
      </c>
      <c r="AB2410">
        <v>0</v>
      </c>
      <c r="AC2410">
        <v>0</v>
      </c>
      <c r="AD2410">
        <v>296.73</v>
      </c>
      <c r="AE2410">
        <v>0</v>
      </c>
      <c r="AF2410">
        <v>0</v>
      </c>
      <c r="AG2410">
        <v>0</v>
      </c>
      <c r="AH2410">
        <v>296.73</v>
      </c>
      <c r="AI2410">
        <v>1</v>
      </c>
      <c r="AJ2410">
        <v>1</v>
      </c>
      <c r="AK2410">
        <v>1</v>
      </c>
      <c r="AL2410">
        <v>1</v>
      </c>
      <c r="AN2410">
        <v>0</v>
      </c>
      <c r="AO2410">
        <v>1</v>
      </c>
      <c r="AP2410">
        <v>1</v>
      </c>
      <c r="AQ2410">
        <v>0</v>
      </c>
      <c r="AR2410">
        <v>0</v>
      </c>
      <c r="AS2410" t="s">
        <v>3</v>
      </c>
      <c r="AT2410">
        <v>72.260000000000005</v>
      </c>
      <c r="AU2410" t="s">
        <v>134</v>
      </c>
      <c r="AV2410">
        <v>1</v>
      </c>
      <c r="AW2410">
        <v>2</v>
      </c>
      <c r="AX2410">
        <v>35871707</v>
      </c>
      <c r="AY2410">
        <v>2</v>
      </c>
      <c r="AZ2410">
        <v>131072</v>
      </c>
      <c r="BA2410">
        <v>2347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CX2410">
        <f>Y2410*Source!I2245</f>
        <v>54.014350000000007</v>
      </c>
      <c r="CY2410">
        <f>AD2410</f>
        <v>296.73</v>
      </c>
      <c r="CZ2410">
        <f>AH2410</f>
        <v>296.73</v>
      </c>
      <c r="DA2410">
        <f>AL2410</f>
        <v>1</v>
      </c>
      <c r="DB2410">
        <f>ROUND((ROUND(AT2410*CZ2410,2)*1.15),2)</f>
        <v>24657.97</v>
      </c>
      <c r="DC2410">
        <f>ROUND((ROUND(AT2410*AG2410,2)*1.15),2)</f>
        <v>0</v>
      </c>
    </row>
    <row r="2411" spans="1:107">
      <c r="A2411">
        <f>ROW(Source!A2245)</f>
        <v>2245</v>
      </c>
      <c r="B2411">
        <v>35863109</v>
      </c>
      <c r="C2411">
        <v>35871699</v>
      </c>
      <c r="D2411">
        <v>121548</v>
      </c>
      <c r="E2411">
        <v>1</v>
      </c>
      <c r="F2411">
        <v>1</v>
      </c>
      <c r="G2411">
        <v>1</v>
      </c>
      <c r="H2411">
        <v>1</v>
      </c>
      <c r="I2411" t="s">
        <v>35</v>
      </c>
      <c r="J2411" t="s">
        <v>3</v>
      </c>
      <c r="K2411" t="s">
        <v>562</v>
      </c>
      <c r="L2411">
        <v>608254</v>
      </c>
      <c r="N2411">
        <v>1013</v>
      </c>
      <c r="O2411" t="s">
        <v>563</v>
      </c>
      <c r="P2411" t="s">
        <v>563</v>
      </c>
      <c r="Q2411">
        <v>1</v>
      </c>
      <c r="W2411">
        <v>0</v>
      </c>
      <c r="X2411">
        <v>-185737400</v>
      </c>
      <c r="Y2411">
        <v>1.2500000000000001E-2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1</v>
      </c>
      <c r="AJ2411">
        <v>1</v>
      </c>
      <c r="AK2411">
        <v>1</v>
      </c>
      <c r="AL2411">
        <v>1</v>
      </c>
      <c r="AN2411">
        <v>0</v>
      </c>
      <c r="AO2411">
        <v>1</v>
      </c>
      <c r="AP2411">
        <v>1</v>
      </c>
      <c r="AQ2411">
        <v>0</v>
      </c>
      <c r="AR2411">
        <v>0</v>
      </c>
      <c r="AS2411" t="s">
        <v>3</v>
      </c>
      <c r="AT2411">
        <v>0.01</v>
      </c>
      <c r="AU2411" t="s">
        <v>133</v>
      </c>
      <c r="AV2411">
        <v>2</v>
      </c>
      <c r="AW2411">
        <v>2</v>
      </c>
      <c r="AX2411">
        <v>35871708</v>
      </c>
      <c r="AY2411">
        <v>1</v>
      </c>
      <c r="AZ2411">
        <v>0</v>
      </c>
      <c r="BA2411">
        <v>2348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CX2411">
        <f>Y2411*Source!I2245</f>
        <v>8.1250000000000003E-3</v>
      </c>
      <c r="CY2411">
        <f>AD2411</f>
        <v>0</v>
      </c>
      <c r="CZ2411">
        <f>AH2411</f>
        <v>0</v>
      </c>
      <c r="DA2411">
        <f>AL2411</f>
        <v>1</v>
      </c>
      <c r="DB2411">
        <f>ROUND((ROUND(AT2411*CZ2411,2)*1.25),2)</f>
        <v>0</v>
      </c>
      <c r="DC2411">
        <f>ROUND((ROUND(AT2411*AG2411,2)*1.25),2)</f>
        <v>0</v>
      </c>
    </row>
    <row r="2412" spans="1:107">
      <c r="A2412">
        <f>ROW(Source!A2245)</f>
        <v>2245</v>
      </c>
      <c r="B2412">
        <v>35863109</v>
      </c>
      <c r="C2412">
        <v>35871699</v>
      </c>
      <c r="D2412">
        <v>29172556</v>
      </c>
      <c r="E2412">
        <v>1</v>
      </c>
      <c r="F2412">
        <v>1</v>
      </c>
      <c r="G2412">
        <v>1</v>
      </c>
      <c r="H2412">
        <v>2</v>
      </c>
      <c r="I2412" t="s">
        <v>564</v>
      </c>
      <c r="J2412" t="s">
        <v>565</v>
      </c>
      <c r="K2412" t="s">
        <v>566</v>
      </c>
      <c r="L2412">
        <v>1368</v>
      </c>
      <c r="N2412">
        <v>1011</v>
      </c>
      <c r="O2412" t="s">
        <v>567</v>
      </c>
      <c r="P2412" t="s">
        <v>567</v>
      </c>
      <c r="Q2412">
        <v>1</v>
      </c>
      <c r="W2412">
        <v>0</v>
      </c>
      <c r="X2412">
        <v>-1302720870</v>
      </c>
      <c r="Y2412">
        <v>1.2500000000000001E-2</v>
      </c>
      <c r="AA2412">
        <v>0</v>
      </c>
      <c r="AB2412">
        <v>466.71</v>
      </c>
      <c r="AC2412">
        <v>446.18</v>
      </c>
      <c r="AD2412">
        <v>0</v>
      </c>
      <c r="AE2412">
        <v>0</v>
      </c>
      <c r="AF2412">
        <v>31.26</v>
      </c>
      <c r="AG2412">
        <v>13.5</v>
      </c>
      <c r="AH2412">
        <v>0</v>
      </c>
      <c r="AI2412">
        <v>1</v>
      </c>
      <c r="AJ2412">
        <v>14.93</v>
      </c>
      <c r="AK2412">
        <v>33.049999999999997</v>
      </c>
      <c r="AL2412">
        <v>1</v>
      </c>
      <c r="AN2412">
        <v>0</v>
      </c>
      <c r="AO2412">
        <v>1</v>
      </c>
      <c r="AP2412">
        <v>1</v>
      </c>
      <c r="AQ2412">
        <v>0</v>
      </c>
      <c r="AR2412">
        <v>0</v>
      </c>
      <c r="AS2412" t="s">
        <v>3</v>
      </c>
      <c r="AT2412">
        <v>0.01</v>
      </c>
      <c r="AU2412" t="s">
        <v>133</v>
      </c>
      <c r="AV2412">
        <v>0</v>
      </c>
      <c r="AW2412">
        <v>2</v>
      </c>
      <c r="AX2412">
        <v>35871709</v>
      </c>
      <c r="AY2412">
        <v>1</v>
      </c>
      <c r="AZ2412">
        <v>0</v>
      </c>
      <c r="BA2412">
        <v>2349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CX2412">
        <f>Y2412*Source!I2245</f>
        <v>8.1250000000000003E-3</v>
      </c>
      <c r="CY2412">
        <f>AB2412</f>
        <v>466.71</v>
      </c>
      <c r="CZ2412">
        <f>AF2412</f>
        <v>31.26</v>
      </c>
      <c r="DA2412">
        <f>AJ2412</f>
        <v>14.93</v>
      </c>
      <c r="DB2412">
        <f>ROUND((ROUND(AT2412*CZ2412,2)*1.25),2)</f>
        <v>0.39</v>
      </c>
      <c r="DC2412">
        <f>ROUND((ROUND(AT2412*AG2412,2)*1.25),2)</f>
        <v>0.18</v>
      </c>
    </row>
    <row r="2413" spans="1:107">
      <c r="A2413">
        <f>ROW(Source!A2245)</f>
        <v>2245</v>
      </c>
      <c r="B2413">
        <v>35863109</v>
      </c>
      <c r="C2413">
        <v>35871699</v>
      </c>
      <c r="D2413">
        <v>29174913</v>
      </c>
      <c r="E2413">
        <v>1</v>
      </c>
      <c r="F2413">
        <v>1</v>
      </c>
      <c r="G2413">
        <v>1</v>
      </c>
      <c r="H2413">
        <v>2</v>
      </c>
      <c r="I2413" t="s">
        <v>578</v>
      </c>
      <c r="J2413" t="s">
        <v>579</v>
      </c>
      <c r="K2413" t="s">
        <v>580</v>
      </c>
      <c r="L2413">
        <v>1368</v>
      </c>
      <c r="N2413">
        <v>1011</v>
      </c>
      <c r="O2413" t="s">
        <v>567</v>
      </c>
      <c r="P2413" t="s">
        <v>567</v>
      </c>
      <c r="Q2413">
        <v>1</v>
      </c>
      <c r="W2413">
        <v>0</v>
      </c>
      <c r="X2413">
        <v>458544584</v>
      </c>
      <c r="Y2413">
        <v>1.2500000000000001E-2</v>
      </c>
      <c r="AA2413">
        <v>0</v>
      </c>
      <c r="AB2413">
        <v>932.72</v>
      </c>
      <c r="AC2413">
        <v>383.38</v>
      </c>
      <c r="AD2413">
        <v>0</v>
      </c>
      <c r="AE2413">
        <v>0</v>
      </c>
      <c r="AF2413">
        <v>87.17</v>
      </c>
      <c r="AG2413">
        <v>11.6</v>
      </c>
      <c r="AH2413">
        <v>0</v>
      </c>
      <c r="AI2413">
        <v>1</v>
      </c>
      <c r="AJ2413">
        <v>10.7</v>
      </c>
      <c r="AK2413">
        <v>33.049999999999997</v>
      </c>
      <c r="AL2413">
        <v>1</v>
      </c>
      <c r="AN2413">
        <v>0</v>
      </c>
      <c r="AO2413">
        <v>1</v>
      </c>
      <c r="AP2413">
        <v>1</v>
      </c>
      <c r="AQ2413">
        <v>0</v>
      </c>
      <c r="AR2413">
        <v>0</v>
      </c>
      <c r="AS2413" t="s">
        <v>3</v>
      </c>
      <c r="AT2413">
        <v>0.01</v>
      </c>
      <c r="AU2413" t="s">
        <v>133</v>
      </c>
      <c r="AV2413">
        <v>0</v>
      </c>
      <c r="AW2413">
        <v>2</v>
      </c>
      <c r="AX2413">
        <v>35871710</v>
      </c>
      <c r="AY2413">
        <v>1</v>
      </c>
      <c r="AZ2413">
        <v>0</v>
      </c>
      <c r="BA2413">
        <v>2350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CX2413">
        <f>Y2413*Source!I2245</f>
        <v>8.1250000000000003E-3</v>
      </c>
      <c r="CY2413">
        <f>AB2413</f>
        <v>932.72</v>
      </c>
      <c r="CZ2413">
        <f>AF2413</f>
        <v>87.17</v>
      </c>
      <c r="DA2413">
        <f>AJ2413</f>
        <v>10.7</v>
      </c>
      <c r="DB2413">
        <f>ROUND((ROUND(AT2413*CZ2413,2)*1.25),2)</f>
        <v>1.0900000000000001</v>
      </c>
      <c r="DC2413">
        <f>ROUND((ROUND(AT2413*AG2413,2)*1.25),2)</f>
        <v>0.15</v>
      </c>
    </row>
    <row r="2414" spans="1:107">
      <c r="A2414">
        <f>ROW(Source!A2245)</f>
        <v>2245</v>
      </c>
      <c r="B2414">
        <v>35863109</v>
      </c>
      <c r="C2414">
        <v>35871699</v>
      </c>
      <c r="D2414">
        <v>29109386</v>
      </c>
      <c r="E2414">
        <v>1</v>
      </c>
      <c r="F2414">
        <v>1</v>
      </c>
      <c r="G2414">
        <v>1</v>
      </c>
      <c r="H2414">
        <v>3</v>
      </c>
      <c r="I2414" t="s">
        <v>729</v>
      </c>
      <c r="J2414" t="s">
        <v>730</v>
      </c>
      <c r="K2414" t="s">
        <v>731</v>
      </c>
      <c r="L2414">
        <v>1348</v>
      </c>
      <c r="N2414">
        <v>1009</v>
      </c>
      <c r="O2414" t="s">
        <v>30</v>
      </c>
      <c r="P2414" t="s">
        <v>30</v>
      </c>
      <c r="Q2414">
        <v>1000</v>
      </c>
      <c r="W2414">
        <v>0</v>
      </c>
      <c r="X2414">
        <v>-1262442712</v>
      </c>
      <c r="Y2414">
        <v>3.4099999999999998E-2</v>
      </c>
      <c r="AA2414">
        <v>55935.05</v>
      </c>
      <c r="AB2414">
        <v>0</v>
      </c>
      <c r="AC2414">
        <v>0</v>
      </c>
      <c r="AD2414">
        <v>0</v>
      </c>
      <c r="AE2414">
        <v>11300.01</v>
      </c>
      <c r="AF2414">
        <v>0</v>
      </c>
      <c r="AG2414">
        <v>0</v>
      </c>
      <c r="AH2414">
        <v>0</v>
      </c>
      <c r="AI2414">
        <v>4.95</v>
      </c>
      <c r="AJ2414">
        <v>1</v>
      </c>
      <c r="AK2414">
        <v>1</v>
      </c>
      <c r="AL2414">
        <v>1</v>
      </c>
      <c r="AN2414">
        <v>0</v>
      </c>
      <c r="AO2414">
        <v>1</v>
      </c>
      <c r="AP2414">
        <v>0</v>
      </c>
      <c r="AQ2414">
        <v>0</v>
      </c>
      <c r="AR2414">
        <v>0</v>
      </c>
      <c r="AS2414" t="s">
        <v>3</v>
      </c>
      <c r="AT2414">
        <v>3.4099999999999998E-2</v>
      </c>
      <c r="AU2414" t="s">
        <v>3</v>
      </c>
      <c r="AV2414">
        <v>0</v>
      </c>
      <c r="AW2414">
        <v>2</v>
      </c>
      <c r="AX2414">
        <v>35871711</v>
      </c>
      <c r="AY2414">
        <v>1</v>
      </c>
      <c r="AZ2414">
        <v>0</v>
      </c>
      <c r="BA2414">
        <v>2351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CX2414">
        <f>Y2414*Source!I2245</f>
        <v>2.2165000000000001E-2</v>
      </c>
      <c r="CY2414">
        <f>AA2414</f>
        <v>55935.05</v>
      </c>
      <c r="CZ2414">
        <f>AE2414</f>
        <v>11300.01</v>
      </c>
      <c r="DA2414">
        <f>AI2414</f>
        <v>4.95</v>
      </c>
      <c r="DB2414">
        <f t="shared" ref="DB2414:DB2436" si="372">ROUND(ROUND(AT2414*CZ2414,2),2)</f>
        <v>385.33</v>
      </c>
      <c r="DC2414">
        <f t="shared" ref="DC2414:DC2436" si="373">ROUND(ROUND(AT2414*AG2414,2),2)</f>
        <v>0</v>
      </c>
    </row>
    <row r="2415" spans="1:107">
      <c r="A2415">
        <f>ROW(Source!A2245)</f>
        <v>2245</v>
      </c>
      <c r="B2415">
        <v>35863109</v>
      </c>
      <c r="C2415">
        <v>35871699</v>
      </c>
      <c r="D2415">
        <v>29107800</v>
      </c>
      <c r="E2415">
        <v>1</v>
      </c>
      <c r="F2415">
        <v>1</v>
      </c>
      <c r="G2415">
        <v>1</v>
      </c>
      <c r="H2415">
        <v>3</v>
      </c>
      <c r="I2415" t="s">
        <v>592</v>
      </c>
      <c r="J2415" t="s">
        <v>593</v>
      </c>
      <c r="K2415" t="s">
        <v>594</v>
      </c>
      <c r="L2415">
        <v>1346</v>
      </c>
      <c r="N2415">
        <v>1009</v>
      </c>
      <c r="O2415" t="s">
        <v>160</v>
      </c>
      <c r="P2415" t="s">
        <v>160</v>
      </c>
      <c r="Q2415">
        <v>1</v>
      </c>
      <c r="W2415">
        <v>0</v>
      </c>
      <c r="X2415">
        <v>-1570619850</v>
      </c>
      <c r="Y2415">
        <v>0.01</v>
      </c>
      <c r="AA2415">
        <v>46.61</v>
      </c>
      <c r="AB2415">
        <v>0</v>
      </c>
      <c r="AC2415">
        <v>0</v>
      </c>
      <c r="AD2415">
        <v>0</v>
      </c>
      <c r="AE2415">
        <v>1.81</v>
      </c>
      <c r="AF2415">
        <v>0</v>
      </c>
      <c r="AG2415">
        <v>0</v>
      </c>
      <c r="AH2415">
        <v>0</v>
      </c>
      <c r="AI2415">
        <v>25.75</v>
      </c>
      <c r="AJ2415">
        <v>1</v>
      </c>
      <c r="AK2415">
        <v>1</v>
      </c>
      <c r="AL2415">
        <v>1</v>
      </c>
      <c r="AN2415">
        <v>0</v>
      </c>
      <c r="AO2415">
        <v>1</v>
      </c>
      <c r="AP2415">
        <v>0</v>
      </c>
      <c r="AQ2415">
        <v>0</v>
      </c>
      <c r="AR2415">
        <v>0</v>
      </c>
      <c r="AS2415" t="s">
        <v>3</v>
      </c>
      <c r="AT2415">
        <v>0.01</v>
      </c>
      <c r="AU2415" t="s">
        <v>3</v>
      </c>
      <c r="AV2415">
        <v>0</v>
      </c>
      <c r="AW2415">
        <v>2</v>
      </c>
      <c r="AX2415">
        <v>35871712</v>
      </c>
      <c r="AY2415">
        <v>1</v>
      </c>
      <c r="AZ2415">
        <v>0</v>
      </c>
      <c r="BA2415">
        <v>2352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CX2415">
        <f>Y2415*Source!I2245</f>
        <v>6.5000000000000006E-3</v>
      </c>
      <c r="CY2415">
        <f>AA2415</f>
        <v>46.61</v>
      </c>
      <c r="CZ2415">
        <f>AE2415</f>
        <v>1.81</v>
      </c>
      <c r="DA2415">
        <f>AI2415</f>
        <v>25.75</v>
      </c>
      <c r="DB2415">
        <f t="shared" si="372"/>
        <v>0.02</v>
      </c>
      <c r="DC2415">
        <f t="shared" si="373"/>
        <v>0</v>
      </c>
    </row>
    <row r="2416" spans="1:107">
      <c r="A2416">
        <f>ROW(Source!A2245)</f>
        <v>2245</v>
      </c>
      <c r="B2416">
        <v>35863109</v>
      </c>
      <c r="C2416">
        <v>35871699</v>
      </c>
      <c r="D2416">
        <v>29109603</v>
      </c>
      <c r="E2416">
        <v>1</v>
      </c>
      <c r="F2416">
        <v>1</v>
      </c>
      <c r="G2416">
        <v>1</v>
      </c>
      <c r="H2416">
        <v>3</v>
      </c>
      <c r="I2416" t="s">
        <v>732</v>
      </c>
      <c r="J2416" t="s">
        <v>733</v>
      </c>
      <c r="K2416" t="s">
        <v>734</v>
      </c>
      <c r="L2416">
        <v>1327</v>
      </c>
      <c r="N2416">
        <v>1005</v>
      </c>
      <c r="O2416" t="s">
        <v>155</v>
      </c>
      <c r="P2416" t="s">
        <v>155</v>
      </c>
      <c r="Q2416">
        <v>1</v>
      </c>
      <c r="W2416">
        <v>0</v>
      </c>
      <c r="X2416">
        <v>1399429038</v>
      </c>
      <c r="Y2416">
        <v>112</v>
      </c>
      <c r="AA2416">
        <v>54.06</v>
      </c>
      <c r="AB2416">
        <v>0</v>
      </c>
      <c r="AC2416">
        <v>0</v>
      </c>
      <c r="AD2416">
        <v>0</v>
      </c>
      <c r="AE2416">
        <v>55.16</v>
      </c>
      <c r="AF2416">
        <v>0</v>
      </c>
      <c r="AG2416">
        <v>0</v>
      </c>
      <c r="AH2416">
        <v>0</v>
      </c>
      <c r="AI2416">
        <v>0.98</v>
      </c>
      <c r="AJ2416">
        <v>1</v>
      </c>
      <c r="AK2416">
        <v>1</v>
      </c>
      <c r="AL2416">
        <v>1</v>
      </c>
      <c r="AN2416">
        <v>0</v>
      </c>
      <c r="AO2416">
        <v>1</v>
      </c>
      <c r="AP2416">
        <v>0</v>
      </c>
      <c r="AQ2416">
        <v>0</v>
      </c>
      <c r="AR2416">
        <v>0</v>
      </c>
      <c r="AS2416" t="s">
        <v>3</v>
      </c>
      <c r="AT2416">
        <v>112</v>
      </c>
      <c r="AU2416" t="s">
        <v>3</v>
      </c>
      <c r="AV2416">
        <v>0</v>
      </c>
      <c r="AW2416">
        <v>2</v>
      </c>
      <c r="AX2416">
        <v>35871713</v>
      </c>
      <c r="AY2416">
        <v>1</v>
      </c>
      <c r="AZ2416">
        <v>0</v>
      </c>
      <c r="BA2416">
        <v>2353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CX2416">
        <f>Y2416*Source!I2245</f>
        <v>72.8</v>
      </c>
      <c r="CY2416">
        <f>AA2416</f>
        <v>54.06</v>
      </c>
      <c r="CZ2416">
        <f>AE2416</f>
        <v>55.16</v>
      </c>
      <c r="DA2416">
        <f>AI2416</f>
        <v>0.98</v>
      </c>
      <c r="DB2416">
        <f t="shared" si="372"/>
        <v>6177.92</v>
      </c>
      <c r="DC2416">
        <f t="shared" si="373"/>
        <v>0</v>
      </c>
    </row>
    <row r="2417" spans="1:107">
      <c r="A2417">
        <f>ROW(Source!A2246)</f>
        <v>2246</v>
      </c>
      <c r="B2417">
        <v>35863109</v>
      </c>
      <c r="C2417">
        <v>35871714</v>
      </c>
      <c r="D2417">
        <v>29364679</v>
      </c>
      <c r="E2417">
        <v>1</v>
      </c>
      <c r="F2417">
        <v>1</v>
      </c>
      <c r="G2417">
        <v>1</v>
      </c>
      <c r="H2417">
        <v>1</v>
      </c>
      <c r="I2417" t="s">
        <v>735</v>
      </c>
      <c r="J2417" t="s">
        <v>3</v>
      </c>
      <c r="K2417" t="s">
        <v>736</v>
      </c>
      <c r="L2417">
        <v>1369</v>
      </c>
      <c r="N2417">
        <v>1013</v>
      </c>
      <c r="O2417" t="s">
        <v>561</v>
      </c>
      <c r="P2417" t="s">
        <v>561</v>
      </c>
      <c r="Q2417">
        <v>1</v>
      </c>
      <c r="W2417">
        <v>0</v>
      </c>
      <c r="X2417">
        <v>931378261</v>
      </c>
      <c r="Y2417">
        <v>30.48</v>
      </c>
      <c r="AA2417">
        <v>0</v>
      </c>
      <c r="AB2417">
        <v>0</v>
      </c>
      <c r="AC2417">
        <v>0</v>
      </c>
      <c r="AD2417">
        <v>316.85000000000002</v>
      </c>
      <c r="AE2417">
        <v>0</v>
      </c>
      <c r="AF2417">
        <v>0</v>
      </c>
      <c r="AG2417">
        <v>0</v>
      </c>
      <c r="AH2417">
        <v>316.85000000000002</v>
      </c>
      <c r="AI2417">
        <v>1</v>
      </c>
      <c r="AJ2417">
        <v>1</v>
      </c>
      <c r="AK2417">
        <v>1</v>
      </c>
      <c r="AL2417">
        <v>1</v>
      </c>
      <c r="AN2417">
        <v>0</v>
      </c>
      <c r="AO2417">
        <v>1</v>
      </c>
      <c r="AP2417">
        <v>0</v>
      </c>
      <c r="AQ2417">
        <v>0</v>
      </c>
      <c r="AR2417">
        <v>0</v>
      </c>
      <c r="AS2417" t="s">
        <v>3</v>
      </c>
      <c r="AT2417">
        <v>30.48</v>
      </c>
      <c r="AU2417" t="s">
        <v>3</v>
      </c>
      <c r="AV2417">
        <v>1</v>
      </c>
      <c r="AW2417">
        <v>2</v>
      </c>
      <c r="AX2417">
        <v>35871727</v>
      </c>
      <c r="AY2417">
        <v>2</v>
      </c>
      <c r="AZ2417">
        <v>131072</v>
      </c>
      <c r="BA2417">
        <v>2354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CX2417">
        <f>Y2417*Source!I2246</f>
        <v>0.60960000000000003</v>
      </c>
      <c r="CY2417">
        <f>AD2417</f>
        <v>316.85000000000002</v>
      </c>
      <c r="CZ2417">
        <f>AH2417</f>
        <v>316.85000000000002</v>
      </c>
      <c r="DA2417">
        <f>AL2417</f>
        <v>1</v>
      </c>
      <c r="DB2417">
        <f t="shared" si="372"/>
        <v>9657.59</v>
      </c>
      <c r="DC2417">
        <f t="shared" si="373"/>
        <v>0</v>
      </c>
    </row>
    <row r="2418" spans="1:107">
      <c r="A2418">
        <f>ROW(Source!A2246)</f>
        <v>2246</v>
      </c>
      <c r="B2418">
        <v>35863109</v>
      </c>
      <c r="C2418">
        <v>35871714</v>
      </c>
      <c r="D2418">
        <v>121548</v>
      </c>
      <c r="E2418">
        <v>1</v>
      </c>
      <c r="F2418">
        <v>1</v>
      </c>
      <c r="G2418">
        <v>1</v>
      </c>
      <c r="H2418">
        <v>1</v>
      </c>
      <c r="I2418" t="s">
        <v>35</v>
      </c>
      <c r="J2418" t="s">
        <v>3</v>
      </c>
      <c r="K2418" t="s">
        <v>562</v>
      </c>
      <c r="L2418">
        <v>608254</v>
      </c>
      <c r="N2418">
        <v>1013</v>
      </c>
      <c r="O2418" t="s">
        <v>563</v>
      </c>
      <c r="P2418" t="s">
        <v>563</v>
      </c>
      <c r="Q2418">
        <v>1</v>
      </c>
      <c r="W2418">
        <v>0</v>
      </c>
      <c r="X2418">
        <v>-185737400</v>
      </c>
      <c r="Y2418">
        <v>0.03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1</v>
      </c>
      <c r="AJ2418">
        <v>1</v>
      </c>
      <c r="AK2418">
        <v>1</v>
      </c>
      <c r="AL2418">
        <v>1</v>
      </c>
      <c r="AN2418">
        <v>0</v>
      </c>
      <c r="AO2418">
        <v>1</v>
      </c>
      <c r="AP2418">
        <v>0</v>
      </c>
      <c r="AQ2418">
        <v>0</v>
      </c>
      <c r="AR2418">
        <v>0</v>
      </c>
      <c r="AS2418" t="s">
        <v>3</v>
      </c>
      <c r="AT2418">
        <v>0.03</v>
      </c>
      <c r="AU2418" t="s">
        <v>3</v>
      </c>
      <c r="AV2418">
        <v>2</v>
      </c>
      <c r="AW2418">
        <v>2</v>
      </c>
      <c r="AX2418">
        <v>35871728</v>
      </c>
      <c r="AY2418">
        <v>1</v>
      </c>
      <c r="AZ2418">
        <v>0</v>
      </c>
      <c r="BA2418">
        <v>2355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CX2418">
        <f>Y2418*Source!I2246</f>
        <v>5.9999999999999995E-4</v>
      </c>
      <c r="CY2418">
        <f>AD2418</f>
        <v>0</v>
      </c>
      <c r="CZ2418">
        <f>AH2418</f>
        <v>0</v>
      </c>
      <c r="DA2418">
        <f>AL2418</f>
        <v>1</v>
      </c>
      <c r="DB2418">
        <f t="shared" si="372"/>
        <v>0</v>
      </c>
      <c r="DC2418">
        <f t="shared" si="373"/>
        <v>0</v>
      </c>
    </row>
    <row r="2419" spans="1:107">
      <c r="A2419">
        <f>ROW(Source!A2246)</f>
        <v>2246</v>
      </c>
      <c r="B2419">
        <v>35863109</v>
      </c>
      <c r="C2419">
        <v>35871714</v>
      </c>
      <c r="D2419">
        <v>29172362</v>
      </c>
      <c r="E2419">
        <v>1</v>
      </c>
      <c r="F2419">
        <v>1</v>
      </c>
      <c r="G2419">
        <v>1</v>
      </c>
      <c r="H2419">
        <v>2</v>
      </c>
      <c r="I2419" t="s">
        <v>737</v>
      </c>
      <c r="J2419" t="s">
        <v>738</v>
      </c>
      <c r="K2419" t="s">
        <v>739</v>
      </c>
      <c r="L2419">
        <v>1368</v>
      </c>
      <c r="N2419">
        <v>1011</v>
      </c>
      <c r="O2419" t="s">
        <v>567</v>
      </c>
      <c r="P2419" t="s">
        <v>567</v>
      </c>
      <c r="Q2419">
        <v>1</v>
      </c>
      <c r="W2419">
        <v>0</v>
      </c>
      <c r="X2419">
        <v>2071614860</v>
      </c>
      <c r="Y2419">
        <v>0.03</v>
      </c>
      <c r="AA2419">
        <v>0</v>
      </c>
      <c r="AB2419">
        <v>1113.56</v>
      </c>
      <c r="AC2419">
        <v>446.18</v>
      </c>
      <c r="AD2419">
        <v>0</v>
      </c>
      <c r="AE2419">
        <v>0</v>
      </c>
      <c r="AF2419">
        <v>134.65</v>
      </c>
      <c r="AG2419">
        <v>13.5</v>
      </c>
      <c r="AH2419">
        <v>0</v>
      </c>
      <c r="AI2419">
        <v>1</v>
      </c>
      <c r="AJ2419">
        <v>8.27</v>
      </c>
      <c r="AK2419">
        <v>33.049999999999997</v>
      </c>
      <c r="AL2419">
        <v>1</v>
      </c>
      <c r="AN2419">
        <v>0</v>
      </c>
      <c r="AO2419">
        <v>1</v>
      </c>
      <c r="AP2419">
        <v>0</v>
      </c>
      <c r="AQ2419">
        <v>0</v>
      </c>
      <c r="AR2419">
        <v>0</v>
      </c>
      <c r="AS2419" t="s">
        <v>3</v>
      </c>
      <c r="AT2419">
        <v>0.03</v>
      </c>
      <c r="AU2419" t="s">
        <v>3</v>
      </c>
      <c r="AV2419">
        <v>0</v>
      </c>
      <c r="AW2419">
        <v>2</v>
      </c>
      <c r="AX2419">
        <v>35871729</v>
      </c>
      <c r="AY2419">
        <v>1</v>
      </c>
      <c r="AZ2419">
        <v>0</v>
      </c>
      <c r="BA2419">
        <v>2356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0</v>
      </c>
      <c r="CX2419">
        <f>Y2419*Source!I2246</f>
        <v>5.9999999999999995E-4</v>
      </c>
      <c r="CY2419">
        <f>AB2419</f>
        <v>1113.56</v>
      </c>
      <c r="CZ2419">
        <f>AF2419</f>
        <v>134.65</v>
      </c>
      <c r="DA2419">
        <f>AJ2419</f>
        <v>8.27</v>
      </c>
      <c r="DB2419">
        <f t="shared" si="372"/>
        <v>4.04</v>
      </c>
      <c r="DC2419">
        <f t="shared" si="373"/>
        <v>0.41</v>
      </c>
    </row>
    <row r="2420" spans="1:107">
      <c r="A2420">
        <f>ROW(Source!A2246)</f>
        <v>2246</v>
      </c>
      <c r="B2420">
        <v>35863109</v>
      </c>
      <c r="C2420">
        <v>35871714</v>
      </c>
      <c r="D2420">
        <v>29174913</v>
      </c>
      <c r="E2420">
        <v>1</v>
      </c>
      <c r="F2420">
        <v>1</v>
      </c>
      <c r="G2420">
        <v>1</v>
      </c>
      <c r="H2420">
        <v>2</v>
      </c>
      <c r="I2420" t="s">
        <v>578</v>
      </c>
      <c r="J2420" t="s">
        <v>579</v>
      </c>
      <c r="K2420" t="s">
        <v>580</v>
      </c>
      <c r="L2420">
        <v>1368</v>
      </c>
      <c r="N2420">
        <v>1011</v>
      </c>
      <c r="O2420" t="s">
        <v>567</v>
      </c>
      <c r="P2420" t="s">
        <v>567</v>
      </c>
      <c r="Q2420">
        <v>1</v>
      </c>
      <c r="W2420">
        <v>0</v>
      </c>
      <c r="X2420">
        <v>458544584</v>
      </c>
      <c r="Y2420">
        <v>0.02</v>
      </c>
      <c r="AA2420">
        <v>0</v>
      </c>
      <c r="AB2420">
        <v>932.72</v>
      </c>
      <c r="AC2420">
        <v>383.38</v>
      </c>
      <c r="AD2420">
        <v>0</v>
      </c>
      <c r="AE2420">
        <v>0</v>
      </c>
      <c r="AF2420">
        <v>87.17</v>
      </c>
      <c r="AG2420">
        <v>11.6</v>
      </c>
      <c r="AH2420">
        <v>0</v>
      </c>
      <c r="AI2420">
        <v>1</v>
      </c>
      <c r="AJ2420">
        <v>10.7</v>
      </c>
      <c r="AK2420">
        <v>33.049999999999997</v>
      </c>
      <c r="AL2420">
        <v>1</v>
      </c>
      <c r="AN2420">
        <v>0</v>
      </c>
      <c r="AO2420">
        <v>1</v>
      </c>
      <c r="AP2420">
        <v>0</v>
      </c>
      <c r="AQ2420">
        <v>0</v>
      </c>
      <c r="AR2420">
        <v>0</v>
      </c>
      <c r="AS2420" t="s">
        <v>3</v>
      </c>
      <c r="AT2420">
        <v>0.02</v>
      </c>
      <c r="AU2420" t="s">
        <v>3</v>
      </c>
      <c r="AV2420">
        <v>0</v>
      </c>
      <c r="AW2420">
        <v>2</v>
      </c>
      <c r="AX2420">
        <v>35871730</v>
      </c>
      <c r="AY2420">
        <v>1</v>
      </c>
      <c r="AZ2420">
        <v>0</v>
      </c>
      <c r="BA2420">
        <v>2357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0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CX2420">
        <f>Y2420*Source!I2246</f>
        <v>4.0000000000000002E-4</v>
      </c>
      <c r="CY2420">
        <f>AB2420</f>
        <v>932.72</v>
      </c>
      <c r="CZ2420">
        <f>AF2420</f>
        <v>87.17</v>
      </c>
      <c r="DA2420">
        <f>AJ2420</f>
        <v>10.7</v>
      </c>
      <c r="DB2420">
        <f t="shared" si="372"/>
        <v>1.74</v>
      </c>
      <c r="DC2420">
        <f t="shared" si="373"/>
        <v>0.23</v>
      </c>
    </row>
    <row r="2421" spans="1:107">
      <c r="A2421">
        <f>ROW(Source!A2246)</f>
        <v>2246</v>
      </c>
      <c r="B2421">
        <v>35863109</v>
      </c>
      <c r="C2421">
        <v>35871714</v>
      </c>
      <c r="D2421">
        <v>29114246</v>
      </c>
      <c r="E2421">
        <v>1</v>
      </c>
      <c r="F2421">
        <v>1</v>
      </c>
      <c r="G2421">
        <v>1</v>
      </c>
      <c r="H2421">
        <v>3</v>
      </c>
      <c r="I2421" t="s">
        <v>740</v>
      </c>
      <c r="J2421" t="s">
        <v>741</v>
      </c>
      <c r="K2421" t="s">
        <v>742</v>
      </c>
      <c r="L2421">
        <v>1346</v>
      </c>
      <c r="N2421">
        <v>1009</v>
      </c>
      <c r="O2421" t="s">
        <v>160</v>
      </c>
      <c r="P2421" t="s">
        <v>160</v>
      </c>
      <c r="Q2421">
        <v>1</v>
      </c>
      <c r="W2421">
        <v>0</v>
      </c>
      <c r="X2421">
        <v>-421273247</v>
      </c>
      <c r="Y2421">
        <v>1.5</v>
      </c>
      <c r="AA2421">
        <v>83.08</v>
      </c>
      <c r="AB2421">
        <v>0</v>
      </c>
      <c r="AC2421">
        <v>0</v>
      </c>
      <c r="AD2421">
        <v>0</v>
      </c>
      <c r="AE2421">
        <v>9.0399999999999991</v>
      </c>
      <c r="AF2421">
        <v>0</v>
      </c>
      <c r="AG2421">
        <v>0</v>
      </c>
      <c r="AH2421">
        <v>0</v>
      </c>
      <c r="AI2421">
        <v>9.19</v>
      </c>
      <c r="AJ2421">
        <v>1</v>
      </c>
      <c r="AK2421">
        <v>1</v>
      </c>
      <c r="AL2421">
        <v>1</v>
      </c>
      <c r="AN2421">
        <v>0</v>
      </c>
      <c r="AO2421">
        <v>1</v>
      </c>
      <c r="AP2421">
        <v>0</v>
      </c>
      <c r="AQ2421">
        <v>0</v>
      </c>
      <c r="AR2421">
        <v>0</v>
      </c>
      <c r="AS2421" t="s">
        <v>3</v>
      </c>
      <c r="AT2421">
        <v>1.5</v>
      </c>
      <c r="AU2421" t="s">
        <v>3</v>
      </c>
      <c r="AV2421">
        <v>0</v>
      </c>
      <c r="AW2421">
        <v>2</v>
      </c>
      <c r="AX2421">
        <v>35871731</v>
      </c>
      <c r="AY2421">
        <v>1</v>
      </c>
      <c r="AZ2421">
        <v>0</v>
      </c>
      <c r="BA2421">
        <v>2358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CX2421">
        <f>Y2421*Source!I2246</f>
        <v>0.03</v>
      </c>
      <c r="CY2421">
        <f t="shared" ref="CY2421:CY2427" si="374">AA2421</f>
        <v>83.08</v>
      </c>
      <c r="CZ2421">
        <f t="shared" ref="CZ2421:CZ2427" si="375">AE2421</f>
        <v>9.0399999999999991</v>
      </c>
      <c r="DA2421">
        <f t="shared" ref="DA2421:DA2427" si="376">AI2421</f>
        <v>9.19</v>
      </c>
      <c r="DB2421">
        <f t="shared" si="372"/>
        <v>13.56</v>
      </c>
      <c r="DC2421">
        <f t="shared" si="373"/>
        <v>0</v>
      </c>
    </row>
    <row r="2422" spans="1:107">
      <c r="A2422">
        <f>ROW(Source!A2246)</f>
        <v>2246</v>
      </c>
      <c r="B2422">
        <v>35863109</v>
      </c>
      <c r="C2422">
        <v>35871714</v>
      </c>
      <c r="D2422">
        <v>29110838</v>
      </c>
      <c r="E2422">
        <v>1</v>
      </c>
      <c r="F2422">
        <v>1</v>
      </c>
      <c r="G2422">
        <v>1</v>
      </c>
      <c r="H2422">
        <v>3</v>
      </c>
      <c r="I2422" t="s">
        <v>743</v>
      </c>
      <c r="J2422" t="s">
        <v>744</v>
      </c>
      <c r="K2422" t="s">
        <v>745</v>
      </c>
      <c r="L2422">
        <v>1346</v>
      </c>
      <c r="N2422">
        <v>1009</v>
      </c>
      <c r="O2422" t="s">
        <v>160</v>
      </c>
      <c r="P2422" t="s">
        <v>160</v>
      </c>
      <c r="Q2422">
        <v>1</v>
      </c>
      <c r="W2422">
        <v>0</v>
      </c>
      <c r="X2422">
        <v>-667794164</v>
      </c>
      <c r="Y2422">
        <v>0.42</v>
      </c>
      <c r="AA2422">
        <v>100.04</v>
      </c>
      <c r="AB2422">
        <v>0</v>
      </c>
      <c r="AC2422">
        <v>0</v>
      </c>
      <c r="AD2422">
        <v>0</v>
      </c>
      <c r="AE2422">
        <v>30.5</v>
      </c>
      <c r="AF2422">
        <v>0</v>
      </c>
      <c r="AG2422">
        <v>0</v>
      </c>
      <c r="AH2422">
        <v>0</v>
      </c>
      <c r="AI2422">
        <v>3.28</v>
      </c>
      <c r="AJ2422">
        <v>1</v>
      </c>
      <c r="AK2422">
        <v>1</v>
      </c>
      <c r="AL2422">
        <v>1</v>
      </c>
      <c r="AN2422">
        <v>0</v>
      </c>
      <c r="AO2422">
        <v>1</v>
      </c>
      <c r="AP2422">
        <v>0</v>
      </c>
      <c r="AQ2422">
        <v>0</v>
      </c>
      <c r="AR2422">
        <v>0</v>
      </c>
      <c r="AS2422" t="s">
        <v>3</v>
      </c>
      <c r="AT2422">
        <v>0.42</v>
      </c>
      <c r="AU2422" t="s">
        <v>3</v>
      </c>
      <c r="AV2422">
        <v>0</v>
      </c>
      <c r="AW2422">
        <v>2</v>
      </c>
      <c r="AX2422">
        <v>35871732</v>
      </c>
      <c r="AY2422">
        <v>1</v>
      </c>
      <c r="AZ2422">
        <v>0</v>
      </c>
      <c r="BA2422">
        <v>2359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CX2422">
        <f>Y2422*Source!I2246</f>
        <v>8.3999999999999995E-3</v>
      </c>
      <c r="CY2422">
        <f t="shared" si="374"/>
        <v>100.04</v>
      </c>
      <c r="CZ2422">
        <f t="shared" si="375"/>
        <v>30.5</v>
      </c>
      <c r="DA2422">
        <f t="shared" si="376"/>
        <v>3.28</v>
      </c>
      <c r="DB2422">
        <f t="shared" si="372"/>
        <v>12.81</v>
      </c>
      <c r="DC2422">
        <f t="shared" si="373"/>
        <v>0</v>
      </c>
    </row>
    <row r="2423" spans="1:107">
      <c r="A2423">
        <f>ROW(Source!A2246)</f>
        <v>2246</v>
      </c>
      <c r="B2423">
        <v>35863109</v>
      </c>
      <c r="C2423">
        <v>35871714</v>
      </c>
      <c r="D2423">
        <v>29149204</v>
      </c>
      <c r="E2423">
        <v>1</v>
      </c>
      <c r="F2423">
        <v>1</v>
      </c>
      <c r="G2423">
        <v>1</v>
      </c>
      <c r="H2423">
        <v>3</v>
      </c>
      <c r="I2423" t="s">
        <v>746</v>
      </c>
      <c r="J2423" t="s">
        <v>747</v>
      </c>
      <c r="K2423" t="s">
        <v>748</v>
      </c>
      <c r="L2423">
        <v>1348</v>
      </c>
      <c r="N2423">
        <v>1009</v>
      </c>
      <c r="O2423" t="s">
        <v>30</v>
      </c>
      <c r="P2423" t="s">
        <v>30</v>
      </c>
      <c r="Q2423">
        <v>1000</v>
      </c>
      <c r="W2423">
        <v>0</v>
      </c>
      <c r="X2423">
        <v>-1132764130</v>
      </c>
      <c r="Y2423">
        <v>3.15E-3</v>
      </c>
      <c r="AA2423">
        <v>4978.46</v>
      </c>
      <c r="AB2423">
        <v>0</v>
      </c>
      <c r="AC2423">
        <v>0</v>
      </c>
      <c r="AD2423">
        <v>0</v>
      </c>
      <c r="AE2423">
        <v>729.98</v>
      </c>
      <c r="AF2423">
        <v>0</v>
      </c>
      <c r="AG2423">
        <v>0</v>
      </c>
      <c r="AH2423">
        <v>0</v>
      </c>
      <c r="AI2423">
        <v>6.82</v>
      </c>
      <c r="AJ2423">
        <v>1</v>
      </c>
      <c r="AK2423">
        <v>1</v>
      </c>
      <c r="AL2423">
        <v>1</v>
      </c>
      <c r="AN2423">
        <v>0</v>
      </c>
      <c r="AO2423">
        <v>1</v>
      </c>
      <c r="AP2423">
        <v>0</v>
      </c>
      <c r="AQ2423">
        <v>0</v>
      </c>
      <c r="AR2423">
        <v>0</v>
      </c>
      <c r="AS2423" t="s">
        <v>3</v>
      </c>
      <c r="AT2423">
        <v>3.15E-3</v>
      </c>
      <c r="AU2423" t="s">
        <v>3</v>
      </c>
      <c r="AV2423">
        <v>0</v>
      </c>
      <c r="AW2423">
        <v>2</v>
      </c>
      <c r="AX2423">
        <v>35871733</v>
      </c>
      <c r="AY2423">
        <v>1</v>
      </c>
      <c r="AZ2423">
        <v>0</v>
      </c>
      <c r="BA2423">
        <v>2360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CX2423">
        <f>Y2423*Source!I2246</f>
        <v>6.3E-5</v>
      </c>
      <c r="CY2423">
        <f t="shared" si="374"/>
        <v>4978.46</v>
      </c>
      <c r="CZ2423">
        <f t="shared" si="375"/>
        <v>729.98</v>
      </c>
      <c r="DA2423">
        <f t="shared" si="376"/>
        <v>6.82</v>
      </c>
      <c r="DB2423">
        <f t="shared" si="372"/>
        <v>2.2999999999999998</v>
      </c>
      <c r="DC2423">
        <f t="shared" si="373"/>
        <v>0</v>
      </c>
    </row>
    <row r="2424" spans="1:107">
      <c r="A2424">
        <f>ROW(Source!A2246)</f>
        <v>2246</v>
      </c>
      <c r="B2424">
        <v>35863109</v>
      </c>
      <c r="C2424">
        <v>35871714</v>
      </c>
      <c r="D2424">
        <v>29156251</v>
      </c>
      <c r="E2424">
        <v>1</v>
      </c>
      <c r="F2424">
        <v>1</v>
      </c>
      <c r="G2424">
        <v>1</v>
      </c>
      <c r="H2424">
        <v>3</v>
      </c>
      <c r="I2424" t="s">
        <v>235</v>
      </c>
      <c r="J2424" t="s">
        <v>238</v>
      </c>
      <c r="K2424" t="s">
        <v>236</v>
      </c>
      <c r="L2424">
        <v>1354</v>
      </c>
      <c r="N2424">
        <v>1010</v>
      </c>
      <c r="O2424" t="s">
        <v>237</v>
      </c>
      <c r="P2424" t="s">
        <v>237</v>
      </c>
      <c r="Q2424">
        <v>1</v>
      </c>
      <c r="W2424">
        <v>0</v>
      </c>
      <c r="X2424">
        <v>-652224790</v>
      </c>
      <c r="Y2424">
        <v>100</v>
      </c>
      <c r="AA2424">
        <v>52.5</v>
      </c>
      <c r="AB2424">
        <v>0</v>
      </c>
      <c r="AC2424">
        <v>0</v>
      </c>
      <c r="AD2424">
        <v>0</v>
      </c>
      <c r="AE2424">
        <v>7.62</v>
      </c>
      <c r="AF2424">
        <v>0</v>
      </c>
      <c r="AG2424">
        <v>0</v>
      </c>
      <c r="AH2424">
        <v>0</v>
      </c>
      <c r="AI2424">
        <v>6.89</v>
      </c>
      <c r="AJ2424">
        <v>1</v>
      </c>
      <c r="AK2424">
        <v>1</v>
      </c>
      <c r="AL2424">
        <v>1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 t="s">
        <v>3</v>
      </c>
      <c r="AT2424">
        <v>100</v>
      </c>
      <c r="AU2424" t="s">
        <v>3</v>
      </c>
      <c r="AV2424">
        <v>0</v>
      </c>
      <c r="AW2424">
        <v>1</v>
      </c>
      <c r="AX2424">
        <v>-1</v>
      </c>
      <c r="AY2424">
        <v>0</v>
      </c>
      <c r="AZ2424">
        <v>0</v>
      </c>
      <c r="BA2424" t="s">
        <v>3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CX2424">
        <f>Y2424*Source!I2246</f>
        <v>2</v>
      </c>
      <c r="CY2424">
        <f t="shared" si="374"/>
        <v>52.5</v>
      </c>
      <c r="CZ2424">
        <f t="shared" si="375"/>
        <v>7.62</v>
      </c>
      <c r="DA2424">
        <f t="shared" si="376"/>
        <v>6.89</v>
      </c>
      <c r="DB2424">
        <f t="shared" si="372"/>
        <v>762</v>
      </c>
      <c r="DC2424">
        <f t="shared" si="373"/>
        <v>0</v>
      </c>
    </row>
    <row r="2425" spans="1:107">
      <c r="A2425">
        <f>ROW(Source!A2246)</f>
        <v>2246</v>
      </c>
      <c r="B2425">
        <v>35863109</v>
      </c>
      <c r="C2425">
        <v>35871714</v>
      </c>
      <c r="D2425">
        <v>29156142</v>
      </c>
      <c r="E2425">
        <v>1</v>
      </c>
      <c r="F2425">
        <v>1</v>
      </c>
      <c r="G2425">
        <v>1</v>
      </c>
      <c r="H2425">
        <v>3</v>
      </c>
      <c r="I2425" t="s">
        <v>230</v>
      </c>
      <c r="J2425" t="s">
        <v>233</v>
      </c>
      <c r="K2425" t="s">
        <v>231</v>
      </c>
      <c r="L2425">
        <v>1356</v>
      </c>
      <c r="N2425">
        <v>1010</v>
      </c>
      <c r="O2425" t="s">
        <v>232</v>
      </c>
      <c r="P2425" t="s">
        <v>232</v>
      </c>
      <c r="Q2425">
        <v>1000</v>
      </c>
      <c r="W2425">
        <v>0</v>
      </c>
      <c r="X2425">
        <v>-1152774928</v>
      </c>
      <c r="Y2425">
        <v>0.1</v>
      </c>
      <c r="AA2425">
        <v>5115.96</v>
      </c>
      <c r="AB2425">
        <v>0</v>
      </c>
      <c r="AC2425">
        <v>0</v>
      </c>
      <c r="AD2425">
        <v>0</v>
      </c>
      <c r="AE2425">
        <v>1998.42</v>
      </c>
      <c r="AF2425">
        <v>0</v>
      </c>
      <c r="AG2425">
        <v>0</v>
      </c>
      <c r="AH2425">
        <v>0</v>
      </c>
      <c r="AI2425">
        <v>2.56</v>
      </c>
      <c r="AJ2425">
        <v>1</v>
      </c>
      <c r="AK2425">
        <v>1</v>
      </c>
      <c r="AL2425">
        <v>1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 t="s">
        <v>3</v>
      </c>
      <c r="AT2425">
        <v>0.1</v>
      </c>
      <c r="AU2425" t="s">
        <v>3</v>
      </c>
      <c r="AV2425">
        <v>0</v>
      </c>
      <c r="AW2425">
        <v>1</v>
      </c>
      <c r="AX2425">
        <v>-1</v>
      </c>
      <c r="AY2425">
        <v>0</v>
      </c>
      <c r="AZ2425">
        <v>0</v>
      </c>
      <c r="BA2425" t="s">
        <v>3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CX2425">
        <f>Y2425*Source!I2246</f>
        <v>2E-3</v>
      </c>
      <c r="CY2425">
        <f t="shared" si="374"/>
        <v>5115.96</v>
      </c>
      <c r="CZ2425">
        <f t="shared" si="375"/>
        <v>1998.42</v>
      </c>
      <c r="DA2425">
        <f t="shared" si="376"/>
        <v>2.56</v>
      </c>
      <c r="DB2425">
        <f t="shared" si="372"/>
        <v>199.84</v>
      </c>
      <c r="DC2425">
        <f t="shared" si="373"/>
        <v>0</v>
      </c>
    </row>
    <row r="2426" spans="1:107">
      <c r="A2426">
        <f>ROW(Source!A2246)</f>
        <v>2246</v>
      </c>
      <c r="B2426">
        <v>35863109</v>
      </c>
      <c r="C2426">
        <v>35871714</v>
      </c>
      <c r="D2426">
        <v>29170678</v>
      </c>
      <c r="E2426">
        <v>1</v>
      </c>
      <c r="F2426">
        <v>1</v>
      </c>
      <c r="G2426">
        <v>1</v>
      </c>
      <c r="H2426">
        <v>3</v>
      </c>
      <c r="I2426" t="s">
        <v>749</v>
      </c>
      <c r="J2426" t="s">
        <v>750</v>
      </c>
      <c r="K2426" t="s">
        <v>751</v>
      </c>
      <c r="L2426">
        <v>1354</v>
      </c>
      <c r="N2426">
        <v>1010</v>
      </c>
      <c r="O2426" t="s">
        <v>237</v>
      </c>
      <c r="P2426" t="s">
        <v>237</v>
      </c>
      <c r="Q2426">
        <v>1</v>
      </c>
      <c r="W2426">
        <v>0</v>
      </c>
      <c r="X2426">
        <v>-808655695</v>
      </c>
      <c r="Y2426">
        <v>102</v>
      </c>
      <c r="AA2426">
        <v>0.69</v>
      </c>
      <c r="AB2426">
        <v>0</v>
      </c>
      <c r="AC2426">
        <v>0</v>
      </c>
      <c r="AD2426">
        <v>0</v>
      </c>
      <c r="AE2426">
        <v>0.28000000000000003</v>
      </c>
      <c r="AF2426">
        <v>0</v>
      </c>
      <c r="AG2426">
        <v>0</v>
      </c>
      <c r="AH2426">
        <v>0</v>
      </c>
      <c r="AI2426">
        <v>2.46</v>
      </c>
      <c r="AJ2426">
        <v>1</v>
      </c>
      <c r="AK2426">
        <v>1</v>
      </c>
      <c r="AL2426">
        <v>1</v>
      </c>
      <c r="AN2426">
        <v>0</v>
      </c>
      <c r="AO2426">
        <v>1</v>
      </c>
      <c r="AP2426">
        <v>0</v>
      </c>
      <c r="AQ2426">
        <v>0</v>
      </c>
      <c r="AR2426">
        <v>0</v>
      </c>
      <c r="AS2426" t="s">
        <v>3</v>
      </c>
      <c r="AT2426">
        <v>102</v>
      </c>
      <c r="AU2426" t="s">
        <v>3</v>
      </c>
      <c r="AV2426">
        <v>0</v>
      </c>
      <c r="AW2426">
        <v>2</v>
      </c>
      <c r="AX2426">
        <v>35871734</v>
      </c>
      <c r="AY2426">
        <v>1</v>
      </c>
      <c r="AZ2426">
        <v>0</v>
      </c>
      <c r="BA2426">
        <v>2361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CX2426">
        <f>Y2426*Source!I2246</f>
        <v>2.04</v>
      </c>
      <c r="CY2426">
        <f t="shared" si="374"/>
        <v>0.69</v>
      </c>
      <c r="CZ2426">
        <f t="shared" si="375"/>
        <v>0.28000000000000003</v>
      </c>
      <c r="DA2426">
        <f t="shared" si="376"/>
        <v>2.46</v>
      </c>
      <c r="DB2426">
        <f t="shared" si="372"/>
        <v>28.56</v>
      </c>
      <c r="DC2426">
        <f t="shared" si="373"/>
        <v>0</v>
      </c>
    </row>
    <row r="2427" spans="1:107">
      <c r="A2427">
        <f>ROW(Source!A2246)</f>
        <v>2246</v>
      </c>
      <c r="B2427">
        <v>35863109</v>
      </c>
      <c r="C2427">
        <v>35871714</v>
      </c>
      <c r="D2427">
        <v>29171808</v>
      </c>
      <c r="E2427">
        <v>1</v>
      </c>
      <c r="F2427">
        <v>1</v>
      </c>
      <c r="G2427">
        <v>1</v>
      </c>
      <c r="H2427">
        <v>3</v>
      </c>
      <c r="I2427" t="s">
        <v>752</v>
      </c>
      <c r="J2427" t="s">
        <v>753</v>
      </c>
      <c r="K2427" t="s">
        <v>754</v>
      </c>
      <c r="L2427">
        <v>1374</v>
      </c>
      <c r="N2427">
        <v>1013</v>
      </c>
      <c r="O2427" t="s">
        <v>755</v>
      </c>
      <c r="P2427" t="s">
        <v>755</v>
      </c>
      <c r="Q2427">
        <v>1</v>
      </c>
      <c r="W2427">
        <v>0</v>
      </c>
      <c r="X2427">
        <v>-915781824</v>
      </c>
      <c r="Y2427">
        <v>6.05</v>
      </c>
      <c r="AA2427">
        <v>1</v>
      </c>
      <c r="AB2427">
        <v>0</v>
      </c>
      <c r="AC2427">
        <v>0</v>
      </c>
      <c r="AD2427">
        <v>0</v>
      </c>
      <c r="AE2427">
        <v>1</v>
      </c>
      <c r="AF2427">
        <v>0</v>
      </c>
      <c r="AG2427">
        <v>0</v>
      </c>
      <c r="AH2427">
        <v>0</v>
      </c>
      <c r="AI2427">
        <v>1</v>
      </c>
      <c r="AJ2427">
        <v>1</v>
      </c>
      <c r="AK2427">
        <v>1</v>
      </c>
      <c r="AL2427">
        <v>1</v>
      </c>
      <c r="AN2427">
        <v>0</v>
      </c>
      <c r="AO2427">
        <v>1</v>
      </c>
      <c r="AP2427">
        <v>0</v>
      </c>
      <c r="AQ2427">
        <v>0</v>
      </c>
      <c r="AR2427">
        <v>0</v>
      </c>
      <c r="AS2427" t="s">
        <v>3</v>
      </c>
      <c r="AT2427">
        <v>6.05</v>
      </c>
      <c r="AU2427" t="s">
        <v>3</v>
      </c>
      <c r="AV2427">
        <v>0</v>
      </c>
      <c r="AW2427">
        <v>2</v>
      </c>
      <c r="AX2427">
        <v>35871735</v>
      </c>
      <c r="AY2427">
        <v>1</v>
      </c>
      <c r="AZ2427">
        <v>0</v>
      </c>
      <c r="BA2427">
        <v>2362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CX2427">
        <f>Y2427*Source!I2246</f>
        <v>0.121</v>
      </c>
      <c r="CY2427">
        <f t="shared" si="374"/>
        <v>1</v>
      </c>
      <c r="CZ2427">
        <f t="shared" si="375"/>
        <v>1</v>
      </c>
      <c r="DA2427">
        <f t="shared" si="376"/>
        <v>1</v>
      </c>
      <c r="DB2427">
        <f t="shared" si="372"/>
        <v>6.05</v>
      </c>
      <c r="DC2427">
        <f t="shared" si="373"/>
        <v>0</v>
      </c>
    </row>
    <row r="2428" spans="1:107">
      <c r="A2428">
        <f>ROW(Source!A2249)</f>
        <v>2249</v>
      </c>
      <c r="B2428">
        <v>35863109</v>
      </c>
      <c r="C2428">
        <v>35871739</v>
      </c>
      <c r="D2428">
        <v>29364679</v>
      </c>
      <c r="E2428">
        <v>1</v>
      </c>
      <c r="F2428">
        <v>1</v>
      </c>
      <c r="G2428">
        <v>1</v>
      </c>
      <c r="H2428">
        <v>1</v>
      </c>
      <c r="I2428" t="s">
        <v>735</v>
      </c>
      <c r="J2428" t="s">
        <v>3</v>
      </c>
      <c r="K2428" t="s">
        <v>736</v>
      </c>
      <c r="L2428">
        <v>1369</v>
      </c>
      <c r="N2428">
        <v>1013</v>
      </c>
      <c r="O2428" t="s">
        <v>561</v>
      </c>
      <c r="P2428" t="s">
        <v>561</v>
      </c>
      <c r="Q2428">
        <v>1</v>
      </c>
      <c r="W2428">
        <v>0</v>
      </c>
      <c r="X2428">
        <v>931378261</v>
      </c>
      <c r="Y2428">
        <v>26.24</v>
      </c>
      <c r="AA2428">
        <v>0</v>
      </c>
      <c r="AB2428">
        <v>0</v>
      </c>
      <c r="AC2428">
        <v>0</v>
      </c>
      <c r="AD2428">
        <v>316.85000000000002</v>
      </c>
      <c r="AE2428">
        <v>0</v>
      </c>
      <c r="AF2428">
        <v>0</v>
      </c>
      <c r="AG2428">
        <v>0</v>
      </c>
      <c r="AH2428">
        <v>316.85000000000002</v>
      </c>
      <c r="AI2428">
        <v>1</v>
      </c>
      <c r="AJ2428">
        <v>1</v>
      </c>
      <c r="AK2428">
        <v>1</v>
      </c>
      <c r="AL2428">
        <v>1</v>
      </c>
      <c r="AN2428">
        <v>0</v>
      </c>
      <c r="AO2428">
        <v>1</v>
      </c>
      <c r="AP2428">
        <v>0</v>
      </c>
      <c r="AQ2428">
        <v>0</v>
      </c>
      <c r="AR2428">
        <v>0</v>
      </c>
      <c r="AS2428" t="s">
        <v>3</v>
      </c>
      <c r="AT2428">
        <v>26.24</v>
      </c>
      <c r="AU2428" t="s">
        <v>3</v>
      </c>
      <c r="AV2428">
        <v>1</v>
      </c>
      <c r="AW2428">
        <v>2</v>
      </c>
      <c r="AX2428">
        <v>36145126</v>
      </c>
      <c r="AY2428">
        <v>1</v>
      </c>
      <c r="AZ2428">
        <v>0</v>
      </c>
      <c r="BA2428">
        <v>2363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CX2428">
        <f>Y2428*Source!I2249</f>
        <v>0.26239999999999997</v>
      </c>
      <c r="CY2428">
        <f>AD2428</f>
        <v>316.85000000000002</v>
      </c>
      <c r="CZ2428">
        <f>AH2428</f>
        <v>316.85000000000002</v>
      </c>
      <c r="DA2428">
        <f>AL2428</f>
        <v>1</v>
      </c>
      <c r="DB2428">
        <f t="shared" si="372"/>
        <v>8314.14</v>
      </c>
      <c r="DC2428">
        <f t="shared" si="373"/>
        <v>0</v>
      </c>
    </row>
    <row r="2429" spans="1:107">
      <c r="A2429">
        <f>ROW(Source!A2249)</f>
        <v>2249</v>
      </c>
      <c r="B2429">
        <v>35863109</v>
      </c>
      <c r="C2429">
        <v>35871739</v>
      </c>
      <c r="D2429">
        <v>121548</v>
      </c>
      <c r="E2429">
        <v>1</v>
      </c>
      <c r="F2429">
        <v>1</v>
      </c>
      <c r="G2429">
        <v>1</v>
      </c>
      <c r="H2429">
        <v>1</v>
      </c>
      <c r="I2429" t="s">
        <v>35</v>
      </c>
      <c r="J2429" t="s">
        <v>3</v>
      </c>
      <c r="K2429" t="s">
        <v>562</v>
      </c>
      <c r="L2429">
        <v>608254</v>
      </c>
      <c r="N2429">
        <v>1013</v>
      </c>
      <c r="O2429" t="s">
        <v>563</v>
      </c>
      <c r="P2429" t="s">
        <v>563</v>
      </c>
      <c r="Q2429">
        <v>1</v>
      </c>
      <c r="W2429">
        <v>0</v>
      </c>
      <c r="X2429">
        <v>-185737400</v>
      </c>
      <c r="Y2429">
        <v>0.03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1</v>
      </c>
      <c r="AJ2429">
        <v>1</v>
      </c>
      <c r="AK2429">
        <v>1</v>
      </c>
      <c r="AL2429">
        <v>1</v>
      </c>
      <c r="AN2429">
        <v>0</v>
      </c>
      <c r="AO2429">
        <v>1</v>
      </c>
      <c r="AP2429">
        <v>0</v>
      </c>
      <c r="AQ2429">
        <v>0</v>
      </c>
      <c r="AR2429">
        <v>0</v>
      </c>
      <c r="AS2429" t="s">
        <v>3</v>
      </c>
      <c r="AT2429">
        <v>0.03</v>
      </c>
      <c r="AU2429" t="s">
        <v>3</v>
      </c>
      <c r="AV2429">
        <v>2</v>
      </c>
      <c r="AW2429">
        <v>2</v>
      </c>
      <c r="AX2429">
        <v>36145127</v>
      </c>
      <c r="AY2429">
        <v>1</v>
      </c>
      <c r="AZ2429">
        <v>0</v>
      </c>
      <c r="BA2429">
        <v>2364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CX2429">
        <f>Y2429*Source!I2249</f>
        <v>2.9999999999999997E-4</v>
      </c>
      <c r="CY2429">
        <f>AD2429</f>
        <v>0</v>
      </c>
      <c r="CZ2429">
        <f>AH2429</f>
        <v>0</v>
      </c>
      <c r="DA2429">
        <f>AL2429</f>
        <v>1</v>
      </c>
      <c r="DB2429">
        <f t="shared" si="372"/>
        <v>0</v>
      </c>
      <c r="DC2429">
        <f t="shared" si="373"/>
        <v>0</v>
      </c>
    </row>
    <row r="2430" spans="1:107">
      <c r="A2430">
        <f>ROW(Source!A2249)</f>
        <v>2249</v>
      </c>
      <c r="B2430">
        <v>35863109</v>
      </c>
      <c r="C2430">
        <v>35871739</v>
      </c>
      <c r="D2430">
        <v>29172362</v>
      </c>
      <c r="E2430">
        <v>1</v>
      </c>
      <c r="F2430">
        <v>1</v>
      </c>
      <c r="G2430">
        <v>1</v>
      </c>
      <c r="H2430">
        <v>2</v>
      </c>
      <c r="I2430" t="s">
        <v>737</v>
      </c>
      <c r="J2430" t="s">
        <v>738</v>
      </c>
      <c r="K2430" t="s">
        <v>739</v>
      </c>
      <c r="L2430">
        <v>1368</v>
      </c>
      <c r="N2430">
        <v>1011</v>
      </c>
      <c r="O2430" t="s">
        <v>567</v>
      </c>
      <c r="P2430" t="s">
        <v>567</v>
      </c>
      <c r="Q2430">
        <v>1</v>
      </c>
      <c r="W2430">
        <v>0</v>
      </c>
      <c r="X2430">
        <v>2071614860</v>
      </c>
      <c r="Y2430">
        <v>0.03</v>
      </c>
      <c r="AA2430">
        <v>0</v>
      </c>
      <c r="AB2430">
        <v>1113.56</v>
      </c>
      <c r="AC2430">
        <v>446.18</v>
      </c>
      <c r="AD2430">
        <v>0</v>
      </c>
      <c r="AE2430">
        <v>0</v>
      </c>
      <c r="AF2430">
        <v>134.65</v>
      </c>
      <c r="AG2430">
        <v>13.5</v>
      </c>
      <c r="AH2430">
        <v>0</v>
      </c>
      <c r="AI2430">
        <v>1</v>
      </c>
      <c r="AJ2430">
        <v>8.27</v>
      </c>
      <c r="AK2430">
        <v>33.049999999999997</v>
      </c>
      <c r="AL2430">
        <v>1</v>
      </c>
      <c r="AN2430">
        <v>0</v>
      </c>
      <c r="AO2430">
        <v>1</v>
      </c>
      <c r="AP2430">
        <v>0</v>
      </c>
      <c r="AQ2430">
        <v>0</v>
      </c>
      <c r="AR2430">
        <v>0</v>
      </c>
      <c r="AS2430" t="s">
        <v>3</v>
      </c>
      <c r="AT2430">
        <v>0.03</v>
      </c>
      <c r="AU2430" t="s">
        <v>3</v>
      </c>
      <c r="AV2430">
        <v>0</v>
      </c>
      <c r="AW2430">
        <v>2</v>
      </c>
      <c r="AX2430">
        <v>36145128</v>
      </c>
      <c r="AY2430">
        <v>1</v>
      </c>
      <c r="AZ2430">
        <v>0</v>
      </c>
      <c r="BA2430">
        <v>2365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CX2430">
        <f>Y2430*Source!I2249</f>
        <v>2.9999999999999997E-4</v>
      </c>
      <c r="CY2430">
        <f>AB2430</f>
        <v>1113.56</v>
      </c>
      <c r="CZ2430">
        <f>AF2430</f>
        <v>134.65</v>
      </c>
      <c r="DA2430">
        <f>AJ2430</f>
        <v>8.27</v>
      </c>
      <c r="DB2430">
        <f t="shared" si="372"/>
        <v>4.04</v>
      </c>
      <c r="DC2430">
        <f t="shared" si="373"/>
        <v>0.41</v>
      </c>
    </row>
    <row r="2431" spans="1:107">
      <c r="A2431">
        <f>ROW(Source!A2249)</f>
        <v>2249</v>
      </c>
      <c r="B2431">
        <v>35863109</v>
      </c>
      <c r="C2431">
        <v>35871739</v>
      </c>
      <c r="D2431">
        <v>29174913</v>
      </c>
      <c r="E2431">
        <v>1</v>
      </c>
      <c r="F2431">
        <v>1</v>
      </c>
      <c r="G2431">
        <v>1</v>
      </c>
      <c r="H2431">
        <v>2</v>
      </c>
      <c r="I2431" t="s">
        <v>578</v>
      </c>
      <c r="J2431" t="s">
        <v>579</v>
      </c>
      <c r="K2431" t="s">
        <v>580</v>
      </c>
      <c r="L2431">
        <v>1368</v>
      </c>
      <c r="N2431">
        <v>1011</v>
      </c>
      <c r="O2431" t="s">
        <v>567</v>
      </c>
      <c r="P2431" t="s">
        <v>567</v>
      </c>
      <c r="Q2431">
        <v>1</v>
      </c>
      <c r="W2431">
        <v>0</v>
      </c>
      <c r="X2431">
        <v>458544584</v>
      </c>
      <c r="Y2431">
        <v>0.02</v>
      </c>
      <c r="AA2431">
        <v>0</v>
      </c>
      <c r="AB2431">
        <v>932.72</v>
      </c>
      <c r="AC2431">
        <v>383.38</v>
      </c>
      <c r="AD2431">
        <v>0</v>
      </c>
      <c r="AE2431">
        <v>0</v>
      </c>
      <c r="AF2431">
        <v>87.17</v>
      </c>
      <c r="AG2431">
        <v>11.6</v>
      </c>
      <c r="AH2431">
        <v>0</v>
      </c>
      <c r="AI2431">
        <v>1</v>
      </c>
      <c r="AJ2431">
        <v>10.7</v>
      </c>
      <c r="AK2431">
        <v>33.049999999999997</v>
      </c>
      <c r="AL2431">
        <v>1</v>
      </c>
      <c r="AN2431">
        <v>0</v>
      </c>
      <c r="AO2431">
        <v>1</v>
      </c>
      <c r="AP2431">
        <v>0</v>
      </c>
      <c r="AQ2431">
        <v>0</v>
      </c>
      <c r="AR2431">
        <v>0</v>
      </c>
      <c r="AS2431" t="s">
        <v>3</v>
      </c>
      <c r="AT2431">
        <v>0.02</v>
      </c>
      <c r="AU2431" t="s">
        <v>3</v>
      </c>
      <c r="AV2431">
        <v>0</v>
      </c>
      <c r="AW2431">
        <v>2</v>
      </c>
      <c r="AX2431">
        <v>36145129</v>
      </c>
      <c r="AY2431">
        <v>1</v>
      </c>
      <c r="AZ2431">
        <v>0</v>
      </c>
      <c r="BA2431">
        <v>2366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0</v>
      </c>
      <c r="CX2431">
        <f>Y2431*Source!I2249</f>
        <v>2.0000000000000001E-4</v>
      </c>
      <c r="CY2431">
        <f>AB2431</f>
        <v>932.72</v>
      </c>
      <c r="CZ2431">
        <f>AF2431</f>
        <v>87.17</v>
      </c>
      <c r="DA2431">
        <f>AJ2431</f>
        <v>10.7</v>
      </c>
      <c r="DB2431">
        <f t="shared" si="372"/>
        <v>1.74</v>
      </c>
      <c r="DC2431">
        <f t="shared" si="373"/>
        <v>0.23</v>
      </c>
    </row>
    <row r="2432" spans="1:107">
      <c r="A2432">
        <f>ROW(Source!A2249)</f>
        <v>2249</v>
      </c>
      <c r="B2432">
        <v>35863109</v>
      </c>
      <c r="C2432">
        <v>35871739</v>
      </c>
      <c r="D2432">
        <v>29149204</v>
      </c>
      <c r="E2432">
        <v>1</v>
      </c>
      <c r="F2432">
        <v>1</v>
      </c>
      <c r="G2432">
        <v>1</v>
      </c>
      <c r="H2432">
        <v>3</v>
      </c>
      <c r="I2432" t="s">
        <v>746</v>
      </c>
      <c r="J2432" t="s">
        <v>747</v>
      </c>
      <c r="K2432" t="s">
        <v>748</v>
      </c>
      <c r="L2432">
        <v>1348</v>
      </c>
      <c r="N2432">
        <v>1009</v>
      </c>
      <c r="O2432" t="s">
        <v>30</v>
      </c>
      <c r="P2432" t="s">
        <v>30</v>
      </c>
      <c r="Q2432">
        <v>1000</v>
      </c>
      <c r="W2432">
        <v>0</v>
      </c>
      <c r="X2432">
        <v>-1132764130</v>
      </c>
      <c r="Y2432">
        <v>3.15E-3</v>
      </c>
      <c r="AA2432">
        <v>4978.46</v>
      </c>
      <c r="AB2432">
        <v>0</v>
      </c>
      <c r="AC2432">
        <v>0</v>
      </c>
      <c r="AD2432">
        <v>0</v>
      </c>
      <c r="AE2432">
        <v>729.98</v>
      </c>
      <c r="AF2432">
        <v>0</v>
      </c>
      <c r="AG2432">
        <v>0</v>
      </c>
      <c r="AH2432">
        <v>0</v>
      </c>
      <c r="AI2432">
        <v>6.82</v>
      </c>
      <c r="AJ2432">
        <v>1</v>
      </c>
      <c r="AK2432">
        <v>1</v>
      </c>
      <c r="AL2432">
        <v>1</v>
      </c>
      <c r="AN2432">
        <v>0</v>
      </c>
      <c r="AO2432">
        <v>1</v>
      </c>
      <c r="AP2432">
        <v>0</v>
      </c>
      <c r="AQ2432">
        <v>0</v>
      </c>
      <c r="AR2432">
        <v>0</v>
      </c>
      <c r="AS2432" t="s">
        <v>3</v>
      </c>
      <c r="AT2432">
        <v>3.15E-3</v>
      </c>
      <c r="AU2432" t="s">
        <v>3</v>
      </c>
      <c r="AV2432">
        <v>0</v>
      </c>
      <c r="AW2432">
        <v>2</v>
      </c>
      <c r="AX2432">
        <v>36145130</v>
      </c>
      <c r="AY2432">
        <v>1</v>
      </c>
      <c r="AZ2432">
        <v>0</v>
      </c>
      <c r="BA2432">
        <v>2367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CX2432">
        <f>Y2432*Source!I2249</f>
        <v>3.15E-5</v>
      </c>
      <c r="CY2432">
        <f>AA2432</f>
        <v>4978.46</v>
      </c>
      <c r="CZ2432">
        <f>AE2432</f>
        <v>729.98</v>
      </c>
      <c r="DA2432">
        <f>AI2432</f>
        <v>6.82</v>
      </c>
      <c r="DB2432">
        <f t="shared" si="372"/>
        <v>2.2999999999999998</v>
      </c>
      <c r="DC2432">
        <f t="shared" si="373"/>
        <v>0</v>
      </c>
    </row>
    <row r="2433" spans="1:107">
      <c r="A2433">
        <f>ROW(Source!A2249)</f>
        <v>2249</v>
      </c>
      <c r="B2433">
        <v>35863109</v>
      </c>
      <c r="C2433">
        <v>35871739</v>
      </c>
      <c r="D2433">
        <v>29156142</v>
      </c>
      <c r="E2433">
        <v>1</v>
      </c>
      <c r="F2433">
        <v>1</v>
      </c>
      <c r="G2433">
        <v>1</v>
      </c>
      <c r="H2433">
        <v>3</v>
      </c>
      <c r="I2433" t="s">
        <v>230</v>
      </c>
      <c r="J2433" t="s">
        <v>233</v>
      </c>
      <c r="K2433" t="s">
        <v>231</v>
      </c>
      <c r="L2433">
        <v>1356</v>
      </c>
      <c r="N2433">
        <v>1010</v>
      </c>
      <c r="O2433" t="s">
        <v>232</v>
      </c>
      <c r="P2433" t="s">
        <v>232</v>
      </c>
      <c r="Q2433">
        <v>1000</v>
      </c>
      <c r="W2433">
        <v>0</v>
      </c>
      <c r="X2433">
        <v>-1152774928</v>
      </c>
      <c r="Y2433">
        <v>0.1</v>
      </c>
      <c r="AA2433">
        <v>5115.96</v>
      </c>
      <c r="AB2433">
        <v>0</v>
      </c>
      <c r="AC2433">
        <v>0</v>
      </c>
      <c r="AD2433">
        <v>0</v>
      </c>
      <c r="AE2433">
        <v>1998.42</v>
      </c>
      <c r="AF2433">
        <v>0</v>
      </c>
      <c r="AG2433">
        <v>0</v>
      </c>
      <c r="AH2433">
        <v>0</v>
      </c>
      <c r="AI2433">
        <v>2.56</v>
      </c>
      <c r="AJ2433">
        <v>1</v>
      </c>
      <c r="AK2433">
        <v>1</v>
      </c>
      <c r="AL2433">
        <v>1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 t="s">
        <v>3</v>
      </c>
      <c r="AT2433">
        <v>0.1</v>
      </c>
      <c r="AU2433" t="s">
        <v>3</v>
      </c>
      <c r="AV2433">
        <v>0</v>
      </c>
      <c r="AW2433">
        <v>1</v>
      </c>
      <c r="AX2433">
        <v>-1</v>
      </c>
      <c r="AY2433">
        <v>0</v>
      </c>
      <c r="AZ2433">
        <v>0</v>
      </c>
      <c r="BA2433" t="s">
        <v>3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CX2433">
        <f>Y2433*Source!I2249</f>
        <v>1E-3</v>
      </c>
      <c r="CY2433">
        <f>AA2433</f>
        <v>5115.96</v>
      </c>
      <c r="CZ2433">
        <f>AE2433</f>
        <v>1998.42</v>
      </c>
      <c r="DA2433">
        <f>AI2433</f>
        <v>2.56</v>
      </c>
      <c r="DB2433">
        <f t="shared" si="372"/>
        <v>199.84</v>
      </c>
      <c r="DC2433">
        <f t="shared" si="373"/>
        <v>0</v>
      </c>
    </row>
    <row r="2434" spans="1:107">
      <c r="A2434">
        <f>ROW(Source!A2249)</f>
        <v>2249</v>
      </c>
      <c r="B2434">
        <v>35863109</v>
      </c>
      <c r="C2434">
        <v>35871739</v>
      </c>
      <c r="D2434">
        <v>29170678</v>
      </c>
      <c r="E2434">
        <v>1</v>
      </c>
      <c r="F2434">
        <v>1</v>
      </c>
      <c r="G2434">
        <v>1</v>
      </c>
      <c r="H2434">
        <v>3</v>
      </c>
      <c r="I2434" t="s">
        <v>749</v>
      </c>
      <c r="J2434" t="s">
        <v>750</v>
      </c>
      <c r="K2434" t="s">
        <v>751</v>
      </c>
      <c r="L2434">
        <v>1354</v>
      </c>
      <c r="N2434">
        <v>1010</v>
      </c>
      <c r="O2434" t="s">
        <v>237</v>
      </c>
      <c r="P2434" t="s">
        <v>237</v>
      </c>
      <c r="Q2434">
        <v>1</v>
      </c>
      <c r="W2434">
        <v>0</v>
      </c>
      <c r="X2434">
        <v>-808655695</v>
      </c>
      <c r="Y2434">
        <v>102</v>
      </c>
      <c r="AA2434">
        <v>0.69</v>
      </c>
      <c r="AB2434">
        <v>0</v>
      </c>
      <c r="AC2434">
        <v>0</v>
      </c>
      <c r="AD2434">
        <v>0</v>
      </c>
      <c r="AE2434">
        <v>0.28000000000000003</v>
      </c>
      <c r="AF2434">
        <v>0</v>
      </c>
      <c r="AG2434">
        <v>0</v>
      </c>
      <c r="AH2434">
        <v>0</v>
      </c>
      <c r="AI2434">
        <v>2.46</v>
      </c>
      <c r="AJ2434">
        <v>1</v>
      </c>
      <c r="AK2434">
        <v>1</v>
      </c>
      <c r="AL2434">
        <v>1</v>
      </c>
      <c r="AN2434">
        <v>0</v>
      </c>
      <c r="AO2434">
        <v>1</v>
      </c>
      <c r="AP2434">
        <v>0</v>
      </c>
      <c r="AQ2434">
        <v>0</v>
      </c>
      <c r="AR2434">
        <v>0</v>
      </c>
      <c r="AS2434" t="s">
        <v>3</v>
      </c>
      <c r="AT2434">
        <v>102</v>
      </c>
      <c r="AU2434" t="s">
        <v>3</v>
      </c>
      <c r="AV2434">
        <v>0</v>
      </c>
      <c r="AW2434">
        <v>2</v>
      </c>
      <c r="AX2434">
        <v>36145131</v>
      </c>
      <c r="AY2434">
        <v>1</v>
      </c>
      <c r="AZ2434">
        <v>0</v>
      </c>
      <c r="BA2434">
        <v>2368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CX2434">
        <f>Y2434*Source!I2249</f>
        <v>1.02</v>
      </c>
      <c r="CY2434">
        <f>AA2434</f>
        <v>0.69</v>
      </c>
      <c r="CZ2434">
        <f>AE2434</f>
        <v>0.28000000000000003</v>
      </c>
      <c r="DA2434">
        <f>AI2434</f>
        <v>2.46</v>
      </c>
      <c r="DB2434">
        <f t="shared" si="372"/>
        <v>28.56</v>
      </c>
      <c r="DC2434">
        <f t="shared" si="373"/>
        <v>0</v>
      </c>
    </row>
    <row r="2435" spans="1:107">
      <c r="A2435">
        <f>ROW(Source!A2249)</f>
        <v>2249</v>
      </c>
      <c r="B2435">
        <v>35863109</v>
      </c>
      <c r="C2435">
        <v>35871739</v>
      </c>
      <c r="D2435">
        <v>29169278</v>
      </c>
      <c r="E2435">
        <v>1</v>
      </c>
      <c r="F2435">
        <v>1</v>
      </c>
      <c r="G2435">
        <v>1</v>
      </c>
      <c r="H2435">
        <v>3</v>
      </c>
      <c r="I2435" t="s">
        <v>249</v>
      </c>
      <c r="J2435" t="s">
        <v>251</v>
      </c>
      <c r="K2435" t="s">
        <v>250</v>
      </c>
      <c r="L2435">
        <v>1354</v>
      </c>
      <c r="N2435">
        <v>1010</v>
      </c>
      <c r="O2435" t="s">
        <v>237</v>
      </c>
      <c r="P2435" t="s">
        <v>237</v>
      </c>
      <c r="Q2435">
        <v>1</v>
      </c>
      <c r="W2435">
        <v>0</v>
      </c>
      <c r="X2435">
        <v>-1190793685</v>
      </c>
      <c r="Y2435">
        <v>100</v>
      </c>
      <c r="AA2435">
        <v>76.47</v>
      </c>
      <c r="AB2435">
        <v>0</v>
      </c>
      <c r="AC2435">
        <v>0</v>
      </c>
      <c r="AD2435">
        <v>0</v>
      </c>
      <c r="AE2435">
        <v>8.81</v>
      </c>
      <c r="AF2435">
        <v>0</v>
      </c>
      <c r="AG2435">
        <v>0</v>
      </c>
      <c r="AH2435">
        <v>0</v>
      </c>
      <c r="AI2435">
        <v>8.68</v>
      </c>
      <c r="AJ2435">
        <v>1</v>
      </c>
      <c r="AK2435">
        <v>1</v>
      </c>
      <c r="AL2435">
        <v>1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 t="s">
        <v>3</v>
      </c>
      <c r="AT2435">
        <v>100</v>
      </c>
      <c r="AU2435" t="s">
        <v>3</v>
      </c>
      <c r="AV2435">
        <v>0</v>
      </c>
      <c r="AW2435">
        <v>1</v>
      </c>
      <c r="AX2435">
        <v>-1</v>
      </c>
      <c r="AY2435">
        <v>0</v>
      </c>
      <c r="AZ2435">
        <v>0</v>
      </c>
      <c r="BA2435" t="s">
        <v>3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CX2435">
        <f>Y2435*Source!I2249</f>
        <v>1</v>
      </c>
      <c r="CY2435">
        <f>AA2435</f>
        <v>76.47</v>
      </c>
      <c r="CZ2435">
        <f>AE2435</f>
        <v>8.81</v>
      </c>
      <c r="DA2435">
        <f>AI2435</f>
        <v>8.68</v>
      </c>
      <c r="DB2435">
        <f t="shared" si="372"/>
        <v>881</v>
      </c>
      <c r="DC2435">
        <f t="shared" si="373"/>
        <v>0</v>
      </c>
    </row>
    <row r="2436" spans="1:107">
      <c r="A2436">
        <f>ROW(Source!A2249)</f>
        <v>2249</v>
      </c>
      <c r="B2436">
        <v>35863109</v>
      </c>
      <c r="C2436">
        <v>35871739</v>
      </c>
      <c r="D2436">
        <v>29171808</v>
      </c>
      <c r="E2436">
        <v>1</v>
      </c>
      <c r="F2436">
        <v>1</v>
      </c>
      <c r="G2436">
        <v>1</v>
      </c>
      <c r="H2436">
        <v>3</v>
      </c>
      <c r="I2436" t="s">
        <v>752</v>
      </c>
      <c r="J2436" t="s">
        <v>753</v>
      </c>
      <c r="K2436" t="s">
        <v>754</v>
      </c>
      <c r="L2436">
        <v>1374</v>
      </c>
      <c r="N2436">
        <v>1013</v>
      </c>
      <c r="O2436" t="s">
        <v>755</v>
      </c>
      <c r="P2436" t="s">
        <v>755</v>
      </c>
      <c r="Q2436">
        <v>1</v>
      </c>
      <c r="W2436">
        <v>0</v>
      </c>
      <c r="X2436">
        <v>-915781824</v>
      </c>
      <c r="Y2436">
        <v>5.21</v>
      </c>
      <c r="AA2436">
        <v>1</v>
      </c>
      <c r="AB2436">
        <v>0</v>
      </c>
      <c r="AC2436">
        <v>0</v>
      </c>
      <c r="AD2436">
        <v>0</v>
      </c>
      <c r="AE2436">
        <v>1</v>
      </c>
      <c r="AF2436">
        <v>0</v>
      </c>
      <c r="AG2436">
        <v>0</v>
      </c>
      <c r="AH2436">
        <v>0</v>
      </c>
      <c r="AI2436">
        <v>1</v>
      </c>
      <c r="AJ2436">
        <v>1</v>
      </c>
      <c r="AK2436">
        <v>1</v>
      </c>
      <c r="AL2436">
        <v>1</v>
      </c>
      <c r="AN2436">
        <v>0</v>
      </c>
      <c r="AO2436">
        <v>1</v>
      </c>
      <c r="AP2436">
        <v>0</v>
      </c>
      <c r="AQ2436">
        <v>0</v>
      </c>
      <c r="AR2436">
        <v>0</v>
      </c>
      <c r="AS2436" t="s">
        <v>3</v>
      </c>
      <c r="AT2436">
        <v>5.21</v>
      </c>
      <c r="AU2436" t="s">
        <v>3</v>
      </c>
      <c r="AV2436">
        <v>0</v>
      </c>
      <c r="AW2436">
        <v>2</v>
      </c>
      <c r="AX2436">
        <v>36145132</v>
      </c>
      <c r="AY2436">
        <v>1</v>
      </c>
      <c r="AZ2436">
        <v>0</v>
      </c>
      <c r="BA2436">
        <v>2369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CX2436">
        <f>Y2436*Source!I2249</f>
        <v>5.21E-2</v>
      </c>
      <c r="CY2436">
        <f>AA2436</f>
        <v>1</v>
      </c>
      <c r="CZ2436">
        <f>AE2436</f>
        <v>1</v>
      </c>
      <c r="DA2436">
        <f>AI2436</f>
        <v>1</v>
      </c>
      <c r="DB2436">
        <f t="shared" si="372"/>
        <v>5.21</v>
      </c>
      <c r="DC2436">
        <f t="shared" si="373"/>
        <v>0</v>
      </c>
    </row>
    <row r="2437" spans="1:107">
      <c r="A2437">
        <f>ROW(Source!A2252)</f>
        <v>2252</v>
      </c>
      <c r="B2437">
        <v>35863109</v>
      </c>
      <c r="C2437">
        <v>35871758</v>
      </c>
      <c r="D2437">
        <v>18407546</v>
      </c>
      <c r="E2437">
        <v>1</v>
      </c>
      <c r="F2437">
        <v>1</v>
      </c>
      <c r="G2437">
        <v>1</v>
      </c>
      <c r="H2437">
        <v>1</v>
      </c>
      <c r="I2437" t="s">
        <v>823</v>
      </c>
      <c r="J2437" t="s">
        <v>3</v>
      </c>
      <c r="K2437" t="s">
        <v>824</v>
      </c>
      <c r="L2437">
        <v>1369</v>
      </c>
      <c r="N2437">
        <v>1013</v>
      </c>
      <c r="O2437" t="s">
        <v>561</v>
      </c>
      <c r="P2437" t="s">
        <v>561</v>
      </c>
      <c r="Q2437">
        <v>1</v>
      </c>
      <c r="W2437">
        <v>0</v>
      </c>
      <c r="X2437">
        <v>1709986911</v>
      </c>
      <c r="Y2437">
        <v>117.82899999999998</v>
      </c>
      <c r="AA2437">
        <v>0</v>
      </c>
      <c r="AB2437">
        <v>0</v>
      </c>
      <c r="AC2437">
        <v>0</v>
      </c>
      <c r="AD2437">
        <v>300.24</v>
      </c>
      <c r="AE2437">
        <v>0</v>
      </c>
      <c r="AF2437">
        <v>0</v>
      </c>
      <c r="AG2437">
        <v>0</v>
      </c>
      <c r="AH2437">
        <v>300.24</v>
      </c>
      <c r="AI2437">
        <v>1</v>
      </c>
      <c r="AJ2437">
        <v>1</v>
      </c>
      <c r="AK2437">
        <v>1</v>
      </c>
      <c r="AL2437">
        <v>1</v>
      </c>
      <c r="AN2437">
        <v>0</v>
      </c>
      <c r="AO2437">
        <v>1</v>
      </c>
      <c r="AP2437">
        <v>1</v>
      </c>
      <c r="AQ2437">
        <v>0</v>
      </c>
      <c r="AR2437">
        <v>0</v>
      </c>
      <c r="AS2437" t="s">
        <v>3</v>
      </c>
      <c r="AT2437">
        <v>102.46</v>
      </c>
      <c r="AU2437" t="s">
        <v>134</v>
      </c>
      <c r="AV2437">
        <v>1</v>
      </c>
      <c r="AW2437">
        <v>2</v>
      </c>
      <c r="AX2437">
        <v>35871765</v>
      </c>
      <c r="AY2437">
        <v>2</v>
      </c>
      <c r="AZ2437">
        <v>131072</v>
      </c>
      <c r="BA2437">
        <v>2370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CX2437">
        <f>Y2437*Source!I2252</f>
        <v>21.680535999999996</v>
      </c>
      <c r="CY2437">
        <f>AD2437</f>
        <v>300.24</v>
      </c>
      <c r="CZ2437">
        <f>AH2437</f>
        <v>300.24</v>
      </c>
      <c r="DA2437">
        <f>AL2437</f>
        <v>1</v>
      </c>
      <c r="DB2437">
        <f>ROUND((ROUND(AT2437*CZ2437,2)*1.15),2)</f>
        <v>35376.980000000003</v>
      </c>
      <c r="DC2437">
        <f>ROUND((ROUND(AT2437*AG2437,2)*1.15),2)</f>
        <v>0</v>
      </c>
    </row>
    <row r="2438" spans="1:107">
      <c r="A2438">
        <f>ROW(Source!A2252)</f>
        <v>2252</v>
      </c>
      <c r="B2438">
        <v>35863109</v>
      </c>
      <c r="C2438">
        <v>35871758</v>
      </c>
      <c r="D2438">
        <v>121548</v>
      </c>
      <c r="E2438">
        <v>1</v>
      </c>
      <c r="F2438">
        <v>1</v>
      </c>
      <c r="G2438">
        <v>1</v>
      </c>
      <c r="H2438">
        <v>1</v>
      </c>
      <c r="I2438" t="s">
        <v>35</v>
      </c>
      <c r="J2438" t="s">
        <v>3</v>
      </c>
      <c r="K2438" t="s">
        <v>562</v>
      </c>
      <c r="L2438">
        <v>608254</v>
      </c>
      <c r="N2438">
        <v>1013</v>
      </c>
      <c r="O2438" t="s">
        <v>563</v>
      </c>
      <c r="P2438" t="s">
        <v>563</v>
      </c>
      <c r="Q2438">
        <v>1</v>
      </c>
      <c r="W2438">
        <v>0</v>
      </c>
      <c r="X2438">
        <v>-185737400</v>
      </c>
      <c r="Y2438">
        <v>0.95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1</v>
      </c>
      <c r="AJ2438">
        <v>1</v>
      </c>
      <c r="AK2438">
        <v>1</v>
      </c>
      <c r="AL2438">
        <v>1</v>
      </c>
      <c r="AN2438">
        <v>0</v>
      </c>
      <c r="AO2438">
        <v>1</v>
      </c>
      <c r="AP2438">
        <v>1</v>
      </c>
      <c r="AQ2438">
        <v>0</v>
      </c>
      <c r="AR2438">
        <v>0</v>
      </c>
      <c r="AS2438" t="s">
        <v>3</v>
      </c>
      <c r="AT2438">
        <v>0.76</v>
      </c>
      <c r="AU2438" t="s">
        <v>133</v>
      </c>
      <c r="AV2438">
        <v>2</v>
      </c>
      <c r="AW2438">
        <v>2</v>
      </c>
      <c r="AX2438">
        <v>35871766</v>
      </c>
      <c r="AY2438">
        <v>1</v>
      </c>
      <c r="AZ2438">
        <v>0</v>
      </c>
      <c r="BA2438">
        <v>2371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CX2438">
        <f>Y2438*Source!I2252</f>
        <v>0.17479999999999998</v>
      </c>
      <c r="CY2438">
        <f>AD2438</f>
        <v>0</v>
      </c>
      <c r="CZ2438">
        <f>AH2438</f>
        <v>0</v>
      </c>
      <c r="DA2438">
        <f>AL2438</f>
        <v>1</v>
      </c>
      <c r="DB2438">
        <f>ROUND((ROUND(AT2438*CZ2438,2)*1.25),2)</f>
        <v>0</v>
      </c>
      <c r="DC2438">
        <f>ROUND((ROUND(AT2438*AG2438,2)*1.25),2)</f>
        <v>0</v>
      </c>
    </row>
    <row r="2439" spans="1:107">
      <c r="A2439">
        <f>ROW(Source!A2252)</f>
        <v>2252</v>
      </c>
      <c r="B2439">
        <v>35863109</v>
      </c>
      <c r="C2439">
        <v>35871758</v>
      </c>
      <c r="D2439">
        <v>29172556</v>
      </c>
      <c r="E2439">
        <v>1</v>
      </c>
      <c r="F2439">
        <v>1</v>
      </c>
      <c r="G2439">
        <v>1</v>
      </c>
      <c r="H2439">
        <v>2</v>
      </c>
      <c r="I2439" t="s">
        <v>564</v>
      </c>
      <c r="J2439" t="s">
        <v>565</v>
      </c>
      <c r="K2439" t="s">
        <v>566</v>
      </c>
      <c r="L2439">
        <v>1368</v>
      </c>
      <c r="N2439">
        <v>1011</v>
      </c>
      <c r="O2439" t="s">
        <v>567</v>
      </c>
      <c r="P2439" t="s">
        <v>567</v>
      </c>
      <c r="Q2439">
        <v>1</v>
      </c>
      <c r="W2439">
        <v>0</v>
      </c>
      <c r="X2439">
        <v>-1302720870</v>
      </c>
      <c r="Y2439">
        <v>0.95</v>
      </c>
      <c r="AA2439">
        <v>0</v>
      </c>
      <c r="AB2439">
        <v>466.71</v>
      </c>
      <c r="AC2439">
        <v>446.18</v>
      </c>
      <c r="AD2439">
        <v>0</v>
      </c>
      <c r="AE2439">
        <v>0</v>
      </c>
      <c r="AF2439">
        <v>31.26</v>
      </c>
      <c r="AG2439">
        <v>13.5</v>
      </c>
      <c r="AH2439">
        <v>0</v>
      </c>
      <c r="AI2439">
        <v>1</v>
      </c>
      <c r="AJ2439">
        <v>14.93</v>
      </c>
      <c r="AK2439">
        <v>33.049999999999997</v>
      </c>
      <c r="AL2439">
        <v>1</v>
      </c>
      <c r="AN2439">
        <v>0</v>
      </c>
      <c r="AO2439">
        <v>1</v>
      </c>
      <c r="AP2439">
        <v>1</v>
      </c>
      <c r="AQ2439">
        <v>0</v>
      </c>
      <c r="AR2439">
        <v>0</v>
      </c>
      <c r="AS2439" t="s">
        <v>3</v>
      </c>
      <c r="AT2439">
        <v>0.76</v>
      </c>
      <c r="AU2439" t="s">
        <v>133</v>
      </c>
      <c r="AV2439">
        <v>0</v>
      </c>
      <c r="AW2439">
        <v>2</v>
      </c>
      <c r="AX2439">
        <v>35871767</v>
      </c>
      <c r="AY2439">
        <v>1</v>
      </c>
      <c r="AZ2439">
        <v>0</v>
      </c>
      <c r="BA2439">
        <v>2372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CX2439">
        <f>Y2439*Source!I2252</f>
        <v>0.17479999999999998</v>
      </c>
      <c r="CY2439">
        <f>AB2439</f>
        <v>466.71</v>
      </c>
      <c r="CZ2439">
        <f>AF2439</f>
        <v>31.26</v>
      </c>
      <c r="DA2439">
        <f>AJ2439</f>
        <v>14.93</v>
      </c>
      <c r="DB2439">
        <f>ROUND((ROUND(AT2439*CZ2439,2)*1.25),2)</f>
        <v>29.7</v>
      </c>
      <c r="DC2439">
        <f>ROUND((ROUND(AT2439*AG2439,2)*1.25),2)</f>
        <v>12.83</v>
      </c>
    </row>
    <row r="2440" spans="1:107">
      <c r="A2440">
        <f>ROW(Source!A2252)</f>
        <v>2252</v>
      </c>
      <c r="B2440">
        <v>35863109</v>
      </c>
      <c r="C2440">
        <v>35871758</v>
      </c>
      <c r="D2440">
        <v>29174500</v>
      </c>
      <c r="E2440">
        <v>1</v>
      </c>
      <c r="F2440">
        <v>1</v>
      </c>
      <c r="G2440">
        <v>1</v>
      </c>
      <c r="H2440">
        <v>2</v>
      </c>
      <c r="I2440" t="s">
        <v>646</v>
      </c>
      <c r="J2440" t="s">
        <v>647</v>
      </c>
      <c r="K2440" t="s">
        <v>648</v>
      </c>
      <c r="L2440">
        <v>1368</v>
      </c>
      <c r="N2440">
        <v>1011</v>
      </c>
      <c r="O2440" t="s">
        <v>567</v>
      </c>
      <c r="P2440" t="s">
        <v>567</v>
      </c>
      <c r="Q2440">
        <v>1</v>
      </c>
      <c r="W2440">
        <v>0</v>
      </c>
      <c r="X2440">
        <v>-239831557</v>
      </c>
      <c r="Y2440">
        <v>6.6875</v>
      </c>
      <c r="AA2440">
        <v>0</v>
      </c>
      <c r="AB2440">
        <v>7.33</v>
      </c>
      <c r="AC2440">
        <v>0</v>
      </c>
      <c r="AD2440">
        <v>0</v>
      </c>
      <c r="AE2440">
        <v>0</v>
      </c>
      <c r="AF2440">
        <v>1.95</v>
      </c>
      <c r="AG2440">
        <v>0</v>
      </c>
      <c r="AH2440">
        <v>0</v>
      </c>
      <c r="AI2440">
        <v>1</v>
      </c>
      <c r="AJ2440">
        <v>3.76</v>
      </c>
      <c r="AK2440">
        <v>33.049999999999997</v>
      </c>
      <c r="AL2440">
        <v>1</v>
      </c>
      <c r="AN2440">
        <v>0</v>
      </c>
      <c r="AO2440">
        <v>1</v>
      </c>
      <c r="AP2440">
        <v>1</v>
      </c>
      <c r="AQ2440">
        <v>0</v>
      </c>
      <c r="AR2440">
        <v>0</v>
      </c>
      <c r="AS2440" t="s">
        <v>3</v>
      </c>
      <c r="AT2440">
        <v>5.35</v>
      </c>
      <c r="AU2440" t="s">
        <v>133</v>
      </c>
      <c r="AV2440">
        <v>0</v>
      </c>
      <c r="AW2440">
        <v>2</v>
      </c>
      <c r="AX2440">
        <v>35871768</v>
      </c>
      <c r="AY2440">
        <v>1</v>
      </c>
      <c r="AZ2440">
        <v>0</v>
      </c>
      <c r="BA2440">
        <v>2373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CX2440">
        <f>Y2440*Source!I2252</f>
        <v>1.2304999999999999</v>
      </c>
      <c r="CY2440">
        <f>AB2440</f>
        <v>7.33</v>
      </c>
      <c r="CZ2440">
        <f>AF2440</f>
        <v>1.95</v>
      </c>
      <c r="DA2440">
        <f>AJ2440</f>
        <v>3.76</v>
      </c>
      <c r="DB2440">
        <f>ROUND((ROUND(AT2440*CZ2440,2)*1.25),2)</f>
        <v>13.04</v>
      </c>
      <c r="DC2440">
        <f>ROUND((ROUND(AT2440*AG2440,2)*1.25),2)</f>
        <v>0</v>
      </c>
    </row>
    <row r="2441" spans="1:107">
      <c r="A2441">
        <f>ROW(Source!A2252)</f>
        <v>2252</v>
      </c>
      <c r="B2441">
        <v>35863109</v>
      </c>
      <c r="C2441">
        <v>35871758</v>
      </c>
      <c r="D2441">
        <v>29174913</v>
      </c>
      <c r="E2441">
        <v>1</v>
      </c>
      <c r="F2441">
        <v>1</v>
      </c>
      <c r="G2441">
        <v>1</v>
      </c>
      <c r="H2441">
        <v>2</v>
      </c>
      <c r="I2441" t="s">
        <v>578</v>
      </c>
      <c r="J2441" t="s">
        <v>579</v>
      </c>
      <c r="K2441" t="s">
        <v>580</v>
      </c>
      <c r="L2441">
        <v>1368</v>
      </c>
      <c r="N2441">
        <v>1011</v>
      </c>
      <c r="O2441" t="s">
        <v>567</v>
      </c>
      <c r="P2441" t="s">
        <v>567</v>
      </c>
      <c r="Q2441">
        <v>1</v>
      </c>
      <c r="W2441">
        <v>0</v>
      </c>
      <c r="X2441">
        <v>458544584</v>
      </c>
      <c r="Y2441">
        <v>5.7249999999999996</v>
      </c>
      <c r="AA2441">
        <v>0</v>
      </c>
      <c r="AB2441">
        <v>932.72</v>
      </c>
      <c r="AC2441">
        <v>383.38</v>
      </c>
      <c r="AD2441">
        <v>0</v>
      </c>
      <c r="AE2441">
        <v>0</v>
      </c>
      <c r="AF2441">
        <v>87.17</v>
      </c>
      <c r="AG2441">
        <v>11.6</v>
      </c>
      <c r="AH2441">
        <v>0</v>
      </c>
      <c r="AI2441">
        <v>1</v>
      </c>
      <c r="AJ2441">
        <v>10.7</v>
      </c>
      <c r="AK2441">
        <v>33.049999999999997</v>
      </c>
      <c r="AL2441">
        <v>1</v>
      </c>
      <c r="AN2441">
        <v>0</v>
      </c>
      <c r="AO2441">
        <v>1</v>
      </c>
      <c r="AP2441">
        <v>1</v>
      </c>
      <c r="AQ2441">
        <v>0</v>
      </c>
      <c r="AR2441">
        <v>0</v>
      </c>
      <c r="AS2441" t="s">
        <v>3</v>
      </c>
      <c r="AT2441">
        <v>4.58</v>
      </c>
      <c r="AU2441" t="s">
        <v>133</v>
      </c>
      <c r="AV2441">
        <v>0</v>
      </c>
      <c r="AW2441">
        <v>2</v>
      </c>
      <c r="AX2441">
        <v>35871769</v>
      </c>
      <c r="AY2441">
        <v>1</v>
      </c>
      <c r="AZ2441">
        <v>0</v>
      </c>
      <c r="BA2441">
        <v>2374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CX2441">
        <f>Y2441*Source!I2252</f>
        <v>1.0533999999999999</v>
      </c>
      <c r="CY2441">
        <f>AB2441</f>
        <v>932.72</v>
      </c>
      <c r="CZ2441">
        <f>AF2441</f>
        <v>87.17</v>
      </c>
      <c r="DA2441">
        <f>AJ2441</f>
        <v>10.7</v>
      </c>
      <c r="DB2441">
        <f>ROUND((ROUND(AT2441*CZ2441,2)*1.25),2)</f>
        <v>499.05</v>
      </c>
      <c r="DC2441">
        <f>ROUND((ROUND(AT2441*AG2441,2)*1.25),2)</f>
        <v>66.41</v>
      </c>
    </row>
    <row r="2442" spans="1:107">
      <c r="A2442">
        <f>ROW(Source!A2252)</f>
        <v>2252</v>
      </c>
      <c r="B2442">
        <v>35863109</v>
      </c>
      <c r="C2442">
        <v>35871758</v>
      </c>
      <c r="D2442">
        <v>29109671</v>
      </c>
      <c r="E2442">
        <v>1</v>
      </c>
      <c r="F2442">
        <v>1</v>
      </c>
      <c r="G2442">
        <v>1</v>
      </c>
      <c r="H2442">
        <v>3</v>
      </c>
      <c r="I2442" t="s">
        <v>825</v>
      </c>
      <c r="J2442" t="s">
        <v>826</v>
      </c>
      <c r="K2442" t="s">
        <v>827</v>
      </c>
      <c r="L2442">
        <v>1327</v>
      </c>
      <c r="N2442">
        <v>1005</v>
      </c>
      <c r="O2442" t="s">
        <v>155</v>
      </c>
      <c r="P2442" t="s">
        <v>155</v>
      </c>
      <c r="Q2442">
        <v>1</v>
      </c>
      <c r="W2442">
        <v>0</v>
      </c>
      <c r="X2442">
        <v>1862876160</v>
      </c>
      <c r="Y2442">
        <v>103</v>
      </c>
      <c r="AA2442">
        <v>246.76</v>
      </c>
      <c r="AB2442">
        <v>0</v>
      </c>
      <c r="AC2442">
        <v>0</v>
      </c>
      <c r="AD2442">
        <v>0</v>
      </c>
      <c r="AE2442">
        <v>51.95</v>
      </c>
      <c r="AF2442">
        <v>0</v>
      </c>
      <c r="AG2442">
        <v>0</v>
      </c>
      <c r="AH2442">
        <v>0</v>
      </c>
      <c r="AI2442">
        <v>4.75</v>
      </c>
      <c r="AJ2442">
        <v>1</v>
      </c>
      <c r="AK2442">
        <v>1</v>
      </c>
      <c r="AL2442">
        <v>1</v>
      </c>
      <c r="AN2442">
        <v>0</v>
      </c>
      <c r="AO2442">
        <v>1</v>
      </c>
      <c r="AP2442">
        <v>0</v>
      </c>
      <c r="AQ2442">
        <v>0</v>
      </c>
      <c r="AR2442">
        <v>0</v>
      </c>
      <c r="AS2442" t="s">
        <v>3</v>
      </c>
      <c r="AT2442">
        <v>103</v>
      </c>
      <c r="AU2442" t="s">
        <v>3</v>
      </c>
      <c r="AV2442">
        <v>0</v>
      </c>
      <c r="AW2442">
        <v>2</v>
      </c>
      <c r="AX2442">
        <v>35871770</v>
      </c>
      <c r="AY2442">
        <v>1</v>
      </c>
      <c r="AZ2442">
        <v>0</v>
      </c>
      <c r="BA2442">
        <v>2375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CX2442">
        <f>Y2442*Source!I2252</f>
        <v>18.951999999999998</v>
      </c>
      <c r="CY2442">
        <f>AA2442</f>
        <v>246.76</v>
      </c>
      <c r="CZ2442">
        <f>AE2442</f>
        <v>51.95</v>
      </c>
      <c r="DA2442">
        <f>AI2442</f>
        <v>4.75</v>
      </c>
      <c r="DB2442">
        <f t="shared" ref="DB2442:DB2485" si="377">ROUND(ROUND(AT2442*CZ2442,2),2)</f>
        <v>5350.85</v>
      </c>
      <c r="DC2442">
        <f t="shared" ref="DC2442:DC2485" si="378">ROUND(ROUND(AT2442*AG2442,2),2)</f>
        <v>0</v>
      </c>
    </row>
    <row r="2443" spans="1:107">
      <c r="A2443">
        <f>ROW(Source!A2253)</f>
        <v>2253</v>
      </c>
      <c r="B2443">
        <v>35863109</v>
      </c>
      <c r="C2443">
        <v>35871771</v>
      </c>
      <c r="D2443">
        <v>29364679</v>
      </c>
      <c r="E2443">
        <v>1</v>
      </c>
      <c r="F2443">
        <v>1</v>
      </c>
      <c r="G2443">
        <v>1</v>
      </c>
      <c r="H2443">
        <v>1</v>
      </c>
      <c r="I2443" t="s">
        <v>735</v>
      </c>
      <c r="J2443" t="s">
        <v>3</v>
      </c>
      <c r="K2443" t="s">
        <v>736</v>
      </c>
      <c r="L2443">
        <v>1369</v>
      </c>
      <c r="N2443">
        <v>1013</v>
      </c>
      <c r="O2443" t="s">
        <v>561</v>
      </c>
      <c r="P2443" t="s">
        <v>561</v>
      </c>
      <c r="Q2443">
        <v>1</v>
      </c>
      <c r="W2443">
        <v>0</v>
      </c>
      <c r="X2443">
        <v>931378261</v>
      </c>
      <c r="Y2443">
        <v>131.19999999999999</v>
      </c>
      <c r="AA2443">
        <v>0</v>
      </c>
      <c r="AB2443">
        <v>0</v>
      </c>
      <c r="AC2443">
        <v>0</v>
      </c>
      <c r="AD2443">
        <v>316.85000000000002</v>
      </c>
      <c r="AE2443">
        <v>0</v>
      </c>
      <c r="AF2443">
        <v>0</v>
      </c>
      <c r="AG2443">
        <v>0</v>
      </c>
      <c r="AH2443">
        <v>316.85000000000002</v>
      </c>
      <c r="AI2443">
        <v>1</v>
      </c>
      <c r="AJ2443">
        <v>1</v>
      </c>
      <c r="AK2443">
        <v>1</v>
      </c>
      <c r="AL2443">
        <v>1</v>
      </c>
      <c r="AN2443">
        <v>0</v>
      </c>
      <c r="AO2443">
        <v>1</v>
      </c>
      <c r="AP2443">
        <v>0</v>
      </c>
      <c r="AQ2443">
        <v>0</v>
      </c>
      <c r="AR2443">
        <v>0</v>
      </c>
      <c r="AS2443" t="s">
        <v>3</v>
      </c>
      <c r="AT2443">
        <v>131.19999999999999</v>
      </c>
      <c r="AU2443" t="s">
        <v>3</v>
      </c>
      <c r="AV2443">
        <v>1</v>
      </c>
      <c r="AW2443">
        <v>2</v>
      </c>
      <c r="AX2443">
        <v>36145137</v>
      </c>
      <c r="AY2443">
        <v>1</v>
      </c>
      <c r="AZ2443">
        <v>0</v>
      </c>
      <c r="BA2443">
        <v>2376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CX2443">
        <f>Y2443*Source!I2253</f>
        <v>7.871999999999999</v>
      </c>
      <c r="CY2443">
        <f>AD2443</f>
        <v>316.85000000000002</v>
      </c>
      <c r="CZ2443">
        <f>AH2443</f>
        <v>316.85000000000002</v>
      </c>
      <c r="DA2443">
        <f>AL2443</f>
        <v>1</v>
      </c>
      <c r="DB2443">
        <f t="shared" si="377"/>
        <v>41570.720000000001</v>
      </c>
      <c r="DC2443">
        <f t="shared" si="378"/>
        <v>0</v>
      </c>
    </row>
    <row r="2444" spans="1:107">
      <c r="A2444">
        <f>ROW(Source!A2253)</f>
        <v>2253</v>
      </c>
      <c r="B2444">
        <v>35863109</v>
      </c>
      <c r="C2444">
        <v>35871771</v>
      </c>
      <c r="D2444">
        <v>121548</v>
      </c>
      <c r="E2444">
        <v>1</v>
      </c>
      <c r="F2444">
        <v>1</v>
      </c>
      <c r="G2444">
        <v>1</v>
      </c>
      <c r="H2444">
        <v>1</v>
      </c>
      <c r="I2444" t="s">
        <v>35</v>
      </c>
      <c r="J2444" t="s">
        <v>3</v>
      </c>
      <c r="K2444" t="s">
        <v>562</v>
      </c>
      <c r="L2444">
        <v>608254</v>
      </c>
      <c r="N2444">
        <v>1013</v>
      </c>
      <c r="O2444" t="s">
        <v>563</v>
      </c>
      <c r="P2444" t="s">
        <v>563</v>
      </c>
      <c r="Q2444">
        <v>1</v>
      </c>
      <c r="W2444">
        <v>0</v>
      </c>
      <c r="X2444">
        <v>-185737400</v>
      </c>
      <c r="Y2444">
        <v>0.99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1</v>
      </c>
      <c r="AJ2444">
        <v>1</v>
      </c>
      <c r="AK2444">
        <v>1</v>
      </c>
      <c r="AL2444">
        <v>1</v>
      </c>
      <c r="AN2444">
        <v>0</v>
      </c>
      <c r="AO2444">
        <v>1</v>
      </c>
      <c r="AP2444">
        <v>0</v>
      </c>
      <c r="AQ2444">
        <v>0</v>
      </c>
      <c r="AR2444">
        <v>0</v>
      </c>
      <c r="AS2444" t="s">
        <v>3</v>
      </c>
      <c r="AT2444">
        <v>0.99</v>
      </c>
      <c r="AU2444" t="s">
        <v>3</v>
      </c>
      <c r="AV2444">
        <v>2</v>
      </c>
      <c r="AW2444">
        <v>2</v>
      </c>
      <c r="AX2444">
        <v>36145138</v>
      </c>
      <c r="AY2444">
        <v>1</v>
      </c>
      <c r="AZ2444">
        <v>0</v>
      </c>
      <c r="BA2444">
        <v>2377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CX2444">
        <f>Y2444*Source!I2253</f>
        <v>5.9399999999999994E-2</v>
      </c>
      <c r="CY2444">
        <f>AD2444</f>
        <v>0</v>
      </c>
      <c r="CZ2444">
        <f>AH2444</f>
        <v>0</v>
      </c>
      <c r="DA2444">
        <f>AL2444</f>
        <v>1</v>
      </c>
      <c r="DB2444">
        <f t="shared" si="377"/>
        <v>0</v>
      </c>
      <c r="DC2444">
        <f t="shared" si="378"/>
        <v>0</v>
      </c>
    </row>
    <row r="2445" spans="1:107">
      <c r="A2445">
        <f>ROW(Source!A2253)</f>
        <v>2253</v>
      </c>
      <c r="B2445">
        <v>35863109</v>
      </c>
      <c r="C2445">
        <v>35871771</v>
      </c>
      <c r="D2445">
        <v>29172362</v>
      </c>
      <c r="E2445">
        <v>1</v>
      </c>
      <c r="F2445">
        <v>1</v>
      </c>
      <c r="G2445">
        <v>1</v>
      </c>
      <c r="H2445">
        <v>2</v>
      </c>
      <c r="I2445" t="s">
        <v>737</v>
      </c>
      <c r="J2445" t="s">
        <v>738</v>
      </c>
      <c r="K2445" t="s">
        <v>739</v>
      </c>
      <c r="L2445">
        <v>1368</v>
      </c>
      <c r="N2445">
        <v>1011</v>
      </c>
      <c r="O2445" t="s">
        <v>567</v>
      </c>
      <c r="P2445" t="s">
        <v>567</v>
      </c>
      <c r="Q2445">
        <v>1</v>
      </c>
      <c r="W2445">
        <v>0</v>
      </c>
      <c r="X2445">
        <v>2071614860</v>
      </c>
      <c r="Y2445">
        <v>0.99</v>
      </c>
      <c r="AA2445">
        <v>0</v>
      </c>
      <c r="AB2445">
        <v>1113.56</v>
      </c>
      <c r="AC2445">
        <v>446.18</v>
      </c>
      <c r="AD2445">
        <v>0</v>
      </c>
      <c r="AE2445">
        <v>0</v>
      </c>
      <c r="AF2445">
        <v>134.65</v>
      </c>
      <c r="AG2445">
        <v>13.5</v>
      </c>
      <c r="AH2445">
        <v>0</v>
      </c>
      <c r="AI2445">
        <v>1</v>
      </c>
      <c r="AJ2445">
        <v>8.27</v>
      </c>
      <c r="AK2445">
        <v>33.049999999999997</v>
      </c>
      <c r="AL2445">
        <v>1</v>
      </c>
      <c r="AN2445">
        <v>0</v>
      </c>
      <c r="AO2445">
        <v>1</v>
      </c>
      <c r="AP2445">
        <v>0</v>
      </c>
      <c r="AQ2445">
        <v>0</v>
      </c>
      <c r="AR2445">
        <v>0</v>
      </c>
      <c r="AS2445" t="s">
        <v>3</v>
      </c>
      <c r="AT2445">
        <v>0.99</v>
      </c>
      <c r="AU2445" t="s">
        <v>3</v>
      </c>
      <c r="AV2445">
        <v>0</v>
      </c>
      <c r="AW2445">
        <v>2</v>
      </c>
      <c r="AX2445">
        <v>36145139</v>
      </c>
      <c r="AY2445">
        <v>1</v>
      </c>
      <c r="AZ2445">
        <v>0</v>
      </c>
      <c r="BA2445">
        <v>2378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CX2445">
        <f>Y2445*Source!I2253</f>
        <v>5.9399999999999994E-2</v>
      </c>
      <c r="CY2445">
        <f>AB2445</f>
        <v>1113.56</v>
      </c>
      <c r="CZ2445">
        <f>AF2445</f>
        <v>134.65</v>
      </c>
      <c r="DA2445">
        <f>AJ2445</f>
        <v>8.27</v>
      </c>
      <c r="DB2445">
        <f t="shared" si="377"/>
        <v>133.30000000000001</v>
      </c>
      <c r="DC2445">
        <f t="shared" si="378"/>
        <v>13.37</v>
      </c>
    </row>
    <row r="2446" spans="1:107">
      <c r="A2446">
        <f>ROW(Source!A2253)</f>
        <v>2253</v>
      </c>
      <c r="B2446">
        <v>35863109</v>
      </c>
      <c r="C2446">
        <v>35871771</v>
      </c>
      <c r="D2446">
        <v>29174913</v>
      </c>
      <c r="E2446">
        <v>1</v>
      </c>
      <c r="F2446">
        <v>1</v>
      </c>
      <c r="G2446">
        <v>1</v>
      </c>
      <c r="H2446">
        <v>2</v>
      </c>
      <c r="I2446" t="s">
        <v>578</v>
      </c>
      <c r="J2446" t="s">
        <v>579</v>
      </c>
      <c r="K2446" t="s">
        <v>580</v>
      </c>
      <c r="L2446">
        <v>1368</v>
      </c>
      <c r="N2446">
        <v>1011</v>
      </c>
      <c r="O2446" t="s">
        <v>567</v>
      </c>
      <c r="P2446" t="s">
        <v>567</v>
      </c>
      <c r="Q2446">
        <v>1</v>
      </c>
      <c r="W2446">
        <v>0</v>
      </c>
      <c r="X2446">
        <v>458544584</v>
      </c>
      <c r="Y2446">
        <v>0.99</v>
      </c>
      <c r="AA2446">
        <v>0</v>
      </c>
      <c r="AB2446">
        <v>932.72</v>
      </c>
      <c r="AC2446">
        <v>383.38</v>
      </c>
      <c r="AD2446">
        <v>0</v>
      </c>
      <c r="AE2446">
        <v>0</v>
      </c>
      <c r="AF2446">
        <v>87.17</v>
      </c>
      <c r="AG2446">
        <v>11.6</v>
      </c>
      <c r="AH2446">
        <v>0</v>
      </c>
      <c r="AI2446">
        <v>1</v>
      </c>
      <c r="AJ2446">
        <v>10.7</v>
      </c>
      <c r="AK2446">
        <v>33.049999999999997</v>
      </c>
      <c r="AL2446">
        <v>1</v>
      </c>
      <c r="AN2446">
        <v>0</v>
      </c>
      <c r="AO2446">
        <v>1</v>
      </c>
      <c r="AP2446">
        <v>0</v>
      </c>
      <c r="AQ2446">
        <v>0</v>
      </c>
      <c r="AR2446">
        <v>0</v>
      </c>
      <c r="AS2446" t="s">
        <v>3</v>
      </c>
      <c r="AT2446">
        <v>0.99</v>
      </c>
      <c r="AU2446" t="s">
        <v>3</v>
      </c>
      <c r="AV2446">
        <v>0</v>
      </c>
      <c r="AW2446">
        <v>2</v>
      </c>
      <c r="AX2446">
        <v>36145140</v>
      </c>
      <c r="AY2446">
        <v>1</v>
      </c>
      <c r="AZ2446">
        <v>0</v>
      </c>
      <c r="BA2446">
        <v>2379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CX2446">
        <f>Y2446*Source!I2253</f>
        <v>5.9399999999999994E-2</v>
      </c>
      <c r="CY2446">
        <f>AB2446</f>
        <v>932.72</v>
      </c>
      <c r="CZ2446">
        <f>AF2446</f>
        <v>87.17</v>
      </c>
      <c r="DA2446">
        <f>AJ2446</f>
        <v>10.7</v>
      </c>
      <c r="DB2446">
        <f t="shared" si="377"/>
        <v>86.3</v>
      </c>
      <c r="DC2446">
        <f t="shared" si="378"/>
        <v>11.48</v>
      </c>
    </row>
    <row r="2447" spans="1:107">
      <c r="A2447">
        <f>ROW(Source!A2253)</f>
        <v>2253</v>
      </c>
      <c r="B2447">
        <v>35863109</v>
      </c>
      <c r="C2447">
        <v>35871771</v>
      </c>
      <c r="D2447">
        <v>29110793</v>
      </c>
      <c r="E2447">
        <v>1</v>
      </c>
      <c r="F2447">
        <v>1</v>
      </c>
      <c r="G2447">
        <v>1</v>
      </c>
      <c r="H2447">
        <v>3</v>
      </c>
      <c r="I2447" t="s">
        <v>828</v>
      </c>
      <c r="J2447" t="s">
        <v>829</v>
      </c>
      <c r="K2447" t="s">
        <v>830</v>
      </c>
      <c r="L2447">
        <v>1308</v>
      </c>
      <c r="N2447">
        <v>1003</v>
      </c>
      <c r="O2447" t="s">
        <v>65</v>
      </c>
      <c r="P2447" t="s">
        <v>65</v>
      </c>
      <c r="Q2447">
        <v>100</v>
      </c>
      <c r="W2447">
        <v>0</v>
      </c>
      <c r="X2447">
        <v>-729819178</v>
      </c>
      <c r="Y2447">
        <v>0.1</v>
      </c>
      <c r="AA2447">
        <v>565.69000000000005</v>
      </c>
      <c r="AB2447">
        <v>0</v>
      </c>
      <c r="AC2447">
        <v>0</v>
      </c>
      <c r="AD2447">
        <v>0</v>
      </c>
      <c r="AE2447">
        <v>120.36</v>
      </c>
      <c r="AF2447">
        <v>0</v>
      </c>
      <c r="AG2447">
        <v>0</v>
      </c>
      <c r="AH2447">
        <v>0</v>
      </c>
      <c r="AI2447">
        <v>4.7</v>
      </c>
      <c r="AJ2447">
        <v>1</v>
      </c>
      <c r="AK2447">
        <v>1</v>
      </c>
      <c r="AL2447">
        <v>1</v>
      </c>
      <c r="AN2447">
        <v>0</v>
      </c>
      <c r="AO2447">
        <v>1</v>
      </c>
      <c r="AP2447">
        <v>0</v>
      </c>
      <c r="AQ2447">
        <v>0</v>
      </c>
      <c r="AR2447">
        <v>0</v>
      </c>
      <c r="AS2447" t="s">
        <v>3</v>
      </c>
      <c r="AT2447">
        <v>0.1</v>
      </c>
      <c r="AU2447" t="s">
        <v>3</v>
      </c>
      <c r="AV2447">
        <v>0</v>
      </c>
      <c r="AW2447">
        <v>2</v>
      </c>
      <c r="AX2447">
        <v>36145141</v>
      </c>
      <c r="AY2447">
        <v>1</v>
      </c>
      <c r="AZ2447">
        <v>0</v>
      </c>
      <c r="BA2447">
        <v>2380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CX2447">
        <f>Y2447*Source!I2253</f>
        <v>6.0000000000000001E-3</v>
      </c>
      <c r="CY2447">
        <f>AA2447</f>
        <v>565.69000000000005</v>
      </c>
      <c r="CZ2447">
        <f>AE2447</f>
        <v>120.36</v>
      </c>
      <c r="DA2447">
        <f>AI2447</f>
        <v>4.7</v>
      </c>
      <c r="DB2447">
        <f t="shared" si="377"/>
        <v>12.04</v>
      </c>
      <c r="DC2447">
        <f t="shared" si="378"/>
        <v>0</v>
      </c>
    </row>
    <row r="2448" spans="1:107">
      <c r="A2448">
        <f>ROW(Source!A2253)</f>
        <v>2253</v>
      </c>
      <c r="B2448">
        <v>35863109</v>
      </c>
      <c r="C2448">
        <v>35871771</v>
      </c>
      <c r="D2448">
        <v>29110838</v>
      </c>
      <c r="E2448">
        <v>1</v>
      </c>
      <c r="F2448">
        <v>1</v>
      </c>
      <c r="G2448">
        <v>1</v>
      </c>
      <c r="H2448">
        <v>3</v>
      </c>
      <c r="I2448" t="s">
        <v>743</v>
      </c>
      <c r="J2448" t="s">
        <v>744</v>
      </c>
      <c r="K2448" t="s">
        <v>745</v>
      </c>
      <c r="L2448">
        <v>1346</v>
      </c>
      <c r="N2448">
        <v>1009</v>
      </c>
      <c r="O2448" t="s">
        <v>160</v>
      </c>
      <c r="P2448" t="s">
        <v>160</v>
      </c>
      <c r="Q2448">
        <v>1</v>
      </c>
      <c r="W2448">
        <v>0</v>
      </c>
      <c r="X2448">
        <v>-667794164</v>
      </c>
      <c r="Y2448">
        <v>0.42</v>
      </c>
      <c r="AA2448">
        <v>100.04</v>
      </c>
      <c r="AB2448">
        <v>0</v>
      </c>
      <c r="AC2448">
        <v>0</v>
      </c>
      <c r="AD2448">
        <v>0</v>
      </c>
      <c r="AE2448">
        <v>30.5</v>
      </c>
      <c r="AF2448">
        <v>0</v>
      </c>
      <c r="AG2448">
        <v>0</v>
      </c>
      <c r="AH2448">
        <v>0</v>
      </c>
      <c r="AI2448">
        <v>3.28</v>
      </c>
      <c r="AJ2448">
        <v>1</v>
      </c>
      <c r="AK2448">
        <v>1</v>
      </c>
      <c r="AL2448">
        <v>1</v>
      </c>
      <c r="AN2448">
        <v>0</v>
      </c>
      <c r="AO2448">
        <v>1</v>
      </c>
      <c r="AP2448">
        <v>0</v>
      </c>
      <c r="AQ2448">
        <v>0</v>
      </c>
      <c r="AR2448">
        <v>0</v>
      </c>
      <c r="AS2448" t="s">
        <v>3</v>
      </c>
      <c r="AT2448">
        <v>0.42</v>
      </c>
      <c r="AU2448" t="s">
        <v>3</v>
      </c>
      <c r="AV2448">
        <v>0</v>
      </c>
      <c r="AW2448">
        <v>2</v>
      </c>
      <c r="AX2448">
        <v>36145142</v>
      </c>
      <c r="AY2448">
        <v>1</v>
      </c>
      <c r="AZ2448">
        <v>0</v>
      </c>
      <c r="BA2448">
        <v>2381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CX2448">
        <f>Y2448*Source!I2253</f>
        <v>2.5199999999999997E-2</v>
      </c>
      <c r="CY2448">
        <f>AA2448</f>
        <v>100.04</v>
      </c>
      <c r="CZ2448">
        <f>AE2448</f>
        <v>30.5</v>
      </c>
      <c r="DA2448">
        <f>AI2448</f>
        <v>3.28</v>
      </c>
      <c r="DB2448">
        <f t="shared" si="377"/>
        <v>12.81</v>
      </c>
      <c r="DC2448">
        <f t="shared" si="378"/>
        <v>0</v>
      </c>
    </row>
    <row r="2449" spans="1:107">
      <c r="A2449">
        <f>ROW(Source!A2253)</f>
        <v>2253</v>
      </c>
      <c r="B2449">
        <v>35863109</v>
      </c>
      <c r="C2449">
        <v>35871771</v>
      </c>
      <c r="D2449">
        <v>29170536</v>
      </c>
      <c r="E2449">
        <v>1</v>
      </c>
      <c r="F2449">
        <v>1</v>
      </c>
      <c r="G2449">
        <v>1</v>
      </c>
      <c r="H2449">
        <v>3</v>
      </c>
      <c r="I2449" t="s">
        <v>391</v>
      </c>
      <c r="J2449" t="s">
        <v>393</v>
      </c>
      <c r="K2449" t="s">
        <v>392</v>
      </c>
      <c r="L2449">
        <v>1354</v>
      </c>
      <c r="N2449">
        <v>1010</v>
      </c>
      <c r="O2449" t="s">
        <v>237</v>
      </c>
      <c r="P2449" t="s">
        <v>237</v>
      </c>
      <c r="Q2449">
        <v>1</v>
      </c>
      <c r="W2449">
        <v>0</v>
      </c>
      <c r="X2449">
        <v>1401979595</v>
      </c>
      <c r="Y2449">
        <v>100</v>
      </c>
      <c r="AA2449">
        <v>392.48</v>
      </c>
      <c r="AB2449">
        <v>0</v>
      </c>
      <c r="AC2449">
        <v>0</v>
      </c>
      <c r="AD2449">
        <v>0</v>
      </c>
      <c r="AE2449">
        <v>162.18</v>
      </c>
      <c r="AF2449">
        <v>0</v>
      </c>
      <c r="AG2449">
        <v>0</v>
      </c>
      <c r="AH2449">
        <v>0</v>
      </c>
      <c r="AI2449">
        <v>2.42</v>
      </c>
      <c r="AJ2449">
        <v>1</v>
      </c>
      <c r="AK2449">
        <v>1</v>
      </c>
      <c r="AL2449">
        <v>1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 t="s">
        <v>3</v>
      </c>
      <c r="AT2449">
        <v>100</v>
      </c>
      <c r="AU2449" t="s">
        <v>3</v>
      </c>
      <c r="AV2449">
        <v>0</v>
      </c>
      <c r="AW2449">
        <v>1</v>
      </c>
      <c r="AX2449">
        <v>-1</v>
      </c>
      <c r="AY2449">
        <v>0</v>
      </c>
      <c r="AZ2449">
        <v>0</v>
      </c>
      <c r="BA2449" t="s">
        <v>3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CX2449">
        <f>Y2449*Source!I2253</f>
        <v>6</v>
      </c>
      <c r="CY2449">
        <f>AA2449</f>
        <v>392.48</v>
      </c>
      <c r="CZ2449">
        <f>AE2449</f>
        <v>162.18</v>
      </c>
      <c r="DA2449">
        <f>AI2449</f>
        <v>2.42</v>
      </c>
      <c r="DB2449">
        <f t="shared" si="377"/>
        <v>16218</v>
      </c>
      <c r="DC2449">
        <f t="shared" si="378"/>
        <v>0</v>
      </c>
    </row>
    <row r="2450" spans="1:107">
      <c r="A2450">
        <f>ROW(Source!A2253)</f>
        <v>2253</v>
      </c>
      <c r="B2450">
        <v>35863109</v>
      </c>
      <c r="C2450">
        <v>35871771</v>
      </c>
      <c r="D2450">
        <v>29171808</v>
      </c>
      <c r="E2450">
        <v>1</v>
      </c>
      <c r="F2450">
        <v>1</v>
      </c>
      <c r="G2450">
        <v>1</v>
      </c>
      <c r="H2450">
        <v>3</v>
      </c>
      <c r="I2450" t="s">
        <v>752</v>
      </c>
      <c r="J2450" t="s">
        <v>753</v>
      </c>
      <c r="K2450" t="s">
        <v>754</v>
      </c>
      <c r="L2450">
        <v>1374</v>
      </c>
      <c r="N2450">
        <v>1013</v>
      </c>
      <c r="O2450" t="s">
        <v>755</v>
      </c>
      <c r="P2450" t="s">
        <v>755</v>
      </c>
      <c r="Q2450">
        <v>1</v>
      </c>
      <c r="W2450">
        <v>0</v>
      </c>
      <c r="X2450">
        <v>-915781824</v>
      </c>
      <c r="Y2450">
        <v>26.03</v>
      </c>
      <c r="AA2450">
        <v>1</v>
      </c>
      <c r="AB2450">
        <v>0</v>
      </c>
      <c r="AC2450">
        <v>0</v>
      </c>
      <c r="AD2450">
        <v>0</v>
      </c>
      <c r="AE2450">
        <v>1</v>
      </c>
      <c r="AF2450">
        <v>0</v>
      </c>
      <c r="AG2450">
        <v>0</v>
      </c>
      <c r="AH2450">
        <v>0</v>
      </c>
      <c r="AI2450">
        <v>1</v>
      </c>
      <c r="AJ2450">
        <v>1</v>
      </c>
      <c r="AK2450">
        <v>1</v>
      </c>
      <c r="AL2450">
        <v>1</v>
      </c>
      <c r="AN2450">
        <v>0</v>
      </c>
      <c r="AO2450">
        <v>1</v>
      </c>
      <c r="AP2450">
        <v>0</v>
      </c>
      <c r="AQ2450">
        <v>0</v>
      </c>
      <c r="AR2450">
        <v>0</v>
      </c>
      <c r="AS2450" t="s">
        <v>3</v>
      </c>
      <c r="AT2450">
        <v>26.03</v>
      </c>
      <c r="AU2450" t="s">
        <v>3</v>
      </c>
      <c r="AV2450">
        <v>0</v>
      </c>
      <c r="AW2450">
        <v>2</v>
      </c>
      <c r="AX2450">
        <v>36145143</v>
      </c>
      <c r="AY2450">
        <v>1</v>
      </c>
      <c r="AZ2450">
        <v>0</v>
      </c>
      <c r="BA2450">
        <v>2382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CX2450">
        <f>Y2450*Source!I2253</f>
        <v>1.5618000000000001</v>
      </c>
      <c r="CY2450">
        <f>AA2450</f>
        <v>1</v>
      </c>
      <c r="CZ2450">
        <f>AE2450</f>
        <v>1</v>
      </c>
      <c r="DA2450">
        <f>AI2450</f>
        <v>1</v>
      </c>
      <c r="DB2450">
        <f t="shared" si="377"/>
        <v>26.03</v>
      </c>
      <c r="DC2450">
        <f t="shared" si="378"/>
        <v>0</v>
      </c>
    </row>
    <row r="2451" spans="1:107">
      <c r="A2451">
        <f>ROW(Source!A2255)</f>
        <v>2255</v>
      </c>
      <c r="B2451">
        <v>35863109</v>
      </c>
      <c r="C2451">
        <v>35871790</v>
      </c>
      <c r="D2451">
        <v>29361034</v>
      </c>
      <c r="E2451">
        <v>1</v>
      </c>
      <c r="F2451">
        <v>1</v>
      </c>
      <c r="G2451">
        <v>1</v>
      </c>
      <c r="H2451">
        <v>1</v>
      </c>
      <c r="I2451" t="s">
        <v>831</v>
      </c>
      <c r="J2451" t="s">
        <v>3</v>
      </c>
      <c r="K2451" t="s">
        <v>832</v>
      </c>
      <c r="L2451">
        <v>1369</v>
      </c>
      <c r="N2451">
        <v>1013</v>
      </c>
      <c r="O2451" t="s">
        <v>561</v>
      </c>
      <c r="P2451" t="s">
        <v>561</v>
      </c>
      <c r="Q2451">
        <v>1</v>
      </c>
      <c r="W2451">
        <v>0</v>
      </c>
      <c r="X2451">
        <v>184923391</v>
      </c>
      <c r="Y2451">
        <v>16.16</v>
      </c>
      <c r="AA2451">
        <v>0</v>
      </c>
      <c r="AB2451">
        <v>0</v>
      </c>
      <c r="AC2451">
        <v>0</v>
      </c>
      <c r="AD2451">
        <v>300.24</v>
      </c>
      <c r="AE2451">
        <v>0</v>
      </c>
      <c r="AF2451">
        <v>0</v>
      </c>
      <c r="AG2451">
        <v>0</v>
      </c>
      <c r="AH2451">
        <v>300.24</v>
      </c>
      <c r="AI2451">
        <v>1</v>
      </c>
      <c r="AJ2451">
        <v>1</v>
      </c>
      <c r="AK2451">
        <v>1</v>
      </c>
      <c r="AL2451">
        <v>1</v>
      </c>
      <c r="AN2451">
        <v>0</v>
      </c>
      <c r="AO2451">
        <v>1</v>
      </c>
      <c r="AP2451">
        <v>0</v>
      </c>
      <c r="AQ2451">
        <v>0</v>
      </c>
      <c r="AR2451">
        <v>0</v>
      </c>
      <c r="AS2451" t="s">
        <v>3</v>
      </c>
      <c r="AT2451">
        <v>16.16</v>
      </c>
      <c r="AU2451" t="s">
        <v>3</v>
      </c>
      <c r="AV2451">
        <v>1</v>
      </c>
      <c r="AW2451">
        <v>2</v>
      </c>
      <c r="AX2451">
        <v>36145144</v>
      </c>
      <c r="AY2451">
        <v>1</v>
      </c>
      <c r="AZ2451">
        <v>0</v>
      </c>
      <c r="BA2451">
        <v>2383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CX2451">
        <f>Y2451*Source!I2255</f>
        <v>64.64</v>
      </c>
      <c r="CY2451">
        <f>AD2451</f>
        <v>300.24</v>
      </c>
      <c r="CZ2451">
        <f>AH2451</f>
        <v>300.24</v>
      </c>
      <c r="DA2451">
        <f>AL2451</f>
        <v>1</v>
      </c>
      <c r="DB2451">
        <f t="shared" si="377"/>
        <v>4851.88</v>
      </c>
      <c r="DC2451">
        <f t="shared" si="378"/>
        <v>0</v>
      </c>
    </row>
    <row r="2452" spans="1:107">
      <c r="A2452">
        <f>ROW(Source!A2255)</f>
        <v>2255</v>
      </c>
      <c r="B2452">
        <v>35863109</v>
      </c>
      <c r="C2452">
        <v>35871790</v>
      </c>
      <c r="D2452">
        <v>121548</v>
      </c>
      <c r="E2452">
        <v>1</v>
      </c>
      <c r="F2452">
        <v>1</v>
      </c>
      <c r="G2452">
        <v>1</v>
      </c>
      <c r="H2452">
        <v>1</v>
      </c>
      <c r="I2452" t="s">
        <v>35</v>
      </c>
      <c r="J2452" t="s">
        <v>3</v>
      </c>
      <c r="K2452" t="s">
        <v>562</v>
      </c>
      <c r="L2452">
        <v>608254</v>
      </c>
      <c r="N2452">
        <v>1013</v>
      </c>
      <c r="O2452" t="s">
        <v>563</v>
      </c>
      <c r="P2452" t="s">
        <v>563</v>
      </c>
      <c r="Q2452">
        <v>1</v>
      </c>
      <c r="W2452">
        <v>0</v>
      </c>
      <c r="X2452">
        <v>-185737400</v>
      </c>
      <c r="Y2452">
        <v>0.18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1</v>
      </c>
      <c r="AJ2452">
        <v>1</v>
      </c>
      <c r="AK2452">
        <v>1</v>
      </c>
      <c r="AL2452">
        <v>1</v>
      </c>
      <c r="AN2452">
        <v>0</v>
      </c>
      <c r="AO2452">
        <v>1</v>
      </c>
      <c r="AP2452">
        <v>0</v>
      </c>
      <c r="AQ2452">
        <v>0</v>
      </c>
      <c r="AR2452">
        <v>0</v>
      </c>
      <c r="AS2452" t="s">
        <v>3</v>
      </c>
      <c r="AT2452">
        <v>0.18</v>
      </c>
      <c r="AU2452" t="s">
        <v>3</v>
      </c>
      <c r="AV2452">
        <v>2</v>
      </c>
      <c r="AW2452">
        <v>2</v>
      </c>
      <c r="AX2452">
        <v>36145145</v>
      </c>
      <c r="AY2452">
        <v>1</v>
      </c>
      <c r="AZ2452">
        <v>0</v>
      </c>
      <c r="BA2452">
        <v>2384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CX2452">
        <f>Y2452*Source!I2255</f>
        <v>0.72</v>
      </c>
      <c r="CY2452">
        <f>AD2452</f>
        <v>0</v>
      </c>
      <c r="CZ2452">
        <f>AH2452</f>
        <v>0</v>
      </c>
      <c r="DA2452">
        <f>AL2452</f>
        <v>1</v>
      </c>
      <c r="DB2452">
        <f t="shared" si="377"/>
        <v>0</v>
      </c>
      <c r="DC2452">
        <f t="shared" si="378"/>
        <v>0</v>
      </c>
    </row>
    <row r="2453" spans="1:107">
      <c r="A2453">
        <f>ROW(Source!A2255)</f>
        <v>2255</v>
      </c>
      <c r="B2453">
        <v>35863109</v>
      </c>
      <c r="C2453">
        <v>35871790</v>
      </c>
      <c r="D2453">
        <v>29172362</v>
      </c>
      <c r="E2453">
        <v>1</v>
      </c>
      <c r="F2453">
        <v>1</v>
      </c>
      <c r="G2453">
        <v>1</v>
      </c>
      <c r="H2453">
        <v>2</v>
      </c>
      <c r="I2453" t="s">
        <v>737</v>
      </c>
      <c r="J2453" t="s">
        <v>738</v>
      </c>
      <c r="K2453" t="s">
        <v>739</v>
      </c>
      <c r="L2453">
        <v>1368</v>
      </c>
      <c r="N2453">
        <v>1011</v>
      </c>
      <c r="O2453" t="s">
        <v>567</v>
      </c>
      <c r="P2453" t="s">
        <v>567</v>
      </c>
      <c r="Q2453">
        <v>1</v>
      </c>
      <c r="W2453">
        <v>0</v>
      </c>
      <c r="X2453">
        <v>2071614860</v>
      </c>
      <c r="Y2453">
        <v>0.18</v>
      </c>
      <c r="AA2453">
        <v>0</v>
      </c>
      <c r="AB2453">
        <v>1113.56</v>
      </c>
      <c r="AC2453">
        <v>446.18</v>
      </c>
      <c r="AD2453">
        <v>0</v>
      </c>
      <c r="AE2453">
        <v>0</v>
      </c>
      <c r="AF2453">
        <v>134.65</v>
      </c>
      <c r="AG2453">
        <v>13.5</v>
      </c>
      <c r="AH2453">
        <v>0</v>
      </c>
      <c r="AI2453">
        <v>1</v>
      </c>
      <c r="AJ2453">
        <v>8.27</v>
      </c>
      <c r="AK2453">
        <v>33.049999999999997</v>
      </c>
      <c r="AL2453">
        <v>1</v>
      </c>
      <c r="AN2453">
        <v>0</v>
      </c>
      <c r="AO2453">
        <v>1</v>
      </c>
      <c r="AP2453">
        <v>0</v>
      </c>
      <c r="AQ2453">
        <v>0</v>
      </c>
      <c r="AR2453">
        <v>0</v>
      </c>
      <c r="AS2453" t="s">
        <v>3</v>
      </c>
      <c r="AT2453">
        <v>0.18</v>
      </c>
      <c r="AU2453" t="s">
        <v>3</v>
      </c>
      <c r="AV2453">
        <v>0</v>
      </c>
      <c r="AW2453">
        <v>2</v>
      </c>
      <c r="AX2453">
        <v>36145146</v>
      </c>
      <c r="AY2453">
        <v>1</v>
      </c>
      <c r="AZ2453">
        <v>0</v>
      </c>
      <c r="BA2453">
        <v>2385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CX2453">
        <f>Y2453*Source!I2255</f>
        <v>0.72</v>
      </c>
      <c r="CY2453">
        <f>AB2453</f>
        <v>1113.56</v>
      </c>
      <c r="CZ2453">
        <f>AF2453</f>
        <v>134.65</v>
      </c>
      <c r="DA2453">
        <f>AJ2453</f>
        <v>8.27</v>
      </c>
      <c r="DB2453">
        <f t="shared" si="377"/>
        <v>24.24</v>
      </c>
      <c r="DC2453">
        <f t="shared" si="378"/>
        <v>2.4300000000000002</v>
      </c>
    </row>
    <row r="2454" spans="1:107">
      <c r="A2454">
        <f>ROW(Source!A2255)</f>
        <v>2255</v>
      </c>
      <c r="B2454">
        <v>35863109</v>
      </c>
      <c r="C2454">
        <v>35871790</v>
      </c>
      <c r="D2454">
        <v>29174913</v>
      </c>
      <c r="E2454">
        <v>1</v>
      </c>
      <c r="F2454">
        <v>1</v>
      </c>
      <c r="G2454">
        <v>1</v>
      </c>
      <c r="H2454">
        <v>2</v>
      </c>
      <c r="I2454" t="s">
        <v>578</v>
      </c>
      <c r="J2454" t="s">
        <v>579</v>
      </c>
      <c r="K2454" t="s">
        <v>580</v>
      </c>
      <c r="L2454">
        <v>1368</v>
      </c>
      <c r="N2454">
        <v>1011</v>
      </c>
      <c r="O2454" t="s">
        <v>567</v>
      </c>
      <c r="P2454" t="s">
        <v>567</v>
      </c>
      <c r="Q2454">
        <v>1</v>
      </c>
      <c r="W2454">
        <v>0</v>
      </c>
      <c r="X2454">
        <v>458544584</v>
      </c>
      <c r="Y2454">
        <v>0.18</v>
      </c>
      <c r="AA2454">
        <v>0</v>
      </c>
      <c r="AB2454">
        <v>932.72</v>
      </c>
      <c r="AC2454">
        <v>383.38</v>
      </c>
      <c r="AD2454">
        <v>0</v>
      </c>
      <c r="AE2454">
        <v>0</v>
      </c>
      <c r="AF2454">
        <v>87.17</v>
      </c>
      <c r="AG2454">
        <v>11.6</v>
      </c>
      <c r="AH2454">
        <v>0</v>
      </c>
      <c r="AI2454">
        <v>1</v>
      </c>
      <c r="AJ2454">
        <v>10.7</v>
      </c>
      <c r="AK2454">
        <v>33.049999999999997</v>
      </c>
      <c r="AL2454">
        <v>1</v>
      </c>
      <c r="AN2454">
        <v>0</v>
      </c>
      <c r="AO2454">
        <v>1</v>
      </c>
      <c r="AP2454">
        <v>0</v>
      </c>
      <c r="AQ2454">
        <v>0</v>
      </c>
      <c r="AR2454">
        <v>0</v>
      </c>
      <c r="AS2454" t="s">
        <v>3</v>
      </c>
      <c r="AT2454">
        <v>0.18</v>
      </c>
      <c r="AU2454" t="s">
        <v>3</v>
      </c>
      <c r="AV2454">
        <v>0</v>
      </c>
      <c r="AW2454">
        <v>2</v>
      </c>
      <c r="AX2454">
        <v>36145147</v>
      </c>
      <c r="AY2454">
        <v>1</v>
      </c>
      <c r="AZ2454">
        <v>0</v>
      </c>
      <c r="BA2454">
        <v>2386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CX2454">
        <f>Y2454*Source!I2255</f>
        <v>0.72</v>
      </c>
      <c r="CY2454">
        <f>AB2454</f>
        <v>932.72</v>
      </c>
      <c r="CZ2454">
        <f>AF2454</f>
        <v>87.17</v>
      </c>
      <c r="DA2454">
        <f>AJ2454</f>
        <v>10.7</v>
      </c>
      <c r="DB2454">
        <f t="shared" si="377"/>
        <v>15.69</v>
      </c>
      <c r="DC2454">
        <f t="shared" si="378"/>
        <v>2.09</v>
      </c>
    </row>
    <row r="2455" spans="1:107">
      <c r="A2455">
        <f>ROW(Source!A2255)</f>
        <v>2255</v>
      </c>
      <c r="B2455">
        <v>35863109</v>
      </c>
      <c r="C2455">
        <v>35871790</v>
      </c>
      <c r="D2455">
        <v>29107914</v>
      </c>
      <c r="E2455">
        <v>1</v>
      </c>
      <c r="F2455">
        <v>1</v>
      </c>
      <c r="G2455">
        <v>1</v>
      </c>
      <c r="H2455">
        <v>3</v>
      </c>
      <c r="I2455" t="s">
        <v>833</v>
      </c>
      <c r="J2455" t="s">
        <v>834</v>
      </c>
      <c r="K2455" t="s">
        <v>835</v>
      </c>
      <c r="L2455">
        <v>1348</v>
      </c>
      <c r="N2455">
        <v>1009</v>
      </c>
      <c r="O2455" t="s">
        <v>30</v>
      </c>
      <c r="P2455" t="s">
        <v>30</v>
      </c>
      <c r="Q2455">
        <v>1000</v>
      </c>
      <c r="W2455">
        <v>0</v>
      </c>
      <c r="X2455">
        <v>1538009951</v>
      </c>
      <c r="Y2455">
        <v>3.3E-4</v>
      </c>
      <c r="AA2455">
        <v>153450.07999999999</v>
      </c>
      <c r="AB2455">
        <v>0</v>
      </c>
      <c r="AC2455">
        <v>0</v>
      </c>
      <c r="AD2455">
        <v>0</v>
      </c>
      <c r="AE2455">
        <v>19800.009999999998</v>
      </c>
      <c r="AF2455">
        <v>0</v>
      </c>
      <c r="AG2455">
        <v>0</v>
      </c>
      <c r="AH2455">
        <v>0</v>
      </c>
      <c r="AI2455">
        <v>7.75</v>
      </c>
      <c r="AJ2455">
        <v>1</v>
      </c>
      <c r="AK2455">
        <v>1</v>
      </c>
      <c r="AL2455">
        <v>1</v>
      </c>
      <c r="AN2455">
        <v>0</v>
      </c>
      <c r="AO2455">
        <v>1</v>
      </c>
      <c r="AP2455">
        <v>0</v>
      </c>
      <c r="AQ2455">
        <v>0</v>
      </c>
      <c r="AR2455">
        <v>0</v>
      </c>
      <c r="AS2455" t="s">
        <v>3</v>
      </c>
      <c r="AT2455">
        <v>3.3E-4</v>
      </c>
      <c r="AU2455" t="s">
        <v>3</v>
      </c>
      <c r="AV2455">
        <v>0</v>
      </c>
      <c r="AW2455">
        <v>2</v>
      </c>
      <c r="AX2455">
        <v>36145148</v>
      </c>
      <c r="AY2455">
        <v>1</v>
      </c>
      <c r="AZ2455">
        <v>0</v>
      </c>
      <c r="BA2455">
        <v>2387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0</v>
      </c>
      <c r="CX2455">
        <f>Y2455*Source!I2255</f>
        <v>1.32E-3</v>
      </c>
      <c r="CY2455">
        <f t="shared" ref="CY2455:CY2464" si="379">AA2455</f>
        <v>153450.07999999999</v>
      </c>
      <c r="CZ2455">
        <f t="shared" ref="CZ2455:CZ2464" si="380">AE2455</f>
        <v>19800.009999999998</v>
      </c>
      <c r="DA2455">
        <f t="shared" ref="DA2455:DA2464" si="381">AI2455</f>
        <v>7.75</v>
      </c>
      <c r="DB2455">
        <f t="shared" si="377"/>
        <v>6.53</v>
      </c>
      <c r="DC2455">
        <f t="shared" si="378"/>
        <v>0</v>
      </c>
    </row>
    <row r="2456" spans="1:107">
      <c r="A2456">
        <f>ROW(Source!A2255)</f>
        <v>2255</v>
      </c>
      <c r="B2456">
        <v>35863109</v>
      </c>
      <c r="C2456">
        <v>35871790</v>
      </c>
      <c r="D2456">
        <v>29111245</v>
      </c>
      <c r="E2456">
        <v>1</v>
      </c>
      <c r="F2456">
        <v>1</v>
      </c>
      <c r="G2456">
        <v>1</v>
      </c>
      <c r="H2456">
        <v>3</v>
      </c>
      <c r="I2456" t="s">
        <v>836</v>
      </c>
      <c r="J2456" t="s">
        <v>837</v>
      </c>
      <c r="K2456" t="s">
        <v>838</v>
      </c>
      <c r="L2456">
        <v>1348</v>
      </c>
      <c r="N2456">
        <v>1009</v>
      </c>
      <c r="O2456" t="s">
        <v>30</v>
      </c>
      <c r="P2456" t="s">
        <v>30</v>
      </c>
      <c r="Q2456">
        <v>1000</v>
      </c>
      <c r="W2456">
        <v>0</v>
      </c>
      <c r="X2456">
        <v>-479587120</v>
      </c>
      <c r="Y2456">
        <v>1.4E-3</v>
      </c>
      <c r="AA2456">
        <v>34372.89</v>
      </c>
      <c r="AB2456">
        <v>0</v>
      </c>
      <c r="AC2456">
        <v>0</v>
      </c>
      <c r="AD2456">
        <v>0</v>
      </c>
      <c r="AE2456">
        <v>3960.01</v>
      </c>
      <c r="AF2456">
        <v>0</v>
      </c>
      <c r="AG2456">
        <v>0</v>
      </c>
      <c r="AH2456">
        <v>0</v>
      </c>
      <c r="AI2456">
        <v>8.68</v>
      </c>
      <c r="AJ2456">
        <v>1</v>
      </c>
      <c r="AK2456">
        <v>1</v>
      </c>
      <c r="AL2456">
        <v>1</v>
      </c>
      <c r="AN2456">
        <v>0</v>
      </c>
      <c r="AO2456">
        <v>1</v>
      </c>
      <c r="AP2456">
        <v>0</v>
      </c>
      <c r="AQ2456">
        <v>0</v>
      </c>
      <c r="AR2456">
        <v>0</v>
      </c>
      <c r="AS2456" t="s">
        <v>3</v>
      </c>
      <c r="AT2456">
        <v>1.4E-3</v>
      </c>
      <c r="AU2456" t="s">
        <v>3</v>
      </c>
      <c r="AV2456">
        <v>0</v>
      </c>
      <c r="AW2456">
        <v>2</v>
      </c>
      <c r="AX2456">
        <v>36145149</v>
      </c>
      <c r="AY2456">
        <v>1</v>
      </c>
      <c r="AZ2456">
        <v>0</v>
      </c>
      <c r="BA2456">
        <v>2388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CX2456">
        <f>Y2456*Source!I2255</f>
        <v>5.5999999999999999E-3</v>
      </c>
      <c r="CY2456">
        <f t="shared" si="379"/>
        <v>34372.89</v>
      </c>
      <c r="CZ2456">
        <f t="shared" si="380"/>
        <v>3960.01</v>
      </c>
      <c r="DA2456">
        <f t="shared" si="381"/>
        <v>8.68</v>
      </c>
      <c r="DB2456">
        <f t="shared" si="377"/>
        <v>5.54</v>
      </c>
      <c r="DC2456">
        <f t="shared" si="378"/>
        <v>0</v>
      </c>
    </row>
    <row r="2457" spans="1:107">
      <c r="A2457">
        <f>ROW(Source!A2255)</f>
        <v>2255</v>
      </c>
      <c r="B2457">
        <v>35863109</v>
      </c>
      <c r="C2457">
        <v>35871790</v>
      </c>
      <c r="D2457">
        <v>29108269</v>
      </c>
      <c r="E2457">
        <v>1</v>
      </c>
      <c r="F2457">
        <v>1</v>
      </c>
      <c r="G2457">
        <v>1</v>
      </c>
      <c r="H2457">
        <v>3</v>
      </c>
      <c r="I2457" t="s">
        <v>839</v>
      </c>
      <c r="J2457" t="s">
        <v>840</v>
      </c>
      <c r="K2457" t="s">
        <v>841</v>
      </c>
      <c r="L2457">
        <v>1348</v>
      </c>
      <c r="N2457">
        <v>1009</v>
      </c>
      <c r="O2457" t="s">
        <v>30</v>
      </c>
      <c r="P2457" t="s">
        <v>30</v>
      </c>
      <c r="Q2457">
        <v>1000</v>
      </c>
      <c r="W2457">
        <v>0</v>
      </c>
      <c r="X2457">
        <v>-1250586262</v>
      </c>
      <c r="Y2457">
        <v>2.9999999999999997E-4</v>
      </c>
      <c r="AA2457">
        <v>17435.7</v>
      </c>
      <c r="AB2457">
        <v>0</v>
      </c>
      <c r="AC2457">
        <v>0</v>
      </c>
      <c r="AD2457">
        <v>0</v>
      </c>
      <c r="AE2457">
        <v>1820.01</v>
      </c>
      <c r="AF2457">
        <v>0</v>
      </c>
      <c r="AG2457">
        <v>0</v>
      </c>
      <c r="AH2457">
        <v>0</v>
      </c>
      <c r="AI2457">
        <v>9.58</v>
      </c>
      <c r="AJ2457">
        <v>1</v>
      </c>
      <c r="AK2457">
        <v>1</v>
      </c>
      <c r="AL2457">
        <v>1</v>
      </c>
      <c r="AN2457">
        <v>0</v>
      </c>
      <c r="AO2457">
        <v>1</v>
      </c>
      <c r="AP2457">
        <v>0</v>
      </c>
      <c r="AQ2457">
        <v>0</v>
      </c>
      <c r="AR2457">
        <v>0</v>
      </c>
      <c r="AS2457" t="s">
        <v>3</v>
      </c>
      <c r="AT2457">
        <v>2.9999999999999997E-4</v>
      </c>
      <c r="AU2457" t="s">
        <v>3</v>
      </c>
      <c r="AV2457">
        <v>0</v>
      </c>
      <c r="AW2457">
        <v>2</v>
      </c>
      <c r="AX2457">
        <v>36145150</v>
      </c>
      <c r="AY2457">
        <v>1</v>
      </c>
      <c r="AZ2457">
        <v>0</v>
      </c>
      <c r="BA2457">
        <v>2389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CX2457">
        <f>Y2457*Source!I2255</f>
        <v>1.1999999999999999E-3</v>
      </c>
      <c r="CY2457">
        <f t="shared" si="379"/>
        <v>17435.7</v>
      </c>
      <c r="CZ2457">
        <f t="shared" si="380"/>
        <v>1820.01</v>
      </c>
      <c r="DA2457">
        <f t="shared" si="381"/>
        <v>9.58</v>
      </c>
      <c r="DB2457">
        <f t="shared" si="377"/>
        <v>0.55000000000000004</v>
      </c>
      <c r="DC2457">
        <f t="shared" si="378"/>
        <v>0</v>
      </c>
    </row>
    <row r="2458" spans="1:107">
      <c r="A2458">
        <f>ROW(Source!A2255)</f>
        <v>2255</v>
      </c>
      <c r="B2458">
        <v>35863109</v>
      </c>
      <c r="C2458">
        <v>35871790</v>
      </c>
      <c r="D2458">
        <v>29110426</v>
      </c>
      <c r="E2458">
        <v>1</v>
      </c>
      <c r="F2458">
        <v>1</v>
      </c>
      <c r="G2458">
        <v>1</v>
      </c>
      <c r="H2458">
        <v>3</v>
      </c>
      <c r="I2458" t="s">
        <v>842</v>
      </c>
      <c r="J2458" t="s">
        <v>843</v>
      </c>
      <c r="K2458" t="s">
        <v>366</v>
      </c>
      <c r="L2458">
        <v>1346</v>
      </c>
      <c r="N2458">
        <v>1009</v>
      </c>
      <c r="O2458" t="s">
        <v>160</v>
      </c>
      <c r="P2458" t="s">
        <v>160</v>
      </c>
      <c r="Q2458">
        <v>1</v>
      </c>
      <c r="W2458">
        <v>0</v>
      </c>
      <c r="X2458">
        <v>1314148174</v>
      </c>
      <c r="Y2458">
        <v>0.04</v>
      </c>
      <c r="AA2458">
        <v>63.36</v>
      </c>
      <c r="AB2458">
        <v>0</v>
      </c>
      <c r="AC2458">
        <v>0</v>
      </c>
      <c r="AD2458">
        <v>0</v>
      </c>
      <c r="AE2458">
        <v>28.67</v>
      </c>
      <c r="AF2458">
        <v>0</v>
      </c>
      <c r="AG2458">
        <v>0</v>
      </c>
      <c r="AH2458">
        <v>0</v>
      </c>
      <c r="AI2458">
        <v>2.21</v>
      </c>
      <c r="AJ2458">
        <v>1</v>
      </c>
      <c r="AK2458">
        <v>1</v>
      </c>
      <c r="AL2458">
        <v>1</v>
      </c>
      <c r="AN2458">
        <v>0</v>
      </c>
      <c r="AO2458">
        <v>1</v>
      </c>
      <c r="AP2458">
        <v>0</v>
      </c>
      <c r="AQ2458">
        <v>0</v>
      </c>
      <c r="AR2458">
        <v>0</v>
      </c>
      <c r="AS2458" t="s">
        <v>3</v>
      </c>
      <c r="AT2458">
        <v>0.04</v>
      </c>
      <c r="AU2458" t="s">
        <v>3</v>
      </c>
      <c r="AV2458">
        <v>0</v>
      </c>
      <c r="AW2458">
        <v>2</v>
      </c>
      <c r="AX2458">
        <v>36145151</v>
      </c>
      <c r="AY2458">
        <v>1</v>
      </c>
      <c r="AZ2458">
        <v>0</v>
      </c>
      <c r="BA2458">
        <v>2390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CX2458">
        <f>Y2458*Source!I2255</f>
        <v>0.16</v>
      </c>
      <c r="CY2458">
        <f t="shared" si="379"/>
        <v>63.36</v>
      </c>
      <c r="CZ2458">
        <f t="shared" si="380"/>
        <v>28.67</v>
      </c>
      <c r="DA2458">
        <f t="shared" si="381"/>
        <v>2.21</v>
      </c>
      <c r="DB2458">
        <f t="shared" si="377"/>
        <v>1.1499999999999999</v>
      </c>
      <c r="DC2458">
        <f t="shared" si="378"/>
        <v>0</v>
      </c>
    </row>
    <row r="2459" spans="1:107">
      <c r="A2459">
        <f>ROW(Source!A2255)</f>
        <v>2255</v>
      </c>
      <c r="B2459">
        <v>35863109</v>
      </c>
      <c r="C2459">
        <v>35871790</v>
      </c>
      <c r="D2459">
        <v>29110838</v>
      </c>
      <c r="E2459">
        <v>1</v>
      </c>
      <c r="F2459">
        <v>1</v>
      </c>
      <c r="G2459">
        <v>1</v>
      </c>
      <c r="H2459">
        <v>3</v>
      </c>
      <c r="I2459" t="s">
        <v>743</v>
      </c>
      <c r="J2459" t="s">
        <v>744</v>
      </c>
      <c r="K2459" t="s">
        <v>745</v>
      </c>
      <c r="L2459">
        <v>1346</v>
      </c>
      <c r="N2459">
        <v>1009</v>
      </c>
      <c r="O2459" t="s">
        <v>160</v>
      </c>
      <c r="P2459" t="s">
        <v>160</v>
      </c>
      <c r="Q2459">
        <v>1</v>
      </c>
      <c r="W2459">
        <v>0</v>
      </c>
      <c r="X2459">
        <v>-667794164</v>
      </c>
      <c r="Y2459">
        <v>0.16</v>
      </c>
      <c r="AA2459">
        <v>100.04</v>
      </c>
      <c r="AB2459">
        <v>0</v>
      </c>
      <c r="AC2459">
        <v>0</v>
      </c>
      <c r="AD2459">
        <v>0</v>
      </c>
      <c r="AE2459">
        <v>30.5</v>
      </c>
      <c r="AF2459">
        <v>0</v>
      </c>
      <c r="AG2459">
        <v>0</v>
      </c>
      <c r="AH2459">
        <v>0</v>
      </c>
      <c r="AI2459">
        <v>3.28</v>
      </c>
      <c r="AJ2459">
        <v>1</v>
      </c>
      <c r="AK2459">
        <v>1</v>
      </c>
      <c r="AL2459">
        <v>1</v>
      </c>
      <c r="AN2459">
        <v>0</v>
      </c>
      <c r="AO2459">
        <v>1</v>
      </c>
      <c r="AP2459">
        <v>0</v>
      </c>
      <c r="AQ2459">
        <v>0</v>
      </c>
      <c r="AR2459">
        <v>0</v>
      </c>
      <c r="AS2459" t="s">
        <v>3</v>
      </c>
      <c r="AT2459">
        <v>0.16</v>
      </c>
      <c r="AU2459" t="s">
        <v>3</v>
      </c>
      <c r="AV2459">
        <v>0</v>
      </c>
      <c r="AW2459">
        <v>2</v>
      </c>
      <c r="AX2459">
        <v>36145152</v>
      </c>
      <c r="AY2459">
        <v>1</v>
      </c>
      <c r="AZ2459">
        <v>0</v>
      </c>
      <c r="BA2459">
        <v>2391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CX2459">
        <f>Y2459*Source!I2255</f>
        <v>0.64</v>
      </c>
      <c r="CY2459">
        <f t="shared" si="379"/>
        <v>100.04</v>
      </c>
      <c r="CZ2459">
        <f t="shared" si="380"/>
        <v>30.5</v>
      </c>
      <c r="DA2459">
        <f t="shared" si="381"/>
        <v>3.28</v>
      </c>
      <c r="DB2459">
        <f t="shared" si="377"/>
        <v>4.88</v>
      </c>
      <c r="DC2459">
        <f t="shared" si="378"/>
        <v>0</v>
      </c>
    </row>
    <row r="2460" spans="1:107">
      <c r="A2460">
        <f>ROW(Source!A2255)</f>
        <v>2255</v>
      </c>
      <c r="B2460">
        <v>35863109</v>
      </c>
      <c r="C2460">
        <v>35871790</v>
      </c>
      <c r="D2460">
        <v>29114470</v>
      </c>
      <c r="E2460">
        <v>1</v>
      </c>
      <c r="F2460">
        <v>1</v>
      </c>
      <c r="G2460">
        <v>1</v>
      </c>
      <c r="H2460">
        <v>3</v>
      </c>
      <c r="I2460" t="s">
        <v>319</v>
      </c>
      <c r="J2460" t="s">
        <v>321</v>
      </c>
      <c r="K2460" t="s">
        <v>320</v>
      </c>
      <c r="L2460">
        <v>1355</v>
      </c>
      <c r="N2460">
        <v>1010</v>
      </c>
      <c r="O2460" t="s">
        <v>58</v>
      </c>
      <c r="P2460" t="s">
        <v>58</v>
      </c>
      <c r="Q2460">
        <v>100</v>
      </c>
      <c r="W2460">
        <v>0</v>
      </c>
      <c r="X2460">
        <v>-228248654</v>
      </c>
      <c r="Y2460">
        <v>0.32</v>
      </c>
      <c r="AA2460">
        <v>55.19</v>
      </c>
      <c r="AB2460">
        <v>0</v>
      </c>
      <c r="AC2460">
        <v>0</v>
      </c>
      <c r="AD2460">
        <v>0</v>
      </c>
      <c r="AE2460">
        <v>86.24</v>
      </c>
      <c r="AF2460">
        <v>0</v>
      </c>
      <c r="AG2460">
        <v>0</v>
      </c>
      <c r="AH2460">
        <v>0</v>
      </c>
      <c r="AI2460">
        <v>0.64</v>
      </c>
      <c r="AJ2460">
        <v>1</v>
      </c>
      <c r="AK2460">
        <v>1</v>
      </c>
      <c r="AL2460">
        <v>1</v>
      </c>
      <c r="AN2460">
        <v>0</v>
      </c>
      <c r="AO2460">
        <v>1</v>
      </c>
      <c r="AP2460">
        <v>0</v>
      </c>
      <c r="AQ2460">
        <v>0</v>
      </c>
      <c r="AR2460">
        <v>0</v>
      </c>
      <c r="AS2460" t="s">
        <v>3</v>
      </c>
      <c r="AT2460">
        <v>0.32</v>
      </c>
      <c r="AU2460" t="s">
        <v>3</v>
      </c>
      <c r="AV2460">
        <v>0</v>
      </c>
      <c r="AW2460">
        <v>2</v>
      </c>
      <c r="AX2460">
        <v>36145153</v>
      </c>
      <c r="AY2460">
        <v>1</v>
      </c>
      <c r="AZ2460">
        <v>0</v>
      </c>
      <c r="BA2460">
        <v>2392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0</v>
      </c>
      <c r="CX2460">
        <f>Y2460*Source!I2255</f>
        <v>1.28</v>
      </c>
      <c r="CY2460">
        <f t="shared" si="379"/>
        <v>55.19</v>
      </c>
      <c r="CZ2460">
        <f t="shared" si="380"/>
        <v>86.24</v>
      </c>
      <c r="DA2460">
        <f t="shared" si="381"/>
        <v>0.64</v>
      </c>
      <c r="DB2460">
        <f t="shared" si="377"/>
        <v>27.6</v>
      </c>
      <c r="DC2460">
        <f t="shared" si="378"/>
        <v>0</v>
      </c>
    </row>
    <row r="2461" spans="1:107">
      <c r="A2461">
        <f>ROW(Source!A2255)</f>
        <v>2255</v>
      </c>
      <c r="B2461">
        <v>35863109</v>
      </c>
      <c r="C2461">
        <v>35871790</v>
      </c>
      <c r="D2461">
        <v>29117055</v>
      </c>
      <c r="E2461">
        <v>1</v>
      </c>
      <c r="F2461">
        <v>1</v>
      </c>
      <c r="G2461">
        <v>1</v>
      </c>
      <c r="H2461">
        <v>3</v>
      </c>
      <c r="I2461" t="s">
        <v>398</v>
      </c>
      <c r="J2461" t="s">
        <v>401</v>
      </c>
      <c r="K2461" t="s">
        <v>399</v>
      </c>
      <c r="L2461">
        <v>1302</v>
      </c>
      <c r="N2461">
        <v>1003</v>
      </c>
      <c r="O2461" t="s">
        <v>400</v>
      </c>
      <c r="P2461" t="s">
        <v>400</v>
      </c>
      <c r="Q2461">
        <v>10</v>
      </c>
      <c r="W2461">
        <v>0</v>
      </c>
      <c r="X2461">
        <v>2119047365</v>
      </c>
      <c r="Y2461">
        <v>10</v>
      </c>
      <c r="AA2461">
        <v>62.74</v>
      </c>
      <c r="AB2461">
        <v>0</v>
      </c>
      <c r="AC2461">
        <v>0</v>
      </c>
      <c r="AD2461">
        <v>0</v>
      </c>
      <c r="AE2461">
        <v>16.82</v>
      </c>
      <c r="AF2461">
        <v>0</v>
      </c>
      <c r="AG2461">
        <v>0</v>
      </c>
      <c r="AH2461">
        <v>0</v>
      </c>
      <c r="AI2461">
        <v>3.73</v>
      </c>
      <c r="AJ2461">
        <v>1</v>
      </c>
      <c r="AK2461">
        <v>1</v>
      </c>
      <c r="AL2461">
        <v>1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 t="s">
        <v>3</v>
      </c>
      <c r="AT2461">
        <v>10</v>
      </c>
      <c r="AU2461" t="s">
        <v>3</v>
      </c>
      <c r="AV2461">
        <v>0</v>
      </c>
      <c r="AW2461">
        <v>1</v>
      </c>
      <c r="AX2461">
        <v>-1</v>
      </c>
      <c r="AY2461">
        <v>0</v>
      </c>
      <c r="AZ2461">
        <v>0</v>
      </c>
      <c r="BA2461" t="s">
        <v>3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CX2461">
        <f>Y2461*Source!I2255</f>
        <v>40</v>
      </c>
      <c r="CY2461">
        <f t="shared" si="379"/>
        <v>62.74</v>
      </c>
      <c r="CZ2461">
        <f t="shared" si="380"/>
        <v>16.82</v>
      </c>
      <c r="DA2461">
        <f t="shared" si="381"/>
        <v>3.73</v>
      </c>
      <c r="DB2461">
        <f t="shared" si="377"/>
        <v>168.2</v>
      </c>
      <c r="DC2461">
        <f t="shared" si="378"/>
        <v>0</v>
      </c>
    </row>
    <row r="2462" spans="1:107">
      <c r="A2462">
        <f>ROW(Source!A2255)</f>
        <v>2255</v>
      </c>
      <c r="B2462">
        <v>35863109</v>
      </c>
      <c r="C2462">
        <v>35871790</v>
      </c>
      <c r="D2462">
        <v>29149204</v>
      </c>
      <c r="E2462">
        <v>1</v>
      </c>
      <c r="F2462">
        <v>1</v>
      </c>
      <c r="G2462">
        <v>1</v>
      </c>
      <c r="H2462">
        <v>3</v>
      </c>
      <c r="I2462" t="s">
        <v>746</v>
      </c>
      <c r="J2462" t="s">
        <v>747</v>
      </c>
      <c r="K2462" t="s">
        <v>748</v>
      </c>
      <c r="L2462">
        <v>1348</v>
      </c>
      <c r="N2462">
        <v>1009</v>
      </c>
      <c r="O2462" t="s">
        <v>30</v>
      </c>
      <c r="P2462" t="s">
        <v>30</v>
      </c>
      <c r="Q2462">
        <v>1000</v>
      </c>
      <c r="W2462">
        <v>0</v>
      </c>
      <c r="X2462">
        <v>-1132764130</v>
      </c>
      <c r="Y2462">
        <v>2.1000000000000001E-2</v>
      </c>
      <c r="AA2462">
        <v>4978.46</v>
      </c>
      <c r="AB2462">
        <v>0</v>
      </c>
      <c r="AC2462">
        <v>0</v>
      </c>
      <c r="AD2462">
        <v>0</v>
      </c>
      <c r="AE2462">
        <v>729.98</v>
      </c>
      <c r="AF2462">
        <v>0</v>
      </c>
      <c r="AG2462">
        <v>0</v>
      </c>
      <c r="AH2462">
        <v>0</v>
      </c>
      <c r="AI2462">
        <v>6.82</v>
      </c>
      <c r="AJ2462">
        <v>1</v>
      </c>
      <c r="AK2462">
        <v>1</v>
      </c>
      <c r="AL2462">
        <v>1</v>
      </c>
      <c r="AN2462">
        <v>0</v>
      </c>
      <c r="AO2462">
        <v>1</v>
      </c>
      <c r="AP2462">
        <v>0</v>
      </c>
      <c r="AQ2462">
        <v>0</v>
      </c>
      <c r="AR2462">
        <v>0</v>
      </c>
      <c r="AS2462" t="s">
        <v>3</v>
      </c>
      <c r="AT2462">
        <v>2.1000000000000001E-2</v>
      </c>
      <c r="AU2462" t="s">
        <v>3</v>
      </c>
      <c r="AV2462">
        <v>0</v>
      </c>
      <c r="AW2462">
        <v>2</v>
      </c>
      <c r="AX2462">
        <v>36145154</v>
      </c>
      <c r="AY2462">
        <v>1</v>
      </c>
      <c r="AZ2462">
        <v>0</v>
      </c>
      <c r="BA2462">
        <v>2393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CX2462">
        <f>Y2462*Source!I2255</f>
        <v>8.4000000000000005E-2</v>
      </c>
      <c r="CY2462">
        <f t="shared" si="379"/>
        <v>4978.46</v>
      </c>
      <c r="CZ2462">
        <f t="shared" si="380"/>
        <v>729.98</v>
      </c>
      <c r="DA2462">
        <f t="shared" si="381"/>
        <v>6.82</v>
      </c>
      <c r="DB2462">
        <f t="shared" si="377"/>
        <v>15.33</v>
      </c>
      <c r="DC2462">
        <f t="shared" si="378"/>
        <v>0</v>
      </c>
    </row>
    <row r="2463" spans="1:107">
      <c r="A2463">
        <f>ROW(Source!A2255)</f>
        <v>2255</v>
      </c>
      <c r="B2463">
        <v>35863109</v>
      </c>
      <c r="C2463">
        <v>35871790</v>
      </c>
      <c r="D2463">
        <v>29152134</v>
      </c>
      <c r="E2463">
        <v>1</v>
      </c>
      <c r="F2463">
        <v>1</v>
      </c>
      <c r="G2463">
        <v>1</v>
      </c>
      <c r="H2463">
        <v>3</v>
      </c>
      <c r="I2463" t="s">
        <v>402</v>
      </c>
      <c r="J2463" t="s">
        <v>405</v>
      </c>
      <c r="K2463" t="s">
        <v>403</v>
      </c>
      <c r="L2463">
        <v>1477</v>
      </c>
      <c r="N2463">
        <v>1013</v>
      </c>
      <c r="O2463" t="s">
        <v>404</v>
      </c>
      <c r="P2463" t="s">
        <v>406</v>
      </c>
      <c r="Q2463">
        <v>1</v>
      </c>
      <c r="W2463">
        <v>0</v>
      </c>
      <c r="X2463">
        <v>-941243289</v>
      </c>
      <c r="Y2463">
        <v>0.1</v>
      </c>
      <c r="AA2463">
        <v>31991.33</v>
      </c>
      <c r="AB2463">
        <v>0</v>
      </c>
      <c r="AC2463">
        <v>0</v>
      </c>
      <c r="AD2463">
        <v>0</v>
      </c>
      <c r="AE2463">
        <v>3090.95</v>
      </c>
      <c r="AF2463">
        <v>0</v>
      </c>
      <c r="AG2463">
        <v>0</v>
      </c>
      <c r="AH2463">
        <v>0</v>
      </c>
      <c r="AI2463">
        <v>10.35</v>
      </c>
      <c r="AJ2463">
        <v>1</v>
      </c>
      <c r="AK2463">
        <v>1</v>
      </c>
      <c r="AL2463">
        <v>1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 t="s">
        <v>3</v>
      </c>
      <c r="AT2463">
        <v>0.1</v>
      </c>
      <c r="AU2463" t="s">
        <v>3</v>
      </c>
      <c r="AV2463">
        <v>0</v>
      </c>
      <c r="AW2463">
        <v>1</v>
      </c>
      <c r="AX2463">
        <v>-1</v>
      </c>
      <c r="AY2463">
        <v>0</v>
      </c>
      <c r="AZ2463">
        <v>0</v>
      </c>
      <c r="BA2463" t="s">
        <v>3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CX2463">
        <f>Y2463*Source!I2255</f>
        <v>0.4</v>
      </c>
      <c r="CY2463">
        <f t="shared" si="379"/>
        <v>31991.33</v>
      </c>
      <c r="CZ2463">
        <f t="shared" si="380"/>
        <v>3090.95</v>
      </c>
      <c r="DA2463">
        <f t="shared" si="381"/>
        <v>10.35</v>
      </c>
      <c r="DB2463">
        <f t="shared" si="377"/>
        <v>309.10000000000002</v>
      </c>
      <c r="DC2463">
        <f t="shared" si="378"/>
        <v>0</v>
      </c>
    </row>
    <row r="2464" spans="1:107">
      <c r="A2464">
        <f>ROW(Source!A2255)</f>
        <v>2255</v>
      </c>
      <c r="B2464">
        <v>35863109</v>
      </c>
      <c r="C2464">
        <v>35871790</v>
      </c>
      <c r="D2464">
        <v>29171808</v>
      </c>
      <c r="E2464">
        <v>1</v>
      </c>
      <c r="F2464">
        <v>1</v>
      </c>
      <c r="G2464">
        <v>1</v>
      </c>
      <c r="H2464">
        <v>3</v>
      </c>
      <c r="I2464" t="s">
        <v>752</v>
      </c>
      <c r="J2464" t="s">
        <v>753</v>
      </c>
      <c r="K2464" t="s">
        <v>754</v>
      </c>
      <c r="L2464">
        <v>1374</v>
      </c>
      <c r="N2464">
        <v>1013</v>
      </c>
      <c r="O2464" t="s">
        <v>755</v>
      </c>
      <c r="P2464" t="s">
        <v>755</v>
      </c>
      <c r="Q2464">
        <v>1</v>
      </c>
      <c r="W2464">
        <v>0</v>
      </c>
      <c r="X2464">
        <v>-915781824</v>
      </c>
      <c r="Y2464">
        <v>3.04</v>
      </c>
      <c r="AA2464">
        <v>1</v>
      </c>
      <c r="AB2464">
        <v>0</v>
      </c>
      <c r="AC2464">
        <v>0</v>
      </c>
      <c r="AD2464">
        <v>0</v>
      </c>
      <c r="AE2464">
        <v>1</v>
      </c>
      <c r="AF2464">
        <v>0</v>
      </c>
      <c r="AG2464">
        <v>0</v>
      </c>
      <c r="AH2464">
        <v>0</v>
      </c>
      <c r="AI2464">
        <v>1</v>
      </c>
      <c r="AJ2464">
        <v>1</v>
      </c>
      <c r="AK2464">
        <v>1</v>
      </c>
      <c r="AL2464">
        <v>1</v>
      </c>
      <c r="AN2464">
        <v>0</v>
      </c>
      <c r="AO2464">
        <v>1</v>
      </c>
      <c r="AP2464">
        <v>0</v>
      </c>
      <c r="AQ2464">
        <v>0</v>
      </c>
      <c r="AR2464">
        <v>0</v>
      </c>
      <c r="AS2464" t="s">
        <v>3</v>
      </c>
      <c r="AT2464">
        <v>3.04</v>
      </c>
      <c r="AU2464" t="s">
        <v>3</v>
      </c>
      <c r="AV2464">
        <v>0</v>
      </c>
      <c r="AW2464">
        <v>2</v>
      </c>
      <c r="AX2464">
        <v>36145155</v>
      </c>
      <c r="AY2464">
        <v>1</v>
      </c>
      <c r="AZ2464">
        <v>0</v>
      </c>
      <c r="BA2464">
        <v>2394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CX2464">
        <f>Y2464*Source!I2255</f>
        <v>12.16</v>
      </c>
      <c r="CY2464">
        <f t="shared" si="379"/>
        <v>1</v>
      </c>
      <c r="CZ2464">
        <f t="shared" si="380"/>
        <v>1</v>
      </c>
      <c r="DA2464">
        <f t="shared" si="381"/>
        <v>1</v>
      </c>
      <c r="DB2464">
        <f t="shared" si="377"/>
        <v>3.04</v>
      </c>
      <c r="DC2464">
        <f t="shared" si="378"/>
        <v>0</v>
      </c>
    </row>
    <row r="2465" spans="1:107">
      <c r="A2465">
        <f>ROW(Source!A2331)</f>
        <v>2331</v>
      </c>
      <c r="B2465">
        <v>35863109</v>
      </c>
      <c r="C2465">
        <v>35871819</v>
      </c>
      <c r="D2465">
        <v>18406804</v>
      </c>
      <c r="E2465">
        <v>1</v>
      </c>
      <c r="F2465">
        <v>1</v>
      </c>
      <c r="G2465">
        <v>1</v>
      </c>
      <c r="H2465">
        <v>1</v>
      </c>
      <c r="I2465" t="s">
        <v>559</v>
      </c>
      <c r="J2465" t="s">
        <v>3</v>
      </c>
      <c r="K2465" t="s">
        <v>560</v>
      </c>
      <c r="L2465">
        <v>1369</v>
      </c>
      <c r="N2465">
        <v>1013</v>
      </c>
      <c r="O2465" t="s">
        <v>561</v>
      </c>
      <c r="P2465" t="s">
        <v>561</v>
      </c>
      <c r="Q2465">
        <v>1</v>
      </c>
      <c r="W2465">
        <v>0</v>
      </c>
      <c r="X2465">
        <v>254330056</v>
      </c>
      <c r="Y2465">
        <v>5.84</v>
      </c>
      <c r="AA2465">
        <v>0</v>
      </c>
      <c r="AB2465">
        <v>0</v>
      </c>
      <c r="AC2465">
        <v>0</v>
      </c>
      <c r="AD2465">
        <v>249.14</v>
      </c>
      <c r="AE2465">
        <v>0</v>
      </c>
      <c r="AF2465">
        <v>0</v>
      </c>
      <c r="AG2465">
        <v>0</v>
      </c>
      <c r="AH2465">
        <v>249.14</v>
      </c>
      <c r="AI2465">
        <v>1</v>
      </c>
      <c r="AJ2465">
        <v>1</v>
      </c>
      <c r="AK2465">
        <v>1</v>
      </c>
      <c r="AL2465">
        <v>1</v>
      </c>
      <c r="AN2465">
        <v>0</v>
      </c>
      <c r="AO2465">
        <v>1</v>
      </c>
      <c r="AP2465">
        <v>0</v>
      </c>
      <c r="AQ2465">
        <v>0</v>
      </c>
      <c r="AR2465">
        <v>0</v>
      </c>
      <c r="AS2465" t="s">
        <v>3</v>
      </c>
      <c r="AT2465">
        <v>5.84</v>
      </c>
      <c r="AU2465" t="s">
        <v>3</v>
      </c>
      <c r="AV2465">
        <v>1</v>
      </c>
      <c r="AW2465">
        <v>2</v>
      </c>
      <c r="AX2465">
        <v>35871821</v>
      </c>
      <c r="AY2465">
        <v>1</v>
      </c>
      <c r="AZ2465">
        <v>0</v>
      </c>
      <c r="BA2465">
        <v>2395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CX2465">
        <f>Y2465*Source!I2331</f>
        <v>0.1168</v>
      </c>
      <c r="CY2465">
        <f>AD2465</f>
        <v>249.14</v>
      </c>
      <c r="CZ2465">
        <f>AH2465</f>
        <v>249.14</v>
      </c>
      <c r="DA2465">
        <f>AL2465</f>
        <v>1</v>
      </c>
      <c r="DB2465">
        <f t="shared" si="377"/>
        <v>1454.98</v>
      </c>
      <c r="DC2465">
        <f t="shared" si="378"/>
        <v>0</v>
      </c>
    </row>
    <row r="2466" spans="1:107">
      <c r="A2466">
        <f>ROW(Source!A2332)</f>
        <v>2332</v>
      </c>
      <c r="B2466">
        <v>35863109</v>
      </c>
      <c r="C2466">
        <v>35871822</v>
      </c>
      <c r="D2466">
        <v>18406804</v>
      </c>
      <c r="E2466">
        <v>1</v>
      </c>
      <c r="F2466">
        <v>1</v>
      </c>
      <c r="G2466">
        <v>1</v>
      </c>
      <c r="H2466">
        <v>1</v>
      </c>
      <c r="I2466" t="s">
        <v>559</v>
      </c>
      <c r="J2466" t="s">
        <v>3</v>
      </c>
      <c r="K2466" t="s">
        <v>560</v>
      </c>
      <c r="L2466">
        <v>1369</v>
      </c>
      <c r="N2466">
        <v>1013</v>
      </c>
      <c r="O2466" t="s">
        <v>561</v>
      </c>
      <c r="P2466" t="s">
        <v>561</v>
      </c>
      <c r="Q2466">
        <v>1</v>
      </c>
      <c r="W2466">
        <v>0</v>
      </c>
      <c r="X2466">
        <v>254330056</v>
      </c>
      <c r="Y2466">
        <v>6.32</v>
      </c>
      <c r="AA2466">
        <v>0</v>
      </c>
      <c r="AB2466">
        <v>0</v>
      </c>
      <c r="AC2466">
        <v>0</v>
      </c>
      <c r="AD2466">
        <v>249.14</v>
      </c>
      <c r="AE2466">
        <v>0</v>
      </c>
      <c r="AF2466">
        <v>0</v>
      </c>
      <c r="AG2466">
        <v>0</v>
      </c>
      <c r="AH2466">
        <v>249.14</v>
      </c>
      <c r="AI2466">
        <v>1</v>
      </c>
      <c r="AJ2466">
        <v>1</v>
      </c>
      <c r="AK2466">
        <v>1</v>
      </c>
      <c r="AL2466">
        <v>1</v>
      </c>
      <c r="AN2466">
        <v>0</v>
      </c>
      <c r="AO2466">
        <v>1</v>
      </c>
      <c r="AP2466">
        <v>0</v>
      </c>
      <c r="AQ2466">
        <v>0</v>
      </c>
      <c r="AR2466">
        <v>0</v>
      </c>
      <c r="AS2466" t="s">
        <v>3</v>
      </c>
      <c r="AT2466">
        <v>6.32</v>
      </c>
      <c r="AU2466" t="s">
        <v>3</v>
      </c>
      <c r="AV2466">
        <v>1</v>
      </c>
      <c r="AW2466">
        <v>2</v>
      </c>
      <c r="AX2466">
        <v>35871826</v>
      </c>
      <c r="AY2466">
        <v>1</v>
      </c>
      <c r="AZ2466">
        <v>0</v>
      </c>
      <c r="BA2466">
        <v>2396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CX2466">
        <f>Y2466*Source!I2332</f>
        <v>0.12640000000000001</v>
      </c>
      <c r="CY2466">
        <f>AD2466</f>
        <v>249.14</v>
      </c>
      <c r="CZ2466">
        <f>AH2466</f>
        <v>249.14</v>
      </c>
      <c r="DA2466">
        <f>AL2466</f>
        <v>1</v>
      </c>
      <c r="DB2466">
        <f t="shared" si="377"/>
        <v>1574.56</v>
      </c>
      <c r="DC2466">
        <f t="shared" si="378"/>
        <v>0</v>
      </c>
    </row>
    <row r="2467" spans="1:107">
      <c r="A2467">
        <f>ROW(Source!A2332)</f>
        <v>2332</v>
      </c>
      <c r="B2467">
        <v>35863109</v>
      </c>
      <c r="C2467">
        <v>35871822</v>
      </c>
      <c r="D2467">
        <v>121548</v>
      </c>
      <c r="E2467">
        <v>1</v>
      </c>
      <c r="F2467">
        <v>1</v>
      </c>
      <c r="G2467">
        <v>1</v>
      </c>
      <c r="H2467">
        <v>1</v>
      </c>
      <c r="I2467" t="s">
        <v>35</v>
      </c>
      <c r="J2467" t="s">
        <v>3</v>
      </c>
      <c r="K2467" t="s">
        <v>562</v>
      </c>
      <c r="L2467">
        <v>608254</v>
      </c>
      <c r="N2467">
        <v>1013</v>
      </c>
      <c r="O2467" t="s">
        <v>563</v>
      </c>
      <c r="P2467" t="s">
        <v>563</v>
      </c>
      <c r="Q2467">
        <v>1</v>
      </c>
      <c r="W2467">
        <v>0</v>
      </c>
      <c r="X2467">
        <v>-185737400</v>
      </c>
      <c r="Y2467">
        <v>0.03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1</v>
      </c>
      <c r="AJ2467">
        <v>1</v>
      </c>
      <c r="AK2467">
        <v>1</v>
      </c>
      <c r="AL2467">
        <v>1</v>
      </c>
      <c r="AN2467">
        <v>0</v>
      </c>
      <c r="AO2467">
        <v>1</v>
      </c>
      <c r="AP2467">
        <v>0</v>
      </c>
      <c r="AQ2467">
        <v>0</v>
      </c>
      <c r="AR2467">
        <v>0</v>
      </c>
      <c r="AS2467" t="s">
        <v>3</v>
      </c>
      <c r="AT2467">
        <v>0.03</v>
      </c>
      <c r="AU2467" t="s">
        <v>3</v>
      </c>
      <c r="AV2467">
        <v>2</v>
      </c>
      <c r="AW2467">
        <v>2</v>
      </c>
      <c r="AX2467">
        <v>35871827</v>
      </c>
      <c r="AY2467">
        <v>1</v>
      </c>
      <c r="AZ2467">
        <v>0</v>
      </c>
      <c r="BA2467">
        <v>2397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CX2467">
        <f>Y2467*Source!I2332</f>
        <v>5.9999999999999995E-4</v>
      </c>
      <c r="CY2467">
        <f>AD2467</f>
        <v>0</v>
      </c>
      <c r="CZ2467">
        <f>AH2467</f>
        <v>0</v>
      </c>
      <c r="DA2467">
        <f>AL2467</f>
        <v>1</v>
      </c>
      <c r="DB2467">
        <f t="shared" si="377"/>
        <v>0</v>
      </c>
      <c r="DC2467">
        <f t="shared" si="378"/>
        <v>0</v>
      </c>
    </row>
    <row r="2468" spans="1:107">
      <c r="A2468">
        <f>ROW(Source!A2332)</f>
        <v>2332</v>
      </c>
      <c r="B2468">
        <v>35863109</v>
      </c>
      <c r="C2468">
        <v>35871822</v>
      </c>
      <c r="D2468">
        <v>29172556</v>
      </c>
      <c r="E2468">
        <v>1</v>
      </c>
      <c r="F2468">
        <v>1</v>
      </c>
      <c r="G2468">
        <v>1</v>
      </c>
      <c r="H2468">
        <v>2</v>
      </c>
      <c r="I2468" t="s">
        <v>564</v>
      </c>
      <c r="J2468" t="s">
        <v>565</v>
      </c>
      <c r="K2468" t="s">
        <v>566</v>
      </c>
      <c r="L2468">
        <v>1368</v>
      </c>
      <c r="N2468">
        <v>1011</v>
      </c>
      <c r="O2468" t="s">
        <v>567</v>
      </c>
      <c r="P2468" t="s">
        <v>567</v>
      </c>
      <c r="Q2468">
        <v>1</v>
      </c>
      <c r="W2468">
        <v>0</v>
      </c>
      <c r="X2468">
        <v>-1302720870</v>
      </c>
      <c r="Y2468">
        <v>0.03</v>
      </c>
      <c r="AA2468">
        <v>0</v>
      </c>
      <c r="AB2468">
        <v>466.71</v>
      </c>
      <c r="AC2468">
        <v>446.18</v>
      </c>
      <c r="AD2468">
        <v>0</v>
      </c>
      <c r="AE2468">
        <v>0</v>
      </c>
      <c r="AF2468">
        <v>31.26</v>
      </c>
      <c r="AG2468">
        <v>13.5</v>
      </c>
      <c r="AH2468">
        <v>0</v>
      </c>
      <c r="AI2468">
        <v>1</v>
      </c>
      <c r="AJ2468">
        <v>14.93</v>
      </c>
      <c r="AK2468">
        <v>33.049999999999997</v>
      </c>
      <c r="AL2468">
        <v>1</v>
      </c>
      <c r="AN2468">
        <v>0</v>
      </c>
      <c r="AO2468">
        <v>1</v>
      </c>
      <c r="AP2468">
        <v>0</v>
      </c>
      <c r="AQ2468">
        <v>0</v>
      </c>
      <c r="AR2468">
        <v>0</v>
      </c>
      <c r="AS2468" t="s">
        <v>3</v>
      </c>
      <c r="AT2468">
        <v>0.03</v>
      </c>
      <c r="AU2468" t="s">
        <v>3</v>
      </c>
      <c r="AV2468">
        <v>0</v>
      </c>
      <c r="AW2468">
        <v>2</v>
      </c>
      <c r="AX2468">
        <v>35871828</v>
      </c>
      <c r="AY2468">
        <v>1</v>
      </c>
      <c r="AZ2468">
        <v>0</v>
      </c>
      <c r="BA2468">
        <v>2398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CX2468">
        <f>Y2468*Source!I2332</f>
        <v>5.9999999999999995E-4</v>
      </c>
      <c r="CY2468">
        <f>AB2468</f>
        <v>466.71</v>
      </c>
      <c r="CZ2468">
        <f>AF2468</f>
        <v>31.26</v>
      </c>
      <c r="DA2468">
        <f>AJ2468</f>
        <v>14.93</v>
      </c>
      <c r="DB2468">
        <f t="shared" si="377"/>
        <v>0.94</v>
      </c>
      <c r="DC2468">
        <f t="shared" si="378"/>
        <v>0.41</v>
      </c>
    </row>
    <row r="2469" spans="1:107">
      <c r="A2469">
        <f>ROW(Source!A2333)</f>
        <v>2333</v>
      </c>
      <c r="B2469">
        <v>35863109</v>
      </c>
      <c r="C2469">
        <v>35871829</v>
      </c>
      <c r="D2469">
        <v>18408066</v>
      </c>
      <c r="E2469">
        <v>1</v>
      </c>
      <c r="F2469">
        <v>1</v>
      </c>
      <c r="G2469">
        <v>1</v>
      </c>
      <c r="H2469">
        <v>1</v>
      </c>
      <c r="I2469" t="s">
        <v>568</v>
      </c>
      <c r="J2469" t="s">
        <v>3</v>
      </c>
      <c r="K2469" t="s">
        <v>569</v>
      </c>
      <c r="L2469">
        <v>1369</v>
      </c>
      <c r="N2469">
        <v>1013</v>
      </c>
      <c r="O2469" t="s">
        <v>561</v>
      </c>
      <c r="P2469" t="s">
        <v>561</v>
      </c>
      <c r="Q2469">
        <v>1</v>
      </c>
      <c r="W2469">
        <v>0</v>
      </c>
      <c r="X2469">
        <v>-886480961</v>
      </c>
      <c r="Y2469">
        <v>179.3</v>
      </c>
      <c r="AA2469">
        <v>0</v>
      </c>
      <c r="AB2469">
        <v>0</v>
      </c>
      <c r="AC2469">
        <v>0</v>
      </c>
      <c r="AD2469">
        <v>256.16000000000003</v>
      </c>
      <c r="AE2469">
        <v>0</v>
      </c>
      <c r="AF2469">
        <v>0</v>
      </c>
      <c r="AG2469">
        <v>0</v>
      </c>
      <c r="AH2469">
        <v>256.16000000000003</v>
      </c>
      <c r="AI2469">
        <v>1</v>
      </c>
      <c r="AJ2469">
        <v>1</v>
      </c>
      <c r="AK2469">
        <v>1</v>
      </c>
      <c r="AL2469">
        <v>1</v>
      </c>
      <c r="AN2469">
        <v>0</v>
      </c>
      <c r="AO2469">
        <v>1</v>
      </c>
      <c r="AP2469">
        <v>0</v>
      </c>
      <c r="AQ2469">
        <v>0</v>
      </c>
      <c r="AR2469">
        <v>0</v>
      </c>
      <c r="AS2469" t="s">
        <v>3</v>
      </c>
      <c r="AT2469">
        <v>179.3</v>
      </c>
      <c r="AU2469" t="s">
        <v>3</v>
      </c>
      <c r="AV2469">
        <v>1</v>
      </c>
      <c r="AW2469">
        <v>2</v>
      </c>
      <c r="AX2469">
        <v>35871835</v>
      </c>
      <c r="AY2469">
        <v>1</v>
      </c>
      <c r="AZ2469">
        <v>0</v>
      </c>
      <c r="BA2469">
        <v>2399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CX2469">
        <f>Y2469*Source!I2333</f>
        <v>7.1720000000000006</v>
      </c>
      <c r="CY2469">
        <f>AD2469</f>
        <v>256.16000000000003</v>
      </c>
      <c r="CZ2469">
        <f>AH2469</f>
        <v>256.16000000000003</v>
      </c>
      <c r="DA2469">
        <f>AL2469</f>
        <v>1</v>
      </c>
      <c r="DB2469">
        <f t="shared" si="377"/>
        <v>45929.49</v>
      </c>
      <c r="DC2469">
        <f t="shared" si="378"/>
        <v>0</v>
      </c>
    </row>
    <row r="2470" spans="1:107">
      <c r="A2470">
        <f>ROW(Source!A2333)</f>
        <v>2333</v>
      </c>
      <c r="B2470">
        <v>35863109</v>
      </c>
      <c r="C2470">
        <v>35871829</v>
      </c>
      <c r="D2470">
        <v>121548</v>
      </c>
      <c r="E2470">
        <v>1</v>
      </c>
      <c r="F2470">
        <v>1</v>
      </c>
      <c r="G2470">
        <v>1</v>
      </c>
      <c r="H2470">
        <v>1</v>
      </c>
      <c r="I2470" t="s">
        <v>35</v>
      </c>
      <c r="J2470" t="s">
        <v>3</v>
      </c>
      <c r="K2470" t="s">
        <v>562</v>
      </c>
      <c r="L2470">
        <v>608254</v>
      </c>
      <c r="N2470">
        <v>1013</v>
      </c>
      <c r="O2470" t="s">
        <v>563</v>
      </c>
      <c r="P2470" t="s">
        <v>563</v>
      </c>
      <c r="Q2470">
        <v>1</v>
      </c>
      <c r="W2470">
        <v>0</v>
      </c>
      <c r="X2470">
        <v>-185737400</v>
      </c>
      <c r="Y2470">
        <v>3.97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1</v>
      </c>
      <c r="AJ2470">
        <v>1</v>
      </c>
      <c r="AK2470">
        <v>1</v>
      </c>
      <c r="AL2470">
        <v>1</v>
      </c>
      <c r="AN2470">
        <v>0</v>
      </c>
      <c r="AO2470">
        <v>1</v>
      </c>
      <c r="AP2470">
        <v>0</v>
      </c>
      <c r="AQ2470">
        <v>0</v>
      </c>
      <c r="AR2470">
        <v>0</v>
      </c>
      <c r="AS2470" t="s">
        <v>3</v>
      </c>
      <c r="AT2470">
        <v>3.97</v>
      </c>
      <c r="AU2470" t="s">
        <v>3</v>
      </c>
      <c r="AV2470">
        <v>2</v>
      </c>
      <c r="AW2470">
        <v>2</v>
      </c>
      <c r="AX2470">
        <v>35871836</v>
      </c>
      <c r="AY2470">
        <v>1</v>
      </c>
      <c r="AZ2470">
        <v>0</v>
      </c>
      <c r="BA2470">
        <v>2400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CX2470">
        <f>Y2470*Source!I2333</f>
        <v>0.15880000000000002</v>
      </c>
      <c r="CY2470">
        <f>AD2470</f>
        <v>0</v>
      </c>
      <c r="CZ2470">
        <f>AH2470</f>
        <v>0</v>
      </c>
      <c r="DA2470">
        <f>AL2470</f>
        <v>1</v>
      </c>
      <c r="DB2470">
        <f t="shared" si="377"/>
        <v>0</v>
      </c>
      <c r="DC2470">
        <f t="shared" si="378"/>
        <v>0</v>
      </c>
    </row>
    <row r="2471" spans="1:107">
      <c r="A2471">
        <f>ROW(Source!A2333)</f>
        <v>2333</v>
      </c>
      <c r="B2471">
        <v>35863109</v>
      </c>
      <c r="C2471">
        <v>35871829</v>
      </c>
      <c r="D2471">
        <v>29172710</v>
      </c>
      <c r="E2471">
        <v>1</v>
      </c>
      <c r="F2471">
        <v>1</v>
      </c>
      <c r="G2471">
        <v>1</v>
      </c>
      <c r="H2471">
        <v>2</v>
      </c>
      <c r="I2471" t="s">
        <v>570</v>
      </c>
      <c r="J2471" t="s">
        <v>571</v>
      </c>
      <c r="K2471" t="s">
        <v>572</v>
      </c>
      <c r="L2471">
        <v>1368</v>
      </c>
      <c r="N2471">
        <v>1011</v>
      </c>
      <c r="O2471" t="s">
        <v>567</v>
      </c>
      <c r="P2471" t="s">
        <v>567</v>
      </c>
      <c r="Q2471">
        <v>1</v>
      </c>
      <c r="W2471">
        <v>0</v>
      </c>
      <c r="X2471">
        <v>-1676841219</v>
      </c>
      <c r="Y2471">
        <v>3.97</v>
      </c>
      <c r="AA2471">
        <v>0</v>
      </c>
      <c r="AB2471">
        <v>539.16</v>
      </c>
      <c r="AC2471">
        <v>332.48</v>
      </c>
      <c r="AD2471">
        <v>0</v>
      </c>
      <c r="AE2471">
        <v>0</v>
      </c>
      <c r="AF2471">
        <v>46.56</v>
      </c>
      <c r="AG2471">
        <v>10.06</v>
      </c>
      <c r="AH2471">
        <v>0</v>
      </c>
      <c r="AI2471">
        <v>1</v>
      </c>
      <c r="AJ2471">
        <v>11.58</v>
      </c>
      <c r="AK2471">
        <v>33.049999999999997</v>
      </c>
      <c r="AL2471">
        <v>1</v>
      </c>
      <c r="AN2471">
        <v>0</v>
      </c>
      <c r="AO2471">
        <v>1</v>
      </c>
      <c r="AP2471">
        <v>0</v>
      </c>
      <c r="AQ2471">
        <v>0</v>
      </c>
      <c r="AR2471">
        <v>0</v>
      </c>
      <c r="AS2471" t="s">
        <v>3</v>
      </c>
      <c r="AT2471">
        <v>3.97</v>
      </c>
      <c r="AU2471" t="s">
        <v>3</v>
      </c>
      <c r="AV2471">
        <v>0</v>
      </c>
      <c r="AW2471">
        <v>2</v>
      </c>
      <c r="AX2471">
        <v>35871837</v>
      </c>
      <c r="AY2471">
        <v>1</v>
      </c>
      <c r="AZ2471">
        <v>0</v>
      </c>
      <c r="BA2471">
        <v>2401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CX2471">
        <f>Y2471*Source!I2333</f>
        <v>0.15880000000000002</v>
      </c>
      <c r="CY2471">
        <f>AB2471</f>
        <v>539.16</v>
      </c>
      <c r="CZ2471">
        <f>AF2471</f>
        <v>46.56</v>
      </c>
      <c r="DA2471">
        <f>AJ2471</f>
        <v>11.58</v>
      </c>
      <c r="DB2471">
        <f t="shared" si="377"/>
        <v>184.84</v>
      </c>
      <c r="DC2471">
        <f t="shared" si="378"/>
        <v>39.94</v>
      </c>
    </row>
    <row r="2472" spans="1:107">
      <c r="A2472">
        <f>ROW(Source!A2333)</f>
        <v>2333</v>
      </c>
      <c r="B2472">
        <v>35863109</v>
      </c>
      <c r="C2472">
        <v>35871829</v>
      </c>
      <c r="D2472">
        <v>29174533</v>
      </c>
      <c r="E2472">
        <v>1</v>
      </c>
      <c r="F2472">
        <v>1</v>
      </c>
      <c r="G2472">
        <v>1</v>
      </c>
      <c r="H2472">
        <v>2</v>
      </c>
      <c r="I2472" t="s">
        <v>573</v>
      </c>
      <c r="J2472" t="s">
        <v>574</v>
      </c>
      <c r="K2472" t="s">
        <v>575</v>
      </c>
      <c r="L2472">
        <v>1368</v>
      </c>
      <c r="N2472">
        <v>1011</v>
      </c>
      <c r="O2472" t="s">
        <v>567</v>
      </c>
      <c r="P2472" t="s">
        <v>567</v>
      </c>
      <c r="Q2472">
        <v>1</v>
      </c>
      <c r="W2472">
        <v>0</v>
      </c>
      <c r="X2472">
        <v>1235896746</v>
      </c>
      <c r="Y2472">
        <v>7.93</v>
      </c>
      <c r="AA2472">
        <v>0</v>
      </c>
      <c r="AB2472">
        <v>5.0599999999999996</v>
      </c>
      <c r="AC2472">
        <v>0</v>
      </c>
      <c r="AD2472">
        <v>0</v>
      </c>
      <c r="AE2472">
        <v>0</v>
      </c>
      <c r="AF2472">
        <v>1.53</v>
      </c>
      <c r="AG2472">
        <v>0</v>
      </c>
      <c r="AH2472">
        <v>0</v>
      </c>
      <c r="AI2472">
        <v>1</v>
      </c>
      <c r="AJ2472">
        <v>3.31</v>
      </c>
      <c r="AK2472">
        <v>33.049999999999997</v>
      </c>
      <c r="AL2472">
        <v>1</v>
      </c>
      <c r="AN2472">
        <v>0</v>
      </c>
      <c r="AO2472">
        <v>1</v>
      </c>
      <c r="AP2472">
        <v>0</v>
      </c>
      <c r="AQ2472">
        <v>0</v>
      </c>
      <c r="AR2472">
        <v>0</v>
      </c>
      <c r="AS2472" t="s">
        <v>3</v>
      </c>
      <c r="AT2472">
        <v>7.93</v>
      </c>
      <c r="AU2472" t="s">
        <v>3</v>
      </c>
      <c r="AV2472">
        <v>0</v>
      </c>
      <c r="AW2472">
        <v>2</v>
      </c>
      <c r="AX2472">
        <v>35871838</v>
      </c>
      <c r="AY2472">
        <v>1</v>
      </c>
      <c r="AZ2472">
        <v>0</v>
      </c>
      <c r="BA2472">
        <v>2402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CX2472">
        <f>Y2472*Source!I2333</f>
        <v>0.31719999999999998</v>
      </c>
      <c r="CY2472">
        <f>AB2472</f>
        <v>5.0599999999999996</v>
      </c>
      <c r="CZ2472">
        <f>AF2472</f>
        <v>1.53</v>
      </c>
      <c r="DA2472">
        <f>AJ2472</f>
        <v>3.31</v>
      </c>
      <c r="DB2472">
        <f t="shared" si="377"/>
        <v>12.13</v>
      </c>
      <c r="DC2472">
        <f t="shared" si="378"/>
        <v>0</v>
      </c>
    </row>
    <row r="2473" spans="1:107">
      <c r="A2473">
        <f>ROW(Source!A2333)</f>
        <v>2333</v>
      </c>
      <c r="B2473">
        <v>35863109</v>
      </c>
      <c r="C2473">
        <v>35871829</v>
      </c>
      <c r="D2473">
        <v>29164349</v>
      </c>
      <c r="E2473">
        <v>1</v>
      </c>
      <c r="F2473">
        <v>1</v>
      </c>
      <c r="G2473">
        <v>1</v>
      </c>
      <c r="H2473">
        <v>3</v>
      </c>
      <c r="I2473" t="s">
        <v>28</v>
      </c>
      <c r="J2473" t="s">
        <v>31</v>
      </c>
      <c r="K2473" t="s">
        <v>29</v>
      </c>
      <c r="L2473">
        <v>1348</v>
      </c>
      <c r="N2473">
        <v>1009</v>
      </c>
      <c r="O2473" t="s">
        <v>30</v>
      </c>
      <c r="P2473" t="s">
        <v>30</v>
      </c>
      <c r="Q2473">
        <v>1000</v>
      </c>
      <c r="W2473">
        <v>0</v>
      </c>
      <c r="X2473">
        <v>-304821490</v>
      </c>
      <c r="Y2473">
        <v>10.5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1</v>
      </c>
      <c r="AJ2473">
        <v>1</v>
      </c>
      <c r="AK2473">
        <v>1</v>
      </c>
      <c r="AL2473">
        <v>1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 t="s">
        <v>3</v>
      </c>
      <c r="AT2473">
        <v>10.5</v>
      </c>
      <c r="AU2473" t="s">
        <v>3</v>
      </c>
      <c r="AV2473">
        <v>0</v>
      </c>
      <c r="AW2473">
        <v>2</v>
      </c>
      <c r="AX2473">
        <v>35871839</v>
      </c>
      <c r="AY2473">
        <v>1</v>
      </c>
      <c r="AZ2473">
        <v>0</v>
      </c>
      <c r="BA2473">
        <v>2403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CX2473">
        <f>Y2473*Source!I2333</f>
        <v>0.42</v>
      </c>
      <c r="CY2473">
        <f>AA2473</f>
        <v>0</v>
      </c>
      <c r="CZ2473">
        <f>AE2473</f>
        <v>0</v>
      </c>
      <c r="DA2473">
        <f>AI2473</f>
        <v>1</v>
      </c>
      <c r="DB2473">
        <f t="shared" si="377"/>
        <v>0</v>
      </c>
      <c r="DC2473">
        <f t="shared" si="378"/>
        <v>0</v>
      </c>
    </row>
    <row r="2474" spans="1:107">
      <c r="A2474">
        <f>ROW(Source!A2335)</f>
        <v>2335</v>
      </c>
      <c r="B2474">
        <v>35863109</v>
      </c>
      <c r="C2474">
        <v>35871841</v>
      </c>
      <c r="D2474">
        <v>18407150</v>
      </c>
      <c r="E2474">
        <v>1</v>
      </c>
      <c r="F2474">
        <v>1</v>
      </c>
      <c r="G2474">
        <v>1</v>
      </c>
      <c r="H2474">
        <v>1</v>
      </c>
      <c r="I2474" t="s">
        <v>576</v>
      </c>
      <c r="J2474" t="s">
        <v>3</v>
      </c>
      <c r="K2474" t="s">
        <v>577</v>
      </c>
      <c r="L2474">
        <v>1369</v>
      </c>
      <c r="N2474">
        <v>1013</v>
      </c>
      <c r="O2474" t="s">
        <v>561</v>
      </c>
      <c r="P2474" t="s">
        <v>561</v>
      </c>
      <c r="Q2474">
        <v>1</v>
      </c>
      <c r="W2474">
        <v>0</v>
      </c>
      <c r="X2474">
        <v>-931037793</v>
      </c>
      <c r="Y2474">
        <v>63.84</v>
      </c>
      <c r="AA2474">
        <v>0</v>
      </c>
      <c r="AB2474">
        <v>0</v>
      </c>
      <c r="AC2474">
        <v>0</v>
      </c>
      <c r="AD2474">
        <v>272.45</v>
      </c>
      <c r="AE2474">
        <v>0</v>
      </c>
      <c r="AF2474">
        <v>0</v>
      </c>
      <c r="AG2474">
        <v>0</v>
      </c>
      <c r="AH2474">
        <v>272.45</v>
      </c>
      <c r="AI2474">
        <v>1</v>
      </c>
      <c r="AJ2474">
        <v>1</v>
      </c>
      <c r="AK2474">
        <v>1</v>
      </c>
      <c r="AL2474">
        <v>1</v>
      </c>
      <c r="AN2474">
        <v>0</v>
      </c>
      <c r="AO2474">
        <v>1</v>
      </c>
      <c r="AP2474">
        <v>0</v>
      </c>
      <c r="AQ2474">
        <v>0</v>
      </c>
      <c r="AR2474">
        <v>0</v>
      </c>
      <c r="AS2474" t="s">
        <v>3</v>
      </c>
      <c r="AT2474">
        <v>63.84</v>
      </c>
      <c r="AU2474" t="s">
        <v>3</v>
      </c>
      <c r="AV2474">
        <v>1</v>
      </c>
      <c r="AW2474">
        <v>2</v>
      </c>
      <c r="AX2474">
        <v>35871846</v>
      </c>
      <c r="AY2474">
        <v>1</v>
      </c>
      <c r="AZ2474">
        <v>0</v>
      </c>
      <c r="BA2474">
        <v>2404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CX2474">
        <f>Y2474*Source!I2335</f>
        <v>0.63840000000000008</v>
      </c>
      <c r="CY2474">
        <f>AD2474</f>
        <v>272.45</v>
      </c>
      <c r="CZ2474">
        <f>AH2474</f>
        <v>272.45</v>
      </c>
      <c r="DA2474">
        <f>AL2474</f>
        <v>1</v>
      </c>
      <c r="DB2474">
        <f t="shared" si="377"/>
        <v>17393.21</v>
      </c>
      <c r="DC2474">
        <f t="shared" si="378"/>
        <v>0</v>
      </c>
    </row>
    <row r="2475" spans="1:107">
      <c r="A2475">
        <f>ROW(Source!A2335)</f>
        <v>2335</v>
      </c>
      <c r="B2475">
        <v>35863109</v>
      </c>
      <c r="C2475">
        <v>35871841</v>
      </c>
      <c r="D2475">
        <v>121548</v>
      </c>
      <c r="E2475">
        <v>1</v>
      </c>
      <c r="F2475">
        <v>1</v>
      </c>
      <c r="G2475">
        <v>1</v>
      </c>
      <c r="H2475">
        <v>1</v>
      </c>
      <c r="I2475" t="s">
        <v>35</v>
      </c>
      <c r="J2475" t="s">
        <v>3</v>
      </c>
      <c r="K2475" t="s">
        <v>562</v>
      </c>
      <c r="L2475">
        <v>608254</v>
      </c>
      <c r="N2475">
        <v>1013</v>
      </c>
      <c r="O2475" t="s">
        <v>563</v>
      </c>
      <c r="P2475" t="s">
        <v>563</v>
      </c>
      <c r="Q2475">
        <v>1</v>
      </c>
      <c r="W2475">
        <v>0</v>
      </c>
      <c r="X2475">
        <v>-185737400</v>
      </c>
      <c r="Y2475">
        <v>0.28999999999999998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1</v>
      </c>
      <c r="AJ2475">
        <v>1</v>
      </c>
      <c r="AK2475">
        <v>1</v>
      </c>
      <c r="AL2475">
        <v>1</v>
      </c>
      <c r="AN2475">
        <v>0</v>
      </c>
      <c r="AO2475">
        <v>1</v>
      </c>
      <c r="AP2475">
        <v>0</v>
      </c>
      <c r="AQ2475">
        <v>0</v>
      </c>
      <c r="AR2475">
        <v>0</v>
      </c>
      <c r="AS2475" t="s">
        <v>3</v>
      </c>
      <c r="AT2475">
        <v>0.28999999999999998</v>
      </c>
      <c r="AU2475" t="s">
        <v>3</v>
      </c>
      <c r="AV2475">
        <v>2</v>
      </c>
      <c r="AW2475">
        <v>2</v>
      </c>
      <c r="AX2475">
        <v>35871847</v>
      </c>
      <c r="AY2475">
        <v>1</v>
      </c>
      <c r="AZ2475">
        <v>0</v>
      </c>
      <c r="BA2475">
        <v>2405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CX2475">
        <f>Y2475*Source!I2335</f>
        <v>2.8999999999999998E-3</v>
      </c>
      <c r="CY2475">
        <f>AD2475</f>
        <v>0</v>
      </c>
      <c r="CZ2475">
        <f>AH2475</f>
        <v>0</v>
      </c>
      <c r="DA2475">
        <f>AL2475</f>
        <v>1</v>
      </c>
      <c r="DB2475">
        <f t="shared" si="377"/>
        <v>0</v>
      </c>
      <c r="DC2475">
        <f t="shared" si="378"/>
        <v>0</v>
      </c>
    </row>
    <row r="2476" spans="1:107">
      <c r="A2476">
        <f>ROW(Source!A2335)</f>
        <v>2335</v>
      </c>
      <c r="B2476">
        <v>35863109</v>
      </c>
      <c r="C2476">
        <v>35871841</v>
      </c>
      <c r="D2476">
        <v>29172556</v>
      </c>
      <c r="E2476">
        <v>1</v>
      </c>
      <c r="F2476">
        <v>1</v>
      </c>
      <c r="G2476">
        <v>1</v>
      </c>
      <c r="H2476">
        <v>2</v>
      </c>
      <c r="I2476" t="s">
        <v>564</v>
      </c>
      <c r="J2476" t="s">
        <v>565</v>
      </c>
      <c r="K2476" t="s">
        <v>566</v>
      </c>
      <c r="L2476">
        <v>1368</v>
      </c>
      <c r="N2476">
        <v>1011</v>
      </c>
      <c r="O2476" t="s">
        <v>567</v>
      </c>
      <c r="P2476" t="s">
        <v>567</v>
      </c>
      <c r="Q2476">
        <v>1</v>
      </c>
      <c r="W2476">
        <v>0</v>
      </c>
      <c r="X2476">
        <v>-1302720870</v>
      </c>
      <c r="Y2476">
        <v>0.28999999999999998</v>
      </c>
      <c r="AA2476">
        <v>0</v>
      </c>
      <c r="AB2476">
        <v>466.71</v>
      </c>
      <c r="AC2476">
        <v>446.18</v>
      </c>
      <c r="AD2476">
        <v>0</v>
      </c>
      <c r="AE2476">
        <v>0</v>
      </c>
      <c r="AF2476">
        <v>31.26</v>
      </c>
      <c r="AG2476">
        <v>13.5</v>
      </c>
      <c r="AH2476">
        <v>0</v>
      </c>
      <c r="AI2476">
        <v>1</v>
      </c>
      <c r="AJ2476">
        <v>14.93</v>
      </c>
      <c r="AK2476">
        <v>33.049999999999997</v>
      </c>
      <c r="AL2476">
        <v>1</v>
      </c>
      <c r="AN2476">
        <v>0</v>
      </c>
      <c r="AO2476">
        <v>1</v>
      </c>
      <c r="AP2476">
        <v>0</v>
      </c>
      <c r="AQ2476">
        <v>0</v>
      </c>
      <c r="AR2476">
        <v>0</v>
      </c>
      <c r="AS2476" t="s">
        <v>3</v>
      </c>
      <c r="AT2476">
        <v>0.28999999999999998</v>
      </c>
      <c r="AU2476" t="s">
        <v>3</v>
      </c>
      <c r="AV2476">
        <v>0</v>
      </c>
      <c r="AW2476">
        <v>2</v>
      </c>
      <c r="AX2476">
        <v>35871848</v>
      </c>
      <c r="AY2476">
        <v>1</v>
      </c>
      <c r="AZ2476">
        <v>0</v>
      </c>
      <c r="BA2476">
        <v>2406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CX2476">
        <f>Y2476*Source!I2335</f>
        <v>2.8999999999999998E-3</v>
      </c>
      <c r="CY2476">
        <f>AB2476</f>
        <v>466.71</v>
      </c>
      <c r="CZ2476">
        <f>AF2476</f>
        <v>31.26</v>
      </c>
      <c r="DA2476">
        <f>AJ2476</f>
        <v>14.93</v>
      </c>
      <c r="DB2476">
        <f t="shared" si="377"/>
        <v>9.07</v>
      </c>
      <c r="DC2476">
        <f t="shared" si="378"/>
        <v>3.92</v>
      </c>
    </row>
    <row r="2477" spans="1:107">
      <c r="A2477">
        <f>ROW(Source!A2335)</f>
        <v>2335</v>
      </c>
      <c r="B2477">
        <v>35863109</v>
      </c>
      <c r="C2477">
        <v>35871841</v>
      </c>
      <c r="D2477">
        <v>29164350</v>
      </c>
      <c r="E2477">
        <v>1</v>
      </c>
      <c r="F2477">
        <v>1</v>
      </c>
      <c r="G2477">
        <v>1</v>
      </c>
      <c r="H2477">
        <v>3</v>
      </c>
      <c r="I2477" t="s">
        <v>417</v>
      </c>
      <c r="J2477" t="s">
        <v>419</v>
      </c>
      <c r="K2477" t="s">
        <v>418</v>
      </c>
      <c r="L2477">
        <v>1348</v>
      </c>
      <c r="N2477">
        <v>1009</v>
      </c>
      <c r="O2477" t="s">
        <v>30</v>
      </c>
      <c r="P2477" t="s">
        <v>30</v>
      </c>
      <c r="Q2477">
        <v>1000</v>
      </c>
      <c r="W2477">
        <v>0</v>
      </c>
      <c r="X2477">
        <v>1697669219</v>
      </c>
      <c r="Y2477">
        <v>2.65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1</v>
      </c>
      <c r="AJ2477">
        <v>1</v>
      </c>
      <c r="AK2477">
        <v>1</v>
      </c>
      <c r="AL2477">
        <v>1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 t="s">
        <v>3</v>
      </c>
      <c r="AT2477">
        <v>2.65</v>
      </c>
      <c r="AU2477" t="s">
        <v>3</v>
      </c>
      <c r="AV2477">
        <v>0</v>
      </c>
      <c r="AW2477">
        <v>2</v>
      </c>
      <c r="AX2477">
        <v>35871849</v>
      </c>
      <c r="AY2477">
        <v>1</v>
      </c>
      <c r="AZ2477">
        <v>0</v>
      </c>
      <c r="BA2477">
        <v>2407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CX2477">
        <f>Y2477*Source!I2335</f>
        <v>2.6499999999999999E-2</v>
      </c>
      <c r="CY2477">
        <f>AA2477</f>
        <v>0</v>
      </c>
      <c r="CZ2477">
        <f>AE2477</f>
        <v>0</v>
      </c>
      <c r="DA2477">
        <f>AI2477</f>
        <v>1</v>
      </c>
      <c r="DB2477">
        <f t="shared" si="377"/>
        <v>0</v>
      </c>
      <c r="DC2477">
        <f t="shared" si="378"/>
        <v>0</v>
      </c>
    </row>
    <row r="2478" spans="1:107">
      <c r="A2478">
        <f>ROW(Source!A2337)</f>
        <v>2337</v>
      </c>
      <c r="B2478">
        <v>35863109</v>
      </c>
      <c r="C2478">
        <v>35871851</v>
      </c>
      <c r="D2478">
        <v>18407150</v>
      </c>
      <c r="E2478">
        <v>1</v>
      </c>
      <c r="F2478">
        <v>1</v>
      </c>
      <c r="G2478">
        <v>1</v>
      </c>
      <c r="H2478">
        <v>1</v>
      </c>
      <c r="I2478" t="s">
        <v>576</v>
      </c>
      <c r="J2478" t="s">
        <v>3</v>
      </c>
      <c r="K2478" t="s">
        <v>577</v>
      </c>
      <c r="L2478">
        <v>1369</v>
      </c>
      <c r="N2478">
        <v>1013</v>
      </c>
      <c r="O2478" t="s">
        <v>561</v>
      </c>
      <c r="P2478" t="s">
        <v>561</v>
      </c>
      <c r="Q2478">
        <v>1</v>
      </c>
      <c r="W2478">
        <v>0</v>
      </c>
      <c r="X2478">
        <v>-931037793</v>
      </c>
      <c r="Y2478">
        <v>51.3</v>
      </c>
      <c r="AA2478">
        <v>0</v>
      </c>
      <c r="AB2478">
        <v>0</v>
      </c>
      <c r="AC2478">
        <v>0</v>
      </c>
      <c r="AD2478">
        <v>272.45</v>
      </c>
      <c r="AE2478">
        <v>0</v>
      </c>
      <c r="AF2478">
        <v>0</v>
      </c>
      <c r="AG2478">
        <v>0</v>
      </c>
      <c r="AH2478">
        <v>272.45</v>
      </c>
      <c r="AI2478">
        <v>1</v>
      </c>
      <c r="AJ2478">
        <v>1</v>
      </c>
      <c r="AK2478">
        <v>1</v>
      </c>
      <c r="AL2478">
        <v>1</v>
      </c>
      <c r="AN2478">
        <v>0</v>
      </c>
      <c r="AO2478">
        <v>1</v>
      </c>
      <c r="AP2478">
        <v>0</v>
      </c>
      <c r="AQ2478">
        <v>0</v>
      </c>
      <c r="AR2478">
        <v>0</v>
      </c>
      <c r="AS2478" t="s">
        <v>3</v>
      </c>
      <c r="AT2478">
        <v>51.3</v>
      </c>
      <c r="AU2478" t="s">
        <v>3</v>
      </c>
      <c r="AV2478">
        <v>1</v>
      </c>
      <c r="AW2478">
        <v>2</v>
      </c>
      <c r="AX2478">
        <v>35871856</v>
      </c>
      <c r="AY2478">
        <v>1</v>
      </c>
      <c r="AZ2478">
        <v>0</v>
      </c>
      <c r="BA2478">
        <v>2408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CX2478">
        <f>Y2478*Source!I2337</f>
        <v>0.51300000000000001</v>
      </c>
      <c r="CY2478">
        <f>AD2478</f>
        <v>272.45</v>
      </c>
      <c r="CZ2478">
        <f>AH2478</f>
        <v>272.45</v>
      </c>
      <c r="DA2478">
        <f>AL2478</f>
        <v>1</v>
      </c>
      <c r="DB2478">
        <f t="shared" si="377"/>
        <v>13976.69</v>
      </c>
      <c r="DC2478">
        <f t="shared" si="378"/>
        <v>0</v>
      </c>
    </row>
    <row r="2479" spans="1:107">
      <c r="A2479">
        <f>ROW(Source!A2337)</f>
        <v>2337</v>
      </c>
      <c r="B2479">
        <v>35863109</v>
      </c>
      <c r="C2479">
        <v>35871851</v>
      </c>
      <c r="D2479">
        <v>121548</v>
      </c>
      <c r="E2479">
        <v>1</v>
      </c>
      <c r="F2479">
        <v>1</v>
      </c>
      <c r="G2479">
        <v>1</v>
      </c>
      <c r="H2479">
        <v>1</v>
      </c>
      <c r="I2479" t="s">
        <v>35</v>
      </c>
      <c r="J2479" t="s">
        <v>3</v>
      </c>
      <c r="K2479" t="s">
        <v>562</v>
      </c>
      <c r="L2479">
        <v>608254</v>
      </c>
      <c r="N2479">
        <v>1013</v>
      </c>
      <c r="O2479" t="s">
        <v>563</v>
      </c>
      <c r="P2479" t="s">
        <v>563</v>
      </c>
      <c r="Q2479">
        <v>1</v>
      </c>
      <c r="W2479">
        <v>0</v>
      </c>
      <c r="X2479">
        <v>-185737400</v>
      </c>
      <c r="Y2479">
        <v>0.26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1</v>
      </c>
      <c r="AJ2479">
        <v>1</v>
      </c>
      <c r="AK2479">
        <v>1</v>
      </c>
      <c r="AL2479">
        <v>1</v>
      </c>
      <c r="AN2479">
        <v>0</v>
      </c>
      <c r="AO2479">
        <v>1</v>
      </c>
      <c r="AP2479">
        <v>0</v>
      </c>
      <c r="AQ2479">
        <v>0</v>
      </c>
      <c r="AR2479">
        <v>0</v>
      </c>
      <c r="AS2479" t="s">
        <v>3</v>
      </c>
      <c r="AT2479">
        <v>0.26</v>
      </c>
      <c r="AU2479" t="s">
        <v>3</v>
      </c>
      <c r="AV2479">
        <v>2</v>
      </c>
      <c r="AW2479">
        <v>2</v>
      </c>
      <c r="AX2479">
        <v>35871857</v>
      </c>
      <c r="AY2479">
        <v>1</v>
      </c>
      <c r="AZ2479">
        <v>0</v>
      </c>
      <c r="BA2479">
        <v>2409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CX2479">
        <f>Y2479*Source!I2337</f>
        <v>2.6000000000000003E-3</v>
      </c>
      <c r="CY2479">
        <f>AD2479</f>
        <v>0</v>
      </c>
      <c r="CZ2479">
        <f>AH2479</f>
        <v>0</v>
      </c>
      <c r="DA2479">
        <f>AL2479</f>
        <v>1</v>
      </c>
      <c r="DB2479">
        <f t="shared" si="377"/>
        <v>0</v>
      </c>
      <c r="DC2479">
        <f t="shared" si="378"/>
        <v>0</v>
      </c>
    </row>
    <row r="2480" spans="1:107">
      <c r="A2480">
        <f>ROW(Source!A2337)</f>
        <v>2337</v>
      </c>
      <c r="B2480">
        <v>35863109</v>
      </c>
      <c r="C2480">
        <v>35871851</v>
      </c>
      <c r="D2480">
        <v>29172556</v>
      </c>
      <c r="E2480">
        <v>1</v>
      </c>
      <c r="F2480">
        <v>1</v>
      </c>
      <c r="G2480">
        <v>1</v>
      </c>
      <c r="H2480">
        <v>2</v>
      </c>
      <c r="I2480" t="s">
        <v>564</v>
      </c>
      <c r="J2480" t="s">
        <v>565</v>
      </c>
      <c r="K2480" t="s">
        <v>566</v>
      </c>
      <c r="L2480">
        <v>1368</v>
      </c>
      <c r="N2480">
        <v>1011</v>
      </c>
      <c r="O2480" t="s">
        <v>567</v>
      </c>
      <c r="P2480" t="s">
        <v>567</v>
      </c>
      <c r="Q2480">
        <v>1</v>
      </c>
      <c r="W2480">
        <v>0</v>
      </c>
      <c r="X2480">
        <v>-1302720870</v>
      </c>
      <c r="Y2480">
        <v>0.26</v>
      </c>
      <c r="AA2480">
        <v>0</v>
      </c>
      <c r="AB2480">
        <v>466.71</v>
      </c>
      <c r="AC2480">
        <v>446.18</v>
      </c>
      <c r="AD2480">
        <v>0</v>
      </c>
      <c r="AE2480">
        <v>0</v>
      </c>
      <c r="AF2480">
        <v>31.26</v>
      </c>
      <c r="AG2480">
        <v>13.5</v>
      </c>
      <c r="AH2480">
        <v>0</v>
      </c>
      <c r="AI2480">
        <v>1</v>
      </c>
      <c r="AJ2480">
        <v>14.93</v>
      </c>
      <c r="AK2480">
        <v>33.049999999999997</v>
      </c>
      <c r="AL2480">
        <v>1</v>
      </c>
      <c r="AN2480">
        <v>0</v>
      </c>
      <c r="AO2480">
        <v>1</v>
      </c>
      <c r="AP2480">
        <v>0</v>
      </c>
      <c r="AQ2480">
        <v>0</v>
      </c>
      <c r="AR2480">
        <v>0</v>
      </c>
      <c r="AS2480" t="s">
        <v>3</v>
      </c>
      <c r="AT2480">
        <v>0.26</v>
      </c>
      <c r="AU2480" t="s">
        <v>3</v>
      </c>
      <c r="AV2480">
        <v>0</v>
      </c>
      <c r="AW2480">
        <v>2</v>
      </c>
      <c r="AX2480">
        <v>35871858</v>
      </c>
      <c r="AY2480">
        <v>1</v>
      </c>
      <c r="AZ2480">
        <v>0</v>
      </c>
      <c r="BA2480">
        <v>2410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CX2480">
        <f>Y2480*Source!I2337</f>
        <v>2.6000000000000003E-3</v>
      </c>
      <c r="CY2480">
        <f>AB2480</f>
        <v>466.71</v>
      </c>
      <c r="CZ2480">
        <f>AF2480</f>
        <v>31.26</v>
      </c>
      <c r="DA2480">
        <f>AJ2480</f>
        <v>14.93</v>
      </c>
      <c r="DB2480">
        <f t="shared" si="377"/>
        <v>8.1300000000000008</v>
      </c>
      <c r="DC2480">
        <f t="shared" si="378"/>
        <v>3.51</v>
      </c>
    </row>
    <row r="2481" spans="1:107">
      <c r="A2481">
        <f>ROW(Source!A2337)</f>
        <v>2337</v>
      </c>
      <c r="B2481">
        <v>35863109</v>
      </c>
      <c r="C2481">
        <v>35871851</v>
      </c>
      <c r="D2481">
        <v>29164350</v>
      </c>
      <c r="E2481">
        <v>1</v>
      </c>
      <c r="F2481">
        <v>1</v>
      </c>
      <c r="G2481">
        <v>1</v>
      </c>
      <c r="H2481">
        <v>3</v>
      </c>
      <c r="I2481" t="s">
        <v>417</v>
      </c>
      <c r="J2481" t="s">
        <v>419</v>
      </c>
      <c r="K2481" t="s">
        <v>418</v>
      </c>
      <c r="L2481">
        <v>1348</v>
      </c>
      <c r="N2481">
        <v>1009</v>
      </c>
      <c r="O2481" t="s">
        <v>30</v>
      </c>
      <c r="P2481" t="s">
        <v>30</v>
      </c>
      <c r="Q2481">
        <v>1000</v>
      </c>
      <c r="W2481">
        <v>0</v>
      </c>
      <c r="X2481">
        <v>1697669219</v>
      </c>
      <c r="Y2481">
        <v>1.82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1</v>
      </c>
      <c r="AJ2481">
        <v>1</v>
      </c>
      <c r="AK2481">
        <v>1</v>
      </c>
      <c r="AL2481">
        <v>1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 t="s">
        <v>3</v>
      </c>
      <c r="AT2481">
        <v>1.82</v>
      </c>
      <c r="AU2481" t="s">
        <v>3</v>
      </c>
      <c r="AV2481">
        <v>0</v>
      </c>
      <c r="AW2481">
        <v>2</v>
      </c>
      <c r="AX2481">
        <v>35871859</v>
      </c>
      <c r="AY2481">
        <v>1</v>
      </c>
      <c r="AZ2481">
        <v>0</v>
      </c>
      <c r="BA2481">
        <v>2411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CX2481">
        <f>Y2481*Source!I2337</f>
        <v>1.8200000000000001E-2</v>
      </c>
      <c r="CY2481">
        <f>AA2481</f>
        <v>0</v>
      </c>
      <c r="CZ2481">
        <f>AE2481</f>
        <v>0</v>
      </c>
      <c r="DA2481">
        <f>AI2481</f>
        <v>1</v>
      </c>
      <c r="DB2481">
        <f t="shared" si="377"/>
        <v>0</v>
      </c>
      <c r="DC2481">
        <f t="shared" si="378"/>
        <v>0</v>
      </c>
    </row>
    <row r="2482" spans="1:107">
      <c r="A2482">
        <f>ROW(Source!A2339)</f>
        <v>2339</v>
      </c>
      <c r="B2482">
        <v>35863109</v>
      </c>
      <c r="C2482">
        <v>35871861</v>
      </c>
      <c r="D2482">
        <v>18407150</v>
      </c>
      <c r="E2482">
        <v>1</v>
      </c>
      <c r="F2482">
        <v>1</v>
      </c>
      <c r="G2482">
        <v>1</v>
      </c>
      <c r="H2482">
        <v>1</v>
      </c>
      <c r="I2482" t="s">
        <v>576</v>
      </c>
      <c r="J2482" t="s">
        <v>3</v>
      </c>
      <c r="K2482" t="s">
        <v>577</v>
      </c>
      <c r="L2482">
        <v>1369</v>
      </c>
      <c r="N2482">
        <v>1013</v>
      </c>
      <c r="O2482" t="s">
        <v>561</v>
      </c>
      <c r="P2482" t="s">
        <v>561</v>
      </c>
      <c r="Q2482">
        <v>1</v>
      </c>
      <c r="W2482">
        <v>0</v>
      </c>
      <c r="X2482">
        <v>-931037793</v>
      </c>
      <c r="Y2482">
        <v>69.87</v>
      </c>
      <c r="AA2482">
        <v>0</v>
      </c>
      <c r="AB2482">
        <v>0</v>
      </c>
      <c r="AC2482">
        <v>0</v>
      </c>
      <c r="AD2482">
        <v>272.45</v>
      </c>
      <c r="AE2482">
        <v>0</v>
      </c>
      <c r="AF2482">
        <v>0</v>
      </c>
      <c r="AG2482">
        <v>0</v>
      </c>
      <c r="AH2482">
        <v>272.45</v>
      </c>
      <c r="AI2482">
        <v>1</v>
      </c>
      <c r="AJ2482">
        <v>1</v>
      </c>
      <c r="AK2482">
        <v>1</v>
      </c>
      <c r="AL2482">
        <v>1</v>
      </c>
      <c r="AN2482">
        <v>0</v>
      </c>
      <c r="AO2482">
        <v>1</v>
      </c>
      <c r="AP2482">
        <v>0</v>
      </c>
      <c r="AQ2482">
        <v>0</v>
      </c>
      <c r="AR2482">
        <v>0</v>
      </c>
      <c r="AS2482" t="s">
        <v>3</v>
      </c>
      <c r="AT2482">
        <v>69.87</v>
      </c>
      <c r="AU2482" t="s">
        <v>3</v>
      </c>
      <c r="AV2482">
        <v>1</v>
      </c>
      <c r="AW2482">
        <v>2</v>
      </c>
      <c r="AX2482">
        <v>35871866</v>
      </c>
      <c r="AY2482">
        <v>1</v>
      </c>
      <c r="AZ2482">
        <v>0</v>
      </c>
      <c r="BA2482">
        <v>2412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CX2482">
        <f>Y2482*Source!I2339</f>
        <v>3.6332400000000002</v>
      </c>
      <c r="CY2482">
        <f>AD2482</f>
        <v>272.45</v>
      </c>
      <c r="CZ2482">
        <f>AH2482</f>
        <v>272.45</v>
      </c>
      <c r="DA2482">
        <f>AL2482</f>
        <v>1</v>
      </c>
      <c r="DB2482">
        <f t="shared" si="377"/>
        <v>19036.080000000002</v>
      </c>
      <c r="DC2482">
        <f t="shared" si="378"/>
        <v>0</v>
      </c>
    </row>
    <row r="2483" spans="1:107">
      <c r="A2483">
        <f>ROW(Source!A2339)</f>
        <v>2339</v>
      </c>
      <c r="B2483">
        <v>35863109</v>
      </c>
      <c r="C2483">
        <v>35871861</v>
      </c>
      <c r="D2483">
        <v>121548</v>
      </c>
      <c r="E2483">
        <v>1</v>
      </c>
      <c r="F2483">
        <v>1</v>
      </c>
      <c r="G2483">
        <v>1</v>
      </c>
      <c r="H2483">
        <v>1</v>
      </c>
      <c r="I2483" t="s">
        <v>35</v>
      </c>
      <c r="J2483" t="s">
        <v>3</v>
      </c>
      <c r="K2483" t="s">
        <v>562</v>
      </c>
      <c r="L2483">
        <v>608254</v>
      </c>
      <c r="N2483">
        <v>1013</v>
      </c>
      <c r="O2483" t="s">
        <v>563</v>
      </c>
      <c r="P2483" t="s">
        <v>563</v>
      </c>
      <c r="Q2483">
        <v>1</v>
      </c>
      <c r="W2483">
        <v>0</v>
      </c>
      <c r="X2483">
        <v>-185737400</v>
      </c>
      <c r="Y2483">
        <v>1.44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1</v>
      </c>
      <c r="AJ2483">
        <v>1</v>
      </c>
      <c r="AK2483">
        <v>1</v>
      </c>
      <c r="AL2483">
        <v>1</v>
      </c>
      <c r="AN2483">
        <v>0</v>
      </c>
      <c r="AO2483">
        <v>1</v>
      </c>
      <c r="AP2483">
        <v>0</v>
      </c>
      <c r="AQ2483">
        <v>0</v>
      </c>
      <c r="AR2483">
        <v>0</v>
      </c>
      <c r="AS2483" t="s">
        <v>3</v>
      </c>
      <c r="AT2483">
        <v>1.44</v>
      </c>
      <c r="AU2483" t="s">
        <v>3</v>
      </c>
      <c r="AV2483">
        <v>2</v>
      </c>
      <c r="AW2483">
        <v>2</v>
      </c>
      <c r="AX2483">
        <v>35871867</v>
      </c>
      <c r="AY2483">
        <v>1</v>
      </c>
      <c r="AZ2483">
        <v>0</v>
      </c>
      <c r="BA2483">
        <v>2413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CX2483">
        <f>Y2483*Source!I2339</f>
        <v>7.4879999999999988E-2</v>
      </c>
      <c r="CY2483">
        <f>AD2483</f>
        <v>0</v>
      </c>
      <c r="CZ2483">
        <f>AH2483</f>
        <v>0</v>
      </c>
      <c r="DA2483">
        <f>AL2483</f>
        <v>1</v>
      </c>
      <c r="DB2483">
        <f t="shared" si="377"/>
        <v>0</v>
      </c>
      <c r="DC2483">
        <f t="shared" si="378"/>
        <v>0</v>
      </c>
    </row>
    <row r="2484" spans="1:107">
      <c r="A2484">
        <f>ROW(Source!A2339)</f>
        <v>2339</v>
      </c>
      <c r="B2484">
        <v>35863109</v>
      </c>
      <c r="C2484">
        <v>35871861</v>
      </c>
      <c r="D2484">
        <v>29172556</v>
      </c>
      <c r="E2484">
        <v>1</v>
      </c>
      <c r="F2484">
        <v>1</v>
      </c>
      <c r="G2484">
        <v>1</v>
      </c>
      <c r="H2484">
        <v>2</v>
      </c>
      <c r="I2484" t="s">
        <v>564</v>
      </c>
      <c r="J2484" t="s">
        <v>565</v>
      </c>
      <c r="K2484" t="s">
        <v>566</v>
      </c>
      <c r="L2484">
        <v>1368</v>
      </c>
      <c r="N2484">
        <v>1011</v>
      </c>
      <c r="O2484" t="s">
        <v>567</v>
      </c>
      <c r="P2484" t="s">
        <v>567</v>
      </c>
      <c r="Q2484">
        <v>1</v>
      </c>
      <c r="W2484">
        <v>0</v>
      </c>
      <c r="X2484">
        <v>-1302720870</v>
      </c>
      <c r="Y2484">
        <v>1.44</v>
      </c>
      <c r="AA2484">
        <v>0</v>
      </c>
      <c r="AB2484">
        <v>466.71</v>
      </c>
      <c r="AC2484">
        <v>446.18</v>
      </c>
      <c r="AD2484">
        <v>0</v>
      </c>
      <c r="AE2484">
        <v>0</v>
      </c>
      <c r="AF2484">
        <v>31.26</v>
      </c>
      <c r="AG2484">
        <v>13.5</v>
      </c>
      <c r="AH2484">
        <v>0</v>
      </c>
      <c r="AI2484">
        <v>1</v>
      </c>
      <c r="AJ2484">
        <v>14.93</v>
      </c>
      <c r="AK2484">
        <v>33.049999999999997</v>
      </c>
      <c r="AL2484">
        <v>1</v>
      </c>
      <c r="AN2484">
        <v>0</v>
      </c>
      <c r="AO2484">
        <v>1</v>
      </c>
      <c r="AP2484">
        <v>0</v>
      </c>
      <c r="AQ2484">
        <v>0</v>
      </c>
      <c r="AR2484">
        <v>0</v>
      </c>
      <c r="AS2484" t="s">
        <v>3</v>
      </c>
      <c r="AT2484">
        <v>1.44</v>
      </c>
      <c r="AU2484" t="s">
        <v>3</v>
      </c>
      <c r="AV2484">
        <v>0</v>
      </c>
      <c r="AW2484">
        <v>2</v>
      </c>
      <c r="AX2484">
        <v>35871868</v>
      </c>
      <c r="AY2484">
        <v>1</v>
      </c>
      <c r="AZ2484">
        <v>0</v>
      </c>
      <c r="BA2484">
        <v>2414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CX2484">
        <f>Y2484*Source!I2339</f>
        <v>7.4879999999999988E-2</v>
      </c>
      <c r="CY2484">
        <f>AB2484</f>
        <v>466.71</v>
      </c>
      <c r="CZ2484">
        <f>AF2484</f>
        <v>31.26</v>
      </c>
      <c r="DA2484">
        <f>AJ2484</f>
        <v>14.93</v>
      </c>
      <c r="DB2484">
        <f t="shared" si="377"/>
        <v>45.01</v>
      </c>
      <c r="DC2484">
        <f t="shared" si="378"/>
        <v>19.440000000000001</v>
      </c>
    </row>
    <row r="2485" spans="1:107">
      <c r="A2485">
        <f>ROW(Source!A2339)</f>
        <v>2339</v>
      </c>
      <c r="B2485">
        <v>35863109</v>
      </c>
      <c r="C2485">
        <v>35871861</v>
      </c>
      <c r="D2485">
        <v>29164349</v>
      </c>
      <c r="E2485">
        <v>1</v>
      </c>
      <c r="F2485">
        <v>1</v>
      </c>
      <c r="G2485">
        <v>1</v>
      </c>
      <c r="H2485">
        <v>3</v>
      </c>
      <c r="I2485" t="s">
        <v>28</v>
      </c>
      <c r="J2485" t="s">
        <v>31</v>
      </c>
      <c r="K2485" t="s">
        <v>29</v>
      </c>
      <c r="L2485">
        <v>1348</v>
      </c>
      <c r="N2485">
        <v>1009</v>
      </c>
      <c r="O2485" t="s">
        <v>30</v>
      </c>
      <c r="P2485" t="s">
        <v>30</v>
      </c>
      <c r="Q2485">
        <v>1000</v>
      </c>
      <c r="W2485">
        <v>0</v>
      </c>
      <c r="X2485">
        <v>-304821490</v>
      </c>
      <c r="Y2485">
        <v>5.2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1</v>
      </c>
      <c r="AJ2485">
        <v>1</v>
      </c>
      <c r="AK2485">
        <v>1</v>
      </c>
      <c r="AL2485">
        <v>1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 t="s">
        <v>3</v>
      </c>
      <c r="AT2485">
        <v>5.2</v>
      </c>
      <c r="AU2485" t="s">
        <v>3</v>
      </c>
      <c r="AV2485">
        <v>0</v>
      </c>
      <c r="AW2485">
        <v>2</v>
      </c>
      <c r="AX2485">
        <v>35871869</v>
      </c>
      <c r="AY2485">
        <v>1</v>
      </c>
      <c r="AZ2485">
        <v>0</v>
      </c>
      <c r="BA2485">
        <v>2415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CX2485">
        <f>Y2485*Source!I2339</f>
        <v>0.27039999999999997</v>
      </c>
      <c r="CY2485">
        <f>AA2485</f>
        <v>0</v>
      </c>
      <c r="CZ2485">
        <f>AE2485</f>
        <v>0</v>
      </c>
      <c r="DA2485">
        <f>AI2485</f>
        <v>1</v>
      </c>
      <c r="DB2485">
        <f t="shared" si="377"/>
        <v>0</v>
      </c>
      <c r="DC2485">
        <f t="shared" si="378"/>
        <v>0</v>
      </c>
    </row>
    <row r="2486" spans="1:107">
      <c r="A2486">
        <f>ROW(Source!A2376)</f>
        <v>2376</v>
      </c>
      <c r="B2486">
        <v>35863109</v>
      </c>
      <c r="C2486">
        <v>35871967</v>
      </c>
      <c r="D2486">
        <v>18413230</v>
      </c>
      <c r="E2486">
        <v>1</v>
      </c>
      <c r="F2486">
        <v>1</v>
      </c>
      <c r="G2486">
        <v>1</v>
      </c>
      <c r="H2486">
        <v>1</v>
      </c>
      <c r="I2486" t="s">
        <v>587</v>
      </c>
      <c r="J2486" t="s">
        <v>3</v>
      </c>
      <c r="K2486" t="s">
        <v>588</v>
      </c>
      <c r="L2486">
        <v>1369</v>
      </c>
      <c r="N2486">
        <v>1013</v>
      </c>
      <c r="O2486" t="s">
        <v>561</v>
      </c>
      <c r="P2486" t="s">
        <v>561</v>
      </c>
      <c r="Q2486">
        <v>1</v>
      </c>
      <c r="W2486">
        <v>0</v>
      </c>
      <c r="X2486">
        <v>355262106</v>
      </c>
      <c r="Y2486">
        <v>206.68949999999998</v>
      </c>
      <c r="AA2486">
        <v>0</v>
      </c>
      <c r="AB2486">
        <v>0</v>
      </c>
      <c r="AC2486">
        <v>0</v>
      </c>
      <c r="AD2486">
        <v>293.22000000000003</v>
      </c>
      <c r="AE2486">
        <v>0</v>
      </c>
      <c r="AF2486">
        <v>0</v>
      </c>
      <c r="AG2486">
        <v>0</v>
      </c>
      <c r="AH2486">
        <v>293.22000000000003</v>
      </c>
      <c r="AI2486">
        <v>1</v>
      </c>
      <c r="AJ2486">
        <v>1</v>
      </c>
      <c r="AK2486">
        <v>1</v>
      </c>
      <c r="AL2486">
        <v>1</v>
      </c>
      <c r="AN2486">
        <v>0</v>
      </c>
      <c r="AO2486">
        <v>1</v>
      </c>
      <c r="AP2486">
        <v>1</v>
      </c>
      <c r="AQ2486">
        <v>0</v>
      </c>
      <c r="AR2486">
        <v>0</v>
      </c>
      <c r="AS2486" t="s">
        <v>3</v>
      </c>
      <c r="AT2486">
        <v>179.73</v>
      </c>
      <c r="AU2486" t="s">
        <v>134</v>
      </c>
      <c r="AV2486">
        <v>1</v>
      </c>
      <c r="AW2486">
        <v>2</v>
      </c>
      <c r="AX2486">
        <v>35871981</v>
      </c>
      <c r="AY2486">
        <v>1</v>
      </c>
      <c r="AZ2486">
        <v>0</v>
      </c>
      <c r="BA2486">
        <v>2416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CX2486">
        <f>Y2486*Source!I2376</f>
        <v>53.739269999999998</v>
      </c>
      <c r="CY2486">
        <f>AD2486</f>
        <v>293.22000000000003</v>
      </c>
      <c r="CZ2486">
        <f>AH2486</f>
        <v>293.22000000000003</v>
      </c>
      <c r="DA2486">
        <f>AL2486</f>
        <v>1</v>
      </c>
      <c r="DB2486">
        <f>ROUND((ROUND(AT2486*CZ2486,2)*1.15),2)</f>
        <v>60605.49</v>
      </c>
      <c r="DC2486">
        <f>ROUND((ROUND(AT2486*AG2486,2)*1.15),2)</f>
        <v>0</v>
      </c>
    </row>
    <row r="2487" spans="1:107">
      <c r="A2487">
        <f>ROW(Source!A2376)</f>
        <v>2376</v>
      </c>
      <c r="B2487">
        <v>35863109</v>
      </c>
      <c r="C2487">
        <v>35871967</v>
      </c>
      <c r="D2487">
        <v>121548</v>
      </c>
      <c r="E2487">
        <v>1</v>
      </c>
      <c r="F2487">
        <v>1</v>
      </c>
      <c r="G2487">
        <v>1</v>
      </c>
      <c r="H2487">
        <v>1</v>
      </c>
      <c r="I2487" t="s">
        <v>35</v>
      </c>
      <c r="J2487" t="s">
        <v>3</v>
      </c>
      <c r="K2487" t="s">
        <v>562</v>
      </c>
      <c r="L2487">
        <v>608254</v>
      </c>
      <c r="N2487">
        <v>1013</v>
      </c>
      <c r="O2487" t="s">
        <v>563</v>
      </c>
      <c r="P2487" t="s">
        <v>563</v>
      </c>
      <c r="Q2487">
        <v>1</v>
      </c>
      <c r="W2487">
        <v>0</v>
      </c>
      <c r="X2487">
        <v>-185737400</v>
      </c>
      <c r="Y2487">
        <v>2.0625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1</v>
      </c>
      <c r="AJ2487">
        <v>1</v>
      </c>
      <c r="AK2487">
        <v>1</v>
      </c>
      <c r="AL2487">
        <v>1</v>
      </c>
      <c r="AN2487">
        <v>0</v>
      </c>
      <c r="AO2487">
        <v>1</v>
      </c>
      <c r="AP2487">
        <v>1</v>
      </c>
      <c r="AQ2487">
        <v>0</v>
      </c>
      <c r="AR2487">
        <v>0</v>
      </c>
      <c r="AS2487" t="s">
        <v>3</v>
      </c>
      <c r="AT2487">
        <v>1.65</v>
      </c>
      <c r="AU2487" t="s">
        <v>133</v>
      </c>
      <c r="AV2487">
        <v>2</v>
      </c>
      <c r="AW2487">
        <v>2</v>
      </c>
      <c r="AX2487">
        <v>35871982</v>
      </c>
      <c r="AY2487">
        <v>1</v>
      </c>
      <c r="AZ2487">
        <v>0</v>
      </c>
      <c r="BA2487">
        <v>2417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v>0</v>
      </c>
      <c r="BV2487">
        <v>0</v>
      </c>
      <c r="BW2487">
        <v>0</v>
      </c>
      <c r="CX2487">
        <f>Y2487*Source!I2376</f>
        <v>0.53625</v>
      </c>
      <c r="CY2487">
        <f>AD2487</f>
        <v>0</v>
      </c>
      <c r="CZ2487">
        <f>AH2487</f>
        <v>0</v>
      </c>
      <c r="DA2487">
        <f>AL2487</f>
        <v>1</v>
      </c>
      <c r="DB2487">
        <f>ROUND((ROUND(AT2487*CZ2487,2)*1.25),2)</f>
        <v>0</v>
      </c>
      <c r="DC2487">
        <f>ROUND((ROUND(AT2487*AG2487,2)*1.25),2)</f>
        <v>0</v>
      </c>
    </row>
    <row r="2488" spans="1:107">
      <c r="A2488">
        <f>ROW(Source!A2376)</f>
        <v>2376</v>
      </c>
      <c r="B2488">
        <v>35863109</v>
      </c>
      <c r="C2488">
        <v>35871967</v>
      </c>
      <c r="D2488">
        <v>29172479</v>
      </c>
      <c r="E2488">
        <v>1</v>
      </c>
      <c r="F2488">
        <v>1</v>
      </c>
      <c r="G2488">
        <v>1</v>
      </c>
      <c r="H2488">
        <v>2</v>
      </c>
      <c r="I2488" t="s">
        <v>786</v>
      </c>
      <c r="J2488" t="s">
        <v>787</v>
      </c>
      <c r="K2488" t="s">
        <v>788</v>
      </c>
      <c r="L2488">
        <v>1368</v>
      </c>
      <c r="N2488">
        <v>1011</v>
      </c>
      <c r="O2488" t="s">
        <v>567</v>
      </c>
      <c r="P2488" t="s">
        <v>567</v>
      </c>
      <c r="Q2488">
        <v>1</v>
      </c>
      <c r="W2488">
        <v>0</v>
      </c>
      <c r="X2488">
        <v>-996378858</v>
      </c>
      <c r="Y2488">
        <v>0.1</v>
      </c>
      <c r="AA2488">
        <v>0</v>
      </c>
      <c r="AB2488">
        <v>901.01</v>
      </c>
      <c r="AC2488">
        <v>332.48</v>
      </c>
      <c r="AD2488">
        <v>0</v>
      </c>
      <c r="AE2488">
        <v>0</v>
      </c>
      <c r="AF2488">
        <v>99.89</v>
      </c>
      <c r="AG2488">
        <v>10.06</v>
      </c>
      <c r="AH2488">
        <v>0</v>
      </c>
      <c r="AI2488">
        <v>1</v>
      </c>
      <c r="AJ2488">
        <v>9.02</v>
      </c>
      <c r="AK2488">
        <v>33.049999999999997</v>
      </c>
      <c r="AL2488">
        <v>1</v>
      </c>
      <c r="AN2488">
        <v>0</v>
      </c>
      <c r="AO2488">
        <v>1</v>
      </c>
      <c r="AP2488">
        <v>1</v>
      </c>
      <c r="AQ2488">
        <v>0</v>
      </c>
      <c r="AR2488">
        <v>0</v>
      </c>
      <c r="AS2488" t="s">
        <v>3</v>
      </c>
      <c r="AT2488">
        <v>0.08</v>
      </c>
      <c r="AU2488" t="s">
        <v>133</v>
      </c>
      <c r="AV2488">
        <v>0</v>
      </c>
      <c r="AW2488">
        <v>2</v>
      </c>
      <c r="AX2488">
        <v>35871983</v>
      </c>
      <c r="AY2488">
        <v>1</v>
      </c>
      <c r="AZ2488">
        <v>0</v>
      </c>
      <c r="BA2488">
        <v>2418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CX2488">
        <f>Y2488*Source!I2376</f>
        <v>2.6000000000000002E-2</v>
      </c>
      <c r="CY2488">
        <f>AB2488</f>
        <v>901.01</v>
      </c>
      <c r="CZ2488">
        <f>AF2488</f>
        <v>99.89</v>
      </c>
      <c r="DA2488">
        <f>AJ2488</f>
        <v>9.02</v>
      </c>
      <c r="DB2488">
        <f>ROUND((ROUND(AT2488*CZ2488,2)*1.25),2)</f>
        <v>9.99</v>
      </c>
      <c r="DC2488">
        <f>ROUND((ROUND(AT2488*AG2488,2)*1.25),2)</f>
        <v>1</v>
      </c>
    </row>
    <row r="2489" spans="1:107">
      <c r="A2489">
        <f>ROW(Source!A2376)</f>
        <v>2376</v>
      </c>
      <c r="B2489">
        <v>35863109</v>
      </c>
      <c r="C2489">
        <v>35871967</v>
      </c>
      <c r="D2489">
        <v>29172556</v>
      </c>
      <c r="E2489">
        <v>1</v>
      </c>
      <c r="F2489">
        <v>1</v>
      </c>
      <c r="G2489">
        <v>1</v>
      </c>
      <c r="H2489">
        <v>2</v>
      </c>
      <c r="I2489" t="s">
        <v>564</v>
      </c>
      <c r="J2489" t="s">
        <v>565</v>
      </c>
      <c r="K2489" t="s">
        <v>566</v>
      </c>
      <c r="L2489">
        <v>1368</v>
      </c>
      <c r="N2489">
        <v>1011</v>
      </c>
      <c r="O2489" t="s">
        <v>567</v>
      </c>
      <c r="P2489" t="s">
        <v>567</v>
      </c>
      <c r="Q2489">
        <v>1</v>
      </c>
      <c r="W2489">
        <v>0</v>
      </c>
      <c r="X2489">
        <v>-1302720870</v>
      </c>
      <c r="Y2489">
        <v>0.33750000000000002</v>
      </c>
      <c r="AA2489">
        <v>0</v>
      </c>
      <c r="AB2489">
        <v>466.71</v>
      </c>
      <c r="AC2489">
        <v>446.18</v>
      </c>
      <c r="AD2489">
        <v>0</v>
      </c>
      <c r="AE2489">
        <v>0</v>
      </c>
      <c r="AF2489">
        <v>31.26</v>
      </c>
      <c r="AG2489">
        <v>13.5</v>
      </c>
      <c r="AH2489">
        <v>0</v>
      </c>
      <c r="AI2489">
        <v>1</v>
      </c>
      <c r="AJ2489">
        <v>14.93</v>
      </c>
      <c r="AK2489">
        <v>33.049999999999997</v>
      </c>
      <c r="AL2489">
        <v>1</v>
      </c>
      <c r="AN2489">
        <v>0</v>
      </c>
      <c r="AO2489">
        <v>1</v>
      </c>
      <c r="AP2489">
        <v>1</v>
      </c>
      <c r="AQ2489">
        <v>0</v>
      </c>
      <c r="AR2489">
        <v>0</v>
      </c>
      <c r="AS2489" t="s">
        <v>3</v>
      </c>
      <c r="AT2489">
        <v>0.27</v>
      </c>
      <c r="AU2489" t="s">
        <v>133</v>
      </c>
      <c r="AV2489">
        <v>0</v>
      </c>
      <c r="AW2489">
        <v>2</v>
      </c>
      <c r="AX2489">
        <v>35871984</v>
      </c>
      <c r="AY2489">
        <v>1</v>
      </c>
      <c r="AZ2489">
        <v>0</v>
      </c>
      <c r="BA2489">
        <v>2419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  <c r="BW2489">
        <v>0</v>
      </c>
      <c r="CX2489">
        <f>Y2489*Source!I2376</f>
        <v>8.7750000000000009E-2</v>
      </c>
      <c r="CY2489">
        <f>AB2489</f>
        <v>466.71</v>
      </c>
      <c r="CZ2489">
        <f>AF2489</f>
        <v>31.26</v>
      </c>
      <c r="DA2489">
        <f>AJ2489</f>
        <v>14.93</v>
      </c>
      <c r="DB2489">
        <f>ROUND((ROUND(AT2489*CZ2489,2)*1.25),2)</f>
        <v>10.55</v>
      </c>
      <c r="DC2489">
        <f>ROUND((ROUND(AT2489*AG2489,2)*1.25),2)</f>
        <v>4.5599999999999996</v>
      </c>
    </row>
    <row r="2490" spans="1:107">
      <c r="A2490">
        <f>ROW(Source!A2376)</f>
        <v>2376</v>
      </c>
      <c r="B2490">
        <v>35863109</v>
      </c>
      <c r="C2490">
        <v>35871967</v>
      </c>
      <c r="D2490">
        <v>29173141</v>
      </c>
      <c r="E2490">
        <v>1</v>
      </c>
      <c r="F2490">
        <v>1</v>
      </c>
      <c r="G2490">
        <v>1</v>
      </c>
      <c r="H2490">
        <v>2</v>
      </c>
      <c r="I2490" t="s">
        <v>844</v>
      </c>
      <c r="J2490" t="s">
        <v>845</v>
      </c>
      <c r="K2490" t="s">
        <v>846</v>
      </c>
      <c r="L2490">
        <v>1368</v>
      </c>
      <c r="N2490">
        <v>1011</v>
      </c>
      <c r="O2490" t="s">
        <v>567</v>
      </c>
      <c r="P2490" t="s">
        <v>567</v>
      </c>
      <c r="Q2490">
        <v>1</v>
      </c>
      <c r="W2490">
        <v>0</v>
      </c>
      <c r="X2490">
        <v>1314032473</v>
      </c>
      <c r="Y2490">
        <v>1.625</v>
      </c>
      <c r="AA2490">
        <v>0</v>
      </c>
      <c r="AB2490">
        <v>364.68</v>
      </c>
      <c r="AC2490">
        <v>332.48</v>
      </c>
      <c r="AD2490">
        <v>0</v>
      </c>
      <c r="AE2490">
        <v>0</v>
      </c>
      <c r="AF2490">
        <v>12.4</v>
      </c>
      <c r="AG2490">
        <v>10.06</v>
      </c>
      <c r="AH2490">
        <v>0</v>
      </c>
      <c r="AI2490">
        <v>1</v>
      </c>
      <c r="AJ2490">
        <v>29.41</v>
      </c>
      <c r="AK2490">
        <v>33.049999999999997</v>
      </c>
      <c r="AL2490">
        <v>1</v>
      </c>
      <c r="AN2490">
        <v>0</v>
      </c>
      <c r="AO2490">
        <v>1</v>
      </c>
      <c r="AP2490">
        <v>1</v>
      </c>
      <c r="AQ2490">
        <v>0</v>
      </c>
      <c r="AR2490">
        <v>0</v>
      </c>
      <c r="AS2490" t="s">
        <v>3</v>
      </c>
      <c r="AT2490">
        <v>1.3</v>
      </c>
      <c r="AU2490" t="s">
        <v>133</v>
      </c>
      <c r="AV2490">
        <v>0</v>
      </c>
      <c r="AW2490">
        <v>2</v>
      </c>
      <c r="AX2490">
        <v>35871985</v>
      </c>
      <c r="AY2490">
        <v>1</v>
      </c>
      <c r="AZ2490">
        <v>0</v>
      </c>
      <c r="BA2490">
        <v>2420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CX2490">
        <f>Y2490*Source!I2376</f>
        <v>0.42249999999999999</v>
      </c>
      <c r="CY2490">
        <f>AB2490</f>
        <v>364.68</v>
      </c>
      <c r="CZ2490">
        <f>AF2490</f>
        <v>12.4</v>
      </c>
      <c r="DA2490">
        <f>AJ2490</f>
        <v>29.41</v>
      </c>
      <c r="DB2490">
        <f>ROUND((ROUND(AT2490*CZ2490,2)*1.25),2)</f>
        <v>20.149999999999999</v>
      </c>
      <c r="DC2490">
        <f>ROUND((ROUND(AT2490*AG2490,2)*1.25),2)</f>
        <v>16.350000000000001</v>
      </c>
    </row>
    <row r="2491" spans="1:107">
      <c r="A2491">
        <f>ROW(Source!A2376)</f>
        <v>2376</v>
      </c>
      <c r="B2491">
        <v>35863109</v>
      </c>
      <c r="C2491">
        <v>35871967</v>
      </c>
      <c r="D2491">
        <v>29109983</v>
      </c>
      <c r="E2491">
        <v>1</v>
      </c>
      <c r="F2491">
        <v>1</v>
      </c>
      <c r="G2491">
        <v>1</v>
      </c>
      <c r="H2491">
        <v>3</v>
      </c>
      <c r="I2491" t="s">
        <v>847</v>
      </c>
      <c r="J2491" t="s">
        <v>848</v>
      </c>
      <c r="K2491" t="s">
        <v>849</v>
      </c>
      <c r="L2491">
        <v>1327</v>
      </c>
      <c r="N2491">
        <v>1005</v>
      </c>
      <c r="O2491" t="s">
        <v>155</v>
      </c>
      <c r="P2491" t="s">
        <v>155</v>
      </c>
      <c r="Q2491">
        <v>1</v>
      </c>
      <c r="W2491">
        <v>0</v>
      </c>
      <c r="X2491">
        <v>-2017624534</v>
      </c>
      <c r="Y2491">
        <v>91.5</v>
      </c>
      <c r="AA2491">
        <v>348.78</v>
      </c>
      <c r="AB2491">
        <v>0</v>
      </c>
      <c r="AC2491">
        <v>0</v>
      </c>
      <c r="AD2491">
        <v>0</v>
      </c>
      <c r="AE2491">
        <v>71.180000000000007</v>
      </c>
      <c r="AF2491">
        <v>0</v>
      </c>
      <c r="AG2491">
        <v>0</v>
      </c>
      <c r="AH2491">
        <v>0</v>
      </c>
      <c r="AI2491">
        <v>4.9000000000000004</v>
      </c>
      <c r="AJ2491">
        <v>1</v>
      </c>
      <c r="AK2491">
        <v>1</v>
      </c>
      <c r="AL2491">
        <v>1</v>
      </c>
      <c r="AN2491">
        <v>0</v>
      </c>
      <c r="AO2491">
        <v>1</v>
      </c>
      <c r="AP2491">
        <v>0</v>
      </c>
      <c r="AQ2491">
        <v>0</v>
      </c>
      <c r="AR2491">
        <v>0</v>
      </c>
      <c r="AS2491" t="s">
        <v>3</v>
      </c>
      <c r="AT2491">
        <v>91.5</v>
      </c>
      <c r="AU2491" t="s">
        <v>3</v>
      </c>
      <c r="AV2491">
        <v>0</v>
      </c>
      <c r="AW2491">
        <v>2</v>
      </c>
      <c r="AX2491">
        <v>35871986</v>
      </c>
      <c r="AY2491">
        <v>1</v>
      </c>
      <c r="AZ2491">
        <v>0</v>
      </c>
      <c r="BA2491">
        <v>2421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CX2491">
        <f>Y2491*Source!I2376</f>
        <v>23.79</v>
      </c>
      <c r="CY2491">
        <f t="shared" ref="CY2491:CY2498" si="382">AA2491</f>
        <v>348.78</v>
      </c>
      <c r="CZ2491">
        <f t="shared" ref="CZ2491:CZ2498" si="383">AE2491</f>
        <v>71.180000000000007</v>
      </c>
      <c r="DA2491">
        <f t="shared" ref="DA2491:DA2498" si="384">AI2491</f>
        <v>4.9000000000000004</v>
      </c>
      <c r="DB2491">
        <f t="shared" ref="DB2491:DB2505" si="385">ROUND(ROUND(AT2491*CZ2491,2),2)</f>
        <v>6512.97</v>
      </c>
      <c r="DC2491">
        <f t="shared" ref="DC2491:DC2505" si="386">ROUND(ROUND(AT2491*AG2491,2),2)</f>
        <v>0</v>
      </c>
    </row>
    <row r="2492" spans="1:107">
      <c r="A2492">
        <f>ROW(Source!A2376)</f>
        <v>2376</v>
      </c>
      <c r="B2492">
        <v>35863109</v>
      </c>
      <c r="C2492">
        <v>35871967</v>
      </c>
      <c r="D2492">
        <v>29109903</v>
      </c>
      <c r="E2492">
        <v>1</v>
      </c>
      <c r="F2492">
        <v>1</v>
      </c>
      <c r="G2492">
        <v>1</v>
      </c>
      <c r="H2492">
        <v>3</v>
      </c>
      <c r="I2492" t="s">
        <v>850</v>
      </c>
      <c r="J2492" t="s">
        <v>851</v>
      </c>
      <c r="K2492" t="s">
        <v>852</v>
      </c>
      <c r="L2492">
        <v>1301</v>
      </c>
      <c r="N2492">
        <v>1003</v>
      </c>
      <c r="O2492" t="s">
        <v>142</v>
      </c>
      <c r="P2492" t="s">
        <v>142</v>
      </c>
      <c r="Q2492">
        <v>1</v>
      </c>
      <c r="W2492">
        <v>0</v>
      </c>
      <c r="X2492">
        <v>150723624</v>
      </c>
      <c r="Y2492">
        <v>61</v>
      </c>
      <c r="AA2492">
        <v>42.85</v>
      </c>
      <c r="AB2492">
        <v>0</v>
      </c>
      <c r="AC2492">
        <v>0</v>
      </c>
      <c r="AD2492">
        <v>0</v>
      </c>
      <c r="AE2492">
        <v>16.87</v>
      </c>
      <c r="AF2492">
        <v>0</v>
      </c>
      <c r="AG2492">
        <v>0</v>
      </c>
      <c r="AH2492">
        <v>0</v>
      </c>
      <c r="AI2492">
        <v>2.54</v>
      </c>
      <c r="AJ2492">
        <v>1</v>
      </c>
      <c r="AK2492">
        <v>1</v>
      </c>
      <c r="AL2492">
        <v>1</v>
      </c>
      <c r="AN2492">
        <v>0</v>
      </c>
      <c r="AO2492">
        <v>1</v>
      </c>
      <c r="AP2492">
        <v>0</v>
      </c>
      <c r="AQ2492">
        <v>0</v>
      </c>
      <c r="AR2492">
        <v>0</v>
      </c>
      <c r="AS2492" t="s">
        <v>3</v>
      </c>
      <c r="AT2492">
        <v>61</v>
      </c>
      <c r="AU2492" t="s">
        <v>3</v>
      </c>
      <c r="AV2492">
        <v>0</v>
      </c>
      <c r="AW2492">
        <v>2</v>
      </c>
      <c r="AX2492">
        <v>35871987</v>
      </c>
      <c r="AY2492">
        <v>1</v>
      </c>
      <c r="AZ2492">
        <v>0</v>
      </c>
      <c r="BA2492">
        <v>2422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CX2492">
        <f>Y2492*Source!I2376</f>
        <v>15.860000000000001</v>
      </c>
      <c r="CY2492">
        <f t="shared" si="382"/>
        <v>42.85</v>
      </c>
      <c r="CZ2492">
        <f t="shared" si="383"/>
        <v>16.87</v>
      </c>
      <c r="DA2492">
        <f t="shared" si="384"/>
        <v>2.54</v>
      </c>
      <c r="DB2492">
        <f t="shared" si="385"/>
        <v>1029.07</v>
      </c>
      <c r="DC2492">
        <f t="shared" si="386"/>
        <v>0</v>
      </c>
    </row>
    <row r="2493" spans="1:107">
      <c r="A2493">
        <f>ROW(Source!A2376)</f>
        <v>2376</v>
      </c>
      <c r="B2493">
        <v>35863109</v>
      </c>
      <c r="C2493">
        <v>35871967</v>
      </c>
      <c r="D2493">
        <v>29107800</v>
      </c>
      <c r="E2493">
        <v>1</v>
      </c>
      <c r="F2493">
        <v>1</v>
      </c>
      <c r="G2493">
        <v>1</v>
      </c>
      <c r="H2493">
        <v>3</v>
      </c>
      <c r="I2493" t="s">
        <v>592</v>
      </c>
      <c r="J2493" t="s">
        <v>593</v>
      </c>
      <c r="K2493" t="s">
        <v>594</v>
      </c>
      <c r="L2493">
        <v>1346</v>
      </c>
      <c r="N2493">
        <v>1009</v>
      </c>
      <c r="O2493" t="s">
        <v>160</v>
      </c>
      <c r="P2493" t="s">
        <v>160</v>
      </c>
      <c r="Q2493">
        <v>1</v>
      </c>
      <c r="W2493">
        <v>0</v>
      </c>
      <c r="X2493">
        <v>-1570619850</v>
      </c>
      <c r="Y2493">
        <v>0.5</v>
      </c>
      <c r="AA2493">
        <v>46.61</v>
      </c>
      <c r="AB2493">
        <v>0</v>
      </c>
      <c r="AC2493">
        <v>0</v>
      </c>
      <c r="AD2493">
        <v>0</v>
      </c>
      <c r="AE2493">
        <v>1.81</v>
      </c>
      <c r="AF2493">
        <v>0</v>
      </c>
      <c r="AG2493">
        <v>0</v>
      </c>
      <c r="AH2493">
        <v>0</v>
      </c>
      <c r="AI2493">
        <v>25.75</v>
      </c>
      <c r="AJ2493">
        <v>1</v>
      </c>
      <c r="AK2493">
        <v>1</v>
      </c>
      <c r="AL2493">
        <v>1</v>
      </c>
      <c r="AN2493">
        <v>0</v>
      </c>
      <c r="AO2493">
        <v>1</v>
      </c>
      <c r="AP2493">
        <v>0</v>
      </c>
      <c r="AQ2493">
        <v>0</v>
      </c>
      <c r="AR2493">
        <v>0</v>
      </c>
      <c r="AS2493" t="s">
        <v>3</v>
      </c>
      <c r="AT2493">
        <v>0.5</v>
      </c>
      <c r="AU2493" t="s">
        <v>3</v>
      </c>
      <c r="AV2493">
        <v>0</v>
      </c>
      <c r="AW2493">
        <v>2</v>
      </c>
      <c r="AX2493">
        <v>35871988</v>
      </c>
      <c r="AY2493">
        <v>1</v>
      </c>
      <c r="AZ2493">
        <v>0</v>
      </c>
      <c r="BA2493">
        <v>2423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CX2493">
        <f>Y2493*Source!I2376</f>
        <v>0.13</v>
      </c>
      <c r="CY2493">
        <f t="shared" si="382"/>
        <v>46.61</v>
      </c>
      <c r="CZ2493">
        <f t="shared" si="383"/>
        <v>1.81</v>
      </c>
      <c r="DA2493">
        <f t="shared" si="384"/>
        <v>25.75</v>
      </c>
      <c r="DB2493">
        <f t="shared" si="385"/>
        <v>0.91</v>
      </c>
      <c r="DC2493">
        <f t="shared" si="386"/>
        <v>0</v>
      </c>
    </row>
    <row r="2494" spans="1:107">
      <c r="A2494">
        <f>ROW(Source!A2376)</f>
        <v>2376</v>
      </c>
      <c r="B2494">
        <v>35863109</v>
      </c>
      <c r="C2494">
        <v>35871967</v>
      </c>
      <c r="D2494">
        <v>29109405</v>
      </c>
      <c r="E2494">
        <v>1</v>
      </c>
      <c r="F2494">
        <v>1</v>
      </c>
      <c r="G2494">
        <v>1</v>
      </c>
      <c r="H2494">
        <v>3</v>
      </c>
      <c r="I2494" t="s">
        <v>853</v>
      </c>
      <c r="J2494" t="s">
        <v>854</v>
      </c>
      <c r="K2494" t="s">
        <v>855</v>
      </c>
      <c r="L2494">
        <v>1348</v>
      </c>
      <c r="N2494">
        <v>1009</v>
      </c>
      <c r="O2494" t="s">
        <v>30</v>
      </c>
      <c r="P2494" t="s">
        <v>30</v>
      </c>
      <c r="Q2494">
        <v>1000</v>
      </c>
      <c r="W2494">
        <v>0</v>
      </c>
      <c r="X2494">
        <v>-343348389</v>
      </c>
      <c r="Y2494">
        <v>0.375</v>
      </c>
      <c r="AA2494">
        <v>10574.2</v>
      </c>
      <c r="AB2494">
        <v>0</v>
      </c>
      <c r="AC2494">
        <v>0</v>
      </c>
      <c r="AD2494">
        <v>0</v>
      </c>
      <c r="AE2494">
        <v>4316</v>
      </c>
      <c r="AF2494">
        <v>0</v>
      </c>
      <c r="AG2494">
        <v>0</v>
      </c>
      <c r="AH2494">
        <v>0</v>
      </c>
      <c r="AI2494">
        <v>2.4500000000000002</v>
      </c>
      <c r="AJ2494">
        <v>1</v>
      </c>
      <c r="AK2494">
        <v>1</v>
      </c>
      <c r="AL2494">
        <v>1</v>
      </c>
      <c r="AN2494">
        <v>0</v>
      </c>
      <c r="AO2494">
        <v>1</v>
      </c>
      <c r="AP2494">
        <v>0</v>
      </c>
      <c r="AQ2494">
        <v>0</v>
      </c>
      <c r="AR2494">
        <v>0</v>
      </c>
      <c r="AS2494" t="s">
        <v>3</v>
      </c>
      <c r="AT2494">
        <v>0.375</v>
      </c>
      <c r="AU2494" t="s">
        <v>3</v>
      </c>
      <c r="AV2494">
        <v>0</v>
      </c>
      <c r="AW2494">
        <v>2</v>
      </c>
      <c r="AX2494">
        <v>35871989</v>
      </c>
      <c r="AY2494">
        <v>1</v>
      </c>
      <c r="AZ2494">
        <v>0</v>
      </c>
      <c r="BA2494">
        <v>2424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CX2494">
        <f>Y2494*Source!I2376</f>
        <v>9.7500000000000003E-2</v>
      </c>
      <c r="CY2494">
        <f t="shared" si="382"/>
        <v>10574.2</v>
      </c>
      <c r="CZ2494">
        <f t="shared" si="383"/>
        <v>4316</v>
      </c>
      <c r="DA2494">
        <f t="shared" si="384"/>
        <v>2.4500000000000002</v>
      </c>
      <c r="DB2494">
        <f t="shared" si="385"/>
        <v>1618.5</v>
      </c>
      <c r="DC2494">
        <f t="shared" si="386"/>
        <v>0</v>
      </c>
    </row>
    <row r="2495" spans="1:107">
      <c r="A2495">
        <f>ROW(Source!A2376)</f>
        <v>2376</v>
      </c>
      <c r="B2495">
        <v>35863109</v>
      </c>
      <c r="C2495">
        <v>35871967</v>
      </c>
      <c r="D2495">
        <v>29109888</v>
      </c>
      <c r="E2495">
        <v>1</v>
      </c>
      <c r="F2495">
        <v>1</v>
      </c>
      <c r="G2495">
        <v>1</v>
      </c>
      <c r="H2495">
        <v>3</v>
      </c>
      <c r="I2495" t="s">
        <v>856</v>
      </c>
      <c r="J2495" t="s">
        <v>857</v>
      </c>
      <c r="K2495" t="s">
        <v>858</v>
      </c>
      <c r="L2495">
        <v>1301</v>
      </c>
      <c r="N2495">
        <v>1003</v>
      </c>
      <c r="O2495" t="s">
        <v>142</v>
      </c>
      <c r="P2495" t="s">
        <v>142</v>
      </c>
      <c r="Q2495">
        <v>1</v>
      </c>
      <c r="W2495">
        <v>0</v>
      </c>
      <c r="X2495">
        <v>1471077615</v>
      </c>
      <c r="Y2495">
        <v>56</v>
      </c>
      <c r="AA2495">
        <v>347.32</v>
      </c>
      <c r="AB2495">
        <v>0</v>
      </c>
      <c r="AC2495">
        <v>0</v>
      </c>
      <c r="AD2495">
        <v>0</v>
      </c>
      <c r="AE2495">
        <v>23.74</v>
      </c>
      <c r="AF2495">
        <v>0</v>
      </c>
      <c r="AG2495">
        <v>0</v>
      </c>
      <c r="AH2495">
        <v>0</v>
      </c>
      <c r="AI2495">
        <v>14.63</v>
      </c>
      <c r="AJ2495">
        <v>1</v>
      </c>
      <c r="AK2495">
        <v>1</v>
      </c>
      <c r="AL2495">
        <v>1</v>
      </c>
      <c r="AN2495">
        <v>0</v>
      </c>
      <c r="AO2495">
        <v>1</v>
      </c>
      <c r="AP2495">
        <v>0</v>
      </c>
      <c r="AQ2495">
        <v>0</v>
      </c>
      <c r="AR2495">
        <v>0</v>
      </c>
      <c r="AS2495" t="s">
        <v>3</v>
      </c>
      <c r="AT2495">
        <v>56</v>
      </c>
      <c r="AU2495" t="s">
        <v>3</v>
      </c>
      <c r="AV2495">
        <v>0</v>
      </c>
      <c r="AW2495">
        <v>2</v>
      </c>
      <c r="AX2495">
        <v>35871990</v>
      </c>
      <c r="AY2495">
        <v>1</v>
      </c>
      <c r="AZ2495">
        <v>0</v>
      </c>
      <c r="BA2495">
        <v>2425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CX2495">
        <f>Y2495*Source!I2376</f>
        <v>14.56</v>
      </c>
      <c r="CY2495">
        <f t="shared" si="382"/>
        <v>347.32</v>
      </c>
      <c r="CZ2495">
        <f t="shared" si="383"/>
        <v>23.74</v>
      </c>
      <c r="DA2495">
        <f t="shared" si="384"/>
        <v>14.63</v>
      </c>
      <c r="DB2495">
        <f t="shared" si="385"/>
        <v>1329.44</v>
      </c>
      <c r="DC2495">
        <f t="shared" si="386"/>
        <v>0</v>
      </c>
    </row>
    <row r="2496" spans="1:107">
      <c r="A2496">
        <f>ROW(Source!A2376)</f>
        <v>2376</v>
      </c>
      <c r="B2496">
        <v>35863109</v>
      </c>
      <c r="C2496">
        <v>35871967</v>
      </c>
      <c r="D2496">
        <v>29109902</v>
      </c>
      <c r="E2496">
        <v>1</v>
      </c>
      <c r="F2496">
        <v>1</v>
      </c>
      <c r="G2496">
        <v>1</v>
      </c>
      <c r="H2496">
        <v>3</v>
      </c>
      <c r="I2496" t="s">
        <v>859</v>
      </c>
      <c r="J2496" t="s">
        <v>860</v>
      </c>
      <c r="K2496" t="s">
        <v>861</v>
      </c>
      <c r="L2496">
        <v>1301</v>
      </c>
      <c r="N2496">
        <v>1003</v>
      </c>
      <c r="O2496" t="s">
        <v>142</v>
      </c>
      <c r="P2496" t="s">
        <v>142</v>
      </c>
      <c r="Q2496">
        <v>1</v>
      </c>
      <c r="W2496">
        <v>0</v>
      </c>
      <c r="X2496">
        <v>-2000531620</v>
      </c>
      <c r="Y2496">
        <v>56</v>
      </c>
      <c r="AA2496">
        <v>64.12</v>
      </c>
      <c r="AB2496">
        <v>0</v>
      </c>
      <c r="AC2496">
        <v>0</v>
      </c>
      <c r="AD2496">
        <v>0</v>
      </c>
      <c r="AE2496">
        <v>19.850000000000001</v>
      </c>
      <c r="AF2496">
        <v>0</v>
      </c>
      <c r="AG2496">
        <v>0</v>
      </c>
      <c r="AH2496">
        <v>0</v>
      </c>
      <c r="AI2496">
        <v>3.23</v>
      </c>
      <c r="AJ2496">
        <v>1</v>
      </c>
      <c r="AK2496">
        <v>1</v>
      </c>
      <c r="AL2496">
        <v>1</v>
      </c>
      <c r="AN2496">
        <v>0</v>
      </c>
      <c r="AO2496">
        <v>1</v>
      </c>
      <c r="AP2496">
        <v>0</v>
      </c>
      <c r="AQ2496">
        <v>0</v>
      </c>
      <c r="AR2496">
        <v>0</v>
      </c>
      <c r="AS2496" t="s">
        <v>3</v>
      </c>
      <c r="AT2496">
        <v>56</v>
      </c>
      <c r="AU2496" t="s">
        <v>3</v>
      </c>
      <c r="AV2496">
        <v>0</v>
      </c>
      <c r="AW2496">
        <v>2</v>
      </c>
      <c r="AX2496">
        <v>35871991</v>
      </c>
      <c r="AY2496">
        <v>1</v>
      </c>
      <c r="AZ2496">
        <v>0</v>
      </c>
      <c r="BA2496">
        <v>2426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CX2496">
        <f>Y2496*Source!I2376</f>
        <v>14.56</v>
      </c>
      <c r="CY2496">
        <f t="shared" si="382"/>
        <v>64.12</v>
      </c>
      <c r="CZ2496">
        <f t="shared" si="383"/>
        <v>19.850000000000001</v>
      </c>
      <c r="DA2496">
        <f t="shared" si="384"/>
        <v>3.23</v>
      </c>
      <c r="DB2496">
        <f t="shared" si="385"/>
        <v>1111.5999999999999</v>
      </c>
      <c r="DC2496">
        <f t="shared" si="386"/>
        <v>0</v>
      </c>
    </row>
    <row r="2497" spans="1:107">
      <c r="A2497">
        <f>ROW(Source!A2376)</f>
        <v>2376</v>
      </c>
      <c r="B2497">
        <v>35863109</v>
      </c>
      <c r="C2497">
        <v>35871967</v>
      </c>
      <c r="D2497">
        <v>29145352</v>
      </c>
      <c r="E2497">
        <v>1</v>
      </c>
      <c r="F2497">
        <v>1</v>
      </c>
      <c r="G2497">
        <v>1</v>
      </c>
      <c r="H2497">
        <v>3</v>
      </c>
      <c r="I2497" t="s">
        <v>862</v>
      </c>
      <c r="J2497" t="s">
        <v>863</v>
      </c>
      <c r="K2497" t="s">
        <v>864</v>
      </c>
      <c r="L2497">
        <v>1348</v>
      </c>
      <c r="N2497">
        <v>1009</v>
      </c>
      <c r="O2497" t="s">
        <v>30</v>
      </c>
      <c r="P2497" t="s">
        <v>30</v>
      </c>
      <c r="Q2497">
        <v>1000</v>
      </c>
      <c r="W2497">
        <v>0</v>
      </c>
      <c r="X2497">
        <v>1247647876</v>
      </c>
      <c r="Y2497">
        <v>0.05</v>
      </c>
      <c r="AA2497">
        <v>87497.47</v>
      </c>
      <c r="AB2497">
        <v>0</v>
      </c>
      <c r="AC2497">
        <v>0</v>
      </c>
      <c r="AD2497">
        <v>0</v>
      </c>
      <c r="AE2497">
        <v>9298.35</v>
      </c>
      <c r="AF2497">
        <v>0</v>
      </c>
      <c r="AG2497">
        <v>0</v>
      </c>
      <c r="AH2497">
        <v>0</v>
      </c>
      <c r="AI2497">
        <v>9.41</v>
      </c>
      <c r="AJ2497">
        <v>1</v>
      </c>
      <c r="AK2497">
        <v>1</v>
      </c>
      <c r="AL2497">
        <v>1</v>
      </c>
      <c r="AN2497">
        <v>0</v>
      </c>
      <c r="AO2497">
        <v>1</v>
      </c>
      <c r="AP2497">
        <v>0</v>
      </c>
      <c r="AQ2497">
        <v>0</v>
      </c>
      <c r="AR2497">
        <v>0</v>
      </c>
      <c r="AS2497" t="s">
        <v>3</v>
      </c>
      <c r="AT2497">
        <v>0.05</v>
      </c>
      <c r="AU2497" t="s">
        <v>3</v>
      </c>
      <c r="AV2497">
        <v>0</v>
      </c>
      <c r="AW2497">
        <v>2</v>
      </c>
      <c r="AX2497">
        <v>35871992</v>
      </c>
      <c r="AY2497">
        <v>1</v>
      </c>
      <c r="AZ2497">
        <v>0</v>
      </c>
      <c r="BA2497">
        <v>2427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0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CX2497">
        <f>Y2497*Source!I2376</f>
        <v>1.3000000000000001E-2</v>
      </c>
      <c r="CY2497">
        <f t="shared" si="382"/>
        <v>87497.47</v>
      </c>
      <c r="CZ2497">
        <f t="shared" si="383"/>
        <v>9298.35</v>
      </c>
      <c r="DA2497">
        <f t="shared" si="384"/>
        <v>9.41</v>
      </c>
      <c r="DB2497">
        <f t="shared" si="385"/>
        <v>464.92</v>
      </c>
      <c r="DC2497">
        <f t="shared" si="386"/>
        <v>0</v>
      </c>
    </row>
    <row r="2498" spans="1:107">
      <c r="A2498">
        <f>ROW(Source!A2376)</f>
        <v>2376</v>
      </c>
      <c r="B2498">
        <v>35863109</v>
      </c>
      <c r="C2498">
        <v>35871967</v>
      </c>
      <c r="D2498">
        <v>29150040</v>
      </c>
      <c r="E2498">
        <v>1</v>
      </c>
      <c r="F2498">
        <v>1</v>
      </c>
      <c r="G2498">
        <v>1</v>
      </c>
      <c r="H2498">
        <v>3</v>
      </c>
      <c r="I2498" t="s">
        <v>804</v>
      </c>
      <c r="J2498" t="s">
        <v>805</v>
      </c>
      <c r="K2498" t="s">
        <v>806</v>
      </c>
      <c r="L2498">
        <v>1339</v>
      </c>
      <c r="N2498">
        <v>1007</v>
      </c>
      <c r="O2498" t="s">
        <v>617</v>
      </c>
      <c r="P2498" t="s">
        <v>617</v>
      </c>
      <c r="Q2498">
        <v>1</v>
      </c>
      <c r="W2498">
        <v>0</v>
      </c>
      <c r="X2498">
        <v>693153122</v>
      </c>
      <c r="Y2498">
        <v>0.93</v>
      </c>
      <c r="AA2498">
        <v>22.2</v>
      </c>
      <c r="AB2498">
        <v>0</v>
      </c>
      <c r="AC2498">
        <v>0</v>
      </c>
      <c r="AD2498">
        <v>0</v>
      </c>
      <c r="AE2498">
        <v>2.44</v>
      </c>
      <c r="AF2498">
        <v>0</v>
      </c>
      <c r="AG2498">
        <v>0</v>
      </c>
      <c r="AH2498">
        <v>0</v>
      </c>
      <c r="AI2498">
        <v>9.1</v>
      </c>
      <c r="AJ2498">
        <v>1</v>
      </c>
      <c r="AK2498">
        <v>1</v>
      </c>
      <c r="AL2498">
        <v>1</v>
      </c>
      <c r="AN2498">
        <v>0</v>
      </c>
      <c r="AO2498">
        <v>1</v>
      </c>
      <c r="AP2498">
        <v>0</v>
      </c>
      <c r="AQ2498">
        <v>0</v>
      </c>
      <c r="AR2498">
        <v>0</v>
      </c>
      <c r="AS2498" t="s">
        <v>3</v>
      </c>
      <c r="AT2498">
        <v>0.93</v>
      </c>
      <c r="AU2498" t="s">
        <v>3</v>
      </c>
      <c r="AV2498">
        <v>0</v>
      </c>
      <c r="AW2498">
        <v>2</v>
      </c>
      <c r="AX2498">
        <v>35871993</v>
      </c>
      <c r="AY2498">
        <v>1</v>
      </c>
      <c r="AZ2498">
        <v>0</v>
      </c>
      <c r="BA2498">
        <v>2428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CX2498">
        <f>Y2498*Source!I2376</f>
        <v>0.24180000000000001</v>
      </c>
      <c r="CY2498">
        <f t="shared" si="382"/>
        <v>22.2</v>
      </c>
      <c r="CZ2498">
        <f t="shared" si="383"/>
        <v>2.44</v>
      </c>
      <c r="DA2498">
        <f t="shared" si="384"/>
        <v>9.1</v>
      </c>
      <c r="DB2498">
        <f t="shared" si="385"/>
        <v>2.27</v>
      </c>
      <c r="DC2498">
        <f t="shared" si="386"/>
        <v>0</v>
      </c>
    </row>
    <row r="2499" spans="1:107">
      <c r="A2499">
        <f>ROW(Source!A2377)</f>
        <v>2377</v>
      </c>
      <c r="B2499">
        <v>35863109</v>
      </c>
      <c r="C2499">
        <v>35871994</v>
      </c>
      <c r="D2499">
        <v>29364679</v>
      </c>
      <c r="E2499">
        <v>1</v>
      </c>
      <c r="F2499">
        <v>1</v>
      </c>
      <c r="G2499">
        <v>1</v>
      </c>
      <c r="H2499">
        <v>1</v>
      </c>
      <c r="I2499" t="s">
        <v>735</v>
      </c>
      <c r="J2499" t="s">
        <v>3</v>
      </c>
      <c r="K2499" t="s">
        <v>736</v>
      </c>
      <c r="L2499">
        <v>1369</v>
      </c>
      <c r="N2499">
        <v>1013</v>
      </c>
      <c r="O2499" t="s">
        <v>561</v>
      </c>
      <c r="P2499" t="s">
        <v>561</v>
      </c>
      <c r="Q2499">
        <v>1</v>
      </c>
      <c r="W2499">
        <v>0</v>
      </c>
      <c r="X2499">
        <v>931378261</v>
      </c>
      <c r="Y2499">
        <v>25.76</v>
      </c>
      <c r="AA2499">
        <v>0</v>
      </c>
      <c r="AB2499">
        <v>0</v>
      </c>
      <c r="AC2499">
        <v>0</v>
      </c>
      <c r="AD2499">
        <v>316.85000000000002</v>
      </c>
      <c r="AE2499">
        <v>0</v>
      </c>
      <c r="AF2499">
        <v>0</v>
      </c>
      <c r="AG2499">
        <v>0</v>
      </c>
      <c r="AH2499">
        <v>316.85000000000002</v>
      </c>
      <c r="AI2499">
        <v>1</v>
      </c>
      <c r="AJ2499">
        <v>1</v>
      </c>
      <c r="AK2499">
        <v>1</v>
      </c>
      <c r="AL2499">
        <v>1</v>
      </c>
      <c r="AN2499">
        <v>0</v>
      </c>
      <c r="AO2499">
        <v>1</v>
      </c>
      <c r="AP2499">
        <v>0</v>
      </c>
      <c r="AQ2499">
        <v>0</v>
      </c>
      <c r="AR2499">
        <v>0</v>
      </c>
      <c r="AS2499" t="s">
        <v>3</v>
      </c>
      <c r="AT2499">
        <v>25.76</v>
      </c>
      <c r="AU2499" t="s">
        <v>3</v>
      </c>
      <c r="AV2499">
        <v>1</v>
      </c>
      <c r="AW2499">
        <v>2</v>
      </c>
      <c r="AX2499">
        <v>36145162</v>
      </c>
      <c r="AY2499">
        <v>1</v>
      </c>
      <c r="AZ2499">
        <v>0</v>
      </c>
      <c r="BA2499">
        <v>2429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CX2499">
        <f>Y2499*Source!I2377</f>
        <v>0.2576</v>
      </c>
      <c r="CY2499">
        <f>AD2499</f>
        <v>316.85000000000002</v>
      </c>
      <c r="CZ2499">
        <f>AH2499</f>
        <v>316.85000000000002</v>
      </c>
      <c r="DA2499">
        <f>AL2499</f>
        <v>1</v>
      </c>
      <c r="DB2499">
        <f t="shared" si="385"/>
        <v>8162.06</v>
      </c>
      <c r="DC2499">
        <f t="shared" si="386"/>
        <v>0</v>
      </c>
    </row>
    <row r="2500" spans="1:107">
      <c r="A2500">
        <f>ROW(Source!A2377)</f>
        <v>2377</v>
      </c>
      <c r="B2500">
        <v>35863109</v>
      </c>
      <c r="C2500">
        <v>35871994</v>
      </c>
      <c r="D2500">
        <v>121548</v>
      </c>
      <c r="E2500">
        <v>1</v>
      </c>
      <c r="F2500">
        <v>1</v>
      </c>
      <c r="G2500">
        <v>1</v>
      </c>
      <c r="H2500">
        <v>1</v>
      </c>
      <c r="I2500" t="s">
        <v>35</v>
      </c>
      <c r="J2500" t="s">
        <v>3</v>
      </c>
      <c r="K2500" t="s">
        <v>562</v>
      </c>
      <c r="L2500">
        <v>608254</v>
      </c>
      <c r="N2500">
        <v>1013</v>
      </c>
      <c r="O2500" t="s">
        <v>563</v>
      </c>
      <c r="P2500" t="s">
        <v>563</v>
      </c>
      <c r="Q2500">
        <v>1</v>
      </c>
      <c r="W2500">
        <v>0</v>
      </c>
      <c r="X2500">
        <v>-185737400</v>
      </c>
      <c r="Y2500">
        <v>0.03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1</v>
      </c>
      <c r="AJ2500">
        <v>1</v>
      </c>
      <c r="AK2500">
        <v>1</v>
      </c>
      <c r="AL2500">
        <v>1</v>
      </c>
      <c r="AN2500">
        <v>0</v>
      </c>
      <c r="AO2500">
        <v>1</v>
      </c>
      <c r="AP2500">
        <v>0</v>
      </c>
      <c r="AQ2500">
        <v>0</v>
      </c>
      <c r="AR2500">
        <v>0</v>
      </c>
      <c r="AS2500" t="s">
        <v>3</v>
      </c>
      <c r="AT2500">
        <v>0.03</v>
      </c>
      <c r="AU2500" t="s">
        <v>3</v>
      </c>
      <c r="AV2500">
        <v>2</v>
      </c>
      <c r="AW2500">
        <v>2</v>
      </c>
      <c r="AX2500">
        <v>36145163</v>
      </c>
      <c r="AY2500">
        <v>1</v>
      </c>
      <c r="AZ2500">
        <v>0</v>
      </c>
      <c r="BA2500">
        <v>2430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CX2500">
        <f>Y2500*Source!I2377</f>
        <v>2.9999999999999997E-4</v>
      </c>
      <c r="CY2500">
        <f>AD2500</f>
        <v>0</v>
      </c>
      <c r="CZ2500">
        <f>AH2500</f>
        <v>0</v>
      </c>
      <c r="DA2500">
        <f>AL2500</f>
        <v>1</v>
      </c>
      <c r="DB2500">
        <f t="shared" si="385"/>
        <v>0</v>
      </c>
      <c r="DC2500">
        <f t="shared" si="386"/>
        <v>0</v>
      </c>
    </row>
    <row r="2501" spans="1:107">
      <c r="A2501">
        <f>ROW(Source!A2377)</f>
        <v>2377</v>
      </c>
      <c r="B2501">
        <v>35863109</v>
      </c>
      <c r="C2501">
        <v>35871994</v>
      </c>
      <c r="D2501">
        <v>29172362</v>
      </c>
      <c r="E2501">
        <v>1</v>
      </c>
      <c r="F2501">
        <v>1</v>
      </c>
      <c r="G2501">
        <v>1</v>
      </c>
      <c r="H2501">
        <v>2</v>
      </c>
      <c r="I2501" t="s">
        <v>737</v>
      </c>
      <c r="J2501" t="s">
        <v>738</v>
      </c>
      <c r="K2501" t="s">
        <v>739</v>
      </c>
      <c r="L2501">
        <v>1368</v>
      </c>
      <c r="N2501">
        <v>1011</v>
      </c>
      <c r="O2501" t="s">
        <v>567</v>
      </c>
      <c r="P2501" t="s">
        <v>567</v>
      </c>
      <c r="Q2501">
        <v>1</v>
      </c>
      <c r="W2501">
        <v>0</v>
      </c>
      <c r="X2501">
        <v>2071614860</v>
      </c>
      <c r="Y2501">
        <v>0.03</v>
      </c>
      <c r="AA2501">
        <v>0</v>
      </c>
      <c r="AB2501">
        <v>1113.56</v>
      </c>
      <c r="AC2501">
        <v>446.18</v>
      </c>
      <c r="AD2501">
        <v>0</v>
      </c>
      <c r="AE2501">
        <v>0</v>
      </c>
      <c r="AF2501">
        <v>134.65</v>
      </c>
      <c r="AG2501">
        <v>13.5</v>
      </c>
      <c r="AH2501">
        <v>0</v>
      </c>
      <c r="AI2501">
        <v>1</v>
      </c>
      <c r="AJ2501">
        <v>8.27</v>
      </c>
      <c r="AK2501">
        <v>33.049999999999997</v>
      </c>
      <c r="AL2501">
        <v>1</v>
      </c>
      <c r="AN2501">
        <v>0</v>
      </c>
      <c r="AO2501">
        <v>1</v>
      </c>
      <c r="AP2501">
        <v>0</v>
      </c>
      <c r="AQ2501">
        <v>0</v>
      </c>
      <c r="AR2501">
        <v>0</v>
      </c>
      <c r="AS2501" t="s">
        <v>3</v>
      </c>
      <c r="AT2501">
        <v>0.03</v>
      </c>
      <c r="AU2501" t="s">
        <v>3</v>
      </c>
      <c r="AV2501">
        <v>0</v>
      </c>
      <c r="AW2501">
        <v>2</v>
      </c>
      <c r="AX2501">
        <v>36145164</v>
      </c>
      <c r="AY2501">
        <v>1</v>
      </c>
      <c r="AZ2501">
        <v>0</v>
      </c>
      <c r="BA2501">
        <v>2431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  <c r="BW2501">
        <v>0</v>
      </c>
      <c r="CX2501">
        <f>Y2501*Source!I2377</f>
        <v>2.9999999999999997E-4</v>
      </c>
      <c r="CY2501">
        <f>AB2501</f>
        <v>1113.56</v>
      </c>
      <c r="CZ2501">
        <f>AF2501</f>
        <v>134.65</v>
      </c>
      <c r="DA2501">
        <f>AJ2501</f>
        <v>8.27</v>
      </c>
      <c r="DB2501">
        <f t="shared" si="385"/>
        <v>4.04</v>
      </c>
      <c r="DC2501">
        <f t="shared" si="386"/>
        <v>0.41</v>
      </c>
    </row>
    <row r="2502" spans="1:107">
      <c r="A2502">
        <f>ROW(Source!A2377)</f>
        <v>2377</v>
      </c>
      <c r="B2502">
        <v>35863109</v>
      </c>
      <c r="C2502">
        <v>35871994</v>
      </c>
      <c r="D2502">
        <v>29174913</v>
      </c>
      <c r="E2502">
        <v>1</v>
      </c>
      <c r="F2502">
        <v>1</v>
      </c>
      <c r="G2502">
        <v>1</v>
      </c>
      <c r="H2502">
        <v>2</v>
      </c>
      <c r="I2502" t="s">
        <v>578</v>
      </c>
      <c r="J2502" t="s">
        <v>579</v>
      </c>
      <c r="K2502" t="s">
        <v>580</v>
      </c>
      <c r="L2502">
        <v>1368</v>
      </c>
      <c r="N2502">
        <v>1011</v>
      </c>
      <c r="O2502" t="s">
        <v>567</v>
      </c>
      <c r="P2502" t="s">
        <v>567</v>
      </c>
      <c r="Q2502">
        <v>1</v>
      </c>
      <c r="W2502">
        <v>0</v>
      </c>
      <c r="X2502">
        <v>458544584</v>
      </c>
      <c r="Y2502">
        <v>0.02</v>
      </c>
      <c r="AA2502">
        <v>0</v>
      </c>
      <c r="AB2502">
        <v>932.72</v>
      </c>
      <c r="AC2502">
        <v>383.38</v>
      </c>
      <c r="AD2502">
        <v>0</v>
      </c>
      <c r="AE2502">
        <v>0</v>
      </c>
      <c r="AF2502">
        <v>87.17</v>
      </c>
      <c r="AG2502">
        <v>11.6</v>
      </c>
      <c r="AH2502">
        <v>0</v>
      </c>
      <c r="AI2502">
        <v>1</v>
      </c>
      <c r="AJ2502">
        <v>10.7</v>
      </c>
      <c r="AK2502">
        <v>33.049999999999997</v>
      </c>
      <c r="AL2502">
        <v>1</v>
      </c>
      <c r="AN2502">
        <v>0</v>
      </c>
      <c r="AO2502">
        <v>1</v>
      </c>
      <c r="AP2502">
        <v>0</v>
      </c>
      <c r="AQ2502">
        <v>0</v>
      </c>
      <c r="AR2502">
        <v>0</v>
      </c>
      <c r="AS2502" t="s">
        <v>3</v>
      </c>
      <c r="AT2502">
        <v>0.02</v>
      </c>
      <c r="AU2502" t="s">
        <v>3</v>
      </c>
      <c r="AV2502">
        <v>0</v>
      </c>
      <c r="AW2502">
        <v>2</v>
      </c>
      <c r="AX2502">
        <v>36145165</v>
      </c>
      <c r="AY2502">
        <v>1</v>
      </c>
      <c r="AZ2502">
        <v>0</v>
      </c>
      <c r="BA2502">
        <v>2432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CX2502">
        <f>Y2502*Source!I2377</f>
        <v>2.0000000000000001E-4</v>
      </c>
      <c r="CY2502">
        <f>AB2502</f>
        <v>932.72</v>
      </c>
      <c r="CZ2502">
        <f>AF2502</f>
        <v>87.17</v>
      </c>
      <c r="DA2502">
        <f>AJ2502</f>
        <v>10.7</v>
      </c>
      <c r="DB2502">
        <f t="shared" si="385"/>
        <v>1.74</v>
      </c>
      <c r="DC2502">
        <f t="shared" si="386"/>
        <v>0.23</v>
      </c>
    </row>
    <row r="2503" spans="1:107">
      <c r="A2503">
        <f>ROW(Source!A2377)</f>
        <v>2377</v>
      </c>
      <c r="B2503">
        <v>35863109</v>
      </c>
      <c r="C2503">
        <v>35871994</v>
      </c>
      <c r="D2503">
        <v>29149204</v>
      </c>
      <c r="E2503">
        <v>1</v>
      </c>
      <c r="F2503">
        <v>1</v>
      </c>
      <c r="G2503">
        <v>1</v>
      </c>
      <c r="H2503">
        <v>3</v>
      </c>
      <c r="I2503" t="s">
        <v>746</v>
      </c>
      <c r="J2503" t="s">
        <v>747</v>
      </c>
      <c r="K2503" t="s">
        <v>748</v>
      </c>
      <c r="L2503">
        <v>1348</v>
      </c>
      <c r="N2503">
        <v>1009</v>
      </c>
      <c r="O2503" t="s">
        <v>30</v>
      </c>
      <c r="P2503" t="s">
        <v>30</v>
      </c>
      <c r="Q2503">
        <v>1000</v>
      </c>
      <c r="W2503">
        <v>0</v>
      </c>
      <c r="X2503">
        <v>-1132764130</v>
      </c>
      <c r="Y2503">
        <v>3.15E-3</v>
      </c>
      <c r="AA2503">
        <v>4978.46</v>
      </c>
      <c r="AB2503">
        <v>0</v>
      </c>
      <c r="AC2503">
        <v>0</v>
      </c>
      <c r="AD2503">
        <v>0</v>
      </c>
      <c r="AE2503">
        <v>729.98</v>
      </c>
      <c r="AF2503">
        <v>0</v>
      </c>
      <c r="AG2503">
        <v>0</v>
      </c>
      <c r="AH2503">
        <v>0</v>
      </c>
      <c r="AI2503">
        <v>6.82</v>
      </c>
      <c r="AJ2503">
        <v>1</v>
      </c>
      <c r="AK2503">
        <v>1</v>
      </c>
      <c r="AL2503">
        <v>1</v>
      </c>
      <c r="AN2503">
        <v>0</v>
      </c>
      <c r="AO2503">
        <v>1</v>
      </c>
      <c r="AP2503">
        <v>0</v>
      </c>
      <c r="AQ2503">
        <v>0</v>
      </c>
      <c r="AR2503">
        <v>0</v>
      </c>
      <c r="AS2503" t="s">
        <v>3</v>
      </c>
      <c r="AT2503">
        <v>3.15E-3</v>
      </c>
      <c r="AU2503" t="s">
        <v>3</v>
      </c>
      <c r="AV2503">
        <v>0</v>
      </c>
      <c r="AW2503">
        <v>2</v>
      </c>
      <c r="AX2503">
        <v>36145166</v>
      </c>
      <c r="AY2503">
        <v>1</v>
      </c>
      <c r="AZ2503">
        <v>0</v>
      </c>
      <c r="BA2503">
        <v>2433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CX2503">
        <f>Y2503*Source!I2377</f>
        <v>3.15E-5</v>
      </c>
      <c r="CY2503">
        <f>AA2503</f>
        <v>4978.46</v>
      </c>
      <c r="CZ2503">
        <f>AE2503</f>
        <v>729.98</v>
      </c>
      <c r="DA2503">
        <f>AI2503</f>
        <v>6.82</v>
      </c>
      <c r="DB2503">
        <f t="shared" si="385"/>
        <v>2.2999999999999998</v>
      </c>
      <c r="DC2503">
        <f t="shared" si="386"/>
        <v>0</v>
      </c>
    </row>
    <row r="2504" spans="1:107">
      <c r="A2504">
        <f>ROW(Source!A2377)</f>
        <v>2377</v>
      </c>
      <c r="B2504">
        <v>35863109</v>
      </c>
      <c r="C2504">
        <v>35871994</v>
      </c>
      <c r="D2504">
        <v>29170678</v>
      </c>
      <c r="E2504">
        <v>1</v>
      </c>
      <c r="F2504">
        <v>1</v>
      </c>
      <c r="G2504">
        <v>1</v>
      </c>
      <c r="H2504">
        <v>3</v>
      </c>
      <c r="I2504" t="s">
        <v>749</v>
      </c>
      <c r="J2504" t="s">
        <v>750</v>
      </c>
      <c r="K2504" t="s">
        <v>751</v>
      </c>
      <c r="L2504">
        <v>1354</v>
      </c>
      <c r="N2504">
        <v>1010</v>
      </c>
      <c r="O2504" t="s">
        <v>237</v>
      </c>
      <c r="P2504" t="s">
        <v>237</v>
      </c>
      <c r="Q2504">
        <v>1</v>
      </c>
      <c r="W2504">
        <v>0</v>
      </c>
      <c r="X2504">
        <v>-808655695</v>
      </c>
      <c r="Y2504">
        <v>102</v>
      </c>
      <c r="AA2504">
        <v>0.69</v>
      </c>
      <c r="AB2504">
        <v>0</v>
      </c>
      <c r="AC2504">
        <v>0</v>
      </c>
      <c r="AD2504">
        <v>0</v>
      </c>
      <c r="AE2504">
        <v>0.28000000000000003</v>
      </c>
      <c r="AF2504">
        <v>0</v>
      </c>
      <c r="AG2504">
        <v>0</v>
      </c>
      <c r="AH2504">
        <v>0</v>
      </c>
      <c r="AI2504">
        <v>2.46</v>
      </c>
      <c r="AJ2504">
        <v>1</v>
      </c>
      <c r="AK2504">
        <v>1</v>
      </c>
      <c r="AL2504">
        <v>1</v>
      </c>
      <c r="AN2504">
        <v>0</v>
      </c>
      <c r="AO2504">
        <v>1</v>
      </c>
      <c r="AP2504">
        <v>0</v>
      </c>
      <c r="AQ2504">
        <v>0</v>
      </c>
      <c r="AR2504">
        <v>0</v>
      </c>
      <c r="AS2504" t="s">
        <v>3</v>
      </c>
      <c r="AT2504">
        <v>102</v>
      </c>
      <c r="AU2504" t="s">
        <v>3</v>
      </c>
      <c r="AV2504">
        <v>0</v>
      </c>
      <c r="AW2504">
        <v>2</v>
      </c>
      <c r="AX2504">
        <v>36145167</v>
      </c>
      <c r="AY2504">
        <v>1</v>
      </c>
      <c r="AZ2504">
        <v>0</v>
      </c>
      <c r="BA2504">
        <v>2434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CX2504">
        <f>Y2504*Source!I2377</f>
        <v>1.02</v>
      </c>
      <c r="CY2504">
        <f>AA2504</f>
        <v>0.69</v>
      </c>
      <c r="CZ2504">
        <f>AE2504</f>
        <v>0.28000000000000003</v>
      </c>
      <c r="DA2504">
        <f>AI2504</f>
        <v>2.46</v>
      </c>
      <c r="DB2504">
        <f t="shared" si="385"/>
        <v>28.56</v>
      </c>
      <c r="DC2504">
        <f t="shared" si="386"/>
        <v>0</v>
      </c>
    </row>
    <row r="2505" spans="1:107">
      <c r="A2505">
        <f>ROW(Source!A2377)</f>
        <v>2377</v>
      </c>
      <c r="B2505">
        <v>35863109</v>
      </c>
      <c r="C2505">
        <v>35871994</v>
      </c>
      <c r="D2505">
        <v>29171808</v>
      </c>
      <c r="E2505">
        <v>1</v>
      </c>
      <c r="F2505">
        <v>1</v>
      </c>
      <c r="G2505">
        <v>1</v>
      </c>
      <c r="H2505">
        <v>3</v>
      </c>
      <c r="I2505" t="s">
        <v>752</v>
      </c>
      <c r="J2505" t="s">
        <v>753</v>
      </c>
      <c r="K2505" t="s">
        <v>754</v>
      </c>
      <c r="L2505">
        <v>1374</v>
      </c>
      <c r="N2505">
        <v>1013</v>
      </c>
      <c r="O2505" t="s">
        <v>755</v>
      </c>
      <c r="P2505" t="s">
        <v>755</v>
      </c>
      <c r="Q2505">
        <v>1</v>
      </c>
      <c r="W2505">
        <v>0</v>
      </c>
      <c r="X2505">
        <v>-915781824</v>
      </c>
      <c r="Y2505">
        <v>5.1100000000000003</v>
      </c>
      <c r="AA2505">
        <v>1</v>
      </c>
      <c r="AB2505">
        <v>0</v>
      </c>
      <c r="AC2505">
        <v>0</v>
      </c>
      <c r="AD2505">
        <v>0</v>
      </c>
      <c r="AE2505">
        <v>1</v>
      </c>
      <c r="AF2505">
        <v>0</v>
      </c>
      <c r="AG2505">
        <v>0</v>
      </c>
      <c r="AH2505">
        <v>0</v>
      </c>
      <c r="AI2505">
        <v>1</v>
      </c>
      <c r="AJ2505">
        <v>1</v>
      </c>
      <c r="AK2505">
        <v>1</v>
      </c>
      <c r="AL2505">
        <v>1</v>
      </c>
      <c r="AN2505">
        <v>0</v>
      </c>
      <c r="AO2505">
        <v>1</v>
      </c>
      <c r="AP2505">
        <v>0</v>
      </c>
      <c r="AQ2505">
        <v>0</v>
      </c>
      <c r="AR2505">
        <v>0</v>
      </c>
      <c r="AS2505" t="s">
        <v>3</v>
      </c>
      <c r="AT2505">
        <v>5.1100000000000003</v>
      </c>
      <c r="AU2505" t="s">
        <v>3</v>
      </c>
      <c r="AV2505">
        <v>0</v>
      </c>
      <c r="AW2505">
        <v>2</v>
      </c>
      <c r="AX2505">
        <v>36145168</v>
      </c>
      <c r="AY2505">
        <v>1</v>
      </c>
      <c r="AZ2505">
        <v>0</v>
      </c>
      <c r="BA2505">
        <v>2435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CX2505">
        <f>Y2505*Source!I2377</f>
        <v>5.1100000000000007E-2</v>
      </c>
      <c r="CY2505">
        <f>AA2505</f>
        <v>1</v>
      </c>
      <c r="CZ2505">
        <f>AE2505</f>
        <v>1</v>
      </c>
      <c r="DA2505">
        <f>AI2505</f>
        <v>1</v>
      </c>
      <c r="DB2505">
        <f t="shared" si="385"/>
        <v>5.1100000000000003</v>
      </c>
      <c r="DC2505">
        <f t="shared" si="386"/>
        <v>0</v>
      </c>
    </row>
    <row r="2506" spans="1:107">
      <c r="A2506">
        <f>ROW(Source!A2378)</f>
        <v>2378</v>
      </c>
      <c r="B2506">
        <v>35863109</v>
      </c>
      <c r="C2506">
        <v>35872053</v>
      </c>
      <c r="D2506">
        <v>31427453</v>
      </c>
      <c r="E2506">
        <v>1</v>
      </c>
      <c r="F2506">
        <v>1</v>
      </c>
      <c r="G2506">
        <v>1</v>
      </c>
      <c r="H2506">
        <v>1</v>
      </c>
      <c r="I2506" t="s">
        <v>865</v>
      </c>
      <c r="J2506" t="s">
        <v>3</v>
      </c>
      <c r="K2506" t="s">
        <v>866</v>
      </c>
      <c r="L2506">
        <v>1369</v>
      </c>
      <c r="N2506">
        <v>1013</v>
      </c>
      <c r="O2506" t="s">
        <v>561</v>
      </c>
      <c r="P2506" t="s">
        <v>561</v>
      </c>
      <c r="Q2506">
        <v>1</v>
      </c>
      <c r="W2506">
        <v>0</v>
      </c>
      <c r="X2506">
        <v>1499813984</v>
      </c>
      <c r="Y2506">
        <v>88.124499999999983</v>
      </c>
      <c r="AA2506">
        <v>0</v>
      </c>
      <c r="AB2506">
        <v>0</v>
      </c>
      <c r="AC2506">
        <v>0</v>
      </c>
      <c r="AD2506">
        <v>279.16000000000003</v>
      </c>
      <c r="AE2506">
        <v>0</v>
      </c>
      <c r="AF2506">
        <v>0</v>
      </c>
      <c r="AG2506">
        <v>0</v>
      </c>
      <c r="AH2506">
        <v>279.16000000000003</v>
      </c>
      <c r="AI2506">
        <v>1</v>
      </c>
      <c r="AJ2506">
        <v>1</v>
      </c>
      <c r="AK2506">
        <v>1</v>
      </c>
      <c r="AL2506">
        <v>1</v>
      </c>
      <c r="AN2506">
        <v>0</v>
      </c>
      <c r="AO2506">
        <v>1</v>
      </c>
      <c r="AP2506">
        <v>1</v>
      </c>
      <c r="AQ2506">
        <v>0</v>
      </c>
      <c r="AR2506">
        <v>0</v>
      </c>
      <c r="AS2506" t="s">
        <v>3</v>
      </c>
      <c r="AT2506">
        <v>76.63</v>
      </c>
      <c r="AU2506" t="s">
        <v>134</v>
      </c>
      <c r="AV2506">
        <v>1</v>
      </c>
      <c r="AW2506">
        <v>2</v>
      </c>
      <c r="AX2506">
        <v>35872067</v>
      </c>
      <c r="AY2506">
        <v>1</v>
      </c>
      <c r="AZ2506">
        <v>0</v>
      </c>
      <c r="BA2506">
        <v>2436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CX2506">
        <f>Y2506*Source!I2378</f>
        <v>4.5824739999999986</v>
      </c>
      <c r="CY2506">
        <f>AD2506</f>
        <v>279.16000000000003</v>
      </c>
      <c r="CZ2506">
        <f>AH2506</f>
        <v>279.16000000000003</v>
      </c>
      <c r="DA2506">
        <f>AL2506</f>
        <v>1</v>
      </c>
      <c r="DB2506">
        <f>ROUND((ROUND(AT2506*CZ2506,2)*1.15),2)</f>
        <v>24600.83</v>
      </c>
      <c r="DC2506">
        <f>ROUND((ROUND(AT2506*AG2506,2)*1.15),2)</f>
        <v>0</v>
      </c>
    </row>
    <row r="2507" spans="1:107">
      <c r="A2507">
        <f>ROW(Source!A2378)</f>
        <v>2378</v>
      </c>
      <c r="B2507">
        <v>35863109</v>
      </c>
      <c r="C2507">
        <v>35872053</v>
      </c>
      <c r="D2507">
        <v>121548</v>
      </c>
      <c r="E2507">
        <v>1</v>
      </c>
      <c r="F2507">
        <v>1</v>
      </c>
      <c r="G2507">
        <v>1</v>
      </c>
      <c r="H2507">
        <v>1</v>
      </c>
      <c r="I2507" t="s">
        <v>35</v>
      </c>
      <c r="J2507" t="s">
        <v>3</v>
      </c>
      <c r="K2507" t="s">
        <v>562</v>
      </c>
      <c r="L2507">
        <v>608254</v>
      </c>
      <c r="N2507">
        <v>1013</v>
      </c>
      <c r="O2507" t="s">
        <v>563</v>
      </c>
      <c r="P2507" t="s">
        <v>563</v>
      </c>
      <c r="Q2507">
        <v>1</v>
      </c>
      <c r="W2507">
        <v>0</v>
      </c>
      <c r="X2507">
        <v>-185737400</v>
      </c>
      <c r="Y2507">
        <v>5.2749999999999995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1</v>
      </c>
      <c r="AJ2507">
        <v>1</v>
      </c>
      <c r="AK2507">
        <v>1</v>
      </c>
      <c r="AL2507">
        <v>1</v>
      </c>
      <c r="AN2507">
        <v>0</v>
      </c>
      <c r="AO2507">
        <v>1</v>
      </c>
      <c r="AP2507">
        <v>1</v>
      </c>
      <c r="AQ2507">
        <v>0</v>
      </c>
      <c r="AR2507">
        <v>0</v>
      </c>
      <c r="AS2507" t="s">
        <v>3</v>
      </c>
      <c r="AT2507">
        <v>4.22</v>
      </c>
      <c r="AU2507" t="s">
        <v>133</v>
      </c>
      <c r="AV2507">
        <v>2</v>
      </c>
      <c r="AW2507">
        <v>2</v>
      </c>
      <c r="AX2507">
        <v>35872068</v>
      </c>
      <c r="AY2507">
        <v>1</v>
      </c>
      <c r="AZ2507">
        <v>0</v>
      </c>
      <c r="BA2507">
        <v>2437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CX2507">
        <f>Y2507*Source!I2378</f>
        <v>0.27429999999999993</v>
      </c>
      <c r="CY2507">
        <f>AD2507</f>
        <v>0</v>
      </c>
      <c r="CZ2507">
        <f>AH2507</f>
        <v>0</v>
      </c>
      <c r="DA2507">
        <f>AL2507</f>
        <v>1</v>
      </c>
      <c r="DB2507">
        <f t="shared" ref="DB2507:DB2512" si="387">ROUND((ROUND(AT2507*CZ2507,2)*1.25),2)</f>
        <v>0</v>
      </c>
      <c r="DC2507">
        <f t="shared" ref="DC2507:DC2512" si="388">ROUND((ROUND(AT2507*AG2507,2)*1.25),2)</f>
        <v>0</v>
      </c>
    </row>
    <row r="2508" spans="1:107">
      <c r="A2508">
        <f>ROW(Source!A2378)</f>
        <v>2378</v>
      </c>
      <c r="B2508">
        <v>35863109</v>
      </c>
      <c r="C2508">
        <v>35872053</v>
      </c>
      <c r="D2508">
        <v>35554709</v>
      </c>
      <c r="E2508">
        <v>1</v>
      </c>
      <c r="F2508">
        <v>1</v>
      </c>
      <c r="G2508">
        <v>1</v>
      </c>
      <c r="H2508">
        <v>2</v>
      </c>
      <c r="I2508" t="s">
        <v>786</v>
      </c>
      <c r="J2508" t="s">
        <v>867</v>
      </c>
      <c r="K2508" t="s">
        <v>788</v>
      </c>
      <c r="L2508">
        <v>1368</v>
      </c>
      <c r="N2508">
        <v>1011</v>
      </c>
      <c r="O2508" t="s">
        <v>567</v>
      </c>
      <c r="P2508" t="s">
        <v>567</v>
      </c>
      <c r="Q2508">
        <v>1</v>
      </c>
      <c r="W2508">
        <v>0</v>
      </c>
      <c r="X2508">
        <v>639682734</v>
      </c>
      <c r="Y2508">
        <v>0.44999999999999996</v>
      </c>
      <c r="AA2508">
        <v>0</v>
      </c>
      <c r="AB2508">
        <v>901.01</v>
      </c>
      <c r="AC2508">
        <v>332.48</v>
      </c>
      <c r="AD2508">
        <v>0</v>
      </c>
      <c r="AE2508">
        <v>0</v>
      </c>
      <c r="AF2508">
        <v>99.89</v>
      </c>
      <c r="AG2508">
        <v>10.06</v>
      </c>
      <c r="AH2508">
        <v>0</v>
      </c>
      <c r="AI2508">
        <v>1</v>
      </c>
      <c r="AJ2508">
        <v>9.02</v>
      </c>
      <c r="AK2508">
        <v>33.049999999999997</v>
      </c>
      <c r="AL2508">
        <v>1</v>
      </c>
      <c r="AN2508">
        <v>0</v>
      </c>
      <c r="AO2508">
        <v>1</v>
      </c>
      <c r="AP2508">
        <v>1</v>
      </c>
      <c r="AQ2508">
        <v>0</v>
      </c>
      <c r="AR2508">
        <v>0</v>
      </c>
      <c r="AS2508" t="s">
        <v>3</v>
      </c>
      <c r="AT2508">
        <v>0.36</v>
      </c>
      <c r="AU2508" t="s">
        <v>133</v>
      </c>
      <c r="AV2508">
        <v>0</v>
      </c>
      <c r="AW2508">
        <v>2</v>
      </c>
      <c r="AX2508">
        <v>35872069</v>
      </c>
      <c r="AY2508">
        <v>1</v>
      </c>
      <c r="AZ2508">
        <v>0</v>
      </c>
      <c r="BA2508">
        <v>2438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CX2508">
        <f>Y2508*Source!I2378</f>
        <v>2.3399999999999997E-2</v>
      </c>
      <c r="CY2508">
        <f>AB2508</f>
        <v>901.01</v>
      </c>
      <c r="CZ2508">
        <f>AF2508</f>
        <v>99.89</v>
      </c>
      <c r="DA2508">
        <f>AJ2508</f>
        <v>9.02</v>
      </c>
      <c r="DB2508">
        <f t="shared" si="387"/>
        <v>44.95</v>
      </c>
      <c r="DC2508">
        <f t="shared" si="388"/>
        <v>4.53</v>
      </c>
    </row>
    <row r="2509" spans="1:107">
      <c r="A2509">
        <f>ROW(Source!A2378)</f>
        <v>2378</v>
      </c>
      <c r="B2509">
        <v>35863109</v>
      </c>
      <c r="C2509">
        <v>35872053</v>
      </c>
      <c r="D2509">
        <v>35554736</v>
      </c>
      <c r="E2509">
        <v>1</v>
      </c>
      <c r="F2509">
        <v>1</v>
      </c>
      <c r="G2509">
        <v>1</v>
      </c>
      <c r="H2509">
        <v>2</v>
      </c>
      <c r="I2509" t="s">
        <v>868</v>
      </c>
      <c r="J2509" t="s">
        <v>869</v>
      </c>
      <c r="K2509" t="s">
        <v>870</v>
      </c>
      <c r="L2509">
        <v>1368</v>
      </c>
      <c r="N2509">
        <v>1011</v>
      </c>
      <c r="O2509" t="s">
        <v>567</v>
      </c>
      <c r="P2509" t="s">
        <v>567</v>
      </c>
      <c r="Q2509">
        <v>1</v>
      </c>
      <c r="W2509">
        <v>0</v>
      </c>
      <c r="X2509">
        <v>217933004</v>
      </c>
      <c r="Y2509">
        <v>2.875</v>
      </c>
      <c r="AA2509">
        <v>0</v>
      </c>
      <c r="AB2509">
        <v>436.01</v>
      </c>
      <c r="AC2509">
        <v>383.38</v>
      </c>
      <c r="AD2509">
        <v>0</v>
      </c>
      <c r="AE2509">
        <v>0</v>
      </c>
      <c r="AF2509">
        <v>29.46</v>
      </c>
      <c r="AG2509">
        <v>11.6</v>
      </c>
      <c r="AH2509">
        <v>0</v>
      </c>
      <c r="AI2509">
        <v>1</v>
      </c>
      <c r="AJ2509">
        <v>14.8</v>
      </c>
      <c r="AK2509">
        <v>33.049999999999997</v>
      </c>
      <c r="AL2509">
        <v>1</v>
      </c>
      <c r="AN2509">
        <v>0</v>
      </c>
      <c r="AO2509">
        <v>1</v>
      </c>
      <c r="AP2509">
        <v>1</v>
      </c>
      <c r="AQ2509">
        <v>0</v>
      </c>
      <c r="AR2509">
        <v>0</v>
      </c>
      <c r="AS2509" t="s">
        <v>3</v>
      </c>
      <c r="AT2509">
        <v>2.2999999999999998</v>
      </c>
      <c r="AU2509" t="s">
        <v>133</v>
      </c>
      <c r="AV2509">
        <v>0</v>
      </c>
      <c r="AW2509">
        <v>2</v>
      </c>
      <c r="AX2509">
        <v>35872070</v>
      </c>
      <c r="AY2509">
        <v>1</v>
      </c>
      <c r="AZ2509">
        <v>0</v>
      </c>
      <c r="BA2509">
        <v>2439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CX2509">
        <f>Y2509*Source!I2378</f>
        <v>0.14949999999999999</v>
      </c>
      <c r="CY2509">
        <f>AB2509</f>
        <v>436.01</v>
      </c>
      <c r="CZ2509">
        <f>AF2509</f>
        <v>29.46</v>
      </c>
      <c r="DA2509">
        <f>AJ2509</f>
        <v>14.8</v>
      </c>
      <c r="DB2509">
        <f t="shared" si="387"/>
        <v>84.7</v>
      </c>
      <c r="DC2509">
        <f t="shared" si="388"/>
        <v>33.35</v>
      </c>
    </row>
    <row r="2510" spans="1:107">
      <c r="A2510">
        <f>ROW(Source!A2378)</f>
        <v>2378</v>
      </c>
      <c r="B2510">
        <v>35863109</v>
      </c>
      <c r="C2510">
        <v>35872053</v>
      </c>
      <c r="D2510">
        <v>35554830</v>
      </c>
      <c r="E2510">
        <v>1</v>
      </c>
      <c r="F2510">
        <v>1</v>
      </c>
      <c r="G2510">
        <v>1</v>
      </c>
      <c r="H2510">
        <v>2</v>
      </c>
      <c r="I2510" t="s">
        <v>844</v>
      </c>
      <c r="J2510" t="s">
        <v>871</v>
      </c>
      <c r="K2510" t="s">
        <v>846</v>
      </c>
      <c r="L2510">
        <v>1368</v>
      </c>
      <c r="N2510">
        <v>1011</v>
      </c>
      <c r="O2510" t="s">
        <v>567</v>
      </c>
      <c r="P2510" t="s">
        <v>567</v>
      </c>
      <c r="Q2510">
        <v>1</v>
      </c>
      <c r="W2510">
        <v>0</v>
      </c>
      <c r="X2510">
        <v>490312154</v>
      </c>
      <c r="Y2510">
        <v>1.9500000000000002</v>
      </c>
      <c r="AA2510">
        <v>0</v>
      </c>
      <c r="AB2510">
        <v>364.68</v>
      </c>
      <c r="AC2510">
        <v>332.48</v>
      </c>
      <c r="AD2510">
        <v>0</v>
      </c>
      <c r="AE2510">
        <v>0</v>
      </c>
      <c r="AF2510">
        <v>12.4</v>
      </c>
      <c r="AG2510">
        <v>10.06</v>
      </c>
      <c r="AH2510">
        <v>0</v>
      </c>
      <c r="AI2510">
        <v>1</v>
      </c>
      <c r="AJ2510">
        <v>29.41</v>
      </c>
      <c r="AK2510">
        <v>33.049999999999997</v>
      </c>
      <c r="AL2510">
        <v>1</v>
      </c>
      <c r="AN2510">
        <v>0</v>
      </c>
      <c r="AO2510">
        <v>1</v>
      </c>
      <c r="AP2510">
        <v>1</v>
      </c>
      <c r="AQ2510">
        <v>0</v>
      </c>
      <c r="AR2510">
        <v>0</v>
      </c>
      <c r="AS2510" t="s">
        <v>3</v>
      </c>
      <c r="AT2510">
        <v>1.56</v>
      </c>
      <c r="AU2510" t="s">
        <v>133</v>
      </c>
      <c r="AV2510">
        <v>0</v>
      </c>
      <c r="AW2510">
        <v>2</v>
      </c>
      <c r="AX2510">
        <v>35872071</v>
      </c>
      <c r="AY2510">
        <v>1</v>
      </c>
      <c r="AZ2510">
        <v>0</v>
      </c>
      <c r="BA2510">
        <v>2440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CX2510">
        <f>Y2510*Source!I2378</f>
        <v>0.1014</v>
      </c>
      <c r="CY2510">
        <f>AB2510</f>
        <v>364.68</v>
      </c>
      <c r="CZ2510">
        <f>AF2510</f>
        <v>12.4</v>
      </c>
      <c r="DA2510">
        <f>AJ2510</f>
        <v>29.41</v>
      </c>
      <c r="DB2510">
        <f t="shared" si="387"/>
        <v>24.18</v>
      </c>
      <c r="DC2510">
        <f t="shared" si="388"/>
        <v>19.61</v>
      </c>
    </row>
    <row r="2511" spans="1:107">
      <c r="A2511">
        <f>ROW(Source!A2378)</f>
        <v>2378</v>
      </c>
      <c r="B2511">
        <v>35863109</v>
      </c>
      <c r="C2511">
        <v>35872053</v>
      </c>
      <c r="D2511">
        <v>35555043</v>
      </c>
      <c r="E2511">
        <v>1</v>
      </c>
      <c r="F2511">
        <v>1</v>
      </c>
      <c r="G2511">
        <v>1</v>
      </c>
      <c r="H2511">
        <v>2</v>
      </c>
      <c r="I2511" t="s">
        <v>872</v>
      </c>
      <c r="J2511" t="s">
        <v>873</v>
      </c>
      <c r="K2511" t="s">
        <v>874</v>
      </c>
      <c r="L2511">
        <v>1368</v>
      </c>
      <c r="N2511">
        <v>1011</v>
      </c>
      <c r="O2511" t="s">
        <v>567</v>
      </c>
      <c r="P2511" t="s">
        <v>567</v>
      </c>
      <c r="Q2511">
        <v>1</v>
      </c>
      <c r="W2511">
        <v>0</v>
      </c>
      <c r="X2511">
        <v>1736493163</v>
      </c>
      <c r="Y2511">
        <v>6.25E-2</v>
      </c>
      <c r="AA2511">
        <v>0</v>
      </c>
      <c r="AB2511">
        <v>17.45</v>
      </c>
      <c r="AC2511">
        <v>0</v>
      </c>
      <c r="AD2511">
        <v>0</v>
      </c>
      <c r="AE2511">
        <v>0</v>
      </c>
      <c r="AF2511">
        <v>9.9700000000000006</v>
      </c>
      <c r="AG2511">
        <v>0</v>
      </c>
      <c r="AH2511">
        <v>0</v>
      </c>
      <c r="AI2511">
        <v>1</v>
      </c>
      <c r="AJ2511">
        <v>1.75</v>
      </c>
      <c r="AK2511">
        <v>33.049999999999997</v>
      </c>
      <c r="AL2511">
        <v>1</v>
      </c>
      <c r="AN2511">
        <v>0</v>
      </c>
      <c r="AO2511">
        <v>1</v>
      </c>
      <c r="AP2511">
        <v>1</v>
      </c>
      <c r="AQ2511">
        <v>0</v>
      </c>
      <c r="AR2511">
        <v>0</v>
      </c>
      <c r="AS2511" t="s">
        <v>3</v>
      </c>
      <c r="AT2511">
        <v>0.05</v>
      </c>
      <c r="AU2511" t="s">
        <v>133</v>
      </c>
      <c r="AV2511">
        <v>0</v>
      </c>
      <c r="AW2511">
        <v>2</v>
      </c>
      <c r="AX2511">
        <v>35872072</v>
      </c>
      <c r="AY2511">
        <v>1</v>
      </c>
      <c r="AZ2511">
        <v>0</v>
      </c>
      <c r="BA2511">
        <v>2441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CX2511">
        <f>Y2511*Source!I2378</f>
        <v>3.2499999999999999E-3</v>
      </c>
      <c r="CY2511">
        <f>AB2511</f>
        <v>17.45</v>
      </c>
      <c r="CZ2511">
        <f>AF2511</f>
        <v>9.9700000000000006</v>
      </c>
      <c r="DA2511">
        <f>AJ2511</f>
        <v>1.75</v>
      </c>
      <c r="DB2511">
        <f t="shared" si="387"/>
        <v>0.63</v>
      </c>
      <c r="DC2511">
        <f t="shared" si="388"/>
        <v>0</v>
      </c>
    </row>
    <row r="2512" spans="1:107">
      <c r="A2512">
        <f>ROW(Source!A2378)</f>
        <v>2378</v>
      </c>
      <c r="B2512">
        <v>35863109</v>
      </c>
      <c r="C2512">
        <v>35872053</v>
      </c>
      <c r="D2512">
        <v>35555088</v>
      </c>
      <c r="E2512">
        <v>1</v>
      </c>
      <c r="F2512">
        <v>1</v>
      </c>
      <c r="G2512">
        <v>1</v>
      </c>
      <c r="H2512">
        <v>2</v>
      </c>
      <c r="I2512" t="s">
        <v>578</v>
      </c>
      <c r="J2512" t="s">
        <v>639</v>
      </c>
      <c r="K2512" t="s">
        <v>580</v>
      </c>
      <c r="L2512">
        <v>1368</v>
      </c>
      <c r="N2512">
        <v>1011</v>
      </c>
      <c r="O2512" t="s">
        <v>567</v>
      </c>
      <c r="P2512" t="s">
        <v>567</v>
      </c>
      <c r="Q2512">
        <v>1</v>
      </c>
      <c r="W2512">
        <v>0</v>
      </c>
      <c r="X2512">
        <v>586434904</v>
      </c>
      <c r="Y2512">
        <v>0.35000000000000003</v>
      </c>
      <c r="AA2512">
        <v>0</v>
      </c>
      <c r="AB2512">
        <v>932.72</v>
      </c>
      <c r="AC2512">
        <v>383.38</v>
      </c>
      <c r="AD2512">
        <v>0</v>
      </c>
      <c r="AE2512">
        <v>0</v>
      </c>
      <c r="AF2512">
        <v>87.17</v>
      </c>
      <c r="AG2512">
        <v>11.6</v>
      </c>
      <c r="AH2512">
        <v>0</v>
      </c>
      <c r="AI2512">
        <v>1</v>
      </c>
      <c r="AJ2512">
        <v>10.7</v>
      </c>
      <c r="AK2512">
        <v>33.049999999999997</v>
      </c>
      <c r="AL2512">
        <v>1</v>
      </c>
      <c r="AN2512">
        <v>0</v>
      </c>
      <c r="AO2512">
        <v>1</v>
      </c>
      <c r="AP2512">
        <v>1</v>
      </c>
      <c r="AQ2512">
        <v>0</v>
      </c>
      <c r="AR2512">
        <v>0</v>
      </c>
      <c r="AS2512" t="s">
        <v>3</v>
      </c>
      <c r="AT2512">
        <v>0.28000000000000003</v>
      </c>
      <c r="AU2512" t="s">
        <v>133</v>
      </c>
      <c r="AV2512">
        <v>0</v>
      </c>
      <c r="AW2512">
        <v>2</v>
      </c>
      <c r="AX2512">
        <v>35872073</v>
      </c>
      <c r="AY2512">
        <v>1</v>
      </c>
      <c r="AZ2512">
        <v>0</v>
      </c>
      <c r="BA2512">
        <v>2442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v>0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v>0</v>
      </c>
      <c r="BV2512">
        <v>0</v>
      </c>
      <c r="BW2512">
        <v>0</v>
      </c>
      <c r="CX2512">
        <f>Y2512*Source!I2378</f>
        <v>1.8200000000000001E-2</v>
      </c>
      <c r="CY2512">
        <f>AB2512</f>
        <v>932.72</v>
      </c>
      <c r="CZ2512">
        <f>AF2512</f>
        <v>87.17</v>
      </c>
      <c r="DA2512">
        <f>AJ2512</f>
        <v>10.7</v>
      </c>
      <c r="DB2512">
        <f t="shared" si="387"/>
        <v>30.51</v>
      </c>
      <c r="DC2512">
        <f t="shared" si="388"/>
        <v>4.0599999999999996</v>
      </c>
    </row>
    <row r="2513" spans="1:107">
      <c r="A2513">
        <f>ROW(Source!A2378)</f>
        <v>2378</v>
      </c>
      <c r="B2513">
        <v>35863109</v>
      </c>
      <c r="C2513">
        <v>35872053</v>
      </c>
      <c r="D2513">
        <v>29110036</v>
      </c>
      <c r="E2513">
        <v>1</v>
      </c>
      <c r="F2513">
        <v>1</v>
      </c>
      <c r="G2513">
        <v>1</v>
      </c>
      <c r="H2513">
        <v>3</v>
      </c>
      <c r="I2513" t="s">
        <v>436</v>
      </c>
      <c r="J2513" t="s">
        <v>438</v>
      </c>
      <c r="K2513" t="s">
        <v>437</v>
      </c>
      <c r="L2513">
        <v>1327</v>
      </c>
      <c r="N2513">
        <v>1005</v>
      </c>
      <c r="O2513" t="s">
        <v>155</v>
      </c>
      <c r="P2513" t="s">
        <v>155</v>
      </c>
      <c r="Q2513">
        <v>1</v>
      </c>
      <c r="W2513">
        <v>0</v>
      </c>
      <c r="X2513">
        <v>-236491345</v>
      </c>
      <c r="Y2513">
        <v>100</v>
      </c>
      <c r="AA2513">
        <v>533.59</v>
      </c>
      <c r="AB2513">
        <v>0</v>
      </c>
      <c r="AC2513">
        <v>0</v>
      </c>
      <c r="AD2513">
        <v>0</v>
      </c>
      <c r="AE2513">
        <v>67.8</v>
      </c>
      <c r="AF2513">
        <v>0</v>
      </c>
      <c r="AG2513">
        <v>0</v>
      </c>
      <c r="AH2513">
        <v>0</v>
      </c>
      <c r="AI2513">
        <v>7.87</v>
      </c>
      <c r="AJ2513">
        <v>1</v>
      </c>
      <c r="AK2513">
        <v>1</v>
      </c>
      <c r="AL2513">
        <v>1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 t="s">
        <v>3</v>
      </c>
      <c r="AT2513">
        <v>100</v>
      </c>
      <c r="AU2513" t="s">
        <v>3</v>
      </c>
      <c r="AV2513">
        <v>0</v>
      </c>
      <c r="AW2513">
        <v>1</v>
      </c>
      <c r="AX2513">
        <v>-1</v>
      </c>
      <c r="AY2513">
        <v>0</v>
      </c>
      <c r="AZ2513">
        <v>0</v>
      </c>
      <c r="BA2513" t="s">
        <v>3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CX2513">
        <f>Y2513*Source!I2378</f>
        <v>5.2</v>
      </c>
      <c r="CY2513">
        <f t="shared" ref="CY2513:CY2518" si="389">AA2513</f>
        <v>533.59</v>
      </c>
      <c r="CZ2513">
        <f t="shared" ref="CZ2513:CZ2518" si="390">AE2513</f>
        <v>67.8</v>
      </c>
      <c r="DA2513">
        <f t="shared" ref="DA2513:DA2518" si="391">AI2513</f>
        <v>7.87</v>
      </c>
      <c r="DB2513">
        <f t="shared" ref="DB2513:DB2518" si="392">ROUND(ROUND(AT2513*CZ2513,2),2)</f>
        <v>6780</v>
      </c>
      <c r="DC2513">
        <f t="shared" ref="DC2513:DC2518" si="393">ROUND(ROUND(AT2513*AG2513,2),2)</f>
        <v>0</v>
      </c>
    </row>
    <row r="2514" spans="1:107">
      <c r="A2514">
        <f>ROW(Source!A2378)</f>
        <v>2378</v>
      </c>
      <c r="B2514">
        <v>35863109</v>
      </c>
      <c r="C2514">
        <v>35872053</v>
      </c>
      <c r="D2514">
        <v>35552759</v>
      </c>
      <c r="E2514">
        <v>1</v>
      </c>
      <c r="F2514">
        <v>1</v>
      </c>
      <c r="G2514">
        <v>1</v>
      </c>
      <c r="H2514">
        <v>3</v>
      </c>
      <c r="I2514" t="s">
        <v>592</v>
      </c>
      <c r="J2514" t="s">
        <v>875</v>
      </c>
      <c r="K2514" t="s">
        <v>594</v>
      </c>
      <c r="L2514">
        <v>1346</v>
      </c>
      <c r="N2514">
        <v>1009</v>
      </c>
      <c r="O2514" t="s">
        <v>160</v>
      </c>
      <c r="P2514" t="s">
        <v>160</v>
      </c>
      <c r="Q2514">
        <v>1</v>
      </c>
      <c r="W2514">
        <v>0</v>
      </c>
      <c r="X2514">
        <v>1303768260</v>
      </c>
      <c r="Y2514">
        <v>0.5</v>
      </c>
      <c r="AA2514">
        <v>46.61</v>
      </c>
      <c r="AB2514">
        <v>0</v>
      </c>
      <c r="AC2514">
        <v>0</v>
      </c>
      <c r="AD2514">
        <v>0</v>
      </c>
      <c r="AE2514">
        <v>1.81</v>
      </c>
      <c r="AF2514">
        <v>0</v>
      </c>
      <c r="AG2514">
        <v>0</v>
      </c>
      <c r="AH2514">
        <v>0</v>
      </c>
      <c r="AI2514">
        <v>25.75</v>
      </c>
      <c r="AJ2514">
        <v>1</v>
      </c>
      <c r="AK2514">
        <v>1</v>
      </c>
      <c r="AL2514">
        <v>1</v>
      </c>
      <c r="AN2514">
        <v>0</v>
      </c>
      <c r="AO2514">
        <v>1</v>
      </c>
      <c r="AP2514">
        <v>0</v>
      </c>
      <c r="AQ2514">
        <v>0</v>
      </c>
      <c r="AR2514">
        <v>0</v>
      </c>
      <c r="AS2514" t="s">
        <v>3</v>
      </c>
      <c r="AT2514">
        <v>0.5</v>
      </c>
      <c r="AU2514" t="s">
        <v>3</v>
      </c>
      <c r="AV2514">
        <v>0</v>
      </c>
      <c r="AW2514">
        <v>2</v>
      </c>
      <c r="AX2514">
        <v>35872074</v>
      </c>
      <c r="AY2514">
        <v>1</v>
      </c>
      <c r="AZ2514">
        <v>0</v>
      </c>
      <c r="BA2514">
        <v>2443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CX2514">
        <f>Y2514*Source!I2378</f>
        <v>2.5999999999999999E-2</v>
      </c>
      <c r="CY2514">
        <f t="shared" si="389"/>
        <v>46.61</v>
      </c>
      <c r="CZ2514">
        <f t="shared" si="390"/>
        <v>1.81</v>
      </c>
      <c r="DA2514">
        <f t="shared" si="391"/>
        <v>25.75</v>
      </c>
      <c r="DB2514">
        <f t="shared" si="392"/>
        <v>0.91</v>
      </c>
      <c r="DC2514">
        <f t="shared" si="393"/>
        <v>0</v>
      </c>
    </row>
    <row r="2515" spans="1:107">
      <c r="A2515">
        <f>ROW(Source!A2378)</f>
        <v>2378</v>
      </c>
      <c r="B2515">
        <v>35863109</v>
      </c>
      <c r="C2515">
        <v>35872053</v>
      </c>
      <c r="D2515">
        <v>35552810</v>
      </c>
      <c r="E2515">
        <v>1</v>
      </c>
      <c r="F2515">
        <v>1</v>
      </c>
      <c r="G2515">
        <v>1</v>
      </c>
      <c r="H2515">
        <v>3</v>
      </c>
      <c r="I2515" t="s">
        <v>876</v>
      </c>
      <c r="J2515" t="s">
        <v>877</v>
      </c>
      <c r="K2515" t="s">
        <v>878</v>
      </c>
      <c r="L2515">
        <v>1348</v>
      </c>
      <c r="N2515">
        <v>1009</v>
      </c>
      <c r="O2515" t="s">
        <v>30</v>
      </c>
      <c r="P2515" t="s">
        <v>30</v>
      </c>
      <c r="Q2515">
        <v>1000</v>
      </c>
      <c r="W2515">
        <v>0</v>
      </c>
      <c r="X2515">
        <v>688809200</v>
      </c>
      <c r="Y2515">
        <v>0.05</v>
      </c>
      <c r="AA2515">
        <v>38737.9</v>
      </c>
      <c r="AB2515">
        <v>0</v>
      </c>
      <c r="AC2515">
        <v>0</v>
      </c>
      <c r="AD2515">
        <v>0</v>
      </c>
      <c r="AE2515">
        <v>6532.53</v>
      </c>
      <c r="AF2515">
        <v>0</v>
      </c>
      <c r="AG2515">
        <v>0</v>
      </c>
      <c r="AH2515">
        <v>0</v>
      </c>
      <c r="AI2515">
        <v>5.93</v>
      </c>
      <c r="AJ2515">
        <v>1</v>
      </c>
      <c r="AK2515">
        <v>1</v>
      </c>
      <c r="AL2515">
        <v>1</v>
      </c>
      <c r="AN2515">
        <v>0</v>
      </c>
      <c r="AO2515">
        <v>1</v>
      </c>
      <c r="AP2515">
        <v>0</v>
      </c>
      <c r="AQ2515">
        <v>0</v>
      </c>
      <c r="AR2515">
        <v>0</v>
      </c>
      <c r="AS2515" t="s">
        <v>3</v>
      </c>
      <c r="AT2515">
        <v>0.05</v>
      </c>
      <c r="AU2515" t="s">
        <v>3</v>
      </c>
      <c r="AV2515">
        <v>0</v>
      </c>
      <c r="AW2515">
        <v>2</v>
      </c>
      <c r="AX2515">
        <v>35872075</v>
      </c>
      <c r="AY2515">
        <v>1</v>
      </c>
      <c r="AZ2515">
        <v>0</v>
      </c>
      <c r="BA2515">
        <v>2444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CX2515">
        <f>Y2515*Source!I2378</f>
        <v>2.5999999999999999E-3</v>
      </c>
      <c r="CY2515">
        <f t="shared" si="389"/>
        <v>38737.9</v>
      </c>
      <c r="CZ2515">
        <f t="shared" si="390"/>
        <v>6532.53</v>
      </c>
      <c r="DA2515">
        <f t="shared" si="391"/>
        <v>5.93</v>
      </c>
      <c r="DB2515">
        <f t="shared" si="392"/>
        <v>326.63</v>
      </c>
      <c r="DC2515">
        <f t="shared" si="393"/>
        <v>0</v>
      </c>
    </row>
    <row r="2516" spans="1:107">
      <c r="A2516">
        <f>ROW(Source!A2378)</f>
        <v>2378</v>
      </c>
      <c r="B2516">
        <v>35863109</v>
      </c>
      <c r="C2516">
        <v>35872053</v>
      </c>
      <c r="D2516">
        <v>35552960</v>
      </c>
      <c r="E2516">
        <v>1</v>
      </c>
      <c r="F2516">
        <v>1</v>
      </c>
      <c r="G2516">
        <v>1</v>
      </c>
      <c r="H2516">
        <v>3</v>
      </c>
      <c r="I2516" t="s">
        <v>879</v>
      </c>
      <c r="J2516" t="s">
        <v>880</v>
      </c>
      <c r="K2516" t="s">
        <v>881</v>
      </c>
      <c r="L2516">
        <v>1346</v>
      </c>
      <c r="N2516">
        <v>1009</v>
      </c>
      <c r="O2516" t="s">
        <v>160</v>
      </c>
      <c r="P2516" t="s">
        <v>160</v>
      </c>
      <c r="Q2516">
        <v>1</v>
      </c>
      <c r="W2516">
        <v>0</v>
      </c>
      <c r="X2516">
        <v>1499488095</v>
      </c>
      <c r="Y2516">
        <v>430</v>
      </c>
      <c r="AA2516">
        <v>15.98</v>
      </c>
      <c r="AB2516">
        <v>0</v>
      </c>
      <c r="AC2516">
        <v>0</v>
      </c>
      <c r="AD2516">
        <v>0</v>
      </c>
      <c r="AE2516">
        <v>3.86</v>
      </c>
      <c r="AF2516">
        <v>0</v>
      </c>
      <c r="AG2516">
        <v>0</v>
      </c>
      <c r="AH2516">
        <v>0</v>
      </c>
      <c r="AI2516">
        <v>4.1399999999999997</v>
      </c>
      <c r="AJ2516">
        <v>1</v>
      </c>
      <c r="AK2516">
        <v>1</v>
      </c>
      <c r="AL2516">
        <v>1</v>
      </c>
      <c r="AN2516">
        <v>0</v>
      </c>
      <c r="AO2516">
        <v>1</v>
      </c>
      <c r="AP2516">
        <v>0</v>
      </c>
      <c r="AQ2516">
        <v>0</v>
      </c>
      <c r="AR2516">
        <v>0</v>
      </c>
      <c r="AS2516" t="s">
        <v>3</v>
      </c>
      <c r="AT2516">
        <v>430</v>
      </c>
      <c r="AU2516" t="s">
        <v>3</v>
      </c>
      <c r="AV2516">
        <v>0</v>
      </c>
      <c r="AW2516">
        <v>2</v>
      </c>
      <c r="AX2516">
        <v>35872076</v>
      </c>
      <c r="AY2516">
        <v>1</v>
      </c>
      <c r="AZ2516">
        <v>0</v>
      </c>
      <c r="BA2516">
        <v>2445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CX2516">
        <f>Y2516*Source!I2378</f>
        <v>22.36</v>
      </c>
      <c r="CY2516">
        <f t="shared" si="389"/>
        <v>15.98</v>
      </c>
      <c r="CZ2516">
        <f t="shared" si="390"/>
        <v>3.86</v>
      </c>
      <c r="DA2516">
        <f t="shared" si="391"/>
        <v>4.1399999999999997</v>
      </c>
      <c r="DB2516">
        <f t="shared" si="392"/>
        <v>1659.8</v>
      </c>
      <c r="DC2516">
        <f t="shared" si="393"/>
        <v>0</v>
      </c>
    </row>
    <row r="2517" spans="1:107">
      <c r="A2517">
        <f>ROW(Source!A2378)</f>
        <v>2378</v>
      </c>
      <c r="B2517">
        <v>35863109</v>
      </c>
      <c r="C2517">
        <v>35872053</v>
      </c>
      <c r="D2517">
        <v>35552967</v>
      </c>
      <c r="E2517">
        <v>1</v>
      </c>
      <c r="F2517">
        <v>1</v>
      </c>
      <c r="G2517">
        <v>1</v>
      </c>
      <c r="H2517">
        <v>3</v>
      </c>
      <c r="I2517" t="s">
        <v>882</v>
      </c>
      <c r="J2517" t="s">
        <v>883</v>
      </c>
      <c r="K2517" t="s">
        <v>884</v>
      </c>
      <c r="L2517">
        <v>1327</v>
      </c>
      <c r="N2517">
        <v>1005</v>
      </c>
      <c r="O2517" t="s">
        <v>155</v>
      </c>
      <c r="P2517" t="s">
        <v>155</v>
      </c>
      <c r="Q2517">
        <v>1</v>
      </c>
      <c r="W2517">
        <v>0</v>
      </c>
      <c r="X2517">
        <v>1903771897</v>
      </c>
      <c r="Y2517">
        <v>102</v>
      </c>
      <c r="AA2517">
        <v>321.83</v>
      </c>
      <c r="AB2517">
        <v>0</v>
      </c>
      <c r="AC2517">
        <v>0</v>
      </c>
      <c r="AD2517">
        <v>0</v>
      </c>
      <c r="AE2517">
        <v>69.209999999999994</v>
      </c>
      <c r="AF2517">
        <v>0</v>
      </c>
      <c r="AG2517">
        <v>0</v>
      </c>
      <c r="AH2517">
        <v>0</v>
      </c>
      <c r="AI2517">
        <v>4.6500000000000004</v>
      </c>
      <c r="AJ2517">
        <v>1</v>
      </c>
      <c r="AK2517">
        <v>1</v>
      </c>
      <c r="AL2517">
        <v>1</v>
      </c>
      <c r="AN2517">
        <v>0</v>
      </c>
      <c r="AO2517">
        <v>1</v>
      </c>
      <c r="AP2517">
        <v>0</v>
      </c>
      <c r="AQ2517">
        <v>0</v>
      </c>
      <c r="AR2517">
        <v>0</v>
      </c>
      <c r="AS2517" t="s">
        <v>3</v>
      </c>
      <c r="AT2517">
        <v>102</v>
      </c>
      <c r="AU2517" t="s">
        <v>3</v>
      </c>
      <c r="AV2517">
        <v>0</v>
      </c>
      <c r="AW2517">
        <v>2</v>
      </c>
      <c r="AX2517">
        <v>35872077</v>
      </c>
      <c r="AY2517">
        <v>1</v>
      </c>
      <c r="AZ2517">
        <v>0</v>
      </c>
      <c r="BA2517">
        <v>2446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CX2517">
        <f>Y2517*Source!I2378</f>
        <v>5.3039999999999994</v>
      </c>
      <c r="CY2517">
        <f t="shared" si="389"/>
        <v>321.83</v>
      </c>
      <c r="CZ2517">
        <f t="shared" si="390"/>
        <v>69.209999999999994</v>
      </c>
      <c r="DA2517">
        <f t="shared" si="391"/>
        <v>4.6500000000000004</v>
      </c>
      <c r="DB2517">
        <f t="shared" si="392"/>
        <v>7059.42</v>
      </c>
      <c r="DC2517">
        <f t="shared" si="393"/>
        <v>0</v>
      </c>
    </row>
    <row r="2518" spans="1:107">
      <c r="A2518">
        <f>ROW(Source!A2378)</f>
        <v>2378</v>
      </c>
      <c r="B2518">
        <v>35863109</v>
      </c>
      <c r="C2518">
        <v>35872053</v>
      </c>
      <c r="D2518">
        <v>35554227</v>
      </c>
      <c r="E2518">
        <v>1</v>
      </c>
      <c r="F2518">
        <v>1</v>
      </c>
      <c r="G2518">
        <v>1</v>
      </c>
      <c r="H2518">
        <v>3</v>
      </c>
      <c r="I2518" t="s">
        <v>804</v>
      </c>
      <c r="J2518" t="s">
        <v>885</v>
      </c>
      <c r="K2518" t="s">
        <v>806</v>
      </c>
      <c r="L2518">
        <v>1339</v>
      </c>
      <c r="N2518">
        <v>1007</v>
      </c>
      <c r="O2518" t="s">
        <v>617</v>
      </c>
      <c r="P2518" t="s">
        <v>617</v>
      </c>
      <c r="Q2518">
        <v>1</v>
      </c>
      <c r="W2518">
        <v>0</v>
      </c>
      <c r="X2518">
        <v>1003927546</v>
      </c>
      <c r="Y2518">
        <v>3.5</v>
      </c>
      <c r="AA2518">
        <v>22.2</v>
      </c>
      <c r="AB2518">
        <v>0</v>
      </c>
      <c r="AC2518">
        <v>0</v>
      </c>
      <c r="AD2518">
        <v>0</v>
      </c>
      <c r="AE2518">
        <v>2.44</v>
      </c>
      <c r="AF2518">
        <v>0</v>
      </c>
      <c r="AG2518">
        <v>0</v>
      </c>
      <c r="AH2518">
        <v>0</v>
      </c>
      <c r="AI2518">
        <v>9.1</v>
      </c>
      <c r="AJ2518">
        <v>1</v>
      </c>
      <c r="AK2518">
        <v>1</v>
      </c>
      <c r="AL2518">
        <v>1</v>
      </c>
      <c r="AN2518">
        <v>0</v>
      </c>
      <c r="AO2518">
        <v>1</v>
      </c>
      <c r="AP2518">
        <v>0</v>
      </c>
      <c r="AQ2518">
        <v>0</v>
      </c>
      <c r="AR2518">
        <v>0</v>
      </c>
      <c r="AS2518" t="s">
        <v>3</v>
      </c>
      <c r="AT2518">
        <v>3.5</v>
      </c>
      <c r="AU2518" t="s">
        <v>3</v>
      </c>
      <c r="AV2518">
        <v>0</v>
      </c>
      <c r="AW2518">
        <v>2</v>
      </c>
      <c r="AX2518">
        <v>35872078</v>
      </c>
      <c r="AY2518">
        <v>1</v>
      </c>
      <c r="AZ2518">
        <v>0</v>
      </c>
      <c r="BA2518">
        <v>2447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CX2518">
        <f>Y2518*Source!I2378</f>
        <v>0.182</v>
      </c>
      <c r="CY2518">
        <f t="shared" si="389"/>
        <v>22.2</v>
      </c>
      <c r="CZ2518">
        <f t="shared" si="390"/>
        <v>2.44</v>
      </c>
      <c r="DA2518">
        <f t="shared" si="391"/>
        <v>9.1</v>
      </c>
      <c r="DB2518">
        <f t="shared" si="392"/>
        <v>8.5399999999999991</v>
      </c>
      <c r="DC2518">
        <f t="shared" si="393"/>
        <v>0</v>
      </c>
    </row>
    <row r="2519" spans="1:107">
      <c r="A2519">
        <f>ROW(Source!A2380)</f>
        <v>2380</v>
      </c>
      <c r="B2519">
        <v>35863109</v>
      </c>
      <c r="C2519">
        <v>36145169</v>
      </c>
      <c r="D2519">
        <v>18409850</v>
      </c>
      <c r="E2519">
        <v>1</v>
      </c>
      <c r="F2519">
        <v>1</v>
      </c>
      <c r="G2519">
        <v>1</v>
      </c>
      <c r="H2519">
        <v>1</v>
      </c>
      <c r="I2519" t="s">
        <v>674</v>
      </c>
      <c r="J2519" t="s">
        <v>3</v>
      </c>
      <c r="K2519" t="s">
        <v>675</v>
      </c>
      <c r="L2519">
        <v>1369</v>
      </c>
      <c r="N2519">
        <v>1013</v>
      </c>
      <c r="O2519" t="s">
        <v>561</v>
      </c>
      <c r="P2519" t="s">
        <v>561</v>
      </c>
      <c r="Q2519">
        <v>1</v>
      </c>
      <c r="W2519">
        <v>0</v>
      </c>
      <c r="X2519">
        <v>855544366</v>
      </c>
      <c r="Y2519">
        <v>111.55</v>
      </c>
      <c r="AA2519">
        <v>0</v>
      </c>
      <c r="AB2519">
        <v>0</v>
      </c>
      <c r="AC2519">
        <v>0</v>
      </c>
      <c r="AD2519">
        <v>289.7</v>
      </c>
      <c r="AE2519">
        <v>0</v>
      </c>
      <c r="AF2519">
        <v>0</v>
      </c>
      <c r="AG2519">
        <v>0</v>
      </c>
      <c r="AH2519">
        <v>289.7</v>
      </c>
      <c r="AI2519">
        <v>1</v>
      </c>
      <c r="AJ2519">
        <v>1</v>
      </c>
      <c r="AK2519">
        <v>1</v>
      </c>
      <c r="AL2519">
        <v>1</v>
      </c>
      <c r="AN2519">
        <v>0</v>
      </c>
      <c r="AO2519">
        <v>1</v>
      </c>
      <c r="AP2519">
        <v>1</v>
      </c>
      <c r="AQ2519">
        <v>0</v>
      </c>
      <c r="AR2519">
        <v>0</v>
      </c>
      <c r="AS2519" t="s">
        <v>3</v>
      </c>
      <c r="AT2519">
        <v>97</v>
      </c>
      <c r="AU2519" t="s">
        <v>134</v>
      </c>
      <c r="AV2519">
        <v>1</v>
      </c>
      <c r="AW2519">
        <v>2</v>
      </c>
      <c r="AX2519">
        <v>36145170</v>
      </c>
      <c r="AY2519">
        <v>1</v>
      </c>
      <c r="AZ2519">
        <v>0</v>
      </c>
      <c r="BA2519">
        <v>2448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CX2519">
        <f>Y2519*Source!I2380</f>
        <v>5.8005999999999993</v>
      </c>
      <c r="CY2519">
        <f>AD2519</f>
        <v>289.7</v>
      </c>
      <c r="CZ2519">
        <f>AH2519</f>
        <v>289.7</v>
      </c>
      <c r="DA2519">
        <f>AL2519</f>
        <v>1</v>
      </c>
      <c r="DB2519">
        <f>ROUND((ROUND(AT2519*CZ2519,2)*1.15),2)</f>
        <v>32316.04</v>
      </c>
      <c r="DC2519">
        <f>ROUND((ROUND(AT2519*AG2519,2)*1.15),2)</f>
        <v>0</v>
      </c>
    </row>
    <row r="2520" spans="1:107">
      <c r="A2520">
        <f>ROW(Source!A2380)</f>
        <v>2380</v>
      </c>
      <c r="B2520">
        <v>35863109</v>
      </c>
      <c r="C2520">
        <v>36145169</v>
      </c>
      <c r="D2520">
        <v>29173472</v>
      </c>
      <c r="E2520">
        <v>1</v>
      </c>
      <c r="F2520">
        <v>1</v>
      </c>
      <c r="G2520">
        <v>1</v>
      </c>
      <c r="H2520">
        <v>2</v>
      </c>
      <c r="I2520" t="s">
        <v>624</v>
      </c>
      <c r="J2520" t="s">
        <v>625</v>
      </c>
      <c r="K2520" t="s">
        <v>626</v>
      </c>
      <c r="L2520">
        <v>1368</v>
      </c>
      <c r="N2520">
        <v>1011</v>
      </c>
      <c r="O2520" t="s">
        <v>567</v>
      </c>
      <c r="P2520" t="s">
        <v>567</v>
      </c>
      <c r="Q2520">
        <v>1</v>
      </c>
      <c r="W2520">
        <v>0</v>
      </c>
      <c r="X2520">
        <v>275932499</v>
      </c>
      <c r="Y2520">
        <v>2.75</v>
      </c>
      <c r="AA2520">
        <v>0</v>
      </c>
      <c r="AB2520">
        <v>12.75</v>
      </c>
      <c r="AC2520">
        <v>0</v>
      </c>
      <c r="AD2520">
        <v>0</v>
      </c>
      <c r="AE2520">
        <v>0</v>
      </c>
      <c r="AF2520">
        <v>3</v>
      </c>
      <c r="AG2520">
        <v>0</v>
      </c>
      <c r="AH2520">
        <v>0</v>
      </c>
      <c r="AI2520">
        <v>1</v>
      </c>
      <c r="AJ2520">
        <v>4.25</v>
      </c>
      <c r="AK2520">
        <v>33.049999999999997</v>
      </c>
      <c r="AL2520">
        <v>1</v>
      </c>
      <c r="AN2520">
        <v>0</v>
      </c>
      <c r="AO2520">
        <v>1</v>
      </c>
      <c r="AP2520">
        <v>1</v>
      </c>
      <c r="AQ2520">
        <v>0</v>
      </c>
      <c r="AR2520">
        <v>0</v>
      </c>
      <c r="AS2520" t="s">
        <v>3</v>
      </c>
      <c r="AT2520">
        <v>2.2000000000000002</v>
      </c>
      <c r="AU2520" t="s">
        <v>133</v>
      </c>
      <c r="AV2520">
        <v>0</v>
      </c>
      <c r="AW2520">
        <v>2</v>
      </c>
      <c r="AX2520">
        <v>36145171</v>
      </c>
      <c r="AY2520">
        <v>1</v>
      </c>
      <c r="AZ2520">
        <v>0</v>
      </c>
      <c r="BA2520">
        <v>2449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CX2520">
        <f>Y2520*Source!I2380</f>
        <v>0.14299999999999999</v>
      </c>
      <c r="CY2520">
        <f>AB2520</f>
        <v>12.75</v>
      </c>
      <c r="CZ2520">
        <f>AF2520</f>
        <v>3</v>
      </c>
      <c r="DA2520">
        <f>AJ2520</f>
        <v>4.25</v>
      </c>
      <c r="DB2520">
        <f>ROUND((ROUND(AT2520*CZ2520,2)*1.25),2)</f>
        <v>8.25</v>
      </c>
      <c r="DC2520">
        <f>ROUND((ROUND(AT2520*AG2520,2)*1.25),2)</f>
        <v>0</v>
      </c>
    </row>
    <row r="2521" spans="1:107">
      <c r="A2521">
        <f>ROW(Source!A2380)</f>
        <v>2380</v>
      </c>
      <c r="B2521">
        <v>35863109</v>
      </c>
      <c r="C2521">
        <v>36145169</v>
      </c>
      <c r="D2521">
        <v>29174538</v>
      </c>
      <c r="E2521">
        <v>1</v>
      </c>
      <c r="F2521">
        <v>1</v>
      </c>
      <c r="G2521">
        <v>1</v>
      </c>
      <c r="H2521">
        <v>2</v>
      </c>
      <c r="I2521" t="s">
        <v>676</v>
      </c>
      <c r="J2521" t="s">
        <v>677</v>
      </c>
      <c r="K2521" t="s">
        <v>678</v>
      </c>
      <c r="L2521">
        <v>1368</v>
      </c>
      <c r="N2521">
        <v>1011</v>
      </c>
      <c r="O2521" t="s">
        <v>567</v>
      </c>
      <c r="P2521" t="s">
        <v>567</v>
      </c>
      <c r="Q2521">
        <v>1</v>
      </c>
      <c r="W2521">
        <v>0</v>
      </c>
      <c r="X2521">
        <v>1107538725</v>
      </c>
      <c r="Y2521">
        <v>0.4</v>
      </c>
      <c r="AA2521">
        <v>0</v>
      </c>
      <c r="AB2521">
        <v>187.1</v>
      </c>
      <c r="AC2521">
        <v>0</v>
      </c>
      <c r="AD2521">
        <v>0</v>
      </c>
      <c r="AE2521">
        <v>0</v>
      </c>
      <c r="AF2521">
        <v>33.590000000000003</v>
      </c>
      <c r="AG2521">
        <v>0</v>
      </c>
      <c r="AH2521">
        <v>0</v>
      </c>
      <c r="AI2521">
        <v>1</v>
      </c>
      <c r="AJ2521">
        <v>5.57</v>
      </c>
      <c r="AK2521">
        <v>33.049999999999997</v>
      </c>
      <c r="AL2521">
        <v>1</v>
      </c>
      <c r="AN2521">
        <v>0</v>
      </c>
      <c r="AO2521">
        <v>1</v>
      </c>
      <c r="AP2521">
        <v>1</v>
      </c>
      <c r="AQ2521">
        <v>0</v>
      </c>
      <c r="AR2521">
        <v>0</v>
      </c>
      <c r="AS2521" t="s">
        <v>3</v>
      </c>
      <c r="AT2521">
        <v>0.32</v>
      </c>
      <c r="AU2521" t="s">
        <v>133</v>
      </c>
      <c r="AV2521">
        <v>0</v>
      </c>
      <c r="AW2521">
        <v>2</v>
      </c>
      <c r="AX2521">
        <v>36145172</v>
      </c>
      <c r="AY2521">
        <v>1</v>
      </c>
      <c r="AZ2521">
        <v>0</v>
      </c>
      <c r="BA2521">
        <v>2450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CX2521">
        <f>Y2521*Source!I2380</f>
        <v>2.0799999999999999E-2</v>
      </c>
      <c r="CY2521">
        <f>AB2521</f>
        <v>187.1</v>
      </c>
      <c r="CZ2521">
        <f>AF2521</f>
        <v>33.590000000000003</v>
      </c>
      <c r="DA2521">
        <f>AJ2521</f>
        <v>5.57</v>
      </c>
      <c r="DB2521">
        <f>ROUND((ROUND(AT2521*CZ2521,2)*1.25),2)</f>
        <v>13.44</v>
      </c>
      <c r="DC2521">
        <f>ROUND((ROUND(AT2521*AG2521,2)*1.25),2)</f>
        <v>0</v>
      </c>
    </row>
    <row r="2522" spans="1:107">
      <c r="A2522">
        <f>ROW(Source!A2380)</f>
        <v>2380</v>
      </c>
      <c r="B2522">
        <v>35863109</v>
      </c>
      <c r="C2522">
        <v>36145169</v>
      </c>
      <c r="D2522">
        <v>29174580</v>
      </c>
      <c r="E2522">
        <v>1</v>
      </c>
      <c r="F2522">
        <v>1</v>
      </c>
      <c r="G2522">
        <v>1</v>
      </c>
      <c r="H2522">
        <v>2</v>
      </c>
      <c r="I2522" t="s">
        <v>679</v>
      </c>
      <c r="J2522" t="s">
        <v>680</v>
      </c>
      <c r="K2522" t="s">
        <v>681</v>
      </c>
      <c r="L2522">
        <v>1368</v>
      </c>
      <c r="N2522">
        <v>1011</v>
      </c>
      <c r="O2522" t="s">
        <v>567</v>
      </c>
      <c r="P2522" t="s">
        <v>567</v>
      </c>
      <c r="Q2522">
        <v>1</v>
      </c>
      <c r="W2522">
        <v>0</v>
      </c>
      <c r="X2522">
        <v>-169468834</v>
      </c>
      <c r="Y2522">
        <v>1.625</v>
      </c>
      <c r="AA2522">
        <v>0</v>
      </c>
      <c r="AB2522">
        <v>31.87</v>
      </c>
      <c r="AC2522">
        <v>0</v>
      </c>
      <c r="AD2522">
        <v>0</v>
      </c>
      <c r="AE2522">
        <v>0</v>
      </c>
      <c r="AF2522">
        <v>2.08</v>
      </c>
      <c r="AG2522">
        <v>0</v>
      </c>
      <c r="AH2522">
        <v>0</v>
      </c>
      <c r="AI2522">
        <v>1</v>
      </c>
      <c r="AJ2522">
        <v>15.32</v>
      </c>
      <c r="AK2522">
        <v>33.049999999999997</v>
      </c>
      <c r="AL2522">
        <v>1</v>
      </c>
      <c r="AN2522">
        <v>0</v>
      </c>
      <c r="AO2522">
        <v>1</v>
      </c>
      <c r="AP2522">
        <v>1</v>
      </c>
      <c r="AQ2522">
        <v>0</v>
      </c>
      <c r="AR2522">
        <v>0</v>
      </c>
      <c r="AS2522" t="s">
        <v>3</v>
      </c>
      <c r="AT2522">
        <v>1.3</v>
      </c>
      <c r="AU2522" t="s">
        <v>133</v>
      </c>
      <c r="AV2522">
        <v>0</v>
      </c>
      <c r="AW2522">
        <v>2</v>
      </c>
      <c r="AX2522">
        <v>36145173</v>
      </c>
      <c r="AY2522">
        <v>1</v>
      </c>
      <c r="AZ2522">
        <v>0</v>
      </c>
      <c r="BA2522">
        <v>2451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0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v>0</v>
      </c>
      <c r="BV2522">
        <v>0</v>
      </c>
      <c r="BW2522">
        <v>0</v>
      </c>
      <c r="CX2522">
        <f>Y2522*Source!I2380</f>
        <v>8.4499999999999992E-2</v>
      </c>
      <c r="CY2522">
        <f>AB2522</f>
        <v>31.87</v>
      </c>
      <c r="CZ2522">
        <f>AF2522</f>
        <v>2.08</v>
      </c>
      <c r="DA2522">
        <f>AJ2522</f>
        <v>15.32</v>
      </c>
      <c r="DB2522">
        <f>ROUND((ROUND(AT2522*CZ2522,2)*1.25),2)</f>
        <v>3.38</v>
      </c>
      <c r="DC2522">
        <f>ROUND((ROUND(AT2522*AG2522,2)*1.25),2)</f>
        <v>0</v>
      </c>
    </row>
    <row r="2523" spans="1:107">
      <c r="A2523">
        <f>ROW(Source!A2380)</f>
        <v>2380</v>
      </c>
      <c r="B2523">
        <v>35863109</v>
      </c>
      <c r="C2523">
        <v>36145169</v>
      </c>
      <c r="D2523">
        <v>29109354</v>
      </c>
      <c r="E2523">
        <v>1</v>
      </c>
      <c r="F2523">
        <v>1</v>
      </c>
      <c r="G2523">
        <v>1</v>
      </c>
      <c r="H2523">
        <v>3</v>
      </c>
      <c r="I2523" t="s">
        <v>685</v>
      </c>
      <c r="J2523" t="s">
        <v>686</v>
      </c>
      <c r="K2523" t="s">
        <v>687</v>
      </c>
      <c r="L2523">
        <v>1346</v>
      </c>
      <c r="N2523">
        <v>1009</v>
      </c>
      <c r="O2523" t="s">
        <v>160</v>
      </c>
      <c r="P2523" t="s">
        <v>160</v>
      </c>
      <c r="Q2523">
        <v>1</v>
      </c>
      <c r="W2523">
        <v>0</v>
      </c>
      <c r="X2523">
        <v>-882693383</v>
      </c>
      <c r="Y2523">
        <v>10</v>
      </c>
      <c r="AA2523">
        <v>64.010000000000005</v>
      </c>
      <c r="AB2523">
        <v>0</v>
      </c>
      <c r="AC2523">
        <v>0</v>
      </c>
      <c r="AD2523">
        <v>0</v>
      </c>
      <c r="AE2523">
        <v>46.72</v>
      </c>
      <c r="AF2523">
        <v>0</v>
      </c>
      <c r="AG2523">
        <v>0</v>
      </c>
      <c r="AH2523">
        <v>0</v>
      </c>
      <c r="AI2523">
        <v>1.37</v>
      </c>
      <c r="AJ2523">
        <v>1</v>
      </c>
      <c r="AK2523">
        <v>1</v>
      </c>
      <c r="AL2523">
        <v>1</v>
      </c>
      <c r="AN2523">
        <v>0</v>
      </c>
      <c r="AO2523">
        <v>1</v>
      </c>
      <c r="AP2523">
        <v>1</v>
      </c>
      <c r="AQ2523">
        <v>0</v>
      </c>
      <c r="AR2523">
        <v>0</v>
      </c>
      <c r="AS2523" t="s">
        <v>3</v>
      </c>
      <c r="AT2523">
        <v>10</v>
      </c>
      <c r="AU2523" t="s">
        <v>3</v>
      </c>
      <c r="AV2523">
        <v>0</v>
      </c>
      <c r="AW2523">
        <v>2</v>
      </c>
      <c r="AX2523">
        <v>36145174</v>
      </c>
      <c r="AY2523">
        <v>1</v>
      </c>
      <c r="AZ2523">
        <v>0</v>
      </c>
      <c r="BA2523">
        <v>2452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CX2523">
        <f>Y2523*Source!I2380</f>
        <v>0.52</v>
      </c>
      <c r="CY2523">
        <f t="shared" ref="CY2523:CY2538" si="394">AA2523</f>
        <v>64.010000000000005</v>
      </c>
      <c r="CZ2523">
        <f t="shared" ref="CZ2523:CZ2538" si="395">AE2523</f>
        <v>46.72</v>
      </c>
      <c r="DA2523">
        <f t="shared" ref="DA2523:DA2538" si="396">AI2523</f>
        <v>1.37</v>
      </c>
      <c r="DB2523">
        <f t="shared" ref="DB2523:DB2549" si="397">ROUND(ROUND(AT2523*CZ2523,2),2)</f>
        <v>467.2</v>
      </c>
      <c r="DC2523">
        <f t="shared" ref="DC2523:DC2549" si="398">ROUND(ROUND(AT2523*AG2523,2),2)</f>
        <v>0</v>
      </c>
    </row>
    <row r="2524" spans="1:107">
      <c r="A2524">
        <f>ROW(Source!A2380)</f>
        <v>2380</v>
      </c>
      <c r="B2524">
        <v>35863109</v>
      </c>
      <c r="C2524">
        <v>36145169</v>
      </c>
      <c r="D2524">
        <v>29109781</v>
      </c>
      <c r="E2524">
        <v>1</v>
      </c>
      <c r="F2524">
        <v>1</v>
      </c>
      <c r="G2524">
        <v>1</v>
      </c>
      <c r="H2524">
        <v>3</v>
      </c>
      <c r="I2524" t="s">
        <v>691</v>
      </c>
      <c r="J2524" t="s">
        <v>692</v>
      </c>
      <c r="K2524" t="s">
        <v>693</v>
      </c>
      <c r="L2524">
        <v>1346</v>
      </c>
      <c r="N2524">
        <v>1009</v>
      </c>
      <c r="O2524" t="s">
        <v>160</v>
      </c>
      <c r="P2524" t="s">
        <v>160</v>
      </c>
      <c r="Q2524">
        <v>1</v>
      </c>
      <c r="W2524">
        <v>0</v>
      </c>
      <c r="X2524">
        <v>-306339415</v>
      </c>
      <c r="Y2524">
        <v>4</v>
      </c>
      <c r="AA2524">
        <v>60.38</v>
      </c>
      <c r="AB2524">
        <v>0</v>
      </c>
      <c r="AC2524">
        <v>0</v>
      </c>
      <c r="AD2524">
        <v>0</v>
      </c>
      <c r="AE2524">
        <v>11.12</v>
      </c>
      <c r="AF2524">
        <v>0</v>
      </c>
      <c r="AG2524">
        <v>0</v>
      </c>
      <c r="AH2524">
        <v>0</v>
      </c>
      <c r="AI2524">
        <v>5.43</v>
      </c>
      <c r="AJ2524">
        <v>1</v>
      </c>
      <c r="AK2524">
        <v>1</v>
      </c>
      <c r="AL2524">
        <v>1</v>
      </c>
      <c r="AN2524">
        <v>0</v>
      </c>
      <c r="AO2524">
        <v>1</v>
      </c>
      <c r="AP2524">
        <v>1</v>
      </c>
      <c r="AQ2524">
        <v>0</v>
      </c>
      <c r="AR2524">
        <v>0</v>
      </c>
      <c r="AS2524" t="s">
        <v>3</v>
      </c>
      <c r="AT2524">
        <v>4</v>
      </c>
      <c r="AU2524" t="s">
        <v>3</v>
      </c>
      <c r="AV2524">
        <v>0</v>
      </c>
      <c r="AW2524">
        <v>2</v>
      </c>
      <c r="AX2524">
        <v>36145175</v>
      </c>
      <c r="AY2524">
        <v>1</v>
      </c>
      <c r="AZ2524">
        <v>0</v>
      </c>
      <c r="BA2524">
        <v>2453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CX2524">
        <f>Y2524*Source!I2380</f>
        <v>0.20799999999999999</v>
      </c>
      <c r="CY2524">
        <f t="shared" si="394"/>
        <v>60.38</v>
      </c>
      <c r="CZ2524">
        <f t="shared" si="395"/>
        <v>11.12</v>
      </c>
      <c r="DA2524">
        <f t="shared" si="396"/>
        <v>5.43</v>
      </c>
      <c r="DB2524">
        <f t="shared" si="397"/>
        <v>44.48</v>
      </c>
      <c r="DC2524">
        <f t="shared" si="398"/>
        <v>0</v>
      </c>
    </row>
    <row r="2525" spans="1:107">
      <c r="A2525">
        <f>ROW(Source!A2380)</f>
        <v>2380</v>
      </c>
      <c r="B2525">
        <v>35863109</v>
      </c>
      <c r="C2525">
        <v>36145169</v>
      </c>
      <c r="D2525">
        <v>29109782</v>
      </c>
      <c r="E2525">
        <v>1</v>
      </c>
      <c r="F2525">
        <v>1</v>
      </c>
      <c r="G2525">
        <v>1</v>
      </c>
      <c r="H2525">
        <v>3</v>
      </c>
      <c r="I2525" t="s">
        <v>694</v>
      </c>
      <c r="J2525" t="s">
        <v>695</v>
      </c>
      <c r="K2525" t="s">
        <v>696</v>
      </c>
      <c r="L2525">
        <v>1346</v>
      </c>
      <c r="N2525">
        <v>1009</v>
      </c>
      <c r="O2525" t="s">
        <v>160</v>
      </c>
      <c r="P2525" t="s">
        <v>160</v>
      </c>
      <c r="Q2525">
        <v>1</v>
      </c>
      <c r="W2525">
        <v>0</v>
      </c>
      <c r="X2525">
        <v>-71279152</v>
      </c>
      <c r="Y2525">
        <v>42</v>
      </c>
      <c r="AA2525">
        <v>16.309999999999999</v>
      </c>
      <c r="AB2525">
        <v>0</v>
      </c>
      <c r="AC2525">
        <v>0</v>
      </c>
      <c r="AD2525">
        <v>0</v>
      </c>
      <c r="AE2525">
        <v>4.3600000000000003</v>
      </c>
      <c r="AF2525">
        <v>0</v>
      </c>
      <c r="AG2525">
        <v>0</v>
      </c>
      <c r="AH2525">
        <v>0</v>
      </c>
      <c r="AI2525">
        <v>3.74</v>
      </c>
      <c r="AJ2525">
        <v>1</v>
      </c>
      <c r="AK2525">
        <v>1</v>
      </c>
      <c r="AL2525">
        <v>1</v>
      </c>
      <c r="AN2525">
        <v>0</v>
      </c>
      <c r="AO2525">
        <v>1</v>
      </c>
      <c r="AP2525">
        <v>1</v>
      </c>
      <c r="AQ2525">
        <v>0</v>
      </c>
      <c r="AR2525">
        <v>0</v>
      </c>
      <c r="AS2525" t="s">
        <v>3</v>
      </c>
      <c r="AT2525">
        <v>42</v>
      </c>
      <c r="AU2525" t="s">
        <v>3</v>
      </c>
      <c r="AV2525">
        <v>0</v>
      </c>
      <c r="AW2525">
        <v>2</v>
      </c>
      <c r="AX2525">
        <v>36145176</v>
      </c>
      <c r="AY2525">
        <v>1</v>
      </c>
      <c r="AZ2525">
        <v>0</v>
      </c>
      <c r="BA2525">
        <v>2454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CX2525">
        <f>Y2525*Source!I2380</f>
        <v>2.1839999999999997</v>
      </c>
      <c r="CY2525">
        <f t="shared" si="394"/>
        <v>16.309999999999999</v>
      </c>
      <c r="CZ2525">
        <f t="shared" si="395"/>
        <v>4.3600000000000003</v>
      </c>
      <c r="DA2525">
        <f t="shared" si="396"/>
        <v>3.74</v>
      </c>
      <c r="DB2525">
        <f t="shared" si="397"/>
        <v>183.12</v>
      </c>
      <c r="DC2525">
        <f t="shared" si="398"/>
        <v>0</v>
      </c>
    </row>
    <row r="2526" spans="1:107">
      <c r="A2526">
        <f>ROW(Source!A2380)</f>
        <v>2380</v>
      </c>
      <c r="B2526">
        <v>35863109</v>
      </c>
      <c r="C2526">
        <v>36145169</v>
      </c>
      <c r="D2526">
        <v>29110699</v>
      </c>
      <c r="E2526">
        <v>1</v>
      </c>
      <c r="F2526">
        <v>1</v>
      </c>
      <c r="G2526">
        <v>1</v>
      </c>
      <c r="H2526">
        <v>3</v>
      </c>
      <c r="I2526" t="s">
        <v>697</v>
      </c>
      <c r="J2526" t="s">
        <v>698</v>
      </c>
      <c r="K2526" t="s">
        <v>699</v>
      </c>
      <c r="L2526">
        <v>1301</v>
      </c>
      <c r="N2526">
        <v>1003</v>
      </c>
      <c r="O2526" t="s">
        <v>142</v>
      </c>
      <c r="P2526" t="s">
        <v>142</v>
      </c>
      <c r="Q2526">
        <v>1</v>
      </c>
      <c r="W2526">
        <v>0</v>
      </c>
      <c r="X2526">
        <v>1063889258</v>
      </c>
      <c r="Y2526">
        <v>68</v>
      </c>
      <c r="AA2526">
        <v>1.24</v>
      </c>
      <c r="AB2526">
        <v>0</v>
      </c>
      <c r="AC2526">
        <v>0</v>
      </c>
      <c r="AD2526">
        <v>0</v>
      </c>
      <c r="AE2526">
        <v>0.17</v>
      </c>
      <c r="AF2526">
        <v>0</v>
      </c>
      <c r="AG2526">
        <v>0</v>
      </c>
      <c r="AH2526">
        <v>0</v>
      </c>
      <c r="AI2526">
        <v>7.29</v>
      </c>
      <c r="AJ2526">
        <v>1</v>
      </c>
      <c r="AK2526">
        <v>1</v>
      </c>
      <c r="AL2526">
        <v>1</v>
      </c>
      <c r="AN2526">
        <v>0</v>
      </c>
      <c r="AO2526">
        <v>1</v>
      </c>
      <c r="AP2526">
        <v>1</v>
      </c>
      <c r="AQ2526">
        <v>0</v>
      </c>
      <c r="AR2526">
        <v>0</v>
      </c>
      <c r="AS2526" t="s">
        <v>3</v>
      </c>
      <c r="AT2526">
        <v>68</v>
      </c>
      <c r="AU2526" t="s">
        <v>3</v>
      </c>
      <c r="AV2526">
        <v>0</v>
      </c>
      <c r="AW2526">
        <v>2</v>
      </c>
      <c r="AX2526">
        <v>36145177</v>
      </c>
      <c r="AY2526">
        <v>1</v>
      </c>
      <c r="AZ2526">
        <v>0</v>
      </c>
      <c r="BA2526">
        <v>2455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0</v>
      </c>
      <c r="BS2526">
        <v>0</v>
      </c>
      <c r="BT2526">
        <v>0</v>
      </c>
      <c r="BU2526">
        <v>0</v>
      </c>
      <c r="BV2526">
        <v>0</v>
      </c>
      <c r="BW2526">
        <v>0</v>
      </c>
      <c r="CX2526">
        <f>Y2526*Source!I2380</f>
        <v>3.536</v>
      </c>
      <c r="CY2526">
        <f t="shared" si="394"/>
        <v>1.24</v>
      </c>
      <c r="CZ2526">
        <f t="shared" si="395"/>
        <v>0.17</v>
      </c>
      <c r="DA2526">
        <f t="shared" si="396"/>
        <v>7.29</v>
      </c>
      <c r="DB2526">
        <f t="shared" si="397"/>
        <v>11.56</v>
      </c>
      <c r="DC2526">
        <f t="shared" si="398"/>
        <v>0</v>
      </c>
    </row>
    <row r="2527" spans="1:107">
      <c r="A2527">
        <f>ROW(Source!A2380)</f>
        <v>2380</v>
      </c>
      <c r="B2527">
        <v>35863109</v>
      </c>
      <c r="C2527">
        <v>36145169</v>
      </c>
      <c r="D2527">
        <v>29110797</v>
      </c>
      <c r="E2527">
        <v>1</v>
      </c>
      <c r="F2527">
        <v>1</v>
      </c>
      <c r="G2527">
        <v>1</v>
      </c>
      <c r="H2527">
        <v>3</v>
      </c>
      <c r="I2527" t="s">
        <v>700</v>
      </c>
      <c r="J2527" t="s">
        <v>701</v>
      </c>
      <c r="K2527" t="s">
        <v>702</v>
      </c>
      <c r="L2527">
        <v>1301</v>
      </c>
      <c r="N2527">
        <v>1003</v>
      </c>
      <c r="O2527" t="s">
        <v>142</v>
      </c>
      <c r="P2527" t="s">
        <v>142</v>
      </c>
      <c r="Q2527">
        <v>1</v>
      </c>
      <c r="W2527">
        <v>0</v>
      </c>
      <c r="X2527">
        <v>1919953005</v>
      </c>
      <c r="Y2527">
        <v>135</v>
      </c>
      <c r="AA2527">
        <v>15.5</v>
      </c>
      <c r="AB2527">
        <v>0</v>
      </c>
      <c r="AC2527">
        <v>0</v>
      </c>
      <c r="AD2527">
        <v>0</v>
      </c>
      <c r="AE2527">
        <v>1.74</v>
      </c>
      <c r="AF2527">
        <v>0</v>
      </c>
      <c r="AG2527">
        <v>0</v>
      </c>
      <c r="AH2527">
        <v>0</v>
      </c>
      <c r="AI2527">
        <v>8.91</v>
      </c>
      <c r="AJ2527">
        <v>1</v>
      </c>
      <c r="AK2527">
        <v>1</v>
      </c>
      <c r="AL2527">
        <v>1</v>
      </c>
      <c r="AN2527">
        <v>0</v>
      </c>
      <c r="AO2527">
        <v>1</v>
      </c>
      <c r="AP2527">
        <v>1</v>
      </c>
      <c r="AQ2527">
        <v>0</v>
      </c>
      <c r="AR2527">
        <v>0</v>
      </c>
      <c r="AS2527" t="s">
        <v>3</v>
      </c>
      <c r="AT2527">
        <v>135</v>
      </c>
      <c r="AU2527" t="s">
        <v>3</v>
      </c>
      <c r="AV2527">
        <v>0</v>
      </c>
      <c r="AW2527">
        <v>2</v>
      </c>
      <c r="AX2527">
        <v>36145178</v>
      </c>
      <c r="AY2527">
        <v>1</v>
      </c>
      <c r="AZ2527">
        <v>0</v>
      </c>
      <c r="BA2527">
        <v>2456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CX2527">
        <f>Y2527*Source!I2380</f>
        <v>7.02</v>
      </c>
      <c r="CY2527">
        <f t="shared" si="394"/>
        <v>15.5</v>
      </c>
      <c r="CZ2527">
        <f t="shared" si="395"/>
        <v>1.74</v>
      </c>
      <c r="DA2527">
        <f t="shared" si="396"/>
        <v>8.91</v>
      </c>
      <c r="DB2527">
        <f t="shared" si="397"/>
        <v>234.9</v>
      </c>
      <c r="DC2527">
        <f t="shared" si="398"/>
        <v>0</v>
      </c>
    </row>
    <row r="2528" spans="1:107">
      <c r="A2528">
        <f>ROW(Source!A2380)</f>
        <v>2380</v>
      </c>
      <c r="B2528">
        <v>35863109</v>
      </c>
      <c r="C2528">
        <v>36145169</v>
      </c>
      <c r="D2528">
        <v>29110813</v>
      </c>
      <c r="E2528">
        <v>1</v>
      </c>
      <c r="F2528">
        <v>1</v>
      </c>
      <c r="G2528">
        <v>1</v>
      </c>
      <c r="H2528">
        <v>3</v>
      </c>
      <c r="I2528" t="s">
        <v>756</v>
      </c>
      <c r="J2528" t="s">
        <v>757</v>
      </c>
      <c r="K2528" t="s">
        <v>758</v>
      </c>
      <c r="L2528">
        <v>1301</v>
      </c>
      <c r="N2528">
        <v>1003</v>
      </c>
      <c r="O2528" t="s">
        <v>142</v>
      </c>
      <c r="P2528" t="s">
        <v>142</v>
      </c>
      <c r="Q2528">
        <v>1</v>
      </c>
      <c r="W2528">
        <v>0</v>
      </c>
      <c r="X2528">
        <v>-32754974</v>
      </c>
      <c r="Y2528">
        <v>135</v>
      </c>
      <c r="AA2528">
        <v>3</v>
      </c>
      <c r="AB2528">
        <v>0</v>
      </c>
      <c r="AC2528">
        <v>0</v>
      </c>
      <c r="AD2528">
        <v>0</v>
      </c>
      <c r="AE2528">
        <v>0.39</v>
      </c>
      <c r="AF2528">
        <v>0</v>
      </c>
      <c r="AG2528">
        <v>0</v>
      </c>
      <c r="AH2528">
        <v>0</v>
      </c>
      <c r="AI2528">
        <v>7.69</v>
      </c>
      <c r="AJ2528">
        <v>1</v>
      </c>
      <c r="AK2528">
        <v>1</v>
      </c>
      <c r="AL2528">
        <v>1</v>
      </c>
      <c r="AN2528">
        <v>0</v>
      </c>
      <c r="AO2528">
        <v>1</v>
      </c>
      <c r="AP2528">
        <v>1</v>
      </c>
      <c r="AQ2528">
        <v>0</v>
      </c>
      <c r="AR2528">
        <v>0</v>
      </c>
      <c r="AS2528" t="s">
        <v>3</v>
      </c>
      <c r="AT2528">
        <v>135</v>
      </c>
      <c r="AU2528" t="s">
        <v>3</v>
      </c>
      <c r="AV2528">
        <v>0</v>
      </c>
      <c r="AW2528">
        <v>2</v>
      </c>
      <c r="AX2528">
        <v>36145179</v>
      </c>
      <c r="AY2528">
        <v>1</v>
      </c>
      <c r="AZ2528">
        <v>0</v>
      </c>
      <c r="BA2528">
        <v>2457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CX2528">
        <f>Y2528*Source!I2380</f>
        <v>7.02</v>
      </c>
      <c r="CY2528">
        <f t="shared" si="394"/>
        <v>3</v>
      </c>
      <c r="CZ2528">
        <f t="shared" si="395"/>
        <v>0.39</v>
      </c>
      <c r="DA2528">
        <f t="shared" si="396"/>
        <v>7.69</v>
      </c>
      <c r="DB2528">
        <f t="shared" si="397"/>
        <v>52.65</v>
      </c>
      <c r="DC2528">
        <f t="shared" si="398"/>
        <v>0</v>
      </c>
    </row>
    <row r="2529" spans="1:107">
      <c r="A2529">
        <f>ROW(Source!A2380)</f>
        <v>2380</v>
      </c>
      <c r="B2529">
        <v>35863109</v>
      </c>
      <c r="C2529">
        <v>36145169</v>
      </c>
      <c r="D2529">
        <v>29111455</v>
      </c>
      <c r="E2529">
        <v>1</v>
      </c>
      <c r="F2529">
        <v>1</v>
      </c>
      <c r="G2529">
        <v>1</v>
      </c>
      <c r="H2529">
        <v>3</v>
      </c>
      <c r="I2529" t="s">
        <v>706</v>
      </c>
      <c r="J2529" t="s">
        <v>707</v>
      </c>
      <c r="K2529" t="s">
        <v>708</v>
      </c>
      <c r="L2529">
        <v>1327</v>
      </c>
      <c r="N2529">
        <v>1005</v>
      </c>
      <c r="O2529" t="s">
        <v>155</v>
      </c>
      <c r="P2529" t="s">
        <v>155</v>
      </c>
      <c r="Q2529">
        <v>1</v>
      </c>
      <c r="W2529">
        <v>0</v>
      </c>
      <c r="X2529">
        <v>-1126346608</v>
      </c>
      <c r="Y2529">
        <v>111</v>
      </c>
      <c r="AA2529">
        <v>73.790000000000006</v>
      </c>
      <c r="AB2529">
        <v>0</v>
      </c>
      <c r="AC2529">
        <v>0</v>
      </c>
      <c r="AD2529">
        <v>0</v>
      </c>
      <c r="AE2529">
        <v>15.06</v>
      </c>
      <c r="AF2529">
        <v>0</v>
      </c>
      <c r="AG2529">
        <v>0</v>
      </c>
      <c r="AH2529">
        <v>0</v>
      </c>
      <c r="AI2529">
        <v>4.9000000000000004</v>
      </c>
      <c r="AJ2529">
        <v>1</v>
      </c>
      <c r="AK2529">
        <v>1</v>
      </c>
      <c r="AL2529">
        <v>1</v>
      </c>
      <c r="AN2529">
        <v>0</v>
      </c>
      <c r="AO2529">
        <v>1</v>
      </c>
      <c r="AP2529">
        <v>1</v>
      </c>
      <c r="AQ2529">
        <v>0</v>
      </c>
      <c r="AR2529">
        <v>0</v>
      </c>
      <c r="AS2529" t="s">
        <v>3</v>
      </c>
      <c r="AT2529">
        <v>111</v>
      </c>
      <c r="AU2529" t="s">
        <v>3</v>
      </c>
      <c r="AV2529">
        <v>0</v>
      </c>
      <c r="AW2529">
        <v>2</v>
      </c>
      <c r="AX2529">
        <v>36145180</v>
      </c>
      <c r="AY2529">
        <v>1</v>
      </c>
      <c r="AZ2529">
        <v>0</v>
      </c>
      <c r="BA2529">
        <v>2458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CX2529">
        <f>Y2529*Source!I2380</f>
        <v>5.7719999999999994</v>
      </c>
      <c r="CY2529">
        <f t="shared" si="394"/>
        <v>73.790000000000006</v>
      </c>
      <c r="CZ2529">
        <f t="shared" si="395"/>
        <v>15.06</v>
      </c>
      <c r="DA2529">
        <f t="shared" si="396"/>
        <v>4.9000000000000004</v>
      </c>
      <c r="DB2529">
        <f t="shared" si="397"/>
        <v>1671.66</v>
      </c>
      <c r="DC2529">
        <f t="shared" si="398"/>
        <v>0</v>
      </c>
    </row>
    <row r="2530" spans="1:107">
      <c r="A2530">
        <f>ROW(Source!A2380)</f>
        <v>2380</v>
      </c>
      <c r="B2530">
        <v>35863109</v>
      </c>
      <c r="C2530">
        <v>36145169</v>
      </c>
      <c r="D2530">
        <v>29114731</v>
      </c>
      <c r="E2530">
        <v>1</v>
      </c>
      <c r="F2530">
        <v>1</v>
      </c>
      <c r="G2530">
        <v>1</v>
      </c>
      <c r="H2530">
        <v>3</v>
      </c>
      <c r="I2530" t="s">
        <v>759</v>
      </c>
      <c r="J2530" t="s">
        <v>760</v>
      </c>
      <c r="K2530" t="s">
        <v>761</v>
      </c>
      <c r="L2530">
        <v>1354</v>
      </c>
      <c r="N2530">
        <v>1010</v>
      </c>
      <c r="O2530" t="s">
        <v>237</v>
      </c>
      <c r="P2530" t="s">
        <v>237</v>
      </c>
      <c r="Q2530">
        <v>1</v>
      </c>
      <c r="W2530">
        <v>0</v>
      </c>
      <c r="X2530">
        <v>-1463139681</v>
      </c>
      <c r="Y2530">
        <v>368</v>
      </c>
      <c r="AA2530">
        <v>0.22</v>
      </c>
      <c r="AB2530">
        <v>0</v>
      </c>
      <c r="AC2530">
        <v>0</v>
      </c>
      <c r="AD2530">
        <v>0</v>
      </c>
      <c r="AE2530">
        <v>0.02</v>
      </c>
      <c r="AF2530">
        <v>0</v>
      </c>
      <c r="AG2530">
        <v>0</v>
      </c>
      <c r="AH2530">
        <v>0</v>
      </c>
      <c r="AI2530">
        <v>10.89</v>
      </c>
      <c r="AJ2530">
        <v>1</v>
      </c>
      <c r="AK2530">
        <v>1</v>
      </c>
      <c r="AL2530">
        <v>1</v>
      </c>
      <c r="AN2530">
        <v>0</v>
      </c>
      <c r="AO2530">
        <v>1</v>
      </c>
      <c r="AP2530">
        <v>1</v>
      </c>
      <c r="AQ2530">
        <v>0</v>
      </c>
      <c r="AR2530">
        <v>0</v>
      </c>
      <c r="AS2530" t="s">
        <v>3</v>
      </c>
      <c r="AT2530">
        <v>368</v>
      </c>
      <c r="AU2530" t="s">
        <v>3</v>
      </c>
      <c r="AV2530">
        <v>0</v>
      </c>
      <c r="AW2530">
        <v>2</v>
      </c>
      <c r="AX2530">
        <v>36145181</v>
      </c>
      <c r="AY2530">
        <v>1</v>
      </c>
      <c r="AZ2530">
        <v>0</v>
      </c>
      <c r="BA2530">
        <v>2459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CX2530">
        <f>Y2530*Source!I2380</f>
        <v>19.135999999999999</v>
      </c>
      <c r="CY2530">
        <f t="shared" si="394"/>
        <v>0.22</v>
      </c>
      <c r="CZ2530">
        <f t="shared" si="395"/>
        <v>0.02</v>
      </c>
      <c r="DA2530">
        <f t="shared" si="396"/>
        <v>10.89</v>
      </c>
      <c r="DB2530">
        <f t="shared" si="397"/>
        <v>7.36</v>
      </c>
      <c r="DC2530">
        <f t="shared" si="398"/>
        <v>0</v>
      </c>
    </row>
    <row r="2531" spans="1:107">
      <c r="A2531">
        <f>ROW(Source!A2380)</f>
        <v>2380</v>
      </c>
      <c r="B2531">
        <v>35863109</v>
      </c>
      <c r="C2531">
        <v>36145169</v>
      </c>
      <c r="D2531">
        <v>29114733</v>
      </c>
      <c r="E2531">
        <v>1</v>
      </c>
      <c r="F2531">
        <v>1</v>
      </c>
      <c r="G2531">
        <v>1</v>
      </c>
      <c r="H2531">
        <v>3</v>
      </c>
      <c r="I2531" t="s">
        <v>709</v>
      </c>
      <c r="J2531" t="s">
        <v>710</v>
      </c>
      <c r="K2531" t="s">
        <v>711</v>
      </c>
      <c r="L2531">
        <v>1354</v>
      </c>
      <c r="N2531">
        <v>1010</v>
      </c>
      <c r="O2531" t="s">
        <v>237</v>
      </c>
      <c r="P2531" t="s">
        <v>237</v>
      </c>
      <c r="Q2531">
        <v>1</v>
      </c>
      <c r="W2531">
        <v>0</v>
      </c>
      <c r="X2531">
        <v>-1352915271</v>
      </c>
      <c r="Y2531">
        <v>2221</v>
      </c>
      <c r="AA2531">
        <v>0.3</v>
      </c>
      <c r="AB2531">
        <v>0</v>
      </c>
      <c r="AC2531">
        <v>0</v>
      </c>
      <c r="AD2531">
        <v>0</v>
      </c>
      <c r="AE2531">
        <v>0.02</v>
      </c>
      <c r="AF2531">
        <v>0</v>
      </c>
      <c r="AG2531">
        <v>0</v>
      </c>
      <c r="AH2531">
        <v>0</v>
      </c>
      <c r="AI2531">
        <v>14.91</v>
      </c>
      <c r="AJ2531">
        <v>1</v>
      </c>
      <c r="AK2531">
        <v>1</v>
      </c>
      <c r="AL2531">
        <v>1</v>
      </c>
      <c r="AN2531">
        <v>0</v>
      </c>
      <c r="AO2531">
        <v>1</v>
      </c>
      <c r="AP2531">
        <v>1</v>
      </c>
      <c r="AQ2531">
        <v>0</v>
      </c>
      <c r="AR2531">
        <v>0</v>
      </c>
      <c r="AS2531" t="s">
        <v>3</v>
      </c>
      <c r="AT2531">
        <v>2221</v>
      </c>
      <c r="AU2531" t="s">
        <v>3</v>
      </c>
      <c r="AV2531">
        <v>0</v>
      </c>
      <c r="AW2531">
        <v>2</v>
      </c>
      <c r="AX2531">
        <v>36145182</v>
      </c>
      <c r="AY2531">
        <v>1</v>
      </c>
      <c r="AZ2531">
        <v>0</v>
      </c>
      <c r="BA2531">
        <v>2460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CX2531">
        <f>Y2531*Source!I2380</f>
        <v>115.49199999999999</v>
      </c>
      <c r="CY2531">
        <f t="shared" si="394"/>
        <v>0.3</v>
      </c>
      <c r="CZ2531">
        <f t="shared" si="395"/>
        <v>0.02</v>
      </c>
      <c r="DA2531">
        <f t="shared" si="396"/>
        <v>14.91</v>
      </c>
      <c r="DB2531">
        <f t="shared" si="397"/>
        <v>44.42</v>
      </c>
      <c r="DC2531">
        <f t="shared" si="398"/>
        <v>0</v>
      </c>
    </row>
    <row r="2532" spans="1:107">
      <c r="A2532">
        <f>ROW(Source!A2380)</f>
        <v>2380</v>
      </c>
      <c r="B2532">
        <v>35863109</v>
      </c>
      <c r="C2532">
        <v>36145169</v>
      </c>
      <c r="D2532">
        <v>29114403</v>
      </c>
      <c r="E2532">
        <v>1</v>
      </c>
      <c r="F2532">
        <v>1</v>
      </c>
      <c r="G2532">
        <v>1</v>
      </c>
      <c r="H2532">
        <v>3</v>
      </c>
      <c r="I2532" t="s">
        <v>762</v>
      </c>
      <c r="J2532" t="s">
        <v>763</v>
      </c>
      <c r="K2532" t="s">
        <v>764</v>
      </c>
      <c r="L2532">
        <v>1354</v>
      </c>
      <c r="N2532">
        <v>1010</v>
      </c>
      <c r="O2532" t="s">
        <v>237</v>
      </c>
      <c r="P2532" t="s">
        <v>237</v>
      </c>
      <c r="Q2532">
        <v>1</v>
      </c>
      <c r="W2532">
        <v>0</v>
      </c>
      <c r="X2532">
        <v>310998176</v>
      </c>
      <c r="Y2532">
        <v>81</v>
      </c>
      <c r="AA2532">
        <v>0.61</v>
      </c>
      <c r="AB2532">
        <v>0</v>
      </c>
      <c r="AC2532">
        <v>0</v>
      </c>
      <c r="AD2532">
        <v>0</v>
      </c>
      <c r="AE2532">
        <v>0.68</v>
      </c>
      <c r="AF2532">
        <v>0</v>
      </c>
      <c r="AG2532">
        <v>0</v>
      </c>
      <c r="AH2532">
        <v>0</v>
      </c>
      <c r="AI2532">
        <v>0.9</v>
      </c>
      <c r="AJ2532">
        <v>1</v>
      </c>
      <c r="AK2532">
        <v>1</v>
      </c>
      <c r="AL2532">
        <v>1</v>
      </c>
      <c r="AN2532">
        <v>0</v>
      </c>
      <c r="AO2532">
        <v>1</v>
      </c>
      <c r="AP2532">
        <v>1</v>
      </c>
      <c r="AQ2532">
        <v>0</v>
      </c>
      <c r="AR2532">
        <v>0</v>
      </c>
      <c r="AS2532" t="s">
        <v>3</v>
      </c>
      <c r="AT2532">
        <v>81</v>
      </c>
      <c r="AU2532" t="s">
        <v>3</v>
      </c>
      <c r="AV2532">
        <v>0</v>
      </c>
      <c r="AW2532">
        <v>2</v>
      </c>
      <c r="AX2532">
        <v>36145183</v>
      </c>
      <c r="AY2532">
        <v>1</v>
      </c>
      <c r="AZ2532">
        <v>0</v>
      </c>
      <c r="BA2532">
        <v>2461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CX2532">
        <f>Y2532*Source!I2380</f>
        <v>4.2119999999999997</v>
      </c>
      <c r="CY2532">
        <f t="shared" si="394"/>
        <v>0.61</v>
      </c>
      <c r="CZ2532">
        <f t="shared" si="395"/>
        <v>0.68</v>
      </c>
      <c r="DA2532">
        <f t="shared" si="396"/>
        <v>0.9</v>
      </c>
      <c r="DB2532">
        <f t="shared" si="397"/>
        <v>55.08</v>
      </c>
      <c r="DC2532">
        <f t="shared" si="398"/>
        <v>0</v>
      </c>
    </row>
    <row r="2533" spans="1:107">
      <c r="A2533">
        <f>ROW(Source!A2380)</f>
        <v>2380</v>
      </c>
      <c r="B2533">
        <v>35863109</v>
      </c>
      <c r="C2533">
        <v>36145169</v>
      </c>
      <c r="D2533">
        <v>29114482</v>
      </c>
      <c r="E2533">
        <v>1</v>
      </c>
      <c r="F2533">
        <v>1</v>
      </c>
      <c r="G2533">
        <v>1</v>
      </c>
      <c r="H2533">
        <v>3</v>
      </c>
      <c r="I2533" t="s">
        <v>715</v>
      </c>
      <c r="J2533" t="s">
        <v>716</v>
      </c>
      <c r="K2533" t="s">
        <v>717</v>
      </c>
      <c r="L2533">
        <v>1354</v>
      </c>
      <c r="N2533">
        <v>1010</v>
      </c>
      <c r="O2533" t="s">
        <v>237</v>
      </c>
      <c r="P2533" t="s">
        <v>237</v>
      </c>
      <c r="Q2533">
        <v>1</v>
      </c>
      <c r="W2533">
        <v>0</v>
      </c>
      <c r="X2533">
        <v>-520920930</v>
      </c>
      <c r="Y2533">
        <v>322</v>
      </c>
      <c r="AA2533">
        <v>0.33</v>
      </c>
      <c r="AB2533">
        <v>0</v>
      </c>
      <c r="AC2533">
        <v>0</v>
      </c>
      <c r="AD2533">
        <v>0</v>
      </c>
      <c r="AE2533">
        <v>7.0000000000000007E-2</v>
      </c>
      <c r="AF2533">
        <v>0</v>
      </c>
      <c r="AG2533">
        <v>0</v>
      </c>
      <c r="AH2533">
        <v>0</v>
      </c>
      <c r="AI2533">
        <v>4.74</v>
      </c>
      <c r="AJ2533">
        <v>1</v>
      </c>
      <c r="AK2533">
        <v>1</v>
      </c>
      <c r="AL2533">
        <v>1</v>
      </c>
      <c r="AN2533">
        <v>0</v>
      </c>
      <c r="AO2533">
        <v>1</v>
      </c>
      <c r="AP2533">
        <v>1</v>
      </c>
      <c r="AQ2533">
        <v>0</v>
      </c>
      <c r="AR2533">
        <v>0</v>
      </c>
      <c r="AS2533" t="s">
        <v>3</v>
      </c>
      <c r="AT2533">
        <v>322</v>
      </c>
      <c r="AU2533" t="s">
        <v>3</v>
      </c>
      <c r="AV2533">
        <v>0</v>
      </c>
      <c r="AW2533">
        <v>2</v>
      </c>
      <c r="AX2533">
        <v>36145184</v>
      </c>
      <c r="AY2533">
        <v>1</v>
      </c>
      <c r="AZ2533">
        <v>0</v>
      </c>
      <c r="BA2533">
        <v>2462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CX2533">
        <f>Y2533*Source!I2380</f>
        <v>16.744</v>
      </c>
      <c r="CY2533">
        <f t="shared" si="394"/>
        <v>0.33</v>
      </c>
      <c r="CZ2533">
        <f t="shared" si="395"/>
        <v>7.0000000000000007E-2</v>
      </c>
      <c r="DA2533">
        <f t="shared" si="396"/>
        <v>4.74</v>
      </c>
      <c r="DB2533">
        <f t="shared" si="397"/>
        <v>22.54</v>
      </c>
      <c r="DC2533">
        <f t="shared" si="398"/>
        <v>0</v>
      </c>
    </row>
    <row r="2534" spans="1:107">
      <c r="A2534">
        <f>ROW(Source!A2380)</f>
        <v>2380</v>
      </c>
      <c r="B2534">
        <v>35863109</v>
      </c>
      <c r="C2534">
        <v>36145169</v>
      </c>
      <c r="D2534">
        <v>29129587</v>
      </c>
      <c r="E2534">
        <v>1</v>
      </c>
      <c r="F2534">
        <v>1</v>
      </c>
      <c r="G2534">
        <v>1</v>
      </c>
      <c r="H2534">
        <v>3</v>
      </c>
      <c r="I2534" t="s">
        <v>765</v>
      </c>
      <c r="J2534" t="s">
        <v>766</v>
      </c>
      <c r="K2534" t="s">
        <v>767</v>
      </c>
      <c r="L2534">
        <v>1301</v>
      </c>
      <c r="N2534">
        <v>1003</v>
      </c>
      <c r="O2534" t="s">
        <v>142</v>
      </c>
      <c r="P2534" t="s">
        <v>142</v>
      </c>
      <c r="Q2534">
        <v>1</v>
      </c>
      <c r="W2534">
        <v>0</v>
      </c>
      <c r="X2534">
        <v>-1491213163</v>
      </c>
      <c r="Y2534">
        <v>136</v>
      </c>
      <c r="AA2534">
        <v>36.99</v>
      </c>
      <c r="AB2534">
        <v>0</v>
      </c>
      <c r="AC2534">
        <v>0</v>
      </c>
      <c r="AD2534">
        <v>0</v>
      </c>
      <c r="AE2534">
        <v>4.18</v>
      </c>
      <c r="AF2534">
        <v>0</v>
      </c>
      <c r="AG2534">
        <v>0</v>
      </c>
      <c r="AH2534">
        <v>0</v>
      </c>
      <c r="AI2534">
        <v>8.85</v>
      </c>
      <c r="AJ2534">
        <v>1</v>
      </c>
      <c r="AK2534">
        <v>1</v>
      </c>
      <c r="AL2534">
        <v>1</v>
      </c>
      <c r="AN2534">
        <v>0</v>
      </c>
      <c r="AO2534">
        <v>1</v>
      </c>
      <c r="AP2534">
        <v>1</v>
      </c>
      <c r="AQ2534">
        <v>0</v>
      </c>
      <c r="AR2534">
        <v>0</v>
      </c>
      <c r="AS2534" t="s">
        <v>3</v>
      </c>
      <c r="AT2534">
        <v>136</v>
      </c>
      <c r="AU2534" t="s">
        <v>3</v>
      </c>
      <c r="AV2534">
        <v>0</v>
      </c>
      <c r="AW2534">
        <v>2</v>
      </c>
      <c r="AX2534">
        <v>36145185</v>
      </c>
      <c r="AY2534">
        <v>1</v>
      </c>
      <c r="AZ2534">
        <v>0</v>
      </c>
      <c r="BA2534">
        <v>2463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v>0</v>
      </c>
      <c r="BV2534">
        <v>0</v>
      </c>
      <c r="BW2534">
        <v>0</v>
      </c>
      <c r="CX2534">
        <f>Y2534*Source!I2380</f>
        <v>7.0720000000000001</v>
      </c>
      <c r="CY2534">
        <f t="shared" si="394"/>
        <v>36.99</v>
      </c>
      <c r="CZ2534">
        <f t="shared" si="395"/>
        <v>4.18</v>
      </c>
      <c r="DA2534">
        <f t="shared" si="396"/>
        <v>8.85</v>
      </c>
      <c r="DB2534">
        <f t="shared" si="397"/>
        <v>568.48</v>
      </c>
      <c r="DC2534">
        <f t="shared" si="398"/>
        <v>0</v>
      </c>
    </row>
    <row r="2535" spans="1:107">
      <c r="A2535">
        <f>ROW(Source!A2380)</f>
        <v>2380</v>
      </c>
      <c r="B2535">
        <v>35863109</v>
      </c>
      <c r="C2535">
        <v>36145169</v>
      </c>
      <c r="D2535">
        <v>29129600</v>
      </c>
      <c r="E2535">
        <v>1</v>
      </c>
      <c r="F2535">
        <v>1</v>
      </c>
      <c r="G2535">
        <v>1</v>
      </c>
      <c r="H2535">
        <v>3</v>
      </c>
      <c r="I2535" t="s">
        <v>768</v>
      </c>
      <c r="J2535" t="s">
        <v>769</v>
      </c>
      <c r="K2535" t="s">
        <v>770</v>
      </c>
      <c r="L2535">
        <v>1301</v>
      </c>
      <c r="N2535">
        <v>1003</v>
      </c>
      <c r="O2535" t="s">
        <v>142</v>
      </c>
      <c r="P2535" t="s">
        <v>142</v>
      </c>
      <c r="Q2535">
        <v>1</v>
      </c>
      <c r="W2535">
        <v>0</v>
      </c>
      <c r="X2535">
        <v>-382412684</v>
      </c>
      <c r="Y2535">
        <v>306</v>
      </c>
      <c r="AA2535">
        <v>41.73</v>
      </c>
      <c r="AB2535">
        <v>0</v>
      </c>
      <c r="AC2535">
        <v>0</v>
      </c>
      <c r="AD2535">
        <v>0</v>
      </c>
      <c r="AE2535">
        <v>5.74</v>
      </c>
      <c r="AF2535">
        <v>0</v>
      </c>
      <c r="AG2535">
        <v>0</v>
      </c>
      <c r="AH2535">
        <v>0</v>
      </c>
      <c r="AI2535">
        <v>7.27</v>
      </c>
      <c r="AJ2535">
        <v>1</v>
      </c>
      <c r="AK2535">
        <v>1</v>
      </c>
      <c r="AL2535">
        <v>1</v>
      </c>
      <c r="AN2535">
        <v>0</v>
      </c>
      <c r="AO2535">
        <v>1</v>
      </c>
      <c r="AP2535">
        <v>1</v>
      </c>
      <c r="AQ2535">
        <v>0</v>
      </c>
      <c r="AR2535">
        <v>0</v>
      </c>
      <c r="AS2535" t="s">
        <v>3</v>
      </c>
      <c r="AT2535">
        <v>306</v>
      </c>
      <c r="AU2535" t="s">
        <v>3</v>
      </c>
      <c r="AV2535">
        <v>0</v>
      </c>
      <c r="AW2535">
        <v>2</v>
      </c>
      <c r="AX2535">
        <v>36145186</v>
      </c>
      <c r="AY2535">
        <v>1</v>
      </c>
      <c r="AZ2535">
        <v>0</v>
      </c>
      <c r="BA2535">
        <v>2464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CX2535">
        <f>Y2535*Source!I2380</f>
        <v>15.911999999999999</v>
      </c>
      <c r="CY2535">
        <f t="shared" si="394"/>
        <v>41.73</v>
      </c>
      <c r="CZ2535">
        <f t="shared" si="395"/>
        <v>5.74</v>
      </c>
      <c r="DA2535">
        <f t="shared" si="396"/>
        <v>7.27</v>
      </c>
      <c r="DB2535">
        <f t="shared" si="397"/>
        <v>1756.44</v>
      </c>
      <c r="DC2535">
        <f t="shared" si="398"/>
        <v>0</v>
      </c>
    </row>
    <row r="2536" spans="1:107">
      <c r="A2536">
        <f>ROW(Source!A2380)</f>
        <v>2380</v>
      </c>
      <c r="B2536">
        <v>35863109</v>
      </c>
      <c r="C2536">
        <v>36145169</v>
      </c>
      <c r="D2536">
        <v>29129688</v>
      </c>
      <c r="E2536">
        <v>1</v>
      </c>
      <c r="F2536">
        <v>1</v>
      </c>
      <c r="G2536">
        <v>1</v>
      </c>
      <c r="H2536">
        <v>3</v>
      </c>
      <c r="I2536" t="s">
        <v>771</v>
      </c>
      <c r="J2536" t="s">
        <v>772</v>
      </c>
      <c r="K2536" t="s">
        <v>773</v>
      </c>
      <c r="L2536">
        <v>1354</v>
      </c>
      <c r="N2536">
        <v>1010</v>
      </c>
      <c r="O2536" t="s">
        <v>237</v>
      </c>
      <c r="P2536" t="s">
        <v>237</v>
      </c>
      <c r="Q2536">
        <v>1</v>
      </c>
      <c r="W2536">
        <v>0</v>
      </c>
      <c r="X2536">
        <v>75405298</v>
      </c>
      <c r="Y2536">
        <v>81</v>
      </c>
      <c r="AA2536">
        <v>9.7899999999999991</v>
      </c>
      <c r="AB2536">
        <v>0</v>
      </c>
      <c r="AC2536">
        <v>0</v>
      </c>
      <c r="AD2536">
        <v>0</v>
      </c>
      <c r="AE2536">
        <v>1.32</v>
      </c>
      <c r="AF2536">
        <v>0</v>
      </c>
      <c r="AG2536">
        <v>0</v>
      </c>
      <c r="AH2536">
        <v>0</v>
      </c>
      <c r="AI2536">
        <v>7.42</v>
      </c>
      <c r="AJ2536">
        <v>1</v>
      </c>
      <c r="AK2536">
        <v>1</v>
      </c>
      <c r="AL2536">
        <v>1</v>
      </c>
      <c r="AN2536">
        <v>0</v>
      </c>
      <c r="AO2536">
        <v>1</v>
      </c>
      <c r="AP2536">
        <v>1</v>
      </c>
      <c r="AQ2536">
        <v>0</v>
      </c>
      <c r="AR2536">
        <v>0</v>
      </c>
      <c r="AS2536" t="s">
        <v>3</v>
      </c>
      <c r="AT2536">
        <v>81</v>
      </c>
      <c r="AU2536" t="s">
        <v>3</v>
      </c>
      <c r="AV2536">
        <v>0</v>
      </c>
      <c r="AW2536">
        <v>2</v>
      </c>
      <c r="AX2536">
        <v>36145187</v>
      </c>
      <c r="AY2536">
        <v>1</v>
      </c>
      <c r="AZ2536">
        <v>0</v>
      </c>
      <c r="BA2536">
        <v>2465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CX2536">
        <f>Y2536*Source!I2380</f>
        <v>4.2119999999999997</v>
      </c>
      <c r="CY2536">
        <f t="shared" si="394"/>
        <v>9.7899999999999991</v>
      </c>
      <c r="CZ2536">
        <f t="shared" si="395"/>
        <v>1.32</v>
      </c>
      <c r="DA2536">
        <f t="shared" si="396"/>
        <v>7.42</v>
      </c>
      <c r="DB2536">
        <f t="shared" si="397"/>
        <v>106.92</v>
      </c>
      <c r="DC2536">
        <f t="shared" si="398"/>
        <v>0</v>
      </c>
    </row>
    <row r="2537" spans="1:107">
      <c r="A2537">
        <f>ROW(Source!A2380)</f>
        <v>2380</v>
      </c>
      <c r="B2537">
        <v>35863109</v>
      </c>
      <c r="C2537">
        <v>36145169</v>
      </c>
      <c r="D2537">
        <v>29129705</v>
      </c>
      <c r="E2537">
        <v>1</v>
      </c>
      <c r="F2537">
        <v>1</v>
      </c>
      <c r="G2537">
        <v>1</v>
      </c>
      <c r="H2537">
        <v>3</v>
      </c>
      <c r="I2537" t="s">
        <v>774</v>
      </c>
      <c r="J2537" t="s">
        <v>775</v>
      </c>
      <c r="K2537" t="s">
        <v>776</v>
      </c>
      <c r="L2537">
        <v>1354</v>
      </c>
      <c r="N2537">
        <v>1010</v>
      </c>
      <c r="O2537" t="s">
        <v>237</v>
      </c>
      <c r="P2537" t="s">
        <v>237</v>
      </c>
      <c r="Q2537">
        <v>1</v>
      </c>
      <c r="W2537">
        <v>0</v>
      </c>
      <c r="X2537">
        <v>-664589453</v>
      </c>
      <c r="Y2537">
        <v>183</v>
      </c>
      <c r="AA2537">
        <v>12.48</v>
      </c>
      <c r="AB2537">
        <v>0</v>
      </c>
      <c r="AC2537">
        <v>0</v>
      </c>
      <c r="AD2537">
        <v>0</v>
      </c>
      <c r="AE2537">
        <v>1.68</v>
      </c>
      <c r="AF2537">
        <v>0</v>
      </c>
      <c r="AG2537">
        <v>0</v>
      </c>
      <c r="AH2537">
        <v>0</v>
      </c>
      <c r="AI2537">
        <v>7.43</v>
      </c>
      <c r="AJ2537">
        <v>1</v>
      </c>
      <c r="AK2537">
        <v>1</v>
      </c>
      <c r="AL2537">
        <v>1</v>
      </c>
      <c r="AN2537">
        <v>0</v>
      </c>
      <c r="AO2537">
        <v>1</v>
      </c>
      <c r="AP2537">
        <v>1</v>
      </c>
      <c r="AQ2537">
        <v>0</v>
      </c>
      <c r="AR2537">
        <v>0</v>
      </c>
      <c r="AS2537" t="s">
        <v>3</v>
      </c>
      <c r="AT2537">
        <v>183</v>
      </c>
      <c r="AU2537" t="s">
        <v>3</v>
      </c>
      <c r="AV2537">
        <v>0</v>
      </c>
      <c r="AW2537">
        <v>2</v>
      </c>
      <c r="AX2537">
        <v>36145188</v>
      </c>
      <c r="AY2537">
        <v>1</v>
      </c>
      <c r="AZ2537">
        <v>0</v>
      </c>
      <c r="BA2537">
        <v>2466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0</v>
      </c>
      <c r="CX2537">
        <f>Y2537*Source!I2380</f>
        <v>9.516</v>
      </c>
      <c r="CY2537">
        <f t="shared" si="394"/>
        <v>12.48</v>
      </c>
      <c r="CZ2537">
        <f t="shared" si="395"/>
        <v>1.68</v>
      </c>
      <c r="DA2537">
        <f t="shared" si="396"/>
        <v>7.43</v>
      </c>
      <c r="DB2537">
        <f t="shared" si="397"/>
        <v>307.44</v>
      </c>
      <c r="DC2537">
        <f t="shared" si="398"/>
        <v>0</v>
      </c>
    </row>
    <row r="2538" spans="1:107">
      <c r="A2538">
        <f>ROW(Source!A2380)</f>
        <v>2380</v>
      </c>
      <c r="B2538">
        <v>35863109</v>
      </c>
      <c r="C2538">
        <v>36145169</v>
      </c>
      <c r="D2538">
        <v>29129711</v>
      </c>
      <c r="E2538">
        <v>1</v>
      </c>
      <c r="F2538">
        <v>1</v>
      </c>
      <c r="G2538">
        <v>1</v>
      </c>
      <c r="H2538">
        <v>3</v>
      </c>
      <c r="I2538" t="s">
        <v>777</v>
      </c>
      <c r="J2538" t="s">
        <v>778</v>
      </c>
      <c r="K2538" t="s">
        <v>779</v>
      </c>
      <c r="L2538">
        <v>1354</v>
      </c>
      <c r="N2538">
        <v>1010</v>
      </c>
      <c r="O2538" t="s">
        <v>237</v>
      </c>
      <c r="P2538" t="s">
        <v>237</v>
      </c>
      <c r="Q2538">
        <v>1</v>
      </c>
      <c r="W2538">
        <v>0</v>
      </c>
      <c r="X2538">
        <v>-452411934</v>
      </c>
      <c r="Y2538">
        <v>81</v>
      </c>
      <c r="AA2538">
        <v>4.54</v>
      </c>
      <c r="AB2538">
        <v>0</v>
      </c>
      <c r="AC2538">
        <v>0</v>
      </c>
      <c r="AD2538">
        <v>0</v>
      </c>
      <c r="AE2538">
        <v>0.62</v>
      </c>
      <c r="AF2538">
        <v>0</v>
      </c>
      <c r="AG2538">
        <v>0</v>
      </c>
      <c r="AH2538">
        <v>0</v>
      </c>
      <c r="AI2538">
        <v>7.32</v>
      </c>
      <c r="AJ2538">
        <v>1</v>
      </c>
      <c r="AK2538">
        <v>1</v>
      </c>
      <c r="AL2538">
        <v>1</v>
      </c>
      <c r="AN2538">
        <v>0</v>
      </c>
      <c r="AO2538">
        <v>1</v>
      </c>
      <c r="AP2538">
        <v>1</v>
      </c>
      <c r="AQ2538">
        <v>0</v>
      </c>
      <c r="AR2538">
        <v>0</v>
      </c>
      <c r="AS2538" t="s">
        <v>3</v>
      </c>
      <c r="AT2538">
        <v>81</v>
      </c>
      <c r="AU2538" t="s">
        <v>3</v>
      </c>
      <c r="AV2538">
        <v>0</v>
      </c>
      <c r="AW2538">
        <v>2</v>
      </c>
      <c r="AX2538">
        <v>36145189</v>
      </c>
      <c r="AY2538">
        <v>1</v>
      </c>
      <c r="AZ2538">
        <v>0</v>
      </c>
      <c r="BA2538">
        <v>2467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CX2538">
        <f>Y2538*Source!I2380</f>
        <v>4.2119999999999997</v>
      </c>
      <c r="CY2538">
        <f t="shared" si="394"/>
        <v>4.54</v>
      </c>
      <c r="CZ2538">
        <f t="shared" si="395"/>
        <v>0.62</v>
      </c>
      <c r="DA2538">
        <f t="shared" si="396"/>
        <v>7.32</v>
      </c>
      <c r="DB2538">
        <f t="shared" si="397"/>
        <v>50.22</v>
      </c>
      <c r="DC2538">
        <f t="shared" si="398"/>
        <v>0</v>
      </c>
    </row>
    <row r="2539" spans="1:107">
      <c r="A2539">
        <f>ROW(Source!A2381)</f>
        <v>2381</v>
      </c>
      <c r="B2539">
        <v>35863109</v>
      </c>
      <c r="C2539">
        <v>36145192</v>
      </c>
      <c r="D2539">
        <v>29364679</v>
      </c>
      <c r="E2539">
        <v>1</v>
      </c>
      <c r="F2539">
        <v>1</v>
      </c>
      <c r="G2539">
        <v>1</v>
      </c>
      <c r="H2539">
        <v>1</v>
      </c>
      <c r="I2539" t="s">
        <v>735</v>
      </c>
      <c r="J2539" t="s">
        <v>3</v>
      </c>
      <c r="K2539" t="s">
        <v>736</v>
      </c>
      <c r="L2539">
        <v>1369</v>
      </c>
      <c r="N2539">
        <v>1013</v>
      </c>
      <c r="O2539" t="s">
        <v>561</v>
      </c>
      <c r="P2539" t="s">
        <v>561</v>
      </c>
      <c r="Q2539">
        <v>1</v>
      </c>
      <c r="W2539">
        <v>0</v>
      </c>
      <c r="X2539">
        <v>931378261</v>
      </c>
      <c r="Y2539">
        <v>70.64</v>
      </c>
      <c r="AA2539">
        <v>0</v>
      </c>
      <c r="AB2539">
        <v>0</v>
      </c>
      <c r="AC2539">
        <v>0</v>
      </c>
      <c r="AD2539">
        <v>316.85000000000002</v>
      </c>
      <c r="AE2539">
        <v>0</v>
      </c>
      <c r="AF2539">
        <v>0</v>
      </c>
      <c r="AG2539">
        <v>0</v>
      </c>
      <c r="AH2539">
        <v>316.85000000000002</v>
      </c>
      <c r="AI2539">
        <v>1</v>
      </c>
      <c r="AJ2539">
        <v>1</v>
      </c>
      <c r="AK2539">
        <v>1</v>
      </c>
      <c r="AL2539">
        <v>1</v>
      </c>
      <c r="AN2539">
        <v>0</v>
      </c>
      <c r="AO2539">
        <v>1</v>
      </c>
      <c r="AP2539">
        <v>0</v>
      </c>
      <c r="AQ2539">
        <v>0</v>
      </c>
      <c r="AR2539">
        <v>0</v>
      </c>
      <c r="AS2539" t="s">
        <v>3</v>
      </c>
      <c r="AT2539">
        <v>70.64</v>
      </c>
      <c r="AU2539" t="s">
        <v>3</v>
      </c>
      <c r="AV2539">
        <v>1</v>
      </c>
      <c r="AW2539">
        <v>2</v>
      </c>
      <c r="AX2539">
        <v>36145193</v>
      </c>
      <c r="AY2539">
        <v>1</v>
      </c>
      <c r="AZ2539">
        <v>0</v>
      </c>
      <c r="BA2539">
        <v>2469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CX2539">
        <f>Y2539*Source!I2381</f>
        <v>1.4128000000000001</v>
      </c>
      <c r="CY2539">
        <f>AD2539</f>
        <v>316.85000000000002</v>
      </c>
      <c r="CZ2539">
        <f>AH2539</f>
        <v>316.85000000000002</v>
      </c>
      <c r="DA2539">
        <f>AL2539</f>
        <v>1</v>
      </c>
      <c r="DB2539">
        <f t="shared" si="397"/>
        <v>22382.28</v>
      </c>
      <c r="DC2539">
        <f t="shared" si="398"/>
        <v>0</v>
      </c>
    </row>
    <row r="2540" spans="1:107">
      <c r="A2540">
        <f>ROW(Source!A2381)</f>
        <v>2381</v>
      </c>
      <c r="B2540">
        <v>35863109</v>
      </c>
      <c r="C2540">
        <v>36145192</v>
      </c>
      <c r="D2540">
        <v>121548</v>
      </c>
      <c r="E2540">
        <v>1</v>
      </c>
      <c r="F2540">
        <v>1</v>
      </c>
      <c r="G2540">
        <v>1</v>
      </c>
      <c r="H2540">
        <v>1</v>
      </c>
      <c r="I2540" t="s">
        <v>35</v>
      </c>
      <c r="J2540" t="s">
        <v>3</v>
      </c>
      <c r="K2540" t="s">
        <v>562</v>
      </c>
      <c r="L2540">
        <v>608254</v>
      </c>
      <c r="N2540">
        <v>1013</v>
      </c>
      <c r="O2540" t="s">
        <v>563</v>
      </c>
      <c r="P2540" t="s">
        <v>563</v>
      </c>
      <c r="Q2540">
        <v>1</v>
      </c>
      <c r="W2540">
        <v>0</v>
      </c>
      <c r="X2540">
        <v>-185737400</v>
      </c>
      <c r="Y2540">
        <v>0.88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1</v>
      </c>
      <c r="AJ2540">
        <v>1</v>
      </c>
      <c r="AK2540">
        <v>1</v>
      </c>
      <c r="AL2540">
        <v>1</v>
      </c>
      <c r="AN2540">
        <v>0</v>
      </c>
      <c r="AO2540">
        <v>1</v>
      </c>
      <c r="AP2540">
        <v>0</v>
      </c>
      <c r="AQ2540">
        <v>0</v>
      </c>
      <c r="AR2540">
        <v>0</v>
      </c>
      <c r="AS2540" t="s">
        <v>3</v>
      </c>
      <c r="AT2540">
        <v>0.88</v>
      </c>
      <c r="AU2540" t="s">
        <v>3</v>
      </c>
      <c r="AV2540">
        <v>2</v>
      </c>
      <c r="AW2540">
        <v>2</v>
      </c>
      <c r="AX2540">
        <v>36145194</v>
      </c>
      <c r="AY2540">
        <v>1</v>
      </c>
      <c r="AZ2540">
        <v>0</v>
      </c>
      <c r="BA2540">
        <v>2470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0</v>
      </c>
      <c r="BW2540">
        <v>0</v>
      </c>
      <c r="CX2540">
        <f>Y2540*Source!I2381</f>
        <v>1.7600000000000001E-2</v>
      </c>
      <c r="CY2540">
        <f>AD2540</f>
        <v>0</v>
      </c>
      <c r="CZ2540">
        <f>AH2540</f>
        <v>0</v>
      </c>
      <c r="DA2540">
        <f>AL2540</f>
        <v>1</v>
      </c>
      <c r="DB2540">
        <f t="shared" si="397"/>
        <v>0</v>
      </c>
      <c r="DC2540">
        <f t="shared" si="398"/>
        <v>0</v>
      </c>
    </row>
    <row r="2541" spans="1:107">
      <c r="A2541">
        <f>ROW(Source!A2381)</f>
        <v>2381</v>
      </c>
      <c r="B2541">
        <v>35863109</v>
      </c>
      <c r="C2541">
        <v>36145192</v>
      </c>
      <c r="D2541">
        <v>29172362</v>
      </c>
      <c r="E2541">
        <v>1</v>
      </c>
      <c r="F2541">
        <v>1</v>
      </c>
      <c r="G2541">
        <v>1</v>
      </c>
      <c r="H2541">
        <v>2</v>
      </c>
      <c r="I2541" t="s">
        <v>737</v>
      </c>
      <c r="J2541" t="s">
        <v>738</v>
      </c>
      <c r="K2541" t="s">
        <v>739</v>
      </c>
      <c r="L2541">
        <v>1368</v>
      </c>
      <c r="N2541">
        <v>1011</v>
      </c>
      <c r="O2541" t="s">
        <v>567</v>
      </c>
      <c r="P2541" t="s">
        <v>567</v>
      </c>
      <c r="Q2541">
        <v>1</v>
      </c>
      <c r="W2541">
        <v>0</v>
      </c>
      <c r="X2541">
        <v>2071614860</v>
      </c>
      <c r="Y2541">
        <v>0.88</v>
      </c>
      <c r="AA2541">
        <v>0</v>
      </c>
      <c r="AB2541">
        <v>1113.56</v>
      </c>
      <c r="AC2541">
        <v>446.18</v>
      </c>
      <c r="AD2541">
        <v>0</v>
      </c>
      <c r="AE2541">
        <v>0</v>
      </c>
      <c r="AF2541">
        <v>134.65</v>
      </c>
      <c r="AG2541">
        <v>13.5</v>
      </c>
      <c r="AH2541">
        <v>0</v>
      </c>
      <c r="AI2541">
        <v>1</v>
      </c>
      <c r="AJ2541">
        <v>8.27</v>
      </c>
      <c r="AK2541">
        <v>33.049999999999997</v>
      </c>
      <c r="AL2541">
        <v>1</v>
      </c>
      <c r="AN2541">
        <v>0</v>
      </c>
      <c r="AO2541">
        <v>1</v>
      </c>
      <c r="AP2541">
        <v>0</v>
      </c>
      <c r="AQ2541">
        <v>0</v>
      </c>
      <c r="AR2541">
        <v>0</v>
      </c>
      <c r="AS2541" t="s">
        <v>3</v>
      </c>
      <c r="AT2541">
        <v>0.88</v>
      </c>
      <c r="AU2541" t="s">
        <v>3</v>
      </c>
      <c r="AV2541">
        <v>0</v>
      </c>
      <c r="AW2541">
        <v>2</v>
      </c>
      <c r="AX2541">
        <v>36145195</v>
      </c>
      <c r="AY2541">
        <v>1</v>
      </c>
      <c r="AZ2541">
        <v>0</v>
      </c>
      <c r="BA2541">
        <v>2471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CX2541">
        <f>Y2541*Source!I2381</f>
        <v>1.7600000000000001E-2</v>
      </c>
      <c r="CY2541">
        <f>AB2541</f>
        <v>1113.56</v>
      </c>
      <c r="CZ2541">
        <f>AF2541</f>
        <v>134.65</v>
      </c>
      <c r="DA2541">
        <f>AJ2541</f>
        <v>8.27</v>
      </c>
      <c r="DB2541">
        <f t="shared" si="397"/>
        <v>118.49</v>
      </c>
      <c r="DC2541">
        <f t="shared" si="398"/>
        <v>11.88</v>
      </c>
    </row>
    <row r="2542" spans="1:107">
      <c r="A2542">
        <f>ROW(Source!A2381)</f>
        <v>2381</v>
      </c>
      <c r="B2542">
        <v>35863109</v>
      </c>
      <c r="C2542">
        <v>36145192</v>
      </c>
      <c r="D2542">
        <v>29174500</v>
      </c>
      <c r="E2542">
        <v>1</v>
      </c>
      <c r="F2542">
        <v>1</v>
      </c>
      <c r="G2542">
        <v>1</v>
      </c>
      <c r="H2542">
        <v>2</v>
      </c>
      <c r="I2542" t="s">
        <v>646</v>
      </c>
      <c r="J2542" t="s">
        <v>647</v>
      </c>
      <c r="K2542" t="s">
        <v>648</v>
      </c>
      <c r="L2542">
        <v>1368</v>
      </c>
      <c r="N2542">
        <v>1011</v>
      </c>
      <c r="O2542" t="s">
        <v>567</v>
      </c>
      <c r="P2542" t="s">
        <v>567</v>
      </c>
      <c r="Q2542">
        <v>1</v>
      </c>
      <c r="W2542">
        <v>0</v>
      </c>
      <c r="X2542">
        <v>-239831557</v>
      </c>
      <c r="Y2542">
        <v>16.38</v>
      </c>
      <c r="AA2542">
        <v>0</v>
      </c>
      <c r="AB2542">
        <v>7.33</v>
      </c>
      <c r="AC2542">
        <v>0</v>
      </c>
      <c r="AD2542">
        <v>0</v>
      </c>
      <c r="AE2542">
        <v>0</v>
      </c>
      <c r="AF2542">
        <v>1.95</v>
      </c>
      <c r="AG2542">
        <v>0</v>
      </c>
      <c r="AH2542">
        <v>0</v>
      </c>
      <c r="AI2542">
        <v>1</v>
      </c>
      <c r="AJ2542">
        <v>3.76</v>
      </c>
      <c r="AK2542">
        <v>33.049999999999997</v>
      </c>
      <c r="AL2542">
        <v>1</v>
      </c>
      <c r="AN2542">
        <v>0</v>
      </c>
      <c r="AO2542">
        <v>1</v>
      </c>
      <c r="AP2542">
        <v>0</v>
      </c>
      <c r="AQ2542">
        <v>0</v>
      </c>
      <c r="AR2542">
        <v>0</v>
      </c>
      <c r="AS2542" t="s">
        <v>3</v>
      </c>
      <c r="AT2542">
        <v>16.38</v>
      </c>
      <c r="AU2542" t="s">
        <v>3</v>
      </c>
      <c r="AV2542">
        <v>0</v>
      </c>
      <c r="AW2542">
        <v>2</v>
      </c>
      <c r="AX2542">
        <v>36145196</v>
      </c>
      <c r="AY2542">
        <v>1</v>
      </c>
      <c r="AZ2542">
        <v>0</v>
      </c>
      <c r="BA2542">
        <v>2472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  <c r="BV2542">
        <v>0</v>
      </c>
      <c r="BW2542">
        <v>0</v>
      </c>
      <c r="CX2542">
        <f>Y2542*Source!I2381</f>
        <v>0.3276</v>
      </c>
      <c r="CY2542">
        <f>AB2542</f>
        <v>7.33</v>
      </c>
      <c r="CZ2542">
        <f>AF2542</f>
        <v>1.95</v>
      </c>
      <c r="DA2542">
        <f>AJ2542</f>
        <v>3.76</v>
      </c>
      <c r="DB2542">
        <f t="shared" si="397"/>
        <v>31.94</v>
      </c>
      <c r="DC2542">
        <f t="shared" si="398"/>
        <v>0</v>
      </c>
    </row>
    <row r="2543" spans="1:107">
      <c r="A2543">
        <f>ROW(Source!A2381)</f>
        <v>2381</v>
      </c>
      <c r="B2543">
        <v>35863109</v>
      </c>
      <c r="C2543">
        <v>36145192</v>
      </c>
      <c r="D2543">
        <v>29174913</v>
      </c>
      <c r="E2543">
        <v>1</v>
      </c>
      <c r="F2543">
        <v>1</v>
      </c>
      <c r="G2543">
        <v>1</v>
      </c>
      <c r="H2543">
        <v>2</v>
      </c>
      <c r="I2543" t="s">
        <v>578</v>
      </c>
      <c r="J2543" t="s">
        <v>579</v>
      </c>
      <c r="K2543" t="s">
        <v>580</v>
      </c>
      <c r="L2543">
        <v>1368</v>
      </c>
      <c r="N2543">
        <v>1011</v>
      </c>
      <c r="O2543" t="s">
        <v>567</v>
      </c>
      <c r="P2543" t="s">
        <v>567</v>
      </c>
      <c r="Q2543">
        <v>1</v>
      </c>
      <c r="W2543">
        <v>0</v>
      </c>
      <c r="X2543">
        <v>458544584</v>
      </c>
      <c r="Y2543">
        <v>0.87</v>
      </c>
      <c r="AA2543">
        <v>0</v>
      </c>
      <c r="AB2543">
        <v>932.72</v>
      </c>
      <c r="AC2543">
        <v>383.38</v>
      </c>
      <c r="AD2543">
        <v>0</v>
      </c>
      <c r="AE2543">
        <v>0</v>
      </c>
      <c r="AF2543">
        <v>87.17</v>
      </c>
      <c r="AG2543">
        <v>11.6</v>
      </c>
      <c r="AH2543">
        <v>0</v>
      </c>
      <c r="AI2543">
        <v>1</v>
      </c>
      <c r="AJ2543">
        <v>10.7</v>
      </c>
      <c r="AK2543">
        <v>33.049999999999997</v>
      </c>
      <c r="AL2543">
        <v>1</v>
      </c>
      <c r="AN2543">
        <v>0</v>
      </c>
      <c r="AO2543">
        <v>1</v>
      </c>
      <c r="AP2543">
        <v>0</v>
      </c>
      <c r="AQ2543">
        <v>0</v>
      </c>
      <c r="AR2543">
        <v>0</v>
      </c>
      <c r="AS2543" t="s">
        <v>3</v>
      </c>
      <c r="AT2543">
        <v>0.87</v>
      </c>
      <c r="AU2543" t="s">
        <v>3</v>
      </c>
      <c r="AV2543">
        <v>0</v>
      </c>
      <c r="AW2543">
        <v>2</v>
      </c>
      <c r="AX2543">
        <v>36145197</v>
      </c>
      <c r="AY2543">
        <v>1</v>
      </c>
      <c r="AZ2543">
        <v>0</v>
      </c>
      <c r="BA2543">
        <v>2473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0</v>
      </c>
      <c r="BL2543">
        <v>0</v>
      </c>
      <c r="BM2543">
        <v>0</v>
      </c>
      <c r="BN2543">
        <v>0</v>
      </c>
      <c r="BO2543">
        <v>0</v>
      </c>
      <c r="BP2543">
        <v>0</v>
      </c>
      <c r="BQ2543">
        <v>0</v>
      </c>
      <c r="BR2543">
        <v>0</v>
      </c>
      <c r="BS2543">
        <v>0</v>
      </c>
      <c r="BT2543">
        <v>0</v>
      </c>
      <c r="BU2543">
        <v>0</v>
      </c>
      <c r="BV2543">
        <v>0</v>
      </c>
      <c r="BW2543">
        <v>0</v>
      </c>
      <c r="CX2543">
        <f>Y2543*Source!I2381</f>
        <v>1.7399999999999999E-2</v>
      </c>
      <c r="CY2543">
        <f>AB2543</f>
        <v>932.72</v>
      </c>
      <c r="CZ2543">
        <f>AF2543</f>
        <v>87.17</v>
      </c>
      <c r="DA2543">
        <f>AJ2543</f>
        <v>10.7</v>
      </c>
      <c r="DB2543">
        <f t="shared" si="397"/>
        <v>75.84</v>
      </c>
      <c r="DC2543">
        <f t="shared" si="398"/>
        <v>10.09</v>
      </c>
    </row>
    <row r="2544" spans="1:107">
      <c r="A2544">
        <f>ROW(Source!A2381)</f>
        <v>2381</v>
      </c>
      <c r="B2544">
        <v>35863109</v>
      </c>
      <c r="C2544">
        <v>36145192</v>
      </c>
      <c r="D2544">
        <v>29114269</v>
      </c>
      <c r="E2544">
        <v>1</v>
      </c>
      <c r="F2544">
        <v>1</v>
      </c>
      <c r="G2544">
        <v>1</v>
      </c>
      <c r="H2544">
        <v>3</v>
      </c>
      <c r="I2544" t="s">
        <v>780</v>
      </c>
      <c r="J2544" t="s">
        <v>781</v>
      </c>
      <c r="K2544" t="s">
        <v>782</v>
      </c>
      <c r="L2544">
        <v>1348</v>
      </c>
      <c r="N2544">
        <v>1009</v>
      </c>
      <c r="O2544" t="s">
        <v>30</v>
      </c>
      <c r="P2544" t="s">
        <v>30</v>
      </c>
      <c r="Q2544">
        <v>1000</v>
      </c>
      <c r="W2544">
        <v>0</v>
      </c>
      <c r="X2544">
        <v>2140487653</v>
      </c>
      <c r="Y2544">
        <v>3.0599999999999998E-3</v>
      </c>
      <c r="AA2544">
        <v>113610.11</v>
      </c>
      <c r="AB2544">
        <v>0</v>
      </c>
      <c r="AC2544">
        <v>0</v>
      </c>
      <c r="AD2544">
        <v>0</v>
      </c>
      <c r="AE2544">
        <v>12429.99</v>
      </c>
      <c r="AF2544">
        <v>0</v>
      </c>
      <c r="AG2544">
        <v>0</v>
      </c>
      <c r="AH2544">
        <v>0</v>
      </c>
      <c r="AI2544">
        <v>9.14</v>
      </c>
      <c r="AJ2544">
        <v>1</v>
      </c>
      <c r="AK2544">
        <v>1</v>
      </c>
      <c r="AL2544">
        <v>1</v>
      </c>
      <c r="AN2544">
        <v>0</v>
      </c>
      <c r="AO2544">
        <v>1</v>
      </c>
      <c r="AP2544">
        <v>0</v>
      </c>
      <c r="AQ2544">
        <v>0</v>
      </c>
      <c r="AR2544">
        <v>0</v>
      </c>
      <c r="AS2544" t="s">
        <v>3</v>
      </c>
      <c r="AT2544">
        <v>3.0599999999999998E-3</v>
      </c>
      <c r="AU2544" t="s">
        <v>3</v>
      </c>
      <c r="AV2544">
        <v>0</v>
      </c>
      <c r="AW2544">
        <v>2</v>
      </c>
      <c r="AX2544">
        <v>36145198</v>
      </c>
      <c r="AY2544">
        <v>1</v>
      </c>
      <c r="AZ2544">
        <v>0</v>
      </c>
      <c r="BA2544">
        <v>2474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0</v>
      </c>
      <c r="BL2544">
        <v>0</v>
      </c>
      <c r="BM2544">
        <v>0</v>
      </c>
      <c r="BN2544">
        <v>0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CX2544">
        <f>Y2544*Source!I2381</f>
        <v>6.1199999999999997E-5</v>
      </c>
      <c r="CY2544">
        <f t="shared" ref="CY2544:CY2549" si="399">AA2544</f>
        <v>113610.11</v>
      </c>
      <c r="CZ2544">
        <f t="shared" ref="CZ2544:CZ2549" si="400">AE2544</f>
        <v>12429.99</v>
      </c>
      <c r="DA2544">
        <f t="shared" ref="DA2544:DA2549" si="401">AI2544</f>
        <v>9.14</v>
      </c>
      <c r="DB2544">
        <f t="shared" si="397"/>
        <v>38.04</v>
      </c>
      <c r="DC2544">
        <f t="shared" si="398"/>
        <v>0</v>
      </c>
    </row>
    <row r="2545" spans="1:107">
      <c r="A2545">
        <f>ROW(Source!A2381)</f>
        <v>2381</v>
      </c>
      <c r="B2545">
        <v>35863109</v>
      </c>
      <c r="C2545">
        <v>36145192</v>
      </c>
      <c r="D2545">
        <v>29110838</v>
      </c>
      <c r="E2545">
        <v>1</v>
      </c>
      <c r="F2545">
        <v>1</v>
      </c>
      <c r="G2545">
        <v>1</v>
      </c>
      <c r="H2545">
        <v>3</v>
      </c>
      <c r="I2545" t="s">
        <v>743</v>
      </c>
      <c r="J2545" t="s">
        <v>744</v>
      </c>
      <c r="K2545" t="s">
        <v>745</v>
      </c>
      <c r="L2545">
        <v>1346</v>
      </c>
      <c r="N2545">
        <v>1009</v>
      </c>
      <c r="O2545" t="s">
        <v>160</v>
      </c>
      <c r="P2545" t="s">
        <v>160</v>
      </c>
      <c r="Q2545">
        <v>1</v>
      </c>
      <c r="W2545">
        <v>0</v>
      </c>
      <c r="X2545">
        <v>-667794164</v>
      </c>
      <c r="Y2545">
        <v>0.31</v>
      </c>
      <c r="AA2545">
        <v>100.04</v>
      </c>
      <c r="AB2545">
        <v>0</v>
      </c>
      <c r="AC2545">
        <v>0</v>
      </c>
      <c r="AD2545">
        <v>0</v>
      </c>
      <c r="AE2545">
        <v>30.5</v>
      </c>
      <c r="AF2545">
        <v>0</v>
      </c>
      <c r="AG2545">
        <v>0</v>
      </c>
      <c r="AH2545">
        <v>0</v>
      </c>
      <c r="AI2545">
        <v>3.28</v>
      </c>
      <c r="AJ2545">
        <v>1</v>
      </c>
      <c r="AK2545">
        <v>1</v>
      </c>
      <c r="AL2545">
        <v>1</v>
      </c>
      <c r="AN2545">
        <v>0</v>
      </c>
      <c r="AO2545">
        <v>1</v>
      </c>
      <c r="AP2545">
        <v>0</v>
      </c>
      <c r="AQ2545">
        <v>0</v>
      </c>
      <c r="AR2545">
        <v>0</v>
      </c>
      <c r="AS2545" t="s">
        <v>3</v>
      </c>
      <c r="AT2545">
        <v>0.31</v>
      </c>
      <c r="AU2545" t="s">
        <v>3</v>
      </c>
      <c r="AV2545">
        <v>0</v>
      </c>
      <c r="AW2545">
        <v>2</v>
      </c>
      <c r="AX2545">
        <v>36145199</v>
      </c>
      <c r="AY2545">
        <v>1</v>
      </c>
      <c r="AZ2545">
        <v>0</v>
      </c>
      <c r="BA2545">
        <v>2475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CX2545">
        <f>Y2545*Source!I2381</f>
        <v>6.1999999999999998E-3</v>
      </c>
      <c r="CY2545">
        <f t="shared" si="399"/>
        <v>100.04</v>
      </c>
      <c r="CZ2545">
        <f t="shared" si="400"/>
        <v>30.5</v>
      </c>
      <c r="DA2545">
        <f t="shared" si="401"/>
        <v>3.28</v>
      </c>
      <c r="DB2545">
        <f t="shared" si="397"/>
        <v>9.4600000000000009</v>
      </c>
      <c r="DC2545">
        <f t="shared" si="398"/>
        <v>0</v>
      </c>
    </row>
    <row r="2546" spans="1:107">
      <c r="A2546">
        <f>ROW(Source!A2381)</f>
        <v>2381</v>
      </c>
      <c r="B2546">
        <v>35863109</v>
      </c>
      <c r="C2546">
        <v>36145192</v>
      </c>
      <c r="D2546">
        <v>29114470</v>
      </c>
      <c r="E2546">
        <v>1</v>
      </c>
      <c r="F2546">
        <v>1</v>
      </c>
      <c r="G2546">
        <v>1</v>
      </c>
      <c r="H2546">
        <v>3</v>
      </c>
      <c r="I2546" t="s">
        <v>319</v>
      </c>
      <c r="J2546" t="s">
        <v>321</v>
      </c>
      <c r="K2546" t="s">
        <v>320</v>
      </c>
      <c r="L2546">
        <v>1355</v>
      </c>
      <c r="N2546">
        <v>1010</v>
      </c>
      <c r="O2546" t="s">
        <v>58</v>
      </c>
      <c r="P2546" t="s">
        <v>58</v>
      </c>
      <c r="Q2546">
        <v>100</v>
      </c>
      <c r="W2546">
        <v>0</v>
      </c>
      <c r="X2546">
        <v>-228248654</v>
      </c>
      <c r="Y2546">
        <v>4.08</v>
      </c>
      <c r="AA2546">
        <v>55.19</v>
      </c>
      <c r="AB2546">
        <v>0</v>
      </c>
      <c r="AC2546">
        <v>0</v>
      </c>
      <c r="AD2546">
        <v>0</v>
      </c>
      <c r="AE2546">
        <v>86.24</v>
      </c>
      <c r="AF2546">
        <v>0</v>
      </c>
      <c r="AG2546">
        <v>0</v>
      </c>
      <c r="AH2546">
        <v>0</v>
      </c>
      <c r="AI2546">
        <v>0.64</v>
      </c>
      <c r="AJ2546">
        <v>1</v>
      </c>
      <c r="AK2546">
        <v>1</v>
      </c>
      <c r="AL2546">
        <v>1</v>
      </c>
      <c r="AN2546">
        <v>0</v>
      </c>
      <c r="AO2546">
        <v>1</v>
      </c>
      <c r="AP2546">
        <v>0</v>
      </c>
      <c r="AQ2546">
        <v>0</v>
      </c>
      <c r="AR2546">
        <v>0</v>
      </c>
      <c r="AS2546" t="s">
        <v>3</v>
      </c>
      <c r="AT2546">
        <v>4.08</v>
      </c>
      <c r="AU2546" t="s">
        <v>3</v>
      </c>
      <c r="AV2546">
        <v>0</v>
      </c>
      <c r="AW2546">
        <v>2</v>
      </c>
      <c r="AX2546">
        <v>36145200</v>
      </c>
      <c r="AY2546">
        <v>1</v>
      </c>
      <c r="AZ2546">
        <v>0</v>
      </c>
      <c r="BA2546">
        <v>2476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CX2546">
        <f>Y2546*Source!I2381</f>
        <v>8.1600000000000006E-2</v>
      </c>
      <c r="CY2546">
        <f t="shared" si="399"/>
        <v>55.19</v>
      </c>
      <c r="CZ2546">
        <f t="shared" si="400"/>
        <v>86.24</v>
      </c>
      <c r="DA2546">
        <f t="shared" si="401"/>
        <v>0.64</v>
      </c>
      <c r="DB2546">
        <f t="shared" si="397"/>
        <v>351.86</v>
      </c>
      <c r="DC2546">
        <f t="shared" si="398"/>
        <v>0</v>
      </c>
    </row>
    <row r="2547" spans="1:107">
      <c r="A2547">
        <f>ROW(Source!A2381)</f>
        <v>2381</v>
      </c>
      <c r="B2547">
        <v>35863109</v>
      </c>
      <c r="C2547">
        <v>36145192</v>
      </c>
      <c r="D2547">
        <v>29164111</v>
      </c>
      <c r="E2547">
        <v>1</v>
      </c>
      <c r="F2547">
        <v>1</v>
      </c>
      <c r="G2547">
        <v>1</v>
      </c>
      <c r="H2547">
        <v>3</v>
      </c>
      <c r="I2547" t="s">
        <v>783</v>
      </c>
      <c r="J2547" t="s">
        <v>784</v>
      </c>
      <c r="K2547" t="s">
        <v>785</v>
      </c>
      <c r="L2547">
        <v>1355</v>
      </c>
      <c r="N2547">
        <v>1010</v>
      </c>
      <c r="O2547" t="s">
        <v>58</v>
      </c>
      <c r="P2547" t="s">
        <v>58</v>
      </c>
      <c r="Q2547">
        <v>100</v>
      </c>
      <c r="W2547">
        <v>0</v>
      </c>
      <c r="X2547">
        <v>-1689080274</v>
      </c>
      <c r="Y2547">
        <v>1.02</v>
      </c>
      <c r="AA2547">
        <v>783</v>
      </c>
      <c r="AB2547">
        <v>0</v>
      </c>
      <c r="AC2547">
        <v>0</v>
      </c>
      <c r="AD2547">
        <v>0</v>
      </c>
      <c r="AE2547">
        <v>100</v>
      </c>
      <c r="AF2547">
        <v>0</v>
      </c>
      <c r="AG2547">
        <v>0</v>
      </c>
      <c r="AH2547">
        <v>0</v>
      </c>
      <c r="AI2547">
        <v>7.83</v>
      </c>
      <c r="AJ2547">
        <v>1</v>
      </c>
      <c r="AK2547">
        <v>1</v>
      </c>
      <c r="AL2547">
        <v>1</v>
      </c>
      <c r="AN2547">
        <v>0</v>
      </c>
      <c r="AO2547">
        <v>1</v>
      </c>
      <c r="AP2547">
        <v>0</v>
      </c>
      <c r="AQ2547">
        <v>0</v>
      </c>
      <c r="AR2547">
        <v>0</v>
      </c>
      <c r="AS2547" t="s">
        <v>3</v>
      </c>
      <c r="AT2547">
        <v>1.02</v>
      </c>
      <c r="AU2547" t="s">
        <v>3</v>
      </c>
      <c r="AV2547">
        <v>0</v>
      </c>
      <c r="AW2547">
        <v>2</v>
      </c>
      <c r="AX2547">
        <v>36145201</v>
      </c>
      <c r="AY2547">
        <v>1</v>
      </c>
      <c r="AZ2547">
        <v>0</v>
      </c>
      <c r="BA2547">
        <v>2477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L2547">
        <v>0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CX2547">
        <f>Y2547*Source!I2381</f>
        <v>2.0400000000000001E-2</v>
      </c>
      <c r="CY2547">
        <f t="shared" si="399"/>
        <v>783</v>
      </c>
      <c r="CZ2547">
        <f t="shared" si="400"/>
        <v>100</v>
      </c>
      <c r="DA2547">
        <f t="shared" si="401"/>
        <v>7.83</v>
      </c>
      <c r="DB2547">
        <f t="shared" si="397"/>
        <v>102</v>
      </c>
      <c r="DC2547">
        <f t="shared" si="398"/>
        <v>0</v>
      </c>
    </row>
    <row r="2548" spans="1:107">
      <c r="A2548">
        <f>ROW(Source!A2381)</f>
        <v>2381</v>
      </c>
      <c r="B2548">
        <v>35863109</v>
      </c>
      <c r="C2548">
        <v>36145192</v>
      </c>
      <c r="D2548">
        <v>29170288</v>
      </c>
      <c r="E2548">
        <v>1</v>
      </c>
      <c r="F2548">
        <v>1</v>
      </c>
      <c r="G2548">
        <v>1</v>
      </c>
      <c r="H2548">
        <v>3</v>
      </c>
      <c r="I2548" t="s">
        <v>262</v>
      </c>
      <c r="J2548" t="s">
        <v>264</v>
      </c>
      <c r="K2548" t="s">
        <v>263</v>
      </c>
      <c r="L2548">
        <v>1354</v>
      </c>
      <c r="N2548">
        <v>1010</v>
      </c>
      <c r="O2548" t="s">
        <v>237</v>
      </c>
      <c r="P2548" t="s">
        <v>237</v>
      </c>
      <c r="Q2548">
        <v>1</v>
      </c>
      <c r="W2548">
        <v>0</v>
      </c>
      <c r="X2548">
        <v>-1432988646</v>
      </c>
      <c r="Y2548">
        <v>100</v>
      </c>
      <c r="AA2548">
        <v>54.36</v>
      </c>
      <c r="AB2548">
        <v>0</v>
      </c>
      <c r="AC2548">
        <v>0</v>
      </c>
      <c r="AD2548">
        <v>0</v>
      </c>
      <c r="AE2548">
        <v>15.27</v>
      </c>
      <c r="AF2548">
        <v>0</v>
      </c>
      <c r="AG2548">
        <v>0</v>
      </c>
      <c r="AH2548">
        <v>0</v>
      </c>
      <c r="AI2548">
        <v>3.56</v>
      </c>
      <c r="AJ2548">
        <v>1</v>
      </c>
      <c r="AK2548">
        <v>1</v>
      </c>
      <c r="AL2548">
        <v>1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 t="s">
        <v>3</v>
      </c>
      <c r="AT2548">
        <v>100</v>
      </c>
      <c r="AU2548" t="s">
        <v>3</v>
      </c>
      <c r="AV2548">
        <v>0</v>
      </c>
      <c r="AW2548">
        <v>1</v>
      </c>
      <c r="AX2548">
        <v>-1</v>
      </c>
      <c r="AY2548">
        <v>0</v>
      </c>
      <c r="AZ2548">
        <v>0</v>
      </c>
      <c r="BA2548" t="s">
        <v>3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CX2548">
        <f>Y2548*Source!I2381</f>
        <v>2</v>
      </c>
      <c r="CY2548">
        <f t="shared" si="399"/>
        <v>54.36</v>
      </c>
      <c r="CZ2548">
        <f t="shared" si="400"/>
        <v>15.27</v>
      </c>
      <c r="DA2548">
        <f t="shared" si="401"/>
        <v>3.56</v>
      </c>
      <c r="DB2548">
        <f t="shared" si="397"/>
        <v>1527</v>
      </c>
      <c r="DC2548">
        <f t="shared" si="398"/>
        <v>0</v>
      </c>
    </row>
    <row r="2549" spans="1:107">
      <c r="A2549">
        <f>ROW(Source!A2381)</f>
        <v>2381</v>
      </c>
      <c r="B2549">
        <v>35863109</v>
      </c>
      <c r="C2549">
        <v>36145192</v>
      </c>
      <c r="D2549">
        <v>29171808</v>
      </c>
      <c r="E2549">
        <v>1</v>
      </c>
      <c r="F2549">
        <v>1</v>
      </c>
      <c r="G2549">
        <v>1</v>
      </c>
      <c r="H2549">
        <v>3</v>
      </c>
      <c r="I2549" t="s">
        <v>752</v>
      </c>
      <c r="J2549" t="s">
        <v>753</v>
      </c>
      <c r="K2549" t="s">
        <v>754</v>
      </c>
      <c r="L2549">
        <v>1374</v>
      </c>
      <c r="N2549">
        <v>1013</v>
      </c>
      <c r="O2549" t="s">
        <v>755</v>
      </c>
      <c r="P2549" t="s">
        <v>755</v>
      </c>
      <c r="Q2549">
        <v>1</v>
      </c>
      <c r="W2549">
        <v>0</v>
      </c>
      <c r="X2549">
        <v>-915781824</v>
      </c>
      <c r="Y2549">
        <v>14.01</v>
      </c>
      <c r="AA2549">
        <v>1</v>
      </c>
      <c r="AB2549">
        <v>0</v>
      </c>
      <c r="AC2549">
        <v>0</v>
      </c>
      <c r="AD2549">
        <v>0</v>
      </c>
      <c r="AE2549">
        <v>1</v>
      </c>
      <c r="AF2549">
        <v>0</v>
      </c>
      <c r="AG2549">
        <v>0</v>
      </c>
      <c r="AH2549">
        <v>0</v>
      </c>
      <c r="AI2549">
        <v>1</v>
      </c>
      <c r="AJ2549">
        <v>1</v>
      </c>
      <c r="AK2549">
        <v>1</v>
      </c>
      <c r="AL2549">
        <v>1</v>
      </c>
      <c r="AN2549">
        <v>0</v>
      </c>
      <c r="AO2549">
        <v>1</v>
      </c>
      <c r="AP2549">
        <v>0</v>
      </c>
      <c r="AQ2549">
        <v>0</v>
      </c>
      <c r="AR2549">
        <v>0</v>
      </c>
      <c r="AS2549" t="s">
        <v>3</v>
      </c>
      <c r="AT2549">
        <v>14.01</v>
      </c>
      <c r="AU2549" t="s">
        <v>3</v>
      </c>
      <c r="AV2549">
        <v>0</v>
      </c>
      <c r="AW2549">
        <v>2</v>
      </c>
      <c r="AX2549">
        <v>36145202</v>
      </c>
      <c r="AY2549">
        <v>1</v>
      </c>
      <c r="AZ2549">
        <v>0</v>
      </c>
      <c r="BA2549">
        <v>2478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v>0</v>
      </c>
      <c r="BM2549">
        <v>0</v>
      </c>
      <c r="BN2549"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CX2549">
        <f>Y2549*Source!I2381</f>
        <v>0.2802</v>
      </c>
      <c r="CY2549">
        <f t="shared" si="399"/>
        <v>1</v>
      </c>
      <c r="CZ2549">
        <f t="shared" si="400"/>
        <v>1</v>
      </c>
      <c r="DA2549">
        <f t="shared" si="401"/>
        <v>1</v>
      </c>
      <c r="DB2549">
        <f t="shared" si="397"/>
        <v>14.01</v>
      </c>
      <c r="DC2549">
        <f t="shared" si="398"/>
        <v>0</v>
      </c>
    </row>
    <row r="2550" spans="1:107">
      <c r="A2550">
        <f>ROW(Source!A2383)</f>
        <v>2383</v>
      </c>
      <c r="B2550">
        <v>35863109</v>
      </c>
      <c r="C2550">
        <v>35872129</v>
      </c>
      <c r="D2550">
        <v>18410280</v>
      </c>
      <c r="E2550">
        <v>1</v>
      </c>
      <c r="F2550">
        <v>1</v>
      </c>
      <c r="G2550">
        <v>1</v>
      </c>
      <c r="H2550">
        <v>1</v>
      </c>
      <c r="I2550" t="s">
        <v>886</v>
      </c>
      <c r="J2550" t="s">
        <v>3</v>
      </c>
      <c r="K2550" t="s">
        <v>887</v>
      </c>
      <c r="L2550">
        <v>1369</v>
      </c>
      <c r="N2550">
        <v>1013</v>
      </c>
      <c r="O2550" t="s">
        <v>561</v>
      </c>
      <c r="P2550" t="s">
        <v>561</v>
      </c>
      <c r="Q2550">
        <v>1</v>
      </c>
      <c r="W2550">
        <v>0</v>
      </c>
      <c r="X2550">
        <v>-464685602</v>
      </c>
      <c r="Y2550">
        <v>28.335999999999999</v>
      </c>
      <c r="AA2550">
        <v>0</v>
      </c>
      <c r="AB2550">
        <v>0</v>
      </c>
      <c r="AC2550">
        <v>0</v>
      </c>
      <c r="AD2550">
        <v>303.76</v>
      </c>
      <c r="AE2550">
        <v>0</v>
      </c>
      <c r="AF2550">
        <v>0</v>
      </c>
      <c r="AG2550">
        <v>0</v>
      </c>
      <c r="AH2550">
        <v>303.76</v>
      </c>
      <c r="AI2550">
        <v>1</v>
      </c>
      <c r="AJ2550">
        <v>1</v>
      </c>
      <c r="AK2550">
        <v>1</v>
      </c>
      <c r="AL2550">
        <v>1</v>
      </c>
      <c r="AN2550">
        <v>0</v>
      </c>
      <c r="AO2550">
        <v>1</v>
      </c>
      <c r="AP2550">
        <v>1</v>
      </c>
      <c r="AQ2550">
        <v>0</v>
      </c>
      <c r="AR2550">
        <v>0</v>
      </c>
      <c r="AS2550" t="s">
        <v>3</v>
      </c>
      <c r="AT2550">
        <v>24.64</v>
      </c>
      <c r="AU2550" t="s">
        <v>134</v>
      </c>
      <c r="AV2550">
        <v>1</v>
      </c>
      <c r="AW2550">
        <v>2</v>
      </c>
      <c r="AX2550">
        <v>35872146</v>
      </c>
      <c r="AY2550">
        <v>1</v>
      </c>
      <c r="AZ2550">
        <v>0</v>
      </c>
      <c r="BA2550">
        <v>2479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0</v>
      </c>
      <c r="BL2550">
        <v>0</v>
      </c>
      <c r="BM2550">
        <v>0</v>
      </c>
      <c r="BN2550">
        <v>0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CX2550">
        <f>Y2550*Source!I2383</f>
        <v>2.8336000000000001</v>
      </c>
      <c r="CY2550">
        <f>AD2550</f>
        <v>303.76</v>
      </c>
      <c r="CZ2550">
        <f>AH2550</f>
        <v>303.76</v>
      </c>
      <c r="DA2550">
        <f>AL2550</f>
        <v>1</v>
      </c>
      <c r="DB2550">
        <f>ROUND((ROUND(AT2550*CZ2550,2)*1.15),2)</f>
        <v>8607.35</v>
      </c>
      <c r="DC2550">
        <f>ROUND((ROUND(AT2550*AG2550,2)*1.15),2)</f>
        <v>0</v>
      </c>
    </row>
    <row r="2551" spans="1:107">
      <c r="A2551">
        <f>ROW(Source!A2383)</f>
        <v>2383</v>
      </c>
      <c r="B2551">
        <v>35863109</v>
      </c>
      <c r="C2551">
        <v>35872129</v>
      </c>
      <c r="D2551">
        <v>121548</v>
      </c>
      <c r="E2551">
        <v>1</v>
      </c>
      <c r="F2551">
        <v>1</v>
      </c>
      <c r="G2551">
        <v>1</v>
      </c>
      <c r="H2551">
        <v>1</v>
      </c>
      <c r="I2551" t="s">
        <v>35</v>
      </c>
      <c r="J2551" t="s">
        <v>3</v>
      </c>
      <c r="K2551" t="s">
        <v>562</v>
      </c>
      <c r="L2551">
        <v>608254</v>
      </c>
      <c r="N2551">
        <v>1013</v>
      </c>
      <c r="O2551" t="s">
        <v>563</v>
      </c>
      <c r="P2551" t="s">
        <v>563</v>
      </c>
      <c r="Q2551">
        <v>1</v>
      </c>
      <c r="W2551">
        <v>0</v>
      </c>
      <c r="X2551">
        <v>-185737400</v>
      </c>
      <c r="Y2551">
        <v>0.4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1</v>
      </c>
      <c r="AJ2551">
        <v>1</v>
      </c>
      <c r="AK2551">
        <v>1</v>
      </c>
      <c r="AL2551">
        <v>1</v>
      </c>
      <c r="AN2551">
        <v>0</v>
      </c>
      <c r="AO2551">
        <v>1</v>
      </c>
      <c r="AP2551">
        <v>1</v>
      </c>
      <c r="AQ2551">
        <v>0</v>
      </c>
      <c r="AR2551">
        <v>0</v>
      </c>
      <c r="AS2551" t="s">
        <v>3</v>
      </c>
      <c r="AT2551">
        <v>0.32</v>
      </c>
      <c r="AU2551" t="s">
        <v>133</v>
      </c>
      <c r="AV2551">
        <v>2</v>
      </c>
      <c r="AW2551">
        <v>2</v>
      </c>
      <c r="AX2551">
        <v>35872147</v>
      </c>
      <c r="AY2551">
        <v>1</v>
      </c>
      <c r="AZ2551">
        <v>0</v>
      </c>
      <c r="BA2551">
        <v>2480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CX2551">
        <f>Y2551*Source!I2383</f>
        <v>4.0000000000000008E-2</v>
      </c>
      <c r="CY2551">
        <f>AD2551</f>
        <v>0</v>
      </c>
      <c r="CZ2551">
        <f>AH2551</f>
        <v>0</v>
      </c>
      <c r="DA2551">
        <f>AL2551</f>
        <v>1</v>
      </c>
      <c r="DB2551">
        <f>ROUND((ROUND(AT2551*CZ2551,2)*1.25),2)</f>
        <v>0</v>
      </c>
      <c r="DC2551">
        <f>ROUND((ROUND(AT2551*AG2551,2)*1.25),2)</f>
        <v>0</v>
      </c>
    </row>
    <row r="2552" spans="1:107">
      <c r="A2552">
        <f>ROW(Source!A2383)</f>
        <v>2383</v>
      </c>
      <c r="B2552">
        <v>35863109</v>
      </c>
      <c r="C2552">
        <v>35872129</v>
      </c>
      <c r="D2552">
        <v>29172556</v>
      </c>
      <c r="E2552">
        <v>1</v>
      </c>
      <c r="F2552">
        <v>1</v>
      </c>
      <c r="G2552">
        <v>1</v>
      </c>
      <c r="H2552">
        <v>2</v>
      </c>
      <c r="I2552" t="s">
        <v>564</v>
      </c>
      <c r="J2552" t="s">
        <v>565</v>
      </c>
      <c r="K2552" t="s">
        <v>566</v>
      </c>
      <c r="L2552">
        <v>1368</v>
      </c>
      <c r="N2552">
        <v>1011</v>
      </c>
      <c r="O2552" t="s">
        <v>567</v>
      </c>
      <c r="P2552" t="s">
        <v>567</v>
      </c>
      <c r="Q2552">
        <v>1</v>
      </c>
      <c r="W2552">
        <v>0</v>
      </c>
      <c r="X2552">
        <v>-1302720870</v>
      </c>
      <c r="Y2552">
        <v>0.4</v>
      </c>
      <c r="AA2552">
        <v>0</v>
      </c>
      <c r="AB2552">
        <v>466.71</v>
      </c>
      <c r="AC2552">
        <v>446.18</v>
      </c>
      <c r="AD2552">
        <v>0</v>
      </c>
      <c r="AE2552">
        <v>0</v>
      </c>
      <c r="AF2552">
        <v>31.26</v>
      </c>
      <c r="AG2552">
        <v>13.5</v>
      </c>
      <c r="AH2552">
        <v>0</v>
      </c>
      <c r="AI2552">
        <v>1</v>
      </c>
      <c r="AJ2552">
        <v>14.93</v>
      </c>
      <c r="AK2552">
        <v>33.049999999999997</v>
      </c>
      <c r="AL2552">
        <v>1</v>
      </c>
      <c r="AN2552">
        <v>0</v>
      </c>
      <c r="AO2552">
        <v>1</v>
      </c>
      <c r="AP2552">
        <v>1</v>
      </c>
      <c r="AQ2552">
        <v>0</v>
      </c>
      <c r="AR2552">
        <v>0</v>
      </c>
      <c r="AS2552" t="s">
        <v>3</v>
      </c>
      <c r="AT2552">
        <v>0.32</v>
      </c>
      <c r="AU2552" t="s">
        <v>133</v>
      </c>
      <c r="AV2552">
        <v>0</v>
      </c>
      <c r="AW2552">
        <v>2</v>
      </c>
      <c r="AX2552">
        <v>35872148</v>
      </c>
      <c r="AY2552">
        <v>1</v>
      </c>
      <c r="AZ2552">
        <v>0</v>
      </c>
      <c r="BA2552">
        <v>2481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CX2552">
        <f>Y2552*Source!I2383</f>
        <v>4.0000000000000008E-2</v>
      </c>
      <c r="CY2552">
        <f>AB2552</f>
        <v>466.71</v>
      </c>
      <c r="CZ2552">
        <f>AF2552</f>
        <v>31.26</v>
      </c>
      <c r="DA2552">
        <f>AJ2552</f>
        <v>14.93</v>
      </c>
      <c r="DB2552">
        <f>ROUND((ROUND(AT2552*CZ2552,2)*1.25),2)</f>
        <v>12.5</v>
      </c>
      <c r="DC2552">
        <f>ROUND((ROUND(AT2552*AG2552,2)*1.25),2)</f>
        <v>5.4</v>
      </c>
    </row>
    <row r="2553" spans="1:107">
      <c r="A2553">
        <f>ROW(Source!A2383)</f>
        <v>2383</v>
      </c>
      <c r="B2553">
        <v>35863109</v>
      </c>
      <c r="C2553">
        <v>35872129</v>
      </c>
      <c r="D2553">
        <v>29174500</v>
      </c>
      <c r="E2553">
        <v>1</v>
      </c>
      <c r="F2553">
        <v>1</v>
      </c>
      <c r="G2553">
        <v>1</v>
      </c>
      <c r="H2553">
        <v>2</v>
      </c>
      <c r="I2553" t="s">
        <v>646</v>
      </c>
      <c r="J2553" t="s">
        <v>647</v>
      </c>
      <c r="K2553" t="s">
        <v>648</v>
      </c>
      <c r="L2553">
        <v>1368</v>
      </c>
      <c r="N2553">
        <v>1011</v>
      </c>
      <c r="O2553" t="s">
        <v>567</v>
      </c>
      <c r="P2553" t="s">
        <v>567</v>
      </c>
      <c r="Q2553">
        <v>1</v>
      </c>
      <c r="W2553">
        <v>0</v>
      </c>
      <c r="X2553">
        <v>-239831557</v>
      </c>
      <c r="Y2553">
        <v>0.25</v>
      </c>
      <c r="AA2553">
        <v>0</v>
      </c>
      <c r="AB2553">
        <v>7.33</v>
      </c>
      <c r="AC2553">
        <v>0</v>
      </c>
      <c r="AD2553">
        <v>0</v>
      </c>
      <c r="AE2553">
        <v>0</v>
      </c>
      <c r="AF2553">
        <v>1.95</v>
      </c>
      <c r="AG2553">
        <v>0</v>
      </c>
      <c r="AH2553">
        <v>0</v>
      </c>
      <c r="AI2553">
        <v>1</v>
      </c>
      <c r="AJ2553">
        <v>3.76</v>
      </c>
      <c r="AK2553">
        <v>33.049999999999997</v>
      </c>
      <c r="AL2553">
        <v>1</v>
      </c>
      <c r="AN2553">
        <v>0</v>
      </c>
      <c r="AO2553">
        <v>1</v>
      </c>
      <c r="AP2553">
        <v>1</v>
      </c>
      <c r="AQ2553">
        <v>0</v>
      </c>
      <c r="AR2553">
        <v>0</v>
      </c>
      <c r="AS2553" t="s">
        <v>3</v>
      </c>
      <c r="AT2553">
        <v>0.2</v>
      </c>
      <c r="AU2553" t="s">
        <v>133</v>
      </c>
      <c r="AV2553">
        <v>0</v>
      </c>
      <c r="AW2553">
        <v>2</v>
      </c>
      <c r="AX2553">
        <v>35872149</v>
      </c>
      <c r="AY2553">
        <v>1</v>
      </c>
      <c r="AZ2553">
        <v>0</v>
      </c>
      <c r="BA2553">
        <v>2482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CX2553">
        <f>Y2553*Source!I2383</f>
        <v>2.5000000000000001E-2</v>
      </c>
      <c r="CY2553">
        <f>AB2553</f>
        <v>7.33</v>
      </c>
      <c r="CZ2553">
        <f>AF2553</f>
        <v>1.95</v>
      </c>
      <c r="DA2553">
        <f>AJ2553</f>
        <v>3.76</v>
      </c>
      <c r="DB2553">
        <f>ROUND((ROUND(AT2553*CZ2553,2)*1.25),2)</f>
        <v>0.49</v>
      </c>
      <c r="DC2553">
        <f>ROUND((ROUND(AT2553*AG2553,2)*1.25),2)</f>
        <v>0</v>
      </c>
    </row>
    <row r="2554" spans="1:107">
      <c r="A2554">
        <f>ROW(Source!A2383)</f>
        <v>2383</v>
      </c>
      <c r="B2554">
        <v>35863109</v>
      </c>
      <c r="C2554">
        <v>35872129</v>
      </c>
      <c r="D2554">
        <v>29174913</v>
      </c>
      <c r="E2554">
        <v>1</v>
      </c>
      <c r="F2554">
        <v>1</v>
      </c>
      <c r="G2554">
        <v>1</v>
      </c>
      <c r="H2554">
        <v>2</v>
      </c>
      <c r="I2554" t="s">
        <v>578</v>
      </c>
      <c r="J2554" t="s">
        <v>579</v>
      </c>
      <c r="K2554" t="s">
        <v>580</v>
      </c>
      <c r="L2554">
        <v>1368</v>
      </c>
      <c r="N2554">
        <v>1011</v>
      </c>
      <c r="O2554" t="s">
        <v>567</v>
      </c>
      <c r="P2554" t="s">
        <v>567</v>
      </c>
      <c r="Q2554">
        <v>1</v>
      </c>
      <c r="W2554">
        <v>0</v>
      </c>
      <c r="X2554">
        <v>458544584</v>
      </c>
      <c r="Y2554">
        <v>0.48750000000000004</v>
      </c>
      <c r="AA2554">
        <v>0</v>
      </c>
      <c r="AB2554">
        <v>932.72</v>
      </c>
      <c r="AC2554">
        <v>383.38</v>
      </c>
      <c r="AD2554">
        <v>0</v>
      </c>
      <c r="AE2554">
        <v>0</v>
      </c>
      <c r="AF2554">
        <v>87.17</v>
      </c>
      <c r="AG2554">
        <v>11.6</v>
      </c>
      <c r="AH2554">
        <v>0</v>
      </c>
      <c r="AI2554">
        <v>1</v>
      </c>
      <c r="AJ2554">
        <v>10.7</v>
      </c>
      <c r="AK2554">
        <v>33.049999999999997</v>
      </c>
      <c r="AL2554">
        <v>1</v>
      </c>
      <c r="AN2554">
        <v>0</v>
      </c>
      <c r="AO2554">
        <v>1</v>
      </c>
      <c r="AP2554">
        <v>1</v>
      </c>
      <c r="AQ2554">
        <v>0</v>
      </c>
      <c r="AR2554">
        <v>0</v>
      </c>
      <c r="AS2554" t="s">
        <v>3</v>
      </c>
      <c r="AT2554">
        <v>0.39</v>
      </c>
      <c r="AU2554" t="s">
        <v>133</v>
      </c>
      <c r="AV2554">
        <v>0</v>
      </c>
      <c r="AW2554">
        <v>2</v>
      </c>
      <c r="AX2554">
        <v>35872150</v>
      </c>
      <c r="AY2554">
        <v>1</v>
      </c>
      <c r="AZ2554">
        <v>0</v>
      </c>
      <c r="BA2554">
        <v>2483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CX2554">
        <f>Y2554*Source!I2383</f>
        <v>4.8750000000000009E-2</v>
      </c>
      <c r="CY2554">
        <f>AB2554</f>
        <v>932.72</v>
      </c>
      <c r="CZ2554">
        <f>AF2554</f>
        <v>87.17</v>
      </c>
      <c r="DA2554">
        <f>AJ2554</f>
        <v>10.7</v>
      </c>
      <c r="DB2554">
        <f>ROUND((ROUND(AT2554*CZ2554,2)*1.25),2)</f>
        <v>42.5</v>
      </c>
      <c r="DC2554">
        <f>ROUND((ROUND(AT2554*AG2554,2)*1.25),2)</f>
        <v>5.65</v>
      </c>
    </row>
    <row r="2555" spans="1:107">
      <c r="A2555">
        <f>ROW(Source!A2383)</f>
        <v>2383</v>
      </c>
      <c r="B2555">
        <v>35863109</v>
      </c>
      <c r="C2555">
        <v>35872129</v>
      </c>
      <c r="D2555">
        <v>29107886</v>
      </c>
      <c r="E2555">
        <v>1</v>
      </c>
      <c r="F2555">
        <v>1</v>
      </c>
      <c r="G2555">
        <v>1</v>
      </c>
      <c r="H2555">
        <v>3</v>
      </c>
      <c r="I2555" t="s">
        <v>888</v>
      </c>
      <c r="J2555" t="s">
        <v>889</v>
      </c>
      <c r="K2555" t="s">
        <v>890</v>
      </c>
      <c r="L2555">
        <v>1348</v>
      </c>
      <c r="N2555">
        <v>1009</v>
      </c>
      <c r="O2555" t="s">
        <v>30</v>
      </c>
      <c r="P2555" t="s">
        <v>30</v>
      </c>
      <c r="Q2555">
        <v>1000</v>
      </c>
      <c r="W2555">
        <v>0</v>
      </c>
      <c r="X2555">
        <v>-719107976</v>
      </c>
      <c r="Y2555">
        <v>1E-3</v>
      </c>
      <c r="AA2555">
        <v>139038.85</v>
      </c>
      <c r="AB2555">
        <v>0</v>
      </c>
      <c r="AC2555">
        <v>0</v>
      </c>
      <c r="AD2555">
        <v>0</v>
      </c>
      <c r="AE2555">
        <v>30029.99</v>
      </c>
      <c r="AF2555">
        <v>0</v>
      </c>
      <c r="AG2555">
        <v>0</v>
      </c>
      <c r="AH2555">
        <v>0</v>
      </c>
      <c r="AI2555">
        <v>4.63</v>
      </c>
      <c r="AJ2555">
        <v>1</v>
      </c>
      <c r="AK2555">
        <v>1</v>
      </c>
      <c r="AL2555">
        <v>1</v>
      </c>
      <c r="AN2555">
        <v>0</v>
      </c>
      <c r="AO2555">
        <v>1</v>
      </c>
      <c r="AP2555">
        <v>0</v>
      </c>
      <c r="AQ2555">
        <v>0</v>
      </c>
      <c r="AR2555">
        <v>0</v>
      </c>
      <c r="AS2555" t="s">
        <v>3</v>
      </c>
      <c r="AT2555">
        <v>1E-3</v>
      </c>
      <c r="AU2555" t="s">
        <v>3</v>
      </c>
      <c r="AV2555">
        <v>0</v>
      </c>
      <c r="AW2555">
        <v>2</v>
      </c>
      <c r="AX2555">
        <v>35872151</v>
      </c>
      <c r="AY2555">
        <v>1</v>
      </c>
      <c r="AZ2555">
        <v>0</v>
      </c>
      <c r="BA2555">
        <v>2484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CX2555">
        <f>Y2555*Source!I2383</f>
        <v>1E-4</v>
      </c>
      <c r="CY2555">
        <f t="shared" ref="CY2555:CY2565" si="402">AA2555</f>
        <v>139038.85</v>
      </c>
      <c r="CZ2555">
        <f t="shared" ref="CZ2555:CZ2565" si="403">AE2555</f>
        <v>30029.99</v>
      </c>
      <c r="DA2555">
        <f t="shared" ref="DA2555:DA2565" si="404">AI2555</f>
        <v>4.63</v>
      </c>
      <c r="DB2555">
        <f t="shared" ref="DB2555:DB2565" si="405">ROUND(ROUND(AT2555*CZ2555,2),2)</f>
        <v>30.03</v>
      </c>
      <c r="DC2555">
        <f t="shared" ref="DC2555:DC2565" si="406">ROUND(ROUND(AT2555*AG2555,2),2)</f>
        <v>0</v>
      </c>
    </row>
    <row r="2556" spans="1:107">
      <c r="A2556">
        <f>ROW(Source!A2383)</f>
        <v>2383</v>
      </c>
      <c r="B2556">
        <v>35863109</v>
      </c>
      <c r="C2556">
        <v>35872129</v>
      </c>
      <c r="D2556">
        <v>29110398</v>
      </c>
      <c r="E2556">
        <v>1</v>
      </c>
      <c r="F2556">
        <v>1</v>
      </c>
      <c r="G2556">
        <v>1</v>
      </c>
      <c r="H2556">
        <v>3</v>
      </c>
      <c r="I2556" t="s">
        <v>891</v>
      </c>
      <c r="J2556" t="s">
        <v>892</v>
      </c>
      <c r="K2556" t="s">
        <v>893</v>
      </c>
      <c r="L2556">
        <v>1348</v>
      </c>
      <c r="N2556">
        <v>1009</v>
      </c>
      <c r="O2556" t="s">
        <v>30</v>
      </c>
      <c r="P2556" t="s">
        <v>30</v>
      </c>
      <c r="Q2556">
        <v>1000</v>
      </c>
      <c r="W2556">
        <v>0</v>
      </c>
      <c r="X2556">
        <v>-1693990939</v>
      </c>
      <c r="Y2556">
        <v>4.0000000000000002E-4</v>
      </c>
      <c r="AA2556">
        <v>51858.14</v>
      </c>
      <c r="AB2556">
        <v>0</v>
      </c>
      <c r="AC2556">
        <v>0</v>
      </c>
      <c r="AD2556">
        <v>0</v>
      </c>
      <c r="AE2556">
        <v>15118.99</v>
      </c>
      <c r="AF2556">
        <v>0</v>
      </c>
      <c r="AG2556">
        <v>0</v>
      </c>
      <c r="AH2556">
        <v>0</v>
      </c>
      <c r="AI2556">
        <v>3.43</v>
      </c>
      <c r="AJ2556">
        <v>1</v>
      </c>
      <c r="AK2556">
        <v>1</v>
      </c>
      <c r="AL2556">
        <v>1</v>
      </c>
      <c r="AN2556">
        <v>0</v>
      </c>
      <c r="AO2556">
        <v>1</v>
      </c>
      <c r="AP2556">
        <v>0</v>
      </c>
      <c r="AQ2556">
        <v>0</v>
      </c>
      <c r="AR2556">
        <v>0</v>
      </c>
      <c r="AS2556" t="s">
        <v>3</v>
      </c>
      <c r="AT2556">
        <v>4.0000000000000002E-4</v>
      </c>
      <c r="AU2556" t="s">
        <v>3</v>
      </c>
      <c r="AV2556">
        <v>0</v>
      </c>
      <c r="AW2556">
        <v>2</v>
      </c>
      <c r="AX2556">
        <v>35872152</v>
      </c>
      <c r="AY2556">
        <v>1</v>
      </c>
      <c r="AZ2556">
        <v>0</v>
      </c>
      <c r="BA2556">
        <v>2485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>
        <v>0</v>
      </c>
      <c r="BU2556">
        <v>0</v>
      </c>
      <c r="BV2556">
        <v>0</v>
      </c>
      <c r="BW2556">
        <v>0</v>
      </c>
      <c r="CX2556">
        <f>Y2556*Source!I2383</f>
        <v>4.0000000000000003E-5</v>
      </c>
      <c r="CY2556">
        <f t="shared" si="402"/>
        <v>51858.14</v>
      </c>
      <c r="CZ2556">
        <f t="shared" si="403"/>
        <v>15118.99</v>
      </c>
      <c r="DA2556">
        <f t="shared" si="404"/>
        <v>3.43</v>
      </c>
      <c r="DB2556">
        <f t="shared" si="405"/>
        <v>6.05</v>
      </c>
      <c r="DC2556">
        <f t="shared" si="406"/>
        <v>0</v>
      </c>
    </row>
    <row r="2557" spans="1:107">
      <c r="A2557">
        <f>ROW(Source!A2383)</f>
        <v>2383</v>
      </c>
      <c r="B2557">
        <v>35863109</v>
      </c>
      <c r="C2557">
        <v>35872129</v>
      </c>
      <c r="D2557">
        <v>29110573</v>
      </c>
      <c r="E2557">
        <v>1</v>
      </c>
      <c r="F2557">
        <v>1</v>
      </c>
      <c r="G2557">
        <v>1</v>
      </c>
      <c r="H2557">
        <v>3</v>
      </c>
      <c r="I2557" t="s">
        <v>894</v>
      </c>
      <c r="J2557" t="s">
        <v>895</v>
      </c>
      <c r="K2557" t="s">
        <v>896</v>
      </c>
      <c r="L2557">
        <v>1348</v>
      </c>
      <c r="N2557">
        <v>1009</v>
      </c>
      <c r="O2557" t="s">
        <v>30</v>
      </c>
      <c r="P2557" t="s">
        <v>30</v>
      </c>
      <c r="Q2557">
        <v>1000</v>
      </c>
      <c r="W2557">
        <v>0</v>
      </c>
      <c r="X2557">
        <v>-1393116995</v>
      </c>
      <c r="Y2557">
        <v>2.0000000000000001E-4</v>
      </c>
      <c r="AA2557">
        <v>66613.5</v>
      </c>
      <c r="AB2557">
        <v>0</v>
      </c>
      <c r="AC2557">
        <v>0</v>
      </c>
      <c r="AD2557">
        <v>0</v>
      </c>
      <c r="AE2557">
        <v>16950</v>
      </c>
      <c r="AF2557">
        <v>0</v>
      </c>
      <c r="AG2557">
        <v>0</v>
      </c>
      <c r="AH2557">
        <v>0</v>
      </c>
      <c r="AI2557">
        <v>3.93</v>
      </c>
      <c r="AJ2557">
        <v>1</v>
      </c>
      <c r="AK2557">
        <v>1</v>
      </c>
      <c r="AL2557">
        <v>1</v>
      </c>
      <c r="AN2557">
        <v>0</v>
      </c>
      <c r="AO2557">
        <v>1</v>
      </c>
      <c r="AP2557">
        <v>0</v>
      </c>
      <c r="AQ2557">
        <v>0</v>
      </c>
      <c r="AR2557">
        <v>0</v>
      </c>
      <c r="AS2557" t="s">
        <v>3</v>
      </c>
      <c r="AT2557">
        <v>2.0000000000000001E-4</v>
      </c>
      <c r="AU2557" t="s">
        <v>3</v>
      </c>
      <c r="AV2557">
        <v>0</v>
      </c>
      <c r="AW2557">
        <v>2</v>
      </c>
      <c r="AX2557">
        <v>35872153</v>
      </c>
      <c r="AY2557">
        <v>1</v>
      </c>
      <c r="AZ2557">
        <v>0</v>
      </c>
      <c r="BA2557">
        <v>2486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0</v>
      </c>
      <c r="CX2557">
        <f>Y2557*Source!I2383</f>
        <v>2.0000000000000002E-5</v>
      </c>
      <c r="CY2557">
        <f t="shared" si="402"/>
        <v>66613.5</v>
      </c>
      <c r="CZ2557">
        <f t="shared" si="403"/>
        <v>16950</v>
      </c>
      <c r="DA2557">
        <f t="shared" si="404"/>
        <v>3.93</v>
      </c>
      <c r="DB2557">
        <f t="shared" si="405"/>
        <v>3.39</v>
      </c>
      <c r="DC2557">
        <f t="shared" si="406"/>
        <v>0</v>
      </c>
    </row>
    <row r="2558" spans="1:107">
      <c r="A2558">
        <f>ROW(Source!A2383)</f>
        <v>2383</v>
      </c>
      <c r="B2558">
        <v>35863109</v>
      </c>
      <c r="C2558">
        <v>35872129</v>
      </c>
      <c r="D2558">
        <v>29110148</v>
      </c>
      <c r="E2558">
        <v>1</v>
      </c>
      <c r="F2558">
        <v>1</v>
      </c>
      <c r="G2558">
        <v>1</v>
      </c>
      <c r="H2558">
        <v>3</v>
      </c>
      <c r="I2558" t="s">
        <v>897</v>
      </c>
      <c r="J2558" t="s">
        <v>898</v>
      </c>
      <c r="K2558" t="s">
        <v>899</v>
      </c>
      <c r="L2558">
        <v>1346</v>
      </c>
      <c r="N2558">
        <v>1009</v>
      </c>
      <c r="O2558" t="s">
        <v>160</v>
      </c>
      <c r="P2558" t="s">
        <v>160</v>
      </c>
      <c r="Q2558">
        <v>1</v>
      </c>
      <c r="W2558">
        <v>0</v>
      </c>
      <c r="X2558">
        <v>-1358070757</v>
      </c>
      <c r="Y2558">
        <v>0.8</v>
      </c>
      <c r="AA2558">
        <v>75.47</v>
      </c>
      <c r="AB2558">
        <v>0</v>
      </c>
      <c r="AC2558">
        <v>0</v>
      </c>
      <c r="AD2558">
        <v>0</v>
      </c>
      <c r="AE2558">
        <v>13.55</v>
      </c>
      <c r="AF2558">
        <v>0</v>
      </c>
      <c r="AG2558">
        <v>0</v>
      </c>
      <c r="AH2558">
        <v>0</v>
      </c>
      <c r="AI2558">
        <v>5.57</v>
      </c>
      <c r="AJ2558">
        <v>1</v>
      </c>
      <c r="AK2558">
        <v>1</v>
      </c>
      <c r="AL2558">
        <v>1</v>
      </c>
      <c r="AN2558">
        <v>0</v>
      </c>
      <c r="AO2558">
        <v>1</v>
      </c>
      <c r="AP2558">
        <v>0</v>
      </c>
      <c r="AQ2558">
        <v>0</v>
      </c>
      <c r="AR2558">
        <v>0</v>
      </c>
      <c r="AS2558" t="s">
        <v>3</v>
      </c>
      <c r="AT2558">
        <v>0.8</v>
      </c>
      <c r="AU2558" t="s">
        <v>3</v>
      </c>
      <c r="AV2558">
        <v>0</v>
      </c>
      <c r="AW2558">
        <v>2</v>
      </c>
      <c r="AX2558">
        <v>35872154</v>
      </c>
      <c r="AY2558">
        <v>1</v>
      </c>
      <c r="AZ2558">
        <v>0</v>
      </c>
      <c r="BA2558">
        <v>2487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>
        <v>0</v>
      </c>
      <c r="BL2558">
        <v>0</v>
      </c>
      <c r="BM2558">
        <v>0</v>
      </c>
      <c r="BN2558">
        <v>0</v>
      </c>
      <c r="BO2558">
        <v>0</v>
      </c>
      <c r="BP2558">
        <v>0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CX2558">
        <f>Y2558*Source!I2383</f>
        <v>8.0000000000000016E-2</v>
      </c>
      <c r="CY2558">
        <f t="shared" si="402"/>
        <v>75.47</v>
      </c>
      <c r="CZ2558">
        <f t="shared" si="403"/>
        <v>13.55</v>
      </c>
      <c r="DA2558">
        <f t="shared" si="404"/>
        <v>5.57</v>
      </c>
      <c r="DB2558">
        <f t="shared" si="405"/>
        <v>10.84</v>
      </c>
      <c r="DC2558">
        <f t="shared" si="406"/>
        <v>0</v>
      </c>
    </row>
    <row r="2559" spans="1:107">
      <c r="A2559">
        <f>ROW(Source!A2383)</f>
        <v>2383</v>
      </c>
      <c r="B2559">
        <v>35863109</v>
      </c>
      <c r="C2559">
        <v>35872129</v>
      </c>
      <c r="D2559">
        <v>29107963</v>
      </c>
      <c r="E2559">
        <v>1</v>
      </c>
      <c r="F2559">
        <v>1</v>
      </c>
      <c r="G2559">
        <v>1</v>
      </c>
      <c r="H2559">
        <v>3</v>
      </c>
      <c r="I2559" t="s">
        <v>900</v>
      </c>
      <c r="J2559" t="s">
        <v>901</v>
      </c>
      <c r="K2559" t="s">
        <v>902</v>
      </c>
      <c r="L2559">
        <v>1346</v>
      </c>
      <c r="N2559">
        <v>1009</v>
      </c>
      <c r="O2559" t="s">
        <v>160</v>
      </c>
      <c r="P2559" t="s">
        <v>160</v>
      </c>
      <c r="Q2559">
        <v>1</v>
      </c>
      <c r="W2559">
        <v>0</v>
      </c>
      <c r="X2559">
        <v>-319904754</v>
      </c>
      <c r="Y2559">
        <v>0.04</v>
      </c>
      <c r="AA2559">
        <v>77.56</v>
      </c>
      <c r="AB2559">
        <v>0</v>
      </c>
      <c r="AC2559">
        <v>0</v>
      </c>
      <c r="AD2559">
        <v>0</v>
      </c>
      <c r="AE2559">
        <v>37.29</v>
      </c>
      <c r="AF2559">
        <v>0</v>
      </c>
      <c r="AG2559">
        <v>0</v>
      </c>
      <c r="AH2559">
        <v>0</v>
      </c>
      <c r="AI2559">
        <v>2.08</v>
      </c>
      <c r="AJ2559">
        <v>1</v>
      </c>
      <c r="AK2559">
        <v>1</v>
      </c>
      <c r="AL2559">
        <v>1</v>
      </c>
      <c r="AN2559">
        <v>0</v>
      </c>
      <c r="AO2559">
        <v>1</v>
      </c>
      <c r="AP2559">
        <v>0</v>
      </c>
      <c r="AQ2559">
        <v>0</v>
      </c>
      <c r="AR2559">
        <v>0</v>
      </c>
      <c r="AS2559" t="s">
        <v>3</v>
      </c>
      <c r="AT2559">
        <v>0.04</v>
      </c>
      <c r="AU2559" t="s">
        <v>3</v>
      </c>
      <c r="AV2559">
        <v>0</v>
      </c>
      <c r="AW2559">
        <v>2</v>
      </c>
      <c r="AX2559">
        <v>35872155</v>
      </c>
      <c r="AY2559">
        <v>1</v>
      </c>
      <c r="AZ2559">
        <v>0</v>
      </c>
      <c r="BA2559">
        <v>2488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0</v>
      </c>
      <c r="CX2559">
        <f>Y2559*Source!I2383</f>
        <v>4.0000000000000001E-3</v>
      </c>
      <c r="CY2559">
        <f t="shared" si="402"/>
        <v>77.56</v>
      </c>
      <c r="CZ2559">
        <f t="shared" si="403"/>
        <v>37.29</v>
      </c>
      <c r="DA2559">
        <f t="shared" si="404"/>
        <v>2.08</v>
      </c>
      <c r="DB2559">
        <f t="shared" si="405"/>
        <v>1.49</v>
      </c>
      <c r="DC2559">
        <f t="shared" si="406"/>
        <v>0</v>
      </c>
    </row>
    <row r="2560" spans="1:107">
      <c r="A2560">
        <f>ROW(Source!A2383)</f>
        <v>2383</v>
      </c>
      <c r="B2560">
        <v>35863109</v>
      </c>
      <c r="C2560">
        <v>35872129</v>
      </c>
      <c r="D2560">
        <v>29107847</v>
      </c>
      <c r="E2560">
        <v>1</v>
      </c>
      <c r="F2560">
        <v>1</v>
      </c>
      <c r="G2560">
        <v>1</v>
      </c>
      <c r="H2560">
        <v>3</v>
      </c>
      <c r="I2560" t="s">
        <v>903</v>
      </c>
      <c r="J2560" t="s">
        <v>904</v>
      </c>
      <c r="K2560" t="s">
        <v>905</v>
      </c>
      <c r="L2560">
        <v>1346</v>
      </c>
      <c r="N2560">
        <v>1009</v>
      </c>
      <c r="O2560" t="s">
        <v>160</v>
      </c>
      <c r="P2560" t="s">
        <v>160</v>
      </c>
      <c r="Q2560">
        <v>1</v>
      </c>
      <c r="W2560">
        <v>0</v>
      </c>
      <c r="X2560">
        <v>557101164</v>
      </c>
      <c r="Y2560">
        <v>4</v>
      </c>
      <c r="AA2560">
        <v>43.82</v>
      </c>
      <c r="AB2560">
        <v>0</v>
      </c>
      <c r="AC2560">
        <v>0</v>
      </c>
      <c r="AD2560">
        <v>0</v>
      </c>
      <c r="AE2560">
        <v>9.61</v>
      </c>
      <c r="AF2560">
        <v>0</v>
      </c>
      <c r="AG2560">
        <v>0</v>
      </c>
      <c r="AH2560">
        <v>0</v>
      </c>
      <c r="AI2560">
        <v>4.5599999999999996</v>
      </c>
      <c r="AJ2560">
        <v>1</v>
      </c>
      <c r="AK2560">
        <v>1</v>
      </c>
      <c r="AL2560">
        <v>1</v>
      </c>
      <c r="AN2560">
        <v>0</v>
      </c>
      <c r="AO2560">
        <v>1</v>
      </c>
      <c r="AP2560">
        <v>0</v>
      </c>
      <c r="AQ2560">
        <v>0</v>
      </c>
      <c r="AR2560">
        <v>0</v>
      </c>
      <c r="AS2560" t="s">
        <v>3</v>
      </c>
      <c r="AT2560">
        <v>4</v>
      </c>
      <c r="AU2560" t="s">
        <v>3</v>
      </c>
      <c r="AV2560">
        <v>0</v>
      </c>
      <c r="AW2560">
        <v>2</v>
      </c>
      <c r="AX2560">
        <v>35872156</v>
      </c>
      <c r="AY2560">
        <v>1</v>
      </c>
      <c r="AZ2560">
        <v>0</v>
      </c>
      <c r="BA2560">
        <v>2489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CX2560">
        <f>Y2560*Source!I2383</f>
        <v>0.4</v>
      </c>
      <c r="CY2560">
        <f t="shared" si="402"/>
        <v>43.82</v>
      </c>
      <c r="CZ2560">
        <f t="shared" si="403"/>
        <v>9.61</v>
      </c>
      <c r="DA2560">
        <f t="shared" si="404"/>
        <v>4.5599999999999996</v>
      </c>
      <c r="DB2560">
        <f t="shared" si="405"/>
        <v>38.44</v>
      </c>
      <c r="DC2560">
        <f t="shared" si="406"/>
        <v>0</v>
      </c>
    </row>
    <row r="2561" spans="1:107">
      <c r="A2561">
        <f>ROW(Source!A2383)</f>
        <v>2383</v>
      </c>
      <c r="B2561">
        <v>35863109</v>
      </c>
      <c r="C2561">
        <v>35872129</v>
      </c>
      <c r="D2561">
        <v>29114694</v>
      </c>
      <c r="E2561">
        <v>1</v>
      </c>
      <c r="F2561">
        <v>1</v>
      </c>
      <c r="G2561">
        <v>1</v>
      </c>
      <c r="H2561">
        <v>3</v>
      </c>
      <c r="I2561" t="s">
        <v>906</v>
      </c>
      <c r="J2561" t="s">
        <v>907</v>
      </c>
      <c r="K2561" t="s">
        <v>908</v>
      </c>
      <c r="L2561">
        <v>1348</v>
      </c>
      <c r="N2561">
        <v>1009</v>
      </c>
      <c r="O2561" t="s">
        <v>30</v>
      </c>
      <c r="P2561" t="s">
        <v>30</v>
      </c>
      <c r="Q2561">
        <v>1000</v>
      </c>
      <c r="W2561">
        <v>0</v>
      </c>
      <c r="X2561">
        <v>-826559280</v>
      </c>
      <c r="Y2561">
        <v>5.0000000000000001E-4</v>
      </c>
      <c r="AA2561">
        <v>102796.02</v>
      </c>
      <c r="AB2561">
        <v>0</v>
      </c>
      <c r="AC2561">
        <v>0</v>
      </c>
      <c r="AD2561">
        <v>0</v>
      </c>
      <c r="AE2561">
        <v>12429.99</v>
      </c>
      <c r="AF2561">
        <v>0</v>
      </c>
      <c r="AG2561">
        <v>0</v>
      </c>
      <c r="AH2561">
        <v>0</v>
      </c>
      <c r="AI2561">
        <v>8.27</v>
      </c>
      <c r="AJ2561">
        <v>1</v>
      </c>
      <c r="AK2561">
        <v>1</v>
      </c>
      <c r="AL2561">
        <v>1</v>
      </c>
      <c r="AN2561">
        <v>0</v>
      </c>
      <c r="AO2561">
        <v>1</v>
      </c>
      <c r="AP2561">
        <v>0</v>
      </c>
      <c r="AQ2561">
        <v>0</v>
      </c>
      <c r="AR2561">
        <v>0</v>
      </c>
      <c r="AS2561" t="s">
        <v>3</v>
      </c>
      <c r="AT2561">
        <v>5.0000000000000001E-4</v>
      </c>
      <c r="AU2561" t="s">
        <v>3</v>
      </c>
      <c r="AV2561">
        <v>0</v>
      </c>
      <c r="AW2561">
        <v>2</v>
      </c>
      <c r="AX2561">
        <v>35872157</v>
      </c>
      <c r="AY2561">
        <v>1</v>
      </c>
      <c r="AZ2561">
        <v>0</v>
      </c>
      <c r="BA2561">
        <v>2490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CX2561">
        <f>Y2561*Source!I2383</f>
        <v>5.0000000000000002E-5</v>
      </c>
      <c r="CY2561">
        <f t="shared" si="402"/>
        <v>102796.02</v>
      </c>
      <c r="CZ2561">
        <f t="shared" si="403"/>
        <v>12429.99</v>
      </c>
      <c r="DA2561">
        <f t="shared" si="404"/>
        <v>8.27</v>
      </c>
      <c r="DB2561">
        <f t="shared" si="405"/>
        <v>6.21</v>
      </c>
      <c r="DC2561">
        <f t="shared" si="406"/>
        <v>0</v>
      </c>
    </row>
    <row r="2562" spans="1:107">
      <c r="A2562">
        <f>ROW(Source!A2383)</f>
        <v>2383</v>
      </c>
      <c r="B2562">
        <v>35863109</v>
      </c>
      <c r="C2562">
        <v>35872129</v>
      </c>
      <c r="D2562">
        <v>29114473</v>
      </c>
      <c r="E2562">
        <v>1</v>
      </c>
      <c r="F2562">
        <v>1</v>
      </c>
      <c r="G2562">
        <v>1</v>
      </c>
      <c r="H2562">
        <v>3</v>
      </c>
      <c r="I2562" t="s">
        <v>909</v>
      </c>
      <c r="J2562" t="s">
        <v>910</v>
      </c>
      <c r="K2562" t="s">
        <v>911</v>
      </c>
      <c r="L2562">
        <v>1358</v>
      </c>
      <c r="N2562">
        <v>1010</v>
      </c>
      <c r="O2562" t="s">
        <v>652</v>
      </c>
      <c r="P2562" t="s">
        <v>652</v>
      </c>
      <c r="Q2562">
        <v>10</v>
      </c>
      <c r="W2562">
        <v>0</v>
      </c>
      <c r="X2562">
        <v>84558108</v>
      </c>
      <c r="Y2562">
        <v>4</v>
      </c>
      <c r="AA2562">
        <v>2.2599999999999998</v>
      </c>
      <c r="AB2562">
        <v>0</v>
      </c>
      <c r="AC2562">
        <v>0</v>
      </c>
      <c r="AD2562">
        <v>0</v>
      </c>
      <c r="AE2562">
        <v>1.79</v>
      </c>
      <c r="AF2562">
        <v>0</v>
      </c>
      <c r="AG2562">
        <v>0</v>
      </c>
      <c r="AH2562">
        <v>0</v>
      </c>
      <c r="AI2562">
        <v>1.26</v>
      </c>
      <c r="AJ2562">
        <v>1</v>
      </c>
      <c r="AK2562">
        <v>1</v>
      </c>
      <c r="AL2562">
        <v>1</v>
      </c>
      <c r="AN2562">
        <v>0</v>
      </c>
      <c r="AO2562">
        <v>1</v>
      </c>
      <c r="AP2562">
        <v>0</v>
      </c>
      <c r="AQ2562">
        <v>0</v>
      </c>
      <c r="AR2562">
        <v>0</v>
      </c>
      <c r="AS2562" t="s">
        <v>3</v>
      </c>
      <c r="AT2562">
        <v>4</v>
      </c>
      <c r="AU2562" t="s">
        <v>3</v>
      </c>
      <c r="AV2562">
        <v>0</v>
      </c>
      <c r="AW2562">
        <v>2</v>
      </c>
      <c r="AX2562">
        <v>35872158</v>
      </c>
      <c r="AY2562">
        <v>1</v>
      </c>
      <c r="AZ2562">
        <v>0</v>
      </c>
      <c r="BA2562">
        <v>2491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0</v>
      </c>
      <c r="BL2562">
        <v>0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CX2562">
        <f>Y2562*Source!I2383</f>
        <v>0.4</v>
      </c>
      <c r="CY2562">
        <f t="shared" si="402"/>
        <v>2.2599999999999998</v>
      </c>
      <c r="CZ2562">
        <f t="shared" si="403"/>
        <v>1.79</v>
      </c>
      <c r="DA2562">
        <f t="shared" si="404"/>
        <v>1.26</v>
      </c>
      <c r="DB2562">
        <f t="shared" si="405"/>
        <v>7.16</v>
      </c>
      <c r="DC2562">
        <f t="shared" si="406"/>
        <v>0</v>
      </c>
    </row>
    <row r="2563" spans="1:107">
      <c r="A2563">
        <f>ROW(Source!A2383)</f>
        <v>2383</v>
      </c>
      <c r="B2563">
        <v>35863109</v>
      </c>
      <c r="C2563">
        <v>35872129</v>
      </c>
      <c r="D2563">
        <v>29122326</v>
      </c>
      <c r="E2563">
        <v>1</v>
      </c>
      <c r="F2563">
        <v>1</v>
      </c>
      <c r="G2563">
        <v>1</v>
      </c>
      <c r="H2563">
        <v>3</v>
      </c>
      <c r="I2563" t="s">
        <v>912</v>
      </c>
      <c r="J2563" t="s">
        <v>913</v>
      </c>
      <c r="K2563" t="s">
        <v>914</v>
      </c>
      <c r="L2563">
        <v>1348</v>
      </c>
      <c r="N2563">
        <v>1009</v>
      </c>
      <c r="O2563" t="s">
        <v>30</v>
      </c>
      <c r="P2563" t="s">
        <v>30</v>
      </c>
      <c r="Q2563">
        <v>1000</v>
      </c>
      <c r="W2563">
        <v>0</v>
      </c>
      <c r="X2563">
        <v>-428454134</v>
      </c>
      <c r="Y2563">
        <v>8.0000000000000004E-4</v>
      </c>
      <c r="AA2563">
        <v>315030.99</v>
      </c>
      <c r="AB2563">
        <v>0</v>
      </c>
      <c r="AC2563">
        <v>0</v>
      </c>
      <c r="AD2563">
        <v>0</v>
      </c>
      <c r="AE2563">
        <v>12329.98</v>
      </c>
      <c r="AF2563">
        <v>0</v>
      </c>
      <c r="AG2563">
        <v>0</v>
      </c>
      <c r="AH2563">
        <v>0</v>
      </c>
      <c r="AI2563">
        <v>25.55</v>
      </c>
      <c r="AJ2563">
        <v>1</v>
      </c>
      <c r="AK2563">
        <v>1</v>
      </c>
      <c r="AL2563">
        <v>1</v>
      </c>
      <c r="AN2563">
        <v>0</v>
      </c>
      <c r="AO2563">
        <v>1</v>
      </c>
      <c r="AP2563">
        <v>0</v>
      </c>
      <c r="AQ2563">
        <v>0</v>
      </c>
      <c r="AR2563">
        <v>0</v>
      </c>
      <c r="AS2563" t="s">
        <v>3</v>
      </c>
      <c r="AT2563">
        <v>8.0000000000000004E-4</v>
      </c>
      <c r="AU2563" t="s">
        <v>3</v>
      </c>
      <c r="AV2563">
        <v>0</v>
      </c>
      <c r="AW2563">
        <v>2</v>
      </c>
      <c r="AX2563">
        <v>35872159</v>
      </c>
      <c r="AY2563">
        <v>1</v>
      </c>
      <c r="AZ2563">
        <v>0</v>
      </c>
      <c r="BA2563">
        <v>2492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>
        <v>0</v>
      </c>
      <c r="BL2563">
        <v>0</v>
      </c>
      <c r="BM2563">
        <v>0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CX2563">
        <f>Y2563*Source!I2383</f>
        <v>8.0000000000000007E-5</v>
      </c>
      <c r="CY2563">
        <f t="shared" si="402"/>
        <v>315030.99</v>
      </c>
      <c r="CZ2563">
        <f t="shared" si="403"/>
        <v>12329.98</v>
      </c>
      <c r="DA2563">
        <f t="shared" si="404"/>
        <v>25.55</v>
      </c>
      <c r="DB2563">
        <f t="shared" si="405"/>
        <v>9.86</v>
      </c>
      <c r="DC2563">
        <f t="shared" si="406"/>
        <v>0</v>
      </c>
    </row>
    <row r="2564" spans="1:107">
      <c r="A2564">
        <f>ROW(Source!A2383)</f>
        <v>2383</v>
      </c>
      <c r="B2564">
        <v>35863109</v>
      </c>
      <c r="C2564">
        <v>35872129</v>
      </c>
      <c r="D2564">
        <v>29142044</v>
      </c>
      <c r="E2564">
        <v>1</v>
      </c>
      <c r="F2564">
        <v>1</v>
      </c>
      <c r="G2564">
        <v>1</v>
      </c>
      <c r="H2564">
        <v>3</v>
      </c>
      <c r="I2564" t="s">
        <v>915</v>
      </c>
      <c r="J2564" t="s">
        <v>916</v>
      </c>
      <c r="K2564" t="s">
        <v>917</v>
      </c>
      <c r="L2564">
        <v>1035</v>
      </c>
      <c r="N2564">
        <v>1013</v>
      </c>
      <c r="O2564" t="s">
        <v>170</v>
      </c>
      <c r="P2564" t="s">
        <v>170</v>
      </c>
      <c r="Q2564">
        <v>1</v>
      </c>
      <c r="W2564">
        <v>0</v>
      </c>
      <c r="X2564">
        <v>1628522888</v>
      </c>
      <c r="Y2564">
        <v>10</v>
      </c>
      <c r="AA2564">
        <v>3377.16</v>
      </c>
      <c r="AB2564">
        <v>0</v>
      </c>
      <c r="AC2564">
        <v>0</v>
      </c>
      <c r="AD2564">
        <v>0</v>
      </c>
      <c r="AE2564">
        <v>318</v>
      </c>
      <c r="AF2564">
        <v>0</v>
      </c>
      <c r="AG2564">
        <v>0</v>
      </c>
      <c r="AH2564">
        <v>0</v>
      </c>
      <c r="AI2564">
        <v>10.62</v>
      </c>
      <c r="AJ2564">
        <v>1</v>
      </c>
      <c r="AK2564">
        <v>1</v>
      </c>
      <c r="AL2564">
        <v>1</v>
      </c>
      <c r="AN2564">
        <v>0</v>
      </c>
      <c r="AO2564">
        <v>1</v>
      </c>
      <c r="AP2564">
        <v>0</v>
      </c>
      <c r="AQ2564">
        <v>0</v>
      </c>
      <c r="AR2564">
        <v>0</v>
      </c>
      <c r="AS2564" t="s">
        <v>3</v>
      </c>
      <c r="AT2564">
        <v>10</v>
      </c>
      <c r="AU2564" t="s">
        <v>3</v>
      </c>
      <c r="AV2564">
        <v>0</v>
      </c>
      <c r="AW2564">
        <v>2</v>
      </c>
      <c r="AX2564">
        <v>35872160</v>
      </c>
      <c r="AY2564">
        <v>1</v>
      </c>
      <c r="AZ2564">
        <v>0</v>
      </c>
      <c r="BA2564">
        <v>2493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0</v>
      </c>
      <c r="BL2564">
        <v>0</v>
      </c>
      <c r="BM2564">
        <v>0</v>
      </c>
      <c r="BN2564"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  <c r="BV2564">
        <v>0</v>
      </c>
      <c r="BW2564">
        <v>0</v>
      </c>
      <c r="CX2564">
        <f>Y2564*Source!I2383</f>
        <v>1</v>
      </c>
      <c r="CY2564">
        <f t="shared" si="402"/>
        <v>3377.16</v>
      </c>
      <c r="CZ2564">
        <f t="shared" si="403"/>
        <v>318</v>
      </c>
      <c r="DA2564">
        <f t="shared" si="404"/>
        <v>10.62</v>
      </c>
      <c r="DB2564">
        <f t="shared" si="405"/>
        <v>3180</v>
      </c>
      <c r="DC2564">
        <f t="shared" si="406"/>
        <v>0</v>
      </c>
    </row>
    <row r="2565" spans="1:107">
      <c r="A2565">
        <f>ROW(Source!A2383)</f>
        <v>2383</v>
      </c>
      <c r="B2565">
        <v>35863109</v>
      </c>
      <c r="C2565">
        <v>35872129</v>
      </c>
      <c r="D2565">
        <v>29166036</v>
      </c>
      <c r="E2565">
        <v>1</v>
      </c>
      <c r="F2565">
        <v>1</v>
      </c>
      <c r="G2565">
        <v>1</v>
      </c>
      <c r="H2565">
        <v>3</v>
      </c>
      <c r="I2565" t="s">
        <v>918</v>
      </c>
      <c r="J2565" t="s">
        <v>919</v>
      </c>
      <c r="K2565" t="s">
        <v>920</v>
      </c>
      <c r="L2565">
        <v>1346</v>
      </c>
      <c r="N2565">
        <v>1009</v>
      </c>
      <c r="O2565" t="s">
        <v>160</v>
      </c>
      <c r="P2565" t="s">
        <v>160</v>
      </c>
      <c r="Q2565">
        <v>1</v>
      </c>
      <c r="W2565">
        <v>0</v>
      </c>
      <c r="X2565">
        <v>1980390282</v>
      </c>
      <c r="Y2565">
        <v>20</v>
      </c>
      <c r="AA2565">
        <v>33.07</v>
      </c>
      <c r="AB2565">
        <v>0</v>
      </c>
      <c r="AC2565">
        <v>0</v>
      </c>
      <c r="AD2565">
        <v>0</v>
      </c>
      <c r="AE2565">
        <v>6.79</v>
      </c>
      <c r="AF2565">
        <v>0</v>
      </c>
      <c r="AG2565">
        <v>0</v>
      </c>
      <c r="AH2565">
        <v>0</v>
      </c>
      <c r="AI2565">
        <v>4.87</v>
      </c>
      <c r="AJ2565">
        <v>1</v>
      </c>
      <c r="AK2565">
        <v>1</v>
      </c>
      <c r="AL2565">
        <v>1</v>
      </c>
      <c r="AN2565">
        <v>0</v>
      </c>
      <c r="AO2565">
        <v>1</v>
      </c>
      <c r="AP2565">
        <v>0</v>
      </c>
      <c r="AQ2565">
        <v>0</v>
      </c>
      <c r="AR2565">
        <v>0</v>
      </c>
      <c r="AS2565" t="s">
        <v>3</v>
      </c>
      <c r="AT2565">
        <v>20</v>
      </c>
      <c r="AU2565" t="s">
        <v>3</v>
      </c>
      <c r="AV2565">
        <v>0</v>
      </c>
      <c r="AW2565">
        <v>2</v>
      </c>
      <c r="AX2565">
        <v>35872161</v>
      </c>
      <c r="AY2565">
        <v>1</v>
      </c>
      <c r="AZ2565">
        <v>0</v>
      </c>
      <c r="BA2565">
        <v>2494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0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CX2565">
        <f>Y2565*Source!I2383</f>
        <v>2</v>
      </c>
      <c r="CY2565">
        <f t="shared" si="402"/>
        <v>33.07</v>
      </c>
      <c r="CZ2565">
        <f t="shared" si="403"/>
        <v>6.79</v>
      </c>
      <c r="DA2565">
        <f t="shared" si="404"/>
        <v>4.87</v>
      </c>
      <c r="DB2565">
        <f t="shared" si="405"/>
        <v>135.80000000000001</v>
      </c>
      <c r="DC2565">
        <f t="shared" si="406"/>
        <v>0</v>
      </c>
    </row>
    <row r="2566" spans="1:107">
      <c r="A2566">
        <f>ROW(Source!A2384)</f>
        <v>2384</v>
      </c>
      <c r="B2566">
        <v>35863109</v>
      </c>
      <c r="C2566">
        <v>35872162</v>
      </c>
      <c r="D2566">
        <v>18411117</v>
      </c>
      <c r="E2566">
        <v>1</v>
      </c>
      <c r="F2566">
        <v>1</v>
      </c>
      <c r="G2566">
        <v>1</v>
      </c>
      <c r="H2566">
        <v>1</v>
      </c>
      <c r="I2566" t="s">
        <v>821</v>
      </c>
      <c r="J2566" t="s">
        <v>3</v>
      </c>
      <c r="K2566" t="s">
        <v>822</v>
      </c>
      <c r="L2566">
        <v>1369</v>
      </c>
      <c r="N2566">
        <v>1013</v>
      </c>
      <c r="O2566" t="s">
        <v>561</v>
      </c>
      <c r="P2566" t="s">
        <v>561</v>
      </c>
      <c r="Q2566">
        <v>1</v>
      </c>
      <c r="W2566">
        <v>0</v>
      </c>
      <c r="X2566">
        <v>-1739886638</v>
      </c>
      <c r="Y2566">
        <v>24.897499999999997</v>
      </c>
      <c r="AA2566">
        <v>0</v>
      </c>
      <c r="AB2566">
        <v>0</v>
      </c>
      <c r="AC2566">
        <v>0</v>
      </c>
      <c r="AD2566">
        <v>307.27</v>
      </c>
      <c r="AE2566">
        <v>0</v>
      </c>
      <c r="AF2566">
        <v>0</v>
      </c>
      <c r="AG2566">
        <v>0</v>
      </c>
      <c r="AH2566">
        <v>307.27</v>
      </c>
      <c r="AI2566">
        <v>1</v>
      </c>
      <c r="AJ2566">
        <v>1</v>
      </c>
      <c r="AK2566">
        <v>1</v>
      </c>
      <c r="AL2566">
        <v>1</v>
      </c>
      <c r="AN2566">
        <v>0</v>
      </c>
      <c r="AO2566">
        <v>1</v>
      </c>
      <c r="AP2566">
        <v>1</v>
      </c>
      <c r="AQ2566">
        <v>0</v>
      </c>
      <c r="AR2566">
        <v>0</v>
      </c>
      <c r="AS2566" t="s">
        <v>3</v>
      </c>
      <c r="AT2566">
        <v>21.65</v>
      </c>
      <c r="AU2566" t="s">
        <v>134</v>
      </c>
      <c r="AV2566">
        <v>1</v>
      </c>
      <c r="AW2566">
        <v>2</v>
      </c>
      <c r="AX2566">
        <v>35872176</v>
      </c>
      <c r="AY2566">
        <v>1</v>
      </c>
      <c r="AZ2566">
        <v>0</v>
      </c>
      <c r="BA2566">
        <v>2495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0</v>
      </c>
      <c r="BL2566">
        <v>0</v>
      </c>
      <c r="BM2566">
        <v>0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CX2566">
        <f>Y2566*Source!I2384</f>
        <v>2.4897499999999999</v>
      </c>
      <c r="CY2566">
        <f>AD2566</f>
        <v>307.27</v>
      </c>
      <c r="CZ2566">
        <f>AH2566</f>
        <v>307.27</v>
      </c>
      <c r="DA2566">
        <f>AL2566</f>
        <v>1</v>
      </c>
      <c r="DB2566">
        <f>ROUND((ROUND(AT2566*CZ2566,2)*1.15),2)</f>
        <v>7650.26</v>
      </c>
      <c r="DC2566">
        <f>ROUND((ROUND(AT2566*AG2566,2)*1.15),2)</f>
        <v>0</v>
      </c>
    </row>
    <row r="2567" spans="1:107">
      <c r="A2567">
        <f>ROW(Source!A2384)</f>
        <v>2384</v>
      </c>
      <c r="B2567">
        <v>35863109</v>
      </c>
      <c r="C2567">
        <v>35872162</v>
      </c>
      <c r="D2567">
        <v>121548</v>
      </c>
      <c r="E2567">
        <v>1</v>
      </c>
      <c r="F2567">
        <v>1</v>
      </c>
      <c r="G2567">
        <v>1</v>
      </c>
      <c r="H2567">
        <v>1</v>
      </c>
      <c r="I2567" t="s">
        <v>35</v>
      </c>
      <c r="J2567" t="s">
        <v>3</v>
      </c>
      <c r="K2567" t="s">
        <v>562</v>
      </c>
      <c r="L2567">
        <v>608254</v>
      </c>
      <c r="N2567">
        <v>1013</v>
      </c>
      <c r="O2567" t="s">
        <v>563</v>
      </c>
      <c r="P2567" t="s">
        <v>563</v>
      </c>
      <c r="Q2567">
        <v>1</v>
      </c>
      <c r="W2567">
        <v>0</v>
      </c>
      <c r="X2567">
        <v>-185737400</v>
      </c>
      <c r="Y2567">
        <v>0.16250000000000001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1</v>
      </c>
      <c r="AJ2567">
        <v>1</v>
      </c>
      <c r="AK2567">
        <v>1</v>
      </c>
      <c r="AL2567">
        <v>1</v>
      </c>
      <c r="AN2567">
        <v>0</v>
      </c>
      <c r="AO2567">
        <v>1</v>
      </c>
      <c r="AP2567">
        <v>1</v>
      </c>
      <c r="AQ2567">
        <v>0</v>
      </c>
      <c r="AR2567">
        <v>0</v>
      </c>
      <c r="AS2567" t="s">
        <v>3</v>
      </c>
      <c r="AT2567">
        <v>0.13</v>
      </c>
      <c r="AU2567" t="s">
        <v>133</v>
      </c>
      <c r="AV2567">
        <v>2</v>
      </c>
      <c r="AW2567">
        <v>2</v>
      </c>
      <c r="AX2567">
        <v>35872177</v>
      </c>
      <c r="AY2567">
        <v>1</v>
      </c>
      <c r="AZ2567">
        <v>0</v>
      </c>
      <c r="BA2567">
        <v>2496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0</v>
      </c>
      <c r="BL2567">
        <v>0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CX2567">
        <f>Y2567*Source!I2384</f>
        <v>1.6250000000000001E-2</v>
      </c>
      <c r="CY2567">
        <f>AD2567</f>
        <v>0</v>
      </c>
      <c r="CZ2567">
        <f>AH2567</f>
        <v>0</v>
      </c>
      <c r="DA2567">
        <f>AL2567</f>
        <v>1</v>
      </c>
      <c r="DB2567">
        <f>ROUND((ROUND(AT2567*CZ2567,2)*1.25),2)</f>
        <v>0</v>
      </c>
      <c r="DC2567">
        <f>ROUND((ROUND(AT2567*AG2567,2)*1.25),2)</f>
        <v>0</v>
      </c>
    </row>
    <row r="2568" spans="1:107">
      <c r="A2568">
        <f>ROW(Source!A2384)</f>
        <v>2384</v>
      </c>
      <c r="B2568">
        <v>35863109</v>
      </c>
      <c r="C2568">
        <v>35872162</v>
      </c>
      <c r="D2568">
        <v>29172556</v>
      </c>
      <c r="E2568">
        <v>1</v>
      </c>
      <c r="F2568">
        <v>1</v>
      </c>
      <c r="G2568">
        <v>1</v>
      </c>
      <c r="H2568">
        <v>2</v>
      </c>
      <c r="I2568" t="s">
        <v>564</v>
      </c>
      <c r="J2568" t="s">
        <v>565</v>
      </c>
      <c r="K2568" t="s">
        <v>566</v>
      </c>
      <c r="L2568">
        <v>1368</v>
      </c>
      <c r="N2568">
        <v>1011</v>
      </c>
      <c r="O2568" t="s">
        <v>567</v>
      </c>
      <c r="P2568" t="s">
        <v>567</v>
      </c>
      <c r="Q2568">
        <v>1</v>
      </c>
      <c r="W2568">
        <v>0</v>
      </c>
      <c r="X2568">
        <v>-1302720870</v>
      </c>
      <c r="Y2568">
        <v>0.16250000000000001</v>
      </c>
      <c r="AA2568">
        <v>0</v>
      </c>
      <c r="AB2568">
        <v>466.71</v>
      </c>
      <c r="AC2568">
        <v>446.18</v>
      </c>
      <c r="AD2568">
        <v>0</v>
      </c>
      <c r="AE2568">
        <v>0</v>
      </c>
      <c r="AF2568">
        <v>31.26</v>
      </c>
      <c r="AG2568">
        <v>13.5</v>
      </c>
      <c r="AH2568">
        <v>0</v>
      </c>
      <c r="AI2568">
        <v>1</v>
      </c>
      <c r="AJ2568">
        <v>14.93</v>
      </c>
      <c r="AK2568">
        <v>33.049999999999997</v>
      </c>
      <c r="AL2568">
        <v>1</v>
      </c>
      <c r="AN2568">
        <v>0</v>
      </c>
      <c r="AO2568">
        <v>1</v>
      </c>
      <c r="AP2568">
        <v>1</v>
      </c>
      <c r="AQ2568">
        <v>0</v>
      </c>
      <c r="AR2568">
        <v>0</v>
      </c>
      <c r="AS2568" t="s">
        <v>3</v>
      </c>
      <c r="AT2568">
        <v>0.13</v>
      </c>
      <c r="AU2568" t="s">
        <v>133</v>
      </c>
      <c r="AV2568">
        <v>0</v>
      </c>
      <c r="AW2568">
        <v>2</v>
      </c>
      <c r="AX2568">
        <v>35872178</v>
      </c>
      <c r="AY2568">
        <v>1</v>
      </c>
      <c r="AZ2568">
        <v>0</v>
      </c>
      <c r="BA2568">
        <v>2497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0</v>
      </c>
      <c r="BL2568">
        <v>0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CX2568">
        <f>Y2568*Source!I2384</f>
        <v>1.6250000000000001E-2</v>
      </c>
      <c r="CY2568">
        <f>AB2568</f>
        <v>466.71</v>
      </c>
      <c r="CZ2568">
        <f>AF2568</f>
        <v>31.26</v>
      </c>
      <c r="DA2568">
        <f>AJ2568</f>
        <v>14.93</v>
      </c>
      <c r="DB2568">
        <f>ROUND((ROUND(AT2568*CZ2568,2)*1.25),2)</f>
        <v>5.08</v>
      </c>
      <c r="DC2568">
        <f>ROUND((ROUND(AT2568*AG2568,2)*1.25),2)</f>
        <v>2.2000000000000002</v>
      </c>
    </row>
    <row r="2569" spans="1:107">
      <c r="A2569">
        <f>ROW(Source!A2384)</f>
        <v>2384</v>
      </c>
      <c r="B2569">
        <v>35863109</v>
      </c>
      <c r="C2569">
        <v>35872162</v>
      </c>
      <c r="D2569">
        <v>29174500</v>
      </c>
      <c r="E2569">
        <v>1</v>
      </c>
      <c r="F2569">
        <v>1</v>
      </c>
      <c r="G2569">
        <v>1</v>
      </c>
      <c r="H2569">
        <v>2</v>
      </c>
      <c r="I2569" t="s">
        <v>646</v>
      </c>
      <c r="J2569" t="s">
        <v>647</v>
      </c>
      <c r="K2569" t="s">
        <v>648</v>
      </c>
      <c r="L2569">
        <v>1368</v>
      </c>
      <c r="N2569">
        <v>1011</v>
      </c>
      <c r="O2569" t="s">
        <v>567</v>
      </c>
      <c r="P2569" t="s">
        <v>567</v>
      </c>
      <c r="Q2569">
        <v>1</v>
      </c>
      <c r="W2569">
        <v>0</v>
      </c>
      <c r="X2569">
        <v>-239831557</v>
      </c>
      <c r="Y2569">
        <v>0.25</v>
      </c>
      <c r="AA2569">
        <v>0</v>
      </c>
      <c r="AB2569">
        <v>7.33</v>
      </c>
      <c r="AC2569">
        <v>0</v>
      </c>
      <c r="AD2569">
        <v>0</v>
      </c>
      <c r="AE2569">
        <v>0</v>
      </c>
      <c r="AF2569">
        <v>1.95</v>
      </c>
      <c r="AG2569">
        <v>0</v>
      </c>
      <c r="AH2569">
        <v>0</v>
      </c>
      <c r="AI2569">
        <v>1</v>
      </c>
      <c r="AJ2569">
        <v>3.76</v>
      </c>
      <c r="AK2569">
        <v>33.049999999999997</v>
      </c>
      <c r="AL2569">
        <v>1</v>
      </c>
      <c r="AN2569">
        <v>0</v>
      </c>
      <c r="AO2569">
        <v>1</v>
      </c>
      <c r="AP2569">
        <v>1</v>
      </c>
      <c r="AQ2569">
        <v>0</v>
      </c>
      <c r="AR2569">
        <v>0</v>
      </c>
      <c r="AS2569" t="s">
        <v>3</v>
      </c>
      <c r="AT2569">
        <v>0.2</v>
      </c>
      <c r="AU2569" t="s">
        <v>133</v>
      </c>
      <c r="AV2569">
        <v>0</v>
      </c>
      <c r="AW2569">
        <v>2</v>
      </c>
      <c r="AX2569">
        <v>35872179</v>
      </c>
      <c r="AY2569">
        <v>1</v>
      </c>
      <c r="AZ2569">
        <v>0</v>
      </c>
      <c r="BA2569">
        <v>2498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0</v>
      </c>
      <c r="BL2569">
        <v>0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CX2569">
        <f>Y2569*Source!I2384</f>
        <v>2.5000000000000001E-2</v>
      </c>
      <c r="CY2569">
        <f>AB2569</f>
        <v>7.33</v>
      </c>
      <c r="CZ2569">
        <f>AF2569</f>
        <v>1.95</v>
      </c>
      <c r="DA2569">
        <f>AJ2569</f>
        <v>3.76</v>
      </c>
      <c r="DB2569">
        <f>ROUND((ROUND(AT2569*CZ2569,2)*1.25),2)</f>
        <v>0.49</v>
      </c>
      <c r="DC2569">
        <f>ROUND((ROUND(AT2569*AG2569,2)*1.25),2)</f>
        <v>0</v>
      </c>
    </row>
    <row r="2570" spans="1:107">
      <c r="A2570">
        <f>ROW(Source!A2384)</f>
        <v>2384</v>
      </c>
      <c r="B2570">
        <v>35863109</v>
      </c>
      <c r="C2570">
        <v>35872162</v>
      </c>
      <c r="D2570">
        <v>29174913</v>
      </c>
      <c r="E2570">
        <v>1</v>
      </c>
      <c r="F2570">
        <v>1</v>
      </c>
      <c r="G2570">
        <v>1</v>
      </c>
      <c r="H2570">
        <v>2</v>
      </c>
      <c r="I2570" t="s">
        <v>578</v>
      </c>
      <c r="J2570" t="s">
        <v>579</v>
      </c>
      <c r="K2570" t="s">
        <v>580</v>
      </c>
      <c r="L2570">
        <v>1368</v>
      </c>
      <c r="N2570">
        <v>1011</v>
      </c>
      <c r="O2570" t="s">
        <v>567</v>
      </c>
      <c r="P2570" t="s">
        <v>567</v>
      </c>
      <c r="Q2570">
        <v>1</v>
      </c>
      <c r="W2570">
        <v>0</v>
      </c>
      <c r="X2570">
        <v>458544584</v>
      </c>
      <c r="Y2570">
        <v>0.27500000000000002</v>
      </c>
      <c r="AA2570">
        <v>0</v>
      </c>
      <c r="AB2570">
        <v>932.72</v>
      </c>
      <c r="AC2570">
        <v>383.38</v>
      </c>
      <c r="AD2570">
        <v>0</v>
      </c>
      <c r="AE2570">
        <v>0</v>
      </c>
      <c r="AF2570">
        <v>87.17</v>
      </c>
      <c r="AG2570">
        <v>11.6</v>
      </c>
      <c r="AH2570">
        <v>0</v>
      </c>
      <c r="AI2570">
        <v>1</v>
      </c>
      <c r="AJ2570">
        <v>10.7</v>
      </c>
      <c r="AK2570">
        <v>33.049999999999997</v>
      </c>
      <c r="AL2570">
        <v>1</v>
      </c>
      <c r="AN2570">
        <v>0</v>
      </c>
      <c r="AO2570">
        <v>1</v>
      </c>
      <c r="AP2570">
        <v>1</v>
      </c>
      <c r="AQ2570">
        <v>0</v>
      </c>
      <c r="AR2570">
        <v>0</v>
      </c>
      <c r="AS2570" t="s">
        <v>3</v>
      </c>
      <c r="AT2570">
        <v>0.22</v>
      </c>
      <c r="AU2570" t="s">
        <v>133</v>
      </c>
      <c r="AV2570">
        <v>0</v>
      </c>
      <c r="AW2570">
        <v>2</v>
      </c>
      <c r="AX2570">
        <v>35872180</v>
      </c>
      <c r="AY2570">
        <v>1</v>
      </c>
      <c r="AZ2570">
        <v>0</v>
      </c>
      <c r="BA2570">
        <v>2499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0</v>
      </c>
      <c r="BL2570">
        <v>0</v>
      </c>
      <c r="BM2570">
        <v>0</v>
      </c>
      <c r="BN2570">
        <v>0</v>
      </c>
      <c r="BO2570">
        <v>0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CX2570">
        <f>Y2570*Source!I2384</f>
        <v>2.7500000000000004E-2</v>
      </c>
      <c r="CY2570">
        <f>AB2570</f>
        <v>932.72</v>
      </c>
      <c r="CZ2570">
        <f>AF2570</f>
        <v>87.17</v>
      </c>
      <c r="DA2570">
        <f>AJ2570</f>
        <v>10.7</v>
      </c>
      <c r="DB2570">
        <f>ROUND((ROUND(AT2570*CZ2570,2)*1.25),2)</f>
        <v>23.98</v>
      </c>
      <c r="DC2570">
        <f>ROUND((ROUND(AT2570*AG2570,2)*1.25),2)</f>
        <v>3.19</v>
      </c>
    </row>
    <row r="2571" spans="1:107">
      <c r="A2571">
        <f>ROW(Source!A2384)</f>
        <v>2384</v>
      </c>
      <c r="B2571">
        <v>35863109</v>
      </c>
      <c r="C2571">
        <v>35872162</v>
      </c>
      <c r="D2571">
        <v>29110398</v>
      </c>
      <c r="E2571">
        <v>1</v>
      </c>
      <c r="F2571">
        <v>1</v>
      </c>
      <c r="G2571">
        <v>1</v>
      </c>
      <c r="H2571">
        <v>3</v>
      </c>
      <c r="I2571" t="s">
        <v>891</v>
      </c>
      <c r="J2571" t="s">
        <v>892</v>
      </c>
      <c r="K2571" t="s">
        <v>893</v>
      </c>
      <c r="L2571">
        <v>1348</v>
      </c>
      <c r="N2571">
        <v>1009</v>
      </c>
      <c r="O2571" t="s">
        <v>30</v>
      </c>
      <c r="P2571" t="s">
        <v>30</v>
      </c>
      <c r="Q2571">
        <v>1000</v>
      </c>
      <c r="W2571">
        <v>0</v>
      </c>
      <c r="X2571">
        <v>-1693990939</v>
      </c>
      <c r="Y2571">
        <v>4.0000000000000002E-4</v>
      </c>
      <c r="AA2571">
        <v>51858.14</v>
      </c>
      <c r="AB2571">
        <v>0</v>
      </c>
      <c r="AC2571">
        <v>0</v>
      </c>
      <c r="AD2571">
        <v>0</v>
      </c>
      <c r="AE2571">
        <v>15118.99</v>
      </c>
      <c r="AF2571">
        <v>0</v>
      </c>
      <c r="AG2571">
        <v>0</v>
      </c>
      <c r="AH2571">
        <v>0</v>
      </c>
      <c r="AI2571">
        <v>3.43</v>
      </c>
      <c r="AJ2571">
        <v>1</v>
      </c>
      <c r="AK2571">
        <v>1</v>
      </c>
      <c r="AL2571">
        <v>1</v>
      </c>
      <c r="AN2571">
        <v>0</v>
      </c>
      <c r="AO2571">
        <v>1</v>
      </c>
      <c r="AP2571">
        <v>0</v>
      </c>
      <c r="AQ2571">
        <v>0</v>
      </c>
      <c r="AR2571">
        <v>0</v>
      </c>
      <c r="AS2571" t="s">
        <v>3</v>
      </c>
      <c r="AT2571">
        <v>4.0000000000000002E-4</v>
      </c>
      <c r="AU2571" t="s">
        <v>3</v>
      </c>
      <c r="AV2571">
        <v>0</v>
      </c>
      <c r="AW2571">
        <v>2</v>
      </c>
      <c r="AX2571">
        <v>35872181</v>
      </c>
      <c r="AY2571">
        <v>1</v>
      </c>
      <c r="AZ2571">
        <v>0</v>
      </c>
      <c r="BA2571">
        <v>2500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0</v>
      </c>
      <c r="BL2571">
        <v>0</v>
      </c>
      <c r="BM2571">
        <v>0</v>
      </c>
      <c r="BN2571"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CX2571">
        <f>Y2571*Source!I2384</f>
        <v>4.0000000000000003E-5</v>
      </c>
      <c r="CY2571">
        <f t="shared" ref="CY2571:CY2578" si="407">AA2571</f>
        <v>51858.14</v>
      </c>
      <c r="CZ2571">
        <f t="shared" ref="CZ2571:CZ2578" si="408">AE2571</f>
        <v>15118.99</v>
      </c>
      <c r="DA2571">
        <f t="shared" ref="DA2571:DA2578" si="409">AI2571</f>
        <v>3.43</v>
      </c>
      <c r="DB2571">
        <f t="shared" ref="DB2571:DB2602" si="410">ROUND(ROUND(AT2571*CZ2571,2),2)</f>
        <v>6.05</v>
      </c>
      <c r="DC2571">
        <f t="shared" ref="DC2571:DC2602" si="411">ROUND(ROUND(AT2571*AG2571,2),2)</f>
        <v>0</v>
      </c>
    </row>
    <row r="2572" spans="1:107">
      <c r="A2572">
        <f>ROW(Source!A2384)</f>
        <v>2384</v>
      </c>
      <c r="B2572">
        <v>35863109</v>
      </c>
      <c r="C2572">
        <v>35872162</v>
      </c>
      <c r="D2572">
        <v>29110573</v>
      </c>
      <c r="E2572">
        <v>1</v>
      </c>
      <c r="F2572">
        <v>1</v>
      </c>
      <c r="G2572">
        <v>1</v>
      </c>
      <c r="H2572">
        <v>3</v>
      </c>
      <c r="I2572" t="s">
        <v>894</v>
      </c>
      <c r="J2572" t="s">
        <v>895</v>
      </c>
      <c r="K2572" t="s">
        <v>896</v>
      </c>
      <c r="L2572">
        <v>1348</v>
      </c>
      <c r="N2572">
        <v>1009</v>
      </c>
      <c r="O2572" t="s">
        <v>30</v>
      </c>
      <c r="P2572" t="s">
        <v>30</v>
      </c>
      <c r="Q2572">
        <v>1000</v>
      </c>
      <c r="W2572">
        <v>0</v>
      </c>
      <c r="X2572">
        <v>-1393116995</v>
      </c>
      <c r="Y2572">
        <v>2.0000000000000001E-4</v>
      </c>
      <c r="AA2572">
        <v>66613.5</v>
      </c>
      <c r="AB2572">
        <v>0</v>
      </c>
      <c r="AC2572">
        <v>0</v>
      </c>
      <c r="AD2572">
        <v>0</v>
      </c>
      <c r="AE2572">
        <v>16950</v>
      </c>
      <c r="AF2572">
        <v>0</v>
      </c>
      <c r="AG2572">
        <v>0</v>
      </c>
      <c r="AH2572">
        <v>0</v>
      </c>
      <c r="AI2572">
        <v>3.93</v>
      </c>
      <c r="AJ2572">
        <v>1</v>
      </c>
      <c r="AK2572">
        <v>1</v>
      </c>
      <c r="AL2572">
        <v>1</v>
      </c>
      <c r="AN2572">
        <v>0</v>
      </c>
      <c r="AO2572">
        <v>1</v>
      </c>
      <c r="AP2572">
        <v>0</v>
      </c>
      <c r="AQ2572">
        <v>0</v>
      </c>
      <c r="AR2572">
        <v>0</v>
      </c>
      <c r="AS2572" t="s">
        <v>3</v>
      </c>
      <c r="AT2572">
        <v>2.0000000000000001E-4</v>
      </c>
      <c r="AU2572" t="s">
        <v>3</v>
      </c>
      <c r="AV2572">
        <v>0</v>
      </c>
      <c r="AW2572">
        <v>2</v>
      </c>
      <c r="AX2572">
        <v>35872182</v>
      </c>
      <c r="AY2572">
        <v>1</v>
      </c>
      <c r="AZ2572">
        <v>0</v>
      </c>
      <c r="BA2572">
        <v>2501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0</v>
      </c>
      <c r="BL2572">
        <v>0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CX2572">
        <f>Y2572*Source!I2384</f>
        <v>2.0000000000000002E-5</v>
      </c>
      <c r="CY2572">
        <f t="shared" si="407"/>
        <v>66613.5</v>
      </c>
      <c r="CZ2572">
        <f t="shared" si="408"/>
        <v>16950</v>
      </c>
      <c r="DA2572">
        <f t="shared" si="409"/>
        <v>3.93</v>
      </c>
      <c r="DB2572">
        <f t="shared" si="410"/>
        <v>3.39</v>
      </c>
      <c r="DC2572">
        <f t="shared" si="411"/>
        <v>0</v>
      </c>
    </row>
    <row r="2573" spans="1:107">
      <c r="A2573">
        <f>ROW(Source!A2384)</f>
        <v>2384</v>
      </c>
      <c r="B2573">
        <v>35863109</v>
      </c>
      <c r="C2573">
        <v>35872162</v>
      </c>
      <c r="D2573">
        <v>29112724</v>
      </c>
      <c r="E2573">
        <v>1</v>
      </c>
      <c r="F2573">
        <v>1</v>
      </c>
      <c r="G2573">
        <v>1</v>
      </c>
      <c r="H2573">
        <v>3</v>
      </c>
      <c r="I2573" t="s">
        <v>921</v>
      </c>
      <c r="J2573" t="s">
        <v>922</v>
      </c>
      <c r="K2573" t="s">
        <v>923</v>
      </c>
      <c r="L2573">
        <v>1348</v>
      </c>
      <c r="N2573">
        <v>1009</v>
      </c>
      <c r="O2573" t="s">
        <v>30</v>
      </c>
      <c r="P2573" t="s">
        <v>30</v>
      </c>
      <c r="Q2573">
        <v>1000</v>
      </c>
      <c r="W2573">
        <v>0</v>
      </c>
      <c r="X2573">
        <v>-1557645616</v>
      </c>
      <c r="Y2573">
        <v>3.5999999999999999E-3</v>
      </c>
      <c r="AA2573">
        <v>27968.63</v>
      </c>
      <c r="AB2573">
        <v>0</v>
      </c>
      <c r="AC2573">
        <v>0</v>
      </c>
      <c r="AD2573">
        <v>0</v>
      </c>
      <c r="AE2573">
        <v>5989</v>
      </c>
      <c r="AF2573">
        <v>0</v>
      </c>
      <c r="AG2573">
        <v>0</v>
      </c>
      <c r="AH2573">
        <v>0</v>
      </c>
      <c r="AI2573">
        <v>4.67</v>
      </c>
      <c r="AJ2573">
        <v>1</v>
      </c>
      <c r="AK2573">
        <v>1</v>
      </c>
      <c r="AL2573">
        <v>1</v>
      </c>
      <c r="AN2573">
        <v>0</v>
      </c>
      <c r="AO2573">
        <v>1</v>
      </c>
      <c r="AP2573">
        <v>0</v>
      </c>
      <c r="AQ2573">
        <v>0</v>
      </c>
      <c r="AR2573">
        <v>0</v>
      </c>
      <c r="AS2573" t="s">
        <v>3</v>
      </c>
      <c r="AT2573">
        <v>3.5999999999999999E-3</v>
      </c>
      <c r="AU2573" t="s">
        <v>3</v>
      </c>
      <c r="AV2573">
        <v>0</v>
      </c>
      <c r="AW2573">
        <v>2</v>
      </c>
      <c r="AX2573">
        <v>35872183</v>
      </c>
      <c r="AY2573">
        <v>1</v>
      </c>
      <c r="AZ2573">
        <v>0</v>
      </c>
      <c r="BA2573">
        <v>2502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0</v>
      </c>
      <c r="BL2573">
        <v>0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CX2573">
        <f>Y2573*Source!I2384</f>
        <v>3.6000000000000002E-4</v>
      </c>
      <c r="CY2573">
        <f t="shared" si="407"/>
        <v>27968.63</v>
      </c>
      <c r="CZ2573">
        <f t="shared" si="408"/>
        <v>5989</v>
      </c>
      <c r="DA2573">
        <f t="shared" si="409"/>
        <v>4.67</v>
      </c>
      <c r="DB2573">
        <f t="shared" si="410"/>
        <v>21.56</v>
      </c>
      <c r="DC2573">
        <f t="shared" si="411"/>
        <v>0</v>
      </c>
    </row>
    <row r="2574" spans="1:107">
      <c r="A2574">
        <f>ROW(Source!A2384)</f>
        <v>2384</v>
      </c>
      <c r="B2574">
        <v>35863109</v>
      </c>
      <c r="C2574">
        <v>35872162</v>
      </c>
      <c r="D2574">
        <v>29107963</v>
      </c>
      <c r="E2574">
        <v>1</v>
      </c>
      <c r="F2574">
        <v>1</v>
      </c>
      <c r="G2574">
        <v>1</v>
      </c>
      <c r="H2574">
        <v>3</v>
      </c>
      <c r="I2574" t="s">
        <v>900</v>
      </c>
      <c r="J2574" t="s">
        <v>901</v>
      </c>
      <c r="K2574" t="s">
        <v>902</v>
      </c>
      <c r="L2574">
        <v>1346</v>
      </c>
      <c r="N2574">
        <v>1009</v>
      </c>
      <c r="O2574" t="s">
        <v>160</v>
      </c>
      <c r="P2574" t="s">
        <v>160</v>
      </c>
      <c r="Q2574">
        <v>1</v>
      </c>
      <c r="W2574">
        <v>0</v>
      </c>
      <c r="X2574">
        <v>-319904754</v>
      </c>
      <c r="Y2574">
        <v>0.3</v>
      </c>
      <c r="AA2574">
        <v>77.56</v>
      </c>
      <c r="AB2574">
        <v>0</v>
      </c>
      <c r="AC2574">
        <v>0</v>
      </c>
      <c r="AD2574">
        <v>0</v>
      </c>
      <c r="AE2574">
        <v>37.29</v>
      </c>
      <c r="AF2574">
        <v>0</v>
      </c>
      <c r="AG2574">
        <v>0</v>
      </c>
      <c r="AH2574">
        <v>0</v>
      </c>
      <c r="AI2574">
        <v>2.08</v>
      </c>
      <c r="AJ2574">
        <v>1</v>
      </c>
      <c r="AK2574">
        <v>1</v>
      </c>
      <c r="AL2574">
        <v>1</v>
      </c>
      <c r="AN2574">
        <v>0</v>
      </c>
      <c r="AO2574">
        <v>1</v>
      </c>
      <c r="AP2574">
        <v>0</v>
      </c>
      <c r="AQ2574">
        <v>0</v>
      </c>
      <c r="AR2574">
        <v>0</v>
      </c>
      <c r="AS2574" t="s">
        <v>3</v>
      </c>
      <c r="AT2574">
        <v>0.3</v>
      </c>
      <c r="AU2574" t="s">
        <v>3</v>
      </c>
      <c r="AV2574">
        <v>0</v>
      </c>
      <c r="AW2574">
        <v>2</v>
      </c>
      <c r="AX2574">
        <v>35872184</v>
      </c>
      <c r="AY2574">
        <v>1</v>
      </c>
      <c r="AZ2574">
        <v>0</v>
      </c>
      <c r="BA2574">
        <v>2503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0</v>
      </c>
      <c r="BK2574">
        <v>0</v>
      </c>
      <c r="BL2574">
        <v>0</v>
      </c>
      <c r="BM2574">
        <v>0</v>
      </c>
      <c r="BN2574">
        <v>0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CX2574">
        <f>Y2574*Source!I2384</f>
        <v>0.03</v>
      </c>
      <c r="CY2574">
        <f t="shared" si="407"/>
        <v>77.56</v>
      </c>
      <c r="CZ2574">
        <f t="shared" si="408"/>
        <v>37.29</v>
      </c>
      <c r="DA2574">
        <f t="shared" si="409"/>
        <v>2.08</v>
      </c>
      <c r="DB2574">
        <f t="shared" si="410"/>
        <v>11.19</v>
      </c>
      <c r="DC2574">
        <f t="shared" si="411"/>
        <v>0</v>
      </c>
    </row>
    <row r="2575" spans="1:107">
      <c r="A2575">
        <f>ROW(Source!A2384)</f>
        <v>2384</v>
      </c>
      <c r="B2575">
        <v>35863109</v>
      </c>
      <c r="C2575">
        <v>35872162</v>
      </c>
      <c r="D2575">
        <v>29107847</v>
      </c>
      <c r="E2575">
        <v>1</v>
      </c>
      <c r="F2575">
        <v>1</v>
      </c>
      <c r="G2575">
        <v>1</v>
      </c>
      <c r="H2575">
        <v>3</v>
      </c>
      <c r="I2575" t="s">
        <v>903</v>
      </c>
      <c r="J2575" t="s">
        <v>904</v>
      </c>
      <c r="K2575" t="s">
        <v>905</v>
      </c>
      <c r="L2575">
        <v>1346</v>
      </c>
      <c r="N2575">
        <v>1009</v>
      </c>
      <c r="O2575" t="s">
        <v>160</v>
      </c>
      <c r="P2575" t="s">
        <v>160</v>
      </c>
      <c r="Q2575">
        <v>1</v>
      </c>
      <c r="W2575">
        <v>0</v>
      </c>
      <c r="X2575">
        <v>557101164</v>
      </c>
      <c r="Y2575">
        <v>2</v>
      </c>
      <c r="AA2575">
        <v>43.82</v>
      </c>
      <c r="AB2575">
        <v>0</v>
      </c>
      <c r="AC2575">
        <v>0</v>
      </c>
      <c r="AD2575">
        <v>0</v>
      </c>
      <c r="AE2575">
        <v>9.61</v>
      </c>
      <c r="AF2575">
        <v>0</v>
      </c>
      <c r="AG2575">
        <v>0</v>
      </c>
      <c r="AH2575">
        <v>0</v>
      </c>
      <c r="AI2575">
        <v>4.5599999999999996</v>
      </c>
      <c r="AJ2575">
        <v>1</v>
      </c>
      <c r="AK2575">
        <v>1</v>
      </c>
      <c r="AL2575">
        <v>1</v>
      </c>
      <c r="AN2575">
        <v>0</v>
      </c>
      <c r="AO2575">
        <v>1</v>
      </c>
      <c r="AP2575">
        <v>0</v>
      </c>
      <c r="AQ2575">
        <v>0</v>
      </c>
      <c r="AR2575">
        <v>0</v>
      </c>
      <c r="AS2575" t="s">
        <v>3</v>
      </c>
      <c r="AT2575">
        <v>2</v>
      </c>
      <c r="AU2575" t="s">
        <v>3</v>
      </c>
      <c r="AV2575">
        <v>0</v>
      </c>
      <c r="AW2575">
        <v>2</v>
      </c>
      <c r="AX2575">
        <v>35872185</v>
      </c>
      <c r="AY2575">
        <v>1</v>
      </c>
      <c r="AZ2575">
        <v>0</v>
      </c>
      <c r="BA2575">
        <v>2504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0</v>
      </c>
      <c r="BL2575">
        <v>0</v>
      </c>
      <c r="BM2575">
        <v>0</v>
      </c>
      <c r="BN2575">
        <v>0</v>
      </c>
      <c r="BO2575">
        <v>0</v>
      </c>
      <c r="BP2575">
        <v>0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CX2575">
        <f>Y2575*Source!I2384</f>
        <v>0.2</v>
      </c>
      <c r="CY2575">
        <f t="shared" si="407"/>
        <v>43.82</v>
      </c>
      <c r="CZ2575">
        <f t="shared" si="408"/>
        <v>9.61</v>
      </c>
      <c r="DA2575">
        <f t="shared" si="409"/>
        <v>4.5599999999999996</v>
      </c>
      <c r="DB2575">
        <f t="shared" si="410"/>
        <v>19.22</v>
      </c>
      <c r="DC2575">
        <f t="shared" si="411"/>
        <v>0</v>
      </c>
    </row>
    <row r="2576" spans="1:107">
      <c r="A2576">
        <f>ROW(Source!A2384)</f>
        <v>2384</v>
      </c>
      <c r="B2576">
        <v>35863109</v>
      </c>
      <c r="C2576">
        <v>35872162</v>
      </c>
      <c r="D2576">
        <v>29114696</v>
      </c>
      <c r="E2576">
        <v>1</v>
      </c>
      <c r="F2576">
        <v>1</v>
      </c>
      <c r="G2576">
        <v>1</v>
      </c>
      <c r="H2576">
        <v>3</v>
      </c>
      <c r="I2576" t="s">
        <v>924</v>
      </c>
      <c r="J2576" t="s">
        <v>925</v>
      </c>
      <c r="K2576" t="s">
        <v>926</v>
      </c>
      <c r="L2576">
        <v>1348</v>
      </c>
      <c r="N2576">
        <v>1009</v>
      </c>
      <c r="O2576" t="s">
        <v>30</v>
      </c>
      <c r="P2576" t="s">
        <v>30</v>
      </c>
      <c r="Q2576">
        <v>1000</v>
      </c>
      <c r="W2576">
        <v>0</v>
      </c>
      <c r="X2576">
        <v>780798500</v>
      </c>
      <c r="Y2576">
        <v>6.9999999999999999E-4</v>
      </c>
      <c r="AA2576">
        <v>102831</v>
      </c>
      <c r="AB2576">
        <v>0</v>
      </c>
      <c r="AC2576">
        <v>0</v>
      </c>
      <c r="AD2576">
        <v>0</v>
      </c>
      <c r="AE2576">
        <v>11350</v>
      </c>
      <c r="AF2576">
        <v>0</v>
      </c>
      <c r="AG2576">
        <v>0</v>
      </c>
      <c r="AH2576">
        <v>0</v>
      </c>
      <c r="AI2576">
        <v>9.06</v>
      </c>
      <c r="AJ2576">
        <v>1</v>
      </c>
      <c r="AK2576">
        <v>1</v>
      </c>
      <c r="AL2576">
        <v>1</v>
      </c>
      <c r="AN2576">
        <v>0</v>
      </c>
      <c r="AO2576">
        <v>1</v>
      </c>
      <c r="AP2576">
        <v>0</v>
      </c>
      <c r="AQ2576">
        <v>0</v>
      </c>
      <c r="AR2576">
        <v>0</v>
      </c>
      <c r="AS2576" t="s">
        <v>3</v>
      </c>
      <c r="AT2576">
        <v>6.9999999999999999E-4</v>
      </c>
      <c r="AU2576" t="s">
        <v>3</v>
      </c>
      <c r="AV2576">
        <v>0</v>
      </c>
      <c r="AW2576">
        <v>2</v>
      </c>
      <c r="AX2576">
        <v>35872186</v>
      </c>
      <c r="AY2576">
        <v>1</v>
      </c>
      <c r="AZ2576">
        <v>0</v>
      </c>
      <c r="BA2576">
        <v>2505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0</v>
      </c>
      <c r="BL2576">
        <v>0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CX2576">
        <f>Y2576*Source!I2384</f>
        <v>7.0000000000000007E-5</v>
      </c>
      <c r="CY2576">
        <f t="shared" si="407"/>
        <v>102831</v>
      </c>
      <c r="CZ2576">
        <f t="shared" si="408"/>
        <v>11350</v>
      </c>
      <c r="DA2576">
        <f t="shared" si="409"/>
        <v>9.06</v>
      </c>
      <c r="DB2576">
        <f t="shared" si="410"/>
        <v>7.95</v>
      </c>
      <c r="DC2576">
        <f t="shared" si="411"/>
        <v>0</v>
      </c>
    </row>
    <row r="2577" spans="1:107">
      <c r="A2577">
        <f>ROW(Source!A2384)</f>
        <v>2384</v>
      </c>
      <c r="B2577">
        <v>35863109</v>
      </c>
      <c r="C2577">
        <v>35872162</v>
      </c>
      <c r="D2577">
        <v>29114474</v>
      </c>
      <c r="E2577">
        <v>1</v>
      </c>
      <c r="F2577">
        <v>1</v>
      </c>
      <c r="G2577">
        <v>1</v>
      </c>
      <c r="H2577">
        <v>3</v>
      </c>
      <c r="I2577" t="s">
        <v>927</v>
      </c>
      <c r="J2577" t="s">
        <v>928</v>
      </c>
      <c r="K2577" t="s">
        <v>929</v>
      </c>
      <c r="L2577">
        <v>1358</v>
      </c>
      <c r="N2577">
        <v>1010</v>
      </c>
      <c r="O2577" t="s">
        <v>652</v>
      </c>
      <c r="P2577" t="s">
        <v>652</v>
      </c>
      <c r="Q2577">
        <v>10</v>
      </c>
      <c r="W2577">
        <v>0</v>
      </c>
      <c r="X2577">
        <v>-937517064</v>
      </c>
      <c r="Y2577">
        <v>4</v>
      </c>
      <c r="AA2577">
        <v>2.46</v>
      </c>
      <c r="AB2577">
        <v>0</v>
      </c>
      <c r="AC2577">
        <v>0</v>
      </c>
      <c r="AD2577">
        <v>0</v>
      </c>
      <c r="AE2577">
        <v>2</v>
      </c>
      <c r="AF2577">
        <v>0</v>
      </c>
      <c r="AG2577">
        <v>0</v>
      </c>
      <c r="AH2577">
        <v>0</v>
      </c>
      <c r="AI2577">
        <v>1.23</v>
      </c>
      <c r="AJ2577">
        <v>1</v>
      </c>
      <c r="AK2577">
        <v>1</v>
      </c>
      <c r="AL2577">
        <v>1</v>
      </c>
      <c r="AN2577">
        <v>0</v>
      </c>
      <c r="AO2577">
        <v>1</v>
      </c>
      <c r="AP2577">
        <v>0</v>
      </c>
      <c r="AQ2577">
        <v>0</v>
      </c>
      <c r="AR2577">
        <v>0</v>
      </c>
      <c r="AS2577" t="s">
        <v>3</v>
      </c>
      <c r="AT2577">
        <v>4</v>
      </c>
      <c r="AU2577" t="s">
        <v>3</v>
      </c>
      <c r="AV2577">
        <v>0</v>
      </c>
      <c r="AW2577">
        <v>2</v>
      </c>
      <c r="AX2577">
        <v>35872187</v>
      </c>
      <c r="AY2577">
        <v>1</v>
      </c>
      <c r="AZ2577">
        <v>0</v>
      </c>
      <c r="BA2577">
        <v>2506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0</v>
      </c>
      <c r="BL2577">
        <v>0</v>
      </c>
      <c r="BM2577">
        <v>0</v>
      </c>
      <c r="BN2577">
        <v>0</v>
      </c>
      <c r="BO2577">
        <v>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CX2577">
        <f>Y2577*Source!I2384</f>
        <v>0.4</v>
      </c>
      <c r="CY2577">
        <f t="shared" si="407"/>
        <v>2.46</v>
      </c>
      <c r="CZ2577">
        <f t="shared" si="408"/>
        <v>2</v>
      </c>
      <c r="DA2577">
        <f t="shared" si="409"/>
        <v>1.23</v>
      </c>
      <c r="DB2577">
        <f t="shared" si="410"/>
        <v>8</v>
      </c>
      <c r="DC2577">
        <f t="shared" si="411"/>
        <v>0</v>
      </c>
    </row>
    <row r="2578" spans="1:107">
      <c r="A2578">
        <f>ROW(Source!A2384)</f>
        <v>2384</v>
      </c>
      <c r="B2578">
        <v>35863109</v>
      </c>
      <c r="C2578">
        <v>35872162</v>
      </c>
      <c r="D2578">
        <v>29142266</v>
      </c>
      <c r="E2578">
        <v>1</v>
      </c>
      <c r="F2578">
        <v>1</v>
      </c>
      <c r="G2578">
        <v>1</v>
      </c>
      <c r="H2578">
        <v>3</v>
      </c>
      <c r="I2578" t="s">
        <v>930</v>
      </c>
      <c r="J2578" t="s">
        <v>931</v>
      </c>
      <c r="K2578" t="s">
        <v>932</v>
      </c>
      <c r="L2578">
        <v>1035</v>
      </c>
      <c r="N2578">
        <v>1013</v>
      </c>
      <c r="O2578" t="s">
        <v>170</v>
      </c>
      <c r="P2578" t="s">
        <v>170</v>
      </c>
      <c r="Q2578">
        <v>1</v>
      </c>
      <c r="W2578">
        <v>0</v>
      </c>
      <c r="X2578">
        <v>1448847441</v>
      </c>
      <c r="Y2578">
        <v>10</v>
      </c>
      <c r="AA2578">
        <v>1489.8</v>
      </c>
      <c r="AB2578">
        <v>0</v>
      </c>
      <c r="AC2578">
        <v>0</v>
      </c>
      <c r="AD2578">
        <v>0</v>
      </c>
      <c r="AE2578">
        <v>130</v>
      </c>
      <c r="AF2578">
        <v>0</v>
      </c>
      <c r="AG2578">
        <v>0</v>
      </c>
      <c r="AH2578">
        <v>0</v>
      </c>
      <c r="AI2578">
        <v>11.46</v>
      </c>
      <c r="AJ2578">
        <v>1</v>
      </c>
      <c r="AK2578">
        <v>1</v>
      </c>
      <c r="AL2578">
        <v>1</v>
      </c>
      <c r="AN2578">
        <v>0</v>
      </c>
      <c r="AO2578">
        <v>1</v>
      </c>
      <c r="AP2578">
        <v>0</v>
      </c>
      <c r="AQ2578">
        <v>0</v>
      </c>
      <c r="AR2578">
        <v>0</v>
      </c>
      <c r="AS2578" t="s">
        <v>3</v>
      </c>
      <c r="AT2578">
        <v>10</v>
      </c>
      <c r="AU2578" t="s">
        <v>3</v>
      </c>
      <c r="AV2578">
        <v>0</v>
      </c>
      <c r="AW2578">
        <v>2</v>
      </c>
      <c r="AX2578">
        <v>35872188</v>
      </c>
      <c r="AY2578">
        <v>1</v>
      </c>
      <c r="AZ2578">
        <v>0</v>
      </c>
      <c r="BA2578">
        <v>2507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0</v>
      </c>
      <c r="BL2578">
        <v>0</v>
      </c>
      <c r="BM2578">
        <v>0</v>
      </c>
      <c r="BN2578"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CX2578">
        <f>Y2578*Source!I2384</f>
        <v>1</v>
      </c>
      <c r="CY2578">
        <f t="shared" si="407"/>
        <v>1489.8</v>
      </c>
      <c r="CZ2578">
        <f t="shared" si="408"/>
        <v>130</v>
      </c>
      <c r="DA2578">
        <f t="shared" si="409"/>
        <v>11.46</v>
      </c>
      <c r="DB2578">
        <f t="shared" si="410"/>
        <v>1300</v>
      </c>
      <c r="DC2578">
        <f t="shared" si="411"/>
        <v>0</v>
      </c>
    </row>
    <row r="2579" spans="1:107">
      <c r="A2579">
        <f>ROW(Source!A2454)</f>
        <v>2454</v>
      </c>
      <c r="B2579">
        <v>35863109</v>
      </c>
      <c r="C2579">
        <v>35872206</v>
      </c>
      <c r="D2579">
        <v>18406804</v>
      </c>
      <c r="E2579">
        <v>1</v>
      </c>
      <c r="F2579">
        <v>1</v>
      </c>
      <c r="G2579">
        <v>1</v>
      </c>
      <c r="H2579">
        <v>1</v>
      </c>
      <c r="I2579" t="s">
        <v>559</v>
      </c>
      <c r="J2579" t="s">
        <v>3</v>
      </c>
      <c r="K2579" t="s">
        <v>560</v>
      </c>
      <c r="L2579">
        <v>1369</v>
      </c>
      <c r="N2579">
        <v>1013</v>
      </c>
      <c r="O2579" t="s">
        <v>561</v>
      </c>
      <c r="P2579" t="s">
        <v>561</v>
      </c>
      <c r="Q2579">
        <v>1</v>
      </c>
      <c r="W2579">
        <v>0</v>
      </c>
      <c r="X2579">
        <v>254330056</v>
      </c>
      <c r="Y2579">
        <v>5.84</v>
      </c>
      <c r="AA2579">
        <v>0</v>
      </c>
      <c r="AB2579">
        <v>0</v>
      </c>
      <c r="AC2579">
        <v>0</v>
      </c>
      <c r="AD2579">
        <v>249.14</v>
      </c>
      <c r="AE2579">
        <v>0</v>
      </c>
      <c r="AF2579">
        <v>0</v>
      </c>
      <c r="AG2579">
        <v>0</v>
      </c>
      <c r="AH2579">
        <v>249.14</v>
      </c>
      <c r="AI2579">
        <v>1</v>
      </c>
      <c r="AJ2579">
        <v>1</v>
      </c>
      <c r="AK2579">
        <v>1</v>
      </c>
      <c r="AL2579">
        <v>1</v>
      </c>
      <c r="AN2579">
        <v>0</v>
      </c>
      <c r="AO2579">
        <v>1</v>
      </c>
      <c r="AP2579">
        <v>0</v>
      </c>
      <c r="AQ2579">
        <v>0</v>
      </c>
      <c r="AR2579">
        <v>0</v>
      </c>
      <c r="AS2579" t="s">
        <v>3</v>
      </c>
      <c r="AT2579">
        <v>5.84</v>
      </c>
      <c r="AU2579" t="s">
        <v>3</v>
      </c>
      <c r="AV2579">
        <v>1</v>
      </c>
      <c r="AW2579">
        <v>2</v>
      </c>
      <c r="AX2579">
        <v>35872208</v>
      </c>
      <c r="AY2579">
        <v>1</v>
      </c>
      <c r="AZ2579">
        <v>0</v>
      </c>
      <c r="BA2579">
        <v>2508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0</v>
      </c>
      <c r="BL2579">
        <v>0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CX2579">
        <f>Y2579*Source!I2454</f>
        <v>0.1168</v>
      </c>
      <c r="CY2579">
        <f>AD2579</f>
        <v>249.14</v>
      </c>
      <c r="CZ2579">
        <f>AH2579</f>
        <v>249.14</v>
      </c>
      <c r="DA2579">
        <f>AL2579</f>
        <v>1</v>
      </c>
      <c r="DB2579">
        <f t="shared" si="410"/>
        <v>1454.98</v>
      </c>
      <c r="DC2579">
        <f t="shared" si="411"/>
        <v>0</v>
      </c>
    </row>
    <row r="2580" spans="1:107">
      <c r="A2580">
        <f>ROW(Source!A2455)</f>
        <v>2455</v>
      </c>
      <c r="B2580">
        <v>35863109</v>
      </c>
      <c r="C2580">
        <v>35872209</v>
      </c>
      <c r="D2580">
        <v>29364679</v>
      </c>
      <c r="E2580">
        <v>1</v>
      </c>
      <c r="F2580">
        <v>1</v>
      </c>
      <c r="G2580">
        <v>1</v>
      </c>
      <c r="H2580">
        <v>1</v>
      </c>
      <c r="I2580" t="s">
        <v>735</v>
      </c>
      <c r="J2580" t="s">
        <v>3</v>
      </c>
      <c r="K2580" t="s">
        <v>736</v>
      </c>
      <c r="L2580">
        <v>1369</v>
      </c>
      <c r="N2580">
        <v>1013</v>
      </c>
      <c r="O2580" t="s">
        <v>561</v>
      </c>
      <c r="P2580" t="s">
        <v>561</v>
      </c>
      <c r="Q2580">
        <v>1</v>
      </c>
      <c r="W2580">
        <v>0</v>
      </c>
      <c r="X2580">
        <v>931378261</v>
      </c>
      <c r="Y2580">
        <v>74.73</v>
      </c>
      <c r="AA2580">
        <v>0</v>
      </c>
      <c r="AB2580">
        <v>0</v>
      </c>
      <c r="AC2580">
        <v>0</v>
      </c>
      <c r="AD2580">
        <v>316.85000000000002</v>
      </c>
      <c r="AE2580">
        <v>0</v>
      </c>
      <c r="AF2580">
        <v>0</v>
      </c>
      <c r="AG2580">
        <v>0</v>
      </c>
      <c r="AH2580">
        <v>316.85000000000002</v>
      </c>
      <c r="AI2580">
        <v>1</v>
      </c>
      <c r="AJ2580">
        <v>1</v>
      </c>
      <c r="AK2580">
        <v>1</v>
      </c>
      <c r="AL2580">
        <v>1</v>
      </c>
      <c r="AN2580">
        <v>0</v>
      </c>
      <c r="AO2580">
        <v>1</v>
      </c>
      <c r="AP2580">
        <v>0</v>
      </c>
      <c r="AQ2580">
        <v>0</v>
      </c>
      <c r="AR2580">
        <v>0</v>
      </c>
      <c r="AS2580" t="s">
        <v>3</v>
      </c>
      <c r="AT2580">
        <v>74.73</v>
      </c>
      <c r="AU2580" t="s">
        <v>3</v>
      </c>
      <c r="AV2580">
        <v>1</v>
      </c>
      <c r="AW2580">
        <v>2</v>
      </c>
      <c r="AX2580">
        <v>35872220</v>
      </c>
      <c r="AY2580">
        <v>1</v>
      </c>
      <c r="AZ2580">
        <v>0</v>
      </c>
      <c r="BA2580">
        <v>2509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0</v>
      </c>
      <c r="BK2580">
        <v>0</v>
      </c>
      <c r="BL2580">
        <v>0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CX2580">
        <f>Y2580*Source!I2455</f>
        <v>1.4946000000000002</v>
      </c>
      <c r="CY2580">
        <f>AD2580</f>
        <v>316.85000000000002</v>
      </c>
      <c r="CZ2580">
        <f>AH2580</f>
        <v>316.85000000000002</v>
      </c>
      <c r="DA2580">
        <f>AL2580</f>
        <v>1</v>
      </c>
      <c r="DB2580">
        <f t="shared" si="410"/>
        <v>23678.2</v>
      </c>
      <c r="DC2580">
        <f t="shared" si="411"/>
        <v>0</v>
      </c>
    </row>
    <row r="2581" spans="1:107">
      <c r="A2581">
        <f>ROW(Source!A2455)</f>
        <v>2455</v>
      </c>
      <c r="B2581">
        <v>35863109</v>
      </c>
      <c r="C2581">
        <v>35872209</v>
      </c>
      <c r="D2581">
        <v>121548</v>
      </c>
      <c r="E2581">
        <v>1</v>
      </c>
      <c r="F2581">
        <v>1</v>
      </c>
      <c r="G2581">
        <v>1</v>
      </c>
      <c r="H2581">
        <v>1</v>
      </c>
      <c r="I2581" t="s">
        <v>35</v>
      </c>
      <c r="J2581" t="s">
        <v>3</v>
      </c>
      <c r="K2581" t="s">
        <v>562</v>
      </c>
      <c r="L2581">
        <v>608254</v>
      </c>
      <c r="N2581">
        <v>1013</v>
      </c>
      <c r="O2581" t="s">
        <v>563</v>
      </c>
      <c r="P2581" t="s">
        <v>563</v>
      </c>
      <c r="Q2581">
        <v>1</v>
      </c>
      <c r="W2581">
        <v>0</v>
      </c>
      <c r="X2581">
        <v>-185737400</v>
      </c>
      <c r="Y2581">
        <v>0.51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1</v>
      </c>
      <c r="AJ2581">
        <v>1</v>
      </c>
      <c r="AK2581">
        <v>1</v>
      </c>
      <c r="AL2581">
        <v>1</v>
      </c>
      <c r="AN2581">
        <v>0</v>
      </c>
      <c r="AO2581">
        <v>1</v>
      </c>
      <c r="AP2581">
        <v>0</v>
      </c>
      <c r="AQ2581">
        <v>0</v>
      </c>
      <c r="AR2581">
        <v>0</v>
      </c>
      <c r="AS2581" t="s">
        <v>3</v>
      </c>
      <c r="AT2581">
        <v>0.51</v>
      </c>
      <c r="AU2581" t="s">
        <v>3</v>
      </c>
      <c r="AV2581">
        <v>2</v>
      </c>
      <c r="AW2581">
        <v>2</v>
      </c>
      <c r="AX2581">
        <v>35872221</v>
      </c>
      <c r="AY2581">
        <v>1</v>
      </c>
      <c r="AZ2581">
        <v>0</v>
      </c>
      <c r="BA2581">
        <v>2510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CX2581">
        <f>Y2581*Source!I2455</f>
        <v>1.0200000000000001E-2</v>
      </c>
      <c r="CY2581">
        <f>AD2581</f>
        <v>0</v>
      </c>
      <c r="CZ2581">
        <f>AH2581</f>
        <v>0</v>
      </c>
      <c r="DA2581">
        <f>AL2581</f>
        <v>1</v>
      </c>
      <c r="DB2581">
        <f t="shared" si="410"/>
        <v>0</v>
      </c>
      <c r="DC2581">
        <f t="shared" si="411"/>
        <v>0</v>
      </c>
    </row>
    <row r="2582" spans="1:107">
      <c r="A2582">
        <f>ROW(Source!A2455)</f>
        <v>2455</v>
      </c>
      <c r="B2582">
        <v>35863109</v>
      </c>
      <c r="C2582">
        <v>35872209</v>
      </c>
      <c r="D2582">
        <v>29172362</v>
      </c>
      <c r="E2582">
        <v>1</v>
      </c>
      <c r="F2582">
        <v>1</v>
      </c>
      <c r="G2582">
        <v>1</v>
      </c>
      <c r="H2582">
        <v>2</v>
      </c>
      <c r="I2582" t="s">
        <v>737</v>
      </c>
      <c r="J2582" t="s">
        <v>738</v>
      </c>
      <c r="K2582" t="s">
        <v>739</v>
      </c>
      <c r="L2582">
        <v>1368</v>
      </c>
      <c r="N2582">
        <v>1011</v>
      </c>
      <c r="O2582" t="s">
        <v>567</v>
      </c>
      <c r="P2582" t="s">
        <v>567</v>
      </c>
      <c r="Q2582">
        <v>1</v>
      </c>
      <c r="W2582">
        <v>0</v>
      </c>
      <c r="X2582">
        <v>2071614860</v>
      </c>
      <c r="Y2582">
        <v>0.51</v>
      </c>
      <c r="AA2582">
        <v>0</v>
      </c>
      <c r="AB2582">
        <v>1113.56</v>
      </c>
      <c r="AC2582">
        <v>446.18</v>
      </c>
      <c r="AD2582">
        <v>0</v>
      </c>
      <c r="AE2582">
        <v>0</v>
      </c>
      <c r="AF2582">
        <v>134.65</v>
      </c>
      <c r="AG2582">
        <v>13.5</v>
      </c>
      <c r="AH2582">
        <v>0</v>
      </c>
      <c r="AI2582">
        <v>1</v>
      </c>
      <c r="AJ2582">
        <v>8.27</v>
      </c>
      <c r="AK2582">
        <v>33.049999999999997</v>
      </c>
      <c r="AL2582">
        <v>1</v>
      </c>
      <c r="AN2582">
        <v>0</v>
      </c>
      <c r="AO2582">
        <v>1</v>
      </c>
      <c r="AP2582">
        <v>0</v>
      </c>
      <c r="AQ2582">
        <v>0</v>
      </c>
      <c r="AR2582">
        <v>0</v>
      </c>
      <c r="AS2582" t="s">
        <v>3</v>
      </c>
      <c r="AT2582">
        <v>0.51</v>
      </c>
      <c r="AU2582" t="s">
        <v>3</v>
      </c>
      <c r="AV2582">
        <v>0</v>
      </c>
      <c r="AW2582">
        <v>2</v>
      </c>
      <c r="AX2582">
        <v>35872222</v>
      </c>
      <c r="AY2582">
        <v>1</v>
      </c>
      <c r="AZ2582">
        <v>0</v>
      </c>
      <c r="BA2582">
        <v>2511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0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CX2582">
        <f>Y2582*Source!I2455</f>
        <v>1.0200000000000001E-2</v>
      </c>
      <c r="CY2582">
        <f>AB2582</f>
        <v>1113.56</v>
      </c>
      <c r="CZ2582">
        <f>AF2582</f>
        <v>134.65</v>
      </c>
      <c r="DA2582">
        <f>AJ2582</f>
        <v>8.27</v>
      </c>
      <c r="DB2582">
        <f t="shared" si="410"/>
        <v>68.67</v>
      </c>
      <c r="DC2582">
        <f t="shared" si="411"/>
        <v>6.89</v>
      </c>
    </row>
    <row r="2583" spans="1:107">
      <c r="A2583">
        <f>ROW(Source!A2455)</f>
        <v>2455</v>
      </c>
      <c r="B2583">
        <v>35863109</v>
      </c>
      <c r="C2583">
        <v>35872209</v>
      </c>
      <c r="D2583">
        <v>29174500</v>
      </c>
      <c r="E2583">
        <v>1</v>
      </c>
      <c r="F2583">
        <v>1</v>
      </c>
      <c r="G2583">
        <v>1</v>
      </c>
      <c r="H2583">
        <v>2</v>
      </c>
      <c r="I2583" t="s">
        <v>646</v>
      </c>
      <c r="J2583" t="s">
        <v>647</v>
      </c>
      <c r="K2583" t="s">
        <v>648</v>
      </c>
      <c r="L2583">
        <v>1368</v>
      </c>
      <c r="N2583">
        <v>1011</v>
      </c>
      <c r="O2583" t="s">
        <v>567</v>
      </c>
      <c r="P2583" t="s">
        <v>567</v>
      </c>
      <c r="Q2583">
        <v>1</v>
      </c>
      <c r="W2583">
        <v>0</v>
      </c>
      <c r="X2583">
        <v>-239831557</v>
      </c>
      <c r="Y2583">
        <v>16.38</v>
      </c>
      <c r="AA2583">
        <v>0</v>
      </c>
      <c r="AB2583">
        <v>7.33</v>
      </c>
      <c r="AC2583">
        <v>0</v>
      </c>
      <c r="AD2583">
        <v>0</v>
      </c>
      <c r="AE2583">
        <v>0</v>
      </c>
      <c r="AF2583">
        <v>1.95</v>
      </c>
      <c r="AG2583">
        <v>0</v>
      </c>
      <c r="AH2583">
        <v>0</v>
      </c>
      <c r="AI2583">
        <v>1</v>
      </c>
      <c r="AJ2583">
        <v>3.76</v>
      </c>
      <c r="AK2583">
        <v>33.049999999999997</v>
      </c>
      <c r="AL2583">
        <v>1</v>
      </c>
      <c r="AN2583">
        <v>0</v>
      </c>
      <c r="AO2583">
        <v>1</v>
      </c>
      <c r="AP2583">
        <v>0</v>
      </c>
      <c r="AQ2583">
        <v>0</v>
      </c>
      <c r="AR2583">
        <v>0</v>
      </c>
      <c r="AS2583" t="s">
        <v>3</v>
      </c>
      <c r="AT2583">
        <v>16.38</v>
      </c>
      <c r="AU2583" t="s">
        <v>3</v>
      </c>
      <c r="AV2583">
        <v>0</v>
      </c>
      <c r="AW2583">
        <v>2</v>
      </c>
      <c r="AX2583">
        <v>35872223</v>
      </c>
      <c r="AY2583">
        <v>1</v>
      </c>
      <c r="AZ2583">
        <v>0</v>
      </c>
      <c r="BA2583">
        <v>2512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0</v>
      </c>
      <c r="BL2583">
        <v>0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CX2583">
        <f>Y2583*Source!I2455</f>
        <v>0.3276</v>
      </c>
      <c r="CY2583">
        <f>AB2583</f>
        <v>7.33</v>
      </c>
      <c r="CZ2583">
        <f>AF2583</f>
        <v>1.95</v>
      </c>
      <c r="DA2583">
        <f>AJ2583</f>
        <v>3.76</v>
      </c>
      <c r="DB2583">
        <f t="shared" si="410"/>
        <v>31.94</v>
      </c>
      <c r="DC2583">
        <f t="shared" si="411"/>
        <v>0</v>
      </c>
    </row>
    <row r="2584" spans="1:107">
      <c r="A2584">
        <f>ROW(Source!A2455)</f>
        <v>2455</v>
      </c>
      <c r="B2584">
        <v>35863109</v>
      </c>
      <c r="C2584">
        <v>35872209</v>
      </c>
      <c r="D2584">
        <v>29174913</v>
      </c>
      <c r="E2584">
        <v>1</v>
      </c>
      <c r="F2584">
        <v>1</v>
      </c>
      <c r="G2584">
        <v>1</v>
      </c>
      <c r="H2584">
        <v>2</v>
      </c>
      <c r="I2584" t="s">
        <v>578</v>
      </c>
      <c r="J2584" t="s">
        <v>579</v>
      </c>
      <c r="K2584" t="s">
        <v>580</v>
      </c>
      <c r="L2584">
        <v>1368</v>
      </c>
      <c r="N2584">
        <v>1011</v>
      </c>
      <c r="O2584" t="s">
        <v>567</v>
      </c>
      <c r="P2584" t="s">
        <v>567</v>
      </c>
      <c r="Q2584">
        <v>1</v>
      </c>
      <c r="W2584">
        <v>0</v>
      </c>
      <c r="X2584">
        <v>458544584</v>
      </c>
      <c r="Y2584">
        <v>0.51</v>
      </c>
      <c r="AA2584">
        <v>0</v>
      </c>
      <c r="AB2584">
        <v>932.72</v>
      </c>
      <c r="AC2584">
        <v>383.38</v>
      </c>
      <c r="AD2584">
        <v>0</v>
      </c>
      <c r="AE2584">
        <v>0</v>
      </c>
      <c r="AF2584">
        <v>87.17</v>
      </c>
      <c r="AG2584">
        <v>11.6</v>
      </c>
      <c r="AH2584">
        <v>0</v>
      </c>
      <c r="AI2584">
        <v>1</v>
      </c>
      <c r="AJ2584">
        <v>10.7</v>
      </c>
      <c r="AK2584">
        <v>33.049999999999997</v>
      </c>
      <c r="AL2584">
        <v>1</v>
      </c>
      <c r="AN2584">
        <v>0</v>
      </c>
      <c r="AO2584">
        <v>1</v>
      </c>
      <c r="AP2584">
        <v>0</v>
      </c>
      <c r="AQ2584">
        <v>0</v>
      </c>
      <c r="AR2584">
        <v>0</v>
      </c>
      <c r="AS2584" t="s">
        <v>3</v>
      </c>
      <c r="AT2584">
        <v>0.51</v>
      </c>
      <c r="AU2584" t="s">
        <v>3</v>
      </c>
      <c r="AV2584">
        <v>0</v>
      </c>
      <c r="AW2584">
        <v>2</v>
      </c>
      <c r="AX2584">
        <v>35872224</v>
      </c>
      <c r="AY2584">
        <v>1</v>
      </c>
      <c r="AZ2584">
        <v>0</v>
      </c>
      <c r="BA2584">
        <v>2513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0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CX2584">
        <f>Y2584*Source!I2455</f>
        <v>1.0200000000000001E-2</v>
      </c>
      <c r="CY2584">
        <f>AB2584</f>
        <v>932.72</v>
      </c>
      <c r="CZ2584">
        <f>AF2584</f>
        <v>87.17</v>
      </c>
      <c r="DA2584">
        <f>AJ2584</f>
        <v>10.7</v>
      </c>
      <c r="DB2584">
        <f t="shared" si="410"/>
        <v>44.46</v>
      </c>
      <c r="DC2584">
        <f t="shared" si="411"/>
        <v>5.92</v>
      </c>
    </row>
    <row r="2585" spans="1:107">
      <c r="A2585">
        <f>ROW(Source!A2455)</f>
        <v>2455</v>
      </c>
      <c r="B2585">
        <v>35863109</v>
      </c>
      <c r="C2585">
        <v>35872209</v>
      </c>
      <c r="D2585">
        <v>29114269</v>
      </c>
      <c r="E2585">
        <v>1</v>
      </c>
      <c r="F2585">
        <v>1</v>
      </c>
      <c r="G2585">
        <v>1</v>
      </c>
      <c r="H2585">
        <v>3</v>
      </c>
      <c r="I2585" t="s">
        <v>780</v>
      </c>
      <c r="J2585" t="s">
        <v>781</v>
      </c>
      <c r="K2585" t="s">
        <v>782</v>
      </c>
      <c r="L2585">
        <v>1348</v>
      </c>
      <c r="N2585">
        <v>1009</v>
      </c>
      <c r="O2585" t="s">
        <v>30</v>
      </c>
      <c r="P2585" t="s">
        <v>30</v>
      </c>
      <c r="Q2585">
        <v>1000</v>
      </c>
      <c r="W2585">
        <v>0</v>
      </c>
      <c r="X2585">
        <v>2140487653</v>
      </c>
      <c r="Y2585">
        <v>3.0599999999999998E-3</v>
      </c>
      <c r="AA2585">
        <v>113610.11</v>
      </c>
      <c r="AB2585">
        <v>0</v>
      </c>
      <c r="AC2585">
        <v>0</v>
      </c>
      <c r="AD2585">
        <v>0</v>
      </c>
      <c r="AE2585">
        <v>12429.99</v>
      </c>
      <c r="AF2585">
        <v>0</v>
      </c>
      <c r="AG2585">
        <v>0</v>
      </c>
      <c r="AH2585">
        <v>0</v>
      </c>
      <c r="AI2585">
        <v>9.14</v>
      </c>
      <c r="AJ2585">
        <v>1</v>
      </c>
      <c r="AK2585">
        <v>1</v>
      </c>
      <c r="AL2585">
        <v>1</v>
      </c>
      <c r="AN2585">
        <v>0</v>
      </c>
      <c r="AO2585">
        <v>1</v>
      </c>
      <c r="AP2585">
        <v>0</v>
      </c>
      <c r="AQ2585">
        <v>0</v>
      </c>
      <c r="AR2585">
        <v>0</v>
      </c>
      <c r="AS2585" t="s">
        <v>3</v>
      </c>
      <c r="AT2585">
        <v>3.0599999999999998E-3</v>
      </c>
      <c r="AU2585" t="s">
        <v>3</v>
      </c>
      <c r="AV2585">
        <v>0</v>
      </c>
      <c r="AW2585">
        <v>2</v>
      </c>
      <c r="AX2585">
        <v>35872225</v>
      </c>
      <c r="AY2585">
        <v>1</v>
      </c>
      <c r="AZ2585">
        <v>0</v>
      </c>
      <c r="BA2585">
        <v>2514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0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CX2585">
        <f>Y2585*Source!I2455</f>
        <v>6.1199999999999997E-5</v>
      </c>
      <c r="CY2585">
        <f>AA2585</f>
        <v>113610.11</v>
      </c>
      <c r="CZ2585">
        <f>AE2585</f>
        <v>12429.99</v>
      </c>
      <c r="DA2585">
        <f>AI2585</f>
        <v>9.14</v>
      </c>
      <c r="DB2585">
        <f t="shared" si="410"/>
        <v>38.04</v>
      </c>
      <c r="DC2585">
        <f t="shared" si="411"/>
        <v>0</v>
      </c>
    </row>
    <row r="2586" spans="1:107">
      <c r="A2586">
        <f>ROW(Source!A2455)</f>
        <v>2455</v>
      </c>
      <c r="B2586">
        <v>35863109</v>
      </c>
      <c r="C2586">
        <v>35872209</v>
      </c>
      <c r="D2586">
        <v>29110838</v>
      </c>
      <c r="E2586">
        <v>1</v>
      </c>
      <c r="F2586">
        <v>1</v>
      </c>
      <c r="G2586">
        <v>1</v>
      </c>
      <c r="H2586">
        <v>3</v>
      </c>
      <c r="I2586" t="s">
        <v>743</v>
      </c>
      <c r="J2586" t="s">
        <v>744</v>
      </c>
      <c r="K2586" t="s">
        <v>745</v>
      </c>
      <c r="L2586">
        <v>1346</v>
      </c>
      <c r="N2586">
        <v>1009</v>
      </c>
      <c r="O2586" t="s">
        <v>160</v>
      </c>
      <c r="P2586" t="s">
        <v>160</v>
      </c>
      <c r="Q2586">
        <v>1</v>
      </c>
      <c r="W2586">
        <v>0</v>
      </c>
      <c r="X2586">
        <v>-667794164</v>
      </c>
      <c r="Y2586">
        <v>0.31</v>
      </c>
      <c r="AA2586">
        <v>100.04</v>
      </c>
      <c r="AB2586">
        <v>0</v>
      </c>
      <c r="AC2586">
        <v>0</v>
      </c>
      <c r="AD2586">
        <v>0</v>
      </c>
      <c r="AE2586">
        <v>30.5</v>
      </c>
      <c r="AF2586">
        <v>0</v>
      </c>
      <c r="AG2586">
        <v>0</v>
      </c>
      <c r="AH2586">
        <v>0</v>
      </c>
      <c r="AI2586">
        <v>3.28</v>
      </c>
      <c r="AJ2586">
        <v>1</v>
      </c>
      <c r="AK2586">
        <v>1</v>
      </c>
      <c r="AL2586">
        <v>1</v>
      </c>
      <c r="AN2586">
        <v>0</v>
      </c>
      <c r="AO2586">
        <v>1</v>
      </c>
      <c r="AP2586">
        <v>0</v>
      </c>
      <c r="AQ2586">
        <v>0</v>
      </c>
      <c r="AR2586">
        <v>0</v>
      </c>
      <c r="AS2586" t="s">
        <v>3</v>
      </c>
      <c r="AT2586">
        <v>0.31</v>
      </c>
      <c r="AU2586" t="s">
        <v>3</v>
      </c>
      <c r="AV2586">
        <v>0</v>
      </c>
      <c r="AW2586">
        <v>2</v>
      </c>
      <c r="AX2586">
        <v>35872226</v>
      </c>
      <c r="AY2586">
        <v>1</v>
      </c>
      <c r="AZ2586">
        <v>0</v>
      </c>
      <c r="BA2586">
        <v>2515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0</v>
      </c>
      <c r="BL2586">
        <v>0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CX2586">
        <f>Y2586*Source!I2455</f>
        <v>6.1999999999999998E-3</v>
      </c>
      <c r="CY2586">
        <f>AA2586</f>
        <v>100.04</v>
      </c>
      <c r="CZ2586">
        <f>AE2586</f>
        <v>30.5</v>
      </c>
      <c r="DA2586">
        <f>AI2586</f>
        <v>3.28</v>
      </c>
      <c r="DB2586">
        <f t="shared" si="410"/>
        <v>9.4600000000000009</v>
      </c>
      <c r="DC2586">
        <f t="shared" si="411"/>
        <v>0</v>
      </c>
    </row>
    <row r="2587" spans="1:107">
      <c r="A2587">
        <f>ROW(Source!A2455)</f>
        <v>2455</v>
      </c>
      <c r="B2587">
        <v>35863109</v>
      </c>
      <c r="C2587">
        <v>35872209</v>
      </c>
      <c r="D2587">
        <v>29114470</v>
      </c>
      <c r="E2587">
        <v>1</v>
      </c>
      <c r="F2587">
        <v>1</v>
      </c>
      <c r="G2587">
        <v>1</v>
      </c>
      <c r="H2587">
        <v>3</v>
      </c>
      <c r="I2587" t="s">
        <v>319</v>
      </c>
      <c r="J2587" t="s">
        <v>321</v>
      </c>
      <c r="K2587" t="s">
        <v>320</v>
      </c>
      <c r="L2587">
        <v>1355</v>
      </c>
      <c r="N2587">
        <v>1010</v>
      </c>
      <c r="O2587" t="s">
        <v>58</v>
      </c>
      <c r="P2587" t="s">
        <v>58</v>
      </c>
      <c r="Q2587">
        <v>100</v>
      </c>
      <c r="W2587">
        <v>0</v>
      </c>
      <c r="X2587">
        <v>-228248654</v>
      </c>
      <c r="Y2587">
        <v>4.08</v>
      </c>
      <c r="AA2587">
        <v>55.19</v>
      </c>
      <c r="AB2587">
        <v>0</v>
      </c>
      <c r="AC2587">
        <v>0</v>
      </c>
      <c r="AD2587">
        <v>0</v>
      </c>
      <c r="AE2587">
        <v>86.24</v>
      </c>
      <c r="AF2587">
        <v>0</v>
      </c>
      <c r="AG2587">
        <v>0</v>
      </c>
      <c r="AH2587">
        <v>0</v>
      </c>
      <c r="AI2587">
        <v>0.64</v>
      </c>
      <c r="AJ2587">
        <v>1</v>
      </c>
      <c r="AK2587">
        <v>1</v>
      </c>
      <c r="AL2587">
        <v>1</v>
      </c>
      <c r="AN2587">
        <v>0</v>
      </c>
      <c r="AO2587">
        <v>1</v>
      </c>
      <c r="AP2587">
        <v>0</v>
      </c>
      <c r="AQ2587">
        <v>0</v>
      </c>
      <c r="AR2587">
        <v>0</v>
      </c>
      <c r="AS2587" t="s">
        <v>3</v>
      </c>
      <c r="AT2587">
        <v>4.08</v>
      </c>
      <c r="AU2587" t="s">
        <v>3</v>
      </c>
      <c r="AV2587">
        <v>0</v>
      </c>
      <c r="AW2587">
        <v>2</v>
      </c>
      <c r="AX2587">
        <v>35872227</v>
      </c>
      <c r="AY2587">
        <v>1</v>
      </c>
      <c r="AZ2587">
        <v>0</v>
      </c>
      <c r="BA2587">
        <v>2516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0</v>
      </c>
      <c r="BL2587">
        <v>0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CX2587">
        <f>Y2587*Source!I2455</f>
        <v>8.1600000000000006E-2</v>
      </c>
      <c r="CY2587">
        <f>AA2587</f>
        <v>55.19</v>
      </c>
      <c r="CZ2587">
        <f>AE2587</f>
        <v>86.24</v>
      </c>
      <c r="DA2587">
        <f>AI2587</f>
        <v>0.64</v>
      </c>
      <c r="DB2587">
        <f t="shared" si="410"/>
        <v>351.86</v>
      </c>
      <c r="DC2587">
        <f t="shared" si="411"/>
        <v>0</v>
      </c>
    </row>
    <row r="2588" spans="1:107">
      <c r="A2588">
        <f>ROW(Source!A2455)</f>
        <v>2455</v>
      </c>
      <c r="B2588">
        <v>35863109</v>
      </c>
      <c r="C2588">
        <v>35872209</v>
      </c>
      <c r="D2588">
        <v>29164111</v>
      </c>
      <c r="E2588">
        <v>1</v>
      </c>
      <c r="F2588">
        <v>1</v>
      </c>
      <c r="G2588">
        <v>1</v>
      </c>
      <c r="H2588">
        <v>3</v>
      </c>
      <c r="I2588" t="s">
        <v>783</v>
      </c>
      <c r="J2588" t="s">
        <v>784</v>
      </c>
      <c r="K2588" t="s">
        <v>785</v>
      </c>
      <c r="L2588">
        <v>1355</v>
      </c>
      <c r="N2588">
        <v>1010</v>
      </c>
      <c r="O2588" t="s">
        <v>58</v>
      </c>
      <c r="P2588" t="s">
        <v>58</v>
      </c>
      <c r="Q2588">
        <v>100</v>
      </c>
      <c r="W2588">
        <v>0</v>
      </c>
      <c r="X2588">
        <v>-1689080274</v>
      </c>
      <c r="Y2588">
        <v>1.02</v>
      </c>
      <c r="AA2588">
        <v>783</v>
      </c>
      <c r="AB2588">
        <v>0</v>
      </c>
      <c r="AC2588">
        <v>0</v>
      </c>
      <c r="AD2588">
        <v>0</v>
      </c>
      <c r="AE2588">
        <v>100</v>
      </c>
      <c r="AF2588">
        <v>0</v>
      </c>
      <c r="AG2588">
        <v>0</v>
      </c>
      <c r="AH2588">
        <v>0</v>
      </c>
      <c r="AI2588">
        <v>7.83</v>
      </c>
      <c r="AJ2588">
        <v>1</v>
      </c>
      <c r="AK2588">
        <v>1</v>
      </c>
      <c r="AL2588">
        <v>1</v>
      </c>
      <c r="AN2588">
        <v>0</v>
      </c>
      <c r="AO2588">
        <v>1</v>
      </c>
      <c r="AP2588">
        <v>0</v>
      </c>
      <c r="AQ2588">
        <v>0</v>
      </c>
      <c r="AR2588">
        <v>0</v>
      </c>
      <c r="AS2588" t="s">
        <v>3</v>
      </c>
      <c r="AT2588">
        <v>1.02</v>
      </c>
      <c r="AU2588" t="s">
        <v>3</v>
      </c>
      <c r="AV2588">
        <v>0</v>
      </c>
      <c r="AW2588">
        <v>2</v>
      </c>
      <c r="AX2588">
        <v>35872228</v>
      </c>
      <c r="AY2588">
        <v>1</v>
      </c>
      <c r="AZ2588">
        <v>0</v>
      </c>
      <c r="BA2588">
        <v>2517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CX2588">
        <f>Y2588*Source!I2455</f>
        <v>2.0400000000000001E-2</v>
      </c>
      <c r="CY2588">
        <f>AA2588</f>
        <v>783</v>
      </c>
      <c r="CZ2588">
        <f>AE2588</f>
        <v>100</v>
      </c>
      <c r="DA2588">
        <f>AI2588</f>
        <v>7.83</v>
      </c>
      <c r="DB2588">
        <f t="shared" si="410"/>
        <v>102</v>
      </c>
      <c r="DC2588">
        <f t="shared" si="411"/>
        <v>0</v>
      </c>
    </row>
    <row r="2589" spans="1:107">
      <c r="A2589">
        <f>ROW(Source!A2455)</f>
        <v>2455</v>
      </c>
      <c r="B2589">
        <v>35863109</v>
      </c>
      <c r="C2589">
        <v>35872209</v>
      </c>
      <c r="D2589">
        <v>29171808</v>
      </c>
      <c r="E2589">
        <v>1</v>
      </c>
      <c r="F2589">
        <v>1</v>
      </c>
      <c r="G2589">
        <v>1</v>
      </c>
      <c r="H2589">
        <v>3</v>
      </c>
      <c r="I2589" t="s">
        <v>752</v>
      </c>
      <c r="J2589" t="s">
        <v>753</v>
      </c>
      <c r="K2589" t="s">
        <v>754</v>
      </c>
      <c r="L2589">
        <v>1374</v>
      </c>
      <c r="N2589">
        <v>1013</v>
      </c>
      <c r="O2589" t="s">
        <v>755</v>
      </c>
      <c r="P2589" t="s">
        <v>755</v>
      </c>
      <c r="Q2589">
        <v>1</v>
      </c>
      <c r="W2589">
        <v>0</v>
      </c>
      <c r="X2589">
        <v>-915781824</v>
      </c>
      <c r="Y2589">
        <v>14.83</v>
      </c>
      <c r="AA2589">
        <v>1</v>
      </c>
      <c r="AB2589">
        <v>0</v>
      </c>
      <c r="AC2589">
        <v>0</v>
      </c>
      <c r="AD2589">
        <v>0</v>
      </c>
      <c r="AE2589">
        <v>1</v>
      </c>
      <c r="AF2589">
        <v>0</v>
      </c>
      <c r="AG2589">
        <v>0</v>
      </c>
      <c r="AH2589">
        <v>0</v>
      </c>
      <c r="AI2589">
        <v>1</v>
      </c>
      <c r="AJ2589">
        <v>1</v>
      </c>
      <c r="AK2589">
        <v>1</v>
      </c>
      <c r="AL2589">
        <v>1</v>
      </c>
      <c r="AN2589">
        <v>0</v>
      </c>
      <c r="AO2589">
        <v>1</v>
      </c>
      <c r="AP2589">
        <v>0</v>
      </c>
      <c r="AQ2589">
        <v>0</v>
      </c>
      <c r="AR2589">
        <v>0</v>
      </c>
      <c r="AS2589" t="s">
        <v>3</v>
      </c>
      <c r="AT2589">
        <v>14.83</v>
      </c>
      <c r="AU2589" t="s">
        <v>3</v>
      </c>
      <c r="AV2589">
        <v>0</v>
      </c>
      <c r="AW2589">
        <v>2</v>
      </c>
      <c r="AX2589">
        <v>35872229</v>
      </c>
      <c r="AY2589">
        <v>1</v>
      </c>
      <c r="AZ2589">
        <v>0</v>
      </c>
      <c r="BA2589">
        <v>2518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0</v>
      </c>
      <c r="BL2589">
        <v>0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v>0</v>
      </c>
      <c r="BV2589">
        <v>0</v>
      </c>
      <c r="BW2589">
        <v>0</v>
      </c>
      <c r="CX2589">
        <f>Y2589*Source!I2455</f>
        <v>0.29660000000000003</v>
      </c>
      <c r="CY2589">
        <f>AA2589</f>
        <v>1</v>
      </c>
      <c r="CZ2589">
        <f>AE2589</f>
        <v>1</v>
      </c>
      <c r="DA2589">
        <f>AI2589</f>
        <v>1</v>
      </c>
      <c r="DB2589">
        <f t="shared" si="410"/>
        <v>14.83</v>
      </c>
      <c r="DC2589">
        <f t="shared" si="411"/>
        <v>0</v>
      </c>
    </row>
    <row r="2590" spans="1:107">
      <c r="A2590">
        <f>ROW(Source!A2456)</f>
        <v>2456</v>
      </c>
      <c r="B2590">
        <v>35863109</v>
      </c>
      <c r="C2590">
        <v>35872230</v>
      </c>
      <c r="D2590">
        <v>18408066</v>
      </c>
      <c r="E2590">
        <v>1</v>
      </c>
      <c r="F2590">
        <v>1</v>
      </c>
      <c r="G2590">
        <v>1</v>
      </c>
      <c r="H2590">
        <v>1</v>
      </c>
      <c r="I2590" t="s">
        <v>568</v>
      </c>
      <c r="J2590" t="s">
        <v>3</v>
      </c>
      <c r="K2590" t="s">
        <v>569</v>
      </c>
      <c r="L2590">
        <v>1369</v>
      </c>
      <c r="N2590">
        <v>1013</v>
      </c>
      <c r="O2590" t="s">
        <v>561</v>
      </c>
      <c r="P2590" t="s">
        <v>561</v>
      </c>
      <c r="Q2590">
        <v>1</v>
      </c>
      <c r="W2590">
        <v>0</v>
      </c>
      <c r="X2590">
        <v>-886480961</v>
      </c>
      <c r="Y2590">
        <v>179.3</v>
      </c>
      <c r="AA2590">
        <v>0</v>
      </c>
      <c r="AB2590">
        <v>0</v>
      </c>
      <c r="AC2590">
        <v>0</v>
      </c>
      <c r="AD2590">
        <v>256.16000000000003</v>
      </c>
      <c r="AE2590">
        <v>0</v>
      </c>
      <c r="AF2590">
        <v>0</v>
      </c>
      <c r="AG2590">
        <v>0</v>
      </c>
      <c r="AH2590">
        <v>256.16000000000003</v>
      </c>
      <c r="AI2590">
        <v>1</v>
      </c>
      <c r="AJ2590">
        <v>1</v>
      </c>
      <c r="AK2590">
        <v>1</v>
      </c>
      <c r="AL2590">
        <v>1</v>
      </c>
      <c r="AN2590">
        <v>0</v>
      </c>
      <c r="AO2590">
        <v>1</v>
      </c>
      <c r="AP2590">
        <v>0</v>
      </c>
      <c r="AQ2590">
        <v>0</v>
      </c>
      <c r="AR2590">
        <v>0</v>
      </c>
      <c r="AS2590" t="s">
        <v>3</v>
      </c>
      <c r="AT2590">
        <v>179.3</v>
      </c>
      <c r="AU2590" t="s">
        <v>3</v>
      </c>
      <c r="AV2590">
        <v>1</v>
      </c>
      <c r="AW2590">
        <v>2</v>
      </c>
      <c r="AX2590">
        <v>35872236</v>
      </c>
      <c r="AY2590">
        <v>1</v>
      </c>
      <c r="AZ2590">
        <v>0</v>
      </c>
      <c r="BA2590">
        <v>2519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0</v>
      </c>
      <c r="BK2590">
        <v>0</v>
      </c>
      <c r="BL2590">
        <v>0</v>
      </c>
      <c r="BM2590">
        <v>0</v>
      </c>
      <c r="BN2590">
        <v>0</v>
      </c>
      <c r="BO2590">
        <v>0</v>
      </c>
      <c r="BP2590">
        <v>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CX2590">
        <f>Y2590*Source!I2456</f>
        <v>3.5860000000000003</v>
      </c>
      <c r="CY2590">
        <f>AD2590</f>
        <v>256.16000000000003</v>
      </c>
      <c r="CZ2590">
        <f>AH2590</f>
        <v>256.16000000000003</v>
      </c>
      <c r="DA2590">
        <f>AL2590</f>
        <v>1</v>
      </c>
      <c r="DB2590">
        <f t="shared" si="410"/>
        <v>45929.49</v>
      </c>
      <c r="DC2590">
        <f t="shared" si="411"/>
        <v>0</v>
      </c>
    </row>
    <row r="2591" spans="1:107">
      <c r="A2591">
        <f>ROW(Source!A2456)</f>
        <v>2456</v>
      </c>
      <c r="B2591">
        <v>35863109</v>
      </c>
      <c r="C2591">
        <v>35872230</v>
      </c>
      <c r="D2591">
        <v>121548</v>
      </c>
      <c r="E2591">
        <v>1</v>
      </c>
      <c r="F2591">
        <v>1</v>
      </c>
      <c r="G2591">
        <v>1</v>
      </c>
      <c r="H2591">
        <v>1</v>
      </c>
      <c r="I2591" t="s">
        <v>35</v>
      </c>
      <c r="J2591" t="s">
        <v>3</v>
      </c>
      <c r="K2591" t="s">
        <v>562</v>
      </c>
      <c r="L2591">
        <v>608254</v>
      </c>
      <c r="N2591">
        <v>1013</v>
      </c>
      <c r="O2591" t="s">
        <v>563</v>
      </c>
      <c r="P2591" t="s">
        <v>563</v>
      </c>
      <c r="Q2591">
        <v>1</v>
      </c>
      <c r="W2591">
        <v>0</v>
      </c>
      <c r="X2591">
        <v>-185737400</v>
      </c>
      <c r="Y2591">
        <v>3.97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1</v>
      </c>
      <c r="AJ2591">
        <v>1</v>
      </c>
      <c r="AK2591">
        <v>1</v>
      </c>
      <c r="AL2591">
        <v>1</v>
      </c>
      <c r="AN2591">
        <v>0</v>
      </c>
      <c r="AO2591">
        <v>1</v>
      </c>
      <c r="AP2591">
        <v>0</v>
      </c>
      <c r="AQ2591">
        <v>0</v>
      </c>
      <c r="AR2591">
        <v>0</v>
      </c>
      <c r="AS2591" t="s">
        <v>3</v>
      </c>
      <c r="AT2591">
        <v>3.97</v>
      </c>
      <c r="AU2591" t="s">
        <v>3</v>
      </c>
      <c r="AV2591">
        <v>2</v>
      </c>
      <c r="AW2591">
        <v>2</v>
      </c>
      <c r="AX2591">
        <v>35872237</v>
      </c>
      <c r="AY2591">
        <v>1</v>
      </c>
      <c r="AZ2591">
        <v>0</v>
      </c>
      <c r="BA2591">
        <v>2520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0</v>
      </c>
      <c r="BK2591">
        <v>0</v>
      </c>
      <c r="BL2591">
        <v>0</v>
      </c>
      <c r="BM2591">
        <v>0</v>
      </c>
      <c r="BN2591">
        <v>0</v>
      </c>
      <c r="BO2591">
        <v>0</v>
      </c>
      <c r="BP2591">
        <v>0</v>
      </c>
      <c r="BQ2591">
        <v>0</v>
      </c>
      <c r="BR2591">
        <v>0</v>
      </c>
      <c r="BS2591">
        <v>0</v>
      </c>
      <c r="BT2591">
        <v>0</v>
      </c>
      <c r="BU2591">
        <v>0</v>
      </c>
      <c r="BV2591">
        <v>0</v>
      </c>
      <c r="BW2591">
        <v>0</v>
      </c>
      <c r="CX2591">
        <f>Y2591*Source!I2456</f>
        <v>7.9400000000000012E-2</v>
      </c>
      <c r="CY2591">
        <f>AD2591</f>
        <v>0</v>
      </c>
      <c r="CZ2591">
        <f>AH2591</f>
        <v>0</v>
      </c>
      <c r="DA2591">
        <f>AL2591</f>
        <v>1</v>
      </c>
      <c r="DB2591">
        <f t="shared" si="410"/>
        <v>0</v>
      </c>
      <c r="DC2591">
        <f t="shared" si="411"/>
        <v>0</v>
      </c>
    </row>
    <row r="2592" spans="1:107">
      <c r="A2592">
        <f>ROW(Source!A2456)</f>
        <v>2456</v>
      </c>
      <c r="B2592">
        <v>35863109</v>
      </c>
      <c r="C2592">
        <v>35872230</v>
      </c>
      <c r="D2592">
        <v>29172710</v>
      </c>
      <c r="E2592">
        <v>1</v>
      </c>
      <c r="F2592">
        <v>1</v>
      </c>
      <c r="G2592">
        <v>1</v>
      </c>
      <c r="H2592">
        <v>2</v>
      </c>
      <c r="I2592" t="s">
        <v>570</v>
      </c>
      <c r="J2592" t="s">
        <v>571</v>
      </c>
      <c r="K2592" t="s">
        <v>572</v>
      </c>
      <c r="L2592">
        <v>1368</v>
      </c>
      <c r="N2592">
        <v>1011</v>
      </c>
      <c r="O2592" t="s">
        <v>567</v>
      </c>
      <c r="P2592" t="s">
        <v>567</v>
      </c>
      <c r="Q2592">
        <v>1</v>
      </c>
      <c r="W2592">
        <v>0</v>
      </c>
      <c r="X2592">
        <v>-1676841219</v>
      </c>
      <c r="Y2592">
        <v>3.97</v>
      </c>
      <c r="AA2592">
        <v>0</v>
      </c>
      <c r="AB2592">
        <v>539.16</v>
      </c>
      <c r="AC2592">
        <v>332.48</v>
      </c>
      <c r="AD2592">
        <v>0</v>
      </c>
      <c r="AE2592">
        <v>0</v>
      </c>
      <c r="AF2592">
        <v>46.56</v>
      </c>
      <c r="AG2592">
        <v>10.06</v>
      </c>
      <c r="AH2592">
        <v>0</v>
      </c>
      <c r="AI2592">
        <v>1</v>
      </c>
      <c r="AJ2592">
        <v>11.58</v>
      </c>
      <c r="AK2592">
        <v>33.049999999999997</v>
      </c>
      <c r="AL2592">
        <v>1</v>
      </c>
      <c r="AN2592">
        <v>0</v>
      </c>
      <c r="AO2592">
        <v>1</v>
      </c>
      <c r="AP2592">
        <v>0</v>
      </c>
      <c r="AQ2592">
        <v>0</v>
      </c>
      <c r="AR2592">
        <v>0</v>
      </c>
      <c r="AS2592" t="s">
        <v>3</v>
      </c>
      <c r="AT2592">
        <v>3.97</v>
      </c>
      <c r="AU2592" t="s">
        <v>3</v>
      </c>
      <c r="AV2592">
        <v>0</v>
      </c>
      <c r="AW2592">
        <v>2</v>
      </c>
      <c r="AX2592">
        <v>35872238</v>
      </c>
      <c r="AY2592">
        <v>1</v>
      </c>
      <c r="AZ2592">
        <v>0</v>
      </c>
      <c r="BA2592">
        <v>2521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0</v>
      </c>
      <c r="BI2592">
        <v>0</v>
      </c>
      <c r="BJ2592">
        <v>0</v>
      </c>
      <c r="BK2592">
        <v>0</v>
      </c>
      <c r="BL2592">
        <v>0</v>
      </c>
      <c r="BM2592">
        <v>0</v>
      </c>
      <c r="BN2592">
        <v>0</v>
      </c>
      <c r="BO2592">
        <v>0</v>
      </c>
      <c r="BP2592">
        <v>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CX2592">
        <f>Y2592*Source!I2456</f>
        <v>7.9400000000000012E-2</v>
      </c>
      <c r="CY2592">
        <f>AB2592</f>
        <v>539.16</v>
      </c>
      <c r="CZ2592">
        <f>AF2592</f>
        <v>46.56</v>
      </c>
      <c r="DA2592">
        <f>AJ2592</f>
        <v>11.58</v>
      </c>
      <c r="DB2592">
        <f t="shared" si="410"/>
        <v>184.84</v>
      </c>
      <c r="DC2592">
        <f t="shared" si="411"/>
        <v>39.94</v>
      </c>
    </row>
    <row r="2593" spans="1:107">
      <c r="A2593">
        <f>ROW(Source!A2456)</f>
        <v>2456</v>
      </c>
      <c r="B2593">
        <v>35863109</v>
      </c>
      <c r="C2593">
        <v>35872230</v>
      </c>
      <c r="D2593">
        <v>29174533</v>
      </c>
      <c r="E2593">
        <v>1</v>
      </c>
      <c r="F2593">
        <v>1</v>
      </c>
      <c r="G2593">
        <v>1</v>
      </c>
      <c r="H2593">
        <v>2</v>
      </c>
      <c r="I2593" t="s">
        <v>573</v>
      </c>
      <c r="J2593" t="s">
        <v>574</v>
      </c>
      <c r="K2593" t="s">
        <v>575</v>
      </c>
      <c r="L2593">
        <v>1368</v>
      </c>
      <c r="N2593">
        <v>1011</v>
      </c>
      <c r="O2593" t="s">
        <v>567</v>
      </c>
      <c r="P2593" t="s">
        <v>567</v>
      </c>
      <c r="Q2593">
        <v>1</v>
      </c>
      <c r="W2593">
        <v>0</v>
      </c>
      <c r="X2593">
        <v>1235896746</v>
      </c>
      <c r="Y2593">
        <v>7.93</v>
      </c>
      <c r="AA2593">
        <v>0</v>
      </c>
      <c r="AB2593">
        <v>5.0599999999999996</v>
      </c>
      <c r="AC2593">
        <v>0</v>
      </c>
      <c r="AD2593">
        <v>0</v>
      </c>
      <c r="AE2593">
        <v>0</v>
      </c>
      <c r="AF2593">
        <v>1.53</v>
      </c>
      <c r="AG2593">
        <v>0</v>
      </c>
      <c r="AH2593">
        <v>0</v>
      </c>
      <c r="AI2593">
        <v>1</v>
      </c>
      <c r="AJ2593">
        <v>3.31</v>
      </c>
      <c r="AK2593">
        <v>33.049999999999997</v>
      </c>
      <c r="AL2593">
        <v>1</v>
      </c>
      <c r="AN2593">
        <v>0</v>
      </c>
      <c r="AO2593">
        <v>1</v>
      </c>
      <c r="AP2593">
        <v>0</v>
      </c>
      <c r="AQ2593">
        <v>0</v>
      </c>
      <c r="AR2593">
        <v>0</v>
      </c>
      <c r="AS2593" t="s">
        <v>3</v>
      </c>
      <c r="AT2593">
        <v>7.93</v>
      </c>
      <c r="AU2593" t="s">
        <v>3</v>
      </c>
      <c r="AV2593">
        <v>0</v>
      </c>
      <c r="AW2593">
        <v>2</v>
      </c>
      <c r="AX2593">
        <v>35872239</v>
      </c>
      <c r="AY2593">
        <v>1</v>
      </c>
      <c r="AZ2593">
        <v>0</v>
      </c>
      <c r="BA2593">
        <v>2522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0</v>
      </c>
      <c r="BI2593">
        <v>0</v>
      </c>
      <c r="BJ2593">
        <v>0</v>
      </c>
      <c r="BK2593">
        <v>0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CX2593">
        <f>Y2593*Source!I2456</f>
        <v>0.15859999999999999</v>
      </c>
      <c r="CY2593">
        <f>AB2593</f>
        <v>5.0599999999999996</v>
      </c>
      <c r="CZ2593">
        <f>AF2593</f>
        <v>1.53</v>
      </c>
      <c r="DA2593">
        <f>AJ2593</f>
        <v>3.31</v>
      </c>
      <c r="DB2593">
        <f t="shared" si="410"/>
        <v>12.13</v>
      </c>
      <c r="DC2593">
        <f t="shared" si="411"/>
        <v>0</v>
      </c>
    </row>
    <row r="2594" spans="1:107">
      <c r="A2594">
        <f>ROW(Source!A2456)</f>
        <v>2456</v>
      </c>
      <c r="B2594">
        <v>35863109</v>
      </c>
      <c r="C2594">
        <v>35872230</v>
      </c>
      <c r="D2594">
        <v>29164349</v>
      </c>
      <c r="E2594">
        <v>1</v>
      </c>
      <c r="F2594">
        <v>1</v>
      </c>
      <c r="G2594">
        <v>1</v>
      </c>
      <c r="H2594">
        <v>3</v>
      </c>
      <c r="I2594" t="s">
        <v>28</v>
      </c>
      <c r="J2594" t="s">
        <v>31</v>
      </c>
      <c r="K2594" t="s">
        <v>29</v>
      </c>
      <c r="L2594">
        <v>1348</v>
      </c>
      <c r="N2594">
        <v>1009</v>
      </c>
      <c r="O2594" t="s">
        <v>30</v>
      </c>
      <c r="P2594" t="s">
        <v>30</v>
      </c>
      <c r="Q2594">
        <v>1000</v>
      </c>
      <c r="W2594">
        <v>0</v>
      </c>
      <c r="X2594">
        <v>-304821490</v>
      </c>
      <c r="Y2594">
        <v>10.5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1</v>
      </c>
      <c r="AJ2594">
        <v>1</v>
      </c>
      <c r="AK2594">
        <v>1</v>
      </c>
      <c r="AL2594">
        <v>1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 t="s">
        <v>3</v>
      </c>
      <c r="AT2594">
        <v>10.5</v>
      </c>
      <c r="AU2594" t="s">
        <v>3</v>
      </c>
      <c r="AV2594">
        <v>0</v>
      </c>
      <c r="AW2594">
        <v>2</v>
      </c>
      <c r="AX2594">
        <v>35872240</v>
      </c>
      <c r="AY2594">
        <v>1</v>
      </c>
      <c r="AZ2594">
        <v>0</v>
      </c>
      <c r="BA2594">
        <v>2523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0</v>
      </c>
      <c r="BK2594">
        <v>0</v>
      </c>
      <c r="BL2594">
        <v>0</v>
      </c>
      <c r="BM2594">
        <v>0</v>
      </c>
      <c r="BN2594">
        <v>0</v>
      </c>
      <c r="BO2594">
        <v>0</v>
      </c>
      <c r="BP2594">
        <v>0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CX2594">
        <f>Y2594*Source!I2456</f>
        <v>0.21</v>
      </c>
      <c r="CY2594">
        <f>AA2594</f>
        <v>0</v>
      </c>
      <c r="CZ2594">
        <f>AE2594</f>
        <v>0</v>
      </c>
      <c r="DA2594">
        <f>AI2594</f>
        <v>1</v>
      </c>
      <c r="DB2594">
        <f t="shared" si="410"/>
        <v>0</v>
      </c>
      <c r="DC2594">
        <f t="shared" si="411"/>
        <v>0</v>
      </c>
    </row>
    <row r="2595" spans="1:107">
      <c r="A2595">
        <f>ROW(Source!A2458)</f>
        <v>2458</v>
      </c>
      <c r="B2595">
        <v>35863109</v>
      </c>
      <c r="C2595">
        <v>35872242</v>
      </c>
      <c r="D2595">
        <v>18407150</v>
      </c>
      <c r="E2595">
        <v>1</v>
      </c>
      <c r="F2595">
        <v>1</v>
      </c>
      <c r="G2595">
        <v>1</v>
      </c>
      <c r="H2595">
        <v>1</v>
      </c>
      <c r="I2595" t="s">
        <v>576</v>
      </c>
      <c r="J2595" t="s">
        <v>3</v>
      </c>
      <c r="K2595" t="s">
        <v>577</v>
      </c>
      <c r="L2595">
        <v>1369</v>
      </c>
      <c r="N2595">
        <v>1013</v>
      </c>
      <c r="O2595" t="s">
        <v>561</v>
      </c>
      <c r="P2595" t="s">
        <v>561</v>
      </c>
      <c r="Q2595">
        <v>1</v>
      </c>
      <c r="W2595">
        <v>0</v>
      </c>
      <c r="X2595">
        <v>-931037793</v>
      </c>
      <c r="Y2595">
        <v>63.84</v>
      </c>
      <c r="AA2595">
        <v>0</v>
      </c>
      <c r="AB2595">
        <v>0</v>
      </c>
      <c r="AC2595">
        <v>0</v>
      </c>
      <c r="AD2595">
        <v>272.45</v>
      </c>
      <c r="AE2595">
        <v>0</v>
      </c>
      <c r="AF2595">
        <v>0</v>
      </c>
      <c r="AG2595">
        <v>0</v>
      </c>
      <c r="AH2595">
        <v>272.45</v>
      </c>
      <c r="AI2595">
        <v>1</v>
      </c>
      <c r="AJ2595">
        <v>1</v>
      </c>
      <c r="AK2595">
        <v>1</v>
      </c>
      <c r="AL2595">
        <v>1</v>
      </c>
      <c r="AN2595">
        <v>0</v>
      </c>
      <c r="AO2595">
        <v>1</v>
      </c>
      <c r="AP2595">
        <v>0</v>
      </c>
      <c r="AQ2595">
        <v>0</v>
      </c>
      <c r="AR2595">
        <v>0</v>
      </c>
      <c r="AS2595" t="s">
        <v>3</v>
      </c>
      <c r="AT2595">
        <v>63.84</v>
      </c>
      <c r="AU2595" t="s">
        <v>3</v>
      </c>
      <c r="AV2595">
        <v>1</v>
      </c>
      <c r="AW2595">
        <v>2</v>
      </c>
      <c r="AX2595">
        <v>35872247</v>
      </c>
      <c r="AY2595">
        <v>1</v>
      </c>
      <c r="AZ2595">
        <v>0</v>
      </c>
      <c r="BA2595">
        <v>2524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>
        <v>0</v>
      </c>
      <c r="BM2595">
        <v>0</v>
      </c>
      <c r="BN2595">
        <v>0</v>
      </c>
      <c r="BO2595">
        <v>0</v>
      </c>
      <c r="BP2595">
        <v>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CX2595">
        <f>Y2595*Source!I2458</f>
        <v>0.63840000000000008</v>
      </c>
      <c r="CY2595">
        <f>AD2595</f>
        <v>272.45</v>
      </c>
      <c r="CZ2595">
        <f>AH2595</f>
        <v>272.45</v>
      </c>
      <c r="DA2595">
        <f>AL2595</f>
        <v>1</v>
      </c>
      <c r="DB2595">
        <f t="shared" si="410"/>
        <v>17393.21</v>
      </c>
      <c r="DC2595">
        <f t="shared" si="411"/>
        <v>0</v>
      </c>
    </row>
    <row r="2596" spans="1:107">
      <c r="A2596">
        <f>ROW(Source!A2458)</f>
        <v>2458</v>
      </c>
      <c r="B2596">
        <v>35863109</v>
      </c>
      <c r="C2596">
        <v>35872242</v>
      </c>
      <c r="D2596">
        <v>121548</v>
      </c>
      <c r="E2596">
        <v>1</v>
      </c>
      <c r="F2596">
        <v>1</v>
      </c>
      <c r="G2596">
        <v>1</v>
      </c>
      <c r="H2596">
        <v>1</v>
      </c>
      <c r="I2596" t="s">
        <v>35</v>
      </c>
      <c r="J2596" t="s">
        <v>3</v>
      </c>
      <c r="K2596" t="s">
        <v>562</v>
      </c>
      <c r="L2596">
        <v>608254</v>
      </c>
      <c r="N2596">
        <v>1013</v>
      </c>
      <c r="O2596" t="s">
        <v>563</v>
      </c>
      <c r="P2596" t="s">
        <v>563</v>
      </c>
      <c r="Q2596">
        <v>1</v>
      </c>
      <c r="W2596">
        <v>0</v>
      </c>
      <c r="X2596">
        <v>-185737400</v>
      </c>
      <c r="Y2596">
        <v>0.28999999999999998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1</v>
      </c>
      <c r="AJ2596">
        <v>1</v>
      </c>
      <c r="AK2596">
        <v>1</v>
      </c>
      <c r="AL2596">
        <v>1</v>
      </c>
      <c r="AN2596">
        <v>0</v>
      </c>
      <c r="AO2596">
        <v>1</v>
      </c>
      <c r="AP2596">
        <v>0</v>
      </c>
      <c r="AQ2596">
        <v>0</v>
      </c>
      <c r="AR2596">
        <v>0</v>
      </c>
      <c r="AS2596" t="s">
        <v>3</v>
      </c>
      <c r="AT2596">
        <v>0.28999999999999998</v>
      </c>
      <c r="AU2596" t="s">
        <v>3</v>
      </c>
      <c r="AV2596">
        <v>2</v>
      </c>
      <c r="AW2596">
        <v>2</v>
      </c>
      <c r="AX2596">
        <v>35872248</v>
      </c>
      <c r="AY2596">
        <v>1</v>
      </c>
      <c r="AZ2596">
        <v>0</v>
      </c>
      <c r="BA2596">
        <v>2525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CX2596">
        <f>Y2596*Source!I2458</f>
        <v>2.8999999999999998E-3</v>
      </c>
      <c r="CY2596">
        <f>AD2596</f>
        <v>0</v>
      </c>
      <c r="CZ2596">
        <f>AH2596</f>
        <v>0</v>
      </c>
      <c r="DA2596">
        <f>AL2596</f>
        <v>1</v>
      </c>
      <c r="DB2596">
        <f t="shared" si="410"/>
        <v>0</v>
      </c>
      <c r="DC2596">
        <f t="shared" si="411"/>
        <v>0</v>
      </c>
    </row>
    <row r="2597" spans="1:107">
      <c r="A2597">
        <f>ROW(Source!A2458)</f>
        <v>2458</v>
      </c>
      <c r="B2597">
        <v>35863109</v>
      </c>
      <c r="C2597">
        <v>35872242</v>
      </c>
      <c r="D2597">
        <v>29172556</v>
      </c>
      <c r="E2597">
        <v>1</v>
      </c>
      <c r="F2597">
        <v>1</v>
      </c>
      <c r="G2597">
        <v>1</v>
      </c>
      <c r="H2597">
        <v>2</v>
      </c>
      <c r="I2597" t="s">
        <v>564</v>
      </c>
      <c r="J2597" t="s">
        <v>565</v>
      </c>
      <c r="K2597" t="s">
        <v>566</v>
      </c>
      <c r="L2597">
        <v>1368</v>
      </c>
      <c r="N2597">
        <v>1011</v>
      </c>
      <c r="O2597" t="s">
        <v>567</v>
      </c>
      <c r="P2597" t="s">
        <v>567</v>
      </c>
      <c r="Q2597">
        <v>1</v>
      </c>
      <c r="W2597">
        <v>0</v>
      </c>
      <c r="X2597">
        <v>-1302720870</v>
      </c>
      <c r="Y2597">
        <v>0.28999999999999998</v>
      </c>
      <c r="AA2597">
        <v>0</v>
      </c>
      <c r="AB2597">
        <v>466.71</v>
      </c>
      <c r="AC2597">
        <v>446.18</v>
      </c>
      <c r="AD2597">
        <v>0</v>
      </c>
      <c r="AE2597">
        <v>0</v>
      </c>
      <c r="AF2597">
        <v>31.26</v>
      </c>
      <c r="AG2597">
        <v>13.5</v>
      </c>
      <c r="AH2597">
        <v>0</v>
      </c>
      <c r="AI2597">
        <v>1</v>
      </c>
      <c r="AJ2597">
        <v>14.93</v>
      </c>
      <c r="AK2597">
        <v>33.049999999999997</v>
      </c>
      <c r="AL2597">
        <v>1</v>
      </c>
      <c r="AN2597">
        <v>0</v>
      </c>
      <c r="AO2597">
        <v>1</v>
      </c>
      <c r="AP2597">
        <v>0</v>
      </c>
      <c r="AQ2597">
        <v>0</v>
      </c>
      <c r="AR2597">
        <v>0</v>
      </c>
      <c r="AS2597" t="s">
        <v>3</v>
      </c>
      <c r="AT2597">
        <v>0.28999999999999998</v>
      </c>
      <c r="AU2597" t="s">
        <v>3</v>
      </c>
      <c r="AV2597">
        <v>0</v>
      </c>
      <c r="AW2597">
        <v>2</v>
      </c>
      <c r="AX2597">
        <v>35872249</v>
      </c>
      <c r="AY2597">
        <v>1</v>
      </c>
      <c r="AZ2597">
        <v>0</v>
      </c>
      <c r="BA2597">
        <v>2526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0</v>
      </c>
      <c r="BL2597">
        <v>0</v>
      </c>
      <c r="BM2597">
        <v>0</v>
      </c>
      <c r="BN2597"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CX2597">
        <f>Y2597*Source!I2458</f>
        <v>2.8999999999999998E-3</v>
      </c>
      <c r="CY2597">
        <f>AB2597</f>
        <v>466.71</v>
      </c>
      <c r="CZ2597">
        <f>AF2597</f>
        <v>31.26</v>
      </c>
      <c r="DA2597">
        <f>AJ2597</f>
        <v>14.93</v>
      </c>
      <c r="DB2597">
        <f t="shared" si="410"/>
        <v>9.07</v>
      </c>
      <c r="DC2597">
        <f t="shared" si="411"/>
        <v>3.92</v>
      </c>
    </row>
    <row r="2598" spans="1:107">
      <c r="A2598">
        <f>ROW(Source!A2458)</f>
        <v>2458</v>
      </c>
      <c r="B2598">
        <v>35863109</v>
      </c>
      <c r="C2598">
        <v>35872242</v>
      </c>
      <c r="D2598">
        <v>29164350</v>
      </c>
      <c r="E2598">
        <v>1</v>
      </c>
      <c r="F2598">
        <v>1</v>
      </c>
      <c r="G2598">
        <v>1</v>
      </c>
      <c r="H2598">
        <v>3</v>
      </c>
      <c r="I2598" t="s">
        <v>417</v>
      </c>
      <c r="J2598" t="s">
        <v>419</v>
      </c>
      <c r="K2598" t="s">
        <v>418</v>
      </c>
      <c r="L2598">
        <v>1348</v>
      </c>
      <c r="N2598">
        <v>1009</v>
      </c>
      <c r="O2598" t="s">
        <v>30</v>
      </c>
      <c r="P2598" t="s">
        <v>30</v>
      </c>
      <c r="Q2598">
        <v>1000</v>
      </c>
      <c r="W2598">
        <v>0</v>
      </c>
      <c r="X2598">
        <v>1697669219</v>
      </c>
      <c r="Y2598">
        <v>2.65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1</v>
      </c>
      <c r="AJ2598">
        <v>1</v>
      </c>
      <c r="AK2598">
        <v>1</v>
      </c>
      <c r="AL2598">
        <v>1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 t="s">
        <v>3</v>
      </c>
      <c r="AT2598">
        <v>2.65</v>
      </c>
      <c r="AU2598" t="s">
        <v>3</v>
      </c>
      <c r="AV2598">
        <v>0</v>
      </c>
      <c r="AW2598">
        <v>2</v>
      </c>
      <c r="AX2598">
        <v>35872250</v>
      </c>
      <c r="AY2598">
        <v>1</v>
      </c>
      <c r="AZ2598">
        <v>0</v>
      </c>
      <c r="BA2598">
        <v>2527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CX2598">
        <f>Y2598*Source!I2458</f>
        <v>2.6499999999999999E-2</v>
      </c>
      <c r="CY2598">
        <f>AA2598</f>
        <v>0</v>
      </c>
      <c r="CZ2598">
        <f>AE2598</f>
        <v>0</v>
      </c>
      <c r="DA2598">
        <f>AI2598</f>
        <v>1</v>
      </c>
      <c r="DB2598">
        <f t="shared" si="410"/>
        <v>0</v>
      </c>
      <c r="DC2598">
        <f t="shared" si="411"/>
        <v>0</v>
      </c>
    </row>
    <row r="2599" spans="1:107">
      <c r="A2599">
        <f>ROW(Source!A2460)</f>
        <v>2460</v>
      </c>
      <c r="B2599">
        <v>35863109</v>
      </c>
      <c r="C2599">
        <v>35872252</v>
      </c>
      <c r="D2599">
        <v>18407150</v>
      </c>
      <c r="E2599">
        <v>1</v>
      </c>
      <c r="F2599">
        <v>1</v>
      </c>
      <c r="G2599">
        <v>1</v>
      </c>
      <c r="H2599">
        <v>1</v>
      </c>
      <c r="I2599" t="s">
        <v>576</v>
      </c>
      <c r="J2599" t="s">
        <v>3</v>
      </c>
      <c r="K2599" t="s">
        <v>577</v>
      </c>
      <c r="L2599">
        <v>1369</v>
      </c>
      <c r="N2599">
        <v>1013</v>
      </c>
      <c r="O2599" t="s">
        <v>561</v>
      </c>
      <c r="P2599" t="s">
        <v>561</v>
      </c>
      <c r="Q2599">
        <v>1</v>
      </c>
      <c r="W2599">
        <v>0</v>
      </c>
      <c r="X2599">
        <v>-931037793</v>
      </c>
      <c r="Y2599">
        <v>51.3</v>
      </c>
      <c r="AA2599">
        <v>0</v>
      </c>
      <c r="AB2599">
        <v>0</v>
      </c>
      <c r="AC2599">
        <v>0</v>
      </c>
      <c r="AD2599">
        <v>272.45</v>
      </c>
      <c r="AE2599">
        <v>0</v>
      </c>
      <c r="AF2599">
        <v>0</v>
      </c>
      <c r="AG2599">
        <v>0</v>
      </c>
      <c r="AH2599">
        <v>272.45</v>
      </c>
      <c r="AI2599">
        <v>1</v>
      </c>
      <c r="AJ2599">
        <v>1</v>
      </c>
      <c r="AK2599">
        <v>1</v>
      </c>
      <c r="AL2599">
        <v>1</v>
      </c>
      <c r="AN2599">
        <v>0</v>
      </c>
      <c r="AO2599">
        <v>1</v>
      </c>
      <c r="AP2599">
        <v>0</v>
      </c>
      <c r="AQ2599">
        <v>0</v>
      </c>
      <c r="AR2599">
        <v>0</v>
      </c>
      <c r="AS2599" t="s">
        <v>3</v>
      </c>
      <c r="AT2599">
        <v>51.3</v>
      </c>
      <c r="AU2599" t="s">
        <v>3</v>
      </c>
      <c r="AV2599">
        <v>1</v>
      </c>
      <c r="AW2599">
        <v>2</v>
      </c>
      <c r="AX2599">
        <v>35872257</v>
      </c>
      <c r="AY2599">
        <v>1</v>
      </c>
      <c r="AZ2599">
        <v>0</v>
      </c>
      <c r="BA2599">
        <v>2528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0</v>
      </c>
      <c r="BL2599">
        <v>0</v>
      </c>
      <c r="BM2599">
        <v>0</v>
      </c>
      <c r="BN2599"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CX2599">
        <f>Y2599*Source!I2460</f>
        <v>0.51300000000000001</v>
      </c>
      <c r="CY2599">
        <f>AD2599</f>
        <v>272.45</v>
      </c>
      <c r="CZ2599">
        <f>AH2599</f>
        <v>272.45</v>
      </c>
      <c r="DA2599">
        <f>AL2599</f>
        <v>1</v>
      </c>
      <c r="DB2599">
        <f t="shared" si="410"/>
        <v>13976.69</v>
      </c>
      <c r="DC2599">
        <f t="shared" si="411"/>
        <v>0</v>
      </c>
    </row>
    <row r="2600" spans="1:107">
      <c r="A2600">
        <f>ROW(Source!A2460)</f>
        <v>2460</v>
      </c>
      <c r="B2600">
        <v>35863109</v>
      </c>
      <c r="C2600">
        <v>35872252</v>
      </c>
      <c r="D2600">
        <v>121548</v>
      </c>
      <c r="E2600">
        <v>1</v>
      </c>
      <c r="F2600">
        <v>1</v>
      </c>
      <c r="G2600">
        <v>1</v>
      </c>
      <c r="H2600">
        <v>1</v>
      </c>
      <c r="I2600" t="s">
        <v>35</v>
      </c>
      <c r="J2600" t="s">
        <v>3</v>
      </c>
      <c r="K2600" t="s">
        <v>562</v>
      </c>
      <c r="L2600">
        <v>608254</v>
      </c>
      <c r="N2600">
        <v>1013</v>
      </c>
      <c r="O2600" t="s">
        <v>563</v>
      </c>
      <c r="P2600" t="s">
        <v>563</v>
      </c>
      <c r="Q2600">
        <v>1</v>
      </c>
      <c r="W2600">
        <v>0</v>
      </c>
      <c r="X2600">
        <v>-185737400</v>
      </c>
      <c r="Y2600">
        <v>0.26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1</v>
      </c>
      <c r="AJ2600">
        <v>1</v>
      </c>
      <c r="AK2600">
        <v>1</v>
      </c>
      <c r="AL2600">
        <v>1</v>
      </c>
      <c r="AN2600">
        <v>0</v>
      </c>
      <c r="AO2600">
        <v>1</v>
      </c>
      <c r="AP2600">
        <v>0</v>
      </c>
      <c r="AQ2600">
        <v>0</v>
      </c>
      <c r="AR2600">
        <v>0</v>
      </c>
      <c r="AS2600" t="s">
        <v>3</v>
      </c>
      <c r="AT2600">
        <v>0.26</v>
      </c>
      <c r="AU2600" t="s">
        <v>3</v>
      </c>
      <c r="AV2600">
        <v>2</v>
      </c>
      <c r="AW2600">
        <v>2</v>
      </c>
      <c r="AX2600">
        <v>35872258</v>
      </c>
      <c r="AY2600">
        <v>1</v>
      </c>
      <c r="AZ2600">
        <v>0</v>
      </c>
      <c r="BA2600">
        <v>2529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v>0</v>
      </c>
      <c r="BM2600">
        <v>0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CX2600">
        <f>Y2600*Source!I2460</f>
        <v>2.6000000000000003E-3</v>
      </c>
      <c r="CY2600">
        <f>AD2600</f>
        <v>0</v>
      </c>
      <c r="CZ2600">
        <f>AH2600</f>
        <v>0</v>
      </c>
      <c r="DA2600">
        <f>AL2600</f>
        <v>1</v>
      </c>
      <c r="DB2600">
        <f t="shared" si="410"/>
        <v>0</v>
      </c>
      <c r="DC2600">
        <f t="shared" si="411"/>
        <v>0</v>
      </c>
    </row>
    <row r="2601" spans="1:107">
      <c r="A2601">
        <f>ROW(Source!A2460)</f>
        <v>2460</v>
      </c>
      <c r="B2601">
        <v>35863109</v>
      </c>
      <c r="C2601">
        <v>35872252</v>
      </c>
      <c r="D2601">
        <v>29172556</v>
      </c>
      <c r="E2601">
        <v>1</v>
      </c>
      <c r="F2601">
        <v>1</v>
      </c>
      <c r="G2601">
        <v>1</v>
      </c>
      <c r="H2601">
        <v>2</v>
      </c>
      <c r="I2601" t="s">
        <v>564</v>
      </c>
      <c r="J2601" t="s">
        <v>565</v>
      </c>
      <c r="K2601" t="s">
        <v>566</v>
      </c>
      <c r="L2601">
        <v>1368</v>
      </c>
      <c r="N2601">
        <v>1011</v>
      </c>
      <c r="O2601" t="s">
        <v>567</v>
      </c>
      <c r="P2601" t="s">
        <v>567</v>
      </c>
      <c r="Q2601">
        <v>1</v>
      </c>
      <c r="W2601">
        <v>0</v>
      </c>
      <c r="X2601">
        <v>-1302720870</v>
      </c>
      <c r="Y2601">
        <v>0.26</v>
      </c>
      <c r="AA2601">
        <v>0</v>
      </c>
      <c r="AB2601">
        <v>466.71</v>
      </c>
      <c r="AC2601">
        <v>446.18</v>
      </c>
      <c r="AD2601">
        <v>0</v>
      </c>
      <c r="AE2601">
        <v>0</v>
      </c>
      <c r="AF2601">
        <v>31.26</v>
      </c>
      <c r="AG2601">
        <v>13.5</v>
      </c>
      <c r="AH2601">
        <v>0</v>
      </c>
      <c r="AI2601">
        <v>1</v>
      </c>
      <c r="AJ2601">
        <v>14.93</v>
      </c>
      <c r="AK2601">
        <v>33.049999999999997</v>
      </c>
      <c r="AL2601">
        <v>1</v>
      </c>
      <c r="AN2601">
        <v>0</v>
      </c>
      <c r="AO2601">
        <v>1</v>
      </c>
      <c r="AP2601">
        <v>0</v>
      </c>
      <c r="AQ2601">
        <v>0</v>
      </c>
      <c r="AR2601">
        <v>0</v>
      </c>
      <c r="AS2601" t="s">
        <v>3</v>
      </c>
      <c r="AT2601">
        <v>0.26</v>
      </c>
      <c r="AU2601" t="s">
        <v>3</v>
      </c>
      <c r="AV2601">
        <v>0</v>
      </c>
      <c r="AW2601">
        <v>2</v>
      </c>
      <c r="AX2601">
        <v>35872259</v>
      </c>
      <c r="AY2601">
        <v>1</v>
      </c>
      <c r="AZ2601">
        <v>0</v>
      </c>
      <c r="BA2601">
        <v>2530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0</v>
      </c>
      <c r="BL2601">
        <v>0</v>
      </c>
      <c r="BM2601">
        <v>0</v>
      </c>
      <c r="BN2601">
        <v>0</v>
      </c>
      <c r="BO2601">
        <v>0</v>
      </c>
      <c r="BP2601">
        <v>0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CX2601">
        <f>Y2601*Source!I2460</f>
        <v>2.6000000000000003E-3</v>
      </c>
      <c r="CY2601">
        <f>AB2601</f>
        <v>466.71</v>
      </c>
      <c r="CZ2601">
        <f>AF2601</f>
        <v>31.26</v>
      </c>
      <c r="DA2601">
        <f>AJ2601</f>
        <v>14.93</v>
      </c>
      <c r="DB2601">
        <f t="shared" si="410"/>
        <v>8.1300000000000008</v>
      </c>
      <c r="DC2601">
        <f t="shared" si="411"/>
        <v>3.51</v>
      </c>
    </row>
    <row r="2602" spans="1:107">
      <c r="A2602">
        <f>ROW(Source!A2460)</f>
        <v>2460</v>
      </c>
      <c r="B2602">
        <v>35863109</v>
      </c>
      <c r="C2602">
        <v>35872252</v>
      </c>
      <c r="D2602">
        <v>29164350</v>
      </c>
      <c r="E2602">
        <v>1</v>
      </c>
      <c r="F2602">
        <v>1</v>
      </c>
      <c r="G2602">
        <v>1</v>
      </c>
      <c r="H2602">
        <v>3</v>
      </c>
      <c r="I2602" t="s">
        <v>417</v>
      </c>
      <c r="J2602" t="s">
        <v>419</v>
      </c>
      <c r="K2602" t="s">
        <v>418</v>
      </c>
      <c r="L2602">
        <v>1348</v>
      </c>
      <c r="N2602">
        <v>1009</v>
      </c>
      <c r="O2602" t="s">
        <v>30</v>
      </c>
      <c r="P2602" t="s">
        <v>30</v>
      </c>
      <c r="Q2602">
        <v>1000</v>
      </c>
      <c r="W2602">
        <v>0</v>
      </c>
      <c r="X2602">
        <v>1697669219</v>
      </c>
      <c r="Y2602">
        <v>1.82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1</v>
      </c>
      <c r="AJ2602">
        <v>1</v>
      </c>
      <c r="AK2602">
        <v>1</v>
      </c>
      <c r="AL2602">
        <v>1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 t="s">
        <v>3</v>
      </c>
      <c r="AT2602">
        <v>1.82</v>
      </c>
      <c r="AU2602" t="s">
        <v>3</v>
      </c>
      <c r="AV2602">
        <v>0</v>
      </c>
      <c r="AW2602">
        <v>2</v>
      </c>
      <c r="AX2602">
        <v>35872260</v>
      </c>
      <c r="AY2602">
        <v>1</v>
      </c>
      <c r="AZ2602">
        <v>0</v>
      </c>
      <c r="BA2602">
        <v>2531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0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CX2602">
        <f>Y2602*Source!I2460</f>
        <v>1.8200000000000001E-2</v>
      </c>
      <c r="CY2602">
        <f>AA2602</f>
        <v>0</v>
      </c>
      <c r="CZ2602">
        <f>AE2602</f>
        <v>0</v>
      </c>
      <c r="DA2602">
        <f>AI2602</f>
        <v>1</v>
      </c>
      <c r="DB2602">
        <f t="shared" si="410"/>
        <v>0</v>
      </c>
      <c r="DC2602">
        <f t="shared" si="411"/>
        <v>0</v>
      </c>
    </row>
    <row r="2603" spans="1:107">
      <c r="A2603">
        <f>ROW(Source!A2462)</f>
        <v>2462</v>
      </c>
      <c r="B2603">
        <v>35863109</v>
      </c>
      <c r="C2603">
        <v>35872262</v>
      </c>
      <c r="D2603">
        <v>18407150</v>
      </c>
      <c r="E2603">
        <v>1</v>
      </c>
      <c r="F2603">
        <v>1</v>
      </c>
      <c r="G2603">
        <v>1</v>
      </c>
      <c r="H2603">
        <v>1</v>
      </c>
      <c r="I2603" t="s">
        <v>576</v>
      </c>
      <c r="J2603" t="s">
        <v>3</v>
      </c>
      <c r="K2603" t="s">
        <v>577</v>
      </c>
      <c r="L2603">
        <v>1369</v>
      </c>
      <c r="N2603">
        <v>1013</v>
      </c>
      <c r="O2603" t="s">
        <v>561</v>
      </c>
      <c r="P2603" t="s">
        <v>561</v>
      </c>
      <c r="Q2603">
        <v>1</v>
      </c>
      <c r="W2603">
        <v>0</v>
      </c>
      <c r="X2603">
        <v>-931037793</v>
      </c>
      <c r="Y2603">
        <v>69.87</v>
      </c>
      <c r="AA2603">
        <v>0</v>
      </c>
      <c r="AB2603">
        <v>0</v>
      </c>
      <c r="AC2603">
        <v>0</v>
      </c>
      <c r="AD2603">
        <v>272.45</v>
      </c>
      <c r="AE2603">
        <v>0</v>
      </c>
      <c r="AF2603">
        <v>0</v>
      </c>
      <c r="AG2603">
        <v>0</v>
      </c>
      <c r="AH2603">
        <v>272.45</v>
      </c>
      <c r="AI2603">
        <v>1</v>
      </c>
      <c r="AJ2603">
        <v>1</v>
      </c>
      <c r="AK2603">
        <v>1</v>
      </c>
      <c r="AL2603">
        <v>1</v>
      </c>
      <c r="AN2603">
        <v>0</v>
      </c>
      <c r="AO2603">
        <v>1</v>
      </c>
      <c r="AP2603">
        <v>0</v>
      </c>
      <c r="AQ2603">
        <v>0</v>
      </c>
      <c r="AR2603">
        <v>0</v>
      </c>
      <c r="AS2603" t="s">
        <v>3</v>
      </c>
      <c r="AT2603">
        <v>69.87</v>
      </c>
      <c r="AU2603" t="s">
        <v>3</v>
      </c>
      <c r="AV2603">
        <v>1</v>
      </c>
      <c r="AW2603">
        <v>2</v>
      </c>
      <c r="AX2603">
        <v>35872267</v>
      </c>
      <c r="AY2603">
        <v>1</v>
      </c>
      <c r="AZ2603">
        <v>0</v>
      </c>
      <c r="BA2603">
        <v>2532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0</v>
      </c>
      <c r="BL2603">
        <v>0</v>
      </c>
      <c r="BM2603">
        <v>0</v>
      </c>
      <c r="BN2603">
        <v>0</v>
      </c>
      <c r="BO2603">
        <v>0</v>
      </c>
      <c r="BP2603">
        <v>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CX2603">
        <f>Y2603*Source!I2462</f>
        <v>10.480500000000001</v>
      </c>
      <c r="CY2603">
        <f>AD2603</f>
        <v>272.45</v>
      </c>
      <c r="CZ2603">
        <f>AH2603</f>
        <v>272.45</v>
      </c>
      <c r="DA2603">
        <f>AL2603</f>
        <v>1</v>
      </c>
      <c r="DB2603">
        <f t="shared" ref="DB2603:DB2628" si="412">ROUND(ROUND(AT2603*CZ2603,2),2)</f>
        <v>19036.080000000002</v>
      </c>
      <c r="DC2603">
        <f t="shared" ref="DC2603:DC2628" si="413">ROUND(ROUND(AT2603*AG2603,2),2)</f>
        <v>0</v>
      </c>
    </row>
    <row r="2604" spans="1:107">
      <c r="A2604">
        <f>ROW(Source!A2462)</f>
        <v>2462</v>
      </c>
      <c r="B2604">
        <v>35863109</v>
      </c>
      <c r="C2604">
        <v>35872262</v>
      </c>
      <c r="D2604">
        <v>121548</v>
      </c>
      <c r="E2604">
        <v>1</v>
      </c>
      <c r="F2604">
        <v>1</v>
      </c>
      <c r="G2604">
        <v>1</v>
      </c>
      <c r="H2604">
        <v>1</v>
      </c>
      <c r="I2604" t="s">
        <v>35</v>
      </c>
      <c r="J2604" t="s">
        <v>3</v>
      </c>
      <c r="K2604" t="s">
        <v>562</v>
      </c>
      <c r="L2604">
        <v>608254</v>
      </c>
      <c r="N2604">
        <v>1013</v>
      </c>
      <c r="O2604" t="s">
        <v>563</v>
      </c>
      <c r="P2604" t="s">
        <v>563</v>
      </c>
      <c r="Q2604">
        <v>1</v>
      </c>
      <c r="W2604">
        <v>0</v>
      </c>
      <c r="X2604">
        <v>-185737400</v>
      </c>
      <c r="Y2604">
        <v>1.44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1</v>
      </c>
      <c r="AJ2604">
        <v>1</v>
      </c>
      <c r="AK2604">
        <v>1</v>
      </c>
      <c r="AL2604">
        <v>1</v>
      </c>
      <c r="AN2604">
        <v>0</v>
      </c>
      <c r="AO2604">
        <v>1</v>
      </c>
      <c r="AP2604">
        <v>0</v>
      </c>
      <c r="AQ2604">
        <v>0</v>
      </c>
      <c r="AR2604">
        <v>0</v>
      </c>
      <c r="AS2604" t="s">
        <v>3</v>
      </c>
      <c r="AT2604">
        <v>1.44</v>
      </c>
      <c r="AU2604" t="s">
        <v>3</v>
      </c>
      <c r="AV2604">
        <v>2</v>
      </c>
      <c r="AW2604">
        <v>2</v>
      </c>
      <c r="AX2604">
        <v>35872268</v>
      </c>
      <c r="AY2604">
        <v>1</v>
      </c>
      <c r="AZ2604">
        <v>0</v>
      </c>
      <c r="BA2604">
        <v>2533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0</v>
      </c>
      <c r="BL2604">
        <v>0</v>
      </c>
      <c r="BM2604">
        <v>0</v>
      </c>
      <c r="BN2604">
        <v>0</v>
      </c>
      <c r="BO2604">
        <v>0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CX2604">
        <f>Y2604*Source!I2462</f>
        <v>0.216</v>
      </c>
      <c r="CY2604">
        <f>AD2604</f>
        <v>0</v>
      </c>
      <c r="CZ2604">
        <f>AH2604</f>
        <v>0</v>
      </c>
      <c r="DA2604">
        <f>AL2604</f>
        <v>1</v>
      </c>
      <c r="DB2604">
        <f t="shared" si="412"/>
        <v>0</v>
      </c>
      <c r="DC2604">
        <f t="shared" si="413"/>
        <v>0</v>
      </c>
    </row>
    <row r="2605" spans="1:107">
      <c r="A2605">
        <f>ROW(Source!A2462)</f>
        <v>2462</v>
      </c>
      <c r="B2605">
        <v>35863109</v>
      </c>
      <c r="C2605">
        <v>35872262</v>
      </c>
      <c r="D2605">
        <v>29172556</v>
      </c>
      <c r="E2605">
        <v>1</v>
      </c>
      <c r="F2605">
        <v>1</v>
      </c>
      <c r="G2605">
        <v>1</v>
      </c>
      <c r="H2605">
        <v>2</v>
      </c>
      <c r="I2605" t="s">
        <v>564</v>
      </c>
      <c r="J2605" t="s">
        <v>565</v>
      </c>
      <c r="K2605" t="s">
        <v>566</v>
      </c>
      <c r="L2605">
        <v>1368</v>
      </c>
      <c r="N2605">
        <v>1011</v>
      </c>
      <c r="O2605" t="s">
        <v>567</v>
      </c>
      <c r="P2605" t="s">
        <v>567</v>
      </c>
      <c r="Q2605">
        <v>1</v>
      </c>
      <c r="W2605">
        <v>0</v>
      </c>
      <c r="X2605">
        <v>-1302720870</v>
      </c>
      <c r="Y2605">
        <v>1.44</v>
      </c>
      <c r="AA2605">
        <v>0</v>
      </c>
      <c r="AB2605">
        <v>466.71</v>
      </c>
      <c r="AC2605">
        <v>446.18</v>
      </c>
      <c r="AD2605">
        <v>0</v>
      </c>
      <c r="AE2605">
        <v>0</v>
      </c>
      <c r="AF2605">
        <v>31.26</v>
      </c>
      <c r="AG2605">
        <v>13.5</v>
      </c>
      <c r="AH2605">
        <v>0</v>
      </c>
      <c r="AI2605">
        <v>1</v>
      </c>
      <c r="AJ2605">
        <v>14.93</v>
      </c>
      <c r="AK2605">
        <v>33.049999999999997</v>
      </c>
      <c r="AL2605">
        <v>1</v>
      </c>
      <c r="AN2605">
        <v>0</v>
      </c>
      <c r="AO2605">
        <v>1</v>
      </c>
      <c r="AP2605">
        <v>0</v>
      </c>
      <c r="AQ2605">
        <v>0</v>
      </c>
      <c r="AR2605">
        <v>0</v>
      </c>
      <c r="AS2605" t="s">
        <v>3</v>
      </c>
      <c r="AT2605">
        <v>1.44</v>
      </c>
      <c r="AU2605" t="s">
        <v>3</v>
      </c>
      <c r="AV2605">
        <v>0</v>
      </c>
      <c r="AW2605">
        <v>2</v>
      </c>
      <c r="AX2605">
        <v>35872269</v>
      </c>
      <c r="AY2605">
        <v>1</v>
      </c>
      <c r="AZ2605">
        <v>0</v>
      </c>
      <c r="BA2605">
        <v>2534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0</v>
      </c>
      <c r="BL2605">
        <v>0</v>
      </c>
      <c r="BM2605">
        <v>0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CX2605">
        <f>Y2605*Source!I2462</f>
        <v>0.216</v>
      </c>
      <c r="CY2605">
        <f>AB2605</f>
        <v>466.71</v>
      </c>
      <c r="CZ2605">
        <f>AF2605</f>
        <v>31.26</v>
      </c>
      <c r="DA2605">
        <f>AJ2605</f>
        <v>14.93</v>
      </c>
      <c r="DB2605">
        <f t="shared" si="412"/>
        <v>45.01</v>
      </c>
      <c r="DC2605">
        <f t="shared" si="413"/>
        <v>19.440000000000001</v>
      </c>
    </row>
    <row r="2606" spans="1:107">
      <c r="A2606">
        <f>ROW(Source!A2462)</f>
        <v>2462</v>
      </c>
      <c r="B2606">
        <v>35863109</v>
      </c>
      <c r="C2606">
        <v>35872262</v>
      </c>
      <c r="D2606">
        <v>29164349</v>
      </c>
      <c r="E2606">
        <v>1</v>
      </c>
      <c r="F2606">
        <v>1</v>
      </c>
      <c r="G2606">
        <v>1</v>
      </c>
      <c r="H2606">
        <v>3</v>
      </c>
      <c r="I2606" t="s">
        <v>28</v>
      </c>
      <c r="J2606" t="s">
        <v>31</v>
      </c>
      <c r="K2606" t="s">
        <v>29</v>
      </c>
      <c r="L2606">
        <v>1348</v>
      </c>
      <c r="N2606">
        <v>1009</v>
      </c>
      <c r="O2606" t="s">
        <v>30</v>
      </c>
      <c r="P2606" t="s">
        <v>30</v>
      </c>
      <c r="Q2606">
        <v>1000</v>
      </c>
      <c r="W2606">
        <v>0</v>
      </c>
      <c r="X2606">
        <v>-304821490</v>
      </c>
      <c r="Y2606">
        <v>5.2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1</v>
      </c>
      <c r="AJ2606">
        <v>1</v>
      </c>
      <c r="AK2606">
        <v>1</v>
      </c>
      <c r="AL2606">
        <v>1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 t="s">
        <v>3</v>
      </c>
      <c r="AT2606">
        <v>5.2</v>
      </c>
      <c r="AU2606" t="s">
        <v>3</v>
      </c>
      <c r="AV2606">
        <v>0</v>
      </c>
      <c r="AW2606">
        <v>2</v>
      </c>
      <c r="AX2606">
        <v>35872270</v>
      </c>
      <c r="AY2606">
        <v>1</v>
      </c>
      <c r="AZ2606">
        <v>0</v>
      </c>
      <c r="BA2606">
        <v>2535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CX2606">
        <f>Y2606*Source!I2462</f>
        <v>0.78</v>
      </c>
      <c r="CY2606">
        <f>AA2606</f>
        <v>0</v>
      </c>
      <c r="CZ2606">
        <f>AE2606</f>
        <v>0</v>
      </c>
      <c r="DA2606">
        <f>AI2606</f>
        <v>1</v>
      </c>
      <c r="DB2606">
        <f t="shared" si="412"/>
        <v>0</v>
      </c>
      <c r="DC2606">
        <f t="shared" si="413"/>
        <v>0</v>
      </c>
    </row>
    <row r="2607" spans="1:107">
      <c r="A2607">
        <f>ROW(Source!A2499)</f>
        <v>2499</v>
      </c>
      <c r="B2607">
        <v>35863109</v>
      </c>
      <c r="C2607">
        <v>35872275</v>
      </c>
      <c r="D2607">
        <v>18409661</v>
      </c>
      <c r="E2607">
        <v>1</v>
      </c>
      <c r="F2607">
        <v>1</v>
      </c>
      <c r="G2607">
        <v>1</v>
      </c>
      <c r="H2607">
        <v>1</v>
      </c>
      <c r="I2607" t="s">
        <v>933</v>
      </c>
      <c r="J2607" t="s">
        <v>3</v>
      </c>
      <c r="K2607" t="s">
        <v>934</v>
      </c>
      <c r="L2607">
        <v>1369</v>
      </c>
      <c r="N2607">
        <v>1013</v>
      </c>
      <c r="O2607" t="s">
        <v>561</v>
      </c>
      <c r="P2607" t="s">
        <v>561</v>
      </c>
      <c r="Q2607">
        <v>1</v>
      </c>
      <c r="W2607">
        <v>0</v>
      </c>
      <c r="X2607">
        <v>1989723076</v>
      </c>
      <c r="Y2607">
        <v>36.25</v>
      </c>
      <c r="AA2607">
        <v>0</v>
      </c>
      <c r="AB2607">
        <v>0</v>
      </c>
      <c r="AC2607">
        <v>0</v>
      </c>
      <c r="AD2607">
        <v>275.97000000000003</v>
      </c>
      <c r="AE2607">
        <v>0</v>
      </c>
      <c r="AF2607">
        <v>0</v>
      </c>
      <c r="AG2607">
        <v>0</v>
      </c>
      <c r="AH2607">
        <v>275.97000000000003</v>
      </c>
      <c r="AI2607">
        <v>1</v>
      </c>
      <c r="AJ2607">
        <v>1</v>
      </c>
      <c r="AK2607">
        <v>1</v>
      </c>
      <c r="AL2607">
        <v>1</v>
      </c>
      <c r="AN2607">
        <v>0</v>
      </c>
      <c r="AO2607">
        <v>1</v>
      </c>
      <c r="AP2607">
        <v>0</v>
      </c>
      <c r="AQ2607">
        <v>0</v>
      </c>
      <c r="AR2607">
        <v>0</v>
      </c>
      <c r="AS2607" t="s">
        <v>3</v>
      </c>
      <c r="AT2607">
        <v>36.25</v>
      </c>
      <c r="AU2607" t="s">
        <v>3</v>
      </c>
      <c r="AV2607">
        <v>1</v>
      </c>
      <c r="AW2607">
        <v>2</v>
      </c>
      <c r="AX2607">
        <v>36145205</v>
      </c>
      <c r="AY2607">
        <v>1</v>
      </c>
      <c r="AZ2607">
        <v>0</v>
      </c>
      <c r="BA2607">
        <v>2536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CX2607">
        <f>Y2607*Source!I2499</f>
        <v>1.12375</v>
      </c>
      <c r="CY2607">
        <f>AD2607</f>
        <v>275.97000000000003</v>
      </c>
      <c r="CZ2607">
        <f>AH2607</f>
        <v>275.97000000000003</v>
      </c>
      <c r="DA2607">
        <f>AL2607</f>
        <v>1</v>
      </c>
      <c r="DB2607">
        <f t="shared" si="412"/>
        <v>10003.91</v>
      </c>
      <c r="DC2607">
        <f t="shared" si="413"/>
        <v>0</v>
      </c>
    </row>
    <row r="2608" spans="1:107">
      <c r="A2608">
        <f>ROW(Source!A2499)</f>
        <v>2499</v>
      </c>
      <c r="B2608">
        <v>35863109</v>
      </c>
      <c r="C2608">
        <v>35872275</v>
      </c>
      <c r="D2608">
        <v>121548</v>
      </c>
      <c r="E2608">
        <v>1</v>
      </c>
      <c r="F2608">
        <v>1</v>
      </c>
      <c r="G2608">
        <v>1</v>
      </c>
      <c r="H2608">
        <v>1</v>
      </c>
      <c r="I2608" t="s">
        <v>35</v>
      </c>
      <c r="J2608" t="s">
        <v>3</v>
      </c>
      <c r="K2608" t="s">
        <v>562</v>
      </c>
      <c r="L2608">
        <v>608254</v>
      </c>
      <c r="N2608">
        <v>1013</v>
      </c>
      <c r="O2608" t="s">
        <v>563</v>
      </c>
      <c r="P2608" t="s">
        <v>563</v>
      </c>
      <c r="Q2608">
        <v>1</v>
      </c>
      <c r="W2608">
        <v>0</v>
      </c>
      <c r="X2608">
        <v>-185737400</v>
      </c>
      <c r="Y2608">
        <v>0.1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1</v>
      </c>
      <c r="AJ2608">
        <v>1</v>
      </c>
      <c r="AK2608">
        <v>1</v>
      </c>
      <c r="AL2608">
        <v>1</v>
      </c>
      <c r="AN2608">
        <v>0</v>
      </c>
      <c r="AO2608">
        <v>1</v>
      </c>
      <c r="AP2608">
        <v>0</v>
      </c>
      <c r="AQ2608">
        <v>0</v>
      </c>
      <c r="AR2608">
        <v>0</v>
      </c>
      <c r="AS2608" t="s">
        <v>3</v>
      </c>
      <c r="AT2608">
        <v>0.1</v>
      </c>
      <c r="AU2608" t="s">
        <v>3</v>
      </c>
      <c r="AV2608">
        <v>2</v>
      </c>
      <c r="AW2608">
        <v>2</v>
      </c>
      <c r="AX2608">
        <v>36145206</v>
      </c>
      <c r="AY2608">
        <v>1</v>
      </c>
      <c r="AZ2608">
        <v>0</v>
      </c>
      <c r="BA2608">
        <v>2537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0</v>
      </c>
      <c r="BK2608">
        <v>0</v>
      </c>
      <c r="BL2608">
        <v>0</v>
      </c>
      <c r="BM2608">
        <v>0</v>
      </c>
      <c r="BN2608">
        <v>0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CX2608">
        <f>Y2608*Source!I2499</f>
        <v>3.1000000000000003E-3</v>
      </c>
      <c r="CY2608">
        <f>AD2608</f>
        <v>0</v>
      </c>
      <c r="CZ2608">
        <f>AH2608</f>
        <v>0</v>
      </c>
      <c r="DA2608">
        <f>AL2608</f>
        <v>1</v>
      </c>
      <c r="DB2608">
        <f t="shared" si="412"/>
        <v>0</v>
      </c>
      <c r="DC2608">
        <f t="shared" si="413"/>
        <v>0</v>
      </c>
    </row>
    <row r="2609" spans="1:107">
      <c r="A2609">
        <f>ROW(Source!A2499)</f>
        <v>2499</v>
      </c>
      <c r="B2609">
        <v>35863109</v>
      </c>
      <c r="C2609">
        <v>35872275</v>
      </c>
      <c r="D2609">
        <v>29172556</v>
      </c>
      <c r="E2609">
        <v>1</v>
      </c>
      <c r="F2609">
        <v>1</v>
      </c>
      <c r="G2609">
        <v>1</v>
      </c>
      <c r="H2609">
        <v>2</v>
      </c>
      <c r="I2609" t="s">
        <v>564</v>
      </c>
      <c r="J2609" t="s">
        <v>565</v>
      </c>
      <c r="K2609" t="s">
        <v>566</v>
      </c>
      <c r="L2609">
        <v>1368</v>
      </c>
      <c r="N2609">
        <v>1011</v>
      </c>
      <c r="O2609" t="s">
        <v>567</v>
      </c>
      <c r="P2609" t="s">
        <v>567</v>
      </c>
      <c r="Q2609">
        <v>1</v>
      </c>
      <c r="W2609">
        <v>0</v>
      </c>
      <c r="X2609">
        <v>-1302720870</v>
      </c>
      <c r="Y2609">
        <v>0.1</v>
      </c>
      <c r="AA2609">
        <v>0</v>
      </c>
      <c r="AB2609">
        <v>466.71</v>
      </c>
      <c r="AC2609">
        <v>446.18</v>
      </c>
      <c r="AD2609">
        <v>0</v>
      </c>
      <c r="AE2609">
        <v>0</v>
      </c>
      <c r="AF2609">
        <v>31.26</v>
      </c>
      <c r="AG2609">
        <v>13.5</v>
      </c>
      <c r="AH2609">
        <v>0</v>
      </c>
      <c r="AI2609">
        <v>1</v>
      </c>
      <c r="AJ2609">
        <v>14.93</v>
      </c>
      <c r="AK2609">
        <v>33.049999999999997</v>
      </c>
      <c r="AL2609">
        <v>1</v>
      </c>
      <c r="AN2609">
        <v>0</v>
      </c>
      <c r="AO2609">
        <v>1</v>
      </c>
      <c r="AP2609">
        <v>0</v>
      </c>
      <c r="AQ2609">
        <v>0</v>
      </c>
      <c r="AR2609">
        <v>0</v>
      </c>
      <c r="AS2609" t="s">
        <v>3</v>
      </c>
      <c r="AT2609">
        <v>0.1</v>
      </c>
      <c r="AU2609" t="s">
        <v>3</v>
      </c>
      <c r="AV2609">
        <v>0</v>
      </c>
      <c r="AW2609">
        <v>2</v>
      </c>
      <c r="AX2609">
        <v>36145207</v>
      </c>
      <c r="AY2609">
        <v>1</v>
      </c>
      <c r="AZ2609">
        <v>0</v>
      </c>
      <c r="BA2609">
        <v>2538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0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CX2609">
        <f>Y2609*Source!I2499</f>
        <v>3.1000000000000003E-3</v>
      </c>
      <c r="CY2609">
        <f>AB2609</f>
        <v>466.71</v>
      </c>
      <c r="CZ2609">
        <f>AF2609</f>
        <v>31.26</v>
      </c>
      <c r="DA2609">
        <f>AJ2609</f>
        <v>14.93</v>
      </c>
      <c r="DB2609">
        <f t="shared" si="412"/>
        <v>3.13</v>
      </c>
      <c r="DC2609">
        <f t="shared" si="413"/>
        <v>1.35</v>
      </c>
    </row>
    <row r="2610" spans="1:107">
      <c r="A2610">
        <f>ROW(Source!A2499)</f>
        <v>2499</v>
      </c>
      <c r="B2610">
        <v>35863109</v>
      </c>
      <c r="C2610">
        <v>35872275</v>
      </c>
      <c r="D2610">
        <v>29174913</v>
      </c>
      <c r="E2610">
        <v>1</v>
      </c>
      <c r="F2610">
        <v>1</v>
      </c>
      <c r="G2610">
        <v>1</v>
      </c>
      <c r="H2610">
        <v>2</v>
      </c>
      <c r="I2610" t="s">
        <v>578</v>
      </c>
      <c r="J2610" t="s">
        <v>579</v>
      </c>
      <c r="K2610" t="s">
        <v>580</v>
      </c>
      <c r="L2610">
        <v>1368</v>
      </c>
      <c r="N2610">
        <v>1011</v>
      </c>
      <c r="O2610" t="s">
        <v>567</v>
      </c>
      <c r="P2610" t="s">
        <v>567</v>
      </c>
      <c r="Q2610">
        <v>1</v>
      </c>
      <c r="W2610">
        <v>0</v>
      </c>
      <c r="X2610">
        <v>458544584</v>
      </c>
      <c r="Y2610">
        <v>0.06</v>
      </c>
      <c r="AA2610">
        <v>0</v>
      </c>
      <c r="AB2610">
        <v>932.72</v>
      </c>
      <c r="AC2610">
        <v>383.38</v>
      </c>
      <c r="AD2610">
        <v>0</v>
      </c>
      <c r="AE2610">
        <v>0</v>
      </c>
      <c r="AF2610">
        <v>87.17</v>
      </c>
      <c r="AG2610">
        <v>11.6</v>
      </c>
      <c r="AH2610">
        <v>0</v>
      </c>
      <c r="AI2610">
        <v>1</v>
      </c>
      <c r="AJ2610">
        <v>10.7</v>
      </c>
      <c r="AK2610">
        <v>33.049999999999997</v>
      </c>
      <c r="AL2610">
        <v>1</v>
      </c>
      <c r="AN2610">
        <v>0</v>
      </c>
      <c r="AO2610">
        <v>1</v>
      </c>
      <c r="AP2610">
        <v>0</v>
      </c>
      <c r="AQ2610">
        <v>0</v>
      </c>
      <c r="AR2610">
        <v>0</v>
      </c>
      <c r="AS2610" t="s">
        <v>3</v>
      </c>
      <c r="AT2610">
        <v>0.06</v>
      </c>
      <c r="AU2610" t="s">
        <v>3</v>
      </c>
      <c r="AV2610">
        <v>0</v>
      </c>
      <c r="AW2610">
        <v>2</v>
      </c>
      <c r="AX2610">
        <v>36145208</v>
      </c>
      <c r="AY2610">
        <v>1</v>
      </c>
      <c r="AZ2610">
        <v>0</v>
      </c>
      <c r="BA2610">
        <v>2539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0</v>
      </c>
      <c r="BK2610">
        <v>0</v>
      </c>
      <c r="BL2610">
        <v>0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0</v>
      </c>
      <c r="CX2610">
        <f>Y2610*Source!I2499</f>
        <v>1.8599999999999999E-3</v>
      </c>
      <c r="CY2610">
        <f>AB2610</f>
        <v>932.72</v>
      </c>
      <c r="CZ2610">
        <f>AF2610</f>
        <v>87.17</v>
      </c>
      <c r="DA2610">
        <f>AJ2610</f>
        <v>10.7</v>
      </c>
      <c r="DB2610">
        <f t="shared" si="412"/>
        <v>5.23</v>
      </c>
      <c r="DC2610">
        <f t="shared" si="413"/>
        <v>0.7</v>
      </c>
    </row>
    <row r="2611" spans="1:107">
      <c r="A2611">
        <f>ROW(Source!A2499)</f>
        <v>2499</v>
      </c>
      <c r="B2611">
        <v>35863109</v>
      </c>
      <c r="C2611">
        <v>35872275</v>
      </c>
      <c r="D2611">
        <v>29109189</v>
      </c>
      <c r="E2611">
        <v>1</v>
      </c>
      <c r="F2611">
        <v>1</v>
      </c>
      <c r="G2611">
        <v>1</v>
      </c>
      <c r="H2611">
        <v>3</v>
      </c>
      <c r="I2611" t="s">
        <v>935</v>
      </c>
      <c r="J2611" t="s">
        <v>936</v>
      </c>
      <c r="K2611" t="s">
        <v>937</v>
      </c>
      <c r="L2611">
        <v>1348</v>
      </c>
      <c r="N2611">
        <v>1009</v>
      </c>
      <c r="O2611" t="s">
        <v>30</v>
      </c>
      <c r="P2611" t="s">
        <v>30</v>
      </c>
      <c r="Q2611">
        <v>1000</v>
      </c>
      <c r="W2611">
        <v>0</v>
      </c>
      <c r="X2611">
        <v>28191011</v>
      </c>
      <c r="Y2611">
        <v>1.2E-2</v>
      </c>
      <c r="AA2611">
        <v>4199.13</v>
      </c>
      <c r="AB2611">
        <v>0</v>
      </c>
      <c r="AC2611">
        <v>0</v>
      </c>
      <c r="AD2611">
        <v>0</v>
      </c>
      <c r="AE2611">
        <v>586.47</v>
      </c>
      <c r="AF2611">
        <v>0</v>
      </c>
      <c r="AG2611">
        <v>0</v>
      </c>
      <c r="AH2611">
        <v>0</v>
      </c>
      <c r="AI2611">
        <v>7.16</v>
      </c>
      <c r="AJ2611">
        <v>1</v>
      </c>
      <c r="AK2611">
        <v>1</v>
      </c>
      <c r="AL2611">
        <v>1</v>
      </c>
      <c r="AN2611">
        <v>0</v>
      </c>
      <c r="AO2611">
        <v>1</v>
      </c>
      <c r="AP2611">
        <v>0</v>
      </c>
      <c r="AQ2611">
        <v>0</v>
      </c>
      <c r="AR2611">
        <v>0</v>
      </c>
      <c r="AS2611" t="s">
        <v>3</v>
      </c>
      <c r="AT2611">
        <v>1.2E-2</v>
      </c>
      <c r="AU2611" t="s">
        <v>3</v>
      </c>
      <c r="AV2611">
        <v>0</v>
      </c>
      <c r="AW2611">
        <v>2</v>
      </c>
      <c r="AX2611">
        <v>36145209</v>
      </c>
      <c r="AY2611">
        <v>1</v>
      </c>
      <c r="AZ2611">
        <v>0</v>
      </c>
      <c r="BA2611">
        <v>2540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0</v>
      </c>
      <c r="BL2611">
        <v>0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CX2611">
        <f>Y2611*Source!I2499</f>
        <v>3.7199999999999999E-4</v>
      </c>
      <c r="CY2611">
        <f t="shared" ref="CY2611:CY2618" si="414">AA2611</f>
        <v>4199.13</v>
      </c>
      <c r="CZ2611">
        <f t="shared" ref="CZ2611:CZ2618" si="415">AE2611</f>
        <v>586.47</v>
      </c>
      <c r="DA2611">
        <f t="shared" ref="DA2611:DA2618" si="416">AI2611</f>
        <v>7.16</v>
      </c>
      <c r="DB2611">
        <f t="shared" si="412"/>
        <v>7.04</v>
      </c>
      <c r="DC2611">
        <f t="shared" si="413"/>
        <v>0</v>
      </c>
    </row>
    <row r="2612" spans="1:107">
      <c r="A2612">
        <f>ROW(Source!A2499)</f>
        <v>2499</v>
      </c>
      <c r="B2612">
        <v>35863109</v>
      </c>
      <c r="C2612">
        <v>35872275</v>
      </c>
      <c r="D2612">
        <v>29107945</v>
      </c>
      <c r="E2612">
        <v>1</v>
      </c>
      <c r="F2612">
        <v>1</v>
      </c>
      <c r="G2612">
        <v>1</v>
      </c>
      <c r="H2612">
        <v>3</v>
      </c>
      <c r="I2612" t="s">
        <v>938</v>
      </c>
      <c r="J2612" t="s">
        <v>939</v>
      </c>
      <c r="K2612" t="s">
        <v>940</v>
      </c>
      <c r="L2612">
        <v>1354</v>
      </c>
      <c r="N2612">
        <v>1010</v>
      </c>
      <c r="O2612" t="s">
        <v>237</v>
      </c>
      <c r="P2612" t="s">
        <v>237</v>
      </c>
      <c r="Q2612">
        <v>1</v>
      </c>
      <c r="W2612">
        <v>0</v>
      </c>
      <c r="X2612">
        <v>-1249715833</v>
      </c>
      <c r="Y2612">
        <v>3.2</v>
      </c>
      <c r="AA2612">
        <v>11.5</v>
      </c>
      <c r="AB2612">
        <v>0</v>
      </c>
      <c r="AC2612">
        <v>0</v>
      </c>
      <c r="AD2612">
        <v>0</v>
      </c>
      <c r="AE2612">
        <v>4.51</v>
      </c>
      <c r="AF2612">
        <v>0</v>
      </c>
      <c r="AG2612">
        <v>0</v>
      </c>
      <c r="AH2612">
        <v>0</v>
      </c>
      <c r="AI2612">
        <v>2.5499999999999998</v>
      </c>
      <c r="AJ2612">
        <v>1</v>
      </c>
      <c r="AK2612">
        <v>1</v>
      </c>
      <c r="AL2612">
        <v>1</v>
      </c>
      <c r="AN2612">
        <v>0</v>
      </c>
      <c r="AO2612">
        <v>1</v>
      </c>
      <c r="AP2612">
        <v>0</v>
      </c>
      <c r="AQ2612">
        <v>0</v>
      </c>
      <c r="AR2612">
        <v>0</v>
      </c>
      <c r="AS2612" t="s">
        <v>3</v>
      </c>
      <c r="AT2612">
        <v>3.2</v>
      </c>
      <c r="AU2612" t="s">
        <v>3</v>
      </c>
      <c r="AV2612">
        <v>0</v>
      </c>
      <c r="AW2612">
        <v>2</v>
      </c>
      <c r="AX2612">
        <v>36145210</v>
      </c>
      <c r="AY2612">
        <v>1</v>
      </c>
      <c r="AZ2612">
        <v>0</v>
      </c>
      <c r="BA2612">
        <v>2541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0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CX2612">
        <f>Y2612*Source!I2499</f>
        <v>9.920000000000001E-2</v>
      </c>
      <c r="CY2612">
        <f t="shared" si="414"/>
        <v>11.5</v>
      </c>
      <c r="CZ2612">
        <f t="shared" si="415"/>
        <v>4.51</v>
      </c>
      <c r="DA2612">
        <f t="shared" si="416"/>
        <v>2.5499999999999998</v>
      </c>
      <c r="DB2612">
        <f t="shared" si="412"/>
        <v>14.43</v>
      </c>
      <c r="DC2612">
        <f t="shared" si="413"/>
        <v>0</v>
      </c>
    </row>
    <row r="2613" spans="1:107">
      <c r="A2613">
        <f>ROW(Source!A2499)</f>
        <v>2499</v>
      </c>
      <c r="B2613">
        <v>35863109</v>
      </c>
      <c r="C2613">
        <v>35872275</v>
      </c>
      <c r="D2613">
        <v>29107779</v>
      </c>
      <c r="E2613">
        <v>1</v>
      </c>
      <c r="F2613">
        <v>1</v>
      </c>
      <c r="G2613">
        <v>1</v>
      </c>
      <c r="H2613">
        <v>3</v>
      </c>
      <c r="I2613" t="s">
        <v>941</v>
      </c>
      <c r="J2613" t="s">
        <v>942</v>
      </c>
      <c r="K2613" t="s">
        <v>943</v>
      </c>
      <c r="L2613">
        <v>1327</v>
      </c>
      <c r="N2613">
        <v>1005</v>
      </c>
      <c r="O2613" t="s">
        <v>155</v>
      </c>
      <c r="P2613" t="s">
        <v>155</v>
      </c>
      <c r="Q2613">
        <v>1</v>
      </c>
      <c r="W2613">
        <v>0</v>
      </c>
      <c r="X2613">
        <v>2125256490</v>
      </c>
      <c r="Y2613">
        <v>1.6</v>
      </c>
      <c r="AA2613">
        <v>203.19</v>
      </c>
      <c r="AB2613">
        <v>0</v>
      </c>
      <c r="AC2613">
        <v>0</v>
      </c>
      <c r="AD2613">
        <v>0</v>
      </c>
      <c r="AE2613">
        <v>72.31</v>
      </c>
      <c r="AF2613">
        <v>0</v>
      </c>
      <c r="AG2613">
        <v>0</v>
      </c>
      <c r="AH2613">
        <v>0</v>
      </c>
      <c r="AI2613">
        <v>2.81</v>
      </c>
      <c r="AJ2613">
        <v>1</v>
      </c>
      <c r="AK2613">
        <v>1</v>
      </c>
      <c r="AL2613">
        <v>1</v>
      </c>
      <c r="AN2613">
        <v>0</v>
      </c>
      <c r="AO2613">
        <v>1</v>
      </c>
      <c r="AP2613">
        <v>0</v>
      </c>
      <c r="AQ2613">
        <v>0</v>
      </c>
      <c r="AR2613">
        <v>0</v>
      </c>
      <c r="AS2613" t="s">
        <v>3</v>
      </c>
      <c r="AT2613">
        <v>1.6</v>
      </c>
      <c r="AU2613" t="s">
        <v>3</v>
      </c>
      <c r="AV2613">
        <v>0</v>
      </c>
      <c r="AW2613">
        <v>2</v>
      </c>
      <c r="AX2613">
        <v>36145211</v>
      </c>
      <c r="AY2613">
        <v>1</v>
      </c>
      <c r="AZ2613">
        <v>0</v>
      </c>
      <c r="BA2613">
        <v>2542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0</v>
      </c>
      <c r="BL2613">
        <v>0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CX2613">
        <f>Y2613*Source!I2499</f>
        <v>4.9600000000000005E-2</v>
      </c>
      <c r="CY2613">
        <f t="shared" si="414"/>
        <v>203.19</v>
      </c>
      <c r="CZ2613">
        <f t="shared" si="415"/>
        <v>72.31</v>
      </c>
      <c r="DA2613">
        <f t="shared" si="416"/>
        <v>2.81</v>
      </c>
      <c r="DB2613">
        <f t="shared" si="412"/>
        <v>115.7</v>
      </c>
      <c r="DC2613">
        <f t="shared" si="413"/>
        <v>0</v>
      </c>
    </row>
    <row r="2614" spans="1:107">
      <c r="A2614">
        <f>ROW(Source!A2499)</f>
        <v>2499</v>
      </c>
      <c r="B2614">
        <v>35863109</v>
      </c>
      <c r="C2614">
        <v>35872275</v>
      </c>
      <c r="D2614">
        <v>29109797</v>
      </c>
      <c r="E2614">
        <v>1</v>
      </c>
      <c r="F2614">
        <v>1</v>
      </c>
      <c r="G2614">
        <v>1</v>
      </c>
      <c r="H2614">
        <v>3</v>
      </c>
      <c r="I2614" t="s">
        <v>944</v>
      </c>
      <c r="J2614" t="s">
        <v>945</v>
      </c>
      <c r="K2614" t="s">
        <v>946</v>
      </c>
      <c r="L2614">
        <v>1348</v>
      </c>
      <c r="N2614">
        <v>1009</v>
      </c>
      <c r="O2614" t="s">
        <v>30</v>
      </c>
      <c r="P2614" t="s">
        <v>30</v>
      </c>
      <c r="Q2614">
        <v>1000</v>
      </c>
      <c r="W2614">
        <v>0</v>
      </c>
      <c r="X2614">
        <v>671224001</v>
      </c>
      <c r="Y2614">
        <v>6.8000000000000005E-2</v>
      </c>
      <c r="AA2614">
        <v>19924.25</v>
      </c>
      <c r="AB2614">
        <v>0</v>
      </c>
      <c r="AC2614">
        <v>0</v>
      </c>
      <c r="AD2614">
        <v>0</v>
      </c>
      <c r="AE2614">
        <v>4294.0200000000004</v>
      </c>
      <c r="AF2614">
        <v>0</v>
      </c>
      <c r="AG2614">
        <v>0</v>
      </c>
      <c r="AH2614">
        <v>0</v>
      </c>
      <c r="AI2614">
        <v>4.6399999999999997</v>
      </c>
      <c r="AJ2614">
        <v>1</v>
      </c>
      <c r="AK2614">
        <v>1</v>
      </c>
      <c r="AL2614">
        <v>1</v>
      </c>
      <c r="AN2614">
        <v>0</v>
      </c>
      <c r="AO2614">
        <v>1</v>
      </c>
      <c r="AP2614">
        <v>0</v>
      </c>
      <c r="AQ2614">
        <v>0</v>
      </c>
      <c r="AR2614">
        <v>0</v>
      </c>
      <c r="AS2614" t="s">
        <v>3</v>
      </c>
      <c r="AT2614">
        <v>6.8000000000000005E-2</v>
      </c>
      <c r="AU2614" t="s">
        <v>3</v>
      </c>
      <c r="AV2614">
        <v>0</v>
      </c>
      <c r="AW2614">
        <v>2</v>
      </c>
      <c r="AX2614">
        <v>36145212</v>
      </c>
      <c r="AY2614">
        <v>1</v>
      </c>
      <c r="AZ2614">
        <v>0</v>
      </c>
      <c r="BA2614">
        <v>2543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</v>
      </c>
      <c r="BK2614">
        <v>0</v>
      </c>
      <c r="BL2614">
        <v>0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CX2614">
        <f>Y2614*Source!I2499</f>
        <v>2.1080000000000001E-3</v>
      </c>
      <c r="CY2614">
        <f t="shared" si="414"/>
        <v>19924.25</v>
      </c>
      <c r="CZ2614">
        <f t="shared" si="415"/>
        <v>4294.0200000000004</v>
      </c>
      <c r="DA2614">
        <f t="shared" si="416"/>
        <v>4.6399999999999997</v>
      </c>
      <c r="DB2614">
        <f t="shared" si="412"/>
        <v>291.99</v>
      </c>
      <c r="DC2614">
        <f t="shared" si="413"/>
        <v>0</v>
      </c>
    </row>
    <row r="2615" spans="1:107">
      <c r="A2615">
        <f>ROW(Source!A2499)</f>
        <v>2499</v>
      </c>
      <c r="B2615">
        <v>35863109</v>
      </c>
      <c r="C2615">
        <v>35872275</v>
      </c>
      <c r="D2615">
        <v>29109499</v>
      </c>
      <c r="E2615">
        <v>1</v>
      </c>
      <c r="F2615">
        <v>1</v>
      </c>
      <c r="G2615">
        <v>1</v>
      </c>
      <c r="H2615">
        <v>3</v>
      </c>
      <c r="I2615" t="s">
        <v>947</v>
      </c>
      <c r="J2615" t="s">
        <v>948</v>
      </c>
      <c r="K2615" t="s">
        <v>949</v>
      </c>
      <c r="L2615">
        <v>1346</v>
      </c>
      <c r="N2615">
        <v>1009</v>
      </c>
      <c r="O2615" t="s">
        <v>160</v>
      </c>
      <c r="P2615" t="s">
        <v>160</v>
      </c>
      <c r="Q2615">
        <v>1</v>
      </c>
      <c r="W2615">
        <v>0</v>
      </c>
      <c r="X2615">
        <v>898949199</v>
      </c>
      <c r="Y2615">
        <v>2.4300000000000002</v>
      </c>
      <c r="AA2615">
        <v>28.23</v>
      </c>
      <c r="AB2615">
        <v>0</v>
      </c>
      <c r="AC2615">
        <v>0</v>
      </c>
      <c r="AD2615">
        <v>0</v>
      </c>
      <c r="AE2615">
        <v>8.09</v>
      </c>
      <c r="AF2615">
        <v>0</v>
      </c>
      <c r="AG2615">
        <v>0</v>
      </c>
      <c r="AH2615">
        <v>0</v>
      </c>
      <c r="AI2615">
        <v>3.49</v>
      </c>
      <c r="AJ2615">
        <v>1</v>
      </c>
      <c r="AK2615">
        <v>1</v>
      </c>
      <c r="AL2615">
        <v>1</v>
      </c>
      <c r="AN2615">
        <v>0</v>
      </c>
      <c r="AO2615">
        <v>1</v>
      </c>
      <c r="AP2615">
        <v>0</v>
      </c>
      <c r="AQ2615">
        <v>0</v>
      </c>
      <c r="AR2615">
        <v>0</v>
      </c>
      <c r="AS2615" t="s">
        <v>3</v>
      </c>
      <c r="AT2615">
        <v>2.4300000000000002</v>
      </c>
      <c r="AU2615" t="s">
        <v>3</v>
      </c>
      <c r="AV2615">
        <v>0</v>
      </c>
      <c r="AW2615">
        <v>2</v>
      </c>
      <c r="AX2615">
        <v>36145213</v>
      </c>
      <c r="AY2615">
        <v>1</v>
      </c>
      <c r="AZ2615">
        <v>0</v>
      </c>
      <c r="BA2615">
        <v>2544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</v>
      </c>
      <c r="BK2615">
        <v>0</v>
      </c>
      <c r="BL2615">
        <v>0</v>
      </c>
      <c r="BM2615">
        <v>0</v>
      </c>
      <c r="BN2615">
        <v>0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CX2615">
        <f>Y2615*Source!I2499</f>
        <v>7.5330000000000008E-2</v>
      </c>
      <c r="CY2615">
        <f t="shared" si="414"/>
        <v>28.23</v>
      </c>
      <c r="CZ2615">
        <f t="shared" si="415"/>
        <v>8.09</v>
      </c>
      <c r="DA2615">
        <f t="shared" si="416"/>
        <v>3.49</v>
      </c>
      <c r="DB2615">
        <f t="shared" si="412"/>
        <v>19.66</v>
      </c>
      <c r="DC2615">
        <f t="shared" si="413"/>
        <v>0</v>
      </c>
    </row>
    <row r="2616" spans="1:107">
      <c r="A2616">
        <f>ROW(Source!A2499)</f>
        <v>2499</v>
      </c>
      <c r="B2616">
        <v>35863109</v>
      </c>
      <c r="C2616">
        <v>35872275</v>
      </c>
      <c r="D2616">
        <v>29110439</v>
      </c>
      <c r="E2616">
        <v>1</v>
      </c>
      <c r="F2616">
        <v>1</v>
      </c>
      <c r="G2616">
        <v>1</v>
      </c>
      <c r="H2616">
        <v>3</v>
      </c>
      <c r="I2616" t="s">
        <v>950</v>
      </c>
      <c r="J2616" t="s">
        <v>951</v>
      </c>
      <c r="K2616" t="s">
        <v>952</v>
      </c>
      <c r="L2616">
        <v>1348</v>
      </c>
      <c r="N2616">
        <v>1009</v>
      </c>
      <c r="O2616" t="s">
        <v>30</v>
      </c>
      <c r="P2616" t="s">
        <v>30</v>
      </c>
      <c r="Q2616">
        <v>1000</v>
      </c>
      <c r="W2616">
        <v>0</v>
      </c>
      <c r="X2616">
        <v>728140085</v>
      </c>
      <c r="Y2616">
        <v>6.7000000000000004E-2</v>
      </c>
      <c r="AA2616">
        <v>60221.13</v>
      </c>
      <c r="AB2616">
        <v>0</v>
      </c>
      <c r="AC2616">
        <v>0</v>
      </c>
      <c r="AD2616">
        <v>0</v>
      </c>
      <c r="AE2616">
        <v>15481.01</v>
      </c>
      <c r="AF2616">
        <v>0</v>
      </c>
      <c r="AG2616">
        <v>0</v>
      </c>
      <c r="AH2616">
        <v>0</v>
      </c>
      <c r="AI2616">
        <v>3.89</v>
      </c>
      <c r="AJ2616">
        <v>1</v>
      </c>
      <c r="AK2616">
        <v>1</v>
      </c>
      <c r="AL2616">
        <v>1</v>
      </c>
      <c r="AN2616">
        <v>0</v>
      </c>
      <c r="AO2616">
        <v>1</v>
      </c>
      <c r="AP2616">
        <v>0</v>
      </c>
      <c r="AQ2616">
        <v>0</v>
      </c>
      <c r="AR2616">
        <v>0</v>
      </c>
      <c r="AS2616" t="s">
        <v>3</v>
      </c>
      <c r="AT2616">
        <v>6.7000000000000004E-2</v>
      </c>
      <c r="AU2616" t="s">
        <v>3</v>
      </c>
      <c r="AV2616">
        <v>0</v>
      </c>
      <c r="AW2616">
        <v>2</v>
      </c>
      <c r="AX2616">
        <v>36145214</v>
      </c>
      <c r="AY2616">
        <v>1</v>
      </c>
      <c r="AZ2616">
        <v>0</v>
      </c>
      <c r="BA2616">
        <v>2545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0</v>
      </c>
      <c r="BK2616">
        <v>0</v>
      </c>
      <c r="BL2616">
        <v>0</v>
      </c>
      <c r="BM2616">
        <v>0</v>
      </c>
      <c r="BN2616">
        <v>0</v>
      </c>
      <c r="BO2616">
        <v>0</v>
      </c>
      <c r="BP2616">
        <v>0</v>
      </c>
      <c r="BQ2616">
        <v>0</v>
      </c>
      <c r="BR2616">
        <v>0</v>
      </c>
      <c r="BS2616">
        <v>0</v>
      </c>
      <c r="BT2616">
        <v>0</v>
      </c>
      <c r="BU2616">
        <v>0</v>
      </c>
      <c r="BV2616">
        <v>0</v>
      </c>
      <c r="BW2616">
        <v>0</v>
      </c>
      <c r="CX2616">
        <f>Y2616*Source!I2499</f>
        <v>2.0770000000000003E-3</v>
      </c>
      <c r="CY2616">
        <f t="shared" si="414"/>
        <v>60221.13</v>
      </c>
      <c r="CZ2616">
        <f t="shared" si="415"/>
        <v>15481.01</v>
      </c>
      <c r="DA2616">
        <f t="shared" si="416"/>
        <v>3.89</v>
      </c>
      <c r="DB2616">
        <f t="shared" si="412"/>
        <v>1037.23</v>
      </c>
      <c r="DC2616">
        <f t="shared" si="413"/>
        <v>0</v>
      </c>
    </row>
    <row r="2617" spans="1:107">
      <c r="A2617">
        <f>ROW(Source!A2499)</f>
        <v>2499</v>
      </c>
      <c r="B2617">
        <v>35863109</v>
      </c>
      <c r="C2617">
        <v>35872275</v>
      </c>
      <c r="D2617">
        <v>29149868</v>
      </c>
      <c r="E2617">
        <v>1</v>
      </c>
      <c r="F2617">
        <v>1</v>
      </c>
      <c r="G2617">
        <v>1</v>
      </c>
      <c r="H2617">
        <v>3</v>
      </c>
      <c r="I2617" t="s">
        <v>953</v>
      </c>
      <c r="J2617" t="s">
        <v>954</v>
      </c>
      <c r="K2617" t="s">
        <v>955</v>
      </c>
      <c r="L2617">
        <v>1339</v>
      </c>
      <c r="N2617">
        <v>1007</v>
      </c>
      <c r="O2617" t="s">
        <v>617</v>
      </c>
      <c r="P2617" t="s">
        <v>617</v>
      </c>
      <c r="Q2617">
        <v>1</v>
      </c>
      <c r="W2617">
        <v>0</v>
      </c>
      <c r="X2617">
        <v>-1546867598</v>
      </c>
      <c r="Y2617">
        <v>4.4000000000000003E-3</v>
      </c>
      <c r="AA2617">
        <v>495.28</v>
      </c>
      <c r="AB2617">
        <v>0</v>
      </c>
      <c r="AC2617">
        <v>0</v>
      </c>
      <c r="AD2617">
        <v>0</v>
      </c>
      <c r="AE2617">
        <v>74.59</v>
      </c>
      <c r="AF2617">
        <v>0</v>
      </c>
      <c r="AG2617">
        <v>0</v>
      </c>
      <c r="AH2617">
        <v>0</v>
      </c>
      <c r="AI2617">
        <v>6.64</v>
      </c>
      <c r="AJ2617">
        <v>1</v>
      </c>
      <c r="AK2617">
        <v>1</v>
      </c>
      <c r="AL2617">
        <v>1</v>
      </c>
      <c r="AN2617">
        <v>0</v>
      </c>
      <c r="AO2617">
        <v>1</v>
      </c>
      <c r="AP2617">
        <v>0</v>
      </c>
      <c r="AQ2617">
        <v>0</v>
      </c>
      <c r="AR2617">
        <v>0</v>
      </c>
      <c r="AS2617" t="s">
        <v>3</v>
      </c>
      <c r="AT2617">
        <v>4.4000000000000003E-3</v>
      </c>
      <c r="AU2617" t="s">
        <v>3</v>
      </c>
      <c r="AV2617">
        <v>0</v>
      </c>
      <c r="AW2617">
        <v>2</v>
      </c>
      <c r="AX2617">
        <v>36145215</v>
      </c>
      <c r="AY2617">
        <v>1</v>
      </c>
      <c r="AZ2617">
        <v>0</v>
      </c>
      <c r="BA2617">
        <v>2546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0</v>
      </c>
      <c r="BL2617">
        <v>0</v>
      </c>
      <c r="BM2617">
        <v>0</v>
      </c>
      <c r="BN2617"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CX2617">
        <f>Y2617*Source!I2499</f>
        <v>1.3640000000000001E-4</v>
      </c>
      <c r="CY2617">
        <f t="shared" si="414"/>
        <v>495.28</v>
      </c>
      <c r="CZ2617">
        <f t="shared" si="415"/>
        <v>74.59</v>
      </c>
      <c r="DA2617">
        <f t="shared" si="416"/>
        <v>6.64</v>
      </c>
      <c r="DB2617">
        <f t="shared" si="412"/>
        <v>0.33</v>
      </c>
      <c r="DC2617">
        <f t="shared" si="413"/>
        <v>0</v>
      </c>
    </row>
    <row r="2618" spans="1:107">
      <c r="A2618">
        <f>ROW(Source!A2499)</f>
        <v>2499</v>
      </c>
      <c r="B2618">
        <v>35863109</v>
      </c>
      <c r="C2618">
        <v>35872275</v>
      </c>
      <c r="D2618">
        <v>29150040</v>
      </c>
      <c r="E2618">
        <v>1</v>
      </c>
      <c r="F2618">
        <v>1</v>
      </c>
      <c r="G2618">
        <v>1</v>
      </c>
      <c r="H2618">
        <v>3</v>
      </c>
      <c r="I2618" t="s">
        <v>804</v>
      </c>
      <c r="J2618" t="s">
        <v>805</v>
      </c>
      <c r="K2618" t="s">
        <v>806</v>
      </c>
      <c r="L2618">
        <v>1339</v>
      </c>
      <c r="N2618">
        <v>1007</v>
      </c>
      <c r="O2618" t="s">
        <v>617</v>
      </c>
      <c r="P2618" t="s">
        <v>617</v>
      </c>
      <c r="Q2618">
        <v>1</v>
      </c>
      <c r="W2618">
        <v>0</v>
      </c>
      <c r="X2618">
        <v>693153122</v>
      </c>
      <c r="Y2618">
        <v>0.24</v>
      </c>
      <c r="AA2618">
        <v>22.2</v>
      </c>
      <c r="AB2618">
        <v>0</v>
      </c>
      <c r="AC2618">
        <v>0</v>
      </c>
      <c r="AD2618">
        <v>0</v>
      </c>
      <c r="AE2618">
        <v>2.44</v>
      </c>
      <c r="AF2618">
        <v>0</v>
      </c>
      <c r="AG2618">
        <v>0</v>
      </c>
      <c r="AH2618">
        <v>0</v>
      </c>
      <c r="AI2618">
        <v>9.1</v>
      </c>
      <c r="AJ2618">
        <v>1</v>
      </c>
      <c r="AK2618">
        <v>1</v>
      </c>
      <c r="AL2618">
        <v>1</v>
      </c>
      <c r="AN2618">
        <v>0</v>
      </c>
      <c r="AO2618">
        <v>1</v>
      </c>
      <c r="AP2618">
        <v>0</v>
      </c>
      <c r="AQ2618">
        <v>0</v>
      </c>
      <c r="AR2618">
        <v>0</v>
      </c>
      <c r="AS2618" t="s">
        <v>3</v>
      </c>
      <c r="AT2618">
        <v>0.24</v>
      </c>
      <c r="AU2618" t="s">
        <v>3</v>
      </c>
      <c r="AV2618">
        <v>0</v>
      </c>
      <c r="AW2618">
        <v>2</v>
      </c>
      <c r="AX2618">
        <v>36145216</v>
      </c>
      <c r="AY2618">
        <v>1</v>
      </c>
      <c r="AZ2618">
        <v>0</v>
      </c>
      <c r="BA2618">
        <v>2547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0</v>
      </c>
      <c r="BL2618">
        <v>0</v>
      </c>
      <c r="BM2618">
        <v>0</v>
      </c>
      <c r="BN2618"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CX2618">
        <f>Y2618*Source!I2499</f>
        <v>7.4399999999999996E-3</v>
      </c>
      <c r="CY2618">
        <f t="shared" si="414"/>
        <v>22.2</v>
      </c>
      <c r="CZ2618">
        <f t="shared" si="415"/>
        <v>2.44</v>
      </c>
      <c r="DA2618">
        <f t="shared" si="416"/>
        <v>9.1</v>
      </c>
      <c r="DB2618">
        <f t="shared" si="412"/>
        <v>0.59</v>
      </c>
      <c r="DC2618">
        <f t="shared" si="413"/>
        <v>0</v>
      </c>
    </row>
    <row r="2619" spans="1:107">
      <c r="A2619">
        <f>ROW(Source!A2500)</f>
        <v>2500</v>
      </c>
      <c r="B2619">
        <v>35863109</v>
      </c>
      <c r="C2619">
        <v>35872300</v>
      </c>
      <c r="D2619">
        <v>29364679</v>
      </c>
      <c r="E2619">
        <v>1</v>
      </c>
      <c r="F2619">
        <v>1</v>
      </c>
      <c r="G2619">
        <v>1</v>
      </c>
      <c r="H2619">
        <v>1</v>
      </c>
      <c r="I2619" t="s">
        <v>735</v>
      </c>
      <c r="J2619" t="s">
        <v>3</v>
      </c>
      <c r="K2619" t="s">
        <v>736</v>
      </c>
      <c r="L2619">
        <v>1369</v>
      </c>
      <c r="N2619">
        <v>1013</v>
      </c>
      <c r="O2619" t="s">
        <v>561</v>
      </c>
      <c r="P2619" t="s">
        <v>561</v>
      </c>
      <c r="Q2619">
        <v>1</v>
      </c>
      <c r="W2619">
        <v>0</v>
      </c>
      <c r="X2619">
        <v>931378261</v>
      </c>
      <c r="Y2619">
        <v>74.73</v>
      </c>
      <c r="AA2619">
        <v>0</v>
      </c>
      <c r="AB2619">
        <v>0</v>
      </c>
      <c r="AC2619">
        <v>0</v>
      </c>
      <c r="AD2619">
        <v>316.85000000000002</v>
      </c>
      <c r="AE2619">
        <v>0</v>
      </c>
      <c r="AF2619">
        <v>0</v>
      </c>
      <c r="AG2619">
        <v>0</v>
      </c>
      <c r="AH2619">
        <v>316.85000000000002</v>
      </c>
      <c r="AI2619">
        <v>1</v>
      </c>
      <c r="AJ2619">
        <v>1</v>
      </c>
      <c r="AK2619">
        <v>1</v>
      </c>
      <c r="AL2619">
        <v>1</v>
      </c>
      <c r="AN2619">
        <v>0</v>
      </c>
      <c r="AO2619">
        <v>1</v>
      </c>
      <c r="AP2619">
        <v>0</v>
      </c>
      <c r="AQ2619">
        <v>0</v>
      </c>
      <c r="AR2619">
        <v>0</v>
      </c>
      <c r="AS2619" t="s">
        <v>3</v>
      </c>
      <c r="AT2619">
        <v>74.73</v>
      </c>
      <c r="AU2619" t="s">
        <v>3</v>
      </c>
      <c r="AV2619">
        <v>1</v>
      </c>
      <c r="AW2619">
        <v>2</v>
      </c>
      <c r="AX2619">
        <v>36145217</v>
      </c>
      <c r="AY2619">
        <v>1</v>
      </c>
      <c r="AZ2619">
        <v>0</v>
      </c>
      <c r="BA2619">
        <v>2548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0</v>
      </c>
      <c r="BL2619">
        <v>0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0</v>
      </c>
      <c r="CX2619">
        <f>Y2619*Source!I2500</f>
        <v>1.4946000000000002</v>
      </c>
      <c r="CY2619">
        <f>AD2619</f>
        <v>316.85000000000002</v>
      </c>
      <c r="CZ2619">
        <f>AH2619</f>
        <v>316.85000000000002</v>
      </c>
      <c r="DA2619">
        <f>AL2619</f>
        <v>1</v>
      </c>
      <c r="DB2619">
        <f t="shared" si="412"/>
        <v>23678.2</v>
      </c>
      <c r="DC2619">
        <f t="shared" si="413"/>
        <v>0</v>
      </c>
    </row>
    <row r="2620" spans="1:107">
      <c r="A2620">
        <f>ROW(Source!A2500)</f>
        <v>2500</v>
      </c>
      <c r="B2620">
        <v>35863109</v>
      </c>
      <c r="C2620">
        <v>35872300</v>
      </c>
      <c r="D2620">
        <v>121548</v>
      </c>
      <c r="E2620">
        <v>1</v>
      </c>
      <c r="F2620">
        <v>1</v>
      </c>
      <c r="G2620">
        <v>1</v>
      </c>
      <c r="H2620">
        <v>1</v>
      </c>
      <c r="I2620" t="s">
        <v>35</v>
      </c>
      <c r="J2620" t="s">
        <v>3</v>
      </c>
      <c r="K2620" t="s">
        <v>562</v>
      </c>
      <c r="L2620">
        <v>608254</v>
      </c>
      <c r="N2620">
        <v>1013</v>
      </c>
      <c r="O2620" t="s">
        <v>563</v>
      </c>
      <c r="P2620" t="s">
        <v>563</v>
      </c>
      <c r="Q2620">
        <v>1</v>
      </c>
      <c r="W2620">
        <v>0</v>
      </c>
      <c r="X2620">
        <v>-185737400</v>
      </c>
      <c r="Y2620">
        <v>0.51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1</v>
      </c>
      <c r="AJ2620">
        <v>1</v>
      </c>
      <c r="AK2620">
        <v>1</v>
      </c>
      <c r="AL2620">
        <v>1</v>
      </c>
      <c r="AN2620">
        <v>0</v>
      </c>
      <c r="AO2620">
        <v>1</v>
      </c>
      <c r="AP2620">
        <v>0</v>
      </c>
      <c r="AQ2620">
        <v>0</v>
      </c>
      <c r="AR2620">
        <v>0</v>
      </c>
      <c r="AS2620" t="s">
        <v>3</v>
      </c>
      <c r="AT2620">
        <v>0.51</v>
      </c>
      <c r="AU2620" t="s">
        <v>3</v>
      </c>
      <c r="AV2620">
        <v>2</v>
      </c>
      <c r="AW2620">
        <v>2</v>
      </c>
      <c r="AX2620">
        <v>36145218</v>
      </c>
      <c r="AY2620">
        <v>1</v>
      </c>
      <c r="AZ2620">
        <v>0</v>
      </c>
      <c r="BA2620">
        <v>2549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0</v>
      </c>
      <c r="BL2620">
        <v>0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CX2620">
        <f>Y2620*Source!I2500</f>
        <v>1.0200000000000001E-2</v>
      </c>
      <c r="CY2620">
        <f>AD2620</f>
        <v>0</v>
      </c>
      <c r="CZ2620">
        <f>AH2620</f>
        <v>0</v>
      </c>
      <c r="DA2620">
        <f>AL2620</f>
        <v>1</v>
      </c>
      <c r="DB2620">
        <f t="shared" si="412"/>
        <v>0</v>
      </c>
      <c r="DC2620">
        <f t="shared" si="413"/>
        <v>0</v>
      </c>
    </row>
    <row r="2621" spans="1:107">
      <c r="A2621">
        <f>ROW(Source!A2500)</f>
        <v>2500</v>
      </c>
      <c r="B2621">
        <v>35863109</v>
      </c>
      <c r="C2621">
        <v>35872300</v>
      </c>
      <c r="D2621">
        <v>29172362</v>
      </c>
      <c r="E2621">
        <v>1</v>
      </c>
      <c r="F2621">
        <v>1</v>
      </c>
      <c r="G2621">
        <v>1</v>
      </c>
      <c r="H2621">
        <v>2</v>
      </c>
      <c r="I2621" t="s">
        <v>737</v>
      </c>
      <c r="J2621" t="s">
        <v>738</v>
      </c>
      <c r="K2621" t="s">
        <v>739</v>
      </c>
      <c r="L2621">
        <v>1368</v>
      </c>
      <c r="N2621">
        <v>1011</v>
      </c>
      <c r="O2621" t="s">
        <v>567</v>
      </c>
      <c r="P2621" t="s">
        <v>567</v>
      </c>
      <c r="Q2621">
        <v>1</v>
      </c>
      <c r="W2621">
        <v>0</v>
      </c>
      <c r="X2621">
        <v>2071614860</v>
      </c>
      <c r="Y2621">
        <v>0.51</v>
      </c>
      <c r="AA2621">
        <v>0</v>
      </c>
      <c r="AB2621">
        <v>1113.56</v>
      </c>
      <c r="AC2621">
        <v>446.18</v>
      </c>
      <c r="AD2621">
        <v>0</v>
      </c>
      <c r="AE2621">
        <v>0</v>
      </c>
      <c r="AF2621">
        <v>134.65</v>
      </c>
      <c r="AG2621">
        <v>13.5</v>
      </c>
      <c r="AH2621">
        <v>0</v>
      </c>
      <c r="AI2621">
        <v>1</v>
      </c>
      <c r="AJ2621">
        <v>8.27</v>
      </c>
      <c r="AK2621">
        <v>33.049999999999997</v>
      </c>
      <c r="AL2621">
        <v>1</v>
      </c>
      <c r="AN2621">
        <v>0</v>
      </c>
      <c r="AO2621">
        <v>1</v>
      </c>
      <c r="AP2621">
        <v>0</v>
      </c>
      <c r="AQ2621">
        <v>0</v>
      </c>
      <c r="AR2621">
        <v>0</v>
      </c>
      <c r="AS2621" t="s">
        <v>3</v>
      </c>
      <c r="AT2621">
        <v>0.51</v>
      </c>
      <c r="AU2621" t="s">
        <v>3</v>
      </c>
      <c r="AV2621">
        <v>0</v>
      </c>
      <c r="AW2621">
        <v>2</v>
      </c>
      <c r="AX2621">
        <v>36145219</v>
      </c>
      <c r="AY2621">
        <v>1</v>
      </c>
      <c r="AZ2621">
        <v>0</v>
      </c>
      <c r="BA2621">
        <v>2550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0</v>
      </c>
      <c r="BK2621">
        <v>0</v>
      </c>
      <c r="BL2621">
        <v>0</v>
      </c>
      <c r="BM2621">
        <v>0</v>
      </c>
      <c r="BN2621"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CX2621">
        <f>Y2621*Source!I2500</f>
        <v>1.0200000000000001E-2</v>
      </c>
      <c r="CY2621">
        <f>AB2621</f>
        <v>1113.56</v>
      </c>
      <c r="CZ2621">
        <f>AF2621</f>
        <v>134.65</v>
      </c>
      <c r="DA2621">
        <f>AJ2621</f>
        <v>8.27</v>
      </c>
      <c r="DB2621">
        <f t="shared" si="412"/>
        <v>68.67</v>
      </c>
      <c r="DC2621">
        <f t="shared" si="413"/>
        <v>6.89</v>
      </c>
    </row>
    <row r="2622" spans="1:107">
      <c r="A2622">
        <f>ROW(Source!A2500)</f>
        <v>2500</v>
      </c>
      <c r="B2622">
        <v>35863109</v>
      </c>
      <c r="C2622">
        <v>35872300</v>
      </c>
      <c r="D2622">
        <v>29174500</v>
      </c>
      <c r="E2622">
        <v>1</v>
      </c>
      <c r="F2622">
        <v>1</v>
      </c>
      <c r="G2622">
        <v>1</v>
      </c>
      <c r="H2622">
        <v>2</v>
      </c>
      <c r="I2622" t="s">
        <v>646</v>
      </c>
      <c r="J2622" t="s">
        <v>647</v>
      </c>
      <c r="K2622" t="s">
        <v>648</v>
      </c>
      <c r="L2622">
        <v>1368</v>
      </c>
      <c r="N2622">
        <v>1011</v>
      </c>
      <c r="O2622" t="s">
        <v>567</v>
      </c>
      <c r="P2622" t="s">
        <v>567</v>
      </c>
      <c r="Q2622">
        <v>1</v>
      </c>
      <c r="W2622">
        <v>0</v>
      </c>
      <c r="X2622">
        <v>-239831557</v>
      </c>
      <c r="Y2622">
        <v>16.38</v>
      </c>
      <c r="AA2622">
        <v>0</v>
      </c>
      <c r="AB2622">
        <v>7.33</v>
      </c>
      <c r="AC2622">
        <v>0</v>
      </c>
      <c r="AD2622">
        <v>0</v>
      </c>
      <c r="AE2622">
        <v>0</v>
      </c>
      <c r="AF2622">
        <v>1.95</v>
      </c>
      <c r="AG2622">
        <v>0</v>
      </c>
      <c r="AH2622">
        <v>0</v>
      </c>
      <c r="AI2622">
        <v>1</v>
      </c>
      <c r="AJ2622">
        <v>3.76</v>
      </c>
      <c r="AK2622">
        <v>33.049999999999997</v>
      </c>
      <c r="AL2622">
        <v>1</v>
      </c>
      <c r="AN2622">
        <v>0</v>
      </c>
      <c r="AO2622">
        <v>1</v>
      </c>
      <c r="AP2622">
        <v>0</v>
      </c>
      <c r="AQ2622">
        <v>0</v>
      </c>
      <c r="AR2622">
        <v>0</v>
      </c>
      <c r="AS2622" t="s">
        <v>3</v>
      </c>
      <c r="AT2622">
        <v>16.38</v>
      </c>
      <c r="AU2622" t="s">
        <v>3</v>
      </c>
      <c r="AV2622">
        <v>0</v>
      </c>
      <c r="AW2622">
        <v>2</v>
      </c>
      <c r="AX2622">
        <v>36145220</v>
      </c>
      <c r="AY2622">
        <v>1</v>
      </c>
      <c r="AZ2622">
        <v>0</v>
      </c>
      <c r="BA2622">
        <v>2551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0</v>
      </c>
      <c r="BL2622">
        <v>0</v>
      </c>
      <c r="BM2622">
        <v>0</v>
      </c>
      <c r="BN2622">
        <v>0</v>
      </c>
      <c r="BO2622">
        <v>0</v>
      </c>
      <c r="BP2622">
        <v>0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CX2622">
        <f>Y2622*Source!I2500</f>
        <v>0.3276</v>
      </c>
      <c r="CY2622">
        <f>AB2622</f>
        <v>7.33</v>
      </c>
      <c r="CZ2622">
        <f>AF2622</f>
        <v>1.95</v>
      </c>
      <c r="DA2622">
        <f>AJ2622</f>
        <v>3.76</v>
      </c>
      <c r="DB2622">
        <f t="shared" si="412"/>
        <v>31.94</v>
      </c>
      <c r="DC2622">
        <f t="shared" si="413"/>
        <v>0</v>
      </c>
    </row>
    <row r="2623" spans="1:107">
      <c r="A2623">
        <f>ROW(Source!A2500)</f>
        <v>2500</v>
      </c>
      <c r="B2623">
        <v>35863109</v>
      </c>
      <c r="C2623">
        <v>35872300</v>
      </c>
      <c r="D2623">
        <v>29174913</v>
      </c>
      <c r="E2623">
        <v>1</v>
      </c>
      <c r="F2623">
        <v>1</v>
      </c>
      <c r="G2623">
        <v>1</v>
      </c>
      <c r="H2623">
        <v>2</v>
      </c>
      <c r="I2623" t="s">
        <v>578</v>
      </c>
      <c r="J2623" t="s">
        <v>579</v>
      </c>
      <c r="K2623" t="s">
        <v>580</v>
      </c>
      <c r="L2623">
        <v>1368</v>
      </c>
      <c r="N2623">
        <v>1011</v>
      </c>
      <c r="O2623" t="s">
        <v>567</v>
      </c>
      <c r="P2623" t="s">
        <v>567</v>
      </c>
      <c r="Q2623">
        <v>1</v>
      </c>
      <c r="W2623">
        <v>0</v>
      </c>
      <c r="X2623">
        <v>458544584</v>
      </c>
      <c r="Y2623">
        <v>0.51</v>
      </c>
      <c r="AA2623">
        <v>0</v>
      </c>
      <c r="AB2623">
        <v>932.72</v>
      </c>
      <c r="AC2623">
        <v>383.38</v>
      </c>
      <c r="AD2623">
        <v>0</v>
      </c>
      <c r="AE2623">
        <v>0</v>
      </c>
      <c r="AF2623">
        <v>87.17</v>
      </c>
      <c r="AG2623">
        <v>11.6</v>
      </c>
      <c r="AH2623">
        <v>0</v>
      </c>
      <c r="AI2623">
        <v>1</v>
      </c>
      <c r="AJ2623">
        <v>10.7</v>
      </c>
      <c r="AK2623">
        <v>33.049999999999997</v>
      </c>
      <c r="AL2623">
        <v>1</v>
      </c>
      <c r="AN2623">
        <v>0</v>
      </c>
      <c r="AO2623">
        <v>1</v>
      </c>
      <c r="AP2623">
        <v>0</v>
      </c>
      <c r="AQ2623">
        <v>0</v>
      </c>
      <c r="AR2623">
        <v>0</v>
      </c>
      <c r="AS2623" t="s">
        <v>3</v>
      </c>
      <c r="AT2623">
        <v>0.51</v>
      </c>
      <c r="AU2623" t="s">
        <v>3</v>
      </c>
      <c r="AV2623">
        <v>0</v>
      </c>
      <c r="AW2623">
        <v>2</v>
      </c>
      <c r="AX2623">
        <v>36145221</v>
      </c>
      <c r="AY2623">
        <v>1</v>
      </c>
      <c r="AZ2623">
        <v>0</v>
      </c>
      <c r="BA2623">
        <v>2552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0</v>
      </c>
      <c r="CX2623">
        <f>Y2623*Source!I2500</f>
        <v>1.0200000000000001E-2</v>
      </c>
      <c r="CY2623">
        <f>AB2623</f>
        <v>932.72</v>
      </c>
      <c r="CZ2623">
        <f>AF2623</f>
        <v>87.17</v>
      </c>
      <c r="DA2623">
        <f>AJ2623</f>
        <v>10.7</v>
      </c>
      <c r="DB2623">
        <f t="shared" si="412"/>
        <v>44.46</v>
      </c>
      <c r="DC2623">
        <f t="shared" si="413"/>
        <v>5.92</v>
      </c>
    </row>
    <row r="2624" spans="1:107">
      <c r="A2624">
        <f>ROW(Source!A2500)</f>
        <v>2500</v>
      </c>
      <c r="B2624">
        <v>35863109</v>
      </c>
      <c r="C2624">
        <v>35872300</v>
      </c>
      <c r="D2624">
        <v>29114269</v>
      </c>
      <c r="E2624">
        <v>1</v>
      </c>
      <c r="F2624">
        <v>1</v>
      </c>
      <c r="G2624">
        <v>1</v>
      </c>
      <c r="H2624">
        <v>3</v>
      </c>
      <c r="I2624" t="s">
        <v>780</v>
      </c>
      <c r="J2624" t="s">
        <v>781</v>
      </c>
      <c r="K2624" t="s">
        <v>782</v>
      </c>
      <c r="L2624">
        <v>1348</v>
      </c>
      <c r="N2624">
        <v>1009</v>
      </c>
      <c r="O2624" t="s">
        <v>30</v>
      </c>
      <c r="P2624" t="s">
        <v>30</v>
      </c>
      <c r="Q2624">
        <v>1000</v>
      </c>
      <c r="W2624">
        <v>0</v>
      </c>
      <c r="X2624">
        <v>2140487653</v>
      </c>
      <c r="Y2624">
        <v>3.0599999999999998E-3</v>
      </c>
      <c r="AA2624">
        <v>113610.11</v>
      </c>
      <c r="AB2624">
        <v>0</v>
      </c>
      <c r="AC2624">
        <v>0</v>
      </c>
      <c r="AD2624">
        <v>0</v>
      </c>
      <c r="AE2624">
        <v>12429.99</v>
      </c>
      <c r="AF2624">
        <v>0</v>
      </c>
      <c r="AG2624">
        <v>0</v>
      </c>
      <c r="AH2624">
        <v>0</v>
      </c>
      <c r="AI2624">
        <v>9.14</v>
      </c>
      <c r="AJ2624">
        <v>1</v>
      </c>
      <c r="AK2624">
        <v>1</v>
      </c>
      <c r="AL2624">
        <v>1</v>
      </c>
      <c r="AN2624">
        <v>0</v>
      </c>
      <c r="AO2624">
        <v>1</v>
      </c>
      <c r="AP2624">
        <v>0</v>
      </c>
      <c r="AQ2624">
        <v>0</v>
      </c>
      <c r="AR2624">
        <v>0</v>
      </c>
      <c r="AS2624" t="s">
        <v>3</v>
      </c>
      <c r="AT2624">
        <v>3.0599999999999998E-3</v>
      </c>
      <c r="AU2624" t="s">
        <v>3</v>
      </c>
      <c r="AV2624">
        <v>0</v>
      </c>
      <c r="AW2624">
        <v>2</v>
      </c>
      <c r="AX2624">
        <v>36145222</v>
      </c>
      <c r="AY2624">
        <v>1</v>
      </c>
      <c r="AZ2624">
        <v>0</v>
      </c>
      <c r="BA2624">
        <v>2553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0</v>
      </c>
      <c r="BK2624">
        <v>0</v>
      </c>
      <c r="BL2624">
        <v>0</v>
      </c>
      <c r="BM2624">
        <v>0</v>
      </c>
      <c r="BN2624">
        <v>0</v>
      </c>
      <c r="BO2624">
        <v>0</v>
      </c>
      <c r="BP2624">
        <v>0</v>
      </c>
      <c r="BQ2624">
        <v>0</v>
      </c>
      <c r="BR2624">
        <v>0</v>
      </c>
      <c r="BS2624">
        <v>0</v>
      </c>
      <c r="BT2624">
        <v>0</v>
      </c>
      <c r="BU2624">
        <v>0</v>
      </c>
      <c r="BV2624">
        <v>0</v>
      </c>
      <c r="BW2624">
        <v>0</v>
      </c>
      <c r="CX2624">
        <f>Y2624*Source!I2500</f>
        <v>6.1199999999999997E-5</v>
      </c>
      <c r="CY2624">
        <f>AA2624</f>
        <v>113610.11</v>
      </c>
      <c r="CZ2624">
        <f>AE2624</f>
        <v>12429.99</v>
      </c>
      <c r="DA2624">
        <f>AI2624</f>
        <v>9.14</v>
      </c>
      <c r="DB2624">
        <f t="shared" si="412"/>
        <v>38.04</v>
      </c>
      <c r="DC2624">
        <f t="shared" si="413"/>
        <v>0</v>
      </c>
    </row>
    <row r="2625" spans="1:107">
      <c r="A2625">
        <f>ROW(Source!A2500)</f>
        <v>2500</v>
      </c>
      <c r="B2625">
        <v>35863109</v>
      </c>
      <c r="C2625">
        <v>35872300</v>
      </c>
      <c r="D2625">
        <v>29110838</v>
      </c>
      <c r="E2625">
        <v>1</v>
      </c>
      <c r="F2625">
        <v>1</v>
      </c>
      <c r="G2625">
        <v>1</v>
      </c>
      <c r="H2625">
        <v>3</v>
      </c>
      <c r="I2625" t="s">
        <v>743</v>
      </c>
      <c r="J2625" t="s">
        <v>744</v>
      </c>
      <c r="K2625" t="s">
        <v>745</v>
      </c>
      <c r="L2625">
        <v>1346</v>
      </c>
      <c r="N2625">
        <v>1009</v>
      </c>
      <c r="O2625" t="s">
        <v>160</v>
      </c>
      <c r="P2625" t="s">
        <v>160</v>
      </c>
      <c r="Q2625">
        <v>1</v>
      </c>
      <c r="W2625">
        <v>0</v>
      </c>
      <c r="X2625">
        <v>-667794164</v>
      </c>
      <c r="Y2625">
        <v>0.31</v>
      </c>
      <c r="AA2625">
        <v>100.04</v>
      </c>
      <c r="AB2625">
        <v>0</v>
      </c>
      <c r="AC2625">
        <v>0</v>
      </c>
      <c r="AD2625">
        <v>0</v>
      </c>
      <c r="AE2625">
        <v>30.5</v>
      </c>
      <c r="AF2625">
        <v>0</v>
      </c>
      <c r="AG2625">
        <v>0</v>
      </c>
      <c r="AH2625">
        <v>0</v>
      </c>
      <c r="AI2625">
        <v>3.28</v>
      </c>
      <c r="AJ2625">
        <v>1</v>
      </c>
      <c r="AK2625">
        <v>1</v>
      </c>
      <c r="AL2625">
        <v>1</v>
      </c>
      <c r="AN2625">
        <v>0</v>
      </c>
      <c r="AO2625">
        <v>1</v>
      </c>
      <c r="AP2625">
        <v>0</v>
      </c>
      <c r="AQ2625">
        <v>0</v>
      </c>
      <c r="AR2625">
        <v>0</v>
      </c>
      <c r="AS2625" t="s">
        <v>3</v>
      </c>
      <c r="AT2625">
        <v>0.31</v>
      </c>
      <c r="AU2625" t="s">
        <v>3</v>
      </c>
      <c r="AV2625">
        <v>0</v>
      </c>
      <c r="AW2625">
        <v>2</v>
      </c>
      <c r="AX2625">
        <v>36145223</v>
      </c>
      <c r="AY2625">
        <v>1</v>
      </c>
      <c r="AZ2625">
        <v>0</v>
      </c>
      <c r="BA2625">
        <v>2554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0</v>
      </c>
      <c r="BK2625">
        <v>0</v>
      </c>
      <c r="BL2625">
        <v>0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CX2625">
        <f>Y2625*Source!I2500</f>
        <v>6.1999999999999998E-3</v>
      </c>
      <c r="CY2625">
        <f>AA2625</f>
        <v>100.04</v>
      </c>
      <c r="CZ2625">
        <f>AE2625</f>
        <v>30.5</v>
      </c>
      <c r="DA2625">
        <f>AI2625</f>
        <v>3.28</v>
      </c>
      <c r="DB2625">
        <f t="shared" si="412"/>
        <v>9.4600000000000009</v>
      </c>
      <c r="DC2625">
        <f t="shared" si="413"/>
        <v>0</v>
      </c>
    </row>
    <row r="2626" spans="1:107">
      <c r="A2626">
        <f>ROW(Source!A2500)</f>
        <v>2500</v>
      </c>
      <c r="B2626">
        <v>35863109</v>
      </c>
      <c r="C2626">
        <v>35872300</v>
      </c>
      <c r="D2626">
        <v>29114470</v>
      </c>
      <c r="E2626">
        <v>1</v>
      </c>
      <c r="F2626">
        <v>1</v>
      </c>
      <c r="G2626">
        <v>1</v>
      </c>
      <c r="H2626">
        <v>3</v>
      </c>
      <c r="I2626" t="s">
        <v>319</v>
      </c>
      <c r="J2626" t="s">
        <v>321</v>
      </c>
      <c r="K2626" t="s">
        <v>320</v>
      </c>
      <c r="L2626">
        <v>1355</v>
      </c>
      <c r="N2626">
        <v>1010</v>
      </c>
      <c r="O2626" t="s">
        <v>58</v>
      </c>
      <c r="P2626" t="s">
        <v>58</v>
      </c>
      <c r="Q2626">
        <v>100</v>
      </c>
      <c r="W2626">
        <v>0</v>
      </c>
      <c r="X2626">
        <v>-228248654</v>
      </c>
      <c r="Y2626">
        <v>4.08</v>
      </c>
      <c r="AA2626">
        <v>55.19</v>
      </c>
      <c r="AB2626">
        <v>0</v>
      </c>
      <c r="AC2626">
        <v>0</v>
      </c>
      <c r="AD2626">
        <v>0</v>
      </c>
      <c r="AE2626">
        <v>86.24</v>
      </c>
      <c r="AF2626">
        <v>0</v>
      </c>
      <c r="AG2626">
        <v>0</v>
      </c>
      <c r="AH2626">
        <v>0</v>
      </c>
      <c r="AI2626">
        <v>0.64</v>
      </c>
      <c r="AJ2626">
        <v>1</v>
      </c>
      <c r="AK2626">
        <v>1</v>
      </c>
      <c r="AL2626">
        <v>1</v>
      </c>
      <c r="AN2626">
        <v>0</v>
      </c>
      <c r="AO2626">
        <v>1</v>
      </c>
      <c r="AP2626">
        <v>0</v>
      </c>
      <c r="AQ2626">
        <v>0</v>
      </c>
      <c r="AR2626">
        <v>0</v>
      </c>
      <c r="AS2626" t="s">
        <v>3</v>
      </c>
      <c r="AT2626">
        <v>4.08</v>
      </c>
      <c r="AU2626" t="s">
        <v>3</v>
      </c>
      <c r="AV2626">
        <v>0</v>
      </c>
      <c r="AW2626">
        <v>2</v>
      </c>
      <c r="AX2626">
        <v>36145224</v>
      </c>
      <c r="AY2626">
        <v>1</v>
      </c>
      <c r="AZ2626">
        <v>0</v>
      </c>
      <c r="BA2626">
        <v>2555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0</v>
      </c>
      <c r="BK2626">
        <v>0</v>
      </c>
      <c r="BL2626">
        <v>0</v>
      </c>
      <c r="BM2626">
        <v>0</v>
      </c>
      <c r="BN2626">
        <v>0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CX2626">
        <f>Y2626*Source!I2500</f>
        <v>8.1600000000000006E-2</v>
      </c>
      <c r="CY2626">
        <f>AA2626</f>
        <v>55.19</v>
      </c>
      <c r="CZ2626">
        <f>AE2626</f>
        <v>86.24</v>
      </c>
      <c r="DA2626">
        <f>AI2626</f>
        <v>0.64</v>
      </c>
      <c r="DB2626">
        <f t="shared" si="412"/>
        <v>351.86</v>
      </c>
      <c r="DC2626">
        <f t="shared" si="413"/>
        <v>0</v>
      </c>
    </row>
    <row r="2627" spans="1:107">
      <c r="A2627">
        <f>ROW(Source!A2500)</f>
        <v>2500</v>
      </c>
      <c r="B2627">
        <v>35863109</v>
      </c>
      <c r="C2627">
        <v>35872300</v>
      </c>
      <c r="D2627">
        <v>29164111</v>
      </c>
      <c r="E2627">
        <v>1</v>
      </c>
      <c r="F2627">
        <v>1</v>
      </c>
      <c r="G2627">
        <v>1</v>
      </c>
      <c r="H2627">
        <v>3</v>
      </c>
      <c r="I2627" t="s">
        <v>783</v>
      </c>
      <c r="J2627" t="s">
        <v>784</v>
      </c>
      <c r="K2627" t="s">
        <v>785</v>
      </c>
      <c r="L2627">
        <v>1355</v>
      </c>
      <c r="N2627">
        <v>1010</v>
      </c>
      <c r="O2627" t="s">
        <v>58</v>
      </c>
      <c r="P2627" t="s">
        <v>58</v>
      </c>
      <c r="Q2627">
        <v>100</v>
      </c>
      <c r="W2627">
        <v>0</v>
      </c>
      <c r="X2627">
        <v>-1689080274</v>
      </c>
      <c r="Y2627">
        <v>1.02</v>
      </c>
      <c r="AA2627">
        <v>783</v>
      </c>
      <c r="AB2627">
        <v>0</v>
      </c>
      <c r="AC2627">
        <v>0</v>
      </c>
      <c r="AD2627">
        <v>0</v>
      </c>
      <c r="AE2627">
        <v>100</v>
      </c>
      <c r="AF2627">
        <v>0</v>
      </c>
      <c r="AG2627">
        <v>0</v>
      </c>
      <c r="AH2627">
        <v>0</v>
      </c>
      <c r="AI2627">
        <v>7.83</v>
      </c>
      <c r="AJ2627">
        <v>1</v>
      </c>
      <c r="AK2627">
        <v>1</v>
      </c>
      <c r="AL2627">
        <v>1</v>
      </c>
      <c r="AN2627">
        <v>0</v>
      </c>
      <c r="AO2627">
        <v>1</v>
      </c>
      <c r="AP2627">
        <v>0</v>
      </c>
      <c r="AQ2627">
        <v>0</v>
      </c>
      <c r="AR2627">
        <v>0</v>
      </c>
      <c r="AS2627" t="s">
        <v>3</v>
      </c>
      <c r="AT2627">
        <v>1.02</v>
      </c>
      <c r="AU2627" t="s">
        <v>3</v>
      </c>
      <c r="AV2627">
        <v>0</v>
      </c>
      <c r="AW2627">
        <v>2</v>
      </c>
      <c r="AX2627">
        <v>36145225</v>
      </c>
      <c r="AY2627">
        <v>1</v>
      </c>
      <c r="AZ2627">
        <v>0</v>
      </c>
      <c r="BA2627">
        <v>2556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0</v>
      </c>
      <c r="BK2627">
        <v>0</v>
      </c>
      <c r="BL2627">
        <v>0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CX2627">
        <f>Y2627*Source!I2500</f>
        <v>2.0400000000000001E-2</v>
      </c>
      <c r="CY2627">
        <f>AA2627</f>
        <v>783</v>
      </c>
      <c r="CZ2627">
        <f>AE2627</f>
        <v>100</v>
      </c>
      <c r="DA2627">
        <f>AI2627</f>
        <v>7.83</v>
      </c>
      <c r="DB2627">
        <f t="shared" si="412"/>
        <v>102</v>
      </c>
      <c r="DC2627">
        <f t="shared" si="413"/>
        <v>0</v>
      </c>
    </row>
    <row r="2628" spans="1:107">
      <c r="A2628">
        <f>ROW(Source!A2500)</f>
        <v>2500</v>
      </c>
      <c r="B2628">
        <v>35863109</v>
      </c>
      <c r="C2628">
        <v>35872300</v>
      </c>
      <c r="D2628">
        <v>29171808</v>
      </c>
      <c r="E2628">
        <v>1</v>
      </c>
      <c r="F2628">
        <v>1</v>
      </c>
      <c r="G2628">
        <v>1</v>
      </c>
      <c r="H2628">
        <v>3</v>
      </c>
      <c r="I2628" t="s">
        <v>752</v>
      </c>
      <c r="J2628" t="s">
        <v>753</v>
      </c>
      <c r="K2628" t="s">
        <v>754</v>
      </c>
      <c r="L2628">
        <v>1374</v>
      </c>
      <c r="N2628">
        <v>1013</v>
      </c>
      <c r="O2628" t="s">
        <v>755</v>
      </c>
      <c r="P2628" t="s">
        <v>755</v>
      </c>
      <c r="Q2628">
        <v>1</v>
      </c>
      <c r="W2628">
        <v>0</v>
      </c>
      <c r="X2628">
        <v>-915781824</v>
      </c>
      <c r="Y2628">
        <v>14.83</v>
      </c>
      <c r="AA2628">
        <v>1</v>
      </c>
      <c r="AB2628">
        <v>0</v>
      </c>
      <c r="AC2628">
        <v>0</v>
      </c>
      <c r="AD2628">
        <v>0</v>
      </c>
      <c r="AE2628">
        <v>1</v>
      </c>
      <c r="AF2628">
        <v>0</v>
      </c>
      <c r="AG2628">
        <v>0</v>
      </c>
      <c r="AH2628">
        <v>0</v>
      </c>
      <c r="AI2628">
        <v>1</v>
      </c>
      <c r="AJ2628">
        <v>1</v>
      </c>
      <c r="AK2628">
        <v>1</v>
      </c>
      <c r="AL2628">
        <v>1</v>
      </c>
      <c r="AN2628">
        <v>0</v>
      </c>
      <c r="AO2628">
        <v>1</v>
      </c>
      <c r="AP2628">
        <v>0</v>
      </c>
      <c r="AQ2628">
        <v>0</v>
      </c>
      <c r="AR2628">
        <v>0</v>
      </c>
      <c r="AS2628" t="s">
        <v>3</v>
      </c>
      <c r="AT2628">
        <v>14.83</v>
      </c>
      <c r="AU2628" t="s">
        <v>3</v>
      </c>
      <c r="AV2628">
        <v>0</v>
      </c>
      <c r="AW2628">
        <v>2</v>
      </c>
      <c r="AX2628">
        <v>36145226</v>
      </c>
      <c r="AY2628">
        <v>1</v>
      </c>
      <c r="AZ2628">
        <v>0</v>
      </c>
      <c r="BA2628">
        <v>2557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I2628">
        <v>0</v>
      </c>
      <c r="BJ2628">
        <v>0</v>
      </c>
      <c r="BK2628">
        <v>0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CX2628">
        <f>Y2628*Source!I2500</f>
        <v>0.29660000000000003</v>
      </c>
      <c r="CY2628">
        <f>AA2628</f>
        <v>1</v>
      </c>
      <c r="CZ2628">
        <f>AE2628</f>
        <v>1</v>
      </c>
      <c r="DA2628">
        <f>AI2628</f>
        <v>1</v>
      </c>
      <c r="DB2628">
        <f t="shared" si="412"/>
        <v>14.83</v>
      </c>
      <c r="DC2628">
        <f t="shared" si="413"/>
        <v>0</v>
      </c>
    </row>
    <row r="2629" spans="1:107">
      <c r="A2629">
        <f>ROW(Source!A2501)</f>
        <v>2501</v>
      </c>
      <c r="B2629">
        <v>35863109</v>
      </c>
      <c r="C2629">
        <v>35872369</v>
      </c>
      <c r="D2629">
        <v>18413230</v>
      </c>
      <c r="E2629">
        <v>1</v>
      </c>
      <c r="F2629">
        <v>1</v>
      </c>
      <c r="G2629">
        <v>1</v>
      </c>
      <c r="H2629">
        <v>1</v>
      </c>
      <c r="I2629" t="s">
        <v>587</v>
      </c>
      <c r="J2629" t="s">
        <v>3</v>
      </c>
      <c r="K2629" t="s">
        <v>588</v>
      </c>
      <c r="L2629">
        <v>1369</v>
      </c>
      <c r="N2629">
        <v>1013</v>
      </c>
      <c r="O2629" t="s">
        <v>561</v>
      </c>
      <c r="P2629" t="s">
        <v>561</v>
      </c>
      <c r="Q2629">
        <v>1</v>
      </c>
      <c r="W2629">
        <v>0</v>
      </c>
      <c r="X2629">
        <v>355262106</v>
      </c>
      <c r="Y2629">
        <v>206.68949999999998</v>
      </c>
      <c r="AA2629">
        <v>0</v>
      </c>
      <c r="AB2629">
        <v>0</v>
      </c>
      <c r="AC2629">
        <v>0</v>
      </c>
      <c r="AD2629">
        <v>293.22000000000003</v>
      </c>
      <c r="AE2629">
        <v>0</v>
      </c>
      <c r="AF2629">
        <v>0</v>
      </c>
      <c r="AG2629">
        <v>0</v>
      </c>
      <c r="AH2629">
        <v>293.22000000000003</v>
      </c>
      <c r="AI2629">
        <v>1</v>
      </c>
      <c r="AJ2629">
        <v>1</v>
      </c>
      <c r="AK2629">
        <v>1</v>
      </c>
      <c r="AL2629">
        <v>1</v>
      </c>
      <c r="AN2629">
        <v>0</v>
      </c>
      <c r="AO2629">
        <v>1</v>
      </c>
      <c r="AP2629">
        <v>1</v>
      </c>
      <c r="AQ2629">
        <v>0</v>
      </c>
      <c r="AR2629">
        <v>0</v>
      </c>
      <c r="AS2629" t="s">
        <v>3</v>
      </c>
      <c r="AT2629">
        <v>179.73</v>
      </c>
      <c r="AU2629" t="s">
        <v>134</v>
      </c>
      <c r="AV2629">
        <v>1</v>
      </c>
      <c r="AW2629">
        <v>2</v>
      </c>
      <c r="AX2629">
        <v>35872383</v>
      </c>
      <c r="AY2629">
        <v>1</v>
      </c>
      <c r="AZ2629">
        <v>0</v>
      </c>
      <c r="BA2629">
        <v>2558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0</v>
      </c>
      <c r="BI2629">
        <v>0</v>
      </c>
      <c r="BJ2629">
        <v>0</v>
      </c>
      <c r="BK2629">
        <v>0</v>
      </c>
      <c r="BL2629">
        <v>0</v>
      </c>
      <c r="BM2629">
        <v>0</v>
      </c>
      <c r="BN2629">
        <v>0</v>
      </c>
      <c r="BO2629">
        <v>0</v>
      </c>
      <c r="BP2629">
        <v>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CX2629">
        <f>Y2629*Source!I2501</f>
        <v>36.790730999999994</v>
      </c>
      <c r="CY2629">
        <f>AD2629</f>
        <v>293.22000000000003</v>
      </c>
      <c r="CZ2629">
        <f>AH2629</f>
        <v>293.22000000000003</v>
      </c>
      <c r="DA2629">
        <f>AL2629</f>
        <v>1</v>
      </c>
      <c r="DB2629">
        <f>ROUND((ROUND(AT2629*CZ2629,2)*1.15),2)</f>
        <v>60605.49</v>
      </c>
      <c r="DC2629">
        <f>ROUND((ROUND(AT2629*AG2629,2)*1.15),2)</f>
        <v>0</v>
      </c>
    </row>
    <row r="2630" spans="1:107">
      <c r="A2630">
        <f>ROW(Source!A2501)</f>
        <v>2501</v>
      </c>
      <c r="B2630">
        <v>35863109</v>
      </c>
      <c r="C2630">
        <v>35872369</v>
      </c>
      <c r="D2630">
        <v>121548</v>
      </c>
      <c r="E2630">
        <v>1</v>
      </c>
      <c r="F2630">
        <v>1</v>
      </c>
      <c r="G2630">
        <v>1</v>
      </c>
      <c r="H2630">
        <v>1</v>
      </c>
      <c r="I2630" t="s">
        <v>35</v>
      </c>
      <c r="J2630" t="s">
        <v>3</v>
      </c>
      <c r="K2630" t="s">
        <v>562</v>
      </c>
      <c r="L2630">
        <v>608254</v>
      </c>
      <c r="N2630">
        <v>1013</v>
      </c>
      <c r="O2630" t="s">
        <v>563</v>
      </c>
      <c r="P2630" t="s">
        <v>563</v>
      </c>
      <c r="Q2630">
        <v>1</v>
      </c>
      <c r="W2630">
        <v>0</v>
      </c>
      <c r="X2630">
        <v>-185737400</v>
      </c>
      <c r="Y2630">
        <v>2.0625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1</v>
      </c>
      <c r="AJ2630">
        <v>1</v>
      </c>
      <c r="AK2630">
        <v>1</v>
      </c>
      <c r="AL2630">
        <v>1</v>
      </c>
      <c r="AN2630">
        <v>0</v>
      </c>
      <c r="AO2630">
        <v>1</v>
      </c>
      <c r="AP2630">
        <v>1</v>
      </c>
      <c r="AQ2630">
        <v>0</v>
      </c>
      <c r="AR2630">
        <v>0</v>
      </c>
      <c r="AS2630" t="s">
        <v>3</v>
      </c>
      <c r="AT2630">
        <v>1.65</v>
      </c>
      <c r="AU2630" t="s">
        <v>133</v>
      </c>
      <c r="AV2630">
        <v>2</v>
      </c>
      <c r="AW2630">
        <v>2</v>
      </c>
      <c r="AX2630">
        <v>35872384</v>
      </c>
      <c r="AY2630">
        <v>1</v>
      </c>
      <c r="AZ2630">
        <v>0</v>
      </c>
      <c r="BA2630">
        <v>2559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0</v>
      </c>
      <c r="BI2630">
        <v>0</v>
      </c>
      <c r="BJ2630">
        <v>0</v>
      </c>
      <c r="BK2630">
        <v>0</v>
      </c>
      <c r="BL2630">
        <v>0</v>
      </c>
      <c r="BM2630">
        <v>0</v>
      </c>
      <c r="BN2630">
        <v>0</v>
      </c>
      <c r="BO2630">
        <v>0</v>
      </c>
      <c r="BP2630">
        <v>0</v>
      </c>
      <c r="BQ2630">
        <v>0</v>
      </c>
      <c r="BR2630">
        <v>0</v>
      </c>
      <c r="BS2630">
        <v>0</v>
      </c>
      <c r="BT2630">
        <v>0</v>
      </c>
      <c r="BU2630">
        <v>0</v>
      </c>
      <c r="BV2630">
        <v>0</v>
      </c>
      <c r="BW2630">
        <v>0</v>
      </c>
      <c r="CX2630">
        <f>Y2630*Source!I2501</f>
        <v>0.36712499999999998</v>
      </c>
      <c r="CY2630">
        <f>AD2630</f>
        <v>0</v>
      </c>
      <c r="CZ2630">
        <f>AH2630</f>
        <v>0</v>
      </c>
      <c r="DA2630">
        <f>AL2630</f>
        <v>1</v>
      </c>
      <c r="DB2630">
        <f>ROUND((ROUND(AT2630*CZ2630,2)*1.25),2)</f>
        <v>0</v>
      </c>
      <c r="DC2630">
        <f>ROUND((ROUND(AT2630*AG2630,2)*1.25),2)</f>
        <v>0</v>
      </c>
    </row>
    <row r="2631" spans="1:107">
      <c r="A2631">
        <f>ROW(Source!A2501)</f>
        <v>2501</v>
      </c>
      <c r="B2631">
        <v>35863109</v>
      </c>
      <c r="C2631">
        <v>35872369</v>
      </c>
      <c r="D2631">
        <v>29172479</v>
      </c>
      <c r="E2631">
        <v>1</v>
      </c>
      <c r="F2631">
        <v>1</v>
      </c>
      <c r="G2631">
        <v>1</v>
      </c>
      <c r="H2631">
        <v>2</v>
      </c>
      <c r="I2631" t="s">
        <v>786</v>
      </c>
      <c r="J2631" t="s">
        <v>787</v>
      </c>
      <c r="K2631" t="s">
        <v>788</v>
      </c>
      <c r="L2631">
        <v>1368</v>
      </c>
      <c r="N2631">
        <v>1011</v>
      </c>
      <c r="O2631" t="s">
        <v>567</v>
      </c>
      <c r="P2631" t="s">
        <v>567</v>
      </c>
      <c r="Q2631">
        <v>1</v>
      </c>
      <c r="W2631">
        <v>0</v>
      </c>
      <c r="X2631">
        <v>-996378858</v>
      </c>
      <c r="Y2631">
        <v>0.1</v>
      </c>
      <c r="AA2631">
        <v>0</v>
      </c>
      <c r="AB2631">
        <v>901.01</v>
      </c>
      <c r="AC2631">
        <v>332.48</v>
      </c>
      <c r="AD2631">
        <v>0</v>
      </c>
      <c r="AE2631">
        <v>0</v>
      </c>
      <c r="AF2631">
        <v>99.89</v>
      </c>
      <c r="AG2631">
        <v>10.06</v>
      </c>
      <c r="AH2631">
        <v>0</v>
      </c>
      <c r="AI2631">
        <v>1</v>
      </c>
      <c r="AJ2631">
        <v>9.02</v>
      </c>
      <c r="AK2631">
        <v>33.049999999999997</v>
      </c>
      <c r="AL2631">
        <v>1</v>
      </c>
      <c r="AN2631">
        <v>0</v>
      </c>
      <c r="AO2631">
        <v>1</v>
      </c>
      <c r="AP2631">
        <v>1</v>
      </c>
      <c r="AQ2631">
        <v>0</v>
      </c>
      <c r="AR2631">
        <v>0</v>
      </c>
      <c r="AS2631" t="s">
        <v>3</v>
      </c>
      <c r="AT2631">
        <v>0.08</v>
      </c>
      <c r="AU2631" t="s">
        <v>133</v>
      </c>
      <c r="AV2631">
        <v>0</v>
      </c>
      <c r="AW2631">
        <v>2</v>
      </c>
      <c r="AX2631">
        <v>35872385</v>
      </c>
      <c r="AY2631">
        <v>1</v>
      </c>
      <c r="AZ2631">
        <v>0</v>
      </c>
      <c r="BA2631">
        <v>2560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0</v>
      </c>
      <c r="BL2631">
        <v>0</v>
      </c>
      <c r="BM2631">
        <v>0</v>
      </c>
      <c r="BN2631">
        <v>0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CX2631">
        <f>Y2631*Source!I2501</f>
        <v>1.78E-2</v>
      </c>
      <c r="CY2631">
        <f>AB2631</f>
        <v>901.01</v>
      </c>
      <c r="CZ2631">
        <f>AF2631</f>
        <v>99.89</v>
      </c>
      <c r="DA2631">
        <f>AJ2631</f>
        <v>9.02</v>
      </c>
      <c r="DB2631">
        <f>ROUND((ROUND(AT2631*CZ2631,2)*1.25),2)</f>
        <v>9.99</v>
      </c>
      <c r="DC2631">
        <f>ROUND((ROUND(AT2631*AG2631,2)*1.25),2)</f>
        <v>1</v>
      </c>
    </row>
    <row r="2632" spans="1:107">
      <c r="A2632">
        <f>ROW(Source!A2501)</f>
        <v>2501</v>
      </c>
      <c r="B2632">
        <v>35863109</v>
      </c>
      <c r="C2632">
        <v>35872369</v>
      </c>
      <c r="D2632">
        <v>29172556</v>
      </c>
      <c r="E2632">
        <v>1</v>
      </c>
      <c r="F2632">
        <v>1</v>
      </c>
      <c r="G2632">
        <v>1</v>
      </c>
      <c r="H2632">
        <v>2</v>
      </c>
      <c r="I2632" t="s">
        <v>564</v>
      </c>
      <c r="J2632" t="s">
        <v>565</v>
      </c>
      <c r="K2632" t="s">
        <v>566</v>
      </c>
      <c r="L2632">
        <v>1368</v>
      </c>
      <c r="N2632">
        <v>1011</v>
      </c>
      <c r="O2632" t="s">
        <v>567</v>
      </c>
      <c r="P2632" t="s">
        <v>567</v>
      </c>
      <c r="Q2632">
        <v>1</v>
      </c>
      <c r="W2632">
        <v>0</v>
      </c>
      <c r="X2632">
        <v>-1302720870</v>
      </c>
      <c r="Y2632">
        <v>0.33750000000000002</v>
      </c>
      <c r="AA2632">
        <v>0</v>
      </c>
      <c r="AB2632">
        <v>466.71</v>
      </c>
      <c r="AC2632">
        <v>446.18</v>
      </c>
      <c r="AD2632">
        <v>0</v>
      </c>
      <c r="AE2632">
        <v>0</v>
      </c>
      <c r="AF2632">
        <v>31.26</v>
      </c>
      <c r="AG2632">
        <v>13.5</v>
      </c>
      <c r="AH2632">
        <v>0</v>
      </c>
      <c r="AI2632">
        <v>1</v>
      </c>
      <c r="AJ2632">
        <v>14.93</v>
      </c>
      <c r="AK2632">
        <v>33.049999999999997</v>
      </c>
      <c r="AL2632">
        <v>1</v>
      </c>
      <c r="AN2632">
        <v>0</v>
      </c>
      <c r="AO2632">
        <v>1</v>
      </c>
      <c r="AP2632">
        <v>1</v>
      </c>
      <c r="AQ2632">
        <v>0</v>
      </c>
      <c r="AR2632">
        <v>0</v>
      </c>
      <c r="AS2632" t="s">
        <v>3</v>
      </c>
      <c r="AT2632">
        <v>0.27</v>
      </c>
      <c r="AU2632" t="s">
        <v>133</v>
      </c>
      <c r="AV2632">
        <v>0</v>
      </c>
      <c r="AW2632">
        <v>2</v>
      </c>
      <c r="AX2632">
        <v>35872386</v>
      </c>
      <c r="AY2632">
        <v>1</v>
      </c>
      <c r="AZ2632">
        <v>0</v>
      </c>
      <c r="BA2632">
        <v>2561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0</v>
      </c>
      <c r="BL2632">
        <v>0</v>
      </c>
      <c r="BM2632">
        <v>0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CX2632">
        <f>Y2632*Source!I2501</f>
        <v>6.0075000000000003E-2</v>
      </c>
      <c r="CY2632">
        <f>AB2632</f>
        <v>466.71</v>
      </c>
      <c r="CZ2632">
        <f>AF2632</f>
        <v>31.26</v>
      </c>
      <c r="DA2632">
        <f>AJ2632</f>
        <v>14.93</v>
      </c>
      <c r="DB2632">
        <f>ROUND((ROUND(AT2632*CZ2632,2)*1.25),2)</f>
        <v>10.55</v>
      </c>
      <c r="DC2632">
        <f>ROUND((ROUND(AT2632*AG2632,2)*1.25),2)</f>
        <v>4.5599999999999996</v>
      </c>
    </row>
    <row r="2633" spans="1:107">
      <c r="A2633">
        <f>ROW(Source!A2501)</f>
        <v>2501</v>
      </c>
      <c r="B2633">
        <v>35863109</v>
      </c>
      <c r="C2633">
        <v>35872369</v>
      </c>
      <c r="D2633">
        <v>29173141</v>
      </c>
      <c r="E2633">
        <v>1</v>
      </c>
      <c r="F2633">
        <v>1</v>
      </c>
      <c r="G2633">
        <v>1</v>
      </c>
      <c r="H2633">
        <v>2</v>
      </c>
      <c r="I2633" t="s">
        <v>844</v>
      </c>
      <c r="J2633" t="s">
        <v>845</v>
      </c>
      <c r="K2633" t="s">
        <v>846</v>
      </c>
      <c r="L2633">
        <v>1368</v>
      </c>
      <c r="N2633">
        <v>1011</v>
      </c>
      <c r="O2633" t="s">
        <v>567</v>
      </c>
      <c r="P2633" t="s">
        <v>567</v>
      </c>
      <c r="Q2633">
        <v>1</v>
      </c>
      <c r="W2633">
        <v>0</v>
      </c>
      <c r="X2633">
        <v>1314032473</v>
      </c>
      <c r="Y2633">
        <v>1.625</v>
      </c>
      <c r="AA2633">
        <v>0</v>
      </c>
      <c r="AB2633">
        <v>364.68</v>
      </c>
      <c r="AC2633">
        <v>332.48</v>
      </c>
      <c r="AD2633">
        <v>0</v>
      </c>
      <c r="AE2633">
        <v>0</v>
      </c>
      <c r="AF2633">
        <v>12.4</v>
      </c>
      <c r="AG2633">
        <v>10.06</v>
      </c>
      <c r="AH2633">
        <v>0</v>
      </c>
      <c r="AI2633">
        <v>1</v>
      </c>
      <c r="AJ2633">
        <v>29.41</v>
      </c>
      <c r="AK2633">
        <v>33.049999999999997</v>
      </c>
      <c r="AL2633">
        <v>1</v>
      </c>
      <c r="AN2633">
        <v>0</v>
      </c>
      <c r="AO2633">
        <v>1</v>
      </c>
      <c r="AP2633">
        <v>1</v>
      </c>
      <c r="AQ2633">
        <v>0</v>
      </c>
      <c r="AR2633">
        <v>0</v>
      </c>
      <c r="AS2633" t="s">
        <v>3</v>
      </c>
      <c r="AT2633">
        <v>1.3</v>
      </c>
      <c r="AU2633" t="s">
        <v>133</v>
      </c>
      <c r="AV2633">
        <v>0</v>
      </c>
      <c r="AW2633">
        <v>2</v>
      </c>
      <c r="AX2633">
        <v>35872387</v>
      </c>
      <c r="AY2633">
        <v>1</v>
      </c>
      <c r="AZ2633">
        <v>0</v>
      </c>
      <c r="BA2633">
        <v>2562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0</v>
      </c>
      <c r="BL2633">
        <v>0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CX2633">
        <f>Y2633*Source!I2501</f>
        <v>0.28925000000000001</v>
      </c>
      <c r="CY2633">
        <f>AB2633</f>
        <v>364.68</v>
      </c>
      <c r="CZ2633">
        <f>AF2633</f>
        <v>12.4</v>
      </c>
      <c r="DA2633">
        <f>AJ2633</f>
        <v>29.41</v>
      </c>
      <c r="DB2633">
        <f>ROUND((ROUND(AT2633*CZ2633,2)*1.25),2)</f>
        <v>20.149999999999999</v>
      </c>
      <c r="DC2633">
        <f>ROUND((ROUND(AT2633*AG2633,2)*1.25),2)</f>
        <v>16.350000000000001</v>
      </c>
    </row>
    <row r="2634" spans="1:107">
      <c r="A2634">
        <f>ROW(Source!A2501)</f>
        <v>2501</v>
      </c>
      <c r="B2634">
        <v>35863109</v>
      </c>
      <c r="C2634">
        <v>35872369</v>
      </c>
      <c r="D2634">
        <v>29109983</v>
      </c>
      <c r="E2634">
        <v>1</v>
      </c>
      <c r="F2634">
        <v>1</v>
      </c>
      <c r="G2634">
        <v>1</v>
      </c>
      <c r="H2634">
        <v>3</v>
      </c>
      <c r="I2634" t="s">
        <v>847</v>
      </c>
      <c r="J2634" t="s">
        <v>848</v>
      </c>
      <c r="K2634" t="s">
        <v>849</v>
      </c>
      <c r="L2634">
        <v>1327</v>
      </c>
      <c r="N2634">
        <v>1005</v>
      </c>
      <c r="O2634" t="s">
        <v>155</v>
      </c>
      <c r="P2634" t="s">
        <v>155</v>
      </c>
      <c r="Q2634">
        <v>1</v>
      </c>
      <c r="W2634">
        <v>0</v>
      </c>
      <c r="X2634">
        <v>-2017624534</v>
      </c>
      <c r="Y2634">
        <v>91.5</v>
      </c>
      <c r="AA2634">
        <v>348.78</v>
      </c>
      <c r="AB2634">
        <v>0</v>
      </c>
      <c r="AC2634">
        <v>0</v>
      </c>
      <c r="AD2634">
        <v>0</v>
      </c>
      <c r="AE2634">
        <v>71.180000000000007</v>
      </c>
      <c r="AF2634">
        <v>0</v>
      </c>
      <c r="AG2634">
        <v>0</v>
      </c>
      <c r="AH2634">
        <v>0</v>
      </c>
      <c r="AI2634">
        <v>4.9000000000000004</v>
      </c>
      <c r="AJ2634">
        <v>1</v>
      </c>
      <c r="AK2634">
        <v>1</v>
      </c>
      <c r="AL2634">
        <v>1</v>
      </c>
      <c r="AN2634">
        <v>0</v>
      </c>
      <c r="AO2634">
        <v>1</v>
      </c>
      <c r="AP2634">
        <v>0</v>
      </c>
      <c r="AQ2634">
        <v>0</v>
      </c>
      <c r="AR2634">
        <v>0</v>
      </c>
      <c r="AS2634" t="s">
        <v>3</v>
      </c>
      <c r="AT2634">
        <v>91.5</v>
      </c>
      <c r="AU2634" t="s">
        <v>3</v>
      </c>
      <c r="AV2634">
        <v>0</v>
      </c>
      <c r="AW2634">
        <v>2</v>
      </c>
      <c r="AX2634">
        <v>35872388</v>
      </c>
      <c r="AY2634">
        <v>1</v>
      </c>
      <c r="AZ2634">
        <v>0</v>
      </c>
      <c r="BA2634">
        <v>2563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0</v>
      </c>
      <c r="BL2634">
        <v>0</v>
      </c>
      <c r="BM2634">
        <v>0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CX2634">
        <f>Y2634*Source!I2501</f>
        <v>16.286999999999999</v>
      </c>
      <c r="CY2634">
        <f t="shared" ref="CY2634:CY2641" si="417">AA2634</f>
        <v>348.78</v>
      </c>
      <c r="CZ2634">
        <f t="shared" ref="CZ2634:CZ2641" si="418">AE2634</f>
        <v>71.180000000000007</v>
      </c>
      <c r="DA2634">
        <f t="shared" ref="DA2634:DA2641" si="419">AI2634</f>
        <v>4.9000000000000004</v>
      </c>
      <c r="DB2634">
        <f t="shared" ref="DB2634:DB2648" si="420">ROUND(ROUND(AT2634*CZ2634,2),2)</f>
        <v>6512.97</v>
      </c>
      <c r="DC2634">
        <f t="shared" ref="DC2634:DC2648" si="421">ROUND(ROUND(AT2634*AG2634,2),2)</f>
        <v>0</v>
      </c>
    </row>
    <row r="2635" spans="1:107">
      <c r="A2635">
        <f>ROW(Source!A2501)</f>
        <v>2501</v>
      </c>
      <c r="B2635">
        <v>35863109</v>
      </c>
      <c r="C2635">
        <v>35872369</v>
      </c>
      <c r="D2635">
        <v>29109903</v>
      </c>
      <c r="E2635">
        <v>1</v>
      </c>
      <c r="F2635">
        <v>1</v>
      </c>
      <c r="G2635">
        <v>1</v>
      </c>
      <c r="H2635">
        <v>3</v>
      </c>
      <c r="I2635" t="s">
        <v>850</v>
      </c>
      <c r="J2635" t="s">
        <v>851</v>
      </c>
      <c r="K2635" t="s">
        <v>852</v>
      </c>
      <c r="L2635">
        <v>1301</v>
      </c>
      <c r="N2635">
        <v>1003</v>
      </c>
      <c r="O2635" t="s">
        <v>142</v>
      </c>
      <c r="P2635" t="s">
        <v>142</v>
      </c>
      <c r="Q2635">
        <v>1</v>
      </c>
      <c r="W2635">
        <v>0</v>
      </c>
      <c r="X2635">
        <v>150723624</v>
      </c>
      <c r="Y2635">
        <v>61</v>
      </c>
      <c r="AA2635">
        <v>42.85</v>
      </c>
      <c r="AB2635">
        <v>0</v>
      </c>
      <c r="AC2635">
        <v>0</v>
      </c>
      <c r="AD2635">
        <v>0</v>
      </c>
      <c r="AE2635">
        <v>16.87</v>
      </c>
      <c r="AF2635">
        <v>0</v>
      </c>
      <c r="AG2635">
        <v>0</v>
      </c>
      <c r="AH2635">
        <v>0</v>
      </c>
      <c r="AI2635">
        <v>2.54</v>
      </c>
      <c r="AJ2635">
        <v>1</v>
      </c>
      <c r="AK2635">
        <v>1</v>
      </c>
      <c r="AL2635">
        <v>1</v>
      </c>
      <c r="AN2635">
        <v>0</v>
      </c>
      <c r="AO2635">
        <v>1</v>
      </c>
      <c r="AP2635">
        <v>0</v>
      </c>
      <c r="AQ2635">
        <v>0</v>
      </c>
      <c r="AR2635">
        <v>0</v>
      </c>
      <c r="AS2635" t="s">
        <v>3</v>
      </c>
      <c r="AT2635">
        <v>61</v>
      </c>
      <c r="AU2635" t="s">
        <v>3</v>
      </c>
      <c r="AV2635">
        <v>0</v>
      </c>
      <c r="AW2635">
        <v>2</v>
      </c>
      <c r="AX2635">
        <v>35872389</v>
      </c>
      <c r="AY2635">
        <v>1</v>
      </c>
      <c r="AZ2635">
        <v>0</v>
      </c>
      <c r="BA2635">
        <v>2564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0</v>
      </c>
      <c r="BK2635">
        <v>0</v>
      </c>
      <c r="BL2635">
        <v>0</v>
      </c>
      <c r="BM2635">
        <v>0</v>
      </c>
      <c r="BN2635">
        <v>0</v>
      </c>
      <c r="BO2635">
        <v>0</v>
      </c>
      <c r="BP2635">
        <v>0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CX2635">
        <f>Y2635*Source!I2501</f>
        <v>10.857999999999999</v>
      </c>
      <c r="CY2635">
        <f t="shared" si="417"/>
        <v>42.85</v>
      </c>
      <c r="CZ2635">
        <f t="shared" si="418"/>
        <v>16.87</v>
      </c>
      <c r="DA2635">
        <f t="shared" si="419"/>
        <v>2.54</v>
      </c>
      <c r="DB2635">
        <f t="shared" si="420"/>
        <v>1029.07</v>
      </c>
      <c r="DC2635">
        <f t="shared" si="421"/>
        <v>0</v>
      </c>
    </row>
    <row r="2636" spans="1:107">
      <c r="A2636">
        <f>ROW(Source!A2501)</f>
        <v>2501</v>
      </c>
      <c r="B2636">
        <v>35863109</v>
      </c>
      <c r="C2636">
        <v>35872369</v>
      </c>
      <c r="D2636">
        <v>29107800</v>
      </c>
      <c r="E2636">
        <v>1</v>
      </c>
      <c r="F2636">
        <v>1</v>
      </c>
      <c r="G2636">
        <v>1</v>
      </c>
      <c r="H2636">
        <v>3</v>
      </c>
      <c r="I2636" t="s">
        <v>592</v>
      </c>
      <c r="J2636" t="s">
        <v>593</v>
      </c>
      <c r="K2636" t="s">
        <v>594</v>
      </c>
      <c r="L2636">
        <v>1346</v>
      </c>
      <c r="N2636">
        <v>1009</v>
      </c>
      <c r="O2636" t="s">
        <v>160</v>
      </c>
      <c r="P2636" t="s">
        <v>160</v>
      </c>
      <c r="Q2636">
        <v>1</v>
      </c>
      <c r="W2636">
        <v>0</v>
      </c>
      <c r="X2636">
        <v>-1570619850</v>
      </c>
      <c r="Y2636">
        <v>0.5</v>
      </c>
      <c r="AA2636">
        <v>46.61</v>
      </c>
      <c r="AB2636">
        <v>0</v>
      </c>
      <c r="AC2636">
        <v>0</v>
      </c>
      <c r="AD2636">
        <v>0</v>
      </c>
      <c r="AE2636">
        <v>1.81</v>
      </c>
      <c r="AF2636">
        <v>0</v>
      </c>
      <c r="AG2636">
        <v>0</v>
      </c>
      <c r="AH2636">
        <v>0</v>
      </c>
      <c r="AI2636">
        <v>25.75</v>
      </c>
      <c r="AJ2636">
        <v>1</v>
      </c>
      <c r="AK2636">
        <v>1</v>
      </c>
      <c r="AL2636">
        <v>1</v>
      </c>
      <c r="AN2636">
        <v>0</v>
      </c>
      <c r="AO2636">
        <v>1</v>
      </c>
      <c r="AP2636">
        <v>0</v>
      </c>
      <c r="AQ2636">
        <v>0</v>
      </c>
      <c r="AR2636">
        <v>0</v>
      </c>
      <c r="AS2636" t="s">
        <v>3</v>
      </c>
      <c r="AT2636">
        <v>0.5</v>
      </c>
      <c r="AU2636" t="s">
        <v>3</v>
      </c>
      <c r="AV2636">
        <v>0</v>
      </c>
      <c r="AW2636">
        <v>2</v>
      </c>
      <c r="AX2636">
        <v>35872390</v>
      </c>
      <c r="AY2636">
        <v>1</v>
      </c>
      <c r="AZ2636">
        <v>0</v>
      </c>
      <c r="BA2636">
        <v>2565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0</v>
      </c>
      <c r="BL2636">
        <v>0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CX2636">
        <f>Y2636*Source!I2501</f>
        <v>8.8999999999999996E-2</v>
      </c>
      <c r="CY2636">
        <f t="shared" si="417"/>
        <v>46.61</v>
      </c>
      <c r="CZ2636">
        <f t="shared" si="418"/>
        <v>1.81</v>
      </c>
      <c r="DA2636">
        <f t="shared" si="419"/>
        <v>25.75</v>
      </c>
      <c r="DB2636">
        <f t="shared" si="420"/>
        <v>0.91</v>
      </c>
      <c r="DC2636">
        <f t="shared" si="421"/>
        <v>0</v>
      </c>
    </row>
    <row r="2637" spans="1:107">
      <c r="A2637">
        <f>ROW(Source!A2501)</f>
        <v>2501</v>
      </c>
      <c r="B2637">
        <v>35863109</v>
      </c>
      <c r="C2637">
        <v>35872369</v>
      </c>
      <c r="D2637">
        <v>29109405</v>
      </c>
      <c r="E2637">
        <v>1</v>
      </c>
      <c r="F2637">
        <v>1</v>
      </c>
      <c r="G2637">
        <v>1</v>
      </c>
      <c r="H2637">
        <v>3</v>
      </c>
      <c r="I2637" t="s">
        <v>853</v>
      </c>
      <c r="J2637" t="s">
        <v>854</v>
      </c>
      <c r="K2637" t="s">
        <v>855</v>
      </c>
      <c r="L2637">
        <v>1348</v>
      </c>
      <c r="N2637">
        <v>1009</v>
      </c>
      <c r="O2637" t="s">
        <v>30</v>
      </c>
      <c r="P2637" t="s">
        <v>30</v>
      </c>
      <c r="Q2637">
        <v>1000</v>
      </c>
      <c r="W2637">
        <v>0</v>
      </c>
      <c r="X2637">
        <v>-343348389</v>
      </c>
      <c r="Y2637">
        <v>0.375</v>
      </c>
      <c r="AA2637">
        <v>10574.2</v>
      </c>
      <c r="AB2637">
        <v>0</v>
      </c>
      <c r="AC2637">
        <v>0</v>
      </c>
      <c r="AD2637">
        <v>0</v>
      </c>
      <c r="AE2637">
        <v>4316</v>
      </c>
      <c r="AF2637">
        <v>0</v>
      </c>
      <c r="AG2637">
        <v>0</v>
      </c>
      <c r="AH2637">
        <v>0</v>
      </c>
      <c r="AI2637">
        <v>2.4500000000000002</v>
      </c>
      <c r="AJ2637">
        <v>1</v>
      </c>
      <c r="AK2637">
        <v>1</v>
      </c>
      <c r="AL2637">
        <v>1</v>
      </c>
      <c r="AN2637">
        <v>0</v>
      </c>
      <c r="AO2637">
        <v>1</v>
      </c>
      <c r="AP2637">
        <v>0</v>
      </c>
      <c r="AQ2637">
        <v>0</v>
      </c>
      <c r="AR2637">
        <v>0</v>
      </c>
      <c r="AS2637" t="s">
        <v>3</v>
      </c>
      <c r="AT2637">
        <v>0.375</v>
      </c>
      <c r="AU2637" t="s">
        <v>3</v>
      </c>
      <c r="AV2637">
        <v>0</v>
      </c>
      <c r="AW2637">
        <v>2</v>
      </c>
      <c r="AX2637">
        <v>35872391</v>
      </c>
      <c r="AY2637">
        <v>1</v>
      </c>
      <c r="AZ2637">
        <v>0</v>
      </c>
      <c r="BA2637">
        <v>2566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0</v>
      </c>
      <c r="BL2637">
        <v>0</v>
      </c>
      <c r="BM2637">
        <v>0</v>
      </c>
      <c r="BN2637"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CX2637">
        <f>Y2637*Source!I2501</f>
        <v>6.6750000000000004E-2</v>
      </c>
      <c r="CY2637">
        <f t="shared" si="417"/>
        <v>10574.2</v>
      </c>
      <c r="CZ2637">
        <f t="shared" si="418"/>
        <v>4316</v>
      </c>
      <c r="DA2637">
        <f t="shared" si="419"/>
        <v>2.4500000000000002</v>
      </c>
      <c r="DB2637">
        <f t="shared" si="420"/>
        <v>1618.5</v>
      </c>
      <c r="DC2637">
        <f t="shared" si="421"/>
        <v>0</v>
      </c>
    </row>
    <row r="2638" spans="1:107">
      <c r="A2638">
        <f>ROW(Source!A2501)</f>
        <v>2501</v>
      </c>
      <c r="B2638">
        <v>35863109</v>
      </c>
      <c r="C2638">
        <v>35872369</v>
      </c>
      <c r="D2638">
        <v>29109888</v>
      </c>
      <c r="E2638">
        <v>1</v>
      </c>
      <c r="F2638">
        <v>1</v>
      </c>
      <c r="G2638">
        <v>1</v>
      </c>
      <c r="H2638">
        <v>3</v>
      </c>
      <c r="I2638" t="s">
        <v>856</v>
      </c>
      <c r="J2638" t="s">
        <v>857</v>
      </c>
      <c r="K2638" t="s">
        <v>858</v>
      </c>
      <c r="L2638">
        <v>1301</v>
      </c>
      <c r="N2638">
        <v>1003</v>
      </c>
      <c r="O2638" t="s">
        <v>142</v>
      </c>
      <c r="P2638" t="s">
        <v>142</v>
      </c>
      <c r="Q2638">
        <v>1</v>
      </c>
      <c r="W2638">
        <v>0</v>
      </c>
      <c r="X2638">
        <v>1471077615</v>
      </c>
      <c r="Y2638">
        <v>56</v>
      </c>
      <c r="AA2638">
        <v>347.32</v>
      </c>
      <c r="AB2638">
        <v>0</v>
      </c>
      <c r="AC2638">
        <v>0</v>
      </c>
      <c r="AD2638">
        <v>0</v>
      </c>
      <c r="AE2638">
        <v>23.74</v>
      </c>
      <c r="AF2638">
        <v>0</v>
      </c>
      <c r="AG2638">
        <v>0</v>
      </c>
      <c r="AH2638">
        <v>0</v>
      </c>
      <c r="AI2638">
        <v>14.63</v>
      </c>
      <c r="AJ2638">
        <v>1</v>
      </c>
      <c r="AK2638">
        <v>1</v>
      </c>
      <c r="AL2638">
        <v>1</v>
      </c>
      <c r="AN2638">
        <v>0</v>
      </c>
      <c r="AO2638">
        <v>1</v>
      </c>
      <c r="AP2638">
        <v>0</v>
      </c>
      <c r="AQ2638">
        <v>0</v>
      </c>
      <c r="AR2638">
        <v>0</v>
      </c>
      <c r="AS2638" t="s">
        <v>3</v>
      </c>
      <c r="AT2638">
        <v>56</v>
      </c>
      <c r="AU2638" t="s">
        <v>3</v>
      </c>
      <c r="AV2638">
        <v>0</v>
      </c>
      <c r="AW2638">
        <v>2</v>
      </c>
      <c r="AX2638">
        <v>35872392</v>
      </c>
      <c r="AY2638">
        <v>1</v>
      </c>
      <c r="AZ2638">
        <v>0</v>
      </c>
      <c r="BA2638">
        <v>2567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0</v>
      </c>
      <c r="BL2638">
        <v>0</v>
      </c>
      <c r="BM2638">
        <v>0</v>
      </c>
      <c r="BN2638">
        <v>0</v>
      </c>
      <c r="BO2638">
        <v>0</v>
      </c>
      <c r="BP2638">
        <v>0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CX2638">
        <f>Y2638*Source!I2501</f>
        <v>9.968</v>
      </c>
      <c r="CY2638">
        <f t="shared" si="417"/>
        <v>347.32</v>
      </c>
      <c r="CZ2638">
        <f t="shared" si="418"/>
        <v>23.74</v>
      </c>
      <c r="DA2638">
        <f t="shared" si="419"/>
        <v>14.63</v>
      </c>
      <c r="DB2638">
        <f t="shared" si="420"/>
        <v>1329.44</v>
      </c>
      <c r="DC2638">
        <f t="shared" si="421"/>
        <v>0</v>
      </c>
    </row>
    <row r="2639" spans="1:107">
      <c r="A2639">
        <f>ROW(Source!A2501)</f>
        <v>2501</v>
      </c>
      <c r="B2639">
        <v>35863109</v>
      </c>
      <c r="C2639">
        <v>35872369</v>
      </c>
      <c r="D2639">
        <v>29109902</v>
      </c>
      <c r="E2639">
        <v>1</v>
      </c>
      <c r="F2639">
        <v>1</v>
      </c>
      <c r="G2639">
        <v>1</v>
      </c>
      <c r="H2639">
        <v>3</v>
      </c>
      <c r="I2639" t="s">
        <v>859</v>
      </c>
      <c r="J2639" t="s">
        <v>860</v>
      </c>
      <c r="K2639" t="s">
        <v>861</v>
      </c>
      <c r="L2639">
        <v>1301</v>
      </c>
      <c r="N2639">
        <v>1003</v>
      </c>
      <c r="O2639" t="s">
        <v>142</v>
      </c>
      <c r="P2639" t="s">
        <v>142</v>
      </c>
      <c r="Q2639">
        <v>1</v>
      </c>
      <c r="W2639">
        <v>0</v>
      </c>
      <c r="X2639">
        <v>-2000531620</v>
      </c>
      <c r="Y2639">
        <v>56</v>
      </c>
      <c r="AA2639">
        <v>64.12</v>
      </c>
      <c r="AB2639">
        <v>0</v>
      </c>
      <c r="AC2639">
        <v>0</v>
      </c>
      <c r="AD2639">
        <v>0</v>
      </c>
      <c r="AE2639">
        <v>19.850000000000001</v>
      </c>
      <c r="AF2639">
        <v>0</v>
      </c>
      <c r="AG2639">
        <v>0</v>
      </c>
      <c r="AH2639">
        <v>0</v>
      </c>
      <c r="AI2639">
        <v>3.23</v>
      </c>
      <c r="AJ2639">
        <v>1</v>
      </c>
      <c r="AK2639">
        <v>1</v>
      </c>
      <c r="AL2639">
        <v>1</v>
      </c>
      <c r="AN2639">
        <v>0</v>
      </c>
      <c r="AO2639">
        <v>1</v>
      </c>
      <c r="AP2639">
        <v>0</v>
      </c>
      <c r="AQ2639">
        <v>0</v>
      </c>
      <c r="AR2639">
        <v>0</v>
      </c>
      <c r="AS2639" t="s">
        <v>3</v>
      </c>
      <c r="AT2639">
        <v>56</v>
      </c>
      <c r="AU2639" t="s">
        <v>3</v>
      </c>
      <c r="AV2639">
        <v>0</v>
      </c>
      <c r="AW2639">
        <v>2</v>
      </c>
      <c r="AX2639">
        <v>35872393</v>
      </c>
      <c r="AY2639">
        <v>1</v>
      </c>
      <c r="AZ2639">
        <v>0</v>
      </c>
      <c r="BA2639">
        <v>2568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0</v>
      </c>
      <c r="BL2639">
        <v>0</v>
      </c>
      <c r="BM2639">
        <v>0</v>
      </c>
      <c r="BN2639">
        <v>0</v>
      </c>
      <c r="BO2639">
        <v>0</v>
      </c>
      <c r="BP2639">
        <v>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0</v>
      </c>
      <c r="CX2639">
        <f>Y2639*Source!I2501</f>
        <v>9.968</v>
      </c>
      <c r="CY2639">
        <f t="shared" si="417"/>
        <v>64.12</v>
      </c>
      <c r="CZ2639">
        <f t="shared" si="418"/>
        <v>19.850000000000001</v>
      </c>
      <c r="DA2639">
        <f t="shared" si="419"/>
        <v>3.23</v>
      </c>
      <c r="DB2639">
        <f t="shared" si="420"/>
        <v>1111.5999999999999</v>
      </c>
      <c r="DC2639">
        <f t="shared" si="421"/>
        <v>0</v>
      </c>
    </row>
    <row r="2640" spans="1:107">
      <c r="A2640">
        <f>ROW(Source!A2501)</f>
        <v>2501</v>
      </c>
      <c r="B2640">
        <v>35863109</v>
      </c>
      <c r="C2640">
        <v>35872369</v>
      </c>
      <c r="D2640">
        <v>29145352</v>
      </c>
      <c r="E2640">
        <v>1</v>
      </c>
      <c r="F2640">
        <v>1</v>
      </c>
      <c r="G2640">
        <v>1</v>
      </c>
      <c r="H2640">
        <v>3</v>
      </c>
      <c r="I2640" t="s">
        <v>862</v>
      </c>
      <c r="J2640" t="s">
        <v>863</v>
      </c>
      <c r="K2640" t="s">
        <v>864</v>
      </c>
      <c r="L2640">
        <v>1348</v>
      </c>
      <c r="N2640">
        <v>1009</v>
      </c>
      <c r="O2640" t="s">
        <v>30</v>
      </c>
      <c r="P2640" t="s">
        <v>30</v>
      </c>
      <c r="Q2640">
        <v>1000</v>
      </c>
      <c r="W2640">
        <v>0</v>
      </c>
      <c r="X2640">
        <v>1247647876</v>
      </c>
      <c r="Y2640">
        <v>0.05</v>
      </c>
      <c r="AA2640">
        <v>87497.47</v>
      </c>
      <c r="AB2640">
        <v>0</v>
      </c>
      <c r="AC2640">
        <v>0</v>
      </c>
      <c r="AD2640">
        <v>0</v>
      </c>
      <c r="AE2640">
        <v>9298.35</v>
      </c>
      <c r="AF2640">
        <v>0</v>
      </c>
      <c r="AG2640">
        <v>0</v>
      </c>
      <c r="AH2640">
        <v>0</v>
      </c>
      <c r="AI2640">
        <v>9.41</v>
      </c>
      <c r="AJ2640">
        <v>1</v>
      </c>
      <c r="AK2640">
        <v>1</v>
      </c>
      <c r="AL2640">
        <v>1</v>
      </c>
      <c r="AN2640">
        <v>0</v>
      </c>
      <c r="AO2640">
        <v>1</v>
      </c>
      <c r="AP2640">
        <v>0</v>
      </c>
      <c r="AQ2640">
        <v>0</v>
      </c>
      <c r="AR2640">
        <v>0</v>
      </c>
      <c r="AS2640" t="s">
        <v>3</v>
      </c>
      <c r="AT2640">
        <v>0.05</v>
      </c>
      <c r="AU2640" t="s">
        <v>3</v>
      </c>
      <c r="AV2640">
        <v>0</v>
      </c>
      <c r="AW2640">
        <v>2</v>
      </c>
      <c r="AX2640">
        <v>35872394</v>
      </c>
      <c r="AY2640">
        <v>1</v>
      </c>
      <c r="AZ2640">
        <v>0</v>
      </c>
      <c r="BA2640">
        <v>2569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0</v>
      </c>
      <c r="BL2640">
        <v>0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CX2640">
        <f>Y2640*Source!I2501</f>
        <v>8.8999999999999999E-3</v>
      </c>
      <c r="CY2640">
        <f t="shared" si="417"/>
        <v>87497.47</v>
      </c>
      <c r="CZ2640">
        <f t="shared" si="418"/>
        <v>9298.35</v>
      </c>
      <c r="DA2640">
        <f t="shared" si="419"/>
        <v>9.41</v>
      </c>
      <c r="DB2640">
        <f t="shared" si="420"/>
        <v>464.92</v>
      </c>
      <c r="DC2640">
        <f t="shared" si="421"/>
        <v>0</v>
      </c>
    </row>
    <row r="2641" spans="1:107">
      <c r="A2641">
        <f>ROW(Source!A2501)</f>
        <v>2501</v>
      </c>
      <c r="B2641">
        <v>35863109</v>
      </c>
      <c r="C2641">
        <v>35872369</v>
      </c>
      <c r="D2641">
        <v>29150040</v>
      </c>
      <c r="E2641">
        <v>1</v>
      </c>
      <c r="F2641">
        <v>1</v>
      </c>
      <c r="G2641">
        <v>1</v>
      </c>
      <c r="H2641">
        <v>3</v>
      </c>
      <c r="I2641" t="s">
        <v>804</v>
      </c>
      <c r="J2641" t="s">
        <v>805</v>
      </c>
      <c r="K2641" t="s">
        <v>806</v>
      </c>
      <c r="L2641">
        <v>1339</v>
      </c>
      <c r="N2641">
        <v>1007</v>
      </c>
      <c r="O2641" t="s">
        <v>617</v>
      </c>
      <c r="P2641" t="s">
        <v>617</v>
      </c>
      <c r="Q2641">
        <v>1</v>
      </c>
      <c r="W2641">
        <v>0</v>
      </c>
      <c r="X2641">
        <v>693153122</v>
      </c>
      <c r="Y2641">
        <v>0.93</v>
      </c>
      <c r="AA2641">
        <v>22.2</v>
      </c>
      <c r="AB2641">
        <v>0</v>
      </c>
      <c r="AC2641">
        <v>0</v>
      </c>
      <c r="AD2641">
        <v>0</v>
      </c>
      <c r="AE2641">
        <v>2.44</v>
      </c>
      <c r="AF2641">
        <v>0</v>
      </c>
      <c r="AG2641">
        <v>0</v>
      </c>
      <c r="AH2641">
        <v>0</v>
      </c>
      <c r="AI2641">
        <v>9.1</v>
      </c>
      <c r="AJ2641">
        <v>1</v>
      </c>
      <c r="AK2641">
        <v>1</v>
      </c>
      <c r="AL2641">
        <v>1</v>
      </c>
      <c r="AN2641">
        <v>0</v>
      </c>
      <c r="AO2641">
        <v>1</v>
      </c>
      <c r="AP2641">
        <v>0</v>
      </c>
      <c r="AQ2641">
        <v>0</v>
      </c>
      <c r="AR2641">
        <v>0</v>
      </c>
      <c r="AS2641" t="s">
        <v>3</v>
      </c>
      <c r="AT2641">
        <v>0.93</v>
      </c>
      <c r="AU2641" t="s">
        <v>3</v>
      </c>
      <c r="AV2641">
        <v>0</v>
      </c>
      <c r="AW2641">
        <v>2</v>
      </c>
      <c r="AX2641">
        <v>35872395</v>
      </c>
      <c r="AY2641">
        <v>1</v>
      </c>
      <c r="AZ2641">
        <v>0</v>
      </c>
      <c r="BA2641">
        <v>2570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0</v>
      </c>
      <c r="BK2641">
        <v>0</v>
      </c>
      <c r="BL2641">
        <v>0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>
        <v>0</v>
      </c>
      <c r="BS2641">
        <v>0</v>
      </c>
      <c r="BT2641">
        <v>0</v>
      </c>
      <c r="BU2641">
        <v>0</v>
      </c>
      <c r="BV2641">
        <v>0</v>
      </c>
      <c r="BW2641">
        <v>0</v>
      </c>
      <c r="CX2641">
        <f>Y2641*Source!I2501</f>
        <v>0.16553999999999999</v>
      </c>
      <c r="CY2641">
        <f t="shared" si="417"/>
        <v>22.2</v>
      </c>
      <c r="CZ2641">
        <f t="shared" si="418"/>
        <v>2.44</v>
      </c>
      <c r="DA2641">
        <f t="shared" si="419"/>
        <v>9.1</v>
      </c>
      <c r="DB2641">
        <f t="shared" si="420"/>
        <v>2.27</v>
      </c>
      <c r="DC2641">
        <f t="shared" si="421"/>
        <v>0</v>
      </c>
    </row>
    <row r="2642" spans="1:107">
      <c r="A2642">
        <f>ROW(Source!A2502)</f>
        <v>2502</v>
      </c>
      <c r="B2642">
        <v>35863109</v>
      </c>
      <c r="C2642">
        <v>35872396</v>
      </c>
      <c r="D2642">
        <v>29364679</v>
      </c>
      <c r="E2642">
        <v>1</v>
      </c>
      <c r="F2642">
        <v>1</v>
      </c>
      <c r="G2642">
        <v>1</v>
      </c>
      <c r="H2642">
        <v>1</v>
      </c>
      <c r="I2642" t="s">
        <v>735</v>
      </c>
      <c r="J2642" t="s">
        <v>3</v>
      </c>
      <c r="K2642" t="s">
        <v>736</v>
      </c>
      <c r="L2642">
        <v>1369</v>
      </c>
      <c r="N2642">
        <v>1013</v>
      </c>
      <c r="O2642" t="s">
        <v>561</v>
      </c>
      <c r="P2642" t="s">
        <v>561</v>
      </c>
      <c r="Q2642">
        <v>1</v>
      </c>
      <c r="W2642">
        <v>0</v>
      </c>
      <c r="X2642">
        <v>931378261</v>
      </c>
      <c r="Y2642">
        <v>25.76</v>
      </c>
      <c r="AA2642">
        <v>0</v>
      </c>
      <c r="AB2642">
        <v>0</v>
      </c>
      <c r="AC2642">
        <v>0</v>
      </c>
      <c r="AD2642">
        <v>316.85000000000002</v>
      </c>
      <c r="AE2642">
        <v>0</v>
      </c>
      <c r="AF2642">
        <v>0</v>
      </c>
      <c r="AG2642">
        <v>0</v>
      </c>
      <c r="AH2642">
        <v>316.85000000000002</v>
      </c>
      <c r="AI2642">
        <v>1</v>
      </c>
      <c r="AJ2642">
        <v>1</v>
      </c>
      <c r="AK2642">
        <v>1</v>
      </c>
      <c r="AL2642">
        <v>1</v>
      </c>
      <c r="AN2642">
        <v>0</v>
      </c>
      <c r="AO2642">
        <v>1</v>
      </c>
      <c r="AP2642">
        <v>0</v>
      </c>
      <c r="AQ2642">
        <v>0</v>
      </c>
      <c r="AR2642">
        <v>0</v>
      </c>
      <c r="AS2642" t="s">
        <v>3</v>
      </c>
      <c r="AT2642">
        <v>25.76</v>
      </c>
      <c r="AU2642" t="s">
        <v>3</v>
      </c>
      <c r="AV2642">
        <v>1</v>
      </c>
      <c r="AW2642">
        <v>2</v>
      </c>
      <c r="AX2642">
        <v>36145227</v>
      </c>
      <c r="AY2642">
        <v>1</v>
      </c>
      <c r="AZ2642">
        <v>0</v>
      </c>
      <c r="BA2642">
        <v>2571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0</v>
      </c>
      <c r="BK2642">
        <v>0</v>
      </c>
      <c r="BL2642">
        <v>0</v>
      </c>
      <c r="BM2642">
        <v>0</v>
      </c>
      <c r="BN2642">
        <v>0</v>
      </c>
      <c r="BO2642">
        <v>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CX2642">
        <f>Y2642*Source!I2502</f>
        <v>0.2576</v>
      </c>
      <c r="CY2642">
        <f>AD2642</f>
        <v>316.85000000000002</v>
      </c>
      <c r="CZ2642">
        <f>AH2642</f>
        <v>316.85000000000002</v>
      </c>
      <c r="DA2642">
        <f>AL2642</f>
        <v>1</v>
      </c>
      <c r="DB2642">
        <f t="shared" si="420"/>
        <v>8162.06</v>
      </c>
      <c r="DC2642">
        <f t="shared" si="421"/>
        <v>0</v>
      </c>
    </row>
    <row r="2643" spans="1:107">
      <c r="A2643">
        <f>ROW(Source!A2502)</f>
        <v>2502</v>
      </c>
      <c r="B2643">
        <v>35863109</v>
      </c>
      <c r="C2643">
        <v>35872396</v>
      </c>
      <c r="D2643">
        <v>121548</v>
      </c>
      <c r="E2643">
        <v>1</v>
      </c>
      <c r="F2643">
        <v>1</v>
      </c>
      <c r="G2643">
        <v>1</v>
      </c>
      <c r="H2643">
        <v>1</v>
      </c>
      <c r="I2643" t="s">
        <v>35</v>
      </c>
      <c r="J2643" t="s">
        <v>3</v>
      </c>
      <c r="K2643" t="s">
        <v>562</v>
      </c>
      <c r="L2643">
        <v>608254</v>
      </c>
      <c r="N2643">
        <v>1013</v>
      </c>
      <c r="O2643" t="s">
        <v>563</v>
      </c>
      <c r="P2643" t="s">
        <v>563</v>
      </c>
      <c r="Q2643">
        <v>1</v>
      </c>
      <c r="W2643">
        <v>0</v>
      </c>
      <c r="X2643">
        <v>-185737400</v>
      </c>
      <c r="Y2643">
        <v>0.03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1</v>
      </c>
      <c r="AJ2643">
        <v>1</v>
      </c>
      <c r="AK2643">
        <v>1</v>
      </c>
      <c r="AL2643">
        <v>1</v>
      </c>
      <c r="AN2643">
        <v>0</v>
      </c>
      <c r="AO2643">
        <v>1</v>
      </c>
      <c r="AP2643">
        <v>0</v>
      </c>
      <c r="AQ2643">
        <v>0</v>
      </c>
      <c r="AR2643">
        <v>0</v>
      </c>
      <c r="AS2643" t="s">
        <v>3</v>
      </c>
      <c r="AT2643">
        <v>0.03</v>
      </c>
      <c r="AU2643" t="s">
        <v>3</v>
      </c>
      <c r="AV2643">
        <v>2</v>
      </c>
      <c r="AW2643">
        <v>2</v>
      </c>
      <c r="AX2643">
        <v>36145228</v>
      </c>
      <c r="AY2643">
        <v>1</v>
      </c>
      <c r="AZ2643">
        <v>0</v>
      </c>
      <c r="BA2643">
        <v>2572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0</v>
      </c>
      <c r="BK2643">
        <v>0</v>
      </c>
      <c r="BL2643">
        <v>0</v>
      </c>
      <c r="BM2643">
        <v>0</v>
      </c>
      <c r="BN2643">
        <v>0</v>
      </c>
      <c r="BO2643">
        <v>0</v>
      </c>
      <c r="BP2643">
        <v>0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CX2643">
        <f>Y2643*Source!I2502</f>
        <v>2.9999999999999997E-4</v>
      </c>
      <c r="CY2643">
        <f>AD2643</f>
        <v>0</v>
      </c>
      <c r="CZ2643">
        <f>AH2643</f>
        <v>0</v>
      </c>
      <c r="DA2643">
        <f>AL2643</f>
        <v>1</v>
      </c>
      <c r="DB2643">
        <f t="shared" si="420"/>
        <v>0</v>
      </c>
      <c r="DC2643">
        <f t="shared" si="421"/>
        <v>0</v>
      </c>
    </row>
    <row r="2644" spans="1:107">
      <c r="A2644">
        <f>ROW(Source!A2502)</f>
        <v>2502</v>
      </c>
      <c r="B2644">
        <v>35863109</v>
      </c>
      <c r="C2644">
        <v>35872396</v>
      </c>
      <c r="D2644">
        <v>29172362</v>
      </c>
      <c r="E2644">
        <v>1</v>
      </c>
      <c r="F2644">
        <v>1</v>
      </c>
      <c r="G2644">
        <v>1</v>
      </c>
      <c r="H2644">
        <v>2</v>
      </c>
      <c r="I2644" t="s">
        <v>737</v>
      </c>
      <c r="J2644" t="s">
        <v>738</v>
      </c>
      <c r="K2644" t="s">
        <v>739</v>
      </c>
      <c r="L2644">
        <v>1368</v>
      </c>
      <c r="N2644">
        <v>1011</v>
      </c>
      <c r="O2644" t="s">
        <v>567</v>
      </c>
      <c r="P2644" t="s">
        <v>567</v>
      </c>
      <c r="Q2644">
        <v>1</v>
      </c>
      <c r="W2644">
        <v>0</v>
      </c>
      <c r="X2644">
        <v>2071614860</v>
      </c>
      <c r="Y2644">
        <v>0.03</v>
      </c>
      <c r="AA2644">
        <v>0</v>
      </c>
      <c r="AB2644">
        <v>1113.56</v>
      </c>
      <c r="AC2644">
        <v>446.18</v>
      </c>
      <c r="AD2644">
        <v>0</v>
      </c>
      <c r="AE2644">
        <v>0</v>
      </c>
      <c r="AF2644">
        <v>134.65</v>
      </c>
      <c r="AG2644">
        <v>13.5</v>
      </c>
      <c r="AH2644">
        <v>0</v>
      </c>
      <c r="AI2644">
        <v>1</v>
      </c>
      <c r="AJ2644">
        <v>8.27</v>
      </c>
      <c r="AK2644">
        <v>33.049999999999997</v>
      </c>
      <c r="AL2644">
        <v>1</v>
      </c>
      <c r="AN2644">
        <v>0</v>
      </c>
      <c r="AO2644">
        <v>1</v>
      </c>
      <c r="AP2644">
        <v>0</v>
      </c>
      <c r="AQ2644">
        <v>0</v>
      </c>
      <c r="AR2644">
        <v>0</v>
      </c>
      <c r="AS2644" t="s">
        <v>3</v>
      </c>
      <c r="AT2644">
        <v>0.03</v>
      </c>
      <c r="AU2644" t="s">
        <v>3</v>
      </c>
      <c r="AV2644">
        <v>0</v>
      </c>
      <c r="AW2644">
        <v>2</v>
      </c>
      <c r="AX2644">
        <v>36145229</v>
      </c>
      <c r="AY2644">
        <v>1</v>
      </c>
      <c r="AZ2644">
        <v>0</v>
      </c>
      <c r="BA2644">
        <v>2573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0</v>
      </c>
      <c r="BK2644">
        <v>0</v>
      </c>
      <c r="BL2644">
        <v>0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CX2644">
        <f>Y2644*Source!I2502</f>
        <v>2.9999999999999997E-4</v>
      </c>
      <c r="CY2644">
        <f>AB2644</f>
        <v>1113.56</v>
      </c>
      <c r="CZ2644">
        <f>AF2644</f>
        <v>134.65</v>
      </c>
      <c r="DA2644">
        <f>AJ2644</f>
        <v>8.27</v>
      </c>
      <c r="DB2644">
        <f t="shared" si="420"/>
        <v>4.04</v>
      </c>
      <c r="DC2644">
        <f t="shared" si="421"/>
        <v>0.41</v>
      </c>
    </row>
    <row r="2645" spans="1:107">
      <c r="A2645">
        <f>ROW(Source!A2502)</f>
        <v>2502</v>
      </c>
      <c r="B2645">
        <v>35863109</v>
      </c>
      <c r="C2645">
        <v>35872396</v>
      </c>
      <c r="D2645">
        <v>29174913</v>
      </c>
      <c r="E2645">
        <v>1</v>
      </c>
      <c r="F2645">
        <v>1</v>
      </c>
      <c r="G2645">
        <v>1</v>
      </c>
      <c r="H2645">
        <v>2</v>
      </c>
      <c r="I2645" t="s">
        <v>578</v>
      </c>
      <c r="J2645" t="s">
        <v>579</v>
      </c>
      <c r="K2645" t="s">
        <v>580</v>
      </c>
      <c r="L2645">
        <v>1368</v>
      </c>
      <c r="N2645">
        <v>1011</v>
      </c>
      <c r="O2645" t="s">
        <v>567</v>
      </c>
      <c r="P2645" t="s">
        <v>567</v>
      </c>
      <c r="Q2645">
        <v>1</v>
      </c>
      <c r="W2645">
        <v>0</v>
      </c>
      <c r="X2645">
        <v>458544584</v>
      </c>
      <c r="Y2645">
        <v>0.02</v>
      </c>
      <c r="AA2645">
        <v>0</v>
      </c>
      <c r="AB2645">
        <v>932.72</v>
      </c>
      <c r="AC2645">
        <v>383.38</v>
      </c>
      <c r="AD2645">
        <v>0</v>
      </c>
      <c r="AE2645">
        <v>0</v>
      </c>
      <c r="AF2645">
        <v>87.17</v>
      </c>
      <c r="AG2645">
        <v>11.6</v>
      </c>
      <c r="AH2645">
        <v>0</v>
      </c>
      <c r="AI2645">
        <v>1</v>
      </c>
      <c r="AJ2645">
        <v>10.7</v>
      </c>
      <c r="AK2645">
        <v>33.049999999999997</v>
      </c>
      <c r="AL2645">
        <v>1</v>
      </c>
      <c r="AN2645">
        <v>0</v>
      </c>
      <c r="AO2645">
        <v>1</v>
      </c>
      <c r="AP2645">
        <v>0</v>
      </c>
      <c r="AQ2645">
        <v>0</v>
      </c>
      <c r="AR2645">
        <v>0</v>
      </c>
      <c r="AS2645" t="s">
        <v>3</v>
      </c>
      <c r="AT2645">
        <v>0.02</v>
      </c>
      <c r="AU2645" t="s">
        <v>3</v>
      </c>
      <c r="AV2645">
        <v>0</v>
      </c>
      <c r="AW2645">
        <v>2</v>
      </c>
      <c r="AX2645">
        <v>36145230</v>
      </c>
      <c r="AY2645">
        <v>1</v>
      </c>
      <c r="AZ2645">
        <v>0</v>
      </c>
      <c r="BA2645">
        <v>2574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0</v>
      </c>
      <c r="BL2645">
        <v>0</v>
      </c>
      <c r="BM2645">
        <v>0</v>
      </c>
      <c r="BN2645">
        <v>0</v>
      </c>
      <c r="BO2645">
        <v>0</v>
      </c>
      <c r="BP2645">
        <v>0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CX2645">
        <f>Y2645*Source!I2502</f>
        <v>2.0000000000000001E-4</v>
      </c>
      <c r="CY2645">
        <f>AB2645</f>
        <v>932.72</v>
      </c>
      <c r="CZ2645">
        <f>AF2645</f>
        <v>87.17</v>
      </c>
      <c r="DA2645">
        <f>AJ2645</f>
        <v>10.7</v>
      </c>
      <c r="DB2645">
        <f t="shared" si="420"/>
        <v>1.74</v>
      </c>
      <c r="DC2645">
        <f t="shared" si="421"/>
        <v>0.23</v>
      </c>
    </row>
    <row r="2646" spans="1:107">
      <c r="A2646">
        <f>ROW(Source!A2502)</f>
        <v>2502</v>
      </c>
      <c r="B2646">
        <v>35863109</v>
      </c>
      <c r="C2646">
        <v>35872396</v>
      </c>
      <c r="D2646">
        <v>29149204</v>
      </c>
      <c r="E2646">
        <v>1</v>
      </c>
      <c r="F2646">
        <v>1</v>
      </c>
      <c r="G2646">
        <v>1</v>
      </c>
      <c r="H2646">
        <v>3</v>
      </c>
      <c r="I2646" t="s">
        <v>746</v>
      </c>
      <c r="J2646" t="s">
        <v>747</v>
      </c>
      <c r="K2646" t="s">
        <v>748</v>
      </c>
      <c r="L2646">
        <v>1348</v>
      </c>
      <c r="N2646">
        <v>1009</v>
      </c>
      <c r="O2646" t="s">
        <v>30</v>
      </c>
      <c r="P2646" t="s">
        <v>30</v>
      </c>
      <c r="Q2646">
        <v>1000</v>
      </c>
      <c r="W2646">
        <v>0</v>
      </c>
      <c r="X2646">
        <v>-1132764130</v>
      </c>
      <c r="Y2646">
        <v>3.15E-3</v>
      </c>
      <c r="AA2646">
        <v>4978.46</v>
      </c>
      <c r="AB2646">
        <v>0</v>
      </c>
      <c r="AC2646">
        <v>0</v>
      </c>
      <c r="AD2646">
        <v>0</v>
      </c>
      <c r="AE2646">
        <v>729.98</v>
      </c>
      <c r="AF2646">
        <v>0</v>
      </c>
      <c r="AG2646">
        <v>0</v>
      </c>
      <c r="AH2646">
        <v>0</v>
      </c>
      <c r="AI2646">
        <v>6.82</v>
      </c>
      <c r="AJ2646">
        <v>1</v>
      </c>
      <c r="AK2646">
        <v>1</v>
      </c>
      <c r="AL2646">
        <v>1</v>
      </c>
      <c r="AN2646">
        <v>0</v>
      </c>
      <c r="AO2646">
        <v>1</v>
      </c>
      <c r="AP2646">
        <v>0</v>
      </c>
      <c r="AQ2646">
        <v>0</v>
      </c>
      <c r="AR2646">
        <v>0</v>
      </c>
      <c r="AS2646" t="s">
        <v>3</v>
      </c>
      <c r="AT2646">
        <v>3.15E-3</v>
      </c>
      <c r="AU2646" t="s">
        <v>3</v>
      </c>
      <c r="AV2646">
        <v>0</v>
      </c>
      <c r="AW2646">
        <v>2</v>
      </c>
      <c r="AX2646">
        <v>36145231</v>
      </c>
      <c r="AY2646">
        <v>1</v>
      </c>
      <c r="AZ2646">
        <v>0</v>
      </c>
      <c r="BA2646">
        <v>2575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0</v>
      </c>
      <c r="BK2646">
        <v>0</v>
      </c>
      <c r="BL2646">
        <v>0</v>
      </c>
      <c r="BM2646">
        <v>0</v>
      </c>
      <c r="BN2646">
        <v>0</v>
      </c>
      <c r="BO2646">
        <v>0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CX2646">
        <f>Y2646*Source!I2502</f>
        <v>3.15E-5</v>
      </c>
      <c r="CY2646">
        <f>AA2646</f>
        <v>4978.46</v>
      </c>
      <c r="CZ2646">
        <f>AE2646</f>
        <v>729.98</v>
      </c>
      <c r="DA2646">
        <f>AI2646</f>
        <v>6.82</v>
      </c>
      <c r="DB2646">
        <f t="shared" si="420"/>
        <v>2.2999999999999998</v>
      </c>
      <c r="DC2646">
        <f t="shared" si="421"/>
        <v>0</v>
      </c>
    </row>
    <row r="2647" spans="1:107">
      <c r="A2647">
        <f>ROW(Source!A2502)</f>
        <v>2502</v>
      </c>
      <c r="B2647">
        <v>35863109</v>
      </c>
      <c r="C2647">
        <v>35872396</v>
      </c>
      <c r="D2647">
        <v>29170678</v>
      </c>
      <c r="E2647">
        <v>1</v>
      </c>
      <c r="F2647">
        <v>1</v>
      </c>
      <c r="G2647">
        <v>1</v>
      </c>
      <c r="H2647">
        <v>3</v>
      </c>
      <c r="I2647" t="s">
        <v>749</v>
      </c>
      <c r="J2647" t="s">
        <v>750</v>
      </c>
      <c r="K2647" t="s">
        <v>751</v>
      </c>
      <c r="L2647">
        <v>1354</v>
      </c>
      <c r="N2647">
        <v>1010</v>
      </c>
      <c r="O2647" t="s">
        <v>237</v>
      </c>
      <c r="P2647" t="s">
        <v>237</v>
      </c>
      <c r="Q2647">
        <v>1</v>
      </c>
      <c r="W2647">
        <v>0</v>
      </c>
      <c r="X2647">
        <v>-808655695</v>
      </c>
      <c r="Y2647">
        <v>102</v>
      </c>
      <c r="AA2647">
        <v>0.69</v>
      </c>
      <c r="AB2647">
        <v>0</v>
      </c>
      <c r="AC2647">
        <v>0</v>
      </c>
      <c r="AD2647">
        <v>0</v>
      </c>
      <c r="AE2647">
        <v>0.28000000000000003</v>
      </c>
      <c r="AF2647">
        <v>0</v>
      </c>
      <c r="AG2647">
        <v>0</v>
      </c>
      <c r="AH2647">
        <v>0</v>
      </c>
      <c r="AI2647">
        <v>2.46</v>
      </c>
      <c r="AJ2647">
        <v>1</v>
      </c>
      <c r="AK2647">
        <v>1</v>
      </c>
      <c r="AL2647">
        <v>1</v>
      </c>
      <c r="AN2647">
        <v>0</v>
      </c>
      <c r="AO2647">
        <v>1</v>
      </c>
      <c r="AP2647">
        <v>0</v>
      </c>
      <c r="AQ2647">
        <v>0</v>
      </c>
      <c r="AR2647">
        <v>0</v>
      </c>
      <c r="AS2647" t="s">
        <v>3</v>
      </c>
      <c r="AT2647">
        <v>102</v>
      </c>
      <c r="AU2647" t="s">
        <v>3</v>
      </c>
      <c r="AV2647">
        <v>0</v>
      </c>
      <c r="AW2647">
        <v>2</v>
      </c>
      <c r="AX2647">
        <v>36145232</v>
      </c>
      <c r="AY2647">
        <v>1</v>
      </c>
      <c r="AZ2647">
        <v>0</v>
      </c>
      <c r="BA2647">
        <v>2576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0</v>
      </c>
      <c r="BL2647">
        <v>0</v>
      </c>
      <c r="BM2647">
        <v>0</v>
      </c>
      <c r="BN2647">
        <v>0</v>
      </c>
      <c r="BO2647">
        <v>0</v>
      </c>
      <c r="BP2647">
        <v>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CX2647">
        <f>Y2647*Source!I2502</f>
        <v>1.02</v>
      </c>
      <c r="CY2647">
        <f>AA2647</f>
        <v>0.69</v>
      </c>
      <c r="CZ2647">
        <f>AE2647</f>
        <v>0.28000000000000003</v>
      </c>
      <c r="DA2647">
        <f>AI2647</f>
        <v>2.46</v>
      </c>
      <c r="DB2647">
        <f t="shared" si="420"/>
        <v>28.56</v>
      </c>
      <c r="DC2647">
        <f t="shared" si="421"/>
        <v>0</v>
      </c>
    </row>
    <row r="2648" spans="1:107">
      <c r="A2648">
        <f>ROW(Source!A2502)</f>
        <v>2502</v>
      </c>
      <c r="B2648">
        <v>35863109</v>
      </c>
      <c r="C2648">
        <v>35872396</v>
      </c>
      <c r="D2648">
        <v>29171808</v>
      </c>
      <c r="E2648">
        <v>1</v>
      </c>
      <c r="F2648">
        <v>1</v>
      </c>
      <c r="G2648">
        <v>1</v>
      </c>
      <c r="H2648">
        <v>3</v>
      </c>
      <c r="I2648" t="s">
        <v>752</v>
      </c>
      <c r="J2648" t="s">
        <v>753</v>
      </c>
      <c r="K2648" t="s">
        <v>754</v>
      </c>
      <c r="L2648">
        <v>1374</v>
      </c>
      <c r="N2648">
        <v>1013</v>
      </c>
      <c r="O2648" t="s">
        <v>755</v>
      </c>
      <c r="P2648" t="s">
        <v>755</v>
      </c>
      <c r="Q2648">
        <v>1</v>
      </c>
      <c r="W2648">
        <v>0</v>
      </c>
      <c r="X2648">
        <v>-915781824</v>
      </c>
      <c r="Y2648">
        <v>5.1100000000000003</v>
      </c>
      <c r="AA2648">
        <v>1</v>
      </c>
      <c r="AB2648">
        <v>0</v>
      </c>
      <c r="AC2648">
        <v>0</v>
      </c>
      <c r="AD2648">
        <v>0</v>
      </c>
      <c r="AE2648">
        <v>1</v>
      </c>
      <c r="AF2648">
        <v>0</v>
      </c>
      <c r="AG2648">
        <v>0</v>
      </c>
      <c r="AH2648">
        <v>0</v>
      </c>
      <c r="AI2648">
        <v>1</v>
      </c>
      <c r="AJ2648">
        <v>1</v>
      </c>
      <c r="AK2648">
        <v>1</v>
      </c>
      <c r="AL2648">
        <v>1</v>
      </c>
      <c r="AN2648">
        <v>0</v>
      </c>
      <c r="AO2648">
        <v>1</v>
      </c>
      <c r="AP2648">
        <v>0</v>
      </c>
      <c r="AQ2648">
        <v>0</v>
      </c>
      <c r="AR2648">
        <v>0</v>
      </c>
      <c r="AS2648" t="s">
        <v>3</v>
      </c>
      <c r="AT2648">
        <v>5.1100000000000003</v>
      </c>
      <c r="AU2648" t="s">
        <v>3</v>
      </c>
      <c r="AV2648">
        <v>0</v>
      </c>
      <c r="AW2648">
        <v>2</v>
      </c>
      <c r="AX2648">
        <v>36145233</v>
      </c>
      <c r="AY2648">
        <v>1</v>
      </c>
      <c r="AZ2648">
        <v>0</v>
      </c>
      <c r="BA2648">
        <v>2577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0</v>
      </c>
      <c r="BK2648">
        <v>0</v>
      </c>
      <c r="BL2648">
        <v>0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0</v>
      </c>
      <c r="BS2648">
        <v>0</v>
      </c>
      <c r="BT2648">
        <v>0</v>
      </c>
      <c r="BU2648">
        <v>0</v>
      </c>
      <c r="BV2648">
        <v>0</v>
      </c>
      <c r="BW2648">
        <v>0</v>
      </c>
      <c r="CX2648">
        <f>Y2648*Source!I2502</f>
        <v>5.1100000000000007E-2</v>
      </c>
      <c r="CY2648">
        <f>AA2648</f>
        <v>1</v>
      </c>
      <c r="CZ2648">
        <f>AE2648</f>
        <v>1</v>
      </c>
      <c r="DA2648">
        <f>AI2648</f>
        <v>1</v>
      </c>
      <c r="DB2648">
        <f t="shared" si="420"/>
        <v>5.1100000000000003</v>
      </c>
      <c r="DC2648">
        <f t="shared" si="421"/>
        <v>0</v>
      </c>
    </row>
    <row r="2649" spans="1:107">
      <c r="A2649">
        <f>ROW(Source!A2503)</f>
        <v>2503</v>
      </c>
      <c r="B2649">
        <v>35863109</v>
      </c>
      <c r="C2649">
        <v>35872455</v>
      </c>
      <c r="D2649">
        <v>31427453</v>
      </c>
      <c r="E2649">
        <v>1</v>
      </c>
      <c r="F2649">
        <v>1</v>
      </c>
      <c r="G2649">
        <v>1</v>
      </c>
      <c r="H2649">
        <v>1</v>
      </c>
      <c r="I2649" t="s">
        <v>865</v>
      </c>
      <c r="J2649" t="s">
        <v>3</v>
      </c>
      <c r="K2649" t="s">
        <v>866</v>
      </c>
      <c r="L2649">
        <v>1369</v>
      </c>
      <c r="N2649">
        <v>1013</v>
      </c>
      <c r="O2649" t="s">
        <v>561</v>
      </c>
      <c r="P2649" t="s">
        <v>561</v>
      </c>
      <c r="Q2649">
        <v>1</v>
      </c>
      <c r="W2649">
        <v>0</v>
      </c>
      <c r="X2649">
        <v>1499813984</v>
      </c>
      <c r="Y2649">
        <v>88.124499999999983</v>
      </c>
      <c r="AA2649">
        <v>0</v>
      </c>
      <c r="AB2649">
        <v>0</v>
      </c>
      <c r="AC2649">
        <v>0</v>
      </c>
      <c r="AD2649">
        <v>279.16000000000003</v>
      </c>
      <c r="AE2649">
        <v>0</v>
      </c>
      <c r="AF2649">
        <v>0</v>
      </c>
      <c r="AG2649">
        <v>0</v>
      </c>
      <c r="AH2649">
        <v>279.16000000000003</v>
      </c>
      <c r="AI2649">
        <v>1</v>
      </c>
      <c r="AJ2649">
        <v>1</v>
      </c>
      <c r="AK2649">
        <v>1</v>
      </c>
      <c r="AL2649">
        <v>1</v>
      </c>
      <c r="AN2649">
        <v>0</v>
      </c>
      <c r="AO2649">
        <v>1</v>
      </c>
      <c r="AP2649">
        <v>1</v>
      </c>
      <c r="AQ2649">
        <v>0</v>
      </c>
      <c r="AR2649">
        <v>0</v>
      </c>
      <c r="AS2649" t="s">
        <v>3</v>
      </c>
      <c r="AT2649">
        <v>76.63</v>
      </c>
      <c r="AU2649" t="s">
        <v>134</v>
      </c>
      <c r="AV2649">
        <v>1</v>
      </c>
      <c r="AW2649">
        <v>2</v>
      </c>
      <c r="AX2649">
        <v>35872468</v>
      </c>
      <c r="AY2649">
        <v>1</v>
      </c>
      <c r="AZ2649">
        <v>0</v>
      </c>
      <c r="BA2649">
        <v>2578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0</v>
      </c>
      <c r="BK2649">
        <v>0</v>
      </c>
      <c r="BL2649">
        <v>0</v>
      </c>
      <c r="BM2649">
        <v>0</v>
      </c>
      <c r="BN2649">
        <v>0</v>
      </c>
      <c r="BO2649">
        <v>0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v>0</v>
      </c>
      <c r="BV2649">
        <v>0</v>
      </c>
      <c r="BW2649">
        <v>0</v>
      </c>
      <c r="CX2649">
        <f>Y2649*Source!I2503</f>
        <v>2.7318594999999997</v>
      </c>
      <c r="CY2649">
        <f>AD2649</f>
        <v>279.16000000000003</v>
      </c>
      <c r="CZ2649">
        <f>AH2649</f>
        <v>279.16000000000003</v>
      </c>
      <c r="DA2649">
        <f>AL2649</f>
        <v>1</v>
      </c>
      <c r="DB2649">
        <f>ROUND((ROUND(AT2649*CZ2649,2)*1.15),2)</f>
        <v>24600.83</v>
      </c>
      <c r="DC2649">
        <f>ROUND((ROUND(AT2649*AG2649,2)*1.15),2)</f>
        <v>0</v>
      </c>
    </row>
    <row r="2650" spans="1:107">
      <c r="A2650">
        <f>ROW(Source!A2503)</f>
        <v>2503</v>
      </c>
      <c r="B2650">
        <v>35863109</v>
      </c>
      <c r="C2650">
        <v>35872455</v>
      </c>
      <c r="D2650">
        <v>121548</v>
      </c>
      <c r="E2650">
        <v>1</v>
      </c>
      <c r="F2650">
        <v>1</v>
      </c>
      <c r="G2650">
        <v>1</v>
      </c>
      <c r="H2650">
        <v>1</v>
      </c>
      <c r="I2650" t="s">
        <v>35</v>
      </c>
      <c r="J2650" t="s">
        <v>3</v>
      </c>
      <c r="K2650" t="s">
        <v>562</v>
      </c>
      <c r="L2650">
        <v>608254</v>
      </c>
      <c r="N2650">
        <v>1013</v>
      </c>
      <c r="O2650" t="s">
        <v>563</v>
      </c>
      <c r="P2650" t="s">
        <v>563</v>
      </c>
      <c r="Q2650">
        <v>1</v>
      </c>
      <c r="W2650">
        <v>0</v>
      </c>
      <c r="X2650">
        <v>-185737400</v>
      </c>
      <c r="Y2650">
        <v>5.2749999999999995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1</v>
      </c>
      <c r="AJ2650">
        <v>1</v>
      </c>
      <c r="AK2650">
        <v>1</v>
      </c>
      <c r="AL2650">
        <v>1</v>
      </c>
      <c r="AN2650">
        <v>0</v>
      </c>
      <c r="AO2650">
        <v>1</v>
      </c>
      <c r="AP2650">
        <v>1</v>
      </c>
      <c r="AQ2650">
        <v>0</v>
      </c>
      <c r="AR2650">
        <v>0</v>
      </c>
      <c r="AS2650" t="s">
        <v>3</v>
      </c>
      <c r="AT2650">
        <v>4.22</v>
      </c>
      <c r="AU2650" t="s">
        <v>133</v>
      </c>
      <c r="AV2650">
        <v>2</v>
      </c>
      <c r="AW2650">
        <v>2</v>
      </c>
      <c r="AX2650">
        <v>35872469</v>
      </c>
      <c r="AY2650">
        <v>1</v>
      </c>
      <c r="AZ2650">
        <v>0</v>
      </c>
      <c r="BA2650">
        <v>2579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0</v>
      </c>
      <c r="BL2650">
        <v>0</v>
      </c>
      <c r="BM2650">
        <v>0</v>
      </c>
      <c r="BN2650">
        <v>0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CX2650">
        <f>Y2650*Source!I2503</f>
        <v>0.16352499999999998</v>
      </c>
      <c r="CY2650">
        <f>AD2650</f>
        <v>0</v>
      </c>
      <c r="CZ2650">
        <f>AH2650</f>
        <v>0</v>
      </c>
      <c r="DA2650">
        <f>AL2650</f>
        <v>1</v>
      </c>
      <c r="DB2650">
        <f t="shared" ref="DB2650:DB2655" si="422">ROUND((ROUND(AT2650*CZ2650,2)*1.25),2)</f>
        <v>0</v>
      </c>
      <c r="DC2650">
        <f t="shared" ref="DC2650:DC2655" si="423">ROUND((ROUND(AT2650*AG2650,2)*1.25),2)</f>
        <v>0</v>
      </c>
    </row>
    <row r="2651" spans="1:107">
      <c r="A2651">
        <f>ROW(Source!A2503)</f>
        <v>2503</v>
      </c>
      <c r="B2651">
        <v>35863109</v>
      </c>
      <c r="C2651">
        <v>35872455</v>
      </c>
      <c r="D2651">
        <v>35554709</v>
      </c>
      <c r="E2651">
        <v>1</v>
      </c>
      <c r="F2651">
        <v>1</v>
      </c>
      <c r="G2651">
        <v>1</v>
      </c>
      <c r="H2651">
        <v>2</v>
      </c>
      <c r="I2651" t="s">
        <v>786</v>
      </c>
      <c r="J2651" t="s">
        <v>867</v>
      </c>
      <c r="K2651" t="s">
        <v>788</v>
      </c>
      <c r="L2651">
        <v>1368</v>
      </c>
      <c r="N2651">
        <v>1011</v>
      </c>
      <c r="O2651" t="s">
        <v>567</v>
      </c>
      <c r="P2651" t="s">
        <v>567</v>
      </c>
      <c r="Q2651">
        <v>1</v>
      </c>
      <c r="W2651">
        <v>0</v>
      </c>
      <c r="X2651">
        <v>639682734</v>
      </c>
      <c r="Y2651">
        <v>0.44999999999999996</v>
      </c>
      <c r="AA2651">
        <v>0</v>
      </c>
      <c r="AB2651">
        <v>901.01</v>
      </c>
      <c r="AC2651">
        <v>332.48</v>
      </c>
      <c r="AD2651">
        <v>0</v>
      </c>
      <c r="AE2651">
        <v>0</v>
      </c>
      <c r="AF2651">
        <v>99.89</v>
      </c>
      <c r="AG2651">
        <v>10.06</v>
      </c>
      <c r="AH2651">
        <v>0</v>
      </c>
      <c r="AI2651">
        <v>1</v>
      </c>
      <c r="AJ2651">
        <v>9.02</v>
      </c>
      <c r="AK2651">
        <v>33.049999999999997</v>
      </c>
      <c r="AL2651">
        <v>1</v>
      </c>
      <c r="AN2651">
        <v>0</v>
      </c>
      <c r="AO2651">
        <v>1</v>
      </c>
      <c r="AP2651">
        <v>1</v>
      </c>
      <c r="AQ2651">
        <v>0</v>
      </c>
      <c r="AR2651">
        <v>0</v>
      </c>
      <c r="AS2651" t="s">
        <v>3</v>
      </c>
      <c r="AT2651">
        <v>0.36</v>
      </c>
      <c r="AU2651" t="s">
        <v>133</v>
      </c>
      <c r="AV2651">
        <v>0</v>
      </c>
      <c r="AW2651">
        <v>2</v>
      </c>
      <c r="AX2651">
        <v>35872470</v>
      </c>
      <c r="AY2651">
        <v>1</v>
      </c>
      <c r="AZ2651">
        <v>0</v>
      </c>
      <c r="BA2651">
        <v>2580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0</v>
      </c>
      <c r="BL2651">
        <v>0</v>
      </c>
      <c r="BM2651">
        <v>0</v>
      </c>
      <c r="BN2651"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CX2651">
        <f>Y2651*Source!I2503</f>
        <v>1.3949999999999999E-2</v>
      </c>
      <c r="CY2651">
        <f>AB2651</f>
        <v>901.01</v>
      </c>
      <c r="CZ2651">
        <f>AF2651</f>
        <v>99.89</v>
      </c>
      <c r="DA2651">
        <f>AJ2651</f>
        <v>9.02</v>
      </c>
      <c r="DB2651">
        <f t="shared" si="422"/>
        <v>44.95</v>
      </c>
      <c r="DC2651">
        <f t="shared" si="423"/>
        <v>4.53</v>
      </c>
    </row>
    <row r="2652" spans="1:107">
      <c r="A2652">
        <f>ROW(Source!A2503)</f>
        <v>2503</v>
      </c>
      <c r="B2652">
        <v>35863109</v>
      </c>
      <c r="C2652">
        <v>35872455</v>
      </c>
      <c r="D2652">
        <v>35554736</v>
      </c>
      <c r="E2652">
        <v>1</v>
      </c>
      <c r="F2652">
        <v>1</v>
      </c>
      <c r="G2652">
        <v>1</v>
      </c>
      <c r="H2652">
        <v>2</v>
      </c>
      <c r="I2652" t="s">
        <v>868</v>
      </c>
      <c r="J2652" t="s">
        <v>869</v>
      </c>
      <c r="K2652" t="s">
        <v>870</v>
      </c>
      <c r="L2652">
        <v>1368</v>
      </c>
      <c r="N2652">
        <v>1011</v>
      </c>
      <c r="O2652" t="s">
        <v>567</v>
      </c>
      <c r="P2652" t="s">
        <v>567</v>
      </c>
      <c r="Q2652">
        <v>1</v>
      </c>
      <c r="W2652">
        <v>0</v>
      </c>
      <c r="X2652">
        <v>217933004</v>
      </c>
      <c r="Y2652">
        <v>2.875</v>
      </c>
      <c r="AA2652">
        <v>0</v>
      </c>
      <c r="AB2652">
        <v>436.01</v>
      </c>
      <c r="AC2652">
        <v>383.38</v>
      </c>
      <c r="AD2652">
        <v>0</v>
      </c>
      <c r="AE2652">
        <v>0</v>
      </c>
      <c r="AF2652">
        <v>29.46</v>
      </c>
      <c r="AG2652">
        <v>11.6</v>
      </c>
      <c r="AH2652">
        <v>0</v>
      </c>
      <c r="AI2652">
        <v>1</v>
      </c>
      <c r="AJ2652">
        <v>14.8</v>
      </c>
      <c r="AK2652">
        <v>33.049999999999997</v>
      </c>
      <c r="AL2652">
        <v>1</v>
      </c>
      <c r="AN2652">
        <v>0</v>
      </c>
      <c r="AO2652">
        <v>1</v>
      </c>
      <c r="AP2652">
        <v>1</v>
      </c>
      <c r="AQ2652">
        <v>0</v>
      </c>
      <c r="AR2652">
        <v>0</v>
      </c>
      <c r="AS2652" t="s">
        <v>3</v>
      </c>
      <c r="AT2652">
        <v>2.2999999999999998</v>
      </c>
      <c r="AU2652" t="s">
        <v>133</v>
      </c>
      <c r="AV2652">
        <v>0</v>
      </c>
      <c r="AW2652">
        <v>2</v>
      </c>
      <c r="AX2652">
        <v>35872471</v>
      </c>
      <c r="AY2652">
        <v>1</v>
      </c>
      <c r="AZ2652">
        <v>0</v>
      </c>
      <c r="BA2652">
        <v>2581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0</v>
      </c>
      <c r="BL2652">
        <v>0</v>
      </c>
      <c r="BM2652">
        <v>0</v>
      </c>
      <c r="BN2652">
        <v>0</v>
      </c>
      <c r="BO2652">
        <v>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CX2652">
        <f>Y2652*Source!I2503</f>
        <v>8.9124999999999996E-2</v>
      </c>
      <c r="CY2652">
        <f>AB2652</f>
        <v>436.01</v>
      </c>
      <c r="CZ2652">
        <f>AF2652</f>
        <v>29.46</v>
      </c>
      <c r="DA2652">
        <f>AJ2652</f>
        <v>14.8</v>
      </c>
      <c r="DB2652">
        <f t="shared" si="422"/>
        <v>84.7</v>
      </c>
      <c r="DC2652">
        <f t="shared" si="423"/>
        <v>33.35</v>
      </c>
    </row>
    <row r="2653" spans="1:107">
      <c r="A2653">
        <f>ROW(Source!A2503)</f>
        <v>2503</v>
      </c>
      <c r="B2653">
        <v>35863109</v>
      </c>
      <c r="C2653">
        <v>35872455</v>
      </c>
      <c r="D2653">
        <v>35554830</v>
      </c>
      <c r="E2653">
        <v>1</v>
      </c>
      <c r="F2653">
        <v>1</v>
      </c>
      <c r="G2653">
        <v>1</v>
      </c>
      <c r="H2653">
        <v>2</v>
      </c>
      <c r="I2653" t="s">
        <v>844</v>
      </c>
      <c r="J2653" t="s">
        <v>871</v>
      </c>
      <c r="K2653" t="s">
        <v>846</v>
      </c>
      <c r="L2653">
        <v>1368</v>
      </c>
      <c r="N2653">
        <v>1011</v>
      </c>
      <c r="O2653" t="s">
        <v>567</v>
      </c>
      <c r="P2653" t="s">
        <v>567</v>
      </c>
      <c r="Q2653">
        <v>1</v>
      </c>
      <c r="W2653">
        <v>0</v>
      </c>
      <c r="X2653">
        <v>490312154</v>
      </c>
      <c r="Y2653">
        <v>1.9500000000000002</v>
      </c>
      <c r="AA2653">
        <v>0</v>
      </c>
      <c r="AB2653">
        <v>364.68</v>
      </c>
      <c r="AC2653">
        <v>332.48</v>
      </c>
      <c r="AD2653">
        <v>0</v>
      </c>
      <c r="AE2653">
        <v>0</v>
      </c>
      <c r="AF2653">
        <v>12.4</v>
      </c>
      <c r="AG2653">
        <v>10.06</v>
      </c>
      <c r="AH2653">
        <v>0</v>
      </c>
      <c r="AI2653">
        <v>1</v>
      </c>
      <c r="AJ2653">
        <v>29.41</v>
      </c>
      <c r="AK2653">
        <v>33.049999999999997</v>
      </c>
      <c r="AL2653">
        <v>1</v>
      </c>
      <c r="AN2653">
        <v>0</v>
      </c>
      <c r="AO2653">
        <v>1</v>
      </c>
      <c r="AP2653">
        <v>1</v>
      </c>
      <c r="AQ2653">
        <v>0</v>
      </c>
      <c r="AR2653">
        <v>0</v>
      </c>
      <c r="AS2653" t="s">
        <v>3</v>
      </c>
      <c r="AT2653">
        <v>1.56</v>
      </c>
      <c r="AU2653" t="s">
        <v>133</v>
      </c>
      <c r="AV2653">
        <v>0</v>
      </c>
      <c r="AW2653">
        <v>2</v>
      </c>
      <c r="AX2653">
        <v>35872472</v>
      </c>
      <c r="AY2653">
        <v>1</v>
      </c>
      <c r="AZ2653">
        <v>0</v>
      </c>
      <c r="BA2653">
        <v>2582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0</v>
      </c>
      <c r="BK2653">
        <v>0</v>
      </c>
      <c r="BL2653">
        <v>0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0</v>
      </c>
      <c r="CX2653">
        <f>Y2653*Source!I2503</f>
        <v>6.0450000000000004E-2</v>
      </c>
      <c r="CY2653">
        <f>AB2653</f>
        <v>364.68</v>
      </c>
      <c r="CZ2653">
        <f>AF2653</f>
        <v>12.4</v>
      </c>
      <c r="DA2653">
        <f>AJ2653</f>
        <v>29.41</v>
      </c>
      <c r="DB2653">
        <f t="shared" si="422"/>
        <v>24.18</v>
      </c>
      <c r="DC2653">
        <f t="shared" si="423"/>
        <v>19.61</v>
      </c>
    </row>
    <row r="2654" spans="1:107">
      <c r="A2654">
        <f>ROW(Source!A2503)</f>
        <v>2503</v>
      </c>
      <c r="B2654">
        <v>35863109</v>
      </c>
      <c r="C2654">
        <v>35872455</v>
      </c>
      <c r="D2654">
        <v>35555043</v>
      </c>
      <c r="E2654">
        <v>1</v>
      </c>
      <c r="F2654">
        <v>1</v>
      </c>
      <c r="G2654">
        <v>1</v>
      </c>
      <c r="H2654">
        <v>2</v>
      </c>
      <c r="I2654" t="s">
        <v>872</v>
      </c>
      <c r="J2654" t="s">
        <v>873</v>
      </c>
      <c r="K2654" t="s">
        <v>874</v>
      </c>
      <c r="L2654">
        <v>1368</v>
      </c>
      <c r="N2654">
        <v>1011</v>
      </c>
      <c r="O2654" t="s">
        <v>567</v>
      </c>
      <c r="P2654" t="s">
        <v>567</v>
      </c>
      <c r="Q2654">
        <v>1</v>
      </c>
      <c r="W2654">
        <v>0</v>
      </c>
      <c r="X2654">
        <v>1736493163</v>
      </c>
      <c r="Y2654">
        <v>6.25E-2</v>
      </c>
      <c r="AA2654">
        <v>0</v>
      </c>
      <c r="AB2654">
        <v>17.45</v>
      </c>
      <c r="AC2654">
        <v>0</v>
      </c>
      <c r="AD2654">
        <v>0</v>
      </c>
      <c r="AE2654">
        <v>0</v>
      </c>
      <c r="AF2654">
        <v>9.9700000000000006</v>
      </c>
      <c r="AG2654">
        <v>0</v>
      </c>
      <c r="AH2654">
        <v>0</v>
      </c>
      <c r="AI2654">
        <v>1</v>
      </c>
      <c r="AJ2654">
        <v>1.75</v>
      </c>
      <c r="AK2654">
        <v>33.049999999999997</v>
      </c>
      <c r="AL2654">
        <v>1</v>
      </c>
      <c r="AN2654">
        <v>0</v>
      </c>
      <c r="AO2654">
        <v>1</v>
      </c>
      <c r="AP2654">
        <v>1</v>
      </c>
      <c r="AQ2654">
        <v>0</v>
      </c>
      <c r="AR2654">
        <v>0</v>
      </c>
      <c r="AS2654" t="s">
        <v>3</v>
      </c>
      <c r="AT2654">
        <v>0.05</v>
      </c>
      <c r="AU2654" t="s">
        <v>133</v>
      </c>
      <c r="AV2654">
        <v>0</v>
      </c>
      <c r="AW2654">
        <v>2</v>
      </c>
      <c r="AX2654">
        <v>35872473</v>
      </c>
      <c r="AY2654">
        <v>1</v>
      </c>
      <c r="AZ2654">
        <v>0</v>
      </c>
      <c r="BA2654">
        <v>2583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0</v>
      </c>
      <c r="BL2654">
        <v>0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CX2654">
        <f>Y2654*Source!I2503</f>
        <v>1.9375E-3</v>
      </c>
      <c r="CY2654">
        <f>AB2654</f>
        <v>17.45</v>
      </c>
      <c r="CZ2654">
        <f>AF2654</f>
        <v>9.9700000000000006</v>
      </c>
      <c r="DA2654">
        <f>AJ2654</f>
        <v>1.75</v>
      </c>
      <c r="DB2654">
        <f t="shared" si="422"/>
        <v>0.63</v>
      </c>
      <c r="DC2654">
        <f t="shared" si="423"/>
        <v>0</v>
      </c>
    </row>
    <row r="2655" spans="1:107">
      <c r="A2655">
        <f>ROW(Source!A2503)</f>
        <v>2503</v>
      </c>
      <c r="B2655">
        <v>35863109</v>
      </c>
      <c r="C2655">
        <v>35872455</v>
      </c>
      <c r="D2655">
        <v>35555088</v>
      </c>
      <c r="E2655">
        <v>1</v>
      </c>
      <c r="F2655">
        <v>1</v>
      </c>
      <c r="G2655">
        <v>1</v>
      </c>
      <c r="H2655">
        <v>2</v>
      </c>
      <c r="I2655" t="s">
        <v>578</v>
      </c>
      <c r="J2655" t="s">
        <v>639</v>
      </c>
      <c r="K2655" t="s">
        <v>580</v>
      </c>
      <c r="L2655">
        <v>1368</v>
      </c>
      <c r="N2655">
        <v>1011</v>
      </c>
      <c r="O2655" t="s">
        <v>567</v>
      </c>
      <c r="P2655" t="s">
        <v>567</v>
      </c>
      <c r="Q2655">
        <v>1</v>
      </c>
      <c r="W2655">
        <v>0</v>
      </c>
      <c r="X2655">
        <v>586434904</v>
      </c>
      <c r="Y2655">
        <v>0.35000000000000003</v>
      </c>
      <c r="AA2655">
        <v>0</v>
      </c>
      <c r="AB2655">
        <v>932.72</v>
      </c>
      <c r="AC2655">
        <v>383.38</v>
      </c>
      <c r="AD2655">
        <v>0</v>
      </c>
      <c r="AE2655">
        <v>0</v>
      </c>
      <c r="AF2655">
        <v>87.17</v>
      </c>
      <c r="AG2655">
        <v>11.6</v>
      </c>
      <c r="AH2655">
        <v>0</v>
      </c>
      <c r="AI2655">
        <v>1</v>
      </c>
      <c r="AJ2655">
        <v>10.7</v>
      </c>
      <c r="AK2655">
        <v>33.049999999999997</v>
      </c>
      <c r="AL2655">
        <v>1</v>
      </c>
      <c r="AN2655">
        <v>0</v>
      </c>
      <c r="AO2655">
        <v>1</v>
      </c>
      <c r="AP2655">
        <v>1</v>
      </c>
      <c r="AQ2655">
        <v>0</v>
      </c>
      <c r="AR2655">
        <v>0</v>
      </c>
      <c r="AS2655" t="s">
        <v>3</v>
      </c>
      <c r="AT2655">
        <v>0.28000000000000003</v>
      </c>
      <c r="AU2655" t="s">
        <v>133</v>
      </c>
      <c r="AV2655">
        <v>0</v>
      </c>
      <c r="AW2655">
        <v>2</v>
      </c>
      <c r="AX2655">
        <v>35872474</v>
      </c>
      <c r="AY2655">
        <v>1</v>
      </c>
      <c r="AZ2655">
        <v>0</v>
      </c>
      <c r="BA2655">
        <v>2584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0</v>
      </c>
      <c r="BL2655">
        <v>0</v>
      </c>
      <c r="BM2655">
        <v>0</v>
      </c>
      <c r="BN2655">
        <v>0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CX2655">
        <f>Y2655*Source!I2503</f>
        <v>1.085E-2</v>
      </c>
      <c r="CY2655">
        <f>AB2655</f>
        <v>932.72</v>
      </c>
      <c r="CZ2655">
        <f>AF2655</f>
        <v>87.17</v>
      </c>
      <c r="DA2655">
        <f>AJ2655</f>
        <v>10.7</v>
      </c>
      <c r="DB2655">
        <f t="shared" si="422"/>
        <v>30.51</v>
      </c>
      <c r="DC2655">
        <f t="shared" si="423"/>
        <v>4.0599999999999996</v>
      </c>
    </row>
    <row r="2656" spans="1:107">
      <c r="A2656">
        <f>ROW(Source!A2503)</f>
        <v>2503</v>
      </c>
      <c r="B2656">
        <v>35863109</v>
      </c>
      <c r="C2656">
        <v>35872455</v>
      </c>
      <c r="D2656">
        <v>35552759</v>
      </c>
      <c r="E2656">
        <v>1</v>
      </c>
      <c r="F2656">
        <v>1</v>
      </c>
      <c r="G2656">
        <v>1</v>
      </c>
      <c r="H2656">
        <v>3</v>
      </c>
      <c r="I2656" t="s">
        <v>592</v>
      </c>
      <c r="J2656" t="s">
        <v>875</v>
      </c>
      <c r="K2656" t="s">
        <v>594</v>
      </c>
      <c r="L2656">
        <v>1346</v>
      </c>
      <c r="N2656">
        <v>1009</v>
      </c>
      <c r="O2656" t="s">
        <v>160</v>
      </c>
      <c r="P2656" t="s">
        <v>160</v>
      </c>
      <c r="Q2656">
        <v>1</v>
      </c>
      <c r="W2656">
        <v>0</v>
      </c>
      <c r="X2656">
        <v>1303768260</v>
      </c>
      <c r="Y2656">
        <v>0.5</v>
      </c>
      <c r="AA2656">
        <v>46.61</v>
      </c>
      <c r="AB2656">
        <v>0</v>
      </c>
      <c r="AC2656">
        <v>0</v>
      </c>
      <c r="AD2656">
        <v>0</v>
      </c>
      <c r="AE2656">
        <v>1.81</v>
      </c>
      <c r="AF2656">
        <v>0</v>
      </c>
      <c r="AG2656">
        <v>0</v>
      </c>
      <c r="AH2656">
        <v>0</v>
      </c>
      <c r="AI2656">
        <v>25.75</v>
      </c>
      <c r="AJ2656">
        <v>1</v>
      </c>
      <c r="AK2656">
        <v>1</v>
      </c>
      <c r="AL2656">
        <v>1</v>
      </c>
      <c r="AN2656">
        <v>0</v>
      </c>
      <c r="AO2656">
        <v>1</v>
      </c>
      <c r="AP2656">
        <v>0</v>
      </c>
      <c r="AQ2656">
        <v>0</v>
      </c>
      <c r="AR2656">
        <v>0</v>
      </c>
      <c r="AS2656" t="s">
        <v>3</v>
      </c>
      <c r="AT2656">
        <v>0.5</v>
      </c>
      <c r="AU2656" t="s">
        <v>3</v>
      </c>
      <c r="AV2656">
        <v>0</v>
      </c>
      <c r="AW2656">
        <v>2</v>
      </c>
      <c r="AX2656">
        <v>35872475</v>
      </c>
      <c r="AY2656">
        <v>1</v>
      </c>
      <c r="AZ2656">
        <v>0</v>
      </c>
      <c r="BA2656">
        <v>2585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CX2656">
        <f>Y2656*Source!I2503</f>
        <v>1.55E-2</v>
      </c>
      <c r="CY2656">
        <f>AA2656</f>
        <v>46.61</v>
      </c>
      <c r="CZ2656">
        <f>AE2656</f>
        <v>1.81</v>
      </c>
      <c r="DA2656">
        <f>AI2656</f>
        <v>25.75</v>
      </c>
      <c r="DB2656">
        <f>ROUND(ROUND(AT2656*CZ2656,2),2)</f>
        <v>0.91</v>
      </c>
      <c r="DC2656">
        <f>ROUND(ROUND(AT2656*AG2656,2),2)</f>
        <v>0</v>
      </c>
    </row>
    <row r="2657" spans="1:107">
      <c r="A2657">
        <f>ROW(Source!A2503)</f>
        <v>2503</v>
      </c>
      <c r="B2657">
        <v>35863109</v>
      </c>
      <c r="C2657">
        <v>35872455</v>
      </c>
      <c r="D2657">
        <v>35552810</v>
      </c>
      <c r="E2657">
        <v>1</v>
      </c>
      <c r="F2657">
        <v>1</v>
      </c>
      <c r="G2657">
        <v>1</v>
      </c>
      <c r="H2657">
        <v>3</v>
      </c>
      <c r="I2657" t="s">
        <v>876</v>
      </c>
      <c r="J2657" t="s">
        <v>877</v>
      </c>
      <c r="K2657" t="s">
        <v>878</v>
      </c>
      <c r="L2657">
        <v>1348</v>
      </c>
      <c r="N2657">
        <v>1009</v>
      </c>
      <c r="O2657" t="s">
        <v>30</v>
      </c>
      <c r="P2657" t="s">
        <v>30</v>
      </c>
      <c r="Q2657">
        <v>1000</v>
      </c>
      <c r="W2657">
        <v>0</v>
      </c>
      <c r="X2657">
        <v>688809200</v>
      </c>
      <c r="Y2657">
        <v>0.05</v>
      </c>
      <c r="AA2657">
        <v>38737.9</v>
      </c>
      <c r="AB2657">
        <v>0</v>
      </c>
      <c r="AC2657">
        <v>0</v>
      </c>
      <c r="AD2657">
        <v>0</v>
      </c>
      <c r="AE2657">
        <v>6532.53</v>
      </c>
      <c r="AF2657">
        <v>0</v>
      </c>
      <c r="AG2657">
        <v>0</v>
      </c>
      <c r="AH2657">
        <v>0</v>
      </c>
      <c r="AI2657">
        <v>5.93</v>
      </c>
      <c r="AJ2657">
        <v>1</v>
      </c>
      <c r="AK2657">
        <v>1</v>
      </c>
      <c r="AL2657">
        <v>1</v>
      </c>
      <c r="AN2657">
        <v>0</v>
      </c>
      <c r="AO2657">
        <v>1</v>
      </c>
      <c r="AP2657">
        <v>0</v>
      </c>
      <c r="AQ2657">
        <v>0</v>
      </c>
      <c r="AR2657">
        <v>0</v>
      </c>
      <c r="AS2657" t="s">
        <v>3</v>
      </c>
      <c r="AT2657">
        <v>0.05</v>
      </c>
      <c r="AU2657" t="s">
        <v>3</v>
      </c>
      <c r="AV2657">
        <v>0</v>
      </c>
      <c r="AW2657">
        <v>2</v>
      </c>
      <c r="AX2657">
        <v>35872476</v>
      </c>
      <c r="AY2657">
        <v>1</v>
      </c>
      <c r="AZ2657">
        <v>0</v>
      </c>
      <c r="BA2657">
        <v>2586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CX2657">
        <f>Y2657*Source!I2503</f>
        <v>1.5500000000000002E-3</v>
      </c>
      <c r="CY2657">
        <f>AA2657</f>
        <v>38737.9</v>
      </c>
      <c r="CZ2657">
        <f>AE2657</f>
        <v>6532.53</v>
      </c>
      <c r="DA2657">
        <f>AI2657</f>
        <v>5.93</v>
      </c>
      <c r="DB2657">
        <f>ROUND(ROUND(AT2657*CZ2657,2),2)</f>
        <v>326.63</v>
      </c>
      <c r="DC2657">
        <f>ROUND(ROUND(AT2657*AG2657,2),2)</f>
        <v>0</v>
      </c>
    </row>
    <row r="2658" spans="1:107">
      <c r="A2658">
        <f>ROW(Source!A2503)</f>
        <v>2503</v>
      </c>
      <c r="B2658">
        <v>35863109</v>
      </c>
      <c r="C2658">
        <v>35872455</v>
      </c>
      <c r="D2658">
        <v>35552960</v>
      </c>
      <c r="E2658">
        <v>1</v>
      </c>
      <c r="F2658">
        <v>1</v>
      </c>
      <c r="G2658">
        <v>1</v>
      </c>
      <c r="H2658">
        <v>3</v>
      </c>
      <c r="I2658" t="s">
        <v>879</v>
      </c>
      <c r="J2658" t="s">
        <v>880</v>
      </c>
      <c r="K2658" t="s">
        <v>881</v>
      </c>
      <c r="L2658">
        <v>1346</v>
      </c>
      <c r="N2658">
        <v>1009</v>
      </c>
      <c r="O2658" t="s">
        <v>160</v>
      </c>
      <c r="P2658" t="s">
        <v>160</v>
      </c>
      <c r="Q2658">
        <v>1</v>
      </c>
      <c r="W2658">
        <v>0</v>
      </c>
      <c r="X2658">
        <v>1499488095</v>
      </c>
      <c r="Y2658">
        <v>430</v>
      </c>
      <c r="AA2658">
        <v>15.98</v>
      </c>
      <c r="AB2658">
        <v>0</v>
      </c>
      <c r="AC2658">
        <v>0</v>
      </c>
      <c r="AD2658">
        <v>0</v>
      </c>
      <c r="AE2658">
        <v>3.86</v>
      </c>
      <c r="AF2658">
        <v>0</v>
      </c>
      <c r="AG2658">
        <v>0</v>
      </c>
      <c r="AH2658">
        <v>0</v>
      </c>
      <c r="AI2658">
        <v>4.1399999999999997</v>
      </c>
      <c r="AJ2658">
        <v>1</v>
      </c>
      <c r="AK2658">
        <v>1</v>
      </c>
      <c r="AL2658">
        <v>1</v>
      </c>
      <c r="AN2658">
        <v>0</v>
      </c>
      <c r="AO2658">
        <v>1</v>
      </c>
      <c r="AP2658">
        <v>0</v>
      </c>
      <c r="AQ2658">
        <v>0</v>
      </c>
      <c r="AR2658">
        <v>0</v>
      </c>
      <c r="AS2658" t="s">
        <v>3</v>
      </c>
      <c r="AT2658">
        <v>430</v>
      </c>
      <c r="AU2658" t="s">
        <v>3</v>
      </c>
      <c r="AV2658">
        <v>0</v>
      </c>
      <c r="AW2658">
        <v>2</v>
      </c>
      <c r="AX2658">
        <v>35872477</v>
      </c>
      <c r="AY2658">
        <v>1</v>
      </c>
      <c r="AZ2658">
        <v>0</v>
      </c>
      <c r="BA2658">
        <v>2587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>
        <v>0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CX2658">
        <f>Y2658*Source!I2503</f>
        <v>13.33</v>
      </c>
      <c r="CY2658">
        <f>AA2658</f>
        <v>15.98</v>
      </c>
      <c r="CZ2658">
        <f>AE2658</f>
        <v>3.86</v>
      </c>
      <c r="DA2658">
        <f>AI2658</f>
        <v>4.1399999999999997</v>
      </c>
      <c r="DB2658">
        <f>ROUND(ROUND(AT2658*CZ2658,2),2)</f>
        <v>1659.8</v>
      </c>
      <c r="DC2658">
        <f>ROUND(ROUND(AT2658*AG2658,2),2)</f>
        <v>0</v>
      </c>
    </row>
    <row r="2659" spans="1:107">
      <c r="A2659">
        <f>ROW(Source!A2503)</f>
        <v>2503</v>
      </c>
      <c r="B2659">
        <v>35863109</v>
      </c>
      <c r="C2659">
        <v>35872455</v>
      </c>
      <c r="D2659">
        <v>35552967</v>
      </c>
      <c r="E2659">
        <v>1</v>
      </c>
      <c r="F2659">
        <v>1</v>
      </c>
      <c r="G2659">
        <v>1</v>
      </c>
      <c r="H2659">
        <v>3</v>
      </c>
      <c r="I2659" t="s">
        <v>882</v>
      </c>
      <c r="J2659" t="s">
        <v>883</v>
      </c>
      <c r="K2659" t="s">
        <v>884</v>
      </c>
      <c r="L2659">
        <v>1327</v>
      </c>
      <c r="N2659">
        <v>1005</v>
      </c>
      <c r="O2659" t="s">
        <v>155</v>
      </c>
      <c r="P2659" t="s">
        <v>155</v>
      </c>
      <c r="Q2659">
        <v>1</v>
      </c>
      <c r="W2659">
        <v>0</v>
      </c>
      <c r="X2659">
        <v>1903771897</v>
      </c>
      <c r="Y2659">
        <v>102</v>
      </c>
      <c r="AA2659">
        <v>321.83</v>
      </c>
      <c r="AB2659">
        <v>0</v>
      </c>
      <c r="AC2659">
        <v>0</v>
      </c>
      <c r="AD2659">
        <v>0</v>
      </c>
      <c r="AE2659">
        <v>69.209999999999994</v>
      </c>
      <c r="AF2659">
        <v>0</v>
      </c>
      <c r="AG2659">
        <v>0</v>
      </c>
      <c r="AH2659">
        <v>0</v>
      </c>
      <c r="AI2659">
        <v>4.6500000000000004</v>
      </c>
      <c r="AJ2659">
        <v>1</v>
      </c>
      <c r="AK2659">
        <v>1</v>
      </c>
      <c r="AL2659">
        <v>1</v>
      </c>
      <c r="AN2659">
        <v>0</v>
      </c>
      <c r="AO2659">
        <v>1</v>
      </c>
      <c r="AP2659">
        <v>0</v>
      </c>
      <c r="AQ2659">
        <v>0</v>
      </c>
      <c r="AR2659">
        <v>0</v>
      </c>
      <c r="AS2659" t="s">
        <v>3</v>
      </c>
      <c r="AT2659">
        <v>102</v>
      </c>
      <c r="AU2659" t="s">
        <v>3</v>
      </c>
      <c r="AV2659">
        <v>0</v>
      </c>
      <c r="AW2659">
        <v>2</v>
      </c>
      <c r="AX2659">
        <v>35872478</v>
      </c>
      <c r="AY2659">
        <v>1</v>
      </c>
      <c r="AZ2659">
        <v>0</v>
      </c>
      <c r="BA2659">
        <v>2588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>
        <v>0</v>
      </c>
      <c r="BL2659">
        <v>0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0</v>
      </c>
      <c r="CX2659">
        <f>Y2659*Source!I2503</f>
        <v>3.1619999999999999</v>
      </c>
      <c r="CY2659">
        <f>AA2659</f>
        <v>321.83</v>
      </c>
      <c r="CZ2659">
        <f>AE2659</f>
        <v>69.209999999999994</v>
      </c>
      <c r="DA2659">
        <f>AI2659</f>
        <v>4.6500000000000004</v>
      </c>
      <c r="DB2659">
        <f>ROUND(ROUND(AT2659*CZ2659,2),2)</f>
        <v>7059.42</v>
      </c>
      <c r="DC2659">
        <f>ROUND(ROUND(AT2659*AG2659,2),2)</f>
        <v>0</v>
      </c>
    </row>
    <row r="2660" spans="1:107">
      <c r="A2660">
        <f>ROW(Source!A2503)</f>
        <v>2503</v>
      </c>
      <c r="B2660">
        <v>35863109</v>
      </c>
      <c r="C2660">
        <v>35872455</v>
      </c>
      <c r="D2660">
        <v>35554227</v>
      </c>
      <c r="E2660">
        <v>1</v>
      </c>
      <c r="F2660">
        <v>1</v>
      </c>
      <c r="G2660">
        <v>1</v>
      </c>
      <c r="H2660">
        <v>3</v>
      </c>
      <c r="I2660" t="s">
        <v>804</v>
      </c>
      <c r="J2660" t="s">
        <v>885</v>
      </c>
      <c r="K2660" t="s">
        <v>806</v>
      </c>
      <c r="L2660">
        <v>1339</v>
      </c>
      <c r="N2660">
        <v>1007</v>
      </c>
      <c r="O2660" t="s">
        <v>617</v>
      </c>
      <c r="P2660" t="s">
        <v>617</v>
      </c>
      <c r="Q2660">
        <v>1</v>
      </c>
      <c r="W2660">
        <v>0</v>
      </c>
      <c r="X2660">
        <v>1003927546</v>
      </c>
      <c r="Y2660">
        <v>3.5</v>
      </c>
      <c r="AA2660">
        <v>22.2</v>
      </c>
      <c r="AB2660">
        <v>0</v>
      </c>
      <c r="AC2660">
        <v>0</v>
      </c>
      <c r="AD2660">
        <v>0</v>
      </c>
      <c r="AE2660">
        <v>2.44</v>
      </c>
      <c r="AF2660">
        <v>0</v>
      </c>
      <c r="AG2660">
        <v>0</v>
      </c>
      <c r="AH2660">
        <v>0</v>
      </c>
      <c r="AI2660">
        <v>9.1</v>
      </c>
      <c r="AJ2660">
        <v>1</v>
      </c>
      <c r="AK2660">
        <v>1</v>
      </c>
      <c r="AL2660">
        <v>1</v>
      </c>
      <c r="AN2660">
        <v>0</v>
      </c>
      <c r="AO2660">
        <v>1</v>
      </c>
      <c r="AP2660">
        <v>0</v>
      </c>
      <c r="AQ2660">
        <v>0</v>
      </c>
      <c r="AR2660">
        <v>0</v>
      </c>
      <c r="AS2660" t="s">
        <v>3</v>
      </c>
      <c r="AT2660">
        <v>3.5</v>
      </c>
      <c r="AU2660" t="s">
        <v>3</v>
      </c>
      <c r="AV2660">
        <v>0</v>
      </c>
      <c r="AW2660">
        <v>2</v>
      </c>
      <c r="AX2660">
        <v>35872479</v>
      </c>
      <c r="AY2660">
        <v>1</v>
      </c>
      <c r="AZ2660">
        <v>0</v>
      </c>
      <c r="BA2660">
        <v>2589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0</v>
      </c>
      <c r="BK2660">
        <v>0</v>
      </c>
      <c r="BL2660">
        <v>0</v>
      </c>
      <c r="BM2660">
        <v>0</v>
      </c>
      <c r="BN2660">
        <v>0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CX2660">
        <f>Y2660*Source!I2503</f>
        <v>0.1085</v>
      </c>
      <c r="CY2660">
        <f>AA2660</f>
        <v>22.2</v>
      </c>
      <c r="CZ2660">
        <f>AE2660</f>
        <v>2.44</v>
      </c>
      <c r="DA2660">
        <f>AI2660</f>
        <v>9.1</v>
      </c>
      <c r="DB2660">
        <f>ROUND(ROUND(AT2660*CZ2660,2),2)</f>
        <v>8.5399999999999991</v>
      </c>
      <c r="DC2660">
        <f>ROUND(ROUND(AT2660*AG2660,2),2)</f>
        <v>0</v>
      </c>
    </row>
    <row r="2661" spans="1:107">
      <c r="A2661">
        <f>ROW(Source!A2505)</f>
        <v>2505</v>
      </c>
      <c r="B2661">
        <v>35863109</v>
      </c>
      <c r="C2661">
        <v>35872481</v>
      </c>
      <c r="D2661">
        <v>18410280</v>
      </c>
      <c r="E2661">
        <v>1</v>
      </c>
      <c r="F2661">
        <v>1</v>
      </c>
      <c r="G2661">
        <v>1</v>
      </c>
      <c r="H2661">
        <v>1</v>
      </c>
      <c r="I2661" t="s">
        <v>886</v>
      </c>
      <c r="J2661" t="s">
        <v>3</v>
      </c>
      <c r="K2661" t="s">
        <v>887</v>
      </c>
      <c r="L2661">
        <v>1369</v>
      </c>
      <c r="N2661">
        <v>1013</v>
      </c>
      <c r="O2661" t="s">
        <v>561</v>
      </c>
      <c r="P2661" t="s">
        <v>561</v>
      </c>
      <c r="Q2661">
        <v>1</v>
      </c>
      <c r="W2661">
        <v>0</v>
      </c>
      <c r="X2661">
        <v>-464685602</v>
      </c>
      <c r="Y2661">
        <v>28.335999999999999</v>
      </c>
      <c r="AA2661">
        <v>0</v>
      </c>
      <c r="AB2661">
        <v>0</v>
      </c>
      <c r="AC2661">
        <v>0</v>
      </c>
      <c r="AD2661">
        <v>303.76</v>
      </c>
      <c r="AE2661">
        <v>0</v>
      </c>
      <c r="AF2661">
        <v>0</v>
      </c>
      <c r="AG2661">
        <v>0</v>
      </c>
      <c r="AH2661">
        <v>303.76</v>
      </c>
      <c r="AI2661">
        <v>1</v>
      </c>
      <c r="AJ2661">
        <v>1</v>
      </c>
      <c r="AK2661">
        <v>1</v>
      </c>
      <c r="AL2661">
        <v>1</v>
      </c>
      <c r="AN2661">
        <v>0</v>
      </c>
      <c r="AO2661">
        <v>1</v>
      </c>
      <c r="AP2661">
        <v>1</v>
      </c>
      <c r="AQ2661">
        <v>0</v>
      </c>
      <c r="AR2661">
        <v>0</v>
      </c>
      <c r="AS2661" t="s">
        <v>3</v>
      </c>
      <c r="AT2661">
        <v>24.64</v>
      </c>
      <c r="AU2661" t="s">
        <v>134</v>
      </c>
      <c r="AV2661">
        <v>1</v>
      </c>
      <c r="AW2661">
        <v>2</v>
      </c>
      <c r="AX2661">
        <v>35872498</v>
      </c>
      <c r="AY2661">
        <v>1</v>
      </c>
      <c r="AZ2661">
        <v>0</v>
      </c>
      <c r="BA2661">
        <v>2590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  <c r="BK2661">
        <v>0</v>
      </c>
      <c r="BL2661">
        <v>0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CX2661">
        <f>Y2661*Source!I2505</f>
        <v>2.8336000000000001</v>
      </c>
      <c r="CY2661">
        <f>AD2661</f>
        <v>303.76</v>
      </c>
      <c r="CZ2661">
        <f>AH2661</f>
        <v>303.76</v>
      </c>
      <c r="DA2661">
        <f>AL2661</f>
        <v>1</v>
      </c>
      <c r="DB2661">
        <f>ROUND((ROUND(AT2661*CZ2661,2)*1.15),2)</f>
        <v>8607.35</v>
      </c>
      <c r="DC2661">
        <f>ROUND((ROUND(AT2661*AG2661,2)*1.15),2)</f>
        <v>0</v>
      </c>
    </row>
    <row r="2662" spans="1:107">
      <c r="A2662">
        <f>ROW(Source!A2505)</f>
        <v>2505</v>
      </c>
      <c r="B2662">
        <v>35863109</v>
      </c>
      <c r="C2662">
        <v>35872481</v>
      </c>
      <c r="D2662">
        <v>121548</v>
      </c>
      <c r="E2662">
        <v>1</v>
      </c>
      <c r="F2662">
        <v>1</v>
      </c>
      <c r="G2662">
        <v>1</v>
      </c>
      <c r="H2662">
        <v>1</v>
      </c>
      <c r="I2662" t="s">
        <v>35</v>
      </c>
      <c r="J2662" t="s">
        <v>3</v>
      </c>
      <c r="K2662" t="s">
        <v>562</v>
      </c>
      <c r="L2662">
        <v>608254</v>
      </c>
      <c r="N2662">
        <v>1013</v>
      </c>
      <c r="O2662" t="s">
        <v>563</v>
      </c>
      <c r="P2662" t="s">
        <v>563</v>
      </c>
      <c r="Q2662">
        <v>1</v>
      </c>
      <c r="W2662">
        <v>0</v>
      </c>
      <c r="X2662">
        <v>-185737400</v>
      </c>
      <c r="Y2662">
        <v>0.4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1</v>
      </c>
      <c r="AJ2662">
        <v>1</v>
      </c>
      <c r="AK2662">
        <v>1</v>
      </c>
      <c r="AL2662">
        <v>1</v>
      </c>
      <c r="AN2662">
        <v>0</v>
      </c>
      <c r="AO2662">
        <v>1</v>
      </c>
      <c r="AP2662">
        <v>1</v>
      </c>
      <c r="AQ2662">
        <v>0</v>
      </c>
      <c r="AR2662">
        <v>0</v>
      </c>
      <c r="AS2662" t="s">
        <v>3</v>
      </c>
      <c r="AT2662">
        <v>0.32</v>
      </c>
      <c r="AU2662" t="s">
        <v>133</v>
      </c>
      <c r="AV2662">
        <v>2</v>
      </c>
      <c r="AW2662">
        <v>2</v>
      </c>
      <c r="AX2662">
        <v>35872499</v>
      </c>
      <c r="AY2662">
        <v>1</v>
      </c>
      <c r="AZ2662">
        <v>0</v>
      </c>
      <c r="BA2662">
        <v>2591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0</v>
      </c>
      <c r="BI2662">
        <v>0</v>
      </c>
      <c r="BJ2662">
        <v>0</v>
      </c>
      <c r="BK2662">
        <v>0</v>
      </c>
      <c r="BL2662">
        <v>0</v>
      </c>
      <c r="BM2662">
        <v>0</v>
      </c>
      <c r="BN2662">
        <v>0</v>
      </c>
      <c r="BO2662">
        <v>0</v>
      </c>
      <c r="BP2662">
        <v>0</v>
      </c>
      <c r="BQ2662">
        <v>0</v>
      </c>
      <c r="BR2662">
        <v>0</v>
      </c>
      <c r="BS2662">
        <v>0</v>
      </c>
      <c r="BT2662">
        <v>0</v>
      </c>
      <c r="BU2662">
        <v>0</v>
      </c>
      <c r="BV2662">
        <v>0</v>
      </c>
      <c r="BW2662">
        <v>0</v>
      </c>
      <c r="CX2662">
        <f>Y2662*Source!I2505</f>
        <v>4.0000000000000008E-2</v>
      </c>
      <c r="CY2662">
        <f>AD2662</f>
        <v>0</v>
      </c>
      <c r="CZ2662">
        <f>AH2662</f>
        <v>0</v>
      </c>
      <c r="DA2662">
        <f>AL2662</f>
        <v>1</v>
      </c>
      <c r="DB2662">
        <f>ROUND((ROUND(AT2662*CZ2662,2)*1.25),2)</f>
        <v>0</v>
      </c>
      <c r="DC2662">
        <f>ROUND((ROUND(AT2662*AG2662,2)*1.25),2)</f>
        <v>0</v>
      </c>
    </row>
    <row r="2663" spans="1:107">
      <c r="A2663">
        <f>ROW(Source!A2505)</f>
        <v>2505</v>
      </c>
      <c r="B2663">
        <v>35863109</v>
      </c>
      <c r="C2663">
        <v>35872481</v>
      </c>
      <c r="D2663">
        <v>29172556</v>
      </c>
      <c r="E2663">
        <v>1</v>
      </c>
      <c r="F2663">
        <v>1</v>
      </c>
      <c r="G2663">
        <v>1</v>
      </c>
      <c r="H2663">
        <v>2</v>
      </c>
      <c r="I2663" t="s">
        <v>564</v>
      </c>
      <c r="J2663" t="s">
        <v>565</v>
      </c>
      <c r="K2663" t="s">
        <v>566</v>
      </c>
      <c r="L2663">
        <v>1368</v>
      </c>
      <c r="N2663">
        <v>1011</v>
      </c>
      <c r="O2663" t="s">
        <v>567</v>
      </c>
      <c r="P2663" t="s">
        <v>567</v>
      </c>
      <c r="Q2663">
        <v>1</v>
      </c>
      <c r="W2663">
        <v>0</v>
      </c>
      <c r="X2663">
        <v>-1302720870</v>
      </c>
      <c r="Y2663">
        <v>0.4</v>
      </c>
      <c r="AA2663">
        <v>0</v>
      </c>
      <c r="AB2663">
        <v>466.71</v>
      </c>
      <c r="AC2663">
        <v>446.18</v>
      </c>
      <c r="AD2663">
        <v>0</v>
      </c>
      <c r="AE2663">
        <v>0</v>
      </c>
      <c r="AF2663">
        <v>31.26</v>
      </c>
      <c r="AG2663">
        <v>13.5</v>
      </c>
      <c r="AH2663">
        <v>0</v>
      </c>
      <c r="AI2663">
        <v>1</v>
      </c>
      <c r="AJ2663">
        <v>14.93</v>
      </c>
      <c r="AK2663">
        <v>33.049999999999997</v>
      </c>
      <c r="AL2663">
        <v>1</v>
      </c>
      <c r="AN2663">
        <v>0</v>
      </c>
      <c r="AO2663">
        <v>1</v>
      </c>
      <c r="AP2663">
        <v>1</v>
      </c>
      <c r="AQ2663">
        <v>0</v>
      </c>
      <c r="AR2663">
        <v>0</v>
      </c>
      <c r="AS2663" t="s">
        <v>3</v>
      </c>
      <c r="AT2663">
        <v>0.32</v>
      </c>
      <c r="AU2663" t="s">
        <v>133</v>
      </c>
      <c r="AV2663">
        <v>0</v>
      </c>
      <c r="AW2663">
        <v>2</v>
      </c>
      <c r="AX2663">
        <v>35872500</v>
      </c>
      <c r="AY2663">
        <v>1</v>
      </c>
      <c r="AZ2663">
        <v>0</v>
      </c>
      <c r="BA2663">
        <v>2592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I2663">
        <v>0</v>
      </c>
      <c r="BJ2663">
        <v>0</v>
      </c>
      <c r="BK2663">
        <v>0</v>
      </c>
      <c r="BL2663">
        <v>0</v>
      </c>
      <c r="BM2663">
        <v>0</v>
      </c>
      <c r="BN2663">
        <v>0</v>
      </c>
      <c r="BO2663">
        <v>0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CX2663">
        <f>Y2663*Source!I2505</f>
        <v>4.0000000000000008E-2</v>
      </c>
      <c r="CY2663">
        <f>AB2663</f>
        <v>466.71</v>
      </c>
      <c r="CZ2663">
        <f>AF2663</f>
        <v>31.26</v>
      </c>
      <c r="DA2663">
        <f>AJ2663</f>
        <v>14.93</v>
      </c>
      <c r="DB2663">
        <f>ROUND((ROUND(AT2663*CZ2663,2)*1.25),2)</f>
        <v>12.5</v>
      </c>
      <c r="DC2663">
        <f>ROUND((ROUND(AT2663*AG2663,2)*1.25),2)</f>
        <v>5.4</v>
      </c>
    </row>
    <row r="2664" spans="1:107">
      <c r="A2664">
        <f>ROW(Source!A2505)</f>
        <v>2505</v>
      </c>
      <c r="B2664">
        <v>35863109</v>
      </c>
      <c r="C2664">
        <v>35872481</v>
      </c>
      <c r="D2664">
        <v>29174500</v>
      </c>
      <c r="E2664">
        <v>1</v>
      </c>
      <c r="F2664">
        <v>1</v>
      </c>
      <c r="G2664">
        <v>1</v>
      </c>
      <c r="H2664">
        <v>2</v>
      </c>
      <c r="I2664" t="s">
        <v>646</v>
      </c>
      <c r="J2664" t="s">
        <v>647</v>
      </c>
      <c r="K2664" t="s">
        <v>648</v>
      </c>
      <c r="L2664">
        <v>1368</v>
      </c>
      <c r="N2664">
        <v>1011</v>
      </c>
      <c r="O2664" t="s">
        <v>567</v>
      </c>
      <c r="P2664" t="s">
        <v>567</v>
      </c>
      <c r="Q2664">
        <v>1</v>
      </c>
      <c r="W2664">
        <v>0</v>
      </c>
      <c r="X2664">
        <v>-239831557</v>
      </c>
      <c r="Y2664">
        <v>0.25</v>
      </c>
      <c r="AA2664">
        <v>0</v>
      </c>
      <c r="AB2664">
        <v>7.33</v>
      </c>
      <c r="AC2664">
        <v>0</v>
      </c>
      <c r="AD2664">
        <v>0</v>
      </c>
      <c r="AE2664">
        <v>0</v>
      </c>
      <c r="AF2664">
        <v>1.95</v>
      </c>
      <c r="AG2664">
        <v>0</v>
      </c>
      <c r="AH2664">
        <v>0</v>
      </c>
      <c r="AI2664">
        <v>1</v>
      </c>
      <c r="AJ2664">
        <v>3.76</v>
      </c>
      <c r="AK2664">
        <v>33.049999999999997</v>
      </c>
      <c r="AL2664">
        <v>1</v>
      </c>
      <c r="AN2664">
        <v>0</v>
      </c>
      <c r="AO2664">
        <v>1</v>
      </c>
      <c r="AP2664">
        <v>1</v>
      </c>
      <c r="AQ2664">
        <v>0</v>
      </c>
      <c r="AR2664">
        <v>0</v>
      </c>
      <c r="AS2664" t="s">
        <v>3</v>
      </c>
      <c r="AT2664">
        <v>0.2</v>
      </c>
      <c r="AU2664" t="s">
        <v>133</v>
      </c>
      <c r="AV2664">
        <v>0</v>
      </c>
      <c r="AW2664">
        <v>2</v>
      </c>
      <c r="AX2664">
        <v>35872501</v>
      </c>
      <c r="AY2664">
        <v>1</v>
      </c>
      <c r="AZ2664">
        <v>0</v>
      </c>
      <c r="BA2664">
        <v>2593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0</v>
      </c>
      <c r="BL2664">
        <v>0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CX2664">
        <f>Y2664*Source!I2505</f>
        <v>2.5000000000000001E-2</v>
      </c>
      <c r="CY2664">
        <f>AB2664</f>
        <v>7.33</v>
      </c>
      <c r="CZ2664">
        <f>AF2664</f>
        <v>1.95</v>
      </c>
      <c r="DA2664">
        <f>AJ2664</f>
        <v>3.76</v>
      </c>
      <c r="DB2664">
        <f>ROUND((ROUND(AT2664*CZ2664,2)*1.25),2)</f>
        <v>0.49</v>
      </c>
      <c r="DC2664">
        <f>ROUND((ROUND(AT2664*AG2664,2)*1.25),2)</f>
        <v>0</v>
      </c>
    </row>
    <row r="2665" spans="1:107">
      <c r="A2665">
        <f>ROW(Source!A2505)</f>
        <v>2505</v>
      </c>
      <c r="B2665">
        <v>35863109</v>
      </c>
      <c r="C2665">
        <v>35872481</v>
      </c>
      <c r="D2665">
        <v>29174913</v>
      </c>
      <c r="E2665">
        <v>1</v>
      </c>
      <c r="F2665">
        <v>1</v>
      </c>
      <c r="G2665">
        <v>1</v>
      </c>
      <c r="H2665">
        <v>2</v>
      </c>
      <c r="I2665" t="s">
        <v>578</v>
      </c>
      <c r="J2665" t="s">
        <v>579</v>
      </c>
      <c r="K2665" t="s">
        <v>580</v>
      </c>
      <c r="L2665">
        <v>1368</v>
      </c>
      <c r="N2665">
        <v>1011</v>
      </c>
      <c r="O2665" t="s">
        <v>567</v>
      </c>
      <c r="P2665" t="s">
        <v>567</v>
      </c>
      <c r="Q2665">
        <v>1</v>
      </c>
      <c r="W2665">
        <v>0</v>
      </c>
      <c r="X2665">
        <v>458544584</v>
      </c>
      <c r="Y2665">
        <v>0.48750000000000004</v>
      </c>
      <c r="AA2665">
        <v>0</v>
      </c>
      <c r="AB2665">
        <v>932.72</v>
      </c>
      <c r="AC2665">
        <v>383.38</v>
      </c>
      <c r="AD2665">
        <v>0</v>
      </c>
      <c r="AE2665">
        <v>0</v>
      </c>
      <c r="AF2665">
        <v>87.17</v>
      </c>
      <c r="AG2665">
        <v>11.6</v>
      </c>
      <c r="AH2665">
        <v>0</v>
      </c>
      <c r="AI2665">
        <v>1</v>
      </c>
      <c r="AJ2665">
        <v>10.7</v>
      </c>
      <c r="AK2665">
        <v>33.049999999999997</v>
      </c>
      <c r="AL2665">
        <v>1</v>
      </c>
      <c r="AN2665">
        <v>0</v>
      </c>
      <c r="AO2665">
        <v>1</v>
      </c>
      <c r="AP2665">
        <v>1</v>
      </c>
      <c r="AQ2665">
        <v>0</v>
      </c>
      <c r="AR2665">
        <v>0</v>
      </c>
      <c r="AS2665" t="s">
        <v>3</v>
      </c>
      <c r="AT2665">
        <v>0.39</v>
      </c>
      <c r="AU2665" t="s">
        <v>133</v>
      </c>
      <c r="AV2665">
        <v>0</v>
      </c>
      <c r="AW2665">
        <v>2</v>
      </c>
      <c r="AX2665">
        <v>35872502</v>
      </c>
      <c r="AY2665">
        <v>1</v>
      </c>
      <c r="AZ2665">
        <v>0</v>
      </c>
      <c r="BA2665">
        <v>2594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CX2665">
        <f>Y2665*Source!I2505</f>
        <v>4.8750000000000009E-2</v>
      </c>
      <c r="CY2665">
        <f>AB2665</f>
        <v>932.72</v>
      </c>
      <c r="CZ2665">
        <f>AF2665</f>
        <v>87.17</v>
      </c>
      <c r="DA2665">
        <f>AJ2665</f>
        <v>10.7</v>
      </c>
      <c r="DB2665">
        <f>ROUND((ROUND(AT2665*CZ2665,2)*1.25),2)</f>
        <v>42.5</v>
      </c>
      <c r="DC2665">
        <f>ROUND((ROUND(AT2665*AG2665,2)*1.25),2)</f>
        <v>5.65</v>
      </c>
    </row>
    <row r="2666" spans="1:107">
      <c r="A2666">
        <f>ROW(Source!A2505)</f>
        <v>2505</v>
      </c>
      <c r="B2666">
        <v>35863109</v>
      </c>
      <c r="C2666">
        <v>35872481</v>
      </c>
      <c r="D2666">
        <v>29107886</v>
      </c>
      <c r="E2666">
        <v>1</v>
      </c>
      <c r="F2666">
        <v>1</v>
      </c>
      <c r="G2666">
        <v>1</v>
      </c>
      <c r="H2666">
        <v>3</v>
      </c>
      <c r="I2666" t="s">
        <v>888</v>
      </c>
      <c r="J2666" t="s">
        <v>889</v>
      </c>
      <c r="K2666" t="s">
        <v>890</v>
      </c>
      <c r="L2666">
        <v>1348</v>
      </c>
      <c r="N2666">
        <v>1009</v>
      </c>
      <c r="O2666" t="s">
        <v>30</v>
      </c>
      <c r="P2666" t="s">
        <v>30</v>
      </c>
      <c r="Q2666">
        <v>1000</v>
      </c>
      <c r="W2666">
        <v>0</v>
      </c>
      <c r="X2666">
        <v>-719107976</v>
      </c>
      <c r="Y2666">
        <v>1E-3</v>
      </c>
      <c r="AA2666">
        <v>139038.85</v>
      </c>
      <c r="AB2666">
        <v>0</v>
      </c>
      <c r="AC2666">
        <v>0</v>
      </c>
      <c r="AD2666">
        <v>0</v>
      </c>
      <c r="AE2666">
        <v>30029.99</v>
      </c>
      <c r="AF2666">
        <v>0</v>
      </c>
      <c r="AG2666">
        <v>0</v>
      </c>
      <c r="AH2666">
        <v>0</v>
      </c>
      <c r="AI2666">
        <v>4.63</v>
      </c>
      <c r="AJ2666">
        <v>1</v>
      </c>
      <c r="AK2666">
        <v>1</v>
      </c>
      <c r="AL2666">
        <v>1</v>
      </c>
      <c r="AN2666">
        <v>0</v>
      </c>
      <c r="AO2666">
        <v>1</v>
      </c>
      <c r="AP2666">
        <v>0</v>
      </c>
      <c r="AQ2666">
        <v>0</v>
      </c>
      <c r="AR2666">
        <v>0</v>
      </c>
      <c r="AS2666" t="s">
        <v>3</v>
      </c>
      <c r="AT2666">
        <v>1E-3</v>
      </c>
      <c r="AU2666" t="s">
        <v>3</v>
      </c>
      <c r="AV2666">
        <v>0</v>
      </c>
      <c r="AW2666">
        <v>2</v>
      </c>
      <c r="AX2666">
        <v>35872503</v>
      </c>
      <c r="AY2666">
        <v>1</v>
      </c>
      <c r="AZ2666">
        <v>0</v>
      </c>
      <c r="BA2666">
        <v>2595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>
        <v>0</v>
      </c>
      <c r="BL2666">
        <v>0</v>
      </c>
      <c r="BM2666">
        <v>0</v>
      </c>
      <c r="BN2666"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CX2666">
        <f>Y2666*Source!I2505</f>
        <v>1E-4</v>
      </c>
      <c r="CY2666">
        <f t="shared" ref="CY2666:CY2676" si="424">AA2666</f>
        <v>139038.85</v>
      </c>
      <c r="CZ2666">
        <f t="shared" ref="CZ2666:CZ2676" si="425">AE2666</f>
        <v>30029.99</v>
      </c>
      <c r="DA2666">
        <f t="shared" ref="DA2666:DA2676" si="426">AI2666</f>
        <v>4.63</v>
      </c>
      <c r="DB2666">
        <f t="shared" ref="DB2666:DB2676" si="427">ROUND(ROUND(AT2666*CZ2666,2),2)</f>
        <v>30.03</v>
      </c>
      <c r="DC2666">
        <f t="shared" ref="DC2666:DC2676" si="428">ROUND(ROUND(AT2666*AG2666,2),2)</f>
        <v>0</v>
      </c>
    </row>
    <row r="2667" spans="1:107">
      <c r="A2667">
        <f>ROW(Source!A2505)</f>
        <v>2505</v>
      </c>
      <c r="B2667">
        <v>35863109</v>
      </c>
      <c r="C2667">
        <v>35872481</v>
      </c>
      <c r="D2667">
        <v>29110398</v>
      </c>
      <c r="E2667">
        <v>1</v>
      </c>
      <c r="F2667">
        <v>1</v>
      </c>
      <c r="G2667">
        <v>1</v>
      </c>
      <c r="H2667">
        <v>3</v>
      </c>
      <c r="I2667" t="s">
        <v>891</v>
      </c>
      <c r="J2667" t="s">
        <v>892</v>
      </c>
      <c r="K2667" t="s">
        <v>893</v>
      </c>
      <c r="L2667">
        <v>1348</v>
      </c>
      <c r="N2667">
        <v>1009</v>
      </c>
      <c r="O2667" t="s">
        <v>30</v>
      </c>
      <c r="P2667" t="s">
        <v>30</v>
      </c>
      <c r="Q2667">
        <v>1000</v>
      </c>
      <c r="W2667">
        <v>0</v>
      </c>
      <c r="X2667">
        <v>-1693990939</v>
      </c>
      <c r="Y2667">
        <v>4.0000000000000002E-4</v>
      </c>
      <c r="AA2667">
        <v>51858.14</v>
      </c>
      <c r="AB2667">
        <v>0</v>
      </c>
      <c r="AC2667">
        <v>0</v>
      </c>
      <c r="AD2667">
        <v>0</v>
      </c>
      <c r="AE2667">
        <v>15118.99</v>
      </c>
      <c r="AF2667">
        <v>0</v>
      </c>
      <c r="AG2667">
        <v>0</v>
      </c>
      <c r="AH2667">
        <v>0</v>
      </c>
      <c r="AI2667">
        <v>3.43</v>
      </c>
      <c r="AJ2667">
        <v>1</v>
      </c>
      <c r="AK2667">
        <v>1</v>
      </c>
      <c r="AL2667">
        <v>1</v>
      </c>
      <c r="AN2667">
        <v>0</v>
      </c>
      <c r="AO2667">
        <v>1</v>
      </c>
      <c r="AP2667">
        <v>0</v>
      </c>
      <c r="AQ2667">
        <v>0</v>
      </c>
      <c r="AR2667">
        <v>0</v>
      </c>
      <c r="AS2667" t="s">
        <v>3</v>
      </c>
      <c r="AT2667">
        <v>4.0000000000000002E-4</v>
      </c>
      <c r="AU2667" t="s">
        <v>3</v>
      </c>
      <c r="AV2667">
        <v>0</v>
      </c>
      <c r="AW2667">
        <v>2</v>
      </c>
      <c r="AX2667">
        <v>35872504</v>
      </c>
      <c r="AY2667">
        <v>1</v>
      </c>
      <c r="AZ2667">
        <v>0</v>
      </c>
      <c r="BA2667">
        <v>2596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0</v>
      </c>
      <c r="BL2667">
        <v>0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0</v>
      </c>
      <c r="CX2667">
        <f>Y2667*Source!I2505</f>
        <v>4.0000000000000003E-5</v>
      </c>
      <c r="CY2667">
        <f t="shared" si="424"/>
        <v>51858.14</v>
      </c>
      <c r="CZ2667">
        <f t="shared" si="425"/>
        <v>15118.99</v>
      </c>
      <c r="DA2667">
        <f t="shared" si="426"/>
        <v>3.43</v>
      </c>
      <c r="DB2667">
        <f t="shared" si="427"/>
        <v>6.05</v>
      </c>
      <c r="DC2667">
        <f t="shared" si="428"/>
        <v>0</v>
      </c>
    </row>
    <row r="2668" spans="1:107">
      <c r="A2668">
        <f>ROW(Source!A2505)</f>
        <v>2505</v>
      </c>
      <c r="B2668">
        <v>35863109</v>
      </c>
      <c r="C2668">
        <v>35872481</v>
      </c>
      <c r="D2668">
        <v>29110573</v>
      </c>
      <c r="E2668">
        <v>1</v>
      </c>
      <c r="F2668">
        <v>1</v>
      </c>
      <c r="G2668">
        <v>1</v>
      </c>
      <c r="H2668">
        <v>3</v>
      </c>
      <c r="I2668" t="s">
        <v>894</v>
      </c>
      <c r="J2668" t="s">
        <v>895</v>
      </c>
      <c r="K2668" t="s">
        <v>896</v>
      </c>
      <c r="L2668">
        <v>1348</v>
      </c>
      <c r="N2668">
        <v>1009</v>
      </c>
      <c r="O2668" t="s">
        <v>30</v>
      </c>
      <c r="P2668" t="s">
        <v>30</v>
      </c>
      <c r="Q2668">
        <v>1000</v>
      </c>
      <c r="W2668">
        <v>0</v>
      </c>
      <c r="X2668">
        <v>-1393116995</v>
      </c>
      <c r="Y2668">
        <v>2.0000000000000001E-4</v>
      </c>
      <c r="AA2668">
        <v>66613.5</v>
      </c>
      <c r="AB2668">
        <v>0</v>
      </c>
      <c r="AC2668">
        <v>0</v>
      </c>
      <c r="AD2668">
        <v>0</v>
      </c>
      <c r="AE2668">
        <v>16950</v>
      </c>
      <c r="AF2668">
        <v>0</v>
      </c>
      <c r="AG2668">
        <v>0</v>
      </c>
      <c r="AH2668">
        <v>0</v>
      </c>
      <c r="AI2668">
        <v>3.93</v>
      </c>
      <c r="AJ2668">
        <v>1</v>
      </c>
      <c r="AK2668">
        <v>1</v>
      </c>
      <c r="AL2668">
        <v>1</v>
      </c>
      <c r="AN2668">
        <v>0</v>
      </c>
      <c r="AO2668">
        <v>1</v>
      </c>
      <c r="AP2668">
        <v>0</v>
      </c>
      <c r="AQ2668">
        <v>0</v>
      </c>
      <c r="AR2668">
        <v>0</v>
      </c>
      <c r="AS2668" t="s">
        <v>3</v>
      </c>
      <c r="AT2668">
        <v>2.0000000000000001E-4</v>
      </c>
      <c r="AU2668" t="s">
        <v>3</v>
      </c>
      <c r="AV2668">
        <v>0</v>
      </c>
      <c r="AW2668">
        <v>2</v>
      </c>
      <c r="AX2668">
        <v>35872505</v>
      </c>
      <c r="AY2668">
        <v>1</v>
      </c>
      <c r="AZ2668">
        <v>0</v>
      </c>
      <c r="BA2668">
        <v>2597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0</v>
      </c>
      <c r="BL2668">
        <v>0</v>
      </c>
      <c r="BM2668">
        <v>0</v>
      </c>
      <c r="BN2668">
        <v>0</v>
      </c>
      <c r="BO2668">
        <v>0</v>
      </c>
      <c r="BP2668">
        <v>0</v>
      </c>
      <c r="BQ2668">
        <v>0</v>
      </c>
      <c r="BR2668">
        <v>0</v>
      </c>
      <c r="BS2668">
        <v>0</v>
      </c>
      <c r="BT2668">
        <v>0</v>
      </c>
      <c r="BU2668">
        <v>0</v>
      </c>
      <c r="BV2668">
        <v>0</v>
      </c>
      <c r="BW2668">
        <v>0</v>
      </c>
      <c r="CX2668">
        <f>Y2668*Source!I2505</f>
        <v>2.0000000000000002E-5</v>
      </c>
      <c r="CY2668">
        <f t="shared" si="424"/>
        <v>66613.5</v>
      </c>
      <c r="CZ2668">
        <f t="shared" si="425"/>
        <v>16950</v>
      </c>
      <c r="DA2668">
        <f t="shared" si="426"/>
        <v>3.93</v>
      </c>
      <c r="DB2668">
        <f t="shared" si="427"/>
        <v>3.39</v>
      </c>
      <c r="DC2668">
        <f t="shared" si="428"/>
        <v>0</v>
      </c>
    </row>
    <row r="2669" spans="1:107">
      <c r="A2669">
        <f>ROW(Source!A2505)</f>
        <v>2505</v>
      </c>
      <c r="B2669">
        <v>35863109</v>
      </c>
      <c r="C2669">
        <v>35872481</v>
      </c>
      <c r="D2669">
        <v>29110148</v>
      </c>
      <c r="E2669">
        <v>1</v>
      </c>
      <c r="F2669">
        <v>1</v>
      </c>
      <c r="G2669">
        <v>1</v>
      </c>
      <c r="H2669">
        <v>3</v>
      </c>
      <c r="I2669" t="s">
        <v>897</v>
      </c>
      <c r="J2669" t="s">
        <v>898</v>
      </c>
      <c r="K2669" t="s">
        <v>899</v>
      </c>
      <c r="L2669">
        <v>1346</v>
      </c>
      <c r="N2669">
        <v>1009</v>
      </c>
      <c r="O2669" t="s">
        <v>160</v>
      </c>
      <c r="P2669" t="s">
        <v>160</v>
      </c>
      <c r="Q2669">
        <v>1</v>
      </c>
      <c r="W2669">
        <v>0</v>
      </c>
      <c r="X2669">
        <v>-1358070757</v>
      </c>
      <c r="Y2669">
        <v>0.8</v>
      </c>
      <c r="AA2669">
        <v>75.47</v>
      </c>
      <c r="AB2669">
        <v>0</v>
      </c>
      <c r="AC2669">
        <v>0</v>
      </c>
      <c r="AD2669">
        <v>0</v>
      </c>
      <c r="AE2669">
        <v>13.55</v>
      </c>
      <c r="AF2669">
        <v>0</v>
      </c>
      <c r="AG2669">
        <v>0</v>
      </c>
      <c r="AH2669">
        <v>0</v>
      </c>
      <c r="AI2669">
        <v>5.57</v>
      </c>
      <c r="AJ2669">
        <v>1</v>
      </c>
      <c r="AK2669">
        <v>1</v>
      </c>
      <c r="AL2669">
        <v>1</v>
      </c>
      <c r="AN2669">
        <v>0</v>
      </c>
      <c r="AO2669">
        <v>1</v>
      </c>
      <c r="AP2669">
        <v>0</v>
      </c>
      <c r="AQ2669">
        <v>0</v>
      </c>
      <c r="AR2669">
        <v>0</v>
      </c>
      <c r="AS2669" t="s">
        <v>3</v>
      </c>
      <c r="AT2669">
        <v>0.8</v>
      </c>
      <c r="AU2669" t="s">
        <v>3</v>
      </c>
      <c r="AV2669">
        <v>0</v>
      </c>
      <c r="AW2669">
        <v>2</v>
      </c>
      <c r="AX2669">
        <v>35872506</v>
      </c>
      <c r="AY2669">
        <v>1</v>
      </c>
      <c r="AZ2669">
        <v>0</v>
      </c>
      <c r="BA2669">
        <v>2598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0</v>
      </c>
      <c r="BK2669">
        <v>0</v>
      </c>
      <c r="BL2669">
        <v>0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CX2669">
        <f>Y2669*Source!I2505</f>
        <v>8.0000000000000016E-2</v>
      </c>
      <c r="CY2669">
        <f t="shared" si="424"/>
        <v>75.47</v>
      </c>
      <c r="CZ2669">
        <f t="shared" si="425"/>
        <v>13.55</v>
      </c>
      <c r="DA2669">
        <f t="shared" si="426"/>
        <v>5.57</v>
      </c>
      <c r="DB2669">
        <f t="shared" si="427"/>
        <v>10.84</v>
      </c>
      <c r="DC2669">
        <f t="shared" si="428"/>
        <v>0</v>
      </c>
    </row>
    <row r="2670" spans="1:107">
      <c r="A2670">
        <f>ROW(Source!A2505)</f>
        <v>2505</v>
      </c>
      <c r="B2670">
        <v>35863109</v>
      </c>
      <c r="C2670">
        <v>35872481</v>
      </c>
      <c r="D2670">
        <v>29107963</v>
      </c>
      <c r="E2670">
        <v>1</v>
      </c>
      <c r="F2670">
        <v>1</v>
      </c>
      <c r="G2670">
        <v>1</v>
      </c>
      <c r="H2670">
        <v>3</v>
      </c>
      <c r="I2670" t="s">
        <v>900</v>
      </c>
      <c r="J2670" t="s">
        <v>901</v>
      </c>
      <c r="K2670" t="s">
        <v>902</v>
      </c>
      <c r="L2670">
        <v>1346</v>
      </c>
      <c r="N2670">
        <v>1009</v>
      </c>
      <c r="O2670" t="s">
        <v>160</v>
      </c>
      <c r="P2670" t="s">
        <v>160</v>
      </c>
      <c r="Q2670">
        <v>1</v>
      </c>
      <c r="W2670">
        <v>0</v>
      </c>
      <c r="X2670">
        <v>-319904754</v>
      </c>
      <c r="Y2670">
        <v>0.04</v>
      </c>
      <c r="AA2670">
        <v>77.56</v>
      </c>
      <c r="AB2670">
        <v>0</v>
      </c>
      <c r="AC2670">
        <v>0</v>
      </c>
      <c r="AD2670">
        <v>0</v>
      </c>
      <c r="AE2670">
        <v>37.29</v>
      </c>
      <c r="AF2670">
        <v>0</v>
      </c>
      <c r="AG2670">
        <v>0</v>
      </c>
      <c r="AH2670">
        <v>0</v>
      </c>
      <c r="AI2670">
        <v>2.08</v>
      </c>
      <c r="AJ2670">
        <v>1</v>
      </c>
      <c r="AK2670">
        <v>1</v>
      </c>
      <c r="AL2670">
        <v>1</v>
      </c>
      <c r="AN2670">
        <v>0</v>
      </c>
      <c r="AO2670">
        <v>1</v>
      </c>
      <c r="AP2670">
        <v>0</v>
      </c>
      <c r="AQ2670">
        <v>0</v>
      </c>
      <c r="AR2670">
        <v>0</v>
      </c>
      <c r="AS2670" t="s">
        <v>3</v>
      </c>
      <c r="AT2670">
        <v>0.04</v>
      </c>
      <c r="AU2670" t="s">
        <v>3</v>
      </c>
      <c r="AV2670">
        <v>0</v>
      </c>
      <c r="AW2670">
        <v>2</v>
      </c>
      <c r="AX2670">
        <v>35872507</v>
      </c>
      <c r="AY2670">
        <v>1</v>
      </c>
      <c r="AZ2670">
        <v>0</v>
      </c>
      <c r="BA2670">
        <v>2599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0</v>
      </c>
      <c r="BK2670">
        <v>0</v>
      </c>
      <c r="BL2670">
        <v>0</v>
      </c>
      <c r="BM2670">
        <v>0</v>
      </c>
      <c r="BN2670">
        <v>0</v>
      </c>
      <c r="BO2670">
        <v>0</v>
      </c>
      <c r="BP2670">
        <v>0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CX2670">
        <f>Y2670*Source!I2505</f>
        <v>4.0000000000000001E-3</v>
      </c>
      <c r="CY2670">
        <f t="shared" si="424"/>
        <v>77.56</v>
      </c>
      <c r="CZ2670">
        <f t="shared" si="425"/>
        <v>37.29</v>
      </c>
      <c r="DA2670">
        <f t="shared" si="426"/>
        <v>2.08</v>
      </c>
      <c r="DB2670">
        <f t="shared" si="427"/>
        <v>1.49</v>
      </c>
      <c r="DC2670">
        <f t="shared" si="428"/>
        <v>0</v>
      </c>
    </row>
    <row r="2671" spans="1:107">
      <c r="A2671">
        <f>ROW(Source!A2505)</f>
        <v>2505</v>
      </c>
      <c r="B2671">
        <v>35863109</v>
      </c>
      <c r="C2671">
        <v>35872481</v>
      </c>
      <c r="D2671">
        <v>29107847</v>
      </c>
      <c r="E2671">
        <v>1</v>
      </c>
      <c r="F2671">
        <v>1</v>
      </c>
      <c r="G2671">
        <v>1</v>
      </c>
      <c r="H2671">
        <v>3</v>
      </c>
      <c r="I2671" t="s">
        <v>903</v>
      </c>
      <c r="J2671" t="s">
        <v>904</v>
      </c>
      <c r="K2671" t="s">
        <v>905</v>
      </c>
      <c r="L2671">
        <v>1346</v>
      </c>
      <c r="N2671">
        <v>1009</v>
      </c>
      <c r="O2671" t="s">
        <v>160</v>
      </c>
      <c r="P2671" t="s">
        <v>160</v>
      </c>
      <c r="Q2671">
        <v>1</v>
      </c>
      <c r="W2671">
        <v>0</v>
      </c>
      <c r="X2671">
        <v>557101164</v>
      </c>
      <c r="Y2671">
        <v>4</v>
      </c>
      <c r="AA2671">
        <v>43.82</v>
      </c>
      <c r="AB2671">
        <v>0</v>
      </c>
      <c r="AC2671">
        <v>0</v>
      </c>
      <c r="AD2671">
        <v>0</v>
      </c>
      <c r="AE2671">
        <v>9.61</v>
      </c>
      <c r="AF2671">
        <v>0</v>
      </c>
      <c r="AG2671">
        <v>0</v>
      </c>
      <c r="AH2671">
        <v>0</v>
      </c>
      <c r="AI2671">
        <v>4.5599999999999996</v>
      </c>
      <c r="AJ2671">
        <v>1</v>
      </c>
      <c r="AK2671">
        <v>1</v>
      </c>
      <c r="AL2671">
        <v>1</v>
      </c>
      <c r="AN2671">
        <v>0</v>
      </c>
      <c r="AO2671">
        <v>1</v>
      </c>
      <c r="AP2671">
        <v>0</v>
      </c>
      <c r="AQ2671">
        <v>0</v>
      </c>
      <c r="AR2671">
        <v>0</v>
      </c>
      <c r="AS2671" t="s">
        <v>3</v>
      </c>
      <c r="AT2671">
        <v>4</v>
      </c>
      <c r="AU2671" t="s">
        <v>3</v>
      </c>
      <c r="AV2671">
        <v>0</v>
      </c>
      <c r="AW2671">
        <v>2</v>
      </c>
      <c r="AX2671">
        <v>35872508</v>
      </c>
      <c r="AY2671">
        <v>1</v>
      </c>
      <c r="AZ2671">
        <v>0</v>
      </c>
      <c r="BA2671">
        <v>2600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0</v>
      </c>
      <c r="BL2671">
        <v>0</v>
      </c>
      <c r="BM2671">
        <v>0</v>
      </c>
      <c r="BN2671">
        <v>0</v>
      </c>
      <c r="BO2671">
        <v>0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CX2671">
        <f>Y2671*Source!I2505</f>
        <v>0.4</v>
      </c>
      <c r="CY2671">
        <f t="shared" si="424"/>
        <v>43.82</v>
      </c>
      <c r="CZ2671">
        <f t="shared" si="425"/>
        <v>9.61</v>
      </c>
      <c r="DA2671">
        <f t="shared" si="426"/>
        <v>4.5599999999999996</v>
      </c>
      <c r="DB2671">
        <f t="shared" si="427"/>
        <v>38.44</v>
      </c>
      <c r="DC2671">
        <f t="shared" si="428"/>
        <v>0</v>
      </c>
    </row>
    <row r="2672" spans="1:107">
      <c r="A2672">
        <f>ROW(Source!A2505)</f>
        <v>2505</v>
      </c>
      <c r="B2672">
        <v>35863109</v>
      </c>
      <c r="C2672">
        <v>35872481</v>
      </c>
      <c r="D2672">
        <v>29114694</v>
      </c>
      <c r="E2672">
        <v>1</v>
      </c>
      <c r="F2672">
        <v>1</v>
      </c>
      <c r="G2672">
        <v>1</v>
      </c>
      <c r="H2672">
        <v>3</v>
      </c>
      <c r="I2672" t="s">
        <v>906</v>
      </c>
      <c r="J2672" t="s">
        <v>907</v>
      </c>
      <c r="K2672" t="s">
        <v>908</v>
      </c>
      <c r="L2672">
        <v>1348</v>
      </c>
      <c r="N2672">
        <v>1009</v>
      </c>
      <c r="O2672" t="s">
        <v>30</v>
      </c>
      <c r="P2672" t="s">
        <v>30</v>
      </c>
      <c r="Q2672">
        <v>1000</v>
      </c>
      <c r="W2672">
        <v>0</v>
      </c>
      <c r="X2672">
        <v>-826559280</v>
      </c>
      <c r="Y2672">
        <v>5.0000000000000001E-4</v>
      </c>
      <c r="AA2672">
        <v>102796.02</v>
      </c>
      <c r="AB2672">
        <v>0</v>
      </c>
      <c r="AC2672">
        <v>0</v>
      </c>
      <c r="AD2672">
        <v>0</v>
      </c>
      <c r="AE2672">
        <v>12429.99</v>
      </c>
      <c r="AF2672">
        <v>0</v>
      </c>
      <c r="AG2672">
        <v>0</v>
      </c>
      <c r="AH2672">
        <v>0</v>
      </c>
      <c r="AI2672">
        <v>8.27</v>
      </c>
      <c r="AJ2672">
        <v>1</v>
      </c>
      <c r="AK2672">
        <v>1</v>
      </c>
      <c r="AL2672">
        <v>1</v>
      </c>
      <c r="AN2672">
        <v>0</v>
      </c>
      <c r="AO2672">
        <v>1</v>
      </c>
      <c r="AP2672">
        <v>0</v>
      </c>
      <c r="AQ2672">
        <v>0</v>
      </c>
      <c r="AR2672">
        <v>0</v>
      </c>
      <c r="AS2672" t="s">
        <v>3</v>
      </c>
      <c r="AT2672">
        <v>5.0000000000000001E-4</v>
      </c>
      <c r="AU2672" t="s">
        <v>3</v>
      </c>
      <c r="AV2672">
        <v>0</v>
      </c>
      <c r="AW2672">
        <v>2</v>
      </c>
      <c r="AX2672">
        <v>35872509</v>
      </c>
      <c r="AY2672">
        <v>1</v>
      </c>
      <c r="AZ2672">
        <v>0</v>
      </c>
      <c r="BA2672">
        <v>2601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0</v>
      </c>
      <c r="BL2672">
        <v>0</v>
      </c>
      <c r="BM2672">
        <v>0</v>
      </c>
      <c r="BN2672">
        <v>0</v>
      </c>
      <c r="BO2672">
        <v>0</v>
      </c>
      <c r="BP2672">
        <v>0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CX2672">
        <f>Y2672*Source!I2505</f>
        <v>5.0000000000000002E-5</v>
      </c>
      <c r="CY2672">
        <f t="shared" si="424"/>
        <v>102796.02</v>
      </c>
      <c r="CZ2672">
        <f t="shared" si="425"/>
        <v>12429.99</v>
      </c>
      <c r="DA2672">
        <f t="shared" si="426"/>
        <v>8.27</v>
      </c>
      <c r="DB2672">
        <f t="shared" si="427"/>
        <v>6.21</v>
      </c>
      <c r="DC2672">
        <f t="shared" si="428"/>
        <v>0</v>
      </c>
    </row>
    <row r="2673" spans="1:107">
      <c r="A2673">
        <f>ROW(Source!A2505)</f>
        <v>2505</v>
      </c>
      <c r="B2673">
        <v>35863109</v>
      </c>
      <c r="C2673">
        <v>35872481</v>
      </c>
      <c r="D2673">
        <v>29114473</v>
      </c>
      <c r="E2673">
        <v>1</v>
      </c>
      <c r="F2673">
        <v>1</v>
      </c>
      <c r="G2673">
        <v>1</v>
      </c>
      <c r="H2673">
        <v>3</v>
      </c>
      <c r="I2673" t="s">
        <v>909</v>
      </c>
      <c r="J2673" t="s">
        <v>910</v>
      </c>
      <c r="K2673" t="s">
        <v>911</v>
      </c>
      <c r="L2673">
        <v>1358</v>
      </c>
      <c r="N2673">
        <v>1010</v>
      </c>
      <c r="O2673" t="s">
        <v>652</v>
      </c>
      <c r="P2673" t="s">
        <v>652</v>
      </c>
      <c r="Q2673">
        <v>10</v>
      </c>
      <c r="W2673">
        <v>0</v>
      </c>
      <c r="X2673">
        <v>84558108</v>
      </c>
      <c r="Y2673">
        <v>4</v>
      </c>
      <c r="AA2673">
        <v>2.2599999999999998</v>
      </c>
      <c r="AB2673">
        <v>0</v>
      </c>
      <c r="AC2673">
        <v>0</v>
      </c>
      <c r="AD2673">
        <v>0</v>
      </c>
      <c r="AE2673">
        <v>1.79</v>
      </c>
      <c r="AF2673">
        <v>0</v>
      </c>
      <c r="AG2673">
        <v>0</v>
      </c>
      <c r="AH2673">
        <v>0</v>
      </c>
      <c r="AI2673">
        <v>1.26</v>
      </c>
      <c r="AJ2673">
        <v>1</v>
      </c>
      <c r="AK2673">
        <v>1</v>
      </c>
      <c r="AL2673">
        <v>1</v>
      </c>
      <c r="AN2673">
        <v>0</v>
      </c>
      <c r="AO2673">
        <v>1</v>
      </c>
      <c r="AP2673">
        <v>0</v>
      </c>
      <c r="AQ2673">
        <v>0</v>
      </c>
      <c r="AR2673">
        <v>0</v>
      </c>
      <c r="AS2673" t="s">
        <v>3</v>
      </c>
      <c r="AT2673">
        <v>4</v>
      </c>
      <c r="AU2673" t="s">
        <v>3</v>
      </c>
      <c r="AV2673">
        <v>0</v>
      </c>
      <c r="AW2673">
        <v>2</v>
      </c>
      <c r="AX2673">
        <v>35872510</v>
      </c>
      <c r="AY2673">
        <v>1</v>
      </c>
      <c r="AZ2673">
        <v>0</v>
      </c>
      <c r="BA2673">
        <v>2602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0</v>
      </c>
      <c r="BL2673">
        <v>0</v>
      </c>
      <c r="BM2673">
        <v>0</v>
      </c>
      <c r="BN2673">
        <v>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CX2673">
        <f>Y2673*Source!I2505</f>
        <v>0.4</v>
      </c>
      <c r="CY2673">
        <f t="shared" si="424"/>
        <v>2.2599999999999998</v>
      </c>
      <c r="CZ2673">
        <f t="shared" si="425"/>
        <v>1.79</v>
      </c>
      <c r="DA2673">
        <f t="shared" si="426"/>
        <v>1.26</v>
      </c>
      <c r="DB2673">
        <f t="shared" si="427"/>
        <v>7.16</v>
      </c>
      <c r="DC2673">
        <f t="shared" si="428"/>
        <v>0</v>
      </c>
    </row>
    <row r="2674" spans="1:107">
      <c r="A2674">
        <f>ROW(Source!A2505)</f>
        <v>2505</v>
      </c>
      <c r="B2674">
        <v>35863109</v>
      </c>
      <c r="C2674">
        <v>35872481</v>
      </c>
      <c r="D2674">
        <v>29122326</v>
      </c>
      <c r="E2674">
        <v>1</v>
      </c>
      <c r="F2674">
        <v>1</v>
      </c>
      <c r="G2674">
        <v>1</v>
      </c>
      <c r="H2674">
        <v>3</v>
      </c>
      <c r="I2674" t="s">
        <v>912</v>
      </c>
      <c r="J2674" t="s">
        <v>913</v>
      </c>
      <c r="K2674" t="s">
        <v>914</v>
      </c>
      <c r="L2674">
        <v>1348</v>
      </c>
      <c r="N2674">
        <v>1009</v>
      </c>
      <c r="O2674" t="s">
        <v>30</v>
      </c>
      <c r="P2674" t="s">
        <v>30</v>
      </c>
      <c r="Q2674">
        <v>1000</v>
      </c>
      <c r="W2674">
        <v>0</v>
      </c>
      <c r="X2674">
        <v>-428454134</v>
      </c>
      <c r="Y2674">
        <v>8.0000000000000004E-4</v>
      </c>
      <c r="AA2674">
        <v>315030.99</v>
      </c>
      <c r="AB2674">
        <v>0</v>
      </c>
      <c r="AC2674">
        <v>0</v>
      </c>
      <c r="AD2674">
        <v>0</v>
      </c>
      <c r="AE2674">
        <v>12329.98</v>
      </c>
      <c r="AF2674">
        <v>0</v>
      </c>
      <c r="AG2674">
        <v>0</v>
      </c>
      <c r="AH2674">
        <v>0</v>
      </c>
      <c r="AI2674">
        <v>25.55</v>
      </c>
      <c r="AJ2674">
        <v>1</v>
      </c>
      <c r="AK2674">
        <v>1</v>
      </c>
      <c r="AL2674">
        <v>1</v>
      </c>
      <c r="AN2674">
        <v>0</v>
      </c>
      <c r="AO2674">
        <v>1</v>
      </c>
      <c r="AP2674">
        <v>0</v>
      </c>
      <c r="AQ2674">
        <v>0</v>
      </c>
      <c r="AR2674">
        <v>0</v>
      </c>
      <c r="AS2674" t="s">
        <v>3</v>
      </c>
      <c r="AT2674">
        <v>8.0000000000000004E-4</v>
      </c>
      <c r="AU2674" t="s">
        <v>3</v>
      </c>
      <c r="AV2674">
        <v>0</v>
      </c>
      <c r="AW2674">
        <v>2</v>
      </c>
      <c r="AX2674">
        <v>35872511</v>
      </c>
      <c r="AY2674">
        <v>1</v>
      </c>
      <c r="AZ2674">
        <v>0</v>
      </c>
      <c r="BA2674">
        <v>2603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0</v>
      </c>
      <c r="BK2674">
        <v>0</v>
      </c>
      <c r="BL2674">
        <v>0</v>
      </c>
      <c r="BM2674">
        <v>0</v>
      </c>
      <c r="BN2674">
        <v>0</v>
      </c>
      <c r="BO2674">
        <v>0</v>
      </c>
      <c r="BP2674">
        <v>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CX2674">
        <f>Y2674*Source!I2505</f>
        <v>8.0000000000000007E-5</v>
      </c>
      <c r="CY2674">
        <f t="shared" si="424"/>
        <v>315030.99</v>
      </c>
      <c r="CZ2674">
        <f t="shared" si="425"/>
        <v>12329.98</v>
      </c>
      <c r="DA2674">
        <f t="shared" si="426"/>
        <v>25.55</v>
      </c>
      <c r="DB2674">
        <f t="shared" si="427"/>
        <v>9.86</v>
      </c>
      <c r="DC2674">
        <f t="shared" si="428"/>
        <v>0</v>
      </c>
    </row>
    <row r="2675" spans="1:107">
      <c r="A2675">
        <f>ROW(Source!A2505)</f>
        <v>2505</v>
      </c>
      <c r="B2675">
        <v>35863109</v>
      </c>
      <c r="C2675">
        <v>35872481</v>
      </c>
      <c r="D2675">
        <v>29142044</v>
      </c>
      <c r="E2675">
        <v>1</v>
      </c>
      <c r="F2675">
        <v>1</v>
      </c>
      <c r="G2675">
        <v>1</v>
      </c>
      <c r="H2675">
        <v>3</v>
      </c>
      <c r="I2675" t="s">
        <v>915</v>
      </c>
      <c r="J2675" t="s">
        <v>916</v>
      </c>
      <c r="K2675" t="s">
        <v>917</v>
      </c>
      <c r="L2675">
        <v>1035</v>
      </c>
      <c r="N2675">
        <v>1013</v>
      </c>
      <c r="O2675" t="s">
        <v>170</v>
      </c>
      <c r="P2675" t="s">
        <v>170</v>
      </c>
      <c r="Q2675">
        <v>1</v>
      </c>
      <c r="W2675">
        <v>0</v>
      </c>
      <c r="X2675">
        <v>1628522888</v>
      </c>
      <c r="Y2675">
        <v>10</v>
      </c>
      <c r="AA2675">
        <v>3377.16</v>
      </c>
      <c r="AB2675">
        <v>0</v>
      </c>
      <c r="AC2675">
        <v>0</v>
      </c>
      <c r="AD2675">
        <v>0</v>
      </c>
      <c r="AE2675">
        <v>318</v>
      </c>
      <c r="AF2675">
        <v>0</v>
      </c>
      <c r="AG2675">
        <v>0</v>
      </c>
      <c r="AH2675">
        <v>0</v>
      </c>
      <c r="AI2675">
        <v>10.62</v>
      </c>
      <c r="AJ2675">
        <v>1</v>
      </c>
      <c r="AK2675">
        <v>1</v>
      </c>
      <c r="AL2675">
        <v>1</v>
      </c>
      <c r="AN2675">
        <v>0</v>
      </c>
      <c r="AO2675">
        <v>1</v>
      </c>
      <c r="AP2675">
        <v>0</v>
      </c>
      <c r="AQ2675">
        <v>0</v>
      </c>
      <c r="AR2675">
        <v>0</v>
      </c>
      <c r="AS2675" t="s">
        <v>3</v>
      </c>
      <c r="AT2675">
        <v>10</v>
      </c>
      <c r="AU2675" t="s">
        <v>3</v>
      </c>
      <c r="AV2675">
        <v>0</v>
      </c>
      <c r="AW2675">
        <v>2</v>
      </c>
      <c r="AX2675">
        <v>35872512</v>
      </c>
      <c r="AY2675">
        <v>1</v>
      </c>
      <c r="AZ2675">
        <v>0</v>
      </c>
      <c r="BA2675">
        <v>2604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0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CX2675">
        <f>Y2675*Source!I2505</f>
        <v>1</v>
      </c>
      <c r="CY2675">
        <f t="shared" si="424"/>
        <v>3377.16</v>
      </c>
      <c r="CZ2675">
        <f t="shared" si="425"/>
        <v>318</v>
      </c>
      <c r="DA2675">
        <f t="shared" si="426"/>
        <v>10.62</v>
      </c>
      <c r="DB2675">
        <f t="shared" si="427"/>
        <v>3180</v>
      </c>
      <c r="DC2675">
        <f t="shared" si="428"/>
        <v>0</v>
      </c>
    </row>
    <row r="2676" spans="1:107">
      <c r="A2676">
        <f>ROW(Source!A2505)</f>
        <v>2505</v>
      </c>
      <c r="B2676">
        <v>35863109</v>
      </c>
      <c r="C2676">
        <v>35872481</v>
      </c>
      <c r="D2676">
        <v>29166036</v>
      </c>
      <c r="E2676">
        <v>1</v>
      </c>
      <c r="F2676">
        <v>1</v>
      </c>
      <c r="G2676">
        <v>1</v>
      </c>
      <c r="H2676">
        <v>3</v>
      </c>
      <c r="I2676" t="s">
        <v>918</v>
      </c>
      <c r="J2676" t="s">
        <v>919</v>
      </c>
      <c r="K2676" t="s">
        <v>920</v>
      </c>
      <c r="L2676">
        <v>1346</v>
      </c>
      <c r="N2676">
        <v>1009</v>
      </c>
      <c r="O2676" t="s">
        <v>160</v>
      </c>
      <c r="P2676" t="s">
        <v>160</v>
      </c>
      <c r="Q2676">
        <v>1</v>
      </c>
      <c r="W2676">
        <v>0</v>
      </c>
      <c r="X2676">
        <v>1980390282</v>
      </c>
      <c r="Y2676">
        <v>20</v>
      </c>
      <c r="AA2676">
        <v>33.07</v>
      </c>
      <c r="AB2676">
        <v>0</v>
      </c>
      <c r="AC2676">
        <v>0</v>
      </c>
      <c r="AD2676">
        <v>0</v>
      </c>
      <c r="AE2676">
        <v>6.79</v>
      </c>
      <c r="AF2676">
        <v>0</v>
      </c>
      <c r="AG2676">
        <v>0</v>
      </c>
      <c r="AH2676">
        <v>0</v>
      </c>
      <c r="AI2676">
        <v>4.87</v>
      </c>
      <c r="AJ2676">
        <v>1</v>
      </c>
      <c r="AK2676">
        <v>1</v>
      </c>
      <c r="AL2676">
        <v>1</v>
      </c>
      <c r="AN2676">
        <v>0</v>
      </c>
      <c r="AO2676">
        <v>1</v>
      </c>
      <c r="AP2676">
        <v>0</v>
      </c>
      <c r="AQ2676">
        <v>0</v>
      </c>
      <c r="AR2676">
        <v>0</v>
      </c>
      <c r="AS2676" t="s">
        <v>3</v>
      </c>
      <c r="AT2676">
        <v>20</v>
      </c>
      <c r="AU2676" t="s">
        <v>3</v>
      </c>
      <c r="AV2676">
        <v>0</v>
      </c>
      <c r="AW2676">
        <v>2</v>
      </c>
      <c r="AX2676">
        <v>35872513</v>
      </c>
      <c r="AY2676">
        <v>1</v>
      </c>
      <c r="AZ2676">
        <v>0</v>
      </c>
      <c r="BA2676">
        <v>2605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0</v>
      </c>
      <c r="BL2676">
        <v>0</v>
      </c>
      <c r="BM2676">
        <v>0</v>
      </c>
      <c r="BN2676"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CX2676">
        <f>Y2676*Source!I2505</f>
        <v>2</v>
      </c>
      <c r="CY2676">
        <f t="shared" si="424"/>
        <v>33.07</v>
      </c>
      <c r="CZ2676">
        <f t="shared" si="425"/>
        <v>6.79</v>
      </c>
      <c r="DA2676">
        <f t="shared" si="426"/>
        <v>4.87</v>
      </c>
      <c r="DB2676">
        <f t="shared" si="427"/>
        <v>135.80000000000001</v>
      </c>
      <c r="DC2676">
        <f t="shared" si="428"/>
        <v>0</v>
      </c>
    </row>
    <row r="2677" spans="1:107">
      <c r="A2677">
        <f>ROW(Source!A2506)</f>
        <v>2506</v>
      </c>
      <c r="B2677">
        <v>35863109</v>
      </c>
      <c r="C2677">
        <v>35872514</v>
      </c>
      <c r="D2677">
        <v>18411117</v>
      </c>
      <c r="E2677">
        <v>1</v>
      </c>
      <c r="F2677">
        <v>1</v>
      </c>
      <c r="G2677">
        <v>1</v>
      </c>
      <c r="H2677">
        <v>1</v>
      </c>
      <c r="I2677" t="s">
        <v>821</v>
      </c>
      <c r="J2677" t="s">
        <v>3</v>
      </c>
      <c r="K2677" t="s">
        <v>822</v>
      </c>
      <c r="L2677">
        <v>1369</v>
      </c>
      <c r="N2677">
        <v>1013</v>
      </c>
      <c r="O2677" t="s">
        <v>561</v>
      </c>
      <c r="P2677" t="s">
        <v>561</v>
      </c>
      <c r="Q2677">
        <v>1</v>
      </c>
      <c r="W2677">
        <v>0</v>
      </c>
      <c r="X2677">
        <v>-1739886638</v>
      </c>
      <c r="Y2677">
        <v>87.445999999999998</v>
      </c>
      <c r="AA2677">
        <v>0</v>
      </c>
      <c r="AB2677">
        <v>0</v>
      </c>
      <c r="AC2677">
        <v>0</v>
      </c>
      <c r="AD2677">
        <v>307.27</v>
      </c>
      <c r="AE2677">
        <v>0</v>
      </c>
      <c r="AF2677">
        <v>0</v>
      </c>
      <c r="AG2677">
        <v>0</v>
      </c>
      <c r="AH2677">
        <v>307.27</v>
      </c>
      <c r="AI2677">
        <v>1</v>
      </c>
      <c r="AJ2677">
        <v>1</v>
      </c>
      <c r="AK2677">
        <v>1</v>
      </c>
      <c r="AL2677">
        <v>1</v>
      </c>
      <c r="AN2677">
        <v>0</v>
      </c>
      <c r="AO2677">
        <v>1</v>
      </c>
      <c r="AP2677">
        <v>1</v>
      </c>
      <c r="AQ2677">
        <v>0</v>
      </c>
      <c r="AR2677">
        <v>0</v>
      </c>
      <c r="AS2677" t="s">
        <v>3</v>
      </c>
      <c r="AT2677">
        <v>76.040000000000006</v>
      </c>
      <c r="AU2677" t="s">
        <v>134</v>
      </c>
      <c r="AV2677">
        <v>1</v>
      </c>
      <c r="AW2677">
        <v>2</v>
      </c>
      <c r="AX2677">
        <v>35872528</v>
      </c>
      <c r="AY2677">
        <v>1</v>
      </c>
      <c r="AZ2677">
        <v>0</v>
      </c>
      <c r="BA2677">
        <v>2606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0</v>
      </c>
      <c r="BL2677">
        <v>0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>
        <v>0</v>
      </c>
      <c r="BS2677">
        <v>0</v>
      </c>
      <c r="BT2677">
        <v>0</v>
      </c>
      <c r="BU2677">
        <v>0</v>
      </c>
      <c r="BV2677">
        <v>0</v>
      </c>
      <c r="BW2677">
        <v>0</v>
      </c>
      <c r="CX2677">
        <f>Y2677*Source!I2506</f>
        <v>8.7446000000000002</v>
      </c>
      <c r="CY2677">
        <f>AD2677</f>
        <v>307.27</v>
      </c>
      <c r="CZ2677">
        <f>AH2677</f>
        <v>307.27</v>
      </c>
      <c r="DA2677">
        <f>AL2677</f>
        <v>1</v>
      </c>
      <c r="DB2677">
        <f>ROUND((ROUND(AT2677*CZ2677,2)*1.15),2)</f>
        <v>26869.53</v>
      </c>
      <c r="DC2677">
        <f>ROUND((ROUND(AT2677*AG2677,2)*1.15),2)</f>
        <v>0</v>
      </c>
    </row>
    <row r="2678" spans="1:107">
      <c r="A2678">
        <f>ROW(Source!A2506)</f>
        <v>2506</v>
      </c>
      <c r="B2678">
        <v>35863109</v>
      </c>
      <c r="C2678">
        <v>35872514</v>
      </c>
      <c r="D2678">
        <v>121548</v>
      </c>
      <c r="E2678">
        <v>1</v>
      </c>
      <c r="F2678">
        <v>1</v>
      </c>
      <c r="G2678">
        <v>1</v>
      </c>
      <c r="H2678">
        <v>1</v>
      </c>
      <c r="I2678" t="s">
        <v>35</v>
      </c>
      <c r="J2678" t="s">
        <v>3</v>
      </c>
      <c r="K2678" t="s">
        <v>562</v>
      </c>
      <c r="L2678">
        <v>608254</v>
      </c>
      <c r="N2678">
        <v>1013</v>
      </c>
      <c r="O2678" t="s">
        <v>563</v>
      </c>
      <c r="P2678" t="s">
        <v>563</v>
      </c>
      <c r="Q2678">
        <v>1</v>
      </c>
      <c r="W2678">
        <v>0</v>
      </c>
      <c r="X2678">
        <v>-185737400</v>
      </c>
      <c r="Y2678">
        <v>1.625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1</v>
      </c>
      <c r="AJ2678">
        <v>1</v>
      </c>
      <c r="AK2678">
        <v>1</v>
      </c>
      <c r="AL2678">
        <v>1</v>
      </c>
      <c r="AN2678">
        <v>0</v>
      </c>
      <c r="AO2678">
        <v>1</v>
      </c>
      <c r="AP2678">
        <v>1</v>
      </c>
      <c r="AQ2678">
        <v>0</v>
      </c>
      <c r="AR2678">
        <v>0</v>
      </c>
      <c r="AS2678" t="s">
        <v>3</v>
      </c>
      <c r="AT2678">
        <v>1.3</v>
      </c>
      <c r="AU2678" t="s">
        <v>133</v>
      </c>
      <c r="AV2678">
        <v>2</v>
      </c>
      <c r="AW2678">
        <v>2</v>
      </c>
      <c r="AX2678">
        <v>35872529</v>
      </c>
      <c r="AY2678">
        <v>1</v>
      </c>
      <c r="AZ2678">
        <v>0</v>
      </c>
      <c r="BA2678">
        <v>2607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0</v>
      </c>
      <c r="BK2678">
        <v>0</v>
      </c>
      <c r="BL2678">
        <v>0</v>
      </c>
      <c r="BM2678">
        <v>0</v>
      </c>
      <c r="BN2678">
        <v>0</v>
      </c>
      <c r="BO2678">
        <v>0</v>
      </c>
      <c r="BP2678">
        <v>0</v>
      </c>
      <c r="BQ2678">
        <v>0</v>
      </c>
      <c r="BR2678">
        <v>0</v>
      </c>
      <c r="BS2678">
        <v>0</v>
      </c>
      <c r="BT2678">
        <v>0</v>
      </c>
      <c r="BU2678">
        <v>0</v>
      </c>
      <c r="BV2678">
        <v>0</v>
      </c>
      <c r="BW2678">
        <v>0</v>
      </c>
      <c r="CX2678">
        <f>Y2678*Source!I2506</f>
        <v>0.16250000000000001</v>
      </c>
      <c r="CY2678">
        <f>AD2678</f>
        <v>0</v>
      </c>
      <c r="CZ2678">
        <f>AH2678</f>
        <v>0</v>
      </c>
      <c r="DA2678">
        <f>AL2678</f>
        <v>1</v>
      </c>
      <c r="DB2678">
        <f>ROUND((ROUND(AT2678*CZ2678,2)*1.25),2)</f>
        <v>0</v>
      </c>
      <c r="DC2678">
        <f>ROUND((ROUND(AT2678*AG2678,2)*1.25),2)</f>
        <v>0</v>
      </c>
    </row>
    <row r="2679" spans="1:107">
      <c r="A2679">
        <f>ROW(Source!A2506)</f>
        <v>2506</v>
      </c>
      <c r="B2679">
        <v>35863109</v>
      </c>
      <c r="C2679">
        <v>35872514</v>
      </c>
      <c r="D2679">
        <v>29172379</v>
      </c>
      <c r="E2679">
        <v>1</v>
      </c>
      <c r="F2679">
        <v>1</v>
      </c>
      <c r="G2679">
        <v>1</v>
      </c>
      <c r="H2679">
        <v>2</v>
      </c>
      <c r="I2679" t="s">
        <v>600</v>
      </c>
      <c r="J2679" t="s">
        <v>601</v>
      </c>
      <c r="K2679" t="s">
        <v>602</v>
      </c>
      <c r="L2679">
        <v>1368</v>
      </c>
      <c r="N2679">
        <v>1011</v>
      </c>
      <c r="O2679" t="s">
        <v>567</v>
      </c>
      <c r="P2679" t="s">
        <v>567</v>
      </c>
      <c r="Q2679">
        <v>1</v>
      </c>
      <c r="W2679">
        <v>0</v>
      </c>
      <c r="X2679">
        <v>-151619853</v>
      </c>
      <c r="Y2679">
        <v>0.41250000000000003</v>
      </c>
      <c r="AA2679">
        <v>0</v>
      </c>
      <c r="AB2679">
        <v>1102.08</v>
      </c>
      <c r="AC2679">
        <v>446.18</v>
      </c>
      <c r="AD2679">
        <v>0</v>
      </c>
      <c r="AE2679">
        <v>0</v>
      </c>
      <c r="AF2679">
        <v>112</v>
      </c>
      <c r="AG2679">
        <v>13.5</v>
      </c>
      <c r="AH2679">
        <v>0</v>
      </c>
      <c r="AI2679">
        <v>1</v>
      </c>
      <c r="AJ2679">
        <v>9.84</v>
      </c>
      <c r="AK2679">
        <v>33.049999999999997</v>
      </c>
      <c r="AL2679">
        <v>1</v>
      </c>
      <c r="AN2679">
        <v>0</v>
      </c>
      <c r="AO2679">
        <v>1</v>
      </c>
      <c r="AP2679">
        <v>1</v>
      </c>
      <c r="AQ2679">
        <v>0</v>
      </c>
      <c r="AR2679">
        <v>0</v>
      </c>
      <c r="AS2679" t="s">
        <v>3</v>
      </c>
      <c r="AT2679">
        <v>0.33</v>
      </c>
      <c r="AU2679" t="s">
        <v>133</v>
      </c>
      <c r="AV2679">
        <v>0</v>
      </c>
      <c r="AW2679">
        <v>2</v>
      </c>
      <c r="AX2679">
        <v>35872530</v>
      </c>
      <c r="AY2679">
        <v>1</v>
      </c>
      <c r="AZ2679">
        <v>0</v>
      </c>
      <c r="BA2679">
        <v>2608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0</v>
      </c>
      <c r="BL2679">
        <v>0</v>
      </c>
      <c r="BM2679">
        <v>0</v>
      </c>
      <c r="BN2679"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CX2679">
        <f>Y2679*Source!I2506</f>
        <v>4.1250000000000009E-2</v>
      </c>
      <c r="CY2679">
        <f>AB2679</f>
        <v>1102.08</v>
      </c>
      <c r="CZ2679">
        <f>AF2679</f>
        <v>112</v>
      </c>
      <c r="DA2679">
        <f>AJ2679</f>
        <v>9.84</v>
      </c>
      <c r="DB2679">
        <f>ROUND((ROUND(AT2679*CZ2679,2)*1.25),2)</f>
        <v>46.2</v>
      </c>
      <c r="DC2679">
        <f>ROUND((ROUND(AT2679*AG2679,2)*1.25),2)</f>
        <v>5.58</v>
      </c>
    </row>
    <row r="2680" spans="1:107">
      <c r="A2680">
        <f>ROW(Source!A2506)</f>
        <v>2506</v>
      </c>
      <c r="B2680">
        <v>35863109</v>
      </c>
      <c r="C2680">
        <v>35872514</v>
      </c>
      <c r="D2680">
        <v>29172556</v>
      </c>
      <c r="E2680">
        <v>1</v>
      </c>
      <c r="F2680">
        <v>1</v>
      </c>
      <c r="G2680">
        <v>1</v>
      </c>
      <c r="H2680">
        <v>2</v>
      </c>
      <c r="I2680" t="s">
        <v>564</v>
      </c>
      <c r="J2680" t="s">
        <v>565</v>
      </c>
      <c r="K2680" t="s">
        <v>566</v>
      </c>
      <c r="L2680">
        <v>1368</v>
      </c>
      <c r="N2680">
        <v>1011</v>
      </c>
      <c r="O2680" t="s">
        <v>567</v>
      </c>
      <c r="P2680" t="s">
        <v>567</v>
      </c>
      <c r="Q2680">
        <v>1</v>
      </c>
      <c r="W2680">
        <v>0</v>
      </c>
      <c r="X2680">
        <v>-1302720870</v>
      </c>
      <c r="Y2680">
        <v>1.2124999999999999</v>
      </c>
      <c r="AA2680">
        <v>0</v>
      </c>
      <c r="AB2680">
        <v>466.71</v>
      </c>
      <c r="AC2680">
        <v>446.18</v>
      </c>
      <c r="AD2680">
        <v>0</v>
      </c>
      <c r="AE2680">
        <v>0</v>
      </c>
      <c r="AF2680">
        <v>31.26</v>
      </c>
      <c r="AG2680">
        <v>13.5</v>
      </c>
      <c r="AH2680">
        <v>0</v>
      </c>
      <c r="AI2680">
        <v>1</v>
      </c>
      <c r="AJ2680">
        <v>14.93</v>
      </c>
      <c r="AK2680">
        <v>33.049999999999997</v>
      </c>
      <c r="AL2680">
        <v>1</v>
      </c>
      <c r="AN2680">
        <v>0</v>
      </c>
      <c r="AO2680">
        <v>1</v>
      </c>
      <c r="AP2680">
        <v>1</v>
      </c>
      <c r="AQ2680">
        <v>0</v>
      </c>
      <c r="AR2680">
        <v>0</v>
      </c>
      <c r="AS2680" t="s">
        <v>3</v>
      </c>
      <c r="AT2680">
        <v>0.97</v>
      </c>
      <c r="AU2680" t="s">
        <v>133</v>
      </c>
      <c r="AV2680">
        <v>0</v>
      </c>
      <c r="AW2680">
        <v>2</v>
      </c>
      <c r="AX2680">
        <v>35872531</v>
      </c>
      <c r="AY2680">
        <v>1</v>
      </c>
      <c r="AZ2680">
        <v>0</v>
      </c>
      <c r="BA2680">
        <v>2609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0</v>
      </c>
      <c r="BL2680">
        <v>0</v>
      </c>
      <c r="BM2680">
        <v>0</v>
      </c>
      <c r="BN2680"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0</v>
      </c>
      <c r="CX2680">
        <f>Y2680*Source!I2506</f>
        <v>0.12125</v>
      </c>
      <c r="CY2680">
        <f>AB2680</f>
        <v>466.71</v>
      </c>
      <c r="CZ2680">
        <f>AF2680</f>
        <v>31.26</v>
      </c>
      <c r="DA2680">
        <f>AJ2680</f>
        <v>14.93</v>
      </c>
      <c r="DB2680">
        <f>ROUND((ROUND(AT2680*CZ2680,2)*1.25),2)</f>
        <v>37.9</v>
      </c>
      <c r="DC2680">
        <f>ROUND((ROUND(AT2680*AG2680,2)*1.25),2)</f>
        <v>16.38</v>
      </c>
    </row>
    <row r="2681" spans="1:107">
      <c r="A2681">
        <f>ROW(Source!A2506)</f>
        <v>2506</v>
      </c>
      <c r="B2681">
        <v>35863109</v>
      </c>
      <c r="C2681">
        <v>35872514</v>
      </c>
      <c r="D2681">
        <v>29174913</v>
      </c>
      <c r="E2681">
        <v>1</v>
      </c>
      <c r="F2681">
        <v>1</v>
      </c>
      <c r="G2681">
        <v>1</v>
      </c>
      <c r="H2681">
        <v>2</v>
      </c>
      <c r="I2681" t="s">
        <v>578</v>
      </c>
      <c r="J2681" t="s">
        <v>579</v>
      </c>
      <c r="K2681" t="s">
        <v>580</v>
      </c>
      <c r="L2681">
        <v>1368</v>
      </c>
      <c r="N2681">
        <v>1011</v>
      </c>
      <c r="O2681" t="s">
        <v>567</v>
      </c>
      <c r="P2681" t="s">
        <v>567</v>
      </c>
      <c r="Q2681">
        <v>1</v>
      </c>
      <c r="W2681">
        <v>0</v>
      </c>
      <c r="X2681">
        <v>458544584</v>
      </c>
      <c r="Y2681">
        <v>0.96250000000000002</v>
      </c>
      <c r="AA2681">
        <v>0</v>
      </c>
      <c r="AB2681">
        <v>932.72</v>
      </c>
      <c r="AC2681">
        <v>383.38</v>
      </c>
      <c r="AD2681">
        <v>0</v>
      </c>
      <c r="AE2681">
        <v>0</v>
      </c>
      <c r="AF2681">
        <v>87.17</v>
      </c>
      <c r="AG2681">
        <v>11.6</v>
      </c>
      <c r="AH2681">
        <v>0</v>
      </c>
      <c r="AI2681">
        <v>1</v>
      </c>
      <c r="AJ2681">
        <v>10.7</v>
      </c>
      <c r="AK2681">
        <v>33.049999999999997</v>
      </c>
      <c r="AL2681">
        <v>1</v>
      </c>
      <c r="AN2681">
        <v>0</v>
      </c>
      <c r="AO2681">
        <v>1</v>
      </c>
      <c r="AP2681">
        <v>1</v>
      </c>
      <c r="AQ2681">
        <v>0</v>
      </c>
      <c r="AR2681">
        <v>0</v>
      </c>
      <c r="AS2681" t="s">
        <v>3</v>
      </c>
      <c r="AT2681">
        <v>0.77</v>
      </c>
      <c r="AU2681" t="s">
        <v>133</v>
      </c>
      <c r="AV2681">
        <v>0</v>
      </c>
      <c r="AW2681">
        <v>2</v>
      </c>
      <c r="AX2681">
        <v>35872532</v>
      </c>
      <c r="AY2681">
        <v>1</v>
      </c>
      <c r="AZ2681">
        <v>0</v>
      </c>
      <c r="BA2681">
        <v>2610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0</v>
      </c>
      <c r="BL2681">
        <v>0</v>
      </c>
      <c r="BM2681">
        <v>0</v>
      </c>
      <c r="BN2681"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  <c r="BW2681">
        <v>0</v>
      </c>
      <c r="CX2681">
        <f>Y2681*Source!I2506</f>
        <v>9.6250000000000002E-2</v>
      </c>
      <c r="CY2681">
        <f>AB2681</f>
        <v>932.72</v>
      </c>
      <c r="CZ2681">
        <f>AF2681</f>
        <v>87.17</v>
      </c>
      <c r="DA2681">
        <f>AJ2681</f>
        <v>10.7</v>
      </c>
      <c r="DB2681">
        <f>ROUND((ROUND(AT2681*CZ2681,2)*1.25),2)</f>
        <v>83.9</v>
      </c>
      <c r="DC2681">
        <f>ROUND((ROUND(AT2681*AG2681,2)*1.25),2)</f>
        <v>11.16</v>
      </c>
    </row>
    <row r="2682" spans="1:107">
      <c r="A2682">
        <f>ROW(Source!A2506)</f>
        <v>2506</v>
      </c>
      <c r="B2682">
        <v>35863109</v>
      </c>
      <c r="C2682">
        <v>35872514</v>
      </c>
      <c r="D2682">
        <v>29110398</v>
      </c>
      <c r="E2682">
        <v>1</v>
      </c>
      <c r="F2682">
        <v>1</v>
      </c>
      <c r="G2682">
        <v>1</v>
      </c>
      <c r="H2682">
        <v>3</v>
      </c>
      <c r="I2682" t="s">
        <v>891</v>
      </c>
      <c r="J2682" t="s">
        <v>892</v>
      </c>
      <c r="K2682" t="s">
        <v>893</v>
      </c>
      <c r="L2682">
        <v>1348</v>
      </c>
      <c r="N2682">
        <v>1009</v>
      </c>
      <c r="O2682" t="s">
        <v>30</v>
      </c>
      <c r="P2682" t="s">
        <v>30</v>
      </c>
      <c r="Q2682">
        <v>1000</v>
      </c>
      <c r="W2682">
        <v>0</v>
      </c>
      <c r="X2682">
        <v>-1693990939</v>
      </c>
      <c r="Y2682">
        <v>5.9999999999999995E-4</v>
      </c>
      <c r="AA2682">
        <v>51858.14</v>
      </c>
      <c r="AB2682">
        <v>0</v>
      </c>
      <c r="AC2682">
        <v>0</v>
      </c>
      <c r="AD2682">
        <v>0</v>
      </c>
      <c r="AE2682">
        <v>15118.99</v>
      </c>
      <c r="AF2682">
        <v>0</v>
      </c>
      <c r="AG2682">
        <v>0</v>
      </c>
      <c r="AH2682">
        <v>0</v>
      </c>
      <c r="AI2682">
        <v>3.43</v>
      </c>
      <c r="AJ2682">
        <v>1</v>
      </c>
      <c r="AK2682">
        <v>1</v>
      </c>
      <c r="AL2682">
        <v>1</v>
      </c>
      <c r="AN2682">
        <v>0</v>
      </c>
      <c r="AO2682">
        <v>1</v>
      </c>
      <c r="AP2682">
        <v>0</v>
      </c>
      <c r="AQ2682">
        <v>0</v>
      </c>
      <c r="AR2682">
        <v>0</v>
      </c>
      <c r="AS2682" t="s">
        <v>3</v>
      </c>
      <c r="AT2682">
        <v>5.9999999999999995E-4</v>
      </c>
      <c r="AU2682" t="s">
        <v>3</v>
      </c>
      <c r="AV2682">
        <v>0</v>
      </c>
      <c r="AW2682">
        <v>2</v>
      </c>
      <c r="AX2682">
        <v>35872533</v>
      </c>
      <c r="AY2682">
        <v>1</v>
      </c>
      <c r="AZ2682">
        <v>0</v>
      </c>
      <c r="BA2682">
        <v>2611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0</v>
      </c>
      <c r="BL2682">
        <v>0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0</v>
      </c>
      <c r="BS2682">
        <v>0</v>
      </c>
      <c r="BT2682">
        <v>0</v>
      </c>
      <c r="BU2682">
        <v>0</v>
      </c>
      <c r="BV2682">
        <v>0</v>
      </c>
      <c r="BW2682">
        <v>0</v>
      </c>
      <c r="CX2682">
        <f>Y2682*Source!I2506</f>
        <v>5.9999999999999995E-5</v>
      </c>
      <c r="CY2682">
        <f t="shared" ref="CY2682:CY2687" si="429">AA2682</f>
        <v>51858.14</v>
      </c>
      <c r="CZ2682">
        <f t="shared" ref="CZ2682:CZ2687" si="430">AE2682</f>
        <v>15118.99</v>
      </c>
      <c r="DA2682">
        <f t="shared" ref="DA2682:DA2687" si="431">AI2682</f>
        <v>3.43</v>
      </c>
      <c r="DB2682">
        <f t="shared" ref="DB2682:DB2687" si="432">ROUND(ROUND(AT2682*CZ2682,2),2)</f>
        <v>9.07</v>
      </c>
      <c r="DC2682">
        <f t="shared" ref="DC2682:DC2687" si="433">ROUND(ROUND(AT2682*AG2682,2),2)</f>
        <v>0</v>
      </c>
    </row>
    <row r="2683" spans="1:107">
      <c r="A2683">
        <f>ROW(Source!A2506)</f>
        <v>2506</v>
      </c>
      <c r="B2683">
        <v>35863109</v>
      </c>
      <c r="C2683">
        <v>35872514</v>
      </c>
      <c r="D2683">
        <v>29110573</v>
      </c>
      <c r="E2683">
        <v>1</v>
      </c>
      <c r="F2683">
        <v>1</v>
      </c>
      <c r="G2683">
        <v>1</v>
      </c>
      <c r="H2683">
        <v>3</v>
      </c>
      <c r="I2683" t="s">
        <v>894</v>
      </c>
      <c r="J2683" t="s">
        <v>895</v>
      </c>
      <c r="K2683" t="s">
        <v>896</v>
      </c>
      <c r="L2683">
        <v>1348</v>
      </c>
      <c r="N2683">
        <v>1009</v>
      </c>
      <c r="O2683" t="s">
        <v>30</v>
      </c>
      <c r="P2683" t="s">
        <v>30</v>
      </c>
      <c r="Q2683">
        <v>1000</v>
      </c>
      <c r="W2683">
        <v>0</v>
      </c>
      <c r="X2683">
        <v>-1393116995</v>
      </c>
      <c r="Y2683">
        <v>2.9999999999999997E-4</v>
      </c>
      <c r="AA2683">
        <v>66613.5</v>
      </c>
      <c r="AB2683">
        <v>0</v>
      </c>
      <c r="AC2683">
        <v>0</v>
      </c>
      <c r="AD2683">
        <v>0</v>
      </c>
      <c r="AE2683">
        <v>16950</v>
      </c>
      <c r="AF2683">
        <v>0</v>
      </c>
      <c r="AG2683">
        <v>0</v>
      </c>
      <c r="AH2683">
        <v>0</v>
      </c>
      <c r="AI2683">
        <v>3.93</v>
      </c>
      <c r="AJ2683">
        <v>1</v>
      </c>
      <c r="AK2683">
        <v>1</v>
      </c>
      <c r="AL2683">
        <v>1</v>
      </c>
      <c r="AN2683">
        <v>0</v>
      </c>
      <c r="AO2683">
        <v>1</v>
      </c>
      <c r="AP2683">
        <v>0</v>
      </c>
      <c r="AQ2683">
        <v>0</v>
      </c>
      <c r="AR2683">
        <v>0</v>
      </c>
      <c r="AS2683" t="s">
        <v>3</v>
      </c>
      <c r="AT2683">
        <v>2.9999999999999997E-4</v>
      </c>
      <c r="AU2683" t="s">
        <v>3</v>
      </c>
      <c r="AV2683">
        <v>0</v>
      </c>
      <c r="AW2683">
        <v>2</v>
      </c>
      <c r="AX2683">
        <v>35872534</v>
      </c>
      <c r="AY2683">
        <v>1</v>
      </c>
      <c r="AZ2683">
        <v>0</v>
      </c>
      <c r="BA2683">
        <v>2612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0</v>
      </c>
      <c r="BL2683">
        <v>0</v>
      </c>
      <c r="BM2683">
        <v>0</v>
      </c>
      <c r="BN2683">
        <v>0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CX2683">
        <f>Y2683*Source!I2506</f>
        <v>2.9999999999999997E-5</v>
      </c>
      <c r="CY2683">
        <f t="shared" si="429"/>
        <v>66613.5</v>
      </c>
      <c r="CZ2683">
        <f t="shared" si="430"/>
        <v>16950</v>
      </c>
      <c r="DA2683">
        <f t="shared" si="431"/>
        <v>3.93</v>
      </c>
      <c r="DB2683">
        <f t="shared" si="432"/>
        <v>5.09</v>
      </c>
      <c r="DC2683">
        <f t="shared" si="433"/>
        <v>0</v>
      </c>
    </row>
    <row r="2684" spans="1:107">
      <c r="A2684">
        <f>ROW(Source!A2506)</f>
        <v>2506</v>
      </c>
      <c r="B2684">
        <v>35863109</v>
      </c>
      <c r="C2684">
        <v>35872514</v>
      </c>
      <c r="D2684">
        <v>29109252</v>
      </c>
      <c r="E2684">
        <v>1</v>
      </c>
      <c r="F2684">
        <v>1</v>
      </c>
      <c r="G2684">
        <v>1</v>
      </c>
      <c r="H2684">
        <v>3</v>
      </c>
      <c r="I2684" t="s">
        <v>956</v>
      </c>
      <c r="J2684" t="s">
        <v>957</v>
      </c>
      <c r="K2684" t="s">
        <v>958</v>
      </c>
      <c r="L2684">
        <v>1348</v>
      </c>
      <c r="N2684">
        <v>1009</v>
      </c>
      <c r="O2684" t="s">
        <v>30</v>
      </c>
      <c r="P2684" t="s">
        <v>30</v>
      </c>
      <c r="Q2684">
        <v>1000</v>
      </c>
      <c r="W2684">
        <v>0</v>
      </c>
      <c r="X2684">
        <v>-1059240030</v>
      </c>
      <c r="Y2684">
        <v>2E-3</v>
      </c>
      <c r="AA2684">
        <v>27576.720000000001</v>
      </c>
      <c r="AB2684">
        <v>0</v>
      </c>
      <c r="AC2684">
        <v>0</v>
      </c>
      <c r="AD2684">
        <v>0</v>
      </c>
      <c r="AE2684">
        <v>1836</v>
      </c>
      <c r="AF2684">
        <v>0</v>
      </c>
      <c r="AG2684">
        <v>0</v>
      </c>
      <c r="AH2684">
        <v>0</v>
      </c>
      <c r="AI2684">
        <v>15.02</v>
      </c>
      <c r="AJ2684">
        <v>1</v>
      </c>
      <c r="AK2684">
        <v>1</v>
      </c>
      <c r="AL2684">
        <v>1</v>
      </c>
      <c r="AN2684">
        <v>0</v>
      </c>
      <c r="AO2684">
        <v>1</v>
      </c>
      <c r="AP2684">
        <v>0</v>
      </c>
      <c r="AQ2684">
        <v>0</v>
      </c>
      <c r="AR2684">
        <v>0</v>
      </c>
      <c r="AS2684" t="s">
        <v>3</v>
      </c>
      <c r="AT2684">
        <v>2E-3</v>
      </c>
      <c r="AU2684" t="s">
        <v>3</v>
      </c>
      <c r="AV2684">
        <v>0</v>
      </c>
      <c r="AW2684">
        <v>2</v>
      </c>
      <c r="AX2684">
        <v>35872535</v>
      </c>
      <c r="AY2684">
        <v>1</v>
      </c>
      <c r="AZ2684">
        <v>0</v>
      </c>
      <c r="BA2684">
        <v>2613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0</v>
      </c>
      <c r="BL2684">
        <v>0</v>
      </c>
      <c r="BM2684">
        <v>0</v>
      </c>
      <c r="BN2684">
        <v>0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CX2684">
        <f>Y2684*Source!I2506</f>
        <v>2.0000000000000001E-4</v>
      </c>
      <c r="CY2684">
        <f t="shared" si="429"/>
        <v>27576.720000000001</v>
      </c>
      <c r="CZ2684">
        <f t="shared" si="430"/>
        <v>1836</v>
      </c>
      <c r="DA2684">
        <f t="shared" si="431"/>
        <v>15.02</v>
      </c>
      <c r="DB2684">
        <f t="shared" si="432"/>
        <v>3.67</v>
      </c>
      <c r="DC2684">
        <f t="shared" si="433"/>
        <v>0</v>
      </c>
    </row>
    <row r="2685" spans="1:107">
      <c r="A2685">
        <f>ROW(Source!A2506)</f>
        <v>2506</v>
      </c>
      <c r="B2685">
        <v>35863109</v>
      </c>
      <c r="C2685">
        <v>35872514</v>
      </c>
      <c r="D2685">
        <v>29107963</v>
      </c>
      <c r="E2685">
        <v>1</v>
      </c>
      <c r="F2685">
        <v>1</v>
      </c>
      <c r="G2685">
        <v>1</v>
      </c>
      <c r="H2685">
        <v>3</v>
      </c>
      <c r="I2685" t="s">
        <v>900</v>
      </c>
      <c r="J2685" t="s">
        <v>901</v>
      </c>
      <c r="K2685" t="s">
        <v>902</v>
      </c>
      <c r="L2685">
        <v>1346</v>
      </c>
      <c r="N2685">
        <v>1009</v>
      </c>
      <c r="O2685" t="s">
        <v>160</v>
      </c>
      <c r="P2685" t="s">
        <v>160</v>
      </c>
      <c r="Q2685">
        <v>1</v>
      </c>
      <c r="W2685">
        <v>0</v>
      </c>
      <c r="X2685">
        <v>-319904754</v>
      </c>
      <c r="Y2685">
        <v>0.3</v>
      </c>
      <c r="AA2685">
        <v>77.56</v>
      </c>
      <c r="AB2685">
        <v>0</v>
      </c>
      <c r="AC2685">
        <v>0</v>
      </c>
      <c r="AD2685">
        <v>0</v>
      </c>
      <c r="AE2685">
        <v>37.29</v>
      </c>
      <c r="AF2685">
        <v>0</v>
      </c>
      <c r="AG2685">
        <v>0</v>
      </c>
      <c r="AH2685">
        <v>0</v>
      </c>
      <c r="AI2685">
        <v>2.08</v>
      </c>
      <c r="AJ2685">
        <v>1</v>
      </c>
      <c r="AK2685">
        <v>1</v>
      </c>
      <c r="AL2685">
        <v>1</v>
      </c>
      <c r="AN2685">
        <v>0</v>
      </c>
      <c r="AO2685">
        <v>1</v>
      </c>
      <c r="AP2685">
        <v>0</v>
      </c>
      <c r="AQ2685">
        <v>0</v>
      </c>
      <c r="AR2685">
        <v>0</v>
      </c>
      <c r="AS2685" t="s">
        <v>3</v>
      </c>
      <c r="AT2685">
        <v>0.3</v>
      </c>
      <c r="AU2685" t="s">
        <v>3</v>
      </c>
      <c r="AV2685">
        <v>0</v>
      </c>
      <c r="AW2685">
        <v>2</v>
      </c>
      <c r="AX2685">
        <v>35872536</v>
      </c>
      <c r="AY2685">
        <v>1</v>
      </c>
      <c r="AZ2685">
        <v>0</v>
      </c>
      <c r="BA2685">
        <v>2614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0</v>
      </c>
      <c r="BL2685">
        <v>0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CX2685">
        <f>Y2685*Source!I2506</f>
        <v>0.03</v>
      </c>
      <c r="CY2685">
        <f t="shared" si="429"/>
        <v>77.56</v>
      </c>
      <c r="CZ2685">
        <f t="shared" si="430"/>
        <v>37.29</v>
      </c>
      <c r="DA2685">
        <f t="shared" si="431"/>
        <v>2.08</v>
      </c>
      <c r="DB2685">
        <f t="shared" si="432"/>
        <v>11.19</v>
      </c>
      <c r="DC2685">
        <f t="shared" si="433"/>
        <v>0</v>
      </c>
    </row>
    <row r="2686" spans="1:107">
      <c r="A2686">
        <f>ROW(Source!A2506)</f>
        <v>2506</v>
      </c>
      <c r="B2686">
        <v>35863109</v>
      </c>
      <c r="C2686">
        <v>35872514</v>
      </c>
      <c r="D2686">
        <v>29107847</v>
      </c>
      <c r="E2686">
        <v>1</v>
      </c>
      <c r="F2686">
        <v>1</v>
      </c>
      <c r="G2686">
        <v>1</v>
      </c>
      <c r="H2686">
        <v>3</v>
      </c>
      <c r="I2686" t="s">
        <v>903</v>
      </c>
      <c r="J2686" t="s">
        <v>904</v>
      </c>
      <c r="K2686" t="s">
        <v>905</v>
      </c>
      <c r="L2686">
        <v>1346</v>
      </c>
      <c r="N2686">
        <v>1009</v>
      </c>
      <c r="O2686" t="s">
        <v>160</v>
      </c>
      <c r="P2686" t="s">
        <v>160</v>
      </c>
      <c r="Q2686">
        <v>1</v>
      </c>
      <c r="W2686">
        <v>0</v>
      </c>
      <c r="X2686">
        <v>557101164</v>
      </c>
      <c r="Y2686">
        <v>2</v>
      </c>
      <c r="AA2686">
        <v>43.82</v>
      </c>
      <c r="AB2686">
        <v>0</v>
      </c>
      <c r="AC2686">
        <v>0</v>
      </c>
      <c r="AD2686">
        <v>0</v>
      </c>
      <c r="AE2686">
        <v>9.61</v>
      </c>
      <c r="AF2686">
        <v>0</v>
      </c>
      <c r="AG2686">
        <v>0</v>
      </c>
      <c r="AH2686">
        <v>0</v>
      </c>
      <c r="AI2686">
        <v>4.5599999999999996</v>
      </c>
      <c r="AJ2686">
        <v>1</v>
      </c>
      <c r="AK2686">
        <v>1</v>
      </c>
      <c r="AL2686">
        <v>1</v>
      </c>
      <c r="AN2686">
        <v>0</v>
      </c>
      <c r="AO2686">
        <v>1</v>
      </c>
      <c r="AP2686">
        <v>0</v>
      </c>
      <c r="AQ2686">
        <v>0</v>
      </c>
      <c r="AR2686">
        <v>0</v>
      </c>
      <c r="AS2686" t="s">
        <v>3</v>
      </c>
      <c r="AT2686">
        <v>2</v>
      </c>
      <c r="AU2686" t="s">
        <v>3</v>
      </c>
      <c r="AV2686">
        <v>0</v>
      </c>
      <c r="AW2686">
        <v>2</v>
      </c>
      <c r="AX2686">
        <v>35872537</v>
      </c>
      <c r="AY2686">
        <v>1</v>
      </c>
      <c r="AZ2686">
        <v>0</v>
      </c>
      <c r="BA2686">
        <v>2615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0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CX2686">
        <f>Y2686*Source!I2506</f>
        <v>0.2</v>
      </c>
      <c r="CY2686">
        <f t="shared" si="429"/>
        <v>43.82</v>
      </c>
      <c r="CZ2686">
        <f t="shared" si="430"/>
        <v>9.61</v>
      </c>
      <c r="DA2686">
        <f t="shared" si="431"/>
        <v>4.5599999999999996</v>
      </c>
      <c r="DB2686">
        <f t="shared" si="432"/>
        <v>19.22</v>
      </c>
      <c r="DC2686">
        <f t="shared" si="433"/>
        <v>0</v>
      </c>
    </row>
    <row r="2687" spans="1:107">
      <c r="A2687">
        <f>ROW(Source!A2506)</f>
        <v>2506</v>
      </c>
      <c r="B2687">
        <v>35863109</v>
      </c>
      <c r="C2687">
        <v>35872514</v>
      </c>
      <c r="D2687">
        <v>29145157</v>
      </c>
      <c r="E2687">
        <v>1</v>
      </c>
      <c r="F2687">
        <v>1</v>
      </c>
      <c r="G2687">
        <v>1</v>
      </c>
      <c r="H2687">
        <v>3</v>
      </c>
      <c r="I2687" t="s">
        <v>959</v>
      </c>
      <c r="J2687" t="s">
        <v>960</v>
      </c>
      <c r="K2687" t="s">
        <v>961</v>
      </c>
      <c r="L2687">
        <v>1339</v>
      </c>
      <c r="N2687">
        <v>1007</v>
      </c>
      <c r="O2687" t="s">
        <v>617</v>
      </c>
      <c r="P2687" t="s">
        <v>617</v>
      </c>
      <c r="Q2687">
        <v>1</v>
      </c>
      <c r="W2687">
        <v>0</v>
      </c>
      <c r="X2687">
        <v>54517115</v>
      </c>
      <c r="Y2687">
        <v>0.05</v>
      </c>
      <c r="AA2687">
        <v>3233.16</v>
      </c>
      <c r="AB2687">
        <v>0</v>
      </c>
      <c r="AC2687">
        <v>0</v>
      </c>
      <c r="AD2687">
        <v>0</v>
      </c>
      <c r="AE2687">
        <v>519.79999999999995</v>
      </c>
      <c r="AF2687">
        <v>0</v>
      </c>
      <c r="AG2687">
        <v>0</v>
      </c>
      <c r="AH2687">
        <v>0</v>
      </c>
      <c r="AI2687">
        <v>6.22</v>
      </c>
      <c r="AJ2687">
        <v>1</v>
      </c>
      <c r="AK2687">
        <v>1</v>
      </c>
      <c r="AL2687">
        <v>1</v>
      </c>
      <c r="AN2687">
        <v>0</v>
      </c>
      <c r="AO2687">
        <v>1</v>
      </c>
      <c r="AP2687">
        <v>0</v>
      </c>
      <c r="AQ2687">
        <v>0</v>
      </c>
      <c r="AR2687">
        <v>0</v>
      </c>
      <c r="AS2687" t="s">
        <v>3</v>
      </c>
      <c r="AT2687">
        <v>0.05</v>
      </c>
      <c r="AU2687" t="s">
        <v>3</v>
      </c>
      <c r="AV2687">
        <v>0</v>
      </c>
      <c r="AW2687">
        <v>2</v>
      </c>
      <c r="AX2687">
        <v>35872539</v>
      </c>
      <c r="AY2687">
        <v>1</v>
      </c>
      <c r="AZ2687">
        <v>0</v>
      </c>
      <c r="BA2687">
        <v>2617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0</v>
      </c>
      <c r="BK2687">
        <v>0</v>
      </c>
      <c r="BL2687">
        <v>0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CX2687">
        <f>Y2687*Source!I2506</f>
        <v>5.000000000000001E-3</v>
      </c>
      <c r="CY2687">
        <f t="shared" si="429"/>
        <v>3233.16</v>
      </c>
      <c r="CZ2687">
        <f t="shared" si="430"/>
        <v>519.79999999999995</v>
      </c>
      <c r="DA2687">
        <f t="shared" si="431"/>
        <v>6.22</v>
      </c>
      <c r="DB2687">
        <f t="shared" si="432"/>
        <v>25.99</v>
      </c>
      <c r="DC2687">
        <f t="shared" si="433"/>
        <v>0</v>
      </c>
    </row>
    <row r="2688" spans="1:107">
      <c r="A2688">
        <f>ROW(Source!A2507)</f>
        <v>2507</v>
      </c>
      <c r="B2688">
        <v>35863109</v>
      </c>
      <c r="C2688">
        <v>35875893</v>
      </c>
      <c r="D2688">
        <v>18411117</v>
      </c>
      <c r="E2688">
        <v>1</v>
      </c>
      <c r="F2688">
        <v>1</v>
      </c>
      <c r="G2688">
        <v>1</v>
      </c>
      <c r="H2688">
        <v>1</v>
      </c>
      <c r="I2688" t="s">
        <v>821</v>
      </c>
      <c r="J2688" t="s">
        <v>3</v>
      </c>
      <c r="K2688" t="s">
        <v>822</v>
      </c>
      <c r="L2688">
        <v>1369</v>
      </c>
      <c r="N2688">
        <v>1013</v>
      </c>
      <c r="O2688" t="s">
        <v>561</v>
      </c>
      <c r="P2688" t="s">
        <v>561</v>
      </c>
      <c r="Q2688">
        <v>1</v>
      </c>
      <c r="W2688">
        <v>0</v>
      </c>
      <c r="X2688">
        <v>-1739886638</v>
      </c>
      <c r="Y2688">
        <v>12.5235</v>
      </c>
      <c r="AA2688">
        <v>0</v>
      </c>
      <c r="AB2688">
        <v>0</v>
      </c>
      <c r="AC2688">
        <v>0</v>
      </c>
      <c r="AD2688">
        <v>307.27</v>
      </c>
      <c r="AE2688">
        <v>0</v>
      </c>
      <c r="AF2688">
        <v>0</v>
      </c>
      <c r="AG2688">
        <v>0</v>
      </c>
      <c r="AH2688">
        <v>307.27</v>
      </c>
      <c r="AI2688">
        <v>1</v>
      </c>
      <c r="AJ2688">
        <v>1</v>
      </c>
      <c r="AK2688">
        <v>1</v>
      </c>
      <c r="AL2688">
        <v>1</v>
      </c>
      <c r="AN2688">
        <v>0</v>
      </c>
      <c r="AO2688">
        <v>1</v>
      </c>
      <c r="AP2688">
        <v>1</v>
      </c>
      <c r="AQ2688">
        <v>0</v>
      </c>
      <c r="AR2688">
        <v>0</v>
      </c>
      <c r="AS2688" t="s">
        <v>3</v>
      </c>
      <c r="AT2688">
        <v>10.89</v>
      </c>
      <c r="AU2688" t="s">
        <v>134</v>
      </c>
      <c r="AV2688">
        <v>1</v>
      </c>
      <c r="AW2688">
        <v>2</v>
      </c>
      <c r="AX2688">
        <v>35875894</v>
      </c>
      <c r="AY2688">
        <v>1</v>
      </c>
      <c r="AZ2688">
        <v>0</v>
      </c>
      <c r="BA2688">
        <v>2618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0</v>
      </c>
      <c r="BL2688">
        <v>0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CX2688">
        <f>Y2688*Source!I2507</f>
        <v>1.2523500000000001</v>
      </c>
      <c r="CY2688">
        <f>AD2688</f>
        <v>307.27</v>
      </c>
      <c r="CZ2688">
        <f>AH2688</f>
        <v>307.27</v>
      </c>
      <c r="DA2688">
        <f>AL2688</f>
        <v>1</v>
      </c>
      <c r="DB2688">
        <f>ROUND((ROUND(AT2688*CZ2688,2)*1.15),2)</f>
        <v>3848.1</v>
      </c>
      <c r="DC2688">
        <f>ROUND((ROUND(AT2688*AG2688,2)*1.15),2)</f>
        <v>0</v>
      </c>
    </row>
    <row r="2689" spans="1:107">
      <c r="A2689">
        <f>ROW(Source!A2507)</f>
        <v>2507</v>
      </c>
      <c r="B2689">
        <v>35863109</v>
      </c>
      <c r="C2689">
        <v>35875893</v>
      </c>
      <c r="D2689">
        <v>121548</v>
      </c>
      <c r="E2689">
        <v>1</v>
      </c>
      <c r="F2689">
        <v>1</v>
      </c>
      <c r="G2689">
        <v>1</v>
      </c>
      <c r="H2689">
        <v>1</v>
      </c>
      <c r="I2689" t="s">
        <v>35</v>
      </c>
      <c r="J2689" t="s">
        <v>3</v>
      </c>
      <c r="K2689" t="s">
        <v>562</v>
      </c>
      <c r="L2689">
        <v>608254</v>
      </c>
      <c r="N2689">
        <v>1013</v>
      </c>
      <c r="O2689" t="s">
        <v>563</v>
      </c>
      <c r="P2689" t="s">
        <v>563</v>
      </c>
      <c r="Q2689">
        <v>1</v>
      </c>
      <c r="W2689">
        <v>0</v>
      </c>
      <c r="X2689">
        <v>-185737400</v>
      </c>
      <c r="Y2689">
        <v>0.28750000000000003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1</v>
      </c>
      <c r="AJ2689">
        <v>1</v>
      </c>
      <c r="AK2689">
        <v>1</v>
      </c>
      <c r="AL2689">
        <v>1</v>
      </c>
      <c r="AN2689">
        <v>0</v>
      </c>
      <c r="AO2689">
        <v>1</v>
      </c>
      <c r="AP2689">
        <v>1</v>
      </c>
      <c r="AQ2689">
        <v>0</v>
      </c>
      <c r="AR2689">
        <v>0</v>
      </c>
      <c r="AS2689" t="s">
        <v>3</v>
      </c>
      <c r="AT2689">
        <v>0.23</v>
      </c>
      <c r="AU2689" t="s">
        <v>133</v>
      </c>
      <c r="AV2689">
        <v>2</v>
      </c>
      <c r="AW2689">
        <v>2</v>
      </c>
      <c r="AX2689">
        <v>35875895</v>
      </c>
      <c r="AY2689">
        <v>1</v>
      </c>
      <c r="AZ2689">
        <v>0</v>
      </c>
      <c r="BA2689">
        <v>2619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CX2689">
        <f>Y2689*Source!I2507</f>
        <v>2.8750000000000005E-2</v>
      </c>
      <c r="CY2689">
        <f>AD2689</f>
        <v>0</v>
      </c>
      <c r="CZ2689">
        <f>AH2689</f>
        <v>0</v>
      </c>
      <c r="DA2689">
        <f>AL2689</f>
        <v>1</v>
      </c>
      <c r="DB2689">
        <f>ROUND((ROUND(AT2689*CZ2689,2)*1.25),2)</f>
        <v>0</v>
      </c>
      <c r="DC2689">
        <f>ROUND((ROUND(AT2689*AG2689,2)*1.25),2)</f>
        <v>0</v>
      </c>
    </row>
    <row r="2690" spans="1:107">
      <c r="A2690">
        <f>ROW(Source!A2507)</f>
        <v>2507</v>
      </c>
      <c r="B2690">
        <v>35863109</v>
      </c>
      <c r="C2690">
        <v>35875893</v>
      </c>
      <c r="D2690">
        <v>29172556</v>
      </c>
      <c r="E2690">
        <v>1</v>
      </c>
      <c r="F2690">
        <v>1</v>
      </c>
      <c r="G2690">
        <v>1</v>
      </c>
      <c r="H2690">
        <v>2</v>
      </c>
      <c r="I2690" t="s">
        <v>564</v>
      </c>
      <c r="J2690" t="s">
        <v>565</v>
      </c>
      <c r="K2690" t="s">
        <v>566</v>
      </c>
      <c r="L2690">
        <v>1368</v>
      </c>
      <c r="N2690">
        <v>1011</v>
      </c>
      <c r="O2690" t="s">
        <v>567</v>
      </c>
      <c r="P2690" t="s">
        <v>567</v>
      </c>
      <c r="Q2690">
        <v>1</v>
      </c>
      <c r="W2690">
        <v>0</v>
      </c>
      <c r="X2690">
        <v>-1302720870</v>
      </c>
      <c r="Y2690">
        <v>0.28750000000000003</v>
      </c>
      <c r="AA2690">
        <v>0</v>
      </c>
      <c r="AB2690">
        <v>466.71</v>
      </c>
      <c r="AC2690">
        <v>446.18</v>
      </c>
      <c r="AD2690">
        <v>0</v>
      </c>
      <c r="AE2690">
        <v>0</v>
      </c>
      <c r="AF2690">
        <v>31.26</v>
      </c>
      <c r="AG2690">
        <v>13.5</v>
      </c>
      <c r="AH2690">
        <v>0</v>
      </c>
      <c r="AI2690">
        <v>1</v>
      </c>
      <c r="AJ2690">
        <v>14.93</v>
      </c>
      <c r="AK2690">
        <v>33.049999999999997</v>
      </c>
      <c r="AL2690">
        <v>1</v>
      </c>
      <c r="AN2690">
        <v>0</v>
      </c>
      <c r="AO2690">
        <v>1</v>
      </c>
      <c r="AP2690">
        <v>1</v>
      </c>
      <c r="AQ2690">
        <v>0</v>
      </c>
      <c r="AR2690">
        <v>0</v>
      </c>
      <c r="AS2690" t="s">
        <v>3</v>
      </c>
      <c r="AT2690">
        <v>0.23</v>
      </c>
      <c r="AU2690" t="s">
        <v>133</v>
      </c>
      <c r="AV2690">
        <v>0</v>
      </c>
      <c r="AW2690">
        <v>2</v>
      </c>
      <c r="AX2690">
        <v>35875896</v>
      </c>
      <c r="AY2690">
        <v>1</v>
      </c>
      <c r="AZ2690">
        <v>0</v>
      </c>
      <c r="BA2690">
        <v>2620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0</v>
      </c>
      <c r="BL2690">
        <v>0</v>
      </c>
      <c r="BM2690">
        <v>0</v>
      </c>
      <c r="BN2690">
        <v>0</v>
      </c>
      <c r="BO2690">
        <v>0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CX2690">
        <f>Y2690*Source!I2507</f>
        <v>2.8750000000000005E-2</v>
      </c>
      <c r="CY2690">
        <f>AB2690</f>
        <v>466.71</v>
      </c>
      <c r="CZ2690">
        <f>AF2690</f>
        <v>31.26</v>
      </c>
      <c r="DA2690">
        <f>AJ2690</f>
        <v>14.93</v>
      </c>
      <c r="DB2690">
        <f>ROUND((ROUND(AT2690*CZ2690,2)*1.25),2)</f>
        <v>8.99</v>
      </c>
      <c r="DC2690">
        <f>ROUND((ROUND(AT2690*AG2690,2)*1.25),2)</f>
        <v>3.89</v>
      </c>
    </row>
    <row r="2691" spans="1:107">
      <c r="A2691">
        <f>ROW(Source!A2507)</f>
        <v>2507</v>
      </c>
      <c r="B2691">
        <v>35863109</v>
      </c>
      <c r="C2691">
        <v>35875893</v>
      </c>
      <c r="D2691">
        <v>29174913</v>
      </c>
      <c r="E2691">
        <v>1</v>
      </c>
      <c r="F2691">
        <v>1</v>
      </c>
      <c r="G2691">
        <v>1</v>
      </c>
      <c r="H2691">
        <v>2</v>
      </c>
      <c r="I2691" t="s">
        <v>578</v>
      </c>
      <c r="J2691" t="s">
        <v>579</v>
      </c>
      <c r="K2691" t="s">
        <v>580</v>
      </c>
      <c r="L2691">
        <v>1368</v>
      </c>
      <c r="N2691">
        <v>1011</v>
      </c>
      <c r="O2691" t="s">
        <v>567</v>
      </c>
      <c r="P2691" t="s">
        <v>567</v>
      </c>
      <c r="Q2691">
        <v>1</v>
      </c>
      <c r="W2691">
        <v>0</v>
      </c>
      <c r="X2691">
        <v>458544584</v>
      </c>
      <c r="Y2691">
        <v>0.77500000000000002</v>
      </c>
      <c r="AA2691">
        <v>0</v>
      </c>
      <c r="AB2691">
        <v>932.72</v>
      </c>
      <c r="AC2691">
        <v>383.38</v>
      </c>
      <c r="AD2691">
        <v>0</v>
      </c>
      <c r="AE2691">
        <v>0</v>
      </c>
      <c r="AF2691">
        <v>87.17</v>
      </c>
      <c r="AG2691">
        <v>11.6</v>
      </c>
      <c r="AH2691">
        <v>0</v>
      </c>
      <c r="AI2691">
        <v>1</v>
      </c>
      <c r="AJ2691">
        <v>10.7</v>
      </c>
      <c r="AK2691">
        <v>33.049999999999997</v>
      </c>
      <c r="AL2691">
        <v>1</v>
      </c>
      <c r="AN2691">
        <v>0</v>
      </c>
      <c r="AO2691">
        <v>1</v>
      </c>
      <c r="AP2691">
        <v>1</v>
      </c>
      <c r="AQ2691">
        <v>0</v>
      </c>
      <c r="AR2691">
        <v>0</v>
      </c>
      <c r="AS2691" t="s">
        <v>3</v>
      </c>
      <c r="AT2691">
        <v>0.62</v>
      </c>
      <c r="AU2691" t="s">
        <v>133</v>
      </c>
      <c r="AV2691">
        <v>0</v>
      </c>
      <c r="AW2691">
        <v>2</v>
      </c>
      <c r="AX2691">
        <v>35875897</v>
      </c>
      <c r="AY2691">
        <v>1</v>
      </c>
      <c r="AZ2691">
        <v>0</v>
      </c>
      <c r="BA2691">
        <v>2621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0</v>
      </c>
      <c r="BK2691">
        <v>0</v>
      </c>
      <c r="BL2691">
        <v>0</v>
      </c>
      <c r="BM2691">
        <v>0</v>
      </c>
      <c r="BN2691">
        <v>0</v>
      </c>
      <c r="BO2691">
        <v>0</v>
      </c>
      <c r="BP2691">
        <v>0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CX2691">
        <f>Y2691*Source!I2507</f>
        <v>7.7500000000000013E-2</v>
      </c>
      <c r="CY2691">
        <f>AB2691</f>
        <v>932.72</v>
      </c>
      <c r="CZ2691">
        <f>AF2691</f>
        <v>87.17</v>
      </c>
      <c r="DA2691">
        <f>AJ2691</f>
        <v>10.7</v>
      </c>
      <c r="DB2691">
        <f>ROUND((ROUND(AT2691*CZ2691,2)*1.25),2)</f>
        <v>67.56</v>
      </c>
      <c r="DC2691">
        <f>ROUND((ROUND(AT2691*AG2691,2)*1.25),2)</f>
        <v>8.99</v>
      </c>
    </row>
    <row r="2692" spans="1:107">
      <c r="A2692">
        <f>ROW(Source!A2507)</f>
        <v>2507</v>
      </c>
      <c r="B2692">
        <v>35863109</v>
      </c>
      <c r="C2692">
        <v>35875893</v>
      </c>
      <c r="D2692">
        <v>29107886</v>
      </c>
      <c r="E2692">
        <v>1</v>
      </c>
      <c r="F2692">
        <v>1</v>
      </c>
      <c r="G2692">
        <v>1</v>
      </c>
      <c r="H2692">
        <v>3</v>
      </c>
      <c r="I2692" t="s">
        <v>888</v>
      </c>
      <c r="J2692" t="s">
        <v>889</v>
      </c>
      <c r="K2692" t="s">
        <v>890</v>
      </c>
      <c r="L2692">
        <v>1348</v>
      </c>
      <c r="N2692">
        <v>1009</v>
      </c>
      <c r="O2692" t="s">
        <v>30</v>
      </c>
      <c r="P2692" t="s">
        <v>30</v>
      </c>
      <c r="Q2692">
        <v>1000</v>
      </c>
      <c r="W2692">
        <v>0</v>
      </c>
      <c r="X2692">
        <v>-719107976</v>
      </c>
      <c r="Y2692">
        <v>6.9999999999999999E-4</v>
      </c>
      <c r="AA2692">
        <v>139038.85</v>
      </c>
      <c r="AB2692">
        <v>0</v>
      </c>
      <c r="AC2692">
        <v>0</v>
      </c>
      <c r="AD2692">
        <v>0</v>
      </c>
      <c r="AE2692">
        <v>30029.99</v>
      </c>
      <c r="AF2692">
        <v>0</v>
      </c>
      <c r="AG2692">
        <v>0</v>
      </c>
      <c r="AH2692">
        <v>0</v>
      </c>
      <c r="AI2692">
        <v>4.63</v>
      </c>
      <c r="AJ2692">
        <v>1</v>
      </c>
      <c r="AK2692">
        <v>1</v>
      </c>
      <c r="AL2692">
        <v>1</v>
      </c>
      <c r="AN2692">
        <v>0</v>
      </c>
      <c r="AO2692">
        <v>1</v>
      </c>
      <c r="AP2692">
        <v>0</v>
      </c>
      <c r="AQ2692">
        <v>0</v>
      </c>
      <c r="AR2692">
        <v>0</v>
      </c>
      <c r="AS2692" t="s">
        <v>3</v>
      </c>
      <c r="AT2692">
        <v>6.9999999999999999E-4</v>
      </c>
      <c r="AU2692" t="s">
        <v>3</v>
      </c>
      <c r="AV2692">
        <v>0</v>
      </c>
      <c r="AW2692">
        <v>2</v>
      </c>
      <c r="AX2692">
        <v>35875898</v>
      </c>
      <c r="AY2692">
        <v>1</v>
      </c>
      <c r="AZ2692">
        <v>0</v>
      </c>
      <c r="BA2692">
        <v>2622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0</v>
      </c>
      <c r="BK2692">
        <v>0</v>
      </c>
      <c r="BL2692">
        <v>0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CX2692">
        <f>Y2692*Source!I2507</f>
        <v>7.0000000000000007E-5</v>
      </c>
      <c r="CY2692">
        <f t="shared" ref="CY2692:CY2701" si="434">AA2692</f>
        <v>139038.85</v>
      </c>
      <c r="CZ2692">
        <f t="shared" ref="CZ2692:CZ2701" si="435">AE2692</f>
        <v>30029.99</v>
      </c>
      <c r="DA2692">
        <f t="shared" ref="DA2692:DA2701" si="436">AI2692</f>
        <v>4.63</v>
      </c>
      <c r="DB2692">
        <f t="shared" ref="DB2692:DB2701" si="437">ROUND(ROUND(AT2692*CZ2692,2),2)</f>
        <v>21.02</v>
      </c>
      <c r="DC2692">
        <f t="shared" ref="DC2692:DC2701" si="438">ROUND(ROUND(AT2692*AG2692,2),2)</f>
        <v>0</v>
      </c>
    </row>
    <row r="2693" spans="1:107">
      <c r="A2693">
        <f>ROW(Source!A2507)</f>
        <v>2507</v>
      </c>
      <c r="B2693">
        <v>35863109</v>
      </c>
      <c r="C2693">
        <v>35875893</v>
      </c>
      <c r="D2693">
        <v>29110398</v>
      </c>
      <c r="E2693">
        <v>1</v>
      </c>
      <c r="F2693">
        <v>1</v>
      </c>
      <c r="G2693">
        <v>1</v>
      </c>
      <c r="H2693">
        <v>3</v>
      </c>
      <c r="I2693" t="s">
        <v>891</v>
      </c>
      <c r="J2693" t="s">
        <v>892</v>
      </c>
      <c r="K2693" t="s">
        <v>893</v>
      </c>
      <c r="L2693">
        <v>1348</v>
      </c>
      <c r="N2693">
        <v>1009</v>
      </c>
      <c r="O2693" t="s">
        <v>30</v>
      </c>
      <c r="P2693" t="s">
        <v>30</v>
      </c>
      <c r="Q2693">
        <v>1000</v>
      </c>
      <c r="W2693">
        <v>0</v>
      </c>
      <c r="X2693">
        <v>-1693990939</v>
      </c>
      <c r="Y2693">
        <v>1.4E-3</v>
      </c>
      <c r="AA2693">
        <v>51858.14</v>
      </c>
      <c r="AB2693">
        <v>0</v>
      </c>
      <c r="AC2693">
        <v>0</v>
      </c>
      <c r="AD2693">
        <v>0</v>
      </c>
      <c r="AE2693">
        <v>15118.99</v>
      </c>
      <c r="AF2693">
        <v>0</v>
      </c>
      <c r="AG2693">
        <v>0</v>
      </c>
      <c r="AH2693">
        <v>0</v>
      </c>
      <c r="AI2693">
        <v>3.43</v>
      </c>
      <c r="AJ2693">
        <v>1</v>
      </c>
      <c r="AK2693">
        <v>1</v>
      </c>
      <c r="AL2693">
        <v>1</v>
      </c>
      <c r="AN2693">
        <v>0</v>
      </c>
      <c r="AO2693">
        <v>1</v>
      </c>
      <c r="AP2693">
        <v>0</v>
      </c>
      <c r="AQ2693">
        <v>0</v>
      </c>
      <c r="AR2693">
        <v>0</v>
      </c>
      <c r="AS2693" t="s">
        <v>3</v>
      </c>
      <c r="AT2693">
        <v>1.4E-3</v>
      </c>
      <c r="AU2693" t="s">
        <v>3</v>
      </c>
      <c r="AV2693">
        <v>0</v>
      </c>
      <c r="AW2693">
        <v>2</v>
      </c>
      <c r="AX2693">
        <v>35875899</v>
      </c>
      <c r="AY2693">
        <v>1</v>
      </c>
      <c r="AZ2693">
        <v>0</v>
      </c>
      <c r="BA2693">
        <v>2623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>
        <v>0</v>
      </c>
      <c r="BK2693">
        <v>0</v>
      </c>
      <c r="BL2693">
        <v>0</v>
      </c>
      <c r="BM2693">
        <v>0</v>
      </c>
      <c r="BN2693">
        <v>0</v>
      </c>
      <c r="BO2693">
        <v>0</v>
      </c>
      <c r="BP2693">
        <v>0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CX2693">
        <f>Y2693*Source!I2507</f>
        <v>1.4000000000000001E-4</v>
      </c>
      <c r="CY2693">
        <f t="shared" si="434"/>
        <v>51858.14</v>
      </c>
      <c r="CZ2693">
        <f t="shared" si="435"/>
        <v>15118.99</v>
      </c>
      <c r="DA2693">
        <f t="shared" si="436"/>
        <v>3.43</v>
      </c>
      <c r="DB2693">
        <f t="shared" si="437"/>
        <v>21.17</v>
      </c>
      <c r="DC2693">
        <f t="shared" si="438"/>
        <v>0</v>
      </c>
    </row>
    <row r="2694" spans="1:107">
      <c r="A2694">
        <f>ROW(Source!A2507)</f>
        <v>2507</v>
      </c>
      <c r="B2694">
        <v>35863109</v>
      </c>
      <c r="C2694">
        <v>35875893</v>
      </c>
      <c r="D2694">
        <v>29110573</v>
      </c>
      <c r="E2694">
        <v>1</v>
      </c>
      <c r="F2694">
        <v>1</v>
      </c>
      <c r="G2694">
        <v>1</v>
      </c>
      <c r="H2694">
        <v>3</v>
      </c>
      <c r="I2694" t="s">
        <v>894</v>
      </c>
      <c r="J2694" t="s">
        <v>895</v>
      </c>
      <c r="K2694" t="s">
        <v>896</v>
      </c>
      <c r="L2694">
        <v>1348</v>
      </c>
      <c r="N2694">
        <v>1009</v>
      </c>
      <c r="O2694" t="s">
        <v>30</v>
      </c>
      <c r="P2694" t="s">
        <v>30</v>
      </c>
      <c r="Q2694">
        <v>1000</v>
      </c>
      <c r="W2694">
        <v>0</v>
      </c>
      <c r="X2694">
        <v>-1393116995</v>
      </c>
      <c r="Y2694">
        <v>6.9999999999999999E-4</v>
      </c>
      <c r="AA2694">
        <v>66613.5</v>
      </c>
      <c r="AB2694">
        <v>0</v>
      </c>
      <c r="AC2694">
        <v>0</v>
      </c>
      <c r="AD2694">
        <v>0</v>
      </c>
      <c r="AE2694">
        <v>16950</v>
      </c>
      <c r="AF2694">
        <v>0</v>
      </c>
      <c r="AG2694">
        <v>0</v>
      </c>
      <c r="AH2694">
        <v>0</v>
      </c>
      <c r="AI2694">
        <v>3.93</v>
      </c>
      <c r="AJ2694">
        <v>1</v>
      </c>
      <c r="AK2694">
        <v>1</v>
      </c>
      <c r="AL2694">
        <v>1</v>
      </c>
      <c r="AN2694">
        <v>0</v>
      </c>
      <c r="AO2694">
        <v>1</v>
      </c>
      <c r="AP2694">
        <v>0</v>
      </c>
      <c r="AQ2694">
        <v>0</v>
      </c>
      <c r="AR2694">
        <v>0</v>
      </c>
      <c r="AS2694" t="s">
        <v>3</v>
      </c>
      <c r="AT2694">
        <v>6.9999999999999999E-4</v>
      </c>
      <c r="AU2694" t="s">
        <v>3</v>
      </c>
      <c r="AV2694">
        <v>0</v>
      </c>
      <c r="AW2694">
        <v>2</v>
      </c>
      <c r="AX2694">
        <v>35875900</v>
      </c>
      <c r="AY2694">
        <v>1</v>
      </c>
      <c r="AZ2694">
        <v>0</v>
      </c>
      <c r="BA2694">
        <v>2624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0</v>
      </c>
      <c r="BK2694">
        <v>0</v>
      </c>
      <c r="BL2694">
        <v>0</v>
      </c>
      <c r="BM2694">
        <v>0</v>
      </c>
      <c r="BN2694">
        <v>0</v>
      </c>
      <c r="BO2694">
        <v>0</v>
      </c>
      <c r="BP2694">
        <v>0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CX2694">
        <f>Y2694*Source!I2507</f>
        <v>7.0000000000000007E-5</v>
      </c>
      <c r="CY2694">
        <f t="shared" si="434"/>
        <v>66613.5</v>
      </c>
      <c r="CZ2694">
        <f t="shared" si="435"/>
        <v>16950</v>
      </c>
      <c r="DA2694">
        <f t="shared" si="436"/>
        <v>3.93</v>
      </c>
      <c r="DB2694">
        <f t="shared" si="437"/>
        <v>11.87</v>
      </c>
      <c r="DC2694">
        <f t="shared" si="438"/>
        <v>0</v>
      </c>
    </row>
    <row r="2695" spans="1:107">
      <c r="A2695">
        <f>ROW(Source!A2507)</f>
        <v>2507</v>
      </c>
      <c r="B2695">
        <v>35863109</v>
      </c>
      <c r="C2695">
        <v>35875893</v>
      </c>
      <c r="D2695">
        <v>29109252</v>
      </c>
      <c r="E2695">
        <v>1</v>
      </c>
      <c r="F2695">
        <v>1</v>
      </c>
      <c r="G2695">
        <v>1</v>
      </c>
      <c r="H2695">
        <v>3</v>
      </c>
      <c r="I2695" t="s">
        <v>956</v>
      </c>
      <c r="J2695" t="s">
        <v>957</v>
      </c>
      <c r="K2695" t="s">
        <v>958</v>
      </c>
      <c r="L2695">
        <v>1348</v>
      </c>
      <c r="N2695">
        <v>1009</v>
      </c>
      <c r="O2695" t="s">
        <v>30</v>
      </c>
      <c r="P2695" t="s">
        <v>30</v>
      </c>
      <c r="Q2695">
        <v>1000</v>
      </c>
      <c r="W2695">
        <v>0</v>
      </c>
      <c r="X2695">
        <v>-1059240030</v>
      </c>
      <c r="Y2695">
        <v>2E-3</v>
      </c>
      <c r="AA2695">
        <v>27576.720000000001</v>
      </c>
      <c r="AB2695">
        <v>0</v>
      </c>
      <c r="AC2695">
        <v>0</v>
      </c>
      <c r="AD2695">
        <v>0</v>
      </c>
      <c r="AE2695">
        <v>1836</v>
      </c>
      <c r="AF2695">
        <v>0</v>
      </c>
      <c r="AG2695">
        <v>0</v>
      </c>
      <c r="AH2695">
        <v>0</v>
      </c>
      <c r="AI2695">
        <v>15.02</v>
      </c>
      <c r="AJ2695">
        <v>1</v>
      </c>
      <c r="AK2695">
        <v>1</v>
      </c>
      <c r="AL2695">
        <v>1</v>
      </c>
      <c r="AN2695">
        <v>0</v>
      </c>
      <c r="AO2695">
        <v>1</v>
      </c>
      <c r="AP2695">
        <v>0</v>
      </c>
      <c r="AQ2695">
        <v>0</v>
      </c>
      <c r="AR2695">
        <v>0</v>
      </c>
      <c r="AS2695" t="s">
        <v>3</v>
      </c>
      <c r="AT2695">
        <v>2E-3</v>
      </c>
      <c r="AU2695" t="s">
        <v>3</v>
      </c>
      <c r="AV2695">
        <v>0</v>
      </c>
      <c r="AW2695">
        <v>2</v>
      </c>
      <c r="AX2695">
        <v>35875901</v>
      </c>
      <c r="AY2695">
        <v>1</v>
      </c>
      <c r="AZ2695">
        <v>0</v>
      </c>
      <c r="BA2695">
        <v>2625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0</v>
      </c>
      <c r="BK2695">
        <v>0</v>
      </c>
      <c r="BL2695">
        <v>0</v>
      </c>
      <c r="BM2695">
        <v>0</v>
      </c>
      <c r="BN2695">
        <v>0</v>
      </c>
      <c r="BO2695">
        <v>0</v>
      </c>
      <c r="BP2695">
        <v>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CX2695">
        <f>Y2695*Source!I2507</f>
        <v>2.0000000000000001E-4</v>
      </c>
      <c r="CY2695">
        <f t="shared" si="434"/>
        <v>27576.720000000001</v>
      </c>
      <c r="CZ2695">
        <f t="shared" si="435"/>
        <v>1836</v>
      </c>
      <c r="DA2695">
        <f t="shared" si="436"/>
        <v>15.02</v>
      </c>
      <c r="DB2695">
        <f t="shared" si="437"/>
        <v>3.67</v>
      </c>
      <c r="DC2695">
        <f t="shared" si="438"/>
        <v>0</v>
      </c>
    </row>
    <row r="2696" spans="1:107">
      <c r="A2696">
        <f>ROW(Source!A2507)</f>
        <v>2507</v>
      </c>
      <c r="B2696">
        <v>35863109</v>
      </c>
      <c r="C2696">
        <v>35875893</v>
      </c>
      <c r="D2696">
        <v>29113986</v>
      </c>
      <c r="E2696">
        <v>1</v>
      </c>
      <c r="F2696">
        <v>1</v>
      </c>
      <c r="G2696">
        <v>1</v>
      </c>
      <c r="H2696">
        <v>3</v>
      </c>
      <c r="I2696" t="s">
        <v>962</v>
      </c>
      <c r="J2696" t="s">
        <v>963</v>
      </c>
      <c r="K2696" t="s">
        <v>964</v>
      </c>
      <c r="L2696">
        <v>1348</v>
      </c>
      <c r="N2696">
        <v>1009</v>
      </c>
      <c r="O2696" t="s">
        <v>30</v>
      </c>
      <c r="P2696" t="s">
        <v>30</v>
      </c>
      <c r="Q2696">
        <v>1000</v>
      </c>
      <c r="W2696">
        <v>0</v>
      </c>
      <c r="X2696">
        <v>-841596491</v>
      </c>
      <c r="Y2696">
        <v>3.0000000000000001E-5</v>
      </c>
      <c r="AA2696">
        <v>93568.86</v>
      </c>
      <c r="AB2696">
        <v>0</v>
      </c>
      <c r="AC2696">
        <v>0</v>
      </c>
      <c r="AD2696">
        <v>0</v>
      </c>
      <c r="AE2696">
        <v>10362</v>
      </c>
      <c r="AF2696">
        <v>0</v>
      </c>
      <c r="AG2696">
        <v>0</v>
      </c>
      <c r="AH2696">
        <v>0</v>
      </c>
      <c r="AI2696">
        <v>9.0299999999999994</v>
      </c>
      <c r="AJ2696">
        <v>1</v>
      </c>
      <c r="AK2696">
        <v>1</v>
      </c>
      <c r="AL2696">
        <v>1</v>
      </c>
      <c r="AN2696">
        <v>0</v>
      </c>
      <c r="AO2696">
        <v>1</v>
      </c>
      <c r="AP2696">
        <v>0</v>
      </c>
      <c r="AQ2696">
        <v>0</v>
      </c>
      <c r="AR2696">
        <v>0</v>
      </c>
      <c r="AS2696" t="s">
        <v>3</v>
      </c>
      <c r="AT2696">
        <v>3.0000000000000001E-5</v>
      </c>
      <c r="AU2696" t="s">
        <v>3</v>
      </c>
      <c r="AV2696">
        <v>0</v>
      </c>
      <c r="AW2696">
        <v>2</v>
      </c>
      <c r="AX2696">
        <v>35875902</v>
      </c>
      <c r="AY2696">
        <v>1</v>
      </c>
      <c r="AZ2696">
        <v>0</v>
      </c>
      <c r="BA2696">
        <v>2626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0</v>
      </c>
      <c r="BK2696">
        <v>0</v>
      </c>
      <c r="BL2696">
        <v>0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CX2696">
        <f>Y2696*Source!I2507</f>
        <v>3.0000000000000001E-6</v>
      </c>
      <c r="CY2696">
        <f t="shared" si="434"/>
        <v>93568.86</v>
      </c>
      <c r="CZ2696">
        <f t="shared" si="435"/>
        <v>10362</v>
      </c>
      <c r="DA2696">
        <f t="shared" si="436"/>
        <v>9.0299999999999994</v>
      </c>
      <c r="DB2696">
        <f t="shared" si="437"/>
        <v>0.31</v>
      </c>
      <c r="DC2696">
        <f t="shared" si="438"/>
        <v>0</v>
      </c>
    </row>
    <row r="2697" spans="1:107">
      <c r="A2697">
        <f>ROW(Source!A2507)</f>
        <v>2507</v>
      </c>
      <c r="B2697">
        <v>35863109</v>
      </c>
      <c r="C2697">
        <v>35875893</v>
      </c>
      <c r="D2697">
        <v>29107963</v>
      </c>
      <c r="E2697">
        <v>1</v>
      </c>
      <c r="F2697">
        <v>1</v>
      </c>
      <c r="G2697">
        <v>1</v>
      </c>
      <c r="H2697">
        <v>3</v>
      </c>
      <c r="I2697" t="s">
        <v>900</v>
      </c>
      <c r="J2697" t="s">
        <v>901</v>
      </c>
      <c r="K2697" t="s">
        <v>902</v>
      </c>
      <c r="L2697">
        <v>1346</v>
      </c>
      <c r="N2697">
        <v>1009</v>
      </c>
      <c r="O2697" t="s">
        <v>160</v>
      </c>
      <c r="P2697" t="s">
        <v>160</v>
      </c>
      <c r="Q2697">
        <v>1</v>
      </c>
      <c r="W2697">
        <v>0</v>
      </c>
      <c r="X2697">
        <v>-319904754</v>
      </c>
      <c r="Y2697">
        <v>0.6</v>
      </c>
      <c r="AA2697">
        <v>77.56</v>
      </c>
      <c r="AB2697">
        <v>0</v>
      </c>
      <c r="AC2697">
        <v>0</v>
      </c>
      <c r="AD2697">
        <v>0</v>
      </c>
      <c r="AE2697">
        <v>37.29</v>
      </c>
      <c r="AF2697">
        <v>0</v>
      </c>
      <c r="AG2697">
        <v>0</v>
      </c>
      <c r="AH2697">
        <v>0</v>
      </c>
      <c r="AI2697">
        <v>2.08</v>
      </c>
      <c r="AJ2697">
        <v>1</v>
      </c>
      <c r="AK2697">
        <v>1</v>
      </c>
      <c r="AL2697">
        <v>1</v>
      </c>
      <c r="AN2697">
        <v>0</v>
      </c>
      <c r="AO2697">
        <v>1</v>
      </c>
      <c r="AP2697">
        <v>0</v>
      </c>
      <c r="AQ2697">
        <v>0</v>
      </c>
      <c r="AR2697">
        <v>0</v>
      </c>
      <c r="AS2697" t="s">
        <v>3</v>
      </c>
      <c r="AT2697">
        <v>0.6</v>
      </c>
      <c r="AU2697" t="s">
        <v>3</v>
      </c>
      <c r="AV2697">
        <v>0</v>
      </c>
      <c r="AW2697">
        <v>2</v>
      </c>
      <c r="AX2697">
        <v>35875903</v>
      </c>
      <c r="AY2697">
        <v>1</v>
      </c>
      <c r="AZ2697">
        <v>0</v>
      </c>
      <c r="BA2697">
        <v>2627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0</v>
      </c>
      <c r="BI2697">
        <v>0</v>
      </c>
      <c r="BJ2697">
        <v>0</v>
      </c>
      <c r="BK2697">
        <v>0</v>
      </c>
      <c r="BL2697">
        <v>0</v>
      </c>
      <c r="BM2697">
        <v>0</v>
      </c>
      <c r="BN2697">
        <v>0</v>
      </c>
      <c r="BO2697">
        <v>0</v>
      </c>
      <c r="BP2697">
        <v>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CX2697">
        <f>Y2697*Source!I2507</f>
        <v>0.06</v>
      </c>
      <c r="CY2697">
        <f t="shared" si="434"/>
        <v>77.56</v>
      </c>
      <c r="CZ2697">
        <f t="shared" si="435"/>
        <v>37.29</v>
      </c>
      <c r="DA2697">
        <f t="shared" si="436"/>
        <v>2.08</v>
      </c>
      <c r="DB2697">
        <f t="shared" si="437"/>
        <v>22.37</v>
      </c>
      <c r="DC2697">
        <f t="shared" si="438"/>
        <v>0</v>
      </c>
    </row>
    <row r="2698" spans="1:107">
      <c r="A2698">
        <f>ROW(Source!A2507)</f>
        <v>2507</v>
      </c>
      <c r="B2698">
        <v>35863109</v>
      </c>
      <c r="C2698">
        <v>35875893</v>
      </c>
      <c r="D2698">
        <v>29114238</v>
      </c>
      <c r="E2698">
        <v>1</v>
      </c>
      <c r="F2698">
        <v>1</v>
      </c>
      <c r="G2698">
        <v>1</v>
      </c>
      <c r="H2698">
        <v>3</v>
      </c>
      <c r="I2698" t="s">
        <v>965</v>
      </c>
      <c r="J2698" t="s">
        <v>966</v>
      </c>
      <c r="K2698" t="s">
        <v>967</v>
      </c>
      <c r="L2698">
        <v>1348</v>
      </c>
      <c r="N2698">
        <v>1009</v>
      </c>
      <c r="O2698" t="s">
        <v>30</v>
      </c>
      <c r="P2698" t="s">
        <v>30</v>
      </c>
      <c r="Q2698">
        <v>1000</v>
      </c>
      <c r="W2698">
        <v>0</v>
      </c>
      <c r="X2698">
        <v>1071158883</v>
      </c>
      <c r="Y2698">
        <v>1E-4</v>
      </c>
      <c r="AA2698">
        <v>77465.600000000006</v>
      </c>
      <c r="AB2698">
        <v>0</v>
      </c>
      <c r="AC2698">
        <v>0</v>
      </c>
      <c r="AD2698">
        <v>0</v>
      </c>
      <c r="AE2698">
        <v>15130</v>
      </c>
      <c r="AF2698">
        <v>0</v>
      </c>
      <c r="AG2698">
        <v>0</v>
      </c>
      <c r="AH2698">
        <v>0</v>
      </c>
      <c r="AI2698">
        <v>5.12</v>
      </c>
      <c r="AJ2698">
        <v>1</v>
      </c>
      <c r="AK2698">
        <v>1</v>
      </c>
      <c r="AL2698">
        <v>1</v>
      </c>
      <c r="AN2698">
        <v>0</v>
      </c>
      <c r="AO2698">
        <v>1</v>
      </c>
      <c r="AP2698">
        <v>0</v>
      </c>
      <c r="AQ2698">
        <v>0</v>
      </c>
      <c r="AR2698">
        <v>0</v>
      </c>
      <c r="AS2698" t="s">
        <v>3</v>
      </c>
      <c r="AT2698">
        <v>1E-4</v>
      </c>
      <c r="AU2698" t="s">
        <v>3</v>
      </c>
      <c r="AV2698">
        <v>0</v>
      </c>
      <c r="AW2698">
        <v>2</v>
      </c>
      <c r="AX2698">
        <v>35875904</v>
      </c>
      <c r="AY2698">
        <v>1</v>
      </c>
      <c r="AZ2698">
        <v>0</v>
      </c>
      <c r="BA2698">
        <v>2628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0</v>
      </c>
      <c r="BK2698">
        <v>0</v>
      </c>
      <c r="BL2698">
        <v>0</v>
      </c>
      <c r="BM2698">
        <v>0</v>
      </c>
      <c r="BN2698">
        <v>0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CX2698">
        <f>Y2698*Source!I2507</f>
        <v>1.0000000000000001E-5</v>
      </c>
      <c r="CY2698">
        <f t="shared" si="434"/>
        <v>77465.600000000006</v>
      </c>
      <c r="CZ2698">
        <f t="shared" si="435"/>
        <v>15130</v>
      </c>
      <c r="DA2698">
        <f t="shared" si="436"/>
        <v>5.12</v>
      </c>
      <c r="DB2698">
        <f t="shared" si="437"/>
        <v>1.51</v>
      </c>
      <c r="DC2698">
        <f t="shared" si="438"/>
        <v>0</v>
      </c>
    </row>
    <row r="2699" spans="1:107">
      <c r="A2699">
        <f>ROW(Source!A2507)</f>
        <v>2507</v>
      </c>
      <c r="B2699">
        <v>35863109</v>
      </c>
      <c r="C2699">
        <v>35875893</v>
      </c>
      <c r="D2699">
        <v>29142089</v>
      </c>
      <c r="E2699">
        <v>1</v>
      </c>
      <c r="F2699">
        <v>1</v>
      </c>
      <c r="G2699">
        <v>1</v>
      </c>
      <c r="H2699">
        <v>3</v>
      </c>
      <c r="I2699" t="s">
        <v>968</v>
      </c>
      <c r="J2699" t="s">
        <v>969</v>
      </c>
      <c r="K2699" t="s">
        <v>970</v>
      </c>
      <c r="L2699">
        <v>1035</v>
      </c>
      <c r="N2699">
        <v>1013</v>
      </c>
      <c r="O2699" t="s">
        <v>170</v>
      </c>
      <c r="P2699" t="s">
        <v>170</v>
      </c>
      <c r="Q2699">
        <v>1</v>
      </c>
      <c r="W2699">
        <v>0</v>
      </c>
      <c r="X2699">
        <v>-1947585818</v>
      </c>
      <c r="Y2699">
        <v>10</v>
      </c>
      <c r="AA2699">
        <v>1430.89</v>
      </c>
      <c r="AB2699">
        <v>0</v>
      </c>
      <c r="AC2699">
        <v>0</v>
      </c>
      <c r="AD2699">
        <v>0</v>
      </c>
      <c r="AE2699">
        <v>341.5</v>
      </c>
      <c r="AF2699">
        <v>0</v>
      </c>
      <c r="AG2699">
        <v>0</v>
      </c>
      <c r="AH2699">
        <v>0</v>
      </c>
      <c r="AI2699">
        <v>4.1900000000000004</v>
      </c>
      <c r="AJ2699">
        <v>1</v>
      </c>
      <c r="AK2699">
        <v>1</v>
      </c>
      <c r="AL2699">
        <v>1</v>
      </c>
      <c r="AN2699">
        <v>0</v>
      </c>
      <c r="AO2699">
        <v>1</v>
      </c>
      <c r="AP2699">
        <v>0</v>
      </c>
      <c r="AQ2699">
        <v>0</v>
      </c>
      <c r="AR2699">
        <v>0</v>
      </c>
      <c r="AS2699" t="s">
        <v>3</v>
      </c>
      <c r="AT2699">
        <v>10</v>
      </c>
      <c r="AU2699" t="s">
        <v>3</v>
      </c>
      <c r="AV2699">
        <v>0</v>
      </c>
      <c r="AW2699">
        <v>2</v>
      </c>
      <c r="AX2699">
        <v>35875905</v>
      </c>
      <c r="AY2699">
        <v>1</v>
      </c>
      <c r="AZ2699">
        <v>0</v>
      </c>
      <c r="BA2699">
        <v>2629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</v>
      </c>
      <c r="BK2699">
        <v>0</v>
      </c>
      <c r="BL2699">
        <v>0</v>
      </c>
      <c r="BM2699">
        <v>0</v>
      </c>
      <c r="BN2699">
        <v>0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0</v>
      </c>
      <c r="CX2699">
        <f>Y2699*Source!I2507</f>
        <v>1</v>
      </c>
      <c r="CY2699">
        <f t="shared" si="434"/>
        <v>1430.89</v>
      </c>
      <c r="CZ2699">
        <f t="shared" si="435"/>
        <v>341.5</v>
      </c>
      <c r="DA2699">
        <f t="shared" si="436"/>
        <v>4.1900000000000004</v>
      </c>
      <c r="DB2699">
        <f t="shared" si="437"/>
        <v>3415</v>
      </c>
      <c r="DC2699">
        <f t="shared" si="438"/>
        <v>0</v>
      </c>
    </row>
    <row r="2700" spans="1:107">
      <c r="A2700">
        <f>ROW(Source!A2507)</f>
        <v>2507</v>
      </c>
      <c r="B2700">
        <v>35863109</v>
      </c>
      <c r="C2700">
        <v>35875893</v>
      </c>
      <c r="D2700">
        <v>29142406</v>
      </c>
      <c r="E2700">
        <v>1</v>
      </c>
      <c r="F2700">
        <v>1</v>
      </c>
      <c r="G2700">
        <v>1</v>
      </c>
      <c r="H2700">
        <v>3</v>
      </c>
      <c r="I2700" t="s">
        <v>467</v>
      </c>
      <c r="J2700" t="s">
        <v>469</v>
      </c>
      <c r="K2700" t="s">
        <v>468</v>
      </c>
      <c r="L2700">
        <v>1035</v>
      </c>
      <c r="N2700">
        <v>1013</v>
      </c>
      <c r="O2700" t="s">
        <v>170</v>
      </c>
      <c r="P2700" t="s">
        <v>170</v>
      </c>
      <c r="Q2700">
        <v>1</v>
      </c>
      <c r="W2700">
        <v>0</v>
      </c>
      <c r="X2700">
        <v>-1324404120</v>
      </c>
      <c r="Y2700">
        <v>10</v>
      </c>
      <c r="AA2700">
        <v>126.46</v>
      </c>
      <c r="AB2700">
        <v>0</v>
      </c>
      <c r="AC2700">
        <v>0</v>
      </c>
      <c r="AD2700">
        <v>0</v>
      </c>
      <c r="AE2700">
        <v>126.46</v>
      </c>
      <c r="AF2700">
        <v>0</v>
      </c>
      <c r="AG2700">
        <v>0</v>
      </c>
      <c r="AH2700">
        <v>0</v>
      </c>
      <c r="AI2700">
        <v>1</v>
      </c>
      <c r="AJ2700">
        <v>1</v>
      </c>
      <c r="AK2700">
        <v>1</v>
      </c>
      <c r="AL2700">
        <v>1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 t="s">
        <v>3</v>
      </c>
      <c r="AT2700">
        <v>10</v>
      </c>
      <c r="AU2700" t="s">
        <v>3</v>
      </c>
      <c r="AV2700">
        <v>0</v>
      </c>
      <c r="AW2700">
        <v>1</v>
      </c>
      <c r="AX2700">
        <v>-1</v>
      </c>
      <c r="AY2700">
        <v>0</v>
      </c>
      <c r="AZ2700">
        <v>0</v>
      </c>
      <c r="BA2700" t="s">
        <v>3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0</v>
      </c>
      <c r="BL2700">
        <v>0</v>
      </c>
      <c r="BM2700">
        <v>0</v>
      </c>
      <c r="BN2700">
        <v>0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CX2700">
        <f>Y2700*Source!I2507</f>
        <v>1</v>
      </c>
      <c r="CY2700">
        <f t="shared" si="434"/>
        <v>126.46</v>
      </c>
      <c r="CZ2700">
        <f t="shared" si="435"/>
        <v>126.46</v>
      </c>
      <c r="DA2700">
        <f t="shared" si="436"/>
        <v>1</v>
      </c>
      <c r="DB2700">
        <f t="shared" si="437"/>
        <v>1264.5999999999999</v>
      </c>
      <c r="DC2700">
        <f t="shared" si="438"/>
        <v>0</v>
      </c>
    </row>
    <row r="2701" spans="1:107">
      <c r="A2701">
        <f>ROW(Source!A2507)</f>
        <v>2507</v>
      </c>
      <c r="B2701">
        <v>35863109</v>
      </c>
      <c r="C2701">
        <v>35875893</v>
      </c>
      <c r="D2701">
        <v>29142092</v>
      </c>
      <c r="E2701">
        <v>1</v>
      </c>
      <c r="F2701">
        <v>1</v>
      </c>
      <c r="G2701">
        <v>1</v>
      </c>
      <c r="H2701">
        <v>3</v>
      </c>
      <c r="I2701" t="s">
        <v>464</v>
      </c>
      <c r="J2701" t="s">
        <v>466</v>
      </c>
      <c r="K2701" t="s">
        <v>465</v>
      </c>
      <c r="L2701">
        <v>1354</v>
      </c>
      <c r="N2701">
        <v>1010</v>
      </c>
      <c r="O2701" t="s">
        <v>237</v>
      </c>
      <c r="P2701" t="s">
        <v>237</v>
      </c>
      <c r="Q2701">
        <v>1</v>
      </c>
      <c r="W2701">
        <v>0</v>
      </c>
      <c r="X2701">
        <v>1219180904</v>
      </c>
      <c r="Y2701">
        <v>10</v>
      </c>
      <c r="AA2701">
        <v>1885.63</v>
      </c>
      <c r="AB2701">
        <v>0</v>
      </c>
      <c r="AC2701">
        <v>0</v>
      </c>
      <c r="AD2701">
        <v>0</v>
      </c>
      <c r="AE2701">
        <v>816.29</v>
      </c>
      <c r="AF2701">
        <v>0</v>
      </c>
      <c r="AG2701">
        <v>0</v>
      </c>
      <c r="AH2701">
        <v>0</v>
      </c>
      <c r="AI2701">
        <v>2.31</v>
      </c>
      <c r="AJ2701">
        <v>1</v>
      </c>
      <c r="AK2701">
        <v>1</v>
      </c>
      <c r="AL2701">
        <v>1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 t="s">
        <v>3</v>
      </c>
      <c r="AT2701">
        <v>10</v>
      </c>
      <c r="AU2701" t="s">
        <v>3</v>
      </c>
      <c r="AV2701">
        <v>0</v>
      </c>
      <c r="AW2701">
        <v>1</v>
      </c>
      <c r="AX2701">
        <v>-1</v>
      </c>
      <c r="AY2701">
        <v>0</v>
      </c>
      <c r="AZ2701">
        <v>0</v>
      </c>
      <c r="BA2701" t="s">
        <v>3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0</v>
      </c>
      <c r="BK2701">
        <v>0</v>
      </c>
      <c r="BL2701">
        <v>0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CX2701">
        <f>Y2701*Source!I2507</f>
        <v>1</v>
      </c>
      <c r="CY2701">
        <f t="shared" si="434"/>
        <v>1885.63</v>
      </c>
      <c r="CZ2701">
        <f t="shared" si="435"/>
        <v>816.29</v>
      </c>
      <c r="DA2701">
        <f t="shared" si="436"/>
        <v>2.31</v>
      </c>
      <c r="DB2701">
        <f t="shared" si="437"/>
        <v>8162.9</v>
      </c>
      <c r="DC2701">
        <f t="shared" si="438"/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R2629"/>
  <sheetViews>
    <sheetView workbookViewId="0"/>
  </sheetViews>
  <sheetFormatPr defaultColWidth="9.140625" defaultRowHeight="12.75"/>
  <cols>
    <col min="1" max="256" width="9.140625" customWidth="1"/>
  </cols>
  <sheetData>
    <row r="1" spans="1:44">
      <c r="A1">
        <f>ROW(Source!A32)</f>
        <v>32</v>
      </c>
      <c r="B1">
        <v>36144802</v>
      </c>
      <c r="C1">
        <v>35866132</v>
      </c>
      <c r="D1">
        <v>18406804</v>
      </c>
      <c r="E1">
        <v>1</v>
      </c>
      <c r="F1">
        <v>1</v>
      </c>
      <c r="G1">
        <v>1</v>
      </c>
      <c r="H1">
        <v>1</v>
      </c>
      <c r="I1" t="s">
        <v>559</v>
      </c>
      <c r="J1" t="s">
        <v>3</v>
      </c>
      <c r="K1" t="s">
        <v>560</v>
      </c>
      <c r="L1">
        <v>1369</v>
      </c>
      <c r="N1">
        <v>1013</v>
      </c>
      <c r="O1" t="s">
        <v>561</v>
      </c>
      <c r="P1" t="s">
        <v>561</v>
      </c>
      <c r="Q1">
        <v>1</v>
      </c>
      <c r="X1">
        <v>7.67</v>
      </c>
      <c r="Y1">
        <v>0</v>
      </c>
      <c r="Z1">
        <v>0</v>
      </c>
      <c r="AA1">
        <v>0</v>
      </c>
      <c r="AB1">
        <v>249.14</v>
      </c>
      <c r="AC1">
        <v>0</v>
      </c>
      <c r="AD1">
        <v>1</v>
      </c>
      <c r="AE1">
        <v>1</v>
      </c>
      <c r="AF1" t="s">
        <v>3</v>
      </c>
      <c r="AG1">
        <v>7.67</v>
      </c>
      <c r="AH1">
        <v>2</v>
      </c>
      <c r="AI1">
        <v>36144802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>
      <c r="A2">
        <f>ROW(Source!A32)</f>
        <v>32</v>
      </c>
      <c r="B2">
        <v>36144803</v>
      </c>
      <c r="C2">
        <v>35866132</v>
      </c>
      <c r="D2">
        <v>29164349</v>
      </c>
      <c r="E2">
        <v>1</v>
      </c>
      <c r="F2">
        <v>1</v>
      </c>
      <c r="G2">
        <v>1</v>
      </c>
      <c r="H2">
        <v>3</v>
      </c>
      <c r="I2" t="s">
        <v>28</v>
      </c>
      <c r="J2" t="s">
        <v>31</v>
      </c>
      <c r="K2" t="s">
        <v>29</v>
      </c>
      <c r="L2">
        <v>1348</v>
      </c>
      <c r="N2">
        <v>1009</v>
      </c>
      <c r="O2" t="s">
        <v>30</v>
      </c>
      <c r="P2" t="s">
        <v>30</v>
      </c>
      <c r="Q2">
        <v>1000</v>
      </c>
      <c r="X2">
        <v>0.7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s">
        <v>3</v>
      </c>
      <c r="AG2">
        <v>0.7</v>
      </c>
      <c r="AH2">
        <v>2</v>
      </c>
      <c r="AI2">
        <v>36144803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>
      <c r="A3">
        <f>ROW(Source!A34)</f>
        <v>34</v>
      </c>
      <c r="B3">
        <v>36144805</v>
      </c>
      <c r="C3">
        <v>35866138</v>
      </c>
      <c r="D3">
        <v>18406804</v>
      </c>
      <c r="E3">
        <v>1</v>
      </c>
      <c r="F3">
        <v>1</v>
      </c>
      <c r="G3">
        <v>1</v>
      </c>
      <c r="H3">
        <v>1</v>
      </c>
      <c r="I3" t="s">
        <v>559</v>
      </c>
      <c r="J3" t="s">
        <v>3</v>
      </c>
      <c r="K3" t="s">
        <v>560</v>
      </c>
      <c r="L3">
        <v>1369</v>
      </c>
      <c r="N3">
        <v>1013</v>
      </c>
      <c r="O3" t="s">
        <v>561</v>
      </c>
      <c r="P3" t="s">
        <v>561</v>
      </c>
      <c r="Q3">
        <v>1</v>
      </c>
      <c r="X3">
        <v>11.39</v>
      </c>
      <c r="Y3">
        <v>0</v>
      </c>
      <c r="Z3">
        <v>0</v>
      </c>
      <c r="AA3">
        <v>0</v>
      </c>
      <c r="AB3">
        <v>249.14</v>
      </c>
      <c r="AC3">
        <v>0</v>
      </c>
      <c r="AD3">
        <v>1</v>
      </c>
      <c r="AE3">
        <v>1</v>
      </c>
      <c r="AF3" t="s">
        <v>3</v>
      </c>
      <c r="AG3">
        <v>11.39</v>
      </c>
      <c r="AH3">
        <v>2</v>
      </c>
      <c r="AI3">
        <v>36144805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>
      <c r="A4">
        <f>ROW(Source!A34)</f>
        <v>34</v>
      </c>
      <c r="B4">
        <v>36144806</v>
      </c>
      <c r="C4">
        <v>35866138</v>
      </c>
      <c r="D4">
        <v>121548</v>
      </c>
      <c r="E4">
        <v>1</v>
      </c>
      <c r="F4">
        <v>1</v>
      </c>
      <c r="G4">
        <v>1</v>
      </c>
      <c r="H4">
        <v>1</v>
      </c>
      <c r="I4" t="s">
        <v>35</v>
      </c>
      <c r="J4" t="s">
        <v>3</v>
      </c>
      <c r="K4" t="s">
        <v>562</v>
      </c>
      <c r="L4">
        <v>608254</v>
      </c>
      <c r="N4">
        <v>1013</v>
      </c>
      <c r="O4" t="s">
        <v>563</v>
      </c>
      <c r="P4" t="s">
        <v>563</v>
      </c>
      <c r="Q4">
        <v>1</v>
      </c>
      <c r="X4">
        <v>0.13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2</v>
      </c>
      <c r="AF4" t="s">
        <v>3</v>
      </c>
      <c r="AG4">
        <v>0.13</v>
      </c>
      <c r="AH4">
        <v>2</v>
      </c>
      <c r="AI4">
        <v>36144806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>
      <c r="A5">
        <f>ROW(Source!A34)</f>
        <v>34</v>
      </c>
      <c r="B5">
        <v>36144807</v>
      </c>
      <c r="C5">
        <v>35866138</v>
      </c>
      <c r="D5">
        <v>29172556</v>
      </c>
      <c r="E5">
        <v>1</v>
      </c>
      <c r="F5">
        <v>1</v>
      </c>
      <c r="G5">
        <v>1</v>
      </c>
      <c r="H5">
        <v>2</v>
      </c>
      <c r="I5" t="s">
        <v>564</v>
      </c>
      <c r="J5" t="s">
        <v>565</v>
      </c>
      <c r="K5" t="s">
        <v>566</v>
      </c>
      <c r="L5">
        <v>1368</v>
      </c>
      <c r="N5">
        <v>1011</v>
      </c>
      <c r="O5" t="s">
        <v>567</v>
      </c>
      <c r="P5" t="s">
        <v>567</v>
      </c>
      <c r="Q5">
        <v>1</v>
      </c>
      <c r="X5">
        <v>0.13</v>
      </c>
      <c r="Y5">
        <v>0</v>
      </c>
      <c r="Z5">
        <v>31.26</v>
      </c>
      <c r="AA5">
        <v>13.5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0.13</v>
      </c>
      <c r="AH5">
        <v>2</v>
      </c>
      <c r="AI5">
        <v>36144807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>
      <c r="A6">
        <f>ROW(Source!A34)</f>
        <v>34</v>
      </c>
      <c r="B6">
        <v>36144808</v>
      </c>
      <c r="C6">
        <v>35866138</v>
      </c>
      <c r="D6">
        <v>29164349</v>
      </c>
      <c r="E6">
        <v>1</v>
      </c>
      <c r="F6">
        <v>1</v>
      </c>
      <c r="G6">
        <v>1</v>
      </c>
      <c r="H6">
        <v>3</v>
      </c>
      <c r="I6" t="s">
        <v>28</v>
      </c>
      <c r="J6" t="s">
        <v>31</v>
      </c>
      <c r="K6" t="s">
        <v>29</v>
      </c>
      <c r="L6">
        <v>1348</v>
      </c>
      <c r="N6">
        <v>1009</v>
      </c>
      <c r="O6" t="s">
        <v>30</v>
      </c>
      <c r="P6" t="s">
        <v>30</v>
      </c>
      <c r="Q6">
        <v>1000</v>
      </c>
      <c r="X6">
        <v>0.47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s">
        <v>3</v>
      </c>
      <c r="AG6">
        <v>0.47</v>
      </c>
      <c r="AH6">
        <v>2</v>
      </c>
      <c r="AI6">
        <v>36144808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>
      <c r="A7">
        <f>ROW(Source!A36)</f>
        <v>36</v>
      </c>
      <c r="B7">
        <v>36144810</v>
      </c>
      <c r="C7">
        <v>35866148</v>
      </c>
      <c r="D7">
        <v>18408066</v>
      </c>
      <c r="E7">
        <v>1</v>
      </c>
      <c r="F7">
        <v>1</v>
      </c>
      <c r="G7">
        <v>1</v>
      </c>
      <c r="H7">
        <v>1</v>
      </c>
      <c r="I7" t="s">
        <v>568</v>
      </c>
      <c r="J7" t="s">
        <v>3</v>
      </c>
      <c r="K7" t="s">
        <v>569</v>
      </c>
      <c r="L7">
        <v>1369</v>
      </c>
      <c r="N7">
        <v>1013</v>
      </c>
      <c r="O7" t="s">
        <v>561</v>
      </c>
      <c r="P7" t="s">
        <v>561</v>
      </c>
      <c r="Q7">
        <v>1</v>
      </c>
      <c r="X7">
        <v>179.3</v>
      </c>
      <c r="Y7">
        <v>0</v>
      </c>
      <c r="Z7">
        <v>0</v>
      </c>
      <c r="AA7">
        <v>0</v>
      </c>
      <c r="AB7">
        <v>256.16000000000003</v>
      </c>
      <c r="AC7">
        <v>0</v>
      </c>
      <c r="AD7">
        <v>1</v>
      </c>
      <c r="AE7">
        <v>1</v>
      </c>
      <c r="AF7" t="s">
        <v>3</v>
      </c>
      <c r="AG7">
        <v>179.3</v>
      </c>
      <c r="AH7">
        <v>2</v>
      </c>
      <c r="AI7">
        <v>36144810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>
        <f>ROW(Source!A36)</f>
        <v>36</v>
      </c>
      <c r="B8">
        <v>36144811</v>
      </c>
      <c r="C8">
        <v>35866148</v>
      </c>
      <c r="D8">
        <v>121548</v>
      </c>
      <c r="E8">
        <v>1</v>
      </c>
      <c r="F8">
        <v>1</v>
      </c>
      <c r="G8">
        <v>1</v>
      </c>
      <c r="H8">
        <v>1</v>
      </c>
      <c r="I8" t="s">
        <v>35</v>
      </c>
      <c r="J8" t="s">
        <v>3</v>
      </c>
      <c r="K8" t="s">
        <v>562</v>
      </c>
      <c r="L8">
        <v>608254</v>
      </c>
      <c r="N8">
        <v>1013</v>
      </c>
      <c r="O8" t="s">
        <v>563</v>
      </c>
      <c r="P8" t="s">
        <v>563</v>
      </c>
      <c r="Q8">
        <v>1</v>
      </c>
      <c r="X8">
        <v>3.97</v>
      </c>
      <c r="Y8">
        <v>0</v>
      </c>
      <c r="Z8">
        <v>0</v>
      </c>
      <c r="AA8">
        <v>0</v>
      </c>
      <c r="AB8">
        <v>0</v>
      </c>
      <c r="AC8">
        <v>0</v>
      </c>
      <c r="AD8">
        <v>1</v>
      </c>
      <c r="AE8">
        <v>2</v>
      </c>
      <c r="AF8" t="s">
        <v>3</v>
      </c>
      <c r="AG8">
        <v>3.97</v>
      </c>
      <c r="AH8">
        <v>2</v>
      </c>
      <c r="AI8">
        <v>36144811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>
        <f>ROW(Source!A36)</f>
        <v>36</v>
      </c>
      <c r="B9">
        <v>36144812</v>
      </c>
      <c r="C9">
        <v>35866148</v>
      </c>
      <c r="D9">
        <v>29172710</v>
      </c>
      <c r="E9">
        <v>1</v>
      </c>
      <c r="F9">
        <v>1</v>
      </c>
      <c r="G9">
        <v>1</v>
      </c>
      <c r="H9">
        <v>2</v>
      </c>
      <c r="I9" t="s">
        <v>570</v>
      </c>
      <c r="J9" t="s">
        <v>571</v>
      </c>
      <c r="K9" t="s">
        <v>572</v>
      </c>
      <c r="L9">
        <v>1368</v>
      </c>
      <c r="N9">
        <v>1011</v>
      </c>
      <c r="O9" t="s">
        <v>567</v>
      </c>
      <c r="P9" t="s">
        <v>567</v>
      </c>
      <c r="Q9">
        <v>1</v>
      </c>
      <c r="X9">
        <v>3.97</v>
      </c>
      <c r="Y9">
        <v>0</v>
      </c>
      <c r="Z9">
        <v>46.56</v>
      </c>
      <c r="AA9">
        <v>10.06</v>
      </c>
      <c r="AB9">
        <v>0</v>
      </c>
      <c r="AC9">
        <v>0</v>
      </c>
      <c r="AD9">
        <v>1</v>
      </c>
      <c r="AE9">
        <v>0</v>
      </c>
      <c r="AF9" t="s">
        <v>3</v>
      </c>
      <c r="AG9">
        <v>3.97</v>
      </c>
      <c r="AH9">
        <v>2</v>
      </c>
      <c r="AI9">
        <v>36144812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>
      <c r="A10">
        <f>ROW(Source!A36)</f>
        <v>36</v>
      </c>
      <c r="B10">
        <v>36144813</v>
      </c>
      <c r="C10">
        <v>35866148</v>
      </c>
      <c r="D10">
        <v>29174533</v>
      </c>
      <c r="E10">
        <v>1</v>
      </c>
      <c r="F10">
        <v>1</v>
      </c>
      <c r="G10">
        <v>1</v>
      </c>
      <c r="H10">
        <v>2</v>
      </c>
      <c r="I10" t="s">
        <v>573</v>
      </c>
      <c r="J10" t="s">
        <v>574</v>
      </c>
      <c r="K10" t="s">
        <v>575</v>
      </c>
      <c r="L10">
        <v>1368</v>
      </c>
      <c r="N10">
        <v>1011</v>
      </c>
      <c r="O10" t="s">
        <v>567</v>
      </c>
      <c r="P10" t="s">
        <v>567</v>
      </c>
      <c r="Q10">
        <v>1</v>
      </c>
      <c r="X10">
        <v>7.93</v>
      </c>
      <c r="Y10">
        <v>0</v>
      </c>
      <c r="Z10">
        <v>1.53</v>
      </c>
      <c r="AA10">
        <v>0</v>
      </c>
      <c r="AB10">
        <v>0</v>
      </c>
      <c r="AC10">
        <v>0</v>
      </c>
      <c r="AD10">
        <v>1</v>
      </c>
      <c r="AE10">
        <v>0</v>
      </c>
      <c r="AF10" t="s">
        <v>3</v>
      </c>
      <c r="AG10">
        <v>7.93</v>
      </c>
      <c r="AH10">
        <v>2</v>
      </c>
      <c r="AI10">
        <v>36144813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>
      <c r="A11">
        <f>ROW(Source!A36)</f>
        <v>36</v>
      </c>
      <c r="B11">
        <v>36144814</v>
      </c>
      <c r="C11">
        <v>35866148</v>
      </c>
      <c r="D11">
        <v>29164349</v>
      </c>
      <c r="E11">
        <v>1</v>
      </c>
      <c r="F11">
        <v>1</v>
      </c>
      <c r="G11">
        <v>1</v>
      </c>
      <c r="H11">
        <v>3</v>
      </c>
      <c r="I11" t="s">
        <v>28</v>
      </c>
      <c r="J11" t="s">
        <v>31</v>
      </c>
      <c r="K11" t="s">
        <v>29</v>
      </c>
      <c r="L11">
        <v>1348</v>
      </c>
      <c r="N11">
        <v>1009</v>
      </c>
      <c r="O11" t="s">
        <v>30</v>
      </c>
      <c r="P11" t="s">
        <v>30</v>
      </c>
      <c r="Q11">
        <v>1000</v>
      </c>
      <c r="X11">
        <v>10.5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s">
        <v>3</v>
      </c>
      <c r="AG11">
        <v>10.5</v>
      </c>
      <c r="AH11">
        <v>2</v>
      </c>
      <c r="AI11">
        <v>36144814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>
      <c r="A12">
        <f>ROW(Source!A38)</f>
        <v>38</v>
      </c>
      <c r="B12">
        <v>35866163</v>
      </c>
      <c r="C12">
        <v>35866160</v>
      </c>
      <c r="D12">
        <v>18406804</v>
      </c>
      <c r="E12">
        <v>1</v>
      </c>
      <c r="F12">
        <v>1</v>
      </c>
      <c r="G12">
        <v>1</v>
      </c>
      <c r="H12">
        <v>1</v>
      </c>
      <c r="I12" t="s">
        <v>559</v>
      </c>
      <c r="J12" t="s">
        <v>3</v>
      </c>
      <c r="K12" t="s">
        <v>560</v>
      </c>
      <c r="L12">
        <v>1369</v>
      </c>
      <c r="N12">
        <v>1013</v>
      </c>
      <c r="O12" t="s">
        <v>561</v>
      </c>
      <c r="P12" t="s">
        <v>561</v>
      </c>
      <c r="Q12">
        <v>1</v>
      </c>
      <c r="X12">
        <v>3.77</v>
      </c>
      <c r="Y12">
        <v>0</v>
      </c>
      <c r="Z12">
        <v>0</v>
      </c>
      <c r="AA12">
        <v>0</v>
      </c>
      <c r="AB12">
        <v>7.8</v>
      </c>
      <c r="AC12">
        <v>0</v>
      </c>
      <c r="AD12">
        <v>1</v>
      </c>
      <c r="AE12">
        <v>1</v>
      </c>
      <c r="AF12" t="s">
        <v>3</v>
      </c>
      <c r="AG12">
        <v>3.77</v>
      </c>
      <c r="AH12">
        <v>2</v>
      </c>
      <c r="AI12">
        <v>35866161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>
      <c r="A13">
        <f>ROW(Source!A38)</f>
        <v>38</v>
      </c>
      <c r="B13">
        <v>35866164</v>
      </c>
      <c r="C13">
        <v>35866160</v>
      </c>
      <c r="D13">
        <v>29164349</v>
      </c>
      <c r="E13">
        <v>1</v>
      </c>
      <c r="F13">
        <v>1</v>
      </c>
      <c r="G13">
        <v>1</v>
      </c>
      <c r="H13">
        <v>3</v>
      </c>
      <c r="I13" t="s">
        <v>28</v>
      </c>
      <c r="J13" t="s">
        <v>31</v>
      </c>
      <c r="K13" t="s">
        <v>29</v>
      </c>
      <c r="L13">
        <v>1348</v>
      </c>
      <c r="N13">
        <v>1009</v>
      </c>
      <c r="O13" t="s">
        <v>30</v>
      </c>
      <c r="P13" t="s">
        <v>30</v>
      </c>
      <c r="Q13">
        <v>1000</v>
      </c>
      <c r="X13">
        <v>0.11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s">
        <v>3</v>
      </c>
      <c r="AG13">
        <v>0.11</v>
      </c>
      <c r="AH13">
        <v>2</v>
      </c>
      <c r="AI13">
        <v>35866162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>
      <c r="A14">
        <f>ROW(Source!A40)</f>
        <v>40</v>
      </c>
      <c r="B14">
        <v>35866168</v>
      </c>
      <c r="C14">
        <v>35866166</v>
      </c>
      <c r="D14">
        <v>18406804</v>
      </c>
      <c r="E14">
        <v>1</v>
      </c>
      <c r="F14">
        <v>1</v>
      </c>
      <c r="G14">
        <v>1</v>
      </c>
      <c r="H14">
        <v>1</v>
      </c>
      <c r="I14" t="s">
        <v>559</v>
      </c>
      <c r="J14" t="s">
        <v>3</v>
      </c>
      <c r="K14" t="s">
        <v>560</v>
      </c>
      <c r="L14">
        <v>1369</v>
      </c>
      <c r="N14">
        <v>1013</v>
      </c>
      <c r="O14" t="s">
        <v>561</v>
      </c>
      <c r="P14" t="s">
        <v>561</v>
      </c>
      <c r="Q14">
        <v>1</v>
      </c>
      <c r="X14">
        <v>5.84</v>
      </c>
      <c r="Y14">
        <v>0</v>
      </c>
      <c r="Z14">
        <v>0</v>
      </c>
      <c r="AA14">
        <v>0</v>
      </c>
      <c r="AB14">
        <v>7.8</v>
      </c>
      <c r="AC14">
        <v>0</v>
      </c>
      <c r="AD14">
        <v>1</v>
      </c>
      <c r="AE14">
        <v>1</v>
      </c>
      <c r="AF14" t="s">
        <v>3</v>
      </c>
      <c r="AG14">
        <v>5.84</v>
      </c>
      <c r="AH14">
        <v>2</v>
      </c>
      <c r="AI14">
        <v>35866167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>
      <c r="A15">
        <f>ROW(Source!A41)</f>
        <v>41</v>
      </c>
      <c r="B15">
        <v>35866173</v>
      </c>
      <c r="C15">
        <v>35866169</v>
      </c>
      <c r="D15">
        <v>18406804</v>
      </c>
      <c r="E15">
        <v>1</v>
      </c>
      <c r="F15">
        <v>1</v>
      </c>
      <c r="G15">
        <v>1</v>
      </c>
      <c r="H15">
        <v>1</v>
      </c>
      <c r="I15" t="s">
        <v>559</v>
      </c>
      <c r="J15" t="s">
        <v>3</v>
      </c>
      <c r="K15" t="s">
        <v>560</v>
      </c>
      <c r="L15">
        <v>1369</v>
      </c>
      <c r="N15">
        <v>1013</v>
      </c>
      <c r="O15" t="s">
        <v>561</v>
      </c>
      <c r="P15" t="s">
        <v>561</v>
      </c>
      <c r="Q15">
        <v>1</v>
      </c>
      <c r="X15">
        <v>9.64</v>
      </c>
      <c r="Y15">
        <v>0</v>
      </c>
      <c r="Z15">
        <v>0</v>
      </c>
      <c r="AA15">
        <v>0</v>
      </c>
      <c r="AB15">
        <v>249.14</v>
      </c>
      <c r="AC15">
        <v>0</v>
      </c>
      <c r="AD15">
        <v>1</v>
      </c>
      <c r="AE15">
        <v>1</v>
      </c>
      <c r="AF15" t="s">
        <v>3</v>
      </c>
      <c r="AG15">
        <v>9.64</v>
      </c>
      <c r="AH15">
        <v>2</v>
      </c>
      <c r="AI15">
        <v>35866170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>
        <f>ROW(Source!A41)</f>
        <v>41</v>
      </c>
      <c r="B16">
        <v>35866174</v>
      </c>
      <c r="C16">
        <v>35866169</v>
      </c>
      <c r="D16">
        <v>121548</v>
      </c>
      <c r="E16">
        <v>1</v>
      </c>
      <c r="F16">
        <v>1</v>
      </c>
      <c r="G16">
        <v>1</v>
      </c>
      <c r="H16">
        <v>1</v>
      </c>
      <c r="I16" t="s">
        <v>35</v>
      </c>
      <c r="J16" t="s">
        <v>3</v>
      </c>
      <c r="K16" t="s">
        <v>562</v>
      </c>
      <c r="L16">
        <v>608254</v>
      </c>
      <c r="N16">
        <v>1013</v>
      </c>
      <c r="O16" t="s">
        <v>563</v>
      </c>
      <c r="P16" t="s">
        <v>563</v>
      </c>
      <c r="Q16">
        <v>1</v>
      </c>
      <c r="X16">
        <v>0.01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2</v>
      </c>
      <c r="AF16" t="s">
        <v>3</v>
      </c>
      <c r="AG16">
        <v>0.01</v>
      </c>
      <c r="AH16">
        <v>2</v>
      </c>
      <c r="AI16">
        <v>35866171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>
      <c r="A17">
        <f>ROW(Source!A41)</f>
        <v>41</v>
      </c>
      <c r="B17">
        <v>35866175</v>
      </c>
      <c r="C17">
        <v>35866169</v>
      </c>
      <c r="D17">
        <v>29172556</v>
      </c>
      <c r="E17">
        <v>1</v>
      </c>
      <c r="F17">
        <v>1</v>
      </c>
      <c r="G17">
        <v>1</v>
      </c>
      <c r="H17">
        <v>2</v>
      </c>
      <c r="I17" t="s">
        <v>564</v>
      </c>
      <c r="J17" t="s">
        <v>565</v>
      </c>
      <c r="K17" t="s">
        <v>566</v>
      </c>
      <c r="L17">
        <v>1368</v>
      </c>
      <c r="N17">
        <v>1011</v>
      </c>
      <c r="O17" t="s">
        <v>567</v>
      </c>
      <c r="P17" t="s">
        <v>567</v>
      </c>
      <c r="Q17">
        <v>1</v>
      </c>
      <c r="X17">
        <v>0.01</v>
      </c>
      <c r="Y17">
        <v>0</v>
      </c>
      <c r="Z17">
        <v>31.26</v>
      </c>
      <c r="AA17">
        <v>13.5</v>
      </c>
      <c r="AB17">
        <v>0</v>
      </c>
      <c r="AC17">
        <v>0</v>
      </c>
      <c r="AD17">
        <v>1</v>
      </c>
      <c r="AE17">
        <v>0</v>
      </c>
      <c r="AF17" t="s">
        <v>3</v>
      </c>
      <c r="AG17">
        <v>0.01</v>
      </c>
      <c r="AH17">
        <v>2</v>
      </c>
      <c r="AI17">
        <v>35866172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>
        <f>ROW(Source!A42)</f>
        <v>42</v>
      </c>
      <c r="B18">
        <v>35866180</v>
      </c>
      <c r="C18">
        <v>35866176</v>
      </c>
      <c r="D18">
        <v>18408066</v>
      </c>
      <c r="E18">
        <v>1</v>
      </c>
      <c r="F18">
        <v>1</v>
      </c>
      <c r="G18">
        <v>1</v>
      </c>
      <c r="H18">
        <v>1</v>
      </c>
      <c r="I18" t="s">
        <v>568</v>
      </c>
      <c r="J18" t="s">
        <v>3</v>
      </c>
      <c r="K18" t="s">
        <v>569</v>
      </c>
      <c r="L18">
        <v>1369</v>
      </c>
      <c r="N18">
        <v>1013</v>
      </c>
      <c r="O18" t="s">
        <v>561</v>
      </c>
      <c r="P18" t="s">
        <v>561</v>
      </c>
      <c r="Q18">
        <v>1</v>
      </c>
      <c r="X18">
        <v>17.89</v>
      </c>
      <c r="Y18">
        <v>0</v>
      </c>
      <c r="Z18">
        <v>0</v>
      </c>
      <c r="AA18">
        <v>0</v>
      </c>
      <c r="AB18">
        <v>256.16000000000003</v>
      </c>
      <c r="AC18">
        <v>0</v>
      </c>
      <c r="AD18">
        <v>1</v>
      </c>
      <c r="AE18">
        <v>1</v>
      </c>
      <c r="AF18" t="s">
        <v>3</v>
      </c>
      <c r="AG18">
        <v>17.89</v>
      </c>
      <c r="AH18">
        <v>2</v>
      </c>
      <c r="AI18">
        <v>35866177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>
      <c r="A19">
        <f>ROW(Source!A42)</f>
        <v>42</v>
      </c>
      <c r="B19">
        <v>35866181</v>
      </c>
      <c r="C19">
        <v>35866176</v>
      </c>
      <c r="D19">
        <v>121548</v>
      </c>
      <c r="E19">
        <v>1</v>
      </c>
      <c r="F19">
        <v>1</v>
      </c>
      <c r="G19">
        <v>1</v>
      </c>
      <c r="H19">
        <v>1</v>
      </c>
      <c r="I19" t="s">
        <v>35</v>
      </c>
      <c r="J19" t="s">
        <v>3</v>
      </c>
      <c r="K19" t="s">
        <v>562</v>
      </c>
      <c r="L19">
        <v>608254</v>
      </c>
      <c r="N19">
        <v>1013</v>
      </c>
      <c r="O19" t="s">
        <v>563</v>
      </c>
      <c r="P19" t="s">
        <v>563</v>
      </c>
      <c r="Q19">
        <v>1</v>
      </c>
      <c r="X19">
        <v>0.08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2</v>
      </c>
      <c r="AF19" t="s">
        <v>3</v>
      </c>
      <c r="AG19">
        <v>0.08</v>
      </c>
      <c r="AH19">
        <v>2</v>
      </c>
      <c r="AI19">
        <v>35866178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>
      <c r="A20">
        <f>ROW(Source!A42)</f>
        <v>42</v>
      </c>
      <c r="B20">
        <v>35866182</v>
      </c>
      <c r="C20">
        <v>35866176</v>
      </c>
      <c r="D20">
        <v>29172556</v>
      </c>
      <c r="E20">
        <v>1</v>
      </c>
      <c r="F20">
        <v>1</v>
      </c>
      <c r="G20">
        <v>1</v>
      </c>
      <c r="H20">
        <v>2</v>
      </c>
      <c r="I20" t="s">
        <v>564</v>
      </c>
      <c r="J20" t="s">
        <v>565</v>
      </c>
      <c r="K20" t="s">
        <v>566</v>
      </c>
      <c r="L20">
        <v>1368</v>
      </c>
      <c r="N20">
        <v>1011</v>
      </c>
      <c r="O20" t="s">
        <v>567</v>
      </c>
      <c r="P20" t="s">
        <v>567</v>
      </c>
      <c r="Q20">
        <v>1</v>
      </c>
      <c r="X20">
        <v>0.08</v>
      </c>
      <c r="Y20">
        <v>0</v>
      </c>
      <c r="Z20">
        <v>31.26</v>
      </c>
      <c r="AA20">
        <v>13.5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0.08</v>
      </c>
      <c r="AH20">
        <v>2</v>
      </c>
      <c r="AI20">
        <v>35866179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>
      <c r="A21">
        <f>ROW(Source!A80)</f>
        <v>80</v>
      </c>
      <c r="B21">
        <v>35866191</v>
      </c>
      <c r="C21">
        <v>35866183</v>
      </c>
      <c r="D21">
        <v>18407150</v>
      </c>
      <c r="E21">
        <v>1</v>
      </c>
      <c r="F21">
        <v>1</v>
      </c>
      <c r="G21">
        <v>1</v>
      </c>
      <c r="H21">
        <v>1</v>
      </c>
      <c r="I21" t="s">
        <v>576</v>
      </c>
      <c r="J21" t="s">
        <v>3</v>
      </c>
      <c r="K21" t="s">
        <v>577</v>
      </c>
      <c r="L21">
        <v>1369</v>
      </c>
      <c r="N21">
        <v>1013</v>
      </c>
      <c r="O21" t="s">
        <v>561</v>
      </c>
      <c r="P21" t="s">
        <v>561</v>
      </c>
      <c r="Q21">
        <v>1</v>
      </c>
      <c r="X21">
        <v>21.19</v>
      </c>
      <c r="Y21">
        <v>0</v>
      </c>
      <c r="Z21">
        <v>0</v>
      </c>
      <c r="AA21">
        <v>0</v>
      </c>
      <c r="AB21">
        <v>272.45</v>
      </c>
      <c r="AC21">
        <v>0</v>
      </c>
      <c r="AD21">
        <v>1</v>
      </c>
      <c r="AE21">
        <v>1</v>
      </c>
      <c r="AF21" t="s">
        <v>134</v>
      </c>
      <c r="AG21">
        <v>24.368500000000001</v>
      </c>
      <c r="AH21">
        <v>2</v>
      </c>
      <c r="AI21">
        <v>35866184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>
      <c r="A22">
        <f>ROW(Source!A80)</f>
        <v>80</v>
      </c>
      <c r="B22">
        <v>35866192</v>
      </c>
      <c r="C22">
        <v>35866183</v>
      </c>
      <c r="D22">
        <v>121548</v>
      </c>
      <c r="E22">
        <v>1</v>
      </c>
      <c r="F22">
        <v>1</v>
      </c>
      <c r="G22">
        <v>1</v>
      </c>
      <c r="H22">
        <v>1</v>
      </c>
      <c r="I22" t="s">
        <v>35</v>
      </c>
      <c r="J22" t="s">
        <v>3</v>
      </c>
      <c r="K22" t="s">
        <v>562</v>
      </c>
      <c r="L22">
        <v>608254</v>
      </c>
      <c r="N22">
        <v>1013</v>
      </c>
      <c r="O22" t="s">
        <v>563</v>
      </c>
      <c r="P22" t="s">
        <v>563</v>
      </c>
      <c r="Q22">
        <v>1</v>
      </c>
      <c r="X22">
        <v>0.04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2</v>
      </c>
      <c r="AF22" t="s">
        <v>133</v>
      </c>
      <c r="AG22">
        <v>0.05</v>
      </c>
      <c r="AH22">
        <v>2</v>
      </c>
      <c r="AI22">
        <v>35866185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>
      <c r="A23">
        <f>ROW(Source!A80)</f>
        <v>80</v>
      </c>
      <c r="B23">
        <v>35866193</v>
      </c>
      <c r="C23">
        <v>35866183</v>
      </c>
      <c r="D23">
        <v>29172556</v>
      </c>
      <c r="E23">
        <v>1</v>
      </c>
      <c r="F23">
        <v>1</v>
      </c>
      <c r="G23">
        <v>1</v>
      </c>
      <c r="H23">
        <v>2</v>
      </c>
      <c r="I23" t="s">
        <v>564</v>
      </c>
      <c r="J23" t="s">
        <v>565</v>
      </c>
      <c r="K23" t="s">
        <v>566</v>
      </c>
      <c r="L23">
        <v>1368</v>
      </c>
      <c r="N23">
        <v>1011</v>
      </c>
      <c r="O23" t="s">
        <v>567</v>
      </c>
      <c r="P23" t="s">
        <v>567</v>
      </c>
      <c r="Q23">
        <v>1</v>
      </c>
      <c r="X23">
        <v>0.04</v>
      </c>
      <c r="Y23">
        <v>0</v>
      </c>
      <c r="Z23">
        <v>31.26</v>
      </c>
      <c r="AA23">
        <v>13.5</v>
      </c>
      <c r="AB23">
        <v>0</v>
      </c>
      <c r="AC23">
        <v>0</v>
      </c>
      <c r="AD23">
        <v>1</v>
      </c>
      <c r="AE23">
        <v>0</v>
      </c>
      <c r="AF23" t="s">
        <v>133</v>
      </c>
      <c r="AG23">
        <v>0.05</v>
      </c>
      <c r="AH23">
        <v>2</v>
      </c>
      <c r="AI23">
        <v>35866186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>
      <c r="A24">
        <f>ROW(Source!A80)</f>
        <v>80</v>
      </c>
      <c r="B24">
        <v>35866194</v>
      </c>
      <c r="C24">
        <v>35866183</v>
      </c>
      <c r="D24">
        <v>29174913</v>
      </c>
      <c r="E24">
        <v>1</v>
      </c>
      <c r="F24">
        <v>1</v>
      </c>
      <c r="G24">
        <v>1</v>
      </c>
      <c r="H24">
        <v>2</v>
      </c>
      <c r="I24" t="s">
        <v>578</v>
      </c>
      <c r="J24" t="s">
        <v>579</v>
      </c>
      <c r="K24" t="s">
        <v>580</v>
      </c>
      <c r="L24">
        <v>1368</v>
      </c>
      <c r="N24">
        <v>1011</v>
      </c>
      <c r="O24" t="s">
        <v>567</v>
      </c>
      <c r="P24" t="s">
        <v>567</v>
      </c>
      <c r="Q24">
        <v>1</v>
      </c>
      <c r="X24">
        <v>0.15</v>
      </c>
      <c r="Y24">
        <v>0</v>
      </c>
      <c r="Z24">
        <v>87.17</v>
      </c>
      <c r="AA24">
        <v>11.6</v>
      </c>
      <c r="AB24">
        <v>0</v>
      </c>
      <c r="AC24">
        <v>0</v>
      </c>
      <c r="AD24">
        <v>1</v>
      </c>
      <c r="AE24">
        <v>0</v>
      </c>
      <c r="AF24" t="s">
        <v>133</v>
      </c>
      <c r="AG24">
        <v>0.1875</v>
      </c>
      <c r="AH24">
        <v>2</v>
      </c>
      <c r="AI24">
        <v>35866187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>
      <c r="A25">
        <f>ROW(Source!A80)</f>
        <v>80</v>
      </c>
      <c r="B25">
        <v>35866195</v>
      </c>
      <c r="C25">
        <v>35866183</v>
      </c>
      <c r="D25">
        <v>29108696</v>
      </c>
      <c r="E25">
        <v>1</v>
      </c>
      <c r="F25">
        <v>1</v>
      </c>
      <c r="G25">
        <v>1</v>
      </c>
      <c r="H25">
        <v>3</v>
      </c>
      <c r="I25" t="s">
        <v>581</v>
      </c>
      <c r="J25" t="s">
        <v>582</v>
      </c>
      <c r="K25" t="s">
        <v>583</v>
      </c>
      <c r="L25">
        <v>1354</v>
      </c>
      <c r="N25">
        <v>1010</v>
      </c>
      <c r="O25" t="s">
        <v>237</v>
      </c>
      <c r="P25" t="s">
        <v>237</v>
      </c>
      <c r="Q25">
        <v>1</v>
      </c>
      <c r="X25">
        <v>56.6</v>
      </c>
      <c r="Y25">
        <v>67.209999999999994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 t="s">
        <v>3</v>
      </c>
      <c r="AG25">
        <v>56.6</v>
      </c>
      <c r="AH25">
        <v>2</v>
      </c>
      <c r="AI25">
        <v>35866188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>
      <c r="A26">
        <f>ROW(Source!A80)</f>
        <v>80</v>
      </c>
      <c r="B26">
        <v>35866196</v>
      </c>
      <c r="C26">
        <v>35866183</v>
      </c>
      <c r="D26">
        <v>29109717</v>
      </c>
      <c r="E26">
        <v>1</v>
      </c>
      <c r="F26">
        <v>1</v>
      </c>
      <c r="G26">
        <v>1</v>
      </c>
      <c r="H26">
        <v>3</v>
      </c>
      <c r="I26" t="s">
        <v>971</v>
      </c>
      <c r="J26" t="s">
        <v>972</v>
      </c>
      <c r="K26" t="s">
        <v>973</v>
      </c>
      <c r="L26">
        <v>1301</v>
      </c>
      <c r="N26">
        <v>1003</v>
      </c>
      <c r="O26" t="s">
        <v>142</v>
      </c>
      <c r="P26" t="s">
        <v>142</v>
      </c>
      <c r="Q26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>
        <v>1</v>
      </c>
      <c r="AD26">
        <v>0</v>
      </c>
      <c r="AE26">
        <v>0</v>
      </c>
      <c r="AF26" t="s">
        <v>3</v>
      </c>
      <c r="AG26">
        <v>0</v>
      </c>
      <c r="AH26">
        <v>3</v>
      </c>
      <c r="AI26">
        <v>-1</v>
      </c>
      <c r="AJ26" t="s">
        <v>3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>
      <c r="A27">
        <f>ROW(Source!A80)</f>
        <v>80</v>
      </c>
      <c r="B27">
        <v>35866197</v>
      </c>
      <c r="C27">
        <v>35866183</v>
      </c>
      <c r="D27">
        <v>29115197</v>
      </c>
      <c r="E27">
        <v>1</v>
      </c>
      <c r="F27">
        <v>1</v>
      </c>
      <c r="G27">
        <v>1</v>
      </c>
      <c r="H27">
        <v>3</v>
      </c>
      <c r="I27" t="s">
        <v>584</v>
      </c>
      <c r="J27" t="s">
        <v>585</v>
      </c>
      <c r="K27" t="s">
        <v>586</v>
      </c>
      <c r="L27">
        <v>1354</v>
      </c>
      <c r="N27">
        <v>1010</v>
      </c>
      <c r="O27" t="s">
        <v>237</v>
      </c>
      <c r="P27" t="s">
        <v>237</v>
      </c>
      <c r="Q27">
        <v>1</v>
      </c>
      <c r="X27">
        <v>400</v>
      </c>
      <c r="Y27">
        <v>0.5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3</v>
      </c>
      <c r="AG27">
        <v>400</v>
      </c>
      <c r="AH27">
        <v>2</v>
      </c>
      <c r="AI27">
        <v>35866189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>
      <c r="A28">
        <f>ROW(Source!A82)</f>
        <v>82</v>
      </c>
      <c r="B28">
        <v>35866209</v>
      </c>
      <c r="C28">
        <v>35866199</v>
      </c>
      <c r="D28">
        <v>18413230</v>
      </c>
      <c r="E28">
        <v>1</v>
      </c>
      <c r="F28">
        <v>1</v>
      </c>
      <c r="G28">
        <v>1</v>
      </c>
      <c r="H28">
        <v>1</v>
      </c>
      <c r="I28" t="s">
        <v>587</v>
      </c>
      <c r="J28" t="s">
        <v>3</v>
      </c>
      <c r="K28" t="s">
        <v>588</v>
      </c>
      <c r="L28">
        <v>1369</v>
      </c>
      <c r="N28">
        <v>1013</v>
      </c>
      <c r="O28" t="s">
        <v>561</v>
      </c>
      <c r="P28" t="s">
        <v>561</v>
      </c>
      <c r="Q28">
        <v>1</v>
      </c>
      <c r="X28">
        <v>166.47</v>
      </c>
      <c r="Y28">
        <v>0</v>
      </c>
      <c r="Z28">
        <v>0</v>
      </c>
      <c r="AA28">
        <v>0</v>
      </c>
      <c r="AB28">
        <v>293.22000000000003</v>
      </c>
      <c r="AC28">
        <v>0</v>
      </c>
      <c r="AD28">
        <v>1</v>
      </c>
      <c r="AE28">
        <v>1</v>
      </c>
      <c r="AF28" t="s">
        <v>134</v>
      </c>
      <c r="AG28">
        <v>191.44049999999999</v>
      </c>
      <c r="AH28">
        <v>2</v>
      </c>
      <c r="AI28">
        <v>35866200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>
      <c r="A29">
        <f>ROW(Source!A82)</f>
        <v>82</v>
      </c>
      <c r="B29">
        <v>35866210</v>
      </c>
      <c r="C29">
        <v>35866199</v>
      </c>
      <c r="D29">
        <v>121548</v>
      </c>
      <c r="E29">
        <v>1</v>
      </c>
      <c r="F29">
        <v>1</v>
      </c>
      <c r="G29">
        <v>1</v>
      </c>
      <c r="H29">
        <v>1</v>
      </c>
      <c r="I29" t="s">
        <v>35</v>
      </c>
      <c r="J29" t="s">
        <v>3</v>
      </c>
      <c r="K29" t="s">
        <v>562</v>
      </c>
      <c r="L29">
        <v>608254</v>
      </c>
      <c r="N29">
        <v>1013</v>
      </c>
      <c r="O29" t="s">
        <v>563</v>
      </c>
      <c r="P29" t="s">
        <v>563</v>
      </c>
      <c r="Q29">
        <v>1</v>
      </c>
      <c r="X29">
        <v>0.08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2</v>
      </c>
      <c r="AF29" t="s">
        <v>133</v>
      </c>
      <c r="AG29">
        <v>0.1</v>
      </c>
      <c r="AH29">
        <v>2</v>
      </c>
      <c r="AI29">
        <v>35866201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>
      <c r="A30">
        <f>ROW(Source!A82)</f>
        <v>82</v>
      </c>
      <c r="B30">
        <v>35866211</v>
      </c>
      <c r="C30">
        <v>35866199</v>
      </c>
      <c r="D30">
        <v>29172556</v>
      </c>
      <c r="E30">
        <v>1</v>
      </c>
      <c r="F30">
        <v>1</v>
      </c>
      <c r="G30">
        <v>1</v>
      </c>
      <c r="H30">
        <v>2</v>
      </c>
      <c r="I30" t="s">
        <v>564</v>
      </c>
      <c r="J30" t="s">
        <v>565</v>
      </c>
      <c r="K30" t="s">
        <v>566</v>
      </c>
      <c r="L30">
        <v>1368</v>
      </c>
      <c r="N30">
        <v>1011</v>
      </c>
      <c r="O30" t="s">
        <v>567</v>
      </c>
      <c r="P30" t="s">
        <v>567</v>
      </c>
      <c r="Q30">
        <v>1</v>
      </c>
      <c r="X30">
        <v>0.08</v>
      </c>
      <c r="Y30">
        <v>0</v>
      </c>
      <c r="Z30">
        <v>31.26</v>
      </c>
      <c r="AA30">
        <v>13.5</v>
      </c>
      <c r="AB30">
        <v>0</v>
      </c>
      <c r="AC30">
        <v>0</v>
      </c>
      <c r="AD30">
        <v>1</v>
      </c>
      <c r="AE30">
        <v>0</v>
      </c>
      <c r="AF30" t="s">
        <v>133</v>
      </c>
      <c r="AG30">
        <v>0.1</v>
      </c>
      <c r="AH30">
        <v>2</v>
      </c>
      <c r="AI30">
        <v>35866202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>
      <c r="A31">
        <f>ROW(Source!A82)</f>
        <v>82</v>
      </c>
      <c r="B31">
        <v>35866212</v>
      </c>
      <c r="C31">
        <v>35866199</v>
      </c>
      <c r="D31">
        <v>29174591</v>
      </c>
      <c r="E31">
        <v>1</v>
      </c>
      <c r="F31">
        <v>1</v>
      </c>
      <c r="G31">
        <v>1</v>
      </c>
      <c r="H31">
        <v>2</v>
      </c>
      <c r="I31" t="s">
        <v>589</v>
      </c>
      <c r="J31" t="s">
        <v>590</v>
      </c>
      <c r="K31" t="s">
        <v>591</v>
      </c>
      <c r="L31">
        <v>1368</v>
      </c>
      <c r="N31">
        <v>1011</v>
      </c>
      <c r="O31" t="s">
        <v>567</v>
      </c>
      <c r="P31" t="s">
        <v>567</v>
      </c>
      <c r="Q31">
        <v>1</v>
      </c>
      <c r="X31">
        <v>0.26</v>
      </c>
      <c r="Y31">
        <v>0</v>
      </c>
      <c r="Z31">
        <v>0.95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133</v>
      </c>
      <c r="AG31">
        <v>0.32500000000000001</v>
      </c>
      <c r="AH31">
        <v>2</v>
      </c>
      <c r="AI31">
        <v>35866203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>
      <c r="A32">
        <f>ROW(Source!A82)</f>
        <v>82</v>
      </c>
      <c r="B32">
        <v>35866213</v>
      </c>
      <c r="C32">
        <v>35866199</v>
      </c>
      <c r="D32">
        <v>29174913</v>
      </c>
      <c r="E32">
        <v>1</v>
      </c>
      <c r="F32">
        <v>1</v>
      </c>
      <c r="G32">
        <v>1</v>
      </c>
      <c r="H32">
        <v>2</v>
      </c>
      <c r="I32" t="s">
        <v>578</v>
      </c>
      <c r="J32" t="s">
        <v>579</v>
      </c>
      <c r="K32" t="s">
        <v>580</v>
      </c>
      <c r="L32">
        <v>1368</v>
      </c>
      <c r="N32">
        <v>1011</v>
      </c>
      <c r="O32" t="s">
        <v>567</v>
      </c>
      <c r="P32" t="s">
        <v>567</v>
      </c>
      <c r="Q32">
        <v>1</v>
      </c>
      <c r="X32">
        <v>0.5</v>
      </c>
      <c r="Y32">
        <v>0</v>
      </c>
      <c r="Z32">
        <v>87.17</v>
      </c>
      <c r="AA32">
        <v>11.6</v>
      </c>
      <c r="AB32">
        <v>0</v>
      </c>
      <c r="AC32">
        <v>0</v>
      </c>
      <c r="AD32">
        <v>1</v>
      </c>
      <c r="AE32">
        <v>0</v>
      </c>
      <c r="AF32" t="s">
        <v>133</v>
      </c>
      <c r="AG32">
        <v>0.625</v>
      </c>
      <c r="AH32">
        <v>2</v>
      </c>
      <c r="AI32">
        <v>35866204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>
      <c r="A33">
        <f>ROW(Source!A82)</f>
        <v>82</v>
      </c>
      <c r="B33">
        <v>35866214</v>
      </c>
      <c r="C33">
        <v>35866199</v>
      </c>
      <c r="D33">
        <v>29107800</v>
      </c>
      <c r="E33">
        <v>1</v>
      </c>
      <c r="F33">
        <v>1</v>
      </c>
      <c r="G33">
        <v>1</v>
      </c>
      <c r="H33">
        <v>3</v>
      </c>
      <c r="I33" t="s">
        <v>592</v>
      </c>
      <c r="J33" t="s">
        <v>593</v>
      </c>
      <c r="K33" t="s">
        <v>594</v>
      </c>
      <c r="L33">
        <v>1346</v>
      </c>
      <c r="N33">
        <v>1009</v>
      </c>
      <c r="O33" t="s">
        <v>160</v>
      </c>
      <c r="P33" t="s">
        <v>160</v>
      </c>
      <c r="Q33">
        <v>1</v>
      </c>
      <c r="X33">
        <v>0.2</v>
      </c>
      <c r="Y33">
        <v>1.81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3</v>
      </c>
      <c r="AG33">
        <v>0.2</v>
      </c>
      <c r="AH33">
        <v>2</v>
      </c>
      <c r="AI33">
        <v>35866205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>
        <f>ROW(Source!A82)</f>
        <v>82</v>
      </c>
      <c r="B34">
        <v>35866215</v>
      </c>
      <c r="C34">
        <v>35866199</v>
      </c>
      <c r="D34">
        <v>29109411</v>
      </c>
      <c r="E34">
        <v>1</v>
      </c>
      <c r="F34">
        <v>1</v>
      </c>
      <c r="G34">
        <v>1</v>
      </c>
      <c r="H34">
        <v>3</v>
      </c>
      <c r="I34" t="s">
        <v>595</v>
      </c>
      <c r="J34" t="s">
        <v>596</v>
      </c>
      <c r="K34" t="s">
        <v>597</v>
      </c>
      <c r="L34">
        <v>1346</v>
      </c>
      <c r="N34">
        <v>1009</v>
      </c>
      <c r="O34" t="s">
        <v>160</v>
      </c>
      <c r="P34" t="s">
        <v>160</v>
      </c>
      <c r="Q34">
        <v>1</v>
      </c>
      <c r="X34">
        <v>30</v>
      </c>
      <c r="Y34">
        <v>15.95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3</v>
      </c>
      <c r="AG34">
        <v>30</v>
      </c>
      <c r="AH34">
        <v>2</v>
      </c>
      <c r="AI34">
        <v>35866206</v>
      </c>
      <c r="AJ34">
        <v>35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>
      <c r="A35">
        <f>ROW(Source!A82)</f>
        <v>82</v>
      </c>
      <c r="B35">
        <v>35866216</v>
      </c>
      <c r="C35">
        <v>35866199</v>
      </c>
      <c r="D35">
        <v>29109535</v>
      </c>
      <c r="E35">
        <v>1</v>
      </c>
      <c r="F35">
        <v>1</v>
      </c>
      <c r="G35">
        <v>1</v>
      </c>
      <c r="H35">
        <v>3</v>
      </c>
      <c r="I35" t="s">
        <v>287</v>
      </c>
      <c r="J35" t="s">
        <v>289</v>
      </c>
      <c r="K35" t="s">
        <v>288</v>
      </c>
      <c r="L35">
        <v>1327</v>
      </c>
      <c r="N35">
        <v>1005</v>
      </c>
      <c r="O35" t="s">
        <v>155</v>
      </c>
      <c r="P35" t="s">
        <v>155</v>
      </c>
      <c r="Q35">
        <v>1</v>
      </c>
      <c r="X35">
        <v>105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s">
        <v>3</v>
      </c>
      <c r="AG35">
        <v>105</v>
      </c>
      <c r="AH35">
        <v>3</v>
      </c>
      <c r="AI35">
        <v>-1</v>
      </c>
      <c r="AJ35" t="s">
        <v>3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>
        <f>ROW(Source!A82)</f>
        <v>82</v>
      </c>
      <c r="B36">
        <v>35866217</v>
      </c>
      <c r="C36">
        <v>35866199</v>
      </c>
      <c r="D36">
        <v>29109265</v>
      </c>
      <c r="E36">
        <v>1</v>
      </c>
      <c r="F36">
        <v>1</v>
      </c>
      <c r="G36">
        <v>1</v>
      </c>
      <c r="H36">
        <v>3</v>
      </c>
      <c r="I36" t="s">
        <v>290</v>
      </c>
      <c r="J36" t="s">
        <v>292</v>
      </c>
      <c r="K36" t="s">
        <v>291</v>
      </c>
      <c r="L36">
        <v>1348</v>
      </c>
      <c r="N36">
        <v>1009</v>
      </c>
      <c r="O36" t="s">
        <v>30</v>
      </c>
      <c r="P36" t="s">
        <v>30</v>
      </c>
      <c r="Q36">
        <v>1000</v>
      </c>
      <c r="X36">
        <v>8.8999999999999999E-3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s">
        <v>3</v>
      </c>
      <c r="AG36">
        <v>8.8999999999999999E-3</v>
      </c>
      <c r="AH36">
        <v>3</v>
      </c>
      <c r="AI36">
        <v>-1</v>
      </c>
      <c r="AJ36" t="s">
        <v>3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>
      <c r="A37">
        <f>ROW(Source!A85)</f>
        <v>85</v>
      </c>
      <c r="B37">
        <v>35866229</v>
      </c>
      <c r="C37">
        <v>35866220</v>
      </c>
      <c r="D37">
        <v>18410572</v>
      </c>
      <c r="E37">
        <v>1</v>
      </c>
      <c r="F37">
        <v>1</v>
      </c>
      <c r="G37">
        <v>1</v>
      </c>
      <c r="H37">
        <v>1</v>
      </c>
      <c r="I37" t="s">
        <v>598</v>
      </c>
      <c r="J37" t="s">
        <v>3</v>
      </c>
      <c r="K37" t="s">
        <v>599</v>
      </c>
      <c r="L37">
        <v>1369</v>
      </c>
      <c r="N37">
        <v>1013</v>
      </c>
      <c r="O37" t="s">
        <v>561</v>
      </c>
      <c r="P37" t="s">
        <v>561</v>
      </c>
      <c r="Q37">
        <v>1</v>
      </c>
      <c r="X37">
        <v>73.14</v>
      </c>
      <c r="Y37">
        <v>0</v>
      </c>
      <c r="Z37">
        <v>0</v>
      </c>
      <c r="AA37">
        <v>0</v>
      </c>
      <c r="AB37">
        <v>8.74</v>
      </c>
      <c r="AC37">
        <v>0</v>
      </c>
      <c r="AD37">
        <v>1</v>
      </c>
      <c r="AE37">
        <v>1</v>
      </c>
      <c r="AF37" t="s">
        <v>167</v>
      </c>
      <c r="AG37">
        <v>84.11099999999999</v>
      </c>
      <c r="AH37">
        <v>2</v>
      </c>
      <c r="AI37">
        <v>35866221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>
        <f>ROW(Source!A85)</f>
        <v>85</v>
      </c>
      <c r="B38">
        <v>35866230</v>
      </c>
      <c r="C38">
        <v>35866220</v>
      </c>
      <c r="D38">
        <v>121548</v>
      </c>
      <c r="E38">
        <v>1</v>
      </c>
      <c r="F38">
        <v>1</v>
      </c>
      <c r="G38">
        <v>1</v>
      </c>
      <c r="H38">
        <v>1</v>
      </c>
      <c r="I38" t="s">
        <v>35</v>
      </c>
      <c r="J38" t="s">
        <v>3</v>
      </c>
      <c r="K38" t="s">
        <v>562</v>
      </c>
      <c r="L38">
        <v>608254</v>
      </c>
      <c r="N38">
        <v>1013</v>
      </c>
      <c r="O38" t="s">
        <v>563</v>
      </c>
      <c r="P38" t="s">
        <v>563</v>
      </c>
      <c r="Q38">
        <v>1</v>
      </c>
      <c r="X38">
        <v>1.37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2</v>
      </c>
      <c r="AF38" t="s">
        <v>166</v>
      </c>
      <c r="AG38">
        <v>1.7125000000000001</v>
      </c>
      <c r="AH38">
        <v>2</v>
      </c>
      <c r="AI38">
        <v>35866222</v>
      </c>
      <c r="AJ38">
        <v>38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>
      <c r="A39">
        <f>ROW(Source!A85)</f>
        <v>85</v>
      </c>
      <c r="B39">
        <v>35866231</v>
      </c>
      <c r="C39">
        <v>35866220</v>
      </c>
      <c r="D39">
        <v>29172379</v>
      </c>
      <c r="E39">
        <v>1</v>
      </c>
      <c r="F39">
        <v>1</v>
      </c>
      <c r="G39">
        <v>1</v>
      </c>
      <c r="H39">
        <v>2</v>
      </c>
      <c r="I39" t="s">
        <v>600</v>
      </c>
      <c r="J39" t="s">
        <v>601</v>
      </c>
      <c r="K39" t="s">
        <v>602</v>
      </c>
      <c r="L39">
        <v>1368</v>
      </c>
      <c r="N39">
        <v>1011</v>
      </c>
      <c r="O39" t="s">
        <v>567</v>
      </c>
      <c r="P39" t="s">
        <v>567</v>
      </c>
      <c r="Q39">
        <v>1</v>
      </c>
      <c r="X39">
        <v>1.37</v>
      </c>
      <c r="Y39">
        <v>0</v>
      </c>
      <c r="Z39">
        <v>112</v>
      </c>
      <c r="AA39">
        <v>13.5</v>
      </c>
      <c r="AB39">
        <v>0</v>
      </c>
      <c r="AC39">
        <v>0</v>
      </c>
      <c r="AD39">
        <v>1</v>
      </c>
      <c r="AE39">
        <v>0</v>
      </c>
      <c r="AF39" t="s">
        <v>166</v>
      </c>
      <c r="AG39">
        <v>1.7125000000000001</v>
      </c>
      <c r="AH39">
        <v>2</v>
      </c>
      <c r="AI39">
        <v>35866223</v>
      </c>
      <c r="AJ39">
        <v>39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>
      <c r="A40">
        <f>ROW(Source!A85)</f>
        <v>85</v>
      </c>
      <c r="B40">
        <v>35866232</v>
      </c>
      <c r="C40">
        <v>35866220</v>
      </c>
      <c r="D40">
        <v>29174913</v>
      </c>
      <c r="E40">
        <v>1</v>
      </c>
      <c r="F40">
        <v>1</v>
      </c>
      <c r="G40">
        <v>1</v>
      </c>
      <c r="H40">
        <v>2</v>
      </c>
      <c r="I40" t="s">
        <v>578</v>
      </c>
      <c r="J40" t="s">
        <v>579</v>
      </c>
      <c r="K40" t="s">
        <v>580</v>
      </c>
      <c r="L40">
        <v>1368</v>
      </c>
      <c r="N40">
        <v>1011</v>
      </c>
      <c r="O40" t="s">
        <v>567</v>
      </c>
      <c r="P40" t="s">
        <v>567</v>
      </c>
      <c r="Q40">
        <v>1</v>
      </c>
      <c r="X40">
        <v>2.06</v>
      </c>
      <c r="Y40">
        <v>0</v>
      </c>
      <c r="Z40">
        <v>87.17</v>
      </c>
      <c r="AA40">
        <v>11.6</v>
      </c>
      <c r="AB40">
        <v>0</v>
      </c>
      <c r="AC40">
        <v>0</v>
      </c>
      <c r="AD40">
        <v>1</v>
      </c>
      <c r="AE40">
        <v>0</v>
      </c>
      <c r="AF40" t="s">
        <v>166</v>
      </c>
      <c r="AG40">
        <v>2.5750000000000002</v>
      </c>
      <c r="AH40">
        <v>2</v>
      </c>
      <c r="AI40">
        <v>35866224</v>
      </c>
      <c r="AJ40">
        <v>40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>
      <c r="A41">
        <f>ROW(Source!A85)</f>
        <v>85</v>
      </c>
      <c r="B41">
        <v>35866233</v>
      </c>
      <c r="C41">
        <v>35866220</v>
      </c>
      <c r="D41">
        <v>29114332</v>
      </c>
      <c r="E41">
        <v>1</v>
      </c>
      <c r="F41">
        <v>1</v>
      </c>
      <c r="G41">
        <v>1</v>
      </c>
      <c r="H41">
        <v>3</v>
      </c>
      <c r="I41" t="s">
        <v>603</v>
      </c>
      <c r="J41" t="s">
        <v>604</v>
      </c>
      <c r="K41" t="s">
        <v>605</v>
      </c>
      <c r="L41">
        <v>1348</v>
      </c>
      <c r="N41">
        <v>1009</v>
      </c>
      <c r="O41" t="s">
        <v>30</v>
      </c>
      <c r="P41" t="s">
        <v>30</v>
      </c>
      <c r="Q41">
        <v>1000</v>
      </c>
      <c r="X41">
        <v>3.3999999999999998E-3</v>
      </c>
      <c r="Y41">
        <v>11978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3</v>
      </c>
      <c r="AG41">
        <v>3.3999999999999998E-3</v>
      </c>
      <c r="AH41">
        <v>2</v>
      </c>
      <c r="AI41">
        <v>35866226</v>
      </c>
      <c r="AJ41">
        <v>42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>
      <c r="A42">
        <f>ROW(Source!A85)</f>
        <v>85</v>
      </c>
      <c r="B42">
        <v>35866234</v>
      </c>
      <c r="C42">
        <v>35866220</v>
      </c>
      <c r="D42">
        <v>29114830</v>
      </c>
      <c r="E42">
        <v>1</v>
      </c>
      <c r="F42">
        <v>1</v>
      </c>
      <c r="G42">
        <v>1</v>
      </c>
      <c r="H42">
        <v>3</v>
      </c>
      <c r="I42" t="s">
        <v>377</v>
      </c>
      <c r="J42" t="s">
        <v>379</v>
      </c>
      <c r="K42" t="s">
        <v>378</v>
      </c>
      <c r="L42">
        <v>1035</v>
      </c>
      <c r="N42">
        <v>1013</v>
      </c>
      <c r="O42" t="s">
        <v>170</v>
      </c>
      <c r="P42" t="s">
        <v>170</v>
      </c>
      <c r="Q42">
        <v>1</v>
      </c>
      <c r="X42">
        <v>0</v>
      </c>
      <c r="Y42">
        <v>0</v>
      </c>
      <c r="Z42">
        <v>0</v>
      </c>
      <c r="AA42">
        <v>0</v>
      </c>
      <c r="AB42">
        <v>0</v>
      </c>
      <c r="AC42">
        <v>1</v>
      </c>
      <c r="AD42">
        <v>0</v>
      </c>
      <c r="AE42">
        <v>0</v>
      </c>
      <c r="AF42" t="s">
        <v>3</v>
      </c>
      <c r="AG42">
        <v>0</v>
      </c>
      <c r="AH42">
        <v>3</v>
      </c>
      <c r="AI42">
        <v>-1</v>
      </c>
      <c r="AJ42" t="s">
        <v>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>
      <c r="A43">
        <f>ROW(Source!A85)</f>
        <v>85</v>
      </c>
      <c r="B43">
        <v>35866235</v>
      </c>
      <c r="C43">
        <v>35866220</v>
      </c>
      <c r="D43">
        <v>29130561</v>
      </c>
      <c r="E43">
        <v>1</v>
      </c>
      <c r="F43">
        <v>1</v>
      </c>
      <c r="G43">
        <v>1</v>
      </c>
      <c r="H43">
        <v>3</v>
      </c>
      <c r="I43" t="s">
        <v>177</v>
      </c>
      <c r="J43" t="s">
        <v>179</v>
      </c>
      <c r="K43" t="s">
        <v>178</v>
      </c>
      <c r="L43">
        <v>1327</v>
      </c>
      <c r="N43">
        <v>1005</v>
      </c>
      <c r="O43" t="s">
        <v>155</v>
      </c>
      <c r="P43" t="s">
        <v>155</v>
      </c>
      <c r="Q43">
        <v>1</v>
      </c>
      <c r="X43">
        <v>100</v>
      </c>
      <c r="Y43">
        <v>207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 t="s">
        <v>3</v>
      </c>
      <c r="AG43">
        <v>100</v>
      </c>
      <c r="AH43">
        <v>2</v>
      </c>
      <c r="AI43">
        <v>35866227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>
      <c r="A44">
        <f>ROW(Source!A89)</f>
        <v>89</v>
      </c>
      <c r="B44">
        <v>35866244</v>
      </c>
      <c r="C44">
        <v>35866239</v>
      </c>
      <c r="D44">
        <v>18408291</v>
      </c>
      <c r="E44">
        <v>1</v>
      </c>
      <c r="F44">
        <v>1</v>
      </c>
      <c r="G44">
        <v>1</v>
      </c>
      <c r="H44">
        <v>1</v>
      </c>
      <c r="I44" t="s">
        <v>606</v>
      </c>
      <c r="J44" t="s">
        <v>3</v>
      </c>
      <c r="K44" t="s">
        <v>607</v>
      </c>
      <c r="L44">
        <v>1369</v>
      </c>
      <c r="N44">
        <v>1013</v>
      </c>
      <c r="O44" t="s">
        <v>561</v>
      </c>
      <c r="P44" t="s">
        <v>561</v>
      </c>
      <c r="Q44">
        <v>1</v>
      </c>
      <c r="X44">
        <v>7.82</v>
      </c>
      <c r="Y44">
        <v>0</v>
      </c>
      <c r="Z44">
        <v>0</v>
      </c>
      <c r="AA44">
        <v>0</v>
      </c>
      <c r="AB44">
        <v>260.95999999999998</v>
      </c>
      <c r="AC44">
        <v>0</v>
      </c>
      <c r="AD44">
        <v>1</v>
      </c>
      <c r="AE44">
        <v>1</v>
      </c>
      <c r="AF44" t="s">
        <v>3</v>
      </c>
      <c r="AG44">
        <v>7.82</v>
      </c>
      <c r="AH44">
        <v>2</v>
      </c>
      <c r="AI44">
        <v>35866240</v>
      </c>
      <c r="AJ44">
        <v>45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>
      <c r="A45">
        <f>ROW(Source!A89)</f>
        <v>89</v>
      </c>
      <c r="B45">
        <v>35866245</v>
      </c>
      <c r="C45">
        <v>35866239</v>
      </c>
      <c r="D45">
        <v>29174913</v>
      </c>
      <c r="E45">
        <v>1</v>
      </c>
      <c r="F45">
        <v>1</v>
      </c>
      <c r="G45">
        <v>1</v>
      </c>
      <c r="H45">
        <v>2</v>
      </c>
      <c r="I45" t="s">
        <v>578</v>
      </c>
      <c r="J45" t="s">
        <v>579</v>
      </c>
      <c r="K45" t="s">
        <v>580</v>
      </c>
      <c r="L45">
        <v>1368</v>
      </c>
      <c r="N45">
        <v>1011</v>
      </c>
      <c r="O45" t="s">
        <v>567</v>
      </c>
      <c r="P45" t="s">
        <v>567</v>
      </c>
      <c r="Q45">
        <v>1</v>
      </c>
      <c r="X45">
        <v>0.04</v>
      </c>
      <c r="Y45">
        <v>0</v>
      </c>
      <c r="Z45">
        <v>87.17</v>
      </c>
      <c r="AA45">
        <v>11.6</v>
      </c>
      <c r="AB45">
        <v>0</v>
      </c>
      <c r="AC45">
        <v>0</v>
      </c>
      <c r="AD45">
        <v>1</v>
      </c>
      <c r="AE45">
        <v>0</v>
      </c>
      <c r="AF45" t="s">
        <v>3</v>
      </c>
      <c r="AG45">
        <v>0.04</v>
      </c>
      <c r="AH45">
        <v>2</v>
      </c>
      <c r="AI45">
        <v>35866241</v>
      </c>
      <c r="AJ45">
        <v>46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>
      <c r="A46">
        <f>ROW(Source!A89)</f>
        <v>89</v>
      </c>
      <c r="B46">
        <v>35866246</v>
      </c>
      <c r="C46">
        <v>35866239</v>
      </c>
      <c r="D46">
        <v>29114332</v>
      </c>
      <c r="E46">
        <v>1</v>
      </c>
      <c r="F46">
        <v>1</v>
      </c>
      <c r="G46">
        <v>1</v>
      </c>
      <c r="H46">
        <v>3</v>
      </c>
      <c r="I46" t="s">
        <v>603</v>
      </c>
      <c r="J46" t="s">
        <v>604</v>
      </c>
      <c r="K46" t="s">
        <v>605</v>
      </c>
      <c r="L46">
        <v>1348</v>
      </c>
      <c r="N46">
        <v>1009</v>
      </c>
      <c r="O46" t="s">
        <v>30</v>
      </c>
      <c r="P46" t="s">
        <v>30</v>
      </c>
      <c r="Q46">
        <v>1000</v>
      </c>
      <c r="X46">
        <v>7.1000000000000002E-4</v>
      </c>
      <c r="Y46">
        <v>11978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7.1000000000000002E-4</v>
      </c>
      <c r="AH46">
        <v>2</v>
      </c>
      <c r="AI46">
        <v>35866242</v>
      </c>
      <c r="AJ46">
        <v>47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>
      <c r="A47">
        <f>ROW(Source!A89)</f>
        <v>89</v>
      </c>
      <c r="B47">
        <v>35866247</v>
      </c>
      <c r="C47">
        <v>35866239</v>
      </c>
      <c r="D47">
        <v>29131015</v>
      </c>
      <c r="E47">
        <v>1</v>
      </c>
      <c r="F47">
        <v>1</v>
      </c>
      <c r="G47">
        <v>1</v>
      </c>
      <c r="H47">
        <v>3</v>
      </c>
      <c r="I47" t="s">
        <v>608</v>
      </c>
      <c r="J47" t="s">
        <v>609</v>
      </c>
      <c r="K47" t="s">
        <v>610</v>
      </c>
      <c r="L47">
        <v>1301</v>
      </c>
      <c r="N47">
        <v>1003</v>
      </c>
      <c r="O47" t="s">
        <v>142</v>
      </c>
      <c r="P47" t="s">
        <v>142</v>
      </c>
      <c r="Q47">
        <v>1</v>
      </c>
      <c r="X47">
        <v>112</v>
      </c>
      <c r="Y47">
        <v>3.93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3</v>
      </c>
      <c r="AG47">
        <v>112</v>
      </c>
      <c r="AH47">
        <v>2</v>
      </c>
      <c r="AI47">
        <v>35866243</v>
      </c>
      <c r="AJ47">
        <v>48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>
      <c r="A48">
        <f>ROW(Source!A90)</f>
        <v>90</v>
      </c>
      <c r="B48">
        <v>36144820</v>
      </c>
      <c r="C48">
        <v>35866248</v>
      </c>
      <c r="D48">
        <v>18407150</v>
      </c>
      <c r="E48">
        <v>1</v>
      </c>
      <c r="F48">
        <v>1</v>
      </c>
      <c r="G48">
        <v>1</v>
      </c>
      <c r="H48">
        <v>1</v>
      </c>
      <c r="I48" t="s">
        <v>576</v>
      </c>
      <c r="J48" t="s">
        <v>3</v>
      </c>
      <c r="K48" t="s">
        <v>577</v>
      </c>
      <c r="L48">
        <v>1369</v>
      </c>
      <c r="N48">
        <v>1013</v>
      </c>
      <c r="O48" t="s">
        <v>561</v>
      </c>
      <c r="P48" t="s">
        <v>561</v>
      </c>
      <c r="Q48">
        <v>1</v>
      </c>
      <c r="X48">
        <v>35.74</v>
      </c>
      <c r="Y48">
        <v>0</v>
      </c>
      <c r="Z48">
        <v>0</v>
      </c>
      <c r="AA48">
        <v>0</v>
      </c>
      <c r="AB48">
        <v>272.45</v>
      </c>
      <c r="AC48">
        <v>0</v>
      </c>
      <c r="AD48">
        <v>1</v>
      </c>
      <c r="AE48">
        <v>1</v>
      </c>
      <c r="AF48" t="s">
        <v>134</v>
      </c>
      <c r="AG48">
        <v>41.100999999999999</v>
      </c>
      <c r="AH48">
        <v>2</v>
      </c>
      <c r="AI48">
        <v>36144820</v>
      </c>
      <c r="AJ48">
        <v>49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>
      <c r="A49">
        <f>ROW(Source!A90)</f>
        <v>90</v>
      </c>
      <c r="B49">
        <v>36144821</v>
      </c>
      <c r="C49">
        <v>35866248</v>
      </c>
      <c r="D49">
        <v>121548</v>
      </c>
      <c r="E49">
        <v>1</v>
      </c>
      <c r="F49">
        <v>1</v>
      </c>
      <c r="G49">
        <v>1</v>
      </c>
      <c r="H49">
        <v>1</v>
      </c>
      <c r="I49" t="s">
        <v>35</v>
      </c>
      <c r="J49" t="s">
        <v>3</v>
      </c>
      <c r="K49" t="s">
        <v>562</v>
      </c>
      <c r="L49">
        <v>608254</v>
      </c>
      <c r="N49">
        <v>1013</v>
      </c>
      <c r="O49" t="s">
        <v>563</v>
      </c>
      <c r="P49" t="s">
        <v>563</v>
      </c>
      <c r="Q49">
        <v>1</v>
      </c>
      <c r="X49">
        <v>0.18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2</v>
      </c>
      <c r="AF49" t="s">
        <v>133</v>
      </c>
      <c r="AG49">
        <v>0.22499999999999998</v>
      </c>
      <c r="AH49">
        <v>2</v>
      </c>
      <c r="AI49">
        <v>36144821</v>
      </c>
      <c r="AJ49">
        <v>50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>
      <c r="A50">
        <f>ROW(Source!A90)</f>
        <v>90</v>
      </c>
      <c r="B50">
        <v>36144822</v>
      </c>
      <c r="C50">
        <v>35866248</v>
      </c>
      <c r="D50">
        <v>29172556</v>
      </c>
      <c r="E50">
        <v>1</v>
      </c>
      <c r="F50">
        <v>1</v>
      </c>
      <c r="G50">
        <v>1</v>
      </c>
      <c r="H50">
        <v>2</v>
      </c>
      <c r="I50" t="s">
        <v>564</v>
      </c>
      <c r="J50" t="s">
        <v>565</v>
      </c>
      <c r="K50" t="s">
        <v>566</v>
      </c>
      <c r="L50">
        <v>1368</v>
      </c>
      <c r="N50">
        <v>1011</v>
      </c>
      <c r="O50" t="s">
        <v>567</v>
      </c>
      <c r="P50" t="s">
        <v>567</v>
      </c>
      <c r="Q50">
        <v>1</v>
      </c>
      <c r="X50">
        <v>0.18</v>
      </c>
      <c r="Y50">
        <v>0</v>
      </c>
      <c r="Z50">
        <v>31.26</v>
      </c>
      <c r="AA50">
        <v>13.5</v>
      </c>
      <c r="AB50">
        <v>0</v>
      </c>
      <c r="AC50">
        <v>0</v>
      </c>
      <c r="AD50">
        <v>1</v>
      </c>
      <c r="AE50">
        <v>0</v>
      </c>
      <c r="AF50" t="s">
        <v>133</v>
      </c>
      <c r="AG50">
        <v>0.22499999999999998</v>
      </c>
      <c r="AH50">
        <v>2</v>
      </c>
      <c r="AI50">
        <v>36144822</v>
      </c>
      <c r="AJ50">
        <v>51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>
      <c r="A51">
        <f>ROW(Source!A90)</f>
        <v>90</v>
      </c>
      <c r="B51">
        <v>36144823</v>
      </c>
      <c r="C51">
        <v>35866248</v>
      </c>
      <c r="D51">
        <v>29174591</v>
      </c>
      <c r="E51">
        <v>1</v>
      </c>
      <c r="F51">
        <v>1</v>
      </c>
      <c r="G51">
        <v>1</v>
      </c>
      <c r="H51">
        <v>2</v>
      </c>
      <c r="I51" t="s">
        <v>589</v>
      </c>
      <c r="J51" t="s">
        <v>590</v>
      </c>
      <c r="K51" t="s">
        <v>591</v>
      </c>
      <c r="L51">
        <v>1368</v>
      </c>
      <c r="N51">
        <v>1011</v>
      </c>
      <c r="O51" t="s">
        <v>567</v>
      </c>
      <c r="P51" t="s">
        <v>567</v>
      </c>
      <c r="Q51">
        <v>1</v>
      </c>
      <c r="X51">
        <v>0.32</v>
      </c>
      <c r="Y51">
        <v>0</v>
      </c>
      <c r="Z51">
        <v>0.95</v>
      </c>
      <c r="AA51">
        <v>0</v>
      </c>
      <c r="AB51">
        <v>0</v>
      </c>
      <c r="AC51">
        <v>0</v>
      </c>
      <c r="AD51">
        <v>1</v>
      </c>
      <c r="AE51">
        <v>0</v>
      </c>
      <c r="AF51" t="s">
        <v>133</v>
      </c>
      <c r="AG51">
        <v>0.4</v>
      </c>
      <c r="AH51">
        <v>2</v>
      </c>
      <c r="AI51">
        <v>36144823</v>
      </c>
      <c r="AJ51">
        <v>52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>
      <c r="A52">
        <f>ROW(Source!A90)</f>
        <v>90</v>
      </c>
      <c r="B52">
        <v>36144824</v>
      </c>
      <c r="C52">
        <v>35866248</v>
      </c>
      <c r="D52">
        <v>29174913</v>
      </c>
      <c r="E52">
        <v>1</v>
      </c>
      <c r="F52">
        <v>1</v>
      </c>
      <c r="G52">
        <v>1</v>
      </c>
      <c r="H52">
        <v>2</v>
      </c>
      <c r="I52" t="s">
        <v>578</v>
      </c>
      <c r="J52" t="s">
        <v>579</v>
      </c>
      <c r="K52" t="s">
        <v>580</v>
      </c>
      <c r="L52">
        <v>1368</v>
      </c>
      <c r="N52">
        <v>1011</v>
      </c>
      <c r="O52" t="s">
        <v>567</v>
      </c>
      <c r="P52" t="s">
        <v>567</v>
      </c>
      <c r="Q52">
        <v>1</v>
      </c>
      <c r="X52">
        <v>0.26</v>
      </c>
      <c r="Y52">
        <v>0</v>
      </c>
      <c r="Z52">
        <v>87.17</v>
      </c>
      <c r="AA52">
        <v>11.6</v>
      </c>
      <c r="AB52">
        <v>0</v>
      </c>
      <c r="AC52">
        <v>0</v>
      </c>
      <c r="AD52">
        <v>1</v>
      </c>
      <c r="AE52">
        <v>0</v>
      </c>
      <c r="AF52" t="s">
        <v>133</v>
      </c>
      <c r="AG52">
        <v>0.32500000000000001</v>
      </c>
      <c r="AH52">
        <v>2</v>
      </c>
      <c r="AI52">
        <v>36144824</v>
      </c>
      <c r="AJ52">
        <v>53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>
      <c r="A53">
        <f>ROW(Source!A90)</f>
        <v>90</v>
      </c>
      <c r="B53">
        <v>36144825</v>
      </c>
      <c r="C53">
        <v>35866248</v>
      </c>
      <c r="D53">
        <v>29109162</v>
      </c>
      <c r="E53">
        <v>1</v>
      </c>
      <c r="F53">
        <v>1</v>
      </c>
      <c r="G53">
        <v>1</v>
      </c>
      <c r="H53">
        <v>3</v>
      </c>
      <c r="I53" t="s">
        <v>611</v>
      </c>
      <c r="J53" t="s">
        <v>612</v>
      </c>
      <c r="K53" t="s">
        <v>613</v>
      </c>
      <c r="L53">
        <v>1327</v>
      </c>
      <c r="N53">
        <v>1005</v>
      </c>
      <c r="O53" t="s">
        <v>155</v>
      </c>
      <c r="P53" t="s">
        <v>155</v>
      </c>
      <c r="Q53">
        <v>1</v>
      </c>
      <c r="X53">
        <v>21</v>
      </c>
      <c r="Y53">
        <v>5.71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0</v>
      </c>
      <c r="AF53" t="s">
        <v>3</v>
      </c>
      <c r="AG53">
        <v>21</v>
      </c>
      <c r="AH53">
        <v>2</v>
      </c>
      <c r="AI53">
        <v>36144825</v>
      </c>
      <c r="AJ53">
        <v>54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>
      <c r="A54">
        <f>ROW(Source!A90)</f>
        <v>90</v>
      </c>
      <c r="B54">
        <v>36144826</v>
      </c>
      <c r="C54">
        <v>35866248</v>
      </c>
      <c r="D54">
        <v>29131086</v>
      </c>
      <c r="E54">
        <v>1</v>
      </c>
      <c r="F54">
        <v>1</v>
      </c>
      <c r="G54">
        <v>1</v>
      </c>
      <c r="H54">
        <v>3</v>
      </c>
      <c r="I54" t="s">
        <v>614</v>
      </c>
      <c r="J54" t="s">
        <v>615</v>
      </c>
      <c r="K54" t="s">
        <v>616</v>
      </c>
      <c r="L54">
        <v>1339</v>
      </c>
      <c r="N54">
        <v>1007</v>
      </c>
      <c r="O54" t="s">
        <v>617</v>
      </c>
      <c r="P54" t="s">
        <v>617</v>
      </c>
      <c r="Q54">
        <v>1</v>
      </c>
      <c r="X54">
        <v>0.82</v>
      </c>
      <c r="Y54">
        <v>1970.01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3</v>
      </c>
      <c r="AG54">
        <v>0.82</v>
      </c>
      <c r="AH54">
        <v>2</v>
      </c>
      <c r="AI54">
        <v>36144826</v>
      </c>
      <c r="AJ54">
        <v>55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>
      <c r="A55">
        <f>ROW(Source!A91)</f>
        <v>91</v>
      </c>
      <c r="B55">
        <v>35866284</v>
      </c>
      <c r="C55">
        <v>35866275</v>
      </c>
      <c r="D55">
        <v>18407150</v>
      </c>
      <c r="E55">
        <v>1</v>
      </c>
      <c r="F55">
        <v>1</v>
      </c>
      <c r="G55">
        <v>1</v>
      </c>
      <c r="H55">
        <v>1</v>
      </c>
      <c r="I55" t="s">
        <v>576</v>
      </c>
      <c r="J55" t="s">
        <v>3</v>
      </c>
      <c r="K55" t="s">
        <v>577</v>
      </c>
      <c r="L55">
        <v>1369</v>
      </c>
      <c r="N55">
        <v>1013</v>
      </c>
      <c r="O55" t="s">
        <v>561</v>
      </c>
      <c r="P55" t="s">
        <v>561</v>
      </c>
      <c r="Q55">
        <v>1</v>
      </c>
      <c r="X55">
        <v>60.72</v>
      </c>
      <c r="Y55">
        <v>0</v>
      </c>
      <c r="Z55">
        <v>0</v>
      </c>
      <c r="AA55">
        <v>0</v>
      </c>
      <c r="AB55">
        <v>272.45</v>
      </c>
      <c r="AC55">
        <v>0</v>
      </c>
      <c r="AD55">
        <v>1</v>
      </c>
      <c r="AE55">
        <v>1</v>
      </c>
      <c r="AF55" t="s">
        <v>134</v>
      </c>
      <c r="AG55">
        <v>69.827999999999989</v>
      </c>
      <c r="AH55">
        <v>2</v>
      </c>
      <c r="AI55">
        <v>35866276</v>
      </c>
      <c r="AJ55">
        <v>56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>
      <c r="A56">
        <f>ROW(Source!A91)</f>
        <v>91</v>
      </c>
      <c r="B56">
        <v>35866285</v>
      </c>
      <c r="C56">
        <v>35866275</v>
      </c>
      <c r="D56">
        <v>121548</v>
      </c>
      <c r="E56">
        <v>1</v>
      </c>
      <c r="F56">
        <v>1</v>
      </c>
      <c r="G56">
        <v>1</v>
      </c>
      <c r="H56">
        <v>1</v>
      </c>
      <c r="I56" t="s">
        <v>35</v>
      </c>
      <c r="J56" t="s">
        <v>3</v>
      </c>
      <c r="K56" t="s">
        <v>562</v>
      </c>
      <c r="L56">
        <v>608254</v>
      </c>
      <c r="N56">
        <v>1013</v>
      </c>
      <c r="O56" t="s">
        <v>563</v>
      </c>
      <c r="P56" t="s">
        <v>563</v>
      </c>
      <c r="Q56">
        <v>1</v>
      </c>
      <c r="X56">
        <v>0.57999999999999996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2</v>
      </c>
      <c r="AF56" t="s">
        <v>133</v>
      </c>
      <c r="AG56">
        <v>0.72499999999999998</v>
      </c>
      <c r="AH56">
        <v>2</v>
      </c>
      <c r="AI56">
        <v>35866277</v>
      </c>
      <c r="AJ56">
        <v>57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>
      <c r="A57">
        <f>ROW(Source!A91)</f>
        <v>91</v>
      </c>
      <c r="B57">
        <v>35866286</v>
      </c>
      <c r="C57">
        <v>35866275</v>
      </c>
      <c r="D57">
        <v>29172556</v>
      </c>
      <c r="E57">
        <v>1</v>
      </c>
      <c r="F57">
        <v>1</v>
      </c>
      <c r="G57">
        <v>1</v>
      </c>
      <c r="H57">
        <v>2</v>
      </c>
      <c r="I57" t="s">
        <v>564</v>
      </c>
      <c r="J57" t="s">
        <v>565</v>
      </c>
      <c r="K57" t="s">
        <v>566</v>
      </c>
      <c r="L57">
        <v>1368</v>
      </c>
      <c r="N57">
        <v>1011</v>
      </c>
      <c r="O57" t="s">
        <v>567</v>
      </c>
      <c r="P57" t="s">
        <v>567</v>
      </c>
      <c r="Q57">
        <v>1</v>
      </c>
      <c r="X57">
        <v>0.57999999999999996</v>
      </c>
      <c r="Y57">
        <v>0</v>
      </c>
      <c r="Z57">
        <v>31.26</v>
      </c>
      <c r="AA57">
        <v>13.5</v>
      </c>
      <c r="AB57">
        <v>0</v>
      </c>
      <c r="AC57">
        <v>0</v>
      </c>
      <c r="AD57">
        <v>1</v>
      </c>
      <c r="AE57">
        <v>0</v>
      </c>
      <c r="AF57" t="s">
        <v>133</v>
      </c>
      <c r="AG57">
        <v>0.72499999999999998</v>
      </c>
      <c r="AH57">
        <v>2</v>
      </c>
      <c r="AI57">
        <v>35866278</v>
      </c>
      <c r="AJ57">
        <v>58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>
        <f>ROW(Source!A91)</f>
        <v>91</v>
      </c>
      <c r="B58">
        <v>35866287</v>
      </c>
      <c r="C58">
        <v>35866275</v>
      </c>
      <c r="D58">
        <v>29174591</v>
      </c>
      <c r="E58">
        <v>1</v>
      </c>
      <c r="F58">
        <v>1</v>
      </c>
      <c r="G58">
        <v>1</v>
      </c>
      <c r="H58">
        <v>2</v>
      </c>
      <c r="I58" t="s">
        <v>589</v>
      </c>
      <c r="J58" t="s">
        <v>590</v>
      </c>
      <c r="K58" t="s">
        <v>591</v>
      </c>
      <c r="L58">
        <v>1368</v>
      </c>
      <c r="N58">
        <v>1011</v>
      </c>
      <c r="O58" t="s">
        <v>567</v>
      </c>
      <c r="P58" t="s">
        <v>567</v>
      </c>
      <c r="Q58">
        <v>1</v>
      </c>
      <c r="X58">
        <v>0.82</v>
      </c>
      <c r="Y58">
        <v>0</v>
      </c>
      <c r="Z58">
        <v>0.95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133</v>
      </c>
      <c r="AG58">
        <v>1.0249999999999999</v>
      </c>
      <c r="AH58">
        <v>2</v>
      </c>
      <c r="AI58">
        <v>35866279</v>
      </c>
      <c r="AJ58">
        <v>59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>
      <c r="A59">
        <f>ROW(Source!A91)</f>
        <v>91</v>
      </c>
      <c r="B59">
        <v>35866288</v>
      </c>
      <c r="C59">
        <v>35866275</v>
      </c>
      <c r="D59">
        <v>29174661</v>
      </c>
      <c r="E59">
        <v>1</v>
      </c>
      <c r="F59">
        <v>1</v>
      </c>
      <c r="G59">
        <v>1</v>
      </c>
      <c r="H59">
        <v>2</v>
      </c>
      <c r="I59" t="s">
        <v>618</v>
      </c>
      <c r="J59" t="s">
        <v>619</v>
      </c>
      <c r="K59" t="s">
        <v>620</v>
      </c>
      <c r="L59">
        <v>1368</v>
      </c>
      <c r="N59">
        <v>1011</v>
      </c>
      <c r="O59" t="s">
        <v>567</v>
      </c>
      <c r="P59" t="s">
        <v>567</v>
      </c>
      <c r="Q59">
        <v>1</v>
      </c>
      <c r="X59">
        <v>2.7</v>
      </c>
      <c r="Y59">
        <v>0</v>
      </c>
      <c r="Z59">
        <v>2.09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133</v>
      </c>
      <c r="AG59">
        <v>3.375</v>
      </c>
      <c r="AH59">
        <v>2</v>
      </c>
      <c r="AI59">
        <v>35866280</v>
      </c>
      <c r="AJ59">
        <v>60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>
      <c r="A60">
        <f>ROW(Source!A91)</f>
        <v>91</v>
      </c>
      <c r="B60">
        <v>35866289</v>
      </c>
      <c r="C60">
        <v>35866275</v>
      </c>
      <c r="D60">
        <v>29174913</v>
      </c>
      <c r="E60">
        <v>1</v>
      </c>
      <c r="F60">
        <v>1</v>
      </c>
      <c r="G60">
        <v>1</v>
      </c>
      <c r="H60">
        <v>2</v>
      </c>
      <c r="I60" t="s">
        <v>578</v>
      </c>
      <c r="J60" t="s">
        <v>579</v>
      </c>
      <c r="K60" t="s">
        <v>580</v>
      </c>
      <c r="L60">
        <v>1368</v>
      </c>
      <c r="N60">
        <v>1011</v>
      </c>
      <c r="O60" t="s">
        <v>567</v>
      </c>
      <c r="P60" t="s">
        <v>567</v>
      </c>
      <c r="Q60">
        <v>1</v>
      </c>
      <c r="X60">
        <v>0.84</v>
      </c>
      <c r="Y60">
        <v>0</v>
      </c>
      <c r="Z60">
        <v>87.17</v>
      </c>
      <c r="AA60">
        <v>11.6</v>
      </c>
      <c r="AB60">
        <v>0</v>
      </c>
      <c r="AC60">
        <v>0</v>
      </c>
      <c r="AD60">
        <v>1</v>
      </c>
      <c r="AE60">
        <v>0</v>
      </c>
      <c r="AF60" t="s">
        <v>133</v>
      </c>
      <c r="AG60">
        <v>1.05</v>
      </c>
      <c r="AH60">
        <v>2</v>
      </c>
      <c r="AI60">
        <v>35866281</v>
      </c>
      <c r="AJ60">
        <v>61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>
      <c r="A61">
        <f>ROW(Source!A91)</f>
        <v>91</v>
      </c>
      <c r="B61">
        <v>35866290</v>
      </c>
      <c r="C61">
        <v>35866275</v>
      </c>
      <c r="D61">
        <v>29114332</v>
      </c>
      <c r="E61">
        <v>1</v>
      </c>
      <c r="F61">
        <v>1</v>
      </c>
      <c r="G61">
        <v>1</v>
      </c>
      <c r="H61">
        <v>3</v>
      </c>
      <c r="I61" t="s">
        <v>603</v>
      </c>
      <c r="J61" t="s">
        <v>604</v>
      </c>
      <c r="K61" t="s">
        <v>605</v>
      </c>
      <c r="L61">
        <v>1348</v>
      </c>
      <c r="N61">
        <v>1009</v>
      </c>
      <c r="O61" t="s">
        <v>30</v>
      </c>
      <c r="P61" t="s">
        <v>30</v>
      </c>
      <c r="Q61">
        <v>1000</v>
      </c>
      <c r="X61">
        <v>1.23E-2</v>
      </c>
      <c r="Y61">
        <v>11978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3</v>
      </c>
      <c r="AG61">
        <v>1.23E-2</v>
      </c>
      <c r="AH61">
        <v>2</v>
      </c>
      <c r="AI61">
        <v>35866282</v>
      </c>
      <c r="AJ61">
        <v>62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>
      <c r="A62">
        <f>ROW(Source!A91)</f>
        <v>91</v>
      </c>
      <c r="B62">
        <v>35866291</v>
      </c>
      <c r="C62">
        <v>35866275</v>
      </c>
      <c r="D62">
        <v>29130788</v>
      </c>
      <c r="E62">
        <v>1</v>
      </c>
      <c r="F62">
        <v>1</v>
      </c>
      <c r="G62">
        <v>1</v>
      </c>
      <c r="H62">
        <v>3</v>
      </c>
      <c r="I62" t="s">
        <v>621</v>
      </c>
      <c r="J62" t="s">
        <v>622</v>
      </c>
      <c r="K62" t="s">
        <v>623</v>
      </c>
      <c r="L62">
        <v>1339</v>
      </c>
      <c r="N62">
        <v>1007</v>
      </c>
      <c r="O62" t="s">
        <v>617</v>
      </c>
      <c r="P62" t="s">
        <v>617</v>
      </c>
      <c r="Q62">
        <v>1</v>
      </c>
      <c r="X62">
        <v>2.88</v>
      </c>
      <c r="Y62">
        <v>2156.0100000000002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3</v>
      </c>
      <c r="AG62">
        <v>2.88</v>
      </c>
      <c r="AH62">
        <v>2</v>
      </c>
      <c r="AI62">
        <v>35866283</v>
      </c>
      <c r="AJ62">
        <v>63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>
      <c r="A63">
        <f>ROW(Source!A92)</f>
        <v>92</v>
      </c>
      <c r="B63">
        <v>35866300</v>
      </c>
      <c r="C63">
        <v>35866292</v>
      </c>
      <c r="D63">
        <v>18408291</v>
      </c>
      <c r="E63">
        <v>1</v>
      </c>
      <c r="F63">
        <v>1</v>
      </c>
      <c r="G63">
        <v>1</v>
      </c>
      <c r="H63">
        <v>1</v>
      </c>
      <c r="I63" t="s">
        <v>606</v>
      </c>
      <c r="J63" t="s">
        <v>3</v>
      </c>
      <c r="K63" t="s">
        <v>607</v>
      </c>
      <c r="L63">
        <v>1369</v>
      </c>
      <c r="N63">
        <v>1013</v>
      </c>
      <c r="O63" t="s">
        <v>561</v>
      </c>
      <c r="P63" t="s">
        <v>561</v>
      </c>
      <c r="Q63">
        <v>1</v>
      </c>
      <c r="X63">
        <v>31.26</v>
      </c>
      <c r="Y63">
        <v>0</v>
      </c>
      <c r="Z63">
        <v>0</v>
      </c>
      <c r="AA63">
        <v>0</v>
      </c>
      <c r="AB63">
        <v>8.17</v>
      </c>
      <c r="AC63">
        <v>0</v>
      </c>
      <c r="AD63">
        <v>1</v>
      </c>
      <c r="AE63">
        <v>1</v>
      </c>
      <c r="AF63" t="s">
        <v>134</v>
      </c>
      <c r="AG63">
        <v>35.948999999999998</v>
      </c>
      <c r="AH63">
        <v>2</v>
      </c>
      <c r="AI63">
        <v>35866293</v>
      </c>
      <c r="AJ63">
        <v>64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>
      <c r="A64">
        <f>ROW(Source!A92)</f>
        <v>92</v>
      </c>
      <c r="B64">
        <v>35866301</v>
      </c>
      <c r="C64">
        <v>35866292</v>
      </c>
      <c r="D64">
        <v>121548</v>
      </c>
      <c r="E64">
        <v>1</v>
      </c>
      <c r="F64">
        <v>1</v>
      </c>
      <c r="G64">
        <v>1</v>
      </c>
      <c r="H64">
        <v>1</v>
      </c>
      <c r="I64" t="s">
        <v>35</v>
      </c>
      <c r="J64" t="s">
        <v>3</v>
      </c>
      <c r="K64" t="s">
        <v>562</v>
      </c>
      <c r="L64">
        <v>608254</v>
      </c>
      <c r="N64">
        <v>1013</v>
      </c>
      <c r="O64" t="s">
        <v>563</v>
      </c>
      <c r="P64" t="s">
        <v>563</v>
      </c>
      <c r="Q64">
        <v>1</v>
      </c>
      <c r="X64">
        <v>6.7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2</v>
      </c>
      <c r="AF64" t="s">
        <v>133</v>
      </c>
      <c r="AG64">
        <v>8.375</v>
      </c>
      <c r="AH64">
        <v>2</v>
      </c>
      <c r="AI64">
        <v>35866294</v>
      </c>
      <c r="AJ64">
        <v>65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>
        <f>ROW(Source!A92)</f>
        <v>92</v>
      </c>
      <c r="B65">
        <v>35866302</v>
      </c>
      <c r="C65">
        <v>35866292</v>
      </c>
      <c r="D65">
        <v>29172710</v>
      </c>
      <c r="E65">
        <v>1</v>
      </c>
      <c r="F65">
        <v>1</v>
      </c>
      <c r="G65">
        <v>1</v>
      </c>
      <c r="H65">
        <v>2</v>
      </c>
      <c r="I65" t="s">
        <v>570</v>
      </c>
      <c r="J65" t="s">
        <v>571</v>
      </c>
      <c r="K65" t="s">
        <v>572</v>
      </c>
      <c r="L65">
        <v>1368</v>
      </c>
      <c r="N65">
        <v>1011</v>
      </c>
      <c r="O65" t="s">
        <v>567</v>
      </c>
      <c r="P65" t="s">
        <v>567</v>
      </c>
      <c r="Q65">
        <v>1</v>
      </c>
      <c r="X65">
        <v>6.7</v>
      </c>
      <c r="Y65">
        <v>0</v>
      </c>
      <c r="Z65">
        <v>46.56</v>
      </c>
      <c r="AA65">
        <v>10.06</v>
      </c>
      <c r="AB65">
        <v>0</v>
      </c>
      <c r="AC65">
        <v>0</v>
      </c>
      <c r="AD65">
        <v>1</v>
      </c>
      <c r="AE65">
        <v>0</v>
      </c>
      <c r="AF65" t="s">
        <v>133</v>
      </c>
      <c r="AG65">
        <v>8.375</v>
      </c>
      <c r="AH65">
        <v>2</v>
      </c>
      <c r="AI65">
        <v>35866295</v>
      </c>
      <c r="AJ65">
        <v>66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>
      <c r="A66">
        <f>ROW(Source!A92)</f>
        <v>92</v>
      </c>
      <c r="B66">
        <v>35866303</v>
      </c>
      <c r="C66">
        <v>35866292</v>
      </c>
      <c r="D66">
        <v>29173472</v>
      </c>
      <c r="E66">
        <v>1</v>
      </c>
      <c r="F66">
        <v>1</v>
      </c>
      <c r="G66">
        <v>1</v>
      </c>
      <c r="H66">
        <v>2</v>
      </c>
      <c r="I66" t="s">
        <v>624</v>
      </c>
      <c r="J66" t="s">
        <v>625</v>
      </c>
      <c r="K66" t="s">
        <v>626</v>
      </c>
      <c r="L66">
        <v>1368</v>
      </c>
      <c r="N66">
        <v>1011</v>
      </c>
      <c r="O66" t="s">
        <v>567</v>
      </c>
      <c r="P66" t="s">
        <v>567</v>
      </c>
      <c r="Q66">
        <v>1</v>
      </c>
      <c r="X66">
        <v>11</v>
      </c>
      <c r="Y66">
        <v>0</v>
      </c>
      <c r="Z66">
        <v>3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133</v>
      </c>
      <c r="AG66">
        <v>13.75</v>
      </c>
      <c r="AH66">
        <v>2</v>
      </c>
      <c r="AI66">
        <v>35866296</v>
      </c>
      <c r="AJ66">
        <v>67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>
        <f>ROW(Source!A92)</f>
        <v>92</v>
      </c>
      <c r="B67">
        <v>35866304</v>
      </c>
      <c r="C67">
        <v>35866292</v>
      </c>
      <c r="D67">
        <v>29174913</v>
      </c>
      <c r="E67">
        <v>1</v>
      </c>
      <c r="F67">
        <v>1</v>
      </c>
      <c r="G67">
        <v>1</v>
      </c>
      <c r="H67">
        <v>2</v>
      </c>
      <c r="I67" t="s">
        <v>578</v>
      </c>
      <c r="J67" t="s">
        <v>579</v>
      </c>
      <c r="K67" t="s">
        <v>580</v>
      </c>
      <c r="L67">
        <v>1368</v>
      </c>
      <c r="N67">
        <v>1011</v>
      </c>
      <c r="O67" t="s">
        <v>567</v>
      </c>
      <c r="P67" t="s">
        <v>567</v>
      </c>
      <c r="Q67">
        <v>1</v>
      </c>
      <c r="X67">
        <v>0.35</v>
      </c>
      <c r="Y67">
        <v>0</v>
      </c>
      <c r="Z67">
        <v>87.17</v>
      </c>
      <c r="AA67">
        <v>11.6</v>
      </c>
      <c r="AB67">
        <v>0</v>
      </c>
      <c r="AC67">
        <v>0</v>
      </c>
      <c r="AD67">
        <v>1</v>
      </c>
      <c r="AE67">
        <v>0</v>
      </c>
      <c r="AF67" t="s">
        <v>133</v>
      </c>
      <c r="AG67">
        <v>0.4375</v>
      </c>
      <c r="AH67">
        <v>2</v>
      </c>
      <c r="AI67">
        <v>35866297</v>
      </c>
      <c r="AJ67">
        <v>68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>
      <c r="A68">
        <f>ROW(Source!A92)</f>
        <v>92</v>
      </c>
      <c r="B68">
        <v>35866305</v>
      </c>
      <c r="C68">
        <v>35866292</v>
      </c>
      <c r="D68">
        <v>29114687</v>
      </c>
      <c r="E68">
        <v>1</v>
      </c>
      <c r="F68">
        <v>1</v>
      </c>
      <c r="G68">
        <v>1</v>
      </c>
      <c r="H68">
        <v>3</v>
      </c>
      <c r="I68" t="s">
        <v>627</v>
      </c>
      <c r="J68" t="s">
        <v>628</v>
      </c>
      <c r="K68" t="s">
        <v>629</v>
      </c>
      <c r="L68">
        <v>1348</v>
      </c>
      <c r="N68">
        <v>1009</v>
      </c>
      <c r="O68" t="s">
        <v>30</v>
      </c>
      <c r="P68" t="s">
        <v>30</v>
      </c>
      <c r="Q68">
        <v>1000</v>
      </c>
      <c r="X68">
        <v>1.8E-3</v>
      </c>
      <c r="Y68">
        <v>16974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3</v>
      </c>
      <c r="AG68">
        <v>1.8E-3</v>
      </c>
      <c r="AH68">
        <v>2</v>
      </c>
      <c r="AI68">
        <v>35866298</v>
      </c>
      <c r="AJ68">
        <v>69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>
      <c r="A69">
        <f>ROW(Source!A92)</f>
        <v>92</v>
      </c>
      <c r="B69">
        <v>35866306</v>
      </c>
      <c r="C69">
        <v>35866292</v>
      </c>
      <c r="D69">
        <v>29115292</v>
      </c>
      <c r="E69">
        <v>1</v>
      </c>
      <c r="F69">
        <v>1</v>
      </c>
      <c r="G69">
        <v>1</v>
      </c>
      <c r="H69">
        <v>3</v>
      </c>
      <c r="I69" t="s">
        <v>630</v>
      </c>
      <c r="J69" t="s">
        <v>631</v>
      </c>
      <c r="K69" t="s">
        <v>632</v>
      </c>
      <c r="L69">
        <v>1339</v>
      </c>
      <c r="N69">
        <v>1007</v>
      </c>
      <c r="O69" t="s">
        <v>617</v>
      </c>
      <c r="P69" t="s">
        <v>617</v>
      </c>
      <c r="Q69">
        <v>1</v>
      </c>
      <c r="X69">
        <v>1.24</v>
      </c>
      <c r="Y69">
        <v>4478.33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3</v>
      </c>
      <c r="AG69">
        <v>1.24</v>
      </c>
      <c r="AH69">
        <v>2</v>
      </c>
      <c r="AI69">
        <v>35866299</v>
      </c>
      <c r="AJ69">
        <v>70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>
      <c r="A70">
        <f>ROW(Source!A93)</f>
        <v>93</v>
      </c>
      <c r="B70">
        <v>36144828</v>
      </c>
      <c r="C70">
        <v>36144827</v>
      </c>
      <c r="D70">
        <v>31427882</v>
      </c>
      <c r="E70">
        <v>1</v>
      </c>
      <c r="F70">
        <v>1</v>
      </c>
      <c r="G70">
        <v>1</v>
      </c>
      <c r="H70">
        <v>1</v>
      </c>
      <c r="I70" t="s">
        <v>633</v>
      </c>
      <c r="J70" t="s">
        <v>3</v>
      </c>
      <c r="K70" t="s">
        <v>634</v>
      </c>
      <c r="L70">
        <v>1369</v>
      </c>
      <c r="N70">
        <v>1013</v>
      </c>
      <c r="O70" t="s">
        <v>561</v>
      </c>
      <c r="P70" t="s">
        <v>561</v>
      </c>
      <c r="Q70">
        <v>1</v>
      </c>
      <c r="X70">
        <v>45.26</v>
      </c>
      <c r="Y70">
        <v>0</v>
      </c>
      <c r="Z70">
        <v>0</v>
      </c>
      <c r="AA70">
        <v>0</v>
      </c>
      <c r="AB70">
        <v>272.45</v>
      </c>
      <c r="AC70">
        <v>0</v>
      </c>
      <c r="AD70">
        <v>1</v>
      </c>
      <c r="AE70">
        <v>1</v>
      </c>
      <c r="AF70" t="s">
        <v>134</v>
      </c>
      <c r="AG70">
        <v>52.048999999999992</v>
      </c>
      <c r="AH70">
        <v>2</v>
      </c>
      <c r="AI70">
        <v>36144828</v>
      </c>
      <c r="AJ70">
        <v>71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>
      <c r="A71">
        <f>ROW(Source!A93)</f>
        <v>93</v>
      </c>
      <c r="B71">
        <v>36144829</v>
      </c>
      <c r="C71">
        <v>36144827</v>
      </c>
      <c r="D71">
        <v>121548</v>
      </c>
      <c r="E71">
        <v>1</v>
      </c>
      <c r="F71">
        <v>1</v>
      </c>
      <c r="G71">
        <v>1</v>
      </c>
      <c r="H71">
        <v>1</v>
      </c>
      <c r="I71" t="s">
        <v>35</v>
      </c>
      <c r="J71" t="s">
        <v>3</v>
      </c>
      <c r="K71" t="s">
        <v>562</v>
      </c>
      <c r="L71">
        <v>608254</v>
      </c>
      <c r="N71">
        <v>1013</v>
      </c>
      <c r="O71" t="s">
        <v>563</v>
      </c>
      <c r="P71" t="s">
        <v>563</v>
      </c>
      <c r="Q71">
        <v>1</v>
      </c>
      <c r="X71">
        <v>0.04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2</v>
      </c>
      <c r="AF71" t="s">
        <v>133</v>
      </c>
      <c r="AG71">
        <v>0.05</v>
      </c>
      <c r="AH71">
        <v>2</v>
      </c>
      <c r="AI71">
        <v>36144829</v>
      </c>
      <c r="AJ71">
        <v>72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>
      <c r="A72">
        <f>ROW(Source!A93)</f>
        <v>93</v>
      </c>
      <c r="B72">
        <v>36144830</v>
      </c>
      <c r="C72">
        <v>36144827</v>
      </c>
      <c r="D72">
        <v>35554737</v>
      </c>
      <c r="E72">
        <v>1</v>
      </c>
      <c r="F72">
        <v>1</v>
      </c>
      <c r="G72">
        <v>1</v>
      </c>
      <c r="H72">
        <v>2</v>
      </c>
      <c r="I72" t="s">
        <v>564</v>
      </c>
      <c r="J72" t="s">
        <v>635</v>
      </c>
      <c r="K72" t="s">
        <v>566</v>
      </c>
      <c r="L72">
        <v>1368</v>
      </c>
      <c r="N72">
        <v>1011</v>
      </c>
      <c r="O72" t="s">
        <v>567</v>
      </c>
      <c r="P72" t="s">
        <v>567</v>
      </c>
      <c r="Q72">
        <v>1</v>
      </c>
      <c r="X72">
        <v>0.04</v>
      </c>
      <c r="Y72">
        <v>0</v>
      </c>
      <c r="Z72">
        <v>31.26</v>
      </c>
      <c r="AA72">
        <v>13.5</v>
      </c>
      <c r="AB72">
        <v>0</v>
      </c>
      <c r="AC72">
        <v>0</v>
      </c>
      <c r="AD72">
        <v>1</v>
      </c>
      <c r="AE72">
        <v>0</v>
      </c>
      <c r="AF72" t="s">
        <v>133</v>
      </c>
      <c r="AG72">
        <v>0.05</v>
      </c>
      <c r="AH72">
        <v>2</v>
      </c>
      <c r="AI72">
        <v>36144830</v>
      </c>
      <c r="AJ72">
        <v>73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>
      <c r="A73">
        <f>ROW(Source!A93)</f>
        <v>93</v>
      </c>
      <c r="B73">
        <v>36144831</v>
      </c>
      <c r="C73">
        <v>36144827</v>
      </c>
      <c r="D73">
        <v>35555025</v>
      </c>
      <c r="E73">
        <v>1</v>
      </c>
      <c r="F73">
        <v>1</v>
      </c>
      <c r="G73">
        <v>1</v>
      </c>
      <c r="H73">
        <v>2</v>
      </c>
      <c r="I73" t="s">
        <v>636</v>
      </c>
      <c r="J73" t="s">
        <v>637</v>
      </c>
      <c r="K73" t="s">
        <v>638</v>
      </c>
      <c r="L73">
        <v>1368</v>
      </c>
      <c r="N73">
        <v>1011</v>
      </c>
      <c r="O73" t="s">
        <v>567</v>
      </c>
      <c r="P73" t="s">
        <v>567</v>
      </c>
      <c r="Q73">
        <v>1</v>
      </c>
      <c r="X73">
        <v>1.35</v>
      </c>
      <c r="Y73">
        <v>0</v>
      </c>
      <c r="Z73">
        <v>2.7</v>
      </c>
      <c r="AA73">
        <v>0</v>
      </c>
      <c r="AB73">
        <v>0</v>
      </c>
      <c r="AC73">
        <v>0</v>
      </c>
      <c r="AD73">
        <v>1</v>
      </c>
      <c r="AE73">
        <v>0</v>
      </c>
      <c r="AF73" t="s">
        <v>133</v>
      </c>
      <c r="AG73">
        <v>1.6875</v>
      </c>
      <c r="AH73">
        <v>2</v>
      </c>
      <c r="AI73">
        <v>36144831</v>
      </c>
      <c r="AJ73">
        <v>74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>
      <c r="A74">
        <f>ROW(Source!A93)</f>
        <v>93</v>
      </c>
      <c r="B74">
        <v>36144832</v>
      </c>
      <c r="C74">
        <v>36144827</v>
      </c>
      <c r="D74">
        <v>35555088</v>
      </c>
      <c r="E74">
        <v>1</v>
      </c>
      <c r="F74">
        <v>1</v>
      </c>
      <c r="G74">
        <v>1</v>
      </c>
      <c r="H74">
        <v>2</v>
      </c>
      <c r="I74" t="s">
        <v>578</v>
      </c>
      <c r="J74" t="s">
        <v>639</v>
      </c>
      <c r="K74" t="s">
        <v>580</v>
      </c>
      <c r="L74">
        <v>1368</v>
      </c>
      <c r="N74">
        <v>1011</v>
      </c>
      <c r="O74" t="s">
        <v>567</v>
      </c>
      <c r="P74" t="s">
        <v>567</v>
      </c>
      <c r="Q74">
        <v>1</v>
      </c>
      <c r="X74">
        <v>0.01</v>
      </c>
      <c r="Y74">
        <v>0</v>
      </c>
      <c r="Z74">
        <v>87.17</v>
      </c>
      <c r="AA74">
        <v>11.6</v>
      </c>
      <c r="AB74">
        <v>0</v>
      </c>
      <c r="AC74">
        <v>0</v>
      </c>
      <c r="AD74">
        <v>1</v>
      </c>
      <c r="AE74">
        <v>0</v>
      </c>
      <c r="AF74" t="s">
        <v>133</v>
      </c>
      <c r="AG74">
        <v>1.2500000000000001E-2</v>
      </c>
      <c r="AH74">
        <v>2</v>
      </c>
      <c r="AI74">
        <v>36144832</v>
      </c>
      <c r="AJ74">
        <v>75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>
      <c r="A75">
        <f>ROW(Source!A93)</f>
        <v>93</v>
      </c>
      <c r="B75">
        <v>36144833</v>
      </c>
      <c r="C75">
        <v>36144827</v>
      </c>
      <c r="D75">
        <v>35552818</v>
      </c>
      <c r="E75">
        <v>1</v>
      </c>
      <c r="F75">
        <v>1</v>
      </c>
      <c r="G75">
        <v>1</v>
      </c>
      <c r="H75">
        <v>3</v>
      </c>
      <c r="I75" t="s">
        <v>640</v>
      </c>
      <c r="J75" t="s">
        <v>641</v>
      </c>
      <c r="K75" t="s">
        <v>642</v>
      </c>
      <c r="L75">
        <v>1308</v>
      </c>
      <c r="N75">
        <v>1003</v>
      </c>
      <c r="O75" t="s">
        <v>65</v>
      </c>
      <c r="P75" t="s">
        <v>65</v>
      </c>
      <c r="Q75">
        <v>100</v>
      </c>
      <c r="X75">
        <v>0.68</v>
      </c>
      <c r="Y75">
        <v>99.4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0</v>
      </c>
      <c r="AF75" t="s">
        <v>3</v>
      </c>
      <c r="AG75">
        <v>0.68</v>
      </c>
      <c r="AH75">
        <v>2</v>
      </c>
      <c r="AI75">
        <v>36144833</v>
      </c>
      <c r="AJ75">
        <v>76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>
      <c r="A76">
        <f>ROW(Source!A93)</f>
        <v>93</v>
      </c>
      <c r="B76">
        <v>36144834</v>
      </c>
      <c r="C76">
        <v>36144827</v>
      </c>
      <c r="D76">
        <v>35554067</v>
      </c>
      <c r="E76">
        <v>1</v>
      </c>
      <c r="F76">
        <v>1</v>
      </c>
      <c r="G76">
        <v>1</v>
      </c>
      <c r="H76">
        <v>3</v>
      </c>
      <c r="I76" t="s">
        <v>205</v>
      </c>
      <c r="J76" t="s">
        <v>207</v>
      </c>
      <c r="K76" t="s">
        <v>206</v>
      </c>
      <c r="L76">
        <v>1327</v>
      </c>
      <c r="N76">
        <v>1005</v>
      </c>
      <c r="O76" t="s">
        <v>155</v>
      </c>
      <c r="P76" t="s">
        <v>155</v>
      </c>
      <c r="Q76">
        <v>1</v>
      </c>
      <c r="X76">
        <v>102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s">
        <v>3</v>
      </c>
      <c r="AG76">
        <v>102</v>
      </c>
      <c r="AH76">
        <v>2</v>
      </c>
      <c r="AI76">
        <v>36144834</v>
      </c>
      <c r="AJ76">
        <v>78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>
      <c r="A77">
        <f>ROW(Source!A93)</f>
        <v>93</v>
      </c>
      <c r="B77">
        <v>36144835</v>
      </c>
      <c r="C77">
        <v>36144827</v>
      </c>
      <c r="D77">
        <v>35553389</v>
      </c>
      <c r="E77">
        <v>1</v>
      </c>
      <c r="F77">
        <v>1</v>
      </c>
      <c r="G77">
        <v>1</v>
      </c>
      <c r="H77">
        <v>3</v>
      </c>
      <c r="I77" t="s">
        <v>643</v>
      </c>
      <c r="J77" t="s">
        <v>644</v>
      </c>
      <c r="K77" t="s">
        <v>645</v>
      </c>
      <c r="L77">
        <v>1346</v>
      </c>
      <c r="N77">
        <v>1009</v>
      </c>
      <c r="O77" t="s">
        <v>160</v>
      </c>
      <c r="P77" t="s">
        <v>160</v>
      </c>
      <c r="Q77">
        <v>1</v>
      </c>
      <c r="X77">
        <v>27</v>
      </c>
      <c r="Y77">
        <v>26.71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3</v>
      </c>
      <c r="AG77">
        <v>27</v>
      </c>
      <c r="AH77">
        <v>2</v>
      </c>
      <c r="AI77">
        <v>36144835</v>
      </c>
      <c r="AJ77">
        <v>79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>
      <c r="A78">
        <f>ROW(Source!A96)</f>
        <v>96</v>
      </c>
      <c r="B78">
        <v>35866338</v>
      </c>
      <c r="C78">
        <v>35866325</v>
      </c>
      <c r="D78">
        <v>18413230</v>
      </c>
      <c r="E78">
        <v>1</v>
      </c>
      <c r="F78">
        <v>1</v>
      </c>
      <c r="G78">
        <v>1</v>
      </c>
      <c r="H78">
        <v>1</v>
      </c>
      <c r="I78" t="s">
        <v>587</v>
      </c>
      <c r="J78" t="s">
        <v>3</v>
      </c>
      <c r="K78" t="s">
        <v>588</v>
      </c>
      <c r="L78">
        <v>1369</v>
      </c>
      <c r="N78">
        <v>1013</v>
      </c>
      <c r="O78" t="s">
        <v>561</v>
      </c>
      <c r="P78" t="s">
        <v>561</v>
      </c>
      <c r="Q78">
        <v>1</v>
      </c>
      <c r="X78">
        <v>6.66</v>
      </c>
      <c r="Y78">
        <v>0</v>
      </c>
      <c r="Z78">
        <v>0</v>
      </c>
      <c r="AA78">
        <v>0</v>
      </c>
      <c r="AB78">
        <v>9.18</v>
      </c>
      <c r="AC78">
        <v>0</v>
      </c>
      <c r="AD78">
        <v>1</v>
      </c>
      <c r="AE78">
        <v>1</v>
      </c>
      <c r="AF78" t="s">
        <v>134</v>
      </c>
      <c r="AG78">
        <v>7.6589999999999998</v>
      </c>
      <c r="AH78">
        <v>2</v>
      </c>
      <c r="AI78">
        <v>35866326</v>
      </c>
      <c r="AJ78">
        <v>80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>
      <c r="A79">
        <f>ROW(Source!A96)</f>
        <v>96</v>
      </c>
      <c r="B79">
        <v>35866339</v>
      </c>
      <c r="C79">
        <v>35866325</v>
      </c>
      <c r="D79">
        <v>29173472</v>
      </c>
      <c r="E79">
        <v>1</v>
      </c>
      <c r="F79">
        <v>1</v>
      </c>
      <c r="G79">
        <v>1</v>
      </c>
      <c r="H79">
        <v>2</v>
      </c>
      <c r="I79" t="s">
        <v>624</v>
      </c>
      <c r="J79" t="s">
        <v>625</v>
      </c>
      <c r="K79" t="s">
        <v>626</v>
      </c>
      <c r="L79">
        <v>1368</v>
      </c>
      <c r="N79">
        <v>1011</v>
      </c>
      <c r="O79" t="s">
        <v>567</v>
      </c>
      <c r="P79" t="s">
        <v>567</v>
      </c>
      <c r="Q79">
        <v>1</v>
      </c>
      <c r="X79">
        <v>2.0099999999999998</v>
      </c>
      <c r="Y79">
        <v>0</v>
      </c>
      <c r="Z79">
        <v>3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133</v>
      </c>
      <c r="AG79">
        <v>2.5124999999999997</v>
      </c>
      <c r="AH79">
        <v>2</v>
      </c>
      <c r="AI79">
        <v>35866327</v>
      </c>
      <c r="AJ79">
        <v>81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>
      <c r="A80">
        <f>ROW(Source!A96)</f>
        <v>96</v>
      </c>
      <c r="B80">
        <v>35866340</v>
      </c>
      <c r="C80">
        <v>35866325</v>
      </c>
      <c r="D80">
        <v>29174500</v>
      </c>
      <c r="E80">
        <v>1</v>
      </c>
      <c r="F80">
        <v>1</v>
      </c>
      <c r="G80">
        <v>1</v>
      </c>
      <c r="H80">
        <v>2</v>
      </c>
      <c r="I80" t="s">
        <v>646</v>
      </c>
      <c r="J80" t="s">
        <v>647</v>
      </c>
      <c r="K80" t="s">
        <v>648</v>
      </c>
      <c r="L80">
        <v>1368</v>
      </c>
      <c r="N80">
        <v>1011</v>
      </c>
      <c r="O80" t="s">
        <v>567</v>
      </c>
      <c r="P80" t="s">
        <v>567</v>
      </c>
      <c r="Q80">
        <v>1</v>
      </c>
      <c r="X80">
        <v>1.33</v>
      </c>
      <c r="Y80">
        <v>0</v>
      </c>
      <c r="Z80">
        <v>1.95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133</v>
      </c>
      <c r="AG80">
        <v>1.6625000000000001</v>
      </c>
      <c r="AH80">
        <v>2</v>
      </c>
      <c r="AI80">
        <v>35866328</v>
      </c>
      <c r="AJ80">
        <v>82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>
      <c r="A81">
        <f>ROW(Source!A96)</f>
        <v>96</v>
      </c>
      <c r="B81">
        <v>35866341</v>
      </c>
      <c r="C81">
        <v>35866325</v>
      </c>
      <c r="D81">
        <v>29174913</v>
      </c>
      <c r="E81">
        <v>1</v>
      </c>
      <c r="F81">
        <v>1</v>
      </c>
      <c r="G81">
        <v>1</v>
      </c>
      <c r="H81">
        <v>2</v>
      </c>
      <c r="I81" t="s">
        <v>578</v>
      </c>
      <c r="J81" t="s">
        <v>579</v>
      </c>
      <c r="K81" t="s">
        <v>580</v>
      </c>
      <c r="L81">
        <v>1368</v>
      </c>
      <c r="N81">
        <v>1011</v>
      </c>
      <c r="O81" t="s">
        <v>567</v>
      </c>
      <c r="P81" t="s">
        <v>567</v>
      </c>
      <c r="Q81">
        <v>1</v>
      </c>
      <c r="X81">
        <v>0.03</v>
      </c>
      <c r="Y81">
        <v>0</v>
      </c>
      <c r="Z81">
        <v>87.17</v>
      </c>
      <c r="AA81">
        <v>11.6</v>
      </c>
      <c r="AB81">
        <v>0</v>
      </c>
      <c r="AC81">
        <v>0</v>
      </c>
      <c r="AD81">
        <v>1</v>
      </c>
      <c r="AE81">
        <v>0</v>
      </c>
      <c r="AF81" t="s">
        <v>133</v>
      </c>
      <c r="AG81">
        <v>3.7499999999999999E-2</v>
      </c>
      <c r="AH81">
        <v>2</v>
      </c>
      <c r="AI81">
        <v>35866329</v>
      </c>
      <c r="AJ81">
        <v>83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>
      <c r="A82">
        <f>ROW(Source!A96)</f>
        <v>96</v>
      </c>
      <c r="B82">
        <v>35866342</v>
      </c>
      <c r="C82">
        <v>35866325</v>
      </c>
      <c r="D82">
        <v>29114471</v>
      </c>
      <c r="E82">
        <v>1</v>
      </c>
      <c r="F82">
        <v>1</v>
      </c>
      <c r="G82">
        <v>1</v>
      </c>
      <c r="H82">
        <v>3</v>
      </c>
      <c r="I82" t="s">
        <v>649</v>
      </c>
      <c r="J82" t="s">
        <v>650</v>
      </c>
      <c r="K82" t="s">
        <v>651</v>
      </c>
      <c r="L82">
        <v>1358</v>
      </c>
      <c r="N82">
        <v>1010</v>
      </c>
      <c r="O82" t="s">
        <v>652</v>
      </c>
      <c r="P82" t="s">
        <v>652</v>
      </c>
      <c r="Q82">
        <v>10</v>
      </c>
      <c r="X82">
        <v>26.3</v>
      </c>
      <c r="Y82">
        <v>1.6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26.3</v>
      </c>
      <c r="AH82">
        <v>2</v>
      </c>
      <c r="AI82">
        <v>35866330</v>
      </c>
      <c r="AJ82">
        <v>84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>
      <c r="A83">
        <f>ROW(Source!A96)</f>
        <v>96</v>
      </c>
      <c r="B83">
        <v>35866343</v>
      </c>
      <c r="C83">
        <v>35866325</v>
      </c>
      <c r="D83">
        <v>29114305</v>
      </c>
      <c r="E83">
        <v>1</v>
      </c>
      <c r="F83">
        <v>1</v>
      </c>
      <c r="G83">
        <v>1</v>
      </c>
      <c r="H83">
        <v>3</v>
      </c>
      <c r="I83" t="s">
        <v>653</v>
      </c>
      <c r="J83" t="s">
        <v>654</v>
      </c>
      <c r="K83" t="s">
        <v>655</v>
      </c>
      <c r="L83">
        <v>1354</v>
      </c>
      <c r="N83">
        <v>1010</v>
      </c>
      <c r="O83" t="s">
        <v>237</v>
      </c>
      <c r="P83" t="s">
        <v>237</v>
      </c>
      <c r="Q83">
        <v>1</v>
      </c>
      <c r="X83">
        <v>263</v>
      </c>
      <c r="Y83">
        <v>0.12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0</v>
      </c>
      <c r="AF83" t="s">
        <v>3</v>
      </c>
      <c r="AG83">
        <v>263</v>
      </c>
      <c r="AH83">
        <v>2</v>
      </c>
      <c r="AI83">
        <v>35866331</v>
      </c>
      <c r="AJ83">
        <v>85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>
      <c r="A84">
        <f>ROW(Source!A96)</f>
        <v>96</v>
      </c>
      <c r="B84">
        <v>35866344</v>
      </c>
      <c r="C84">
        <v>35866325</v>
      </c>
      <c r="D84">
        <v>29111012</v>
      </c>
      <c r="E84">
        <v>1</v>
      </c>
      <c r="F84">
        <v>1</v>
      </c>
      <c r="G84">
        <v>1</v>
      </c>
      <c r="H84">
        <v>3</v>
      </c>
      <c r="I84" t="s">
        <v>656</v>
      </c>
      <c r="J84" t="s">
        <v>657</v>
      </c>
      <c r="K84" t="s">
        <v>658</v>
      </c>
      <c r="L84">
        <v>1354</v>
      </c>
      <c r="N84">
        <v>1010</v>
      </c>
      <c r="O84" t="s">
        <v>237</v>
      </c>
      <c r="P84" t="s">
        <v>237</v>
      </c>
      <c r="Q84">
        <v>1</v>
      </c>
      <c r="X84">
        <v>7</v>
      </c>
      <c r="Y84">
        <v>1.29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3</v>
      </c>
      <c r="AG84">
        <v>7</v>
      </c>
      <c r="AH84">
        <v>2</v>
      </c>
      <c r="AI84">
        <v>35866332</v>
      </c>
      <c r="AJ84">
        <v>86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>
      <c r="A85">
        <f>ROW(Source!A96)</f>
        <v>96</v>
      </c>
      <c r="B85">
        <v>35866345</v>
      </c>
      <c r="C85">
        <v>35866325</v>
      </c>
      <c r="D85">
        <v>29111013</v>
      </c>
      <c r="E85">
        <v>1</v>
      </c>
      <c r="F85">
        <v>1</v>
      </c>
      <c r="G85">
        <v>1</v>
      </c>
      <c r="H85">
        <v>3</v>
      </c>
      <c r="I85" t="s">
        <v>659</v>
      </c>
      <c r="J85" t="s">
        <v>660</v>
      </c>
      <c r="K85" t="s">
        <v>661</v>
      </c>
      <c r="L85">
        <v>1354</v>
      </c>
      <c r="N85">
        <v>1010</v>
      </c>
      <c r="O85" t="s">
        <v>237</v>
      </c>
      <c r="P85" t="s">
        <v>237</v>
      </c>
      <c r="Q85">
        <v>1</v>
      </c>
      <c r="X85">
        <v>7</v>
      </c>
      <c r="Y85">
        <v>1.29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3</v>
      </c>
      <c r="AG85">
        <v>7</v>
      </c>
      <c r="AH85">
        <v>2</v>
      </c>
      <c r="AI85">
        <v>35866333</v>
      </c>
      <c r="AJ85">
        <v>87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>
      <c r="A86">
        <f>ROW(Source!A96)</f>
        <v>96</v>
      </c>
      <c r="B86">
        <v>35866346</v>
      </c>
      <c r="C86">
        <v>35866325</v>
      </c>
      <c r="D86">
        <v>29111016</v>
      </c>
      <c r="E86">
        <v>1</v>
      </c>
      <c r="F86">
        <v>1</v>
      </c>
      <c r="G86">
        <v>1</v>
      </c>
      <c r="H86">
        <v>3</v>
      </c>
      <c r="I86" t="s">
        <v>662</v>
      </c>
      <c r="J86" t="s">
        <v>663</v>
      </c>
      <c r="K86" t="s">
        <v>664</v>
      </c>
      <c r="L86">
        <v>1354</v>
      </c>
      <c r="N86">
        <v>1010</v>
      </c>
      <c r="O86" t="s">
        <v>237</v>
      </c>
      <c r="P86" t="s">
        <v>237</v>
      </c>
      <c r="Q86">
        <v>1</v>
      </c>
      <c r="X86">
        <v>40</v>
      </c>
      <c r="Y86">
        <v>1.29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3</v>
      </c>
      <c r="AG86">
        <v>40</v>
      </c>
      <c r="AH86">
        <v>2</v>
      </c>
      <c r="AI86">
        <v>35866334</v>
      </c>
      <c r="AJ86">
        <v>88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>
      <c r="A87">
        <f>ROW(Source!A96)</f>
        <v>96</v>
      </c>
      <c r="B87">
        <v>35866347</v>
      </c>
      <c r="C87">
        <v>35866325</v>
      </c>
      <c r="D87">
        <v>29111019</v>
      </c>
      <c r="E87">
        <v>1</v>
      </c>
      <c r="F87">
        <v>1</v>
      </c>
      <c r="G87">
        <v>1</v>
      </c>
      <c r="H87">
        <v>3</v>
      </c>
      <c r="I87" t="s">
        <v>665</v>
      </c>
      <c r="J87" t="s">
        <v>666</v>
      </c>
      <c r="K87" t="s">
        <v>667</v>
      </c>
      <c r="L87">
        <v>1354</v>
      </c>
      <c r="N87">
        <v>1010</v>
      </c>
      <c r="O87" t="s">
        <v>237</v>
      </c>
      <c r="P87" t="s">
        <v>237</v>
      </c>
      <c r="Q87">
        <v>1</v>
      </c>
      <c r="X87">
        <v>8</v>
      </c>
      <c r="Y87">
        <v>0.63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3</v>
      </c>
      <c r="AG87">
        <v>8</v>
      </c>
      <c r="AH87">
        <v>2</v>
      </c>
      <c r="AI87">
        <v>35866335</v>
      </c>
      <c r="AJ87">
        <v>89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>
      <c r="A88">
        <f>ROW(Source!A96)</f>
        <v>96</v>
      </c>
      <c r="B88">
        <v>35866348</v>
      </c>
      <c r="C88">
        <v>35866325</v>
      </c>
      <c r="D88">
        <v>29111018</v>
      </c>
      <c r="E88">
        <v>1</v>
      </c>
      <c r="F88">
        <v>1</v>
      </c>
      <c r="G88">
        <v>1</v>
      </c>
      <c r="H88">
        <v>3</v>
      </c>
      <c r="I88" t="s">
        <v>668</v>
      </c>
      <c r="J88" t="s">
        <v>669</v>
      </c>
      <c r="K88" t="s">
        <v>670</v>
      </c>
      <c r="L88">
        <v>1354</v>
      </c>
      <c r="N88">
        <v>1010</v>
      </c>
      <c r="O88" t="s">
        <v>237</v>
      </c>
      <c r="P88" t="s">
        <v>237</v>
      </c>
      <c r="Q88">
        <v>1</v>
      </c>
      <c r="X88">
        <v>8</v>
      </c>
      <c r="Y88">
        <v>0.63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8</v>
      </c>
      <c r="AH88">
        <v>2</v>
      </c>
      <c r="AI88">
        <v>35866336</v>
      </c>
      <c r="AJ88">
        <v>90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>
      <c r="A89">
        <f>ROW(Source!A96)</f>
        <v>96</v>
      </c>
      <c r="B89">
        <v>35866349</v>
      </c>
      <c r="C89">
        <v>35866325</v>
      </c>
      <c r="D89">
        <v>29110997</v>
      </c>
      <c r="E89">
        <v>1</v>
      </c>
      <c r="F89">
        <v>1</v>
      </c>
      <c r="G89">
        <v>1</v>
      </c>
      <c r="H89">
        <v>3</v>
      </c>
      <c r="I89" t="s">
        <v>671</v>
      </c>
      <c r="J89" t="s">
        <v>672</v>
      </c>
      <c r="K89" t="s">
        <v>673</v>
      </c>
      <c r="L89">
        <v>1301</v>
      </c>
      <c r="N89">
        <v>1003</v>
      </c>
      <c r="O89" t="s">
        <v>142</v>
      </c>
      <c r="P89" t="s">
        <v>142</v>
      </c>
      <c r="Q89">
        <v>1</v>
      </c>
      <c r="X89">
        <v>101</v>
      </c>
      <c r="Y89">
        <v>12.3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3</v>
      </c>
      <c r="AG89">
        <v>101</v>
      </c>
      <c r="AH89">
        <v>2</v>
      </c>
      <c r="AI89">
        <v>35866337</v>
      </c>
      <c r="AJ89">
        <v>91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>
      <c r="A90">
        <f>ROW(Source!A97)</f>
        <v>97</v>
      </c>
      <c r="B90">
        <v>35866370</v>
      </c>
      <c r="C90">
        <v>35866350</v>
      </c>
      <c r="D90">
        <v>18409850</v>
      </c>
      <c r="E90">
        <v>1</v>
      </c>
      <c r="F90">
        <v>1</v>
      </c>
      <c r="G90">
        <v>1</v>
      </c>
      <c r="H90">
        <v>1</v>
      </c>
      <c r="I90" t="s">
        <v>674</v>
      </c>
      <c r="J90" t="s">
        <v>3</v>
      </c>
      <c r="K90" t="s">
        <v>675</v>
      </c>
      <c r="L90">
        <v>1369</v>
      </c>
      <c r="N90">
        <v>1013</v>
      </c>
      <c r="O90" t="s">
        <v>561</v>
      </c>
      <c r="P90" t="s">
        <v>561</v>
      </c>
      <c r="Q90">
        <v>1</v>
      </c>
      <c r="X90">
        <v>89</v>
      </c>
      <c r="Y90">
        <v>0</v>
      </c>
      <c r="Z90">
        <v>0</v>
      </c>
      <c r="AA90">
        <v>0</v>
      </c>
      <c r="AB90">
        <v>9.07</v>
      </c>
      <c r="AC90">
        <v>0</v>
      </c>
      <c r="AD90">
        <v>1</v>
      </c>
      <c r="AE90">
        <v>1</v>
      </c>
      <c r="AF90" t="s">
        <v>134</v>
      </c>
      <c r="AG90">
        <v>102.35</v>
      </c>
      <c r="AH90">
        <v>2</v>
      </c>
      <c r="AI90">
        <v>35866351</v>
      </c>
      <c r="AJ90">
        <v>92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>
      <c r="A91">
        <f>ROW(Source!A97)</f>
        <v>97</v>
      </c>
      <c r="B91">
        <v>35866371</v>
      </c>
      <c r="C91">
        <v>35866350</v>
      </c>
      <c r="D91">
        <v>29173472</v>
      </c>
      <c r="E91">
        <v>1</v>
      </c>
      <c r="F91">
        <v>1</v>
      </c>
      <c r="G91">
        <v>1</v>
      </c>
      <c r="H91">
        <v>2</v>
      </c>
      <c r="I91" t="s">
        <v>624</v>
      </c>
      <c r="J91" t="s">
        <v>625</v>
      </c>
      <c r="K91" t="s">
        <v>626</v>
      </c>
      <c r="L91">
        <v>1368</v>
      </c>
      <c r="N91">
        <v>1011</v>
      </c>
      <c r="O91" t="s">
        <v>567</v>
      </c>
      <c r="P91" t="s">
        <v>567</v>
      </c>
      <c r="Q91">
        <v>1</v>
      </c>
      <c r="X91">
        <v>2.16</v>
      </c>
      <c r="Y91">
        <v>0</v>
      </c>
      <c r="Z91">
        <v>3</v>
      </c>
      <c r="AA91">
        <v>0</v>
      </c>
      <c r="AB91">
        <v>0</v>
      </c>
      <c r="AC91">
        <v>0</v>
      </c>
      <c r="AD91">
        <v>1</v>
      </c>
      <c r="AE91">
        <v>0</v>
      </c>
      <c r="AF91" t="s">
        <v>133</v>
      </c>
      <c r="AG91">
        <v>2.7</v>
      </c>
      <c r="AH91">
        <v>2</v>
      </c>
      <c r="AI91">
        <v>35866352</v>
      </c>
      <c r="AJ91">
        <v>93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>
      <c r="A92">
        <f>ROW(Source!A97)</f>
        <v>97</v>
      </c>
      <c r="B92">
        <v>35866372</v>
      </c>
      <c r="C92">
        <v>35866350</v>
      </c>
      <c r="D92">
        <v>29174538</v>
      </c>
      <c r="E92">
        <v>1</v>
      </c>
      <c r="F92">
        <v>1</v>
      </c>
      <c r="G92">
        <v>1</v>
      </c>
      <c r="H92">
        <v>2</v>
      </c>
      <c r="I92" t="s">
        <v>676</v>
      </c>
      <c r="J92" t="s">
        <v>677</v>
      </c>
      <c r="K92" t="s">
        <v>678</v>
      </c>
      <c r="L92">
        <v>1368</v>
      </c>
      <c r="N92">
        <v>1011</v>
      </c>
      <c r="O92" t="s">
        <v>567</v>
      </c>
      <c r="P92" t="s">
        <v>567</v>
      </c>
      <c r="Q92">
        <v>1</v>
      </c>
      <c r="X92">
        <v>0.47</v>
      </c>
      <c r="Y92">
        <v>0</v>
      </c>
      <c r="Z92">
        <v>33.590000000000003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133</v>
      </c>
      <c r="AG92">
        <v>0.58749999999999991</v>
      </c>
      <c r="AH92">
        <v>2</v>
      </c>
      <c r="AI92">
        <v>35866353</v>
      </c>
      <c r="AJ92">
        <v>94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>
        <f>ROW(Source!A97)</f>
        <v>97</v>
      </c>
      <c r="B93">
        <v>35866373</v>
      </c>
      <c r="C93">
        <v>35866350</v>
      </c>
      <c r="D93">
        <v>29174580</v>
      </c>
      <c r="E93">
        <v>1</v>
      </c>
      <c r="F93">
        <v>1</v>
      </c>
      <c r="G93">
        <v>1</v>
      </c>
      <c r="H93">
        <v>2</v>
      </c>
      <c r="I93" t="s">
        <v>679</v>
      </c>
      <c r="J93" t="s">
        <v>680</v>
      </c>
      <c r="K93" t="s">
        <v>681</v>
      </c>
      <c r="L93">
        <v>1368</v>
      </c>
      <c r="N93">
        <v>1011</v>
      </c>
      <c r="O93" t="s">
        <v>567</v>
      </c>
      <c r="P93" t="s">
        <v>567</v>
      </c>
      <c r="Q93">
        <v>1</v>
      </c>
      <c r="X93">
        <v>0.53</v>
      </c>
      <c r="Y93">
        <v>0</v>
      </c>
      <c r="Z93">
        <v>2.08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133</v>
      </c>
      <c r="AG93">
        <v>0.66250000000000009</v>
      </c>
      <c r="AH93">
        <v>2</v>
      </c>
      <c r="AI93">
        <v>35866354</v>
      </c>
      <c r="AJ93">
        <v>95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>
      <c r="A94">
        <f>ROW(Source!A97)</f>
        <v>97</v>
      </c>
      <c r="B94">
        <v>35866374</v>
      </c>
      <c r="C94">
        <v>35866350</v>
      </c>
      <c r="D94">
        <v>29108656</v>
      </c>
      <c r="E94">
        <v>1</v>
      </c>
      <c r="F94">
        <v>1</v>
      </c>
      <c r="G94">
        <v>1</v>
      </c>
      <c r="H94">
        <v>3</v>
      </c>
      <c r="I94" t="s">
        <v>682</v>
      </c>
      <c r="J94" t="s">
        <v>683</v>
      </c>
      <c r="K94" t="s">
        <v>684</v>
      </c>
      <c r="L94">
        <v>1354</v>
      </c>
      <c r="N94">
        <v>1010</v>
      </c>
      <c r="O94" t="s">
        <v>237</v>
      </c>
      <c r="P94" t="s">
        <v>237</v>
      </c>
      <c r="Q94">
        <v>1</v>
      </c>
      <c r="X94">
        <v>7</v>
      </c>
      <c r="Y94">
        <v>13.87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3</v>
      </c>
      <c r="AG94">
        <v>7</v>
      </c>
      <c r="AH94">
        <v>2</v>
      </c>
      <c r="AI94">
        <v>35866355</v>
      </c>
      <c r="AJ94">
        <v>96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>
      <c r="A95">
        <f>ROW(Source!A97)</f>
        <v>97</v>
      </c>
      <c r="B95">
        <v>35866375</v>
      </c>
      <c r="C95">
        <v>35866350</v>
      </c>
      <c r="D95">
        <v>29109354</v>
      </c>
      <c r="E95">
        <v>1</v>
      </c>
      <c r="F95">
        <v>1</v>
      </c>
      <c r="G95">
        <v>1</v>
      </c>
      <c r="H95">
        <v>3</v>
      </c>
      <c r="I95" t="s">
        <v>685</v>
      </c>
      <c r="J95" t="s">
        <v>686</v>
      </c>
      <c r="K95" t="s">
        <v>687</v>
      </c>
      <c r="L95">
        <v>1346</v>
      </c>
      <c r="N95">
        <v>1009</v>
      </c>
      <c r="O95" t="s">
        <v>160</v>
      </c>
      <c r="P95" t="s">
        <v>160</v>
      </c>
      <c r="Q95">
        <v>1</v>
      </c>
      <c r="X95">
        <v>10</v>
      </c>
      <c r="Y95">
        <v>46.72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0</v>
      </c>
      <c r="AF95" t="s">
        <v>3</v>
      </c>
      <c r="AG95">
        <v>10</v>
      </c>
      <c r="AH95">
        <v>2</v>
      </c>
      <c r="AI95">
        <v>35866356</v>
      </c>
      <c r="AJ95">
        <v>97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>
      <c r="A96">
        <f>ROW(Source!A97)</f>
        <v>97</v>
      </c>
      <c r="B96">
        <v>35866376</v>
      </c>
      <c r="C96">
        <v>35866350</v>
      </c>
      <c r="D96">
        <v>29109414</v>
      </c>
      <c r="E96">
        <v>1</v>
      </c>
      <c r="F96">
        <v>1</v>
      </c>
      <c r="G96">
        <v>1</v>
      </c>
      <c r="H96">
        <v>3</v>
      </c>
      <c r="I96" t="s">
        <v>688</v>
      </c>
      <c r="J96" t="s">
        <v>689</v>
      </c>
      <c r="K96" t="s">
        <v>690</v>
      </c>
      <c r="L96">
        <v>1346</v>
      </c>
      <c r="N96">
        <v>1009</v>
      </c>
      <c r="O96" t="s">
        <v>160</v>
      </c>
      <c r="P96" t="s">
        <v>160</v>
      </c>
      <c r="Q96">
        <v>1</v>
      </c>
      <c r="X96">
        <v>119</v>
      </c>
      <c r="Y96">
        <v>1.58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0</v>
      </c>
      <c r="AF96" t="s">
        <v>3</v>
      </c>
      <c r="AG96">
        <v>119</v>
      </c>
      <c r="AH96">
        <v>2</v>
      </c>
      <c r="AI96">
        <v>35866357</v>
      </c>
      <c r="AJ96">
        <v>98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>
        <f>ROW(Source!A97)</f>
        <v>97</v>
      </c>
      <c r="B97">
        <v>35866377</v>
      </c>
      <c r="C97">
        <v>35866350</v>
      </c>
      <c r="D97">
        <v>29109781</v>
      </c>
      <c r="E97">
        <v>1</v>
      </c>
      <c r="F97">
        <v>1</v>
      </c>
      <c r="G97">
        <v>1</v>
      </c>
      <c r="H97">
        <v>3</v>
      </c>
      <c r="I97" t="s">
        <v>691</v>
      </c>
      <c r="J97" t="s">
        <v>692</v>
      </c>
      <c r="K97" t="s">
        <v>693</v>
      </c>
      <c r="L97">
        <v>1346</v>
      </c>
      <c r="N97">
        <v>1009</v>
      </c>
      <c r="O97" t="s">
        <v>160</v>
      </c>
      <c r="P97" t="s">
        <v>160</v>
      </c>
      <c r="Q97">
        <v>1</v>
      </c>
      <c r="X97">
        <v>9</v>
      </c>
      <c r="Y97">
        <v>11.12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3</v>
      </c>
      <c r="AG97">
        <v>9</v>
      </c>
      <c r="AH97">
        <v>2</v>
      </c>
      <c r="AI97">
        <v>35866358</v>
      </c>
      <c r="AJ97">
        <v>99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>
        <f>ROW(Source!A97)</f>
        <v>97</v>
      </c>
      <c r="B98">
        <v>35866378</v>
      </c>
      <c r="C98">
        <v>35866350</v>
      </c>
      <c r="D98">
        <v>29109782</v>
      </c>
      <c r="E98">
        <v>1</v>
      </c>
      <c r="F98">
        <v>1</v>
      </c>
      <c r="G98">
        <v>1</v>
      </c>
      <c r="H98">
        <v>3</v>
      </c>
      <c r="I98" t="s">
        <v>694</v>
      </c>
      <c r="J98" t="s">
        <v>695</v>
      </c>
      <c r="K98" t="s">
        <v>696</v>
      </c>
      <c r="L98">
        <v>1346</v>
      </c>
      <c r="N98">
        <v>1009</v>
      </c>
      <c r="O98" t="s">
        <v>160</v>
      </c>
      <c r="P98" t="s">
        <v>160</v>
      </c>
      <c r="Q98">
        <v>1</v>
      </c>
      <c r="X98">
        <v>85</v>
      </c>
      <c r="Y98">
        <v>4.3600000000000003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85</v>
      </c>
      <c r="AH98">
        <v>2</v>
      </c>
      <c r="AI98">
        <v>35866359</v>
      </c>
      <c r="AJ98">
        <v>100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>
        <f>ROW(Source!A97)</f>
        <v>97</v>
      </c>
      <c r="B99">
        <v>35866379</v>
      </c>
      <c r="C99">
        <v>35866350</v>
      </c>
      <c r="D99">
        <v>29110699</v>
      </c>
      <c r="E99">
        <v>1</v>
      </c>
      <c r="F99">
        <v>1</v>
      </c>
      <c r="G99">
        <v>1</v>
      </c>
      <c r="H99">
        <v>3</v>
      </c>
      <c r="I99" t="s">
        <v>697</v>
      </c>
      <c r="J99" t="s">
        <v>698</v>
      </c>
      <c r="K99" t="s">
        <v>699</v>
      </c>
      <c r="L99">
        <v>1301</v>
      </c>
      <c r="N99">
        <v>1003</v>
      </c>
      <c r="O99" t="s">
        <v>142</v>
      </c>
      <c r="P99" t="s">
        <v>142</v>
      </c>
      <c r="Q99">
        <v>1</v>
      </c>
      <c r="X99">
        <v>120</v>
      </c>
      <c r="Y99">
        <v>0.17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120</v>
      </c>
      <c r="AH99">
        <v>2</v>
      </c>
      <c r="AI99">
        <v>35866360</v>
      </c>
      <c r="AJ99">
        <v>101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>
      <c r="A100">
        <f>ROW(Source!A97)</f>
        <v>97</v>
      </c>
      <c r="B100">
        <v>35866380</v>
      </c>
      <c r="C100">
        <v>35866350</v>
      </c>
      <c r="D100">
        <v>29110797</v>
      </c>
      <c r="E100">
        <v>1</v>
      </c>
      <c r="F100">
        <v>1</v>
      </c>
      <c r="G100">
        <v>1</v>
      </c>
      <c r="H100">
        <v>3</v>
      </c>
      <c r="I100" t="s">
        <v>700</v>
      </c>
      <c r="J100" t="s">
        <v>701</v>
      </c>
      <c r="K100" t="s">
        <v>702</v>
      </c>
      <c r="L100">
        <v>1301</v>
      </c>
      <c r="N100">
        <v>1003</v>
      </c>
      <c r="O100" t="s">
        <v>142</v>
      </c>
      <c r="P100" t="s">
        <v>142</v>
      </c>
      <c r="Q100">
        <v>1</v>
      </c>
      <c r="X100">
        <v>82</v>
      </c>
      <c r="Y100">
        <v>1.74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3</v>
      </c>
      <c r="AG100">
        <v>82</v>
      </c>
      <c r="AH100">
        <v>2</v>
      </c>
      <c r="AI100">
        <v>35866361</v>
      </c>
      <c r="AJ100">
        <v>102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>
      <c r="A101">
        <f>ROW(Source!A97)</f>
        <v>97</v>
      </c>
      <c r="B101">
        <v>35866381</v>
      </c>
      <c r="C101">
        <v>35866350</v>
      </c>
      <c r="D101">
        <v>29110815</v>
      </c>
      <c r="E101">
        <v>1</v>
      </c>
      <c r="F101">
        <v>1</v>
      </c>
      <c r="G101">
        <v>1</v>
      </c>
      <c r="H101">
        <v>3</v>
      </c>
      <c r="I101" t="s">
        <v>703</v>
      </c>
      <c r="J101" t="s">
        <v>704</v>
      </c>
      <c r="K101" t="s">
        <v>705</v>
      </c>
      <c r="L101">
        <v>1301</v>
      </c>
      <c r="N101">
        <v>1003</v>
      </c>
      <c r="O101" t="s">
        <v>142</v>
      </c>
      <c r="P101" t="s">
        <v>142</v>
      </c>
      <c r="Q101">
        <v>1</v>
      </c>
      <c r="X101">
        <v>116</v>
      </c>
      <c r="Y101">
        <v>0.85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3</v>
      </c>
      <c r="AG101">
        <v>116</v>
      </c>
      <c r="AH101">
        <v>2</v>
      </c>
      <c r="AI101">
        <v>35866362</v>
      </c>
      <c r="AJ101">
        <v>103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>
      <c r="A102">
        <f>ROW(Source!A97)</f>
        <v>97</v>
      </c>
      <c r="B102">
        <v>35866382</v>
      </c>
      <c r="C102">
        <v>35866350</v>
      </c>
      <c r="D102">
        <v>29111455</v>
      </c>
      <c r="E102">
        <v>1</v>
      </c>
      <c r="F102">
        <v>1</v>
      </c>
      <c r="G102">
        <v>1</v>
      </c>
      <c r="H102">
        <v>3</v>
      </c>
      <c r="I102" t="s">
        <v>706</v>
      </c>
      <c r="J102" t="s">
        <v>707</v>
      </c>
      <c r="K102" t="s">
        <v>708</v>
      </c>
      <c r="L102">
        <v>1327</v>
      </c>
      <c r="N102">
        <v>1005</v>
      </c>
      <c r="O102" t="s">
        <v>155</v>
      </c>
      <c r="P102" t="s">
        <v>155</v>
      </c>
      <c r="Q102">
        <v>1</v>
      </c>
      <c r="X102">
        <v>212</v>
      </c>
      <c r="Y102">
        <v>15.06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0</v>
      </c>
      <c r="AF102" t="s">
        <v>3</v>
      </c>
      <c r="AG102">
        <v>212</v>
      </c>
      <c r="AH102">
        <v>2</v>
      </c>
      <c r="AI102">
        <v>35866363</v>
      </c>
      <c r="AJ102">
        <v>104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>
        <f>ROW(Source!A97)</f>
        <v>97</v>
      </c>
      <c r="B103">
        <v>35866383</v>
      </c>
      <c r="C103">
        <v>35866350</v>
      </c>
      <c r="D103">
        <v>29114733</v>
      </c>
      <c r="E103">
        <v>1</v>
      </c>
      <c r="F103">
        <v>1</v>
      </c>
      <c r="G103">
        <v>1</v>
      </c>
      <c r="H103">
        <v>3</v>
      </c>
      <c r="I103" t="s">
        <v>709</v>
      </c>
      <c r="J103" t="s">
        <v>710</v>
      </c>
      <c r="K103" t="s">
        <v>711</v>
      </c>
      <c r="L103">
        <v>1354</v>
      </c>
      <c r="N103">
        <v>1010</v>
      </c>
      <c r="O103" t="s">
        <v>237</v>
      </c>
      <c r="P103" t="s">
        <v>237</v>
      </c>
      <c r="Q103">
        <v>1</v>
      </c>
      <c r="X103">
        <v>735</v>
      </c>
      <c r="Y103">
        <v>0.02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3</v>
      </c>
      <c r="AG103">
        <v>735</v>
      </c>
      <c r="AH103">
        <v>2</v>
      </c>
      <c r="AI103">
        <v>35866364</v>
      </c>
      <c r="AJ103">
        <v>105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>
        <f>ROW(Source!A97)</f>
        <v>97</v>
      </c>
      <c r="B104">
        <v>35866384</v>
      </c>
      <c r="C104">
        <v>35866350</v>
      </c>
      <c r="D104">
        <v>29114734</v>
      </c>
      <c r="E104">
        <v>1</v>
      </c>
      <c r="F104">
        <v>1</v>
      </c>
      <c r="G104">
        <v>1</v>
      </c>
      <c r="H104">
        <v>3</v>
      </c>
      <c r="I104" t="s">
        <v>712</v>
      </c>
      <c r="J104" t="s">
        <v>713</v>
      </c>
      <c r="K104" t="s">
        <v>714</v>
      </c>
      <c r="L104">
        <v>1354</v>
      </c>
      <c r="N104">
        <v>1010</v>
      </c>
      <c r="O104" t="s">
        <v>237</v>
      </c>
      <c r="P104" t="s">
        <v>237</v>
      </c>
      <c r="Q104">
        <v>1</v>
      </c>
      <c r="X104">
        <v>1855</v>
      </c>
      <c r="Y104">
        <v>0.03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1855</v>
      </c>
      <c r="AH104">
        <v>2</v>
      </c>
      <c r="AI104">
        <v>35866365</v>
      </c>
      <c r="AJ104">
        <v>106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>
        <f>ROW(Source!A97)</f>
        <v>97</v>
      </c>
      <c r="B105">
        <v>35866385</v>
      </c>
      <c r="C105">
        <v>35866350</v>
      </c>
      <c r="D105">
        <v>29114482</v>
      </c>
      <c r="E105">
        <v>1</v>
      </c>
      <c r="F105">
        <v>1</v>
      </c>
      <c r="G105">
        <v>1</v>
      </c>
      <c r="H105">
        <v>3</v>
      </c>
      <c r="I105" t="s">
        <v>715</v>
      </c>
      <c r="J105" t="s">
        <v>716</v>
      </c>
      <c r="K105" t="s">
        <v>717</v>
      </c>
      <c r="L105">
        <v>1354</v>
      </c>
      <c r="N105">
        <v>1010</v>
      </c>
      <c r="O105" t="s">
        <v>237</v>
      </c>
      <c r="P105" t="s">
        <v>237</v>
      </c>
      <c r="Q105">
        <v>1</v>
      </c>
      <c r="X105">
        <v>153</v>
      </c>
      <c r="Y105">
        <v>7.0000000000000007E-2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3</v>
      </c>
      <c r="AG105">
        <v>153</v>
      </c>
      <c r="AH105">
        <v>2</v>
      </c>
      <c r="AI105">
        <v>35866366</v>
      </c>
      <c r="AJ105">
        <v>107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>
      <c r="A106">
        <f>ROW(Source!A97)</f>
        <v>97</v>
      </c>
      <c r="B106">
        <v>35866386</v>
      </c>
      <c r="C106">
        <v>35866350</v>
      </c>
      <c r="D106">
        <v>29129584</v>
      </c>
      <c r="E106">
        <v>1</v>
      </c>
      <c r="F106">
        <v>1</v>
      </c>
      <c r="G106">
        <v>1</v>
      </c>
      <c r="H106">
        <v>3</v>
      </c>
      <c r="I106" t="s">
        <v>718</v>
      </c>
      <c r="J106" t="s">
        <v>719</v>
      </c>
      <c r="K106" t="s">
        <v>720</v>
      </c>
      <c r="L106">
        <v>1301</v>
      </c>
      <c r="N106">
        <v>1003</v>
      </c>
      <c r="O106" t="s">
        <v>142</v>
      </c>
      <c r="P106" t="s">
        <v>142</v>
      </c>
      <c r="Q106">
        <v>1</v>
      </c>
      <c r="X106">
        <v>88</v>
      </c>
      <c r="Y106">
        <v>7.22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88</v>
      </c>
      <c r="AH106">
        <v>2</v>
      </c>
      <c r="AI106">
        <v>35866367</v>
      </c>
      <c r="AJ106">
        <v>108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>
        <f>ROW(Source!A97)</f>
        <v>97</v>
      </c>
      <c r="B107">
        <v>35866387</v>
      </c>
      <c r="C107">
        <v>35866350</v>
      </c>
      <c r="D107">
        <v>29129619</v>
      </c>
      <c r="E107">
        <v>1</v>
      </c>
      <c r="F107">
        <v>1</v>
      </c>
      <c r="G107">
        <v>1</v>
      </c>
      <c r="H107">
        <v>3</v>
      </c>
      <c r="I107" t="s">
        <v>721</v>
      </c>
      <c r="J107" t="s">
        <v>722</v>
      </c>
      <c r="K107" t="s">
        <v>723</v>
      </c>
      <c r="L107">
        <v>1301</v>
      </c>
      <c r="N107">
        <v>1003</v>
      </c>
      <c r="O107" t="s">
        <v>142</v>
      </c>
      <c r="P107" t="s">
        <v>142</v>
      </c>
      <c r="Q107">
        <v>1</v>
      </c>
      <c r="X107">
        <v>225</v>
      </c>
      <c r="Y107">
        <v>8.44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3</v>
      </c>
      <c r="AG107">
        <v>225</v>
      </c>
      <c r="AH107">
        <v>2</v>
      </c>
      <c r="AI107">
        <v>35866368</v>
      </c>
      <c r="AJ107">
        <v>109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>
        <f>ROW(Source!A97)</f>
        <v>97</v>
      </c>
      <c r="B108">
        <v>35866388</v>
      </c>
      <c r="C108">
        <v>35866350</v>
      </c>
      <c r="D108">
        <v>29129634</v>
      </c>
      <c r="E108">
        <v>1</v>
      </c>
      <c r="F108">
        <v>1</v>
      </c>
      <c r="G108">
        <v>1</v>
      </c>
      <c r="H108">
        <v>3</v>
      </c>
      <c r="I108" t="s">
        <v>724</v>
      </c>
      <c r="J108" t="s">
        <v>725</v>
      </c>
      <c r="K108" t="s">
        <v>726</v>
      </c>
      <c r="L108">
        <v>1301</v>
      </c>
      <c r="N108">
        <v>1003</v>
      </c>
      <c r="O108" t="s">
        <v>142</v>
      </c>
      <c r="P108" t="s">
        <v>142</v>
      </c>
      <c r="Q108">
        <v>1</v>
      </c>
      <c r="X108">
        <v>46</v>
      </c>
      <c r="Y108">
        <v>3.32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3</v>
      </c>
      <c r="AG108">
        <v>46</v>
      </c>
      <c r="AH108">
        <v>2</v>
      </c>
      <c r="AI108">
        <v>35866369</v>
      </c>
      <c r="AJ108">
        <v>110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>
      <c r="A109">
        <f>ROW(Source!A98)</f>
        <v>98</v>
      </c>
      <c r="B109">
        <v>35866434</v>
      </c>
      <c r="C109">
        <v>35866426</v>
      </c>
      <c r="D109">
        <v>18410244</v>
      </c>
      <c r="E109">
        <v>1</v>
      </c>
      <c r="F109">
        <v>1</v>
      </c>
      <c r="G109">
        <v>1</v>
      </c>
      <c r="H109">
        <v>1</v>
      </c>
      <c r="I109" t="s">
        <v>727</v>
      </c>
      <c r="J109" t="s">
        <v>3</v>
      </c>
      <c r="K109" t="s">
        <v>728</v>
      </c>
      <c r="L109">
        <v>1369</v>
      </c>
      <c r="N109">
        <v>1013</v>
      </c>
      <c r="O109" t="s">
        <v>561</v>
      </c>
      <c r="P109" t="s">
        <v>561</v>
      </c>
      <c r="Q109">
        <v>1</v>
      </c>
      <c r="X109">
        <v>55.94</v>
      </c>
      <c r="Y109">
        <v>0</v>
      </c>
      <c r="Z109">
        <v>0</v>
      </c>
      <c r="AA109">
        <v>0</v>
      </c>
      <c r="AB109">
        <v>9.2899999999999991</v>
      </c>
      <c r="AC109">
        <v>0</v>
      </c>
      <c r="AD109">
        <v>1</v>
      </c>
      <c r="AE109">
        <v>1</v>
      </c>
      <c r="AF109" t="s">
        <v>134</v>
      </c>
      <c r="AG109">
        <v>64.330999999999989</v>
      </c>
      <c r="AH109">
        <v>2</v>
      </c>
      <c r="AI109">
        <v>35866427</v>
      </c>
      <c r="AJ109">
        <v>111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>
      <c r="A110">
        <f>ROW(Source!A98)</f>
        <v>98</v>
      </c>
      <c r="B110">
        <v>35866435</v>
      </c>
      <c r="C110">
        <v>35866426</v>
      </c>
      <c r="D110">
        <v>121548</v>
      </c>
      <c r="E110">
        <v>1</v>
      </c>
      <c r="F110">
        <v>1</v>
      </c>
      <c r="G110">
        <v>1</v>
      </c>
      <c r="H110">
        <v>1</v>
      </c>
      <c r="I110" t="s">
        <v>35</v>
      </c>
      <c r="J110" t="s">
        <v>3</v>
      </c>
      <c r="K110" t="s">
        <v>562</v>
      </c>
      <c r="L110">
        <v>608254</v>
      </c>
      <c r="N110">
        <v>1013</v>
      </c>
      <c r="O110" t="s">
        <v>563</v>
      </c>
      <c r="P110" t="s">
        <v>563</v>
      </c>
      <c r="Q110">
        <v>1</v>
      </c>
      <c r="X110">
        <v>0.01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2</v>
      </c>
      <c r="AF110" t="s">
        <v>133</v>
      </c>
      <c r="AG110">
        <v>1.2500000000000001E-2</v>
      </c>
      <c r="AH110">
        <v>2</v>
      </c>
      <c r="AI110">
        <v>35866428</v>
      </c>
      <c r="AJ110">
        <v>112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>
      <c r="A111">
        <f>ROW(Source!A98)</f>
        <v>98</v>
      </c>
      <c r="B111">
        <v>35866436</v>
      </c>
      <c r="C111">
        <v>35866426</v>
      </c>
      <c r="D111">
        <v>29172556</v>
      </c>
      <c r="E111">
        <v>1</v>
      </c>
      <c r="F111">
        <v>1</v>
      </c>
      <c r="G111">
        <v>1</v>
      </c>
      <c r="H111">
        <v>2</v>
      </c>
      <c r="I111" t="s">
        <v>564</v>
      </c>
      <c r="J111" t="s">
        <v>565</v>
      </c>
      <c r="K111" t="s">
        <v>566</v>
      </c>
      <c r="L111">
        <v>1368</v>
      </c>
      <c r="N111">
        <v>1011</v>
      </c>
      <c r="O111" t="s">
        <v>567</v>
      </c>
      <c r="P111" t="s">
        <v>567</v>
      </c>
      <c r="Q111">
        <v>1</v>
      </c>
      <c r="X111">
        <v>0.01</v>
      </c>
      <c r="Y111">
        <v>0</v>
      </c>
      <c r="Z111">
        <v>31.26</v>
      </c>
      <c r="AA111">
        <v>13.5</v>
      </c>
      <c r="AB111">
        <v>0</v>
      </c>
      <c r="AC111">
        <v>0</v>
      </c>
      <c r="AD111">
        <v>1</v>
      </c>
      <c r="AE111">
        <v>0</v>
      </c>
      <c r="AF111" t="s">
        <v>133</v>
      </c>
      <c r="AG111">
        <v>1.2500000000000001E-2</v>
      </c>
      <c r="AH111">
        <v>2</v>
      </c>
      <c r="AI111">
        <v>35866429</v>
      </c>
      <c r="AJ111">
        <v>113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>
      <c r="A112">
        <f>ROW(Source!A98)</f>
        <v>98</v>
      </c>
      <c r="B112">
        <v>35866437</v>
      </c>
      <c r="C112">
        <v>35866426</v>
      </c>
      <c r="D112">
        <v>29174913</v>
      </c>
      <c r="E112">
        <v>1</v>
      </c>
      <c r="F112">
        <v>1</v>
      </c>
      <c r="G112">
        <v>1</v>
      </c>
      <c r="H112">
        <v>2</v>
      </c>
      <c r="I112" t="s">
        <v>578</v>
      </c>
      <c r="J112" t="s">
        <v>579</v>
      </c>
      <c r="K112" t="s">
        <v>580</v>
      </c>
      <c r="L112">
        <v>1368</v>
      </c>
      <c r="N112">
        <v>1011</v>
      </c>
      <c r="O112" t="s">
        <v>567</v>
      </c>
      <c r="P112" t="s">
        <v>567</v>
      </c>
      <c r="Q112">
        <v>1</v>
      </c>
      <c r="X112">
        <v>0.01</v>
      </c>
      <c r="Y112">
        <v>0</v>
      </c>
      <c r="Z112">
        <v>87.17</v>
      </c>
      <c r="AA112">
        <v>11.6</v>
      </c>
      <c r="AB112">
        <v>0</v>
      </c>
      <c r="AC112">
        <v>0</v>
      </c>
      <c r="AD112">
        <v>1</v>
      </c>
      <c r="AE112">
        <v>0</v>
      </c>
      <c r="AF112" t="s">
        <v>133</v>
      </c>
      <c r="AG112">
        <v>1.2500000000000001E-2</v>
      </c>
      <c r="AH112">
        <v>2</v>
      </c>
      <c r="AI112">
        <v>35866430</v>
      </c>
      <c r="AJ112">
        <v>114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>
      <c r="A113">
        <f>ROW(Source!A98)</f>
        <v>98</v>
      </c>
      <c r="B113">
        <v>35866438</v>
      </c>
      <c r="C113">
        <v>35866426</v>
      </c>
      <c r="D113">
        <v>29109386</v>
      </c>
      <c r="E113">
        <v>1</v>
      </c>
      <c r="F113">
        <v>1</v>
      </c>
      <c r="G113">
        <v>1</v>
      </c>
      <c r="H113">
        <v>3</v>
      </c>
      <c r="I113" t="s">
        <v>729</v>
      </c>
      <c r="J113" t="s">
        <v>730</v>
      </c>
      <c r="K113" t="s">
        <v>731</v>
      </c>
      <c r="L113">
        <v>1348</v>
      </c>
      <c r="N113">
        <v>1009</v>
      </c>
      <c r="O113" t="s">
        <v>30</v>
      </c>
      <c r="P113" t="s">
        <v>30</v>
      </c>
      <c r="Q113">
        <v>1000</v>
      </c>
      <c r="X113">
        <v>3.4099999999999998E-2</v>
      </c>
      <c r="Y113">
        <v>11300.01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3.4099999999999998E-2</v>
      </c>
      <c r="AH113">
        <v>2</v>
      </c>
      <c r="AI113">
        <v>35866431</v>
      </c>
      <c r="AJ113">
        <v>115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>
      <c r="A114">
        <f>ROW(Source!A98)</f>
        <v>98</v>
      </c>
      <c r="B114">
        <v>35866439</v>
      </c>
      <c r="C114">
        <v>35866426</v>
      </c>
      <c r="D114">
        <v>29107800</v>
      </c>
      <c r="E114">
        <v>1</v>
      </c>
      <c r="F114">
        <v>1</v>
      </c>
      <c r="G114">
        <v>1</v>
      </c>
      <c r="H114">
        <v>3</v>
      </c>
      <c r="I114" t="s">
        <v>592</v>
      </c>
      <c r="J114" t="s">
        <v>593</v>
      </c>
      <c r="K114" t="s">
        <v>594</v>
      </c>
      <c r="L114">
        <v>1346</v>
      </c>
      <c r="N114">
        <v>1009</v>
      </c>
      <c r="O114" t="s">
        <v>160</v>
      </c>
      <c r="P114" t="s">
        <v>160</v>
      </c>
      <c r="Q114">
        <v>1</v>
      </c>
      <c r="X114">
        <v>0.01</v>
      </c>
      <c r="Y114">
        <v>1.81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3</v>
      </c>
      <c r="AG114">
        <v>0.01</v>
      </c>
      <c r="AH114">
        <v>2</v>
      </c>
      <c r="AI114">
        <v>35866432</v>
      </c>
      <c r="AJ114">
        <v>116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>
      <c r="A115">
        <f>ROW(Source!A98)</f>
        <v>98</v>
      </c>
      <c r="B115">
        <v>35866440</v>
      </c>
      <c r="C115">
        <v>35866426</v>
      </c>
      <c r="D115">
        <v>29109603</v>
      </c>
      <c r="E115">
        <v>1</v>
      </c>
      <c r="F115">
        <v>1</v>
      </c>
      <c r="G115">
        <v>1</v>
      </c>
      <c r="H115">
        <v>3</v>
      </c>
      <c r="I115" t="s">
        <v>732</v>
      </c>
      <c r="J115" t="s">
        <v>733</v>
      </c>
      <c r="K115" t="s">
        <v>734</v>
      </c>
      <c r="L115">
        <v>1327</v>
      </c>
      <c r="N115">
        <v>1005</v>
      </c>
      <c r="O115" t="s">
        <v>155</v>
      </c>
      <c r="P115" t="s">
        <v>155</v>
      </c>
      <c r="Q115">
        <v>1</v>
      </c>
      <c r="X115">
        <v>112</v>
      </c>
      <c r="Y115">
        <v>55.16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3</v>
      </c>
      <c r="AG115">
        <v>112</v>
      </c>
      <c r="AH115">
        <v>2</v>
      </c>
      <c r="AI115">
        <v>35866433</v>
      </c>
      <c r="AJ115">
        <v>117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>
      <c r="A116">
        <f>ROW(Source!A99)</f>
        <v>99</v>
      </c>
      <c r="B116">
        <v>36144839</v>
      </c>
      <c r="C116">
        <v>35866441</v>
      </c>
      <c r="D116">
        <v>29364679</v>
      </c>
      <c r="E116">
        <v>1</v>
      </c>
      <c r="F116">
        <v>1</v>
      </c>
      <c r="G116">
        <v>1</v>
      </c>
      <c r="H116">
        <v>1</v>
      </c>
      <c r="I116" t="s">
        <v>735</v>
      </c>
      <c r="J116" t="s">
        <v>3</v>
      </c>
      <c r="K116" t="s">
        <v>736</v>
      </c>
      <c r="L116">
        <v>1369</v>
      </c>
      <c r="N116">
        <v>1013</v>
      </c>
      <c r="O116" t="s">
        <v>561</v>
      </c>
      <c r="P116" t="s">
        <v>561</v>
      </c>
      <c r="Q116">
        <v>1</v>
      </c>
      <c r="X116">
        <v>30.48</v>
      </c>
      <c r="Y116">
        <v>0</v>
      </c>
      <c r="Z116">
        <v>0</v>
      </c>
      <c r="AA116">
        <v>0</v>
      </c>
      <c r="AB116">
        <v>316.85000000000002</v>
      </c>
      <c r="AC116">
        <v>0</v>
      </c>
      <c r="AD116">
        <v>1</v>
      </c>
      <c r="AE116">
        <v>1</v>
      </c>
      <c r="AF116" t="s">
        <v>3</v>
      </c>
      <c r="AG116">
        <v>30.48</v>
      </c>
      <c r="AH116">
        <v>2</v>
      </c>
      <c r="AI116">
        <v>36144839</v>
      </c>
      <c r="AJ116">
        <v>118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>
      <c r="A117">
        <f>ROW(Source!A99)</f>
        <v>99</v>
      </c>
      <c r="B117">
        <v>36144840</v>
      </c>
      <c r="C117">
        <v>35866441</v>
      </c>
      <c r="D117">
        <v>121548</v>
      </c>
      <c r="E117">
        <v>1</v>
      </c>
      <c r="F117">
        <v>1</v>
      </c>
      <c r="G117">
        <v>1</v>
      </c>
      <c r="H117">
        <v>1</v>
      </c>
      <c r="I117" t="s">
        <v>35</v>
      </c>
      <c r="J117" t="s">
        <v>3</v>
      </c>
      <c r="K117" t="s">
        <v>562</v>
      </c>
      <c r="L117">
        <v>608254</v>
      </c>
      <c r="N117">
        <v>1013</v>
      </c>
      <c r="O117" t="s">
        <v>563</v>
      </c>
      <c r="P117" t="s">
        <v>563</v>
      </c>
      <c r="Q117">
        <v>1</v>
      </c>
      <c r="X117">
        <v>0.03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2</v>
      </c>
      <c r="AF117" t="s">
        <v>3</v>
      </c>
      <c r="AG117">
        <v>0.03</v>
      </c>
      <c r="AH117">
        <v>2</v>
      </c>
      <c r="AI117">
        <v>36144840</v>
      </c>
      <c r="AJ117">
        <v>119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>
      <c r="A118">
        <f>ROW(Source!A99)</f>
        <v>99</v>
      </c>
      <c r="B118">
        <v>36144841</v>
      </c>
      <c r="C118">
        <v>35866441</v>
      </c>
      <c r="D118">
        <v>29172362</v>
      </c>
      <c r="E118">
        <v>1</v>
      </c>
      <c r="F118">
        <v>1</v>
      </c>
      <c r="G118">
        <v>1</v>
      </c>
      <c r="H118">
        <v>2</v>
      </c>
      <c r="I118" t="s">
        <v>737</v>
      </c>
      <c r="J118" t="s">
        <v>738</v>
      </c>
      <c r="K118" t="s">
        <v>739</v>
      </c>
      <c r="L118">
        <v>1368</v>
      </c>
      <c r="N118">
        <v>1011</v>
      </c>
      <c r="O118" t="s">
        <v>567</v>
      </c>
      <c r="P118" t="s">
        <v>567</v>
      </c>
      <c r="Q118">
        <v>1</v>
      </c>
      <c r="X118">
        <v>0.03</v>
      </c>
      <c r="Y118">
        <v>0</v>
      </c>
      <c r="Z118">
        <v>134.65</v>
      </c>
      <c r="AA118">
        <v>13.5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0.03</v>
      </c>
      <c r="AH118">
        <v>2</v>
      </c>
      <c r="AI118">
        <v>36144841</v>
      </c>
      <c r="AJ118">
        <v>120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>
        <f>ROW(Source!A99)</f>
        <v>99</v>
      </c>
      <c r="B119">
        <v>36144842</v>
      </c>
      <c r="C119">
        <v>35866441</v>
      </c>
      <c r="D119">
        <v>29174913</v>
      </c>
      <c r="E119">
        <v>1</v>
      </c>
      <c r="F119">
        <v>1</v>
      </c>
      <c r="G119">
        <v>1</v>
      </c>
      <c r="H119">
        <v>2</v>
      </c>
      <c r="I119" t="s">
        <v>578</v>
      </c>
      <c r="J119" t="s">
        <v>579</v>
      </c>
      <c r="K119" t="s">
        <v>580</v>
      </c>
      <c r="L119">
        <v>1368</v>
      </c>
      <c r="N119">
        <v>1011</v>
      </c>
      <c r="O119" t="s">
        <v>567</v>
      </c>
      <c r="P119" t="s">
        <v>567</v>
      </c>
      <c r="Q119">
        <v>1</v>
      </c>
      <c r="X119">
        <v>0.02</v>
      </c>
      <c r="Y119">
        <v>0</v>
      </c>
      <c r="Z119">
        <v>87.17</v>
      </c>
      <c r="AA119">
        <v>11.6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0.02</v>
      </c>
      <c r="AH119">
        <v>2</v>
      </c>
      <c r="AI119">
        <v>36144842</v>
      </c>
      <c r="AJ119">
        <v>121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>
      <c r="A120">
        <f>ROW(Source!A99)</f>
        <v>99</v>
      </c>
      <c r="B120">
        <v>36144843</v>
      </c>
      <c r="C120">
        <v>35866441</v>
      </c>
      <c r="D120">
        <v>29114246</v>
      </c>
      <c r="E120">
        <v>1</v>
      </c>
      <c r="F120">
        <v>1</v>
      </c>
      <c r="G120">
        <v>1</v>
      </c>
      <c r="H120">
        <v>3</v>
      </c>
      <c r="I120" t="s">
        <v>740</v>
      </c>
      <c r="J120" t="s">
        <v>741</v>
      </c>
      <c r="K120" t="s">
        <v>742</v>
      </c>
      <c r="L120">
        <v>1346</v>
      </c>
      <c r="N120">
        <v>1009</v>
      </c>
      <c r="O120" t="s">
        <v>160</v>
      </c>
      <c r="P120" t="s">
        <v>160</v>
      </c>
      <c r="Q120">
        <v>1</v>
      </c>
      <c r="X120">
        <v>1.5</v>
      </c>
      <c r="Y120">
        <v>9.0399999999999991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1.5</v>
      </c>
      <c r="AH120">
        <v>2</v>
      </c>
      <c r="AI120">
        <v>36144843</v>
      </c>
      <c r="AJ120">
        <v>122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>
      <c r="A121">
        <f>ROW(Source!A99)</f>
        <v>99</v>
      </c>
      <c r="B121">
        <v>36144844</v>
      </c>
      <c r="C121">
        <v>35866441</v>
      </c>
      <c r="D121">
        <v>29110838</v>
      </c>
      <c r="E121">
        <v>1</v>
      </c>
      <c r="F121">
        <v>1</v>
      </c>
      <c r="G121">
        <v>1</v>
      </c>
      <c r="H121">
        <v>3</v>
      </c>
      <c r="I121" t="s">
        <v>743</v>
      </c>
      <c r="J121" t="s">
        <v>744</v>
      </c>
      <c r="K121" t="s">
        <v>745</v>
      </c>
      <c r="L121">
        <v>1346</v>
      </c>
      <c r="N121">
        <v>1009</v>
      </c>
      <c r="O121" t="s">
        <v>160</v>
      </c>
      <c r="P121" t="s">
        <v>160</v>
      </c>
      <c r="Q121">
        <v>1</v>
      </c>
      <c r="X121">
        <v>0.42</v>
      </c>
      <c r="Y121">
        <v>30.5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0.42</v>
      </c>
      <c r="AH121">
        <v>2</v>
      </c>
      <c r="AI121">
        <v>36144844</v>
      </c>
      <c r="AJ121">
        <v>123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>
      <c r="A122">
        <f>ROW(Source!A99)</f>
        <v>99</v>
      </c>
      <c r="B122">
        <v>36144845</v>
      </c>
      <c r="C122">
        <v>35866441</v>
      </c>
      <c r="D122">
        <v>29149204</v>
      </c>
      <c r="E122">
        <v>1</v>
      </c>
      <c r="F122">
        <v>1</v>
      </c>
      <c r="G122">
        <v>1</v>
      </c>
      <c r="H122">
        <v>3</v>
      </c>
      <c r="I122" t="s">
        <v>746</v>
      </c>
      <c r="J122" t="s">
        <v>747</v>
      </c>
      <c r="K122" t="s">
        <v>748</v>
      </c>
      <c r="L122">
        <v>1348</v>
      </c>
      <c r="N122">
        <v>1009</v>
      </c>
      <c r="O122" t="s">
        <v>30</v>
      </c>
      <c r="P122" t="s">
        <v>30</v>
      </c>
      <c r="Q122">
        <v>1000</v>
      </c>
      <c r="X122">
        <v>3.15E-3</v>
      </c>
      <c r="Y122">
        <v>729.98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3</v>
      </c>
      <c r="AG122">
        <v>3.15E-3</v>
      </c>
      <c r="AH122">
        <v>2</v>
      </c>
      <c r="AI122">
        <v>36144845</v>
      </c>
      <c r="AJ122">
        <v>124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>
      <c r="A123">
        <f>ROW(Source!A99)</f>
        <v>99</v>
      </c>
      <c r="B123">
        <v>36144846</v>
      </c>
      <c r="C123">
        <v>35866441</v>
      </c>
      <c r="D123">
        <v>29170678</v>
      </c>
      <c r="E123">
        <v>1</v>
      </c>
      <c r="F123">
        <v>1</v>
      </c>
      <c r="G123">
        <v>1</v>
      </c>
      <c r="H123">
        <v>3</v>
      </c>
      <c r="I123" t="s">
        <v>749</v>
      </c>
      <c r="J123" t="s">
        <v>750</v>
      </c>
      <c r="K123" t="s">
        <v>751</v>
      </c>
      <c r="L123">
        <v>1354</v>
      </c>
      <c r="N123">
        <v>1010</v>
      </c>
      <c r="O123" t="s">
        <v>237</v>
      </c>
      <c r="P123" t="s">
        <v>237</v>
      </c>
      <c r="Q123">
        <v>1</v>
      </c>
      <c r="X123">
        <v>102</v>
      </c>
      <c r="Y123">
        <v>0.28000000000000003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3</v>
      </c>
      <c r="AG123">
        <v>102</v>
      </c>
      <c r="AH123">
        <v>2</v>
      </c>
      <c r="AI123">
        <v>36144846</v>
      </c>
      <c r="AJ123">
        <v>128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>
      <c r="A124">
        <f>ROW(Source!A99)</f>
        <v>99</v>
      </c>
      <c r="B124">
        <v>36144847</v>
      </c>
      <c r="C124">
        <v>35866441</v>
      </c>
      <c r="D124">
        <v>29171808</v>
      </c>
      <c r="E124">
        <v>1</v>
      </c>
      <c r="F124">
        <v>1</v>
      </c>
      <c r="G124">
        <v>1</v>
      </c>
      <c r="H124">
        <v>3</v>
      </c>
      <c r="I124" t="s">
        <v>752</v>
      </c>
      <c r="J124" t="s">
        <v>753</v>
      </c>
      <c r="K124" t="s">
        <v>754</v>
      </c>
      <c r="L124">
        <v>1374</v>
      </c>
      <c r="N124">
        <v>1013</v>
      </c>
      <c r="O124" t="s">
        <v>755</v>
      </c>
      <c r="P124" t="s">
        <v>755</v>
      </c>
      <c r="Q124">
        <v>1</v>
      </c>
      <c r="X124">
        <v>6.05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6.05</v>
      </c>
      <c r="AH124">
        <v>2</v>
      </c>
      <c r="AI124">
        <v>36144847</v>
      </c>
      <c r="AJ124">
        <v>129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>
      <c r="A125">
        <f>ROW(Source!A103)</f>
        <v>103</v>
      </c>
      <c r="B125">
        <v>36144848</v>
      </c>
      <c r="C125">
        <v>35866466</v>
      </c>
      <c r="D125">
        <v>29364679</v>
      </c>
      <c r="E125">
        <v>1</v>
      </c>
      <c r="F125">
        <v>1</v>
      </c>
      <c r="G125">
        <v>1</v>
      </c>
      <c r="H125">
        <v>1</v>
      </c>
      <c r="I125" t="s">
        <v>735</v>
      </c>
      <c r="J125" t="s">
        <v>3</v>
      </c>
      <c r="K125" t="s">
        <v>736</v>
      </c>
      <c r="L125">
        <v>1369</v>
      </c>
      <c r="N125">
        <v>1013</v>
      </c>
      <c r="O125" t="s">
        <v>561</v>
      </c>
      <c r="P125" t="s">
        <v>561</v>
      </c>
      <c r="Q125">
        <v>1</v>
      </c>
      <c r="X125">
        <v>26.24</v>
      </c>
      <c r="Y125">
        <v>0</v>
      </c>
      <c r="Z125">
        <v>0</v>
      </c>
      <c r="AA125">
        <v>0</v>
      </c>
      <c r="AB125">
        <v>316.85000000000002</v>
      </c>
      <c r="AC125">
        <v>0</v>
      </c>
      <c r="AD125">
        <v>1</v>
      </c>
      <c r="AE125">
        <v>1</v>
      </c>
      <c r="AF125" t="s">
        <v>3</v>
      </c>
      <c r="AG125">
        <v>26.24</v>
      </c>
      <c r="AH125">
        <v>2</v>
      </c>
      <c r="AI125">
        <v>36144848</v>
      </c>
      <c r="AJ125">
        <v>130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>
      <c r="A126">
        <f>ROW(Source!A103)</f>
        <v>103</v>
      </c>
      <c r="B126">
        <v>36144849</v>
      </c>
      <c r="C126">
        <v>35866466</v>
      </c>
      <c r="D126">
        <v>121548</v>
      </c>
      <c r="E126">
        <v>1</v>
      </c>
      <c r="F126">
        <v>1</v>
      </c>
      <c r="G126">
        <v>1</v>
      </c>
      <c r="H126">
        <v>1</v>
      </c>
      <c r="I126" t="s">
        <v>35</v>
      </c>
      <c r="J126" t="s">
        <v>3</v>
      </c>
      <c r="K126" t="s">
        <v>562</v>
      </c>
      <c r="L126">
        <v>608254</v>
      </c>
      <c r="N126">
        <v>1013</v>
      </c>
      <c r="O126" t="s">
        <v>563</v>
      </c>
      <c r="P126" t="s">
        <v>563</v>
      </c>
      <c r="Q126">
        <v>1</v>
      </c>
      <c r="X126">
        <v>0.03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2</v>
      </c>
      <c r="AF126" t="s">
        <v>3</v>
      </c>
      <c r="AG126">
        <v>0.03</v>
      </c>
      <c r="AH126">
        <v>2</v>
      </c>
      <c r="AI126">
        <v>36144849</v>
      </c>
      <c r="AJ126">
        <v>131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>
      <c r="A127">
        <f>ROW(Source!A103)</f>
        <v>103</v>
      </c>
      <c r="B127">
        <v>36144850</v>
      </c>
      <c r="C127">
        <v>35866466</v>
      </c>
      <c r="D127">
        <v>29172362</v>
      </c>
      <c r="E127">
        <v>1</v>
      </c>
      <c r="F127">
        <v>1</v>
      </c>
      <c r="G127">
        <v>1</v>
      </c>
      <c r="H127">
        <v>2</v>
      </c>
      <c r="I127" t="s">
        <v>737</v>
      </c>
      <c r="J127" t="s">
        <v>738</v>
      </c>
      <c r="K127" t="s">
        <v>739</v>
      </c>
      <c r="L127">
        <v>1368</v>
      </c>
      <c r="N127">
        <v>1011</v>
      </c>
      <c r="O127" t="s">
        <v>567</v>
      </c>
      <c r="P127" t="s">
        <v>567</v>
      </c>
      <c r="Q127">
        <v>1</v>
      </c>
      <c r="X127">
        <v>0.03</v>
      </c>
      <c r="Y127">
        <v>0</v>
      </c>
      <c r="Z127">
        <v>134.65</v>
      </c>
      <c r="AA127">
        <v>13.5</v>
      </c>
      <c r="AB127">
        <v>0</v>
      </c>
      <c r="AC127">
        <v>0</v>
      </c>
      <c r="AD127">
        <v>1</v>
      </c>
      <c r="AE127">
        <v>0</v>
      </c>
      <c r="AF127" t="s">
        <v>3</v>
      </c>
      <c r="AG127">
        <v>0.03</v>
      </c>
      <c r="AH127">
        <v>2</v>
      </c>
      <c r="AI127">
        <v>36144850</v>
      </c>
      <c r="AJ127">
        <v>132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>
        <f>ROW(Source!A103)</f>
        <v>103</v>
      </c>
      <c r="B128">
        <v>36144851</v>
      </c>
      <c r="C128">
        <v>35866466</v>
      </c>
      <c r="D128">
        <v>29174913</v>
      </c>
      <c r="E128">
        <v>1</v>
      </c>
      <c r="F128">
        <v>1</v>
      </c>
      <c r="G128">
        <v>1</v>
      </c>
      <c r="H128">
        <v>2</v>
      </c>
      <c r="I128" t="s">
        <v>578</v>
      </c>
      <c r="J128" t="s">
        <v>579</v>
      </c>
      <c r="K128" t="s">
        <v>580</v>
      </c>
      <c r="L128">
        <v>1368</v>
      </c>
      <c r="N128">
        <v>1011</v>
      </c>
      <c r="O128" t="s">
        <v>567</v>
      </c>
      <c r="P128" t="s">
        <v>567</v>
      </c>
      <c r="Q128">
        <v>1</v>
      </c>
      <c r="X128">
        <v>0.02</v>
      </c>
      <c r="Y128">
        <v>0</v>
      </c>
      <c r="Z128">
        <v>87.17</v>
      </c>
      <c r="AA128">
        <v>11.6</v>
      </c>
      <c r="AB128">
        <v>0</v>
      </c>
      <c r="AC128">
        <v>0</v>
      </c>
      <c r="AD128">
        <v>1</v>
      </c>
      <c r="AE128">
        <v>0</v>
      </c>
      <c r="AF128" t="s">
        <v>3</v>
      </c>
      <c r="AG128">
        <v>0.02</v>
      </c>
      <c r="AH128">
        <v>2</v>
      </c>
      <c r="AI128">
        <v>36144851</v>
      </c>
      <c r="AJ128">
        <v>133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>
      <c r="A129">
        <f>ROW(Source!A103)</f>
        <v>103</v>
      </c>
      <c r="B129">
        <v>36144852</v>
      </c>
      <c r="C129">
        <v>35866466</v>
      </c>
      <c r="D129">
        <v>29149204</v>
      </c>
      <c r="E129">
        <v>1</v>
      </c>
      <c r="F129">
        <v>1</v>
      </c>
      <c r="G129">
        <v>1</v>
      </c>
      <c r="H129">
        <v>3</v>
      </c>
      <c r="I129" t="s">
        <v>746</v>
      </c>
      <c r="J129" t="s">
        <v>747</v>
      </c>
      <c r="K129" t="s">
        <v>748</v>
      </c>
      <c r="L129">
        <v>1348</v>
      </c>
      <c r="N129">
        <v>1009</v>
      </c>
      <c r="O129" t="s">
        <v>30</v>
      </c>
      <c r="P129" t="s">
        <v>30</v>
      </c>
      <c r="Q129">
        <v>1000</v>
      </c>
      <c r="X129">
        <v>3.15E-3</v>
      </c>
      <c r="Y129">
        <v>729.98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 t="s">
        <v>3</v>
      </c>
      <c r="AG129">
        <v>3.15E-3</v>
      </c>
      <c r="AH129">
        <v>2</v>
      </c>
      <c r="AI129">
        <v>36144852</v>
      </c>
      <c r="AJ129">
        <v>134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>
      <c r="A130">
        <f>ROW(Source!A103)</f>
        <v>103</v>
      </c>
      <c r="B130">
        <v>36144853</v>
      </c>
      <c r="C130">
        <v>35866466</v>
      </c>
      <c r="D130">
        <v>29170678</v>
      </c>
      <c r="E130">
        <v>1</v>
      </c>
      <c r="F130">
        <v>1</v>
      </c>
      <c r="G130">
        <v>1</v>
      </c>
      <c r="H130">
        <v>3</v>
      </c>
      <c r="I130" t="s">
        <v>749</v>
      </c>
      <c r="J130" t="s">
        <v>750</v>
      </c>
      <c r="K130" t="s">
        <v>751</v>
      </c>
      <c r="L130">
        <v>1354</v>
      </c>
      <c r="N130">
        <v>1010</v>
      </c>
      <c r="O130" t="s">
        <v>237</v>
      </c>
      <c r="P130" t="s">
        <v>237</v>
      </c>
      <c r="Q130">
        <v>1</v>
      </c>
      <c r="X130">
        <v>102</v>
      </c>
      <c r="Y130">
        <v>0.28000000000000003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3</v>
      </c>
      <c r="AG130">
        <v>102</v>
      </c>
      <c r="AH130">
        <v>2</v>
      </c>
      <c r="AI130">
        <v>36144853</v>
      </c>
      <c r="AJ130">
        <v>136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>
      <c r="A131">
        <f>ROW(Source!A103)</f>
        <v>103</v>
      </c>
      <c r="B131">
        <v>36144854</v>
      </c>
      <c r="C131">
        <v>35866466</v>
      </c>
      <c r="D131">
        <v>29171808</v>
      </c>
      <c r="E131">
        <v>1</v>
      </c>
      <c r="F131">
        <v>1</v>
      </c>
      <c r="G131">
        <v>1</v>
      </c>
      <c r="H131">
        <v>3</v>
      </c>
      <c r="I131" t="s">
        <v>752</v>
      </c>
      <c r="J131" t="s">
        <v>753</v>
      </c>
      <c r="K131" t="s">
        <v>754</v>
      </c>
      <c r="L131">
        <v>1374</v>
      </c>
      <c r="N131">
        <v>1013</v>
      </c>
      <c r="O131" t="s">
        <v>755</v>
      </c>
      <c r="P131" t="s">
        <v>755</v>
      </c>
      <c r="Q131">
        <v>1</v>
      </c>
      <c r="X131">
        <v>5.21</v>
      </c>
      <c r="Y131">
        <v>1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5.21</v>
      </c>
      <c r="AH131">
        <v>2</v>
      </c>
      <c r="AI131">
        <v>36144854</v>
      </c>
      <c r="AJ131">
        <v>138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>
      <c r="A132">
        <f>ROW(Source!A106)</f>
        <v>106</v>
      </c>
      <c r="B132">
        <v>36127562</v>
      </c>
      <c r="C132">
        <v>36127560</v>
      </c>
      <c r="D132">
        <v>18409850</v>
      </c>
      <c r="E132">
        <v>1</v>
      </c>
      <c r="F132">
        <v>1</v>
      </c>
      <c r="G132">
        <v>1</v>
      </c>
      <c r="H132">
        <v>1</v>
      </c>
      <c r="I132" t="s">
        <v>674</v>
      </c>
      <c r="J132" t="s">
        <v>3</v>
      </c>
      <c r="K132" t="s">
        <v>675</v>
      </c>
      <c r="L132">
        <v>1369</v>
      </c>
      <c r="N132">
        <v>1013</v>
      </c>
      <c r="O132" t="s">
        <v>561</v>
      </c>
      <c r="P132" t="s">
        <v>561</v>
      </c>
      <c r="Q132">
        <v>1</v>
      </c>
      <c r="X132">
        <v>97</v>
      </c>
      <c r="Y132">
        <v>0</v>
      </c>
      <c r="Z132">
        <v>0</v>
      </c>
      <c r="AA132">
        <v>0</v>
      </c>
      <c r="AB132">
        <v>289.7</v>
      </c>
      <c r="AC132">
        <v>0</v>
      </c>
      <c r="AD132">
        <v>1</v>
      </c>
      <c r="AE132">
        <v>1</v>
      </c>
      <c r="AF132" t="s">
        <v>134</v>
      </c>
      <c r="AG132">
        <v>111.55</v>
      </c>
      <c r="AH132">
        <v>2</v>
      </c>
      <c r="AI132">
        <v>36127562</v>
      </c>
      <c r="AJ132">
        <v>139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>
      <c r="A133">
        <f>ROW(Source!A106)</f>
        <v>106</v>
      </c>
      <c r="B133">
        <v>36127563</v>
      </c>
      <c r="C133">
        <v>36127560</v>
      </c>
      <c r="D133">
        <v>29173472</v>
      </c>
      <c r="E133">
        <v>1</v>
      </c>
      <c r="F133">
        <v>1</v>
      </c>
      <c r="G133">
        <v>1</v>
      </c>
      <c r="H133">
        <v>2</v>
      </c>
      <c r="I133" t="s">
        <v>624</v>
      </c>
      <c r="J133" t="s">
        <v>625</v>
      </c>
      <c r="K133" t="s">
        <v>626</v>
      </c>
      <c r="L133">
        <v>1368</v>
      </c>
      <c r="N133">
        <v>1011</v>
      </c>
      <c r="O133" t="s">
        <v>567</v>
      </c>
      <c r="P133" t="s">
        <v>567</v>
      </c>
      <c r="Q133">
        <v>1</v>
      </c>
      <c r="X133">
        <v>2.2000000000000002</v>
      </c>
      <c r="Y133">
        <v>0</v>
      </c>
      <c r="Z133">
        <v>3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133</v>
      </c>
      <c r="AG133">
        <v>2.75</v>
      </c>
      <c r="AH133">
        <v>2</v>
      </c>
      <c r="AI133">
        <v>36127563</v>
      </c>
      <c r="AJ133">
        <v>140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>
        <f>ROW(Source!A106)</f>
        <v>106</v>
      </c>
      <c r="B134">
        <v>36127564</v>
      </c>
      <c r="C134">
        <v>36127560</v>
      </c>
      <c r="D134">
        <v>29174538</v>
      </c>
      <c r="E134">
        <v>1</v>
      </c>
      <c r="F134">
        <v>1</v>
      </c>
      <c r="G134">
        <v>1</v>
      </c>
      <c r="H134">
        <v>2</v>
      </c>
      <c r="I134" t="s">
        <v>676</v>
      </c>
      <c r="J134" t="s">
        <v>677</v>
      </c>
      <c r="K134" t="s">
        <v>678</v>
      </c>
      <c r="L134">
        <v>1368</v>
      </c>
      <c r="N134">
        <v>1011</v>
      </c>
      <c r="O134" t="s">
        <v>567</v>
      </c>
      <c r="P134" t="s">
        <v>567</v>
      </c>
      <c r="Q134">
        <v>1</v>
      </c>
      <c r="X134">
        <v>0.32</v>
      </c>
      <c r="Y134">
        <v>0</v>
      </c>
      <c r="Z134">
        <v>33.590000000000003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133</v>
      </c>
      <c r="AG134">
        <v>0.4</v>
      </c>
      <c r="AH134">
        <v>2</v>
      </c>
      <c r="AI134">
        <v>36127564</v>
      </c>
      <c r="AJ134">
        <v>141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>
        <f>ROW(Source!A106)</f>
        <v>106</v>
      </c>
      <c r="B135">
        <v>36127565</v>
      </c>
      <c r="C135">
        <v>36127560</v>
      </c>
      <c r="D135">
        <v>29174580</v>
      </c>
      <c r="E135">
        <v>1</v>
      </c>
      <c r="F135">
        <v>1</v>
      </c>
      <c r="G135">
        <v>1</v>
      </c>
      <c r="H135">
        <v>2</v>
      </c>
      <c r="I135" t="s">
        <v>679</v>
      </c>
      <c r="J135" t="s">
        <v>680</v>
      </c>
      <c r="K135" t="s">
        <v>681</v>
      </c>
      <c r="L135">
        <v>1368</v>
      </c>
      <c r="N135">
        <v>1011</v>
      </c>
      <c r="O135" t="s">
        <v>567</v>
      </c>
      <c r="P135" t="s">
        <v>567</v>
      </c>
      <c r="Q135">
        <v>1</v>
      </c>
      <c r="X135">
        <v>1.3</v>
      </c>
      <c r="Y135">
        <v>0</v>
      </c>
      <c r="Z135">
        <v>2.08</v>
      </c>
      <c r="AA135">
        <v>0</v>
      </c>
      <c r="AB135">
        <v>0</v>
      </c>
      <c r="AC135">
        <v>0</v>
      </c>
      <c r="AD135">
        <v>1</v>
      </c>
      <c r="AE135">
        <v>0</v>
      </c>
      <c r="AF135" t="s">
        <v>133</v>
      </c>
      <c r="AG135">
        <v>1.625</v>
      </c>
      <c r="AH135">
        <v>2</v>
      </c>
      <c r="AI135">
        <v>36127565</v>
      </c>
      <c r="AJ135">
        <v>142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>
      <c r="A136">
        <f>ROW(Source!A106)</f>
        <v>106</v>
      </c>
      <c r="B136">
        <v>36127566</v>
      </c>
      <c r="C136">
        <v>36127560</v>
      </c>
      <c r="D136">
        <v>29109354</v>
      </c>
      <c r="E136">
        <v>1</v>
      </c>
      <c r="F136">
        <v>1</v>
      </c>
      <c r="G136">
        <v>1</v>
      </c>
      <c r="H136">
        <v>3</v>
      </c>
      <c r="I136" t="s">
        <v>685</v>
      </c>
      <c r="J136" t="s">
        <v>686</v>
      </c>
      <c r="K136" t="s">
        <v>687</v>
      </c>
      <c r="L136">
        <v>1346</v>
      </c>
      <c r="N136">
        <v>1009</v>
      </c>
      <c r="O136" t="s">
        <v>160</v>
      </c>
      <c r="P136" t="s">
        <v>160</v>
      </c>
      <c r="Q136">
        <v>1</v>
      </c>
      <c r="X136">
        <v>10</v>
      </c>
      <c r="Y136">
        <v>46.72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10</v>
      </c>
      <c r="AH136">
        <v>2</v>
      </c>
      <c r="AI136">
        <v>36127566</v>
      </c>
      <c r="AJ136">
        <v>143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>
        <f>ROW(Source!A106)</f>
        <v>106</v>
      </c>
      <c r="B137">
        <v>36127567</v>
      </c>
      <c r="C137">
        <v>36127560</v>
      </c>
      <c r="D137">
        <v>29109781</v>
      </c>
      <c r="E137">
        <v>1</v>
      </c>
      <c r="F137">
        <v>1</v>
      </c>
      <c r="G137">
        <v>1</v>
      </c>
      <c r="H137">
        <v>3</v>
      </c>
      <c r="I137" t="s">
        <v>691</v>
      </c>
      <c r="J137" t="s">
        <v>692</v>
      </c>
      <c r="K137" t="s">
        <v>693</v>
      </c>
      <c r="L137">
        <v>1346</v>
      </c>
      <c r="N137">
        <v>1009</v>
      </c>
      <c r="O137" t="s">
        <v>160</v>
      </c>
      <c r="P137" t="s">
        <v>160</v>
      </c>
      <c r="Q137">
        <v>1</v>
      </c>
      <c r="X137">
        <v>4</v>
      </c>
      <c r="Y137">
        <v>11.12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0</v>
      </c>
      <c r="AF137" t="s">
        <v>3</v>
      </c>
      <c r="AG137">
        <v>4</v>
      </c>
      <c r="AH137">
        <v>2</v>
      </c>
      <c r="AI137">
        <v>36127567</v>
      </c>
      <c r="AJ137">
        <v>144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>
      <c r="A138">
        <f>ROW(Source!A106)</f>
        <v>106</v>
      </c>
      <c r="B138">
        <v>36127568</v>
      </c>
      <c r="C138">
        <v>36127560</v>
      </c>
      <c r="D138">
        <v>29109782</v>
      </c>
      <c r="E138">
        <v>1</v>
      </c>
      <c r="F138">
        <v>1</v>
      </c>
      <c r="G138">
        <v>1</v>
      </c>
      <c r="H138">
        <v>3</v>
      </c>
      <c r="I138" t="s">
        <v>694</v>
      </c>
      <c r="J138" t="s">
        <v>695</v>
      </c>
      <c r="K138" t="s">
        <v>696</v>
      </c>
      <c r="L138">
        <v>1346</v>
      </c>
      <c r="N138">
        <v>1009</v>
      </c>
      <c r="O138" t="s">
        <v>160</v>
      </c>
      <c r="P138" t="s">
        <v>160</v>
      </c>
      <c r="Q138">
        <v>1</v>
      </c>
      <c r="X138">
        <v>42</v>
      </c>
      <c r="Y138">
        <v>4.3600000000000003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0</v>
      </c>
      <c r="AF138" t="s">
        <v>3</v>
      </c>
      <c r="AG138">
        <v>42</v>
      </c>
      <c r="AH138">
        <v>2</v>
      </c>
      <c r="AI138">
        <v>36127568</v>
      </c>
      <c r="AJ138">
        <v>145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>
      <c r="A139">
        <f>ROW(Source!A106)</f>
        <v>106</v>
      </c>
      <c r="B139">
        <v>36127569</v>
      </c>
      <c r="C139">
        <v>36127560</v>
      </c>
      <c r="D139">
        <v>29110699</v>
      </c>
      <c r="E139">
        <v>1</v>
      </c>
      <c r="F139">
        <v>1</v>
      </c>
      <c r="G139">
        <v>1</v>
      </c>
      <c r="H139">
        <v>3</v>
      </c>
      <c r="I139" t="s">
        <v>697</v>
      </c>
      <c r="J139" t="s">
        <v>698</v>
      </c>
      <c r="K139" t="s">
        <v>699</v>
      </c>
      <c r="L139">
        <v>1301</v>
      </c>
      <c r="N139">
        <v>1003</v>
      </c>
      <c r="O139" t="s">
        <v>142</v>
      </c>
      <c r="P139" t="s">
        <v>142</v>
      </c>
      <c r="Q139">
        <v>1</v>
      </c>
      <c r="X139">
        <v>68</v>
      </c>
      <c r="Y139">
        <v>0.17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0</v>
      </c>
      <c r="AF139" t="s">
        <v>3</v>
      </c>
      <c r="AG139">
        <v>68</v>
      </c>
      <c r="AH139">
        <v>2</v>
      </c>
      <c r="AI139">
        <v>36127569</v>
      </c>
      <c r="AJ139">
        <v>146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>
      <c r="A140">
        <f>ROW(Source!A106)</f>
        <v>106</v>
      </c>
      <c r="B140">
        <v>36127570</v>
      </c>
      <c r="C140">
        <v>36127560</v>
      </c>
      <c r="D140">
        <v>29110797</v>
      </c>
      <c r="E140">
        <v>1</v>
      </c>
      <c r="F140">
        <v>1</v>
      </c>
      <c r="G140">
        <v>1</v>
      </c>
      <c r="H140">
        <v>3</v>
      </c>
      <c r="I140" t="s">
        <v>700</v>
      </c>
      <c r="J140" t="s">
        <v>701</v>
      </c>
      <c r="K140" t="s">
        <v>702</v>
      </c>
      <c r="L140">
        <v>1301</v>
      </c>
      <c r="N140">
        <v>1003</v>
      </c>
      <c r="O140" t="s">
        <v>142</v>
      </c>
      <c r="P140" t="s">
        <v>142</v>
      </c>
      <c r="Q140">
        <v>1</v>
      </c>
      <c r="X140">
        <v>135</v>
      </c>
      <c r="Y140">
        <v>1.74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0</v>
      </c>
      <c r="AF140" t="s">
        <v>3</v>
      </c>
      <c r="AG140">
        <v>135</v>
      </c>
      <c r="AH140">
        <v>2</v>
      </c>
      <c r="AI140">
        <v>36127570</v>
      </c>
      <c r="AJ140">
        <v>147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>
      <c r="A141">
        <f>ROW(Source!A106)</f>
        <v>106</v>
      </c>
      <c r="B141">
        <v>36127571</v>
      </c>
      <c r="C141">
        <v>36127560</v>
      </c>
      <c r="D141">
        <v>29110813</v>
      </c>
      <c r="E141">
        <v>1</v>
      </c>
      <c r="F141">
        <v>1</v>
      </c>
      <c r="G141">
        <v>1</v>
      </c>
      <c r="H141">
        <v>3</v>
      </c>
      <c r="I141" t="s">
        <v>756</v>
      </c>
      <c r="J141" t="s">
        <v>757</v>
      </c>
      <c r="K141" t="s">
        <v>758</v>
      </c>
      <c r="L141">
        <v>1301</v>
      </c>
      <c r="N141">
        <v>1003</v>
      </c>
      <c r="O141" t="s">
        <v>142</v>
      </c>
      <c r="P141" t="s">
        <v>142</v>
      </c>
      <c r="Q141">
        <v>1</v>
      </c>
      <c r="X141">
        <v>135</v>
      </c>
      <c r="Y141">
        <v>0.39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 t="s">
        <v>3</v>
      </c>
      <c r="AG141">
        <v>135</v>
      </c>
      <c r="AH141">
        <v>2</v>
      </c>
      <c r="AI141">
        <v>36127571</v>
      </c>
      <c r="AJ141">
        <v>148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>
      <c r="A142">
        <f>ROW(Source!A106)</f>
        <v>106</v>
      </c>
      <c r="B142">
        <v>36127572</v>
      </c>
      <c r="C142">
        <v>36127560</v>
      </c>
      <c r="D142">
        <v>29111455</v>
      </c>
      <c r="E142">
        <v>1</v>
      </c>
      <c r="F142">
        <v>1</v>
      </c>
      <c r="G142">
        <v>1</v>
      </c>
      <c r="H142">
        <v>3</v>
      </c>
      <c r="I142" t="s">
        <v>706</v>
      </c>
      <c r="J142" t="s">
        <v>707</v>
      </c>
      <c r="K142" t="s">
        <v>708</v>
      </c>
      <c r="L142">
        <v>1327</v>
      </c>
      <c r="N142">
        <v>1005</v>
      </c>
      <c r="O142" t="s">
        <v>155</v>
      </c>
      <c r="P142" t="s">
        <v>155</v>
      </c>
      <c r="Q142">
        <v>1</v>
      </c>
      <c r="X142">
        <v>111</v>
      </c>
      <c r="Y142">
        <v>15.06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111</v>
      </c>
      <c r="AH142">
        <v>2</v>
      </c>
      <c r="AI142">
        <v>36127572</v>
      </c>
      <c r="AJ142">
        <v>149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>
      <c r="A143">
        <f>ROW(Source!A106)</f>
        <v>106</v>
      </c>
      <c r="B143">
        <v>36127573</v>
      </c>
      <c r="C143">
        <v>36127560</v>
      </c>
      <c r="D143">
        <v>29114731</v>
      </c>
      <c r="E143">
        <v>1</v>
      </c>
      <c r="F143">
        <v>1</v>
      </c>
      <c r="G143">
        <v>1</v>
      </c>
      <c r="H143">
        <v>3</v>
      </c>
      <c r="I143" t="s">
        <v>759</v>
      </c>
      <c r="J143" t="s">
        <v>760</v>
      </c>
      <c r="K143" t="s">
        <v>761</v>
      </c>
      <c r="L143">
        <v>1354</v>
      </c>
      <c r="N143">
        <v>1010</v>
      </c>
      <c r="O143" t="s">
        <v>237</v>
      </c>
      <c r="P143" t="s">
        <v>237</v>
      </c>
      <c r="Q143">
        <v>1</v>
      </c>
      <c r="X143">
        <v>368</v>
      </c>
      <c r="Y143">
        <v>0.02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0</v>
      </c>
      <c r="AF143" t="s">
        <v>3</v>
      </c>
      <c r="AG143">
        <v>368</v>
      </c>
      <c r="AH143">
        <v>2</v>
      </c>
      <c r="AI143">
        <v>36127573</v>
      </c>
      <c r="AJ143">
        <v>150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>
      <c r="A144">
        <f>ROW(Source!A106)</f>
        <v>106</v>
      </c>
      <c r="B144">
        <v>36127574</v>
      </c>
      <c r="C144">
        <v>36127560</v>
      </c>
      <c r="D144">
        <v>29114733</v>
      </c>
      <c r="E144">
        <v>1</v>
      </c>
      <c r="F144">
        <v>1</v>
      </c>
      <c r="G144">
        <v>1</v>
      </c>
      <c r="H144">
        <v>3</v>
      </c>
      <c r="I144" t="s">
        <v>709</v>
      </c>
      <c r="J144" t="s">
        <v>710</v>
      </c>
      <c r="K144" t="s">
        <v>711</v>
      </c>
      <c r="L144">
        <v>1354</v>
      </c>
      <c r="N144">
        <v>1010</v>
      </c>
      <c r="O144" t="s">
        <v>237</v>
      </c>
      <c r="P144" t="s">
        <v>237</v>
      </c>
      <c r="Q144">
        <v>1</v>
      </c>
      <c r="X144">
        <v>2221</v>
      </c>
      <c r="Y144">
        <v>0.02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3</v>
      </c>
      <c r="AG144">
        <v>2221</v>
      </c>
      <c r="AH144">
        <v>2</v>
      </c>
      <c r="AI144">
        <v>36127574</v>
      </c>
      <c r="AJ144">
        <v>151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>
      <c r="A145">
        <f>ROW(Source!A106)</f>
        <v>106</v>
      </c>
      <c r="B145">
        <v>36127575</v>
      </c>
      <c r="C145">
        <v>36127560</v>
      </c>
      <c r="D145">
        <v>29114403</v>
      </c>
      <c r="E145">
        <v>1</v>
      </c>
      <c r="F145">
        <v>1</v>
      </c>
      <c r="G145">
        <v>1</v>
      </c>
      <c r="H145">
        <v>3</v>
      </c>
      <c r="I145" t="s">
        <v>762</v>
      </c>
      <c r="J145" t="s">
        <v>763</v>
      </c>
      <c r="K145" t="s">
        <v>764</v>
      </c>
      <c r="L145">
        <v>1354</v>
      </c>
      <c r="N145">
        <v>1010</v>
      </c>
      <c r="O145" t="s">
        <v>237</v>
      </c>
      <c r="P145" t="s">
        <v>237</v>
      </c>
      <c r="Q145">
        <v>1</v>
      </c>
      <c r="X145">
        <v>81</v>
      </c>
      <c r="Y145">
        <v>0.68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 t="s">
        <v>3</v>
      </c>
      <c r="AG145">
        <v>81</v>
      </c>
      <c r="AH145">
        <v>2</v>
      </c>
      <c r="AI145">
        <v>36127575</v>
      </c>
      <c r="AJ145">
        <v>152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>
      <c r="A146">
        <f>ROW(Source!A106)</f>
        <v>106</v>
      </c>
      <c r="B146">
        <v>36127576</v>
      </c>
      <c r="C146">
        <v>36127560</v>
      </c>
      <c r="D146">
        <v>29114482</v>
      </c>
      <c r="E146">
        <v>1</v>
      </c>
      <c r="F146">
        <v>1</v>
      </c>
      <c r="G146">
        <v>1</v>
      </c>
      <c r="H146">
        <v>3</v>
      </c>
      <c r="I146" t="s">
        <v>715</v>
      </c>
      <c r="J146" t="s">
        <v>716</v>
      </c>
      <c r="K146" t="s">
        <v>717</v>
      </c>
      <c r="L146">
        <v>1354</v>
      </c>
      <c r="N146">
        <v>1010</v>
      </c>
      <c r="O146" t="s">
        <v>237</v>
      </c>
      <c r="P146" t="s">
        <v>237</v>
      </c>
      <c r="Q146">
        <v>1</v>
      </c>
      <c r="X146">
        <v>322</v>
      </c>
      <c r="Y146">
        <v>7.0000000000000007E-2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3</v>
      </c>
      <c r="AG146">
        <v>322</v>
      </c>
      <c r="AH146">
        <v>2</v>
      </c>
      <c r="AI146">
        <v>36127576</v>
      </c>
      <c r="AJ146">
        <v>153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>
      <c r="A147">
        <f>ROW(Source!A106)</f>
        <v>106</v>
      </c>
      <c r="B147">
        <v>36127577</v>
      </c>
      <c r="C147">
        <v>36127560</v>
      </c>
      <c r="D147">
        <v>29129587</v>
      </c>
      <c r="E147">
        <v>1</v>
      </c>
      <c r="F147">
        <v>1</v>
      </c>
      <c r="G147">
        <v>1</v>
      </c>
      <c r="H147">
        <v>3</v>
      </c>
      <c r="I147" t="s">
        <v>765</v>
      </c>
      <c r="J147" t="s">
        <v>766</v>
      </c>
      <c r="K147" t="s">
        <v>767</v>
      </c>
      <c r="L147">
        <v>1301</v>
      </c>
      <c r="N147">
        <v>1003</v>
      </c>
      <c r="O147" t="s">
        <v>142</v>
      </c>
      <c r="P147" t="s">
        <v>142</v>
      </c>
      <c r="Q147">
        <v>1</v>
      </c>
      <c r="X147">
        <v>136</v>
      </c>
      <c r="Y147">
        <v>4.18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 t="s">
        <v>3</v>
      </c>
      <c r="AG147">
        <v>136</v>
      </c>
      <c r="AH147">
        <v>2</v>
      </c>
      <c r="AI147">
        <v>36127577</v>
      </c>
      <c r="AJ147">
        <v>154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>
      <c r="A148">
        <f>ROW(Source!A106)</f>
        <v>106</v>
      </c>
      <c r="B148">
        <v>36127578</v>
      </c>
      <c r="C148">
        <v>36127560</v>
      </c>
      <c r="D148">
        <v>29129600</v>
      </c>
      <c r="E148">
        <v>1</v>
      </c>
      <c r="F148">
        <v>1</v>
      </c>
      <c r="G148">
        <v>1</v>
      </c>
      <c r="H148">
        <v>3</v>
      </c>
      <c r="I148" t="s">
        <v>768</v>
      </c>
      <c r="J148" t="s">
        <v>769</v>
      </c>
      <c r="K148" t="s">
        <v>770</v>
      </c>
      <c r="L148">
        <v>1301</v>
      </c>
      <c r="N148">
        <v>1003</v>
      </c>
      <c r="O148" t="s">
        <v>142</v>
      </c>
      <c r="P148" t="s">
        <v>142</v>
      </c>
      <c r="Q148">
        <v>1</v>
      </c>
      <c r="X148">
        <v>306</v>
      </c>
      <c r="Y148">
        <v>5.74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3</v>
      </c>
      <c r="AG148">
        <v>306</v>
      </c>
      <c r="AH148">
        <v>2</v>
      </c>
      <c r="AI148">
        <v>36127578</v>
      </c>
      <c r="AJ148">
        <v>155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>
      <c r="A149">
        <f>ROW(Source!A106)</f>
        <v>106</v>
      </c>
      <c r="B149">
        <v>36127579</v>
      </c>
      <c r="C149">
        <v>36127560</v>
      </c>
      <c r="D149">
        <v>29129688</v>
      </c>
      <c r="E149">
        <v>1</v>
      </c>
      <c r="F149">
        <v>1</v>
      </c>
      <c r="G149">
        <v>1</v>
      </c>
      <c r="H149">
        <v>3</v>
      </c>
      <c r="I149" t="s">
        <v>771</v>
      </c>
      <c r="J149" t="s">
        <v>772</v>
      </c>
      <c r="K149" t="s">
        <v>773</v>
      </c>
      <c r="L149">
        <v>1354</v>
      </c>
      <c r="N149">
        <v>1010</v>
      </c>
      <c r="O149" t="s">
        <v>237</v>
      </c>
      <c r="P149" t="s">
        <v>237</v>
      </c>
      <c r="Q149">
        <v>1</v>
      </c>
      <c r="X149">
        <v>81</v>
      </c>
      <c r="Y149">
        <v>1.32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81</v>
      </c>
      <c r="AH149">
        <v>2</v>
      </c>
      <c r="AI149">
        <v>36127579</v>
      </c>
      <c r="AJ149">
        <v>156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>
      <c r="A150">
        <f>ROW(Source!A106)</f>
        <v>106</v>
      </c>
      <c r="B150">
        <v>36127580</v>
      </c>
      <c r="C150">
        <v>36127560</v>
      </c>
      <c r="D150">
        <v>29129705</v>
      </c>
      <c r="E150">
        <v>1</v>
      </c>
      <c r="F150">
        <v>1</v>
      </c>
      <c r="G150">
        <v>1</v>
      </c>
      <c r="H150">
        <v>3</v>
      </c>
      <c r="I150" t="s">
        <v>774</v>
      </c>
      <c r="J150" t="s">
        <v>775</v>
      </c>
      <c r="K150" t="s">
        <v>776</v>
      </c>
      <c r="L150">
        <v>1354</v>
      </c>
      <c r="N150">
        <v>1010</v>
      </c>
      <c r="O150" t="s">
        <v>237</v>
      </c>
      <c r="P150" t="s">
        <v>237</v>
      </c>
      <c r="Q150">
        <v>1</v>
      </c>
      <c r="X150">
        <v>183</v>
      </c>
      <c r="Y150">
        <v>1.68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3</v>
      </c>
      <c r="AG150">
        <v>183</v>
      </c>
      <c r="AH150">
        <v>2</v>
      </c>
      <c r="AI150">
        <v>36127580</v>
      </c>
      <c r="AJ150">
        <v>157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>
      <c r="A151">
        <f>ROW(Source!A106)</f>
        <v>106</v>
      </c>
      <c r="B151">
        <v>36127581</v>
      </c>
      <c r="C151">
        <v>36127560</v>
      </c>
      <c r="D151">
        <v>29129711</v>
      </c>
      <c r="E151">
        <v>1</v>
      </c>
      <c r="F151">
        <v>1</v>
      </c>
      <c r="G151">
        <v>1</v>
      </c>
      <c r="H151">
        <v>3</v>
      </c>
      <c r="I151" t="s">
        <v>777</v>
      </c>
      <c r="J151" t="s">
        <v>778</v>
      </c>
      <c r="K151" t="s">
        <v>779</v>
      </c>
      <c r="L151">
        <v>1354</v>
      </c>
      <c r="N151">
        <v>1010</v>
      </c>
      <c r="O151" t="s">
        <v>237</v>
      </c>
      <c r="P151" t="s">
        <v>237</v>
      </c>
      <c r="Q151">
        <v>1</v>
      </c>
      <c r="X151">
        <v>81</v>
      </c>
      <c r="Y151">
        <v>0.62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81</v>
      </c>
      <c r="AH151">
        <v>2</v>
      </c>
      <c r="AI151">
        <v>36127581</v>
      </c>
      <c r="AJ151">
        <v>158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>
        <f>ROW(Source!A106)</f>
        <v>106</v>
      </c>
      <c r="B152">
        <v>36127582</v>
      </c>
      <c r="C152">
        <v>36127560</v>
      </c>
      <c r="D152">
        <v>29129694</v>
      </c>
      <c r="E152">
        <v>1</v>
      </c>
      <c r="F152">
        <v>1</v>
      </c>
      <c r="G152">
        <v>1</v>
      </c>
      <c r="H152">
        <v>3</v>
      </c>
      <c r="I152" t="s">
        <v>974</v>
      </c>
      <c r="J152" t="s">
        <v>975</v>
      </c>
      <c r="K152" t="s">
        <v>976</v>
      </c>
      <c r="L152">
        <v>1354</v>
      </c>
      <c r="N152">
        <v>1010</v>
      </c>
      <c r="O152" t="s">
        <v>237</v>
      </c>
      <c r="P152" t="s">
        <v>237</v>
      </c>
      <c r="Q152">
        <v>1</v>
      </c>
      <c r="X152">
        <v>81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s">
        <v>3</v>
      </c>
      <c r="AG152">
        <v>81</v>
      </c>
      <c r="AH152">
        <v>3</v>
      </c>
      <c r="AI152">
        <v>-1</v>
      </c>
      <c r="AJ152" t="s">
        <v>3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>
      <c r="A153">
        <f>ROW(Source!A107)</f>
        <v>107</v>
      </c>
      <c r="B153">
        <v>36144865</v>
      </c>
      <c r="C153">
        <v>36127561</v>
      </c>
      <c r="D153">
        <v>29364679</v>
      </c>
      <c r="E153">
        <v>1</v>
      </c>
      <c r="F153">
        <v>1</v>
      </c>
      <c r="G153">
        <v>1</v>
      </c>
      <c r="H153">
        <v>1</v>
      </c>
      <c r="I153" t="s">
        <v>735</v>
      </c>
      <c r="J153" t="s">
        <v>3</v>
      </c>
      <c r="K153" t="s">
        <v>736</v>
      </c>
      <c r="L153">
        <v>1369</v>
      </c>
      <c r="N153">
        <v>1013</v>
      </c>
      <c r="O153" t="s">
        <v>561</v>
      </c>
      <c r="P153" t="s">
        <v>561</v>
      </c>
      <c r="Q153">
        <v>1</v>
      </c>
      <c r="X153">
        <v>70.64</v>
      </c>
      <c r="Y153">
        <v>0</v>
      </c>
      <c r="Z153">
        <v>0</v>
      </c>
      <c r="AA153">
        <v>0</v>
      </c>
      <c r="AB153">
        <v>316.85000000000002</v>
      </c>
      <c r="AC153">
        <v>0</v>
      </c>
      <c r="AD153">
        <v>1</v>
      </c>
      <c r="AE153">
        <v>1</v>
      </c>
      <c r="AF153" t="s">
        <v>3</v>
      </c>
      <c r="AG153">
        <v>70.64</v>
      </c>
      <c r="AH153">
        <v>2</v>
      </c>
      <c r="AI153">
        <v>36144865</v>
      </c>
      <c r="AJ153">
        <v>159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>
      <c r="A154">
        <f>ROW(Source!A107)</f>
        <v>107</v>
      </c>
      <c r="B154">
        <v>36144866</v>
      </c>
      <c r="C154">
        <v>36127561</v>
      </c>
      <c r="D154">
        <v>121548</v>
      </c>
      <c r="E154">
        <v>1</v>
      </c>
      <c r="F154">
        <v>1</v>
      </c>
      <c r="G154">
        <v>1</v>
      </c>
      <c r="H154">
        <v>1</v>
      </c>
      <c r="I154" t="s">
        <v>35</v>
      </c>
      <c r="J154" t="s">
        <v>3</v>
      </c>
      <c r="K154" t="s">
        <v>562</v>
      </c>
      <c r="L154">
        <v>608254</v>
      </c>
      <c r="N154">
        <v>1013</v>
      </c>
      <c r="O154" t="s">
        <v>563</v>
      </c>
      <c r="P154" t="s">
        <v>563</v>
      </c>
      <c r="Q154">
        <v>1</v>
      </c>
      <c r="X154">
        <v>0.88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2</v>
      </c>
      <c r="AF154" t="s">
        <v>3</v>
      </c>
      <c r="AG154">
        <v>0.88</v>
      </c>
      <c r="AH154">
        <v>2</v>
      </c>
      <c r="AI154">
        <v>36144866</v>
      </c>
      <c r="AJ154">
        <v>160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>
      <c r="A155">
        <f>ROW(Source!A107)</f>
        <v>107</v>
      </c>
      <c r="B155">
        <v>36144867</v>
      </c>
      <c r="C155">
        <v>36127561</v>
      </c>
      <c r="D155">
        <v>29172362</v>
      </c>
      <c r="E155">
        <v>1</v>
      </c>
      <c r="F155">
        <v>1</v>
      </c>
      <c r="G155">
        <v>1</v>
      </c>
      <c r="H155">
        <v>2</v>
      </c>
      <c r="I155" t="s">
        <v>737</v>
      </c>
      <c r="J155" t="s">
        <v>738</v>
      </c>
      <c r="K155" t="s">
        <v>739</v>
      </c>
      <c r="L155">
        <v>1368</v>
      </c>
      <c r="N155">
        <v>1011</v>
      </c>
      <c r="O155" t="s">
        <v>567</v>
      </c>
      <c r="P155" t="s">
        <v>567</v>
      </c>
      <c r="Q155">
        <v>1</v>
      </c>
      <c r="X155">
        <v>0.88</v>
      </c>
      <c r="Y155">
        <v>0</v>
      </c>
      <c r="Z155">
        <v>134.65</v>
      </c>
      <c r="AA155">
        <v>13.5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0.88</v>
      </c>
      <c r="AH155">
        <v>2</v>
      </c>
      <c r="AI155">
        <v>36144867</v>
      </c>
      <c r="AJ155">
        <v>161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>
      <c r="A156">
        <f>ROW(Source!A107)</f>
        <v>107</v>
      </c>
      <c r="B156">
        <v>36144868</v>
      </c>
      <c r="C156">
        <v>36127561</v>
      </c>
      <c r="D156">
        <v>29174500</v>
      </c>
      <c r="E156">
        <v>1</v>
      </c>
      <c r="F156">
        <v>1</v>
      </c>
      <c r="G156">
        <v>1</v>
      </c>
      <c r="H156">
        <v>2</v>
      </c>
      <c r="I156" t="s">
        <v>646</v>
      </c>
      <c r="J156" t="s">
        <v>647</v>
      </c>
      <c r="K156" t="s">
        <v>648</v>
      </c>
      <c r="L156">
        <v>1368</v>
      </c>
      <c r="N156">
        <v>1011</v>
      </c>
      <c r="O156" t="s">
        <v>567</v>
      </c>
      <c r="P156" t="s">
        <v>567</v>
      </c>
      <c r="Q156">
        <v>1</v>
      </c>
      <c r="X156">
        <v>16.38</v>
      </c>
      <c r="Y156">
        <v>0</v>
      </c>
      <c r="Z156">
        <v>1.95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16.38</v>
      </c>
      <c r="AH156">
        <v>2</v>
      </c>
      <c r="AI156">
        <v>36144868</v>
      </c>
      <c r="AJ156">
        <v>162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>
      <c r="A157">
        <f>ROW(Source!A107)</f>
        <v>107</v>
      </c>
      <c r="B157">
        <v>36144869</v>
      </c>
      <c r="C157">
        <v>36127561</v>
      </c>
      <c r="D157">
        <v>29174913</v>
      </c>
      <c r="E157">
        <v>1</v>
      </c>
      <c r="F157">
        <v>1</v>
      </c>
      <c r="G157">
        <v>1</v>
      </c>
      <c r="H157">
        <v>2</v>
      </c>
      <c r="I157" t="s">
        <v>578</v>
      </c>
      <c r="J157" t="s">
        <v>579</v>
      </c>
      <c r="K157" t="s">
        <v>580</v>
      </c>
      <c r="L157">
        <v>1368</v>
      </c>
      <c r="N157">
        <v>1011</v>
      </c>
      <c r="O157" t="s">
        <v>567</v>
      </c>
      <c r="P157" t="s">
        <v>567</v>
      </c>
      <c r="Q157">
        <v>1</v>
      </c>
      <c r="X157">
        <v>0.87</v>
      </c>
      <c r="Y157">
        <v>0</v>
      </c>
      <c r="Z157">
        <v>87.17</v>
      </c>
      <c r="AA157">
        <v>11.6</v>
      </c>
      <c r="AB157">
        <v>0</v>
      </c>
      <c r="AC157">
        <v>0</v>
      </c>
      <c r="AD157">
        <v>1</v>
      </c>
      <c r="AE157">
        <v>0</v>
      </c>
      <c r="AF157" t="s">
        <v>3</v>
      </c>
      <c r="AG157">
        <v>0.87</v>
      </c>
      <c r="AH157">
        <v>2</v>
      </c>
      <c r="AI157">
        <v>36144869</v>
      </c>
      <c r="AJ157">
        <v>163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>
        <f>ROW(Source!A107)</f>
        <v>107</v>
      </c>
      <c r="B158">
        <v>36144870</v>
      </c>
      <c r="C158">
        <v>36127561</v>
      </c>
      <c r="D158">
        <v>29114269</v>
      </c>
      <c r="E158">
        <v>1</v>
      </c>
      <c r="F158">
        <v>1</v>
      </c>
      <c r="G158">
        <v>1</v>
      </c>
      <c r="H158">
        <v>3</v>
      </c>
      <c r="I158" t="s">
        <v>780</v>
      </c>
      <c r="J158" t="s">
        <v>781</v>
      </c>
      <c r="K158" t="s">
        <v>782</v>
      </c>
      <c r="L158">
        <v>1348</v>
      </c>
      <c r="N158">
        <v>1009</v>
      </c>
      <c r="O158" t="s">
        <v>30</v>
      </c>
      <c r="P158" t="s">
        <v>30</v>
      </c>
      <c r="Q158">
        <v>1000</v>
      </c>
      <c r="X158">
        <v>3.0599999999999998E-3</v>
      </c>
      <c r="Y158">
        <v>12429.99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 t="s">
        <v>3</v>
      </c>
      <c r="AG158">
        <v>3.0599999999999998E-3</v>
      </c>
      <c r="AH158">
        <v>2</v>
      </c>
      <c r="AI158">
        <v>36144870</v>
      </c>
      <c r="AJ158">
        <v>164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>
      <c r="A159">
        <f>ROW(Source!A107)</f>
        <v>107</v>
      </c>
      <c r="B159">
        <v>36144871</v>
      </c>
      <c r="C159">
        <v>36127561</v>
      </c>
      <c r="D159">
        <v>29110838</v>
      </c>
      <c r="E159">
        <v>1</v>
      </c>
      <c r="F159">
        <v>1</v>
      </c>
      <c r="G159">
        <v>1</v>
      </c>
      <c r="H159">
        <v>3</v>
      </c>
      <c r="I159" t="s">
        <v>743</v>
      </c>
      <c r="J159" t="s">
        <v>744</v>
      </c>
      <c r="K159" t="s">
        <v>745</v>
      </c>
      <c r="L159">
        <v>1346</v>
      </c>
      <c r="N159">
        <v>1009</v>
      </c>
      <c r="O159" t="s">
        <v>160</v>
      </c>
      <c r="P159" t="s">
        <v>160</v>
      </c>
      <c r="Q159">
        <v>1</v>
      </c>
      <c r="X159">
        <v>0.31</v>
      </c>
      <c r="Y159">
        <v>30.5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0.31</v>
      </c>
      <c r="AH159">
        <v>2</v>
      </c>
      <c r="AI159">
        <v>36144871</v>
      </c>
      <c r="AJ159">
        <v>165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>
      <c r="A160">
        <f>ROW(Source!A107)</f>
        <v>107</v>
      </c>
      <c r="B160">
        <v>36144872</v>
      </c>
      <c r="C160">
        <v>36127561</v>
      </c>
      <c r="D160">
        <v>29114470</v>
      </c>
      <c r="E160">
        <v>1</v>
      </c>
      <c r="F160">
        <v>1</v>
      </c>
      <c r="G160">
        <v>1</v>
      </c>
      <c r="H160">
        <v>3</v>
      </c>
      <c r="I160" t="s">
        <v>319</v>
      </c>
      <c r="J160" t="s">
        <v>321</v>
      </c>
      <c r="K160" t="s">
        <v>320</v>
      </c>
      <c r="L160">
        <v>1355</v>
      </c>
      <c r="N160">
        <v>1010</v>
      </c>
      <c r="O160" t="s">
        <v>58</v>
      </c>
      <c r="P160" t="s">
        <v>58</v>
      </c>
      <c r="Q160">
        <v>100</v>
      </c>
      <c r="X160">
        <v>4.08</v>
      </c>
      <c r="Y160">
        <v>86.24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4.08</v>
      </c>
      <c r="AH160">
        <v>2</v>
      </c>
      <c r="AI160">
        <v>36144872</v>
      </c>
      <c r="AJ160">
        <v>166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>
      <c r="A161">
        <f>ROW(Source!A107)</f>
        <v>107</v>
      </c>
      <c r="B161">
        <v>36144873</v>
      </c>
      <c r="C161">
        <v>36127561</v>
      </c>
      <c r="D161">
        <v>29164111</v>
      </c>
      <c r="E161">
        <v>1</v>
      </c>
      <c r="F161">
        <v>1</v>
      </c>
      <c r="G161">
        <v>1</v>
      </c>
      <c r="H161">
        <v>3</v>
      </c>
      <c r="I161" t="s">
        <v>783</v>
      </c>
      <c r="J161" t="s">
        <v>784</v>
      </c>
      <c r="K161" t="s">
        <v>785</v>
      </c>
      <c r="L161">
        <v>1355</v>
      </c>
      <c r="N161">
        <v>1010</v>
      </c>
      <c r="O161" t="s">
        <v>58</v>
      </c>
      <c r="P161" t="s">
        <v>58</v>
      </c>
      <c r="Q161">
        <v>100</v>
      </c>
      <c r="X161">
        <v>1.02</v>
      </c>
      <c r="Y161">
        <v>100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 t="s">
        <v>3</v>
      </c>
      <c r="AG161">
        <v>1.02</v>
      </c>
      <c r="AH161">
        <v>2</v>
      </c>
      <c r="AI161">
        <v>36144873</v>
      </c>
      <c r="AJ161">
        <v>167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>
      <c r="A162">
        <f>ROW(Source!A107)</f>
        <v>107</v>
      </c>
      <c r="B162">
        <v>36144874</v>
      </c>
      <c r="C162">
        <v>36127561</v>
      </c>
      <c r="D162">
        <v>29171808</v>
      </c>
      <c r="E162">
        <v>1</v>
      </c>
      <c r="F162">
        <v>1</v>
      </c>
      <c r="G162">
        <v>1</v>
      </c>
      <c r="H162">
        <v>3</v>
      </c>
      <c r="I162" t="s">
        <v>752</v>
      </c>
      <c r="J162" t="s">
        <v>753</v>
      </c>
      <c r="K162" t="s">
        <v>754</v>
      </c>
      <c r="L162">
        <v>1374</v>
      </c>
      <c r="N162">
        <v>1013</v>
      </c>
      <c r="O162" t="s">
        <v>755</v>
      </c>
      <c r="P162" t="s">
        <v>755</v>
      </c>
      <c r="Q162">
        <v>1</v>
      </c>
      <c r="X162">
        <v>14.01</v>
      </c>
      <c r="Y162">
        <v>1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 t="s">
        <v>3</v>
      </c>
      <c r="AG162">
        <v>14.01</v>
      </c>
      <c r="AH162">
        <v>2</v>
      </c>
      <c r="AI162">
        <v>36144874</v>
      </c>
      <c r="AJ162">
        <v>169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>
      <c r="A163">
        <f>ROW(Source!A182)</f>
        <v>182</v>
      </c>
      <c r="B163">
        <v>36144877</v>
      </c>
      <c r="C163">
        <v>35866530</v>
      </c>
      <c r="D163">
        <v>18406804</v>
      </c>
      <c r="E163">
        <v>1</v>
      </c>
      <c r="F163">
        <v>1</v>
      </c>
      <c r="G163">
        <v>1</v>
      </c>
      <c r="H163">
        <v>1</v>
      </c>
      <c r="I163" t="s">
        <v>559</v>
      </c>
      <c r="J163" t="s">
        <v>3</v>
      </c>
      <c r="K163" t="s">
        <v>560</v>
      </c>
      <c r="L163">
        <v>1369</v>
      </c>
      <c r="N163">
        <v>1013</v>
      </c>
      <c r="O163" t="s">
        <v>561</v>
      </c>
      <c r="P163" t="s">
        <v>561</v>
      </c>
      <c r="Q163">
        <v>1</v>
      </c>
      <c r="X163">
        <v>7.67</v>
      </c>
      <c r="Y163">
        <v>0</v>
      </c>
      <c r="Z163">
        <v>0</v>
      </c>
      <c r="AA163">
        <v>0</v>
      </c>
      <c r="AB163">
        <v>249.14</v>
      </c>
      <c r="AC163">
        <v>0</v>
      </c>
      <c r="AD163">
        <v>1</v>
      </c>
      <c r="AE163">
        <v>1</v>
      </c>
      <c r="AF163" t="s">
        <v>3</v>
      </c>
      <c r="AG163">
        <v>7.67</v>
      </c>
      <c r="AH163">
        <v>2</v>
      </c>
      <c r="AI163">
        <v>36144877</v>
      </c>
      <c r="AJ163">
        <v>170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>
      <c r="A164">
        <f>ROW(Source!A182)</f>
        <v>182</v>
      </c>
      <c r="B164">
        <v>36144878</v>
      </c>
      <c r="C164">
        <v>35866530</v>
      </c>
      <c r="D164">
        <v>29164349</v>
      </c>
      <c r="E164">
        <v>1</v>
      </c>
      <c r="F164">
        <v>1</v>
      </c>
      <c r="G164">
        <v>1</v>
      </c>
      <c r="H164">
        <v>3</v>
      </c>
      <c r="I164" t="s">
        <v>28</v>
      </c>
      <c r="J164" t="s">
        <v>31</v>
      </c>
      <c r="K164" t="s">
        <v>29</v>
      </c>
      <c r="L164">
        <v>1348</v>
      </c>
      <c r="N164">
        <v>1009</v>
      </c>
      <c r="O164" t="s">
        <v>30</v>
      </c>
      <c r="P164" t="s">
        <v>30</v>
      </c>
      <c r="Q164">
        <v>1000</v>
      </c>
      <c r="X164">
        <v>0.7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s">
        <v>3</v>
      </c>
      <c r="AG164">
        <v>0.7</v>
      </c>
      <c r="AH164">
        <v>2</v>
      </c>
      <c r="AI164">
        <v>36144878</v>
      </c>
      <c r="AJ164">
        <v>171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>
      <c r="A165">
        <f>ROW(Source!A184)</f>
        <v>184</v>
      </c>
      <c r="B165">
        <v>35866541</v>
      </c>
      <c r="C165">
        <v>35866536</v>
      </c>
      <c r="D165">
        <v>18406804</v>
      </c>
      <c r="E165">
        <v>1</v>
      </c>
      <c r="F165">
        <v>1</v>
      </c>
      <c r="G165">
        <v>1</v>
      </c>
      <c r="H165">
        <v>1</v>
      </c>
      <c r="I165" t="s">
        <v>559</v>
      </c>
      <c r="J165" t="s">
        <v>3</v>
      </c>
      <c r="K165" t="s">
        <v>560</v>
      </c>
      <c r="L165">
        <v>1369</v>
      </c>
      <c r="N165">
        <v>1013</v>
      </c>
      <c r="O165" t="s">
        <v>561</v>
      </c>
      <c r="P165" t="s">
        <v>561</v>
      </c>
      <c r="Q165">
        <v>1</v>
      </c>
      <c r="X165">
        <v>11.39</v>
      </c>
      <c r="Y165">
        <v>0</v>
      </c>
      <c r="Z165">
        <v>0</v>
      </c>
      <c r="AA165">
        <v>0</v>
      </c>
      <c r="AB165">
        <v>7.8</v>
      </c>
      <c r="AC165">
        <v>0</v>
      </c>
      <c r="AD165">
        <v>1</v>
      </c>
      <c r="AE165">
        <v>1</v>
      </c>
      <c r="AF165" t="s">
        <v>3</v>
      </c>
      <c r="AG165">
        <v>11.39</v>
      </c>
      <c r="AH165">
        <v>2</v>
      </c>
      <c r="AI165">
        <v>35866537</v>
      </c>
      <c r="AJ165">
        <v>172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>
      <c r="A166">
        <f>ROW(Source!A184)</f>
        <v>184</v>
      </c>
      <c r="B166">
        <v>35866542</v>
      </c>
      <c r="C166">
        <v>35866536</v>
      </c>
      <c r="D166">
        <v>121548</v>
      </c>
      <c r="E166">
        <v>1</v>
      </c>
      <c r="F166">
        <v>1</v>
      </c>
      <c r="G166">
        <v>1</v>
      </c>
      <c r="H166">
        <v>1</v>
      </c>
      <c r="I166" t="s">
        <v>35</v>
      </c>
      <c r="J166" t="s">
        <v>3</v>
      </c>
      <c r="K166" t="s">
        <v>562</v>
      </c>
      <c r="L166">
        <v>608254</v>
      </c>
      <c r="N166">
        <v>1013</v>
      </c>
      <c r="O166" t="s">
        <v>563</v>
      </c>
      <c r="P166" t="s">
        <v>563</v>
      </c>
      <c r="Q166">
        <v>1</v>
      </c>
      <c r="X166">
        <v>0.13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2</v>
      </c>
      <c r="AF166" t="s">
        <v>3</v>
      </c>
      <c r="AG166">
        <v>0.13</v>
      </c>
      <c r="AH166">
        <v>2</v>
      </c>
      <c r="AI166">
        <v>35866538</v>
      </c>
      <c r="AJ166">
        <v>173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>
      <c r="A167">
        <f>ROW(Source!A184)</f>
        <v>184</v>
      </c>
      <c r="B167">
        <v>35866543</v>
      </c>
      <c r="C167">
        <v>35866536</v>
      </c>
      <c r="D167">
        <v>29172556</v>
      </c>
      <c r="E167">
        <v>1</v>
      </c>
      <c r="F167">
        <v>1</v>
      </c>
      <c r="G167">
        <v>1</v>
      </c>
      <c r="H167">
        <v>2</v>
      </c>
      <c r="I167" t="s">
        <v>564</v>
      </c>
      <c r="J167" t="s">
        <v>565</v>
      </c>
      <c r="K167" t="s">
        <v>566</v>
      </c>
      <c r="L167">
        <v>1368</v>
      </c>
      <c r="N167">
        <v>1011</v>
      </c>
      <c r="O167" t="s">
        <v>567</v>
      </c>
      <c r="P167" t="s">
        <v>567</v>
      </c>
      <c r="Q167">
        <v>1</v>
      </c>
      <c r="X167">
        <v>0.13</v>
      </c>
      <c r="Y167">
        <v>0</v>
      </c>
      <c r="Z167">
        <v>31.26</v>
      </c>
      <c r="AA167">
        <v>13.5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0.13</v>
      </c>
      <c r="AH167">
        <v>2</v>
      </c>
      <c r="AI167">
        <v>35866539</v>
      </c>
      <c r="AJ167">
        <v>174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>
      <c r="A168">
        <f>ROW(Source!A184)</f>
        <v>184</v>
      </c>
      <c r="B168">
        <v>35866544</v>
      </c>
      <c r="C168">
        <v>35866536</v>
      </c>
      <c r="D168">
        <v>29164349</v>
      </c>
      <c r="E168">
        <v>1</v>
      </c>
      <c r="F168">
        <v>1</v>
      </c>
      <c r="G168">
        <v>1</v>
      </c>
      <c r="H168">
        <v>3</v>
      </c>
      <c r="I168" t="s">
        <v>28</v>
      </c>
      <c r="J168" t="s">
        <v>31</v>
      </c>
      <c r="K168" t="s">
        <v>29</v>
      </c>
      <c r="L168">
        <v>1348</v>
      </c>
      <c r="N168">
        <v>1009</v>
      </c>
      <c r="O168" t="s">
        <v>30</v>
      </c>
      <c r="P168" t="s">
        <v>30</v>
      </c>
      <c r="Q168">
        <v>1000</v>
      </c>
      <c r="X168">
        <v>0.47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s">
        <v>3</v>
      </c>
      <c r="AG168">
        <v>0.47</v>
      </c>
      <c r="AH168">
        <v>2</v>
      </c>
      <c r="AI168">
        <v>35866540</v>
      </c>
      <c r="AJ168">
        <v>175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>
      <c r="A169">
        <f>ROW(Source!A186)</f>
        <v>186</v>
      </c>
      <c r="B169">
        <v>35866549</v>
      </c>
      <c r="C169">
        <v>35866546</v>
      </c>
      <c r="D169">
        <v>18406804</v>
      </c>
      <c r="E169">
        <v>1</v>
      </c>
      <c r="F169">
        <v>1</v>
      </c>
      <c r="G169">
        <v>1</v>
      </c>
      <c r="H169">
        <v>1</v>
      </c>
      <c r="I169" t="s">
        <v>559</v>
      </c>
      <c r="J169" t="s">
        <v>3</v>
      </c>
      <c r="K169" t="s">
        <v>560</v>
      </c>
      <c r="L169">
        <v>1369</v>
      </c>
      <c r="N169">
        <v>1013</v>
      </c>
      <c r="O169" t="s">
        <v>561</v>
      </c>
      <c r="P169" t="s">
        <v>561</v>
      </c>
      <c r="Q169">
        <v>1</v>
      </c>
      <c r="X169">
        <v>3.77</v>
      </c>
      <c r="Y169">
        <v>0</v>
      </c>
      <c r="Z169">
        <v>0</v>
      </c>
      <c r="AA169">
        <v>0</v>
      </c>
      <c r="AB169">
        <v>7.8</v>
      </c>
      <c r="AC169">
        <v>0</v>
      </c>
      <c r="AD169">
        <v>1</v>
      </c>
      <c r="AE169">
        <v>1</v>
      </c>
      <c r="AF169" t="s">
        <v>3</v>
      </c>
      <c r="AG169">
        <v>3.77</v>
      </c>
      <c r="AH169">
        <v>2</v>
      </c>
      <c r="AI169">
        <v>35866547</v>
      </c>
      <c r="AJ169">
        <v>176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>
        <f>ROW(Source!A186)</f>
        <v>186</v>
      </c>
      <c r="B170">
        <v>35866550</v>
      </c>
      <c r="C170">
        <v>35866546</v>
      </c>
      <c r="D170">
        <v>29164349</v>
      </c>
      <c r="E170">
        <v>1</v>
      </c>
      <c r="F170">
        <v>1</v>
      </c>
      <c r="G170">
        <v>1</v>
      </c>
      <c r="H170">
        <v>3</v>
      </c>
      <c r="I170" t="s">
        <v>28</v>
      </c>
      <c r="J170" t="s">
        <v>31</v>
      </c>
      <c r="K170" t="s">
        <v>29</v>
      </c>
      <c r="L170">
        <v>1348</v>
      </c>
      <c r="N170">
        <v>1009</v>
      </c>
      <c r="O170" t="s">
        <v>30</v>
      </c>
      <c r="P170" t="s">
        <v>30</v>
      </c>
      <c r="Q170">
        <v>1000</v>
      </c>
      <c r="X170">
        <v>0.11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s">
        <v>3</v>
      </c>
      <c r="AG170">
        <v>0.11</v>
      </c>
      <c r="AH170">
        <v>2</v>
      </c>
      <c r="AI170">
        <v>35866548</v>
      </c>
      <c r="AJ170">
        <v>177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>
      <c r="A171">
        <f>ROW(Source!A188)</f>
        <v>188</v>
      </c>
      <c r="B171">
        <v>35866554</v>
      </c>
      <c r="C171">
        <v>35866552</v>
      </c>
      <c r="D171">
        <v>18406804</v>
      </c>
      <c r="E171">
        <v>1</v>
      </c>
      <c r="F171">
        <v>1</v>
      </c>
      <c r="G171">
        <v>1</v>
      </c>
      <c r="H171">
        <v>1</v>
      </c>
      <c r="I171" t="s">
        <v>559</v>
      </c>
      <c r="J171" t="s">
        <v>3</v>
      </c>
      <c r="K171" t="s">
        <v>560</v>
      </c>
      <c r="L171">
        <v>1369</v>
      </c>
      <c r="N171">
        <v>1013</v>
      </c>
      <c r="O171" t="s">
        <v>561</v>
      </c>
      <c r="P171" t="s">
        <v>561</v>
      </c>
      <c r="Q171">
        <v>1</v>
      </c>
      <c r="X171">
        <v>5.84</v>
      </c>
      <c r="Y171">
        <v>0</v>
      </c>
      <c r="Z171">
        <v>0</v>
      </c>
      <c r="AA171">
        <v>0</v>
      </c>
      <c r="AB171">
        <v>7.8</v>
      </c>
      <c r="AC171">
        <v>0</v>
      </c>
      <c r="AD171">
        <v>1</v>
      </c>
      <c r="AE171">
        <v>1</v>
      </c>
      <c r="AF171" t="s">
        <v>3</v>
      </c>
      <c r="AG171">
        <v>5.84</v>
      </c>
      <c r="AH171">
        <v>2</v>
      </c>
      <c r="AI171">
        <v>35866553</v>
      </c>
      <c r="AJ171">
        <v>178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>
        <f>ROW(Source!A189)</f>
        <v>189</v>
      </c>
      <c r="B172">
        <v>35866559</v>
      </c>
      <c r="C172">
        <v>35866555</v>
      </c>
      <c r="D172">
        <v>18406804</v>
      </c>
      <c r="E172">
        <v>1</v>
      </c>
      <c r="F172">
        <v>1</v>
      </c>
      <c r="G172">
        <v>1</v>
      </c>
      <c r="H172">
        <v>1</v>
      </c>
      <c r="I172" t="s">
        <v>559</v>
      </c>
      <c r="J172" t="s">
        <v>3</v>
      </c>
      <c r="K172" t="s">
        <v>560</v>
      </c>
      <c r="L172">
        <v>1369</v>
      </c>
      <c r="N172">
        <v>1013</v>
      </c>
      <c r="O172" t="s">
        <v>561</v>
      </c>
      <c r="P172" t="s">
        <v>561</v>
      </c>
      <c r="Q172">
        <v>1</v>
      </c>
      <c r="X172">
        <v>9.64</v>
      </c>
      <c r="Y172">
        <v>0</v>
      </c>
      <c r="Z172">
        <v>0</v>
      </c>
      <c r="AA172">
        <v>0</v>
      </c>
      <c r="AB172">
        <v>249.14</v>
      </c>
      <c r="AC172">
        <v>0</v>
      </c>
      <c r="AD172">
        <v>1</v>
      </c>
      <c r="AE172">
        <v>1</v>
      </c>
      <c r="AF172" t="s">
        <v>3</v>
      </c>
      <c r="AG172">
        <v>9.64</v>
      </c>
      <c r="AH172">
        <v>2</v>
      </c>
      <c r="AI172">
        <v>35866556</v>
      </c>
      <c r="AJ172">
        <v>179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>
      <c r="A173">
        <f>ROW(Source!A189)</f>
        <v>189</v>
      </c>
      <c r="B173">
        <v>35866560</v>
      </c>
      <c r="C173">
        <v>35866555</v>
      </c>
      <c r="D173">
        <v>121548</v>
      </c>
      <c r="E173">
        <v>1</v>
      </c>
      <c r="F173">
        <v>1</v>
      </c>
      <c r="G173">
        <v>1</v>
      </c>
      <c r="H173">
        <v>1</v>
      </c>
      <c r="I173" t="s">
        <v>35</v>
      </c>
      <c r="J173" t="s">
        <v>3</v>
      </c>
      <c r="K173" t="s">
        <v>562</v>
      </c>
      <c r="L173">
        <v>608254</v>
      </c>
      <c r="N173">
        <v>1013</v>
      </c>
      <c r="O173" t="s">
        <v>563</v>
      </c>
      <c r="P173" t="s">
        <v>563</v>
      </c>
      <c r="Q173">
        <v>1</v>
      </c>
      <c r="X173">
        <v>0.01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2</v>
      </c>
      <c r="AF173" t="s">
        <v>3</v>
      </c>
      <c r="AG173">
        <v>0.01</v>
      </c>
      <c r="AH173">
        <v>2</v>
      </c>
      <c r="AI173">
        <v>35866557</v>
      </c>
      <c r="AJ173">
        <v>180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>
      <c r="A174">
        <f>ROW(Source!A189)</f>
        <v>189</v>
      </c>
      <c r="B174">
        <v>35866561</v>
      </c>
      <c r="C174">
        <v>35866555</v>
      </c>
      <c r="D174">
        <v>29172556</v>
      </c>
      <c r="E174">
        <v>1</v>
      </c>
      <c r="F174">
        <v>1</v>
      </c>
      <c r="G174">
        <v>1</v>
      </c>
      <c r="H174">
        <v>2</v>
      </c>
      <c r="I174" t="s">
        <v>564</v>
      </c>
      <c r="J174" t="s">
        <v>565</v>
      </c>
      <c r="K174" t="s">
        <v>566</v>
      </c>
      <c r="L174">
        <v>1368</v>
      </c>
      <c r="N174">
        <v>1011</v>
      </c>
      <c r="O174" t="s">
        <v>567</v>
      </c>
      <c r="P174" t="s">
        <v>567</v>
      </c>
      <c r="Q174">
        <v>1</v>
      </c>
      <c r="X174">
        <v>0.01</v>
      </c>
      <c r="Y174">
        <v>0</v>
      </c>
      <c r="Z174">
        <v>31.26</v>
      </c>
      <c r="AA174">
        <v>13.5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0.01</v>
      </c>
      <c r="AH174">
        <v>2</v>
      </c>
      <c r="AI174">
        <v>35866558</v>
      </c>
      <c r="AJ174">
        <v>181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>
      <c r="A175">
        <f>ROW(Source!A190)</f>
        <v>190</v>
      </c>
      <c r="B175">
        <v>35866566</v>
      </c>
      <c r="C175">
        <v>35866562</v>
      </c>
      <c r="D175">
        <v>18408066</v>
      </c>
      <c r="E175">
        <v>1</v>
      </c>
      <c r="F175">
        <v>1</v>
      </c>
      <c r="G175">
        <v>1</v>
      </c>
      <c r="H175">
        <v>1</v>
      </c>
      <c r="I175" t="s">
        <v>568</v>
      </c>
      <c r="J175" t="s">
        <v>3</v>
      </c>
      <c r="K175" t="s">
        <v>569</v>
      </c>
      <c r="L175">
        <v>1369</v>
      </c>
      <c r="N175">
        <v>1013</v>
      </c>
      <c r="O175" t="s">
        <v>561</v>
      </c>
      <c r="P175" t="s">
        <v>561</v>
      </c>
      <c r="Q175">
        <v>1</v>
      </c>
      <c r="X175">
        <v>17.89</v>
      </c>
      <c r="Y175">
        <v>0</v>
      </c>
      <c r="Z175">
        <v>0</v>
      </c>
      <c r="AA175">
        <v>0</v>
      </c>
      <c r="AB175">
        <v>256.16000000000003</v>
      </c>
      <c r="AC175">
        <v>0</v>
      </c>
      <c r="AD175">
        <v>1</v>
      </c>
      <c r="AE175">
        <v>1</v>
      </c>
      <c r="AF175" t="s">
        <v>3</v>
      </c>
      <c r="AG175">
        <v>17.89</v>
      </c>
      <c r="AH175">
        <v>2</v>
      </c>
      <c r="AI175">
        <v>35866563</v>
      </c>
      <c r="AJ175">
        <v>182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>
      <c r="A176">
        <f>ROW(Source!A190)</f>
        <v>190</v>
      </c>
      <c r="B176">
        <v>35866567</v>
      </c>
      <c r="C176">
        <v>35866562</v>
      </c>
      <c r="D176">
        <v>121548</v>
      </c>
      <c r="E176">
        <v>1</v>
      </c>
      <c r="F176">
        <v>1</v>
      </c>
      <c r="G176">
        <v>1</v>
      </c>
      <c r="H176">
        <v>1</v>
      </c>
      <c r="I176" t="s">
        <v>35</v>
      </c>
      <c r="J176" t="s">
        <v>3</v>
      </c>
      <c r="K176" t="s">
        <v>562</v>
      </c>
      <c r="L176">
        <v>608254</v>
      </c>
      <c r="N176">
        <v>1013</v>
      </c>
      <c r="O176" t="s">
        <v>563</v>
      </c>
      <c r="P176" t="s">
        <v>563</v>
      </c>
      <c r="Q176">
        <v>1</v>
      </c>
      <c r="X176">
        <v>0.08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2</v>
      </c>
      <c r="AF176" t="s">
        <v>3</v>
      </c>
      <c r="AG176">
        <v>0.08</v>
      </c>
      <c r="AH176">
        <v>2</v>
      </c>
      <c r="AI176">
        <v>35866564</v>
      </c>
      <c r="AJ176">
        <v>183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>
      <c r="A177">
        <f>ROW(Source!A190)</f>
        <v>190</v>
      </c>
      <c r="B177">
        <v>35866568</v>
      </c>
      <c r="C177">
        <v>35866562</v>
      </c>
      <c r="D177">
        <v>29172556</v>
      </c>
      <c r="E177">
        <v>1</v>
      </c>
      <c r="F177">
        <v>1</v>
      </c>
      <c r="G177">
        <v>1</v>
      </c>
      <c r="H177">
        <v>2</v>
      </c>
      <c r="I177" t="s">
        <v>564</v>
      </c>
      <c r="J177" t="s">
        <v>565</v>
      </c>
      <c r="K177" t="s">
        <v>566</v>
      </c>
      <c r="L177">
        <v>1368</v>
      </c>
      <c r="N177">
        <v>1011</v>
      </c>
      <c r="O177" t="s">
        <v>567</v>
      </c>
      <c r="P177" t="s">
        <v>567</v>
      </c>
      <c r="Q177">
        <v>1</v>
      </c>
      <c r="X177">
        <v>0.08</v>
      </c>
      <c r="Y177">
        <v>0</v>
      </c>
      <c r="Z177">
        <v>31.26</v>
      </c>
      <c r="AA177">
        <v>13.5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0.08</v>
      </c>
      <c r="AH177">
        <v>2</v>
      </c>
      <c r="AI177">
        <v>35866565</v>
      </c>
      <c r="AJ177">
        <v>184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>
      <c r="A178">
        <f>ROW(Source!A191)</f>
        <v>191</v>
      </c>
      <c r="B178">
        <v>35866575</v>
      </c>
      <c r="C178">
        <v>35866569</v>
      </c>
      <c r="D178">
        <v>18408066</v>
      </c>
      <c r="E178">
        <v>1</v>
      </c>
      <c r="F178">
        <v>1</v>
      </c>
      <c r="G178">
        <v>1</v>
      </c>
      <c r="H178">
        <v>1</v>
      </c>
      <c r="I178" t="s">
        <v>568</v>
      </c>
      <c r="J178" t="s">
        <v>3</v>
      </c>
      <c r="K178" t="s">
        <v>569</v>
      </c>
      <c r="L178">
        <v>1369</v>
      </c>
      <c r="N178">
        <v>1013</v>
      </c>
      <c r="O178" t="s">
        <v>561</v>
      </c>
      <c r="P178" t="s">
        <v>561</v>
      </c>
      <c r="Q178">
        <v>1</v>
      </c>
      <c r="X178">
        <v>179.3</v>
      </c>
      <c r="Y178">
        <v>0</v>
      </c>
      <c r="Z178">
        <v>0</v>
      </c>
      <c r="AA178">
        <v>0</v>
      </c>
      <c r="AB178">
        <v>256.16000000000003</v>
      </c>
      <c r="AC178">
        <v>0</v>
      </c>
      <c r="AD178">
        <v>1</v>
      </c>
      <c r="AE178">
        <v>1</v>
      </c>
      <c r="AF178" t="s">
        <v>3</v>
      </c>
      <c r="AG178">
        <v>179.3</v>
      </c>
      <c r="AH178">
        <v>2</v>
      </c>
      <c r="AI178">
        <v>35866570</v>
      </c>
      <c r="AJ178">
        <v>185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>
      <c r="A179">
        <f>ROW(Source!A191)</f>
        <v>191</v>
      </c>
      <c r="B179">
        <v>35866576</v>
      </c>
      <c r="C179">
        <v>35866569</v>
      </c>
      <c r="D179">
        <v>121548</v>
      </c>
      <c r="E179">
        <v>1</v>
      </c>
      <c r="F179">
        <v>1</v>
      </c>
      <c r="G179">
        <v>1</v>
      </c>
      <c r="H179">
        <v>1</v>
      </c>
      <c r="I179" t="s">
        <v>35</v>
      </c>
      <c r="J179" t="s">
        <v>3</v>
      </c>
      <c r="K179" t="s">
        <v>562</v>
      </c>
      <c r="L179">
        <v>608254</v>
      </c>
      <c r="N179">
        <v>1013</v>
      </c>
      <c r="O179" t="s">
        <v>563</v>
      </c>
      <c r="P179" t="s">
        <v>563</v>
      </c>
      <c r="Q179">
        <v>1</v>
      </c>
      <c r="X179">
        <v>3.97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2</v>
      </c>
      <c r="AF179" t="s">
        <v>3</v>
      </c>
      <c r="AG179">
        <v>3.97</v>
      </c>
      <c r="AH179">
        <v>2</v>
      </c>
      <c r="AI179">
        <v>35866571</v>
      </c>
      <c r="AJ179">
        <v>186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>
      <c r="A180">
        <f>ROW(Source!A191)</f>
        <v>191</v>
      </c>
      <c r="B180">
        <v>35866577</v>
      </c>
      <c r="C180">
        <v>35866569</v>
      </c>
      <c r="D180">
        <v>29172710</v>
      </c>
      <c r="E180">
        <v>1</v>
      </c>
      <c r="F180">
        <v>1</v>
      </c>
      <c r="G180">
        <v>1</v>
      </c>
      <c r="H180">
        <v>2</v>
      </c>
      <c r="I180" t="s">
        <v>570</v>
      </c>
      <c r="J180" t="s">
        <v>571</v>
      </c>
      <c r="K180" t="s">
        <v>572</v>
      </c>
      <c r="L180">
        <v>1368</v>
      </c>
      <c r="N180">
        <v>1011</v>
      </c>
      <c r="O180" t="s">
        <v>567</v>
      </c>
      <c r="P180" t="s">
        <v>567</v>
      </c>
      <c r="Q180">
        <v>1</v>
      </c>
      <c r="X180">
        <v>3.97</v>
      </c>
      <c r="Y180">
        <v>0</v>
      </c>
      <c r="Z180">
        <v>46.56</v>
      </c>
      <c r="AA180">
        <v>10.06</v>
      </c>
      <c r="AB180">
        <v>0</v>
      </c>
      <c r="AC180">
        <v>0</v>
      </c>
      <c r="AD180">
        <v>1</v>
      </c>
      <c r="AE180">
        <v>0</v>
      </c>
      <c r="AF180" t="s">
        <v>3</v>
      </c>
      <c r="AG180">
        <v>3.97</v>
      </c>
      <c r="AH180">
        <v>2</v>
      </c>
      <c r="AI180">
        <v>35866572</v>
      </c>
      <c r="AJ180">
        <v>187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>
        <f>ROW(Source!A191)</f>
        <v>191</v>
      </c>
      <c r="B181">
        <v>35866578</v>
      </c>
      <c r="C181">
        <v>35866569</v>
      </c>
      <c r="D181">
        <v>29174533</v>
      </c>
      <c r="E181">
        <v>1</v>
      </c>
      <c r="F181">
        <v>1</v>
      </c>
      <c r="G181">
        <v>1</v>
      </c>
      <c r="H181">
        <v>2</v>
      </c>
      <c r="I181" t="s">
        <v>573</v>
      </c>
      <c r="J181" t="s">
        <v>574</v>
      </c>
      <c r="K181" t="s">
        <v>575</v>
      </c>
      <c r="L181">
        <v>1368</v>
      </c>
      <c r="N181">
        <v>1011</v>
      </c>
      <c r="O181" t="s">
        <v>567</v>
      </c>
      <c r="P181" t="s">
        <v>567</v>
      </c>
      <c r="Q181">
        <v>1</v>
      </c>
      <c r="X181">
        <v>7.93</v>
      </c>
      <c r="Y181">
        <v>0</v>
      </c>
      <c r="Z181">
        <v>1.53</v>
      </c>
      <c r="AA181">
        <v>0</v>
      </c>
      <c r="AB181">
        <v>0</v>
      </c>
      <c r="AC181">
        <v>0</v>
      </c>
      <c r="AD181">
        <v>1</v>
      </c>
      <c r="AE181">
        <v>0</v>
      </c>
      <c r="AF181" t="s">
        <v>3</v>
      </c>
      <c r="AG181">
        <v>7.93</v>
      </c>
      <c r="AH181">
        <v>2</v>
      </c>
      <c r="AI181">
        <v>35866573</v>
      </c>
      <c r="AJ181">
        <v>188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>
      <c r="A182">
        <f>ROW(Source!A191)</f>
        <v>191</v>
      </c>
      <c r="B182">
        <v>35866579</v>
      </c>
      <c r="C182">
        <v>35866569</v>
      </c>
      <c r="D182">
        <v>29164349</v>
      </c>
      <c r="E182">
        <v>1</v>
      </c>
      <c r="F182">
        <v>1</v>
      </c>
      <c r="G182">
        <v>1</v>
      </c>
      <c r="H182">
        <v>3</v>
      </c>
      <c r="I182" t="s">
        <v>28</v>
      </c>
      <c r="J182" t="s">
        <v>31</v>
      </c>
      <c r="K182" t="s">
        <v>29</v>
      </c>
      <c r="L182">
        <v>1348</v>
      </c>
      <c r="N182">
        <v>1009</v>
      </c>
      <c r="O182" t="s">
        <v>30</v>
      </c>
      <c r="P182" t="s">
        <v>30</v>
      </c>
      <c r="Q182">
        <v>1000</v>
      </c>
      <c r="X182">
        <v>10.5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s">
        <v>3</v>
      </c>
      <c r="AG182">
        <v>10.5</v>
      </c>
      <c r="AH182">
        <v>2</v>
      </c>
      <c r="AI182">
        <v>35866574</v>
      </c>
      <c r="AJ182">
        <v>189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>
      <c r="A183">
        <f>ROW(Source!A230)</f>
        <v>230</v>
      </c>
      <c r="B183">
        <v>35866589</v>
      </c>
      <c r="C183">
        <v>35866581</v>
      </c>
      <c r="D183">
        <v>18407150</v>
      </c>
      <c r="E183">
        <v>1</v>
      </c>
      <c r="F183">
        <v>1</v>
      </c>
      <c r="G183">
        <v>1</v>
      </c>
      <c r="H183">
        <v>1</v>
      </c>
      <c r="I183" t="s">
        <v>576</v>
      </c>
      <c r="J183" t="s">
        <v>3</v>
      </c>
      <c r="K183" t="s">
        <v>577</v>
      </c>
      <c r="L183">
        <v>1369</v>
      </c>
      <c r="N183">
        <v>1013</v>
      </c>
      <c r="O183" t="s">
        <v>561</v>
      </c>
      <c r="P183" t="s">
        <v>561</v>
      </c>
      <c r="Q183">
        <v>1</v>
      </c>
      <c r="X183">
        <v>21.19</v>
      </c>
      <c r="Y183">
        <v>0</v>
      </c>
      <c r="Z183">
        <v>0</v>
      </c>
      <c r="AA183">
        <v>0</v>
      </c>
      <c r="AB183">
        <v>272.45</v>
      </c>
      <c r="AC183">
        <v>0</v>
      </c>
      <c r="AD183">
        <v>1</v>
      </c>
      <c r="AE183">
        <v>1</v>
      </c>
      <c r="AF183" t="s">
        <v>134</v>
      </c>
      <c r="AG183">
        <v>24.368500000000001</v>
      </c>
      <c r="AH183">
        <v>2</v>
      </c>
      <c r="AI183">
        <v>35866582</v>
      </c>
      <c r="AJ183">
        <v>190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>
      <c r="A184">
        <f>ROW(Source!A230)</f>
        <v>230</v>
      </c>
      <c r="B184">
        <v>35866590</v>
      </c>
      <c r="C184">
        <v>35866581</v>
      </c>
      <c r="D184">
        <v>121548</v>
      </c>
      <c r="E184">
        <v>1</v>
      </c>
      <c r="F184">
        <v>1</v>
      </c>
      <c r="G184">
        <v>1</v>
      </c>
      <c r="H184">
        <v>1</v>
      </c>
      <c r="I184" t="s">
        <v>35</v>
      </c>
      <c r="J184" t="s">
        <v>3</v>
      </c>
      <c r="K184" t="s">
        <v>562</v>
      </c>
      <c r="L184">
        <v>608254</v>
      </c>
      <c r="N184">
        <v>1013</v>
      </c>
      <c r="O184" t="s">
        <v>563</v>
      </c>
      <c r="P184" t="s">
        <v>563</v>
      </c>
      <c r="Q184">
        <v>1</v>
      </c>
      <c r="X184">
        <v>0.04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2</v>
      </c>
      <c r="AF184" t="s">
        <v>133</v>
      </c>
      <c r="AG184">
        <v>0.05</v>
      </c>
      <c r="AH184">
        <v>2</v>
      </c>
      <c r="AI184">
        <v>35866583</v>
      </c>
      <c r="AJ184">
        <v>191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>
        <f>ROW(Source!A230)</f>
        <v>230</v>
      </c>
      <c r="B185">
        <v>35866591</v>
      </c>
      <c r="C185">
        <v>35866581</v>
      </c>
      <c r="D185">
        <v>29172556</v>
      </c>
      <c r="E185">
        <v>1</v>
      </c>
      <c r="F185">
        <v>1</v>
      </c>
      <c r="G185">
        <v>1</v>
      </c>
      <c r="H185">
        <v>2</v>
      </c>
      <c r="I185" t="s">
        <v>564</v>
      </c>
      <c r="J185" t="s">
        <v>565</v>
      </c>
      <c r="K185" t="s">
        <v>566</v>
      </c>
      <c r="L185">
        <v>1368</v>
      </c>
      <c r="N185">
        <v>1011</v>
      </c>
      <c r="O185" t="s">
        <v>567</v>
      </c>
      <c r="P185" t="s">
        <v>567</v>
      </c>
      <c r="Q185">
        <v>1</v>
      </c>
      <c r="X185">
        <v>0.04</v>
      </c>
      <c r="Y185">
        <v>0</v>
      </c>
      <c r="Z185">
        <v>31.26</v>
      </c>
      <c r="AA185">
        <v>13.5</v>
      </c>
      <c r="AB185">
        <v>0</v>
      </c>
      <c r="AC185">
        <v>0</v>
      </c>
      <c r="AD185">
        <v>1</v>
      </c>
      <c r="AE185">
        <v>0</v>
      </c>
      <c r="AF185" t="s">
        <v>133</v>
      </c>
      <c r="AG185">
        <v>0.05</v>
      </c>
      <c r="AH185">
        <v>2</v>
      </c>
      <c r="AI185">
        <v>35866584</v>
      </c>
      <c r="AJ185">
        <v>192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>
        <f>ROW(Source!A230)</f>
        <v>230</v>
      </c>
      <c r="B186">
        <v>35866592</v>
      </c>
      <c r="C186">
        <v>35866581</v>
      </c>
      <c r="D186">
        <v>29174913</v>
      </c>
      <c r="E186">
        <v>1</v>
      </c>
      <c r="F186">
        <v>1</v>
      </c>
      <c r="G186">
        <v>1</v>
      </c>
      <c r="H186">
        <v>2</v>
      </c>
      <c r="I186" t="s">
        <v>578</v>
      </c>
      <c r="J186" t="s">
        <v>579</v>
      </c>
      <c r="K186" t="s">
        <v>580</v>
      </c>
      <c r="L186">
        <v>1368</v>
      </c>
      <c r="N186">
        <v>1011</v>
      </c>
      <c r="O186" t="s">
        <v>567</v>
      </c>
      <c r="P186" t="s">
        <v>567</v>
      </c>
      <c r="Q186">
        <v>1</v>
      </c>
      <c r="X186">
        <v>0.15</v>
      </c>
      <c r="Y186">
        <v>0</v>
      </c>
      <c r="Z186">
        <v>87.17</v>
      </c>
      <c r="AA186">
        <v>11.6</v>
      </c>
      <c r="AB186">
        <v>0</v>
      </c>
      <c r="AC186">
        <v>0</v>
      </c>
      <c r="AD186">
        <v>1</v>
      </c>
      <c r="AE186">
        <v>0</v>
      </c>
      <c r="AF186" t="s">
        <v>133</v>
      </c>
      <c r="AG186">
        <v>0.1875</v>
      </c>
      <c r="AH186">
        <v>2</v>
      </c>
      <c r="AI186">
        <v>35866585</v>
      </c>
      <c r="AJ186">
        <v>193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>
        <f>ROW(Source!A230)</f>
        <v>230</v>
      </c>
      <c r="B187">
        <v>35866593</v>
      </c>
      <c r="C187">
        <v>35866581</v>
      </c>
      <c r="D187">
        <v>29108696</v>
      </c>
      <c r="E187">
        <v>1</v>
      </c>
      <c r="F187">
        <v>1</v>
      </c>
      <c r="G187">
        <v>1</v>
      </c>
      <c r="H187">
        <v>3</v>
      </c>
      <c r="I187" t="s">
        <v>581</v>
      </c>
      <c r="J187" t="s">
        <v>582</v>
      </c>
      <c r="K187" t="s">
        <v>583</v>
      </c>
      <c r="L187">
        <v>1354</v>
      </c>
      <c r="N187">
        <v>1010</v>
      </c>
      <c r="O187" t="s">
        <v>237</v>
      </c>
      <c r="P187" t="s">
        <v>237</v>
      </c>
      <c r="Q187">
        <v>1</v>
      </c>
      <c r="X187">
        <v>56.6</v>
      </c>
      <c r="Y187">
        <v>67.209999999999994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56.6</v>
      </c>
      <c r="AH187">
        <v>2</v>
      </c>
      <c r="AI187">
        <v>35866586</v>
      </c>
      <c r="AJ187">
        <v>194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>
      <c r="A188">
        <f>ROW(Source!A230)</f>
        <v>230</v>
      </c>
      <c r="B188">
        <v>35866594</v>
      </c>
      <c r="C188">
        <v>35866581</v>
      </c>
      <c r="D188">
        <v>29109717</v>
      </c>
      <c r="E188">
        <v>1</v>
      </c>
      <c r="F188">
        <v>1</v>
      </c>
      <c r="G188">
        <v>1</v>
      </c>
      <c r="H188">
        <v>3</v>
      </c>
      <c r="I188" t="s">
        <v>971</v>
      </c>
      <c r="J188" t="s">
        <v>972</v>
      </c>
      <c r="K188" t="s">
        <v>973</v>
      </c>
      <c r="L188">
        <v>1301</v>
      </c>
      <c r="N188">
        <v>1003</v>
      </c>
      <c r="O188" t="s">
        <v>142</v>
      </c>
      <c r="P188" t="s">
        <v>142</v>
      </c>
      <c r="Q188">
        <v>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</v>
      </c>
      <c r="AD188">
        <v>0</v>
      </c>
      <c r="AE188">
        <v>0</v>
      </c>
      <c r="AF188" t="s">
        <v>3</v>
      </c>
      <c r="AG188">
        <v>0</v>
      </c>
      <c r="AH188">
        <v>3</v>
      </c>
      <c r="AI188">
        <v>-1</v>
      </c>
      <c r="AJ188" t="s">
        <v>3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>
        <f>ROW(Source!A230)</f>
        <v>230</v>
      </c>
      <c r="B189">
        <v>35866595</v>
      </c>
      <c r="C189">
        <v>35866581</v>
      </c>
      <c r="D189">
        <v>29115197</v>
      </c>
      <c r="E189">
        <v>1</v>
      </c>
      <c r="F189">
        <v>1</v>
      </c>
      <c r="G189">
        <v>1</v>
      </c>
      <c r="H189">
        <v>3</v>
      </c>
      <c r="I189" t="s">
        <v>584</v>
      </c>
      <c r="J189" t="s">
        <v>585</v>
      </c>
      <c r="K189" t="s">
        <v>586</v>
      </c>
      <c r="L189">
        <v>1354</v>
      </c>
      <c r="N189">
        <v>1010</v>
      </c>
      <c r="O189" t="s">
        <v>237</v>
      </c>
      <c r="P189" t="s">
        <v>237</v>
      </c>
      <c r="Q189">
        <v>1</v>
      </c>
      <c r="X189">
        <v>400</v>
      </c>
      <c r="Y189">
        <v>0.5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 t="s">
        <v>3</v>
      </c>
      <c r="AG189">
        <v>400</v>
      </c>
      <c r="AH189">
        <v>2</v>
      </c>
      <c r="AI189">
        <v>35866587</v>
      </c>
      <c r="AJ189">
        <v>196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>
      <c r="A190">
        <f>ROW(Source!A232)</f>
        <v>232</v>
      </c>
      <c r="B190">
        <v>35866607</v>
      </c>
      <c r="C190">
        <v>35866597</v>
      </c>
      <c r="D190">
        <v>18413230</v>
      </c>
      <c r="E190">
        <v>1</v>
      </c>
      <c r="F190">
        <v>1</v>
      </c>
      <c r="G190">
        <v>1</v>
      </c>
      <c r="H190">
        <v>1</v>
      </c>
      <c r="I190" t="s">
        <v>587</v>
      </c>
      <c r="J190" t="s">
        <v>3</v>
      </c>
      <c r="K190" t="s">
        <v>588</v>
      </c>
      <c r="L190">
        <v>1369</v>
      </c>
      <c r="N190">
        <v>1013</v>
      </c>
      <c r="O190" t="s">
        <v>561</v>
      </c>
      <c r="P190" t="s">
        <v>561</v>
      </c>
      <c r="Q190">
        <v>1</v>
      </c>
      <c r="X190">
        <v>166.47</v>
      </c>
      <c r="Y190">
        <v>0</v>
      </c>
      <c r="Z190">
        <v>0</v>
      </c>
      <c r="AA190">
        <v>0</v>
      </c>
      <c r="AB190">
        <v>293.22000000000003</v>
      </c>
      <c r="AC190">
        <v>0</v>
      </c>
      <c r="AD190">
        <v>1</v>
      </c>
      <c r="AE190">
        <v>1</v>
      </c>
      <c r="AF190" t="s">
        <v>134</v>
      </c>
      <c r="AG190">
        <v>191.44049999999999</v>
      </c>
      <c r="AH190">
        <v>2</v>
      </c>
      <c r="AI190">
        <v>35866598</v>
      </c>
      <c r="AJ190">
        <v>197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>
        <f>ROW(Source!A232)</f>
        <v>232</v>
      </c>
      <c r="B191">
        <v>35866608</v>
      </c>
      <c r="C191">
        <v>35866597</v>
      </c>
      <c r="D191">
        <v>121548</v>
      </c>
      <c r="E191">
        <v>1</v>
      </c>
      <c r="F191">
        <v>1</v>
      </c>
      <c r="G191">
        <v>1</v>
      </c>
      <c r="H191">
        <v>1</v>
      </c>
      <c r="I191" t="s">
        <v>35</v>
      </c>
      <c r="J191" t="s">
        <v>3</v>
      </c>
      <c r="K191" t="s">
        <v>562</v>
      </c>
      <c r="L191">
        <v>608254</v>
      </c>
      <c r="N191">
        <v>1013</v>
      </c>
      <c r="O191" t="s">
        <v>563</v>
      </c>
      <c r="P191" t="s">
        <v>563</v>
      </c>
      <c r="Q191">
        <v>1</v>
      </c>
      <c r="X191">
        <v>0.08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2</v>
      </c>
      <c r="AF191" t="s">
        <v>133</v>
      </c>
      <c r="AG191">
        <v>0.1</v>
      </c>
      <c r="AH191">
        <v>2</v>
      </c>
      <c r="AI191">
        <v>35866599</v>
      </c>
      <c r="AJ191">
        <v>198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>
      <c r="A192">
        <f>ROW(Source!A232)</f>
        <v>232</v>
      </c>
      <c r="B192">
        <v>35866609</v>
      </c>
      <c r="C192">
        <v>35866597</v>
      </c>
      <c r="D192">
        <v>29172556</v>
      </c>
      <c r="E192">
        <v>1</v>
      </c>
      <c r="F192">
        <v>1</v>
      </c>
      <c r="G192">
        <v>1</v>
      </c>
      <c r="H192">
        <v>2</v>
      </c>
      <c r="I192" t="s">
        <v>564</v>
      </c>
      <c r="J192" t="s">
        <v>565</v>
      </c>
      <c r="K192" t="s">
        <v>566</v>
      </c>
      <c r="L192">
        <v>1368</v>
      </c>
      <c r="N192">
        <v>1011</v>
      </c>
      <c r="O192" t="s">
        <v>567</v>
      </c>
      <c r="P192" t="s">
        <v>567</v>
      </c>
      <c r="Q192">
        <v>1</v>
      </c>
      <c r="X192">
        <v>0.08</v>
      </c>
      <c r="Y192">
        <v>0</v>
      </c>
      <c r="Z192">
        <v>31.26</v>
      </c>
      <c r="AA192">
        <v>13.5</v>
      </c>
      <c r="AB192">
        <v>0</v>
      </c>
      <c r="AC192">
        <v>0</v>
      </c>
      <c r="AD192">
        <v>1</v>
      </c>
      <c r="AE192">
        <v>0</v>
      </c>
      <c r="AF192" t="s">
        <v>133</v>
      </c>
      <c r="AG192">
        <v>0.1</v>
      </c>
      <c r="AH192">
        <v>2</v>
      </c>
      <c r="AI192">
        <v>35866600</v>
      </c>
      <c r="AJ192">
        <v>199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>
        <f>ROW(Source!A232)</f>
        <v>232</v>
      </c>
      <c r="B193">
        <v>35866610</v>
      </c>
      <c r="C193">
        <v>35866597</v>
      </c>
      <c r="D193">
        <v>29174591</v>
      </c>
      <c r="E193">
        <v>1</v>
      </c>
      <c r="F193">
        <v>1</v>
      </c>
      <c r="G193">
        <v>1</v>
      </c>
      <c r="H193">
        <v>2</v>
      </c>
      <c r="I193" t="s">
        <v>589</v>
      </c>
      <c r="J193" t="s">
        <v>590</v>
      </c>
      <c r="K193" t="s">
        <v>591</v>
      </c>
      <c r="L193">
        <v>1368</v>
      </c>
      <c r="N193">
        <v>1011</v>
      </c>
      <c r="O193" t="s">
        <v>567</v>
      </c>
      <c r="P193" t="s">
        <v>567</v>
      </c>
      <c r="Q193">
        <v>1</v>
      </c>
      <c r="X193">
        <v>0.26</v>
      </c>
      <c r="Y193">
        <v>0</v>
      </c>
      <c r="Z193">
        <v>0.95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133</v>
      </c>
      <c r="AG193">
        <v>0.32500000000000001</v>
      </c>
      <c r="AH193">
        <v>2</v>
      </c>
      <c r="AI193">
        <v>35866601</v>
      </c>
      <c r="AJ193">
        <v>200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>
      <c r="A194">
        <f>ROW(Source!A232)</f>
        <v>232</v>
      </c>
      <c r="B194">
        <v>35866611</v>
      </c>
      <c r="C194">
        <v>35866597</v>
      </c>
      <c r="D194">
        <v>29174913</v>
      </c>
      <c r="E194">
        <v>1</v>
      </c>
      <c r="F194">
        <v>1</v>
      </c>
      <c r="G194">
        <v>1</v>
      </c>
      <c r="H194">
        <v>2</v>
      </c>
      <c r="I194" t="s">
        <v>578</v>
      </c>
      <c r="J194" t="s">
        <v>579</v>
      </c>
      <c r="K194" t="s">
        <v>580</v>
      </c>
      <c r="L194">
        <v>1368</v>
      </c>
      <c r="N194">
        <v>1011</v>
      </c>
      <c r="O194" t="s">
        <v>567</v>
      </c>
      <c r="P194" t="s">
        <v>567</v>
      </c>
      <c r="Q194">
        <v>1</v>
      </c>
      <c r="X194">
        <v>0.5</v>
      </c>
      <c r="Y194">
        <v>0</v>
      </c>
      <c r="Z194">
        <v>87.17</v>
      </c>
      <c r="AA194">
        <v>11.6</v>
      </c>
      <c r="AB194">
        <v>0</v>
      </c>
      <c r="AC194">
        <v>0</v>
      </c>
      <c r="AD194">
        <v>1</v>
      </c>
      <c r="AE194">
        <v>0</v>
      </c>
      <c r="AF194" t="s">
        <v>133</v>
      </c>
      <c r="AG194">
        <v>0.625</v>
      </c>
      <c r="AH194">
        <v>2</v>
      </c>
      <c r="AI194">
        <v>35866602</v>
      </c>
      <c r="AJ194">
        <v>201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>
        <f>ROW(Source!A232)</f>
        <v>232</v>
      </c>
      <c r="B195">
        <v>35866612</v>
      </c>
      <c r="C195">
        <v>35866597</v>
      </c>
      <c r="D195">
        <v>29107800</v>
      </c>
      <c r="E195">
        <v>1</v>
      </c>
      <c r="F195">
        <v>1</v>
      </c>
      <c r="G195">
        <v>1</v>
      </c>
      <c r="H195">
        <v>3</v>
      </c>
      <c r="I195" t="s">
        <v>592</v>
      </c>
      <c r="J195" t="s">
        <v>593</v>
      </c>
      <c r="K195" t="s">
        <v>594</v>
      </c>
      <c r="L195">
        <v>1346</v>
      </c>
      <c r="N195">
        <v>1009</v>
      </c>
      <c r="O195" t="s">
        <v>160</v>
      </c>
      <c r="P195" t="s">
        <v>160</v>
      </c>
      <c r="Q195">
        <v>1</v>
      </c>
      <c r="X195">
        <v>0.2</v>
      </c>
      <c r="Y195">
        <v>1.81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3</v>
      </c>
      <c r="AG195">
        <v>0.2</v>
      </c>
      <c r="AH195">
        <v>2</v>
      </c>
      <c r="AI195">
        <v>35866603</v>
      </c>
      <c r="AJ195">
        <v>202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>
      <c r="A196">
        <f>ROW(Source!A232)</f>
        <v>232</v>
      </c>
      <c r="B196">
        <v>35866613</v>
      </c>
      <c r="C196">
        <v>35866597</v>
      </c>
      <c r="D196">
        <v>29109411</v>
      </c>
      <c r="E196">
        <v>1</v>
      </c>
      <c r="F196">
        <v>1</v>
      </c>
      <c r="G196">
        <v>1</v>
      </c>
      <c r="H196">
        <v>3</v>
      </c>
      <c r="I196" t="s">
        <v>595</v>
      </c>
      <c r="J196" t="s">
        <v>596</v>
      </c>
      <c r="K196" t="s">
        <v>597</v>
      </c>
      <c r="L196">
        <v>1346</v>
      </c>
      <c r="N196">
        <v>1009</v>
      </c>
      <c r="O196" t="s">
        <v>160</v>
      </c>
      <c r="P196" t="s">
        <v>160</v>
      </c>
      <c r="Q196">
        <v>1</v>
      </c>
      <c r="X196">
        <v>30</v>
      </c>
      <c r="Y196">
        <v>15.95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3</v>
      </c>
      <c r="AG196">
        <v>30</v>
      </c>
      <c r="AH196">
        <v>2</v>
      </c>
      <c r="AI196">
        <v>35866604</v>
      </c>
      <c r="AJ196">
        <v>204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>
        <f>ROW(Source!A232)</f>
        <v>232</v>
      </c>
      <c r="B197">
        <v>35866614</v>
      </c>
      <c r="C197">
        <v>35866597</v>
      </c>
      <c r="D197">
        <v>29109535</v>
      </c>
      <c r="E197">
        <v>1</v>
      </c>
      <c r="F197">
        <v>1</v>
      </c>
      <c r="G197">
        <v>1</v>
      </c>
      <c r="H197">
        <v>3</v>
      </c>
      <c r="I197" t="s">
        <v>287</v>
      </c>
      <c r="J197" t="s">
        <v>289</v>
      </c>
      <c r="K197" t="s">
        <v>288</v>
      </c>
      <c r="L197">
        <v>1327</v>
      </c>
      <c r="N197">
        <v>1005</v>
      </c>
      <c r="O197" t="s">
        <v>155</v>
      </c>
      <c r="P197" t="s">
        <v>155</v>
      </c>
      <c r="Q197">
        <v>1</v>
      </c>
      <c r="X197">
        <v>105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s">
        <v>3</v>
      </c>
      <c r="AG197">
        <v>105</v>
      </c>
      <c r="AH197">
        <v>3</v>
      </c>
      <c r="AI197">
        <v>-1</v>
      </c>
      <c r="AJ197" t="s">
        <v>3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>
      <c r="A198">
        <f>ROW(Source!A232)</f>
        <v>232</v>
      </c>
      <c r="B198">
        <v>35866615</v>
      </c>
      <c r="C198">
        <v>35866597</v>
      </c>
      <c r="D198">
        <v>29109265</v>
      </c>
      <c r="E198">
        <v>1</v>
      </c>
      <c r="F198">
        <v>1</v>
      </c>
      <c r="G198">
        <v>1</v>
      </c>
      <c r="H198">
        <v>3</v>
      </c>
      <c r="I198" t="s">
        <v>290</v>
      </c>
      <c r="J198" t="s">
        <v>292</v>
      </c>
      <c r="K198" t="s">
        <v>291</v>
      </c>
      <c r="L198">
        <v>1348</v>
      </c>
      <c r="N198">
        <v>1009</v>
      </c>
      <c r="O198" t="s">
        <v>30</v>
      </c>
      <c r="P198" t="s">
        <v>30</v>
      </c>
      <c r="Q198">
        <v>1000</v>
      </c>
      <c r="X198">
        <v>8.8999999999999999E-3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s">
        <v>3</v>
      </c>
      <c r="AG198">
        <v>8.8999999999999999E-3</v>
      </c>
      <c r="AH198">
        <v>3</v>
      </c>
      <c r="AI198">
        <v>-1</v>
      </c>
      <c r="AJ198" t="s">
        <v>3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>
      <c r="A199">
        <f>ROW(Source!A235)</f>
        <v>235</v>
      </c>
      <c r="B199">
        <v>35866627</v>
      </c>
      <c r="C199">
        <v>35866618</v>
      </c>
      <c r="D199">
        <v>18410572</v>
      </c>
      <c r="E199">
        <v>1</v>
      </c>
      <c r="F199">
        <v>1</v>
      </c>
      <c r="G199">
        <v>1</v>
      </c>
      <c r="H199">
        <v>1</v>
      </c>
      <c r="I199" t="s">
        <v>598</v>
      </c>
      <c r="J199" t="s">
        <v>3</v>
      </c>
      <c r="K199" t="s">
        <v>599</v>
      </c>
      <c r="L199">
        <v>1369</v>
      </c>
      <c r="N199">
        <v>1013</v>
      </c>
      <c r="O199" t="s">
        <v>561</v>
      </c>
      <c r="P199" t="s">
        <v>561</v>
      </c>
      <c r="Q199">
        <v>1</v>
      </c>
      <c r="X199">
        <v>73.14</v>
      </c>
      <c r="Y199">
        <v>0</v>
      </c>
      <c r="Z199">
        <v>0</v>
      </c>
      <c r="AA199">
        <v>0</v>
      </c>
      <c r="AB199">
        <v>8.74</v>
      </c>
      <c r="AC199">
        <v>0</v>
      </c>
      <c r="AD199">
        <v>1</v>
      </c>
      <c r="AE199">
        <v>1</v>
      </c>
      <c r="AF199" t="s">
        <v>167</v>
      </c>
      <c r="AG199">
        <v>84.11099999999999</v>
      </c>
      <c r="AH199">
        <v>2</v>
      </c>
      <c r="AI199">
        <v>35866619</v>
      </c>
      <c r="AJ199">
        <v>206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>
      <c r="A200">
        <f>ROW(Source!A235)</f>
        <v>235</v>
      </c>
      <c r="B200">
        <v>35866628</v>
      </c>
      <c r="C200">
        <v>35866618</v>
      </c>
      <c r="D200">
        <v>121548</v>
      </c>
      <c r="E200">
        <v>1</v>
      </c>
      <c r="F200">
        <v>1</v>
      </c>
      <c r="G200">
        <v>1</v>
      </c>
      <c r="H200">
        <v>1</v>
      </c>
      <c r="I200" t="s">
        <v>35</v>
      </c>
      <c r="J200" t="s">
        <v>3</v>
      </c>
      <c r="K200" t="s">
        <v>562</v>
      </c>
      <c r="L200">
        <v>608254</v>
      </c>
      <c r="N200">
        <v>1013</v>
      </c>
      <c r="O200" t="s">
        <v>563</v>
      </c>
      <c r="P200" t="s">
        <v>563</v>
      </c>
      <c r="Q200">
        <v>1</v>
      </c>
      <c r="X200">
        <v>1.37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2</v>
      </c>
      <c r="AF200" t="s">
        <v>133</v>
      </c>
      <c r="AG200">
        <v>1.7125000000000001</v>
      </c>
      <c r="AH200">
        <v>2</v>
      </c>
      <c r="AI200">
        <v>35866620</v>
      </c>
      <c r="AJ200">
        <v>207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>
      <c r="A201">
        <f>ROW(Source!A235)</f>
        <v>235</v>
      </c>
      <c r="B201">
        <v>35866629</v>
      </c>
      <c r="C201">
        <v>35866618</v>
      </c>
      <c r="D201">
        <v>29172379</v>
      </c>
      <c r="E201">
        <v>1</v>
      </c>
      <c r="F201">
        <v>1</v>
      </c>
      <c r="G201">
        <v>1</v>
      </c>
      <c r="H201">
        <v>2</v>
      </c>
      <c r="I201" t="s">
        <v>600</v>
      </c>
      <c r="J201" t="s">
        <v>601</v>
      </c>
      <c r="K201" t="s">
        <v>602</v>
      </c>
      <c r="L201">
        <v>1368</v>
      </c>
      <c r="N201">
        <v>1011</v>
      </c>
      <c r="O201" t="s">
        <v>567</v>
      </c>
      <c r="P201" t="s">
        <v>567</v>
      </c>
      <c r="Q201">
        <v>1</v>
      </c>
      <c r="X201">
        <v>1.37</v>
      </c>
      <c r="Y201">
        <v>0</v>
      </c>
      <c r="Z201">
        <v>112</v>
      </c>
      <c r="AA201">
        <v>13.5</v>
      </c>
      <c r="AB201">
        <v>0</v>
      </c>
      <c r="AC201">
        <v>0</v>
      </c>
      <c r="AD201">
        <v>1</v>
      </c>
      <c r="AE201">
        <v>0</v>
      </c>
      <c r="AF201" t="s">
        <v>133</v>
      </c>
      <c r="AG201">
        <v>1.7125000000000001</v>
      </c>
      <c r="AH201">
        <v>2</v>
      </c>
      <c r="AI201">
        <v>35866621</v>
      </c>
      <c r="AJ201">
        <v>208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>
      <c r="A202">
        <f>ROW(Source!A235)</f>
        <v>235</v>
      </c>
      <c r="B202">
        <v>35866630</v>
      </c>
      <c r="C202">
        <v>35866618</v>
      </c>
      <c r="D202">
        <v>29174913</v>
      </c>
      <c r="E202">
        <v>1</v>
      </c>
      <c r="F202">
        <v>1</v>
      </c>
      <c r="G202">
        <v>1</v>
      </c>
      <c r="H202">
        <v>2</v>
      </c>
      <c r="I202" t="s">
        <v>578</v>
      </c>
      <c r="J202" t="s">
        <v>579</v>
      </c>
      <c r="K202" t="s">
        <v>580</v>
      </c>
      <c r="L202">
        <v>1368</v>
      </c>
      <c r="N202">
        <v>1011</v>
      </c>
      <c r="O202" t="s">
        <v>567</v>
      </c>
      <c r="P202" t="s">
        <v>567</v>
      </c>
      <c r="Q202">
        <v>1</v>
      </c>
      <c r="X202">
        <v>2.06</v>
      </c>
      <c r="Y202">
        <v>0</v>
      </c>
      <c r="Z202">
        <v>87.17</v>
      </c>
      <c r="AA202">
        <v>11.6</v>
      </c>
      <c r="AB202">
        <v>0</v>
      </c>
      <c r="AC202">
        <v>0</v>
      </c>
      <c r="AD202">
        <v>1</v>
      </c>
      <c r="AE202">
        <v>0</v>
      </c>
      <c r="AF202" t="s">
        <v>133</v>
      </c>
      <c r="AG202">
        <v>2.5750000000000002</v>
      </c>
      <c r="AH202">
        <v>2</v>
      </c>
      <c r="AI202">
        <v>35866622</v>
      </c>
      <c r="AJ202">
        <v>209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>
      <c r="A203">
        <f>ROW(Source!A235)</f>
        <v>235</v>
      </c>
      <c r="B203">
        <v>35866631</v>
      </c>
      <c r="C203">
        <v>35866618</v>
      </c>
      <c r="D203">
        <v>29114332</v>
      </c>
      <c r="E203">
        <v>1</v>
      </c>
      <c r="F203">
        <v>1</v>
      </c>
      <c r="G203">
        <v>1</v>
      </c>
      <c r="H203">
        <v>3</v>
      </c>
      <c r="I203" t="s">
        <v>603</v>
      </c>
      <c r="J203" t="s">
        <v>604</v>
      </c>
      <c r="K203" t="s">
        <v>605</v>
      </c>
      <c r="L203">
        <v>1348</v>
      </c>
      <c r="N203">
        <v>1009</v>
      </c>
      <c r="O203" t="s">
        <v>30</v>
      </c>
      <c r="P203" t="s">
        <v>30</v>
      </c>
      <c r="Q203">
        <v>1000</v>
      </c>
      <c r="X203">
        <v>3.3999999999999998E-3</v>
      </c>
      <c r="Y203">
        <v>11978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3</v>
      </c>
      <c r="AG203">
        <v>3.3999999999999998E-3</v>
      </c>
      <c r="AH203">
        <v>2</v>
      </c>
      <c r="AI203">
        <v>35866624</v>
      </c>
      <c r="AJ203">
        <v>211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>
      <c r="A204">
        <f>ROW(Source!A235)</f>
        <v>235</v>
      </c>
      <c r="B204">
        <v>35866632</v>
      </c>
      <c r="C204">
        <v>35866618</v>
      </c>
      <c r="D204">
        <v>29114830</v>
      </c>
      <c r="E204">
        <v>1</v>
      </c>
      <c r="F204">
        <v>1</v>
      </c>
      <c r="G204">
        <v>1</v>
      </c>
      <c r="H204">
        <v>3</v>
      </c>
      <c r="I204" t="s">
        <v>377</v>
      </c>
      <c r="J204" t="s">
        <v>379</v>
      </c>
      <c r="K204" t="s">
        <v>378</v>
      </c>
      <c r="L204">
        <v>1035</v>
      </c>
      <c r="N204">
        <v>1013</v>
      </c>
      <c r="O204" t="s">
        <v>170</v>
      </c>
      <c r="P204" t="s">
        <v>170</v>
      </c>
      <c r="Q204">
        <v>1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</v>
      </c>
      <c r="AD204">
        <v>0</v>
      </c>
      <c r="AE204">
        <v>0</v>
      </c>
      <c r="AF204" t="s">
        <v>3</v>
      </c>
      <c r="AG204">
        <v>0</v>
      </c>
      <c r="AH204">
        <v>3</v>
      </c>
      <c r="AI204">
        <v>-1</v>
      </c>
      <c r="AJ204" t="s">
        <v>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>
        <f>ROW(Source!A235)</f>
        <v>235</v>
      </c>
      <c r="B205">
        <v>35866633</v>
      </c>
      <c r="C205">
        <v>35866618</v>
      </c>
      <c r="D205">
        <v>29130561</v>
      </c>
      <c r="E205">
        <v>1</v>
      </c>
      <c r="F205">
        <v>1</v>
      </c>
      <c r="G205">
        <v>1</v>
      </c>
      <c r="H205">
        <v>3</v>
      </c>
      <c r="I205" t="s">
        <v>177</v>
      </c>
      <c r="J205" t="s">
        <v>179</v>
      </c>
      <c r="K205" t="s">
        <v>178</v>
      </c>
      <c r="L205">
        <v>1327</v>
      </c>
      <c r="N205">
        <v>1005</v>
      </c>
      <c r="O205" t="s">
        <v>155</v>
      </c>
      <c r="P205" t="s">
        <v>155</v>
      </c>
      <c r="Q205">
        <v>1</v>
      </c>
      <c r="X205">
        <v>100</v>
      </c>
      <c r="Y205">
        <v>207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3</v>
      </c>
      <c r="AG205">
        <v>100</v>
      </c>
      <c r="AH205">
        <v>2</v>
      </c>
      <c r="AI205">
        <v>35866625</v>
      </c>
      <c r="AJ205">
        <v>212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>
      <c r="A206">
        <f>ROW(Source!A239)</f>
        <v>239</v>
      </c>
      <c r="B206">
        <v>35866642</v>
      </c>
      <c r="C206">
        <v>35866637</v>
      </c>
      <c r="D206">
        <v>18408291</v>
      </c>
      <c r="E206">
        <v>1</v>
      </c>
      <c r="F206">
        <v>1</v>
      </c>
      <c r="G206">
        <v>1</v>
      </c>
      <c r="H206">
        <v>1</v>
      </c>
      <c r="I206" t="s">
        <v>606</v>
      </c>
      <c r="J206" t="s">
        <v>3</v>
      </c>
      <c r="K206" t="s">
        <v>607</v>
      </c>
      <c r="L206">
        <v>1369</v>
      </c>
      <c r="N206">
        <v>1013</v>
      </c>
      <c r="O206" t="s">
        <v>561</v>
      </c>
      <c r="P206" t="s">
        <v>561</v>
      </c>
      <c r="Q206">
        <v>1</v>
      </c>
      <c r="X206">
        <v>7.82</v>
      </c>
      <c r="Y206">
        <v>0</v>
      </c>
      <c r="Z206">
        <v>0</v>
      </c>
      <c r="AA206">
        <v>0</v>
      </c>
      <c r="AB206">
        <v>260.95999999999998</v>
      </c>
      <c r="AC206">
        <v>0</v>
      </c>
      <c r="AD206">
        <v>1</v>
      </c>
      <c r="AE206">
        <v>1</v>
      </c>
      <c r="AF206" t="s">
        <v>3</v>
      </c>
      <c r="AG206">
        <v>7.82</v>
      </c>
      <c r="AH206">
        <v>2</v>
      </c>
      <c r="AI206">
        <v>35866638</v>
      </c>
      <c r="AJ206">
        <v>214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>
      <c r="A207">
        <f>ROW(Source!A239)</f>
        <v>239</v>
      </c>
      <c r="B207">
        <v>35866643</v>
      </c>
      <c r="C207">
        <v>35866637</v>
      </c>
      <c r="D207">
        <v>29174913</v>
      </c>
      <c r="E207">
        <v>1</v>
      </c>
      <c r="F207">
        <v>1</v>
      </c>
      <c r="G207">
        <v>1</v>
      </c>
      <c r="H207">
        <v>2</v>
      </c>
      <c r="I207" t="s">
        <v>578</v>
      </c>
      <c r="J207" t="s">
        <v>579</v>
      </c>
      <c r="K207" t="s">
        <v>580</v>
      </c>
      <c r="L207">
        <v>1368</v>
      </c>
      <c r="N207">
        <v>1011</v>
      </c>
      <c r="O207" t="s">
        <v>567</v>
      </c>
      <c r="P207" t="s">
        <v>567</v>
      </c>
      <c r="Q207">
        <v>1</v>
      </c>
      <c r="X207">
        <v>0.04</v>
      </c>
      <c r="Y207">
        <v>0</v>
      </c>
      <c r="Z207">
        <v>87.17</v>
      </c>
      <c r="AA207">
        <v>11.6</v>
      </c>
      <c r="AB207">
        <v>0</v>
      </c>
      <c r="AC207">
        <v>0</v>
      </c>
      <c r="AD207">
        <v>1</v>
      </c>
      <c r="AE207">
        <v>0</v>
      </c>
      <c r="AF207" t="s">
        <v>3</v>
      </c>
      <c r="AG207">
        <v>0.04</v>
      </c>
      <c r="AH207">
        <v>2</v>
      </c>
      <c r="AI207">
        <v>35866639</v>
      </c>
      <c r="AJ207">
        <v>215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>
      <c r="A208">
        <f>ROW(Source!A239)</f>
        <v>239</v>
      </c>
      <c r="B208">
        <v>35866644</v>
      </c>
      <c r="C208">
        <v>35866637</v>
      </c>
      <c r="D208">
        <v>29114332</v>
      </c>
      <c r="E208">
        <v>1</v>
      </c>
      <c r="F208">
        <v>1</v>
      </c>
      <c r="G208">
        <v>1</v>
      </c>
      <c r="H208">
        <v>3</v>
      </c>
      <c r="I208" t="s">
        <v>603</v>
      </c>
      <c r="J208" t="s">
        <v>604</v>
      </c>
      <c r="K208" t="s">
        <v>605</v>
      </c>
      <c r="L208">
        <v>1348</v>
      </c>
      <c r="N208">
        <v>1009</v>
      </c>
      <c r="O208" t="s">
        <v>30</v>
      </c>
      <c r="P208" t="s">
        <v>30</v>
      </c>
      <c r="Q208">
        <v>1000</v>
      </c>
      <c r="X208">
        <v>7.1000000000000002E-4</v>
      </c>
      <c r="Y208">
        <v>11978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3</v>
      </c>
      <c r="AG208">
        <v>7.1000000000000002E-4</v>
      </c>
      <c r="AH208">
        <v>2</v>
      </c>
      <c r="AI208">
        <v>35866640</v>
      </c>
      <c r="AJ208">
        <v>216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>
      <c r="A209">
        <f>ROW(Source!A239)</f>
        <v>239</v>
      </c>
      <c r="B209">
        <v>35866645</v>
      </c>
      <c r="C209">
        <v>35866637</v>
      </c>
      <c r="D209">
        <v>29131015</v>
      </c>
      <c r="E209">
        <v>1</v>
      </c>
      <c r="F209">
        <v>1</v>
      </c>
      <c r="G209">
        <v>1</v>
      </c>
      <c r="H209">
        <v>3</v>
      </c>
      <c r="I209" t="s">
        <v>608</v>
      </c>
      <c r="J209" t="s">
        <v>609</v>
      </c>
      <c r="K209" t="s">
        <v>610</v>
      </c>
      <c r="L209">
        <v>1301</v>
      </c>
      <c r="N209">
        <v>1003</v>
      </c>
      <c r="O209" t="s">
        <v>142</v>
      </c>
      <c r="P209" t="s">
        <v>142</v>
      </c>
      <c r="Q209">
        <v>1</v>
      </c>
      <c r="X209">
        <v>112</v>
      </c>
      <c r="Y209">
        <v>3.93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3</v>
      </c>
      <c r="AG209">
        <v>112</v>
      </c>
      <c r="AH209">
        <v>2</v>
      </c>
      <c r="AI209">
        <v>35866641</v>
      </c>
      <c r="AJ209">
        <v>217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>
      <c r="A210">
        <f>ROW(Source!A240)</f>
        <v>240</v>
      </c>
      <c r="B210">
        <v>36144884</v>
      </c>
      <c r="C210">
        <v>35866652</v>
      </c>
      <c r="D210">
        <v>18407150</v>
      </c>
      <c r="E210">
        <v>1</v>
      </c>
      <c r="F210">
        <v>1</v>
      </c>
      <c r="G210">
        <v>1</v>
      </c>
      <c r="H210">
        <v>1</v>
      </c>
      <c r="I210" t="s">
        <v>576</v>
      </c>
      <c r="J210" t="s">
        <v>3</v>
      </c>
      <c r="K210" t="s">
        <v>577</v>
      </c>
      <c r="L210">
        <v>1369</v>
      </c>
      <c r="N210">
        <v>1013</v>
      </c>
      <c r="O210" t="s">
        <v>561</v>
      </c>
      <c r="P210" t="s">
        <v>561</v>
      </c>
      <c r="Q210">
        <v>1</v>
      </c>
      <c r="X210">
        <v>35.74</v>
      </c>
      <c r="Y210">
        <v>0</v>
      </c>
      <c r="Z210">
        <v>0</v>
      </c>
      <c r="AA210">
        <v>0</v>
      </c>
      <c r="AB210">
        <v>272.45</v>
      </c>
      <c r="AC210">
        <v>0</v>
      </c>
      <c r="AD210">
        <v>1</v>
      </c>
      <c r="AE210">
        <v>1</v>
      </c>
      <c r="AF210" t="s">
        <v>134</v>
      </c>
      <c r="AG210">
        <v>41.100999999999999</v>
      </c>
      <c r="AH210">
        <v>2</v>
      </c>
      <c r="AI210">
        <v>36144884</v>
      </c>
      <c r="AJ210">
        <v>218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>
      <c r="A211">
        <f>ROW(Source!A240)</f>
        <v>240</v>
      </c>
      <c r="B211">
        <v>36144885</v>
      </c>
      <c r="C211">
        <v>35866652</v>
      </c>
      <c r="D211">
        <v>121548</v>
      </c>
      <c r="E211">
        <v>1</v>
      </c>
      <c r="F211">
        <v>1</v>
      </c>
      <c r="G211">
        <v>1</v>
      </c>
      <c r="H211">
        <v>1</v>
      </c>
      <c r="I211" t="s">
        <v>35</v>
      </c>
      <c r="J211" t="s">
        <v>3</v>
      </c>
      <c r="K211" t="s">
        <v>562</v>
      </c>
      <c r="L211">
        <v>608254</v>
      </c>
      <c r="N211">
        <v>1013</v>
      </c>
      <c r="O211" t="s">
        <v>563</v>
      </c>
      <c r="P211" t="s">
        <v>563</v>
      </c>
      <c r="Q211">
        <v>1</v>
      </c>
      <c r="X211">
        <v>0.18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2</v>
      </c>
      <c r="AF211" t="s">
        <v>133</v>
      </c>
      <c r="AG211">
        <v>0.22499999999999998</v>
      </c>
      <c r="AH211">
        <v>2</v>
      </c>
      <c r="AI211">
        <v>36144885</v>
      </c>
      <c r="AJ211">
        <v>219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>
      <c r="A212">
        <f>ROW(Source!A240)</f>
        <v>240</v>
      </c>
      <c r="B212">
        <v>36144886</v>
      </c>
      <c r="C212">
        <v>35866652</v>
      </c>
      <c r="D212">
        <v>29172556</v>
      </c>
      <c r="E212">
        <v>1</v>
      </c>
      <c r="F212">
        <v>1</v>
      </c>
      <c r="G212">
        <v>1</v>
      </c>
      <c r="H212">
        <v>2</v>
      </c>
      <c r="I212" t="s">
        <v>564</v>
      </c>
      <c r="J212" t="s">
        <v>565</v>
      </c>
      <c r="K212" t="s">
        <v>566</v>
      </c>
      <c r="L212">
        <v>1368</v>
      </c>
      <c r="N212">
        <v>1011</v>
      </c>
      <c r="O212" t="s">
        <v>567</v>
      </c>
      <c r="P212" t="s">
        <v>567</v>
      </c>
      <c r="Q212">
        <v>1</v>
      </c>
      <c r="X212">
        <v>0.18</v>
      </c>
      <c r="Y212">
        <v>0</v>
      </c>
      <c r="Z212">
        <v>31.26</v>
      </c>
      <c r="AA212">
        <v>13.5</v>
      </c>
      <c r="AB212">
        <v>0</v>
      </c>
      <c r="AC212">
        <v>0</v>
      </c>
      <c r="AD212">
        <v>1</v>
      </c>
      <c r="AE212">
        <v>0</v>
      </c>
      <c r="AF212" t="s">
        <v>133</v>
      </c>
      <c r="AG212">
        <v>0.22499999999999998</v>
      </c>
      <c r="AH212">
        <v>2</v>
      </c>
      <c r="AI212">
        <v>36144886</v>
      </c>
      <c r="AJ212">
        <v>220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>
      <c r="A213">
        <f>ROW(Source!A240)</f>
        <v>240</v>
      </c>
      <c r="B213">
        <v>36144887</v>
      </c>
      <c r="C213">
        <v>35866652</v>
      </c>
      <c r="D213">
        <v>29174591</v>
      </c>
      <c r="E213">
        <v>1</v>
      </c>
      <c r="F213">
        <v>1</v>
      </c>
      <c r="G213">
        <v>1</v>
      </c>
      <c r="H213">
        <v>2</v>
      </c>
      <c r="I213" t="s">
        <v>589</v>
      </c>
      <c r="J213" t="s">
        <v>590</v>
      </c>
      <c r="K213" t="s">
        <v>591</v>
      </c>
      <c r="L213">
        <v>1368</v>
      </c>
      <c r="N213">
        <v>1011</v>
      </c>
      <c r="O213" t="s">
        <v>567</v>
      </c>
      <c r="P213" t="s">
        <v>567</v>
      </c>
      <c r="Q213">
        <v>1</v>
      </c>
      <c r="X213">
        <v>0.32</v>
      </c>
      <c r="Y213">
        <v>0</v>
      </c>
      <c r="Z213">
        <v>0.95</v>
      </c>
      <c r="AA213">
        <v>0</v>
      </c>
      <c r="AB213">
        <v>0</v>
      </c>
      <c r="AC213">
        <v>0</v>
      </c>
      <c r="AD213">
        <v>1</v>
      </c>
      <c r="AE213">
        <v>0</v>
      </c>
      <c r="AF213" t="s">
        <v>133</v>
      </c>
      <c r="AG213">
        <v>0.4</v>
      </c>
      <c r="AH213">
        <v>2</v>
      </c>
      <c r="AI213">
        <v>36144887</v>
      </c>
      <c r="AJ213">
        <v>221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>
      <c r="A214">
        <f>ROW(Source!A240)</f>
        <v>240</v>
      </c>
      <c r="B214">
        <v>36144888</v>
      </c>
      <c r="C214">
        <v>35866652</v>
      </c>
      <c r="D214">
        <v>29174913</v>
      </c>
      <c r="E214">
        <v>1</v>
      </c>
      <c r="F214">
        <v>1</v>
      </c>
      <c r="G214">
        <v>1</v>
      </c>
      <c r="H214">
        <v>2</v>
      </c>
      <c r="I214" t="s">
        <v>578</v>
      </c>
      <c r="J214" t="s">
        <v>579</v>
      </c>
      <c r="K214" t="s">
        <v>580</v>
      </c>
      <c r="L214">
        <v>1368</v>
      </c>
      <c r="N214">
        <v>1011</v>
      </c>
      <c r="O214" t="s">
        <v>567</v>
      </c>
      <c r="P214" t="s">
        <v>567</v>
      </c>
      <c r="Q214">
        <v>1</v>
      </c>
      <c r="X214">
        <v>0.26</v>
      </c>
      <c r="Y214">
        <v>0</v>
      </c>
      <c r="Z214">
        <v>87.17</v>
      </c>
      <c r="AA214">
        <v>11.6</v>
      </c>
      <c r="AB214">
        <v>0</v>
      </c>
      <c r="AC214">
        <v>0</v>
      </c>
      <c r="AD214">
        <v>1</v>
      </c>
      <c r="AE214">
        <v>0</v>
      </c>
      <c r="AF214" t="s">
        <v>133</v>
      </c>
      <c r="AG214">
        <v>0.32500000000000001</v>
      </c>
      <c r="AH214">
        <v>2</v>
      </c>
      <c r="AI214">
        <v>36144888</v>
      </c>
      <c r="AJ214">
        <v>222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>
        <f>ROW(Source!A240)</f>
        <v>240</v>
      </c>
      <c r="B215">
        <v>36144889</v>
      </c>
      <c r="C215">
        <v>35866652</v>
      </c>
      <c r="D215">
        <v>29109162</v>
      </c>
      <c r="E215">
        <v>1</v>
      </c>
      <c r="F215">
        <v>1</v>
      </c>
      <c r="G215">
        <v>1</v>
      </c>
      <c r="H215">
        <v>3</v>
      </c>
      <c r="I215" t="s">
        <v>611</v>
      </c>
      <c r="J215" t="s">
        <v>612</v>
      </c>
      <c r="K215" t="s">
        <v>613</v>
      </c>
      <c r="L215">
        <v>1327</v>
      </c>
      <c r="N215">
        <v>1005</v>
      </c>
      <c r="O215" t="s">
        <v>155</v>
      </c>
      <c r="P215" t="s">
        <v>155</v>
      </c>
      <c r="Q215">
        <v>1</v>
      </c>
      <c r="X215">
        <v>21</v>
      </c>
      <c r="Y215">
        <v>5.71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0</v>
      </c>
      <c r="AF215" t="s">
        <v>3</v>
      </c>
      <c r="AG215">
        <v>21</v>
      </c>
      <c r="AH215">
        <v>2</v>
      </c>
      <c r="AI215">
        <v>36144889</v>
      </c>
      <c r="AJ215">
        <v>223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>
      <c r="A216">
        <f>ROW(Source!A240)</f>
        <v>240</v>
      </c>
      <c r="B216">
        <v>36144890</v>
      </c>
      <c r="C216">
        <v>35866652</v>
      </c>
      <c r="D216">
        <v>29131086</v>
      </c>
      <c r="E216">
        <v>1</v>
      </c>
      <c r="F216">
        <v>1</v>
      </c>
      <c r="G216">
        <v>1</v>
      </c>
      <c r="H216">
        <v>3</v>
      </c>
      <c r="I216" t="s">
        <v>614</v>
      </c>
      <c r="J216" t="s">
        <v>615</v>
      </c>
      <c r="K216" t="s">
        <v>616</v>
      </c>
      <c r="L216">
        <v>1339</v>
      </c>
      <c r="N216">
        <v>1007</v>
      </c>
      <c r="O216" t="s">
        <v>617</v>
      </c>
      <c r="P216" t="s">
        <v>617</v>
      </c>
      <c r="Q216">
        <v>1</v>
      </c>
      <c r="X216">
        <v>0.82</v>
      </c>
      <c r="Y216">
        <v>1970.01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 t="s">
        <v>3</v>
      </c>
      <c r="AG216">
        <v>0.82</v>
      </c>
      <c r="AH216">
        <v>2</v>
      </c>
      <c r="AI216">
        <v>36144890</v>
      </c>
      <c r="AJ216">
        <v>224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>
      <c r="A217">
        <f>ROW(Source!A241)</f>
        <v>241</v>
      </c>
      <c r="B217">
        <v>35866688</v>
      </c>
      <c r="C217">
        <v>35866679</v>
      </c>
      <c r="D217">
        <v>18407150</v>
      </c>
      <c r="E217">
        <v>1</v>
      </c>
      <c r="F217">
        <v>1</v>
      </c>
      <c r="G217">
        <v>1</v>
      </c>
      <c r="H217">
        <v>1</v>
      </c>
      <c r="I217" t="s">
        <v>576</v>
      </c>
      <c r="J217" t="s">
        <v>3</v>
      </c>
      <c r="K217" t="s">
        <v>577</v>
      </c>
      <c r="L217">
        <v>1369</v>
      </c>
      <c r="N217">
        <v>1013</v>
      </c>
      <c r="O217" t="s">
        <v>561</v>
      </c>
      <c r="P217" t="s">
        <v>561</v>
      </c>
      <c r="Q217">
        <v>1</v>
      </c>
      <c r="X217">
        <v>60.72</v>
      </c>
      <c r="Y217">
        <v>0</v>
      </c>
      <c r="Z217">
        <v>0</v>
      </c>
      <c r="AA217">
        <v>0</v>
      </c>
      <c r="AB217">
        <v>272.45</v>
      </c>
      <c r="AC217">
        <v>0</v>
      </c>
      <c r="AD217">
        <v>1</v>
      </c>
      <c r="AE217">
        <v>1</v>
      </c>
      <c r="AF217" t="s">
        <v>134</v>
      </c>
      <c r="AG217">
        <v>69.827999999999989</v>
      </c>
      <c r="AH217">
        <v>2</v>
      </c>
      <c r="AI217">
        <v>35866680</v>
      </c>
      <c r="AJ217">
        <v>225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>
      <c r="A218">
        <f>ROW(Source!A241)</f>
        <v>241</v>
      </c>
      <c r="B218">
        <v>35866689</v>
      </c>
      <c r="C218">
        <v>35866679</v>
      </c>
      <c r="D218">
        <v>121548</v>
      </c>
      <c r="E218">
        <v>1</v>
      </c>
      <c r="F218">
        <v>1</v>
      </c>
      <c r="G218">
        <v>1</v>
      </c>
      <c r="H218">
        <v>1</v>
      </c>
      <c r="I218" t="s">
        <v>35</v>
      </c>
      <c r="J218" t="s">
        <v>3</v>
      </c>
      <c r="K218" t="s">
        <v>562</v>
      </c>
      <c r="L218">
        <v>608254</v>
      </c>
      <c r="N218">
        <v>1013</v>
      </c>
      <c r="O218" t="s">
        <v>563</v>
      </c>
      <c r="P218" t="s">
        <v>563</v>
      </c>
      <c r="Q218">
        <v>1</v>
      </c>
      <c r="X218">
        <v>0.57999999999999996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2</v>
      </c>
      <c r="AF218" t="s">
        <v>133</v>
      </c>
      <c r="AG218">
        <v>0.72499999999999998</v>
      </c>
      <c r="AH218">
        <v>2</v>
      </c>
      <c r="AI218">
        <v>35866681</v>
      </c>
      <c r="AJ218">
        <v>226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>
      <c r="A219">
        <f>ROW(Source!A241)</f>
        <v>241</v>
      </c>
      <c r="B219">
        <v>35866690</v>
      </c>
      <c r="C219">
        <v>35866679</v>
      </c>
      <c r="D219">
        <v>29172556</v>
      </c>
      <c r="E219">
        <v>1</v>
      </c>
      <c r="F219">
        <v>1</v>
      </c>
      <c r="G219">
        <v>1</v>
      </c>
      <c r="H219">
        <v>2</v>
      </c>
      <c r="I219" t="s">
        <v>564</v>
      </c>
      <c r="J219" t="s">
        <v>565</v>
      </c>
      <c r="K219" t="s">
        <v>566</v>
      </c>
      <c r="L219">
        <v>1368</v>
      </c>
      <c r="N219">
        <v>1011</v>
      </c>
      <c r="O219" t="s">
        <v>567</v>
      </c>
      <c r="P219" t="s">
        <v>567</v>
      </c>
      <c r="Q219">
        <v>1</v>
      </c>
      <c r="X219">
        <v>0.57999999999999996</v>
      </c>
      <c r="Y219">
        <v>0</v>
      </c>
      <c r="Z219">
        <v>31.26</v>
      </c>
      <c r="AA219">
        <v>13.5</v>
      </c>
      <c r="AB219">
        <v>0</v>
      </c>
      <c r="AC219">
        <v>0</v>
      </c>
      <c r="AD219">
        <v>1</v>
      </c>
      <c r="AE219">
        <v>0</v>
      </c>
      <c r="AF219" t="s">
        <v>133</v>
      </c>
      <c r="AG219">
        <v>0.72499999999999998</v>
      </c>
      <c r="AH219">
        <v>2</v>
      </c>
      <c r="AI219">
        <v>35866682</v>
      </c>
      <c r="AJ219">
        <v>227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>
      <c r="A220">
        <f>ROW(Source!A241)</f>
        <v>241</v>
      </c>
      <c r="B220">
        <v>35866691</v>
      </c>
      <c r="C220">
        <v>35866679</v>
      </c>
      <c r="D220">
        <v>29174591</v>
      </c>
      <c r="E220">
        <v>1</v>
      </c>
      <c r="F220">
        <v>1</v>
      </c>
      <c r="G220">
        <v>1</v>
      </c>
      <c r="H220">
        <v>2</v>
      </c>
      <c r="I220" t="s">
        <v>589</v>
      </c>
      <c r="J220" t="s">
        <v>590</v>
      </c>
      <c r="K220" t="s">
        <v>591</v>
      </c>
      <c r="L220">
        <v>1368</v>
      </c>
      <c r="N220">
        <v>1011</v>
      </c>
      <c r="O220" t="s">
        <v>567</v>
      </c>
      <c r="P220" t="s">
        <v>567</v>
      </c>
      <c r="Q220">
        <v>1</v>
      </c>
      <c r="X220">
        <v>0.82</v>
      </c>
      <c r="Y220">
        <v>0</v>
      </c>
      <c r="Z220">
        <v>0.95</v>
      </c>
      <c r="AA220">
        <v>0</v>
      </c>
      <c r="AB220">
        <v>0</v>
      </c>
      <c r="AC220">
        <v>0</v>
      </c>
      <c r="AD220">
        <v>1</v>
      </c>
      <c r="AE220">
        <v>0</v>
      </c>
      <c r="AF220" t="s">
        <v>133</v>
      </c>
      <c r="AG220">
        <v>1.0249999999999999</v>
      </c>
      <c r="AH220">
        <v>2</v>
      </c>
      <c r="AI220">
        <v>35866683</v>
      </c>
      <c r="AJ220">
        <v>228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>
      <c r="A221">
        <f>ROW(Source!A241)</f>
        <v>241</v>
      </c>
      <c r="B221">
        <v>35866692</v>
      </c>
      <c r="C221">
        <v>35866679</v>
      </c>
      <c r="D221">
        <v>29174661</v>
      </c>
      <c r="E221">
        <v>1</v>
      </c>
      <c r="F221">
        <v>1</v>
      </c>
      <c r="G221">
        <v>1</v>
      </c>
      <c r="H221">
        <v>2</v>
      </c>
      <c r="I221" t="s">
        <v>618</v>
      </c>
      <c r="J221" t="s">
        <v>619</v>
      </c>
      <c r="K221" t="s">
        <v>620</v>
      </c>
      <c r="L221">
        <v>1368</v>
      </c>
      <c r="N221">
        <v>1011</v>
      </c>
      <c r="O221" t="s">
        <v>567</v>
      </c>
      <c r="P221" t="s">
        <v>567</v>
      </c>
      <c r="Q221">
        <v>1</v>
      </c>
      <c r="X221">
        <v>2.7</v>
      </c>
      <c r="Y221">
        <v>0</v>
      </c>
      <c r="Z221">
        <v>2.09</v>
      </c>
      <c r="AA221">
        <v>0</v>
      </c>
      <c r="AB221">
        <v>0</v>
      </c>
      <c r="AC221">
        <v>0</v>
      </c>
      <c r="AD221">
        <v>1</v>
      </c>
      <c r="AE221">
        <v>0</v>
      </c>
      <c r="AF221" t="s">
        <v>133</v>
      </c>
      <c r="AG221">
        <v>3.375</v>
      </c>
      <c r="AH221">
        <v>2</v>
      </c>
      <c r="AI221">
        <v>35866684</v>
      </c>
      <c r="AJ221">
        <v>229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>
        <f>ROW(Source!A241)</f>
        <v>241</v>
      </c>
      <c r="B222">
        <v>35866693</v>
      </c>
      <c r="C222">
        <v>35866679</v>
      </c>
      <c r="D222">
        <v>29174913</v>
      </c>
      <c r="E222">
        <v>1</v>
      </c>
      <c r="F222">
        <v>1</v>
      </c>
      <c r="G222">
        <v>1</v>
      </c>
      <c r="H222">
        <v>2</v>
      </c>
      <c r="I222" t="s">
        <v>578</v>
      </c>
      <c r="J222" t="s">
        <v>579</v>
      </c>
      <c r="K222" t="s">
        <v>580</v>
      </c>
      <c r="L222">
        <v>1368</v>
      </c>
      <c r="N222">
        <v>1011</v>
      </c>
      <c r="O222" t="s">
        <v>567</v>
      </c>
      <c r="P222" t="s">
        <v>567</v>
      </c>
      <c r="Q222">
        <v>1</v>
      </c>
      <c r="X222">
        <v>0.84</v>
      </c>
      <c r="Y222">
        <v>0</v>
      </c>
      <c r="Z222">
        <v>87.17</v>
      </c>
      <c r="AA222">
        <v>11.6</v>
      </c>
      <c r="AB222">
        <v>0</v>
      </c>
      <c r="AC222">
        <v>0</v>
      </c>
      <c r="AD222">
        <v>1</v>
      </c>
      <c r="AE222">
        <v>0</v>
      </c>
      <c r="AF222" t="s">
        <v>133</v>
      </c>
      <c r="AG222">
        <v>1.05</v>
      </c>
      <c r="AH222">
        <v>2</v>
      </c>
      <c r="AI222">
        <v>35866685</v>
      </c>
      <c r="AJ222">
        <v>230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>
        <f>ROW(Source!A241)</f>
        <v>241</v>
      </c>
      <c r="B223">
        <v>35866694</v>
      </c>
      <c r="C223">
        <v>35866679</v>
      </c>
      <c r="D223">
        <v>29114332</v>
      </c>
      <c r="E223">
        <v>1</v>
      </c>
      <c r="F223">
        <v>1</v>
      </c>
      <c r="G223">
        <v>1</v>
      </c>
      <c r="H223">
        <v>3</v>
      </c>
      <c r="I223" t="s">
        <v>603</v>
      </c>
      <c r="J223" t="s">
        <v>604</v>
      </c>
      <c r="K223" t="s">
        <v>605</v>
      </c>
      <c r="L223">
        <v>1348</v>
      </c>
      <c r="N223">
        <v>1009</v>
      </c>
      <c r="O223" t="s">
        <v>30</v>
      </c>
      <c r="P223" t="s">
        <v>30</v>
      </c>
      <c r="Q223">
        <v>1000</v>
      </c>
      <c r="X223">
        <v>1.23E-2</v>
      </c>
      <c r="Y223">
        <v>11978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0</v>
      </c>
      <c r="AF223" t="s">
        <v>3</v>
      </c>
      <c r="AG223">
        <v>1.23E-2</v>
      </c>
      <c r="AH223">
        <v>2</v>
      </c>
      <c r="AI223">
        <v>35866686</v>
      </c>
      <c r="AJ223">
        <v>231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>
      <c r="A224">
        <f>ROW(Source!A241)</f>
        <v>241</v>
      </c>
      <c r="B224">
        <v>35866695</v>
      </c>
      <c r="C224">
        <v>35866679</v>
      </c>
      <c r="D224">
        <v>29130788</v>
      </c>
      <c r="E224">
        <v>1</v>
      </c>
      <c r="F224">
        <v>1</v>
      </c>
      <c r="G224">
        <v>1</v>
      </c>
      <c r="H224">
        <v>3</v>
      </c>
      <c r="I224" t="s">
        <v>621</v>
      </c>
      <c r="J224" t="s">
        <v>622</v>
      </c>
      <c r="K224" t="s">
        <v>623</v>
      </c>
      <c r="L224">
        <v>1339</v>
      </c>
      <c r="N224">
        <v>1007</v>
      </c>
      <c r="O224" t="s">
        <v>617</v>
      </c>
      <c r="P224" t="s">
        <v>617</v>
      </c>
      <c r="Q224">
        <v>1</v>
      </c>
      <c r="X224">
        <v>2.88</v>
      </c>
      <c r="Y224">
        <v>2156.0100000000002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3</v>
      </c>
      <c r="AG224">
        <v>2.88</v>
      </c>
      <c r="AH224">
        <v>2</v>
      </c>
      <c r="AI224">
        <v>35866687</v>
      </c>
      <c r="AJ224">
        <v>232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>
      <c r="A225">
        <f>ROW(Source!A242)</f>
        <v>242</v>
      </c>
      <c r="B225">
        <v>35866704</v>
      </c>
      <c r="C225">
        <v>35866696</v>
      </c>
      <c r="D225">
        <v>18408291</v>
      </c>
      <c r="E225">
        <v>1</v>
      </c>
      <c r="F225">
        <v>1</v>
      </c>
      <c r="G225">
        <v>1</v>
      </c>
      <c r="H225">
        <v>1</v>
      </c>
      <c r="I225" t="s">
        <v>606</v>
      </c>
      <c r="J225" t="s">
        <v>3</v>
      </c>
      <c r="K225" t="s">
        <v>607</v>
      </c>
      <c r="L225">
        <v>1369</v>
      </c>
      <c r="N225">
        <v>1013</v>
      </c>
      <c r="O225" t="s">
        <v>561</v>
      </c>
      <c r="P225" t="s">
        <v>561</v>
      </c>
      <c r="Q225">
        <v>1</v>
      </c>
      <c r="X225">
        <v>31.26</v>
      </c>
      <c r="Y225">
        <v>0</v>
      </c>
      <c r="Z225">
        <v>0</v>
      </c>
      <c r="AA225">
        <v>0</v>
      </c>
      <c r="AB225">
        <v>8.17</v>
      </c>
      <c r="AC225">
        <v>0</v>
      </c>
      <c r="AD225">
        <v>1</v>
      </c>
      <c r="AE225">
        <v>1</v>
      </c>
      <c r="AF225" t="s">
        <v>134</v>
      </c>
      <c r="AG225">
        <v>35.948999999999998</v>
      </c>
      <c r="AH225">
        <v>2</v>
      </c>
      <c r="AI225">
        <v>35866697</v>
      </c>
      <c r="AJ225">
        <v>233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>
      <c r="A226">
        <f>ROW(Source!A242)</f>
        <v>242</v>
      </c>
      <c r="B226">
        <v>35866705</v>
      </c>
      <c r="C226">
        <v>35866696</v>
      </c>
      <c r="D226">
        <v>121548</v>
      </c>
      <c r="E226">
        <v>1</v>
      </c>
      <c r="F226">
        <v>1</v>
      </c>
      <c r="G226">
        <v>1</v>
      </c>
      <c r="H226">
        <v>1</v>
      </c>
      <c r="I226" t="s">
        <v>35</v>
      </c>
      <c r="J226" t="s">
        <v>3</v>
      </c>
      <c r="K226" t="s">
        <v>562</v>
      </c>
      <c r="L226">
        <v>608254</v>
      </c>
      <c r="N226">
        <v>1013</v>
      </c>
      <c r="O226" t="s">
        <v>563</v>
      </c>
      <c r="P226" t="s">
        <v>563</v>
      </c>
      <c r="Q226">
        <v>1</v>
      </c>
      <c r="X226">
        <v>6.7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2</v>
      </c>
      <c r="AF226" t="s">
        <v>133</v>
      </c>
      <c r="AG226">
        <v>8.375</v>
      </c>
      <c r="AH226">
        <v>2</v>
      </c>
      <c r="AI226">
        <v>35866698</v>
      </c>
      <c r="AJ226">
        <v>234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>
      <c r="A227">
        <f>ROW(Source!A242)</f>
        <v>242</v>
      </c>
      <c r="B227">
        <v>35866706</v>
      </c>
      <c r="C227">
        <v>35866696</v>
      </c>
      <c r="D227">
        <v>29172710</v>
      </c>
      <c r="E227">
        <v>1</v>
      </c>
      <c r="F227">
        <v>1</v>
      </c>
      <c r="G227">
        <v>1</v>
      </c>
      <c r="H227">
        <v>2</v>
      </c>
      <c r="I227" t="s">
        <v>570</v>
      </c>
      <c r="J227" t="s">
        <v>571</v>
      </c>
      <c r="K227" t="s">
        <v>572</v>
      </c>
      <c r="L227">
        <v>1368</v>
      </c>
      <c r="N227">
        <v>1011</v>
      </c>
      <c r="O227" t="s">
        <v>567</v>
      </c>
      <c r="P227" t="s">
        <v>567</v>
      </c>
      <c r="Q227">
        <v>1</v>
      </c>
      <c r="X227">
        <v>6.7</v>
      </c>
      <c r="Y227">
        <v>0</v>
      </c>
      <c r="Z227">
        <v>46.56</v>
      </c>
      <c r="AA227">
        <v>10.06</v>
      </c>
      <c r="AB227">
        <v>0</v>
      </c>
      <c r="AC227">
        <v>0</v>
      </c>
      <c r="AD227">
        <v>1</v>
      </c>
      <c r="AE227">
        <v>0</v>
      </c>
      <c r="AF227" t="s">
        <v>133</v>
      </c>
      <c r="AG227">
        <v>8.375</v>
      </c>
      <c r="AH227">
        <v>2</v>
      </c>
      <c r="AI227">
        <v>35866699</v>
      </c>
      <c r="AJ227">
        <v>235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>
      <c r="A228">
        <f>ROW(Source!A242)</f>
        <v>242</v>
      </c>
      <c r="B228">
        <v>35866707</v>
      </c>
      <c r="C228">
        <v>35866696</v>
      </c>
      <c r="D228">
        <v>29173472</v>
      </c>
      <c r="E228">
        <v>1</v>
      </c>
      <c r="F228">
        <v>1</v>
      </c>
      <c r="G228">
        <v>1</v>
      </c>
      <c r="H228">
        <v>2</v>
      </c>
      <c r="I228" t="s">
        <v>624</v>
      </c>
      <c r="J228" t="s">
        <v>625</v>
      </c>
      <c r="K228" t="s">
        <v>626</v>
      </c>
      <c r="L228">
        <v>1368</v>
      </c>
      <c r="N228">
        <v>1011</v>
      </c>
      <c r="O228" t="s">
        <v>567</v>
      </c>
      <c r="P228" t="s">
        <v>567</v>
      </c>
      <c r="Q228">
        <v>1</v>
      </c>
      <c r="X228">
        <v>11</v>
      </c>
      <c r="Y228">
        <v>0</v>
      </c>
      <c r="Z228">
        <v>3</v>
      </c>
      <c r="AA228">
        <v>0</v>
      </c>
      <c r="AB228">
        <v>0</v>
      </c>
      <c r="AC228">
        <v>0</v>
      </c>
      <c r="AD228">
        <v>1</v>
      </c>
      <c r="AE228">
        <v>0</v>
      </c>
      <c r="AF228" t="s">
        <v>133</v>
      </c>
      <c r="AG228">
        <v>13.75</v>
      </c>
      <c r="AH228">
        <v>2</v>
      </c>
      <c r="AI228">
        <v>35866700</v>
      </c>
      <c r="AJ228">
        <v>236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>
      <c r="A229">
        <f>ROW(Source!A242)</f>
        <v>242</v>
      </c>
      <c r="B229">
        <v>35866708</v>
      </c>
      <c r="C229">
        <v>35866696</v>
      </c>
      <c r="D229">
        <v>29174913</v>
      </c>
      <c r="E229">
        <v>1</v>
      </c>
      <c r="F229">
        <v>1</v>
      </c>
      <c r="G229">
        <v>1</v>
      </c>
      <c r="H229">
        <v>2</v>
      </c>
      <c r="I229" t="s">
        <v>578</v>
      </c>
      <c r="J229" t="s">
        <v>579</v>
      </c>
      <c r="K229" t="s">
        <v>580</v>
      </c>
      <c r="L229">
        <v>1368</v>
      </c>
      <c r="N229">
        <v>1011</v>
      </c>
      <c r="O229" t="s">
        <v>567</v>
      </c>
      <c r="P229" t="s">
        <v>567</v>
      </c>
      <c r="Q229">
        <v>1</v>
      </c>
      <c r="X229">
        <v>0.35</v>
      </c>
      <c r="Y229">
        <v>0</v>
      </c>
      <c r="Z229">
        <v>87.17</v>
      </c>
      <c r="AA229">
        <v>11.6</v>
      </c>
      <c r="AB229">
        <v>0</v>
      </c>
      <c r="AC229">
        <v>0</v>
      </c>
      <c r="AD229">
        <v>1</v>
      </c>
      <c r="AE229">
        <v>0</v>
      </c>
      <c r="AF229" t="s">
        <v>133</v>
      </c>
      <c r="AG229">
        <v>0.4375</v>
      </c>
      <c r="AH229">
        <v>2</v>
      </c>
      <c r="AI229">
        <v>35866701</v>
      </c>
      <c r="AJ229">
        <v>237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>
      <c r="A230">
        <f>ROW(Source!A242)</f>
        <v>242</v>
      </c>
      <c r="B230">
        <v>35866709</v>
      </c>
      <c r="C230">
        <v>35866696</v>
      </c>
      <c r="D230">
        <v>29114687</v>
      </c>
      <c r="E230">
        <v>1</v>
      </c>
      <c r="F230">
        <v>1</v>
      </c>
      <c r="G230">
        <v>1</v>
      </c>
      <c r="H230">
        <v>3</v>
      </c>
      <c r="I230" t="s">
        <v>627</v>
      </c>
      <c r="J230" t="s">
        <v>628</v>
      </c>
      <c r="K230" t="s">
        <v>629</v>
      </c>
      <c r="L230">
        <v>1348</v>
      </c>
      <c r="N230">
        <v>1009</v>
      </c>
      <c r="O230" t="s">
        <v>30</v>
      </c>
      <c r="P230" t="s">
        <v>30</v>
      </c>
      <c r="Q230">
        <v>1000</v>
      </c>
      <c r="X230">
        <v>1.8E-3</v>
      </c>
      <c r="Y230">
        <v>16974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3</v>
      </c>
      <c r="AG230">
        <v>1.8E-3</v>
      </c>
      <c r="AH230">
        <v>2</v>
      </c>
      <c r="AI230">
        <v>35866702</v>
      </c>
      <c r="AJ230">
        <v>238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>
      <c r="A231">
        <f>ROW(Source!A242)</f>
        <v>242</v>
      </c>
      <c r="B231">
        <v>35866710</v>
      </c>
      <c r="C231">
        <v>35866696</v>
      </c>
      <c r="D231">
        <v>29115292</v>
      </c>
      <c r="E231">
        <v>1</v>
      </c>
      <c r="F231">
        <v>1</v>
      </c>
      <c r="G231">
        <v>1</v>
      </c>
      <c r="H231">
        <v>3</v>
      </c>
      <c r="I231" t="s">
        <v>630</v>
      </c>
      <c r="J231" t="s">
        <v>631</v>
      </c>
      <c r="K231" t="s">
        <v>632</v>
      </c>
      <c r="L231">
        <v>1339</v>
      </c>
      <c r="N231">
        <v>1007</v>
      </c>
      <c r="O231" t="s">
        <v>617</v>
      </c>
      <c r="P231" t="s">
        <v>617</v>
      </c>
      <c r="Q231">
        <v>1</v>
      </c>
      <c r="X231">
        <v>1.24</v>
      </c>
      <c r="Y231">
        <v>4478.33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3</v>
      </c>
      <c r="AG231">
        <v>1.24</v>
      </c>
      <c r="AH231">
        <v>2</v>
      </c>
      <c r="AI231">
        <v>35866703</v>
      </c>
      <c r="AJ231">
        <v>239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>
      <c r="A232">
        <f>ROW(Source!A243)</f>
        <v>243</v>
      </c>
      <c r="B232">
        <v>36144892</v>
      </c>
      <c r="C232">
        <v>36144891</v>
      </c>
      <c r="D232">
        <v>31427882</v>
      </c>
      <c r="E232">
        <v>1</v>
      </c>
      <c r="F232">
        <v>1</v>
      </c>
      <c r="G232">
        <v>1</v>
      </c>
      <c r="H232">
        <v>1</v>
      </c>
      <c r="I232" t="s">
        <v>633</v>
      </c>
      <c r="J232" t="s">
        <v>3</v>
      </c>
      <c r="K232" t="s">
        <v>634</v>
      </c>
      <c r="L232">
        <v>1369</v>
      </c>
      <c r="N232">
        <v>1013</v>
      </c>
      <c r="O232" t="s">
        <v>561</v>
      </c>
      <c r="P232" t="s">
        <v>561</v>
      </c>
      <c r="Q232">
        <v>1</v>
      </c>
      <c r="X232">
        <v>45.26</v>
      </c>
      <c r="Y232">
        <v>0</v>
      </c>
      <c r="Z232">
        <v>0</v>
      </c>
      <c r="AA232">
        <v>0</v>
      </c>
      <c r="AB232">
        <v>272.45</v>
      </c>
      <c r="AC232">
        <v>0</v>
      </c>
      <c r="AD232">
        <v>1</v>
      </c>
      <c r="AE232">
        <v>1</v>
      </c>
      <c r="AF232" t="s">
        <v>134</v>
      </c>
      <c r="AG232">
        <v>52.048999999999992</v>
      </c>
      <c r="AH232">
        <v>2</v>
      </c>
      <c r="AI232">
        <v>36144892</v>
      </c>
      <c r="AJ232">
        <v>240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>
      <c r="A233">
        <f>ROW(Source!A243)</f>
        <v>243</v>
      </c>
      <c r="B233">
        <v>36144893</v>
      </c>
      <c r="C233">
        <v>36144891</v>
      </c>
      <c r="D233">
        <v>121548</v>
      </c>
      <c r="E233">
        <v>1</v>
      </c>
      <c r="F233">
        <v>1</v>
      </c>
      <c r="G233">
        <v>1</v>
      </c>
      <c r="H233">
        <v>1</v>
      </c>
      <c r="I233" t="s">
        <v>35</v>
      </c>
      <c r="J233" t="s">
        <v>3</v>
      </c>
      <c r="K233" t="s">
        <v>562</v>
      </c>
      <c r="L233">
        <v>608254</v>
      </c>
      <c r="N233">
        <v>1013</v>
      </c>
      <c r="O233" t="s">
        <v>563</v>
      </c>
      <c r="P233" t="s">
        <v>563</v>
      </c>
      <c r="Q233">
        <v>1</v>
      </c>
      <c r="X233">
        <v>0.04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2</v>
      </c>
      <c r="AF233" t="s">
        <v>133</v>
      </c>
      <c r="AG233">
        <v>0.05</v>
      </c>
      <c r="AH233">
        <v>2</v>
      </c>
      <c r="AI233">
        <v>36144893</v>
      </c>
      <c r="AJ233">
        <v>241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>
        <f>ROW(Source!A243)</f>
        <v>243</v>
      </c>
      <c r="B234">
        <v>36144894</v>
      </c>
      <c r="C234">
        <v>36144891</v>
      </c>
      <c r="D234">
        <v>35554737</v>
      </c>
      <c r="E234">
        <v>1</v>
      </c>
      <c r="F234">
        <v>1</v>
      </c>
      <c r="G234">
        <v>1</v>
      </c>
      <c r="H234">
        <v>2</v>
      </c>
      <c r="I234" t="s">
        <v>564</v>
      </c>
      <c r="J234" t="s">
        <v>635</v>
      </c>
      <c r="K234" t="s">
        <v>566</v>
      </c>
      <c r="L234">
        <v>1368</v>
      </c>
      <c r="N234">
        <v>1011</v>
      </c>
      <c r="O234" t="s">
        <v>567</v>
      </c>
      <c r="P234" t="s">
        <v>567</v>
      </c>
      <c r="Q234">
        <v>1</v>
      </c>
      <c r="X234">
        <v>0.04</v>
      </c>
      <c r="Y234">
        <v>0</v>
      </c>
      <c r="Z234">
        <v>31.26</v>
      </c>
      <c r="AA234">
        <v>13.5</v>
      </c>
      <c r="AB234">
        <v>0</v>
      </c>
      <c r="AC234">
        <v>0</v>
      </c>
      <c r="AD234">
        <v>1</v>
      </c>
      <c r="AE234">
        <v>0</v>
      </c>
      <c r="AF234" t="s">
        <v>133</v>
      </c>
      <c r="AG234">
        <v>0.05</v>
      </c>
      <c r="AH234">
        <v>2</v>
      </c>
      <c r="AI234">
        <v>36144894</v>
      </c>
      <c r="AJ234">
        <v>242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>
        <f>ROW(Source!A243)</f>
        <v>243</v>
      </c>
      <c r="B235">
        <v>36144895</v>
      </c>
      <c r="C235">
        <v>36144891</v>
      </c>
      <c r="D235">
        <v>35555025</v>
      </c>
      <c r="E235">
        <v>1</v>
      </c>
      <c r="F235">
        <v>1</v>
      </c>
      <c r="G235">
        <v>1</v>
      </c>
      <c r="H235">
        <v>2</v>
      </c>
      <c r="I235" t="s">
        <v>636</v>
      </c>
      <c r="J235" t="s">
        <v>637</v>
      </c>
      <c r="K235" t="s">
        <v>638</v>
      </c>
      <c r="L235">
        <v>1368</v>
      </c>
      <c r="N235">
        <v>1011</v>
      </c>
      <c r="O235" t="s">
        <v>567</v>
      </c>
      <c r="P235" t="s">
        <v>567</v>
      </c>
      <c r="Q235">
        <v>1</v>
      </c>
      <c r="X235">
        <v>1.35</v>
      </c>
      <c r="Y235">
        <v>0</v>
      </c>
      <c r="Z235">
        <v>2.7</v>
      </c>
      <c r="AA235">
        <v>0</v>
      </c>
      <c r="AB235">
        <v>0</v>
      </c>
      <c r="AC235">
        <v>0</v>
      </c>
      <c r="AD235">
        <v>1</v>
      </c>
      <c r="AE235">
        <v>0</v>
      </c>
      <c r="AF235" t="s">
        <v>133</v>
      </c>
      <c r="AG235">
        <v>1.6875</v>
      </c>
      <c r="AH235">
        <v>2</v>
      </c>
      <c r="AI235">
        <v>36144895</v>
      </c>
      <c r="AJ235">
        <v>243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>
        <f>ROW(Source!A243)</f>
        <v>243</v>
      </c>
      <c r="B236">
        <v>36144896</v>
      </c>
      <c r="C236">
        <v>36144891</v>
      </c>
      <c r="D236">
        <v>35555088</v>
      </c>
      <c r="E236">
        <v>1</v>
      </c>
      <c r="F236">
        <v>1</v>
      </c>
      <c r="G236">
        <v>1</v>
      </c>
      <c r="H236">
        <v>2</v>
      </c>
      <c r="I236" t="s">
        <v>578</v>
      </c>
      <c r="J236" t="s">
        <v>639</v>
      </c>
      <c r="K236" t="s">
        <v>580</v>
      </c>
      <c r="L236">
        <v>1368</v>
      </c>
      <c r="N236">
        <v>1011</v>
      </c>
      <c r="O236" t="s">
        <v>567</v>
      </c>
      <c r="P236" t="s">
        <v>567</v>
      </c>
      <c r="Q236">
        <v>1</v>
      </c>
      <c r="X236">
        <v>0.01</v>
      </c>
      <c r="Y236">
        <v>0</v>
      </c>
      <c r="Z236">
        <v>87.17</v>
      </c>
      <c r="AA236">
        <v>11.6</v>
      </c>
      <c r="AB236">
        <v>0</v>
      </c>
      <c r="AC236">
        <v>0</v>
      </c>
      <c r="AD236">
        <v>1</v>
      </c>
      <c r="AE236">
        <v>0</v>
      </c>
      <c r="AF236" t="s">
        <v>133</v>
      </c>
      <c r="AG236">
        <v>1.2500000000000001E-2</v>
      </c>
      <c r="AH236">
        <v>2</v>
      </c>
      <c r="AI236">
        <v>36144896</v>
      </c>
      <c r="AJ236">
        <v>244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>
        <f>ROW(Source!A243)</f>
        <v>243</v>
      </c>
      <c r="B237">
        <v>36144897</v>
      </c>
      <c r="C237">
        <v>36144891</v>
      </c>
      <c r="D237">
        <v>35552818</v>
      </c>
      <c r="E237">
        <v>1</v>
      </c>
      <c r="F237">
        <v>1</v>
      </c>
      <c r="G237">
        <v>1</v>
      </c>
      <c r="H237">
        <v>3</v>
      </c>
      <c r="I237" t="s">
        <v>640</v>
      </c>
      <c r="J237" t="s">
        <v>641</v>
      </c>
      <c r="K237" t="s">
        <v>642</v>
      </c>
      <c r="L237">
        <v>1308</v>
      </c>
      <c r="N237">
        <v>1003</v>
      </c>
      <c r="O237" t="s">
        <v>65</v>
      </c>
      <c r="P237" t="s">
        <v>65</v>
      </c>
      <c r="Q237">
        <v>100</v>
      </c>
      <c r="X237">
        <v>0.68</v>
      </c>
      <c r="Y237">
        <v>99.4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0</v>
      </c>
      <c r="AF237" t="s">
        <v>3</v>
      </c>
      <c r="AG237">
        <v>0.68</v>
      </c>
      <c r="AH237">
        <v>2</v>
      </c>
      <c r="AI237">
        <v>36144897</v>
      </c>
      <c r="AJ237">
        <v>245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>
      <c r="A238">
        <f>ROW(Source!A243)</f>
        <v>243</v>
      </c>
      <c r="B238">
        <v>36144898</v>
      </c>
      <c r="C238">
        <v>36144891</v>
      </c>
      <c r="D238">
        <v>35554067</v>
      </c>
      <c r="E238">
        <v>1</v>
      </c>
      <c r="F238">
        <v>1</v>
      </c>
      <c r="G238">
        <v>1</v>
      </c>
      <c r="H238">
        <v>3</v>
      </c>
      <c r="I238" t="s">
        <v>205</v>
      </c>
      <c r="J238" t="s">
        <v>207</v>
      </c>
      <c r="K238" t="s">
        <v>206</v>
      </c>
      <c r="L238">
        <v>1327</v>
      </c>
      <c r="N238">
        <v>1005</v>
      </c>
      <c r="O238" t="s">
        <v>155</v>
      </c>
      <c r="P238" t="s">
        <v>155</v>
      </c>
      <c r="Q238">
        <v>1</v>
      </c>
      <c r="X238">
        <v>102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s">
        <v>3</v>
      </c>
      <c r="AG238">
        <v>102</v>
      </c>
      <c r="AH238">
        <v>2</v>
      </c>
      <c r="AI238">
        <v>36144898</v>
      </c>
      <c r="AJ238">
        <v>247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>
      <c r="A239">
        <f>ROW(Source!A243)</f>
        <v>243</v>
      </c>
      <c r="B239">
        <v>36144899</v>
      </c>
      <c r="C239">
        <v>36144891</v>
      </c>
      <c r="D239">
        <v>35553389</v>
      </c>
      <c r="E239">
        <v>1</v>
      </c>
      <c r="F239">
        <v>1</v>
      </c>
      <c r="G239">
        <v>1</v>
      </c>
      <c r="H239">
        <v>3</v>
      </c>
      <c r="I239" t="s">
        <v>643</v>
      </c>
      <c r="J239" t="s">
        <v>644</v>
      </c>
      <c r="K239" t="s">
        <v>645</v>
      </c>
      <c r="L239">
        <v>1346</v>
      </c>
      <c r="N239">
        <v>1009</v>
      </c>
      <c r="O239" t="s">
        <v>160</v>
      </c>
      <c r="P239" t="s">
        <v>160</v>
      </c>
      <c r="Q239">
        <v>1</v>
      </c>
      <c r="X239">
        <v>27</v>
      </c>
      <c r="Y239">
        <v>26.71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3</v>
      </c>
      <c r="AG239">
        <v>27</v>
      </c>
      <c r="AH239">
        <v>2</v>
      </c>
      <c r="AI239">
        <v>36144899</v>
      </c>
      <c r="AJ239">
        <v>248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>
      <c r="A240">
        <f>ROW(Source!A246)</f>
        <v>246</v>
      </c>
      <c r="B240">
        <v>35866742</v>
      </c>
      <c r="C240">
        <v>35866729</v>
      </c>
      <c r="D240">
        <v>18413230</v>
      </c>
      <c r="E240">
        <v>1</v>
      </c>
      <c r="F240">
        <v>1</v>
      </c>
      <c r="G240">
        <v>1</v>
      </c>
      <c r="H240">
        <v>1</v>
      </c>
      <c r="I240" t="s">
        <v>587</v>
      </c>
      <c r="J240" t="s">
        <v>3</v>
      </c>
      <c r="K240" t="s">
        <v>588</v>
      </c>
      <c r="L240">
        <v>1369</v>
      </c>
      <c r="N240">
        <v>1013</v>
      </c>
      <c r="O240" t="s">
        <v>561</v>
      </c>
      <c r="P240" t="s">
        <v>561</v>
      </c>
      <c r="Q240">
        <v>1</v>
      </c>
      <c r="X240">
        <v>6.66</v>
      </c>
      <c r="Y240">
        <v>0</v>
      </c>
      <c r="Z240">
        <v>0</v>
      </c>
      <c r="AA240">
        <v>0</v>
      </c>
      <c r="AB240">
        <v>9.18</v>
      </c>
      <c r="AC240">
        <v>0</v>
      </c>
      <c r="AD240">
        <v>1</v>
      </c>
      <c r="AE240">
        <v>1</v>
      </c>
      <c r="AF240" t="s">
        <v>134</v>
      </c>
      <c r="AG240">
        <v>7.6589999999999998</v>
      </c>
      <c r="AH240">
        <v>2</v>
      </c>
      <c r="AI240">
        <v>35866730</v>
      </c>
      <c r="AJ240">
        <v>249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>
      <c r="A241">
        <f>ROW(Source!A246)</f>
        <v>246</v>
      </c>
      <c r="B241">
        <v>35866743</v>
      </c>
      <c r="C241">
        <v>35866729</v>
      </c>
      <c r="D241">
        <v>29173472</v>
      </c>
      <c r="E241">
        <v>1</v>
      </c>
      <c r="F241">
        <v>1</v>
      </c>
      <c r="G241">
        <v>1</v>
      </c>
      <c r="H241">
        <v>2</v>
      </c>
      <c r="I241" t="s">
        <v>624</v>
      </c>
      <c r="J241" t="s">
        <v>625</v>
      </c>
      <c r="K241" t="s">
        <v>626</v>
      </c>
      <c r="L241">
        <v>1368</v>
      </c>
      <c r="N241">
        <v>1011</v>
      </c>
      <c r="O241" t="s">
        <v>567</v>
      </c>
      <c r="P241" t="s">
        <v>567</v>
      </c>
      <c r="Q241">
        <v>1</v>
      </c>
      <c r="X241">
        <v>2.0099999999999998</v>
      </c>
      <c r="Y241">
        <v>0</v>
      </c>
      <c r="Z241">
        <v>3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133</v>
      </c>
      <c r="AG241">
        <v>2.5124999999999997</v>
      </c>
      <c r="AH241">
        <v>2</v>
      </c>
      <c r="AI241">
        <v>35866731</v>
      </c>
      <c r="AJ241">
        <v>250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>
      <c r="A242">
        <f>ROW(Source!A246)</f>
        <v>246</v>
      </c>
      <c r="B242">
        <v>35866744</v>
      </c>
      <c r="C242">
        <v>35866729</v>
      </c>
      <c r="D242">
        <v>29174500</v>
      </c>
      <c r="E242">
        <v>1</v>
      </c>
      <c r="F242">
        <v>1</v>
      </c>
      <c r="G242">
        <v>1</v>
      </c>
      <c r="H242">
        <v>2</v>
      </c>
      <c r="I242" t="s">
        <v>646</v>
      </c>
      <c r="J242" t="s">
        <v>647</v>
      </c>
      <c r="K242" t="s">
        <v>648</v>
      </c>
      <c r="L242">
        <v>1368</v>
      </c>
      <c r="N242">
        <v>1011</v>
      </c>
      <c r="O242" t="s">
        <v>567</v>
      </c>
      <c r="P242" t="s">
        <v>567</v>
      </c>
      <c r="Q242">
        <v>1</v>
      </c>
      <c r="X242">
        <v>1.33</v>
      </c>
      <c r="Y242">
        <v>0</v>
      </c>
      <c r="Z242">
        <v>1.95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133</v>
      </c>
      <c r="AG242">
        <v>1.6625000000000001</v>
      </c>
      <c r="AH242">
        <v>2</v>
      </c>
      <c r="AI242">
        <v>35866732</v>
      </c>
      <c r="AJ242">
        <v>251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>
      <c r="A243">
        <f>ROW(Source!A246)</f>
        <v>246</v>
      </c>
      <c r="B243">
        <v>35866745</v>
      </c>
      <c r="C243">
        <v>35866729</v>
      </c>
      <c r="D243">
        <v>29174913</v>
      </c>
      <c r="E243">
        <v>1</v>
      </c>
      <c r="F243">
        <v>1</v>
      </c>
      <c r="G243">
        <v>1</v>
      </c>
      <c r="H243">
        <v>2</v>
      </c>
      <c r="I243" t="s">
        <v>578</v>
      </c>
      <c r="J243" t="s">
        <v>579</v>
      </c>
      <c r="K243" t="s">
        <v>580</v>
      </c>
      <c r="L243">
        <v>1368</v>
      </c>
      <c r="N243">
        <v>1011</v>
      </c>
      <c r="O243" t="s">
        <v>567</v>
      </c>
      <c r="P243" t="s">
        <v>567</v>
      </c>
      <c r="Q243">
        <v>1</v>
      </c>
      <c r="X243">
        <v>0.03</v>
      </c>
      <c r="Y243">
        <v>0</v>
      </c>
      <c r="Z243">
        <v>87.17</v>
      </c>
      <c r="AA243">
        <v>11.6</v>
      </c>
      <c r="AB243">
        <v>0</v>
      </c>
      <c r="AC243">
        <v>0</v>
      </c>
      <c r="AD243">
        <v>1</v>
      </c>
      <c r="AE243">
        <v>0</v>
      </c>
      <c r="AF243" t="s">
        <v>133</v>
      </c>
      <c r="AG243">
        <v>3.7499999999999999E-2</v>
      </c>
      <c r="AH243">
        <v>2</v>
      </c>
      <c r="AI243">
        <v>35866733</v>
      </c>
      <c r="AJ243">
        <v>252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>
      <c r="A244">
        <f>ROW(Source!A246)</f>
        <v>246</v>
      </c>
      <c r="B244">
        <v>35866746</v>
      </c>
      <c r="C244">
        <v>35866729</v>
      </c>
      <c r="D244">
        <v>29114471</v>
      </c>
      <c r="E244">
        <v>1</v>
      </c>
      <c r="F244">
        <v>1</v>
      </c>
      <c r="G244">
        <v>1</v>
      </c>
      <c r="H244">
        <v>3</v>
      </c>
      <c r="I244" t="s">
        <v>649</v>
      </c>
      <c r="J244" t="s">
        <v>650</v>
      </c>
      <c r="K244" t="s">
        <v>651</v>
      </c>
      <c r="L244">
        <v>1358</v>
      </c>
      <c r="N244">
        <v>1010</v>
      </c>
      <c r="O244" t="s">
        <v>652</v>
      </c>
      <c r="P244" t="s">
        <v>652</v>
      </c>
      <c r="Q244">
        <v>10</v>
      </c>
      <c r="X244">
        <v>26.3</v>
      </c>
      <c r="Y244">
        <v>1.6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3</v>
      </c>
      <c r="AG244">
        <v>26.3</v>
      </c>
      <c r="AH244">
        <v>2</v>
      </c>
      <c r="AI244">
        <v>35866734</v>
      </c>
      <c r="AJ244">
        <v>253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>
      <c r="A245">
        <f>ROW(Source!A246)</f>
        <v>246</v>
      </c>
      <c r="B245">
        <v>35866747</v>
      </c>
      <c r="C245">
        <v>35866729</v>
      </c>
      <c r="D245">
        <v>29114305</v>
      </c>
      <c r="E245">
        <v>1</v>
      </c>
      <c r="F245">
        <v>1</v>
      </c>
      <c r="G245">
        <v>1</v>
      </c>
      <c r="H245">
        <v>3</v>
      </c>
      <c r="I245" t="s">
        <v>653</v>
      </c>
      <c r="J245" t="s">
        <v>654</v>
      </c>
      <c r="K245" t="s">
        <v>655</v>
      </c>
      <c r="L245">
        <v>1354</v>
      </c>
      <c r="N245">
        <v>1010</v>
      </c>
      <c r="O245" t="s">
        <v>237</v>
      </c>
      <c r="P245" t="s">
        <v>237</v>
      </c>
      <c r="Q245">
        <v>1</v>
      </c>
      <c r="X245">
        <v>263</v>
      </c>
      <c r="Y245">
        <v>0.12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 t="s">
        <v>3</v>
      </c>
      <c r="AG245">
        <v>263</v>
      </c>
      <c r="AH245">
        <v>2</v>
      </c>
      <c r="AI245">
        <v>35866735</v>
      </c>
      <c r="AJ245">
        <v>254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>
      <c r="A246">
        <f>ROW(Source!A246)</f>
        <v>246</v>
      </c>
      <c r="B246">
        <v>35866748</v>
      </c>
      <c r="C246">
        <v>35866729</v>
      </c>
      <c r="D246">
        <v>29111012</v>
      </c>
      <c r="E246">
        <v>1</v>
      </c>
      <c r="F246">
        <v>1</v>
      </c>
      <c r="G246">
        <v>1</v>
      </c>
      <c r="H246">
        <v>3</v>
      </c>
      <c r="I246" t="s">
        <v>656</v>
      </c>
      <c r="J246" t="s">
        <v>657</v>
      </c>
      <c r="K246" t="s">
        <v>658</v>
      </c>
      <c r="L246">
        <v>1354</v>
      </c>
      <c r="N246">
        <v>1010</v>
      </c>
      <c r="O246" t="s">
        <v>237</v>
      </c>
      <c r="P246" t="s">
        <v>237</v>
      </c>
      <c r="Q246">
        <v>1</v>
      </c>
      <c r="X246">
        <v>7</v>
      </c>
      <c r="Y246">
        <v>1.29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0</v>
      </c>
      <c r="AF246" t="s">
        <v>3</v>
      </c>
      <c r="AG246">
        <v>7</v>
      </c>
      <c r="AH246">
        <v>2</v>
      </c>
      <c r="AI246">
        <v>35866736</v>
      </c>
      <c r="AJ246">
        <v>255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>
      <c r="A247">
        <f>ROW(Source!A246)</f>
        <v>246</v>
      </c>
      <c r="B247">
        <v>35866749</v>
      </c>
      <c r="C247">
        <v>35866729</v>
      </c>
      <c r="D247">
        <v>29111013</v>
      </c>
      <c r="E247">
        <v>1</v>
      </c>
      <c r="F247">
        <v>1</v>
      </c>
      <c r="G247">
        <v>1</v>
      </c>
      <c r="H247">
        <v>3</v>
      </c>
      <c r="I247" t="s">
        <v>659</v>
      </c>
      <c r="J247" t="s">
        <v>660</v>
      </c>
      <c r="K247" t="s">
        <v>661</v>
      </c>
      <c r="L247">
        <v>1354</v>
      </c>
      <c r="N247">
        <v>1010</v>
      </c>
      <c r="O247" t="s">
        <v>237</v>
      </c>
      <c r="P247" t="s">
        <v>237</v>
      </c>
      <c r="Q247">
        <v>1</v>
      </c>
      <c r="X247">
        <v>7</v>
      </c>
      <c r="Y247">
        <v>1.29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3</v>
      </c>
      <c r="AG247">
        <v>7</v>
      </c>
      <c r="AH247">
        <v>2</v>
      </c>
      <c r="AI247">
        <v>35866737</v>
      </c>
      <c r="AJ247">
        <v>256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>
      <c r="A248">
        <f>ROW(Source!A246)</f>
        <v>246</v>
      </c>
      <c r="B248">
        <v>35866750</v>
      </c>
      <c r="C248">
        <v>35866729</v>
      </c>
      <c r="D248">
        <v>29111016</v>
      </c>
      <c r="E248">
        <v>1</v>
      </c>
      <c r="F248">
        <v>1</v>
      </c>
      <c r="G248">
        <v>1</v>
      </c>
      <c r="H248">
        <v>3</v>
      </c>
      <c r="I248" t="s">
        <v>662</v>
      </c>
      <c r="J248" t="s">
        <v>663</v>
      </c>
      <c r="K248" t="s">
        <v>664</v>
      </c>
      <c r="L248">
        <v>1354</v>
      </c>
      <c r="N248">
        <v>1010</v>
      </c>
      <c r="O248" t="s">
        <v>237</v>
      </c>
      <c r="P248" t="s">
        <v>237</v>
      </c>
      <c r="Q248">
        <v>1</v>
      </c>
      <c r="X248">
        <v>40</v>
      </c>
      <c r="Y248">
        <v>1.29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3</v>
      </c>
      <c r="AG248">
        <v>40</v>
      </c>
      <c r="AH248">
        <v>2</v>
      </c>
      <c r="AI248">
        <v>35866738</v>
      </c>
      <c r="AJ248">
        <v>257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>
      <c r="A249">
        <f>ROW(Source!A246)</f>
        <v>246</v>
      </c>
      <c r="B249">
        <v>35866751</v>
      </c>
      <c r="C249">
        <v>35866729</v>
      </c>
      <c r="D249">
        <v>29111019</v>
      </c>
      <c r="E249">
        <v>1</v>
      </c>
      <c r="F249">
        <v>1</v>
      </c>
      <c r="G249">
        <v>1</v>
      </c>
      <c r="H249">
        <v>3</v>
      </c>
      <c r="I249" t="s">
        <v>665</v>
      </c>
      <c r="J249" t="s">
        <v>666</v>
      </c>
      <c r="K249" t="s">
        <v>667</v>
      </c>
      <c r="L249">
        <v>1354</v>
      </c>
      <c r="N249">
        <v>1010</v>
      </c>
      <c r="O249" t="s">
        <v>237</v>
      </c>
      <c r="P249" t="s">
        <v>237</v>
      </c>
      <c r="Q249">
        <v>1</v>
      </c>
      <c r="X249">
        <v>8</v>
      </c>
      <c r="Y249">
        <v>0.63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8</v>
      </c>
      <c r="AH249">
        <v>2</v>
      </c>
      <c r="AI249">
        <v>35866739</v>
      </c>
      <c r="AJ249">
        <v>258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>
        <f>ROW(Source!A246)</f>
        <v>246</v>
      </c>
      <c r="B250">
        <v>35866752</v>
      </c>
      <c r="C250">
        <v>35866729</v>
      </c>
      <c r="D250">
        <v>29111018</v>
      </c>
      <c r="E250">
        <v>1</v>
      </c>
      <c r="F250">
        <v>1</v>
      </c>
      <c r="G250">
        <v>1</v>
      </c>
      <c r="H250">
        <v>3</v>
      </c>
      <c r="I250" t="s">
        <v>668</v>
      </c>
      <c r="J250" t="s">
        <v>669</v>
      </c>
      <c r="K250" t="s">
        <v>670</v>
      </c>
      <c r="L250">
        <v>1354</v>
      </c>
      <c r="N250">
        <v>1010</v>
      </c>
      <c r="O250" t="s">
        <v>237</v>
      </c>
      <c r="P250" t="s">
        <v>237</v>
      </c>
      <c r="Q250">
        <v>1</v>
      </c>
      <c r="X250">
        <v>8</v>
      </c>
      <c r="Y250">
        <v>0.63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8</v>
      </c>
      <c r="AH250">
        <v>2</v>
      </c>
      <c r="AI250">
        <v>35866740</v>
      </c>
      <c r="AJ250">
        <v>259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>
      <c r="A251">
        <f>ROW(Source!A246)</f>
        <v>246</v>
      </c>
      <c r="B251">
        <v>35866753</v>
      </c>
      <c r="C251">
        <v>35866729</v>
      </c>
      <c r="D251">
        <v>29110997</v>
      </c>
      <c r="E251">
        <v>1</v>
      </c>
      <c r="F251">
        <v>1</v>
      </c>
      <c r="G251">
        <v>1</v>
      </c>
      <c r="H251">
        <v>3</v>
      </c>
      <c r="I251" t="s">
        <v>671</v>
      </c>
      <c r="J251" t="s">
        <v>672</v>
      </c>
      <c r="K251" t="s">
        <v>673</v>
      </c>
      <c r="L251">
        <v>1301</v>
      </c>
      <c r="N251">
        <v>1003</v>
      </c>
      <c r="O251" t="s">
        <v>142</v>
      </c>
      <c r="P251" t="s">
        <v>142</v>
      </c>
      <c r="Q251">
        <v>1</v>
      </c>
      <c r="X251">
        <v>101</v>
      </c>
      <c r="Y251">
        <v>12.3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101</v>
      </c>
      <c r="AH251">
        <v>2</v>
      </c>
      <c r="AI251">
        <v>35866741</v>
      </c>
      <c r="AJ251">
        <v>260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>
      <c r="A252">
        <f>ROW(Source!A247)</f>
        <v>247</v>
      </c>
      <c r="B252">
        <v>35866774</v>
      </c>
      <c r="C252">
        <v>35866754</v>
      </c>
      <c r="D252">
        <v>18409850</v>
      </c>
      <c r="E252">
        <v>1</v>
      </c>
      <c r="F252">
        <v>1</v>
      </c>
      <c r="G252">
        <v>1</v>
      </c>
      <c r="H252">
        <v>1</v>
      </c>
      <c r="I252" t="s">
        <v>674</v>
      </c>
      <c r="J252" t="s">
        <v>3</v>
      </c>
      <c r="K252" t="s">
        <v>675</v>
      </c>
      <c r="L252">
        <v>1369</v>
      </c>
      <c r="N252">
        <v>1013</v>
      </c>
      <c r="O252" t="s">
        <v>561</v>
      </c>
      <c r="P252" t="s">
        <v>561</v>
      </c>
      <c r="Q252">
        <v>1</v>
      </c>
      <c r="X252">
        <v>89</v>
      </c>
      <c r="Y252">
        <v>0</v>
      </c>
      <c r="Z252">
        <v>0</v>
      </c>
      <c r="AA252">
        <v>0</v>
      </c>
      <c r="AB252">
        <v>9.07</v>
      </c>
      <c r="AC252">
        <v>0</v>
      </c>
      <c r="AD252">
        <v>1</v>
      </c>
      <c r="AE252">
        <v>1</v>
      </c>
      <c r="AF252" t="s">
        <v>134</v>
      </c>
      <c r="AG252">
        <v>102.35</v>
      </c>
      <c r="AH252">
        <v>2</v>
      </c>
      <c r="AI252">
        <v>35866755</v>
      </c>
      <c r="AJ252">
        <v>261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>
      <c r="A253">
        <f>ROW(Source!A247)</f>
        <v>247</v>
      </c>
      <c r="B253">
        <v>35866775</v>
      </c>
      <c r="C253">
        <v>35866754</v>
      </c>
      <c r="D253">
        <v>29173472</v>
      </c>
      <c r="E253">
        <v>1</v>
      </c>
      <c r="F253">
        <v>1</v>
      </c>
      <c r="G253">
        <v>1</v>
      </c>
      <c r="H253">
        <v>2</v>
      </c>
      <c r="I253" t="s">
        <v>624</v>
      </c>
      <c r="J253" t="s">
        <v>625</v>
      </c>
      <c r="K253" t="s">
        <v>626</v>
      </c>
      <c r="L253">
        <v>1368</v>
      </c>
      <c r="N253">
        <v>1011</v>
      </c>
      <c r="O253" t="s">
        <v>567</v>
      </c>
      <c r="P253" t="s">
        <v>567</v>
      </c>
      <c r="Q253">
        <v>1</v>
      </c>
      <c r="X253">
        <v>2.16</v>
      </c>
      <c r="Y253">
        <v>0</v>
      </c>
      <c r="Z253">
        <v>3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133</v>
      </c>
      <c r="AG253">
        <v>2.7</v>
      </c>
      <c r="AH253">
        <v>2</v>
      </c>
      <c r="AI253">
        <v>35866756</v>
      </c>
      <c r="AJ253">
        <v>262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>
        <f>ROW(Source!A247)</f>
        <v>247</v>
      </c>
      <c r="B254">
        <v>35866776</v>
      </c>
      <c r="C254">
        <v>35866754</v>
      </c>
      <c r="D254">
        <v>29174538</v>
      </c>
      <c r="E254">
        <v>1</v>
      </c>
      <c r="F254">
        <v>1</v>
      </c>
      <c r="G254">
        <v>1</v>
      </c>
      <c r="H254">
        <v>2</v>
      </c>
      <c r="I254" t="s">
        <v>676</v>
      </c>
      <c r="J254" t="s">
        <v>677</v>
      </c>
      <c r="K254" t="s">
        <v>678</v>
      </c>
      <c r="L254">
        <v>1368</v>
      </c>
      <c r="N254">
        <v>1011</v>
      </c>
      <c r="O254" t="s">
        <v>567</v>
      </c>
      <c r="P254" t="s">
        <v>567</v>
      </c>
      <c r="Q254">
        <v>1</v>
      </c>
      <c r="X254">
        <v>0.47</v>
      </c>
      <c r="Y254">
        <v>0</v>
      </c>
      <c r="Z254">
        <v>33.590000000000003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133</v>
      </c>
      <c r="AG254">
        <v>0.58749999999999991</v>
      </c>
      <c r="AH254">
        <v>2</v>
      </c>
      <c r="AI254">
        <v>35866757</v>
      </c>
      <c r="AJ254">
        <v>263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>
      <c r="A255">
        <f>ROW(Source!A247)</f>
        <v>247</v>
      </c>
      <c r="B255">
        <v>35866777</v>
      </c>
      <c r="C255">
        <v>35866754</v>
      </c>
      <c r="D255">
        <v>29174580</v>
      </c>
      <c r="E255">
        <v>1</v>
      </c>
      <c r="F255">
        <v>1</v>
      </c>
      <c r="G255">
        <v>1</v>
      </c>
      <c r="H255">
        <v>2</v>
      </c>
      <c r="I255" t="s">
        <v>679</v>
      </c>
      <c r="J255" t="s">
        <v>680</v>
      </c>
      <c r="K255" t="s">
        <v>681</v>
      </c>
      <c r="L255">
        <v>1368</v>
      </c>
      <c r="N255">
        <v>1011</v>
      </c>
      <c r="O255" t="s">
        <v>567</v>
      </c>
      <c r="P255" t="s">
        <v>567</v>
      </c>
      <c r="Q255">
        <v>1</v>
      </c>
      <c r="X255">
        <v>0.53</v>
      </c>
      <c r="Y255">
        <v>0</v>
      </c>
      <c r="Z255">
        <v>2.08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133</v>
      </c>
      <c r="AG255">
        <v>0.66250000000000009</v>
      </c>
      <c r="AH255">
        <v>2</v>
      </c>
      <c r="AI255">
        <v>35866758</v>
      </c>
      <c r="AJ255">
        <v>264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>
      <c r="A256">
        <f>ROW(Source!A247)</f>
        <v>247</v>
      </c>
      <c r="B256">
        <v>35866778</v>
      </c>
      <c r="C256">
        <v>35866754</v>
      </c>
      <c r="D256">
        <v>29108656</v>
      </c>
      <c r="E256">
        <v>1</v>
      </c>
      <c r="F256">
        <v>1</v>
      </c>
      <c r="G256">
        <v>1</v>
      </c>
      <c r="H256">
        <v>3</v>
      </c>
      <c r="I256" t="s">
        <v>682</v>
      </c>
      <c r="J256" t="s">
        <v>683</v>
      </c>
      <c r="K256" t="s">
        <v>684</v>
      </c>
      <c r="L256">
        <v>1354</v>
      </c>
      <c r="N256">
        <v>1010</v>
      </c>
      <c r="O256" t="s">
        <v>237</v>
      </c>
      <c r="P256" t="s">
        <v>237</v>
      </c>
      <c r="Q256">
        <v>1</v>
      </c>
      <c r="X256">
        <v>7</v>
      </c>
      <c r="Y256">
        <v>13.87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3</v>
      </c>
      <c r="AG256">
        <v>7</v>
      </c>
      <c r="AH256">
        <v>2</v>
      </c>
      <c r="AI256">
        <v>35866759</v>
      </c>
      <c r="AJ256">
        <v>265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>
      <c r="A257">
        <f>ROW(Source!A247)</f>
        <v>247</v>
      </c>
      <c r="B257">
        <v>35866779</v>
      </c>
      <c r="C257">
        <v>35866754</v>
      </c>
      <c r="D257">
        <v>29109354</v>
      </c>
      <c r="E257">
        <v>1</v>
      </c>
      <c r="F257">
        <v>1</v>
      </c>
      <c r="G257">
        <v>1</v>
      </c>
      <c r="H257">
        <v>3</v>
      </c>
      <c r="I257" t="s">
        <v>685</v>
      </c>
      <c r="J257" t="s">
        <v>686</v>
      </c>
      <c r="K257" t="s">
        <v>687</v>
      </c>
      <c r="L257">
        <v>1346</v>
      </c>
      <c r="N257">
        <v>1009</v>
      </c>
      <c r="O257" t="s">
        <v>160</v>
      </c>
      <c r="P257" t="s">
        <v>160</v>
      </c>
      <c r="Q257">
        <v>1</v>
      </c>
      <c r="X257">
        <v>10</v>
      </c>
      <c r="Y257">
        <v>46.72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3</v>
      </c>
      <c r="AG257">
        <v>10</v>
      </c>
      <c r="AH257">
        <v>2</v>
      </c>
      <c r="AI257">
        <v>35866760</v>
      </c>
      <c r="AJ257">
        <v>266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>
      <c r="A258">
        <f>ROW(Source!A247)</f>
        <v>247</v>
      </c>
      <c r="B258">
        <v>35866780</v>
      </c>
      <c r="C258">
        <v>35866754</v>
      </c>
      <c r="D258">
        <v>29109414</v>
      </c>
      <c r="E258">
        <v>1</v>
      </c>
      <c r="F258">
        <v>1</v>
      </c>
      <c r="G258">
        <v>1</v>
      </c>
      <c r="H258">
        <v>3</v>
      </c>
      <c r="I258" t="s">
        <v>688</v>
      </c>
      <c r="J258" t="s">
        <v>689</v>
      </c>
      <c r="K258" t="s">
        <v>690</v>
      </c>
      <c r="L258">
        <v>1346</v>
      </c>
      <c r="N258">
        <v>1009</v>
      </c>
      <c r="O258" t="s">
        <v>160</v>
      </c>
      <c r="P258" t="s">
        <v>160</v>
      </c>
      <c r="Q258">
        <v>1</v>
      </c>
      <c r="X258">
        <v>119</v>
      </c>
      <c r="Y258">
        <v>1.58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3</v>
      </c>
      <c r="AG258">
        <v>119</v>
      </c>
      <c r="AH258">
        <v>2</v>
      </c>
      <c r="AI258">
        <v>35866761</v>
      </c>
      <c r="AJ258">
        <v>267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>
      <c r="A259">
        <f>ROW(Source!A247)</f>
        <v>247</v>
      </c>
      <c r="B259">
        <v>35866781</v>
      </c>
      <c r="C259">
        <v>35866754</v>
      </c>
      <c r="D259">
        <v>29109781</v>
      </c>
      <c r="E259">
        <v>1</v>
      </c>
      <c r="F259">
        <v>1</v>
      </c>
      <c r="G259">
        <v>1</v>
      </c>
      <c r="H259">
        <v>3</v>
      </c>
      <c r="I259" t="s">
        <v>691</v>
      </c>
      <c r="J259" t="s">
        <v>692</v>
      </c>
      <c r="K259" t="s">
        <v>693</v>
      </c>
      <c r="L259">
        <v>1346</v>
      </c>
      <c r="N259">
        <v>1009</v>
      </c>
      <c r="O259" t="s">
        <v>160</v>
      </c>
      <c r="P259" t="s">
        <v>160</v>
      </c>
      <c r="Q259">
        <v>1</v>
      </c>
      <c r="X259">
        <v>9</v>
      </c>
      <c r="Y259">
        <v>11.12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9</v>
      </c>
      <c r="AH259">
        <v>2</v>
      </c>
      <c r="AI259">
        <v>35866762</v>
      </c>
      <c r="AJ259">
        <v>268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>
      <c r="A260">
        <f>ROW(Source!A247)</f>
        <v>247</v>
      </c>
      <c r="B260">
        <v>35866782</v>
      </c>
      <c r="C260">
        <v>35866754</v>
      </c>
      <c r="D260">
        <v>29109782</v>
      </c>
      <c r="E260">
        <v>1</v>
      </c>
      <c r="F260">
        <v>1</v>
      </c>
      <c r="G260">
        <v>1</v>
      </c>
      <c r="H260">
        <v>3</v>
      </c>
      <c r="I260" t="s">
        <v>694</v>
      </c>
      <c r="J260" t="s">
        <v>695</v>
      </c>
      <c r="K260" t="s">
        <v>696</v>
      </c>
      <c r="L260">
        <v>1346</v>
      </c>
      <c r="N260">
        <v>1009</v>
      </c>
      <c r="O260" t="s">
        <v>160</v>
      </c>
      <c r="P260" t="s">
        <v>160</v>
      </c>
      <c r="Q260">
        <v>1</v>
      </c>
      <c r="X260">
        <v>85</v>
      </c>
      <c r="Y260">
        <v>4.3600000000000003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3</v>
      </c>
      <c r="AG260">
        <v>85</v>
      </c>
      <c r="AH260">
        <v>2</v>
      </c>
      <c r="AI260">
        <v>35866763</v>
      </c>
      <c r="AJ260">
        <v>269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>
      <c r="A261">
        <f>ROW(Source!A247)</f>
        <v>247</v>
      </c>
      <c r="B261">
        <v>35866783</v>
      </c>
      <c r="C261">
        <v>35866754</v>
      </c>
      <c r="D261">
        <v>29110699</v>
      </c>
      <c r="E261">
        <v>1</v>
      </c>
      <c r="F261">
        <v>1</v>
      </c>
      <c r="G261">
        <v>1</v>
      </c>
      <c r="H261">
        <v>3</v>
      </c>
      <c r="I261" t="s">
        <v>697</v>
      </c>
      <c r="J261" t="s">
        <v>698</v>
      </c>
      <c r="K261" t="s">
        <v>699</v>
      </c>
      <c r="L261">
        <v>1301</v>
      </c>
      <c r="N261">
        <v>1003</v>
      </c>
      <c r="O261" t="s">
        <v>142</v>
      </c>
      <c r="P261" t="s">
        <v>142</v>
      </c>
      <c r="Q261">
        <v>1</v>
      </c>
      <c r="X261">
        <v>120</v>
      </c>
      <c r="Y261">
        <v>0.17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3</v>
      </c>
      <c r="AG261">
        <v>120</v>
      </c>
      <c r="AH261">
        <v>2</v>
      </c>
      <c r="AI261">
        <v>35866764</v>
      </c>
      <c r="AJ261">
        <v>270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>
      <c r="A262">
        <f>ROW(Source!A247)</f>
        <v>247</v>
      </c>
      <c r="B262">
        <v>35866784</v>
      </c>
      <c r="C262">
        <v>35866754</v>
      </c>
      <c r="D262">
        <v>29110797</v>
      </c>
      <c r="E262">
        <v>1</v>
      </c>
      <c r="F262">
        <v>1</v>
      </c>
      <c r="G262">
        <v>1</v>
      </c>
      <c r="H262">
        <v>3</v>
      </c>
      <c r="I262" t="s">
        <v>700</v>
      </c>
      <c r="J262" t="s">
        <v>701</v>
      </c>
      <c r="K262" t="s">
        <v>702</v>
      </c>
      <c r="L262">
        <v>1301</v>
      </c>
      <c r="N262">
        <v>1003</v>
      </c>
      <c r="O262" t="s">
        <v>142</v>
      </c>
      <c r="P262" t="s">
        <v>142</v>
      </c>
      <c r="Q262">
        <v>1</v>
      </c>
      <c r="X262">
        <v>82</v>
      </c>
      <c r="Y262">
        <v>1.74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3</v>
      </c>
      <c r="AG262">
        <v>82</v>
      </c>
      <c r="AH262">
        <v>2</v>
      </c>
      <c r="AI262">
        <v>35866765</v>
      </c>
      <c r="AJ262">
        <v>271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>
      <c r="A263">
        <f>ROW(Source!A247)</f>
        <v>247</v>
      </c>
      <c r="B263">
        <v>35866785</v>
      </c>
      <c r="C263">
        <v>35866754</v>
      </c>
      <c r="D263">
        <v>29110815</v>
      </c>
      <c r="E263">
        <v>1</v>
      </c>
      <c r="F263">
        <v>1</v>
      </c>
      <c r="G263">
        <v>1</v>
      </c>
      <c r="H263">
        <v>3</v>
      </c>
      <c r="I263" t="s">
        <v>703</v>
      </c>
      <c r="J263" t="s">
        <v>704</v>
      </c>
      <c r="K263" t="s">
        <v>705</v>
      </c>
      <c r="L263">
        <v>1301</v>
      </c>
      <c r="N263">
        <v>1003</v>
      </c>
      <c r="O263" t="s">
        <v>142</v>
      </c>
      <c r="P263" t="s">
        <v>142</v>
      </c>
      <c r="Q263">
        <v>1</v>
      </c>
      <c r="X263">
        <v>116</v>
      </c>
      <c r="Y263">
        <v>0.85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3</v>
      </c>
      <c r="AG263">
        <v>116</v>
      </c>
      <c r="AH263">
        <v>2</v>
      </c>
      <c r="AI263">
        <v>35866766</v>
      </c>
      <c r="AJ263">
        <v>272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>
      <c r="A264">
        <f>ROW(Source!A247)</f>
        <v>247</v>
      </c>
      <c r="B264">
        <v>35866786</v>
      </c>
      <c r="C264">
        <v>35866754</v>
      </c>
      <c r="D264">
        <v>29111455</v>
      </c>
      <c r="E264">
        <v>1</v>
      </c>
      <c r="F264">
        <v>1</v>
      </c>
      <c r="G264">
        <v>1</v>
      </c>
      <c r="H264">
        <v>3</v>
      </c>
      <c r="I264" t="s">
        <v>706</v>
      </c>
      <c r="J264" t="s">
        <v>707</v>
      </c>
      <c r="K264" t="s">
        <v>708</v>
      </c>
      <c r="L264">
        <v>1327</v>
      </c>
      <c r="N264">
        <v>1005</v>
      </c>
      <c r="O264" t="s">
        <v>155</v>
      </c>
      <c r="P264" t="s">
        <v>155</v>
      </c>
      <c r="Q264">
        <v>1</v>
      </c>
      <c r="X264">
        <v>212</v>
      </c>
      <c r="Y264">
        <v>15.06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3</v>
      </c>
      <c r="AG264">
        <v>212</v>
      </c>
      <c r="AH264">
        <v>2</v>
      </c>
      <c r="AI264">
        <v>35866767</v>
      </c>
      <c r="AJ264">
        <v>273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>
      <c r="A265">
        <f>ROW(Source!A247)</f>
        <v>247</v>
      </c>
      <c r="B265">
        <v>35866787</v>
      </c>
      <c r="C265">
        <v>35866754</v>
      </c>
      <c r="D265">
        <v>29114733</v>
      </c>
      <c r="E265">
        <v>1</v>
      </c>
      <c r="F265">
        <v>1</v>
      </c>
      <c r="G265">
        <v>1</v>
      </c>
      <c r="H265">
        <v>3</v>
      </c>
      <c r="I265" t="s">
        <v>709</v>
      </c>
      <c r="J265" t="s">
        <v>710</v>
      </c>
      <c r="K265" t="s">
        <v>711</v>
      </c>
      <c r="L265">
        <v>1354</v>
      </c>
      <c r="N265">
        <v>1010</v>
      </c>
      <c r="O265" t="s">
        <v>237</v>
      </c>
      <c r="P265" t="s">
        <v>237</v>
      </c>
      <c r="Q265">
        <v>1</v>
      </c>
      <c r="X265">
        <v>735</v>
      </c>
      <c r="Y265">
        <v>0.02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0</v>
      </c>
      <c r="AF265" t="s">
        <v>3</v>
      </c>
      <c r="AG265">
        <v>735</v>
      </c>
      <c r="AH265">
        <v>2</v>
      </c>
      <c r="AI265">
        <v>35866768</v>
      </c>
      <c r="AJ265">
        <v>274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>
        <f>ROW(Source!A247)</f>
        <v>247</v>
      </c>
      <c r="B266">
        <v>35866788</v>
      </c>
      <c r="C266">
        <v>35866754</v>
      </c>
      <c r="D266">
        <v>29114734</v>
      </c>
      <c r="E266">
        <v>1</v>
      </c>
      <c r="F266">
        <v>1</v>
      </c>
      <c r="G266">
        <v>1</v>
      </c>
      <c r="H266">
        <v>3</v>
      </c>
      <c r="I266" t="s">
        <v>712</v>
      </c>
      <c r="J266" t="s">
        <v>713</v>
      </c>
      <c r="K266" t="s">
        <v>714</v>
      </c>
      <c r="L266">
        <v>1354</v>
      </c>
      <c r="N266">
        <v>1010</v>
      </c>
      <c r="O266" t="s">
        <v>237</v>
      </c>
      <c r="P266" t="s">
        <v>237</v>
      </c>
      <c r="Q266">
        <v>1</v>
      </c>
      <c r="X266">
        <v>1855</v>
      </c>
      <c r="Y266">
        <v>0.03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1855</v>
      </c>
      <c r="AH266">
        <v>2</v>
      </c>
      <c r="AI266">
        <v>35866769</v>
      </c>
      <c r="AJ266">
        <v>275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>
      <c r="A267">
        <f>ROW(Source!A247)</f>
        <v>247</v>
      </c>
      <c r="B267">
        <v>35866789</v>
      </c>
      <c r="C267">
        <v>35866754</v>
      </c>
      <c r="D267">
        <v>29114482</v>
      </c>
      <c r="E267">
        <v>1</v>
      </c>
      <c r="F267">
        <v>1</v>
      </c>
      <c r="G267">
        <v>1</v>
      </c>
      <c r="H267">
        <v>3</v>
      </c>
      <c r="I267" t="s">
        <v>715</v>
      </c>
      <c r="J267" t="s">
        <v>716</v>
      </c>
      <c r="K267" t="s">
        <v>717</v>
      </c>
      <c r="L267">
        <v>1354</v>
      </c>
      <c r="N267">
        <v>1010</v>
      </c>
      <c r="O267" t="s">
        <v>237</v>
      </c>
      <c r="P267" t="s">
        <v>237</v>
      </c>
      <c r="Q267">
        <v>1</v>
      </c>
      <c r="X267">
        <v>153</v>
      </c>
      <c r="Y267">
        <v>7.0000000000000007E-2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153</v>
      </c>
      <c r="AH267">
        <v>2</v>
      </c>
      <c r="AI267">
        <v>35866770</v>
      </c>
      <c r="AJ267">
        <v>276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>
      <c r="A268">
        <f>ROW(Source!A247)</f>
        <v>247</v>
      </c>
      <c r="B268">
        <v>35866790</v>
      </c>
      <c r="C268">
        <v>35866754</v>
      </c>
      <c r="D268">
        <v>29129584</v>
      </c>
      <c r="E268">
        <v>1</v>
      </c>
      <c r="F268">
        <v>1</v>
      </c>
      <c r="G268">
        <v>1</v>
      </c>
      <c r="H268">
        <v>3</v>
      </c>
      <c r="I268" t="s">
        <v>718</v>
      </c>
      <c r="J268" t="s">
        <v>719</v>
      </c>
      <c r="K268" t="s">
        <v>720</v>
      </c>
      <c r="L268">
        <v>1301</v>
      </c>
      <c r="N268">
        <v>1003</v>
      </c>
      <c r="O268" t="s">
        <v>142</v>
      </c>
      <c r="P268" t="s">
        <v>142</v>
      </c>
      <c r="Q268">
        <v>1</v>
      </c>
      <c r="X268">
        <v>88</v>
      </c>
      <c r="Y268">
        <v>7.22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88</v>
      </c>
      <c r="AH268">
        <v>2</v>
      </c>
      <c r="AI268">
        <v>35866771</v>
      </c>
      <c r="AJ268">
        <v>277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>
      <c r="A269">
        <f>ROW(Source!A247)</f>
        <v>247</v>
      </c>
      <c r="B269">
        <v>35866791</v>
      </c>
      <c r="C269">
        <v>35866754</v>
      </c>
      <c r="D269">
        <v>29129619</v>
      </c>
      <c r="E269">
        <v>1</v>
      </c>
      <c r="F269">
        <v>1</v>
      </c>
      <c r="G269">
        <v>1</v>
      </c>
      <c r="H269">
        <v>3</v>
      </c>
      <c r="I269" t="s">
        <v>721</v>
      </c>
      <c r="J269" t="s">
        <v>722</v>
      </c>
      <c r="K269" t="s">
        <v>723</v>
      </c>
      <c r="L269">
        <v>1301</v>
      </c>
      <c r="N269">
        <v>1003</v>
      </c>
      <c r="O269" t="s">
        <v>142</v>
      </c>
      <c r="P269" t="s">
        <v>142</v>
      </c>
      <c r="Q269">
        <v>1</v>
      </c>
      <c r="X269">
        <v>225</v>
      </c>
      <c r="Y269">
        <v>8.44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225</v>
      </c>
      <c r="AH269">
        <v>2</v>
      </c>
      <c r="AI269">
        <v>35866772</v>
      </c>
      <c r="AJ269">
        <v>278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>
      <c r="A270">
        <f>ROW(Source!A247)</f>
        <v>247</v>
      </c>
      <c r="B270">
        <v>35866792</v>
      </c>
      <c r="C270">
        <v>35866754</v>
      </c>
      <c r="D270">
        <v>29129634</v>
      </c>
      <c r="E270">
        <v>1</v>
      </c>
      <c r="F270">
        <v>1</v>
      </c>
      <c r="G270">
        <v>1</v>
      </c>
      <c r="H270">
        <v>3</v>
      </c>
      <c r="I270" t="s">
        <v>724</v>
      </c>
      <c r="J270" t="s">
        <v>725</v>
      </c>
      <c r="K270" t="s">
        <v>726</v>
      </c>
      <c r="L270">
        <v>1301</v>
      </c>
      <c r="N270">
        <v>1003</v>
      </c>
      <c r="O270" t="s">
        <v>142</v>
      </c>
      <c r="P270" t="s">
        <v>142</v>
      </c>
      <c r="Q270">
        <v>1</v>
      </c>
      <c r="X270">
        <v>46</v>
      </c>
      <c r="Y270">
        <v>3.32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46</v>
      </c>
      <c r="AH270">
        <v>2</v>
      </c>
      <c r="AI270">
        <v>35866773</v>
      </c>
      <c r="AJ270">
        <v>279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>
      <c r="A271">
        <f>ROW(Source!A248)</f>
        <v>248</v>
      </c>
      <c r="B271">
        <v>35866838</v>
      </c>
      <c r="C271">
        <v>35866830</v>
      </c>
      <c r="D271">
        <v>18410244</v>
      </c>
      <c r="E271">
        <v>1</v>
      </c>
      <c r="F271">
        <v>1</v>
      </c>
      <c r="G271">
        <v>1</v>
      </c>
      <c r="H271">
        <v>1</v>
      </c>
      <c r="I271" t="s">
        <v>727</v>
      </c>
      <c r="J271" t="s">
        <v>3</v>
      </c>
      <c r="K271" t="s">
        <v>728</v>
      </c>
      <c r="L271">
        <v>1369</v>
      </c>
      <c r="N271">
        <v>1013</v>
      </c>
      <c r="O271" t="s">
        <v>561</v>
      </c>
      <c r="P271" t="s">
        <v>561</v>
      </c>
      <c r="Q271">
        <v>1</v>
      </c>
      <c r="X271">
        <v>55.94</v>
      </c>
      <c r="Y271">
        <v>0</v>
      </c>
      <c r="Z271">
        <v>0</v>
      </c>
      <c r="AA271">
        <v>0</v>
      </c>
      <c r="AB271">
        <v>9.2899999999999991</v>
      </c>
      <c r="AC271">
        <v>0</v>
      </c>
      <c r="AD271">
        <v>1</v>
      </c>
      <c r="AE271">
        <v>1</v>
      </c>
      <c r="AF271" t="s">
        <v>134</v>
      </c>
      <c r="AG271">
        <v>64.330999999999989</v>
      </c>
      <c r="AH271">
        <v>2</v>
      </c>
      <c r="AI271">
        <v>35866831</v>
      </c>
      <c r="AJ271">
        <v>280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>
      <c r="A272">
        <f>ROW(Source!A248)</f>
        <v>248</v>
      </c>
      <c r="B272">
        <v>35866839</v>
      </c>
      <c r="C272">
        <v>35866830</v>
      </c>
      <c r="D272">
        <v>121548</v>
      </c>
      <c r="E272">
        <v>1</v>
      </c>
      <c r="F272">
        <v>1</v>
      </c>
      <c r="G272">
        <v>1</v>
      </c>
      <c r="H272">
        <v>1</v>
      </c>
      <c r="I272" t="s">
        <v>35</v>
      </c>
      <c r="J272" t="s">
        <v>3</v>
      </c>
      <c r="K272" t="s">
        <v>562</v>
      </c>
      <c r="L272">
        <v>608254</v>
      </c>
      <c r="N272">
        <v>1013</v>
      </c>
      <c r="O272" t="s">
        <v>563</v>
      </c>
      <c r="P272" t="s">
        <v>563</v>
      </c>
      <c r="Q272">
        <v>1</v>
      </c>
      <c r="X272">
        <v>0.01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2</v>
      </c>
      <c r="AF272" t="s">
        <v>133</v>
      </c>
      <c r="AG272">
        <v>1.2500000000000001E-2</v>
      </c>
      <c r="AH272">
        <v>2</v>
      </c>
      <c r="AI272">
        <v>35866832</v>
      </c>
      <c r="AJ272">
        <v>281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>
      <c r="A273">
        <f>ROW(Source!A248)</f>
        <v>248</v>
      </c>
      <c r="B273">
        <v>35866840</v>
      </c>
      <c r="C273">
        <v>35866830</v>
      </c>
      <c r="D273">
        <v>29172556</v>
      </c>
      <c r="E273">
        <v>1</v>
      </c>
      <c r="F273">
        <v>1</v>
      </c>
      <c r="G273">
        <v>1</v>
      </c>
      <c r="H273">
        <v>2</v>
      </c>
      <c r="I273" t="s">
        <v>564</v>
      </c>
      <c r="J273" t="s">
        <v>565</v>
      </c>
      <c r="K273" t="s">
        <v>566</v>
      </c>
      <c r="L273">
        <v>1368</v>
      </c>
      <c r="N273">
        <v>1011</v>
      </c>
      <c r="O273" t="s">
        <v>567</v>
      </c>
      <c r="P273" t="s">
        <v>567</v>
      </c>
      <c r="Q273">
        <v>1</v>
      </c>
      <c r="X273">
        <v>0.01</v>
      </c>
      <c r="Y273">
        <v>0</v>
      </c>
      <c r="Z273">
        <v>31.26</v>
      </c>
      <c r="AA273">
        <v>13.5</v>
      </c>
      <c r="AB273">
        <v>0</v>
      </c>
      <c r="AC273">
        <v>0</v>
      </c>
      <c r="AD273">
        <v>1</v>
      </c>
      <c r="AE273">
        <v>0</v>
      </c>
      <c r="AF273" t="s">
        <v>133</v>
      </c>
      <c r="AG273">
        <v>1.2500000000000001E-2</v>
      </c>
      <c r="AH273">
        <v>2</v>
      </c>
      <c r="AI273">
        <v>35866833</v>
      </c>
      <c r="AJ273">
        <v>282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>
        <f>ROW(Source!A248)</f>
        <v>248</v>
      </c>
      <c r="B274">
        <v>35866841</v>
      </c>
      <c r="C274">
        <v>35866830</v>
      </c>
      <c r="D274">
        <v>29174913</v>
      </c>
      <c r="E274">
        <v>1</v>
      </c>
      <c r="F274">
        <v>1</v>
      </c>
      <c r="G274">
        <v>1</v>
      </c>
      <c r="H274">
        <v>2</v>
      </c>
      <c r="I274" t="s">
        <v>578</v>
      </c>
      <c r="J274" t="s">
        <v>579</v>
      </c>
      <c r="K274" t="s">
        <v>580</v>
      </c>
      <c r="L274">
        <v>1368</v>
      </c>
      <c r="N274">
        <v>1011</v>
      </c>
      <c r="O274" t="s">
        <v>567</v>
      </c>
      <c r="P274" t="s">
        <v>567</v>
      </c>
      <c r="Q274">
        <v>1</v>
      </c>
      <c r="X274">
        <v>0.01</v>
      </c>
      <c r="Y274">
        <v>0</v>
      </c>
      <c r="Z274">
        <v>87.17</v>
      </c>
      <c r="AA274">
        <v>11.6</v>
      </c>
      <c r="AB274">
        <v>0</v>
      </c>
      <c r="AC274">
        <v>0</v>
      </c>
      <c r="AD274">
        <v>1</v>
      </c>
      <c r="AE274">
        <v>0</v>
      </c>
      <c r="AF274" t="s">
        <v>133</v>
      </c>
      <c r="AG274">
        <v>1.2500000000000001E-2</v>
      </c>
      <c r="AH274">
        <v>2</v>
      </c>
      <c r="AI274">
        <v>35866834</v>
      </c>
      <c r="AJ274">
        <v>283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>
        <f>ROW(Source!A248)</f>
        <v>248</v>
      </c>
      <c r="B275">
        <v>35866842</v>
      </c>
      <c r="C275">
        <v>35866830</v>
      </c>
      <c r="D275">
        <v>29109386</v>
      </c>
      <c r="E275">
        <v>1</v>
      </c>
      <c r="F275">
        <v>1</v>
      </c>
      <c r="G275">
        <v>1</v>
      </c>
      <c r="H275">
        <v>3</v>
      </c>
      <c r="I275" t="s">
        <v>729</v>
      </c>
      <c r="J275" t="s">
        <v>730</v>
      </c>
      <c r="K275" t="s">
        <v>731</v>
      </c>
      <c r="L275">
        <v>1348</v>
      </c>
      <c r="N275">
        <v>1009</v>
      </c>
      <c r="O275" t="s">
        <v>30</v>
      </c>
      <c r="P275" t="s">
        <v>30</v>
      </c>
      <c r="Q275">
        <v>1000</v>
      </c>
      <c r="X275">
        <v>3.4099999999999998E-2</v>
      </c>
      <c r="Y275">
        <v>11300.01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3</v>
      </c>
      <c r="AG275">
        <v>3.4099999999999998E-2</v>
      </c>
      <c r="AH275">
        <v>2</v>
      </c>
      <c r="AI275">
        <v>35866835</v>
      </c>
      <c r="AJ275">
        <v>284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>
      <c r="A276">
        <f>ROW(Source!A248)</f>
        <v>248</v>
      </c>
      <c r="B276">
        <v>35866843</v>
      </c>
      <c r="C276">
        <v>35866830</v>
      </c>
      <c r="D276">
        <v>29107800</v>
      </c>
      <c r="E276">
        <v>1</v>
      </c>
      <c r="F276">
        <v>1</v>
      </c>
      <c r="G276">
        <v>1</v>
      </c>
      <c r="H276">
        <v>3</v>
      </c>
      <c r="I276" t="s">
        <v>592</v>
      </c>
      <c r="J276" t="s">
        <v>593</v>
      </c>
      <c r="K276" t="s">
        <v>594</v>
      </c>
      <c r="L276">
        <v>1346</v>
      </c>
      <c r="N276">
        <v>1009</v>
      </c>
      <c r="O276" t="s">
        <v>160</v>
      </c>
      <c r="P276" t="s">
        <v>160</v>
      </c>
      <c r="Q276">
        <v>1</v>
      </c>
      <c r="X276">
        <v>0.01</v>
      </c>
      <c r="Y276">
        <v>1.81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3</v>
      </c>
      <c r="AG276">
        <v>0.01</v>
      </c>
      <c r="AH276">
        <v>2</v>
      </c>
      <c r="AI276">
        <v>35866836</v>
      </c>
      <c r="AJ276">
        <v>285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>
        <f>ROW(Source!A248)</f>
        <v>248</v>
      </c>
      <c r="B277">
        <v>35866844</v>
      </c>
      <c r="C277">
        <v>35866830</v>
      </c>
      <c r="D277">
        <v>29109603</v>
      </c>
      <c r="E277">
        <v>1</v>
      </c>
      <c r="F277">
        <v>1</v>
      </c>
      <c r="G277">
        <v>1</v>
      </c>
      <c r="H277">
        <v>3</v>
      </c>
      <c r="I277" t="s">
        <v>732</v>
      </c>
      <c r="J277" t="s">
        <v>733</v>
      </c>
      <c r="K277" t="s">
        <v>734</v>
      </c>
      <c r="L277">
        <v>1327</v>
      </c>
      <c r="N277">
        <v>1005</v>
      </c>
      <c r="O277" t="s">
        <v>155</v>
      </c>
      <c r="P277" t="s">
        <v>155</v>
      </c>
      <c r="Q277">
        <v>1</v>
      </c>
      <c r="X277">
        <v>112</v>
      </c>
      <c r="Y277">
        <v>55.16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3</v>
      </c>
      <c r="AG277">
        <v>112</v>
      </c>
      <c r="AH277">
        <v>2</v>
      </c>
      <c r="AI277">
        <v>35866837</v>
      </c>
      <c r="AJ277">
        <v>286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>
      <c r="A278">
        <f>ROW(Source!A249)</f>
        <v>249</v>
      </c>
      <c r="B278">
        <v>36144903</v>
      </c>
      <c r="C278">
        <v>35866845</v>
      </c>
      <c r="D278">
        <v>29364679</v>
      </c>
      <c r="E278">
        <v>1</v>
      </c>
      <c r="F278">
        <v>1</v>
      </c>
      <c r="G278">
        <v>1</v>
      </c>
      <c r="H278">
        <v>1</v>
      </c>
      <c r="I278" t="s">
        <v>735</v>
      </c>
      <c r="J278" t="s">
        <v>3</v>
      </c>
      <c r="K278" t="s">
        <v>736</v>
      </c>
      <c r="L278">
        <v>1369</v>
      </c>
      <c r="N278">
        <v>1013</v>
      </c>
      <c r="O278" t="s">
        <v>561</v>
      </c>
      <c r="P278" t="s">
        <v>561</v>
      </c>
      <c r="Q278">
        <v>1</v>
      </c>
      <c r="X278">
        <v>30.48</v>
      </c>
      <c r="Y278">
        <v>0</v>
      </c>
      <c r="Z278">
        <v>0</v>
      </c>
      <c r="AA278">
        <v>0</v>
      </c>
      <c r="AB278">
        <v>316.85000000000002</v>
      </c>
      <c r="AC278">
        <v>0</v>
      </c>
      <c r="AD278">
        <v>1</v>
      </c>
      <c r="AE278">
        <v>1</v>
      </c>
      <c r="AF278" t="s">
        <v>3</v>
      </c>
      <c r="AG278">
        <v>30.48</v>
      </c>
      <c r="AH278">
        <v>2</v>
      </c>
      <c r="AI278">
        <v>36144903</v>
      </c>
      <c r="AJ278">
        <v>287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>
      <c r="A279">
        <f>ROW(Source!A249)</f>
        <v>249</v>
      </c>
      <c r="B279">
        <v>36144904</v>
      </c>
      <c r="C279">
        <v>35866845</v>
      </c>
      <c r="D279">
        <v>121548</v>
      </c>
      <c r="E279">
        <v>1</v>
      </c>
      <c r="F279">
        <v>1</v>
      </c>
      <c r="G279">
        <v>1</v>
      </c>
      <c r="H279">
        <v>1</v>
      </c>
      <c r="I279" t="s">
        <v>35</v>
      </c>
      <c r="J279" t="s">
        <v>3</v>
      </c>
      <c r="K279" t="s">
        <v>562</v>
      </c>
      <c r="L279">
        <v>608254</v>
      </c>
      <c r="N279">
        <v>1013</v>
      </c>
      <c r="O279" t="s">
        <v>563</v>
      </c>
      <c r="P279" t="s">
        <v>563</v>
      </c>
      <c r="Q279">
        <v>1</v>
      </c>
      <c r="X279">
        <v>0.03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2</v>
      </c>
      <c r="AF279" t="s">
        <v>3</v>
      </c>
      <c r="AG279">
        <v>0.03</v>
      </c>
      <c r="AH279">
        <v>2</v>
      </c>
      <c r="AI279">
        <v>36144904</v>
      </c>
      <c r="AJ279">
        <v>288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>
      <c r="A280">
        <f>ROW(Source!A249)</f>
        <v>249</v>
      </c>
      <c r="B280">
        <v>36144905</v>
      </c>
      <c r="C280">
        <v>35866845</v>
      </c>
      <c r="D280">
        <v>29172362</v>
      </c>
      <c r="E280">
        <v>1</v>
      </c>
      <c r="F280">
        <v>1</v>
      </c>
      <c r="G280">
        <v>1</v>
      </c>
      <c r="H280">
        <v>2</v>
      </c>
      <c r="I280" t="s">
        <v>737</v>
      </c>
      <c r="J280" t="s">
        <v>738</v>
      </c>
      <c r="K280" t="s">
        <v>739</v>
      </c>
      <c r="L280">
        <v>1368</v>
      </c>
      <c r="N280">
        <v>1011</v>
      </c>
      <c r="O280" t="s">
        <v>567</v>
      </c>
      <c r="P280" t="s">
        <v>567</v>
      </c>
      <c r="Q280">
        <v>1</v>
      </c>
      <c r="X280">
        <v>0.03</v>
      </c>
      <c r="Y280">
        <v>0</v>
      </c>
      <c r="Z280">
        <v>134.65</v>
      </c>
      <c r="AA280">
        <v>13.5</v>
      </c>
      <c r="AB280">
        <v>0</v>
      </c>
      <c r="AC280">
        <v>0</v>
      </c>
      <c r="AD280">
        <v>1</v>
      </c>
      <c r="AE280">
        <v>0</v>
      </c>
      <c r="AF280" t="s">
        <v>3</v>
      </c>
      <c r="AG280">
        <v>0.03</v>
      </c>
      <c r="AH280">
        <v>2</v>
      </c>
      <c r="AI280">
        <v>36144905</v>
      </c>
      <c r="AJ280">
        <v>289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>
      <c r="A281">
        <f>ROW(Source!A249)</f>
        <v>249</v>
      </c>
      <c r="B281">
        <v>36144906</v>
      </c>
      <c r="C281">
        <v>35866845</v>
      </c>
      <c r="D281">
        <v>29174913</v>
      </c>
      <c r="E281">
        <v>1</v>
      </c>
      <c r="F281">
        <v>1</v>
      </c>
      <c r="G281">
        <v>1</v>
      </c>
      <c r="H281">
        <v>2</v>
      </c>
      <c r="I281" t="s">
        <v>578</v>
      </c>
      <c r="J281" t="s">
        <v>579</v>
      </c>
      <c r="K281" t="s">
        <v>580</v>
      </c>
      <c r="L281">
        <v>1368</v>
      </c>
      <c r="N281">
        <v>1011</v>
      </c>
      <c r="O281" t="s">
        <v>567</v>
      </c>
      <c r="P281" t="s">
        <v>567</v>
      </c>
      <c r="Q281">
        <v>1</v>
      </c>
      <c r="X281">
        <v>0.02</v>
      </c>
      <c r="Y281">
        <v>0</v>
      </c>
      <c r="Z281">
        <v>87.17</v>
      </c>
      <c r="AA281">
        <v>11.6</v>
      </c>
      <c r="AB281">
        <v>0</v>
      </c>
      <c r="AC281">
        <v>0</v>
      </c>
      <c r="AD281">
        <v>1</v>
      </c>
      <c r="AE281">
        <v>0</v>
      </c>
      <c r="AF281" t="s">
        <v>3</v>
      </c>
      <c r="AG281">
        <v>0.02</v>
      </c>
      <c r="AH281">
        <v>2</v>
      </c>
      <c r="AI281">
        <v>36144906</v>
      </c>
      <c r="AJ281">
        <v>290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>
      <c r="A282">
        <f>ROW(Source!A249)</f>
        <v>249</v>
      </c>
      <c r="B282">
        <v>36144907</v>
      </c>
      <c r="C282">
        <v>35866845</v>
      </c>
      <c r="D282">
        <v>29114246</v>
      </c>
      <c r="E282">
        <v>1</v>
      </c>
      <c r="F282">
        <v>1</v>
      </c>
      <c r="G282">
        <v>1</v>
      </c>
      <c r="H282">
        <v>3</v>
      </c>
      <c r="I282" t="s">
        <v>740</v>
      </c>
      <c r="J282" t="s">
        <v>741</v>
      </c>
      <c r="K282" t="s">
        <v>742</v>
      </c>
      <c r="L282">
        <v>1346</v>
      </c>
      <c r="N282">
        <v>1009</v>
      </c>
      <c r="O282" t="s">
        <v>160</v>
      </c>
      <c r="P282" t="s">
        <v>160</v>
      </c>
      <c r="Q282">
        <v>1</v>
      </c>
      <c r="X282">
        <v>1.5</v>
      </c>
      <c r="Y282">
        <v>9.0399999999999991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1.5</v>
      </c>
      <c r="AH282">
        <v>2</v>
      </c>
      <c r="AI282">
        <v>36144907</v>
      </c>
      <c r="AJ282">
        <v>291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>
      <c r="A283">
        <f>ROW(Source!A249)</f>
        <v>249</v>
      </c>
      <c r="B283">
        <v>36144908</v>
      </c>
      <c r="C283">
        <v>35866845</v>
      </c>
      <c r="D283">
        <v>29110838</v>
      </c>
      <c r="E283">
        <v>1</v>
      </c>
      <c r="F283">
        <v>1</v>
      </c>
      <c r="G283">
        <v>1</v>
      </c>
      <c r="H283">
        <v>3</v>
      </c>
      <c r="I283" t="s">
        <v>743</v>
      </c>
      <c r="J283" t="s">
        <v>744</v>
      </c>
      <c r="K283" t="s">
        <v>745</v>
      </c>
      <c r="L283">
        <v>1346</v>
      </c>
      <c r="N283">
        <v>1009</v>
      </c>
      <c r="O283" t="s">
        <v>160</v>
      </c>
      <c r="P283" t="s">
        <v>160</v>
      </c>
      <c r="Q283">
        <v>1</v>
      </c>
      <c r="X283">
        <v>0.42</v>
      </c>
      <c r="Y283">
        <v>30.5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0.42</v>
      </c>
      <c r="AH283">
        <v>2</v>
      </c>
      <c r="AI283">
        <v>36144908</v>
      </c>
      <c r="AJ283">
        <v>292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>
      <c r="A284">
        <f>ROW(Source!A249)</f>
        <v>249</v>
      </c>
      <c r="B284">
        <v>36144909</v>
      </c>
      <c r="C284">
        <v>35866845</v>
      </c>
      <c r="D284">
        <v>29149204</v>
      </c>
      <c r="E284">
        <v>1</v>
      </c>
      <c r="F284">
        <v>1</v>
      </c>
      <c r="G284">
        <v>1</v>
      </c>
      <c r="H284">
        <v>3</v>
      </c>
      <c r="I284" t="s">
        <v>746</v>
      </c>
      <c r="J284" t="s">
        <v>747</v>
      </c>
      <c r="K284" t="s">
        <v>748</v>
      </c>
      <c r="L284">
        <v>1348</v>
      </c>
      <c r="N284">
        <v>1009</v>
      </c>
      <c r="O284" t="s">
        <v>30</v>
      </c>
      <c r="P284" t="s">
        <v>30</v>
      </c>
      <c r="Q284">
        <v>1000</v>
      </c>
      <c r="X284">
        <v>3.15E-3</v>
      </c>
      <c r="Y284">
        <v>729.98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3</v>
      </c>
      <c r="AG284">
        <v>3.15E-3</v>
      </c>
      <c r="AH284">
        <v>2</v>
      </c>
      <c r="AI284">
        <v>36144909</v>
      </c>
      <c r="AJ284">
        <v>293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>
      <c r="A285">
        <f>ROW(Source!A249)</f>
        <v>249</v>
      </c>
      <c r="B285">
        <v>36144910</v>
      </c>
      <c r="C285">
        <v>35866845</v>
      </c>
      <c r="D285">
        <v>29170678</v>
      </c>
      <c r="E285">
        <v>1</v>
      </c>
      <c r="F285">
        <v>1</v>
      </c>
      <c r="G285">
        <v>1</v>
      </c>
      <c r="H285">
        <v>3</v>
      </c>
      <c r="I285" t="s">
        <v>749</v>
      </c>
      <c r="J285" t="s">
        <v>750</v>
      </c>
      <c r="K285" t="s">
        <v>751</v>
      </c>
      <c r="L285">
        <v>1354</v>
      </c>
      <c r="N285">
        <v>1010</v>
      </c>
      <c r="O285" t="s">
        <v>237</v>
      </c>
      <c r="P285" t="s">
        <v>237</v>
      </c>
      <c r="Q285">
        <v>1</v>
      </c>
      <c r="X285">
        <v>102</v>
      </c>
      <c r="Y285">
        <v>0.28000000000000003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3</v>
      </c>
      <c r="AG285">
        <v>102</v>
      </c>
      <c r="AH285">
        <v>2</v>
      </c>
      <c r="AI285">
        <v>36144910</v>
      </c>
      <c r="AJ285">
        <v>297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>
      <c r="A286">
        <f>ROW(Source!A249)</f>
        <v>249</v>
      </c>
      <c r="B286">
        <v>36144911</v>
      </c>
      <c r="C286">
        <v>35866845</v>
      </c>
      <c r="D286">
        <v>29171808</v>
      </c>
      <c r="E286">
        <v>1</v>
      </c>
      <c r="F286">
        <v>1</v>
      </c>
      <c r="G286">
        <v>1</v>
      </c>
      <c r="H286">
        <v>3</v>
      </c>
      <c r="I286" t="s">
        <v>752</v>
      </c>
      <c r="J286" t="s">
        <v>753</v>
      </c>
      <c r="K286" t="s">
        <v>754</v>
      </c>
      <c r="L286">
        <v>1374</v>
      </c>
      <c r="N286">
        <v>1013</v>
      </c>
      <c r="O286" t="s">
        <v>755</v>
      </c>
      <c r="P286" t="s">
        <v>755</v>
      </c>
      <c r="Q286">
        <v>1</v>
      </c>
      <c r="X286">
        <v>6.05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 t="s">
        <v>3</v>
      </c>
      <c r="AG286">
        <v>6.05</v>
      </c>
      <c r="AH286">
        <v>2</v>
      </c>
      <c r="AI286">
        <v>36144911</v>
      </c>
      <c r="AJ286">
        <v>298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>
      <c r="A287">
        <f>ROW(Source!A253)</f>
        <v>253</v>
      </c>
      <c r="B287">
        <v>36144912</v>
      </c>
      <c r="C287">
        <v>35866870</v>
      </c>
      <c r="D287">
        <v>29364679</v>
      </c>
      <c r="E287">
        <v>1</v>
      </c>
      <c r="F287">
        <v>1</v>
      </c>
      <c r="G287">
        <v>1</v>
      </c>
      <c r="H287">
        <v>1</v>
      </c>
      <c r="I287" t="s">
        <v>735</v>
      </c>
      <c r="J287" t="s">
        <v>3</v>
      </c>
      <c r="K287" t="s">
        <v>736</v>
      </c>
      <c r="L287">
        <v>1369</v>
      </c>
      <c r="N287">
        <v>1013</v>
      </c>
      <c r="O287" t="s">
        <v>561</v>
      </c>
      <c r="P287" t="s">
        <v>561</v>
      </c>
      <c r="Q287">
        <v>1</v>
      </c>
      <c r="X287">
        <v>26.24</v>
      </c>
      <c r="Y287">
        <v>0</v>
      </c>
      <c r="Z287">
        <v>0</v>
      </c>
      <c r="AA287">
        <v>0</v>
      </c>
      <c r="AB287">
        <v>316.85000000000002</v>
      </c>
      <c r="AC287">
        <v>0</v>
      </c>
      <c r="AD287">
        <v>1</v>
      </c>
      <c r="AE287">
        <v>1</v>
      </c>
      <c r="AF287" t="s">
        <v>3</v>
      </c>
      <c r="AG287">
        <v>26.24</v>
      </c>
      <c r="AH287">
        <v>2</v>
      </c>
      <c r="AI287">
        <v>36144912</v>
      </c>
      <c r="AJ287">
        <v>299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>
      <c r="A288">
        <f>ROW(Source!A253)</f>
        <v>253</v>
      </c>
      <c r="B288">
        <v>36144913</v>
      </c>
      <c r="C288">
        <v>35866870</v>
      </c>
      <c r="D288">
        <v>121548</v>
      </c>
      <c r="E288">
        <v>1</v>
      </c>
      <c r="F288">
        <v>1</v>
      </c>
      <c r="G288">
        <v>1</v>
      </c>
      <c r="H288">
        <v>1</v>
      </c>
      <c r="I288" t="s">
        <v>35</v>
      </c>
      <c r="J288" t="s">
        <v>3</v>
      </c>
      <c r="K288" t="s">
        <v>562</v>
      </c>
      <c r="L288">
        <v>608254</v>
      </c>
      <c r="N288">
        <v>1013</v>
      </c>
      <c r="O288" t="s">
        <v>563</v>
      </c>
      <c r="P288" t="s">
        <v>563</v>
      </c>
      <c r="Q288">
        <v>1</v>
      </c>
      <c r="X288">
        <v>0.03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2</v>
      </c>
      <c r="AF288" t="s">
        <v>3</v>
      </c>
      <c r="AG288">
        <v>0.03</v>
      </c>
      <c r="AH288">
        <v>2</v>
      </c>
      <c r="AI288">
        <v>36144913</v>
      </c>
      <c r="AJ288">
        <v>300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>
      <c r="A289">
        <f>ROW(Source!A253)</f>
        <v>253</v>
      </c>
      <c r="B289">
        <v>36144914</v>
      </c>
      <c r="C289">
        <v>35866870</v>
      </c>
      <c r="D289">
        <v>29172362</v>
      </c>
      <c r="E289">
        <v>1</v>
      </c>
      <c r="F289">
        <v>1</v>
      </c>
      <c r="G289">
        <v>1</v>
      </c>
      <c r="H289">
        <v>2</v>
      </c>
      <c r="I289" t="s">
        <v>737</v>
      </c>
      <c r="J289" t="s">
        <v>738</v>
      </c>
      <c r="K289" t="s">
        <v>739</v>
      </c>
      <c r="L289">
        <v>1368</v>
      </c>
      <c r="N289">
        <v>1011</v>
      </c>
      <c r="O289" t="s">
        <v>567</v>
      </c>
      <c r="P289" t="s">
        <v>567</v>
      </c>
      <c r="Q289">
        <v>1</v>
      </c>
      <c r="X289">
        <v>0.03</v>
      </c>
      <c r="Y289">
        <v>0</v>
      </c>
      <c r="Z289">
        <v>134.65</v>
      </c>
      <c r="AA289">
        <v>13.5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0.03</v>
      </c>
      <c r="AH289">
        <v>2</v>
      </c>
      <c r="AI289">
        <v>36144914</v>
      </c>
      <c r="AJ289">
        <v>301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>
        <f>ROW(Source!A253)</f>
        <v>253</v>
      </c>
      <c r="B290">
        <v>36144915</v>
      </c>
      <c r="C290">
        <v>35866870</v>
      </c>
      <c r="D290">
        <v>29174913</v>
      </c>
      <c r="E290">
        <v>1</v>
      </c>
      <c r="F290">
        <v>1</v>
      </c>
      <c r="G290">
        <v>1</v>
      </c>
      <c r="H290">
        <v>2</v>
      </c>
      <c r="I290" t="s">
        <v>578</v>
      </c>
      <c r="J290" t="s">
        <v>579</v>
      </c>
      <c r="K290" t="s">
        <v>580</v>
      </c>
      <c r="L290">
        <v>1368</v>
      </c>
      <c r="N290">
        <v>1011</v>
      </c>
      <c r="O290" t="s">
        <v>567</v>
      </c>
      <c r="P290" t="s">
        <v>567</v>
      </c>
      <c r="Q290">
        <v>1</v>
      </c>
      <c r="X290">
        <v>0.02</v>
      </c>
      <c r="Y290">
        <v>0</v>
      </c>
      <c r="Z290">
        <v>87.17</v>
      </c>
      <c r="AA290">
        <v>11.6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0.02</v>
      </c>
      <c r="AH290">
        <v>2</v>
      </c>
      <c r="AI290">
        <v>36144915</v>
      </c>
      <c r="AJ290">
        <v>302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>
        <f>ROW(Source!A253)</f>
        <v>253</v>
      </c>
      <c r="B291">
        <v>36144916</v>
      </c>
      <c r="C291">
        <v>35866870</v>
      </c>
      <c r="D291">
        <v>29149204</v>
      </c>
      <c r="E291">
        <v>1</v>
      </c>
      <c r="F291">
        <v>1</v>
      </c>
      <c r="G291">
        <v>1</v>
      </c>
      <c r="H291">
        <v>3</v>
      </c>
      <c r="I291" t="s">
        <v>746</v>
      </c>
      <c r="J291" t="s">
        <v>747</v>
      </c>
      <c r="K291" t="s">
        <v>748</v>
      </c>
      <c r="L291">
        <v>1348</v>
      </c>
      <c r="N291">
        <v>1009</v>
      </c>
      <c r="O291" t="s">
        <v>30</v>
      </c>
      <c r="P291" t="s">
        <v>30</v>
      </c>
      <c r="Q291">
        <v>1000</v>
      </c>
      <c r="X291">
        <v>3.15E-3</v>
      </c>
      <c r="Y291">
        <v>729.98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3.15E-3</v>
      </c>
      <c r="AH291">
        <v>2</v>
      </c>
      <c r="AI291">
        <v>36144916</v>
      </c>
      <c r="AJ291">
        <v>303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>
      <c r="A292">
        <f>ROW(Source!A253)</f>
        <v>253</v>
      </c>
      <c r="B292">
        <v>36144917</v>
      </c>
      <c r="C292">
        <v>35866870</v>
      </c>
      <c r="D292">
        <v>29170678</v>
      </c>
      <c r="E292">
        <v>1</v>
      </c>
      <c r="F292">
        <v>1</v>
      </c>
      <c r="G292">
        <v>1</v>
      </c>
      <c r="H292">
        <v>3</v>
      </c>
      <c r="I292" t="s">
        <v>749</v>
      </c>
      <c r="J292" t="s">
        <v>750</v>
      </c>
      <c r="K292" t="s">
        <v>751</v>
      </c>
      <c r="L292">
        <v>1354</v>
      </c>
      <c r="N292">
        <v>1010</v>
      </c>
      <c r="O292" t="s">
        <v>237</v>
      </c>
      <c r="P292" t="s">
        <v>237</v>
      </c>
      <c r="Q292">
        <v>1</v>
      </c>
      <c r="X292">
        <v>102</v>
      </c>
      <c r="Y292">
        <v>0.28000000000000003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102</v>
      </c>
      <c r="AH292">
        <v>2</v>
      </c>
      <c r="AI292">
        <v>36144917</v>
      </c>
      <c r="AJ292">
        <v>305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>
      <c r="A293">
        <f>ROW(Source!A253)</f>
        <v>253</v>
      </c>
      <c r="B293">
        <v>36144918</v>
      </c>
      <c r="C293">
        <v>35866870</v>
      </c>
      <c r="D293">
        <v>29171808</v>
      </c>
      <c r="E293">
        <v>1</v>
      </c>
      <c r="F293">
        <v>1</v>
      </c>
      <c r="G293">
        <v>1</v>
      </c>
      <c r="H293">
        <v>3</v>
      </c>
      <c r="I293" t="s">
        <v>752</v>
      </c>
      <c r="J293" t="s">
        <v>753</v>
      </c>
      <c r="K293" t="s">
        <v>754</v>
      </c>
      <c r="L293">
        <v>1374</v>
      </c>
      <c r="N293">
        <v>1013</v>
      </c>
      <c r="O293" t="s">
        <v>755</v>
      </c>
      <c r="P293" t="s">
        <v>755</v>
      </c>
      <c r="Q293">
        <v>1</v>
      </c>
      <c r="X293">
        <v>5.21</v>
      </c>
      <c r="Y293">
        <v>1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5.21</v>
      </c>
      <c r="AH293">
        <v>2</v>
      </c>
      <c r="AI293">
        <v>36144918</v>
      </c>
      <c r="AJ293">
        <v>307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>
      <c r="A294">
        <f>ROW(Source!A256)</f>
        <v>256</v>
      </c>
      <c r="B294">
        <v>36127598</v>
      </c>
      <c r="C294">
        <v>36127596</v>
      </c>
      <c r="D294">
        <v>18409850</v>
      </c>
      <c r="E294">
        <v>1</v>
      </c>
      <c r="F294">
        <v>1</v>
      </c>
      <c r="G294">
        <v>1</v>
      </c>
      <c r="H294">
        <v>1</v>
      </c>
      <c r="I294" t="s">
        <v>674</v>
      </c>
      <c r="J294" t="s">
        <v>3</v>
      </c>
      <c r="K294" t="s">
        <v>675</v>
      </c>
      <c r="L294">
        <v>1369</v>
      </c>
      <c r="N294">
        <v>1013</v>
      </c>
      <c r="O294" t="s">
        <v>561</v>
      </c>
      <c r="P294" t="s">
        <v>561</v>
      </c>
      <c r="Q294">
        <v>1</v>
      </c>
      <c r="X294">
        <v>97</v>
      </c>
      <c r="Y294">
        <v>0</v>
      </c>
      <c r="Z294">
        <v>0</v>
      </c>
      <c r="AA294">
        <v>0</v>
      </c>
      <c r="AB294">
        <v>289.7</v>
      </c>
      <c r="AC294">
        <v>0</v>
      </c>
      <c r="AD294">
        <v>1</v>
      </c>
      <c r="AE294">
        <v>1</v>
      </c>
      <c r="AF294" t="s">
        <v>134</v>
      </c>
      <c r="AG294">
        <v>111.55</v>
      </c>
      <c r="AH294">
        <v>2</v>
      </c>
      <c r="AI294">
        <v>36127598</v>
      </c>
      <c r="AJ294">
        <v>308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>
        <f>ROW(Source!A256)</f>
        <v>256</v>
      </c>
      <c r="B295">
        <v>36127599</v>
      </c>
      <c r="C295">
        <v>36127596</v>
      </c>
      <c r="D295">
        <v>29173472</v>
      </c>
      <c r="E295">
        <v>1</v>
      </c>
      <c r="F295">
        <v>1</v>
      </c>
      <c r="G295">
        <v>1</v>
      </c>
      <c r="H295">
        <v>2</v>
      </c>
      <c r="I295" t="s">
        <v>624</v>
      </c>
      <c r="J295" t="s">
        <v>625</v>
      </c>
      <c r="K295" t="s">
        <v>626</v>
      </c>
      <c r="L295">
        <v>1368</v>
      </c>
      <c r="N295">
        <v>1011</v>
      </c>
      <c r="O295" t="s">
        <v>567</v>
      </c>
      <c r="P295" t="s">
        <v>567</v>
      </c>
      <c r="Q295">
        <v>1</v>
      </c>
      <c r="X295">
        <v>2.2000000000000002</v>
      </c>
      <c r="Y295">
        <v>0</v>
      </c>
      <c r="Z295">
        <v>3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133</v>
      </c>
      <c r="AG295">
        <v>2.75</v>
      </c>
      <c r="AH295">
        <v>2</v>
      </c>
      <c r="AI295">
        <v>36127599</v>
      </c>
      <c r="AJ295">
        <v>309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>
      <c r="A296">
        <f>ROW(Source!A256)</f>
        <v>256</v>
      </c>
      <c r="B296">
        <v>36127600</v>
      </c>
      <c r="C296">
        <v>36127596</v>
      </c>
      <c r="D296">
        <v>29174538</v>
      </c>
      <c r="E296">
        <v>1</v>
      </c>
      <c r="F296">
        <v>1</v>
      </c>
      <c r="G296">
        <v>1</v>
      </c>
      <c r="H296">
        <v>2</v>
      </c>
      <c r="I296" t="s">
        <v>676</v>
      </c>
      <c r="J296" t="s">
        <v>677</v>
      </c>
      <c r="K296" t="s">
        <v>678</v>
      </c>
      <c r="L296">
        <v>1368</v>
      </c>
      <c r="N296">
        <v>1011</v>
      </c>
      <c r="O296" t="s">
        <v>567</v>
      </c>
      <c r="P296" t="s">
        <v>567</v>
      </c>
      <c r="Q296">
        <v>1</v>
      </c>
      <c r="X296">
        <v>0.32</v>
      </c>
      <c r="Y296">
        <v>0</v>
      </c>
      <c r="Z296">
        <v>33.590000000000003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133</v>
      </c>
      <c r="AG296">
        <v>0.4</v>
      </c>
      <c r="AH296">
        <v>2</v>
      </c>
      <c r="AI296">
        <v>36127600</v>
      </c>
      <c r="AJ296">
        <v>310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>
      <c r="A297">
        <f>ROW(Source!A256)</f>
        <v>256</v>
      </c>
      <c r="B297">
        <v>36127601</v>
      </c>
      <c r="C297">
        <v>36127596</v>
      </c>
      <c r="D297">
        <v>29174580</v>
      </c>
      <c r="E297">
        <v>1</v>
      </c>
      <c r="F297">
        <v>1</v>
      </c>
      <c r="G297">
        <v>1</v>
      </c>
      <c r="H297">
        <v>2</v>
      </c>
      <c r="I297" t="s">
        <v>679</v>
      </c>
      <c r="J297" t="s">
        <v>680</v>
      </c>
      <c r="K297" t="s">
        <v>681</v>
      </c>
      <c r="L297">
        <v>1368</v>
      </c>
      <c r="N297">
        <v>1011</v>
      </c>
      <c r="O297" t="s">
        <v>567</v>
      </c>
      <c r="P297" t="s">
        <v>567</v>
      </c>
      <c r="Q297">
        <v>1</v>
      </c>
      <c r="X297">
        <v>1.3</v>
      </c>
      <c r="Y297">
        <v>0</v>
      </c>
      <c r="Z297">
        <v>2.08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133</v>
      </c>
      <c r="AG297">
        <v>1.625</v>
      </c>
      <c r="AH297">
        <v>2</v>
      </c>
      <c r="AI297">
        <v>36127601</v>
      </c>
      <c r="AJ297">
        <v>311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>
        <f>ROW(Source!A256)</f>
        <v>256</v>
      </c>
      <c r="B298">
        <v>36127602</v>
      </c>
      <c r="C298">
        <v>36127596</v>
      </c>
      <c r="D298">
        <v>29109354</v>
      </c>
      <c r="E298">
        <v>1</v>
      </c>
      <c r="F298">
        <v>1</v>
      </c>
      <c r="G298">
        <v>1</v>
      </c>
      <c r="H298">
        <v>3</v>
      </c>
      <c r="I298" t="s">
        <v>685</v>
      </c>
      <c r="J298" t="s">
        <v>686</v>
      </c>
      <c r="K298" t="s">
        <v>687</v>
      </c>
      <c r="L298">
        <v>1346</v>
      </c>
      <c r="N298">
        <v>1009</v>
      </c>
      <c r="O298" t="s">
        <v>160</v>
      </c>
      <c r="P298" t="s">
        <v>160</v>
      </c>
      <c r="Q298">
        <v>1</v>
      </c>
      <c r="X298">
        <v>10</v>
      </c>
      <c r="Y298">
        <v>46.72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10</v>
      </c>
      <c r="AH298">
        <v>2</v>
      </c>
      <c r="AI298">
        <v>36127602</v>
      </c>
      <c r="AJ298">
        <v>312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>
        <f>ROW(Source!A256)</f>
        <v>256</v>
      </c>
      <c r="B299">
        <v>36127603</v>
      </c>
      <c r="C299">
        <v>36127596</v>
      </c>
      <c r="D299">
        <v>29109781</v>
      </c>
      <c r="E299">
        <v>1</v>
      </c>
      <c r="F299">
        <v>1</v>
      </c>
      <c r="G299">
        <v>1</v>
      </c>
      <c r="H299">
        <v>3</v>
      </c>
      <c r="I299" t="s">
        <v>691</v>
      </c>
      <c r="J299" t="s">
        <v>692</v>
      </c>
      <c r="K299" t="s">
        <v>693</v>
      </c>
      <c r="L299">
        <v>1346</v>
      </c>
      <c r="N299">
        <v>1009</v>
      </c>
      <c r="O299" t="s">
        <v>160</v>
      </c>
      <c r="P299" t="s">
        <v>160</v>
      </c>
      <c r="Q299">
        <v>1</v>
      </c>
      <c r="X299">
        <v>4</v>
      </c>
      <c r="Y299">
        <v>11.12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0</v>
      </c>
      <c r="AF299" t="s">
        <v>3</v>
      </c>
      <c r="AG299">
        <v>4</v>
      </c>
      <c r="AH299">
        <v>2</v>
      </c>
      <c r="AI299">
        <v>36127603</v>
      </c>
      <c r="AJ299">
        <v>313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>
      <c r="A300">
        <f>ROW(Source!A256)</f>
        <v>256</v>
      </c>
      <c r="B300">
        <v>36127604</v>
      </c>
      <c r="C300">
        <v>36127596</v>
      </c>
      <c r="D300">
        <v>29109782</v>
      </c>
      <c r="E300">
        <v>1</v>
      </c>
      <c r="F300">
        <v>1</v>
      </c>
      <c r="G300">
        <v>1</v>
      </c>
      <c r="H300">
        <v>3</v>
      </c>
      <c r="I300" t="s">
        <v>694</v>
      </c>
      <c r="J300" t="s">
        <v>695</v>
      </c>
      <c r="K300" t="s">
        <v>696</v>
      </c>
      <c r="L300">
        <v>1346</v>
      </c>
      <c r="N300">
        <v>1009</v>
      </c>
      <c r="O300" t="s">
        <v>160</v>
      </c>
      <c r="P300" t="s">
        <v>160</v>
      </c>
      <c r="Q300">
        <v>1</v>
      </c>
      <c r="X300">
        <v>42</v>
      </c>
      <c r="Y300">
        <v>4.3600000000000003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 t="s">
        <v>3</v>
      </c>
      <c r="AG300">
        <v>42</v>
      </c>
      <c r="AH300">
        <v>2</v>
      </c>
      <c r="AI300">
        <v>36127604</v>
      </c>
      <c r="AJ300">
        <v>314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>
        <f>ROW(Source!A256)</f>
        <v>256</v>
      </c>
      <c r="B301">
        <v>36127605</v>
      </c>
      <c r="C301">
        <v>36127596</v>
      </c>
      <c r="D301">
        <v>29110699</v>
      </c>
      <c r="E301">
        <v>1</v>
      </c>
      <c r="F301">
        <v>1</v>
      </c>
      <c r="G301">
        <v>1</v>
      </c>
      <c r="H301">
        <v>3</v>
      </c>
      <c r="I301" t="s">
        <v>697</v>
      </c>
      <c r="J301" t="s">
        <v>698</v>
      </c>
      <c r="K301" t="s">
        <v>699</v>
      </c>
      <c r="L301">
        <v>1301</v>
      </c>
      <c r="N301">
        <v>1003</v>
      </c>
      <c r="O301" t="s">
        <v>142</v>
      </c>
      <c r="P301" t="s">
        <v>142</v>
      </c>
      <c r="Q301">
        <v>1</v>
      </c>
      <c r="X301">
        <v>68</v>
      </c>
      <c r="Y301">
        <v>0.17</v>
      </c>
      <c r="Z301">
        <v>0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3</v>
      </c>
      <c r="AG301">
        <v>68</v>
      </c>
      <c r="AH301">
        <v>2</v>
      </c>
      <c r="AI301">
        <v>36127605</v>
      </c>
      <c r="AJ301">
        <v>315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>
        <f>ROW(Source!A256)</f>
        <v>256</v>
      </c>
      <c r="B302">
        <v>36127606</v>
      </c>
      <c r="C302">
        <v>36127596</v>
      </c>
      <c r="D302">
        <v>29110797</v>
      </c>
      <c r="E302">
        <v>1</v>
      </c>
      <c r="F302">
        <v>1</v>
      </c>
      <c r="G302">
        <v>1</v>
      </c>
      <c r="H302">
        <v>3</v>
      </c>
      <c r="I302" t="s">
        <v>700</v>
      </c>
      <c r="J302" t="s">
        <v>701</v>
      </c>
      <c r="K302" t="s">
        <v>702</v>
      </c>
      <c r="L302">
        <v>1301</v>
      </c>
      <c r="N302">
        <v>1003</v>
      </c>
      <c r="O302" t="s">
        <v>142</v>
      </c>
      <c r="P302" t="s">
        <v>142</v>
      </c>
      <c r="Q302">
        <v>1</v>
      </c>
      <c r="X302">
        <v>135</v>
      </c>
      <c r="Y302">
        <v>1.74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3</v>
      </c>
      <c r="AG302">
        <v>135</v>
      </c>
      <c r="AH302">
        <v>2</v>
      </c>
      <c r="AI302">
        <v>36127606</v>
      </c>
      <c r="AJ302">
        <v>316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>
      <c r="A303">
        <f>ROW(Source!A256)</f>
        <v>256</v>
      </c>
      <c r="B303">
        <v>36127607</v>
      </c>
      <c r="C303">
        <v>36127596</v>
      </c>
      <c r="D303">
        <v>29110813</v>
      </c>
      <c r="E303">
        <v>1</v>
      </c>
      <c r="F303">
        <v>1</v>
      </c>
      <c r="G303">
        <v>1</v>
      </c>
      <c r="H303">
        <v>3</v>
      </c>
      <c r="I303" t="s">
        <v>756</v>
      </c>
      <c r="J303" t="s">
        <v>757</v>
      </c>
      <c r="K303" t="s">
        <v>758</v>
      </c>
      <c r="L303">
        <v>1301</v>
      </c>
      <c r="N303">
        <v>1003</v>
      </c>
      <c r="O303" t="s">
        <v>142</v>
      </c>
      <c r="P303" t="s">
        <v>142</v>
      </c>
      <c r="Q303">
        <v>1</v>
      </c>
      <c r="X303">
        <v>135</v>
      </c>
      <c r="Y303">
        <v>0.39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0</v>
      </c>
      <c r="AF303" t="s">
        <v>3</v>
      </c>
      <c r="AG303">
        <v>135</v>
      </c>
      <c r="AH303">
        <v>2</v>
      </c>
      <c r="AI303">
        <v>36127607</v>
      </c>
      <c r="AJ303">
        <v>317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>
      <c r="A304">
        <f>ROW(Source!A256)</f>
        <v>256</v>
      </c>
      <c r="B304">
        <v>36127608</v>
      </c>
      <c r="C304">
        <v>36127596</v>
      </c>
      <c r="D304">
        <v>29111455</v>
      </c>
      <c r="E304">
        <v>1</v>
      </c>
      <c r="F304">
        <v>1</v>
      </c>
      <c r="G304">
        <v>1</v>
      </c>
      <c r="H304">
        <v>3</v>
      </c>
      <c r="I304" t="s">
        <v>706</v>
      </c>
      <c r="J304" t="s">
        <v>707</v>
      </c>
      <c r="K304" t="s">
        <v>708</v>
      </c>
      <c r="L304">
        <v>1327</v>
      </c>
      <c r="N304">
        <v>1005</v>
      </c>
      <c r="O304" t="s">
        <v>155</v>
      </c>
      <c r="P304" t="s">
        <v>155</v>
      </c>
      <c r="Q304">
        <v>1</v>
      </c>
      <c r="X304">
        <v>111</v>
      </c>
      <c r="Y304">
        <v>15.06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111</v>
      </c>
      <c r="AH304">
        <v>2</v>
      </c>
      <c r="AI304">
        <v>36127608</v>
      </c>
      <c r="AJ304">
        <v>318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>
      <c r="A305">
        <f>ROW(Source!A256)</f>
        <v>256</v>
      </c>
      <c r="B305">
        <v>36127609</v>
      </c>
      <c r="C305">
        <v>36127596</v>
      </c>
      <c r="D305">
        <v>29114731</v>
      </c>
      <c r="E305">
        <v>1</v>
      </c>
      <c r="F305">
        <v>1</v>
      </c>
      <c r="G305">
        <v>1</v>
      </c>
      <c r="H305">
        <v>3</v>
      </c>
      <c r="I305" t="s">
        <v>759</v>
      </c>
      <c r="J305" t="s">
        <v>760</v>
      </c>
      <c r="K305" t="s">
        <v>761</v>
      </c>
      <c r="L305">
        <v>1354</v>
      </c>
      <c r="N305">
        <v>1010</v>
      </c>
      <c r="O305" t="s">
        <v>237</v>
      </c>
      <c r="P305" t="s">
        <v>237</v>
      </c>
      <c r="Q305">
        <v>1</v>
      </c>
      <c r="X305">
        <v>368</v>
      </c>
      <c r="Y305">
        <v>0.02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3</v>
      </c>
      <c r="AG305">
        <v>368</v>
      </c>
      <c r="AH305">
        <v>2</v>
      </c>
      <c r="AI305">
        <v>36127609</v>
      </c>
      <c r="AJ305">
        <v>319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>
        <f>ROW(Source!A256)</f>
        <v>256</v>
      </c>
      <c r="B306">
        <v>36127610</v>
      </c>
      <c r="C306">
        <v>36127596</v>
      </c>
      <c r="D306">
        <v>29114733</v>
      </c>
      <c r="E306">
        <v>1</v>
      </c>
      <c r="F306">
        <v>1</v>
      </c>
      <c r="G306">
        <v>1</v>
      </c>
      <c r="H306">
        <v>3</v>
      </c>
      <c r="I306" t="s">
        <v>709</v>
      </c>
      <c r="J306" t="s">
        <v>710</v>
      </c>
      <c r="K306" t="s">
        <v>711</v>
      </c>
      <c r="L306">
        <v>1354</v>
      </c>
      <c r="N306">
        <v>1010</v>
      </c>
      <c r="O306" t="s">
        <v>237</v>
      </c>
      <c r="P306" t="s">
        <v>237</v>
      </c>
      <c r="Q306">
        <v>1</v>
      </c>
      <c r="X306">
        <v>2221</v>
      </c>
      <c r="Y306">
        <v>0.02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2221</v>
      </c>
      <c r="AH306">
        <v>2</v>
      </c>
      <c r="AI306">
        <v>36127610</v>
      </c>
      <c r="AJ306">
        <v>320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>
      <c r="A307">
        <f>ROW(Source!A256)</f>
        <v>256</v>
      </c>
      <c r="B307">
        <v>36127611</v>
      </c>
      <c r="C307">
        <v>36127596</v>
      </c>
      <c r="D307">
        <v>29114403</v>
      </c>
      <c r="E307">
        <v>1</v>
      </c>
      <c r="F307">
        <v>1</v>
      </c>
      <c r="G307">
        <v>1</v>
      </c>
      <c r="H307">
        <v>3</v>
      </c>
      <c r="I307" t="s">
        <v>762</v>
      </c>
      <c r="J307" t="s">
        <v>763</v>
      </c>
      <c r="K307" t="s">
        <v>764</v>
      </c>
      <c r="L307">
        <v>1354</v>
      </c>
      <c r="N307">
        <v>1010</v>
      </c>
      <c r="O307" t="s">
        <v>237</v>
      </c>
      <c r="P307" t="s">
        <v>237</v>
      </c>
      <c r="Q307">
        <v>1</v>
      </c>
      <c r="X307">
        <v>81</v>
      </c>
      <c r="Y307">
        <v>0.68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</v>
      </c>
      <c r="AG307">
        <v>81</v>
      </c>
      <c r="AH307">
        <v>2</v>
      </c>
      <c r="AI307">
        <v>36127611</v>
      </c>
      <c r="AJ307">
        <v>321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>
      <c r="A308">
        <f>ROW(Source!A256)</f>
        <v>256</v>
      </c>
      <c r="B308">
        <v>36127612</v>
      </c>
      <c r="C308">
        <v>36127596</v>
      </c>
      <c r="D308">
        <v>29114482</v>
      </c>
      <c r="E308">
        <v>1</v>
      </c>
      <c r="F308">
        <v>1</v>
      </c>
      <c r="G308">
        <v>1</v>
      </c>
      <c r="H308">
        <v>3</v>
      </c>
      <c r="I308" t="s">
        <v>715</v>
      </c>
      <c r="J308" t="s">
        <v>716</v>
      </c>
      <c r="K308" t="s">
        <v>717</v>
      </c>
      <c r="L308">
        <v>1354</v>
      </c>
      <c r="N308">
        <v>1010</v>
      </c>
      <c r="O308" t="s">
        <v>237</v>
      </c>
      <c r="P308" t="s">
        <v>237</v>
      </c>
      <c r="Q308">
        <v>1</v>
      </c>
      <c r="X308">
        <v>322</v>
      </c>
      <c r="Y308">
        <v>7.0000000000000007E-2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322</v>
      </c>
      <c r="AH308">
        <v>2</v>
      </c>
      <c r="AI308">
        <v>36127612</v>
      </c>
      <c r="AJ308">
        <v>322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>
      <c r="A309">
        <f>ROW(Source!A256)</f>
        <v>256</v>
      </c>
      <c r="B309">
        <v>36127613</v>
      </c>
      <c r="C309">
        <v>36127596</v>
      </c>
      <c r="D309">
        <v>29129587</v>
      </c>
      <c r="E309">
        <v>1</v>
      </c>
      <c r="F309">
        <v>1</v>
      </c>
      <c r="G309">
        <v>1</v>
      </c>
      <c r="H309">
        <v>3</v>
      </c>
      <c r="I309" t="s">
        <v>765</v>
      </c>
      <c r="J309" t="s">
        <v>766</v>
      </c>
      <c r="K309" t="s">
        <v>767</v>
      </c>
      <c r="L309">
        <v>1301</v>
      </c>
      <c r="N309">
        <v>1003</v>
      </c>
      <c r="O309" t="s">
        <v>142</v>
      </c>
      <c r="P309" t="s">
        <v>142</v>
      </c>
      <c r="Q309">
        <v>1</v>
      </c>
      <c r="X309">
        <v>136</v>
      </c>
      <c r="Y309">
        <v>4.18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136</v>
      </c>
      <c r="AH309">
        <v>2</v>
      </c>
      <c r="AI309">
        <v>36127613</v>
      </c>
      <c r="AJ309">
        <v>323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>
      <c r="A310">
        <f>ROW(Source!A256)</f>
        <v>256</v>
      </c>
      <c r="B310">
        <v>36127614</v>
      </c>
      <c r="C310">
        <v>36127596</v>
      </c>
      <c r="D310">
        <v>29129600</v>
      </c>
      <c r="E310">
        <v>1</v>
      </c>
      <c r="F310">
        <v>1</v>
      </c>
      <c r="G310">
        <v>1</v>
      </c>
      <c r="H310">
        <v>3</v>
      </c>
      <c r="I310" t="s">
        <v>768</v>
      </c>
      <c r="J310" t="s">
        <v>769</v>
      </c>
      <c r="K310" t="s">
        <v>770</v>
      </c>
      <c r="L310">
        <v>1301</v>
      </c>
      <c r="N310">
        <v>1003</v>
      </c>
      <c r="O310" t="s">
        <v>142</v>
      </c>
      <c r="P310" t="s">
        <v>142</v>
      </c>
      <c r="Q310">
        <v>1</v>
      </c>
      <c r="X310">
        <v>306</v>
      </c>
      <c r="Y310">
        <v>5.74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306</v>
      </c>
      <c r="AH310">
        <v>2</v>
      </c>
      <c r="AI310">
        <v>36127614</v>
      </c>
      <c r="AJ310">
        <v>324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>
        <f>ROW(Source!A256)</f>
        <v>256</v>
      </c>
      <c r="B311">
        <v>36127615</v>
      </c>
      <c r="C311">
        <v>36127596</v>
      </c>
      <c r="D311">
        <v>29129688</v>
      </c>
      <c r="E311">
        <v>1</v>
      </c>
      <c r="F311">
        <v>1</v>
      </c>
      <c r="G311">
        <v>1</v>
      </c>
      <c r="H311">
        <v>3</v>
      </c>
      <c r="I311" t="s">
        <v>771</v>
      </c>
      <c r="J311" t="s">
        <v>772</v>
      </c>
      <c r="K311" t="s">
        <v>773</v>
      </c>
      <c r="L311">
        <v>1354</v>
      </c>
      <c r="N311">
        <v>1010</v>
      </c>
      <c r="O311" t="s">
        <v>237</v>
      </c>
      <c r="P311" t="s">
        <v>237</v>
      </c>
      <c r="Q311">
        <v>1</v>
      </c>
      <c r="X311">
        <v>81</v>
      </c>
      <c r="Y311">
        <v>1.32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81</v>
      </c>
      <c r="AH311">
        <v>2</v>
      </c>
      <c r="AI311">
        <v>36127615</v>
      </c>
      <c r="AJ311">
        <v>325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>
      <c r="A312">
        <f>ROW(Source!A256)</f>
        <v>256</v>
      </c>
      <c r="B312">
        <v>36127616</v>
      </c>
      <c r="C312">
        <v>36127596</v>
      </c>
      <c r="D312">
        <v>29129705</v>
      </c>
      <c r="E312">
        <v>1</v>
      </c>
      <c r="F312">
        <v>1</v>
      </c>
      <c r="G312">
        <v>1</v>
      </c>
      <c r="H312">
        <v>3</v>
      </c>
      <c r="I312" t="s">
        <v>774</v>
      </c>
      <c r="J312" t="s">
        <v>775</v>
      </c>
      <c r="K312" t="s">
        <v>776</v>
      </c>
      <c r="L312">
        <v>1354</v>
      </c>
      <c r="N312">
        <v>1010</v>
      </c>
      <c r="O312" t="s">
        <v>237</v>
      </c>
      <c r="P312" t="s">
        <v>237</v>
      </c>
      <c r="Q312">
        <v>1</v>
      </c>
      <c r="X312">
        <v>183</v>
      </c>
      <c r="Y312">
        <v>1.68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3</v>
      </c>
      <c r="AG312">
        <v>183</v>
      </c>
      <c r="AH312">
        <v>2</v>
      </c>
      <c r="AI312">
        <v>36127616</v>
      </c>
      <c r="AJ312">
        <v>326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>
      <c r="A313">
        <f>ROW(Source!A256)</f>
        <v>256</v>
      </c>
      <c r="B313">
        <v>36127617</v>
      </c>
      <c r="C313">
        <v>36127596</v>
      </c>
      <c r="D313">
        <v>29129711</v>
      </c>
      <c r="E313">
        <v>1</v>
      </c>
      <c r="F313">
        <v>1</v>
      </c>
      <c r="G313">
        <v>1</v>
      </c>
      <c r="H313">
        <v>3</v>
      </c>
      <c r="I313" t="s">
        <v>777</v>
      </c>
      <c r="J313" t="s">
        <v>778</v>
      </c>
      <c r="K313" t="s">
        <v>779</v>
      </c>
      <c r="L313">
        <v>1354</v>
      </c>
      <c r="N313">
        <v>1010</v>
      </c>
      <c r="O313" t="s">
        <v>237</v>
      </c>
      <c r="P313" t="s">
        <v>237</v>
      </c>
      <c r="Q313">
        <v>1</v>
      </c>
      <c r="X313">
        <v>81</v>
      </c>
      <c r="Y313">
        <v>0.62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81</v>
      </c>
      <c r="AH313">
        <v>2</v>
      </c>
      <c r="AI313">
        <v>36127617</v>
      </c>
      <c r="AJ313">
        <v>327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>
      <c r="A314">
        <f>ROW(Source!A256)</f>
        <v>256</v>
      </c>
      <c r="B314">
        <v>36127618</v>
      </c>
      <c r="C314">
        <v>36127596</v>
      </c>
      <c r="D314">
        <v>29129694</v>
      </c>
      <c r="E314">
        <v>1</v>
      </c>
      <c r="F314">
        <v>1</v>
      </c>
      <c r="G314">
        <v>1</v>
      </c>
      <c r="H314">
        <v>3</v>
      </c>
      <c r="I314" t="s">
        <v>974</v>
      </c>
      <c r="J314" t="s">
        <v>975</v>
      </c>
      <c r="K314" t="s">
        <v>976</v>
      </c>
      <c r="L314">
        <v>1354</v>
      </c>
      <c r="N314">
        <v>1010</v>
      </c>
      <c r="O314" t="s">
        <v>237</v>
      </c>
      <c r="P314" t="s">
        <v>237</v>
      </c>
      <c r="Q314">
        <v>1</v>
      </c>
      <c r="X314">
        <v>81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s">
        <v>3</v>
      </c>
      <c r="AG314">
        <v>81</v>
      </c>
      <c r="AH314">
        <v>3</v>
      </c>
      <c r="AI314">
        <v>-1</v>
      </c>
      <c r="AJ314" t="s">
        <v>3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>
      <c r="A315">
        <f>ROW(Source!A257)</f>
        <v>257</v>
      </c>
      <c r="B315">
        <v>36144919</v>
      </c>
      <c r="C315">
        <v>36127597</v>
      </c>
      <c r="D315">
        <v>29364679</v>
      </c>
      <c r="E315">
        <v>1</v>
      </c>
      <c r="F315">
        <v>1</v>
      </c>
      <c r="G315">
        <v>1</v>
      </c>
      <c r="H315">
        <v>1</v>
      </c>
      <c r="I315" t="s">
        <v>735</v>
      </c>
      <c r="J315" t="s">
        <v>3</v>
      </c>
      <c r="K315" t="s">
        <v>736</v>
      </c>
      <c r="L315">
        <v>1369</v>
      </c>
      <c r="N315">
        <v>1013</v>
      </c>
      <c r="O315" t="s">
        <v>561</v>
      </c>
      <c r="P315" t="s">
        <v>561</v>
      </c>
      <c r="Q315">
        <v>1</v>
      </c>
      <c r="X315">
        <v>70.64</v>
      </c>
      <c r="Y315">
        <v>0</v>
      </c>
      <c r="Z315">
        <v>0</v>
      </c>
      <c r="AA315">
        <v>0</v>
      </c>
      <c r="AB315">
        <v>316.85000000000002</v>
      </c>
      <c r="AC315">
        <v>0</v>
      </c>
      <c r="AD315">
        <v>1</v>
      </c>
      <c r="AE315">
        <v>1</v>
      </c>
      <c r="AF315" t="s">
        <v>3</v>
      </c>
      <c r="AG315">
        <v>70.64</v>
      </c>
      <c r="AH315">
        <v>2</v>
      </c>
      <c r="AI315">
        <v>36144919</v>
      </c>
      <c r="AJ315">
        <v>328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>
      <c r="A316">
        <f>ROW(Source!A257)</f>
        <v>257</v>
      </c>
      <c r="B316">
        <v>36144920</v>
      </c>
      <c r="C316">
        <v>36127597</v>
      </c>
      <c r="D316">
        <v>121548</v>
      </c>
      <c r="E316">
        <v>1</v>
      </c>
      <c r="F316">
        <v>1</v>
      </c>
      <c r="G316">
        <v>1</v>
      </c>
      <c r="H316">
        <v>1</v>
      </c>
      <c r="I316" t="s">
        <v>35</v>
      </c>
      <c r="J316" t="s">
        <v>3</v>
      </c>
      <c r="K316" t="s">
        <v>562</v>
      </c>
      <c r="L316">
        <v>608254</v>
      </c>
      <c r="N316">
        <v>1013</v>
      </c>
      <c r="O316" t="s">
        <v>563</v>
      </c>
      <c r="P316" t="s">
        <v>563</v>
      </c>
      <c r="Q316">
        <v>1</v>
      </c>
      <c r="X316">
        <v>0.88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2</v>
      </c>
      <c r="AF316" t="s">
        <v>3</v>
      </c>
      <c r="AG316">
        <v>0.88</v>
      </c>
      <c r="AH316">
        <v>2</v>
      </c>
      <c r="AI316">
        <v>36144920</v>
      </c>
      <c r="AJ316">
        <v>329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>
      <c r="A317">
        <f>ROW(Source!A257)</f>
        <v>257</v>
      </c>
      <c r="B317">
        <v>36144921</v>
      </c>
      <c r="C317">
        <v>36127597</v>
      </c>
      <c r="D317">
        <v>29172362</v>
      </c>
      <c r="E317">
        <v>1</v>
      </c>
      <c r="F317">
        <v>1</v>
      </c>
      <c r="G317">
        <v>1</v>
      </c>
      <c r="H317">
        <v>2</v>
      </c>
      <c r="I317" t="s">
        <v>737</v>
      </c>
      <c r="J317" t="s">
        <v>738</v>
      </c>
      <c r="K317" t="s">
        <v>739</v>
      </c>
      <c r="L317">
        <v>1368</v>
      </c>
      <c r="N317">
        <v>1011</v>
      </c>
      <c r="O317" t="s">
        <v>567</v>
      </c>
      <c r="P317" t="s">
        <v>567</v>
      </c>
      <c r="Q317">
        <v>1</v>
      </c>
      <c r="X317">
        <v>0.88</v>
      </c>
      <c r="Y317">
        <v>0</v>
      </c>
      <c r="Z317">
        <v>134.65</v>
      </c>
      <c r="AA317">
        <v>13.5</v>
      </c>
      <c r="AB317">
        <v>0</v>
      </c>
      <c r="AC317">
        <v>0</v>
      </c>
      <c r="AD317">
        <v>1</v>
      </c>
      <c r="AE317">
        <v>0</v>
      </c>
      <c r="AF317" t="s">
        <v>3</v>
      </c>
      <c r="AG317">
        <v>0.88</v>
      </c>
      <c r="AH317">
        <v>2</v>
      </c>
      <c r="AI317">
        <v>36144921</v>
      </c>
      <c r="AJ317">
        <v>330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>
      <c r="A318">
        <f>ROW(Source!A257)</f>
        <v>257</v>
      </c>
      <c r="B318">
        <v>36144922</v>
      </c>
      <c r="C318">
        <v>36127597</v>
      </c>
      <c r="D318">
        <v>29174500</v>
      </c>
      <c r="E318">
        <v>1</v>
      </c>
      <c r="F318">
        <v>1</v>
      </c>
      <c r="G318">
        <v>1</v>
      </c>
      <c r="H318">
        <v>2</v>
      </c>
      <c r="I318" t="s">
        <v>646</v>
      </c>
      <c r="J318" t="s">
        <v>647</v>
      </c>
      <c r="K318" t="s">
        <v>648</v>
      </c>
      <c r="L318">
        <v>1368</v>
      </c>
      <c r="N318">
        <v>1011</v>
      </c>
      <c r="O318" t="s">
        <v>567</v>
      </c>
      <c r="P318" t="s">
        <v>567</v>
      </c>
      <c r="Q318">
        <v>1</v>
      </c>
      <c r="X318">
        <v>16.38</v>
      </c>
      <c r="Y318">
        <v>0</v>
      </c>
      <c r="Z318">
        <v>1.95</v>
      </c>
      <c r="AA318">
        <v>0</v>
      </c>
      <c r="AB318">
        <v>0</v>
      </c>
      <c r="AC318">
        <v>0</v>
      </c>
      <c r="AD318">
        <v>1</v>
      </c>
      <c r="AE318">
        <v>0</v>
      </c>
      <c r="AF318" t="s">
        <v>3</v>
      </c>
      <c r="AG318">
        <v>16.38</v>
      </c>
      <c r="AH318">
        <v>2</v>
      </c>
      <c r="AI318">
        <v>36144922</v>
      </c>
      <c r="AJ318">
        <v>331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>
      <c r="A319">
        <f>ROW(Source!A257)</f>
        <v>257</v>
      </c>
      <c r="B319">
        <v>36144923</v>
      </c>
      <c r="C319">
        <v>36127597</v>
      </c>
      <c r="D319">
        <v>29174913</v>
      </c>
      <c r="E319">
        <v>1</v>
      </c>
      <c r="F319">
        <v>1</v>
      </c>
      <c r="G319">
        <v>1</v>
      </c>
      <c r="H319">
        <v>2</v>
      </c>
      <c r="I319" t="s">
        <v>578</v>
      </c>
      <c r="J319" t="s">
        <v>579</v>
      </c>
      <c r="K319" t="s">
        <v>580</v>
      </c>
      <c r="L319">
        <v>1368</v>
      </c>
      <c r="N319">
        <v>1011</v>
      </c>
      <c r="O319" t="s">
        <v>567</v>
      </c>
      <c r="P319" t="s">
        <v>567</v>
      </c>
      <c r="Q319">
        <v>1</v>
      </c>
      <c r="X319">
        <v>0.87</v>
      </c>
      <c r="Y319">
        <v>0</v>
      </c>
      <c r="Z319">
        <v>87.17</v>
      </c>
      <c r="AA319">
        <v>11.6</v>
      </c>
      <c r="AB319">
        <v>0</v>
      </c>
      <c r="AC319">
        <v>0</v>
      </c>
      <c r="AD319">
        <v>1</v>
      </c>
      <c r="AE319">
        <v>0</v>
      </c>
      <c r="AF319" t="s">
        <v>3</v>
      </c>
      <c r="AG319">
        <v>0.87</v>
      </c>
      <c r="AH319">
        <v>2</v>
      </c>
      <c r="AI319">
        <v>36144923</v>
      </c>
      <c r="AJ319">
        <v>332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>
      <c r="A320">
        <f>ROW(Source!A257)</f>
        <v>257</v>
      </c>
      <c r="B320">
        <v>36144924</v>
      </c>
      <c r="C320">
        <v>36127597</v>
      </c>
      <c r="D320">
        <v>29114269</v>
      </c>
      <c r="E320">
        <v>1</v>
      </c>
      <c r="F320">
        <v>1</v>
      </c>
      <c r="G320">
        <v>1</v>
      </c>
      <c r="H320">
        <v>3</v>
      </c>
      <c r="I320" t="s">
        <v>780</v>
      </c>
      <c r="J320" t="s">
        <v>781</v>
      </c>
      <c r="K320" t="s">
        <v>782</v>
      </c>
      <c r="L320">
        <v>1348</v>
      </c>
      <c r="N320">
        <v>1009</v>
      </c>
      <c r="O320" t="s">
        <v>30</v>
      </c>
      <c r="P320" t="s">
        <v>30</v>
      </c>
      <c r="Q320">
        <v>1000</v>
      </c>
      <c r="X320">
        <v>3.0599999999999998E-3</v>
      </c>
      <c r="Y320">
        <v>12429.99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3.0599999999999998E-3</v>
      </c>
      <c r="AH320">
        <v>2</v>
      </c>
      <c r="AI320">
        <v>36144924</v>
      </c>
      <c r="AJ320">
        <v>333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>
        <f>ROW(Source!A257)</f>
        <v>257</v>
      </c>
      <c r="B321">
        <v>36144925</v>
      </c>
      <c r="C321">
        <v>36127597</v>
      </c>
      <c r="D321">
        <v>29110838</v>
      </c>
      <c r="E321">
        <v>1</v>
      </c>
      <c r="F321">
        <v>1</v>
      </c>
      <c r="G321">
        <v>1</v>
      </c>
      <c r="H321">
        <v>3</v>
      </c>
      <c r="I321" t="s">
        <v>743</v>
      </c>
      <c r="J321" t="s">
        <v>744</v>
      </c>
      <c r="K321" t="s">
        <v>745</v>
      </c>
      <c r="L321">
        <v>1346</v>
      </c>
      <c r="N321">
        <v>1009</v>
      </c>
      <c r="O321" t="s">
        <v>160</v>
      </c>
      <c r="P321" t="s">
        <v>160</v>
      </c>
      <c r="Q321">
        <v>1</v>
      </c>
      <c r="X321">
        <v>0.31</v>
      </c>
      <c r="Y321">
        <v>30.5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3</v>
      </c>
      <c r="AG321">
        <v>0.31</v>
      </c>
      <c r="AH321">
        <v>2</v>
      </c>
      <c r="AI321">
        <v>36144925</v>
      </c>
      <c r="AJ321">
        <v>334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>
        <f>ROW(Source!A257)</f>
        <v>257</v>
      </c>
      <c r="B322">
        <v>36144926</v>
      </c>
      <c r="C322">
        <v>36127597</v>
      </c>
      <c r="D322">
        <v>29114470</v>
      </c>
      <c r="E322">
        <v>1</v>
      </c>
      <c r="F322">
        <v>1</v>
      </c>
      <c r="G322">
        <v>1</v>
      </c>
      <c r="H322">
        <v>3</v>
      </c>
      <c r="I322" t="s">
        <v>319</v>
      </c>
      <c r="J322" t="s">
        <v>321</v>
      </c>
      <c r="K322" t="s">
        <v>320</v>
      </c>
      <c r="L322">
        <v>1355</v>
      </c>
      <c r="N322">
        <v>1010</v>
      </c>
      <c r="O322" t="s">
        <v>58</v>
      </c>
      <c r="P322" t="s">
        <v>58</v>
      </c>
      <c r="Q322">
        <v>100</v>
      </c>
      <c r="X322">
        <v>4.08</v>
      </c>
      <c r="Y322">
        <v>86.24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</v>
      </c>
      <c r="AG322">
        <v>4.08</v>
      </c>
      <c r="AH322">
        <v>2</v>
      </c>
      <c r="AI322">
        <v>36144926</v>
      </c>
      <c r="AJ322">
        <v>335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>
      <c r="A323">
        <f>ROW(Source!A257)</f>
        <v>257</v>
      </c>
      <c r="B323">
        <v>36144927</v>
      </c>
      <c r="C323">
        <v>36127597</v>
      </c>
      <c r="D323">
        <v>29164111</v>
      </c>
      <c r="E323">
        <v>1</v>
      </c>
      <c r="F323">
        <v>1</v>
      </c>
      <c r="G323">
        <v>1</v>
      </c>
      <c r="H323">
        <v>3</v>
      </c>
      <c r="I323" t="s">
        <v>783</v>
      </c>
      <c r="J323" t="s">
        <v>784</v>
      </c>
      <c r="K323" t="s">
        <v>785</v>
      </c>
      <c r="L323">
        <v>1355</v>
      </c>
      <c r="N323">
        <v>1010</v>
      </c>
      <c r="O323" t="s">
        <v>58</v>
      </c>
      <c r="P323" t="s">
        <v>58</v>
      </c>
      <c r="Q323">
        <v>100</v>
      </c>
      <c r="X323">
        <v>1.02</v>
      </c>
      <c r="Y323">
        <v>100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 t="s">
        <v>3</v>
      </c>
      <c r="AG323">
        <v>1.02</v>
      </c>
      <c r="AH323">
        <v>2</v>
      </c>
      <c r="AI323">
        <v>36144927</v>
      </c>
      <c r="AJ323">
        <v>336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>
        <f>ROW(Source!A257)</f>
        <v>257</v>
      </c>
      <c r="B324">
        <v>36144928</v>
      </c>
      <c r="C324">
        <v>36127597</v>
      </c>
      <c r="D324">
        <v>29171808</v>
      </c>
      <c r="E324">
        <v>1</v>
      </c>
      <c r="F324">
        <v>1</v>
      </c>
      <c r="G324">
        <v>1</v>
      </c>
      <c r="H324">
        <v>3</v>
      </c>
      <c r="I324" t="s">
        <v>752</v>
      </c>
      <c r="J324" t="s">
        <v>753</v>
      </c>
      <c r="K324" t="s">
        <v>754</v>
      </c>
      <c r="L324">
        <v>1374</v>
      </c>
      <c r="N324">
        <v>1013</v>
      </c>
      <c r="O324" t="s">
        <v>755</v>
      </c>
      <c r="P324" t="s">
        <v>755</v>
      </c>
      <c r="Q324">
        <v>1</v>
      </c>
      <c r="X324">
        <v>14.01</v>
      </c>
      <c r="Y324">
        <v>1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3</v>
      </c>
      <c r="AG324">
        <v>14.01</v>
      </c>
      <c r="AH324">
        <v>2</v>
      </c>
      <c r="AI324">
        <v>36144928</v>
      </c>
      <c r="AJ324">
        <v>338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>
      <c r="A325">
        <f>ROW(Source!A332)</f>
        <v>332</v>
      </c>
      <c r="B325">
        <v>36144941</v>
      </c>
      <c r="C325">
        <v>35866931</v>
      </c>
      <c r="D325">
        <v>18406804</v>
      </c>
      <c r="E325">
        <v>1</v>
      </c>
      <c r="F325">
        <v>1</v>
      </c>
      <c r="G325">
        <v>1</v>
      </c>
      <c r="H325">
        <v>1</v>
      </c>
      <c r="I325" t="s">
        <v>559</v>
      </c>
      <c r="J325" t="s">
        <v>3</v>
      </c>
      <c r="K325" t="s">
        <v>560</v>
      </c>
      <c r="L325">
        <v>1369</v>
      </c>
      <c r="N325">
        <v>1013</v>
      </c>
      <c r="O325" t="s">
        <v>561</v>
      </c>
      <c r="P325" t="s">
        <v>561</v>
      </c>
      <c r="Q325">
        <v>1</v>
      </c>
      <c r="X325">
        <v>7.67</v>
      </c>
      <c r="Y325">
        <v>0</v>
      </c>
      <c r="Z325">
        <v>0</v>
      </c>
      <c r="AA325">
        <v>0</v>
      </c>
      <c r="AB325">
        <v>249.14</v>
      </c>
      <c r="AC325">
        <v>0</v>
      </c>
      <c r="AD325">
        <v>1</v>
      </c>
      <c r="AE325">
        <v>1</v>
      </c>
      <c r="AF325" t="s">
        <v>3</v>
      </c>
      <c r="AG325">
        <v>7.67</v>
      </c>
      <c r="AH325">
        <v>2</v>
      </c>
      <c r="AI325">
        <v>36144941</v>
      </c>
      <c r="AJ325">
        <v>339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>
      <c r="A326">
        <f>ROW(Source!A332)</f>
        <v>332</v>
      </c>
      <c r="B326">
        <v>36144942</v>
      </c>
      <c r="C326">
        <v>35866931</v>
      </c>
      <c r="D326">
        <v>29164349</v>
      </c>
      <c r="E326">
        <v>1</v>
      </c>
      <c r="F326">
        <v>1</v>
      </c>
      <c r="G326">
        <v>1</v>
      </c>
      <c r="H326">
        <v>3</v>
      </c>
      <c r="I326" t="s">
        <v>28</v>
      </c>
      <c r="J326" t="s">
        <v>31</v>
      </c>
      <c r="K326" t="s">
        <v>29</v>
      </c>
      <c r="L326">
        <v>1348</v>
      </c>
      <c r="N326">
        <v>1009</v>
      </c>
      <c r="O326" t="s">
        <v>30</v>
      </c>
      <c r="P326" t="s">
        <v>30</v>
      </c>
      <c r="Q326">
        <v>1000</v>
      </c>
      <c r="X326">
        <v>0.7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s">
        <v>3</v>
      </c>
      <c r="AG326">
        <v>0.7</v>
      </c>
      <c r="AH326">
        <v>2</v>
      </c>
      <c r="AI326">
        <v>36144942</v>
      </c>
      <c r="AJ326">
        <v>340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>
      <c r="A327">
        <f>ROW(Source!A334)</f>
        <v>334</v>
      </c>
      <c r="B327">
        <v>35866942</v>
      </c>
      <c r="C327">
        <v>35866937</v>
      </c>
      <c r="D327">
        <v>18406804</v>
      </c>
      <c r="E327">
        <v>1</v>
      </c>
      <c r="F327">
        <v>1</v>
      </c>
      <c r="G327">
        <v>1</v>
      </c>
      <c r="H327">
        <v>1</v>
      </c>
      <c r="I327" t="s">
        <v>559</v>
      </c>
      <c r="J327" t="s">
        <v>3</v>
      </c>
      <c r="K327" t="s">
        <v>560</v>
      </c>
      <c r="L327">
        <v>1369</v>
      </c>
      <c r="N327">
        <v>1013</v>
      </c>
      <c r="O327" t="s">
        <v>561</v>
      </c>
      <c r="P327" t="s">
        <v>561</v>
      </c>
      <c r="Q327">
        <v>1</v>
      </c>
      <c r="X327">
        <v>11.39</v>
      </c>
      <c r="Y327">
        <v>0</v>
      </c>
      <c r="Z327">
        <v>0</v>
      </c>
      <c r="AA327">
        <v>0</v>
      </c>
      <c r="AB327">
        <v>7.8</v>
      </c>
      <c r="AC327">
        <v>0</v>
      </c>
      <c r="AD327">
        <v>1</v>
      </c>
      <c r="AE327">
        <v>1</v>
      </c>
      <c r="AF327" t="s">
        <v>3</v>
      </c>
      <c r="AG327">
        <v>11.39</v>
      </c>
      <c r="AH327">
        <v>2</v>
      </c>
      <c r="AI327">
        <v>35866938</v>
      </c>
      <c r="AJ327">
        <v>341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>
      <c r="A328">
        <f>ROW(Source!A334)</f>
        <v>334</v>
      </c>
      <c r="B328">
        <v>35866943</v>
      </c>
      <c r="C328">
        <v>35866937</v>
      </c>
      <c r="D328">
        <v>121548</v>
      </c>
      <c r="E328">
        <v>1</v>
      </c>
      <c r="F328">
        <v>1</v>
      </c>
      <c r="G328">
        <v>1</v>
      </c>
      <c r="H328">
        <v>1</v>
      </c>
      <c r="I328" t="s">
        <v>35</v>
      </c>
      <c r="J328" t="s">
        <v>3</v>
      </c>
      <c r="K328" t="s">
        <v>562</v>
      </c>
      <c r="L328">
        <v>608254</v>
      </c>
      <c r="N328">
        <v>1013</v>
      </c>
      <c r="O328" t="s">
        <v>563</v>
      </c>
      <c r="P328" t="s">
        <v>563</v>
      </c>
      <c r="Q328">
        <v>1</v>
      </c>
      <c r="X328">
        <v>0.13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2</v>
      </c>
      <c r="AF328" t="s">
        <v>3</v>
      </c>
      <c r="AG328">
        <v>0.13</v>
      </c>
      <c r="AH328">
        <v>2</v>
      </c>
      <c r="AI328">
        <v>35866939</v>
      </c>
      <c r="AJ328">
        <v>342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>
        <f>ROW(Source!A334)</f>
        <v>334</v>
      </c>
      <c r="B329">
        <v>35866944</v>
      </c>
      <c r="C329">
        <v>35866937</v>
      </c>
      <c r="D329">
        <v>29172556</v>
      </c>
      <c r="E329">
        <v>1</v>
      </c>
      <c r="F329">
        <v>1</v>
      </c>
      <c r="G329">
        <v>1</v>
      </c>
      <c r="H329">
        <v>2</v>
      </c>
      <c r="I329" t="s">
        <v>564</v>
      </c>
      <c r="J329" t="s">
        <v>565</v>
      </c>
      <c r="K329" t="s">
        <v>566</v>
      </c>
      <c r="L329">
        <v>1368</v>
      </c>
      <c r="N329">
        <v>1011</v>
      </c>
      <c r="O329" t="s">
        <v>567</v>
      </c>
      <c r="P329" t="s">
        <v>567</v>
      </c>
      <c r="Q329">
        <v>1</v>
      </c>
      <c r="X329">
        <v>0.13</v>
      </c>
      <c r="Y329">
        <v>0</v>
      </c>
      <c r="Z329">
        <v>31.26</v>
      </c>
      <c r="AA329">
        <v>13.5</v>
      </c>
      <c r="AB329">
        <v>0</v>
      </c>
      <c r="AC329">
        <v>0</v>
      </c>
      <c r="AD329">
        <v>1</v>
      </c>
      <c r="AE329">
        <v>0</v>
      </c>
      <c r="AF329" t="s">
        <v>3</v>
      </c>
      <c r="AG329">
        <v>0.13</v>
      </c>
      <c r="AH329">
        <v>2</v>
      </c>
      <c r="AI329">
        <v>35866940</v>
      </c>
      <c r="AJ329">
        <v>343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>
        <f>ROW(Source!A334)</f>
        <v>334</v>
      </c>
      <c r="B330">
        <v>35866945</v>
      </c>
      <c r="C330">
        <v>35866937</v>
      </c>
      <c r="D330">
        <v>29164349</v>
      </c>
      <c r="E330">
        <v>1</v>
      </c>
      <c r="F330">
        <v>1</v>
      </c>
      <c r="G330">
        <v>1</v>
      </c>
      <c r="H330">
        <v>3</v>
      </c>
      <c r="I330" t="s">
        <v>28</v>
      </c>
      <c r="J330" t="s">
        <v>31</v>
      </c>
      <c r="K330" t="s">
        <v>29</v>
      </c>
      <c r="L330">
        <v>1348</v>
      </c>
      <c r="N330">
        <v>1009</v>
      </c>
      <c r="O330" t="s">
        <v>30</v>
      </c>
      <c r="P330" t="s">
        <v>30</v>
      </c>
      <c r="Q330">
        <v>1000</v>
      </c>
      <c r="X330">
        <v>0.47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s">
        <v>3</v>
      </c>
      <c r="AG330">
        <v>0.47</v>
      </c>
      <c r="AH330">
        <v>2</v>
      </c>
      <c r="AI330">
        <v>35866941</v>
      </c>
      <c r="AJ330">
        <v>344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>
      <c r="A331">
        <f>ROW(Source!A336)</f>
        <v>336</v>
      </c>
      <c r="B331">
        <v>35866950</v>
      </c>
      <c r="C331">
        <v>35866947</v>
      </c>
      <c r="D331">
        <v>18406804</v>
      </c>
      <c r="E331">
        <v>1</v>
      </c>
      <c r="F331">
        <v>1</v>
      </c>
      <c r="G331">
        <v>1</v>
      </c>
      <c r="H331">
        <v>1</v>
      </c>
      <c r="I331" t="s">
        <v>559</v>
      </c>
      <c r="J331" t="s">
        <v>3</v>
      </c>
      <c r="K331" t="s">
        <v>560</v>
      </c>
      <c r="L331">
        <v>1369</v>
      </c>
      <c r="N331">
        <v>1013</v>
      </c>
      <c r="O331" t="s">
        <v>561</v>
      </c>
      <c r="P331" t="s">
        <v>561</v>
      </c>
      <c r="Q331">
        <v>1</v>
      </c>
      <c r="X331">
        <v>3.77</v>
      </c>
      <c r="Y331">
        <v>0</v>
      </c>
      <c r="Z331">
        <v>0</v>
      </c>
      <c r="AA331">
        <v>0</v>
      </c>
      <c r="AB331">
        <v>7.8</v>
      </c>
      <c r="AC331">
        <v>0</v>
      </c>
      <c r="AD331">
        <v>1</v>
      </c>
      <c r="AE331">
        <v>1</v>
      </c>
      <c r="AF331" t="s">
        <v>3</v>
      </c>
      <c r="AG331">
        <v>3.77</v>
      </c>
      <c r="AH331">
        <v>2</v>
      </c>
      <c r="AI331">
        <v>35866948</v>
      </c>
      <c r="AJ331">
        <v>345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>
        <f>ROW(Source!A336)</f>
        <v>336</v>
      </c>
      <c r="B332">
        <v>35866951</v>
      </c>
      <c r="C332">
        <v>35866947</v>
      </c>
      <c r="D332">
        <v>29164349</v>
      </c>
      <c r="E332">
        <v>1</v>
      </c>
      <c r="F332">
        <v>1</v>
      </c>
      <c r="G332">
        <v>1</v>
      </c>
      <c r="H332">
        <v>3</v>
      </c>
      <c r="I332" t="s">
        <v>28</v>
      </c>
      <c r="J332" t="s">
        <v>31</v>
      </c>
      <c r="K332" t="s">
        <v>29</v>
      </c>
      <c r="L332">
        <v>1348</v>
      </c>
      <c r="N332">
        <v>1009</v>
      </c>
      <c r="O332" t="s">
        <v>30</v>
      </c>
      <c r="P332" t="s">
        <v>30</v>
      </c>
      <c r="Q332">
        <v>1000</v>
      </c>
      <c r="X332">
        <v>0.11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s">
        <v>3</v>
      </c>
      <c r="AG332">
        <v>0.11</v>
      </c>
      <c r="AH332">
        <v>2</v>
      </c>
      <c r="AI332">
        <v>35866949</v>
      </c>
      <c r="AJ332">
        <v>346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>
      <c r="A333">
        <f>ROW(Source!A338)</f>
        <v>338</v>
      </c>
      <c r="B333">
        <v>35866955</v>
      </c>
      <c r="C333">
        <v>35866953</v>
      </c>
      <c r="D333">
        <v>18406804</v>
      </c>
      <c r="E333">
        <v>1</v>
      </c>
      <c r="F333">
        <v>1</v>
      </c>
      <c r="G333">
        <v>1</v>
      </c>
      <c r="H333">
        <v>1</v>
      </c>
      <c r="I333" t="s">
        <v>559</v>
      </c>
      <c r="J333" t="s">
        <v>3</v>
      </c>
      <c r="K333" t="s">
        <v>560</v>
      </c>
      <c r="L333">
        <v>1369</v>
      </c>
      <c r="N333">
        <v>1013</v>
      </c>
      <c r="O333" t="s">
        <v>561</v>
      </c>
      <c r="P333" t="s">
        <v>561</v>
      </c>
      <c r="Q333">
        <v>1</v>
      </c>
      <c r="X333">
        <v>5.84</v>
      </c>
      <c r="Y333">
        <v>0</v>
      </c>
      <c r="Z333">
        <v>0</v>
      </c>
      <c r="AA333">
        <v>0</v>
      </c>
      <c r="AB333">
        <v>7.8</v>
      </c>
      <c r="AC333">
        <v>0</v>
      </c>
      <c r="AD333">
        <v>1</v>
      </c>
      <c r="AE333">
        <v>1</v>
      </c>
      <c r="AF333" t="s">
        <v>3</v>
      </c>
      <c r="AG333">
        <v>5.84</v>
      </c>
      <c r="AH333">
        <v>2</v>
      </c>
      <c r="AI333">
        <v>35866954</v>
      </c>
      <c r="AJ333">
        <v>347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>
      <c r="A334">
        <f>ROW(Source!A339)</f>
        <v>339</v>
      </c>
      <c r="B334">
        <v>35866960</v>
      </c>
      <c r="C334">
        <v>35866956</v>
      </c>
      <c r="D334">
        <v>18406804</v>
      </c>
      <c r="E334">
        <v>1</v>
      </c>
      <c r="F334">
        <v>1</v>
      </c>
      <c r="G334">
        <v>1</v>
      </c>
      <c r="H334">
        <v>1</v>
      </c>
      <c r="I334" t="s">
        <v>559</v>
      </c>
      <c r="J334" t="s">
        <v>3</v>
      </c>
      <c r="K334" t="s">
        <v>560</v>
      </c>
      <c r="L334">
        <v>1369</v>
      </c>
      <c r="N334">
        <v>1013</v>
      </c>
      <c r="O334" t="s">
        <v>561</v>
      </c>
      <c r="P334" t="s">
        <v>561</v>
      </c>
      <c r="Q334">
        <v>1</v>
      </c>
      <c r="X334">
        <v>9.64</v>
      </c>
      <c r="Y334">
        <v>0</v>
      </c>
      <c r="Z334">
        <v>0</v>
      </c>
      <c r="AA334">
        <v>0</v>
      </c>
      <c r="AB334">
        <v>249.14</v>
      </c>
      <c r="AC334">
        <v>0</v>
      </c>
      <c r="AD334">
        <v>1</v>
      </c>
      <c r="AE334">
        <v>1</v>
      </c>
      <c r="AF334" t="s">
        <v>3</v>
      </c>
      <c r="AG334">
        <v>9.64</v>
      </c>
      <c r="AH334">
        <v>2</v>
      </c>
      <c r="AI334">
        <v>35866957</v>
      </c>
      <c r="AJ334">
        <v>348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>
      <c r="A335">
        <f>ROW(Source!A339)</f>
        <v>339</v>
      </c>
      <c r="B335">
        <v>35866961</v>
      </c>
      <c r="C335">
        <v>35866956</v>
      </c>
      <c r="D335">
        <v>121548</v>
      </c>
      <c r="E335">
        <v>1</v>
      </c>
      <c r="F335">
        <v>1</v>
      </c>
      <c r="G335">
        <v>1</v>
      </c>
      <c r="H335">
        <v>1</v>
      </c>
      <c r="I335" t="s">
        <v>35</v>
      </c>
      <c r="J335" t="s">
        <v>3</v>
      </c>
      <c r="K335" t="s">
        <v>562</v>
      </c>
      <c r="L335">
        <v>608254</v>
      </c>
      <c r="N335">
        <v>1013</v>
      </c>
      <c r="O335" t="s">
        <v>563</v>
      </c>
      <c r="P335" t="s">
        <v>563</v>
      </c>
      <c r="Q335">
        <v>1</v>
      </c>
      <c r="X335">
        <v>0.01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2</v>
      </c>
      <c r="AF335" t="s">
        <v>3</v>
      </c>
      <c r="AG335">
        <v>0.01</v>
      </c>
      <c r="AH335">
        <v>2</v>
      </c>
      <c r="AI335">
        <v>35866958</v>
      </c>
      <c r="AJ335">
        <v>349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>
      <c r="A336">
        <f>ROW(Source!A339)</f>
        <v>339</v>
      </c>
      <c r="B336">
        <v>35866962</v>
      </c>
      <c r="C336">
        <v>35866956</v>
      </c>
      <c r="D336">
        <v>29172556</v>
      </c>
      <c r="E336">
        <v>1</v>
      </c>
      <c r="F336">
        <v>1</v>
      </c>
      <c r="G336">
        <v>1</v>
      </c>
      <c r="H336">
        <v>2</v>
      </c>
      <c r="I336" t="s">
        <v>564</v>
      </c>
      <c r="J336" t="s">
        <v>565</v>
      </c>
      <c r="K336" t="s">
        <v>566</v>
      </c>
      <c r="L336">
        <v>1368</v>
      </c>
      <c r="N336">
        <v>1011</v>
      </c>
      <c r="O336" t="s">
        <v>567</v>
      </c>
      <c r="P336" t="s">
        <v>567</v>
      </c>
      <c r="Q336">
        <v>1</v>
      </c>
      <c r="X336">
        <v>0.01</v>
      </c>
      <c r="Y336">
        <v>0</v>
      </c>
      <c r="Z336">
        <v>31.26</v>
      </c>
      <c r="AA336">
        <v>13.5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0.01</v>
      </c>
      <c r="AH336">
        <v>2</v>
      </c>
      <c r="AI336">
        <v>35866959</v>
      </c>
      <c r="AJ336">
        <v>350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>
      <c r="A337">
        <f>ROW(Source!A340)</f>
        <v>340</v>
      </c>
      <c r="B337">
        <v>35866967</v>
      </c>
      <c r="C337">
        <v>35866963</v>
      </c>
      <c r="D337">
        <v>18408066</v>
      </c>
      <c r="E337">
        <v>1</v>
      </c>
      <c r="F337">
        <v>1</v>
      </c>
      <c r="G337">
        <v>1</v>
      </c>
      <c r="H337">
        <v>1</v>
      </c>
      <c r="I337" t="s">
        <v>568</v>
      </c>
      <c r="J337" t="s">
        <v>3</v>
      </c>
      <c r="K337" t="s">
        <v>569</v>
      </c>
      <c r="L337">
        <v>1369</v>
      </c>
      <c r="N337">
        <v>1013</v>
      </c>
      <c r="O337" t="s">
        <v>561</v>
      </c>
      <c r="P337" t="s">
        <v>561</v>
      </c>
      <c r="Q337">
        <v>1</v>
      </c>
      <c r="X337">
        <v>17.89</v>
      </c>
      <c r="Y337">
        <v>0</v>
      </c>
      <c r="Z337">
        <v>0</v>
      </c>
      <c r="AA337">
        <v>0</v>
      </c>
      <c r="AB337">
        <v>256.16000000000003</v>
      </c>
      <c r="AC337">
        <v>0</v>
      </c>
      <c r="AD337">
        <v>1</v>
      </c>
      <c r="AE337">
        <v>1</v>
      </c>
      <c r="AF337" t="s">
        <v>3</v>
      </c>
      <c r="AG337">
        <v>17.89</v>
      </c>
      <c r="AH337">
        <v>2</v>
      </c>
      <c r="AI337">
        <v>35866964</v>
      </c>
      <c r="AJ337">
        <v>351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>
      <c r="A338">
        <f>ROW(Source!A340)</f>
        <v>340</v>
      </c>
      <c r="B338">
        <v>35866968</v>
      </c>
      <c r="C338">
        <v>35866963</v>
      </c>
      <c r="D338">
        <v>121548</v>
      </c>
      <c r="E338">
        <v>1</v>
      </c>
      <c r="F338">
        <v>1</v>
      </c>
      <c r="G338">
        <v>1</v>
      </c>
      <c r="H338">
        <v>1</v>
      </c>
      <c r="I338" t="s">
        <v>35</v>
      </c>
      <c r="J338" t="s">
        <v>3</v>
      </c>
      <c r="K338" t="s">
        <v>562</v>
      </c>
      <c r="L338">
        <v>608254</v>
      </c>
      <c r="N338">
        <v>1013</v>
      </c>
      <c r="O338" t="s">
        <v>563</v>
      </c>
      <c r="P338" t="s">
        <v>563</v>
      </c>
      <c r="Q338">
        <v>1</v>
      </c>
      <c r="X338">
        <v>0.08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2</v>
      </c>
      <c r="AF338" t="s">
        <v>3</v>
      </c>
      <c r="AG338">
        <v>0.08</v>
      </c>
      <c r="AH338">
        <v>2</v>
      </c>
      <c r="AI338">
        <v>35866965</v>
      </c>
      <c r="AJ338">
        <v>352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>
      <c r="A339">
        <f>ROW(Source!A340)</f>
        <v>340</v>
      </c>
      <c r="B339">
        <v>35866969</v>
      </c>
      <c r="C339">
        <v>35866963</v>
      </c>
      <c r="D339">
        <v>29172556</v>
      </c>
      <c r="E339">
        <v>1</v>
      </c>
      <c r="F339">
        <v>1</v>
      </c>
      <c r="G339">
        <v>1</v>
      </c>
      <c r="H339">
        <v>2</v>
      </c>
      <c r="I339" t="s">
        <v>564</v>
      </c>
      <c r="J339" t="s">
        <v>565</v>
      </c>
      <c r="K339" t="s">
        <v>566</v>
      </c>
      <c r="L339">
        <v>1368</v>
      </c>
      <c r="N339">
        <v>1011</v>
      </c>
      <c r="O339" t="s">
        <v>567</v>
      </c>
      <c r="P339" t="s">
        <v>567</v>
      </c>
      <c r="Q339">
        <v>1</v>
      </c>
      <c r="X339">
        <v>0.08</v>
      </c>
      <c r="Y339">
        <v>0</v>
      </c>
      <c r="Z339">
        <v>31.26</v>
      </c>
      <c r="AA339">
        <v>13.5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0.08</v>
      </c>
      <c r="AH339">
        <v>2</v>
      </c>
      <c r="AI339">
        <v>35866966</v>
      </c>
      <c r="AJ339">
        <v>353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>
      <c r="A340">
        <f>ROW(Source!A341)</f>
        <v>341</v>
      </c>
      <c r="B340">
        <v>35866976</v>
      </c>
      <c r="C340">
        <v>35866970</v>
      </c>
      <c r="D340">
        <v>18408066</v>
      </c>
      <c r="E340">
        <v>1</v>
      </c>
      <c r="F340">
        <v>1</v>
      </c>
      <c r="G340">
        <v>1</v>
      </c>
      <c r="H340">
        <v>1</v>
      </c>
      <c r="I340" t="s">
        <v>568</v>
      </c>
      <c r="J340" t="s">
        <v>3</v>
      </c>
      <c r="K340" t="s">
        <v>569</v>
      </c>
      <c r="L340">
        <v>1369</v>
      </c>
      <c r="N340">
        <v>1013</v>
      </c>
      <c r="O340" t="s">
        <v>561</v>
      </c>
      <c r="P340" t="s">
        <v>561</v>
      </c>
      <c r="Q340">
        <v>1</v>
      </c>
      <c r="X340">
        <v>179.3</v>
      </c>
      <c r="Y340">
        <v>0</v>
      </c>
      <c r="Z340">
        <v>0</v>
      </c>
      <c r="AA340">
        <v>0</v>
      </c>
      <c r="AB340">
        <v>256.16000000000003</v>
      </c>
      <c r="AC340">
        <v>0</v>
      </c>
      <c r="AD340">
        <v>1</v>
      </c>
      <c r="AE340">
        <v>1</v>
      </c>
      <c r="AF340" t="s">
        <v>3</v>
      </c>
      <c r="AG340">
        <v>179.3</v>
      </c>
      <c r="AH340">
        <v>2</v>
      </c>
      <c r="AI340">
        <v>35866971</v>
      </c>
      <c r="AJ340">
        <v>354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>
      <c r="A341">
        <f>ROW(Source!A341)</f>
        <v>341</v>
      </c>
      <c r="B341">
        <v>35866977</v>
      </c>
      <c r="C341">
        <v>35866970</v>
      </c>
      <c r="D341">
        <v>121548</v>
      </c>
      <c r="E341">
        <v>1</v>
      </c>
      <c r="F341">
        <v>1</v>
      </c>
      <c r="G341">
        <v>1</v>
      </c>
      <c r="H341">
        <v>1</v>
      </c>
      <c r="I341" t="s">
        <v>35</v>
      </c>
      <c r="J341" t="s">
        <v>3</v>
      </c>
      <c r="K341" t="s">
        <v>562</v>
      </c>
      <c r="L341">
        <v>608254</v>
      </c>
      <c r="N341">
        <v>1013</v>
      </c>
      <c r="O341" t="s">
        <v>563</v>
      </c>
      <c r="P341" t="s">
        <v>563</v>
      </c>
      <c r="Q341">
        <v>1</v>
      </c>
      <c r="X341">
        <v>3.97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2</v>
      </c>
      <c r="AF341" t="s">
        <v>3</v>
      </c>
      <c r="AG341">
        <v>3.97</v>
      </c>
      <c r="AH341">
        <v>2</v>
      </c>
      <c r="AI341">
        <v>35866972</v>
      </c>
      <c r="AJ341">
        <v>355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>
      <c r="A342">
        <f>ROW(Source!A341)</f>
        <v>341</v>
      </c>
      <c r="B342">
        <v>35866978</v>
      </c>
      <c r="C342">
        <v>35866970</v>
      </c>
      <c r="D342">
        <v>29172710</v>
      </c>
      <c r="E342">
        <v>1</v>
      </c>
      <c r="F342">
        <v>1</v>
      </c>
      <c r="G342">
        <v>1</v>
      </c>
      <c r="H342">
        <v>2</v>
      </c>
      <c r="I342" t="s">
        <v>570</v>
      </c>
      <c r="J342" t="s">
        <v>571</v>
      </c>
      <c r="K342" t="s">
        <v>572</v>
      </c>
      <c r="L342">
        <v>1368</v>
      </c>
      <c r="N342">
        <v>1011</v>
      </c>
      <c r="O342" t="s">
        <v>567</v>
      </c>
      <c r="P342" t="s">
        <v>567</v>
      </c>
      <c r="Q342">
        <v>1</v>
      </c>
      <c r="X342">
        <v>3.97</v>
      </c>
      <c r="Y342">
        <v>0</v>
      </c>
      <c r="Z342">
        <v>46.56</v>
      </c>
      <c r="AA342">
        <v>10.06</v>
      </c>
      <c r="AB342">
        <v>0</v>
      </c>
      <c r="AC342">
        <v>0</v>
      </c>
      <c r="AD342">
        <v>1</v>
      </c>
      <c r="AE342">
        <v>0</v>
      </c>
      <c r="AF342" t="s">
        <v>3</v>
      </c>
      <c r="AG342">
        <v>3.97</v>
      </c>
      <c r="AH342">
        <v>2</v>
      </c>
      <c r="AI342">
        <v>35866973</v>
      </c>
      <c r="AJ342">
        <v>356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>
      <c r="A343">
        <f>ROW(Source!A341)</f>
        <v>341</v>
      </c>
      <c r="B343">
        <v>35866979</v>
      </c>
      <c r="C343">
        <v>35866970</v>
      </c>
      <c r="D343">
        <v>29174533</v>
      </c>
      <c r="E343">
        <v>1</v>
      </c>
      <c r="F343">
        <v>1</v>
      </c>
      <c r="G343">
        <v>1</v>
      </c>
      <c r="H343">
        <v>2</v>
      </c>
      <c r="I343" t="s">
        <v>573</v>
      </c>
      <c r="J343" t="s">
        <v>574</v>
      </c>
      <c r="K343" t="s">
        <v>575</v>
      </c>
      <c r="L343">
        <v>1368</v>
      </c>
      <c r="N343">
        <v>1011</v>
      </c>
      <c r="O343" t="s">
        <v>567</v>
      </c>
      <c r="P343" t="s">
        <v>567</v>
      </c>
      <c r="Q343">
        <v>1</v>
      </c>
      <c r="X343">
        <v>7.93</v>
      </c>
      <c r="Y343">
        <v>0</v>
      </c>
      <c r="Z343">
        <v>1.53</v>
      </c>
      <c r="AA343">
        <v>0</v>
      </c>
      <c r="AB343">
        <v>0</v>
      </c>
      <c r="AC343">
        <v>0</v>
      </c>
      <c r="AD343">
        <v>1</v>
      </c>
      <c r="AE343">
        <v>0</v>
      </c>
      <c r="AF343" t="s">
        <v>3</v>
      </c>
      <c r="AG343">
        <v>7.93</v>
      </c>
      <c r="AH343">
        <v>2</v>
      </c>
      <c r="AI343">
        <v>35866974</v>
      </c>
      <c r="AJ343">
        <v>357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>
      <c r="A344">
        <f>ROW(Source!A341)</f>
        <v>341</v>
      </c>
      <c r="B344">
        <v>35866980</v>
      </c>
      <c r="C344">
        <v>35866970</v>
      </c>
      <c r="D344">
        <v>29164349</v>
      </c>
      <c r="E344">
        <v>1</v>
      </c>
      <c r="F344">
        <v>1</v>
      </c>
      <c r="G344">
        <v>1</v>
      </c>
      <c r="H344">
        <v>3</v>
      </c>
      <c r="I344" t="s">
        <v>28</v>
      </c>
      <c r="J344" t="s">
        <v>31</v>
      </c>
      <c r="K344" t="s">
        <v>29</v>
      </c>
      <c r="L344">
        <v>1348</v>
      </c>
      <c r="N344">
        <v>1009</v>
      </c>
      <c r="O344" t="s">
        <v>30</v>
      </c>
      <c r="P344" t="s">
        <v>30</v>
      </c>
      <c r="Q344">
        <v>1000</v>
      </c>
      <c r="X344">
        <v>10.5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s">
        <v>3</v>
      </c>
      <c r="AG344">
        <v>10.5</v>
      </c>
      <c r="AH344">
        <v>2</v>
      </c>
      <c r="AI344">
        <v>35866975</v>
      </c>
      <c r="AJ344">
        <v>358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>
        <f>ROW(Source!A380)</f>
        <v>380</v>
      </c>
      <c r="B345">
        <v>35866990</v>
      </c>
      <c r="C345">
        <v>35866982</v>
      </c>
      <c r="D345">
        <v>18407150</v>
      </c>
      <c r="E345">
        <v>1</v>
      </c>
      <c r="F345">
        <v>1</v>
      </c>
      <c r="G345">
        <v>1</v>
      </c>
      <c r="H345">
        <v>1</v>
      </c>
      <c r="I345" t="s">
        <v>576</v>
      </c>
      <c r="J345" t="s">
        <v>3</v>
      </c>
      <c r="K345" t="s">
        <v>577</v>
      </c>
      <c r="L345">
        <v>1369</v>
      </c>
      <c r="N345">
        <v>1013</v>
      </c>
      <c r="O345" t="s">
        <v>561</v>
      </c>
      <c r="P345" t="s">
        <v>561</v>
      </c>
      <c r="Q345">
        <v>1</v>
      </c>
      <c r="X345">
        <v>21.19</v>
      </c>
      <c r="Y345">
        <v>0</v>
      </c>
      <c r="Z345">
        <v>0</v>
      </c>
      <c r="AA345">
        <v>0</v>
      </c>
      <c r="AB345">
        <v>272.45</v>
      </c>
      <c r="AC345">
        <v>0</v>
      </c>
      <c r="AD345">
        <v>1</v>
      </c>
      <c r="AE345">
        <v>1</v>
      </c>
      <c r="AF345" t="s">
        <v>3</v>
      </c>
      <c r="AG345">
        <v>21.19</v>
      </c>
      <c r="AH345">
        <v>2</v>
      </c>
      <c r="AI345">
        <v>35866983</v>
      </c>
      <c r="AJ345">
        <v>359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>
      <c r="A346">
        <f>ROW(Source!A380)</f>
        <v>380</v>
      </c>
      <c r="B346">
        <v>35866991</v>
      </c>
      <c r="C346">
        <v>35866982</v>
      </c>
      <c r="D346">
        <v>121548</v>
      </c>
      <c r="E346">
        <v>1</v>
      </c>
      <c r="F346">
        <v>1</v>
      </c>
      <c r="G346">
        <v>1</v>
      </c>
      <c r="H346">
        <v>1</v>
      </c>
      <c r="I346" t="s">
        <v>35</v>
      </c>
      <c r="J346" t="s">
        <v>3</v>
      </c>
      <c r="K346" t="s">
        <v>562</v>
      </c>
      <c r="L346">
        <v>608254</v>
      </c>
      <c r="N346">
        <v>1013</v>
      </c>
      <c r="O346" t="s">
        <v>563</v>
      </c>
      <c r="P346" t="s">
        <v>563</v>
      </c>
      <c r="Q346">
        <v>1</v>
      </c>
      <c r="X346">
        <v>0.04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2</v>
      </c>
      <c r="AF346" t="s">
        <v>3</v>
      </c>
      <c r="AG346">
        <v>0.04</v>
      </c>
      <c r="AH346">
        <v>2</v>
      </c>
      <c r="AI346">
        <v>35866984</v>
      </c>
      <c r="AJ346">
        <v>360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>
      <c r="A347">
        <f>ROW(Source!A380)</f>
        <v>380</v>
      </c>
      <c r="B347">
        <v>35866992</v>
      </c>
      <c r="C347">
        <v>35866982</v>
      </c>
      <c r="D347">
        <v>29172556</v>
      </c>
      <c r="E347">
        <v>1</v>
      </c>
      <c r="F347">
        <v>1</v>
      </c>
      <c r="G347">
        <v>1</v>
      </c>
      <c r="H347">
        <v>2</v>
      </c>
      <c r="I347" t="s">
        <v>564</v>
      </c>
      <c r="J347" t="s">
        <v>565</v>
      </c>
      <c r="K347" t="s">
        <v>566</v>
      </c>
      <c r="L347">
        <v>1368</v>
      </c>
      <c r="N347">
        <v>1011</v>
      </c>
      <c r="O347" t="s">
        <v>567</v>
      </c>
      <c r="P347" t="s">
        <v>567</v>
      </c>
      <c r="Q347">
        <v>1</v>
      </c>
      <c r="X347">
        <v>0.04</v>
      </c>
      <c r="Y347">
        <v>0</v>
      </c>
      <c r="Z347">
        <v>31.26</v>
      </c>
      <c r="AA347">
        <v>13.5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0.04</v>
      </c>
      <c r="AH347">
        <v>2</v>
      </c>
      <c r="AI347">
        <v>35866985</v>
      </c>
      <c r="AJ347">
        <v>361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>
      <c r="A348">
        <f>ROW(Source!A380)</f>
        <v>380</v>
      </c>
      <c r="B348">
        <v>35866993</v>
      </c>
      <c r="C348">
        <v>35866982</v>
      </c>
      <c r="D348">
        <v>29174913</v>
      </c>
      <c r="E348">
        <v>1</v>
      </c>
      <c r="F348">
        <v>1</v>
      </c>
      <c r="G348">
        <v>1</v>
      </c>
      <c r="H348">
        <v>2</v>
      </c>
      <c r="I348" t="s">
        <v>578</v>
      </c>
      <c r="J348" t="s">
        <v>579</v>
      </c>
      <c r="K348" t="s">
        <v>580</v>
      </c>
      <c r="L348">
        <v>1368</v>
      </c>
      <c r="N348">
        <v>1011</v>
      </c>
      <c r="O348" t="s">
        <v>567</v>
      </c>
      <c r="P348" t="s">
        <v>567</v>
      </c>
      <c r="Q348">
        <v>1</v>
      </c>
      <c r="X348">
        <v>0.15</v>
      </c>
      <c r="Y348">
        <v>0</v>
      </c>
      <c r="Z348">
        <v>87.17</v>
      </c>
      <c r="AA348">
        <v>11.6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0.15</v>
      </c>
      <c r="AH348">
        <v>2</v>
      </c>
      <c r="AI348">
        <v>35866986</v>
      </c>
      <c r="AJ348">
        <v>362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>
      <c r="A349">
        <f>ROW(Source!A380)</f>
        <v>380</v>
      </c>
      <c r="B349">
        <v>35866994</v>
      </c>
      <c r="C349">
        <v>35866982</v>
      </c>
      <c r="D349">
        <v>29108696</v>
      </c>
      <c r="E349">
        <v>1</v>
      </c>
      <c r="F349">
        <v>1</v>
      </c>
      <c r="G349">
        <v>1</v>
      </c>
      <c r="H349">
        <v>3</v>
      </c>
      <c r="I349" t="s">
        <v>581</v>
      </c>
      <c r="J349" t="s">
        <v>582</v>
      </c>
      <c r="K349" t="s">
        <v>583</v>
      </c>
      <c r="L349">
        <v>1354</v>
      </c>
      <c r="N349">
        <v>1010</v>
      </c>
      <c r="O349" t="s">
        <v>237</v>
      </c>
      <c r="P349" t="s">
        <v>237</v>
      </c>
      <c r="Q349">
        <v>1</v>
      </c>
      <c r="X349">
        <v>56.6</v>
      </c>
      <c r="Y349">
        <v>67.209999999999994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56.6</v>
      </c>
      <c r="AH349">
        <v>2</v>
      </c>
      <c r="AI349">
        <v>35866987</v>
      </c>
      <c r="AJ349">
        <v>363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>
      <c r="A350">
        <f>ROW(Source!A380)</f>
        <v>380</v>
      </c>
      <c r="B350">
        <v>35866995</v>
      </c>
      <c r="C350">
        <v>35866982</v>
      </c>
      <c r="D350">
        <v>29109717</v>
      </c>
      <c r="E350">
        <v>1</v>
      </c>
      <c r="F350">
        <v>1</v>
      </c>
      <c r="G350">
        <v>1</v>
      </c>
      <c r="H350">
        <v>3</v>
      </c>
      <c r="I350" t="s">
        <v>971</v>
      </c>
      <c r="J350" t="s">
        <v>972</v>
      </c>
      <c r="K350" t="s">
        <v>973</v>
      </c>
      <c r="L350">
        <v>1301</v>
      </c>
      <c r="N350">
        <v>1003</v>
      </c>
      <c r="O350" t="s">
        <v>142</v>
      </c>
      <c r="P350" t="s">
        <v>142</v>
      </c>
      <c r="Q350">
        <v>1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</v>
      </c>
      <c r="AD350">
        <v>0</v>
      </c>
      <c r="AE350">
        <v>0</v>
      </c>
      <c r="AF350" t="s">
        <v>3</v>
      </c>
      <c r="AG350">
        <v>0</v>
      </c>
      <c r="AH350">
        <v>3</v>
      </c>
      <c r="AI350">
        <v>-1</v>
      </c>
      <c r="AJ350" t="s">
        <v>3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>
        <f>ROW(Source!A380)</f>
        <v>380</v>
      </c>
      <c r="B351">
        <v>35866996</v>
      </c>
      <c r="C351">
        <v>35866982</v>
      </c>
      <c r="D351">
        <v>29115197</v>
      </c>
      <c r="E351">
        <v>1</v>
      </c>
      <c r="F351">
        <v>1</v>
      </c>
      <c r="G351">
        <v>1</v>
      </c>
      <c r="H351">
        <v>3</v>
      </c>
      <c r="I351" t="s">
        <v>584</v>
      </c>
      <c r="J351" t="s">
        <v>585</v>
      </c>
      <c r="K351" t="s">
        <v>586</v>
      </c>
      <c r="L351">
        <v>1354</v>
      </c>
      <c r="N351">
        <v>1010</v>
      </c>
      <c r="O351" t="s">
        <v>237</v>
      </c>
      <c r="P351" t="s">
        <v>237</v>
      </c>
      <c r="Q351">
        <v>1</v>
      </c>
      <c r="X351">
        <v>400</v>
      </c>
      <c r="Y351">
        <v>0.5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400</v>
      </c>
      <c r="AH351">
        <v>2</v>
      </c>
      <c r="AI351">
        <v>35866988</v>
      </c>
      <c r="AJ351">
        <v>365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>
      <c r="A352">
        <f>ROW(Source!A382)</f>
        <v>382</v>
      </c>
      <c r="B352">
        <v>35867008</v>
      </c>
      <c r="C352">
        <v>35866998</v>
      </c>
      <c r="D352">
        <v>18413230</v>
      </c>
      <c r="E352">
        <v>1</v>
      </c>
      <c r="F352">
        <v>1</v>
      </c>
      <c r="G352">
        <v>1</v>
      </c>
      <c r="H352">
        <v>1</v>
      </c>
      <c r="I352" t="s">
        <v>587</v>
      </c>
      <c r="J352" t="s">
        <v>3</v>
      </c>
      <c r="K352" t="s">
        <v>588</v>
      </c>
      <c r="L352">
        <v>1369</v>
      </c>
      <c r="N352">
        <v>1013</v>
      </c>
      <c r="O352" t="s">
        <v>561</v>
      </c>
      <c r="P352" t="s">
        <v>561</v>
      </c>
      <c r="Q352">
        <v>1</v>
      </c>
      <c r="X352">
        <v>166.47</v>
      </c>
      <c r="Y352">
        <v>0</v>
      </c>
      <c r="Z352">
        <v>0</v>
      </c>
      <c r="AA352">
        <v>0</v>
      </c>
      <c r="AB352">
        <v>293.22000000000003</v>
      </c>
      <c r="AC352">
        <v>0</v>
      </c>
      <c r="AD352">
        <v>1</v>
      </c>
      <c r="AE352">
        <v>1</v>
      </c>
      <c r="AF352" t="s">
        <v>3</v>
      </c>
      <c r="AG352">
        <v>166.47</v>
      </c>
      <c r="AH352">
        <v>2</v>
      </c>
      <c r="AI352">
        <v>35866999</v>
      </c>
      <c r="AJ352">
        <v>366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>
      <c r="A353">
        <f>ROW(Source!A382)</f>
        <v>382</v>
      </c>
      <c r="B353">
        <v>35867009</v>
      </c>
      <c r="C353">
        <v>35866998</v>
      </c>
      <c r="D353">
        <v>121548</v>
      </c>
      <c r="E353">
        <v>1</v>
      </c>
      <c r="F353">
        <v>1</v>
      </c>
      <c r="G353">
        <v>1</v>
      </c>
      <c r="H353">
        <v>1</v>
      </c>
      <c r="I353" t="s">
        <v>35</v>
      </c>
      <c r="J353" t="s">
        <v>3</v>
      </c>
      <c r="K353" t="s">
        <v>562</v>
      </c>
      <c r="L353">
        <v>608254</v>
      </c>
      <c r="N353">
        <v>1013</v>
      </c>
      <c r="O353" t="s">
        <v>563</v>
      </c>
      <c r="P353" t="s">
        <v>563</v>
      </c>
      <c r="Q353">
        <v>1</v>
      </c>
      <c r="X353">
        <v>0.08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2</v>
      </c>
      <c r="AF353" t="s">
        <v>3</v>
      </c>
      <c r="AG353">
        <v>0.08</v>
      </c>
      <c r="AH353">
        <v>2</v>
      </c>
      <c r="AI353">
        <v>35867000</v>
      </c>
      <c r="AJ353">
        <v>367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>
        <f>ROW(Source!A382)</f>
        <v>382</v>
      </c>
      <c r="B354">
        <v>35867010</v>
      </c>
      <c r="C354">
        <v>35866998</v>
      </c>
      <c r="D354">
        <v>29172556</v>
      </c>
      <c r="E354">
        <v>1</v>
      </c>
      <c r="F354">
        <v>1</v>
      </c>
      <c r="G354">
        <v>1</v>
      </c>
      <c r="H354">
        <v>2</v>
      </c>
      <c r="I354" t="s">
        <v>564</v>
      </c>
      <c r="J354" t="s">
        <v>565</v>
      </c>
      <c r="K354" t="s">
        <v>566</v>
      </c>
      <c r="L354">
        <v>1368</v>
      </c>
      <c r="N354">
        <v>1011</v>
      </c>
      <c r="O354" t="s">
        <v>567</v>
      </c>
      <c r="P354" t="s">
        <v>567</v>
      </c>
      <c r="Q354">
        <v>1</v>
      </c>
      <c r="X354">
        <v>0.08</v>
      </c>
      <c r="Y354">
        <v>0</v>
      </c>
      <c r="Z354">
        <v>31.26</v>
      </c>
      <c r="AA354">
        <v>13.5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0.08</v>
      </c>
      <c r="AH354">
        <v>2</v>
      </c>
      <c r="AI354">
        <v>35867001</v>
      </c>
      <c r="AJ354">
        <v>368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>
        <f>ROW(Source!A382)</f>
        <v>382</v>
      </c>
      <c r="B355">
        <v>35867011</v>
      </c>
      <c r="C355">
        <v>35866998</v>
      </c>
      <c r="D355">
        <v>29174591</v>
      </c>
      <c r="E355">
        <v>1</v>
      </c>
      <c r="F355">
        <v>1</v>
      </c>
      <c r="G355">
        <v>1</v>
      </c>
      <c r="H355">
        <v>2</v>
      </c>
      <c r="I355" t="s">
        <v>589</v>
      </c>
      <c r="J355" t="s">
        <v>590</v>
      </c>
      <c r="K355" t="s">
        <v>591</v>
      </c>
      <c r="L355">
        <v>1368</v>
      </c>
      <c r="N355">
        <v>1011</v>
      </c>
      <c r="O355" t="s">
        <v>567</v>
      </c>
      <c r="P355" t="s">
        <v>567</v>
      </c>
      <c r="Q355">
        <v>1</v>
      </c>
      <c r="X355">
        <v>0.26</v>
      </c>
      <c r="Y355">
        <v>0</v>
      </c>
      <c r="Z355">
        <v>0.95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0.26</v>
      </c>
      <c r="AH355">
        <v>2</v>
      </c>
      <c r="AI355">
        <v>35867002</v>
      </c>
      <c r="AJ355">
        <v>369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>
      <c r="A356">
        <f>ROW(Source!A382)</f>
        <v>382</v>
      </c>
      <c r="B356">
        <v>35867012</v>
      </c>
      <c r="C356">
        <v>35866998</v>
      </c>
      <c r="D356">
        <v>29174913</v>
      </c>
      <c r="E356">
        <v>1</v>
      </c>
      <c r="F356">
        <v>1</v>
      </c>
      <c r="G356">
        <v>1</v>
      </c>
      <c r="H356">
        <v>2</v>
      </c>
      <c r="I356" t="s">
        <v>578</v>
      </c>
      <c r="J356" t="s">
        <v>579</v>
      </c>
      <c r="K356" t="s">
        <v>580</v>
      </c>
      <c r="L356">
        <v>1368</v>
      </c>
      <c r="N356">
        <v>1011</v>
      </c>
      <c r="O356" t="s">
        <v>567</v>
      </c>
      <c r="P356" t="s">
        <v>567</v>
      </c>
      <c r="Q356">
        <v>1</v>
      </c>
      <c r="X356">
        <v>0.5</v>
      </c>
      <c r="Y356">
        <v>0</v>
      </c>
      <c r="Z356">
        <v>87.17</v>
      </c>
      <c r="AA356">
        <v>11.6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0.5</v>
      </c>
      <c r="AH356">
        <v>2</v>
      </c>
      <c r="AI356">
        <v>35867003</v>
      </c>
      <c r="AJ356">
        <v>370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>
      <c r="A357">
        <f>ROW(Source!A382)</f>
        <v>382</v>
      </c>
      <c r="B357">
        <v>35867013</v>
      </c>
      <c r="C357">
        <v>35866998</v>
      </c>
      <c r="D357">
        <v>29107800</v>
      </c>
      <c r="E357">
        <v>1</v>
      </c>
      <c r="F357">
        <v>1</v>
      </c>
      <c r="G357">
        <v>1</v>
      </c>
      <c r="H357">
        <v>3</v>
      </c>
      <c r="I357" t="s">
        <v>592</v>
      </c>
      <c r="J357" t="s">
        <v>593</v>
      </c>
      <c r="K357" t="s">
        <v>594</v>
      </c>
      <c r="L357">
        <v>1346</v>
      </c>
      <c r="N357">
        <v>1009</v>
      </c>
      <c r="O357" t="s">
        <v>160</v>
      </c>
      <c r="P357" t="s">
        <v>160</v>
      </c>
      <c r="Q357">
        <v>1</v>
      </c>
      <c r="X357">
        <v>0.2</v>
      </c>
      <c r="Y357">
        <v>1.81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0</v>
      </c>
      <c r="AF357" t="s">
        <v>3</v>
      </c>
      <c r="AG357">
        <v>0.2</v>
      </c>
      <c r="AH357">
        <v>2</v>
      </c>
      <c r="AI357">
        <v>35867004</v>
      </c>
      <c r="AJ357">
        <v>371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>
      <c r="A358">
        <f>ROW(Source!A382)</f>
        <v>382</v>
      </c>
      <c r="B358">
        <v>35867014</v>
      </c>
      <c r="C358">
        <v>35866998</v>
      </c>
      <c r="D358">
        <v>29109411</v>
      </c>
      <c r="E358">
        <v>1</v>
      </c>
      <c r="F358">
        <v>1</v>
      </c>
      <c r="G358">
        <v>1</v>
      </c>
      <c r="H358">
        <v>3</v>
      </c>
      <c r="I358" t="s">
        <v>595</v>
      </c>
      <c r="J358" t="s">
        <v>596</v>
      </c>
      <c r="K358" t="s">
        <v>597</v>
      </c>
      <c r="L358">
        <v>1346</v>
      </c>
      <c r="N358">
        <v>1009</v>
      </c>
      <c r="O358" t="s">
        <v>160</v>
      </c>
      <c r="P358" t="s">
        <v>160</v>
      </c>
      <c r="Q358">
        <v>1</v>
      </c>
      <c r="X358">
        <v>30</v>
      </c>
      <c r="Y358">
        <v>15.95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30</v>
      </c>
      <c r="AH358">
        <v>2</v>
      </c>
      <c r="AI358">
        <v>35867005</v>
      </c>
      <c r="AJ358">
        <v>373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>
      <c r="A359">
        <f>ROW(Source!A382)</f>
        <v>382</v>
      </c>
      <c r="B359">
        <v>35867015</v>
      </c>
      <c r="C359">
        <v>35866998</v>
      </c>
      <c r="D359">
        <v>29109535</v>
      </c>
      <c r="E359">
        <v>1</v>
      </c>
      <c r="F359">
        <v>1</v>
      </c>
      <c r="G359">
        <v>1</v>
      </c>
      <c r="H359">
        <v>3</v>
      </c>
      <c r="I359" t="s">
        <v>287</v>
      </c>
      <c r="J359" t="s">
        <v>289</v>
      </c>
      <c r="K359" t="s">
        <v>288</v>
      </c>
      <c r="L359">
        <v>1327</v>
      </c>
      <c r="N359">
        <v>1005</v>
      </c>
      <c r="O359" t="s">
        <v>155</v>
      </c>
      <c r="P359" t="s">
        <v>155</v>
      </c>
      <c r="Q359">
        <v>1</v>
      </c>
      <c r="X359">
        <v>105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s">
        <v>3</v>
      </c>
      <c r="AG359">
        <v>105</v>
      </c>
      <c r="AH359">
        <v>3</v>
      </c>
      <c r="AI359">
        <v>-1</v>
      </c>
      <c r="AJ359" t="s">
        <v>3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>
        <f>ROW(Source!A382)</f>
        <v>382</v>
      </c>
      <c r="B360">
        <v>35867016</v>
      </c>
      <c r="C360">
        <v>35866998</v>
      </c>
      <c r="D360">
        <v>29109265</v>
      </c>
      <c r="E360">
        <v>1</v>
      </c>
      <c r="F360">
        <v>1</v>
      </c>
      <c r="G360">
        <v>1</v>
      </c>
      <c r="H360">
        <v>3</v>
      </c>
      <c r="I360" t="s">
        <v>290</v>
      </c>
      <c r="J360" t="s">
        <v>292</v>
      </c>
      <c r="K360" t="s">
        <v>291</v>
      </c>
      <c r="L360">
        <v>1348</v>
      </c>
      <c r="N360">
        <v>1009</v>
      </c>
      <c r="O360" t="s">
        <v>30</v>
      </c>
      <c r="P360" t="s">
        <v>30</v>
      </c>
      <c r="Q360">
        <v>1000</v>
      </c>
      <c r="X360">
        <v>8.8999999999999999E-3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s">
        <v>3</v>
      </c>
      <c r="AG360">
        <v>8.8999999999999999E-3</v>
      </c>
      <c r="AH360">
        <v>3</v>
      </c>
      <c r="AI360">
        <v>-1</v>
      </c>
      <c r="AJ360" t="s">
        <v>3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>
      <c r="A361">
        <f>ROW(Source!A385)</f>
        <v>385</v>
      </c>
      <c r="B361">
        <v>35867028</v>
      </c>
      <c r="C361">
        <v>35867019</v>
      </c>
      <c r="D361">
        <v>18410572</v>
      </c>
      <c r="E361">
        <v>1</v>
      </c>
      <c r="F361">
        <v>1</v>
      </c>
      <c r="G361">
        <v>1</v>
      </c>
      <c r="H361">
        <v>1</v>
      </c>
      <c r="I361" t="s">
        <v>598</v>
      </c>
      <c r="J361" t="s">
        <v>3</v>
      </c>
      <c r="K361" t="s">
        <v>599</v>
      </c>
      <c r="L361">
        <v>1369</v>
      </c>
      <c r="N361">
        <v>1013</v>
      </c>
      <c r="O361" t="s">
        <v>561</v>
      </c>
      <c r="P361" t="s">
        <v>561</v>
      </c>
      <c r="Q361">
        <v>1</v>
      </c>
      <c r="X361">
        <v>73.14</v>
      </c>
      <c r="Y361">
        <v>0</v>
      </c>
      <c r="Z361">
        <v>0</v>
      </c>
      <c r="AA361">
        <v>0</v>
      </c>
      <c r="AB361">
        <v>8.74</v>
      </c>
      <c r="AC361">
        <v>0</v>
      </c>
      <c r="AD361">
        <v>1</v>
      </c>
      <c r="AE361">
        <v>1</v>
      </c>
      <c r="AF361" t="s">
        <v>167</v>
      </c>
      <c r="AG361">
        <v>84.11099999999999</v>
      </c>
      <c r="AH361">
        <v>2</v>
      </c>
      <c r="AI361">
        <v>35867020</v>
      </c>
      <c r="AJ361">
        <v>375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>
      <c r="A362">
        <f>ROW(Source!A385)</f>
        <v>385</v>
      </c>
      <c r="B362">
        <v>35867029</v>
      </c>
      <c r="C362">
        <v>35867019</v>
      </c>
      <c r="D362">
        <v>121548</v>
      </c>
      <c r="E362">
        <v>1</v>
      </c>
      <c r="F362">
        <v>1</v>
      </c>
      <c r="G362">
        <v>1</v>
      </c>
      <c r="H362">
        <v>1</v>
      </c>
      <c r="I362" t="s">
        <v>35</v>
      </c>
      <c r="J362" t="s">
        <v>3</v>
      </c>
      <c r="K362" t="s">
        <v>562</v>
      </c>
      <c r="L362">
        <v>608254</v>
      </c>
      <c r="N362">
        <v>1013</v>
      </c>
      <c r="O362" t="s">
        <v>563</v>
      </c>
      <c r="P362" t="s">
        <v>563</v>
      </c>
      <c r="Q362">
        <v>1</v>
      </c>
      <c r="X362">
        <v>1.37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2</v>
      </c>
      <c r="AF362" t="s">
        <v>133</v>
      </c>
      <c r="AG362">
        <v>1.7125000000000001</v>
      </c>
      <c r="AH362">
        <v>2</v>
      </c>
      <c r="AI362">
        <v>35867021</v>
      </c>
      <c r="AJ362">
        <v>376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>
      <c r="A363">
        <f>ROW(Source!A385)</f>
        <v>385</v>
      </c>
      <c r="B363">
        <v>35867030</v>
      </c>
      <c r="C363">
        <v>35867019</v>
      </c>
      <c r="D363">
        <v>29172379</v>
      </c>
      <c r="E363">
        <v>1</v>
      </c>
      <c r="F363">
        <v>1</v>
      </c>
      <c r="G363">
        <v>1</v>
      </c>
      <c r="H363">
        <v>2</v>
      </c>
      <c r="I363" t="s">
        <v>600</v>
      </c>
      <c r="J363" t="s">
        <v>601</v>
      </c>
      <c r="K363" t="s">
        <v>602</v>
      </c>
      <c r="L363">
        <v>1368</v>
      </c>
      <c r="N363">
        <v>1011</v>
      </c>
      <c r="O363" t="s">
        <v>567</v>
      </c>
      <c r="P363" t="s">
        <v>567</v>
      </c>
      <c r="Q363">
        <v>1</v>
      </c>
      <c r="X363">
        <v>1.37</v>
      </c>
      <c r="Y363">
        <v>0</v>
      </c>
      <c r="Z363">
        <v>112</v>
      </c>
      <c r="AA363">
        <v>13.5</v>
      </c>
      <c r="AB363">
        <v>0</v>
      </c>
      <c r="AC363">
        <v>0</v>
      </c>
      <c r="AD363">
        <v>1</v>
      </c>
      <c r="AE363">
        <v>0</v>
      </c>
      <c r="AF363" t="s">
        <v>133</v>
      </c>
      <c r="AG363">
        <v>1.7125000000000001</v>
      </c>
      <c r="AH363">
        <v>2</v>
      </c>
      <c r="AI363">
        <v>35867022</v>
      </c>
      <c r="AJ363">
        <v>377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>
        <f>ROW(Source!A385)</f>
        <v>385</v>
      </c>
      <c r="B364">
        <v>35867031</v>
      </c>
      <c r="C364">
        <v>35867019</v>
      </c>
      <c r="D364">
        <v>29174913</v>
      </c>
      <c r="E364">
        <v>1</v>
      </c>
      <c r="F364">
        <v>1</v>
      </c>
      <c r="G364">
        <v>1</v>
      </c>
      <c r="H364">
        <v>2</v>
      </c>
      <c r="I364" t="s">
        <v>578</v>
      </c>
      <c r="J364" t="s">
        <v>579</v>
      </c>
      <c r="K364" t="s">
        <v>580</v>
      </c>
      <c r="L364">
        <v>1368</v>
      </c>
      <c r="N364">
        <v>1011</v>
      </c>
      <c r="O364" t="s">
        <v>567</v>
      </c>
      <c r="P364" t="s">
        <v>567</v>
      </c>
      <c r="Q364">
        <v>1</v>
      </c>
      <c r="X364">
        <v>2.06</v>
      </c>
      <c r="Y364">
        <v>0</v>
      </c>
      <c r="Z364">
        <v>87.17</v>
      </c>
      <c r="AA364">
        <v>11.6</v>
      </c>
      <c r="AB364">
        <v>0</v>
      </c>
      <c r="AC364">
        <v>0</v>
      </c>
      <c r="AD364">
        <v>1</v>
      </c>
      <c r="AE364">
        <v>0</v>
      </c>
      <c r="AF364" t="s">
        <v>133</v>
      </c>
      <c r="AG364">
        <v>2.5750000000000002</v>
      </c>
      <c r="AH364">
        <v>2</v>
      </c>
      <c r="AI364">
        <v>35867023</v>
      </c>
      <c r="AJ364">
        <v>378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>
      <c r="A365">
        <f>ROW(Source!A385)</f>
        <v>385</v>
      </c>
      <c r="B365">
        <v>35867032</v>
      </c>
      <c r="C365">
        <v>35867019</v>
      </c>
      <c r="D365">
        <v>29114332</v>
      </c>
      <c r="E365">
        <v>1</v>
      </c>
      <c r="F365">
        <v>1</v>
      </c>
      <c r="G365">
        <v>1</v>
      </c>
      <c r="H365">
        <v>3</v>
      </c>
      <c r="I365" t="s">
        <v>603</v>
      </c>
      <c r="J365" t="s">
        <v>604</v>
      </c>
      <c r="K365" t="s">
        <v>605</v>
      </c>
      <c r="L365">
        <v>1348</v>
      </c>
      <c r="N365">
        <v>1009</v>
      </c>
      <c r="O365" t="s">
        <v>30</v>
      </c>
      <c r="P365" t="s">
        <v>30</v>
      </c>
      <c r="Q365">
        <v>1000</v>
      </c>
      <c r="X365">
        <v>3.3999999999999998E-3</v>
      </c>
      <c r="Y365">
        <v>11978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3.3999999999999998E-3</v>
      </c>
      <c r="AH365">
        <v>2</v>
      </c>
      <c r="AI365">
        <v>35867025</v>
      </c>
      <c r="AJ365">
        <v>380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>
      <c r="A366">
        <f>ROW(Source!A385)</f>
        <v>385</v>
      </c>
      <c r="B366">
        <v>35867033</v>
      </c>
      <c r="C366">
        <v>35867019</v>
      </c>
      <c r="D366">
        <v>29114830</v>
      </c>
      <c r="E366">
        <v>1</v>
      </c>
      <c r="F366">
        <v>1</v>
      </c>
      <c r="G366">
        <v>1</v>
      </c>
      <c r="H366">
        <v>3</v>
      </c>
      <c r="I366" t="s">
        <v>377</v>
      </c>
      <c r="J366" t="s">
        <v>379</v>
      </c>
      <c r="K366" t="s">
        <v>378</v>
      </c>
      <c r="L366">
        <v>1035</v>
      </c>
      <c r="N366">
        <v>1013</v>
      </c>
      <c r="O366" t="s">
        <v>170</v>
      </c>
      <c r="P366" t="s">
        <v>170</v>
      </c>
      <c r="Q366">
        <v>1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</v>
      </c>
      <c r="AD366">
        <v>0</v>
      </c>
      <c r="AE366">
        <v>0</v>
      </c>
      <c r="AF366" t="s">
        <v>3</v>
      </c>
      <c r="AG366">
        <v>0</v>
      </c>
      <c r="AH366">
        <v>3</v>
      </c>
      <c r="AI366">
        <v>-1</v>
      </c>
      <c r="AJ366" t="s">
        <v>3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>
      <c r="A367">
        <f>ROW(Source!A385)</f>
        <v>385</v>
      </c>
      <c r="B367">
        <v>35867034</v>
      </c>
      <c r="C367">
        <v>35867019</v>
      </c>
      <c r="D367">
        <v>29130561</v>
      </c>
      <c r="E367">
        <v>1</v>
      </c>
      <c r="F367">
        <v>1</v>
      </c>
      <c r="G367">
        <v>1</v>
      </c>
      <c r="H367">
        <v>3</v>
      </c>
      <c r="I367" t="s">
        <v>177</v>
      </c>
      <c r="J367" t="s">
        <v>179</v>
      </c>
      <c r="K367" t="s">
        <v>178</v>
      </c>
      <c r="L367">
        <v>1327</v>
      </c>
      <c r="N367">
        <v>1005</v>
      </c>
      <c r="O367" t="s">
        <v>155</v>
      </c>
      <c r="P367" t="s">
        <v>155</v>
      </c>
      <c r="Q367">
        <v>1</v>
      </c>
      <c r="X367">
        <v>100</v>
      </c>
      <c r="Y367">
        <v>207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 t="s">
        <v>3</v>
      </c>
      <c r="AG367">
        <v>100</v>
      </c>
      <c r="AH367">
        <v>2</v>
      </c>
      <c r="AI367">
        <v>35867026</v>
      </c>
      <c r="AJ367">
        <v>381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>
        <f>ROW(Source!A389)</f>
        <v>389</v>
      </c>
      <c r="B368">
        <v>36144948</v>
      </c>
      <c r="C368">
        <v>35867038</v>
      </c>
      <c r="D368">
        <v>18407150</v>
      </c>
      <c r="E368">
        <v>1</v>
      </c>
      <c r="F368">
        <v>1</v>
      </c>
      <c r="G368">
        <v>1</v>
      </c>
      <c r="H368">
        <v>1</v>
      </c>
      <c r="I368" t="s">
        <v>576</v>
      </c>
      <c r="J368" t="s">
        <v>3</v>
      </c>
      <c r="K368" t="s">
        <v>577</v>
      </c>
      <c r="L368">
        <v>1369</v>
      </c>
      <c r="N368">
        <v>1013</v>
      </c>
      <c r="O368" t="s">
        <v>561</v>
      </c>
      <c r="P368" t="s">
        <v>561</v>
      </c>
      <c r="Q368">
        <v>1</v>
      </c>
      <c r="X368">
        <v>35.74</v>
      </c>
      <c r="Y368">
        <v>0</v>
      </c>
      <c r="Z368">
        <v>0</v>
      </c>
      <c r="AA368">
        <v>0</v>
      </c>
      <c r="AB368">
        <v>272.45</v>
      </c>
      <c r="AC368">
        <v>0</v>
      </c>
      <c r="AD368">
        <v>1</v>
      </c>
      <c r="AE368">
        <v>1</v>
      </c>
      <c r="AF368" t="s">
        <v>134</v>
      </c>
      <c r="AG368">
        <v>41.100999999999999</v>
      </c>
      <c r="AH368">
        <v>2</v>
      </c>
      <c r="AI368">
        <v>36144948</v>
      </c>
      <c r="AJ368">
        <v>383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>
      <c r="A369">
        <f>ROW(Source!A389)</f>
        <v>389</v>
      </c>
      <c r="B369">
        <v>36144949</v>
      </c>
      <c r="C369">
        <v>35867038</v>
      </c>
      <c r="D369">
        <v>121548</v>
      </c>
      <c r="E369">
        <v>1</v>
      </c>
      <c r="F369">
        <v>1</v>
      </c>
      <c r="G369">
        <v>1</v>
      </c>
      <c r="H369">
        <v>1</v>
      </c>
      <c r="I369" t="s">
        <v>35</v>
      </c>
      <c r="J369" t="s">
        <v>3</v>
      </c>
      <c r="K369" t="s">
        <v>562</v>
      </c>
      <c r="L369">
        <v>608254</v>
      </c>
      <c r="N369">
        <v>1013</v>
      </c>
      <c r="O369" t="s">
        <v>563</v>
      </c>
      <c r="P369" t="s">
        <v>563</v>
      </c>
      <c r="Q369">
        <v>1</v>
      </c>
      <c r="X369">
        <v>0.18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2</v>
      </c>
      <c r="AF369" t="s">
        <v>133</v>
      </c>
      <c r="AG369">
        <v>0.22499999999999998</v>
      </c>
      <c r="AH369">
        <v>2</v>
      </c>
      <c r="AI369">
        <v>36144949</v>
      </c>
      <c r="AJ369">
        <v>384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>
      <c r="A370">
        <f>ROW(Source!A389)</f>
        <v>389</v>
      </c>
      <c r="B370">
        <v>36144950</v>
      </c>
      <c r="C370">
        <v>35867038</v>
      </c>
      <c r="D370">
        <v>29172556</v>
      </c>
      <c r="E370">
        <v>1</v>
      </c>
      <c r="F370">
        <v>1</v>
      </c>
      <c r="G370">
        <v>1</v>
      </c>
      <c r="H370">
        <v>2</v>
      </c>
      <c r="I370" t="s">
        <v>564</v>
      </c>
      <c r="J370" t="s">
        <v>565</v>
      </c>
      <c r="K370" t="s">
        <v>566</v>
      </c>
      <c r="L370">
        <v>1368</v>
      </c>
      <c r="N370">
        <v>1011</v>
      </c>
      <c r="O370" t="s">
        <v>567</v>
      </c>
      <c r="P370" t="s">
        <v>567</v>
      </c>
      <c r="Q370">
        <v>1</v>
      </c>
      <c r="X370">
        <v>0.18</v>
      </c>
      <c r="Y370">
        <v>0</v>
      </c>
      <c r="Z370">
        <v>31.26</v>
      </c>
      <c r="AA370">
        <v>13.5</v>
      </c>
      <c r="AB370">
        <v>0</v>
      </c>
      <c r="AC370">
        <v>0</v>
      </c>
      <c r="AD370">
        <v>1</v>
      </c>
      <c r="AE370">
        <v>0</v>
      </c>
      <c r="AF370" t="s">
        <v>133</v>
      </c>
      <c r="AG370">
        <v>0.22499999999999998</v>
      </c>
      <c r="AH370">
        <v>2</v>
      </c>
      <c r="AI370">
        <v>36144950</v>
      </c>
      <c r="AJ370">
        <v>385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>
      <c r="A371">
        <f>ROW(Source!A389)</f>
        <v>389</v>
      </c>
      <c r="B371">
        <v>36144951</v>
      </c>
      <c r="C371">
        <v>35867038</v>
      </c>
      <c r="D371">
        <v>29174591</v>
      </c>
      <c r="E371">
        <v>1</v>
      </c>
      <c r="F371">
        <v>1</v>
      </c>
      <c r="G371">
        <v>1</v>
      </c>
      <c r="H371">
        <v>2</v>
      </c>
      <c r="I371" t="s">
        <v>589</v>
      </c>
      <c r="J371" t="s">
        <v>590</v>
      </c>
      <c r="K371" t="s">
        <v>591</v>
      </c>
      <c r="L371">
        <v>1368</v>
      </c>
      <c r="N371">
        <v>1011</v>
      </c>
      <c r="O371" t="s">
        <v>567</v>
      </c>
      <c r="P371" t="s">
        <v>567</v>
      </c>
      <c r="Q371">
        <v>1</v>
      </c>
      <c r="X371">
        <v>0.32</v>
      </c>
      <c r="Y371">
        <v>0</v>
      </c>
      <c r="Z371">
        <v>0.95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133</v>
      </c>
      <c r="AG371">
        <v>0.4</v>
      </c>
      <c r="AH371">
        <v>2</v>
      </c>
      <c r="AI371">
        <v>36144951</v>
      </c>
      <c r="AJ371">
        <v>386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>
        <f>ROW(Source!A389)</f>
        <v>389</v>
      </c>
      <c r="B372">
        <v>36144952</v>
      </c>
      <c r="C372">
        <v>35867038</v>
      </c>
      <c r="D372">
        <v>29174913</v>
      </c>
      <c r="E372">
        <v>1</v>
      </c>
      <c r="F372">
        <v>1</v>
      </c>
      <c r="G372">
        <v>1</v>
      </c>
      <c r="H372">
        <v>2</v>
      </c>
      <c r="I372" t="s">
        <v>578</v>
      </c>
      <c r="J372" t="s">
        <v>579</v>
      </c>
      <c r="K372" t="s">
        <v>580</v>
      </c>
      <c r="L372">
        <v>1368</v>
      </c>
      <c r="N372">
        <v>1011</v>
      </c>
      <c r="O372" t="s">
        <v>567</v>
      </c>
      <c r="P372" t="s">
        <v>567</v>
      </c>
      <c r="Q372">
        <v>1</v>
      </c>
      <c r="X372">
        <v>0.26</v>
      </c>
      <c r="Y372">
        <v>0</v>
      </c>
      <c r="Z372">
        <v>87.17</v>
      </c>
      <c r="AA372">
        <v>11.6</v>
      </c>
      <c r="AB372">
        <v>0</v>
      </c>
      <c r="AC372">
        <v>0</v>
      </c>
      <c r="AD372">
        <v>1</v>
      </c>
      <c r="AE372">
        <v>0</v>
      </c>
      <c r="AF372" t="s">
        <v>133</v>
      </c>
      <c r="AG372">
        <v>0.32500000000000001</v>
      </c>
      <c r="AH372">
        <v>2</v>
      </c>
      <c r="AI372">
        <v>36144952</v>
      </c>
      <c r="AJ372">
        <v>387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>
      <c r="A373">
        <f>ROW(Source!A389)</f>
        <v>389</v>
      </c>
      <c r="B373">
        <v>36144953</v>
      </c>
      <c r="C373">
        <v>35867038</v>
      </c>
      <c r="D373">
        <v>29109162</v>
      </c>
      <c r="E373">
        <v>1</v>
      </c>
      <c r="F373">
        <v>1</v>
      </c>
      <c r="G373">
        <v>1</v>
      </c>
      <c r="H373">
        <v>3</v>
      </c>
      <c r="I373" t="s">
        <v>611</v>
      </c>
      <c r="J373" t="s">
        <v>612</v>
      </c>
      <c r="K373" t="s">
        <v>613</v>
      </c>
      <c r="L373">
        <v>1327</v>
      </c>
      <c r="N373">
        <v>1005</v>
      </c>
      <c r="O373" t="s">
        <v>155</v>
      </c>
      <c r="P373" t="s">
        <v>155</v>
      </c>
      <c r="Q373">
        <v>1</v>
      </c>
      <c r="X373">
        <v>21</v>
      </c>
      <c r="Y373">
        <v>5.71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21</v>
      </c>
      <c r="AH373">
        <v>2</v>
      </c>
      <c r="AI373">
        <v>36144953</v>
      </c>
      <c r="AJ373">
        <v>388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>
        <f>ROW(Source!A389)</f>
        <v>389</v>
      </c>
      <c r="B374">
        <v>36144954</v>
      </c>
      <c r="C374">
        <v>35867038</v>
      </c>
      <c r="D374">
        <v>29131086</v>
      </c>
      <c r="E374">
        <v>1</v>
      </c>
      <c r="F374">
        <v>1</v>
      </c>
      <c r="G374">
        <v>1</v>
      </c>
      <c r="H374">
        <v>3</v>
      </c>
      <c r="I374" t="s">
        <v>614</v>
      </c>
      <c r="J374" t="s">
        <v>615</v>
      </c>
      <c r="K374" t="s">
        <v>616</v>
      </c>
      <c r="L374">
        <v>1339</v>
      </c>
      <c r="N374">
        <v>1007</v>
      </c>
      <c r="O374" t="s">
        <v>617</v>
      </c>
      <c r="P374" t="s">
        <v>617</v>
      </c>
      <c r="Q374">
        <v>1</v>
      </c>
      <c r="X374">
        <v>0.82</v>
      </c>
      <c r="Y374">
        <v>1970.01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3</v>
      </c>
      <c r="AG374">
        <v>0.82</v>
      </c>
      <c r="AH374">
        <v>2</v>
      </c>
      <c r="AI374">
        <v>36144954</v>
      </c>
      <c r="AJ374">
        <v>389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>
      <c r="A375">
        <f>ROW(Source!A390)</f>
        <v>390</v>
      </c>
      <c r="B375">
        <v>35867074</v>
      </c>
      <c r="C375">
        <v>35867065</v>
      </c>
      <c r="D375">
        <v>18407150</v>
      </c>
      <c r="E375">
        <v>1</v>
      </c>
      <c r="F375">
        <v>1</v>
      </c>
      <c r="G375">
        <v>1</v>
      </c>
      <c r="H375">
        <v>1</v>
      </c>
      <c r="I375" t="s">
        <v>576</v>
      </c>
      <c r="J375" t="s">
        <v>3</v>
      </c>
      <c r="K375" t="s">
        <v>577</v>
      </c>
      <c r="L375">
        <v>1369</v>
      </c>
      <c r="N375">
        <v>1013</v>
      </c>
      <c r="O375" t="s">
        <v>561</v>
      </c>
      <c r="P375" t="s">
        <v>561</v>
      </c>
      <c r="Q375">
        <v>1</v>
      </c>
      <c r="X375">
        <v>60.72</v>
      </c>
      <c r="Y375">
        <v>0</v>
      </c>
      <c r="Z375">
        <v>0</v>
      </c>
      <c r="AA375">
        <v>0</v>
      </c>
      <c r="AB375">
        <v>272.45</v>
      </c>
      <c r="AC375">
        <v>0</v>
      </c>
      <c r="AD375">
        <v>1</v>
      </c>
      <c r="AE375">
        <v>1</v>
      </c>
      <c r="AF375" t="s">
        <v>134</v>
      </c>
      <c r="AG375">
        <v>69.827999999999989</v>
      </c>
      <c r="AH375">
        <v>2</v>
      </c>
      <c r="AI375">
        <v>35867066</v>
      </c>
      <c r="AJ375">
        <v>390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>
      <c r="A376">
        <f>ROW(Source!A390)</f>
        <v>390</v>
      </c>
      <c r="B376">
        <v>35867075</v>
      </c>
      <c r="C376">
        <v>35867065</v>
      </c>
      <c r="D376">
        <v>121548</v>
      </c>
      <c r="E376">
        <v>1</v>
      </c>
      <c r="F376">
        <v>1</v>
      </c>
      <c r="G376">
        <v>1</v>
      </c>
      <c r="H376">
        <v>1</v>
      </c>
      <c r="I376" t="s">
        <v>35</v>
      </c>
      <c r="J376" t="s">
        <v>3</v>
      </c>
      <c r="K376" t="s">
        <v>562</v>
      </c>
      <c r="L376">
        <v>608254</v>
      </c>
      <c r="N376">
        <v>1013</v>
      </c>
      <c r="O376" t="s">
        <v>563</v>
      </c>
      <c r="P376" t="s">
        <v>563</v>
      </c>
      <c r="Q376">
        <v>1</v>
      </c>
      <c r="X376">
        <v>0.57999999999999996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2</v>
      </c>
      <c r="AF376" t="s">
        <v>133</v>
      </c>
      <c r="AG376">
        <v>0.72499999999999998</v>
      </c>
      <c r="AH376">
        <v>2</v>
      </c>
      <c r="AI376">
        <v>35867067</v>
      </c>
      <c r="AJ376">
        <v>391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>
      <c r="A377">
        <f>ROW(Source!A390)</f>
        <v>390</v>
      </c>
      <c r="B377">
        <v>35867076</v>
      </c>
      <c r="C377">
        <v>35867065</v>
      </c>
      <c r="D377">
        <v>29172556</v>
      </c>
      <c r="E377">
        <v>1</v>
      </c>
      <c r="F377">
        <v>1</v>
      </c>
      <c r="G377">
        <v>1</v>
      </c>
      <c r="H377">
        <v>2</v>
      </c>
      <c r="I377" t="s">
        <v>564</v>
      </c>
      <c r="J377" t="s">
        <v>565</v>
      </c>
      <c r="K377" t="s">
        <v>566</v>
      </c>
      <c r="L377">
        <v>1368</v>
      </c>
      <c r="N377">
        <v>1011</v>
      </c>
      <c r="O377" t="s">
        <v>567</v>
      </c>
      <c r="P377" t="s">
        <v>567</v>
      </c>
      <c r="Q377">
        <v>1</v>
      </c>
      <c r="X377">
        <v>0.57999999999999996</v>
      </c>
      <c r="Y377">
        <v>0</v>
      </c>
      <c r="Z377">
        <v>31.26</v>
      </c>
      <c r="AA377">
        <v>13.5</v>
      </c>
      <c r="AB377">
        <v>0</v>
      </c>
      <c r="AC377">
        <v>0</v>
      </c>
      <c r="AD377">
        <v>1</v>
      </c>
      <c r="AE377">
        <v>0</v>
      </c>
      <c r="AF377" t="s">
        <v>133</v>
      </c>
      <c r="AG377">
        <v>0.72499999999999998</v>
      </c>
      <c r="AH377">
        <v>2</v>
      </c>
      <c r="AI377">
        <v>35867068</v>
      </c>
      <c r="AJ377">
        <v>392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>
      <c r="A378">
        <f>ROW(Source!A390)</f>
        <v>390</v>
      </c>
      <c r="B378">
        <v>35867077</v>
      </c>
      <c r="C378">
        <v>35867065</v>
      </c>
      <c r="D378">
        <v>29174591</v>
      </c>
      <c r="E378">
        <v>1</v>
      </c>
      <c r="F378">
        <v>1</v>
      </c>
      <c r="G378">
        <v>1</v>
      </c>
      <c r="H378">
        <v>2</v>
      </c>
      <c r="I378" t="s">
        <v>589</v>
      </c>
      <c r="J378" t="s">
        <v>590</v>
      </c>
      <c r="K378" t="s">
        <v>591</v>
      </c>
      <c r="L378">
        <v>1368</v>
      </c>
      <c r="N378">
        <v>1011</v>
      </c>
      <c r="O378" t="s">
        <v>567</v>
      </c>
      <c r="P378" t="s">
        <v>567</v>
      </c>
      <c r="Q378">
        <v>1</v>
      </c>
      <c r="X378">
        <v>0.82</v>
      </c>
      <c r="Y378">
        <v>0</v>
      </c>
      <c r="Z378">
        <v>0.95</v>
      </c>
      <c r="AA378">
        <v>0</v>
      </c>
      <c r="AB378">
        <v>0</v>
      </c>
      <c r="AC378">
        <v>0</v>
      </c>
      <c r="AD378">
        <v>1</v>
      </c>
      <c r="AE378">
        <v>0</v>
      </c>
      <c r="AF378" t="s">
        <v>133</v>
      </c>
      <c r="AG378">
        <v>1.0249999999999999</v>
      </c>
      <c r="AH378">
        <v>2</v>
      </c>
      <c r="AI378">
        <v>35867069</v>
      </c>
      <c r="AJ378">
        <v>393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>
        <f>ROW(Source!A390)</f>
        <v>390</v>
      </c>
      <c r="B379">
        <v>35867078</v>
      </c>
      <c r="C379">
        <v>35867065</v>
      </c>
      <c r="D379">
        <v>29174661</v>
      </c>
      <c r="E379">
        <v>1</v>
      </c>
      <c r="F379">
        <v>1</v>
      </c>
      <c r="G379">
        <v>1</v>
      </c>
      <c r="H379">
        <v>2</v>
      </c>
      <c r="I379" t="s">
        <v>618</v>
      </c>
      <c r="J379" t="s">
        <v>619</v>
      </c>
      <c r="K379" t="s">
        <v>620</v>
      </c>
      <c r="L379">
        <v>1368</v>
      </c>
      <c r="N379">
        <v>1011</v>
      </c>
      <c r="O379" t="s">
        <v>567</v>
      </c>
      <c r="P379" t="s">
        <v>567</v>
      </c>
      <c r="Q379">
        <v>1</v>
      </c>
      <c r="X379">
        <v>2.7</v>
      </c>
      <c r="Y379">
        <v>0</v>
      </c>
      <c r="Z379">
        <v>2.09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133</v>
      </c>
      <c r="AG379">
        <v>3.375</v>
      </c>
      <c r="AH379">
        <v>2</v>
      </c>
      <c r="AI379">
        <v>35867070</v>
      </c>
      <c r="AJ379">
        <v>394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>
      <c r="A380">
        <f>ROW(Source!A390)</f>
        <v>390</v>
      </c>
      <c r="B380">
        <v>35867079</v>
      </c>
      <c r="C380">
        <v>35867065</v>
      </c>
      <c r="D380">
        <v>29174913</v>
      </c>
      <c r="E380">
        <v>1</v>
      </c>
      <c r="F380">
        <v>1</v>
      </c>
      <c r="G380">
        <v>1</v>
      </c>
      <c r="H380">
        <v>2</v>
      </c>
      <c r="I380" t="s">
        <v>578</v>
      </c>
      <c r="J380" t="s">
        <v>579</v>
      </c>
      <c r="K380" t="s">
        <v>580</v>
      </c>
      <c r="L380">
        <v>1368</v>
      </c>
      <c r="N380">
        <v>1011</v>
      </c>
      <c r="O380" t="s">
        <v>567</v>
      </c>
      <c r="P380" t="s">
        <v>567</v>
      </c>
      <c r="Q380">
        <v>1</v>
      </c>
      <c r="X380">
        <v>0.84</v>
      </c>
      <c r="Y380">
        <v>0</v>
      </c>
      <c r="Z380">
        <v>87.17</v>
      </c>
      <c r="AA380">
        <v>11.6</v>
      </c>
      <c r="AB380">
        <v>0</v>
      </c>
      <c r="AC380">
        <v>0</v>
      </c>
      <c r="AD380">
        <v>1</v>
      </c>
      <c r="AE380">
        <v>0</v>
      </c>
      <c r="AF380" t="s">
        <v>133</v>
      </c>
      <c r="AG380">
        <v>1.05</v>
      </c>
      <c r="AH380">
        <v>2</v>
      </c>
      <c r="AI380">
        <v>35867071</v>
      </c>
      <c r="AJ380">
        <v>395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>
        <f>ROW(Source!A390)</f>
        <v>390</v>
      </c>
      <c r="B381">
        <v>35867080</v>
      </c>
      <c r="C381">
        <v>35867065</v>
      </c>
      <c r="D381">
        <v>29114332</v>
      </c>
      <c r="E381">
        <v>1</v>
      </c>
      <c r="F381">
        <v>1</v>
      </c>
      <c r="G381">
        <v>1</v>
      </c>
      <c r="H381">
        <v>3</v>
      </c>
      <c r="I381" t="s">
        <v>603</v>
      </c>
      <c r="J381" t="s">
        <v>604</v>
      </c>
      <c r="K381" t="s">
        <v>605</v>
      </c>
      <c r="L381">
        <v>1348</v>
      </c>
      <c r="N381">
        <v>1009</v>
      </c>
      <c r="O381" t="s">
        <v>30</v>
      </c>
      <c r="P381" t="s">
        <v>30</v>
      </c>
      <c r="Q381">
        <v>1000</v>
      </c>
      <c r="X381">
        <v>1.23E-2</v>
      </c>
      <c r="Y381">
        <v>11978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3</v>
      </c>
      <c r="AG381">
        <v>1.23E-2</v>
      </c>
      <c r="AH381">
        <v>2</v>
      </c>
      <c r="AI381">
        <v>35867072</v>
      </c>
      <c r="AJ381">
        <v>396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>
      <c r="A382">
        <f>ROW(Source!A390)</f>
        <v>390</v>
      </c>
      <c r="B382">
        <v>35867081</v>
      </c>
      <c r="C382">
        <v>35867065</v>
      </c>
      <c r="D382">
        <v>29130788</v>
      </c>
      <c r="E382">
        <v>1</v>
      </c>
      <c r="F382">
        <v>1</v>
      </c>
      <c r="G382">
        <v>1</v>
      </c>
      <c r="H382">
        <v>3</v>
      </c>
      <c r="I382" t="s">
        <v>621</v>
      </c>
      <c r="J382" t="s">
        <v>622</v>
      </c>
      <c r="K382" t="s">
        <v>623</v>
      </c>
      <c r="L382">
        <v>1339</v>
      </c>
      <c r="N382">
        <v>1007</v>
      </c>
      <c r="O382" t="s">
        <v>617</v>
      </c>
      <c r="P382" t="s">
        <v>617</v>
      </c>
      <c r="Q382">
        <v>1</v>
      </c>
      <c r="X382">
        <v>2.88</v>
      </c>
      <c r="Y382">
        <v>2156.0100000000002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3</v>
      </c>
      <c r="AG382">
        <v>2.88</v>
      </c>
      <c r="AH382">
        <v>2</v>
      </c>
      <c r="AI382">
        <v>35867073</v>
      </c>
      <c r="AJ382">
        <v>397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>
      <c r="A383">
        <f>ROW(Source!A391)</f>
        <v>391</v>
      </c>
      <c r="B383">
        <v>35867090</v>
      </c>
      <c r="C383">
        <v>35867082</v>
      </c>
      <c r="D383">
        <v>18408291</v>
      </c>
      <c r="E383">
        <v>1</v>
      </c>
      <c r="F383">
        <v>1</v>
      </c>
      <c r="G383">
        <v>1</v>
      </c>
      <c r="H383">
        <v>1</v>
      </c>
      <c r="I383" t="s">
        <v>606</v>
      </c>
      <c r="J383" t="s">
        <v>3</v>
      </c>
      <c r="K383" t="s">
        <v>607</v>
      </c>
      <c r="L383">
        <v>1369</v>
      </c>
      <c r="N383">
        <v>1013</v>
      </c>
      <c r="O383" t="s">
        <v>561</v>
      </c>
      <c r="P383" t="s">
        <v>561</v>
      </c>
      <c r="Q383">
        <v>1</v>
      </c>
      <c r="X383">
        <v>31.26</v>
      </c>
      <c r="Y383">
        <v>0</v>
      </c>
      <c r="Z383">
        <v>0</v>
      </c>
      <c r="AA383">
        <v>0</v>
      </c>
      <c r="AB383">
        <v>8.17</v>
      </c>
      <c r="AC383">
        <v>0</v>
      </c>
      <c r="AD383">
        <v>1</v>
      </c>
      <c r="AE383">
        <v>1</v>
      </c>
      <c r="AF383" t="s">
        <v>134</v>
      </c>
      <c r="AG383">
        <v>35.948999999999998</v>
      </c>
      <c r="AH383">
        <v>2</v>
      </c>
      <c r="AI383">
        <v>35867083</v>
      </c>
      <c r="AJ383">
        <v>398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>
        <f>ROW(Source!A391)</f>
        <v>391</v>
      </c>
      <c r="B384">
        <v>35867091</v>
      </c>
      <c r="C384">
        <v>35867082</v>
      </c>
      <c r="D384">
        <v>121548</v>
      </c>
      <c r="E384">
        <v>1</v>
      </c>
      <c r="F384">
        <v>1</v>
      </c>
      <c r="G384">
        <v>1</v>
      </c>
      <c r="H384">
        <v>1</v>
      </c>
      <c r="I384" t="s">
        <v>35</v>
      </c>
      <c r="J384" t="s">
        <v>3</v>
      </c>
      <c r="K384" t="s">
        <v>562</v>
      </c>
      <c r="L384">
        <v>608254</v>
      </c>
      <c r="N384">
        <v>1013</v>
      </c>
      <c r="O384" t="s">
        <v>563</v>
      </c>
      <c r="P384" t="s">
        <v>563</v>
      </c>
      <c r="Q384">
        <v>1</v>
      </c>
      <c r="X384">
        <v>6.7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2</v>
      </c>
      <c r="AF384" t="s">
        <v>133</v>
      </c>
      <c r="AG384">
        <v>8.375</v>
      </c>
      <c r="AH384">
        <v>2</v>
      </c>
      <c r="AI384">
        <v>35867084</v>
      </c>
      <c r="AJ384">
        <v>399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>
      <c r="A385">
        <f>ROW(Source!A391)</f>
        <v>391</v>
      </c>
      <c r="B385">
        <v>35867092</v>
      </c>
      <c r="C385">
        <v>35867082</v>
      </c>
      <c r="D385">
        <v>29172710</v>
      </c>
      <c r="E385">
        <v>1</v>
      </c>
      <c r="F385">
        <v>1</v>
      </c>
      <c r="G385">
        <v>1</v>
      </c>
      <c r="H385">
        <v>2</v>
      </c>
      <c r="I385" t="s">
        <v>570</v>
      </c>
      <c r="J385" t="s">
        <v>571</v>
      </c>
      <c r="K385" t="s">
        <v>572</v>
      </c>
      <c r="L385">
        <v>1368</v>
      </c>
      <c r="N385">
        <v>1011</v>
      </c>
      <c r="O385" t="s">
        <v>567</v>
      </c>
      <c r="P385" t="s">
        <v>567</v>
      </c>
      <c r="Q385">
        <v>1</v>
      </c>
      <c r="X385">
        <v>6.7</v>
      </c>
      <c r="Y385">
        <v>0</v>
      </c>
      <c r="Z385">
        <v>46.56</v>
      </c>
      <c r="AA385">
        <v>10.06</v>
      </c>
      <c r="AB385">
        <v>0</v>
      </c>
      <c r="AC385">
        <v>0</v>
      </c>
      <c r="AD385">
        <v>1</v>
      </c>
      <c r="AE385">
        <v>0</v>
      </c>
      <c r="AF385" t="s">
        <v>133</v>
      </c>
      <c r="AG385">
        <v>8.375</v>
      </c>
      <c r="AH385">
        <v>2</v>
      </c>
      <c r="AI385">
        <v>35867085</v>
      </c>
      <c r="AJ385">
        <v>400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>
        <f>ROW(Source!A391)</f>
        <v>391</v>
      </c>
      <c r="B386">
        <v>35867093</v>
      </c>
      <c r="C386">
        <v>35867082</v>
      </c>
      <c r="D386">
        <v>29173472</v>
      </c>
      <c r="E386">
        <v>1</v>
      </c>
      <c r="F386">
        <v>1</v>
      </c>
      <c r="G386">
        <v>1</v>
      </c>
      <c r="H386">
        <v>2</v>
      </c>
      <c r="I386" t="s">
        <v>624</v>
      </c>
      <c r="J386" t="s">
        <v>625</v>
      </c>
      <c r="K386" t="s">
        <v>626</v>
      </c>
      <c r="L386">
        <v>1368</v>
      </c>
      <c r="N386">
        <v>1011</v>
      </c>
      <c r="O386" t="s">
        <v>567</v>
      </c>
      <c r="P386" t="s">
        <v>567</v>
      </c>
      <c r="Q386">
        <v>1</v>
      </c>
      <c r="X386">
        <v>11</v>
      </c>
      <c r="Y386">
        <v>0</v>
      </c>
      <c r="Z386">
        <v>3</v>
      </c>
      <c r="AA386">
        <v>0</v>
      </c>
      <c r="AB386">
        <v>0</v>
      </c>
      <c r="AC386">
        <v>0</v>
      </c>
      <c r="AD386">
        <v>1</v>
      </c>
      <c r="AE386">
        <v>0</v>
      </c>
      <c r="AF386" t="s">
        <v>133</v>
      </c>
      <c r="AG386">
        <v>13.75</v>
      </c>
      <c r="AH386">
        <v>2</v>
      </c>
      <c r="AI386">
        <v>35867086</v>
      </c>
      <c r="AJ386">
        <v>401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>
        <f>ROW(Source!A391)</f>
        <v>391</v>
      </c>
      <c r="B387">
        <v>35867094</v>
      </c>
      <c r="C387">
        <v>35867082</v>
      </c>
      <c r="D387">
        <v>29174913</v>
      </c>
      <c r="E387">
        <v>1</v>
      </c>
      <c r="F387">
        <v>1</v>
      </c>
      <c r="G387">
        <v>1</v>
      </c>
      <c r="H387">
        <v>2</v>
      </c>
      <c r="I387" t="s">
        <v>578</v>
      </c>
      <c r="J387" t="s">
        <v>579</v>
      </c>
      <c r="K387" t="s">
        <v>580</v>
      </c>
      <c r="L387">
        <v>1368</v>
      </c>
      <c r="N387">
        <v>1011</v>
      </c>
      <c r="O387" t="s">
        <v>567</v>
      </c>
      <c r="P387" t="s">
        <v>567</v>
      </c>
      <c r="Q387">
        <v>1</v>
      </c>
      <c r="X387">
        <v>0.35</v>
      </c>
      <c r="Y387">
        <v>0</v>
      </c>
      <c r="Z387">
        <v>87.17</v>
      </c>
      <c r="AA387">
        <v>11.6</v>
      </c>
      <c r="AB387">
        <v>0</v>
      </c>
      <c r="AC387">
        <v>0</v>
      </c>
      <c r="AD387">
        <v>1</v>
      </c>
      <c r="AE387">
        <v>0</v>
      </c>
      <c r="AF387" t="s">
        <v>133</v>
      </c>
      <c r="AG387">
        <v>0.4375</v>
      </c>
      <c r="AH387">
        <v>2</v>
      </c>
      <c r="AI387">
        <v>35867087</v>
      </c>
      <c r="AJ387">
        <v>402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>
      <c r="A388">
        <f>ROW(Source!A391)</f>
        <v>391</v>
      </c>
      <c r="B388">
        <v>35867095</v>
      </c>
      <c r="C388">
        <v>35867082</v>
      </c>
      <c r="D388">
        <v>29114687</v>
      </c>
      <c r="E388">
        <v>1</v>
      </c>
      <c r="F388">
        <v>1</v>
      </c>
      <c r="G388">
        <v>1</v>
      </c>
      <c r="H388">
        <v>3</v>
      </c>
      <c r="I388" t="s">
        <v>627</v>
      </c>
      <c r="J388" t="s">
        <v>628</v>
      </c>
      <c r="K388" t="s">
        <v>629</v>
      </c>
      <c r="L388">
        <v>1348</v>
      </c>
      <c r="N388">
        <v>1009</v>
      </c>
      <c r="O388" t="s">
        <v>30</v>
      </c>
      <c r="P388" t="s">
        <v>30</v>
      </c>
      <c r="Q388">
        <v>1000</v>
      </c>
      <c r="X388">
        <v>1.8E-3</v>
      </c>
      <c r="Y388">
        <v>16974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1.8E-3</v>
      </c>
      <c r="AH388">
        <v>2</v>
      </c>
      <c r="AI388">
        <v>35867088</v>
      </c>
      <c r="AJ388">
        <v>403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>
        <f>ROW(Source!A391)</f>
        <v>391</v>
      </c>
      <c r="B389">
        <v>35867096</v>
      </c>
      <c r="C389">
        <v>35867082</v>
      </c>
      <c r="D389">
        <v>29115292</v>
      </c>
      <c r="E389">
        <v>1</v>
      </c>
      <c r="F389">
        <v>1</v>
      </c>
      <c r="G389">
        <v>1</v>
      </c>
      <c r="H389">
        <v>3</v>
      </c>
      <c r="I389" t="s">
        <v>630</v>
      </c>
      <c r="J389" t="s">
        <v>631</v>
      </c>
      <c r="K389" t="s">
        <v>632</v>
      </c>
      <c r="L389">
        <v>1339</v>
      </c>
      <c r="N389">
        <v>1007</v>
      </c>
      <c r="O389" t="s">
        <v>617</v>
      </c>
      <c r="P389" t="s">
        <v>617</v>
      </c>
      <c r="Q389">
        <v>1</v>
      </c>
      <c r="X389">
        <v>1.24</v>
      </c>
      <c r="Y389">
        <v>4478.33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3</v>
      </c>
      <c r="AG389">
        <v>1.24</v>
      </c>
      <c r="AH389">
        <v>2</v>
      </c>
      <c r="AI389">
        <v>35867089</v>
      </c>
      <c r="AJ389">
        <v>404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>
      <c r="A390">
        <f>ROW(Source!A392)</f>
        <v>392</v>
      </c>
      <c r="B390">
        <v>36144956</v>
      </c>
      <c r="C390">
        <v>36144955</v>
      </c>
      <c r="D390">
        <v>31427882</v>
      </c>
      <c r="E390">
        <v>1</v>
      </c>
      <c r="F390">
        <v>1</v>
      </c>
      <c r="G390">
        <v>1</v>
      </c>
      <c r="H390">
        <v>1</v>
      </c>
      <c r="I390" t="s">
        <v>633</v>
      </c>
      <c r="J390" t="s">
        <v>3</v>
      </c>
      <c r="K390" t="s">
        <v>634</v>
      </c>
      <c r="L390">
        <v>1369</v>
      </c>
      <c r="N390">
        <v>1013</v>
      </c>
      <c r="O390" t="s">
        <v>561</v>
      </c>
      <c r="P390" t="s">
        <v>561</v>
      </c>
      <c r="Q390">
        <v>1</v>
      </c>
      <c r="X390">
        <v>45.26</v>
      </c>
      <c r="Y390">
        <v>0</v>
      </c>
      <c r="Z390">
        <v>0</v>
      </c>
      <c r="AA390">
        <v>0</v>
      </c>
      <c r="AB390">
        <v>272.45</v>
      </c>
      <c r="AC390">
        <v>0</v>
      </c>
      <c r="AD390">
        <v>1</v>
      </c>
      <c r="AE390">
        <v>1</v>
      </c>
      <c r="AF390" t="s">
        <v>134</v>
      </c>
      <c r="AG390">
        <v>52.048999999999992</v>
      </c>
      <c r="AH390">
        <v>2</v>
      </c>
      <c r="AI390">
        <v>36144956</v>
      </c>
      <c r="AJ390">
        <v>405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>
      <c r="A391">
        <f>ROW(Source!A392)</f>
        <v>392</v>
      </c>
      <c r="B391">
        <v>36144957</v>
      </c>
      <c r="C391">
        <v>36144955</v>
      </c>
      <c r="D391">
        <v>121548</v>
      </c>
      <c r="E391">
        <v>1</v>
      </c>
      <c r="F391">
        <v>1</v>
      </c>
      <c r="G391">
        <v>1</v>
      </c>
      <c r="H391">
        <v>1</v>
      </c>
      <c r="I391" t="s">
        <v>35</v>
      </c>
      <c r="J391" t="s">
        <v>3</v>
      </c>
      <c r="K391" t="s">
        <v>562</v>
      </c>
      <c r="L391">
        <v>608254</v>
      </c>
      <c r="N391">
        <v>1013</v>
      </c>
      <c r="O391" t="s">
        <v>563</v>
      </c>
      <c r="P391" t="s">
        <v>563</v>
      </c>
      <c r="Q391">
        <v>1</v>
      </c>
      <c r="X391">
        <v>0.04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2</v>
      </c>
      <c r="AF391" t="s">
        <v>133</v>
      </c>
      <c r="AG391">
        <v>0.05</v>
      </c>
      <c r="AH391">
        <v>2</v>
      </c>
      <c r="AI391">
        <v>36144957</v>
      </c>
      <c r="AJ391">
        <v>406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>
      <c r="A392">
        <f>ROW(Source!A392)</f>
        <v>392</v>
      </c>
      <c r="B392">
        <v>36144958</v>
      </c>
      <c r="C392">
        <v>36144955</v>
      </c>
      <c r="D392">
        <v>35554737</v>
      </c>
      <c r="E392">
        <v>1</v>
      </c>
      <c r="F392">
        <v>1</v>
      </c>
      <c r="G392">
        <v>1</v>
      </c>
      <c r="H392">
        <v>2</v>
      </c>
      <c r="I392" t="s">
        <v>564</v>
      </c>
      <c r="J392" t="s">
        <v>635</v>
      </c>
      <c r="K392" t="s">
        <v>566</v>
      </c>
      <c r="L392">
        <v>1368</v>
      </c>
      <c r="N392">
        <v>1011</v>
      </c>
      <c r="O392" t="s">
        <v>567</v>
      </c>
      <c r="P392" t="s">
        <v>567</v>
      </c>
      <c r="Q392">
        <v>1</v>
      </c>
      <c r="X392">
        <v>0.04</v>
      </c>
      <c r="Y392">
        <v>0</v>
      </c>
      <c r="Z392">
        <v>31.26</v>
      </c>
      <c r="AA392">
        <v>13.5</v>
      </c>
      <c r="AB392">
        <v>0</v>
      </c>
      <c r="AC392">
        <v>0</v>
      </c>
      <c r="AD392">
        <v>1</v>
      </c>
      <c r="AE392">
        <v>0</v>
      </c>
      <c r="AF392" t="s">
        <v>133</v>
      </c>
      <c r="AG392">
        <v>0.05</v>
      </c>
      <c r="AH392">
        <v>2</v>
      </c>
      <c r="AI392">
        <v>36144958</v>
      </c>
      <c r="AJ392">
        <v>407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>
      <c r="A393">
        <f>ROW(Source!A392)</f>
        <v>392</v>
      </c>
      <c r="B393">
        <v>36144959</v>
      </c>
      <c r="C393">
        <v>36144955</v>
      </c>
      <c r="D393">
        <v>35555025</v>
      </c>
      <c r="E393">
        <v>1</v>
      </c>
      <c r="F393">
        <v>1</v>
      </c>
      <c r="G393">
        <v>1</v>
      </c>
      <c r="H393">
        <v>2</v>
      </c>
      <c r="I393" t="s">
        <v>636</v>
      </c>
      <c r="J393" t="s">
        <v>637</v>
      </c>
      <c r="K393" t="s">
        <v>638</v>
      </c>
      <c r="L393">
        <v>1368</v>
      </c>
      <c r="N393">
        <v>1011</v>
      </c>
      <c r="O393" t="s">
        <v>567</v>
      </c>
      <c r="P393" t="s">
        <v>567</v>
      </c>
      <c r="Q393">
        <v>1</v>
      </c>
      <c r="X393">
        <v>1.35</v>
      </c>
      <c r="Y393">
        <v>0</v>
      </c>
      <c r="Z393">
        <v>2.7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133</v>
      </c>
      <c r="AG393">
        <v>1.6875</v>
      </c>
      <c r="AH393">
        <v>2</v>
      </c>
      <c r="AI393">
        <v>36144959</v>
      </c>
      <c r="AJ393">
        <v>408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>
        <f>ROW(Source!A392)</f>
        <v>392</v>
      </c>
      <c r="B394">
        <v>36144960</v>
      </c>
      <c r="C394">
        <v>36144955</v>
      </c>
      <c r="D394">
        <v>35555088</v>
      </c>
      <c r="E394">
        <v>1</v>
      </c>
      <c r="F394">
        <v>1</v>
      </c>
      <c r="G394">
        <v>1</v>
      </c>
      <c r="H394">
        <v>2</v>
      </c>
      <c r="I394" t="s">
        <v>578</v>
      </c>
      <c r="J394" t="s">
        <v>639</v>
      </c>
      <c r="K394" t="s">
        <v>580</v>
      </c>
      <c r="L394">
        <v>1368</v>
      </c>
      <c r="N394">
        <v>1011</v>
      </c>
      <c r="O394" t="s">
        <v>567</v>
      </c>
      <c r="P394" t="s">
        <v>567</v>
      </c>
      <c r="Q394">
        <v>1</v>
      </c>
      <c r="X394">
        <v>0.01</v>
      </c>
      <c r="Y394">
        <v>0</v>
      </c>
      <c r="Z394">
        <v>87.17</v>
      </c>
      <c r="AA394">
        <v>11.6</v>
      </c>
      <c r="AB394">
        <v>0</v>
      </c>
      <c r="AC394">
        <v>0</v>
      </c>
      <c r="AD394">
        <v>1</v>
      </c>
      <c r="AE394">
        <v>0</v>
      </c>
      <c r="AF394" t="s">
        <v>133</v>
      </c>
      <c r="AG394">
        <v>1.2500000000000001E-2</v>
      </c>
      <c r="AH394">
        <v>2</v>
      </c>
      <c r="AI394">
        <v>36144960</v>
      </c>
      <c r="AJ394">
        <v>409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>
      <c r="A395">
        <f>ROW(Source!A392)</f>
        <v>392</v>
      </c>
      <c r="B395">
        <v>36144961</v>
      </c>
      <c r="C395">
        <v>36144955</v>
      </c>
      <c r="D395">
        <v>35552818</v>
      </c>
      <c r="E395">
        <v>1</v>
      </c>
      <c r="F395">
        <v>1</v>
      </c>
      <c r="G395">
        <v>1</v>
      </c>
      <c r="H395">
        <v>3</v>
      </c>
      <c r="I395" t="s">
        <v>640</v>
      </c>
      <c r="J395" t="s">
        <v>641</v>
      </c>
      <c r="K395" t="s">
        <v>642</v>
      </c>
      <c r="L395">
        <v>1308</v>
      </c>
      <c r="N395">
        <v>1003</v>
      </c>
      <c r="O395" t="s">
        <v>65</v>
      </c>
      <c r="P395" t="s">
        <v>65</v>
      </c>
      <c r="Q395">
        <v>100</v>
      </c>
      <c r="X395">
        <v>0.68</v>
      </c>
      <c r="Y395">
        <v>99.4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0.68</v>
      </c>
      <c r="AH395">
        <v>2</v>
      </c>
      <c r="AI395">
        <v>36144961</v>
      </c>
      <c r="AJ395">
        <v>410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>
      <c r="A396">
        <f>ROW(Source!A392)</f>
        <v>392</v>
      </c>
      <c r="B396">
        <v>36144962</v>
      </c>
      <c r="C396">
        <v>36144955</v>
      </c>
      <c r="D396">
        <v>35554067</v>
      </c>
      <c r="E396">
        <v>1</v>
      </c>
      <c r="F396">
        <v>1</v>
      </c>
      <c r="G396">
        <v>1</v>
      </c>
      <c r="H396">
        <v>3</v>
      </c>
      <c r="I396" t="s">
        <v>205</v>
      </c>
      <c r="J396" t="s">
        <v>207</v>
      </c>
      <c r="K396" t="s">
        <v>206</v>
      </c>
      <c r="L396">
        <v>1327</v>
      </c>
      <c r="N396">
        <v>1005</v>
      </c>
      <c r="O396" t="s">
        <v>155</v>
      </c>
      <c r="P396" t="s">
        <v>155</v>
      </c>
      <c r="Q396">
        <v>1</v>
      </c>
      <c r="X396">
        <v>102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s">
        <v>3</v>
      </c>
      <c r="AG396">
        <v>102</v>
      </c>
      <c r="AH396">
        <v>2</v>
      </c>
      <c r="AI396">
        <v>36144962</v>
      </c>
      <c r="AJ396">
        <v>412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>
        <f>ROW(Source!A392)</f>
        <v>392</v>
      </c>
      <c r="B397">
        <v>36144963</v>
      </c>
      <c r="C397">
        <v>36144955</v>
      </c>
      <c r="D397">
        <v>35553389</v>
      </c>
      <c r="E397">
        <v>1</v>
      </c>
      <c r="F397">
        <v>1</v>
      </c>
      <c r="G397">
        <v>1</v>
      </c>
      <c r="H397">
        <v>3</v>
      </c>
      <c r="I397" t="s">
        <v>643</v>
      </c>
      <c r="J397" t="s">
        <v>644</v>
      </c>
      <c r="K397" t="s">
        <v>645</v>
      </c>
      <c r="L397">
        <v>1346</v>
      </c>
      <c r="N397">
        <v>1009</v>
      </c>
      <c r="O397" t="s">
        <v>160</v>
      </c>
      <c r="P397" t="s">
        <v>160</v>
      </c>
      <c r="Q397">
        <v>1</v>
      </c>
      <c r="X397">
        <v>27</v>
      </c>
      <c r="Y397">
        <v>26.71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0</v>
      </c>
      <c r="AF397" t="s">
        <v>3</v>
      </c>
      <c r="AG397">
        <v>27</v>
      </c>
      <c r="AH397">
        <v>2</v>
      </c>
      <c r="AI397">
        <v>36144963</v>
      </c>
      <c r="AJ397">
        <v>413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>
      <c r="A398">
        <f>ROW(Source!A395)</f>
        <v>395</v>
      </c>
      <c r="B398">
        <v>35867128</v>
      </c>
      <c r="C398">
        <v>35867115</v>
      </c>
      <c r="D398">
        <v>18413230</v>
      </c>
      <c r="E398">
        <v>1</v>
      </c>
      <c r="F398">
        <v>1</v>
      </c>
      <c r="G398">
        <v>1</v>
      </c>
      <c r="H398">
        <v>1</v>
      </c>
      <c r="I398" t="s">
        <v>587</v>
      </c>
      <c r="J398" t="s">
        <v>3</v>
      </c>
      <c r="K398" t="s">
        <v>588</v>
      </c>
      <c r="L398">
        <v>1369</v>
      </c>
      <c r="N398">
        <v>1013</v>
      </c>
      <c r="O398" t="s">
        <v>561</v>
      </c>
      <c r="P398" t="s">
        <v>561</v>
      </c>
      <c r="Q398">
        <v>1</v>
      </c>
      <c r="X398">
        <v>6.66</v>
      </c>
      <c r="Y398">
        <v>0</v>
      </c>
      <c r="Z398">
        <v>0</v>
      </c>
      <c r="AA398">
        <v>0</v>
      </c>
      <c r="AB398">
        <v>9.18</v>
      </c>
      <c r="AC398">
        <v>0</v>
      </c>
      <c r="AD398">
        <v>1</v>
      </c>
      <c r="AE398">
        <v>1</v>
      </c>
      <c r="AF398" t="s">
        <v>134</v>
      </c>
      <c r="AG398">
        <v>7.6589999999999998</v>
      </c>
      <c r="AH398">
        <v>2</v>
      </c>
      <c r="AI398">
        <v>35867116</v>
      </c>
      <c r="AJ398">
        <v>414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>
      <c r="A399">
        <f>ROW(Source!A395)</f>
        <v>395</v>
      </c>
      <c r="B399">
        <v>35867129</v>
      </c>
      <c r="C399">
        <v>35867115</v>
      </c>
      <c r="D399">
        <v>29173472</v>
      </c>
      <c r="E399">
        <v>1</v>
      </c>
      <c r="F399">
        <v>1</v>
      </c>
      <c r="G399">
        <v>1</v>
      </c>
      <c r="H399">
        <v>2</v>
      </c>
      <c r="I399" t="s">
        <v>624</v>
      </c>
      <c r="J399" t="s">
        <v>625</v>
      </c>
      <c r="K399" t="s">
        <v>626</v>
      </c>
      <c r="L399">
        <v>1368</v>
      </c>
      <c r="N399">
        <v>1011</v>
      </c>
      <c r="O399" t="s">
        <v>567</v>
      </c>
      <c r="P399" t="s">
        <v>567</v>
      </c>
      <c r="Q399">
        <v>1</v>
      </c>
      <c r="X399">
        <v>2.0099999999999998</v>
      </c>
      <c r="Y399">
        <v>0</v>
      </c>
      <c r="Z399">
        <v>3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133</v>
      </c>
      <c r="AG399">
        <v>2.5124999999999997</v>
      </c>
      <c r="AH399">
        <v>2</v>
      </c>
      <c r="AI399">
        <v>35867117</v>
      </c>
      <c r="AJ399">
        <v>415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>
      <c r="A400">
        <f>ROW(Source!A395)</f>
        <v>395</v>
      </c>
      <c r="B400">
        <v>35867130</v>
      </c>
      <c r="C400">
        <v>35867115</v>
      </c>
      <c r="D400">
        <v>29174500</v>
      </c>
      <c r="E400">
        <v>1</v>
      </c>
      <c r="F400">
        <v>1</v>
      </c>
      <c r="G400">
        <v>1</v>
      </c>
      <c r="H400">
        <v>2</v>
      </c>
      <c r="I400" t="s">
        <v>646</v>
      </c>
      <c r="J400" t="s">
        <v>647</v>
      </c>
      <c r="K400" t="s">
        <v>648</v>
      </c>
      <c r="L400">
        <v>1368</v>
      </c>
      <c r="N400">
        <v>1011</v>
      </c>
      <c r="O400" t="s">
        <v>567</v>
      </c>
      <c r="P400" t="s">
        <v>567</v>
      </c>
      <c r="Q400">
        <v>1</v>
      </c>
      <c r="X400">
        <v>1.33</v>
      </c>
      <c r="Y400">
        <v>0</v>
      </c>
      <c r="Z400">
        <v>1.95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133</v>
      </c>
      <c r="AG400">
        <v>1.6625000000000001</v>
      </c>
      <c r="AH400">
        <v>2</v>
      </c>
      <c r="AI400">
        <v>35867118</v>
      </c>
      <c r="AJ400">
        <v>416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>
      <c r="A401">
        <f>ROW(Source!A395)</f>
        <v>395</v>
      </c>
      <c r="B401">
        <v>35867131</v>
      </c>
      <c r="C401">
        <v>35867115</v>
      </c>
      <c r="D401">
        <v>29174913</v>
      </c>
      <c r="E401">
        <v>1</v>
      </c>
      <c r="F401">
        <v>1</v>
      </c>
      <c r="G401">
        <v>1</v>
      </c>
      <c r="H401">
        <v>2</v>
      </c>
      <c r="I401" t="s">
        <v>578</v>
      </c>
      <c r="J401" t="s">
        <v>579</v>
      </c>
      <c r="K401" t="s">
        <v>580</v>
      </c>
      <c r="L401">
        <v>1368</v>
      </c>
      <c r="N401">
        <v>1011</v>
      </c>
      <c r="O401" t="s">
        <v>567</v>
      </c>
      <c r="P401" t="s">
        <v>567</v>
      </c>
      <c r="Q401">
        <v>1</v>
      </c>
      <c r="X401">
        <v>0.03</v>
      </c>
      <c r="Y401">
        <v>0</v>
      </c>
      <c r="Z401">
        <v>87.17</v>
      </c>
      <c r="AA401">
        <v>11.6</v>
      </c>
      <c r="AB401">
        <v>0</v>
      </c>
      <c r="AC401">
        <v>0</v>
      </c>
      <c r="AD401">
        <v>1</v>
      </c>
      <c r="AE401">
        <v>0</v>
      </c>
      <c r="AF401" t="s">
        <v>133</v>
      </c>
      <c r="AG401">
        <v>3.7499999999999999E-2</v>
      </c>
      <c r="AH401">
        <v>2</v>
      </c>
      <c r="AI401">
        <v>35867119</v>
      </c>
      <c r="AJ401">
        <v>417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>
        <f>ROW(Source!A395)</f>
        <v>395</v>
      </c>
      <c r="B402">
        <v>35867132</v>
      </c>
      <c r="C402">
        <v>35867115</v>
      </c>
      <c r="D402">
        <v>29114471</v>
      </c>
      <c r="E402">
        <v>1</v>
      </c>
      <c r="F402">
        <v>1</v>
      </c>
      <c r="G402">
        <v>1</v>
      </c>
      <c r="H402">
        <v>3</v>
      </c>
      <c r="I402" t="s">
        <v>649</v>
      </c>
      <c r="J402" t="s">
        <v>650</v>
      </c>
      <c r="K402" t="s">
        <v>651</v>
      </c>
      <c r="L402">
        <v>1358</v>
      </c>
      <c r="N402">
        <v>1010</v>
      </c>
      <c r="O402" t="s">
        <v>652</v>
      </c>
      <c r="P402" t="s">
        <v>652</v>
      </c>
      <c r="Q402">
        <v>10</v>
      </c>
      <c r="X402">
        <v>26.3</v>
      </c>
      <c r="Y402">
        <v>1.6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3</v>
      </c>
      <c r="AG402">
        <v>26.3</v>
      </c>
      <c r="AH402">
        <v>2</v>
      </c>
      <c r="AI402">
        <v>35867120</v>
      </c>
      <c r="AJ402">
        <v>418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>
      <c r="A403">
        <f>ROW(Source!A395)</f>
        <v>395</v>
      </c>
      <c r="B403">
        <v>35867133</v>
      </c>
      <c r="C403">
        <v>35867115</v>
      </c>
      <c r="D403">
        <v>29114305</v>
      </c>
      <c r="E403">
        <v>1</v>
      </c>
      <c r="F403">
        <v>1</v>
      </c>
      <c r="G403">
        <v>1</v>
      </c>
      <c r="H403">
        <v>3</v>
      </c>
      <c r="I403" t="s">
        <v>653</v>
      </c>
      <c r="J403" t="s">
        <v>654</v>
      </c>
      <c r="K403" t="s">
        <v>655</v>
      </c>
      <c r="L403">
        <v>1354</v>
      </c>
      <c r="N403">
        <v>1010</v>
      </c>
      <c r="O403" t="s">
        <v>237</v>
      </c>
      <c r="P403" t="s">
        <v>237</v>
      </c>
      <c r="Q403">
        <v>1</v>
      </c>
      <c r="X403">
        <v>263</v>
      </c>
      <c r="Y403">
        <v>0.12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0</v>
      </c>
      <c r="AF403" t="s">
        <v>3</v>
      </c>
      <c r="AG403">
        <v>263</v>
      </c>
      <c r="AH403">
        <v>2</v>
      </c>
      <c r="AI403">
        <v>35867121</v>
      </c>
      <c r="AJ403">
        <v>419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>
      <c r="A404">
        <f>ROW(Source!A395)</f>
        <v>395</v>
      </c>
      <c r="B404">
        <v>35867134</v>
      </c>
      <c r="C404">
        <v>35867115</v>
      </c>
      <c r="D404">
        <v>29111012</v>
      </c>
      <c r="E404">
        <v>1</v>
      </c>
      <c r="F404">
        <v>1</v>
      </c>
      <c r="G404">
        <v>1</v>
      </c>
      <c r="H404">
        <v>3</v>
      </c>
      <c r="I404" t="s">
        <v>656</v>
      </c>
      <c r="J404" t="s">
        <v>657</v>
      </c>
      <c r="K404" t="s">
        <v>658</v>
      </c>
      <c r="L404">
        <v>1354</v>
      </c>
      <c r="N404">
        <v>1010</v>
      </c>
      <c r="O404" t="s">
        <v>237</v>
      </c>
      <c r="P404" t="s">
        <v>237</v>
      </c>
      <c r="Q404">
        <v>1</v>
      </c>
      <c r="X404">
        <v>7</v>
      </c>
      <c r="Y404">
        <v>1.29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 t="s">
        <v>3</v>
      </c>
      <c r="AG404">
        <v>7</v>
      </c>
      <c r="AH404">
        <v>2</v>
      </c>
      <c r="AI404">
        <v>35867122</v>
      </c>
      <c r="AJ404">
        <v>420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>
      <c r="A405">
        <f>ROW(Source!A395)</f>
        <v>395</v>
      </c>
      <c r="B405">
        <v>35867135</v>
      </c>
      <c r="C405">
        <v>35867115</v>
      </c>
      <c r="D405">
        <v>29111013</v>
      </c>
      <c r="E405">
        <v>1</v>
      </c>
      <c r="F405">
        <v>1</v>
      </c>
      <c r="G405">
        <v>1</v>
      </c>
      <c r="H405">
        <v>3</v>
      </c>
      <c r="I405" t="s">
        <v>659</v>
      </c>
      <c r="J405" t="s">
        <v>660</v>
      </c>
      <c r="K405" t="s">
        <v>661</v>
      </c>
      <c r="L405">
        <v>1354</v>
      </c>
      <c r="N405">
        <v>1010</v>
      </c>
      <c r="O405" t="s">
        <v>237</v>
      </c>
      <c r="P405" t="s">
        <v>237</v>
      </c>
      <c r="Q405">
        <v>1</v>
      </c>
      <c r="X405">
        <v>7</v>
      </c>
      <c r="Y405">
        <v>1.29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3</v>
      </c>
      <c r="AG405">
        <v>7</v>
      </c>
      <c r="AH405">
        <v>2</v>
      </c>
      <c r="AI405">
        <v>35867123</v>
      </c>
      <c r="AJ405">
        <v>421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>
      <c r="A406">
        <f>ROW(Source!A395)</f>
        <v>395</v>
      </c>
      <c r="B406">
        <v>35867136</v>
      </c>
      <c r="C406">
        <v>35867115</v>
      </c>
      <c r="D406">
        <v>29111016</v>
      </c>
      <c r="E406">
        <v>1</v>
      </c>
      <c r="F406">
        <v>1</v>
      </c>
      <c r="G406">
        <v>1</v>
      </c>
      <c r="H406">
        <v>3</v>
      </c>
      <c r="I406" t="s">
        <v>662</v>
      </c>
      <c r="J406" t="s">
        <v>663</v>
      </c>
      <c r="K406" t="s">
        <v>664</v>
      </c>
      <c r="L406">
        <v>1354</v>
      </c>
      <c r="N406">
        <v>1010</v>
      </c>
      <c r="O406" t="s">
        <v>237</v>
      </c>
      <c r="P406" t="s">
        <v>237</v>
      </c>
      <c r="Q406">
        <v>1</v>
      </c>
      <c r="X406">
        <v>40</v>
      </c>
      <c r="Y406">
        <v>1.29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3</v>
      </c>
      <c r="AG406">
        <v>40</v>
      </c>
      <c r="AH406">
        <v>2</v>
      </c>
      <c r="AI406">
        <v>35867124</v>
      </c>
      <c r="AJ406">
        <v>422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>
      <c r="A407">
        <f>ROW(Source!A395)</f>
        <v>395</v>
      </c>
      <c r="B407">
        <v>35867137</v>
      </c>
      <c r="C407">
        <v>35867115</v>
      </c>
      <c r="D407">
        <v>29111019</v>
      </c>
      <c r="E407">
        <v>1</v>
      </c>
      <c r="F407">
        <v>1</v>
      </c>
      <c r="G407">
        <v>1</v>
      </c>
      <c r="H407">
        <v>3</v>
      </c>
      <c r="I407" t="s">
        <v>665</v>
      </c>
      <c r="J407" t="s">
        <v>666</v>
      </c>
      <c r="K407" t="s">
        <v>667</v>
      </c>
      <c r="L407">
        <v>1354</v>
      </c>
      <c r="N407">
        <v>1010</v>
      </c>
      <c r="O407" t="s">
        <v>237</v>
      </c>
      <c r="P407" t="s">
        <v>237</v>
      </c>
      <c r="Q407">
        <v>1</v>
      </c>
      <c r="X407">
        <v>8</v>
      </c>
      <c r="Y407">
        <v>0.63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8</v>
      </c>
      <c r="AH407">
        <v>2</v>
      </c>
      <c r="AI407">
        <v>35867125</v>
      </c>
      <c r="AJ407">
        <v>423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>
        <f>ROW(Source!A395)</f>
        <v>395</v>
      </c>
      <c r="B408">
        <v>35867138</v>
      </c>
      <c r="C408">
        <v>35867115</v>
      </c>
      <c r="D408">
        <v>29111018</v>
      </c>
      <c r="E408">
        <v>1</v>
      </c>
      <c r="F408">
        <v>1</v>
      </c>
      <c r="G408">
        <v>1</v>
      </c>
      <c r="H408">
        <v>3</v>
      </c>
      <c r="I408" t="s">
        <v>668</v>
      </c>
      <c r="J408" t="s">
        <v>669</v>
      </c>
      <c r="K408" t="s">
        <v>670</v>
      </c>
      <c r="L408">
        <v>1354</v>
      </c>
      <c r="N408">
        <v>1010</v>
      </c>
      <c r="O408" t="s">
        <v>237</v>
      </c>
      <c r="P408" t="s">
        <v>237</v>
      </c>
      <c r="Q408">
        <v>1</v>
      </c>
      <c r="X408">
        <v>8</v>
      </c>
      <c r="Y408">
        <v>0.63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8</v>
      </c>
      <c r="AH408">
        <v>2</v>
      </c>
      <c r="AI408">
        <v>35867126</v>
      </c>
      <c r="AJ408">
        <v>424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>
      <c r="A409">
        <f>ROW(Source!A395)</f>
        <v>395</v>
      </c>
      <c r="B409">
        <v>35867139</v>
      </c>
      <c r="C409">
        <v>35867115</v>
      </c>
      <c r="D409">
        <v>29110997</v>
      </c>
      <c r="E409">
        <v>1</v>
      </c>
      <c r="F409">
        <v>1</v>
      </c>
      <c r="G409">
        <v>1</v>
      </c>
      <c r="H409">
        <v>3</v>
      </c>
      <c r="I409" t="s">
        <v>671</v>
      </c>
      <c r="J409" t="s">
        <v>672</v>
      </c>
      <c r="K409" t="s">
        <v>673</v>
      </c>
      <c r="L409">
        <v>1301</v>
      </c>
      <c r="N409">
        <v>1003</v>
      </c>
      <c r="O409" t="s">
        <v>142</v>
      </c>
      <c r="P409" t="s">
        <v>142</v>
      </c>
      <c r="Q409">
        <v>1</v>
      </c>
      <c r="X409">
        <v>101</v>
      </c>
      <c r="Y409">
        <v>12.3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0</v>
      </c>
      <c r="AF409" t="s">
        <v>3</v>
      </c>
      <c r="AG409">
        <v>101</v>
      </c>
      <c r="AH409">
        <v>2</v>
      </c>
      <c r="AI409">
        <v>35867127</v>
      </c>
      <c r="AJ409">
        <v>425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>
      <c r="A410">
        <f>ROW(Source!A396)</f>
        <v>396</v>
      </c>
      <c r="B410">
        <v>35867160</v>
      </c>
      <c r="C410">
        <v>35867140</v>
      </c>
      <c r="D410">
        <v>18409850</v>
      </c>
      <c r="E410">
        <v>1</v>
      </c>
      <c r="F410">
        <v>1</v>
      </c>
      <c r="G410">
        <v>1</v>
      </c>
      <c r="H410">
        <v>1</v>
      </c>
      <c r="I410" t="s">
        <v>674</v>
      </c>
      <c r="J410" t="s">
        <v>3</v>
      </c>
      <c r="K410" t="s">
        <v>675</v>
      </c>
      <c r="L410">
        <v>1369</v>
      </c>
      <c r="N410">
        <v>1013</v>
      </c>
      <c r="O410" t="s">
        <v>561</v>
      </c>
      <c r="P410" t="s">
        <v>561</v>
      </c>
      <c r="Q410">
        <v>1</v>
      </c>
      <c r="X410">
        <v>89</v>
      </c>
      <c r="Y410">
        <v>0</v>
      </c>
      <c r="Z410">
        <v>0</v>
      </c>
      <c r="AA410">
        <v>0</v>
      </c>
      <c r="AB410">
        <v>9.07</v>
      </c>
      <c r="AC410">
        <v>0</v>
      </c>
      <c r="AD410">
        <v>1</v>
      </c>
      <c r="AE410">
        <v>1</v>
      </c>
      <c r="AF410" t="s">
        <v>134</v>
      </c>
      <c r="AG410">
        <v>102.35</v>
      </c>
      <c r="AH410">
        <v>2</v>
      </c>
      <c r="AI410">
        <v>35867141</v>
      </c>
      <c r="AJ410">
        <v>426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>
        <f>ROW(Source!A396)</f>
        <v>396</v>
      </c>
      <c r="B411">
        <v>35867161</v>
      </c>
      <c r="C411">
        <v>35867140</v>
      </c>
      <c r="D411">
        <v>29173472</v>
      </c>
      <c r="E411">
        <v>1</v>
      </c>
      <c r="F411">
        <v>1</v>
      </c>
      <c r="G411">
        <v>1</v>
      </c>
      <c r="H411">
        <v>2</v>
      </c>
      <c r="I411" t="s">
        <v>624</v>
      </c>
      <c r="J411" t="s">
        <v>625</v>
      </c>
      <c r="K411" t="s">
        <v>626</v>
      </c>
      <c r="L411">
        <v>1368</v>
      </c>
      <c r="N411">
        <v>1011</v>
      </c>
      <c r="O411" t="s">
        <v>567</v>
      </c>
      <c r="P411" t="s">
        <v>567</v>
      </c>
      <c r="Q411">
        <v>1</v>
      </c>
      <c r="X411">
        <v>2.16</v>
      </c>
      <c r="Y411">
        <v>0</v>
      </c>
      <c r="Z411">
        <v>3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133</v>
      </c>
      <c r="AG411">
        <v>2.7</v>
      </c>
      <c r="AH411">
        <v>2</v>
      </c>
      <c r="AI411">
        <v>35867142</v>
      </c>
      <c r="AJ411">
        <v>427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>
      <c r="A412">
        <f>ROW(Source!A396)</f>
        <v>396</v>
      </c>
      <c r="B412">
        <v>35867162</v>
      </c>
      <c r="C412">
        <v>35867140</v>
      </c>
      <c r="D412">
        <v>29174538</v>
      </c>
      <c r="E412">
        <v>1</v>
      </c>
      <c r="F412">
        <v>1</v>
      </c>
      <c r="G412">
        <v>1</v>
      </c>
      <c r="H412">
        <v>2</v>
      </c>
      <c r="I412" t="s">
        <v>676</v>
      </c>
      <c r="J412" t="s">
        <v>677</v>
      </c>
      <c r="K412" t="s">
        <v>678</v>
      </c>
      <c r="L412">
        <v>1368</v>
      </c>
      <c r="N412">
        <v>1011</v>
      </c>
      <c r="O412" t="s">
        <v>567</v>
      </c>
      <c r="P412" t="s">
        <v>567</v>
      </c>
      <c r="Q412">
        <v>1</v>
      </c>
      <c r="X412">
        <v>0.47</v>
      </c>
      <c r="Y412">
        <v>0</v>
      </c>
      <c r="Z412">
        <v>33.590000000000003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133</v>
      </c>
      <c r="AG412">
        <v>0.58749999999999991</v>
      </c>
      <c r="AH412">
        <v>2</v>
      </c>
      <c r="AI412">
        <v>35867143</v>
      </c>
      <c r="AJ412">
        <v>428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>
      <c r="A413">
        <f>ROW(Source!A396)</f>
        <v>396</v>
      </c>
      <c r="B413">
        <v>35867163</v>
      </c>
      <c r="C413">
        <v>35867140</v>
      </c>
      <c r="D413">
        <v>29174580</v>
      </c>
      <c r="E413">
        <v>1</v>
      </c>
      <c r="F413">
        <v>1</v>
      </c>
      <c r="G413">
        <v>1</v>
      </c>
      <c r="H413">
        <v>2</v>
      </c>
      <c r="I413" t="s">
        <v>679</v>
      </c>
      <c r="J413" t="s">
        <v>680</v>
      </c>
      <c r="K413" t="s">
        <v>681</v>
      </c>
      <c r="L413">
        <v>1368</v>
      </c>
      <c r="N413">
        <v>1011</v>
      </c>
      <c r="O413" t="s">
        <v>567</v>
      </c>
      <c r="P413" t="s">
        <v>567</v>
      </c>
      <c r="Q413">
        <v>1</v>
      </c>
      <c r="X413">
        <v>0.53</v>
      </c>
      <c r="Y413">
        <v>0</v>
      </c>
      <c r="Z413">
        <v>2.08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133</v>
      </c>
      <c r="AG413">
        <v>0.66250000000000009</v>
      </c>
      <c r="AH413">
        <v>2</v>
      </c>
      <c r="AI413">
        <v>35867144</v>
      </c>
      <c r="AJ413">
        <v>429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>
      <c r="A414">
        <f>ROW(Source!A396)</f>
        <v>396</v>
      </c>
      <c r="B414">
        <v>35867164</v>
      </c>
      <c r="C414">
        <v>35867140</v>
      </c>
      <c r="D414">
        <v>29108656</v>
      </c>
      <c r="E414">
        <v>1</v>
      </c>
      <c r="F414">
        <v>1</v>
      </c>
      <c r="G414">
        <v>1</v>
      </c>
      <c r="H414">
        <v>3</v>
      </c>
      <c r="I414" t="s">
        <v>682</v>
      </c>
      <c r="J414" t="s">
        <v>683</v>
      </c>
      <c r="K414" t="s">
        <v>684</v>
      </c>
      <c r="L414">
        <v>1354</v>
      </c>
      <c r="N414">
        <v>1010</v>
      </c>
      <c r="O414" t="s">
        <v>237</v>
      </c>
      <c r="P414" t="s">
        <v>237</v>
      </c>
      <c r="Q414">
        <v>1</v>
      </c>
      <c r="X414">
        <v>7</v>
      </c>
      <c r="Y414">
        <v>13.87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7</v>
      </c>
      <c r="AH414">
        <v>2</v>
      </c>
      <c r="AI414">
        <v>35867145</v>
      </c>
      <c r="AJ414">
        <v>430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>
      <c r="A415">
        <f>ROW(Source!A396)</f>
        <v>396</v>
      </c>
      <c r="B415">
        <v>35867165</v>
      </c>
      <c r="C415">
        <v>35867140</v>
      </c>
      <c r="D415">
        <v>29109354</v>
      </c>
      <c r="E415">
        <v>1</v>
      </c>
      <c r="F415">
        <v>1</v>
      </c>
      <c r="G415">
        <v>1</v>
      </c>
      <c r="H415">
        <v>3</v>
      </c>
      <c r="I415" t="s">
        <v>685</v>
      </c>
      <c r="J415" t="s">
        <v>686</v>
      </c>
      <c r="K415" t="s">
        <v>687</v>
      </c>
      <c r="L415">
        <v>1346</v>
      </c>
      <c r="N415">
        <v>1009</v>
      </c>
      <c r="O415" t="s">
        <v>160</v>
      </c>
      <c r="P415" t="s">
        <v>160</v>
      </c>
      <c r="Q415">
        <v>1</v>
      </c>
      <c r="X415">
        <v>10</v>
      </c>
      <c r="Y415">
        <v>46.72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10</v>
      </c>
      <c r="AH415">
        <v>2</v>
      </c>
      <c r="AI415">
        <v>35867146</v>
      </c>
      <c r="AJ415">
        <v>431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>
        <f>ROW(Source!A396)</f>
        <v>396</v>
      </c>
      <c r="B416">
        <v>35867166</v>
      </c>
      <c r="C416">
        <v>35867140</v>
      </c>
      <c r="D416">
        <v>29109414</v>
      </c>
      <c r="E416">
        <v>1</v>
      </c>
      <c r="F416">
        <v>1</v>
      </c>
      <c r="G416">
        <v>1</v>
      </c>
      <c r="H416">
        <v>3</v>
      </c>
      <c r="I416" t="s">
        <v>688</v>
      </c>
      <c r="J416" t="s">
        <v>689</v>
      </c>
      <c r="K416" t="s">
        <v>690</v>
      </c>
      <c r="L416">
        <v>1346</v>
      </c>
      <c r="N416">
        <v>1009</v>
      </c>
      <c r="O416" t="s">
        <v>160</v>
      </c>
      <c r="P416" t="s">
        <v>160</v>
      </c>
      <c r="Q416">
        <v>1</v>
      </c>
      <c r="X416">
        <v>119</v>
      </c>
      <c r="Y416">
        <v>1.58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119</v>
      </c>
      <c r="AH416">
        <v>2</v>
      </c>
      <c r="AI416">
        <v>35867147</v>
      </c>
      <c r="AJ416">
        <v>432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>
      <c r="A417">
        <f>ROW(Source!A396)</f>
        <v>396</v>
      </c>
      <c r="B417">
        <v>35867167</v>
      </c>
      <c r="C417">
        <v>35867140</v>
      </c>
      <c r="D417">
        <v>29109781</v>
      </c>
      <c r="E417">
        <v>1</v>
      </c>
      <c r="F417">
        <v>1</v>
      </c>
      <c r="G417">
        <v>1</v>
      </c>
      <c r="H417">
        <v>3</v>
      </c>
      <c r="I417" t="s">
        <v>691</v>
      </c>
      <c r="J417" t="s">
        <v>692</v>
      </c>
      <c r="K417" t="s">
        <v>693</v>
      </c>
      <c r="L417">
        <v>1346</v>
      </c>
      <c r="N417">
        <v>1009</v>
      </c>
      <c r="O417" t="s">
        <v>160</v>
      </c>
      <c r="P417" t="s">
        <v>160</v>
      </c>
      <c r="Q417">
        <v>1</v>
      </c>
      <c r="X417">
        <v>9</v>
      </c>
      <c r="Y417">
        <v>11.12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3</v>
      </c>
      <c r="AG417">
        <v>9</v>
      </c>
      <c r="AH417">
        <v>2</v>
      </c>
      <c r="AI417">
        <v>35867148</v>
      </c>
      <c r="AJ417">
        <v>433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>
        <f>ROW(Source!A396)</f>
        <v>396</v>
      </c>
      <c r="B418">
        <v>35867168</v>
      </c>
      <c r="C418">
        <v>35867140</v>
      </c>
      <c r="D418">
        <v>29109782</v>
      </c>
      <c r="E418">
        <v>1</v>
      </c>
      <c r="F418">
        <v>1</v>
      </c>
      <c r="G418">
        <v>1</v>
      </c>
      <c r="H418">
        <v>3</v>
      </c>
      <c r="I418" t="s">
        <v>694</v>
      </c>
      <c r="J418" t="s">
        <v>695</v>
      </c>
      <c r="K418" t="s">
        <v>696</v>
      </c>
      <c r="L418">
        <v>1346</v>
      </c>
      <c r="N418">
        <v>1009</v>
      </c>
      <c r="O418" t="s">
        <v>160</v>
      </c>
      <c r="P418" t="s">
        <v>160</v>
      </c>
      <c r="Q418">
        <v>1</v>
      </c>
      <c r="X418">
        <v>85</v>
      </c>
      <c r="Y418">
        <v>4.3600000000000003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0</v>
      </c>
      <c r="AF418" t="s">
        <v>3</v>
      </c>
      <c r="AG418">
        <v>85</v>
      </c>
      <c r="AH418">
        <v>2</v>
      </c>
      <c r="AI418">
        <v>35867149</v>
      </c>
      <c r="AJ418">
        <v>434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>
        <f>ROW(Source!A396)</f>
        <v>396</v>
      </c>
      <c r="B419">
        <v>35867169</v>
      </c>
      <c r="C419">
        <v>35867140</v>
      </c>
      <c r="D419">
        <v>29110699</v>
      </c>
      <c r="E419">
        <v>1</v>
      </c>
      <c r="F419">
        <v>1</v>
      </c>
      <c r="G419">
        <v>1</v>
      </c>
      <c r="H419">
        <v>3</v>
      </c>
      <c r="I419" t="s">
        <v>697</v>
      </c>
      <c r="J419" t="s">
        <v>698</v>
      </c>
      <c r="K419" t="s">
        <v>699</v>
      </c>
      <c r="L419">
        <v>1301</v>
      </c>
      <c r="N419">
        <v>1003</v>
      </c>
      <c r="O419" t="s">
        <v>142</v>
      </c>
      <c r="P419" t="s">
        <v>142</v>
      </c>
      <c r="Q419">
        <v>1</v>
      </c>
      <c r="X419">
        <v>120</v>
      </c>
      <c r="Y419">
        <v>0.17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 t="s">
        <v>3</v>
      </c>
      <c r="AG419">
        <v>120</v>
      </c>
      <c r="AH419">
        <v>2</v>
      </c>
      <c r="AI419">
        <v>35867150</v>
      </c>
      <c r="AJ419">
        <v>435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>
        <f>ROW(Source!A396)</f>
        <v>396</v>
      </c>
      <c r="B420">
        <v>35867170</v>
      </c>
      <c r="C420">
        <v>35867140</v>
      </c>
      <c r="D420">
        <v>29110797</v>
      </c>
      <c r="E420">
        <v>1</v>
      </c>
      <c r="F420">
        <v>1</v>
      </c>
      <c r="G420">
        <v>1</v>
      </c>
      <c r="H420">
        <v>3</v>
      </c>
      <c r="I420" t="s">
        <v>700</v>
      </c>
      <c r="J420" t="s">
        <v>701</v>
      </c>
      <c r="K420" t="s">
        <v>702</v>
      </c>
      <c r="L420">
        <v>1301</v>
      </c>
      <c r="N420">
        <v>1003</v>
      </c>
      <c r="O420" t="s">
        <v>142</v>
      </c>
      <c r="P420" t="s">
        <v>142</v>
      </c>
      <c r="Q420">
        <v>1</v>
      </c>
      <c r="X420">
        <v>82</v>
      </c>
      <c r="Y420">
        <v>1.74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3</v>
      </c>
      <c r="AG420">
        <v>82</v>
      </c>
      <c r="AH420">
        <v>2</v>
      </c>
      <c r="AI420">
        <v>35867151</v>
      </c>
      <c r="AJ420">
        <v>436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>
      <c r="A421">
        <f>ROW(Source!A396)</f>
        <v>396</v>
      </c>
      <c r="B421">
        <v>35867171</v>
      </c>
      <c r="C421">
        <v>35867140</v>
      </c>
      <c r="D421">
        <v>29110815</v>
      </c>
      <c r="E421">
        <v>1</v>
      </c>
      <c r="F421">
        <v>1</v>
      </c>
      <c r="G421">
        <v>1</v>
      </c>
      <c r="H421">
        <v>3</v>
      </c>
      <c r="I421" t="s">
        <v>703</v>
      </c>
      <c r="J421" t="s">
        <v>704</v>
      </c>
      <c r="K421" t="s">
        <v>705</v>
      </c>
      <c r="L421">
        <v>1301</v>
      </c>
      <c r="N421">
        <v>1003</v>
      </c>
      <c r="O421" t="s">
        <v>142</v>
      </c>
      <c r="P421" t="s">
        <v>142</v>
      </c>
      <c r="Q421">
        <v>1</v>
      </c>
      <c r="X421">
        <v>116</v>
      </c>
      <c r="Y421">
        <v>0.85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3</v>
      </c>
      <c r="AG421">
        <v>116</v>
      </c>
      <c r="AH421">
        <v>2</v>
      </c>
      <c r="AI421">
        <v>35867152</v>
      </c>
      <c r="AJ421">
        <v>437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>
      <c r="A422">
        <f>ROW(Source!A396)</f>
        <v>396</v>
      </c>
      <c r="B422">
        <v>35867172</v>
      </c>
      <c r="C422">
        <v>35867140</v>
      </c>
      <c r="D422">
        <v>29111455</v>
      </c>
      <c r="E422">
        <v>1</v>
      </c>
      <c r="F422">
        <v>1</v>
      </c>
      <c r="G422">
        <v>1</v>
      </c>
      <c r="H422">
        <v>3</v>
      </c>
      <c r="I422" t="s">
        <v>706</v>
      </c>
      <c r="J422" t="s">
        <v>707</v>
      </c>
      <c r="K422" t="s">
        <v>708</v>
      </c>
      <c r="L422">
        <v>1327</v>
      </c>
      <c r="N422">
        <v>1005</v>
      </c>
      <c r="O422" t="s">
        <v>155</v>
      </c>
      <c r="P422" t="s">
        <v>155</v>
      </c>
      <c r="Q422">
        <v>1</v>
      </c>
      <c r="X422">
        <v>212</v>
      </c>
      <c r="Y422">
        <v>15.06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212</v>
      </c>
      <c r="AH422">
        <v>2</v>
      </c>
      <c r="AI422">
        <v>35867153</v>
      </c>
      <c r="AJ422">
        <v>438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>
        <f>ROW(Source!A396)</f>
        <v>396</v>
      </c>
      <c r="B423">
        <v>35867173</v>
      </c>
      <c r="C423">
        <v>35867140</v>
      </c>
      <c r="D423">
        <v>29114733</v>
      </c>
      <c r="E423">
        <v>1</v>
      </c>
      <c r="F423">
        <v>1</v>
      </c>
      <c r="G423">
        <v>1</v>
      </c>
      <c r="H423">
        <v>3</v>
      </c>
      <c r="I423" t="s">
        <v>709</v>
      </c>
      <c r="J423" t="s">
        <v>710</v>
      </c>
      <c r="K423" t="s">
        <v>711</v>
      </c>
      <c r="L423">
        <v>1354</v>
      </c>
      <c r="N423">
        <v>1010</v>
      </c>
      <c r="O423" t="s">
        <v>237</v>
      </c>
      <c r="P423" t="s">
        <v>237</v>
      </c>
      <c r="Q423">
        <v>1</v>
      </c>
      <c r="X423">
        <v>735</v>
      </c>
      <c r="Y423">
        <v>0.02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 t="s">
        <v>3</v>
      </c>
      <c r="AG423">
        <v>735</v>
      </c>
      <c r="AH423">
        <v>2</v>
      </c>
      <c r="AI423">
        <v>35867154</v>
      </c>
      <c r="AJ423">
        <v>439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>
      <c r="A424">
        <f>ROW(Source!A396)</f>
        <v>396</v>
      </c>
      <c r="B424">
        <v>35867174</v>
      </c>
      <c r="C424">
        <v>35867140</v>
      </c>
      <c r="D424">
        <v>29114734</v>
      </c>
      <c r="E424">
        <v>1</v>
      </c>
      <c r="F424">
        <v>1</v>
      </c>
      <c r="G424">
        <v>1</v>
      </c>
      <c r="H424">
        <v>3</v>
      </c>
      <c r="I424" t="s">
        <v>712</v>
      </c>
      <c r="J424" t="s">
        <v>713</v>
      </c>
      <c r="K424" t="s">
        <v>714</v>
      </c>
      <c r="L424">
        <v>1354</v>
      </c>
      <c r="N424">
        <v>1010</v>
      </c>
      <c r="O424" t="s">
        <v>237</v>
      </c>
      <c r="P424" t="s">
        <v>237</v>
      </c>
      <c r="Q424">
        <v>1</v>
      </c>
      <c r="X424">
        <v>1855</v>
      </c>
      <c r="Y424">
        <v>0.03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3</v>
      </c>
      <c r="AG424">
        <v>1855</v>
      </c>
      <c r="AH424">
        <v>2</v>
      </c>
      <c r="AI424">
        <v>35867155</v>
      </c>
      <c r="AJ424">
        <v>440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>
      <c r="A425">
        <f>ROW(Source!A396)</f>
        <v>396</v>
      </c>
      <c r="B425">
        <v>35867175</v>
      </c>
      <c r="C425">
        <v>35867140</v>
      </c>
      <c r="D425">
        <v>29114482</v>
      </c>
      <c r="E425">
        <v>1</v>
      </c>
      <c r="F425">
        <v>1</v>
      </c>
      <c r="G425">
        <v>1</v>
      </c>
      <c r="H425">
        <v>3</v>
      </c>
      <c r="I425" t="s">
        <v>715</v>
      </c>
      <c r="J425" t="s">
        <v>716</v>
      </c>
      <c r="K425" t="s">
        <v>717</v>
      </c>
      <c r="L425">
        <v>1354</v>
      </c>
      <c r="N425">
        <v>1010</v>
      </c>
      <c r="O425" t="s">
        <v>237</v>
      </c>
      <c r="P425" t="s">
        <v>237</v>
      </c>
      <c r="Q425">
        <v>1</v>
      </c>
      <c r="X425">
        <v>153</v>
      </c>
      <c r="Y425">
        <v>7.0000000000000007E-2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3</v>
      </c>
      <c r="AG425">
        <v>153</v>
      </c>
      <c r="AH425">
        <v>2</v>
      </c>
      <c r="AI425">
        <v>35867156</v>
      </c>
      <c r="AJ425">
        <v>441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>
      <c r="A426">
        <f>ROW(Source!A396)</f>
        <v>396</v>
      </c>
      <c r="B426">
        <v>35867176</v>
      </c>
      <c r="C426">
        <v>35867140</v>
      </c>
      <c r="D426">
        <v>29129584</v>
      </c>
      <c r="E426">
        <v>1</v>
      </c>
      <c r="F426">
        <v>1</v>
      </c>
      <c r="G426">
        <v>1</v>
      </c>
      <c r="H426">
        <v>3</v>
      </c>
      <c r="I426" t="s">
        <v>718</v>
      </c>
      <c r="J426" t="s">
        <v>719</v>
      </c>
      <c r="K426" t="s">
        <v>720</v>
      </c>
      <c r="L426">
        <v>1301</v>
      </c>
      <c r="N426">
        <v>1003</v>
      </c>
      <c r="O426" t="s">
        <v>142</v>
      </c>
      <c r="P426" t="s">
        <v>142</v>
      </c>
      <c r="Q426">
        <v>1</v>
      </c>
      <c r="X426">
        <v>88</v>
      </c>
      <c r="Y426">
        <v>7.22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88</v>
      </c>
      <c r="AH426">
        <v>2</v>
      </c>
      <c r="AI426">
        <v>35867157</v>
      </c>
      <c r="AJ426">
        <v>442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>
      <c r="A427">
        <f>ROW(Source!A396)</f>
        <v>396</v>
      </c>
      <c r="B427">
        <v>35867177</v>
      </c>
      <c r="C427">
        <v>35867140</v>
      </c>
      <c r="D427">
        <v>29129619</v>
      </c>
      <c r="E427">
        <v>1</v>
      </c>
      <c r="F427">
        <v>1</v>
      </c>
      <c r="G427">
        <v>1</v>
      </c>
      <c r="H427">
        <v>3</v>
      </c>
      <c r="I427" t="s">
        <v>721</v>
      </c>
      <c r="J427" t="s">
        <v>722</v>
      </c>
      <c r="K427" t="s">
        <v>723</v>
      </c>
      <c r="L427">
        <v>1301</v>
      </c>
      <c r="N427">
        <v>1003</v>
      </c>
      <c r="O427" t="s">
        <v>142</v>
      </c>
      <c r="P427" t="s">
        <v>142</v>
      </c>
      <c r="Q427">
        <v>1</v>
      </c>
      <c r="X427">
        <v>225</v>
      </c>
      <c r="Y427">
        <v>8.44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225</v>
      </c>
      <c r="AH427">
        <v>2</v>
      </c>
      <c r="AI427">
        <v>35867158</v>
      </c>
      <c r="AJ427">
        <v>443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>
      <c r="A428">
        <f>ROW(Source!A396)</f>
        <v>396</v>
      </c>
      <c r="B428">
        <v>35867178</v>
      </c>
      <c r="C428">
        <v>35867140</v>
      </c>
      <c r="D428">
        <v>29129634</v>
      </c>
      <c r="E428">
        <v>1</v>
      </c>
      <c r="F428">
        <v>1</v>
      </c>
      <c r="G428">
        <v>1</v>
      </c>
      <c r="H428">
        <v>3</v>
      </c>
      <c r="I428" t="s">
        <v>724</v>
      </c>
      <c r="J428" t="s">
        <v>725</v>
      </c>
      <c r="K428" t="s">
        <v>726</v>
      </c>
      <c r="L428">
        <v>1301</v>
      </c>
      <c r="N428">
        <v>1003</v>
      </c>
      <c r="O428" t="s">
        <v>142</v>
      </c>
      <c r="P428" t="s">
        <v>142</v>
      </c>
      <c r="Q428">
        <v>1</v>
      </c>
      <c r="X428">
        <v>46</v>
      </c>
      <c r="Y428">
        <v>3.32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46</v>
      </c>
      <c r="AH428">
        <v>2</v>
      </c>
      <c r="AI428">
        <v>35867159</v>
      </c>
      <c r="AJ428">
        <v>444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>
      <c r="A429">
        <f>ROW(Source!A397)</f>
        <v>397</v>
      </c>
      <c r="B429">
        <v>35867224</v>
      </c>
      <c r="C429">
        <v>35867216</v>
      </c>
      <c r="D429">
        <v>18410244</v>
      </c>
      <c r="E429">
        <v>1</v>
      </c>
      <c r="F429">
        <v>1</v>
      </c>
      <c r="G429">
        <v>1</v>
      </c>
      <c r="H429">
        <v>1</v>
      </c>
      <c r="I429" t="s">
        <v>727</v>
      </c>
      <c r="J429" t="s">
        <v>3</v>
      </c>
      <c r="K429" t="s">
        <v>728</v>
      </c>
      <c r="L429">
        <v>1369</v>
      </c>
      <c r="N429">
        <v>1013</v>
      </c>
      <c r="O429" t="s">
        <v>561</v>
      </c>
      <c r="P429" t="s">
        <v>561</v>
      </c>
      <c r="Q429">
        <v>1</v>
      </c>
      <c r="X429">
        <v>55.94</v>
      </c>
      <c r="Y429">
        <v>0</v>
      </c>
      <c r="Z429">
        <v>0</v>
      </c>
      <c r="AA429">
        <v>0</v>
      </c>
      <c r="AB429">
        <v>9.2899999999999991</v>
      </c>
      <c r="AC429">
        <v>0</v>
      </c>
      <c r="AD429">
        <v>1</v>
      </c>
      <c r="AE429">
        <v>1</v>
      </c>
      <c r="AF429" t="s">
        <v>134</v>
      </c>
      <c r="AG429">
        <v>64.330999999999989</v>
      </c>
      <c r="AH429">
        <v>2</v>
      </c>
      <c r="AI429">
        <v>35867217</v>
      </c>
      <c r="AJ429">
        <v>445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>
      <c r="A430">
        <f>ROW(Source!A397)</f>
        <v>397</v>
      </c>
      <c r="B430">
        <v>35867225</v>
      </c>
      <c r="C430">
        <v>35867216</v>
      </c>
      <c r="D430">
        <v>121548</v>
      </c>
      <c r="E430">
        <v>1</v>
      </c>
      <c r="F430">
        <v>1</v>
      </c>
      <c r="G430">
        <v>1</v>
      </c>
      <c r="H430">
        <v>1</v>
      </c>
      <c r="I430" t="s">
        <v>35</v>
      </c>
      <c r="J430" t="s">
        <v>3</v>
      </c>
      <c r="K430" t="s">
        <v>562</v>
      </c>
      <c r="L430">
        <v>608254</v>
      </c>
      <c r="N430">
        <v>1013</v>
      </c>
      <c r="O430" t="s">
        <v>563</v>
      </c>
      <c r="P430" t="s">
        <v>563</v>
      </c>
      <c r="Q430">
        <v>1</v>
      </c>
      <c r="X430">
        <v>0.01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2</v>
      </c>
      <c r="AF430" t="s">
        <v>133</v>
      </c>
      <c r="AG430">
        <v>1.2500000000000001E-2</v>
      </c>
      <c r="AH430">
        <v>2</v>
      </c>
      <c r="AI430">
        <v>35867218</v>
      </c>
      <c r="AJ430">
        <v>446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>
      <c r="A431">
        <f>ROW(Source!A397)</f>
        <v>397</v>
      </c>
      <c r="B431">
        <v>35867226</v>
      </c>
      <c r="C431">
        <v>35867216</v>
      </c>
      <c r="D431">
        <v>29172556</v>
      </c>
      <c r="E431">
        <v>1</v>
      </c>
      <c r="F431">
        <v>1</v>
      </c>
      <c r="G431">
        <v>1</v>
      </c>
      <c r="H431">
        <v>2</v>
      </c>
      <c r="I431" t="s">
        <v>564</v>
      </c>
      <c r="J431" t="s">
        <v>565</v>
      </c>
      <c r="K431" t="s">
        <v>566</v>
      </c>
      <c r="L431">
        <v>1368</v>
      </c>
      <c r="N431">
        <v>1011</v>
      </c>
      <c r="O431" t="s">
        <v>567</v>
      </c>
      <c r="P431" t="s">
        <v>567</v>
      </c>
      <c r="Q431">
        <v>1</v>
      </c>
      <c r="X431">
        <v>0.01</v>
      </c>
      <c r="Y431">
        <v>0</v>
      </c>
      <c r="Z431">
        <v>31.26</v>
      </c>
      <c r="AA431">
        <v>13.5</v>
      </c>
      <c r="AB431">
        <v>0</v>
      </c>
      <c r="AC431">
        <v>0</v>
      </c>
      <c r="AD431">
        <v>1</v>
      </c>
      <c r="AE431">
        <v>0</v>
      </c>
      <c r="AF431" t="s">
        <v>133</v>
      </c>
      <c r="AG431">
        <v>1.2500000000000001E-2</v>
      </c>
      <c r="AH431">
        <v>2</v>
      </c>
      <c r="AI431">
        <v>35867219</v>
      </c>
      <c r="AJ431">
        <v>447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>
      <c r="A432">
        <f>ROW(Source!A397)</f>
        <v>397</v>
      </c>
      <c r="B432">
        <v>35867227</v>
      </c>
      <c r="C432">
        <v>35867216</v>
      </c>
      <c r="D432">
        <v>29174913</v>
      </c>
      <c r="E432">
        <v>1</v>
      </c>
      <c r="F432">
        <v>1</v>
      </c>
      <c r="G432">
        <v>1</v>
      </c>
      <c r="H432">
        <v>2</v>
      </c>
      <c r="I432" t="s">
        <v>578</v>
      </c>
      <c r="J432" t="s">
        <v>579</v>
      </c>
      <c r="K432" t="s">
        <v>580</v>
      </c>
      <c r="L432">
        <v>1368</v>
      </c>
      <c r="N432">
        <v>1011</v>
      </c>
      <c r="O432" t="s">
        <v>567</v>
      </c>
      <c r="P432" t="s">
        <v>567</v>
      </c>
      <c r="Q432">
        <v>1</v>
      </c>
      <c r="X432">
        <v>0.01</v>
      </c>
      <c r="Y432">
        <v>0</v>
      </c>
      <c r="Z432">
        <v>87.17</v>
      </c>
      <c r="AA432">
        <v>11.6</v>
      </c>
      <c r="AB432">
        <v>0</v>
      </c>
      <c r="AC432">
        <v>0</v>
      </c>
      <c r="AD432">
        <v>1</v>
      </c>
      <c r="AE432">
        <v>0</v>
      </c>
      <c r="AF432" t="s">
        <v>133</v>
      </c>
      <c r="AG432">
        <v>1.2500000000000001E-2</v>
      </c>
      <c r="AH432">
        <v>2</v>
      </c>
      <c r="AI432">
        <v>35867220</v>
      </c>
      <c r="AJ432">
        <v>448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>
        <f>ROW(Source!A397)</f>
        <v>397</v>
      </c>
      <c r="B433">
        <v>35867228</v>
      </c>
      <c r="C433">
        <v>35867216</v>
      </c>
      <c r="D433">
        <v>29109386</v>
      </c>
      <c r="E433">
        <v>1</v>
      </c>
      <c r="F433">
        <v>1</v>
      </c>
      <c r="G433">
        <v>1</v>
      </c>
      <c r="H433">
        <v>3</v>
      </c>
      <c r="I433" t="s">
        <v>729</v>
      </c>
      <c r="J433" t="s">
        <v>730</v>
      </c>
      <c r="K433" t="s">
        <v>731</v>
      </c>
      <c r="L433">
        <v>1348</v>
      </c>
      <c r="N433">
        <v>1009</v>
      </c>
      <c r="O433" t="s">
        <v>30</v>
      </c>
      <c r="P433" t="s">
        <v>30</v>
      </c>
      <c r="Q433">
        <v>1000</v>
      </c>
      <c r="X433">
        <v>3.4099999999999998E-2</v>
      </c>
      <c r="Y433">
        <v>11300.01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3.4099999999999998E-2</v>
      </c>
      <c r="AH433">
        <v>2</v>
      </c>
      <c r="AI433">
        <v>35867221</v>
      </c>
      <c r="AJ433">
        <v>449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>
      <c r="A434">
        <f>ROW(Source!A397)</f>
        <v>397</v>
      </c>
      <c r="B434">
        <v>35867229</v>
      </c>
      <c r="C434">
        <v>35867216</v>
      </c>
      <c r="D434">
        <v>29107800</v>
      </c>
      <c r="E434">
        <v>1</v>
      </c>
      <c r="F434">
        <v>1</v>
      </c>
      <c r="G434">
        <v>1</v>
      </c>
      <c r="H434">
        <v>3</v>
      </c>
      <c r="I434" t="s">
        <v>592</v>
      </c>
      <c r="J434" t="s">
        <v>593</v>
      </c>
      <c r="K434" t="s">
        <v>594</v>
      </c>
      <c r="L434">
        <v>1346</v>
      </c>
      <c r="N434">
        <v>1009</v>
      </c>
      <c r="O434" t="s">
        <v>160</v>
      </c>
      <c r="P434" t="s">
        <v>160</v>
      </c>
      <c r="Q434">
        <v>1</v>
      </c>
      <c r="X434">
        <v>0.01</v>
      </c>
      <c r="Y434">
        <v>1.81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0.01</v>
      </c>
      <c r="AH434">
        <v>2</v>
      </c>
      <c r="AI434">
        <v>35867222</v>
      </c>
      <c r="AJ434">
        <v>450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>
      <c r="A435">
        <f>ROW(Source!A397)</f>
        <v>397</v>
      </c>
      <c r="B435">
        <v>35867230</v>
      </c>
      <c r="C435">
        <v>35867216</v>
      </c>
      <c r="D435">
        <v>29109603</v>
      </c>
      <c r="E435">
        <v>1</v>
      </c>
      <c r="F435">
        <v>1</v>
      </c>
      <c r="G435">
        <v>1</v>
      </c>
      <c r="H435">
        <v>3</v>
      </c>
      <c r="I435" t="s">
        <v>732</v>
      </c>
      <c r="J435" t="s">
        <v>733</v>
      </c>
      <c r="K435" t="s">
        <v>734</v>
      </c>
      <c r="L435">
        <v>1327</v>
      </c>
      <c r="N435">
        <v>1005</v>
      </c>
      <c r="O435" t="s">
        <v>155</v>
      </c>
      <c r="P435" t="s">
        <v>155</v>
      </c>
      <c r="Q435">
        <v>1</v>
      </c>
      <c r="X435">
        <v>112</v>
      </c>
      <c r="Y435">
        <v>55.16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112</v>
      </c>
      <c r="AH435">
        <v>2</v>
      </c>
      <c r="AI435">
        <v>35867223</v>
      </c>
      <c r="AJ435">
        <v>451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>
      <c r="A436">
        <f>ROW(Source!A398)</f>
        <v>398</v>
      </c>
      <c r="B436">
        <v>35867244</v>
      </c>
      <c r="C436">
        <v>35867231</v>
      </c>
      <c r="D436">
        <v>29364679</v>
      </c>
      <c r="E436">
        <v>1</v>
      </c>
      <c r="F436">
        <v>1</v>
      </c>
      <c r="G436">
        <v>1</v>
      </c>
      <c r="H436">
        <v>1</v>
      </c>
      <c r="I436" t="s">
        <v>735</v>
      </c>
      <c r="J436" t="s">
        <v>3</v>
      </c>
      <c r="K436" t="s">
        <v>736</v>
      </c>
      <c r="L436">
        <v>1369</v>
      </c>
      <c r="N436">
        <v>1013</v>
      </c>
      <c r="O436" t="s">
        <v>561</v>
      </c>
      <c r="P436" t="s">
        <v>561</v>
      </c>
      <c r="Q436">
        <v>1</v>
      </c>
      <c r="X436">
        <v>30.48</v>
      </c>
      <c r="Y436">
        <v>0</v>
      </c>
      <c r="Z436">
        <v>0</v>
      </c>
      <c r="AA436">
        <v>0</v>
      </c>
      <c r="AB436">
        <v>9.92</v>
      </c>
      <c r="AC436">
        <v>0</v>
      </c>
      <c r="AD436">
        <v>1</v>
      </c>
      <c r="AE436">
        <v>1</v>
      </c>
      <c r="AF436" t="s">
        <v>3</v>
      </c>
      <c r="AG436">
        <v>30.48</v>
      </c>
      <c r="AH436">
        <v>2</v>
      </c>
      <c r="AI436">
        <v>35867232</v>
      </c>
      <c r="AJ436">
        <v>452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>
      <c r="A437">
        <f>ROW(Source!A398)</f>
        <v>398</v>
      </c>
      <c r="B437">
        <v>35867245</v>
      </c>
      <c r="C437">
        <v>35867231</v>
      </c>
      <c r="D437">
        <v>121548</v>
      </c>
      <c r="E437">
        <v>1</v>
      </c>
      <c r="F437">
        <v>1</v>
      </c>
      <c r="G437">
        <v>1</v>
      </c>
      <c r="H437">
        <v>1</v>
      </c>
      <c r="I437" t="s">
        <v>35</v>
      </c>
      <c r="J437" t="s">
        <v>3</v>
      </c>
      <c r="K437" t="s">
        <v>562</v>
      </c>
      <c r="L437">
        <v>608254</v>
      </c>
      <c r="N437">
        <v>1013</v>
      </c>
      <c r="O437" t="s">
        <v>563</v>
      </c>
      <c r="P437" t="s">
        <v>563</v>
      </c>
      <c r="Q437">
        <v>1</v>
      </c>
      <c r="X437">
        <v>0.03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2</v>
      </c>
      <c r="AF437" t="s">
        <v>3</v>
      </c>
      <c r="AG437">
        <v>0.03</v>
      </c>
      <c r="AH437">
        <v>2</v>
      </c>
      <c r="AI437">
        <v>35867233</v>
      </c>
      <c r="AJ437">
        <v>453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>
      <c r="A438">
        <f>ROW(Source!A398)</f>
        <v>398</v>
      </c>
      <c r="B438">
        <v>35867246</v>
      </c>
      <c r="C438">
        <v>35867231</v>
      </c>
      <c r="D438">
        <v>29172362</v>
      </c>
      <c r="E438">
        <v>1</v>
      </c>
      <c r="F438">
        <v>1</v>
      </c>
      <c r="G438">
        <v>1</v>
      </c>
      <c r="H438">
        <v>2</v>
      </c>
      <c r="I438" t="s">
        <v>737</v>
      </c>
      <c r="J438" t="s">
        <v>738</v>
      </c>
      <c r="K438" t="s">
        <v>739</v>
      </c>
      <c r="L438">
        <v>1368</v>
      </c>
      <c r="N438">
        <v>1011</v>
      </c>
      <c r="O438" t="s">
        <v>567</v>
      </c>
      <c r="P438" t="s">
        <v>567</v>
      </c>
      <c r="Q438">
        <v>1</v>
      </c>
      <c r="X438">
        <v>0.03</v>
      </c>
      <c r="Y438">
        <v>0</v>
      </c>
      <c r="Z438">
        <v>134.65</v>
      </c>
      <c r="AA438">
        <v>13.5</v>
      </c>
      <c r="AB438">
        <v>0</v>
      </c>
      <c r="AC438">
        <v>0</v>
      </c>
      <c r="AD438">
        <v>1</v>
      </c>
      <c r="AE438">
        <v>0</v>
      </c>
      <c r="AF438" t="s">
        <v>3</v>
      </c>
      <c r="AG438">
        <v>0.03</v>
      </c>
      <c r="AH438">
        <v>2</v>
      </c>
      <c r="AI438">
        <v>35867234</v>
      </c>
      <c r="AJ438">
        <v>454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>
      <c r="A439">
        <f>ROW(Source!A398)</f>
        <v>398</v>
      </c>
      <c r="B439">
        <v>35867247</v>
      </c>
      <c r="C439">
        <v>35867231</v>
      </c>
      <c r="D439">
        <v>29174913</v>
      </c>
      <c r="E439">
        <v>1</v>
      </c>
      <c r="F439">
        <v>1</v>
      </c>
      <c r="G439">
        <v>1</v>
      </c>
      <c r="H439">
        <v>2</v>
      </c>
      <c r="I439" t="s">
        <v>578</v>
      </c>
      <c r="J439" t="s">
        <v>579</v>
      </c>
      <c r="K439" t="s">
        <v>580</v>
      </c>
      <c r="L439">
        <v>1368</v>
      </c>
      <c r="N439">
        <v>1011</v>
      </c>
      <c r="O439" t="s">
        <v>567</v>
      </c>
      <c r="P439" t="s">
        <v>567</v>
      </c>
      <c r="Q439">
        <v>1</v>
      </c>
      <c r="X439">
        <v>0.02</v>
      </c>
      <c r="Y439">
        <v>0</v>
      </c>
      <c r="Z439">
        <v>87.17</v>
      </c>
      <c r="AA439">
        <v>11.6</v>
      </c>
      <c r="AB439">
        <v>0</v>
      </c>
      <c r="AC439">
        <v>0</v>
      </c>
      <c r="AD439">
        <v>1</v>
      </c>
      <c r="AE439">
        <v>0</v>
      </c>
      <c r="AF439" t="s">
        <v>3</v>
      </c>
      <c r="AG439">
        <v>0.02</v>
      </c>
      <c r="AH439">
        <v>2</v>
      </c>
      <c r="AI439">
        <v>35867235</v>
      </c>
      <c r="AJ439">
        <v>455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>
      <c r="A440">
        <f>ROW(Source!A398)</f>
        <v>398</v>
      </c>
      <c r="B440">
        <v>35867248</v>
      </c>
      <c r="C440">
        <v>35867231</v>
      </c>
      <c r="D440">
        <v>29114246</v>
      </c>
      <c r="E440">
        <v>1</v>
      </c>
      <c r="F440">
        <v>1</v>
      </c>
      <c r="G440">
        <v>1</v>
      </c>
      <c r="H440">
        <v>3</v>
      </c>
      <c r="I440" t="s">
        <v>740</v>
      </c>
      <c r="J440" t="s">
        <v>741</v>
      </c>
      <c r="K440" t="s">
        <v>742</v>
      </c>
      <c r="L440">
        <v>1346</v>
      </c>
      <c r="N440">
        <v>1009</v>
      </c>
      <c r="O440" t="s">
        <v>160</v>
      </c>
      <c r="P440" t="s">
        <v>160</v>
      </c>
      <c r="Q440">
        <v>1</v>
      </c>
      <c r="X440">
        <v>1.5</v>
      </c>
      <c r="Y440">
        <v>9.0399999999999991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1.5</v>
      </c>
      <c r="AH440">
        <v>2</v>
      </c>
      <c r="AI440">
        <v>35867236</v>
      </c>
      <c r="AJ440">
        <v>456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>
        <f>ROW(Source!A398)</f>
        <v>398</v>
      </c>
      <c r="B441">
        <v>35867249</v>
      </c>
      <c r="C441">
        <v>35867231</v>
      </c>
      <c r="D441">
        <v>29110838</v>
      </c>
      <c r="E441">
        <v>1</v>
      </c>
      <c r="F441">
        <v>1</v>
      </c>
      <c r="G441">
        <v>1</v>
      </c>
      <c r="H441">
        <v>3</v>
      </c>
      <c r="I441" t="s">
        <v>743</v>
      </c>
      <c r="J441" t="s">
        <v>744</v>
      </c>
      <c r="K441" t="s">
        <v>745</v>
      </c>
      <c r="L441">
        <v>1346</v>
      </c>
      <c r="N441">
        <v>1009</v>
      </c>
      <c r="O441" t="s">
        <v>160</v>
      </c>
      <c r="P441" t="s">
        <v>160</v>
      </c>
      <c r="Q441">
        <v>1</v>
      </c>
      <c r="X441">
        <v>0.42</v>
      </c>
      <c r="Y441">
        <v>30.5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3</v>
      </c>
      <c r="AG441">
        <v>0.42</v>
      </c>
      <c r="AH441">
        <v>2</v>
      </c>
      <c r="AI441">
        <v>35867237</v>
      </c>
      <c r="AJ441">
        <v>457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>
        <f>ROW(Source!A398)</f>
        <v>398</v>
      </c>
      <c r="B442">
        <v>35867250</v>
      </c>
      <c r="C442">
        <v>35867231</v>
      </c>
      <c r="D442">
        <v>29149204</v>
      </c>
      <c r="E442">
        <v>1</v>
      </c>
      <c r="F442">
        <v>1</v>
      </c>
      <c r="G442">
        <v>1</v>
      </c>
      <c r="H442">
        <v>3</v>
      </c>
      <c r="I442" t="s">
        <v>746</v>
      </c>
      <c r="J442" t="s">
        <v>747</v>
      </c>
      <c r="K442" t="s">
        <v>748</v>
      </c>
      <c r="L442">
        <v>1348</v>
      </c>
      <c r="N442">
        <v>1009</v>
      </c>
      <c r="O442" t="s">
        <v>30</v>
      </c>
      <c r="P442" t="s">
        <v>30</v>
      </c>
      <c r="Q442">
        <v>1000</v>
      </c>
      <c r="X442">
        <v>3.15E-3</v>
      </c>
      <c r="Y442">
        <v>729.98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 t="s">
        <v>3</v>
      </c>
      <c r="AG442">
        <v>3.15E-3</v>
      </c>
      <c r="AH442">
        <v>2</v>
      </c>
      <c r="AI442">
        <v>35867238</v>
      </c>
      <c r="AJ442">
        <v>458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>
        <f>ROW(Source!A398)</f>
        <v>398</v>
      </c>
      <c r="B443">
        <v>35867251</v>
      </c>
      <c r="C443">
        <v>35867231</v>
      </c>
      <c r="D443">
        <v>29170678</v>
      </c>
      <c r="E443">
        <v>1</v>
      </c>
      <c r="F443">
        <v>1</v>
      </c>
      <c r="G443">
        <v>1</v>
      </c>
      <c r="H443">
        <v>3</v>
      </c>
      <c r="I443" t="s">
        <v>749</v>
      </c>
      <c r="J443" t="s">
        <v>750</v>
      </c>
      <c r="K443" t="s">
        <v>751</v>
      </c>
      <c r="L443">
        <v>1354</v>
      </c>
      <c r="N443">
        <v>1010</v>
      </c>
      <c r="O443" t="s">
        <v>237</v>
      </c>
      <c r="P443" t="s">
        <v>237</v>
      </c>
      <c r="Q443">
        <v>1</v>
      </c>
      <c r="X443">
        <v>102</v>
      </c>
      <c r="Y443">
        <v>0.28000000000000003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3</v>
      </c>
      <c r="AG443">
        <v>102</v>
      </c>
      <c r="AH443">
        <v>2</v>
      </c>
      <c r="AI443">
        <v>35867241</v>
      </c>
      <c r="AJ443">
        <v>462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>
      <c r="A444">
        <f>ROW(Source!A398)</f>
        <v>398</v>
      </c>
      <c r="B444">
        <v>35867252</v>
      </c>
      <c r="C444">
        <v>35867231</v>
      </c>
      <c r="D444">
        <v>29171808</v>
      </c>
      <c r="E444">
        <v>1</v>
      </c>
      <c r="F444">
        <v>1</v>
      </c>
      <c r="G444">
        <v>1</v>
      </c>
      <c r="H444">
        <v>3</v>
      </c>
      <c r="I444" t="s">
        <v>752</v>
      </c>
      <c r="J444" t="s">
        <v>753</v>
      </c>
      <c r="K444" t="s">
        <v>754</v>
      </c>
      <c r="L444">
        <v>1374</v>
      </c>
      <c r="N444">
        <v>1013</v>
      </c>
      <c r="O444" t="s">
        <v>755</v>
      </c>
      <c r="P444" t="s">
        <v>755</v>
      </c>
      <c r="Q444">
        <v>1</v>
      </c>
      <c r="X444">
        <v>6.05</v>
      </c>
      <c r="Y444">
        <v>1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6.05</v>
      </c>
      <c r="AH444">
        <v>2</v>
      </c>
      <c r="AI444">
        <v>35867242</v>
      </c>
      <c r="AJ444">
        <v>463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>
      <c r="A445">
        <f>ROW(Source!A402)</f>
        <v>402</v>
      </c>
      <c r="B445">
        <v>35867266</v>
      </c>
      <c r="C445">
        <v>35867256</v>
      </c>
      <c r="D445">
        <v>29364679</v>
      </c>
      <c r="E445">
        <v>1</v>
      </c>
      <c r="F445">
        <v>1</v>
      </c>
      <c r="G445">
        <v>1</v>
      </c>
      <c r="H445">
        <v>1</v>
      </c>
      <c r="I445" t="s">
        <v>735</v>
      </c>
      <c r="J445" t="s">
        <v>3</v>
      </c>
      <c r="K445" t="s">
        <v>736</v>
      </c>
      <c r="L445">
        <v>1369</v>
      </c>
      <c r="N445">
        <v>1013</v>
      </c>
      <c r="O445" t="s">
        <v>561</v>
      </c>
      <c r="P445" t="s">
        <v>561</v>
      </c>
      <c r="Q445">
        <v>1</v>
      </c>
      <c r="X445">
        <v>26.24</v>
      </c>
      <c r="Y445">
        <v>0</v>
      </c>
      <c r="Z445">
        <v>0</v>
      </c>
      <c r="AA445">
        <v>0</v>
      </c>
      <c r="AB445">
        <v>9.92</v>
      </c>
      <c r="AC445">
        <v>0</v>
      </c>
      <c r="AD445">
        <v>1</v>
      </c>
      <c r="AE445">
        <v>1</v>
      </c>
      <c r="AF445" t="s">
        <v>3</v>
      </c>
      <c r="AG445">
        <v>26.24</v>
      </c>
      <c r="AH445">
        <v>2</v>
      </c>
      <c r="AI445">
        <v>35867257</v>
      </c>
      <c r="AJ445">
        <v>464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>
      <c r="A446">
        <f>ROW(Source!A402)</f>
        <v>402</v>
      </c>
      <c r="B446">
        <v>35867267</v>
      </c>
      <c r="C446">
        <v>35867256</v>
      </c>
      <c r="D446">
        <v>121548</v>
      </c>
      <c r="E446">
        <v>1</v>
      </c>
      <c r="F446">
        <v>1</v>
      </c>
      <c r="G446">
        <v>1</v>
      </c>
      <c r="H446">
        <v>1</v>
      </c>
      <c r="I446" t="s">
        <v>35</v>
      </c>
      <c r="J446" t="s">
        <v>3</v>
      </c>
      <c r="K446" t="s">
        <v>562</v>
      </c>
      <c r="L446">
        <v>608254</v>
      </c>
      <c r="N446">
        <v>1013</v>
      </c>
      <c r="O446" t="s">
        <v>563</v>
      </c>
      <c r="P446" t="s">
        <v>563</v>
      </c>
      <c r="Q446">
        <v>1</v>
      </c>
      <c r="X446">
        <v>0.03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2</v>
      </c>
      <c r="AF446" t="s">
        <v>3</v>
      </c>
      <c r="AG446">
        <v>0.03</v>
      </c>
      <c r="AH446">
        <v>2</v>
      </c>
      <c r="AI446">
        <v>35867258</v>
      </c>
      <c r="AJ446">
        <v>465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>
        <f>ROW(Source!A402)</f>
        <v>402</v>
      </c>
      <c r="B447">
        <v>35867268</v>
      </c>
      <c r="C447">
        <v>35867256</v>
      </c>
      <c r="D447">
        <v>29172362</v>
      </c>
      <c r="E447">
        <v>1</v>
      </c>
      <c r="F447">
        <v>1</v>
      </c>
      <c r="G447">
        <v>1</v>
      </c>
      <c r="H447">
        <v>2</v>
      </c>
      <c r="I447" t="s">
        <v>737</v>
      </c>
      <c r="J447" t="s">
        <v>738</v>
      </c>
      <c r="K447" t="s">
        <v>739</v>
      </c>
      <c r="L447">
        <v>1368</v>
      </c>
      <c r="N447">
        <v>1011</v>
      </c>
      <c r="O447" t="s">
        <v>567</v>
      </c>
      <c r="P447" t="s">
        <v>567</v>
      </c>
      <c r="Q447">
        <v>1</v>
      </c>
      <c r="X447">
        <v>0.03</v>
      </c>
      <c r="Y447">
        <v>0</v>
      </c>
      <c r="Z447">
        <v>134.65</v>
      </c>
      <c r="AA447">
        <v>13.5</v>
      </c>
      <c r="AB447">
        <v>0</v>
      </c>
      <c r="AC447">
        <v>0</v>
      </c>
      <c r="AD447">
        <v>1</v>
      </c>
      <c r="AE447">
        <v>0</v>
      </c>
      <c r="AF447" t="s">
        <v>3</v>
      </c>
      <c r="AG447">
        <v>0.03</v>
      </c>
      <c r="AH447">
        <v>2</v>
      </c>
      <c r="AI447">
        <v>35867259</v>
      </c>
      <c r="AJ447">
        <v>466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>
      <c r="A448">
        <f>ROW(Source!A402)</f>
        <v>402</v>
      </c>
      <c r="B448">
        <v>35867269</v>
      </c>
      <c r="C448">
        <v>35867256</v>
      </c>
      <c r="D448">
        <v>29174913</v>
      </c>
      <c r="E448">
        <v>1</v>
      </c>
      <c r="F448">
        <v>1</v>
      </c>
      <c r="G448">
        <v>1</v>
      </c>
      <c r="H448">
        <v>2</v>
      </c>
      <c r="I448" t="s">
        <v>578</v>
      </c>
      <c r="J448" t="s">
        <v>579</v>
      </c>
      <c r="K448" t="s">
        <v>580</v>
      </c>
      <c r="L448">
        <v>1368</v>
      </c>
      <c r="N448">
        <v>1011</v>
      </c>
      <c r="O448" t="s">
        <v>567</v>
      </c>
      <c r="P448" t="s">
        <v>567</v>
      </c>
      <c r="Q448">
        <v>1</v>
      </c>
      <c r="X448">
        <v>0.02</v>
      </c>
      <c r="Y448">
        <v>0</v>
      </c>
      <c r="Z448">
        <v>87.17</v>
      </c>
      <c r="AA448">
        <v>11.6</v>
      </c>
      <c r="AB448">
        <v>0</v>
      </c>
      <c r="AC448">
        <v>0</v>
      </c>
      <c r="AD448">
        <v>1</v>
      </c>
      <c r="AE448">
        <v>0</v>
      </c>
      <c r="AF448" t="s">
        <v>3</v>
      </c>
      <c r="AG448">
        <v>0.02</v>
      </c>
      <c r="AH448">
        <v>2</v>
      </c>
      <c r="AI448">
        <v>35867260</v>
      </c>
      <c r="AJ448">
        <v>467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>
      <c r="A449">
        <f>ROW(Source!A402)</f>
        <v>402</v>
      </c>
      <c r="B449">
        <v>35867270</v>
      </c>
      <c r="C449">
        <v>35867256</v>
      </c>
      <c r="D449">
        <v>29149204</v>
      </c>
      <c r="E449">
        <v>1</v>
      </c>
      <c r="F449">
        <v>1</v>
      </c>
      <c r="G449">
        <v>1</v>
      </c>
      <c r="H449">
        <v>3</v>
      </c>
      <c r="I449" t="s">
        <v>746</v>
      </c>
      <c r="J449" t="s">
        <v>747</v>
      </c>
      <c r="K449" t="s">
        <v>748</v>
      </c>
      <c r="L449">
        <v>1348</v>
      </c>
      <c r="N449">
        <v>1009</v>
      </c>
      <c r="O449" t="s">
        <v>30</v>
      </c>
      <c r="P449" t="s">
        <v>30</v>
      </c>
      <c r="Q449">
        <v>1000</v>
      </c>
      <c r="X449">
        <v>3.15E-3</v>
      </c>
      <c r="Y449">
        <v>729.98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 t="s">
        <v>3</v>
      </c>
      <c r="AG449">
        <v>3.15E-3</v>
      </c>
      <c r="AH449">
        <v>2</v>
      </c>
      <c r="AI449">
        <v>35867261</v>
      </c>
      <c r="AJ449">
        <v>468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>
        <f>ROW(Source!A402)</f>
        <v>402</v>
      </c>
      <c r="B450">
        <v>35867271</v>
      </c>
      <c r="C450">
        <v>35867256</v>
      </c>
      <c r="D450">
        <v>29170678</v>
      </c>
      <c r="E450">
        <v>1</v>
      </c>
      <c r="F450">
        <v>1</v>
      </c>
      <c r="G450">
        <v>1</v>
      </c>
      <c r="H450">
        <v>3</v>
      </c>
      <c r="I450" t="s">
        <v>749</v>
      </c>
      <c r="J450" t="s">
        <v>750</v>
      </c>
      <c r="K450" t="s">
        <v>751</v>
      </c>
      <c r="L450">
        <v>1354</v>
      </c>
      <c r="N450">
        <v>1010</v>
      </c>
      <c r="O450" t="s">
        <v>237</v>
      </c>
      <c r="P450" t="s">
        <v>237</v>
      </c>
      <c r="Q450">
        <v>1</v>
      </c>
      <c r="X450">
        <v>102</v>
      </c>
      <c r="Y450">
        <v>0.28000000000000003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102</v>
      </c>
      <c r="AH450">
        <v>2</v>
      </c>
      <c r="AI450">
        <v>35867262</v>
      </c>
      <c r="AJ450">
        <v>470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>
      <c r="A451">
        <f>ROW(Source!A402)</f>
        <v>402</v>
      </c>
      <c r="B451">
        <v>35867272</v>
      </c>
      <c r="C451">
        <v>35867256</v>
      </c>
      <c r="D451">
        <v>29171808</v>
      </c>
      <c r="E451">
        <v>1</v>
      </c>
      <c r="F451">
        <v>1</v>
      </c>
      <c r="G451">
        <v>1</v>
      </c>
      <c r="H451">
        <v>3</v>
      </c>
      <c r="I451" t="s">
        <v>752</v>
      </c>
      <c r="J451" t="s">
        <v>753</v>
      </c>
      <c r="K451" t="s">
        <v>754</v>
      </c>
      <c r="L451">
        <v>1374</v>
      </c>
      <c r="N451">
        <v>1013</v>
      </c>
      <c r="O451" t="s">
        <v>755</v>
      </c>
      <c r="P451" t="s">
        <v>755</v>
      </c>
      <c r="Q451">
        <v>1</v>
      </c>
      <c r="X451">
        <v>5.21</v>
      </c>
      <c r="Y451">
        <v>1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5.21</v>
      </c>
      <c r="AH451">
        <v>2</v>
      </c>
      <c r="AI451">
        <v>35867264</v>
      </c>
      <c r="AJ451">
        <v>472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>
      <c r="A452">
        <f>ROW(Source!A405)</f>
        <v>405</v>
      </c>
      <c r="B452">
        <v>36127634</v>
      </c>
      <c r="C452">
        <v>36127632</v>
      </c>
      <c r="D452">
        <v>18409850</v>
      </c>
      <c r="E452">
        <v>1</v>
      </c>
      <c r="F452">
        <v>1</v>
      </c>
      <c r="G452">
        <v>1</v>
      </c>
      <c r="H452">
        <v>1</v>
      </c>
      <c r="I452" t="s">
        <v>674</v>
      </c>
      <c r="J452" t="s">
        <v>3</v>
      </c>
      <c r="K452" t="s">
        <v>675</v>
      </c>
      <c r="L452">
        <v>1369</v>
      </c>
      <c r="N452">
        <v>1013</v>
      </c>
      <c r="O452" t="s">
        <v>561</v>
      </c>
      <c r="P452" t="s">
        <v>561</v>
      </c>
      <c r="Q452">
        <v>1</v>
      </c>
      <c r="X452">
        <v>97</v>
      </c>
      <c r="Y452">
        <v>0</v>
      </c>
      <c r="Z452">
        <v>0</v>
      </c>
      <c r="AA452">
        <v>0</v>
      </c>
      <c r="AB452">
        <v>289.7</v>
      </c>
      <c r="AC452">
        <v>0</v>
      </c>
      <c r="AD452">
        <v>1</v>
      </c>
      <c r="AE452">
        <v>1</v>
      </c>
      <c r="AF452" t="s">
        <v>134</v>
      </c>
      <c r="AG452">
        <v>111.55</v>
      </c>
      <c r="AH452">
        <v>2</v>
      </c>
      <c r="AI452">
        <v>36127634</v>
      </c>
      <c r="AJ452">
        <v>473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>
      <c r="A453">
        <f>ROW(Source!A405)</f>
        <v>405</v>
      </c>
      <c r="B453">
        <v>36127635</v>
      </c>
      <c r="C453">
        <v>36127632</v>
      </c>
      <c r="D453">
        <v>29173472</v>
      </c>
      <c r="E453">
        <v>1</v>
      </c>
      <c r="F453">
        <v>1</v>
      </c>
      <c r="G453">
        <v>1</v>
      </c>
      <c r="H453">
        <v>2</v>
      </c>
      <c r="I453" t="s">
        <v>624</v>
      </c>
      <c r="J453" t="s">
        <v>625</v>
      </c>
      <c r="K453" t="s">
        <v>626</v>
      </c>
      <c r="L453">
        <v>1368</v>
      </c>
      <c r="N453">
        <v>1011</v>
      </c>
      <c r="O453" t="s">
        <v>567</v>
      </c>
      <c r="P453" t="s">
        <v>567</v>
      </c>
      <c r="Q453">
        <v>1</v>
      </c>
      <c r="X453">
        <v>2.2000000000000002</v>
      </c>
      <c r="Y453">
        <v>0</v>
      </c>
      <c r="Z453">
        <v>3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133</v>
      </c>
      <c r="AG453">
        <v>2.75</v>
      </c>
      <c r="AH453">
        <v>2</v>
      </c>
      <c r="AI453">
        <v>36127635</v>
      </c>
      <c r="AJ453">
        <v>474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>
      <c r="A454">
        <f>ROW(Source!A405)</f>
        <v>405</v>
      </c>
      <c r="B454">
        <v>36127636</v>
      </c>
      <c r="C454">
        <v>36127632</v>
      </c>
      <c r="D454">
        <v>29174538</v>
      </c>
      <c r="E454">
        <v>1</v>
      </c>
      <c r="F454">
        <v>1</v>
      </c>
      <c r="G454">
        <v>1</v>
      </c>
      <c r="H454">
        <v>2</v>
      </c>
      <c r="I454" t="s">
        <v>676</v>
      </c>
      <c r="J454" t="s">
        <v>677</v>
      </c>
      <c r="K454" t="s">
        <v>678</v>
      </c>
      <c r="L454">
        <v>1368</v>
      </c>
      <c r="N454">
        <v>1011</v>
      </c>
      <c r="O454" t="s">
        <v>567</v>
      </c>
      <c r="P454" t="s">
        <v>567</v>
      </c>
      <c r="Q454">
        <v>1</v>
      </c>
      <c r="X454">
        <v>0.32</v>
      </c>
      <c r="Y454">
        <v>0</v>
      </c>
      <c r="Z454">
        <v>33.590000000000003</v>
      </c>
      <c r="AA454">
        <v>0</v>
      </c>
      <c r="AB454">
        <v>0</v>
      </c>
      <c r="AC454">
        <v>0</v>
      </c>
      <c r="AD454">
        <v>1</v>
      </c>
      <c r="AE454">
        <v>0</v>
      </c>
      <c r="AF454" t="s">
        <v>133</v>
      </c>
      <c r="AG454">
        <v>0.4</v>
      </c>
      <c r="AH454">
        <v>2</v>
      </c>
      <c r="AI454">
        <v>36127636</v>
      </c>
      <c r="AJ454">
        <v>475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>
      <c r="A455">
        <f>ROW(Source!A405)</f>
        <v>405</v>
      </c>
      <c r="B455">
        <v>36127637</v>
      </c>
      <c r="C455">
        <v>36127632</v>
      </c>
      <c r="D455">
        <v>29174580</v>
      </c>
      <c r="E455">
        <v>1</v>
      </c>
      <c r="F455">
        <v>1</v>
      </c>
      <c r="G455">
        <v>1</v>
      </c>
      <c r="H455">
        <v>2</v>
      </c>
      <c r="I455" t="s">
        <v>679</v>
      </c>
      <c r="J455" t="s">
        <v>680</v>
      </c>
      <c r="K455" t="s">
        <v>681</v>
      </c>
      <c r="L455">
        <v>1368</v>
      </c>
      <c r="N455">
        <v>1011</v>
      </c>
      <c r="O455" t="s">
        <v>567</v>
      </c>
      <c r="P455" t="s">
        <v>567</v>
      </c>
      <c r="Q455">
        <v>1</v>
      </c>
      <c r="X455">
        <v>1.3</v>
      </c>
      <c r="Y455">
        <v>0</v>
      </c>
      <c r="Z455">
        <v>2.08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133</v>
      </c>
      <c r="AG455">
        <v>1.625</v>
      </c>
      <c r="AH455">
        <v>2</v>
      </c>
      <c r="AI455">
        <v>36127637</v>
      </c>
      <c r="AJ455">
        <v>476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>
        <f>ROW(Source!A405)</f>
        <v>405</v>
      </c>
      <c r="B456">
        <v>36127638</v>
      </c>
      <c r="C456">
        <v>36127632</v>
      </c>
      <c r="D456">
        <v>29109354</v>
      </c>
      <c r="E456">
        <v>1</v>
      </c>
      <c r="F456">
        <v>1</v>
      </c>
      <c r="G456">
        <v>1</v>
      </c>
      <c r="H456">
        <v>3</v>
      </c>
      <c r="I456" t="s">
        <v>685</v>
      </c>
      <c r="J456" t="s">
        <v>686</v>
      </c>
      <c r="K456" t="s">
        <v>687</v>
      </c>
      <c r="L456">
        <v>1346</v>
      </c>
      <c r="N456">
        <v>1009</v>
      </c>
      <c r="O456" t="s">
        <v>160</v>
      </c>
      <c r="P456" t="s">
        <v>160</v>
      </c>
      <c r="Q456">
        <v>1</v>
      </c>
      <c r="X456">
        <v>10</v>
      </c>
      <c r="Y456">
        <v>46.72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10</v>
      </c>
      <c r="AH456">
        <v>2</v>
      </c>
      <c r="AI456">
        <v>36127638</v>
      </c>
      <c r="AJ456">
        <v>477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>
      <c r="A457">
        <f>ROW(Source!A405)</f>
        <v>405</v>
      </c>
      <c r="B457">
        <v>36127639</v>
      </c>
      <c r="C457">
        <v>36127632</v>
      </c>
      <c r="D457">
        <v>29109781</v>
      </c>
      <c r="E457">
        <v>1</v>
      </c>
      <c r="F457">
        <v>1</v>
      </c>
      <c r="G457">
        <v>1</v>
      </c>
      <c r="H457">
        <v>3</v>
      </c>
      <c r="I457" t="s">
        <v>691</v>
      </c>
      <c r="J457" t="s">
        <v>692</v>
      </c>
      <c r="K457" t="s">
        <v>693</v>
      </c>
      <c r="L457">
        <v>1346</v>
      </c>
      <c r="N457">
        <v>1009</v>
      </c>
      <c r="O457" t="s">
        <v>160</v>
      </c>
      <c r="P457" t="s">
        <v>160</v>
      </c>
      <c r="Q457">
        <v>1</v>
      </c>
      <c r="X457">
        <v>4</v>
      </c>
      <c r="Y457">
        <v>11.12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0</v>
      </c>
      <c r="AF457" t="s">
        <v>3</v>
      </c>
      <c r="AG457">
        <v>4</v>
      </c>
      <c r="AH457">
        <v>2</v>
      </c>
      <c r="AI457">
        <v>36127639</v>
      </c>
      <c r="AJ457">
        <v>478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>
      <c r="A458">
        <f>ROW(Source!A405)</f>
        <v>405</v>
      </c>
      <c r="B458">
        <v>36127640</v>
      </c>
      <c r="C458">
        <v>36127632</v>
      </c>
      <c r="D458">
        <v>29109782</v>
      </c>
      <c r="E458">
        <v>1</v>
      </c>
      <c r="F458">
        <v>1</v>
      </c>
      <c r="G458">
        <v>1</v>
      </c>
      <c r="H458">
        <v>3</v>
      </c>
      <c r="I458" t="s">
        <v>694</v>
      </c>
      <c r="J458" t="s">
        <v>695</v>
      </c>
      <c r="K458" t="s">
        <v>696</v>
      </c>
      <c r="L458">
        <v>1346</v>
      </c>
      <c r="N458">
        <v>1009</v>
      </c>
      <c r="O458" t="s">
        <v>160</v>
      </c>
      <c r="P458" t="s">
        <v>160</v>
      </c>
      <c r="Q458">
        <v>1</v>
      </c>
      <c r="X458">
        <v>42</v>
      </c>
      <c r="Y458">
        <v>4.3600000000000003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3</v>
      </c>
      <c r="AG458">
        <v>42</v>
      </c>
      <c r="AH458">
        <v>2</v>
      </c>
      <c r="AI458">
        <v>36127640</v>
      </c>
      <c r="AJ458">
        <v>479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>
      <c r="A459">
        <f>ROW(Source!A405)</f>
        <v>405</v>
      </c>
      <c r="B459">
        <v>36127641</v>
      </c>
      <c r="C459">
        <v>36127632</v>
      </c>
      <c r="D459">
        <v>29110699</v>
      </c>
      <c r="E459">
        <v>1</v>
      </c>
      <c r="F459">
        <v>1</v>
      </c>
      <c r="G459">
        <v>1</v>
      </c>
      <c r="H459">
        <v>3</v>
      </c>
      <c r="I459" t="s">
        <v>697</v>
      </c>
      <c r="J459" t="s">
        <v>698</v>
      </c>
      <c r="K459" t="s">
        <v>699</v>
      </c>
      <c r="L459">
        <v>1301</v>
      </c>
      <c r="N459">
        <v>1003</v>
      </c>
      <c r="O459" t="s">
        <v>142</v>
      </c>
      <c r="P459" t="s">
        <v>142</v>
      </c>
      <c r="Q459">
        <v>1</v>
      </c>
      <c r="X459">
        <v>68</v>
      </c>
      <c r="Y459">
        <v>0.17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3</v>
      </c>
      <c r="AG459">
        <v>68</v>
      </c>
      <c r="AH459">
        <v>2</v>
      </c>
      <c r="AI459">
        <v>36127641</v>
      </c>
      <c r="AJ459">
        <v>480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>
        <f>ROW(Source!A405)</f>
        <v>405</v>
      </c>
      <c r="B460">
        <v>36127642</v>
      </c>
      <c r="C460">
        <v>36127632</v>
      </c>
      <c r="D460">
        <v>29110797</v>
      </c>
      <c r="E460">
        <v>1</v>
      </c>
      <c r="F460">
        <v>1</v>
      </c>
      <c r="G460">
        <v>1</v>
      </c>
      <c r="H460">
        <v>3</v>
      </c>
      <c r="I460" t="s">
        <v>700</v>
      </c>
      <c r="J460" t="s">
        <v>701</v>
      </c>
      <c r="K460" t="s">
        <v>702</v>
      </c>
      <c r="L460">
        <v>1301</v>
      </c>
      <c r="N460">
        <v>1003</v>
      </c>
      <c r="O460" t="s">
        <v>142</v>
      </c>
      <c r="P460" t="s">
        <v>142</v>
      </c>
      <c r="Q460">
        <v>1</v>
      </c>
      <c r="X460">
        <v>135</v>
      </c>
      <c r="Y460">
        <v>1.74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135</v>
      </c>
      <c r="AH460">
        <v>2</v>
      </c>
      <c r="AI460">
        <v>36127642</v>
      </c>
      <c r="AJ460">
        <v>481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>
      <c r="A461">
        <f>ROW(Source!A405)</f>
        <v>405</v>
      </c>
      <c r="B461">
        <v>36127643</v>
      </c>
      <c r="C461">
        <v>36127632</v>
      </c>
      <c r="D461">
        <v>29110813</v>
      </c>
      <c r="E461">
        <v>1</v>
      </c>
      <c r="F461">
        <v>1</v>
      </c>
      <c r="G461">
        <v>1</v>
      </c>
      <c r="H461">
        <v>3</v>
      </c>
      <c r="I461" t="s">
        <v>756</v>
      </c>
      <c r="J461" t="s">
        <v>757</v>
      </c>
      <c r="K461" t="s">
        <v>758</v>
      </c>
      <c r="L461">
        <v>1301</v>
      </c>
      <c r="N461">
        <v>1003</v>
      </c>
      <c r="O461" t="s">
        <v>142</v>
      </c>
      <c r="P461" t="s">
        <v>142</v>
      </c>
      <c r="Q461">
        <v>1</v>
      </c>
      <c r="X461">
        <v>135</v>
      </c>
      <c r="Y461">
        <v>0.39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3</v>
      </c>
      <c r="AG461">
        <v>135</v>
      </c>
      <c r="AH461">
        <v>2</v>
      </c>
      <c r="AI461">
        <v>36127643</v>
      </c>
      <c r="AJ461">
        <v>482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>
      <c r="A462">
        <f>ROW(Source!A405)</f>
        <v>405</v>
      </c>
      <c r="B462">
        <v>36127644</v>
      </c>
      <c r="C462">
        <v>36127632</v>
      </c>
      <c r="D462">
        <v>29111455</v>
      </c>
      <c r="E462">
        <v>1</v>
      </c>
      <c r="F462">
        <v>1</v>
      </c>
      <c r="G462">
        <v>1</v>
      </c>
      <c r="H462">
        <v>3</v>
      </c>
      <c r="I462" t="s">
        <v>706</v>
      </c>
      <c r="J462" t="s">
        <v>707</v>
      </c>
      <c r="K462" t="s">
        <v>708</v>
      </c>
      <c r="L462">
        <v>1327</v>
      </c>
      <c r="N462">
        <v>1005</v>
      </c>
      <c r="O462" t="s">
        <v>155</v>
      </c>
      <c r="P462" t="s">
        <v>155</v>
      </c>
      <c r="Q462">
        <v>1</v>
      </c>
      <c r="X462">
        <v>111</v>
      </c>
      <c r="Y462">
        <v>15.06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0</v>
      </c>
      <c r="AF462" t="s">
        <v>3</v>
      </c>
      <c r="AG462">
        <v>111</v>
      </c>
      <c r="AH462">
        <v>2</v>
      </c>
      <c r="AI462">
        <v>36127644</v>
      </c>
      <c r="AJ462">
        <v>483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>
        <f>ROW(Source!A405)</f>
        <v>405</v>
      </c>
      <c r="B463">
        <v>36127645</v>
      </c>
      <c r="C463">
        <v>36127632</v>
      </c>
      <c r="D463">
        <v>29114731</v>
      </c>
      <c r="E463">
        <v>1</v>
      </c>
      <c r="F463">
        <v>1</v>
      </c>
      <c r="G463">
        <v>1</v>
      </c>
      <c r="H463">
        <v>3</v>
      </c>
      <c r="I463" t="s">
        <v>759</v>
      </c>
      <c r="J463" t="s">
        <v>760</v>
      </c>
      <c r="K463" t="s">
        <v>761</v>
      </c>
      <c r="L463">
        <v>1354</v>
      </c>
      <c r="N463">
        <v>1010</v>
      </c>
      <c r="O463" t="s">
        <v>237</v>
      </c>
      <c r="P463" t="s">
        <v>237</v>
      </c>
      <c r="Q463">
        <v>1</v>
      </c>
      <c r="X463">
        <v>368</v>
      </c>
      <c r="Y463">
        <v>0.02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3</v>
      </c>
      <c r="AG463">
        <v>368</v>
      </c>
      <c r="AH463">
        <v>2</v>
      </c>
      <c r="AI463">
        <v>36127645</v>
      </c>
      <c r="AJ463">
        <v>484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>
        <f>ROW(Source!A405)</f>
        <v>405</v>
      </c>
      <c r="B464">
        <v>36127646</v>
      </c>
      <c r="C464">
        <v>36127632</v>
      </c>
      <c r="D464">
        <v>29114733</v>
      </c>
      <c r="E464">
        <v>1</v>
      </c>
      <c r="F464">
        <v>1</v>
      </c>
      <c r="G464">
        <v>1</v>
      </c>
      <c r="H464">
        <v>3</v>
      </c>
      <c r="I464" t="s">
        <v>709</v>
      </c>
      <c r="J464" t="s">
        <v>710</v>
      </c>
      <c r="K464" t="s">
        <v>711</v>
      </c>
      <c r="L464">
        <v>1354</v>
      </c>
      <c r="N464">
        <v>1010</v>
      </c>
      <c r="O464" t="s">
        <v>237</v>
      </c>
      <c r="P464" t="s">
        <v>237</v>
      </c>
      <c r="Q464">
        <v>1</v>
      </c>
      <c r="X464">
        <v>2221</v>
      </c>
      <c r="Y464">
        <v>0.02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2221</v>
      </c>
      <c r="AH464">
        <v>2</v>
      </c>
      <c r="AI464">
        <v>36127646</v>
      </c>
      <c r="AJ464">
        <v>485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>
      <c r="A465">
        <f>ROW(Source!A405)</f>
        <v>405</v>
      </c>
      <c r="B465">
        <v>36127647</v>
      </c>
      <c r="C465">
        <v>36127632</v>
      </c>
      <c r="D465">
        <v>29114403</v>
      </c>
      <c r="E465">
        <v>1</v>
      </c>
      <c r="F465">
        <v>1</v>
      </c>
      <c r="G465">
        <v>1</v>
      </c>
      <c r="H465">
        <v>3</v>
      </c>
      <c r="I465" t="s">
        <v>762</v>
      </c>
      <c r="J465" t="s">
        <v>763</v>
      </c>
      <c r="K465" t="s">
        <v>764</v>
      </c>
      <c r="L465">
        <v>1354</v>
      </c>
      <c r="N465">
        <v>1010</v>
      </c>
      <c r="O465" t="s">
        <v>237</v>
      </c>
      <c r="P465" t="s">
        <v>237</v>
      </c>
      <c r="Q465">
        <v>1</v>
      </c>
      <c r="X465">
        <v>81</v>
      </c>
      <c r="Y465">
        <v>0.68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81</v>
      </c>
      <c r="AH465">
        <v>2</v>
      </c>
      <c r="AI465">
        <v>36127647</v>
      </c>
      <c r="AJ465">
        <v>486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>
        <f>ROW(Source!A405)</f>
        <v>405</v>
      </c>
      <c r="B466">
        <v>36127648</v>
      </c>
      <c r="C466">
        <v>36127632</v>
      </c>
      <c r="D466">
        <v>29114482</v>
      </c>
      <c r="E466">
        <v>1</v>
      </c>
      <c r="F466">
        <v>1</v>
      </c>
      <c r="G466">
        <v>1</v>
      </c>
      <c r="H466">
        <v>3</v>
      </c>
      <c r="I466" t="s">
        <v>715</v>
      </c>
      <c r="J466" t="s">
        <v>716</v>
      </c>
      <c r="K466" t="s">
        <v>717</v>
      </c>
      <c r="L466">
        <v>1354</v>
      </c>
      <c r="N466">
        <v>1010</v>
      </c>
      <c r="O466" t="s">
        <v>237</v>
      </c>
      <c r="P466" t="s">
        <v>237</v>
      </c>
      <c r="Q466">
        <v>1</v>
      </c>
      <c r="X466">
        <v>322</v>
      </c>
      <c r="Y466">
        <v>7.0000000000000007E-2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3</v>
      </c>
      <c r="AG466">
        <v>322</v>
      </c>
      <c r="AH466">
        <v>2</v>
      </c>
      <c r="AI466">
        <v>36127648</v>
      </c>
      <c r="AJ466">
        <v>487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>
        <f>ROW(Source!A405)</f>
        <v>405</v>
      </c>
      <c r="B467">
        <v>36127649</v>
      </c>
      <c r="C467">
        <v>36127632</v>
      </c>
      <c r="D467">
        <v>29129587</v>
      </c>
      <c r="E467">
        <v>1</v>
      </c>
      <c r="F467">
        <v>1</v>
      </c>
      <c r="G467">
        <v>1</v>
      </c>
      <c r="H467">
        <v>3</v>
      </c>
      <c r="I467" t="s">
        <v>765</v>
      </c>
      <c r="J467" t="s">
        <v>766</v>
      </c>
      <c r="K467" t="s">
        <v>767</v>
      </c>
      <c r="L467">
        <v>1301</v>
      </c>
      <c r="N467">
        <v>1003</v>
      </c>
      <c r="O467" t="s">
        <v>142</v>
      </c>
      <c r="P467" t="s">
        <v>142</v>
      </c>
      <c r="Q467">
        <v>1</v>
      </c>
      <c r="X467">
        <v>136</v>
      </c>
      <c r="Y467">
        <v>4.18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136</v>
      </c>
      <c r="AH467">
        <v>2</v>
      </c>
      <c r="AI467">
        <v>36127649</v>
      </c>
      <c r="AJ467">
        <v>488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>
      <c r="A468">
        <f>ROW(Source!A405)</f>
        <v>405</v>
      </c>
      <c r="B468">
        <v>36127650</v>
      </c>
      <c r="C468">
        <v>36127632</v>
      </c>
      <c r="D468">
        <v>29129600</v>
      </c>
      <c r="E468">
        <v>1</v>
      </c>
      <c r="F468">
        <v>1</v>
      </c>
      <c r="G468">
        <v>1</v>
      </c>
      <c r="H468">
        <v>3</v>
      </c>
      <c r="I468" t="s">
        <v>768</v>
      </c>
      <c r="J468" t="s">
        <v>769</v>
      </c>
      <c r="K468" t="s">
        <v>770</v>
      </c>
      <c r="L468">
        <v>1301</v>
      </c>
      <c r="N468">
        <v>1003</v>
      </c>
      <c r="O468" t="s">
        <v>142</v>
      </c>
      <c r="P468" t="s">
        <v>142</v>
      </c>
      <c r="Q468">
        <v>1</v>
      </c>
      <c r="X468">
        <v>306</v>
      </c>
      <c r="Y468">
        <v>5.74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306</v>
      </c>
      <c r="AH468">
        <v>2</v>
      </c>
      <c r="AI468">
        <v>36127650</v>
      </c>
      <c r="AJ468">
        <v>489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>
        <f>ROW(Source!A405)</f>
        <v>405</v>
      </c>
      <c r="B469">
        <v>36127651</v>
      </c>
      <c r="C469">
        <v>36127632</v>
      </c>
      <c r="D469">
        <v>29129688</v>
      </c>
      <c r="E469">
        <v>1</v>
      </c>
      <c r="F469">
        <v>1</v>
      </c>
      <c r="G469">
        <v>1</v>
      </c>
      <c r="H469">
        <v>3</v>
      </c>
      <c r="I469" t="s">
        <v>771</v>
      </c>
      <c r="J469" t="s">
        <v>772</v>
      </c>
      <c r="K469" t="s">
        <v>773</v>
      </c>
      <c r="L469">
        <v>1354</v>
      </c>
      <c r="N469">
        <v>1010</v>
      </c>
      <c r="O469" t="s">
        <v>237</v>
      </c>
      <c r="P469" t="s">
        <v>237</v>
      </c>
      <c r="Q469">
        <v>1</v>
      </c>
      <c r="X469">
        <v>81</v>
      </c>
      <c r="Y469">
        <v>1.32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81</v>
      </c>
      <c r="AH469">
        <v>2</v>
      </c>
      <c r="AI469">
        <v>36127651</v>
      </c>
      <c r="AJ469">
        <v>490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>
        <f>ROW(Source!A405)</f>
        <v>405</v>
      </c>
      <c r="B470">
        <v>36127652</v>
      </c>
      <c r="C470">
        <v>36127632</v>
      </c>
      <c r="D470">
        <v>29129705</v>
      </c>
      <c r="E470">
        <v>1</v>
      </c>
      <c r="F470">
        <v>1</v>
      </c>
      <c r="G470">
        <v>1</v>
      </c>
      <c r="H470">
        <v>3</v>
      </c>
      <c r="I470" t="s">
        <v>774</v>
      </c>
      <c r="J470" t="s">
        <v>775</v>
      </c>
      <c r="K470" t="s">
        <v>776</v>
      </c>
      <c r="L470">
        <v>1354</v>
      </c>
      <c r="N470">
        <v>1010</v>
      </c>
      <c r="O470" t="s">
        <v>237</v>
      </c>
      <c r="P470" t="s">
        <v>237</v>
      </c>
      <c r="Q470">
        <v>1</v>
      </c>
      <c r="X470">
        <v>183</v>
      </c>
      <c r="Y470">
        <v>1.68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183</v>
      </c>
      <c r="AH470">
        <v>2</v>
      </c>
      <c r="AI470">
        <v>36127652</v>
      </c>
      <c r="AJ470">
        <v>491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>
      <c r="A471">
        <f>ROW(Source!A405)</f>
        <v>405</v>
      </c>
      <c r="B471">
        <v>36127653</v>
      </c>
      <c r="C471">
        <v>36127632</v>
      </c>
      <c r="D471">
        <v>29129711</v>
      </c>
      <c r="E471">
        <v>1</v>
      </c>
      <c r="F471">
        <v>1</v>
      </c>
      <c r="G471">
        <v>1</v>
      </c>
      <c r="H471">
        <v>3</v>
      </c>
      <c r="I471" t="s">
        <v>777</v>
      </c>
      <c r="J471" t="s">
        <v>778</v>
      </c>
      <c r="K471" t="s">
        <v>779</v>
      </c>
      <c r="L471">
        <v>1354</v>
      </c>
      <c r="N471">
        <v>1010</v>
      </c>
      <c r="O471" t="s">
        <v>237</v>
      </c>
      <c r="P471" t="s">
        <v>237</v>
      </c>
      <c r="Q471">
        <v>1</v>
      </c>
      <c r="X471">
        <v>81</v>
      </c>
      <c r="Y471">
        <v>0.62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81</v>
      </c>
      <c r="AH471">
        <v>2</v>
      </c>
      <c r="AI471">
        <v>36127653</v>
      </c>
      <c r="AJ471">
        <v>492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>
      <c r="A472">
        <f>ROW(Source!A405)</f>
        <v>405</v>
      </c>
      <c r="B472">
        <v>36127654</v>
      </c>
      <c r="C472">
        <v>36127632</v>
      </c>
      <c r="D472">
        <v>29129694</v>
      </c>
      <c r="E472">
        <v>1</v>
      </c>
      <c r="F472">
        <v>1</v>
      </c>
      <c r="G472">
        <v>1</v>
      </c>
      <c r="H472">
        <v>3</v>
      </c>
      <c r="I472" t="s">
        <v>974</v>
      </c>
      <c r="J472" t="s">
        <v>975</v>
      </c>
      <c r="K472" t="s">
        <v>976</v>
      </c>
      <c r="L472">
        <v>1354</v>
      </c>
      <c r="N472">
        <v>1010</v>
      </c>
      <c r="O472" t="s">
        <v>237</v>
      </c>
      <c r="P472" t="s">
        <v>237</v>
      </c>
      <c r="Q472">
        <v>1</v>
      </c>
      <c r="X472">
        <v>81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s">
        <v>3</v>
      </c>
      <c r="AG472">
        <v>81</v>
      </c>
      <c r="AH472">
        <v>3</v>
      </c>
      <c r="AI472">
        <v>-1</v>
      </c>
      <c r="AJ472" t="s">
        <v>3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>
      <c r="A473">
        <f>ROW(Source!A406)</f>
        <v>406</v>
      </c>
      <c r="B473">
        <v>36144967</v>
      </c>
      <c r="C473">
        <v>36127633</v>
      </c>
      <c r="D473">
        <v>29364679</v>
      </c>
      <c r="E473">
        <v>1</v>
      </c>
      <c r="F473">
        <v>1</v>
      </c>
      <c r="G473">
        <v>1</v>
      </c>
      <c r="H473">
        <v>1</v>
      </c>
      <c r="I473" t="s">
        <v>735</v>
      </c>
      <c r="J473" t="s">
        <v>3</v>
      </c>
      <c r="K473" t="s">
        <v>736</v>
      </c>
      <c r="L473">
        <v>1369</v>
      </c>
      <c r="N473">
        <v>1013</v>
      </c>
      <c r="O473" t="s">
        <v>561</v>
      </c>
      <c r="P473" t="s">
        <v>561</v>
      </c>
      <c r="Q473">
        <v>1</v>
      </c>
      <c r="X473">
        <v>70.64</v>
      </c>
      <c r="Y473">
        <v>0</v>
      </c>
      <c r="Z473">
        <v>0</v>
      </c>
      <c r="AA473">
        <v>0</v>
      </c>
      <c r="AB473">
        <v>316.85000000000002</v>
      </c>
      <c r="AC473">
        <v>0</v>
      </c>
      <c r="AD473">
        <v>1</v>
      </c>
      <c r="AE473">
        <v>1</v>
      </c>
      <c r="AF473" t="s">
        <v>3</v>
      </c>
      <c r="AG473">
        <v>70.64</v>
      </c>
      <c r="AH473">
        <v>2</v>
      </c>
      <c r="AI473">
        <v>36144967</v>
      </c>
      <c r="AJ473">
        <v>493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>
        <f>ROW(Source!A406)</f>
        <v>406</v>
      </c>
      <c r="B474">
        <v>36144968</v>
      </c>
      <c r="C474">
        <v>36127633</v>
      </c>
      <c r="D474">
        <v>121548</v>
      </c>
      <c r="E474">
        <v>1</v>
      </c>
      <c r="F474">
        <v>1</v>
      </c>
      <c r="G474">
        <v>1</v>
      </c>
      <c r="H474">
        <v>1</v>
      </c>
      <c r="I474" t="s">
        <v>35</v>
      </c>
      <c r="J474" t="s">
        <v>3</v>
      </c>
      <c r="K474" t="s">
        <v>562</v>
      </c>
      <c r="L474">
        <v>608254</v>
      </c>
      <c r="N474">
        <v>1013</v>
      </c>
      <c r="O474" t="s">
        <v>563</v>
      </c>
      <c r="P474" t="s">
        <v>563</v>
      </c>
      <c r="Q474">
        <v>1</v>
      </c>
      <c r="X474">
        <v>0.88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2</v>
      </c>
      <c r="AF474" t="s">
        <v>3</v>
      </c>
      <c r="AG474">
        <v>0.88</v>
      </c>
      <c r="AH474">
        <v>2</v>
      </c>
      <c r="AI474">
        <v>36144968</v>
      </c>
      <c r="AJ474">
        <v>494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>
      <c r="A475">
        <f>ROW(Source!A406)</f>
        <v>406</v>
      </c>
      <c r="B475">
        <v>36144969</v>
      </c>
      <c r="C475">
        <v>36127633</v>
      </c>
      <c r="D475">
        <v>29172362</v>
      </c>
      <c r="E475">
        <v>1</v>
      </c>
      <c r="F475">
        <v>1</v>
      </c>
      <c r="G475">
        <v>1</v>
      </c>
      <c r="H475">
        <v>2</v>
      </c>
      <c r="I475" t="s">
        <v>737</v>
      </c>
      <c r="J475" t="s">
        <v>738</v>
      </c>
      <c r="K475" t="s">
        <v>739</v>
      </c>
      <c r="L475">
        <v>1368</v>
      </c>
      <c r="N475">
        <v>1011</v>
      </c>
      <c r="O475" t="s">
        <v>567</v>
      </c>
      <c r="P475" t="s">
        <v>567</v>
      </c>
      <c r="Q475">
        <v>1</v>
      </c>
      <c r="X475">
        <v>0.88</v>
      </c>
      <c r="Y475">
        <v>0</v>
      </c>
      <c r="Z475">
        <v>134.65</v>
      </c>
      <c r="AA475">
        <v>13.5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0.88</v>
      </c>
      <c r="AH475">
        <v>2</v>
      </c>
      <c r="AI475">
        <v>36144969</v>
      </c>
      <c r="AJ475">
        <v>495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>
      <c r="A476">
        <f>ROW(Source!A406)</f>
        <v>406</v>
      </c>
      <c r="B476">
        <v>36144970</v>
      </c>
      <c r="C476">
        <v>36127633</v>
      </c>
      <c r="D476">
        <v>29174500</v>
      </c>
      <c r="E476">
        <v>1</v>
      </c>
      <c r="F476">
        <v>1</v>
      </c>
      <c r="G476">
        <v>1</v>
      </c>
      <c r="H476">
        <v>2</v>
      </c>
      <c r="I476" t="s">
        <v>646</v>
      </c>
      <c r="J476" t="s">
        <v>647</v>
      </c>
      <c r="K476" t="s">
        <v>648</v>
      </c>
      <c r="L476">
        <v>1368</v>
      </c>
      <c r="N476">
        <v>1011</v>
      </c>
      <c r="O476" t="s">
        <v>567</v>
      </c>
      <c r="P476" t="s">
        <v>567</v>
      </c>
      <c r="Q476">
        <v>1</v>
      </c>
      <c r="X476">
        <v>16.38</v>
      </c>
      <c r="Y476">
        <v>0</v>
      </c>
      <c r="Z476">
        <v>1.95</v>
      </c>
      <c r="AA476">
        <v>0</v>
      </c>
      <c r="AB476">
        <v>0</v>
      </c>
      <c r="AC476">
        <v>0</v>
      </c>
      <c r="AD476">
        <v>1</v>
      </c>
      <c r="AE476">
        <v>0</v>
      </c>
      <c r="AF476" t="s">
        <v>3</v>
      </c>
      <c r="AG476">
        <v>16.38</v>
      </c>
      <c r="AH476">
        <v>2</v>
      </c>
      <c r="AI476">
        <v>36144970</v>
      </c>
      <c r="AJ476">
        <v>496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>
      <c r="A477">
        <f>ROW(Source!A406)</f>
        <v>406</v>
      </c>
      <c r="B477">
        <v>36144971</v>
      </c>
      <c r="C477">
        <v>36127633</v>
      </c>
      <c r="D477">
        <v>29174913</v>
      </c>
      <c r="E477">
        <v>1</v>
      </c>
      <c r="F477">
        <v>1</v>
      </c>
      <c r="G477">
        <v>1</v>
      </c>
      <c r="H477">
        <v>2</v>
      </c>
      <c r="I477" t="s">
        <v>578</v>
      </c>
      <c r="J477" t="s">
        <v>579</v>
      </c>
      <c r="K477" t="s">
        <v>580</v>
      </c>
      <c r="L477">
        <v>1368</v>
      </c>
      <c r="N477">
        <v>1011</v>
      </c>
      <c r="O477" t="s">
        <v>567</v>
      </c>
      <c r="P477" t="s">
        <v>567</v>
      </c>
      <c r="Q477">
        <v>1</v>
      </c>
      <c r="X477">
        <v>0.87</v>
      </c>
      <c r="Y477">
        <v>0</v>
      </c>
      <c r="Z477">
        <v>87.17</v>
      </c>
      <c r="AA477">
        <v>11.6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0.87</v>
      </c>
      <c r="AH477">
        <v>2</v>
      </c>
      <c r="AI477">
        <v>36144971</v>
      </c>
      <c r="AJ477">
        <v>497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>
      <c r="A478">
        <f>ROW(Source!A406)</f>
        <v>406</v>
      </c>
      <c r="B478">
        <v>36144972</v>
      </c>
      <c r="C478">
        <v>36127633</v>
      </c>
      <c r="D478">
        <v>29114269</v>
      </c>
      <c r="E478">
        <v>1</v>
      </c>
      <c r="F478">
        <v>1</v>
      </c>
      <c r="G478">
        <v>1</v>
      </c>
      <c r="H478">
        <v>3</v>
      </c>
      <c r="I478" t="s">
        <v>780</v>
      </c>
      <c r="J478" t="s">
        <v>781</v>
      </c>
      <c r="K478" t="s">
        <v>782</v>
      </c>
      <c r="L478">
        <v>1348</v>
      </c>
      <c r="N478">
        <v>1009</v>
      </c>
      <c r="O478" t="s">
        <v>30</v>
      </c>
      <c r="P478" t="s">
        <v>30</v>
      </c>
      <c r="Q478">
        <v>1000</v>
      </c>
      <c r="X478">
        <v>3.0599999999999998E-3</v>
      </c>
      <c r="Y478">
        <v>12429.99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3</v>
      </c>
      <c r="AG478">
        <v>3.0599999999999998E-3</v>
      </c>
      <c r="AH478">
        <v>2</v>
      </c>
      <c r="AI478">
        <v>36144972</v>
      </c>
      <c r="AJ478">
        <v>498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>
      <c r="A479">
        <f>ROW(Source!A406)</f>
        <v>406</v>
      </c>
      <c r="B479">
        <v>36144973</v>
      </c>
      <c r="C479">
        <v>36127633</v>
      </c>
      <c r="D479">
        <v>29110838</v>
      </c>
      <c r="E479">
        <v>1</v>
      </c>
      <c r="F479">
        <v>1</v>
      </c>
      <c r="G479">
        <v>1</v>
      </c>
      <c r="H479">
        <v>3</v>
      </c>
      <c r="I479" t="s">
        <v>743</v>
      </c>
      <c r="J479" t="s">
        <v>744</v>
      </c>
      <c r="K479" t="s">
        <v>745</v>
      </c>
      <c r="L479">
        <v>1346</v>
      </c>
      <c r="N479">
        <v>1009</v>
      </c>
      <c r="O479" t="s">
        <v>160</v>
      </c>
      <c r="P479" t="s">
        <v>160</v>
      </c>
      <c r="Q479">
        <v>1</v>
      </c>
      <c r="X479">
        <v>0.31</v>
      </c>
      <c r="Y479">
        <v>30.5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0.31</v>
      </c>
      <c r="AH479">
        <v>2</v>
      </c>
      <c r="AI479">
        <v>36144973</v>
      </c>
      <c r="AJ479">
        <v>499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>
        <f>ROW(Source!A406)</f>
        <v>406</v>
      </c>
      <c r="B480">
        <v>36144974</v>
      </c>
      <c r="C480">
        <v>36127633</v>
      </c>
      <c r="D480">
        <v>29114470</v>
      </c>
      <c r="E480">
        <v>1</v>
      </c>
      <c r="F480">
        <v>1</v>
      </c>
      <c r="G480">
        <v>1</v>
      </c>
      <c r="H480">
        <v>3</v>
      </c>
      <c r="I480" t="s">
        <v>319</v>
      </c>
      <c r="J480" t="s">
        <v>321</v>
      </c>
      <c r="K480" t="s">
        <v>320</v>
      </c>
      <c r="L480">
        <v>1355</v>
      </c>
      <c r="N480">
        <v>1010</v>
      </c>
      <c r="O480" t="s">
        <v>58</v>
      </c>
      <c r="P480" t="s">
        <v>58</v>
      </c>
      <c r="Q480">
        <v>100</v>
      </c>
      <c r="X480">
        <v>4.08</v>
      </c>
      <c r="Y480">
        <v>86.24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3</v>
      </c>
      <c r="AG480">
        <v>4.08</v>
      </c>
      <c r="AH480">
        <v>2</v>
      </c>
      <c r="AI480">
        <v>36144974</v>
      </c>
      <c r="AJ480">
        <v>500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>
      <c r="A481">
        <f>ROW(Source!A406)</f>
        <v>406</v>
      </c>
      <c r="B481">
        <v>36144975</v>
      </c>
      <c r="C481">
        <v>36127633</v>
      </c>
      <c r="D481">
        <v>29164111</v>
      </c>
      <c r="E481">
        <v>1</v>
      </c>
      <c r="F481">
        <v>1</v>
      </c>
      <c r="G481">
        <v>1</v>
      </c>
      <c r="H481">
        <v>3</v>
      </c>
      <c r="I481" t="s">
        <v>783</v>
      </c>
      <c r="J481" t="s">
        <v>784</v>
      </c>
      <c r="K481" t="s">
        <v>785</v>
      </c>
      <c r="L481">
        <v>1355</v>
      </c>
      <c r="N481">
        <v>1010</v>
      </c>
      <c r="O481" t="s">
        <v>58</v>
      </c>
      <c r="P481" t="s">
        <v>58</v>
      </c>
      <c r="Q481">
        <v>100</v>
      </c>
      <c r="X481">
        <v>1.02</v>
      </c>
      <c r="Y481">
        <v>100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1.02</v>
      </c>
      <c r="AH481">
        <v>2</v>
      </c>
      <c r="AI481">
        <v>36144975</v>
      </c>
      <c r="AJ481">
        <v>501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>
      <c r="A482">
        <f>ROW(Source!A406)</f>
        <v>406</v>
      </c>
      <c r="B482">
        <v>36144976</v>
      </c>
      <c r="C482">
        <v>36127633</v>
      </c>
      <c r="D482">
        <v>29171808</v>
      </c>
      <c r="E482">
        <v>1</v>
      </c>
      <c r="F482">
        <v>1</v>
      </c>
      <c r="G482">
        <v>1</v>
      </c>
      <c r="H482">
        <v>3</v>
      </c>
      <c r="I482" t="s">
        <v>752</v>
      </c>
      <c r="J482" t="s">
        <v>753</v>
      </c>
      <c r="K482" t="s">
        <v>754</v>
      </c>
      <c r="L482">
        <v>1374</v>
      </c>
      <c r="N482">
        <v>1013</v>
      </c>
      <c r="O482" t="s">
        <v>755</v>
      </c>
      <c r="P482" t="s">
        <v>755</v>
      </c>
      <c r="Q482">
        <v>1</v>
      </c>
      <c r="X482">
        <v>14.01</v>
      </c>
      <c r="Y482">
        <v>1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0</v>
      </c>
      <c r="AF482" t="s">
        <v>3</v>
      </c>
      <c r="AG482">
        <v>14.01</v>
      </c>
      <c r="AH482">
        <v>2</v>
      </c>
      <c r="AI482">
        <v>36144976</v>
      </c>
      <c r="AJ482">
        <v>503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>
        <f>ROW(Source!A481)</f>
        <v>481</v>
      </c>
      <c r="B483">
        <v>35867322</v>
      </c>
      <c r="C483">
        <v>35867319</v>
      </c>
      <c r="D483">
        <v>18406804</v>
      </c>
      <c r="E483">
        <v>1</v>
      </c>
      <c r="F483">
        <v>1</v>
      </c>
      <c r="G483">
        <v>1</v>
      </c>
      <c r="H483">
        <v>1</v>
      </c>
      <c r="I483" t="s">
        <v>559</v>
      </c>
      <c r="J483" t="s">
        <v>3</v>
      </c>
      <c r="K483" t="s">
        <v>560</v>
      </c>
      <c r="L483">
        <v>1369</v>
      </c>
      <c r="N483">
        <v>1013</v>
      </c>
      <c r="O483" t="s">
        <v>561</v>
      </c>
      <c r="P483" t="s">
        <v>561</v>
      </c>
      <c r="Q483">
        <v>1</v>
      </c>
      <c r="X483">
        <v>7.67</v>
      </c>
      <c r="Y483">
        <v>0</v>
      </c>
      <c r="Z483">
        <v>0</v>
      </c>
      <c r="AA483">
        <v>0</v>
      </c>
      <c r="AB483">
        <v>249.14</v>
      </c>
      <c r="AC483">
        <v>0</v>
      </c>
      <c r="AD483">
        <v>1</v>
      </c>
      <c r="AE483">
        <v>1</v>
      </c>
      <c r="AF483" t="s">
        <v>3</v>
      </c>
      <c r="AG483">
        <v>7.67</v>
      </c>
      <c r="AH483">
        <v>2</v>
      </c>
      <c r="AI483">
        <v>35867320</v>
      </c>
      <c r="AJ483">
        <v>504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>
        <f>ROW(Source!A481)</f>
        <v>481</v>
      </c>
      <c r="B484">
        <v>35867323</v>
      </c>
      <c r="C484">
        <v>35867319</v>
      </c>
      <c r="D484">
        <v>29164349</v>
      </c>
      <c r="E484">
        <v>1</v>
      </c>
      <c r="F484">
        <v>1</v>
      </c>
      <c r="G484">
        <v>1</v>
      </c>
      <c r="H484">
        <v>3</v>
      </c>
      <c r="I484" t="s">
        <v>28</v>
      </c>
      <c r="J484" t="s">
        <v>31</v>
      </c>
      <c r="K484" t="s">
        <v>29</v>
      </c>
      <c r="L484">
        <v>1348</v>
      </c>
      <c r="N484">
        <v>1009</v>
      </c>
      <c r="O484" t="s">
        <v>30</v>
      </c>
      <c r="P484" t="s">
        <v>30</v>
      </c>
      <c r="Q484">
        <v>1000</v>
      </c>
      <c r="X484">
        <v>0.7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s">
        <v>3</v>
      </c>
      <c r="AG484">
        <v>0.7</v>
      </c>
      <c r="AH484">
        <v>2</v>
      </c>
      <c r="AI484">
        <v>35867321</v>
      </c>
      <c r="AJ484">
        <v>505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>
      <c r="A485">
        <f>ROW(Source!A483)</f>
        <v>483</v>
      </c>
      <c r="B485">
        <v>35867330</v>
      </c>
      <c r="C485">
        <v>35867325</v>
      </c>
      <c r="D485">
        <v>18406804</v>
      </c>
      <c r="E485">
        <v>1</v>
      </c>
      <c r="F485">
        <v>1</v>
      </c>
      <c r="G485">
        <v>1</v>
      </c>
      <c r="H485">
        <v>1</v>
      </c>
      <c r="I485" t="s">
        <v>559</v>
      </c>
      <c r="J485" t="s">
        <v>3</v>
      </c>
      <c r="K485" t="s">
        <v>560</v>
      </c>
      <c r="L485">
        <v>1369</v>
      </c>
      <c r="N485">
        <v>1013</v>
      </c>
      <c r="O485" t="s">
        <v>561</v>
      </c>
      <c r="P485" t="s">
        <v>561</v>
      </c>
      <c r="Q485">
        <v>1</v>
      </c>
      <c r="X485">
        <v>11.39</v>
      </c>
      <c r="Y485">
        <v>0</v>
      </c>
      <c r="Z485">
        <v>0</v>
      </c>
      <c r="AA485">
        <v>0</v>
      </c>
      <c r="AB485">
        <v>7.8</v>
      </c>
      <c r="AC485">
        <v>0</v>
      </c>
      <c r="AD485">
        <v>1</v>
      </c>
      <c r="AE485">
        <v>1</v>
      </c>
      <c r="AF485" t="s">
        <v>3</v>
      </c>
      <c r="AG485">
        <v>11.39</v>
      </c>
      <c r="AH485">
        <v>2</v>
      </c>
      <c r="AI485">
        <v>35867326</v>
      </c>
      <c r="AJ485">
        <v>506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>
      <c r="A486">
        <f>ROW(Source!A483)</f>
        <v>483</v>
      </c>
      <c r="B486">
        <v>35867331</v>
      </c>
      <c r="C486">
        <v>35867325</v>
      </c>
      <c r="D486">
        <v>121548</v>
      </c>
      <c r="E486">
        <v>1</v>
      </c>
      <c r="F486">
        <v>1</v>
      </c>
      <c r="G486">
        <v>1</v>
      </c>
      <c r="H486">
        <v>1</v>
      </c>
      <c r="I486" t="s">
        <v>35</v>
      </c>
      <c r="J486" t="s">
        <v>3</v>
      </c>
      <c r="K486" t="s">
        <v>562</v>
      </c>
      <c r="L486">
        <v>608254</v>
      </c>
      <c r="N486">
        <v>1013</v>
      </c>
      <c r="O486" t="s">
        <v>563</v>
      </c>
      <c r="P486" t="s">
        <v>563</v>
      </c>
      <c r="Q486">
        <v>1</v>
      </c>
      <c r="X486">
        <v>0.13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2</v>
      </c>
      <c r="AF486" t="s">
        <v>3</v>
      </c>
      <c r="AG486">
        <v>0.13</v>
      </c>
      <c r="AH486">
        <v>2</v>
      </c>
      <c r="AI486">
        <v>35867327</v>
      </c>
      <c r="AJ486">
        <v>507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>
      <c r="A487">
        <f>ROW(Source!A483)</f>
        <v>483</v>
      </c>
      <c r="B487">
        <v>35867332</v>
      </c>
      <c r="C487">
        <v>35867325</v>
      </c>
      <c r="D487">
        <v>29172556</v>
      </c>
      <c r="E487">
        <v>1</v>
      </c>
      <c r="F487">
        <v>1</v>
      </c>
      <c r="G487">
        <v>1</v>
      </c>
      <c r="H487">
        <v>2</v>
      </c>
      <c r="I487" t="s">
        <v>564</v>
      </c>
      <c r="J487" t="s">
        <v>565</v>
      </c>
      <c r="K487" t="s">
        <v>566</v>
      </c>
      <c r="L487">
        <v>1368</v>
      </c>
      <c r="N487">
        <v>1011</v>
      </c>
      <c r="O487" t="s">
        <v>567</v>
      </c>
      <c r="P487" t="s">
        <v>567</v>
      </c>
      <c r="Q487">
        <v>1</v>
      </c>
      <c r="X487">
        <v>0.13</v>
      </c>
      <c r="Y487">
        <v>0</v>
      </c>
      <c r="Z487">
        <v>31.26</v>
      </c>
      <c r="AA487">
        <v>13.5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0.13</v>
      </c>
      <c r="AH487">
        <v>2</v>
      </c>
      <c r="AI487">
        <v>35867328</v>
      </c>
      <c r="AJ487">
        <v>508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>
      <c r="A488">
        <f>ROW(Source!A483)</f>
        <v>483</v>
      </c>
      <c r="B488">
        <v>35867333</v>
      </c>
      <c r="C488">
        <v>35867325</v>
      </c>
      <c r="D488">
        <v>29164349</v>
      </c>
      <c r="E488">
        <v>1</v>
      </c>
      <c r="F488">
        <v>1</v>
      </c>
      <c r="G488">
        <v>1</v>
      </c>
      <c r="H488">
        <v>3</v>
      </c>
      <c r="I488" t="s">
        <v>28</v>
      </c>
      <c r="J488" t="s">
        <v>31</v>
      </c>
      <c r="K488" t="s">
        <v>29</v>
      </c>
      <c r="L488">
        <v>1348</v>
      </c>
      <c r="N488">
        <v>1009</v>
      </c>
      <c r="O488" t="s">
        <v>30</v>
      </c>
      <c r="P488" t="s">
        <v>30</v>
      </c>
      <c r="Q488">
        <v>1000</v>
      </c>
      <c r="X488">
        <v>0.47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s">
        <v>3</v>
      </c>
      <c r="AG488">
        <v>0.47</v>
      </c>
      <c r="AH488">
        <v>2</v>
      </c>
      <c r="AI488">
        <v>35867329</v>
      </c>
      <c r="AJ488">
        <v>509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>
        <f>ROW(Source!A485)</f>
        <v>485</v>
      </c>
      <c r="B489">
        <v>35867338</v>
      </c>
      <c r="C489">
        <v>35867335</v>
      </c>
      <c r="D489">
        <v>18406804</v>
      </c>
      <c r="E489">
        <v>1</v>
      </c>
      <c r="F489">
        <v>1</v>
      </c>
      <c r="G489">
        <v>1</v>
      </c>
      <c r="H489">
        <v>1</v>
      </c>
      <c r="I489" t="s">
        <v>559</v>
      </c>
      <c r="J489" t="s">
        <v>3</v>
      </c>
      <c r="K489" t="s">
        <v>560</v>
      </c>
      <c r="L489">
        <v>1369</v>
      </c>
      <c r="N489">
        <v>1013</v>
      </c>
      <c r="O489" t="s">
        <v>561</v>
      </c>
      <c r="P489" t="s">
        <v>561</v>
      </c>
      <c r="Q489">
        <v>1</v>
      </c>
      <c r="X489">
        <v>3.77</v>
      </c>
      <c r="Y489">
        <v>0</v>
      </c>
      <c r="Z489">
        <v>0</v>
      </c>
      <c r="AA489">
        <v>0</v>
      </c>
      <c r="AB489">
        <v>7.8</v>
      </c>
      <c r="AC489">
        <v>0</v>
      </c>
      <c r="AD489">
        <v>1</v>
      </c>
      <c r="AE489">
        <v>1</v>
      </c>
      <c r="AF489" t="s">
        <v>3</v>
      </c>
      <c r="AG489">
        <v>3.77</v>
      </c>
      <c r="AH489">
        <v>2</v>
      </c>
      <c r="AI489">
        <v>35867336</v>
      </c>
      <c r="AJ489">
        <v>510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>
        <f>ROW(Source!A485)</f>
        <v>485</v>
      </c>
      <c r="B490">
        <v>35867339</v>
      </c>
      <c r="C490">
        <v>35867335</v>
      </c>
      <c r="D490">
        <v>29164349</v>
      </c>
      <c r="E490">
        <v>1</v>
      </c>
      <c r="F490">
        <v>1</v>
      </c>
      <c r="G490">
        <v>1</v>
      </c>
      <c r="H490">
        <v>3</v>
      </c>
      <c r="I490" t="s">
        <v>28</v>
      </c>
      <c r="J490" t="s">
        <v>31</v>
      </c>
      <c r="K490" t="s">
        <v>29</v>
      </c>
      <c r="L490">
        <v>1348</v>
      </c>
      <c r="N490">
        <v>1009</v>
      </c>
      <c r="O490" t="s">
        <v>30</v>
      </c>
      <c r="P490" t="s">
        <v>30</v>
      </c>
      <c r="Q490">
        <v>1000</v>
      </c>
      <c r="X490">
        <v>0.11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s">
        <v>3</v>
      </c>
      <c r="AG490">
        <v>0.11</v>
      </c>
      <c r="AH490">
        <v>2</v>
      </c>
      <c r="AI490">
        <v>35867337</v>
      </c>
      <c r="AJ490">
        <v>511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>
      <c r="A491">
        <f>ROW(Source!A487)</f>
        <v>487</v>
      </c>
      <c r="B491">
        <v>35867343</v>
      </c>
      <c r="C491">
        <v>35867341</v>
      </c>
      <c r="D491">
        <v>18406804</v>
      </c>
      <c r="E491">
        <v>1</v>
      </c>
      <c r="F491">
        <v>1</v>
      </c>
      <c r="G491">
        <v>1</v>
      </c>
      <c r="H491">
        <v>1</v>
      </c>
      <c r="I491" t="s">
        <v>559</v>
      </c>
      <c r="J491" t="s">
        <v>3</v>
      </c>
      <c r="K491" t="s">
        <v>560</v>
      </c>
      <c r="L491">
        <v>1369</v>
      </c>
      <c r="N491">
        <v>1013</v>
      </c>
      <c r="O491" t="s">
        <v>561</v>
      </c>
      <c r="P491" t="s">
        <v>561</v>
      </c>
      <c r="Q491">
        <v>1</v>
      </c>
      <c r="X491">
        <v>5.84</v>
      </c>
      <c r="Y491">
        <v>0</v>
      </c>
      <c r="Z491">
        <v>0</v>
      </c>
      <c r="AA491">
        <v>0</v>
      </c>
      <c r="AB491">
        <v>7.8</v>
      </c>
      <c r="AC491">
        <v>0</v>
      </c>
      <c r="AD491">
        <v>1</v>
      </c>
      <c r="AE491">
        <v>1</v>
      </c>
      <c r="AF491" t="s">
        <v>3</v>
      </c>
      <c r="AG491">
        <v>5.84</v>
      </c>
      <c r="AH491">
        <v>2</v>
      </c>
      <c r="AI491">
        <v>35867342</v>
      </c>
      <c r="AJ491">
        <v>512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>
        <f>ROW(Source!A488)</f>
        <v>488</v>
      </c>
      <c r="B492">
        <v>35867348</v>
      </c>
      <c r="C492">
        <v>35867344</v>
      </c>
      <c r="D492">
        <v>18406804</v>
      </c>
      <c r="E492">
        <v>1</v>
      </c>
      <c r="F492">
        <v>1</v>
      </c>
      <c r="G492">
        <v>1</v>
      </c>
      <c r="H492">
        <v>1</v>
      </c>
      <c r="I492" t="s">
        <v>559</v>
      </c>
      <c r="J492" t="s">
        <v>3</v>
      </c>
      <c r="K492" t="s">
        <v>560</v>
      </c>
      <c r="L492">
        <v>1369</v>
      </c>
      <c r="N492">
        <v>1013</v>
      </c>
      <c r="O492" t="s">
        <v>561</v>
      </c>
      <c r="P492" t="s">
        <v>561</v>
      </c>
      <c r="Q492">
        <v>1</v>
      </c>
      <c r="X492">
        <v>9.64</v>
      </c>
      <c r="Y492">
        <v>0</v>
      </c>
      <c r="Z492">
        <v>0</v>
      </c>
      <c r="AA492">
        <v>0</v>
      </c>
      <c r="AB492">
        <v>249.14</v>
      </c>
      <c r="AC492">
        <v>0</v>
      </c>
      <c r="AD492">
        <v>1</v>
      </c>
      <c r="AE492">
        <v>1</v>
      </c>
      <c r="AF492" t="s">
        <v>3</v>
      </c>
      <c r="AG492">
        <v>9.64</v>
      </c>
      <c r="AH492">
        <v>2</v>
      </c>
      <c r="AI492">
        <v>35867345</v>
      </c>
      <c r="AJ492">
        <v>513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>
        <f>ROW(Source!A488)</f>
        <v>488</v>
      </c>
      <c r="B493">
        <v>35867349</v>
      </c>
      <c r="C493">
        <v>35867344</v>
      </c>
      <c r="D493">
        <v>121548</v>
      </c>
      <c r="E493">
        <v>1</v>
      </c>
      <c r="F493">
        <v>1</v>
      </c>
      <c r="G493">
        <v>1</v>
      </c>
      <c r="H493">
        <v>1</v>
      </c>
      <c r="I493" t="s">
        <v>35</v>
      </c>
      <c r="J493" t="s">
        <v>3</v>
      </c>
      <c r="K493" t="s">
        <v>562</v>
      </c>
      <c r="L493">
        <v>608254</v>
      </c>
      <c r="N493">
        <v>1013</v>
      </c>
      <c r="O493" t="s">
        <v>563</v>
      </c>
      <c r="P493" t="s">
        <v>563</v>
      </c>
      <c r="Q493">
        <v>1</v>
      </c>
      <c r="X493">
        <v>0.01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2</v>
      </c>
      <c r="AF493" t="s">
        <v>3</v>
      </c>
      <c r="AG493">
        <v>0.01</v>
      </c>
      <c r="AH493">
        <v>2</v>
      </c>
      <c r="AI493">
        <v>35867346</v>
      </c>
      <c r="AJ493">
        <v>514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>
      <c r="A494">
        <f>ROW(Source!A488)</f>
        <v>488</v>
      </c>
      <c r="B494">
        <v>35867350</v>
      </c>
      <c r="C494">
        <v>35867344</v>
      </c>
      <c r="D494">
        <v>29172556</v>
      </c>
      <c r="E494">
        <v>1</v>
      </c>
      <c r="F494">
        <v>1</v>
      </c>
      <c r="G494">
        <v>1</v>
      </c>
      <c r="H494">
        <v>2</v>
      </c>
      <c r="I494" t="s">
        <v>564</v>
      </c>
      <c r="J494" t="s">
        <v>565</v>
      </c>
      <c r="K494" t="s">
        <v>566</v>
      </c>
      <c r="L494">
        <v>1368</v>
      </c>
      <c r="N494">
        <v>1011</v>
      </c>
      <c r="O494" t="s">
        <v>567</v>
      </c>
      <c r="P494" t="s">
        <v>567</v>
      </c>
      <c r="Q494">
        <v>1</v>
      </c>
      <c r="X494">
        <v>0.01</v>
      </c>
      <c r="Y494">
        <v>0</v>
      </c>
      <c r="Z494">
        <v>31.26</v>
      </c>
      <c r="AA494">
        <v>13.5</v>
      </c>
      <c r="AB494">
        <v>0</v>
      </c>
      <c r="AC494">
        <v>0</v>
      </c>
      <c r="AD494">
        <v>1</v>
      </c>
      <c r="AE494">
        <v>0</v>
      </c>
      <c r="AF494" t="s">
        <v>3</v>
      </c>
      <c r="AG494">
        <v>0.01</v>
      </c>
      <c r="AH494">
        <v>2</v>
      </c>
      <c r="AI494">
        <v>35867347</v>
      </c>
      <c r="AJ494">
        <v>515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>
      <c r="A495">
        <f>ROW(Source!A489)</f>
        <v>489</v>
      </c>
      <c r="B495">
        <v>35867355</v>
      </c>
      <c r="C495">
        <v>35867351</v>
      </c>
      <c r="D495">
        <v>18408066</v>
      </c>
      <c r="E495">
        <v>1</v>
      </c>
      <c r="F495">
        <v>1</v>
      </c>
      <c r="G495">
        <v>1</v>
      </c>
      <c r="H495">
        <v>1</v>
      </c>
      <c r="I495" t="s">
        <v>568</v>
      </c>
      <c r="J495" t="s">
        <v>3</v>
      </c>
      <c r="K495" t="s">
        <v>569</v>
      </c>
      <c r="L495">
        <v>1369</v>
      </c>
      <c r="N495">
        <v>1013</v>
      </c>
      <c r="O495" t="s">
        <v>561</v>
      </c>
      <c r="P495" t="s">
        <v>561</v>
      </c>
      <c r="Q495">
        <v>1</v>
      </c>
      <c r="X495">
        <v>17.89</v>
      </c>
      <c r="Y495">
        <v>0</v>
      </c>
      <c r="Z495">
        <v>0</v>
      </c>
      <c r="AA495">
        <v>0</v>
      </c>
      <c r="AB495">
        <v>256.16000000000003</v>
      </c>
      <c r="AC495">
        <v>0</v>
      </c>
      <c r="AD495">
        <v>1</v>
      </c>
      <c r="AE495">
        <v>1</v>
      </c>
      <c r="AF495" t="s">
        <v>3</v>
      </c>
      <c r="AG495">
        <v>17.89</v>
      </c>
      <c r="AH495">
        <v>2</v>
      </c>
      <c r="AI495">
        <v>35867352</v>
      </c>
      <c r="AJ495">
        <v>516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>
      <c r="A496">
        <f>ROW(Source!A489)</f>
        <v>489</v>
      </c>
      <c r="B496">
        <v>35867356</v>
      </c>
      <c r="C496">
        <v>35867351</v>
      </c>
      <c r="D496">
        <v>121548</v>
      </c>
      <c r="E496">
        <v>1</v>
      </c>
      <c r="F496">
        <v>1</v>
      </c>
      <c r="G496">
        <v>1</v>
      </c>
      <c r="H496">
        <v>1</v>
      </c>
      <c r="I496" t="s">
        <v>35</v>
      </c>
      <c r="J496" t="s">
        <v>3</v>
      </c>
      <c r="K496" t="s">
        <v>562</v>
      </c>
      <c r="L496">
        <v>608254</v>
      </c>
      <c r="N496">
        <v>1013</v>
      </c>
      <c r="O496" t="s">
        <v>563</v>
      </c>
      <c r="P496" t="s">
        <v>563</v>
      </c>
      <c r="Q496">
        <v>1</v>
      </c>
      <c r="X496">
        <v>0.08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2</v>
      </c>
      <c r="AF496" t="s">
        <v>3</v>
      </c>
      <c r="AG496">
        <v>0.08</v>
      </c>
      <c r="AH496">
        <v>2</v>
      </c>
      <c r="AI496">
        <v>35867353</v>
      </c>
      <c r="AJ496">
        <v>517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>
      <c r="A497">
        <f>ROW(Source!A489)</f>
        <v>489</v>
      </c>
      <c r="B497">
        <v>35867357</v>
      </c>
      <c r="C497">
        <v>35867351</v>
      </c>
      <c r="D497">
        <v>29172556</v>
      </c>
      <c r="E497">
        <v>1</v>
      </c>
      <c r="F497">
        <v>1</v>
      </c>
      <c r="G497">
        <v>1</v>
      </c>
      <c r="H497">
        <v>2</v>
      </c>
      <c r="I497" t="s">
        <v>564</v>
      </c>
      <c r="J497" t="s">
        <v>565</v>
      </c>
      <c r="K497" t="s">
        <v>566</v>
      </c>
      <c r="L497">
        <v>1368</v>
      </c>
      <c r="N497">
        <v>1011</v>
      </c>
      <c r="O497" t="s">
        <v>567</v>
      </c>
      <c r="P497" t="s">
        <v>567</v>
      </c>
      <c r="Q497">
        <v>1</v>
      </c>
      <c r="X497">
        <v>0.08</v>
      </c>
      <c r="Y497">
        <v>0</v>
      </c>
      <c r="Z497">
        <v>31.26</v>
      </c>
      <c r="AA497">
        <v>13.5</v>
      </c>
      <c r="AB497">
        <v>0</v>
      </c>
      <c r="AC497">
        <v>0</v>
      </c>
      <c r="AD497">
        <v>1</v>
      </c>
      <c r="AE497">
        <v>0</v>
      </c>
      <c r="AF497" t="s">
        <v>3</v>
      </c>
      <c r="AG497">
        <v>0.08</v>
      </c>
      <c r="AH497">
        <v>2</v>
      </c>
      <c r="AI497">
        <v>35867354</v>
      </c>
      <c r="AJ497">
        <v>518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>
      <c r="A498">
        <f>ROW(Source!A490)</f>
        <v>490</v>
      </c>
      <c r="B498">
        <v>35867364</v>
      </c>
      <c r="C498">
        <v>35867358</v>
      </c>
      <c r="D498">
        <v>18408066</v>
      </c>
      <c r="E498">
        <v>1</v>
      </c>
      <c r="F498">
        <v>1</v>
      </c>
      <c r="G498">
        <v>1</v>
      </c>
      <c r="H498">
        <v>1</v>
      </c>
      <c r="I498" t="s">
        <v>568</v>
      </c>
      <c r="J498" t="s">
        <v>3</v>
      </c>
      <c r="K498" t="s">
        <v>569</v>
      </c>
      <c r="L498">
        <v>1369</v>
      </c>
      <c r="N498">
        <v>1013</v>
      </c>
      <c r="O498" t="s">
        <v>561</v>
      </c>
      <c r="P498" t="s">
        <v>561</v>
      </c>
      <c r="Q498">
        <v>1</v>
      </c>
      <c r="X498">
        <v>179.3</v>
      </c>
      <c r="Y498">
        <v>0</v>
      </c>
      <c r="Z498">
        <v>0</v>
      </c>
      <c r="AA498">
        <v>0</v>
      </c>
      <c r="AB498">
        <v>256.16000000000003</v>
      </c>
      <c r="AC498">
        <v>0</v>
      </c>
      <c r="AD498">
        <v>1</v>
      </c>
      <c r="AE498">
        <v>1</v>
      </c>
      <c r="AF498" t="s">
        <v>3</v>
      </c>
      <c r="AG498">
        <v>179.3</v>
      </c>
      <c r="AH498">
        <v>2</v>
      </c>
      <c r="AI498">
        <v>35867359</v>
      </c>
      <c r="AJ498">
        <v>519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>
      <c r="A499">
        <f>ROW(Source!A490)</f>
        <v>490</v>
      </c>
      <c r="B499">
        <v>35867365</v>
      </c>
      <c r="C499">
        <v>35867358</v>
      </c>
      <c r="D499">
        <v>121548</v>
      </c>
      <c r="E499">
        <v>1</v>
      </c>
      <c r="F499">
        <v>1</v>
      </c>
      <c r="G499">
        <v>1</v>
      </c>
      <c r="H499">
        <v>1</v>
      </c>
      <c r="I499" t="s">
        <v>35</v>
      </c>
      <c r="J499" t="s">
        <v>3</v>
      </c>
      <c r="K499" t="s">
        <v>562</v>
      </c>
      <c r="L499">
        <v>608254</v>
      </c>
      <c r="N499">
        <v>1013</v>
      </c>
      <c r="O499" t="s">
        <v>563</v>
      </c>
      <c r="P499" t="s">
        <v>563</v>
      </c>
      <c r="Q499">
        <v>1</v>
      </c>
      <c r="X499">
        <v>3.97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2</v>
      </c>
      <c r="AF499" t="s">
        <v>3</v>
      </c>
      <c r="AG499">
        <v>3.97</v>
      </c>
      <c r="AH499">
        <v>2</v>
      </c>
      <c r="AI499">
        <v>35867360</v>
      </c>
      <c r="AJ499">
        <v>520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>
      <c r="A500">
        <f>ROW(Source!A490)</f>
        <v>490</v>
      </c>
      <c r="B500">
        <v>35867366</v>
      </c>
      <c r="C500">
        <v>35867358</v>
      </c>
      <c r="D500">
        <v>29172710</v>
      </c>
      <c r="E500">
        <v>1</v>
      </c>
      <c r="F500">
        <v>1</v>
      </c>
      <c r="G500">
        <v>1</v>
      </c>
      <c r="H500">
        <v>2</v>
      </c>
      <c r="I500" t="s">
        <v>570</v>
      </c>
      <c r="J500" t="s">
        <v>571</v>
      </c>
      <c r="K500" t="s">
        <v>572</v>
      </c>
      <c r="L500">
        <v>1368</v>
      </c>
      <c r="N500">
        <v>1011</v>
      </c>
      <c r="O500" t="s">
        <v>567</v>
      </c>
      <c r="P500" t="s">
        <v>567</v>
      </c>
      <c r="Q500">
        <v>1</v>
      </c>
      <c r="X500">
        <v>3.97</v>
      </c>
      <c r="Y500">
        <v>0</v>
      </c>
      <c r="Z500">
        <v>46.56</v>
      </c>
      <c r="AA500">
        <v>10.06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3.97</v>
      </c>
      <c r="AH500">
        <v>2</v>
      </c>
      <c r="AI500">
        <v>35867361</v>
      </c>
      <c r="AJ500">
        <v>521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>
      <c r="A501">
        <f>ROW(Source!A490)</f>
        <v>490</v>
      </c>
      <c r="B501">
        <v>35867367</v>
      </c>
      <c r="C501">
        <v>35867358</v>
      </c>
      <c r="D501">
        <v>29174533</v>
      </c>
      <c r="E501">
        <v>1</v>
      </c>
      <c r="F501">
        <v>1</v>
      </c>
      <c r="G501">
        <v>1</v>
      </c>
      <c r="H501">
        <v>2</v>
      </c>
      <c r="I501" t="s">
        <v>573</v>
      </c>
      <c r="J501" t="s">
        <v>574</v>
      </c>
      <c r="K501" t="s">
        <v>575</v>
      </c>
      <c r="L501">
        <v>1368</v>
      </c>
      <c r="N501">
        <v>1011</v>
      </c>
      <c r="O501" t="s">
        <v>567</v>
      </c>
      <c r="P501" t="s">
        <v>567</v>
      </c>
      <c r="Q501">
        <v>1</v>
      </c>
      <c r="X501">
        <v>7.93</v>
      </c>
      <c r="Y501">
        <v>0</v>
      </c>
      <c r="Z501">
        <v>1.53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7.93</v>
      </c>
      <c r="AH501">
        <v>2</v>
      </c>
      <c r="AI501">
        <v>35867362</v>
      </c>
      <c r="AJ501">
        <v>522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>
      <c r="A502">
        <f>ROW(Source!A490)</f>
        <v>490</v>
      </c>
      <c r="B502">
        <v>35867368</v>
      </c>
      <c r="C502">
        <v>35867358</v>
      </c>
      <c r="D502">
        <v>29164349</v>
      </c>
      <c r="E502">
        <v>1</v>
      </c>
      <c r="F502">
        <v>1</v>
      </c>
      <c r="G502">
        <v>1</v>
      </c>
      <c r="H502">
        <v>3</v>
      </c>
      <c r="I502" t="s">
        <v>28</v>
      </c>
      <c r="J502" t="s">
        <v>31</v>
      </c>
      <c r="K502" t="s">
        <v>29</v>
      </c>
      <c r="L502">
        <v>1348</v>
      </c>
      <c r="N502">
        <v>1009</v>
      </c>
      <c r="O502" t="s">
        <v>30</v>
      </c>
      <c r="P502" t="s">
        <v>30</v>
      </c>
      <c r="Q502">
        <v>1000</v>
      </c>
      <c r="X502">
        <v>10.5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s">
        <v>3</v>
      </c>
      <c r="AG502">
        <v>10.5</v>
      </c>
      <c r="AH502">
        <v>2</v>
      </c>
      <c r="AI502">
        <v>35867363</v>
      </c>
      <c r="AJ502">
        <v>523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>
      <c r="A503">
        <f>ROW(Source!A529)</f>
        <v>529</v>
      </c>
      <c r="B503">
        <v>35867377</v>
      </c>
      <c r="C503">
        <v>35867370</v>
      </c>
      <c r="D503">
        <v>18407150</v>
      </c>
      <c r="E503">
        <v>1</v>
      </c>
      <c r="F503">
        <v>1</v>
      </c>
      <c r="G503">
        <v>1</v>
      </c>
      <c r="H503">
        <v>1</v>
      </c>
      <c r="I503" t="s">
        <v>576</v>
      </c>
      <c r="J503" t="s">
        <v>3</v>
      </c>
      <c r="K503" t="s">
        <v>577</v>
      </c>
      <c r="L503">
        <v>1369</v>
      </c>
      <c r="N503">
        <v>1013</v>
      </c>
      <c r="O503" t="s">
        <v>561</v>
      </c>
      <c r="P503" t="s">
        <v>561</v>
      </c>
      <c r="Q503">
        <v>1</v>
      </c>
      <c r="X503">
        <v>21.19</v>
      </c>
      <c r="Y503">
        <v>0</v>
      </c>
      <c r="Z503">
        <v>0</v>
      </c>
      <c r="AA503">
        <v>0</v>
      </c>
      <c r="AB503">
        <v>272.45</v>
      </c>
      <c r="AC503">
        <v>0</v>
      </c>
      <c r="AD503">
        <v>1</v>
      </c>
      <c r="AE503">
        <v>1</v>
      </c>
      <c r="AF503" t="s">
        <v>134</v>
      </c>
      <c r="AG503">
        <v>24.368500000000001</v>
      </c>
      <c r="AH503">
        <v>2</v>
      </c>
      <c r="AI503">
        <v>35867371</v>
      </c>
      <c r="AJ503">
        <v>524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>
      <c r="A504">
        <f>ROW(Source!A529)</f>
        <v>529</v>
      </c>
      <c r="B504">
        <v>35867378</v>
      </c>
      <c r="C504">
        <v>35867370</v>
      </c>
      <c r="D504">
        <v>121548</v>
      </c>
      <c r="E504">
        <v>1</v>
      </c>
      <c r="F504">
        <v>1</v>
      </c>
      <c r="G504">
        <v>1</v>
      </c>
      <c r="H504">
        <v>1</v>
      </c>
      <c r="I504" t="s">
        <v>35</v>
      </c>
      <c r="J504" t="s">
        <v>3</v>
      </c>
      <c r="K504" t="s">
        <v>562</v>
      </c>
      <c r="L504">
        <v>608254</v>
      </c>
      <c r="N504">
        <v>1013</v>
      </c>
      <c r="O504" t="s">
        <v>563</v>
      </c>
      <c r="P504" t="s">
        <v>563</v>
      </c>
      <c r="Q504">
        <v>1</v>
      </c>
      <c r="X504">
        <v>0.04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2</v>
      </c>
      <c r="AF504" t="s">
        <v>133</v>
      </c>
      <c r="AG504">
        <v>0.05</v>
      </c>
      <c r="AH504">
        <v>2</v>
      </c>
      <c r="AI504">
        <v>35867372</v>
      </c>
      <c r="AJ504">
        <v>525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>
      <c r="A505">
        <f>ROW(Source!A529)</f>
        <v>529</v>
      </c>
      <c r="B505">
        <v>35867379</v>
      </c>
      <c r="C505">
        <v>35867370</v>
      </c>
      <c r="D505">
        <v>29172556</v>
      </c>
      <c r="E505">
        <v>1</v>
      </c>
      <c r="F505">
        <v>1</v>
      </c>
      <c r="G505">
        <v>1</v>
      </c>
      <c r="H505">
        <v>2</v>
      </c>
      <c r="I505" t="s">
        <v>564</v>
      </c>
      <c r="J505" t="s">
        <v>565</v>
      </c>
      <c r="K505" t="s">
        <v>566</v>
      </c>
      <c r="L505">
        <v>1368</v>
      </c>
      <c r="N505">
        <v>1011</v>
      </c>
      <c r="O505" t="s">
        <v>567</v>
      </c>
      <c r="P505" t="s">
        <v>567</v>
      </c>
      <c r="Q505">
        <v>1</v>
      </c>
      <c r="X505">
        <v>0.04</v>
      </c>
      <c r="Y505">
        <v>0</v>
      </c>
      <c r="Z505">
        <v>31.26</v>
      </c>
      <c r="AA505">
        <v>13.5</v>
      </c>
      <c r="AB505">
        <v>0</v>
      </c>
      <c r="AC505">
        <v>0</v>
      </c>
      <c r="AD505">
        <v>1</v>
      </c>
      <c r="AE505">
        <v>0</v>
      </c>
      <c r="AF505" t="s">
        <v>133</v>
      </c>
      <c r="AG505">
        <v>0.05</v>
      </c>
      <c r="AH505">
        <v>2</v>
      </c>
      <c r="AI505">
        <v>35867373</v>
      </c>
      <c r="AJ505">
        <v>526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>
      <c r="A506">
        <f>ROW(Source!A529)</f>
        <v>529</v>
      </c>
      <c r="B506">
        <v>35867380</v>
      </c>
      <c r="C506">
        <v>35867370</v>
      </c>
      <c r="D506">
        <v>29174913</v>
      </c>
      <c r="E506">
        <v>1</v>
      </c>
      <c r="F506">
        <v>1</v>
      </c>
      <c r="G506">
        <v>1</v>
      </c>
      <c r="H506">
        <v>2</v>
      </c>
      <c r="I506" t="s">
        <v>578</v>
      </c>
      <c r="J506" t="s">
        <v>579</v>
      </c>
      <c r="K506" t="s">
        <v>580</v>
      </c>
      <c r="L506">
        <v>1368</v>
      </c>
      <c r="N506">
        <v>1011</v>
      </c>
      <c r="O506" t="s">
        <v>567</v>
      </c>
      <c r="P506" t="s">
        <v>567</v>
      </c>
      <c r="Q506">
        <v>1</v>
      </c>
      <c r="X506">
        <v>0.15</v>
      </c>
      <c r="Y506">
        <v>0</v>
      </c>
      <c r="Z506">
        <v>87.17</v>
      </c>
      <c r="AA506">
        <v>11.6</v>
      </c>
      <c r="AB506">
        <v>0</v>
      </c>
      <c r="AC506">
        <v>0</v>
      </c>
      <c r="AD506">
        <v>1</v>
      </c>
      <c r="AE506">
        <v>0</v>
      </c>
      <c r="AF506" t="s">
        <v>133</v>
      </c>
      <c r="AG506">
        <v>0.1875</v>
      </c>
      <c r="AH506">
        <v>2</v>
      </c>
      <c r="AI506">
        <v>35867374</v>
      </c>
      <c r="AJ506">
        <v>527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>
      <c r="A507">
        <f>ROW(Source!A529)</f>
        <v>529</v>
      </c>
      <c r="B507">
        <v>35867381</v>
      </c>
      <c r="C507">
        <v>35867370</v>
      </c>
      <c r="D507">
        <v>29108696</v>
      </c>
      <c r="E507">
        <v>1</v>
      </c>
      <c r="F507">
        <v>1</v>
      </c>
      <c r="G507">
        <v>1</v>
      </c>
      <c r="H507">
        <v>3</v>
      </c>
      <c r="I507" t="s">
        <v>581</v>
      </c>
      <c r="J507" t="s">
        <v>582</v>
      </c>
      <c r="K507" t="s">
        <v>583</v>
      </c>
      <c r="L507">
        <v>1354</v>
      </c>
      <c r="N507">
        <v>1010</v>
      </c>
      <c r="O507" t="s">
        <v>237</v>
      </c>
      <c r="P507" t="s">
        <v>237</v>
      </c>
      <c r="Q507">
        <v>1</v>
      </c>
      <c r="X507">
        <v>56.6</v>
      </c>
      <c r="Y507">
        <v>67.209999999999994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56.6</v>
      </c>
      <c r="AH507">
        <v>2</v>
      </c>
      <c r="AI507">
        <v>35867375</v>
      </c>
      <c r="AJ507">
        <v>528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>
        <f>ROW(Source!A529)</f>
        <v>529</v>
      </c>
      <c r="B508">
        <v>35867382</v>
      </c>
      <c r="C508">
        <v>35867370</v>
      </c>
      <c r="D508">
        <v>29109717</v>
      </c>
      <c r="E508">
        <v>1</v>
      </c>
      <c r="F508">
        <v>1</v>
      </c>
      <c r="G508">
        <v>1</v>
      </c>
      <c r="H508">
        <v>3</v>
      </c>
      <c r="I508" t="s">
        <v>971</v>
      </c>
      <c r="J508" t="s">
        <v>972</v>
      </c>
      <c r="K508" t="s">
        <v>973</v>
      </c>
      <c r="L508">
        <v>1301</v>
      </c>
      <c r="N508">
        <v>1003</v>
      </c>
      <c r="O508" t="s">
        <v>142</v>
      </c>
      <c r="P508" t="s">
        <v>142</v>
      </c>
      <c r="Q508">
        <v>1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</v>
      </c>
      <c r="AD508">
        <v>0</v>
      </c>
      <c r="AE508">
        <v>0</v>
      </c>
      <c r="AF508" t="s">
        <v>3</v>
      </c>
      <c r="AG508">
        <v>0</v>
      </c>
      <c r="AH508">
        <v>3</v>
      </c>
      <c r="AI508">
        <v>-1</v>
      </c>
      <c r="AJ508" t="s">
        <v>3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>
        <f>ROW(Source!A529)</f>
        <v>529</v>
      </c>
      <c r="B509">
        <v>35867383</v>
      </c>
      <c r="C509">
        <v>35867370</v>
      </c>
      <c r="D509">
        <v>29115197</v>
      </c>
      <c r="E509">
        <v>1</v>
      </c>
      <c r="F509">
        <v>1</v>
      </c>
      <c r="G509">
        <v>1</v>
      </c>
      <c r="H509">
        <v>3</v>
      </c>
      <c r="I509" t="s">
        <v>584</v>
      </c>
      <c r="J509" t="s">
        <v>585</v>
      </c>
      <c r="K509" t="s">
        <v>586</v>
      </c>
      <c r="L509">
        <v>1354</v>
      </c>
      <c r="N509">
        <v>1010</v>
      </c>
      <c r="O509" t="s">
        <v>237</v>
      </c>
      <c r="P509" t="s">
        <v>237</v>
      </c>
      <c r="Q509">
        <v>1</v>
      </c>
      <c r="X509">
        <v>400</v>
      </c>
      <c r="Y509">
        <v>0.5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400</v>
      </c>
      <c r="AH509">
        <v>2</v>
      </c>
      <c r="AI509">
        <v>35867376</v>
      </c>
      <c r="AJ509">
        <v>529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>
      <c r="A510">
        <f>ROW(Source!A531)</f>
        <v>531</v>
      </c>
      <c r="B510">
        <v>35867395</v>
      </c>
      <c r="C510">
        <v>35867385</v>
      </c>
      <c r="D510">
        <v>18413230</v>
      </c>
      <c r="E510">
        <v>1</v>
      </c>
      <c r="F510">
        <v>1</v>
      </c>
      <c r="G510">
        <v>1</v>
      </c>
      <c r="H510">
        <v>1</v>
      </c>
      <c r="I510" t="s">
        <v>587</v>
      </c>
      <c r="J510" t="s">
        <v>3</v>
      </c>
      <c r="K510" t="s">
        <v>588</v>
      </c>
      <c r="L510">
        <v>1369</v>
      </c>
      <c r="N510">
        <v>1013</v>
      </c>
      <c r="O510" t="s">
        <v>561</v>
      </c>
      <c r="P510" t="s">
        <v>561</v>
      </c>
      <c r="Q510">
        <v>1</v>
      </c>
      <c r="X510">
        <v>166.47</v>
      </c>
      <c r="Y510">
        <v>0</v>
      </c>
      <c r="Z510">
        <v>0</v>
      </c>
      <c r="AA510">
        <v>0</v>
      </c>
      <c r="AB510">
        <v>293.22000000000003</v>
      </c>
      <c r="AC510">
        <v>0</v>
      </c>
      <c r="AD510">
        <v>1</v>
      </c>
      <c r="AE510">
        <v>1</v>
      </c>
      <c r="AF510" t="s">
        <v>134</v>
      </c>
      <c r="AG510">
        <v>191.44049999999999</v>
      </c>
      <c r="AH510">
        <v>2</v>
      </c>
      <c r="AI510">
        <v>35867386</v>
      </c>
      <c r="AJ510">
        <v>530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>
        <f>ROW(Source!A531)</f>
        <v>531</v>
      </c>
      <c r="B511">
        <v>35867396</v>
      </c>
      <c r="C511">
        <v>35867385</v>
      </c>
      <c r="D511">
        <v>121548</v>
      </c>
      <c r="E511">
        <v>1</v>
      </c>
      <c r="F511">
        <v>1</v>
      </c>
      <c r="G511">
        <v>1</v>
      </c>
      <c r="H511">
        <v>1</v>
      </c>
      <c r="I511" t="s">
        <v>35</v>
      </c>
      <c r="J511" t="s">
        <v>3</v>
      </c>
      <c r="K511" t="s">
        <v>562</v>
      </c>
      <c r="L511">
        <v>608254</v>
      </c>
      <c r="N511">
        <v>1013</v>
      </c>
      <c r="O511" t="s">
        <v>563</v>
      </c>
      <c r="P511" t="s">
        <v>563</v>
      </c>
      <c r="Q511">
        <v>1</v>
      </c>
      <c r="X511">
        <v>0.08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2</v>
      </c>
      <c r="AF511" t="s">
        <v>133</v>
      </c>
      <c r="AG511">
        <v>0.1</v>
      </c>
      <c r="AH511">
        <v>2</v>
      </c>
      <c r="AI511">
        <v>35867387</v>
      </c>
      <c r="AJ511">
        <v>531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>
        <f>ROW(Source!A531)</f>
        <v>531</v>
      </c>
      <c r="B512">
        <v>35867397</v>
      </c>
      <c r="C512">
        <v>35867385</v>
      </c>
      <c r="D512">
        <v>29172556</v>
      </c>
      <c r="E512">
        <v>1</v>
      </c>
      <c r="F512">
        <v>1</v>
      </c>
      <c r="G512">
        <v>1</v>
      </c>
      <c r="H512">
        <v>2</v>
      </c>
      <c r="I512" t="s">
        <v>564</v>
      </c>
      <c r="J512" t="s">
        <v>565</v>
      </c>
      <c r="K512" t="s">
        <v>566</v>
      </c>
      <c r="L512">
        <v>1368</v>
      </c>
      <c r="N512">
        <v>1011</v>
      </c>
      <c r="O512" t="s">
        <v>567</v>
      </c>
      <c r="P512" t="s">
        <v>567</v>
      </c>
      <c r="Q512">
        <v>1</v>
      </c>
      <c r="X512">
        <v>0.08</v>
      </c>
      <c r="Y512">
        <v>0</v>
      </c>
      <c r="Z512">
        <v>31.26</v>
      </c>
      <c r="AA512">
        <v>13.5</v>
      </c>
      <c r="AB512">
        <v>0</v>
      </c>
      <c r="AC512">
        <v>0</v>
      </c>
      <c r="AD512">
        <v>1</v>
      </c>
      <c r="AE512">
        <v>0</v>
      </c>
      <c r="AF512" t="s">
        <v>133</v>
      </c>
      <c r="AG512">
        <v>0.1</v>
      </c>
      <c r="AH512">
        <v>2</v>
      </c>
      <c r="AI512">
        <v>35867388</v>
      </c>
      <c r="AJ512">
        <v>532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>
      <c r="A513">
        <f>ROW(Source!A531)</f>
        <v>531</v>
      </c>
      <c r="B513">
        <v>35867398</v>
      </c>
      <c r="C513">
        <v>35867385</v>
      </c>
      <c r="D513">
        <v>29174591</v>
      </c>
      <c r="E513">
        <v>1</v>
      </c>
      <c r="F513">
        <v>1</v>
      </c>
      <c r="G513">
        <v>1</v>
      </c>
      <c r="H513">
        <v>2</v>
      </c>
      <c r="I513" t="s">
        <v>589</v>
      </c>
      <c r="J513" t="s">
        <v>590</v>
      </c>
      <c r="K513" t="s">
        <v>591</v>
      </c>
      <c r="L513">
        <v>1368</v>
      </c>
      <c r="N513">
        <v>1011</v>
      </c>
      <c r="O513" t="s">
        <v>567</v>
      </c>
      <c r="P513" t="s">
        <v>567</v>
      </c>
      <c r="Q513">
        <v>1</v>
      </c>
      <c r="X513">
        <v>0.26</v>
      </c>
      <c r="Y513">
        <v>0</v>
      </c>
      <c r="Z513">
        <v>0.95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133</v>
      </c>
      <c r="AG513">
        <v>0.32500000000000001</v>
      </c>
      <c r="AH513">
        <v>2</v>
      </c>
      <c r="AI513">
        <v>35867389</v>
      </c>
      <c r="AJ513">
        <v>533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>
        <f>ROW(Source!A531)</f>
        <v>531</v>
      </c>
      <c r="B514">
        <v>35867399</v>
      </c>
      <c r="C514">
        <v>35867385</v>
      </c>
      <c r="D514">
        <v>29174913</v>
      </c>
      <c r="E514">
        <v>1</v>
      </c>
      <c r="F514">
        <v>1</v>
      </c>
      <c r="G514">
        <v>1</v>
      </c>
      <c r="H514">
        <v>2</v>
      </c>
      <c r="I514" t="s">
        <v>578</v>
      </c>
      <c r="J514" t="s">
        <v>579</v>
      </c>
      <c r="K514" t="s">
        <v>580</v>
      </c>
      <c r="L514">
        <v>1368</v>
      </c>
      <c r="N514">
        <v>1011</v>
      </c>
      <c r="O514" t="s">
        <v>567</v>
      </c>
      <c r="P514" t="s">
        <v>567</v>
      </c>
      <c r="Q514">
        <v>1</v>
      </c>
      <c r="X514">
        <v>0.5</v>
      </c>
      <c r="Y514">
        <v>0</v>
      </c>
      <c r="Z514">
        <v>87.17</v>
      </c>
      <c r="AA514">
        <v>11.6</v>
      </c>
      <c r="AB514">
        <v>0</v>
      </c>
      <c r="AC514">
        <v>0</v>
      </c>
      <c r="AD514">
        <v>1</v>
      </c>
      <c r="AE514">
        <v>0</v>
      </c>
      <c r="AF514" t="s">
        <v>133</v>
      </c>
      <c r="AG514">
        <v>0.625</v>
      </c>
      <c r="AH514">
        <v>2</v>
      </c>
      <c r="AI514">
        <v>35867390</v>
      </c>
      <c r="AJ514">
        <v>534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>
      <c r="A515">
        <f>ROW(Source!A531)</f>
        <v>531</v>
      </c>
      <c r="B515">
        <v>35867400</v>
      </c>
      <c r="C515">
        <v>35867385</v>
      </c>
      <c r="D515">
        <v>29107800</v>
      </c>
      <c r="E515">
        <v>1</v>
      </c>
      <c r="F515">
        <v>1</v>
      </c>
      <c r="G515">
        <v>1</v>
      </c>
      <c r="H515">
        <v>3</v>
      </c>
      <c r="I515" t="s">
        <v>592</v>
      </c>
      <c r="J515" t="s">
        <v>593</v>
      </c>
      <c r="K515" t="s">
        <v>594</v>
      </c>
      <c r="L515">
        <v>1346</v>
      </c>
      <c r="N515">
        <v>1009</v>
      </c>
      <c r="O515" t="s">
        <v>160</v>
      </c>
      <c r="P515" t="s">
        <v>160</v>
      </c>
      <c r="Q515">
        <v>1</v>
      </c>
      <c r="X515">
        <v>0.2</v>
      </c>
      <c r="Y515">
        <v>1.81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0.2</v>
      </c>
      <c r="AH515">
        <v>2</v>
      </c>
      <c r="AI515">
        <v>35867391</v>
      </c>
      <c r="AJ515">
        <v>535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>
      <c r="A516">
        <f>ROW(Source!A531)</f>
        <v>531</v>
      </c>
      <c r="B516">
        <v>35867401</v>
      </c>
      <c r="C516">
        <v>35867385</v>
      </c>
      <c r="D516">
        <v>29109411</v>
      </c>
      <c r="E516">
        <v>1</v>
      </c>
      <c r="F516">
        <v>1</v>
      </c>
      <c r="G516">
        <v>1</v>
      </c>
      <c r="H516">
        <v>3</v>
      </c>
      <c r="I516" t="s">
        <v>595</v>
      </c>
      <c r="J516" t="s">
        <v>596</v>
      </c>
      <c r="K516" t="s">
        <v>597</v>
      </c>
      <c r="L516">
        <v>1346</v>
      </c>
      <c r="N516">
        <v>1009</v>
      </c>
      <c r="O516" t="s">
        <v>160</v>
      </c>
      <c r="P516" t="s">
        <v>160</v>
      </c>
      <c r="Q516">
        <v>1</v>
      </c>
      <c r="X516">
        <v>30</v>
      </c>
      <c r="Y516">
        <v>15.95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3</v>
      </c>
      <c r="AG516">
        <v>30</v>
      </c>
      <c r="AH516">
        <v>2</v>
      </c>
      <c r="AI516">
        <v>35867392</v>
      </c>
      <c r="AJ516">
        <v>537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>
        <f>ROW(Source!A531)</f>
        <v>531</v>
      </c>
      <c r="B517">
        <v>35867402</v>
      </c>
      <c r="C517">
        <v>35867385</v>
      </c>
      <c r="D517">
        <v>29109535</v>
      </c>
      <c r="E517">
        <v>1</v>
      </c>
      <c r="F517">
        <v>1</v>
      </c>
      <c r="G517">
        <v>1</v>
      </c>
      <c r="H517">
        <v>3</v>
      </c>
      <c r="I517" t="s">
        <v>287</v>
      </c>
      <c r="J517" t="s">
        <v>289</v>
      </c>
      <c r="K517" t="s">
        <v>288</v>
      </c>
      <c r="L517">
        <v>1327</v>
      </c>
      <c r="N517">
        <v>1005</v>
      </c>
      <c r="O517" t="s">
        <v>155</v>
      </c>
      <c r="P517" t="s">
        <v>155</v>
      </c>
      <c r="Q517">
        <v>1</v>
      </c>
      <c r="X517">
        <v>105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s">
        <v>3</v>
      </c>
      <c r="AG517">
        <v>105</v>
      </c>
      <c r="AH517">
        <v>3</v>
      </c>
      <c r="AI517">
        <v>-1</v>
      </c>
      <c r="AJ517" t="s">
        <v>3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>
      <c r="A518">
        <f>ROW(Source!A531)</f>
        <v>531</v>
      </c>
      <c r="B518">
        <v>35867403</v>
      </c>
      <c r="C518">
        <v>35867385</v>
      </c>
      <c r="D518">
        <v>29109265</v>
      </c>
      <c r="E518">
        <v>1</v>
      </c>
      <c r="F518">
        <v>1</v>
      </c>
      <c r="G518">
        <v>1</v>
      </c>
      <c r="H518">
        <v>3</v>
      </c>
      <c r="I518" t="s">
        <v>290</v>
      </c>
      <c r="J518" t="s">
        <v>292</v>
      </c>
      <c r="K518" t="s">
        <v>291</v>
      </c>
      <c r="L518">
        <v>1348</v>
      </c>
      <c r="N518">
        <v>1009</v>
      </c>
      <c r="O518" t="s">
        <v>30</v>
      </c>
      <c r="P518" t="s">
        <v>30</v>
      </c>
      <c r="Q518">
        <v>1000</v>
      </c>
      <c r="X518">
        <v>8.8999999999999999E-3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s">
        <v>3</v>
      </c>
      <c r="AG518">
        <v>8.8999999999999999E-3</v>
      </c>
      <c r="AH518">
        <v>3</v>
      </c>
      <c r="AI518">
        <v>-1</v>
      </c>
      <c r="AJ518" t="s">
        <v>3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>
        <f>ROW(Source!A534)</f>
        <v>534</v>
      </c>
      <c r="B519">
        <v>35867415</v>
      </c>
      <c r="C519">
        <v>35867406</v>
      </c>
      <c r="D519">
        <v>18410572</v>
      </c>
      <c r="E519">
        <v>1</v>
      </c>
      <c r="F519">
        <v>1</v>
      </c>
      <c r="G519">
        <v>1</v>
      </c>
      <c r="H519">
        <v>1</v>
      </c>
      <c r="I519" t="s">
        <v>598</v>
      </c>
      <c r="J519" t="s">
        <v>3</v>
      </c>
      <c r="K519" t="s">
        <v>599</v>
      </c>
      <c r="L519">
        <v>1369</v>
      </c>
      <c r="N519">
        <v>1013</v>
      </c>
      <c r="O519" t="s">
        <v>561</v>
      </c>
      <c r="P519" t="s">
        <v>561</v>
      </c>
      <c r="Q519">
        <v>1</v>
      </c>
      <c r="X519">
        <v>73.14</v>
      </c>
      <c r="Y519">
        <v>0</v>
      </c>
      <c r="Z519">
        <v>0</v>
      </c>
      <c r="AA519">
        <v>0</v>
      </c>
      <c r="AB519">
        <v>8.74</v>
      </c>
      <c r="AC519">
        <v>0</v>
      </c>
      <c r="AD519">
        <v>1</v>
      </c>
      <c r="AE519">
        <v>1</v>
      </c>
      <c r="AF519" t="s">
        <v>167</v>
      </c>
      <c r="AG519">
        <v>84.11099999999999</v>
      </c>
      <c r="AH519">
        <v>2</v>
      </c>
      <c r="AI519">
        <v>35867407</v>
      </c>
      <c r="AJ519">
        <v>539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>
      <c r="A520">
        <f>ROW(Source!A534)</f>
        <v>534</v>
      </c>
      <c r="B520">
        <v>35867416</v>
      </c>
      <c r="C520">
        <v>35867406</v>
      </c>
      <c r="D520">
        <v>121548</v>
      </c>
      <c r="E520">
        <v>1</v>
      </c>
      <c r="F520">
        <v>1</v>
      </c>
      <c r="G520">
        <v>1</v>
      </c>
      <c r="H520">
        <v>1</v>
      </c>
      <c r="I520" t="s">
        <v>35</v>
      </c>
      <c r="J520" t="s">
        <v>3</v>
      </c>
      <c r="K520" t="s">
        <v>562</v>
      </c>
      <c r="L520">
        <v>608254</v>
      </c>
      <c r="N520">
        <v>1013</v>
      </c>
      <c r="O520" t="s">
        <v>563</v>
      </c>
      <c r="P520" t="s">
        <v>563</v>
      </c>
      <c r="Q520">
        <v>1</v>
      </c>
      <c r="X520">
        <v>1.37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2</v>
      </c>
      <c r="AF520" t="s">
        <v>133</v>
      </c>
      <c r="AG520">
        <v>1.7125000000000001</v>
      </c>
      <c r="AH520">
        <v>2</v>
      </c>
      <c r="AI520">
        <v>35867408</v>
      </c>
      <c r="AJ520">
        <v>540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>
      <c r="A521">
        <f>ROW(Source!A534)</f>
        <v>534</v>
      </c>
      <c r="B521">
        <v>35867417</v>
      </c>
      <c r="C521">
        <v>35867406</v>
      </c>
      <c r="D521">
        <v>29172379</v>
      </c>
      <c r="E521">
        <v>1</v>
      </c>
      <c r="F521">
        <v>1</v>
      </c>
      <c r="G521">
        <v>1</v>
      </c>
      <c r="H521">
        <v>2</v>
      </c>
      <c r="I521" t="s">
        <v>600</v>
      </c>
      <c r="J521" t="s">
        <v>601</v>
      </c>
      <c r="K521" t="s">
        <v>602</v>
      </c>
      <c r="L521">
        <v>1368</v>
      </c>
      <c r="N521">
        <v>1011</v>
      </c>
      <c r="O521" t="s">
        <v>567</v>
      </c>
      <c r="P521" t="s">
        <v>567</v>
      </c>
      <c r="Q521">
        <v>1</v>
      </c>
      <c r="X521">
        <v>1.37</v>
      </c>
      <c r="Y521">
        <v>0</v>
      </c>
      <c r="Z521">
        <v>112</v>
      </c>
      <c r="AA521">
        <v>13.5</v>
      </c>
      <c r="AB521">
        <v>0</v>
      </c>
      <c r="AC521">
        <v>0</v>
      </c>
      <c r="AD521">
        <v>1</v>
      </c>
      <c r="AE521">
        <v>0</v>
      </c>
      <c r="AF521" t="s">
        <v>133</v>
      </c>
      <c r="AG521">
        <v>1.7125000000000001</v>
      </c>
      <c r="AH521">
        <v>2</v>
      </c>
      <c r="AI521">
        <v>35867409</v>
      </c>
      <c r="AJ521">
        <v>541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>
      <c r="A522">
        <f>ROW(Source!A534)</f>
        <v>534</v>
      </c>
      <c r="B522">
        <v>35867418</v>
      </c>
      <c r="C522">
        <v>35867406</v>
      </c>
      <c r="D522">
        <v>29174913</v>
      </c>
      <c r="E522">
        <v>1</v>
      </c>
      <c r="F522">
        <v>1</v>
      </c>
      <c r="G522">
        <v>1</v>
      </c>
      <c r="H522">
        <v>2</v>
      </c>
      <c r="I522" t="s">
        <v>578</v>
      </c>
      <c r="J522" t="s">
        <v>579</v>
      </c>
      <c r="K522" t="s">
        <v>580</v>
      </c>
      <c r="L522">
        <v>1368</v>
      </c>
      <c r="N522">
        <v>1011</v>
      </c>
      <c r="O522" t="s">
        <v>567</v>
      </c>
      <c r="P522" t="s">
        <v>567</v>
      </c>
      <c r="Q522">
        <v>1</v>
      </c>
      <c r="X522">
        <v>2.06</v>
      </c>
      <c r="Y522">
        <v>0</v>
      </c>
      <c r="Z522">
        <v>87.17</v>
      </c>
      <c r="AA522">
        <v>11.6</v>
      </c>
      <c r="AB522">
        <v>0</v>
      </c>
      <c r="AC522">
        <v>0</v>
      </c>
      <c r="AD522">
        <v>1</v>
      </c>
      <c r="AE522">
        <v>0</v>
      </c>
      <c r="AF522" t="s">
        <v>133</v>
      </c>
      <c r="AG522">
        <v>2.5750000000000002</v>
      </c>
      <c r="AH522">
        <v>2</v>
      </c>
      <c r="AI522">
        <v>35867410</v>
      </c>
      <c r="AJ522">
        <v>542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>
      <c r="A523">
        <f>ROW(Source!A534)</f>
        <v>534</v>
      </c>
      <c r="B523">
        <v>35867419</v>
      </c>
      <c r="C523">
        <v>35867406</v>
      </c>
      <c r="D523">
        <v>29114332</v>
      </c>
      <c r="E523">
        <v>1</v>
      </c>
      <c r="F523">
        <v>1</v>
      </c>
      <c r="G523">
        <v>1</v>
      </c>
      <c r="H523">
        <v>3</v>
      </c>
      <c r="I523" t="s">
        <v>603</v>
      </c>
      <c r="J523" t="s">
        <v>604</v>
      </c>
      <c r="K523" t="s">
        <v>605</v>
      </c>
      <c r="L523">
        <v>1348</v>
      </c>
      <c r="N523">
        <v>1009</v>
      </c>
      <c r="O523" t="s">
        <v>30</v>
      </c>
      <c r="P523" t="s">
        <v>30</v>
      </c>
      <c r="Q523">
        <v>1000</v>
      </c>
      <c r="X523">
        <v>3.3999999999999998E-3</v>
      </c>
      <c r="Y523">
        <v>11978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3</v>
      </c>
      <c r="AG523">
        <v>3.3999999999999998E-3</v>
      </c>
      <c r="AH523">
        <v>2</v>
      </c>
      <c r="AI523">
        <v>35867412</v>
      </c>
      <c r="AJ523">
        <v>544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>
      <c r="A524">
        <f>ROW(Source!A534)</f>
        <v>534</v>
      </c>
      <c r="B524">
        <v>35867420</v>
      </c>
      <c r="C524">
        <v>35867406</v>
      </c>
      <c r="D524">
        <v>29114830</v>
      </c>
      <c r="E524">
        <v>1</v>
      </c>
      <c r="F524">
        <v>1</v>
      </c>
      <c r="G524">
        <v>1</v>
      </c>
      <c r="H524">
        <v>3</v>
      </c>
      <c r="I524" t="s">
        <v>377</v>
      </c>
      <c r="J524" t="s">
        <v>379</v>
      </c>
      <c r="K524" t="s">
        <v>378</v>
      </c>
      <c r="L524">
        <v>1035</v>
      </c>
      <c r="N524">
        <v>1013</v>
      </c>
      <c r="O524" t="s">
        <v>170</v>
      </c>
      <c r="P524" t="s">
        <v>170</v>
      </c>
      <c r="Q524">
        <v>1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</v>
      </c>
      <c r="AD524">
        <v>0</v>
      </c>
      <c r="AE524">
        <v>0</v>
      </c>
      <c r="AF524" t="s">
        <v>3</v>
      </c>
      <c r="AG524">
        <v>0</v>
      </c>
      <c r="AH524">
        <v>3</v>
      </c>
      <c r="AI524">
        <v>-1</v>
      </c>
      <c r="AJ524" t="s">
        <v>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>
        <f>ROW(Source!A534)</f>
        <v>534</v>
      </c>
      <c r="B525">
        <v>35867421</v>
      </c>
      <c r="C525">
        <v>35867406</v>
      </c>
      <c r="D525">
        <v>29130561</v>
      </c>
      <c r="E525">
        <v>1</v>
      </c>
      <c r="F525">
        <v>1</v>
      </c>
      <c r="G525">
        <v>1</v>
      </c>
      <c r="H525">
        <v>3</v>
      </c>
      <c r="I525" t="s">
        <v>177</v>
      </c>
      <c r="J525" t="s">
        <v>179</v>
      </c>
      <c r="K525" t="s">
        <v>178</v>
      </c>
      <c r="L525">
        <v>1327</v>
      </c>
      <c r="N525">
        <v>1005</v>
      </c>
      <c r="O525" t="s">
        <v>155</v>
      </c>
      <c r="P525" t="s">
        <v>155</v>
      </c>
      <c r="Q525">
        <v>1</v>
      </c>
      <c r="X525">
        <v>100</v>
      </c>
      <c r="Y525">
        <v>207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100</v>
      </c>
      <c r="AH525">
        <v>2</v>
      </c>
      <c r="AI525">
        <v>35867413</v>
      </c>
      <c r="AJ525">
        <v>545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>
        <f>ROW(Source!A538)</f>
        <v>538</v>
      </c>
      <c r="B526">
        <v>35867430</v>
      </c>
      <c r="C526">
        <v>35867425</v>
      </c>
      <c r="D526">
        <v>18408291</v>
      </c>
      <c r="E526">
        <v>1</v>
      </c>
      <c r="F526">
        <v>1</v>
      </c>
      <c r="G526">
        <v>1</v>
      </c>
      <c r="H526">
        <v>1</v>
      </c>
      <c r="I526" t="s">
        <v>606</v>
      </c>
      <c r="J526" t="s">
        <v>3</v>
      </c>
      <c r="K526" t="s">
        <v>607</v>
      </c>
      <c r="L526">
        <v>1369</v>
      </c>
      <c r="N526">
        <v>1013</v>
      </c>
      <c r="O526" t="s">
        <v>561</v>
      </c>
      <c r="P526" t="s">
        <v>561</v>
      </c>
      <c r="Q526">
        <v>1</v>
      </c>
      <c r="X526">
        <v>7.82</v>
      </c>
      <c r="Y526">
        <v>0</v>
      </c>
      <c r="Z526">
        <v>0</v>
      </c>
      <c r="AA526">
        <v>0</v>
      </c>
      <c r="AB526">
        <v>260.95999999999998</v>
      </c>
      <c r="AC526">
        <v>0</v>
      </c>
      <c r="AD526">
        <v>1</v>
      </c>
      <c r="AE526">
        <v>1</v>
      </c>
      <c r="AF526" t="s">
        <v>134</v>
      </c>
      <c r="AG526">
        <v>8.9930000000000003</v>
      </c>
      <c r="AH526">
        <v>2</v>
      </c>
      <c r="AI526">
        <v>35867426</v>
      </c>
      <c r="AJ526">
        <v>547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>
        <f>ROW(Source!A538)</f>
        <v>538</v>
      </c>
      <c r="B527">
        <v>35867431</v>
      </c>
      <c r="C527">
        <v>35867425</v>
      </c>
      <c r="D527">
        <v>29174913</v>
      </c>
      <c r="E527">
        <v>1</v>
      </c>
      <c r="F527">
        <v>1</v>
      </c>
      <c r="G527">
        <v>1</v>
      </c>
      <c r="H527">
        <v>2</v>
      </c>
      <c r="I527" t="s">
        <v>578</v>
      </c>
      <c r="J527" t="s">
        <v>579</v>
      </c>
      <c r="K527" t="s">
        <v>580</v>
      </c>
      <c r="L527">
        <v>1368</v>
      </c>
      <c r="N527">
        <v>1011</v>
      </c>
      <c r="O527" t="s">
        <v>567</v>
      </c>
      <c r="P527" t="s">
        <v>567</v>
      </c>
      <c r="Q527">
        <v>1</v>
      </c>
      <c r="X527">
        <v>0.04</v>
      </c>
      <c r="Y527">
        <v>0</v>
      </c>
      <c r="Z527">
        <v>87.17</v>
      </c>
      <c r="AA527">
        <v>11.6</v>
      </c>
      <c r="AB527">
        <v>0</v>
      </c>
      <c r="AC527">
        <v>0</v>
      </c>
      <c r="AD527">
        <v>1</v>
      </c>
      <c r="AE527">
        <v>0</v>
      </c>
      <c r="AF527" t="s">
        <v>133</v>
      </c>
      <c r="AG527">
        <v>0.05</v>
      </c>
      <c r="AH527">
        <v>2</v>
      </c>
      <c r="AI527">
        <v>35867427</v>
      </c>
      <c r="AJ527">
        <v>548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>
      <c r="A528">
        <f>ROW(Source!A538)</f>
        <v>538</v>
      </c>
      <c r="B528">
        <v>35867432</v>
      </c>
      <c r="C528">
        <v>35867425</v>
      </c>
      <c r="D528">
        <v>29114332</v>
      </c>
      <c r="E528">
        <v>1</v>
      </c>
      <c r="F528">
        <v>1</v>
      </c>
      <c r="G528">
        <v>1</v>
      </c>
      <c r="H528">
        <v>3</v>
      </c>
      <c r="I528" t="s">
        <v>603</v>
      </c>
      <c r="J528" t="s">
        <v>604</v>
      </c>
      <c r="K528" t="s">
        <v>605</v>
      </c>
      <c r="L528">
        <v>1348</v>
      </c>
      <c r="N528">
        <v>1009</v>
      </c>
      <c r="O528" t="s">
        <v>30</v>
      </c>
      <c r="P528" t="s">
        <v>30</v>
      </c>
      <c r="Q528">
        <v>1000</v>
      </c>
      <c r="X528">
        <v>7.1000000000000002E-4</v>
      </c>
      <c r="Y528">
        <v>11978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 t="s">
        <v>3</v>
      </c>
      <c r="AG528">
        <v>7.1000000000000002E-4</v>
      </c>
      <c r="AH528">
        <v>2</v>
      </c>
      <c r="AI528">
        <v>35867428</v>
      </c>
      <c r="AJ528">
        <v>549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>
        <f>ROW(Source!A538)</f>
        <v>538</v>
      </c>
      <c r="B529">
        <v>35867433</v>
      </c>
      <c r="C529">
        <v>35867425</v>
      </c>
      <c r="D529">
        <v>29131015</v>
      </c>
      <c r="E529">
        <v>1</v>
      </c>
      <c r="F529">
        <v>1</v>
      </c>
      <c r="G529">
        <v>1</v>
      </c>
      <c r="H529">
        <v>3</v>
      </c>
      <c r="I529" t="s">
        <v>608</v>
      </c>
      <c r="J529" t="s">
        <v>609</v>
      </c>
      <c r="K529" t="s">
        <v>610</v>
      </c>
      <c r="L529">
        <v>1301</v>
      </c>
      <c r="N529">
        <v>1003</v>
      </c>
      <c r="O529" t="s">
        <v>142</v>
      </c>
      <c r="P529" t="s">
        <v>142</v>
      </c>
      <c r="Q529">
        <v>1</v>
      </c>
      <c r="X529">
        <v>112</v>
      </c>
      <c r="Y529">
        <v>3.93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0</v>
      </c>
      <c r="AF529" t="s">
        <v>3</v>
      </c>
      <c r="AG529">
        <v>112</v>
      </c>
      <c r="AH529">
        <v>2</v>
      </c>
      <c r="AI529">
        <v>35867429</v>
      </c>
      <c r="AJ529">
        <v>550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>
      <c r="A530">
        <f>ROW(Source!A539)</f>
        <v>539</v>
      </c>
      <c r="B530">
        <v>36144983</v>
      </c>
      <c r="C530">
        <v>35867434</v>
      </c>
      <c r="D530">
        <v>18407150</v>
      </c>
      <c r="E530">
        <v>1</v>
      </c>
      <c r="F530">
        <v>1</v>
      </c>
      <c r="G530">
        <v>1</v>
      </c>
      <c r="H530">
        <v>1</v>
      </c>
      <c r="I530" t="s">
        <v>576</v>
      </c>
      <c r="J530" t="s">
        <v>3</v>
      </c>
      <c r="K530" t="s">
        <v>577</v>
      </c>
      <c r="L530">
        <v>1369</v>
      </c>
      <c r="N530">
        <v>1013</v>
      </c>
      <c r="O530" t="s">
        <v>561</v>
      </c>
      <c r="P530" t="s">
        <v>561</v>
      </c>
      <c r="Q530">
        <v>1</v>
      </c>
      <c r="X530">
        <v>35.74</v>
      </c>
      <c r="Y530">
        <v>0</v>
      </c>
      <c r="Z530">
        <v>0</v>
      </c>
      <c r="AA530">
        <v>0</v>
      </c>
      <c r="AB530">
        <v>272.45</v>
      </c>
      <c r="AC530">
        <v>0</v>
      </c>
      <c r="AD530">
        <v>1</v>
      </c>
      <c r="AE530">
        <v>1</v>
      </c>
      <c r="AF530" t="s">
        <v>134</v>
      </c>
      <c r="AG530">
        <v>41.100999999999999</v>
      </c>
      <c r="AH530">
        <v>2</v>
      </c>
      <c r="AI530">
        <v>36144983</v>
      </c>
      <c r="AJ530">
        <v>551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>
        <f>ROW(Source!A539)</f>
        <v>539</v>
      </c>
      <c r="B531">
        <v>36144984</v>
      </c>
      <c r="C531">
        <v>35867434</v>
      </c>
      <c r="D531">
        <v>121548</v>
      </c>
      <c r="E531">
        <v>1</v>
      </c>
      <c r="F531">
        <v>1</v>
      </c>
      <c r="G531">
        <v>1</v>
      </c>
      <c r="H531">
        <v>1</v>
      </c>
      <c r="I531" t="s">
        <v>35</v>
      </c>
      <c r="J531" t="s">
        <v>3</v>
      </c>
      <c r="K531" t="s">
        <v>562</v>
      </c>
      <c r="L531">
        <v>608254</v>
      </c>
      <c r="N531">
        <v>1013</v>
      </c>
      <c r="O531" t="s">
        <v>563</v>
      </c>
      <c r="P531" t="s">
        <v>563</v>
      </c>
      <c r="Q531">
        <v>1</v>
      </c>
      <c r="X531">
        <v>0.18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2</v>
      </c>
      <c r="AF531" t="s">
        <v>133</v>
      </c>
      <c r="AG531">
        <v>0.22499999999999998</v>
      </c>
      <c r="AH531">
        <v>2</v>
      </c>
      <c r="AI531">
        <v>36144984</v>
      </c>
      <c r="AJ531">
        <v>552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>
      <c r="A532">
        <f>ROW(Source!A539)</f>
        <v>539</v>
      </c>
      <c r="B532">
        <v>36144985</v>
      </c>
      <c r="C532">
        <v>35867434</v>
      </c>
      <c r="D532">
        <v>29172556</v>
      </c>
      <c r="E532">
        <v>1</v>
      </c>
      <c r="F532">
        <v>1</v>
      </c>
      <c r="G532">
        <v>1</v>
      </c>
      <c r="H532">
        <v>2</v>
      </c>
      <c r="I532" t="s">
        <v>564</v>
      </c>
      <c r="J532" t="s">
        <v>565</v>
      </c>
      <c r="K532" t="s">
        <v>566</v>
      </c>
      <c r="L532">
        <v>1368</v>
      </c>
      <c r="N532">
        <v>1011</v>
      </c>
      <c r="O532" t="s">
        <v>567</v>
      </c>
      <c r="P532" t="s">
        <v>567</v>
      </c>
      <c r="Q532">
        <v>1</v>
      </c>
      <c r="X532">
        <v>0.18</v>
      </c>
      <c r="Y532">
        <v>0</v>
      </c>
      <c r="Z532">
        <v>31.26</v>
      </c>
      <c r="AA532">
        <v>13.5</v>
      </c>
      <c r="AB532">
        <v>0</v>
      </c>
      <c r="AC532">
        <v>0</v>
      </c>
      <c r="AD532">
        <v>1</v>
      </c>
      <c r="AE532">
        <v>0</v>
      </c>
      <c r="AF532" t="s">
        <v>133</v>
      </c>
      <c r="AG532">
        <v>0.22499999999999998</v>
      </c>
      <c r="AH532">
        <v>2</v>
      </c>
      <c r="AI532">
        <v>36144985</v>
      </c>
      <c r="AJ532">
        <v>553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>
        <f>ROW(Source!A539)</f>
        <v>539</v>
      </c>
      <c r="B533">
        <v>36144986</v>
      </c>
      <c r="C533">
        <v>35867434</v>
      </c>
      <c r="D533">
        <v>29174591</v>
      </c>
      <c r="E533">
        <v>1</v>
      </c>
      <c r="F533">
        <v>1</v>
      </c>
      <c r="G533">
        <v>1</v>
      </c>
      <c r="H533">
        <v>2</v>
      </c>
      <c r="I533" t="s">
        <v>589</v>
      </c>
      <c r="J533" t="s">
        <v>590</v>
      </c>
      <c r="K533" t="s">
        <v>591</v>
      </c>
      <c r="L533">
        <v>1368</v>
      </c>
      <c r="N533">
        <v>1011</v>
      </c>
      <c r="O533" t="s">
        <v>567</v>
      </c>
      <c r="P533" t="s">
        <v>567</v>
      </c>
      <c r="Q533">
        <v>1</v>
      </c>
      <c r="X533">
        <v>0.32</v>
      </c>
      <c r="Y533">
        <v>0</v>
      </c>
      <c r="Z533">
        <v>0.95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133</v>
      </c>
      <c r="AG533">
        <v>0.4</v>
      </c>
      <c r="AH533">
        <v>2</v>
      </c>
      <c r="AI533">
        <v>36144986</v>
      </c>
      <c r="AJ533">
        <v>554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>
      <c r="A534">
        <f>ROW(Source!A539)</f>
        <v>539</v>
      </c>
      <c r="B534">
        <v>36144987</v>
      </c>
      <c r="C534">
        <v>35867434</v>
      </c>
      <c r="D534">
        <v>29174913</v>
      </c>
      <c r="E534">
        <v>1</v>
      </c>
      <c r="F534">
        <v>1</v>
      </c>
      <c r="G534">
        <v>1</v>
      </c>
      <c r="H534">
        <v>2</v>
      </c>
      <c r="I534" t="s">
        <v>578</v>
      </c>
      <c r="J534" t="s">
        <v>579</v>
      </c>
      <c r="K534" t="s">
        <v>580</v>
      </c>
      <c r="L534">
        <v>1368</v>
      </c>
      <c r="N534">
        <v>1011</v>
      </c>
      <c r="O534" t="s">
        <v>567</v>
      </c>
      <c r="P534" t="s">
        <v>567</v>
      </c>
      <c r="Q534">
        <v>1</v>
      </c>
      <c r="X534">
        <v>0.26</v>
      </c>
      <c r="Y534">
        <v>0</v>
      </c>
      <c r="Z534">
        <v>87.17</v>
      </c>
      <c r="AA534">
        <v>11.6</v>
      </c>
      <c r="AB534">
        <v>0</v>
      </c>
      <c r="AC534">
        <v>0</v>
      </c>
      <c r="AD534">
        <v>1</v>
      </c>
      <c r="AE534">
        <v>0</v>
      </c>
      <c r="AF534" t="s">
        <v>133</v>
      </c>
      <c r="AG534">
        <v>0.32500000000000001</v>
      </c>
      <c r="AH534">
        <v>2</v>
      </c>
      <c r="AI534">
        <v>36144987</v>
      </c>
      <c r="AJ534">
        <v>555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>
        <f>ROW(Source!A539)</f>
        <v>539</v>
      </c>
      <c r="B535">
        <v>36144988</v>
      </c>
      <c r="C535">
        <v>35867434</v>
      </c>
      <c r="D535">
        <v>29109162</v>
      </c>
      <c r="E535">
        <v>1</v>
      </c>
      <c r="F535">
        <v>1</v>
      </c>
      <c r="G535">
        <v>1</v>
      </c>
      <c r="H535">
        <v>3</v>
      </c>
      <c r="I535" t="s">
        <v>611</v>
      </c>
      <c r="J535" t="s">
        <v>612</v>
      </c>
      <c r="K535" t="s">
        <v>613</v>
      </c>
      <c r="L535">
        <v>1327</v>
      </c>
      <c r="N535">
        <v>1005</v>
      </c>
      <c r="O535" t="s">
        <v>155</v>
      </c>
      <c r="P535" t="s">
        <v>155</v>
      </c>
      <c r="Q535">
        <v>1</v>
      </c>
      <c r="X535">
        <v>21</v>
      </c>
      <c r="Y535">
        <v>5.71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21</v>
      </c>
      <c r="AH535">
        <v>2</v>
      </c>
      <c r="AI535">
        <v>36144988</v>
      </c>
      <c r="AJ535">
        <v>556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>
      <c r="A536">
        <f>ROW(Source!A539)</f>
        <v>539</v>
      </c>
      <c r="B536">
        <v>36144989</v>
      </c>
      <c r="C536">
        <v>35867434</v>
      </c>
      <c r="D536">
        <v>29131086</v>
      </c>
      <c r="E536">
        <v>1</v>
      </c>
      <c r="F536">
        <v>1</v>
      </c>
      <c r="G536">
        <v>1</v>
      </c>
      <c r="H536">
        <v>3</v>
      </c>
      <c r="I536" t="s">
        <v>614</v>
      </c>
      <c r="J536" t="s">
        <v>615</v>
      </c>
      <c r="K536" t="s">
        <v>616</v>
      </c>
      <c r="L536">
        <v>1339</v>
      </c>
      <c r="N536">
        <v>1007</v>
      </c>
      <c r="O536" t="s">
        <v>617</v>
      </c>
      <c r="P536" t="s">
        <v>617</v>
      </c>
      <c r="Q536">
        <v>1</v>
      </c>
      <c r="X536">
        <v>0.82</v>
      </c>
      <c r="Y536">
        <v>1970.01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3</v>
      </c>
      <c r="AG536">
        <v>0.82</v>
      </c>
      <c r="AH536">
        <v>2</v>
      </c>
      <c r="AI536">
        <v>36144989</v>
      </c>
      <c r="AJ536">
        <v>557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>
      <c r="A537">
        <f>ROW(Source!A540)</f>
        <v>540</v>
      </c>
      <c r="B537">
        <v>35867470</v>
      </c>
      <c r="C537">
        <v>35867461</v>
      </c>
      <c r="D537">
        <v>18407150</v>
      </c>
      <c r="E537">
        <v>1</v>
      </c>
      <c r="F537">
        <v>1</v>
      </c>
      <c r="G537">
        <v>1</v>
      </c>
      <c r="H537">
        <v>1</v>
      </c>
      <c r="I537" t="s">
        <v>576</v>
      </c>
      <c r="J537" t="s">
        <v>3</v>
      </c>
      <c r="K537" t="s">
        <v>577</v>
      </c>
      <c r="L537">
        <v>1369</v>
      </c>
      <c r="N537">
        <v>1013</v>
      </c>
      <c r="O537" t="s">
        <v>561</v>
      </c>
      <c r="P537" t="s">
        <v>561</v>
      </c>
      <c r="Q537">
        <v>1</v>
      </c>
      <c r="X537">
        <v>60.72</v>
      </c>
      <c r="Y537">
        <v>0</v>
      </c>
      <c r="Z537">
        <v>0</v>
      </c>
      <c r="AA537">
        <v>0</v>
      </c>
      <c r="AB537">
        <v>272.45</v>
      </c>
      <c r="AC537">
        <v>0</v>
      </c>
      <c r="AD537">
        <v>1</v>
      </c>
      <c r="AE537">
        <v>1</v>
      </c>
      <c r="AF537" t="s">
        <v>134</v>
      </c>
      <c r="AG537">
        <v>69.827999999999989</v>
      </c>
      <c r="AH537">
        <v>2</v>
      </c>
      <c r="AI537">
        <v>35867462</v>
      </c>
      <c r="AJ537">
        <v>558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>
      <c r="A538">
        <f>ROW(Source!A540)</f>
        <v>540</v>
      </c>
      <c r="B538">
        <v>35867471</v>
      </c>
      <c r="C538">
        <v>35867461</v>
      </c>
      <c r="D538">
        <v>121548</v>
      </c>
      <c r="E538">
        <v>1</v>
      </c>
      <c r="F538">
        <v>1</v>
      </c>
      <c r="G538">
        <v>1</v>
      </c>
      <c r="H538">
        <v>1</v>
      </c>
      <c r="I538" t="s">
        <v>35</v>
      </c>
      <c r="J538" t="s">
        <v>3</v>
      </c>
      <c r="K538" t="s">
        <v>562</v>
      </c>
      <c r="L538">
        <v>608254</v>
      </c>
      <c r="N538">
        <v>1013</v>
      </c>
      <c r="O538" t="s">
        <v>563</v>
      </c>
      <c r="P538" t="s">
        <v>563</v>
      </c>
      <c r="Q538">
        <v>1</v>
      </c>
      <c r="X538">
        <v>0.57999999999999996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2</v>
      </c>
      <c r="AF538" t="s">
        <v>133</v>
      </c>
      <c r="AG538">
        <v>0.72499999999999998</v>
      </c>
      <c r="AH538">
        <v>2</v>
      </c>
      <c r="AI538">
        <v>35867463</v>
      </c>
      <c r="AJ538">
        <v>559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>
      <c r="A539">
        <f>ROW(Source!A540)</f>
        <v>540</v>
      </c>
      <c r="B539">
        <v>35867472</v>
      </c>
      <c r="C539">
        <v>35867461</v>
      </c>
      <c r="D539">
        <v>29172556</v>
      </c>
      <c r="E539">
        <v>1</v>
      </c>
      <c r="F539">
        <v>1</v>
      </c>
      <c r="G539">
        <v>1</v>
      </c>
      <c r="H539">
        <v>2</v>
      </c>
      <c r="I539" t="s">
        <v>564</v>
      </c>
      <c r="J539" t="s">
        <v>565</v>
      </c>
      <c r="K539" t="s">
        <v>566</v>
      </c>
      <c r="L539">
        <v>1368</v>
      </c>
      <c r="N539">
        <v>1011</v>
      </c>
      <c r="O539" t="s">
        <v>567</v>
      </c>
      <c r="P539" t="s">
        <v>567</v>
      </c>
      <c r="Q539">
        <v>1</v>
      </c>
      <c r="X539">
        <v>0.57999999999999996</v>
      </c>
      <c r="Y539">
        <v>0</v>
      </c>
      <c r="Z539">
        <v>31.26</v>
      </c>
      <c r="AA539">
        <v>13.5</v>
      </c>
      <c r="AB539">
        <v>0</v>
      </c>
      <c r="AC539">
        <v>0</v>
      </c>
      <c r="AD539">
        <v>1</v>
      </c>
      <c r="AE539">
        <v>0</v>
      </c>
      <c r="AF539" t="s">
        <v>133</v>
      </c>
      <c r="AG539">
        <v>0.72499999999999998</v>
      </c>
      <c r="AH539">
        <v>2</v>
      </c>
      <c r="AI539">
        <v>35867464</v>
      </c>
      <c r="AJ539">
        <v>560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>
      <c r="A540">
        <f>ROW(Source!A540)</f>
        <v>540</v>
      </c>
      <c r="B540">
        <v>35867473</v>
      </c>
      <c r="C540">
        <v>35867461</v>
      </c>
      <c r="D540">
        <v>29174591</v>
      </c>
      <c r="E540">
        <v>1</v>
      </c>
      <c r="F540">
        <v>1</v>
      </c>
      <c r="G540">
        <v>1</v>
      </c>
      <c r="H540">
        <v>2</v>
      </c>
      <c r="I540" t="s">
        <v>589</v>
      </c>
      <c r="J540" t="s">
        <v>590</v>
      </c>
      <c r="K540" t="s">
        <v>591</v>
      </c>
      <c r="L540">
        <v>1368</v>
      </c>
      <c r="N540">
        <v>1011</v>
      </c>
      <c r="O540" t="s">
        <v>567</v>
      </c>
      <c r="P540" t="s">
        <v>567</v>
      </c>
      <c r="Q540">
        <v>1</v>
      </c>
      <c r="X540">
        <v>0.82</v>
      </c>
      <c r="Y540">
        <v>0</v>
      </c>
      <c r="Z540">
        <v>0.95</v>
      </c>
      <c r="AA540">
        <v>0</v>
      </c>
      <c r="AB540">
        <v>0</v>
      </c>
      <c r="AC540">
        <v>0</v>
      </c>
      <c r="AD540">
        <v>1</v>
      </c>
      <c r="AE540">
        <v>0</v>
      </c>
      <c r="AF540" t="s">
        <v>133</v>
      </c>
      <c r="AG540">
        <v>1.0249999999999999</v>
      </c>
      <c r="AH540">
        <v>2</v>
      </c>
      <c r="AI540">
        <v>35867465</v>
      </c>
      <c r="AJ540">
        <v>561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>
      <c r="A541">
        <f>ROW(Source!A540)</f>
        <v>540</v>
      </c>
      <c r="B541">
        <v>35867474</v>
      </c>
      <c r="C541">
        <v>35867461</v>
      </c>
      <c r="D541">
        <v>29174661</v>
      </c>
      <c r="E541">
        <v>1</v>
      </c>
      <c r="F541">
        <v>1</v>
      </c>
      <c r="G541">
        <v>1</v>
      </c>
      <c r="H541">
        <v>2</v>
      </c>
      <c r="I541" t="s">
        <v>618</v>
      </c>
      <c r="J541" t="s">
        <v>619</v>
      </c>
      <c r="K541" t="s">
        <v>620</v>
      </c>
      <c r="L541">
        <v>1368</v>
      </c>
      <c r="N541">
        <v>1011</v>
      </c>
      <c r="O541" t="s">
        <v>567</v>
      </c>
      <c r="P541" t="s">
        <v>567</v>
      </c>
      <c r="Q541">
        <v>1</v>
      </c>
      <c r="X541">
        <v>2.7</v>
      </c>
      <c r="Y541">
        <v>0</v>
      </c>
      <c r="Z541">
        <v>2.09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133</v>
      </c>
      <c r="AG541">
        <v>3.375</v>
      </c>
      <c r="AH541">
        <v>2</v>
      </c>
      <c r="AI541">
        <v>35867466</v>
      </c>
      <c r="AJ541">
        <v>562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>
        <f>ROW(Source!A540)</f>
        <v>540</v>
      </c>
      <c r="B542">
        <v>35867475</v>
      </c>
      <c r="C542">
        <v>35867461</v>
      </c>
      <c r="D542">
        <v>29174913</v>
      </c>
      <c r="E542">
        <v>1</v>
      </c>
      <c r="F542">
        <v>1</v>
      </c>
      <c r="G542">
        <v>1</v>
      </c>
      <c r="H542">
        <v>2</v>
      </c>
      <c r="I542" t="s">
        <v>578</v>
      </c>
      <c r="J542" t="s">
        <v>579</v>
      </c>
      <c r="K542" t="s">
        <v>580</v>
      </c>
      <c r="L542">
        <v>1368</v>
      </c>
      <c r="N542">
        <v>1011</v>
      </c>
      <c r="O542" t="s">
        <v>567</v>
      </c>
      <c r="P542" t="s">
        <v>567</v>
      </c>
      <c r="Q542">
        <v>1</v>
      </c>
      <c r="X542">
        <v>0.84</v>
      </c>
      <c r="Y542">
        <v>0</v>
      </c>
      <c r="Z542">
        <v>87.17</v>
      </c>
      <c r="AA542">
        <v>11.6</v>
      </c>
      <c r="AB542">
        <v>0</v>
      </c>
      <c r="AC542">
        <v>0</v>
      </c>
      <c r="AD542">
        <v>1</v>
      </c>
      <c r="AE542">
        <v>0</v>
      </c>
      <c r="AF542" t="s">
        <v>133</v>
      </c>
      <c r="AG542">
        <v>1.05</v>
      </c>
      <c r="AH542">
        <v>2</v>
      </c>
      <c r="AI542">
        <v>35867467</v>
      </c>
      <c r="AJ542">
        <v>563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>
        <f>ROW(Source!A540)</f>
        <v>540</v>
      </c>
      <c r="B543">
        <v>35867476</v>
      </c>
      <c r="C543">
        <v>35867461</v>
      </c>
      <c r="D543">
        <v>29114332</v>
      </c>
      <c r="E543">
        <v>1</v>
      </c>
      <c r="F543">
        <v>1</v>
      </c>
      <c r="G543">
        <v>1</v>
      </c>
      <c r="H543">
        <v>3</v>
      </c>
      <c r="I543" t="s">
        <v>603</v>
      </c>
      <c r="J543" t="s">
        <v>604</v>
      </c>
      <c r="K543" t="s">
        <v>605</v>
      </c>
      <c r="L543">
        <v>1348</v>
      </c>
      <c r="N543">
        <v>1009</v>
      </c>
      <c r="O543" t="s">
        <v>30</v>
      </c>
      <c r="P543" t="s">
        <v>30</v>
      </c>
      <c r="Q543">
        <v>1000</v>
      </c>
      <c r="X543">
        <v>1.23E-2</v>
      </c>
      <c r="Y543">
        <v>11978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3</v>
      </c>
      <c r="AG543">
        <v>1.23E-2</v>
      </c>
      <c r="AH543">
        <v>2</v>
      </c>
      <c r="AI543">
        <v>35867468</v>
      </c>
      <c r="AJ543">
        <v>564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>
      <c r="A544">
        <f>ROW(Source!A540)</f>
        <v>540</v>
      </c>
      <c r="B544">
        <v>35867477</v>
      </c>
      <c r="C544">
        <v>35867461</v>
      </c>
      <c r="D544">
        <v>29130788</v>
      </c>
      <c r="E544">
        <v>1</v>
      </c>
      <c r="F544">
        <v>1</v>
      </c>
      <c r="G544">
        <v>1</v>
      </c>
      <c r="H544">
        <v>3</v>
      </c>
      <c r="I544" t="s">
        <v>621</v>
      </c>
      <c r="J544" t="s">
        <v>622</v>
      </c>
      <c r="K544" t="s">
        <v>623</v>
      </c>
      <c r="L544">
        <v>1339</v>
      </c>
      <c r="N544">
        <v>1007</v>
      </c>
      <c r="O544" t="s">
        <v>617</v>
      </c>
      <c r="P544" t="s">
        <v>617</v>
      </c>
      <c r="Q544">
        <v>1</v>
      </c>
      <c r="X544">
        <v>2.88</v>
      </c>
      <c r="Y544">
        <v>2156.0100000000002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2.88</v>
      </c>
      <c r="AH544">
        <v>2</v>
      </c>
      <c r="AI544">
        <v>35867469</v>
      </c>
      <c r="AJ544">
        <v>565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>
      <c r="A545">
        <f>ROW(Source!A541)</f>
        <v>541</v>
      </c>
      <c r="B545">
        <v>35867486</v>
      </c>
      <c r="C545">
        <v>35867478</v>
      </c>
      <c r="D545">
        <v>18408291</v>
      </c>
      <c r="E545">
        <v>1</v>
      </c>
      <c r="F545">
        <v>1</v>
      </c>
      <c r="G545">
        <v>1</v>
      </c>
      <c r="H545">
        <v>1</v>
      </c>
      <c r="I545" t="s">
        <v>606</v>
      </c>
      <c r="J545" t="s">
        <v>3</v>
      </c>
      <c r="K545" t="s">
        <v>607</v>
      </c>
      <c r="L545">
        <v>1369</v>
      </c>
      <c r="N545">
        <v>1013</v>
      </c>
      <c r="O545" t="s">
        <v>561</v>
      </c>
      <c r="P545" t="s">
        <v>561</v>
      </c>
      <c r="Q545">
        <v>1</v>
      </c>
      <c r="X545">
        <v>31.26</v>
      </c>
      <c r="Y545">
        <v>0</v>
      </c>
      <c r="Z545">
        <v>0</v>
      </c>
      <c r="AA545">
        <v>0</v>
      </c>
      <c r="AB545">
        <v>8.17</v>
      </c>
      <c r="AC545">
        <v>0</v>
      </c>
      <c r="AD545">
        <v>1</v>
      </c>
      <c r="AE545">
        <v>1</v>
      </c>
      <c r="AF545" t="s">
        <v>134</v>
      </c>
      <c r="AG545">
        <v>35.948999999999998</v>
      </c>
      <c r="AH545">
        <v>2</v>
      </c>
      <c r="AI545">
        <v>35867479</v>
      </c>
      <c r="AJ545">
        <v>566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>
      <c r="A546">
        <f>ROW(Source!A541)</f>
        <v>541</v>
      </c>
      <c r="B546">
        <v>35867487</v>
      </c>
      <c r="C546">
        <v>35867478</v>
      </c>
      <c r="D546">
        <v>121548</v>
      </c>
      <c r="E546">
        <v>1</v>
      </c>
      <c r="F546">
        <v>1</v>
      </c>
      <c r="G546">
        <v>1</v>
      </c>
      <c r="H546">
        <v>1</v>
      </c>
      <c r="I546" t="s">
        <v>35</v>
      </c>
      <c r="J546" t="s">
        <v>3</v>
      </c>
      <c r="K546" t="s">
        <v>562</v>
      </c>
      <c r="L546">
        <v>608254</v>
      </c>
      <c r="N546">
        <v>1013</v>
      </c>
      <c r="O546" t="s">
        <v>563</v>
      </c>
      <c r="P546" t="s">
        <v>563</v>
      </c>
      <c r="Q546">
        <v>1</v>
      </c>
      <c r="X546">
        <v>6.7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2</v>
      </c>
      <c r="AF546" t="s">
        <v>133</v>
      </c>
      <c r="AG546">
        <v>8.375</v>
      </c>
      <c r="AH546">
        <v>2</v>
      </c>
      <c r="AI546">
        <v>35867480</v>
      </c>
      <c r="AJ546">
        <v>567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>
        <f>ROW(Source!A541)</f>
        <v>541</v>
      </c>
      <c r="B547">
        <v>35867488</v>
      </c>
      <c r="C547">
        <v>35867478</v>
      </c>
      <c r="D547">
        <v>29172710</v>
      </c>
      <c r="E547">
        <v>1</v>
      </c>
      <c r="F547">
        <v>1</v>
      </c>
      <c r="G547">
        <v>1</v>
      </c>
      <c r="H547">
        <v>2</v>
      </c>
      <c r="I547" t="s">
        <v>570</v>
      </c>
      <c r="J547" t="s">
        <v>571</v>
      </c>
      <c r="K547" t="s">
        <v>572</v>
      </c>
      <c r="L547">
        <v>1368</v>
      </c>
      <c r="N547">
        <v>1011</v>
      </c>
      <c r="O547" t="s">
        <v>567</v>
      </c>
      <c r="P547" t="s">
        <v>567</v>
      </c>
      <c r="Q547">
        <v>1</v>
      </c>
      <c r="X547">
        <v>6.7</v>
      </c>
      <c r="Y547">
        <v>0</v>
      </c>
      <c r="Z547">
        <v>46.56</v>
      </c>
      <c r="AA547">
        <v>10.06</v>
      </c>
      <c r="AB547">
        <v>0</v>
      </c>
      <c r="AC547">
        <v>0</v>
      </c>
      <c r="AD547">
        <v>1</v>
      </c>
      <c r="AE547">
        <v>0</v>
      </c>
      <c r="AF547" t="s">
        <v>133</v>
      </c>
      <c r="AG547">
        <v>8.375</v>
      </c>
      <c r="AH547">
        <v>2</v>
      </c>
      <c r="AI547">
        <v>35867481</v>
      </c>
      <c r="AJ547">
        <v>568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>
        <f>ROW(Source!A541)</f>
        <v>541</v>
      </c>
      <c r="B548">
        <v>35867489</v>
      </c>
      <c r="C548">
        <v>35867478</v>
      </c>
      <c r="D548">
        <v>29173472</v>
      </c>
      <c r="E548">
        <v>1</v>
      </c>
      <c r="F548">
        <v>1</v>
      </c>
      <c r="G548">
        <v>1</v>
      </c>
      <c r="H548">
        <v>2</v>
      </c>
      <c r="I548" t="s">
        <v>624</v>
      </c>
      <c r="J548" t="s">
        <v>625</v>
      </c>
      <c r="K548" t="s">
        <v>626</v>
      </c>
      <c r="L548">
        <v>1368</v>
      </c>
      <c r="N548">
        <v>1011</v>
      </c>
      <c r="O548" t="s">
        <v>567</v>
      </c>
      <c r="P548" t="s">
        <v>567</v>
      </c>
      <c r="Q548">
        <v>1</v>
      </c>
      <c r="X548">
        <v>11</v>
      </c>
      <c r="Y548">
        <v>0</v>
      </c>
      <c r="Z548">
        <v>3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133</v>
      </c>
      <c r="AG548">
        <v>13.75</v>
      </c>
      <c r="AH548">
        <v>2</v>
      </c>
      <c r="AI548">
        <v>35867482</v>
      </c>
      <c r="AJ548">
        <v>569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>
        <f>ROW(Source!A541)</f>
        <v>541</v>
      </c>
      <c r="B549">
        <v>35867490</v>
      </c>
      <c r="C549">
        <v>35867478</v>
      </c>
      <c r="D549">
        <v>29174913</v>
      </c>
      <c r="E549">
        <v>1</v>
      </c>
      <c r="F549">
        <v>1</v>
      </c>
      <c r="G549">
        <v>1</v>
      </c>
      <c r="H549">
        <v>2</v>
      </c>
      <c r="I549" t="s">
        <v>578</v>
      </c>
      <c r="J549" t="s">
        <v>579</v>
      </c>
      <c r="K549" t="s">
        <v>580</v>
      </c>
      <c r="L549">
        <v>1368</v>
      </c>
      <c r="N549">
        <v>1011</v>
      </c>
      <c r="O549" t="s">
        <v>567</v>
      </c>
      <c r="P549" t="s">
        <v>567</v>
      </c>
      <c r="Q549">
        <v>1</v>
      </c>
      <c r="X549">
        <v>0.35</v>
      </c>
      <c r="Y549">
        <v>0</v>
      </c>
      <c r="Z549">
        <v>87.17</v>
      </c>
      <c r="AA549">
        <v>11.6</v>
      </c>
      <c r="AB549">
        <v>0</v>
      </c>
      <c r="AC549">
        <v>0</v>
      </c>
      <c r="AD549">
        <v>1</v>
      </c>
      <c r="AE549">
        <v>0</v>
      </c>
      <c r="AF549" t="s">
        <v>133</v>
      </c>
      <c r="AG549">
        <v>0.4375</v>
      </c>
      <c r="AH549">
        <v>2</v>
      </c>
      <c r="AI549">
        <v>35867483</v>
      </c>
      <c r="AJ549">
        <v>570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>
        <f>ROW(Source!A541)</f>
        <v>541</v>
      </c>
      <c r="B550">
        <v>35867491</v>
      </c>
      <c r="C550">
        <v>35867478</v>
      </c>
      <c r="D550">
        <v>29114687</v>
      </c>
      <c r="E550">
        <v>1</v>
      </c>
      <c r="F550">
        <v>1</v>
      </c>
      <c r="G550">
        <v>1</v>
      </c>
      <c r="H550">
        <v>3</v>
      </c>
      <c r="I550" t="s">
        <v>627</v>
      </c>
      <c r="J550" t="s">
        <v>628</v>
      </c>
      <c r="K550" t="s">
        <v>629</v>
      </c>
      <c r="L550">
        <v>1348</v>
      </c>
      <c r="N550">
        <v>1009</v>
      </c>
      <c r="O550" t="s">
        <v>30</v>
      </c>
      <c r="P550" t="s">
        <v>30</v>
      </c>
      <c r="Q550">
        <v>1000</v>
      </c>
      <c r="X550">
        <v>1.8E-3</v>
      </c>
      <c r="Y550">
        <v>16974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3</v>
      </c>
      <c r="AG550">
        <v>1.8E-3</v>
      </c>
      <c r="AH550">
        <v>2</v>
      </c>
      <c r="AI550">
        <v>35867484</v>
      </c>
      <c r="AJ550">
        <v>571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>
      <c r="A551">
        <f>ROW(Source!A541)</f>
        <v>541</v>
      </c>
      <c r="B551">
        <v>35867492</v>
      </c>
      <c r="C551">
        <v>35867478</v>
      </c>
      <c r="D551">
        <v>29115292</v>
      </c>
      <c r="E551">
        <v>1</v>
      </c>
      <c r="F551">
        <v>1</v>
      </c>
      <c r="G551">
        <v>1</v>
      </c>
      <c r="H551">
        <v>3</v>
      </c>
      <c r="I551" t="s">
        <v>630</v>
      </c>
      <c r="J551" t="s">
        <v>631</v>
      </c>
      <c r="K551" t="s">
        <v>632</v>
      </c>
      <c r="L551">
        <v>1339</v>
      </c>
      <c r="N551">
        <v>1007</v>
      </c>
      <c r="O551" t="s">
        <v>617</v>
      </c>
      <c r="P551" t="s">
        <v>617</v>
      </c>
      <c r="Q551">
        <v>1</v>
      </c>
      <c r="X551">
        <v>1.24</v>
      </c>
      <c r="Y551">
        <v>4478.33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0</v>
      </c>
      <c r="AF551" t="s">
        <v>3</v>
      </c>
      <c r="AG551">
        <v>1.24</v>
      </c>
      <c r="AH551">
        <v>2</v>
      </c>
      <c r="AI551">
        <v>35867485</v>
      </c>
      <c r="AJ551">
        <v>572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>
      <c r="A552">
        <f>ROW(Source!A542)</f>
        <v>542</v>
      </c>
      <c r="B552">
        <v>36144991</v>
      </c>
      <c r="C552">
        <v>36144990</v>
      </c>
      <c r="D552">
        <v>31427882</v>
      </c>
      <c r="E552">
        <v>1</v>
      </c>
      <c r="F552">
        <v>1</v>
      </c>
      <c r="G552">
        <v>1</v>
      </c>
      <c r="H552">
        <v>1</v>
      </c>
      <c r="I552" t="s">
        <v>633</v>
      </c>
      <c r="J552" t="s">
        <v>3</v>
      </c>
      <c r="K552" t="s">
        <v>634</v>
      </c>
      <c r="L552">
        <v>1369</v>
      </c>
      <c r="N552">
        <v>1013</v>
      </c>
      <c r="O552" t="s">
        <v>561</v>
      </c>
      <c r="P552" t="s">
        <v>561</v>
      </c>
      <c r="Q552">
        <v>1</v>
      </c>
      <c r="X552">
        <v>45.26</v>
      </c>
      <c r="Y552">
        <v>0</v>
      </c>
      <c r="Z552">
        <v>0</v>
      </c>
      <c r="AA552">
        <v>0</v>
      </c>
      <c r="AB552">
        <v>272.45</v>
      </c>
      <c r="AC552">
        <v>0</v>
      </c>
      <c r="AD552">
        <v>1</v>
      </c>
      <c r="AE552">
        <v>1</v>
      </c>
      <c r="AF552" t="s">
        <v>134</v>
      </c>
      <c r="AG552">
        <v>52.048999999999992</v>
      </c>
      <c r="AH552">
        <v>2</v>
      </c>
      <c r="AI552">
        <v>36144991</v>
      </c>
      <c r="AJ552">
        <v>573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>
      <c r="A553">
        <f>ROW(Source!A542)</f>
        <v>542</v>
      </c>
      <c r="B553">
        <v>36144992</v>
      </c>
      <c r="C553">
        <v>36144990</v>
      </c>
      <c r="D553">
        <v>121548</v>
      </c>
      <c r="E553">
        <v>1</v>
      </c>
      <c r="F553">
        <v>1</v>
      </c>
      <c r="G553">
        <v>1</v>
      </c>
      <c r="H553">
        <v>1</v>
      </c>
      <c r="I553" t="s">
        <v>35</v>
      </c>
      <c r="J553" t="s">
        <v>3</v>
      </c>
      <c r="K553" t="s">
        <v>562</v>
      </c>
      <c r="L553">
        <v>608254</v>
      </c>
      <c r="N553">
        <v>1013</v>
      </c>
      <c r="O553" t="s">
        <v>563</v>
      </c>
      <c r="P553" t="s">
        <v>563</v>
      </c>
      <c r="Q553">
        <v>1</v>
      </c>
      <c r="X553">
        <v>0.04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2</v>
      </c>
      <c r="AF553" t="s">
        <v>133</v>
      </c>
      <c r="AG553">
        <v>0.05</v>
      </c>
      <c r="AH553">
        <v>2</v>
      </c>
      <c r="AI553">
        <v>36144992</v>
      </c>
      <c r="AJ553">
        <v>574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>
        <f>ROW(Source!A542)</f>
        <v>542</v>
      </c>
      <c r="B554">
        <v>36144993</v>
      </c>
      <c r="C554">
        <v>36144990</v>
      </c>
      <c r="D554">
        <v>35554737</v>
      </c>
      <c r="E554">
        <v>1</v>
      </c>
      <c r="F554">
        <v>1</v>
      </c>
      <c r="G554">
        <v>1</v>
      </c>
      <c r="H554">
        <v>2</v>
      </c>
      <c r="I554" t="s">
        <v>564</v>
      </c>
      <c r="J554" t="s">
        <v>635</v>
      </c>
      <c r="K554" t="s">
        <v>566</v>
      </c>
      <c r="L554">
        <v>1368</v>
      </c>
      <c r="N554">
        <v>1011</v>
      </c>
      <c r="O554" t="s">
        <v>567</v>
      </c>
      <c r="P554" t="s">
        <v>567</v>
      </c>
      <c r="Q554">
        <v>1</v>
      </c>
      <c r="X554">
        <v>0.04</v>
      </c>
      <c r="Y554">
        <v>0</v>
      </c>
      <c r="Z554">
        <v>31.26</v>
      </c>
      <c r="AA554">
        <v>13.5</v>
      </c>
      <c r="AB554">
        <v>0</v>
      </c>
      <c r="AC554">
        <v>0</v>
      </c>
      <c r="AD554">
        <v>1</v>
      </c>
      <c r="AE554">
        <v>0</v>
      </c>
      <c r="AF554" t="s">
        <v>133</v>
      </c>
      <c r="AG554">
        <v>0.05</v>
      </c>
      <c r="AH554">
        <v>2</v>
      </c>
      <c r="AI554">
        <v>36144993</v>
      </c>
      <c r="AJ554">
        <v>575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>
        <f>ROW(Source!A542)</f>
        <v>542</v>
      </c>
      <c r="B555">
        <v>36144994</v>
      </c>
      <c r="C555">
        <v>36144990</v>
      </c>
      <c r="D555">
        <v>35555025</v>
      </c>
      <c r="E555">
        <v>1</v>
      </c>
      <c r="F555">
        <v>1</v>
      </c>
      <c r="G555">
        <v>1</v>
      </c>
      <c r="H555">
        <v>2</v>
      </c>
      <c r="I555" t="s">
        <v>636</v>
      </c>
      <c r="J555" t="s">
        <v>637</v>
      </c>
      <c r="K555" t="s">
        <v>638</v>
      </c>
      <c r="L555">
        <v>1368</v>
      </c>
      <c r="N555">
        <v>1011</v>
      </c>
      <c r="O555" t="s">
        <v>567</v>
      </c>
      <c r="P555" t="s">
        <v>567</v>
      </c>
      <c r="Q555">
        <v>1</v>
      </c>
      <c r="X555">
        <v>1.35</v>
      </c>
      <c r="Y555">
        <v>0</v>
      </c>
      <c r="Z555">
        <v>2.7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133</v>
      </c>
      <c r="AG555">
        <v>1.6875</v>
      </c>
      <c r="AH555">
        <v>2</v>
      </c>
      <c r="AI555">
        <v>36144994</v>
      </c>
      <c r="AJ555">
        <v>576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>
      <c r="A556">
        <f>ROW(Source!A542)</f>
        <v>542</v>
      </c>
      <c r="B556">
        <v>36144995</v>
      </c>
      <c r="C556">
        <v>36144990</v>
      </c>
      <c r="D556">
        <v>35555088</v>
      </c>
      <c r="E556">
        <v>1</v>
      </c>
      <c r="F556">
        <v>1</v>
      </c>
      <c r="G556">
        <v>1</v>
      </c>
      <c r="H556">
        <v>2</v>
      </c>
      <c r="I556" t="s">
        <v>578</v>
      </c>
      <c r="J556" t="s">
        <v>639</v>
      </c>
      <c r="K556" t="s">
        <v>580</v>
      </c>
      <c r="L556">
        <v>1368</v>
      </c>
      <c r="N556">
        <v>1011</v>
      </c>
      <c r="O556" t="s">
        <v>567</v>
      </c>
      <c r="P556" t="s">
        <v>567</v>
      </c>
      <c r="Q556">
        <v>1</v>
      </c>
      <c r="X556">
        <v>0.01</v>
      </c>
      <c r="Y556">
        <v>0</v>
      </c>
      <c r="Z556">
        <v>87.17</v>
      </c>
      <c r="AA556">
        <v>11.6</v>
      </c>
      <c r="AB556">
        <v>0</v>
      </c>
      <c r="AC556">
        <v>0</v>
      </c>
      <c r="AD556">
        <v>1</v>
      </c>
      <c r="AE556">
        <v>0</v>
      </c>
      <c r="AF556" t="s">
        <v>133</v>
      </c>
      <c r="AG556">
        <v>1.2500000000000001E-2</v>
      </c>
      <c r="AH556">
        <v>2</v>
      </c>
      <c r="AI556">
        <v>36144995</v>
      </c>
      <c r="AJ556">
        <v>577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>
      <c r="A557">
        <f>ROW(Source!A542)</f>
        <v>542</v>
      </c>
      <c r="B557">
        <v>36144996</v>
      </c>
      <c r="C557">
        <v>36144990</v>
      </c>
      <c r="D557">
        <v>35552818</v>
      </c>
      <c r="E557">
        <v>1</v>
      </c>
      <c r="F557">
        <v>1</v>
      </c>
      <c r="G557">
        <v>1</v>
      </c>
      <c r="H557">
        <v>3</v>
      </c>
      <c r="I557" t="s">
        <v>640</v>
      </c>
      <c r="J557" t="s">
        <v>641</v>
      </c>
      <c r="K557" t="s">
        <v>642</v>
      </c>
      <c r="L557">
        <v>1308</v>
      </c>
      <c r="N557">
        <v>1003</v>
      </c>
      <c r="O557" t="s">
        <v>65</v>
      </c>
      <c r="P557" t="s">
        <v>65</v>
      </c>
      <c r="Q557">
        <v>100</v>
      </c>
      <c r="X557">
        <v>0.68</v>
      </c>
      <c r="Y557">
        <v>99.4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0.68</v>
      </c>
      <c r="AH557">
        <v>2</v>
      </c>
      <c r="AI557">
        <v>36144996</v>
      </c>
      <c r="AJ557">
        <v>578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>
      <c r="A558">
        <f>ROW(Source!A542)</f>
        <v>542</v>
      </c>
      <c r="B558">
        <v>36144997</v>
      </c>
      <c r="C558">
        <v>36144990</v>
      </c>
      <c r="D558">
        <v>35554067</v>
      </c>
      <c r="E558">
        <v>1</v>
      </c>
      <c r="F558">
        <v>1</v>
      </c>
      <c r="G558">
        <v>1</v>
      </c>
      <c r="H558">
        <v>3</v>
      </c>
      <c r="I558" t="s">
        <v>205</v>
      </c>
      <c r="J558" t="s">
        <v>207</v>
      </c>
      <c r="K558" t="s">
        <v>206</v>
      </c>
      <c r="L558">
        <v>1327</v>
      </c>
      <c r="N558">
        <v>1005</v>
      </c>
      <c r="O558" t="s">
        <v>155</v>
      </c>
      <c r="P558" t="s">
        <v>155</v>
      </c>
      <c r="Q558">
        <v>1</v>
      </c>
      <c r="X558">
        <v>102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s">
        <v>3</v>
      </c>
      <c r="AG558">
        <v>102</v>
      </c>
      <c r="AH558">
        <v>2</v>
      </c>
      <c r="AI558">
        <v>36144997</v>
      </c>
      <c r="AJ558">
        <v>580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>
      <c r="A559">
        <f>ROW(Source!A542)</f>
        <v>542</v>
      </c>
      <c r="B559">
        <v>36144998</v>
      </c>
      <c r="C559">
        <v>36144990</v>
      </c>
      <c r="D559">
        <v>35553389</v>
      </c>
      <c r="E559">
        <v>1</v>
      </c>
      <c r="F559">
        <v>1</v>
      </c>
      <c r="G559">
        <v>1</v>
      </c>
      <c r="H559">
        <v>3</v>
      </c>
      <c r="I559" t="s">
        <v>643</v>
      </c>
      <c r="J559" t="s">
        <v>644</v>
      </c>
      <c r="K559" t="s">
        <v>645</v>
      </c>
      <c r="L559">
        <v>1346</v>
      </c>
      <c r="N559">
        <v>1009</v>
      </c>
      <c r="O559" t="s">
        <v>160</v>
      </c>
      <c r="P559" t="s">
        <v>160</v>
      </c>
      <c r="Q559">
        <v>1</v>
      </c>
      <c r="X559">
        <v>27</v>
      </c>
      <c r="Y559">
        <v>26.71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27</v>
      </c>
      <c r="AH559">
        <v>2</v>
      </c>
      <c r="AI559">
        <v>36144998</v>
      </c>
      <c r="AJ559">
        <v>581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>
        <f>ROW(Source!A545)</f>
        <v>545</v>
      </c>
      <c r="B560">
        <v>35867524</v>
      </c>
      <c r="C560">
        <v>35867511</v>
      </c>
      <c r="D560">
        <v>18413230</v>
      </c>
      <c r="E560">
        <v>1</v>
      </c>
      <c r="F560">
        <v>1</v>
      </c>
      <c r="G560">
        <v>1</v>
      </c>
      <c r="H560">
        <v>1</v>
      </c>
      <c r="I560" t="s">
        <v>587</v>
      </c>
      <c r="J560" t="s">
        <v>3</v>
      </c>
      <c r="K560" t="s">
        <v>588</v>
      </c>
      <c r="L560">
        <v>1369</v>
      </c>
      <c r="N560">
        <v>1013</v>
      </c>
      <c r="O560" t="s">
        <v>561</v>
      </c>
      <c r="P560" t="s">
        <v>561</v>
      </c>
      <c r="Q560">
        <v>1</v>
      </c>
      <c r="X560">
        <v>6.66</v>
      </c>
      <c r="Y560">
        <v>0</v>
      </c>
      <c r="Z560">
        <v>0</v>
      </c>
      <c r="AA560">
        <v>0</v>
      </c>
      <c r="AB560">
        <v>9.18</v>
      </c>
      <c r="AC560">
        <v>0</v>
      </c>
      <c r="AD560">
        <v>1</v>
      </c>
      <c r="AE560">
        <v>1</v>
      </c>
      <c r="AF560" t="s">
        <v>134</v>
      </c>
      <c r="AG560">
        <v>7.6589999999999998</v>
      </c>
      <c r="AH560">
        <v>2</v>
      </c>
      <c r="AI560">
        <v>35867512</v>
      </c>
      <c r="AJ560">
        <v>582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>
        <f>ROW(Source!A545)</f>
        <v>545</v>
      </c>
      <c r="B561">
        <v>35867525</v>
      </c>
      <c r="C561">
        <v>35867511</v>
      </c>
      <c r="D561">
        <v>29173472</v>
      </c>
      <c r="E561">
        <v>1</v>
      </c>
      <c r="F561">
        <v>1</v>
      </c>
      <c r="G561">
        <v>1</v>
      </c>
      <c r="H561">
        <v>2</v>
      </c>
      <c r="I561" t="s">
        <v>624</v>
      </c>
      <c r="J561" t="s">
        <v>625</v>
      </c>
      <c r="K561" t="s">
        <v>626</v>
      </c>
      <c r="L561">
        <v>1368</v>
      </c>
      <c r="N561">
        <v>1011</v>
      </c>
      <c r="O561" t="s">
        <v>567</v>
      </c>
      <c r="P561" t="s">
        <v>567</v>
      </c>
      <c r="Q561">
        <v>1</v>
      </c>
      <c r="X561">
        <v>2.0099999999999998</v>
      </c>
      <c r="Y561">
        <v>0</v>
      </c>
      <c r="Z561">
        <v>3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133</v>
      </c>
      <c r="AG561">
        <v>2.5124999999999997</v>
      </c>
      <c r="AH561">
        <v>2</v>
      </c>
      <c r="AI561">
        <v>35867513</v>
      </c>
      <c r="AJ561">
        <v>583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>
      <c r="A562">
        <f>ROW(Source!A545)</f>
        <v>545</v>
      </c>
      <c r="B562">
        <v>35867526</v>
      </c>
      <c r="C562">
        <v>35867511</v>
      </c>
      <c r="D562">
        <v>29174500</v>
      </c>
      <c r="E562">
        <v>1</v>
      </c>
      <c r="F562">
        <v>1</v>
      </c>
      <c r="G562">
        <v>1</v>
      </c>
      <c r="H562">
        <v>2</v>
      </c>
      <c r="I562" t="s">
        <v>646</v>
      </c>
      <c r="J562" t="s">
        <v>647</v>
      </c>
      <c r="K562" t="s">
        <v>648</v>
      </c>
      <c r="L562">
        <v>1368</v>
      </c>
      <c r="N562">
        <v>1011</v>
      </c>
      <c r="O562" t="s">
        <v>567</v>
      </c>
      <c r="P562" t="s">
        <v>567</v>
      </c>
      <c r="Q562">
        <v>1</v>
      </c>
      <c r="X562">
        <v>1.33</v>
      </c>
      <c r="Y562">
        <v>0</v>
      </c>
      <c r="Z562">
        <v>1.95</v>
      </c>
      <c r="AA562">
        <v>0</v>
      </c>
      <c r="AB562">
        <v>0</v>
      </c>
      <c r="AC562">
        <v>0</v>
      </c>
      <c r="AD562">
        <v>1</v>
      </c>
      <c r="AE562">
        <v>0</v>
      </c>
      <c r="AF562" t="s">
        <v>133</v>
      </c>
      <c r="AG562">
        <v>1.6625000000000001</v>
      </c>
      <c r="AH562">
        <v>2</v>
      </c>
      <c r="AI562">
        <v>35867514</v>
      </c>
      <c r="AJ562">
        <v>584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>
      <c r="A563">
        <f>ROW(Source!A545)</f>
        <v>545</v>
      </c>
      <c r="B563">
        <v>35867527</v>
      </c>
      <c r="C563">
        <v>35867511</v>
      </c>
      <c r="D563">
        <v>29174913</v>
      </c>
      <c r="E563">
        <v>1</v>
      </c>
      <c r="F563">
        <v>1</v>
      </c>
      <c r="G563">
        <v>1</v>
      </c>
      <c r="H563">
        <v>2</v>
      </c>
      <c r="I563" t="s">
        <v>578</v>
      </c>
      <c r="J563" t="s">
        <v>579</v>
      </c>
      <c r="K563" t="s">
        <v>580</v>
      </c>
      <c r="L563">
        <v>1368</v>
      </c>
      <c r="N563">
        <v>1011</v>
      </c>
      <c r="O563" t="s">
        <v>567</v>
      </c>
      <c r="P563" t="s">
        <v>567</v>
      </c>
      <c r="Q563">
        <v>1</v>
      </c>
      <c r="X563">
        <v>0.03</v>
      </c>
      <c r="Y563">
        <v>0</v>
      </c>
      <c r="Z563">
        <v>87.17</v>
      </c>
      <c r="AA563">
        <v>11.6</v>
      </c>
      <c r="AB563">
        <v>0</v>
      </c>
      <c r="AC563">
        <v>0</v>
      </c>
      <c r="AD563">
        <v>1</v>
      </c>
      <c r="AE563">
        <v>0</v>
      </c>
      <c r="AF563" t="s">
        <v>133</v>
      </c>
      <c r="AG563">
        <v>3.7499999999999999E-2</v>
      </c>
      <c r="AH563">
        <v>2</v>
      </c>
      <c r="AI563">
        <v>35867515</v>
      </c>
      <c r="AJ563">
        <v>585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>
        <f>ROW(Source!A545)</f>
        <v>545</v>
      </c>
      <c r="B564">
        <v>35867528</v>
      </c>
      <c r="C564">
        <v>35867511</v>
      </c>
      <c r="D564">
        <v>29114471</v>
      </c>
      <c r="E564">
        <v>1</v>
      </c>
      <c r="F564">
        <v>1</v>
      </c>
      <c r="G564">
        <v>1</v>
      </c>
      <c r="H564">
        <v>3</v>
      </c>
      <c r="I564" t="s">
        <v>649</v>
      </c>
      <c r="J564" t="s">
        <v>650</v>
      </c>
      <c r="K564" t="s">
        <v>651</v>
      </c>
      <c r="L564">
        <v>1358</v>
      </c>
      <c r="N564">
        <v>1010</v>
      </c>
      <c r="O564" t="s">
        <v>652</v>
      </c>
      <c r="P564" t="s">
        <v>652</v>
      </c>
      <c r="Q564">
        <v>10</v>
      </c>
      <c r="X564">
        <v>26.3</v>
      </c>
      <c r="Y564">
        <v>1.6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3</v>
      </c>
      <c r="AG564">
        <v>26.3</v>
      </c>
      <c r="AH564">
        <v>2</v>
      </c>
      <c r="AI564">
        <v>35867516</v>
      </c>
      <c r="AJ564">
        <v>586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>
        <f>ROW(Source!A545)</f>
        <v>545</v>
      </c>
      <c r="B565">
        <v>35867529</v>
      </c>
      <c r="C565">
        <v>35867511</v>
      </c>
      <c r="D565">
        <v>29114305</v>
      </c>
      <c r="E565">
        <v>1</v>
      </c>
      <c r="F565">
        <v>1</v>
      </c>
      <c r="G565">
        <v>1</v>
      </c>
      <c r="H565">
        <v>3</v>
      </c>
      <c r="I565" t="s">
        <v>653</v>
      </c>
      <c r="J565" t="s">
        <v>654</v>
      </c>
      <c r="K565" t="s">
        <v>655</v>
      </c>
      <c r="L565">
        <v>1354</v>
      </c>
      <c r="N565">
        <v>1010</v>
      </c>
      <c r="O565" t="s">
        <v>237</v>
      </c>
      <c r="P565" t="s">
        <v>237</v>
      </c>
      <c r="Q565">
        <v>1</v>
      </c>
      <c r="X565">
        <v>263</v>
      </c>
      <c r="Y565">
        <v>0.12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263</v>
      </c>
      <c r="AH565">
        <v>2</v>
      </c>
      <c r="AI565">
        <v>35867517</v>
      </c>
      <c r="AJ565">
        <v>587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>
      <c r="A566">
        <f>ROW(Source!A545)</f>
        <v>545</v>
      </c>
      <c r="B566">
        <v>35867530</v>
      </c>
      <c r="C566">
        <v>35867511</v>
      </c>
      <c r="D566">
        <v>29111012</v>
      </c>
      <c r="E566">
        <v>1</v>
      </c>
      <c r="F566">
        <v>1</v>
      </c>
      <c r="G566">
        <v>1</v>
      </c>
      <c r="H566">
        <v>3</v>
      </c>
      <c r="I566" t="s">
        <v>656</v>
      </c>
      <c r="J566" t="s">
        <v>657</v>
      </c>
      <c r="K566" t="s">
        <v>658</v>
      </c>
      <c r="L566">
        <v>1354</v>
      </c>
      <c r="N566">
        <v>1010</v>
      </c>
      <c r="O566" t="s">
        <v>237</v>
      </c>
      <c r="P566" t="s">
        <v>237</v>
      </c>
      <c r="Q566">
        <v>1</v>
      </c>
      <c r="X566">
        <v>7</v>
      </c>
      <c r="Y566">
        <v>1.29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0</v>
      </c>
      <c r="AF566" t="s">
        <v>3</v>
      </c>
      <c r="AG566">
        <v>7</v>
      </c>
      <c r="AH566">
        <v>2</v>
      </c>
      <c r="AI566">
        <v>35867518</v>
      </c>
      <c r="AJ566">
        <v>588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>
      <c r="A567">
        <f>ROW(Source!A545)</f>
        <v>545</v>
      </c>
      <c r="B567">
        <v>35867531</v>
      </c>
      <c r="C567">
        <v>35867511</v>
      </c>
      <c r="D567">
        <v>29111013</v>
      </c>
      <c r="E567">
        <v>1</v>
      </c>
      <c r="F567">
        <v>1</v>
      </c>
      <c r="G567">
        <v>1</v>
      </c>
      <c r="H567">
        <v>3</v>
      </c>
      <c r="I567" t="s">
        <v>659</v>
      </c>
      <c r="J567" t="s">
        <v>660</v>
      </c>
      <c r="K567" t="s">
        <v>661</v>
      </c>
      <c r="L567">
        <v>1354</v>
      </c>
      <c r="N567">
        <v>1010</v>
      </c>
      <c r="O567" t="s">
        <v>237</v>
      </c>
      <c r="P567" t="s">
        <v>237</v>
      </c>
      <c r="Q567">
        <v>1</v>
      </c>
      <c r="X567">
        <v>7</v>
      </c>
      <c r="Y567">
        <v>1.29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3</v>
      </c>
      <c r="AG567">
        <v>7</v>
      </c>
      <c r="AH567">
        <v>2</v>
      </c>
      <c r="AI567">
        <v>35867519</v>
      </c>
      <c r="AJ567">
        <v>589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>
        <f>ROW(Source!A545)</f>
        <v>545</v>
      </c>
      <c r="B568">
        <v>35867532</v>
      </c>
      <c r="C568">
        <v>35867511</v>
      </c>
      <c r="D568">
        <v>29111016</v>
      </c>
      <c r="E568">
        <v>1</v>
      </c>
      <c r="F568">
        <v>1</v>
      </c>
      <c r="G568">
        <v>1</v>
      </c>
      <c r="H568">
        <v>3</v>
      </c>
      <c r="I568" t="s">
        <v>662</v>
      </c>
      <c r="J568" t="s">
        <v>663</v>
      </c>
      <c r="K568" t="s">
        <v>664</v>
      </c>
      <c r="L568">
        <v>1354</v>
      </c>
      <c r="N568">
        <v>1010</v>
      </c>
      <c r="O568" t="s">
        <v>237</v>
      </c>
      <c r="P568" t="s">
        <v>237</v>
      </c>
      <c r="Q568">
        <v>1</v>
      </c>
      <c r="X568">
        <v>40</v>
      </c>
      <c r="Y568">
        <v>1.29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3</v>
      </c>
      <c r="AG568">
        <v>40</v>
      </c>
      <c r="AH568">
        <v>2</v>
      </c>
      <c r="AI568">
        <v>35867520</v>
      </c>
      <c r="AJ568">
        <v>590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>
      <c r="A569">
        <f>ROW(Source!A545)</f>
        <v>545</v>
      </c>
      <c r="B569">
        <v>35867533</v>
      </c>
      <c r="C569">
        <v>35867511</v>
      </c>
      <c r="D569">
        <v>29111019</v>
      </c>
      <c r="E569">
        <v>1</v>
      </c>
      <c r="F569">
        <v>1</v>
      </c>
      <c r="G569">
        <v>1</v>
      </c>
      <c r="H569">
        <v>3</v>
      </c>
      <c r="I569" t="s">
        <v>665</v>
      </c>
      <c r="J569" t="s">
        <v>666</v>
      </c>
      <c r="K569" t="s">
        <v>667</v>
      </c>
      <c r="L569">
        <v>1354</v>
      </c>
      <c r="N569">
        <v>1010</v>
      </c>
      <c r="O569" t="s">
        <v>237</v>
      </c>
      <c r="P569" t="s">
        <v>237</v>
      </c>
      <c r="Q569">
        <v>1</v>
      </c>
      <c r="X569">
        <v>8</v>
      </c>
      <c r="Y569">
        <v>0.63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3</v>
      </c>
      <c r="AG569">
        <v>8</v>
      </c>
      <c r="AH569">
        <v>2</v>
      </c>
      <c r="AI569">
        <v>35867521</v>
      </c>
      <c r="AJ569">
        <v>591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>
      <c r="A570">
        <f>ROW(Source!A545)</f>
        <v>545</v>
      </c>
      <c r="B570">
        <v>35867534</v>
      </c>
      <c r="C570">
        <v>35867511</v>
      </c>
      <c r="D570">
        <v>29111018</v>
      </c>
      <c r="E570">
        <v>1</v>
      </c>
      <c r="F570">
        <v>1</v>
      </c>
      <c r="G570">
        <v>1</v>
      </c>
      <c r="H570">
        <v>3</v>
      </c>
      <c r="I570" t="s">
        <v>668</v>
      </c>
      <c r="J570" t="s">
        <v>669</v>
      </c>
      <c r="K570" t="s">
        <v>670</v>
      </c>
      <c r="L570">
        <v>1354</v>
      </c>
      <c r="N570">
        <v>1010</v>
      </c>
      <c r="O570" t="s">
        <v>237</v>
      </c>
      <c r="P570" t="s">
        <v>237</v>
      </c>
      <c r="Q570">
        <v>1</v>
      </c>
      <c r="X570">
        <v>8</v>
      </c>
      <c r="Y570">
        <v>0.63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3</v>
      </c>
      <c r="AG570">
        <v>8</v>
      </c>
      <c r="AH570">
        <v>2</v>
      </c>
      <c r="AI570">
        <v>35867522</v>
      </c>
      <c r="AJ570">
        <v>592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>
      <c r="A571">
        <f>ROW(Source!A545)</f>
        <v>545</v>
      </c>
      <c r="B571">
        <v>35867535</v>
      </c>
      <c r="C571">
        <v>35867511</v>
      </c>
      <c r="D571">
        <v>29110997</v>
      </c>
      <c r="E571">
        <v>1</v>
      </c>
      <c r="F571">
        <v>1</v>
      </c>
      <c r="G571">
        <v>1</v>
      </c>
      <c r="H571">
        <v>3</v>
      </c>
      <c r="I571" t="s">
        <v>671</v>
      </c>
      <c r="J571" t="s">
        <v>672</v>
      </c>
      <c r="K571" t="s">
        <v>673</v>
      </c>
      <c r="L571">
        <v>1301</v>
      </c>
      <c r="N571">
        <v>1003</v>
      </c>
      <c r="O571" t="s">
        <v>142</v>
      </c>
      <c r="P571" t="s">
        <v>142</v>
      </c>
      <c r="Q571">
        <v>1</v>
      </c>
      <c r="X571">
        <v>101</v>
      </c>
      <c r="Y571">
        <v>12.3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3</v>
      </c>
      <c r="AG571">
        <v>101</v>
      </c>
      <c r="AH571">
        <v>2</v>
      </c>
      <c r="AI571">
        <v>35867523</v>
      </c>
      <c r="AJ571">
        <v>593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>
      <c r="A572">
        <f>ROW(Source!A546)</f>
        <v>546</v>
      </c>
      <c r="B572">
        <v>35867556</v>
      </c>
      <c r="C572">
        <v>35867536</v>
      </c>
      <c r="D572">
        <v>18409850</v>
      </c>
      <c r="E572">
        <v>1</v>
      </c>
      <c r="F572">
        <v>1</v>
      </c>
      <c r="G572">
        <v>1</v>
      </c>
      <c r="H572">
        <v>1</v>
      </c>
      <c r="I572" t="s">
        <v>674</v>
      </c>
      <c r="J572" t="s">
        <v>3</v>
      </c>
      <c r="K572" t="s">
        <v>675</v>
      </c>
      <c r="L572">
        <v>1369</v>
      </c>
      <c r="N572">
        <v>1013</v>
      </c>
      <c r="O572" t="s">
        <v>561</v>
      </c>
      <c r="P572" t="s">
        <v>561</v>
      </c>
      <c r="Q572">
        <v>1</v>
      </c>
      <c r="X572">
        <v>89</v>
      </c>
      <c r="Y572">
        <v>0</v>
      </c>
      <c r="Z572">
        <v>0</v>
      </c>
      <c r="AA572">
        <v>0</v>
      </c>
      <c r="AB572">
        <v>9.07</v>
      </c>
      <c r="AC572">
        <v>0</v>
      </c>
      <c r="AD572">
        <v>1</v>
      </c>
      <c r="AE572">
        <v>1</v>
      </c>
      <c r="AF572" t="s">
        <v>134</v>
      </c>
      <c r="AG572">
        <v>102.35</v>
      </c>
      <c r="AH572">
        <v>2</v>
      </c>
      <c r="AI572">
        <v>35867537</v>
      </c>
      <c r="AJ572">
        <v>594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>
      <c r="A573">
        <f>ROW(Source!A546)</f>
        <v>546</v>
      </c>
      <c r="B573">
        <v>35867557</v>
      </c>
      <c r="C573">
        <v>35867536</v>
      </c>
      <c r="D573">
        <v>29173472</v>
      </c>
      <c r="E573">
        <v>1</v>
      </c>
      <c r="F573">
        <v>1</v>
      </c>
      <c r="G573">
        <v>1</v>
      </c>
      <c r="H573">
        <v>2</v>
      </c>
      <c r="I573" t="s">
        <v>624</v>
      </c>
      <c r="J573" t="s">
        <v>625</v>
      </c>
      <c r="K573" t="s">
        <v>626</v>
      </c>
      <c r="L573">
        <v>1368</v>
      </c>
      <c r="N573">
        <v>1011</v>
      </c>
      <c r="O573" t="s">
        <v>567</v>
      </c>
      <c r="P573" t="s">
        <v>567</v>
      </c>
      <c r="Q573">
        <v>1</v>
      </c>
      <c r="X573">
        <v>2.16</v>
      </c>
      <c r="Y573">
        <v>0</v>
      </c>
      <c r="Z573">
        <v>3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133</v>
      </c>
      <c r="AG573">
        <v>2.7</v>
      </c>
      <c r="AH573">
        <v>2</v>
      </c>
      <c r="AI573">
        <v>35867538</v>
      </c>
      <c r="AJ573">
        <v>595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>
      <c r="A574">
        <f>ROW(Source!A546)</f>
        <v>546</v>
      </c>
      <c r="B574">
        <v>35867558</v>
      </c>
      <c r="C574">
        <v>35867536</v>
      </c>
      <c r="D574">
        <v>29174538</v>
      </c>
      <c r="E574">
        <v>1</v>
      </c>
      <c r="F574">
        <v>1</v>
      </c>
      <c r="G574">
        <v>1</v>
      </c>
      <c r="H574">
        <v>2</v>
      </c>
      <c r="I574" t="s">
        <v>676</v>
      </c>
      <c r="J574" t="s">
        <v>677</v>
      </c>
      <c r="K574" t="s">
        <v>678</v>
      </c>
      <c r="L574">
        <v>1368</v>
      </c>
      <c r="N574">
        <v>1011</v>
      </c>
      <c r="O574" t="s">
        <v>567</v>
      </c>
      <c r="P574" t="s">
        <v>567</v>
      </c>
      <c r="Q574">
        <v>1</v>
      </c>
      <c r="X574">
        <v>0.47</v>
      </c>
      <c r="Y574">
        <v>0</v>
      </c>
      <c r="Z574">
        <v>33.590000000000003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133</v>
      </c>
      <c r="AG574">
        <v>0.58749999999999991</v>
      </c>
      <c r="AH574">
        <v>2</v>
      </c>
      <c r="AI574">
        <v>35867539</v>
      </c>
      <c r="AJ574">
        <v>596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>
        <f>ROW(Source!A546)</f>
        <v>546</v>
      </c>
      <c r="B575">
        <v>35867559</v>
      </c>
      <c r="C575">
        <v>35867536</v>
      </c>
      <c r="D575">
        <v>29174580</v>
      </c>
      <c r="E575">
        <v>1</v>
      </c>
      <c r="F575">
        <v>1</v>
      </c>
      <c r="G575">
        <v>1</v>
      </c>
      <c r="H575">
        <v>2</v>
      </c>
      <c r="I575" t="s">
        <v>679</v>
      </c>
      <c r="J575" t="s">
        <v>680</v>
      </c>
      <c r="K575" t="s">
        <v>681</v>
      </c>
      <c r="L575">
        <v>1368</v>
      </c>
      <c r="N575">
        <v>1011</v>
      </c>
      <c r="O575" t="s">
        <v>567</v>
      </c>
      <c r="P575" t="s">
        <v>567</v>
      </c>
      <c r="Q575">
        <v>1</v>
      </c>
      <c r="X575">
        <v>0.53</v>
      </c>
      <c r="Y575">
        <v>0</v>
      </c>
      <c r="Z575">
        <v>2.08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133</v>
      </c>
      <c r="AG575">
        <v>0.66250000000000009</v>
      </c>
      <c r="AH575">
        <v>2</v>
      </c>
      <c r="AI575">
        <v>35867540</v>
      </c>
      <c r="AJ575">
        <v>597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>
      <c r="A576">
        <f>ROW(Source!A546)</f>
        <v>546</v>
      </c>
      <c r="B576">
        <v>35867560</v>
      </c>
      <c r="C576">
        <v>35867536</v>
      </c>
      <c r="D576">
        <v>29108656</v>
      </c>
      <c r="E576">
        <v>1</v>
      </c>
      <c r="F576">
        <v>1</v>
      </c>
      <c r="G576">
        <v>1</v>
      </c>
      <c r="H576">
        <v>3</v>
      </c>
      <c r="I576" t="s">
        <v>682</v>
      </c>
      <c r="J576" t="s">
        <v>683</v>
      </c>
      <c r="K576" t="s">
        <v>684</v>
      </c>
      <c r="L576">
        <v>1354</v>
      </c>
      <c r="N576">
        <v>1010</v>
      </c>
      <c r="O576" t="s">
        <v>237</v>
      </c>
      <c r="P576" t="s">
        <v>237</v>
      </c>
      <c r="Q576">
        <v>1</v>
      </c>
      <c r="X576">
        <v>7</v>
      </c>
      <c r="Y576">
        <v>13.87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3</v>
      </c>
      <c r="AG576">
        <v>7</v>
      </c>
      <c r="AH576">
        <v>2</v>
      </c>
      <c r="AI576">
        <v>35867541</v>
      </c>
      <c r="AJ576">
        <v>598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>
      <c r="A577">
        <f>ROW(Source!A546)</f>
        <v>546</v>
      </c>
      <c r="B577">
        <v>35867561</v>
      </c>
      <c r="C577">
        <v>35867536</v>
      </c>
      <c r="D577">
        <v>29109354</v>
      </c>
      <c r="E577">
        <v>1</v>
      </c>
      <c r="F577">
        <v>1</v>
      </c>
      <c r="G577">
        <v>1</v>
      </c>
      <c r="H577">
        <v>3</v>
      </c>
      <c r="I577" t="s">
        <v>685</v>
      </c>
      <c r="J577" t="s">
        <v>686</v>
      </c>
      <c r="K577" t="s">
        <v>687</v>
      </c>
      <c r="L577">
        <v>1346</v>
      </c>
      <c r="N577">
        <v>1009</v>
      </c>
      <c r="O577" t="s">
        <v>160</v>
      </c>
      <c r="P577" t="s">
        <v>160</v>
      </c>
      <c r="Q577">
        <v>1</v>
      </c>
      <c r="X577">
        <v>10</v>
      </c>
      <c r="Y577">
        <v>46.72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10</v>
      </c>
      <c r="AH577">
        <v>2</v>
      </c>
      <c r="AI577">
        <v>35867542</v>
      </c>
      <c r="AJ577">
        <v>599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>
        <f>ROW(Source!A546)</f>
        <v>546</v>
      </c>
      <c r="B578">
        <v>35867562</v>
      </c>
      <c r="C578">
        <v>35867536</v>
      </c>
      <c r="D578">
        <v>29109414</v>
      </c>
      <c r="E578">
        <v>1</v>
      </c>
      <c r="F578">
        <v>1</v>
      </c>
      <c r="G578">
        <v>1</v>
      </c>
      <c r="H578">
        <v>3</v>
      </c>
      <c r="I578" t="s">
        <v>688</v>
      </c>
      <c r="J578" t="s">
        <v>689</v>
      </c>
      <c r="K578" t="s">
        <v>690</v>
      </c>
      <c r="L578">
        <v>1346</v>
      </c>
      <c r="N578">
        <v>1009</v>
      </c>
      <c r="O578" t="s">
        <v>160</v>
      </c>
      <c r="P578" t="s">
        <v>160</v>
      </c>
      <c r="Q578">
        <v>1</v>
      </c>
      <c r="X578">
        <v>119</v>
      </c>
      <c r="Y578">
        <v>1.58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0</v>
      </c>
      <c r="AF578" t="s">
        <v>3</v>
      </c>
      <c r="AG578">
        <v>119</v>
      </c>
      <c r="AH578">
        <v>2</v>
      </c>
      <c r="AI578">
        <v>35867543</v>
      </c>
      <c r="AJ578">
        <v>600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>
        <f>ROW(Source!A546)</f>
        <v>546</v>
      </c>
      <c r="B579">
        <v>35867563</v>
      </c>
      <c r="C579">
        <v>35867536</v>
      </c>
      <c r="D579">
        <v>29109781</v>
      </c>
      <c r="E579">
        <v>1</v>
      </c>
      <c r="F579">
        <v>1</v>
      </c>
      <c r="G579">
        <v>1</v>
      </c>
      <c r="H579">
        <v>3</v>
      </c>
      <c r="I579" t="s">
        <v>691</v>
      </c>
      <c r="J579" t="s">
        <v>692</v>
      </c>
      <c r="K579" t="s">
        <v>693</v>
      </c>
      <c r="L579">
        <v>1346</v>
      </c>
      <c r="N579">
        <v>1009</v>
      </c>
      <c r="O579" t="s">
        <v>160</v>
      </c>
      <c r="P579" t="s">
        <v>160</v>
      </c>
      <c r="Q579">
        <v>1</v>
      </c>
      <c r="X579">
        <v>9</v>
      </c>
      <c r="Y579">
        <v>11.12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9</v>
      </c>
      <c r="AH579">
        <v>2</v>
      </c>
      <c r="AI579">
        <v>35867544</v>
      </c>
      <c r="AJ579">
        <v>601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>
      <c r="A580">
        <f>ROW(Source!A546)</f>
        <v>546</v>
      </c>
      <c r="B580">
        <v>35867564</v>
      </c>
      <c r="C580">
        <v>35867536</v>
      </c>
      <c r="D580">
        <v>29109782</v>
      </c>
      <c r="E580">
        <v>1</v>
      </c>
      <c r="F580">
        <v>1</v>
      </c>
      <c r="G580">
        <v>1</v>
      </c>
      <c r="H580">
        <v>3</v>
      </c>
      <c r="I580" t="s">
        <v>694</v>
      </c>
      <c r="J580" t="s">
        <v>695</v>
      </c>
      <c r="K580" t="s">
        <v>696</v>
      </c>
      <c r="L580">
        <v>1346</v>
      </c>
      <c r="N580">
        <v>1009</v>
      </c>
      <c r="O580" t="s">
        <v>160</v>
      </c>
      <c r="P580" t="s">
        <v>160</v>
      </c>
      <c r="Q580">
        <v>1</v>
      </c>
      <c r="X580">
        <v>85</v>
      </c>
      <c r="Y580">
        <v>4.3600000000000003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85</v>
      </c>
      <c r="AH580">
        <v>2</v>
      </c>
      <c r="AI580">
        <v>35867545</v>
      </c>
      <c r="AJ580">
        <v>602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>
      <c r="A581">
        <f>ROW(Source!A546)</f>
        <v>546</v>
      </c>
      <c r="B581">
        <v>35867565</v>
      </c>
      <c r="C581">
        <v>35867536</v>
      </c>
      <c r="D581">
        <v>29110699</v>
      </c>
      <c r="E581">
        <v>1</v>
      </c>
      <c r="F581">
        <v>1</v>
      </c>
      <c r="G581">
        <v>1</v>
      </c>
      <c r="H581">
        <v>3</v>
      </c>
      <c r="I581" t="s">
        <v>697</v>
      </c>
      <c r="J581" t="s">
        <v>698</v>
      </c>
      <c r="K581" t="s">
        <v>699</v>
      </c>
      <c r="L581">
        <v>1301</v>
      </c>
      <c r="N581">
        <v>1003</v>
      </c>
      <c r="O581" t="s">
        <v>142</v>
      </c>
      <c r="P581" t="s">
        <v>142</v>
      </c>
      <c r="Q581">
        <v>1</v>
      </c>
      <c r="X581">
        <v>120</v>
      </c>
      <c r="Y581">
        <v>0.17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120</v>
      </c>
      <c r="AH581">
        <v>2</v>
      </c>
      <c r="AI581">
        <v>35867546</v>
      </c>
      <c r="AJ581">
        <v>603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>
      <c r="A582">
        <f>ROW(Source!A546)</f>
        <v>546</v>
      </c>
      <c r="B582">
        <v>35867566</v>
      </c>
      <c r="C582">
        <v>35867536</v>
      </c>
      <c r="D582">
        <v>29110797</v>
      </c>
      <c r="E582">
        <v>1</v>
      </c>
      <c r="F582">
        <v>1</v>
      </c>
      <c r="G582">
        <v>1</v>
      </c>
      <c r="H582">
        <v>3</v>
      </c>
      <c r="I582" t="s">
        <v>700</v>
      </c>
      <c r="J582" t="s">
        <v>701</v>
      </c>
      <c r="K582" t="s">
        <v>702</v>
      </c>
      <c r="L582">
        <v>1301</v>
      </c>
      <c r="N582">
        <v>1003</v>
      </c>
      <c r="O582" t="s">
        <v>142</v>
      </c>
      <c r="P582" t="s">
        <v>142</v>
      </c>
      <c r="Q582">
        <v>1</v>
      </c>
      <c r="X582">
        <v>82</v>
      </c>
      <c r="Y582">
        <v>1.74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82</v>
      </c>
      <c r="AH582">
        <v>2</v>
      </c>
      <c r="AI582">
        <v>35867547</v>
      </c>
      <c r="AJ582">
        <v>604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>
      <c r="A583">
        <f>ROW(Source!A546)</f>
        <v>546</v>
      </c>
      <c r="B583">
        <v>35867567</v>
      </c>
      <c r="C583">
        <v>35867536</v>
      </c>
      <c r="D583">
        <v>29110815</v>
      </c>
      <c r="E583">
        <v>1</v>
      </c>
      <c r="F583">
        <v>1</v>
      </c>
      <c r="G583">
        <v>1</v>
      </c>
      <c r="H583">
        <v>3</v>
      </c>
      <c r="I583" t="s">
        <v>703</v>
      </c>
      <c r="J583" t="s">
        <v>704</v>
      </c>
      <c r="K583" t="s">
        <v>705</v>
      </c>
      <c r="L583">
        <v>1301</v>
      </c>
      <c r="N583">
        <v>1003</v>
      </c>
      <c r="O583" t="s">
        <v>142</v>
      </c>
      <c r="P583" t="s">
        <v>142</v>
      </c>
      <c r="Q583">
        <v>1</v>
      </c>
      <c r="X583">
        <v>116</v>
      </c>
      <c r="Y583">
        <v>0.85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3</v>
      </c>
      <c r="AG583">
        <v>116</v>
      </c>
      <c r="AH583">
        <v>2</v>
      </c>
      <c r="AI583">
        <v>35867548</v>
      </c>
      <c r="AJ583">
        <v>605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>
      <c r="A584">
        <f>ROW(Source!A546)</f>
        <v>546</v>
      </c>
      <c r="B584">
        <v>35867568</v>
      </c>
      <c r="C584">
        <v>35867536</v>
      </c>
      <c r="D584">
        <v>29111455</v>
      </c>
      <c r="E584">
        <v>1</v>
      </c>
      <c r="F584">
        <v>1</v>
      </c>
      <c r="G584">
        <v>1</v>
      </c>
      <c r="H584">
        <v>3</v>
      </c>
      <c r="I584" t="s">
        <v>706</v>
      </c>
      <c r="J584" t="s">
        <v>707</v>
      </c>
      <c r="K584" t="s">
        <v>708</v>
      </c>
      <c r="L584">
        <v>1327</v>
      </c>
      <c r="N584">
        <v>1005</v>
      </c>
      <c r="O584" t="s">
        <v>155</v>
      </c>
      <c r="P584" t="s">
        <v>155</v>
      </c>
      <c r="Q584">
        <v>1</v>
      </c>
      <c r="X584">
        <v>212</v>
      </c>
      <c r="Y584">
        <v>15.06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3</v>
      </c>
      <c r="AG584">
        <v>212</v>
      </c>
      <c r="AH584">
        <v>2</v>
      </c>
      <c r="AI584">
        <v>35867549</v>
      </c>
      <c r="AJ584">
        <v>606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>
        <f>ROW(Source!A546)</f>
        <v>546</v>
      </c>
      <c r="B585">
        <v>35867569</v>
      </c>
      <c r="C585">
        <v>35867536</v>
      </c>
      <c r="D585">
        <v>29114733</v>
      </c>
      <c r="E585">
        <v>1</v>
      </c>
      <c r="F585">
        <v>1</v>
      </c>
      <c r="G585">
        <v>1</v>
      </c>
      <c r="H585">
        <v>3</v>
      </c>
      <c r="I585" t="s">
        <v>709</v>
      </c>
      <c r="J585" t="s">
        <v>710</v>
      </c>
      <c r="K585" t="s">
        <v>711</v>
      </c>
      <c r="L585">
        <v>1354</v>
      </c>
      <c r="N585">
        <v>1010</v>
      </c>
      <c r="O585" t="s">
        <v>237</v>
      </c>
      <c r="P585" t="s">
        <v>237</v>
      </c>
      <c r="Q585">
        <v>1</v>
      </c>
      <c r="X585">
        <v>735</v>
      </c>
      <c r="Y585">
        <v>0.02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3</v>
      </c>
      <c r="AG585">
        <v>735</v>
      </c>
      <c r="AH585">
        <v>2</v>
      </c>
      <c r="AI585">
        <v>35867550</v>
      </c>
      <c r="AJ585">
        <v>607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>
      <c r="A586">
        <f>ROW(Source!A546)</f>
        <v>546</v>
      </c>
      <c r="B586">
        <v>35867570</v>
      </c>
      <c r="C586">
        <v>35867536</v>
      </c>
      <c r="D586">
        <v>29114734</v>
      </c>
      <c r="E586">
        <v>1</v>
      </c>
      <c r="F586">
        <v>1</v>
      </c>
      <c r="G586">
        <v>1</v>
      </c>
      <c r="H586">
        <v>3</v>
      </c>
      <c r="I586" t="s">
        <v>712</v>
      </c>
      <c r="J586" t="s">
        <v>713</v>
      </c>
      <c r="K586" t="s">
        <v>714</v>
      </c>
      <c r="L586">
        <v>1354</v>
      </c>
      <c r="N586">
        <v>1010</v>
      </c>
      <c r="O586" t="s">
        <v>237</v>
      </c>
      <c r="P586" t="s">
        <v>237</v>
      </c>
      <c r="Q586">
        <v>1</v>
      </c>
      <c r="X586">
        <v>1855</v>
      </c>
      <c r="Y586">
        <v>0.03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0</v>
      </c>
      <c r="AF586" t="s">
        <v>3</v>
      </c>
      <c r="AG586">
        <v>1855</v>
      </c>
      <c r="AH586">
        <v>2</v>
      </c>
      <c r="AI586">
        <v>35867551</v>
      </c>
      <c r="AJ586">
        <v>608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>
        <f>ROW(Source!A546)</f>
        <v>546</v>
      </c>
      <c r="B587">
        <v>35867571</v>
      </c>
      <c r="C587">
        <v>35867536</v>
      </c>
      <c r="D587">
        <v>29114482</v>
      </c>
      <c r="E587">
        <v>1</v>
      </c>
      <c r="F587">
        <v>1</v>
      </c>
      <c r="G587">
        <v>1</v>
      </c>
      <c r="H587">
        <v>3</v>
      </c>
      <c r="I587" t="s">
        <v>715</v>
      </c>
      <c r="J587" t="s">
        <v>716</v>
      </c>
      <c r="K587" t="s">
        <v>717</v>
      </c>
      <c r="L587">
        <v>1354</v>
      </c>
      <c r="N587">
        <v>1010</v>
      </c>
      <c r="O587" t="s">
        <v>237</v>
      </c>
      <c r="P587" t="s">
        <v>237</v>
      </c>
      <c r="Q587">
        <v>1</v>
      </c>
      <c r="X587">
        <v>153</v>
      </c>
      <c r="Y587">
        <v>7.0000000000000007E-2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3</v>
      </c>
      <c r="AG587">
        <v>153</v>
      </c>
      <c r="AH587">
        <v>2</v>
      </c>
      <c r="AI587">
        <v>35867552</v>
      </c>
      <c r="AJ587">
        <v>609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>
        <f>ROW(Source!A546)</f>
        <v>546</v>
      </c>
      <c r="B588">
        <v>35867572</v>
      </c>
      <c r="C588">
        <v>35867536</v>
      </c>
      <c r="D588">
        <v>29129584</v>
      </c>
      <c r="E588">
        <v>1</v>
      </c>
      <c r="F588">
        <v>1</v>
      </c>
      <c r="G588">
        <v>1</v>
      </c>
      <c r="H588">
        <v>3</v>
      </c>
      <c r="I588" t="s">
        <v>718</v>
      </c>
      <c r="J588" t="s">
        <v>719</v>
      </c>
      <c r="K588" t="s">
        <v>720</v>
      </c>
      <c r="L588">
        <v>1301</v>
      </c>
      <c r="N588">
        <v>1003</v>
      </c>
      <c r="O588" t="s">
        <v>142</v>
      </c>
      <c r="P588" t="s">
        <v>142</v>
      </c>
      <c r="Q588">
        <v>1</v>
      </c>
      <c r="X588">
        <v>88</v>
      </c>
      <c r="Y588">
        <v>7.22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88</v>
      </c>
      <c r="AH588">
        <v>2</v>
      </c>
      <c r="AI588">
        <v>35867553</v>
      </c>
      <c r="AJ588">
        <v>610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>
      <c r="A589">
        <f>ROW(Source!A546)</f>
        <v>546</v>
      </c>
      <c r="B589">
        <v>35867573</v>
      </c>
      <c r="C589">
        <v>35867536</v>
      </c>
      <c r="D589">
        <v>29129619</v>
      </c>
      <c r="E589">
        <v>1</v>
      </c>
      <c r="F589">
        <v>1</v>
      </c>
      <c r="G589">
        <v>1</v>
      </c>
      <c r="H589">
        <v>3</v>
      </c>
      <c r="I589" t="s">
        <v>721</v>
      </c>
      <c r="J589" t="s">
        <v>722</v>
      </c>
      <c r="K589" t="s">
        <v>723</v>
      </c>
      <c r="L589">
        <v>1301</v>
      </c>
      <c r="N589">
        <v>1003</v>
      </c>
      <c r="O589" t="s">
        <v>142</v>
      </c>
      <c r="P589" t="s">
        <v>142</v>
      </c>
      <c r="Q589">
        <v>1</v>
      </c>
      <c r="X589">
        <v>225</v>
      </c>
      <c r="Y589">
        <v>8.44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225</v>
      </c>
      <c r="AH589">
        <v>2</v>
      </c>
      <c r="AI589">
        <v>35867554</v>
      </c>
      <c r="AJ589">
        <v>611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>
      <c r="A590">
        <f>ROW(Source!A546)</f>
        <v>546</v>
      </c>
      <c r="B590">
        <v>35867574</v>
      </c>
      <c r="C590">
        <v>35867536</v>
      </c>
      <c r="D590">
        <v>29129634</v>
      </c>
      <c r="E590">
        <v>1</v>
      </c>
      <c r="F590">
        <v>1</v>
      </c>
      <c r="G590">
        <v>1</v>
      </c>
      <c r="H590">
        <v>3</v>
      </c>
      <c r="I590" t="s">
        <v>724</v>
      </c>
      <c r="J590" t="s">
        <v>725</v>
      </c>
      <c r="K590" t="s">
        <v>726</v>
      </c>
      <c r="L590">
        <v>1301</v>
      </c>
      <c r="N590">
        <v>1003</v>
      </c>
      <c r="O590" t="s">
        <v>142</v>
      </c>
      <c r="P590" t="s">
        <v>142</v>
      </c>
      <c r="Q590">
        <v>1</v>
      </c>
      <c r="X590">
        <v>46</v>
      </c>
      <c r="Y590">
        <v>3.32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0</v>
      </c>
      <c r="AF590" t="s">
        <v>3</v>
      </c>
      <c r="AG590">
        <v>46</v>
      </c>
      <c r="AH590">
        <v>2</v>
      </c>
      <c r="AI590">
        <v>35867555</v>
      </c>
      <c r="AJ590">
        <v>612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>
      <c r="A591">
        <f>ROW(Source!A547)</f>
        <v>547</v>
      </c>
      <c r="B591">
        <v>35867620</v>
      </c>
      <c r="C591">
        <v>35867612</v>
      </c>
      <c r="D591">
        <v>18410244</v>
      </c>
      <c r="E591">
        <v>1</v>
      </c>
      <c r="F591">
        <v>1</v>
      </c>
      <c r="G591">
        <v>1</v>
      </c>
      <c r="H591">
        <v>1</v>
      </c>
      <c r="I591" t="s">
        <v>727</v>
      </c>
      <c r="J591" t="s">
        <v>3</v>
      </c>
      <c r="K591" t="s">
        <v>728</v>
      </c>
      <c r="L591">
        <v>1369</v>
      </c>
      <c r="N591">
        <v>1013</v>
      </c>
      <c r="O591" t="s">
        <v>561</v>
      </c>
      <c r="P591" t="s">
        <v>561</v>
      </c>
      <c r="Q591">
        <v>1</v>
      </c>
      <c r="X591">
        <v>55.94</v>
      </c>
      <c r="Y591">
        <v>0</v>
      </c>
      <c r="Z591">
        <v>0</v>
      </c>
      <c r="AA591">
        <v>0</v>
      </c>
      <c r="AB591">
        <v>9.2899999999999991</v>
      </c>
      <c r="AC591">
        <v>0</v>
      </c>
      <c r="AD591">
        <v>1</v>
      </c>
      <c r="AE591">
        <v>1</v>
      </c>
      <c r="AF591" t="s">
        <v>134</v>
      </c>
      <c r="AG591">
        <v>64.330999999999989</v>
      </c>
      <c r="AH591">
        <v>2</v>
      </c>
      <c r="AI591">
        <v>35867613</v>
      </c>
      <c r="AJ591">
        <v>613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>
      <c r="A592">
        <f>ROW(Source!A547)</f>
        <v>547</v>
      </c>
      <c r="B592">
        <v>35867621</v>
      </c>
      <c r="C592">
        <v>35867612</v>
      </c>
      <c r="D592">
        <v>121548</v>
      </c>
      <c r="E592">
        <v>1</v>
      </c>
      <c r="F592">
        <v>1</v>
      </c>
      <c r="G592">
        <v>1</v>
      </c>
      <c r="H592">
        <v>1</v>
      </c>
      <c r="I592" t="s">
        <v>35</v>
      </c>
      <c r="J592" t="s">
        <v>3</v>
      </c>
      <c r="K592" t="s">
        <v>562</v>
      </c>
      <c r="L592">
        <v>608254</v>
      </c>
      <c r="N592">
        <v>1013</v>
      </c>
      <c r="O592" t="s">
        <v>563</v>
      </c>
      <c r="P592" t="s">
        <v>563</v>
      </c>
      <c r="Q592">
        <v>1</v>
      </c>
      <c r="X592">
        <v>0.01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2</v>
      </c>
      <c r="AF592" t="s">
        <v>133</v>
      </c>
      <c r="AG592">
        <v>1.2500000000000001E-2</v>
      </c>
      <c r="AH592">
        <v>2</v>
      </c>
      <c r="AI592">
        <v>35867614</v>
      </c>
      <c r="AJ592">
        <v>614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>
      <c r="A593">
        <f>ROW(Source!A547)</f>
        <v>547</v>
      </c>
      <c r="B593">
        <v>35867622</v>
      </c>
      <c r="C593">
        <v>35867612</v>
      </c>
      <c r="D593">
        <v>29172556</v>
      </c>
      <c r="E593">
        <v>1</v>
      </c>
      <c r="F593">
        <v>1</v>
      </c>
      <c r="G593">
        <v>1</v>
      </c>
      <c r="H593">
        <v>2</v>
      </c>
      <c r="I593" t="s">
        <v>564</v>
      </c>
      <c r="J593" t="s">
        <v>565</v>
      </c>
      <c r="K593" t="s">
        <v>566</v>
      </c>
      <c r="L593">
        <v>1368</v>
      </c>
      <c r="N593">
        <v>1011</v>
      </c>
      <c r="O593" t="s">
        <v>567</v>
      </c>
      <c r="P593" t="s">
        <v>567</v>
      </c>
      <c r="Q593">
        <v>1</v>
      </c>
      <c r="X593">
        <v>0.01</v>
      </c>
      <c r="Y593">
        <v>0</v>
      </c>
      <c r="Z593">
        <v>31.26</v>
      </c>
      <c r="AA593">
        <v>13.5</v>
      </c>
      <c r="AB593">
        <v>0</v>
      </c>
      <c r="AC593">
        <v>0</v>
      </c>
      <c r="AD593">
        <v>1</v>
      </c>
      <c r="AE593">
        <v>0</v>
      </c>
      <c r="AF593" t="s">
        <v>133</v>
      </c>
      <c r="AG593">
        <v>1.2500000000000001E-2</v>
      </c>
      <c r="AH593">
        <v>2</v>
      </c>
      <c r="AI593">
        <v>35867615</v>
      </c>
      <c r="AJ593">
        <v>615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>
      <c r="A594">
        <f>ROW(Source!A547)</f>
        <v>547</v>
      </c>
      <c r="B594">
        <v>35867623</v>
      </c>
      <c r="C594">
        <v>35867612</v>
      </c>
      <c r="D594">
        <v>29174913</v>
      </c>
      <c r="E594">
        <v>1</v>
      </c>
      <c r="F594">
        <v>1</v>
      </c>
      <c r="G594">
        <v>1</v>
      </c>
      <c r="H594">
        <v>2</v>
      </c>
      <c r="I594" t="s">
        <v>578</v>
      </c>
      <c r="J594" t="s">
        <v>579</v>
      </c>
      <c r="K594" t="s">
        <v>580</v>
      </c>
      <c r="L594">
        <v>1368</v>
      </c>
      <c r="N594">
        <v>1011</v>
      </c>
      <c r="O594" t="s">
        <v>567</v>
      </c>
      <c r="P594" t="s">
        <v>567</v>
      </c>
      <c r="Q594">
        <v>1</v>
      </c>
      <c r="X594">
        <v>0.01</v>
      </c>
      <c r="Y594">
        <v>0</v>
      </c>
      <c r="Z594">
        <v>87.17</v>
      </c>
      <c r="AA594">
        <v>11.6</v>
      </c>
      <c r="AB594">
        <v>0</v>
      </c>
      <c r="AC594">
        <v>0</v>
      </c>
      <c r="AD594">
        <v>1</v>
      </c>
      <c r="AE594">
        <v>0</v>
      </c>
      <c r="AF594" t="s">
        <v>133</v>
      </c>
      <c r="AG594">
        <v>1.2500000000000001E-2</v>
      </c>
      <c r="AH594">
        <v>2</v>
      </c>
      <c r="AI594">
        <v>35867616</v>
      </c>
      <c r="AJ594">
        <v>616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>
      <c r="A595">
        <f>ROW(Source!A547)</f>
        <v>547</v>
      </c>
      <c r="B595">
        <v>35867624</v>
      </c>
      <c r="C595">
        <v>35867612</v>
      </c>
      <c r="D595">
        <v>29109386</v>
      </c>
      <c r="E595">
        <v>1</v>
      </c>
      <c r="F595">
        <v>1</v>
      </c>
      <c r="G595">
        <v>1</v>
      </c>
      <c r="H595">
        <v>3</v>
      </c>
      <c r="I595" t="s">
        <v>729</v>
      </c>
      <c r="J595" t="s">
        <v>730</v>
      </c>
      <c r="K595" t="s">
        <v>731</v>
      </c>
      <c r="L595">
        <v>1348</v>
      </c>
      <c r="N595">
        <v>1009</v>
      </c>
      <c r="O595" t="s">
        <v>30</v>
      </c>
      <c r="P595" t="s">
        <v>30</v>
      </c>
      <c r="Q595">
        <v>1000</v>
      </c>
      <c r="X595">
        <v>3.4099999999999998E-2</v>
      </c>
      <c r="Y595">
        <v>11300.01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3</v>
      </c>
      <c r="AG595">
        <v>3.4099999999999998E-2</v>
      </c>
      <c r="AH595">
        <v>2</v>
      </c>
      <c r="AI595">
        <v>35867617</v>
      </c>
      <c r="AJ595">
        <v>617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>
      <c r="A596">
        <f>ROW(Source!A547)</f>
        <v>547</v>
      </c>
      <c r="B596">
        <v>35867625</v>
      </c>
      <c r="C596">
        <v>35867612</v>
      </c>
      <c r="D596">
        <v>29107800</v>
      </c>
      <c r="E596">
        <v>1</v>
      </c>
      <c r="F596">
        <v>1</v>
      </c>
      <c r="G596">
        <v>1</v>
      </c>
      <c r="H596">
        <v>3</v>
      </c>
      <c r="I596" t="s">
        <v>592</v>
      </c>
      <c r="J596" t="s">
        <v>593</v>
      </c>
      <c r="K596" t="s">
        <v>594</v>
      </c>
      <c r="L596">
        <v>1346</v>
      </c>
      <c r="N596">
        <v>1009</v>
      </c>
      <c r="O596" t="s">
        <v>160</v>
      </c>
      <c r="P596" t="s">
        <v>160</v>
      </c>
      <c r="Q596">
        <v>1</v>
      </c>
      <c r="X596">
        <v>0.01</v>
      </c>
      <c r="Y596">
        <v>1.81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0.01</v>
      </c>
      <c r="AH596">
        <v>2</v>
      </c>
      <c r="AI596">
        <v>35867618</v>
      </c>
      <c r="AJ596">
        <v>618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>
        <f>ROW(Source!A547)</f>
        <v>547</v>
      </c>
      <c r="B597">
        <v>35867626</v>
      </c>
      <c r="C597">
        <v>35867612</v>
      </c>
      <c r="D597">
        <v>29109603</v>
      </c>
      <c r="E597">
        <v>1</v>
      </c>
      <c r="F597">
        <v>1</v>
      </c>
      <c r="G597">
        <v>1</v>
      </c>
      <c r="H597">
        <v>3</v>
      </c>
      <c r="I597" t="s">
        <v>732</v>
      </c>
      <c r="J597" t="s">
        <v>733</v>
      </c>
      <c r="K597" t="s">
        <v>734</v>
      </c>
      <c r="L597">
        <v>1327</v>
      </c>
      <c r="N597">
        <v>1005</v>
      </c>
      <c r="O597" t="s">
        <v>155</v>
      </c>
      <c r="P597" t="s">
        <v>155</v>
      </c>
      <c r="Q597">
        <v>1</v>
      </c>
      <c r="X597">
        <v>112</v>
      </c>
      <c r="Y597">
        <v>55.16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3</v>
      </c>
      <c r="AG597">
        <v>112</v>
      </c>
      <c r="AH597">
        <v>2</v>
      </c>
      <c r="AI597">
        <v>35867619</v>
      </c>
      <c r="AJ597">
        <v>619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>
      <c r="A598">
        <f>ROW(Source!A548)</f>
        <v>548</v>
      </c>
      <c r="B598">
        <v>36145002</v>
      </c>
      <c r="C598">
        <v>35867627</v>
      </c>
      <c r="D598">
        <v>29364679</v>
      </c>
      <c r="E598">
        <v>1</v>
      </c>
      <c r="F598">
        <v>1</v>
      </c>
      <c r="G598">
        <v>1</v>
      </c>
      <c r="H598">
        <v>1</v>
      </c>
      <c r="I598" t="s">
        <v>735</v>
      </c>
      <c r="J598" t="s">
        <v>3</v>
      </c>
      <c r="K598" t="s">
        <v>736</v>
      </c>
      <c r="L598">
        <v>1369</v>
      </c>
      <c r="N598">
        <v>1013</v>
      </c>
      <c r="O598" t="s">
        <v>561</v>
      </c>
      <c r="P598" t="s">
        <v>561</v>
      </c>
      <c r="Q598">
        <v>1</v>
      </c>
      <c r="X598">
        <v>30.48</v>
      </c>
      <c r="Y598">
        <v>0</v>
      </c>
      <c r="Z598">
        <v>0</v>
      </c>
      <c r="AA598">
        <v>0</v>
      </c>
      <c r="AB598">
        <v>316.85000000000002</v>
      </c>
      <c r="AC598">
        <v>0</v>
      </c>
      <c r="AD598">
        <v>1</v>
      </c>
      <c r="AE598">
        <v>1</v>
      </c>
      <c r="AF598" t="s">
        <v>3</v>
      </c>
      <c r="AG598">
        <v>30.48</v>
      </c>
      <c r="AH598">
        <v>2</v>
      </c>
      <c r="AI598">
        <v>36145002</v>
      </c>
      <c r="AJ598">
        <v>620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>
      <c r="A599">
        <f>ROW(Source!A548)</f>
        <v>548</v>
      </c>
      <c r="B599">
        <v>36145003</v>
      </c>
      <c r="C599">
        <v>35867627</v>
      </c>
      <c r="D599">
        <v>121548</v>
      </c>
      <c r="E599">
        <v>1</v>
      </c>
      <c r="F599">
        <v>1</v>
      </c>
      <c r="G599">
        <v>1</v>
      </c>
      <c r="H599">
        <v>1</v>
      </c>
      <c r="I599" t="s">
        <v>35</v>
      </c>
      <c r="J599" t="s">
        <v>3</v>
      </c>
      <c r="K599" t="s">
        <v>562</v>
      </c>
      <c r="L599">
        <v>608254</v>
      </c>
      <c r="N599">
        <v>1013</v>
      </c>
      <c r="O599" t="s">
        <v>563</v>
      </c>
      <c r="P599" t="s">
        <v>563</v>
      </c>
      <c r="Q599">
        <v>1</v>
      </c>
      <c r="X599">
        <v>0.03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2</v>
      </c>
      <c r="AF599" t="s">
        <v>3</v>
      </c>
      <c r="AG599">
        <v>0.03</v>
      </c>
      <c r="AH599">
        <v>2</v>
      </c>
      <c r="AI599">
        <v>36145003</v>
      </c>
      <c r="AJ599">
        <v>621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>
      <c r="A600">
        <f>ROW(Source!A548)</f>
        <v>548</v>
      </c>
      <c r="B600">
        <v>36145004</v>
      </c>
      <c r="C600">
        <v>35867627</v>
      </c>
      <c r="D600">
        <v>29172362</v>
      </c>
      <c r="E600">
        <v>1</v>
      </c>
      <c r="F600">
        <v>1</v>
      </c>
      <c r="G600">
        <v>1</v>
      </c>
      <c r="H600">
        <v>2</v>
      </c>
      <c r="I600" t="s">
        <v>737</v>
      </c>
      <c r="J600" t="s">
        <v>738</v>
      </c>
      <c r="K600" t="s">
        <v>739</v>
      </c>
      <c r="L600">
        <v>1368</v>
      </c>
      <c r="N600">
        <v>1011</v>
      </c>
      <c r="O600" t="s">
        <v>567</v>
      </c>
      <c r="P600" t="s">
        <v>567</v>
      </c>
      <c r="Q600">
        <v>1</v>
      </c>
      <c r="X600">
        <v>0.03</v>
      </c>
      <c r="Y600">
        <v>0</v>
      </c>
      <c r="Z600">
        <v>134.65</v>
      </c>
      <c r="AA600">
        <v>13.5</v>
      </c>
      <c r="AB600">
        <v>0</v>
      </c>
      <c r="AC600">
        <v>0</v>
      </c>
      <c r="AD600">
        <v>1</v>
      </c>
      <c r="AE600">
        <v>0</v>
      </c>
      <c r="AF600" t="s">
        <v>3</v>
      </c>
      <c r="AG600">
        <v>0.03</v>
      </c>
      <c r="AH600">
        <v>2</v>
      </c>
      <c r="AI600">
        <v>36145004</v>
      </c>
      <c r="AJ600">
        <v>622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>
        <f>ROW(Source!A548)</f>
        <v>548</v>
      </c>
      <c r="B601">
        <v>36145005</v>
      </c>
      <c r="C601">
        <v>35867627</v>
      </c>
      <c r="D601">
        <v>29174913</v>
      </c>
      <c r="E601">
        <v>1</v>
      </c>
      <c r="F601">
        <v>1</v>
      </c>
      <c r="G601">
        <v>1</v>
      </c>
      <c r="H601">
        <v>2</v>
      </c>
      <c r="I601" t="s">
        <v>578</v>
      </c>
      <c r="J601" t="s">
        <v>579</v>
      </c>
      <c r="K601" t="s">
        <v>580</v>
      </c>
      <c r="L601">
        <v>1368</v>
      </c>
      <c r="N601">
        <v>1011</v>
      </c>
      <c r="O601" t="s">
        <v>567</v>
      </c>
      <c r="P601" t="s">
        <v>567</v>
      </c>
      <c r="Q601">
        <v>1</v>
      </c>
      <c r="X601">
        <v>0.02</v>
      </c>
      <c r="Y601">
        <v>0</v>
      </c>
      <c r="Z601">
        <v>87.17</v>
      </c>
      <c r="AA601">
        <v>11.6</v>
      </c>
      <c r="AB601">
        <v>0</v>
      </c>
      <c r="AC601">
        <v>0</v>
      </c>
      <c r="AD601">
        <v>1</v>
      </c>
      <c r="AE601">
        <v>0</v>
      </c>
      <c r="AF601" t="s">
        <v>3</v>
      </c>
      <c r="AG601">
        <v>0.02</v>
      </c>
      <c r="AH601">
        <v>2</v>
      </c>
      <c r="AI601">
        <v>36145005</v>
      </c>
      <c r="AJ601">
        <v>623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>
      <c r="A602">
        <f>ROW(Source!A548)</f>
        <v>548</v>
      </c>
      <c r="B602">
        <v>36145006</v>
      </c>
      <c r="C602">
        <v>35867627</v>
      </c>
      <c r="D602">
        <v>29114246</v>
      </c>
      <c r="E602">
        <v>1</v>
      </c>
      <c r="F602">
        <v>1</v>
      </c>
      <c r="G602">
        <v>1</v>
      </c>
      <c r="H602">
        <v>3</v>
      </c>
      <c r="I602" t="s">
        <v>740</v>
      </c>
      <c r="J602" t="s">
        <v>741</v>
      </c>
      <c r="K602" t="s">
        <v>742</v>
      </c>
      <c r="L602">
        <v>1346</v>
      </c>
      <c r="N602">
        <v>1009</v>
      </c>
      <c r="O602" t="s">
        <v>160</v>
      </c>
      <c r="P602" t="s">
        <v>160</v>
      </c>
      <c r="Q602">
        <v>1</v>
      </c>
      <c r="X602">
        <v>1.5</v>
      </c>
      <c r="Y602">
        <v>9.0399999999999991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3</v>
      </c>
      <c r="AG602">
        <v>1.5</v>
      </c>
      <c r="AH602">
        <v>2</v>
      </c>
      <c r="AI602">
        <v>36145006</v>
      </c>
      <c r="AJ602">
        <v>624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>
        <f>ROW(Source!A548)</f>
        <v>548</v>
      </c>
      <c r="B603">
        <v>36145007</v>
      </c>
      <c r="C603">
        <v>35867627</v>
      </c>
      <c r="D603">
        <v>29110838</v>
      </c>
      <c r="E603">
        <v>1</v>
      </c>
      <c r="F603">
        <v>1</v>
      </c>
      <c r="G603">
        <v>1</v>
      </c>
      <c r="H603">
        <v>3</v>
      </c>
      <c r="I603" t="s">
        <v>743</v>
      </c>
      <c r="J603" t="s">
        <v>744</v>
      </c>
      <c r="K603" t="s">
        <v>745</v>
      </c>
      <c r="L603">
        <v>1346</v>
      </c>
      <c r="N603">
        <v>1009</v>
      </c>
      <c r="O603" t="s">
        <v>160</v>
      </c>
      <c r="P603" t="s">
        <v>160</v>
      </c>
      <c r="Q603">
        <v>1</v>
      </c>
      <c r="X603">
        <v>0.42</v>
      </c>
      <c r="Y603">
        <v>30.5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0.42</v>
      </c>
      <c r="AH603">
        <v>2</v>
      </c>
      <c r="AI603">
        <v>36145007</v>
      </c>
      <c r="AJ603">
        <v>625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>
      <c r="A604">
        <f>ROW(Source!A548)</f>
        <v>548</v>
      </c>
      <c r="B604">
        <v>36145008</v>
      </c>
      <c r="C604">
        <v>35867627</v>
      </c>
      <c r="D604">
        <v>29149204</v>
      </c>
      <c r="E604">
        <v>1</v>
      </c>
      <c r="F604">
        <v>1</v>
      </c>
      <c r="G604">
        <v>1</v>
      </c>
      <c r="H604">
        <v>3</v>
      </c>
      <c r="I604" t="s">
        <v>746</v>
      </c>
      <c r="J604" t="s">
        <v>747</v>
      </c>
      <c r="K604" t="s">
        <v>748</v>
      </c>
      <c r="L604">
        <v>1348</v>
      </c>
      <c r="N604">
        <v>1009</v>
      </c>
      <c r="O604" t="s">
        <v>30</v>
      </c>
      <c r="P604" t="s">
        <v>30</v>
      </c>
      <c r="Q604">
        <v>1000</v>
      </c>
      <c r="X604">
        <v>3.15E-3</v>
      </c>
      <c r="Y604">
        <v>729.98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3</v>
      </c>
      <c r="AG604">
        <v>3.15E-3</v>
      </c>
      <c r="AH604">
        <v>2</v>
      </c>
      <c r="AI604">
        <v>36145008</v>
      </c>
      <c r="AJ604">
        <v>626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>
      <c r="A605">
        <f>ROW(Source!A548)</f>
        <v>548</v>
      </c>
      <c r="B605">
        <v>36145009</v>
      </c>
      <c r="C605">
        <v>35867627</v>
      </c>
      <c r="D605">
        <v>29170678</v>
      </c>
      <c r="E605">
        <v>1</v>
      </c>
      <c r="F605">
        <v>1</v>
      </c>
      <c r="G605">
        <v>1</v>
      </c>
      <c r="H605">
        <v>3</v>
      </c>
      <c r="I605" t="s">
        <v>749</v>
      </c>
      <c r="J605" t="s">
        <v>750</v>
      </c>
      <c r="K605" t="s">
        <v>751</v>
      </c>
      <c r="L605">
        <v>1354</v>
      </c>
      <c r="N605">
        <v>1010</v>
      </c>
      <c r="O605" t="s">
        <v>237</v>
      </c>
      <c r="P605" t="s">
        <v>237</v>
      </c>
      <c r="Q605">
        <v>1</v>
      </c>
      <c r="X605">
        <v>102</v>
      </c>
      <c r="Y605">
        <v>0.28000000000000003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102</v>
      </c>
      <c r="AH605">
        <v>2</v>
      </c>
      <c r="AI605">
        <v>36145009</v>
      </c>
      <c r="AJ605">
        <v>630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>
      <c r="A606">
        <f>ROW(Source!A548)</f>
        <v>548</v>
      </c>
      <c r="B606">
        <v>36145010</v>
      </c>
      <c r="C606">
        <v>35867627</v>
      </c>
      <c r="D606">
        <v>29171808</v>
      </c>
      <c r="E606">
        <v>1</v>
      </c>
      <c r="F606">
        <v>1</v>
      </c>
      <c r="G606">
        <v>1</v>
      </c>
      <c r="H606">
        <v>3</v>
      </c>
      <c r="I606" t="s">
        <v>752</v>
      </c>
      <c r="J606" t="s">
        <v>753</v>
      </c>
      <c r="K606" t="s">
        <v>754</v>
      </c>
      <c r="L606">
        <v>1374</v>
      </c>
      <c r="N606">
        <v>1013</v>
      </c>
      <c r="O606" t="s">
        <v>755</v>
      </c>
      <c r="P606" t="s">
        <v>755</v>
      </c>
      <c r="Q606">
        <v>1</v>
      </c>
      <c r="X606">
        <v>6.05</v>
      </c>
      <c r="Y606">
        <v>1</v>
      </c>
      <c r="Z606">
        <v>0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3</v>
      </c>
      <c r="AG606">
        <v>6.05</v>
      </c>
      <c r="AH606">
        <v>2</v>
      </c>
      <c r="AI606">
        <v>36145010</v>
      </c>
      <c r="AJ606">
        <v>631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>
        <f>ROW(Source!A552)</f>
        <v>552</v>
      </c>
      <c r="B607">
        <v>36145011</v>
      </c>
      <c r="C607">
        <v>35867652</v>
      </c>
      <c r="D607">
        <v>29364679</v>
      </c>
      <c r="E607">
        <v>1</v>
      </c>
      <c r="F607">
        <v>1</v>
      </c>
      <c r="G607">
        <v>1</v>
      </c>
      <c r="H607">
        <v>1</v>
      </c>
      <c r="I607" t="s">
        <v>735</v>
      </c>
      <c r="J607" t="s">
        <v>3</v>
      </c>
      <c r="K607" t="s">
        <v>736</v>
      </c>
      <c r="L607">
        <v>1369</v>
      </c>
      <c r="N607">
        <v>1013</v>
      </c>
      <c r="O607" t="s">
        <v>561</v>
      </c>
      <c r="P607" t="s">
        <v>561</v>
      </c>
      <c r="Q607">
        <v>1</v>
      </c>
      <c r="X607">
        <v>26.24</v>
      </c>
      <c r="Y607">
        <v>0</v>
      </c>
      <c r="Z607">
        <v>0</v>
      </c>
      <c r="AA607">
        <v>0</v>
      </c>
      <c r="AB607">
        <v>316.85000000000002</v>
      </c>
      <c r="AC607">
        <v>0</v>
      </c>
      <c r="AD607">
        <v>1</v>
      </c>
      <c r="AE607">
        <v>1</v>
      </c>
      <c r="AF607" t="s">
        <v>3</v>
      </c>
      <c r="AG607">
        <v>26.24</v>
      </c>
      <c r="AH607">
        <v>2</v>
      </c>
      <c r="AI607">
        <v>36145011</v>
      </c>
      <c r="AJ607">
        <v>632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>
        <f>ROW(Source!A552)</f>
        <v>552</v>
      </c>
      <c r="B608">
        <v>36145012</v>
      </c>
      <c r="C608">
        <v>35867652</v>
      </c>
      <c r="D608">
        <v>121548</v>
      </c>
      <c r="E608">
        <v>1</v>
      </c>
      <c r="F608">
        <v>1</v>
      </c>
      <c r="G608">
        <v>1</v>
      </c>
      <c r="H608">
        <v>1</v>
      </c>
      <c r="I608" t="s">
        <v>35</v>
      </c>
      <c r="J608" t="s">
        <v>3</v>
      </c>
      <c r="K608" t="s">
        <v>562</v>
      </c>
      <c r="L608">
        <v>608254</v>
      </c>
      <c r="N608">
        <v>1013</v>
      </c>
      <c r="O608" t="s">
        <v>563</v>
      </c>
      <c r="P608" t="s">
        <v>563</v>
      </c>
      <c r="Q608">
        <v>1</v>
      </c>
      <c r="X608">
        <v>0.03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2</v>
      </c>
      <c r="AF608" t="s">
        <v>3</v>
      </c>
      <c r="AG608">
        <v>0.03</v>
      </c>
      <c r="AH608">
        <v>2</v>
      </c>
      <c r="AI608">
        <v>36145012</v>
      </c>
      <c r="AJ608">
        <v>633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>
      <c r="A609">
        <f>ROW(Source!A552)</f>
        <v>552</v>
      </c>
      <c r="B609">
        <v>36145013</v>
      </c>
      <c r="C609">
        <v>35867652</v>
      </c>
      <c r="D609">
        <v>29172362</v>
      </c>
      <c r="E609">
        <v>1</v>
      </c>
      <c r="F609">
        <v>1</v>
      </c>
      <c r="G609">
        <v>1</v>
      </c>
      <c r="H609">
        <v>2</v>
      </c>
      <c r="I609" t="s">
        <v>737</v>
      </c>
      <c r="J609" t="s">
        <v>738</v>
      </c>
      <c r="K609" t="s">
        <v>739</v>
      </c>
      <c r="L609">
        <v>1368</v>
      </c>
      <c r="N609">
        <v>1011</v>
      </c>
      <c r="O609" t="s">
        <v>567</v>
      </c>
      <c r="P609" t="s">
        <v>567</v>
      </c>
      <c r="Q609">
        <v>1</v>
      </c>
      <c r="X609">
        <v>0.03</v>
      </c>
      <c r="Y609">
        <v>0</v>
      </c>
      <c r="Z609">
        <v>134.65</v>
      </c>
      <c r="AA609">
        <v>13.5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0.03</v>
      </c>
      <c r="AH609">
        <v>2</v>
      </c>
      <c r="AI609">
        <v>36145013</v>
      </c>
      <c r="AJ609">
        <v>634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>
      <c r="A610">
        <f>ROW(Source!A552)</f>
        <v>552</v>
      </c>
      <c r="B610">
        <v>36145014</v>
      </c>
      <c r="C610">
        <v>35867652</v>
      </c>
      <c r="D610">
        <v>29174913</v>
      </c>
      <c r="E610">
        <v>1</v>
      </c>
      <c r="F610">
        <v>1</v>
      </c>
      <c r="G610">
        <v>1</v>
      </c>
      <c r="H610">
        <v>2</v>
      </c>
      <c r="I610" t="s">
        <v>578</v>
      </c>
      <c r="J610" t="s">
        <v>579</v>
      </c>
      <c r="K610" t="s">
        <v>580</v>
      </c>
      <c r="L610">
        <v>1368</v>
      </c>
      <c r="N610">
        <v>1011</v>
      </c>
      <c r="O610" t="s">
        <v>567</v>
      </c>
      <c r="P610" t="s">
        <v>567</v>
      </c>
      <c r="Q610">
        <v>1</v>
      </c>
      <c r="X610">
        <v>0.02</v>
      </c>
      <c r="Y610">
        <v>0</v>
      </c>
      <c r="Z610">
        <v>87.17</v>
      </c>
      <c r="AA610">
        <v>11.6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0.02</v>
      </c>
      <c r="AH610">
        <v>2</v>
      </c>
      <c r="AI610">
        <v>36145014</v>
      </c>
      <c r="AJ610">
        <v>635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>
        <f>ROW(Source!A552)</f>
        <v>552</v>
      </c>
      <c r="B611">
        <v>36145015</v>
      </c>
      <c r="C611">
        <v>35867652</v>
      </c>
      <c r="D611">
        <v>29149204</v>
      </c>
      <c r="E611">
        <v>1</v>
      </c>
      <c r="F611">
        <v>1</v>
      </c>
      <c r="G611">
        <v>1</v>
      </c>
      <c r="H611">
        <v>3</v>
      </c>
      <c r="I611" t="s">
        <v>746</v>
      </c>
      <c r="J611" t="s">
        <v>747</v>
      </c>
      <c r="K611" t="s">
        <v>748</v>
      </c>
      <c r="L611">
        <v>1348</v>
      </c>
      <c r="N611">
        <v>1009</v>
      </c>
      <c r="O611" t="s">
        <v>30</v>
      </c>
      <c r="P611" t="s">
        <v>30</v>
      </c>
      <c r="Q611">
        <v>1000</v>
      </c>
      <c r="X611">
        <v>3.15E-3</v>
      </c>
      <c r="Y611">
        <v>729.98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3.15E-3</v>
      </c>
      <c r="AH611">
        <v>2</v>
      </c>
      <c r="AI611">
        <v>36145015</v>
      </c>
      <c r="AJ611">
        <v>636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>
      <c r="A612">
        <f>ROW(Source!A552)</f>
        <v>552</v>
      </c>
      <c r="B612">
        <v>36145016</v>
      </c>
      <c r="C612">
        <v>35867652</v>
      </c>
      <c r="D612">
        <v>29170678</v>
      </c>
      <c r="E612">
        <v>1</v>
      </c>
      <c r="F612">
        <v>1</v>
      </c>
      <c r="G612">
        <v>1</v>
      </c>
      <c r="H612">
        <v>3</v>
      </c>
      <c r="I612" t="s">
        <v>749</v>
      </c>
      <c r="J612" t="s">
        <v>750</v>
      </c>
      <c r="K612" t="s">
        <v>751</v>
      </c>
      <c r="L612">
        <v>1354</v>
      </c>
      <c r="N612">
        <v>1010</v>
      </c>
      <c r="O612" t="s">
        <v>237</v>
      </c>
      <c r="P612" t="s">
        <v>237</v>
      </c>
      <c r="Q612">
        <v>1</v>
      </c>
      <c r="X612">
        <v>102</v>
      </c>
      <c r="Y612">
        <v>0.28000000000000003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0</v>
      </c>
      <c r="AF612" t="s">
        <v>3</v>
      </c>
      <c r="AG612">
        <v>102</v>
      </c>
      <c r="AH612">
        <v>2</v>
      </c>
      <c r="AI612">
        <v>36145016</v>
      </c>
      <c r="AJ612">
        <v>638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>
        <f>ROW(Source!A552)</f>
        <v>552</v>
      </c>
      <c r="B613">
        <v>36145017</v>
      </c>
      <c r="C613">
        <v>35867652</v>
      </c>
      <c r="D613">
        <v>29171808</v>
      </c>
      <c r="E613">
        <v>1</v>
      </c>
      <c r="F613">
        <v>1</v>
      </c>
      <c r="G613">
        <v>1</v>
      </c>
      <c r="H613">
        <v>3</v>
      </c>
      <c r="I613" t="s">
        <v>752</v>
      </c>
      <c r="J613" t="s">
        <v>753</v>
      </c>
      <c r="K613" t="s">
        <v>754</v>
      </c>
      <c r="L613">
        <v>1374</v>
      </c>
      <c r="N613">
        <v>1013</v>
      </c>
      <c r="O613" t="s">
        <v>755</v>
      </c>
      <c r="P613" t="s">
        <v>755</v>
      </c>
      <c r="Q613">
        <v>1</v>
      </c>
      <c r="X613">
        <v>5.21</v>
      </c>
      <c r="Y613">
        <v>1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0</v>
      </c>
      <c r="AF613" t="s">
        <v>3</v>
      </c>
      <c r="AG613">
        <v>5.21</v>
      </c>
      <c r="AH613">
        <v>2</v>
      </c>
      <c r="AI613">
        <v>36145017</v>
      </c>
      <c r="AJ613">
        <v>640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>
      <c r="A614">
        <f>ROW(Source!A555)</f>
        <v>555</v>
      </c>
      <c r="B614">
        <v>36127672</v>
      </c>
      <c r="C614">
        <v>36127670</v>
      </c>
      <c r="D614">
        <v>18409850</v>
      </c>
      <c r="E614">
        <v>1</v>
      </c>
      <c r="F614">
        <v>1</v>
      </c>
      <c r="G614">
        <v>1</v>
      </c>
      <c r="H614">
        <v>1</v>
      </c>
      <c r="I614" t="s">
        <v>674</v>
      </c>
      <c r="J614" t="s">
        <v>3</v>
      </c>
      <c r="K614" t="s">
        <v>675</v>
      </c>
      <c r="L614">
        <v>1369</v>
      </c>
      <c r="N614">
        <v>1013</v>
      </c>
      <c r="O614" t="s">
        <v>561</v>
      </c>
      <c r="P614" t="s">
        <v>561</v>
      </c>
      <c r="Q614">
        <v>1</v>
      </c>
      <c r="X614">
        <v>97</v>
      </c>
      <c r="Y614">
        <v>0</v>
      </c>
      <c r="Z614">
        <v>0</v>
      </c>
      <c r="AA614">
        <v>0</v>
      </c>
      <c r="AB614">
        <v>289.7</v>
      </c>
      <c r="AC614">
        <v>0</v>
      </c>
      <c r="AD614">
        <v>1</v>
      </c>
      <c r="AE614">
        <v>1</v>
      </c>
      <c r="AF614" t="s">
        <v>134</v>
      </c>
      <c r="AG614">
        <v>111.55</v>
      </c>
      <c r="AH614">
        <v>2</v>
      </c>
      <c r="AI614">
        <v>36127672</v>
      </c>
      <c r="AJ614">
        <v>641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>
        <f>ROW(Source!A555)</f>
        <v>555</v>
      </c>
      <c r="B615">
        <v>36127673</v>
      </c>
      <c r="C615">
        <v>36127670</v>
      </c>
      <c r="D615">
        <v>29173472</v>
      </c>
      <c r="E615">
        <v>1</v>
      </c>
      <c r="F615">
        <v>1</v>
      </c>
      <c r="G615">
        <v>1</v>
      </c>
      <c r="H615">
        <v>2</v>
      </c>
      <c r="I615" t="s">
        <v>624</v>
      </c>
      <c r="J615" t="s">
        <v>625</v>
      </c>
      <c r="K615" t="s">
        <v>626</v>
      </c>
      <c r="L615">
        <v>1368</v>
      </c>
      <c r="N615">
        <v>1011</v>
      </c>
      <c r="O615" t="s">
        <v>567</v>
      </c>
      <c r="P615" t="s">
        <v>567</v>
      </c>
      <c r="Q615">
        <v>1</v>
      </c>
      <c r="X615">
        <v>2.2000000000000002</v>
      </c>
      <c r="Y615">
        <v>0</v>
      </c>
      <c r="Z615">
        <v>3</v>
      </c>
      <c r="AA615">
        <v>0</v>
      </c>
      <c r="AB615">
        <v>0</v>
      </c>
      <c r="AC615">
        <v>0</v>
      </c>
      <c r="AD615">
        <v>1</v>
      </c>
      <c r="AE615">
        <v>0</v>
      </c>
      <c r="AF615" t="s">
        <v>133</v>
      </c>
      <c r="AG615">
        <v>2.75</v>
      </c>
      <c r="AH615">
        <v>2</v>
      </c>
      <c r="AI615">
        <v>36127673</v>
      </c>
      <c r="AJ615">
        <v>642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>
      <c r="A616">
        <f>ROW(Source!A555)</f>
        <v>555</v>
      </c>
      <c r="B616">
        <v>36127674</v>
      </c>
      <c r="C616">
        <v>36127670</v>
      </c>
      <c r="D616">
        <v>29174538</v>
      </c>
      <c r="E616">
        <v>1</v>
      </c>
      <c r="F616">
        <v>1</v>
      </c>
      <c r="G616">
        <v>1</v>
      </c>
      <c r="H616">
        <v>2</v>
      </c>
      <c r="I616" t="s">
        <v>676</v>
      </c>
      <c r="J616" t="s">
        <v>677</v>
      </c>
      <c r="K616" t="s">
        <v>678</v>
      </c>
      <c r="L616">
        <v>1368</v>
      </c>
      <c r="N616">
        <v>1011</v>
      </c>
      <c r="O616" t="s">
        <v>567</v>
      </c>
      <c r="P616" t="s">
        <v>567</v>
      </c>
      <c r="Q616">
        <v>1</v>
      </c>
      <c r="X616">
        <v>0.32</v>
      </c>
      <c r="Y616">
        <v>0</v>
      </c>
      <c r="Z616">
        <v>33.590000000000003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133</v>
      </c>
      <c r="AG616">
        <v>0.4</v>
      </c>
      <c r="AH616">
        <v>2</v>
      </c>
      <c r="AI616">
        <v>36127674</v>
      </c>
      <c r="AJ616">
        <v>643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>
      <c r="A617">
        <f>ROW(Source!A555)</f>
        <v>555</v>
      </c>
      <c r="B617">
        <v>36127675</v>
      </c>
      <c r="C617">
        <v>36127670</v>
      </c>
      <c r="D617">
        <v>29174580</v>
      </c>
      <c r="E617">
        <v>1</v>
      </c>
      <c r="F617">
        <v>1</v>
      </c>
      <c r="G617">
        <v>1</v>
      </c>
      <c r="H617">
        <v>2</v>
      </c>
      <c r="I617" t="s">
        <v>679</v>
      </c>
      <c r="J617" t="s">
        <v>680</v>
      </c>
      <c r="K617" t="s">
        <v>681</v>
      </c>
      <c r="L617">
        <v>1368</v>
      </c>
      <c r="N617">
        <v>1011</v>
      </c>
      <c r="O617" t="s">
        <v>567</v>
      </c>
      <c r="P617" t="s">
        <v>567</v>
      </c>
      <c r="Q617">
        <v>1</v>
      </c>
      <c r="X617">
        <v>1.3</v>
      </c>
      <c r="Y617">
        <v>0</v>
      </c>
      <c r="Z617">
        <v>2.08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133</v>
      </c>
      <c r="AG617">
        <v>1.625</v>
      </c>
      <c r="AH617">
        <v>2</v>
      </c>
      <c r="AI617">
        <v>36127675</v>
      </c>
      <c r="AJ617">
        <v>644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>
      <c r="A618">
        <f>ROW(Source!A555)</f>
        <v>555</v>
      </c>
      <c r="B618">
        <v>36127676</v>
      </c>
      <c r="C618">
        <v>36127670</v>
      </c>
      <c r="D618">
        <v>29109354</v>
      </c>
      <c r="E618">
        <v>1</v>
      </c>
      <c r="F618">
        <v>1</v>
      </c>
      <c r="G618">
        <v>1</v>
      </c>
      <c r="H618">
        <v>3</v>
      </c>
      <c r="I618" t="s">
        <v>685</v>
      </c>
      <c r="J618" t="s">
        <v>686</v>
      </c>
      <c r="K618" t="s">
        <v>687</v>
      </c>
      <c r="L618">
        <v>1346</v>
      </c>
      <c r="N618">
        <v>1009</v>
      </c>
      <c r="O618" t="s">
        <v>160</v>
      </c>
      <c r="P618" t="s">
        <v>160</v>
      </c>
      <c r="Q618">
        <v>1</v>
      </c>
      <c r="X618">
        <v>10</v>
      </c>
      <c r="Y618">
        <v>46.72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10</v>
      </c>
      <c r="AH618">
        <v>2</v>
      </c>
      <c r="AI618">
        <v>36127676</v>
      </c>
      <c r="AJ618">
        <v>645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>
        <f>ROW(Source!A555)</f>
        <v>555</v>
      </c>
      <c r="B619">
        <v>36127677</v>
      </c>
      <c r="C619">
        <v>36127670</v>
      </c>
      <c r="D619">
        <v>29109781</v>
      </c>
      <c r="E619">
        <v>1</v>
      </c>
      <c r="F619">
        <v>1</v>
      </c>
      <c r="G619">
        <v>1</v>
      </c>
      <c r="H619">
        <v>3</v>
      </c>
      <c r="I619" t="s">
        <v>691</v>
      </c>
      <c r="J619" t="s">
        <v>692</v>
      </c>
      <c r="K619" t="s">
        <v>693</v>
      </c>
      <c r="L619">
        <v>1346</v>
      </c>
      <c r="N619">
        <v>1009</v>
      </c>
      <c r="O619" t="s">
        <v>160</v>
      </c>
      <c r="P619" t="s">
        <v>160</v>
      </c>
      <c r="Q619">
        <v>1</v>
      </c>
      <c r="X619">
        <v>4</v>
      </c>
      <c r="Y619">
        <v>11.12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 t="s">
        <v>3</v>
      </c>
      <c r="AG619">
        <v>4</v>
      </c>
      <c r="AH619">
        <v>2</v>
      </c>
      <c r="AI619">
        <v>36127677</v>
      </c>
      <c r="AJ619">
        <v>646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>
        <f>ROW(Source!A555)</f>
        <v>555</v>
      </c>
      <c r="B620">
        <v>36127678</v>
      </c>
      <c r="C620">
        <v>36127670</v>
      </c>
      <c r="D620">
        <v>29109782</v>
      </c>
      <c r="E620">
        <v>1</v>
      </c>
      <c r="F620">
        <v>1</v>
      </c>
      <c r="G620">
        <v>1</v>
      </c>
      <c r="H620">
        <v>3</v>
      </c>
      <c r="I620" t="s">
        <v>694</v>
      </c>
      <c r="J620" t="s">
        <v>695</v>
      </c>
      <c r="K620" t="s">
        <v>696</v>
      </c>
      <c r="L620">
        <v>1346</v>
      </c>
      <c r="N620">
        <v>1009</v>
      </c>
      <c r="O620" t="s">
        <v>160</v>
      </c>
      <c r="P620" t="s">
        <v>160</v>
      </c>
      <c r="Q620">
        <v>1</v>
      </c>
      <c r="X620">
        <v>42</v>
      </c>
      <c r="Y620">
        <v>4.3600000000000003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3</v>
      </c>
      <c r="AG620">
        <v>42</v>
      </c>
      <c r="AH620">
        <v>2</v>
      </c>
      <c r="AI620">
        <v>36127678</v>
      </c>
      <c r="AJ620">
        <v>647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>
      <c r="A621">
        <f>ROW(Source!A555)</f>
        <v>555</v>
      </c>
      <c r="B621">
        <v>36127679</v>
      </c>
      <c r="C621">
        <v>36127670</v>
      </c>
      <c r="D621">
        <v>29110699</v>
      </c>
      <c r="E621">
        <v>1</v>
      </c>
      <c r="F621">
        <v>1</v>
      </c>
      <c r="G621">
        <v>1</v>
      </c>
      <c r="H621">
        <v>3</v>
      </c>
      <c r="I621" t="s">
        <v>697</v>
      </c>
      <c r="J621" t="s">
        <v>698</v>
      </c>
      <c r="K621" t="s">
        <v>699</v>
      </c>
      <c r="L621">
        <v>1301</v>
      </c>
      <c r="N621">
        <v>1003</v>
      </c>
      <c r="O621" t="s">
        <v>142</v>
      </c>
      <c r="P621" t="s">
        <v>142</v>
      </c>
      <c r="Q621">
        <v>1</v>
      </c>
      <c r="X621">
        <v>68</v>
      </c>
      <c r="Y621">
        <v>0.17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3</v>
      </c>
      <c r="AG621">
        <v>68</v>
      </c>
      <c r="AH621">
        <v>2</v>
      </c>
      <c r="AI621">
        <v>36127679</v>
      </c>
      <c r="AJ621">
        <v>648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>
        <f>ROW(Source!A555)</f>
        <v>555</v>
      </c>
      <c r="B622">
        <v>36127680</v>
      </c>
      <c r="C622">
        <v>36127670</v>
      </c>
      <c r="D622">
        <v>29110797</v>
      </c>
      <c r="E622">
        <v>1</v>
      </c>
      <c r="F622">
        <v>1</v>
      </c>
      <c r="G622">
        <v>1</v>
      </c>
      <c r="H622">
        <v>3</v>
      </c>
      <c r="I622" t="s">
        <v>700</v>
      </c>
      <c r="J622" t="s">
        <v>701</v>
      </c>
      <c r="K622" t="s">
        <v>702</v>
      </c>
      <c r="L622">
        <v>1301</v>
      </c>
      <c r="N622">
        <v>1003</v>
      </c>
      <c r="O622" t="s">
        <v>142</v>
      </c>
      <c r="P622" t="s">
        <v>142</v>
      </c>
      <c r="Q622">
        <v>1</v>
      </c>
      <c r="X622">
        <v>135</v>
      </c>
      <c r="Y622">
        <v>1.74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3</v>
      </c>
      <c r="AG622">
        <v>135</v>
      </c>
      <c r="AH622">
        <v>2</v>
      </c>
      <c r="AI622">
        <v>36127680</v>
      </c>
      <c r="AJ622">
        <v>649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>
        <f>ROW(Source!A555)</f>
        <v>555</v>
      </c>
      <c r="B623">
        <v>36127681</v>
      </c>
      <c r="C623">
        <v>36127670</v>
      </c>
      <c r="D623">
        <v>29110813</v>
      </c>
      <c r="E623">
        <v>1</v>
      </c>
      <c r="F623">
        <v>1</v>
      </c>
      <c r="G623">
        <v>1</v>
      </c>
      <c r="H623">
        <v>3</v>
      </c>
      <c r="I623" t="s">
        <v>756</v>
      </c>
      <c r="J623" t="s">
        <v>757</v>
      </c>
      <c r="K623" t="s">
        <v>758</v>
      </c>
      <c r="L623">
        <v>1301</v>
      </c>
      <c r="N623">
        <v>1003</v>
      </c>
      <c r="O623" t="s">
        <v>142</v>
      </c>
      <c r="P623" t="s">
        <v>142</v>
      </c>
      <c r="Q623">
        <v>1</v>
      </c>
      <c r="X623">
        <v>135</v>
      </c>
      <c r="Y623">
        <v>0.39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135</v>
      </c>
      <c r="AH623">
        <v>2</v>
      </c>
      <c r="AI623">
        <v>36127681</v>
      </c>
      <c r="AJ623">
        <v>650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>
        <f>ROW(Source!A555)</f>
        <v>555</v>
      </c>
      <c r="B624">
        <v>36127682</v>
      </c>
      <c r="C624">
        <v>36127670</v>
      </c>
      <c r="D624">
        <v>29111455</v>
      </c>
      <c r="E624">
        <v>1</v>
      </c>
      <c r="F624">
        <v>1</v>
      </c>
      <c r="G624">
        <v>1</v>
      </c>
      <c r="H624">
        <v>3</v>
      </c>
      <c r="I624" t="s">
        <v>706</v>
      </c>
      <c r="J624" t="s">
        <v>707</v>
      </c>
      <c r="K624" t="s">
        <v>708</v>
      </c>
      <c r="L624">
        <v>1327</v>
      </c>
      <c r="N624">
        <v>1005</v>
      </c>
      <c r="O624" t="s">
        <v>155</v>
      </c>
      <c r="P624" t="s">
        <v>155</v>
      </c>
      <c r="Q624">
        <v>1</v>
      </c>
      <c r="X624">
        <v>111</v>
      </c>
      <c r="Y624">
        <v>15.06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3</v>
      </c>
      <c r="AG624">
        <v>111</v>
      </c>
      <c r="AH624">
        <v>2</v>
      </c>
      <c r="AI624">
        <v>36127682</v>
      </c>
      <c r="AJ624">
        <v>651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>
        <f>ROW(Source!A555)</f>
        <v>555</v>
      </c>
      <c r="B625">
        <v>36127683</v>
      </c>
      <c r="C625">
        <v>36127670</v>
      </c>
      <c r="D625">
        <v>29114731</v>
      </c>
      <c r="E625">
        <v>1</v>
      </c>
      <c r="F625">
        <v>1</v>
      </c>
      <c r="G625">
        <v>1</v>
      </c>
      <c r="H625">
        <v>3</v>
      </c>
      <c r="I625" t="s">
        <v>759</v>
      </c>
      <c r="J625" t="s">
        <v>760</v>
      </c>
      <c r="K625" t="s">
        <v>761</v>
      </c>
      <c r="L625">
        <v>1354</v>
      </c>
      <c r="N625">
        <v>1010</v>
      </c>
      <c r="O625" t="s">
        <v>237</v>
      </c>
      <c r="P625" t="s">
        <v>237</v>
      </c>
      <c r="Q625">
        <v>1</v>
      </c>
      <c r="X625">
        <v>368</v>
      </c>
      <c r="Y625">
        <v>0.02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368</v>
      </c>
      <c r="AH625">
        <v>2</v>
      </c>
      <c r="AI625">
        <v>36127683</v>
      </c>
      <c r="AJ625">
        <v>652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>
      <c r="A626">
        <f>ROW(Source!A555)</f>
        <v>555</v>
      </c>
      <c r="B626">
        <v>36127684</v>
      </c>
      <c r="C626">
        <v>36127670</v>
      </c>
      <c r="D626">
        <v>29114733</v>
      </c>
      <c r="E626">
        <v>1</v>
      </c>
      <c r="F626">
        <v>1</v>
      </c>
      <c r="G626">
        <v>1</v>
      </c>
      <c r="H626">
        <v>3</v>
      </c>
      <c r="I626" t="s">
        <v>709</v>
      </c>
      <c r="J626" t="s">
        <v>710</v>
      </c>
      <c r="K626" t="s">
        <v>711</v>
      </c>
      <c r="L626">
        <v>1354</v>
      </c>
      <c r="N626">
        <v>1010</v>
      </c>
      <c r="O626" t="s">
        <v>237</v>
      </c>
      <c r="P626" t="s">
        <v>237</v>
      </c>
      <c r="Q626">
        <v>1</v>
      </c>
      <c r="X626">
        <v>2221</v>
      </c>
      <c r="Y626">
        <v>0.02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2221</v>
      </c>
      <c r="AH626">
        <v>2</v>
      </c>
      <c r="AI626">
        <v>36127684</v>
      </c>
      <c r="AJ626">
        <v>653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>
        <f>ROW(Source!A555)</f>
        <v>555</v>
      </c>
      <c r="B627">
        <v>36127685</v>
      </c>
      <c r="C627">
        <v>36127670</v>
      </c>
      <c r="D627">
        <v>29114403</v>
      </c>
      <c r="E627">
        <v>1</v>
      </c>
      <c r="F627">
        <v>1</v>
      </c>
      <c r="G627">
        <v>1</v>
      </c>
      <c r="H627">
        <v>3</v>
      </c>
      <c r="I627" t="s">
        <v>762</v>
      </c>
      <c r="J627" t="s">
        <v>763</v>
      </c>
      <c r="K627" t="s">
        <v>764</v>
      </c>
      <c r="L627">
        <v>1354</v>
      </c>
      <c r="N627">
        <v>1010</v>
      </c>
      <c r="O627" t="s">
        <v>237</v>
      </c>
      <c r="P627" t="s">
        <v>237</v>
      </c>
      <c r="Q627">
        <v>1</v>
      </c>
      <c r="X627">
        <v>81</v>
      </c>
      <c r="Y627">
        <v>0.68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3</v>
      </c>
      <c r="AG627">
        <v>81</v>
      </c>
      <c r="AH627">
        <v>2</v>
      </c>
      <c r="AI627">
        <v>36127685</v>
      </c>
      <c r="AJ627">
        <v>654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>
      <c r="A628">
        <f>ROW(Source!A555)</f>
        <v>555</v>
      </c>
      <c r="B628">
        <v>36127686</v>
      </c>
      <c r="C628">
        <v>36127670</v>
      </c>
      <c r="D628">
        <v>29114482</v>
      </c>
      <c r="E628">
        <v>1</v>
      </c>
      <c r="F628">
        <v>1</v>
      </c>
      <c r="G628">
        <v>1</v>
      </c>
      <c r="H628">
        <v>3</v>
      </c>
      <c r="I628" t="s">
        <v>715</v>
      </c>
      <c r="J628" t="s">
        <v>716</v>
      </c>
      <c r="K628" t="s">
        <v>717</v>
      </c>
      <c r="L628">
        <v>1354</v>
      </c>
      <c r="N628">
        <v>1010</v>
      </c>
      <c r="O628" t="s">
        <v>237</v>
      </c>
      <c r="P628" t="s">
        <v>237</v>
      </c>
      <c r="Q628">
        <v>1</v>
      </c>
      <c r="X628">
        <v>322</v>
      </c>
      <c r="Y628">
        <v>7.0000000000000007E-2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322</v>
      </c>
      <c r="AH628">
        <v>2</v>
      </c>
      <c r="AI628">
        <v>36127686</v>
      </c>
      <c r="AJ628">
        <v>655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>
        <f>ROW(Source!A555)</f>
        <v>555</v>
      </c>
      <c r="B629">
        <v>36127687</v>
      </c>
      <c r="C629">
        <v>36127670</v>
      </c>
      <c r="D629">
        <v>29129587</v>
      </c>
      <c r="E629">
        <v>1</v>
      </c>
      <c r="F629">
        <v>1</v>
      </c>
      <c r="G629">
        <v>1</v>
      </c>
      <c r="H629">
        <v>3</v>
      </c>
      <c r="I629" t="s">
        <v>765</v>
      </c>
      <c r="J629" t="s">
        <v>766</v>
      </c>
      <c r="K629" t="s">
        <v>767</v>
      </c>
      <c r="L629">
        <v>1301</v>
      </c>
      <c r="N629">
        <v>1003</v>
      </c>
      <c r="O629" t="s">
        <v>142</v>
      </c>
      <c r="P629" t="s">
        <v>142</v>
      </c>
      <c r="Q629">
        <v>1</v>
      </c>
      <c r="X629">
        <v>136</v>
      </c>
      <c r="Y629">
        <v>4.18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136</v>
      </c>
      <c r="AH629">
        <v>2</v>
      </c>
      <c r="AI629">
        <v>36127687</v>
      </c>
      <c r="AJ629">
        <v>656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>
        <f>ROW(Source!A555)</f>
        <v>555</v>
      </c>
      <c r="B630">
        <v>36127688</v>
      </c>
      <c r="C630">
        <v>36127670</v>
      </c>
      <c r="D630">
        <v>29129600</v>
      </c>
      <c r="E630">
        <v>1</v>
      </c>
      <c r="F630">
        <v>1</v>
      </c>
      <c r="G630">
        <v>1</v>
      </c>
      <c r="H630">
        <v>3</v>
      </c>
      <c r="I630" t="s">
        <v>768</v>
      </c>
      <c r="J630" t="s">
        <v>769</v>
      </c>
      <c r="K630" t="s">
        <v>770</v>
      </c>
      <c r="L630">
        <v>1301</v>
      </c>
      <c r="N630">
        <v>1003</v>
      </c>
      <c r="O630" t="s">
        <v>142</v>
      </c>
      <c r="P630" t="s">
        <v>142</v>
      </c>
      <c r="Q630">
        <v>1</v>
      </c>
      <c r="X630">
        <v>306</v>
      </c>
      <c r="Y630">
        <v>5.74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306</v>
      </c>
      <c r="AH630">
        <v>2</v>
      </c>
      <c r="AI630">
        <v>36127688</v>
      </c>
      <c r="AJ630">
        <v>657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>
        <f>ROW(Source!A555)</f>
        <v>555</v>
      </c>
      <c r="B631">
        <v>36127689</v>
      </c>
      <c r="C631">
        <v>36127670</v>
      </c>
      <c r="D631">
        <v>29129688</v>
      </c>
      <c r="E631">
        <v>1</v>
      </c>
      <c r="F631">
        <v>1</v>
      </c>
      <c r="G631">
        <v>1</v>
      </c>
      <c r="H631">
        <v>3</v>
      </c>
      <c r="I631" t="s">
        <v>771</v>
      </c>
      <c r="J631" t="s">
        <v>772</v>
      </c>
      <c r="K631" t="s">
        <v>773</v>
      </c>
      <c r="L631">
        <v>1354</v>
      </c>
      <c r="N631">
        <v>1010</v>
      </c>
      <c r="O631" t="s">
        <v>237</v>
      </c>
      <c r="P631" t="s">
        <v>237</v>
      </c>
      <c r="Q631">
        <v>1</v>
      </c>
      <c r="X631">
        <v>81</v>
      </c>
      <c r="Y631">
        <v>1.32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0</v>
      </c>
      <c r="AF631" t="s">
        <v>3</v>
      </c>
      <c r="AG631">
        <v>81</v>
      </c>
      <c r="AH631">
        <v>2</v>
      </c>
      <c r="AI631">
        <v>36127689</v>
      </c>
      <c r="AJ631">
        <v>658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>
        <f>ROW(Source!A555)</f>
        <v>555</v>
      </c>
      <c r="B632">
        <v>36127690</v>
      </c>
      <c r="C632">
        <v>36127670</v>
      </c>
      <c r="D632">
        <v>29129705</v>
      </c>
      <c r="E632">
        <v>1</v>
      </c>
      <c r="F632">
        <v>1</v>
      </c>
      <c r="G632">
        <v>1</v>
      </c>
      <c r="H632">
        <v>3</v>
      </c>
      <c r="I632" t="s">
        <v>774</v>
      </c>
      <c r="J632" t="s">
        <v>775</v>
      </c>
      <c r="K632" t="s">
        <v>776</v>
      </c>
      <c r="L632">
        <v>1354</v>
      </c>
      <c r="N632">
        <v>1010</v>
      </c>
      <c r="O632" t="s">
        <v>237</v>
      </c>
      <c r="P632" t="s">
        <v>237</v>
      </c>
      <c r="Q632">
        <v>1</v>
      </c>
      <c r="X632">
        <v>183</v>
      </c>
      <c r="Y632">
        <v>1.68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3</v>
      </c>
      <c r="AG632">
        <v>183</v>
      </c>
      <c r="AH632">
        <v>2</v>
      </c>
      <c r="AI632">
        <v>36127690</v>
      </c>
      <c r="AJ632">
        <v>659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>
        <f>ROW(Source!A555)</f>
        <v>555</v>
      </c>
      <c r="B633">
        <v>36127691</v>
      </c>
      <c r="C633">
        <v>36127670</v>
      </c>
      <c r="D633">
        <v>29129711</v>
      </c>
      <c r="E633">
        <v>1</v>
      </c>
      <c r="F633">
        <v>1</v>
      </c>
      <c r="G633">
        <v>1</v>
      </c>
      <c r="H633">
        <v>3</v>
      </c>
      <c r="I633" t="s">
        <v>777</v>
      </c>
      <c r="J633" t="s">
        <v>778</v>
      </c>
      <c r="K633" t="s">
        <v>779</v>
      </c>
      <c r="L633">
        <v>1354</v>
      </c>
      <c r="N633">
        <v>1010</v>
      </c>
      <c r="O633" t="s">
        <v>237</v>
      </c>
      <c r="P633" t="s">
        <v>237</v>
      </c>
      <c r="Q633">
        <v>1</v>
      </c>
      <c r="X633">
        <v>81</v>
      </c>
      <c r="Y633">
        <v>0.62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81</v>
      </c>
      <c r="AH633">
        <v>2</v>
      </c>
      <c r="AI633">
        <v>36127691</v>
      </c>
      <c r="AJ633">
        <v>660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>
      <c r="A634">
        <f>ROW(Source!A555)</f>
        <v>555</v>
      </c>
      <c r="B634">
        <v>36127692</v>
      </c>
      <c r="C634">
        <v>36127670</v>
      </c>
      <c r="D634">
        <v>29129694</v>
      </c>
      <c r="E634">
        <v>1</v>
      </c>
      <c r="F634">
        <v>1</v>
      </c>
      <c r="G634">
        <v>1</v>
      </c>
      <c r="H634">
        <v>3</v>
      </c>
      <c r="I634" t="s">
        <v>974</v>
      </c>
      <c r="J634" t="s">
        <v>975</v>
      </c>
      <c r="K634" t="s">
        <v>976</v>
      </c>
      <c r="L634">
        <v>1354</v>
      </c>
      <c r="N634">
        <v>1010</v>
      </c>
      <c r="O634" t="s">
        <v>237</v>
      </c>
      <c r="P634" t="s">
        <v>237</v>
      </c>
      <c r="Q634">
        <v>1</v>
      </c>
      <c r="X634">
        <v>81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s">
        <v>3</v>
      </c>
      <c r="AG634">
        <v>81</v>
      </c>
      <c r="AH634">
        <v>3</v>
      </c>
      <c r="AI634">
        <v>-1</v>
      </c>
      <c r="AJ634" t="s">
        <v>3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>
      <c r="A635">
        <f>ROW(Source!A556)</f>
        <v>556</v>
      </c>
      <c r="B635">
        <v>36145018</v>
      </c>
      <c r="C635">
        <v>36127671</v>
      </c>
      <c r="D635">
        <v>29364679</v>
      </c>
      <c r="E635">
        <v>1</v>
      </c>
      <c r="F635">
        <v>1</v>
      </c>
      <c r="G635">
        <v>1</v>
      </c>
      <c r="H635">
        <v>1</v>
      </c>
      <c r="I635" t="s">
        <v>735</v>
      </c>
      <c r="J635" t="s">
        <v>3</v>
      </c>
      <c r="K635" t="s">
        <v>736</v>
      </c>
      <c r="L635">
        <v>1369</v>
      </c>
      <c r="N635">
        <v>1013</v>
      </c>
      <c r="O635" t="s">
        <v>561</v>
      </c>
      <c r="P635" t="s">
        <v>561</v>
      </c>
      <c r="Q635">
        <v>1</v>
      </c>
      <c r="X635">
        <v>70.64</v>
      </c>
      <c r="Y635">
        <v>0</v>
      </c>
      <c r="Z635">
        <v>0</v>
      </c>
      <c r="AA635">
        <v>0</v>
      </c>
      <c r="AB635">
        <v>316.85000000000002</v>
      </c>
      <c r="AC635">
        <v>0</v>
      </c>
      <c r="AD635">
        <v>1</v>
      </c>
      <c r="AE635">
        <v>1</v>
      </c>
      <c r="AF635" t="s">
        <v>3</v>
      </c>
      <c r="AG635">
        <v>70.64</v>
      </c>
      <c r="AH635">
        <v>2</v>
      </c>
      <c r="AI635">
        <v>36145018</v>
      </c>
      <c r="AJ635">
        <v>661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>
      <c r="A636">
        <f>ROW(Source!A556)</f>
        <v>556</v>
      </c>
      <c r="B636">
        <v>36145019</v>
      </c>
      <c r="C636">
        <v>36127671</v>
      </c>
      <c r="D636">
        <v>121548</v>
      </c>
      <c r="E636">
        <v>1</v>
      </c>
      <c r="F636">
        <v>1</v>
      </c>
      <c r="G636">
        <v>1</v>
      </c>
      <c r="H636">
        <v>1</v>
      </c>
      <c r="I636" t="s">
        <v>35</v>
      </c>
      <c r="J636" t="s">
        <v>3</v>
      </c>
      <c r="K636" t="s">
        <v>562</v>
      </c>
      <c r="L636">
        <v>608254</v>
      </c>
      <c r="N636">
        <v>1013</v>
      </c>
      <c r="O636" t="s">
        <v>563</v>
      </c>
      <c r="P636" t="s">
        <v>563</v>
      </c>
      <c r="Q636">
        <v>1</v>
      </c>
      <c r="X636">
        <v>0.88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2</v>
      </c>
      <c r="AF636" t="s">
        <v>3</v>
      </c>
      <c r="AG636">
        <v>0.88</v>
      </c>
      <c r="AH636">
        <v>2</v>
      </c>
      <c r="AI636">
        <v>36145019</v>
      </c>
      <c r="AJ636">
        <v>662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>
      <c r="A637">
        <f>ROW(Source!A556)</f>
        <v>556</v>
      </c>
      <c r="B637">
        <v>36145020</v>
      </c>
      <c r="C637">
        <v>36127671</v>
      </c>
      <c r="D637">
        <v>29172362</v>
      </c>
      <c r="E637">
        <v>1</v>
      </c>
      <c r="F637">
        <v>1</v>
      </c>
      <c r="G637">
        <v>1</v>
      </c>
      <c r="H637">
        <v>2</v>
      </c>
      <c r="I637" t="s">
        <v>737</v>
      </c>
      <c r="J637" t="s">
        <v>738</v>
      </c>
      <c r="K637" t="s">
        <v>739</v>
      </c>
      <c r="L637">
        <v>1368</v>
      </c>
      <c r="N637">
        <v>1011</v>
      </c>
      <c r="O637" t="s">
        <v>567</v>
      </c>
      <c r="P637" t="s">
        <v>567</v>
      </c>
      <c r="Q637">
        <v>1</v>
      </c>
      <c r="X637">
        <v>0.88</v>
      </c>
      <c r="Y637">
        <v>0</v>
      </c>
      <c r="Z637">
        <v>134.65</v>
      </c>
      <c r="AA637">
        <v>13.5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0.88</v>
      </c>
      <c r="AH637">
        <v>2</v>
      </c>
      <c r="AI637">
        <v>36145020</v>
      </c>
      <c r="AJ637">
        <v>663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>
      <c r="A638">
        <f>ROW(Source!A556)</f>
        <v>556</v>
      </c>
      <c r="B638">
        <v>36145021</v>
      </c>
      <c r="C638">
        <v>36127671</v>
      </c>
      <c r="D638">
        <v>29174500</v>
      </c>
      <c r="E638">
        <v>1</v>
      </c>
      <c r="F638">
        <v>1</v>
      </c>
      <c r="G638">
        <v>1</v>
      </c>
      <c r="H638">
        <v>2</v>
      </c>
      <c r="I638" t="s">
        <v>646</v>
      </c>
      <c r="J638" t="s">
        <v>647</v>
      </c>
      <c r="K638" t="s">
        <v>648</v>
      </c>
      <c r="L638">
        <v>1368</v>
      </c>
      <c r="N638">
        <v>1011</v>
      </c>
      <c r="O638" t="s">
        <v>567</v>
      </c>
      <c r="P638" t="s">
        <v>567</v>
      </c>
      <c r="Q638">
        <v>1</v>
      </c>
      <c r="X638">
        <v>16.38</v>
      </c>
      <c r="Y638">
        <v>0</v>
      </c>
      <c r="Z638">
        <v>1.95</v>
      </c>
      <c r="AA638">
        <v>0</v>
      </c>
      <c r="AB638">
        <v>0</v>
      </c>
      <c r="AC638">
        <v>0</v>
      </c>
      <c r="AD638">
        <v>1</v>
      </c>
      <c r="AE638">
        <v>0</v>
      </c>
      <c r="AF638" t="s">
        <v>3</v>
      </c>
      <c r="AG638">
        <v>16.38</v>
      </c>
      <c r="AH638">
        <v>2</v>
      </c>
      <c r="AI638">
        <v>36145021</v>
      </c>
      <c r="AJ638">
        <v>664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>
      <c r="A639">
        <f>ROW(Source!A556)</f>
        <v>556</v>
      </c>
      <c r="B639">
        <v>36145022</v>
      </c>
      <c r="C639">
        <v>36127671</v>
      </c>
      <c r="D639">
        <v>29174913</v>
      </c>
      <c r="E639">
        <v>1</v>
      </c>
      <c r="F639">
        <v>1</v>
      </c>
      <c r="G639">
        <v>1</v>
      </c>
      <c r="H639">
        <v>2</v>
      </c>
      <c r="I639" t="s">
        <v>578</v>
      </c>
      <c r="J639" t="s">
        <v>579</v>
      </c>
      <c r="K639" t="s">
        <v>580</v>
      </c>
      <c r="L639">
        <v>1368</v>
      </c>
      <c r="N639">
        <v>1011</v>
      </c>
      <c r="O639" t="s">
        <v>567</v>
      </c>
      <c r="P639" t="s">
        <v>567</v>
      </c>
      <c r="Q639">
        <v>1</v>
      </c>
      <c r="X639">
        <v>0.87</v>
      </c>
      <c r="Y639">
        <v>0</v>
      </c>
      <c r="Z639">
        <v>87.17</v>
      </c>
      <c r="AA639">
        <v>11.6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0.87</v>
      </c>
      <c r="AH639">
        <v>2</v>
      </c>
      <c r="AI639">
        <v>36145022</v>
      </c>
      <c r="AJ639">
        <v>665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>
        <f>ROW(Source!A556)</f>
        <v>556</v>
      </c>
      <c r="B640">
        <v>36145023</v>
      </c>
      <c r="C640">
        <v>36127671</v>
      </c>
      <c r="D640">
        <v>29114269</v>
      </c>
      <c r="E640">
        <v>1</v>
      </c>
      <c r="F640">
        <v>1</v>
      </c>
      <c r="G640">
        <v>1</v>
      </c>
      <c r="H640">
        <v>3</v>
      </c>
      <c r="I640" t="s">
        <v>780</v>
      </c>
      <c r="J640" t="s">
        <v>781</v>
      </c>
      <c r="K640" t="s">
        <v>782</v>
      </c>
      <c r="L640">
        <v>1348</v>
      </c>
      <c r="N640">
        <v>1009</v>
      </c>
      <c r="O640" t="s">
        <v>30</v>
      </c>
      <c r="P640" t="s">
        <v>30</v>
      </c>
      <c r="Q640">
        <v>1000</v>
      </c>
      <c r="X640">
        <v>3.0599999999999998E-3</v>
      </c>
      <c r="Y640">
        <v>12429.99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3.0599999999999998E-3</v>
      </c>
      <c r="AH640">
        <v>2</v>
      </c>
      <c r="AI640">
        <v>36145023</v>
      </c>
      <c r="AJ640">
        <v>666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>
      <c r="A641">
        <f>ROW(Source!A556)</f>
        <v>556</v>
      </c>
      <c r="B641">
        <v>36145024</v>
      </c>
      <c r="C641">
        <v>36127671</v>
      </c>
      <c r="D641">
        <v>29110838</v>
      </c>
      <c r="E641">
        <v>1</v>
      </c>
      <c r="F641">
        <v>1</v>
      </c>
      <c r="G641">
        <v>1</v>
      </c>
      <c r="H641">
        <v>3</v>
      </c>
      <c r="I641" t="s">
        <v>743</v>
      </c>
      <c r="J641" t="s">
        <v>744</v>
      </c>
      <c r="K641" t="s">
        <v>745</v>
      </c>
      <c r="L641">
        <v>1346</v>
      </c>
      <c r="N641">
        <v>1009</v>
      </c>
      <c r="O641" t="s">
        <v>160</v>
      </c>
      <c r="P641" t="s">
        <v>160</v>
      </c>
      <c r="Q641">
        <v>1</v>
      </c>
      <c r="X641">
        <v>0.31</v>
      </c>
      <c r="Y641">
        <v>30.5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0</v>
      </c>
      <c r="AF641" t="s">
        <v>3</v>
      </c>
      <c r="AG641">
        <v>0.31</v>
      </c>
      <c r="AH641">
        <v>2</v>
      </c>
      <c r="AI641">
        <v>36145024</v>
      </c>
      <c r="AJ641">
        <v>667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>
      <c r="A642">
        <f>ROW(Source!A556)</f>
        <v>556</v>
      </c>
      <c r="B642">
        <v>36145025</v>
      </c>
      <c r="C642">
        <v>36127671</v>
      </c>
      <c r="D642">
        <v>29114470</v>
      </c>
      <c r="E642">
        <v>1</v>
      </c>
      <c r="F642">
        <v>1</v>
      </c>
      <c r="G642">
        <v>1</v>
      </c>
      <c r="H642">
        <v>3</v>
      </c>
      <c r="I642" t="s">
        <v>319</v>
      </c>
      <c r="J642" t="s">
        <v>321</v>
      </c>
      <c r="K642" t="s">
        <v>320</v>
      </c>
      <c r="L642">
        <v>1355</v>
      </c>
      <c r="N642">
        <v>1010</v>
      </c>
      <c r="O642" t="s">
        <v>58</v>
      </c>
      <c r="P642" t="s">
        <v>58</v>
      </c>
      <c r="Q642">
        <v>100</v>
      </c>
      <c r="X642">
        <v>4.08</v>
      </c>
      <c r="Y642">
        <v>86.24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0</v>
      </c>
      <c r="AF642" t="s">
        <v>3</v>
      </c>
      <c r="AG642">
        <v>4.08</v>
      </c>
      <c r="AH642">
        <v>2</v>
      </c>
      <c r="AI642">
        <v>36145025</v>
      </c>
      <c r="AJ642">
        <v>668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>
      <c r="A643">
        <f>ROW(Source!A556)</f>
        <v>556</v>
      </c>
      <c r="B643">
        <v>36145026</v>
      </c>
      <c r="C643">
        <v>36127671</v>
      </c>
      <c r="D643">
        <v>29164111</v>
      </c>
      <c r="E643">
        <v>1</v>
      </c>
      <c r="F643">
        <v>1</v>
      </c>
      <c r="G643">
        <v>1</v>
      </c>
      <c r="H643">
        <v>3</v>
      </c>
      <c r="I643" t="s">
        <v>783</v>
      </c>
      <c r="J643" t="s">
        <v>784</v>
      </c>
      <c r="K643" t="s">
        <v>785</v>
      </c>
      <c r="L643">
        <v>1355</v>
      </c>
      <c r="N643">
        <v>1010</v>
      </c>
      <c r="O643" t="s">
        <v>58</v>
      </c>
      <c r="P643" t="s">
        <v>58</v>
      </c>
      <c r="Q643">
        <v>100</v>
      </c>
      <c r="X643">
        <v>1.02</v>
      </c>
      <c r="Y643">
        <v>100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1.02</v>
      </c>
      <c r="AH643">
        <v>2</v>
      </c>
      <c r="AI643">
        <v>36145026</v>
      </c>
      <c r="AJ643">
        <v>669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>
      <c r="A644">
        <f>ROW(Source!A556)</f>
        <v>556</v>
      </c>
      <c r="B644">
        <v>36145027</v>
      </c>
      <c r="C644">
        <v>36127671</v>
      </c>
      <c r="D644">
        <v>29171808</v>
      </c>
      <c r="E644">
        <v>1</v>
      </c>
      <c r="F644">
        <v>1</v>
      </c>
      <c r="G644">
        <v>1</v>
      </c>
      <c r="H644">
        <v>3</v>
      </c>
      <c r="I644" t="s">
        <v>752</v>
      </c>
      <c r="J644" t="s">
        <v>753</v>
      </c>
      <c r="K644" t="s">
        <v>754</v>
      </c>
      <c r="L644">
        <v>1374</v>
      </c>
      <c r="N644">
        <v>1013</v>
      </c>
      <c r="O644" t="s">
        <v>755</v>
      </c>
      <c r="P644" t="s">
        <v>755</v>
      </c>
      <c r="Q644">
        <v>1</v>
      </c>
      <c r="X644">
        <v>14.01</v>
      </c>
      <c r="Y644">
        <v>1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14.01</v>
      </c>
      <c r="AH644">
        <v>2</v>
      </c>
      <c r="AI644">
        <v>36145027</v>
      </c>
      <c r="AJ644">
        <v>671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>
      <c r="A645">
        <f>ROW(Source!A631)</f>
        <v>631</v>
      </c>
      <c r="B645">
        <v>35867718</v>
      </c>
      <c r="C645">
        <v>35867715</v>
      </c>
      <c r="D645">
        <v>18406804</v>
      </c>
      <c r="E645">
        <v>1</v>
      </c>
      <c r="F645">
        <v>1</v>
      </c>
      <c r="G645">
        <v>1</v>
      </c>
      <c r="H645">
        <v>1</v>
      </c>
      <c r="I645" t="s">
        <v>559</v>
      </c>
      <c r="J645" t="s">
        <v>3</v>
      </c>
      <c r="K645" t="s">
        <v>560</v>
      </c>
      <c r="L645">
        <v>1369</v>
      </c>
      <c r="N645">
        <v>1013</v>
      </c>
      <c r="O645" t="s">
        <v>561</v>
      </c>
      <c r="P645" t="s">
        <v>561</v>
      </c>
      <c r="Q645">
        <v>1</v>
      </c>
      <c r="X645">
        <v>7.67</v>
      </c>
      <c r="Y645">
        <v>0</v>
      </c>
      <c r="Z645">
        <v>0</v>
      </c>
      <c r="AA645">
        <v>0</v>
      </c>
      <c r="AB645">
        <v>249.14</v>
      </c>
      <c r="AC645">
        <v>0</v>
      </c>
      <c r="AD645">
        <v>1</v>
      </c>
      <c r="AE645">
        <v>1</v>
      </c>
      <c r="AF645" t="s">
        <v>3</v>
      </c>
      <c r="AG645">
        <v>7.67</v>
      </c>
      <c r="AH645">
        <v>2</v>
      </c>
      <c r="AI645">
        <v>35867716</v>
      </c>
      <c r="AJ645">
        <v>672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>
        <f>ROW(Source!A631)</f>
        <v>631</v>
      </c>
      <c r="B646">
        <v>35867719</v>
      </c>
      <c r="C646">
        <v>35867715</v>
      </c>
      <c r="D646">
        <v>29164349</v>
      </c>
      <c r="E646">
        <v>1</v>
      </c>
      <c r="F646">
        <v>1</v>
      </c>
      <c r="G646">
        <v>1</v>
      </c>
      <c r="H646">
        <v>3</v>
      </c>
      <c r="I646" t="s">
        <v>28</v>
      </c>
      <c r="J646" t="s">
        <v>31</v>
      </c>
      <c r="K646" t="s">
        <v>29</v>
      </c>
      <c r="L646">
        <v>1348</v>
      </c>
      <c r="N646">
        <v>1009</v>
      </c>
      <c r="O646" t="s">
        <v>30</v>
      </c>
      <c r="P646" t="s">
        <v>30</v>
      </c>
      <c r="Q646">
        <v>1000</v>
      </c>
      <c r="X646">
        <v>0.7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s">
        <v>3</v>
      </c>
      <c r="AG646">
        <v>0.7</v>
      </c>
      <c r="AH646">
        <v>2</v>
      </c>
      <c r="AI646">
        <v>35867717</v>
      </c>
      <c r="AJ646">
        <v>673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>
      <c r="A647">
        <f>ROW(Source!A633)</f>
        <v>633</v>
      </c>
      <c r="B647">
        <v>35867726</v>
      </c>
      <c r="C647">
        <v>35867721</v>
      </c>
      <c r="D647">
        <v>18406804</v>
      </c>
      <c r="E647">
        <v>1</v>
      </c>
      <c r="F647">
        <v>1</v>
      </c>
      <c r="G647">
        <v>1</v>
      </c>
      <c r="H647">
        <v>1</v>
      </c>
      <c r="I647" t="s">
        <v>559</v>
      </c>
      <c r="J647" t="s">
        <v>3</v>
      </c>
      <c r="K647" t="s">
        <v>560</v>
      </c>
      <c r="L647">
        <v>1369</v>
      </c>
      <c r="N647">
        <v>1013</v>
      </c>
      <c r="O647" t="s">
        <v>561</v>
      </c>
      <c r="P647" t="s">
        <v>561</v>
      </c>
      <c r="Q647">
        <v>1</v>
      </c>
      <c r="X647">
        <v>11.39</v>
      </c>
      <c r="Y647">
        <v>0</v>
      </c>
      <c r="Z647">
        <v>0</v>
      </c>
      <c r="AA647">
        <v>0</v>
      </c>
      <c r="AB647">
        <v>7.8</v>
      </c>
      <c r="AC647">
        <v>0</v>
      </c>
      <c r="AD647">
        <v>1</v>
      </c>
      <c r="AE647">
        <v>1</v>
      </c>
      <c r="AF647" t="s">
        <v>3</v>
      </c>
      <c r="AG647">
        <v>11.39</v>
      </c>
      <c r="AH647">
        <v>2</v>
      </c>
      <c r="AI647">
        <v>35867722</v>
      </c>
      <c r="AJ647">
        <v>674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>
      <c r="A648">
        <f>ROW(Source!A633)</f>
        <v>633</v>
      </c>
      <c r="B648">
        <v>35867727</v>
      </c>
      <c r="C648">
        <v>35867721</v>
      </c>
      <c r="D648">
        <v>121548</v>
      </c>
      <c r="E648">
        <v>1</v>
      </c>
      <c r="F648">
        <v>1</v>
      </c>
      <c r="G648">
        <v>1</v>
      </c>
      <c r="H648">
        <v>1</v>
      </c>
      <c r="I648" t="s">
        <v>35</v>
      </c>
      <c r="J648" t="s">
        <v>3</v>
      </c>
      <c r="K648" t="s">
        <v>562</v>
      </c>
      <c r="L648">
        <v>608254</v>
      </c>
      <c r="N648">
        <v>1013</v>
      </c>
      <c r="O648" t="s">
        <v>563</v>
      </c>
      <c r="P648" t="s">
        <v>563</v>
      </c>
      <c r="Q648">
        <v>1</v>
      </c>
      <c r="X648">
        <v>0.13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1</v>
      </c>
      <c r="AE648">
        <v>2</v>
      </c>
      <c r="AF648" t="s">
        <v>3</v>
      </c>
      <c r="AG648">
        <v>0.13</v>
      </c>
      <c r="AH648">
        <v>2</v>
      </c>
      <c r="AI648">
        <v>35867723</v>
      </c>
      <c r="AJ648">
        <v>675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>
      <c r="A649">
        <f>ROW(Source!A633)</f>
        <v>633</v>
      </c>
      <c r="B649">
        <v>35867728</v>
      </c>
      <c r="C649">
        <v>35867721</v>
      </c>
      <c r="D649">
        <v>29172556</v>
      </c>
      <c r="E649">
        <v>1</v>
      </c>
      <c r="F649">
        <v>1</v>
      </c>
      <c r="G649">
        <v>1</v>
      </c>
      <c r="H649">
        <v>2</v>
      </c>
      <c r="I649" t="s">
        <v>564</v>
      </c>
      <c r="J649" t="s">
        <v>565</v>
      </c>
      <c r="K649" t="s">
        <v>566</v>
      </c>
      <c r="L649">
        <v>1368</v>
      </c>
      <c r="N649">
        <v>1011</v>
      </c>
      <c r="O649" t="s">
        <v>567</v>
      </c>
      <c r="P649" t="s">
        <v>567</v>
      </c>
      <c r="Q649">
        <v>1</v>
      </c>
      <c r="X649">
        <v>0.13</v>
      </c>
      <c r="Y649">
        <v>0</v>
      </c>
      <c r="Z649">
        <v>31.26</v>
      </c>
      <c r="AA649">
        <v>13.5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0.13</v>
      </c>
      <c r="AH649">
        <v>2</v>
      </c>
      <c r="AI649">
        <v>35867724</v>
      </c>
      <c r="AJ649">
        <v>676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>
        <f>ROW(Source!A633)</f>
        <v>633</v>
      </c>
      <c r="B650">
        <v>35867729</v>
      </c>
      <c r="C650">
        <v>35867721</v>
      </c>
      <c r="D650">
        <v>29164349</v>
      </c>
      <c r="E650">
        <v>1</v>
      </c>
      <c r="F650">
        <v>1</v>
      </c>
      <c r="G650">
        <v>1</v>
      </c>
      <c r="H650">
        <v>3</v>
      </c>
      <c r="I650" t="s">
        <v>28</v>
      </c>
      <c r="J650" t="s">
        <v>31</v>
      </c>
      <c r="K650" t="s">
        <v>29</v>
      </c>
      <c r="L650">
        <v>1348</v>
      </c>
      <c r="N650">
        <v>1009</v>
      </c>
      <c r="O650" t="s">
        <v>30</v>
      </c>
      <c r="P650" t="s">
        <v>30</v>
      </c>
      <c r="Q650">
        <v>1000</v>
      </c>
      <c r="X650">
        <v>0.47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s">
        <v>3</v>
      </c>
      <c r="AG650">
        <v>0.47</v>
      </c>
      <c r="AH650">
        <v>2</v>
      </c>
      <c r="AI650">
        <v>35867725</v>
      </c>
      <c r="AJ650">
        <v>677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>
      <c r="A651">
        <f>ROW(Source!A635)</f>
        <v>635</v>
      </c>
      <c r="B651">
        <v>35867734</v>
      </c>
      <c r="C651">
        <v>35867731</v>
      </c>
      <c r="D651">
        <v>18406804</v>
      </c>
      <c r="E651">
        <v>1</v>
      </c>
      <c r="F651">
        <v>1</v>
      </c>
      <c r="G651">
        <v>1</v>
      </c>
      <c r="H651">
        <v>1</v>
      </c>
      <c r="I651" t="s">
        <v>559</v>
      </c>
      <c r="J651" t="s">
        <v>3</v>
      </c>
      <c r="K651" t="s">
        <v>560</v>
      </c>
      <c r="L651">
        <v>1369</v>
      </c>
      <c r="N651">
        <v>1013</v>
      </c>
      <c r="O651" t="s">
        <v>561</v>
      </c>
      <c r="P651" t="s">
        <v>561</v>
      </c>
      <c r="Q651">
        <v>1</v>
      </c>
      <c r="X651">
        <v>3.77</v>
      </c>
      <c r="Y651">
        <v>0</v>
      </c>
      <c r="Z651">
        <v>0</v>
      </c>
      <c r="AA651">
        <v>0</v>
      </c>
      <c r="AB651">
        <v>7.8</v>
      </c>
      <c r="AC651">
        <v>0</v>
      </c>
      <c r="AD651">
        <v>1</v>
      </c>
      <c r="AE651">
        <v>1</v>
      </c>
      <c r="AF651" t="s">
        <v>3</v>
      </c>
      <c r="AG651">
        <v>3.77</v>
      </c>
      <c r="AH651">
        <v>2</v>
      </c>
      <c r="AI651">
        <v>35867732</v>
      </c>
      <c r="AJ651">
        <v>678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>
        <f>ROW(Source!A635)</f>
        <v>635</v>
      </c>
      <c r="B652">
        <v>35867735</v>
      </c>
      <c r="C652">
        <v>35867731</v>
      </c>
      <c r="D652">
        <v>29164349</v>
      </c>
      <c r="E652">
        <v>1</v>
      </c>
      <c r="F652">
        <v>1</v>
      </c>
      <c r="G652">
        <v>1</v>
      </c>
      <c r="H652">
        <v>3</v>
      </c>
      <c r="I652" t="s">
        <v>28</v>
      </c>
      <c r="J652" t="s">
        <v>31</v>
      </c>
      <c r="K652" t="s">
        <v>29</v>
      </c>
      <c r="L652">
        <v>1348</v>
      </c>
      <c r="N652">
        <v>1009</v>
      </c>
      <c r="O652" t="s">
        <v>30</v>
      </c>
      <c r="P652" t="s">
        <v>30</v>
      </c>
      <c r="Q652">
        <v>1000</v>
      </c>
      <c r="X652">
        <v>0.11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s">
        <v>3</v>
      </c>
      <c r="AG652">
        <v>0.11</v>
      </c>
      <c r="AH652">
        <v>2</v>
      </c>
      <c r="AI652">
        <v>35867733</v>
      </c>
      <c r="AJ652">
        <v>679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>
      <c r="A653">
        <f>ROW(Source!A637)</f>
        <v>637</v>
      </c>
      <c r="B653">
        <v>35867739</v>
      </c>
      <c r="C653">
        <v>35867737</v>
      </c>
      <c r="D653">
        <v>18406804</v>
      </c>
      <c r="E653">
        <v>1</v>
      </c>
      <c r="F653">
        <v>1</v>
      </c>
      <c r="G653">
        <v>1</v>
      </c>
      <c r="H653">
        <v>1</v>
      </c>
      <c r="I653" t="s">
        <v>559</v>
      </c>
      <c r="J653" t="s">
        <v>3</v>
      </c>
      <c r="K653" t="s">
        <v>560</v>
      </c>
      <c r="L653">
        <v>1369</v>
      </c>
      <c r="N653">
        <v>1013</v>
      </c>
      <c r="O653" t="s">
        <v>561</v>
      </c>
      <c r="P653" t="s">
        <v>561</v>
      </c>
      <c r="Q653">
        <v>1</v>
      </c>
      <c r="X653">
        <v>5.84</v>
      </c>
      <c r="Y653">
        <v>0</v>
      </c>
      <c r="Z653">
        <v>0</v>
      </c>
      <c r="AA653">
        <v>0</v>
      </c>
      <c r="AB653">
        <v>7.8</v>
      </c>
      <c r="AC653">
        <v>0</v>
      </c>
      <c r="AD653">
        <v>1</v>
      </c>
      <c r="AE653">
        <v>1</v>
      </c>
      <c r="AF653" t="s">
        <v>3</v>
      </c>
      <c r="AG653">
        <v>5.84</v>
      </c>
      <c r="AH653">
        <v>2</v>
      </c>
      <c r="AI653">
        <v>35867738</v>
      </c>
      <c r="AJ653">
        <v>680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>
      <c r="A654">
        <f>ROW(Source!A638)</f>
        <v>638</v>
      </c>
      <c r="B654">
        <v>35867744</v>
      </c>
      <c r="C654">
        <v>35867740</v>
      </c>
      <c r="D654">
        <v>18406804</v>
      </c>
      <c r="E654">
        <v>1</v>
      </c>
      <c r="F654">
        <v>1</v>
      </c>
      <c r="G654">
        <v>1</v>
      </c>
      <c r="H654">
        <v>1</v>
      </c>
      <c r="I654" t="s">
        <v>559</v>
      </c>
      <c r="J654" t="s">
        <v>3</v>
      </c>
      <c r="K654" t="s">
        <v>560</v>
      </c>
      <c r="L654">
        <v>1369</v>
      </c>
      <c r="N654">
        <v>1013</v>
      </c>
      <c r="O654" t="s">
        <v>561</v>
      </c>
      <c r="P654" t="s">
        <v>561</v>
      </c>
      <c r="Q654">
        <v>1</v>
      </c>
      <c r="X654">
        <v>9.64</v>
      </c>
      <c r="Y654">
        <v>0</v>
      </c>
      <c r="Z654">
        <v>0</v>
      </c>
      <c r="AA654">
        <v>0</v>
      </c>
      <c r="AB654">
        <v>249.14</v>
      </c>
      <c r="AC654">
        <v>0</v>
      </c>
      <c r="AD654">
        <v>1</v>
      </c>
      <c r="AE654">
        <v>1</v>
      </c>
      <c r="AF654" t="s">
        <v>3</v>
      </c>
      <c r="AG654">
        <v>9.64</v>
      </c>
      <c r="AH654">
        <v>2</v>
      </c>
      <c r="AI654">
        <v>35867741</v>
      </c>
      <c r="AJ654">
        <v>681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>
      <c r="A655">
        <f>ROW(Source!A638)</f>
        <v>638</v>
      </c>
      <c r="B655">
        <v>35867745</v>
      </c>
      <c r="C655">
        <v>35867740</v>
      </c>
      <c r="D655">
        <v>121548</v>
      </c>
      <c r="E655">
        <v>1</v>
      </c>
      <c r="F655">
        <v>1</v>
      </c>
      <c r="G655">
        <v>1</v>
      </c>
      <c r="H655">
        <v>1</v>
      </c>
      <c r="I655" t="s">
        <v>35</v>
      </c>
      <c r="J655" t="s">
        <v>3</v>
      </c>
      <c r="K655" t="s">
        <v>562</v>
      </c>
      <c r="L655">
        <v>608254</v>
      </c>
      <c r="N655">
        <v>1013</v>
      </c>
      <c r="O655" t="s">
        <v>563</v>
      </c>
      <c r="P655" t="s">
        <v>563</v>
      </c>
      <c r="Q655">
        <v>1</v>
      </c>
      <c r="X655">
        <v>0.01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2</v>
      </c>
      <c r="AF655" t="s">
        <v>3</v>
      </c>
      <c r="AG655">
        <v>0.01</v>
      </c>
      <c r="AH655">
        <v>2</v>
      </c>
      <c r="AI655">
        <v>35867742</v>
      </c>
      <c r="AJ655">
        <v>682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>
        <f>ROW(Source!A638)</f>
        <v>638</v>
      </c>
      <c r="B656">
        <v>35867746</v>
      </c>
      <c r="C656">
        <v>35867740</v>
      </c>
      <c r="D656">
        <v>29172556</v>
      </c>
      <c r="E656">
        <v>1</v>
      </c>
      <c r="F656">
        <v>1</v>
      </c>
      <c r="G656">
        <v>1</v>
      </c>
      <c r="H656">
        <v>2</v>
      </c>
      <c r="I656" t="s">
        <v>564</v>
      </c>
      <c r="J656" t="s">
        <v>565</v>
      </c>
      <c r="K656" t="s">
        <v>566</v>
      </c>
      <c r="L656">
        <v>1368</v>
      </c>
      <c r="N656">
        <v>1011</v>
      </c>
      <c r="O656" t="s">
        <v>567</v>
      </c>
      <c r="P656" t="s">
        <v>567</v>
      </c>
      <c r="Q656">
        <v>1</v>
      </c>
      <c r="X656">
        <v>0.01</v>
      </c>
      <c r="Y656">
        <v>0</v>
      </c>
      <c r="Z656">
        <v>31.26</v>
      </c>
      <c r="AA656">
        <v>13.5</v>
      </c>
      <c r="AB656">
        <v>0</v>
      </c>
      <c r="AC656">
        <v>0</v>
      </c>
      <c r="AD656">
        <v>1</v>
      </c>
      <c r="AE656">
        <v>0</v>
      </c>
      <c r="AF656" t="s">
        <v>3</v>
      </c>
      <c r="AG656">
        <v>0.01</v>
      </c>
      <c r="AH656">
        <v>2</v>
      </c>
      <c r="AI656">
        <v>35867743</v>
      </c>
      <c r="AJ656">
        <v>683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>
      <c r="A657">
        <f>ROW(Source!A639)</f>
        <v>639</v>
      </c>
      <c r="B657">
        <v>35867751</v>
      </c>
      <c r="C657">
        <v>35867747</v>
      </c>
      <c r="D657">
        <v>18408066</v>
      </c>
      <c r="E657">
        <v>1</v>
      </c>
      <c r="F657">
        <v>1</v>
      </c>
      <c r="G657">
        <v>1</v>
      </c>
      <c r="H657">
        <v>1</v>
      </c>
      <c r="I657" t="s">
        <v>568</v>
      </c>
      <c r="J657" t="s">
        <v>3</v>
      </c>
      <c r="K657" t="s">
        <v>569</v>
      </c>
      <c r="L657">
        <v>1369</v>
      </c>
      <c r="N657">
        <v>1013</v>
      </c>
      <c r="O657" t="s">
        <v>561</v>
      </c>
      <c r="P657" t="s">
        <v>561</v>
      </c>
      <c r="Q657">
        <v>1</v>
      </c>
      <c r="X657">
        <v>17.89</v>
      </c>
      <c r="Y657">
        <v>0</v>
      </c>
      <c r="Z657">
        <v>0</v>
      </c>
      <c r="AA657">
        <v>0</v>
      </c>
      <c r="AB657">
        <v>256.16000000000003</v>
      </c>
      <c r="AC657">
        <v>0</v>
      </c>
      <c r="AD657">
        <v>1</v>
      </c>
      <c r="AE657">
        <v>1</v>
      </c>
      <c r="AF657" t="s">
        <v>3</v>
      </c>
      <c r="AG657">
        <v>17.89</v>
      </c>
      <c r="AH657">
        <v>2</v>
      </c>
      <c r="AI657">
        <v>35867748</v>
      </c>
      <c r="AJ657">
        <v>684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>
      <c r="A658">
        <f>ROW(Source!A639)</f>
        <v>639</v>
      </c>
      <c r="B658">
        <v>35867752</v>
      </c>
      <c r="C658">
        <v>35867747</v>
      </c>
      <c r="D658">
        <v>121548</v>
      </c>
      <c r="E658">
        <v>1</v>
      </c>
      <c r="F658">
        <v>1</v>
      </c>
      <c r="G658">
        <v>1</v>
      </c>
      <c r="H658">
        <v>1</v>
      </c>
      <c r="I658" t="s">
        <v>35</v>
      </c>
      <c r="J658" t="s">
        <v>3</v>
      </c>
      <c r="K658" t="s">
        <v>562</v>
      </c>
      <c r="L658">
        <v>608254</v>
      </c>
      <c r="N658">
        <v>1013</v>
      </c>
      <c r="O658" t="s">
        <v>563</v>
      </c>
      <c r="P658" t="s">
        <v>563</v>
      </c>
      <c r="Q658">
        <v>1</v>
      </c>
      <c r="X658">
        <v>0.08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2</v>
      </c>
      <c r="AF658" t="s">
        <v>3</v>
      </c>
      <c r="AG658">
        <v>0.08</v>
      </c>
      <c r="AH658">
        <v>2</v>
      </c>
      <c r="AI658">
        <v>35867749</v>
      </c>
      <c r="AJ658">
        <v>685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>
      <c r="A659">
        <f>ROW(Source!A639)</f>
        <v>639</v>
      </c>
      <c r="B659">
        <v>35867753</v>
      </c>
      <c r="C659">
        <v>35867747</v>
      </c>
      <c r="D659">
        <v>29172556</v>
      </c>
      <c r="E659">
        <v>1</v>
      </c>
      <c r="F659">
        <v>1</v>
      </c>
      <c r="G659">
        <v>1</v>
      </c>
      <c r="H659">
        <v>2</v>
      </c>
      <c r="I659" t="s">
        <v>564</v>
      </c>
      <c r="J659" t="s">
        <v>565</v>
      </c>
      <c r="K659" t="s">
        <v>566</v>
      </c>
      <c r="L659">
        <v>1368</v>
      </c>
      <c r="N659">
        <v>1011</v>
      </c>
      <c r="O659" t="s">
        <v>567</v>
      </c>
      <c r="P659" t="s">
        <v>567</v>
      </c>
      <c r="Q659">
        <v>1</v>
      </c>
      <c r="X659">
        <v>0.08</v>
      </c>
      <c r="Y659">
        <v>0</v>
      </c>
      <c r="Z659">
        <v>31.26</v>
      </c>
      <c r="AA659">
        <v>13.5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0.08</v>
      </c>
      <c r="AH659">
        <v>2</v>
      </c>
      <c r="AI659">
        <v>35867750</v>
      </c>
      <c r="AJ659">
        <v>686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>
      <c r="A660">
        <f>ROW(Source!A640)</f>
        <v>640</v>
      </c>
      <c r="B660">
        <v>35867760</v>
      </c>
      <c r="C660">
        <v>35867754</v>
      </c>
      <c r="D660">
        <v>18408066</v>
      </c>
      <c r="E660">
        <v>1</v>
      </c>
      <c r="F660">
        <v>1</v>
      </c>
      <c r="G660">
        <v>1</v>
      </c>
      <c r="H660">
        <v>1</v>
      </c>
      <c r="I660" t="s">
        <v>568</v>
      </c>
      <c r="J660" t="s">
        <v>3</v>
      </c>
      <c r="K660" t="s">
        <v>569</v>
      </c>
      <c r="L660">
        <v>1369</v>
      </c>
      <c r="N660">
        <v>1013</v>
      </c>
      <c r="O660" t="s">
        <v>561</v>
      </c>
      <c r="P660" t="s">
        <v>561</v>
      </c>
      <c r="Q660">
        <v>1</v>
      </c>
      <c r="X660">
        <v>179.3</v>
      </c>
      <c r="Y660">
        <v>0</v>
      </c>
      <c r="Z660">
        <v>0</v>
      </c>
      <c r="AA660">
        <v>0</v>
      </c>
      <c r="AB660">
        <v>256.16000000000003</v>
      </c>
      <c r="AC660">
        <v>0</v>
      </c>
      <c r="AD660">
        <v>1</v>
      </c>
      <c r="AE660">
        <v>1</v>
      </c>
      <c r="AF660" t="s">
        <v>3</v>
      </c>
      <c r="AG660">
        <v>179.3</v>
      </c>
      <c r="AH660">
        <v>2</v>
      </c>
      <c r="AI660">
        <v>35867755</v>
      </c>
      <c r="AJ660">
        <v>687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>
      <c r="A661">
        <f>ROW(Source!A640)</f>
        <v>640</v>
      </c>
      <c r="B661">
        <v>35867761</v>
      </c>
      <c r="C661">
        <v>35867754</v>
      </c>
      <c r="D661">
        <v>121548</v>
      </c>
      <c r="E661">
        <v>1</v>
      </c>
      <c r="F661">
        <v>1</v>
      </c>
      <c r="G661">
        <v>1</v>
      </c>
      <c r="H661">
        <v>1</v>
      </c>
      <c r="I661" t="s">
        <v>35</v>
      </c>
      <c r="J661" t="s">
        <v>3</v>
      </c>
      <c r="K661" t="s">
        <v>562</v>
      </c>
      <c r="L661">
        <v>608254</v>
      </c>
      <c r="N661">
        <v>1013</v>
      </c>
      <c r="O661" t="s">
        <v>563</v>
      </c>
      <c r="P661" t="s">
        <v>563</v>
      </c>
      <c r="Q661">
        <v>1</v>
      </c>
      <c r="X661">
        <v>3.97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2</v>
      </c>
      <c r="AF661" t="s">
        <v>3</v>
      </c>
      <c r="AG661">
        <v>3.97</v>
      </c>
      <c r="AH661">
        <v>2</v>
      </c>
      <c r="AI661">
        <v>35867756</v>
      </c>
      <c r="AJ661">
        <v>688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>
      <c r="A662">
        <f>ROW(Source!A640)</f>
        <v>640</v>
      </c>
      <c r="B662">
        <v>35867762</v>
      </c>
      <c r="C662">
        <v>35867754</v>
      </c>
      <c r="D662">
        <v>29172710</v>
      </c>
      <c r="E662">
        <v>1</v>
      </c>
      <c r="F662">
        <v>1</v>
      </c>
      <c r="G662">
        <v>1</v>
      </c>
      <c r="H662">
        <v>2</v>
      </c>
      <c r="I662" t="s">
        <v>570</v>
      </c>
      <c r="J662" t="s">
        <v>571</v>
      </c>
      <c r="K662" t="s">
        <v>572</v>
      </c>
      <c r="L662">
        <v>1368</v>
      </c>
      <c r="N662">
        <v>1011</v>
      </c>
      <c r="O662" t="s">
        <v>567</v>
      </c>
      <c r="P662" t="s">
        <v>567</v>
      </c>
      <c r="Q662">
        <v>1</v>
      </c>
      <c r="X662">
        <v>3.97</v>
      </c>
      <c r="Y662">
        <v>0</v>
      </c>
      <c r="Z662">
        <v>46.56</v>
      </c>
      <c r="AA662">
        <v>10.06</v>
      </c>
      <c r="AB662">
        <v>0</v>
      </c>
      <c r="AC662">
        <v>0</v>
      </c>
      <c r="AD662">
        <v>1</v>
      </c>
      <c r="AE662">
        <v>0</v>
      </c>
      <c r="AF662" t="s">
        <v>3</v>
      </c>
      <c r="AG662">
        <v>3.97</v>
      </c>
      <c r="AH662">
        <v>2</v>
      </c>
      <c r="AI662">
        <v>35867757</v>
      </c>
      <c r="AJ662">
        <v>689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>
      <c r="A663">
        <f>ROW(Source!A640)</f>
        <v>640</v>
      </c>
      <c r="B663">
        <v>35867763</v>
      </c>
      <c r="C663">
        <v>35867754</v>
      </c>
      <c r="D663">
        <v>29174533</v>
      </c>
      <c r="E663">
        <v>1</v>
      </c>
      <c r="F663">
        <v>1</v>
      </c>
      <c r="G663">
        <v>1</v>
      </c>
      <c r="H663">
        <v>2</v>
      </c>
      <c r="I663" t="s">
        <v>573</v>
      </c>
      <c r="J663" t="s">
        <v>574</v>
      </c>
      <c r="K663" t="s">
        <v>575</v>
      </c>
      <c r="L663">
        <v>1368</v>
      </c>
      <c r="N663">
        <v>1011</v>
      </c>
      <c r="O663" t="s">
        <v>567</v>
      </c>
      <c r="P663" t="s">
        <v>567</v>
      </c>
      <c r="Q663">
        <v>1</v>
      </c>
      <c r="X663">
        <v>7.93</v>
      </c>
      <c r="Y663">
        <v>0</v>
      </c>
      <c r="Z663">
        <v>1.53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7.93</v>
      </c>
      <c r="AH663">
        <v>2</v>
      </c>
      <c r="AI663">
        <v>35867758</v>
      </c>
      <c r="AJ663">
        <v>690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>
      <c r="A664">
        <f>ROW(Source!A640)</f>
        <v>640</v>
      </c>
      <c r="B664">
        <v>35867764</v>
      </c>
      <c r="C664">
        <v>35867754</v>
      </c>
      <c r="D664">
        <v>29164349</v>
      </c>
      <c r="E664">
        <v>1</v>
      </c>
      <c r="F664">
        <v>1</v>
      </c>
      <c r="G664">
        <v>1</v>
      </c>
      <c r="H664">
        <v>3</v>
      </c>
      <c r="I664" t="s">
        <v>28</v>
      </c>
      <c r="J664" t="s">
        <v>31</v>
      </c>
      <c r="K664" t="s">
        <v>29</v>
      </c>
      <c r="L664">
        <v>1348</v>
      </c>
      <c r="N664">
        <v>1009</v>
      </c>
      <c r="O664" t="s">
        <v>30</v>
      </c>
      <c r="P664" t="s">
        <v>30</v>
      </c>
      <c r="Q664">
        <v>1000</v>
      </c>
      <c r="X664">
        <v>10.5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s">
        <v>3</v>
      </c>
      <c r="AG664">
        <v>10.5</v>
      </c>
      <c r="AH664">
        <v>2</v>
      </c>
      <c r="AI664">
        <v>35867759</v>
      </c>
      <c r="AJ664">
        <v>691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>
      <c r="A665">
        <f>ROW(Source!A679)</f>
        <v>679</v>
      </c>
      <c r="B665">
        <v>35867774</v>
      </c>
      <c r="C665">
        <v>35867766</v>
      </c>
      <c r="D665">
        <v>18407150</v>
      </c>
      <c r="E665">
        <v>1</v>
      </c>
      <c r="F665">
        <v>1</v>
      </c>
      <c r="G665">
        <v>1</v>
      </c>
      <c r="H665">
        <v>1</v>
      </c>
      <c r="I665" t="s">
        <v>576</v>
      </c>
      <c r="J665" t="s">
        <v>3</v>
      </c>
      <c r="K665" t="s">
        <v>577</v>
      </c>
      <c r="L665">
        <v>1369</v>
      </c>
      <c r="N665">
        <v>1013</v>
      </c>
      <c r="O665" t="s">
        <v>561</v>
      </c>
      <c r="P665" t="s">
        <v>561</v>
      </c>
      <c r="Q665">
        <v>1</v>
      </c>
      <c r="X665">
        <v>21.19</v>
      </c>
      <c r="Y665">
        <v>0</v>
      </c>
      <c r="Z665">
        <v>0</v>
      </c>
      <c r="AA665">
        <v>0</v>
      </c>
      <c r="AB665">
        <v>272.45</v>
      </c>
      <c r="AC665">
        <v>0</v>
      </c>
      <c r="AD665">
        <v>1</v>
      </c>
      <c r="AE665">
        <v>1</v>
      </c>
      <c r="AF665" t="s">
        <v>134</v>
      </c>
      <c r="AG665">
        <v>24.368500000000001</v>
      </c>
      <c r="AH665">
        <v>2</v>
      </c>
      <c r="AI665">
        <v>35867767</v>
      </c>
      <c r="AJ665">
        <v>692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>
      <c r="A666">
        <f>ROW(Source!A679)</f>
        <v>679</v>
      </c>
      <c r="B666">
        <v>35867775</v>
      </c>
      <c r="C666">
        <v>35867766</v>
      </c>
      <c r="D666">
        <v>121548</v>
      </c>
      <c r="E666">
        <v>1</v>
      </c>
      <c r="F666">
        <v>1</v>
      </c>
      <c r="G666">
        <v>1</v>
      </c>
      <c r="H666">
        <v>1</v>
      </c>
      <c r="I666" t="s">
        <v>35</v>
      </c>
      <c r="J666" t="s">
        <v>3</v>
      </c>
      <c r="K666" t="s">
        <v>562</v>
      </c>
      <c r="L666">
        <v>608254</v>
      </c>
      <c r="N666">
        <v>1013</v>
      </c>
      <c r="O666" t="s">
        <v>563</v>
      </c>
      <c r="P666" t="s">
        <v>563</v>
      </c>
      <c r="Q666">
        <v>1</v>
      </c>
      <c r="X666">
        <v>0.04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2</v>
      </c>
      <c r="AF666" t="s">
        <v>133</v>
      </c>
      <c r="AG666">
        <v>0.05</v>
      </c>
      <c r="AH666">
        <v>2</v>
      </c>
      <c r="AI666">
        <v>35867768</v>
      </c>
      <c r="AJ666">
        <v>693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>
      <c r="A667">
        <f>ROW(Source!A679)</f>
        <v>679</v>
      </c>
      <c r="B667">
        <v>35867776</v>
      </c>
      <c r="C667">
        <v>35867766</v>
      </c>
      <c r="D667">
        <v>29172556</v>
      </c>
      <c r="E667">
        <v>1</v>
      </c>
      <c r="F667">
        <v>1</v>
      </c>
      <c r="G667">
        <v>1</v>
      </c>
      <c r="H667">
        <v>2</v>
      </c>
      <c r="I667" t="s">
        <v>564</v>
      </c>
      <c r="J667" t="s">
        <v>565</v>
      </c>
      <c r="K667" t="s">
        <v>566</v>
      </c>
      <c r="L667">
        <v>1368</v>
      </c>
      <c r="N667">
        <v>1011</v>
      </c>
      <c r="O667" t="s">
        <v>567</v>
      </c>
      <c r="P667" t="s">
        <v>567</v>
      </c>
      <c r="Q667">
        <v>1</v>
      </c>
      <c r="X667">
        <v>0.04</v>
      </c>
      <c r="Y667">
        <v>0</v>
      </c>
      <c r="Z667">
        <v>31.26</v>
      </c>
      <c r="AA667">
        <v>13.5</v>
      </c>
      <c r="AB667">
        <v>0</v>
      </c>
      <c r="AC667">
        <v>0</v>
      </c>
      <c r="AD667">
        <v>1</v>
      </c>
      <c r="AE667">
        <v>0</v>
      </c>
      <c r="AF667" t="s">
        <v>133</v>
      </c>
      <c r="AG667">
        <v>0.05</v>
      </c>
      <c r="AH667">
        <v>2</v>
      </c>
      <c r="AI667">
        <v>35867769</v>
      </c>
      <c r="AJ667">
        <v>694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>
        <f>ROW(Source!A679)</f>
        <v>679</v>
      </c>
      <c r="B668">
        <v>35867777</v>
      </c>
      <c r="C668">
        <v>35867766</v>
      </c>
      <c r="D668">
        <v>29174913</v>
      </c>
      <c r="E668">
        <v>1</v>
      </c>
      <c r="F668">
        <v>1</v>
      </c>
      <c r="G668">
        <v>1</v>
      </c>
      <c r="H668">
        <v>2</v>
      </c>
      <c r="I668" t="s">
        <v>578</v>
      </c>
      <c r="J668" t="s">
        <v>579</v>
      </c>
      <c r="K668" t="s">
        <v>580</v>
      </c>
      <c r="L668">
        <v>1368</v>
      </c>
      <c r="N668">
        <v>1011</v>
      </c>
      <c r="O668" t="s">
        <v>567</v>
      </c>
      <c r="P668" t="s">
        <v>567</v>
      </c>
      <c r="Q668">
        <v>1</v>
      </c>
      <c r="X668">
        <v>0.15</v>
      </c>
      <c r="Y668">
        <v>0</v>
      </c>
      <c r="Z668">
        <v>87.17</v>
      </c>
      <c r="AA668">
        <v>11.6</v>
      </c>
      <c r="AB668">
        <v>0</v>
      </c>
      <c r="AC668">
        <v>0</v>
      </c>
      <c r="AD668">
        <v>1</v>
      </c>
      <c r="AE668">
        <v>0</v>
      </c>
      <c r="AF668" t="s">
        <v>133</v>
      </c>
      <c r="AG668">
        <v>0.1875</v>
      </c>
      <c r="AH668">
        <v>2</v>
      </c>
      <c r="AI668">
        <v>35867770</v>
      </c>
      <c r="AJ668">
        <v>695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>
        <f>ROW(Source!A679)</f>
        <v>679</v>
      </c>
      <c r="B669">
        <v>35867778</v>
      </c>
      <c r="C669">
        <v>35867766</v>
      </c>
      <c r="D669">
        <v>29108696</v>
      </c>
      <c r="E669">
        <v>1</v>
      </c>
      <c r="F669">
        <v>1</v>
      </c>
      <c r="G669">
        <v>1</v>
      </c>
      <c r="H669">
        <v>3</v>
      </c>
      <c r="I669" t="s">
        <v>581</v>
      </c>
      <c r="J669" t="s">
        <v>582</v>
      </c>
      <c r="K669" t="s">
        <v>583</v>
      </c>
      <c r="L669">
        <v>1354</v>
      </c>
      <c r="N669">
        <v>1010</v>
      </c>
      <c r="O669" t="s">
        <v>237</v>
      </c>
      <c r="P669" t="s">
        <v>237</v>
      </c>
      <c r="Q669">
        <v>1</v>
      </c>
      <c r="X669">
        <v>56.6</v>
      </c>
      <c r="Y669">
        <v>67.209999999999994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56.6</v>
      </c>
      <c r="AH669">
        <v>2</v>
      </c>
      <c r="AI669">
        <v>35867771</v>
      </c>
      <c r="AJ669">
        <v>696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>
      <c r="A670">
        <f>ROW(Source!A679)</f>
        <v>679</v>
      </c>
      <c r="B670">
        <v>35867779</v>
      </c>
      <c r="C670">
        <v>35867766</v>
      </c>
      <c r="D670">
        <v>29109717</v>
      </c>
      <c r="E670">
        <v>1</v>
      </c>
      <c r="F670">
        <v>1</v>
      </c>
      <c r="G670">
        <v>1</v>
      </c>
      <c r="H670">
        <v>3</v>
      </c>
      <c r="I670" t="s">
        <v>971</v>
      </c>
      <c r="J670" t="s">
        <v>972</v>
      </c>
      <c r="K670" t="s">
        <v>973</v>
      </c>
      <c r="L670">
        <v>1301</v>
      </c>
      <c r="N670">
        <v>1003</v>
      </c>
      <c r="O670" t="s">
        <v>142</v>
      </c>
      <c r="P670" t="s">
        <v>142</v>
      </c>
      <c r="Q670">
        <v>1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</v>
      </c>
      <c r="AD670">
        <v>0</v>
      </c>
      <c r="AE670">
        <v>0</v>
      </c>
      <c r="AF670" t="s">
        <v>3</v>
      </c>
      <c r="AG670">
        <v>0</v>
      </c>
      <c r="AH670">
        <v>3</v>
      </c>
      <c r="AI670">
        <v>-1</v>
      </c>
      <c r="AJ670" t="s">
        <v>3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>
        <f>ROW(Source!A679)</f>
        <v>679</v>
      </c>
      <c r="B671">
        <v>35867780</v>
      </c>
      <c r="C671">
        <v>35867766</v>
      </c>
      <c r="D671">
        <v>29115197</v>
      </c>
      <c r="E671">
        <v>1</v>
      </c>
      <c r="F671">
        <v>1</v>
      </c>
      <c r="G671">
        <v>1</v>
      </c>
      <c r="H671">
        <v>3</v>
      </c>
      <c r="I671" t="s">
        <v>584</v>
      </c>
      <c r="J671" t="s">
        <v>585</v>
      </c>
      <c r="K671" t="s">
        <v>586</v>
      </c>
      <c r="L671">
        <v>1354</v>
      </c>
      <c r="N671">
        <v>1010</v>
      </c>
      <c r="O671" t="s">
        <v>237</v>
      </c>
      <c r="P671" t="s">
        <v>237</v>
      </c>
      <c r="Q671">
        <v>1</v>
      </c>
      <c r="X671">
        <v>400</v>
      </c>
      <c r="Y671">
        <v>0.5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 t="s">
        <v>3</v>
      </c>
      <c r="AG671">
        <v>400</v>
      </c>
      <c r="AH671">
        <v>2</v>
      </c>
      <c r="AI671">
        <v>35867772</v>
      </c>
      <c r="AJ671">
        <v>698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>
      <c r="A672">
        <f>ROW(Source!A681)</f>
        <v>681</v>
      </c>
      <c r="B672">
        <v>35867792</v>
      </c>
      <c r="C672">
        <v>35867782</v>
      </c>
      <c r="D672">
        <v>18413230</v>
      </c>
      <c r="E672">
        <v>1</v>
      </c>
      <c r="F672">
        <v>1</v>
      </c>
      <c r="G672">
        <v>1</v>
      </c>
      <c r="H672">
        <v>1</v>
      </c>
      <c r="I672" t="s">
        <v>587</v>
      </c>
      <c r="J672" t="s">
        <v>3</v>
      </c>
      <c r="K672" t="s">
        <v>588</v>
      </c>
      <c r="L672">
        <v>1369</v>
      </c>
      <c r="N672">
        <v>1013</v>
      </c>
      <c r="O672" t="s">
        <v>561</v>
      </c>
      <c r="P672" t="s">
        <v>561</v>
      </c>
      <c r="Q672">
        <v>1</v>
      </c>
      <c r="X672">
        <v>166.47</v>
      </c>
      <c r="Y672">
        <v>0</v>
      </c>
      <c r="Z672">
        <v>0</v>
      </c>
      <c r="AA672">
        <v>0</v>
      </c>
      <c r="AB672">
        <v>293.22000000000003</v>
      </c>
      <c r="AC672">
        <v>0</v>
      </c>
      <c r="AD672">
        <v>1</v>
      </c>
      <c r="AE672">
        <v>1</v>
      </c>
      <c r="AF672" t="s">
        <v>134</v>
      </c>
      <c r="AG672">
        <v>191.44049999999999</v>
      </c>
      <c r="AH672">
        <v>2</v>
      </c>
      <c r="AI672">
        <v>35867783</v>
      </c>
      <c r="AJ672">
        <v>699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>
      <c r="A673">
        <f>ROW(Source!A681)</f>
        <v>681</v>
      </c>
      <c r="B673">
        <v>35867793</v>
      </c>
      <c r="C673">
        <v>35867782</v>
      </c>
      <c r="D673">
        <v>121548</v>
      </c>
      <c r="E673">
        <v>1</v>
      </c>
      <c r="F673">
        <v>1</v>
      </c>
      <c r="G673">
        <v>1</v>
      </c>
      <c r="H673">
        <v>1</v>
      </c>
      <c r="I673" t="s">
        <v>35</v>
      </c>
      <c r="J673" t="s">
        <v>3</v>
      </c>
      <c r="K673" t="s">
        <v>562</v>
      </c>
      <c r="L673">
        <v>608254</v>
      </c>
      <c r="N673">
        <v>1013</v>
      </c>
      <c r="O673" t="s">
        <v>563</v>
      </c>
      <c r="P673" t="s">
        <v>563</v>
      </c>
      <c r="Q673">
        <v>1</v>
      </c>
      <c r="X673">
        <v>0.08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2</v>
      </c>
      <c r="AF673" t="s">
        <v>133</v>
      </c>
      <c r="AG673">
        <v>0.1</v>
      </c>
      <c r="AH673">
        <v>2</v>
      </c>
      <c r="AI673">
        <v>35867784</v>
      </c>
      <c r="AJ673">
        <v>700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>
      <c r="A674">
        <f>ROW(Source!A681)</f>
        <v>681</v>
      </c>
      <c r="B674">
        <v>35867794</v>
      </c>
      <c r="C674">
        <v>35867782</v>
      </c>
      <c r="D674">
        <v>29172556</v>
      </c>
      <c r="E674">
        <v>1</v>
      </c>
      <c r="F674">
        <v>1</v>
      </c>
      <c r="G674">
        <v>1</v>
      </c>
      <c r="H674">
        <v>2</v>
      </c>
      <c r="I674" t="s">
        <v>564</v>
      </c>
      <c r="J674" t="s">
        <v>565</v>
      </c>
      <c r="K674" t="s">
        <v>566</v>
      </c>
      <c r="L674">
        <v>1368</v>
      </c>
      <c r="N674">
        <v>1011</v>
      </c>
      <c r="O674" t="s">
        <v>567</v>
      </c>
      <c r="P674" t="s">
        <v>567</v>
      </c>
      <c r="Q674">
        <v>1</v>
      </c>
      <c r="X674">
        <v>0.08</v>
      </c>
      <c r="Y674">
        <v>0</v>
      </c>
      <c r="Z674">
        <v>31.26</v>
      </c>
      <c r="AA674">
        <v>13.5</v>
      </c>
      <c r="AB674">
        <v>0</v>
      </c>
      <c r="AC674">
        <v>0</v>
      </c>
      <c r="AD674">
        <v>1</v>
      </c>
      <c r="AE674">
        <v>0</v>
      </c>
      <c r="AF674" t="s">
        <v>133</v>
      </c>
      <c r="AG674">
        <v>0.1</v>
      </c>
      <c r="AH674">
        <v>2</v>
      </c>
      <c r="AI674">
        <v>35867785</v>
      </c>
      <c r="AJ674">
        <v>701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>
        <f>ROW(Source!A681)</f>
        <v>681</v>
      </c>
      <c r="B675">
        <v>35867795</v>
      </c>
      <c r="C675">
        <v>35867782</v>
      </c>
      <c r="D675">
        <v>29174591</v>
      </c>
      <c r="E675">
        <v>1</v>
      </c>
      <c r="F675">
        <v>1</v>
      </c>
      <c r="G675">
        <v>1</v>
      </c>
      <c r="H675">
        <v>2</v>
      </c>
      <c r="I675" t="s">
        <v>589</v>
      </c>
      <c r="J675" t="s">
        <v>590</v>
      </c>
      <c r="K675" t="s">
        <v>591</v>
      </c>
      <c r="L675">
        <v>1368</v>
      </c>
      <c r="N675">
        <v>1011</v>
      </c>
      <c r="O675" t="s">
        <v>567</v>
      </c>
      <c r="P675" t="s">
        <v>567</v>
      </c>
      <c r="Q675">
        <v>1</v>
      </c>
      <c r="X675">
        <v>0.26</v>
      </c>
      <c r="Y675">
        <v>0</v>
      </c>
      <c r="Z675">
        <v>0.95</v>
      </c>
      <c r="AA675">
        <v>0</v>
      </c>
      <c r="AB675">
        <v>0</v>
      </c>
      <c r="AC675">
        <v>0</v>
      </c>
      <c r="AD675">
        <v>1</v>
      </c>
      <c r="AE675">
        <v>0</v>
      </c>
      <c r="AF675" t="s">
        <v>133</v>
      </c>
      <c r="AG675">
        <v>0.32500000000000001</v>
      </c>
      <c r="AH675">
        <v>2</v>
      </c>
      <c r="AI675">
        <v>35867786</v>
      </c>
      <c r="AJ675">
        <v>702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>
        <f>ROW(Source!A681)</f>
        <v>681</v>
      </c>
      <c r="B676">
        <v>35867796</v>
      </c>
      <c r="C676">
        <v>35867782</v>
      </c>
      <c r="D676">
        <v>29174913</v>
      </c>
      <c r="E676">
        <v>1</v>
      </c>
      <c r="F676">
        <v>1</v>
      </c>
      <c r="G676">
        <v>1</v>
      </c>
      <c r="H676">
        <v>2</v>
      </c>
      <c r="I676" t="s">
        <v>578</v>
      </c>
      <c r="J676" t="s">
        <v>579</v>
      </c>
      <c r="K676" t="s">
        <v>580</v>
      </c>
      <c r="L676">
        <v>1368</v>
      </c>
      <c r="N676">
        <v>1011</v>
      </c>
      <c r="O676" t="s">
        <v>567</v>
      </c>
      <c r="P676" t="s">
        <v>567</v>
      </c>
      <c r="Q676">
        <v>1</v>
      </c>
      <c r="X676">
        <v>0.5</v>
      </c>
      <c r="Y676">
        <v>0</v>
      </c>
      <c r="Z676">
        <v>87.17</v>
      </c>
      <c r="AA676">
        <v>11.6</v>
      </c>
      <c r="AB676">
        <v>0</v>
      </c>
      <c r="AC676">
        <v>0</v>
      </c>
      <c r="AD676">
        <v>1</v>
      </c>
      <c r="AE676">
        <v>0</v>
      </c>
      <c r="AF676" t="s">
        <v>133</v>
      </c>
      <c r="AG676">
        <v>0.625</v>
      </c>
      <c r="AH676">
        <v>2</v>
      </c>
      <c r="AI676">
        <v>35867787</v>
      </c>
      <c r="AJ676">
        <v>703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>
      <c r="A677">
        <f>ROW(Source!A681)</f>
        <v>681</v>
      </c>
      <c r="B677">
        <v>35867797</v>
      </c>
      <c r="C677">
        <v>35867782</v>
      </c>
      <c r="D677">
        <v>29107800</v>
      </c>
      <c r="E677">
        <v>1</v>
      </c>
      <c r="F677">
        <v>1</v>
      </c>
      <c r="G677">
        <v>1</v>
      </c>
      <c r="H677">
        <v>3</v>
      </c>
      <c r="I677" t="s">
        <v>592</v>
      </c>
      <c r="J677" t="s">
        <v>593</v>
      </c>
      <c r="K677" t="s">
        <v>594</v>
      </c>
      <c r="L677">
        <v>1346</v>
      </c>
      <c r="N677">
        <v>1009</v>
      </c>
      <c r="O677" t="s">
        <v>160</v>
      </c>
      <c r="P677" t="s">
        <v>160</v>
      </c>
      <c r="Q677">
        <v>1</v>
      </c>
      <c r="X677">
        <v>0.2</v>
      </c>
      <c r="Y677">
        <v>1.81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3</v>
      </c>
      <c r="AG677">
        <v>0.2</v>
      </c>
      <c r="AH677">
        <v>2</v>
      </c>
      <c r="AI677">
        <v>35867788</v>
      </c>
      <c r="AJ677">
        <v>704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>
      <c r="A678">
        <f>ROW(Source!A681)</f>
        <v>681</v>
      </c>
      <c r="B678">
        <v>35867798</v>
      </c>
      <c r="C678">
        <v>35867782</v>
      </c>
      <c r="D678">
        <v>29109411</v>
      </c>
      <c r="E678">
        <v>1</v>
      </c>
      <c r="F678">
        <v>1</v>
      </c>
      <c r="G678">
        <v>1</v>
      </c>
      <c r="H678">
        <v>3</v>
      </c>
      <c r="I678" t="s">
        <v>595</v>
      </c>
      <c r="J678" t="s">
        <v>596</v>
      </c>
      <c r="K678" t="s">
        <v>597</v>
      </c>
      <c r="L678">
        <v>1346</v>
      </c>
      <c r="N678">
        <v>1009</v>
      </c>
      <c r="O678" t="s">
        <v>160</v>
      </c>
      <c r="P678" t="s">
        <v>160</v>
      </c>
      <c r="Q678">
        <v>1</v>
      </c>
      <c r="X678">
        <v>30</v>
      </c>
      <c r="Y678">
        <v>15.95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30</v>
      </c>
      <c r="AH678">
        <v>2</v>
      </c>
      <c r="AI678">
        <v>35867789</v>
      </c>
      <c r="AJ678">
        <v>706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>
      <c r="A679">
        <f>ROW(Source!A681)</f>
        <v>681</v>
      </c>
      <c r="B679">
        <v>35867799</v>
      </c>
      <c r="C679">
        <v>35867782</v>
      </c>
      <c r="D679">
        <v>29109535</v>
      </c>
      <c r="E679">
        <v>1</v>
      </c>
      <c r="F679">
        <v>1</v>
      </c>
      <c r="G679">
        <v>1</v>
      </c>
      <c r="H679">
        <v>3</v>
      </c>
      <c r="I679" t="s">
        <v>287</v>
      </c>
      <c r="J679" t="s">
        <v>289</v>
      </c>
      <c r="K679" t="s">
        <v>288</v>
      </c>
      <c r="L679">
        <v>1327</v>
      </c>
      <c r="N679">
        <v>1005</v>
      </c>
      <c r="O679" t="s">
        <v>155</v>
      </c>
      <c r="P679" t="s">
        <v>155</v>
      </c>
      <c r="Q679">
        <v>1</v>
      </c>
      <c r="X679">
        <v>105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s">
        <v>3</v>
      </c>
      <c r="AG679">
        <v>105</v>
      </c>
      <c r="AH679">
        <v>3</v>
      </c>
      <c r="AI679">
        <v>-1</v>
      </c>
      <c r="AJ679" t="s">
        <v>3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>
      <c r="A680">
        <f>ROW(Source!A681)</f>
        <v>681</v>
      </c>
      <c r="B680">
        <v>35867800</v>
      </c>
      <c r="C680">
        <v>35867782</v>
      </c>
      <c r="D680">
        <v>29109265</v>
      </c>
      <c r="E680">
        <v>1</v>
      </c>
      <c r="F680">
        <v>1</v>
      </c>
      <c r="G680">
        <v>1</v>
      </c>
      <c r="H680">
        <v>3</v>
      </c>
      <c r="I680" t="s">
        <v>290</v>
      </c>
      <c r="J680" t="s">
        <v>292</v>
      </c>
      <c r="K680" t="s">
        <v>291</v>
      </c>
      <c r="L680">
        <v>1348</v>
      </c>
      <c r="N680">
        <v>1009</v>
      </c>
      <c r="O680" t="s">
        <v>30</v>
      </c>
      <c r="P680" t="s">
        <v>30</v>
      </c>
      <c r="Q680">
        <v>1000</v>
      </c>
      <c r="X680">
        <v>8.8999999999999999E-3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s">
        <v>3</v>
      </c>
      <c r="AG680">
        <v>8.8999999999999999E-3</v>
      </c>
      <c r="AH680">
        <v>3</v>
      </c>
      <c r="AI680">
        <v>-1</v>
      </c>
      <c r="AJ680" t="s">
        <v>3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>
      <c r="A681">
        <f>ROW(Source!A684)</f>
        <v>684</v>
      </c>
      <c r="B681">
        <v>35867812</v>
      </c>
      <c r="C681">
        <v>35867803</v>
      </c>
      <c r="D681">
        <v>18410572</v>
      </c>
      <c r="E681">
        <v>1</v>
      </c>
      <c r="F681">
        <v>1</v>
      </c>
      <c r="G681">
        <v>1</v>
      </c>
      <c r="H681">
        <v>1</v>
      </c>
      <c r="I681" t="s">
        <v>598</v>
      </c>
      <c r="J681" t="s">
        <v>3</v>
      </c>
      <c r="K681" t="s">
        <v>599</v>
      </c>
      <c r="L681">
        <v>1369</v>
      </c>
      <c r="N681">
        <v>1013</v>
      </c>
      <c r="O681" t="s">
        <v>561</v>
      </c>
      <c r="P681" t="s">
        <v>561</v>
      </c>
      <c r="Q681">
        <v>1</v>
      </c>
      <c r="X681">
        <v>73.14</v>
      </c>
      <c r="Y681">
        <v>0</v>
      </c>
      <c r="Z681">
        <v>0</v>
      </c>
      <c r="AA681">
        <v>0</v>
      </c>
      <c r="AB681">
        <v>8.74</v>
      </c>
      <c r="AC681">
        <v>0</v>
      </c>
      <c r="AD681">
        <v>1</v>
      </c>
      <c r="AE681">
        <v>1</v>
      </c>
      <c r="AF681" t="s">
        <v>167</v>
      </c>
      <c r="AG681">
        <v>84.11099999999999</v>
      </c>
      <c r="AH681">
        <v>2</v>
      </c>
      <c r="AI681">
        <v>35867804</v>
      </c>
      <c r="AJ681">
        <v>708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>
      <c r="A682">
        <f>ROW(Source!A684)</f>
        <v>684</v>
      </c>
      <c r="B682">
        <v>35867813</v>
      </c>
      <c r="C682">
        <v>35867803</v>
      </c>
      <c r="D682">
        <v>121548</v>
      </c>
      <c r="E682">
        <v>1</v>
      </c>
      <c r="F682">
        <v>1</v>
      </c>
      <c r="G682">
        <v>1</v>
      </c>
      <c r="H682">
        <v>1</v>
      </c>
      <c r="I682" t="s">
        <v>35</v>
      </c>
      <c r="J682" t="s">
        <v>3</v>
      </c>
      <c r="K682" t="s">
        <v>562</v>
      </c>
      <c r="L682">
        <v>608254</v>
      </c>
      <c r="N682">
        <v>1013</v>
      </c>
      <c r="O682" t="s">
        <v>563</v>
      </c>
      <c r="P682" t="s">
        <v>563</v>
      </c>
      <c r="Q682">
        <v>1</v>
      </c>
      <c r="X682">
        <v>1.37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2</v>
      </c>
      <c r="AF682" t="s">
        <v>133</v>
      </c>
      <c r="AG682">
        <v>1.7125000000000001</v>
      </c>
      <c r="AH682">
        <v>2</v>
      </c>
      <c r="AI682">
        <v>35867805</v>
      </c>
      <c r="AJ682">
        <v>709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>
        <f>ROW(Source!A684)</f>
        <v>684</v>
      </c>
      <c r="B683">
        <v>35867814</v>
      </c>
      <c r="C683">
        <v>35867803</v>
      </c>
      <c r="D683">
        <v>29172379</v>
      </c>
      <c r="E683">
        <v>1</v>
      </c>
      <c r="F683">
        <v>1</v>
      </c>
      <c r="G683">
        <v>1</v>
      </c>
      <c r="H683">
        <v>2</v>
      </c>
      <c r="I683" t="s">
        <v>600</v>
      </c>
      <c r="J683" t="s">
        <v>601</v>
      </c>
      <c r="K683" t="s">
        <v>602</v>
      </c>
      <c r="L683">
        <v>1368</v>
      </c>
      <c r="N683">
        <v>1011</v>
      </c>
      <c r="O683" t="s">
        <v>567</v>
      </c>
      <c r="P683" t="s">
        <v>567</v>
      </c>
      <c r="Q683">
        <v>1</v>
      </c>
      <c r="X683">
        <v>1.37</v>
      </c>
      <c r="Y683">
        <v>0</v>
      </c>
      <c r="Z683">
        <v>112</v>
      </c>
      <c r="AA683">
        <v>13.5</v>
      </c>
      <c r="AB683">
        <v>0</v>
      </c>
      <c r="AC683">
        <v>0</v>
      </c>
      <c r="AD683">
        <v>1</v>
      </c>
      <c r="AE683">
        <v>0</v>
      </c>
      <c r="AF683" t="s">
        <v>133</v>
      </c>
      <c r="AG683">
        <v>1.7125000000000001</v>
      </c>
      <c r="AH683">
        <v>2</v>
      </c>
      <c r="AI683">
        <v>35867806</v>
      </c>
      <c r="AJ683">
        <v>710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>
      <c r="A684">
        <f>ROW(Source!A684)</f>
        <v>684</v>
      </c>
      <c r="B684">
        <v>35867815</v>
      </c>
      <c r="C684">
        <v>35867803</v>
      </c>
      <c r="D684">
        <v>29174913</v>
      </c>
      <c r="E684">
        <v>1</v>
      </c>
      <c r="F684">
        <v>1</v>
      </c>
      <c r="G684">
        <v>1</v>
      </c>
      <c r="H684">
        <v>2</v>
      </c>
      <c r="I684" t="s">
        <v>578</v>
      </c>
      <c r="J684" t="s">
        <v>579</v>
      </c>
      <c r="K684" t="s">
        <v>580</v>
      </c>
      <c r="L684">
        <v>1368</v>
      </c>
      <c r="N684">
        <v>1011</v>
      </c>
      <c r="O684" t="s">
        <v>567</v>
      </c>
      <c r="P684" t="s">
        <v>567</v>
      </c>
      <c r="Q684">
        <v>1</v>
      </c>
      <c r="X684">
        <v>2.06</v>
      </c>
      <c r="Y684">
        <v>0</v>
      </c>
      <c r="Z684">
        <v>87.17</v>
      </c>
      <c r="AA684">
        <v>11.6</v>
      </c>
      <c r="AB684">
        <v>0</v>
      </c>
      <c r="AC684">
        <v>0</v>
      </c>
      <c r="AD684">
        <v>1</v>
      </c>
      <c r="AE684">
        <v>0</v>
      </c>
      <c r="AF684" t="s">
        <v>133</v>
      </c>
      <c r="AG684">
        <v>2.5750000000000002</v>
      </c>
      <c r="AH684">
        <v>2</v>
      </c>
      <c r="AI684">
        <v>35867807</v>
      </c>
      <c r="AJ684">
        <v>711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>
      <c r="A685">
        <f>ROW(Source!A684)</f>
        <v>684</v>
      </c>
      <c r="B685">
        <v>35867816</v>
      </c>
      <c r="C685">
        <v>35867803</v>
      </c>
      <c r="D685">
        <v>29114332</v>
      </c>
      <c r="E685">
        <v>1</v>
      </c>
      <c r="F685">
        <v>1</v>
      </c>
      <c r="G685">
        <v>1</v>
      </c>
      <c r="H685">
        <v>3</v>
      </c>
      <c r="I685" t="s">
        <v>603</v>
      </c>
      <c r="J685" t="s">
        <v>604</v>
      </c>
      <c r="K685" t="s">
        <v>605</v>
      </c>
      <c r="L685">
        <v>1348</v>
      </c>
      <c r="N685">
        <v>1009</v>
      </c>
      <c r="O685" t="s">
        <v>30</v>
      </c>
      <c r="P685" t="s">
        <v>30</v>
      </c>
      <c r="Q685">
        <v>1000</v>
      </c>
      <c r="X685">
        <v>3.3999999999999998E-3</v>
      </c>
      <c r="Y685">
        <v>11978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3</v>
      </c>
      <c r="AG685">
        <v>3.3999999999999998E-3</v>
      </c>
      <c r="AH685">
        <v>2</v>
      </c>
      <c r="AI685">
        <v>35867809</v>
      </c>
      <c r="AJ685">
        <v>713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>
      <c r="A686">
        <f>ROW(Source!A684)</f>
        <v>684</v>
      </c>
      <c r="B686">
        <v>35867817</v>
      </c>
      <c r="C686">
        <v>35867803</v>
      </c>
      <c r="D686">
        <v>29114830</v>
      </c>
      <c r="E686">
        <v>1</v>
      </c>
      <c r="F686">
        <v>1</v>
      </c>
      <c r="G686">
        <v>1</v>
      </c>
      <c r="H686">
        <v>3</v>
      </c>
      <c r="I686" t="s">
        <v>377</v>
      </c>
      <c r="J686" t="s">
        <v>379</v>
      </c>
      <c r="K686" t="s">
        <v>378</v>
      </c>
      <c r="L686">
        <v>1035</v>
      </c>
      <c r="N686">
        <v>1013</v>
      </c>
      <c r="O686" t="s">
        <v>170</v>
      </c>
      <c r="P686" t="s">
        <v>170</v>
      </c>
      <c r="Q686">
        <v>1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</v>
      </c>
      <c r="AD686">
        <v>0</v>
      </c>
      <c r="AE686">
        <v>0</v>
      </c>
      <c r="AF686" t="s">
        <v>3</v>
      </c>
      <c r="AG686">
        <v>0</v>
      </c>
      <c r="AH686">
        <v>3</v>
      </c>
      <c r="AI686">
        <v>-1</v>
      </c>
      <c r="AJ686" t="s">
        <v>3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>
      <c r="A687">
        <f>ROW(Source!A684)</f>
        <v>684</v>
      </c>
      <c r="B687">
        <v>35867818</v>
      </c>
      <c r="C687">
        <v>35867803</v>
      </c>
      <c r="D687">
        <v>29130561</v>
      </c>
      <c r="E687">
        <v>1</v>
      </c>
      <c r="F687">
        <v>1</v>
      </c>
      <c r="G687">
        <v>1</v>
      </c>
      <c r="H687">
        <v>3</v>
      </c>
      <c r="I687" t="s">
        <v>177</v>
      </c>
      <c r="J687" t="s">
        <v>179</v>
      </c>
      <c r="K687" t="s">
        <v>178</v>
      </c>
      <c r="L687">
        <v>1327</v>
      </c>
      <c r="N687">
        <v>1005</v>
      </c>
      <c r="O687" t="s">
        <v>155</v>
      </c>
      <c r="P687" t="s">
        <v>155</v>
      </c>
      <c r="Q687">
        <v>1</v>
      </c>
      <c r="X687">
        <v>100</v>
      </c>
      <c r="Y687">
        <v>207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100</v>
      </c>
      <c r="AH687">
        <v>2</v>
      </c>
      <c r="AI687">
        <v>35867810</v>
      </c>
      <c r="AJ687">
        <v>714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>
      <c r="A688">
        <f>ROW(Source!A688)</f>
        <v>688</v>
      </c>
      <c r="B688">
        <v>35867827</v>
      </c>
      <c r="C688">
        <v>35867822</v>
      </c>
      <c r="D688">
        <v>18408291</v>
      </c>
      <c r="E688">
        <v>1</v>
      </c>
      <c r="F688">
        <v>1</v>
      </c>
      <c r="G688">
        <v>1</v>
      </c>
      <c r="H688">
        <v>1</v>
      </c>
      <c r="I688" t="s">
        <v>606</v>
      </c>
      <c r="J688" t="s">
        <v>3</v>
      </c>
      <c r="K688" t="s">
        <v>607</v>
      </c>
      <c r="L688">
        <v>1369</v>
      </c>
      <c r="N688">
        <v>1013</v>
      </c>
      <c r="O688" t="s">
        <v>561</v>
      </c>
      <c r="P688" t="s">
        <v>561</v>
      </c>
      <c r="Q688">
        <v>1</v>
      </c>
      <c r="X688">
        <v>7.82</v>
      </c>
      <c r="Y688">
        <v>0</v>
      </c>
      <c r="Z688">
        <v>0</v>
      </c>
      <c r="AA688">
        <v>0</v>
      </c>
      <c r="AB688">
        <v>260.95999999999998</v>
      </c>
      <c r="AC688">
        <v>0</v>
      </c>
      <c r="AD688">
        <v>1</v>
      </c>
      <c r="AE688">
        <v>1</v>
      </c>
      <c r="AF688" t="s">
        <v>134</v>
      </c>
      <c r="AG688">
        <v>8.9930000000000003</v>
      </c>
      <c r="AH688">
        <v>2</v>
      </c>
      <c r="AI688">
        <v>35867823</v>
      </c>
      <c r="AJ688">
        <v>716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>
      <c r="A689">
        <f>ROW(Source!A688)</f>
        <v>688</v>
      </c>
      <c r="B689">
        <v>35867828</v>
      </c>
      <c r="C689">
        <v>35867822</v>
      </c>
      <c r="D689">
        <v>29174913</v>
      </c>
      <c r="E689">
        <v>1</v>
      </c>
      <c r="F689">
        <v>1</v>
      </c>
      <c r="G689">
        <v>1</v>
      </c>
      <c r="H689">
        <v>2</v>
      </c>
      <c r="I689" t="s">
        <v>578</v>
      </c>
      <c r="J689" t="s">
        <v>579</v>
      </c>
      <c r="K689" t="s">
        <v>580</v>
      </c>
      <c r="L689">
        <v>1368</v>
      </c>
      <c r="N689">
        <v>1011</v>
      </c>
      <c r="O689" t="s">
        <v>567</v>
      </c>
      <c r="P689" t="s">
        <v>567</v>
      </c>
      <c r="Q689">
        <v>1</v>
      </c>
      <c r="X689">
        <v>0.04</v>
      </c>
      <c r="Y689">
        <v>0</v>
      </c>
      <c r="Z689">
        <v>87.17</v>
      </c>
      <c r="AA689">
        <v>11.6</v>
      </c>
      <c r="AB689">
        <v>0</v>
      </c>
      <c r="AC689">
        <v>0</v>
      </c>
      <c r="AD689">
        <v>1</v>
      </c>
      <c r="AE689">
        <v>0</v>
      </c>
      <c r="AF689" t="s">
        <v>133</v>
      </c>
      <c r="AG689">
        <v>0.05</v>
      </c>
      <c r="AH689">
        <v>2</v>
      </c>
      <c r="AI689">
        <v>35867824</v>
      </c>
      <c r="AJ689">
        <v>717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>
      <c r="A690">
        <f>ROW(Source!A688)</f>
        <v>688</v>
      </c>
      <c r="B690">
        <v>35867829</v>
      </c>
      <c r="C690">
        <v>35867822</v>
      </c>
      <c r="D690">
        <v>29114332</v>
      </c>
      <c r="E690">
        <v>1</v>
      </c>
      <c r="F690">
        <v>1</v>
      </c>
      <c r="G690">
        <v>1</v>
      </c>
      <c r="H690">
        <v>3</v>
      </c>
      <c r="I690" t="s">
        <v>603</v>
      </c>
      <c r="J690" t="s">
        <v>604</v>
      </c>
      <c r="K690" t="s">
        <v>605</v>
      </c>
      <c r="L690">
        <v>1348</v>
      </c>
      <c r="N690">
        <v>1009</v>
      </c>
      <c r="O690" t="s">
        <v>30</v>
      </c>
      <c r="P690" t="s">
        <v>30</v>
      </c>
      <c r="Q690">
        <v>1000</v>
      </c>
      <c r="X690">
        <v>7.1000000000000002E-4</v>
      </c>
      <c r="Y690">
        <v>11978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0</v>
      </c>
      <c r="AF690" t="s">
        <v>3</v>
      </c>
      <c r="AG690">
        <v>7.1000000000000002E-4</v>
      </c>
      <c r="AH690">
        <v>2</v>
      </c>
      <c r="AI690">
        <v>35867825</v>
      </c>
      <c r="AJ690">
        <v>718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>
      <c r="A691">
        <f>ROW(Source!A688)</f>
        <v>688</v>
      </c>
      <c r="B691">
        <v>35867830</v>
      </c>
      <c r="C691">
        <v>35867822</v>
      </c>
      <c r="D691">
        <v>29131015</v>
      </c>
      <c r="E691">
        <v>1</v>
      </c>
      <c r="F691">
        <v>1</v>
      </c>
      <c r="G691">
        <v>1</v>
      </c>
      <c r="H691">
        <v>3</v>
      </c>
      <c r="I691" t="s">
        <v>608</v>
      </c>
      <c r="J691" t="s">
        <v>609</v>
      </c>
      <c r="K691" t="s">
        <v>610</v>
      </c>
      <c r="L691">
        <v>1301</v>
      </c>
      <c r="N691">
        <v>1003</v>
      </c>
      <c r="O691" t="s">
        <v>142</v>
      </c>
      <c r="P691" t="s">
        <v>142</v>
      </c>
      <c r="Q691">
        <v>1</v>
      </c>
      <c r="X691">
        <v>112</v>
      </c>
      <c r="Y691">
        <v>3.93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0</v>
      </c>
      <c r="AF691" t="s">
        <v>3</v>
      </c>
      <c r="AG691">
        <v>112</v>
      </c>
      <c r="AH691">
        <v>2</v>
      </c>
      <c r="AI691">
        <v>35867826</v>
      </c>
      <c r="AJ691">
        <v>719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>
      <c r="A692">
        <f>ROW(Source!A689)</f>
        <v>689</v>
      </c>
      <c r="B692">
        <v>36145044</v>
      </c>
      <c r="C692">
        <v>35867831</v>
      </c>
      <c r="D692">
        <v>18407150</v>
      </c>
      <c r="E692">
        <v>1</v>
      </c>
      <c r="F692">
        <v>1</v>
      </c>
      <c r="G692">
        <v>1</v>
      </c>
      <c r="H692">
        <v>1</v>
      </c>
      <c r="I692" t="s">
        <v>576</v>
      </c>
      <c r="J692" t="s">
        <v>3</v>
      </c>
      <c r="K692" t="s">
        <v>577</v>
      </c>
      <c r="L692">
        <v>1369</v>
      </c>
      <c r="N692">
        <v>1013</v>
      </c>
      <c r="O692" t="s">
        <v>561</v>
      </c>
      <c r="P692" t="s">
        <v>561</v>
      </c>
      <c r="Q692">
        <v>1</v>
      </c>
      <c r="X692">
        <v>35.74</v>
      </c>
      <c r="Y692">
        <v>0</v>
      </c>
      <c r="Z692">
        <v>0</v>
      </c>
      <c r="AA692">
        <v>0</v>
      </c>
      <c r="AB692">
        <v>272.45</v>
      </c>
      <c r="AC692">
        <v>0</v>
      </c>
      <c r="AD692">
        <v>1</v>
      </c>
      <c r="AE692">
        <v>1</v>
      </c>
      <c r="AF692" t="s">
        <v>134</v>
      </c>
      <c r="AG692">
        <v>41.100999999999999</v>
      </c>
      <c r="AH692">
        <v>2</v>
      </c>
      <c r="AI692">
        <v>36145044</v>
      </c>
      <c r="AJ692">
        <v>720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>
      <c r="A693">
        <f>ROW(Source!A689)</f>
        <v>689</v>
      </c>
      <c r="B693">
        <v>36145045</v>
      </c>
      <c r="C693">
        <v>35867831</v>
      </c>
      <c r="D693">
        <v>121548</v>
      </c>
      <c r="E693">
        <v>1</v>
      </c>
      <c r="F693">
        <v>1</v>
      </c>
      <c r="G693">
        <v>1</v>
      </c>
      <c r="H693">
        <v>1</v>
      </c>
      <c r="I693" t="s">
        <v>35</v>
      </c>
      <c r="J693" t="s">
        <v>3</v>
      </c>
      <c r="K693" t="s">
        <v>562</v>
      </c>
      <c r="L693">
        <v>608254</v>
      </c>
      <c r="N693">
        <v>1013</v>
      </c>
      <c r="O693" t="s">
        <v>563</v>
      </c>
      <c r="P693" t="s">
        <v>563</v>
      </c>
      <c r="Q693">
        <v>1</v>
      </c>
      <c r="X693">
        <v>0.18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1</v>
      </c>
      <c r="AE693">
        <v>2</v>
      </c>
      <c r="AF693" t="s">
        <v>133</v>
      </c>
      <c r="AG693">
        <v>0.22499999999999998</v>
      </c>
      <c r="AH693">
        <v>2</v>
      </c>
      <c r="AI693">
        <v>36145045</v>
      </c>
      <c r="AJ693">
        <v>721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>
        <f>ROW(Source!A689)</f>
        <v>689</v>
      </c>
      <c r="B694">
        <v>36145046</v>
      </c>
      <c r="C694">
        <v>35867831</v>
      </c>
      <c r="D694">
        <v>29172556</v>
      </c>
      <c r="E694">
        <v>1</v>
      </c>
      <c r="F694">
        <v>1</v>
      </c>
      <c r="G694">
        <v>1</v>
      </c>
      <c r="H694">
        <v>2</v>
      </c>
      <c r="I694" t="s">
        <v>564</v>
      </c>
      <c r="J694" t="s">
        <v>565</v>
      </c>
      <c r="K694" t="s">
        <v>566</v>
      </c>
      <c r="L694">
        <v>1368</v>
      </c>
      <c r="N694">
        <v>1011</v>
      </c>
      <c r="O694" t="s">
        <v>567</v>
      </c>
      <c r="P694" t="s">
        <v>567</v>
      </c>
      <c r="Q694">
        <v>1</v>
      </c>
      <c r="X694">
        <v>0.18</v>
      </c>
      <c r="Y694">
        <v>0</v>
      </c>
      <c r="Z694">
        <v>31.26</v>
      </c>
      <c r="AA694">
        <v>13.5</v>
      </c>
      <c r="AB694">
        <v>0</v>
      </c>
      <c r="AC694">
        <v>0</v>
      </c>
      <c r="AD694">
        <v>1</v>
      </c>
      <c r="AE694">
        <v>0</v>
      </c>
      <c r="AF694" t="s">
        <v>133</v>
      </c>
      <c r="AG694">
        <v>0.22499999999999998</v>
      </c>
      <c r="AH694">
        <v>2</v>
      </c>
      <c r="AI694">
        <v>36145046</v>
      </c>
      <c r="AJ694">
        <v>722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>
      <c r="A695">
        <f>ROW(Source!A689)</f>
        <v>689</v>
      </c>
      <c r="B695">
        <v>36145047</v>
      </c>
      <c r="C695">
        <v>35867831</v>
      </c>
      <c r="D695">
        <v>29174591</v>
      </c>
      <c r="E695">
        <v>1</v>
      </c>
      <c r="F695">
        <v>1</v>
      </c>
      <c r="G695">
        <v>1</v>
      </c>
      <c r="H695">
        <v>2</v>
      </c>
      <c r="I695" t="s">
        <v>589</v>
      </c>
      <c r="J695" t="s">
        <v>590</v>
      </c>
      <c r="K695" t="s">
        <v>591</v>
      </c>
      <c r="L695">
        <v>1368</v>
      </c>
      <c r="N695">
        <v>1011</v>
      </c>
      <c r="O695" t="s">
        <v>567</v>
      </c>
      <c r="P695" t="s">
        <v>567</v>
      </c>
      <c r="Q695">
        <v>1</v>
      </c>
      <c r="X695">
        <v>0.32</v>
      </c>
      <c r="Y695">
        <v>0</v>
      </c>
      <c r="Z695">
        <v>0.95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133</v>
      </c>
      <c r="AG695">
        <v>0.4</v>
      </c>
      <c r="AH695">
        <v>2</v>
      </c>
      <c r="AI695">
        <v>36145047</v>
      </c>
      <c r="AJ695">
        <v>723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>
        <f>ROW(Source!A689)</f>
        <v>689</v>
      </c>
      <c r="B696">
        <v>36145048</v>
      </c>
      <c r="C696">
        <v>35867831</v>
      </c>
      <c r="D696">
        <v>29174913</v>
      </c>
      <c r="E696">
        <v>1</v>
      </c>
      <c r="F696">
        <v>1</v>
      </c>
      <c r="G696">
        <v>1</v>
      </c>
      <c r="H696">
        <v>2</v>
      </c>
      <c r="I696" t="s">
        <v>578</v>
      </c>
      <c r="J696" t="s">
        <v>579</v>
      </c>
      <c r="K696" t="s">
        <v>580</v>
      </c>
      <c r="L696">
        <v>1368</v>
      </c>
      <c r="N696">
        <v>1011</v>
      </c>
      <c r="O696" t="s">
        <v>567</v>
      </c>
      <c r="P696" t="s">
        <v>567</v>
      </c>
      <c r="Q696">
        <v>1</v>
      </c>
      <c r="X696">
        <v>0.26</v>
      </c>
      <c r="Y696">
        <v>0</v>
      </c>
      <c r="Z696">
        <v>87.17</v>
      </c>
      <c r="AA696">
        <v>11.6</v>
      </c>
      <c r="AB696">
        <v>0</v>
      </c>
      <c r="AC696">
        <v>0</v>
      </c>
      <c r="AD696">
        <v>1</v>
      </c>
      <c r="AE696">
        <v>0</v>
      </c>
      <c r="AF696" t="s">
        <v>133</v>
      </c>
      <c r="AG696">
        <v>0.32500000000000001</v>
      </c>
      <c r="AH696">
        <v>2</v>
      </c>
      <c r="AI696">
        <v>36145048</v>
      </c>
      <c r="AJ696">
        <v>724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>
      <c r="A697">
        <f>ROW(Source!A689)</f>
        <v>689</v>
      </c>
      <c r="B697">
        <v>36145049</v>
      </c>
      <c r="C697">
        <v>35867831</v>
      </c>
      <c r="D697">
        <v>29109162</v>
      </c>
      <c r="E697">
        <v>1</v>
      </c>
      <c r="F697">
        <v>1</v>
      </c>
      <c r="G697">
        <v>1</v>
      </c>
      <c r="H697">
        <v>3</v>
      </c>
      <c r="I697" t="s">
        <v>611</v>
      </c>
      <c r="J697" t="s">
        <v>612</v>
      </c>
      <c r="K697" t="s">
        <v>613</v>
      </c>
      <c r="L697">
        <v>1327</v>
      </c>
      <c r="N697">
        <v>1005</v>
      </c>
      <c r="O697" t="s">
        <v>155</v>
      </c>
      <c r="P697" t="s">
        <v>155</v>
      </c>
      <c r="Q697">
        <v>1</v>
      </c>
      <c r="X697">
        <v>21</v>
      </c>
      <c r="Y697">
        <v>5.71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21</v>
      </c>
      <c r="AH697">
        <v>2</v>
      </c>
      <c r="AI697">
        <v>36145049</v>
      </c>
      <c r="AJ697">
        <v>725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>
        <f>ROW(Source!A689)</f>
        <v>689</v>
      </c>
      <c r="B698">
        <v>36145050</v>
      </c>
      <c r="C698">
        <v>35867831</v>
      </c>
      <c r="D698">
        <v>29131086</v>
      </c>
      <c r="E698">
        <v>1</v>
      </c>
      <c r="F698">
        <v>1</v>
      </c>
      <c r="G698">
        <v>1</v>
      </c>
      <c r="H698">
        <v>3</v>
      </c>
      <c r="I698" t="s">
        <v>614</v>
      </c>
      <c r="J698" t="s">
        <v>615</v>
      </c>
      <c r="K698" t="s">
        <v>616</v>
      </c>
      <c r="L698">
        <v>1339</v>
      </c>
      <c r="N698">
        <v>1007</v>
      </c>
      <c r="O698" t="s">
        <v>617</v>
      </c>
      <c r="P698" t="s">
        <v>617</v>
      </c>
      <c r="Q698">
        <v>1</v>
      </c>
      <c r="X698">
        <v>0.82</v>
      </c>
      <c r="Y698">
        <v>1970.01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0.82</v>
      </c>
      <c r="AH698">
        <v>2</v>
      </c>
      <c r="AI698">
        <v>36145050</v>
      </c>
      <c r="AJ698">
        <v>726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>
      <c r="A699">
        <f>ROW(Source!A690)</f>
        <v>690</v>
      </c>
      <c r="B699">
        <v>35867867</v>
      </c>
      <c r="C699">
        <v>35867858</v>
      </c>
      <c r="D699">
        <v>18407150</v>
      </c>
      <c r="E699">
        <v>1</v>
      </c>
      <c r="F699">
        <v>1</v>
      </c>
      <c r="G699">
        <v>1</v>
      </c>
      <c r="H699">
        <v>1</v>
      </c>
      <c r="I699" t="s">
        <v>576</v>
      </c>
      <c r="J699" t="s">
        <v>3</v>
      </c>
      <c r="K699" t="s">
        <v>577</v>
      </c>
      <c r="L699">
        <v>1369</v>
      </c>
      <c r="N699">
        <v>1013</v>
      </c>
      <c r="O699" t="s">
        <v>561</v>
      </c>
      <c r="P699" t="s">
        <v>561</v>
      </c>
      <c r="Q699">
        <v>1</v>
      </c>
      <c r="X699">
        <v>60.72</v>
      </c>
      <c r="Y699">
        <v>0</v>
      </c>
      <c r="Z699">
        <v>0</v>
      </c>
      <c r="AA699">
        <v>0</v>
      </c>
      <c r="AB699">
        <v>272.45</v>
      </c>
      <c r="AC699">
        <v>0</v>
      </c>
      <c r="AD699">
        <v>1</v>
      </c>
      <c r="AE699">
        <v>1</v>
      </c>
      <c r="AF699" t="s">
        <v>134</v>
      </c>
      <c r="AG699">
        <v>69.827999999999989</v>
      </c>
      <c r="AH699">
        <v>2</v>
      </c>
      <c r="AI699">
        <v>35867859</v>
      </c>
      <c r="AJ699">
        <v>727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>
        <f>ROW(Source!A690)</f>
        <v>690</v>
      </c>
      <c r="B700">
        <v>35867868</v>
      </c>
      <c r="C700">
        <v>35867858</v>
      </c>
      <c r="D700">
        <v>121548</v>
      </c>
      <c r="E700">
        <v>1</v>
      </c>
      <c r="F700">
        <v>1</v>
      </c>
      <c r="G700">
        <v>1</v>
      </c>
      <c r="H700">
        <v>1</v>
      </c>
      <c r="I700" t="s">
        <v>35</v>
      </c>
      <c r="J700" t="s">
        <v>3</v>
      </c>
      <c r="K700" t="s">
        <v>562</v>
      </c>
      <c r="L700">
        <v>608254</v>
      </c>
      <c r="N700">
        <v>1013</v>
      </c>
      <c r="O700" t="s">
        <v>563</v>
      </c>
      <c r="P700" t="s">
        <v>563</v>
      </c>
      <c r="Q700">
        <v>1</v>
      </c>
      <c r="X700">
        <v>0.57999999999999996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2</v>
      </c>
      <c r="AF700" t="s">
        <v>133</v>
      </c>
      <c r="AG700">
        <v>0.72499999999999998</v>
      </c>
      <c r="AH700">
        <v>2</v>
      </c>
      <c r="AI700">
        <v>35867860</v>
      </c>
      <c r="AJ700">
        <v>728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>
      <c r="A701">
        <f>ROW(Source!A690)</f>
        <v>690</v>
      </c>
      <c r="B701">
        <v>35867869</v>
      </c>
      <c r="C701">
        <v>35867858</v>
      </c>
      <c r="D701">
        <v>29172556</v>
      </c>
      <c r="E701">
        <v>1</v>
      </c>
      <c r="F701">
        <v>1</v>
      </c>
      <c r="G701">
        <v>1</v>
      </c>
      <c r="H701">
        <v>2</v>
      </c>
      <c r="I701" t="s">
        <v>564</v>
      </c>
      <c r="J701" t="s">
        <v>565</v>
      </c>
      <c r="K701" t="s">
        <v>566</v>
      </c>
      <c r="L701">
        <v>1368</v>
      </c>
      <c r="N701">
        <v>1011</v>
      </c>
      <c r="O701" t="s">
        <v>567</v>
      </c>
      <c r="P701" t="s">
        <v>567</v>
      </c>
      <c r="Q701">
        <v>1</v>
      </c>
      <c r="X701">
        <v>0.57999999999999996</v>
      </c>
      <c r="Y701">
        <v>0</v>
      </c>
      <c r="Z701">
        <v>31.26</v>
      </c>
      <c r="AA701">
        <v>13.5</v>
      </c>
      <c r="AB701">
        <v>0</v>
      </c>
      <c r="AC701">
        <v>0</v>
      </c>
      <c r="AD701">
        <v>1</v>
      </c>
      <c r="AE701">
        <v>0</v>
      </c>
      <c r="AF701" t="s">
        <v>133</v>
      </c>
      <c r="AG701">
        <v>0.72499999999999998</v>
      </c>
      <c r="AH701">
        <v>2</v>
      </c>
      <c r="AI701">
        <v>35867861</v>
      </c>
      <c r="AJ701">
        <v>729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>
      <c r="A702">
        <f>ROW(Source!A690)</f>
        <v>690</v>
      </c>
      <c r="B702">
        <v>35867870</v>
      </c>
      <c r="C702">
        <v>35867858</v>
      </c>
      <c r="D702">
        <v>29174591</v>
      </c>
      <c r="E702">
        <v>1</v>
      </c>
      <c r="F702">
        <v>1</v>
      </c>
      <c r="G702">
        <v>1</v>
      </c>
      <c r="H702">
        <v>2</v>
      </c>
      <c r="I702" t="s">
        <v>589</v>
      </c>
      <c r="J702" t="s">
        <v>590</v>
      </c>
      <c r="K702" t="s">
        <v>591</v>
      </c>
      <c r="L702">
        <v>1368</v>
      </c>
      <c r="N702">
        <v>1011</v>
      </c>
      <c r="O702" t="s">
        <v>567</v>
      </c>
      <c r="P702" t="s">
        <v>567</v>
      </c>
      <c r="Q702">
        <v>1</v>
      </c>
      <c r="X702">
        <v>0.82</v>
      </c>
      <c r="Y702">
        <v>0</v>
      </c>
      <c r="Z702">
        <v>0.95</v>
      </c>
      <c r="AA702">
        <v>0</v>
      </c>
      <c r="AB702">
        <v>0</v>
      </c>
      <c r="AC702">
        <v>0</v>
      </c>
      <c r="AD702">
        <v>1</v>
      </c>
      <c r="AE702">
        <v>0</v>
      </c>
      <c r="AF702" t="s">
        <v>133</v>
      </c>
      <c r="AG702">
        <v>1.0249999999999999</v>
      </c>
      <c r="AH702">
        <v>2</v>
      </c>
      <c r="AI702">
        <v>35867862</v>
      </c>
      <c r="AJ702">
        <v>730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>
        <f>ROW(Source!A690)</f>
        <v>690</v>
      </c>
      <c r="B703">
        <v>35867871</v>
      </c>
      <c r="C703">
        <v>35867858</v>
      </c>
      <c r="D703">
        <v>29174661</v>
      </c>
      <c r="E703">
        <v>1</v>
      </c>
      <c r="F703">
        <v>1</v>
      </c>
      <c r="G703">
        <v>1</v>
      </c>
      <c r="H703">
        <v>2</v>
      </c>
      <c r="I703" t="s">
        <v>618</v>
      </c>
      <c r="J703" t="s">
        <v>619</v>
      </c>
      <c r="K703" t="s">
        <v>620</v>
      </c>
      <c r="L703">
        <v>1368</v>
      </c>
      <c r="N703">
        <v>1011</v>
      </c>
      <c r="O703" t="s">
        <v>567</v>
      </c>
      <c r="P703" t="s">
        <v>567</v>
      </c>
      <c r="Q703">
        <v>1</v>
      </c>
      <c r="X703">
        <v>2.7</v>
      </c>
      <c r="Y703">
        <v>0</v>
      </c>
      <c r="Z703">
        <v>2.09</v>
      </c>
      <c r="AA703">
        <v>0</v>
      </c>
      <c r="AB703">
        <v>0</v>
      </c>
      <c r="AC703">
        <v>0</v>
      </c>
      <c r="AD703">
        <v>1</v>
      </c>
      <c r="AE703">
        <v>0</v>
      </c>
      <c r="AF703" t="s">
        <v>133</v>
      </c>
      <c r="AG703">
        <v>3.375</v>
      </c>
      <c r="AH703">
        <v>2</v>
      </c>
      <c r="AI703">
        <v>35867863</v>
      </c>
      <c r="AJ703">
        <v>731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>
        <f>ROW(Source!A690)</f>
        <v>690</v>
      </c>
      <c r="B704">
        <v>35867872</v>
      </c>
      <c r="C704">
        <v>35867858</v>
      </c>
      <c r="D704">
        <v>29174913</v>
      </c>
      <c r="E704">
        <v>1</v>
      </c>
      <c r="F704">
        <v>1</v>
      </c>
      <c r="G704">
        <v>1</v>
      </c>
      <c r="H704">
        <v>2</v>
      </c>
      <c r="I704" t="s">
        <v>578</v>
      </c>
      <c r="J704" t="s">
        <v>579</v>
      </c>
      <c r="K704" t="s">
        <v>580</v>
      </c>
      <c r="L704">
        <v>1368</v>
      </c>
      <c r="N704">
        <v>1011</v>
      </c>
      <c r="O704" t="s">
        <v>567</v>
      </c>
      <c r="P704" t="s">
        <v>567</v>
      </c>
      <c r="Q704">
        <v>1</v>
      </c>
      <c r="X704">
        <v>0.84</v>
      </c>
      <c r="Y704">
        <v>0</v>
      </c>
      <c r="Z704">
        <v>87.17</v>
      </c>
      <c r="AA704">
        <v>11.6</v>
      </c>
      <c r="AB704">
        <v>0</v>
      </c>
      <c r="AC704">
        <v>0</v>
      </c>
      <c r="AD704">
        <v>1</v>
      </c>
      <c r="AE704">
        <v>0</v>
      </c>
      <c r="AF704" t="s">
        <v>133</v>
      </c>
      <c r="AG704">
        <v>1.05</v>
      </c>
      <c r="AH704">
        <v>2</v>
      </c>
      <c r="AI704">
        <v>35867864</v>
      </c>
      <c r="AJ704">
        <v>732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>
      <c r="A705">
        <f>ROW(Source!A690)</f>
        <v>690</v>
      </c>
      <c r="B705">
        <v>35867873</v>
      </c>
      <c r="C705">
        <v>35867858</v>
      </c>
      <c r="D705">
        <v>29114332</v>
      </c>
      <c r="E705">
        <v>1</v>
      </c>
      <c r="F705">
        <v>1</v>
      </c>
      <c r="G705">
        <v>1</v>
      </c>
      <c r="H705">
        <v>3</v>
      </c>
      <c r="I705" t="s">
        <v>603</v>
      </c>
      <c r="J705" t="s">
        <v>604</v>
      </c>
      <c r="K705" t="s">
        <v>605</v>
      </c>
      <c r="L705">
        <v>1348</v>
      </c>
      <c r="N705">
        <v>1009</v>
      </c>
      <c r="O705" t="s">
        <v>30</v>
      </c>
      <c r="P705" t="s">
        <v>30</v>
      </c>
      <c r="Q705">
        <v>1000</v>
      </c>
      <c r="X705">
        <v>1.23E-2</v>
      </c>
      <c r="Y705">
        <v>11978</v>
      </c>
      <c r="Z705">
        <v>0</v>
      </c>
      <c r="AA705">
        <v>0</v>
      </c>
      <c r="AB705">
        <v>0</v>
      </c>
      <c r="AC705">
        <v>0</v>
      </c>
      <c r="AD705">
        <v>1</v>
      </c>
      <c r="AE705">
        <v>0</v>
      </c>
      <c r="AF705" t="s">
        <v>3</v>
      </c>
      <c r="AG705">
        <v>1.23E-2</v>
      </c>
      <c r="AH705">
        <v>2</v>
      </c>
      <c r="AI705">
        <v>35867865</v>
      </c>
      <c r="AJ705">
        <v>733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>
      <c r="A706">
        <f>ROW(Source!A690)</f>
        <v>690</v>
      </c>
      <c r="B706">
        <v>35867874</v>
      </c>
      <c r="C706">
        <v>35867858</v>
      </c>
      <c r="D706">
        <v>29130788</v>
      </c>
      <c r="E706">
        <v>1</v>
      </c>
      <c r="F706">
        <v>1</v>
      </c>
      <c r="G706">
        <v>1</v>
      </c>
      <c r="H706">
        <v>3</v>
      </c>
      <c r="I706" t="s">
        <v>621</v>
      </c>
      <c r="J706" t="s">
        <v>622</v>
      </c>
      <c r="K706" t="s">
        <v>623</v>
      </c>
      <c r="L706">
        <v>1339</v>
      </c>
      <c r="N706">
        <v>1007</v>
      </c>
      <c r="O706" t="s">
        <v>617</v>
      </c>
      <c r="P706" t="s">
        <v>617</v>
      </c>
      <c r="Q706">
        <v>1</v>
      </c>
      <c r="X706">
        <v>2.88</v>
      </c>
      <c r="Y706">
        <v>2156.0100000000002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0</v>
      </c>
      <c r="AF706" t="s">
        <v>3</v>
      </c>
      <c r="AG706">
        <v>2.88</v>
      </c>
      <c r="AH706">
        <v>2</v>
      </c>
      <c r="AI706">
        <v>35867866</v>
      </c>
      <c r="AJ706">
        <v>734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>
      <c r="A707">
        <f>ROW(Source!A691)</f>
        <v>691</v>
      </c>
      <c r="B707">
        <v>35867883</v>
      </c>
      <c r="C707">
        <v>35867875</v>
      </c>
      <c r="D707">
        <v>18408291</v>
      </c>
      <c r="E707">
        <v>1</v>
      </c>
      <c r="F707">
        <v>1</v>
      </c>
      <c r="G707">
        <v>1</v>
      </c>
      <c r="H707">
        <v>1</v>
      </c>
      <c r="I707" t="s">
        <v>606</v>
      </c>
      <c r="J707" t="s">
        <v>3</v>
      </c>
      <c r="K707" t="s">
        <v>607</v>
      </c>
      <c r="L707">
        <v>1369</v>
      </c>
      <c r="N707">
        <v>1013</v>
      </c>
      <c r="O707" t="s">
        <v>561</v>
      </c>
      <c r="P707" t="s">
        <v>561</v>
      </c>
      <c r="Q707">
        <v>1</v>
      </c>
      <c r="X707">
        <v>31.26</v>
      </c>
      <c r="Y707">
        <v>0</v>
      </c>
      <c r="Z707">
        <v>0</v>
      </c>
      <c r="AA707">
        <v>0</v>
      </c>
      <c r="AB707">
        <v>8.17</v>
      </c>
      <c r="AC707">
        <v>0</v>
      </c>
      <c r="AD707">
        <v>1</v>
      </c>
      <c r="AE707">
        <v>1</v>
      </c>
      <c r="AF707" t="s">
        <v>134</v>
      </c>
      <c r="AG707">
        <v>35.948999999999998</v>
      </c>
      <c r="AH707">
        <v>2</v>
      </c>
      <c r="AI707">
        <v>35867876</v>
      </c>
      <c r="AJ707">
        <v>735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>
      <c r="A708">
        <f>ROW(Source!A691)</f>
        <v>691</v>
      </c>
      <c r="B708">
        <v>35867884</v>
      </c>
      <c r="C708">
        <v>35867875</v>
      </c>
      <c r="D708">
        <v>121548</v>
      </c>
      <c r="E708">
        <v>1</v>
      </c>
      <c r="F708">
        <v>1</v>
      </c>
      <c r="G708">
        <v>1</v>
      </c>
      <c r="H708">
        <v>1</v>
      </c>
      <c r="I708" t="s">
        <v>35</v>
      </c>
      <c r="J708" t="s">
        <v>3</v>
      </c>
      <c r="K708" t="s">
        <v>562</v>
      </c>
      <c r="L708">
        <v>608254</v>
      </c>
      <c r="N708">
        <v>1013</v>
      </c>
      <c r="O708" t="s">
        <v>563</v>
      </c>
      <c r="P708" t="s">
        <v>563</v>
      </c>
      <c r="Q708">
        <v>1</v>
      </c>
      <c r="X708">
        <v>6.7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1</v>
      </c>
      <c r="AE708">
        <v>2</v>
      </c>
      <c r="AF708" t="s">
        <v>133</v>
      </c>
      <c r="AG708">
        <v>8.375</v>
      </c>
      <c r="AH708">
        <v>2</v>
      </c>
      <c r="AI708">
        <v>35867877</v>
      </c>
      <c r="AJ708">
        <v>736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>
        <f>ROW(Source!A691)</f>
        <v>691</v>
      </c>
      <c r="B709">
        <v>35867885</v>
      </c>
      <c r="C709">
        <v>35867875</v>
      </c>
      <c r="D709">
        <v>29172710</v>
      </c>
      <c r="E709">
        <v>1</v>
      </c>
      <c r="F709">
        <v>1</v>
      </c>
      <c r="G709">
        <v>1</v>
      </c>
      <c r="H709">
        <v>2</v>
      </c>
      <c r="I709" t="s">
        <v>570</v>
      </c>
      <c r="J709" t="s">
        <v>571</v>
      </c>
      <c r="K709" t="s">
        <v>572</v>
      </c>
      <c r="L709">
        <v>1368</v>
      </c>
      <c r="N709">
        <v>1011</v>
      </c>
      <c r="O709" t="s">
        <v>567</v>
      </c>
      <c r="P709" t="s">
        <v>567</v>
      </c>
      <c r="Q709">
        <v>1</v>
      </c>
      <c r="X709">
        <v>6.7</v>
      </c>
      <c r="Y709">
        <v>0</v>
      </c>
      <c r="Z709">
        <v>46.56</v>
      </c>
      <c r="AA709">
        <v>10.06</v>
      </c>
      <c r="AB709">
        <v>0</v>
      </c>
      <c r="AC709">
        <v>0</v>
      </c>
      <c r="AD709">
        <v>1</v>
      </c>
      <c r="AE709">
        <v>0</v>
      </c>
      <c r="AF709" t="s">
        <v>133</v>
      </c>
      <c r="AG709">
        <v>8.375</v>
      </c>
      <c r="AH709">
        <v>2</v>
      </c>
      <c r="AI709">
        <v>35867878</v>
      </c>
      <c r="AJ709">
        <v>737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>
        <f>ROW(Source!A691)</f>
        <v>691</v>
      </c>
      <c r="B710">
        <v>35867886</v>
      </c>
      <c r="C710">
        <v>35867875</v>
      </c>
      <c r="D710">
        <v>29173472</v>
      </c>
      <c r="E710">
        <v>1</v>
      </c>
      <c r="F710">
        <v>1</v>
      </c>
      <c r="G710">
        <v>1</v>
      </c>
      <c r="H710">
        <v>2</v>
      </c>
      <c r="I710" t="s">
        <v>624</v>
      </c>
      <c r="J710" t="s">
        <v>625</v>
      </c>
      <c r="K710" t="s">
        <v>626</v>
      </c>
      <c r="L710">
        <v>1368</v>
      </c>
      <c r="N710">
        <v>1011</v>
      </c>
      <c r="O710" t="s">
        <v>567</v>
      </c>
      <c r="P710" t="s">
        <v>567</v>
      </c>
      <c r="Q710">
        <v>1</v>
      </c>
      <c r="X710">
        <v>11</v>
      </c>
      <c r="Y710">
        <v>0</v>
      </c>
      <c r="Z710">
        <v>3</v>
      </c>
      <c r="AA710">
        <v>0</v>
      </c>
      <c r="AB710">
        <v>0</v>
      </c>
      <c r="AC710">
        <v>0</v>
      </c>
      <c r="AD710">
        <v>1</v>
      </c>
      <c r="AE710">
        <v>0</v>
      </c>
      <c r="AF710" t="s">
        <v>133</v>
      </c>
      <c r="AG710">
        <v>13.75</v>
      </c>
      <c r="AH710">
        <v>2</v>
      </c>
      <c r="AI710">
        <v>35867879</v>
      </c>
      <c r="AJ710">
        <v>738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>
      <c r="A711">
        <f>ROW(Source!A691)</f>
        <v>691</v>
      </c>
      <c r="B711">
        <v>35867887</v>
      </c>
      <c r="C711">
        <v>35867875</v>
      </c>
      <c r="D711">
        <v>29174913</v>
      </c>
      <c r="E711">
        <v>1</v>
      </c>
      <c r="F711">
        <v>1</v>
      </c>
      <c r="G711">
        <v>1</v>
      </c>
      <c r="H711">
        <v>2</v>
      </c>
      <c r="I711" t="s">
        <v>578</v>
      </c>
      <c r="J711" t="s">
        <v>579</v>
      </c>
      <c r="K711" t="s">
        <v>580</v>
      </c>
      <c r="L711">
        <v>1368</v>
      </c>
      <c r="N711">
        <v>1011</v>
      </c>
      <c r="O711" t="s">
        <v>567</v>
      </c>
      <c r="P711" t="s">
        <v>567</v>
      </c>
      <c r="Q711">
        <v>1</v>
      </c>
      <c r="X711">
        <v>0.35</v>
      </c>
      <c r="Y711">
        <v>0</v>
      </c>
      <c r="Z711">
        <v>87.17</v>
      </c>
      <c r="AA711">
        <v>11.6</v>
      </c>
      <c r="AB711">
        <v>0</v>
      </c>
      <c r="AC711">
        <v>0</v>
      </c>
      <c r="AD711">
        <v>1</v>
      </c>
      <c r="AE711">
        <v>0</v>
      </c>
      <c r="AF711" t="s">
        <v>133</v>
      </c>
      <c r="AG711">
        <v>0.4375</v>
      </c>
      <c r="AH711">
        <v>2</v>
      </c>
      <c r="AI711">
        <v>35867880</v>
      </c>
      <c r="AJ711">
        <v>739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>
      <c r="A712">
        <f>ROW(Source!A691)</f>
        <v>691</v>
      </c>
      <c r="B712">
        <v>35867888</v>
      </c>
      <c r="C712">
        <v>35867875</v>
      </c>
      <c r="D712">
        <v>29114687</v>
      </c>
      <c r="E712">
        <v>1</v>
      </c>
      <c r="F712">
        <v>1</v>
      </c>
      <c r="G712">
        <v>1</v>
      </c>
      <c r="H712">
        <v>3</v>
      </c>
      <c r="I712" t="s">
        <v>627</v>
      </c>
      <c r="J712" t="s">
        <v>628</v>
      </c>
      <c r="K712" t="s">
        <v>629</v>
      </c>
      <c r="L712">
        <v>1348</v>
      </c>
      <c r="N712">
        <v>1009</v>
      </c>
      <c r="O712" t="s">
        <v>30</v>
      </c>
      <c r="P712" t="s">
        <v>30</v>
      </c>
      <c r="Q712">
        <v>1000</v>
      </c>
      <c r="X712">
        <v>1.8E-3</v>
      </c>
      <c r="Y712">
        <v>16974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1.8E-3</v>
      </c>
      <c r="AH712">
        <v>2</v>
      </c>
      <c r="AI712">
        <v>35867881</v>
      </c>
      <c r="AJ712">
        <v>740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>
      <c r="A713">
        <f>ROW(Source!A691)</f>
        <v>691</v>
      </c>
      <c r="B713">
        <v>35867889</v>
      </c>
      <c r="C713">
        <v>35867875</v>
      </c>
      <c r="D713">
        <v>29115292</v>
      </c>
      <c r="E713">
        <v>1</v>
      </c>
      <c r="F713">
        <v>1</v>
      </c>
      <c r="G713">
        <v>1</v>
      </c>
      <c r="H713">
        <v>3</v>
      </c>
      <c r="I713" t="s">
        <v>630</v>
      </c>
      <c r="J713" t="s">
        <v>631</v>
      </c>
      <c r="K713" t="s">
        <v>632</v>
      </c>
      <c r="L713">
        <v>1339</v>
      </c>
      <c r="N713">
        <v>1007</v>
      </c>
      <c r="O713" t="s">
        <v>617</v>
      </c>
      <c r="P713" t="s">
        <v>617</v>
      </c>
      <c r="Q713">
        <v>1</v>
      </c>
      <c r="X713">
        <v>1.24</v>
      </c>
      <c r="Y713">
        <v>4478.33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 t="s">
        <v>3</v>
      </c>
      <c r="AG713">
        <v>1.24</v>
      </c>
      <c r="AH713">
        <v>2</v>
      </c>
      <c r="AI713">
        <v>35867882</v>
      </c>
      <c r="AJ713">
        <v>741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>
      <c r="A714">
        <f>ROW(Source!A692)</f>
        <v>692</v>
      </c>
      <c r="B714">
        <v>36145052</v>
      </c>
      <c r="C714">
        <v>36145051</v>
      </c>
      <c r="D714">
        <v>31427882</v>
      </c>
      <c r="E714">
        <v>1</v>
      </c>
      <c r="F714">
        <v>1</v>
      </c>
      <c r="G714">
        <v>1</v>
      </c>
      <c r="H714">
        <v>1</v>
      </c>
      <c r="I714" t="s">
        <v>633</v>
      </c>
      <c r="J714" t="s">
        <v>3</v>
      </c>
      <c r="K714" t="s">
        <v>634</v>
      </c>
      <c r="L714">
        <v>1369</v>
      </c>
      <c r="N714">
        <v>1013</v>
      </c>
      <c r="O714" t="s">
        <v>561</v>
      </c>
      <c r="P714" t="s">
        <v>561</v>
      </c>
      <c r="Q714">
        <v>1</v>
      </c>
      <c r="X714">
        <v>45.26</v>
      </c>
      <c r="Y714">
        <v>0</v>
      </c>
      <c r="Z714">
        <v>0</v>
      </c>
      <c r="AA714">
        <v>0</v>
      </c>
      <c r="AB714">
        <v>272.45</v>
      </c>
      <c r="AC714">
        <v>0</v>
      </c>
      <c r="AD714">
        <v>1</v>
      </c>
      <c r="AE714">
        <v>1</v>
      </c>
      <c r="AF714" t="s">
        <v>134</v>
      </c>
      <c r="AG714">
        <v>52.048999999999992</v>
      </c>
      <c r="AH714">
        <v>2</v>
      </c>
      <c r="AI714">
        <v>36145052</v>
      </c>
      <c r="AJ714">
        <v>742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>
      <c r="A715">
        <f>ROW(Source!A692)</f>
        <v>692</v>
      </c>
      <c r="B715">
        <v>36145053</v>
      </c>
      <c r="C715">
        <v>36145051</v>
      </c>
      <c r="D715">
        <v>121548</v>
      </c>
      <c r="E715">
        <v>1</v>
      </c>
      <c r="F715">
        <v>1</v>
      </c>
      <c r="G715">
        <v>1</v>
      </c>
      <c r="H715">
        <v>1</v>
      </c>
      <c r="I715" t="s">
        <v>35</v>
      </c>
      <c r="J715" t="s">
        <v>3</v>
      </c>
      <c r="K715" t="s">
        <v>562</v>
      </c>
      <c r="L715">
        <v>608254</v>
      </c>
      <c r="N715">
        <v>1013</v>
      </c>
      <c r="O715" t="s">
        <v>563</v>
      </c>
      <c r="P715" t="s">
        <v>563</v>
      </c>
      <c r="Q715">
        <v>1</v>
      </c>
      <c r="X715">
        <v>0.04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1</v>
      </c>
      <c r="AE715">
        <v>2</v>
      </c>
      <c r="AF715" t="s">
        <v>133</v>
      </c>
      <c r="AG715">
        <v>0.05</v>
      </c>
      <c r="AH715">
        <v>2</v>
      </c>
      <c r="AI715">
        <v>36145053</v>
      </c>
      <c r="AJ715">
        <v>743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>
      <c r="A716">
        <f>ROW(Source!A692)</f>
        <v>692</v>
      </c>
      <c r="B716">
        <v>36145054</v>
      </c>
      <c r="C716">
        <v>36145051</v>
      </c>
      <c r="D716">
        <v>35554737</v>
      </c>
      <c r="E716">
        <v>1</v>
      </c>
      <c r="F716">
        <v>1</v>
      </c>
      <c r="G716">
        <v>1</v>
      </c>
      <c r="H716">
        <v>2</v>
      </c>
      <c r="I716" t="s">
        <v>564</v>
      </c>
      <c r="J716" t="s">
        <v>635</v>
      </c>
      <c r="K716" t="s">
        <v>566</v>
      </c>
      <c r="L716">
        <v>1368</v>
      </c>
      <c r="N716">
        <v>1011</v>
      </c>
      <c r="O716" t="s">
        <v>567</v>
      </c>
      <c r="P716" t="s">
        <v>567</v>
      </c>
      <c r="Q716">
        <v>1</v>
      </c>
      <c r="X716">
        <v>0.04</v>
      </c>
      <c r="Y716">
        <v>0</v>
      </c>
      <c r="Z716">
        <v>31.26</v>
      </c>
      <c r="AA716">
        <v>13.5</v>
      </c>
      <c r="AB716">
        <v>0</v>
      </c>
      <c r="AC716">
        <v>0</v>
      </c>
      <c r="AD716">
        <v>1</v>
      </c>
      <c r="AE716">
        <v>0</v>
      </c>
      <c r="AF716" t="s">
        <v>133</v>
      </c>
      <c r="AG716">
        <v>0.05</v>
      </c>
      <c r="AH716">
        <v>2</v>
      </c>
      <c r="AI716">
        <v>36145054</v>
      </c>
      <c r="AJ716">
        <v>744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>
      <c r="A717">
        <f>ROW(Source!A692)</f>
        <v>692</v>
      </c>
      <c r="B717">
        <v>36145055</v>
      </c>
      <c r="C717">
        <v>36145051</v>
      </c>
      <c r="D717">
        <v>35555025</v>
      </c>
      <c r="E717">
        <v>1</v>
      </c>
      <c r="F717">
        <v>1</v>
      </c>
      <c r="G717">
        <v>1</v>
      </c>
      <c r="H717">
        <v>2</v>
      </c>
      <c r="I717" t="s">
        <v>636</v>
      </c>
      <c r="J717" t="s">
        <v>637</v>
      </c>
      <c r="K717" t="s">
        <v>638</v>
      </c>
      <c r="L717">
        <v>1368</v>
      </c>
      <c r="N717">
        <v>1011</v>
      </c>
      <c r="O717" t="s">
        <v>567</v>
      </c>
      <c r="P717" t="s">
        <v>567</v>
      </c>
      <c r="Q717">
        <v>1</v>
      </c>
      <c r="X717">
        <v>1.35</v>
      </c>
      <c r="Y717">
        <v>0</v>
      </c>
      <c r="Z717">
        <v>2.7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133</v>
      </c>
      <c r="AG717">
        <v>1.6875</v>
      </c>
      <c r="AH717">
        <v>2</v>
      </c>
      <c r="AI717">
        <v>36145055</v>
      </c>
      <c r="AJ717">
        <v>745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>
      <c r="A718">
        <f>ROW(Source!A692)</f>
        <v>692</v>
      </c>
      <c r="B718">
        <v>36145056</v>
      </c>
      <c r="C718">
        <v>36145051</v>
      </c>
      <c r="D718">
        <v>35555088</v>
      </c>
      <c r="E718">
        <v>1</v>
      </c>
      <c r="F718">
        <v>1</v>
      </c>
      <c r="G718">
        <v>1</v>
      </c>
      <c r="H718">
        <v>2</v>
      </c>
      <c r="I718" t="s">
        <v>578</v>
      </c>
      <c r="J718" t="s">
        <v>639</v>
      </c>
      <c r="K718" t="s">
        <v>580</v>
      </c>
      <c r="L718">
        <v>1368</v>
      </c>
      <c r="N718">
        <v>1011</v>
      </c>
      <c r="O718" t="s">
        <v>567</v>
      </c>
      <c r="P718" t="s">
        <v>567</v>
      </c>
      <c r="Q718">
        <v>1</v>
      </c>
      <c r="X718">
        <v>0.01</v>
      </c>
      <c r="Y718">
        <v>0</v>
      </c>
      <c r="Z718">
        <v>87.17</v>
      </c>
      <c r="AA718">
        <v>11.6</v>
      </c>
      <c r="AB718">
        <v>0</v>
      </c>
      <c r="AC718">
        <v>0</v>
      </c>
      <c r="AD718">
        <v>1</v>
      </c>
      <c r="AE718">
        <v>0</v>
      </c>
      <c r="AF718" t="s">
        <v>133</v>
      </c>
      <c r="AG718">
        <v>1.2500000000000001E-2</v>
      </c>
      <c r="AH718">
        <v>2</v>
      </c>
      <c r="AI718">
        <v>36145056</v>
      </c>
      <c r="AJ718">
        <v>746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>
        <f>ROW(Source!A692)</f>
        <v>692</v>
      </c>
      <c r="B719">
        <v>36145057</v>
      </c>
      <c r="C719">
        <v>36145051</v>
      </c>
      <c r="D719">
        <v>35552818</v>
      </c>
      <c r="E719">
        <v>1</v>
      </c>
      <c r="F719">
        <v>1</v>
      </c>
      <c r="G719">
        <v>1</v>
      </c>
      <c r="H719">
        <v>3</v>
      </c>
      <c r="I719" t="s">
        <v>640</v>
      </c>
      <c r="J719" t="s">
        <v>641</v>
      </c>
      <c r="K719" t="s">
        <v>642</v>
      </c>
      <c r="L719">
        <v>1308</v>
      </c>
      <c r="N719">
        <v>1003</v>
      </c>
      <c r="O719" t="s">
        <v>65</v>
      </c>
      <c r="P719" t="s">
        <v>65</v>
      </c>
      <c r="Q719">
        <v>100</v>
      </c>
      <c r="X719">
        <v>0.68</v>
      </c>
      <c r="Y719">
        <v>99.4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0.68</v>
      </c>
      <c r="AH719">
        <v>2</v>
      </c>
      <c r="AI719">
        <v>36145057</v>
      </c>
      <c r="AJ719">
        <v>747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>
      <c r="A720">
        <f>ROW(Source!A692)</f>
        <v>692</v>
      </c>
      <c r="B720">
        <v>36145058</v>
      </c>
      <c r="C720">
        <v>36145051</v>
      </c>
      <c r="D720">
        <v>35554067</v>
      </c>
      <c r="E720">
        <v>1</v>
      </c>
      <c r="F720">
        <v>1</v>
      </c>
      <c r="G720">
        <v>1</v>
      </c>
      <c r="H720">
        <v>3</v>
      </c>
      <c r="I720" t="s">
        <v>205</v>
      </c>
      <c r="J720" t="s">
        <v>207</v>
      </c>
      <c r="K720" t="s">
        <v>206</v>
      </c>
      <c r="L720">
        <v>1327</v>
      </c>
      <c r="N720">
        <v>1005</v>
      </c>
      <c r="O720" t="s">
        <v>155</v>
      </c>
      <c r="P720" t="s">
        <v>155</v>
      </c>
      <c r="Q720">
        <v>1</v>
      </c>
      <c r="X720">
        <v>102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 t="s">
        <v>3</v>
      </c>
      <c r="AG720">
        <v>102</v>
      </c>
      <c r="AH720">
        <v>2</v>
      </c>
      <c r="AI720">
        <v>36145058</v>
      </c>
      <c r="AJ720">
        <v>749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>
      <c r="A721">
        <f>ROW(Source!A692)</f>
        <v>692</v>
      </c>
      <c r="B721">
        <v>36145059</v>
      </c>
      <c r="C721">
        <v>36145051</v>
      </c>
      <c r="D721">
        <v>35553389</v>
      </c>
      <c r="E721">
        <v>1</v>
      </c>
      <c r="F721">
        <v>1</v>
      </c>
      <c r="G721">
        <v>1</v>
      </c>
      <c r="H721">
        <v>3</v>
      </c>
      <c r="I721" t="s">
        <v>643</v>
      </c>
      <c r="J721" t="s">
        <v>644</v>
      </c>
      <c r="K721" t="s">
        <v>645</v>
      </c>
      <c r="L721">
        <v>1346</v>
      </c>
      <c r="N721">
        <v>1009</v>
      </c>
      <c r="O721" t="s">
        <v>160</v>
      </c>
      <c r="P721" t="s">
        <v>160</v>
      </c>
      <c r="Q721">
        <v>1</v>
      </c>
      <c r="X721">
        <v>27</v>
      </c>
      <c r="Y721">
        <v>26.71</v>
      </c>
      <c r="Z721">
        <v>0</v>
      </c>
      <c r="AA721">
        <v>0</v>
      </c>
      <c r="AB721">
        <v>0</v>
      </c>
      <c r="AC721">
        <v>0</v>
      </c>
      <c r="AD721">
        <v>1</v>
      </c>
      <c r="AE721">
        <v>0</v>
      </c>
      <c r="AF721" t="s">
        <v>3</v>
      </c>
      <c r="AG721">
        <v>27</v>
      </c>
      <c r="AH721">
        <v>2</v>
      </c>
      <c r="AI721">
        <v>36145059</v>
      </c>
      <c r="AJ721">
        <v>750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>
      <c r="A722">
        <f>ROW(Source!A695)</f>
        <v>695</v>
      </c>
      <c r="B722">
        <v>35867921</v>
      </c>
      <c r="C722">
        <v>35867908</v>
      </c>
      <c r="D722">
        <v>18413230</v>
      </c>
      <c r="E722">
        <v>1</v>
      </c>
      <c r="F722">
        <v>1</v>
      </c>
      <c r="G722">
        <v>1</v>
      </c>
      <c r="H722">
        <v>1</v>
      </c>
      <c r="I722" t="s">
        <v>587</v>
      </c>
      <c r="J722" t="s">
        <v>3</v>
      </c>
      <c r="K722" t="s">
        <v>588</v>
      </c>
      <c r="L722">
        <v>1369</v>
      </c>
      <c r="N722">
        <v>1013</v>
      </c>
      <c r="O722" t="s">
        <v>561</v>
      </c>
      <c r="P722" t="s">
        <v>561</v>
      </c>
      <c r="Q722">
        <v>1</v>
      </c>
      <c r="X722">
        <v>6.66</v>
      </c>
      <c r="Y722">
        <v>0</v>
      </c>
      <c r="Z722">
        <v>0</v>
      </c>
      <c r="AA722">
        <v>0</v>
      </c>
      <c r="AB722">
        <v>9.18</v>
      </c>
      <c r="AC722">
        <v>0</v>
      </c>
      <c r="AD722">
        <v>1</v>
      </c>
      <c r="AE722">
        <v>1</v>
      </c>
      <c r="AF722" t="s">
        <v>134</v>
      </c>
      <c r="AG722">
        <v>7.6589999999999998</v>
      </c>
      <c r="AH722">
        <v>2</v>
      </c>
      <c r="AI722">
        <v>35867909</v>
      </c>
      <c r="AJ722">
        <v>751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>
      <c r="A723">
        <f>ROW(Source!A695)</f>
        <v>695</v>
      </c>
      <c r="B723">
        <v>35867922</v>
      </c>
      <c r="C723">
        <v>35867908</v>
      </c>
      <c r="D723">
        <v>29173472</v>
      </c>
      <c r="E723">
        <v>1</v>
      </c>
      <c r="F723">
        <v>1</v>
      </c>
      <c r="G723">
        <v>1</v>
      </c>
      <c r="H723">
        <v>2</v>
      </c>
      <c r="I723" t="s">
        <v>624</v>
      </c>
      <c r="J723" t="s">
        <v>625</v>
      </c>
      <c r="K723" t="s">
        <v>626</v>
      </c>
      <c r="L723">
        <v>1368</v>
      </c>
      <c r="N723">
        <v>1011</v>
      </c>
      <c r="O723" t="s">
        <v>567</v>
      </c>
      <c r="P723" t="s">
        <v>567</v>
      </c>
      <c r="Q723">
        <v>1</v>
      </c>
      <c r="X723">
        <v>2.0099999999999998</v>
      </c>
      <c r="Y723">
        <v>0</v>
      </c>
      <c r="Z723">
        <v>3</v>
      </c>
      <c r="AA723">
        <v>0</v>
      </c>
      <c r="AB723">
        <v>0</v>
      </c>
      <c r="AC723">
        <v>0</v>
      </c>
      <c r="AD723">
        <v>1</v>
      </c>
      <c r="AE723">
        <v>0</v>
      </c>
      <c r="AF723" t="s">
        <v>133</v>
      </c>
      <c r="AG723">
        <v>2.5124999999999997</v>
      </c>
      <c r="AH723">
        <v>2</v>
      </c>
      <c r="AI723">
        <v>35867910</v>
      </c>
      <c r="AJ723">
        <v>752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>
      <c r="A724">
        <f>ROW(Source!A695)</f>
        <v>695</v>
      </c>
      <c r="B724">
        <v>35867923</v>
      </c>
      <c r="C724">
        <v>35867908</v>
      </c>
      <c r="D724">
        <v>29174500</v>
      </c>
      <c r="E724">
        <v>1</v>
      </c>
      <c r="F724">
        <v>1</v>
      </c>
      <c r="G724">
        <v>1</v>
      </c>
      <c r="H724">
        <v>2</v>
      </c>
      <c r="I724" t="s">
        <v>646</v>
      </c>
      <c r="J724" t="s">
        <v>647</v>
      </c>
      <c r="K724" t="s">
        <v>648</v>
      </c>
      <c r="L724">
        <v>1368</v>
      </c>
      <c r="N724">
        <v>1011</v>
      </c>
      <c r="O724" t="s">
        <v>567</v>
      </c>
      <c r="P724" t="s">
        <v>567</v>
      </c>
      <c r="Q724">
        <v>1</v>
      </c>
      <c r="X724">
        <v>1.33</v>
      </c>
      <c r="Y724">
        <v>0</v>
      </c>
      <c r="Z724">
        <v>1.95</v>
      </c>
      <c r="AA724">
        <v>0</v>
      </c>
      <c r="AB724">
        <v>0</v>
      </c>
      <c r="AC724">
        <v>0</v>
      </c>
      <c r="AD724">
        <v>1</v>
      </c>
      <c r="AE724">
        <v>0</v>
      </c>
      <c r="AF724" t="s">
        <v>133</v>
      </c>
      <c r="AG724">
        <v>1.6625000000000001</v>
      </c>
      <c r="AH724">
        <v>2</v>
      </c>
      <c r="AI724">
        <v>35867911</v>
      </c>
      <c r="AJ724">
        <v>753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>
      <c r="A725">
        <f>ROW(Source!A695)</f>
        <v>695</v>
      </c>
      <c r="B725">
        <v>35867924</v>
      </c>
      <c r="C725">
        <v>35867908</v>
      </c>
      <c r="D725">
        <v>29174913</v>
      </c>
      <c r="E725">
        <v>1</v>
      </c>
      <c r="F725">
        <v>1</v>
      </c>
      <c r="G725">
        <v>1</v>
      </c>
      <c r="H725">
        <v>2</v>
      </c>
      <c r="I725" t="s">
        <v>578</v>
      </c>
      <c r="J725" t="s">
        <v>579</v>
      </c>
      <c r="K725" t="s">
        <v>580</v>
      </c>
      <c r="L725">
        <v>1368</v>
      </c>
      <c r="N725">
        <v>1011</v>
      </c>
      <c r="O725" t="s">
        <v>567</v>
      </c>
      <c r="P725" t="s">
        <v>567</v>
      </c>
      <c r="Q725">
        <v>1</v>
      </c>
      <c r="X725">
        <v>0.03</v>
      </c>
      <c r="Y725">
        <v>0</v>
      </c>
      <c r="Z725">
        <v>87.17</v>
      </c>
      <c r="AA725">
        <v>11.6</v>
      </c>
      <c r="AB725">
        <v>0</v>
      </c>
      <c r="AC725">
        <v>0</v>
      </c>
      <c r="AD725">
        <v>1</v>
      </c>
      <c r="AE725">
        <v>0</v>
      </c>
      <c r="AF725" t="s">
        <v>133</v>
      </c>
      <c r="AG725">
        <v>3.7499999999999999E-2</v>
      </c>
      <c r="AH725">
        <v>2</v>
      </c>
      <c r="AI725">
        <v>35867912</v>
      </c>
      <c r="AJ725">
        <v>754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>
      <c r="A726">
        <f>ROW(Source!A695)</f>
        <v>695</v>
      </c>
      <c r="B726">
        <v>35867925</v>
      </c>
      <c r="C726">
        <v>35867908</v>
      </c>
      <c r="D726">
        <v>29114471</v>
      </c>
      <c r="E726">
        <v>1</v>
      </c>
      <c r="F726">
        <v>1</v>
      </c>
      <c r="G726">
        <v>1</v>
      </c>
      <c r="H726">
        <v>3</v>
      </c>
      <c r="I726" t="s">
        <v>649</v>
      </c>
      <c r="J726" t="s">
        <v>650</v>
      </c>
      <c r="K726" t="s">
        <v>651</v>
      </c>
      <c r="L726">
        <v>1358</v>
      </c>
      <c r="N726">
        <v>1010</v>
      </c>
      <c r="O726" t="s">
        <v>652</v>
      </c>
      <c r="P726" t="s">
        <v>652</v>
      </c>
      <c r="Q726">
        <v>10</v>
      </c>
      <c r="X726">
        <v>26.3</v>
      </c>
      <c r="Y726">
        <v>1.6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0</v>
      </c>
      <c r="AF726" t="s">
        <v>3</v>
      </c>
      <c r="AG726">
        <v>26.3</v>
      </c>
      <c r="AH726">
        <v>2</v>
      </c>
      <c r="AI726">
        <v>35867913</v>
      </c>
      <c r="AJ726">
        <v>755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>
        <f>ROW(Source!A695)</f>
        <v>695</v>
      </c>
      <c r="B727">
        <v>35867926</v>
      </c>
      <c r="C727">
        <v>35867908</v>
      </c>
      <c r="D727">
        <v>29114305</v>
      </c>
      <c r="E727">
        <v>1</v>
      </c>
      <c r="F727">
        <v>1</v>
      </c>
      <c r="G727">
        <v>1</v>
      </c>
      <c r="H727">
        <v>3</v>
      </c>
      <c r="I727" t="s">
        <v>653</v>
      </c>
      <c r="J727" t="s">
        <v>654</v>
      </c>
      <c r="K727" t="s">
        <v>655</v>
      </c>
      <c r="L727">
        <v>1354</v>
      </c>
      <c r="N727">
        <v>1010</v>
      </c>
      <c r="O727" t="s">
        <v>237</v>
      </c>
      <c r="P727" t="s">
        <v>237</v>
      </c>
      <c r="Q727">
        <v>1</v>
      </c>
      <c r="X727">
        <v>263</v>
      </c>
      <c r="Y727">
        <v>0.12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0</v>
      </c>
      <c r="AF727" t="s">
        <v>3</v>
      </c>
      <c r="AG727">
        <v>263</v>
      </c>
      <c r="AH727">
        <v>2</v>
      </c>
      <c r="AI727">
        <v>35867914</v>
      </c>
      <c r="AJ727">
        <v>756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>
      <c r="A728">
        <f>ROW(Source!A695)</f>
        <v>695</v>
      </c>
      <c r="B728">
        <v>35867927</v>
      </c>
      <c r="C728">
        <v>35867908</v>
      </c>
      <c r="D728">
        <v>29111012</v>
      </c>
      <c r="E728">
        <v>1</v>
      </c>
      <c r="F728">
        <v>1</v>
      </c>
      <c r="G728">
        <v>1</v>
      </c>
      <c r="H728">
        <v>3</v>
      </c>
      <c r="I728" t="s">
        <v>656</v>
      </c>
      <c r="J728" t="s">
        <v>657</v>
      </c>
      <c r="K728" t="s">
        <v>658</v>
      </c>
      <c r="L728">
        <v>1354</v>
      </c>
      <c r="N728">
        <v>1010</v>
      </c>
      <c r="O728" t="s">
        <v>237</v>
      </c>
      <c r="P728" t="s">
        <v>237</v>
      </c>
      <c r="Q728">
        <v>1</v>
      </c>
      <c r="X728">
        <v>7</v>
      </c>
      <c r="Y728">
        <v>1.29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3</v>
      </c>
      <c r="AG728">
        <v>7</v>
      </c>
      <c r="AH728">
        <v>2</v>
      </c>
      <c r="AI728">
        <v>35867915</v>
      </c>
      <c r="AJ728">
        <v>757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>
        <f>ROW(Source!A695)</f>
        <v>695</v>
      </c>
      <c r="B729">
        <v>35867928</v>
      </c>
      <c r="C729">
        <v>35867908</v>
      </c>
      <c r="D729">
        <v>29111013</v>
      </c>
      <c r="E729">
        <v>1</v>
      </c>
      <c r="F729">
        <v>1</v>
      </c>
      <c r="G729">
        <v>1</v>
      </c>
      <c r="H729">
        <v>3</v>
      </c>
      <c r="I729" t="s">
        <v>659</v>
      </c>
      <c r="J729" t="s">
        <v>660</v>
      </c>
      <c r="K729" t="s">
        <v>661</v>
      </c>
      <c r="L729">
        <v>1354</v>
      </c>
      <c r="N729">
        <v>1010</v>
      </c>
      <c r="O729" t="s">
        <v>237</v>
      </c>
      <c r="P729" t="s">
        <v>237</v>
      </c>
      <c r="Q729">
        <v>1</v>
      </c>
      <c r="X729">
        <v>7</v>
      </c>
      <c r="Y729">
        <v>1.29</v>
      </c>
      <c r="Z729">
        <v>0</v>
      </c>
      <c r="AA729">
        <v>0</v>
      </c>
      <c r="AB729">
        <v>0</v>
      </c>
      <c r="AC729">
        <v>0</v>
      </c>
      <c r="AD729">
        <v>1</v>
      </c>
      <c r="AE729">
        <v>0</v>
      </c>
      <c r="AF729" t="s">
        <v>3</v>
      </c>
      <c r="AG729">
        <v>7</v>
      </c>
      <c r="AH729">
        <v>2</v>
      </c>
      <c r="AI729">
        <v>35867916</v>
      </c>
      <c r="AJ729">
        <v>758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>
      <c r="A730">
        <f>ROW(Source!A695)</f>
        <v>695</v>
      </c>
      <c r="B730">
        <v>35867929</v>
      </c>
      <c r="C730">
        <v>35867908</v>
      </c>
      <c r="D730">
        <v>29111016</v>
      </c>
      <c r="E730">
        <v>1</v>
      </c>
      <c r="F730">
        <v>1</v>
      </c>
      <c r="G730">
        <v>1</v>
      </c>
      <c r="H730">
        <v>3</v>
      </c>
      <c r="I730" t="s">
        <v>662</v>
      </c>
      <c r="J730" t="s">
        <v>663</v>
      </c>
      <c r="K730" t="s">
        <v>664</v>
      </c>
      <c r="L730">
        <v>1354</v>
      </c>
      <c r="N730">
        <v>1010</v>
      </c>
      <c r="O730" t="s">
        <v>237</v>
      </c>
      <c r="P730" t="s">
        <v>237</v>
      </c>
      <c r="Q730">
        <v>1</v>
      </c>
      <c r="X730">
        <v>40</v>
      </c>
      <c r="Y730">
        <v>1.29</v>
      </c>
      <c r="Z730">
        <v>0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40</v>
      </c>
      <c r="AH730">
        <v>2</v>
      </c>
      <c r="AI730">
        <v>35867917</v>
      </c>
      <c r="AJ730">
        <v>759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>
        <f>ROW(Source!A695)</f>
        <v>695</v>
      </c>
      <c r="B731">
        <v>35867930</v>
      </c>
      <c r="C731">
        <v>35867908</v>
      </c>
      <c r="D731">
        <v>29111019</v>
      </c>
      <c r="E731">
        <v>1</v>
      </c>
      <c r="F731">
        <v>1</v>
      </c>
      <c r="G731">
        <v>1</v>
      </c>
      <c r="H731">
        <v>3</v>
      </c>
      <c r="I731" t="s">
        <v>665</v>
      </c>
      <c r="J731" t="s">
        <v>666</v>
      </c>
      <c r="K731" t="s">
        <v>667</v>
      </c>
      <c r="L731">
        <v>1354</v>
      </c>
      <c r="N731">
        <v>1010</v>
      </c>
      <c r="O731" t="s">
        <v>237</v>
      </c>
      <c r="P731" t="s">
        <v>237</v>
      </c>
      <c r="Q731">
        <v>1</v>
      </c>
      <c r="X731">
        <v>8</v>
      </c>
      <c r="Y731">
        <v>0.63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8</v>
      </c>
      <c r="AH731">
        <v>2</v>
      </c>
      <c r="AI731">
        <v>35867918</v>
      </c>
      <c r="AJ731">
        <v>760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>
        <f>ROW(Source!A695)</f>
        <v>695</v>
      </c>
      <c r="B732">
        <v>35867931</v>
      </c>
      <c r="C732">
        <v>35867908</v>
      </c>
      <c r="D732">
        <v>29111018</v>
      </c>
      <c r="E732">
        <v>1</v>
      </c>
      <c r="F732">
        <v>1</v>
      </c>
      <c r="G732">
        <v>1</v>
      </c>
      <c r="H732">
        <v>3</v>
      </c>
      <c r="I732" t="s">
        <v>668</v>
      </c>
      <c r="J732" t="s">
        <v>669</v>
      </c>
      <c r="K732" t="s">
        <v>670</v>
      </c>
      <c r="L732">
        <v>1354</v>
      </c>
      <c r="N732">
        <v>1010</v>
      </c>
      <c r="O732" t="s">
        <v>237</v>
      </c>
      <c r="P732" t="s">
        <v>237</v>
      </c>
      <c r="Q732">
        <v>1</v>
      </c>
      <c r="X732">
        <v>8</v>
      </c>
      <c r="Y732">
        <v>0.63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8</v>
      </c>
      <c r="AH732">
        <v>2</v>
      </c>
      <c r="AI732">
        <v>35867919</v>
      </c>
      <c r="AJ732">
        <v>761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>
        <f>ROW(Source!A695)</f>
        <v>695</v>
      </c>
      <c r="B733">
        <v>35867932</v>
      </c>
      <c r="C733">
        <v>35867908</v>
      </c>
      <c r="D733">
        <v>29110997</v>
      </c>
      <c r="E733">
        <v>1</v>
      </c>
      <c r="F733">
        <v>1</v>
      </c>
      <c r="G733">
        <v>1</v>
      </c>
      <c r="H733">
        <v>3</v>
      </c>
      <c r="I733" t="s">
        <v>671</v>
      </c>
      <c r="J733" t="s">
        <v>672</v>
      </c>
      <c r="K733" t="s">
        <v>673</v>
      </c>
      <c r="L733">
        <v>1301</v>
      </c>
      <c r="N733">
        <v>1003</v>
      </c>
      <c r="O733" t="s">
        <v>142</v>
      </c>
      <c r="P733" t="s">
        <v>142</v>
      </c>
      <c r="Q733">
        <v>1</v>
      </c>
      <c r="X733">
        <v>101</v>
      </c>
      <c r="Y733">
        <v>12.3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101</v>
      </c>
      <c r="AH733">
        <v>2</v>
      </c>
      <c r="AI733">
        <v>35867920</v>
      </c>
      <c r="AJ733">
        <v>762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>
        <f>ROW(Source!A696)</f>
        <v>696</v>
      </c>
      <c r="B734">
        <v>35867953</v>
      </c>
      <c r="C734">
        <v>35867933</v>
      </c>
      <c r="D734">
        <v>18409850</v>
      </c>
      <c r="E734">
        <v>1</v>
      </c>
      <c r="F734">
        <v>1</v>
      </c>
      <c r="G734">
        <v>1</v>
      </c>
      <c r="H734">
        <v>1</v>
      </c>
      <c r="I734" t="s">
        <v>674</v>
      </c>
      <c r="J734" t="s">
        <v>3</v>
      </c>
      <c r="K734" t="s">
        <v>675</v>
      </c>
      <c r="L734">
        <v>1369</v>
      </c>
      <c r="N734">
        <v>1013</v>
      </c>
      <c r="O734" t="s">
        <v>561</v>
      </c>
      <c r="P734" t="s">
        <v>561</v>
      </c>
      <c r="Q734">
        <v>1</v>
      </c>
      <c r="X734">
        <v>89</v>
      </c>
      <c r="Y734">
        <v>0</v>
      </c>
      <c r="Z734">
        <v>0</v>
      </c>
      <c r="AA734">
        <v>0</v>
      </c>
      <c r="AB734">
        <v>9.07</v>
      </c>
      <c r="AC734">
        <v>0</v>
      </c>
      <c r="AD734">
        <v>1</v>
      </c>
      <c r="AE734">
        <v>1</v>
      </c>
      <c r="AF734" t="s">
        <v>134</v>
      </c>
      <c r="AG734">
        <v>102.35</v>
      </c>
      <c r="AH734">
        <v>2</v>
      </c>
      <c r="AI734">
        <v>35867934</v>
      </c>
      <c r="AJ734">
        <v>763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>
        <f>ROW(Source!A696)</f>
        <v>696</v>
      </c>
      <c r="B735">
        <v>35867954</v>
      </c>
      <c r="C735">
        <v>35867933</v>
      </c>
      <c r="D735">
        <v>29173472</v>
      </c>
      <c r="E735">
        <v>1</v>
      </c>
      <c r="F735">
        <v>1</v>
      </c>
      <c r="G735">
        <v>1</v>
      </c>
      <c r="H735">
        <v>2</v>
      </c>
      <c r="I735" t="s">
        <v>624</v>
      </c>
      <c r="J735" t="s">
        <v>625</v>
      </c>
      <c r="K735" t="s">
        <v>626</v>
      </c>
      <c r="L735">
        <v>1368</v>
      </c>
      <c r="N735">
        <v>1011</v>
      </c>
      <c r="O735" t="s">
        <v>567</v>
      </c>
      <c r="P735" t="s">
        <v>567</v>
      </c>
      <c r="Q735">
        <v>1</v>
      </c>
      <c r="X735">
        <v>2.16</v>
      </c>
      <c r="Y735">
        <v>0</v>
      </c>
      <c r="Z735">
        <v>3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133</v>
      </c>
      <c r="AG735">
        <v>2.7</v>
      </c>
      <c r="AH735">
        <v>2</v>
      </c>
      <c r="AI735">
        <v>35867935</v>
      </c>
      <c r="AJ735">
        <v>764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>
      <c r="A736">
        <f>ROW(Source!A696)</f>
        <v>696</v>
      </c>
      <c r="B736">
        <v>35867955</v>
      </c>
      <c r="C736">
        <v>35867933</v>
      </c>
      <c r="D736">
        <v>29174538</v>
      </c>
      <c r="E736">
        <v>1</v>
      </c>
      <c r="F736">
        <v>1</v>
      </c>
      <c r="G736">
        <v>1</v>
      </c>
      <c r="H736">
        <v>2</v>
      </c>
      <c r="I736" t="s">
        <v>676</v>
      </c>
      <c r="J736" t="s">
        <v>677</v>
      </c>
      <c r="K736" t="s">
        <v>678</v>
      </c>
      <c r="L736">
        <v>1368</v>
      </c>
      <c r="N736">
        <v>1011</v>
      </c>
      <c r="O736" t="s">
        <v>567</v>
      </c>
      <c r="P736" t="s">
        <v>567</v>
      </c>
      <c r="Q736">
        <v>1</v>
      </c>
      <c r="X736">
        <v>0.47</v>
      </c>
      <c r="Y736">
        <v>0</v>
      </c>
      <c r="Z736">
        <v>33.590000000000003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133</v>
      </c>
      <c r="AG736">
        <v>0.58749999999999991</v>
      </c>
      <c r="AH736">
        <v>2</v>
      </c>
      <c r="AI736">
        <v>35867936</v>
      </c>
      <c r="AJ736">
        <v>765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>
        <f>ROW(Source!A696)</f>
        <v>696</v>
      </c>
      <c r="B737">
        <v>35867956</v>
      </c>
      <c r="C737">
        <v>35867933</v>
      </c>
      <c r="D737">
        <v>29174580</v>
      </c>
      <c r="E737">
        <v>1</v>
      </c>
      <c r="F737">
        <v>1</v>
      </c>
      <c r="G737">
        <v>1</v>
      </c>
      <c r="H737">
        <v>2</v>
      </c>
      <c r="I737" t="s">
        <v>679</v>
      </c>
      <c r="J737" t="s">
        <v>680</v>
      </c>
      <c r="K737" t="s">
        <v>681</v>
      </c>
      <c r="L737">
        <v>1368</v>
      </c>
      <c r="N737">
        <v>1011</v>
      </c>
      <c r="O737" t="s">
        <v>567</v>
      </c>
      <c r="P737" t="s">
        <v>567</v>
      </c>
      <c r="Q737">
        <v>1</v>
      </c>
      <c r="X737">
        <v>0.53</v>
      </c>
      <c r="Y737">
        <v>0</v>
      </c>
      <c r="Z737">
        <v>2.08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133</v>
      </c>
      <c r="AG737">
        <v>0.66250000000000009</v>
      </c>
      <c r="AH737">
        <v>2</v>
      </c>
      <c r="AI737">
        <v>35867937</v>
      </c>
      <c r="AJ737">
        <v>766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>
        <f>ROW(Source!A696)</f>
        <v>696</v>
      </c>
      <c r="B738">
        <v>35867957</v>
      </c>
      <c r="C738">
        <v>35867933</v>
      </c>
      <c r="D738">
        <v>29108656</v>
      </c>
      <c r="E738">
        <v>1</v>
      </c>
      <c r="F738">
        <v>1</v>
      </c>
      <c r="G738">
        <v>1</v>
      </c>
      <c r="H738">
        <v>3</v>
      </c>
      <c r="I738" t="s">
        <v>682</v>
      </c>
      <c r="J738" t="s">
        <v>683</v>
      </c>
      <c r="K738" t="s">
        <v>684</v>
      </c>
      <c r="L738">
        <v>1354</v>
      </c>
      <c r="N738">
        <v>1010</v>
      </c>
      <c r="O738" t="s">
        <v>237</v>
      </c>
      <c r="P738" t="s">
        <v>237</v>
      </c>
      <c r="Q738">
        <v>1</v>
      </c>
      <c r="X738">
        <v>7</v>
      </c>
      <c r="Y738">
        <v>13.87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7</v>
      </c>
      <c r="AH738">
        <v>2</v>
      </c>
      <c r="AI738">
        <v>35867938</v>
      </c>
      <c r="AJ738">
        <v>767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>
        <f>ROW(Source!A696)</f>
        <v>696</v>
      </c>
      <c r="B739">
        <v>35867958</v>
      </c>
      <c r="C739">
        <v>35867933</v>
      </c>
      <c r="D739">
        <v>29109354</v>
      </c>
      <c r="E739">
        <v>1</v>
      </c>
      <c r="F739">
        <v>1</v>
      </c>
      <c r="G739">
        <v>1</v>
      </c>
      <c r="H739">
        <v>3</v>
      </c>
      <c r="I739" t="s">
        <v>685</v>
      </c>
      <c r="J739" t="s">
        <v>686</v>
      </c>
      <c r="K739" t="s">
        <v>687</v>
      </c>
      <c r="L739">
        <v>1346</v>
      </c>
      <c r="N739">
        <v>1009</v>
      </c>
      <c r="O739" t="s">
        <v>160</v>
      </c>
      <c r="P739" t="s">
        <v>160</v>
      </c>
      <c r="Q739">
        <v>1</v>
      </c>
      <c r="X739">
        <v>10</v>
      </c>
      <c r="Y739">
        <v>46.72</v>
      </c>
      <c r="Z739">
        <v>0</v>
      </c>
      <c r="AA739">
        <v>0</v>
      </c>
      <c r="AB739">
        <v>0</v>
      </c>
      <c r="AC739">
        <v>0</v>
      </c>
      <c r="AD739">
        <v>1</v>
      </c>
      <c r="AE739">
        <v>0</v>
      </c>
      <c r="AF739" t="s">
        <v>3</v>
      </c>
      <c r="AG739">
        <v>10</v>
      </c>
      <c r="AH739">
        <v>2</v>
      </c>
      <c r="AI739">
        <v>35867939</v>
      </c>
      <c r="AJ739">
        <v>768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>
      <c r="A740">
        <f>ROW(Source!A696)</f>
        <v>696</v>
      </c>
      <c r="B740">
        <v>35867959</v>
      </c>
      <c r="C740">
        <v>35867933</v>
      </c>
      <c r="D740">
        <v>29109414</v>
      </c>
      <c r="E740">
        <v>1</v>
      </c>
      <c r="F740">
        <v>1</v>
      </c>
      <c r="G740">
        <v>1</v>
      </c>
      <c r="H740">
        <v>3</v>
      </c>
      <c r="I740" t="s">
        <v>688</v>
      </c>
      <c r="J740" t="s">
        <v>689</v>
      </c>
      <c r="K740" t="s">
        <v>690</v>
      </c>
      <c r="L740">
        <v>1346</v>
      </c>
      <c r="N740">
        <v>1009</v>
      </c>
      <c r="O740" t="s">
        <v>160</v>
      </c>
      <c r="P740" t="s">
        <v>160</v>
      </c>
      <c r="Q740">
        <v>1</v>
      </c>
      <c r="X740">
        <v>119</v>
      </c>
      <c r="Y740">
        <v>1.58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3</v>
      </c>
      <c r="AG740">
        <v>119</v>
      </c>
      <c r="AH740">
        <v>2</v>
      </c>
      <c r="AI740">
        <v>35867940</v>
      </c>
      <c r="AJ740">
        <v>769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>
        <f>ROW(Source!A696)</f>
        <v>696</v>
      </c>
      <c r="B741">
        <v>35867960</v>
      </c>
      <c r="C741">
        <v>35867933</v>
      </c>
      <c r="D741">
        <v>29109781</v>
      </c>
      <c r="E741">
        <v>1</v>
      </c>
      <c r="F741">
        <v>1</v>
      </c>
      <c r="G741">
        <v>1</v>
      </c>
      <c r="H741">
        <v>3</v>
      </c>
      <c r="I741" t="s">
        <v>691</v>
      </c>
      <c r="J741" t="s">
        <v>692</v>
      </c>
      <c r="K741" t="s">
        <v>693</v>
      </c>
      <c r="L741">
        <v>1346</v>
      </c>
      <c r="N741">
        <v>1009</v>
      </c>
      <c r="O741" t="s">
        <v>160</v>
      </c>
      <c r="P741" t="s">
        <v>160</v>
      </c>
      <c r="Q741">
        <v>1</v>
      </c>
      <c r="X741">
        <v>9</v>
      </c>
      <c r="Y741">
        <v>11.12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3</v>
      </c>
      <c r="AG741">
        <v>9</v>
      </c>
      <c r="AH741">
        <v>2</v>
      </c>
      <c r="AI741">
        <v>35867941</v>
      </c>
      <c r="AJ741">
        <v>770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>
        <f>ROW(Source!A696)</f>
        <v>696</v>
      </c>
      <c r="B742">
        <v>35867961</v>
      </c>
      <c r="C742">
        <v>35867933</v>
      </c>
      <c r="D742">
        <v>29109782</v>
      </c>
      <c r="E742">
        <v>1</v>
      </c>
      <c r="F742">
        <v>1</v>
      </c>
      <c r="G742">
        <v>1</v>
      </c>
      <c r="H742">
        <v>3</v>
      </c>
      <c r="I742" t="s">
        <v>694</v>
      </c>
      <c r="J742" t="s">
        <v>695</v>
      </c>
      <c r="K742" t="s">
        <v>696</v>
      </c>
      <c r="L742">
        <v>1346</v>
      </c>
      <c r="N742">
        <v>1009</v>
      </c>
      <c r="O742" t="s">
        <v>160</v>
      </c>
      <c r="P742" t="s">
        <v>160</v>
      </c>
      <c r="Q742">
        <v>1</v>
      </c>
      <c r="X742">
        <v>85</v>
      </c>
      <c r="Y742">
        <v>4.3600000000000003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0</v>
      </c>
      <c r="AF742" t="s">
        <v>3</v>
      </c>
      <c r="AG742">
        <v>85</v>
      </c>
      <c r="AH742">
        <v>2</v>
      </c>
      <c r="AI742">
        <v>35867942</v>
      </c>
      <c r="AJ742">
        <v>771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>
        <f>ROW(Source!A696)</f>
        <v>696</v>
      </c>
      <c r="B743">
        <v>35867962</v>
      </c>
      <c r="C743">
        <v>35867933</v>
      </c>
      <c r="D743">
        <v>29110699</v>
      </c>
      <c r="E743">
        <v>1</v>
      </c>
      <c r="F743">
        <v>1</v>
      </c>
      <c r="G743">
        <v>1</v>
      </c>
      <c r="H743">
        <v>3</v>
      </c>
      <c r="I743" t="s">
        <v>697</v>
      </c>
      <c r="J743" t="s">
        <v>698</v>
      </c>
      <c r="K743" t="s">
        <v>699</v>
      </c>
      <c r="L743">
        <v>1301</v>
      </c>
      <c r="N743">
        <v>1003</v>
      </c>
      <c r="O743" t="s">
        <v>142</v>
      </c>
      <c r="P743" t="s">
        <v>142</v>
      </c>
      <c r="Q743">
        <v>1</v>
      </c>
      <c r="X743">
        <v>120</v>
      </c>
      <c r="Y743">
        <v>0.17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120</v>
      </c>
      <c r="AH743">
        <v>2</v>
      </c>
      <c r="AI743">
        <v>35867943</v>
      </c>
      <c r="AJ743">
        <v>772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>
        <f>ROW(Source!A696)</f>
        <v>696</v>
      </c>
      <c r="B744">
        <v>35867963</v>
      </c>
      <c r="C744">
        <v>35867933</v>
      </c>
      <c r="D744">
        <v>29110797</v>
      </c>
      <c r="E744">
        <v>1</v>
      </c>
      <c r="F744">
        <v>1</v>
      </c>
      <c r="G744">
        <v>1</v>
      </c>
      <c r="H744">
        <v>3</v>
      </c>
      <c r="I744" t="s">
        <v>700</v>
      </c>
      <c r="J744" t="s">
        <v>701</v>
      </c>
      <c r="K744" t="s">
        <v>702</v>
      </c>
      <c r="L744">
        <v>1301</v>
      </c>
      <c r="N744">
        <v>1003</v>
      </c>
      <c r="O744" t="s">
        <v>142</v>
      </c>
      <c r="P744" t="s">
        <v>142</v>
      </c>
      <c r="Q744">
        <v>1</v>
      </c>
      <c r="X744">
        <v>82</v>
      </c>
      <c r="Y744">
        <v>1.74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82</v>
      </c>
      <c r="AH744">
        <v>2</v>
      </c>
      <c r="AI744">
        <v>35867944</v>
      </c>
      <c r="AJ744">
        <v>773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>
        <f>ROW(Source!A696)</f>
        <v>696</v>
      </c>
      <c r="B745">
        <v>35867964</v>
      </c>
      <c r="C745">
        <v>35867933</v>
      </c>
      <c r="D745">
        <v>29110815</v>
      </c>
      <c r="E745">
        <v>1</v>
      </c>
      <c r="F745">
        <v>1</v>
      </c>
      <c r="G745">
        <v>1</v>
      </c>
      <c r="H745">
        <v>3</v>
      </c>
      <c r="I745" t="s">
        <v>703</v>
      </c>
      <c r="J745" t="s">
        <v>704</v>
      </c>
      <c r="K745" t="s">
        <v>705</v>
      </c>
      <c r="L745">
        <v>1301</v>
      </c>
      <c r="N745">
        <v>1003</v>
      </c>
      <c r="O745" t="s">
        <v>142</v>
      </c>
      <c r="P745" t="s">
        <v>142</v>
      </c>
      <c r="Q745">
        <v>1</v>
      </c>
      <c r="X745">
        <v>116</v>
      </c>
      <c r="Y745">
        <v>0.85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116</v>
      </c>
      <c r="AH745">
        <v>2</v>
      </c>
      <c r="AI745">
        <v>35867945</v>
      </c>
      <c r="AJ745">
        <v>774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>
      <c r="A746">
        <f>ROW(Source!A696)</f>
        <v>696</v>
      </c>
      <c r="B746">
        <v>35867965</v>
      </c>
      <c r="C746">
        <v>35867933</v>
      </c>
      <c r="D746">
        <v>29111455</v>
      </c>
      <c r="E746">
        <v>1</v>
      </c>
      <c r="F746">
        <v>1</v>
      </c>
      <c r="G746">
        <v>1</v>
      </c>
      <c r="H746">
        <v>3</v>
      </c>
      <c r="I746" t="s">
        <v>706</v>
      </c>
      <c r="J746" t="s">
        <v>707</v>
      </c>
      <c r="K746" t="s">
        <v>708</v>
      </c>
      <c r="L746">
        <v>1327</v>
      </c>
      <c r="N746">
        <v>1005</v>
      </c>
      <c r="O746" t="s">
        <v>155</v>
      </c>
      <c r="P746" t="s">
        <v>155</v>
      </c>
      <c r="Q746">
        <v>1</v>
      </c>
      <c r="X746">
        <v>212</v>
      </c>
      <c r="Y746">
        <v>15.06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0</v>
      </c>
      <c r="AF746" t="s">
        <v>3</v>
      </c>
      <c r="AG746">
        <v>212</v>
      </c>
      <c r="AH746">
        <v>2</v>
      </c>
      <c r="AI746">
        <v>35867946</v>
      </c>
      <c r="AJ746">
        <v>775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>
      <c r="A747">
        <f>ROW(Source!A696)</f>
        <v>696</v>
      </c>
      <c r="B747">
        <v>35867966</v>
      </c>
      <c r="C747">
        <v>35867933</v>
      </c>
      <c r="D747">
        <v>29114733</v>
      </c>
      <c r="E747">
        <v>1</v>
      </c>
      <c r="F747">
        <v>1</v>
      </c>
      <c r="G747">
        <v>1</v>
      </c>
      <c r="H747">
        <v>3</v>
      </c>
      <c r="I747" t="s">
        <v>709</v>
      </c>
      <c r="J747" t="s">
        <v>710</v>
      </c>
      <c r="K747" t="s">
        <v>711</v>
      </c>
      <c r="L747">
        <v>1354</v>
      </c>
      <c r="N747">
        <v>1010</v>
      </c>
      <c r="O747" t="s">
        <v>237</v>
      </c>
      <c r="P747" t="s">
        <v>237</v>
      </c>
      <c r="Q747">
        <v>1</v>
      </c>
      <c r="X747">
        <v>735</v>
      </c>
      <c r="Y747">
        <v>0.02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0</v>
      </c>
      <c r="AF747" t="s">
        <v>3</v>
      </c>
      <c r="AG747">
        <v>735</v>
      </c>
      <c r="AH747">
        <v>2</v>
      </c>
      <c r="AI747">
        <v>35867947</v>
      </c>
      <c r="AJ747">
        <v>776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>
        <f>ROW(Source!A696)</f>
        <v>696</v>
      </c>
      <c r="B748">
        <v>35867967</v>
      </c>
      <c r="C748">
        <v>35867933</v>
      </c>
      <c r="D748">
        <v>29114734</v>
      </c>
      <c r="E748">
        <v>1</v>
      </c>
      <c r="F748">
        <v>1</v>
      </c>
      <c r="G748">
        <v>1</v>
      </c>
      <c r="H748">
        <v>3</v>
      </c>
      <c r="I748" t="s">
        <v>712</v>
      </c>
      <c r="J748" t="s">
        <v>713</v>
      </c>
      <c r="K748" t="s">
        <v>714</v>
      </c>
      <c r="L748">
        <v>1354</v>
      </c>
      <c r="N748">
        <v>1010</v>
      </c>
      <c r="O748" t="s">
        <v>237</v>
      </c>
      <c r="P748" t="s">
        <v>237</v>
      </c>
      <c r="Q748">
        <v>1</v>
      </c>
      <c r="X748">
        <v>1855</v>
      </c>
      <c r="Y748">
        <v>0.03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1855</v>
      </c>
      <c r="AH748">
        <v>2</v>
      </c>
      <c r="AI748">
        <v>35867948</v>
      </c>
      <c r="AJ748">
        <v>777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>
        <f>ROW(Source!A696)</f>
        <v>696</v>
      </c>
      <c r="B749">
        <v>35867968</v>
      </c>
      <c r="C749">
        <v>35867933</v>
      </c>
      <c r="D749">
        <v>29114482</v>
      </c>
      <c r="E749">
        <v>1</v>
      </c>
      <c r="F749">
        <v>1</v>
      </c>
      <c r="G749">
        <v>1</v>
      </c>
      <c r="H749">
        <v>3</v>
      </c>
      <c r="I749" t="s">
        <v>715</v>
      </c>
      <c r="J749" t="s">
        <v>716</v>
      </c>
      <c r="K749" t="s">
        <v>717</v>
      </c>
      <c r="L749">
        <v>1354</v>
      </c>
      <c r="N749">
        <v>1010</v>
      </c>
      <c r="O749" t="s">
        <v>237</v>
      </c>
      <c r="P749" t="s">
        <v>237</v>
      </c>
      <c r="Q749">
        <v>1</v>
      </c>
      <c r="X749">
        <v>153</v>
      </c>
      <c r="Y749">
        <v>7.0000000000000007E-2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153</v>
      </c>
      <c r="AH749">
        <v>2</v>
      </c>
      <c r="AI749">
        <v>35867949</v>
      </c>
      <c r="AJ749">
        <v>778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>
      <c r="A750">
        <f>ROW(Source!A696)</f>
        <v>696</v>
      </c>
      <c r="B750">
        <v>35867969</v>
      </c>
      <c r="C750">
        <v>35867933</v>
      </c>
      <c r="D750">
        <v>29129584</v>
      </c>
      <c r="E750">
        <v>1</v>
      </c>
      <c r="F750">
        <v>1</v>
      </c>
      <c r="G750">
        <v>1</v>
      </c>
      <c r="H750">
        <v>3</v>
      </c>
      <c r="I750" t="s">
        <v>718</v>
      </c>
      <c r="J750" t="s">
        <v>719</v>
      </c>
      <c r="K750" t="s">
        <v>720</v>
      </c>
      <c r="L750">
        <v>1301</v>
      </c>
      <c r="N750">
        <v>1003</v>
      </c>
      <c r="O750" t="s">
        <v>142</v>
      </c>
      <c r="P750" t="s">
        <v>142</v>
      </c>
      <c r="Q750">
        <v>1</v>
      </c>
      <c r="X750">
        <v>88</v>
      </c>
      <c r="Y750">
        <v>7.22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88</v>
      </c>
      <c r="AH750">
        <v>2</v>
      </c>
      <c r="AI750">
        <v>35867950</v>
      </c>
      <c r="AJ750">
        <v>779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>
      <c r="A751">
        <f>ROW(Source!A696)</f>
        <v>696</v>
      </c>
      <c r="B751">
        <v>35867970</v>
      </c>
      <c r="C751">
        <v>35867933</v>
      </c>
      <c r="D751">
        <v>29129619</v>
      </c>
      <c r="E751">
        <v>1</v>
      </c>
      <c r="F751">
        <v>1</v>
      </c>
      <c r="G751">
        <v>1</v>
      </c>
      <c r="H751">
        <v>3</v>
      </c>
      <c r="I751" t="s">
        <v>721</v>
      </c>
      <c r="J751" t="s">
        <v>722</v>
      </c>
      <c r="K751" t="s">
        <v>723</v>
      </c>
      <c r="L751">
        <v>1301</v>
      </c>
      <c r="N751">
        <v>1003</v>
      </c>
      <c r="O751" t="s">
        <v>142</v>
      </c>
      <c r="P751" t="s">
        <v>142</v>
      </c>
      <c r="Q751">
        <v>1</v>
      </c>
      <c r="X751">
        <v>225</v>
      </c>
      <c r="Y751">
        <v>8.44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225</v>
      </c>
      <c r="AH751">
        <v>2</v>
      </c>
      <c r="AI751">
        <v>35867951</v>
      </c>
      <c r="AJ751">
        <v>780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>
      <c r="A752">
        <f>ROW(Source!A696)</f>
        <v>696</v>
      </c>
      <c r="B752">
        <v>35867971</v>
      </c>
      <c r="C752">
        <v>35867933</v>
      </c>
      <c r="D752">
        <v>29129634</v>
      </c>
      <c r="E752">
        <v>1</v>
      </c>
      <c r="F752">
        <v>1</v>
      </c>
      <c r="G752">
        <v>1</v>
      </c>
      <c r="H752">
        <v>3</v>
      </c>
      <c r="I752" t="s">
        <v>724</v>
      </c>
      <c r="J752" t="s">
        <v>725</v>
      </c>
      <c r="K752" t="s">
        <v>726</v>
      </c>
      <c r="L752">
        <v>1301</v>
      </c>
      <c r="N752">
        <v>1003</v>
      </c>
      <c r="O752" t="s">
        <v>142</v>
      </c>
      <c r="P752" t="s">
        <v>142</v>
      </c>
      <c r="Q752">
        <v>1</v>
      </c>
      <c r="X752">
        <v>46</v>
      </c>
      <c r="Y752">
        <v>3.32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46</v>
      </c>
      <c r="AH752">
        <v>2</v>
      </c>
      <c r="AI752">
        <v>35867952</v>
      </c>
      <c r="AJ752">
        <v>781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>
      <c r="A753">
        <f>ROW(Source!A697)</f>
        <v>697</v>
      </c>
      <c r="B753">
        <v>35868017</v>
      </c>
      <c r="C753">
        <v>35868009</v>
      </c>
      <c r="D753">
        <v>18410244</v>
      </c>
      <c r="E753">
        <v>1</v>
      </c>
      <c r="F753">
        <v>1</v>
      </c>
      <c r="G753">
        <v>1</v>
      </c>
      <c r="H753">
        <v>1</v>
      </c>
      <c r="I753" t="s">
        <v>727</v>
      </c>
      <c r="J753" t="s">
        <v>3</v>
      </c>
      <c r="K753" t="s">
        <v>728</v>
      </c>
      <c r="L753">
        <v>1369</v>
      </c>
      <c r="N753">
        <v>1013</v>
      </c>
      <c r="O753" t="s">
        <v>561</v>
      </c>
      <c r="P753" t="s">
        <v>561</v>
      </c>
      <c r="Q753">
        <v>1</v>
      </c>
      <c r="X753">
        <v>55.94</v>
      </c>
      <c r="Y753">
        <v>0</v>
      </c>
      <c r="Z753">
        <v>0</v>
      </c>
      <c r="AA753">
        <v>0</v>
      </c>
      <c r="AB753">
        <v>9.2899999999999991</v>
      </c>
      <c r="AC753">
        <v>0</v>
      </c>
      <c r="AD753">
        <v>1</v>
      </c>
      <c r="AE753">
        <v>1</v>
      </c>
      <c r="AF753" t="s">
        <v>134</v>
      </c>
      <c r="AG753">
        <v>64.330999999999989</v>
      </c>
      <c r="AH753">
        <v>2</v>
      </c>
      <c r="AI753">
        <v>35868010</v>
      </c>
      <c r="AJ753">
        <v>782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>
      <c r="A754">
        <f>ROW(Source!A697)</f>
        <v>697</v>
      </c>
      <c r="B754">
        <v>35868018</v>
      </c>
      <c r="C754">
        <v>35868009</v>
      </c>
      <c r="D754">
        <v>121548</v>
      </c>
      <c r="E754">
        <v>1</v>
      </c>
      <c r="F754">
        <v>1</v>
      </c>
      <c r="G754">
        <v>1</v>
      </c>
      <c r="H754">
        <v>1</v>
      </c>
      <c r="I754" t="s">
        <v>35</v>
      </c>
      <c r="J754" t="s">
        <v>3</v>
      </c>
      <c r="K754" t="s">
        <v>562</v>
      </c>
      <c r="L754">
        <v>608254</v>
      </c>
      <c r="N754">
        <v>1013</v>
      </c>
      <c r="O754" t="s">
        <v>563</v>
      </c>
      <c r="P754" t="s">
        <v>563</v>
      </c>
      <c r="Q754">
        <v>1</v>
      </c>
      <c r="X754">
        <v>0.01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2</v>
      </c>
      <c r="AF754" t="s">
        <v>133</v>
      </c>
      <c r="AG754">
        <v>1.2500000000000001E-2</v>
      </c>
      <c r="AH754">
        <v>2</v>
      </c>
      <c r="AI754">
        <v>35868011</v>
      </c>
      <c r="AJ754">
        <v>783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>
        <f>ROW(Source!A697)</f>
        <v>697</v>
      </c>
      <c r="B755">
        <v>35868019</v>
      </c>
      <c r="C755">
        <v>35868009</v>
      </c>
      <c r="D755">
        <v>29172556</v>
      </c>
      <c r="E755">
        <v>1</v>
      </c>
      <c r="F755">
        <v>1</v>
      </c>
      <c r="G755">
        <v>1</v>
      </c>
      <c r="H755">
        <v>2</v>
      </c>
      <c r="I755" t="s">
        <v>564</v>
      </c>
      <c r="J755" t="s">
        <v>565</v>
      </c>
      <c r="K755" t="s">
        <v>566</v>
      </c>
      <c r="L755">
        <v>1368</v>
      </c>
      <c r="N755">
        <v>1011</v>
      </c>
      <c r="O755" t="s">
        <v>567</v>
      </c>
      <c r="P755" t="s">
        <v>567</v>
      </c>
      <c r="Q755">
        <v>1</v>
      </c>
      <c r="X755">
        <v>0.01</v>
      </c>
      <c r="Y755">
        <v>0</v>
      </c>
      <c r="Z755">
        <v>31.26</v>
      </c>
      <c r="AA755">
        <v>13.5</v>
      </c>
      <c r="AB755">
        <v>0</v>
      </c>
      <c r="AC755">
        <v>0</v>
      </c>
      <c r="AD755">
        <v>1</v>
      </c>
      <c r="AE755">
        <v>0</v>
      </c>
      <c r="AF755" t="s">
        <v>133</v>
      </c>
      <c r="AG755">
        <v>1.2500000000000001E-2</v>
      </c>
      <c r="AH755">
        <v>2</v>
      </c>
      <c r="AI755">
        <v>35868012</v>
      </c>
      <c r="AJ755">
        <v>784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>
        <f>ROW(Source!A697)</f>
        <v>697</v>
      </c>
      <c r="B756">
        <v>35868020</v>
      </c>
      <c r="C756">
        <v>35868009</v>
      </c>
      <c r="D756">
        <v>29174913</v>
      </c>
      <c r="E756">
        <v>1</v>
      </c>
      <c r="F756">
        <v>1</v>
      </c>
      <c r="G756">
        <v>1</v>
      </c>
      <c r="H756">
        <v>2</v>
      </c>
      <c r="I756" t="s">
        <v>578</v>
      </c>
      <c r="J756" t="s">
        <v>579</v>
      </c>
      <c r="K756" t="s">
        <v>580</v>
      </c>
      <c r="L756">
        <v>1368</v>
      </c>
      <c r="N756">
        <v>1011</v>
      </c>
      <c r="O756" t="s">
        <v>567</v>
      </c>
      <c r="P756" t="s">
        <v>567</v>
      </c>
      <c r="Q756">
        <v>1</v>
      </c>
      <c r="X756">
        <v>0.01</v>
      </c>
      <c r="Y756">
        <v>0</v>
      </c>
      <c r="Z756">
        <v>87.17</v>
      </c>
      <c r="AA756">
        <v>11.6</v>
      </c>
      <c r="AB756">
        <v>0</v>
      </c>
      <c r="AC756">
        <v>0</v>
      </c>
      <c r="AD756">
        <v>1</v>
      </c>
      <c r="AE756">
        <v>0</v>
      </c>
      <c r="AF756" t="s">
        <v>133</v>
      </c>
      <c r="AG756">
        <v>1.2500000000000001E-2</v>
      </c>
      <c r="AH756">
        <v>2</v>
      </c>
      <c r="AI756">
        <v>35868013</v>
      </c>
      <c r="AJ756">
        <v>785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>
        <f>ROW(Source!A697)</f>
        <v>697</v>
      </c>
      <c r="B757">
        <v>35868021</v>
      </c>
      <c r="C757">
        <v>35868009</v>
      </c>
      <c r="D757">
        <v>29109386</v>
      </c>
      <c r="E757">
        <v>1</v>
      </c>
      <c r="F757">
        <v>1</v>
      </c>
      <c r="G757">
        <v>1</v>
      </c>
      <c r="H757">
        <v>3</v>
      </c>
      <c r="I757" t="s">
        <v>729</v>
      </c>
      <c r="J757" t="s">
        <v>730</v>
      </c>
      <c r="K757" t="s">
        <v>731</v>
      </c>
      <c r="L757">
        <v>1348</v>
      </c>
      <c r="N757">
        <v>1009</v>
      </c>
      <c r="O757" t="s">
        <v>30</v>
      </c>
      <c r="P757" t="s">
        <v>30</v>
      </c>
      <c r="Q757">
        <v>1000</v>
      </c>
      <c r="X757">
        <v>3.4099999999999998E-2</v>
      </c>
      <c r="Y757">
        <v>11300.01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0</v>
      </c>
      <c r="AF757" t="s">
        <v>3</v>
      </c>
      <c r="AG757">
        <v>3.4099999999999998E-2</v>
      </c>
      <c r="AH757">
        <v>2</v>
      </c>
      <c r="AI757">
        <v>35868014</v>
      </c>
      <c r="AJ757">
        <v>786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>
      <c r="A758">
        <f>ROW(Source!A697)</f>
        <v>697</v>
      </c>
      <c r="B758">
        <v>35868022</v>
      </c>
      <c r="C758">
        <v>35868009</v>
      </c>
      <c r="D758">
        <v>29107800</v>
      </c>
      <c r="E758">
        <v>1</v>
      </c>
      <c r="F758">
        <v>1</v>
      </c>
      <c r="G758">
        <v>1</v>
      </c>
      <c r="H758">
        <v>3</v>
      </c>
      <c r="I758" t="s">
        <v>592</v>
      </c>
      <c r="J758" t="s">
        <v>593</v>
      </c>
      <c r="K758" t="s">
        <v>594</v>
      </c>
      <c r="L758">
        <v>1346</v>
      </c>
      <c r="N758">
        <v>1009</v>
      </c>
      <c r="O758" t="s">
        <v>160</v>
      </c>
      <c r="P758" t="s">
        <v>160</v>
      </c>
      <c r="Q758">
        <v>1</v>
      </c>
      <c r="X758">
        <v>0.01</v>
      </c>
      <c r="Y758">
        <v>1.81</v>
      </c>
      <c r="Z758">
        <v>0</v>
      </c>
      <c r="AA758">
        <v>0</v>
      </c>
      <c r="AB758">
        <v>0</v>
      </c>
      <c r="AC758">
        <v>0</v>
      </c>
      <c r="AD758">
        <v>1</v>
      </c>
      <c r="AE758">
        <v>0</v>
      </c>
      <c r="AF758" t="s">
        <v>3</v>
      </c>
      <c r="AG758">
        <v>0.01</v>
      </c>
      <c r="AH758">
        <v>2</v>
      </c>
      <c r="AI758">
        <v>35868015</v>
      </c>
      <c r="AJ758">
        <v>787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>
      <c r="A759">
        <f>ROW(Source!A697)</f>
        <v>697</v>
      </c>
      <c r="B759">
        <v>35868023</v>
      </c>
      <c r="C759">
        <v>35868009</v>
      </c>
      <c r="D759">
        <v>29109603</v>
      </c>
      <c r="E759">
        <v>1</v>
      </c>
      <c r="F759">
        <v>1</v>
      </c>
      <c r="G759">
        <v>1</v>
      </c>
      <c r="H759">
        <v>3</v>
      </c>
      <c r="I759" t="s">
        <v>732</v>
      </c>
      <c r="J759" t="s">
        <v>733</v>
      </c>
      <c r="K759" t="s">
        <v>734</v>
      </c>
      <c r="L759">
        <v>1327</v>
      </c>
      <c r="N759">
        <v>1005</v>
      </c>
      <c r="O759" t="s">
        <v>155</v>
      </c>
      <c r="P759" t="s">
        <v>155</v>
      </c>
      <c r="Q759">
        <v>1</v>
      </c>
      <c r="X759">
        <v>112</v>
      </c>
      <c r="Y759">
        <v>55.16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0</v>
      </c>
      <c r="AF759" t="s">
        <v>3</v>
      </c>
      <c r="AG759">
        <v>112</v>
      </c>
      <c r="AH759">
        <v>2</v>
      </c>
      <c r="AI759">
        <v>35868016</v>
      </c>
      <c r="AJ759">
        <v>788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>
      <c r="A760">
        <f>ROW(Source!A698)</f>
        <v>698</v>
      </c>
      <c r="B760">
        <v>36145063</v>
      </c>
      <c r="C760">
        <v>35868024</v>
      </c>
      <c r="D760">
        <v>29364679</v>
      </c>
      <c r="E760">
        <v>1</v>
      </c>
      <c r="F760">
        <v>1</v>
      </c>
      <c r="G760">
        <v>1</v>
      </c>
      <c r="H760">
        <v>1</v>
      </c>
      <c r="I760" t="s">
        <v>735</v>
      </c>
      <c r="J760" t="s">
        <v>3</v>
      </c>
      <c r="K760" t="s">
        <v>736</v>
      </c>
      <c r="L760">
        <v>1369</v>
      </c>
      <c r="N760">
        <v>1013</v>
      </c>
      <c r="O760" t="s">
        <v>561</v>
      </c>
      <c r="P760" t="s">
        <v>561</v>
      </c>
      <c r="Q760">
        <v>1</v>
      </c>
      <c r="X760">
        <v>30.48</v>
      </c>
      <c r="Y760">
        <v>0</v>
      </c>
      <c r="Z760">
        <v>0</v>
      </c>
      <c r="AA760">
        <v>0</v>
      </c>
      <c r="AB760">
        <v>316.85000000000002</v>
      </c>
      <c r="AC760">
        <v>0</v>
      </c>
      <c r="AD760">
        <v>1</v>
      </c>
      <c r="AE760">
        <v>1</v>
      </c>
      <c r="AF760" t="s">
        <v>3</v>
      </c>
      <c r="AG760">
        <v>30.48</v>
      </c>
      <c r="AH760">
        <v>2</v>
      </c>
      <c r="AI760">
        <v>36145063</v>
      </c>
      <c r="AJ760">
        <v>789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>
      <c r="A761">
        <f>ROW(Source!A698)</f>
        <v>698</v>
      </c>
      <c r="B761">
        <v>36145064</v>
      </c>
      <c r="C761">
        <v>35868024</v>
      </c>
      <c r="D761">
        <v>121548</v>
      </c>
      <c r="E761">
        <v>1</v>
      </c>
      <c r="F761">
        <v>1</v>
      </c>
      <c r="G761">
        <v>1</v>
      </c>
      <c r="H761">
        <v>1</v>
      </c>
      <c r="I761" t="s">
        <v>35</v>
      </c>
      <c r="J761" t="s">
        <v>3</v>
      </c>
      <c r="K761" t="s">
        <v>562</v>
      </c>
      <c r="L761">
        <v>608254</v>
      </c>
      <c r="N761">
        <v>1013</v>
      </c>
      <c r="O761" t="s">
        <v>563</v>
      </c>
      <c r="P761" t="s">
        <v>563</v>
      </c>
      <c r="Q761">
        <v>1</v>
      </c>
      <c r="X761">
        <v>0.03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2</v>
      </c>
      <c r="AF761" t="s">
        <v>3</v>
      </c>
      <c r="AG761">
        <v>0.03</v>
      </c>
      <c r="AH761">
        <v>2</v>
      </c>
      <c r="AI761">
        <v>36145064</v>
      </c>
      <c r="AJ761">
        <v>790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>
      <c r="A762">
        <f>ROW(Source!A698)</f>
        <v>698</v>
      </c>
      <c r="B762">
        <v>36145065</v>
      </c>
      <c r="C762">
        <v>35868024</v>
      </c>
      <c r="D762">
        <v>29172362</v>
      </c>
      <c r="E762">
        <v>1</v>
      </c>
      <c r="F762">
        <v>1</v>
      </c>
      <c r="G762">
        <v>1</v>
      </c>
      <c r="H762">
        <v>2</v>
      </c>
      <c r="I762" t="s">
        <v>737</v>
      </c>
      <c r="J762" t="s">
        <v>738</v>
      </c>
      <c r="K762" t="s">
        <v>739</v>
      </c>
      <c r="L762">
        <v>1368</v>
      </c>
      <c r="N762">
        <v>1011</v>
      </c>
      <c r="O762" t="s">
        <v>567</v>
      </c>
      <c r="P762" t="s">
        <v>567</v>
      </c>
      <c r="Q762">
        <v>1</v>
      </c>
      <c r="X762">
        <v>0.03</v>
      </c>
      <c r="Y762">
        <v>0</v>
      </c>
      <c r="Z762">
        <v>134.65</v>
      </c>
      <c r="AA762">
        <v>13.5</v>
      </c>
      <c r="AB762">
        <v>0</v>
      </c>
      <c r="AC762">
        <v>0</v>
      </c>
      <c r="AD762">
        <v>1</v>
      </c>
      <c r="AE762">
        <v>0</v>
      </c>
      <c r="AF762" t="s">
        <v>3</v>
      </c>
      <c r="AG762">
        <v>0.03</v>
      </c>
      <c r="AH762">
        <v>2</v>
      </c>
      <c r="AI762">
        <v>36145065</v>
      </c>
      <c r="AJ762">
        <v>791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>
      <c r="A763">
        <f>ROW(Source!A698)</f>
        <v>698</v>
      </c>
      <c r="B763">
        <v>36145066</v>
      </c>
      <c r="C763">
        <v>35868024</v>
      </c>
      <c r="D763">
        <v>29174913</v>
      </c>
      <c r="E763">
        <v>1</v>
      </c>
      <c r="F763">
        <v>1</v>
      </c>
      <c r="G763">
        <v>1</v>
      </c>
      <c r="H763">
        <v>2</v>
      </c>
      <c r="I763" t="s">
        <v>578</v>
      </c>
      <c r="J763" t="s">
        <v>579</v>
      </c>
      <c r="K763" t="s">
        <v>580</v>
      </c>
      <c r="L763">
        <v>1368</v>
      </c>
      <c r="N763">
        <v>1011</v>
      </c>
      <c r="O763" t="s">
        <v>567</v>
      </c>
      <c r="P763" t="s">
        <v>567</v>
      </c>
      <c r="Q763">
        <v>1</v>
      </c>
      <c r="X763">
        <v>0.02</v>
      </c>
      <c r="Y763">
        <v>0</v>
      </c>
      <c r="Z763">
        <v>87.17</v>
      </c>
      <c r="AA763">
        <v>11.6</v>
      </c>
      <c r="AB763">
        <v>0</v>
      </c>
      <c r="AC763">
        <v>0</v>
      </c>
      <c r="AD763">
        <v>1</v>
      </c>
      <c r="AE763">
        <v>0</v>
      </c>
      <c r="AF763" t="s">
        <v>3</v>
      </c>
      <c r="AG763">
        <v>0.02</v>
      </c>
      <c r="AH763">
        <v>2</v>
      </c>
      <c r="AI763">
        <v>36145066</v>
      </c>
      <c r="AJ763">
        <v>792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>
      <c r="A764">
        <f>ROW(Source!A698)</f>
        <v>698</v>
      </c>
      <c r="B764">
        <v>36145067</v>
      </c>
      <c r="C764">
        <v>35868024</v>
      </c>
      <c r="D764">
        <v>29114246</v>
      </c>
      <c r="E764">
        <v>1</v>
      </c>
      <c r="F764">
        <v>1</v>
      </c>
      <c r="G764">
        <v>1</v>
      </c>
      <c r="H764">
        <v>3</v>
      </c>
      <c r="I764" t="s">
        <v>740</v>
      </c>
      <c r="J764" t="s">
        <v>741</v>
      </c>
      <c r="K764" t="s">
        <v>742</v>
      </c>
      <c r="L764">
        <v>1346</v>
      </c>
      <c r="N764">
        <v>1009</v>
      </c>
      <c r="O764" t="s">
        <v>160</v>
      </c>
      <c r="P764" t="s">
        <v>160</v>
      </c>
      <c r="Q764">
        <v>1</v>
      </c>
      <c r="X764">
        <v>1.5</v>
      </c>
      <c r="Y764">
        <v>9.0399999999999991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3</v>
      </c>
      <c r="AG764">
        <v>1.5</v>
      </c>
      <c r="AH764">
        <v>2</v>
      </c>
      <c r="AI764">
        <v>36145067</v>
      </c>
      <c r="AJ764">
        <v>793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>
      <c r="A765">
        <f>ROW(Source!A698)</f>
        <v>698</v>
      </c>
      <c r="B765">
        <v>36145068</v>
      </c>
      <c r="C765">
        <v>35868024</v>
      </c>
      <c r="D765">
        <v>29110838</v>
      </c>
      <c r="E765">
        <v>1</v>
      </c>
      <c r="F765">
        <v>1</v>
      </c>
      <c r="G765">
        <v>1</v>
      </c>
      <c r="H765">
        <v>3</v>
      </c>
      <c r="I765" t="s">
        <v>743</v>
      </c>
      <c r="J765" t="s">
        <v>744</v>
      </c>
      <c r="K765" t="s">
        <v>745</v>
      </c>
      <c r="L765">
        <v>1346</v>
      </c>
      <c r="N765">
        <v>1009</v>
      </c>
      <c r="O765" t="s">
        <v>160</v>
      </c>
      <c r="P765" t="s">
        <v>160</v>
      </c>
      <c r="Q765">
        <v>1</v>
      </c>
      <c r="X765">
        <v>0.42</v>
      </c>
      <c r="Y765">
        <v>30.5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0</v>
      </c>
      <c r="AF765" t="s">
        <v>3</v>
      </c>
      <c r="AG765">
        <v>0.42</v>
      </c>
      <c r="AH765">
        <v>2</v>
      </c>
      <c r="AI765">
        <v>36145068</v>
      </c>
      <c r="AJ765">
        <v>794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>
      <c r="A766">
        <f>ROW(Source!A698)</f>
        <v>698</v>
      </c>
      <c r="B766">
        <v>36145069</v>
      </c>
      <c r="C766">
        <v>35868024</v>
      </c>
      <c r="D766">
        <v>29149204</v>
      </c>
      <c r="E766">
        <v>1</v>
      </c>
      <c r="F766">
        <v>1</v>
      </c>
      <c r="G766">
        <v>1</v>
      </c>
      <c r="H766">
        <v>3</v>
      </c>
      <c r="I766" t="s">
        <v>746</v>
      </c>
      <c r="J766" t="s">
        <v>747</v>
      </c>
      <c r="K766" t="s">
        <v>748</v>
      </c>
      <c r="L766">
        <v>1348</v>
      </c>
      <c r="N766">
        <v>1009</v>
      </c>
      <c r="O766" t="s">
        <v>30</v>
      </c>
      <c r="P766" t="s">
        <v>30</v>
      </c>
      <c r="Q766">
        <v>1000</v>
      </c>
      <c r="X766">
        <v>3.15E-3</v>
      </c>
      <c r="Y766">
        <v>729.98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3.15E-3</v>
      </c>
      <c r="AH766">
        <v>2</v>
      </c>
      <c r="AI766">
        <v>36145069</v>
      </c>
      <c r="AJ766">
        <v>795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>
      <c r="A767">
        <f>ROW(Source!A698)</f>
        <v>698</v>
      </c>
      <c r="B767">
        <v>36145070</v>
      </c>
      <c r="C767">
        <v>35868024</v>
      </c>
      <c r="D767">
        <v>29170678</v>
      </c>
      <c r="E767">
        <v>1</v>
      </c>
      <c r="F767">
        <v>1</v>
      </c>
      <c r="G767">
        <v>1</v>
      </c>
      <c r="H767">
        <v>3</v>
      </c>
      <c r="I767" t="s">
        <v>749</v>
      </c>
      <c r="J767" t="s">
        <v>750</v>
      </c>
      <c r="K767" t="s">
        <v>751</v>
      </c>
      <c r="L767">
        <v>1354</v>
      </c>
      <c r="N767">
        <v>1010</v>
      </c>
      <c r="O767" t="s">
        <v>237</v>
      </c>
      <c r="P767" t="s">
        <v>237</v>
      </c>
      <c r="Q767">
        <v>1</v>
      </c>
      <c r="X767">
        <v>102</v>
      </c>
      <c r="Y767">
        <v>0.28000000000000003</v>
      </c>
      <c r="Z767">
        <v>0</v>
      </c>
      <c r="AA767">
        <v>0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102</v>
      </c>
      <c r="AH767">
        <v>2</v>
      </c>
      <c r="AI767">
        <v>36145070</v>
      </c>
      <c r="AJ767">
        <v>799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>
      <c r="A768">
        <f>ROW(Source!A698)</f>
        <v>698</v>
      </c>
      <c r="B768">
        <v>36145071</v>
      </c>
      <c r="C768">
        <v>35868024</v>
      </c>
      <c r="D768">
        <v>29171808</v>
      </c>
      <c r="E768">
        <v>1</v>
      </c>
      <c r="F768">
        <v>1</v>
      </c>
      <c r="G768">
        <v>1</v>
      </c>
      <c r="H768">
        <v>3</v>
      </c>
      <c r="I768" t="s">
        <v>752</v>
      </c>
      <c r="J768" t="s">
        <v>753</v>
      </c>
      <c r="K768" t="s">
        <v>754</v>
      </c>
      <c r="L768">
        <v>1374</v>
      </c>
      <c r="N768">
        <v>1013</v>
      </c>
      <c r="O768" t="s">
        <v>755</v>
      </c>
      <c r="P768" t="s">
        <v>755</v>
      </c>
      <c r="Q768">
        <v>1</v>
      </c>
      <c r="X768">
        <v>6.05</v>
      </c>
      <c r="Y768">
        <v>1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0</v>
      </c>
      <c r="AF768" t="s">
        <v>3</v>
      </c>
      <c r="AG768">
        <v>6.05</v>
      </c>
      <c r="AH768">
        <v>2</v>
      </c>
      <c r="AI768">
        <v>36145071</v>
      </c>
      <c r="AJ768">
        <v>800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>
        <f>ROW(Source!A702)</f>
        <v>702</v>
      </c>
      <c r="B769">
        <v>36145072</v>
      </c>
      <c r="C769">
        <v>35868049</v>
      </c>
      <c r="D769">
        <v>29364679</v>
      </c>
      <c r="E769">
        <v>1</v>
      </c>
      <c r="F769">
        <v>1</v>
      </c>
      <c r="G769">
        <v>1</v>
      </c>
      <c r="H769">
        <v>1</v>
      </c>
      <c r="I769" t="s">
        <v>735</v>
      </c>
      <c r="J769" t="s">
        <v>3</v>
      </c>
      <c r="K769" t="s">
        <v>736</v>
      </c>
      <c r="L769">
        <v>1369</v>
      </c>
      <c r="N769">
        <v>1013</v>
      </c>
      <c r="O769" t="s">
        <v>561</v>
      </c>
      <c r="P769" t="s">
        <v>561</v>
      </c>
      <c r="Q769">
        <v>1</v>
      </c>
      <c r="X769">
        <v>26.24</v>
      </c>
      <c r="Y769">
        <v>0</v>
      </c>
      <c r="Z769">
        <v>0</v>
      </c>
      <c r="AA769">
        <v>0</v>
      </c>
      <c r="AB769">
        <v>316.85000000000002</v>
      </c>
      <c r="AC769">
        <v>0</v>
      </c>
      <c r="AD769">
        <v>1</v>
      </c>
      <c r="AE769">
        <v>1</v>
      </c>
      <c r="AF769" t="s">
        <v>3</v>
      </c>
      <c r="AG769">
        <v>26.24</v>
      </c>
      <c r="AH769">
        <v>2</v>
      </c>
      <c r="AI769">
        <v>36145072</v>
      </c>
      <c r="AJ769">
        <v>801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>
      <c r="A770">
        <f>ROW(Source!A702)</f>
        <v>702</v>
      </c>
      <c r="B770">
        <v>36145073</v>
      </c>
      <c r="C770">
        <v>35868049</v>
      </c>
      <c r="D770">
        <v>121548</v>
      </c>
      <c r="E770">
        <v>1</v>
      </c>
      <c r="F770">
        <v>1</v>
      </c>
      <c r="G770">
        <v>1</v>
      </c>
      <c r="H770">
        <v>1</v>
      </c>
      <c r="I770" t="s">
        <v>35</v>
      </c>
      <c r="J770" t="s">
        <v>3</v>
      </c>
      <c r="K770" t="s">
        <v>562</v>
      </c>
      <c r="L770">
        <v>608254</v>
      </c>
      <c r="N770">
        <v>1013</v>
      </c>
      <c r="O770" t="s">
        <v>563</v>
      </c>
      <c r="P770" t="s">
        <v>563</v>
      </c>
      <c r="Q770">
        <v>1</v>
      </c>
      <c r="X770">
        <v>0.03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2</v>
      </c>
      <c r="AF770" t="s">
        <v>3</v>
      </c>
      <c r="AG770">
        <v>0.03</v>
      </c>
      <c r="AH770">
        <v>2</v>
      </c>
      <c r="AI770">
        <v>36145073</v>
      </c>
      <c r="AJ770">
        <v>802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>
        <f>ROW(Source!A702)</f>
        <v>702</v>
      </c>
      <c r="B771">
        <v>36145074</v>
      </c>
      <c r="C771">
        <v>35868049</v>
      </c>
      <c r="D771">
        <v>29172362</v>
      </c>
      <c r="E771">
        <v>1</v>
      </c>
      <c r="F771">
        <v>1</v>
      </c>
      <c r="G771">
        <v>1</v>
      </c>
      <c r="H771">
        <v>2</v>
      </c>
      <c r="I771" t="s">
        <v>737</v>
      </c>
      <c r="J771" t="s">
        <v>738</v>
      </c>
      <c r="K771" t="s">
        <v>739</v>
      </c>
      <c r="L771">
        <v>1368</v>
      </c>
      <c r="N771">
        <v>1011</v>
      </c>
      <c r="O771" t="s">
        <v>567</v>
      </c>
      <c r="P771" t="s">
        <v>567</v>
      </c>
      <c r="Q771">
        <v>1</v>
      </c>
      <c r="X771">
        <v>0.03</v>
      </c>
      <c r="Y771">
        <v>0</v>
      </c>
      <c r="Z771">
        <v>134.65</v>
      </c>
      <c r="AA771">
        <v>13.5</v>
      </c>
      <c r="AB771">
        <v>0</v>
      </c>
      <c r="AC771">
        <v>0</v>
      </c>
      <c r="AD771">
        <v>1</v>
      </c>
      <c r="AE771">
        <v>0</v>
      </c>
      <c r="AF771" t="s">
        <v>3</v>
      </c>
      <c r="AG771">
        <v>0.03</v>
      </c>
      <c r="AH771">
        <v>2</v>
      </c>
      <c r="AI771">
        <v>36145074</v>
      </c>
      <c r="AJ771">
        <v>803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>
        <f>ROW(Source!A702)</f>
        <v>702</v>
      </c>
      <c r="B772">
        <v>36145075</v>
      </c>
      <c r="C772">
        <v>35868049</v>
      </c>
      <c r="D772">
        <v>29174913</v>
      </c>
      <c r="E772">
        <v>1</v>
      </c>
      <c r="F772">
        <v>1</v>
      </c>
      <c r="G772">
        <v>1</v>
      </c>
      <c r="H772">
        <v>2</v>
      </c>
      <c r="I772" t="s">
        <v>578</v>
      </c>
      <c r="J772" t="s">
        <v>579</v>
      </c>
      <c r="K772" t="s">
        <v>580</v>
      </c>
      <c r="L772">
        <v>1368</v>
      </c>
      <c r="N772">
        <v>1011</v>
      </c>
      <c r="O772" t="s">
        <v>567</v>
      </c>
      <c r="P772" t="s">
        <v>567</v>
      </c>
      <c r="Q772">
        <v>1</v>
      </c>
      <c r="X772">
        <v>0.02</v>
      </c>
      <c r="Y772">
        <v>0</v>
      </c>
      <c r="Z772">
        <v>87.17</v>
      </c>
      <c r="AA772">
        <v>11.6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0.02</v>
      </c>
      <c r="AH772">
        <v>2</v>
      </c>
      <c r="AI772">
        <v>36145075</v>
      </c>
      <c r="AJ772">
        <v>804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>
        <f>ROW(Source!A702)</f>
        <v>702</v>
      </c>
      <c r="B773">
        <v>36145076</v>
      </c>
      <c r="C773">
        <v>35868049</v>
      </c>
      <c r="D773">
        <v>29149204</v>
      </c>
      <c r="E773">
        <v>1</v>
      </c>
      <c r="F773">
        <v>1</v>
      </c>
      <c r="G773">
        <v>1</v>
      </c>
      <c r="H773">
        <v>3</v>
      </c>
      <c r="I773" t="s">
        <v>746</v>
      </c>
      <c r="J773" t="s">
        <v>747</v>
      </c>
      <c r="K773" t="s">
        <v>748</v>
      </c>
      <c r="L773">
        <v>1348</v>
      </c>
      <c r="N773">
        <v>1009</v>
      </c>
      <c r="O773" t="s">
        <v>30</v>
      </c>
      <c r="P773" t="s">
        <v>30</v>
      </c>
      <c r="Q773">
        <v>1000</v>
      </c>
      <c r="X773">
        <v>3.15E-3</v>
      </c>
      <c r="Y773">
        <v>729.98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 t="s">
        <v>3</v>
      </c>
      <c r="AG773">
        <v>3.15E-3</v>
      </c>
      <c r="AH773">
        <v>2</v>
      </c>
      <c r="AI773">
        <v>36145076</v>
      </c>
      <c r="AJ773">
        <v>805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>
      <c r="A774">
        <f>ROW(Source!A702)</f>
        <v>702</v>
      </c>
      <c r="B774">
        <v>36145077</v>
      </c>
      <c r="C774">
        <v>35868049</v>
      </c>
      <c r="D774">
        <v>29170678</v>
      </c>
      <c r="E774">
        <v>1</v>
      </c>
      <c r="F774">
        <v>1</v>
      </c>
      <c r="G774">
        <v>1</v>
      </c>
      <c r="H774">
        <v>3</v>
      </c>
      <c r="I774" t="s">
        <v>749</v>
      </c>
      <c r="J774" t="s">
        <v>750</v>
      </c>
      <c r="K774" t="s">
        <v>751</v>
      </c>
      <c r="L774">
        <v>1354</v>
      </c>
      <c r="N774">
        <v>1010</v>
      </c>
      <c r="O774" t="s">
        <v>237</v>
      </c>
      <c r="P774" t="s">
        <v>237</v>
      </c>
      <c r="Q774">
        <v>1</v>
      </c>
      <c r="X774">
        <v>102</v>
      </c>
      <c r="Y774">
        <v>0.28000000000000003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102</v>
      </c>
      <c r="AH774">
        <v>2</v>
      </c>
      <c r="AI774">
        <v>36145077</v>
      </c>
      <c r="AJ774">
        <v>807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>
        <f>ROW(Source!A702)</f>
        <v>702</v>
      </c>
      <c r="B775">
        <v>36145078</v>
      </c>
      <c r="C775">
        <v>35868049</v>
      </c>
      <c r="D775">
        <v>29171808</v>
      </c>
      <c r="E775">
        <v>1</v>
      </c>
      <c r="F775">
        <v>1</v>
      </c>
      <c r="G775">
        <v>1</v>
      </c>
      <c r="H775">
        <v>3</v>
      </c>
      <c r="I775" t="s">
        <v>752</v>
      </c>
      <c r="J775" t="s">
        <v>753</v>
      </c>
      <c r="K775" t="s">
        <v>754</v>
      </c>
      <c r="L775">
        <v>1374</v>
      </c>
      <c r="N775">
        <v>1013</v>
      </c>
      <c r="O775" t="s">
        <v>755</v>
      </c>
      <c r="P775" t="s">
        <v>755</v>
      </c>
      <c r="Q775">
        <v>1</v>
      </c>
      <c r="X775">
        <v>5.21</v>
      </c>
      <c r="Y775">
        <v>1</v>
      </c>
      <c r="Z775">
        <v>0</v>
      </c>
      <c r="AA775">
        <v>0</v>
      </c>
      <c r="AB775">
        <v>0</v>
      </c>
      <c r="AC775">
        <v>0</v>
      </c>
      <c r="AD775">
        <v>1</v>
      </c>
      <c r="AE775">
        <v>0</v>
      </c>
      <c r="AF775" t="s">
        <v>3</v>
      </c>
      <c r="AG775">
        <v>5.21</v>
      </c>
      <c r="AH775">
        <v>2</v>
      </c>
      <c r="AI775">
        <v>36145078</v>
      </c>
      <c r="AJ775">
        <v>809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>
        <f>ROW(Source!A705)</f>
        <v>705</v>
      </c>
      <c r="B776">
        <v>36127708</v>
      </c>
      <c r="C776">
        <v>36127706</v>
      </c>
      <c r="D776">
        <v>18409850</v>
      </c>
      <c r="E776">
        <v>1</v>
      </c>
      <c r="F776">
        <v>1</v>
      </c>
      <c r="G776">
        <v>1</v>
      </c>
      <c r="H776">
        <v>1</v>
      </c>
      <c r="I776" t="s">
        <v>674</v>
      </c>
      <c r="J776" t="s">
        <v>3</v>
      </c>
      <c r="K776" t="s">
        <v>675</v>
      </c>
      <c r="L776">
        <v>1369</v>
      </c>
      <c r="N776">
        <v>1013</v>
      </c>
      <c r="O776" t="s">
        <v>561</v>
      </c>
      <c r="P776" t="s">
        <v>561</v>
      </c>
      <c r="Q776">
        <v>1</v>
      </c>
      <c r="X776">
        <v>97</v>
      </c>
      <c r="Y776">
        <v>0</v>
      </c>
      <c r="Z776">
        <v>0</v>
      </c>
      <c r="AA776">
        <v>0</v>
      </c>
      <c r="AB776">
        <v>289.7</v>
      </c>
      <c r="AC776">
        <v>0</v>
      </c>
      <c r="AD776">
        <v>1</v>
      </c>
      <c r="AE776">
        <v>1</v>
      </c>
      <c r="AF776" t="s">
        <v>134</v>
      </c>
      <c r="AG776">
        <v>111.55</v>
      </c>
      <c r="AH776">
        <v>2</v>
      </c>
      <c r="AI776">
        <v>36127708</v>
      </c>
      <c r="AJ776">
        <v>810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>
      <c r="A777">
        <f>ROW(Source!A705)</f>
        <v>705</v>
      </c>
      <c r="B777">
        <v>36127709</v>
      </c>
      <c r="C777">
        <v>36127706</v>
      </c>
      <c r="D777">
        <v>29173472</v>
      </c>
      <c r="E777">
        <v>1</v>
      </c>
      <c r="F777">
        <v>1</v>
      </c>
      <c r="G777">
        <v>1</v>
      </c>
      <c r="H777">
        <v>2</v>
      </c>
      <c r="I777" t="s">
        <v>624</v>
      </c>
      <c r="J777" t="s">
        <v>625</v>
      </c>
      <c r="K777" t="s">
        <v>626</v>
      </c>
      <c r="L777">
        <v>1368</v>
      </c>
      <c r="N777">
        <v>1011</v>
      </c>
      <c r="O777" t="s">
        <v>567</v>
      </c>
      <c r="P777" t="s">
        <v>567</v>
      </c>
      <c r="Q777">
        <v>1</v>
      </c>
      <c r="X777">
        <v>2.2000000000000002</v>
      </c>
      <c r="Y777">
        <v>0</v>
      </c>
      <c r="Z777">
        <v>3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133</v>
      </c>
      <c r="AG777">
        <v>2.75</v>
      </c>
      <c r="AH777">
        <v>2</v>
      </c>
      <c r="AI777">
        <v>36127709</v>
      </c>
      <c r="AJ777">
        <v>811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>
        <f>ROW(Source!A705)</f>
        <v>705</v>
      </c>
      <c r="B778">
        <v>36127710</v>
      </c>
      <c r="C778">
        <v>36127706</v>
      </c>
      <c r="D778">
        <v>29174538</v>
      </c>
      <c r="E778">
        <v>1</v>
      </c>
      <c r="F778">
        <v>1</v>
      </c>
      <c r="G778">
        <v>1</v>
      </c>
      <c r="H778">
        <v>2</v>
      </c>
      <c r="I778" t="s">
        <v>676</v>
      </c>
      <c r="J778" t="s">
        <v>677</v>
      </c>
      <c r="K778" t="s">
        <v>678</v>
      </c>
      <c r="L778">
        <v>1368</v>
      </c>
      <c r="N778">
        <v>1011</v>
      </c>
      <c r="O778" t="s">
        <v>567</v>
      </c>
      <c r="P778" t="s">
        <v>567</v>
      </c>
      <c r="Q778">
        <v>1</v>
      </c>
      <c r="X778">
        <v>0.32</v>
      </c>
      <c r="Y778">
        <v>0</v>
      </c>
      <c r="Z778">
        <v>33.590000000000003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133</v>
      </c>
      <c r="AG778">
        <v>0.4</v>
      </c>
      <c r="AH778">
        <v>2</v>
      </c>
      <c r="AI778">
        <v>36127710</v>
      </c>
      <c r="AJ778">
        <v>812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>
      <c r="A779">
        <f>ROW(Source!A705)</f>
        <v>705</v>
      </c>
      <c r="B779">
        <v>36127711</v>
      </c>
      <c r="C779">
        <v>36127706</v>
      </c>
      <c r="D779">
        <v>29174580</v>
      </c>
      <c r="E779">
        <v>1</v>
      </c>
      <c r="F779">
        <v>1</v>
      </c>
      <c r="G779">
        <v>1</v>
      </c>
      <c r="H779">
        <v>2</v>
      </c>
      <c r="I779" t="s">
        <v>679</v>
      </c>
      <c r="J779" t="s">
        <v>680</v>
      </c>
      <c r="K779" t="s">
        <v>681</v>
      </c>
      <c r="L779">
        <v>1368</v>
      </c>
      <c r="N779">
        <v>1011</v>
      </c>
      <c r="O779" t="s">
        <v>567</v>
      </c>
      <c r="P779" t="s">
        <v>567</v>
      </c>
      <c r="Q779">
        <v>1</v>
      </c>
      <c r="X779">
        <v>1.3</v>
      </c>
      <c r="Y779">
        <v>0</v>
      </c>
      <c r="Z779">
        <v>2.08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133</v>
      </c>
      <c r="AG779">
        <v>1.625</v>
      </c>
      <c r="AH779">
        <v>2</v>
      </c>
      <c r="AI779">
        <v>36127711</v>
      </c>
      <c r="AJ779">
        <v>813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>
      <c r="A780">
        <f>ROW(Source!A705)</f>
        <v>705</v>
      </c>
      <c r="B780">
        <v>36127712</v>
      </c>
      <c r="C780">
        <v>36127706</v>
      </c>
      <c r="D780">
        <v>29109354</v>
      </c>
      <c r="E780">
        <v>1</v>
      </c>
      <c r="F780">
        <v>1</v>
      </c>
      <c r="G780">
        <v>1</v>
      </c>
      <c r="H780">
        <v>3</v>
      </c>
      <c r="I780" t="s">
        <v>685</v>
      </c>
      <c r="J780" t="s">
        <v>686</v>
      </c>
      <c r="K780" t="s">
        <v>687</v>
      </c>
      <c r="L780">
        <v>1346</v>
      </c>
      <c r="N780">
        <v>1009</v>
      </c>
      <c r="O780" t="s">
        <v>160</v>
      </c>
      <c r="P780" t="s">
        <v>160</v>
      </c>
      <c r="Q780">
        <v>1</v>
      </c>
      <c r="X780">
        <v>10</v>
      </c>
      <c r="Y780">
        <v>46.72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 t="s">
        <v>3</v>
      </c>
      <c r="AG780">
        <v>10</v>
      </c>
      <c r="AH780">
        <v>2</v>
      </c>
      <c r="AI780">
        <v>36127712</v>
      </c>
      <c r="AJ780">
        <v>814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>
      <c r="A781">
        <f>ROW(Source!A705)</f>
        <v>705</v>
      </c>
      <c r="B781">
        <v>36127713</v>
      </c>
      <c r="C781">
        <v>36127706</v>
      </c>
      <c r="D781">
        <v>29109781</v>
      </c>
      <c r="E781">
        <v>1</v>
      </c>
      <c r="F781">
        <v>1</v>
      </c>
      <c r="G781">
        <v>1</v>
      </c>
      <c r="H781">
        <v>3</v>
      </c>
      <c r="I781" t="s">
        <v>691</v>
      </c>
      <c r="J781" t="s">
        <v>692</v>
      </c>
      <c r="K781" t="s">
        <v>693</v>
      </c>
      <c r="L781">
        <v>1346</v>
      </c>
      <c r="N781">
        <v>1009</v>
      </c>
      <c r="O781" t="s">
        <v>160</v>
      </c>
      <c r="P781" t="s">
        <v>160</v>
      </c>
      <c r="Q781">
        <v>1</v>
      </c>
      <c r="X781">
        <v>4</v>
      </c>
      <c r="Y781">
        <v>11.12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4</v>
      </c>
      <c r="AH781">
        <v>2</v>
      </c>
      <c r="AI781">
        <v>36127713</v>
      </c>
      <c r="AJ781">
        <v>815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>
        <f>ROW(Source!A705)</f>
        <v>705</v>
      </c>
      <c r="B782">
        <v>36127714</v>
      </c>
      <c r="C782">
        <v>36127706</v>
      </c>
      <c r="D782">
        <v>29109782</v>
      </c>
      <c r="E782">
        <v>1</v>
      </c>
      <c r="F782">
        <v>1</v>
      </c>
      <c r="G782">
        <v>1</v>
      </c>
      <c r="H782">
        <v>3</v>
      </c>
      <c r="I782" t="s">
        <v>694</v>
      </c>
      <c r="J782" t="s">
        <v>695</v>
      </c>
      <c r="K782" t="s">
        <v>696</v>
      </c>
      <c r="L782">
        <v>1346</v>
      </c>
      <c r="N782">
        <v>1009</v>
      </c>
      <c r="O782" t="s">
        <v>160</v>
      </c>
      <c r="P782" t="s">
        <v>160</v>
      </c>
      <c r="Q782">
        <v>1</v>
      </c>
      <c r="X782">
        <v>42</v>
      </c>
      <c r="Y782">
        <v>4.3600000000000003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42</v>
      </c>
      <c r="AH782">
        <v>2</v>
      </c>
      <c r="AI782">
        <v>36127714</v>
      </c>
      <c r="AJ782">
        <v>816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>
      <c r="A783">
        <f>ROW(Source!A705)</f>
        <v>705</v>
      </c>
      <c r="B783">
        <v>36127715</v>
      </c>
      <c r="C783">
        <v>36127706</v>
      </c>
      <c r="D783">
        <v>29110699</v>
      </c>
      <c r="E783">
        <v>1</v>
      </c>
      <c r="F783">
        <v>1</v>
      </c>
      <c r="G783">
        <v>1</v>
      </c>
      <c r="H783">
        <v>3</v>
      </c>
      <c r="I783" t="s">
        <v>697</v>
      </c>
      <c r="J783" t="s">
        <v>698</v>
      </c>
      <c r="K783" t="s">
        <v>699</v>
      </c>
      <c r="L783">
        <v>1301</v>
      </c>
      <c r="N783">
        <v>1003</v>
      </c>
      <c r="O783" t="s">
        <v>142</v>
      </c>
      <c r="P783" t="s">
        <v>142</v>
      </c>
      <c r="Q783">
        <v>1</v>
      </c>
      <c r="X783">
        <v>68</v>
      </c>
      <c r="Y783">
        <v>0.17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0</v>
      </c>
      <c r="AF783" t="s">
        <v>3</v>
      </c>
      <c r="AG783">
        <v>68</v>
      </c>
      <c r="AH783">
        <v>2</v>
      </c>
      <c r="AI783">
        <v>36127715</v>
      </c>
      <c r="AJ783">
        <v>817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>
        <f>ROW(Source!A705)</f>
        <v>705</v>
      </c>
      <c r="B784">
        <v>36127716</v>
      </c>
      <c r="C784">
        <v>36127706</v>
      </c>
      <c r="D784">
        <v>29110797</v>
      </c>
      <c r="E784">
        <v>1</v>
      </c>
      <c r="F784">
        <v>1</v>
      </c>
      <c r="G784">
        <v>1</v>
      </c>
      <c r="H784">
        <v>3</v>
      </c>
      <c r="I784" t="s">
        <v>700</v>
      </c>
      <c r="J784" t="s">
        <v>701</v>
      </c>
      <c r="K784" t="s">
        <v>702</v>
      </c>
      <c r="L784">
        <v>1301</v>
      </c>
      <c r="N784">
        <v>1003</v>
      </c>
      <c r="O784" t="s">
        <v>142</v>
      </c>
      <c r="P784" t="s">
        <v>142</v>
      </c>
      <c r="Q784">
        <v>1</v>
      </c>
      <c r="X784">
        <v>135</v>
      </c>
      <c r="Y784">
        <v>1.74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135</v>
      </c>
      <c r="AH784">
        <v>2</v>
      </c>
      <c r="AI784">
        <v>36127716</v>
      </c>
      <c r="AJ784">
        <v>818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>
      <c r="A785">
        <f>ROW(Source!A705)</f>
        <v>705</v>
      </c>
      <c r="B785">
        <v>36127717</v>
      </c>
      <c r="C785">
        <v>36127706</v>
      </c>
      <c r="D785">
        <v>29110813</v>
      </c>
      <c r="E785">
        <v>1</v>
      </c>
      <c r="F785">
        <v>1</v>
      </c>
      <c r="G785">
        <v>1</v>
      </c>
      <c r="H785">
        <v>3</v>
      </c>
      <c r="I785" t="s">
        <v>756</v>
      </c>
      <c r="J785" t="s">
        <v>757</v>
      </c>
      <c r="K785" t="s">
        <v>758</v>
      </c>
      <c r="L785">
        <v>1301</v>
      </c>
      <c r="N785">
        <v>1003</v>
      </c>
      <c r="O785" t="s">
        <v>142</v>
      </c>
      <c r="P785" t="s">
        <v>142</v>
      </c>
      <c r="Q785">
        <v>1</v>
      </c>
      <c r="X785">
        <v>135</v>
      </c>
      <c r="Y785">
        <v>0.39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135</v>
      </c>
      <c r="AH785">
        <v>2</v>
      </c>
      <c r="AI785">
        <v>36127717</v>
      </c>
      <c r="AJ785">
        <v>819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>
      <c r="A786">
        <f>ROW(Source!A705)</f>
        <v>705</v>
      </c>
      <c r="B786">
        <v>36127718</v>
      </c>
      <c r="C786">
        <v>36127706</v>
      </c>
      <c r="D786">
        <v>29111455</v>
      </c>
      <c r="E786">
        <v>1</v>
      </c>
      <c r="F786">
        <v>1</v>
      </c>
      <c r="G786">
        <v>1</v>
      </c>
      <c r="H786">
        <v>3</v>
      </c>
      <c r="I786" t="s">
        <v>706</v>
      </c>
      <c r="J786" t="s">
        <v>707</v>
      </c>
      <c r="K786" t="s">
        <v>708</v>
      </c>
      <c r="L786">
        <v>1327</v>
      </c>
      <c r="N786">
        <v>1005</v>
      </c>
      <c r="O786" t="s">
        <v>155</v>
      </c>
      <c r="P786" t="s">
        <v>155</v>
      </c>
      <c r="Q786">
        <v>1</v>
      </c>
      <c r="X786">
        <v>111</v>
      </c>
      <c r="Y786">
        <v>15.06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111</v>
      </c>
      <c r="AH786">
        <v>2</v>
      </c>
      <c r="AI786">
        <v>36127718</v>
      </c>
      <c r="AJ786">
        <v>820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>
      <c r="A787">
        <f>ROW(Source!A705)</f>
        <v>705</v>
      </c>
      <c r="B787">
        <v>36127719</v>
      </c>
      <c r="C787">
        <v>36127706</v>
      </c>
      <c r="D787">
        <v>29114731</v>
      </c>
      <c r="E787">
        <v>1</v>
      </c>
      <c r="F787">
        <v>1</v>
      </c>
      <c r="G787">
        <v>1</v>
      </c>
      <c r="H787">
        <v>3</v>
      </c>
      <c r="I787" t="s">
        <v>759</v>
      </c>
      <c r="J787" t="s">
        <v>760</v>
      </c>
      <c r="K787" t="s">
        <v>761</v>
      </c>
      <c r="L787">
        <v>1354</v>
      </c>
      <c r="N787">
        <v>1010</v>
      </c>
      <c r="O787" t="s">
        <v>237</v>
      </c>
      <c r="P787" t="s">
        <v>237</v>
      </c>
      <c r="Q787">
        <v>1</v>
      </c>
      <c r="X787">
        <v>368</v>
      </c>
      <c r="Y787">
        <v>0.02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368</v>
      </c>
      <c r="AH787">
        <v>2</v>
      </c>
      <c r="AI787">
        <v>36127719</v>
      </c>
      <c r="AJ787">
        <v>821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>
      <c r="A788">
        <f>ROW(Source!A705)</f>
        <v>705</v>
      </c>
      <c r="B788">
        <v>36127720</v>
      </c>
      <c r="C788">
        <v>36127706</v>
      </c>
      <c r="D788">
        <v>29114733</v>
      </c>
      <c r="E788">
        <v>1</v>
      </c>
      <c r="F788">
        <v>1</v>
      </c>
      <c r="G788">
        <v>1</v>
      </c>
      <c r="H788">
        <v>3</v>
      </c>
      <c r="I788" t="s">
        <v>709</v>
      </c>
      <c r="J788" t="s">
        <v>710</v>
      </c>
      <c r="K788" t="s">
        <v>711</v>
      </c>
      <c r="L788">
        <v>1354</v>
      </c>
      <c r="N788">
        <v>1010</v>
      </c>
      <c r="O788" t="s">
        <v>237</v>
      </c>
      <c r="P788" t="s">
        <v>237</v>
      </c>
      <c r="Q788">
        <v>1</v>
      </c>
      <c r="X788">
        <v>2221</v>
      </c>
      <c r="Y788">
        <v>0.02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2221</v>
      </c>
      <c r="AH788">
        <v>2</v>
      </c>
      <c r="AI788">
        <v>36127720</v>
      </c>
      <c r="AJ788">
        <v>822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>
      <c r="A789">
        <f>ROW(Source!A705)</f>
        <v>705</v>
      </c>
      <c r="B789">
        <v>36127721</v>
      </c>
      <c r="C789">
        <v>36127706</v>
      </c>
      <c r="D789">
        <v>29114403</v>
      </c>
      <c r="E789">
        <v>1</v>
      </c>
      <c r="F789">
        <v>1</v>
      </c>
      <c r="G789">
        <v>1</v>
      </c>
      <c r="H789">
        <v>3</v>
      </c>
      <c r="I789" t="s">
        <v>762</v>
      </c>
      <c r="J789" t="s">
        <v>763</v>
      </c>
      <c r="K789" t="s">
        <v>764</v>
      </c>
      <c r="L789">
        <v>1354</v>
      </c>
      <c r="N789">
        <v>1010</v>
      </c>
      <c r="O789" t="s">
        <v>237</v>
      </c>
      <c r="P789" t="s">
        <v>237</v>
      </c>
      <c r="Q789">
        <v>1</v>
      </c>
      <c r="X789">
        <v>81</v>
      </c>
      <c r="Y789">
        <v>0.68</v>
      </c>
      <c r="Z789">
        <v>0</v>
      </c>
      <c r="AA789">
        <v>0</v>
      </c>
      <c r="AB789">
        <v>0</v>
      </c>
      <c r="AC789">
        <v>0</v>
      </c>
      <c r="AD789">
        <v>1</v>
      </c>
      <c r="AE789">
        <v>0</v>
      </c>
      <c r="AF789" t="s">
        <v>3</v>
      </c>
      <c r="AG789">
        <v>81</v>
      </c>
      <c r="AH789">
        <v>2</v>
      </c>
      <c r="AI789">
        <v>36127721</v>
      </c>
      <c r="AJ789">
        <v>823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>
      <c r="A790">
        <f>ROW(Source!A705)</f>
        <v>705</v>
      </c>
      <c r="B790">
        <v>36127722</v>
      </c>
      <c r="C790">
        <v>36127706</v>
      </c>
      <c r="D790">
        <v>29114482</v>
      </c>
      <c r="E790">
        <v>1</v>
      </c>
      <c r="F790">
        <v>1</v>
      </c>
      <c r="G790">
        <v>1</v>
      </c>
      <c r="H790">
        <v>3</v>
      </c>
      <c r="I790" t="s">
        <v>715</v>
      </c>
      <c r="J790" t="s">
        <v>716</v>
      </c>
      <c r="K790" t="s">
        <v>717</v>
      </c>
      <c r="L790">
        <v>1354</v>
      </c>
      <c r="N790">
        <v>1010</v>
      </c>
      <c r="O790" t="s">
        <v>237</v>
      </c>
      <c r="P790" t="s">
        <v>237</v>
      </c>
      <c r="Q790">
        <v>1</v>
      </c>
      <c r="X790">
        <v>322</v>
      </c>
      <c r="Y790">
        <v>7.0000000000000007E-2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322</v>
      </c>
      <c r="AH790">
        <v>2</v>
      </c>
      <c r="AI790">
        <v>36127722</v>
      </c>
      <c r="AJ790">
        <v>824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>
        <f>ROW(Source!A705)</f>
        <v>705</v>
      </c>
      <c r="B791">
        <v>36127723</v>
      </c>
      <c r="C791">
        <v>36127706</v>
      </c>
      <c r="D791">
        <v>29129587</v>
      </c>
      <c r="E791">
        <v>1</v>
      </c>
      <c r="F791">
        <v>1</v>
      </c>
      <c r="G791">
        <v>1</v>
      </c>
      <c r="H791">
        <v>3</v>
      </c>
      <c r="I791" t="s">
        <v>765</v>
      </c>
      <c r="J791" t="s">
        <v>766</v>
      </c>
      <c r="K791" t="s">
        <v>767</v>
      </c>
      <c r="L791">
        <v>1301</v>
      </c>
      <c r="N791">
        <v>1003</v>
      </c>
      <c r="O791" t="s">
        <v>142</v>
      </c>
      <c r="P791" t="s">
        <v>142</v>
      </c>
      <c r="Q791">
        <v>1</v>
      </c>
      <c r="X791">
        <v>136</v>
      </c>
      <c r="Y791">
        <v>4.18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0</v>
      </c>
      <c r="AF791" t="s">
        <v>3</v>
      </c>
      <c r="AG791">
        <v>136</v>
      </c>
      <c r="AH791">
        <v>2</v>
      </c>
      <c r="AI791">
        <v>36127723</v>
      </c>
      <c r="AJ791">
        <v>825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>
        <f>ROW(Source!A705)</f>
        <v>705</v>
      </c>
      <c r="B792">
        <v>36127724</v>
      </c>
      <c r="C792">
        <v>36127706</v>
      </c>
      <c r="D792">
        <v>29129600</v>
      </c>
      <c r="E792">
        <v>1</v>
      </c>
      <c r="F792">
        <v>1</v>
      </c>
      <c r="G792">
        <v>1</v>
      </c>
      <c r="H792">
        <v>3</v>
      </c>
      <c r="I792" t="s">
        <v>768</v>
      </c>
      <c r="J792" t="s">
        <v>769</v>
      </c>
      <c r="K792" t="s">
        <v>770</v>
      </c>
      <c r="L792">
        <v>1301</v>
      </c>
      <c r="N792">
        <v>1003</v>
      </c>
      <c r="O792" t="s">
        <v>142</v>
      </c>
      <c r="P792" t="s">
        <v>142</v>
      </c>
      <c r="Q792">
        <v>1</v>
      </c>
      <c r="X792">
        <v>306</v>
      </c>
      <c r="Y792">
        <v>5.74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306</v>
      </c>
      <c r="AH792">
        <v>2</v>
      </c>
      <c r="AI792">
        <v>36127724</v>
      </c>
      <c r="AJ792">
        <v>826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>
      <c r="A793">
        <f>ROW(Source!A705)</f>
        <v>705</v>
      </c>
      <c r="B793">
        <v>36127725</v>
      </c>
      <c r="C793">
        <v>36127706</v>
      </c>
      <c r="D793">
        <v>29129688</v>
      </c>
      <c r="E793">
        <v>1</v>
      </c>
      <c r="F793">
        <v>1</v>
      </c>
      <c r="G793">
        <v>1</v>
      </c>
      <c r="H793">
        <v>3</v>
      </c>
      <c r="I793" t="s">
        <v>771</v>
      </c>
      <c r="J793" t="s">
        <v>772</v>
      </c>
      <c r="K793" t="s">
        <v>773</v>
      </c>
      <c r="L793">
        <v>1354</v>
      </c>
      <c r="N793">
        <v>1010</v>
      </c>
      <c r="O793" t="s">
        <v>237</v>
      </c>
      <c r="P793" t="s">
        <v>237</v>
      </c>
      <c r="Q793">
        <v>1</v>
      </c>
      <c r="X793">
        <v>81</v>
      </c>
      <c r="Y793">
        <v>1.32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0</v>
      </c>
      <c r="AF793" t="s">
        <v>3</v>
      </c>
      <c r="AG793">
        <v>81</v>
      </c>
      <c r="AH793">
        <v>2</v>
      </c>
      <c r="AI793">
        <v>36127725</v>
      </c>
      <c r="AJ793">
        <v>827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>
        <f>ROW(Source!A705)</f>
        <v>705</v>
      </c>
      <c r="B794">
        <v>36127726</v>
      </c>
      <c r="C794">
        <v>36127706</v>
      </c>
      <c r="D794">
        <v>29129705</v>
      </c>
      <c r="E794">
        <v>1</v>
      </c>
      <c r="F794">
        <v>1</v>
      </c>
      <c r="G794">
        <v>1</v>
      </c>
      <c r="H794">
        <v>3</v>
      </c>
      <c r="I794" t="s">
        <v>774</v>
      </c>
      <c r="J794" t="s">
        <v>775</v>
      </c>
      <c r="K794" t="s">
        <v>776</v>
      </c>
      <c r="L794">
        <v>1354</v>
      </c>
      <c r="N794">
        <v>1010</v>
      </c>
      <c r="O794" t="s">
        <v>237</v>
      </c>
      <c r="P794" t="s">
        <v>237</v>
      </c>
      <c r="Q794">
        <v>1</v>
      </c>
      <c r="X794">
        <v>183</v>
      </c>
      <c r="Y794">
        <v>1.68</v>
      </c>
      <c r="Z794">
        <v>0</v>
      </c>
      <c r="AA794">
        <v>0</v>
      </c>
      <c r="AB794">
        <v>0</v>
      </c>
      <c r="AC794">
        <v>0</v>
      </c>
      <c r="AD794">
        <v>1</v>
      </c>
      <c r="AE794">
        <v>0</v>
      </c>
      <c r="AF794" t="s">
        <v>3</v>
      </c>
      <c r="AG794">
        <v>183</v>
      </c>
      <c r="AH794">
        <v>2</v>
      </c>
      <c r="AI794">
        <v>36127726</v>
      </c>
      <c r="AJ794">
        <v>828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>
      <c r="A795">
        <f>ROW(Source!A705)</f>
        <v>705</v>
      </c>
      <c r="B795">
        <v>36127727</v>
      </c>
      <c r="C795">
        <v>36127706</v>
      </c>
      <c r="D795">
        <v>29129711</v>
      </c>
      <c r="E795">
        <v>1</v>
      </c>
      <c r="F795">
        <v>1</v>
      </c>
      <c r="G795">
        <v>1</v>
      </c>
      <c r="H795">
        <v>3</v>
      </c>
      <c r="I795" t="s">
        <v>777</v>
      </c>
      <c r="J795" t="s">
        <v>778</v>
      </c>
      <c r="K795" t="s">
        <v>779</v>
      </c>
      <c r="L795">
        <v>1354</v>
      </c>
      <c r="N795">
        <v>1010</v>
      </c>
      <c r="O795" t="s">
        <v>237</v>
      </c>
      <c r="P795" t="s">
        <v>237</v>
      </c>
      <c r="Q795">
        <v>1</v>
      </c>
      <c r="X795">
        <v>81</v>
      </c>
      <c r="Y795">
        <v>0.62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81</v>
      </c>
      <c r="AH795">
        <v>2</v>
      </c>
      <c r="AI795">
        <v>36127727</v>
      </c>
      <c r="AJ795">
        <v>829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>
        <f>ROW(Source!A705)</f>
        <v>705</v>
      </c>
      <c r="B796">
        <v>36127728</v>
      </c>
      <c r="C796">
        <v>36127706</v>
      </c>
      <c r="D796">
        <v>29129694</v>
      </c>
      <c r="E796">
        <v>1</v>
      </c>
      <c r="F796">
        <v>1</v>
      </c>
      <c r="G796">
        <v>1</v>
      </c>
      <c r="H796">
        <v>3</v>
      </c>
      <c r="I796" t="s">
        <v>974</v>
      </c>
      <c r="J796" t="s">
        <v>975</v>
      </c>
      <c r="K796" t="s">
        <v>976</v>
      </c>
      <c r="L796">
        <v>1354</v>
      </c>
      <c r="N796">
        <v>1010</v>
      </c>
      <c r="O796" t="s">
        <v>237</v>
      </c>
      <c r="P796" t="s">
        <v>237</v>
      </c>
      <c r="Q796">
        <v>1</v>
      </c>
      <c r="X796">
        <v>81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 t="s">
        <v>3</v>
      </c>
      <c r="AG796">
        <v>81</v>
      </c>
      <c r="AH796">
        <v>3</v>
      </c>
      <c r="AI796">
        <v>-1</v>
      </c>
      <c r="AJ796" t="s">
        <v>3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>
      <c r="A797">
        <f>ROW(Source!A706)</f>
        <v>706</v>
      </c>
      <c r="B797">
        <v>36145079</v>
      </c>
      <c r="C797">
        <v>36127707</v>
      </c>
      <c r="D797">
        <v>29364679</v>
      </c>
      <c r="E797">
        <v>1</v>
      </c>
      <c r="F797">
        <v>1</v>
      </c>
      <c r="G797">
        <v>1</v>
      </c>
      <c r="H797">
        <v>1</v>
      </c>
      <c r="I797" t="s">
        <v>735</v>
      </c>
      <c r="J797" t="s">
        <v>3</v>
      </c>
      <c r="K797" t="s">
        <v>736</v>
      </c>
      <c r="L797">
        <v>1369</v>
      </c>
      <c r="N797">
        <v>1013</v>
      </c>
      <c r="O797" t="s">
        <v>561</v>
      </c>
      <c r="P797" t="s">
        <v>561</v>
      </c>
      <c r="Q797">
        <v>1</v>
      </c>
      <c r="X797">
        <v>70.64</v>
      </c>
      <c r="Y797">
        <v>0</v>
      </c>
      <c r="Z797">
        <v>0</v>
      </c>
      <c r="AA797">
        <v>0</v>
      </c>
      <c r="AB797">
        <v>316.85000000000002</v>
      </c>
      <c r="AC797">
        <v>0</v>
      </c>
      <c r="AD797">
        <v>1</v>
      </c>
      <c r="AE797">
        <v>1</v>
      </c>
      <c r="AF797" t="s">
        <v>3</v>
      </c>
      <c r="AG797">
        <v>70.64</v>
      </c>
      <c r="AH797">
        <v>2</v>
      </c>
      <c r="AI797">
        <v>36145079</v>
      </c>
      <c r="AJ797">
        <v>830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>
      <c r="A798">
        <f>ROW(Source!A706)</f>
        <v>706</v>
      </c>
      <c r="B798">
        <v>36145080</v>
      </c>
      <c r="C798">
        <v>36127707</v>
      </c>
      <c r="D798">
        <v>121548</v>
      </c>
      <c r="E798">
        <v>1</v>
      </c>
      <c r="F798">
        <v>1</v>
      </c>
      <c r="G798">
        <v>1</v>
      </c>
      <c r="H798">
        <v>1</v>
      </c>
      <c r="I798" t="s">
        <v>35</v>
      </c>
      <c r="J798" t="s">
        <v>3</v>
      </c>
      <c r="K798" t="s">
        <v>562</v>
      </c>
      <c r="L798">
        <v>608254</v>
      </c>
      <c r="N798">
        <v>1013</v>
      </c>
      <c r="O798" t="s">
        <v>563</v>
      </c>
      <c r="P798" t="s">
        <v>563</v>
      </c>
      <c r="Q798">
        <v>1</v>
      </c>
      <c r="X798">
        <v>0.88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2</v>
      </c>
      <c r="AF798" t="s">
        <v>3</v>
      </c>
      <c r="AG798">
        <v>0.88</v>
      </c>
      <c r="AH798">
        <v>2</v>
      </c>
      <c r="AI798">
        <v>36145080</v>
      </c>
      <c r="AJ798">
        <v>831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>
      <c r="A799">
        <f>ROW(Source!A706)</f>
        <v>706</v>
      </c>
      <c r="B799">
        <v>36145081</v>
      </c>
      <c r="C799">
        <v>36127707</v>
      </c>
      <c r="D799">
        <v>29172362</v>
      </c>
      <c r="E799">
        <v>1</v>
      </c>
      <c r="F799">
        <v>1</v>
      </c>
      <c r="G799">
        <v>1</v>
      </c>
      <c r="H799">
        <v>2</v>
      </c>
      <c r="I799" t="s">
        <v>737</v>
      </c>
      <c r="J799" t="s">
        <v>738</v>
      </c>
      <c r="K799" t="s">
        <v>739</v>
      </c>
      <c r="L799">
        <v>1368</v>
      </c>
      <c r="N799">
        <v>1011</v>
      </c>
      <c r="O799" t="s">
        <v>567</v>
      </c>
      <c r="P799" t="s">
        <v>567</v>
      </c>
      <c r="Q799">
        <v>1</v>
      </c>
      <c r="X799">
        <v>0.88</v>
      </c>
      <c r="Y799">
        <v>0</v>
      </c>
      <c r="Z799">
        <v>134.65</v>
      </c>
      <c r="AA799">
        <v>13.5</v>
      </c>
      <c r="AB799">
        <v>0</v>
      </c>
      <c r="AC799">
        <v>0</v>
      </c>
      <c r="AD799">
        <v>1</v>
      </c>
      <c r="AE799">
        <v>0</v>
      </c>
      <c r="AF799" t="s">
        <v>3</v>
      </c>
      <c r="AG799">
        <v>0.88</v>
      </c>
      <c r="AH799">
        <v>2</v>
      </c>
      <c r="AI799">
        <v>36145081</v>
      </c>
      <c r="AJ799">
        <v>832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>
      <c r="A800">
        <f>ROW(Source!A706)</f>
        <v>706</v>
      </c>
      <c r="B800">
        <v>36145082</v>
      </c>
      <c r="C800">
        <v>36127707</v>
      </c>
      <c r="D800">
        <v>29174500</v>
      </c>
      <c r="E800">
        <v>1</v>
      </c>
      <c r="F800">
        <v>1</v>
      </c>
      <c r="G800">
        <v>1</v>
      </c>
      <c r="H800">
        <v>2</v>
      </c>
      <c r="I800" t="s">
        <v>646</v>
      </c>
      <c r="J800" t="s">
        <v>647</v>
      </c>
      <c r="K800" t="s">
        <v>648</v>
      </c>
      <c r="L800">
        <v>1368</v>
      </c>
      <c r="N800">
        <v>1011</v>
      </c>
      <c r="O800" t="s">
        <v>567</v>
      </c>
      <c r="P800" t="s">
        <v>567</v>
      </c>
      <c r="Q800">
        <v>1</v>
      </c>
      <c r="X800">
        <v>16.38</v>
      </c>
      <c r="Y800">
        <v>0</v>
      </c>
      <c r="Z800">
        <v>1.95</v>
      </c>
      <c r="AA800">
        <v>0</v>
      </c>
      <c r="AB800">
        <v>0</v>
      </c>
      <c r="AC800">
        <v>0</v>
      </c>
      <c r="AD800">
        <v>1</v>
      </c>
      <c r="AE800">
        <v>0</v>
      </c>
      <c r="AF800" t="s">
        <v>3</v>
      </c>
      <c r="AG800">
        <v>16.38</v>
      </c>
      <c r="AH800">
        <v>2</v>
      </c>
      <c r="AI800">
        <v>36145082</v>
      </c>
      <c r="AJ800">
        <v>833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>
      <c r="A801">
        <f>ROW(Source!A706)</f>
        <v>706</v>
      </c>
      <c r="B801">
        <v>36145083</v>
      </c>
      <c r="C801">
        <v>36127707</v>
      </c>
      <c r="D801">
        <v>29174913</v>
      </c>
      <c r="E801">
        <v>1</v>
      </c>
      <c r="F801">
        <v>1</v>
      </c>
      <c r="G801">
        <v>1</v>
      </c>
      <c r="H801">
        <v>2</v>
      </c>
      <c r="I801" t="s">
        <v>578</v>
      </c>
      <c r="J801" t="s">
        <v>579</v>
      </c>
      <c r="K801" t="s">
        <v>580</v>
      </c>
      <c r="L801">
        <v>1368</v>
      </c>
      <c r="N801">
        <v>1011</v>
      </c>
      <c r="O801" t="s">
        <v>567</v>
      </c>
      <c r="P801" t="s">
        <v>567</v>
      </c>
      <c r="Q801">
        <v>1</v>
      </c>
      <c r="X801">
        <v>0.87</v>
      </c>
      <c r="Y801">
        <v>0</v>
      </c>
      <c r="Z801">
        <v>87.17</v>
      </c>
      <c r="AA801">
        <v>11.6</v>
      </c>
      <c r="AB801">
        <v>0</v>
      </c>
      <c r="AC801">
        <v>0</v>
      </c>
      <c r="AD801">
        <v>1</v>
      </c>
      <c r="AE801">
        <v>0</v>
      </c>
      <c r="AF801" t="s">
        <v>3</v>
      </c>
      <c r="AG801">
        <v>0.87</v>
      </c>
      <c r="AH801">
        <v>2</v>
      </c>
      <c r="AI801">
        <v>36145083</v>
      </c>
      <c r="AJ801">
        <v>834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>
      <c r="A802">
        <f>ROW(Source!A706)</f>
        <v>706</v>
      </c>
      <c r="B802">
        <v>36145084</v>
      </c>
      <c r="C802">
        <v>36127707</v>
      </c>
      <c r="D802">
        <v>29114269</v>
      </c>
      <c r="E802">
        <v>1</v>
      </c>
      <c r="F802">
        <v>1</v>
      </c>
      <c r="G802">
        <v>1</v>
      </c>
      <c r="H802">
        <v>3</v>
      </c>
      <c r="I802" t="s">
        <v>780</v>
      </c>
      <c r="J802" t="s">
        <v>781</v>
      </c>
      <c r="K802" t="s">
        <v>782</v>
      </c>
      <c r="L802">
        <v>1348</v>
      </c>
      <c r="N802">
        <v>1009</v>
      </c>
      <c r="O802" t="s">
        <v>30</v>
      </c>
      <c r="P802" t="s">
        <v>30</v>
      </c>
      <c r="Q802">
        <v>1000</v>
      </c>
      <c r="X802">
        <v>3.0599999999999998E-3</v>
      </c>
      <c r="Y802">
        <v>12429.99</v>
      </c>
      <c r="Z802">
        <v>0</v>
      </c>
      <c r="AA802">
        <v>0</v>
      </c>
      <c r="AB802">
        <v>0</v>
      </c>
      <c r="AC802">
        <v>0</v>
      </c>
      <c r="AD802">
        <v>1</v>
      </c>
      <c r="AE802">
        <v>0</v>
      </c>
      <c r="AF802" t="s">
        <v>3</v>
      </c>
      <c r="AG802">
        <v>3.0599999999999998E-3</v>
      </c>
      <c r="AH802">
        <v>2</v>
      </c>
      <c r="AI802">
        <v>36145084</v>
      </c>
      <c r="AJ802">
        <v>835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>
        <f>ROW(Source!A706)</f>
        <v>706</v>
      </c>
      <c r="B803">
        <v>36145085</v>
      </c>
      <c r="C803">
        <v>36127707</v>
      </c>
      <c r="D803">
        <v>29110838</v>
      </c>
      <c r="E803">
        <v>1</v>
      </c>
      <c r="F803">
        <v>1</v>
      </c>
      <c r="G803">
        <v>1</v>
      </c>
      <c r="H803">
        <v>3</v>
      </c>
      <c r="I803" t="s">
        <v>743</v>
      </c>
      <c r="J803" t="s">
        <v>744</v>
      </c>
      <c r="K803" t="s">
        <v>745</v>
      </c>
      <c r="L803">
        <v>1346</v>
      </c>
      <c r="N803">
        <v>1009</v>
      </c>
      <c r="O803" t="s">
        <v>160</v>
      </c>
      <c r="P803" t="s">
        <v>160</v>
      </c>
      <c r="Q803">
        <v>1</v>
      </c>
      <c r="X803">
        <v>0.31</v>
      </c>
      <c r="Y803">
        <v>30.5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0</v>
      </c>
      <c r="AF803" t="s">
        <v>3</v>
      </c>
      <c r="AG803">
        <v>0.31</v>
      </c>
      <c r="AH803">
        <v>2</v>
      </c>
      <c r="AI803">
        <v>36145085</v>
      </c>
      <c r="AJ803">
        <v>836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>
      <c r="A804">
        <f>ROW(Source!A706)</f>
        <v>706</v>
      </c>
      <c r="B804">
        <v>36145086</v>
      </c>
      <c r="C804">
        <v>36127707</v>
      </c>
      <c r="D804">
        <v>29114470</v>
      </c>
      <c r="E804">
        <v>1</v>
      </c>
      <c r="F804">
        <v>1</v>
      </c>
      <c r="G804">
        <v>1</v>
      </c>
      <c r="H804">
        <v>3</v>
      </c>
      <c r="I804" t="s">
        <v>319</v>
      </c>
      <c r="J804" t="s">
        <v>321</v>
      </c>
      <c r="K804" t="s">
        <v>320</v>
      </c>
      <c r="L804">
        <v>1355</v>
      </c>
      <c r="N804">
        <v>1010</v>
      </c>
      <c r="O804" t="s">
        <v>58</v>
      </c>
      <c r="P804" t="s">
        <v>58</v>
      </c>
      <c r="Q804">
        <v>100</v>
      </c>
      <c r="X804">
        <v>4.08</v>
      </c>
      <c r="Y804">
        <v>86.24</v>
      </c>
      <c r="Z804">
        <v>0</v>
      </c>
      <c r="AA804">
        <v>0</v>
      </c>
      <c r="AB804">
        <v>0</v>
      </c>
      <c r="AC804">
        <v>0</v>
      </c>
      <c r="AD804">
        <v>1</v>
      </c>
      <c r="AE804">
        <v>0</v>
      </c>
      <c r="AF804" t="s">
        <v>3</v>
      </c>
      <c r="AG804">
        <v>4.08</v>
      </c>
      <c r="AH804">
        <v>2</v>
      </c>
      <c r="AI804">
        <v>36145086</v>
      </c>
      <c r="AJ804">
        <v>837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>
      <c r="A805">
        <f>ROW(Source!A706)</f>
        <v>706</v>
      </c>
      <c r="B805">
        <v>36145087</v>
      </c>
      <c r="C805">
        <v>36127707</v>
      </c>
      <c r="D805">
        <v>29164111</v>
      </c>
      <c r="E805">
        <v>1</v>
      </c>
      <c r="F805">
        <v>1</v>
      </c>
      <c r="G805">
        <v>1</v>
      </c>
      <c r="H805">
        <v>3</v>
      </c>
      <c r="I805" t="s">
        <v>783</v>
      </c>
      <c r="J805" t="s">
        <v>784</v>
      </c>
      <c r="K805" t="s">
        <v>785</v>
      </c>
      <c r="L805">
        <v>1355</v>
      </c>
      <c r="N805">
        <v>1010</v>
      </c>
      <c r="O805" t="s">
        <v>58</v>
      </c>
      <c r="P805" t="s">
        <v>58</v>
      </c>
      <c r="Q805">
        <v>100</v>
      </c>
      <c r="X805">
        <v>1.02</v>
      </c>
      <c r="Y805">
        <v>100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1.02</v>
      </c>
      <c r="AH805">
        <v>2</v>
      </c>
      <c r="AI805">
        <v>36145087</v>
      </c>
      <c r="AJ805">
        <v>838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>
        <f>ROW(Source!A706)</f>
        <v>706</v>
      </c>
      <c r="B806">
        <v>36145088</v>
      </c>
      <c r="C806">
        <v>36127707</v>
      </c>
      <c r="D806">
        <v>29171808</v>
      </c>
      <c r="E806">
        <v>1</v>
      </c>
      <c r="F806">
        <v>1</v>
      </c>
      <c r="G806">
        <v>1</v>
      </c>
      <c r="H806">
        <v>3</v>
      </c>
      <c r="I806" t="s">
        <v>752</v>
      </c>
      <c r="J806" t="s">
        <v>753</v>
      </c>
      <c r="K806" t="s">
        <v>754</v>
      </c>
      <c r="L806">
        <v>1374</v>
      </c>
      <c r="N806">
        <v>1013</v>
      </c>
      <c r="O806" t="s">
        <v>755</v>
      </c>
      <c r="P806" t="s">
        <v>755</v>
      </c>
      <c r="Q806">
        <v>1</v>
      </c>
      <c r="X806">
        <v>14.01</v>
      </c>
      <c r="Y806">
        <v>1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0</v>
      </c>
      <c r="AF806" t="s">
        <v>3</v>
      </c>
      <c r="AG806">
        <v>14.01</v>
      </c>
      <c r="AH806">
        <v>2</v>
      </c>
      <c r="AI806">
        <v>36145088</v>
      </c>
      <c r="AJ806">
        <v>840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>
      <c r="A807">
        <f>ROW(Source!A781)</f>
        <v>781</v>
      </c>
      <c r="B807">
        <v>35868115</v>
      </c>
      <c r="C807">
        <v>35868112</v>
      </c>
      <c r="D807">
        <v>18406804</v>
      </c>
      <c r="E807">
        <v>1</v>
      </c>
      <c r="F807">
        <v>1</v>
      </c>
      <c r="G807">
        <v>1</v>
      </c>
      <c r="H807">
        <v>1</v>
      </c>
      <c r="I807" t="s">
        <v>559</v>
      </c>
      <c r="J807" t="s">
        <v>3</v>
      </c>
      <c r="K807" t="s">
        <v>560</v>
      </c>
      <c r="L807">
        <v>1369</v>
      </c>
      <c r="N807">
        <v>1013</v>
      </c>
      <c r="O807" t="s">
        <v>561</v>
      </c>
      <c r="P807" t="s">
        <v>561</v>
      </c>
      <c r="Q807">
        <v>1</v>
      </c>
      <c r="X807">
        <v>7.67</v>
      </c>
      <c r="Y807">
        <v>0</v>
      </c>
      <c r="Z807">
        <v>0</v>
      </c>
      <c r="AA807">
        <v>0</v>
      </c>
      <c r="AB807">
        <v>249.14</v>
      </c>
      <c r="AC807">
        <v>0</v>
      </c>
      <c r="AD807">
        <v>1</v>
      </c>
      <c r="AE807">
        <v>1</v>
      </c>
      <c r="AF807" t="s">
        <v>3</v>
      </c>
      <c r="AG807">
        <v>7.67</v>
      </c>
      <c r="AH807">
        <v>2</v>
      </c>
      <c r="AI807">
        <v>35868113</v>
      </c>
      <c r="AJ807">
        <v>841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>
      <c r="A808">
        <f>ROW(Source!A781)</f>
        <v>781</v>
      </c>
      <c r="B808">
        <v>35868116</v>
      </c>
      <c r="C808">
        <v>35868112</v>
      </c>
      <c r="D808">
        <v>29164349</v>
      </c>
      <c r="E808">
        <v>1</v>
      </c>
      <c r="F808">
        <v>1</v>
      </c>
      <c r="G808">
        <v>1</v>
      </c>
      <c r="H808">
        <v>3</v>
      </c>
      <c r="I808" t="s">
        <v>28</v>
      </c>
      <c r="J808" t="s">
        <v>31</v>
      </c>
      <c r="K808" t="s">
        <v>29</v>
      </c>
      <c r="L808">
        <v>1348</v>
      </c>
      <c r="N808">
        <v>1009</v>
      </c>
      <c r="O808" t="s">
        <v>30</v>
      </c>
      <c r="P808" t="s">
        <v>30</v>
      </c>
      <c r="Q808">
        <v>1000</v>
      </c>
      <c r="X808">
        <v>0.7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 t="s">
        <v>3</v>
      </c>
      <c r="AG808">
        <v>0.7</v>
      </c>
      <c r="AH808">
        <v>2</v>
      </c>
      <c r="AI808">
        <v>35868114</v>
      </c>
      <c r="AJ808">
        <v>842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>
      <c r="A809">
        <f>ROW(Source!A783)</f>
        <v>783</v>
      </c>
      <c r="B809">
        <v>35868123</v>
      </c>
      <c r="C809">
        <v>35868118</v>
      </c>
      <c r="D809">
        <v>18406804</v>
      </c>
      <c r="E809">
        <v>1</v>
      </c>
      <c r="F809">
        <v>1</v>
      </c>
      <c r="G809">
        <v>1</v>
      </c>
      <c r="H809">
        <v>1</v>
      </c>
      <c r="I809" t="s">
        <v>559</v>
      </c>
      <c r="J809" t="s">
        <v>3</v>
      </c>
      <c r="K809" t="s">
        <v>560</v>
      </c>
      <c r="L809">
        <v>1369</v>
      </c>
      <c r="N809">
        <v>1013</v>
      </c>
      <c r="O809" t="s">
        <v>561</v>
      </c>
      <c r="P809" t="s">
        <v>561</v>
      </c>
      <c r="Q809">
        <v>1</v>
      </c>
      <c r="X809">
        <v>11.39</v>
      </c>
      <c r="Y809">
        <v>0</v>
      </c>
      <c r="Z809">
        <v>0</v>
      </c>
      <c r="AA809">
        <v>0</v>
      </c>
      <c r="AB809">
        <v>7.8</v>
      </c>
      <c r="AC809">
        <v>0</v>
      </c>
      <c r="AD809">
        <v>1</v>
      </c>
      <c r="AE809">
        <v>1</v>
      </c>
      <c r="AF809" t="s">
        <v>3</v>
      </c>
      <c r="AG809">
        <v>11.39</v>
      </c>
      <c r="AH809">
        <v>2</v>
      </c>
      <c r="AI809">
        <v>35868119</v>
      </c>
      <c r="AJ809">
        <v>843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>
      <c r="A810">
        <f>ROW(Source!A783)</f>
        <v>783</v>
      </c>
      <c r="B810">
        <v>35868124</v>
      </c>
      <c r="C810">
        <v>35868118</v>
      </c>
      <c r="D810">
        <v>121548</v>
      </c>
      <c r="E810">
        <v>1</v>
      </c>
      <c r="F810">
        <v>1</v>
      </c>
      <c r="G810">
        <v>1</v>
      </c>
      <c r="H810">
        <v>1</v>
      </c>
      <c r="I810" t="s">
        <v>35</v>
      </c>
      <c r="J810" t="s">
        <v>3</v>
      </c>
      <c r="K810" t="s">
        <v>562</v>
      </c>
      <c r="L810">
        <v>608254</v>
      </c>
      <c r="N810">
        <v>1013</v>
      </c>
      <c r="O810" t="s">
        <v>563</v>
      </c>
      <c r="P810" t="s">
        <v>563</v>
      </c>
      <c r="Q810">
        <v>1</v>
      </c>
      <c r="X810">
        <v>0.13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2</v>
      </c>
      <c r="AF810" t="s">
        <v>3</v>
      </c>
      <c r="AG810">
        <v>0.13</v>
      </c>
      <c r="AH810">
        <v>2</v>
      </c>
      <c r="AI810">
        <v>35868120</v>
      </c>
      <c r="AJ810">
        <v>844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>
      <c r="A811">
        <f>ROW(Source!A783)</f>
        <v>783</v>
      </c>
      <c r="B811">
        <v>35868125</v>
      </c>
      <c r="C811">
        <v>35868118</v>
      </c>
      <c r="D811">
        <v>29172556</v>
      </c>
      <c r="E811">
        <v>1</v>
      </c>
      <c r="F811">
        <v>1</v>
      </c>
      <c r="G811">
        <v>1</v>
      </c>
      <c r="H811">
        <v>2</v>
      </c>
      <c r="I811" t="s">
        <v>564</v>
      </c>
      <c r="J811" t="s">
        <v>565</v>
      </c>
      <c r="K811" t="s">
        <v>566</v>
      </c>
      <c r="L811">
        <v>1368</v>
      </c>
      <c r="N811">
        <v>1011</v>
      </c>
      <c r="O811" t="s">
        <v>567</v>
      </c>
      <c r="P811" t="s">
        <v>567</v>
      </c>
      <c r="Q811">
        <v>1</v>
      </c>
      <c r="X811">
        <v>0.13</v>
      </c>
      <c r="Y811">
        <v>0</v>
      </c>
      <c r="Z811">
        <v>31.26</v>
      </c>
      <c r="AA811">
        <v>13.5</v>
      </c>
      <c r="AB811">
        <v>0</v>
      </c>
      <c r="AC811">
        <v>0</v>
      </c>
      <c r="AD811">
        <v>1</v>
      </c>
      <c r="AE811">
        <v>0</v>
      </c>
      <c r="AF811" t="s">
        <v>3</v>
      </c>
      <c r="AG811">
        <v>0.13</v>
      </c>
      <c r="AH811">
        <v>2</v>
      </c>
      <c r="AI811">
        <v>35868121</v>
      </c>
      <c r="AJ811">
        <v>845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>
      <c r="A812">
        <f>ROW(Source!A783)</f>
        <v>783</v>
      </c>
      <c r="B812">
        <v>35868126</v>
      </c>
      <c r="C812">
        <v>35868118</v>
      </c>
      <c r="D812">
        <v>29164349</v>
      </c>
      <c r="E812">
        <v>1</v>
      </c>
      <c r="F812">
        <v>1</v>
      </c>
      <c r="G812">
        <v>1</v>
      </c>
      <c r="H812">
        <v>3</v>
      </c>
      <c r="I812" t="s">
        <v>28</v>
      </c>
      <c r="J812" t="s">
        <v>31</v>
      </c>
      <c r="K812" t="s">
        <v>29</v>
      </c>
      <c r="L812">
        <v>1348</v>
      </c>
      <c r="N812">
        <v>1009</v>
      </c>
      <c r="O812" t="s">
        <v>30</v>
      </c>
      <c r="P812" t="s">
        <v>30</v>
      </c>
      <c r="Q812">
        <v>1000</v>
      </c>
      <c r="X812">
        <v>0.47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 t="s">
        <v>3</v>
      </c>
      <c r="AG812">
        <v>0.47</v>
      </c>
      <c r="AH812">
        <v>2</v>
      </c>
      <c r="AI812">
        <v>35868122</v>
      </c>
      <c r="AJ812">
        <v>846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>
      <c r="A813">
        <f>ROW(Source!A785)</f>
        <v>785</v>
      </c>
      <c r="B813">
        <v>35868131</v>
      </c>
      <c r="C813">
        <v>35868128</v>
      </c>
      <c r="D813">
        <v>18406804</v>
      </c>
      <c r="E813">
        <v>1</v>
      </c>
      <c r="F813">
        <v>1</v>
      </c>
      <c r="G813">
        <v>1</v>
      </c>
      <c r="H813">
        <v>1</v>
      </c>
      <c r="I813" t="s">
        <v>559</v>
      </c>
      <c r="J813" t="s">
        <v>3</v>
      </c>
      <c r="K813" t="s">
        <v>560</v>
      </c>
      <c r="L813">
        <v>1369</v>
      </c>
      <c r="N813">
        <v>1013</v>
      </c>
      <c r="O813" t="s">
        <v>561</v>
      </c>
      <c r="P813" t="s">
        <v>561</v>
      </c>
      <c r="Q813">
        <v>1</v>
      </c>
      <c r="X813">
        <v>3.77</v>
      </c>
      <c r="Y813">
        <v>0</v>
      </c>
      <c r="Z813">
        <v>0</v>
      </c>
      <c r="AA813">
        <v>0</v>
      </c>
      <c r="AB813">
        <v>7.8</v>
      </c>
      <c r="AC813">
        <v>0</v>
      </c>
      <c r="AD813">
        <v>1</v>
      </c>
      <c r="AE813">
        <v>1</v>
      </c>
      <c r="AF813" t="s">
        <v>3</v>
      </c>
      <c r="AG813">
        <v>3.77</v>
      </c>
      <c r="AH813">
        <v>2</v>
      </c>
      <c r="AI813">
        <v>35868129</v>
      </c>
      <c r="AJ813">
        <v>847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>
      <c r="A814">
        <f>ROW(Source!A785)</f>
        <v>785</v>
      </c>
      <c r="B814">
        <v>35868132</v>
      </c>
      <c r="C814">
        <v>35868128</v>
      </c>
      <c r="D814">
        <v>29164349</v>
      </c>
      <c r="E814">
        <v>1</v>
      </c>
      <c r="F814">
        <v>1</v>
      </c>
      <c r="G814">
        <v>1</v>
      </c>
      <c r="H814">
        <v>3</v>
      </c>
      <c r="I814" t="s">
        <v>28</v>
      </c>
      <c r="J814" t="s">
        <v>31</v>
      </c>
      <c r="K814" t="s">
        <v>29</v>
      </c>
      <c r="L814">
        <v>1348</v>
      </c>
      <c r="N814">
        <v>1009</v>
      </c>
      <c r="O814" t="s">
        <v>30</v>
      </c>
      <c r="P814" t="s">
        <v>30</v>
      </c>
      <c r="Q814">
        <v>1000</v>
      </c>
      <c r="X814">
        <v>0.11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 t="s">
        <v>3</v>
      </c>
      <c r="AG814">
        <v>0.11</v>
      </c>
      <c r="AH814">
        <v>2</v>
      </c>
      <c r="AI814">
        <v>35868130</v>
      </c>
      <c r="AJ814">
        <v>848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>
      <c r="A815">
        <f>ROW(Source!A787)</f>
        <v>787</v>
      </c>
      <c r="B815">
        <v>35868136</v>
      </c>
      <c r="C815">
        <v>35868134</v>
      </c>
      <c r="D815">
        <v>18406804</v>
      </c>
      <c r="E815">
        <v>1</v>
      </c>
      <c r="F815">
        <v>1</v>
      </c>
      <c r="G815">
        <v>1</v>
      </c>
      <c r="H815">
        <v>1</v>
      </c>
      <c r="I815" t="s">
        <v>559</v>
      </c>
      <c r="J815" t="s">
        <v>3</v>
      </c>
      <c r="K815" t="s">
        <v>560</v>
      </c>
      <c r="L815">
        <v>1369</v>
      </c>
      <c r="N815">
        <v>1013</v>
      </c>
      <c r="O815" t="s">
        <v>561</v>
      </c>
      <c r="P815" t="s">
        <v>561</v>
      </c>
      <c r="Q815">
        <v>1</v>
      </c>
      <c r="X815">
        <v>5.84</v>
      </c>
      <c r="Y815">
        <v>0</v>
      </c>
      <c r="Z815">
        <v>0</v>
      </c>
      <c r="AA815">
        <v>0</v>
      </c>
      <c r="AB815">
        <v>7.8</v>
      </c>
      <c r="AC815">
        <v>0</v>
      </c>
      <c r="AD815">
        <v>1</v>
      </c>
      <c r="AE815">
        <v>1</v>
      </c>
      <c r="AF815" t="s">
        <v>3</v>
      </c>
      <c r="AG815">
        <v>5.84</v>
      </c>
      <c r="AH815">
        <v>2</v>
      </c>
      <c r="AI815">
        <v>35868135</v>
      </c>
      <c r="AJ815">
        <v>849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>
      <c r="A816">
        <f>ROW(Source!A788)</f>
        <v>788</v>
      </c>
      <c r="B816">
        <v>35868141</v>
      </c>
      <c r="C816">
        <v>35868137</v>
      </c>
      <c r="D816">
        <v>18406804</v>
      </c>
      <c r="E816">
        <v>1</v>
      </c>
      <c r="F816">
        <v>1</v>
      </c>
      <c r="G816">
        <v>1</v>
      </c>
      <c r="H816">
        <v>1</v>
      </c>
      <c r="I816" t="s">
        <v>559</v>
      </c>
      <c r="J816" t="s">
        <v>3</v>
      </c>
      <c r="K816" t="s">
        <v>560</v>
      </c>
      <c r="L816">
        <v>1369</v>
      </c>
      <c r="N816">
        <v>1013</v>
      </c>
      <c r="O816" t="s">
        <v>561</v>
      </c>
      <c r="P816" t="s">
        <v>561</v>
      </c>
      <c r="Q816">
        <v>1</v>
      </c>
      <c r="X816">
        <v>9.64</v>
      </c>
      <c r="Y816">
        <v>0</v>
      </c>
      <c r="Z816">
        <v>0</v>
      </c>
      <c r="AA816">
        <v>0</v>
      </c>
      <c r="AB816">
        <v>249.14</v>
      </c>
      <c r="AC816">
        <v>0</v>
      </c>
      <c r="AD816">
        <v>1</v>
      </c>
      <c r="AE816">
        <v>1</v>
      </c>
      <c r="AF816" t="s">
        <v>3</v>
      </c>
      <c r="AG816">
        <v>9.64</v>
      </c>
      <c r="AH816">
        <v>2</v>
      </c>
      <c r="AI816">
        <v>35868138</v>
      </c>
      <c r="AJ816">
        <v>850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>
      <c r="A817">
        <f>ROW(Source!A788)</f>
        <v>788</v>
      </c>
      <c r="B817">
        <v>35868142</v>
      </c>
      <c r="C817">
        <v>35868137</v>
      </c>
      <c r="D817">
        <v>121548</v>
      </c>
      <c r="E817">
        <v>1</v>
      </c>
      <c r="F817">
        <v>1</v>
      </c>
      <c r="G817">
        <v>1</v>
      </c>
      <c r="H817">
        <v>1</v>
      </c>
      <c r="I817" t="s">
        <v>35</v>
      </c>
      <c r="J817" t="s">
        <v>3</v>
      </c>
      <c r="K817" t="s">
        <v>562</v>
      </c>
      <c r="L817">
        <v>608254</v>
      </c>
      <c r="N817">
        <v>1013</v>
      </c>
      <c r="O817" t="s">
        <v>563</v>
      </c>
      <c r="P817" t="s">
        <v>563</v>
      </c>
      <c r="Q817">
        <v>1</v>
      </c>
      <c r="X817">
        <v>0.01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2</v>
      </c>
      <c r="AF817" t="s">
        <v>3</v>
      </c>
      <c r="AG817">
        <v>0.01</v>
      </c>
      <c r="AH817">
        <v>2</v>
      </c>
      <c r="AI817">
        <v>35868139</v>
      </c>
      <c r="AJ817">
        <v>851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>
        <f>ROW(Source!A788)</f>
        <v>788</v>
      </c>
      <c r="B818">
        <v>35868143</v>
      </c>
      <c r="C818">
        <v>35868137</v>
      </c>
      <c r="D818">
        <v>29172556</v>
      </c>
      <c r="E818">
        <v>1</v>
      </c>
      <c r="F818">
        <v>1</v>
      </c>
      <c r="G818">
        <v>1</v>
      </c>
      <c r="H818">
        <v>2</v>
      </c>
      <c r="I818" t="s">
        <v>564</v>
      </c>
      <c r="J818" t="s">
        <v>565</v>
      </c>
      <c r="K818" t="s">
        <v>566</v>
      </c>
      <c r="L818">
        <v>1368</v>
      </c>
      <c r="N818">
        <v>1011</v>
      </c>
      <c r="O818" t="s">
        <v>567</v>
      </c>
      <c r="P818" t="s">
        <v>567</v>
      </c>
      <c r="Q818">
        <v>1</v>
      </c>
      <c r="X818">
        <v>0.01</v>
      </c>
      <c r="Y818">
        <v>0</v>
      </c>
      <c r="Z818">
        <v>31.26</v>
      </c>
      <c r="AA818">
        <v>13.5</v>
      </c>
      <c r="AB818">
        <v>0</v>
      </c>
      <c r="AC818">
        <v>0</v>
      </c>
      <c r="AD818">
        <v>1</v>
      </c>
      <c r="AE818">
        <v>0</v>
      </c>
      <c r="AF818" t="s">
        <v>3</v>
      </c>
      <c r="AG818">
        <v>0.01</v>
      </c>
      <c r="AH818">
        <v>2</v>
      </c>
      <c r="AI818">
        <v>35868140</v>
      </c>
      <c r="AJ818">
        <v>852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>
      <c r="A819">
        <f>ROW(Source!A789)</f>
        <v>789</v>
      </c>
      <c r="B819">
        <v>35868148</v>
      </c>
      <c r="C819">
        <v>35868144</v>
      </c>
      <c r="D819">
        <v>18408066</v>
      </c>
      <c r="E819">
        <v>1</v>
      </c>
      <c r="F819">
        <v>1</v>
      </c>
      <c r="G819">
        <v>1</v>
      </c>
      <c r="H819">
        <v>1</v>
      </c>
      <c r="I819" t="s">
        <v>568</v>
      </c>
      <c r="J819" t="s">
        <v>3</v>
      </c>
      <c r="K819" t="s">
        <v>569</v>
      </c>
      <c r="L819">
        <v>1369</v>
      </c>
      <c r="N819">
        <v>1013</v>
      </c>
      <c r="O819" t="s">
        <v>561</v>
      </c>
      <c r="P819" t="s">
        <v>561</v>
      </c>
      <c r="Q819">
        <v>1</v>
      </c>
      <c r="X819">
        <v>17.89</v>
      </c>
      <c r="Y819">
        <v>0</v>
      </c>
      <c r="Z819">
        <v>0</v>
      </c>
      <c r="AA819">
        <v>0</v>
      </c>
      <c r="AB819">
        <v>256.16000000000003</v>
      </c>
      <c r="AC819">
        <v>0</v>
      </c>
      <c r="AD819">
        <v>1</v>
      </c>
      <c r="AE819">
        <v>1</v>
      </c>
      <c r="AF819" t="s">
        <v>3</v>
      </c>
      <c r="AG819">
        <v>17.89</v>
      </c>
      <c r="AH819">
        <v>2</v>
      </c>
      <c r="AI819">
        <v>35868145</v>
      </c>
      <c r="AJ819">
        <v>853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>
        <f>ROW(Source!A789)</f>
        <v>789</v>
      </c>
      <c r="B820">
        <v>35868149</v>
      </c>
      <c r="C820">
        <v>35868144</v>
      </c>
      <c r="D820">
        <v>121548</v>
      </c>
      <c r="E820">
        <v>1</v>
      </c>
      <c r="F820">
        <v>1</v>
      </c>
      <c r="G820">
        <v>1</v>
      </c>
      <c r="H820">
        <v>1</v>
      </c>
      <c r="I820" t="s">
        <v>35</v>
      </c>
      <c r="J820" t="s">
        <v>3</v>
      </c>
      <c r="K820" t="s">
        <v>562</v>
      </c>
      <c r="L820">
        <v>608254</v>
      </c>
      <c r="N820">
        <v>1013</v>
      </c>
      <c r="O820" t="s">
        <v>563</v>
      </c>
      <c r="P820" t="s">
        <v>563</v>
      </c>
      <c r="Q820">
        <v>1</v>
      </c>
      <c r="X820">
        <v>0.08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2</v>
      </c>
      <c r="AF820" t="s">
        <v>3</v>
      </c>
      <c r="AG820">
        <v>0.08</v>
      </c>
      <c r="AH820">
        <v>2</v>
      </c>
      <c r="AI820">
        <v>35868146</v>
      </c>
      <c r="AJ820">
        <v>854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>
        <f>ROW(Source!A789)</f>
        <v>789</v>
      </c>
      <c r="B821">
        <v>35868150</v>
      </c>
      <c r="C821">
        <v>35868144</v>
      </c>
      <c r="D821">
        <v>29172556</v>
      </c>
      <c r="E821">
        <v>1</v>
      </c>
      <c r="F821">
        <v>1</v>
      </c>
      <c r="G821">
        <v>1</v>
      </c>
      <c r="H821">
        <v>2</v>
      </c>
      <c r="I821" t="s">
        <v>564</v>
      </c>
      <c r="J821" t="s">
        <v>565</v>
      </c>
      <c r="K821" t="s">
        <v>566</v>
      </c>
      <c r="L821">
        <v>1368</v>
      </c>
      <c r="N821">
        <v>1011</v>
      </c>
      <c r="O821" t="s">
        <v>567</v>
      </c>
      <c r="P821" t="s">
        <v>567</v>
      </c>
      <c r="Q821">
        <v>1</v>
      </c>
      <c r="X821">
        <v>0.08</v>
      </c>
      <c r="Y821">
        <v>0</v>
      </c>
      <c r="Z821">
        <v>31.26</v>
      </c>
      <c r="AA821">
        <v>13.5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0.08</v>
      </c>
      <c r="AH821">
        <v>2</v>
      </c>
      <c r="AI821">
        <v>35868147</v>
      </c>
      <c r="AJ821">
        <v>855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>
        <f>ROW(Source!A790)</f>
        <v>790</v>
      </c>
      <c r="B822">
        <v>35868157</v>
      </c>
      <c r="C822">
        <v>35868151</v>
      </c>
      <c r="D822">
        <v>18408066</v>
      </c>
      <c r="E822">
        <v>1</v>
      </c>
      <c r="F822">
        <v>1</v>
      </c>
      <c r="G822">
        <v>1</v>
      </c>
      <c r="H822">
        <v>1</v>
      </c>
      <c r="I822" t="s">
        <v>568</v>
      </c>
      <c r="J822" t="s">
        <v>3</v>
      </c>
      <c r="K822" t="s">
        <v>569</v>
      </c>
      <c r="L822">
        <v>1369</v>
      </c>
      <c r="N822">
        <v>1013</v>
      </c>
      <c r="O822" t="s">
        <v>561</v>
      </c>
      <c r="P822" t="s">
        <v>561</v>
      </c>
      <c r="Q822">
        <v>1</v>
      </c>
      <c r="X822">
        <v>179.3</v>
      </c>
      <c r="Y822">
        <v>0</v>
      </c>
      <c r="Z822">
        <v>0</v>
      </c>
      <c r="AA822">
        <v>0</v>
      </c>
      <c r="AB822">
        <v>256.16000000000003</v>
      </c>
      <c r="AC822">
        <v>0</v>
      </c>
      <c r="AD822">
        <v>1</v>
      </c>
      <c r="AE822">
        <v>1</v>
      </c>
      <c r="AF822" t="s">
        <v>3</v>
      </c>
      <c r="AG822">
        <v>179.3</v>
      </c>
      <c r="AH822">
        <v>2</v>
      </c>
      <c r="AI822">
        <v>35868152</v>
      </c>
      <c r="AJ822">
        <v>856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>
        <f>ROW(Source!A790)</f>
        <v>790</v>
      </c>
      <c r="B823">
        <v>35868158</v>
      </c>
      <c r="C823">
        <v>35868151</v>
      </c>
      <c r="D823">
        <v>121548</v>
      </c>
      <c r="E823">
        <v>1</v>
      </c>
      <c r="F823">
        <v>1</v>
      </c>
      <c r="G823">
        <v>1</v>
      </c>
      <c r="H823">
        <v>1</v>
      </c>
      <c r="I823" t="s">
        <v>35</v>
      </c>
      <c r="J823" t="s">
        <v>3</v>
      </c>
      <c r="K823" t="s">
        <v>562</v>
      </c>
      <c r="L823">
        <v>608254</v>
      </c>
      <c r="N823">
        <v>1013</v>
      </c>
      <c r="O823" t="s">
        <v>563</v>
      </c>
      <c r="P823" t="s">
        <v>563</v>
      </c>
      <c r="Q823">
        <v>1</v>
      </c>
      <c r="X823">
        <v>3.97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2</v>
      </c>
      <c r="AF823" t="s">
        <v>3</v>
      </c>
      <c r="AG823">
        <v>3.97</v>
      </c>
      <c r="AH823">
        <v>2</v>
      </c>
      <c r="AI823">
        <v>35868153</v>
      </c>
      <c r="AJ823">
        <v>857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>
      <c r="A824">
        <f>ROW(Source!A790)</f>
        <v>790</v>
      </c>
      <c r="B824">
        <v>35868159</v>
      </c>
      <c r="C824">
        <v>35868151</v>
      </c>
      <c r="D824">
        <v>29172710</v>
      </c>
      <c r="E824">
        <v>1</v>
      </c>
      <c r="F824">
        <v>1</v>
      </c>
      <c r="G824">
        <v>1</v>
      </c>
      <c r="H824">
        <v>2</v>
      </c>
      <c r="I824" t="s">
        <v>570</v>
      </c>
      <c r="J824" t="s">
        <v>571</v>
      </c>
      <c r="K824" t="s">
        <v>572</v>
      </c>
      <c r="L824">
        <v>1368</v>
      </c>
      <c r="N824">
        <v>1011</v>
      </c>
      <c r="O824" t="s">
        <v>567</v>
      </c>
      <c r="P824" t="s">
        <v>567</v>
      </c>
      <c r="Q824">
        <v>1</v>
      </c>
      <c r="X824">
        <v>3.97</v>
      </c>
      <c r="Y824">
        <v>0</v>
      </c>
      <c r="Z824">
        <v>46.56</v>
      </c>
      <c r="AA824">
        <v>10.06</v>
      </c>
      <c r="AB824">
        <v>0</v>
      </c>
      <c r="AC824">
        <v>0</v>
      </c>
      <c r="AD824">
        <v>1</v>
      </c>
      <c r="AE824">
        <v>0</v>
      </c>
      <c r="AF824" t="s">
        <v>3</v>
      </c>
      <c r="AG824">
        <v>3.97</v>
      </c>
      <c r="AH824">
        <v>2</v>
      </c>
      <c r="AI824">
        <v>35868154</v>
      </c>
      <c r="AJ824">
        <v>858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>
        <f>ROW(Source!A790)</f>
        <v>790</v>
      </c>
      <c r="B825">
        <v>35868160</v>
      </c>
      <c r="C825">
        <v>35868151</v>
      </c>
      <c r="D825">
        <v>29174533</v>
      </c>
      <c r="E825">
        <v>1</v>
      </c>
      <c r="F825">
        <v>1</v>
      </c>
      <c r="G825">
        <v>1</v>
      </c>
      <c r="H825">
        <v>2</v>
      </c>
      <c r="I825" t="s">
        <v>573</v>
      </c>
      <c r="J825" t="s">
        <v>574</v>
      </c>
      <c r="K825" t="s">
        <v>575</v>
      </c>
      <c r="L825">
        <v>1368</v>
      </c>
      <c r="N825">
        <v>1011</v>
      </c>
      <c r="O825" t="s">
        <v>567</v>
      </c>
      <c r="P825" t="s">
        <v>567</v>
      </c>
      <c r="Q825">
        <v>1</v>
      </c>
      <c r="X825">
        <v>7.93</v>
      </c>
      <c r="Y825">
        <v>0</v>
      </c>
      <c r="Z825">
        <v>1.53</v>
      </c>
      <c r="AA825">
        <v>0</v>
      </c>
      <c r="AB825">
        <v>0</v>
      </c>
      <c r="AC825">
        <v>0</v>
      </c>
      <c r="AD825">
        <v>1</v>
      </c>
      <c r="AE825">
        <v>0</v>
      </c>
      <c r="AF825" t="s">
        <v>3</v>
      </c>
      <c r="AG825">
        <v>7.93</v>
      </c>
      <c r="AH825">
        <v>2</v>
      </c>
      <c r="AI825">
        <v>35868155</v>
      </c>
      <c r="AJ825">
        <v>859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>
        <f>ROW(Source!A790)</f>
        <v>790</v>
      </c>
      <c r="B826">
        <v>35868161</v>
      </c>
      <c r="C826">
        <v>35868151</v>
      </c>
      <c r="D826">
        <v>29164349</v>
      </c>
      <c r="E826">
        <v>1</v>
      </c>
      <c r="F826">
        <v>1</v>
      </c>
      <c r="G826">
        <v>1</v>
      </c>
      <c r="H826">
        <v>3</v>
      </c>
      <c r="I826" t="s">
        <v>28</v>
      </c>
      <c r="J826" t="s">
        <v>31</v>
      </c>
      <c r="K826" t="s">
        <v>29</v>
      </c>
      <c r="L826">
        <v>1348</v>
      </c>
      <c r="N826">
        <v>1009</v>
      </c>
      <c r="O826" t="s">
        <v>30</v>
      </c>
      <c r="P826" t="s">
        <v>30</v>
      </c>
      <c r="Q826">
        <v>1000</v>
      </c>
      <c r="X826">
        <v>10.5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 t="s">
        <v>3</v>
      </c>
      <c r="AG826">
        <v>10.5</v>
      </c>
      <c r="AH826">
        <v>2</v>
      </c>
      <c r="AI826">
        <v>35868156</v>
      </c>
      <c r="AJ826">
        <v>860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>
        <f>ROW(Source!A829)</f>
        <v>829</v>
      </c>
      <c r="B827">
        <v>35868171</v>
      </c>
      <c r="C827">
        <v>35868163</v>
      </c>
      <c r="D827">
        <v>18407150</v>
      </c>
      <c r="E827">
        <v>1</v>
      </c>
      <c r="F827">
        <v>1</v>
      </c>
      <c r="G827">
        <v>1</v>
      </c>
      <c r="H827">
        <v>1</v>
      </c>
      <c r="I827" t="s">
        <v>576</v>
      </c>
      <c r="J827" t="s">
        <v>3</v>
      </c>
      <c r="K827" t="s">
        <v>577</v>
      </c>
      <c r="L827">
        <v>1369</v>
      </c>
      <c r="N827">
        <v>1013</v>
      </c>
      <c r="O827" t="s">
        <v>561</v>
      </c>
      <c r="P827" t="s">
        <v>561</v>
      </c>
      <c r="Q827">
        <v>1</v>
      </c>
      <c r="X827">
        <v>21.19</v>
      </c>
      <c r="Y827">
        <v>0</v>
      </c>
      <c r="Z827">
        <v>0</v>
      </c>
      <c r="AA827">
        <v>0</v>
      </c>
      <c r="AB827">
        <v>272.45</v>
      </c>
      <c r="AC827">
        <v>0</v>
      </c>
      <c r="AD827">
        <v>1</v>
      </c>
      <c r="AE827">
        <v>1</v>
      </c>
      <c r="AF827" t="s">
        <v>134</v>
      </c>
      <c r="AG827">
        <v>24.368500000000001</v>
      </c>
      <c r="AH827">
        <v>2</v>
      </c>
      <c r="AI827">
        <v>35868164</v>
      </c>
      <c r="AJ827">
        <v>861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>
      <c r="A828">
        <f>ROW(Source!A829)</f>
        <v>829</v>
      </c>
      <c r="B828">
        <v>35868172</v>
      </c>
      <c r="C828">
        <v>35868163</v>
      </c>
      <c r="D828">
        <v>121548</v>
      </c>
      <c r="E828">
        <v>1</v>
      </c>
      <c r="F828">
        <v>1</v>
      </c>
      <c r="G828">
        <v>1</v>
      </c>
      <c r="H828">
        <v>1</v>
      </c>
      <c r="I828" t="s">
        <v>35</v>
      </c>
      <c r="J828" t="s">
        <v>3</v>
      </c>
      <c r="K828" t="s">
        <v>562</v>
      </c>
      <c r="L828">
        <v>608254</v>
      </c>
      <c r="N828">
        <v>1013</v>
      </c>
      <c r="O828" t="s">
        <v>563</v>
      </c>
      <c r="P828" t="s">
        <v>563</v>
      </c>
      <c r="Q828">
        <v>1</v>
      </c>
      <c r="X828">
        <v>0.04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2</v>
      </c>
      <c r="AF828" t="s">
        <v>133</v>
      </c>
      <c r="AG828">
        <v>0.05</v>
      </c>
      <c r="AH828">
        <v>2</v>
      </c>
      <c r="AI828">
        <v>35868165</v>
      </c>
      <c r="AJ828">
        <v>862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>
      <c r="A829">
        <f>ROW(Source!A829)</f>
        <v>829</v>
      </c>
      <c r="B829">
        <v>35868173</v>
      </c>
      <c r="C829">
        <v>35868163</v>
      </c>
      <c r="D829">
        <v>29172556</v>
      </c>
      <c r="E829">
        <v>1</v>
      </c>
      <c r="F829">
        <v>1</v>
      </c>
      <c r="G829">
        <v>1</v>
      </c>
      <c r="H829">
        <v>2</v>
      </c>
      <c r="I829" t="s">
        <v>564</v>
      </c>
      <c r="J829" t="s">
        <v>565</v>
      </c>
      <c r="K829" t="s">
        <v>566</v>
      </c>
      <c r="L829">
        <v>1368</v>
      </c>
      <c r="N829">
        <v>1011</v>
      </c>
      <c r="O829" t="s">
        <v>567</v>
      </c>
      <c r="P829" t="s">
        <v>567</v>
      </c>
      <c r="Q829">
        <v>1</v>
      </c>
      <c r="X829">
        <v>0.04</v>
      </c>
      <c r="Y829">
        <v>0</v>
      </c>
      <c r="Z829">
        <v>31.26</v>
      </c>
      <c r="AA829">
        <v>13.5</v>
      </c>
      <c r="AB829">
        <v>0</v>
      </c>
      <c r="AC829">
        <v>0</v>
      </c>
      <c r="AD829">
        <v>1</v>
      </c>
      <c r="AE829">
        <v>0</v>
      </c>
      <c r="AF829" t="s">
        <v>133</v>
      </c>
      <c r="AG829">
        <v>0.05</v>
      </c>
      <c r="AH829">
        <v>2</v>
      </c>
      <c r="AI829">
        <v>35868166</v>
      </c>
      <c r="AJ829">
        <v>863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>
        <f>ROW(Source!A829)</f>
        <v>829</v>
      </c>
      <c r="B830">
        <v>35868174</v>
      </c>
      <c r="C830">
        <v>35868163</v>
      </c>
      <c r="D830">
        <v>29174913</v>
      </c>
      <c r="E830">
        <v>1</v>
      </c>
      <c r="F830">
        <v>1</v>
      </c>
      <c r="G830">
        <v>1</v>
      </c>
      <c r="H830">
        <v>2</v>
      </c>
      <c r="I830" t="s">
        <v>578</v>
      </c>
      <c r="J830" t="s">
        <v>579</v>
      </c>
      <c r="K830" t="s">
        <v>580</v>
      </c>
      <c r="L830">
        <v>1368</v>
      </c>
      <c r="N830">
        <v>1011</v>
      </c>
      <c r="O830" t="s">
        <v>567</v>
      </c>
      <c r="P830" t="s">
        <v>567</v>
      </c>
      <c r="Q830">
        <v>1</v>
      </c>
      <c r="X830">
        <v>0.15</v>
      </c>
      <c r="Y830">
        <v>0</v>
      </c>
      <c r="Z830">
        <v>87.17</v>
      </c>
      <c r="AA830">
        <v>11.6</v>
      </c>
      <c r="AB830">
        <v>0</v>
      </c>
      <c r="AC830">
        <v>0</v>
      </c>
      <c r="AD830">
        <v>1</v>
      </c>
      <c r="AE830">
        <v>0</v>
      </c>
      <c r="AF830" t="s">
        <v>133</v>
      </c>
      <c r="AG830">
        <v>0.1875</v>
      </c>
      <c r="AH830">
        <v>2</v>
      </c>
      <c r="AI830">
        <v>35868167</v>
      </c>
      <c r="AJ830">
        <v>864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>
      <c r="A831">
        <f>ROW(Source!A829)</f>
        <v>829</v>
      </c>
      <c r="B831">
        <v>35868175</v>
      </c>
      <c r="C831">
        <v>35868163</v>
      </c>
      <c r="D831">
        <v>29108696</v>
      </c>
      <c r="E831">
        <v>1</v>
      </c>
      <c r="F831">
        <v>1</v>
      </c>
      <c r="G831">
        <v>1</v>
      </c>
      <c r="H831">
        <v>3</v>
      </c>
      <c r="I831" t="s">
        <v>581</v>
      </c>
      <c r="J831" t="s">
        <v>582</v>
      </c>
      <c r="K831" t="s">
        <v>583</v>
      </c>
      <c r="L831">
        <v>1354</v>
      </c>
      <c r="N831">
        <v>1010</v>
      </c>
      <c r="O831" t="s">
        <v>237</v>
      </c>
      <c r="P831" t="s">
        <v>237</v>
      </c>
      <c r="Q831">
        <v>1</v>
      </c>
      <c r="X831">
        <v>56.6</v>
      </c>
      <c r="Y831">
        <v>67.209999999999994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3</v>
      </c>
      <c r="AG831">
        <v>56.6</v>
      </c>
      <c r="AH831">
        <v>2</v>
      </c>
      <c r="AI831">
        <v>35868168</v>
      </c>
      <c r="AJ831">
        <v>865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>
      <c r="A832">
        <f>ROW(Source!A829)</f>
        <v>829</v>
      </c>
      <c r="B832">
        <v>35868176</v>
      </c>
      <c r="C832">
        <v>35868163</v>
      </c>
      <c r="D832">
        <v>29109717</v>
      </c>
      <c r="E832">
        <v>1</v>
      </c>
      <c r="F832">
        <v>1</v>
      </c>
      <c r="G832">
        <v>1</v>
      </c>
      <c r="H832">
        <v>3</v>
      </c>
      <c r="I832" t="s">
        <v>971</v>
      </c>
      <c r="J832" t="s">
        <v>972</v>
      </c>
      <c r="K832" t="s">
        <v>973</v>
      </c>
      <c r="L832">
        <v>1301</v>
      </c>
      <c r="N832">
        <v>1003</v>
      </c>
      <c r="O832" t="s">
        <v>142</v>
      </c>
      <c r="P832" t="s">
        <v>142</v>
      </c>
      <c r="Q832">
        <v>1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1</v>
      </c>
      <c r="AD832">
        <v>0</v>
      </c>
      <c r="AE832">
        <v>0</v>
      </c>
      <c r="AF832" t="s">
        <v>3</v>
      </c>
      <c r="AG832">
        <v>0</v>
      </c>
      <c r="AH832">
        <v>3</v>
      </c>
      <c r="AI832">
        <v>-1</v>
      </c>
      <c r="AJ832" t="s">
        <v>3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>
      <c r="A833">
        <f>ROW(Source!A829)</f>
        <v>829</v>
      </c>
      <c r="B833">
        <v>35868177</v>
      </c>
      <c r="C833">
        <v>35868163</v>
      </c>
      <c r="D833">
        <v>29115197</v>
      </c>
      <c r="E833">
        <v>1</v>
      </c>
      <c r="F833">
        <v>1</v>
      </c>
      <c r="G833">
        <v>1</v>
      </c>
      <c r="H833">
        <v>3</v>
      </c>
      <c r="I833" t="s">
        <v>584</v>
      </c>
      <c r="J833" t="s">
        <v>585</v>
      </c>
      <c r="K833" t="s">
        <v>586</v>
      </c>
      <c r="L833">
        <v>1354</v>
      </c>
      <c r="N833">
        <v>1010</v>
      </c>
      <c r="O833" t="s">
        <v>237</v>
      </c>
      <c r="P833" t="s">
        <v>237</v>
      </c>
      <c r="Q833">
        <v>1</v>
      </c>
      <c r="X833">
        <v>400</v>
      </c>
      <c r="Y833">
        <v>0.5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0</v>
      </c>
      <c r="AF833" t="s">
        <v>3</v>
      </c>
      <c r="AG833">
        <v>400</v>
      </c>
      <c r="AH833">
        <v>2</v>
      </c>
      <c r="AI833">
        <v>35868169</v>
      </c>
      <c r="AJ833">
        <v>867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>
      <c r="A834">
        <f>ROW(Source!A831)</f>
        <v>831</v>
      </c>
      <c r="B834">
        <v>35868189</v>
      </c>
      <c r="C834">
        <v>35868179</v>
      </c>
      <c r="D834">
        <v>18413230</v>
      </c>
      <c r="E834">
        <v>1</v>
      </c>
      <c r="F834">
        <v>1</v>
      </c>
      <c r="G834">
        <v>1</v>
      </c>
      <c r="H834">
        <v>1</v>
      </c>
      <c r="I834" t="s">
        <v>587</v>
      </c>
      <c r="J834" t="s">
        <v>3</v>
      </c>
      <c r="K834" t="s">
        <v>588</v>
      </c>
      <c r="L834">
        <v>1369</v>
      </c>
      <c r="N834">
        <v>1013</v>
      </c>
      <c r="O834" t="s">
        <v>561</v>
      </c>
      <c r="P834" t="s">
        <v>561</v>
      </c>
      <c r="Q834">
        <v>1</v>
      </c>
      <c r="X834">
        <v>166.47</v>
      </c>
      <c r="Y834">
        <v>0</v>
      </c>
      <c r="Z834">
        <v>0</v>
      </c>
      <c r="AA834">
        <v>0</v>
      </c>
      <c r="AB834">
        <v>293.22000000000003</v>
      </c>
      <c r="AC834">
        <v>0</v>
      </c>
      <c r="AD834">
        <v>1</v>
      </c>
      <c r="AE834">
        <v>1</v>
      </c>
      <c r="AF834" t="s">
        <v>134</v>
      </c>
      <c r="AG834">
        <v>191.44049999999999</v>
      </c>
      <c r="AH834">
        <v>2</v>
      </c>
      <c r="AI834">
        <v>35868180</v>
      </c>
      <c r="AJ834">
        <v>868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>
      <c r="A835">
        <f>ROW(Source!A831)</f>
        <v>831</v>
      </c>
      <c r="B835">
        <v>35868190</v>
      </c>
      <c r="C835">
        <v>35868179</v>
      </c>
      <c r="D835">
        <v>121548</v>
      </c>
      <c r="E835">
        <v>1</v>
      </c>
      <c r="F835">
        <v>1</v>
      </c>
      <c r="G835">
        <v>1</v>
      </c>
      <c r="H835">
        <v>1</v>
      </c>
      <c r="I835" t="s">
        <v>35</v>
      </c>
      <c r="J835" t="s">
        <v>3</v>
      </c>
      <c r="K835" t="s">
        <v>562</v>
      </c>
      <c r="L835">
        <v>608254</v>
      </c>
      <c r="N835">
        <v>1013</v>
      </c>
      <c r="O835" t="s">
        <v>563</v>
      </c>
      <c r="P835" t="s">
        <v>563</v>
      </c>
      <c r="Q835">
        <v>1</v>
      </c>
      <c r="X835">
        <v>0.08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2</v>
      </c>
      <c r="AF835" t="s">
        <v>133</v>
      </c>
      <c r="AG835">
        <v>0.1</v>
      </c>
      <c r="AH835">
        <v>2</v>
      </c>
      <c r="AI835">
        <v>35868181</v>
      </c>
      <c r="AJ835">
        <v>869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>
      <c r="A836">
        <f>ROW(Source!A831)</f>
        <v>831</v>
      </c>
      <c r="B836">
        <v>35868191</v>
      </c>
      <c r="C836">
        <v>35868179</v>
      </c>
      <c r="D836">
        <v>29172556</v>
      </c>
      <c r="E836">
        <v>1</v>
      </c>
      <c r="F836">
        <v>1</v>
      </c>
      <c r="G836">
        <v>1</v>
      </c>
      <c r="H836">
        <v>2</v>
      </c>
      <c r="I836" t="s">
        <v>564</v>
      </c>
      <c r="J836" t="s">
        <v>565</v>
      </c>
      <c r="K836" t="s">
        <v>566</v>
      </c>
      <c r="L836">
        <v>1368</v>
      </c>
      <c r="N836">
        <v>1011</v>
      </c>
      <c r="O836" t="s">
        <v>567</v>
      </c>
      <c r="P836" t="s">
        <v>567</v>
      </c>
      <c r="Q836">
        <v>1</v>
      </c>
      <c r="X836">
        <v>0.08</v>
      </c>
      <c r="Y836">
        <v>0</v>
      </c>
      <c r="Z836">
        <v>31.26</v>
      </c>
      <c r="AA836">
        <v>13.5</v>
      </c>
      <c r="AB836">
        <v>0</v>
      </c>
      <c r="AC836">
        <v>0</v>
      </c>
      <c r="AD836">
        <v>1</v>
      </c>
      <c r="AE836">
        <v>0</v>
      </c>
      <c r="AF836" t="s">
        <v>133</v>
      </c>
      <c r="AG836">
        <v>0.1</v>
      </c>
      <c r="AH836">
        <v>2</v>
      </c>
      <c r="AI836">
        <v>35868182</v>
      </c>
      <c r="AJ836">
        <v>870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>
      <c r="A837">
        <f>ROW(Source!A831)</f>
        <v>831</v>
      </c>
      <c r="B837">
        <v>35868192</v>
      </c>
      <c r="C837">
        <v>35868179</v>
      </c>
      <c r="D837">
        <v>29174591</v>
      </c>
      <c r="E837">
        <v>1</v>
      </c>
      <c r="F837">
        <v>1</v>
      </c>
      <c r="G837">
        <v>1</v>
      </c>
      <c r="H837">
        <v>2</v>
      </c>
      <c r="I837" t="s">
        <v>589</v>
      </c>
      <c r="J837" t="s">
        <v>590</v>
      </c>
      <c r="K837" t="s">
        <v>591</v>
      </c>
      <c r="L837">
        <v>1368</v>
      </c>
      <c r="N837">
        <v>1011</v>
      </c>
      <c r="O837" t="s">
        <v>567</v>
      </c>
      <c r="P837" t="s">
        <v>567</v>
      </c>
      <c r="Q837">
        <v>1</v>
      </c>
      <c r="X837">
        <v>0.26</v>
      </c>
      <c r="Y837">
        <v>0</v>
      </c>
      <c r="Z837">
        <v>0.95</v>
      </c>
      <c r="AA837">
        <v>0</v>
      </c>
      <c r="AB837">
        <v>0</v>
      </c>
      <c r="AC837">
        <v>0</v>
      </c>
      <c r="AD837">
        <v>1</v>
      </c>
      <c r="AE837">
        <v>0</v>
      </c>
      <c r="AF837" t="s">
        <v>133</v>
      </c>
      <c r="AG837">
        <v>0.32500000000000001</v>
      </c>
      <c r="AH837">
        <v>2</v>
      </c>
      <c r="AI837">
        <v>35868183</v>
      </c>
      <c r="AJ837">
        <v>871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>
      <c r="A838">
        <f>ROW(Source!A831)</f>
        <v>831</v>
      </c>
      <c r="B838">
        <v>35868193</v>
      </c>
      <c r="C838">
        <v>35868179</v>
      </c>
      <c r="D838">
        <v>29174913</v>
      </c>
      <c r="E838">
        <v>1</v>
      </c>
      <c r="F838">
        <v>1</v>
      </c>
      <c r="G838">
        <v>1</v>
      </c>
      <c r="H838">
        <v>2</v>
      </c>
      <c r="I838" t="s">
        <v>578</v>
      </c>
      <c r="J838" t="s">
        <v>579</v>
      </c>
      <c r="K838" t="s">
        <v>580</v>
      </c>
      <c r="L838">
        <v>1368</v>
      </c>
      <c r="N838">
        <v>1011</v>
      </c>
      <c r="O838" t="s">
        <v>567</v>
      </c>
      <c r="P838" t="s">
        <v>567</v>
      </c>
      <c r="Q838">
        <v>1</v>
      </c>
      <c r="X838">
        <v>0.5</v>
      </c>
      <c r="Y838">
        <v>0</v>
      </c>
      <c r="Z838">
        <v>87.17</v>
      </c>
      <c r="AA838">
        <v>11.6</v>
      </c>
      <c r="AB838">
        <v>0</v>
      </c>
      <c r="AC838">
        <v>0</v>
      </c>
      <c r="AD838">
        <v>1</v>
      </c>
      <c r="AE838">
        <v>0</v>
      </c>
      <c r="AF838" t="s">
        <v>133</v>
      </c>
      <c r="AG838">
        <v>0.625</v>
      </c>
      <c r="AH838">
        <v>2</v>
      </c>
      <c r="AI838">
        <v>35868184</v>
      </c>
      <c r="AJ838">
        <v>872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>
      <c r="A839">
        <f>ROW(Source!A831)</f>
        <v>831</v>
      </c>
      <c r="B839">
        <v>35868194</v>
      </c>
      <c r="C839">
        <v>35868179</v>
      </c>
      <c r="D839">
        <v>29107800</v>
      </c>
      <c r="E839">
        <v>1</v>
      </c>
      <c r="F839">
        <v>1</v>
      </c>
      <c r="G839">
        <v>1</v>
      </c>
      <c r="H839">
        <v>3</v>
      </c>
      <c r="I839" t="s">
        <v>592</v>
      </c>
      <c r="J839" t="s">
        <v>593</v>
      </c>
      <c r="K839" t="s">
        <v>594</v>
      </c>
      <c r="L839">
        <v>1346</v>
      </c>
      <c r="N839">
        <v>1009</v>
      </c>
      <c r="O839" t="s">
        <v>160</v>
      </c>
      <c r="P839" t="s">
        <v>160</v>
      </c>
      <c r="Q839">
        <v>1</v>
      </c>
      <c r="X839">
        <v>0.2</v>
      </c>
      <c r="Y839">
        <v>1.81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0.2</v>
      </c>
      <c r="AH839">
        <v>2</v>
      </c>
      <c r="AI839">
        <v>35868185</v>
      </c>
      <c r="AJ839">
        <v>873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>
        <f>ROW(Source!A831)</f>
        <v>831</v>
      </c>
      <c r="B840">
        <v>35868195</v>
      </c>
      <c r="C840">
        <v>35868179</v>
      </c>
      <c r="D840">
        <v>29109411</v>
      </c>
      <c r="E840">
        <v>1</v>
      </c>
      <c r="F840">
        <v>1</v>
      </c>
      <c r="G840">
        <v>1</v>
      </c>
      <c r="H840">
        <v>3</v>
      </c>
      <c r="I840" t="s">
        <v>595</v>
      </c>
      <c r="J840" t="s">
        <v>596</v>
      </c>
      <c r="K840" t="s">
        <v>597</v>
      </c>
      <c r="L840">
        <v>1346</v>
      </c>
      <c r="N840">
        <v>1009</v>
      </c>
      <c r="O840" t="s">
        <v>160</v>
      </c>
      <c r="P840" t="s">
        <v>160</v>
      </c>
      <c r="Q840">
        <v>1</v>
      </c>
      <c r="X840">
        <v>30</v>
      </c>
      <c r="Y840">
        <v>15.95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30</v>
      </c>
      <c r="AH840">
        <v>2</v>
      </c>
      <c r="AI840">
        <v>35868186</v>
      </c>
      <c r="AJ840">
        <v>874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>
        <f>ROW(Source!A831)</f>
        <v>831</v>
      </c>
      <c r="B841">
        <v>35868196</v>
      </c>
      <c r="C841">
        <v>35868179</v>
      </c>
      <c r="D841">
        <v>29109535</v>
      </c>
      <c r="E841">
        <v>1</v>
      </c>
      <c r="F841">
        <v>1</v>
      </c>
      <c r="G841">
        <v>1</v>
      </c>
      <c r="H841">
        <v>3</v>
      </c>
      <c r="I841" t="s">
        <v>287</v>
      </c>
      <c r="J841" t="s">
        <v>289</v>
      </c>
      <c r="K841" t="s">
        <v>288</v>
      </c>
      <c r="L841">
        <v>1327</v>
      </c>
      <c r="N841">
        <v>1005</v>
      </c>
      <c r="O841" t="s">
        <v>155</v>
      </c>
      <c r="P841" t="s">
        <v>155</v>
      </c>
      <c r="Q841">
        <v>1</v>
      </c>
      <c r="X841">
        <v>105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 t="s">
        <v>3</v>
      </c>
      <c r="AG841">
        <v>105</v>
      </c>
      <c r="AH841">
        <v>2</v>
      </c>
      <c r="AI841">
        <v>35868187</v>
      </c>
      <c r="AJ841">
        <v>875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>
        <f>ROW(Source!A831)</f>
        <v>831</v>
      </c>
      <c r="B842">
        <v>35868197</v>
      </c>
      <c r="C842">
        <v>35868179</v>
      </c>
      <c r="D842">
        <v>29109265</v>
      </c>
      <c r="E842">
        <v>1</v>
      </c>
      <c r="F842">
        <v>1</v>
      </c>
      <c r="G842">
        <v>1</v>
      </c>
      <c r="H842">
        <v>3</v>
      </c>
      <c r="I842" t="s">
        <v>290</v>
      </c>
      <c r="J842" t="s">
        <v>292</v>
      </c>
      <c r="K842" t="s">
        <v>291</v>
      </c>
      <c r="L842">
        <v>1348</v>
      </c>
      <c r="N842">
        <v>1009</v>
      </c>
      <c r="O842" t="s">
        <v>30</v>
      </c>
      <c r="P842" t="s">
        <v>30</v>
      </c>
      <c r="Q842">
        <v>1000</v>
      </c>
      <c r="X842">
        <v>8.8999999999999999E-3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 t="s">
        <v>3</v>
      </c>
      <c r="AG842">
        <v>8.8999999999999999E-3</v>
      </c>
      <c r="AH842">
        <v>2</v>
      </c>
      <c r="AI842">
        <v>35868188</v>
      </c>
      <c r="AJ842">
        <v>876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>
      <c r="A843">
        <f>ROW(Source!A834)</f>
        <v>834</v>
      </c>
      <c r="B843">
        <v>35868209</v>
      </c>
      <c r="C843">
        <v>35868200</v>
      </c>
      <c r="D843">
        <v>18410572</v>
      </c>
      <c r="E843">
        <v>1</v>
      </c>
      <c r="F843">
        <v>1</v>
      </c>
      <c r="G843">
        <v>1</v>
      </c>
      <c r="H843">
        <v>1</v>
      </c>
      <c r="I843" t="s">
        <v>598</v>
      </c>
      <c r="J843" t="s">
        <v>3</v>
      </c>
      <c r="K843" t="s">
        <v>599</v>
      </c>
      <c r="L843">
        <v>1369</v>
      </c>
      <c r="N843">
        <v>1013</v>
      </c>
      <c r="O843" t="s">
        <v>561</v>
      </c>
      <c r="P843" t="s">
        <v>561</v>
      </c>
      <c r="Q843">
        <v>1</v>
      </c>
      <c r="X843">
        <v>73.14</v>
      </c>
      <c r="Y843">
        <v>0</v>
      </c>
      <c r="Z843">
        <v>0</v>
      </c>
      <c r="AA843">
        <v>0</v>
      </c>
      <c r="AB843">
        <v>8.74</v>
      </c>
      <c r="AC843">
        <v>0</v>
      </c>
      <c r="AD843">
        <v>1</v>
      </c>
      <c r="AE843">
        <v>1</v>
      </c>
      <c r="AF843" t="s">
        <v>167</v>
      </c>
      <c r="AG843">
        <v>84.11099999999999</v>
      </c>
      <c r="AH843">
        <v>2</v>
      </c>
      <c r="AI843">
        <v>35868201</v>
      </c>
      <c r="AJ843">
        <v>877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>
      <c r="A844">
        <f>ROW(Source!A834)</f>
        <v>834</v>
      </c>
      <c r="B844">
        <v>35868210</v>
      </c>
      <c r="C844">
        <v>35868200</v>
      </c>
      <c r="D844">
        <v>121548</v>
      </c>
      <c r="E844">
        <v>1</v>
      </c>
      <c r="F844">
        <v>1</v>
      </c>
      <c r="G844">
        <v>1</v>
      </c>
      <c r="H844">
        <v>1</v>
      </c>
      <c r="I844" t="s">
        <v>35</v>
      </c>
      <c r="J844" t="s">
        <v>3</v>
      </c>
      <c r="K844" t="s">
        <v>562</v>
      </c>
      <c r="L844">
        <v>608254</v>
      </c>
      <c r="N844">
        <v>1013</v>
      </c>
      <c r="O844" t="s">
        <v>563</v>
      </c>
      <c r="P844" t="s">
        <v>563</v>
      </c>
      <c r="Q844">
        <v>1</v>
      </c>
      <c r="X844">
        <v>1.37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2</v>
      </c>
      <c r="AF844" t="s">
        <v>133</v>
      </c>
      <c r="AG844">
        <v>1.7125000000000001</v>
      </c>
      <c r="AH844">
        <v>2</v>
      </c>
      <c r="AI844">
        <v>35868202</v>
      </c>
      <c r="AJ844">
        <v>878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>
      <c r="A845">
        <f>ROW(Source!A834)</f>
        <v>834</v>
      </c>
      <c r="B845">
        <v>35868211</v>
      </c>
      <c r="C845">
        <v>35868200</v>
      </c>
      <c r="D845">
        <v>29172379</v>
      </c>
      <c r="E845">
        <v>1</v>
      </c>
      <c r="F845">
        <v>1</v>
      </c>
      <c r="G845">
        <v>1</v>
      </c>
      <c r="H845">
        <v>2</v>
      </c>
      <c r="I845" t="s">
        <v>600</v>
      </c>
      <c r="J845" t="s">
        <v>601</v>
      </c>
      <c r="K845" t="s">
        <v>602</v>
      </c>
      <c r="L845">
        <v>1368</v>
      </c>
      <c r="N845">
        <v>1011</v>
      </c>
      <c r="O845" t="s">
        <v>567</v>
      </c>
      <c r="P845" t="s">
        <v>567</v>
      </c>
      <c r="Q845">
        <v>1</v>
      </c>
      <c r="X845">
        <v>1.37</v>
      </c>
      <c r="Y845">
        <v>0</v>
      </c>
      <c r="Z845">
        <v>112</v>
      </c>
      <c r="AA845">
        <v>13.5</v>
      </c>
      <c r="AB845">
        <v>0</v>
      </c>
      <c r="AC845">
        <v>0</v>
      </c>
      <c r="AD845">
        <v>1</v>
      </c>
      <c r="AE845">
        <v>0</v>
      </c>
      <c r="AF845" t="s">
        <v>133</v>
      </c>
      <c r="AG845">
        <v>1.7125000000000001</v>
      </c>
      <c r="AH845">
        <v>2</v>
      </c>
      <c r="AI845">
        <v>35868203</v>
      </c>
      <c r="AJ845">
        <v>879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>
      <c r="A846">
        <f>ROW(Source!A834)</f>
        <v>834</v>
      </c>
      <c r="B846">
        <v>35868212</v>
      </c>
      <c r="C846">
        <v>35868200</v>
      </c>
      <c r="D846">
        <v>29174913</v>
      </c>
      <c r="E846">
        <v>1</v>
      </c>
      <c r="F846">
        <v>1</v>
      </c>
      <c r="G846">
        <v>1</v>
      </c>
      <c r="H846">
        <v>2</v>
      </c>
      <c r="I846" t="s">
        <v>578</v>
      </c>
      <c r="J846" t="s">
        <v>579</v>
      </c>
      <c r="K846" t="s">
        <v>580</v>
      </c>
      <c r="L846">
        <v>1368</v>
      </c>
      <c r="N846">
        <v>1011</v>
      </c>
      <c r="O846" t="s">
        <v>567</v>
      </c>
      <c r="P846" t="s">
        <v>567</v>
      </c>
      <c r="Q846">
        <v>1</v>
      </c>
      <c r="X846">
        <v>2.06</v>
      </c>
      <c r="Y846">
        <v>0</v>
      </c>
      <c r="Z846">
        <v>87.17</v>
      </c>
      <c r="AA846">
        <v>11.6</v>
      </c>
      <c r="AB846">
        <v>0</v>
      </c>
      <c r="AC846">
        <v>0</v>
      </c>
      <c r="AD846">
        <v>1</v>
      </c>
      <c r="AE846">
        <v>0</v>
      </c>
      <c r="AF846" t="s">
        <v>133</v>
      </c>
      <c r="AG846">
        <v>2.5750000000000002</v>
      </c>
      <c r="AH846">
        <v>2</v>
      </c>
      <c r="AI846">
        <v>35868204</v>
      </c>
      <c r="AJ846">
        <v>880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>
      <c r="A847">
        <f>ROW(Source!A834)</f>
        <v>834</v>
      </c>
      <c r="B847">
        <v>35868213</v>
      </c>
      <c r="C847">
        <v>35868200</v>
      </c>
      <c r="D847">
        <v>29114332</v>
      </c>
      <c r="E847">
        <v>1</v>
      </c>
      <c r="F847">
        <v>1</v>
      </c>
      <c r="G847">
        <v>1</v>
      </c>
      <c r="H847">
        <v>3</v>
      </c>
      <c r="I847" t="s">
        <v>603</v>
      </c>
      <c r="J847" t="s">
        <v>604</v>
      </c>
      <c r="K847" t="s">
        <v>605</v>
      </c>
      <c r="L847">
        <v>1348</v>
      </c>
      <c r="N847">
        <v>1009</v>
      </c>
      <c r="O847" t="s">
        <v>30</v>
      </c>
      <c r="P847" t="s">
        <v>30</v>
      </c>
      <c r="Q847">
        <v>1000</v>
      </c>
      <c r="X847">
        <v>3.3999999999999998E-3</v>
      </c>
      <c r="Y847">
        <v>11978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0</v>
      </c>
      <c r="AF847" t="s">
        <v>3</v>
      </c>
      <c r="AG847">
        <v>3.3999999999999998E-3</v>
      </c>
      <c r="AH847">
        <v>2</v>
      </c>
      <c r="AI847">
        <v>35868206</v>
      </c>
      <c r="AJ847">
        <v>882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>
        <f>ROW(Source!A834)</f>
        <v>834</v>
      </c>
      <c r="B848">
        <v>35868214</v>
      </c>
      <c r="C848">
        <v>35868200</v>
      </c>
      <c r="D848">
        <v>29114830</v>
      </c>
      <c r="E848">
        <v>1</v>
      </c>
      <c r="F848">
        <v>1</v>
      </c>
      <c r="G848">
        <v>1</v>
      </c>
      <c r="H848">
        <v>3</v>
      </c>
      <c r="I848" t="s">
        <v>377</v>
      </c>
      <c r="J848" t="s">
        <v>379</v>
      </c>
      <c r="K848" t="s">
        <v>378</v>
      </c>
      <c r="L848">
        <v>1035</v>
      </c>
      <c r="N848">
        <v>1013</v>
      </c>
      <c r="O848" t="s">
        <v>170</v>
      </c>
      <c r="P848" t="s">
        <v>170</v>
      </c>
      <c r="Q848">
        <v>1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</v>
      </c>
      <c r="AD848">
        <v>0</v>
      </c>
      <c r="AE848">
        <v>0</v>
      </c>
      <c r="AF848" t="s">
        <v>3</v>
      </c>
      <c r="AG848">
        <v>0</v>
      </c>
      <c r="AH848">
        <v>3</v>
      </c>
      <c r="AI848">
        <v>-1</v>
      </c>
      <c r="AJ848" t="s">
        <v>3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>
        <f>ROW(Source!A834)</f>
        <v>834</v>
      </c>
      <c r="B849">
        <v>35868215</v>
      </c>
      <c r="C849">
        <v>35868200</v>
      </c>
      <c r="D849">
        <v>29130561</v>
      </c>
      <c r="E849">
        <v>1</v>
      </c>
      <c r="F849">
        <v>1</v>
      </c>
      <c r="G849">
        <v>1</v>
      </c>
      <c r="H849">
        <v>3</v>
      </c>
      <c r="I849" t="s">
        <v>177</v>
      </c>
      <c r="J849" t="s">
        <v>179</v>
      </c>
      <c r="K849" t="s">
        <v>178</v>
      </c>
      <c r="L849">
        <v>1327</v>
      </c>
      <c r="N849">
        <v>1005</v>
      </c>
      <c r="O849" t="s">
        <v>155</v>
      </c>
      <c r="P849" t="s">
        <v>155</v>
      </c>
      <c r="Q849">
        <v>1</v>
      </c>
      <c r="X849">
        <v>100</v>
      </c>
      <c r="Y849">
        <v>207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100</v>
      </c>
      <c r="AH849">
        <v>2</v>
      </c>
      <c r="AI849">
        <v>35868207</v>
      </c>
      <c r="AJ849">
        <v>883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>
      <c r="A850">
        <f>ROW(Source!A838)</f>
        <v>838</v>
      </c>
      <c r="B850">
        <v>35868224</v>
      </c>
      <c r="C850">
        <v>35868219</v>
      </c>
      <c r="D850">
        <v>18408291</v>
      </c>
      <c r="E850">
        <v>1</v>
      </c>
      <c r="F850">
        <v>1</v>
      </c>
      <c r="G850">
        <v>1</v>
      </c>
      <c r="H850">
        <v>1</v>
      </c>
      <c r="I850" t="s">
        <v>606</v>
      </c>
      <c r="J850" t="s">
        <v>3</v>
      </c>
      <c r="K850" t="s">
        <v>607</v>
      </c>
      <c r="L850">
        <v>1369</v>
      </c>
      <c r="N850">
        <v>1013</v>
      </c>
      <c r="O850" t="s">
        <v>561</v>
      </c>
      <c r="P850" t="s">
        <v>561</v>
      </c>
      <c r="Q850">
        <v>1</v>
      </c>
      <c r="X850">
        <v>7.82</v>
      </c>
      <c r="Y850">
        <v>0</v>
      </c>
      <c r="Z850">
        <v>0</v>
      </c>
      <c r="AA850">
        <v>0</v>
      </c>
      <c r="AB850">
        <v>260.95999999999998</v>
      </c>
      <c r="AC850">
        <v>0</v>
      </c>
      <c r="AD850">
        <v>1</v>
      </c>
      <c r="AE850">
        <v>1</v>
      </c>
      <c r="AF850" t="s">
        <v>134</v>
      </c>
      <c r="AG850">
        <v>8.9930000000000003</v>
      </c>
      <c r="AH850">
        <v>2</v>
      </c>
      <c r="AI850">
        <v>35868220</v>
      </c>
      <c r="AJ850">
        <v>885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>
        <f>ROW(Source!A838)</f>
        <v>838</v>
      </c>
      <c r="B851">
        <v>35868225</v>
      </c>
      <c r="C851">
        <v>35868219</v>
      </c>
      <c r="D851">
        <v>29174913</v>
      </c>
      <c r="E851">
        <v>1</v>
      </c>
      <c r="F851">
        <v>1</v>
      </c>
      <c r="G851">
        <v>1</v>
      </c>
      <c r="H851">
        <v>2</v>
      </c>
      <c r="I851" t="s">
        <v>578</v>
      </c>
      <c r="J851" t="s">
        <v>579</v>
      </c>
      <c r="K851" t="s">
        <v>580</v>
      </c>
      <c r="L851">
        <v>1368</v>
      </c>
      <c r="N851">
        <v>1011</v>
      </c>
      <c r="O851" t="s">
        <v>567</v>
      </c>
      <c r="P851" t="s">
        <v>567</v>
      </c>
      <c r="Q851">
        <v>1</v>
      </c>
      <c r="X851">
        <v>0.04</v>
      </c>
      <c r="Y851">
        <v>0</v>
      </c>
      <c r="Z851">
        <v>87.17</v>
      </c>
      <c r="AA851">
        <v>11.6</v>
      </c>
      <c r="AB851">
        <v>0</v>
      </c>
      <c r="AC851">
        <v>0</v>
      </c>
      <c r="AD851">
        <v>1</v>
      </c>
      <c r="AE851">
        <v>0</v>
      </c>
      <c r="AF851" t="s">
        <v>133</v>
      </c>
      <c r="AG851">
        <v>0.05</v>
      </c>
      <c r="AH851">
        <v>2</v>
      </c>
      <c r="AI851">
        <v>35868221</v>
      </c>
      <c r="AJ851">
        <v>886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>
        <f>ROW(Source!A838)</f>
        <v>838</v>
      </c>
      <c r="B852">
        <v>35868226</v>
      </c>
      <c r="C852">
        <v>35868219</v>
      </c>
      <c r="D852">
        <v>29114332</v>
      </c>
      <c r="E852">
        <v>1</v>
      </c>
      <c r="F852">
        <v>1</v>
      </c>
      <c r="G852">
        <v>1</v>
      </c>
      <c r="H852">
        <v>3</v>
      </c>
      <c r="I852" t="s">
        <v>603</v>
      </c>
      <c r="J852" t="s">
        <v>604</v>
      </c>
      <c r="K852" t="s">
        <v>605</v>
      </c>
      <c r="L852">
        <v>1348</v>
      </c>
      <c r="N852">
        <v>1009</v>
      </c>
      <c r="O852" t="s">
        <v>30</v>
      </c>
      <c r="P852" t="s">
        <v>30</v>
      </c>
      <c r="Q852">
        <v>1000</v>
      </c>
      <c r="X852">
        <v>7.1000000000000002E-4</v>
      </c>
      <c r="Y852">
        <v>11978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 t="s">
        <v>3</v>
      </c>
      <c r="AG852">
        <v>7.1000000000000002E-4</v>
      </c>
      <c r="AH852">
        <v>2</v>
      </c>
      <c r="AI852">
        <v>35868222</v>
      </c>
      <c r="AJ852">
        <v>887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>
      <c r="A853">
        <f>ROW(Source!A838)</f>
        <v>838</v>
      </c>
      <c r="B853">
        <v>35868227</v>
      </c>
      <c r="C853">
        <v>35868219</v>
      </c>
      <c r="D853">
        <v>29131015</v>
      </c>
      <c r="E853">
        <v>1</v>
      </c>
      <c r="F853">
        <v>1</v>
      </c>
      <c r="G853">
        <v>1</v>
      </c>
      <c r="H853">
        <v>3</v>
      </c>
      <c r="I853" t="s">
        <v>608</v>
      </c>
      <c r="J853" t="s">
        <v>609</v>
      </c>
      <c r="K853" t="s">
        <v>610</v>
      </c>
      <c r="L853">
        <v>1301</v>
      </c>
      <c r="N853">
        <v>1003</v>
      </c>
      <c r="O853" t="s">
        <v>142</v>
      </c>
      <c r="P853" t="s">
        <v>142</v>
      </c>
      <c r="Q853">
        <v>1</v>
      </c>
      <c r="X853">
        <v>112</v>
      </c>
      <c r="Y853">
        <v>3.93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0</v>
      </c>
      <c r="AF853" t="s">
        <v>3</v>
      </c>
      <c r="AG853">
        <v>112</v>
      </c>
      <c r="AH853">
        <v>2</v>
      </c>
      <c r="AI853">
        <v>35868223</v>
      </c>
      <c r="AJ853">
        <v>888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>
        <f>ROW(Source!A839)</f>
        <v>839</v>
      </c>
      <c r="B854">
        <v>35868242</v>
      </c>
      <c r="C854">
        <v>35868228</v>
      </c>
      <c r="D854">
        <v>18407150</v>
      </c>
      <c r="E854">
        <v>1</v>
      </c>
      <c r="F854">
        <v>1</v>
      </c>
      <c r="G854">
        <v>1</v>
      </c>
      <c r="H854">
        <v>1</v>
      </c>
      <c r="I854" t="s">
        <v>576</v>
      </c>
      <c r="J854" t="s">
        <v>3</v>
      </c>
      <c r="K854" t="s">
        <v>577</v>
      </c>
      <c r="L854">
        <v>1369</v>
      </c>
      <c r="N854">
        <v>1013</v>
      </c>
      <c r="O854" t="s">
        <v>561</v>
      </c>
      <c r="P854" t="s">
        <v>561</v>
      </c>
      <c r="Q854">
        <v>1</v>
      </c>
      <c r="X854">
        <v>44.7</v>
      </c>
      <c r="Y854">
        <v>0</v>
      </c>
      <c r="Z854">
        <v>0</v>
      </c>
      <c r="AA854">
        <v>0</v>
      </c>
      <c r="AB854">
        <v>272.45</v>
      </c>
      <c r="AC854">
        <v>0</v>
      </c>
      <c r="AD854">
        <v>1</v>
      </c>
      <c r="AE854">
        <v>1</v>
      </c>
      <c r="AF854" t="s">
        <v>134</v>
      </c>
      <c r="AG854">
        <v>51.405000000000001</v>
      </c>
      <c r="AH854">
        <v>2</v>
      </c>
      <c r="AI854">
        <v>35868229</v>
      </c>
      <c r="AJ854">
        <v>889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>
      <c r="A855">
        <f>ROW(Source!A839)</f>
        <v>839</v>
      </c>
      <c r="B855">
        <v>35868243</v>
      </c>
      <c r="C855">
        <v>35868228</v>
      </c>
      <c r="D855">
        <v>121548</v>
      </c>
      <c r="E855">
        <v>1</v>
      </c>
      <c r="F855">
        <v>1</v>
      </c>
      <c r="G855">
        <v>1</v>
      </c>
      <c r="H855">
        <v>1</v>
      </c>
      <c r="I855" t="s">
        <v>35</v>
      </c>
      <c r="J855" t="s">
        <v>3</v>
      </c>
      <c r="K855" t="s">
        <v>562</v>
      </c>
      <c r="L855">
        <v>608254</v>
      </c>
      <c r="N855">
        <v>1013</v>
      </c>
      <c r="O855" t="s">
        <v>563</v>
      </c>
      <c r="P855" t="s">
        <v>563</v>
      </c>
      <c r="Q855">
        <v>1</v>
      </c>
      <c r="X855">
        <v>0.14000000000000001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2</v>
      </c>
      <c r="AF855" t="s">
        <v>133</v>
      </c>
      <c r="AG855">
        <v>0.17500000000000002</v>
      </c>
      <c r="AH855">
        <v>2</v>
      </c>
      <c r="AI855">
        <v>35868230</v>
      </c>
      <c r="AJ855">
        <v>890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>
      <c r="A856">
        <f>ROW(Source!A839)</f>
        <v>839</v>
      </c>
      <c r="B856">
        <v>35868244</v>
      </c>
      <c r="C856">
        <v>35868228</v>
      </c>
      <c r="D856">
        <v>29172479</v>
      </c>
      <c r="E856">
        <v>1</v>
      </c>
      <c r="F856">
        <v>1</v>
      </c>
      <c r="G856">
        <v>1</v>
      </c>
      <c r="H856">
        <v>2</v>
      </c>
      <c r="I856" t="s">
        <v>786</v>
      </c>
      <c r="J856" t="s">
        <v>787</v>
      </c>
      <c r="K856" t="s">
        <v>788</v>
      </c>
      <c r="L856">
        <v>1368</v>
      </c>
      <c r="N856">
        <v>1011</v>
      </c>
      <c r="O856" t="s">
        <v>567</v>
      </c>
      <c r="P856" t="s">
        <v>567</v>
      </c>
      <c r="Q856">
        <v>1</v>
      </c>
      <c r="X856">
        <v>0.14000000000000001</v>
      </c>
      <c r="Y856">
        <v>0</v>
      </c>
      <c r="Z856">
        <v>99.89</v>
      </c>
      <c r="AA856">
        <v>10.06</v>
      </c>
      <c r="AB856">
        <v>0</v>
      </c>
      <c r="AC856">
        <v>0</v>
      </c>
      <c r="AD856">
        <v>1</v>
      </c>
      <c r="AE856">
        <v>0</v>
      </c>
      <c r="AF856" t="s">
        <v>133</v>
      </c>
      <c r="AG856">
        <v>0.17500000000000002</v>
      </c>
      <c r="AH856">
        <v>2</v>
      </c>
      <c r="AI856">
        <v>35868231</v>
      </c>
      <c r="AJ856">
        <v>891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>
      <c r="A857">
        <f>ROW(Source!A839)</f>
        <v>839</v>
      </c>
      <c r="B857">
        <v>35868245</v>
      </c>
      <c r="C857">
        <v>35868228</v>
      </c>
      <c r="D857">
        <v>29174591</v>
      </c>
      <c r="E857">
        <v>1</v>
      </c>
      <c r="F857">
        <v>1</v>
      </c>
      <c r="G857">
        <v>1</v>
      </c>
      <c r="H857">
        <v>2</v>
      </c>
      <c r="I857" t="s">
        <v>589</v>
      </c>
      <c r="J857" t="s">
        <v>590</v>
      </c>
      <c r="K857" t="s">
        <v>591</v>
      </c>
      <c r="L857">
        <v>1368</v>
      </c>
      <c r="N857">
        <v>1011</v>
      </c>
      <c r="O857" t="s">
        <v>567</v>
      </c>
      <c r="P857" t="s">
        <v>567</v>
      </c>
      <c r="Q857">
        <v>1</v>
      </c>
      <c r="X857">
        <v>0.45</v>
      </c>
      <c r="Y857">
        <v>0</v>
      </c>
      <c r="Z857">
        <v>0.95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133</v>
      </c>
      <c r="AG857">
        <v>0.5625</v>
      </c>
      <c r="AH857">
        <v>2</v>
      </c>
      <c r="AI857">
        <v>35868232</v>
      </c>
      <c r="AJ857">
        <v>892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>
      <c r="A858">
        <f>ROW(Source!A839)</f>
        <v>839</v>
      </c>
      <c r="B858">
        <v>35868246</v>
      </c>
      <c r="C858">
        <v>35868228</v>
      </c>
      <c r="D858">
        <v>29174913</v>
      </c>
      <c r="E858">
        <v>1</v>
      </c>
      <c r="F858">
        <v>1</v>
      </c>
      <c r="G858">
        <v>1</v>
      </c>
      <c r="H858">
        <v>2</v>
      </c>
      <c r="I858" t="s">
        <v>578</v>
      </c>
      <c r="J858" t="s">
        <v>579</v>
      </c>
      <c r="K858" t="s">
        <v>580</v>
      </c>
      <c r="L858">
        <v>1368</v>
      </c>
      <c r="N858">
        <v>1011</v>
      </c>
      <c r="O858" t="s">
        <v>567</v>
      </c>
      <c r="P858" t="s">
        <v>567</v>
      </c>
      <c r="Q858">
        <v>1</v>
      </c>
      <c r="X858">
        <v>0.48</v>
      </c>
      <c r="Y858">
        <v>0</v>
      </c>
      <c r="Z858">
        <v>87.17</v>
      </c>
      <c r="AA858">
        <v>11.6</v>
      </c>
      <c r="AB858">
        <v>0</v>
      </c>
      <c r="AC858">
        <v>0</v>
      </c>
      <c r="AD858">
        <v>1</v>
      </c>
      <c r="AE858">
        <v>0</v>
      </c>
      <c r="AF858" t="s">
        <v>133</v>
      </c>
      <c r="AG858">
        <v>0.6</v>
      </c>
      <c r="AH858">
        <v>2</v>
      </c>
      <c r="AI858">
        <v>35868233</v>
      </c>
      <c r="AJ858">
        <v>893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>
      <c r="A859">
        <f>ROW(Source!A839)</f>
        <v>839</v>
      </c>
      <c r="B859">
        <v>35868247</v>
      </c>
      <c r="C859">
        <v>35868228</v>
      </c>
      <c r="D859">
        <v>29114340</v>
      </c>
      <c r="E859">
        <v>1</v>
      </c>
      <c r="F859">
        <v>1</v>
      </c>
      <c r="G859">
        <v>1</v>
      </c>
      <c r="H859">
        <v>3</v>
      </c>
      <c r="I859" t="s">
        <v>789</v>
      </c>
      <c r="J859" t="s">
        <v>790</v>
      </c>
      <c r="K859" t="s">
        <v>791</v>
      </c>
      <c r="L859">
        <v>1348</v>
      </c>
      <c r="N859">
        <v>1009</v>
      </c>
      <c r="O859" t="s">
        <v>30</v>
      </c>
      <c r="P859" t="s">
        <v>30</v>
      </c>
      <c r="Q859">
        <v>1000</v>
      </c>
      <c r="X859">
        <v>1.6000000000000001E-3</v>
      </c>
      <c r="Y859">
        <v>8475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 t="s">
        <v>3</v>
      </c>
      <c r="AG859">
        <v>1.6000000000000001E-3</v>
      </c>
      <c r="AH859">
        <v>2</v>
      </c>
      <c r="AI859">
        <v>35868234</v>
      </c>
      <c r="AJ859">
        <v>894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>
        <f>ROW(Source!A839)</f>
        <v>839</v>
      </c>
      <c r="B860">
        <v>35868248</v>
      </c>
      <c r="C860">
        <v>35868228</v>
      </c>
      <c r="D860">
        <v>29109162</v>
      </c>
      <c r="E860">
        <v>1</v>
      </c>
      <c r="F860">
        <v>1</v>
      </c>
      <c r="G860">
        <v>1</v>
      </c>
      <c r="H860">
        <v>3</v>
      </c>
      <c r="I860" t="s">
        <v>611</v>
      </c>
      <c r="J860" t="s">
        <v>612</v>
      </c>
      <c r="K860" t="s">
        <v>613</v>
      </c>
      <c r="L860">
        <v>1327</v>
      </c>
      <c r="N860">
        <v>1005</v>
      </c>
      <c r="O860" t="s">
        <v>155</v>
      </c>
      <c r="P860" t="s">
        <v>155</v>
      </c>
      <c r="Q860">
        <v>1</v>
      </c>
      <c r="X860">
        <v>23</v>
      </c>
      <c r="Y860">
        <v>5.71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0</v>
      </c>
      <c r="AF860" t="s">
        <v>3</v>
      </c>
      <c r="AG860">
        <v>23</v>
      </c>
      <c r="AH860">
        <v>2</v>
      </c>
      <c r="AI860">
        <v>35868235</v>
      </c>
      <c r="AJ860">
        <v>895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>
        <f>ROW(Source!A839)</f>
        <v>839</v>
      </c>
      <c r="B861">
        <v>35868249</v>
      </c>
      <c r="C861">
        <v>35868228</v>
      </c>
      <c r="D861">
        <v>29107615</v>
      </c>
      <c r="E861">
        <v>1</v>
      </c>
      <c r="F861">
        <v>1</v>
      </c>
      <c r="G861">
        <v>1</v>
      </c>
      <c r="H861">
        <v>3</v>
      </c>
      <c r="I861" t="s">
        <v>792</v>
      </c>
      <c r="J861" t="s">
        <v>793</v>
      </c>
      <c r="K861" t="s">
        <v>794</v>
      </c>
      <c r="L861">
        <v>1348</v>
      </c>
      <c r="N861">
        <v>1009</v>
      </c>
      <c r="O861" t="s">
        <v>30</v>
      </c>
      <c r="P861" t="s">
        <v>30</v>
      </c>
      <c r="Q861">
        <v>1000</v>
      </c>
      <c r="X861">
        <v>3.3999999999999998E-3</v>
      </c>
      <c r="Y861">
        <v>19100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3</v>
      </c>
      <c r="AG861">
        <v>3.3999999999999998E-3</v>
      </c>
      <c r="AH861">
        <v>2</v>
      </c>
      <c r="AI861">
        <v>35868236</v>
      </c>
      <c r="AJ861">
        <v>896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>
        <f>ROW(Source!A839)</f>
        <v>839</v>
      </c>
      <c r="B862">
        <v>35868250</v>
      </c>
      <c r="C862">
        <v>35868228</v>
      </c>
      <c r="D862">
        <v>29115662</v>
      </c>
      <c r="E862">
        <v>1</v>
      </c>
      <c r="F862">
        <v>1</v>
      </c>
      <c r="G862">
        <v>1</v>
      </c>
      <c r="H862">
        <v>3</v>
      </c>
      <c r="I862" t="s">
        <v>795</v>
      </c>
      <c r="J862" t="s">
        <v>796</v>
      </c>
      <c r="K862" t="s">
        <v>797</v>
      </c>
      <c r="L862">
        <v>1339</v>
      </c>
      <c r="N862">
        <v>1007</v>
      </c>
      <c r="O862" t="s">
        <v>617</v>
      </c>
      <c r="P862" t="s">
        <v>617</v>
      </c>
      <c r="Q862">
        <v>1</v>
      </c>
      <c r="X862">
        <v>0.24</v>
      </c>
      <c r="Y862">
        <v>1045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0</v>
      </c>
      <c r="AF862" t="s">
        <v>3</v>
      </c>
      <c r="AG862">
        <v>0.24</v>
      </c>
      <c r="AH862">
        <v>2</v>
      </c>
      <c r="AI862">
        <v>35868237</v>
      </c>
      <c r="AJ862">
        <v>897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>
      <c r="A863">
        <f>ROW(Source!A839)</f>
        <v>839</v>
      </c>
      <c r="B863">
        <v>35868251</v>
      </c>
      <c r="C863">
        <v>35868228</v>
      </c>
      <c r="D863">
        <v>29131086</v>
      </c>
      <c r="E863">
        <v>1</v>
      </c>
      <c r="F863">
        <v>1</v>
      </c>
      <c r="G863">
        <v>1</v>
      </c>
      <c r="H863">
        <v>3</v>
      </c>
      <c r="I863" t="s">
        <v>614</v>
      </c>
      <c r="J863" t="s">
        <v>615</v>
      </c>
      <c r="K863" t="s">
        <v>616</v>
      </c>
      <c r="L863">
        <v>1339</v>
      </c>
      <c r="N863">
        <v>1007</v>
      </c>
      <c r="O863" t="s">
        <v>617</v>
      </c>
      <c r="P863" t="s">
        <v>617</v>
      </c>
      <c r="Q863">
        <v>1</v>
      </c>
      <c r="X863">
        <v>1.18</v>
      </c>
      <c r="Y863">
        <v>1970.01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 t="s">
        <v>3</v>
      </c>
      <c r="AG863">
        <v>1.18</v>
      </c>
      <c r="AH863">
        <v>2</v>
      </c>
      <c r="AI863">
        <v>35868238</v>
      </c>
      <c r="AJ863">
        <v>898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>
      <c r="A864">
        <f>ROW(Source!A839)</f>
        <v>839</v>
      </c>
      <c r="B864">
        <v>35868252</v>
      </c>
      <c r="C864">
        <v>35868228</v>
      </c>
      <c r="D864">
        <v>29145153</v>
      </c>
      <c r="E864">
        <v>1</v>
      </c>
      <c r="F864">
        <v>1</v>
      </c>
      <c r="G864">
        <v>1</v>
      </c>
      <c r="H864">
        <v>3</v>
      </c>
      <c r="I864" t="s">
        <v>798</v>
      </c>
      <c r="J864" t="s">
        <v>799</v>
      </c>
      <c r="K864" t="s">
        <v>800</v>
      </c>
      <c r="L864">
        <v>1339</v>
      </c>
      <c r="N864">
        <v>1007</v>
      </c>
      <c r="O864" t="s">
        <v>617</v>
      </c>
      <c r="P864" t="s">
        <v>617</v>
      </c>
      <c r="Q864">
        <v>1</v>
      </c>
      <c r="X864">
        <v>0.28000000000000003</v>
      </c>
      <c r="Y864">
        <v>426.15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3</v>
      </c>
      <c r="AG864">
        <v>0.28000000000000003</v>
      </c>
      <c r="AH864">
        <v>2</v>
      </c>
      <c r="AI864">
        <v>35868239</v>
      </c>
      <c r="AJ864">
        <v>899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>
      <c r="A865">
        <f>ROW(Source!A839)</f>
        <v>839</v>
      </c>
      <c r="B865">
        <v>35868253</v>
      </c>
      <c r="C865">
        <v>35868228</v>
      </c>
      <c r="D865">
        <v>29148832</v>
      </c>
      <c r="E865">
        <v>1</v>
      </c>
      <c r="F865">
        <v>1</v>
      </c>
      <c r="G865">
        <v>1</v>
      </c>
      <c r="H865">
        <v>3</v>
      </c>
      <c r="I865" t="s">
        <v>801</v>
      </c>
      <c r="J865" t="s">
        <v>802</v>
      </c>
      <c r="K865" t="s">
        <v>803</v>
      </c>
      <c r="L865">
        <v>1356</v>
      </c>
      <c r="N865">
        <v>1010</v>
      </c>
      <c r="O865" t="s">
        <v>232</v>
      </c>
      <c r="P865" t="s">
        <v>232</v>
      </c>
      <c r="Q865">
        <v>1000</v>
      </c>
      <c r="X865">
        <v>0.51</v>
      </c>
      <c r="Y865">
        <v>1752.59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0</v>
      </c>
      <c r="AF865" t="s">
        <v>3</v>
      </c>
      <c r="AG865">
        <v>0.51</v>
      </c>
      <c r="AH865">
        <v>2</v>
      </c>
      <c r="AI865">
        <v>35868240</v>
      </c>
      <c r="AJ865">
        <v>900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>
      <c r="A866">
        <f>ROW(Source!A839)</f>
        <v>839</v>
      </c>
      <c r="B866">
        <v>35868254</v>
      </c>
      <c r="C866">
        <v>35868228</v>
      </c>
      <c r="D866">
        <v>29150040</v>
      </c>
      <c r="E866">
        <v>1</v>
      </c>
      <c r="F866">
        <v>1</v>
      </c>
      <c r="G866">
        <v>1</v>
      </c>
      <c r="H866">
        <v>3</v>
      </c>
      <c r="I866" t="s">
        <v>804</v>
      </c>
      <c r="J866" t="s">
        <v>805</v>
      </c>
      <c r="K866" t="s">
        <v>806</v>
      </c>
      <c r="L866">
        <v>1339</v>
      </c>
      <c r="N866">
        <v>1007</v>
      </c>
      <c r="O866" t="s">
        <v>617</v>
      </c>
      <c r="P866" t="s">
        <v>617</v>
      </c>
      <c r="Q866">
        <v>1</v>
      </c>
      <c r="X866">
        <v>7.0000000000000007E-2</v>
      </c>
      <c r="Y866">
        <v>2.44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 t="s">
        <v>3</v>
      </c>
      <c r="AG866">
        <v>7.0000000000000007E-2</v>
      </c>
      <c r="AH866">
        <v>2</v>
      </c>
      <c r="AI866">
        <v>35868241</v>
      </c>
      <c r="AJ866">
        <v>901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>
      <c r="A867">
        <f>ROW(Source!A840)</f>
        <v>840</v>
      </c>
      <c r="B867">
        <v>35868264</v>
      </c>
      <c r="C867">
        <v>35868255</v>
      </c>
      <c r="D867">
        <v>18407150</v>
      </c>
      <c r="E867">
        <v>1</v>
      </c>
      <c r="F867">
        <v>1</v>
      </c>
      <c r="G867">
        <v>1</v>
      </c>
      <c r="H867">
        <v>1</v>
      </c>
      <c r="I867" t="s">
        <v>576</v>
      </c>
      <c r="J867" t="s">
        <v>3</v>
      </c>
      <c r="K867" t="s">
        <v>577</v>
      </c>
      <c r="L867">
        <v>1369</v>
      </c>
      <c r="N867">
        <v>1013</v>
      </c>
      <c r="O867" t="s">
        <v>561</v>
      </c>
      <c r="P867" t="s">
        <v>561</v>
      </c>
      <c r="Q867">
        <v>1</v>
      </c>
      <c r="X867">
        <v>60.72</v>
      </c>
      <c r="Y867">
        <v>0</v>
      </c>
      <c r="Z867">
        <v>0</v>
      </c>
      <c r="AA867">
        <v>0</v>
      </c>
      <c r="AB867">
        <v>272.45</v>
      </c>
      <c r="AC867">
        <v>0</v>
      </c>
      <c r="AD867">
        <v>1</v>
      </c>
      <c r="AE867">
        <v>1</v>
      </c>
      <c r="AF867" t="s">
        <v>134</v>
      </c>
      <c r="AG867">
        <v>69.827999999999989</v>
      </c>
      <c r="AH867">
        <v>2</v>
      </c>
      <c r="AI867">
        <v>35868256</v>
      </c>
      <c r="AJ867">
        <v>902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>
      <c r="A868">
        <f>ROW(Source!A840)</f>
        <v>840</v>
      </c>
      <c r="B868">
        <v>35868265</v>
      </c>
      <c r="C868">
        <v>35868255</v>
      </c>
      <c r="D868">
        <v>121548</v>
      </c>
      <c r="E868">
        <v>1</v>
      </c>
      <c r="F868">
        <v>1</v>
      </c>
      <c r="G868">
        <v>1</v>
      </c>
      <c r="H868">
        <v>1</v>
      </c>
      <c r="I868" t="s">
        <v>35</v>
      </c>
      <c r="J868" t="s">
        <v>3</v>
      </c>
      <c r="K868" t="s">
        <v>562</v>
      </c>
      <c r="L868">
        <v>608254</v>
      </c>
      <c r="N868">
        <v>1013</v>
      </c>
      <c r="O868" t="s">
        <v>563</v>
      </c>
      <c r="P868" t="s">
        <v>563</v>
      </c>
      <c r="Q868">
        <v>1</v>
      </c>
      <c r="X868">
        <v>0.57999999999999996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2</v>
      </c>
      <c r="AF868" t="s">
        <v>133</v>
      </c>
      <c r="AG868">
        <v>0.72499999999999998</v>
      </c>
      <c r="AH868">
        <v>2</v>
      </c>
      <c r="AI868">
        <v>35868257</v>
      </c>
      <c r="AJ868">
        <v>903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>
        <f>ROW(Source!A840)</f>
        <v>840</v>
      </c>
      <c r="B869">
        <v>35868266</v>
      </c>
      <c r="C869">
        <v>35868255</v>
      </c>
      <c r="D869">
        <v>29172556</v>
      </c>
      <c r="E869">
        <v>1</v>
      </c>
      <c r="F869">
        <v>1</v>
      </c>
      <c r="G869">
        <v>1</v>
      </c>
      <c r="H869">
        <v>2</v>
      </c>
      <c r="I869" t="s">
        <v>564</v>
      </c>
      <c r="J869" t="s">
        <v>565</v>
      </c>
      <c r="K869" t="s">
        <v>566</v>
      </c>
      <c r="L869">
        <v>1368</v>
      </c>
      <c r="N869">
        <v>1011</v>
      </c>
      <c r="O869" t="s">
        <v>567</v>
      </c>
      <c r="P869" t="s">
        <v>567</v>
      </c>
      <c r="Q869">
        <v>1</v>
      </c>
      <c r="X869">
        <v>0.57999999999999996</v>
      </c>
      <c r="Y869">
        <v>0</v>
      </c>
      <c r="Z869">
        <v>31.26</v>
      </c>
      <c r="AA869">
        <v>13.5</v>
      </c>
      <c r="AB869">
        <v>0</v>
      </c>
      <c r="AC869">
        <v>0</v>
      </c>
      <c r="AD869">
        <v>1</v>
      </c>
      <c r="AE869">
        <v>0</v>
      </c>
      <c r="AF869" t="s">
        <v>133</v>
      </c>
      <c r="AG869">
        <v>0.72499999999999998</v>
      </c>
      <c r="AH869">
        <v>2</v>
      </c>
      <c r="AI869">
        <v>35868258</v>
      </c>
      <c r="AJ869">
        <v>904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>
      <c r="A870">
        <f>ROW(Source!A840)</f>
        <v>840</v>
      </c>
      <c r="B870">
        <v>35868267</v>
      </c>
      <c r="C870">
        <v>35868255</v>
      </c>
      <c r="D870">
        <v>29174591</v>
      </c>
      <c r="E870">
        <v>1</v>
      </c>
      <c r="F870">
        <v>1</v>
      </c>
      <c r="G870">
        <v>1</v>
      </c>
      <c r="H870">
        <v>2</v>
      </c>
      <c r="I870" t="s">
        <v>589</v>
      </c>
      <c r="J870" t="s">
        <v>590</v>
      </c>
      <c r="K870" t="s">
        <v>591</v>
      </c>
      <c r="L870">
        <v>1368</v>
      </c>
      <c r="N870">
        <v>1011</v>
      </c>
      <c r="O870" t="s">
        <v>567</v>
      </c>
      <c r="P870" t="s">
        <v>567</v>
      </c>
      <c r="Q870">
        <v>1</v>
      </c>
      <c r="X870">
        <v>0.82</v>
      </c>
      <c r="Y870">
        <v>0</v>
      </c>
      <c r="Z870">
        <v>0.95</v>
      </c>
      <c r="AA870">
        <v>0</v>
      </c>
      <c r="AB870">
        <v>0</v>
      </c>
      <c r="AC870">
        <v>0</v>
      </c>
      <c r="AD870">
        <v>1</v>
      </c>
      <c r="AE870">
        <v>0</v>
      </c>
      <c r="AF870" t="s">
        <v>133</v>
      </c>
      <c r="AG870">
        <v>1.0249999999999999</v>
      </c>
      <c r="AH870">
        <v>2</v>
      </c>
      <c r="AI870">
        <v>35868259</v>
      </c>
      <c r="AJ870">
        <v>905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>
      <c r="A871">
        <f>ROW(Source!A840)</f>
        <v>840</v>
      </c>
      <c r="B871">
        <v>35868268</v>
      </c>
      <c r="C871">
        <v>35868255</v>
      </c>
      <c r="D871">
        <v>29174661</v>
      </c>
      <c r="E871">
        <v>1</v>
      </c>
      <c r="F871">
        <v>1</v>
      </c>
      <c r="G871">
        <v>1</v>
      </c>
      <c r="H871">
        <v>2</v>
      </c>
      <c r="I871" t="s">
        <v>618</v>
      </c>
      <c r="J871" t="s">
        <v>619</v>
      </c>
      <c r="K871" t="s">
        <v>620</v>
      </c>
      <c r="L871">
        <v>1368</v>
      </c>
      <c r="N871">
        <v>1011</v>
      </c>
      <c r="O871" t="s">
        <v>567</v>
      </c>
      <c r="P871" t="s">
        <v>567</v>
      </c>
      <c r="Q871">
        <v>1</v>
      </c>
      <c r="X871">
        <v>2.7</v>
      </c>
      <c r="Y871">
        <v>0</v>
      </c>
      <c r="Z871">
        <v>2.09</v>
      </c>
      <c r="AA871">
        <v>0</v>
      </c>
      <c r="AB871">
        <v>0</v>
      </c>
      <c r="AC871">
        <v>0</v>
      </c>
      <c r="AD871">
        <v>1</v>
      </c>
      <c r="AE871">
        <v>0</v>
      </c>
      <c r="AF871" t="s">
        <v>133</v>
      </c>
      <c r="AG871">
        <v>3.375</v>
      </c>
      <c r="AH871">
        <v>2</v>
      </c>
      <c r="AI871">
        <v>35868260</v>
      </c>
      <c r="AJ871">
        <v>906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>
        <f>ROW(Source!A840)</f>
        <v>840</v>
      </c>
      <c r="B872">
        <v>35868269</v>
      </c>
      <c r="C872">
        <v>35868255</v>
      </c>
      <c r="D872">
        <v>29174913</v>
      </c>
      <c r="E872">
        <v>1</v>
      </c>
      <c r="F872">
        <v>1</v>
      </c>
      <c r="G872">
        <v>1</v>
      </c>
      <c r="H872">
        <v>2</v>
      </c>
      <c r="I872" t="s">
        <v>578</v>
      </c>
      <c r="J872" t="s">
        <v>579</v>
      </c>
      <c r="K872" t="s">
        <v>580</v>
      </c>
      <c r="L872">
        <v>1368</v>
      </c>
      <c r="N872">
        <v>1011</v>
      </c>
      <c r="O872" t="s">
        <v>567</v>
      </c>
      <c r="P872" t="s">
        <v>567</v>
      </c>
      <c r="Q872">
        <v>1</v>
      </c>
      <c r="X872">
        <v>0.84</v>
      </c>
      <c r="Y872">
        <v>0</v>
      </c>
      <c r="Z872">
        <v>87.17</v>
      </c>
      <c r="AA872">
        <v>11.6</v>
      </c>
      <c r="AB872">
        <v>0</v>
      </c>
      <c r="AC872">
        <v>0</v>
      </c>
      <c r="AD872">
        <v>1</v>
      </c>
      <c r="AE872">
        <v>0</v>
      </c>
      <c r="AF872" t="s">
        <v>133</v>
      </c>
      <c r="AG872">
        <v>1.05</v>
      </c>
      <c r="AH872">
        <v>2</v>
      </c>
      <c r="AI872">
        <v>35868261</v>
      </c>
      <c r="AJ872">
        <v>907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>
        <f>ROW(Source!A840)</f>
        <v>840</v>
      </c>
      <c r="B873">
        <v>35868270</v>
      </c>
      <c r="C873">
        <v>35868255</v>
      </c>
      <c r="D873">
        <v>29114332</v>
      </c>
      <c r="E873">
        <v>1</v>
      </c>
      <c r="F873">
        <v>1</v>
      </c>
      <c r="G873">
        <v>1</v>
      </c>
      <c r="H873">
        <v>3</v>
      </c>
      <c r="I873" t="s">
        <v>603</v>
      </c>
      <c r="J873" t="s">
        <v>604</v>
      </c>
      <c r="K873" t="s">
        <v>605</v>
      </c>
      <c r="L873">
        <v>1348</v>
      </c>
      <c r="N873">
        <v>1009</v>
      </c>
      <c r="O873" t="s">
        <v>30</v>
      </c>
      <c r="P873" t="s">
        <v>30</v>
      </c>
      <c r="Q873">
        <v>1000</v>
      </c>
      <c r="X873">
        <v>1.23E-2</v>
      </c>
      <c r="Y873">
        <v>11978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 t="s">
        <v>3</v>
      </c>
      <c r="AG873">
        <v>1.23E-2</v>
      </c>
      <c r="AH873">
        <v>2</v>
      </c>
      <c r="AI873">
        <v>35868262</v>
      </c>
      <c r="AJ873">
        <v>908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>
      <c r="A874">
        <f>ROW(Source!A840)</f>
        <v>840</v>
      </c>
      <c r="B874">
        <v>35868271</v>
      </c>
      <c r="C874">
        <v>35868255</v>
      </c>
      <c r="D874">
        <v>29130788</v>
      </c>
      <c r="E874">
        <v>1</v>
      </c>
      <c r="F874">
        <v>1</v>
      </c>
      <c r="G874">
        <v>1</v>
      </c>
      <c r="H874">
        <v>3</v>
      </c>
      <c r="I874" t="s">
        <v>621</v>
      </c>
      <c r="J874" t="s">
        <v>622</v>
      </c>
      <c r="K874" t="s">
        <v>623</v>
      </c>
      <c r="L874">
        <v>1339</v>
      </c>
      <c r="N874">
        <v>1007</v>
      </c>
      <c r="O874" t="s">
        <v>617</v>
      </c>
      <c r="P874" t="s">
        <v>617</v>
      </c>
      <c r="Q874">
        <v>1</v>
      </c>
      <c r="X874">
        <v>2.88</v>
      </c>
      <c r="Y874">
        <v>2156.0100000000002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 t="s">
        <v>3</v>
      </c>
      <c r="AG874">
        <v>2.88</v>
      </c>
      <c r="AH874">
        <v>2</v>
      </c>
      <c r="AI874">
        <v>35868263</v>
      </c>
      <c r="AJ874">
        <v>909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>
      <c r="A875">
        <f>ROW(Source!A841)</f>
        <v>841</v>
      </c>
      <c r="B875">
        <v>35868280</v>
      </c>
      <c r="C875">
        <v>35868272</v>
      </c>
      <c r="D875">
        <v>18408291</v>
      </c>
      <c r="E875">
        <v>1</v>
      </c>
      <c r="F875">
        <v>1</v>
      </c>
      <c r="G875">
        <v>1</v>
      </c>
      <c r="H875">
        <v>1</v>
      </c>
      <c r="I875" t="s">
        <v>606</v>
      </c>
      <c r="J875" t="s">
        <v>3</v>
      </c>
      <c r="K875" t="s">
        <v>607</v>
      </c>
      <c r="L875">
        <v>1369</v>
      </c>
      <c r="N875">
        <v>1013</v>
      </c>
      <c r="O875" t="s">
        <v>561</v>
      </c>
      <c r="P875" t="s">
        <v>561</v>
      </c>
      <c r="Q875">
        <v>1</v>
      </c>
      <c r="X875">
        <v>31.26</v>
      </c>
      <c r="Y875">
        <v>0</v>
      </c>
      <c r="Z875">
        <v>0</v>
      </c>
      <c r="AA875">
        <v>0</v>
      </c>
      <c r="AB875">
        <v>8.17</v>
      </c>
      <c r="AC875">
        <v>0</v>
      </c>
      <c r="AD875">
        <v>1</v>
      </c>
      <c r="AE875">
        <v>1</v>
      </c>
      <c r="AF875" t="s">
        <v>134</v>
      </c>
      <c r="AG875">
        <v>35.948999999999998</v>
      </c>
      <c r="AH875">
        <v>2</v>
      </c>
      <c r="AI875">
        <v>35868273</v>
      </c>
      <c r="AJ875">
        <v>910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>
        <f>ROW(Source!A841)</f>
        <v>841</v>
      </c>
      <c r="B876">
        <v>35868281</v>
      </c>
      <c r="C876">
        <v>35868272</v>
      </c>
      <c r="D876">
        <v>121548</v>
      </c>
      <c r="E876">
        <v>1</v>
      </c>
      <c r="F876">
        <v>1</v>
      </c>
      <c r="G876">
        <v>1</v>
      </c>
      <c r="H876">
        <v>1</v>
      </c>
      <c r="I876" t="s">
        <v>35</v>
      </c>
      <c r="J876" t="s">
        <v>3</v>
      </c>
      <c r="K876" t="s">
        <v>562</v>
      </c>
      <c r="L876">
        <v>608254</v>
      </c>
      <c r="N876">
        <v>1013</v>
      </c>
      <c r="O876" t="s">
        <v>563</v>
      </c>
      <c r="P876" t="s">
        <v>563</v>
      </c>
      <c r="Q876">
        <v>1</v>
      </c>
      <c r="X876">
        <v>6.7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2</v>
      </c>
      <c r="AF876" t="s">
        <v>133</v>
      </c>
      <c r="AG876">
        <v>8.375</v>
      </c>
      <c r="AH876">
        <v>2</v>
      </c>
      <c r="AI876">
        <v>35868274</v>
      </c>
      <c r="AJ876">
        <v>911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>
      <c r="A877">
        <f>ROW(Source!A841)</f>
        <v>841</v>
      </c>
      <c r="B877">
        <v>35868282</v>
      </c>
      <c r="C877">
        <v>35868272</v>
      </c>
      <c r="D877">
        <v>29172710</v>
      </c>
      <c r="E877">
        <v>1</v>
      </c>
      <c r="F877">
        <v>1</v>
      </c>
      <c r="G877">
        <v>1</v>
      </c>
      <c r="H877">
        <v>2</v>
      </c>
      <c r="I877" t="s">
        <v>570</v>
      </c>
      <c r="J877" t="s">
        <v>571</v>
      </c>
      <c r="K877" t="s">
        <v>572</v>
      </c>
      <c r="L877">
        <v>1368</v>
      </c>
      <c r="N877">
        <v>1011</v>
      </c>
      <c r="O877" t="s">
        <v>567</v>
      </c>
      <c r="P877" t="s">
        <v>567</v>
      </c>
      <c r="Q877">
        <v>1</v>
      </c>
      <c r="X877">
        <v>6.7</v>
      </c>
      <c r="Y877">
        <v>0</v>
      </c>
      <c r="Z877">
        <v>46.56</v>
      </c>
      <c r="AA877">
        <v>10.06</v>
      </c>
      <c r="AB877">
        <v>0</v>
      </c>
      <c r="AC877">
        <v>0</v>
      </c>
      <c r="AD877">
        <v>1</v>
      </c>
      <c r="AE877">
        <v>0</v>
      </c>
      <c r="AF877" t="s">
        <v>133</v>
      </c>
      <c r="AG877">
        <v>8.375</v>
      </c>
      <c r="AH877">
        <v>2</v>
      </c>
      <c r="AI877">
        <v>35868275</v>
      </c>
      <c r="AJ877">
        <v>912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>
        <f>ROW(Source!A841)</f>
        <v>841</v>
      </c>
      <c r="B878">
        <v>35868283</v>
      </c>
      <c r="C878">
        <v>35868272</v>
      </c>
      <c r="D878">
        <v>29173472</v>
      </c>
      <c r="E878">
        <v>1</v>
      </c>
      <c r="F878">
        <v>1</v>
      </c>
      <c r="G878">
        <v>1</v>
      </c>
      <c r="H878">
        <v>2</v>
      </c>
      <c r="I878" t="s">
        <v>624</v>
      </c>
      <c r="J878" t="s">
        <v>625</v>
      </c>
      <c r="K878" t="s">
        <v>626</v>
      </c>
      <c r="L878">
        <v>1368</v>
      </c>
      <c r="N878">
        <v>1011</v>
      </c>
      <c r="O878" t="s">
        <v>567</v>
      </c>
      <c r="P878" t="s">
        <v>567</v>
      </c>
      <c r="Q878">
        <v>1</v>
      </c>
      <c r="X878">
        <v>11</v>
      </c>
      <c r="Y878">
        <v>0</v>
      </c>
      <c r="Z878">
        <v>3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133</v>
      </c>
      <c r="AG878">
        <v>13.75</v>
      </c>
      <c r="AH878">
        <v>2</v>
      </c>
      <c r="AI878">
        <v>35868276</v>
      </c>
      <c r="AJ878">
        <v>913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>
        <f>ROW(Source!A841)</f>
        <v>841</v>
      </c>
      <c r="B879">
        <v>35868284</v>
      </c>
      <c r="C879">
        <v>35868272</v>
      </c>
      <c r="D879">
        <v>29174913</v>
      </c>
      <c r="E879">
        <v>1</v>
      </c>
      <c r="F879">
        <v>1</v>
      </c>
      <c r="G879">
        <v>1</v>
      </c>
      <c r="H879">
        <v>2</v>
      </c>
      <c r="I879" t="s">
        <v>578</v>
      </c>
      <c r="J879" t="s">
        <v>579</v>
      </c>
      <c r="K879" t="s">
        <v>580</v>
      </c>
      <c r="L879">
        <v>1368</v>
      </c>
      <c r="N879">
        <v>1011</v>
      </c>
      <c r="O879" t="s">
        <v>567</v>
      </c>
      <c r="P879" t="s">
        <v>567</v>
      </c>
      <c r="Q879">
        <v>1</v>
      </c>
      <c r="X879">
        <v>0.35</v>
      </c>
      <c r="Y879">
        <v>0</v>
      </c>
      <c r="Z879">
        <v>87.17</v>
      </c>
      <c r="AA879">
        <v>11.6</v>
      </c>
      <c r="AB879">
        <v>0</v>
      </c>
      <c r="AC879">
        <v>0</v>
      </c>
      <c r="AD879">
        <v>1</v>
      </c>
      <c r="AE879">
        <v>0</v>
      </c>
      <c r="AF879" t="s">
        <v>133</v>
      </c>
      <c r="AG879">
        <v>0.4375</v>
      </c>
      <c r="AH879">
        <v>2</v>
      </c>
      <c r="AI879">
        <v>35868277</v>
      </c>
      <c r="AJ879">
        <v>914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>
      <c r="A880">
        <f>ROW(Source!A841)</f>
        <v>841</v>
      </c>
      <c r="B880">
        <v>35868285</v>
      </c>
      <c r="C880">
        <v>35868272</v>
      </c>
      <c r="D880">
        <v>29114687</v>
      </c>
      <c r="E880">
        <v>1</v>
      </c>
      <c r="F880">
        <v>1</v>
      </c>
      <c r="G880">
        <v>1</v>
      </c>
      <c r="H880">
        <v>3</v>
      </c>
      <c r="I880" t="s">
        <v>627</v>
      </c>
      <c r="J880" t="s">
        <v>628</v>
      </c>
      <c r="K880" t="s">
        <v>629</v>
      </c>
      <c r="L880">
        <v>1348</v>
      </c>
      <c r="N880">
        <v>1009</v>
      </c>
      <c r="O880" t="s">
        <v>30</v>
      </c>
      <c r="P880" t="s">
        <v>30</v>
      </c>
      <c r="Q880">
        <v>1000</v>
      </c>
      <c r="X880">
        <v>1.8E-3</v>
      </c>
      <c r="Y880">
        <v>16974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3</v>
      </c>
      <c r="AG880">
        <v>1.8E-3</v>
      </c>
      <c r="AH880">
        <v>2</v>
      </c>
      <c r="AI880">
        <v>35868278</v>
      </c>
      <c r="AJ880">
        <v>915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>
      <c r="A881">
        <f>ROW(Source!A841)</f>
        <v>841</v>
      </c>
      <c r="B881">
        <v>35868286</v>
      </c>
      <c r="C881">
        <v>35868272</v>
      </c>
      <c r="D881">
        <v>29115292</v>
      </c>
      <c r="E881">
        <v>1</v>
      </c>
      <c r="F881">
        <v>1</v>
      </c>
      <c r="G881">
        <v>1</v>
      </c>
      <c r="H881">
        <v>3</v>
      </c>
      <c r="I881" t="s">
        <v>630</v>
      </c>
      <c r="J881" t="s">
        <v>631</v>
      </c>
      <c r="K881" t="s">
        <v>632</v>
      </c>
      <c r="L881">
        <v>1339</v>
      </c>
      <c r="N881">
        <v>1007</v>
      </c>
      <c r="O881" t="s">
        <v>617</v>
      </c>
      <c r="P881" t="s">
        <v>617</v>
      </c>
      <c r="Q881">
        <v>1</v>
      </c>
      <c r="X881">
        <v>1.24</v>
      </c>
      <c r="Y881">
        <v>4478.33</v>
      </c>
      <c r="Z881">
        <v>0</v>
      </c>
      <c r="AA881">
        <v>0</v>
      </c>
      <c r="AB881">
        <v>0</v>
      </c>
      <c r="AC881">
        <v>0</v>
      </c>
      <c r="AD881">
        <v>1</v>
      </c>
      <c r="AE881">
        <v>0</v>
      </c>
      <c r="AF881" t="s">
        <v>3</v>
      </c>
      <c r="AG881">
        <v>1.24</v>
      </c>
      <c r="AH881">
        <v>2</v>
      </c>
      <c r="AI881">
        <v>35868279</v>
      </c>
      <c r="AJ881">
        <v>916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>
      <c r="A882">
        <f>ROW(Source!A842)</f>
        <v>842</v>
      </c>
      <c r="B882">
        <v>35868296</v>
      </c>
      <c r="C882">
        <v>35868287</v>
      </c>
      <c r="D882">
        <v>18410542</v>
      </c>
      <c r="E882">
        <v>1</v>
      </c>
      <c r="F882">
        <v>1</v>
      </c>
      <c r="G882">
        <v>1</v>
      </c>
      <c r="H882">
        <v>1</v>
      </c>
      <c r="I882" t="s">
        <v>807</v>
      </c>
      <c r="J882" t="s">
        <v>3</v>
      </c>
      <c r="K882" t="s">
        <v>808</v>
      </c>
      <c r="L882">
        <v>1369</v>
      </c>
      <c r="N882">
        <v>1013</v>
      </c>
      <c r="O882" t="s">
        <v>561</v>
      </c>
      <c r="P882" t="s">
        <v>561</v>
      </c>
      <c r="Q882">
        <v>1</v>
      </c>
      <c r="X882">
        <v>31.41</v>
      </c>
      <c r="Y882">
        <v>0</v>
      </c>
      <c r="Z882">
        <v>0</v>
      </c>
      <c r="AA882">
        <v>0</v>
      </c>
      <c r="AB882">
        <v>8.31</v>
      </c>
      <c r="AC882">
        <v>0</v>
      </c>
      <c r="AD882">
        <v>1</v>
      </c>
      <c r="AE882">
        <v>1</v>
      </c>
      <c r="AF882" t="s">
        <v>134</v>
      </c>
      <c r="AG882">
        <v>36.121499999999997</v>
      </c>
      <c r="AH882">
        <v>2</v>
      </c>
      <c r="AI882">
        <v>35868288</v>
      </c>
      <c r="AJ882">
        <v>917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>
        <f>ROW(Source!A842)</f>
        <v>842</v>
      </c>
      <c r="B883">
        <v>35868297</v>
      </c>
      <c r="C883">
        <v>35868287</v>
      </c>
      <c r="D883">
        <v>121548</v>
      </c>
      <c r="E883">
        <v>1</v>
      </c>
      <c r="F883">
        <v>1</v>
      </c>
      <c r="G883">
        <v>1</v>
      </c>
      <c r="H883">
        <v>1</v>
      </c>
      <c r="I883" t="s">
        <v>35</v>
      </c>
      <c r="J883" t="s">
        <v>3</v>
      </c>
      <c r="K883" t="s">
        <v>562</v>
      </c>
      <c r="L883">
        <v>608254</v>
      </c>
      <c r="N883">
        <v>1013</v>
      </c>
      <c r="O883" t="s">
        <v>563</v>
      </c>
      <c r="P883" t="s">
        <v>563</v>
      </c>
      <c r="Q883">
        <v>1</v>
      </c>
      <c r="X883">
        <v>0.34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2</v>
      </c>
      <c r="AF883" t="s">
        <v>133</v>
      </c>
      <c r="AG883">
        <v>0.42500000000000004</v>
      </c>
      <c r="AH883">
        <v>2</v>
      </c>
      <c r="AI883">
        <v>35868289</v>
      </c>
      <c r="AJ883">
        <v>918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>
        <f>ROW(Source!A842)</f>
        <v>842</v>
      </c>
      <c r="B884">
        <v>35868298</v>
      </c>
      <c r="C884">
        <v>35868287</v>
      </c>
      <c r="D884">
        <v>29172556</v>
      </c>
      <c r="E884">
        <v>1</v>
      </c>
      <c r="F884">
        <v>1</v>
      </c>
      <c r="G884">
        <v>1</v>
      </c>
      <c r="H884">
        <v>2</v>
      </c>
      <c r="I884" t="s">
        <v>564</v>
      </c>
      <c r="J884" t="s">
        <v>565</v>
      </c>
      <c r="K884" t="s">
        <v>566</v>
      </c>
      <c r="L884">
        <v>1368</v>
      </c>
      <c r="N884">
        <v>1011</v>
      </c>
      <c r="O884" t="s">
        <v>567</v>
      </c>
      <c r="P884" t="s">
        <v>567</v>
      </c>
      <c r="Q884">
        <v>1</v>
      </c>
      <c r="X884">
        <v>0.34</v>
      </c>
      <c r="Y884">
        <v>0</v>
      </c>
      <c r="Z884">
        <v>31.26</v>
      </c>
      <c r="AA884">
        <v>13.5</v>
      </c>
      <c r="AB884">
        <v>0</v>
      </c>
      <c r="AC884">
        <v>0</v>
      </c>
      <c r="AD884">
        <v>1</v>
      </c>
      <c r="AE884">
        <v>0</v>
      </c>
      <c r="AF884" t="s">
        <v>133</v>
      </c>
      <c r="AG884">
        <v>0.42500000000000004</v>
      </c>
      <c r="AH884">
        <v>2</v>
      </c>
      <c r="AI884">
        <v>35868290</v>
      </c>
      <c r="AJ884">
        <v>919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>
      <c r="A885">
        <f>ROW(Source!A842)</f>
        <v>842</v>
      </c>
      <c r="B885">
        <v>35868299</v>
      </c>
      <c r="C885">
        <v>35868287</v>
      </c>
      <c r="D885">
        <v>29174663</v>
      </c>
      <c r="E885">
        <v>1</v>
      </c>
      <c r="F885">
        <v>1</v>
      </c>
      <c r="G885">
        <v>1</v>
      </c>
      <c r="H885">
        <v>2</v>
      </c>
      <c r="I885" t="s">
        <v>809</v>
      </c>
      <c r="J885" t="s">
        <v>810</v>
      </c>
      <c r="K885" t="s">
        <v>811</v>
      </c>
      <c r="L885">
        <v>1368</v>
      </c>
      <c r="N885">
        <v>1011</v>
      </c>
      <c r="O885" t="s">
        <v>567</v>
      </c>
      <c r="P885" t="s">
        <v>567</v>
      </c>
      <c r="Q885">
        <v>1</v>
      </c>
      <c r="X885">
        <v>5.3</v>
      </c>
      <c r="Y885">
        <v>0</v>
      </c>
      <c r="Z885">
        <v>3.4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133</v>
      </c>
      <c r="AG885">
        <v>6.625</v>
      </c>
      <c r="AH885">
        <v>2</v>
      </c>
      <c r="AI885">
        <v>35868291</v>
      </c>
      <c r="AJ885">
        <v>920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>
      <c r="A886">
        <f>ROW(Source!A842)</f>
        <v>842</v>
      </c>
      <c r="B886">
        <v>35868300</v>
      </c>
      <c r="C886">
        <v>35868287</v>
      </c>
      <c r="D886">
        <v>29174913</v>
      </c>
      <c r="E886">
        <v>1</v>
      </c>
      <c r="F886">
        <v>1</v>
      </c>
      <c r="G886">
        <v>1</v>
      </c>
      <c r="H886">
        <v>2</v>
      </c>
      <c r="I886" t="s">
        <v>578</v>
      </c>
      <c r="J886" t="s">
        <v>579</v>
      </c>
      <c r="K886" t="s">
        <v>580</v>
      </c>
      <c r="L886">
        <v>1368</v>
      </c>
      <c r="N886">
        <v>1011</v>
      </c>
      <c r="O886" t="s">
        <v>567</v>
      </c>
      <c r="P886" t="s">
        <v>567</v>
      </c>
      <c r="Q886">
        <v>1</v>
      </c>
      <c r="X886">
        <v>0.48</v>
      </c>
      <c r="Y886">
        <v>0</v>
      </c>
      <c r="Z886">
        <v>87.17</v>
      </c>
      <c r="AA886">
        <v>11.6</v>
      </c>
      <c r="AB886">
        <v>0</v>
      </c>
      <c r="AC886">
        <v>0</v>
      </c>
      <c r="AD886">
        <v>1</v>
      </c>
      <c r="AE886">
        <v>0</v>
      </c>
      <c r="AF886" t="s">
        <v>133</v>
      </c>
      <c r="AG886">
        <v>0.6</v>
      </c>
      <c r="AH886">
        <v>2</v>
      </c>
      <c r="AI886">
        <v>35868292</v>
      </c>
      <c r="AJ886">
        <v>921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>
      <c r="A887">
        <f>ROW(Source!A842)</f>
        <v>842</v>
      </c>
      <c r="B887">
        <v>35868301</v>
      </c>
      <c r="C887">
        <v>35868287</v>
      </c>
      <c r="D887">
        <v>29110876</v>
      </c>
      <c r="E887">
        <v>1</v>
      </c>
      <c r="F887">
        <v>1</v>
      </c>
      <c r="G887">
        <v>1</v>
      </c>
      <c r="H887">
        <v>3</v>
      </c>
      <c r="I887" t="s">
        <v>299</v>
      </c>
      <c r="J887" t="s">
        <v>301</v>
      </c>
      <c r="K887" t="s">
        <v>300</v>
      </c>
      <c r="L887">
        <v>1327</v>
      </c>
      <c r="N887">
        <v>1005</v>
      </c>
      <c r="O887" t="s">
        <v>155</v>
      </c>
      <c r="P887" t="s">
        <v>155</v>
      </c>
      <c r="Q887">
        <v>1</v>
      </c>
      <c r="X887">
        <v>102</v>
      </c>
      <c r="Y887">
        <v>67.8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0</v>
      </c>
      <c r="AF887" t="s">
        <v>3</v>
      </c>
      <c r="AG887">
        <v>102</v>
      </c>
      <c r="AH887">
        <v>2</v>
      </c>
      <c r="AI887">
        <v>35868293</v>
      </c>
      <c r="AJ887">
        <v>922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>
      <c r="A888">
        <f>ROW(Source!A842)</f>
        <v>842</v>
      </c>
      <c r="B888">
        <v>35868302</v>
      </c>
      <c r="C888">
        <v>35868287</v>
      </c>
      <c r="D888">
        <v>29110762</v>
      </c>
      <c r="E888">
        <v>1</v>
      </c>
      <c r="F888">
        <v>1</v>
      </c>
      <c r="G888">
        <v>1</v>
      </c>
      <c r="H888">
        <v>3</v>
      </c>
      <c r="I888" t="s">
        <v>640</v>
      </c>
      <c r="J888" t="s">
        <v>812</v>
      </c>
      <c r="K888" t="s">
        <v>642</v>
      </c>
      <c r="L888">
        <v>1308</v>
      </c>
      <c r="N888">
        <v>1003</v>
      </c>
      <c r="O888" t="s">
        <v>65</v>
      </c>
      <c r="P888" t="s">
        <v>65</v>
      </c>
      <c r="Q888">
        <v>100</v>
      </c>
      <c r="X888">
        <v>0.68</v>
      </c>
      <c r="Y888">
        <v>99.4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0</v>
      </c>
      <c r="AF888" t="s">
        <v>3</v>
      </c>
      <c r="AG888">
        <v>0.68</v>
      </c>
      <c r="AH888">
        <v>2</v>
      </c>
      <c r="AI888">
        <v>35868294</v>
      </c>
      <c r="AJ888">
        <v>923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>
        <f>ROW(Source!A845)</f>
        <v>845</v>
      </c>
      <c r="B889">
        <v>35868318</v>
      </c>
      <c r="C889">
        <v>35868305</v>
      </c>
      <c r="D889">
        <v>18413230</v>
      </c>
      <c r="E889">
        <v>1</v>
      </c>
      <c r="F889">
        <v>1</v>
      </c>
      <c r="G889">
        <v>1</v>
      </c>
      <c r="H889">
        <v>1</v>
      </c>
      <c r="I889" t="s">
        <v>587</v>
      </c>
      <c r="J889" t="s">
        <v>3</v>
      </c>
      <c r="K889" t="s">
        <v>588</v>
      </c>
      <c r="L889">
        <v>1369</v>
      </c>
      <c r="N889">
        <v>1013</v>
      </c>
      <c r="O889" t="s">
        <v>561</v>
      </c>
      <c r="P889" t="s">
        <v>561</v>
      </c>
      <c r="Q889">
        <v>1</v>
      </c>
      <c r="X889">
        <v>6.66</v>
      </c>
      <c r="Y889">
        <v>0</v>
      </c>
      <c r="Z889">
        <v>0</v>
      </c>
      <c r="AA889">
        <v>0</v>
      </c>
      <c r="AB889">
        <v>9.18</v>
      </c>
      <c r="AC889">
        <v>0</v>
      </c>
      <c r="AD889">
        <v>1</v>
      </c>
      <c r="AE889">
        <v>1</v>
      </c>
      <c r="AF889" t="s">
        <v>134</v>
      </c>
      <c r="AG889">
        <v>7.6589999999999998</v>
      </c>
      <c r="AH889">
        <v>2</v>
      </c>
      <c r="AI889">
        <v>35868306</v>
      </c>
      <c r="AJ889">
        <v>925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>
        <f>ROW(Source!A845)</f>
        <v>845</v>
      </c>
      <c r="B890">
        <v>35868319</v>
      </c>
      <c r="C890">
        <v>35868305</v>
      </c>
      <c r="D890">
        <v>29173472</v>
      </c>
      <c r="E890">
        <v>1</v>
      </c>
      <c r="F890">
        <v>1</v>
      </c>
      <c r="G890">
        <v>1</v>
      </c>
      <c r="H890">
        <v>2</v>
      </c>
      <c r="I890" t="s">
        <v>624</v>
      </c>
      <c r="J890" t="s">
        <v>625</v>
      </c>
      <c r="K890" t="s">
        <v>626</v>
      </c>
      <c r="L890">
        <v>1368</v>
      </c>
      <c r="N890">
        <v>1011</v>
      </c>
      <c r="O890" t="s">
        <v>567</v>
      </c>
      <c r="P890" t="s">
        <v>567</v>
      </c>
      <c r="Q890">
        <v>1</v>
      </c>
      <c r="X890">
        <v>2.0099999999999998</v>
      </c>
      <c r="Y890">
        <v>0</v>
      </c>
      <c r="Z890">
        <v>3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133</v>
      </c>
      <c r="AG890">
        <v>2.5124999999999997</v>
      </c>
      <c r="AH890">
        <v>2</v>
      </c>
      <c r="AI890">
        <v>35868307</v>
      </c>
      <c r="AJ890">
        <v>926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>
      <c r="A891">
        <f>ROW(Source!A845)</f>
        <v>845</v>
      </c>
      <c r="B891">
        <v>35868320</v>
      </c>
      <c r="C891">
        <v>35868305</v>
      </c>
      <c r="D891">
        <v>29174500</v>
      </c>
      <c r="E891">
        <v>1</v>
      </c>
      <c r="F891">
        <v>1</v>
      </c>
      <c r="G891">
        <v>1</v>
      </c>
      <c r="H891">
        <v>2</v>
      </c>
      <c r="I891" t="s">
        <v>646</v>
      </c>
      <c r="J891" t="s">
        <v>647</v>
      </c>
      <c r="K891" t="s">
        <v>648</v>
      </c>
      <c r="L891">
        <v>1368</v>
      </c>
      <c r="N891">
        <v>1011</v>
      </c>
      <c r="O891" t="s">
        <v>567</v>
      </c>
      <c r="P891" t="s">
        <v>567</v>
      </c>
      <c r="Q891">
        <v>1</v>
      </c>
      <c r="X891">
        <v>1.33</v>
      </c>
      <c r="Y891">
        <v>0</v>
      </c>
      <c r="Z891">
        <v>1.95</v>
      </c>
      <c r="AA891">
        <v>0</v>
      </c>
      <c r="AB891">
        <v>0</v>
      </c>
      <c r="AC891">
        <v>0</v>
      </c>
      <c r="AD891">
        <v>1</v>
      </c>
      <c r="AE891">
        <v>0</v>
      </c>
      <c r="AF891" t="s">
        <v>133</v>
      </c>
      <c r="AG891">
        <v>1.6625000000000001</v>
      </c>
      <c r="AH891">
        <v>2</v>
      </c>
      <c r="AI891">
        <v>35868308</v>
      </c>
      <c r="AJ891">
        <v>927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>
        <f>ROW(Source!A845)</f>
        <v>845</v>
      </c>
      <c r="B892">
        <v>35868321</v>
      </c>
      <c r="C892">
        <v>35868305</v>
      </c>
      <c r="D892">
        <v>29174913</v>
      </c>
      <c r="E892">
        <v>1</v>
      </c>
      <c r="F892">
        <v>1</v>
      </c>
      <c r="G892">
        <v>1</v>
      </c>
      <c r="H892">
        <v>2</v>
      </c>
      <c r="I892" t="s">
        <v>578</v>
      </c>
      <c r="J892" t="s">
        <v>579</v>
      </c>
      <c r="K892" t="s">
        <v>580</v>
      </c>
      <c r="L892">
        <v>1368</v>
      </c>
      <c r="N892">
        <v>1011</v>
      </c>
      <c r="O892" t="s">
        <v>567</v>
      </c>
      <c r="P892" t="s">
        <v>567</v>
      </c>
      <c r="Q892">
        <v>1</v>
      </c>
      <c r="X892">
        <v>0.03</v>
      </c>
      <c r="Y892">
        <v>0</v>
      </c>
      <c r="Z892">
        <v>87.17</v>
      </c>
      <c r="AA892">
        <v>11.6</v>
      </c>
      <c r="AB892">
        <v>0</v>
      </c>
      <c r="AC892">
        <v>0</v>
      </c>
      <c r="AD892">
        <v>1</v>
      </c>
      <c r="AE892">
        <v>0</v>
      </c>
      <c r="AF892" t="s">
        <v>133</v>
      </c>
      <c r="AG892">
        <v>3.7499999999999999E-2</v>
      </c>
      <c r="AH892">
        <v>2</v>
      </c>
      <c r="AI892">
        <v>35868309</v>
      </c>
      <c r="AJ892">
        <v>928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>
      <c r="A893">
        <f>ROW(Source!A845)</f>
        <v>845</v>
      </c>
      <c r="B893">
        <v>35868322</v>
      </c>
      <c r="C893">
        <v>35868305</v>
      </c>
      <c r="D893">
        <v>29114471</v>
      </c>
      <c r="E893">
        <v>1</v>
      </c>
      <c r="F893">
        <v>1</v>
      </c>
      <c r="G893">
        <v>1</v>
      </c>
      <c r="H893">
        <v>3</v>
      </c>
      <c r="I893" t="s">
        <v>649</v>
      </c>
      <c r="J893" t="s">
        <v>650</v>
      </c>
      <c r="K893" t="s">
        <v>651</v>
      </c>
      <c r="L893">
        <v>1358</v>
      </c>
      <c r="N893">
        <v>1010</v>
      </c>
      <c r="O893" t="s">
        <v>652</v>
      </c>
      <c r="P893" t="s">
        <v>652</v>
      </c>
      <c r="Q893">
        <v>10</v>
      </c>
      <c r="X893">
        <v>26.3</v>
      </c>
      <c r="Y893">
        <v>1.6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0</v>
      </c>
      <c r="AF893" t="s">
        <v>3</v>
      </c>
      <c r="AG893">
        <v>26.3</v>
      </c>
      <c r="AH893">
        <v>2</v>
      </c>
      <c r="AI893">
        <v>35868310</v>
      </c>
      <c r="AJ893">
        <v>929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>
      <c r="A894">
        <f>ROW(Source!A845)</f>
        <v>845</v>
      </c>
      <c r="B894">
        <v>35868323</v>
      </c>
      <c r="C894">
        <v>35868305</v>
      </c>
      <c r="D894">
        <v>29114305</v>
      </c>
      <c r="E894">
        <v>1</v>
      </c>
      <c r="F894">
        <v>1</v>
      </c>
      <c r="G894">
        <v>1</v>
      </c>
      <c r="H894">
        <v>3</v>
      </c>
      <c r="I894" t="s">
        <v>653</v>
      </c>
      <c r="J894" t="s">
        <v>654</v>
      </c>
      <c r="K894" t="s">
        <v>655</v>
      </c>
      <c r="L894">
        <v>1354</v>
      </c>
      <c r="N894">
        <v>1010</v>
      </c>
      <c r="O894" t="s">
        <v>237</v>
      </c>
      <c r="P894" t="s">
        <v>237</v>
      </c>
      <c r="Q894">
        <v>1</v>
      </c>
      <c r="X894">
        <v>263</v>
      </c>
      <c r="Y894">
        <v>0.12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0</v>
      </c>
      <c r="AF894" t="s">
        <v>3</v>
      </c>
      <c r="AG894">
        <v>263</v>
      </c>
      <c r="AH894">
        <v>2</v>
      </c>
      <c r="AI894">
        <v>35868311</v>
      </c>
      <c r="AJ894">
        <v>930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>
      <c r="A895">
        <f>ROW(Source!A845)</f>
        <v>845</v>
      </c>
      <c r="B895">
        <v>35868324</v>
      </c>
      <c r="C895">
        <v>35868305</v>
      </c>
      <c r="D895">
        <v>29111012</v>
      </c>
      <c r="E895">
        <v>1</v>
      </c>
      <c r="F895">
        <v>1</v>
      </c>
      <c r="G895">
        <v>1</v>
      </c>
      <c r="H895">
        <v>3</v>
      </c>
      <c r="I895" t="s">
        <v>656</v>
      </c>
      <c r="J895" t="s">
        <v>657</v>
      </c>
      <c r="K895" t="s">
        <v>658</v>
      </c>
      <c r="L895">
        <v>1354</v>
      </c>
      <c r="N895">
        <v>1010</v>
      </c>
      <c r="O895" t="s">
        <v>237</v>
      </c>
      <c r="P895" t="s">
        <v>237</v>
      </c>
      <c r="Q895">
        <v>1</v>
      </c>
      <c r="X895">
        <v>7</v>
      </c>
      <c r="Y895">
        <v>1.29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0</v>
      </c>
      <c r="AF895" t="s">
        <v>3</v>
      </c>
      <c r="AG895">
        <v>7</v>
      </c>
      <c r="AH895">
        <v>2</v>
      </c>
      <c r="AI895">
        <v>35868312</v>
      </c>
      <c r="AJ895">
        <v>931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>
      <c r="A896">
        <f>ROW(Source!A845)</f>
        <v>845</v>
      </c>
      <c r="B896">
        <v>35868325</v>
      </c>
      <c r="C896">
        <v>35868305</v>
      </c>
      <c r="D896">
        <v>29111013</v>
      </c>
      <c r="E896">
        <v>1</v>
      </c>
      <c r="F896">
        <v>1</v>
      </c>
      <c r="G896">
        <v>1</v>
      </c>
      <c r="H896">
        <v>3</v>
      </c>
      <c r="I896" t="s">
        <v>659</v>
      </c>
      <c r="J896" t="s">
        <v>660</v>
      </c>
      <c r="K896" t="s">
        <v>661</v>
      </c>
      <c r="L896">
        <v>1354</v>
      </c>
      <c r="N896">
        <v>1010</v>
      </c>
      <c r="O896" t="s">
        <v>237</v>
      </c>
      <c r="P896" t="s">
        <v>237</v>
      </c>
      <c r="Q896">
        <v>1</v>
      </c>
      <c r="X896">
        <v>7</v>
      </c>
      <c r="Y896">
        <v>1.29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3</v>
      </c>
      <c r="AG896">
        <v>7</v>
      </c>
      <c r="AH896">
        <v>2</v>
      </c>
      <c r="AI896">
        <v>35868313</v>
      </c>
      <c r="AJ896">
        <v>932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>
      <c r="A897">
        <f>ROW(Source!A845)</f>
        <v>845</v>
      </c>
      <c r="B897">
        <v>35868326</v>
      </c>
      <c r="C897">
        <v>35868305</v>
      </c>
      <c r="D897">
        <v>29111016</v>
      </c>
      <c r="E897">
        <v>1</v>
      </c>
      <c r="F897">
        <v>1</v>
      </c>
      <c r="G897">
        <v>1</v>
      </c>
      <c r="H897">
        <v>3</v>
      </c>
      <c r="I897" t="s">
        <v>662</v>
      </c>
      <c r="J897" t="s">
        <v>663</v>
      </c>
      <c r="K897" t="s">
        <v>664</v>
      </c>
      <c r="L897">
        <v>1354</v>
      </c>
      <c r="N897">
        <v>1010</v>
      </c>
      <c r="O897" t="s">
        <v>237</v>
      </c>
      <c r="P897" t="s">
        <v>237</v>
      </c>
      <c r="Q897">
        <v>1</v>
      </c>
      <c r="X897">
        <v>40</v>
      </c>
      <c r="Y897">
        <v>1.29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0</v>
      </c>
      <c r="AF897" t="s">
        <v>3</v>
      </c>
      <c r="AG897">
        <v>40</v>
      </c>
      <c r="AH897">
        <v>2</v>
      </c>
      <c r="AI897">
        <v>35868314</v>
      </c>
      <c r="AJ897">
        <v>933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>
      <c r="A898">
        <f>ROW(Source!A845)</f>
        <v>845</v>
      </c>
      <c r="B898">
        <v>35868327</v>
      </c>
      <c r="C898">
        <v>35868305</v>
      </c>
      <c r="D898">
        <v>29111019</v>
      </c>
      <c r="E898">
        <v>1</v>
      </c>
      <c r="F898">
        <v>1</v>
      </c>
      <c r="G898">
        <v>1</v>
      </c>
      <c r="H898">
        <v>3</v>
      </c>
      <c r="I898" t="s">
        <v>665</v>
      </c>
      <c r="J898" t="s">
        <v>666</v>
      </c>
      <c r="K898" t="s">
        <v>667</v>
      </c>
      <c r="L898">
        <v>1354</v>
      </c>
      <c r="N898">
        <v>1010</v>
      </c>
      <c r="O898" t="s">
        <v>237</v>
      </c>
      <c r="P898" t="s">
        <v>237</v>
      </c>
      <c r="Q898">
        <v>1</v>
      </c>
      <c r="X898">
        <v>8</v>
      </c>
      <c r="Y898">
        <v>0.63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0</v>
      </c>
      <c r="AF898" t="s">
        <v>3</v>
      </c>
      <c r="AG898">
        <v>8</v>
      </c>
      <c r="AH898">
        <v>2</v>
      </c>
      <c r="AI898">
        <v>35868315</v>
      </c>
      <c r="AJ898">
        <v>934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>
      <c r="A899">
        <f>ROW(Source!A845)</f>
        <v>845</v>
      </c>
      <c r="B899">
        <v>35868328</v>
      </c>
      <c r="C899">
        <v>35868305</v>
      </c>
      <c r="D899">
        <v>29111018</v>
      </c>
      <c r="E899">
        <v>1</v>
      </c>
      <c r="F899">
        <v>1</v>
      </c>
      <c r="G899">
        <v>1</v>
      </c>
      <c r="H899">
        <v>3</v>
      </c>
      <c r="I899" t="s">
        <v>668</v>
      </c>
      <c r="J899" t="s">
        <v>669</v>
      </c>
      <c r="K899" t="s">
        <v>670</v>
      </c>
      <c r="L899">
        <v>1354</v>
      </c>
      <c r="N899">
        <v>1010</v>
      </c>
      <c r="O899" t="s">
        <v>237</v>
      </c>
      <c r="P899" t="s">
        <v>237</v>
      </c>
      <c r="Q899">
        <v>1</v>
      </c>
      <c r="X899">
        <v>8</v>
      </c>
      <c r="Y899">
        <v>0.63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8</v>
      </c>
      <c r="AH899">
        <v>2</v>
      </c>
      <c r="AI899">
        <v>35868316</v>
      </c>
      <c r="AJ899">
        <v>935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>
      <c r="A900">
        <f>ROW(Source!A845)</f>
        <v>845</v>
      </c>
      <c r="B900">
        <v>35868329</v>
      </c>
      <c r="C900">
        <v>35868305</v>
      </c>
      <c r="D900">
        <v>29110997</v>
      </c>
      <c r="E900">
        <v>1</v>
      </c>
      <c r="F900">
        <v>1</v>
      </c>
      <c r="G900">
        <v>1</v>
      </c>
      <c r="H900">
        <v>3</v>
      </c>
      <c r="I900" t="s">
        <v>671</v>
      </c>
      <c r="J900" t="s">
        <v>672</v>
      </c>
      <c r="K900" t="s">
        <v>673</v>
      </c>
      <c r="L900">
        <v>1301</v>
      </c>
      <c r="N900">
        <v>1003</v>
      </c>
      <c r="O900" t="s">
        <v>142</v>
      </c>
      <c r="P900" t="s">
        <v>142</v>
      </c>
      <c r="Q900">
        <v>1</v>
      </c>
      <c r="X900">
        <v>101</v>
      </c>
      <c r="Y900">
        <v>12.3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101</v>
      </c>
      <c r="AH900">
        <v>2</v>
      </c>
      <c r="AI900">
        <v>35868317</v>
      </c>
      <c r="AJ900">
        <v>936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>
      <c r="A901">
        <f>ROW(Source!A846)</f>
        <v>846</v>
      </c>
      <c r="B901">
        <v>35868350</v>
      </c>
      <c r="C901">
        <v>35868330</v>
      </c>
      <c r="D901">
        <v>18409850</v>
      </c>
      <c r="E901">
        <v>1</v>
      </c>
      <c r="F901">
        <v>1</v>
      </c>
      <c r="G901">
        <v>1</v>
      </c>
      <c r="H901">
        <v>1</v>
      </c>
      <c r="I901" t="s">
        <v>674</v>
      </c>
      <c r="J901" t="s">
        <v>3</v>
      </c>
      <c r="K901" t="s">
        <v>675</v>
      </c>
      <c r="L901">
        <v>1369</v>
      </c>
      <c r="N901">
        <v>1013</v>
      </c>
      <c r="O901" t="s">
        <v>561</v>
      </c>
      <c r="P901" t="s">
        <v>561</v>
      </c>
      <c r="Q901">
        <v>1</v>
      </c>
      <c r="X901">
        <v>89</v>
      </c>
      <c r="Y901">
        <v>0</v>
      </c>
      <c r="Z901">
        <v>0</v>
      </c>
      <c r="AA901">
        <v>0</v>
      </c>
      <c r="AB901">
        <v>9.07</v>
      </c>
      <c r="AC901">
        <v>0</v>
      </c>
      <c r="AD901">
        <v>1</v>
      </c>
      <c r="AE901">
        <v>1</v>
      </c>
      <c r="AF901" t="s">
        <v>134</v>
      </c>
      <c r="AG901">
        <v>102.35</v>
      </c>
      <c r="AH901">
        <v>2</v>
      </c>
      <c r="AI901">
        <v>35868331</v>
      </c>
      <c r="AJ901">
        <v>937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>
        <f>ROW(Source!A846)</f>
        <v>846</v>
      </c>
      <c r="B902">
        <v>35868351</v>
      </c>
      <c r="C902">
        <v>35868330</v>
      </c>
      <c r="D902">
        <v>29173472</v>
      </c>
      <c r="E902">
        <v>1</v>
      </c>
      <c r="F902">
        <v>1</v>
      </c>
      <c r="G902">
        <v>1</v>
      </c>
      <c r="H902">
        <v>2</v>
      </c>
      <c r="I902" t="s">
        <v>624</v>
      </c>
      <c r="J902" t="s">
        <v>625</v>
      </c>
      <c r="K902" t="s">
        <v>626</v>
      </c>
      <c r="L902">
        <v>1368</v>
      </c>
      <c r="N902">
        <v>1011</v>
      </c>
      <c r="O902" t="s">
        <v>567</v>
      </c>
      <c r="P902" t="s">
        <v>567</v>
      </c>
      <c r="Q902">
        <v>1</v>
      </c>
      <c r="X902">
        <v>2.16</v>
      </c>
      <c r="Y902">
        <v>0</v>
      </c>
      <c r="Z902">
        <v>3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133</v>
      </c>
      <c r="AG902">
        <v>2.7</v>
      </c>
      <c r="AH902">
        <v>2</v>
      </c>
      <c r="AI902">
        <v>35868332</v>
      </c>
      <c r="AJ902">
        <v>938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>
        <f>ROW(Source!A846)</f>
        <v>846</v>
      </c>
      <c r="B903">
        <v>35868352</v>
      </c>
      <c r="C903">
        <v>35868330</v>
      </c>
      <c r="D903">
        <v>29174538</v>
      </c>
      <c r="E903">
        <v>1</v>
      </c>
      <c r="F903">
        <v>1</v>
      </c>
      <c r="G903">
        <v>1</v>
      </c>
      <c r="H903">
        <v>2</v>
      </c>
      <c r="I903" t="s">
        <v>676</v>
      </c>
      <c r="J903" t="s">
        <v>677</v>
      </c>
      <c r="K903" t="s">
        <v>678</v>
      </c>
      <c r="L903">
        <v>1368</v>
      </c>
      <c r="N903">
        <v>1011</v>
      </c>
      <c r="O903" t="s">
        <v>567</v>
      </c>
      <c r="P903" t="s">
        <v>567</v>
      </c>
      <c r="Q903">
        <v>1</v>
      </c>
      <c r="X903">
        <v>0.47</v>
      </c>
      <c r="Y903">
        <v>0</v>
      </c>
      <c r="Z903">
        <v>33.590000000000003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133</v>
      </c>
      <c r="AG903">
        <v>0.58749999999999991</v>
      </c>
      <c r="AH903">
        <v>2</v>
      </c>
      <c r="AI903">
        <v>35868333</v>
      </c>
      <c r="AJ903">
        <v>939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>
      <c r="A904">
        <f>ROW(Source!A846)</f>
        <v>846</v>
      </c>
      <c r="B904">
        <v>35868353</v>
      </c>
      <c r="C904">
        <v>35868330</v>
      </c>
      <c r="D904">
        <v>29174580</v>
      </c>
      <c r="E904">
        <v>1</v>
      </c>
      <c r="F904">
        <v>1</v>
      </c>
      <c r="G904">
        <v>1</v>
      </c>
      <c r="H904">
        <v>2</v>
      </c>
      <c r="I904" t="s">
        <v>679</v>
      </c>
      <c r="J904" t="s">
        <v>680</v>
      </c>
      <c r="K904" t="s">
        <v>681</v>
      </c>
      <c r="L904">
        <v>1368</v>
      </c>
      <c r="N904">
        <v>1011</v>
      </c>
      <c r="O904" t="s">
        <v>567</v>
      </c>
      <c r="P904" t="s">
        <v>567</v>
      </c>
      <c r="Q904">
        <v>1</v>
      </c>
      <c r="X904">
        <v>0.53</v>
      </c>
      <c r="Y904">
        <v>0</v>
      </c>
      <c r="Z904">
        <v>2.08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133</v>
      </c>
      <c r="AG904">
        <v>0.66250000000000009</v>
      </c>
      <c r="AH904">
        <v>2</v>
      </c>
      <c r="AI904">
        <v>35868334</v>
      </c>
      <c r="AJ904">
        <v>940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>
        <f>ROW(Source!A846)</f>
        <v>846</v>
      </c>
      <c r="B905">
        <v>35868354</v>
      </c>
      <c r="C905">
        <v>35868330</v>
      </c>
      <c r="D905">
        <v>29108656</v>
      </c>
      <c r="E905">
        <v>1</v>
      </c>
      <c r="F905">
        <v>1</v>
      </c>
      <c r="G905">
        <v>1</v>
      </c>
      <c r="H905">
        <v>3</v>
      </c>
      <c r="I905" t="s">
        <v>682</v>
      </c>
      <c r="J905" t="s">
        <v>683</v>
      </c>
      <c r="K905" t="s">
        <v>684</v>
      </c>
      <c r="L905">
        <v>1354</v>
      </c>
      <c r="N905">
        <v>1010</v>
      </c>
      <c r="O905" t="s">
        <v>237</v>
      </c>
      <c r="P905" t="s">
        <v>237</v>
      </c>
      <c r="Q905">
        <v>1</v>
      </c>
      <c r="X905">
        <v>7</v>
      </c>
      <c r="Y905">
        <v>13.87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3</v>
      </c>
      <c r="AG905">
        <v>7</v>
      </c>
      <c r="AH905">
        <v>2</v>
      </c>
      <c r="AI905">
        <v>35868335</v>
      </c>
      <c r="AJ905">
        <v>941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>
      <c r="A906">
        <f>ROW(Source!A846)</f>
        <v>846</v>
      </c>
      <c r="B906">
        <v>35868355</v>
      </c>
      <c r="C906">
        <v>35868330</v>
      </c>
      <c r="D906">
        <v>29109354</v>
      </c>
      <c r="E906">
        <v>1</v>
      </c>
      <c r="F906">
        <v>1</v>
      </c>
      <c r="G906">
        <v>1</v>
      </c>
      <c r="H906">
        <v>3</v>
      </c>
      <c r="I906" t="s">
        <v>685</v>
      </c>
      <c r="J906" t="s">
        <v>686</v>
      </c>
      <c r="K906" t="s">
        <v>687</v>
      </c>
      <c r="L906">
        <v>1346</v>
      </c>
      <c r="N906">
        <v>1009</v>
      </c>
      <c r="O906" t="s">
        <v>160</v>
      </c>
      <c r="P906" t="s">
        <v>160</v>
      </c>
      <c r="Q906">
        <v>1</v>
      </c>
      <c r="X906">
        <v>10</v>
      </c>
      <c r="Y906">
        <v>46.72</v>
      </c>
      <c r="Z906">
        <v>0</v>
      </c>
      <c r="AA906">
        <v>0</v>
      </c>
      <c r="AB906">
        <v>0</v>
      </c>
      <c r="AC906">
        <v>0</v>
      </c>
      <c r="AD906">
        <v>1</v>
      </c>
      <c r="AE906">
        <v>0</v>
      </c>
      <c r="AF906" t="s">
        <v>3</v>
      </c>
      <c r="AG906">
        <v>10</v>
      </c>
      <c r="AH906">
        <v>2</v>
      </c>
      <c r="AI906">
        <v>35868336</v>
      </c>
      <c r="AJ906">
        <v>942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>
        <f>ROW(Source!A846)</f>
        <v>846</v>
      </c>
      <c r="B907">
        <v>35868356</v>
      </c>
      <c r="C907">
        <v>35868330</v>
      </c>
      <c r="D907">
        <v>29109414</v>
      </c>
      <c r="E907">
        <v>1</v>
      </c>
      <c r="F907">
        <v>1</v>
      </c>
      <c r="G907">
        <v>1</v>
      </c>
      <c r="H907">
        <v>3</v>
      </c>
      <c r="I907" t="s">
        <v>688</v>
      </c>
      <c r="J907" t="s">
        <v>689</v>
      </c>
      <c r="K907" t="s">
        <v>690</v>
      </c>
      <c r="L907">
        <v>1346</v>
      </c>
      <c r="N907">
        <v>1009</v>
      </c>
      <c r="O907" t="s">
        <v>160</v>
      </c>
      <c r="P907" t="s">
        <v>160</v>
      </c>
      <c r="Q907">
        <v>1</v>
      </c>
      <c r="X907">
        <v>119</v>
      </c>
      <c r="Y907">
        <v>1.58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 t="s">
        <v>3</v>
      </c>
      <c r="AG907">
        <v>119</v>
      </c>
      <c r="AH907">
        <v>2</v>
      </c>
      <c r="AI907">
        <v>35868337</v>
      </c>
      <c r="AJ907">
        <v>943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>
        <f>ROW(Source!A846)</f>
        <v>846</v>
      </c>
      <c r="B908">
        <v>35868357</v>
      </c>
      <c r="C908">
        <v>35868330</v>
      </c>
      <c r="D908">
        <v>29109781</v>
      </c>
      <c r="E908">
        <v>1</v>
      </c>
      <c r="F908">
        <v>1</v>
      </c>
      <c r="G908">
        <v>1</v>
      </c>
      <c r="H908">
        <v>3</v>
      </c>
      <c r="I908" t="s">
        <v>691</v>
      </c>
      <c r="J908" t="s">
        <v>692</v>
      </c>
      <c r="K908" t="s">
        <v>693</v>
      </c>
      <c r="L908">
        <v>1346</v>
      </c>
      <c r="N908">
        <v>1009</v>
      </c>
      <c r="O908" t="s">
        <v>160</v>
      </c>
      <c r="P908" t="s">
        <v>160</v>
      </c>
      <c r="Q908">
        <v>1</v>
      </c>
      <c r="X908">
        <v>9</v>
      </c>
      <c r="Y908">
        <v>11.12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3</v>
      </c>
      <c r="AG908">
        <v>9</v>
      </c>
      <c r="AH908">
        <v>2</v>
      </c>
      <c r="AI908">
        <v>35868338</v>
      </c>
      <c r="AJ908">
        <v>944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>
      <c r="A909">
        <f>ROW(Source!A846)</f>
        <v>846</v>
      </c>
      <c r="B909">
        <v>35868358</v>
      </c>
      <c r="C909">
        <v>35868330</v>
      </c>
      <c r="D909">
        <v>29109782</v>
      </c>
      <c r="E909">
        <v>1</v>
      </c>
      <c r="F909">
        <v>1</v>
      </c>
      <c r="G909">
        <v>1</v>
      </c>
      <c r="H909">
        <v>3</v>
      </c>
      <c r="I909" t="s">
        <v>694</v>
      </c>
      <c r="J909" t="s">
        <v>695</v>
      </c>
      <c r="K909" t="s">
        <v>696</v>
      </c>
      <c r="L909">
        <v>1346</v>
      </c>
      <c r="N909">
        <v>1009</v>
      </c>
      <c r="O909" t="s">
        <v>160</v>
      </c>
      <c r="P909" t="s">
        <v>160</v>
      </c>
      <c r="Q909">
        <v>1</v>
      </c>
      <c r="X909">
        <v>85</v>
      </c>
      <c r="Y909">
        <v>4.3600000000000003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0</v>
      </c>
      <c r="AF909" t="s">
        <v>3</v>
      </c>
      <c r="AG909">
        <v>85</v>
      </c>
      <c r="AH909">
        <v>2</v>
      </c>
      <c r="AI909">
        <v>35868339</v>
      </c>
      <c r="AJ909">
        <v>945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>
      <c r="A910">
        <f>ROW(Source!A846)</f>
        <v>846</v>
      </c>
      <c r="B910">
        <v>35868359</v>
      </c>
      <c r="C910">
        <v>35868330</v>
      </c>
      <c r="D910">
        <v>29110699</v>
      </c>
      <c r="E910">
        <v>1</v>
      </c>
      <c r="F910">
        <v>1</v>
      </c>
      <c r="G910">
        <v>1</v>
      </c>
      <c r="H910">
        <v>3</v>
      </c>
      <c r="I910" t="s">
        <v>697</v>
      </c>
      <c r="J910" t="s">
        <v>698</v>
      </c>
      <c r="K910" t="s">
        <v>699</v>
      </c>
      <c r="L910">
        <v>1301</v>
      </c>
      <c r="N910">
        <v>1003</v>
      </c>
      <c r="O910" t="s">
        <v>142</v>
      </c>
      <c r="P910" t="s">
        <v>142</v>
      </c>
      <c r="Q910">
        <v>1</v>
      </c>
      <c r="X910">
        <v>120</v>
      </c>
      <c r="Y910">
        <v>0.17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120</v>
      </c>
      <c r="AH910">
        <v>2</v>
      </c>
      <c r="AI910">
        <v>35868340</v>
      </c>
      <c r="AJ910">
        <v>946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>
      <c r="A911">
        <f>ROW(Source!A846)</f>
        <v>846</v>
      </c>
      <c r="B911">
        <v>35868360</v>
      </c>
      <c r="C911">
        <v>35868330</v>
      </c>
      <c r="D911">
        <v>29110797</v>
      </c>
      <c r="E911">
        <v>1</v>
      </c>
      <c r="F911">
        <v>1</v>
      </c>
      <c r="G911">
        <v>1</v>
      </c>
      <c r="H911">
        <v>3</v>
      </c>
      <c r="I911" t="s">
        <v>700</v>
      </c>
      <c r="J911" t="s">
        <v>701</v>
      </c>
      <c r="K911" t="s">
        <v>702</v>
      </c>
      <c r="L911">
        <v>1301</v>
      </c>
      <c r="N911">
        <v>1003</v>
      </c>
      <c r="O911" t="s">
        <v>142</v>
      </c>
      <c r="P911" t="s">
        <v>142</v>
      </c>
      <c r="Q911">
        <v>1</v>
      </c>
      <c r="X911">
        <v>82</v>
      </c>
      <c r="Y911">
        <v>1.74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3</v>
      </c>
      <c r="AG911">
        <v>82</v>
      </c>
      <c r="AH911">
        <v>2</v>
      </c>
      <c r="AI911">
        <v>35868341</v>
      </c>
      <c r="AJ911">
        <v>947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>
        <f>ROW(Source!A846)</f>
        <v>846</v>
      </c>
      <c r="B912">
        <v>35868361</v>
      </c>
      <c r="C912">
        <v>35868330</v>
      </c>
      <c r="D912">
        <v>29110815</v>
      </c>
      <c r="E912">
        <v>1</v>
      </c>
      <c r="F912">
        <v>1</v>
      </c>
      <c r="G912">
        <v>1</v>
      </c>
      <c r="H912">
        <v>3</v>
      </c>
      <c r="I912" t="s">
        <v>703</v>
      </c>
      <c r="J912" t="s">
        <v>704</v>
      </c>
      <c r="K912" t="s">
        <v>705</v>
      </c>
      <c r="L912">
        <v>1301</v>
      </c>
      <c r="N912">
        <v>1003</v>
      </c>
      <c r="O912" t="s">
        <v>142</v>
      </c>
      <c r="P912" t="s">
        <v>142</v>
      </c>
      <c r="Q912">
        <v>1</v>
      </c>
      <c r="X912">
        <v>116</v>
      </c>
      <c r="Y912">
        <v>0.85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3</v>
      </c>
      <c r="AG912">
        <v>116</v>
      </c>
      <c r="AH912">
        <v>2</v>
      </c>
      <c r="AI912">
        <v>35868342</v>
      </c>
      <c r="AJ912">
        <v>948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>
      <c r="A913">
        <f>ROW(Source!A846)</f>
        <v>846</v>
      </c>
      <c r="B913">
        <v>35868362</v>
      </c>
      <c r="C913">
        <v>35868330</v>
      </c>
      <c r="D913">
        <v>29111455</v>
      </c>
      <c r="E913">
        <v>1</v>
      </c>
      <c r="F913">
        <v>1</v>
      </c>
      <c r="G913">
        <v>1</v>
      </c>
      <c r="H913">
        <v>3</v>
      </c>
      <c r="I913" t="s">
        <v>706</v>
      </c>
      <c r="J913" t="s">
        <v>707</v>
      </c>
      <c r="K913" t="s">
        <v>708</v>
      </c>
      <c r="L913">
        <v>1327</v>
      </c>
      <c r="N913">
        <v>1005</v>
      </c>
      <c r="O913" t="s">
        <v>155</v>
      </c>
      <c r="P913" t="s">
        <v>155</v>
      </c>
      <c r="Q913">
        <v>1</v>
      </c>
      <c r="X913">
        <v>212</v>
      </c>
      <c r="Y913">
        <v>15.06</v>
      </c>
      <c r="Z913">
        <v>0</v>
      </c>
      <c r="AA913">
        <v>0</v>
      </c>
      <c r="AB913">
        <v>0</v>
      </c>
      <c r="AC913">
        <v>0</v>
      </c>
      <c r="AD913">
        <v>1</v>
      </c>
      <c r="AE913">
        <v>0</v>
      </c>
      <c r="AF913" t="s">
        <v>3</v>
      </c>
      <c r="AG913">
        <v>212</v>
      </c>
      <c r="AH913">
        <v>2</v>
      </c>
      <c r="AI913">
        <v>35868343</v>
      </c>
      <c r="AJ913">
        <v>949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>
      <c r="A914">
        <f>ROW(Source!A846)</f>
        <v>846</v>
      </c>
      <c r="B914">
        <v>35868363</v>
      </c>
      <c r="C914">
        <v>35868330</v>
      </c>
      <c r="D914">
        <v>29114733</v>
      </c>
      <c r="E914">
        <v>1</v>
      </c>
      <c r="F914">
        <v>1</v>
      </c>
      <c r="G914">
        <v>1</v>
      </c>
      <c r="H914">
        <v>3</v>
      </c>
      <c r="I914" t="s">
        <v>709</v>
      </c>
      <c r="J914" t="s">
        <v>710</v>
      </c>
      <c r="K914" t="s">
        <v>711</v>
      </c>
      <c r="L914">
        <v>1354</v>
      </c>
      <c r="N914">
        <v>1010</v>
      </c>
      <c r="O914" t="s">
        <v>237</v>
      </c>
      <c r="P914" t="s">
        <v>237</v>
      </c>
      <c r="Q914">
        <v>1</v>
      </c>
      <c r="X914">
        <v>735</v>
      </c>
      <c r="Y914">
        <v>0.02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735</v>
      </c>
      <c r="AH914">
        <v>2</v>
      </c>
      <c r="AI914">
        <v>35868344</v>
      </c>
      <c r="AJ914">
        <v>950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>
      <c r="A915">
        <f>ROW(Source!A846)</f>
        <v>846</v>
      </c>
      <c r="B915">
        <v>35868364</v>
      </c>
      <c r="C915">
        <v>35868330</v>
      </c>
      <c r="D915">
        <v>29114734</v>
      </c>
      <c r="E915">
        <v>1</v>
      </c>
      <c r="F915">
        <v>1</v>
      </c>
      <c r="G915">
        <v>1</v>
      </c>
      <c r="H915">
        <v>3</v>
      </c>
      <c r="I915" t="s">
        <v>712</v>
      </c>
      <c r="J915" t="s">
        <v>713</v>
      </c>
      <c r="K915" t="s">
        <v>714</v>
      </c>
      <c r="L915">
        <v>1354</v>
      </c>
      <c r="N915">
        <v>1010</v>
      </c>
      <c r="O915" t="s">
        <v>237</v>
      </c>
      <c r="P915" t="s">
        <v>237</v>
      </c>
      <c r="Q915">
        <v>1</v>
      </c>
      <c r="X915">
        <v>1855</v>
      </c>
      <c r="Y915">
        <v>0.03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1855</v>
      </c>
      <c r="AH915">
        <v>2</v>
      </c>
      <c r="AI915">
        <v>35868345</v>
      </c>
      <c r="AJ915">
        <v>951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>
      <c r="A916">
        <f>ROW(Source!A846)</f>
        <v>846</v>
      </c>
      <c r="B916">
        <v>35868365</v>
      </c>
      <c r="C916">
        <v>35868330</v>
      </c>
      <c r="D916">
        <v>29114482</v>
      </c>
      <c r="E916">
        <v>1</v>
      </c>
      <c r="F916">
        <v>1</v>
      </c>
      <c r="G916">
        <v>1</v>
      </c>
      <c r="H916">
        <v>3</v>
      </c>
      <c r="I916" t="s">
        <v>715</v>
      </c>
      <c r="J916" t="s">
        <v>716</v>
      </c>
      <c r="K916" t="s">
        <v>717</v>
      </c>
      <c r="L916">
        <v>1354</v>
      </c>
      <c r="N916">
        <v>1010</v>
      </c>
      <c r="O916" t="s">
        <v>237</v>
      </c>
      <c r="P916" t="s">
        <v>237</v>
      </c>
      <c r="Q916">
        <v>1</v>
      </c>
      <c r="X916">
        <v>153</v>
      </c>
      <c r="Y916">
        <v>7.0000000000000007E-2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 t="s">
        <v>3</v>
      </c>
      <c r="AG916">
        <v>153</v>
      </c>
      <c r="AH916">
        <v>2</v>
      </c>
      <c r="AI916">
        <v>35868346</v>
      </c>
      <c r="AJ916">
        <v>952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>
      <c r="A917">
        <f>ROW(Source!A846)</f>
        <v>846</v>
      </c>
      <c r="B917">
        <v>35868366</v>
      </c>
      <c r="C917">
        <v>35868330</v>
      </c>
      <c r="D917">
        <v>29129584</v>
      </c>
      <c r="E917">
        <v>1</v>
      </c>
      <c r="F917">
        <v>1</v>
      </c>
      <c r="G917">
        <v>1</v>
      </c>
      <c r="H917">
        <v>3</v>
      </c>
      <c r="I917" t="s">
        <v>718</v>
      </c>
      <c r="J917" t="s">
        <v>719</v>
      </c>
      <c r="K917" t="s">
        <v>720</v>
      </c>
      <c r="L917">
        <v>1301</v>
      </c>
      <c r="N917">
        <v>1003</v>
      </c>
      <c r="O917" t="s">
        <v>142</v>
      </c>
      <c r="P917" t="s">
        <v>142</v>
      </c>
      <c r="Q917">
        <v>1</v>
      </c>
      <c r="X917">
        <v>88</v>
      </c>
      <c r="Y917">
        <v>7.22</v>
      </c>
      <c r="Z917">
        <v>0</v>
      </c>
      <c r="AA917">
        <v>0</v>
      </c>
      <c r="AB917">
        <v>0</v>
      </c>
      <c r="AC917">
        <v>0</v>
      </c>
      <c r="AD917">
        <v>1</v>
      </c>
      <c r="AE917">
        <v>0</v>
      </c>
      <c r="AF917" t="s">
        <v>3</v>
      </c>
      <c r="AG917">
        <v>88</v>
      </c>
      <c r="AH917">
        <v>2</v>
      </c>
      <c r="AI917">
        <v>35868347</v>
      </c>
      <c r="AJ917">
        <v>953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>
        <f>ROW(Source!A846)</f>
        <v>846</v>
      </c>
      <c r="B918">
        <v>35868367</v>
      </c>
      <c r="C918">
        <v>35868330</v>
      </c>
      <c r="D918">
        <v>29129619</v>
      </c>
      <c r="E918">
        <v>1</v>
      </c>
      <c r="F918">
        <v>1</v>
      </c>
      <c r="G918">
        <v>1</v>
      </c>
      <c r="H918">
        <v>3</v>
      </c>
      <c r="I918" t="s">
        <v>721</v>
      </c>
      <c r="J918" t="s">
        <v>722</v>
      </c>
      <c r="K918" t="s">
        <v>723</v>
      </c>
      <c r="L918">
        <v>1301</v>
      </c>
      <c r="N918">
        <v>1003</v>
      </c>
      <c r="O918" t="s">
        <v>142</v>
      </c>
      <c r="P918" t="s">
        <v>142</v>
      </c>
      <c r="Q918">
        <v>1</v>
      </c>
      <c r="X918">
        <v>225</v>
      </c>
      <c r="Y918">
        <v>8.44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0</v>
      </c>
      <c r="AF918" t="s">
        <v>3</v>
      </c>
      <c r="AG918">
        <v>225</v>
      </c>
      <c r="AH918">
        <v>2</v>
      </c>
      <c r="AI918">
        <v>35868348</v>
      </c>
      <c r="AJ918">
        <v>954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>
      <c r="A919">
        <f>ROW(Source!A846)</f>
        <v>846</v>
      </c>
      <c r="B919">
        <v>35868368</v>
      </c>
      <c r="C919">
        <v>35868330</v>
      </c>
      <c r="D919">
        <v>29129634</v>
      </c>
      <c r="E919">
        <v>1</v>
      </c>
      <c r="F919">
        <v>1</v>
      </c>
      <c r="G919">
        <v>1</v>
      </c>
      <c r="H919">
        <v>3</v>
      </c>
      <c r="I919" t="s">
        <v>724</v>
      </c>
      <c r="J919" t="s">
        <v>725</v>
      </c>
      <c r="K919" t="s">
        <v>726</v>
      </c>
      <c r="L919">
        <v>1301</v>
      </c>
      <c r="N919">
        <v>1003</v>
      </c>
      <c r="O919" t="s">
        <v>142</v>
      </c>
      <c r="P919" t="s">
        <v>142</v>
      </c>
      <c r="Q919">
        <v>1</v>
      </c>
      <c r="X919">
        <v>46</v>
      </c>
      <c r="Y919">
        <v>3.32</v>
      </c>
      <c r="Z919">
        <v>0</v>
      </c>
      <c r="AA919">
        <v>0</v>
      </c>
      <c r="AB919">
        <v>0</v>
      </c>
      <c r="AC919">
        <v>0</v>
      </c>
      <c r="AD919">
        <v>1</v>
      </c>
      <c r="AE919">
        <v>0</v>
      </c>
      <c r="AF919" t="s">
        <v>3</v>
      </c>
      <c r="AG919">
        <v>46</v>
      </c>
      <c r="AH919">
        <v>2</v>
      </c>
      <c r="AI919">
        <v>35868349</v>
      </c>
      <c r="AJ919">
        <v>955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>
      <c r="A920">
        <f>ROW(Source!A847)</f>
        <v>847</v>
      </c>
      <c r="B920">
        <v>35868388</v>
      </c>
      <c r="C920">
        <v>35868369</v>
      </c>
      <c r="D920">
        <v>18409850</v>
      </c>
      <c r="E920">
        <v>1</v>
      </c>
      <c r="F920">
        <v>1</v>
      </c>
      <c r="G920">
        <v>1</v>
      </c>
      <c r="H920">
        <v>1</v>
      </c>
      <c r="I920" t="s">
        <v>674</v>
      </c>
      <c r="J920" t="s">
        <v>3</v>
      </c>
      <c r="K920" t="s">
        <v>675</v>
      </c>
      <c r="L920">
        <v>1369</v>
      </c>
      <c r="N920">
        <v>1013</v>
      </c>
      <c r="O920" t="s">
        <v>561</v>
      </c>
      <c r="P920" t="s">
        <v>561</v>
      </c>
      <c r="Q920">
        <v>1</v>
      </c>
      <c r="X920">
        <v>84</v>
      </c>
      <c r="Y920">
        <v>0</v>
      </c>
      <c r="Z920">
        <v>0</v>
      </c>
      <c r="AA920">
        <v>0</v>
      </c>
      <c r="AB920">
        <v>9.07</v>
      </c>
      <c r="AC920">
        <v>0</v>
      </c>
      <c r="AD920">
        <v>1</v>
      </c>
      <c r="AE920">
        <v>1</v>
      </c>
      <c r="AF920" t="s">
        <v>134</v>
      </c>
      <c r="AG920">
        <v>96.6</v>
      </c>
      <c r="AH920">
        <v>2</v>
      </c>
      <c r="AI920">
        <v>35868370</v>
      </c>
      <c r="AJ920">
        <v>956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>
      <c r="A921">
        <f>ROW(Source!A847)</f>
        <v>847</v>
      </c>
      <c r="B921">
        <v>35868389</v>
      </c>
      <c r="C921">
        <v>35868369</v>
      </c>
      <c r="D921">
        <v>29173472</v>
      </c>
      <c r="E921">
        <v>1</v>
      </c>
      <c r="F921">
        <v>1</v>
      </c>
      <c r="G921">
        <v>1</v>
      </c>
      <c r="H921">
        <v>2</v>
      </c>
      <c r="I921" t="s">
        <v>624</v>
      </c>
      <c r="J921" t="s">
        <v>625</v>
      </c>
      <c r="K921" t="s">
        <v>626</v>
      </c>
      <c r="L921">
        <v>1368</v>
      </c>
      <c r="N921">
        <v>1011</v>
      </c>
      <c r="O921" t="s">
        <v>567</v>
      </c>
      <c r="P921" t="s">
        <v>567</v>
      </c>
      <c r="Q921">
        <v>1</v>
      </c>
      <c r="X921">
        <v>2.2000000000000002</v>
      </c>
      <c r="Y921">
        <v>0</v>
      </c>
      <c r="Z921">
        <v>3</v>
      </c>
      <c r="AA921">
        <v>0</v>
      </c>
      <c r="AB921">
        <v>0</v>
      </c>
      <c r="AC921">
        <v>0</v>
      </c>
      <c r="AD921">
        <v>1</v>
      </c>
      <c r="AE921">
        <v>0</v>
      </c>
      <c r="AF921" t="s">
        <v>133</v>
      </c>
      <c r="AG921">
        <v>2.75</v>
      </c>
      <c r="AH921">
        <v>2</v>
      </c>
      <c r="AI921">
        <v>35868371</v>
      </c>
      <c r="AJ921">
        <v>957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>
      <c r="A922">
        <f>ROW(Source!A847)</f>
        <v>847</v>
      </c>
      <c r="B922">
        <v>35868390</v>
      </c>
      <c r="C922">
        <v>35868369</v>
      </c>
      <c r="D922">
        <v>29174538</v>
      </c>
      <c r="E922">
        <v>1</v>
      </c>
      <c r="F922">
        <v>1</v>
      </c>
      <c r="G922">
        <v>1</v>
      </c>
      <c r="H922">
        <v>2</v>
      </c>
      <c r="I922" t="s">
        <v>676</v>
      </c>
      <c r="J922" t="s">
        <v>677</v>
      </c>
      <c r="K922" t="s">
        <v>678</v>
      </c>
      <c r="L922">
        <v>1368</v>
      </c>
      <c r="N922">
        <v>1011</v>
      </c>
      <c r="O922" t="s">
        <v>567</v>
      </c>
      <c r="P922" t="s">
        <v>567</v>
      </c>
      <c r="Q922">
        <v>1</v>
      </c>
      <c r="X922">
        <v>0.17</v>
      </c>
      <c r="Y922">
        <v>0</v>
      </c>
      <c r="Z922">
        <v>33.590000000000003</v>
      </c>
      <c r="AA922">
        <v>0</v>
      </c>
      <c r="AB922">
        <v>0</v>
      </c>
      <c r="AC922">
        <v>0</v>
      </c>
      <c r="AD922">
        <v>1</v>
      </c>
      <c r="AE922">
        <v>0</v>
      </c>
      <c r="AF922" t="s">
        <v>133</v>
      </c>
      <c r="AG922">
        <v>0.21250000000000002</v>
      </c>
      <c r="AH922">
        <v>2</v>
      </c>
      <c r="AI922">
        <v>35868372</v>
      </c>
      <c r="AJ922">
        <v>958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>
      <c r="A923">
        <f>ROW(Source!A847)</f>
        <v>847</v>
      </c>
      <c r="B923">
        <v>35868391</v>
      </c>
      <c r="C923">
        <v>35868369</v>
      </c>
      <c r="D923">
        <v>29174580</v>
      </c>
      <c r="E923">
        <v>1</v>
      </c>
      <c r="F923">
        <v>1</v>
      </c>
      <c r="G923">
        <v>1</v>
      </c>
      <c r="H923">
        <v>2</v>
      </c>
      <c r="I923" t="s">
        <v>679</v>
      </c>
      <c r="J923" t="s">
        <v>680</v>
      </c>
      <c r="K923" t="s">
        <v>681</v>
      </c>
      <c r="L923">
        <v>1368</v>
      </c>
      <c r="N923">
        <v>1011</v>
      </c>
      <c r="O923" t="s">
        <v>567</v>
      </c>
      <c r="P923" t="s">
        <v>567</v>
      </c>
      <c r="Q923">
        <v>1</v>
      </c>
      <c r="X923">
        <v>0.87</v>
      </c>
      <c r="Y923">
        <v>0</v>
      </c>
      <c r="Z923">
        <v>2.08</v>
      </c>
      <c r="AA923">
        <v>0</v>
      </c>
      <c r="AB923">
        <v>0</v>
      </c>
      <c r="AC923">
        <v>0</v>
      </c>
      <c r="AD923">
        <v>1</v>
      </c>
      <c r="AE923">
        <v>0</v>
      </c>
      <c r="AF923" t="s">
        <v>133</v>
      </c>
      <c r="AG923">
        <v>1.0874999999999999</v>
      </c>
      <c r="AH923">
        <v>2</v>
      </c>
      <c r="AI923">
        <v>35868373</v>
      </c>
      <c r="AJ923">
        <v>959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>
      <c r="A924">
        <f>ROW(Source!A847)</f>
        <v>847</v>
      </c>
      <c r="B924">
        <v>35868392</v>
      </c>
      <c r="C924">
        <v>35868369</v>
      </c>
      <c r="D924">
        <v>29109354</v>
      </c>
      <c r="E924">
        <v>1</v>
      </c>
      <c r="F924">
        <v>1</v>
      </c>
      <c r="G924">
        <v>1</v>
      </c>
      <c r="H924">
        <v>3</v>
      </c>
      <c r="I924" t="s">
        <v>685</v>
      </c>
      <c r="J924" t="s">
        <v>686</v>
      </c>
      <c r="K924" t="s">
        <v>687</v>
      </c>
      <c r="L924">
        <v>1346</v>
      </c>
      <c r="N924">
        <v>1009</v>
      </c>
      <c r="O924" t="s">
        <v>160</v>
      </c>
      <c r="P924" t="s">
        <v>160</v>
      </c>
      <c r="Q924">
        <v>1</v>
      </c>
      <c r="X924">
        <v>10</v>
      </c>
      <c r="Y924">
        <v>46.72</v>
      </c>
      <c r="Z924">
        <v>0</v>
      </c>
      <c r="AA924">
        <v>0</v>
      </c>
      <c r="AB924">
        <v>0</v>
      </c>
      <c r="AC924">
        <v>0</v>
      </c>
      <c r="AD924">
        <v>1</v>
      </c>
      <c r="AE924">
        <v>0</v>
      </c>
      <c r="AF924" t="s">
        <v>3</v>
      </c>
      <c r="AG924">
        <v>10</v>
      </c>
      <c r="AH924">
        <v>2</v>
      </c>
      <c r="AI924">
        <v>35868374</v>
      </c>
      <c r="AJ924">
        <v>960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>
        <f>ROW(Source!A847)</f>
        <v>847</v>
      </c>
      <c r="B925">
        <v>35868393</v>
      </c>
      <c r="C925">
        <v>35868369</v>
      </c>
      <c r="D925">
        <v>29109414</v>
      </c>
      <c r="E925">
        <v>1</v>
      </c>
      <c r="F925">
        <v>1</v>
      </c>
      <c r="G925">
        <v>1</v>
      </c>
      <c r="H925">
        <v>3</v>
      </c>
      <c r="I925" t="s">
        <v>688</v>
      </c>
      <c r="J925" t="s">
        <v>689</v>
      </c>
      <c r="K925" t="s">
        <v>690</v>
      </c>
      <c r="L925">
        <v>1346</v>
      </c>
      <c r="N925">
        <v>1009</v>
      </c>
      <c r="O925" t="s">
        <v>160</v>
      </c>
      <c r="P925" t="s">
        <v>160</v>
      </c>
      <c r="Q925">
        <v>1</v>
      </c>
      <c r="X925">
        <v>137</v>
      </c>
      <c r="Y925">
        <v>1.58</v>
      </c>
      <c r="Z925">
        <v>0</v>
      </c>
      <c r="AA925">
        <v>0</v>
      </c>
      <c r="AB925">
        <v>0</v>
      </c>
      <c r="AC925">
        <v>0</v>
      </c>
      <c r="AD925">
        <v>1</v>
      </c>
      <c r="AE925">
        <v>0</v>
      </c>
      <c r="AF925" t="s">
        <v>3</v>
      </c>
      <c r="AG925">
        <v>137</v>
      </c>
      <c r="AH925">
        <v>2</v>
      </c>
      <c r="AI925">
        <v>35868375</v>
      </c>
      <c r="AJ925">
        <v>961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>
      <c r="A926">
        <f>ROW(Source!A847)</f>
        <v>847</v>
      </c>
      <c r="B926">
        <v>35868394</v>
      </c>
      <c r="C926">
        <v>35868369</v>
      </c>
      <c r="D926">
        <v>29109781</v>
      </c>
      <c r="E926">
        <v>1</v>
      </c>
      <c r="F926">
        <v>1</v>
      </c>
      <c r="G926">
        <v>1</v>
      </c>
      <c r="H926">
        <v>3</v>
      </c>
      <c r="I926" t="s">
        <v>691</v>
      </c>
      <c r="J926" t="s">
        <v>692</v>
      </c>
      <c r="K926" t="s">
        <v>693</v>
      </c>
      <c r="L926">
        <v>1346</v>
      </c>
      <c r="N926">
        <v>1009</v>
      </c>
      <c r="O926" t="s">
        <v>160</v>
      </c>
      <c r="P926" t="s">
        <v>160</v>
      </c>
      <c r="Q926">
        <v>1</v>
      </c>
      <c r="X926">
        <v>10</v>
      </c>
      <c r="Y926">
        <v>11.12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0</v>
      </c>
      <c r="AF926" t="s">
        <v>3</v>
      </c>
      <c r="AG926">
        <v>10</v>
      </c>
      <c r="AH926">
        <v>2</v>
      </c>
      <c r="AI926">
        <v>35868376</v>
      </c>
      <c r="AJ926">
        <v>962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>
        <f>ROW(Source!A847)</f>
        <v>847</v>
      </c>
      <c r="B927">
        <v>35868395</v>
      </c>
      <c r="C927">
        <v>35868369</v>
      </c>
      <c r="D927">
        <v>29109782</v>
      </c>
      <c r="E927">
        <v>1</v>
      </c>
      <c r="F927">
        <v>1</v>
      </c>
      <c r="G927">
        <v>1</v>
      </c>
      <c r="H927">
        <v>3</v>
      </c>
      <c r="I927" t="s">
        <v>694</v>
      </c>
      <c r="J927" t="s">
        <v>695</v>
      </c>
      <c r="K927" t="s">
        <v>696</v>
      </c>
      <c r="L927">
        <v>1346</v>
      </c>
      <c r="N927">
        <v>1009</v>
      </c>
      <c r="O927" t="s">
        <v>160</v>
      </c>
      <c r="P927" t="s">
        <v>160</v>
      </c>
      <c r="Q927">
        <v>1</v>
      </c>
      <c r="X927">
        <v>69</v>
      </c>
      <c r="Y927">
        <v>4.3600000000000003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0</v>
      </c>
      <c r="AF927" t="s">
        <v>3</v>
      </c>
      <c r="AG927">
        <v>69</v>
      </c>
      <c r="AH927">
        <v>2</v>
      </c>
      <c r="AI927">
        <v>35868377</v>
      </c>
      <c r="AJ927">
        <v>963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>
        <f>ROW(Source!A847)</f>
        <v>847</v>
      </c>
      <c r="B928">
        <v>35868396</v>
      </c>
      <c r="C928">
        <v>35868369</v>
      </c>
      <c r="D928">
        <v>29110699</v>
      </c>
      <c r="E928">
        <v>1</v>
      </c>
      <c r="F928">
        <v>1</v>
      </c>
      <c r="G928">
        <v>1</v>
      </c>
      <c r="H928">
        <v>3</v>
      </c>
      <c r="I928" t="s">
        <v>697</v>
      </c>
      <c r="J928" t="s">
        <v>698</v>
      </c>
      <c r="K928" t="s">
        <v>699</v>
      </c>
      <c r="L928">
        <v>1301</v>
      </c>
      <c r="N928">
        <v>1003</v>
      </c>
      <c r="O928" t="s">
        <v>142</v>
      </c>
      <c r="P928" t="s">
        <v>142</v>
      </c>
      <c r="Q928">
        <v>1</v>
      </c>
      <c r="X928">
        <v>118</v>
      </c>
      <c r="Y928">
        <v>0.17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0</v>
      </c>
      <c r="AF928" t="s">
        <v>3</v>
      </c>
      <c r="AG928">
        <v>118</v>
      </c>
      <c r="AH928">
        <v>2</v>
      </c>
      <c r="AI928">
        <v>35868378</v>
      </c>
      <c r="AJ928">
        <v>964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>
        <f>ROW(Source!A847)</f>
        <v>847</v>
      </c>
      <c r="B929">
        <v>35868397</v>
      </c>
      <c r="C929">
        <v>35868369</v>
      </c>
      <c r="D929">
        <v>29110797</v>
      </c>
      <c r="E929">
        <v>1</v>
      </c>
      <c r="F929">
        <v>1</v>
      </c>
      <c r="G929">
        <v>1</v>
      </c>
      <c r="H929">
        <v>3</v>
      </c>
      <c r="I929" t="s">
        <v>700</v>
      </c>
      <c r="J929" t="s">
        <v>701</v>
      </c>
      <c r="K929" t="s">
        <v>702</v>
      </c>
      <c r="L929">
        <v>1301</v>
      </c>
      <c r="N929">
        <v>1003</v>
      </c>
      <c r="O929" t="s">
        <v>142</v>
      </c>
      <c r="P929" t="s">
        <v>142</v>
      </c>
      <c r="Q929">
        <v>1</v>
      </c>
      <c r="X929">
        <v>80</v>
      </c>
      <c r="Y929">
        <v>1.74</v>
      </c>
      <c r="Z929">
        <v>0</v>
      </c>
      <c r="AA929">
        <v>0</v>
      </c>
      <c r="AB929">
        <v>0</v>
      </c>
      <c r="AC929">
        <v>0</v>
      </c>
      <c r="AD929">
        <v>1</v>
      </c>
      <c r="AE929">
        <v>0</v>
      </c>
      <c r="AF929" t="s">
        <v>3</v>
      </c>
      <c r="AG929">
        <v>80</v>
      </c>
      <c r="AH929">
        <v>2</v>
      </c>
      <c r="AI929">
        <v>35868379</v>
      </c>
      <c r="AJ929">
        <v>965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>
      <c r="A930">
        <f>ROW(Source!A847)</f>
        <v>847</v>
      </c>
      <c r="B930">
        <v>35868398</v>
      </c>
      <c r="C930">
        <v>35868369</v>
      </c>
      <c r="D930">
        <v>29110815</v>
      </c>
      <c r="E930">
        <v>1</v>
      </c>
      <c r="F930">
        <v>1</v>
      </c>
      <c r="G930">
        <v>1</v>
      </c>
      <c r="H930">
        <v>3</v>
      </c>
      <c r="I930" t="s">
        <v>703</v>
      </c>
      <c r="J930" t="s">
        <v>704</v>
      </c>
      <c r="K930" t="s">
        <v>705</v>
      </c>
      <c r="L930">
        <v>1301</v>
      </c>
      <c r="N930">
        <v>1003</v>
      </c>
      <c r="O930" t="s">
        <v>142</v>
      </c>
      <c r="P930" t="s">
        <v>142</v>
      </c>
      <c r="Q930">
        <v>1</v>
      </c>
      <c r="X930">
        <v>117</v>
      </c>
      <c r="Y930">
        <v>0.85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3</v>
      </c>
      <c r="AG930">
        <v>117</v>
      </c>
      <c r="AH930">
        <v>2</v>
      </c>
      <c r="AI930">
        <v>35868380</v>
      </c>
      <c r="AJ930">
        <v>966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>
        <f>ROW(Source!A847)</f>
        <v>847</v>
      </c>
      <c r="B931">
        <v>35868399</v>
      </c>
      <c r="C931">
        <v>35868369</v>
      </c>
      <c r="D931">
        <v>29111455</v>
      </c>
      <c r="E931">
        <v>1</v>
      </c>
      <c r="F931">
        <v>1</v>
      </c>
      <c r="G931">
        <v>1</v>
      </c>
      <c r="H931">
        <v>3</v>
      </c>
      <c r="I931" t="s">
        <v>706</v>
      </c>
      <c r="J931" t="s">
        <v>707</v>
      </c>
      <c r="K931" t="s">
        <v>708</v>
      </c>
      <c r="L931">
        <v>1327</v>
      </c>
      <c r="N931">
        <v>1005</v>
      </c>
      <c r="O931" t="s">
        <v>155</v>
      </c>
      <c r="P931" t="s">
        <v>155</v>
      </c>
      <c r="Q931">
        <v>1</v>
      </c>
      <c r="X931">
        <v>225</v>
      </c>
      <c r="Y931">
        <v>15.06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 t="s">
        <v>3</v>
      </c>
      <c r="AG931">
        <v>225</v>
      </c>
      <c r="AH931">
        <v>2</v>
      </c>
      <c r="AI931">
        <v>35868381</v>
      </c>
      <c r="AJ931">
        <v>967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>
        <f>ROW(Source!A847)</f>
        <v>847</v>
      </c>
      <c r="B932">
        <v>35868400</v>
      </c>
      <c r="C932">
        <v>35868369</v>
      </c>
      <c r="D932">
        <v>29114733</v>
      </c>
      <c r="E932">
        <v>1</v>
      </c>
      <c r="F932">
        <v>1</v>
      </c>
      <c r="G932">
        <v>1</v>
      </c>
      <c r="H932">
        <v>3</v>
      </c>
      <c r="I932" t="s">
        <v>709</v>
      </c>
      <c r="J932" t="s">
        <v>710</v>
      </c>
      <c r="K932" t="s">
        <v>711</v>
      </c>
      <c r="L932">
        <v>1354</v>
      </c>
      <c r="N932">
        <v>1010</v>
      </c>
      <c r="O932" t="s">
        <v>237</v>
      </c>
      <c r="P932" t="s">
        <v>237</v>
      </c>
      <c r="Q932">
        <v>1</v>
      </c>
      <c r="X932">
        <v>790</v>
      </c>
      <c r="Y932">
        <v>0.02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0</v>
      </c>
      <c r="AF932" t="s">
        <v>3</v>
      </c>
      <c r="AG932">
        <v>790</v>
      </c>
      <c r="AH932">
        <v>2</v>
      </c>
      <c r="AI932">
        <v>35868382</v>
      </c>
      <c r="AJ932">
        <v>968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>
        <f>ROW(Source!A847)</f>
        <v>847</v>
      </c>
      <c r="B933">
        <v>35868401</v>
      </c>
      <c r="C933">
        <v>35868369</v>
      </c>
      <c r="D933">
        <v>29114734</v>
      </c>
      <c r="E933">
        <v>1</v>
      </c>
      <c r="F933">
        <v>1</v>
      </c>
      <c r="G933">
        <v>1</v>
      </c>
      <c r="H933">
        <v>3</v>
      </c>
      <c r="I933" t="s">
        <v>712</v>
      </c>
      <c r="J933" t="s">
        <v>713</v>
      </c>
      <c r="K933" t="s">
        <v>714</v>
      </c>
      <c r="L933">
        <v>1354</v>
      </c>
      <c r="N933">
        <v>1010</v>
      </c>
      <c r="O933" t="s">
        <v>237</v>
      </c>
      <c r="P933" t="s">
        <v>237</v>
      </c>
      <c r="Q933">
        <v>1</v>
      </c>
      <c r="X933">
        <v>1844</v>
      </c>
      <c r="Y933">
        <v>0.03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0</v>
      </c>
      <c r="AF933" t="s">
        <v>3</v>
      </c>
      <c r="AG933">
        <v>1844</v>
      </c>
      <c r="AH933">
        <v>2</v>
      </c>
      <c r="AI933">
        <v>35868383</v>
      </c>
      <c r="AJ933">
        <v>969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>
        <f>ROW(Source!A847)</f>
        <v>847</v>
      </c>
      <c r="B934">
        <v>35868402</v>
      </c>
      <c r="C934">
        <v>35868369</v>
      </c>
      <c r="D934">
        <v>29114482</v>
      </c>
      <c r="E934">
        <v>1</v>
      </c>
      <c r="F934">
        <v>1</v>
      </c>
      <c r="G934">
        <v>1</v>
      </c>
      <c r="H934">
        <v>3</v>
      </c>
      <c r="I934" t="s">
        <v>715</v>
      </c>
      <c r="J934" t="s">
        <v>716</v>
      </c>
      <c r="K934" t="s">
        <v>717</v>
      </c>
      <c r="L934">
        <v>1354</v>
      </c>
      <c r="N934">
        <v>1010</v>
      </c>
      <c r="O934" t="s">
        <v>237</v>
      </c>
      <c r="P934" t="s">
        <v>237</v>
      </c>
      <c r="Q934">
        <v>1</v>
      </c>
      <c r="X934">
        <v>149</v>
      </c>
      <c r="Y934">
        <v>7.0000000000000007E-2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0</v>
      </c>
      <c r="AF934" t="s">
        <v>3</v>
      </c>
      <c r="AG934">
        <v>149</v>
      </c>
      <c r="AH934">
        <v>2</v>
      </c>
      <c r="AI934">
        <v>35868384</v>
      </c>
      <c r="AJ934">
        <v>970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>
      <c r="A935">
        <f>ROW(Source!A847)</f>
        <v>847</v>
      </c>
      <c r="B935">
        <v>35868403</v>
      </c>
      <c r="C935">
        <v>35868369</v>
      </c>
      <c r="D935">
        <v>29129584</v>
      </c>
      <c r="E935">
        <v>1</v>
      </c>
      <c r="F935">
        <v>1</v>
      </c>
      <c r="G935">
        <v>1</v>
      </c>
      <c r="H935">
        <v>3</v>
      </c>
      <c r="I935" t="s">
        <v>718</v>
      </c>
      <c r="J935" t="s">
        <v>719</v>
      </c>
      <c r="K935" t="s">
        <v>720</v>
      </c>
      <c r="L935">
        <v>1301</v>
      </c>
      <c r="N935">
        <v>1003</v>
      </c>
      <c r="O935" t="s">
        <v>142</v>
      </c>
      <c r="P935" t="s">
        <v>142</v>
      </c>
      <c r="Q935">
        <v>1</v>
      </c>
      <c r="X935">
        <v>86</v>
      </c>
      <c r="Y935">
        <v>7.22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0</v>
      </c>
      <c r="AF935" t="s">
        <v>3</v>
      </c>
      <c r="AG935">
        <v>86</v>
      </c>
      <c r="AH935">
        <v>2</v>
      </c>
      <c r="AI935">
        <v>35868385</v>
      </c>
      <c r="AJ935">
        <v>971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>
      <c r="A936">
        <f>ROW(Source!A847)</f>
        <v>847</v>
      </c>
      <c r="B936">
        <v>35868404</v>
      </c>
      <c r="C936">
        <v>35868369</v>
      </c>
      <c r="D936">
        <v>29129619</v>
      </c>
      <c r="E936">
        <v>1</v>
      </c>
      <c r="F936">
        <v>1</v>
      </c>
      <c r="G936">
        <v>1</v>
      </c>
      <c r="H936">
        <v>3</v>
      </c>
      <c r="I936" t="s">
        <v>721</v>
      </c>
      <c r="J936" t="s">
        <v>722</v>
      </c>
      <c r="K936" t="s">
        <v>723</v>
      </c>
      <c r="L936">
        <v>1301</v>
      </c>
      <c r="N936">
        <v>1003</v>
      </c>
      <c r="O936" t="s">
        <v>142</v>
      </c>
      <c r="P936" t="s">
        <v>142</v>
      </c>
      <c r="Q936">
        <v>1</v>
      </c>
      <c r="X936">
        <v>234</v>
      </c>
      <c r="Y936">
        <v>8.44</v>
      </c>
      <c r="Z936">
        <v>0</v>
      </c>
      <c r="AA936">
        <v>0</v>
      </c>
      <c r="AB936">
        <v>0</v>
      </c>
      <c r="AC936">
        <v>0</v>
      </c>
      <c r="AD936">
        <v>1</v>
      </c>
      <c r="AE936">
        <v>0</v>
      </c>
      <c r="AF936" t="s">
        <v>3</v>
      </c>
      <c r="AG936">
        <v>234</v>
      </c>
      <c r="AH936">
        <v>2</v>
      </c>
      <c r="AI936">
        <v>35868386</v>
      </c>
      <c r="AJ936">
        <v>972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>
      <c r="A937">
        <f>ROW(Source!A847)</f>
        <v>847</v>
      </c>
      <c r="B937">
        <v>35868405</v>
      </c>
      <c r="C937">
        <v>35868369</v>
      </c>
      <c r="D937">
        <v>29129715</v>
      </c>
      <c r="E937">
        <v>1</v>
      </c>
      <c r="F937">
        <v>1</v>
      </c>
      <c r="G937">
        <v>1</v>
      </c>
      <c r="H937">
        <v>3</v>
      </c>
      <c r="I937" t="s">
        <v>813</v>
      </c>
      <c r="J937" t="s">
        <v>814</v>
      </c>
      <c r="K937" t="s">
        <v>815</v>
      </c>
      <c r="L937">
        <v>1301</v>
      </c>
      <c r="N937">
        <v>1003</v>
      </c>
      <c r="O937" t="s">
        <v>142</v>
      </c>
      <c r="P937" t="s">
        <v>142</v>
      </c>
      <c r="Q937">
        <v>1</v>
      </c>
      <c r="X937">
        <v>37</v>
      </c>
      <c r="Y937">
        <v>6.33</v>
      </c>
      <c r="Z937">
        <v>0</v>
      </c>
      <c r="AA937">
        <v>0</v>
      </c>
      <c r="AB937">
        <v>0</v>
      </c>
      <c r="AC937">
        <v>0</v>
      </c>
      <c r="AD937">
        <v>1</v>
      </c>
      <c r="AE937">
        <v>0</v>
      </c>
      <c r="AF937" t="s">
        <v>3</v>
      </c>
      <c r="AG937">
        <v>37</v>
      </c>
      <c r="AH937">
        <v>2</v>
      </c>
      <c r="AI937">
        <v>35868387</v>
      </c>
      <c r="AJ937">
        <v>973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>
      <c r="A938">
        <f>ROW(Source!A848)</f>
        <v>848</v>
      </c>
      <c r="B938">
        <v>35868414</v>
      </c>
      <c r="C938">
        <v>35868406</v>
      </c>
      <c r="D938">
        <v>18410244</v>
      </c>
      <c r="E938">
        <v>1</v>
      </c>
      <c r="F938">
        <v>1</v>
      </c>
      <c r="G938">
        <v>1</v>
      </c>
      <c r="H938">
        <v>1</v>
      </c>
      <c r="I938" t="s">
        <v>727</v>
      </c>
      <c r="J938" t="s">
        <v>3</v>
      </c>
      <c r="K938" t="s">
        <v>728</v>
      </c>
      <c r="L938">
        <v>1369</v>
      </c>
      <c r="N938">
        <v>1013</v>
      </c>
      <c r="O938" t="s">
        <v>561</v>
      </c>
      <c r="P938" t="s">
        <v>561</v>
      </c>
      <c r="Q938">
        <v>1</v>
      </c>
      <c r="X938">
        <v>55.94</v>
      </c>
      <c r="Y938">
        <v>0</v>
      </c>
      <c r="Z938">
        <v>0</v>
      </c>
      <c r="AA938">
        <v>0</v>
      </c>
      <c r="AB938">
        <v>9.2899999999999991</v>
      </c>
      <c r="AC938">
        <v>0</v>
      </c>
      <c r="AD938">
        <v>1</v>
      </c>
      <c r="AE938">
        <v>1</v>
      </c>
      <c r="AF938" t="s">
        <v>134</v>
      </c>
      <c r="AG938">
        <v>64.330999999999989</v>
      </c>
      <c r="AH938">
        <v>2</v>
      </c>
      <c r="AI938">
        <v>35868407</v>
      </c>
      <c r="AJ938">
        <v>974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>
      <c r="A939">
        <f>ROW(Source!A848)</f>
        <v>848</v>
      </c>
      <c r="B939">
        <v>35868415</v>
      </c>
      <c r="C939">
        <v>35868406</v>
      </c>
      <c r="D939">
        <v>121548</v>
      </c>
      <c r="E939">
        <v>1</v>
      </c>
      <c r="F939">
        <v>1</v>
      </c>
      <c r="G939">
        <v>1</v>
      </c>
      <c r="H939">
        <v>1</v>
      </c>
      <c r="I939" t="s">
        <v>35</v>
      </c>
      <c r="J939" t="s">
        <v>3</v>
      </c>
      <c r="K939" t="s">
        <v>562</v>
      </c>
      <c r="L939">
        <v>608254</v>
      </c>
      <c r="N939">
        <v>1013</v>
      </c>
      <c r="O939" t="s">
        <v>563</v>
      </c>
      <c r="P939" t="s">
        <v>563</v>
      </c>
      <c r="Q939">
        <v>1</v>
      </c>
      <c r="X939">
        <v>0.01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1</v>
      </c>
      <c r="AE939">
        <v>2</v>
      </c>
      <c r="AF939" t="s">
        <v>133</v>
      </c>
      <c r="AG939">
        <v>1.2500000000000001E-2</v>
      </c>
      <c r="AH939">
        <v>2</v>
      </c>
      <c r="AI939">
        <v>35868408</v>
      </c>
      <c r="AJ939">
        <v>975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>
        <f>ROW(Source!A848)</f>
        <v>848</v>
      </c>
      <c r="B940">
        <v>35868416</v>
      </c>
      <c r="C940">
        <v>35868406</v>
      </c>
      <c r="D940">
        <v>29172556</v>
      </c>
      <c r="E940">
        <v>1</v>
      </c>
      <c r="F940">
        <v>1</v>
      </c>
      <c r="G940">
        <v>1</v>
      </c>
      <c r="H940">
        <v>2</v>
      </c>
      <c r="I940" t="s">
        <v>564</v>
      </c>
      <c r="J940" t="s">
        <v>565</v>
      </c>
      <c r="K940" t="s">
        <v>566</v>
      </c>
      <c r="L940">
        <v>1368</v>
      </c>
      <c r="N940">
        <v>1011</v>
      </c>
      <c r="O940" t="s">
        <v>567</v>
      </c>
      <c r="P940" t="s">
        <v>567</v>
      </c>
      <c r="Q940">
        <v>1</v>
      </c>
      <c r="X940">
        <v>0.01</v>
      </c>
      <c r="Y940">
        <v>0</v>
      </c>
      <c r="Z940">
        <v>31.26</v>
      </c>
      <c r="AA940">
        <v>13.5</v>
      </c>
      <c r="AB940">
        <v>0</v>
      </c>
      <c r="AC940">
        <v>0</v>
      </c>
      <c r="AD940">
        <v>1</v>
      </c>
      <c r="AE940">
        <v>0</v>
      </c>
      <c r="AF940" t="s">
        <v>133</v>
      </c>
      <c r="AG940">
        <v>1.2500000000000001E-2</v>
      </c>
      <c r="AH940">
        <v>2</v>
      </c>
      <c r="AI940">
        <v>35868409</v>
      </c>
      <c r="AJ940">
        <v>976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>
      <c r="A941">
        <f>ROW(Source!A848)</f>
        <v>848</v>
      </c>
      <c r="B941">
        <v>35868417</v>
      </c>
      <c r="C941">
        <v>35868406</v>
      </c>
      <c r="D941">
        <v>29174913</v>
      </c>
      <c r="E941">
        <v>1</v>
      </c>
      <c r="F941">
        <v>1</v>
      </c>
      <c r="G941">
        <v>1</v>
      </c>
      <c r="H941">
        <v>2</v>
      </c>
      <c r="I941" t="s">
        <v>578</v>
      </c>
      <c r="J941" t="s">
        <v>579</v>
      </c>
      <c r="K941" t="s">
        <v>580</v>
      </c>
      <c r="L941">
        <v>1368</v>
      </c>
      <c r="N941">
        <v>1011</v>
      </c>
      <c r="O941" t="s">
        <v>567</v>
      </c>
      <c r="P941" t="s">
        <v>567</v>
      </c>
      <c r="Q941">
        <v>1</v>
      </c>
      <c r="X941">
        <v>0.01</v>
      </c>
      <c r="Y941">
        <v>0</v>
      </c>
      <c r="Z941">
        <v>87.17</v>
      </c>
      <c r="AA941">
        <v>11.6</v>
      </c>
      <c r="AB941">
        <v>0</v>
      </c>
      <c r="AC941">
        <v>0</v>
      </c>
      <c r="AD941">
        <v>1</v>
      </c>
      <c r="AE941">
        <v>0</v>
      </c>
      <c r="AF941" t="s">
        <v>133</v>
      </c>
      <c r="AG941">
        <v>1.2500000000000001E-2</v>
      </c>
      <c r="AH941">
        <v>2</v>
      </c>
      <c r="AI941">
        <v>35868410</v>
      </c>
      <c r="AJ941">
        <v>977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>
        <f>ROW(Source!A848)</f>
        <v>848</v>
      </c>
      <c r="B942">
        <v>35868418</v>
      </c>
      <c r="C942">
        <v>35868406</v>
      </c>
      <c r="D942">
        <v>29109386</v>
      </c>
      <c r="E942">
        <v>1</v>
      </c>
      <c r="F942">
        <v>1</v>
      </c>
      <c r="G942">
        <v>1</v>
      </c>
      <c r="H942">
        <v>3</v>
      </c>
      <c r="I942" t="s">
        <v>729</v>
      </c>
      <c r="J942" t="s">
        <v>730</v>
      </c>
      <c r="K942" t="s">
        <v>731</v>
      </c>
      <c r="L942">
        <v>1348</v>
      </c>
      <c r="N942">
        <v>1009</v>
      </c>
      <c r="O942" t="s">
        <v>30</v>
      </c>
      <c r="P942" t="s">
        <v>30</v>
      </c>
      <c r="Q942">
        <v>1000</v>
      </c>
      <c r="X942">
        <v>3.4099999999999998E-2</v>
      </c>
      <c r="Y942">
        <v>11300.01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3.4099999999999998E-2</v>
      </c>
      <c r="AH942">
        <v>2</v>
      </c>
      <c r="AI942">
        <v>35868411</v>
      </c>
      <c r="AJ942">
        <v>978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>
        <f>ROW(Source!A848)</f>
        <v>848</v>
      </c>
      <c r="B943">
        <v>35868419</v>
      </c>
      <c r="C943">
        <v>35868406</v>
      </c>
      <c r="D943">
        <v>29107800</v>
      </c>
      <c r="E943">
        <v>1</v>
      </c>
      <c r="F943">
        <v>1</v>
      </c>
      <c r="G943">
        <v>1</v>
      </c>
      <c r="H943">
        <v>3</v>
      </c>
      <c r="I943" t="s">
        <v>592</v>
      </c>
      <c r="J943" t="s">
        <v>593</v>
      </c>
      <c r="K943" t="s">
        <v>594</v>
      </c>
      <c r="L943">
        <v>1346</v>
      </c>
      <c r="N943">
        <v>1009</v>
      </c>
      <c r="O943" t="s">
        <v>160</v>
      </c>
      <c r="P943" t="s">
        <v>160</v>
      </c>
      <c r="Q943">
        <v>1</v>
      </c>
      <c r="X943">
        <v>0.01</v>
      </c>
      <c r="Y943">
        <v>1.81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0</v>
      </c>
      <c r="AF943" t="s">
        <v>3</v>
      </c>
      <c r="AG943">
        <v>0.01</v>
      </c>
      <c r="AH943">
        <v>2</v>
      </c>
      <c r="AI943">
        <v>35868412</v>
      </c>
      <c r="AJ943">
        <v>979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>
      <c r="A944">
        <f>ROW(Source!A848)</f>
        <v>848</v>
      </c>
      <c r="B944">
        <v>35868420</v>
      </c>
      <c r="C944">
        <v>35868406</v>
      </c>
      <c r="D944">
        <v>29109603</v>
      </c>
      <c r="E944">
        <v>1</v>
      </c>
      <c r="F944">
        <v>1</v>
      </c>
      <c r="G944">
        <v>1</v>
      </c>
      <c r="H944">
        <v>3</v>
      </c>
      <c r="I944" t="s">
        <v>732</v>
      </c>
      <c r="J944" t="s">
        <v>733</v>
      </c>
      <c r="K944" t="s">
        <v>734</v>
      </c>
      <c r="L944">
        <v>1327</v>
      </c>
      <c r="N944">
        <v>1005</v>
      </c>
      <c r="O944" t="s">
        <v>155</v>
      </c>
      <c r="P944" t="s">
        <v>155</v>
      </c>
      <c r="Q944">
        <v>1</v>
      </c>
      <c r="X944">
        <v>112</v>
      </c>
      <c r="Y944">
        <v>55.16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112</v>
      </c>
      <c r="AH944">
        <v>2</v>
      </c>
      <c r="AI944">
        <v>35868413</v>
      </c>
      <c r="AJ944">
        <v>980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>
      <c r="A945">
        <f>ROW(Source!A849)</f>
        <v>849</v>
      </c>
      <c r="B945">
        <v>35868434</v>
      </c>
      <c r="C945">
        <v>35868421</v>
      </c>
      <c r="D945">
        <v>29364679</v>
      </c>
      <c r="E945">
        <v>1</v>
      </c>
      <c r="F945">
        <v>1</v>
      </c>
      <c r="G945">
        <v>1</v>
      </c>
      <c r="H945">
        <v>1</v>
      </c>
      <c r="I945" t="s">
        <v>735</v>
      </c>
      <c r="J945" t="s">
        <v>3</v>
      </c>
      <c r="K945" t="s">
        <v>736</v>
      </c>
      <c r="L945">
        <v>1369</v>
      </c>
      <c r="N945">
        <v>1013</v>
      </c>
      <c r="O945" t="s">
        <v>561</v>
      </c>
      <c r="P945" t="s">
        <v>561</v>
      </c>
      <c r="Q945">
        <v>1</v>
      </c>
      <c r="X945">
        <v>30.48</v>
      </c>
      <c r="Y945">
        <v>0</v>
      </c>
      <c r="Z945">
        <v>0</v>
      </c>
      <c r="AA945">
        <v>0</v>
      </c>
      <c r="AB945">
        <v>9.92</v>
      </c>
      <c r="AC945">
        <v>0</v>
      </c>
      <c r="AD945">
        <v>1</v>
      </c>
      <c r="AE945">
        <v>1</v>
      </c>
      <c r="AF945" t="s">
        <v>134</v>
      </c>
      <c r="AG945">
        <v>35.052</v>
      </c>
      <c r="AH945">
        <v>2</v>
      </c>
      <c r="AI945">
        <v>35868422</v>
      </c>
      <c r="AJ945">
        <v>981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>
      <c r="A946">
        <f>ROW(Source!A849)</f>
        <v>849</v>
      </c>
      <c r="B946">
        <v>35868435</v>
      </c>
      <c r="C946">
        <v>35868421</v>
      </c>
      <c r="D946">
        <v>121548</v>
      </c>
      <c r="E946">
        <v>1</v>
      </c>
      <c r="F946">
        <v>1</v>
      </c>
      <c r="G946">
        <v>1</v>
      </c>
      <c r="H946">
        <v>1</v>
      </c>
      <c r="I946" t="s">
        <v>35</v>
      </c>
      <c r="J946" t="s">
        <v>3</v>
      </c>
      <c r="K946" t="s">
        <v>562</v>
      </c>
      <c r="L946">
        <v>608254</v>
      </c>
      <c r="N946">
        <v>1013</v>
      </c>
      <c r="O946" t="s">
        <v>563</v>
      </c>
      <c r="P946" t="s">
        <v>563</v>
      </c>
      <c r="Q946">
        <v>1</v>
      </c>
      <c r="X946">
        <v>0.03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2</v>
      </c>
      <c r="AF946" t="s">
        <v>3</v>
      </c>
      <c r="AG946">
        <v>0.03</v>
      </c>
      <c r="AH946">
        <v>2</v>
      </c>
      <c r="AI946">
        <v>35868423</v>
      </c>
      <c r="AJ946">
        <v>982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>
      <c r="A947">
        <f>ROW(Source!A849)</f>
        <v>849</v>
      </c>
      <c r="B947">
        <v>35868436</v>
      </c>
      <c r="C947">
        <v>35868421</v>
      </c>
      <c r="D947">
        <v>29172362</v>
      </c>
      <c r="E947">
        <v>1</v>
      </c>
      <c r="F947">
        <v>1</v>
      </c>
      <c r="G947">
        <v>1</v>
      </c>
      <c r="H947">
        <v>2</v>
      </c>
      <c r="I947" t="s">
        <v>737</v>
      </c>
      <c r="J947" t="s">
        <v>738</v>
      </c>
      <c r="K947" t="s">
        <v>739</v>
      </c>
      <c r="L947">
        <v>1368</v>
      </c>
      <c r="N947">
        <v>1011</v>
      </c>
      <c r="O947" t="s">
        <v>567</v>
      </c>
      <c r="P947" t="s">
        <v>567</v>
      </c>
      <c r="Q947">
        <v>1</v>
      </c>
      <c r="X947">
        <v>0.03</v>
      </c>
      <c r="Y947">
        <v>0</v>
      </c>
      <c r="Z947">
        <v>134.65</v>
      </c>
      <c r="AA947">
        <v>13.5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0.03</v>
      </c>
      <c r="AH947">
        <v>2</v>
      </c>
      <c r="AI947">
        <v>35868424</v>
      </c>
      <c r="AJ947">
        <v>983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>
      <c r="A948">
        <f>ROW(Source!A849)</f>
        <v>849</v>
      </c>
      <c r="B948">
        <v>35868437</v>
      </c>
      <c r="C948">
        <v>35868421</v>
      </c>
      <c r="D948">
        <v>29174913</v>
      </c>
      <c r="E948">
        <v>1</v>
      </c>
      <c r="F948">
        <v>1</v>
      </c>
      <c r="G948">
        <v>1</v>
      </c>
      <c r="H948">
        <v>2</v>
      </c>
      <c r="I948" t="s">
        <v>578</v>
      </c>
      <c r="J948" t="s">
        <v>579</v>
      </c>
      <c r="K948" t="s">
        <v>580</v>
      </c>
      <c r="L948">
        <v>1368</v>
      </c>
      <c r="N948">
        <v>1011</v>
      </c>
      <c r="O948" t="s">
        <v>567</v>
      </c>
      <c r="P948" t="s">
        <v>567</v>
      </c>
      <c r="Q948">
        <v>1</v>
      </c>
      <c r="X948">
        <v>0.02</v>
      </c>
      <c r="Y948">
        <v>0</v>
      </c>
      <c r="Z948">
        <v>87.17</v>
      </c>
      <c r="AA948">
        <v>11.6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0.02</v>
      </c>
      <c r="AH948">
        <v>2</v>
      </c>
      <c r="AI948">
        <v>35868425</v>
      </c>
      <c r="AJ948">
        <v>984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>
      <c r="A949">
        <f>ROW(Source!A849)</f>
        <v>849</v>
      </c>
      <c r="B949">
        <v>35868438</v>
      </c>
      <c r="C949">
        <v>35868421</v>
      </c>
      <c r="D949">
        <v>29114246</v>
      </c>
      <c r="E949">
        <v>1</v>
      </c>
      <c r="F949">
        <v>1</v>
      </c>
      <c r="G949">
        <v>1</v>
      </c>
      <c r="H949">
        <v>3</v>
      </c>
      <c r="I949" t="s">
        <v>740</v>
      </c>
      <c r="J949" t="s">
        <v>741</v>
      </c>
      <c r="K949" t="s">
        <v>742</v>
      </c>
      <c r="L949">
        <v>1346</v>
      </c>
      <c r="N949">
        <v>1009</v>
      </c>
      <c r="O949" t="s">
        <v>160</v>
      </c>
      <c r="P949" t="s">
        <v>160</v>
      </c>
      <c r="Q949">
        <v>1</v>
      </c>
      <c r="X949">
        <v>1.5</v>
      </c>
      <c r="Y949">
        <v>9.0399999999999991</v>
      </c>
      <c r="Z949">
        <v>0</v>
      </c>
      <c r="AA949">
        <v>0</v>
      </c>
      <c r="AB949">
        <v>0</v>
      </c>
      <c r="AC949">
        <v>0</v>
      </c>
      <c r="AD949">
        <v>1</v>
      </c>
      <c r="AE949">
        <v>0</v>
      </c>
      <c r="AF949" t="s">
        <v>3</v>
      </c>
      <c r="AG949">
        <v>1.5</v>
      </c>
      <c r="AH949">
        <v>2</v>
      </c>
      <c r="AI949">
        <v>35868426</v>
      </c>
      <c r="AJ949">
        <v>985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>
        <f>ROW(Source!A849)</f>
        <v>849</v>
      </c>
      <c r="B950">
        <v>35868439</v>
      </c>
      <c r="C950">
        <v>35868421</v>
      </c>
      <c r="D950">
        <v>29110838</v>
      </c>
      <c r="E950">
        <v>1</v>
      </c>
      <c r="F950">
        <v>1</v>
      </c>
      <c r="G950">
        <v>1</v>
      </c>
      <c r="H950">
        <v>3</v>
      </c>
      <c r="I950" t="s">
        <v>743</v>
      </c>
      <c r="J950" t="s">
        <v>744</v>
      </c>
      <c r="K950" t="s">
        <v>745</v>
      </c>
      <c r="L950">
        <v>1346</v>
      </c>
      <c r="N950">
        <v>1009</v>
      </c>
      <c r="O950" t="s">
        <v>160</v>
      </c>
      <c r="P950" t="s">
        <v>160</v>
      </c>
      <c r="Q950">
        <v>1</v>
      </c>
      <c r="X950">
        <v>0.42</v>
      </c>
      <c r="Y950">
        <v>30.5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3</v>
      </c>
      <c r="AG950">
        <v>0.42</v>
      </c>
      <c r="AH950">
        <v>2</v>
      </c>
      <c r="AI950">
        <v>35868427</v>
      </c>
      <c r="AJ950">
        <v>986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>
      <c r="A951">
        <f>ROW(Source!A849)</f>
        <v>849</v>
      </c>
      <c r="B951">
        <v>35868440</v>
      </c>
      <c r="C951">
        <v>35868421</v>
      </c>
      <c r="D951">
        <v>29149204</v>
      </c>
      <c r="E951">
        <v>1</v>
      </c>
      <c r="F951">
        <v>1</v>
      </c>
      <c r="G951">
        <v>1</v>
      </c>
      <c r="H951">
        <v>3</v>
      </c>
      <c r="I951" t="s">
        <v>746</v>
      </c>
      <c r="J951" t="s">
        <v>747</v>
      </c>
      <c r="K951" t="s">
        <v>748</v>
      </c>
      <c r="L951">
        <v>1348</v>
      </c>
      <c r="N951">
        <v>1009</v>
      </c>
      <c r="O951" t="s">
        <v>30</v>
      </c>
      <c r="P951" t="s">
        <v>30</v>
      </c>
      <c r="Q951">
        <v>1000</v>
      </c>
      <c r="X951">
        <v>3.15E-3</v>
      </c>
      <c r="Y951">
        <v>729.98</v>
      </c>
      <c r="Z951">
        <v>0</v>
      </c>
      <c r="AA951">
        <v>0</v>
      </c>
      <c r="AB951">
        <v>0</v>
      </c>
      <c r="AC951">
        <v>0</v>
      </c>
      <c r="AD951">
        <v>1</v>
      </c>
      <c r="AE951">
        <v>0</v>
      </c>
      <c r="AF951" t="s">
        <v>3</v>
      </c>
      <c r="AG951">
        <v>3.15E-3</v>
      </c>
      <c r="AH951">
        <v>2</v>
      </c>
      <c r="AI951">
        <v>35868428</v>
      </c>
      <c r="AJ951">
        <v>987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>
      <c r="A952">
        <f>ROW(Source!A849)</f>
        <v>849</v>
      </c>
      <c r="B952">
        <v>35868441</v>
      </c>
      <c r="C952">
        <v>35868421</v>
      </c>
      <c r="D952">
        <v>29170678</v>
      </c>
      <c r="E952">
        <v>1</v>
      </c>
      <c r="F952">
        <v>1</v>
      </c>
      <c r="G952">
        <v>1</v>
      </c>
      <c r="H952">
        <v>3</v>
      </c>
      <c r="I952" t="s">
        <v>749</v>
      </c>
      <c r="J952" t="s">
        <v>750</v>
      </c>
      <c r="K952" t="s">
        <v>751</v>
      </c>
      <c r="L952">
        <v>1354</v>
      </c>
      <c r="N952">
        <v>1010</v>
      </c>
      <c r="O952" t="s">
        <v>237</v>
      </c>
      <c r="P952" t="s">
        <v>237</v>
      </c>
      <c r="Q952">
        <v>1</v>
      </c>
      <c r="X952">
        <v>102</v>
      </c>
      <c r="Y952">
        <v>0.28000000000000003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102</v>
      </c>
      <c r="AH952">
        <v>2</v>
      </c>
      <c r="AI952">
        <v>35868431</v>
      </c>
      <c r="AJ952">
        <v>991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>
        <f>ROW(Source!A849)</f>
        <v>849</v>
      </c>
      <c r="B953">
        <v>35868442</v>
      </c>
      <c r="C953">
        <v>35868421</v>
      </c>
      <c r="D953">
        <v>29171808</v>
      </c>
      <c r="E953">
        <v>1</v>
      </c>
      <c r="F953">
        <v>1</v>
      </c>
      <c r="G953">
        <v>1</v>
      </c>
      <c r="H953">
        <v>3</v>
      </c>
      <c r="I953" t="s">
        <v>752</v>
      </c>
      <c r="J953" t="s">
        <v>753</v>
      </c>
      <c r="K953" t="s">
        <v>754</v>
      </c>
      <c r="L953">
        <v>1374</v>
      </c>
      <c r="N953">
        <v>1013</v>
      </c>
      <c r="O953" t="s">
        <v>755</v>
      </c>
      <c r="P953" t="s">
        <v>755</v>
      </c>
      <c r="Q953">
        <v>1</v>
      </c>
      <c r="X953">
        <v>6.05</v>
      </c>
      <c r="Y953">
        <v>1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6.05</v>
      </c>
      <c r="AH953">
        <v>2</v>
      </c>
      <c r="AI953">
        <v>35868432</v>
      </c>
      <c r="AJ953">
        <v>992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>
      <c r="A954">
        <f>ROW(Source!A853)</f>
        <v>853</v>
      </c>
      <c r="B954">
        <v>35868456</v>
      </c>
      <c r="C954">
        <v>35868446</v>
      </c>
      <c r="D954">
        <v>29364679</v>
      </c>
      <c r="E954">
        <v>1</v>
      </c>
      <c r="F954">
        <v>1</v>
      </c>
      <c r="G954">
        <v>1</v>
      </c>
      <c r="H954">
        <v>1</v>
      </c>
      <c r="I954" t="s">
        <v>735</v>
      </c>
      <c r="J954" t="s">
        <v>3</v>
      </c>
      <c r="K954" t="s">
        <v>736</v>
      </c>
      <c r="L954">
        <v>1369</v>
      </c>
      <c r="N954">
        <v>1013</v>
      </c>
      <c r="O954" t="s">
        <v>561</v>
      </c>
      <c r="P954" t="s">
        <v>561</v>
      </c>
      <c r="Q954">
        <v>1</v>
      </c>
      <c r="X954">
        <v>26.24</v>
      </c>
      <c r="Y954">
        <v>0</v>
      </c>
      <c r="Z954">
        <v>0</v>
      </c>
      <c r="AA954">
        <v>0</v>
      </c>
      <c r="AB954">
        <v>9.92</v>
      </c>
      <c r="AC954">
        <v>0</v>
      </c>
      <c r="AD954">
        <v>1</v>
      </c>
      <c r="AE954">
        <v>1</v>
      </c>
      <c r="AF954" t="s">
        <v>134</v>
      </c>
      <c r="AG954">
        <v>30.175999999999995</v>
      </c>
      <c r="AH954">
        <v>2</v>
      </c>
      <c r="AI954">
        <v>35868447</v>
      </c>
      <c r="AJ954">
        <v>993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>
      <c r="A955">
        <f>ROW(Source!A853)</f>
        <v>853</v>
      </c>
      <c r="B955">
        <v>35868457</v>
      </c>
      <c r="C955">
        <v>35868446</v>
      </c>
      <c r="D955">
        <v>121548</v>
      </c>
      <c r="E955">
        <v>1</v>
      </c>
      <c r="F955">
        <v>1</v>
      </c>
      <c r="G955">
        <v>1</v>
      </c>
      <c r="H955">
        <v>1</v>
      </c>
      <c r="I955" t="s">
        <v>35</v>
      </c>
      <c r="J955" t="s">
        <v>3</v>
      </c>
      <c r="K955" t="s">
        <v>562</v>
      </c>
      <c r="L955">
        <v>608254</v>
      </c>
      <c r="N955">
        <v>1013</v>
      </c>
      <c r="O955" t="s">
        <v>563</v>
      </c>
      <c r="P955" t="s">
        <v>563</v>
      </c>
      <c r="Q955">
        <v>1</v>
      </c>
      <c r="X955">
        <v>0.03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2</v>
      </c>
      <c r="AF955" t="s">
        <v>3</v>
      </c>
      <c r="AG955">
        <v>0.03</v>
      </c>
      <c r="AH955">
        <v>2</v>
      </c>
      <c r="AI955">
        <v>35868448</v>
      </c>
      <c r="AJ955">
        <v>994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>
      <c r="A956">
        <f>ROW(Source!A853)</f>
        <v>853</v>
      </c>
      <c r="B956">
        <v>35868458</v>
      </c>
      <c r="C956">
        <v>35868446</v>
      </c>
      <c r="D956">
        <v>29172362</v>
      </c>
      <c r="E956">
        <v>1</v>
      </c>
      <c r="F956">
        <v>1</v>
      </c>
      <c r="G956">
        <v>1</v>
      </c>
      <c r="H956">
        <v>2</v>
      </c>
      <c r="I956" t="s">
        <v>737</v>
      </c>
      <c r="J956" t="s">
        <v>738</v>
      </c>
      <c r="K956" t="s">
        <v>739</v>
      </c>
      <c r="L956">
        <v>1368</v>
      </c>
      <c r="N956">
        <v>1011</v>
      </c>
      <c r="O956" t="s">
        <v>567</v>
      </c>
      <c r="P956" t="s">
        <v>567</v>
      </c>
      <c r="Q956">
        <v>1</v>
      </c>
      <c r="X956">
        <v>0.03</v>
      </c>
      <c r="Y956">
        <v>0</v>
      </c>
      <c r="Z956">
        <v>134.65</v>
      </c>
      <c r="AA956">
        <v>13.5</v>
      </c>
      <c r="AB956">
        <v>0</v>
      </c>
      <c r="AC956">
        <v>0</v>
      </c>
      <c r="AD956">
        <v>1</v>
      </c>
      <c r="AE956">
        <v>0</v>
      </c>
      <c r="AF956" t="s">
        <v>3</v>
      </c>
      <c r="AG956">
        <v>0.03</v>
      </c>
      <c r="AH956">
        <v>2</v>
      </c>
      <c r="AI956">
        <v>35868449</v>
      </c>
      <c r="AJ956">
        <v>995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>
      <c r="A957">
        <f>ROW(Source!A853)</f>
        <v>853</v>
      </c>
      <c r="B957">
        <v>35868459</v>
      </c>
      <c r="C957">
        <v>35868446</v>
      </c>
      <c r="D957">
        <v>29174913</v>
      </c>
      <c r="E957">
        <v>1</v>
      </c>
      <c r="F957">
        <v>1</v>
      </c>
      <c r="G957">
        <v>1</v>
      </c>
      <c r="H957">
        <v>2</v>
      </c>
      <c r="I957" t="s">
        <v>578</v>
      </c>
      <c r="J957" t="s">
        <v>579</v>
      </c>
      <c r="K957" t="s">
        <v>580</v>
      </c>
      <c r="L957">
        <v>1368</v>
      </c>
      <c r="N957">
        <v>1011</v>
      </c>
      <c r="O957" t="s">
        <v>567</v>
      </c>
      <c r="P957" t="s">
        <v>567</v>
      </c>
      <c r="Q957">
        <v>1</v>
      </c>
      <c r="X957">
        <v>0.02</v>
      </c>
      <c r="Y957">
        <v>0</v>
      </c>
      <c r="Z957">
        <v>87.17</v>
      </c>
      <c r="AA957">
        <v>11.6</v>
      </c>
      <c r="AB957">
        <v>0</v>
      </c>
      <c r="AC957">
        <v>0</v>
      </c>
      <c r="AD957">
        <v>1</v>
      </c>
      <c r="AE957">
        <v>0</v>
      </c>
      <c r="AF957" t="s">
        <v>3</v>
      </c>
      <c r="AG957">
        <v>0.02</v>
      </c>
      <c r="AH957">
        <v>2</v>
      </c>
      <c r="AI957">
        <v>35868450</v>
      </c>
      <c r="AJ957">
        <v>996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>
      <c r="A958">
        <f>ROW(Source!A853)</f>
        <v>853</v>
      </c>
      <c r="B958">
        <v>35868460</v>
      </c>
      <c r="C958">
        <v>35868446</v>
      </c>
      <c r="D958">
        <v>29149204</v>
      </c>
      <c r="E958">
        <v>1</v>
      </c>
      <c r="F958">
        <v>1</v>
      </c>
      <c r="G958">
        <v>1</v>
      </c>
      <c r="H958">
        <v>3</v>
      </c>
      <c r="I958" t="s">
        <v>746</v>
      </c>
      <c r="J958" t="s">
        <v>747</v>
      </c>
      <c r="K958" t="s">
        <v>748</v>
      </c>
      <c r="L958">
        <v>1348</v>
      </c>
      <c r="N958">
        <v>1009</v>
      </c>
      <c r="O958" t="s">
        <v>30</v>
      </c>
      <c r="P958" t="s">
        <v>30</v>
      </c>
      <c r="Q958">
        <v>1000</v>
      </c>
      <c r="X958">
        <v>3.15E-3</v>
      </c>
      <c r="Y958">
        <v>729.98</v>
      </c>
      <c r="Z958">
        <v>0</v>
      </c>
      <c r="AA958">
        <v>0</v>
      </c>
      <c r="AB958">
        <v>0</v>
      </c>
      <c r="AC958">
        <v>0</v>
      </c>
      <c r="AD958">
        <v>1</v>
      </c>
      <c r="AE958">
        <v>0</v>
      </c>
      <c r="AF958" t="s">
        <v>3</v>
      </c>
      <c r="AG958">
        <v>3.15E-3</v>
      </c>
      <c r="AH958">
        <v>2</v>
      </c>
      <c r="AI958">
        <v>35868451</v>
      </c>
      <c r="AJ958">
        <v>997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>
        <f>ROW(Source!A853)</f>
        <v>853</v>
      </c>
      <c r="B959">
        <v>35868461</v>
      </c>
      <c r="C959">
        <v>35868446</v>
      </c>
      <c r="D959">
        <v>29170678</v>
      </c>
      <c r="E959">
        <v>1</v>
      </c>
      <c r="F959">
        <v>1</v>
      </c>
      <c r="G959">
        <v>1</v>
      </c>
      <c r="H959">
        <v>3</v>
      </c>
      <c r="I959" t="s">
        <v>749</v>
      </c>
      <c r="J959" t="s">
        <v>750</v>
      </c>
      <c r="K959" t="s">
        <v>751</v>
      </c>
      <c r="L959">
        <v>1354</v>
      </c>
      <c r="N959">
        <v>1010</v>
      </c>
      <c r="O959" t="s">
        <v>237</v>
      </c>
      <c r="P959" t="s">
        <v>237</v>
      </c>
      <c r="Q959">
        <v>1</v>
      </c>
      <c r="X959">
        <v>102</v>
      </c>
      <c r="Y959">
        <v>0.28000000000000003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3</v>
      </c>
      <c r="AG959">
        <v>102</v>
      </c>
      <c r="AH959">
        <v>2</v>
      </c>
      <c r="AI959">
        <v>35868452</v>
      </c>
      <c r="AJ959">
        <v>999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>
      <c r="A960">
        <f>ROW(Source!A853)</f>
        <v>853</v>
      </c>
      <c r="B960">
        <v>35868462</v>
      </c>
      <c r="C960">
        <v>35868446</v>
      </c>
      <c r="D960">
        <v>29171808</v>
      </c>
      <c r="E960">
        <v>1</v>
      </c>
      <c r="F960">
        <v>1</v>
      </c>
      <c r="G960">
        <v>1</v>
      </c>
      <c r="H960">
        <v>3</v>
      </c>
      <c r="I960" t="s">
        <v>752</v>
      </c>
      <c r="J960" t="s">
        <v>753</v>
      </c>
      <c r="K960" t="s">
        <v>754</v>
      </c>
      <c r="L960">
        <v>1374</v>
      </c>
      <c r="N960">
        <v>1013</v>
      </c>
      <c r="O960" t="s">
        <v>755</v>
      </c>
      <c r="P960" t="s">
        <v>755</v>
      </c>
      <c r="Q960">
        <v>1</v>
      </c>
      <c r="X960">
        <v>5.21</v>
      </c>
      <c r="Y960">
        <v>1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0</v>
      </c>
      <c r="AF960" t="s">
        <v>3</v>
      </c>
      <c r="AG960">
        <v>5.21</v>
      </c>
      <c r="AH960">
        <v>2</v>
      </c>
      <c r="AI960">
        <v>35868454</v>
      </c>
      <c r="AJ960">
        <v>1001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>
      <c r="A961">
        <f>ROW(Source!A856)</f>
        <v>856</v>
      </c>
      <c r="B961">
        <v>35868471</v>
      </c>
      <c r="C961">
        <v>35868465</v>
      </c>
      <c r="D961">
        <v>18442760</v>
      </c>
      <c r="E961">
        <v>1</v>
      </c>
      <c r="F961">
        <v>1</v>
      </c>
      <c r="G961">
        <v>1</v>
      </c>
      <c r="H961">
        <v>1</v>
      </c>
      <c r="I961" t="s">
        <v>816</v>
      </c>
      <c r="J961" t="s">
        <v>3</v>
      </c>
      <c r="K961" t="s">
        <v>817</v>
      </c>
      <c r="L961">
        <v>1369</v>
      </c>
      <c r="N961">
        <v>1013</v>
      </c>
      <c r="O961" t="s">
        <v>561</v>
      </c>
      <c r="P961" t="s">
        <v>561</v>
      </c>
      <c r="Q961">
        <v>1</v>
      </c>
      <c r="X961">
        <v>26.04</v>
      </c>
      <c r="Y961">
        <v>0</v>
      </c>
      <c r="Z961">
        <v>0</v>
      </c>
      <c r="AA961">
        <v>0</v>
      </c>
      <c r="AB961">
        <v>354.22</v>
      </c>
      <c r="AC961">
        <v>0</v>
      </c>
      <c r="AD961">
        <v>1</v>
      </c>
      <c r="AE961">
        <v>1</v>
      </c>
      <c r="AF961" t="s">
        <v>134</v>
      </c>
      <c r="AG961">
        <v>29.945999999999998</v>
      </c>
      <c r="AH961">
        <v>2</v>
      </c>
      <c r="AI961">
        <v>35868466</v>
      </c>
      <c r="AJ961">
        <v>1002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>
        <f>ROW(Source!A856)</f>
        <v>856</v>
      </c>
      <c r="B962">
        <v>35868472</v>
      </c>
      <c r="C962">
        <v>35868465</v>
      </c>
      <c r="D962">
        <v>29173472</v>
      </c>
      <c r="E962">
        <v>1</v>
      </c>
      <c r="F962">
        <v>1</v>
      </c>
      <c r="G962">
        <v>1</v>
      </c>
      <c r="H962">
        <v>2</v>
      </c>
      <c r="I962" t="s">
        <v>624</v>
      </c>
      <c r="J962" t="s">
        <v>625</v>
      </c>
      <c r="K962" t="s">
        <v>626</v>
      </c>
      <c r="L962">
        <v>1368</v>
      </c>
      <c r="N962">
        <v>1011</v>
      </c>
      <c r="O962" t="s">
        <v>567</v>
      </c>
      <c r="P962" t="s">
        <v>567</v>
      </c>
      <c r="Q962">
        <v>1</v>
      </c>
      <c r="X962">
        <v>7.3</v>
      </c>
      <c r="Y962">
        <v>0</v>
      </c>
      <c r="Z962">
        <v>3</v>
      </c>
      <c r="AA962">
        <v>0</v>
      </c>
      <c r="AB962">
        <v>0</v>
      </c>
      <c r="AC962">
        <v>0</v>
      </c>
      <c r="AD962">
        <v>1</v>
      </c>
      <c r="AE962">
        <v>0</v>
      </c>
      <c r="AF962" t="s">
        <v>133</v>
      </c>
      <c r="AG962">
        <v>9.125</v>
      </c>
      <c r="AH962">
        <v>2</v>
      </c>
      <c r="AI962">
        <v>35868467</v>
      </c>
      <c r="AJ962">
        <v>1003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>
      <c r="A963">
        <f>ROW(Source!A856)</f>
        <v>856</v>
      </c>
      <c r="B963">
        <v>35868473</v>
      </c>
      <c r="C963">
        <v>35868465</v>
      </c>
      <c r="D963">
        <v>29174580</v>
      </c>
      <c r="E963">
        <v>1</v>
      </c>
      <c r="F963">
        <v>1</v>
      </c>
      <c r="G963">
        <v>1</v>
      </c>
      <c r="H963">
        <v>2</v>
      </c>
      <c r="I963" t="s">
        <v>679</v>
      </c>
      <c r="J963" t="s">
        <v>680</v>
      </c>
      <c r="K963" t="s">
        <v>681</v>
      </c>
      <c r="L963">
        <v>1368</v>
      </c>
      <c r="N963">
        <v>1011</v>
      </c>
      <c r="O963" t="s">
        <v>567</v>
      </c>
      <c r="P963" t="s">
        <v>567</v>
      </c>
      <c r="Q963">
        <v>1</v>
      </c>
      <c r="X963">
        <v>7.3</v>
      </c>
      <c r="Y963">
        <v>0</v>
      </c>
      <c r="Z963">
        <v>2.08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133</v>
      </c>
      <c r="AG963">
        <v>9.125</v>
      </c>
      <c r="AH963">
        <v>2</v>
      </c>
      <c r="AI963">
        <v>35868468</v>
      </c>
      <c r="AJ963">
        <v>1004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>
        <f>ROW(Source!A856)</f>
        <v>856</v>
      </c>
      <c r="B964">
        <v>35868474</v>
      </c>
      <c r="C964">
        <v>35868465</v>
      </c>
      <c r="D964">
        <v>29174613</v>
      </c>
      <c r="E964">
        <v>1</v>
      </c>
      <c r="F964">
        <v>1</v>
      </c>
      <c r="G964">
        <v>1</v>
      </c>
      <c r="H964">
        <v>2</v>
      </c>
      <c r="I964" t="s">
        <v>818</v>
      </c>
      <c r="J964" t="s">
        <v>819</v>
      </c>
      <c r="K964" t="s">
        <v>820</v>
      </c>
      <c r="L964">
        <v>1368</v>
      </c>
      <c r="N964">
        <v>1011</v>
      </c>
      <c r="O964" t="s">
        <v>567</v>
      </c>
      <c r="P964" t="s">
        <v>567</v>
      </c>
      <c r="Q964">
        <v>1</v>
      </c>
      <c r="X964">
        <v>1.46</v>
      </c>
      <c r="Y964">
        <v>0</v>
      </c>
      <c r="Z964">
        <v>0.14000000000000001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133</v>
      </c>
      <c r="AG964">
        <v>1.825</v>
      </c>
      <c r="AH964">
        <v>2</v>
      </c>
      <c r="AI964">
        <v>35868469</v>
      </c>
      <c r="AJ964">
        <v>1005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>
        <f>ROW(Source!A856)</f>
        <v>856</v>
      </c>
      <c r="B965">
        <v>35868475</v>
      </c>
      <c r="C965">
        <v>35868465</v>
      </c>
      <c r="D965">
        <v>29174913</v>
      </c>
      <c r="E965">
        <v>1</v>
      </c>
      <c r="F965">
        <v>1</v>
      </c>
      <c r="G965">
        <v>1</v>
      </c>
      <c r="H965">
        <v>2</v>
      </c>
      <c r="I965" t="s">
        <v>578</v>
      </c>
      <c r="J965" t="s">
        <v>579</v>
      </c>
      <c r="K965" t="s">
        <v>580</v>
      </c>
      <c r="L965">
        <v>1368</v>
      </c>
      <c r="N965">
        <v>1011</v>
      </c>
      <c r="O965" t="s">
        <v>567</v>
      </c>
      <c r="P965" t="s">
        <v>567</v>
      </c>
      <c r="Q965">
        <v>1</v>
      </c>
      <c r="X965">
        <v>0.14000000000000001</v>
      </c>
      <c r="Y965">
        <v>0</v>
      </c>
      <c r="Z965">
        <v>87.17</v>
      </c>
      <c r="AA965">
        <v>11.6</v>
      </c>
      <c r="AB965">
        <v>0</v>
      </c>
      <c r="AC965">
        <v>0</v>
      </c>
      <c r="AD965">
        <v>1</v>
      </c>
      <c r="AE965">
        <v>0</v>
      </c>
      <c r="AF965" t="s">
        <v>133</v>
      </c>
      <c r="AG965">
        <v>0.17500000000000002</v>
      </c>
      <c r="AH965">
        <v>2</v>
      </c>
      <c r="AI965">
        <v>35868470</v>
      </c>
      <c r="AJ965">
        <v>1006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>
        <f>ROW(Source!A856)</f>
        <v>856</v>
      </c>
      <c r="B966">
        <v>35868476</v>
      </c>
      <c r="C966">
        <v>35868465</v>
      </c>
      <c r="D966">
        <v>29114699</v>
      </c>
      <c r="E966">
        <v>1</v>
      </c>
      <c r="F966">
        <v>1</v>
      </c>
      <c r="G966">
        <v>1</v>
      </c>
      <c r="H966">
        <v>3</v>
      </c>
      <c r="I966" t="s">
        <v>353</v>
      </c>
      <c r="J966" t="s">
        <v>355</v>
      </c>
      <c r="K966" t="s">
        <v>354</v>
      </c>
      <c r="L966">
        <v>1354</v>
      </c>
      <c r="N966">
        <v>1010</v>
      </c>
      <c r="O966" t="s">
        <v>237</v>
      </c>
      <c r="P966" t="s">
        <v>237</v>
      </c>
      <c r="Q966">
        <v>1</v>
      </c>
      <c r="X966">
        <v>0</v>
      </c>
      <c r="Y966">
        <v>0.05</v>
      </c>
      <c r="Z966">
        <v>0</v>
      </c>
      <c r="AA966">
        <v>0</v>
      </c>
      <c r="AB966">
        <v>0</v>
      </c>
      <c r="AC966">
        <v>1</v>
      </c>
      <c r="AD966">
        <v>0</v>
      </c>
      <c r="AE966">
        <v>0</v>
      </c>
      <c r="AF966" t="s">
        <v>3</v>
      </c>
      <c r="AG966">
        <v>0</v>
      </c>
      <c r="AH966">
        <v>3</v>
      </c>
      <c r="AI966">
        <v>-1</v>
      </c>
      <c r="AJ966" t="s">
        <v>3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>
        <f>ROW(Source!A856)</f>
        <v>856</v>
      </c>
      <c r="B967">
        <v>35868477</v>
      </c>
      <c r="C967">
        <v>35868465</v>
      </c>
      <c r="D967">
        <v>29114469</v>
      </c>
      <c r="E967">
        <v>1</v>
      </c>
      <c r="F967">
        <v>1</v>
      </c>
      <c r="G967">
        <v>1</v>
      </c>
      <c r="H967">
        <v>3</v>
      </c>
      <c r="I967" t="s">
        <v>977</v>
      </c>
      <c r="J967" t="s">
        <v>978</v>
      </c>
      <c r="K967" t="s">
        <v>979</v>
      </c>
      <c r="L967">
        <v>1358</v>
      </c>
      <c r="N967">
        <v>1010</v>
      </c>
      <c r="O967" t="s">
        <v>652</v>
      </c>
      <c r="P967" t="s">
        <v>652</v>
      </c>
      <c r="Q967">
        <v>10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</v>
      </c>
      <c r="AD967">
        <v>0</v>
      </c>
      <c r="AE967">
        <v>0</v>
      </c>
      <c r="AF967" t="s">
        <v>3</v>
      </c>
      <c r="AG967">
        <v>0</v>
      </c>
      <c r="AH967">
        <v>3</v>
      </c>
      <c r="AI967">
        <v>-1</v>
      </c>
      <c r="AJ967" t="s">
        <v>3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>
        <f>ROW(Source!A856)</f>
        <v>856</v>
      </c>
      <c r="B968">
        <v>35868478</v>
      </c>
      <c r="C968">
        <v>35868465</v>
      </c>
      <c r="D968">
        <v>29129603</v>
      </c>
      <c r="E968">
        <v>1</v>
      </c>
      <c r="F968">
        <v>1</v>
      </c>
      <c r="G968">
        <v>1</v>
      </c>
      <c r="H968">
        <v>3</v>
      </c>
      <c r="I968" t="s">
        <v>980</v>
      </c>
      <c r="J968" t="s">
        <v>981</v>
      </c>
      <c r="K968" t="s">
        <v>982</v>
      </c>
      <c r="L968">
        <v>1301</v>
      </c>
      <c r="N968">
        <v>1003</v>
      </c>
      <c r="O968" t="s">
        <v>142</v>
      </c>
      <c r="P968" t="s">
        <v>142</v>
      </c>
      <c r="Q968">
        <v>1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</v>
      </c>
      <c r="AD968">
        <v>0</v>
      </c>
      <c r="AE968">
        <v>0</v>
      </c>
      <c r="AF968" t="s">
        <v>3</v>
      </c>
      <c r="AG968">
        <v>0</v>
      </c>
      <c r="AH968">
        <v>3</v>
      </c>
      <c r="AI968">
        <v>-1</v>
      </c>
      <c r="AJ968" t="s">
        <v>3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>
        <f>ROW(Source!A856)</f>
        <v>856</v>
      </c>
      <c r="B969">
        <v>35868479</v>
      </c>
      <c r="C969">
        <v>35868465</v>
      </c>
      <c r="D969">
        <v>29129518</v>
      </c>
      <c r="E969">
        <v>1</v>
      </c>
      <c r="F969">
        <v>1</v>
      </c>
      <c r="G969">
        <v>1</v>
      </c>
      <c r="H969">
        <v>3</v>
      </c>
      <c r="I969" t="s">
        <v>983</v>
      </c>
      <c r="J969" t="s">
        <v>984</v>
      </c>
      <c r="K969" t="s">
        <v>985</v>
      </c>
      <c r="L969">
        <v>1301</v>
      </c>
      <c r="N969">
        <v>1003</v>
      </c>
      <c r="O969" t="s">
        <v>142</v>
      </c>
      <c r="P969" t="s">
        <v>142</v>
      </c>
      <c r="Q969">
        <v>1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</v>
      </c>
      <c r="AD969">
        <v>0</v>
      </c>
      <c r="AE969">
        <v>0</v>
      </c>
      <c r="AF969" t="s">
        <v>3</v>
      </c>
      <c r="AG969">
        <v>0</v>
      </c>
      <c r="AH969">
        <v>3</v>
      </c>
      <c r="AI969">
        <v>-1</v>
      </c>
      <c r="AJ969" t="s">
        <v>3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>
        <f>ROW(Source!A856)</f>
        <v>856</v>
      </c>
      <c r="B970">
        <v>35868480</v>
      </c>
      <c r="C970">
        <v>35868465</v>
      </c>
      <c r="D970">
        <v>29129521</v>
      </c>
      <c r="E970">
        <v>1</v>
      </c>
      <c r="F970">
        <v>1</v>
      </c>
      <c r="G970">
        <v>1</v>
      </c>
      <c r="H970">
        <v>3</v>
      </c>
      <c r="I970" t="s">
        <v>986</v>
      </c>
      <c r="J970" t="s">
        <v>987</v>
      </c>
      <c r="K970" t="s">
        <v>988</v>
      </c>
      <c r="L970">
        <v>1327</v>
      </c>
      <c r="N970">
        <v>1005</v>
      </c>
      <c r="O970" t="s">
        <v>155</v>
      </c>
      <c r="P970" t="s">
        <v>155</v>
      </c>
      <c r="Q970">
        <v>1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</v>
      </c>
      <c r="AD970">
        <v>0</v>
      </c>
      <c r="AE970">
        <v>0</v>
      </c>
      <c r="AF970" t="s">
        <v>3</v>
      </c>
      <c r="AG970">
        <v>0</v>
      </c>
      <c r="AH970">
        <v>3</v>
      </c>
      <c r="AI970">
        <v>-1</v>
      </c>
      <c r="AJ970" t="s">
        <v>3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>
      <c r="A971">
        <f>ROW(Source!A861)</f>
        <v>861</v>
      </c>
      <c r="B971">
        <v>35868489</v>
      </c>
      <c r="C971">
        <v>35868485</v>
      </c>
      <c r="D971">
        <v>18442760</v>
      </c>
      <c r="E971">
        <v>1</v>
      </c>
      <c r="F971">
        <v>1</v>
      </c>
      <c r="G971">
        <v>1</v>
      </c>
      <c r="H971">
        <v>1</v>
      </c>
      <c r="I971" t="s">
        <v>816</v>
      </c>
      <c r="J971" t="s">
        <v>3</v>
      </c>
      <c r="K971" t="s">
        <v>817</v>
      </c>
      <c r="L971">
        <v>1369</v>
      </c>
      <c r="N971">
        <v>1013</v>
      </c>
      <c r="O971" t="s">
        <v>561</v>
      </c>
      <c r="P971" t="s">
        <v>561</v>
      </c>
      <c r="Q971">
        <v>1</v>
      </c>
      <c r="X971">
        <v>36.53</v>
      </c>
      <c r="Y971">
        <v>0</v>
      </c>
      <c r="Z971">
        <v>0</v>
      </c>
      <c r="AA971">
        <v>0</v>
      </c>
      <c r="AB971">
        <v>354.22</v>
      </c>
      <c r="AC971">
        <v>0</v>
      </c>
      <c r="AD971">
        <v>1</v>
      </c>
      <c r="AE971">
        <v>1</v>
      </c>
      <c r="AF971" t="s">
        <v>134</v>
      </c>
      <c r="AG971">
        <v>42.009499999999996</v>
      </c>
      <c r="AH971">
        <v>2</v>
      </c>
      <c r="AI971">
        <v>35868486</v>
      </c>
      <c r="AJ971">
        <v>1007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>
        <f>ROW(Source!A861)</f>
        <v>861</v>
      </c>
      <c r="B972">
        <v>35868490</v>
      </c>
      <c r="C972">
        <v>35868485</v>
      </c>
      <c r="D972">
        <v>29109376</v>
      </c>
      <c r="E972">
        <v>1</v>
      </c>
      <c r="F972">
        <v>1</v>
      </c>
      <c r="G972">
        <v>1</v>
      </c>
      <c r="H972">
        <v>3</v>
      </c>
      <c r="I972" t="s">
        <v>328</v>
      </c>
      <c r="J972" t="s">
        <v>330</v>
      </c>
      <c r="K972" t="s">
        <v>329</v>
      </c>
      <c r="L972">
        <v>1346</v>
      </c>
      <c r="N972">
        <v>1009</v>
      </c>
      <c r="O972" t="s">
        <v>160</v>
      </c>
      <c r="P972" t="s">
        <v>160</v>
      </c>
      <c r="Q972">
        <v>1</v>
      </c>
      <c r="X972">
        <v>0</v>
      </c>
      <c r="Y972">
        <v>4894.54</v>
      </c>
      <c r="Z972">
        <v>0</v>
      </c>
      <c r="AA972">
        <v>0</v>
      </c>
      <c r="AB972">
        <v>0</v>
      </c>
      <c r="AC972">
        <v>1</v>
      </c>
      <c r="AD972">
        <v>0</v>
      </c>
      <c r="AE972">
        <v>0</v>
      </c>
      <c r="AF972" t="s">
        <v>3</v>
      </c>
      <c r="AG972">
        <v>0</v>
      </c>
      <c r="AH972">
        <v>2</v>
      </c>
      <c r="AI972">
        <v>35868487</v>
      </c>
      <c r="AJ972">
        <v>1008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>
      <c r="A973">
        <f>ROW(Source!A861)</f>
        <v>861</v>
      </c>
      <c r="B973">
        <v>35868491</v>
      </c>
      <c r="C973">
        <v>35868485</v>
      </c>
      <c r="D973">
        <v>29109730</v>
      </c>
      <c r="E973">
        <v>1</v>
      </c>
      <c r="F973">
        <v>1</v>
      </c>
      <c r="G973">
        <v>1</v>
      </c>
      <c r="H973">
        <v>3</v>
      </c>
      <c r="I973" t="s">
        <v>332</v>
      </c>
      <c r="J973" t="s">
        <v>334</v>
      </c>
      <c r="K973" t="s">
        <v>333</v>
      </c>
      <c r="L973">
        <v>1327</v>
      </c>
      <c r="N973">
        <v>1005</v>
      </c>
      <c r="O973" t="s">
        <v>155</v>
      </c>
      <c r="P973" t="s">
        <v>155</v>
      </c>
      <c r="Q973">
        <v>1</v>
      </c>
      <c r="X973">
        <v>0</v>
      </c>
      <c r="Y973">
        <v>37.299999999999997</v>
      </c>
      <c r="Z973">
        <v>0</v>
      </c>
      <c r="AA973">
        <v>0</v>
      </c>
      <c r="AB973">
        <v>0</v>
      </c>
      <c r="AC973">
        <v>1</v>
      </c>
      <c r="AD973">
        <v>0</v>
      </c>
      <c r="AE973">
        <v>0</v>
      </c>
      <c r="AF973" t="s">
        <v>3</v>
      </c>
      <c r="AG973">
        <v>0</v>
      </c>
      <c r="AH973">
        <v>2</v>
      </c>
      <c r="AI973">
        <v>35868488</v>
      </c>
      <c r="AJ973">
        <v>1009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>
        <f>ROW(Source!A864)</f>
        <v>864</v>
      </c>
      <c r="B974">
        <v>35868502</v>
      </c>
      <c r="C974">
        <v>35868494</v>
      </c>
      <c r="D974">
        <v>29364679</v>
      </c>
      <c r="E974">
        <v>1</v>
      </c>
      <c r="F974">
        <v>1</v>
      </c>
      <c r="G974">
        <v>1</v>
      </c>
      <c r="H974">
        <v>1</v>
      </c>
      <c r="I974" t="s">
        <v>735</v>
      </c>
      <c r="J974" t="s">
        <v>3</v>
      </c>
      <c r="K974" t="s">
        <v>736</v>
      </c>
      <c r="L974">
        <v>1369</v>
      </c>
      <c r="N974">
        <v>1013</v>
      </c>
      <c r="O974" t="s">
        <v>561</v>
      </c>
      <c r="P974" t="s">
        <v>561</v>
      </c>
      <c r="Q974">
        <v>1</v>
      </c>
      <c r="X974">
        <v>94.4</v>
      </c>
      <c r="Y974">
        <v>0</v>
      </c>
      <c r="Z974">
        <v>0</v>
      </c>
      <c r="AA974">
        <v>0</v>
      </c>
      <c r="AB974">
        <v>316.85000000000002</v>
      </c>
      <c r="AC974">
        <v>0</v>
      </c>
      <c r="AD974">
        <v>1</v>
      </c>
      <c r="AE974">
        <v>1</v>
      </c>
      <c r="AF974" t="s">
        <v>134</v>
      </c>
      <c r="AG974">
        <v>108.56</v>
      </c>
      <c r="AH974">
        <v>2</v>
      </c>
      <c r="AI974">
        <v>35868495</v>
      </c>
      <c r="AJ974">
        <v>1010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>
        <f>ROW(Source!A864)</f>
        <v>864</v>
      </c>
      <c r="B975">
        <v>35868503</v>
      </c>
      <c r="C975">
        <v>35868494</v>
      </c>
      <c r="D975">
        <v>121548</v>
      </c>
      <c r="E975">
        <v>1</v>
      </c>
      <c r="F975">
        <v>1</v>
      </c>
      <c r="G975">
        <v>1</v>
      </c>
      <c r="H975">
        <v>1</v>
      </c>
      <c r="I975" t="s">
        <v>35</v>
      </c>
      <c r="J975" t="s">
        <v>3</v>
      </c>
      <c r="K975" t="s">
        <v>562</v>
      </c>
      <c r="L975">
        <v>608254</v>
      </c>
      <c r="N975">
        <v>1013</v>
      </c>
      <c r="O975" t="s">
        <v>563</v>
      </c>
      <c r="P975" t="s">
        <v>563</v>
      </c>
      <c r="Q975">
        <v>1</v>
      </c>
      <c r="X975">
        <v>0.2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2</v>
      </c>
      <c r="AF975" t="s">
        <v>3</v>
      </c>
      <c r="AG975">
        <v>0.2</v>
      </c>
      <c r="AH975">
        <v>2</v>
      </c>
      <c r="AI975">
        <v>35868496</v>
      </c>
      <c r="AJ975">
        <v>1011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>
      <c r="A976">
        <f>ROW(Source!A864)</f>
        <v>864</v>
      </c>
      <c r="B976">
        <v>35868504</v>
      </c>
      <c r="C976">
        <v>35868494</v>
      </c>
      <c r="D976">
        <v>29172362</v>
      </c>
      <c r="E976">
        <v>1</v>
      </c>
      <c r="F976">
        <v>1</v>
      </c>
      <c r="G976">
        <v>1</v>
      </c>
      <c r="H976">
        <v>2</v>
      </c>
      <c r="I976" t="s">
        <v>737</v>
      </c>
      <c r="J976" t="s">
        <v>738</v>
      </c>
      <c r="K976" t="s">
        <v>739</v>
      </c>
      <c r="L976">
        <v>1368</v>
      </c>
      <c r="N976">
        <v>1011</v>
      </c>
      <c r="O976" t="s">
        <v>567</v>
      </c>
      <c r="P976" t="s">
        <v>567</v>
      </c>
      <c r="Q976">
        <v>1</v>
      </c>
      <c r="X976">
        <v>0.2</v>
      </c>
      <c r="Y976">
        <v>0</v>
      </c>
      <c r="Z976">
        <v>134.65</v>
      </c>
      <c r="AA976">
        <v>13.5</v>
      </c>
      <c r="AB976">
        <v>0</v>
      </c>
      <c r="AC976">
        <v>0</v>
      </c>
      <c r="AD976">
        <v>1</v>
      </c>
      <c r="AE976">
        <v>0</v>
      </c>
      <c r="AF976" t="s">
        <v>3</v>
      </c>
      <c r="AG976">
        <v>0.2</v>
      </c>
      <c r="AH976">
        <v>2</v>
      </c>
      <c r="AI976">
        <v>35868497</v>
      </c>
      <c r="AJ976">
        <v>1012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>
      <c r="A977">
        <f>ROW(Source!A864)</f>
        <v>864</v>
      </c>
      <c r="B977">
        <v>35868505</v>
      </c>
      <c r="C977">
        <v>35868494</v>
      </c>
      <c r="D977">
        <v>29174913</v>
      </c>
      <c r="E977">
        <v>1</v>
      </c>
      <c r="F977">
        <v>1</v>
      </c>
      <c r="G977">
        <v>1</v>
      </c>
      <c r="H977">
        <v>2</v>
      </c>
      <c r="I977" t="s">
        <v>578</v>
      </c>
      <c r="J977" t="s">
        <v>579</v>
      </c>
      <c r="K977" t="s">
        <v>580</v>
      </c>
      <c r="L977">
        <v>1368</v>
      </c>
      <c r="N977">
        <v>1011</v>
      </c>
      <c r="O977" t="s">
        <v>567</v>
      </c>
      <c r="P977" t="s">
        <v>567</v>
      </c>
      <c r="Q977">
        <v>1</v>
      </c>
      <c r="X977">
        <v>0.2</v>
      </c>
      <c r="Y977">
        <v>0</v>
      </c>
      <c r="Z977">
        <v>87.17</v>
      </c>
      <c r="AA977">
        <v>11.6</v>
      </c>
      <c r="AB977">
        <v>0</v>
      </c>
      <c r="AC977">
        <v>0</v>
      </c>
      <c r="AD977">
        <v>1</v>
      </c>
      <c r="AE977">
        <v>0</v>
      </c>
      <c r="AF977" t="s">
        <v>3</v>
      </c>
      <c r="AG977">
        <v>0.2</v>
      </c>
      <c r="AH977">
        <v>2</v>
      </c>
      <c r="AI977">
        <v>35868498</v>
      </c>
      <c r="AJ977">
        <v>1013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>
        <f>ROW(Source!A864)</f>
        <v>864</v>
      </c>
      <c r="B978">
        <v>35868506</v>
      </c>
      <c r="C978">
        <v>35868494</v>
      </c>
      <c r="D978">
        <v>29164111</v>
      </c>
      <c r="E978">
        <v>1</v>
      </c>
      <c r="F978">
        <v>1</v>
      </c>
      <c r="G978">
        <v>1</v>
      </c>
      <c r="H978">
        <v>3</v>
      </c>
      <c r="I978" t="s">
        <v>783</v>
      </c>
      <c r="J978" t="s">
        <v>784</v>
      </c>
      <c r="K978" t="s">
        <v>785</v>
      </c>
      <c r="L978">
        <v>1355</v>
      </c>
      <c r="N978">
        <v>1010</v>
      </c>
      <c r="O978" t="s">
        <v>58</v>
      </c>
      <c r="P978" t="s">
        <v>58</v>
      </c>
      <c r="Q978">
        <v>100</v>
      </c>
      <c r="X978">
        <v>1.02</v>
      </c>
      <c r="Y978">
        <v>100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1.02</v>
      </c>
      <c r="AH978">
        <v>2</v>
      </c>
      <c r="AI978">
        <v>35868499</v>
      </c>
      <c r="AJ978">
        <v>1014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>
      <c r="A979">
        <f>ROW(Source!A864)</f>
        <v>864</v>
      </c>
      <c r="B979">
        <v>35868507</v>
      </c>
      <c r="C979">
        <v>35868494</v>
      </c>
      <c r="D979">
        <v>29171808</v>
      </c>
      <c r="E979">
        <v>1</v>
      </c>
      <c r="F979">
        <v>1</v>
      </c>
      <c r="G979">
        <v>1</v>
      </c>
      <c r="H979">
        <v>3</v>
      </c>
      <c r="I979" t="s">
        <v>752</v>
      </c>
      <c r="J979" t="s">
        <v>753</v>
      </c>
      <c r="K979" t="s">
        <v>754</v>
      </c>
      <c r="L979">
        <v>1374</v>
      </c>
      <c r="N979">
        <v>1013</v>
      </c>
      <c r="O979" t="s">
        <v>755</v>
      </c>
      <c r="P979" t="s">
        <v>755</v>
      </c>
      <c r="Q979">
        <v>1</v>
      </c>
      <c r="X979">
        <v>18.73</v>
      </c>
      <c r="Y979">
        <v>1</v>
      </c>
      <c r="Z979">
        <v>0</v>
      </c>
      <c r="AA979">
        <v>0</v>
      </c>
      <c r="AB979">
        <v>0</v>
      </c>
      <c r="AC979">
        <v>0</v>
      </c>
      <c r="AD979">
        <v>1</v>
      </c>
      <c r="AE979">
        <v>0</v>
      </c>
      <c r="AF979" t="s">
        <v>3</v>
      </c>
      <c r="AG979">
        <v>18.73</v>
      </c>
      <c r="AH979">
        <v>2</v>
      </c>
      <c r="AI979">
        <v>35868500</v>
      </c>
      <c r="AJ979">
        <v>1016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>
      <c r="A980">
        <f>ROW(Source!A939)</f>
        <v>939</v>
      </c>
      <c r="B980">
        <v>35868512</v>
      </c>
      <c r="C980">
        <v>35868509</v>
      </c>
      <c r="D980">
        <v>18406804</v>
      </c>
      <c r="E980">
        <v>1</v>
      </c>
      <c r="F980">
        <v>1</v>
      </c>
      <c r="G980">
        <v>1</v>
      </c>
      <c r="H980">
        <v>1</v>
      </c>
      <c r="I980" t="s">
        <v>559</v>
      </c>
      <c r="J980" t="s">
        <v>3</v>
      </c>
      <c r="K980" t="s">
        <v>560</v>
      </c>
      <c r="L980">
        <v>1369</v>
      </c>
      <c r="N980">
        <v>1013</v>
      </c>
      <c r="O980" t="s">
        <v>561</v>
      </c>
      <c r="P980" t="s">
        <v>561</v>
      </c>
      <c r="Q980">
        <v>1</v>
      </c>
      <c r="X980">
        <v>7.67</v>
      </c>
      <c r="Y980">
        <v>0</v>
      </c>
      <c r="Z980">
        <v>0</v>
      </c>
      <c r="AA980">
        <v>0</v>
      </c>
      <c r="AB980">
        <v>249.14</v>
      </c>
      <c r="AC980">
        <v>0</v>
      </c>
      <c r="AD980">
        <v>1</v>
      </c>
      <c r="AE980">
        <v>1</v>
      </c>
      <c r="AF980" t="s">
        <v>3</v>
      </c>
      <c r="AG980">
        <v>7.67</v>
      </c>
      <c r="AH980">
        <v>2</v>
      </c>
      <c r="AI980">
        <v>35868510</v>
      </c>
      <c r="AJ980">
        <v>1017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>
      <c r="A981">
        <f>ROW(Source!A939)</f>
        <v>939</v>
      </c>
      <c r="B981">
        <v>35868513</v>
      </c>
      <c r="C981">
        <v>35868509</v>
      </c>
      <c r="D981">
        <v>29164349</v>
      </c>
      <c r="E981">
        <v>1</v>
      </c>
      <c r="F981">
        <v>1</v>
      </c>
      <c r="G981">
        <v>1</v>
      </c>
      <c r="H981">
        <v>3</v>
      </c>
      <c r="I981" t="s">
        <v>28</v>
      </c>
      <c r="J981" t="s">
        <v>31</v>
      </c>
      <c r="K981" t="s">
        <v>29</v>
      </c>
      <c r="L981">
        <v>1348</v>
      </c>
      <c r="N981">
        <v>1009</v>
      </c>
      <c r="O981" t="s">
        <v>30</v>
      </c>
      <c r="P981" t="s">
        <v>30</v>
      </c>
      <c r="Q981">
        <v>1000</v>
      </c>
      <c r="X981">
        <v>0.7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 t="s">
        <v>3</v>
      </c>
      <c r="AG981">
        <v>0.7</v>
      </c>
      <c r="AH981">
        <v>2</v>
      </c>
      <c r="AI981">
        <v>35868511</v>
      </c>
      <c r="AJ981">
        <v>1018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>
        <f>ROW(Source!A941)</f>
        <v>941</v>
      </c>
      <c r="B982">
        <v>35868520</v>
      </c>
      <c r="C982">
        <v>35868515</v>
      </c>
      <c r="D982">
        <v>18406804</v>
      </c>
      <c r="E982">
        <v>1</v>
      </c>
      <c r="F982">
        <v>1</v>
      </c>
      <c r="G982">
        <v>1</v>
      </c>
      <c r="H982">
        <v>1</v>
      </c>
      <c r="I982" t="s">
        <v>559</v>
      </c>
      <c r="J982" t="s">
        <v>3</v>
      </c>
      <c r="K982" t="s">
        <v>560</v>
      </c>
      <c r="L982">
        <v>1369</v>
      </c>
      <c r="N982">
        <v>1013</v>
      </c>
      <c r="O982" t="s">
        <v>561</v>
      </c>
      <c r="P982" t="s">
        <v>561</v>
      </c>
      <c r="Q982">
        <v>1</v>
      </c>
      <c r="X982">
        <v>11.39</v>
      </c>
      <c r="Y982">
        <v>0</v>
      </c>
      <c r="Z982">
        <v>0</v>
      </c>
      <c r="AA982">
        <v>0</v>
      </c>
      <c r="AB982">
        <v>7.8</v>
      </c>
      <c r="AC982">
        <v>0</v>
      </c>
      <c r="AD982">
        <v>1</v>
      </c>
      <c r="AE982">
        <v>1</v>
      </c>
      <c r="AF982" t="s">
        <v>3</v>
      </c>
      <c r="AG982">
        <v>11.39</v>
      </c>
      <c r="AH982">
        <v>2</v>
      </c>
      <c r="AI982">
        <v>35868516</v>
      </c>
      <c r="AJ982">
        <v>1019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>
      <c r="A983">
        <f>ROW(Source!A941)</f>
        <v>941</v>
      </c>
      <c r="B983">
        <v>35868521</v>
      </c>
      <c r="C983">
        <v>35868515</v>
      </c>
      <c r="D983">
        <v>121548</v>
      </c>
      <c r="E983">
        <v>1</v>
      </c>
      <c r="F983">
        <v>1</v>
      </c>
      <c r="G983">
        <v>1</v>
      </c>
      <c r="H983">
        <v>1</v>
      </c>
      <c r="I983" t="s">
        <v>35</v>
      </c>
      <c r="J983" t="s">
        <v>3</v>
      </c>
      <c r="K983" t="s">
        <v>562</v>
      </c>
      <c r="L983">
        <v>608254</v>
      </c>
      <c r="N983">
        <v>1013</v>
      </c>
      <c r="O983" t="s">
        <v>563</v>
      </c>
      <c r="P983" t="s">
        <v>563</v>
      </c>
      <c r="Q983">
        <v>1</v>
      </c>
      <c r="X983">
        <v>0.13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1</v>
      </c>
      <c r="AE983">
        <v>2</v>
      </c>
      <c r="AF983" t="s">
        <v>3</v>
      </c>
      <c r="AG983">
        <v>0.13</v>
      </c>
      <c r="AH983">
        <v>2</v>
      </c>
      <c r="AI983">
        <v>35868517</v>
      </c>
      <c r="AJ983">
        <v>1020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>
        <f>ROW(Source!A941)</f>
        <v>941</v>
      </c>
      <c r="B984">
        <v>35868522</v>
      </c>
      <c r="C984">
        <v>35868515</v>
      </c>
      <c r="D984">
        <v>29172556</v>
      </c>
      <c r="E984">
        <v>1</v>
      </c>
      <c r="F984">
        <v>1</v>
      </c>
      <c r="G984">
        <v>1</v>
      </c>
      <c r="H984">
        <v>2</v>
      </c>
      <c r="I984" t="s">
        <v>564</v>
      </c>
      <c r="J984" t="s">
        <v>565</v>
      </c>
      <c r="K984" t="s">
        <v>566</v>
      </c>
      <c r="L984">
        <v>1368</v>
      </c>
      <c r="N984">
        <v>1011</v>
      </c>
      <c r="O984" t="s">
        <v>567</v>
      </c>
      <c r="P984" t="s">
        <v>567</v>
      </c>
      <c r="Q984">
        <v>1</v>
      </c>
      <c r="X984">
        <v>0.13</v>
      </c>
      <c r="Y984">
        <v>0</v>
      </c>
      <c r="Z984">
        <v>31.26</v>
      </c>
      <c r="AA984">
        <v>13.5</v>
      </c>
      <c r="AB984">
        <v>0</v>
      </c>
      <c r="AC984">
        <v>0</v>
      </c>
      <c r="AD984">
        <v>1</v>
      </c>
      <c r="AE984">
        <v>0</v>
      </c>
      <c r="AF984" t="s">
        <v>3</v>
      </c>
      <c r="AG984">
        <v>0.13</v>
      </c>
      <c r="AH984">
        <v>2</v>
      </c>
      <c r="AI984">
        <v>35868518</v>
      </c>
      <c r="AJ984">
        <v>1021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>
        <f>ROW(Source!A941)</f>
        <v>941</v>
      </c>
      <c r="B985">
        <v>35868523</v>
      </c>
      <c r="C985">
        <v>35868515</v>
      </c>
      <c r="D985">
        <v>29164349</v>
      </c>
      <c r="E985">
        <v>1</v>
      </c>
      <c r="F985">
        <v>1</v>
      </c>
      <c r="G985">
        <v>1</v>
      </c>
      <c r="H985">
        <v>3</v>
      </c>
      <c r="I985" t="s">
        <v>28</v>
      </c>
      <c r="J985" t="s">
        <v>31</v>
      </c>
      <c r="K985" t="s">
        <v>29</v>
      </c>
      <c r="L985">
        <v>1348</v>
      </c>
      <c r="N985">
        <v>1009</v>
      </c>
      <c r="O985" t="s">
        <v>30</v>
      </c>
      <c r="P985" t="s">
        <v>30</v>
      </c>
      <c r="Q985">
        <v>1000</v>
      </c>
      <c r="X985">
        <v>0.47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 t="s">
        <v>3</v>
      </c>
      <c r="AG985">
        <v>0.47</v>
      </c>
      <c r="AH985">
        <v>2</v>
      </c>
      <c r="AI985">
        <v>35868519</v>
      </c>
      <c r="AJ985">
        <v>1022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>
        <f>ROW(Source!A943)</f>
        <v>943</v>
      </c>
      <c r="B986">
        <v>35868528</v>
      </c>
      <c r="C986">
        <v>35868525</v>
      </c>
      <c r="D986">
        <v>18406804</v>
      </c>
      <c r="E986">
        <v>1</v>
      </c>
      <c r="F986">
        <v>1</v>
      </c>
      <c r="G986">
        <v>1</v>
      </c>
      <c r="H986">
        <v>1</v>
      </c>
      <c r="I986" t="s">
        <v>559</v>
      </c>
      <c r="J986" t="s">
        <v>3</v>
      </c>
      <c r="K986" t="s">
        <v>560</v>
      </c>
      <c r="L986">
        <v>1369</v>
      </c>
      <c r="N986">
        <v>1013</v>
      </c>
      <c r="O986" t="s">
        <v>561</v>
      </c>
      <c r="P986" t="s">
        <v>561</v>
      </c>
      <c r="Q986">
        <v>1</v>
      </c>
      <c r="X986">
        <v>3.77</v>
      </c>
      <c r="Y986">
        <v>0</v>
      </c>
      <c r="Z986">
        <v>0</v>
      </c>
      <c r="AA986">
        <v>0</v>
      </c>
      <c r="AB986">
        <v>7.8</v>
      </c>
      <c r="AC986">
        <v>0</v>
      </c>
      <c r="AD986">
        <v>1</v>
      </c>
      <c r="AE986">
        <v>1</v>
      </c>
      <c r="AF986" t="s">
        <v>3</v>
      </c>
      <c r="AG986">
        <v>3.77</v>
      </c>
      <c r="AH986">
        <v>2</v>
      </c>
      <c r="AI986">
        <v>35868526</v>
      </c>
      <c r="AJ986">
        <v>1023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>
        <f>ROW(Source!A943)</f>
        <v>943</v>
      </c>
      <c r="B987">
        <v>35868529</v>
      </c>
      <c r="C987">
        <v>35868525</v>
      </c>
      <c r="D987">
        <v>29164349</v>
      </c>
      <c r="E987">
        <v>1</v>
      </c>
      <c r="F987">
        <v>1</v>
      </c>
      <c r="G987">
        <v>1</v>
      </c>
      <c r="H987">
        <v>3</v>
      </c>
      <c r="I987" t="s">
        <v>28</v>
      </c>
      <c r="J987" t="s">
        <v>31</v>
      </c>
      <c r="K987" t="s">
        <v>29</v>
      </c>
      <c r="L987">
        <v>1348</v>
      </c>
      <c r="N987">
        <v>1009</v>
      </c>
      <c r="O987" t="s">
        <v>30</v>
      </c>
      <c r="P987" t="s">
        <v>30</v>
      </c>
      <c r="Q987">
        <v>1000</v>
      </c>
      <c r="X987">
        <v>0.11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 t="s">
        <v>3</v>
      </c>
      <c r="AG987">
        <v>0.11</v>
      </c>
      <c r="AH987">
        <v>2</v>
      </c>
      <c r="AI987">
        <v>35868527</v>
      </c>
      <c r="AJ987">
        <v>1024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>
        <f>ROW(Source!A945)</f>
        <v>945</v>
      </c>
      <c r="B988">
        <v>35868533</v>
      </c>
      <c r="C988">
        <v>35868531</v>
      </c>
      <c r="D988">
        <v>18406804</v>
      </c>
      <c r="E988">
        <v>1</v>
      </c>
      <c r="F988">
        <v>1</v>
      </c>
      <c r="G988">
        <v>1</v>
      </c>
      <c r="H988">
        <v>1</v>
      </c>
      <c r="I988" t="s">
        <v>559</v>
      </c>
      <c r="J988" t="s">
        <v>3</v>
      </c>
      <c r="K988" t="s">
        <v>560</v>
      </c>
      <c r="L988">
        <v>1369</v>
      </c>
      <c r="N988">
        <v>1013</v>
      </c>
      <c r="O988" t="s">
        <v>561</v>
      </c>
      <c r="P988" t="s">
        <v>561</v>
      </c>
      <c r="Q988">
        <v>1</v>
      </c>
      <c r="X988">
        <v>5.84</v>
      </c>
      <c r="Y988">
        <v>0</v>
      </c>
      <c r="Z988">
        <v>0</v>
      </c>
      <c r="AA988">
        <v>0</v>
      </c>
      <c r="AB988">
        <v>7.8</v>
      </c>
      <c r="AC988">
        <v>0</v>
      </c>
      <c r="AD988">
        <v>1</v>
      </c>
      <c r="AE988">
        <v>1</v>
      </c>
      <c r="AF988" t="s">
        <v>3</v>
      </c>
      <c r="AG988">
        <v>5.84</v>
      </c>
      <c r="AH988">
        <v>2</v>
      </c>
      <c r="AI988">
        <v>35868532</v>
      </c>
      <c r="AJ988">
        <v>1025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>
      <c r="A989">
        <f>ROW(Source!A946)</f>
        <v>946</v>
      </c>
      <c r="B989">
        <v>35868538</v>
      </c>
      <c r="C989">
        <v>35868534</v>
      </c>
      <c r="D989">
        <v>18406804</v>
      </c>
      <c r="E989">
        <v>1</v>
      </c>
      <c r="F989">
        <v>1</v>
      </c>
      <c r="G989">
        <v>1</v>
      </c>
      <c r="H989">
        <v>1</v>
      </c>
      <c r="I989" t="s">
        <v>559</v>
      </c>
      <c r="J989" t="s">
        <v>3</v>
      </c>
      <c r="K989" t="s">
        <v>560</v>
      </c>
      <c r="L989">
        <v>1369</v>
      </c>
      <c r="N989">
        <v>1013</v>
      </c>
      <c r="O989" t="s">
        <v>561</v>
      </c>
      <c r="P989" t="s">
        <v>561</v>
      </c>
      <c r="Q989">
        <v>1</v>
      </c>
      <c r="X989">
        <v>9.64</v>
      </c>
      <c r="Y989">
        <v>0</v>
      </c>
      <c r="Z989">
        <v>0</v>
      </c>
      <c r="AA989">
        <v>0</v>
      </c>
      <c r="AB989">
        <v>249.14</v>
      </c>
      <c r="AC989">
        <v>0</v>
      </c>
      <c r="AD989">
        <v>1</v>
      </c>
      <c r="AE989">
        <v>1</v>
      </c>
      <c r="AF989" t="s">
        <v>3</v>
      </c>
      <c r="AG989">
        <v>9.64</v>
      </c>
      <c r="AH989">
        <v>2</v>
      </c>
      <c r="AI989">
        <v>35868535</v>
      </c>
      <c r="AJ989">
        <v>1026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>
      <c r="A990">
        <f>ROW(Source!A946)</f>
        <v>946</v>
      </c>
      <c r="B990">
        <v>35868539</v>
      </c>
      <c r="C990">
        <v>35868534</v>
      </c>
      <c r="D990">
        <v>121548</v>
      </c>
      <c r="E990">
        <v>1</v>
      </c>
      <c r="F990">
        <v>1</v>
      </c>
      <c r="G990">
        <v>1</v>
      </c>
      <c r="H990">
        <v>1</v>
      </c>
      <c r="I990" t="s">
        <v>35</v>
      </c>
      <c r="J990" t="s">
        <v>3</v>
      </c>
      <c r="K990" t="s">
        <v>562</v>
      </c>
      <c r="L990">
        <v>608254</v>
      </c>
      <c r="N990">
        <v>1013</v>
      </c>
      <c r="O990" t="s">
        <v>563</v>
      </c>
      <c r="P990" t="s">
        <v>563</v>
      </c>
      <c r="Q990">
        <v>1</v>
      </c>
      <c r="X990">
        <v>0.01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2</v>
      </c>
      <c r="AF990" t="s">
        <v>3</v>
      </c>
      <c r="AG990">
        <v>0.01</v>
      </c>
      <c r="AH990">
        <v>2</v>
      </c>
      <c r="AI990">
        <v>35868536</v>
      </c>
      <c r="AJ990">
        <v>1027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>
      <c r="A991">
        <f>ROW(Source!A946)</f>
        <v>946</v>
      </c>
      <c r="B991">
        <v>35868540</v>
      </c>
      <c r="C991">
        <v>35868534</v>
      </c>
      <c r="D991">
        <v>29172556</v>
      </c>
      <c r="E991">
        <v>1</v>
      </c>
      <c r="F991">
        <v>1</v>
      </c>
      <c r="G991">
        <v>1</v>
      </c>
      <c r="H991">
        <v>2</v>
      </c>
      <c r="I991" t="s">
        <v>564</v>
      </c>
      <c r="J991" t="s">
        <v>565</v>
      </c>
      <c r="K991" t="s">
        <v>566</v>
      </c>
      <c r="L991">
        <v>1368</v>
      </c>
      <c r="N991">
        <v>1011</v>
      </c>
      <c r="O991" t="s">
        <v>567</v>
      </c>
      <c r="P991" t="s">
        <v>567</v>
      </c>
      <c r="Q991">
        <v>1</v>
      </c>
      <c r="X991">
        <v>0.01</v>
      </c>
      <c r="Y991">
        <v>0</v>
      </c>
      <c r="Z991">
        <v>31.26</v>
      </c>
      <c r="AA991">
        <v>13.5</v>
      </c>
      <c r="AB991">
        <v>0</v>
      </c>
      <c r="AC991">
        <v>0</v>
      </c>
      <c r="AD991">
        <v>1</v>
      </c>
      <c r="AE991">
        <v>0</v>
      </c>
      <c r="AF991" t="s">
        <v>3</v>
      </c>
      <c r="AG991">
        <v>0.01</v>
      </c>
      <c r="AH991">
        <v>2</v>
      </c>
      <c r="AI991">
        <v>35868537</v>
      </c>
      <c r="AJ991">
        <v>1028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>
      <c r="A992">
        <f>ROW(Source!A947)</f>
        <v>947</v>
      </c>
      <c r="B992">
        <v>35868545</v>
      </c>
      <c r="C992">
        <v>35868541</v>
      </c>
      <c r="D992">
        <v>18408066</v>
      </c>
      <c r="E992">
        <v>1</v>
      </c>
      <c r="F992">
        <v>1</v>
      </c>
      <c r="G992">
        <v>1</v>
      </c>
      <c r="H992">
        <v>1</v>
      </c>
      <c r="I992" t="s">
        <v>568</v>
      </c>
      <c r="J992" t="s">
        <v>3</v>
      </c>
      <c r="K992" t="s">
        <v>569</v>
      </c>
      <c r="L992">
        <v>1369</v>
      </c>
      <c r="N992">
        <v>1013</v>
      </c>
      <c r="O992" t="s">
        <v>561</v>
      </c>
      <c r="P992" t="s">
        <v>561</v>
      </c>
      <c r="Q992">
        <v>1</v>
      </c>
      <c r="X992">
        <v>17.89</v>
      </c>
      <c r="Y992">
        <v>0</v>
      </c>
      <c r="Z992">
        <v>0</v>
      </c>
      <c r="AA992">
        <v>0</v>
      </c>
      <c r="AB992">
        <v>256.16000000000003</v>
      </c>
      <c r="AC992">
        <v>0</v>
      </c>
      <c r="AD992">
        <v>1</v>
      </c>
      <c r="AE992">
        <v>1</v>
      </c>
      <c r="AF992" t="s">
        <v>3</v>
      </c>
      <c r="AG992">
        <v>17.89</v>
      </c>
      <c r="AH992">
        <v>2</v>
      </c>
      <c r="AI992">
        <v>35868542</v>
      </c>
      <c r="AJ992">
        <v>1029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>
        <f>ROW(Source!A947)</f>
        <v>947</v>
      </c>
      <c r="B993">
        <v>35868546</v>
      </c>
      <c r="C993">
        <v>35868541</v>
      </c>
      <c r="D993">
        <v>121548</v>
      </c>
      <c r="E993">
        <v>1</v>
      </c>
      <c r="F993">
        <v>1</v>
      </c>
      <c r="G993">
        <v>1</v>
      </c>
      <c r="H993">
        <v>1</v>
      </c>
      <c r="I993" t="s">
        <v>35</v>
      </c>
      <c r="J993" t="s">
        <v>3</v>
      </c>
      <c r="K993" t="s">
        <v>562</v>
      </c>
      <c r="L993">
        <v>608254</v>
      </c>
      <c r="N993">
        <v>1013</v>
      </c>
      <c r="O993" t="s">
        <v>563</v>
      </c>
      <c r="P993" t="s">
        <v>563</v>
      </c>
      <c r="Q993">
        <v>1</v>
      </c>
      <c r="X993">
        <v>0.08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2</v>
      </c>
      <c r="AF993" t="s">
        <v>3</v>
      </c>
      <c r="AG993">
        <v>0.08</v>
      </c>
      <c r="AH993">
        <v>2</v>
      </c>
      <c r="AI993">
        <v>35868543</v>
      </c>
      <c r="AJ993">
        <v>1030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>
        <f>ROW(Source!A947)</f>
        <v>947</v>
      </c>
      <c r="B994">
        <v>35868547</v>
      </c>
      <c r="C994">
        <v>35868541</v>
      </c>
      <c r="D994">
        <v>29172556</v>
      </c>
      <c r="E994">
        <v>1</v>
      </c>
      <c r="F994">
        <v>1</v>
      </c>
      <c r="G994">
        <v>1</v>
      </c>
      <c r="H994">
        <v>2</v>
      </c>
      <c r="I994" t="s">
        <v>564</v>
      </c>
      <c r="J994" t="s">
        <v>565</v>
      </c>
      <c r="K994" t="s">
        <v>566</v>
      </c>
      <c r="L994">
        <v>1368</v>
      </c>
      <c r="N994">
        <v>1011</v>
      </c>
      <c r="O994" t="s">
        <v>567</v>
      </c>
      <c r="P994" t="s">
        <v>567</v>
      </c>
      <c r="Q994">
        <v>1</v>
      </c>
      <c r="X994">
        <v>0.08</v>
      </c>
      <c r="Y994">
        <v>0</v>
      </c>
      <c r="Z994">
        <v>31.26</v>
      </c>
      <c r="AA994">
        <v>13.5</v>
      </c>
      <c r="AB994">
        <v>0</v>
      </c>
      <c r="AC994">
        <v>0</v>
      </c>
      <c r="AD994">
        <v>1</v>
      </c>
      <c r="AE994">
        <v>0</v>
      </c>
      <c r="AF994" t="s">
        <v>3</v>
      </c>
      <c r="AG994">
        <v>0.08</v>
      </c>
      <c r="AH994">
        <v>2</v>
      </c>
      <c r="AI994">
        <v>35868544</v>
      </c>
      <c r="AJ994">
        <v>1031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>
        <f>ROW(Source!A948)</f>
        <v>948</v>
      </c>
      <c r="B995">
        <v>35868554</v>
      </c>
      <c r="C995">
        <v>35868548</v>
      </c>
      <c r="D995">
        <v>18408066</v>
      </c>
      <c r="E995">
        <v>1</v>
      </c>
      <c r="F995">
        <v>1</v>
      </c>
      <c r="G995">
        <v>1</v>
      </c>
      <c r="H995">
        <v>1</v>
      </c>
      <c r="I995" t="s">
        <v>568</v>
      </c>
      <c r="J995" t="s">
        <v>3</v>
      </c>
      <c r="K995" t="s">
        <v>569</v>
      </c>
      <c r="L995">
        <v>1369</v>
      </c>
      <c r="N995">
        <v>1013</v>
      </c>
      <c r="O995" t="s">
        <v>561</v>
      </c>
      <c r="P995" t="s">
        <v>561</v>
      </c>
      <c r="Q995">
        <v>1</v>
      </c>
      <c r="X995">
        <v>179.3</v>
      </c>
      <c r="Y995">
        <v>0</v>
      </c>
      <c r="Z995">
        <v>0</v>
      </c>
      <c r="AA995">
        <v>0</v>
      </c>
      <c r="AB995">
        <v>256.16000000000003</v>
      </c>
      <c r="AC995">
        <v>0</v>
      </c>
      <c r="AD995">
        <v>1</v>
      </c>
      <c r="AE995">
        <v>1</v>
      </c>
      <c r="AF995" t="s">
        <v>3</v>
      </c>
      <c r="AG995">
        <v>179.3</v>
      </c>
      <c r="AH995">
        <v>2</v>
      </c>
      <c r="AI995">
        <v>35868549</v>
      </c>
      <c r="AJ995">
        <v>1032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>
        <f>ROW(Source!A948)</f>
        <v>948</v>
      </c>
      <c r="B996">
        <v>35868555</v>
      </c>
      <c r="C996">
        <v>35868548</v>
      </c>
      <c r="D996">
        <v>121548</v>
      </c>
      <c r="E996">
        <v>1</v>
      </c>
      <c r="F996">
        <v>1</v>
      </c>
      <c r="G996">
        <v>1</v>
      </c>
      <c r="H996">
        <v>1</v>
      </c>
      <c r="I996" t="s">
        <v>35</v>
      </c>
      <c r="J996" t="s">
        <v>3</v>
      </c>
      <c r="K996" t="s">
        <v>562</v>
      </c>
      <c r="L996">
        <v>608254</v>
      </c>
      <c r="N996">
        <v>1013</v>
      </c>
      <c r="O996" t="s">
        <v>563</v>
      </c>
      <c r="P996" t="s">
        <v>563</v>
      </c>
      <c r="Q996">
        <v>1</v>
      </c>
      <c r="X996">
        <v>3.97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2</v>
      </c>
      <c r="AF996" t="s">
        <v>3</v>
      </c>
      <c r="AG996">
        <v>3.97</v>
      </c>
      <c r="AH996">
        <v>2</v>
      </c>
      <c r="AI996">
        <v>35868550</v>
      </c>
      <c r="AJ996">
        <v>1033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>
      <c r="A997">
        <f>ROW(Source!A948)</f>
        <v>948</v>
      </c>
      <c r="B997">
        <v>35868556</v>
      </c>
      <c r="C997">
        <v>35868548</v>
      </c>
      <c r="D997">
        <v>29172710</v>
      </c>
      <c r="E997">
        <v>1</v>
      </c>
      <c r="F997">
        <v>1</v>
      </c>
      <c r="G997">
        <v>1</v>
      </c>
      <c r="H997">
        <v>2</v>
      </c>
      <c r="I997" t="s">
        <v>570</v>
      </c>
      <c r="J997" t="s">
        <v>571</v>
      </c>
      <c r="K997" t="s">
        <v>572</v>
      </c>
      <c r="L997">
        <v>1368</v>
      </c>
      <c r="N997">
        <v>1011</v>
      </c>
      <c r="O997" t="s">
        <v>567</v>
      </c>
      <c r="P997" t="s">
        <v>567</v>
      </c>
      <c r="Q997">
        <v>1</v>
      </c>
      <c r="X997">
        <v>3.97</v>
      </c>
      <c r="Y997">
        <v>0</v>
      </c>
      <c r="Z997">
        <v>46.56</v>
      </c>
      <c r="AA997">
        <v>10.06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3.97</v>
      </c>
      <c r="AH997">
        <v>2</v>
      </c>
      <c r="AI997">
        <v>35868551</v>
      </c>
      <c r="AJ997">
        <v>1034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>
        <f>ROW(Source!A948)</f>
        <v>948</v>
      </c>
      <c r="B998">
        <v>35868557</v>
      </c>
      <c r="C998">
        <v>35868548</v>
      </c>
      <c r="D998">
        <v>29174533</v>
      </c>
      <c r="E998">
        <v>1</v>
      </c>
      <c r="F998">
        <v>1</v>
      </c>
      <c r="G998">
        <v>1</v>
      </c>
      <c r="H998">
        <v>2</v>
      </c>
      <c r="I998" t="s">
        <v>573</v>
      </c>
      <c r="J998" t="s">
        <v>574</v>
      </c>
      <c r="K998" t="s">
        <v>575</v>
      </c>
      <c r="L998">
        <v>1368</v>
      </c>
      <c r="N998">
        <v>1011</v>
      </c>
      <c r="O998" t="s">
        <v>567</v>
      </c>
      <c r="P998" t="s">
        <v>567</v>
      </c>
      <c r="Q998">
        <v>1</v>
      </c>
      <c r="X998">
        <v>7.93</v>
      </c>
      <c r="Y998">
        <v>0</v>
      </c>
      <c r="Z998">
        <v>1.53</v>
      </c>
      <c r="AA998">
        <v>0</v>
      </c>
      <c r="AB998">
        <v>0</v>
      </c>
      <c r="AC998">
        <v>0</v>
      </c>
      <c r="AD998">
        <v>1</v>
      </c>
      <c r="AE998">
        <v>0</v>
      </c>
      <c r="AF998" t="s">
        <v>3</v>
      </c>
      <c r="AG998">
        <v>7.93</v>
      </c>
      <c r="AH998">
        <v>2</v>
      </c>
      <c r="AI998">
        <v>35868552</v>
      </c>
      <c r="AJ998">
        <v>1035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>
      <c r="A999">
        <f>ROW(Source!A948)</f>
        <v>948</v>
      </c>
      <c r="B999">
        <v>35868558</v>
      </c>
      <c r="C999">
        <v>35868548</v>
      </c>
      <c r="D999">
        <v>29164349</v>
      </c>
      <c r="E999">
        <v>1</v>
      </c>
      <c r="F999">
        <v>1</v>
      </c>
      <c r="G999">
        <v>1</v>
      </c>
      <c r="H999">
        <v>3</v>
      </c>
      <c r="I999" t="s">
        <v>28</v>
      </c>
      <c r="J999" t="s">
        <v>31</v>
      </c>
      <c r="K999" t="s">
        <v>29</v>
      </c>
      <c r="L999">
        <v>1348</v>
      </c>
      <c r="N999">
        <v>1009</v>
      </c>
      <c r="O999" t="s">
        <v>30</v>
      </c>
      <c r="P999" t="s">
        <v>30</v>
      </c>
      <c r="Q999">
        <v>1000</v>
      </c>
      <c r="X999">
        <v>10.5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 t="s">
        <v>3</v>
      </c>
      <c r="AG999">
        <v>10.5</v>
      </c>
      <c r="AH999">
        <v>2</v>
      </c>
      <c r="AI999">
        <v>35868553</v>
      </c>
      <c r="AJ999">
        <v>1036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>
        <f>ROW(Source!A987)</f>
        <v>987</v>
      </c>
      <c r="B1000">
        <v>35868568</v>
      </c>
      <c r="C1000">
        <v>35868560</v>
      </c>
      <c r="D1000">
        <v>18407150</v>
      </c>
      <c r="E1000">
        <v>1</v>
      </c>
      <c r="F1000">
        <v>1</v>
      </c>
      <c r="G1000">
        <v>1</v>
      </c>
      <c r="H1000">
        <v>1</v>
      </c>
      <c r="I1000" t="s">
        <v>576</v>
      </c>
      <c r="J1000" t="s">
        <v>3</v>
      </c>
      <c r="K1000" t="s">
        <v>577</v>
      </c>
      <c r="L1000">
        <v>1369</v>
      </c>
      <c r="N1000">
        <v>1013</v>
      </c>
      <c r="O1000" t="s">
        <v>561</v>
      </c>
      <c r="P1000" t="s">
        <v>561</v>
      </c>
      <c r="Q1000">
        <v>1</v>
      </c>
      <c r="X1000">
        <v>21.19</v>
      </c>
      <c r="Y1000">
        <v>0</v>
      </c>
      <c r="Z1000">
        <v>0</v>
      </c>
      <c r="AA1000">
        <v>0</v>
      </c>
      <c r="AB1000">
        <v>272.45</v>
      </c>
      <c r="AC1000">
        <v>0</v>
      </c>
      <c r="AD1000">
        <v>1</v>
      </c>
      <c r="AE1000">
        <v>1</v>
      </c>
      <c r="AF1000" t="s">
        <v>134</v>
      </c>
      <c r="AG1000">
        <v>24.368500000000001</v>
      </c>
      <c r="AH1000">
        <v>2</v>
      </c>
      <c r="AI1000">
        <v>35868561</v>
      </c>
      <c r="AJ1000">
        <v>1037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>
      <c r="A1001">
        <f>ROW(Source!A987)</f>
        <v>987</v>
      </c>
      <c r="B1001">
        <v>35868569</v>
      </c>
      <c r="C1001">
        <v>35868560</v>
      </c>
      <c r="D1001">
        <v>121548</v>
      </c>
      <c r="E1001">
        <v>1</v>
      </c>
      <c r="F1001">
        <v>1</v>
      </c>
      <c r="G1001">
        <v>1</v>
      </c>
      <c r="H1001">
        <v>1</v>
      </c>
      <c r="I1001" t="s">
        <v>35</v>
      </c>
      <c r="J1001" t="s">
        <v>3</v>
      </c>
      <c r="K1001" t="s">
        <v>562</v>
      </c>
      <c r="L1001">
        <v>608254</v>
      </c>
      <c r="N1001">
        <v>1013</v>
      </c>
      <c r="O1001" t="s">
        <v>563</v>
      </c>
      <c r="P1001" t="s">
        <v>563</v>
      </c>
      <c r="Q1001">
        <v>1</v>
      </c>
      <c r="X1001">
        <v>0.04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2</v>
      </c>
      <c r="AF1001" t="s">
        <v>133</v>
      </c>
      <c r="AG1001">
        <v>0.05</v>
      </c>
      <c r="AH1001">
        <v>2</v>
      </c>
      <c r="AI1001">
        <v>35868562</v>
      </c>
      <c r="AJ1001">
        <v>1038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>
        <f>ROW(Source!A987)</f>
        <v>987</v>
      </c>
      <c r="B1002">
        <v>35868570</v>
      </c>
      <c r="C1002">
        <v>35868560</v>
      </c>
      <c r="D1002">
        <v>29172556</v>
      </c>
      <c r="E1002">
        <v>1</v>
      </c>
      <c r="F1002">
        <v>1</v>
      </c>
      <c r="G1002">
        <v>1</v>
      </c>
      <c r="H1002">
        <v>2</v>
      </c>
      <c r="I1002" t="s">
        <v>564</v>
      </c>
      <c r="J1002" t="s">
        <v>565</v>
      </c>
      <c r="K1002" t="s">
        <v>566</v>
      </c>
      <c r="L1002">
        <v>1368</v>
      </c>
      <c r="N1002">
        <v>1011</v>
      </c>
      <c r="O1002" t="s">
        <v>567</v>
      </c>
      <c r="P1002" t="s">
        <v>567</v>
      </c>
      <c r="Q1002">
        <v>1</v>
      </c>
      <c r="X1002">
        <v>0.04</v>
      </c>
      <c r="Y1002">
        <v>0</v>
      </c>
      <c r="Z1002">
        <v>31.26</v>
      </c>
      <c r="AA1002">
        <v>13.5</v>
      </c>
      <c r="AB1002">
        <v>0</v>
      </c>
      <c r="AC1002">
        <v>0</v>
      </c>
      <c r="AD1002">
        <v>1</v>
      </c>
      <c r="AE1002">
        <v>0</v>
      </c>
      <c r="AF1002" t="s">
        <v>133</v>
      </c>
      <c r="AG1002">
        <v>0.05</v>
      </c>
      <c r="AH1002">
        <v>2</v>
      </c>
      <c r="AI1002">
        <v>35868563</v>
      </c>
      <c r="AJ1002">
        <v>1039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>
      <c r="A1003">
        <f>ROW(Source!A987)</f>
        <v>987</v>
      </c>
      <c r="B1003">
        <v>35868571</v>
      </c>
      <c r="C1003">
        <v>35868560</v>
      </c>
      <c r="D1003">
        <v>29174913</v>
      </c>
      <c r="E1003">
        <v>1</v>
      </c>
      <c r="F1003">
        <v>1</v>
      </c>
      <c r="G1003">
        <v>1</v>
      </c>
      <c r="H1003">
        <v>2</v>
      </c>
      <c r="I1003" t="s">
        <v>578</v>
      </c>
      <c r="J1003" t="s">
        <v>579</v>
      </c>
      <c r="K1003" t="s">
        <v>580</v>
      </c>
      <c r="L1003">
        <v>1368</v>
      </c>
      <c r="N1003">
        <v>1011</v>
      </c>
      <c r="O1003" t="s">
        <v>567</v>
      </c>
      <c r="P1003" t="s">
        <v>567</v>
      </c>
      <c r="Q1003">
        <v>1</v>
      </c>
      <c r="X1003">
        <v>0.15</v>
      </c>
      <c r="Y1003">
        <v>0</v>
      </c>
      <c r="Z1003">
        <v>87.17</v>
      </c>
      <c r="AA1003">
        <v>11.6</v>
      </c>
      <c r="AB1003">
        <v>0</v>
      </c>
      <c r="AC1003">
        <v>0</v>
      </c>
      <c r="AD1003">
        <v>1</v>
      </c>
      <c r="AE1003">
        <v>0</v>
      </c>
      <c r="AF1003" t="s">
        <v>133</v>
      </c>
      <c r="AG1003">
        <v>0.1875</v>
      </c>
      <c r="AH1003">
        <v>2</v>
      </c>
      <c r="AI1003">
        <v>35868564</v>
      </c>
      <c r="AJ1003">
        <v>1040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>
      <c r="A1004">
        <f>ROW(Source!A987)</f>
        <v>987</v>
      </c>
      <c r="B1004">
        <v>35868572</v>
      </c>
      <c r="C1004">
        <v>35868560</v>
      </c>
      <c r="D1004">
        <v>29108696</v>
      </c>
      <c r="E1004">
        <v>1</v>
      </c>
      <c r="F1004">
        <v>1</v>
      </c>
      <c r="G1004">
        <v>1</v>
      </c>
      <c r="H1004">
        <v>3</v>
      </c>
      <c r="I1004" t="s">
        <v>581</v>
      </c>
      <c r="J1004" t="s">
        <v>582</v>
      </c>
      <c r="K1004" t="s">
        <v>583</v>
      </c>
      <c r="L1004">
        <v>1354</v>
      </c>
      <c r="N1004">
        <v>1010</v>
      </c>
      <c r="O1004" t="s">
        <v>237</v>
      </c>
      <c r="P1004" t="s">
        <v>237</v>
      </c>
      <c r="Q1004">
        <v>1</v>
      </c>
      <c r="X1004">
        <v>56.6</v>
      </c>
      <c r="Y1004">
        <v>67.209999999999994</v>
      </c>
      <c r="Z1004">
        <v>0</v>
      </c>
      <c r="AA1004">
        <v>0</v>
      </c>
      <c r="AB1004">
        <v>0</v>
      </c>
      <c r="AC1004">
        <v>0</v>
      </c>
      <c r="AD1004">
        <v>1</v>
      </c>
      <c r="AE1004">
        <v>0</v>
      </c>
      <c r="AF1004" t="s">
        <v>3</v>
      </c>
      <c r="AG1004">
        <v>56.6</v>
      </c>
      <c r="AH1004">
        <v>2</v>
      </c>
      <c r="AI1004">
        <v>35868565</v>
      </c>
      <c r="AJ1004">
        <v>1041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>
        <f>ROW(Source!A987)</f>
        <v>987</v>
      </c>
      <c r="B1005">
        <v>35868573</v>
      </c>
      <c r="C1005">
        <v>35868560</v>
      </c>
      <c r="D1005">
        <v>29109717</v>
      </c>
      <c r="E1005">
        <v>1</v>
      </c>
      <c r="F1005">
        <v>1</v>
      </c>
      <c r="G1005">
        <v>1</v>
      </c>
      <c r="H1005">
        <v>3</v>
      </c>
      <c r="I1005" t="s">
        <v>971</v>
      </c>
      <c r="J1005" t="s">
        <v>972</v>
      </c>
      <c r="K1005" t="s">
        <v>973</v>
      </c>
      <c r="L1005">
        <v>1301</v>
      </c>
      <c r="N1005">
        <v>1003</v>
      </c>
      <c r="O1005" t="s">
        <v>142</v>
      </c>
      <c r="P1005" t="s">
        <v>142</v>
      </c>
      <c r="Q1005">
        <v>1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</v>
      </c>
      <c r="AD1005">
        <v>0</v>
      </c>
      <c r="AE1005">
        <v>0</v>
      </c>
      <c r="AF1005" t="s">
        <v>3</v>
      </c>
      <c r="AG1005">
        <v>0</v>
      </c>
      <c r="AH1005">
        <v>3</v>
      </c>
      <c r="AI1005">
        <v>-1</v>
      </c>
      <c r="AJ1005" t="s">
        <v>3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>
        <f>ROW(Source!A987)</f>
        <v>987</v>
      </c>
      <c r="B1006">
        <v>35868574</v>
      </c>
      <c r="C1006">
        <v>35868560</v>
      </c>
      <c r="D1006">
        <v>29115197</v>
      </c>
      <c r="E1006">
        <v>1</v>
      </c>
      <c r="F1006">
        <v>1</v>
      </c>
      <c r="G1006">
        <v>1</v>
      </c>
      <c r="H1006">
        <v>3</v>
      </c>
      <c r="I1006" t="s">
        <v>584</v>
      </c>
      <c r="J1006" t="s">
        <v>585</v>
      </c>
      <c r="K1006" t="s">
        <v>586</v>
      </c>
      <c r="L1006">
        <v>1354</v>
      </c>
      <c r="N1006">
        <v>1010</v>
      </c>
      <c r="O1006" t="s">
        <v>237</v>
      </c>
      <c r="P1006" t="s">
        <v>237</v>
      </c>
      <c r="Q1006">
        <v>1</v>
      </c>
      <c r="X1006">
        <v>400</v>
      </c>
      <c r="Y1006">
        <v>0.5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 t="s">
        <v>3</v>
      </c>
      <c r="AG1006">
        <v>400</v>
      </c>
      <c r="AH1006">
        <v>2</v>
      </c>
      <c r="AI1006">
        <v>35868566</v>
      </c>
      <c r="AJ1006">
        <v>1043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>
        <f>ROW(Source!A989)</f>
        <v>989</v>
      </c>
      <c r="B1007">
        <v>35868586</v>
      </c>
      <c r="C1007">
        <v>35868576</v>
      </c>
      <c r="D1007">
        <v>18413230</v>
      </c>
      <c r="E1007">
        <v>1</v>
      </c>
      <c r="F1007">
        <v>1</v>
      </c>
      <c r="G1007">
        <v>1</v>
      </c>
      <c r="H1007">
        <v>1</v>
      </c>
      <c r="I1007" t="s">
        <v>587</v>
      </c>
      <c r="J1007" t="s">
        <v>3</v>
      </c>
      <c r="K1007" t="s">
        <v>588</v>
      </c>
      <c r="L1007">
        <v>1369</v>
      </c>
      <c r="N1007">
        <v>1013</v>
      </c>
      <c r="O1007" t="s">
        <v>561</v>
      </c>
      <c r="P1007" t="s">
        <v>561</v>
      </c>
      <c r="Q1007">
        <v>1</v>
      </c>
      <c r="X1007">
        <v>166.47</v>
      </c>
      <c r="Y1007">
        <v>0</v>
      </c>
      <c r="Z1007">
        <v>0</v>
      </c>
      <c r="AA1007">
        <v>0</v>
      </c>
      <c r="AB1007">
        <v>293.22000000000003</v>
      </c>
      <c r="AC1007">
        <v>0</v>
      </c>
      <c r="AD1007">
        <v>1</v>
      </c>
      <c r="AE1007">
        <v>1</v>
      </c>
      <c r="AF1007" t="s">
        <v>134</v>
      </c>
      <c r="AG1007">
        <v>191.44049999999999</v>
      </c>
      <c r="AH1007">
        <v>2</v>
      </c>
      <c r="AI1007">
        <v>35868577</v>
      </c>
      <c r="AJ1007">
        <v>1044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>
        <f>ROW(Source!A989)</f>
        <v>989</v>
      </c>
      <c r="B1008">
        <v>35868587</v>
      </c>
      <c r="C1008">
        <v>35868576</v>
      </c>
      <c r="D1008">
        <v>121548</v>
      </c>
      <c r="E1008">
        <v>1</v>
      </c>
      <c r="F1008">
        <v>1</v>
      </c>
      <c r="G1008">
        <v>1</v>
      </c>
      <c r="H1008">
        <v>1</v>
      </c>
      <c r="I1008" t="s">
        <v>35</v>
      </c>
      <c r="J1008" t="s">
        <v>3</v>
      </c>
      <c r="K1008" t="s">
        <v>562</v>
      </c>
      <c r="L1008">
        <v>608254</v>
      </c>
      <c r="N1008">
        <v>1013</v>
      </c>
      <c r="O1008" t="s">
        <v>563</v>
      </c>
      <c r="P1008" t="s">
        <v>563</v>
      </c>
      <c r="Q1008">
        <v>1</v>
      </c>
      <c r="X1008">
        <v>0.08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2</v>
      </c>
      <c r="AF1008" t="s">
        <v>133</v>
      </c>
      <c r="AG1008">
        <v>0.1</v>
      </c>
      <c r="AH1008">
        <v>2</v>
      </c>
      <c r="AI1008">
        <v>35868578</v>
      </c>
      <c r="AJ1008">
        <v>1045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>
      <c r="A1009">
        <f>ROW(Source!A989)</f>
        <v>989</v>
      </c>
      <c r="B1009">
        <v>35868588</v>
      </c>
      <c r="C1009">
        <v>35868576</v>
      </c>
      <c r="D1009">
        <v>29172556</v>
      </c>
      <c r="E1009">
        <v>1</v>
      </c>
      <c r="F1009">
        <v>1</v>
      </c>
      <c r="G1009">
        <v>1</v>
      </c>
      <c r="H1009">
        <v>2</v>
      </c>
      <c r="I1009" t="s">
        <v>564</v>
      </c>
      <c r="J1009" t="s">
        <v>565</v>
      </c>
      <c r="K1009" t="s">
        <v>566</v>
      </c>
      <c r="L1009">
        <v>1368</v>
      </c>
      <c r="N1009">
        <v>1011</v>
      </c>
      <c r="O1009" t="s">
        <v>567</v>
      </c>
      <c r="P1009" t="s">
        <v>567</v>
      </c>
      <c r="Q1009">
        <v>1</v>
      </c>
      <c r="X1009">
        <v>0.08</v>
      </c>
      <c r="Y1009">
        <v>0</v>
      </c>
      <c r="Z1009">
        <v>31.26</v>
      </c>
      <c r="AA1009">
        <v>13.5</v>
      </c>
      <c r="AB1009">
        <v>0</v>
      </c>
      <c r="AC1009">
        <v>0</v>
      </c>
      <c r="AD1009">
        <v>1</v>
      </c>
      <c r="AE1009">
        <v>0</v>
      </c>
      <c r="AF1009" t="s">
        <v>133</v>
      </c>
      <c r="AG1009">
        <v>0.1</v>
      </c>
      <c r="AH1009">
        <v>2</v>
      </c>
      <c r="AI1009">
        <v>35868579</v>
      </c>
      <c r="AJ1009">
        <v>1046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>
      <c r="A1010">
        <f>ROW(Source!A989)</f>
        <v>989</v>
      </c>
      <c r="B1010">
        <v>35868589</v>
      </c>
      <c r="C1010">
        <v>35868576</v>
      </c>
      <c r="D1010">
        <v>29174591</v>
      </c>
      <c r="E1010">
        <v>1</v>
      </c>
      <c r="F1010">
        <v>1</v>
      </c>
      <c r="G1010">
        <v>1</v>
      </c>
      <c r="H1010">
        <v>2</v>
      </c>
      <c r="I1010" t="s">
        <v>589</v>
      </c>
      <c r="J1010" t="s">
        <v>590</v>
      </c>
      <c r="K1010" t="s">
        <v>591</v>
      </c>
      <c r="L1010">
        <v>1368</v>
      </c>
      <c r="N1010">
        <v>1011</v>
      </c>
      <c r="O1010" t="s">
        <v>567</v>
      </c>
      <c r="P1010" t="s">
        <v>567</v>
      </c>
      <c r="Q1010">
        <v>1</v>
      </c>
      <c r="X1010">
        <v>0.26</v>
      </c>
      <c r="Y1010">
        <v>0</v>
      </c>
      <c r="Z1010">
        <v>0.95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133</v>
      </c>
      <c r="AG1010">
        <v>0.32500000000000001</v>
      </c>
      <c r="AH1010">
        <v>2</v>
      </c>
      <c r="AI1010">
        <v>35868580</v>
      </c>
      <c r="AJ1010">
        <v>1047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>
      <c r="A1011">
        <f>ROW(Source!A989)</f>
        <v>989</v>
      </c>
      <c r="B1011">
        <v>35868590</v>
      </c>
      <c r="C1011">
        <v>35868576</v>
      </c>
      <c r="D1011">
        <v>29174913</v>
      </c>
      <c r="E1011">
        <v>1</v>
      </c>
      <c r="F1011">
        <v>1</v>
      </c>
      <c r="G1011">
        <v>1</v>
      </c>
      <c r="H1011">
        <v>2</v>
      </c>
      <c r="I1011" t="s">
        <v>578</v>
      </c>
      <c r="J1011" t="s">
        <v>579</v>
      </c>
      <c r="K1011" t="s">
        <v>580</v>
      </c>
      <c r="L1011">
        <v>1368</v>
      </c>
      <c r="N1011">
        <v>1011</v>
      </c>
      <c r="O1011" t="s">
        <v>567</v>
      </c>
      <c r="P1011" t="s">
        <v>567</v>
      </c>
      <c r="Q1011">
        <v>1</v>
      </c>
      <c r="X1011">
        <v>0.5</v>
      </c>
      <c r="Y1011">
        <v>0</v>
      </c>
      <c r="Z1011">
        <v>87.17</v>
      </c>
      <c r="AA1011">
        <v>11.6</v>
      </c>
      <c r="AB1011">
        <v>0</v>
      </c>
      <c r="AC1011">
        <v>0</v>
      </c>
      <c r="AD1011">
        <v>1</v>
      </c>
      <c r="AE1011">
        <v>0</v>
      </c>
      <c r="AF1011" t="s">
        <v>133</v>
      </c>
      <c r="AG1011">
        <v>0.625</v>
      </c>
      <c r="AH1011">
        <v>2</v>
      </c>
      <c r="AI1011">
        <v>35868581</v>
      </c>
      <c r="AJ1011">
        <v>1048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>
      <c r="A1012">
        <f>ROW(Source!A989)</f>
        <v>989</v>
      </c>
      <c r="B1012">
        <v>35868591</v>
      </c>
      <c r="C1012">
        <v>35868576</v>
      </c>
      <c r="D1012">
        <v>29107800</v>
      </c>
      <c r="E1012">
        <v>1</v>
      </c>
      <c r="F1012">
        <v>1</v>
      </c>
      <c r="G1012">
        <v>1</v>
      </c>
      <c r="H1012">
        <v>3</v>
      </c>
      <c r="I1012" t="s">
        <v>592</v>
      </c>
      <c r="J1012" t="s">
        <v>593</v>
      </c>
      <c r="K1012" t="s">
        <v>594</v>
      </c>
      <c r="L1012">
        <v>1346</v>
      </c>
      <c r="N1012">
        <v>1009</v>
      </c>
      <c r="O1012" t="s">
        <v>160</v>
      </c>
      <c r="P1012" t="s">
        <v>160</v>
      </c>
      <c r="Q1012">
        <v>1</v>
      </c>
      <c r="X1012">
        <v>0.2</v>
      </c>
      <c r="Y1012">
        <v>1.81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0</v>
      </c>
      <c r="AF1012" t="s">
        <v>3</v>
      </c>
      <c r="AG1012">
        <v>0.2</v>
      </c>
      <c r="AH1012">
        <v>2</v>
      </c>
      <c r="AI1012">
        <v>35868582</v>
      </c>
      <c r="AJ1012">
        <v>1049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>
        <f>ROW(Source!A989)</f>
        <v>989</v>
      </c>
      <c r="B1013">
        <v>35868592</v>
      </c>
      <c r="C1013">
        <v>35868576</v>
      </c>
      <c r="D1013">
        <v>29109411</v>
      </c>
      <c r="E1013">
        <v>1</v>
      </c>
      <c r="F1013">
        <v>1</v>
      </c>
      <c r="G1013">
        <v>1</v>
      </c>
      <c r="H1013">
        <v>3</v>
      </c>
      <c r="I1013" t="s">
        <v>595</v>
      </c>
      <c r="J1013" t="s">
        <v>596</v>
      </c>
      <c r="K1013" t="s">
        <v>597</v>
      </c>
      <c r="L1013">
        <v>1346</v>
      </c>
      <c r="N1013">
        <v>1009</v>
      </c>
      <c r="O1013" t="s">
        <v>160</v>
      </c>
      <c r="P1013" t="s">
        <v>160</v>
      </c>
      <c r="Q1013">
        <v>1</v>
      </c>
      <c r="X1013">
        <v>30</v>
      </c>
      <c r="Y1013">
        <v>15.95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3</v>
      </c>
      <c r="AG1013">
        <v>30</v>
      </c>
      <c r="AH1013">
        <v>2</v>
      </c>
      <c r="AI1013">
        <v>35868583</v>
      </c>
      <c r="AJ1013">
        <v>1050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>
      <c r="A1014">
        <f>ROW(Source!A989)</f>
        <v>989</v>
      </c>
      <c r="B1014">
        <v>35868593</v>
      </c>
      <c r="C1014">
        <v>35868576</v>
      </c>
      <c r="D1014">
        <v>29109535</v>
      </c>
      <c r="E1014">
        <v>1</v>
      </c>
      <c r="F1014">
        <v>1</v>
      </c>
      <c r="G1014">
        <v>1</v>
      </c>
      <c r="H1014">
        <v>3</v>
      </c>
      <c r="I1014" t="s">
        <v>287</v>
      </c>
      <c r="J1014" t="s">
        <v>289</v>
      </c>
      <c r="K1014" t="s">
        <v>288</v>
      </c>
      <c r="L1014">
        <v>1327</v>
      </c>
      <c r="N1014">
        <v>1005</v>
      </c>
      <c r="O1014" t="s">
        <v>155</v>
      </c>
      <c r="P1014" t="s">
        <v>155</v>
      </c>
      <c r="Q1014">
        <v>1</v>
      </c>
      <c r="X1014">
        <v>105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 t="s">
        <v>3</v>
      </c>
      <c r="AG1014">
        <v>105</v>
      </c>
      <c r="AH1014">
        <v>2</v>
      </c>
      <c r="AI1014">
        <v>35868584</v>
      </c>
      <c r="AJ1014">
        <v>1051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>
        <f>ROW(Source!A989)</f>
        <v>989</v>
      </c>
      <c r="B1015">
        <v>35868594</v>
      </c>
      <c r="C1015">
        <v>35868576</v>
      </c>
      <c r="D1015">
        <v>29109265</v>
      </c>
      <c r="E1015">
        <v>1</v>
      </c>
      <c r="F1015">
        <v>1</v>
      </c>
      <c r="G1015">
        <v>1</v>
      </c>
      <c r="H1015">
        <v>3</v>
      </c>
      <c r="I1015" t="s">
        <v>290</v>
      </c>
      <c r="J1015" t="s">
        <v>292</v>
      </c>
      <c r="K1015" t="s">
        <v>291</v>
      </c>
      <c r="L1015">
        <v>1348</v>
      </c>
      <c r="N1015">
        <v>1009</v>
      </c>
      <c r="O1015" t="s">
        <v>30</v>
      </c>
      <c r="P1015" t="s">
        <v>30</v>
      </c>
      <c r="Q1015">
        <v>1000</v>
      </c>
      <c r="X1015">
        <v>8.8999999999999999E-3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 t="s">
        <v>3</v>
      </c>
      <c r="AG1015">
        <v>8.8999999999999999E-3</v>
      </c>
      <c r="AH1015">
        <v>2</v>
      </c>
      <c r="AI1015">
        <v>35868585</v>
      </c>
      <c r="AJ1015">
        <v>1052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>
      <c r="A1016">
        <f>ROW(Source!A992)</f>
        <v>992</v>
      </c>
      <c r="B1016">
        <v>35868606</v>
      </c>
      <c r="C1016">
        <v>35868597</v>
      </c>
      <c r="D1016">
        <v>18410572</v>
      </c>
      <c r="E1016">
        <v>1</v>
      </c>
      <c r="F1016">
        <v>1</v>
      </c>
      <c r="G1016">
        <v>1</v>
      </c>
      <c r="H1016">
        <v>1</v>
      </c>
      <c r="I1016" t="s">
        <v>598</v>
      </c>
      <c r="J1016" t="s">
        <v>3</v>
      </c>
      <c r="K1016" t="s">
        <v>599</v>
      </c>
      <c r="L1016">
        <v>1369</v>
      </c>
      <c r="N1016">
        <v>1013</v>
      </c>
      <c r="O1016" t="s">
        <v>561</v>
      </c>
      <c r="P1016" t="s">
        <v>561</v>
      </c>
      <c r="Q1016">
        <v>1</v>
      </c>
      <c r="X1016">
        <v>73.14</v>
      </c>
      <c r="Y1016">
        <v>0</v>
      </c>
      <c r="Z1016">
        <v>0</v>
      </c>
      <c r="AA1016">
        <v>0</v>
      </c>
      <c r="AB1016">
        <v>8.74</v>
      </c>
      <c r="AC1016">
        <v>0</v>
      </c>
      <c r="AD1016">
        <v>1</v>
      </c>
      <c r="AE1016">
        <v>1</v>
      </c>
      <c r="AF1016" t="s">
        <v>167</v>
      </c>
      <c r="AG1016">
        <v>84.11099999999999</v>
      </c>
      <c r="AH1016">
        <v>2</v>
      </c>
      <c r="AI1016">
        <v>35868598</v>
      </c>
      <c r="AJ1016">
        <v>1053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>
      <c r="A1017">
        <f>ROW(Source!A992)</f>
        <v>992</v>
      </c>
      <c r="B1017">
        <v>35868607</v>
      </c>
      <c r="C1017">
        <v>35868597</v>
      </c>
      <c r="D1017">
        <v>121548</v>
      </c>
      <c r="E1017">
        <v>1</v>
      </c>
      <c r="F1017">
        <v>1</v>
      </c>
      <c r="G1017">
        <v>1</v>
      </c>
      <c r="H1017">
        <v>1</v>
      </c>
      <c r="I1017" t="s">
        <v>35</v>
      </c>
      <c r="J1017" t="s">
        <v>3</v>
      </c>
      <c r="K1017" t="s">
        <v>562</v>
      </c>
      <c r="L1017">
        <v>608254</v>
      </c>
      <c r="N1017">
        <v>1013</v>
      </c>
      <c r="O1017" t="s">
        <v>563</v>
      </c>
      <c r="P1017" t="s">
        <v>563</v>
      </c>
      <c r="Q1017">
        <v>1</v>
      </c>
      <c r="X1017">
        <v>1.37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2</v>
      </c>
      <c r="AF1017" t="s">
        <v>133</v>
      </c>
      <c r="AG1017">
        <v>1.7125000000000001</v>
      </c>
      <c r="AH1017">
        <v>2</v>
      </c>
      <c r="AI1017">
        <v>35868599</v>
      </c>
      <c r="AJ1017">
        <v>1054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>
      <c r="A1018">
        <f>ROW(Source!A992)</f>
        <v>992</v>
      </c>
      <c r="B1018">
        <v>35868608</v>
      </c>
      <c r="C1018">
        <v>35868597</v>
      </c>
      <c r="D1018">
        <v>29172379</v>
      </c>
      <c r="E1018">
        <v>1</v>
      </c>
      <c r="F1018">
        <v>1</v>
      </c>
      <c r="G1018">
        <v>1</v>
      </c>
      <c r="H1018">
        <v>2</v>
      </c>
      <c r="I1018" t="s">
        <v>600</v>
      </c>
      <c r="J1018" t="s">
        <v>601</v>
      </c>
      <c r="K1018" t="s">
        <v>602</v>
      </c>
      <c r="L1018">
        <v>1368</v>
      </c>
      <c r="N1018">
        <v>1011</v>
      </c>
      <c r="O1018" t="s">
        <v>567</v>
      </c>
      <c r="P1018" t="s">
        <v>567</v>
      </c>
      <c r="Q1018">
        <v>1</v>
      </c>
      <c r="X1018">
        <v>1.37</v>
      </c>
      <c r="Y1018">
        <v>0</v>
      </c>
      <c r="Z1018">
        <v>112</v>
      </c>
      <c r="AA1018">
        <v>13.5</v>
      </c>
      <c r="AB1018">
        <v>0</v>
      </c>
      <c r="AC1018">
        <v>0</v>
      </c>
      <c r="AD1018">
        <v>1</v>
      </c>
      <c r="AE1018">
        <v>0</v>
      </c>
      <c r="AF1018" t="s">
        <v>133</v>
      </c>
      <c r="AG1018">
        <v>1.7125000000000001</v>
      </c>
      <c r="AH1018">
        <v>2</v>
      </c>
      <c r="AI1018">
        <v>35868600</v>
      </c>
      <c r="AJ1018">
        <v>1055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>
      <c r="A1019">
        <f>ROW(Source!A992)</f>
        <v>992</v>
      </c>
      <c r="B1019">
        <v>35868609</v>
      </c>
      <c r="C1019">
        <v>35868597</v>
      </c>
      <c r="D1019">
        <v>29174913</v>
      </c>
      <c r="E1019">
        <v>1</v>
      </c>
      <c r="F1019">
        <v>1</v>
      </c>
      <c r="G1019">
        <v>1</v>
      </c>
      <c r="H1019">
        <v>2</v>
      </c>
      <c r="I1019" t="s">
        <v>578</v>
      </c>
      <c r="J1019" t="s">
        <v>579</v>
      </c>
      <c r="K1019" t="s">
        <v>580</v>
      </c>
      <c r="L1019">
        <v>1368</v>
      </c>
      <c r="N1019">
        <v>1011</v>
      </c>
      <c r="O1019" t="s">
        <v>567</v>
      </c>
      <c r="P1019" t="s">
        <v>567</v>
      </c>
      <c r="Q1019">
        <v>1</v>
      </c>
      <c r="X1019">
        <v>2.06</v>
      </c>
      <c r="Y1019">
        <v>0</v>
      </c>
      <c r="Z1019">
        <v>87.17</v>
      </c>
      <c r="AA1019">
        <v>11.6</v>
      </c>
      <c r="AB1019">
        <v>0</v>
      </c>
      <c r="AC1019">
        <v>0</v>
      </c>
      <c r="AD1019">
        <v>1</v>
      </c>
      <c r="AE1019">
        <v>0</v>
      </c>
      <c r="AF1019" t="s">
        <v>133</v>
      </c>
      <c r="AG1019">
        <v>2.5750000000000002</v>
      </c>
      <c r="AH1019">
        <v>2</v>
      </c>
      <c r="AI1019">
        <v>35868601</v>
      </c>
      <c r="AJ1019">
        <v>1056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>
      <c r="A1020">
        <f>ROW(Source!A992)</f>
        <v>992</v>
      </c>
      <c r="B1020">
        <v>35868610</v>
      </c>
      <c r="C1020">
        <v>35868597</v>
      </c>
      <c r="D1020">
        <v>29114332</v>
      </c>
      <c r="E1020">
        <v>1</v>
      </c>
      <c r="F1020">
        <v>1</v>
      </c>
      <c r="G1020">
        <v>1</v>
      </c>
      <c r="H1020">
        <v>3</v>
      </c>
      <c r="I1020" t="s">
        <v>603</v>
      </c>
      <c r="J1020" t="s">
        <v>604</v>
      </c>
      <c r="K1020" t="s">
        <v>605</v>
      </c>
      <c r="L1020">
        <v>1348</v>
      </c>
      <c r="N1020">
        <v>1009</v>
      </c>
      <c r="O1020" t="s">
        <v>30</v>
      </c>
      <c r="P1020" t="s">
        <v>30</v>
      </c>
      <c r="Q1020">
        <v>1000</v>
      </c>
      <c r="X1020">
        <v>3.3999999999999998E-3</v>
      </c>
      <c r="Y1020">
        <v>11978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3</v>
      </c>
      <c r="AG1020">
        <v>3.3999999999999998E-3</v>
      </c>
      <c r="AH1020">
        <v>2</v>
      </c>
      <c r="AI1020">
        <v>35868603</v>
      </c>
      <c r="AJ1020">
        <v>1058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>
        <f>ROW(Source!A992)</f>
        <v>992</v>
      </c>
      <c r="B1021">
        <v>35868611</v>
      </c>
      <c r="C1021">
        <v>35868597</v>
      </c>
      <c r="D1021">
        <v>29114830</v>
      </c>
      <c r="E1021">
        <v>1</v>
      </c>
      <c r="F1021">
        <v>1</v>
      </c>
      <c r="G1021">
        <v>1</v>
      </c>
      <c r="H1021">
        <v>3</v>
      </c>
      <c r="I1021" t="s">
        <v>377</v>
      </c>
      <c r="J1021" t="s">
        <v>379</v>
      </c>
      <c r="K1021" t="s">
        <v>378</v>
      </c>
      <c r="L1021">
        <v>1035</v>
      </c>
      <c r="N1021">
        <v>1013</v>
      </c>
      <c r="O1021" t="s">
        <v>170</v>
      </c>
      <c r="P1021" t="s">
        <v>170</v>
      </c>
      <c r="Q1021">
        <v>1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</v>
      </c>
      <c r="AD1021">
        <v>0</v>
      </c>
      <c r="AE1021">
        <v>0</v>
      </c>
      <c r="AF1021" t="s">
        <v>3</v>
      </c>
      <c r="AG1021">
        <v>0</v>
      </c>
      <c r="AH1021">
        <v>3</v>
      </c>
      <c r="AI1021">
        <v>-1</v>
      </c>
      <c r="AJ1021" t="s">
        <v>3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>
      <c r="A1022">
        <f>ROW(Source!A992)</f>
        <v>992</v>
      </c>
      <c r="B1022">
        <v>35868612</v>
      </c>
      <c r="C1022">
        <v>35868597</v>
      </c>
      <c r="D1022">
        <v>29130561</v>
      </c>
      <c r="E1022">
        <v>1</v>
      </c>
      <c r="F1022">
        <v>1</v>
      </c>
      <c r="G1022">
        <v>1</v>
      </c>
      <c r="H1022">
        <v>3</v>
      </c>
      <c r="I1022" t="s">
        <v>177</v>
      </c>
      <c r="J1022" t="s">
        <v>179</v>
      </c>
      <c r="K1022" t="s">
        <v>178</v>
      </c>
      <c r="L1022">
        <v>1327</v>
      </c>
      <c r="N1022">
        <v>1005</v>
      </c>
      <c r="O1022" t="s">
        <v>155</v>
      </c>
      <c r="P1022" t="s">
        <v>155</v>
      </c>
      <c r="Q1022">
        <v>1</v>
      </c>
      <c r="X1022">
        <v>100</v>
      </c>
      <c r="Y1022">
        <v>207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100</v>
      </c>
      <c r="AH1022">
        <v>2</v>
      </c>
      <c r="AI1022">
        <v>35868604</v>
      </c>
      <c r="AJ1022">
        <v>1059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>
        <f>ROW(Source!A996)</f>
        <v>996</v>
      </c>
      <c r="B1023">
        <v>35868621</v>
      </c>
      <c r="C1023">
        <v>35868616</v>
      </c>
      <c r="D1023">
        <v>18408291</v>
      </c>
      <c r="E1023">
        <v>1</v>
      </c>
      <c r="F1023">
        <v>1</v>
      </c>
      <c r="G1023">
        <v>1</v>
      </c>
      <c r="H1023">
        <v>1</v>
      </c>
      <c r="I1023" t="s">
        <v>606</v>
      </c>
      <c r="J1023" t="s">
        <v>3</v>
      </c>
      <c r="K1023" t="s">
        <v>607</v>
      </c>
      <c r="L1023">
        <v>1369</v>
      </c>
      <c r="N1023">
        <v>1013</v>
      </c>
      <c r="O1023" t="s">
        <v>561</v>
      </c>
      <c r="P1023" t="s">
        <v>561</v>
      </c>
      <c r="Q1023">
        <v>1</v>
      </c>
      <c r="X1023">
        <v>7.82</v>
      </c>
      <c r="Y1023">
        <v>0</v>
      </c>
      <c r="Z1023">
        <v>0</v>
      </c>
      <c r="AA1023">
        <v>0</v>
      </c>
      <c r="AB1023">
        <v>260.95999999999998</v>
      </c>
      <c r="AC1023">
        <v>0</v>
      </c>
      <c r="AD1023">
        <v>1</v>
      </c>
      <c r="AE1023">
        <v>1</v>
      </c>
      <c r="AF1023" t="s">
        <v>134</v>
      </c>
      <c r="AG1023">
        <v>8.9930000000000003</v>
      </c>
      <c r="AH1023">
        <v>2</v>
      </c>
      <c r="AI1023">
        <v>35868617</v>
      </c>
      <c r="AJ1023">
        <v>1061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>
      <c r="A1024">
        <f>ROW(Source!A996)</f>
        <v>996</v>
      </c>
      <c r="B1024">
        <v>35868622</v>
      </c>
      <c r="C1024">
        <v>35868616</v>
      </c>
      <c r="D1024">
        <v>29174913</v>
      </c>
      <c r="E1024">
        <v>1</v>
      </c>
      <c r="F1024">
        <v>1</v>
      </c>
      <c r="G1024">
        <v>1</v>
      </c>
      <c r="H1024">
        <v>2</v>
      </c>
      <c r="I1024" t="s">
        <v>578</v>
      </c>
      <c r="J1024" t="s">
        <v>579</v>
      </c>
      <c r="K1024" t="s">
        <v>580</v>
      </c>
      <c r="L1024">
        <v>1368</v>
      </c>
      <c r="N1024">
        <v>1011</v>
      </c>
      <c r="O1024" t="s">
        <v>567</v>
      </c>
      <c r="P1024" t="s">
        <v>567</v>
      </c>
      <c r="Q1024">
        <v>1</v>
      </c>
      <c r="X1024">
        <v>0.04</v>
      </c>
      <c r="Y1024">
        <v>0</v>
      </c>
      <c r="Z1024">
        <v>87.17</v>
      </c>
      <c r="AA1024">
        <v>11.6</v>
      </c>
      <c r="AB1024">
        <v>0</v>
      </c>
      <c r="AC1024">
        <v>0</v>
      </c>
      <c r="AD1024">
        <v>1</v>
      </c>
      <c r="AE1024">
        <v>0</v>
      </c>
      <c r="AF1024" t="s">
        <v>133</v>
      </c>
      <c r="AG1024">
        <v>0.05</v>
      </c>
      <c r="AH1024">
        <v>2</v>
      </c>
      <c r="AI1024">
        <v>35868618</v>
      </c>
      <c r="AJ1024">
        <v>1062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>
        <f>ROW(Source!A996)</f>
        <v>996</v>
      </c>
      <c r="B1025">
        <v>35868623</v>
      </c>
      <c r="C1025">
        <v>35868616</v>
      </c>
      <c r="D1025">
        <v>29114332</v>
      </c>
      <c r="E1025">
        <v>1</v>
      </c>
      <c r="F1025">
        <v>1</v>
      </c>
      <c r="G1025">
        <v>1</v>
      </c>
      <c r="H1025">
        <v>3</v>
      </c>
      <c r="I1025" t="s">
        <v>603</v>
      </c>
      <c r="J1025" t="s">
        <v>604</v>
      </c>
      <c r="K1025" t="s">
        <v>605</v>
      </c>
      <c r="L1025">
        <v>1348</v>
      </c>
      <c r="N1025">
        <v>1009</v>
      </c>
      <c r="O1025" t="s">
        <v>30</v>
      </c>
      <c r="P1025" t="s">
        <v>30</v>
      </c>
      <c r="Q1025">
        <v>1000</v>
      </c>
      <c r="X1025">
        <v>7.1000000000000002E-4</v>
      </c>
      <c r="Y1025">
        <v>11978</v>
      </c>
      <c r="Z1025">
        <v>0</v>
      </c>
      <c r="AA1025">
        <v>0</v>
      </c>
      <c r="AB1025">
        <v>0</v>
      </c>
      <c r="AC1025">
        <v>0</v>
      </c>
      <c r="AD1025">
        <v>1</v>
      </c>
      <c r="AE1025">
        <v>0</v>
      </c>
      <c r="AF1025" t="s">
        <v>3</v>
      </c>
      <c r="AG1025">
        <v>7.1000000000000002E-4</v>
      </c>
      <c r="AH1025">
        <v>2</v>
      </c>
      <c r="AI1025">
        <v>35868619</v>
      </c>
      <c r="AJ1025">
        <v>1063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>
        <f>ROW(Source!A996)</f>
        <v>996</v>
      </c>
      <c r="B1026">
        <v>35868624</v>
      </c>
      <c r="C1026">
        <v>35868616</v>
      </c>
      <c r="D1026">
        <v>29131015</v>
      </c>
      <c r="E1026">
        <v>1</v>
      </c>
      <c r="F1026">
        <v>1</v>
      </c>
      <c r="G1026">
        <v>1</v>
      </c>
      <c r="H1026">
        <v>3</v>
      </c>
      <c r="I1026" t="s">
        <v>608</v>
      </c>
      <c r="J1026" t="s">
        <v>609</v>
      </c>
      <c r="K1026" t="s">
        <v>610</v>
      </c>
      <c r="L1026">
        <v>1301</v>
      </c>
      <c r="N1026">
        <v>1003</v>
      </c>
      <c r="O1026" t="s">
        <v>142</v>
      </c>
      <c r="P1026" t="s">
        <v>142</v>
      </c>
      <c r="Q1026">
        <v>1</v>
      </c>
      <c r="X1026">
        <v>112</v>
      </c>
      <c r="Y1026">
        <v>3.93</v>
      </c>
      <c r="Z1026">
        <v>0</v>
      </c>
      <c r="AA1026">
        <v>0</v>
      </c>
      <c r="AB1026">
        <v>0</v>
      </c>
      <c r="AC1026">
        <v>0</v>
      </c>
      <c r="AD1026">
        <v>1</v>
      </c>
      <c r="AE1026">
        <v>0</v>
      </c>
      <c r="AF1026" t="s">
        <v>3</v>
      </c>
      <c r="AG1026">
        <v>112</v>
      </c>
      <c r="AH1026">
        <v>2</v>
      </c>
      <c r="AI1026">
        <v>35868620</v>
      </c>
      <c r="AJ1026">
        <v>1064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>
        <f>ROW(Source!A997)</f>
        <v>997</v>
      </c>
      <c r="B1027">
        <v>35868639</v>
      </c>
      <c r="C1027">
        <v>35868625</v>
      </c>
      <c r="D1027">
        <v>18407150</v>
      </c>
      <c r="E1027">
        <v>1</v>
      </c>
      <c r="F1027">
        <v>1</v>
      </c>
      <c r="G1027">
        <v>1</v>
      </c>
      <c r="H1027">
        <v>1</v>
      </c>
      <c r="I1027" t="s">
        <v>576</v>
      </c>
      <c r="J1027" t="s">
        <v>3</v>
      </c>
      <c r="K1027" t="s">
        <v>577</v>
      </c>
      <c r="L1027">
        <v>1369</v>
      </c>
      <c r="N1027">
        <v>1013</v>
      </c>
      <c r="O1027" t="s">
        <v>561</v>
      </c>
      <c r="P1027" t="s">
        <v>561</v>
      </c>
      <c r="Q1027">
        <v>1</v>
      </c>
      <c r="X1027">
        <v>44.7</v>
      </c>
      <c r="Y1027">
        <v>0</v>
      </c>
      <c r="Z1027">
        <v>0</v>
      </c>
      <c r="AA1027">
        <v>0</v>
      </c>
      <c r="AB1027">
        <v>272.45</v>
      </c>
      <c r="AC1027">
        <v>0</v>
      </c>
      <c r="AD1027">
        <v>1</v>
      </c>
      <c r="AE1027">
        <v>1</v>
      </c>
      <c r="AF1027" t="s">
        <v>134</v>
      </c>
      <c r="AG1027">
        <v>51.405000000000001</v>
      </c>
      <c r="AH1027">
        <v>2</v>
      </c>
      <c r="AI1027">
        <v>35868626</v>
      </c>
      <c r="AJ1027">
        <v>1065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>
      <c r="A1028">
        <f>ROW(Source!A997)</f>
        <v>997</v>
      </c>
      <c r="B1028">
        <v>35868640</v>
      </c>
      <c r="C1028">
        <v>35868625</v>
      </c>
      <c r="D1028">
        <v>121548</v>
      </c>
      <c r="E1028">
        <v>1</v>
      </c>
      <c r="F1028">
        <v>1</v>
      </c>
      <c r="G1028">
        <v>1</v>
      </c>
      <c r="H1028">
        <v>1</v>
      </c>
      <c r="I1028" t="s">
        <v>35</v>
      </c>
      <c r="J1028" t="s">
        <v>3</v>
      </c>
      <c r="K1028" t="s">
        <v>562</v>
      </c>
      <c r="L1028">
        <v>608254</v>
      </c>
      <c r="N1028">
        <v>1013</v>
      </c>
      <c r="O1028" t="s">
        <v>563</v>
      </c>
      <c r="P1028" t="s">
        <v>563</v>
      </c>
      <c r="Q1028">
        <v>1</v>
      </c>
      <c r="X1028">
        <v>0.14000000000000001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2</v>
      </c>
      <c r="AF1028" t="s">
        <v>133</v>
      </c>
      <c r="AG1028">
        <v>0.17500000000000002</v>
      </c>
      <c r="AH1028">
        <v>2</v>
      </c>
      <c r="AI1028">
        <v>35868627</v>
      </c>
      <c r="AJ1028">
        <v>1066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>
        <f>ROW(Source!A997)</f>
        <v>997</v>
      </c>
      <c r="B1029">
        <v>35868641</v>
      </c>
      <c r="C1029">
        <v>35868625</v>
      </c>
      <c r="D1029">
        <v>29172479</v>
      </c>
      <c r="E1029">
        <v>1</v>
      </c>
      <c r="F1029">
        <v>1</v>
      </c>
      <c r="G1029">
        <v>1</v>
      </c>
      <c r="H1029">
        <v>2</v>
      </c>
      <c r="I1029" t="s">
        <v>786</v>
      </c>
      <c r="J1029" t="s">
        <v>787</v>
      </c>
      <c r="K1029" t="s">
        <v>788</v>
      </c>
      <c r="L1029">
        <v>1368</v>
      </c>
      <c r="N1029">
        <v>1011</v>
      </c>
      <c r="O1029" t="s">
        <v>567</v>
      </c>
      <c r="P1029" t="s">
        <v>567</v>
      </c>
      <c r="Q1029">
        <v>1</v>
      </c>
      <c r="X1029">
        <v>0.14000000000000001</v>
      </c>
      <c r="Y1029">
        <v>0</v>
      </c>
      <c r="Z1029">
        <v>99.89</v>
      </c>
      <c r="AA1029">
        <v>10.06</v>
      </c>
      <c r="AB1029">
        <v>0</v>
      </c>
      <c r="AC1029">
        <v>0</v>
      </c>
      <c r="AD1029">
        <v>1</v>
      </c>
      <c r="AE1029">
        <v>0</v>
      </c>
      <c r="AF1029" t="s">
        <v>133</v>
      </c>
      <c r="AG1029">
        <v>0.17500000000000002</v>
      </c>
      <c r="AH1029">
        <v>2</v>
      </c>
      <c r="AI1029">
        <v>35868628</v>
      </c>
      <c r="AJ1029">
        <v>1067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>
        <f>ROW(Source!A997)</f>
        <v>997</v>
      </c>
      <c r="B1030">
        <v>35868642</v>
      </c>
      <c r="C1030">
        <v>35868625</v>
      </c>
      <c r="D1030">
        <v>29174591</v>
      </c>
      <c r="E1030">
        <v>1</v>
      </c>
      <c r="F1030">
        <v>1</v>
      </c>
      <c r="G1030">
        <v>1</v>
      </c>
      <c r="H1030">
        <v>2</v>
      </c>
      <c r="I1030" t="s">
        <v>589</v>
      </c>
      <c r="J1030" t="s">
        <v>590</v>
      </c>
      <c r="K1030" t="s">
        <v>591</v>
      </c>
      <c r="L1030">
        <v>1368</v>
      </c>
      <c r="N1030">
        <v>1011</v>
      </c>
      <c r="O1030" t="s">
        <v>567</v>
      </c>
      <c r="P1030" t="s">
        <v>567</v>
      </c>
      <c r="Q1030">
        <v>1</v>
      </c>
      <c r="X1030">
        <v>0.45</v>
      </c>
      <c r="Y1030">
        <v>0</v>
      </c>
      <c r="Z1030">
        <v>0.95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133</v>
      </c>
      <c r="AG1030">
        <v>0.5625</v>
      </c>
      <c r="AH1030">
        <v>2</v>
      </c>
      <c r="AI1030">
        <v>35868629</v>
      </c>
      <c r="AJ1030">
        <v>1068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>
      <c r="A1031">
        <f>ROW(Source!A997)</f>
        <v>997</v>
      </c>
      <c r="B1031">
        <v>35868643</v>
      </c>
      <c r="C1031">
        <v>35868625</v>
      </c>
      <c r="D1031">
        <v>29174913</v>
      </c>
      <c r="E1031">
        <v>1</v>
      </c>
      <c r="F1031">
        <v>1</v>
      </c>
      <c r="G1031">
        <v>1</v>
      </c>
      <c r="H1031">
        <v>2</v>
      </c>
      <c r="I1031" t="s">
        <v>578</v>
      </c>
      <c r="J1031" t="s">
        <v>579</v>
      </c>
      <c r="K1031" t="s">
        <v>580</v>
      </c>
      <c r="L1031">
        <v>1368</v>
      </c>
      <c r="N1031">
        <v>1011</v>
      </c>
      <c r="O1031" t="s">
        <v>567</v>
      </c>
      <c r="P1031" t="s">
        <v>567</v>
      </c>
      <c r="Q1031">
        <v>1</v>
      </c>
      <c r="X1031">
        <v>0.48</v>
      </c>
      <c r="Y1031">
        <v>0</v>
      </c>
      <c r="Z1031">
        <v>87.17</v>
      </c>
      <c r="AA1031">
        <v>11.6</v>
      </c>
      <c r="AB1031">
        <v>0</v>
      </c>
      <c r="AC1031">
        <v>0</v>
      </c>
      <c r="AD1031">
        <v>1</v>
      </c>
      <c r="AE1031">
        <v>0</v>
      </c>
      <c r="AF1031" t="s">
        <v>133</v>
      </c>
      <c r="AG1031">
        <v>0.6</v>
      </c>
      <c r="AH1031">
        <v>2</v>
      </c>
      <c r="AI1031">
        <v>35868630</v>
      </c>
      <c r="AJ1031">
        <v>1069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>
      <c r="A1032">
        <f>ROW(Source!A997)</f>
        <v>997</v>
      </c>
      <c r="B1032">
        <v>35868644</v>
      </c>
      <c r="C1032">
        <v>35868625</v>
      </c>
      <c r="D1032">
        <v>29114340</v>
      </c>
      <c r="E1032">
        <v>1</v>
      </c>
      <c r="F1032">
        <v>1</v>
      </c>
      <c r="G1032">
        <v>1</v>
      </c>
      <c r="H1032">
        <v>3</v>
      </c>
      <c r="I1032" t="s">
        <v>789</v>
      </c>
      <c r="J1032" t="s">
        <v>790</v>
      </c>
      <c r="K1032" t="s">
        <v>791</v>
      </c>
      <c r="L1032">
        <v>1348</v>
      </c>
      <c r="N1032">
        <v>1009</v>
      </c>
      <c r="O1032" t="s">
        <v>30</v>
      </c>
      <c r="P1032" t="s">
        <v>30</v>
      </c>
      <c r="Q1032">
        <v>1000</v>
      </c>
      <c r="X1032">
        <v>1.6000000000000001E-3</v>
      </c>
      <c r="Y1032">
        <v>8475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0</v>
      </c>
      <c r="AF1032" t="s">
        <v>3</v>
      </c>
      <c r="AG1032">
        <v>1.6000000000000001E-3</v>
      </c>
      <c r="AH1032">
        <v>2</v>
      </c>
      <c r="AI1032">
        <v>35868631</v>
      </c>
      <c r="AJ1032">
        <v>1070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>
      <c r="A1033">
        <f>ROW(Source!A997)</f>
        <v>997</v>
      </c>
      <c r="B1033">
        <v>35868645</v>
      </c>
      <c r="C1033">
        <v>35868625</v>
      </c>
      <c r="D1033">
        <v>29109162</v>
      </c>
      <c r="E1033">
        <v>1</v>
      </c>
      <c r="F1033">
        <v>1</v>
      </c>
      <c r="G1033">
        <v>1</v>
      </c>
      <c r="H1033">
        <v>3</v>
      </c>
      <c r="I1033" t="s">
        <v>611</v>
      </c>
      <c r="J1033" t="s">
        <v>612</v>
      </c>
      <c r="K1033" t="s">
        <v>613</v>
      </c>
      <c r="L1033">
        <v>1327</v>
      </c>
      <c r="N1033">
        <v>1005</v>
      </c>
      <c r="O1033" t="s">
        <v>155</v>
      </c>
      <c r="P1033" t="s">
        <v>155</v>
      </c>
      <c r="Q1033">
        <v>1</v>
      </c>
      <c r="X1033">
        <v>23</v>
      </c>
      <c r="Y1033">
        <v>5.71</v>
      </c>
      <c r="Z1033">
        <v>0</v>
      </c>
      <c r="AA1033">
        <v>0</v>
      </c>
      <c r="AB1033">
        <v>0</v>
      </c>
      <c r="AC1033">
        <v>0</v>
      </c>
      <c r="AD1033">
        <v>1</v>
      </c>
      <c r="AE1033">
        <v>0</v>
      </c>
      <c r="AF1033" t="s">
        <v>3</v>
      </c>
      <c r="AG1033">
        <v>23</v>
      </c>
      <c r="AH1033">
        <v>2</v>
      </c>
      <c r="AI1033">
        <v>35868632</v>
      </c>
      <c r="AJ1033">
        <v>1071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>
      <c r="A1034">
        <f>ROW(Source!A997)</f>
        <v>997</v>
      </c>
      <c r="B1034">
        <v>35868646</v>
      </c>
      <c r="C1034">
        <v>35868625</v>
      </c>
      <c r="D1034">
        <v>29107615</v>
      </c>
      <c r="E1034">
        <v>1</v>
      </c>
      <c r="F1034">
        <v>1</v>
      </c>
      <c r="G1034">
        <v>1</v>
      </c>
      <c r="H1034">
        <v>3</v>
      </c>
      <c r="I1034" t="s">
        <v>792</v>
      </c>
      <c r="J1034" t="s">
        <v>793</v>
      </c>
      <c r="K1034" t="s">
        <v>794</v>
      </c>
      <c r="L1034">
        <v>1348</v>
      </c>
      <c r="N1034">
        <v>1009</v>
      </c>
      <c r="O1034" t="s">
        <v>30</v>
      </c>
      <c r="P1034" t="s">
        <v>30</v>
      </c>
      <c r="Q1034">
        <v>1000</v>
      </c>
      <c r="X1034">
        <v>3.3999999999999998E-3</v>
      </c>
      <c r="Y1034">
        <v>19100</v>
      </c>
      <c r="Z1034">
        <v>0</v>
      </c>
      <c r="AA1034">
        <v>0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3.3999999999999998E-3</v>
      </c>
      <c r="AH1034">
        <v>2</v>
      </c>
      <c r="AI1034">
        <v>35868633</v>
      </c>
      <c r="AJ1034">
        <v>1072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>
      <c r="A1035">
        <f>ROW(Source!A997)</f>
        <v>997</v>
      </c>
      <c r="B1035">
        <v>35868647</v>
      </c>
      <c r="C1035">
        <v>35868625</v>
      </c>
      <c r="D1035">
        <v>29115662</v>
      </c>
      <c r="E1035">
        <v>1</v>
      </c>
      <c r="F1035">
        <v>1</v>
      </c>
      <c r="G1035">
        <v>1</v>
      </c>
      <c r="H1035">
        <v>3</v>
      </c>
      <c r="I1035" t="s">
        <v>795</v>
      </c>
      <c r="J1035" t="s">
        <v>796</v>
      </c>
      <c r="K1035" t="s">
        <v>797</v>
      </c>
      <c r="L1035">
        <v>1339</v>
      </c>
      <c r="N1035">
        <v>1007</v>
      </c>
      <c r="O1035" t="s">
        <v>617</v>
      </c>
      <c r="P1035" t="s">
        <v>617</v>
      </c>
      <c r="Q1035">
        <v>1</v>
      </c>
      <c r="X1035">
        <v>0.24</v>
      </c>
      <c r="Y1035">
        <v>1045</v>
      </c>
      <c r="Z1035">
        <v>0</v>
      </c>
      <c r="AA1035">
        <v>0</v>
      </c>
      <c r="AB1035">
        <v>0</v>
      </c>
      <c r="AC1035">
        <v>0</v>
      </c>
      <c r="AD1035">
        <v>1</v>
      </c>
      <c r="AE1035">
        <v>0</v>
      </c>
      <c r="AF1035" t="s">
        <v>3</v>
      </c>
      <c r="AG1035">
        <v>0.24</v>
      </c>
      <c r="AH1035">
        <v>2</v>
      </c>
      <c r="AI1035">
        <v>35868634</v>
      </c>
      <c r="AJ1035">
        <v>1073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>
      <c r="A1036">
        <f>ROW(Source!A997)</f>
        <v>997</v>
      </c>
      <c r="B1036">
        <v>35868648</v>
      </c>
      <c r="C1036">
        <v>35868625</v>
      </c>
      <c r="D1036">
        <v>29131086</v>
      </c>
      <c r="E1036">
        <v>1</v>
      </c>
      <c r="F1036">
        <v>1</v>
      </c>
      <c r="G1036">
        <v>1</v>
      </c>
      <c r="H1036">
        <v>3</v>
      </c>
      <c r="I1036" t="s">
        <v>614</v>
      </c>
      <c r="J1036" t="s">
        <v>615</v>
      </c>
      <c r="K1036" t="s">
        <v>616</v>
      </c>
      <c r="L1036">
        <v>1339</v>
      </c>
      <c r="N1036">
        <v>1007</v>
      </c>
      <c r="O1036" t="s">
        <v>617</v>
      </c>
      <c r="P1036" t="s">
        <v>617</v>
      </c>
      <c r="Q1036">
        <v>1</v>
      </c>
      <c r="X1036">
        <v>1.18</v>
      </c>
      <c r="Y1036">
        <v>1970.01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 t="s">
        <v>3</v>
      </c>
      <c r="AG1036">
        <v>1.18</v>
      </c>
      <c r="AH1036">
        <v>2</v>
      </c>
      <c r="AI1036">
        <v>35868635</v>
      </c>
      <c r="AJ1036">
        <v>1074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>
      <c r="A1037">
        <f>ROW(Source!A997)</f>
        <v>997</v>
      </c>
      <c r="B1037">
        <v>35868649</v>
      </c>
      <c r="C1037">
        <v>35868625</v>
      </c>
      <c r="D1037">
        <v>29145153</v>
      </c>
      <c r="E1037">
        <v>1</v>
      </c>
      <c r="F1037">
        <v>1</v>
      </c>
      <c r="G1037">
        <v>1</v>
      </c>
      <c r="H1037">
        <v>3</v>
      </c>
      <c r="I1037" t="s">
        <v>798</v>
      </c>
      <c r="J1037" t="s">
        <v>799</v>
      </c>
      <c r="K1037" t="s">
        <v>800</v>
      </c>
      <c r="L1037">
        <v>1339</v>
      </c>
      <c r="N1037">
        <v>1007</v>
      </c>
      <c r="O1037" t="s">
        <v>617</v>
      </c>
      <c r="P1037" t="s">
        <v>617</v>
      </c>
      <c r="Q1037">
        <v>1</v>
      </c>
      <c r="X1037">
        <v>0.28000000000000003</v>
      </c>
      <c r="Y1037">
        <v>426.15</v>
      </c>
      <c r="Z1037">
        <v>0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 t="s">
        <v>3</v>
      </c>
      <c r="AG1037">
        <v>0.28000000000000003</v>
      </c>
      <c r="AH1037">
        <v>2</v>
      </c>
      <c r="AI1037">
        <v>35868636</v>
      </c>
      <c r="AJ1037">
        <v>1075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>
      <c r="A1038">
        <f>ROW(Source!A997)</f>
        <v>997</v>
      </c>
      <c r="B1038">
        <v>35868650</v>
      </c>
      <c r="C1038">
        <v>35868625</v>
      </c>
      <c r="D1038">
        <v>29148832</v>
      </c>
      <c r="E1038">
        <v>1</v>
      </c>
      <c r="F1038">
        <v>1</v>
      </c>
      <c r="G1038">
        <v>1</v>
      </c>
      <c r="H1038">
        <v>3</v>
      </c>
      <c r="I1038" t="s">
        <v>801</v>
      </c>
      <c r="J1038" t="s">
        <v>802</v>
      </c>
      <c r="K1038" t="s">
        <v>803</v>
      </c>
      <c r="L1038">
        <v>1356</v>
      </c>
      <c r="N1038">
        <v>1010</v>
      </c>
      <c r="O1038" t="s">
        <v>232</v>
      </c>
      <c r="P1038" t="s">
        <v>232</v>
      </c>
      <c r="Q1038">
        <v>1000</v>
      </c>
      <c r="X1038">
        <v>0.51</v>
      </c>
      <c r="Y1038">
        <v>1752.59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0.51</v>
      </c>
      <c r="AH1038">
        <v>2</v>
      </c>
      <c r="AI1038">
        <v>35868637</v>
      </c>
      <c r="AJ1038">
        <v>1076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>
      <c r="A1039">
        <f>ROW(Source!A997)</f>
        <v>997</v>
      </c>
      <c r="B1039">
        <v>35868651</v>
      </c>
      <c r="C1039">
        <v>35868625</v>
      </c>
      <c r="D1039">
        <v>29150040</v>
      </c>
      <c r="E1039">
        <v>1</v>
      </c>
      <c r="F1039">
        <v>1</v>
      </c>
      <c r="G1039">
        <v>1</v>
      </c>
      <c r="H1039">
        <v>3</v>
      </c>
      <c r="I1039" t="s">
        <v>804</v>
      </c>
      <c r="J1039" t="s">
        <v>805</v>
      </c>
      <c r="K1039" t="s">
        <v>806</v>
      </c>
      <c r="L1039">
        <v>1339</v>
      </c>
      <c r="N1039">
        <v>1007</v>
      </c>
      <c r="O1039" t="s">
        <v>617</v>
      </c>
      <c r="P1039" t="s">
        <v>617</v>
      </c>
      <c r="Q1039">
        <v>1</v>
      </c>
      <c r="X1039">
        <v>7.0000000000000007E-2</v>
      </c>
      <c r="Y1039">
        <v>2.44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 t="s">
        <v>3</v>
      </c>
      <c r="AG1039">
        <v>7.0000000000000007E-2</v>
      </c>
      <c r="AH1039">
        <v>2</v>
      </c>
      <c r="AI1039">
        <v>35868638</v>
      </c>
      <c r="AJ1039">
        <v>1077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>
      <c r="A1040">
        <f>ROW(Source!A998)</f>
        <v>998</v>
      </c>
      <c r="B1040">
        <v>35868661</v>
      </c>
      <c r="C1040">
        <v>35868652</v>
      </c>
      <c r="D1040">
        <v>18407150</v>
      </c>
      <c r="E1040">
        <v>1</v>
      </c>
      <c r="F1040">
        <v>1</v>
      </c>
      <c r="G1040">
        <v>1</v>
      </c>
      <c r="H1040">
        <v>1</v>
      </c>
      <c r="I1040" t="s">
        <v>576</v>
      </c>
      <c r="J1040" t="s">
        <v>3</v>
      </c>
      <c r="K1040" t="s">
        <v>577</v>
      </c>
      <c r="L1040">
        <v>1369</v>
      </c>
      <c r="N1040">
        <v>1013</v>
      </c>
      <c r="O1040" t="s">
        <v>561</v>
      </c>
      <c r="P1040" t="s">
        <v>561</v>
      </c>
      <c r="Q1040">
        <v>1</v>
      </c>
      <c r="X1040">
        <v>60.72</v>
      </c>
      <c r="Y1040">
        <v>0</v>
      </c>
      <c r="Z1040">
        <v>0</v>
      </c>
      <c r="AA1040">
        <v>0</v>
      </c>
      <c r="AB1040">
        <v>272.45</v>
      </c>
      <c r="AC1040">
        <v>0</v>
      </c>
      <c r="AD1040">
        <v>1</v>
      </c>
      <c r="AE1040">
        <v>1</v>
      </c>
      <c r="AF1040" t="s">
        <v>134</v>
      </c>
      <c r="AG1040">
        <v>69.827999999999989</v>
      </c>
      <c r="AH1040">
        <v>2</v>
      </c>
      <c r="AI1040">
        <v>35868653</v>
      </c>
      <c r="AJ1040">
        <v>1078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>
      <c r="A1041">
        <f>ROW(Source!A998)</f>
        <v>998</v>
      </c>
      <c r="B1041">
        <v>35868662</v>
      </c>
      <c r="C1041">
        <v>35868652</v>
      </c>
      <c r="D1041">
        <v>121548</v>
      </c>
      <c r="E1041">
        <v>1</v>
      </c>
      <c r="F1041">
        <v>1</v>
      </c>
      <c r="G1041">
        <v>1</v>
      </c>
      <c r="H1041">
        <v>1</v>
      </c>
      <c r="I1041" t="s">
        <v>35</v>
      </c>
      <c r="J1041" t="s">
        <v>3</v>
      </c>
      <c r="K1041" t="s">
        <v>562</v>
      </c>
      <c r="L1041">
        <v>608254</v>
      </c>
      <c r="N1041">
        <v>1013</v>
      </c>
      <c r="O1041" t="s">
        <v>563</v>
      </c>
      <c r="P1041" t="s">
        <v>563</v>
      </c>
      <c r="Q1041">
        <v>1</v>
      </c>
      <c r="X1041">
        <v>0.57999999999999996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2</v>
      </c>
      <c r="AF1041" t="s">
        <v>133</v>
      </c>
      <c r="AG1041">
        <v>0.72499999999999998</v>
      </c>
      <c r="AH1041">
        <v>2</v>
      </c>
      <c r="AI1041">
        <v>35868654</v>
      </c>
      <c r="AJ1041">
        <v>1079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>
      <c r="A1042">
        <f>ROW(Source!A998)</f>
        <v>998</v>
      </c>
      <c r="B1042">
        <v>35868663</v>
      </c>
      <c r="C1042">
        <v>35868652</v>
      </c>
      <c r="D1042">
        <v>29172556</v>
      </c>
      <c r="E1042">
        <v>1</v>
      </c>
      <c r="F1042">
        <v>1</v>
      </c>
      <c r="G1042">
        <v>1</v>
      </c>
      <c r="H1042">
        <v>2</v>
      </c>
      <c r="I1042" t="s">
        <v>564</v>
      </c>
      <c r="J1042" t="s">
        <v>565</v>
      </c>
      <c r="K1042" t="s">
        <v>566</v>
      </c>
      <c r="L1042">
        <v>1368</v>
      </c>
      <c r="N1042">
        <v>1011</v>
      </c>
      <c r="O1042" t="s">
        <v>567</v>
      </c>
      <c r="P1042" t="s">
        <v>567</v>
      </c>
      <c r="Q1042">
        <v>1</v>
      </c>
      <c r="X1042">
        <v>0.57999999999999996</v>
      </c>
      <c r="Y1042">
        <v>0</v>
      </c>
      <c r="Z1042">
        <v>31.26</v>
      </c>
      <c r="AA1042">
        <v>13.5</v>
      </c>
      <c r="AB1042">
        <v>0</v>
      </c>
      <c r="AC1042">
        <v>0</v>
      </c>
      <c r="AD1042">
        <v>1</v>
      </c>
      <c r="AE1042">
        <v>0</v>
      </c>
      <c r="AF1042" t="s">
        <v>133</v>
      </c>
      <c r="AG1042">
        <v>0.72499999999999998</v>
      </c>
      <c r="AH1042">
        <v>2</v>
      </c>
      <c r="AI1042">
        <v>35868655</v>
      </c>
      <c r="AJ1042">
        <v>1080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>
      <c r="A1043">
        <f>ROW(Source!A998)</f>
        <v>998</v>
      </c>
      <c r="B1043">
        <v>35868664</v>
      </c>
      <c r="C1043">
        <v>35868652</v>
      </c>
      <c r="D1043">
        <v>29174591</v>
      </c>
      <c r="E1043">
        <v>1</v>
      </c>
      <c r="F1043">
        <v>1</v>
      </c>
      <c r="G1043">
        <v>1</v>
      </c>
      <c r="H1043">
        <v>2</v>
      </c>
      <c r="I1043" t="s">
        <v>589</v>
      </c>
      <c r="J1043" t="s">
        <v>590</v>
      </c>
      <c r="K1043" t="s">
        <v>591</v>
      </c>
      <c r="L1043">
        <v>1368</v>
      </c>
      <c r="N1043">
        <v>1011</v>
      </c>
      <c r="O1043" t="s">
        <v>567</v>
      </c>
      <c r="P1043" t="s">
        <v>567</v>
      </c>
      <c r="Q1043">
        <v>1</v>
      </c>
      <c r="X1043">
        <v>0.82</v>
      </c>
      <c r="Y1043">
        <v>0</v>
      </c>
      <c r="Z1043">
        <v>0.95</v>
      </c>
      <c r="AA1043">
        <v>0</v>
      </c>
      <c r="AB1043">
        <v>0</v>
      </c>
      <c r="AC1043">
        <v>0</v>
      </c>
      <c r="AD1043">
        <v>1</v>
      </c>
      <c r="AE1043">
        <v>0</v>
      </c>
      <c r="AF1043" t="s">
        <v>133</v>
      </c>
      <c r="AG1043">
        <v>1.0249999999999999</v>
      </c>
      <c r="AH1043">
        <v>2</v>
      </c>
      <c r="AI1043">
        <v>35868656</v>
      </c>
      <c r="AJ1043">
        <v>1081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>
      <c r="A1044">
        <f>ROW(Source!A998)</f>
        <v>998</v>
      </c>
      <c r="B1044">
        <v>35868665</v>
      </c>
      <c r="C1044">
        <v>35868652</v>
      </c>
      <c r="D1044">
        <v>29174661</v>
      </c>
      <c r="E1044">
        <v>1</v>
      </c>
      <c r="F1044">
        <v>1</v>
      </c>
      <c r="G1044">
        <v>1</v>
      </c>
      <c r="H1044">
        <v>2</v>
      </c>
      <c r="I1044" t="s">
        <v>618</v>
      </c>
      <c r="J1044" t="s">
        <v>619</v>
      </c>
      <c r="K1044" t="s">
        <v>620</v>
      </c>
      <c r="L1044">
        <v>1368</v>
      </c>
      <c r="N1044">
        <v>1011</v>
      </c>
      <c r="O1044" t="s">
        <v>567</v>
      </c>
      <c r="P1044" t="s">
        <v>567</v>
      </c>
      <c r="Q1044">
        <v>1</v>
      </c>
      <c r="X1044">
        <v>2.7</v>
      </c>
      <c r="Y1044">
        <v>0</v>
      </c>
      <c r="Z1044">
        <v>2.09</v>
      </c>
      <c r="AA1044">
        <v>0</v>
      </c>
      <c r="AB1044">
        <v>0</v>
      </c>
      <c r="AC1044">
        <v>0</v>
      </c>
      <c r="AD1044">
        <v>1</v>
      </c>
      <c r="AE1044">
        <v>0</v>
      </c>
      <c r="AF1044" t="s">
        <v>133</v>
      </c>
      <c r="AG1044">
        <v>3.375</v>
      </c>
      <c r="AH1044">
        <v>2</v>
      </c>
      <c r="AI1044">
        <v>35868657</v>
      </c>
      <c r="AJ1044">
        <v>1082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>
      <c r="A1045">
        <f>ROW(Source!A998)</f>
        <v>998</v>
      </c>
      <c r="B1045">
        <v>35868666</v>
      </c>
      <c r="C1045">
        <v>35868652</v>
      </c>
      <c r="D1045">
        <v>29174913</v>
      </c>
      <c r="E1045">
        <v>1</v>
      </c>
      <c r="F1045">
        <v>1</v>
      </c>
      <c r="G1045">
        <v>1</v>
      </c>
      <c r="H1045">
        <v>2</v>
      </c>
      <c r="I1045" t="s">
        <v>578</v>
      </c>
      <c r="J1045" t="s">
        <v>579</v>
      </c>
      <c r="K1045" t="s">
        <v>580</v>
      </c>
      <c r="L1045">
        <v>1368</v>
      </c>
      <c r="N1045">
        <v>1011</v>
      </c>
      <c r="O1045" t="s">
        <v>567</v>
      </c>
      <c r="P1045" t="s">
        <v>567</v>
      </c>
      <c r="Q1045">
        <v>1</v>
      </c>
      <c r="X1045">
        <v>0.84</v>
      </c>
      <c r="Y1045">
        <v>0</v>
      </c>
      <c r="Z1045">
        <v>87.17</v>
      </c>
      <c r="AA1045">
        <v>11.6</v>
      </c>
      <c r="AB1045">
        <v>0</v>
      </c>
      <c r="AC1045">
        <v>0</v>
      </c>
      <c r="AD1045">
        <v>1</v>
      </c>
      <c r="AE1045">
        <v>0</v>
      </c>
      <c r="AF1045" t="s">
        <v>133</v>
      </c>
      <c r="AG1045">
        <v>1.05</v>
      </c>
      <c r="AH1045">
        <v>2</v>
      </c>
      <c r="AI1045">
        <v>35868658</v>
      </c>
      <c r="AJ1045">
        <v>1083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>
      <c r="A1046">
        <f>ROW(Source!A998)</f>
        <v>998</v>
      </c>
      <c r="B1046">
        <v>35868667</v>
      </c>
      <c r="C1046">
        <v>35868652</v>
      </c>
      <c r="D1046">
        <v>29114332</v>
      </c>
      <c r="E1046">
        <v>1</v>
      </c>
      <c r="F1046">
        <v>1</v>
      </c>
      <c r="G1046">
        <v>1</v>
      </c>
      <c r="H1046">
        <v>3</v>
      </c>
      <c r="I1046" t="s">
        <v>603</v>
      </c>
      <c r="J1046" t="s">
        <v>604</v>
      </c>
      <c r="K1046" t="s">
        <v>605</v>
      </c>
      <c r="L1046">
        <v>1348</v>
      </c>
      <c r="N1046">
        <v>1009</v>
      </c>
      <c r="O1046" t="s">
        <v>30</v>
      </c>
      <c r="P1046" t="s">
        <v>30</v>
      </c>
      <c r="Q1046">
        <v>1000</v>
      </c>
      <c r="X1046">
        <v>1.23E-2</v>
      </c>
      <c r="Y1046">
        <v>11978</v>
      </c>
      <c r="Z1046">
        <v>0</v>
      </c>
      <c r="AA1046">
        <v>0</v>
      </c>
      <c r="AB1046">
        <v>0</v>
      </c>
      <c r="AC1046">
        <v>0</v>
      </c>
      <c r="AD1046">
        <v>1</v>
      </c>
      <c r="AE1046">
        <v>0</v>
      </c>
      <c r="AF1046" t="s">
        <v>3</v>
      </c>
      <c r="AG1046">
        <v>1.23E-2</v>
      </c>
      <c r="AH1046">
        <v>2</v>
      </c>
      <c r="AI1046">
        <v>35868659</v>
      </c>
      <c r="AJ1046">
        <v>1084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>
      <c r="A1047">
        <f>ROW(Source!A998)</f>
        <v>998</v>
      </c>
      <c r="B1047">
        <v>35868668</v>
      </c>
      <c r="C1047">
        <v>35868652</v>
      </c>
      <c r="D1047">
        <v>29130788</v>
      </c>
      <c r="E1047">
        <v>1</v>
      </c>
      <c r="F1047">
        <v>1</v>
      </c>
      <c r="G1047">
        <v>1</v>
      </c>
      <c r="H1047">
        <v>3</v>
      </c>
      <c r="I1047" t="s">
        <v>621</v>
      </c>
      <c r="J1047" t="s">
        <v>622</v>
      </c>
      <c r="K1047" t="s">
        <v>623</v>
      </c>
      <c r="L1047">
        <v>1339</v>
      </c>
      <c r="N1047">
        <v>1007</v>
      </c>
      <c r="O1047" t="s">
        <v>617</v>
      </c>
      <c r="P1047" t="s">
        <v>617</v>
      </c>
      <c r="Q1047">
        <v>1</v>
      </c>
      <c r="X1047">
        <v>2.88</v>
      </c>
      <c r="Y1047">
        <v>2156.0100000000002</v>
      </c>
      <c r="Z1047">
        <v>0</v>
      </c>
      <c r="AA1047">
        <v>0</v>
      </c>
      <c r="AB1047">
        <v>0</v>
      </c>
      <c r="AC1047">
        <v>0</v>
      </c>
      <c r="AD1047">
        <v>1</v>
      </c>
      <c r="AE1047">
        <v>0</v>
      </c>
      <c r="AF1047" t="s">
        <v>3</v>
      </c>
      <c r="AG1047">
        <v>2.88</v>
      </c>
      <c r="AH1047">
        <v>2</v>
      </c>
      <c r="AI1047">
        <v>35868660</v>
      </c>
      <c r="AJ1047">
        <v>1085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>
      <c r="A1048">
        <f>ROW(Source!A999)</f>
        <v>999</v>
      </c>
      <c r="B1048">
        <v>35868677</v>
      </c>
      <c r="C1048">
        <v>35868669</v>
      </c>
      <c r="D1048">
        <v>18408291</v>
      </c>
      <c r="E1048">
        <v>1</v>
      </c>
      <c r="F1048">
        <v>1</v>
      </c>
      <c r="G1048">
        <v>1</v>
      </c>
      <c r="H1048">
        <v>1</v>
      </c>
      <c r="I1048" t="s">
        <v>606</v>
      </c>
      <c r="J1048" t="s">
        <v>3</v>
      </c>
      <c r="K1048" t="s">
        <v>607</v>
      </c>
      <c r="L1048">
        <v>1369</v>
      </c>
      <c r="N1048">
        <v>1013</v>
      </c>
      <c r="O1048" t="s">
        <v>561</v>
      </c>
      <c r="P1048" t="s">
        <v>561</v>
      </c>
      <c r="Q1048">
        <v>1</v>
      </c>
      <c r="X1048">
        <v>31.26</v>
      </c>
      <c r="Y1048">
        <v>0</v>
      </c>
      <c r="Z1048">
        <v>0</v>
      </c>
      <c r="AA1048">
        <v>0</v>
      </c>
      <c r="AB1048">
        <v>8.17</v>
      </c>
      <c r="AC1048">
        <v>0</v>
      </c>
      <c r="AD1048">
        <v>1</v>
      </c>
      <c r="AE1048">
        <v>1</v>
      </c>
      <c r="AF1048" t="s">
        <v>134</v>
      </c>
      <c r="AG1048">
        <v>35.948999999999998</v>
      </c>
      <c r="AH1048">
        <v>2</v>
      </c>
      <c r="AI1048">
        <v>35868670</v>
      </c>
      <c r="AJ1048">
        <v>1086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>
      <c r="A1049">
        <f>ROW(Source!A999)</f>
        <v>999</v>
      </c>
      <c r="B1049">
        <v>35868678</v>
      </c>
      <c r="C1049">
        <v>35868669</v>
      </c>
      <c r="D1049">
        <v>121548</v>
      </c>
      <c r="E1049">
        <v>1</v>
      </c>
      <c r="F1049">
        <v>1</v>
      </c>
      <c r="G1049">
        <v>1</v>
      </c>
      <c r="H1049">
        <v>1</v>
      </c>
      <c r="I1049" t="s">
        <v>35</v>
      </c>
      <c r="J1049" t="s">
        <v>3</v>
      </c>
      <c r="K1049" t="s">
        <v>562</v>
      </c>
      <c r="L1049">
        <v>608254</v>
      </c>
      <c r="N1049">
        <v>1013</v>
      </c>
      <c r="O1049" t="s">
        <v>563</v>
      </c>
      <c r="P1049" t="s">
        <v>563</v>
      </c>
      <c r="Q1049">
        <v>1</v>
      </c>
      <c r="X1049">
        <v>6.7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1</v>
      </c>
      <c r="AE1049">
        <v>2</v>
      </c>
      <c r="AF1049" t="s">
        <v>133</v>
      </c>
      <c r="AG1049">
        <v>8.375</v>
      </c>
      <c r="AH1049">
        <v>2</v>
      </c>
      <c r="AI1049">
        <v>35868671</v>
      </c>
      <c r="AJ1049">
        <v>1087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>
      <c r="A1050">
        <f>ROW(Source!A999)</f>
        <v>999</v>
      </c>
      <c r="B1050">
        <v>35868679</v>
      </c>
      <c r="C1050">
        <v>35868669</v>
      </c>
      <c r="D1050">
        <v>29172710</v>
      </c>
      <c r="E1050">
        <v>1</v>
      </c>
      <c r="F1050">
        <v>1</v>
      </c>
      <c r="G1050">
        <v>1</v>
      </c>
      <c r="H1050">
        <v>2</v>
      </c>
      <c r="I1050" t="s">
        <v>570</v>
      </c>
      <c r="J1050" t="s">
        <v>571</v>
      </c>
      <c r="K1050" t="s">
        <v>572</v>
      </c>
      <c r="L1050">
        <v>1368</v>
      </c>
      <c r="N1050">
        <v>1011</v>
      </c>
      <c r="O1050" t="s">
        <v>567</v>
      </c>
      <c r="P1050" t="s">
        <v>567</v>
      </c>
      <c r="Q1050">
        <v>1</v>
      </c>
      <c r="X1050">
        <v>6.7</v>
      </c>
      <c r="Y1050">
        <v>0</v>
      </c>
      <c r="Z1050">
        <v>46.56</v>
      </c>
      <c r="AA1050">
        <v>10.06</v>
      </c>
      <c r="AB1050">
        <v>0</v>
      </c>
      <c r="AC1050">
        <v>0</v>
      </c>
      <c r="AD1050">
        <v>1</v>
      </c>
      <c r="AE1050">
        <v>0</v>
      </c>
      <c r="AF1050" t="s">
        <v>133</v>
      </c>
      <c r="AG1050">
        <v>8.375</v>
      </c>
      <c r="AH1050">
        <v>2</v>
      </c>
      <c r="AI1050">
        <v>35868672</v>
      </c>
      <c r="AJ1050">
        <v>1088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>
      <c r="A1051">
        <f>ROW(Source!A999)</f>
        <v>999</v>
      </c>
      <c r="B1051">
        <v>35868680</v>
      </c>
      <c r="C1051">
        <v>35868669</v>
      </c>
      <c r="D1051">
        <v>29173472</v>
      </c>
      <c r="E1051">
        <v>1</v>
      </c>
      <c r="F1051">
        <v>1</v>
      </c>
      <c r="G1051">
        <v>1</v>
      </c>
      <c r="H1051">
        <v>2</v>
      </c>
      <c r="I1051" t="s">
        <v>624</v>
      </c>
      <c r="J1051" t="s">
        <v>625</v>
      </c>
      <c r="K1051" t="s">
        <v>626</v>
      </c>
      <c r="L1051">
        <v>1368</v>
      </c>
      <c r="N1051">
        <v>1011</v>
      </c>
      <c r="O1051" t="s">
        <v>567</v>
      </c>
      <c r="P1051" t="s">
        <v>567</v>
      </c>
      <c r="Q1051">
        <v>1</v>
      </c>
      <c r="X1051">
        <v>11</v>
      </c>
      <c r="Y1051">
        <v>0</v>
      </c>
      <c r="Z1051">
        <v>3</v>
      </c>
      <c r="AA1051">
        <v>0</v>
      </c>
      <c r="AB1051">
        <v>0</v>
      </c>
      <c r="AC1051">
        <v>0</v>
      </c>
      <c r="AD1051">
        <v>1</v>
      </c>
      <c r="AE1051">
        <v>0</v>
      </c>
      <c r="AF1051" t="s">
        <v>133</v>
      </c>
      <c r="AG1051">
        <v>13.75</v>
      </c>
      <c r="AH1051">
        <v>2</v>
      </c>
      <c r="AI1051">
        <v>35868673</v>
      </c>
      <c r="AJ1051">
        <v>1089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>
      <c r="A1052">
        <f>ROW(Source!A999)</f>
        <v>999</v>
      </c>
      <c r="B1052">
        <v>35868681</v>
      </c>
      <c r="C1052">
        <v>35868669</v>
      </c>
      <c r="D1052">
        <v>29174913</v>
      </c>
      <c r="E1052">
        <v>1</v>
      </c>
      <c r="F1052">
        <v>1</v>
      </c>
      <c r="G1052">
        <v>1</v>
      </c>
      <c r="H1052">
        <v>2</v>
      </c>
      <c r="I1052" t="s">
        <v>578</v>
      </c>
      <c r="J1052" t="s">
        <v>579</v>
      </c>
      <c r="K1052" t="s">
        <v>580</v>
      </c>
      <c r="L1052">
        <v>1368</v>
      </c>
      <c r="N1052">
        <v>1011</v>
      </c>
      <c r="O1052" t="s">
        <v>567</v>
      </c>
      <c r="P1052" t="s">
        <v>567</v>
      </c>
      <c r="Q1052">
        <v>1</v>
      </c>
      <c r="X1052">
        <v>0.35</v>
      </c>
      <c r="Y1052">
        <v>0</v>
      </c>
      <c r="Z1052">
        <v>87.17</v>
      </c>
      <c r="AA1052">
        <v>11.6</v>
      </c>
      <c r="AB1052">
        <v>0</v>
      </c>
      <c r="AC1052">
        <v>0</v>
      </c>
      <c r="AD1052">
        <v>1</v>
      </c>
      <c r="AE1052">
        <v>0</v>
      </c>
      <c r="AF1052" t="s">
        <v>133</v>
      </c>
      <c r="AG1052">
        <v>0.4375</v>
      </c>
      <c r="AH1052">
        <v>2</v>
      </c>
      <c r="AI1052">
        <v>35868674</v>
      </c>
      <c r="AJ1052">
        <v>1090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>
      <c r="A1053">
        <f>ROW(Source!A999)</f>
        <v>999</v>
      </c>
      <c r="B1053">
        <v>35868682</v>
      </c>
      <c r="C1053">
        <v>35868669</v>
      </c>
      <c r="D1053">
        <v>29114687</v>
      </c>
      <c r="E1053">
        <v>1</v>
      </c>
      <c r="F1053">
        <v>1</v>
      </c>
      <c r="G1053">
        <v>1</v>
      </c>
      <c r="H1053">
        <v>3</v>
      </c>
      <c r="I1053" t="s">
        <v>627</v>
      </c>
      <c r="J1053" t="s">
        <v>628</v>
      </c>
      <c r="K1053" t="s">
        <v>629</v>
      </c>
      <c r="L1053">
        <v>1348</v>
      </c>
      <c r="N1053">
        <v>1009</v>
      </c>
      <c r="O1053" t="s">
        <v>30</v>
      </c>
      <c r="P1053" t="s">
        <v>30</v>
      </c>
      <c r="Q1053">
        <v>1000</v>
      </c>
      <c r="X1053">
        <v>1.8E-3</v>
      </c>
      <c r="Y1053">
        <v>16974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 t="s">
        <v>3</v>
      </c>
      <c r="AG1053">
        <v>1.8E-3</v>
      </c>
      <c r="AH1053">
        <v>2</v>
      </c>
      <c r="AI1053">
        <v>35868675</v>
      </c>
      <c r="AJ1053">
        <v>1091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>
      <c r="A1054">
        <f>ROW(Source!A999)</f>
        <v>999</v>
      </c>
      <c r="B1054">
        <v>35868683</v>
      </c>
      <c r="C1054">
        <v>35868669</v>
      </c>
      <c r="D1054">
        <v>29115292</v>
      </c>
      <c r="E1054">
        <v>1</v>
      </c>
      <c r="F1054">
        <v>1</v>
      </c>
      <c r="G1054">
        <v>1</v>
      </c>
      <c r="H1054">
        <v>3</v>
      </c>
      <c r="I1054" t="s">
        <v>630</v>
      </c>
      <c r="J1054" t="s">
        <v>631</v>
      </c>
      <c r="K1054" t="s">
        <v>632</v>
      </c>
      <c r="L1054">
        <v>1339</v>
      </c>
      <c r="N1054">
        <v>1007</v>
      </c>
      <c r="O1054" t="s">
        <v>617</v>
      </c>
      <c r="P1054" t="s">
        <v>617</v>
      </c>
      <c r="Q1054">
        <v>1</v>
      </c>
      <c r="X1054">
        <v>1.24</v>
      </c>
      <c r="Y1054">
        <v>4478.33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0</v>
      </c>
      <c r="AF1054" t="s">
        <v>3</v>
      </c>
      <c r="AG1054">
        <v>1.24</v>
      </c>
      <c r="AH1054">
        <v>2</v>
      </c>
      <c r="AI1054">
        <v>35868676</v>
      </c>
      <c r="AJ1054">
        <v>1092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>
      <c r="A1055">
        <f>ROW(Source!A1000)</f>
        <v>1000</v>
      </c>
      <c r="B1055">
        <v>35868693</v>
      </c>
      <c r="C1055">
        <v>35868684</v>
      </c>
      <c r="D1055">
        <v>18410542</v>
      </c>
      <c r="E1055">
        <v>1</v>
      </c>
      <c r="F1055">
        <v>1</v>
      </c>
      <c r="G1055">
        <v>1</v>
      </c>
      <c r="H1055">
        <v>1</v>
      </c>
      <c r="I1055" t="s">
        <v>807</v>
      </c>
      <c r="J1055" t="s">
        <v>3</v>
      </c>
      <c r="K1055" t="s">
        <v>808</v>
      </c>
      <c r="L1055">
        <v>1369</v>
      </c>
      <c r="N1055">
        <v>1013</v>
      </c>
      <c r="O1055" t="s">
        <v>561</v>
      </c>
      <c r="P1055" t="s">
        <v>561</v>
      </c>
      <c r="Q1055">
        <v>1</v>
      </c>
      <c r="X1055">
        <v>31.41</v>
      </c>
      <c r="Y1055">
        <v>0</v>
      </c>
      <c r="Z1055">
        <v>0</v>
      </c>
      <c r="AA1055">
        <v>0</v>
      </c>
      <c r="AB1055">
        <v>8.31</v>
      </c>
      <c r="AC1055">
        <v>0</v>
      </c>
      <c r="AD1055">
        <v>1</v>
      </c>
      <c r="AE1055">
        <v>1</v>
      </c>
      <c r="AF1055" t="s">
        <v>134</v>
      </c>
      <c r="AG1055">
        <v>36.121499999999997</v>
      </c>
      <c r="AH1055">
        <v>2</v>
      </c>
      <c r="AI1055">
        <v>35868686</v>
      </c>
      <c r="AJ1055">
        <v>1093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>
      <c r="A1056">
        <f>ROW(Source!A1000)</f>
        <v>1000</v>
      </c>
      <c r="B1056">
        <v>35868694</v>
      </c>
      <c r="C1056">
        <v>35868684</v>
      </c>
      <c r="D1056">
        <v>121548</v>
      </c>
      <c r="E1056">
        <v>1</v>
      </c>
      <c r="F1056">
        <v>1</v>
      </c>
      <c r="G1056">
        <v>1</v>
      </c>
      <c r="H1056">
        <v>1</v>
      </c>
      <c r="I1056" t="s">
        <v>35</v>
      </c>
      <c r="J1056" t="s">
        <v>3</v>
      </c>
      <c r="K1056" t="s">
        <v>562</v>
      </c>
      <c r="L1056">
        <v>608254</v>
      </c>
      <c r="N1056">
        <v>1013</v>
      </c>
      <c r="O1056" t="s">
        <v>563</v>
      </c>
      <c r="P1056" t="s">
        <v>563</v>
      </c>
      <c r="Q1056">
        <v>1</v>
      </c>
      <c r="X1056">
        <v>0.34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2</v>
      </c>
      <c r="AF1056" t="s">
        <v>133</v>
      </c>
      <c r="AG1056">
        <v>0.42500000000000004</v>
      </c>
      <c r="AH1056">
        <v>2</v>
      </c>
      <c r="AI1056">
        <v>35868687</v>
      </c>
      <c r="AJ1056">
        <v>1094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>
      <c r="A1057">
        <f>ROW(Source!A1000)</f>
        <v>1000</v>
      </c>
      <c r="B1057">
        <v>35868695</v>
      </c>
      <c r="C1057">
        <v>35868684</v>
      </c>
      <c r="D1057">
        <v>29172556</v>
      </c>
      <c r="E1057">
        <v>1</v>
      </c>
      <c r="F1057">
        <v>1</v>
      </c>
      <c r="G1057">
        <v>1</v>
      </c>
      <c r="H1057">
        <v>2</v>
      </c>
      <c r="I1057" t="s">
        <v>564</v>
      </c>
      <c r="J1057" t="s">
        <v>565</v>
      </c>
      <c r="K1057" t="s">
        <v>566</v>
      </c>
      <c r="L1057">
        <v>1368</v>
      </c>
      <c r="N1057">
        <v>1011</v>
      </c>
      <c r="O1057" t="s">
        <v>567</v>
      </c>
      <c r="P1057" t="s">
        <v>567</v>
      </c>
      <c r="Q1057">
        <v>1</v>
      </c>
      <c r="X1057">
        <v>0.34</v>
      </c>
      <c r="Y1057">
        <v>0</v>
      </c>
      <c r="Z1057">
        <v>31.26</v>
      </c>
      <c r="AA1057">
        <v>13.5</v>
      </c>
      <c r="AB1057">
        <v>0</v>
      </c>
      <c r="AC1057">
        <v>0</v>
      </c>
      <c r="AD1057">
        <v>1</v>
      </c>
      <c r="AE1057">
        <v>0</v>
      </c>
      <c r="AF1057" t="s">
        <v>133</v>
      </c>
      <c r="AG1057">
        <v>0.42500000000000004</v>
      </c>
      <c r="AH1057">
        <v>2</v>
      </c>
      <c r="AI1057">
        <v>35868688</v>
      </c>
      <c r="AJ1057">
        <v>1095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>
      <c r="A1058">
        <f>ROW(Source!A1000)</f>
        <v>1000</v>
      </c>
      <c r="B1058">
        <v>35868696</v>
      </c>
      <c r="C1058">
        <v>35868684</v>
      </c>
      <c r="D1058">
        <v>29174663</v>
      </c>
      <c r="E1058">
        <v>1</v>
      </c>
      <c r="F1058">
        <v>1</v>
      </c>
      <c r="G1058">
        <v>1</v>
      </c>
      <c r="H1058">
        <v>2</v>
      </c>
      <c r="I1058" t="s">
        <v>809</v>
      </c>
      <c r="J1058" t="s">
        <v>810</v>
      </c>
      <c r="K1058" t="s">
        <v>811</v>
      </c>
      <c r="L1058">
        <v>1368</v>
      </c>
      <c r="N1058">
        <v>1011</v>
      </c>
      <c r="O1058" t="s">
        <v>567</v>
      </c>
      <c r="P1058" t="s">
        <v>567</v>
      </c>
      <c r="Q1058">
        <v>1</v>
      </c>
      <c r="X1058">
        <v>5.3</v>
      </c>
      <c r="Y1058">
        <v>0</v>
      </c>
      <c r="Z1058">
        <v>3.4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133</v>
      </c>
      <c r="AG1058">
        <v>6.625</v>
      </c>
      <c r="AH1058">
        <v>2</v>
      </c>
      <c r="AI1058">
        <v>35868689</v>
      </c>
      <c r="AJ1058">
        <v>1096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>
      <c r="A1059">
        <f>ROW(Source!A1000)</f>
        <v>1000</v>
      </c>
      <c r="B1059">
        <v>35868697</v>
      </c>
      <c r="C1059">
        <v>35868684</v>
      </c>
      <c r="D1059">
        <v>29174913</v>
      </c>
      <c r="E1059">
        <v>1</v>
      </c>
      <c r="F1059">
        <v>1</v>
      </c>
      <c r="G1059">
        <v>1</v>
      </c>
      <c r="H1059">
        <v>2</v>
      </c>
      <c r="I1059" t="s">
        <v>578</v>
      </c>
      <c r="J1059" t="s">
        <v>579</v>
      </c>
      <c r="K1059" t="s">
        <v>580</v>
      </c>
      <c r="L1059">
        <v>1368</v>
      </c>
      <c r="N1059">
        <v>1011</v>
      </c>
      <c r="O1059" t="s">
        <v>567</v>
      </c>
      <c r="P1059" t="s">
        <v>567</v>
      </c>
      <c r="Q1059">
        <v>1</v>
      </c>
      <c r="X1059">
        <v>0.48</v>
      </c>
      <c r="Y1059">
        <v>0</v>
      </c>
      <c r="Z1059">
        <v>87.17</v>
      </c>
      <c r="AA1059">
        <v>11.6</v>
      </c>
      <c r="AB1059">
        <v>0</v>
      </c>
      <c r="AC1059">
        <v>0</v>
      </c>
      <c r="AD1059">
        <v>1</v>
      </c>
      <c r="AE1059">
        <v>0</v>
      </c>
      <c r="AF1059" t="s">
        <v>133</v>
      </c>
      <c r="AG1059">
        <v>0.6</v>
      </c>
      <c r="AH1059">
        <v>2</v>
      </c>
      <c r="AI1059">
        <v>35868690</v>
      </c>
      <c r="AJ1059">
        <v>1097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>
      <c r="A1060">
        <f>ROW(Source!A1000)</f>
        <v>1000</v>
      </c>
      <c r="B1060">
        <v>35868698</v>
      </c>
      <c r="C1060">
        <v>35868684</v>
      </c>
      <c r="D1060">
        <v>29110876</v>
      </c>
      <c r="E1060">
        <v>1</v>
      </c>
      <c r="F1060">
        <v>1</v>
      </c>
      <c r="G1060">
        <v>1</v>
      </c>
      <c r="H1060">
        <v>3</v>
      </c>
      <c r="I1060" t="s">
        <v>299</v>
      </c>
      <c r="J1060" t="s">
        <v>301</v>
      </c>
      <c r="K1060" t="s">
        <v>300</v>
      </c>
      <c r="L1060">
        <v>1327</v>
      </c>
      <c r="N1060">
        <v>1005</v>
      </c>
      <c r="O1060" t="s">
        <v>155</v>
      </c>
      <c r="P1060" t="s">
        <v>155</v>
      </c>
      <c r="Q1060">
        <v>1</v>
      </c>
      <c r="X1060">
        <v>102</v>
      </c>
      <c r="Y1060">
        <v>67.8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3</v>
      </c>
      <c r="AG1060">
        <v>102</v>
      </c>
      <c r="AH1060">
        <v>2</v>
      </c>
      <c r="AI1060">
        <v>35868691</v>
      </c>
      <c r="AJ1060">
        <v>1098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>
      <c r="A1061">
        <f>ROW(Source!A1000)</f>
        <v>1000</v>
      </c>
      <c r="B1061">
        <v>35868699</v>
      </c>
      <c r="C1061">
        <v>35868684</v>
      </c>
      <c r="D1061">
        <v>29110762</v>
      </c>
      <c r="E1061">
        <v>1</v>
      </c>
      <c r="F1061">
        <v>1</v>
      </c>
      <c r="G1061">
        <v>1</v>
      </c>
      <c r="H1061">
        <v>3</v>
      </c>
      <c r="I1061" t="s">
        <v>640</v>
      </c>
      <c r="J1061" t="s">
        <v>812</v>
      </c>
      <c r="K1061" t="s">
        <v>642</v>
      </c>
      <c r="L1061">
        <v>1308</v>
      </c>
      <c r="N1061">
        <v>1003</v>
      </c>
      <c r="O1061" t="s">
        <v>65</v>
      </c>
      <c r="P1061" t="s">
        <v>65</v>
      </c>
      <c r="Q1061">
        <v>100</v>
      </c>
      <c r="X1061">
        <v>0.68</v>
      </c>
      <c r="Y1061">
        <v>99.4</v>
      </c>
      <c r="Z1061">
        <v>0</v>
      </c>
      <c r="AA1061">
        <v>0</v>
      </c>
      <c r="AB1061">
        <v>0</v>
      </c>
      <c r="AC1061">
        <v>0</v>
      </c>
      <c r="AD1061">
        <v>1</v>
      </c>
      <c r="AE1061">
        <v>0</v>
      </c>
      <c r="AF1061" t="s">
        <v>3</v>
      </c>
      <c r="AG1061">
        <v>0.68</v>
      </c>
      <c r="AH1061">
        <v>2</v>
      </c>
      <c r="AI1061">
        <v>35868692</v>
      </c>
      <c r="AJ1061">
        <v>1099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>
      <c r="A1062">
        <f>ROW(Source!A1003)</f>
        <v>1003</v>
      </c>
      <c r="B1062">
        <v>35868715</v>
      </c>
      <c r="C1062">
        <v>35868702</v>
      </c>
      <c r="D1062">
        <v>18413230</v>
      </c>
      <c r="E1062">
        <v>1</v>
      </c>
      <c r="F1062">
        <v>1</v>
      </c>
      <c r="G1062">
        <v>1</v>
      </c>
      <c r="H1062">
        <v>1</v>
      </c>
      <c r="I1062" t="s">
        <v>587</v>
      </c>
      <c r="J1062" t="s">
        <v>3</v>
      </c>
      <c r="K1062" t="s">
        <v>588</v>
      </c>
      <c r="L1062">
        <v>1369</v>
      </c>
      <c r="N1062">
        <v>1013</v>
      </c>
      <c r="O1062" t="s">
        <v>561</v>
      </c>
      <c r="P1062" t="s">
        <v>561</v>
      </c>
      <c r="Q1062">
        <v>1</v>
      </c>
      <c r="X1062">
        <v>6.66</v>
      </c>
      <c r="Y1062">
        <v>0</v>
      </c>
      <c r="Z1062">
        <v>0</v>
      </c>
      <c r="AA1062">
        <v>0</v>
      </c>
      <c r="AB1062">
        <v>9.18</v>
      </c>
      <c r="AC1062">
        <v>0</v>
      </c>
      <c r="AD1062">
        <v>1</v>
      </c>
      <c r="AE1062">
        <v>1</v>
      </c>
      <c r="AF1062" t="s">
        <v>134</v>
      </c>
      <c r="AG1062">
        <v>7.6589999999999998</v>
      </c>
      <c r="AH1062">
        <v>2</v>
      </c>
      <c r="AI1062">
        <v>35868703</v>
      </c>
      <c r="AJ1062">
        <v>1101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>
      <c r="A1063">
        <f>ROW(Source!A1003)</f>
        <v>1003</v>
      </c>
      <c r="B1063">
        <v>35868716</v>
      </c>
      <c r="C1063">
        <v>35868702</v>
      </c>
      <c r="D1063">
        <v>29173472</v>
      </c>
      <c r="E1063">
        <v>1</v>
      </c>
      <c r="F1063">
        <v>1</v>
      </c>
      <c r="G1063">
        <v>1</v>
      </c>
      <c r="H1063">
        <v>2</v>
      </c>
      <c r="I1063" t="s">
        <v>624</v>
      </c>
      <c r="J1063" t="s">
        <v>625</v>
      </c>
      <c r="K1063" t="s">
        <v>626</v>
      </c>
      <c r="L1063">
        <v>1368</v>
      </c>
      <c r="N1063">
        <v>1011</v>
      </c>
      <c r="O1063" t="s">
        <v>567</v>
      </c>
      <c r="P1063" t="s">
        <v>567</v>
      </c>
      <c r="Q1063">
        <v>1</v>
      </c>
      <c r="X1063">
        <v>2.0099999999999998</v>
      </c>
      <c r="Y1063">
        <v>0</v>
      </c>
      <c r="Z1063">
        <v>3</v>
      </c>
      <c r="AA1063">
        <v>0</v>
      </c>
      <c r="AB1063">
        <v>0</v>
      </c>
      <c r="AC1063">
        <v>0</v>
      </c>
      <c r="AD1063">
        <v>1</v>
      </c>
      <c r="AE1063">
        <v>0</v>
      </c>
      <c r="AF1063" t="s">
        <v>133</v>
      </c>
      <c r="AG1063">
        <v>2.5124999999999997</v>
      </c>
      <c r="AH1063">
        <v>2</v>
      </c>
      <c r="AI1063">
        <v>35868704</v>
      </c>
      <c r="AJ1063">
        <v>1102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>
      <c r="A1064">
        <f>ROW(Source!A1003)</f>
        <v>1003</v>
      </c>
      <c r="B1064">
        <v>35868717</v>
      </c>
      <c r="C1064">
        <v>35868702</v>
      </c>
      <c r="D1064">
        <v>29174500</v>
      </c>
      <c r="E1064">
        <v>1</v>
      </c>
      <c r="F1064">
        <v>1</v>
      </c>
      <c r="G1064">
        <v>1</v>
      </c>
      <c r="H1064">
        <v>2</v>
      </c>
      <c r="I1064" t="s">
        <v>646</v>
      </c>
      <c r="J1064" t="s">
        <v>647</v>
      </c>
      <c r="K1064" t="s">
        <v>648</v>
      </c>
      <c r="L1064">
        <v>1368</v>
      </c>
      <c r="N1064">
        <v>1011</v>
      </c>
      <c r="O1064" t="s">
        <v>567</v>
      </c>
      <c r="P1064" t="s">
        <v>567</v>
      </c>
      <c r="Q1064">
        <v>1</v>
      </c>
      <c r="X1064">
        <v>1.33</v>
      </c>
      <c r="Y1064">
        <v>0</v>
      </c>
      <c r="Z1064">
        <v>1.95</v>
      </c>
      <c r="AA1064">
        <v>0</v>
      </c>
      <c r="AB1064">
        <v>0</v>
      </c>
      <c r="AC1064">
        <v>0</v>
      </c>
      <c r="AD1064">
        <v>1</v>
      </c>
      <c r="AE1064">
        <v>0</v>
      </c>
      <c r="AF1064" t="s">
        <v>133</v>
      </c>
      <c r="AG1064">
        <v>1.6625000000000001</v>
      </c>
      <c r="AH1064">
        <v>2</v>
      </c>
      <c r="AI1064">
        <v>35868705</v>
      </c>
      <c r="AJ1064">
        <v>1103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>
      <c r="A1065">
        <f>ROW(Source!A1003)</f>
        <v>1003</v>
      </c>
      <c r="B1065">
        <v>35868718</v>
      </c>
      <c r="C1065">
        <v>35868702</v>
      </c>
      <c r="D1065">
        <v>29174913</v>
      </c>
      <c r="E1065">
        <v>1</v>
      </c>
      <c r="F1065">
        <v>1</v>
      </c>
      <c r="G1065">
        <v>1</v>
      </c>
      <c r="H1065">
        <v>2</v>
      </c>
      <c r="I1065" t="s">
        <v>578</v>
      </c>
      <c r="J1065" t="s">
        <v>579</v>
      </c>
      <c r="K1065" t="s">
        <v>580</v>
      </c>
      <c r="L1065">
        <v>1368</v>
      </c>
      <c r="N1065">
        <v>1011</v>
      </c>
      <c r="O1065" t="s">
        <v>567</v>
      </c>
      <c r="P1065" t="s">
        <v>567</v>
      </c>
      <c r="Q1065">
        <v>1</v>
      </c>
      <c r="X1065">
        <v>0.03</v>
      </c>
      <c r="Y1065">
        <v>0</v>
      </c>
      <c r="Z1065">
        <v>87.17</v>
      </c>
      <c r="AA1065">
        <v>11.6</v>
      </c>
      <c r="AB1065">
        <v>0</v>
      </c>
      <c r="AC1065">
        <v>0</v>
      </c>
      <c r="AD1065">
        <v>1</v>
      </c>
      <c r="AE1065">
        <v>0</v>
      </c>
      <c r="AF1065" t="s">
        <v>133</v>
      </c>
      <c r="AG1065">
        <v>3.7499999999999999E-2</v>
      </c>
      <c r="AH1065">
        <v>2</v>
      </c>
      <c r="AI1065">
        <v>35868706</v>
      </c>
      <c r="AJ1065">
        <v>1104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>
      <c r="A1066">
        <f>ROW(Source!A1003)</f>
        <v>1003</v>
      </c>
      <c r="B1066">
        <v>35868719</v>
      </c>
      <c r="C1066">
        <v>35868702</v>
      </c>
      <c r="D1066">
        <v>29114471</v>
      </c>
      <c r="E1066">
        <v>1</v>
      </c>
      <c r="F1066">
        <v>1</v>
      </c>
      <c r="G1066">
        <v>1</v>
      </c>
      <c r="H1066">
        <v>3</v>
      </c>
      <c r="I1066" t="s">
        <v>649</v>
      </c>
      <c r="J1066" t="s">
        <v>650</v>
      </c>
      <c r="K1066" t="s">
        <v>651</v>
      </c>
      <c r="L1066">
        <v>1358</v>
      </c>
      <c r="N1066">
        <v>1010</v>
      </c>
      <c r="O1066" t="s">
        <v>652</v>
      </c>
      <c r="P1066" t="s">
        <v>652</v>
      </c>
      <c r="Q1066">
        <v>10</v>
      </c>
      <c r="X1066">
        <v>26.3</v>
      </c>
      <c r="Y1066">
        <v>1.6</v>
      </c>
      <c r="Z1066">
        <v>0</v>
      </c>
      <c r="AA1066">
        <v>0</v>
      </c>
      <c r="AB1066">
        <v>0</v>
      </c>
      <c r="AC1066">
        <v>0</v>
      </c>
      <c r="AD1066">
        <v>1</v>
      </c>
      <c r="AE1066">
        <v>0</v>
      </c>
      <c r="AF1066" t="s">
        <v>3</v>
      </c>
      <c r="AG1066">
        <v>26.3</v>
      </c>
      <c r="AH1066">
        <v>2</v>
      </c>
      <c r="AI1066">
        <v>35868707</v>
      </c>
      <c r="AJ1066">
        <v>1105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>
      <c r="A1067">
        <f>ROW(Source!A1003)</f>
        <v>1003</v>
      </c>
      <c r="B1067">
        <v>35868720</v>
      </c>
      <c r="C1067">
        <v>35868702</v>
      </c>
      <c r="D1067">
        <v>29114305</v>
      </c>
      <c r="E1067">
        <v>1</v>
      </c>
      <c r="F1067">
        <v>1</v>
      </c>
      <c r="G1067">
        <v>1</v>
      </c>
      <c r="H1067">
        <v>3</v>
      </c>
      <c r="I1067" t="s">
        <v>653</v>
      </c>
      <c r="J1067" t="s">
        <v>654</v>
      </c>
      <c r="K1067" t="s">
        <v>655</v>
      </c>
      <c r="L1067">
        <v>1354</v>
      </c>
      <c r="N1067">
        <v>1010</v>
      </c>
      <c r="O1067" t="s">
        <v>237</v>
      </c>
      <c r="P1067" t="s">
        <v>237</v>
      </c>
      <c r="Q1067">
        <v>1</v>
      </c>
      <c r="X1067">
        <v>263</v>
      </c>
      <c r="Y1067">
        <v>0.12</v>
      </c>
      <c r="Z1067">
        <v>0</v>
      </c>
      <c r="AA1067">
        <v>0</v>
      </c>
      <c r="AB1067">
        <v>0</v>
      </c>
      <c r="AC1067">
        <v>0</v>
      </c>
      <c r="AD1067">
        <v>1</v>
      </c>
      <c r="AE1067">
        <v>0</v>
      </c>
      <c r="AF1067" t="s">
        <v>3</v>
      </c>
      <c r="AG1067">
        <v>263</v>
      </c>
      <c r="AH1067">
        <v>2</v>
      </c>
      <c r="AI1067">
        <v>35868708</v>
      </c>
      <c r="AJ1067">
        <v>1106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>
      <c r="A1068">
        <f>ROW(Source!A1003)</f>
        <v>1003</v>
      </c>
      <c r="B1068">
        <v>35868721</v>
      </c>
      <c r="C1068">
        <v>35868702</v>
      </c>
      <c r="D1068">
        <v>29111012</v>
      </c>
      <c r="E1068">
        <v>1</v>
      </c>
      <c r="F1068">
        <v>1</v>
      </c>
      <c r="G1068">
        <v>1</v>
      </c>
      <c r="H1068">
        <v>3</v>
      </c>
      <c r="I1068" t="s">
        <v>656</v>
      </c>
      <c r="J1068" t="s">
        <v>657</v>
      </c>
      <c r="K1068" t="s">
        <v>658</v>
      </c>
      <c r="L1068">
        <v>1354</v>
      </c>
      <c r="N1068">
        <v>1010</v>
      </c>
      <c r="O1068" t="s">
        <v>237</v>
      </c>
      <c r="P1068" t="s">
        <v>237</v>
      </c>
      <c r="Q1068">
        <v>1</v>
      </c>
      <c r="X1068">
        <v>7</v>
      </c>
      <c r="Y1068">
        <v>1.29</v>
      </c>
      <c r="Z1068">
        <v>0</v>
      </c>
      <c r="AA1068">
        <v>0</v>
      </c>
      <c r="AB1068">
        <v>0</v>
      </c>
      <c r="AC1068">
        <v>0</v>
      </c>
      <c r="AD1068">
        <v>1</v>
      </c>
      <c r="AE1068">
        <v>0</v>
      </c>
      <c r="AF1068" t="s">
        <v>3</v>
      </c>
      <c r="AG1068">
        <v>7</v>
      </c>
      <c r="AH1068">
        <v>2</v>
      </c>
      <c r="AI1068">
        <v>35868709</v>
      </c>
      <c r="AJ1068">
        <v>1107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>
      <c r="A1069">
        <f>ROW(Source!A1003)</f>
        <v>1003</v>
      </c>
      <c r="B1069">
        <v>35868722</v>
      </c>
      <c r="C1069">
        <v>35868702</v>
      </c>
      <c r="D1069">
        <v>29111013</v>
      </c>
      <c r="E1069">
        <v>1</v>
      </c>
      <c r="F1069">
        <v>1</v>
      </c>
      <c r="G1069">
        <v>1</v>
      </c>
      <c r="H1069">
        <v>3</v>
      </c>
      <c r="I1069" t="s">
        <v>659</v>
      </c>
      <c r="J1069" t="s">
        <v>660</v>
      </c>
      <c r="K1069" t="s">
        <v>661</v>
      </c>
      <c r="L1069">
        <v>1354</v>
      </c>
      <c r="N1069">
        <v>1010</v>
      </c>
      <c r="O1069" t="s">
        <v>237</v>
      </c>
      <c r="P1069" t="s">
        <v>237</v>
      </c>
      <c r="Q1069">
        <v>1</v>
      </c>
      <c r="X1069">
        <v>7</v>
      </c>
      <c r="Y1069">
        <v>1.29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 t="s">
        <v>3</v>
      </c>
      <c r="AG1069">
        <v>7</v>
      </c>
      <c r="AH1069">
        <v>2</v>
      </c>
      <c r="AI1069">
        <v>35868710</v>
      </c>
      <c r="AJ1069">
        <v>1108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>
      <c r="A1070">
        <f>ROW(Source!A1003)</f>
        <v>1003</v>
      </c>
      <c r="B1070">
        <v>35868723</v>
      </c>
      <c r="C1070">
        <v>35868702</v>
      </c>
      <c r="D1070">
        <v>29111016</v>
      </c>
      <c r="E1070">
        <v>1</v>
      </c>
      <c r="F1070">
        <v>1</v>
      </c>
      <c r="G1070">
        <v>1</v>
      </c>
      <c r="H1070">
        <v>3</v>
      </c>
      <c r="I1070" t="s">
        <v>662</v>
      </c>
      <c r="J1070" t="s">
        <v>663</v>
      </c>
      <c r="K1070" t="s">
        <v>664</v>
      </c>
      <c r="L1070">
        <v>1354</v>
      </c>
      <c r="N1070">
        <v>1010</v>
      </c>
      <c r="O1070" t="s">
        <v>237</v>
      </c>
      <c r="P1070" t="s">
        <v>237</v>
      </c>
      <c r="Q1070">
        <v>1</v>
      </c>
      <c r="X1070">
        <v>40</v>
      </c>
      <c r="Y1070">
        <v>1.29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3</v>
      </c>
      <c r="AG1070">
        <v>40</v>
      </c>
      <c r="AH1070">
        <v>2</v>
      </c>
      <c r="AI1070">
        <v>35868711</v>
      </c>
      <c r="AJ1070">
        <v>1109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>
      <c r="A1071">
        <f>ROW(Source!A1003)</f>
        <v>1003</v>
      </c>
      <c r="B1071">
        <v>35868724</v>
      </c>
      <c r="C1071">
        <v>35868702</v>
      </c>
      <c r="D1071">
        <v>29111019</v>
      </c>
      <c r="E1071">
        <v>1</v>
      </c>
      <c r="F1071">
        <v>1</v>
      </c>
      <c r="G1071">
        <v>1</v>
      </c>
      <c r="H1071">
        <v>3</v>
      </c>
      <c r="I1071" t="s">
        <v>665</v>
      </c>
      <c r="J1071" t="s">
        <v>666</v>
      </c>
      <c r="K1071" t="s">
        <v>667</v>
      </c>
      <c r="L1071">
        <v>1354</v>
      </c>
      <c r="N1071">
        <v>1010</v>
      </c>
      <c r="O1071" t="s">
        <v>237</v>
      </c>
      <c r="P1071" t="s">
        <v>237</v>
      </c>
      <c r="Q1071">
        <v>1</v>
      </c>
      <c r="X1071">
        <v>8</v>
      </c>
      <c r="Y1071">
        <v>0.63</v>
      </c>
      <c r="Z1071">
        <v>0</v>
      </c>
      <c r="AA1071">
        <v>0</v>
      </c>
      <c r="AB1071">
        <v>0</v>
      </c>
      <c r="AC1071">
        <v>0</v>
      </c>
      <c r="AD1071">
        <v>1</v>
      </c>
      <c r="AE1071">
        <v>0</v>
      </c>
      <c r="AF1071" t="s">
        <v>3</v>
      </c>
      <c r="AG1071">
        <v>8</v>
      </c>
      <c r="AH1071">
        <v>2</v>
      </c>
      <c r="AI1071">
        <v>35868712</v>
      </c>
      <c r="AJ1071">
        <v>1110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>
      <c r="A1072">
        <f>ROW(Source!A1003)</f>
        <v>1003</v>
      </c>
      <c r="B1072">
        <v>35868725</v>
      </c>
      <c r="C1072">
        <v>35868702</v>
      </c>
      <c r="D1072">
        <v>29111018</v>
      </c>
      <c r="E1072">
        <v>1</v>
      </c>
      <c r="F1072">
        <v>1</v>
      </c>
      <c r="G1072">
        <v>1</v>
      </c>
      <c r="H1072">
        <v>3</v>
      </c>
      <c r="I1072" t="s">
        <v>668</v>
      </c>
      <c r="J1072" t="s">
        <v>669</v>
      </c>
      <c r="K1072" t="s">
        <v>670</v>
      </c>
      <c r="L1072">
        <v>1354</v>
      </c>
      <c r="N1072">
        <v>1010</v>
      </c>
      <c r="O1072" t="s">
        <v>237</v>
      </c>
      <c r="P1072" t="s">
        <v>237</v>
      </c>
      <c r="Q1072">
        <v>1</v>
      </c>
      <c r="X1072">
        <v>8</v>
      </c>
      <c r="Y1072">
        <v>0.63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0</v>
      </c>
      <c r="AF1072" t="s">
        <v>3</v>
      </c>
      <c r="AG1072">
        <v>8</v>
      </c>
      <c r="AH1072">
        <v>2</v>
      </c>
      <c r="AI1072">
        <v>35868713</v>
      </c>
      <c r="AJ1072">
        <v>1111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>
      <c r="A1073">
        <f>ROW(Source!A1003)</f>
        <v>1003</v>
      </c>
      <c r="B1073">
        <v>35868726</v>
      </c>
      <c r="C1073">
        <v>35868702</v>
      </c>
      <c r="D1073">
        <v>29110997</v>
      </c>
      <c r="E1073">
        <v>1</v>
      </c>
      <c r="F1073">
        <v>1</v>
      </c>
      <c r="G1073">
        <v>1</v>
      </c>
      <c r="H1073">
        <v>3</v>
      </c>
      <c r="I1073" t="s">
        <v>671</v>
      </c>
      <c r="J1073" t="s">
        <v>672</v>
      </c>
      <c r="K1073" t="s">
        <v>673</v>
      </c>
      <c r="L1073">
        <v>1301</v>
      </c>
      <c r="N1073">
        <v>1003</v>
      </c>
      <c r="O1073" t="s">
        <v>142</v>
      </c>
      <c r="P1073" t="s">
        <v>142</v>
      </c>
      <c r="Q1073">
        <v>1</v>
      </c>
      <c r="X1073">
        <v>101</v>
      </c>
      <c r="Y1073">
        <v>12.3</v>
      </c>
      <c r="Z1073">
        <v>0</v>
      </c>
      <c r="AA1073">
        <v>0</v>
      </c>
      <c r="AB1073">
        <v>0</v>
      </c>
      <c r="AC1073">
        <v>0</v>
      </c>
      <c r="AD1073">
        <v>1</v>
      </c>
      <c r="AE1073">
        <v>0</v>
      </c>
      <c r="AF1073" t="s">
        <v>3</v>
      </c>
      <c r="AG1073">
        <v>101</v>
      </c>
      <c r="AH1073">
        <v>2</v>
      </c>
      <c r="AI1073">
        <v>35868714</v>
      </c>
      <c r="AJ1073">
        <v>1112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>
      <c r="A1074">
        <f>ROW(Source!A1004)</f>
        <v>1004</v>
      </c>
      <c r="B1074">
        <v>35868747</v>
      </c>
      <c r="C1074">
        <v>35868727</v>
      </c>
      <c r="D1074">
        <v>18409850</v>
      </c>
      <c r="E1074">
        <v>1</v>
      </c>
      <c r="F1074">
        <v>1</v>
      </c>
      <c r="G1074">
        <v>1</v>
      </c>
      <c r="H1074">
        <v>1</v>
      </c>
      <c r="I1074" t="s">
        <v>674</v>
      </c>
      <c r="J1074" t="s">
        <v>3</v>
      </c>
      <c r="K1074" t="s">
        <v>675</v>
      </c>
      <c r="L1074">
        <v>1369</v>
      </c>
      <c r="N1074">
        <v>1013</v>
      </c>
      <c r="O1074" t="s">
        <v>561</v>
      </c>
      <c r="P1074" t="s">
        <v>561</v>
      </c>
      <c r="Q1074">
        <v>1</v>
      </c>
      <c r="X1074">
        <v>89</v>
      </c>
      <c r="Y1074">
        <v>0</v>
      </c>
      <c r="Z1074">
        <v>0</v>
      </c>
      <c r="AA1074">
        <v>0</v>
      </c>
      <c r="AB1074">
        <v>9.07</v>
      </c>
      <c r="AC1074">
        <v>0</v>
      </c>
      <c r="AD1074">
        <v>1</v>
      </c>
      <c r="AE1074">
        <v>1</v>
      </c>
      <c r="AF1074" t="s">
        <v>134</v>
      </c>
      <c r="AG1074">
        <v>102.35</v>
      </c>
      <c r="AH1074">
        <v>2</v>
      </c>
      <c r="AI1074">
        <v>35868728</v>
      </c>
      <c r="AJ1074">
        <v>1113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>
      <c r="A1075">
        <f>ROW(Source!A1004)</f>
        <v>1004</v>
      </c>
      <c r="B1075">
        <v>35868748</v>
      </c>
      <c r="C1075">
        <v>35868727</v>
      </c>
      <c r="D1075">
        <v>29173472</v>
      </c>
      <c r="E1075">
        <v>1</v>
      </c>
      <c r="F1075">
        <v>1</v>
      </c>
      <c r="G1075">
        <v>1</v>
      </c>
      <c r="H1075">
        <v>2</v>
      </c>
      <c r="I1075" t="s">
        <v>624</v>
      </c>
      <c r="J1075" t="s">
        <v>625</v>
      </c>
      <c r="K1075" t="s">
        <v>626</v>
      </c>
      <c r="L1075">
        <v>1368</v>
      </c>
      <c r="N1075">
        <v>1011</v>
      </c>
      <c r="O1075" t="s">
        <v>567</v>
      </c>
      <c r="P1075" t="s">
        <v>567</v>
      </c>
      <c r="Q1075">
        <v>1</v>
      </c>
      <c r="X1075">
        <v>2.16</v>
      </c>
      <c r="Y1075">
        <v>0</v>
      </c>
      <c r="Z1075">
        <v>3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 t="s">
        <v>133</v>
      </c>
      <c r="AG1075">
        <v>2.7</v>
      </c>
      <c r="AH1075">
        <v>2</v>
      </c>
      <c r="AI1075">
        <v>35868729</v>
      </c>
      <c r="AJ1075">
        <v>1114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>
      <c r="A1076">
        <f>ROW(Source!A1004)</f>
        <v>1004</v>
      </c>
      <c r="B1076">
        <v>35868749</v>
      </c>
      <c r="C1076">
        <v>35868727</v>
      </c>
      <c r="D1076">
        <v>29174538</v>
      </c>
      <c r="E1076">
        <v>1</v>
      </c>
      <c r="F1076">
        <v>1</v>
      </c>
      <c r="G1076">
        <v>1</v>
      </c>
      <c r="H1076">
        <v>2</v>
      </c>
      <c r="I1076" t="s">
        <v>676</v>
      </c>
      <c r="J1076" t="s">
        <v>677</v>
      </c>
      <c r="K1076" t="s">
        <v>678</v>
      </c>
      <c r="L1076">
        <v>1368</v>
      </c>
      <c r="N1076">
        <v>1011</v>
      </c>
      <c r="O1076" t="s">
        <v>567</v>
      </c>
      <c r="P1076" t="s">
        <v>567</v>
      </c>
      <c r="Q1076">
        <v>1</v>
      </c>
      <c r="X1076">
        <v>0.47</v>
      </c>
      <c r="Y1076">
        <v>0</v>
      </c>
      <c r="Z1076">
        <v>33.590000000000003</v>
      </c>
      <c r="AA1076">
        <v>0</v>
      </c>
      <c r="AB1076">
        <v>0</v>
      </c>
      <c r="AC1076">
        <v>0</v>
      </c>
      <c r="AD1076">
        <v>1</v>
      </c>
      <c r="AE1076">
        <v>0</v>
      </c>
      <c r="AF1076" t="s">
        <v>133</v>
      </c>
      <c r="AG1076">
        <v>0.58749999999999991</v>
      </c>
      <c r="AH1076">
        <v>2</v>
      </c>
      <c r="AI1076">
        <v>35868730</v>
      </c>
      <c r="AJ1076">
        <v>1115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>
      <c r="A1077">
        <f>ROW(Source!A1004)</f>
        <v>1004</v>
      </c>
      <c r="B1077">
        <v>35868750</v>
      </c>
      <c r="C1077">
        <v>35868727</v>
      </c>
      <c r="D1077">
        <v>29174580</v>
      </c>
      <c r="E1077">
        <v>1</v>
      </c>
      <c r="F1077">
        <v>1</v>
      </c>
      <c r="G1077">
        <v>1</v>
      </c>
      <c r="H1077">
        <v>2</v>
      </c>
      <c r="I1077" t="s">
        <v>679</v>
      </c>
      <c r="J1077" t="s">
        <v>680</v>
      </c>
      <c r="K1077" t="s">
        <v>681</v>
      </c>
      <c r="L1077">
        <v>1368</v>
      </c>
      <c r="N1077">
        <v>1011</v>
      </c>
      <c r="O1077" t="s">
        <v>567</v>
      </c>
      <c r="P1077" t="s">
        <v>567</v>
      </c>
      <c r="Q1077">
        <v>1</v>
      </c>
      <c r="X1077">
        <v>0.53</v>
      </c>
      <c r="Y1077">
        <v>0</v>
      </c>
      <c r="Z1077">
        <v>2.08</v>
      </c>
      <c r="AA1077">
        <v>0</v>
      </c>
      <c r="AB1077">
        <v>0</v>
      </c>
      <c r="AC1077">
        <v>0</v>
      </c>
      <c r="AD1077">
        <v>1</v>
      </c>
      <c r="AE1077">
        <v>0</v>
      </c>
      <c r="AF1077" t="s">
        <v>133</v>
      </c>
      <c r="AG1077">
        <v>0.66250000000000009</v>
      </c>
      <c r="AH1077">
        <v>2</v>
      </c>
      <c r="AI1077">
        <v>35868731</v>
      </c>
      <c r="AJ1077">
        <v>1116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>
      <c r="A1078">
        <f>ROW(Source!A1004)</f>
        <v>1004</v>
      </c>
      <c r="B1078">
        <v>35868751</v>
      </c>
      <c r="C1078">
        <v>35868727</v>
      </c>
      <c r="D1078">
        <v>29108656</v>
      </c>
      <c r="E1078">
        <v>1</v>
      </c>
      <c r="F1078">
        <v>1</v>
      </c>
      <c r="G1078">
        <v>1</v>
      </c>
      <c r="H1078">
        <v>3</v>
      </c>
      <c r="I1078" t="s">
        <v>682</v>
      </c>
      <c r="J1078" t="s">
        <v>683</v>
      </c>
      <c r="K1078" t="s">
        <v>684</v>
      </c>
      <c r="L1078">
        <v>1354</v>
      </c>
      <c r="N1078">
        <v>1010</v>
      </c>
      <c r="O1078" t="s">
        <v>237</v>
      </c>
      <c r="P1078" t="s">
        <v>237</v>
      </c>
      <c r="Q1078">
        <v>1</v>
      </c>
      <c r="X1078">
        <v>7</v>
      </c>
      <c r="Y1078">
        <v>13.87</v>
      </c>
      <c r="Z1078">
        <v>0</v>
      </c>
      <c r="AA1078">
        <v>0</v>
      </c>
      <c r="AB1078">
        <v>0</v>
      </c>
      <c r="AC1078">
        <v>0</v>
      </c>
      <c r="AD1078">
        <v>1</v>
      </c>
      <c r="AE1078">
        <v>0</v>
      </c>
      <c r="AF1078" t="s">
        <v>3</v>
      </c>
      <c r="AG1078">
        <v>7</v>
      </c>
      <c r="AH1078">
        <v>2</v>
      </c>
      <c r="AI1078">
        <v>35868732</v>
      </c>
      <c r="AJ1078">
        <v>1117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>
      <c r="A1079">
        <f>ROW(Source!A1004)</f>
        <v>1004</v>
      </c>
      <c r="B1079">
        <v>35868752</v>
      </c>
      <c r="C1079">
        <v>35868727</v>
      </c>
      <c r="D1079">
        <v>29109354</v>
      </c>
      <c r="E1079">
        <v>1</v>
      </c>
      <c r="F1079">
        <v>1</v>
      </c>
      <c r="G1079">
        <v>1</v>
      </c>
      <c r="H1079">
        <v>3</v>
      </c>
      <c r="I1079" t="s">
        <v>685</v>
      </c>
      <c r="J1079" t="s">
        <v>686</v>
      </c>
      <c r="K1079" t="s">
        <v>687</v>
      </c>
      <c r="L1079">
        <v>1346</v>
      </c>
      <c r="N1079">
        <v>1009</v>
      </c>
      <c r="O1079" t="s">
        <v>160</v>
      </c>
      <c r="P1079" t="s">
        <v>160</v>
      </c>
      <c r="Q1079">
        <v>1</v>
      </c>
      <c r="X1079">
        <v>10</v>
      </c>
      <c r="Y1079">
        <v>46.72</v>
      </c>
      <c r="Z1079">
        <v>0</v>
      </c>
      <c r="AA1079">
        <v>0</v>
      </c>
      <c r="AB1079">
        <v>0</v>
      </c>
      <c r="AC1079">
        <v>0</v>
      </c>
      <c r="AD1079">
        <v>1</v>
      </c>
      <c r="AE1079">
        <v>0</v>
      </c>
      <c r="AF1079" t="s">
        <v>3</v>
      </c>
      <c r="AG1079">
        <v>10</v>
      </c>
      <c r="AH1079">
        <v>2</v>
      </c>
      <c r="AI1079">
        <v>35868733</v>
      </c>
      <c r="AJ1079">
        <v>1118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>
      <c r="A1080">
        <f>ROW(Source!A1004)</f>
        <v>1004</v>
      </c>
      <c r="B1080">
        <v>35868753</v>
      </c>
      <c r="C1080">
        <v>35868727</v>
      </c>
      <c r="D1080">
        <v>29109414</v>
      </c>
      <c r="E1080">
        <v>1</v>
      </c>
      <c r="F1080">
        <v>1</v>
      </c>
      <c r="G1080">
        <v>1</v>
      </c>
      <c r="H1080">
        <v>3</v>
      </c>
      <c r="I1080" t="s">
        <v>688</v>
      </c>
      <c r="J1080" t="s">
        <v>689</v>
      </c>
      <c r="K1080" t="s">
        <v>690</v>
      </c>
      <c r="L1080">
        <v>1346</v>
      </c>
      <c r="N1080">
        <v>1009</v>
      </c>
      <c r="O1080" t="s">
        <v>160</v>
      </c>
      <c r="P1080" t="s">
        <v>160</v>
      </c>
      <c r="Q1080">
        <v>1</v>
      </c>
      <c r="X1080">
        <v>119</v>
      </c>
      <c r="Y1080">
        <v>1.58</v>
      </c>
      <c r="Z1080">
        <v>0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 t="s">
        <v>3</v>
      </c>
      <c r="AG1080">
        <v>119</v>
      </c>
      <c r="AH1080">
        <v>2</v>
      </c>
      <c r="AI1080">
        <v>35868734</v>
      </c>
      <c r="AJ1080">
        <v>1119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>
      <c r="A1081">
        <f>ROW(Source!A1004)</f>
        <v>1004</v>
      </c>
      <c r="B1081">
        <v>35868754</v>
      </c>
      <c r="C1081">
        <v>35868727</v>
      </c>
      <c r="D1081">
        <v>29109781</v>
      </c>
      <c r="E1081">
        <v>1</v>
      </c>
      <c r="F1081">
        <v>1</v>
      </c>
      <c r="G1081">
        <v>1</v>
      </c>
      <c r="H1081">
        <v>3</v>
      </c>
      <c r="I1081" t="s">
        <v>691</v>
      </c>
      <c r="J1081" t="s">
        <v>692</v>
      </c>
      <c r="K1081" t="s">
        <v>693</v>
      </c>
      <c r="L1081">
        <v>1346</v>
      </c>
      <c r="N1081">
        <v>1009</v>
      </c>
      <c r="O1081" t="s">
        <v>160</v>
      </c>
      <c r="P1081" t="s">
        <v>160</v>
      </c>
      <c r="Q1081">
        <v>1</v>
      </c>
      <c r="X1081">
        <v>9</v>
      </c>
      <c r="Y1081">
        <v>11.12</v>
      </c>
      <c r="Z1081">
        <v>0</v>
      </c>
      <c r="AA1081">
        <v>0</v>
      </c>
      <c r="AB1081">
        <v>0</v>
      </c>
      <c r="AC1081">
        <v>0</v>
      </c>
      <c r="AD1081">
        <v>1</v>
      </c>
      <c r="AE1081">
        <v>0</v>
      </c>
      <c r="AF1081" t="s">
        <v>3</v>
      </c>
      <c r="AG1081">
        <v>9</v>
      </c>
      <c r="AH1081">
        <v>2</v>
      </c>
      <c r="AI1081">
        <v>35868735</v>
      </c>
      <c r="AJ1081">
        <v>1120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>
      <c r="A1082">
        <f>ROW(Source!A1004)</f>
        <v>1004</v>
      </c>
      <c r="B1082">
        <v>35868755</v>
      </c>
      <c r="C1082">
        <v>35868727</v>
      </c>
      <c r="D1082">
        <v>29109782</v>
      </c>
      <c r="E1082">
        <v>1</v>
      </c>
      <c r="F1082">
        <v>1</v>
      </c>
      <c r="G1082">
        <v>1</v>
      </c>
      <c r="H1082">
        <v>3</v>
      </c>
      <c r="I1082" t="s">
        <v>694</v>
      </c>
      <c r="J1082" t="s">
        <v>695</v>
      </c>
      <c r="K1082" t="s">
        <v>696</v>
      </c>
      <c r="L1082">
        <v>1346</v>
      </c>
      <c r="N1082">
        <v>1009</v>
      </c>
      <c r="O1082" t="s">
        <v>160</v>
      </c>
      <c r="P1082" t="s">
        <v>160</v>
      </c>
      <c r="Q1082">
        <v>1</v>
      </c>
      <c r="X1082">
        <v>85</v>
      </c>
      <c r="Y1082">
        <v>4.3600000000000003</v>
      </c>
      <c r="Z1082">
        <v>0</v>
      </c>
      <c r="AA1082">
        <v>0</v>
      </c>
      <c r="AB1082">
        <v>0</v>
      </c>
      <c r="AC1082">
        <v>0</v>
      </c>
      <c r="AD1082">
        <v>1</v>
      </c>
      <c r="AE1082">
        <v>0</v>
      </c>
      <c r="AF1082" t="s">
        <v>3</v>
      </c>
      <c r="AG1082">
        <v>85</v>
      </c>
      <c r="AH1082">
        <v>2</v>
      </c>
      <c r="AI1082">
        <v>35868736</v>
      </c>
      <c r="AJ1082">
        <v>1121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>
      <c r="A1083">
        <f>ROW(Source!A1004)</f>
        <v>1004</v>
      </c>
      <c r="B1083">
        <v>35868756</v>
      </c>
      <c r="C1083">
        <v>35868727</v>
      </c>
      <c r="D1083">
        <v>29110699</v>
      </c>
      <c r="E1083">
        <v>1</v>
      </c>
      <c r="F1083">
        <v>1</v>
      </c>
      <c r="G1083">
        <v>1</v>
      </c>
      <c r="H1083">
        <v>3</v>
      </c>
      <c r="I1083" t="s">
        <v>697</v>
      </c>
      <c r="J1083" t="s">
        <v>698</v>
      </c>
      <c r="K1083" t="s">
        <v>699</v>
      </c>
      <c r="L1083">
        <v>1301</v>
      </c>
      <c r="N1083">
        <v>1003</v>
      </c>
      <c r="O1083" t="s">
        <v>142</v>
      </c>
      <c r="P1083" t="s">
        <v>142</v>
      </c>
      <c r="Q1083">
        <v>1</v>
      </c>
      <c r="X1083">
        <v>120</v>
      </c>
      <c r="Y1083">
        <v>0.17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3</v>
      </c>
      <c r="AG1083">
        <v>120</v>
      </c>
      <c r="AH1083">
        <v>2</v>
      </c>
      <c r="AI1083">
        <v>35868737</v>
      </c>
      <c r="AJ1083">
        <v>1122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>
      <c r="A1084">
        <f>ROW(Source!A1004)</f>
        <v>1004</v>
      </c>
      <c r="B1084">
        <v>35868757</v>
      </c>
      <c r="C1084">
        <v>35868727</v>
      </c>
      <c r="D1084">
        <v>29110797</v>
      </c>
      <c r="E1084">
        <v>1</v>
      </c>
      <c r="F1084">
        <v>1</v>
      </c>
      <c r="G1084">
        <v>1</v>
      </c>
      <c r="H1084">
        <v>3</v>
      </c>
      <c r="I1084" t="s">
        <v>700</v>
      </c>
      <c r="J1084" t="s">
        <v>701</v>
      </c>
      <c r="K1084" t="s">
        <v>702</v>
      </c>
      <c r="L1084">
        <v>1301</v>
      </c>
      <c r="N1084">
        <v>1003</v>
      </c>
      <c r="O1084" t="s">
        <v>142</v>
      </c>
      <c r="P1084" t="s">
        <v>142</v>
      </c>
      <c r="Q1084">
        <v>1</v>
      </c>
      <c r="X1084">
        <v>82</v>
      </c>
      <c r="Y1084">
        <v>1.74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3</v>
      </c>
      <c r="AG1084">
        <v>82</v>
      </c>
      <c r="AH1084">
        <v>2</v>
      </c>
      <c r="AI1084">
        <v>35868738</v>
      </c>
      <c r="AJ1084">
        <v>1123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>
      <c r="A1085">
        <f>ROW(Source!A1004)</f>
        <v>1004</v>
      </c>
      <c r="B1085">
        <v>35868758</v>
      </c>
      <c r="C1085">
        <v>35868727</v>
      </c>
      <c r="D1085">
        <v>29110815</v>
      </c>
      <c r="E1085">
        <v>1</v>
      </c>
      <c r="F1085">
        <v>1</v>
      </c>
      <c r="G1085">
        <v>1</v>
      </c>
      <c r="H1085">
        <v>3</v>
      </c>
      <c r="I1085" t="s">
        <v>703</v>
      </c>
      <c r="J1085" t="s">
        <v>704</v>
      </c>
      <c r="K1085" t="s">
        <v>705</v>
      </c>
      <c r="L1085">
        <v>1301</v>
      </c>
      <c r="N1085">
        <v>1003</v>
      </c>
      <c r="O1085" t="s">
        <v>142</v>
      </c>
      <c r="P1085" t="s">
        <v>142</v>
      </c>
      <c r="Q1085">
        <v>1</v>
      </c>
      <c r="X1085">
        <v>116</v>
      </c>
      <c r="Y1085">
        <v>0.85</v>
      </c>
      <c r="Z1085">
        <v>0</v>
      </c>
      <c r="AA1085">
        <v>0</v>
      </c>
      <c r="AB1085">
        <v>0</v>
      </c>
      <c r="AC1085">
        <v>0</v>
      </c>
      <c r="AD1085">
        <v>1</v>
      </c>
      <c r="AE1085">
        <v>0</v>
      </c>
      <c r="AF1085" t="s">
        <v>3</v>
      </c>
      <c r="AG1085">
        <v>116</v>
      </c>
      <c r="AH1085">
        <v>2</v>
      </c>
      <c r="AI1085">
        <v>35868739</v>
      </c>
      <c r="AJ1085">
        <v>1124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>
      <c r="A1086">
        <f>ROW(Source!A1004)</f>
        <v>1004</v>
      </c>
      <c r="B1086">
        <v>35868759</v>
      </c>
      <c r="C1086">
        <v>35868727</v>
      </c>
      <c r="D1086">
        <v>29111455</v>
      </c>
      <c r="E1086">
        <v>1</v>
      </c>
      <c r="F1086">
        <v>1</v>
      </c>
      <c r="G1086">
        <v>1</v>
      </c>
      <c r="H1086">
        <v>3</v>
      </c>
      <c r="I1086" t="s">
        <v>706</v>
      </c>
      <c r="J1086" t="s">
        <v>707</v>
      </c>
      <c r="K1086" t="s">
        <v>708</v>
      </c>
      <c r="L1086">
        <v>1327</v>
      </c>
      <c r="N1086">
        <v>1005</v>
      </c>
      <c r="O1086" t="s">
        <v>155</v>
      </c>
      <c r="P1086" t="s">
        <v>155</v>
      </c>
      <c r="Q1086">
        <v>1</v>
      </c>
      <c r="X1086">
        <v>212</v>
      </c>
      <c r="Y1086">
        <v>15.06</v>
      </c>
      <c r="Z1086">
        <v>0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 t="s">
        <v>3</v>
      </c>
      <c r="AG1086">
        <v>212</v>
      </c>
      <c r="AH1086">
        <v>2</v>
      </c>
      <c r="AI1086">
        <v>35868740</v>
      </c>
      <c r="AJ1086">
        <v>1125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>
      <c r="A1087">
        <f>ROW(Source!A1004)</f>
        <v>1004</v>
      </c>
      <c r="B1087">
        <v>35868760</v>
      </c>
      <c r="C1087">
        <v>35868727</v>
      </c>
      <c r="D1087">
        <v>29114733</v>
      </c>
      <c r="E1087">
        <v>1</v>
      </c>
      <c r="F1087">
        <v>1</v>
      </c>
      <c r="G1087">
        <v>1</v>
      </c>
      <c r="H1087">
        <v>3</v>
      </c>
      <c r="I1087" t="s">
        <v>709</v>
      </c>
      <c r="J1087" t="s">
        <v>710</v>
      </c>
      <c r="K1087" t="s">
        <v>711</v>
      </c>
      <c r="L1087">
        <v>1354</v>
      </c>
      <c r="N1087">
        <v>1010</v>
      </c>
      <c r="O1087" t="s">
        <v>237</v>
      </c>
      <c r="P1087" t="s">
        <v>237</v>
      </c>
      <c r="Q1087">
        <v>1</v>
      </c>
      <c r="X1087">
        <v>735</v>
      </c>
      <c r="Y1087">
        <v>0.02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735</v>
      </c>
      <c r="AH1087">
        <v>2</v>
      </c>
      <c r="AI1087">
        <v>35868741</v>
      </c>
      <c r="AJ1087">
        <v>1126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>
      <c r="A1088">
        <f>ROW(Source!A1004)</f>
        <v>1004</v>
      </c>
      <c r="B1088">
        <v>35868761</v>
      </c>
      <c r="C1088">
        <v>35868727</v>
      </c>
      <c r="D1088">
        <v>29114734</v>
      </c>
      <c r="E1088">
        <v>1</v>
      </c>
      <c r="F1088">
        <v>1</v>
      </c>
      <c r="G1088">
        <v>1</v>
      </c>
      <c r="H1088">
        <v>3</v>
      </c>
      <c r="I1088" t="s">
        <v>712</v>
      </c>
      <c r="J1088" t="s">
        <v>713</v>
      </c>
      <c r="K1088" t="s">
        <v>714</v>
      </c>
      <c r="L1088">
        <v>1354</v>
      </c>
      <c r="N1088">
        <v>1010</v>
      </c>
      <c r="O1088" t="s">
        <v>237</v>
      </c>
      <c r="P1088" t="s">
        <v>237</v>
      </c>
      <c r="Q1088">
        <v>1</v>
      </c>
      <c r="X1088">
        <v>1855</v>
      </c>
      <c r="Y1088">
        <v>0.03</v>
      </c>
      <c r="Z1088">
        <v>0</v>
      </c>
      <c r="AA1088">
        <v>0</v>
      </c>
      <c r="AB1088">
        <v>0</v>
      </c>
      <c r="AC1088">
        <v>0</v>
      </c>
      <c r="AD1088">
        <v>1</v>
      </c>
      <c r="AE1088">
        <v>0</v>
      </c>
      <c r="AF1088" t="s">
        <v>3</v>
      </c>
      <c r="AG1088">
        <v>1855</v>
      </c>
      <c r="AH1088">
        <v>2</v>
      </c>
      <c r="AI1088">
        <v>35868742</v>
      </c>
      <c r="AJ1088">
        <v>1127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>
      <c r="A1089">
        <f>ROW(Source!A1004)</f>
        <v>1004</v>
      </c>
      <c r="B1089">
        <v>35868762</v>
      </c>
      <c r="C1089">
        <v>35868727</v>
      </c>
      <c r="D1089">
        <v>29114482</v>
      </c>
      <c r="E1089">
        <v>1</v>
      </c>
      <c r="F1089">
        <v>1</v>
      </c>
      <c r="G1089">
        <v>1</v>
      </c>
      <c r="H1089">
        <v>3</v>
      </c>
      <c r="I1089" t="s">
        <v>715</v>
      </c>
      <c r="J1089" t="s">
        <v>716</v>
      </c>
      <c r="K1089" t="s">
        <v>717</v>
      </c>
      <c r="L1089">
        <v>1354</v>
      </c>
      <c r="N1089">
        <v>1010</v>
      </c>
      <c r="O1089" t="s">
        <v>237</v>
      </c>
      <c r="P1089" t="s">
        <v>237</v>
      </c>
      <c r="Q1089">
        <v>1</v>
      </c>
      <c r="X1089">
        <v>153</v>
      </c>
      <c r="Y1089">
        <v>7.0000000000000007E-2</v>
      </c>
      <c r="Z1089">
        <v>0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153</v>
      </c>
      <c r="AH1089">
        <v>2</v>
      </c>
      <c r="AI1089">
        <v>35868743</v>
      </c>
      <c r="AJ1089">
        <v>1128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>
      <c r="A1090">
        <f>ROW(Source!A1004)</f>
        <v>1004</v>
      </c>
      <c r="B1090">
        <v>35868763</v>
      </c>
      <c r="C1090">
        <v>35868727</v>
      </c>
      <c r="D1090">
        <v>29129584</v>
      </c>
      <c r="E1090">
        <v>1</v>
      </c>
      <c r="F1090">
        <v>1</v>
      </c>
      <c r="G1090">
        <v>1</v>
      </c>
      <c r="H1090">
        <v>3</v>
      </c>
      <c r="I1090" t="s">
        <v>718</v>
      </c>
      <c r="J1090" t="s">
        <v>719</v>
      </c>
      <c r="K1090" t="s">
        <v>720</v>
      </c>
      <c r="L1090">
        <v>1301</v>
      </c>
      <c r="N1090">
        <v>1003</v>
      </c>
      <c r="O1090" t="s">
        <v>142</v>
      </c>
      <c r="P1090" t="s">
        <v>142</v>
      </c>
      <c r="Q1090">
        <v>1</v>
      </c>
      <c r="X1090">
        <v>88</v>
      </c>
      <c r="Y1090">
        <v>7.22</v>
      </c>
      <c r="Z1090">
        <v>0</v>
      </c>
      <c r="AA1090">
        <v>0</v>
      </c>
      <c r="AB1090">
        <v>0</v>
      </c>
      <c r="AC1090">
        <v>0</v>
      </c>
      <c r="AD1090">
        <v>1</v>
      </c>
      <c r="AE1090">
        <v>0</v>
      </c>
      <c r="AF1090" t="s">
        <v>3</v>
      </c>
      <c r="AG1090">
        <v>88</v>
      </c>
      <c r="AH1090">
        <v>2</v>
      </c>
      <c r="AI1090">
        <v>35868744</v>
      </c>
      <c r="AJ1090">
        <v>1129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>
      <c r="A1091">
        <f>ROW(Source!A1004)</f>
        <v>1004</v>
      </c>
      <c r="B1091">
        <v>35868764</v>
      </c>
      <c r="C1091">
        <v>35868727</v>
      </c>
      <c r="D1091">
        <v>29129619</v>
      </c>
      <c r="E1091">
        <v>1</v>
      </c>
      <c r="F1091">
        <v>1</v>
      </c>
      <c r="G1091">
        <v>1</v>
      </c>
      <c r="H1091">
        <v>3</v>
      </c>
      <c r="I1091" t="s">
        <v>721</v>
      </c>
      <c r="J1091" t="s">
        <v>722</v>
      </c>
      <c r="K1091" t="s">
        <v>723</v>
      </c>
      <c r="L1091">
        <v>1301</v>
      </c>
      <c r="N1091">
        <v>1003</v>
      </c>
      <c r="O1091" t="s">
        <v>142</v>
      </c>
      <c r="P1091" t="s">
        <v>142</v>
      </c>
      <c r="Q1091">
        <v>1</v>
      </c>
      <c r="X1091">
        <v>225</v>
      </c>
      <c r="Y1091">
        <v>8.44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225</v>
      </c>
      <c r="AH1091">
        <v>2</v>
      </c>
      <c r="AI1091">
        <v>35868745</v>
      </c>
      <c r="AJ1091">
        <v>1130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>
      <c r="A1092">
        <f>ROW(Source!A1004)</f>
        <v>1004</v>
      </c>
      <c r="B1092">
        <v>35868765</v>
      </c>
      <c r="C1092">
        <v>35868727</v>
      </c>
      <c r="D1092">
        <v>29129634</v>
      </c>
      <c r="E1092">
        <v>1</v>
      </c>
      <c r="F1092">
        <v>1</v>
      </c>
      <c r="G1092">
        <v>1</v>
      </c>
      <c r="H1092">
        <v>3</v>
      </c>
      <c r="I1092" t="s">
        <v>724</v>
      </c>
      <c r="J1092" t="s">
        <v>725</v>
      </c>
      <c r="K1092" t="s">
        <v>726</v>
      </c>
      <c r="L1092">
        <v>1301</v>
      </c>
      <c r="N1092">
        <v>1003</v>
      </c>
      <c r="O1092" t="s">
        <v>142</v>
      </c>
      <c r="P1092" t="s">
        <v>142</v>
      </c>
      <c r="Q1092">
        <v>1</v>
      </c>
      <c r="X1092">
        <v>46</v>
      </c>
      <c r="Y1092">
        <v>3.32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46</v>
      </c>
      <c r="AH1092">
        <v>2</v>
      </c>
      <c r="AI1092">
        <v>35868746</v>
      </c>
      <c r="AJ1092">
        <v>1131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>
      <c r="A1093">
        <f>ROW(Source!A1005)</f>
        <v>1005</v>
      </c>
      <c r="B1093">
        <v>35868785</v>
      </c>
      <c r="C1093">
        <v>35868766</v>
      </c>
      <c r="D1093">
        <v>18409850</v>
      </c>
      <c r="E1093">
        <v>1</v>
      </c>
      <c r="F1093">
        <v>1</v>
      </c>
      <c r="G1093">
        <v>1</v>
      </c>
      <c r="H1093">
        <v>1</v>
      </c>
      <c r="I1093" t="s">
        <v>674</v>
      </c>
      <c r="J1093" t="s">
        <v>3</v>
      </c>
      <c r="K1093" t="s">
        <v>675</v>
      </c>
      <c r="L1093">
        <v>1369</v>
      </c>
      <c r="N1093">
        <v>1013</v>
      </c>
      <c r="O1093" t="s">
        <v>561</v>
      </c>
      <c r="P1093" t="s">
        <v>561</v>
      </c>
      <c r="Q1093">
        <v>1</v>
      </c>
      <c r="X1093">
        <v>84</v>
      </c>
      <c r="Y1093">
        <v>0</v>
      </c>
      <c r="Z1093">
        <v>0</v>
      </c>
      <c r="AA1093">
        <v>0</v>
      </c>
      <c r="AB1093">
        <v>9.07</v>
      </c>
      <c r="AC1093">
        <v>0</v>
      </c>
      <c r="AD1093">
        <v>1</v>
      </c>
      <c r="AE1093">
        <v>1</v>
      </c>
      <c r="AF1093" t="s">
        <v>134</v>
      </c>
      <c r="AG1093">
        <v>96.6</v>
      </c>
      <c r="AH1093">
        <v>2</v>
      </c>
      <c r="AI1093">
        <v>35868767</v>
      </c>
      <c r="AJ1093">
        <v>1132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>
      <c r="A1094">
        <f>ROW(Source!A1005)</f>
        <v>1005</v>
      </c>
      <c r="B1094">
        <v>35868786</v>
      </c>
      <c r="C1094">
        <v>35868766</v>
      </c>
      <c r="D1094">
        <v>29173472</v>
      </c>
      <c r="E1094">
        <v>1</v>
      </c>
      <c r="F1094">
        <v>1</v>
      </c>
      <c r="G1094">
        <v>1</v>
      </c>
      <c r="H1094">
        <v>2</v>
      </c>
      <c r="I1094" t="s">
        <v>624</v>
      </c>
      <c r="J1094" t="s">
        <v>625</v>
      </c>
      <c r="K1094" t="s">
        <v>626</v>
      </c>
      <c r="L1094">
        <v>1368</v>
      </c>
      <c r="N1094">
        <v>1011</v>
      </c>
      <c r="O1094" t="s">
        <v>567</v>
      </c>
      <c r="P1094" t="s">
        <v>567</v>
      </c>
      <c r="Q1094">
        <v>1</v>
      </c>
      <c r="X1094">
        <v>2.2000000000000002</v>
      </c>
      <c r="Y1094">
        <v>0</v>
      </c>
      <c r="Z1094">
        <v>3</v>
      </c>
      <c r="AA1094">
        <v>0</v>
      </c>
      <c r="AB1094">
        <v>0</v>
      </c>
      <c r="AC1094">
        <v>0</v>
      </c>
      <c r="AD1094">
        <v>1</v>
      </c>
      <c r="AE1094">
        <v>0</v>
      </c>
      <c r="AF1094" t="s">
        <v>133</v>
      </c>
      <c r="AG1094">
        <v>2.75</v>
      </c>
      <c r="AH1094">
        <v>2</v>
      </c>
      <c r="AI1094">
        <v>35868768</v>
      </c>
      <c r="AJ1094">
        <v>1133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>
      <c r="A1095">
        <f>ROW(Source!A1005)</f>
        <v>1005</v>
      </c>
      <c r="B1095">
        <v>35868787</v>
      </c>
      <c r="C1095">
        <v>35868766</v>
      </c>
      <c r="D1095">
        <v>29174538</v>
      </c>
      <c r="E1095">
        <v>1</v>
      </c>
      <c r="F1095">
        <v>1</v>
      </c>
      <c r="G1095">
        <v>1</v>
      </c>
      <c r="H1095">
        <v>2</v>
      </c>
      <c r="I1095" t="s">
        <v>676</v>
      </c>
      <c r="J1095" t="s">
        <v>677</v>
      </c>
      <c r="K1095" t="s">
        <v>678</v>
      </c>
      <c r="L1095">
        <v>1368</v>
      </c>
      <c r="N1095">
        <v>1011</v>
      </c>
      <c r="O1095" t="s">
        <v>567</v>
      </c>
      <c r="P1095" t="s">
        <v>567</v>
      </c>
      <c r="Q1095">
        <v>1</v>
      </c>
      <c r="X1095">
        <v>0.17</v>
      </c>
      <c r="Y1095">
        <v>0</v>
      </c>
      <c r="Z1095">
        <v>33.590000000000003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 t="s">
        <v>133</v>
      </c>
      <c r="AG1095">
        <v>0.21250000000000002</v>
      </c>
      <c r="AH1095">
        <v>2</v>
      </c>
      <c r="AI1095">
        <v>35868769</v>
      </c>
      <c r="AJ1095">
        <v>1134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>
      <c r="A1096">
        <f>ROW(Source!A1005)</f>
        <v>1005</v>
      </c>
      <c r="B1096">
        <v>35868788</v>
      </c>
      <c r="C1096">
        <v>35868766</v>
      </c>
      <c r="D1096">
        <v>29174580</v>
      </c>
      <c r="E1096">
        <v>1</v>
      </c>
      <c r="F1096">
        <v>1</v>
      </c>
      <c r="G1096">
        <v>1</v>
      </c>
      <c r="H1096">
        <v>2</v>
      </c>
      <c r="I1096" t="s">
        <v>679</v>
      </c>
      <c r="J1096" t="s">
        <v>680</v>
      </c>
      <c r="K1096" t="s">
        <v>681</v>
      </c>
      <c r="L1096">
        <v>1368</v>
      </c>
      <c r="N1096">
        <v>1011</v>
      </c>
      <c r="O1096" t="s">
        <v>567</v>
      </c>
      <c r="P1096" t="s">
        <v>567</v>
      </c>
      <c r="Q1096">
        <v>1</v>
      </c>
      <c r="X1096">
        <v>0.87</v>
      </c>
      <c r="Y1096">
        <v>0</v>
      </c>
      <c r="Z1096">
        <v>2.08</v>
      </c>
      <c r="AA1096">
        <v>0</v>
      </c>
      <c r="AB1096">
        <v>0</v>
      </c>
      <c r="AC1096">
        <v>0</v>
      </c>
      <c r="AD1096">
        <v>1</v>
      </c>
      <c r="AE1096">
        <v>0</v>
      </c>
      <c r="AF1096" t="s">
        <v>133</v>
      </c>
      <c r="AG1096">
        <v>1.0874999999999999</v>
      </c>
      <c r="AH1096">
        <v>2</v>
      </c>
      <c r="AI1096">
        <v>35868770</v>
      </c>
      <c r="AJ1096">
        <v>1135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>
      <c r="A1097">
        <f>ROW(Source!A1005)</f>
        <v>1005</v>
      </c>
      <c r="B1097">
        <v>35868789</v>
      </c>
      <c r="C1097">
        <v>35868766</v>
      </c>
      <c r="D1097">
        <v>29109354</v>
      </c>
      <c r="E1097">
        <v>1</v>
      </c>
      <c r="F1097">
        <v>1</v>
      </c>
      <c r="G1097">
        <v>1</v>
      </c>
      <c r="H1097">
        <v>3</v>
      </c>
      <c r="I1097" t="s">
        <v>685</v>
      </c>
      <c r="J1097" t="s">
        <v>686</v>
      </c>
      <c r="K1097" t="s">
        <v>687</v>
      </c>
      <c r="L1097">
        <v>1346</v>
      </c>
      <c r="N1097">
        <v>1009</v>
      </c>
      <c r="O1097" t="s">
        <v>160</v>
      </c>
      <c r="P1097" t="s">
        <v>160</v>
      </c>
      <c r="Q1097">
        <v>1</v>
      </c>
      <c r="X1097">
        <v>10</v>
      </c>
      <c r="Y1097">
        <v>46.72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 t="s">
        <v>3</v>
      </c>
      <c r="AG1097">
        <v>10</v>
      </c>
      <c r="AH1097">
        <v>2</v>
      </c>
      <c r="AI1097">
        <v>35868771</v>
      </c>
      <c r="AJ1097">
        <v>1136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>
      <c r="A1098">
        <f>ROW(Source!A1005)</f>
        <v>1005</v>
      </c>
      <c r="B1098">
        <v>35868790</v>
      </c>
      <c r="C1098">
        <v>35868766</v>
      </c>
      <c r="D1098">
        <v>29109414</v>
      </c>
      <c r="E1098">
        <v>1</v>
      </c>
      <c r="F1098">
        <v>1</v>
      </c>
      <c r="G1098">
        <v>1</v>
      </c>
      <c r="H1098">
        <v>3</v>
      </c>
      <c r="I1098" t="s">
        <v>688</v>
      </c>
      <c r="J1098" t="s">
        <v>689</v>
      </c>
      <c r="K1098" t="s">
        <v>690</v>
      </c>
      <c r="L1098">
        <v>1346</v>
      </c>
      <c r="N1098">
        <v>1009</v>
      </c>
      <c r="O1098" t="s">
        <v>160</v>
      </c>
      <c r="P1098" t="s">
        <v>160</v>
      </c>
      <c r="Q1098">
        <v>1</v>
      </c>
      <c r="X1098">
        <v>137</v>
      </c>
      <c r="Y1098">
        <v>1.58</v>
      </c>
      <c r="Z1098">
        <v>0</v>
      </c>
      <c r="AA1098">
        <v>0</v>
      </c>
      <c r="AB1098">
        <v>0</v>
      </c>
      <c r="AC1098">
        <v>0</v>
      </c>
      <c r="AD1098">
        <v>1</v>
      </c>
      <c r="AE1098">
        <v>0</v>
      </c>
      <c r="AF1098" t="s">
        <v>3</v>
      </c>
      <c r="AG1098">
        <v>137</v>
      </c>
      <c r="AH1098">
        <v>2</v>
      </c>
      <c r="AI1098">
        <v>35868772</v>
      </c>
      <c r="AJ1098">
        <v>1137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>
      <c r="A1099">
        <f>ROW(Source!A1005)</f>
        <v>1005</v>
      </c>
      <c r="B1099">
        <v>35868791</v>
      </c>
      <c r="C1099">
        <v>35868766</v>
      </c>
      <c r="D1099">
        <v>29109781</v>
      </c>
      <c r="E1099">
        <v>1</v>
      </c>
      <c r="F1099">
        <v>1</v>
      </c>
      <c r="G1099">
        <v>1</v>
      </c>
      <c r="H1099">
        <v>3</v>
      </c>
      <c r="I1099" t="s">
        <v>691</v>
      </c>
      <c r="J1099" t="s">
        <v>692</v>
      </c>
      <c r="K1099" t="s">
        <v>693</v>
      </c>
      <c r="L1099">
        <v>1346</v>
      </c>
      <c r="N1099">
        <v>1009</v>
      </c>
      <c r="O1099" t="s">
        <v>160</v>
      </c>
      <c r="P1099" t="s">
        <v>160</v>
      </c>
      <c r="Q1099">
        <v>1</v>
      </c>
      <c r="X1099">
        <v>10</v>
      </c>
      <c r="Y1099">
        <v>11.12</v>
      </c>
      <c r="Z1099">
        <v>0</v>
      </c>
      <c r="AA1099">
        <v>0</v>
      </c>
      <c r="AB1099">
        <v>0</v>
      </c>
      <c r="AC1099">
        <v>0</v>
      </c>
      <c r="AD1099">
        <v>1</v>
      </c>
      <c r="AE1099">
        <v>0</v>
      </c>
      <c r="AF1099" t="s">
        <v>3</v>
      </c>
      <c r="AG1099">
        <v>10</v>
      </c>
      <c r="AH1099">
        <v>2</v>
      </c>
      <c r="AI1099">
        <v>35868773</v>
      </c>
      <c r="AJ1099">
        <v>1138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>
      <c r="A1100">
        <f>ROW(Source!A1005)</f>
        <v>1005</v>
      </c>
      <c r="B1100">
        <v>35868792</v>
      </c>
      <c r="C1100">
        <v>35868766</v>
      </c>
      <c r="D1100">
        <v>29109782</v>
      </c>
      <c r="E1100">
        <v>1</v>
      </c>
      <c r="F1100">
        <v>1</v>
      </c>
      <c r="G1100">
        <v>1</v>
      </c>
      <c r="H1100">
        <v>3</v>
      </c>
      <c r="I1100" t="s">
        <v>694</v>
      </c>
      <c r="J1100" t="s">
        <v>695</v>
      </c>
      <c r="K1100" t="s">
        <v>696</v>
      </c>
      <c r="L1100">
        <v>1346</v>
      </c>
      <c r="N1100">
        <v>1009</v>
      </c>
      <c r="O1100" t="s">
        <v>160</v>
      </c>
      <c r="P1100" t="s">
        <v>160</v>
      </c>
      <c r="Q1100">
        <v>1</v>
      </c>
      <c r="X1100">
        <v>69</v>
      </c>
      <c r="Y1100">
        <v>4.3600000000000003</v>
      </c>
      <c r="Z1100">
        <v>0</v>
      </c>
      <c r="AA1100">
        <v>0</v>
      </c>
      <c r="AB1100">
        <v>0</v>
      </c>
      <c r="AC1100">
        <v>0</v>
      </c>
      <c r="AD1100">
        <v>1</v>
      </c>
      <c r="AE1100">
        <v>0</v>
      </c>
      <c r="AF1100" t="s">
        <v>3</v>
      </c>
      <c r="AG1100">
        <v>69</v>
      </c>
      <c r="AH1100">
        <v>2</v>
      </c>
      <c r="AI1100">
        <v>35868774</v>
      </c>
      <c r="AJ1100">
        <v>1139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>
      <c r="A1101">
        <f>ROW(Source!A1005)</f>
        <v>1005</v>
      </c>
      <c r="B1101">
        <v>35868793</v>
      </c>
      <c r="C1101">
        <v>35868766</v>
      </c>
      <c r="D1101">
        <v>29110699</v>
      </c>
      <c r="E1101">
        <v>1</v>
      </c>
      <c r="F1101">
        <v>1</v>
      </c>
      <c r="G1101">
        <v>1</v>
      </c>
      <c r="H1101">
        <v>3</v>
      </c>
      <c r="I1101" t="s">
        <v>697</v>
      </c>
      <c r="J1101" t="s">
        <v>698</v>
      </c>
      <c r="K1101" t="s">
        <v>699</v>
      </c>
      <c r="L1101">
        <v>1301</v>
      </c>
      <c r="N1101">
        <v>1003</v>
      </c>
      <c r="O1101" t="s">
        <v>142</v>
      </c>
      <c r="P1101" t="s">
        <v>142</v>
      </c>
      <c r="Q1101">
        <v>1</v>
      </c>
      <c r="X1101">
        <v>118</v>
      </c>
      <c r="Y1101">
        <v>0.17</v>
      </c>
      <c r="Z1101">
        <v>0</v>
      </c>
      <c r="AA1101">
        <v>0</v>
      </c>
      <c r="AB1101">
        <v>0</v>
      </c>
      <c r="AC1101">
        <v>0</v>
      </c>
      <c r="AD1101">
        <v>1</v>
      </c>
      <c r="AE1101">
        <v>0</v>
      </c>
      <c r="AF1101" t="s">
        <v>3</v>
      </c>
      <c r="AG1101">
        <v>118</v>
      </c>
      <c r="AH1101">
        <v>2</v>
      </c>
      <c r="AI1101">
        <v>35868775</v>
      </c>
      <c r="AJ1101">
        <v>1140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>
      <c r="A1102">
        <f>ROW(Source!A1005)</f>
        <v>1005</v>
      </c>
      <c r="B1102">
        <v>35868794</v>
      </c>
      <c r="C1102">
        <v>35868766</v>
      </c>
      <c r="D1102">
        <v>29110797</v>
      </c>
      <c r="E1102">
        <v>1</v>
      </c>
      <c r="F1102">
        <v>1</v>
      </c>
      <c r="G1102">
        <v>1</v>
      </c>
      <c r="H1102">
        <v>3</v>
      </c>
      <c r="I1102" t="s">
        <v>700</v>
      </c>
      <c r="J1102" t="s">
        <v>701</v>
      </c>
      <c r="K1102" t="s">
        <v>702</v>
      </c>
      <c r="L1102">
        <v>1301</v>
      </c>
      <c r="N1102">
        <v>1003</v>
      </c>
      <c r="O1102" t="s">
        <v>142</v>
      </c>
      <c r="P1102" t="s">
        <v>142</v>
      </c>
      <c r="Q1102">
        <v>1</v>
      </c>
      <c r="X1102">
        <v>80</v>
      </c>
      <c r="Y1102">
        <v>1.74</v>
      </c>
      <c r="Z1102">
        <v>0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 t="s">
        <v>3</v>
      </c>
      <c r="AG1102">
        <v>80</v>
      </c>
      <c r="AH1102">
        <v>2</v>
      </c>
      <c r="AI1102">
        <v>35868776</v>
      </c>
      <c r="AJ1102">
        <v>1141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>
      <c r="A1103">
        <f>ROW(Source!A1005)</f>
        <v>1005</v>
      </c>
      <c r="B1103">
        <v>35868795</v>
      </c>
      <c r="C1103">
        <v>35868766</v>
      </c>
      <c r="D1103">
        <v>29110815</v>
      </c>
      <c r="E1103">
        <v>1</v>
      </c>
      <c r="F1103">
        <v>1</v>
      </c>
      <c r="G1103">
        <v>1</v>
      </c>
      <c r="H1103">
        <v>3</v>
      </c>
      <c r="I1103" t="s">
        <v>703</v>
      </c>
      <c r="J1103" t="s">
        <v>704</v>
      </c>
      <c r="K1103" t="s">
        <v>705</v>
      </c>
      <c r="L1103">
        <v>1301</v>
      </c>
      <c r="N1103">
        <v>1003</v>
      </c>
      <c r="O1103" t="s">
        <v>142</v>
      </c>
      <c r="P1103" t="s">
        <v>142</v>
      </c>
      <c r="Q1103">
        <v>1</v>
      </c>
      <c r="X1103">
        <v>117</v>
      </c>
      <c r="Y1103">
        <v>0.85</v>
      </c>
      <c r="Z1103">
        <v>0</v>
      </c>
      <c r="AA1103">
        <v>0</v>
      </c>
      <c r="AB1103">
        <v>0</v>
      </c>
      <c r="AC1103">
        <v>0</v>
      </c>
      <c r="AD1103">
        <v>1</v>
      </c>
      <c r="AE1103">
        <v>0</v>
      </c>
      <c r="AF1103" t="s">
        <v>3</v>
      </c>
      <c r="AG1103">
        <v>117</v>
      </c>
      <c r="AH1103">
        <v>2</v>
      </c>
      <c r="AI1103">
        <v>35868777</v>
      </c>
      <c r="AJ1103">
        <v>1142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>
      <c r="A1104">
        <f>ROW(Source!A1005)</f>
        <v>1005</v>
      </c>
      <c r="B1104">
        <v>35868796</v>
      </c>
      <c r="C1104">
        <v>35868766</v>
      </c>
      <c r="D1104">
        <v>29111455</v>
      </c>
      <c r="E1104">
        <v>1</v>
      </c>
      <c r="F1104">
        <v>1</v>
      </c>
      <c r="G1104">
        <v>1</v>
      </c>
      <c r="H1104">
        <v>3</v>
      </c>
      <c r="I1104" t="s">
        <v>706</v>
      </c>
      <c r="J1104" t="s">
        <v>707</v>
      </c>
      <c r="K1104" t="s">
        <v>708</v>
      </c>
      <c r="L1104">
        <v>1327</v>
      </c>
      <c r="N1104">
        <v>1005</v>
      </c>
      <c r="O1104" t="s">
        <v>155</v>
      </c>
      <c r="P1104" t="s">
        <v>155</v>
      </c>
      <c r="Q1104">
        <v>1</v>
      </c>
      <c r="X1104">
        <v>225</v>
      </c>
      <c r="Y1104">
        <v>15.06</v>
      </c>
      <c r="Z1104">
        <v>0</v>
      </c>
      <c r="AA1104">
        <v>0</v>
      </c>
      <c r="AB1104">
        <v>0</v>
      </c>
      <c r="AC1104">
        <v>0</v>
      </c>
      <c r="AD1104">
        <v>1</v>
      </c>
      <c r="AE1104">
        <v>0</v>
      </c>
      <c r="AF1104" t="s">
        <v>3</v>
      </c>
      <c r="AG1104">
        <v>225</v>
      </c>
      <c r="AH1104">
        <v>2</v>
      </c>
      <c r="AI1104">
        <v>35868778</v>
      </c>
      <c r="AJ1104">
        <v>1143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>
      <c r="A1105">
        <f>ROW(Source!A1005)</f>
        <v>1005</v>
      </c>
      <c r="B1105">
        <v>35868797</v>
      </c>
      <c r="C1105">
        <v>35868766</v>
      </c>
      <c r="D1105">
        <v>29114733</v>
      </c>
      <c r="E1105">
        <v>1</v>
      </c>
      <c r="F1105">
        <v>1</v>
      </c>
      <c r="G1105">
        <v>1</v>
      </c>
      <c r="H1105">
        <v>3</v>
      </c>
      <c r="I1105" t="s">
        <v>709</v>
      </c>
      <c r="J1105" t="s">
        <v>710</v>
      </c>
      <c r="K1105" t="s">
        <v>711</v>
      </c>
      <c r="L1105">
        <v>1354</v>
      </c>
      <c r="N1105">
        <v>1010</v>
      </c>
      <c r="O1105" t="s">
        <v>237</v>
      </c>
      <c r="P1105" t="s">
        <v>237</v>
      </c>
      <c r="Q1105">
        <v>1</v>
      </c>
      <c r="X1105">
        <v>790</v>
      </c>
      <c r="Y1105">
        <v>0.02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790</v>
      </c>
      <c r="AH1105">
        <v>2</v>
      </c>
      <c r="AI1105">
        <v>35868779</v>
      </c>
      <c r="AJ1105">
        <v>1144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>
      <c r="A1106">
        <f>ROW(Source!A1005)</f>
        <v>1005</v>
      </c>
      <c r="B1106">
        <v>35868798</v>
      </c>
      <c r="C1106">
        <v>35868766</v>
      </c>
      <c r="D1106">
        <v>29114734</v>
      </c>
      <c r="E1106">
        <v>1</v>
      </c>
      <c r="F1106">
        <v>1</v>
      </c>
      <c r="G1106">
        <v>1</v>
      </c>
      <c r="H1106">
        <v>3</v>
      </c>
      <c r="I1106" t="s">
        <v>712</v>
      </c>
      <c r="J1106" t="s">
        <v>713</v>
      </c>
      <c r="K1106" t="s">
        <v>714</v>
      </c>
      <c r="L1106">
        <v>1354</v>
      </c>
      <c r="N1106">
        <v>1010</v>
      </c>
      <c r="O1106" t="s">
        <v>237</v>
      </c>
      <c r="P1106" t="s">
        <v>237</v>
      </c>
      <c r="Q1106">
        <v>1</v>
      </c>
      <c r="X1106">
        <v>1844</v>
      </c>
      <c r="Y1106">
        <v>0.03</v>
      </c>
      <c r="Z1106">
        <v>0</v>
      </c>
      <c r="AA1106">
        <v>0</v>
      </c>
      <c r="AB1106">
        <v>0</v>
      </c>
      <c r="AC1106">
        <v>0</v>
      </c>
      <c r="AD1106">
        <v>1</v>
      </c>
      <c r="AE1106">
        <v>0</v>
      </c>
      <c r="AF1106" t="s">
        <v>3</v>
      </c>
      <c r="AG1106">
        <v>1844</v>
      </c>
      <c r="AH1106">
        <v>2</v>
      </c>
      <c r="AI1106">
        <v>35868780</v>
      </c>
      <c r="AJ1106">
        <v>1145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>
      <c r="A1107">
        <f>ROW(Source!A1005)</f>
        <v>1005</v>
      </c>
      <c r="B1107">
        <v>35868799</v>
      </c>
      <c r="C1107">
        <v>35868766</v>
      </c>
      <c r="D1107">
        <v>29114482</v>
      </c>
      <c r="E1107">
        <v>1</v>
      </c>
      <c r="F1107">
        <v>1</v>
      </c>
      <c r="G1107">
        <v>1</v>
      </c>
      <c r="H1107">
        <v>3</v>
      </c>
      <c r="I1107" t="s">
        <v>715</v>
      </c>
      <c r="J1107" t="s">
        <v>716</v>
      </c>
      <c r="K1107" t="s">
        <v>717</v>
      </c>
      <c r="L1107">
        <v>1354</v>
      </c>
      <c r="N1107">
        <v>1010</v>
      </c>
      <c r="O1107" t="s">
        <v>237</v>
      </c>
      <c r="P1107" t="s">
        <v>237</v>
      </c>
      <c r="Q1107">
        <v>1</v>
      </c>
      <c r="X1107">
        <v>149</v>
      </c>
      <c r="Y1107">
        <v>7.0000000000000007E-2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0</v>
      </c>
      <c r="AF1107" t="s">
        <v>3</v>
      </c>
      <c r="AG1107">
        <v>149</v>
      </c>
      <c r="AH1107">
        <v>2</v>
      </c>
      <c r="AI1107">
        <v>35868781</v>
      </c>
      <c r="AJ1107">
        <v>1146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>
      <c r="A1108">
        <f>ROW(Source!A1005)</f>
        <v>1005</v>
      </c>
      <c r="B1108">
        <v>35868800</v>
      </c>
      <c r="C1108">
        <v>35868766</v>
      </c>
      <c r="D1108">
        <v>29129584</v>
      </c>
      <c r="E1108">
        <v>1</v>
      </c>
      <c r="F1108">
        <v>1</v>
      </c>
      <c r="G1108">
        <v>1</v>
      </c>
      <c r="H1108">
        <v>3</v>
      </c>
      <c r="I1108" t="s">
        <v>718</v>
      </c>
      <c r="J1108" t="s">
        <v>719</v>
      </c>
      <c r="K1108" t="s">
        <v>720</v>
      </c>
      <c r="L1108">
        <v>1301</v>
      </c>
      <c r="N1108">
        <v>1003</v>
      </c>
      <c r="O1108" t="s">
        <v>142</v>
      </c>
      <c r="P1108" t="s">
        <v>142</v>
      </c>
      <c r="Q1108">
        <v>1</v>
      </c>
      <c r="X1108">
        <v>86</v>
      </c>
      <c r="Y1108">
        <v>7.22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0</v>
      </c>
      <c r="AF1108" t="s">
        <v>3</v>
      </c>
      <c r="AG1108">
        <v>86</v>
      </c>
      <c r="AH1108">
        <v>2</v>
      </c>
      <c r="AI1108">
        <v>35868782</v>
      </c>
      <c r="AJ1108">
        <v>1147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>
      <c r="A1109">
        <f>ROW(Source!A1005)</f>
        <v>1005</v>
      </c>
      <c r="B1109">
        <v>35868801</v>
      </c>
      <c r="C1109">
        <v>35868766</v>
      </c>
      <c r="D1109">
        <v>29129619</v>
      </c>
      <c r="E1109">
        <v>1</v>
      </c>
      <c r="F1109">
        <v>1</v>
      </c>
      <c r="G1109">
        <v>1</v>
      </c>
      <c r="H1109">
        <v>3</v>
      </c>
      <c r="I1109" t="s">
        <v>721</v>
      </c>
      <c r="J1109" t="s">
        <v>722</v>
      </c>
      <c r="K1109" t="s">
        <v>723</v>
      </c>
      <c r="L1109">
        <v>1301</v>
      </c>
      <c r="N1109">
        <v>1003</v>
      </c>
      <c r="O1109" t="s">
        <v>142</v>
      </c>
      <c r="P1109" t="s">
        <v>142</v>
      </c>
      <c r="Q1109">
        <v>1</v>
      </c>
      <c r="X1109">
        <v>234</v>
      </c>
      <c r="Y1109">
        <v>8.44</v>
      </c>
      <c r="Z1109">
        <v>0</v>
      </c>
      <c r="AA1109">
        <v>0</v>
      </c>
      <c r="AB1109">
        <v>0</v>
      </c>
      <c r="AC1109">
        <v>0</v>
      </c>
      <c r="AD1109">
        <v>1</v>
      </c>
      <c r="AE1109">
        <v>0</v>
      </c>
      <c r="AF1109" t="s">
        <v>3</v>
      </c>
      <c r="AG1109">
        <v>234</v>
      </c>
      <c r="AH1109">
        <v>2</v>
      </c>
      <c r="AI1109">
        <v>35868783</v>
      </c>
      <c r="AJ1109">
        <v>1148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>
      <c r="A1110">
        <f>ROW(Source!A1005)</f>
        <v>1005</v>
      </c>
      <c r="B1110">
        <v>35868802</v>
      </c>
      <c r="C1110">
        <v>35868766</v>
      </c>
      <c r="D1110">
        <v>29129715</v>
      </c>
      <c r="E1110">
        <v>1</v>
      </c>
      <c r="F1110">
        <v>1</v>
      </c>
      <c r="G1110">
        <v>1</v>
      </c>
      <c r="H1110">
        <v>3</v>
      </c>
      <c r="I1110" t="s">
        <v>813</v>
      </c>
      <c r="J1110" t="s">
        <v>814</v>
      </c>
      <c r="K1110" t="s">
        <v>815</v>
      </c>
      <c r="L1110">
        <v>1301</v>
      </c>
      <c r="N1110">
        <v>1003</v>
      </c>
      <c r="O1110" t="s">
        <v>142</v>
      </c>
      <c r="P1110" t="s">
        <v>142</v>
      </c>
      <c r="Q1110">
        <v>1</v>
      </c>
      <c r="X1110">
        <v>37</v>
      </c>
      <c r="Y1110">
        <v>6.33</v>
      </c>
      <c r="Z1110">
        <v>0</v>
      </c>
      <c r="AA1110">
        <v>0</v>
      </c>
      <c r="AB1110">
        <v>0</v>
      </c>
      <c r="AC1110">
        <v>0</v>
      </c>
      <c r="AD1110">
        <v>1</v>
      </c>
      <c r="AE1110">
        <v>0</v>
      </c>
      <c r="AF1110" t="s">
        <v>3</v>
      </c>
      <c r="AG1110">
        <v>37</v>
      </c>
      <c r="AH1110">
        <v>2</v>
      </c>
      <c r="AI1110">
        <v>35868784</v>
      </c>
      <c r="AJ1110">
        <v>1149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>
      <c r="A1111">
        <f>ROW(Source!A1006)</f>
        <v>1006</v>
      </c>
      <c r="B1111">
        <v>35868811</v>
      </c>
      <c r="C1111">
        <v>35868803</v>
      </c>
      <c r="D1111">
        <v>18410244</v>
      </c>
      <c r="E1111">
        <v>1</v>
      </c>
      <c r="F1111">
        <v>1</v>
      </c>
      <c r="G1111">
        <v>1</v>
      </c>
      <c r="H1111">
        <v>1</v>
      </c>
      <c r="I1111" t="s">
        <v>727</v>
      </c>
      <c r="J1111" t="s">
        <v>3</v>
      </c>
      <c r="K1111" t="s">
        <v>728</v>
      </c>
      <c r="L1111">
        <v>1369</v>
      </c>
      <c r="N1111">
        <v>1013</v>
      </c>
      <c r="O1111" t="s">
        <v>561</v>
      </c>
      <c r="P1111" t="s">
        <v>561</v>
      </c>
      <c r="Q1111">
        <v>1</v>
      </c>
      <c r="X1111">
        <v>55.94</v>
      </c>
      <c r="Y1111">
        <v>0</v>
      </c>
      <c r="Z1111">
        <v>0</v>
      </c>
      <c r="AA1111">
        <v>0</v>
      </c>
      <c r="AB1111">
        <v>9.2899999999999991</v>
      </c>
      <c r="AC1111">
        <v>0</v>
      </c>
      <c r="AD1111">
        <v>1</v>
      </c>
      <c r="AE1111">
        <v>1</v>
      </c>
      <c r="AF1111" t="s">
        <v>134</v>
      </c>
      <c r="AG1111">
        <v>64.330999999999989</v>
      </c>
      <c r="AH1111">
        <v>2</v>
      </c>
      <c r="AI1111">
        <v>35868807</v>
      </c>
      <c r="AJ1111">
        <v>1150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>
      <c r="A1112">
        <f>ROW(Source!A1006)</f>
        <v>1006</v>
      </c>
      <c r="B1112">
        <v>35868812</v>
      </c>
      <c r="C1112">
        <v>35868803</v>
      </c>
      <c r="D1112">
        <v>121548</v>
      </c>
      <c r="E1112">
        <v>1</v>
      </c>
      <c r="F1112">
        <v>1</v>
      </c>
      <c r="G1112">
        <v>1</v>
      </c>
      <c r="H1112">
        <v>1</v>
      </c>
      <c r="I1112" t="s">
        <v>35</v>
      </c>
      <c r="J1112" t="s">
        <v>3</v>
      </c>
      <c r="K1112" t="s">
        <v>562</v>
      </c>
      <c r="L1112">
        <v>608254</v>
      </c>
      <c r="N1112">
        <v>1013</v>
      </c>
      <c r="O1112" t="s">
        <v>563</v>
      </c>
      <c r="P1112" t="s">
        <v>563</v>
      </c>
      <c r="Q1112">
        <v>1</v>
      </c>
      <c r="X1112">
        <v>0.01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1</v>
      </c>
      <c r="AE1112">
        <v>2</v>
      </c>
      <c r="AF1112" t="s">
        <v>133</v>
      </c>
      <c r="AG1112">
        <v>1.2500000000000001E-2</v>
      </c>
      <c r="AH1112">
        <v>2</v>
      </c>
      <c r="AI1112">
        <v>35868808</v>
      </c>
      <c r="AJ1112">
        <v>1151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>
      <c r="A1113">
        <f>ROW(Source!A1006)</f>
        <v>1006</v>
      </c>
      <c r="B1113">
        <v>35868813</v>
      </c>
      <c r="C1113">
        <v>35868803</v>
      </c>
      <c r="D1113">
        <v>29172556</v>
      </c>
      <c r="E1113">
        <v>1</v>
      </c>
      <c r="F1113">
        <v>1</v>
      </c>
      <c r="G1113">
        <v>1</v>
      </c>
      <c r="H1113">
        <v>2</v>
      </c>
      <c r="I1113" t="s">
        <v>564</v>
      </c>
      <c r="J1113" t="s">
        <v>565</v>
      </c>
      <c r="K1113" t="s">
        <v>566</v>
      </c>
      <c r="L1113">
        <v>1368</v>
      </c>
      <c r="N1113">
        <v>1011</v>
      </c>
      <c r="O1113" t="s">
        <v>567</v>
      </c>
      <c r="P1113" t="s">
        <v>567</v>
      </c>
      <c r="Q1113">
        <v>1</v>
      </c>
      <c r="X1113">
        <v>0.01</v>
      </c>
      <c r="Y1113">
        <v>0</v>
      </c>
      <c r="Z1113">
        <v>31.26</v>
      </c>
      <c r="AA1113">
        <v>13.5</v>
      </c>
      <c r="AB1113">
        <v>0</v>
      </c>
      <c r="AC1113">
        <v>0</v>
      </c>
      <c r="AD1113">
        <v>1</v>
      </c>
      <c r="AE1113">
        <v>0</v>
      </c>
      <c r="AF1113" t="s">
        <v>133</v>
      </c>
      <c r="AG1113">
        <v>1.2500000000000001E-2</v>
      </c>
      <c r="AH1113">
        <v>2</v>
      </c>
      <c r="AI1113">
        <v>35868809</v>
      </c>
      <c r="AJ1113">
        <v>1152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>
      <c r="A1114">
        <f>ROW(Source!A1006)</f>
        <v>1006</v>
      </c>
      <c r="B1114">
        <v>35868814</v>
      </c>
      <c r="C1114">
        <v>35868803</v>
      </c>
      <c r="D1114">
        <v>29174913</v>
      </c>
      <c r="E1114">
        <v>1</v>
      </c>
      <c r="F1114">
        <v>1</v>
      </c>
      <c r="G1114">
        <v>1</v>
      </c>
      <c r="H1114">
        <v>2</v>
      </c>
      <c r="I1114" t="s">
        <v>578</v>
      </c>
      <c r="J1114" t="s">
        <v>579</v>
      </c>
      <c r="K1114" t="s">
        <v>580</v>
      </c>
      <c r="L1114">
        <v>1368</v>
      </c>
      <c r="N1114">
        <v>1011</v>
      </c>
      <c r="O1114" t="s">
        <v>567</v>
      </c>
      <c r="P1114" t="s">
        <v>567</v>
      </c>
      <c r="Q1114">
        <v>1</v>
      </c>
      <c r="X1114">
        <v>0.01</v>
      </c>
      <c r="Y1114">
        <v>0</v>
      </c>
      <c r="Z1114">
        <v>87.17</v>
      </c>
      <c r="AA1114">
        <v>11.6</v>
      </c>
      <c r="AB1114">
        <v>0</v>
      </c>
      <c r="AC1114">
        <v>0</v>
      </c>
      <c r="AD1114">
        <v>1</v>
      </c>
      <c r="AE1114">
        <v>0</v>
      </c>
      <c r="AF1114" t="s">
        <v>133</v>
      </c>
      <c r="AG1114">
        <v>1.2500000000000001E-2</v>
      </c>
      <c r="AH1114">
        <v>2</v>
      </c>
      <c r="AI1114">
        <v>35868810</v>
      </c>
      <c r="AJ1114">
        <v>1153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>
      <c r="A1115">
        <f>ROW(Source!A1006)</f>
        <v>1006</v>
      </c>
      <c r="B1115">
        <v>35868815</v>
      </c>
      <c r="C1115">
        <v>35868803</v>
      </c>
      <c r="D1115">
        <v>29109386</v>
      </c>
      <c r="E1115">
        <v>1</v>
      </c>
      <c r="F1115">
        <v>1</v>
      </c>
      <c r="G1115">
        <v>1</v>
      </c>
      <c r="H1115">
        <v>3</v>
      </c>
      <c r="I1115" t="s">
        <v>729</v>
      </c>
      <c r="J1115" t="s">
        <v>730</v>
      </c>
      <c r="K1115" t="s">
        <v>731</v>
      </c>
      <c r="L1115">
        <v>1348</v>
      </c>
      <c r="N1115">
        <v>1009</v>
      </c>
      <c r="O1115" t="s">
        <v>30</v>
      </c>
      <c r="P1115" t="s">
        <v>30</v>
      </c>
      <c r="Q1115">
        <v>1000</v>
      </c>
      <c r="X1115">
        <v>3.4099999999999998E-2</v>
      </c>
      <c r="Y1115">
        <v>11300.01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0</v>
      </c>
      <c r="AF1115" t="s">
        <v>3</v>
      </c>
      <c r="AG1115">
        <v>3.4099999999999998E-2</v>
      </c>
      <c r="AH1115">
        <v>2</v>
      </c>
      <c r="AI1115">
        <v>35868804</v>
      </c>
      <c r="AJ1115">
        <v>1154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>
      <c r="A1116">
        <f>ROW(Source!A1006)</f>
        <v>1006</v>
      </c>
      <c r="B1116">
        <v>35868816</v>
      </c>
      <c r="C1116">
        <v>35868803</v>
      </c>
      <c r="D1116">
        <v>29107800</v>
      </c>
      <c r="E1116">
        <v>1</v>
      </c>
      <c r="F1116">
        <v>1</v>
      </c>
      <c r="G1116">
        <v>1</v>
      </c>
      <c r="H1116">
        <v>3</v>
      </c>
      <c r="I1116" t="s">
        <v>592</v>
      </c>
      <c r="J1116" t="s">
        <v>593</v>
      </c>
      <c r="K1116" t="s">
        <v>594</v>
      </c>
      <c r="L1116">
        <v>1346</v>
      </c>
      <c r="N1116">
        <v>1009</v>
      </c>
      <c r="O1116" t="s">
        <v>160</v>
      </c>
      <c r="P1116" t="s">
        <v>160</v>
      </c>
      <c r="Q1116">
        <v>1</v>
      </c>
      <c r="X1116">
        <v>0.01</v>
      </c>
      <c r="Y1116">
        <v>1.81</v>
      </c>
      <c r="Z1116">
        <v>0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 t="s">
        <v>3</v>
      </c>
      <c r="AG1116">
        <v>0.01</v>
      </c>
      <c r="AH1116">
        <v>2</v>
      </c>
      <c r="AI1116">
        <v>35868805</v>
      </c>
      <c r="AJ1116">
        <v>1155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>
      <c r="A1117">
        <f>ROW(Source!A1006)</f>
        <v>1006</v>
      </c>
      <c r="B1117">
        <v>35868817</v>
      </c>
      <c r="C1117">
        <v>35868803</v>
      </c>
      <c r="D1117">
        <v>29109603</v>
      </c>
      <c r="E1117">
        <v>1</v>
      </c>
      <c r="F1117">
        <v>1</v>
      </c>
      <c r="G1117">
        <v>1</v>
      </c>
      <c r="H1117">
        <v>3</v>
      </c>
      <c r="I1117" t="s">
        <v>732</v>
      </c>
      <c r="J1117" t="s">
        <v>733</v>
      </c>
      <c r="K1117" t="s">
        <v>734</v>
      </c>
      <c r="L1117">
        <v>1327</v>
      </c>
      <c r="N1117">
        <v>1005</v>
      </c>
      <c r="O1117" t="s">
        <v>155</v>
      </c>
      <c r="P1117" t="s">
        <v>155</v>
      </c>
      <c r="Q1117">
        <v>1</v>
      </c>
      <c r="X1117">
        <v>112</v>
      </c>
      <c r="Y1117">
        <v>55.16</v>
      </c>
      <c r="Z1117">
        <v>0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3</v>
      </c>
      <c r="AG1117">
        <v>112</v>
      </c>
      <c r="AH1117">
        <v>2</v>
      </c>
      <c r="AI1117">
        <v>35868806</v>
      </c>
      <c r="AJ1117">
        <v>1156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>
      <c r="A1118">
        <f>ROW(Source!A1007)</f>
        <v>1007</v>
      </c>
      <c r="B1118">
        <v>35868831</v>
      </c>
      <c r="C1118">
        <v>35868818</v>
      </c>
      <c r="D1118">
        <v>29364679</v>
      </c>
      <c r="E1118">
        <v>1</v>
      </c>
      <c r="F1118">
        <v>1</v>
      </c>
      <c r="G1118">
        <v>1</v>
      </c>
      <c r="H1118">
        <v>1</v>
      </c>
      <c r="I1118" t="s">
        <v>735</v>
      </c>
      <c r="J1118" t="s">
        <v>3</v>
      </c>
      <c r="K1118" t="s">
        <v>736</v>
      </c>
      <c r="L1118">
        <v>1369</v>
      </c>
      <c r="N1118">
        <v>1013</v>
      </c>
      <c r="O1118" t="s">
        <v>561</v>
      </c>
      <c r="P1118" t="s">
        <v>561</v>
      </c>
      <c r="Q1118">
        <v>1</v>
      </c>
      <c r="X1118">
        <v>30.48</v>
      </c>
      <c r="Y1118">
        <v>0</v>
      </c>
      <c r="Z1118">
        <v>0</v>
      </c>
      <c r="AA1118">
        <v>0</v>
      </c>
      <c r="AB1118">
        <v>9.92</v>
      </c>
      <c r="AC1118">
        <v>0</v>
      </c>
      <c r="AD1118">
        <v>1</v>
      </c>
      <c r="AE1118">
        <v>1</v>
      </c>
      <c r="AF1118" t="s">
        <v>134</v>
      </c>
      <c r="AG1118">
        <v>35.052</v>
      </c>
      <c r="AH1118">
        <v>2</v>
      </c>
      <c r="AI1118">
        <v>35868820</v>
      </c>
      <c r="AJ1118">
        <v>1157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>
      <c r="A1119">
        <f>ROW(Source!A1007)</f>
        <v>1007</v>
      </c>
      <c r="B1119">
        <v>35868832</v>
      </c>
      <c r="C1119">
        <v>35868818</v>
      </c>
      <c r="D1119">
        <v>121548</v>
      </c>
      <c r="E1119">
        <v>1</v>
      </c>
      <c r="F1119">
        <v>1</v>
      </c>
      <c r="G1119">
        <v>1</v>
      </c>
      <c r="H1119">
        <v>1</v>
      </c>
      <c r="I1119" t="s">
        <v>35</v>
      </c>
      <c r="J1119" t="s">
        <v>3</v>
      </c>
      <c r="K1119" t="s">
        <v>562</v>
      </c>
      <c r="L1119">
        <v>608254</v>
      </c>
      <c r="N1119">
        <v>1013</v>
      </c>
      <c r="O1119" t="s">
        <v>563</v>
      </c>
      <c r="P1119" t="s">
        <v>563</v>
      </c>
      <c r="Q1119">
        <v>1</v>
      </c>
      <c r="X1119">
        <v>0.03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2</v>
      </c>
      <c r="AF1119" t="s">
        <v>3</v>
      </c>
      <c r="AG1119">
        <v>0.03</v>
      </c>
      <c r="AH1119">
        <v>2</v>
      </c>
      <c r="AI1119">
        <v>35868821</v>
      </c>
      <c r="AJ1119">
        <v>1158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>
      <c r="A1120">
        <f>ROW(Source!A1007)</f>
        <v>1007</v>
      </c>
      <c r="B1120">
        <v>35868833</v>
      </c>
      <c r="C1120">
        <v>35868818</v>
      </c>
      <c r="D1120">
        <v>29172362</v>
      </c>
      <c r="E1120">
        <v>1</v>
      </c>
      <c r="F1120">
        <v>1</v>
      </c>
      <c r="G1120">
        <v>1</v>
      </c>
      <c r="H1120">
        <v>2</v>
      </c>
      <c r="I1120" t="s">
        <v>737</v>
      </c>
      <c r="J1120" t="s">
        <v>738</v>
      </c>
      <c r="K1120" t="s">
        <v>739</v>
      </c>
      <c r="L1120">
        <v>1368</v>
      </c>
      <c r="N1120">
        <v>1011</v>
      </c>
      <c r="O1120" t="s">
        <v>567</v>
      </c>
      <c r="P1120" t="s">
        <v>567</v>
      </c>
      <c r="Q1120">
        <v>1</v>
      </c>
      <c r="X1120">
        <v>0.03</v>
      </c>
      <c r="Y1120">
        <v>0</v>
      </c>
      <c r="Z1120">
        <v>134.65</v>
      </c>
      <c r="AA1120">
        <v>13.5</v>
      </c>
      <c r="AB1120">
        <v>0</v>
      </c>
      <c r="AC1120">
        <v>0</v>
      </c>
      <c r="AD1120">
        <v>1</v>
      </c>
      <c r="AE1120">
        <v>0</v>
      </c>
      <c r="AF1120" t="s">
        <v>3</v>
      </c>
      <c r="AG1120">
        <v>0.03</v>
      </c>
      <c r="AH1120">
        <v>2</v>
      </c>
      <c r="AI1120">
        <v>35868822</v>
      </c>
      <c r="AJ1120">
        <v>1159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>
      <c r="A1121">
        <f>ROW(Source!A1007)</f>
        <v>1007</v>
      </c>
      <c r="B1121">
        <v>35868834</v>
      </c>
      <c r="C1121">
        <v>35868818</v>
      </c>
      <c r="D1121">
        <v>29174913</v>
      </c>
      <c r="E1121">
        <v>1</v>
      </c>
      <c r="F1121">
        <v>1</v>
      </c>
      <c r="G1121">
        <v>1</v>
      </c>
      <c r="H1121">
        <v>2</v>
      </c>
      <c r="I1121" t="s">
        <v>578</v>
      </c>
      <c r="J1121" t="s">
        <v>579</v>
      </c>
      <c r="K1121" t="s">
        <v>580</v>
      </c>
      <c r="L1121">
        <v>1368</v>
      </c>
      <c r="N1121">
        <v>1011</v>
      </c>
      <c r="O1121" t="s">
        <v>567</v>
      </c>
      <c r="P1121" t="s">
        <v>567</v>
      </c>
      <c r="Q1121">
        <v>1</v>
      </c>
      <c r="X1121">
        <v>0.02</v>
      </c>
      <c r="Y1121">
        <v>0</v>
      </c>
      <c r="Z1121">
        <v>87.17</v>
      </c>
      <c r="AA1121">
        <v>11.6</v>
      </c>
      <c r="AB1121">
        <v>0</v>
      </c>
      <c r="AC1121">
        <v>0</v>
      </c>
      <c r="AD1121">
        <v>1</v>
      </c>
      <c r="AE1121">
        <v>0</v>
      </c>
      <c r="AF1121" t="s">
        <v>3</v>
      </c>
      <c r="AG1121">
        <v>0.02</v>
      </c>
      <c r="AH1121">
        <v>2</v>
      </c>
      <c r="AI1121">
        <v>35868823</v>
      </c>
      <c r="AJ1121">
        <v>1160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>
      <c r="A1122">
        <f>ROW(Source!A1007)</f>
        <v>1007</v>
      </c>
      <c r="B1122">
        <v>35868835</v>
      </c>
      <c r="C1122">
        <v>35868818</v>
      </c>
      <c r="D1122">
        <v>29114246</v>
      </c>
      <c r="E1122">
        <v>1</v>
      </c>
      <c r="F1122">
        <v>1</v>
      </c>
      <c r="G1122">
        <v>1</v>
      </c>
      <c r="H1122">
        <v>3</v>
      </c>
      <c r="I1122" t="s">
        <v>740</v>
      </c>
      <c r="J1122" t="s">
        <v>741</v>
      </c>
      <c r="K1122" t="s">
        <v>742</v>
      </c>
      <c r="L1122">
        <v>1346</v>
      </c>
      <c r="N1122">
        <v>1009</v>
      </c>
      <c r="O1122" t="s">
        <v>160</v>
      </c>
      <c r="P1122" t="s">
        <v>160</v>
      </c>
      <c r="Q1122">
        <v>1</v>
      </c>
      <c r="X1122">
        <v>1.5</v>
      </c>
      <c r="Y1122">
        <v>9.0399999999999991</v>
      </c>
      <c r="Z1122">
        <v>0</v>
      </c>
      <c r="AA1122">
        <v>0</v>
      </c>
      <c r="AB1122">
        <v>0</v>
      </c>
      <c r="AC1122">
        <v>0</v>
      </c>
      <c r="AD1122">
        <v>1</v>
      </c>
      <c r="AE1122">
        <v>0</v>
      </c>
      <c r="AF1122" t="s">
        <v>3</v>
      </c>
      <c r="AG1122">
        <v>1.5</v>
      </c>
      <c r="AH1122">
        <v>2</v>
      </c>
      <c r="AI1122">
        <v>35868824</v>
      </c>
      <c r="AJ1122">
        <v>1161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>
      <c r="A1123">
        <f>ROW(Source!A1007)</f>
        <v>1007</v>
      </c>
      <c r="B1123">
        <v>35868836</v>
      </c>
      <c r="C1123">
        <v>35868818</v>
      </c>
      <c r="D1123">
        <v>29110838</v>
      </c>
      <c r="E1123">
        <v>1</v>
      </c>
      <c r="F1123">
        <v>1</v>
      </c>
      <c r="G1123">
        <v>1</v>
      </c>
      <c r="H1123">
        <v>3</v>
      </c>
      <c r="I1123" t="s">
        <v>743</v>
      </c>
      <c r="J1123" t="s">
        <v>744</v>
      </c>
      <c r="K1123" t="s">
        <v>745</v>
      </c>
      <c r="L1123">
        <v>1346</v>
      </c>
      <c r="N1123">
        <v>1009</v>
      </c>
      <c r="O1123" t="s">
        <v>160</v>
      </c>
      <c r="P1123" t="s">
        <v>160</v>
      </c>
      <c r="Q1123">
        <v>1</v>
      </c>
      <c r="X1123">
        <v>0.42</v>
      </c>
      <c r="Y1123">
        <v>30.5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 t="s">
        <v>3</v>
      </c>
      <c r="AG1123">
        <v>0.42</v>
      </c>
      <c r="AH1123">
        <v>2</v>
      </c>
      <c r="AI1123">
        <v>35868825</v>
      </c>
      <c r="AJ1123">
        <v>1162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>
      <c r="A1124">
        <f>ROW(Source!A1007)</f>
        <v>1007</v>
      </c>
      <c r="B1124">
        <v>35868837</v>
      </c>
      <c r="C1124">
        <v>35868818</v>
      </c>
      <c r="D1124">
        <v>29149204</v>
      </c>
      <c r="E1124">
        <v>1</v>
      </c>
      <c r="F1124">
        <v>1</v>
      </c>
      <c r="G1124">
        <v>1</v>
      </c>
      <c r="H1124">
        <v>3</v>
      </c>
      <c r="I1124" t="s">
        <v>746</v>
      </c>
      <c r="J1124" t="s">
        <v>747</v>
      </c>
      <c r="K1124" t="s">
        <v>748</v>
      </c>
      <c r="L1124">
        <v>1348</v>
      </c>
      <c r="N1124">
        <v>1009</v>
      </c>
      <c r="O1124" t="s">
        <v>30</v>
      </c>
      <c r="P1124" t="s">
        <v>30</v>
      </c>
      <c r="Q1124">
        <v>1000</v>
      </c>
      <c r="X1124">
        <v>3.15E-3</v>
      </c>
      <c r="Y1124">
        <v>729.98</v>
      </c>
      <c r="Z1124">
        <v>0</v>
      </c>
      <c r="AA1124">
        <v>0</v>
      </c>
      <c r="AB1124">
        <v>0</v>
      </c>
      <c r="AC1124">
        <v>0</v>
      </c>
      <c r="AD1124">
        <v>1</v>
      </c>
      <c r="AE1124">
        <v>0</v>
      </c>
      <c r="AF1124" t="s">
        <v>3</v>
      </c>
      <c r="AG1124">
        <v>3.15E-3</v>
      </c>
      <c r="AH1124">
        <v>2</v>
      </c>
      <c r="AI1124">
        <v>35868826</v>
      </c>
      <c r="AJ1124">
        <v>1163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>
      <c r="A1125">
        <f>ROW(Source!A1007)</f>
        <v>1007</v>
      </c>
      <c r="B1125">
        <v>35868838</v>
      </c>
      <c r="C1125">
        <v>35868818</v>
      </c>
      <c r="D1125">
        <v>29170678</v>
      </c>
      <c r="E1125">
        <v>1</v>
      </c>
      <c r="F1125">
        <v>1</v>
      </c>
      <c r="G1125">
        <v>1</v>
      </c>
      <c r="H1125">
        <v>3</v>
      </c>
      <c r="I1125" t="s">
        <v>749</v>
      </c>
      <c r="J1125" t="s">
        <v>750</v>
      </c>
      <c r="K1125" t="s">
        <v>751</v>
      </c>
      <c r="L1125">
        <v>1354</v>
      </c>
      <c r="N1125">
        <v>1010</v>
      </c>
      <c r="O1125" t="s">
        <v>237</v>
      </c>
      <c r="P1125" t="s">
        <v>237</v>
      </c>
      <c r="Q1125">
        <v>1</v>
      </c>
      <c r="X1125">
        <v>102</v>
      </c>
      <c r="Y1125">
        <v>0.28000000000000003</v>
      </c>
      <c r="Z1125">
        <v>0</v>
      </c>
      <c r="AA1125">
        <v>0</v>
      </c>
      <c r="AB1125">
        <v>0</v>
      </c>
      <c r="AC1125">
        <v>0</v>
      </c>
      <c r="AD1125">
        <v>1</v>
      </c>
      <c r="AE1125">
        <v>0</v>
      </c>
      <c r="AF1125" t="s">
        <v>3</v>
      </c>
      <c r="AG1125">
        <v>102</v>
      </c>
      <c r="AH1125">
        <v>2</v>
      </c>
      <c r="AI1125">
        <v>35868829</v>
      </c>
      <c r="AJ1125">
        <v>1167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>
      <c r="A1126">
        <f>ROW(Source!A1007)</f>
        <v>1007</v>
      </c>
      <c r="B1126">
        <v>35868839</v>
      </c>
      <c r="C1126">
        <v>35868818</v>
      </c>
      <c r="D1126">
        <v>29171808</v>
      </c>
      <c r="E1126">
        <v>1</v>
      </c>
      <c r="F1126">
        <v>1</v>
      </c>
      <c r="G1126">
        <v>1</v>
      </c>
      <c r="H1126">
        <v>3</v>
      </c>
      <c r="I1126" t="s">
        <v>752</v>
      </c>
      <c r="J1126" t="s">
        <v>753</v>
      </c>
      <c r="K1126" t="s">
        <v>754</v>
      </c>
      <c r="L1126">
        <v>1374</v>
      </c>
      <c r="N1126">
        <v>1013</v>
      </c>
      <c r="O1126" t="s">
        <v>755</v>
      </c>
      <c r="P1126" t="s">
        <v>755</v>
      </c>
      <c r="Q1126">
        <v>1</v>
      </c>
      <c r="X1126">
        <v>6.05</v>
      </c>
      <c r="Y1126">
        <v>1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0</v>
      </c>
      <c r="AF1126" t="s">
        <v>3</v>
      </c>
      <c r="AG1126">
        <v>6.05</v>
      </c>
      <c r="AH1126">
        <v>2</v>
      </c>
      <c r="AI1126">
        <v>35868830</v>
      </c>
      <c r="AJ1126">
        <v>1168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>
      <c r="A1127">
        <f>ROW(Source!A1011)</f>
        <v>1011</v>
      </c>
      <c r="B1127">
        <v>35868853</v>
      </c>
      <c r="C1127">
        <v>35868843</v>
      </c>
      <c r="D1127">
        <v>29364679</v>
      </c>
      <c r="E1127">
        <v>1</v>
      </c>
      <c r="F1127">
        <v>1</v>
      </c>
      <c r="G1127">
        <v>1</v>
      </c>
      <c r="H1127">
        <v>1</v>
      </c>
      <c r="I1127" t="s">
        <v>735</v>
      </c>
      <c r="J1127" t="s">
        <v>3</v>
      </c>
      <c r="K1127" t="s">
        <v>736</v>
      </c>
      <c r="L1127">
        <v>1369</v>
      </c>
      <c r="N1127">
        <v>1013</v>
      </c>
      <c r="O1127" t="s">
        <v>561</v>
      </c>
      <c r="P1127" t="s">
        <v>561</v>
      </c>
      <c r="Q1127">
        <v>1</v>
      </c>
      <c r="X1127">
        <v>26.24</v>
      </c>
      <c r="Y1127">
        <v>0</v>
      </c>
      <c r="Z1127">
        <v>0</v>
      </c>
      <c r="AA1127">
        <v>0</v>
      </c>
      <c r="AB1127">
        <v>9.92</v>
      </c>
      <c r="AC1127">
        <v>0</v>
      </c>
      <c r="AD1127">
        <v>1</v>
      </c>
      <c r="AE1127">
        <v>1</v>
      </c>
      <c r="AF1127" t="s">
        <v>134</v>
      </c>
      <c r="AG1127">
        <v>30.175999999999995</v>
      </c>
      <c r="AH1127">
        <v>2</v>
      </c>
      <c r="AI1127">
        <v>35868845</v>
      </c>
      <c r="AJ1127">
        <v>1169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>
      <c r="A1128">
        <f>ROW(Source!A1011)</f>
        <v>1011</v>
      </c>
      <c r="B1128">
        <v>35868854</v>
      </c>
      <c r="C1128">
        <v>35868843</v>
      </c>
      <c r="D1128">
        <v>121548</v>
      </c>
      <c r="E1128">
        <v>1</v>
      </c>
      <c r="F1128">
        <v>1</v>
      </c>
      <c r="G1128">
        <v>1</v>
      </c>
      <c r="H1128">
        <v>1</v>
      </c>
      <c r="I1128" t="s">
        <v>35</v>
      </c>
      <c r="J1128" t="s">
        <v>3</v>
      </c>
      <c r="K1128" t="s">
        <v>562</v>
      </c>
      <c r="L1128">
        <v>608254</v>
      </c>
      <c r="N1128">
        <v>1013</v>
      </c>
      <c r="O1128" t="s">
        <v>563</v>
      </c>
      <c r="P1128" t="s">
        <v>563</v>
      </c>
      <c r="Q1128">
        <v>1</v>
      </c>
      <c r="X1128">
        <v>0.03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2</v>
      </c>
      <c r="AF1128" t="s">
        <v>3</v>
      </c>
      <c r="AG1128">
        <v>0.03</v>
      </c>
      <c r="AH1128">
        <v>2</v>
      </c>
      <c r="AI1128">
        <v>35868846</v>
      </c>
      <c r="AJ1128">
        <v>1170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>
      <c r="A1129">
        <f>ROW(Source!A1011)</f>
        <v>1011</v>
      </c>
      <c r="B1129">
        <v>35868855</v>
      </c>
      <c r="C1129">
        <v>35868843</v>
      </c>
      <c r="D1129">
        <v>29172362</v>
      </c>
      <c r="E1129">
        <v>1</v>
      </c>
      <c r="F1129">
        <v>1</v>
      </c>
      <c r="G1129">
        <v>1</v>
      </c>
      <c r="H1129">
        <v>2</v>
      </c>
      <c r="I1129" t="s">
        <v>737</v>
      </c>
      <c r="J1129" t="s">
        <v>738</v>
      </c>
      <c r="K1129" t="s">
        <v>739</v>
      </c>
      <c r="L1129">
        <v>1368</v>
      </c>
      <c r="N1129">
        <v>1011</v>
      </c>
      <c r="O1129" t="s">
        <v>567</v>
      </c>
      <c r="P1129" t="s">
        <v>567</v>
      </c>
      <c r="Q1129">
        <v>1</v>
      </c>
      <c r="X1129">
        <v>0.03</v>
      </c>
      <c r="Y1129">
        <v>0</v>
      </c>
      <c r="Z1129">
        <v>134.65</v>
      </c>
      <c r="AA1129">
        <v>13.5</v>
      </c>
      <c r="AB1129">
        <v>0</v>
      </c>
      <c r="AC1129">
        <v>0</v>
      </c>
      <c r="AD1129">
        <v>1</v>
      </c>
      <c r="AE1129">
        <v>0</v>
      </c>
      <c r="AF1129" t="s">
        <v>3</v>
      </c>
      <c r="AG1129">
        <v>0.03</v>
      </c>
      <c r="AH1129">
        <v>2</v>
      </c>
      <c r="AI1129">
        <v>35868847</v>
      </c>
      <c r="AJ1129">
        <v>1171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>
      <c r="A1130">
        <f>ROW(Source!A1011)</f>
        <v>1011</v>
      </c>
      <c r="B1130">
        <v>35868856</v>
      </c>
      <c r="C1130">
        <v>35868843</v>
      </c>
      <c r="D1130">
        <v>29174913</v>
      </c>
      <c r="E1130">
        <v>1</v>
      </c>
      <c r="F1130">
        <v>1</v>
      </c>
      <c r="G1130">
        <v>1</v>
      </c>
      <c r="H1130">
        <v>2</v>
      </c>
      <c r="I1130" t="s">
        <v>578</v>
      </c>
      <c r="J1130" t="s">
        <v>579</v>
      </c>
      <c r="K1130" t="s">
        <v>580</v>
      </c>
      <c r="L1130">
        <v>1368</v>
      </c>
      <c r="N1130">
        <v>1011</v>
      </c>
      <c r="O1130" t="s">
        <v>567</v>
      </c>
      <c r="P1130" t="s">
        <v>567</v>
      </c>
      <c r="Q1130">
        <v>1</v>
      </c>
      <c r="X1130">
        <v>0.02</v>
      </c>
      <c r="Y1130">
        <v>0</v>
      </c>
      <c r="Z1130">
        <v>87.17</v>
      </c>
      <c r="AA1130">
        <v>11.6</v>
      </c>
      <c r="AB1130">
        <v>0</v>
      </c>
      <c r="AC1130">
        <v>0</v>
      </c>
      <c r="AD1130">
        <v>1</v>
      </c>
      <c r="AE1130">
        <v>0</v>
      </c>
      <c r="AF1130" t="s">
        <v>3</v>
      </c>
      <c r="AG1130">
        <v>0.02</v>
      </c>
      <c r="AH1130">
        <v>2</v>
      </c>
      <c r="AI1130">
        <v>35868848</v>
      </c>
      <c r="AJ1130">
        <v>1172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>
      <c r="A1131">
        <f>ROW(Source!A1011)</f>
        <v>1011</v>
      </c>
      <c r="B1131">
        <v>35868857</v>
      </c>
      <c r="C1131">
        <v>35868843</v>
      </c>
      <c r="D1131">
        <v>29149204</v>
      </c>
      <c r="E1131">
        <v>1</v>
      </c>
      <c r="F1131">
        <v>1</v>
      </c>
      <c r="G1131">
        <v>1</v>
      </c>
      <c r="H1131">
        <v>3</v>
      </c>
      <c r="I1131" t="s">
        <v>746</v>
      </c>
      <c r="J1131" t="s">
        <v>747</v>
      </c>
      <c r="K1131" t="s">
        <v>748</v>
      </c>
      <c r="L1131">
        <v>1348</v>
      </c>
      <c r="N1131">
        <v>1009</v>
      </c>
      <c r="O1131" t="s">
        <v>30</v>
      </c>
      <c r="P1131" t="s">
        <v>30</v>
      </c>
      <c r="Q1131">
        <v>1000</v>
      </c>
      <c r="X1131">
        <v>3.15E-3</v>
      </c>
      <c r="Y1131">
        <v>729.98</v>
      </c>
      <c r="Z1131">
        <v>0</v>
      </c>
      <c r="AA1131">
        <v>0</v>
      </c>
      <c r="AB1131">
        <v>0</v>
      </c>
      <c r="AC1131">
        <v>0</v>
      </c>
      <c r="AD1131">
        <v>1</v>
      </c>
      <c r="AE1131">
        <v>0</v>
      </c>
      <c r="AF1131" t="s">
        <v>3</v>
      </c>
      <c r="AG1131">
        <v>3.15E-3</v>
      </c>
      <c r="AH1131">
        <v>2</v>
      </c>
      <c r="AI1131">
        <v>35868849</v>
      </c>
      <c r="AJ1131">
        <v>1173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>
      <c r="A1132">
        <f>ROW(Source!A1011)</f>
        <v>1011</v>
      </c>
      <c r="B1132">
        <v>35868858</v>
      </c>
      <c r="C1132">
        <v>35868843</v>
      </c>
      <c r="D1132">
        <v>29170678</v>
      </c>
      <c r="E1132">
        <v>1</v>
      </c>
      <c r="F1132">
        <v>1</v>
      </c>
      <c r="G1132">
        <v>1</v>
      </c>
      <c r="H1132">
        <v>3</v>
      </c>
      <c r="I1132" t="s">
        <v>749</v>
      </c>
      <c r="J1132" t="s">
        <v>750</v>
      </c>
      <c r="K1132" t="s">
        <v>751</v>
      </c>
      <c r="L1132">
        <v>1354</v>
      </c>
      <c r="N1132">
        <v>1010</v>
      </c>
      <c r="O1132" t="s">
        <v>237</v>
      </c>
      <c r="P1132" t="s">
        <v>237</v>
      </c>
      <c r="Q1132">
        <v>1</v>
      </c>
      <c r="X1132">
        <v>102</v>
      </c>
      <c r="Y1132">
        <v>0.28000000000000003</v>
      </c>
      <c r="Z1132">
        <v>0</v>
      </c>
      <c r="AA1132">
        <v>0</v>
      </c>
      <c r="AB1132">
        <v>0</v>
      </c>
      <c r="AC1132">
        <v>0</v>
      </c>
      <c r="AD1132">
        <v>1</v>
      </c>
      <c r="AE1132">
        <v>0</v>
      </c>
      <c r="AF1132" t="s">
        <v>3</v>
      </c>
      <c r="AG1132">
        <v>102</v>
      </c>
      <c r="AH1132">
        <v>2</v>
      </c>
      <c r="AI1132">
        <v>35868850</v>
      </c>
      <c r="AJ1132">
        <v>1175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>
      <c r="A1133">
        <f>ROW(Source!A1011)</f>
        <v>1011</v>
      </c>
      <c r="B1133">
        <v>35868859</v>
      </c>
      <c r="C1133">
        <v>35868843</v>
      </c>
      <c r="D1133">
        <v>29171808</v>
      </c>
      <c r="E1133">
        <v>1</v>
      </c>
      <c r="F1133">
        <v>1</v>
      </c>
      <c r="G1133">
        <v>1</v>
      </c>
      <c r="H1133">
        <v>3</v>
      </c>
      <c r="I1133" t="s">
        <v>752</v>
      </c>
      <c r="J1133" t="s">
        <v>753</v>
      </c>
      <c r="K1133" t="s">
        <v>754</v>
      </c>
      <c r="L1133">
        <v>1374</v>
      </c>
      <c r="N1133">
        <v>1013</v>
      </c>
      <c r="O1133" t="s">
        <v>755</v>
      </c>
      <c r="P1133" t="s">
        <v>755</v>
      </c>
      <c r="Q1133">
        <v>1</v>
      </c>
      <c r="X1133">
        <v>5.21</v>
      </c>
      <c r="Y1133">
        <v>1</v>
      </c>
      <c r="Z1133">
        <v>0</v>
      </c>
      <c r="AA1133">
        <v>0</v>
      </c>
      <c r="AB1133">
        <v>0</v>
      </c>
      <c r="AC1133">
        <v>0</v>
      </c>
      <c r="AD1133">
        <v>1</v>
      </c>
      <c r="AE1133">
        <v>0</v>
      </c>
      <c r="AF1133" t="s">
        <v>3</v>
      </c>
      <c r="AG1133">
        <v>5.21</v>
      </c>
      <c r="AH1133">
        <v>2</v>
      </c>
      <c r="AI1133">
        <v>35868852</v>
      </c>
      <c r="AJ1133">
        <v>1177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>
      <c r="A1134">
        <f>ROW(Source!A1014)</f>
        <v>1014</v>
      </c>
      <c r="B1134">
        <v>35868868</v>
      </c>
      <c r="C1134">
        <v>35868862</v>
      </c>
      <c r="D1134">
        <v>18442760</v>
      </c>
      <c r="E1134">
        <v>1</v>
      </c>
      <c r="F1134">
        <v>1</v>
      </c>
      <c r="G1134">
        <v>1</v>
      </c>
      <c r="H1134">
        <v>1</v>
      </c>
      <c r="I1134" t="s">
        <v>816</v>
      </c>
      <c r="J1134" t="s">
        <v>3</v>
      </c>
      <c r="K1134" t="s">
        <v>817</v>
      </c>
      <c r="L1134">
        <v>1369</v>
      </c>
      <c r="N1134">
        <v>1013</v>
      </c>
      <c r="O1134" t="s">
        <v>561</v>
      </c>
      <c r="P1134" t="s">
        <v>561</v>
      </c>
      <c r="Q1134">
        <v>1</v>
      </c>
      <c r="X1134">
        <v>26.04</v>
      </c>
      <c r="Y1134">
        <v>0</v>
      </c>
      <c r="Z1134">
        <v>0</v>
      </c>
      <c r="AA1134">
        <v>0</v>
      </c>
      <c r="AB1134">
        <v>354.22</v>
      </c>
      <c r="AC1134">
        <v>0</v>
      </c>
      <c r="AD1134">
        <v>1</v>
      </c>
      <c r="AE1134">
        <v>1</v>
      </c>
      <c r="AF1134" t="s">
        <v>134</v>
      </c>
      <c r="AG1134">
        <v>29.945999999999998</v>
      </c>
      <c r="AH1134">
        <v>2</v>
      </c>
      <c r="AI1134">
        <v>35868863</v>
      </c>
      <c r="AJ1134">
        <v>1178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>
      <c r="A1135">
        <f>ROW(Source!A1014)</f>
        <v>1014</v>
      </c>
      <c r="B1135">
        <v>35868869</v>
      </c>
      <c r="C1135">
        <v>35868862</v>
      </c>
      <c r="D1135">
        <v>29173472</v>
      </c>
      <c r="E1135">
        <v>1</v>
      </c>
      <c r="F1135">
        <v>1</v>
      </c>
      <c r="G1135">
        <v>1</v>
      </c>
      <c r="H1135">
        <v>2</v>
      </c>
      <c r="I1135" t="s">
        <v>624</v>
      </c>
      <c r="J1135" t="s">
        <v>625</v>
      </c>
      <c r="K1135" t="s">
        <v>626</v>
      </c>
      <c r="L1135">
        <v>1368</v>
      </c>
      <c r="N1135">
        <v>1011</v>
      </c>
      <c r="O1135" t="s">
        <v>567</v>
      </c>
      <c r="P1135" t="s">
        <v>567</v>
      </c>
      <c r="Q1135">
        <v>1</v>
      </c>
      <c r="X1135">
        <v>7.3</v>
      </c>
      <c r="Y1135">
        <v>0</v>
      </c>
      <c r="Z1135">
        <v>3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 t="s">
        <v>133</v>
      </c>
      <c r="AG1135">
        <v>9.125</v>
      </c>
      <c r="AH1135">
        <v>2</v>
      </c>
      <c r="AI1135">
        <v>35868864</v>
      </c>
      <c r="AJ1135">
        <v>1179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>
      <c r="A1136">
        <f>ROW(Source!A1014)</f>
        <v>1014</v>
      </c>
      <c r="B1136">
        <v>35868870</v>
      </c>
      <c r="C1136">
        <v>35868862</v>
      </c>
      <c r="D1136">
        <v>29174580</v>
      </c>
      <c r="E1136">
        <v>1</v>
      </c>
      <c r="F1136">
        <v>1</v>
      </c>
      <c r="G1136">
        <v>1</v>
      </c>
      <c r="H1136">
        <v>2</v>
      </c>
      <c r="I1136" t="s">
        <v>679</v>
      </c>
      <c r="J1136" t="s">
        <v>680</v>
      </c>
      <c r="K1136" t="s">
        <v>681</v>
      </c>
      <c r="L1136">
        <v>1368</v>
      </c>
      <c r="N1136">
        <v>1011</v>
      </c>
      <c r="O1136" t="s">
        <v>567</v>
      </c>
      <c r="P1136" t="s">
        <v>567</v>
      </c>
      <c r="Q1136">
        <v>1</v>
      </c>
      <c r="X1136">
        <v>7.3</v>
      </c>
      <c r="Y1136">
        <v>0</v>
      </c>
      <c r="Z1136">
        <v>2.08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 t="s">
        <v>133</v>
      </c>
      <c r="AG1136">
        <v>9.125</v>
      </c>
      <c r="AH1136">
        <v>2</v>
      </c>
      <c r="AI1136">
        <v>35868865</v>
      </c>
      <c r="AJ1136">
        <v>1180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>
      <c r="A1137">
        <f>ROW(Source!A1014)</f>
        <v>1014</v>
      </c>
      <c r="B1137">
        <v>35868871</v>
      </c>
      <c r="C1137">
        <v>35868862</v>
      </c>
      <c r="D1137">
        <v>29174613</v>
      </c>
      <c r="E1137">
        <v>1</v>
      </c>
      <c r="F1137">
        <v>1</v>
      </c>
      <c r="G1137">
        <v>1</v>
      </c>
      <c r="H1137">
        <v>2</v>
      </c>
      <c r="I1137" t="s">
        <v>818</v>
      </c>
      <c r="J1137" t="s">
        <v>819</v>
      </c>
      <c r="K1137" t="s">
        <v>820</v>
      </c>
      <c r="L1137">
        <v>1368</v>
      </c>
      <c r="N1137">
        <v>1011</v>
      </c>
      <c r="O1137" t="s">
        <v>567</v>
      </c>
      <c r="P1137" t="s">
        <v>567</v>
      </c>
      <c r="Q1137">
        <v>1</v>
      </c>
      <c r="X1137">
        <v>1.46</v>
      </c>
      <c r="Y1137">
        <v>0</v>
      </c>
      <c r="Z1137">
        <v>0.14000000000000001</v>
      </c>
      <c r="AA1137">
        <v>0</v>
      </c>
      <c r="AB1137">
        <v>0</v>
      </c>
      <c r="AC1137">
        <v>0</v>
      </c>
      <c r="AD1137">
        <v>1</v>
      </c>
      <c r="AE1137">
        <v>0</v>
      </c>
      <c r="AF1137" t="s">
        <v>133</v>
      </c>
      <c r="AG1137">
        <v>1.825</v>
      </c>
      <c r="AH1137">
        <v>2</v>
      </c>
      <c r="AI1137">
        <v>35868866</v>
      </c>
      <c r="AJ1137">
        <v>1181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>
      <c r="A1138">
        <f>ROW(Source!A1014)</f>
        <v>1014</v>
      </c>
      <c r="B1138">
        <v>35868872</v>
      </c>
      <c r="C1138">
        <v>35868862</v>
      </c>
      <c r="D1138">
        <v>29174913</v>
      </c>
      <c r="E1138">
        <v>1</v>
      </c>
      <c r="F1138">
        <v>1</v>
      </c>
      <c r="G1138">
        <v>1</v>
      </c>
      <c r="H1138">
        <v>2</v>
      </c>
      <c r="I1138" t="s">
        <v>578</v>
      </c>
      <c r="J1138" t="s">
        <v>579</v>
      </c>
      <c r="K1138" t="s">
        <v>580</v>
      </c>
      <c r="L1138">
        <v>1368</v>
      </c>
      <c r="N1138">
        <v>1011</v>
      </c>
      <c r="O1138" t="s">
        <v>567</v>
      </c>
      <c r="P1138" t="s">
        <v>567</v>
      </c>
      <c r="Q1138">
        <v>1</v>
      </c>
      <c r="X1138">
        <v>0.14000000000000001</v>
      </c>
      <c r="Y1138">
        <v>0</v>
      </c>
      <c r="Z1138">
        <v>87.17</v>
      </c>
      <c r="AA1138">
        <v>11.6</v>
      </c>
      <c r="AB1138">
        <v>0</v>
      </c>
      <c r="AC1138">
        <v>0</v>
      </c>
      <c r="AD1138">
        <v>1</v>
      </c>
      <c r="AE1138">
        <v>0</v>
      </c>
      <c r="AF1138" t="s">
        <v>133</v>
      </c>
      <c r="AG1138">
        <v>0.17500000000000002</v>
      </c>
      <c r="AH1138">
        <v>2</v>
      </c>
      <c r="AI1138">
        <v>35868867</v>
      </c>
      <c r="AJ1138">
        <v>1182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>
      <c r="A1139">
        <f>ROW(Source!A1014)</f>
        <v>1014</v>
      </c>
      <c r="B1139">
        <v>35868873</v>
      </c>
      <c r="C1139">
        <v>35868862</v>
      </c>
      <c r="D1139">
        <v>29114699</v>
      </c>
      <c r="E1139">
        <v>1</v>
      </c>
      <c r="F1139">
        <v>1</v>
      </c>
      <c r="G1139">
        <v>1</v>
      </c>
      <c r="H1139">
        <v>3</v>
      </c>
      <c r="I1139" t="s">
        <v>353</v>
      </c>
      <c r="J1139" t="s">
        <v>355</v>
      </c>
      <c r="K1139" t="s">
        <v>354</v>
      </c>
      <c r="L1139">
        <v>1354</v>
      </c>
      <c r="N1139">
        <v>1010</v>
      </c>
      <c r="O1139" t="s">
        <v>237</v>
      </c>
      <c r="P1139" t="s">
        <v>237</v>
      </c>
      <c r="Q1139">
        <v>1</v>
      </c>
      <c r="X1139">
        <v>0</v>
      </c>
      <c r="Y1139">
        <v>0.05</v>
      </c>
      <c r="Z1139">
        <v>0</v>
      </c>
      <c r="AA1139">
        <v>0</v>
      </c>
      <c r="AB1139">
        <v>0</v>
      </c>
      <c r="AC1139">
        <v>1</v>
      </c>
      <c r="AD1139">
        <v>0</v>
      </c>
      <c r="AE1139">
        <v>0</v>
      </c>
      <c r="AF1139" t="s">
        <v>3</v>
      </c>
      <c r="AG1139">
        <v>0</v>
      </c>
      <c r="AH1139">
        <v>3</v>
      </c>
      <c r="AI1139">
        <v>-1</v>
      </c>
      <c r="AJ1139" t="s">
        <v>3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>
      <c r="A1140">
        <f>ROW(Source!A1014)</f>
        <v>1014</v>
      </c>
      <c r="B1140">
        <v>35868874</v>
      </c>
      <c r="C1140">
        <v>35868862</v>
      </c>
      <c r="D1140">
        <v>29114469</v>
      </c>
      <c r="E1140">
        <v>1</v>
      </c>
      <c r="F1140">
        <v>1</v>
      </c>
      <c r="G1140">
        <v>1</v>
      </c>
      <c r="H1140">
        <v>3</v>
      </c>
      <c r="I1140" t="s">
        <v>977</v>
      </c>
      <c r="J1140" t="s">
        <v>978</v>
      </c>
      <c r="K1140" t="s">
        <v>979</v>
      </c>
      <c r="L1140">
        <v>1358</v>
      </c>
      <c r="N1140">
        <v>1010</v>
      </c>
      <c r="O1140" t="s">
        <v>652</v>
      </c>
      <c r="P1140" t="s">
        <v>652</v>
      </c>
      <c r="Q1140">
        <v>10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1</v>
      </c>
      <c r="AD1140">
        <v>0</v>
      </c>
      <c r="AE1140">
        <v>0</v>
      </c>
      <c r="AF1140" t="s">
        <v>3</v>
      </c>
      <c r="AG1140">
        <v>0</v>
      </c>
      <c r="AH1140">
        <v>3</v>
      </c>
      <c r="AI1140">
        <v>-1</v>
      </c>
      <c r="AJ1140" t="s">
        <v>3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>
      <c r="A1141">
        <f>ROW(Source!A1014)</f>
        <v>1014</v>
      </c>
      <c r="B1141">
        <v>35868875</v>
      </c>
      <c r="C1141">
        <v>35868862</v>
      </c>
      <c r="D1141">
        <v>29129603</v>
      </c>
      <c r="E1141">
        <v>1</v>
      </c>
      <c r="F1141">
        <v>1</v>
      </c>
      <c r="G1141">
        <v>1</v>
      </c>
      <c r="H1141">
        <v>3</v>
      </c>
      <c r="I1141" t="s">
        <v>980</v>
      </c>
      <c r="J1141" t="s">
        <v>981</v>
      </c>
      <c r="K1141" t="s">
        <v>982</v>
      </c>
      <c r="L1141">
        <v>1301</v>
      </c>
      <c r="N1141">
        <v>1003</v>
      </c>
      <c r="O1141" t="s">
        <v>142</v>
      </c>
      <c r="P1141" t="s">
        <v>142</v>
      </c>
      <c r="Q1141">
        <v>1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1</v>
      </c>
      <c r="AD1141">
        <v>0</v>
      </c>
      <c r="AE1141">
        <v>0</v>
      </c>
      <c r="AF1141" t="s">
        <v>3</v>
      </c>
      <c r="AG1141">
        <v>0</v>
      </c>
      <c r="AH1141">
        <v>3</v>
      </c>
      <c r="AI1141">
        <v>-1</v>
      </c>
      <c r="AJ1141" t="s">
        <v>3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>
      <c r="A1142">
        <f>ROW(Source!A1014)</f>
        <v>1014</v>
      </c>
      <c r="B1142">
        <v>35868876</v>
      </c>
      <c r="C1142">
        <v>35868862</v>
      </c>
      <c r="D1142">
        <v>29129518</v>
      </c>
      <c r="E1142">
        <v>1</v>
      </c>
      <c r="F1142">
        <v>1</v>
      </c>
      <c r="G1142">
        <v>1</v>
      </c>
      <c r="H1142">
        <v>3</v>
      </c>
      <c r="I1142" t="s">
        <v>983</v>
      </c>
      <c r="J1142" t="s">
        <v>984</v>
      </c>
      <c r="K1142" t="s">
        <v>985</v>
      </c>
      <c r="L1142">
        <v>1301</v>
      </c>
      <c r="N1142">
        <v>1003</v>
      </c>
      <c r="O1142" t="s">
        <v>142</v>
      </c>
      <c r="P1142" t="s">
        <v>142</v>
      </c>
      <c r="Q1142">
        <v>1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1</v>
      </c>
      <c r="AD1142">
        <v>0</v>
      </c>
      <c r="AE1142">
        <v>0</v>
      </c>
      <c r="AF1142" t="s">
        <v>3</v>
      </c>
      <c r="AG1142">
        <v>0</v>
      </c>
      <c r="AH1142">
        <v>3</v>
      </c>
      <c r="AI1142">
        <v>-1</v>
      </c>
      <c r="AJ1142" t="s">
        <v>3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>
      <c r="A1143">
        <f>ROW(Source!A1014)</f>
        <v>1014</v>
      </c>
      <c r="B1143">
        <v>35868877</v>
      </c>
      <c r="C1143">
        <v>35868862</v>
      </c>
      <c r="D1143">
        <v>29129521</v>
      </c>
      <c r="E1143">
        <v>1</v>
      </c>
      <c r="F1143">
        <v>1</v>
      </c>
      <c r="G1143">
        <v>1</v>
      </c>
      <c r="H1143">
        <v>3</v>
      </c>
      <c r="I1143" t="s">
        <v>986</v>
      </c>
      <c r="J1143" t="s">
        <v>987</v>
      </c>
      <c r="K1143" t="s">
        <v>988</v>
      </c>
      <c r="L1143">
        <v>1327</v>
      </c>
      <c r="N1143">
        <v>1005</v>
      </c>
      <c r="O1143" t="s">
        <v>155</v>
      </c>
      <c r="P1143" t="s">
        <v>155</v>
      </c>
      <c r="Q1143">
        <v>1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</v>
      </c>
      <c r="AD1143">
        <v>0</v>
      </c>
      <c r="AE1143">
        <v>0</v>
      </c>
      <c r="AF1143" t="s">
        <v>3</v>
      </c>
      <c r="AG1143">
        <v>0</v>
      </c>
      <c r="AH1143">
        <v>3</v>
      </c>
      <c r="AI1143">
        <v>-1</v>
      </c>
      <c r="AJ1143" t="s">
        <v>3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>
      <c r="A1144">
        <f>ROW(Source!A1019)</f>
        <v>1019</v>
      </c>
      <c r="B1144">
        <v>35868886</v>
      </c>
      <c r="C1144">
        <v>35868882</v>
      </c>
      <c r="D1144">
        <v>18442760</v>
      </c>
      <c r="E1144">
        <v>1</v>
      </c>
      <c r="F1144">
        <v>1</v>
      </c>
      <c r="G1144">
        <v>1</v>
      </c>
      <c r="H1144">
        <v>1</v>
      </c>
      <c r="I1144" t="s">
        <v>816</v>
      </c>
      <c r="J1144" t="s">
        <v>3</v>
      </c>
      <c r="K1144" t="s">
        <v>817</v>
      </c>
      <c r="L1144">
        <v>1369</v>
      </c>
      <c r="N1144">
        <v>1013</v>
      </c>
      <c r="O1144" t="s">
        <v>561</v>
      </c>
      <c r="P1144" t="s">
        <v>561</v>
      </c>
      <c r="Q1144">
        <v>1</v>
      </c>
      <c r="X1144">
        <v>36.53</v>
      </c>
      <c r="Y1144">
        <v>0</v>
      </c>
      <c r="Z1144">
        <v>0</v>
      </c>
      <c r="AA1144">
        <v>0</v>
      </c>
      <c r="AB1144">
        <v>354.22</v>
      </c>
      <c r="AC1144">
        <v>0</v>
      </c>
      <c r="AD1144">
        <v>1</v>
      </c>
      <c r="AE1144">
        <v>1</v>
      </c>
      <c r="AF1144" t="s">
        <v>134</v>
      </c>
      <c r="AG1144">
        <v>42.009499999999996</v>
      </c>
      <c r="AH1144">
        <v>2</v>
      </c>
      <c r="AI1144">
        <v>35868883</v>
      </c>
      <c r="AJ1144">
        <v>1183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>
      <c r="A1145">
        <f>ROW(Source!A1019)</f>
        <v>1019</v>
      </c>
      <c r="B1145">
        <v>35868887</v>
      </c>
      <c r="C1145">
        <v>35868882</v>
      </c>
      <c r="D1145">
        <v>29109376</v>
      </c>
      <c r="E1145">
        <v>1</v>
      </c>
      <c r="F1145">
        <v>1</v>
      </c>
      <c r="G1145">
        <v>1</v>
      </c>
      <c r="H1145">
        <v>3</v>
      </c>
      <c r="I1145" t="s">
        <v>328</v>
      </c>
      <c r="J1145" t="s">
        <v>330</v>
      </c>
      <c r="K1145" t="s">
        <v>329</v>
      </c>
      <c r="L1145">
        <v>1346</v>
      </c>
      <c r="N1145">
        <v>1009</v>
      </c>
      <c r="O1145" t="s">
        <v>160</v>
      </c>
      <c r="P1145" t="s">
        <v>160</v>
      </c>
      <c r="Q1145">
        <v>1</v>
      </c>
      <c r="X1145">
        <v>0</v>
      </c>
      <c r="Y1145">
        <v>4894.54</v>
      </c>
      <c r="Z1145">
        <v>0</v>
      </c>
      <c r="AA1145">
        <v>0</v>
      </c>
      <c r="AB1145">
        <v>0</v>
      </c>
      <c r="AC1145">
        <v>1</v>
      </c>
      <c r="AD1145">
        <v>0</v>
      </c>
      <c r="AE1145">
        <v>0</v>
      </c>
      <c r="AF1145" t="s">
        <v>3</v>
      </c>
      <c r="AG1145">
        <v>0</v>
      </c>
      <c r="AH1145">
        <v>2</v>
      </c>
      <c r="AI1145">
        <v>35868884</v>
      </c>
      <c r="AJ1145">
        <v>1184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>
      <c r="A1146">
        <f>ROW(Source!A1019)</f>
        <v>1019</v>
      </c>
      <c r="B1146">
        <v>35868888</v>
      </c>
      <c r="C1146">
        <v>35868882</v>
      </c>
      <c r="D1146">
        <v>29109730</v>
      </c>
      <c r="E1146">
        <v>1</v>
      </c>
      <c r="F1146">
        <v>1</v>
      </c>
      <c r="G1146">
        <v>1</v>
      </c>
      <c r="H1146">
        <v>3</v>
      </c>
      <c r="I1146" t="s">
        <v>332</v>
      </c>
      <c r="J1146" t="s">
        <v>334</v>
      </c>
      <c r="K1146" t="s">
        <v>333</v>
      </c>
      <c r="L1146">
        <v>1327</v>
      </c>
      <c r="N1146">
        <v>1005</v>
      </c>
      <c r="O1146" t="s">
        <v>155</v>
      </c>
      <c r="P1146" t="s">
        <v>155</v>
      </c>
      <c r="Q1146">
        <v>1</v>
      </c>
      <c r="X1146">
        <v>0</v>
      </c>
      <c r="Y1146">
        <v>37.299999999999997</v>
      </c>
      <c r="Z1146">
        <v>0</v>
      </c>
      <c r="AA1146">
        <v>0</v>
      </c>
      <c r="AB1146">
        <v>0</v>
      </c>
      <c r="AC1146">
        <v>1</v>
      </c>
      <c r="AD1146">
        <v>0</v>
      </c>
      <c r="AE1146">
        <v>0</v>
      </c>
      <c r="AF1146" t="s">
        <v>3</v>
      </c>
      <c r="AG1146">
        <v>0</v>
      </c>
      <c r="AH1146">
        <v>2</v>
      </c>
      <c r="AI1146">
        <v>35868885</v>
      </c>
      <c r="AJ1146">
        <v>1185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>
      <c r="A1147">
        <f>ROW(Source!A1022)</f>
        <v>1022</v>
      </c>
      <c r="B1147">
        <v>35868899</v>
      </c>
      <c r="C1147">
        <v>35868891</v>
      </c>
      <c r="D1147">
        <v>29364679</v>
      </c>
      <c r="E1147">
        <v>1</v>
      </c>
      <c r="F1147">
        <v>1</v>
      </c>
      <c r="G1147">
        <v>1</v>
      </c>
      <c r="H1147">
        <v>1</v>
      </c>
      <c r="I1147" t="s">
        <v>735</v>
      </c>
      <c r="J1147" t="s">
        <v>3</v>
      </c>
      <c r="K1147" t="s">
        <v>736</v>
      </c>
      <c r="L1147">
        <v>1369</v>
      </c>
      <c r="N1147">
        <v>1013</v>
      </c>
      <c r="O1147" t="s">
        <v>561</v>
      </c>
      <c r="P1147" t="s">
        <v>561</v>
      </c>
      <c r="Q1147">
        <v>1</v>
      </c>
      <c r="X1147">
        <v>94.4</v>
      </c>
      <c r="Y1147">
        <v>0</v>
      </c>
      <c r="Z1147">
        <v>0</v>
      </c>
      <c r="AA1147">
        <v>0</v>
      </c>
      <c r="AB1147">
        <v>316.85000000000002</v>
      </c>
      <c r="AC1147">
        <v>0</v>
      </c>
      <c r="AD1147">
        <v>1</v>
      </c>
      <c r="AE1147">
        <v>1</v>
      </c>
      <c r="AF1147" t="s">
        <v>134</v>
      </c>
      <c r="AG1147">
        <v>108.56</v>
      </c>
      <c r="AH1147">
        <v>2</v>
      </c>
      <c r="AI1147">
        <v>35868892</v>
      </c>
      <c r="AJ1147">
        <v>1186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>
      <c r="A1148">
        <f>ROW(Source!A1022)</f>
        <v>1022</v>
      </c>
      <c r="B1148">
        <v>35868900</v>
      </c>
      <c r="C1148">
        <v>35868891</v>
      </c>
      <c r="D1148">
        <v>121548</v>
      </c>
      <c r="E1148">
        <v>1</v>
      </c>
      <c r="F1148">
        <v>1</v>
      </c>
      <c r="G1148">
        <v>1</v>
      </c>
      <c r="H1148">
        <v>1</v>
      </c>
      <c r="I1148" t="s">
        <v>35</v>
      </c>
      <c r="J1148" t="s">
        <v>3</v>
      </c>
      <c r="K1148" t="s">
        <v>562</v>
      </c>
      <c r="L1148">
        <v>608254</v>
      </c>
      <c r="N1148">
        <v>1013</v>
      </c>
      <c r="O1148" t="s">
        <v>563</v>
      </c>
      <c r="P1148" t="s">
        <v>563</v>
      </c>
      <c r="Q1148">
        <v>1</v>
      </c>
      <c r="X1148">
        <v>0.2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2</v>
      </c>
      <c r="AF1148" t="s">
        <v>3</v>
      </c>
      <c r="AG1148">
        <v>0.2</v>
      </c>
      <c r="AH1148">
        <v>2</v>
      </c>
      <c r="AI1148">
        <v>35868893</v>
      </c>
      <c r="AJ1148">
        <v>1187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>
      <c r="A1149">
        <f>ROW(Source!A1022)</f>
        <v>1022</v>
      </c>
      <c r="B1149">
        <v>35868901</v>
      </c>
      <c r="C1149">
        <v>35868891</v>
      </c>
      <c r="D1149">
        <v>29172362</v>
      </c>
      <c r="E1149">
        <v>1</v>
      </c>
      <c r="F1149">
        <v>1</v>
      </c>
      <c r="G1149">
        <v>1</v>
      </c>
      <c r="H1149">
        <v>2</v>
      </c>
      <c r="I1149" t="s">
        <v>737</v>
      </c>
      <c r="J1149" t="s">
        <v>738</v>
      </c>
      <c r="K1149" t="s">
        <v>739</v>
      </c>
      <c r="L1149">
        <v>1368</v>
      </c>
      <c r="N1149">
        <v>1011</v>
      </c>
      <c r="O1149" t="s">
        <v>567</v>
      </c>
      <c r="P1149" t="s">
        <v>567</v>
      </c>
      <c r="Q1149">
        <v>1</v>
      </c>
      <c r="X1149">
        <v>0.2</v>
      </c>
      <c r="Y1149">
        <v>0</v>
      </c>
      <c r="Z1149">
        <v>134.65</v>
      </c>
      <c r="AA1149">
        <v>13.5</v>
      </c>
      <c r="AB1149">
        <v>0</v>
      </c>
      <c r="AC1149">
        <v>0</v>
      </c>
      <c r="AD1149">
        <v>1</v>
      </c>
      <c r="AE1149">
        <v>0</v>
      </c>
      <c r="AF1149" t="s">
        <v>3</v>
      </c>
      <c r="AG1149">
        <v>0.2</v>
      </c>
      <c r="AH1149">
        <v>2</v>
      </c>
      <c r="AI1149">
        <v>35868894</v>
      </c>
      <c r="AJ1149">
        <v>1188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>
      <c r="A1150">
        <f>ROW(Source!A1022)</f>
        <v>1022</v>
      </c>
      <c r="B1150">
        <v>35868902</v>
      </c>
      <c r="C1150">
        <v>35868891</v>
      </c>
      <c r="D1150">
        <v>29174913</v>
      </c>
      <c r="E1150">
        <v>1</v>
      </c>
      <c r="F1150">
        <v>1</v>
      </c>
      <c r="G1150">
        <v>1</v>
      </c>
      <c r="H1150">
        <v>2</v>
      </c>
      <c r="I1150" t="s">
        <v>578</v>
      </c>
      <c r="J1150" t="s">
        <v>579</v>
      </c>
      <c r="K1150" t="s">
        <v>580</v>
      </c>
      <c r="L1150">
        <v>1368</v>
      </c>
      <c r="N1150">
        <v>1011</v>
      </c>
      <c r="O1150" t="s">
        <v>567</v>
      </c>
      <c r="P1150" t="s">
        <v>567</v>
      </c>
      <c r="Q1150">
        <v>1</v>
      </c>
      <c r="X1150">
        <v>0.2</v>
      </c>
      <c r="Y1150">
        <v>0</v>
      </c>
      <c r="Z1150">
        <v>87.17</v>
      </c>
      <c r="AA1150">
        <v>11.6</v>
      </c>
      <c r="AB1150">
        <v>0</v>
      </c>
      <c r="AC1150">
        <v>0</v>
      </c>
      <c r="AD1150">
        <v>1</v>
      </c>
      <c r="AE1150">
        <v>0</v>
      </c>
      <c r="AF1150" t="s">
        <v>3</v>
      </c>
      <c r="AG1150">
        <v>0.2</v>
      </c>
      <c r="AH1150">
        <v>2</v>
      </c>
      <c r="AI1150">
        <v>35868895</v>
      </c>
      <c r="AJ1150">
        <v>1189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>
      <c r="A1151">
        <f>ROW(Source!A1022)</f>
        <v>1022</v>
      </c>
      <c r="B1151">
        <v>35868903</v>
      </c>
      <c r="C1151">
        <v>35868891</v>
      </c>
      <c r="D1151">
        <v>29164111</v>
      </c>
      <c r="E1151">
        <v>1</v>
      </c>
      <c r="F1151">
        <v>1</v>
      </c>
      <c r="G1151">
        <v>1</v>
      </c>
      <c r="H1151">
        <v>3</v>
      </c>
      <c r="I1151" t="s">
        <v>783</v>
      </c>
      <c r="J1151" t="s">
        <v>784</v>
      </c>
      <c r="K1151" t="s">
        <v>785</v>
      </c>
      <c r="L1151">
        <v>1355</v>
      </c>
      <c r="N1151">
        <v>1010</v>
      </c>
      <c r="O1151" t="s">
        <v>58</v>
      </c>
      <c r="P1151" t="s">
        <v>58</v>
      </c>
      <c r="Q1151">
        <v>100</v>
      </c>
      <c r="X1151">
        <v>1.02</v>
      </c>
      <c r="Y1151">
        <v>100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0</v>
      </c>
      <c r="AF1151" t="s">
        <v>3</v>
      </c>
      <c r="AG1151">
        <v>1.02</v>
      </c>
      <c r="AH1151">
        <v>2</v>
      </c>
      <c r="AI1151">
        <v>35868896</v>
      </c>
      <c r="AJ1151">
        <v>1190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>
      <c r="A1152">
        <f>ROW(Source!A1022)</f>
        <v>1022</v>
      </c>
      <c r="B1152">
        <v>35868904</v>
      </c>
      <c r="C1152">
        <v>35868891</v>
      </c>
      <c r="D1152">
        <v>29171808</v>
      </c>
      <c r="E1152">
        <v>1</v>
      </c>
      <c r="F1152">
        <v>1</v>
      </c>
      <c r="G1152">
        <v>1</v>
      </c>
      <c r="H1152">
        <v>3</v>
      </c>
      <c r="I1152" t="s">
        <v>752</v>
      </c>
      <c r="J1152" t="s">
        <v>753</v>
      </c>
      <c r="K1152" t="s">
        <v>754</v>
      </c>
      <c r="L1152">
        <v>1374</v>
      </c>
      <c r="N1152">
        <v>1013</v>
      </c>
      <c r="O1152" t="s">
        <v>755</v>
      </c>
      <c r="P1152" t="s">
        <v>755</v>
      </c>
      <c r="Q1152">
        <v>1</v>
      </c>
      <c r="X1152">
        <v>18.73</v>
      </c>
      <c r="Y1152">
        <v>1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18.73</v>
      </c>
      <c r="AH1152">
        <v>2</v>
      </c>
      <c r="AI1152">
        <v>35868897</v>
      </c>
      <c r="AJ1152">
        <v>1192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>
      <c r="A1153">
        <f>ROW(Source!A1097)</f>
        <v>1097</v>
      </c>
      <c r="B1153">
        <v>35868909</v>
      </c>
      <c r="C1153">
        <v>35868906</v>
      </c>
      <c r="D1153">
        <v>18406804</v>
      </c>
      <c r="E1153">
        <v>1</v>
      </c>
      <c r="F1153">
        <v>1</v>
      </c>
      <c r="G1153">
        <v>1</v>
      </c>
      <c r="H1153">
        <v>1</v>
      </c>
      <c r="I1153" t="s">
        <v>559</v>
      </c>
      <c r="J1153" t="s">
        <v>3</v>
      </c>
      <c r="K1153" t="s">
        <v>560</v>
      </c>
      <c r="L1153">
        <v>1369</v>
      </c>
      <c r="N1153">
        <v>1013</v>
      </c>
      <c r="O1153" t="s">
        <v>561</v>
      </c>
      <c r="P1153" t="s">
        <v>561</v>
      </c>
      <c r="Q1153">
        <v>1</v>
      </c>
      <c r="X1153">
        <v>7.67</v>
      </c>
      <c r="Y1153">
        <v>0</v>
      </c>
      <c r="Z1153">
        <v>0</v>
      </c>
      <c r="AA1153">
        <v>0</v>
      </c>
      <c r="AB1153">
        <v>249.14</v>
      </c>
      <c r="AC1153">
        <v>0</v>
      </c>
      <c r="AD1153">
        <v>1</v>
      </c>
      <c r="AE1153">
        <v>1</v>
      </c>
      <c r="AF1153" t="s">
        <v>3</v>
      </c>
      <c r="AG1153">
        <v>7.67</v>
      </c>
      <c r="AH1153">
        <v>2</v>
      </c>
      <c r="AI1153">
        <v>35868907</v>
      </c>
      <c r="AJ1153">
        <v>1193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>
      <c r="A1154">
        <f>ROW(Source!A1097)</f>
        <v>1097</v>
      </c>
      <c r="B1154">
        <v>35868910</v>
      </c>
      <c r="C1154">
        <v>35868906</v>
      </c>
      <c r="D1154">
        <v>29164349</v>
      </c>
      <c r="E1154">
        <v>1</v>
      </c>
      <c r="F1154">
        <v>1</v>
      </c>
      <c r="G1154">
        <v>1</v>
      </c>
      <c r="H1154">
        <v>3</v>
      </c>
      <c r="I1154" t="s">
        <v>28</v>
      </c>
      <c r="J1154" t="s">
        <v>31</v>
      </c>
      <c r="K1154" t="s">
        <v>29</v>
      </c>
      <c r="L1154">
        <v>1348</v>
      </c>
      <c r="N1154">
        <v>1009</v>
      </c>
      <c r="O1154" t="s">
        <v>30</v>
      </c>
      <c r="P1154" t="s">
        <v>30</v>
      </c>
      <c r="Q1154">
        <v>1000</v>
      </c>
      <c r="X1154">
        <v>0.7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 t="s">
        <v>3</v>
      </c>
      <c r="AG1154">
        <v>0.7</v>
      </c>
      <c r="AH1154">
        <v>2</v>
      </c>
      <c r="AI1154">
        <v>35868908</v>
      </c>
      <c r="AJ1154">
        <v>1194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>
      <c r="A1155">
        <f>ROW(Source!A1099)</f>
        <v>1099</v>
      </c>
      <c r="B1155">
        <v>35868917</v>
      </c>
      <c r="C1155">
        <v>35868912</v>
      </c>
      <c r="D1155">
        <v>18406804</v>
      </c>
      <c r="E1155">
        <v>1</v>
      </c>
      <c r="F1155">
        <v>1</v>
      </c>
      <c r="G1155">
        <v>1</v>
      </c>
      <c r="H1155">
        <v>1</v>
      </c>
      <c r="I1155" t="s">
        <v>559</v>
      </c>
      <c r="J1155" t="s">
        <v>3</v>
      </c>
      <c r="K1155" t="s">
        <v>560</v>
      </c>
      <c r="L1155">
        <v>1369</v>
      </c>
      <c r="N1155">
        <v>1013</v>
      </c>
      <c r="O1155" t="s">
        <v>561</v>
      </c>
      <c r="P1155" t="s">
        <v>561</v>
      </c>
      <c r="Q1155">
        <v>1</v>
      </c>
      <c r="X1155">
        <v>11.39</v>
      </c>
      <c r="Y1155">
        <v>0</v>
      </c>
      <c r="Z1155">
        <v>0</v>
      </c>
      <c r="AA1155">
        <v>0</v>
      </c>
      <c r="AB1155">
        <v>7.8</v>
      </c>
      <c r="AC1155">
        <v>0</v>
      </c>
      <c r="AD1155">
        <v>1</v>
      </c>
      <c r="AE1155">
        <v>1</v>
      </c>
      <c r="AF1155" t="s">
        <v>3</v>
      </c>
      <c r="AG1155">
        <v>11.39</v>
      </c>
      <c r="AH1155">
        <v>2</v>
      </c>
      <c r="AI1155">
        <v>35868913</v>
      </c>
      <c r="AJ1155">
        <v>1195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>
      <c r="A1156">
        <f>ROW(Source!A1099)</f>
        <v>1099</v>
      </c>
      <c r="B1156">
        <v>35868918</v>
      </c>
      <c r="C1156">
        <v>35868912</v>
      </c>
      <c r="D1156">
        <v>121548</v>
      </c>
      <c r="E1156">
        <v>1</v>
      </c>
      <c r="F1156">
        <v>1</v>
      </c>
      <c r="G1156">
        <v>1</v>
      </c>
      <c r="H1156">
        <v>1</v>
      </c>
      <c r="I1156" t="s">
        <v>35</v>
      </c>
      <c r="J1156" t="s">
        <v>3</v>
      </c>
      <c r="K1156" t="s">
        <v>562</v>
      </c>
      <c r="L1156">
        <v>608254</v>
      </c>
      <c r="N1156">
        <v>1013</v>
      </c>
      <c r="O1156" t="s">
        <v>563</v>
      </c>
      <c r="P1156" t="s">
        <v>563</v>
      </c>
      <c r="Q1156">
        <v>1</v>
      </c>
      <c r="X1156">
        <v>0.13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1</v>
      </c>
      <c r="AE1156">
        <v>2</v>
      </c>
      <c r="AF1156" t="s">
        <v>3</v>
      </c>
      <c r="AG1156">
        <v>0.13</v>
      </c>
      <c r="AH1156">
        <v>2</v>
      </c>
      <c r="AI1156">
        <v>35868914</v>
      </c>
      <c r="AJ1156">
        <v>1196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>
      <c r="A1157">
        <f>ROW(Source!A1099)</f>
        <v>1099</v>
      </c>
      <c r="B1157">
        <v>35868919</v>
      </c>
      <c r="C1157">
        <v>35868912</v>
      </c>
      <c r="D1157">
        <v>29172556</v>
      </c>
      <c r="E1157">
        <v>1</v>
      </c>
      <c r="F1157">
        <v>1</v>
      </c>
      <c r="G1157">
        <v>1</v>
      </c>
      <c r="H1157">
        <v>2</v>
      </c>
      <c r="I1157" t="s">
        <v>564</v>
      </c>
      <c r="J1157" t="s">
        <v>565</v>
      </c>
      <c r="K1157" t="s">
        <v>566</v>
      </c>
      <c r="L1157">
        <v>1368</v>
      </c>
      <c r="N1157">
        <v>1011</v>
      </c>
      <c r="O1157" t="s">
        <v>567</v>
      </c>
      <c r="P1157" t="s">
        <v>567</v>
      </c>
      <c r="Q1157">
        <v>1</v>
      </c>
      <c r="X1157">
        <v>0.13</v>
      </c>
      <c r="Y1157">
        <v>0</v>
      </c>
      <c r="Z1157">
        <v>31.26</v>
      </c>
      <c r="AA1157">
        <v>13.5</v>
      </c>
      <c r="AB1157">
        <v>0</v>
      </c>
      <c r="AC1157">
        <v>0</v>
      </c>
      <c r="AD1157">
        <v>1</v>
      </c>
      <c r="AE1157">
        <v>0</v>
      </c>
      <c r="AF1157" t="s">
        <v>3</v>
      </c>
      <c r="AG1157">
        <v>0.13</v>
      </c>
      <c r="AH1157">
        <v>2</v>
      </c>
      <c r="AI1157">
        <v>35868915</v>
      </c>
      <c r="AJ1157">
        <v>1197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>
      <c r="A1158">
        <f>ROW(Source!A1099)</f>
        <v>1099</v>
      </c>
      <c r="B1158">
        <v>35868920</v>
      </c>
      <c r="C1158">
        <v>35868912</v>
      </c>
      <c r="D1158">
        <v>29164349</v>
      </c>
      <c r="E1158">
        <v>1</v>
      </c>
      <c r="F1158">
        <v>1</v>
      </c>
      <c r="G1158">
        <v>1</v>
      </c>
      <c r="H1158">
        <v>3</v>
      </c>
      <c r="I1158" t="s">
        <v>28</v>
      </c>
      <c r="J1158" t="s">
        <v>31</v>
      </c>
      <c r="K1158" t="s">
        <v>29</v>
      </c>
      <c r="L1158">
        <v>1348</v>
      </c>
      <c r="N1158">
        <v>1009</v>
      </c>
      <c r="O1158" t="s">
        <v>30</v>
      </c>
      <c r="P1158" t="s">
        <v>30</v>
      </c>
      <c r="Q1158">
        <v>1000</v>
      </c>
      <c r="X1158">
        <v>0.47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 t="s">
        <v>3</v>
      </c>
      <c r="AG1158">
        <v>0.47</v>
      </c>
      <c r="AH1158">
        <v>2</v>
      </c>
      <c r="AI1158">
        <v>35868916</v>
      </c>
      <c r="AJ1158">
        <v>1198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>
      <c r="A1159">
        <f>ROW(Source!A1101)</f>
        <v>1101</v>
      </c>
      <c r="B1159">
        <v>35868925</v>
      </c>
      <c r="C1159">
        <v>35868922</v>
      </c>
      <c r="D1159">
        <v>18406804</v>
      </c>
      <c r="E1159">
        <v>1</v>
      </c>
      <c r="F1159">
        <v>1</v>
      </c>
      <c r="G1159">
        <v>1</v>
      </c>
      <c r="H1159">
        <v>1</v>
      </c>
      <c r="I1159" t="s">
        <v>559</v>
      </c>
      <c r="J1159" t="s">
        <v>3</v>
      </c>
      <c r="K1159" t="s">
        <v>560</v>
      </c>
      <c r="L1159">
        <v>1369</v>
      </c>
      <c r="N1159">
        <v>1013</v>
      </c>
      <c r="O1159" t="s">
        <v>561</v>
      </c>
      <c r="P1159" t="s">
        <v>561</v>
      </c>
      <c r="Q1159">
        <v>1</v>
      </c>
      <c r="X1159">
        <v>3.77</v>
      </c>
      <c r="Y1159">
        <v>0</v>
      </c>
      <c r="Z1159">
        <v>0</v>
      </c>
      <c r="AA1159">
        <v>0</v>
      </c>
      <c r="AB1159">
        <v>7.8</v>
      </c>
      <c r="AC1159">
        <v>0</v>
      </c>
      <c r="AD1159">
        <v>1</v>
      </c>
      <c r="AE1159">
        <v>1</v>
      </c>
      <c r="AF1159" t="s">
        <v>3</v>
      </c>
      <c r="AG1159">
        <v>3.77</v>
      </c>
      <c r="AH1159">
        <v>2</v>
      </c>
      <c r="AI1159">
        <v>35868923</v>
      </c>
      <c r="AJ1159">
        <v>1199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>
      <c r="A1160">
        <f>ROW(Source!A1101)</f>
        <v>1101</v>
      </c>
      <c r="B1160">
        <v>35868926</v>
      </c>
      <c r="C1160">
        <v>35868922</v>
      </c>
      <c r="D1160">
        <v>29164349</v>
      </c>
      <c r="E1160">
        <v>1</v>
      </c>
      <c r="F1160">
        <v>1</v>
      </c>
      <c r="G1160">
        <v>1</v>
      </c>
      <c r="H1160">
        <v>3</v>
      </c>
      <c r="I1160" t="s">
        <v>28</v>
      </c>
      <c r="J1160" t="s">
        <v>31</v>
      </c>
      <c r="K1160" t="s">
        <v>29</v>
      </c>
      <c r="L1160">
        <v>1348</v>
      </c>
      <c r="N1160">
        <v>1009</v>
      </c>
      <c r="O1160" t="s">
        <v>30</v>
      </c>
      <c r="P1160" t="s">
        <v>30</v>
      </c>
      <c r="Q1160">
        <v>1000</v>
      </c>
      <c r="X1160">
        <v>0.11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 t="s">
        <v>3</v>
      </c>
      <c r="AG1160">
        <v>0.11</v>
      </c>
      <c r="AH1160">
        <v>2</v>
      </c>
      <c r="AI1160">
        <v>35868924</v>
      </c>
      <c r="AJ1160">
        <v>1200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>
      <c r="A1161">
        <f>ROW(Source!A1103)</f>
        <v>1103</v>
      </c>
      <c r="B1161">
        <v>35868930</v>
      </c>
      <c r="C1161">
        <v>35868928</v>
      </c>
      <c r="D1161">
        <v>18406804</v>
      </c>
      <c r="E1161">
        <v>1</v>
      </c>
      <c r="F1161">
        <v>1</v>
      </c>
      <c r="G1161">
        <v>1</v>
      </c>
      <c r="H1161">
        <v>1</v>
      </c>
      <c r="I1161" t="s">
        <v>559</v>
      </c>
      <c r="J1161" t="s">
        <v>3</v>
      </c>
      <c r="K1161" t="s">
        <v>560</v>
      </c>
      <c r="L1161">
        <v>1369</v>
      </c>
      <c r="N1161">
        <v>1013</v>
      </c>
      <c r="O1161" t="s">
        <v>561</v>
      </c>
      <c r="P1161" t="s">
        <v>561</v>
      </c>
      <c r="Q1161">
        <v>1</v>
      </c>
      <c r="X1161">
        <v>5.84</v>
      </c>
      <c r="Y1161">
        <v>0</v>
      </c>
      <c r="Z1161">
        <v>0</v>
      </c>
      <c r="AA1161">
        <v>0</v>
      </c>
      <c r="AB1161">
        <v>7.8</v>
      </c>
      <c r="AC1161">
        <v>0</v>
      </c>
      <c r="AD1161">
        <v>1</v>
      </c>
      <c r="AE1161">
        <v>1</v>
      </c>
      <c r="AF1161" t="s">
        <v>3</v>
      </c>
      <c r="AG1161">
        <v>5.84</v>
      </c>
      <c r="AH1161">
        <v>2</v>
      </c>
      <c r="AI1161">
        <v>35868929</v>
      </c>
      <c r="AJ1161">
        <v>1201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>
      <c r="A1162">
        <f>ROW(Source!A1104)</f>
        <v>1104</v>
      </c>
      <c r="B1162">
        <v>35868937</v>
      </c>
      <c r="C1162">
        <v>35868931</v>
      </c>
      <c r="D1162">
        <v>18408066</v>
      </c>
      <c r="E1162">
        <v>1</v>
      </c>
      <c r="F1162">
        <v>1</v>
      </c>
      <c r="G1162">
        <v>1</v>
      </c>
      <c r="H1162">
        <v>1</v>
      </c>
      <c r="I1162" t="s">
        <v>568</v>
      </c>
      <c r="J1162" t="s">
        <v>3</v>
      </c>
      <c r="K1162" t="s">
        <v>569</v>
      </c>
      <c r="L1162">
        <v>1369</v>
      </c>
      <c r="N1162">
        <v>1013</v>
      </c>
      <c r="O1162" t="s">
        <v>561</v>
      </c>
      <c r="P1162" t="s">
        <v>561</v>
      </c>
      <c r="Q1162">
        <v>1</v>
      </c>
      <c r="X1162">
        <v>179.3</v>
      </c>
      <c r="Y1162">
        <v>0</v>
      </c>
      <c r="Z1162">
        <v>0</v>
      </c>
      <c r="AA1162">
        <v>0</v>
      </c>
      <c r="AB1162">
        <v>256.16000000000003</v>
      </c>
      <c r="AC1162">
        <v>0</v>
      </c>
      <c r="AD1162">
        <v>1</v>
      </c>
      <c r="AE1162">
        <v>1</v>
      </c>
      <c r="AF1162" t="s">
        <v>3</v>
      </c>
      <c r="AG1162">
        <v>179.3</v>
      </c>
      <c r="AH1162">
        <v>2</v>
      </c>
      <c r="AI1162">
        <v>35868932</v>
      </c>
      <c r="AJ1162">
        <v>1202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>
      <c r="A1163">
        <f>ROW(Source!A1104)</f>
        <v>1104</v>
      </c>
      <c r="B1163">
        <v>35868938</v>
      </c>
      <c r="C1163">
        <v>35868931</v>
      </c>
      <c r="D1163">
        <v>121548</v>
      </c>
      <c r="E1163">
        <v>1</v>
      </c>
      <c r="F1163">
        <v>1</v>
      </c>
      <c r="G1163">
        <v>1</v>
      </c>
      <c r="H1163">
        <v>1</v>
      </c>
      <c r="I1163" t="s">
        <v>35</v>
      </c>
      <c r="J1163" t="s">
        <v>3</v>
      </c>
      <c r="K1163" t="s">
        <v>562</v>
      </c>
      <c r="L1163">
        <v>608254</v>
      </c>
      <c r="N1163">
        <v>1013</v>
      </c>
      <c r="O1163" t="s">
        <v>563</v>
      </c>
      <c r="P1163" t="s">
        <v>563</v>
      </c>
      <c r="Q1163">
        <v>1</v>
      </c>
      <c r="X1163">
        <v>3.97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1</v>
      </c>
      <c r="AE1163">
        <v>2</v>
      </c>
      <c r="AF1163" t="s">
        <v>3</v>
      </c>
      <c r="AG1163">
        <v>3.97</v>
      </c>
      <c r="AH1163">
        <v>2</v>
      </c>
      <c r="AI1163">
        <v>35868933</v>
      </c>
      <c r="AJ1163">
        <v>1203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>
      <c r="A1164">
        <f>ROW(Source!A1104)</f>
        <v>1104</v>
      </c>
      <c r="B1164">
        <v>35868939</v>
      </c>
      <c r="C1164">
        <v>35868931</v>
      </c>
      <c r="D1164">
        <v>29172710</v>
      </c>
      <c r="E1164">
        <v>1</v>
      </c>
      <c r="F1164">
        <v>1</v>
      </c>
      <c r="G1164">
        <v>1</v>
      </c>
      <c r="H1164">
        <v>2</v>
      </c>
      <c r="I1164" t="s">
        <v>570</v>
      </c>
      <c r="J1164" t="s">
        <v>571</v>
      </c>
      <c r="K1164" t="s">
        <v>572</v>
      </c>
      <c r="L1164">
        <v>1368</v>
      </c>
      <c r="N1164">
        <v>1011</v>
      </c>
      <c r="O1164" t="s">
        <v>567</v>
      </c>
      <c r="P1164" t="s">
        <v>567</v>
      </c>
      <c r="Q1164">
        <v>1</v>
      </c>
      <c r="X1164">
        <v>3.97</v>
      </c>
      <c r="Y1164">
        <v>0</v>
      </c>
      <c r="Z1164">
        <v>46.56</v>
      </c>
      <c r="AA1164">
        <v>10.06</v>
      </c>
      <c r="AB1164">
        <v>0</v>
      </c>
      <c r="AC1164">
        <v>0</v>
      </c>
      <c r="AD1164">
        <v>1</v>
      </c>
      <c r="AE1164">
        <v>0</v>
      </c>
      <c r="AF1164" t="s">
        <v>3</v>
      </c>
      <c r="AG1164">
        <v>3.97</v>
      </c>
      <c r="AH1164">
        <v>2</v>
      </c>
      <c r="AI1164">
        <v>35868934</v>
      </c>
      <c r="AJ1164">
        <v>1204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>
      <c r="A1165">
        <f>ROW(Source!A1104)</f>
        <v>1104</v>
      </c>
      <c r="B1165">
        <v>35868940</v>
      </c>
      <c r="C1165">
        <v>35868931</v>
      </c>
      <c r="D1165">
        <v>29174533</v>
      </c>
      <c r="E1165">
        <v>1</v>
      </c>
      <c r="F1165">
        <v>1</v>
      </c>
      <c r="G1165">
        <v>1</v>
      </c>
      <c r="H1165">
        <v>2</v>
      </c>
      <c r="I1165" t="s">
        <v>573</v>
      </c>
      <c r="J1165" t="s">
        <v>574</v>
      </c>
      <c r="K1165" t="s">
        <v>575</v>
      </c>
      <c r="L1165">
        <v>1368</v>
      </c>
      <c r="N1165">
        <v>1011</v>
      </c>
      <c r="O1165" t="s">
        <v>567</v>
      </c>
      <c r="P1165" t="s">
        <v>567</v>
      </c>
      <c r="Q1165">
        <v>1</v>
      </c>
      <c r="X1165">
        <v>7.93</v>
      </c>
      <c r="Y1165">
        <v>0</v>
      </c>
      <c r="Z1165">
        <v>1.53</v>
      </c>
      <c r="AA1165">
        <v>0</v>
      </c>
      <c r="AB1165">
        <v>0</v>
      </c>
      <c r="AC1165">
        <v>0</v>
      </c>
      <c r="AD1165">
        <v>1</v>
      </c>
      <c r="AE1165">
        <v>0</v>
      </c>
      <c r="AF1165" t="s">
        <v>3</v>
      </c>
      <c r="AG1165">
        <v>7.93</v>
      </c>
      <c r="AH1165">
        <v>2</v>
      </c>
      <c r="AI1165">
        <v>35868935</v>
      </c>
      <c r="AJ1165">
        <v>1205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>
      <c r="A1166">
        <f>ROW(Source!A1104)</f>
        <v>1104</v>
      </c>
      <c r="B1166">
        <v>35868941</v>
      </c>
      <c r="C1166">
        <v>35868931</v>
      </c>
      <c r="D1166">
        <v>29164349</v>
      </c>
      <c r="E1166">
        <v>1</v>
      </c>
      <c r="F1166">
        <v>1</v>
      </c>
      <c r="G1166">
        <v>1</v>
      </c>
      <c r="H1166">
        <v>3</v>
      </c>
      <c r="I1166" t="s">
        <v>28</v>
      </c>
      <c r="J1166" t="s">
        <v>31</v>
      </c>
      <c r="K1166" t="s">
        <v>29</v>
      </c>
      <c r="L1166">
        <v>1348</v>
      </c>
      <c r="N1166">
        <v>1009</v>
      </c>
      <c r="O1166" t="s">
        <v>30</v>
      </c>
      <c r="P1166" t="s">
        <v>30</v>
      </c>
      <c r="Q1166">
        <v>1000</v>
      </c>
      <c r="X1166">
        <v>10.5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 t="s">
        <v>3</v>
      </c>
      <c r="AG1166">
        <v>10.5</v>
      </c>
      <c r="AH1166">
        <v>2</v>
      </c>
      <c r="AI1166">
        <v>35868936</v>
      </c>
      <c r="AJ1166">
        <v>1206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>
      <c r="A1167">
        <f>ROW(Source!A1143)</f>
        <v>1143</v>
      </c>
      <c r="B1167">
        <v>35868951</v>
      </c>
      <c r="C1167">
        <v>35868943</v>
      </c>
      <c r="D1167">
        <v>18407150</v>
      </c>
      <c r="E1167">
        <v>1</v>
      </c>
      <c r="F1167">
        <v>1</v>
      </c>
      <c r="G1167">
        <v>1</v>
      </c>
      <c r="H1167">
        <v>1</v>
      </c>
      <c r="I1167" t="s">
        <v>576</v>
      </c>
      <c r="J1167" t="s">
        <v>3</v>
      </c>
      <c r="K1167" t="s">
        <v>577</v>
      </c>
      <c r="L1167">
        <v>1369</v>
      </c>
      <c r="N1167">
        <v>1013</v>
      </c>
      <c r="O1167" t="s">
        <v>561</v>
      </c>
      <c r="P1167" t="s">
        <v>561</v>
      </c>
      <c r="Q1167">
        <v>1</v>
      </c>
      <c r="X1167">
        <v>21.19</v>
      </c>
      <c r="Y1167">
        <v>0</v>
      </c>
      <c r="Z1167">
        <v>0</v>
      </c>
      <c r="AA1167">
        <v>0</v>
      </c>
      <c r="AB1167">
        <v>272.45</v>
      </c>
      <c r="AC1167">
        <v>0</v>
      </c>
      <c r="AD1167">
        <v>1</v>
      </c>
      <c r="AE1167">
        <v>1</v>
      </c>
      <c r="AF1167" t="s">
        <v>134</v>
      </c>
      <c r="AG1167">
        <v>24.368500000000001</v>
      </c>
      <c r="AH1167">
        <v>2</v>
      </c>
      <c r="AI1167">
        <v>35868944</v>
      </c>
      <c r="AJ1167">
        <v>1207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>
      <c r="A1168">
        <f>ROW(Source!A1143)</f>
        <v>1143</v>
      </c>
      <c r="B1168">
        <v>35868952</v>
      </c>
      <c r="C1168">
        <v>35868943</v>
      </c>
      <c r="D1168">
        <v>121548</v>
      </c>
      <c r="E1168">
        <v>1</v>
      </c>
      <c r="F1168">
        <v>1</v>
      </c>
      <c r="G1168">
        <v>1</v>
      </c>
      <c r="H1168">
        <v>1</v>
      </c>
      <c r="I1168" t="s">
        <v>35</v>
      </c>
      <c r="J1168" t="s">
        <v>3</v>
      </c>
      <c r="K1168" t="s">
        <v>562</v>
      </c>
      <c r="L1168">
        <v>608254</v>
      </c>
      <c r="N1168">
        <v>1013</v>
      </c>
      <c r="O1168" t="s">
        <v>563</v>
      </c>
      <c r="P1168" t="s">
        <v>563</v>
      </c>
      <c r="Q1168">
        <v>1</v>
      </c>
      <c r="X1168">
        <v>0.04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1</v>
      </c>
      <c r="AE1168">
        <v>2</v>
      </c>
      <c r="AF1168" t="s">
        <v>133</v>
      </c>
      <c r="AG1168">
        <v>0.05</v>
      </c>
      <c r="AH1168">
        <v>2</v>
      </c>
      <c r="AI1168">
        <v>35868945</v>
      </c>
      <c r="AJ1168">
        <v>1208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>
      <c r="A1169">
        <f>ROW(Source!A1143)</f>
        <v>1143</v>
      </c>
      <c r="B1169">
        <v>35868953</v>
      </c>
      <c r="C1169">
        <v>35868943</v>
      </c>
      <c r="D1169">
        <v>29172556</v>
      </c>
      <c r="E1169">
        <v>1</v>
      </c>
      <c r="F1169">
        <v>1</v>
      </c>
      <c r="G1169">
        <v>1</v>
      </c>
      <c r="H1169">
        <v>2</v>
      </c>
      <c r="I1169" t="s">
        <v>564</v>
      </c>
      <c r="J1169" t="s">
        <v>565</v>
      </c>
      <c r="K1169" t="s">
        <v>566</v>
      </c>
      <c r="L1169">
        <v>1368</v>
      </c>
      <c r="N1169">
        <v>1011</v>
      </c>
      <c r="O1169" t="s">
        <v>567</v>
      </c>
      <c r="P1169" t="s">
        <v>567</v>
      </c>
      <c r="Q1169">
        <v>1</v>
      </c>
      <c r="X1169">
        <v>0.04</v>
      </c>
      <c r="Y1169">
        <v>0</v>
      </c>
      <c r="Z1169">
        <v>31.26</v>
      </c>
      <c r="AA1169">
        <v>13.5</v>
      </c>
      <c r="AB1169">
        <v>0</v>
      </c>
      <c r="AC1169">
        <v>0</v>
      </c>
      <c r="AD1169">
        <v>1</v>
      </c>
      <c r="AE1169">
        <v>0</v>
      </c>
      <c r="AF1169" t="s">
        <v>133</v>
      </c>
      <c r="AG1169">
        <v>0.05</v>
      </c>
      <c r="AH1169">
        <v>2</v>
      </c>
      <c r="AI1169">
        <v>35868946</v>
      </c>
      <c r="AJ1169">
        <v>1209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>
      <c r="A1170">
        <f>ROW(Source!A1143)</f>
        <v>1143</v>
      </c>
      <c r="B1170">
        <v>35868954</v>
      </c>
      <c r="C1170">
        <v>35868943</v>
      </c>
      <c r="D1170">
        <v>29174913</v>
      </c>
      <c r="E1170">
        <v>1</v>
      </c>
      <c r="F1170">
        <v>1</v>
      </c>
      <c r="G1170">
        <v>1</v>
      </c>
      <c r="H1170">
        <v>2</v>
      </c>
      <c r="I1170" t="s">
        <v>578</v>
      </c>
      <c r="J1170" t="s">
        <v>579</v>
      </c>
      <c r="K1170" t="s">
        <v>580</v>
      </c>
      <c r="L1170">
        <v>1368</v>
      </c>
      <c r="N1170">
        <v>1011</v>
      </c>
      <c r="O1170" t="s">
        <v>567</v>
      </c>
      <c r="P1170" t="s">
        <v>567</v>
      </c>
      <c r="Q1170">
        <v>1</v>
      </c>
      <c r="X1170">
        <v>0.15</v>
      </c>
      <c r="Y1170">
        <v>0</v>
      </c>
      <c r="Z1170">
        <v>87.17</v>
      </c>
      <c r="AA1170">
        <v>11.6</v>
      </c>
      <c r="AB1170">
        <v>0</v>
      </c>
      <c r="AC1170">
        <v>0</v>
      </c>
      <c r="AD1170">
        <v>1</v>
      </c>
      <c r="AE1170">
        <v>0</v>
      </c>
      <c r="AF1170" t="s">
        <v>133</v>
      </c>
      <c r="AG1170">
        <v>0.1875</v>
      </c>
      <c r="AH1170">
        <v>2</v>
      </c>
      <c r="AI1170">
        <v>35868947</v>
      </c>
      <c r="AJ1170">
        <v>1210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>
      <c r="A1171">
        <f>ROW(Source!A1143)</f>
        <v>1143</v>
      </c>
      <c r="B1171">
        <v>35868955</v>
      </c>
      <c r="C1171">
        <v>35868943</v>
      </c>
      <c r="D1171">
        <v>29108696</v>
      </c>
      <c r="E1171">
        <v>1</v>
      </c>
      <c r="F1171">
        <v>1</v>
      </c>
      <c r="G1171">
        <v>1</v>
      </c>
      <c r="H1171">
        <v>3</v>
      </c>
      <c r="I1171" t="s">
        <v>581</v>
      </c>
      <c r="J1171" t="s">
        <v>582</v>
      </c>
      <c r="K1171" t="s">
        <v>583</v>
      </c>
      <c r="L1171">
        <v>1354</v>
      </c>
      <c r="N1171">
        <v>1010</v>
      </c>
      <c r="O1171" t="s">
        <v>237</v>
      </c>
      <c r="P1171" t="s">
        <v>237</v>
      </c>
      <c r="Q1171">
        <v>1</v>
      </c>
      <c r="X1171">
        <v>56.6</v>
      </c>
      <c r="Y1171">
        <v>67.209999999999994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0</v>
      </c>
      <c r="AF1171" t="s">
        <v>3</v>
      </c>
      <c r="AG1171">
        <v>56.6</v>
      </c>
      <c r="AH1171">
        <v>2</v>
      </c>
      <c r="AI1171">
        <v>35868948</v>
      </c>
      <c r="AJ1171">
        <v>1211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>
      <c r="A1172">
        <f>ROW(Source!A1143)</f>
        <v>1143</v>
      </c>
      <c r="B1172">
        <v>35868956</v>
      </c>
      <c r="C1172">
        <v>35868943</v>
      </c>
      <c r="D1172">
        <v>29109717</v>
      </c>
      <c r="E1172">
        <v>1</v>
      </c>
      <c r="F1172">
        <v>1</v>
      </c>
      <c r="G1172">
        <v>1</v>
      </c>
      <c r="H1172">
        <v>3</v>
      </c>
      <c r="I1172" t="s">
        <v>971</v>
      </c>
      <c r="J1172" t="s">
        <v>972</v>
      </c>
      <c r="K1172" t="s">
        <v>973</v>
      </c>
      <c r="L1172">
        <v>1301</v>
      </c>
      <c r="N1172">
        <v>1003</v>
      </c>
      <c r="O1172" t="s">
        <v>142</v>
      </c>
      <c r="P1172" t="s">
        <v>142</v>
      </c>
      <c r="Q1172">
        <v>1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1</v>
      </c>
      <c r="AD1172">
        <v>0</v>
      </c>
      <c r="AE1172">
        <v>0</v>
      </c>
      <c r="AF1172" t="s">
        <v>3</v>
      </c>
      <c r="AG1172">
        <v>0</v>
      </c>
      <c r="AH1172">
        <v>3</v>
      </c>
      <c r="AI1172">
        <v>-1</v>
      </c>
      <c r="AJ1172" t="s">
        <v>3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>
      <c r="A1173">
        <f>ROW(Source!A1143)</f>
        <v>1143</v>
      </c>
      <c r="B1173">
        <v>35868957</v>
      </c>
      <c r="C1173">
        <v>35868943</v>
      </c>
      <c r="D1173">
        <v>29115197</v>
      </c>
      <c r="E1173">
        <v>1</v>
      </c>
      <c r="F1173">
        <v>1</v>
      </c>
      <c r="G1173">
        <v>1</v>
      </c>
      <c r="H1173">
        <v>3</v>
      </c>
      <c r="I1173" t="s">
        <v>584</v>
      </c>
      <c r="J1173" t="s">
        <v>585</v>
      </c>
      <c r="K1173" t="s">
        <v>586</v>
      </c>
      <c r="L1173">
        <v>1354</v>
      </c>
      <c r="N1173">
        <v>1010</v>
      </c>
      <c r="O1173" t="s">
        <v>237</v>
      </c>
      <c r="P1173" t="s">
        <v>237</v>
      </c>
      <c r="Q1173">
        <v>1</v>
      </c>
      <c r="X1173">
        <v>400</v>
      </c>
      <c r="Y1173">
        <v>0.5</v>
      </c>
      <c r="Z1173">
        <v>0</v>
      </c>
      <c r="AA1173">
        <v>0</v>
      </c>
      <c r="AB1173">
        <v>0</v>
      </c>
      <c r="AC1173">
        <v>0</v>
      </c>
      <c r="AD1173">
        <v>1</v>
      </c>
      <c r="AE1173">
        <v>0</v>
      </c>
      <c r="AF1173" t="s">
        <v>3</v>
      </c>
      <c r="AG1173">
        <v>400</v>
      </c>
      <c r="AH1173">
        <v>2</v>
      </c>
      <c r="AI1173">
        <v>35868949</v>
      </c>
      <c r="AJ1173">
        <v>1213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>
      <c r="A1174">
        <f>ROW(Source!A1145)</f>
        <v>1145</v>
      </c>
      <c r="B1174">
        <v>35868969</v>
      </c>
      <c r="C1174">
        <v>35868959</v>
      </c>
      <c r="D1174">
        <v>18413230</v>
      </c>
      <c r="E1174">
        <v>1</v>
      </c>
      <c r="F1174">
        <v>1</v>
      </c>
      <c r="G1174">
        <v>1</v>
      </c>
      <c r="H1174">
        <v>1</v>
      </c>
      <c r="I1174" t="s">
        <v>587</v>
      </c>
      <c r="J1174" t="s">
        <v>3</v>
      </c>
      <c r="K1174" t="s">
        <v>588</v>
      </c>
      <c r="L1174">
        <v>1369</v>
      </c>
      <c r="N1174">
        <v>1013</v>
      </c>
      <c r="O1174" t="s">
        <v>561</v>
      </c>
      <c r="P1174" t="s">
        <v>561</v>
      </c>
      <c r="Q1174">
        <v>1</v>
      </c>
      <c r="X1174">
        <v>166.47</v>
      </c>
      <c r="Y1174">
        <v>0</v>
      </c>
      <c r="Z1174">
        <v>0</v>
      </c>
      <c r="AA1174">
        <v>0</v>
      </c>
      <c r="AB1174">
        <v>293.22000000000003</v>
      </c>
      <c r="AC1174">
        <v>0</v>
      </c>
      <c r="AD1174">
        <v>1</v>
      </c>
      <c r="AE1174">
        <v>1</v>
      </c>
      <c r="AF1174" t="s">
        <v>134</v>
      </c>
      <c r="AG1174">
        <v>191.44049999999999</v>
      </c>
      <c r="AH1174">
        <v>2</v>
      </c>
      <c r="AI1174">
        <v>35868960</v>
      </c>
      <c r="AJ1174">
        <v>1214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>
      <c r="A1175">
        <f>ROW(Source!A1145)</f>
        <v>1145</v>
      </c>
      <c r="B1175">
        <v>35868970</v>
      </c>
      <c r="C1175">
        <v>35868959</v>
      </c>
      <c r="D1175">
        <v>121548</v>
      </c>
      <c r="E1175">
        <v>1</v>
      </c>
      <c r="F1175">
        <v>1</v>
      </c>
      <c r="G1175">
        <v>1</v>
      </c>
      <c r="H1175">
        <v>1</v>
      </c>
      <c r="I1175" t="s">
        <v>35</v>
      </c>
      <c r="J1175" t="s">
        <v>3</v>
      </c>
      <c r="K1175" t="s">
        <v>562</v>
      </c>
      <c r="L1175">
        <v>608254</v>
      </c>
      <c r="N1175">
        <v>1013</v>
      </c>
      <c r="O1175" t="s">
        <v>563</v>
      </c>
      <c r="P1175" t="s">
        <v>563</v>
      </c>
      <c r="Q1175">
        <v>1</v>
      </c>
      <c r="X1175">
        <v>0.08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1</v>
      </c>
      <c r="AE1175">
        <v>2</v>
      </c>
      <c r="AF1175" t="s">
        <v>133</v>
      </c>
      <c r="AG1175">
        <v>0.1</v>
      </c>
      <c r="AH1175">
        <v>2</v>
      </c>
      <c r="AI1175">
        <v>35868961</v>
      </c>
      <c r="AJ1175">
        <v>1215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>
      <c r="A1176">
        <f>ROW(Source!A1145)</f>
        <v>1145</v>
      </c>
      <c r="B1176">
        <v>35868971</v>
      </c>
      <c r="C1176">
        <v>35868959</v>
      </c>
      <c r="D1176">
        <v>29172556</v>
      </c>
      <c r="E1176">
        <v>1</v>
      </c>
      <c r="F1176">
        <v>1</v>
      </c>
      <c r="G1176">
        <v>1</v>
      </c>
      <c r="H1176">
        <v>2</v>
      </c>
      <c r="I1176" t="s">
        <v>564</v>
      </c>
      <c r="J1176" t="s">
        <v>565</v>
      </c>
      <c r="K1176" t="s">
        <v>566</v>
      </c>
      <c r="L1176">
        <v>1368</v>
      </c>
      <c r="N1176">
        <v>1011</v>
      </c>
      <c r="O1176" t="s">
        <v>567</v>
      </c>
      <c r="P1176" t="s">
        <v>567</v>
      </c>
      <c r="Q1176">
        <v>1</v>
      </c>
      <c r="X1176">
        <v>0.08</v>
      </c>
      <c r="Y1176">
        <v>0</v>
      </c>
      <c r="Z1176">
        <v>31.26</v>
      </c>
      <c r="AA1176">
        <v>13.5</v>
      </c>
      <c r="AB1176">
        <v>0</v>
      </c>
      <c r="AC1176">
        <v>0</v>
      </c>
      <c r="AD1176">
        <v>1</v>
      </c>
      <c r="AE1176">
        <v>0</v>
      </c>
      <c r="AF1176" t="s">
        <v>133</v>
      </c>
      <c r="AG1176">
        <v>0.1</v>
      </c>
      <c r="AH1176">
        <v>2</v>
      </c>
      <c r="AI1176">
        <v>35868962</v>
      </c>
      <c r="AJ1176">
        <v>1216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>
      <c r="A1177">
        <f>ROW(Source!A1145)</f>
        <v>1145</v>
      </c>
      <c r="B1177">
        <v>35868972</v>
      </c>
      <c r="C1177">
        <v>35868959</v>
      </c>
      <c r="D1177">
        <v>29174591</v>
      </c>
      <c r="E1177">
        <v>1</v>
      </c>
      <c r="F1177">
        <v>1</v>
      </c>
      <c r="G1177">
        <v>1</v>
      </c>
      <c r="H1177">
        <v>2</v>
      </c>
      <c r="I1177" t="s">
        <v>589</v>
      </c>
      <c r="J1177" t="s">
        <v>590</v>
      </c>
      <c r="K1177" t="s">
        <v>591</v>
      </c>
      <c r="L1177">
        <v>1368</v>
      </c>
      <c r="N1177">
        <v>1011</v>
      </c>
      <c r="O1177" t="s">
        <v>567</v>
      </c>
      <c r="P1177" t="s">
        <v>567</v>
      </c>
      <c r="Q1177">
        <v>1</v>
      </c>
      <c r="X1177">
        <v>0.26</v>
      </c>
      <c r="Y1177">
        <v>0</v>
      </c>
      <c r="Z1177">
        <v>0.95</v>
      </c>
      <c r="AA1177">
        <v>0</v>
      </c>
      <c r="AB1177">
        <v>0</v>
      </c>
      <c r="AC1177">
        <v>0</v>
      </c>
      <c r="AD1177">
        <v>1</v>
      </c>
      <c r="AE1177">
        <v>0</v>
      </c>
      <c r="AF1177" t="s">
        <v>133</v>
      </c>
      <c r="AG1177">
        <v>0.32500000000000001</v>
      </c>
      <c r="AH1177">
        <v>2</v>
      </c>
      <c r="AI1177">
        <v>35868963</v>
      </c>
      <c r="AJ1177">
        <v>1217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>
      <c r="A1178">
        <f>ROW(Source!A1145)</f>
        <v>1145</v>
      </c>
      <c r="B1178">
        <v>35868973</v>
      </c>
      <c r="C1178">
        <v>35868959</v>
      </c>
      <c r="D1178">
        <v>29174913</v>
      </c>
      <c r="E1178">
        <v>1</v>
      </c>
      <c r="F1178">
        <v>1</v>
      </c>
      <c r="G1178">
        <v>1</v>
      </c>
      <c r="H1178">
        <v>2</v>
      </c>
      <c r="I1178" t="s">
        <v>578</v>
      </c>
      <c r="J1178" t="s">
        <v>579</v>
      </c>
      <c r="K1178" t="s">
        <v>580</v>
      </c>
      <c r="L1178">
        <v>1368</v>
      </c>
      <c r="N1178">
        <v>1011</v>
      </c>
      <c r="O1178" t="s">
        <v>567</v>
      </c>
      <c r="P1178" t="s">
        <v>567</v>
      </c>
      <c r="Q1178">
        <v>1</v>
      </c>
      <c r="X1178">
        <v>0.5</v>
      </c>
      <c r="Y1178">
        <v>0</v>
      </c>
      <c r="Z1178">
        <v>87.17</v>
      </c>
      <c r="AA1178">
        <v>11.6</v>
      </c>
      <c r="AB1178">
        <v>0</v>
      </c>
      <c r="AC1178">
        <v>0</v>
      </c>
      <c r="AD1178">
        <v>1</v>
      </c>
      <c r="AE1178">
        <v>0</v>
      </c>
      <c r="AF1178" t="s">
        <v>133</v>
      </c>
      <c r="AG1178">
        <v>0.625</v>
      </c>
      <c r="AH1178">
        <v>2</v>
      </c>
      <c r="AI1178">
        <v>35868964</v>
      </c>
      <c r="AJ1178">
        <v>1218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>
      <c r="A1179">
        <f>ROW(Source!A1145)</f>
        <v>1145</v>
      </c>
      <c r="B1179">
        <v>35868974</v>
      </c>
      <c r="C1179">
        <v>35868959</v>
      </c>
      <c r="D1179">
        <v>29107800</v>
      </c>
      <c r="E1179">
        <v>1</v>
      </c>
      <c r="F1179">
        <v>1</v>
      </c>
      <c r="G1179">
        <v>1</v>
      </c>
      <c r="H1179">
        <v>3</v>
      </c>
      <c r="I1179" t="s">
        <v>592</v>
      </c>
      <c r="J1179" t="s">
        <v>593</v>
      </c>
      <c r="K1179" t="s">
        <v>594</v>
      </c>
      <c r="L1179">
        <v>1346</v>
      </c>
      <c r="N1179">
        <v>1009</v>
      </c>
      <c r="O1179" t="s">
        <v>160</v>
      </c>
      <c r="P1179" t="s">
        <v>160</v>
      </c>
      <c r="Q1179">
        <v>1</v>
      </c>
      <c r="X1179">
        <v>0.2</v>
      </c>
      <c r="Y1179">
        <v>1.81</v>
      </c>
      <c r="Z1179">
        <v>0</v>
      </c>
      <c r="AA1179">
        <v>0</v>
      </c>
      <c r="AB1179">
        <v>0</v>
      </c>
      <c r="AC1179">
        <v>0</v>
      </c>
      <c r="AD1179">
        <v>1</v>
      </c>
      <c r="AE1179">
        <v>0</v>
      </c>
      <c r="AF1179" t="s">
        <v>3</v>
      </c>
      <c r="AG1179">
        <v>0.2</v>
      </c>
      <c r="AH1179">
        <v>2</v>
      </c>
      <c r="AI1179">
        <v>35868965</v>
      </c>
      <c r="AJ1179">
        <v>1219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>
      <c r="A1180">
        <f>ROW(Source!A1145)</f>
        <v>1145</v>
      </c>
      <c r="B1180">
        <v>35868975</v>
      </c>
      <c r="C1180">
        <v>35868959</v>
      </c>
      <c r="D1180">
        <v>29109411</v>
      </c>
      <c r="E1180">
        <v>1</v>
      </c>
      <c r="F1180">
        <v>1</v>
      </c>
      <c r="G1180">
        <v>1</v>
      </c>
      <c r="H1180">
        <v>3</v>
      </c>
      <c r="I1180" t="s">
        <v>595</v>
      </c>
      <c r="J1180" t="s">
        <v>596</v>
      </c>
      <c r="K1180" t="s">
        <v>597</v>
      </c>
      <c r="L1180">
        <v>1346</v>
      </c>
      <c r="N1180">
        <v>1009</v>
      </c>
      <c r="O1180" t="s">
        <v>160</v>
      </c>
      <c r="P1180" t="s">
        <v>160</v>
      </c>
      <c r="Q1180">
        <v>1</v>
      </c>
      <c r="X1180">
        <v>30</v>
      </c>
      <c r="Y1180">
        <v>15.95</v>
      </c>
      <c r="Z1180">
        <v>0</v>
      </c>
      <c r="AA1180">
        <v>0</v>
      </c>
      <c r="AB1180">
        <v>0</v>
      </c>
      <c r="AC1180">
        <v>0</v>
      </c>
      <c r="AD1180">
        <v>1</v>
      </c>
      <c r="AE1180">
        <v>0</v>
      </c>
      <c r="AF1180" t="s">
        <v>3</v>
      </c>
      <c r="AG1180">
        <v>30</v>
      </c>
      <c r="AH1180">
        <v>2</v>
      </c>
      <c r="AI1180">
        <v>35868966</v>
      </c>
      <c r="AJ1180">
        <v>1220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>
      <c r="A1181">
        <f>ROW(Source!A1145)</f>
        <v>1145</v>
      </c>
      <c r="B1181">
        <v>35868976</v>
      </c>
      <c r="C1181">
        <v>35868959</v>
      </c>
      <c r="D1181">
        <v>29109535</v>
      </c>
      <c r="E1181">
        <v>1</v>
      </c>
      <c r="F1181">
        <v>1</v>
      </c>
      <c r="G1181">
        <v>1</v>
      </c>
      <c r="H1181">
        <v>3</v>
      </c>
      <c r="I1181" t="s">
        <v>287</v>
      </c>
      <c r="J1181" t="s">
        <v>289</v>
      </c>
      <c r="K1181" t="s">
        <v>288</v>
      </c>
      <c r="L1181">
        <v>1327</v>
      </c>
      <c r="N1181">
        <v>1005</v>
      </c>
      <c r="O1181" t="s">
        <v>155</v>
      </c>
      <c r="P1181" t="s">
        <v>155</v>
      </c>
      <c r="Q1181">
        <v>1</v>
      </c>
      <c r="X1181">
        <v>105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 t="s">
        <v>3</v>
      </c>
      <c r="AG1181">
        <v>105</v>
      </c>
      <c r="AH1181">
        <v>2</v>
      </c>
      <c r="AI1181">
        <v>35868967</v>
      </c>
      <c r="AJ1181">
        <v>1221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>
      <c r="A1182">
        <f>ROW(Source!A1145)</f>
        <v>1145</v>
      </c>
      <c r="B1182">
        <v>35868977</v>
      </c>
      <c r="C1182">
        <v>35868959</v>
      </c>
      <c r="D1182">
        <v>29109265</v>
      </c>
      <c r="E1182">
        <v>1</v>
      </c>
      <c r="F1182">
        <v>1</v>
      </c>
      <c r="G1182">
        <v>1</v>
      </c>
      <c r="H1182">
        <v>3</v>
      </c>
      <c r="I1182" t="s">
        <v>290</v>
      </c>
      <c r="J1182" t="s">
        <v>292</v>
      </c>
      <c r="K1182" t="s">
        <v>291</v>
      </c>
      <c r="L1182">
        <v>1348</v>
      </c>
      <c r="N1182">
        <v>1009</v>
      </c>
      <c r="O1182" t="s">
        <v>30</v>
      </c>
      <c r="P1182" t="s">
        <v>30</v>
      </c>
      <c r="Q1182">
        <v>1000</v>
      </c>
      <c r="X1182">
        <v>8.8999999999999999E-3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 t="s">
        <v>3</v>
      </c>
      <c r="AG1182">
        <v>8.8999999999999999E-3</v>
      </c>
      <c r="AH1182">
        <v>2</v>
      </c>
      <c r="AI1182">
        <v>35868968</v>
      </c>
      <c r="AJ1182">
        <v>1222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>
      <c r="A1183">
        <f>ROW(Source!A1148)</f>
        <v>1148</v>
      </c>
      <c r="B1183">
        <v>35868989</v>
      </c>
      <c r="C1183">
        <v>35868980</v>
      </c>
      <c r="D1183">
        <v>18410572</v>
      </c>
      <c r="E1183">
        <v>1</v>
      </c>
      <c r="F1183">
        <v>1</v>
      </c>
      <c r="G1183">
        <v>1</v>
      </c>
      <c r="H1183">
        <v>1</v>
      </c>
      <c r="I1183" t="s">
        <v>598</v>
      </c>
      <c r="J1183" t="s">
        <v>3</v>
      </c>
      <c r="K1183" t="s">
        <v>599</v>
      </c>
      <c r="L1183">
        <v>1369</v>
      </c>
      <c r="N1183">
        <v>1013</v>
      </c>
      <c r="O1183" t="s">
        <v>561</v>
      </c>
      <c r="P1183" t="s">
        <v>561</v>
      </c>
      <c r="Q1183">
        <v>1</v>
      </c>
      <c r="X1183">
        <v>73.14</v>
      </c>
      <c r="Y1183">
        <v>0</v>
      </c>
      <c r="Z1183">
        <v>0</v>
      </c>
      <c r="AA1183">
        <v>0</v>
      </c>
      <c r="AB1183">
        <v>8.74</v>
      </c>
      <c r="AC1183">
        <v>0</v>
      </c>
      <c r="AD1183">
        <v>1</v>
      </c>
      <c r="AE1183">
        <v>1</v>
      </c>
      <c r="AF1183" t="s">
        <v>344</v>
      </c>
      <c r="AG1183">
        <v>96.727649999999983</v>
      </c>
      <c r="AH1183">
        <v>2</v>
      </c>
      <c r="AI1183">
        <v>35868981</v>
      </c>
      <c r="AJ1183">
        <v>1223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>
      <c r="A1184">
        <f>ROW(Source!A1148)</f>
        <v>1148</v>
      </c>
      <c r="B1184">
        <v>35868990</v>
      </c>
      <c r="C1184">
        <v>35868980</v>
      </c>
      <c r="D1184">
        <v>121548</v>
      </c>
      <c r="E1184">
        <v>1</v>
      </c>
      <c r="F1184">
        <v>1</v>
      </c>
      <c r="G1184">
        <v>1</v>
      </c>
      <c r="H1184">
        <v>1</v>
      </c>
      <c r="I1184" t="s">
        <v>35</v>
      </c>
      <c r="J1184" t="s">
        <v>3</v>
      </c>
      <c r="K1184" t="s">
        <v>562</v>
      </c>
      <c r="L1184">
        <v>608254</v>
      </c>
      <c r="N1184">
        <v>1013</v>
      </c>
      <c r="O1184" t="s">
        <v>563</v>
      </c>
      <c r="P1184" t="s">
        <v>563</v>
      </c>
      <c r="Q1184">
        <v>1</v>
      </c>
      <c r="X1184">
        <v>1.37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1</v>
      </c>
      <c r="AE1184">
        <v>2</v>
      </c>
      <c r="AF1184" t="s">
        <v>343</v>
      </c>
      <c r="AG1184">
        <v>2.140625</v>
      </c>
      <c r="AH1184">
        <v>2</v>
      </c>
      <c r="AI1184">
        <v>35868982</v>
      </c>
      <c r="AJ1184">
        <v>1224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>
      <c r="A1185">
        <f>ROW(Source!A1148)</f>
        <v>1148</v>
      </c>
      <c r="B1185">
        <v>35868991</v>
      </c>
      <c r="C1185">
        <v>35868980</v>
      </c>
      <c r="D1185">
        <v>29172379</v>
      </c>
      <c r="E1185">
        <v>1</v>
      </c>
      <c r="F1185">
        <v>1</v>
      </c>
      <c r="G1185">
        <v>1</v>
      </c>
      <c r="H1185">
        <v>2</v>
      </c>
      <c r="I1185" t="s">
        <v>600</v>
      </c>
      <c r="J1185" t="s">
        <v>601</v>
      </c>
      <c r="K1185" t="s">
        <v>602</v>
      </c>
      <c r="L1185">
        <v>1368</v>
      </c>
      <c r="N1185">
        <v>1011</v>
      </c>
      <c r="O1185" t="s">
        <v>567</v>
      </c>
      <c r="P1185" t="s">
        <v>567</v>
      </c>
      <c r="Q1185">
        <v>1</v>
      </c>
      <c r="X1185">
        <v>1.37</v>
      </c>
      <c r="Y1185">
        <v>0</v>
      </c>
      <c r="Z1185">
        <v>112</v>
      </c>
      <c r="AA1185">
        <v>13.5</v>
      </c>
      <c r="AB1185">
        <v>0</v>
      </c>
      <c r="AC1185">
        <v>0</v>
      </c>
      <c r="AD1185">
        <v>1</v>
      </c>
      <c r="AE1185">
        <v>0</v>
      </c>
      <c r="AF1185" t="s">
        <v>343</v>
      </c>
      <c r="AG1185">
        <v>2.140625</v>
      </c>
      <c r="AH1185">
        <v>2</v>
      </c>
      <c r="AI1185">
        <v>35868983</v>
      </c>
      <c r="AJ1185">
        <v>1225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>
      <c r="A1186">
        <f>ROW(Source!A1148)</f>
        <v>1148</v>
      </c>
      <c r="B1186">
        <v>35868992</v>
      </c>
      <c r="C1186">
        <v>35868980</v>
      </c>
      <c r="D1186">
        <v>29174913</v>
      </c>
      <c r="E1186">
        <v>1</v>
      </c>
      <c r="F1186">
        <v>1</v>
      </c>
      <c r="G1186">
        <v>1</v>
      </c>
      <c r="H1186">
        <v>2</v>
      </c>
      <c r="I1186" t="s">
        <v>578</v>
      </c>
      <c r="J1186" t="s">
        <v>579</v>
      </c>
      <c r="K1186" t="s">
        <v>580</v>
      </c>
      <c r="L1186">
        <v>1368</v>
      </c>
      <c r="N1186">
        <v>1011</v>
      </c>
      <c r="O1186" t="s">
        <v>567</v>
      </c>
      <c r="P1186" t="s">
        <v>567</v>
      </c>
      <c r="Q1186">
        <v>1</v>
      </c>
      <c r="X1186">
        <v>2.06</v>
      </c>
      <c r="Y1186">
        <v>0</v>
      </c>
      <c r="Z1186">
        <v>87.17</v>
      </c>
      <c r="AA1186">
        <v>11.6</v>
      </c>
      <c r="AB1186">
        <v>0</v>
      </c>
      <c r="AC1186">
        <v>0</v>
      </c>
      <c r="AD1186">
        <v>1</v>
      </c>
      <c r="AE1186">
        <v>0</v>
      </c>
      <c r="AF1186" t="s">
        <v>343</v>
      </c>
      <c r="AG1186">
        <v>3.21875</v>
      </c>
      <c r="AH1186">
        <v>2</v>
      </c>
      <c r="AI1186">
        <v>35868984</v>
      </c>
      <c r="AJ1186">
        <v>1226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>
      <c r="A1187">
        <f>ROW(Source!A1148)</f>
        <v>1148</v>
      </c>
      <c r="B1187">
        <v>35868993</v>
      </c>
      <c r="C1187">
        <v>35868980</v>
      </c>
      <c r="D1187">
        <v>29114332</v>
      </c>
      <c r="E1187">
        <v>1</v>
      </c>
      <c r="F1187">
        <v>1</v>
      </c>
      <c r="G1187">
        <v>1</v>
      </c>
      <c r="H1187">
        <v>3</v>
      </c>
      <c r="I1187" t="s">
        <v>603</v>
      </c>
      <c r="J1187" t="s">
        <v>604</v>
      </c>
      <c r="K1187" t="s">
        <v>605</v>
      </c>
      <c r="L1187">
        <v>1348</v>
      </c>
      <c r="N1187">
        <v>1009</v>
      </c>
      <c r="O1187" t="s">
        <v>30</v>
      </c>
      <c r="P1187" t="s">
        <v>30</v>
      </c>
      <c r="Q1187">
        <v>1000</v>
      </c>
      <c r="X1187">
        <v>3.3999999999999998E-3</v>
      </c>
      <c r="Y1187">
        <v>11978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0</v>
      </c>
      <c r="AF1187" t="s">
        <v>3</v>
      </c>
      <c r="AG1187">
        <v>3.3999999999999998E-3</v>
      </c>
      <c r="AH1187">
        <v>2</v>
      </c>
      <c r="AI1187">
        <v>35868986</v>
      </c>
      <c r="AJ1187">
        <v>1228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>
      <c r="A1188">
        <f>ROW(Source!A1148)</f>
        <v>1148</v>
      </c>
      <c r="B1188">
        <v>35868994</v>
      </c>
      <c r="C1188">
        <v>35868980</v>
      </c>
      <c r="D1188">
        <v>29114830</v>
      </c>
      <c r="E1188">
        <v>1</v>
      </c>
      <c r="F1188">
        <v>1</v>
      </c>
      <c r="G1188">
        <v>1</v>
      </c>
      <c r="H1188">
        <v>3</v>
      </c>
      <c r="I1188" t="s">
        <v>377</v>
      </c>
      <c r="J1188" t="s">
        <v>379</v>
      </c>
      <c r="K1188" t="s">
        <v>378</v>
      </c>
      <c r="L1188">
        <v>1035</v>
      </c>
      <c r="N1188">
        <v>1013</v>
      </c>
      <c r="O1188" t="s">
        <v>170</v>
      </c>
      <c r="P1188" t="s">
        <v>170</v>
      </c>
      <c r="Q1188">
        <v>1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</v>
      </c>
      <c r="AD1188">
        <v>0</v>
      </c>
      <c r="AE1188">
        <v>0</v>
      </c>
      <c r="AF1188" t="s">
        <v>3</v>
      </c>
      <c r="AG1188">
        <v>0</v>
      </c>
      <c r="AH1188">
        <v>3</v>
      </c>
      <c r="AI1188">
        <v>-1</v>
      </c>
      <c r="AJ1188" t="s">
        <v>3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>
      <c r="A1189">
        <f>ROW(Source!A1148)</f>
        <v>1148</v>
      </c>
      <c r="B1189">
        <v>35868995</v>
      </c>
      <c r="C1189">
        <v>35868980</v>
      </c>
      <c r="D1189">
        <v>29130561</v>
      </c>
      <c r="E1189">
        <v>1</v>
      </c>
      <c r="F1189">
        <v>1</v>
      </c>
      <c r="G1189">
        <v>1</v>
      </c>
      <c r="H1189">
        <v>3</v>
      </c>
      <c r="I1189" t="s">
        <v>177</v>
      </c>
      <c r="J1189" t="s">
        <v>179</v>
      </c>
      <c r="K1189" t="s">
        <v>178</v>
      </c>
      <c r="L1189">
        <v>1327</v>
      </c>
      <c r="N1189">
        <v>1005</v>
      </c>
      <c r="O1189" t="s">
        <v>155</v>
      </c>
      <c r="P1189" t="s">
        <v>155</v>
      </c>
      <c r="Q1189">
        <v>1</v>
      </c>
      <c r="X1189">
        <v>100</v>
      </c>
      <c r="Y1189">
        <v>207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 t="s">
        <v>3</v>
      </c>
      <c r="AG1189">
        <v>100</v>
      </c>
      <c r="AH1189">
        <v>2</v>
      </c>
      <c r="AI1189">
        <v>35868987</v>
      </c>
      <c r="AJ1189">
        <v>1229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>
      <c r="A1190">
        <f>ROW(Source!A1152)</f>
        <v>1152</v>
      </c>
      <c r="B1190">
        <v>35869004</v>
      </c>
      <c r="C1190">
        <v>35868999</v>
      </c>
      <c r="D1190">
        <v>18408291</v>
      </c>
      <c r="E1190">
        <v>1</v>
      </c>
      <c r="F1190">
        <v>1</v>
      </c>
      <c r="G1190">
        <v>1</v>
      </c>
      <c r="H1190">
        <v>1</v>
      </c>
      <c r="I1190" t="s">
        <v>606</v>
      </c>
      <c r="J1190" t="s">
        <v>3</v>
      </c>
      <c r="K1190" t="s">
        <v>607</v>
      </c>
      <c r="L1190">
        <v>1369</v>
      </c>
      <c r="N1190">
        <v>1013</v>
      </c>
      <c r="O1190" t="s">
        <v>561</v>
      </c>
      <c r="P1190" t="s">
        <v>561</v>
      </c>
      <c r="Q1190">
        <v>1</v>
      </c>
      <c r="X1190">
        <v>7.82</v>
      </c>
      <c r="Y1190">
        <v>0</v>
      </c>
      <c r="Z1190">
        <v>0</v>
      </c>
      <c r="AA1190">
        <v>0</v>
      </c>
      <c r="AB1190">
        <v>260.95999999999998</v>
      </c>
      <c r="AC1190">
        <v>0</v>
      </c>
      <c r="AD1190">
        <v>1</v>
      </c>
      <c r="AE1190">
        <v>1</v>
      </c>
      <c r="AF1190" t="s">
        <v>134</v>
      </c>
      <c r="AG1190">
        <v>8.9930000000000003</v>
      </c>
      <c r="AH1190">
        <v>2</v>
      </c>
      <c r="AI1190">
        <v>35869000</v>
      </c>
      <c r="AJ1190">
        <v>1231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>
      <c r="A1191">
        <f>ROW(Source!A1152)</f>
        <v>1152</v>
      </c>
      <c r="B1191">
        <v>35869005</v>
      </c>
      <c r="C1191">
        <v>35868999</v>
      </c>
      <c r="D1191">
        <v>29174913</v>
      </c>
      <c r="E1191">
        <v>1</v>
      </c>
      <c r="F1191">
        <v>1</v>
      </c>
      <c r="G1191">
        <v>1</v>
      </c>
      <c r="H1191">
        <v>2</v>
      </c>
      <c r="I1191" t="s">
        <v>578</v>
      </c>
      <c r="J1191" t="s">
        <v>579</v>
      </c>
      <c r="K1191" t="s">
        <v>580</v>
      </c>
      <c r="L1191">
        <v>1368</v>
      </c>
      <c r="N1191">
        <v>1011</v>
      </c>
      <c r="O1191" t="s">
        <v>567</v>
      </c>
      <c r="P1191" t="s">
        <v>567</v>
      </c>
      <c r="Q1191">
        <v>1</v>
      </c>
      <c r="X1191">
        <v>0.04</v>
      </c>
      <c r="Y1191">
        <v>0</v>
      </c>
      <c r="Z1191">
        <v>87.17</v>
      </c>
      <c r="AA1191">
        <v>11.6</v>
      </c>
      <c r="AB1191">
        <v>0</v>
      </c>
      <c r="AC1191">
        <v>0</v>
      </c>
      <c r="AD1191">
        <v>1</v>
      </c>
      <c r="AE1191">
        <v>0</v>
      </c>
      <c r="AF1191" t="s">
        <v>133</v>
      </c>
      <c r="AG1191">
        <v>0.05</v>
      </c>
      <c r="AH1191">
        <v>2</v>
      </c>
      <c r="AI1191">
        <v>35869001</v>
      </c>
      <c r="AJ1191">
        <v>1232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>
      <c r="A1192">
        <f>ROW(Source!A1152)</f>
        <v>1152</v>
      </c>
      <c r="B1192">
        <v>35869006</v>
      </c>
      <c r="C1192">
        <v>35868999</v>
      </c>
      <c r="D1192">
        <v>29114332</v>
      </c>
      <c r="E1192">
        <v>1</v>
      </c>
      <c r="F1192">
        <v>1</v>
      </c>
      <c r="G1192">
        <v>1</v>
      </c>
      <c r="H1192">
        <v>3</v>
      </c>
      <c r="I1192" t="s">
        <v>603</v>
      </c>
      <c r="J1192" t="s">
        <v>604</v>
      </c>
      <c r="K1192" t="s">
        <v>605</v>
      </c>
      <c r="L1192">
        <v>1348</v>
      </c>
      <c r="N1192">
        <v>1009</v>
      </c>
      <c r="O1192" t="s">
        <v>30</v>
      </c>
      <c r="P1192" t="s">
        <v>30</v>
      </c>
      <c r="Q1192">
        <v>1000</v>
      </c>
      <c r="X1192">
        <v>7.1000000000000002E-4</v>
      </c>
      <c r="Y1192">
        <v>11978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7.1000000000000002E-4</v>
      </c>
      <c r="AH1192">
        <v>2</v>
      </c>
      <c r="AI1192">
        <v>35869002</v>
      </c>
      <c r="AJ1192">
        <v>1233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>
      <c r="A1193">
        <f>ROW(Source!A1152)</f>
        <v>1152</v>
      </c>
      <c r="B1193">
        <v>35869007</v>
      </c>
      <c r="C1193">
        <v>35868999</v>
      </c>
      <c r="D1193">
        <v>29131015</v>
      </c>
      <c r="E1193">
        <v>1</v>
      </c>
      <c r="F1193">
        <v>1</v>
      </c>
      <c r="G1193">
        <v>1</v>
      </c>
      <c r="H1193">
        <v>3</v>
      </c>
      <c r="I1193" t="s">
        <v>608</v>
      </c>
      <c r="J1193" t="s">
        <v>609</v>
      </c>
      <c r="K1193" t="s">
        <v>610</v>
      </c>
      <c r="L1193">
        <v>1301</v>
      </c>
      <c r="N1193">
        <v>1003</v>
      </c>
      <c r="O1193" t="s">
        <v>142</v>
      </c>
      <c r="P1193" t="s">
        <v>142</v>
      </c>
      <c r="Q1193">
        <v>1</v>
      </c>
      <c r="X1193">
        <v>112</v>
      </c>
      <c r="Y1193">
        <v>3.93</v>
      </c>
      <c r="Z1193">
        <v>0</v>
      </c>
      <c r="AA1193">
        <v>0</v>
      </c>
      <c r="AB1193">
        <v>0</v>
      </c>
      <c r="AC1193">
        <v>0</v>
      </c>
      <c r="AD1193">
        <v>1</v>
      </c>
      <c r="AE1193">
        <v>0</v>
      </c>
      <c r="AF1193" t="s">
        <v>3</v>
      </c>
      <c r="AG1193">
        <v>112</v>
      </c>
      <c r="AH1193">
        <v>2</v>
      </c>
      <c r="AI1193">
        <v>35869003</v>
      </c>
      <c r="AJ1193">
        <v>1234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>
      <c r="A1194">
        <f>ROW(Source!A1153)</f>
        <v>1153</v>
      </c>
      <c r="B1194">
        <v>35869022</v>
      </c>
      <c r="C1194">
        <v>35869008</v>
      </c>
      <c r="D1194">
        <v>18407150</v>
      </c>
      <c r="E1194">
        <v>1</v>
      </c>
      <c r="F1194">
        <v>1</v>
      </c>
      <c r="G1194">
        <v>1</v>
      </c>
      <c r="H1194">
        <v>1</v>
      </c>
      <c r="I1194" t="s">
        <v>576</v>
      </c>
      <c r="J1194" t="s">
        <v>3</v>
      </c>
      <c r="K1194" t="s">
        <v>577</v>
      </c>
      <c r="L1194">
        <v>1369</v>
      </c>
      <c r="N1194">
        <v>1013</v>
      </c>
      <c r="O1194" t="s">
        <v>561</v>
      </c>
      <c r="P1194" t="s">
        <v>561</v>
      </c>
      <c r="Q1194">
        <v>1</v>
      </c>
      <c r="X1194">
        <v>44.7</v>
      </c>
      <c r="Y1194">
        <v>0</v>
      </c>
      <c r="Z1194">
        <v>0</v>
      </c>
      <c r="AA1194">
        <v>0</v>
      </c>
      <c r="AB1194">
        <v>272.45</v>
      </c>
      <c r="AC1194">
        <v>0</v>
      </c>
      <c r="AD1194">
        <v>1</v>
      </c>
      <c r="AE1194">
        <v>1</v>
      </c>
      <c r="AF1194" t="s">
        <v>134</v>
      </c>
      <c r="AG1194">
        <v>51.405000000000001</v>
      </c>
      <c r="AH1194">
        <v>2</v>
      </c>
      <c r="AI1194">
        <v>35869009</v>
      </c>
      <c r="AJ1194">
        <v>1235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>
      <c r="A1195">
        <f>ROW(Source!A1153)</f>
        <v>1153</v>
      </c>
      <c r="B1195">
        <v>35869023</v>
      </c>
      <c r="C1195">
        <v>35869008</v>
      </c>
      <c r="D1195">
        <v>121548</v>
      </c>
      <c r="E1195">
        <v>1</v>
      </c>
      <c r="F1195">
        <v>1</v>
      </c>
      <c r="G1195">
        <v>1</v>
      </c>
      <c r="H1195">
        <v>1</v>
      </c>
      <c r="I1195" t="s">
        <v>35</v>
      </c>
      <c r="J1195" t="s">
        <v>3</v>
      </c>
      <c r="K1195" t="s">
        <v>562</v>
      </c>
      <c r="L1195">
        <v>608254</v>
      </c>
      <c r="N1195">
        <v>1013</v>
      </c>
      <c r="O1195" t="s">
        <v>563</v>
      </c>
      <c r="P1195" t="s">
        <v>563</v>
      </c>
      <c r="Q1195">
        <v>1</v>
      </c>
      <c r="X1195">
        <v>0.14000000000000001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1</v>
      </c>
      <c r="AE1195">
        <v>2</v>
      </c>
      <c r="AF1195" t="s">
        <v>133</v>
      </c>
      <c r="AG1195">
        <v>0.17500000000000002</v>
      </c>
      <c r="AH1195">
        <v>2</v>
      </c>
      <c r="AI1195">
        <v>35869010</v>
      </c>
      <c r="AJ1195">
        <v>1236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>
      <c r="A1196">
        <f>ROW(Source!A1153)</f>
        <v>1153</v>
      </c>
      <c r="B1196">
        <v>35869024</v>
      </c>
      <c r="C1196">
        <v>35869008</v>
      </c>
      <c r="D1196">
        <v>29172479</v>
      </c>
      <c r="E1196">
        <v>1</v>
      </c>
      <c r="F1196">
        <v>1</v>
      </c>
      <c r="G1196">
        <v>1</v>
      </c>
      <c r="H1196">
        <v>2</v>
      </c>
      <c r="I1196" t="s">
        <v>786</v>
      </c>
      <c r="J1196" t="s">
        <v>787</v>
      </c>
      <c r="K1196" t="s">
        <v>788</v>
      </c>
      <c r="L1196">
        <v>1368</v>
      </c>
      <c r="N1196">
        <v>1011</v>
      </c>
      <c r="O1196" t="s">
        <v>567</v>
      </c>
      <c r="P1196" t="s">
        <v>567</v>
      </c>
      <c r="Q1196">
        <v>1</v>
      </c>
      <c r="X1196">
        <v>0.14000000000000001</v>
      </c>
      <c r="Y1196">
        <v>0</v>
      </c>
      <c r="Z1196">
        <v>99.89</v>
      </c>
      <c r="AA1196">
        <v>10.06</v>
      </c>
      <c r="AB1196">
        <v>0</v>
      </c>
      <c r="AC1196">
        <v>0</v>
      </c>
      <c r="AD1196">
        <v>1</v>
      </c>
      <c r="AE1196">
        <v>0</v>
      </c>
      <c r="AF1196" t="s">
        <v>133</v>
      </c>
      <c r="AG1196">
        <v>0.17500000000000002</v>
      </c>
      <c r="AH1196">
        <v>2</v>
      </c>
      <c r="AI1196">
        <v>35869011</v>
      </c>
      <c r="AJ1196">
        <v>1237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>
      <c r="A1197">
        <f>ROW(Source!A1153)</f>
        <v>1153</v>
      </c>
      <c r="B1197">
        <v>35869025</v>
      </c>
      <c r="C1197">
        <v>35869008</v>
      </c>
      <c r="D1197">
        <v>29174591</v>
      </c>
      <c r="E1197">
        <v>1</v>
      </c>
      <c r="F1197">
        <v>1</v>
      </c>
      <c r="G1197">
        <v>1</v>
      </c>
      <c r="H1197">
        <v>2</v>
      </c>
      <c r="I1197" t="s">
        <v>589</v>
      </c>
      <c r="J1197" t="s">
        <v>590</v>
      </c>
      <c r="K1197" t="s">
        <v>591</v>
      </c>
      <c r="L1197">
        <v>1368</v>
      </c>
      <c r="N1197">
        <v>1011</v>
      </c>
      <c r="O1197" t="s">
        <v>567</v>
      </c>
      <c r="P1197" t="s">
        <v>567</v>
      </c>
      <c r="Q1197">
        <v>1</v>
      </c>
      <c r="X1197">
        <v>0.45</v>
      </c>
      <c r="Y1197">
        <v>0</v>
      </c>
      <c r="Z1197">
        <v>0.95</v>
      </c>
      <c r="AA1197">
        <v>0</v>
      </c>
      <c r="AB1197">
        <v>0</v>
      </c>
      <c r="AC1197">
        <v>0</v>
      </c>
      <c r="AD1197">
        <v>1</v>
      </c>
      <c r="AE1197">
        <v>0</v>
      </c>
      <c r="AF1197" t="s">
        <v>133</v>
      </c>
      <c r="AG1197">
        <v>0.5625</v>
      </c>
      <c r="AH1197">
        <v>2</v>
      </c>
      <c r="AI1197">
        <v>35869012</v>
      </c>
      <c r="AJ1197">
        <v>1238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>
      <c r="A1198">
        <f>ROW(Source!A1153)</f>
        <v>1153</v>
      </c>
      <c r="B1198">
        <v>35869026</v>
      </c>
      <c r="C1198">
        <v>35869008</v>
      </c>
      <c r="D1198">
        <v>29174913</v>
      </c>
      <c r="E1198">
        <v>1</v>
      </c>
      <c r="F1198">
        <v>1</v>
      </c>
      <c r="G1198">
        <v>1</v>
      </c>
      <c r="H1198">
        <v>2</v>
      </c>
      <c r="I1198" t="s">
        <v>578</v>
      </c>
      <c r="J1198" t="s">
        <v>579</v>
      </c>
      <c r="K1198" t="s">
        <v>580</v>
      </c>
      <c r="L1198">
        <v>1368</v>
      </c>
      <c r="N1198">
        <v>1011</v>
      </c>
      <c r="O1198" t="s">
        <v>567</v>
      </c>
      <c r="P1198" t="s">
        <v>567</v>
      </c>
      <c r="Q1198">
        <v>1</v>
      </c>
      <c r="X1198">
        <v>0.48</v>
      </c>
      <c r="Y1198">
        <v>0</v>
      </c>
      <c r="Z1198">
        <v>87.17</v>
      </c>
      <c r="AA1198">
        <v>11.6</v>
      </c>
      <c r="AB1198">
        <v>0</v>
      </c>
      <c r="AC1198">
        <v>0</v>
      </c>
      <c r="AD1198">
        <v>1</v>
      </c>
      <c r="AE1198">
        <v>0</v>
      </c>
      <c r="AF1198" t="s">
        <v>133</v>
      </c>
      <c r="AG1198">
        <v>0.6</v>
      </c>
      <c r="AH1198">
        <v>2</v>
      </c>
      <c r="AI1198">
        <v>35869013</v>
      </c>
      <c r="AJ1198">
        <v>1239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>
      <c r="A1199">
        <f>ROW(Source!A1153)</f>
        <v>1153</v>
      </c>
      <c r="B1199">
        <v>35869027</v>
      </c>
      <c r="C1199">
        <v>35869008</v>
      </c>
      <c r="D1199">
        <v>29114340</v>
      </c>
      <c r="E1199">
        <v>1</v>
      </c>
      <c r="F1199">
        <v>1</v>
      </c>
      <c r="G1199">
        <v>1</v>
      </c>
      <c r="H1199">
        <v>3</v>
      </c>
      <c r="I1199" t="s">
        <v>789</v>
      </c>
      <c r="J1199" t="s">
        <v>790</v>
      </c>
      <c r="K1199" t="s">
        <v>791</v>
      </c>
      <c r="L1199">
        <v>1348</v>
      </c>
      <c r="N1199">
        <v>1009</v>
      </c>
      <c r="O1199" t="s">
        <v>30</v>
      </c>
      <c r="P1199" t="s">
        <v>30</v>
      </c>
      <c r="Q1199">
        <v>1000</v>
      </c>
      <c r="X1199">
        <v>1.6000000000000001E-3</v>
      </c>
      <c r="Y1199">
        <v>8475</v>
      </c>
      <c r="Z1199">
        <v>0</v>
      </c>
      <c r="AA1199">
        <v>0</v>
      </c>
      <c r="AB1199">
        <v>0</v>
      </c>
      <c r="AC1199">
        <v>0</v>
      </c>
      <c r="AD1199">
        <v>1</v>
      </c>
      <c r="AE1199">
        <v>0</v>
      </c>
      <c r="AF1199" t="s">
        <v>3</v>
      </c>
      <c r="AG1199">
        <v>1.6000000000000001E-3</v>
      </c>
      <c r="AH1199">
        <v>2</v>
      </c>
      <c r="AI1199">
        <v>35869014</v>
      </c>
      <c r="AJ1199">
        <v>1240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>
      <c r="A1200">
        <f>ROW(Source!A1153)</f>
        <v>1153</v>
      </c>
      <c r="B1200">
        <v>35869028</v>
      </c>
      <c r="C1200">
        <v>35869008</v>
      </c>
      <c r="D1200">
        <v>29109162</v>
      </c>
      <c r="E1200">
        <v>1</v>
      </c>
      <c r="F1200">
        <v>1</v>
      </c>
      <c r="G1200">
        <v>1</v>
      </c>
      <c r="H1200">
        <v>3</v>
      </c>
      <c r="I1200" t="s">
        <v>611</v>
      </c>
      <c r="J1200" t="s">
        <v>612</v>
      </c>
      <c r="K1200" t="s">
        <v>613</v>
      </c>
      <c r="L1200">
        <v>1327</v>
      </c>
      <c r="N1200">
        <v>1005</v>
      </c>
      <c r="O1200" t="s">
        <v>155</v>
      </c>
      <c r="P1200" t="s">
        <v>155</v>
      </c>
      <c r="Q1200">
        <v>1</v>
      </c>
      <c r="X1200">
        <v>23</v>
      </c>
      <c r="Y1200">
        <v>5.71</v>
      </c>
      <c r="Z1200">
        <v>0</v>
      </c>
      <c r="AA1200">
        <v>0</v>
      </c>
      <c r="AB1200">
        <v>0</v>
      </c>
      <c r="AC1200">
        <v>0</v>
      </c>
      <c r="AD1200">
        <v>1</v>
      </c>
      <c r="AE1200">
        <v>0</v>
      </c>
      <c r="AF1200" t="s">
        <v>3</v>
      </c>
      <c r="AG1200">
        <v>23</v>
      </c>
      <c r="AH1200">
        <v>2</v>
      </c>
      <c r="AI1200">
        <v>35869015</v>
      </c>
      <c r="AJ1200">
        <v>1241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>
      <c r="A1201">
        <f>ROW(Source!A1153)</f>
        <v>1153</v>
      </c>
      <c r="B1201">
        <v>35869029</v>
      </c>
      <c r="C1201">
        <v>35869008</v>
      </c>
      <c r="D1201">
        <v>29107615</v>
      </c>
      <c r="E1201">
        <v>1</v>
      </c>
      <c r="F1201">
        <v>1</v>
      </c>
      <c r="G1201">
        <v>1</v>
      </c>
      <c r="H1201">
        <v>3</v>
      </c>
      <c r="I1201" t="s">
        <v>792</v>
      </c>
      <c r="J1201" t="s">
        <v>793</v>
      </c>
      <c r="K1201" t="s">
        <v>794</v>
      </c>
      <c r="L1201">
        <v>1348</v>
      </c>
      <c r="N1201">
        <v>1009</v>
      </c>
      <c r="O1201" t="s">
        <v>30</v>
      </c>
      <c r="P1201" t="s">
        <v>30</v>
      </c>
      <c r="Q1201">
        <v>1000</v>
      </c>
      <c r="X1201">
        <v>3.3999999999999998E-3</v>
      </c>
      <c r="Y1201">
        <v>19100</v>
      </c>
      <c r="Z1201">
        <v>0</v>
      </c>
      <c r="AA1201">
        <v>0</v>
      </c>
      <c r="AB1201">
        <v>0</v>
      </c>
      <c r="AC1201">
        <v>0</v>
      </c>
      <c r="AD1201">
        <v>1</v>
      </c>
      <c r="AE1201">
        <v>0</v>
      </c>
      <c r="AF1201" t="s">
        <v>3</v>
      </c>
      <c r="AG1201">
        <v>3.3999999999999998E-3</v>
      </c>
      <c r="AH1201">
        <v>2</v>
      </c>
      <c r="AI1201">
        <v>35869016</v>
      </c>
      <c r="AJ1201">
        <v>1242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>
      <c r="A1202">
        <f>ROW(Source!A1153)</f>
        <v>1153</v>
      </c>
      <c r="B1202">
        <v>35869030</v>
      </c>
      <c r="C1202">
        <v>35869008</v>
      </c>
      <c r="D1202">
        <v>29115662</v>
      </c>
      <c r="E1202">
        <v>1</v>
      </c>
      <c r="F1202">
        <v>1</v>
      </c>
      <c r="G1202">
        <v>1</v>
      </c>
      <c r="H1202">
        <v>3</v>
      </c>
      <c r="I1202" t="s">
        <v>795</v>
      </c>
      <c r="J1202" t="s">
        <v>796</v>
      </c>
      <c r="K1202" t="s">
        <v>797</v>
      </c>
      <c r="L1202">
        <v>1339</v>
      </c>
      <c r="N1202">
        <v>1007</v>
      </c>
      <c r="O1202" t="s">
        <v>617</v>
      </c>
      <c r="P1202" t="s">
        <v>617</v>
      </c>
      <c r="Q1202">
        <v>1</v>
      </c>
      <c r="X1202">
        <v>0.24</v>
      </c>
      <c r="Y1202">
        <v>1045</v>
      </c>
      <c r="Z1202">
        <v>0</v>
      </c>
      <c r="AA1202">
        <v>0</v>
      </c>
      <c r="AB1202">
        <v>0</v>
      </c>
      <c r="AC1202">
        <v>0</v>
      </c>
      <c r="AD1202">
        <v>1</v>
      </c>
      <c r="AE1202">
        <v>0</v>
      </c>
      <c r="AF1202" t="s">
        <v>3</v>
      </c>
      <c r="AG1202">
        <v>0.24</v>
      </c>
      <c r="AH1202">
        <v>2</v>
      </c>
      <c r="AI1202">
        <v>35869017</v>
      </c>
      <c r="AJ1202">
        <v>1243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>
      <c r="A1203">
        <f>ROW(Source!A1153)</f>
        <v>1153</v>
      </c>
      <c r="B1203">
        <v>35869031</v>
      </c>
      <c r="C1203">
        <v>35869008</v>
      </c>
      <c r="D1203">
        <v>29131086</v>
      </c>
      <c r="E1203">
        <v>1</v>
      </c>
      <c r="F1203">
        <v>1</v>
      </c>
      <c r="G1203">
        <v>1</v>
      </c>
      <c r="H1203">
        <v>3</v>
      </c>
      <c r="I1203" t="s">
        <v>614</v>
      </c>
      <c r="J1203" t="s">
        <v>615</v>
      </c>
      <c r="K1203" t="s">
        <v>616</v>
      </c>
      <c r="L1203">
        <v>1339</v>
      </c>
      <c r="N1203">
        <v>1007</v>
      </c>
      <c r="O1203" t="s">
        <v>617</v>
      </c>
      <c r="P1203" t="s">
        <v>617</v>
      </c>
      <c r="Q1203">
        <v>1</v>
      </c>
      <c r="X1203">
        <v>1.18</v>
      </c>
      <c r="Y1203">
        <v>1970.01</v>
      </c>
      <c r="Z1203">
        <v>0</v>
      </c>
      <c r="AA1203">
        <v>0</v>
      </c>
      <c r="AB1203">
        <v>0</v>
      </c>
      <c r="AC1203">
        <v>0</v>
      </c>
      <c r="AD1203">
        <v>1</v>
      </c>
      <c r="AE1203">
        <v>0</v>
      </c>
      <c r="AF1203" t="s">
        <v>3</v>
      </c>
      <c r="AG1203">
        <v>1.18</v>
      </c>
      <c r="AH1203">
        <v>2</v>
      </c>
      <c r="AI1203">
        <v>35869018</v>
      </c>
      <c r="AJ1203">
        <v>1244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>
      <c r="A1204">
        <f>ROW(Source!A1153)</f>
        <v>1153</v>
      </c>
      <c r="B1204">
        <v>35869032</v>
      </c>
      <c r="C1204">
        <v>35869008</v>
      </c>
      <c r="D1204">
        <v>29145153</v>
      </c>
      <c r="E1204">
        <v>1</v>
      </c>
      <c r="F1204">
        <v>1</v>
      </c>
      <c r="G1204">
        <v>1</v>
      </c>
      <c r="H1204">
        <v>3</v>
      </c>
      <c r="I1204" t="s">
        <v>798</v>
      </c>
      <c r="J1204" t="s">
        <v>799</v>
      </c>
      <c r="K1204" t="s">
        <v>800</v>
      </c>
      <c r="L1204">
        <v>1339</v>
      </c>
      <c r="N1204">
        <v>1007</v>
      </c>
      <c r="O1204" t="s">
        <v>617</v>
      </c>
      <c r="P1204" t="s">
        <v>617</v>
      </c>
      <c r="Q1204">
        <v>1</v>
      </c>
      <c r="X1204">
        <v>0.28000000000000003</v>
      </c>
      <c r="Y1204">
        <v>426.15</v>
      </c>
      <c r="Z1204">
        <v>0</v>
      </c>
      <c r="AA1204">
        <v>0</v>
      </c>
      <c r="AB1204">
        <v>0</v>
      </c>
      <c r="AC1204">
        <v>0</v>
      </c>
      <c r="AD1204">
        <v>1</v>
      </c>
      <c r="AE1204">
        <v>0</v>
      </c>
      <c r="AF1204" t="s">
        <v>3</v>
      </c>
      <c r="AG1204">
        <v>0.28000000000000003</v>
      </c>
      <c r="AH1204">
        <v>2</v>
      </c>
      <c r="AI1204">
        <v>35869019</v>
      </c>
      <c r="AJ1204">
        <v>1245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>
      <c r="A1205">
        <f>ROW(Source!A1153)</f>
        <v>1153</v>
      </c>
      <c r="B1205">
        <v>35869033</v>
      </c>
      <c r="C1205">
        <v>35869008</v>
      </c>
      <c r="D1205">
        <v>29148832</v>
      </c>
      <c r="E1205">
        <v>1</v>
      </c>
      <c r="F1205">
        <v>1</v>
      </c>
      <c r="G1205">
        <v>1</v>
      </c>
      <c r="H1205">
        <v>3</v>
      </c>
      <c r="I1205" t="s">
        <v>801</v>
      </c>
      <c r="J1205" t="s">
        <v>802</v>
      </c>
      <c r="K1205" t="s">
        <v>803</v>
      </c>
      <c r="L1205">
        <v>1356</v>
      </c>
      <c r="N1205">
        <v>1010</v>
      </c>
      <c r="O1205" t="s">
        <v>232</v>
      </c>
      <c r="P1205" t="s">
        <v>232</v>
      </c>
      <c r="Q1205">
        <v>1000</v>
      </c>
      <c r="X1205">
        <v>0.51</v>
      </c>
      <c r="Y1205">
        <v>1752.59</v>
      </c>
      <c r="Z1205">
        <v>0</v>
      </c>
      <c r="AA1205">
        <v>0</v>
      </c>
      <c r="AB1205">
        <v>0</v>
      </c>
      <c r="AC1205">
        <v>0</v>
      </c>
      <c r="AD1205">
        <v>1</v>
      </c>
      <c r="AE1205">
        <v>0</v>
      </c>
      <c r="AF1205" t="s">
        <v>3</v>
      </c>
      <c r="AG1205">
        <v>0.51</v>
      </c>
      <c r="AH1205">
        <v>2</v>
      </c>
      <c r="AI1205">
        <v>35869020</v>
      </c>
      <c r="AJ1205">
        <v>1246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>
      <c r="A1206">
        <f>ROW(Source!A1153)</f>
        <v>1153</v>
      </c>
      <c r="B1206">
        <v>35869034</v>
      </c>
      <c r="C1206">
        <v>35869008</v>
      </c>
      <c r="D1206">
        <v>29150040</v>
      </c>
      <c r="E1206">
        <v>1</v>
      </c>
      <c r="F1206">
        <v>1</v>
      </c>
      <c r="G1206">
        <v>1</v>
      </c>
      <c r="H1206">
        <v>3</v>
      </c>
      <c r="I1206" t="s">
        <v>804</v>
      </c>
      <c r="J1206" t="s">
        <v>805</v>
      </c>
      <c r="K1206" t="s">
        <v>806</v>
      </c>
      <c r="L1206">
        <v>1339</v>
      </c>
      <c r="N1206">
        <v>1007</v>
      </c>
      <c r="O1206" t="s">
        <v>617</v>
      </c>
      <c r="P1206" t="s">
        <v>617</v>
      </c>
      <c r="Q1206">
        <v>1</v>
      </c>
      <c r="X1206">
        <v>7.0000000000000007E-2</v>
      </c>
      <c r="Y1206">
        <v>2.44</v>
      </c>
      <c r="Z1206">
        <v>0</v>
      </c>
      <c r="AA1206">
        <v>0</v>
      </c>
      <c r="AB1206">
        <v>0</v>
      </c>
      <c r="AC1206">
        <v>0</v>
      </c>
      <c r="AD1206">
        <v>1</v>
      </c>
      <c r="AE1206">
        <v>0</v>
      </c>
      <c r="AF1206" t="s">
        <v>3</v>
      </c>
      <c r="AG1206">
        <v>7.0000000000000007E-2</v>
      </c>
      <c r="AH1206">
        <v>2</v>
      </c>
      <c r="AI1206">
        <v>35869021</v>
      </c>
      <c r="AJ1206">
        <v>1247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>
      <c r="A1207">
        <f>ROW(Source!A1154)</f>
        <v>1154</v>
      </c>
      <c r="B1207">
        <v>35869044</v>
      </c>
      <c r="C1207">
        <v>35869035</v>
      </c>
      <c r="D1207">
        <v>18407150</v>
      </c>
      <c r="E1207">
        <v>1</v>
      </c>
      <c r="F1207">
        <v>1</v>
      </c>
      <c r="G1207">
        <v>1</v>
      </c>
      <c r="H1207">
        <v>1</v>
      </c>
      <c r="I1207" t="s">
        <v>576</v>
      </c>
      <c r="J1207" t="s">
        <v>3</v>
      </c>
      <c r="K1207" t="s">
        <v>577</v>
      </c>
      <c r="L1207">
        <v>1369</v>
      </c>
      <c r="N1207">
        <v>1013</v>
      </c>
      <c r="O1207" t="s">
        <v>561</v>
      </c>
      <c r="P1207" t="s">
        <v>561</v>
      </c>
      <c r="Q1207">
        <v>1</v>
      </c>
      <c r="X1207">
        <v>60.72</v>
      </c>
      <c r="Y1207">
        <v>0</v>
      </c>
      <c r="Z1207">
        <v>0</v>
      </c>
      <c r="AA1207">
        <v>0</v>
      </c>
      <c r="AB1207">
        <v>272.45</v>
      </c>
      <c r="AC1207">
        <v>0</v>
      </c>
      <c r="AD1207">
        <v>1</v>
      </c>
      <c r="AE1207">
        <v>1</v>
      </c>
      <c r="AF1207" t="s">
        <v>134</v>
      </c>
      <c r="AG1207">
        <v>69.827999999999989</v>
      </c>
      <c r="AH1207">
        <v>2</v>
      </c>
      <c r="AI1207">
        <v>35869036</v>
      </c>
      <c r="AJ1207">
        <v>1248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>
      <c r="A1208">
        <f>ROW(Source!A1154)</f>
        <v>1154</v>
      </c>
      <c r="B1208">
        <v>35869045</v>
      </c>
      <c r="C1208">
        <v>35869035</v>
      </c>
      <c r="D1208">
        <v>121548</v>
      </c>
      <c r="E1208">
        <v>1</v>
      </c>
      <c r="F1208">
        <v>1</v>
      </c>
      <c r="G1208">
        <v>1</v>
      </c>
      <c r="H1208">
        <v>1</v>
      </c>
      <c r="I1208" t="s">
        <v>35</v>
      </c>
      <c r="J1208" t="s">
        <v>3</v>
      </c>
      <c r="K1208" t="s">
        <v>562</v>
      </c>
      <c r="L1208">
        <v>608254</v>
      </c>
      <c r="N1208">
        <v>1013</v>
      </c>
      <c r="O1208" t="s">
        <v>563</v>
      </c>
      <c r="P1208" t="s">
        <v>563</v>
      </c>
      <c r="Q1208">
        <v>1</v>
      </c>
      <c r="X1208">
        <v>0.57999999999999996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1</v>
      </c>
      <c r="AE1208">
        <v>2</v>
      </c>
      <c r="AF1208" t="s">
        <v>133</v>
      </c>
      <c r="AG1208">
        <v>0.72499999999999998</v>
      </c>
      <c r="AH1208">
        <v>2</v>
      </c>
      <c r="AI1208">
        <v>35869037</v>
      </c>
      <c r="AJ1208">
        <v>1249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>
      <c r="A1209">
        <f>ROW(Source!A1154)</f>
        <v>1154</v>
      </c>
      <c r="B1209">
        <v>35869046</v>
      </c>
      <c r="C1209">
        <v>35869035</v>
      </c>
      <c r="D1209">
        <v>29172556</v>
      </c>
      <c r="E1209">
        <v>1</v>
      </c>
      <c r="F1209">
        <v>1</v>
      </c>
      <c r="G1209">
        <v>1</v>
      </c>
      <c r="H1209">
        <v>2</v>
      </c>
      <c r="I1209" t="s">
        <v>564</v>
      </c>
      <c r="J1209" t="s">
        <v>565</v>
      </c>
      <c r="K1209" t="s">
        <v>566</v>
      </c>
      <c r="L1209">
        <v>1368</v>
      </c>
      <c r="N1209">
        <v>1011</v>
      </c>
      <c r="O1209" t="s">
        <v>567</v>
      </c>
      <c r="P1209" t="s">
        <v>567</v>
      </c>
      <c r="Q1209">
        <v>1</v>
      </c>
      <c r="X1209">
        <v>0.57999999999999996</v>
      </c>
      <c r="Y1209">
        <v>0</v>
      </c>
      <c r="Z1209">
        <v>31.26</v>
      </c>
      <c r="AA1209">
        <v>13.5</v>
      </c>
      <c r="AB1209">
        <v>0</v>
      </c>
      <c r="AC1209">
        <v>0</v>
      </c>
      <c r="AD1209">
        <v>1</v>
      </c>
      <c r="AE1209">
        <v>0</v>
      </c>
      <c r="AF1209" t="s">
        <v>133</v>
      </c>
      <c r="AG1209">
        <v>0.72499999999999998</v>
      </c>
      <c r="AH1209">
        <v>2</v>
      </c>
      <c r="AI1209">
        <v>35869038</v>
      </c>
      <c r="AJ1209">
        <v>1250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>
      <c r="A1210">
        <f>ROW(Source!A1154)</f>
        <v>1154</v>
      </c>
      <c r="B1210">
        <v>35869047</v>
      </c>
      <c r="C1210">
        <v>35869035</v>
      </c>
      <c r="D1210">
        <v>29174591</v>
      </c>
      <c r="E1210">
        <v>1</v>
      </c>
      <c r="F1210">
        <v>1</v>
      </c>
      <c r="G1210">
        <v>1</v>
      </c>
      <c r="H1210">
        <v>2</v>
      </c>
      <c r="I1210" t="s">
        <v>589</v>
      </c>
      <c r="J1210" t="s">
        <v>590</v>
      </c>
      <c r="K1210" t="s">
        <v>591</v>
      </c>
      <c r="L1210">
        <v>1368</v>
      </c>
      <c r="N1210">
        <v>1011</v>
      </c>
      <c r="O1210" t="s">
        <v>567</v>
      </c>
      <c r="P1210" t="s">
        <v>567</v>
      </c>
      <c r="Q1210">
        <v>1</v>
      </c>
      <c r="X1210">
        <v>0.82</v>
      </c>
      <c r="Y1210">
        <v>0</v>
      </c>
      <c r="Z1210">
        <v>0.95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 t="s">
        <v>133</v>
      </c>
      <c r="AG1210">
        <v>1.0249999999999999</v>
      </c>
      <c r="AH1210">
        <v>2</v>
      </c>
      <c r="AI1210">
        <v>35869039</v>
      </c>
      <c r="AJ1210">
        <v>1251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>
      <c r="A1211">
        <f>ROW(Source!A1154)</f>
        <v>1154</v>
      </c>
      <c r="B1211">
        <v>35869048</v>
      </c>
      <c r="C1211">
        <v>35869035</v>
      </c>
      <c r="D1211">
        <v>29174661</v>
      </c>
      <c r="E1211">
        <v>1</v>
      </c>
      <c r="F1211">
        <v>1</v>
      </c>
      <c r="G1211">
        <v>1</v>
      </c>
      <c r="H1211">
        <v>2</v>
      </c>
      <c r="I1211" t="s">
        <v>618</v>
      </c>
      <c r="J1211" t="s">
        <v>619</v>
      </c>
      <c r="K1211" t="s">
        <v>620</v>
      </c>
      <c r="L1211">
        <v>1368</v>
      </c>
      <c r="N1211">
        <v>1011</v>
      </c>
      <c r="O1211" t="s">
        <v>567</v>
      </c>
      <c r="P1211" t="s">
        <v>567</v>
      </c>
      <c r="Q1211">
        <v>1</v>
      </c>
      <c r="X1211">
        <v>2.7</v>
      </c>
      <c r="Y1211">
        <v>0</v>
      </c>
      <c r="Z1211">
        <v>2.09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 t="s">
        <v>133</v>
      </c>
      <c r="AG1211">
        <v>3.375</v>
      </c>
      <c r="AH1211">
        <v>2</v>
      </c>
      <c r="AI1211">
        <v>35869040</v>
      </c>
      <c r="AJ1211">
        <v>1252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>
      <c r="A1212">
        <f>ROW(Source!A1154)</f>
        <v>1154</v>
      </c>
      <c r="B1212">
        <v>35869049</v>
      </c>
      <c r="C1212">
        <v>35869035</v>
      </c>
      <c r="D1212">
        <v>29174913</v>
      </c>
      <c r="E1212">
        <v>1</v>
      </c>
      <c r="F1212">
        <v>1</v>
      </c>
      <c r="G1212">
        <v>1</v>
      </c>
      <c r="H1212">
        <v>2</v>
      </c>
      <c r="I1212" t="s">
        <v>578</v>
      </c>
      <c r="J1212" t="s">
        <v>579</v>
      </c>
      <c r="K1212" t="s">
        <v>580</v>
      </c>
      <c r="L1212">
        <v>1368</v>
      </c>
      <c r="N1212">
        <v>1011</v>
      </c>
      <c r="O1212" t="s">
        <v>567</v>
      </c>
      <c r="P1212" t="s">
        <v>567</v>
      </c>
      <c r="Q1212">
        <v>1</v>
      </c>
      <c r="X1212">
        <v>0.84</v>
      </c>
      <c r="Y1212">
        <v>0</v>
      </c>
      <c r="Z1212">
        <v>87.17</v>
      </c>
      <c r="AA1212">
        <v>11.6</v>
      </c>
      <c r="AB1212">
        <v>0</v>
      </c>
      <c r="AC1212">
        <v>0</v>
      </c>
      <c r="AD1212">
        <v>1</v>
      </c>
      <c r="AE1212">
        <v>0</v>
      </c>
      <c r="AF1212" t="s">
        <v>133</v>
      </c>
      <c r="AG1212">
        <v>1.05</v>
      </c>
      <c r="AH1212">
        <v>2</v>
      </c>
      <c r="AI1212">
        <v>35869041</v>
      </c>
      <c r="AJ1212">
        <v>1253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>
      <c r="A1213">
        <f>ROW(Source!A1154)</f>
        <v>1154</v>
      </c>
      <c r="B1213">
        <v>35869050</v>
      </c>
      <c r="C1213">
        <v>35869035</v>
      </c>
      <c r="D1213">
        <v>29114332</v>
      </c>
      <c r="E1213">
        <v>1</v>
      </c>
      <c r="F1213">
        <v>1</v>
      </c>
      <c r="G1213">
        <v>1</v>
      </c>
      <c r="H1213">
        <v>3</v>
      </c>
      <c r="I1213" t="s">
        <v>603</v>
      </c>
      <c r="J1213" t="s">
        <v>604</v>
      </c>
      <c r="K1213" t="s">
        <v>605</v>
      </c>
      <c r="L1213">
        <v>1348</v>
      </c>
      <c r="N1213">
        <v>1009</v>
      </c>
      <c r="O1213" t="s">
        <v>30</v>
      </c>
      <c r="P1213" t="s">
        <v>30</v>
      </c>
      <c r="Q1213">
        <v>1000</v>
      </c>
      <c r="X1213">
        <v>1.23E-2</v>
      </c>
      <c r="Y1213">
        <v>11978</v>
      </c>
      <c r="Z1213">
        <v>0</v>
      </c>
      <c r="AA1213">
        <v>0</v>
      </c>
      <c r="AB1213">
        <v>0</v>
      </c>
      <c r="AC1213">
        <v>0</v>
      </c>
      <c r="AD1213">
        <v>1</v>
      </c>
      <c r="AE1213">
        <v>0</v>
      </c>
      <c r="AF1213" t="s">
        <v>3</v>
      </c>
      <c r="AG1213">
        <v>1.23E-2</v>
      </c>
      <c r="AH1213">
        <v>2</v>
      </c>
      <c r="AI1213">
        <v>35869042</v>
      </c>
      <c r="AJ1213">
        <v>1254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>
      <c r="A1214">
        <f>ROW(Source!A1154)</f>
        <v>1154</v>
      </c>
      <c r="B1214">
        <v>35869051</v>
      </c>
      <c r="C1214">
        <v>35869035</v>
      </c>
      <c r="D1214">
        <v>29130788</v>
      </c>
      <c r="E1214">
        <v>1</v>
      </c>
      <c r="F1214">
        <v>1</v>
      </c>
      <c r="G1214">
        <v>1</v>
      </c>
      <c r="H1214">
        <v>3</v>
      </c>
      <c r="I1214" t="s">
        <v>621</v>
      </c>
      <c r="J1214" t="s">
        <v>622</v>
      </c>
      <c r="K1214" t="s">
        <v>623</v>
      </c>
      <c r="L1214">
        <v>1339</v>
      </c>
      <c r="N1214">
        <v>1007</v>
      </c>
      <c r="O1214" t="s">
        <v>617</v>
      </c>
      <c r="P1214" t="s">
        <v>617</v>
      </c>
      <c r="Q1214">
        <v>1</v>
      </c>
      <c r="X1214">
        <v>2.88</v>
      </c>
      <c r="Y1214">
        <v>2156.0100000000002</v>
      </c>
      <c r="Z1214">
        <v>0</v>
      </c>
      <c r="AA1214">
        <v>0</v>
      </c>
      <c r="AB1214">
        <v>0</v>
      </c>
      <c r="AC1214">
        <v>0</v>
      </c>
      <c r="AD1214">
        <v>1</v>
      </c>
      <c r="AE1214">
        <v>0</v>
      </c>
      <c r="AF1214" t="s">
        <v>3</v>
      </c>
      <c r="AG1214">
        <v>2.88</v>
      </c>
      <c r="AH1214">
        <v>2</v>
      </c>
      <c r="AI1214">
        <v>35869043</v>
      </c>
      <c r="AJ1214">
        <v>1255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>
      <c r="A1215">
        <f>ROW(Source!A1155)</f>
        <v>1155</v>
      </c>
      <c r="B1215">
        <v>35869060</v>
      </c>
      <c r="C1215">
        <v>35869052</v>
      </c>
      <c r="D1215">
        <v>18408291</v>
      </c>
      <c r="E1215">
        <v>1</v>
      </c>
      <c r="F1215">
        <v>1</v>
      </c>
      <c r="G1215">
        <v>1</v>
      </c>
      <c r="H1215">
        <v>1</v>
      </c>
      <c r="I1215" t="s">
        <v>606</v>
      </c>
      <c r="J1215" t="s">
        <v>3</v>
      </c>
      <c r="K1215" t="s">
        <v>607</v>
      </c>
      <c r="L1215">
        <v>1369</v>
      </c>
      <c r="N1215">
        <v>1013</v>
      </c>
      <c r="O1215" t="s">
        <v>561</v>
      </c>
      <c r="P1215" t="s">
        <v>561</v>
      </c>
      <c r="Q1215">
        <v>1</v>
      </c>
      <c r="X1215">
        <v>31.26</v>
      </c>
      <c r="Y1215">
        <v>0</v>
      </c>
      <c r="Z1215">
        <v>0</v>
      </c>
      <c r="AA1215">
        <v>0</v>
      </c>
      <c r="AB1215">
        <v>8.17</v>
      </c>
      <c r="AC1215">
        <v>0</v>
      </c>
      <c r="AD1215">
        <v>1</v>
      </c>
      <c r="AE1215">
        <v>1</v>
      </c>
      <c r="AF1215" t="s">
        <v>134</v>
      </c>
      <c r="AG1215">
        <v>35.948999999999998</v>
      </c>
      <c r="AH1215">
        <v>2</v>
      </c>
      <c r="AI1215">
        <v>35869053</v>
      </c>
      <c r="AJ1215">
        <v>1256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>
      <c r="A1216">
        <f>ROW(Source!A1155)</f>
        <v>1155</v>
      </c>
      <c r="B1216">
        <v>35869061</v>
      </c>
      <c r="C1216">
        <v>35869052</v>
      </c>
      <c r="D1216">
        <v>121548</v>
      </c>
      <c r="E1216">
        <v>1</v>
      </c>
      <c r="F1216">
        <v>1</v>
      </c>
      <c r="G1216">
        <v>1</v>
      </c>
      <c r="H1216">
        <v>1</v>
      </c>
      <c r="I1216" t="s">
        <v>35</v>
      </c>
      <c r="J1216" t="s">
        <v>3</v>
      </c>
      <c r="K1216" t="s">
        <v>562</v>
      </c>
      <c r="L1216">
        <v>608254</v>
      </c>
      <c r="N1216">
        <v>1013</v>
      </c>
      <c r="O1216" t="s">
        <v>563</v>
      </c>
      <c r="P1216" t="s">
        <v>563</v>
      </c>
      <c r="Q1216">
        <v>1</v>
      </c>
      <c r="X1216">
        <v>6.7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1</v>
      </c>
      <c r="AE1216">
        <v>2</v>
      </c>
      <c r="AF1216" t="s">
        <v>133</v>
      </c>
      <c r="AG1216">
        <v>8.375</v>
      </c>
      <c r="AH1216">
        <v>2</v>
      </c>
      <c r="AI1216">
        <v>35869054</v>
      </c>
      <c r="AJ1216">
        <v>1257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>
      <c r="A1217">
        <f>ROW(Source!A1155)</f>
        <v>1155</v>
      </c>
      <c r="B1217">
        <v>35869062</v>
      </c>
      <c r="C1217">
        <v>35869052</v>
      </c>
      <c r="D1217">
        <v>29172710</v>
      </c>
      <c r="E1217">
        <v>1</v>
      </c>
      <c r="F1217">
        <v>1</v>
      </c>
      <c r="G1217">
        <v>1</v>
      </c>
      <c r="H1217">
        <v>2</v>
      </c>
      <c r="I1217" t="s">
        <v>570</v>
      </c>
      <c r="J1217" t="s">
        <v>571</v>
      </c>
      <c r="K1217" t="s">
        <v>572</v>
      </c>
      <c r="L1217">
        <v>1368</v>
      </c>
      <c r="N1217">
        <v>1011</v>
      </c>
      <c r="O1217" t="s">
        <v>567</v>
      </c>
      <c r="P1217" t="s">
        <v>567</v>
      </c>
      <c r="Q1217">
        <v>1</v>
      </c>
      <c r="X1217">
        <v>6.7</v>
      </c>
      <c r="Y1217">
        <v>0</v>
      </c>
      <c r="Z1217">
        <v>46.56</v>
      </c>
      <c r="AA1217">
        <v>10.06</v>
      </c>
      <c r="AB1217">
        <v>0</v>
      </c>
      <c r="AC1217">
        <v>0</v>
      </c>
      <c r="AD1217">
        <v>1</v>
      </c>
      <c r="AE1217">
        <v>0</v>
      </c>
      <c r="AF1217" t="s">
        <v>133</v>
      </c>
      <c r="AG1217">
        <v>8.375</v>
      </c>
      <c r="AH1217">
        <v>2</v>
      </c>
      <c r="AI1217">
        <v>35869055</v>
      </c>
      <c r="AJ1217">
        <v>1258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>
      <c r="A1218">
        <f>ROW(Source!A1155)</f>
        <v>1155</v>
      </c>
      <c r="B1218">
        <v>35869063</v>
      </c>
      <c r="C1218">
        <v>35869052</v>
      </c>
      <c r="D1218">
        <v>29173472</v>
      </c>
      <c r="E1218">
        <v>1</v>
      </c>
      <c r="F1218">
        <v>1</v>
      </c>
      <c r="G1218">
        <v>1</v>
      </c>
      <c r="H1218">
        <v>2</v>
      </c>
      <c r="I1218" t="s">
        <v>624</v>
      </c>
      <c r="J1218" t="s">
        <v>625</v>
      </c>
      <c r="K1218" t="s">
        <v>626</v>
      </c>
      <c r="L1218">
        <v>1368</v>
      </c>
      <c r="N1218">
        <v>1011</v>
      </c>
      <c r="O1218" t="s">
        <v>567</v>
      </c>
      <c r="P1218" t="s">
        <v>567</v>
      </c>
      <c r="Q1218">
        <v>1</v>
      </c>
      <c r="X1218">
        <v>11</v>
      </c>
      <c r="Y1218">
        <v>0</v>
      </c>
      <c r="Z1218">
        <v>3</v>
      </c>
      <c r="AA1218">
        <v>0</v>
      </c>
      <c r="AB1218">
        <v>0</v>
      </c>
      <c r="AC1218">
        <v>0</v>
      </c>
      <c r="AD1218">
        <v>1</v>
      </c>
      <c r="AE1218">
        <v>0</v>
      </c>
      <c r="AF1218" t="s">
        <v>133</v>
      </c>
      <c r="AG1218">
        <v>13.75</v>
      </c>
      <c r="AH1218">
        <v>2</v>
      </c>
      <c r="AI1218">
        <v>35869056</v>
      </c>
      <c r="AJ1218">
        <v>1259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>
      <c r="A1219">
        <f>ROW(Source!A1155)</f>
        <v>1155</v>
      </c>
      <c r="B1219">
        <v>35869064</v>
      </c>
      <c r="C1219">
        <v>35869052</v>
      </c>
      <c r="D1219">
        <v>29174913</v>
      </c>
      <c r="E1219">
        <v>1</v>
      </c>
      <c r="F1219">
        <v>1</v>
      </c>
      <c r="G1219">
        <v>1</v>
      </c>
      <c r="H1219">
        <v>2</v>
      </c>
      <c r="I1219" t="s">
        <v>578</v>
      </c>
      <c r="J1219" t="s">
        <v>579</v>
      </c>
      <c r="K1219" t="s">
        <v>580</v>
      </c>
      <c r="L1219">
        <v>1368</v>
      </c>
      <c r="N1219">
        <v>1011</v>
      </c>
      <c r="O1219" t="s">
        <v>567</v>
      </c>
      <c r="P1219" t="s">
        <v>567</v>
      </c>
      <c r="Q1219">
        <v>1</v>
      </c>
      <c r="X1219">
        <v>0.35</v>
      </c>
      <c r="Y1219">
        <v>0</v>
      </c>
      <c r="Z1219">
        <v>87.17</v>
      </c>
      <c r="AA1219">
        <v>11.6</v>
      </c>
      <c r="AB1219">
        <v>0</v>
      </c>
      <c r="AC1219">
        <v>0</v>
      </c>
      <c r="AD1219">
        <v>1</v>
      </c>
      <c r="AE1219">
        <v>0</v>
      </c>
      <c r="AF1219" t="s">
        <v>133</v>
      </c>
      <c r="AG1219">
        <v>0.4375</v>
      </c>
      <c r="AH1219">
        <v>2</v>
      </c>
      <c r="AI1219">
        <v>35869057</v>
      </c>
      <c r="AJ1219">
        <v>1260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>
      <c r="A1220">
        <f>ROW(Source!A1155)</f>
        <v>1155</v>
      </c>
      <c r="B1220">
        <v>35869065</v>
      </c>
      <c r="C1220">
        <v>35869052</v>
      </c>
      <c r="D1220">
        <v>29114687</v>
      </c>
      <c r="E1220">
        <v>1</v>
      </c>
      <c r="F1220">
        <v>1</v>
      </c>
      <c r="G1220">
        <v>1</v>
      </c>
      <c r="H1220">
        <v>3</v>
      </c>
      <c r="I1220" t="s">
        <v>627</v>
      </c>
      <c r="J1220" t="s">
        <v>628</v>
      </c>
      <c r="K1220" t="s">
        <v>629</v>
      </c>
      <c r="L1220">
        <v>1348</v>
      </c>
      <c r="N1220">
        <v>1009</v>
      </c>
      <c r="O1220" t="s">
        <v>30</v>
      </c>
      <c r="P1220" t="s">
        <v>30</v>
      </c>
      <c r="Q1220">
        <v>1000</v>
      </c>
      <c r="X1220">
        <v>1.8E-3</v>
      </c>
      <c r="Y1220">
        <v>16974</v>
      </c>
      <c r="Z1220">
        <v>0</v>
      </c>
      <c r="AA1220">
        <v>0</v>
      </c>
      <c r="AB1220">
        <v>0</v>
      </c>
      <c r="AC1220">
        <v>0</v>
      </c>
      <c r="AD1220">
        <v>1</v>
      </c>
      <c r="AE1220">
        <v>0</v>
      </c>
      <c r="AF1220" t="s">
        <v>3</v>
      </c>
      <c r="AG1220">
        <v>1.8E-3</v>
      </c>
      <c r="AH1220">
        <v>2</v>
      </c>
      <c r="AI1220">
        <v>35869058</v>
      </c>
      <c r="AJ1220">
        <v>1261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>
      <c r="A1221">
        <f>ROW(Source!A1155)</f>
        <v>1155</v>
      </c>
      <c r="B1221">
        <v>35869066</v>
      </c>
      <c r="C1221">
        <v>35869052</v>
      </c>
      <c r="D1221">
        <v>29115292</v>
      </c>
      <c r="E1221">
        <v>1</v>
      </c>
      <c r="F1221">
        <v>1</v>
      </c>
      <c r="G1221">
        <v>1</v>
      </c>
      <c r="H1221">
        <v>3</v>
      </c>
      <c r="I1221" t="s">
        <v>630</v>
      </c>
      <c r="J1221" t="s">
        <v>631</v>
      </c>
      <c r="K1221" t="s">
        <v>632</v>
      </c>
      <c r="L1221">
        <v>1339</v>
      </c>
      <c r="N1221">
        <v>1007</v>
      </c>
      <c r="O1221" t="s">
        <v>617</v>
      </c>
      <c r="P1221" t="s">
        <v>617</v>
      </c>
      <c r="Q1221">
        <v>1</v>
      </c>
      <c r="X1221">
        <v>1.24</v>
      </c>
      <c r="Y1221">
        <v>4478.33</v>
      </c>
      <c r="Z1221">
        <v>0</v>
      </c>
      <c r="AA1221">
        <v>0</v>
      </c>
      <c r="AB1221">
        <v>0</v>
      </c>
      <c r="AC1221">
        <v>0</v>
      </c>
      <c r="AD1221">
        <v>1</v>
      </c>
      <c r="AE1221">
        <v>0</v>
      </c>
      <c r="AF1221" t="s">
        <v>3</v>
      </c>
      <c r="AG1221">
        <v>1.24</v>
      </c>
      <c r="AH1221">
        <v>2</v>
      </c>
      <c r="AI1221">
        <v>35869059</v>
      </c>
      <c r="AJ1221">
        <v>1262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>
      <c r="A1222">
        <f>ROW(Source!A1156)</f>
        <v>1156</v>
      </c>
      <c r="B1222">
        <v>35869076</v>
      </c>
      <c r="C1222">
        <v>35869067</v>
      </c>
      <c r="D1222">
        <v>18410542</v>
      </c>
      <c r="E1222">
        <v>1</v>
      </c>
      <c r="F1222">
        <v>1</v>
      </c>
      <c r="G1222">
        <v>1</v>
      </c>
      <c r="H1222">
        <v>1</v>
      </c>
      <c r="I1222" t="s">
        <v>807</v>
      </c>
      <c r="J1222" t="s">
        <v>3</v>
      </c>
      <c r="K1222" t="s">
        <v>808</v>
      </c>
      <c r="L1222">
        <v>1369</v>
      </c>
      <c r="N1222">
        <v>1013</v>
      </c>
      <c r="O1222" t="s">
        <v>561</v>
      </c>
      <c r="P1222" t="s">
        <v>561</v>
      </c>
      <c r="Q1222">
        <v>1</v>
      </c>
      <c r="X1222">
        <v>31.41</v>
      </c>
      <c r="Y1222">
        <v>0</v>
      </c>
      <c r="Z1222">
        <v>0</v>
      </c>
      <c r="AA1222">
        <v>0</v>
      </c>
      <c r="AB1222">
        <v>8.31</v>
      </c>
      <c r="AC1222">
        <v>0</v>
      </c>
      <c r="AD1222">
        <v>1</v>
      </c>
      <c r="AE1222">
        <v>1</v>
      </c>
      <c r="AF1222" t="s">
        <v>134</v>
      </c>
      <c r="AG1222">
        <v>36.121499999999997</v>
      </c>
      <c r="AH1222">
        <v>2</v>
      </c>
      <c r="AI1222">
        <v>35869069</v>
      </c>
      <c r="AJ1222">
        <v>1263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>
      <c r="A1223">
        <f>ROW(Source!A1156)</f>
        <v>1156</v>
      </c>
      <c r="B1223">
        <v>35869077</v>
      </c>
      <c r="C1223">
        <v>35869067</v>
      </c>
      <c r="D1223">
        <v>121548</v>
      </c>
      <c r="E1223">
        <v>1</v>
      </c>
      <c r="F1223">
        <v>1</v>
      </c>
      <c r="G1223">
        <v>1</v>
      </c>
      <c r="H1223">
        <v>1</v>
      </c>
      <c r="I1223" t="s">
        <v>35</v>
      </c>
      <c r="J1223" t="s">
        <v>3</v>
      </c>
      <c r="K1223" t="s">
        <v>562</v>
      </c>
      <c r="L1223">
        <v>608254</v>
      </c>
      <c r="N1223">
        <v>1013</v>
      </c>
      <c r="O1223" t="s">
        <v>563</v>
      </c>
      <c r="P1223" t="s">
        <v>563</v>
      </c>
      <c r="Q1223">
        <v>1</v>
      </c>
      <c r="X1223">
        <v>0.34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1</v>
      </c>
      <c r="AE1223">
        <v>2</v>
      </c>
      <c r="AF1223" t="s">
        <v>133</v>
      </c>
      <c r="AG1223">
        <v>0.42500000000000004</v>
      </c>
      <c r="AH1223">
        <v>2</v>
      </c>
      <c r="AI1223">
        <v>35869070</v>
      </c>
      <c r="AJ1223">
        <v>1264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>
      <c r="A1224">
        <f>ROW(Source!A1156)</f>
        <v>1156</v>
      </c>
      <c r="B1224">
        <v>35869078</v>
      </c>
      <c r="C1224">
        <v>35869067</v>
      </c>
      <c r="D1224">
        <v>29172556</v>
      </c>
      <c r="E1224">
        <v>1</v>
      </c>
      <c r="F1224">
        <v>1</v>
      </c>
      <c r="G1224">
        <v>1</v>
      </c>
      <c r="H1224">
        <v>2</v>
      </c>
      <c r="I1224" t="s">
        <v>564</v>
      </c>
      <c r="J1224" t="s">
        <v>565</v>
      </c>
      <c r="K1224" t="s">
        <v>566</v>
      </c>
      <c r="L1224">
        <v>1368</v>
      </c>
      <c r="N1224">
        <v>1011</v>
      </c>
      <c r="O1224" t="s">
        <v>567</v>
      </c>
      <c r="P1224" t="s">
        <v>567</v>
      </c>
      <c r="Q1224">
        <v>1</v>
      </c>
      <c r="X1224">
        <v>0.34</v>
      </c>
      <c r="Y1224">
        <v>0</v>
      </c>
      <c r="Z1224">
        <v>31.26</v>
      </c>
      <c r="AA1224">
        <v>13.5</v>
      </c>
      <c r="AB1224">
        <v>0</v>
      </c>
      <c r="AC1224">
        <v>0</v>
      </c>
      <c r="AD1224">
        <v>1</v>
      </c>
      <c r="AE1224">
        <v>0</v>
      </c>
      <c r="AF1224" t="s">
        <v>133</v>
      </c>
      <c r="AG1224">
        <v>0.42500000000000004</v>
      </c>
      <c r="AH1224">
        <v>2</v>
      </c>
      <c r="AI1224">
        <v>35869071</v>
      </c>
      <c r="AJ1224">
        <v>1265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>
      <c r="A1225">
        <f>ROW(Source!A1156)</f>
        <v>1156</v>
      </c>
      <c r="B1225">
        <v>35869079</v>
      </c>
      <c r="C1225">
        <v>35869067</v>
      </c>
      <c r="D1225">
        <v>29174663</v>
      </c>
      <c r="E1225">
        <v>1</v>
      </c>
      <c r="F1225">
        <v>1</v>
      </c>
      <c r="G1225">
        <v>1</v>
      </c>
      <c r="H1225">
        <v>2</v>
      </c>
      <c r="I1225" t="s">
        <v>809</v>
      </c>
      <c r="J1225" t="s">
        <v>810</v>
      </c>
      <c r="K1225" t="s">
        <v>811</v>
      </c>
      <c r="L1225">
        <v>1368</v>
      </c>
      <c r="N1225">
        <v>1011</v>
      </c>
      <c r="O1225" t="s">
        <v>567</v>
      </c>
      <c r="P1225" t="s">
        <v>567</v>
      </c>
      <c r="Q1225">
        <v>1</v>
      </c>
      <c r="X1225">
        <v>5.3</v>
      </c>
      <c r="Y1225">
        <v>0</v>
      </c>
      <c r="Z1225">
        <v>3.4</v>
      </c>
      <c r="AA1225">
        <v>0</v>
      </c>
      <c r="AB1225">
        <v>0</v>
      </c>
      <c r="AC1225">
        <v>0</v>
      </c>
      <c r="AD1225">
        <v>1</v>
      </c>
      <c r="AE1225">
        <v>0</v>
      </c>
      <c r="AF1225" t="s">
        <v>133</v>
      </c>
      <c r="AG1225">
        <v>6.625</v>
      </c>
      <c r="AH1225">
        <v>2</v>
      </c>
      <c r="AI1225">
        <v>35869072</v>
      </c>
      <c r="AJ1225">
        <v>1266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>
      <c r="A1226">
        <f>ROW(Source!A1156)</f>
        <v>1156</v>
      </c>
      <c r="B1226">
        <v>35869080</v>
      </c>
      <c r="C1226">
        <v>35869067</v>
      </c>
      <c r="D1226">
        <v>29174913</v>
      </c>
      <c r="E1226">
        <v>1</v>
      </c>
      <c r="F1226">
        <v>1</v>
      </c>
      <c r="G1226">
        <v>1</v>
      </c>
      <c r="H1226">
        <v>2</v>
      </c>
      <c r="I1226" t="s">
        <v>578</v>
      </c>
      <c r="J1226" t="s">
        <v>579</v>
      </c>
      <c r="K1226" t="s">
        <v>580</v>
      </c>
      <c r="L1226">
        <v>1368</v>
      </c>
      <c r="N1226">
        <v>1011</v>
      </c>
      <c r="O1226" t="s">
        <v>567</v>
      </c>
      <c r="P1226" t="s">
        <v>567</v>
      </c>
      <c r="Q1226">
        <v>1</v>
      </c>
      <c r="X1226">
        <v>0.48</v>
      </c>
      <c r="Y1226">
        <v>0</v>
      </c>
      <c r="Z1226">
        <v>87.17</v>
      </c>
      <c r="AA1226">
        <v>11.6</v>
      </c>
      <c r="AB1226">
        <v>0</v>
      </c>
      <c r="AC1226">
        <v>0</v>
      </c>
      <c r="AD1226">
        <v>1</v>
      </c>
      <c r="AE1226">
        <v>0</v>
      </c>
      <c r="AF1226" t="s">
        <v>133</v>
      </c>
      <c r="AG1226">
        <v>0.6</v>
      </c>
      <c r="AH1226">
        <v>2</v>
      </c>
      <c r="AI1226">
        <v>35869073</v>
      </c>
      <c r="AJ1226">
        <v>1267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>
      <c r="A1227">
        <f>ROW(Source!A1156)</f>
        <v>1156</v>
      </c>
      <c r="B1227">
        <v>35869081</v>
      </c>
      <c r="C1227">
        <v>35869067</v>
      </c>
      <c r="D1227">
        <v>29110876</v>
      </c>
      <c r="E1227">
        <v>1</v>
      </c>
      <c r="F1227">
        <v>1</v>
      </c>
      <c r="G1227">
        <v>1</v>
      </c>
      <c r="H1227">
        <v>3</v>
      </c>
      <c r="I1227" t="s">
        <v>299</v>
      </c>
      <c r="J1227" t="s">
        <v>301</v>
      </c>
      <c r="K1227" t="s">
        <v>300</v>
      </c>
      <c r="L1227">
        <v>1327</v>
      </c>
      <c r="N1227">
        <v>1005</v>
      </c>
      <c r="O1227" t="s">
        <v>155</v>
      </c>
      <c r="P1227" t="s">
        <v>155</v>
      </c>
      <c r="Q1227">
        <v>1</v>
      </c>
      <c r="X1227">
        <v>102</v>
      </c>
      <c r="Y1227">
        <v>67.8</v>
      </c>
      <c r="Z1227">
        <v>0</v>
      </c>
      <c r="AA1227">
        <v>0</v>
      </c>
      <c r="AB1227">
        <v>0</v>
      </c>
      <c r="AC1227">
        <v>0</v>
      </c>
      <c r="AD1227">
        <v>1</v>
      </c>
      <c r="AE1227">
        <v>0</v>
      </c>
      <c r="AF1227" t="s">
        <v>3</v>
      </c>
      <c r="AG1227">
        <v>102</v>
      </c>
      <c r="AH1227">
        <v>2</v>
      </c>
      <c r="AI1227">
        <v>35869074</v>
      </c>
      <c r="AJ1227">
        <v>1268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>
      <c r="A1228">
        <f>ROW(Source!A1156)</f>
        <v>1156</v>
      </c>
      <c r="B1228">
        <v>35869082</v>
      </c>
      <c r="C1228">
        <v>35869067</v>
      </c>
      <c r="D1228">
        <v>29110762</v>
      </c>
      <c r="E1228">
        <v>1</v>
      </c>
      <c r="F1228">
        <v>1</v>
      </c>
      <c r="G1228">
        <v>1</v>
      </c>
      <c r="H1228">
        <v>3</v>
      </c>
      <c r="I1228" t="s">
        <v>640</v>
      </c>
      <c r="J1228" t="s">
        <v>812</v>
      </c>
      <c r="K1228" t="s">
        <v>642</v>
      </c>
      <c r="L1228">
        <v>1308</v>
      </c>
      <c r="N1228">
        <v>1003</v>
      </c>
      <c r="O1228" t="s">
        <v>65</v>
      </c>
      <c r="P1228" t="s">
        <v>65</v>
      </c>
      <c r="Q1228">
        <v>100</v>
      </c>
      <c r="X1228">
        <v>0.68</v>
      </c>
      <c r="Y1228">
        <v>99.4</v>
      </c>
      <c r="Z1228">
        <v>0</v>
      </c>
      <c r="AA1228">
        <v>0</v>
      </c>
      <c r="AB1228">
        <v>0</v>
      </c>
      <c r="AC1228">
        <v>0</v>
      </c>
      <c r="AD1228">
        <v>1</v>
      </c>
      <c r="AE1228">
        <v>0</v>
      </c>
      <c r="AF1228" t="s">
        <v>3</v>
      </c>
      <c r="AG1228">
        <v>0.68</v>
      </c>
      <c r="AH1228">
        <v>2</v>
      </c>
      <c r="AI1228">
        <v>35869075</v>
      </c>
      <c r="AJ1228">
        <v>1269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>
      <c r="A1229">
        <f>ROW(Source!A1159)</f>
        <v>1159</v>
      </c>
      <c r="B1229">
        <v>35869098</v>
      </c>
      <c r="C1229">
        <v>35869085</v>
      </c>
      <c r="D1229">
        <v>18413230</v>
      </c>
      <c r="E1229">
        <v>1</v>
      </c>
      <c r="F1229">
        <v>1</v>
      </c>
      <c r="G1229">
        <v>1</v>
      </c>
      <c r="H1229">
        <v>1</v>
      </c>
      <c r="I1229" t="s">
        <v>587</v>
      </c>
      <c r="J1229" t="s">
        <v>3</v>
      </c>
      <c r="K1229" t="s">
        <v>588</v>
      </c>
      <c r="L1229">
        <v>1369</v>
      </c>
      <c r="N1229">
        <v>1013</v>
      </c>
      <c r="O1229" t="s">
        <v>561</v>
      </c>
      <c r="P1229" t="s">
        <v>561</v>
      </c>
      <c r="Q1229">
        <v>1</v>
      </c>
      <c r="X1229">
        <v>6.66</v>
      </c>
      <c r="Y1229">
        <v>0</v>
      </c>
      <c r="Z1229">
        <v>0</v>
      </c>
      <c r="AA1229">
        <v>0</v>
      </c>
      <c r="AB1229">
        <v>9.18</v>
      </c>
      <c r="AC1229">
        <v>0</v>
      </c>
      <c r="AD1229">
        <v>1</v>
      </c>
      <c r="AE1229">
        <v>1</v>
      </c>
      <c r="AF1229" t="s">
        <v>134</v>
      </c>
      <c r="AG1229">
        <v>7.6589999999999998</v>
      </c>
      <c r="AH1229">
        <v>2</v>
      </c>
      <c r="AI1229">
        <v>35869086</v>
      </c>
      <c r="AJ1229">
        <v>1271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>
      <c r="A1230">
        <f>ROW(Source!A1159)</f>
        <v>1159</v>
      </c>
      <c r="B1230">
        <v>35869099</v>
      </c>
      <c r="C1230">
        <v>35869085</v>
      </c>
      <c r="D1230">
        <v>29173472</v>
      </c>
      <c r="E1230">
        <v>1</v>
      </c>
      <c r="F1230">
        <v>1</v>
      </c>
      <c r="G1230">
        <v>1</v>
      </c>
      <c r="H1230">
        <v>2</v>
      </c>
      <c r="I1230" t="s">
        <v>624</v>
      </c>
      <c r="J1230" t="s">
        <v>625</v>
      </c>
      <c r="K1230" t="s">
        <v>626</v>
      </c>
      <c r="L1230">
        <v>1368</v>
      </c>
      <c r="N1230">
        <v>1011</v>
      </c>
      <c r="O1230" t="s">
        <v>567</v>
      </c>
      <c r="P1230" t="s">
        <v>567</v>
      </c>
      <c r="Q1230">
        <v>1</v>
      </c>
      <c r="X1230">
        <v>2.0099999999999998</v>
      </c>
      <c r="Y1230">
        <v>0</v>
      </c>
      <c r="Z1230">
        <v>3</v>
      </c>
      <c r="AA1230">
        <v>0</v>
      </c>
      <c r="AB1230">
        <v>0</v>
      </c>
      <c r="AC1230">
        <v>0</v>
      </c>
      <c r="AD1230">
        <v>1</v>
      </c>
      <c r="AE1230">
        <v>0</v>
      </c>
      <c r="AF1230" t="s">
        <v>133</v>
      </c>
      <c r="AG1230">
        <v>2.5124999999999997</v>
      </c>
      <c r="AH1230">
        <v>2</v>
      </c>
      <c r="AI1230">
        <v>35869087</v>
      </c>
      <c r="AJ1230">
        <v>1272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>
      <c r="A1231">
        <f>ROW(Source!A1159)</f>
        <v>1159</v>
      </c>
      <c r="B1231">
        <v>35869100</v>
      </c>
      <c r="C1231">
        <v>35869085</v>
      </c>
      <c r="D1231">
        <v>29174500</v>
      </c>
      <c r="E1231">
        <v>1</v>
      </c>
      <c r="F1231">
        <v>1</v>
      </c>
      <c r="G1231">
        <v>1</v>
      </c>
      <c r="H1231">
        <v>2</v>
      </c>
      <c r="I1231" t="s">
        <v>646</v>
      </c>
      <c r="J1231" t="s">
        <v>647</v>
      </c>
      <c r="K1231" t="s">
        <v>648</v>
      </c>
      <c r="L1231">
        <v>1368</v>
      </c>
      <c r="N1231">
        <v>1011</v>
      </c>
      <c r="O1231" t="s">
        <v>567</v>
      </c>
      <c r="P1231" t="s">
        <v>567</v>
      </c>
      <c r="Q1231">
        <v>1</v>
      </c>
      <c r="X1231">
        <v>1.33</v>
      </c>
      <c r="Y1231">
        <v>0</v>
      </c>
      <c r="Z1231">
        <v>1.95</v>
      </c>
      <c r="AA1231">
        <v>0</v>
      </c>
      <c r="AB1231">
        <v>0</v>
      </c>
      <c r="AC1231">
        <v>0</v>
      </c>
      <c r="AD1231">
        <v>1</v>
      </c>
      <c r="AE1231">
        <v>0</v>
      </c>
      <c r="AF1231" t="s">
        <v>133</v>
      </c>
      <c r="AG1231">
        <v>1.6625000000000001</v>
      </c>
      <c r="AH1231">
        <v>2</v>
      </c>
      <c r="AI1231">
        <v>35869088</v>
      </c>
      <c r="AJ1231">
        <v>1273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>
      <c r="A1232">
        <f>ROW(Source!A1159)</f>
        <v>1159</v>
      </c>
      <c r="B1232">
        <v>35869101</v>
      </c>
      <c r="C1232">
        <v>35869085</v>
      </c>
      <c r="D1232">
        <v>29174913</v>
      </c>
      <c r="E1232">
        <v>1</v>
      </c>
      <c r="F1232">
        <v>1</v>
      </c>
      <c r="G1232">
        <v>1</v>
      </c>
      <c r="H1232">
        <v>2</v>
      </c>
      <c r="I1232" t="s">
        <v>578</v>
      </c>
      <c r="J1232" t="s">
        <v>579</v>
      </c>
      <c r="K1232" t="s">
        <v>580</v>
      </c>
      <c r="L1232">
        <v>1368</v>
      </c>
      <c r="N1232">
        <v>1011</v>
      </c>
      <c r="O1232" t="s">
        <v>567</v>
      </c>
      <c r="P1232" t="s">
        <v>567</v>
      </c>
      <c r="Q1232">
        <v>1</v>
      </c>
      <c r="X1232">
        <v>0.03</v>
      </c>
      <c r="Y1232">
        <v>0</v>
      </c>
      <c r="Z1232">
        <v>87.17</v>
      </c>
      <c r="AA1232">
        <v>11.6</v>
      </c>
      <c r="AB1232">
        <v>0</v>
      </c>
      <c r="AC1232">
        <v>0</v>
      </c>
      <c r="AD1232">
        <v>1</v>
      </c>
      <c r="AE1232">
        <v>0</v>
      </c>
      <c r="AF1232" t="s">
        <v>133</v>
      </c>
      <c r="AG1232">
        <v>3.7499999999999999E-2</v>
      </c>
      <c r="AH1232">
        <v>2</v>
      </c>
      <c r="AI1232">
        <v>35869089</v>
      </c>
      <c r="AJ1232">
        <v>1274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>
      <c r="A1233">
        <f>ROW(Source!A1159)</f>
        <v>1159</v>
      </c>
      <c r="B1233">
        <v>35869102</v>
      </c>
      <c r="C1233">
        <v>35869085</v>
      </c>
      <c r="D1233">
        <v>29114471</v>
      </c>
      <c r="E1233">
        <v>1</v>
      </c>
      <c r="F1233">
        <v>1</v>
      </c>
      <c r="G1233">
        <v>1</v>
      </c>
      <c r="H1233">
        <v>3</v>
      </c>
      <c r="I1233" t="s">
        <v>649</v>
      </c>
      <c r="J1233" t="s">
        <v>650</v>
      </c>
      <c r="K1233" t="s">
        <v>651</v>
      </c>
      <c r="L1233">
        <v>1358</v>
      </c>
      <c r="N1233">
        <v>1010</v>
      </c>
      <c r="O1233" t="s">
        <v>652</v>
      </c>
      <c r="P1233" t="s">
        <v>652</v>
      </c>
      <c r="Q1233">
        <v>10</v>
      </c>
      <c r="X1233">
        <v>26.3</v>
      </c>
      <c r="Y1233">
        <v>1.6</v>
      </c>
      <c r="Z1233">
        <v>0</v>
      </c>
      <c r="AA1233">
        <v>0</v>
      </c>
      <c r="AB1233">
        <v>0</v>
      </c>
      <c r="AC1233">
        <v>0</v>
      </c>
      <c r="AD1233">
        <v>1</v>
      </c>
      <c r="AE1233">
        <v>0</v>
      </c>
      <c r="AF1233" t="s">
        <v>3</v>
      </c>
      <c r="AG1233">
        <v>26.3</v>
      </c>
      <c r="AH1233">
        <v>2</v>
      </c>
      <c r="AI1233">
        <v>35869090</v>
      </c>
      <c r="AJ1233">
        <v>1275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>
      <c r="A1234">
        <f>ROW(Source!A1159)</f>
        <v>1159</v>
      </c>
      <c r="B1234">
        <v>35869103</v>
      </c>
      <c r="C1234">
        <v>35869085</v>
      </c>
      <c r="D1234">
        <v>29114305</v>
      </c>
      <c r="E1234">
        <v>1</v>
      </c>
      <c r="F1234">
        <v>1</v>
      </c>
      <c r="G1234">
        <v>1</v>
      </c>
      <c r="H1234">
        <v>3</v>
      </c>
      <c r="I1234" t="s">
        <v>653</v>
      </c>
      <c r="J1234" t="s">
        <v>654</v>
      </c>
      <c r="K1234" t="s">
        <v>655</v>
      </c>
      <c r="L1234">
        <v>1354</v>
      </c>
      <c r="N1234">
        <v>1010</v>
      </c>
      <c r="O1234" t="s">
        <v>237</v>
      </c>
      <c r="P1234" t="s">
        <v>237</v>
      </c>
      <c r="Q1234">
        <v>1</v>
      </c>
      <c r="X1234">
        <v>263</v>
      </c>
      <c r="Y1234">
        <v>0.12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0</v>
      </c>
      <c r="AF1234" t="s">
        <v>3</v>
      </c>
      <c r="AG1234">
        <v>263</v>
      </c>
      <c r="AH1234">
        <v>2</v>
      </c>
      <c r="AI1234">
        <v>35869091</v>
      </c>
      <c r="AJ1234">
        <v>1276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>
      <c r="A1235">
        <f>ROW(Source!A1159)</f>
        <v>1159</v>
      </c>
      <c r="B1235">
        <v>35869104</v>
      </c>
      <c r="C1235">
        <v>35869085</v>
      </c>
      <c r="D1235">
        <v>29111012</v>
      </c>
      <c r="E1235">
        <v>1</v>
      </c>
      <c r="F1235">
        <v>1</v>
      </c>
      <c r="G1235">
        <v>1</v>
      </c>
      <c r="H1235">
        <v>3</v>
      </c>
      <c r="I1235" t="s">
        <v>656</v>
      </c>
      <c r="J1235" t="s">
        <v>657</v>
      </c>
      <c r="K1235" t="s">
        <v>658</v>
      </c>
      <c r="L1235">
        <v>1354</v>
      </c>
      <c r="N1235">
        <v>1010</v>
      </c>
      <c r="O1235" t="s">
        <v>237</v>
      </c>
      <c r="P1235" t="s">
        <v>237</v>
      </c>
      <c r="Q1235">
        <v>1</v>
      </c>
      <c r="X1235">
        <v>7</v>
      </c>
      <c r="Y1235">
        <v>1.29</v>
      </c>
      <c r="Z1235">
        <v>0</v>
      </c>
      <c r="AA1235">
        <v>0</v>
      </c>
      <c r="AB1235">
        <v>0</v>
      </c>
      <c r="AC1235">
        <v>0</v>
      </c>
      <c r="AD1235">
        <v>1</v>
      </c>
      <c r="AE1235">
        <v>0</v>
      </c>
      <c r="AF1235" t="s">
        <v>3</v>
      </c>
      <c r="AG1235">
        <v>7</v>
      </c>
      <c r="AH1235">
        <v>2</v>
      </c>
      <c r="AI1235">
        <v>35869092</v>
      </c>
      <c r="AJ1235">
        <v>1277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>
      <c r="A1236">
        <f>ROW(Source!A1159)</f>
        <v>1159</v>
      </c>
      <c r="B1236">
        <v>35869105</v>
      </c>
      <c r="C1236">
        <v>35869085</v>
      </c>
      <c r="D1236">
        <v>29111013</v>
      </c>
      <c r="E1236">
        <v>1</v>
      </c>
      <c r="F1236">
        <v>1</v>
      </c>
      <c r="G1236">
        <v>1</v>
      </c>
      <c r="H1236">
        <v>3</v>
      </c>
      <c r="I1236" t="s">
        <v>659</v>
      </c>
      <c r="J1236" t="s">
        <v>660</v>
      </c>
      <c r="K1236" t="s">
        <v>661</v>
      </c>
      <c r="L1236">
        <v>1354</v>
      </c>
      <c r="N1236">
        <v>1010</v>
      </c>
      <c r="O1236" t="s">
        <v>237</v>
      </c>
      <c r="P1236" t="s">
        <v>237</v>
      </c>
      <c r="Q1236">
        <v>1</v>
      </c>
      <c r="X1236">
        <v>7</v>
      </c>
      <c r="Y1236">
        <v>1.29</v>
      </c>
      <c r="Z1236">
        <v>0</v>
      </c>
      <c r="AA1236">
        <v>0</v>
      </c>
      <c r="AB1236">
        <v>0</v>
      </c>
      <c r="AC1236">
        <v>0</v>
      </c>
      <c r="AD1236">
        <v>1</v>
      </c>
      <c r="AE1236">
        <v>0</v>
      </c>
      <c r="AF1236" t="s">
        <v>3</v>
      </c>
      <c r="AG1236">
        <v>7</v>
      </c>
      <c r="AH1236">
        <v>2</v>
      </c>
      <c r="AI1236">
        <v>35869093</v>
      </c>
      <c r="AJ1236">
        <v>1278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>
      <c r="A1237">
        <f>ROW(Source!A1159)</f>
        <v>1159</v>
      </c>
      <c r="B1237">
        <v>35869106</v>
      </c>
      <c r="C1237">
        <v>35869085</v>
      </c>
      <c r="D1237">
        <v>29111016</v>
      </c>
      <c r="E1237">
        <v>1</v>
      </c>
      <c r="F1237">
        <v>1</v>
      </c>
      <c r="G1237">
        <v>1</v>
      </c>
      <c r="H1237">
        <v>3</v>
      </c>
      <c r="I1237" t="s">
        <v>662</v>
      </c>
      <c r="J1237" t="s">
        <v>663</v>
      </c>
      <c r="K1237" t="s">
        <v>664</v>
      </c>
      <c r="L1237">
        <v>1354</v>
      </c>
      <c r="N1237">
        <v>1010</v>
      </c>
      <c r="O1237" t="s">
        <v>237</v>
      </c>
      <c r="P1237" t="s">
        <v>237</v>
      </c>
      <c r="Q1237">
        <v>1</v>
      </c>
      <c r="X1237">
        <v>40</v>
      </c>
      <c r="Y1237">
        <v>1.29</v>
      </c>
      <c r="Z1237">
        <v>0</v>
      </c>
      <c r="AA1237">
        <v>0</v>
      </c>
      <c r="AB1237">
        <v>0</v>
      </c>
      <c r="AC1237">
        <v>0</v>
      </c>
      <c r="AD1237">
        <v>1</v>
      </c>
      <c r="AE1237">
        <v>0</v>
      </c>
      <c r="AF1237" t="s">
        <v>3</v>
      </c>
      <c r="AG1237">
        <v>40</v>
      </c>
      <c r="AH1237">
        <v>2</v>
      </c>
      <c r="AI1237">
        <v>35869094</v>
      </c>
      <c r="AJ1237">
        <v>1279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>
      <c r="A1238">
        <f>ROW(Source!A1159)</f>
        <v>1159</v>
      </c>
      <c r="B1238">
        <v>35869107</v>
      </c>
      <c r="C1238">
        <v>35869085</v>
      </c>
      <c r="D1238">
        <v>29111019</v>
      </c>
      <c r="E1238">
        <v>1</v>
      </c>
      <c r="F1238">
        <v>1</v>
      </c>
      <c r="G1238">
        <v>1</v>
      </c>
      <c r="H1238">
        <v>3</v>
      </c>
      <c r="I1238" t="s">
        <v>665</v>
      </c>
      <c r="J1238" t="s">
        <v>666</v>
      </c>
      <c r="K1238" t="s">
        <v>667</v>
      </c>
      <c r="L1238">
        <v>1354</v>
      </c>
      <c r="N1238">
        <v>1010</v>
      </c>
      <c r="O1238" t="s">
        <v>237</v>
      </c>
      <c r="P1238" t="s">
        <v>237</v>
      </c>
      <c r="Q1238">
        <v>1</v>
      </c>
      <c r="X1238">
        <v>8</v>
      </c>
      <c r="Y1238">
        <v>0.63</v>
      </c>
      <c r="Z1238">
        <v>0</v>
      </c>
      <c r="AA1238">
        <v>0</v>
      </c>
      <c r="AB1238">
        <v>0</v>
      </c>
      <c r="AC1238">
        <v>0</v>
      </c>
      <c r="AD1238">
        <v>1</v>
      </c>
      <c r="AE1238">
        <v>0</v>
      </c>
      <c r="AF1238" t="s">
        <v>3</v>
      </c>
      <c r="AG1238">
        <v>8</v>
      </c>
      <c r="AH1238">
        <v>2</v>
      </c>
      <c r="AI1238">
        <v>35869095</v>
      </c>
      <c r="AJ1238">
        <v>1280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>
      <c r="A1239">
        <f>ROW(Source!A1159)</f>
        <v>1159</v>
      </c>
      <c r="B1239">
        <v>35869108</v>
      </c>
      <c r="C1239">
        <v>35869085</v>
      </c>
      <c r="D1239">
        <v>29111018</v>
      </c>
      <c r="E1239">
        <v>1</v>
      </c>
      <c r="F1239">
        <v>1</v>
      </c>
      <c r="G1239">
        <v>1</v>
      </c>
      <c r="H1239">
        <v>3</v>
      </c>
      <c r="I1239" t="s">
        <v>668</v>
      </c>
      <c r="J1239" t="s">
        <v>669</v>
      </c>
      <c r="K1239" t="s">
        <v>670</v>
      </c>
      <c r="L1239">
        <v>1354</v>
      </c>
      <c r="N1239">
        <v>1010</v>
      </c>
      <c r="O1239" t="s">
        <v>237</v>
      </c>
      <c r="P1239" t="s">
        <v>237</v>
      </c>
      <c r="Q1239">
        <v>1</v>
      </c>
      <c r="X1239">
        <v>8</v>
      </c>
      <c r="Y1239">
        <v>0.63</v>
      </c>
      <c r="Z1239">
        <v>0</v>
      </c>
      <c r="AA1239">
        <v>0</v>
      </c>
      <c r="AB1239">
        <v>0</v>
      </c>
      <c r="AC1239">
        <v>0</v>
      </c>
      <c r="AD1239">
        <v>1</v>
      </c>
      <c r="AE1239">
        <v>0</v>
      </c>
      <c r="AF1239" t="s">
        <v>3</v>
      </c>
      <c r="AG1239">
        <v>8</v>
      </c>
      <c r="AH1239">
        <v>2</v>
      </c>
      <c r="AI1239">
        <v>35869096</v>
      </c>
      <c r="AJ1239">
        <v>1281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>
      <c r="A1240">
        <f>ROW(Source!A1159)</f>
        <v>1159</v>
      </c>
      <c r="B1240">
        <v>35869109</v>
      </c>
      <c r="C1240">
        <v>35869085</v>
      </c>
      <c r="D1240">
        <v>29110997</v>
      </c>
      <c r="E1240">
        <v>1</v>
      </c>
      <c r="F1240">
        <v>1</v>
      </c>
      <c r="G1240">
        <v>1</v>
      </c>
      <c r="H1240">
        <v>3</v>
      </c>
      <c r="I1240" t="s">
        <v>671</v>
      </c>
      <c r="J1240" t="s">
        <v>672</v>
      </c>
      <c r="K1240" t="s">
        <v>673</v>
      </c>
      <c r="L1240">
        <v>1301</v>
      </c>
      <c r="N1240">
        <v>1003</v>
      </c>
      <c r="O1240" t="s">
        <v>142</v>
      </c>
      <c r="P1240" t="s">
        <v>142</v>
      </c>
      <c r="Q1240">
        <v>1</v>
      </c>
      <c r="X1240">
        <v>101</v>
      </c>
      <c r="Y1240">
        <v>12.3</v>
      </c>
      <c r="Z1240">
        <v>0</v>
      </c>
      <c r="AA1240">
        <v>0</v>
      </c>
      <c r="AB1240">
        <v>0</v>
      </c>
      <c r="AC1240">
        <v>0</v>
      </c>
      <c r="AD1240">
        <v>1</v>
      </c>
      <c r="AE1240">
        <v>0</v>
      </c>
      <c r="AF1240" t="s">
        <v>3</v>
      </c>
      <c r="AG1240">
        <v>101</v>
      </c>
      <c r="AH1240">
        <v>2</v>
      </c>
      <c r="AI1240">
        <v>35869097</v>
      </c>
      <c r="AJ1240">
        <v>1282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>
      <c r="A1241">
        <f>ROW(Source!A1160)</f>
        <v>1160</v>
      </c>
      <c r="B1241">
        <v>35869130</v>
      </c>
      <c r="C1241">
        <v>35869110</v>
      </c>
      <c r="D1241">
        <v>18409850</v>
      </c>
      <c r="E1241">
        <v>1</v>
      </c>
      <c r="F1241">
        <v>1</v>
      </c>
      <c r="G1241">
        <v>1</v>
      </c>
      <c r="H1241">
        <v>1</v>
      </c>
      <c r="I1241" t="s">
        <v>674</v>
      </c>
      <c r="J1241" t="s">
        <v>3</v>
      </c>
      <c r="K1241" t="s">
        <v>675</v>
      </c>
      <c r="L1241">
        <v>1369</v>
      </c>
      <c r="N1241">
        <v>1013</v>
      </c>
      <c r="O1241" t="s">
        <v>561</v>
      </c>
      <c r="P1241" t="s">
        <v>561</v>
      </c>
      <c r="Q1241">
        <v>1</v>
      </c>
      <c r="X1241">
        <v>89</v>
      </c>
      <c r="Y1241">
        <v>0</v>
      </c>
      <c r="Z1241">
        <v>0</v>
      </c>
      <c r="AA1241">
        <v>0</v>
      </c>
      <c r="AB1241">
        <v>9.07</v>
      </c>
      <c r="AC1241">
        <v>0</v>
      </c>
      <c r="AD1241">
        <v>1</v>
      </c>
      <c r="AE1241">
        <v>1</v>
      </c>
      <c r="AF1241" t="s">
        <v>134</v>
      </c>
      <c r="AG1241">
        <v>102.35</v>
      </c>
      <c r="AH1241">
        <v>2</v>
      </c>
      <c r="AI1241">
        <v>35869111</v>
      </c>
      <c r="AJ1241">
        <v>1283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>
      <c r="A1242">
        <f>ROW(Source!A1160)</f>
        <v>1160</v>
      </c>
      <c r="B1242">
        <v>35869131</v>
      </c>
      <c r="C1242">
        <v>35869110</v>
      </c>
      <c r="D1242">
        <v>29173472</v>
      </c>
      <c r="E1242">
        <v>1</v>
      </c>
      <c r="F1242">
        <v>1</v>
      </c>
      <c r="G1242">
        <v>1</v>
      </c>
      <c r="H1242">
        <v>2</v>
      </c>
      <c r="I1242" t="s">
        <v>624</v>
      </c>
      <c r="J1242" t="s">
        <v>625</v>
      </c>
      <c r="K1242" t="s">
        <v>626</v>
      </c>
      <c r="L1242">
        <v>1368</v>
      </c>
      <c r="N1242">
        <v>1011</v>
      </c>
      <c r="O1242" t="s">
        <v>567</v>
      </c>
      <c r="P1242" t="s">
        <v>567</v>
      </c>
      <c r="Q1242">
        <v>1</v>
      </c>
      <c r="X1242">
        <v>2.16</v>
      </c>
      <c r="Y1242">
        <v>0</v>
      </c>
      <c r="Z1242">
        <v>3</v>
      </c>
      <c r="AA1242">
        <v>0</v>
      </c>
      <c r="AB1242">
        <v>0</v>
      </c>
      <c r="AC1242">
        <v>0</v>
      </c>
      <c r="AD1242">
        <v>1</v>
      </c>
      <c r="AE1242">
        <v>0</v>
      </c>
      <c r="AF1242" t="s">
        <v>133</v>
      </c>
      <c r="AG1242">
        <v>2.7</v>
      </c>
      <c r="AH1242">
        <v>2</v>
      </c>
      <c r="AI1242">
        <v>35869112</v>
      </c>
      <c r="AJ1242">
        <v>1284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>
      <c r="A1243">
        <f>ROW(Source!A1160)</f>
        <v>1160</v>
      </c>
      <c r="B1243">
        <v>35869132</v>
      </c>
      <c r="C1243">
        <v>35869110</v>
      </c>
      <c r="D1243">
        <v>29174538</v>
      </c>
      <c r="E1243">
        <v>1</v>
      </c>
      <c r="F1243">
        <v>1</v>
      </c>
      <c r="G1243">
        <v>1</v>
      </c>
      <c r="H1243">
        <v>2</v>
      </c>
      <c r="I1243" t="s">
        <v>676</v>
      </c>
      <c r="J1243" t="s">
        <v>677</v>
      </c>
      <c r="K1243" t="s">
        <v>678</v>
      </c>
      <c r="L1243">
        <v>1368</v>
      </c>
      <c r="N1243">
        <v>1011</v>
      </c>
      <c r="O1243" t="s">
        <v>567</v>
      </c>
      <c r="P1243" t="s">
        <v>567</v>
      </c>
      <c r="Q1243">
        <v>1</v>
      </c>
      <c r="X1243">
        <v>0.47</v>
      </c>
      <c r="Y1243">
        <v>0</v>
      </c>
      <c r="Z1243">
        <v>33.590000000000003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 t="s">
        <v>133</v>
      </c>
      <c r="AG1243">
        <v>0.58749999999999991</v>
      </c>
      <c r="AH1243">
        <v>2</v>
      </c>
      <c r="AI1243">
        <v>35869113</v>
      </c>
      <c r="AJ1243">
        <v>1285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>
      <c r="A1244">
        <f>ROW(Source!A1160)</f>
        <v>1160</v>
      </c>
      <c r="B1244">
        <v>35869133</v>
      </c>
      <c r="C1244">
        <v>35869110</v>
      </c>
      <c r="D1244">
        <v>29174580</v>
      </c>
      <c r="E1244">
        <v>1</v>
      </c>
      <c r="F1244">
        <v>1</v>
      </c>
      <c r="G1244">
        <v>1</v>
      </c>
      <c r="H1244">
        <v>2</v>
      </c>
      <c r="I1244" t="s">
        <v>679</v>
      </c>
      <c r="J1244" t="s">
        <v>680</v>
      </c>
      <c r="K1244" t="s">
        <v>681</v>
      </c>
      <c r="L1244">
        <v>1368</v>
      </c>
      <c r="N1244">
        <v>1011</v>
      </c>
      <c r="O1244" t="s">
        <v>567</v>
      </c>
      <c r="P1244" t="s">
        <v>567</v>
      </c>
      <c r="Q1244">
        <v>1</v>
      </c>
      <c r="X1244">
        <v>0.53</v>
      </c>
      <c r="Y1244">
        <v>0</v>
      </c>
      <c r="Z1244">
        <v>2.08</v>
      </c>
      <c r="AA1244">
        <v>0</v>
      </c>
      <c r="AB1244">
        <v>0</v>
      </c>
      <c r="AC1244">
        <v>0</v>
      </c>
      <c r="AD1244">
        <v>1</v>
      </c>
      <c r="AE1244">
        <v>0</v>
      </c>
      <c r="AF1244" t="s">
        <v>133</v>
      </c>
      <c r="AG1244">
        <v>0.66250000000000009</v>
      </c>
      <c r="AH1244">
        <v>2</v>
      </c>
      <c r="AI1244">
        <v>35869114</v>
      </c>
      <c r="AJ1244">
        <v>1286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>
      <c r="A1245">
        <f>ROW(Source!A1160)</f>
        <v>1160</v>
      </c>
      <c r="B1245">
        <v>35869134</v>
      </c>
      <c r="C1245">
        <v>35869110</v>
      </c>
      <c r="D1245">
        <v>29108656</v>
      </c>
      <c r="E1245">
        <v>1</v>
      </c>
      <c r="F1245">
        <v>1</v>
      </c>
      <c r="G1245">
        <v>1</v>
      </c>
      <c r="H1245">
        <v>3</v>
      </c>
      <c r="I1245" t="s">
        <v>682</v>
      </c>
      <c r="J1245" t="s">
        <v>683</v>
      </c>
      <c r="K1245" t="s">
        <v>684</v>
      </c>
      <c r="L1245">
        <v>1354</v>
      </c>
      <c r="N1245">
        <v>1010</v>
      </c>
      <c r="O1245" t="s">
        <v>237</v>
      </c>
      <c r="P1245" t="s">
        <v>237</v>
      </c>
      <c r="Q1245">
        <v>1</v>
      </c>
      <c r="X1245">
        <v>7</v>
      </c>
      <c r="Y1245">
        <v>13.87</v>
      </c>
      <c r="Z1245">
        <v>0</v>
      </c>
      <c r="AA1245">
        <v>0</v>
      </c>
      <c r="AB1245">
        <v>0</v>
      </c>
      <c r="AC1245">
        <v>0</v>
      </c>
      <c r="AD1245">
        <v>1</v>
      </c>
      <c r="AE1245">
        <v>0</v>
      </c>
      <c r="AF1245" t="s">
        <v>3</v>
      </c>
      <c r="AG1245">
        <v>7</v>
      </c>
      <c r="AH1245">
        <v>2</v>
      </c>
      <c r="AI1245">
        <v>35869115</v>
      </c>
      <c r="AJ1245">
        <v>1287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>
      <c r="A1246">
        <f>ROW(Source!A1160)</f>
        <v>1160</v>
      </c>
      <c r="B1246">
        <v>35869135</v>
      </c>
      <c r="C1246">
        <v>35869110</v>
      </c>
      <c r="D1246">
        <v>29109354</v>
      </c>
      <c r="E1246">
        <v>1</v>
      </c>
      <c r="F1246">
        <v>1</v>
      </c>
      <c r="G1246">
        <v>1</v>
      </c>
      <c r="H1246">
        <v>3</v>
      </c>
      <c r="I1246" t="s">
        <v>685</v>
      </c>
      <c r="J1246" t="s">
        <v>686</v>
      </c>
      <c r="K1246" t="s">
        <v>687</v>
      </c>
      <c r="L1246">
        <v>1346</v>
      </c>
      <c r="N1246">
        <v>1009</v>
      </c>
      <c r="O1246" t="s">
        <v>160</v>
      </c>
      <c r="P1246" t="s">
        <v>160</v>
      </c>
      <c r="Q1246">
        <v>1</v>
      </c>
      <c r="X1246">
        <v>10</v>
      </c>
      <c r="Y1246">
        <v>46.72</v>
      </c>
      <c r="Z1246">
        <v>0</v>
      </c>
      <c r="AA1246">
        <v>0</v>
      </c>
      <c r="AB1246">
        <v>0</v>
      </c>
      <c r="AC1246">
        <v>0</v>
      </c>
      <c r="AD1246">
        <v>1</v>
      </c>
      <c r="AE1246">
        <v>0</v>
      </c>
      <c r="AF1246" t="s">
        <v>3</v>
      </c>
      <c r="AG1246">
        <v>10</v>
      </c>
      <c r="AH1246">
        <v>2</v>
      </c>
      <c r="AI1246">
        <v>35869116</v>
      </c>
      <c r="AJ1246">
        <v>1288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>
      <c r="A1247">
        <f>ROW(Source!A1160)</f>
        <v>1160</v>
      </c>
      <c r="B1247">
        <v>35869136</v>
      </c>
      <c r="C1247">
        <v>35869110</v>
      </c>
      <c r="D1247">
        <v>29109414</v>
      </c>
      <c r="E1247">
        <v>1</v>
      </c>
      <c r="F1247">
        <v>1</v>
      </c>
      <c r="G1247">
        <v>1</v>
      </c>
      <c r="H1247">
        <v>3</v>
      </c>
      <c r="I1247" t="s">
        <v>688</v>
      </c>
      <c r="J1247" t="s">
        <v>689</v>
      </c>
      <c r="K1247" t="s">
        <v>690</v>
      </c>
      <c r="L1247">
        <v>1346</v>
      </c>
      <c r="N1247">
        <v>1009</v>
      </c>
      <c r="O1247" t="s">
        <v>160</v>
      </c>
      <c r="P1247" t="s">
        <v>160</v>
      </c>
      <c r="Q1247">
        <v>1</v>
      </c>
      <c r="X1247">
        <v>119</v>
      </c>
      <c r="Y1247">
        <v>1.58</v>
      </c>
      <c r="Z1247">
        <v>0</v>
      </c>
      <c r="AA1247">
        <v>0</v>
      </c>
      <c r="AB1247">
        <v>0</v>
      </c>
      <c r="AC1247">
        <v>0</v>
      </c>
      <c r="AD1247">
        <v>1</v>
      </c>
      <c r="AE1247">
        <v>0</v>
      </c>
      <c r="AF1247" t="s">
        <v>3</v>
      </c>
      <c r="AG1247">
        <v>119</v>
      </c>
      <c r="AH1247">
        <v>2</v>
      </c>
      <c r="AI1247">
        <v>35869117</v>
      </c>
      <c r="AJ1247">
        <v>1289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>
      <c r="A1248">
        <f>ROW(Source!A1160)</f>
        <v>1160</v>
      </c>
      <c r="B1248">
        <v>35869137</v>
      </c>
      <c r="C1248">
        <v>35869110</v>
      </c>
      <c r="D1248">
        <v>29109781</v>
      </c>
      <c r="E1248">
        <v>1</v>
      </c>
      <c r="F1248">
        <v>1</v>
      </c>
      <c r="G1248">
        <v>1</v>
      </c>
      <c r="H1248">
        <v>3</v>
      </c>
      <c r="I1248" t="s">
        <v>691</v>
      </c>
      <c r="J1248" t="s">
        <v>692</v>
      </c>
      <c r="K1248" t="s">
        <v>693</v>
      </c>
      <c r="L1248">
        <v>1346</v>
      </c>
      <c r="N1248">
        <v>1009</v>
      </c>
      <c r="O1248" t="s">
        <v>160</v>
      </c>
      <c r="P1248" t="s">
        <v>160</v>
      </c>
      <c r="Q1248">
        <v>1</v>
      </c>
      <c r="X1248">
        <v>9</v>
      </c>
      <c r="Y1248">
        <v>11.12</v>
      </c>
      <c r="Z1248">
        <v>0</v>
      </c>
      <c r="AA1248">
        <v>0</v>
      </c>
      <c r="AB1248">
        <v>0</v>
      </c>
      <c r="AC1248">
        <v>0</v>
      </c>
      <c r="AD1248">
        <v>1</v>
      </c>
      <c r="AE1248">
        <v>0</v>
      </c>
      <c r="AF1248" t="s">
        <v>3</v>
      </c>
      <c r="AG1248">
        <v>9</v>
      </c>
      <c r="AH1248">
        <v>2</v>
      </c>
      <c r="AI1248">
        <v>35869118</v>
      </c>
      <c r="AJ1248">
        <v>1290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>
      <c r="A1249">
        <f>ROW(Source!A1160)</f>
        <v>1160</v>
      </c>
      <c r="B1249">
        <v>35869138</v>
      </c>
      <c r="C1249">
        <v>35869110</v>
      </c>
      <c r="D1249">
        <v>29109782</v>
      </c>
      <c r="E1249">
        <v>1</v>
      </c>
      <c r="F1249">
        <v>1</v>
      </c>
      <c r="G1249">
        <v>1</v>
      </c>
      <c r="H1249">
        <v>3</v>
      </c>
      <c r="I1249" t="s">
        <v>694</v>
      </c>
      <c r="J1249" t="s">
        <v>695</v>
      </c>
      <c r="K1249" t="s">
        <v>696</v>
      </c>
      <c r="L1249">
        <v>1346</v>
      </c>
      <c r="N1249">
        <v>1009</v>
      </c>
      <c r="O1249" t="s">
        <v>160</v>
      </c>
      <c r="P1249" t="s">
        <v>160</v>
      </c>
      <c r="Q1249">
        <v>1</v>
      </c>
      <c r="X1249">
        <v>85</v>
      </c>
      <c r="Y1249">
        <v>4.3600000000000003</v>
      </c>
      <c r="Z1249">
        <v>0</v>
      </c>
      <c r="AA1249">
        <v>0</v>
      </c>
      <c r="AB1249">
        <v>0</v>
      </c>
      <c r="AC1249">
        <v>0</v>
      </c>
      <c r="AD1249">
        <v>1</v>
      </c>
      <c r="AE1249">
        <v>0</v>
      </c>
      <c r="AF1249" t="s">
        <v>3</v>
      </c>
      <c r="AG1249">
        <v>85</v>
      </c>
      <c r="AH1249">
        <v>2</v>
      </c>
      <c r="AI1249">
        <v>35869119</v>
      </c>
      <c r="AJ1249">
        <v>1291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>
      <c r="A1250">
        <f>ROW(Source!A1160)</f>
        <v>1160</v>
      </c>
      <c r="B1250">
        <v>35869139</v>
      </c>
      <c r="C1250">
        <v>35869110</v>
      </c>
      <c r="D1250">
        <v>29110699</v>
      </c>
      <c r="E1250">
        <v>1</v>
      </c>
      <c r="F1250">
        <v>1</v>
      </c>
      <c r="G1250">
        <v>1</v>
      </c>
      <c r="H1250">
        <v>3</v>
      </c>
      <c r="I1250" t="s">
        <v>697</v>
      </c>
      <c r="J1250" t="s">
        <v>698</v>
      </c>
      <c r="K1250" t="s">
        <v>699</v>
      </c>
      <c r="L1250">
        <v>1301</v>
      </c>
      <c r="N1250">
        <v>1003</v>
      </c>
      <c r="O1250" t="s">
        <v>142</v>
      </c>
      <c r="P1250" t="s">
        <v>142</v>
      </c>
      <c r="Q1250">
        <v>1</v>
      </c>
      <c r="X1250">
        <v>120</v>
      </c>
      <c r="Y1250">
        <v>0.17</v>
      </c>
      <c r="Z1250">
        <v>0</v>
      </c>
      <c r="AA1250">
        <v>0</v>
      </c>
      <c r="AB1250">
        <v>0</v>
      </c>
      <c r="AC1250">
        <v>0</v>
      </c>
      <c r="AD1250">
        <v>1</v>
      </c>
      <c r="AE1250">
        <v>0</v>
      </c>
      <c r="AF1250" t="s">
        <v>3</v>
      </c>
      <c r="AG1250">
        <v>120</v>
      </c>
      <c r="AH1250">
        <v>2</v>
      </c>
      <c r="AI1250">
        <v>35869120</v>
      </c>
      <c r="AJ1250">
        <v>1292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>
      <c r="A1251">
        <f>ROW(Source!A1160)</f>
        <v>1160</v>
      </c>
      <c r="B1251">
        <v>35869140</v>
      </c>
      <c r="C1251">
        <v>35869110</v>
      </c>
      <c r="D1251">
        <v>29110797</v>
      </c>
      <c r="E1251">
        <v>1</v>
      </c>
      <c r="F1251">
        <v>1</v>
      </c>
      <c r="G1251">
        <v>1</v>
      </c>
      <c r="H1251">
        <v>3</v>
      </c>
      <c r="I1251" t="s">
        <v>700</v>
      </c>
      <c r="J1251" t="s">
        <v>701</v>
      </c>
      <c r="K1251" t="s">
        <v>702</v>
      </c>
      <c r="L1251">
        <v>1301</v>
      </c>
      <c r="N1251">
        <v>1003</v>
      </c>
      <c r="O1251" t="s">
        <v>142</v>
      </c>
      <c r="P1251" t="s">
        <v>142</v>
      </c>
      <c r="Q1251">
        <v>1</v>
      </c>
      <c r="X1251">
        <v>82</v>
      </c>
      <c r="Y1251">
        <v>1.74</v>
      </c>
      <c r="Z1251">
        <v>0</v>
      </c>
      <c r="AA1251">
        <v>0</v>
      </c>
      <c r="AB1251">
        <v>0</v>
      </c>
      <c r="AC1251">
        <v>0</v>
      </c>
      <c r="AD1251">
        <v>1</v>
      </c>
      <c r="AE1251">
        <v>0</v>
      </c>
      <c r="AF1251" t="s">
        <v>3</v>
      </c>
      <c r="AG1251">
        <v>82</v>
      </c>
      <c r="AH1251">
        <v>2</v>
      </c>
      <c r="AI1251">
        <v>35869121</v>
      </c>
      <c r="AJ1251">
        <v>1293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>
      <c r="A1252">
        <f>ROW(Source!A1160)</f>
        <v>1160</v>
      </c>
      <c r="B1252">
        <v>35869141</v>
      </c>
      <c r="C1252">
        <v>35869110</v>
      </c>
      <c r="D1252">
        <v>29110815</v>
      </c>
      <c r="E1252">
        <v>1</v>
      </c>
      <c r="F1252">
        <v>1</v>
      </c>
      <c r="G1252">
        <v>1</v>
      </c>
      <c r="H1252">
        <v>3</v>
      </c>
      <c r="I1252" t="s">
        <v>703</v>
      </c>
      <c r="J1252" t="s">
        <v>704</v>
      </c>
      <c r="K1252" t="s">
        <v>705</v>
      </c>
      <c r="L1252">
        <v>1301</v>
      </c>
      <c r="N1252">
        <v>1003</v>
      </c>
      <c r="O1252" t="s">
        <v>142</v>
      </c>
      <c r="P1252" t="s">
        <v>142</v>
      </c>
      <c r="Q1252">
        <v>1</v>
      </c>
      <c r="X1252">
        <v>116</v>
      </c>
      <c r="Y1252">
        <v>0.85</v>
      </c>
      <c r="Z1252">
        <v>0</v>
      </c>
      <c r="AA1252">
        <v>0</v>
      </c>
      <c r="AB1252">
        <v>0</v>
      </c>
      <c r="AC1252">
        <v>0</v>
      </c>
      <c r="AD1252">
        <v>1</v>
      </c>
      <c r="AE1252">
        <v>0</v>
      </c>
      <c r="AF1252" t="s">
        <v>3</v>
      </c>
      <c r="AG1252">
        <v>116</v>
      </c>
      <c r="AH1252">
        <v>2</v>
      </c>
      <c r="AI1252">
        <v>35869122</v>
      </c>
      <c r="AJ1252">
        <v>1294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>
      <c r="A1253">
        <f>ROW(Source!A1160)</f>
        <v>1160</v>
      </c>
      <c r="B1253">
        <v>35869142</v>
      </c>
      <c r="C1253">
        <v>35869110</v>
      </c>
      <c r="D1253">
        <v>29111455</v>
      </c>
      <c r="E1253">
        <v>1</v>
      </c>
      <c r="F1253">
        <v>1</v>
      </c>
      <c r="G1253">
        <v>1</v>
      </c>
      <c r="H1253">
        <v>3</v>
      </c>
      <c r="I1253" t="s">
        <v>706</v>
      </c>
      <c r="J1253" t="s">
        <v>707</v>
      </c>
      <c r="K1253" t="s">
        <v>708</v>
      </c>
      <c r="L1253">
        <v>1327</v>
      </c>
      <c r="N1253">
        <v>1005</v>
      </c>
      <c r="O1253" t="s">
        <v>155</v>
      </c>
      <c r="P1253" t="s">
        <v>155</v>
      </c>
      <c r="Q1253">
        <v>1</v>
      </c>
      <c r="X1253">
        <v>212</v>
      </c>
      <c r="Y1253">
        <v>15.06</v>
      </c>
      <c r="Z1253">
        <v>0</v>
      </c>
      <c r="AA1253">
        <v>0</v>
      </c>
      <c r="AB1253">
        <v>0</v>
      </c>
      <c r="AC1253">
        <v>0</v>
      </c>
      <c r="AD1253">
        <v>1</v>
      </c>
      <c r="AE1253">
        <v>0</v>
      </c>
      <c r="AF1253" t="s">
        <v>3</v>
      </c>
      <c r="AG1253">
        <v>212</v>
      </c>
      <c r="AH1253">
        <v>2</v>
      </c>
      <c r="AI1253">
        <v>35869123</v>
      </c>
      <c r="AJ1253">
        <v>1295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>
      <c r="A1254">
        <f>ROW(Source!A1160)</f>
        <v>1160</v>
      </c>
      <c r="B1254">
        <v>35869143</v>
      </c>
      <c r="C1254">
        <v>35869110</v>
      </c>
      <c r="D1254">
        <v>29114733</v>
      </c>
      <c r="E1254">
        <v>1</v>
      </c>
      <c r="F1254">
        <v>1</v>
      </c>
      <c r="G1254">
        <v>1</v>
      </c>
      <c r="H1254">
        <v>3</v>
      </c>
      <c r="I1254" t="s">
        <v>709</v>
      </c>
      <c r="J1254" t="s">
        <v>710</v>
      </c>
      <c r="K1254" t="s">
        <v>711</v>
      </c>
      <c r="L1254">
        <v>1354</v>
      </c>
      <c r="N1254">
        <v>1010</v>
      </c>
      <c r="O1254" t="s">
        <v>237</v>
      </c>
      <c r="P1254" t="s">
        <v>237</v>
      </c>
      <c r="Q1254">
        <v>1</v>
      </c>
      <c r="X1254">
        <v>735</v>
      </c>
      <c r="Y1254">
        <v>0.02</v>
      </c>
      <c r="Z1254">
        <v>0</v>
      </c>
      <c r="AA1254">
        <v>0</v>
      </c>
      <c r="AB1254">
        <v>0</v>
      </c>
      <c r="AC1254">
        <v>0</v>
      </c>
      <c r="AD1254">
        <v>1</v>
      </c>
      <c r="AE1254">
        <v>0</v>
      </c>
      <c r="AF1254" t="s">
        <v>3</v>
      </c>
      <c r="AG1254">
        <v>735</v>
      </c>
      <c r="AH1254">
        <v>2</v>
      </c>
      <c r="AI1254">
        <v>35869124</v>
      </c>
      <c r="AJ1254">
        <v>1296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>
      <c r="A1255">
        <f>ROW(Source!A1160)</f>
        <v>1160</v>
      </c>
      <c r="B1255">
        <v>35869144</v>
      </c>
      <c r="C1255">
        <v>35869110</v>
      </c>
      <c r="D1255">
        <v>29114734</v>
      </c>
      <c r="E1255">
        <v>1</v>
      </c>
      <c r="F1255">
        <v>1</v>
      </c>
      <c r="G1255">
        <v>1</v>
      </c>
      <c r="H1255">
        <v>3</v>
      </c>
      <c r="I1255" t="s">
        <v>712</v>
      </c>
      <c r="J1255" t="s">
        <v>713</v>
      </c>
      <c r="K1255" t="s">
        <v>714</v>
      </c>
      <c r="L1255">
        <v>1354</v>
      </c>
      <c r="N1255">
        <v>1010</v>
      </c>
      <c r="O1255" t="s">
        <v>237</v>
      </c>
      <c r="P1255" t="s">
        <v>237</v>
      </c>
      <c r="Q1255">
        <v>1</v>
      </c>
      <c r="X1255">
        <v>1855</v>
      </c>
      <c r="Y1255">
        <v>0.03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0</v>
      </c>
      <c r="AF1255" t="s">
        <v>3</v>
      </c>
      <c r="AG1255">
        <v>1855</v>
      </c>
      <c r="AH1255">
        <v>2</v>
      </c>
      <c r="AI1255">
        <v>35869125</v>
      </c>
      <c r="AJ1255">
        <v>1297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>
      <c r="A1256">
        <f>ROW(Source!A1160)</f>
        <v>1160</v>
      </c>
      <c r="B1256">
        <v>35869145</v>
      </c>
      <c r="C1256">
        <v>35869110</v>
      </c>
      <c r="D1256">
        <v>29114482</v>
      </c>
      <c r="E1256">
        <v>1</v>
      </c>
      <c r="F1256">
        <v>1</v>
      </c>
      <c r="G1256">
        <v>1</v>
      </c>
      <c r="H1256">
        <v>3</v>
      </c>
      <c r="I1256" t="s">
        <v>715</v>
      </c>
      <c r="J1256" t="s">
        <v>716</v>
      </c>
      <c r="K1256" t="s">
        <v>717</v>
      </c>
      <c r="L1256">
        <v>1354</v>
      </c>
      <c r="N1256">
        <v>1010</v>
      </c>
      <c r="O1256" t="s">
        <v>237</v>
      </c>
      <c r="P1256" t="s">
        <v>237</v>
      </c>
      <c r="Q1256">
        <v>1</v>
      </c>
      <c r="X1256">
        <v>153</v>
      </c>
      <c r="Y1256">
        <v>7.0000000000000007E-2</v>
      </c>
      <c r="Z1256">
        <v>0</v>
      </c>
      <c r="AA1256">
        <v>0</v>
      </c>
      <c r="AB1256">
        <v>0</v>
      </c>
      <c r="AC1256">
        <v>0</v>
      </c>
      <c r="AD1256">
        <v>1</v>
      </c>
      <c r="AE1256">
        <v>0</v>
      </c>
      <c r="AF1256" t="s">
        <v>3</v>
      </c>
      <c r="AG1256">
        <v>153</v>
      </c>
      <c r="AH1256">
        <v>2</v>
      </c>
      <c r="AI1256">
        <v>35869126</v>
      </c>
      <c r="AJ1256">
        <v>1298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>
      <c r="A1257">
        <f>ROW(Source!A1160)</f>
        <v>1160</v>
      </c>
      <c r="B1257">
        <v>35869146</v>
      </c>
      <c r="C1257">
        <v>35869110</v>
      </c>
      <c r="D1257">
        <v>29129584</v>
      </c>
      <c r="E1257">
        <v>1</v>
      </c>
      <c r="F1257">
        <v>1</v>
      </c>
      <c r="G1257">
        <v>1</v>
      </c>
      <c r="H1257">
        <v>3</v>
      </c>
      <c r="I1257" t="s">
        <v>718</v>
      </c>
      <c r="J1257" t="s">
        <v>719</v>
      </c>
      <c r="K1257" t="s">
        <v>720</v>
      </c>
      <c r="L1257">
        <v>1301</v>
      </c>
      <c r="N1257">
        <v>1003</v>
      </c>
      <c r="O1257" t="s">
        <v>142</v>
      </c>
      <c r="P1257" t="s">
        <v>142</v>
      </c>
      <c r="Q1257">
        <v>1</v>
      </c>
      <c r="X1257">
        <v>88</v>
      </c>
      <c r="Y1257">
        <v>7.22</v>
      </c>
      <c r="Z1257">
        <v>0</v>
      </c>
      <c r="AA1257">
        <v>0</v>
      </c>
      <c r="AB1257">
        <v>0</v>
      </c>
      <c r="AC1257">
        <v>0</v>
      </c>
      <c r="AD1257">
        <v>1</v>
      </c>
      <c r="AE1257">
        <v>0</v>
      </c>
      <c r="AF1257" t="s">
        <v>3</v>
      </c>
      <c r="AG1257">
        <v>88</v>
      </c>
      <c r="AH1257">
        <v>2</v>
      </c>
      <c r="AI1257">
        <v>35869127</v>
      </c>
      <c r="AJ1257">
        <v>1299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>
      <c r="A1258">
        <f>ROW(Source!A1160)</f>
        <v>1160</v>
      </c>
      <c r="B1258">
        <v>35869147</v>
      </c>
      <c r="C1258">
        <v>35869110</v>
      </c>
      <c r="D1258">
        <v>29129619</v>
      </c>
      <c r="E1258">
        <v>1</v>
      </c>
      <c r="F1258">
        <v>1</v>
      </c>
      <c r="G1258">
        <v>1</v>
      </c>
      <c r="H1258">
        <v>3</v>
      </c>
      <c r="I1258" t="s">
        <v>721</v>
      </c>
      <c r="J1258" t="s">
        <v>722</v>
      </c>
      <c r="K1258" t="s">
        <v>723</v>
      </c>
      <c r="L1258">
        <v>1301</v>
      </c>
      <c r="N1258">
        <v>1003</v>
      </c>
      <c r="O1258" t="s">
        <v>142</v>
      </c>
      <c r="P1258" t="s">
        <v>142</v>
      </c>
      <c r="Q1258">
        <v>1</v>
      </c>
      <c r="X1258">
        <v>225</v>
      </c>
      <c r="Y1258">
        <v>8.44</v>
      </c>
      <c r="Z1258">
        <v>0</v>
      </c>
      <c r="AA1258">
        <v>0</v>
      </c>
      <c r="AB1258">
        <v>0</v>
      </c>
      <c r="AC1258">
        <v>0</v>
      </c>
      <c r="AD1258">
        <v>1</v>
      </c>
      <c r="AE1258">
        <v>0</v>
      </c>
      <c r="AF1258" t="s">
        <v>3</v>
      </c>
      <c r="AG1258">
        <v>225</v>
      </c>
      <c r="AH1258">
        <v>2</v>
      </c>
      <c r="AI1258">
        <v>35869128</v>
      </c>
      <c r="AJ1258">
        <v>1300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>
      <c r="A1259">
        <f>ROW(Source!A1160)</f>
        <v>1160</v>
      </c>
      <c r="B1259">
        <v>35869148</v>
      </c>
      <c r="C1259">
        <v>35869110</v>
      </c>
      <c r="D1259">
        <v>29129634</v>
      </c>
      <c r="E1259">
        <v>1</v>
      </c>
      <c r="F1259">
        <v>1</v>
      </c>
      <c r="G1259">
        <v>1</v>
      </c>
      <c r="H1259">
        <v>3</v>
      </c>
      <c r="I1259" t="s">
        <v>724</v>
      </c>
      <c r="J1259" t="s">
        <v>725</v>
      </c>
      <c r="K1259" t="s">
        <v>726</v>
      </c>
      <c r="L1259">
        <v>1301</v>
      </c>
      <c r="N1259">
        <v>1003</v>
      </c>
      <c r="O1259" t="s">
        <v>142</v>
      </c>
      <c r="P1259" t="s">
        <v>142</v>
      </c>
      <c r="Q1259">
        <v>1</v>
      </c>
      <c r="X1259">
        <v>46</v>
      </c>
      <c r="Y1259">
        <v>3.32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0</v>
      </c>
      <c r="AF1259" t="s">
        <v>3</v>
      </c>
      <c r="AG1259">
        <v>46</v>
      </c>
      <c r="AH1259">
        <v>2</v>
      </c>
      <c r="AI1259">
        <v>35869129</v>
      </c>
      <c r="AJ1259">
        <v>1301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>
      <c r="A1260">
        <f>ROW(Source!A1161)</f>
        <v>1161</v>
      </c>
      <c r="B1260">
        <v>35869168</v>
      </c>
      <c r="C1260">
        <v>35869149</v>
      </c>
      <c r="D1260">
        <v>18409850</v>
      </c>
      <c r="E1260">
        <v>1</v>
      </c>
      <c r="F1260">
        <v>1</v>
      </c>
      <c r="G1260">
        <v>1</v>
      </c>
      <c r="H1260">
        <v>1</v>
      </c>
      <c r="I1260" t="s">
        <v>674</v>
      </c>
      <c r="J1260" t="s">
        <v>3</v>
      </c>
      <c r="K1260" t="s">
        <v>675</v>
      </c>
      <c r="L1260">
        <v>1369</v>
      </c>
      <c r="N1260">
        <v>1013</v>
      </c>
      <c r="O1260" t="s">
        <v>561</v>
      </c>
      <c r="P1260" t="s">
        <v>561</v>
      </c>
      <c r="Q1260">
        <v>1</v>
      </c>
      <c r="X1260">
        <v>84</v>
      </c>
      <c r="Y1260">
        <v>0</v>
      </c>
      <c r="Z1260">
        <v>0</v>
      </c>
      <c r="AA1260">
        <v>0</v>
      </c>
      <c r="AB1260">
        <v>9.07</v>
      </c>
      <c r="AC1260">
        <v>0</v>
      </c>
      <c r="AD1260">
        <v>1</v>
      </c>
      <c r="AE1260">
        <v>1</v>
      </c>
      <c r="AF1260" t="s">
        <v>134</v>
      </c>
      <c r="AG1260">
        <v>96.6</v>
      </c>
      <c r="AH1260">
        <v>2</v>
      </c>
      <c r="AI1260">
        <v>35869150</v>
      </c>
      <c r="AJ1260">
        <v>1302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>
      <c r="A1261">
        <f>ROW(Source!A1161)</f>
        <v>1161</v>
      </c>
      <c r="B1261">
        <v>35869169</v>
      </c>
      <c r="C1261">
        <v>35869149</v>
      </c>
      <c r="D1261">
        <v>29173472</v>
      </c>
      <c r="E1261">
        <v>1</v>
      </c>
      <c r="F1261">
        <v>1</v>
      </c>
      <c r="G1261">
        <v>1</v>
      </c>
      <c r="H1261">
        <v>2</v>
      </c>
      <c r="I1261" t="s">
        <v>624</v>
      </c>
      <c r="J1261" t="s">
        <v>625</v>
      </c>
      <c r="K1261" t="s">
        <v>626</v>
      </c>
      <c r="L1261">
        <v>1368</v>
      </c>
      <c r="N1261">
        <v>1011</v>
      </c>
      <c r="O1261" t="s">
        <v>567</v>
      </c>
      <c r="P1261" t="s">
        <v>567</v>
      </c>
      <c r="Q1261">
        <v>1</v>
      </c>
      <c r="X1261">
        <v>2.2000000000000002</v>
      </c>
      <c r="Y1261">
        <v>0</v>
      </c>
      <c r="Z1261">
        <v>3</v>
      </c>
      <c r="AA1261">
        <v>0</v>
      </c>
      <c r="AB1261">
        <v>0</v>
      </c>
      <c r="AC1261">
        <v>0</v>
      </c>
      <c r="AD1261">
        <v>1</v>
      </c>
      <c r="AE1261">
        <v>0</v>
      </c>
      <c r="AF1261" t="s">
        <v>133</v>
      </c>
      <c r="AG1261">
        <v>2.75</v>
      </c>
      <c r="AH1261">
        <v>2</v>
      </c>
      <c r="AI1261">
        <v>35869151</v>
      </c>
      <c r="AJ1261">
        <v>1303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>
      <c r="A1262">
        <f>ROW(Source!A1161)</f>
        <v>1161</v>
      </c>
      <c r="B1262">
        <v>35869170</v>
      </c>
      <c r="C1262">
        <v>35869149</v>
      </c>
      <c r="D1262">
        <v>29174538</v>
      </c>
      <c r="E1262">
        <v>1</v>
      </c>
      <c r="F1262">
        <v>1</v>
      </c>
      <c r="G1262">
        <v>1</v>
      </c>
      <c r="H1262">
        <v>2</v>
      </c>
      <c r="I1262" t="s">
        <v>676</v>
      </c>
      <c r="J1262" t="s">
        <v>677</v>
      </c>
      <c r="K1262" t="s">
        <v>678</v>
      </c>
      <c r="L1262">
        <v>1368</v>
      </c>
      <c r="N1262">
        <v>1011</v>
      </c>
      <c r="O1262" t="s">
        <v>567</v>
      </c>
      <c r="P1262" t="s">
        <v>567</v>
      </c>
      <c r="Q1262">
        <v>1</v>
      </c>
      <c r="X1262">
        <v>0.17</v>
      </c>
      <c r="Y1262">
        <v>0</v>
      </c>
      <c r="Z1262">
        <v>33.590000000000003</v>
      </c>
      <c r="AA1262">
        <v>0</v>
      </c>
      <c r="AB1262">
        <v>0</v>
      </c>
      <c r="AC1262">
        <v>0</v>
      </c>
      <c r="AD1262">
        <v>1</v>
      </c>
      <c r="AE1262">
        <v>0</v>
      </c>
      <c r="AF1262" t="s">
        <v>133</v>
      </c>
      <c r="AG1262">
        <v>0.21250000000000002</v>
      </c>
      <c r="AH1262">
        <v>2</v>
      </c>
      <c r="AI1262">
        <v>35869152</v>
      </c>
      <c r="AJ1262">
        <v>1304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>
      <c r="A1263">
        <f>ROW(Source!A1161)</f>
        <v>1161</v>
      </c>
      <c r="B1263">
        <v>35869171</v>
      </c>
      <c r="C1263">
        <v>35869149</v>
      </c>
      <c r="D1263">
        <v>29174580</v>
      </c>
      <c r="E1263">
        <v>1</v>
      </c>
      <c r="F1263">
        <v>1</v>
      </c>
      <c r="G1263">
        <v>1</v>
      </c>
      <c r="H1263">
        <v>2</v>
      </c>
      <c r="I1263" t="s">
        <v>679</v>
      </c>
      <c r="J1263" t="s">
        <v>680</v>
      </c>
      <c r="K1263" t="s">
        <v>681</v>
      </c>
      <c r="L1263">
        <v>1368</v>
      </c>
      <c r="N1263">
        <v>1011</v>
      </c>
      <c r="O1263" t="s">
        <v>567</v>
      </c>
      <c r="P1263" t="s">
        <v>567</v>
      </c>
      <c r="Q1263">
        <v>1</v>
      </c>
      <c r="X1263">
        <v>0.87</v>
      </c>
      <c r="Y1263">
        <v>0</v>
      </c>
      <c r="Z1263">
        <v>2.08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 t="s">
        <v>133</v>
      </c>
      <c r="AG1263">
        <v>1.0874999999999999</v>
      </c>
      <c r="AH1263">
        <v>2</v>
      </c>
      <c r="AI1263">
        <v>35869153</v>
      </c>
      <c r="AJ1263">
        <v>1305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>
      <c r="A1264">
        <f>ROW(Source!A1161)</f>
        <v>1161</v>
      </c>
      <c r="B1264">
        <v>35869172</v>
      </c>
      <c r="C1264">
        <v>35869149</v>
      </c>
      <c r="D1264">
        <v>29109354</v>
      </c>
      <c r="E1264">
        <v>1</v>
      </c>
      <c r="F1264">
        <v>1</v>
      </c>
      <c r="G1264">
        <v>1</v>
      </c>
      <c r="H1264">
        <v>3</v>
      </c>
      <c r="I1264" t="s">
        <v>685</v>
      </c>
      <c r="J1264" t="s">
        <v>686</v>
      </c>
      <c r="K1264" t="s">
        <v>687</v>
      </c>
      <c r="L1264">
        <v>1346</v>
      </c>
      <c r="N1264">
        <v>1009</v>
      </c>
      <c r="O1264" t="s">
        <v>160</v>
      </c>
      <c r="P1264" t="s">
        <v>160</v>
      </c>
      <c r="Q1264">
        <v>1</v>
      </c>
      <c r="X1264">
        <v>10</v>
      </c>
      <c r="Y1264">
        <v>46.72</v>
      </c>
      <c r="Z1264">
        <v>0</v>
      </c>
      <c r="AA1264">
        <v>0</v>
      </c>
      <c r="AB1264">
        <v>0</v>
      </c>
      <c r="AC1264">
        <v>0</v>
      </c>
      <c r="AD1264">
        <v>1</v>
      </c>
      <c r="AE1264">
        <v>0</v>
      </c>
      <c r="AF1264" t="s">
        <v>3</v>
      </c>
      <c r="AG1264">
        <v>10</v>
      </c>
      <c r="AH1264">
        <v>2</v>
      </c>
      <c r="AI1264">
        <v>35869154</v>
      </c>
      <c r="AJ1264">
        <v>1306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>
      <c r="A1265">
        <f>ROW(Source!A1161)</f>
        <v>1161</v>
      </c>
      <c r="B1265">
        <v>35869173</v>
      </c>
      <c r="C1265">
        <v>35869149</v>
      </c>
      <c r="D1265">
        <v>29109414</v>
      </c>
      <c r="E1265">
        <v>1</v>
      </c>
      <c r="F1265">
        <v>1</v>
      </c>
      <c r="G1265">
        <v>1</v>
      </c>
      <c r="H1265">
        <v>3</v>
      </c>
      <c r="I1265" t="s">
        <v>688</v>
      </c>
      <c r="J1265" t="s">
        <v>689</v>
      </c>
      <c r="K1265" t="s">
        <v>690</v>
      </c>
      <c r="L1265">
        <v>1346</v>
      </c>
      <c r="N1265">
        <v>1009</v>
      </c>
      <c r="O1265" t="s">
        <v>160</v>
      </c>
      <c r="P1265" t="s">
        <v>160</v>
      </c>
      <c r="Q1265">
        <v>1</v>
      </c>
      <c r="X1265">
        <v>137</v>
      </c>
      <c r="Y1265">
        <v>1.58</v>
      </c>
      <c r="Z1265">
        <v>0</v>
      </c>
      <c r="AA1265">
        <v>0</v>
      </c>
      <c r="AB1265">
        <v>0</v>
      </c>
      <c r="AC1265">
        <v>0</v>
      </c>
      <c r="AD1265">
        <v>1</v>
      </c>
      <c r="AE1265">
        <v>0</v>
      </c>
      <c r="AF1265" t="s">
        <v>3</v>
      </c>
      <c r="AG1265">
        <v>137</v>
      </c>
      <c r="AH1265">
        <v>2</v>
      </c>
      <c r="AI1265">
        <v>35869155</v>
      </c>
      <c r="AJ1265">
        <v>1307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>
      <c r="A1266">
        <f>ROW(Source!A1161)</f>
        <v>1161</v>
      </c>
      <c r="B1266">
        <v>35869174</v>
      </c>
      <c r="C1266">
        <v>35869149</v>
      </c>
      <c r="D1266">
        <v>29109781</v>
      </c>
      <c r="E1266">
        <v>1</v>
      </c>
      <c r="F1266">
        <v>1</v>
      </c>
      <c r="G1266">
        <v>1</v>
      </c>
      <c r="H1266">
        <v>3</v>
      </c>
      <c r="I1266" t="s">
        <v>691</v>
      </c>
      <c r="J1266" t="s">
        <v>692</v>
      </c>
      <c r="K1266" t="s">
        <v>693</v>
      </c>
      <c r="L1266">
        <v>1346</v>
      </c>
      <c r="N1266">
        <v>1009</v>
      </c>
      <c r="O1266" t="s">
        <v>160</v>
      </c>
      <c r="P1266" t="s">
        <v>160</v>
      </c>
      <c r="Q1266">
        <v>1</v>
      </c>
      <c r="X1266">
        <v>10</v>
      </c>
      <c r="Y1266">
        <v>11.12</v>
      </c>
      <c r="Z1266">
        <v>0</v>
      </c>
      <c r="AA1266">
        <v>0</v>
      </c>
      <c r="AB1266">
        <v>0</v>
      </c>
      <c r="AC1266">
        <v>0</v>
      </c>
      <c r="AD1266">
        <v>1</v>
      </c>
      <c r="AE1266">
        <v>0</v>
      </c>
      <c r="AF1266" t="s">
        <v>3</v>
      </c>
      <c r="AG1266">
        <v>10</v>
      </c>
      <c r="AH1266">
        <v>2</v>
      </c>
      <c r="AI1266">
        <v>35869156</v>
      </c>
      <c r="AJ1266">
        <v>1308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>
      <c r="A1267">
        <f>ROW(Source!A1161)</f>
        <v>1161</v>
      </c>
      <c r="B1267">
        <v>35869175</v>
      </c>
      <c r="C1267">
        <v>35869149</v>
      </c>
      <c r="D1267">
        <v>29109782</v>
      </c>
      <c r="E1267">
        <v>1</v>
      </c>
      <c r="F1267">
        <v>1</v>
      </c>
      <c r="G1267">
        <v>1</v>
      </c>
      <c r="H1267">
        <v>3</v>
      </c>
      <c r="I1267" t="s">
        <v>694</v>
      </c>
      <c r="J1267" t="s">
        <v>695</v>
      </c>
      <c r="K1267" t="s">
        <v>696</v>
      </c>
      <c r="L1267">
        <v>1346</v>
      </c>
      <c r="N1267">
        <v>1009</v>
      </c>
      <c r="O1267" t="s">
        <v>160</v>
      </c>
      <c r="P1267" t="s">
        <v>160</v>
      </c>
      <c r="Q1267">
        <v>1</v>
      </c>
      <c r="X1267">
        <v>69</v>
      </c>
      <c r="Y1267">
        <v>4.3600000000000003</v>
      </c>
      <c r="Z1267">
        <v>0</v>
      </c>
      <c r="AA1267">
        <v>0</v>
      </c>
      <c r="AB1267">
        <v>0</v>
      </c>
      <c r="AC1267">
        <v>0</v>
      </c>
      <c r="AD1267">
        <v>1</v>
      </c>
      <c r="AE1267">
        <v>0</v>
      </c>
      <c r="AF1267" t="s">
        <v>3</v>
      </c>
      <c r="AG1267">
        <v>69</v>
      </c>
      <c r="AH1267">
        <v>2</v>
      </c>
      <c r="AI1267">
        <v>35869157</v>
      </c>
      <c r="AJ1267">
        <v>1309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>
      <c r="A1268">
        <f>ROW(Source!A1161)</f>
        <v>1161</v>
      </c>
      <c r="B1268">
        <v>35869176</v>
      </c>
      <c r="C1268">
        <v>35869149</v>
      </c>
      <c r="D1268">
        <v>29110699</v>
      </c>
      <c r="E1268">
        <v>1</v>
      </c>
      <c r="F1268">
        <v>1</v>
      </c>
      <c r="G1268">
        <v>1</v>
      </c>
      <c r="H1268">
        <v>3</v>
      </c>
      <c r="I1268" t="s">
        <v>697</v>
      </c>
      <c r="J1268" t="s">
        <v>698</v>
      </c>
      <c r="K1268" t="s">
        <v>699</v>
      </c>
      <c r="L1268">
        <v>1301</v>
      </c>
      <c r="N1268">
        <v>1003</v>
      </c>
      <c r="O1268" t="s">
        <v>142</v>
      </c>
      <c r="P1268" t="s">
        <v>142</v>
      </c>
      <c r="Q1268">
        <v>1</v>
      </c>
      <c r="X1268">
        <v>118</v>
      </c>
      <c r="Y1268">
        <v>0.17</v>
      </c>
      <c r="Z1268">
        <v>0</v>
      </c>
      <c r="AA1268">
        <v>0</v>
      </c>
      <c r="AB1268">
        <v>0</v>
      </c>
      <c r="AC1268">
        <v>0</v>
      </c>
      <c r="AD1268">
        <v>1</v>
      </c>
      <c r="AE1268">
        <v>0</v>
      </c>
      <c r="AF1268" t="s">
        <v>3</v>
      </c>
      <c r="AG1268">
        <v>118</v>
      </c>
      <c r="AH1268">
        <v>2</v>
      </c>
      <c r="AI1268">
        <v>35869158</v>
      </c>
      <c r="AJ1268">
        <v>1310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>
      <c r="A1269">
        <f>ROW(Source!A1161)</f>
        <v>1161</v>
      </c>
      <c r="B1269">
        <v>35869177</v>
      </c>
      <c r="C1269">
        <v>35869149</v>
      </c>
      <c r="D1269">
        <v>29110797</v>
      </c>
      <c r="E1269">
        <v>1</v>
      </c>
      <c r="F1269">
        <v>1</v>
      </c>
      <c r="G1269">
        <v>1</v>
      </c>
      <c r="H1269">
        <v>3</v>
      </c>
      <c r="I1269" t="s">
        <v>700</v>
      </c>
      <c r="J1269" t="s">
        <v>701</v>
      </c>
      <c r="K1269" t="s">
        <v>702</v>
      </c>
      <c r="L1269">
        <v>1301</v>
      </c>
      <c r="N1269">
        <v>1003</v>
      </c>
      <c r="O1269" t="s">
        <v>142</v>
      </c>
      <c r="P1269" t="s">
        <v>142</v>
      </c>
      <c r="Q1269">
        <v>1</v>
      </c>
      <c r="X1269">
        <v>80</v>
      </c>
      <c r="Y1269">
        <v>1.74</v>
      </c>
      <c r="Z1269">
        <v>0</v>
      </c>
      <c r="AA1269">
        <v>0</v>
      </c>
      <c r="AB1269">
        <v>0</v>
      </c>
      <c r="AC1269">
        <v>0</v>
      </c>
      <c r="AD1269">
        <v>1</v>
      </c>
      <c r="AE1269">
        <v>0</v>
      </c>
      <c r="AF1269" t="s">
        <v>3</v>
      </c>
      <c r="AG1269">
        <v>80</v>
      </c>
      <c r="AH1269">
        <v>2</v>
      </c>
      <c r="AI1269">
        <v>35869159</v>
      </c>
      <c r="AJ1269">
        <v>1311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>
      <c r="A1270">
        <f>ROW(Source!A1161)</f>
        <v>1161</v>
      </c>
      <c r="B1270">
        <v>35869178</v>
      </c>
      <c r="C1270">
        <v>35869149</v>
      </c>
      <c r="D1270">
        <v>29110815</v>
      </c>
      <c r="E1270">
        <v>1</v>
      </c>
      <c r="F1270">
        <v>1</v>
      </c>
      <c r="G1270">
        <v>1</v>
      </c>
      <c r="H1270">
        <v>3</v>
      </c>
      <c r="I1270" t="s">
        <v>703</v>
      </c>
      <c r="J1270" t="s">
        <v>704</v>
      </c>
      <c r="K1270" t="s">
        <v>705</v>
      </c>
      <c r="L1270">
        <v>1301</v>
      </c>
      <c r="N1270">
        <v>1003</v>
      </c>
      <c r="O1270" t="s">
        <v>142</v>
      </c>
      <c r="P1270" t="s">
        <v>142</v>
      </c>
      <c r="Q1270">
        <v>1</v>
      </c>
      <c r="X1270">
        <v>117</v>
      </c>
      <c r="Y1270">
        <v>0.85</v>
      </c>
      <c r="Z1270">
        <v>0</v>
      </c>
      <c r="AA1270">
        <v>0</v>
      </c>
      <c r="AB1270">
        <v>0</v>
      </c>
      <c r="AC1270">
        <v>0</v>
      </c>
      <c r="AD1270">
        <v>1</v>
      </c>
      <c r="AE1270">
        <v>0</v>
      </c>
      <c r="AF1270" t="s">
        <v>3</v>
      </c>
      <c r="AG1270">
        <v>117</v>
      </c>
      <c r="AH1270">
        <v>2</v>
      </c>
      <c r="AI1270">
        <v>35869160</v>
      </c>
      <c r="AJ1270">
        <v>1312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>
      <c r="A1271">
        <f>ROW(Source!A1161)</f>
        <v>1161</v>
      </c>
      <c r="B1271">
        <v>35869179</v>
      </c>
      <c r="C1271">
        <v>35869149</v>
      </c>
      <c r="D1271">
        <v>29111455</v>
      </c>
      <c r="E1271">
        <v>1</v>
      </c>
      <c r="F1271">
        <v>1</v>
      </c>
      <c r="G1271">
        <v>1</v>
      </c>
      <c r="H1271">
        <v>3</v>
      </c>
      <c r="I1271" t="s">
        <v>706</v>
      </c>
      <c r="J1271" t="s">
        <v>707</v>
      </c>
      <c r="K1271" t="s">
        <v>708</v>
      </c>
      <c r="L1271">
        <v>1327</v>
      </c>
      <c r="N1271">
        <v>1005</v>
      </c>
      <c r="O1271" t="s">
        <v>155</v>
      </c>
      <c r="P1271" t="s">
        <v>155</v>
      </c>
      <c r="Q1271">
        <v>1</v>
      </c>
      <c r="X1271">
        <v>225</v>
      </c>
      <c r="Y1271">
        <v>15.06</v>
      </c>
      <c r="Z1271">
        <v>0</v>
      </c>
      <c r="AA1271">
        <v>0</v>
      </c>
      <c r="AB1271">
        <v>0</v>
      </c>
      <c r="AC1271">
        <v>0</v>
      </c>
      <c r="AD1271">
        <v>1</v>
      </c>
      <c r="AE1271">
        <v>0</v>
      </c>
      <c r="AF1271" t="s">
        <v>3</v>
      </c>
      <c r="AG1271">
        <v>225</v>
      </c>
      <c r="AH1271">
        <v>2</v>
      </c>
      <c r="AI1271">
        <v>35869161</v>
      </c>
      <c r="AJ1271">
        <v>1313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>
      <c r="A1272">
        <f>ROW(Source!A1161)</f>
        <v>1161</v>
      </c>
      <c r="B1272">
        <v>35869180</v>
      </c>
      <c r="C1272">
        <v>35869149</v>
      </c>
      <c r="D1272">
        <v>29114733</v>
      </c>
      <c r="E1272">
        <v>1</v>
      </c>
      <c r="F1272">
        <v>1</v>
      </c>
      <c r="G1272">
        <v>1</v>
      </c>
      <c r="H1272">
        <v>3</v>
      </c>
      <c r="I1272" t="s">
        <v>709</v>
      </c>
      <c r="J1272" t="s">
        <v>710</v>
      </c>
      <c r="K1272" t="s">
        <v>711</v>
      </c>
      <c r="L1272">
        <v>1354</v>
      </c>
      <c r="N1272">
        <v>1010</v>
      </c>
      <c r="O1272" t="s">
        <v>237</v>
      </c>
      <c r="P1272" t="s">
        <v>237</v>
      </c>
      <c r="Q1272">
        <v>1</v>
      </c>
      <c r="X1272">
        <v>790</v>
      </c>
      <c r="Y1272">
        <v>0.02</v>
      </c>
      <c r="Z1272">
        <v>0</v>
      </c>
      <c r="AA1272">
        <v>0</v>
      </c>
      <c r="AB1272">
        <v>0</v>
      </c>
      <c r="AC1272">
        <v>0</v>
      </c>
      <c r="AD1272">
        <v>1</v>
      </c>
      <c r="AE1272">
        <v>0</v>
      </c>
      <c r="AF1272" t="s">
        <v>3</v>
      </c>
      <c r="AG1272">
        <v>790</v>
      </c>
      <c r="AH1272">
        <v>2</v>
      </c>
      <c r="AI1272">
        <v>35869162</v>
      </c>
      <c r="AJ1272">
        <v>1314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>
      <c r="A1273">
        <f>ROW(Source!A1161)</f>
        <v>1161</v>
      </c>
      <c r="B1273">
        <v>35869181</v>
      </c>
      <c r="C1273">
        <v>35869149</v>
      </c>
      <c r="D1273">
        <v>29114734</v>
      </c>
      <c r="E1273">
        <v>1</v>
      </c>
      <c r="F1273">
        <v>1</v>
      </c>
      <c r="G1273">
        <v>1</v>
      </c>
      <c r="H1273">
        <v>3</v>
      </c>
      <c r="I1273" t="s">
        <v>712</v>
      </c>
      <c r="J1273" t="s">
        <v>713</v>
      </c>
      <c r="K1273" t="s">
        <v>714</v>
      </c>
      <c r="L1273">
        <v>1354</v>
      </c>
      <c r="N1273">
        <v>1010</v>
      </c>
      <c r="O1273" t="s">
        <v>237</v>
      </c>
      <c r="P1273" t="s">
        <v>237</v>
      </c>
      <c r="Q1273">
        <v>1</v>
      </c>
      <c r="X1273">
        <v>1844</v>
      </c>
      <c r="Y1273">
        <v>0.03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 t="s">
        <v>3</v>
      </c>
      <c r="AG1273">
        <v>1844</v>
      </c>
      <c r="AH1273">
        <v>2</v>
      </c>
      <c r="AI1273">
        <v>35869163</v>
      </c>
      <c r="AJ1273">
        <v>1315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>
      <c r="A1274">
        <f>ROW(Source!A1161)</f>
        <v>1161</v>
      </c>
      <c r="B1274">
        <v>35869182</v>
      </c>
      <c r="C1274">
        <v>35869149</v>
      </c>
      <c r="D1274">
        <v>29114482</v>
      </c>
      <c r="E1274">
        <v>1</v>
      </c>
      <c r="F1274">
        <v>1</v>
      </c>
      <c r="G1274">
        <v>1</v>
      </c>
      <c r="H1274">
        <v>3</v>
      </c>
      <c r="I1274" t="s">
        <v>715</v>
      </c>
      <c r="J1274" t="s">
        <v>716</v>
      </c>
      <c r="K1274" t="s">
        <v>717</v>
      </c>
      <c r="L1274">
        <v>1354</v>
      </c>
      <c r="N1274">
        <v>1010</v>
      </c>
      <c r="O1274" t="s">
        <v>237</v>
      </c>
      <c r="P1274" t="s">
        <v>237</v>
      </c>
      <c r="Q1274">
        <v>1</v>
      </c>
      <c r="X1274">
        <v>149</v>
      </c>
      <c r="Y1274">
        <v>7.0000000000000007E-2</v>
      </c>
      <c r="Z1274">
        <v>0</v>
      </c>
      <c r="AA1274">
        <v>0</v>
      </c>
      <c r="AB1274">
        <v>0</v>
      </c>
      <c r="AC1274">
        <v>0</v>
      </c>
      <c r="AD1274">
        <v>1</v>
      </c>
      <c r="AE1274">
        <v>0</v>
      </c>
      <c r="AF1274" t="s">
        <v>3</v>
      </c>
      <c r="AG1274">
        <v>149</v>
      </c>
      <c r="AH1274">
        <v>2</v>
      </c>
      <c r="AI1274">
        <v>35869164</v>
      </c>
      <c r="AJ1274">
        <v>1316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>
      <c r="A1275">
        <f>ROW(Source!A1161)</f>
        <v>1161</v>
      </c>
      <c r="B1275">
        <v>35869183</v>
      </c>
      <c r="C1275">
        <v>35869149</v>
      </c>
      <c r="D1275">
        <v>29129584</v>
      </c>
      <c r="E1275">
        <v>1</v>
      </c>
      <c r="F1275">
        <v>1</v>
      </c>
      <c r="G1275">
        <v>1</v>
      </c>
      <c r="H1275">
        <v>3</v>
      </c>
      <c r="I1275" t="s">
        <v>718</v>
      </c>
      <c r="J1275" t="s">
        <v>719</v>
      </c>
      <c r="K1275" t="s">
        <v>720</v>
      </c>
      <c r="L1275">
        <v>1301</v>
      </c>
      <c r="N1275">
        <v>1003</v>
      </c>
      <c r="O1275" t="s">
        <v>142</v>
      </c>
      <c r="P1275" t="s">
        <v>142</v>
      </c>
      <c r="Q1275">
        <v>1</v>
      </c>
      <c r="X1275">
        <v>86</v>
      </c>
      <c r="Y1275">
        <v>7.22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0</v>
      </c>
      <c r="AF1275" t="s">
        <v>3</v>
      </c>
      <c r="AG1275">
        <v>86</v>
      </c>
      <c r="AH1275">
        <v>2</v>
      </c>
      <c r="AI1275">
        <v>35869165</v>
      </c>
      <c r="AJ1275">
        <v>1317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>
      <c r="A1276">
        <f>ROW(Source!A1161)</f>
        <v>1161</v>
      </c>
      <c r="B1276">
        <v>35869184</v>
      </c>
      <c r="C1276">
        <v>35869149</v>
      </c>
      <c r="D1276">
        <v>29129619</v>
      </c>
      <c r="E1276">
        <v>1</v>
      </c>
      <c r="F1276">
        <v>1</v>
      </c>
      <c r="G1276">
        <v>1</v>
      </c>
      <c r="H1276">
        <v>3</v>
      </c>
      <c r="I1276" t="s">
        <v>721</v>
      </c>
      <c r="J1276" t="s">
        <v>722</v>
      </c>
      <c r="K1276" t="s">
        <v>723</v>
      </c>
      <c r="L1276">
        <v>1301</v>
      </c>
      <c r="N1276">
        <v>1003</v>
      </c>
      <c r="O1276" t="s">
        <v>142</v>
      </c>
      <c r="P1276" t="s">
        <v>142</v>
      </c>
      <c r="Q1276">
        <v>1</v>
      </c>
      <c r="X1276">
        <v>234</v>
      </c>
      <c r="Y1276">
        <v>8.44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 t="s">
        <v>3</v>
      </c>
      <c r="AG1276">
        <v>234</v>
      </c>
      <c r="AH1276">
        <v>2</v>
      </c>
      <c r="AI1276">
        <v>35869166</v>
      </c>
      <c r="AJ1276">
        <v>1318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>
      <c r="A1277">
        <f>ROW(Source!A1161)</f>
        <v>1161</v>
      </c>
      <c r="B1277">
        <v>35869185</v>
      </c>
      <c r="C1277">
        <v>35869149</v>
      </c>
      <c r="D1277">
        <v>29129715</v>
      </c>
      <c r="E1277">
        <v>1</v>
      </c>
      <c r="F1277">
        <v>1</v>
      </c>
      <c r="G1277">
        <v>1</v>
      </c>
      <c r="H1277">
        <v>3</v>
      </c>
      <c r="I1277" t="s">
        <v>813</v>
      </c>
      <c r="J1277" t="s">
        <v>814</v>
      </c>
      <c r="K1277" t="s">
        <v>815</v>
      </c>
      <c r="L1277">
        <v>1301</v>
      </c>
      <c r="N1277">
        <v>1003</v>
      </c>
      <c r="O1277" t="s">
        <v>142</v>
      </c>
      <c r="P1277" t="s">
        <v>142</v>
      </c>
      <c r="Q1277">
        <v>1</v>
      </c>
      <c r="X1277">
        <v>37</v>
      </c>
      <c r="Y1277">
        <v>6.33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 t="s">
        <v>3</v>
      </c>
      <c r="AG1277">
        <v>37</v>
      </c>
      <c r="AH1277">
        <v>2</v>
      </c>
      <c r="AI1277">
        <v>35869167</v>
      </c>
      <c r="AJ1277">
        <v>1319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>
      <c r="A1278">
        <f>ROW(Source!A1162)</f>
        <v>1162</v>
      </c>
      <c r="B1278">
        <v>35869194</v>
      </c>
      <c r="C1278">
        <v>35869186</v>
      </c>
      <c r="D1278">
        <v>18410244</v>
      </c>
      <c r="E1278">
        <v>1</v>
      </c>
      <c r="F1278">
        <v>1</v>
      </c>
      <c r="G1278">
        <v>1</v>
      </c>
      <c r="H1278">
        <v>1</v>
      </c>
      <c r="I1278" t="s">
        <v>727</v>
      </c>
      <c r="J1278" t="s">
        <v>3</v>
      </c>
      <c r="K1278" t="s">
        <v>728</v>
      </c>
      <c r="L1278">
        <v>1369</v>
      </c>
      <c r="N1278">
        <v>1013</v>
      </c>
      <c r="O1278" t="s">
        <v>561</v>
      </c>
      <c r="P1278" t="s">
        <v>561</v>
      </c>
      <c r="Q1278">
        <v>1</v>
      </c>
      <c r="X1278">
        <v>55.94</v>
      </c>
      <c r="Y1278">
        <v>0</v>
      </c>
      <c r="Z1278">
        <v>0</v>
      </c>
      <c r="AA1278">
        <v>0</v>
      </c>
      <c r="AB1278">
        <v>9.2899999999999991</v>
      </c>
      <c r="AC1278">
        <v>0</v>
      </c>
      <c r="AD1278">
        <v>1</v>
      </c>
      <c r="AE1278">
        <v>1</v>
      </c>
      <c r="AF1278" t="s">
        <v>134</v>
      </c>
      <c r="AG1278">
        <v>64.330999999999989</v>
      </c>
      <c r="AH1278">
        <v>2</v>
      </c>
      <c r="AI1278">
        <v>35869187</v>
      </c>
      <c r="AJ1278">
        <v>1320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>
      <c r="A1279">
        <f>ROW(Source!A1162)</f>
        <v>1162</v>
      </c>
      <c r="B1279">
        <v>35869195</v>
      </c>
      <c r="C1279">
        <v>35869186</v>
      </c>
      <c r="D1279">
        <v>121548</v>
      </c>
      <c r="E1279">
        <v>1</v>
      </c>
      <c r="F1279">
        <v>1</v>
      </c>
      <c r="G1279">
        <v>1</v>
      </c>
      <c r="H1279">
        <v>1</v>
      </c>
      <c r="I1279" t="s">
        <v>35</v>
      </c>
      <c r="J1279" t="s">
        <v>3</v>
      </c>
      <c r="K1279" t="s">
        <v>562</v>
      </c>
      <c r="L1279">
        <v>608254</v>
      </c>
      <c r="N1279">
        <v>1013</v>
      </c>
      <c r="O1279" t="s">
        <v>563</v>
      </c>
      <c r="P1279" t="s">
        <v>563</v>
      </c>
      <c r="Q1279">
        <v>1</v>
      </c>
      <c r="X1279">
        <v>0.01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1</v>
      </c>
      <c r="AE1279">
        <v>2</v>
      </c>
      <c r="AF1279" t="s">
        <v>133</v>
      </c>
      <c r="AG1279">
        <v>1.2500000000000001E-2</v>
      </c>
      <c r="AH1279">
        <v>2</v>
      </c>
      <c r="AI1279">
        <v>35869188</v>
      </c>
      <c r="AJ1279">
        <v>1321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>
      <c r="A1280">
        <f>ROW(Source!A1162)</f>
        <v>1162</v>
      </c>
      <c r="B1280">
        <v>35869196</v>
      </c>
      <c r="C1280">
        <v>35869186</v>
      </c>
      <c r="D1280">
        <v>29172556</v>
      </c>
      <c r="E1280">
        <v>1</v>
      </c>
      <c r="F1280">
        <v>1</v>
      </c>
      <c r="G1280">
        <v>1</v>
      </c>
      <c r="H1280">
        <v>2</v>
      </c>
      <c r="I1280" t="s">
        <v>564</v>
      </c>
      <c r="J1280" t="s">
        <v>565</v>
      </c>
      <c r="K1280" t="s">
        <v>566</v>
      </c>
      <c r="L1280">
        <v>1368</v>
      </c>
      <c r="N1280">
        <v>1011</v>
      </c>
      <c r="O1280" t="s">
        <v>567</v>
      </c>
      <c r="P1280" t="s">
        <v>567</v>
      </c>
      <c r="Q1280">
        <v>1</v>
      </c>
      <c r="X1280">
        <v>0.01</v>
      </c>
      <c r="Y1280">
        <v>0</v>
      </c>
      <c r="Z1280">
        <v>31.26</v>
      </c>
      <c r="AA1280">
        <v>13.5</v>
      </c>
      <c r="AB1280">
        <v>0</v>
      </c>
      <c r="AC1280">
        <v>0</v>
      </c>
      <c r="AD1280">
        <v>1</v>
      </c>
      <c r="AE1280">
        <v>0</v>
      </c>
      <c r="AF1280" t="s">
        <v>133</v>
      </c>
      <c r="AG1280">
        <v>1.2500000000000001E-2</v>
      </c>
      <c r="AH1280">
        <v>2</v>
      </c>
      <c r="AI1280">
        <v>35869189</v>
      </c>
      <c r="AJ1280">
        <v>1322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>
      <c r="A1281">
        <f>ROW(Source!A1162)</f>
        <v>1162</v>
      </c>
      <c r="B1281">
        <v>35869197</v>
      </c>
      <c r="C1281">
        <v>35869186</v>
      </c>
      <c r="D1281">
        <v>29174913</v>
      </c>
      <c r="E1281">
        <v>1</v>
      </c>
      <c r="F1281">
        <v>1</v>
      </c>
      <c r="G1281">
        <v>1</v>
      </c>
      <c r="H1281">
        <v>2</v>
      </c>
      <c r="I1281" t="s">
        <v>578</v>
      </c>
      <c r="J1281" t="s">
        <v>579</v>
      </c>
      <c r="K1281" t="s">
        <v>580</v>
      </c>
      <c r="L1281">
        <v>1368</v>
      </c>
      <c r="N1281">
        <v>1011</v>
      </c>
      <c r="O1281" t="s">
        <v>567</v>
      </c>
      <c r="P1281" t="s">
        <v>567</v>
      </c>
      <c r="Q1281">
        <v>1</v>
      </c>
      <c r="X1281">
        <v>0.01</v>
      </c>
      <c r="Y1281">
        <v>0</v>
      </c>
      <c r="Z1281">
        <v>87.17</v>
      </c>
      <c r="AA1281">
        <v>11.6</v>
      </c>
      <c r="AB1281">
        <v>0</v>
      </c>
      <c r="AC1281">
        <v>0</v>
      </c>
      <c r="AD1281">
        <v>1</v>
      </c>
      <c r="AE1281">
        <v>0</v>
      </c>
      <c r="AF1281" t="s">
        <v>133</v>
      </c>
      <c r="AG1281">
        <v>1.2500000000000001E-2</v>
      </c>
      <c r="AH1281">
        <v>2</v>
      </c>
      <c r="AI1281">
        <v>35869190</v>
      </c>
      <c r="AJ1281">
        <v>1323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>
      <c r="A1282">
        <f>ROW(Source!A1162)</f>
        <v>1162</v>
      </c>
      <c r="B1282">
        <v>35869198</v>
      </c>
      <c r="C1282">
        <v>35869186</v>
      </c>
      <c r="D1282">
        <v>29109386</v>
      </c>
      <c r="E1282">
        <v>1</v>
      </c>
      <c r="F1282">
        <v>1</v>
      </c>
      <c r="G1282">
        <v>1</v>
      </c>
      <c r="H1282">
        <v>3</v>
      </c>
      <c r="I1282" t="s">
        <v>729</v>
      </c>
      <c r="J1282" t="s">
        <v>730</v>
      </c>
      <c r="K1282" t="s">
        <v>731</v>
      </c>
      <c r="L1282">
        <v>1348</v>
      </c>
      <c r="N1282">
        <v>1009</v>
      </c>
      <c r="O1282" t="s">
        <v>30</v>
      </c>
      <c r="P1282" t="s">
        <v>30</v>
      </c>
      <c r="Q1282">
        <v>1000</v>
      </c>
      <c r="X1282">
        <v>3.4099999999999998E-2</v>
      </c>
      <c r="Y1282">
        <v>11300.01</v>
      </c>
      <c r="Z1282">
        <v>0</v>
      </c>
      <c r="AA1282">
        <v>0</v>
      </c>
      <c r="AB1282">
        <v>0</v>
      </c>
      <c r="AC1282">
        <v>0</v>
      </c>
      <c r="AD1282">
        <v>1</v>
      </c>
      <c r="AE1282">
        <v>0</v>
      </c>
      <c r="AF1282" t="s">
        <v>3</v>
      </c>
      <c r="AG1282">
        <v>3.4099999999999998E-2</v>
      </c>
      <c r="AH1282">
        <v>2</v>
      </c>
      <c r="AI1282">
        <v>35869191</v>
      </c>
      <c r="AJ1282">
        <v>1324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>
      <c r="A1283">
        <f>ROW(Source!A1162)</f>
        <v>1162</v>
      </c>
      <c r="B1283">
        <v>35869199</v>
      </c>
      <c r="C1283">
        <v>35869186</v>
      </c>
      <c r="D1283">
        <v>29107800</v>
      </c>
      <c r="E1283">
        <v>1</v>
      </c>
      <c r="F1283">
        <v>1</v>
      </c>
      <c r="G1283">
        <v>1</v>
      </c>
      <c r="H1283">
        <v>3</v>
      </c>
      <c r="I1283" t="s">
        <v>592</v>
      </c>
      <c r="J1283" t="s">
        <v>593</v>
      </c>
      <c r="K1283" t="s">
        <v>594</v>
      </c>
      <c r="L1283">
        <v>1346</v>
      </c>
      <c r="N1283">
        <v>1009</v>
      </c>
      <c r="O1283" t="s">
        <v>160</v>
      </c>
      <c r="P1283" t="s">
        <v>160</v>
      </c>
      <c r="Q1283">
        <v>1</v>
      </c>
      <c r="X1283">
        <v>0.01</v>
      </c>
      <c r="Y1283">
        <v>1.81</v>
      </c>
      <c r="Z1283">
        <v>0</v>
      </c>
      <c r="AA1283">
        <v>0</v>
      </c>
      <c r="AB1283">
        <v>0</v>
      </c>
      <c r="AC1283">
        <v>0</v>
      </c>
      <c r="AD1283">
        <v>1</v>
      </c>
      <c r="AE1283">
        <v>0</v>
      </c>
      <c r="AF1283" t="s">
        <v>3</v>
      </c>
      <c r="AG1283">
        <v>0.01</v>
      </c>
      <c r="AH1283">
        <v>2</v>
      </c>
      <c r="AI1283">
        <v>35869192</v>
      </c>
      <c r="AJ1283">
        <v>1325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>
      <c r="A1284">
        <f>ROW(Source!A1162)</f>
        <v>1162</v>
      </c>
      <c r="B1284">
        <v>35869200</v>
      </c>
      <c r="C1284">
        <v>35869186</v>
      </c>
      <c r="D1284">
        <v>29109603</v>
      </c>
      <c r="E1284">
        <v>1</v>
      </c>
      <c r="F1284">
        <v>1</v>
      </c>
      <c r="G1284">
        <v>1</v>
      </c>
      <c r="H1284">
        <v>3</v>
      </c>
      <c r="I1284" t="s">
        <v>732</v>
      </c>
      <c r="J1284" t="s">
        <v>733</v>
      </c>
      <c r="K1284" t="s">
        <v>734</v>
      </c>
      <c r="L1284">
        <v>1327</v>
      </c>
      <c r="N1284">
        <v>1005</v>
      </c>
      <c r="O1284" t="s">
        <v>155</v>
      </c>
      <c r="P1284" t="s">
        <v>155</v>
      </c>
      <c r="Q1284">
        <v>1</v>
      </c>
      <c r="X1284">
        <v>112</v>
      </c>
      <c r="Y1284">
        <v>55.16</v>
      </c>
      <c r="Z1284">
        <v>0</v>
      </c>
      <c r="AA1284">
        <v>0</v>
      </c>
      <c r="AB1284">
        <v>0</v>
      </c>
      <c r="AC1284">
        <v>0</v>
      </c>
      <c r="AD1284">
        <v>1</v>
      </c>
      <c r="AE1284">
        <v>0</v>
      </c>
      <c r="AF1284" t="s">
        <v>3</v>
      </c>
      <c r="AG1284">
        <v>112</v>
      </c>
      <c r="AH1284">
        <v>2</v>
      </c>
      <c r="AI1284">
        <v>35869193</v>
      </c>
      <c r="AJ1284">
        <v>1326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>
      <c r="A1285">
        <f>ROW(Source!A1163)</f>
        <v>1163</v>
      </c>
      <c r="B1285">
        <v>35869214</v>
      </c>
      <c r="C1285">
        <v>35869201</v>
      </c>
      <c r="D1285">
        <v>29364679</v>
      </c>
      <c r="E1285">
        <v>1</v>
      </c>
      <c r="F1285">
        <v>1</v>
      </c>
      <c r="G1285">
        <v>1</v>
      </c>
      <c r="H1285">
        <v>1</v>
      </c>
      <c r="I1285" t="s">
        <v>735</v>
      </c>
      <c r="J1285" t="s">
        <v>3</v>
      </c>
      <c r="K1285" t="s">
        <v>736</v>
      </c>
      <c r="L1285">
        <v>1369</v>
      </c>
      <c r="N1285">
        <v>1013</v>
      </c>
      <c r="O1285" t="s">
        <v>561</v>
      </c>
      <c r="P1285" t="s">
        <v>561</v>
      </c>
      <c r="Q1285">
        <v>1</v>
      </c>
      <c r="X1285">
        <v>30.48</v>
      </c>
      <c r="Y1285">
        <v>0</v>
      </c>
      <c r="Z1285">
        <v>0</v>
      </c>
      <c r="AA1285">
        <v>0</v>
      </c>
      <c r="AB1285">
        <v>9.92</v>
      </c>
      <c r="AC1285">
        <v>0</v>
      </c>
      <c r="AD1285">
        <v>1</v>
      </c>
      <c r="AE1285">
        <v>1</v>
      </c>
      <c r="AF1285" t="s">
        <v>134</v>
      </c>
      <c r="AG1285">
        <v>35.052</v>
      </c>
      <c r="AH1285">
        <v>2</v>
      </c>
      <c r="AI1285">
        <v>35869203</v>
      </c>
      <c r="AJ1285">
        <v>1327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>
      <c r="A1286">
        <f>ROW(Source!A1163)</f>
        <v>1163</v>
      </c>
      <c r="B1286">
        <v>35869215</v>
      </c>
      <c r="C1286">
        <v>35869201</v>
      </c>
      <c r="D1286">
        <v>121548</v>
      </c>
      <c r="E1286">
        <v>1</v>
      </c>
      <c r="F1286">
        <v>1</v>
      </c>
      <c r="G1286">
        <v>1</v>
      </c>
      <c r="H1286">
        <v>1</v>
      </c>
      <c r="I1286" t="s">
        <v>35</v>
      </c>
      <c r="J1286" t="s">
        <v>3</v>
      </c>
      <c r="K1286" t="s">
        <v>562</v>
      </c>
      <c r="L1286">
        <v>608254</v>
      </c>
      <c r="N1286">
        <v>1013</v>
      </c>
      <c r="O1286" t="s">
        <v>563</v>
      </c>
      <c r="P1286" t="s">
        <v>563</v>
      </c>
      <c r="Q1286">
        <v>1</v>
      </c>
      <c r="X1286">
        <v>0.03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1</v>
      </c>
      <c r="AE1286">
        <v>2</v>
      </c>
      <c r="AF1286" t="s">
        <v>3</v>
      </c>
      <c r="AG1286">
        <v>0.03</v>
      </c>
      <c r="AH1286">
        <v>2</v>
      </c>
      <c r="AI1286">
        <v>35869204</v>
      </c>
      <c r="AJ1286">
        <v>1328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>
      <c r="A1287">
        <f>ROW(Source!A1163)</f>
        <v>1163</v>
      </c>
      <c r="B1287">
        <v>35869216</v>
      </c>
      <c r="C1287">
        <v>35869201</v>
      </c>
      <c r="D1287">
        <v>29172362</v>
      </c>
      <c r="E1287">
        <v>1</v>
      </c>
      <c r="F1287">
        <v>1</v>
      </c>
      <c r="G1287">
        <v>1</v>
      </c>
      <c r="H1287">
        <v>2</v>
      </c>
      <c r="I1287" t="s">
        <v>737</v>
      </c>
      <c r="J1287" t="s">
        <v>738</v>
      </c>
      <c r="K1287" t="s">
        <v>739</v>
      </c>
      <c r="L1287">
        <v>1368</v>
      </c>
      <c r="N1287">
        <v>1011</v>
      </c>
      <c r="O1287" t="s">
        <v>567</v>
      </c>
      <c r="P1287" t="s">
        <v>567</v>
      </c>
      <c r="Q1287">
        <v>1</v>
      </c>
      <c r="X1287">
        <v>0.03</v>
      </c>
      <c r="Y1287">
        <v>0</v>
      </c>
      <c r="Z1287">
        <v>134.65</v>
      </c>
      <c r="AA1287">
        <v>13.5</v>
      </c>
      <c r="AB1287">
        <v>0</v>
      </c>
      <c r="AC1287">
        <v>0</v>
      </c>
      <c r="AD1287">
        <v>1</v>
      </c>
      <c r="AE1287">
        <v>0</v>
      </c>
      <c r="AF1287" t="s">
        <v>3</v>
      </c>
      <c r="AG1287">
        <v>0.03</v>
      </c>
      <c r="AH1287">
        <v>2</v>
      </c>
      <c r="AI1287">
        <v>35869205</v>
      </c>
      <c r="AJ1287">
        <v>1329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>
      <c r="A1288">
        <f>ROW(Source!A1163)</f>
        <v>1163</v>
      </c>
      <c r="B1288">
        <v>35869217</v>
      </c>
      <c r="C1288">
        <v>35869201</v>
      </c>
      <c r="D1288">
        <v>29174913</v>
      </c>
      <c r="E1288">
        <v>1</v>
      </c>
      <c r="F1288">
        <v>1</v>
      </c>
      <c r="G1288">
        <v>1</v>
      </c>
      <c r="H1288">
        <v>2</v>
      </c>
      <c r="I1288" t="s">
        <v>578</v>
      </c>
      <c r="J1288" t="s">
        <v>579</v>
      </c>
      <c r="K1288" t="s">
        <v>580</v>
      </c>
      <c r="L1288">
        <v>1368</v>
      </c>
      <c r="N1288">
        <v>1011</v>
      </c>
      <c r="O1288" t="s">
        <v>567</v>
      </c>
      <c r="P1288" t="s">
        <v>567</v>
      </c>
      <c r="Q1288">
        <v>1</v>
      </c>
      <c r="X1288">
        <v>0.02</v>
      </c>
      <c r="Y1288">
        <v>0</v>
      </c>
      <c r="Z1288">
        <v>87.17</v>
      </c>
      <c r="AA1288">
        <v>11.6</v>
      </c>
      <c r="AB1288">
        <v>0</v>
      </c>
      <c r="AC1288">
        <v>0</v>
      </c>
      <c r="AD1288">
        <v>1</v>
      </c>
      <c r="AE1288">
        <v>0</v>
      </c>
      <c r="AF1288" t="s">
        <v>3</v>
      </c>
      <c r="AG1288">
        <v>0.02</v>
      </c>
      <c r="AH1288">
        <v>2</v>
      </c>
      <c r="AI1288">
        <v>35869206</v>
      </c>
      <c r="AJ1288">
        <v>1330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>
      <c r="A1289">
        <f>ROW(Source!A1163)</f>
        <v>1163</v>
      </c>
      <c r="B1289">
        <v>35869218</v>
      </c>
      <c r="C1289">
        <v>35869201</v>
      </c>
      <c r="D1289">
        <v>29114246</v>
      </c>
      <c r="E1289">
        <v>1</v>
      </c>
      <c r="F1289">
        <v>1</v>
      </c>
      <c r="G1289">
        <v>1</v>
      </c>
      <c r="H1289">
        <v>3</v>
      </c>
      <c r="I1289" t="s">
        <v>740</v>
      </c>
      <c r="J1289" t="s">
        <v>741</v>
      </c>
      <c r="K1289" t="s">
        <v>742</v>
      </c>
      <c r="L1289">
        <v>1346</v>
      </c>
      <c r="N1289">
        <v>1009</v>
      </c>
      <c r="O1289" t="s">
        <v>160</v>
      </c>
      <c r="P1289" t="s">
        <v>160</v>
      </c>
      <c r="Q1289">
        <v>1</v>
      </c>
      <c r="X1289">
        <v>1.5</v>
      </c>
      <c r="Y1289">
        <v>9.0399999999999991</v>
      </c>
      <c r="Z1289">
        <v>0</v>
      </c>
      <c r="AA1289">
        <v>0</v>
      </c>
      <c r="AB1289">
        <v>0</v>
      </c>
      <c r="AC1289">
        <v>0</v>
      </c>
      <c r="AD1289">
        <v>1</v>
      </c>
      <c r="AE1289">
        <v>0</v>
      </c>
      <c r="AF1289" t="s">
        <v>3</v>
      </c>
      <c r="AG1289">
        <v>1.5</v>
      </c>
      <c r="AH1289">
        <v>2</v>
      </c>
      <c r="AI1289">
        <v>35869207</v>
      </c>
      <c r="AJ1289">
        <v>1331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>
      <c r="A1290">
        <f>ROW(Source!A1163)</f>
        <v>1163</v>
      </c>
      <c r="B1290">
        <v>35869219</v>
      </c>
      <c r="C1290">
        <v>35869201</v>
      </c>
      <c r="D1290">
        <v>29110838</v>
      </c>
      <c r="E1290">
        <v>1</v>
      </c>
      <c r="F1290">
        <v>1</v>
      </c>
      <c r="G1290">
        <v>1</v>
      </c>
      <c r="H1290">
        <v>3</v>
      </c>
      <c r="I1290" t="s">
        <v>743</v>
      </c>
      <c r="J1290" t="s">
        <v>744</v>
      </c>
      <c r="K1290" t="s">
        <v>745</v>
      </c>
      <c r="L1290">
        <v>1346</v>
      </c>
      <c r="N1290">
        <v>1009</v>
      </c>
      <c r="O1290" t="s">
        <v>160</v>
      </c>
      <c r="P1290" t="s">
        <v>160</v>
      </c>
      <c r="Q1290">
        <v>1</v>
      </c>
      <c r="X1290">
        <v>0.42</v>
      </c>
      <c r="Y1290">
        <v>30.5</v>
      </c>
      <c r="Z1290">
        <v>0</v>
      </c>
      <c r="AA1290">
        <v>0</v>
      </c>
      <c r="AB1290">
        <v>0</v>
      </c>
      <c r="AC1290">
        <v>0</v>
      </c>
      <c r="AD1290">
        <v>1</v>
      </c>
      <c r="AE1290">
        <v>0</v>
      </c>
      <c r="AF1290" t="s">
        <v>3</v>
      </c>
      <c r="AG1290">
        <v>0.42</v>
      </c>
      <c r="AH1290">
        <v>2</v>
      </c>
      <c r="AI1290">
        <v>35869208</v>
      </c>
      <c r="AJ1290">
        <v>1332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>
      <c r="A1291">
        <f>ROW(Source!A1163)</f>
        <v>1163</v>
      </c>
      <c r="B1291">
        <v>35869220</v>
      </c>
      <c r="C1291">
        <v>35869201</v>
      </c>
      <c r="D1291">
        <v>29149204</v>
      </c>
      <c r="E1291">
        <v>1</v>
      </c>
      <c r="F1291">
        <v>1</v>
      </c>
      <c r="G1291">
        <v>1</v>
      </c>
      <c r="H1291">
        <v>3</v>
      </c>
      <c r="I1291" t="s">
        <v>746</v>
      </c>
      <c r="J1291" t="s">
        <v>747</v>
      </c>
      <c r="K1291" t="s">
        <v>748</v>
      </c>
      <c r="L1291">
        <v>1348</v>
      </c>
      <c r="N1291">
        <v>1009</v>
      </c>
      <c r="O1291" t="s">
        <v>30</v>
      </c>
      <c r="P1291" t="s">
        <v>30</v>
      </c>
      <c r="Q1291">
        <v>1000</v>
      </c>
      <c r="X1291">
        <v>3.15E-3</v>
      </c>
      <c r="Y1291">
        <v>729.98</v>
      </c>
      <c r="Z1291">
        <v>0</v>
      </c>
      <c r="AA1291">
        <v>0</v>
      </c>
      <c r="AB1291">
        <v>0</v>
      </c>
      <c r="AC1291">
        <v>0</v>
      </c>
      <c r="AD1291">
        <v>1</v>
      </c>
      <c r="AE1291">
        <v>0</v>
      </c>
      <c r="AF1291" t="s">
        <v>3</v>
      </c>
      <c r="AG1291">
        <v>3.15E-3</v>
      </c>
      <c r="AH1291">
        <v>2</v>
      </c>
      <c r="AI1291">
        <v>35869209</v>
      </c>
      <c r="AJ1291">
        <v>1333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>
      <c r="A1292">
        <f>ROW(Source!A1163)</f>
        <v>1163</v>
      </c>
      <c r="B1292">
        <v>35869221</v>
      </c>
      <c r="C1292">
        <v>35869201</v>
      </c>
      <c r="D1292">
        <v>29170678</v>
      </c>
      <c r="E1292">
        <v>1</v>
      </c>
      <c r="F1292">
        <v>1</v>
      </c>
      <c r="G1292">
        <v>1</v>
      </c>
      <c r="H1292">
        <v>3</v>
      </c>
      <c r="I1292" t="s">
        <v>749</v>
      </c>
      <c r="J1292" t="s">
        <v>750</v>
      </c>
      <c r="K1292" t="s">
        <v>751</v>
      </c>
      <c r="L1292">
        <v>1354</v>
      </c>
      <c r="N1292">
        <v>1010</v>
      </c>
      <c r="O1292" t="s">
        <v>237</v>
      </c>
      <c r="P1292" t="s">
        <v>237</v>
      </c>
      <c r="Q1292">
        <v>1</v>
      </c>
      <c r="X1292">
        <v>102</v>
      </c>
      <c r="Y1292">
        <v>0.28000000000000003</v>
      </c>
      <c r="Z1292">
        <v>0</v>
      </c>
      <c r="AA1292">
        <v>0</v>
      </c>
      <c r="AB1292">
        <v>0</v>
      </c>
      <c r="AC1292">
        <v>0</v>
      </c>
      <c r="AD1292">
        <v>1</v>
      </c>
      <c r="AE1292">
        <v>0</v>
      </c>
      <c r="AF1292" t="s">
        <v>3</v>
      </c>
      <c r="AG1292">
        <v>102</v>
      </c>
      <c r="AH1292">
        <v>2</v>
      </c>
      <c r="AI1292">
        <v>35869212</v>
      </c>
      <c r="AJ1292">
        <v>1337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>
      <c r="A1293">
        <f>ROW(Source!A1163)</f>
        <v>1163</v>
      </c>
      <c r="B1293">
        <v>35869222</v>
      </c>
      <c r="C1293">
        <v>35869201</v>
      </c>
      <c r="D1293">
        <v>29171808</v>
      </c>
      <c r="E1293">
        <v>1</v>
      </c>
      <c r="F1293">
        <v>1</v>
      </c>
      <c r="G1293">
        <v>1</v>
      </c>
      <c r="H1293">
        <v>3</v>
      </c>
      <c r="I1293" t="s">
        <v>752</v>
      </c>
      <c r="J1293" t="s">
        <v>753</v>
      </c>
      <c r="K1293" t="s">
        <v>754</v>
      </c>
      <c r="L1293">
        <v>1374</v>
      </c>
      <c r="N1293">
        <v>1013</v>
      </c>
      <c r="O1293" t="s">
        <v>755</v>
      </c>
      <c r="P1293" t="s">
        <v>755</v>
      </c>
      <c r="Q1293">
        <v>1</v>
      </c>
      <c r="X1293">
        <v>6.05</v>
      </c>
      <c r="Y1293">
        <v>1</v>
      </c>
      <c r="Z1293">
        <v>0</v>
      </c>
      <c r="AA1293">
        <v>0</v>
      </c>
      <c r="AB1293">
        <v>0</v>
      </c>
      <c r="AC1293">
        <v>0</v>
      </c>
      <c r="AD1293">
        <v>1</v>
      </c>
      <c r="AE1293">
        <v>0</v>
      </c>
      <c r="AF1293" t="s">
        <v>3</v>
      </c>
      <c r="AG1293">
        <v>6.05</v>
      </c>
      <c r="AH1293">
        <v>2</v>
      </c>
      <c r="AI1293">
        <v>35869213</v>
      </c>
      <c r="AJ1293">
        <v>1338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>
      <c r="A1294">
        <f>ROW(Source!A1167)</f>
        <v>1167</v>
      </c>
      <c r="B1294">
        <v>35869236</v>
      </c>
      <c r="C1294">
        <v>35869226</v>
      </c>
      <c r="D1294">
        <v>29364679</v>
      </c>
      <c r="E1294">
        <v>1</v>
      </c>
      <c r="F1294">
        <v>1</v>
      </c>
      <c r="G1294">
        <v>1</v>
      </c>
      <c r="H1294">
        <v>1</v>
      </c>
      <c r="I1294" t="s">
        <v>735</v>
      </c>
      <c r="J1294" t="s">
        <v>3</v>
      </c>
      <c r="K1294" t="s">
        <v>736</v>
      </c>
      <c r="L1294">
        <v>1369</v>
      </c>
      <c r="N1294">
        <v>1013</v>
      </c>
      <c r="O1294" t="s">
        <v>561</v>
      </c>
      <c r="P1294" t="s">
        <v>561</v>
      </c>
      <c r="Q1294">
        <v>1</v>
      </c>
      <c r="X1294">
        <v>26.24</v>
      </c>
      <c r="Y1294">
        <v>0</v>
      </c>
      <c r="Z1294">
        <v>0</v>
      </c>
      <c r="AA1294">
        <v>0</v>
      </c>
      <c r="AB1294">
        <v>9.92</v>
      </c>
      <c r="AC1294">
        <v>0</v>
      </c>
      <c r="AD1294">
        <v>1</v>
      </c>
      <c r="AE1294">
        <v>1</v>
      </c>
      <c r="AF1294" t="s">
        <v>134</v>
      </c>
      <c r="AG1294">
        <v>30.175999999999995</v>
      </c>
      <c r="AH1294">
        <v>2</v>
      </c>
      <c r="AI1294">
        <v>35869228</v>
      </c>
      <c r="AJ1294">
        <v>1339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>
      <c r="A1295">
        <f>ROW(Source!A1167)</f>
        <v>1167</v>
      </c>
      <c r="B1295">
        <v>35869237</v>
      </c>
      <c r="C1295">
        <v>35869226</v>
      </c>
      <c r="D1295">
        <v>121548</v>
      </c>
      <c r="E1295">
        <v>1</v>
      </c>
      <c r="F1295">
        <v>1</v>
      </c>
      <c r="G1295">
        <v>1</v>
      </c>
      <c r="H1295">
        <v>1</v>
      </c>
      <c r="I1295" t="s">
        <v>35</v>
      </c>
      <c r="J1295" t="s">
        <v>3</v>
      </c>
      <c r="K1295" t="s">
        <v>562</v>
      </c>
      <c r="L1295">
        <v>608254</v>
      </c>
      <c r="N1295">
        <v>1013</v>
      </c>
      <c r="O1295" t="s">
        <v>563</v>
      </c>
      <c r="P1295" t="s">
        <v>563</v>
      </c>
      <c r="Q1295">
        <v>1</v>
      </c>
      <c r="X1295">
        <v>0.03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1</v>
      </c>
      <c r="AE1295">
        <v>2</v>
      </c>
      <c r="AF1295" t="s">
        <v>3</v>
      </c>
      <c r="AG1295">
        <v>0.03</v>
      </c>
      <c r="AH1295">
        <v>2</v>
      </c>
      <c r="AI1295">
        <v>35869229</v>
      </c>
      <c r="AJ1295">
        <v>1340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>
      <c r="A1296">
        <f>ROW(Source!A1167)</f>
        <v>1167</v>
      </c>
      <c r="B1296">
        <v>35869238</v>
      </c>
      <c r="C1296">
        <v>35869226</v>
      </c>
      <c r="D1296">
        <v>29172362</v>
      </c>
      <c r="E1296">
        <v>1</v>
      </c>
      <c r="F1296">
        <v>1</v>
      </c>
      <c r="G1296">
        <v>1</v>
      </c>
      <c r="H1296">
        <v>2</v>
      </c>
      <c r="I1296" t="s">
        <v>737</v>
      </c>
      <c r="J1296" t="s">
        <v>738</v>
      </c>
      <c r="K1296" t="s">
        <v>739</v>
      </c>
      <c r="L1296">
        <v>1368</v>
      </c>
      <c r="N1296">
        <v>1011</v>
      </c>
      <c r="O1296" t="s">
        <v>567</v>
      </c>
      <c r="P1296" t="s">
        <v>567</v>
      </c>
      <c r="Q1296">
        <v>1</v>
      </c>
      <c r="X1296">
        <v>0.03</v>
      </c>
      <c r="Y1296">
        <v>0</v>
      </c>
      <c r="Z1296">
        <v>134.65</v>
      </c>
      <c r="AA1296">
        <v>13.5</v>
      </c>
      <c r="AB1296">
        <v>0</v>
      </c>
      <c r="AC1296">
        <v>0</v>
      </c>
      <c r="AD1296">
        <v>1</v>
      </c>
      <c r="AE1296">
        <v>0</v>
      </c>
      <c r="AF1296" t="s">
        <v>3</v>
      </c>
      <c r="AG1296">
        <v>0.03</v>
      </c>
      <c r="AH1296">
        <v>2</v>
      </c>
      <c r="AI1296">
        <v>35869230</v>
      </c>
      <c r="AJ1296">
        <v>1341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>
      <c r="A1297">
        <f>ROW(Source!A1167)</f>
        <v>1167</v>
      </c>
      <c r="B1297">
        <v>35869239</v>
      </c>
      <c r="C1297">
        <v>35869226</v>
      </c>
      <c r="D1297">
        <v>29174913</v>
      </c>
      <c r="E1297">
        <v>1</v>
      </c>
      <c r="F1297">
        <v>1</v>
      </c>
      <c r="G1297">
        <v>1</v>
      </c>
      <c r="H1297">
        <v>2</v>
      </c>
      <c r="I1297" t="s">
        <v>578</v>
      </c>
      <c r="J1297" t="s">
        <v>579</v>
      </c>
      <c r="K1297" t="s">
        <v>580</v>
      </c>
      <c r="L1297">
        <v>1368</v>
      </c>
      <c r="N1297">
        <v>1011</v>
      </c>
      <c r="O1297" t="s">
        <v>567</v>
      </c>
      <c r="P1297" t="s">
        <v>567</v>
      </c>
      <c r="Q1297">
        <v>1</v>
      </c>
      <c r="X1297">
        <v>0.02</v>
      </c>
      <c r="Y1297">
        <v>0</v>
      </c>
      <c r="Z1297">
        <v>87.17</v>
      </c>
      <c r="AA1297">
        <v>11.6</v>
      </c>
      <c r="AB1297">
        <v>0</v>
      </c>
      <c r="AC1297">
        <v>0</v>
      </c>
      <c r="AD1297">
        <v>1</v>
      </c>
      <c r="AE1297">
        <v>0</v>
      </c>
      <c r="AF1297" t="s">
        <v>3</v>
      </c>
      <c r="AG1297">
        <v>0.02</v>
      </c>
      <c r="AH1297">
        <v>2</v>
      </c>
      <c r="AI1297">
        <v>35869231</v>
      </c>
      <c r="AJ1297">
        <v>1342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>
      <c r="A1298">
        <f>ROW(Source!A1167)</f>
        <v>1167</v>
      </c>
      <c r="B1298">
        <v>35869240</v>
      </c>
      <c r="C1298">
        <v>35869226</v>
      </c>
      <c r="D1298">
        <v>29149204</v>
      </c>
      <c r="E1298">
        <v>1</v>
      </c>
      <c r="F1298">
        <v>1</v>
      </c>
      <c r="G1298">
        <v>1</v>
      </c>
      <c r="H1298">
        <v>3</v>
      </c>
      <c r="I1298" t="s">
        <v>746</v>
      </c>
      <c r="J1298" t="s">
        <v>747</v>
      </c>
      <c r="K1298" t="s">
        <v>748</v>
      </c>
      <c r="L1298">
        <v>1348</v>
      </c>
      <c r="N1298">
        <v>1009</v>
      </c>
      <c r="O1298" t="s">
        <v>30</v>
      </c>
      <c r="P1298" t="s">
        <v>30</v>
      </c>
      <c r="Q1298">
        <v>1000</v>
      </c>
      <c r="X1298">
        <v>3.15E-3</v>
      </c>
      <c r="Y1298">
        <v>729.98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0</v>
      </c>
      <c r="AF1298" t="s">
        <v>3</v>
      </c>
      <c r="AG1298">
        <v>3.15E-3</v>
      </c>
      <c r="AH1298">
        <v>2</v>
      </c>
      <c r="AI1298">
        <v>35869232</v>
      </c>
      <c r="AJ1298">
        <v>1343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>
      <c r="A1299">
        <f>ROW(Source!A1167)</f>
        <v>1167</v>
      </c>
      <c r="B1299">
        <v>35869241</v>
      </c>
      <c r="C1299">
        <v>35869226</v>
      </c>
      <c r="D1299">
        <v>29170678</v>
      </c>
      <c r="E1299">
        <v>1</v>
      </c>
      <c r="F1299">
        <v>1</v>
      </c>
      <c r="G1299">
        <v>1</v>
      </c>
      <c r="H1299">
        <v>3</v>
      </c>
      <c r="I1299" t="s">
        <v>749</v>
      </c>
      <c r="J1299" t="s">
        <v>750</v>
      </c>
      <c r="K1299" t="s">
        <v>751</v>
      </c>
      <c r="L1299">
        <v>1354</v>
      </c>
      <c r="N1299">
        <v>1010</v>
      </c>
      <c r="O1299" t="s">
        <v>237</v>
      </c>
      <c r="P1299" t="s">
        <v>237</v>
      </c>
      <c r="Q1299">
        <v>1</v>
      </c>
      <c r="X1299">
        <v>102</v>
      </c>
      <c r="Y1299">
        <v>0.28000000000000003</v>
      </c>
      <c r="Z1299">
        <v>0</v>
      </c>
      <c r="AA1299">
        <v>0</v>
      </c>
      <c r="AB1299">
        <v>0</v>
      </c>
      <c r="AC1299">
        <v>0</v>
      </c>
      <c r="AD1299">
        <v>1</v>
      </c>
      <c r="AE1299">
        <v>0</v>
      </c>
      <c r="AF1299" t="s">
        <v>3</v>
      </c>
      <c r="AG1299">
        <v>102</v>
      </c>
      <c r="AH1299">
        <v>2</v>
      </c>
      <c r="AI1299">
        <v>35869233</v>
      </c>
      <c r="AJ1299">
        <v>1345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>
      <c r="A1300">
        <f>ROW(Source!A1167)</f>
        <v>1167</v>
      </c>
      <c r="B1300">
        <v>35869242</v>
      </c>
      <c r="C1300">
        <v>35869226</v>
      </c>
      <c r="D1300">
        <v>29171808</v>
      </c>
      <c r="E1300">
        <v>1</v>
      </c>
      <c r="F1300">
        <v>1</v>
      </c>
      <c r="G1300">
        <v>1</v>
      </c>
      <c r="H1300">
        <v>3</v>
      </c>
      <c r="I1300" t="s">
        <v>752</v>
      </c>
      <c r="J1300" t="s">
        <v>753</v>
      </c>
      <c r="K1300" t="s">
        <v>754</v>
      </c>
      <c r="L1300">
        <v>1374</v>
      </c>
      <c r="N1300">
        <v>1013</v>
      </c>
      <c r="O1300" t="s">
        <v>755</v>
      </c>
      <c r="P1300" t="s">
        <v>755</v>
      </c>
      <c r="Q1300">
        <v>1</v>
      </c>
      <c r="X1300">
        <v>5.21</v>
      </c>
      <c r="Y1300">
        <v>1</v>
      </c>
      <c r="Z1300">
        <v>0</v>
      </c>
      <c r="AA1300">
        <v>0</v>
      </c>
      <c r="AB1300">
        <v>0</v>
      </c>
      <c r="AC1300">
        <v>0</v>
      </c>
      <c r="AD1300">
        <v>1</v>
      </c>
      <c r="AE1300">
        <v>0</v>
      </c>
      <c r="AF1300" t="s">
        <v>3</v>
      </c>
      <c r="AG1300">
        <v>5.21</v>
      </c>
      <c r="AH1300">
        <v>2</v>
      </c>
      <c r="AI1300">
        <v>35869235</v>
      </c>
      <c r="AJ1300">
        <v>1347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>
      <c r="A1301">
        <f>ROW(Source!A1170)</f>
        <v>1170</v>
      </c>
      <c r="B1301">
        <v>35869251</v>
      </c>
      <c r="C1301">
        <v>35869245</v>
      </c>
      <c r="D1301">
        <v>18442760</v>
      </c>
      <c r="E1301">
        <v>1</v>
      </c>
      <c r="F1301">
        <v>1</v>
      </c>
      <c r="G1301">
        <v>1</v>
      </c>
      <c r="H1301">
        <v>1</v>
      </c>
      <c r="I1301" t="s">
        <v>816</v>
      </c>
      <c r="J1301" t="s">
        <v>3</v>
      </c>
      <c r="K1301" t="s">
        <v>817</v>
      </c>
      <c r="L1301">
        <v>1369</v>
      </c>
      <c r="N1301">
        <v>1013</v>
      </c>
      <c r="O1301" t="s">
        <v>561</v>
      </c>
      <c r="P1301" t="s">
        <v>561</v>
      </c>
      <c r="Q1301">
        <v>1</v>
      </c>
      <c r="X1301">
        <v>26.04</v>
      </c>
      <c r="Y1301">
        <v>0</v>
      </c>
      <c r="Z1301">
        <v>0</v>
      </c>
      <c r="AA1301">
        <v>0</v>
      </c>
      <c r="AB1301">
        <v>354.22</v>
      </c>
      <c r="AC1301">
        <v>0</v>
      </c>
      <c r="AD1301">
        <v>1</v>
      </c>
      <c r="AE1301">
        <v>1</v>
      </c>
      <c r="AF1301" t="s">
        <v>134</v>
      </c>
      <c r="AG1301">
        <v>29.945999999999998</v>
      </c>
      <c r="AH1301">
        <v>2</v>
      </c>
      <c r="AI1301">
        <v>35869246</v>
      </c>
      <c r="AJ1301">
        <v>1348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>
      <c r="A1302">
        <f>ROW(Source!A1170)</f>
        <v>1170</v>
      </c>
      <c r="B1302">
        <v>35869252</v>
      </c>
      <c r="C1302">
        <v>35869245</v>
      </c>
      <c r="D1302">
        <v>29173472</v>
      </c>
      <c r="E1302">
        <v>1</v>
      </c>
      <c r="F1302">
        <v>1</v>
      </c>
      <c r="G1302">
        <v>1</v>
      </c>
      <c r="H1302">
        <v>2</v>
      </c>
      <c r="I1302" t="s">
        <v>624</v>
      </c>
      <c r="J1302" t="s">
        <v>625</v>
      </c>
      <c r="K1302" t="s">
        <v>626</v>
      </c>
      <c r="L1302">
        <v>1368</v>
      </c>
      <c r="N1302">
        <v>1011</v>
      </c>
      <c r="O1302" t="s">
        <v>567</v>
      </c>
      <c r="P1302" t="s">
        <v>567</v>
      </c>
      <c r="Q1302">
        <v>1</v>
      </c>
      <c r="X1302">
        <v>7.3</v>
      </c>
      <c r="Y1302">
        <v>0</v>
      </c>
      <c r="Z1302">
        <v>3</v>
      </c>
      <c r="AA1302">
        <v>0</v>
      </c>
      <c r="AB1302">
        <v>0</v>
      </c>
      <c r="AC1302">
        <v>0</v>
      </c>
      <c r="AD1302">
        <v>1</v>
      </c>
      <c r="AE1302">
        <v>0</v>
      </c>
      <c r="AF1302" t="s">
        <v>133</v>
      </c>
      <c r="AG1302">
        <v>9.125</v>
      </c>
      <c r="AH1302">
        <v>2</v>
      </c>
      <c r="AI1302">
        <v>35869247</v>
      </c>
      <c r="AJ1302">
        <v>1349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>
      <c r="A1303">
        <f>ROW(Source!A1170)</f>
        <v>1170</v>
      </c>
      <c r="B1303">
        <v>35869253</v>
      </c>
      <c r="C1303">
        <v>35869245</v>
      </c>
      <c r="D1303">
        <v>29174580</v>
      </c>
      <c r="E1303">
        <v>1</v>
      </c>
      <c r="F1303">
        <v>1</v>
      </c>
      <c r="G1303">
        <v>1</v>
      </c>
      <c r="H1303">
        <v>2</v>
      </c>
      <c r="I1303" t="s">
        <v>679</v>
      </c>
      <c r="J1303" t="s">
        <v>680</v>
      </c>
      <c r="K1303" t="s">
        <v>681</v>
      </c>
      <c r="L1303">
        <v>1368</v>
      </c>
      <c r="N1303">
        <v>1011</v>
      </c>
      <c r="O1303" t="s">
        <v>567</v>
      </c>
      <c r="P1303" t="s">
        <v>567</v>
      </c>
      <c r="Q1303">
        <v>1</v>
      </c>
      <c r="X1303">
        <v>7.3</v>
      </c>
      <c r="Y1303">
        <v>0</v>
      </c>
      <c r="Z1303">
        <v>2.08</v>
      </c>
      <c r="AA1303">
        <v>0</v>
      </c>
      <c r="AB1303">
        <v>0</v>
      </c>
      <c r="AC1303">
        <v>0</v>
      </c>
      <c r="AD1303">
        <v>1</v>
      </c>
      <c r="AE1303">
        <v>0</v>
      </c>
      <c r="AF1303" t="s">
        <v>133</v>
      </c>
      <c r="AG1303">
        <v>9.125</v>
      </c>
      <c r="AH1303">
        <v>2</v>
      </c>
      <c r="AI1303">
        <v>35869248</v>
      </c>
      <c r="AJ1303">
        <v>1350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>
      <c r="A1304">
        <f>ROW(Source!A1170)</f>
        <v>1170</v>
      </c>
      <c r="B1304">
        <v>35869254</v>
      </c>
      <c r="C1304">
        <v>35869245</v>
      </c>
      <c r="D1304">
        <v>29174613</v>
      </c>
      <c r="E1304">
        <v>1</v>
      </c>
      <c r="F1304">
        <v>1</v>
      </c>
      <c r="G1304">
        <v>1</v>
      </c>
      <c r="H1304">
        <v>2</v>
      </c>
      <c r="I1304" t="s">
        <v>818</v>
      </c>
      <c r="J1304" t="s">
        <v>819</v>
      </c>
      <c r="K1304" t="s">
        <v>820</v>
      </c>
      <c r="L1304">
        <v>1368</v>
      </c>
      <c r="N1304">
        <v>1011</v>
      </c>
      <c r="O1304" t="s">
        <v>567</v>
      </c>
      <c r="P1304" t="s">
        <v>567</v>
      </c>
      <c r="Q1304">
        <v>1</v>
      </c>
      <c r="X1304">
        <v>1.46</v>
      </c>
      <c r="Y1304">
        <v>0</v>
      </c>
      <c r="Z1304">
        <v>0.14000000000000001</v>
      </c>
      <c r="AA1304">
        <v>0</v>
      </c>
      <c r="AB1304">
        <v>0</v>
      </c>
      <c r="AC1304">
        <v>0</v>
      </c>
      <c r="AD1304">
        <v>1</v>
      </c>
      <c r="AE1304">
        <v>0</v>
      </c>
      <c r="AF1304" t="s">
        <v>133</v>
      </c>
      <c r="AG1304">
        <v>1.825</v>
      </c>
      <c r="AH1304">
        <v>2</v>
      </c>
      <c r="AI1304">
        <v>35869249</v>
      </c>
      <c r="AJ1304">
        <v>1351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>
      <c r="A1305">
        <f>ROW(Source!A1170)</f>
        <v>1170</v>
      </c>
      <c r="B1305">
        <v>35869255</v>
      </c>
      <c r="C1305">
        <v>35869245</v>
      </c>
      <c r="D1305">
        <v>29174913</v>
      </c>
      <c r="E1305">
        <v>1</v>
      </c>
      <c r="F1305">
        <v>1</v>
      </c>
      <c r="G1305">
        <v>1</v>
      </c>
      <c r="H1305">
        <v>2</v>
      </c>
      <c r="I1305" t="s">
        <v>578</v>
      </c>
      <c r="J1305" t="s">
        <v>579</v>
      </c>
      <c r="K1305" t="s">
        <v>580</v>
      </c>
      <c r="L1305">
        <v>1368</v>
      </c>
      <c r="N1305">
        <v>1011</v>
      </c>
      <c r="O1305" t="s">
        <v>567</v>
      </c>
      <c r="P1305" t="s">
        <v>567</v>
      </c>
      <c r="Q1305">
        <v>1</v>
      </c>
      <c r="X1305">
        <v>0.14000000000000001</v>
      </c>
      <c r="Y1305">
        <v>0</v>
      </c>
      <c r="Z1305">
        <v>87.17</v>
      </c>
      <c r="AA1305">
        <v>11.6</v>
      </c>
      <c r="AB1305">
        <v>0</v>
      </c>
      <c r="AC1305">
        <v>0</v>
      </c>
      <c r="AD1305">
        <v>1</v>
      </c>
      <c r="AE1305">
        <v>0</v>
      </c>
      <c r="AF1305" t="s">
        <v>133</v>
      </c>
      <c r="AG1305">
        <v>0.17500000000000002</v>
      </c>
      <c r="AH1305">
        <v>2</v>
      </c>
      <c r="AI1305">
        <v>35869250</v>
      </c>
      <c r="AJ1305">
        <v>1352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>
      <c r="A1306">
        <f>ROW(Source!A1170)</f>
        <v>1170</v>
      </c>
      <c r="B1306">
        <v>35869256</v>
      </c>
      <c r="C1306">
        <v>35869245</v>
      </c>
      <c r="D1306">
        <v>29114699</v>
      </c>
      <c r="E1306">
        <v>1</v>
      </c>
      <c r="F1306">
        <v>1</v>
      </c>
      <c r="G1306">
        <v>1</v>
      </c>
      <c r="H1306">
        <v>3</v>
      </c>
      <c r="I1306" t="s">
        <v>353</v>
      </c>
      <c r="J1306" t="s">
        <v>355</v>
      </c>
      <c r="K1306" t="s">
        <v>354</v>
      </c>
      <c r="L1306">
        <v>1354</v>
      </c>
      <c r="N1306">
        <v>1010</v>
      </c>
      <c r="O1306" t="s">
        <v>237</v>
      </c>
      <c r="P1306" t="s">
        <v>237</v>
      </c>
      <c r="Q1306">
        <v>1</v>
      </c>
      <c r="X1306">
        <v>0</v>
      </c>
      <c r="Y1306">
        <v>0.05</v>
      </c>
      <c r="Z1306">
        <v>0</v>
      </c>
      <c r="AA1306">
        <v>0</v>
      </c>
      <c r="AB1306">
        <v>0</v>
      </c>
      <c r="AC1306">
        <v>1</v>
      </c>
      <c r="AD1306">
        <v>0</v>
      </c>
      <c r="AE1306">
        <v>0</v>
      </c>
      <c r="AF1306" t="s">
        <v>3</v>
      </c>
      <c r="AG1306">
        <v>0</v>
      </c>
      <c r="AH1306">
        <v>3</v>
      </c>
      <c r="AI1306">
        <v>-1</v>
      </c>
      <c r="AJ1306" t="s">
        <v>3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>
      <c r="A1307">
        <f>ROW(Source!A1170)</f>
        <v>1170</v>
      </c>
      <c r="B1307">
        <v>35869257</v>
      </c>
      <c r="C1307">
        <v>35869245</v>
      </c>
      <c r="D1307">
        <v>29114469</v>
      </c>
      <c r="E1307">
        <v>1</v>
      </c>
      <c r="F1307">
        <v>1</v>
      </c>
      <c r="G1307">
        <v>1</v>
      </c>
      <c r="H1307">
        <v>3</v>
      </c>
      <c r="I1307" t="s">
        <v>977</v>
      </c>
      <c r="J1307" t="s">
        <v>978</v>
      </c>
      <c r="K1307" t="s">
        <v>979</v>
      </c>
      <c r="L1307">
        <v>1358</v>
      </c>
      <c r="N1307">
        <v>1010</v>
      </c>
      <c r="O1307" t="s">
        <v>652</v>
      </c>
      <c r="P1307" t="s">
        <v>652</v>
      </c>
      <c r="Q1307">
        <v>10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1</v>
      </c>
      <c r="AD1307">
        <v>0</v>
      </c>
      <c r="AE1307">
        <v>0</v>
      </c>
      <c r="AF1307" t="s">
        <v>3</v>
      </c>
      <c r="AG1307">
        <v>0</v>
      </c>
      <c r="AH1307">
        <v>3</v>
      </c>
      <c r="AI1307">
        <v>-1</v>
      </c>
      <c r="AJ1307" t="s">
        <v>3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>
      <c r="A1308">
        <f>ROW(Source!A1170)</f>
        <v>1170</v>
      </c>
      <c r="B1308">
        <v>35869258</v>
      </c>
      <c r="C1308">
        <v>35869245</v>
      </c>
      <c r="D1308">
        <v>29129603</v>
      </c>
      <c r="E1308">
        <v>1</v>
      </c>
      <c r="F1308">
        <v>1</v>
      </c>
      <c r="G1308">
        <v>1</v>
      </c>
      <c r="H1308">
        <v>3</v>
      </c>
      <c r="I1308" t="s">
        <v>980</v>
      </c>
      <c r="J1308" t="s">
        <v>981</v>
      </c>
      <c r="K1308" t="s">
        <v>982</v>
      </c>
      <c r="L1308">
        <v>1301</v>
      </c>
      <c r="N1308">
        <v>1003</v>
      </c>
      <c r="O1308" t="s">
        <v>142</v>
      </c>
      <c r="P1308" t="s">
        <v>142</v>
      </c>
      <c r="Q1308">
        <v>1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1</v>
      </c>
      <c r="AD1308">
        <v>0</v>
      </c>
      <c r="AE1308">
        <v>0</v>
      </c>
      <c r="AF1308" t="s">
        <v>3</v>
      </c>
      <c r="AG1308">
        <v>0</v>
      </c>
      <c r="AH1308">
        <v>3</v>
      </c>
      <c r="AI1308">
        <v>-1</v>
      </c>
      <c r="AJ1308" t="s">
        <v>3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>
      <c r="A1309">
        <f>ROW(Source!A1170)</f>
        <v>1170</v>
      </c>
      <c r="B1309">
        <v>35869259</v>
      </c>
      <c r="C1309">
        <v>35869245</v>
      </c>
      <c r="D1309">
        <v>29129518</v>
      </c>
      <c r="E1309">
        <v>1</v>
      </c>
      <c r="F1309">
        <v>1</v>
      </c>
      <c r="G1309">
        <v>1</v>
      </c>
      <c r="H1309">
        <v>3</v>
      </c>
      <c r="I1309" t="s">
        <v>983</v>
      </c>
      <c r="J1309" t="s">
        <v>984</v>
      </c>
      <c r="K1309" t="s">
        <v>985</v>
      </c>
      <c r="L1309">
        <v>1301</v>
      </c>
      <c r="N1309">
        <v>1003</v>
      </c>
      <c r="O1309" t="s">
        <v>142</v>
      </c>
      <c r="P1309" t="s">
        <v>142</v>
      </c>
      <c r="Q1309">
        <v>1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1</v>
      </c>
      <c r="AD1309">
        <v>0</v>
      </c>
      <c r="AE1309">
        <v>0</v>
      </c>
      <c r="AF1309" t="s">
        <v>3</v>
      </c>
      <c r="AG1309">
        <v>0</v>
      </c>
      <c r="AH1309">
        <v>3</v>
      </c>
      <c r="AI1309">
        <v>-1</v>
      </c>
      <c r="AJ1309" t="s">
        <v>3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>
      <c r="A1310">
        <f>ROW(Source!A1170)</f>
        <v>1170</v>
      </c>
      <c r="B1310">
        <v>35869260</v>
      </c>
      <c r="C1310">
        <v>35869245</v>
      </c>
      <c r="D1310">
        <v>29129521</v>
      </c>
      <c r="E1310">
        <v>1</v>
      </c>
      <c r="F1310">
        <v>1</v>
      </c>
      <c r="G1310">
        <v>1</v>
      </c>
      <c r="H1310">
        <v>3</v>
      </c>
      <c r="I1310" t="s">
        <v>986</v>
      </c>
      <c r="J1310" t="s">
        <v>987</v>
      </c>
      <c r="K1310" t="s">
        <v>988</v>
      </c>
      <c r="L1310">
        <v>1327</v>
      </c>
      <c r="N1310">
        <v>1005</v>
      </c>
      <c r="O1310" t="s">
        <v>155</v>
      </c>
      <c r="P1310" t="s">
        <v>155</v>
      </c>
      <c r="Q1310">
        <v>1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1</v>
      </c>
      <c r="AD1310">
        <v>0</v>
      </c>
      <c r="AE1310">
        <v>0</v>
      </c>
      <c r="AF1310" t="s">
        <v>3</v>
      </c>
      <c r="AG1310">
        <v>0</v>
      </c>
      <c r="AH1310">
        <v>3</v>
      </c>
      <c r="AI1310">
        <v>-1</v>
      </c>
      <c r="AJ1310" t="s">
        <v>3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>
      <c r="A1311">
        <f>ROW(Source!A1175)</f>
        <v>1175</v>
      </c>
      <c r="B1311">
        <v>35869269</v>
      </c>
      <c r="C1311">
        <v>35869265</v>
      </c>
      <c r="D1311">
        <v>18442760</v>
      </c>
      <c r="E1311">
        <v>1</v>
      </c>
      <c r="F1311">
        <v>1</v>
      </c>
      <c r="G1311">
        <v>1</v>
      </c>
      <c r="H1311">
        <v>1</v>
      </c>
      <c r="I1311" t="s">
        <v>816</v>
      </c>
      <c r="J1311" t="s">
        <v>3</v>
      </c>
      <c r="K1311" t="s">
        <v>817</v>
      </c>
      <c r="L1311">
        <v>1369</v>
      </c>
      <c r="N1311">
        <v>1013</v>
      </c>
      <c r="O1311" t="s">
        <v>561</v>
      </c>
      <c r="P1311" t="s">
        <v>561</v>
      </c>
      <c r="Q1311">
        <v>1</v>
      </c>
      <c r="X1311">
        <v>36.53</v>
      </c>
      <c r="Y1311">
        <v>0</v>
      </c>
      <c r="Z1311">
        <v>0</v>
      </c>
      <c r="AA1311">
        <v>0</v>
      </c>
      <c r="AB1311">
        <v>354.22</v>
      </c>
      <c r="AC1311">
        <v>0</v>
      </c>
      <c r="AD1311">
        <v>1</v>
      </c>
      <c r="AE1311">
        <v>1</v>
      </c>
      <c r="AF1311" t="s">
        <v>134</v>
      </c>
      <c r="AG1311">
        <v>42.009499999999996</v>
      </c>
      <c r="AH1311">
        <v>2</v>
      </c>
      <c r="AI1311">
        <v>35869266</v>
      </c>
      <c r="AJ1311">
        <v>1353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>
      <c r="A1312">
        <f>ROW(Source!A1175)</f>
        <v>1175</v>
      </c>
      <c r="B1312">
        <v>35869270</v>
      </c>
      <c r="C1312">
        <v>35869265</v>
      </c>
      <c r="D1312">
        <v>29109376</v>
      </c>
      <c r="E1312">
        <v>1</v>
      </c>
      <c r="F1312">
        <v>1</v>
      </c>
      <c r="G1312">
        <v>1</v>
      </c>
      <c r="H1312">
        <v>3</v>
      </c>
      <c r="I1312" t="s">
        <v>328</v>
      </c>
      <c r="J1312" t="s">
        <v>330</v>
      </c>
      <c r="K1312" t="s">
        <v>329</v>
      </c>
      <c r="L1312">
        <v>1346</v>
      </c>
      <c r="N1312">
        <v>1009</v>
      </c>
      <c r="O1312" t="s">
        <v>160</v>
      </c>
      <c r="P1312" t="s">
        <v>160</v>
      </c>
      <c r="Q1312">
        <v>1</v>
      </c>
      <c r="X1312">
        <v>0</v>
      </c>
      <c r="Y1312">
        <v>4894.54</v>
      </c>
      <c r="Z1312">
        <v>0</v>
      </c>
      <c r="AA1312">
        <v>0</v>
      </c>
      <c r="AB1312">
        <v>0</v>
      </c>
      <c r="AC1312">
        <v>1</v>
      </c>
      <c r="AD1312">
        <v>0</v>
      </c>
      <c r="AE1312">
        <v>0</v>
      </c>
      <c r="AF1312" t="s">
        <v>3</v>
      </c>
      <c r="AG1312">
        <v>0</v>
      </c>
      <c r="AH1312">
        <v>2</v>
      </c>
      <c r="AI1312">
        <v>35869267</v>
      </c>
      <c r="AJ1312">
        <v>1354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>
      <c r="A1313">
        <f>ROW(Source!A1175)</f>
        <v>1175</v>
      </c>
      <c r="B1313">
        <v>35869271</v>
      </c>
      <c r="C1313">
        <v>35869265</v>
      </c>
      <c r="D1313">
        <v>29109730</v>
      </c>
      <c r="E1313">
        <v>1</v>
      </c>
      <c r="F1313">
        <v>1</v>
      </c>
      <c r="G1313">
        <v>1</v>
      </c>
      <c r="H1313">
        <v>3</v>
      </c>
      <c r="I1313" t="s">
        <v>332</v>
      </c>
      <c r="J1313" t="s">
        <v>334</v>
      </c>
      <c r="K1313" t="s">
        <v>333</v>
      </c>
      <c r="L1313">
        <v>1327</v>
      </c>
      <c r="N1313">
        <v>1005</v>
      </c>
      <c r="O1313" t="s">
        <v>155</v>
      </c>
      <c r="P1313" t="s">
        <v>155</v>
      </c>
      <c r="Q1313">
        <v>1</v>
      </c>
      <c r="X1313">
        <v>0</v>
      </c>
      <c r="Y1313">
        <v>37.299999999999997</v>
      </c>
      <c r="Z1313">
        <v>0</v>
      </c>
      <c r="AA1313">
        <v>0</v>
      </c>
      <c r="AB1313">
        <v>0</v>
      </c>
      <c r="AC1313">
        <v>1</v>
      </c>
      <c r="AD1313">
        <v>0</v>
      </c>
      <c r="AE1313">
        <v>0</v>
      </c>
      <c r="AF1313" t="s">
        <v>3</v>
      </c>
      <c r="AG1313">
        <v>0</v>
      </c>
      <c r="AH1313">
        <v>2</v>
      </c>
      <c r="AI1313">
        <v>35869268</v>
      </c>
      <c r="AJ1313">
        <v>1355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>
      <c r="A1314">
        <f>ROW(Source!A1178)</f>
        <v>1178</v>
      </c>
      <c r="B1314">
        <v>35869282</v>
      </c>
      <c r="C1314">
        <v>35869274</v>
      </c>
      <c r="D1314">
        <v>29364679</v>
      </c>
      <c r="E1314">
        <v>1</v>
      </c>
      <c r="F1314">
        <v>1</v>
      </c>
      <c r="G1314">
        <v>1</v>
      </c>
      <c r="H1314">
        <v>1</v>
      </c>
      <c r="I1314" t="s">
        <v>735</v>
      </c>
      <c r="J1314" t="s">
        <v>3</v>
      </c>
      <c r="K1314" t="s">
        <v>736</v>
      </c>
      <c r="L1314">
        <v>1369</v>
      </c>
      <c r="N1314">
        <v>1013</v>
      </c>
      <c r="O1314" t="s">
        <v>561</v>
      </c>
      <c r="P1314" t="s">
        <v>561</v>
      </c>
      <c r="Q1314">
        <v>1</v>
      </c>
      <c r="X1314">
        <v>94.4</v>
      </c>
      <c r="Y1314">
        <v>0</v>
      </c>
      <c r="Z1314">
        <v>0</v>
      </c>
      <c r="AA1314">
        <v>0</v>
      </c>
      <c r="AB1314">
        <v>316.85000000000002</v>
      </c>
      <c r="AC1314">
        <v>0</v>
      </c>
      <c r="AD1314">
        <v>1</v>
      </c>
      <c r="AE1314">
        <v>1</v>
      </c>
      <c r="AF1314" t="s">
        <v>3</v>
      </c>
      <c r="AG1314">
        <v>94.4</v>
      </c>
      <c r="AH1314">
        <v>2</v>
      </c>
      <c r="AI1314">
        <v>35869275</v>
      </c>
      <c r="AJ1314">
        <v>1356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>
      <c r="A1315">
        <f>ROW(Source!A1178)</f>
        <v>1178</v>
      </c>
      <c r="B1315">
        <v>35869283</v>
      </c>
      <c r="C1315">
        <v>35869274</v>
      </c>
      <c r="D1315">
        <v>121548</v>
      </c>
      <c r="E1315">
        <v>1</v>
      </c>
      <c r="F1315">
        <v>1</v>
      </c>
      <c r="G1315">
        <v>1</v>
      </c>
      <c r="H1315">
        <v>1</v>
      </c>
      <c r="I1315" t="s">
        <v>35</v>
      </c>
      <c r="J1315" t="s">
        <v>3</v>
      </c>
      <c r="K1315" t="s">
        <v>562</v>
      </c>
      <c r="L1315">
        <v>608254</v>
      </c>
      <c r="N1315">
        <v>1013</v>
      </c>
      <c r="O1315" t="s">
        <v>563</v>
      </c>
      <c r="P1315" t="s">
        <v>563</v>
      </c>
      <c r="Q1315">
        <v>1</v>
      </c>
      <c r="X1315">
        <v>0.2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1</v>
      </c>
      <c r="AE1315">
        <v>2</v>
      </c>
      <c r="AF1315" t="s">
        <v>3</v>
      </c>
      <c r="AG1315">
        <v>0.2</v>
      </c>
      <c r="AH1315">
        <v>2</v>
      </c>
      <c r="AI1315">
        <v>35869276</v>
      </c>
      <c r="AJ1315">
        <v>1357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>
      <c r="A1316">
        <f>ROW(Source!A1178)</f>
        <v>1178</v>
      </c>
      <c r="B1316">
        <v>35869284</v>
      </c>
      <c r="C1316">
        <v>35869274</v>
      </c>
      <c r="D1316">
        <v>29172362</v>
      </c>
      <c r="E1316">
        <v>1</v>
      </c>
      <c r="F1316">
        <v>1</v>
      </c>
      <c r="G1316">
        <v>1</v>
      </c>
      <c r="H1316">
        <v>2</v>
      </c>
      <c r="I1316" t="s">
        <v>737</v>
      </c>
      <c r="J1316" t="s">
        <v>738</v>
      </c>
      <c r="K1316" t="s">
        <v>739</v>
      </c>
      <c r="L1316">
        <v>1368</v>
      </c>
      <c r="N1316">
        <v>1011</v>
      </c>
      <c r="O1316" t="s">
        <v>567</v>
      </c>
      <c r="P1316" t="s">
        <v>567</v>
      </c>
      <c r="Q1316">
        <v>1</v>
      </c>
      <c r="X1316">
        <v>0.2</v>
      </c>
      <c r="Y1316">
        <v>0</v>
      </c>
      <c r="Z1316">
        <v>134.65</v>
      </c>
      <c r="AA1316">
        <v>13.5</v>
      </c>
      <c r="AB1316">
        <v>0</v>
      </c>
      <c r="AC1316">
        <v>0</v>
      </c>
      <c r="AD1316">
        <v>1</v>
      </c>
      <c r="AE1316">
        <v>0</v>
      </c>
      <c r="AF1316" t="s">
        <v>3</v>
      </c>
      <c r="AG1316">
        <v>0.2</v>
      </c>
      <c r="AH1316">
        <v>2</v>
      </c>
      <c r="AI1316">
        <v>35869277</v>
      </c>
      <c r="AJ1316">
        <v>1358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>
      <c r="A1317">
        <f>ROW(Source!A1178)</f>
        <v>1178</v>
      </c>
      <c r="B1317">
        <v>35869285</v>
      </c>
      <c r="C1317">
        <v>35869274</v>
      </c>
      <c r="D1317">
        <v>29174913</v>
      </c>
      <c r="E1317">
        <v>1</v>
      </c>
      <c r="F1317">
        <v>1</v>
      </c>
      <c r="G1317">
        <v>1</v>
      </c>
      <c r="H1317">
        <v>2</v>
      </c>
      <c r="I1317" t="s">
        <v>578</v>
      </c>
      <c r="J1317" t="s">
        <v>579</v>
      </c>
      <c r="K1317" t="s">
        <v>580</v>
      </c>
      <c r="L1317">
        <v>1368</v>
      </c>
      <c r="N1317">
        <v>1011</v>
      </c>
      <c r="O1317" t="s">
        <v>567</v>
      </c>
      <c r="P1317" t="s">
        <v>567</v>
      </c>
      <c r="Q1317">
        <v>1</v>
      </c>
      <c r="X1317">
        <v>0.2</v>
      </c>
      <c r="Y1317">
        <v>0</v>
      </c>
      <c r="Z1317">
        <v>87.17</v>
      </c>
      <c r="AA1317">
        <v>11.6</v>
      </c>
      <c r="AB1317">
        <v>0</v>
      </c>
      <c r="AC1317">
        <v>0</v>
      </c>
      <c r="AD1317">
        <v>1</v>
      </c>
      <c r="AE1317">
        <v>0</v>
      </c>
      <c r="AF1317" t="s">
        <v>3</v>
      </c>
      <c r="AG1317">
        <v>0.2</v>
      </c>
      <c r="AH1317">
        <v>2</v>
      </c>
      <c r="AI1317">
        <v>35869278</v>
      </c>
      <c r="AJ1317">
        <v>1359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>
      <c r="A1318">
        <f>ROW(Source!A1178)</f>
        <v>1178</v>
      </c>
      <c r="B1318">
        <v>35869286</v>
      </c>
      <c r="C1318">
        <v>35869274</v>
      </c>
      <c r="D1318">
        <v>29164111</v>
      </c>
      <c r="E1318">
        <v>1</v>
      </c>
      <c r="F1318">
        <v>1</v>
      </c>
      <c r="G1318">
        <v>1</v>
      </c>
      <c r="H1318">
        <v>3</v>
      </c>
      <c r="I1318" t="s">
        <v>783</v>
      </c>
      <c r="J1318" t="s">
        <v>784</v>
      </c>
      <c r="K1318" t="s">
        <v>785</v>
      </c>
      <c r="L1318">
        <v>1355</v>
      </c>
      <c r="N1318">
        <v>1010</v>
      </c>
      <c r="O1318" t="s">
        <v>58</v>
      </c>
      <c r="P1318" t="s">
        <v>58</v>
      </c>
      <c r="Q1318">
        <v>100</v>
      </c>
      <c r="X1318">
        <v>1.02</v>
      </c>
      <c r="Y1318">
        <v>100</v>
      </c>
      <c r="Z1318">
        <v>0</v>
      </c>
      <c r="AA1318">
        <v>0</v>
      </c>
      <c r="AB1318">
        <v>0</v>
      </c>
      <c r="AC1318">
        <v>0</v>
      </c>
      <c r="AD1318">
        <v>1</v>
      </c>
      <c r="AE1318">
        <v>0</v>
      </c>
      <c r="AF1318" t="s">
        <v>3</v>
      </c>
      <c r="AG1318">
        <v>1.02</v>
      </c>
      <c r="AH1318">
        <v>2</v>
      </c>
      <c r="AI1318">
        <v>35869279</v>
      </c>
      <c r="AJ1318">
        <v>1360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>
      <c r="A1319">
        <f>ROW(Source!A1178)</f>
        <v>1178</v>
      </c>
      <c r="B1319">
        <v>35869287</v>
      </c>
      <c r="C1319">
        <v>35869274</v>
      </c>
      <c r="D1319">
        <v>29171808</v>
      </c>
      <c r="E1319">
        <v>1</v>
      </c>
      <c r="F1319">
        <v>1</v>
      </c>
      <c r="G1319">
        <v>1</v>
      </c>
      <c r="H1319">
        <v>3</v>
      </c>
      <c r="I1319" t="s">
        <v>752</v>
      </c>
      <c r="J1319" t="s">
        <v>753</v>
      </c>
      <c r="K1319" t="s">
        <v>754</v>
      </c>
      <c r="L1319">
        <v>1374</v>
      </c>
      <c r="N1319">
        <v>1013</v>
      </c>
      <c r="O1319" t="s">
        <v>755</v>
      </c>
      <c r="P1319" t="s">
        <v>755</v>
      </c>
      <c r="Q1319">
        <v>1</v>
      </c>
      <c r="X1319">
        <v>18.73</v>
      </c>
      <c r="Y1319">
        <v>1</v>
      </c>
      <c r="Z1319">
        <v>0</v>
      </c>
      <c r="AA1319">
        <v>0</v>
      </c>
      <c r="AB1319">
        <v>0</v>
      </c>
      <c r="AC1319">
        <v>0</v>
      </c>
      <c r="AD1319">
        <v>1</v>
      </c>
      <c r="AE1319">
        <v>0</v>
      </c>
      <c r="AF1319" t="s">
        <v>3</v>
      </c>
      <c r="AG1319">
        <v>18.73</v>
      </c>
      <c r="AH1319">
        <v>2</v>
      </c>
      <c r="AI1319">
        <v>35869280</v>
      </c>
      <c r="AJ1319">
        <v>1362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>
      <c r="A1320">
        <f>ROW(Source!A1253)</f>
        <v>1253</v>
      </c>
      <c r="B1320">
        <v>35869292</v>
      </c>
      <c r="C1320">
        <v>35869289</v>
      </c>
      <c r="D1320">
        <v>18406804</v>
      </c>
      <c r="E1320">
        <v>1</v>
      </c>
      <c r="F1320">
        <v>1</v>
      </c>
      <c r="G1320">
        <v>1</v>
      </c>
      <c r="H1320">
        <v>1</v>
      </c>
      <c r="I1320" t="s">
        <v>559</v>
      </c>
      <c r="J1320" t="s">
        <v>3</v>
      </c>
      <c r="K1320" t="s">
        <v>560</v>
      </c>
      <c r="L1320">
        <v>1369</v>
      </c>
      <c r="N1320">
        <v>1013</v>
      </c>
      <c r="O1320" t="s">
        <v>561</v>
      </c>
      <c r="P1320" t="s">
        <v>561</v>
      </c>
      <c r="Q1320">
        <v>1</v>
      </c>
      <c r="X1320">
        <v>7.67</v>
      </c>
      <c r="Y1320">
        <v>0</v>
      </c>
      <c r="Z1320">
        <v>0</v>
      </c>
      <c r="AA1320">
        <v>0</v>
      </c>
      <c r="AB1320">
        <v>249.14</v>
      </c>
      <c r="AC1320">
        <v>0</v>
      </c>
      <c r="AD1320">
        <v>1</v>
      </c>
      <c r="AE1320">
        <v>1</v>
      </c>
      <c r="AF1320" t="s">
        <v>3</v>
      </c>
      <c r="AG1320">
        <v>7.67</v>
      </c>
      <c r="AH1320">
        <v>2</v>
      </c>
      <c r="AI1320">
        <v>35869290</v>
      </c>
      <c r="AJ1320">
        <v>1363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>
      <c r="A1321">
        <f>ROW(Source!A1253)</f>
        <v>1253</v>
      </c>
      <c r="B1321">
        <v>35869293</v>
      </c>
      <c r="C1321">
        <v>35869289</v>
      </c>
      <c r="D1321">
        <v>29164349</v>
      </c>
      <c r="E1321">
        <v>1</v>
      </c>
      <c r="F1321">
        <v>1</v>
      </c>
      <c r="G1321">
        <v>1</v>
      </c>
      <c r="H1321">
        <v>3</v>
      </c>
      <c r="I1321" t="s">
        <v>28</v>
      </c>
      <c r="J1321" t="s">
        <v>31</v>
      </c>
      <c r="K1321" t="s">
        <v>29</v>
      </c>
      <c r="L1321">
        <v>1348</v>
      </c>
      <c r="N1321">
        <v>1009</v>
      </c>
      <c r="O1321" t="s">
        <v>30</v>
      </c>
      <c r="P1321" t="s">
        <v>30</v>
      </c>
      <c r="Q1321">
        <v>1000</v>
      </c>
      <c r="X1321">
        <v>0.7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 t="s">
        <v>3</v>
      </c>
      <c r="AG1321">
        <v>0.7</v>
      </c>
      <c r="AH1321">
        <v>2</v>
      </c>
      <c r="AI1321">
        <v>35869291</v>
      </c>
      <c r="AJ1321">
        <v>1364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>
      <c r="A1322">
        <f>ROW(Source!A1255)</f>
        <v>1255</v>
      </c>
      <c r="B1322">
        <v>35869300</v>
      </c>
      <c r="C1322">
        <v>35869295</v>
      </c>
      <c r="D1322">
        <v>18406804</v>
      </c>
      <c r="E1322">
        <v>1</v>
      </c>
      <c r="F1322">
        <v>1</v>
      </c>
      <c r="G1322">
        <v>1</v>
      </c>
      <c r="H1322">
        <v>1</v>
      </c>
      <c r="I1322" t="s">
        <v>559</v>
      </c>
      <c r="J1322" t="s">
        <v>3</v>
      </c>
      <c r="K1322" t="s">
        <v>560</v>
      </c>
      <c r="L1322">
        <v>1369</v>
      </c>
      <c r="N1322">
        <v>1013</v>
      </c>
      <c r="O1322" t="s">
        <v>561</v>
      </c>
      <c r="P1322" t="s">
        <v>561</v>
      </c>
      <c r="Q1322">
        <v>1</v>
      </c>
      <c r="X1322">
        <v>11.39</v>
      </c>
      <c r="Y1322">
        <v>0</v>
      </c>
      <c r="Z1322">
        <v>0</v>
      </c>
      <c r="AA1322">
        <v>0</v>
      </c>
      <c r="AB1322">
        <v>7.8</v>
      </c>
      <c r="AC1322">
        <v>0</v>
      </c>
      <c r="AD1322">
        <v>1</v>
      </c>
      <c r="AE1322">
        <v>1</v>
      </c>
      <c r="AF1322" t="s">
        <v>3</v>
      </c>
      <c r="AG1322">
        <v>11.39</v>
      </c>
      <c r="AH1322">
        <v>2</v>
      </c>
      <c r="AI1322">
        <v>35869296</v>
      </c>
      <c r="AJ1322">
        <v>1365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>
      <c r="A1323">
        <f>ROW(Source!A1255)</f>
        <v>1255</v>
      </c>
      <c r="B1323">
        <v>35869301</v>
      </c>
      <c r="C1323">
        <v>35869295</v>
      </c>
      <c r="D1323">
        <v>121548</v>
      </c>
      <c r="E1323">
        <v>1</v>
      </c>
      <c r="F1323">
        <v>1</v>
      </c>
      <c r="G1323">
        <v>1</v>
      </c>
      <c r="H1323">
        <v>1</v>
      </c>
      <c r="I1323" t="s">
        <v>35</v>
      </c>
      <c r="J1323" t="s">
        <v>3</v>
      </c>
      <c r="K1323" t="s">
        <v>562</v>
      </c>
      <c r="L1323">
        <v>608254</v>
      </c>
      <c r="N1323">
        <v>1013</v>
      </c>
      <c r="O1323" t="s">
        <v>563</v>
      </c>
      <c r="P1323" t="s">
        <v>563</v>
      </c>
      <c r="Q1323">
        <v>1</v>
      </c>
      <c r="X1323">
        <v>0.13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2</v>
      </c>
      <c r="AF1323" t="s">
        <v>3</v>
      </c>
      <c r="AG1323">
        <v>0.13</v>
      </c>
      <c r="AH1323">
        <v>2</v>
      </c>
      <c r="AI1323">
        <v>35869297</v>
      </c>
      <c r="AJ1323">
        <v>1366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>
      <c r="A1324">
        <f>ROW(Source!A1255)</f>
        <v>1255</v>
      </c>
      <c r="B1324">
        <v>35869302</v>
      </c>
      <c r="C1324">
        <v>35869295</v>
      </c>
      <c r="D1324">
        <v>29172556</v>
      </c>
      <c r="E1324">
        <v>1</v>
      </c>
      <c r="F1324">
        <v>1</v>
      </c>
      <c r="G1324">
        <v>1</v>
      </c>
      <c r="H1324">
        <v>2</v>
      </c>
      <c r="I1324" t="s">
        <v>564</v>
      </c>
      <c r="J1324" t="s">
        <v>565</v>
      </c>
      <c r="K1324" t="s">
        <v>566</v>
      </c>
      <c r="L1324">
        <v>1368</v>
      </c>
      <c r="N1324">
        <v>1011</v>
      </c>
      <c r="O1324" t="s">
        <v>567</v>
      </c>
      <c r="P1324" t="s">
        <v>567</v>
      </c>
      <c r="Q1324">
        <v>1</v>
      </c>
      <c r="X1324">
        <v>0.13</v>
      </c>
      <c r="Y1324">
        <v>0</v>
      </c>
      <c r="Z1324">
        <v>31.26</v>
      </c>
      <c r="AA1324">
        <v>13.5</v>
      </c>
      <c r="AB1324">
        <v>0</v>
      </c>
      <c r="AC1324">
        <v>0</v>
      </c>
      <c r="AD1324">
        <v>1</v>
      </c>
      <c r="AE1324">
        <v>0</v>
      </c>
      <c r="AF1324" t="s">
        <v>3</v>
      </c>
      <c r="AG1324">
        <v>0.13</v>
      </c>
      <c r="AH1324">
        <v>2</v>
      </c>
      <c r="AI1324">
        <v>35869298</v>
      </c>
      <c r="AJ1324">
        <v>1367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>
      <c r="A1325">
        <f>ROW(Source!A1255)</f>
        <v>1255</v>
      </c>
      <c r="B1325">
        <v>35869303</v>
      </c>
      <c r="C1325">
        <v>35869295</v>
      </c>
      <c r="D1325">
        <v>29164349</v>
      </c>
      <c r="E1325">
        <v>1</v>
      </c>
      <c r="F1325">
        <v>1</v>
      </c>
      <c r="G1325">
        <v>1</v>
      </c>
      <c r="H1325">
        <v>3</v>
      </c>
      <c r="I1325" t="s">
        <v>28</v>
      </c>
      <c r="J1325" t="s">
        <v>31</v>
      </c>
      <c r="K1325" t="s">
        <v>29</v>
      </c>
      <c r="L1325">
        <v>1348</v>
      </c>
      <c r="N1325">
        <v>1009</v>
      </c>
      <c r="O1325" t="s">
        <v>30</v>
      </c>
      <c r="P1325" t="s">
        <v>30</v>
      </c>
      <c r="Q1325">
        <v>1000</v>
      </c>
      <c r="X1325">
        <v>0.47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 t="s">
        <v>3</v>
      </c>
      <c r="AG1325">
        <v>0.47</v>
      </c>
      <c r="AH1325">
        <v>2</v>
      </c>
      <c r="AI1325">
        <v>35869299</v>
      </c>
      <c r="AJ1325">
        <v>1368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>
      <c r="A1326">
        <f>ROW(Source!A1257)</f>
        <v>1257</v>
      </c>
      <c r="B1326">
        <v>35869308</v>
      </c>
      <c r="C1326">
        <v>35869305</v>
      </c>
      <c r="D1326">
        <v>18406804</v>
      </c>
      <c r="E1326">
        <v>1</v>
      </c>
      <c r="F1326">
        <v>1</v>
      </c>
      <c r="G1326">
        <v>1</v>
      </c>
      <c r="H1326">
        <v>1</v>
      </c>
      <c r="I1326" t="s">
        <v>559</v>
      </c>
      <c r="J1326" t="s">
        <v>3</v>
      </c>
      <c r="K1326" t="s">
        <v>560</v>
      </c>
      <c r="L1326">
        <v>1369</v>
      </c>
      <c r="N1326">
        <v>1013</v>
      </c>
      <c r="O1326" t="s">
        <v>561</v>
      </c>
      <c r="P1326" t="s">
        <v>561</v>
      </c>
      <c r="Q1326">
        <v>1</v>
      </c>
      <c r="X1326">
        <v>3.77</v>
      </c>
      <c r="Y1326">
        <v>0</v>
      </c>
      <c r="Z1326">
        <v>0</v>
      </c>
      <c r="AA1326">
        <v>0</v>
      </c>
      <c r="AB1326">
        <v>7.8</v>
      </c>
      <c r="AC1326">
        <v>0</v>
      </c>
      <c r="AD1326">
        <v>1</v>
      </c>
      <c r="AE1326">
        <v>1</v>
      </c>
      <c r="AF1326" t="s">
        <v>3</v>
      </c>
      <c r="AG1326">
        <v>3.77</v>
      </c>
      <c r="AH1326">
        <v>2</v>
      </c>
      <c r="AI1326">
        <v>35869306</v>
      </c>
      <c r="AJ1326">
        <v>1369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>
      <c r="A1327">
        <f>ROW(Source!A1257)</f>
        <v>1257</v>
      </c>
      <c r="B1327">
        <v>35869309</v>
      </c>
      <c r="C1327">
        <v>35869305</v>
      </c>
      <c r="D1327">
        <v>29164349</v>
      </c>
      <c r="E1327">
        <v>1</v>
      </c>
      <c r="F1327">
        <v>1</v>
      </c>
      <c r="G1327">
        <v>1</v>
      </c>
      <c r="H1327">
        <v>3</v>
      </c>
      <c r="I1327" t="s">
        <v>28</v>
      </c>
      <c r="J1327" t="s">
        <v>31</v>
      </c>
      <c r="K1327" t="s">
        <v>29</v>
      </c>
      <c r="L1327">
        <v>1348</v>
      </c>
      <c r="N1327">
        <v>1009</v>
      </c>
      <c r="O1327" t="s">
        <v>30</v>
      </c>
      <c r="P1327" t="s">
        <v>30</v>
      </c>
      <c r="Q1327">
        <v>1000</v>
      </c>
      <c r="X1327">
        <v>0.11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 t="s">
        <v>3</v>
      </c>
      <c r="AG1327">
        <v>0.11</v>
      </c>
      <c r="AH1327">
        <v>2</v>
      </c>
      <c r="AI1327">
        <v>35869307</v>
      </c>
      <c r="AJ1327">
        <v>1370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>
      <c r="A1328">
        <f>ROW(Source!A1259)</f>
        <v>1259</v>
      </c>
      <c r="B1328">
        <v>35869313</v>
      </c>
      <c r="C1328">
        <v>35869311</v>
      </c>
      <c r="D1328">
        <v>18406804</v>
      </c>
      <c r="E1328">
        <v>1</v>
      </c>
      <c r="F1328">
        <v>1</v>
      </c>
      <c r="G1328">
        <v>1</v>
      </c>
      <c r="H1328">
        <v>1</v>
      </c>
      <c r="I1328" t="s">
        <v>559</v>
      </c>
      <c r="J1328" t="s">
        <v>3</v>
      </c>
      <c r="K1328" t="s">
        <v>560</v>
      </c>
      <c r="L1328">
        <v>1369</v>
      </c>
      <c r="N1328">
        <v>1013</v>
      </c>
      <c r="O1328" t="s">
        <v>561</v>
      </c>
      <c r="P1328" t="s">
        <v>561</v>
      </c>
      <c r="Q1328">
        <v>1</v>
      </c>
      <c r="X1328">
        <v>5.84</v>
      </c>
      <c r="Y1328">
        <v>0</v>
      </c>
      <c r="Z1328">
        <v>0</v>
      </c>
      <c r="AA1328">
        <v>0</v>
      </c>
      <c r="AB1328">
        <v>7.8</v>
      </c>
      <c r="AC1328">
        <v>0</v>
      </c>
      <c r="AD1328">
        <v>1</v>
      </c>
      <c r="AE1328">
        <v>1</v>
      </c>
      <c r="AF1328" t="s">
        <v>3</v>
      </c>
      <c r="AG1328">
        <v>5.84</v>
      </c>
      <c r="AH1328">
        <v>2</v>
      </c>
      <c r="AI1328">
        <v>35869312</v>
      </c>
      <c r="AJ1328">
        <v>1371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>
      <c r="A1329">
        <f>ROW(Source!A1260)</f>
        <v>1260</v>
      </c>
      <c r="B1329">
        <v>35869318</v>
      </c>
      <c r="C1329">
        <v>35869314</v>
      </c>
      <c r="D1329">
        <v>18406804</v>
      </c>
      <c r="E1329">
        <v>1</v>
      </c>
      <c r="F1329">
        <v>1</v>
      </c>
      <c r="G1329">
        <v>1</v>
      </c>
      <c r="H1329">
        <v>1</v>
      </c>
      <c r="I1329" t="s">
        <v>559</v>
      </c>
      <c r="J1329" t="s">
        <v>3</v>
      </c>
      <c r="K1329" t="s">
        <v>560</v>
      </c>
      <c r="L1329">
        <v>1369</v>
      </c>
      <c r="N1329">
        <v>1013</v>
      </c>
      <c r="O1329" t="s">
        <v>561</v>
      </c>
      <c r="P1329" t="s">
        <v>561</v>
      </c>
      <c r="Q1329">
        <v>1</v>
      </c>
      <c r="X1329">
        <v>9.64</v>
      </c>
      <c r="Y1329">
        <v>0</v>
      </c>
      <c r="Z1329">
        <v>0</v>
      </c>
      <c r="AA1329">
        <v>0</v>
      </c>
      <c r="AB1329">
        <v>249.14</v>
      </c>
      <c r="AC1329">
        <v>0</v>
      </c>
      <c r="AD1329">
        <v>1</v>
      </c>
      <c r="AE1329">
        <v>1</v>
      </c>
      <c r="AF1329" t="s">
        <v>3</v>
      </c>
      <c r="AG1329">
        <v>9.64</v>
      </c>
      <c r="AH1329">
        <v>2</v>
      </c>
      <c r="AI1329">
        <v>35869315</v>
      </c>
      <c r="AJ1329">
        <v>1372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>
      <c r="A1330">
        <f>ROW(Source!A1260)</f>
        <v>1260</v>
      </c>
      <c r="B1330">
        <v>35869319</v>
      </c>
      <c r="C1330">
        <v>35869314</v>
      </c>
      <c r="D1330">
        <v>121548</v>
      </c>
      <c r="E1330">
        <v>1</v>
      </c>
      <c r="F1330">
        <v>1</v>
      </c>
      <c r="G1330">
        <v>1</v>
      </c>
      <c r="H1330">
        <v>1</v>
      </c>
      <c r="I1330" t="s">
        <v>35</v>
      </c>
      <c r="J1330" t="s">
        <v>3</v>
      </c>
      <c r="K1330" t="s">
        <v>562</v>
      </c>
      <c r="L1330">
        <v>608254</v>
      </c>
      <c r="N1330">
        <v>1013</v>
      </c>
      <c r="O1330" t="s">
        <v>563</v>
      </c>
      <c r="P1330" t="s">
        <v>563</v>
      </c>
      <c r="Q1330">
        <v>1</v>
      </c>
      <c r="X1330">
        <v>0.01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2</v>
      </c>
      <c r="AF1330" t="s">
        <v>3</v>
      </c>
      <c r="AG1330">
        <v>0.01</v>
      </c>
      <c r="AH1330">
        <v>2</v>
      </c>
      <c r="AI1330">
        <v>35869316</v>
      </c>
      <c r="AJ1330">
        <v>1373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>
      <c r="A1331">
        <f>ROW(Source!A1260)</f>
        <v>1260</v>
      </c>
      <c r="B1331">
        <v>35869320</v>
      </c>
      <c r="C1331">
        <v>35869314</v>
      </c>
      <c r="D1331">
        <v>29172556</v>
      </c>
      <c r="E1331">
        <v>1</v>
      </c>
      <c r="F1331">
        <v>1</v>
      </c>
      <c r="G1331">
        <v>1</v>
      </c>
      <c r="H1331">
        <v>2</v>
      </c>
      <c r="I1331" t="s">
        <v>564</v>
      </c>
      <c r="J1331" t="s">
        <v>565</v>
      </c>
      <c r="K1331" t="s">
        <v>566</v>
      </c>
      <c r="L1331">
        <v>1368</v>
      </c>
      <c r="N1331">
        <v>1011</v>
      </c>
      <c r="O1331" t="s">
        <v>567</v>
      </c>
      <c r="P1331" t="s">
        <v>567</v>
      </c>
      <c r="Q1331">
        <v>1</v>
      </c>
      <c r="X1331">
        <v>0.01</v>
      </c>
      <c r="Y1331">
        <v>0</v>
      </c>
      <c r="Z1331">
        <v>31.26</v>
      </c>
      <c r="AA1331">
        <v>13.5</v>
      </c>
      <c r="AB1331">
        <v>0</v>
      </c>
      <c r="AC1331">
        <v>0</v>
      </c>
      <c r="AD1331">
        <v>1</v>
      </c>
      <c r="AE1331">
        <v>0</v>
      </c>
      <c r="AF1331" t="s">
        <v>3</v>
      </c>
      <c r="AG1331">
        <v>0.01</v>
      </c>
      <c r="AH1331">
        <v>2</v>
      </c>
      <c r="AI1331">
        <v>35869317</v>
      </c>
      <c r="AJ1331">
        <v>1374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>
      <c r="A1332">
        <f>ROW(Source!A1261)</f>
        <v>1261</v>
      </c>
      <c r="B1332">
        <v>35869325</v>
      </c>
      <c r="C1332">
        <v>35869321</v>
      </c>
      <c r="D1332">
        <v>18408066</v>
      </c>
      <c r="E1332">
        <v>1</v>
      </c>
      <c r="F1332">
        <v>1</v>
      </c>
      <c r="G1332">
        <v>1</v>
      </c>
      <c r="H1332">
        <v>1</v>
      </c>
      <c r="I1332" t="s">
        <v>568</v>
      </c>
      <c r="J1332" t="s">
        <v>3</v>
      </c>
      <c r="K1332" t="s">
        <v>569</v>
      </c>
      <c r="L1332">
        <v>1369</v>
      </c>
      <c r="N1332">
        <v>1013</v>
      </c>
      <c r="O1332" t="s">
        <v>561</v>
      </c>
      <c r="P1332" t="s">
        <v>561</v>
      </c>
      <c r="Q1332">
        <v>1</v>
      </c>
      <c r="X1332">
        <v>17.89</v>
      </c>
      <c r="Y1332">
        <v>0</v>
      </c>
      <c r="Z1332">
        <v>0</v>
      </c>
      <c r="AA1332">
        <v>0</v>
      </c>
      <c r="AB1332">
        <v>256.16000000000003</v>
      </c>
      <c r="AC1332">
        <v>0</v>
      </c>
      <c r="AD1332">
        <v>1</v>
      </c>
      <c r="AE1332">
        <v>1</v>
      </c>
      <c r="AF1332" t="s">
        <v>3</v>
      </c>
      <c r="AG1332">
        <v>17.89</v>
      </c>
      <c r="AH1332">
        <v>2</v>
      </c>
      <c r="AI1332">
        <v>35869322</v>
      </c>
      <c r="AJ1332">
        <v>1375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>
      <c r="A1333">
        <f>ROW(Source!A1261)</f>
        <v>1261</v>
      </c>
      <c r="B1333">
        <v>35869326</v>
      </c>
      <c r="C1333">
        <v>35869321</v>
      </c>
      <c r="D1333">
        <v>121548</v>
      </c>
      <c r="E1333">
        <v>1</v>
      </c>
      <c r="F1333">
        <v>1</v>
      </c>
      <c r="G1333">
        <v>1</v>
      </c>
      <c r="H1333">
        <v>1</v>
      </c>
      <c r="I1333" t="s">
        <v>35</v>
      </c>
      <c r="J1333" t="s">
        <v>3</v>
      </c>
      <c r="K1333" t="s">
        <v>562</v>
      </c>
      <c r="L1333">
        <v>608254</v>
      </c>
      <c r="N1333">
        <v>1013</v>
      </c>
      <c r="O1333" t="s">
        <v>563</v>
      </c>
      <c r="P1333" t="s">
        <v>563</v>
      </c>
      <c r="Q1333">
        <v>1</v>
      </c>
      <c r="X1333">
        <v>0.08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1</v>
      </c>
      <c r="AE1333">
        <v>2</v>
      </c>
      <c r="AF1333" t="s">
        <v>3</v>
      </c>
      <c r="AG1333">
        <v>0.08</v>
      </c>
      <c r="AH1333">
        <v>2</v>
      </c>
      <c r="AI1333">
        <v>35869323</v>
      </c>
      <c r="AJ1333">
        <v>1376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>
      <c r="A1334">
        <f>ROW(Source!A1261)</f>
        <v>1261</v>
      </c>
      <c r="B1334">
        <v>35869327</v>
      </c>
      <c r="C1334">
        <v>35869321</v>
      </c>
      <c r="D1334">
        <v>29172556</v>
      </c>
      <c r="E1334">
        <v>1</v>
      </c>
      <c r="F1334">
        <v>1</v>
      </c>
      <c r="G1334">
        <v>1</v>
      </c>
      <c r="H1334">
        <v>2</v>
      </c>
      <c r="I1334" t="s">
        <v>564</v>
      </c>
      <c r="J1334" t="s">
        <v>565</v>
      </c>
      <c r="K1334" t="s">
        <v>566</v>
      </c>
      <c r="L1334">
        <v>1368</v>
      </c>
      <c r="N1334">
        <v>1011</v>
      </c>
      <c r="O1334" t="s">
        <v>567</v>
      </c>
      <c r="P1334" t="s">
        <v>567</v>
      </c>
      <c r="Q1334">
        <v>1</v>
      </c>
      <c r="X1334">
        <v>0.08</v>
      </c>
      <c r="Y1334">
        <v>0</v>
      </c>
      <c r="Z1334">
        <v>31.26</v>
      </c>
      <c r="AA1334">
        <v>13.5</v>
      </c>
      <c r="AB1334">
        <v>0</v>
      </c>
      <c r="AC1334">
        <v>0</v>
      </c>
      <c r="AD1334">
        <v>1</v>
      </c>
      <c r="AE1334">
        <v>0</v>
      </c>
      <c r="AF1334" t="s">
        <v>3</v>
      </c>
      <c r="AG1334">
        <v>0.08</v>
      </c>
      <c r="AH1334">
        <v>2</v>
      </c>
      <c r="AI1334">
        <v>35869324</v>
      </c>
      <c r="AJ1334">
        <v>1377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>
      <c r="A1335">
        <f>ROW(Source!A1262)</f>
        <v>1262</v>
      </c>
      <c r="B1335">
        <v>35869334</v>
      </c>
      <c r="C1335">
        <v>35869328</v>
      </c>
      <c r="D1335">
        <v>18408066</v>
      </c>
      <c r="E1335">
        <v>1</v>
      </c>
      <c r="F1335">
        <v>1</v>
      </c>
      <c r="G1335">
        <v>1</v>
      </c>
      <c r="H1335">
        <v>1</v>
      </c>
      <c r="I1335" t="s">
        <v>568</v>
      </c>
      <c r="J1335" t="s">
        <v>3</v>
      </c>
      <c r="K1335" t="s">
        <v>569</v>
      </c>
      <c r="L1335">
        <v>1369</v>
      </c>
      <c r="N1335">
        <v>1013</v>
      </c>
      <c r="O1335" t="s">
        <v>561</v>
      </c>
      <c r="P1335" t="s">
        <v>561</v>
      </c>
      <c r="Q1335">
        <v>1</v>
      </c>
      <c r="X1335">
        <v>179.3</v>
      </c>
      <c r="Y1335">
        <v>0</v>
      </c>
      <c r="Z1335">
        <v>0</v>
      </c>
      <c r="AA1335">
        <v>0</v>
      </c>
      <c r="AB1335">
        <v>256.16000000000003</v>
      </c>
      <c r="AC1335">
        <v>0</v>
      </c>
      <c r="AD1335">
        <v>1</v>
      </c>
      <c r="AE1335">
        <v>1</v>
      </c>
      <c r="AF1335" t="s">
        <v>3</v>
      </c>
      <c r="AG1335">
        <v>179.3</v>
      </c>
      <c r="AH1335">
        <v>2</v>
      </c>
      <c r="AI1335">
        <v>35869329</v>
      </c>
      <c r="AJ1335">
        <v>1378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>
      <c r="A1336">
        <f>ROW(Source!A1262)</f>
        <v>1262</v>
      </c>
      <c r="B1336">
        <v>35869335</v>
      </c>
      <c r="C1336">
        <v>35869328</v>
      </c>
      <c r="D1336">
        <v>121548</v>
      </c>
      <c r="E1336">
        <v>1</v>
      </c>
      <c r="F1336">
        <v>1</v>
      </c>
      <c r="G1336">
        <v>1</v>
      </c>
      <c r="H1336">
        <v>1</v>
      </c>
      <c r="I1336" t="s">
        <v>35</v>
      </c>
      <c r="J1336" t="s">
        <v>3</v>
      </c>
      <c r="K1336" t="s">
        <v>562</v>
      </c>
      <c r="L1336">
        <v>608254</v>
      </c>
      <c r="N1336">
        <v>1013</v>
      </c>
      <c r="O1336" t="s">
        <v>563</v>
      </c>
      <c r="P1336" t="s">
        <v>563</v>
      </c>
      <c r="Q1336">
        <v>1</v>
      </c>
      <c r="X1336">
        <v>3.97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1</v>
      </c>
      <c r="AE1336">
        <v>2</v>
      </c>
      <c r="AF1336" t="s">
        <v>3</v>
      </c>
      <c r="AG1336">
        <v>3.97</v>
      </c>
      <c r="AH1336">
        <v>2</v>
      </c>
      <c r="AI1336">
        <v>35869330</v>
      </c>
      <c r="AJ1336">
        <v>1379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>
      <c r="A1337">
        <f>ROW(Source!A1262)</f>
        <v>1262</v>
      </c>
      <c r="B1337">
        <v>35869336</v>
      </c>
      <c r="C1337">
        <v>35869328</v>
      </c>
      <c r="D1337">
        <v>29172710</v>
      </c>
      <c r="E1337">
        <v>1</v>
      </c>
      <c r="F1337">
        <v>1</v>
      </c>
      <c r="G1337">
        <v>1</v>
      </c>
      <c r="H1337">
        <v>2</v>
      </c>
      <c r="I1337" t="s">
        <v>570</v>
      </c>
      <c r="J1337" t="s">
        <v>571</v>
      </c>
      <c r="K1337" t="s">
        <v>572</v>
      </c>
      <c r="L1337">
        <v>1368</v>
      </c>
      <c r="N1337">
        <v>1011</v>
      </c>
      <c r="O1337" t="s">
        <v>567</v>
      </c>
      <c r="P1337" t="s">
        <v>567</v>
      </c>
      <c r="Q1337">
        <v>1</v>
      </c>
      <c r="X1337">
        <v>3.97</v>
      </c>
      <c r="Y1337">
        <v>0</v>
      </c>
      <c r="Z1337">
        <v>46.56</v>
      </c>
      <c r="AA1337">
        <v>10.06</v>
      </c>
      <c r="AB1337">
        <v>0</v>
      </c>
      <c r="AC1337">
        <v>0</v>
      </c>
      <c r="AD1337">
        <v>1</v>
      </c>
      <c r="AE1337">
        <v>0</v>
      </c>
      <c r="AF1337" t="s">
        <v>3</v>
      </c>
      <c r="AG1337">
        <v>3.97</v>
      </c>
      <c r="AH1337">
        <v>2</v>
      </c>
      <c r="AI1337">
        <v>35869331</v>
      </c>
      <c r="AJ1337">
        <v>1380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>
      <c r="A1338">
        <f>ROW(Source!A1262)</f>
        <v>1262</v>
      </c>
      <c r="B1338">
        <v>35869337</v>
      </c>
      <c r="C1338">
        <v>35869328</v>
      </c>
      <c r="D1338">
        <v>29174533</v>
      </c>
      <c r="E1338">
        <v>1</v>
      </c>
      <c r="F1338">
        <v>1</v>
      </c>
      <c r="G1338">
        <v>1</v>
      </c>
      <c r="H1338">
        <v>2</v>
      </c>
      <c r="I1338" t="s">
        <v>573</v>
      </c>
      <c r="J1338" t="s">
        <v>574</v>
      </c>
      <c r="K1338" t="s">
        <v>575</v>
      </c>
      <c r="L1338">
        <v>1368</v>
      </c>
      <c r="N1338">
        <v>1011</v>
      </c>
      <c r="O1338" t="s">
        <v>567</v>
      </c>
      <c r="P1338" t="s">
        <v>567</v>
      </c>
      <c r="Q1338">
        <v>1</v>
      </c>
      <c r="X1338">
        <v>7.93</v>
      </c>
      <c r="Y1338">
        <v>0</v>
      </c>
      <c r="Z1338">
        <v>1.53</v>
      </c>
      <c r="AA1338">
        <v>0</v>
      </c>
      <c r="AB1338">
        <v>0</v>
      </c>
      <c r="AC1338">
        <v>0</v>
      </c>
      <c r="AD1338">
        <v>1</v>
      </c>
      <c r="AE1338">
        <v>0</v>
      </c>
      <c r="AF1338" t="s">
        <v>3</v>
      </c>
      <c r="AG1338">
        <v>7.93</v>
      </c>
      <c r="AH1338">
        <v>2</v>
      </c>
      <c r="AI1338">
        <v>35869332</v>
      </c>
      <c r="AJ1338">
        <v>1381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>
      <c r="A1339">
        <f>ROW(Source!A1262)</f>
        <v>1262</v>
      </c>
      <c r="B1339">
        <v>35869338</v>
      </c>
      <c r="C1339">
        <v>35869328</v>
      </c>
      <c r="D1339">
        <v>29164349</v>
      </c>
      <c r="E1339">
        <v>1</v>
      </c>
      <c r="F1339">
        <v>1</v>
      </c>
      <c r="G1339">
        <v>1</v>
      </c>
      <c r="H1339">
        <v>3</v>
      </c>
      <c r="I1339" t="s">
        <v>28</v>
      </c>
      <c r="J1339" t="s">
        <v>31</v>
      </c>
      <c r="K1339" t="s">
        <v>29</v>
      </c>
      <c r="L1339">
        <v>1348</v>
      </c>
      <c r="N1339">
        <v>1009</v>
      </c>
      <c r="O1339" t="s">
        <v>30</v>
      </c>
      <c r="P1339" t="s">
        <v>30</v>
      </c>
      <c r="Q1339">
        <v>1000</v>
      </c>
      <c r="X1339">
        <v>10.5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 t="s">
        <v>3</v>
      </c>
      <c r="AG1339">
        <v>10.5</v>
      </c>
      <c r="AH1339">
        <v>2</v>
      </c>
      <c r="AI1339">
        <v>35869333</v>
      </c>
      <c r="AJ1339">
        <v>1382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>
      <c r="A1340">
        <f>ROW(Source!A1301)</f>
        <v>1301</v>
      </c>
      <c r="B1340">
        <v>35869348</v>
      </c>
      <c r="C1340">
        <v>35869340</v>
      </c>
      <c r="D1340">
        <v>18407150</v>
      </c>
      <c r="E1340">
        <v>1</v>
      </c>
      <c r="F1340">
        <v>1</v>
      </c>
      <c r="G1340">
        <v>1</v>
      </c>
      <c r="H1340">
        <v>1</v>
      </c>
      <c r="I1340" t="s">
        <v>576</v>
      </c>
      <c r="J1340" t="s">
        <v>3</v>
      </c>
      <c r="K1340" t="s">
        <v>577</v>
      </c>
      <c r="L1340">
        <v>1369</v>
      </c>
      <c r="N1340">
        <v>1013</v>
      </c>
      <c r="O1340" t="s">
        <v>561</v>
      </c>
      <c r="P1340" t="s">
        <v>561</v>
      </c>
      <c r="Q1340">
        <v>1</v>
      </c>
      <c r="X1340">
        <v>21.19</v>
      </c>
      <c r="Y1340">
        <v>0</v>
      </c>
      <c r="Z1340">
        <v>0</v>
      </c>
      <c r="AA1340">
        <v>0</v>
      </c>
      <c r="AB1340">
        <v>272.45</v>
      </c>
      <c r="AC1340">
        <v>0</v>
      </c>
      <c r="AD1340">
        <v>1</v>
      </c>
      <c r="AE1340">
        <v>1</v>
      </c>
      <c r="AF1340" t="s">
        <v>134</v>
      </c>
      <c r="AG1340">
        <v>24.368500000000001</v>
      </c>
      <c r="AH1340">
        <v>2</v>
      </c>
      <c r="AI1340">
        <v>35869341</v>
      </c>
      <c r="AJ1340">
        <v>1383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>
      <c r="A1341">
        <f>ROW(Source!A1301)</f>
        <v>1301</v>
      </c>
      <c r="B1341">
        <v>35869349</v>
      </c>
      <c r="C1341">
        <v>35869340</v>
      </c>
      <c r="D1341">
        <v>121548</v>
      </c>
      <c r="E1341">
        <v>1</v>
      </c>
      <c r="F1341">
        <v>1</v>
      </c>
      <c r="G1341">
        <v>1</v>
      </c>
      <c r="H1341">
        <v>1</v>
      </c>
      <c r="I1341" t="s">
        <v>35</v>
      </c>
      <c r="J1341" t="s">
        <v>3</v>
      </c>
      <c r="K1341" t="s">
        <v>562</v>
      </c>
      <c r="L1341">
        <v>608254</v>
      </c>
      <c r="N1341">
        <v>1013</v>
      </c>
      <c r="O1341" t="s">
        <v>563</v>
      </c>
      <c r="P1341" t="s">
        <v>563</v>
      </c>
      <c r="Q1341">
        <v>1</v>
      </c>
      <c r="X1341">
        <v>0.04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1</v>
      </c>
      <c r="AE1341">
        <v>2</v>
      </c>
      <c r="AF1341" t="s">
        <v>133</v>
      </c>
      <c r="AG1341">
        <v>0.05</v>
      </c>
      <c r="AH1341">
        <v>2</v>
      </c>
      <c r="AI1341">
        <v>35869342</v>
      </c>
      <c r="AJ1341">
        <v>1384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>
      <c r="A1342">
        <f>ROW(Source!A1301)</f>
        <v>1301</v>
      </c>
      <c r="B1342">
        <v>35869350</v>
      </c>
      <c r="C1342">
        <v>35869340</v>
      </c>
      <c r="D1342">
        <v>29172556</v>
      </c>
      <c r="E1342">
        <v>1</v>
      </c>
      <c r="F1342">
        <v>1</v>
      </c>
      <c r="G1342">
        <v>1</v>
      </c>
      <c r="H1342">
        <v>2</v>
      </c>
      <c r="I1342" t="s">
        <v>564</v>
      </c>
      <c r="J1342" t="s">
        <v>565</v>
      </c>
      <c r="K1342" t="s">
        <v>566</v>
      </c>
      <c r="L1342">
        <v>1368</v>
      </c>
      <c r="N1342">
        <v>1011</v>
      </c>
      <c r="O1342" t="s">
        <v>567</v>
      </c>
      <c r="P1342" t="s">
        <v>567</v>
      </c>
      <c r="Q1342">
        <v>1</v>
      </c>
      <c r="X1342">
        <v>0.04</v>
      </c>
      <c r="Y1342">
        <v>0</v>
      </c>
      <c r="Z1342">
        <v>31.26</v>
      </c>
      <c r="AA1342">
        <v>13.5</v>
      </c>
      <c r="AB1342">
        <v>0</v>
      </c>
      <c r="AC1342">
        <v>0</v>
      </c>
      <c r="AD1342">
        <v>1</v>
      </c>
      <c r="AE1342">
        <v>0</v>
      </c>
      <c r="AF1342" t="s">
        <v>133</v>
      </c>
      <c r="AG1342">
        <v>0.05</v>
      </c>
      <c r="AH1342">
        <v>2</v>
      </c>
      <c r="AI1342">
        <v>35869343</v>
      </c>
      <c r="AJ1342">
        <v>1385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>
      <c r="A1343">
        <f>ROW(Source!A1301)</f>
        <v>1301</v>
      </c>
      <c r="B1343">
        <v>35869351</v>
      </c>
      <c r="C1343">
        <v>35869340</v>
      </c>
      <c r="D1343">
        <v>29174913</v>
      </c>
      <c r="E1343">
        <v>1</v>
      </c>
      <c r="F1343">
        <v>1</v>
      </c>
      <c r="G1343">
        <v>1</v>
      </c>
      <c r="H1343">
        <v>2</v>
      </c>
      <c r="I1343" t="s">
        <v>578</v>
      </c>
      <c r="J1343" t="s">
        <v>579</v>
      </c>
      <c r="K1343" t="s">
        <v>580</v>
      </c>
      <c r="L1343">
        <v>1368</v>
      </c>
      <c r="N1343">
        <v>1011</v>
      </c>
      <c r="O1343" t="s">
        <v>567</v>
      </c>
      <c r="P1343" t="s">
        <v>567</v>
      </c>
      <c r="Q1343">
        <v>1</v>
      </c>
      <c r="X1343">
        <v>0.15</v>
      </c>
      <c r="Y1343">
        <v>0</v>
      </c>
      <c r="Z1343">
        <v>87.17</v>
      </c>
      <c r="AA1343">
        <v>11.6</v>
      </c>
      <c r="AB1343">
        <v>0</v>
      </c>
      <c r="AC1343">
        <v>0</v>
      </c>
      <c r="AD1343">
        <v>1</v>
      </c>
      <c r="AE1343">
        <v>0</v>
      </c>
      <c r="AF1343" t="s">
        <v>133</v>
      </c>
      <c r="AG1343">
        <v>0.1875</v>
      </c>
      <c r="AH1343">
        <v>2</v>
      </c>
      <c r="AI1343">
        <v>35869344</v>
      </c>
      <c r="AJ1343">
        <v>1386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>
      <c r="A1344">
        <f>ROW(Source!A1301)</f>
        <v>1301</v>
      </c>
      <c r="B1344">
        <v>35869352</v>
      </c>
      <c r="C1344">
        <v>35869340</v>
      </c>
      <c r="D1344">
        <v>29108696</v>
      </c>
      <c r="E1344">
        <v>1</v>
      </c>
      <c r="F1344">
        <v>1</v>
      </c>
      <c r="G1344">
        <v>1</v>
      </c>
      <c r="H1344">
        <v>3</v>
      </c>
      <c r="I1344" t="s">
        <v>581</v>
      </c>
      <c r="J1344" t="s">
        <v>582</v>
      </c>
      <c r="K1344" t="s">
        <v>583</v>
      </c>
      <c r="L1344">
        <v>1354</v>
      </c>
      <c r="N1344">
        <v>1010</v>
      </c>
      <c r="O1344" t="s">
        <v>237</v>
      </c>
      <c r="P1344" t="s">
        <v>237</v>
      </c>
      <c r="Q1344">
        <v>1</v>
      </c>
      <c r="X1344">
        <v>56.6</v>
      </c>
      <c r="Y1344">
        <v>67.209999999999994</v>
      </c>
      <c r="Z1344">
        <v>0</v>
      </c>
      <c r="AA1344">
        <v>0</v>
      </c>
      <c r="AB1344">
        <v>0</v>
      </c>
      <c r="AC1344">
        <v>0</v>
      </c>
      <c r="AD1344">
        <v>1</v>
      </c>
      <c r="AE1344">
        <v>0</v>
      </c>
      <c r="AF1344" t="s">
        <v>3</v>
      </c>
      <c r="AG1344">
        <v>56.6</v>
      </c>
      <c r="AH1344">
        <v>2</v>
      </c>
      <c r="AI1344">
        <v>35869345</v>
      </c>
      <c r="AJ1344">
        <v>1387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>
      <c r="A1345">
        <f>ROW(Source!A1301)</f>
        <v>1301</v>
      </c>
      <c r="B1345">
        <v>35869353</v>
      </c>
      <c r="C1345">
        <v>35869340</v>
      </c>
      <c r="D1345">
        <v>29109717</v>
      </c>
      <c r="E1345">
        <v>1</v>
      </c>
      <c r="F1345">
        <v>1</v>
      </c>
      <c r="G1345">
        <v>1</v>
      </c>
      <c r="H1345">
        <v>3</v>
      </c>
      <c r="I1345" t="s">
        <v>971</v>
      </c>
      <c r="J1345" t="s">
        <v>972</v>
      </c>
      <c r="K1345" t="s">
        <v>973</v>
      </c>
      <c r="L1345">
        <v>1301</v>
      </c>
      <c r="N1345">
        <v>1003</v>
      </c>
      <c r="O1345" t="s">
        <v>142</v>
      </c>
      <c r="P1345" t="s">
        <v>142</v>
      </c>
      <c r="Q1345">
        <v>1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1</v>
      </c>
      <c r="AD1345">
        <v>0</v>
      </c>
      <c r="AE1345">
        <v>0</v>
      </c>
      <c r="AF1345" t="s">
        <v>3</v>
      </c>
      <c r="AG1345">
        <v>0</v>
      </c>
      <c r="AH1345">
        <v>3</v>
      </c>
      <c r="AI1345">
        <v>-1</v>
      </c>
      <c r="AJ1345" t="s">
        <v>3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>
      <c r="A1346">
        <f>ROW(Source!A1301)</f>
        <v>1301</v>
      </c>
      <c r="B1346">
        <v>35869354</v>
      </c>
      <c r="C1346">
        <v>35869340</v>
      </c>
      <c r="D1346">
        <v>29115197</v>
      </c>
      <c r="E1346">
        <v>1</v>
      </c>
      <c r="F1346">
        <v>1</v>
      </c>
      <c r="G1346">
        <v>1</v>
      </c>
      <c r="H1346">
        <v>3</v>
      </c>
      <c r="I1346" t="s">
        <v>584</v>
      </c>
      <c r="J1346" t="s">
        <v>585</v>
      </c>
      <c r="K1346" t="s">
        <v>586</v>
      </c>
      <c r="L1346">
        <v>1354</v>
      </c>
      <c r="N1346">
        <v>1010</v>
      </c>
      <c r="O1346" t="s">
        <v>237</v>
      </c>
      <c r="P1346" t="s">
        <v>237</v>
      </c>
      <c r="Q1346">
        <v>1</v>
      </c>
      <c r="X1346">
        <v>400</v>
      </c>
      <c r="Y1346">
        <v>0.5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 t="s">
        <v>3</v>
      </c>
      <c r="AG1346">
        <v>400</v>
      </c>
      <c r="AH1346">
        <v>2</v>
      </c>
      <c r="AI1346">
        <v>35869346</v>
      </c>
      <c r="AJ1346">
        <v>1389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>
      <c r="A1347">
        <f>ROW(Source!A1303)</f>
        <v>1303</v>
      </c>
      <c r="B1347">
        <v>35869366</v>
      </c>
      <c r="C1347">
        <v>35869356</v>
      </c>
      <c r="D1347">
        <v>18413230</v>
      </c>
      <c r="E1347">
        <v>1</v>
      </c>
      <c r="F1347">
        <v>1</v>
      </c>
      <c r="G1347">
        <v>1</v>
      </c>
      <c r="H1347">
        <v>1</v>
      </c>
      <c r="I1347" t="s">
        <v>587</v>
      </c>
      <c r="J1347" t="s">
        <v>3</v>
      </c>
      <c r="K1347" t="s">
        <v>588</v>
      </c>
      <c r="L1347">
        <v>1369</v>
      </c>
      <c r="N1347">
        <v>1013</v>
      </c>
      <c r="O1347" t="s">
        <v>561</v>
      </c>
      <c r="P1347" t="s">
        <v>561</v>
      </c>
      <c r="Q1347">
        <v>1</v>
      </c>
      <c r="X1347">
        <v>166.47</v>
      </c>
      <c r="Y1347">
        <v>0</v>
      </c>
      <c r="Z1347">
        <v>0</v>
      </c>
      <c r="AA1347">
        <v>0</v>
      </c>
      <c r="AB1347">
        <v>293.22000000000003</v>
      </c>
      <c r="AC1347">
        <v>0</v>
      </c>
      <c r="AD1347">
        <v>1</v>
      </c>
      <c r="AE1347">
        <v>1</v>
      </c>
      <c r="AF1347" t="s">
        <v>134</v>
      </c>
      <c r="AG1347">
        <v>191.44049999999999</v>
      </c>
      <c r="AH1347">
        <v>2</v>
      </c>
      <c r="AI1347">
        <v>35869357</v>
      </c>
      <c r="AJ1347">
        <v>1390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>
      <c r="A1348">
        <f>ROW(Source!A1303)</f>
        <v>1303</v>
      </c>
      <c r="B1348">
        <v>35869367</v>
      </c>
      <c r="C1348">
        <v>35869356</v>
      </c>
      <c r="D1348">
        <v>121548</v>
      </c>
      <c r="E1348">
        <v>1</v>
      </c>
      <c r="F1348">
        <v>1</v>
      </c>
      <c r="G1348">
        <v>1</v>
      </c>
      <c r="H1348">
        <v>1</v>
      </c>
      <c r="I1348" t="s">
        <v>35</v>
      </c>
      <c r="J1348" t="s">
        <v>3</v>
      </c>
      <c r="K1348" t="s">
        <v>562</v>
      </c>
      <c r="L1348">
        <v>608254</v>
      </c>
      <c r="N1348">
        <v>1013</v>
      </c>
      <c r="O1348" t="s">
        <v>563</v>
      </c>
      <c r="P1348" t="s">
        <v>563</v>
      </c>
      <c r="Q1348">
        <v>1</v>
      </c>
      <c r="X1348">
        <v>0.08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1</v>
      </c>
      <c r="AE1348">
        <v>2</v>
      </c>
      <c r="AF1348" t="s">
        <v>133</v>
      </c>
      <c r="AG1348">
        <v>0.1</v>
      </c>
      <c r="AH1348">
        <v>2</v>
      </c>
      <c r="AI1348">
        <v>35869358</v>
      </c>
      <c r="AJ1348">
        <v>1391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>
      <c r="A1349">
        <f>ROW(Source!A1303)</f>
        <v>1303</v>
      </c>
      <c r="B1349">
        <v>35869368</v>
      </c>
      <c r="C1349">
        <v>35869356</v>
      </c>
      <c r="D1349">
        <v>29172556</v>
      </c>
      <c r="E1349">
        <v>1</v>
      </c>
      <c r="F1349">
        <v>1</v>
      </c>
      <c r="G1349">
        <v>1</v>
      </c>
      <c r="H1349">
        <v>2</v>
      </c>
      <c r="I1349" t="s">
        <v>564</v>
      </c>
      <c r="J1349" t="s">
        <v>565</v>
      </c>
      <c r="K1349" t="s">
        <v>566</v>
      </c>
      <c r="L1349">
        <v>1368</v>
      </c>
      <c r="N1349">
        <v>1011</v>
      </c>
      <c r="O1349" t="s">
        <v>567</v>
      </c>
      <c r="P1349" t="s">
        <v>567</v>
      </c>
      <c r="Q1349">
        <v>1</v>
      </c>
      <c r="X1349">
        <v>0.08</v>
      </c>
      <c r="Y1349">
        <v>0</v>
      </c>
      <c r="Z1349">
        <v>31.26</v>
      </c>
      <c r="AA1349">
        <v>13.5</v>
      </c>
      <c r="AB1349">
        <v>0</v>
      </c>
      <c r="AC1349">
        <v>0</v>
      </c>
      <c r="AD1349">
        <v>1</v>
      </c>
      <c r="AE1349">
        <v>0</v>
      </c>
      <c r="AF1349" t="s">
        <v>133</v>
      </c>
      <c r="AG1349">
        <v>0.1</v>
      </c>
      <c r="AH1349">
        <v>2</v>
      </c>
      <c r="AI1349">
        <v>35869359</v>
      </c>
      <c r="AJ1349">
        <v>1392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>
      <c r="A1350">
        <f>ROW(Source!A1303)</f>
        <v>1303</v>
      </c>
      <c r="B1350">
        <v>35869369</v>
      </c>
      <c r="C1350">
        <v>35869356</v>
      </c>
      <c r="D1350">
        <v>29174591</v>
      </c>
      <c r="E1350">
        <v>1</v>
      </c>
      <c r="F1350">
        <v>1</v>
      </c>
      <c r="G1350">
        <v>1</v>
      </c>
      <c r="H1350">
        <v>2</v>
      </c>
      <c r="I1350" t="s">
        <v>589</v>
      </c>
      <c r="J1350" t="s">
        <v>590</v>
      </c>
      <c r="K1350" t="s">
        <v>591</v>
      </c>
      <c r="L1350">
        <v>1368</v>
      </c>
      <c r="N1350">
        <v>1011</v>
      </c>
      <c r="O1350" t="s">
        <v>567</v>
      </c>
      <c r="P1350" t="s">
        <v>567</v>
      </c>
      <c r="Q1350">
        <v>1</v>
      </c>
      <c r="X1350">
        <v>0.26</v>
      </c>
      <c r="Y1350">
        <v>0</v>
      </c>
      <c r="Z1350">
        <v>0.95</v>
      </c>
      <c r="AA1350">
        <v>0</v>
      </c>
      <c r="AB1350">
        <v>0</v>
      </c>
      <c r="AC1350">
        <v>0</v>
      </c>
      <c r="AD1350">
        <v>1</v>
      </c>
      <c r="AE1350">
        <v>0</v>
      </c>
      <c r="AF1350" t="s">
        <v>133</v>
      </c>
      <c r="AG1350">
        <v>0.32500000000000001</v>
      </c>
      <c r="AH1350">
        <v>2</v>
      </c>
      <c r="AI1350">
        <v>35869360</v>
      </c>
      <c r="AJ1350">
        <v>1393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>
      <c r="A1351">
        <f>ROW(Source!A1303)</f>
        <v>1303</v>
      </c>
      <c r="B1351">
        <v>35869370</v>
      </c>
      <c r="C1351">
        <v>35869356</v>
      </c>
      <c r="D1351">
        <v>29174913</v>
      </c>
      <c r="E1351">
        <v>1</v>
      </c>
      <c r="F1351">
        <v>1</v>
      </c>
      <c r="G1351">
        <v>1</v>
      </c>
      <c r="H1351">
        <v>2</v>
      </c>
      <c r="I1351" t="s">
        <v>578</v>
      </c>
      <c r="J1351" t="s">
        <v>579</v>
      </c>
      <c r="K1351" t="s">
        <v>580</v>
      </c>
      <c r="L1351">
        <v>1368</v>
      </c>
      <c r="N1351">
        <v>1011</v>
      </c>
      <c r="O1351" t="s">
        <v>567</v>
      </c>
      <c r="P1351" t="s">
        <v>567</v>
      </c>
      <c r="Q1351">
        <v>1</v>
      </c>
      <c r="X1351">
        <v>0.5</v>
      </c>
      <c r="Y1351">
        <v>0</v>
      </c>
      <c r="Z1351">
        <v>87.17</v>
      </c>
      <c r="AA1351">
        <v>11.6</v>
      </c>
      <c r="AB1351">
        <v>0</v>
      </c>
      <c r="AC1351">
        <v>0</v>
      </c>
      <c r="AD1351">
        <v>1</v>
      </c>
      <c r="AE1351">
        <v>0</v>
      </c>
      <c r="AF1351" t="s">
        <v>133</v>
      </c>
      <c r="AG1351">
        <v>0.625</v>
      </c>
      <c r="AH1351">
        <v>2</v>
      </c>
      <c r="AI1351">
        <v>35869361</v>
      </c>
      <c r="AJ1351">
        <v>1394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>
      <c r="A1352">
        <f>ROW(Source!A1303)</f>
        <v>1303</v>
      </c>
      <c r="B1352">
        <v>35869371</v>
      </c>
      <c r="C1352">
        <v>35869356</v>
      </c>
      <c r="D1352">
        <v>29107800</v>
      </c>
      <c r="E1352">
        <v>1</v>
      </c>
      <c r="F1352">
        <v>1</v>
      </c>
      <c r="G1352">
        <v>1</v>
      </c>
      <c r="H1352">
        <v>3</v>
      </c>
      <c r="I1352" t="s">
        <v>592</v>
      </c>
      <c r="J1352" t="s">
        <v>593</v>
      </c>
      <c r="K1352" t="s">
        <v>594</v>
      </c>
      <c r="L1352">
        <v>1346</v>
      </c>
      <c r="N1352">
        <v>1009</v>
      </c>
      <c r="O1352" t="s">
        <v>160</v>
      </c>
      <c r="P1352" t="s">
        <v>160</v>
      </c>
      <c r="Q1352">
        <v>1</v>
      </c>
      <c r="X1352">
        <v>0.2</v>
      </c>
      <c r="Y1352">
        <v>1.81</v>
      </c>
      <c r="Z1352">
        <v>0</v>
      </c>
      <c r="AA1352">
        <v>0</v>
      </c>
      <c r="AB1352">
        <v>0</v>
      </c>
      <c r="AC1352">
        <v>0</v>
      </c>
      <c r="AD1352">
        <v>1</v>
      </c>
      <c r="AE1352">
        <v>0</v>
      </c>
      <c r="AF1352" t="s">
        <v>3</v>
      </c>
      <c r="AG1352">
        <v>0.2</v>
      </c>
      <c r="AH1352">
        <v>2</v>
      </c>
      <c r="AI1352">
        <v>35869362</v>
      </c>
      <c r="AJ1352">
        <v>1395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>
      <c r="A1353">
        <f>ROW(Source!A1303)</f>
        <v>1303</v>
      </c>
      <c r="B1353">
        <v>35869372</v>
      </c>
      <c r="C1353">
        <v>35869356</v>
      </c>
      <c r="D1353">
        <v>29109411</v>
      </c>
      <c r="E1353">
        <v>1</v>
      </c>
      <c r="F1353">
        <v>1</v>
      </c>
      <c r="G1353">
        <v>1</v>
      </c>
      <c r="H1353">
        <v>3</v>
      </c>
      <c r="I1353" t="s">
        <v>595</v>
      </c>
      <c r="J1353" t="s">
        <v>596</v>
      </c>
      <c r="K1353" t="s">
        <v>597</v>
      </c>
      <c r="L1353">
        <v>1346</v>
      </c>
      <c r="N1353">
        <v>1009</v>
      </c>
      <c r="O1353" t="s">
        <v>160</v>
      </c>
      <c r="P1353" t="s">
        <v>160</v>
      </c>
      <c r="Q1353">
        <v>1</v>
      </c>
      <c r="X1353">
        <v>30</v>
      </c>
      <c r="Y1353">
        <v>15.95</v>
      </c>
      <c r="Z1353">
        <v>0</v>
      </c>
      <c r="AA1353">
        <v>0</v>
      </c>
      <c r="AB1353">
        <v>0</v>
      </c>
      <c r="AC1353">
        <v>0</v>
      </c>
      <c r="AD1353">
        <v>1</v>
      </c>
      <c r="AE1353">
        <v>0</v>
      </c>
      <c r="AF1353" t="s">
        <v>3</v>
      </c>
      <c r="AG1353">
        <v>30</v>
      </c>
      <c r="AH1353">
        <v>2</v>
      </c>
      <c r="AI1353">
        <v>35869363</v>
      </c>
      <c r="AJ1353">
        <v>1396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>
      <c r="A1354">
        <f>ROW(Source!A1303)</f>
        <v>1303</v>
      </c>
      <c r="B1354">
        <v>35869373</v>
      </c>
      <c r="C1354">
        <v>35869356</v>
      </c>
      <c r="D1354">
        <v>29109535</v>
      </c>
      <c r="E1354">
        <v>1</v>
      </c>
      <c r="F1354">
        <v>1</v>
      </c>
      <c r="G1354">
        <v>1</v>
      </c>
      <c r="H1354">
        <v>3</v>
      </c>
      <c r="I1354" t="s">
        <v>287</v>
      </c>
      <c r="J1354" t="s">
        <v>289</v>
      </c>
      <c r="K1354" t="s">
        <v>288</v>
      </c>
      <c r="L1354">
        <v>1327</v>
      </c>
      <c r="N1354">
        <v>1005</v>
      </c>
      <c r="O1354" t="s">
        <v>155</v>
      </c>
      <c r="P1354" t="s">
        <v>155</v>
      </c>
      <c r="Q1354">
        <v>1</v>
      </c>
      <c r="X1354">
        <v>105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 t="s">
        <v>3</v>
      </c>
      <c r="AG1354">
        <v>105</v>
      </c>
      <c r="AH1354">
        <v>2</v>
      </c>
      <c r="AI1354">
        <v>35869364</v>
      </c>
      <c r="AJ1354">
        <v>1397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>
      <c r="A1355">
        <f>ROW(Source!A1303)</f>
        <v>1303</v>
      </c>
      <c r="B1355">
        <v>35869374</v>
      </c>
      <c r="C1355">
        <v>35869356</v>
      </c>
      <c r="D1355">
        <v>29109265</v>
      </c>
      <c r="E1355">
        <v>1</v>
      </c>
      <c r="F1355">
        <v>1</v>
      </c>
      <c r="G1355">
        <v>1</v>
      </c>
      <c r="H1355">
        <v>3</v>
      </c>
      <c r="I1355" t="s">
        <v>290</v>
      </c>
      <c r="J1355" t="s">
        <v>292</v>
      </c>
      <c r="K1355" t="s">
        <v>291</v>
      </c>
      <c r="L1355">
        <v>1348</v>
      </c>
      <c r="N1355">
        <v>1009</v>
      </c>
      <c r="O1355" t="s">
        <v>30</v>
      </c>
      <c r="P1355" t="s">
        <v>30</v>
      </c>
      <c r="Q1355">
        <v>1000</v>
      </c>
      <c r="X1355">
        <v>8.8999999999999999E-3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 t="s">
        <v>3</v>
      </c>
      <c r="AG1355">
        <v>8.8999999999999999E-3</v>
      </c>
      <c r="AH1355">
        <v>2</v>
      </c>
      <c r="AI1355">
        <v>35869365</v>
      </c>
      <c r="AJ1355">
        <v>1398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>
      <c r="A1356">
        <f>ROW(Source!A1306)</f>
        <v>1306</v>
      </c>
      <c r="B1356">
        <v>35869386</v>
      </c>
      <c r="C1356">
        <v>35869377</v>
      </c>
      <c r="D1356">
        <v>18410572</v>
      </c>
      <c r="E1356">
        <v>1</v>
      </c>
      <c r="F1356">
        <v>1</v>
      </c>
      <c r="G1356">
        <v>1</v>
      </c>
      <c r="H1356">
        <v>1</v>
      </c>
      <c r="I1356" t="s">
        <v>598</v>
      </c>
      <c r="J1356" t="s">
        <v>3</v>
      </c>
      <c r="K1356" t="s">
        <v>599</v>
      </c>
      <c r="L1356">
        <v>1369</v>
      </c>
      <c r="N1356">
        <v>1013</v>
      </c>
      <c r="O1356" t="s">
        <v>561</v>
      </c>
      <c r="P1356" t="s">
        <v>561</v>
      </c>
      <c r="Q1356">
        <v>1</v>
      </c>
      <c r="X1356">
        <v>73.14</v>
      </c>
      <c r="Y1356">
        <v>0</v>
      </c>
      <c r="Z1356">
        <v>0</v>
      </c>
      <c r="AA1356">
        <v>0</v>
      </c>
      <c r="AB1356">
        <v>8.74</v>
      </c>
      <c r="AC1356">
        <v>0</v>
      </c>
      <c r="AD1356">
        <v>1</v>
      </c>
      <c r="AE1356">
        <v>1</v>
      </c>
      <c r="AF1356" t="s">
        <v>167</v>
      </c>
      <c r="AG1356">
        <v>84.11099999999999</v>
      </c>
      <c r="AH1356">
        <v>2</v>
      </c>
      <c r="AI1356">
        <v>35869378</v>
      </c>
      <c r="AJ1356">
        <v>1399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>
      <c r="A1357">
        <f>ROW(Source!A1306)</f>
        <v>1306</v>
      </c>
      <c r="B1357">
        <v>35869387</v>
      </c>
      <c r="C1357">
        <v>35869377</v>
      </c>
      <c r="D1357">
        <v>121548</v>
      </c>
      <c r="E1357">
        <v>1</v>
      </c>
      <c r="F1357">
        <v>1</v>
      </c>
      <c r="G1357">
        <v>1</v>
      </c>
      <c r="H1357">
        <v>1</v>
      </c>
      <c r="I1357" t="s">
        <v>35</v>
      </c>
      <c r="J1357" t="s">
        <v>3</v>
      </c>
      <c r="K1357" t="s">
        <v>562</v>
      </c>
      <c r="L1357">
        <v>608254</v>
      </c>
      <c r="N1357">
        <v>1013</v>
      </c>
      <c r="O1357" t="s">
        <v>563</v>
      </c>
      <c r="P1357" t="s">
        <v>563</v>
      </c>
      <c r="Q1357">
        <v>1</v>
      </c>
      <c r="X1357">
        <v>1.37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1</v>
      </c>
      <c r="AE1357">
        <v>2</v>
      </c>
      <c r="AF1357" t="s">
        <v>133</v>
      </c>
      <c r="AG1357">
        <v>1.7125000000000001</v>
      </c>
      <c r="AH1357">
        <v>2</v>
      </c>
      <c r="AI1357">
        <v>35869379</v>
      </c>
      <c r="AJ1357">
        <v>1400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>
      <c r="A1358">
        <f>ROW(Source!A1306)</f>
        <v>1306</v>
      </c>
      <c r="B1358">
        <v>35869388</v>
      </c>
      <c r="C1358">
        <v>35869377</v>
      </c>
      <c r="D1358">
        <v>29172379</v>
      </c>
      <c r="E1358">
        <v>1</v>
      </c>
      <c r="F1358">
        <v>1</v>
      </c>
      <c r="G1358">
        <v>1</v>
      </c>
      <c r="H1358">
        <v>2</v>
      </c>
      <c r="I1358" t="s">
        <v>600</v>
      </c>
      <c r="J1358" t="s">
        <v>601</v>
      </c>
      <c r="K1358" t="s">
        <v>602</v>
      </c>
      <c r="L1358">
        <v>1368</v>
      </c>
      <c r="N1358">
        <v>1011</v>
      </c>
      <c r="O1358" t="s">
        <v>567</v>
      </c>
      <c r="P1358" t="s">
        <v>567</v>
      </c>
      <c r="Q1358">
        <v>1</v>
      </c>
      <c r="X1358">
        <v>1.37</v>
      </c>
      <c r="Y1358">
        <v>0</v>
      </c>
      <c r="Z1358">
        <v>112</v>
      </c>
      <c r="AA1358">
        <v>13.5</v>
      </c>
      <c r="AB1358">
        <v>0</v>
      </c>
      <c r="AC1358">
        <v>0</v>
      </c>
      <c r="AD1358">
        <v>1</v>
      </c>
      <c r="AE1358">
        <v>0</v>
      </c>
      <c r="AF1358" t="s">
        <v>133</v>
      </c>
      <c r="AG1358">
        <v>1.7125000000000001</v>
      </c>
      <c r="AH1358">
        <v>2</v>
      </c>
      <c r="AI1358">
        <v>35869380</v>
      </c>
      <c r="AJ1358">
        <v>1401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>
      <c r="A1359">
        <f>ROW(Source!A1306)</f>
        <v>1306</v>
      </c>
      <c r="B1359">
        <v>35869389</v>
      </c>
      <c r="C1359">
        <v>35869377</v>
      </c>
      <c r="D1359">
        <v>29174913</v>
      </c>
      <c r="E1359">
        <v>1</v>
      </c>
      <c r="F1359">
        <v>1</v>
      </c>
      <c r="G1359">
        <v>1</v>
      </c>
      <c r="H1359">
        <v>2</v>
      </c>
      <c r="I1359" t="s">
        <v>578</v>
      </c>
      <c r="J1359" t="s">
        <v>579</v>
      </c>
      <c r="K1359" t="s">
        <v>580</v>
      </c>
      <c r="L1359">
        <v>1368</v>
      </c>
      <c r="N1359">
        <v>1011</v>
      </c>
      <c r="O1359" t="s">
        <v>567</v>
      </c>
      <c r="P1359" t="s">
        <v>567</v>
      </c>
      <c r="Q1359">
        <v>1</v>
      </c>
      <c r="X1359">
        <v>2.06</v>
      </c>
      <c r="Y1359">
        <v>0</v>
      </c>
      <c r="Z1359">
        <v>87.17</v>
      </c>
      <c r="AA1359">
        <v>11.6</v>
      </c>
      <c r="AB1359">
        <v>0</v>
      </c>
      <c r="AC1359">
        <v>0</v>
      </c>
      <c r="AD1359">
        <v>1</v>
      </c>
      <c r="AE1359">
        <v>0</v>
      </c>
      <c r="AF1359" t="s">
        <v>133</v>
      </c>
      <c r="AG1359">
        <v>2.5750000000000002</v>
      </c>
      <c r="AH1359">
        <v>2</v>
      </c>
      <c r="AI1359">
        <v>35869381</v>
      </c>
      <c r="AJ1359">
        <v>1402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>
      <c r="A1360">
        <f>ROW(Source!A1306)</f>
        <v>1306</v>
      </c>
      <c r="B1360">
        <v>35869390</v>
      </c>
      <c r="C1360">
        <v>35869377</v>
      </c>
      <c r="D1360">
        <v>29114332</v>
      </c>
      <c r="E1360">
        <v>1</v>
      </c>
      <c r="F1360">
        <v>1</v>
      </c>
      <c r="G1360">
        <v>1</v>
      </c>
      <c r="H1360">
        <v>3</v>
      </c>
      <c r="I1360" t="s">
        <v>603</v>
      </c>
      <c r="J1360" t="s">
        <v>604</v>
      </c>
      <c r="K1360" t="s">
        <v>605</v>
      </c>
      <c r="L1360">
        <v>1348</v>
      </c>
      <c r="N1360">
        <v>1009</v>
      </c>
      <c r="O1360" t="s">
        <v>30</v>
      </c>
      <c r="P1360" t="s">
        <v>30</v>
      </c>
      <c r="Q1360">
        <v>1000</v>
      </c>
      <c r="X1360">
        <v>3.3999999999999998E-3</v>
      </c>
      <c r="Y1360">
        <v>11978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 t="s">
        <v>3</v>
      </c>
      <c r="AG1360">
        <v>3.3999999999999998E-3</v>
      </c>
      <c r="AH1360">
        <v>2</v>
      </c>
      <c r="AI1360">
        <v>35869383</v>
      </c>
      <c r="AJ1360">
        <v>1404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>
      <c r="A1361">
        <f>ROW(Source!A1306)</f>
        <v>1306</v>
      </c>
      <c r="B1361">
        <v>35869391</v>
      </c>
      <c r="C1361">
        <v>35869377</v>
      </c>
      <c r="D1361">
        <v>29114830</v>
      </c>
      <c r="E1361">
        <v>1</v>
      </c>
      <c r="F1361">
        <v>1</v>
      </c>
      <c r="G1361">
        <v>1</v>
      </c>
      <c r="H1361">
        <v>3</v>
      </c>
      <c r="I1361" t="s">
        <v>377</v>
      </c>
      <c r="J1361" t="s">
        <v>379</v>
      </c>
      <c r="K1361" t="s">
        <v>378</v>
      </c>
      <c r="L1361">
        <v>1035</v>
      </c>
      <c r="N1361">
        <v>1013</v>
      </c>
      <c r="O1361" t="s">
        <v>170</v>
      </c>
      <c r="P1361" t="s">
        <v>170</v>
      </c>
      <c r="Q1361">
        <v>1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</v>
      </c>
      <c r="AD1361">
        <v>0</v>
      </c>
      <c r="AE1361">
        <v>0</v>
      </c>
      <c r="AF1361" t="s">
        <v>3</v>
      </c>
      <c r="AG1361">
        <v>0</v>
      </c>
      <c r="AH1361">
        <v>3</v>
      </c>
      <c r="AI1361">
        <v>-1</v>
      </c>
      <c r="AJ1361" t="s">
        <v>3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>
      <c r="A1362">
        <f>ROW(Source!A1306)</f>
        <v>1306</v>
      </c>
      <c r="B1362">
        <v>35869392</v>
      </c>
      <c r="C1362">
        <v>35869377</v>
      </c>
      <c r="D1362">
        <v>29130561</v>
      </c>
      <c r="E1362">
        <v>1</v>
      </c>
      <c r="F1362">
        <v>1</v>
      </c>
      <c r="G1362">
        <v>1</v>
      </c>
      <c r="H1362">
        <v>3</v>
      </c>
      <c r="I1362" t="s">
        <v>177</v>
      </c>
      <c r="J1362" t="s">
        <v>179</v>
      </c>
      <c r="K1362" t="s">
        <v>178</v>
      </c>
      <c r="L1362">
        <v>1327</v>
      </c>
      <c r="N1362">
        <v>1005</v>
      </c>
      <c r="O1362" t="s">
        <v>155</v>
      </c>
      <c r="P1362" t="s">
        <v>155</v>
      </c>
      <c r="Q1362">
        <v>1</v>
      </c>
      <c r="X1362">
        <v>100</v>
      </c>
      <c r="Y1362">
        <v>207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0</v>
      </c>
      <c r="AF1362" t="s">
        <v>3</v>
      </c>
      <c r="AG1362">
        <v>100</v>
      </c>
      <c r="AH1362">
        <v>2</v>
      </c>
      <c r="AI1362">
        <v>35869384</v>
      </c>
      <c r="AJ1362">
        <v>1405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>
      <c r="A1363">
        <f>ROW(Source!A1310)</f>
        <v>1310</v>
      </c>
      <c r="B1363">
        <v>35869410</v>
      </c>
      <c r="C1363">
        <v>35869396</v>
      </c>
      <c r="D1363">
        <v>18407150</v>
      </c>
      <c r="E1363">
        <v>1</v>
      </c>
      <c r="F1363">
        <v>1</v>
      </c>
      <c r="G1363">
        <v>1</v>
      </c>
      <c r="H1363">
        <v>1</v>
      </c>
      <c r="I1363" t="s">
        <v>576</v>
      </c>
      <c r="J1363" t="s">
        <v>3</v>
      </c>
      <c r="K1363" t="s">
        <v>577</v>
      </c>
      <c r="L1363">
        <v>1369</v>
      </c>
      <c r="N1363">
        <v>1013</v>
      </c>
      <c r="O1363" t="s">
        <v>561</v>
      </c>
      <c r="P1363" t="s">
        <v>561</v>
      </c>
      <c r="Q1363">
        <v>1</v>
      </c>
      <c r="X1363">
        <v>44.7</v>
      </c>
      <c r="Y1363">
        <v>0</v>
      </c>
      <c r="Z1363">
        <v>0</v>
      </c>
      <c r="AA1363">
        <v>0</v>
      </c>
      <c r="AB1363">
        <v>272.45</v>
      </c>
      <c r="AC1363">
        <v>0</v>
      </c>
      <c r="AD1363">
        <v>1</v>
      </c>
      <c r="AE1363">
        <v>1</v>
      </c>
      <c r="AF1363" t="s">
        <v>134</v>
      </c>
      <c r="AG1363">
        <v>51.405000000000001</v>
      </c>
      <c r="AH1363">
        <v>2</v>
      </c>
      <c r="AI1363">
        <v>35869397</v>
      </c>
      <c r="AJ1363">
        <v>1407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>
      <c r="A1364">
        <f>ROW(Source!A1310)</f>
        <v>1310</v>
      </c>
      <c r="B1364">
        <v>35869411</v>
      </c>
      <c r="C1364">
        <v>35869396</v>
      </c>
      <c r="D1364">
        <v>121548</v>
      </c>
      <c r="E1364">
        <v>1</v>
      </c>
      <c r="F1364">
        <v>1</v>
      </c>
      <c r="G1364">
        <v>1</v>
      </c>
      <c r="H1364">
        <v>1</v>
      </c>
      <c r="I1364" t="s">
        <v>35</v>
      </c>
      <c r="J1364" t="s">
        <v>3</v>
      </c>
      <c r="K1364" t="s">
        <v>562</v>
      </c>
      <c r="L1364">
        <v>608254</v>
      </c>
      <c r="N1364">
        <v>1013</v>
      </c>
      <c r="O1364" t="s">
        <v>563</v>
      </c>
      <c r="P1364" t="s">
        <v>563</v>
      </c>
      <c r="Q1364">
        <v>1</v>
      </c>
      <c r="X1364">
        <v>0.14000000000000001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1</v>
      </c>
      <c r="AE1364">
        <v>2</v>
      </c>
      <c r="AF1364" t="s">
        <v>133</v>
      </c>
      <c r="AG1364">
        <v>0.17500000000000002</v>
      </c>
      <c r="AH1364">
        <v>2</v>
      </c>
      <c r="AI1364">
        <v>35869398</v>
      </c>
      <c r="AJ1364">
        <v>1408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>
      <c r="A1365">
        <f>ROW(Source!A1310)</f>
        <v>1310</v>
      </c>
      <c r="B1365">
        <v>35869412</v>
      </c>
      <c r="C1365">
        <v>35869396</v>
      </c>
      <c r="D1365">
        <v>29172479</v>
      </c>
      <c r="E1365">
        <v>1</v>
      </c>
      <c r="F1365">
        <v>1</v>
      </c>
      <c r="G1365">
        <v>1</v>
      </c>
      <c r="H1365">
        <v>2</v>
      </c>
      <c r="I1365" t="s">
        <v>786</v>
      </c>
      <c r="J1365" t="s">
        <v>787</v>
      </c>
      <c r="K1365" t="s">
        <v>788</v>
      </c>
      <c r="L1365">
        <v>1368</v>
      </c>
      <c r="N1365">
        <v>1011</v>
      </c>
      <c r="O1365" t="s">
        <v>567</v>
      </c>
      <c r="P1365" t="s">
        <v>567</v>
      </c>
      <c r="Q1365">
        <v>1</v>
      </c>
      <c r="X1365">
        <v>0.14000000000000001</v>
      </c>
      <c r="Y1365">
        <v>0</v>
      </c>
      <c r="Z1365">
        <v>99.89</v>
      </c>
      <c r="AA1365">
        <v>10.06</v>
      </c>
      <c r="AB1365">
        <v>0</v>
      </c>
      <c r="AC1365">
        <v>0</v>
      </c>
      <c r="AD1365">
        <v>1</v>
      </c>
      <c r="AE1365">
        <v>0</v>
      </c>
      <c r="AF1365" t="s">
        <v>133</v>
      </c>
      <c r="AG1365">
        <v>0.17500000000000002</v>
      </c>
      <c r="AH1365">
        <v>2</v>
      </c>
      <c r="AI1365">
        <v>35869399</v>
      </c>
      <c r="AJ1365">
        <v>1409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>
      <c r="A1366">
        <f>ROW(Source!A1310)</f>
        <v>1310</v>
      </c>
      <c r="B1366">
        <v>35869413</v>
      </c>
      <c r="C1366">
        <v>35869396</v>
      </c>
      <c r="D1366">
        <v>29174591</v>
      </c>
      <c r="E1366">
        <v>1</v>
      </c>
      <c r="F1366">
        <v>1</v>
      </c>
      <c r="G1366">
        <v>1</v>
      </c>
      <c r="H1366">
        <v>2</v>
      </c>
      <c r="I1366" t="s">
        <v>589</v>
      </c>
      <c r="J1366" t="s">
        <v>590</v>
      </c>
      <c r="K1366" t="s">
        <v>591</v>
      </c>
      <c r="L1366">
        <v>1368</v>
      </c>
      <c r="N1366">
        <v>1011</v>
      </c>
      <c r="O1366" t="s">
        <v>567</v>
      </c>
      <c r="P1366" t="s">
        <v>567</v>
      </c>
      <c r="Q1366">
        <v>1</v>
      </c>
      <c r="X1366">
        <v>0.45</v>
      </c>
      <c r="Y1366">
        <v>0</v>
      </c>
      <c r="Z1366">
        <v>0.95</v>
      </c>
      <c r="AA1366">
        <v>0</v>
      </c>
      <c r="AB1366">
        <v>0</v>
      </c>
      <c r="AC1366">
        <v>0</v>
      </c>
      <c r="AD1366">
        <v>1</v>
      </c>
      <c r="AE1366">
        <v>0</v>
      </c>
      <c r="AF1366" t="s">
        <v>133</v>
      </c>
      <c r="AG1366">
        <v>0.5625</v>
      </c>
      <c r="AH1366">
        <v>2</v>
      </c>
      <c r="AI1366">
        <v>35869400</v>
      </c>
      <c r="AJ1366">
        <v>1410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>
      <c r="A1367">
        <f>ROW(Source!A1310)</f>
        <v>1310</v>
      </c>
      <c r="B1367">
        <v>35869414</v>
      </c>
      <c r="C1367">
        <v>35869396</v>
      </c>
      <c r="D1367">
        <v>29174913</v>
      </c>
      <c r="E1367">
        <v>1</v>
      </c>
      <c r="F1367">
        <v>1</v>
      </c>
      <c r="G1367">
        <v>1</v>
      </c>
      <c r="H1367">
        <v>2</v>
      </c>
      <c r="I1367" t="s">
        <v>578</v>
      </c>
      <c r="J1367" t="s">
        <v>579</v>
      </c>
      <c r="K1367" t="s">
        <v>580</v>
      </c>
      <c r="L1367">
        <v>1368</v>
      </c>
      <c r="N1367">
        <v>1011</v>
      </c>
      <c r="O1367" t="s">
        <v>567</v>
      </c>
      <c r="P1367" t="s">
        <v>567</v>
      </c>
      <c r="Q1367">
        <v>1</v>
      </c>
      <c r="X1367">
        <v>0.48</v>
      </c>
      <c r="Y1367">
        <v>0</v>
      </c>
      <c r="Z1367">
        <v>87.17</v>
      </c>
      <c r="AA1367">
        <v>11.6</v>
      </c>
      <c r="AB1367">
        <v>0</v>
      </c>
      <c r="AC1367">
        <v>0</v>
      </c>
      <c r="AD1367">
        <v>1</v>
      </c>
      <c r="AE1367">
        <v>0</v>
      </c>
      <c r="AF1367" t="s">
        <v>133</v>
      </c>
      <c r="AG1367">
        <v>0.6</v>
      </c>
      <c r="AH1367">
        <v>2</v>
      </c>
      <c r="AI1367">
        <v>35869401</v>
      </c>
      <c r="AJ1367">
        <v>1411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>
      <c r="A1368">
        <f>ROW(Source!A1310)</f>
        <v>1310</v>
      </c>
      <c r="B1368">
        <v>35869415</v>
      </c>
      <c r="C1368">
        <v>35869396</v>
      </c>
      <c r="D1368">
        <v>29114340</v>
      </c>
      <c r="E1368">
        <v>1</v>
      </c>
      <c r="F1368">
        <v>1</v>
      </c>
      <c r="G1368">
        <v>1</v>
      </c>
      <c r="H1368">
        <v>3</v>
      </c>
      <c r="I1368" t="s">
        <v>789</v>
      </c>
      <c r="J1368" t="s">
        <v>790</v>
      </c>
      <c r="K1368" t="s">
        <v>791</v>
      </c>
      <c r="L1368">
        <v>1348</v>
      </c>
      <c r="N1368">
        <v>1009</v>
      </c>
      <c r="O1368" t="s">
        <v>30</v>
      </c>
      <c r="P1368" t="s">
        <v>30</v>
      </c>
      <c r="Q1368">
        <v>1000</v>
      </c>
      <c r="X1368">
        <v>1.6000000000000001E-3</v>
      </c>
      <c r="Y1368">
        <v>8475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0</v>
      </c>
      <c r="AF1368" t="s">
        <v>3</v>
      </c>
      <c r="AG1368">
        <v>1.6000000000000001E-3</v>
      </c>
      <c r="AH1368">
        <v>2</v>
      </c>
      <c r="AI1368">
        <v>35869402</v>
      </c>
      <c r="AJ1368">
        <v>1412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>
      <c r="A1369">
        <f>ROW(Source!A1310)</f>
        <v>1310</v>
      </c>
      <c r="B1369">
        <v>35869416</v>
      </c>
      <c r="C1369">
        <v>35869396</v>
      </c>
      <c r="D1369">
        <v>29109162</v>
      </c>
      <c r="E1369">
        <v>1</v>
      </c>
      <c r="F1369">
        <v>1</v>
      </c>
      <c r="G1369">
        <v>1</v>
      </c>
      <c r="H1369">
        <v>3</v>
      </c>
      <c r="I1369" t="s">
        <v>611</v>
      </c>
      <c r="J1369" t="s">
        <v>612</v>
      </c>
      <c r="K1369" t="s">
        <v>613</v>
      </c>
      <c r="L1369">
        <v>1327</v>
      </c>
      <c r="N1369">
        <v>1005</v>
      </c>
      <c r="O1369" t="s">
        <v>155</v>
      </c>
      <c r="P1369" t="s">
        <v>155</v>
      </c>
      <c r="Q1369">
        <v>1</v>
      </c>
      <c r="X1369">
        <v>23</v>
      </c>
      <c r="Y1369">
        <v>5.71</v>
      </c>
      <c r="Z1369">
        <v>0</v>
      </c>
      <c r="AA1369">
        <v>0</v>
      </c>
      <c r="AB1369">
        <v>0</v>
      </c>
      <c r="AC1369">
        <v>0</v>
      </c>
      <c r="AD1369">
        <v>1</v>
      </c>
      <c r="AE1369">
        <v>0</v>
      </c>
      <c r="AF1369" t="s">
        <v>3</v>
      </c>
      <c r="AG1369">
        <v>23</v>
      </c>
      <c r="AH1369">
        <v>2</v>
      </c>
      <c r="AI1369">
        <v>35869403</v>
      </c>
      <c r="AJ1369">
        <v>1413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>
      <c r="A1370">
        <f>ROW(Source!A1310)</f>
        <v>1310</v>
      </c>
      <c r="B1370">
        <v>35869417</v>
      </c>
      <c r="C1370">
        <v>35869396</v>
      </c>
      <c r="D1370">
        <v>29107615</v>
      </c>
      <c r="E1370">
        <v>1</v>
      </c>
      <c r="F1370">
        <v>1</v>
      </c>
      <c r="G1370">
        <v>1</v>
      </c>
      <c r="H1370">
        <v>3</v>
      </c>
      <c r="I1370" t="s">
        <v>792</v>
      </c>
      <c r="J1370" t="s">
        <v>793</v>
      </c>
      <c r="K1370" t="s">
        <v>794</v>
      </c>
      <c r="L1370">
        <v>1348</v>
      </c>
      <c r="N1370">
        <v>1009</v>
      </c>
      <c r="O1370" t="s">
        <v>30</v>
      </c>
      <c r="P1370" t="s">
        <v>30</v>
      </c>
      <c r="Q1370">
        <v>1000</v>
      </c>
      <c r="X1370">
        <v>3.3999999999999998E-3</v>
      </c>
      <c r="Y1370">
        <v>19100</v>
      </c>
      <c r="Z1370">
        <v>0</v>
      </c>
      <c r="AA1370">
        <v>0</v>
      </c>
      <c r="AB1370">
        <v>0</v>
      </c>
      <c r="AC1370">
        <v>0</v>
      </c>
      <c r="AD1370">
        <v>1</v>
      </c>
      <c r="AE1370">
        <v>0</v>
      </c>
      <c r="AF1370" t="s">
        <v>3</v>
      </c>
      <c r="AG1370">
        <v>3.3999999999999998E-3</v>
      </c>
      <c r="AH1370">
        <v>2</v>
      </c>
      <c r="AI1370">
        <v>35869404</v>
      </c>
      <c r="AJ1370">
        <v>1414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>
      <c r="A1371">
        <f>ROW(Source!A1310)</f>
        <v>1310</v>
      </c>
      <c r="B1371">
        <v>35869418</v>
      </c>
      <c r="C1371">
        <v>35869396</v>
      </c>
      <c r="D1371">
        <v>29115662</v>
      </c>
      <c r="E1371">
        <v>1</v>
      </c>
      <c r="F1371">
        <v>1</v>
      </c>
      <c r="G1371">
        <v>1</v>
      </c>
      <c r="H1371">
        <v>3</v>
      </c>
      <c r="I1371" t="s">
        <v>795</v>
      </c>
      <c r="J1371" t="s">
        <v>796</v>
      </c>
      <c r="K1371" t="s">
        <v>797</v>
      </c>
      <c r="L1371">
        <v>1339</v>
      </c>
      <c r="N1371">
        <v>1007</v>
      </c>
      <c r="O1371" t="s">
        <v>617</v>
      </c>
      <c r="P1371" t="s">
        <v>617</v>
      </c>
      <c r="Q1371">
        <v>1</v>
      </c>
      <c r="X1371">
        <v>0.24</v>
      </c>
      <c r="Y1371">
        <v>1045</v>
      </c>
      <c r="Z1371">
        <v>0</v>
      </c>
      <c r="AA1371">
        <v>0</v>
      </c>
      <c r="AB1371">
        <v>0</v>
      </c>
      <c r="AC1371">
        <v>0</v>
      </c>
      <c r="AD1371">
        <v>1</v>
      </c>
      <c r="AE1371">
        <v>0</v>
      </c>
      <c r="AF1371" t="s">
        <v>3</v>
      </c>
      <c r="AG1371">
        <v>0.24</v>
      </c>
      <c r="AH1371">
        <v>2</v>
      </c>
      <c r="AI1371">
        <v>35869405</v>
      </c>
      <c r="AJ1371">
        <v>1415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>
      <c r="A1372">
        <f>ROW(Source!A1310)</f>
        <v>1310</v>
      </c>
      <c r="B1372">
        <v>35869419</v>
      </c>
      <c r="C1372">
        <v>35869396</v>
      </c>
      <c r="D1372">
        <v>29131086</v>
      </c>
      <c r="E1372">
        <v>1</v>
      </c>
      <c r="F1372">
        <v>1</v>
      </c>
      <c r="G1372">
        <v>1</v>
      </c>
      <c r="H1372">
        <v>3</v>
      </c>
      <c r="I1372" t="s">
        <v>614</v>
      </c>
      <c r="J1372" t="s">
        <v>615</v>
      </c>
      <c r="K1372" t="s">
        <v>616</v>
      </c>
      <c r="L1372">
        <v>1339</v>
      </c>
      <c r="N1372">
        <v>1007</v>
      </c>
      <c r="O1372" t="s">
        <v>617</v>
      </c>
      <c r="P1372" t="s">
        <v>617</v>
      </c>
      <c r="Q1372">
        <v>1</v>
      </c>
      <c r="X1372">
        <v>1.18</v>
      </c>
      <c r="Y1372">
        <v>1970.01</v>
      </c>
      <c r="Z1372">
        <v>0</v>
      </c>
      <c r="AA1372">
        <v>0</v>
      </c>
      <c r="AB1372">
        <v>0</v>
      </c>
      <c r="AC1372">
        <v>0</v>
      </c>
      <c r="AD1372">
        <v>1</v>
      </c>
      <c r="AE1372">
        <v>0</v>
      </c>
      <c r="AF1372" t="s">
        <v>3</v>
      </c>
      <c r="AG1372">
        <v>1.18</v>
      </c>
      <c r="AH1372">
        <v>2</v>
      </c>
      <c r="AI1372">
        <v>35869406</v>
      </c>
      <c r="AJ1372">
        <v>1416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>
      <c r="A1373">
        <f>ROW(Source!A1310)</f>
        <v>1310</v>
      </c>
      <c r="B1373">
        <v>35869420</v>
      </c>
      <c r="C1373">
        <v>35869396</v>
      </c>
      <c r="D1373">
        <v>29145153</v>
      </c>
      <c r="E1373">
        <v>1</v>
      </c>
      <c r="F1373">
        <v>1</v>
      </c>
      <c r="G1373">
        <v>1</v>
      </c>
      <c r="H1373">
        <v>3</v>
      </c>
      <c r="I1373" t="s">
        <v>798</v>
      </c>
      <c r="J1373" t="s">
        <v>799</v>
      </c>
      <c r="K1373" t="s">
        <v>800</v>
      </c>
      <c r="L1373">
        <v>1339</v>
      </c>
      <c r="N1373">
        <v>1007</v>
      </c>
      <c r="O1373" t="s">
        <v>617</v>
      </c>
      <c r="P1373" t="s">
        <v>617</v>
      </c>
      <c r="Q1373">
        <v>1</v>
      </c>
      <c r="X1373">
        <v>0.28000000000000003</v>
      </c>
      <c r="Y1373">
        <v>426.15</v>
      </c>
      <c r="Z1373">
        <v>0</v>
      </c>
      <c r="AA1373">
        <v>0</v>
      </c>
      <c r="AB1373">
        <v>0</v>
      </c>
      <c r="AC1373">
        <v>0</v>
      </c>
      <c r="AD1373">
        <v>1</v>
      </c>
      <c r="AE1373">
        <v>0</v>
      </c>
      <c r="AF1373" t="s">
        <v>3</v>
      </c>
      <c r="AG1373">
        <v>0.28000000000000003</v>
      </c>
      <c r="AH1373">
        <v>2</v>
      </c>
      <c r="AI1373">
        <v>35869407</v>
      </c>
      <c r="AJ1373">
        <v>1417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>
      <c r="A1374">
        <f>ROW(Source!A1310)</f>
        <v>1310</v>
      </c>
      <c r="B1374">
        <v>35869421</v>
      </c>
      <c r="C1374">
        <v>35869396</v>
      </c>
      <c r="D1374">
        <v>29148832</v>
      </c>
      <c r="E1374">
        <v>1</v>
      </c>
      <c r="F1374">
        <v>1</v>
      </c>
      <c r="G1374">
        <v>1</v>
      </c>
      <c r="H1374">
        <v>3</v>
      </c>
      <c r="I1374" t="s">
        <v>801</v>
      </c>
      <c r="J1374" t="s">
        <v>802</v>
      </c>
      <c r="K1374" t="s">
        <v>803</v>
      </c>
      <c r="L1374">
        <v>1356</v>
      </c>
      <c r="N1374">
        <v>1010</v>
      </c>
      <c r="O1374" t="s">
        <v>232</v>
      </c>
      <c r="P1374" t="s">
        <v>232</v>
      </c>
      <c r="Q1374">
        <v>1000</v>
      </c>
      <c r="X1374">
        <v>0.51</v>
      </c>
      <c r="Y1374">
        <v>1752.59</v>
      </c>
      <c r="Z1374">
        <v>0</v>
      </c>
      <c r="AA1374">
        <v>0</v>
      </c>
      <c r="AB1374">
        <v>0</v>
      </c>
      <c r="AC1374">
        <v>0</v>
      </c>
      <c r="AD1374">
        <v>1</v>
      </c>
      <c r="AE1374">
        <v>0</v>
      </c>
      <c r="AF1374" t="s">
        <v>3</v>
      </c>
      <c r="AG1374">
        <v>0.51</v>
      </c>
      <c r="AH1374">
        <v>2</v>
      </c>
      <c r="AI1374">
        <v>35869408</v>
      </c>
      <c r="AJ1374">
        <v>1418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>
      <c r="A1375">
        <f>ROW(Source!A1310)</f>
        <v>1310</v>
      </c>
      <c r="B1375">
        <v>35869422</v>
      </c>
      <c r="C1375">
        <v>35869396</v>
      </c>
      <c r="D1375">
        <v>29150040</v>
      </c>
      <c r="E1375">
        <v>1</v>
      </c>
      <c r="F1375">
        <v>1</v>
      </c>
      <c r="G1375">
        <v>1</v>
      </c>
      <c r="H1375">
        <v>3</v>
      </c>
      <c r="I1375" t="s">
        <v>804</v>
      </c>
      <c r="J1375" t="s">
        <v>805</v>
      </c>
      <c r="K1375" t="s">
        <v>806</v>
      </c>
      <c r="L1375">
        <v>1339</v>
      </c>
      <c r="N1375">
        <v>1007</v>
      </c>
      <c r="O1375" t="s">
        <v>617</v>
      </c>
      <c r="P1375" t="s">
        <v>617</v>
      </c>
      <c r="Q1375">
        <v>1</v>
      </c>
      <c r="X1375">
        <v>7.0000000000000007E-2</v>
      </c>
      <c r="Y1375">
        <v>2.44</v>
      </c>
      <c r="Z1375">
        <v>0</v>
      </c>
      <c r="AA1375">
        <v>0</v>
      </c>
      <c r="AB1375">
        <v>0</v>
      </c>
      <c r="AC1375">
        <v>0</v>
      </c>
      <c r="AD1375">
        <v>1</v>
      </c>
      <c r="AE1375">
        <v>0</v>
      </c>
      <c r="AF1375" t="s">
        <v>3</v>
      </c>
      <c r="AG1375">
        <v>7.0000000000000007E-2</v>
      </c>
      <c r="AH1375">
        <v>2</v>
      </c>
      <c r="AI1375">
        <v>35869409</v>
      </c>
      <c r="AJ1375">
        <v>1419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>
      <c r="A1376">
        <f>ROW(Source!A1311)</f>
        <v>1311</v>
      </c>
      <c r="B1376">
        <v>35869432</v>
      </c>
      <c r="C1376">
        <v>35869423</v>
      </c>
      <c r="D1376">
        <v>18407150</v>
      </c>
      <c r="E1376">
        <v>1</v>
      </c>
      <c r="F1376">
        <v>1</v>
      </c>
      <c r="G1376">
        <v>1</v>
      </c>
      <c r="H1376">
        <v>1</v>
      </c>
      <c r="I1376" t="s">
        <v>576</v>
      </c>
      <c r="J1376" t="s">
        <v>3</v>
      </c>
      <c r="K1376" t="s">
        <v>577</v>
      </c>
      <c r="L1376">
        <v>1369</v>
      </c>
      <c r="N1376">
        <v>1013</v>
      </c>
      <c r="O1376" t="s">
        <v>561</v>
      </c>
      <c r="P1376" t="s">
        <v>561</v>
      </c>
      <c r="Q1376">
        <v>1</v>
      </c>
      <c r="X1376">
        <v>60.72</v>
      </c>
      <c r="Y1376">
        <v>0</v>
      </c>
      <c r="Z1376">
        <v>0</v>
      </c>
      <c r="AA1376">
        <v>0</v>
      </c>
      <c r="AB1376">
        <v>272.45</v>
      </c>
      <c r="AC1376">
        <v>0</v>
      </c>
      <c r="AD1376">
        <v>1</v>
      </c>
      <c r="AE1376">
        <v>1</v>
      </c>
      <c r="AF1376" t="s">
        <v>134</v>
      </c>
      <c r="AG1376">
        <v>69.827999999999989</v>
      </c>
      <c r="AH1376">
        <v>2</v>
      </c>
      <c r="AI1376">
        <v>35869424</v>
      </c>
      <c r="AJ1376">
        <v>1420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>
      <c r="A1377">
        <f>ROW(Source!A1311)</f>
        <v>1311</v>
      </c>
      <c r="B1377">
        <v>35869433</v>
      </c>
      <c r="C1377">
        <v>35869423</v>
      </c>
      <c r="D1377">
        <v>121548</v>
      </c>
      <c r="E1377">
        <v>1</v>
      </c>
      <c r="F1377">
        <v>1</v>
      </c>
      <c r="G1377">
        <v>1</v>
      </c>
      <c r="H1377">
        <v>1</v>
      </c>
      <c r="I1377" t="s">
        <v>35</v>
      </c>
      <c r="J1377" t="s">
        <v>3</v>
      </c>
      <c r="K1377" t="s">
        <v>562</v>
      </c>
      <c r="L1377">
        <v>608254</v>
      </c>
      <c r="N1377">
        <v>1013</v>
      </c>
      <c r="O1377" t="s">
        <v>563</v>
      </c>
      <c r="P1377" t="s">
        <v>563</v>
      </c>
      <c r="Q1377">
        <v>1</v>
      </c>
      <c r="X1377">
        <v>0.57999999999999996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1</v>
      </c>
      <c r="AE1377">
        <v>2</v>
      </c>
      <c r="AF1377" t="s">
        <v>133</v>
      </c>
      <c r="AG1377">
        <v>0.72499999999999998</v>
      </c>
      <c r="AH1377">
        <v>2</v>
      </c>
      <c r="AI1377">
        <v>35869425</v>
      </c>
      <c r="AJ1377">
        <v>1421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>
      <c r="A1378">
        <f>ROW(Source!A1311)</f>
        <v>1311</v>
      </c>
      <c r="B1378">
        <v>35869434</v>
      </c>
      <c r="C1378">
        <v>35869423</v>
      </c>
      <c r="D1378">
        <v>29172556</v>
      </c>
      <c r="E1378">
        <v>1</v>
      </c>
      <c r="F1378">
        <v>1</v>
      </c>
      <c r="G1378">
        <v>1</v>
      </c>
      <c r="H1378">
        <v>2</v>
      </c>
      <c r="I1378" t="s">
        <v>564</v>
      </c>
      <c r="J1378" t="s">
        <v>565</v>
      </c>
      <c r="K1378" t="s">
        <v>566</v>
      </c>
      <c r="L1378">
        <v>1368</v>
      </c>
      <c r="N1378">
        <v>1011</v>
      </c>
      <c r="O1378" t="s">
        <v>567</v>
      </c>
      <c r="P1378" t="s">
        <v>567</v>
      </c>
      <c r="Q1378">
        <v>1</v>
      </c>
      <c r="X1378">
        <v>0.57999999999999996</v>
      </c>
      <c r="Y1378">
        <v>0</v>
      </c>
      <c r="Z1378">
        <v>31.26</v>
      </c>
      <c r="AA1378">
        <v>13.5</v>
      </c>
      <c r="AB1378">
        <v>0</v>
      </c>
      <c r="AC1378">
        <v>0</v>
      </c>
      <c r="AD1378">
        <v>1</v>
      </c>
      <c r="AE1378">
        <v>0</v>
      </c>
      <c r="AF1378" t="s">
        <v>133</v>
      </c>
      <c r="AG1378">
        <v>0.72499999999999998</v>
      </c>
      <c r="AH1378">
        <v>2</v>
      </c>
      <c r="AI1378">
        <v>35869426</v>
      </c>
      <c r="AJ1378">
        <v>1422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>
      <c r="A1379">
        <f>ROW(Source!A1311)</f>
        <v>1311</v>
      </c>
      <c r="B1379">
        <v>35869435</v>
      </c>
      <c r="C1379">
        <v>35869423</v>
      </c>
      <c r="D1379">
        <v>29174591</v>
      </c>
      <c r="E1379">
        <v>1</v>
      </c>
      <c r="F1379">
        <v>1</v>
      </c>
      <c r="G1379">
        <v>1</v>
      </c>
      <c r="H1379">
        <v>2</v>
      </c>
      <c r="I1379" t="s">
        <v>589</v>
      </c>
      <c r="J1379" t="s">
        <v>590</v>
      </c>
      <c r="K1379" t="s">
        <v>591</v>
      </c>
      <c r="L1379">
        <v>1368</v>
      </c>
      <c r="N1379">
        <v>1011</v>
      </c>
      <c r="O1379" t="s">
        <v>567</v>
      </c>
      <c r="P1379" t="s">
        <v>567</v>
      </c>
      <c r="Q1379">
        <v>1</v>
      </c>
      <c r="X1379">
        <v>0.82</v>
      </c>
      <c r="Y1379">
        <v>0</v>
      </c>
      <c r="Z1379">
        <v>0.95</v>
      </c>
      <c r="AA1379">
        <v>0</v>
      </c>
      <c r="AB1379">
        <v>0</v>
      </c>
      <c r="AC1379">
        <v>0</v>
      </c>
      <c r="AD1379">
        <v>1</v>
      </c>
      <c r="AE1379">
        <v>0</v>
      </c>
      <c r="AF1379" t="s">
        <v>133</v>
      </c>
      <c r="AG1379">
        <v>1.0249999999999999</v>
      </c>
      <c r="AH1379">
        <v>2</v>
      </c>
      <c r="AI1379">
        <v>35869427</v>
      </c>
      <c r="AJ1379">
        <v>1423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>
      <c r="A1380">
        <f>ROW(Source!A1311)</f>
        <v>1311</v>
      </c>
      <c r="B1380">
        <v>35869436</v>
      </c>
      <c r="C1380">
        <v>35869423</v>
      </c>
      <c r="D1380">
        <v>29174661</v>
      </c>
      <c r="E1380">
        <v>1</v>
      </c>
      <c r="F1380">
        <v>1</v>
      </c>
      <c r="G1380">
        <v>1</v>
      </c>
      <c r="H1380">
        <v>2</v>
      </c>
      <c r="I1380" t="s">
        <v>618</v>
      </c>
      <c r="J1380" t="s">
        <v>619</v>
      </c>
      <c r="K1380" t="s">
        <v>620</v>
      </c>
      <c r="L1380">
        <v>1368</v>
      </c>
      <c r="N1380">
        <v>1011</v>
      </c>
      <c r="O1380" t="s">
        <v>567</v>
      </c>
      <c r="P1380" t="s">
        <v>567</v>
      </c>
      <c r="Q1380">
        <v>1</v>
      </c>
      <c r="X1380">
        <v>2.7</v>
      </c>
      <c r="Y1380">
        <v>0</v>
      </c>
      <c r="Z1380">
        <v>2.09</v>
      </c>
      <c r="AA1380">
        <v>0</v>
      </c>
      <c r="AB1380">
        <v>0</v>
      </c>
      <c r="AC1380">
        <v>0</v>
      </c>
      <c r="AD1380">
        <v>1</v>
      </c>
      <c r="AE1380">
        <v>0</v>
      </c>
      <c r="AF1380" t="s">
        <v>133</v>
      </c>
      <c r="AG1380">
        <v>3.375</v>
      </c>
      <c r="AH1380">
        <v>2</v>
      </c>
      <c r="AI1380">
        <v>35869428</v>
      </c>
      <c r="AJ1380">
        <v>1424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>
      <c r="A1381">
        <f>ROW(Source!A1311)</f>
        <v>1311</v>
      </c>
      <c r="B1381">
        <v>35869437</v>
      </c>
      <c r="C1381">
        <v>35869423</v>
      </c>
      <c r="D1381">
        <v>29174913</v>
      </c>
      <c r="E1381">
        <v>1</v>
      </c>
      <c r="F1381">
        <v>1</v>
      </c>
      <c r="G1381">
        <v>1</v>
      </c>
      <c r="H1381">
        <v>2</v>
      </c>
      <c r="I1381" t="s">
        <v>578</v>
      </c>
      <c r="J1381" t="s">
        <v>579</v>
      </c>
      <c r="K1381" t="s">
        <v>580</v>
      </c>
      <c r="L1381">
        <v>1368</v>
      </c>
      <c r="N1381">
        <v>1011</v>
      </c>
      <c r="O1381" t="s">
        <v>567</v>
      </c>
      <c r="P1381" t="s">
        <v>567</v>
      </c>
      <c r="Q1381">
        <v>1</v>
      </c>
      <c r="X1381">
        <v>0.84</v>
      </c>
      <c r="Y1381">
        <v>0</v>
      </c>
      <c r="Z1381">
        <v>87.17</v>
      </c>
      <c r="AA1381">
        <v>11.6</v>
      </c>
      <c r="AB1381">
        <v>0</v>
      </c>
      <c r="AC1381">
        <v>0</v>
      </c>
      <c r="AD1381">
        <v>1</v>
      </c>
      <c r="AE1381">
        <v>0</v>
      </c>
      <c r="AF1381" t="s">
        <v>133</v>
      </c>
      <c r="AG1381">
        <v>1.05</v>
      </c>
      <c r="AH1381">
        <v>2</v>
      </c>
      <c r="AI1381">
        <v>35869429</v>
      </c>
      <c r="AJ1381">
        <v>1425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>
      <c r="A1382">
        <f>ROW(Source!A1311)</f>
        <v>1311</v>
      </c>
      <c r="B1382">
        <v>35869438</v>
      </c>
      <c r="C1382">
        <v>35869423</v>
      </c>
      <c r="D1382">
        <v>29114332</v>
      </c>
      <c r="E1382">
        <v>1</v>
      </c>
      <c r="F1382">
        <v>1</v>
      </c>
      <c r="G1382">
        <v>1</v>
      </c>
      <c r="H1382">
        <v>3</v>
      </c>
      <c r="I1382" t="s">
        <v>603</v>
      </c>
      <c r="J1382" t="s">
        <v>604</v>
      </c>
      <c r="K1382" t="s">
        <v>605</v>
      </c>
      <c r="L1382">
        <v>1348</v>
      </c>
      <c r="N1382">
        <v>1009</v>
      </c>
      <c r="O1382" t="s">
        <v>30</v>
      </c>
      <c r="P1382" t="s">
        <v>30</v>
      </c>
      <c r="Q1382">
        <v>1000</v>
      </c>
      <c r="X1382">
        <v>1.23E-2</v>
      </c>
      <c r="Y1382">
        <v>11978</v>
      </c>
      <c r="Z1382">
        <v>0</v>
      </c>
      <c r="AA1382">
        <v>0</v>
      </c>
      <c r="AB1382">
        <v>0</v>
      </c>
      <c r="AC1382">
        <v>0</v>
      </c>
      <c r="AD1382">
        <v>1</v>
      </c>
      <c r="AE1382">
        <v>0</v>
      </c>
      <c r="AF1382" t="s">
        <v>3</v>
      </c>
      <c r="AG1382">
        <v>1.23E-2</v>
      </c>
      <c r="AH1382">
        <v>2</v>
      </c>
      <c r="AI1382">
        <v>35869430</v>
      </c>
      <c r="AJ1382">
        <v>1426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>
      <c r="A1383">
        <f>ROW(Source!A1311)</f>
        <v>1311</v>
      </c>
      <c r="B1383">
        <v>35869439</v>
      </c>
      <c r="C1383">
        <v>35869423</v>
      </c>
      <c r="D1383">
        <v>29130788</v>
      </c>
      <c r="E1383">
        <v>1</v>
      </c>
      <c r="F1383">
        <v>1</v>
      </c>
      <c r="G1383">
        <v>1</v>
      </c>
      <c r="H1383">
        <v>3</v>
      </c>
      <c r="I1383" t="s">
        <v>621</v>
      </c>
      <c r="J1383" t="s">
        <v>622</v>
      </c>
      <c r="K1383" t="s">
        <v>623</v>
      </c>
      <c r="L1383">
        <v>1339</v>
      </c>
      <c r="N1383">
        <v>1007</v>
      </c>
      <c r="O1383" t="s">
        <v>617</v>
      </c>
      <c r="P1383" t="s">
        <v>617</v>
      </c>
      <c r="Q1383">
        <v>1</v>
      </c>
      <c r="X1383">
        <v>2.88</v>
      </c>
      <c r="Y1383">
        <v>2156.0100000000002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0</v>
      </c>
      <c r="AF1383" t="s">
        <v>3</v>
      </c>
      <c r="AG1383">
        <v>2.88</v>
      </c>
      <c r="AH1383">
        <v>2</v>
      </c>
      <c r="AI1383">
        <v>35869431</v>
      </c>
      <c r="AJ1383">
        <v>1427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>
      <c r="A1384">
        <f>ROW(Source!A1312)</f>
        <v>1312</v>
      </c>
      <c r="B1384">
        <v>35869448</v>
      </c>
      <c r="C1384">
        <v>35869440</v>
      </c>
      <c r="D1384">
        <v>18408291</v>
      </c>
      <c r="E1384">
        <v>1</v>
      </c>
      <c r="F1384">
        <v>1</v>
      </c>
      <c r="G1384">
        <v>1</v>
      </c>
      <c r="H1384">
        <v>1</v>
      </c>
      <c r="I1384" t="s">
        <v>606</v>
      </c>
      <c r="J1384" t="s">
        <v>3</v>
      </c>
      <c r="K1384" t="s">
        <v>607</v>
      </c>
      <c r="L1384">
        <v>1369</v>
      </c>
      <c r="N1384">
        <v>1013</v>
      </c>
      <c r="O1384" t="s">
        <v>561</v>
      </c>
      <c r="P1384" t="s">
        <v>561</v>
      </c>
      <c r="Q1384">
        <v>1</v>
      </c>
      <c r="X1384">
        <v>31.26</v>
      </c>
      <c r="Y1384">
        <v>0</v>
      </c>
      <c r="Z1384">
        <v>0</v>
      </c>
      <c r="AA1384">
        <v>0</v>
      </c>
      <c r="AB1384">
        <v>8.17</v>
      </c>
      <c r="AC1384">
        <v>0</v>
      </c>
      <c r="AD1384">
        <v>1</v>
      </c>
      <c r="AE1384">
        <v>1</v>
      </c>
      <c r="AF1384" t="s">
        <v>134</v>
      </c>
      <c r="AG1384">
        <v>35.948999999999998</v>
      </c>
      <c r="AH1384">
        <v>2</v>
      </c>
      <c r="AI1384">
        <v>35869441</v>
      </c>
      <c r="AJ1384">
        <v>1428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>
      <c r="A1385">
        <f>ROW(Source!A1312)</f>
        <v>1312</v>
      </c>
      <c r="B1385">
        <v>35869449</v>
      </c>
      <c r="C1385">
        <v>35869440</v>
      </c>
      <c r="D1385">
        <v>121548</v>
      </c>
      <c r="E1385">
        <v>1</v>
      </c>
      <c r="F1385">
        <v>1</v>
      </c>
      <c r="G1385">
        <v>1</v>
      </c>
      <c r="H1385">
        <v>1</v>
      </c>
      <c r="I1385" t="s">
        <v>35</v>
      </c>
      <c r="J1385" t="s">
        <v>3</v>
      </c>
      <c r="K1385" t="s">
        <v>562</v>
      </c>
      <c r="L1385">
        <v>608254</v>
      </c>
      <c r="N1385">
        <v>1013</v>
      </c>
      <c r="O1385" t="s">
        <v>563</v>
      </c>
      <c r="P1385" t="s">
        <v>563</v>
      </c>
      <c r="Q1385">
        <v>1</v>
      </c>
      <c r="X1385">
        <v>6.7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1</v>
      </c>
      <c r="AE1385">
        <v>2</v>
      </c>
      <c r="AF1385" t="s">
        <v>133</v>
      </c>
      <c r="AG1385">
        <v>8.375</v>
      </c>
      <c r="AH1385">
        <v>2</v>
      </c>
      <c r="AI1385">
        <v>35869442</v>
      </c>
      <c r="AJ1385">
        <v>1429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>
      <c r="A1386">
        <f>ROW(Source!A1312)</f>
        <v>1312</v>
      </c>
      <c r="B1386">
        <v>35869450</v>
      </c>
      <c r="C1386">
        <v>35869440</v>
      </c>
      <c r="D1386">
        <v>29172710</v>
      </c>
      <c r="E1386">
        <v>1</v>
      </c>
      <c r="F1386">
        <v>1</v>
      </c>
      <c r="G1386">
        <v>1</v>
      </c>
      <c r="H1386">
        <v>2</v>
      </c>
      <c r="I1386" t="s">
        <v>570</v>
      </c>
      <c r="J1386" t="s">
        <v>571</v>
      </c>
      <c r="K1386" t="s">
        <v>572</v>
      </c>
      <c r="L1386">
        <v>1368</v>
      </c>
      <c r="N1386">
        <v>1011</v>
      </c>
      <c r="O1386" t="s">
        <v>567</v>
      </c>
      <c r="P1386" t="s">
        <v>567</v>
      </c>
      <c r="Q1386">
        <v>1</v>
      </c>
      <c r="X1386">
        <v>6.7</v>
      </c>
      <c r="Y1386">
        <v>0</v>
      </c>
      <c r="Z1386">
        <v>46.56</v>
      </c>
      <c r="AA1386">
        <v>10.06</v>
      </c>
      <c r="AB1386">
        <v>0</v>
      </c>
      <c r="AC1386">
        <v>0</v>
      </c>
      <c r="AD1386">
        <v>1</v>
      </c>
      <c r="AE1386">
        <v>0</v>
      </c>
      <c r="AF1386" t="s">
        <v>133</v>
      </c>
      <c r="AG1386">
        <v>8.375</v>
      </c>
      <c r="AH1386">
        <v>2</v>
      </c>
      <c r="AI1386">
        <v>35869443</v>
      </c>
      <c r="AJ1386">
        <v>1430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>
      <c r="A1387">
        <f>ROW(Source!A1312)</f>
        <v>1312</v>
      </c>
      <c r="B1387">
        <v>35869451</v>
      </c>
      <c r="C1387">
        <v>35869440</v>
      </c>
      <c r="D1387">
        <v>29173472</v>
      </c>
      <c r="E1387">
        <v>1</v>
      </c>
      <c r="F1387">
        <v>1</v>
      </c>
      <c r="G1387">
        <v>1</v>
      </c>
      <c r="H1387">
        <v>2</v>
      </c>
      <c r="I1387" t="s">
        <v>624</v>
      </c>
      <c r="J1387" t="s">
        <v>625</v>
      </c>
      <c r="K1387" t="s">
        <v>626</v>
      </c>
      <c r="L1387">
        <v>1368</v>
      </c>
      <c r="N1387">
        <v>1011</v>
      </c>
      <c r="O1387" t="s">
        <v>567</v>
      </c>
      <c r="P1387" t="s">
        <v>567</v>
      </c>
      <c r="Q1387">
        <v>1</v>
      </c>
      <c r="X1387">
        <v>11</v>
      </c>
      <c r="Y1387">
        <v>0</v>
      </c>
      <c r="Z1387">
        <v>3</v>
      </c>
      <c r="AA1387">
        <v>0</v>
      </c>
      <c r="AB1387">
        <v>0</v>
      </c>
      <c r="AC1387">
        <v>0</v>
      </c>
      <c r="AD1387">
        <v>1</v>
      </c>
      <c r="AE1387">
        <v>0</v>
      </c>
      <c r="AF1387" t="s">
        <v>133</v>
      </c>
      <c r="AG1387">
        <v>13.75</v>
      </c>
      <c r="AH1387">
        <v>2</v>
      </c>
      <c r="AI1387">
        <v>35869444</v>
      </c>
      <c r="AJ1387">
        <v>1431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>
      <c r="A1388">
        <f>ROW(Source!A1312)</f>
        <v>1312</v>
      </c>
      <c r="B1388">
        <v>35869452</v>
      </c>
      <c r="C1388">
        <v>35869440</v>
      </c>
      <c r="D1388">
        <v>29174913</v>
      </c>
      <c r="E1388">
        <v>1</v>
      </c>
      <c r="F1388">
        <v>1</v>
      </c>
      <c r="G1388">
        <v>1</v>
      </c>
      <c r="H1388">
        <v>2</v>
      </c>
      <c r="I1388" t="s">
        <v>578</v>
      </c>
      <c r="J1388" t="s">
        <v>579</v>
      </c>
      <c r="K1388" t="s">
        <v>580</v>
      </c>
      <c r="L1388">
        <v>1368</v>
      </c>
      <c r="N1388">
        <v>1011</v>
      </c>
      <c r="O1388" t="s">
        <v>567</v>
      </c>
      <c r="P1388" t="s">
        <v>567</v>
      </c>
      <c r="Q1388">
        <v>1</v>
      </c>
      <c r="X1388">
        <v>0.35</v>
      </c>
      <c r="Y1388">
        <v>0</v>
      </c>
      <c r="Z1388">
        <v>87.17</v>
      </c>
      <c r="AA1388">
        <v>11.6</v>
      </c>
      <c r="AB1388">
        <v>0</v>
      </c>
      <c r="AC1388">
        <v>0</v>
      </c>
      <c r="AD1388">
        <v>1</v>
      </c>
      <c r="AE1388">
        <v>0</v>
      </c>
      <c r="AF1388" t="s">
        <v>133</v>
      </c>
      <c r="AG1388">
        <v>0.4375</v>
      </c>
      <c r="AH1388">
        <v>2</v>
      </c>
      <c r="AI1388">
        <v>35869445</v>
      </c>
      <c r="AJ1388">
        <v>1432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>
      <c r="A1389">
        <f>ROW(Source!A1312)</f>
        <v>1312</v>
      </c>
      <c r="B1389">
        <v>35869453</v>
      </c>
      <c r="C1389">
        <v>35869440</v>
      </c>
      <c r="D1389">
        <v>29114687</v>
      </c>
      <c r="E1389">
        <v>1</v>
      </c>
      <c r="F1389">
        <v>1</v>
      </c>
      <c r="G1389">
        <v>1</v>
      </c>
      <c r="H1389">
        <v>3</v>
      </c>
      <c r="I1389" t="s">
        <v>627</v>
      </c>
      <c r="J1389" t="s">
        <v>628</v>
      </c>
      <c r="K1389" t="s">
        <v>629</v>
      </c>
      <c r="L1389">
        <v>1348</v>
      </c>
      <c r="N1389">
        <v>1009</v>
      </c>
      <c r="O1389" t="s">
        <v>30</v>
      </c>
      <c r="P1389" t="s">
        <v>30</v>
      </c>
      <c r="Q1389">
        <v>1000</v>
      </c>
      <c r="X1389">
        <v>1.8E-3</v>
      </c>
      <c r="Y1389">
        <v>16974</v>
      </c>
      <c r="Z1389">
        <v>0</v>
      </c>
      <c r="AA1389">
        <v>0</v>
      </c>
      <c r="AB1389">
        <v>0</v>
      </c>
      <c r="AC1389">
        <v>0</v>
      </c>
      <c r="AD1389">
        <v>1</v>
      </c>
      <c r="AE1389">
        <v>0</v>
      </c>
      <c r="AF1389" t="s">
        <v>3</v>
      </c>
      <c r="AG1389">
        <v>1.8E-3</v>
      </c>
      <c r="AH1389">
        <v>2</v>
      </c>
      <c r="AI1389">
        <v>35869446</v>
      </c>
      <c r="AJ1389">
        <v>1433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>
      <c r="A1390">
        <f>ROW(Source!A1312)</f>
        <v>1312</v>
      </c>
      <c r="B1390">
        <v>35869454</v>
      </c>
      <c r="C1390">
        <v>35869440</v>
      </c>
      <c r="D1390">
        <v>29115292</v>
      </c>
      <c r="E1390">
        <v>1</v>
      </c>
      <c r="F1390">
        <v>1</v>
      </c>
      <c r="G1390">
        <v>1</v>
      </c>
      <c r="H1390">
        <v>3</v>
      </c>
      <c r="I1390" t="s">
        <v>630</v>
      </c>
      <c r="J1390" t="s">
        <v>631</v>
      </c>
      <c r="K1390" t="s">
        <v>632</v>
      </c>
      <c r="L1390">
        <v>1339</v>
      </c>
      <c r="N1390">
        <v>1007</v>
      </c>
      <c r="O1390" t="s">
        <v>617</v>
      </c>
      <c r="P1390" t="s">
        <v>617</v>
      </c>
      <c r="Q1390">
        <v>1</v>
      </c>
      <c r="X1390">
        <v>1.24</v>
      </c>
      <c r="Y1390">
        <v>4478.33</v>
      </c>
      <c r="Z1390">
        <v>0</v>
      </c>
      <c r="AA1390">
        <v>0</v>
      </c>
      <c r="AB1390">
        <v>0</v>
      </c>
      <c r="AC1390">
        <v>0</v>
      </c>
      <c r="AD1390">
        <v>1</v>
      </c>
      <c r="AE1390">
        <v>0</v>
      </c>
      <c r="AF1390" t="s">
        <v>3</v>
      </c>
      <c r="AG1390">
        <v>1.24</v>
      </c>
      <c r="AH1390">
        <v>2</v>
      </c>
      <c r="AI1390">
        <v>35869447</v>
      </c>
      <c r="AJ1390">
        <v>1434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>
      <c r="A1391">
        <f>ROW(Source!A1313)</f>
        <v>1313</v>
      </c>
      <c r="B1391">
        <v>35869464</v>
      </c>
      <c r="C1391">
        <v>35869455</v>
      </c>
      <c r="D1391">
        <v>18410542</v>
      </c>
      <c r="E1391">
        <v>1</v>
      </c>
      <c r="F1391">
        <v>1</v>
      </c>
      <c r="G1391">
        <v>1</v>
      </c>
      <c r="H1391">
        <v>1</v>
      </c>
      <c r="I1391" t="s">
        <v>807</v>
      </c>
      <c r="J1391" t="s">
        <v>3</v>
      </c>
      <c r="K1391" t="s">
        <v>808</v>
      </c>
      <c r="L1391">
        <v>1369</v>
      </c>
      <c r="N1391">
        <v>1013</v>
      </c>
      <c r="O1391" t="s">
        <v>561</v>
      </c>
      <c r="P1391" t="s">
        <v>561</v>
      </c>
      <c r="Q1391">
        <v>1</v>
      </c>
      <c r="X1391">
        <v>31.41</v>
      </c>
      <c r="Y1391">
        <v>0</v>
      </c>
      <c r="Z1391">
        <v>0</v>
      </c>
      <c r="AA1391">
        <v>0</v>
      </c>
      <c r="AB1391">
        <v>8.31</v>
      </c>
      <c r="AC1391">
        <v>0</v>
      </c>
      <c r="AD1391">
        <v>1</v>
      </c>
      <c r="AE1391">
        <v>1</v>
      </c>
      <c r="AF1391" t="s">
        <v>134</v>
      </c>
      <c r="AG1391">
        <v>36.121499999999997</v>
      </c>
      <c r="AH1391">
        <v>2</v>
      </c>
      <c r="AI1391">
        <v>35869457</v>
      </c>
      <c r="AJ1391">
        <v>1435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>
      <c r="A1392">
        <f>ROW(Source!A1313)</f>
        <v>1313</v>
      </c>
      <c r="B1392">
        <v>35869465</v>
      </c>
      <c r="C1392">
        <v>35869455</v>
      </c>
      <c r="D1392">
        <v>121548</v>
      </c>
      <c r="E1392">
        <v>1</v>
      </c>
      <c r="F1392">
        <v>1</v>
      </c>
      <c r="G1392">
        <v>1</v>
      </c>
      <c r="H1392">
        <v>1</v>
      </c>
      <c r="I1392" t="s">
        <v>35</v>
      </c>
      <c r="J1392" t="s">
        <v>3</v>
      </c>
      <c r="K1392" t="s">
        <v>562</v>
      </c>
      <c r="L1392">
        <v>608254</v>
      </c>
      <c r="N1392">
        <v>1013</v>
      </c>
      <c r="O1392" t="s">
        <v>563</v>
      </c>
      <c r="P1392" t="s">
        <v>563</v>
      </c>
      <c r="Q1392">
        <v>1</v>
      </c>
      <c r="X1392">
        <v>0.34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1</v>
      </c>
      <c r="AE1392">
        <v>2</v>
      </c>
      <c r="AF1392" t="s">
        <v>133</v>
      </c>
      <c r="AG1392">
        <v>0.42500000000000004</v>
      </c>
      <c r="AH1392">
        <v>2</v>
      </c>
      <c r="AI1392">
        <v>35869458</v>
      </c>
      <c r="AJ1392">
        <v>1436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>
      <c r="A1393">
        <f>ROW(Source!A1313)</f>
        <v>1313</v>
      </c>
      <c r="B1393">
        <v>35869466</v>
      </c>
      <c r="C1393">
        <v>35869455</v>
      </c>
      <c r="D1393">
        <v>29172556</v>
      </c>
      <c r="E1393">
        <v>1</v>
      </c>
      <c r="F1393">
        <v>1</v>
      </c>
      <c r="G1393">
        <v>1</v>
      </c>
      <c r="H1393">
        <v>2</v>
      </c>
      <c r="I1393" t="s">
        <v>564</v>
      </c>
      <c r="J1393" t="s">
        <v>565</v>
      </c>
      <c r="K1393" t="s">
        <v>566</v>
      </c>
      <c r="L1393">
        <v>1368</v>
      </c>
      <c r="N1393">
        <v>1011</v>
      </c>
      <c r="O1393" t="s">
        <v>567</v>
      </c>
      <c r="P1393" t="s">
        <v>567</v>
      </c>
      <c r="Q1393">
        <v>1</v>
      </c>
      <c r="X1393">
        <v>0.34</v>
      </c>
      <c r="Y1393">
        <v>0</v>
      </c>
      <c r="Z1393">
        <v>31.26</v>
      </c>
      <c r="AA1393">
        <v>13.5</v>
      </c>
      <c r="AB1393">
        <v>0</v>
      </c>
      <c r="AC1393">
        <v>0</v>
      </c>
      <c r="AD1393">
        <v>1</v>
      </c>
      <c r="AE1393">
        <v>0</v>
      </c>
      <c r="AF1393" t="s">
        <v>133</v>
      </c>
      <c r="AG1393">
        <v>0.42500000000000004</v>
      </c>
      <c r="AH1393">
        <v>2</v>
      </c>
      <c r="AI1393">
        <v>35869459</v>
      </c>
      <c r="AJ1393">
        <v>1437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>
      <c r="A1394">
        <f>ROW(Source!A1313)</f>
        <v>1313</v>
      </c>
      <c r="B1394">
        <v>35869467</v>
      </c>
      <c r="C1394">
        <v>35869455</v>
      </c>
      <c r="D1394">
        <v>29174663</v>
      </c>
      <c r="E1394">
        <v>1</v>
      </c>
      <c r="F1394">
        <v>1</v>
      </c>
      <c r="G1394">
        <v>1</v>
      </c>
      <c r="H1394">
        <v>2</v>
      </c>
      <c r="I1394" t="s">
        <v>809</v>
      </c>
      <c r="J1394" t="s">
        <v>810</v>
      </c>
      <c r="K1394" t="s">
        <v>811</v>
      </c>
      <c r="L1394">
        <v>1368</v>
      </c>
      <c r="N1394">
        <v>1011</v>
      </c>
      <c r="O1394" t="s">
        <v>567</v>
      </c>
      <c r="P1394" t="s">
        <v>567</v>
      </c>
      <c r="Q1394">
        <v>1</v>
      </c>
      <c r="X1394">
        <v>5.3</v>
      </c>
      <c r="Y1394">
        <v>0</v>
      </c>
      <c r="Z1394">
        <v>3.4</v>
      </c>
      <c r="AA1394">
        <v>0</v>
      </c>
      <c r="AB1394">
        <v>0</v>
      </c>
      <c r="AC1394">
        <v>0</v>
      </c>
      <c r="AD1394">
        <v>1</v>
      </c>
      <c r="AE1394">
        <v>0</v>
      </c>
      <c r="AF1394" t="s">
        <v>133</v>
      </c>
      <c r="AG1394">
        <v>6.625</v>
      </c>
      <c r="AH1394">
        <v>2</v>
      </c>
      <c r="AI1394">
        <v>35869460</v>
      </c>
      <c r="AJ1394">
        <v>1438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>
      <c r="A1395">
        <f>ROW(Source!A1313)</f>
        <v>1313</v>
      </c>
      <c r="B1395">
        <v>35869468</v>
      </c>
      <c r="C1395">
        <v>35869455</v>
      </c>
      <c r="D1395">
        <v>29174913</v>
      </c>
      <c r="E1395">
        <v>1</v>
      </c>
      <c r="F1395">
        <v>1</v>
      </c>
      <c r="G1395">
        <v>1</v>
      </c>
      <c r="H1395">
        <v>2</v>
      </c>
      <c r="I1395" t="s">
        <v>578</v>
      </c>
      <c r="J1395" t="s">
        <v>579</v>
      </c>
      <c r="K1395" t="s">
        <v>580</v>
      </c>
      <c r="L1395">
        <v>1368</v>
      </c>
      <c r="N1395">
        <v>1011</v>
      </c>
      <c r="O1395" t="s">
        <v>567</v>
      </c>
      <c r="P1395" t="s">
        <v>567</v>
      </c>
      <c r="Q1395">
        <v>1</v>
      </c>
      <c r="X1395">
        <v>0.48</v>
      </c>
      <c r="Y1395">
        <v>0</v>
      </c>
      <c r="Z1395">
        <v>87.17</v>
      </c>
      <c r="AA1395">
        <v>11.6</v>
      </c>
      <c r="AB1395">
        <v>0</v>
      </c>
      <c r="AC1395">
        <v>0</v>
      </c>
      <c r="AD1395">
        <v>1</v>
      </c>
      <c r="AE1395">
        <v>0</v>
      </c>
      <c r="AF1395" t="s">
        <v>133</v>
      </c>
      <c r="AG1395">
        <v>0.6</v>
      </c>
      <c r="AH1395">
        <v>2</v>
      </c>
      <c r="AI1395">
        <v>35869461</v>
      </c>
      <c r="AJ1395">
        <v>1439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>
      <c r="A1396">
        <f>ROW(Source!A1313)</f>
        <v>1313</v>
      </c>
      <c r="B1396">
        <v>35869469</v>
      </c>
      <c r="C1396">
        <v>35869455</v>
      </c>
      <c r="D1396">
        <v>29110876</v>
      </c>
      <c r="E1396">
        <v>1</v>
      </c>
      <c r="F1396">
        <v>1</v>
      </c>
      <c r="G1396">
        <v>1</v>
      </c>
      <c r="H1396">
        <v>3</v>
      </c>
      <c r="I1396" t="s">
        <v>299</v>
      </c>
      <c r="J1396" t="s">
        <v>301</v>
      </c>
      <c r="K1396" t="s">
        <v>300</v>
      </c>
      <c r="L1396">
        <v>1327</v>
      </c>
      <c r="N1396">
        <v>1005</v>
      </c>
      <c r="O1396" t="s">
        <v>155</v>
      </c>
      <c r="P1396" t="s">
        <v>155</v>
      </c>
      <c r="Q1396">
        <v>1</v>
      </c>
      <c r="X1396">
        <v>102</v>
      </c>
      <c r="Y1396">
        <v>67.8</v>
      </c>
      <c r="Z1396">
        <v>0</v>
      </c>
      <c r="AA1396">
        <v>0</v>
      </c>
      <c r="AB1396">
        <v>0</v>
      </c>
      <c r="AC1396">
        <v>0</v>
      </c>
      <c r="AD1396">
        <v>1</v>
      </c>
      <c r="AE1396">
        <v>0</v>
      </c>
      <c r="AF1396" t="s">
        <v>3</v>
      </c>
      <c r="AG1396">
        <v>102</v>
      </c>
      <c r="AH1396">
        <v>2</v>
      </c>
      <c r="AI1396">
        <v>35869462</v>
      </c>
      <c r="AJ1396">
        <v>1440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>
      <c r="A1397">
        <f>ROW(Source!A1313)</f>
        <v>1313</v>
      </c>
      <c r="B1397">
        <v>35869470</v>
      </c>
      <c r="C1397">
        <v>35869455</v>
      </c>
      <c r="D1397">
        <v>29110762</v>
      </c>
      <c r="E1397">
        <v>1</v>
      </c>
      <c r="F1397">
        <v>1</v>
      </c>
      <c r="G1397">
        <v>1</v>
      </c>
      <c r="H1397">
        <v>3</v>
      </c>
      <c r="I1397" t="s">
        <v>640</v>
      </c>
      <c r="J1397" t="s">
        <v>812</v>
      </c>
      <c r="K1397" t="s">
        <v>642</v>
      </c>
      <c r="L1397">
        <v>1308</v>
      </c>
      <c r="N1397">
        <v>1003</v>
      </c>
      <c r="O1397" t="s">
        <v>65</v>
      </c>
      <c r="P1397" t="s">
        <v>65</v>
      </c>
      <c r="Q1397">
        <v>100</v>
      </c>
      <c r="X1397">
        <v>0.68</v>
      </c>
      <c r="Y1397">
        <v>99.4</v>
      </c>
      <c r="Z1397">
        <v>0</v>
      </c>
      <c r="AA1397">
        <v>0</v>
      </c>
      <c r="AB1397">
        <v>0</v>
      </c>
      <c r="AC1397">
        <v>0</v>
      </c>
      <c r="AD1397">
        <v>1</v>
      </c>
      <c r="AE1397">
        <v>0</v>
      </c>
      <c r="AF1397" t="s">
        <v>3</v>
      </c>
      <c r="AG1397">
        <v>0.68</v>
      </c>
      <c r="AH1397">
        <v>2</v>
      </c>
      <c r="AI1397">
        <v>35869463</v>
      </c>
      <c r="AJ1397">
        <v>1441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>
      <c r="A1398">
        <f>ROW(Source!A1316)</f>
        <v>1316</v>
      </c>
      <c r="B1398">
        <v>35869486</v>
      </c>
      <c r="C1398">
        <v>35869473</v>
      </c>
      <c r="D1398">
        <v>18413230</v>
      </c>
      <c r="E1398">
        <v>1</v>
      </c>
      <c r="F1398">
        <v>1</v>
      </c>
      <c r="G1398">
        <v>1</v>
      </c>
      <c r="H1398">
        <v>1</v>
      </c>
      <c r="I1398" t="s">
        <v>587</v>
      </c>
      <c r="J1398" t="s">
        <v>3</v>
      </c>
      <c r="K1398" t="s">
        <v>588</v>
      </c>
      <c r="L1398">
        <v>1369</v>
      </c>
      <c r="N1398">
        <v>1013</v>
      </c>
      <c r="O1398" t="s">
        <v>561</v>
      </c>
      <c r="P1398" t="s">
        <v>561</v>
      </c>
      <c r="Q1398">
        <v>1</v>
      </c>
      <c r="X1398">
        <v>6.66</v>
      </c>
      <c r="Y1398">
        <v>0</v>
      </c>
      <c r="Z1398">
        <v>0</v>
      </c>
      <c r="AA1398">
        <v>0</v>
      </c>
      <c r="AB1398">
        <v>9.18</v>
      </c>
      <c r="AC1398">
        <v>0</v>
      </c>
      <c r="AD1398">
        <v>1</v>
      </c>
      <c r="AE1398">
        <v>1</v>
      </c>
      <c r="AF1398" t="s">
        <v>134</v>
      </c>
      <c r="AG1398">
        <v>7.6589999999999998</v>
      </c>
      <c r="AH1398">
        <v>2</v>
      </c>
      <c r="AI1398">
        <v>35869474</v>
      </c>
      <c r="AJ1398">
        <v>1443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>
      <c r="A1399">
        <f>ROW(Source!A1316)</f>
        <v>1316</v>
      </c>
      <c r="B1399">
        <v>35869487</v>
      </c>
      <c r="C1399">
        <v>35869473</v>
      </c>
      <c r="D1399">
        <v>29173472</v>
      </c>
      <c r="E1399">
        <v>1</v>
      </c>
      <c r="F1399">
        <v>1</v>
      </c>
      <c r="G1399">
        <v>1</v>
      </c>
      <c r="H1399">
        <v>2</v>
      </c>
      <c r="I1399" t="s">
        <v>624</v>
      </c>
      <c r="J1399" t="s">
        <v>625</v>
      </c>
      <c r="K1399" t="s">
        <v>626</v>
      </c>
      <c r="L1399">
        <v>1368</v>
      </c>
      <c r="N1399">
        <v>1011</v>
      </c>
      <c r="O1399" t="s">
        <v>567</v>
      </c>
      <c r="P1399" t="s">
        <v>567</v>
      </c>
      <c r="Q1399">
        <v>1</v>
      </c>
      <c r="X1399">
        <v>2.0099999999999998</v>
      </c>
      <c r="Y1399">
        <v>0</v>
      </c>
      <c r="Z1399">
        <v>3</v>
      </c>
      <c r="AA1399">
        <v>0</v>
      </c>
      <c r="AB1399">
        <v>0</v>
      </c>
      <c r="AC1399">
        <v>0</v>
      </c>
      <c r="AD1399">
        <v>1</v>
      </c>
      <c r="AE1399">
        <v>0</v>
      </c>
      <c r="AF1399" t="s">
        <v>133</v>
      </c>
      <c r="AG1399">
        <v>2.5124999999999997</v>
      </c>
      <c r="AH1399">
        <v>2</v>
      </c>
      <c r="AI1399">
        <v>35869475</v>
      </c>
      <c r="AJ1399">
        <v>1444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>
      <c r="A1400">
        <f>ROW(Source!A1316)</f>
        <v>1316</v>
      </c>
      <c r="B1400">
        <v>35869488</v>
      </c>
      <c r="C1400">
        <v>35869473</v>
      </c>
      <c r="D1400">
        <v>29174500</v>
      </c>
      <c r="E1400">
        <v>1</v>
      </c>
      <c r="F1400">
        <v>1</v>
      </c>
      <c r="G1400">
        <v>1</v>
      </c>
      <c r="H1400">
        <v>2</v>
      </c>
      <c r="I1400" t="s">
        <v>646</v>
      </c>
      <c r="J1400" t="s">
        <v>647</v>
      </c>
      <c r="K1400" t="s">
        <v>648</v>
      </c>
      <c r="L1400">
        <v>1368</v>
      </c>
      <c r="N1400">
        <v>1011</v>
      </c>
      <c r="O1400" t="s">
        <v>567</v>
      </c>
      <c r="P1400" t="s">
        <v>567</v>
      </c>
      <c r="Q1400">
        <v>1</v>
      </c>
      <c r="X1400">
        <v>1.33</v>
      </c>
      <c r="Y1400">
        <v>0</v>
      </c>
      <c r="Z1400">
        <v>1.95</v>
      </c>
      <c r="AA1400">
        <v>0</v>
      </c>
      <c r="AB1400">
        <v>0</v>
      </c>
      <c r="AC1400">
        <v>0</v>
      </c>
      <c r="AD1400">
        <v>1</v>
      </c>
      <c r="AE1400">
        <v>0</v>
      </c>
      <c r="AF1400" t="s">
        <v>133</v>
      </c>
      <c r="AG1400">
        <v>1.6625000000000001</v>
      </c>
      <c r="AH1400">
        <v>2</v>
      </c>
      <c r="AI1400">
        <v>35869476</v>
      </c>
      <c r="AJ1400">
        <v>1445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>
      <c r="A1401">
        <f>ROW(Source!A1316)</f>
        <v>1316</v>
      </c>
      <c r="B1401">
        <v>35869489</v>
      </c>
      <c r="C1401">
        <v>35869473</v>
      </c>
      <c r="D1401">
        <v>29174913</v>
      </c>
      <c r="E1401">
        <v>1</v>
      </c>
      <c r="F1401">
        <v>1</v>
      </c>
      <c r="G1401">
        <v>1</v>
      </c>
      <c r="H1401">
        <v>2</v>
      </c>
      <c r="I1401" t="s">
        <v>578</v>
      </c>
      <c r="J1401" t="s">
        <v>579</v>
      </c>
      <c r="K1401" t="s">
        <v>580</v>
      </c>
      <c r="L1401">
        <v>1368</v>
      </c>
      <c r="N1401">
        <v>1011</v>
      </c>
      <c r="O1401" t="s">
        <v>567</v>
      </c>
      <c r="P1401" t="s">
        <v>567</v>
      </c>
      <c r="Q1401">
        <v>1</v>
      </c>
      <c r="X1401">
        <v>0.03</v>
      </c>
      <c r="Y1401">
        <v>0</v>
      </c>
      <c r="Z1401">
        <v>87.17</v>
      </c>
      <c r="AA1401">
        <v>11.6</v>
      </c>
      <c r="AB1401">
        <v>0</v>
      </c>
      <c r="AC1401">
        <v>0</v>
      </c>
      <c r="AD1401">
        <v>1</v>
      </c>
      <c r="AE1401">
        <v>0</v>
      </c>
      <c r="AF1401" t="s">
        <v>133</v>
      </c>
      <c r="AG1401">
        <v>3.7499999999999999E-2</v>
      </c>
      <c r="AH1401">
        <v>2</v>
      </c>
      <c r="AI1401">
        <v>35869477</v>
      </c>
      <c r="AJ1401">
        <v>1446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>
      <c r="A1402">
        <f>ROW(Source!A1316)</f>
        <v>1316</v>
      </c>
      <c r="B1402">
        <v>35869490</v>
      </c>
      <c r="C1402">
        <v>35869473</v>
      </c>
      <c r="D1402">
        <v>29114471</v>
      </c>
      <c r="E1402">
        <v>1</v>
      </c>
      <c r="F1402">
        <v>1</v>
      </c>
      <c r="G1402">
        <v>1</v>
      </c>
      <c r="H1402">
        <v>3</v>
      </c>
      <c r="I1402" t="s">
        <v>649</v>
      </c>
      <c r="J1402" t="s">
        <v>650</v>
      </c>
      <c r="K1402" t="s">
        <v>651</v>
      </c>
      <c r="L1402">
        <v>1358</v>
      </c>
      <c r="N1402">
        <v>1010</v>
      </c>
      <c r="O1402" t="s">
        <v>652</v>
      </c>
      <c r="P1402" t="s">
        <v>652</v>
      </c>
      <c r="Q1402">
        <v>10</v>
      </c>
      <c r="X1402">
        <v>26.3</v>
      </c>
      <c r="Y1402">
        <v>1.6</v>
      </c>
      <c r="Z1402">
        <v>0</v>
      </c>
      <c r="AA1402">
        <v>0</v>
      </c>
      <c r="AB1402">
        <v>0</v>
      </c>
      <c r="AC1402">
        <v>0</v>
      </c>
      <c r="AD1402">
        <v>1</v>
      </c>
      <c r="AE1402">
        <v>0</v>
      </c>
      <c r="AF1402" t="s">
        <v>3</v>
      </c>
      <c r="AG1402">
        <v>26.3</v>
      </c>
      <c r="AH1402">
        <v>2</v>
      </c>
      <c r="AI1402">
        <v>35869478</v>
      </c>
      <c r="AJ1402">
        <v>1447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>
      <c r="A1403">
        <f>ROW(Source!A1316)</f>
        <v>1316</v>
      </c>
      <c r="B1403">
        <v>35869491</v>
      </c>
      <c r="C1403">
        <v>35869473</v>
      </c>
      <c r="D1403">
        <v>29114305</v>
      </c>
      <c r="E1403">
        <v>1</v>
      </c>
      <c r="F1403">
        <v>1</v>
      </c>
      <c r="G1403">
        <v>1</v>
      </c>
      <c r="H1403">
        <v>3</v>
      </c>
      <c r="I1403" t="s">
        <v>653</v>
      </c>
      <c r="J1403" t="s">
        <v>654</v>
      </c>
      <c r="K1403" t="s">
        <v>655</v>
      </c>
      <c r="L1403">
        <v>1354</v>
      </c>
      <c r="N1403">
        <v>1010</v>
      </c>
      <c r="O1403" t="s">
        <v>237</v>
      </c>
      <c r="P1403" t="s">
        <v>237</v>
      </c>
      <c r="Q1403">
        <v>1</v>
      </c>
      <c r="X1403">
        <v>263</v>
      </c>
      <c r="Y1403">
        <v>0.12</v>
      </c>
      <c r="Z1403">
        <v>0</v>
      </c>
      <c r="AA1403">
        <v>0</v>
      </c>
      <c r="AB1403">
        <v>0</v>
      </c>
      <c r="AC1403">
        <v>0</v>
      </c>
      <c r="AD1403">
        <v>1</v>
      </c>
      <c r="AE1403">
        <v>0</v>
      </c>
      <c r="AF1403" t="s">
        <v>3</v>
      </c>
      <c r="AG1403">
        <v>263</v>
      </c>
      <c r="AH1403">
        <v>2</v>
      </c>
      <c r="AI1403">
        <v>35869479</v>
      </c>
      <c r="AJ1403">
        <v>1448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>
      <c r="A1404">
        <f>ROW(Source!A1316)</f>
        <v>1316</v>
      </c>
      <c r="B1404">
        <v>35869492</v>
      </c>
      <c r="C1404">
        <v>35869473</v>
      </c>
      <c r="D1404">
        <v>29111012</v>
      </c>
      <c r="E1404">
        <v>1</v>
      </c>
      <c r="F1404">
        <v>1</v>
      </c>
      <c r="G1404">
        <v>1</v>
      </c>
      <c r="H1404">
        <v>3</v>
      </c>
      <c r="I1404" t="s">
        <v>656</v>
      </c>
      <c r="J1404" t="s">
        <v>657</v>
      </c>
      <c r="K1404" t="s">
        <v>658</v>
      </c>
      <c r="L1404">
        <v>1354</v>
      </c>
      <c r="N1404">
        <v>1010</v>
      </c>
      <c r="O1404" t="s">
        <v>237</v>
      </c>
      <c r="P1404" t="s">
        <v>237</v>
      </c>
      <c r="Q1404">
        <v>1</v>
      </c>
      <c r="X1404">
        <v>7</v>
      </c>
      <c r="Y1404">
        <v>1.29</v>
      </c>
      <c r="Z1404">
        <v>0</v>
      </c>
      <c r="AA1404">
        <v>0</v>
      </c>
      <c r="AB1404">
        <v>0</v>
      </c>
      <c r="AC1404">
        <v>0</v>
      </c>
      <c r="AD1404">
        <v>1</v>
      </c>
      <c r="AE1404">
        <v>0</v>
      </c>
      <c r="AF1404" t="s">
        <v>3</v>
      </c>
      <c r="AG1404">
        <v>7</v>
      </c>
      <c r="AH1404">
        <v>2</v>
      </c>
      <c r="AI1404">
        <v>35869480</v>
      </c>
      <c r="AJ1404">
        <v>1449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>
      <c r="A1405">
        <f>ROW(Source!A1316)</f>
        <v>1316</v>
      </c>
      <c r="B1405">
        <v>35869493</v>
      </c>
      <c r="C1405">
        <v>35869473</v>
      </c>
      <c r="D1405">
        <v>29111013</v>
      </c>
      <c r="E1405">
        <v>1</v>
      </c>
      <c r="F1405">
        <v>1</v>
      </c>
      <c r="G1405">
        <v>1</v>
      </c>
      <c r="H1405">
        <v>3</v>
      </c>
      <c r="I1405" t="s">
        <v>659</v>
      </c>
      <c r="J1405" t="s">
        <v>660</v>
      </c>
      <c r="K1405" t="s">
        <v>661</v>
      </c>
      <c r="L1405">
        <v>1354</v>
      </c>
      <c r="N1405">
        <v>1010</v>
      </c>
      <c r="O1405" t="s">
        <v>237</v>
      </c>
      <c r="P1405" t="s">
        <v>237</v>
      </c>
      <c r="Q1405">
        <v>1</v>
      </c>
      <c r="X1405">
        <v>7</v>
      </c>
      <c r="Y1405">
        <v>1.29</v>
      </c>
      <c r="Z1405">
        <v>0</v>
      </c>
      <c r="AA1405">
        <v>0</v>
      </c>
      <c r="AB1405">
        <v>0</v>
      </c>
      <c r="AC1405">
        <v>0</v>
      </c>
      <c r="AD1405">
        <v>1</v>
      </c>
      <c r="AE1405">
        <v>0</v>
      </c>
      <c r="AF1405" t="s">
        <v>3</v>
      </c>
      <c r="AG1405">
        <v>7</v>
      </c>
      <c r="AH1405">
        <v>2</v>
      </c>
      <c r="AI1405">
        <v>35869481</v>
      </c>
      <c r="AJ1405">
        <v>1450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>
      <c r="A1406">
        <f>ROW(Source!A1316)</f>
        <v>1316</v>
      </c>
      <c r="B1406">
        <v>35869494</v>
      </c>
      <c r="C1406">
        <v>35869473</v>
      </c>
      <c r="D1406">
        <v>29111016</v>
      </c>
      <c r="E1406">
        <v>1</v>
      </c>
      <c r="F1406">
        <v>1</v>
      </c>
      <c r="G1406">
        <v>1</v>
      </c>
      <c r="H1406">
        <v>3</v>
      </c>
      <c r="I1406" t="s">
        <v>662</v>
      </c>
      <c r="J1406" t="s">
        <v>663</v>
      </c>
      <c r="K1406" t="s">
        <v>664</v>
      </c>
      <c r="L1406">
        <v>1354</v>
      </c>
      <c r="N1406">
        <v>1010</v>
      </c>
      <c r="O1406" t="s">
        <v>237</v>
      </c>
      <c r="P1406" t="s">
        <v>237</v>
      </c>
      <c r="Q1406">
        <v>1</v>
      </c>
      <c r="X1406">
        <v>40</v>
      </c>
      <c r="Y1406">
        <v>1.29</v>
      </c>
      <c r="Z1406">
        <v>0</v>
      </c>
      <c r="AA1406">
        <v>0</v>
      </c>
      <c r="AB1406">
        <v>0</v>
      </c>
      <c r="AC1406">
        <v>0</v>
      </c>
      <c r="AD1406">
        <v>1</v>
      </c>
      <c r="AE1406">
        <v>0</v>
      </c>
      <c r="AF1406" t="s">
        <v>3</v>
      </c>
      <c r="AG1406">
        <v>40</v>
      </c>
      <c r="AH1406">
        <v>2</v>
      </c>
      <c r="AI1406">
        <v>35869482</v>
      </c>
      <c r="AJ1406">
        <v>1451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>
      <c r="A1407">
        <f>ROW(Source!A1316)</f>
        <v>1316</v>
      </c>
      <c r="B1407">
        <v>35869495</v>
      </c>
      <c r="C1407">
        <v>35869473</v>
      </c>
      <c r="D1407">
        <v>29111019</v>
      </c>
      <c r="E1407">
        <v>1</v>
      </c>
      <c r="F1407">
        <v>1</v>
      </c>
      <c r="G1407">
        <v>1</v>
      </c>
      <c r="H1407">
        <v>3</v>
      </c>
      <c r="I1407" t="s">
        <v>665</v>
      </c>
      <c r="J1407" t="s">
        <v>666</v>
      </c>
      <c r="K1407" t="s">
        <v>667</v>
      </c>
      <c r="L1407">
        <v>1354</v>
      </c>
      <c r="N1407">
        <v>1010</v>
      </c>
      <c r="O1407" t="s">
        <v>237</v>
      </c>
      <c r="P1407" t="s">
        <v>237</v>
      </c>
      <c r="Q1407">
        <v>1</v>
      </c>
      <c r="X1407">
        <v>8</v>
      </c>
      <c r="Y1407">
        <v>0.63</v>
      </c>
      <c r="Z1407">
        <v>0</v>
      </c>
      <c r="AA1407">
        <v>0</v>
      </c>
      <c r="AB1407">
        <v>0</v>
      </c>
      <c r="AC1407">
        <v>0</v>
      </c>
      <c r="AD1407">
        <v>1</v>
      </c>
      <c r="AE1407">
        <v>0</v>
      </c>
      <c r="AF1407" t="s">
        <v>3</v>
      </c>
      <c r="AG1407">
        <v>8</v>
      </c>
      <c r="AH1407">
        <v>2</v>
      </c>
      <c r="AI1407">
        <v>35869483</v>
      </c>
      <c r="AJ1407">
        <v>1452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>
      <c r="A1408">
        <f>ROW(Source!A1316)</f>
        <v>1316</v>
      </c>
      <c r="B1408">
        <v>35869496</v>
      </c>
      <c r="C1408">
        <v>35869473</v>
      </c>
      <c r="D1408">
        <v>29111018</v>
      </c>
      <c r="E1408">
        <v>1</v>
      </c>
      <c r="F1408">
        <v>1</v>
      </c>
      <c r="G1408">
        <v>1</v>
      </c>
      <c r="H1408">
        <v>3</v>
      </c>
      <c r="I1408" t="s">
        <v>668</v>
      </c>
      <c r="J1408" t="s">
        <v>669</v>
      </c>
      <c r="K1408" t="s">
        <v>670</v>
      </c>
      <c r="L1408">
        <v>1354</v>
      </c>
      <c r="N1408">
        <v>1010</v>
      </c>
      <c r="O1408" t="s">
        <v>237</v>
      </c>
      <c r="P1408" t="s">
        <v>237</v>
      </c>
      <c r="Q1408">
        <v>1</v>
      </c>
      <c r="X1408">
        <v>8</v>
      </c>
      <c r="Y1408">
        <v>0.63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0</v>
      </c>
      <c r="AF1408" t="s">
        <v>3</v>
      </c>
      <c r="AG1408">
        <v>8</v>
      </c>
      <c r="AH1408">
        <v>2</v>
      </c>
      <c r="AI1408">
        <v>35869484</v>
      </c>
      <c r="AJ1408">
        <v>1453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>
      <c r="A1409">
        <f>ROW(Source!A1316)</f>
        <v>1316</v>
      </c>
      <c r="B1409">
        <v>35869497</v>
      </c>
      <c r="C1409">
        <v>35869473</v>
      </c>
      <c r="D1409">
        <v>29110997</v>
      </c>
      <c r="E1409">
        <v>1</v>
      </c>
      <c r="F1409">
        <v>1</v>
      </c>
      <c r="G1409">
        <v>1</v>
      </c>
      <c r="H1409">
        <v>3</v>
      </c>
      <c r="I1409" t="s">
        <v>671</v>
      </c>
      <c r="J1409" t="s">
        <v>672</v>
      </c>
      <c r="K1409" t="s">
        <v>673</v>
      </c>
      <c r="L1409">
        <v>1301</v>
      </c>
      <c r="N1409">
        <v>1003</v>
      </c>
      <c r="O1409" t="s">
        <v>142</v>
      </c>
      <c r="P1409" t="s">
        <v>142</v>
      </c>
      <c r="Q1409">
        <v>1</v>
      </c>
      <c r="X1409">
        <v>101</v>
      </c>
      <c r="Y1409">
        <v>12.3</v>
      </c>
      <c r="Z1409">
        <v>0</v>
      </c>
      <c r="AA1409">
        <v>0</v>
      </c>
      <c r="AB1409">
        <v>0</v>
      </c>
      <c r="AC1409">
        <v>0</v>
      </c>
      <c r="AD1409">
        <v>1</v>
      </c>
      <c r="AE1409">
        <v>0</v>
      </c>
      <c r="AF1409" t="s">
        <v>3</v>
      </c>
      <c r="AG1409">
        <v>101</v>
      </c>
      <c r="AH1409">
        <v>2</v>
      </c>
      <c r="AI1409">
        <v>35869485</v>
      </c>
      <c r="AJ1409">
        <v>1454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>
      <c r="A1410">
        <f>ROW(Source!A1317)</f>
        <v>1317</v>
      </c>
      <c r="B1410">
        <v>35869518</v>
      </c>
      <c r="C1410">
        <v>35869498</v>
      </c>
      <c r="D1410">
        <v>18409850</v>
      </c>
      <c r="E1410">
        <v>1</v>
      </c>
      <c r="F1410">
        <v>1</v>
      </c>
      <c r="G1410">
        <v>1</v>
      </c>
      <c r="H1410">
        <v>1</v>
      </c>
      <c r="I1410" t="s">
        <v>674</v>
      </c>
      <c r="J1410" t="s">
        <v>3</v>
      </c>
      <c r="K1410" t="s">
        <v>675</v>
      </c>
      <c r="L1410">
        <v>1369</v>
      </c>
      <c r="N1410">
        <v>1013</v>
      </c>
      <c r="O1410" t="s">
        <v>561</v>
      </c>
      <c r="P1410" t="s">
        <v>561</v>
      </c>
      <c r="Q1410">
        <v>1</v>
      </c>
      <c r="X1410">
        <v>89</v>
      </c>
      <c r="Y1410">
        <v>0</v>
      </c>
      <c r="Z1410">
        <v>0</v>
      </c>
      <c r="AA1410">
        <v>0</v>
      </c>
      <c r="AB1410">
        <v>9.07</v>
      </c>
      <c r="AC1410">
        <v>0</v>
      </c>
      <c r="AD1410">
        <v>1</v>
      </c>
      <c r="AE1410">
        <v>1</v>
      </c>
      <c r="AF1410" t="s">
        <v>134</v>
      </c>
      <c r="AG1410">
        <v>102.35</v>
      </c>
      <c r="AH1410">
        <v>2</v>
      </c>
      <c r="AI1410">
        <v>35869499</v>
      </c>
      <c r="AJ1410">
        <v>1455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>
      <c r="A1411">
        <f>ROW(Source!A1317)</f>
        <v>1317</v>
      </c>
      <c r="B1411">
        <v>35869519</v>
      </c>
      <c r="C1411">
        <v>35869498</v>
      </c>
      <c r="D1411">
        <v>29173472</v>
      </c>
      <c r="E1411">
        <v>1</v>
      </c>
      <c r="F1411">
        <v>1</v>
      </c>
      <c r="G1411">
        <v>1</v>
      </c>
      <c r="H1411">
        <v>2</v>
      </c>
      <c r="I1411" t="s">
        <v>624</v>
      </c>
      <c r="J1411" t="s">
        <v>625</v>
      </c>
      <c r="K1411" t="s">
        <v>626</v>
      </c>
      <c r="L1411">
        <v>1368</v>
      </c>
      <c r="N1411">
        <v>1011</v>
      </c>
      <c r="O1411" t="s">
        <v>567</v>
      </c>
      <c r="P1411" t="s">
        <v>567</v>
      </c>
      <c r="Q1411">
        <v>1</v>
      </c>
      <c r="X1411">
        <v>2.16</v>
      </c>
      <c r="Y1411">
        <v>0</v>
      </c>
      <c r="Z1411">
        <v>3</v>
      </c>
      <c r="AA1411">
        <v>0</v>
      </c>
      <c r="AB1411">
        <v>0</v>
      </c>
      <c r="AC1411">
        <v>0</v>
      </c>
      <c r="AD1411">
        <v>1</v>
      </c>
      <c r="AE1411">
        <v>0</v>
      </c>
      <c r="AF1411" t="s">
        <v>133</v>
      </c>
      <c r="AG1411">
        <v>2.7</v>
      </c>
      <c r="AH1411">
        <v>2</v>
      </c>
      <c r="AI1411">
        <v>35869500</v>
      </c>
      <c r="AJ1411">
        <v>1456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>
      <c r="A1412">
        <f>ROW(Source!A1317)</f>
        <v>1317</v>
      </c>
      <c r="B1412">
        <v>35869520</v>
      </c>
      <c r="C1412">
        <v>35869498</v>
      </c>
      <c r="D1412">
        <v>29174538</v>
      </c>
      <c r="E1412">
        <v>1</v>
      </c>
      <c r="F1412">
        <v>1</v>
      </c>
      <c r="G1412">
        <v>1</v>
      </c>
      <c r="H1412">
        <v>2</v>
      </c>
      <c r="I1412" t="s">
        <v>676</v>
      </c>
      <c r="J1412" t="s">
        <v>677</v>
      </c>
      <c r="K1412" t="s">
        <v>678</v>
      </c>
      <c r="L1412">
        <v>1368</v>
      </c>
      <c r="N1412">
        <v>1011</v>
      </c>
      <c r="O1412" t="s">
        <v>567</v>
      </c>
      <c r="P1412" t="s">
        <v>567</v>
      </c>
      <c r="Q1412">
        <v>1</v>
      </c>
      <c r="X1412">
        <v>0.47</v>
      </c>
      <c r="Y1412">
        <v>0</v>
      </c>
      <c r="Z1412">
        <v>33.590000000000003</v>
      </c>
      <c r="AA1412">
        <v>0</v>
      </c>
      <c r="AB1412">
        <v>0</v>
      </c>
      <c r="AC1412">
        <v>0</v>
      </c>
      <c r="AD1412">
        <v>1</v>
      </c>
      <c r="AE1412">
        <v>0</v>
      </c>
      <c r="AF1412" t="s">
        <v>133</v>
      </c>
      <c r="AG1412">
        <v>0.58749999999999991</v>
      </c>
      <c r="AH1412">
        <v>2</v>
      </c>
      <c r="AI1412">
        <v>35869501</v>
      </c>
      <c r="AJ1412">
        <v>1457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>
      <c r="A1413">
        <f>ROW(Source!A1317)</f>
        <v>1317</v>
      </c>
      <c r="B1413">
        <v>35869521</v>
      </c>
      <c r="C1413">
        <v>35869498</v>
      </c>
      <c r="D1413">
        <v>29174580</v>
      </c>
      <c r="E1413">
        <v>1</v>
      </c>
      <c r="F1413">
        <v>1</v>
      </c>
      <c r="G1413">
        <v>1</v>
      </c>
      <c r="H1413">
        <v>2</v>
      </c>
      <c r="I1413" t="s">
        <v>679</v>
      </c>
      <c r="J1413" t="s">
        <v>680</v>
      </c>
      <c r="K1413" t="s">
        <v>681</v>
      </c>
      <c r="L1413">
        <v>1368</v>
      </c>
      <c r="N1413">
        <v>1011</v>
      </c>
      <c r="O1413" t="s">
        <v>567</v>
      </c>
      <c r="P1413" t="s">
        <v>567</v>
      </c>
      <c r="Q1413">
        <v>1</v>
      </c>
      <c r="X1413">
        <v>0.53</v>
      </c>
      <c r="Y1413">
        <v>0</v>
      </c>
      <c r="Z1413">
        <v>2.08</v>
      </c>
      <c r="AA1413">
        <v>0</v>
      </c>
      <c r="AB1413">
        <v>0</v>
      </c>
      <c r="AC1413">
        <v>0</v>
      </c>
      <c r="AD1413">
        <v>1</v>
      </c>
      <c r="AE1413">
        <v>0</v>
      </c>
      <c r="AF1413" t="s">
        <v>133</v>
      </c>
      <c r="AG1413">
        <v>0.66250000000000009</v>
      </c>
      <c r="AH1413">
        <v>2</v>
      </c>
      <c r="AI1413">
        <v>35869502</v>
      </c>
      <c r="AJ1413">
        <v>1458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>
      <c r="A1414">
        <f>ROW(Source!A1317)</f>
        <v>1317</v>
      </c>
      <c r="B1414">
        <v>35869522</v>
      </c>
      <c r="C1414">
        <v>35869498</v>
      </c>
      <c r="D1414">
        <v>29108656</v>
      </c>
      <c r="E1414">
        <v>1</v>
      </c>
      <c r="F1414">
        <v>1</v>
      </c>
      <c r="G1414">
        <v>1</v>
      </c>
      <c r="H1414">
        <v>3</v>
      </c>
      <c r="I1414" t="s">
        <v>682</v>
      </c>
      <c r="J1414" t="s">
        <v>683</v>
      </c>
      <c r="K1414" t="s">
        <v>684</v>
      </c>
      <c r="L1414">
        <v>1354</v>
      </c>
      <c r="N1414">
        <v>1010</v>
      </c>
      <c r="O1414" t="s">
        <v>237</v>
      </c>
      <c r="P1414" t="s">
        <v>237</v>
      </c>
      <c r="Q1414">
        <v>1</v>
      </c>
      <c r="X1414">
        <v>7</v>
      </c>
      <c r="Y1414">
        <v>13.87</v>
      </c>
      <c r="Z1414">
        <v>0</v>
      </c>
      <c r="AA1414">
        <v>0</v>
      </c>
      <c r="AB1414">
        <v>0</v>
      </c>
      <c r="AC1414">
        <v>0</v>
      </c>
      <c r="AD1414">
        <v>1</v>
      </c>
      <c r="AE1414">
        <v>0</v>
      </c>
      <c r="AF1414" t="s">
        <v>3</v>
      </c>
      <c r="AG1414">
        <v>7</v>
      </c>
      <c r="AH1414">
        <v>2</v>
      </c>
      <c r="AI1414">
        <v>35869503</v>
      </c>
      <c r="AJ1414">
        <v>1459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>
      <c r="A1415">
        <f>ROW(Source!A1317)</f>
        <v>1317</v>
      </c>
      <c r="B1415">
        <v>35869523</v>
      </c>
      <c r="C1415">
        <v>35869498</v>
      </c>
      <c r="D1415">
        <v>29109354</v>
      </c>
      <c r="E1415">
        <v>1</v>
      </c>
      <c r="F1415">
        <v>1</v>
      </c>
      <c r="G1415">
        <v>1</v>
      </c>
      <c r="H1415">
        <v>3</v>
      </c>
      <c r="I1415" t="s">
        <v>685</v>
      </c>
      <c r="J1415" t="s">
        <v>686</v>
      </c>
      <c r="K1415" t="s">
        <v>687</v>
      </c>
      <c r="L1415">
        <v>1346</v>
      </c>
      <c r="N1415">
        <v>1009</v>
      </c>
      <c r="O1415" t="s">
        <v>160</v>
      </c>
      <c r="P1415" t="s">
        <v>160</v>
      </c>
      <c r="Q1415">
        <v>1</v>
      </c>
      <c r="X1415">
        <v>10</v>
      </c>
      <c r="Y1415">
        <v>46.72</v>
      </c>
      <c r="Z1415">
        <v>0</v>
      </c>
      <c r="AA1415">
        <v>0</v>
      </c>
      <c r="AB1415">
        <v>0</v>
      </c>
      <c r="AC1415">
        <v>0</v>
      </c>
      <c r="AD1415">
        <v>1</v>
      </c>
      <c r="AE1415">
        <v>0</v>
      </c>
      <c r="AF1415" t="s">
        <v>3</v>
      </c>
      <c r="AG1415">
        <v>10</v>
      </c>
      <c r="AH1415">
        <v>2</v>
      </c>
      <c r="AI1415">
        <v>35869504</v>
      </c>
      <c r="AJ1415">
        <v>1460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>
      <c r="A1416">
        <f>ROW(Source!A1317)</f>
        <v>1317</v>
      </c>
      <c r="B1416">
        <v>35869524</v>
      </c>
      <c r="C1416">
        <v>35869498</v>
      </c>
      <c r="D1416">
        <v>29109414</v>
      </c>
      <c r="E1416">
        <v>1</v>
      </c>
      <c r="F1416">
        <v>1</v>
      </c>
      <c r="G1416">
        <v>1</v>
      </c>
      <c r="H1416">
        <v>3</v>
      </c>
      <c r="I1416" t="s">
        <v>688</v>
      </c>
      <c r="J1416" t="s">
        <v>689</v>
      </c>
      <c r="K1416" t="s">
        <v>690</v>
      </c>
      <c r="L1416">
        <v>1346</v>
      </c>
      <c r="N1416">
        <v>1009</v>
      </c>
      <c r="O1416" t="s">
        <v>160</v>
      </c>
      <c r="P1416" t="s">
        <v>160</v>
      </c>
      <c r="Q1416">
        <v>1</v>
      </c>
      <c r="X1416">
        <v>119</v>
      </c>
      <c r="Y1416">
        <v>1.58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0</v>
      </c>
      <c r="AF1416" t="s">
        <v>3</v>
      </c>
      <c r="AG1416">
        <v>119</v>
      </c>
      <c r="AH1416">
        <v>2</v>
      </c>
      <c r="AI1416">
        <v>35869505</v>
      </c>
      <c r="AJ1416">
        <v>1461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>
      <c r="A1417">
        <f>ROW(Source!A1317)</f>
        <v>1317</v>
      </c>
      <c r="B1417">
        <v>35869525</v>
      </c>
      <c r="C1417">
        <v>35869498</v>
      </c>
      <c r="D1417">
        <v>29109781</v>
      </c>
      <c r="E1417">
        <v>1</v>
      </c>
      <c r="F1417">
        <v>1</v>
      </c>
      <c r="G1417">
        <v>1</v>
      </c>
      <c r="H1417">
        <v>3</v>
      </c>
      <c r="I1417" t="s">
        <v>691</v>
      </c>
      <c r="J1417" t="s">
        <v>692</v>
      </c>
      <c r="K1417" t="s">
        <v>693</v>
      </c>
      <c r="L1417">
        <v>1346</v>
      </c>
      <c r="N1417">
        <v>1009</v>
      </c>
      <c r="O1417" t="s">
        <v>160</v>
      </c>
      <c r="P1417" t="s">
        <v>160</v>
      </c>
      <c r="Q1417">
        <v>1</v>
      </c>
      <c r="X1417">
        <v>9</v>
      </c>
      <c r="Y1417">
        <v>11.12</v>
      </c>
      <c r="Z1417">
        <v>0</v>
      </c>
      <c r="AA1417">
        <v>0</v>
      </c>
      <c r="AB1417">
        <v>0</v>
      </c>
      <c r="AC1417">
        <v>0</v>
      </c>
      <c r="AD1417">
        <v>1</v>
      </c>
      <c r="AE1417">
        <v>0</v>
      </c>
      <c r="AF1417" t="s">
        <v>3</v>
      </c>
      <c r="AG1417">
        <v>9</v>
      </c>
      <c r="AH1417">
        <v>2</v>
      </c>
      <c r="AI1417">
        <v>35869506</v>
      </c>
      <c r="AJ1417">
        <v>1462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>
      <c r="A1418">
        <f>ROW(Source!A1317)</f>
        <v>1317</v>
      </c>
      <c r="B1418">
        <v>35869526</v>
      </c>
      <c r="C1418">
        <v>35869498</v>
      </c>
      <c r="D1418">
        <v>29109782</v>
      </c>
      <c r="E1418">
        <v>1</v>
      </c>
      <c r="F1418">
        <v>1</v>
      </c>
      <c r="G1418">
        <v>1</v>
      </c>
      <c r="H1418">
        <v>3</v>
      </c>
      <c r="I1418" t="s">
        <v>694</v>
      </c>
      <c r="J1418" t="s">
        <v>695</v>
      </c>
      <c r="K1418" t="s">
        <v>696</v>
      </c>
      <c r="L1418">
        <v>1346</v>
      </c>
      <c r="N1418">
        <v>1009</v>
      </c>
      <c r="O1418" t="s">
        <v>160</v>
      </c>
      <c r="P1418" t="s">
        <v>160</v>
      </c>
      <c r="Q1418">
        <v>1</v>
      </c>
      <c r="X1418">
        <v>85</v>
      </c>
      <c r="Y1418">
        <v>4.3600000000000003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0</v>
      </c>
      <c r="AF1418" t="s">
        <v>3</v>
      </c>
      <c r="AG1418">
        <v>85</v>
      </c>
      <c r="AH1418">
        <v>2</v>
      </c>
      <c r="AI1418">
        <v>35869507</v>
      </c>
      <c r="AJ1418">
        <v>1463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>
      <c r="A1419">
        <f>ROW(Source!A1317)</f>
        <v>1317</v>
      </c>
      <c r="B1419">
        <v>35869527</v>
      </c>
      <c r="C1419">
        <v>35869498</v>
      </c>
      <c r="D1419">
        <v>29110699</v>
      </c>
      <c r="E1419">
        <v>1</v>
      </c>
      <c r="F1419">
        <v>1</v>
      </c>
      <c r="G1419">
        <v>1</v>
      </c>
      <c r="H1419">
        <v>3</v>
      </c>
      <c r="I1419" t="s">
        <v>697</v>
      </c>
      <c r="J1419" t="s">
        <v>698</v>
      </c>
      <c r="K1419" t="s">
        <v>699</v>
      </c>
      <c r="L1419">
        <v>1301</v>
      </c>
      <c r="N1419">
        <v>1003</v>
      </c>
      <c r="O1419" t="s">
        <v>142</v>
      </c>
      <c r="P1419" t="s">
        <v>142</v>
      </c>
      <c r="Q1419">
        <v>1</v>
      </c>
      <c r="X1419">
        <v>120</v>
      </c>
      <c r="Y1419">
        <v>0.17</v>
      </c>
      <c r="Z1419">
        <v>0</v>
      </c>
      <c r="AA1419">
        <v>0</v>
      </c>
      <c r="AB1419">
        <v>0</v>
      </c>
      <c r="AC1419">
        <v>0</v>
      </c>
      <c r="AD1419">
        <v>1</v>
      </c>
      <c r="AE1419">
        <v>0</v>
      </c>
      <c r="AF1419" t="s">
        <v>3</v>
      </c>
      <c r="AG1419">
        <v>120</v>
      </c>
      <c r="AH1419">
        <v>2</v>
      </c>
      <c r="AI1419">
        <v>35869508</v>
      </c>
      <c r="AJ1419">
        <v>1464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>
      <c r="A1420">
        <f>ROW(Source!A1317)</f>
        <v>1317</v>
      </c>
      <c r="B1420">
        <v>35869528</v>
      </c>
      <c r="C1420">
        <v>35869498</v>
      </c>
      <c r="D1420">
        <v>29110797</v>
      </c>
      <c r="E1420">
        <v>1</v>
      </c>
      <c r="F1420">
        <v>1</v>
      </c>
      <c r="G1420">
        <v>1</v>
      </c>
      <c r="H1420">
        <v>3</v>
      </c>
      <c r="I1420" t="s">
        <v>700</v>
      </c>
      <c r="J1420" t="s">
        <v>701</v>
      </c>
      <c r="K1420" t="s">
        <v>702</v>
      </c>
      <c r="L1420">
        <v>1301</v>
      </c>
      <c r="N1420">
        <v>1003</v>
      </c>
      <c r="O1420" t="s">
        <v>142</v>
      </c>
      <c r="P1420" t="s">
        <v>142</v>
      </c>
      <c r="Q1420">
        <v>1</v>
      </c>
      <c r="X1420">
        <v>82</v>
      </c>
      <c r="Y1420">
        <v>1.74</v>
      </c>
      <c r="Z1420">
        <v>0</v>
      </c>
      <c r="AA1420">
        <v>0</v>
      </c>
      <c r="AB1420">
        <v>0</v>
      </c>
      <c r="AC1420">
        <v>0</v>
      </c>
      <c r="AD1420">
        <v>1</v>
      </c>
      <c r="AE1420">
        <v>0</v>
      </c>
      <c r="AF1420" t="s">
        <v>3</v>
      </c>
      <c r="AG1420">
        <v>82</v>
      </c>
      <c r="AH1420">
        <v>2</v>
      </c>
      <c r="AI1420">
        <v>35869509</v>
      </c>
      <c r="AJ1420">
        <v>1465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>
      <c r="A1421">
        <f>ROW(Source!A1317)</f>
        <v>1317</v>
      </c>
      <c r="B1421">
        <v>35869529</v>
      </c>
      <c r="C1421">
        <v>35869498</v>
      </c>
      <c r="D1421">
        <v>29110815</v>
      </c>
      <c r="E1421">
        <v>1</v>
      </c>
      <c r="F1421">
        <v>1</v>
      </c>
      <c r="G1421">
        <v>1</v>
      </c>
      <c r="H1421">
        <v>3</v>
      </c>
      <c r="I1421" t="s">
        <v>703</v>
      </c>
      <c r="J1421" t="s">
        <v>704</v>
      </c>
      <c r="K1421" t="s">
        <v>705</v>
      </c>
      <c r="L1421">
        <v>1301</v>
      </c>
      <c r="N1421">
        <v>1003</v>
      </c>
      <c r="O1421" t="s">
        <v>142</v>
      </c>
      <c r="P1421" t="s">
        <v>142</v>
      </c>
      <c r="Q1421">
        <v>1</v>
      </c>
      <c r="X1421">
        <v>116</v>
      </c>
      <c r="Y1421">
        <v>0.85</v>
      </c>
      <c r="Z1421">
        <v>0</v>
      </c>
      <c r="AA1421">
        <v>0</v>
      </c>
      <c r="AB1421">
        <v>0</v>
      </c>
      <c r="AC1421">
        <v>0</v>
      </c>
      <c r="AD1421">
        <v>1</v>
      </c>
      <c r="AE1421">
        <v>0</v>
      </c>
      <c r="AF1421" t="s">
        <v>3</v>
      </c>
      <c r="AG1421">
        <v>116</v>
      </c>
      <c r="AH1421">
        <v>2</v>
      </c>
      <c r="AI1421">
        <v>35869510</v>
      </c>
      <c r="AJ1421">
        <v>1466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>
      <c r="A1422">
        <f>ROW(Source!A1317)</f>
        <v>1317</v>
      </c>
      <c r="B1422">
        <v>35869530</v>
      </c>
      <c r="C1422">
        <v>35869498</v>
      </c>
      <c r="D1422">
        <v>29111455</v>
      </c>
      <c r="E1422">
        <v>1</v>
      </c>
      <c r="F1422">
        <v>1</v>
      </c>
      <c r="G1422">
        <v>1</v>
      </c>
      <c r="H1422">
        <v>3</v>
      </c>
      <c r="I1422" t="s">
        <v>706</v>
      </c>
      <c r="J1422" t="s">
        <v>707</v>
      </c>
      <c r="K1422" t="s">
        <v>708</v>
      </c>
      <c r="L1422">
        <v>1327</v>
      </c>
      <c r="N1422">
        <v>1005</v>
      </c>
      <c r="O1422" t="s">
        <v>155</v>
      </c>
      <c r="P1422" t="s">
        <v>155</v>
      </c>
      <c r="Q1422">
        <v>1</v>
      </c>
      <c r="X1422">
        <v>212</v>
      </c>
      <c r="Y1422">
        <v>15.06</v>
      </c>
      <c r="Z1422">
        <v>0</v>
      </c>
      <c r="AA1422">
        <v>0</v>
      </c>
      <c r="AB1422">
        <v>0</v>
      </c>
      <c r="AC1422">
        <v>0</v>
      </c>
      <c r="AD1422">
        <v>1</v>
      </c>
      <c r="AE1422">
        <v>0</v>
      </c>
      <c r="AF1422" t="s">
        <v>3</v>
      </c>
      <c r="AG1422">
        <v>212</v>
      </c>
      <c r="AH1422">
        <v>2</v>
      </c>
      <c r="AI1422">
        <v>35869511</v>
      </c>
      <c r="AJ1422">
        <v>1467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>
      <c r="A1423">
        <f>ROW(Source!A1317)</f>
        <v>1317</v>
      </c>
      <c r="B1423">
        <v>35869531</v>
      </c>
      <c r="C1423">
        <v>35869498</v>
      </c>
      <c r="D1423">
        <v>29114733</v>
      </c>
      <c r="E1423">
        <v>1</v>
      </c>
      <c r="F1423">
        <v>1</v>
      </c>
      <c r="G1423">
        <v>1</v>
      </c>
      <c r="H1423">
        <v>3</v>
      </c>
      <c r="I1423" t="s">
        <v>709</v>
      </c>
      <c r="J1423" t="s">
        <v>710</v>
      </c>
      <c r="K1423" t="s">
        <v>711</v>
      </c>
      <c r="L1423">
        <v>1354</v>
      </c>
      <c r="N1423">
        <v>1010</v>
      </c>
      <c r="O1423" t="s">
        <v>237</v>
      </c>
      <c r="P1423" t="s">
        <v>237</v>
      </c>
      <c r="Q1423">
        <v>1</v>
      </c>
      <c r="X1423">
        <v>735</v>
      </c>
      <c r="Y1423">
        <v>0.02</v>
      </c>
      <c r="Z1423">
        <v>0</v>
      </c>
      <c r="AA1423">
        <v>0</v>
      </c>
      <c r="AB1423">
        <v>0</v>
      </c>
      <c r="AC1423">
        <v>0</v>
      </c>
      <c r="AD1423">
        <v>1</v>
      </c>
      <c r="AE1423">
        <v>0</v>
      </c>
      <c r="AF1423" t="s">
        <v>3</v>
      </c>
      <c r="AG1423">
        <v>735</v>
      </c>
      <c r="AH1423">
        <v>2</v>
      </c>
      <c r="AI1423">
        <v>35869512</v>
      </c>
      <c r="AJ1423">
        <v>1468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>
      <c r="A1424">
        <f>ROW(Source!A1317)</f>
        <v>1317</v>
      </c>
      <c r="B1424">
        <v>35869532</v>
      </c>
      <c r="C1424">
        <v>35869498</v>
      </c>
      <c r="D1424">
        <v>29114734</v>
      </c>
      <c r="E1424">
        <v>1</v>
      </c>
      <c r="F1424">
        <v>1</v>
      </c>
      <c r="G1424">
        <v>1</v>
      </c>
      <c r="H1424">
        <v>3</v>
      </c>
      <c r="I1424" t="s">
        <v>712</v>
      </c>
      <c r="J1424" t="s">
        <v>713</v>
      </c>
      <c r="K1424" t="s">
        <v>714</v>
      </c>
      <c r="L1424">
        <v>1354</v>
      </c>
      <c r="N1424">
        <v>1010</v>
      </c>
      <c r="O1424" t="s">
        <v>237</v>
      </c>
      <c r="P1424" t="s">
        <v>237</v>
      </c>
      <c r="Q1424">
        <v>1</v>
      </c>
      <c r="X1424">
        <v>1855</v>
      </c>
      <c r="Y1424">
        <v>0.03</v>
      </c>
      <c r="Z1424">
        <v>0</v>
      </c>
      <c r="AA1424">
        <v>0</v>
      </c>
      <c r="AB1424">
        <v>0</v>
      </c>
      <c r="AC1424">
        <v>0</v>
      </c>
      <c r="AD1424">
        <v>1</v>
      </c>
      <c r="AE1424">
        <v>0</v>
      </c>
      <c r="AF1424" t="s">
        <v>3</v>
      </c>
      <c r="AG1424">
        <v>1855</v>
      </c>
      <c r="AH1424">
        <v>2</v>
      </c>
      <c r="AI1424">
        <v>35869513</v>
      </c>
      <c r="AJ1424">
        <v>1469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>
      <c r="A1425">
        <f>ROW(Source!A1317)</f>
        <v>1317</v>
      </c>
      <c r="B1425">
        <v>35869533</v>
      </c>
      <c r="C1425">
        <v>35869498</v>
      </c>
      <c r="D1425">
        <v>29114482</v>
      </c>
      <c r="E1425">
        <v>1</v>
      </c>
      <c r="F1425">
        <v>1</v>
      </c>
      <c r="G1425">
        <v>1</v>
      </c>
      <c r="H1425">
        <v>3</v>
      </c>
      <c r="I1425" t="s">
        <v>715</v>
      </c>
      <c r="J1425" t="s">
        <v>716</v>
      </c>
      <c r="K1425" t="s">
        <v>717</v>
      </c>
      <c r="L1425">
        <v>1354</v>
      </c>
      <c r="N1425">
        <v>1010</v>
      </c>
      <c r="O1425" t="s">
        <v>237</v>
      </c>
      <c r="P1425" t="s">
        <v>237</v>
      </c>
      <c r="Q1425">
        <v>1</v>
      </c>
      <c r="X1425">
        <v>153</v>
      </c>
      <c r="Y1425">
        <v>7.0000000000000007E-2</v>
      </c>
      <c r="Z1425">
        <v>0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3</v>
      </c>
      <c r="AG1425">
        <v>153</v>
      </c>
      <c r="AH1425">
        <v>2</v>
      </c>
      <c r="AI1425">
        <v>35869514</v>
      </c>
      <c r="AJ1425">
        <v>1470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>
      <c r="A1426">
        <f>ROW(Source!A1317)</f>
        <v>1317</v>
      </c>
      <c r="B1426">
        <v>35869534</v>
      </c>
      <c r="C1426">
        <v>35869498</v>
      </c>
      <c r="D1426">
        <v>29129584</v>
      </c>
      <c r="E1426">
        <v>1</v>
      </c>
      <c r="F1426">
        <v>1</v>
      </c>
      <c r="G1426">
        <v>1</v>
      </c>
      <c r="H1426">
        <v>3</v>
      </c>
      <c r="I1426" t="s">
        <v>718</v>
      </c>
      <c r="J1426" t="s">
        <v>719</v>
      </c>
      <c r="K1426" t="s">
        <v>720</v>
      </c>
      <c r="L1426">
        <v>1301</v>
      </c>
      <c r="N1426">
        <v>1003</v>
      </c>
      <c r="O1426" t="s">
        <v>142</v>
      </c>
      <c r="P1426" t="s">
        <v>142</v>
      </c>
      <c r="Q1426">
        <v>1</v>
      </c>
      <c r="X1426">
        <v>88</v>
      </c>
      <c r="Y1426">
        <v>7.22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0</v>
      </c>
      <c r="AF1426" t="s">
        <v>3</v>
      </c>
      <c r="AG1426">
        <v>88</v>
      </c>
      <c r="AH1426">
        <v>2</v>
      </c>
      <c r="AI1426">
        <v>35869515</v>
      </c>
      <c r="AJ1426">
        <v>1471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>
      <c r="A1427">
        <f>ROW(Source!A1317)</f>
        <v>1317</v>
      </c>
      <c r="B1427">
        <v>35869535</v>
      </c>
      <c r="C1427">
        <v>35869498</v>
      </c>
      <c r="D1427">
        <v>29129619</v>
      </c>
      <c r="E1427">
        <v>1</v>
      </c>
      <c r="F1427">
        <v>1</v>
      </c>
      <c r="G1427">
        <v>1</v>
      </c>
      <c r="H1427">
        <v>3</v>
      </c>
      <c r="I1427" t="s">
        <v>721</v>
      </c>
      <c r="J1427" t="s">
        <v>722</v>
      </c>
      <c r="K1427" t="s">
        <v>723</v>
      </c>
      <c r="L1427">
        <v>1301</v>
      </c>
      <c r="N1427">
        <v>1003</v>
      </c>
      <c r="O1427" t="s">
        <v>142</v>
      </c>
      <c r="P1427" t="s">
        <v>142</v>
      </c>
      <c r="Q1427">
        <v>1</v>
      </c>
      <c r="X1427">
        <v>225</v>
      </c>
      <c r="Y1427">
        <v>8.44</v>
      </c>
      <c r="Z1427">
        <v>0</v>
      </c>
      <c r="AA1427">
        <v>0</v>
      </c>
      <c r="AB1427">
        <v>0</v>
      </c>
      <c r="AC1427">
        <v>0</v>
      </c>
      <c r="AD1427">
        <v>1</v>
      </c>
      <c r="AE1427">
        <v>0</v>
      </c>
      <c r="AF1427" t="s">
        <v>3</v>
      </c>
      <c r="AG1427">
        <v>225</v>
      </c>
      <c r="AH1427">
        <v>2</v>
      </c>
      <c r="AI1427">
        <v>35869516</v>
      </c>
      <c r="AJ1427">
        <v>1472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>
      <c r="A1428">
        <f>ROW(Source!A1317)</f>
        <v>1317</v>
      </c>
      <c r="B1428">
        <v>35869536</v>
      </c>
      <c r="C1428">
        <v>35869498</v>
      </c>
      <c r="D1428">
        <v>29129634</v>
      </c>
      <c r="E1428">
        <v>1</v>
      </c>
      <c r="F1428">
        <v>1</v>
      </c>
      <c r="G1428">
        <v>1</v>
      </c>
      <c r="H1428">
        <v>3</v>
      </c>
      <c r="I1428" t="s">
        <v>724</v>
      </c>
      <c r="J1428" t="s">
        <v>725</v>
      </c>
      <c r="K1428" t="s">
        <v>726</v>
      </c>
      <c r="L1428">
        <v>1301</v>
      </c>
      <c r="N1428">
        <v>1003</v>
      </c>
      <c r="O1428" t="s">
        <v>142</v>
      </c>
      <c r="P1428" t="s">
        <v>142</v>
      </c>
      <c r="Q1428">
        <v>1</v>
      </c>
      <c r="X1428">
        <v>46</v>
      </c>
      <c r="Y1428">
        <v>3.32</v>
      </c>
      <c r="Z1428">
        <v>0</v>
      </c>
      <c r="AA1428">
        <v>0</v>
      </c>
      <c r="AB1428">
        <v>0</v>
      </c>
      <c r="AC1428">
        <v>0</v>
      </c>
      <c r="AD1428">
        <v>1</v>
      </c>
      <c r="AE1428">
        <v>0</v>
      </c>
      <c r="AF1428" t="s">
        <v>3</v>
      </c>
      <c r="AG1428">
        <v>46</v>
      </c>
      <c r="AH1428">
        <v>2</v>
      </c>
      <c r="AI1428">
        <v>35869517</v>
      </c>
      <c r="AJ1428">
        <v>1473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>
      <c r="A1429">
        <f>ROW(Source!A1318)</f>
        <v>1318</v>
      </c>
      <c r="B1429">
        <v>35869556</v>
      </c>
      <c r="C1429">
        <v>35869537</v>
      </c>
      <c r="D1429">
        <v>18409850</v>
      </c>
      <c r="E1429">
        <v>1</v>
      </c>
      <c r="F1429">
        <v>1</v>
      </c>
      <c r="G1429">
        <v>1</v>
      </c>
      <c r="H1429">
        <v>1</v>
      </c>
      <c r="I1429" t="s">
        <v>674</v>
      </c>
      <c r="J1429" t="s">
        <v>3</v>
      </c>
      <c r="K1429" t="s">
        <v>675</v>
      </c>
      <c r="L1429">
        <v>1369</v>
      </c>
      <c r="N1429">
        <v>1013</v>
      </c>
      <c r="O1429" t="s">
        <v>561</v>
      </c>
      <c r="P1429" t="s">
        <v>561</v>
      </c>
      <c r="Q1429">
        <v>1</v>
      </c>
      <c r="X1429">
        <v>84</v>
      </c>
      <c r="Y1429">
        <v>0</v>
      </c>
      <c r="Z1429">
        <v>0</v>
      </c>
      <c r="AA1429">
        <v>0</v>
      </c>
      <c r="AB1429">
        <v>9.07</v>
      </c>
      <c r="AC1429">
        <v>0</v>
      </c>
      <c r="AD1429">
        <v>1</v>
      </c>
      <c r="AE1429">
        <v>1</v>
      </c>
      <c r="AF1429" t="s">
        <v>134</v>
      </c>
      <c r="AG1429">
        <v>96.6</v>
      </c>
      <c r="AH1429">
        <v>2</v>
      </c>
      <c r="AI1429">
        <v>35869538</v>
      </c>
      <c r="AJ1429">
        <v>1474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>
      <c r="A1430">
        <f>ROW(Source!A1318)</f>
        <v>1318</v>
      </c>
      <c r="B1430">
        <v>35869557</v>
      </c>
      <c r="C1430">
        <v>35869537</v>
      </c>
      <c r="D1430">
        <v>29173472</v>
      </c>
      <c r="E1430">
        <v>1</v>
      </c>
      <c r="F1430">
        <v>1</v>
      </c>
      <c r="G1430">
        <v>1</v>
      </c>
      <c r="H1430">
        <v>2</v>
      </c>
      <c r="I1430" t="s">
        <v>624</v>
      </c>
      <c r="J1430" t="s">
        <v>625</v>
      </c>
      <c r="K1430" t="s">
        <v>626</v>
      </c>
      <c r="L1430">
        <v>1368</v>
      </c>
      <c r="N1430">
        <v>1011</v>
      </c>
      <c r="O1430" t="s">
        <v>567</v>
      </c>
      <c r="P1430" t="s">
        <v>567</v>
      </c>
      <c r="Q1430">
        <v>1</v>
      </c>
      <c r="X1430">
        <v>2.2000000000000002</v>
      </c>
      <c r="Y1430">
        <v>0</v>
      </c>
      <c r="Z1430">
        <v>3</v>
      </c>
      <c r="AA1430">
        <v>0</v>
      </c>
      <c r="AB1430">
        <v>0</v>
      </c>
      <c r="AC1430">
        <v>0</v>
      </c>
      <c r="AD1430">
        <v>1</v>
      </c>
      <c r="AE1430">
        <v>0</v>
      </c>
      <c r="AF1430" t="s">
        <v>133</v>
      </c>
      <c r="AG1430">
        <v>2.75</v>
      </c>
      <c r="AH1430">
        <v>2</v>
      </c>
      <c r="AI1430">
        <v>35869539</v>
      </c>
      <c r="AJ1430">
        <v>1475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>
      <c r="A1431">
        <f>ROW(Source!A1318)</f>
        <v>1318</v>
      </c>
      <c r="B1431">
        <v>35869558</v>
      </c>
      <c r="C1431">
        <v>35869537</v>
      </c>
      <c r="D1431">
        <v>29174538</v>
      </c>
      <c r="E1431">
        <v>1</v>
      </c>
      <c r="F1431">
        <v>1</v>
      </c>
      <c r="G1431">
        <v>1</v>
      </c>
      <c r="H1431">
        <v>2</v>
      </c>
      <c r="I1431" t="s">
        <v>676</v>
      </c>
      <c r="J1431" t="s">
        <v>677</v>
      </c>
      <c r="K1431" t="s">
        <v>678</v>
      </c>
      <c r="L1431">
        <v>1368</v>
      </c>
      <c r="N1431">
        <v>1011</v>
      </c>
      <c r="O1431" t="s">
        <v>567</v>
      </c>
      <c r="P1431" t="s">
        <v>567</v>
      </c>
      <c r="Q1431">
        <v>1</v>
      </c>
      <c r="X1431">
        <v>0.17</v>
      </c>
      <c r="Y1431">
        <v>0</v>
      </c>
      <c r="Z1431">
        <v>33.590000000000003</v>
      </c>
      <c r="AA1431">
        <v>0</v>
      </c>
      <c r="AB1431">
        <v>0</v>
      </c>
      <c r="AC1431">
        <v>0</v>
      </c>
      <c r="AD1431">
        <v>1</v>
      </c>
      <c r="AE1431">
        <v>0</v>
      </c>
      <c r="AF1431" t="s">
        <v>133</v>
      </c>
      <c r="AG1431">
        <v>0.21250000000000002</v>
      </c>
      <c r="AH1431">
        <v>2</v>
      </c>
      <c r="AI1431">
        <v>35869540</v>
      </c>
      <c r="AJ1431">
        <v>1476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>
      <c r="A1432">
        <f>ROW(Source!A1318)</f>
        <v>1318</v>
      </c>
      <c r="B1432">
        <v>35869559</v>
      </c>
      <c r="C1432">
        <v>35869537</v>
      </c>
      <c r="D1432">
        <v>29174580</v>
      </c>
      <c r="E1432">
        <v>1</v>
      </c>
      <c r="F1432">
        <v>1</v>
      </c>
      <c r="G1432">
        <v>1</v>
      </c>
      <c r="H1432">
        <v>2</v>
      </c>
      <c r="I1432" t="s">
        <v>679</v>
      </c>
      <c r="J1432" t="s">
        <v>680</v>
      </c>
      <c r="K1432" t="s">
        <v>681</v>
      </c>
      <c r="L1432">
        <v>1368</v>
      </c>
      <c r="N1432">
        <v>1011</v>
      </c>
      <c r="O1432" t="s">
        <v>567</v>
      </c>
      <c r="P1432" t="s">
        <v>567</v>
      </c>
      <c r="Q1432">
        <v>1</v>
      </c>
      <c r="X1432">
        <v>0.87</v>
      </c>
      <c r="Y1432">
        <v>0</v>
      </c>
      <c r="Z1432">
        <v>2.08</v>
      </c>
      <c r="AA1432">
        <v>0</v>
      </c>
      <c r="AB1432">
        <v>0</v>
      </c>
      <c r="AC1432">
        <v>0</v>
      </c>
      <c r="AD1432">
        <v>1</v>
      </c>
      <c r="AE1432">
        <v>0</v>
      </c>
      <c r="AF1432" t="s">
        <v>133</v>
      </c>
      <c r="AG1432">
        <v>1.0874999999999999</v>
      </c>
      <c r="AH1432">
        <v>2</v>
      </c>
      <c r="AI1432">
        <v>35869541</v>
      </c>
      <c r="AJ1432">
        <v>1477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>
      <c r="A1433">
        <f>ROW(Source!A1318)</f>
        <v>1318</v>
      </c>
      <c r="B1433">
        <v>35869560</v>
      </c>
      <c r="C1433">
        <v>35869537</v>
      </c>
      <c r="D1433">
        <v>29109354</v>
      </c>
      <c r="E1433">
        <v>1</v>
      </c>
      <c r="F1433">
        <v>1</v>
      </c>
      <c r="G1433">
        <v>1</v>
      </c>
      <c r="H1433">
        <v>3</v>
      </c>
      <c r="I1433" t="s">
        <v>685</v>
      </c>
      <c r="J1433" t="s">
        <v>686</v>
      </c>
      <c r="K1433" t="s">
        <v>687</v>
      </c>
      <c r="L1433">
        <v>1346</v>
      </c>
      <c r="N1433">
        <v>1009</v>
      </c>
      <c r="O1433" t="s">
        <v>160</v>
      </c>
      <c r="P1433" t="s">
        <v>160</v>
      </c>
      <c r="Q1433">
        <v>1</v>
      </c>
      <c r="X1433">
        <v>10</v>
      </c>
      <c r="Y1433">
        <v>46.72</v>
      </c>
      <c r="Z1433">
        <v>0</v>
      </c>
      <c r="AA1433">
        <v>0</v>
      </c>
      <c r="AB1433">
        <v>0</v>
      </c>
      <c r="AC1433">
        <v>0</v>
      </c>
      <c r="AD1433">
        <v>1</v>
      </c>
      <c r="AE1433">
        <v>0</v>
      </c>
      <c r="AF1433" t="s">
        <v>3</v>
      </c>
      <c r="AG1433">
        <v>10</v>
      </c>
      <c r="AH1433">
        <v>2</v>
      </c>
      <c r="AI1433">
        <v>35869542</v>
      </c>
      <c r="AJ1433">
        <v>1478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>
      <c r="A1434">
        <f>ROW(Source!A1318)</f>
        <v>1318</v>
      </c>
      <c r="B1434">
        <v>35869561</v>
      </c>
      <c r="C1434">
        <v>35869537</v>
      </c>
      <c r="D1434">
        <v>29109414</v>
      </c>
      <c r="E1434">
        <v>1</v>
      </c>
      <c r="F1434">
        <v>1</v>
      </c>
      <c r="G1434">
        <v>1</v>
      </c>
      <c r="H1434">
        <v>3</v>
      </c>
      <c r="I1434" t="s">
        <v>688</v>
      </c>
      <c r="J1434" t="s">
        <v>689</v>
      </c>
      <c r="K1434" t="s">
        <v>690</v>
      </c>
      <c r="L1434">
        <v>1346</v>
      </c>
      <c r="N1434">
        <v>1009</v>
      </c>
      <c r="O1434" t="s">
        <v>160</v>
      </c>
      <c r="P1434" t="s">
        <v>160</v>
      </c>
      <c r="Q1434">
        <v>1</v>
      </c>
      <c r="X1434">
        <v>137</v>
      </c>
      <c r="Y1434">
        <v>1.58</v>
      </c>
      <c r="Z1434">
        <v>0</v>
      </c>
      <c r="AA1434">
        <v>0</v>
      </c>
      <c r="AB1434">
        <v>0</v>
      </c>
      <c r="AC1434">
        <v>0</v>
      </c>
      <c r="AD1434">
        <v>1</v>
      </c>
      <c r="AE1434">
        <v>0</v>
      </c>
      <c r="AF1434" t="s">
        <v>3</v>
      </c>
      <c r="AG1434">
        <v>137</v>
      </c>
      <c r="AH1434">
        <v>2</v>
      </c>
      <c r="AI1434">
        <v>35869543</v>
      </c>
      <c r="AJ1434">
        <v>1479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>
      <c r="A1435">
        <f>ROW(Source!A1318)</f>
        <v>1318</v>
      </c>
      <c r="B1435">
        <v>35869562</v>
      </c>
      <c r="C1435">
        <v>35869537</v>
      </c>
      <c r="D1435">
        <v>29109781</v>
      </c>
      <c r="E1435">
        <v>1</v>
      </c>
      <c r="F1435">
        <v>1</v>
      </c>
      <c r="G1435">
        <v>1</v>
      </c>
      <c r="H1435">
        <v>3</v>
      </c>
      <c r="I1435" t="s">
        <v>691</v>
      </c>
      <c r="J1435" t="s">
        <v>692</v>
      </c>
      <c r="K1435" t="s">
        <v>693</v>
      </c>
      <c r="L1435">
        <v>1346</v>
      </c>
      <c r="N1435">
        <v>1009</v>
      </c>
      <c r="O1435" t="s">
        <v>160</v>
      </c>
      <c r="P1435" t="s">
        <v>160</v>
      </c>
      <c r="Q1435">
        <v>1</v>
      </c>
      <c r="X1435">
        <v>10</v>
      </c>
      <c r="Y1435">
        <v>11.12</v>
      </c>
      <c r="Z1435">
        <v>0</v>
      </c>
      <c r="AA1435">
        <v>0</v>
      </c>
      <c r="AB1435">
        <v>0</v>
      </c>
      <c r="AC1435">
        <v>0</v>
      </c>
      <c r="AD1435">
        <v>1</v>
      </c>
      <c r="AE1435">
        <v>0</v>
      </c>
      <c r="AF1435" t="s">
        <v>3</v>
      </c>
      <c r="AG1435">
        <v>10</v>
      </c>
      <c r="AH1435">
        <v>2</v>
      </c>
      <c r="AI1435">
        <v>35869544</v>
      </c>
      <c r="AJ1435">
        <v>1480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>
      <c r="A1436">
        <f>ROW(Source!A1318)</f>
        <v>1318</v>
      </c>
      <c r="B1436">
        <v>35869563</v>
      </c>
      <c r="C1436">
        <v>35869537</v>
      </c>
      <c r="D1436">
        <v>29109782</v>
      </c>
      <c r="E1436">
        <v>1</v>
      </c>
      <c r="F1436">
        <v>1</v>
      </c>
      <c r="G1436">
        <v>1</v>
      </c>
      <c r="H1436">
        <v>3</v>
      </c>
      <c r="I1436" t="s">
        <v>694</v>
      </c>
      <c r="J1436" t="s">
        <v>695</v>
      </c>
      <c r="K1436" t="s">
        <v>696</v>
      </c>
      <c r="L1436">
        <v>1346</v>
      </c>
      <c r="N1436">
        <v>1009</v>
      </c>
      <c r="O1436" t="s">
        <v>160</v>
      </c>
      <c r="P1436" t="s">
        <v>160</v>
      </c>
      <c r="Q1436">
        <v>1</v>
      </c>
      <c r="X1436">
        <v>69</v>
      </c>
      <c r="Y1436">
        <v>4.3600000000000003</v>
      </c>
      <c r="Z1436">
        <v>0</v>
      </c>
      <c r="AA1436">
        <v>0</v>
      </c>
      <c r="AB1436">
        <v>0</v>
      </c>
      <c r="AC1436">
        <v>0</v>
      </c>
      <c r="AD1436">
        <v>1</v>
      </c>
      <c r="AE1436">
        <v>0</v>
      </c>
      <c r="AF1436" t="s">
        <v>3</v>
      </c>
      <c r="AG1436">
        <v>69</v>
      </c>
      <c r="AH1436">
        <v>2</v>
      </c>
      <c r="AI1436">
        <v>35869545</v>
      </c>
      <c r="AJ1436">
        <v>1481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>
      <c r="A1437">
        <f>ROW(Source!A1318)</f>
        <v>1318</v>
      </c>
      <c r="B1437">
        <v>35869564</v>
      </c>
      <c r="C1437">
        <v>35869537</v>
      </c>
      <c r="D1437">
        <v>29110699</v>
      </c>
      <c r="E1437">
        <v>1</v>
      </c>
      <c r="F1437">
        <v>1</v>
      </c>
      <c r="G1437">
        <v>1</v>
      </c>
      <c r="H1437">
        <v>3</v>
      </c>
      <c r="I1437" t="s">
        <v>697</v>
      </c>
      <c r="J1437" t="s">
        <v>698</v>
      </c>
      <c r="K1437" t="s">
        <v>699</v>
      </c>
      <c r="L1437">
        <v>1301</v>
      </c>
      <c r="N1437">
        <v>1003</v>
      </c>
      <c r="O1437" t="s">
        <v>142</v>
      </c>
      <c r="P1437" t="s">
        <v>142</v>
      </c>
      <c r="Q1437">
        <v>1</v>
      </c>
      <c r="X1437">
        <v>118</v>
      </c>
      <c r="Y1437">
        <v>0.17</v>
      </c>
      <c r="Z1437">
        <v>0</v>
      </c>
      <c r="AA1437">
        <v>0</v>
      </c>
      <c r="AB1437">
        <v>0</v>
      </c>
      <c r="AC1437">
        <v>0</v>
      </c>
      <c r="AD1437">
        <v>1</v>
      </c>
      <c r="AE1437">
        <v>0</v>
      </c>
      <c r="AF1437" t="s">
        <v>3</v>
      </c>
      <c r="AG1437">
        <v>118</v>
      </c>
      <c r="AH1437">
        <v>2</v>
      </c>
      <c r="AI1437">
        <v>35869546</v>
      </c>
      <c r="AJ1437">
        <v>1482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>
      <c r="A1438">
        <f>ROW(Source!A1318)</f>
        <v>1318</v>
      </c>
      <c r="B1438">
        <v>35869565</v>
      </c>
      <c r="C1438">
        <v>35869537</v>
      </c>
      <c r="D1438">
        <v>29110797</v>
      </c>
      <c r="E1438">
        <v>1</v>
      </c>
      <c r="F1438">
        <v>1</v>
      </c>
      <c r="G1438">
        <v>1</v>
      </c>
      <c r="H1438">
        <v>3</v>
      </c>
      <c r="I1438" t="s">
        <v>700</v>
      </c>
      <c r="J1438" t="s">
        <v>701</v>
      </c>
      <c r="K1438" t="s">
        <v>702</v>
      </c>
      <c r="L1438">
        <v>1301</v>
      </c>
      <c r="N1438">
        <v>1003</v>
      </c>
      <c r="O1438" t="s">
        <v>142</v>
      </c>
      <c r="P1438" t="s">
        <v>142</v>
      </c>
      <c r="Q1438">
        <v>1</v>
      </c>
      <c r="X1438">
        <v>80</v>
      </c>
      <c r="Y1438">
        <v>1.74</v>
      </c>
      <c r="Z1438">
        <v>0</v>
      </c>
      <c r="AA1438">
        <v>0</v>
      </c>
      <c r="AB1438">
        <v>0</v>
      </c>
      <c r="AC1438">
        <v>0</v>
      </c>
      <c r="AD1438">
        <v>1</v>
      </c>
      <c r="AE1438">
        <v>0</v>
      </c>
      <c r="AF1438" t="s">
        <v>3</v>
      </c>
      <c r="AG1438">
        <v>80</v>
      </c>
      <c r="AH1438">
        <v>2</v>
      </c>
      <c r="AI1438">
        <v>35869547</v>
      </c>
      <c r="AJ1438">
        <v>1483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>
      <c r="A1439">
        <f>ROW(Source!A1318)</f>
        <v>1318</v>
      </c>
      <c r="B1439">
        <v>35869566</v>
      </c>
      <c r="C1439">
        <v>35869537</v>
      </c>
      <c r="D1439">
        <v>29110815</v>
      </c>
      <c r="E1439">
        <v>1</v>
      </c>
      <c r="F1439">
        <v>1</v>
      </c>
      <c r="G1439">
        <v>1</v>
      </c>
      <c r="H1439">
        <v>3</v>
      </c>
      <c r="I1439" t="s">
        <v>703</v>
      </c>
      <c r="J1439" t="s">
        <v>704</v>
      </c>
      <c r="K1439" t="s">
        <v>705</v>
      </c>
      <c r="L1439">
        <v>1301</v>
      </c>
      <c r="N1439">
        <v>1003</v>
      </c>
      <c r="O1439" t="s">
        <v>142</v>
      </c>
      <c r="P1439" t="s">
        <v>142</v>
      </c>
      <c r="Q1439">
        <v>1</v>
      </c>
      <c r="X1439">
        <v>117</v>
      </c>
      <c r="Y1439">
        <v>0.85</v>
      </c>
      <c r="Z1439">
        <v>0</v>
      </c>
      <c r="AA1439">
        <v>0</v>
      </c>
      <c r="AB1439">
        <v>0</v>
      </c>
      <c r="AC1439">
        <v>0</v>
      </c>
      <c r="AD1439">
        <v>1</v>
      </c>
      <c r="AE1439">
        <v>0</v>
      </c>
      <c r="AF1439" t="s">
        <v>3</v>
      </c>
      <c r="AG1439">
        <v>117</v>
      </c>
      <c r="AH1439">
        <v>2</v>
      </c>
      <c r="AI1439">
        <v>35869548</v>
      </c>
      <c r="AJ1439">
        <v>1484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>
      <c r="A1440">
        <f>ROW(Source!A1318)</f>
        <v>1318</v>
      </c>
      <c r="B1440">
        <v>35869567</v>
      </c>
      <c r="C1440">
        <v>35869537</v>
      </c>
      <c r="D1440">
        <v>29111455</v>
      </c>
      <c r="E1440">
        <v>1</v>
      </c>
      <c r="F1440">
        <v>1</v>
      </c>
      <c r="G1440">
        <v>1</v>
      </c>
      <c r="H1440">
        <v>3</v>
      </c>
      <c r="I1440" t="s">
        <v>706</v>
      </c>
      <c r="J1440" t="s">
        <v>707</v>
      </c>
      <c r="K1440" t="s">
        <v>708</v>
      </c>
      <c r="L1440">
        <v>1327</v>
      </c>
      <c r="N1440">
        <v>1005</v>
      </c>
      <c r="O1440" t="s">
        <v>155</v>
      </c>
      <c r="P1440" t="s">
        <v>155</v>
      </c>
      <c r="Q1440">
        <v>1</v>
      </c>
      <c r="X1440">
        <v>225</v>
      </c>
      <c r="Y1440">
        <v>15.06</v>
      </c>
      <c r="Z1440">
        <v>0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 t="s">
        <v>3</v>
      </c>
      <c r="AG1440">
        <v>225</v>
      </c>
      <c r="AH1440">
        <v>2</v>
      </c>
      <c r="AI1440">
        <v>35869549</v>
      </c>
      <c r="AJ1440">
        <v>1485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>
      <c r="A1441">
        <f>ROW(Source!A1318)</f>
        <v>1318</v>
      </c>
      <c r="B1441">
        <v>35869568</v>
      </c>
      <c r="C1441">
        <v>35869537</v>
      </c>
      <c r="D1441">
        <v>29114733</v>
      </c>
      <c r="E1441">
        <v>1</v>
      </c>
      <c r="F1441">
        <v>1</v>
      </c>
      <c r="G1441">
        <v>1</v>
      </c>
      <c r="H1441">
        <v>3</v>
      </c>
      <c r="I1441" t="s">
        <v>709</v>
      </c>
      <c r="J1441" t="s">
        <v>710</v>
      </c>
      <c r="K1441" t="s">
        <v>711</v>
      </c>
      <c r="L1441">
        <v>1354</v>
      </c>
      <c r="N1441">
        <v>1010</v>
      </c>
      <c r="O1441" t="s">
        <v>237</v>
      </c>
      <c r="P1441" t="s">
        <v>237</v>
      </c>
      <c r="Q1441">
        <v>1</v>
      </c>
      <c r="X1441">
        <v>790</v>
      </c>
      <c r="Y1441">
        <v>0.02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0</v>
      </c>
      <c r="AF1441" t="s">
        <v>3</v>
      </c>
      <c r="AG1441">
        <v>790</v>
      </c>
      <c r="AH1441">
        <v>2</v>
      </c>
      <c r="AI1441">
        <v>35869550</v>
      </c>
      <c r="AJ1441">
        <v>1486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>
      <c r="A1442">
        <f>ROW(Source!A1318)</f>
        <v>1318</v>
      </c>
      <c r="B1442">
        <v>35869569</v>
      </c>
      <c r="C1442">
        <v>35869537</v>
      </c>
      <c r="D1442">
        <v>29114734</v>
      </c>
      <c r="E1442">
        <v>1</v>
      </c>
      <c r="F1442">
        <v>1</v>
      </c>
      <c r="G1442">
        <v>1</v>
      </c>
      <c r="H1442">
        <v>3</v>
      </c>
      <c r="I1442" t="s">
        <v>712</v>
      </c>
      <c r="J1442" t="s">
        <v>713</v>
      </c>
      <c r="K1442" t="s">
        <v>714</v>
      </c>
      <c r="L1442">
        <v>1354</v>
      </c>
      <c r="N1442">
        <v>1010</v>
      </c>
      <c r="O1442" t="s">
        <v>237</v>
      </c>
      <c r="P1442" t="s">
        <v>237</v>
      </c>
      <c r="Q1442">
        <v>1</v>
      </c>
      <c r="X1442">
        <v>1844</v>
      </c>
      <c r="Y1442">
        <v>0.03</v>
      </c>
      <c r="Z1442">
        <v>0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3</v>
      </c>
      <c r="AG1442">
        <v>1844</v>
      </c>
      <c r="AH1442">
        <v>2</v>
      </c>
      <c r="AI1442">
        <v>35869551</v>
      </c>
      <c r="AJ1442">
        <v>1487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>
      <c r="A1443">
        <f>ROW(Source!A1318)</f>
        <v>1318</v>
      </c>
      <c r="B1443">
        <v>35869570</v>
      </c>
      <c r="C1443">
        <v>35869537</v>
      </c>
      <c r="D1443">
        <v>29114482</v>
      </c>
      <c r="E1443">
        <v>1</v>
      </c>
      <c r="F1443">
        <v>1</v>
      </c>
      <c r="G1443">
        <v>1</v>
      </c>
      <c r="H1443">
        <v>3</v>
      </c>
      <c r="I1443" t="s">
        <v>715</v>
      </c>
      <c r="J1443" t="s">
        <v>716</v>
      </c>
      <c r="K1443" t="s">
        <v>717</v>
      </c>
      <c r="L1443">
        <v>1354</v>
      </c>
      <c r="N1443">
        <v>1010</v>
      </c>
      <c r="O1443" t="s">
        <v>237</v>
      </c>
      <c r="P1443" t="s">
        <v>237</v>
      </c>
      <c r="Q1443">
        <v>1</v>
      </c>
      <c r="X1443">
        <v>149</v>
      </c>
      <c r="Y1443">
        <v>7.0000000000000007E-2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 t="s">
        <v>3</v>
      </c>
      <c r="AG1443">
        <v>149</v>
      </c>
      <c r="AH1443">
        <v>2</v>
      </c>
      <c r="AI1443">
        <v>35869552</v>
      </c>
      <c r="AJ1443">
        <v>1488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>
      <c r="A1444">
        <f>ROW(Source!A1318)</f>
        <v>1318</v>
      </c>
      <c r="B1444">
        <v>35869571</v>
      </c>
      <c r="C1444">
        <v>35869537</v>
      </c>
      <c r="D1444">
        <v>29129584</v>
      </c>
      <c r="E1444">
        <v>1</v>
      </c>
      <c r="F1444">
        <v>1</v>
      </c>
      <c r="G1444">
        <v>1</v>
      </c>
      <c r="H1444">
        <v>3</v>
      </c>
      <c r="I1444" t="s">
        <v>718</v>
      </c>
      <c r="J1444" t="s">
        <v>719</v>
      </c>
      <c r="K1444" t="s">
        <v>720</v>
      </c>
      <c r="L1444">
        <v>1301</v>
      </c>
      <c r="N1444">
        <v>1003</v>
      </c>
      <c r="O1444" t="s">
        <v>142</v>
      </c>
      <c r="P1444" t="s">
        <v>142</v>
      </c>
      <c r="Q1444">
        <v>1</v>
      </c>
      <c r="X1444">
        <v>86</v>
      </c>
      <c r="Y1444">
        <v>7.22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86</v>
      </c>
      <c r="AH1444">
        <v>2</v>
      </c>
      <c r="AI1444">
        <v>35869553</v>
      </c>
      <c r="AJ1444">
        <v>1489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>
      <c r="A1445">
        <f>ROW(Source!A1318)</f>
        <v>1318</v>
      </c>
      <c r="B1445">
        <v>35869572</v>
      </c>
      <c r="C1445">
        <v>35869537</v>
      </c>
      <c r="D1445">
        <v>29129619</v>
      </c>
      <c r="E1445">
        <v>1</v>
      </c>
      <c r="F1445">
        <v>1</v>
      </c>
      <c r="G1445">
        <v>1</v>
      </c>
      <c r="H1445">
        <v>3</v>
      </c>
      <c r="I1445" t="s">
        <v>721</v>
      </c>
      <c r="J1445" t="s">
        <v>722</v>
      </c>
      <c r="K1445" t="s">
        <v>723</v>
      </c>
      <c r="L1445">
        <v>1301</v>
      </c>
      <c r="N1445">
        <v>1003</v>
      </c>
      <c r="O1445" t="s">
        <v>142</v>
      </c>
      <c r="P1445" t="s">
        <v>142</v>
      </c>
      <c r="Q1445">
        <v>1</v>
      </c>
      <c r="X1445">
        <v>234</v>
      </c>
      <c r="Y1445">
        <v>8.44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0</v>
      </c>
      <c r="AF1445" t="s">
        <v>3</v>
      </c>
      <c r="AG1445">
        <v>234</v>
      </c>
      <c r="AH1445">
        <v>2</v>
      </c>
      <c r="AI1445">
        <v>35869554</v>
      </c>
      <c r="AJ1445">
        <v>1490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>
      <c r="A1446">
        <f>ROW(Source!A1318)</f>
        <v>1318</v>
      </c>
      <c r="B1446">
        <v>35869573</v>
      </c>
      <c r="C1446">
        <v>35869537</v>
      </c>
      <c r="D1446">
        <v>29129715</v>
      </c>
      <c r="E1446">
        <v>1</v>
      </c>
      <c r="F1446">
        <v>1</v>
      </c>
      <c r="G1446">
        <v>1</v>
      </c>
      <c r="H1446">
        <v>3</v>
      </c>
      <c r="I1446" t="s">
        <v>813</v>
      </c>
      <c r="J1446" t="s">
        <v>814</v>
      </c>
      <c r="K1446" t="s">
        <v>815</v>
      </c>
      <c r="L1446">
        <v>1301</v>
      </c>
      <c r="N1446">
        <v>1003</v>
      </c>
      <c r="O1446" t="s">
        <v>142</v>
      </c>
      <c r="P1446" t="s">
        <v>142</v>
      </c>
      <c r="Q1446">
        <v>1</v>
      </c>
      <c r="X1446">
        <v>37</v>
      </c>
      <c r="Y1446">
        <v>6.33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0</v>
      </c>
      <c r="AF1446" t="s">
        <v>3</v>
      </c>
      <c r="AG1446">
        <v>37</v>
      </c>
      <c r="AH1446">
        <v>2</v>
      </c>
      <c r="AI1446">
        <v>35869555</v>
      </c>
      <c r="AJ1446">
        <v>1491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>
      <c r="A1447">
        <f>ROW(Source!A1319)</f>
        <v>1319</v>
      </c>
      <c r="B1447">
        <v>35869582</v>
      </c>
      <c r="C1447">
        <v>35869574</v>
      </c>
      <c r="D1447">
        <v>18410244</v>
      </c>
      <c r="E1447">
        <v>1</v>
      </c>
      <c r="F1447">
        <v>1</v>
      </c>
      <c r="G1447">
        <v>1</v>
      </c>
      <c r="H1447">
        <v>1</v>
      </c>
      <c r="I1447" t="s">
        <v>727</v>
      </c>
      <c r="J1447" t="s">
        <v>3</v>
      </c>
      <c r="K1447" t="s">
        <v>728</v>
      </c>
      <c r="L1447">
        <v>1369</v>
      </c>
      <c r="N1447">
        <v>1013</v>
      </c>
      <c r="O1447" t="s">
        <v>561</v>
      </c>
      <c r="P1447" t="s">
        <v>561</v>
      </c>
      <c r="Q1447">
        <v>1</v>
      </c>
      <c r="X1447">
        <v>55.94</v>
      </c>
      <c r="Y1447">
        <v>0</v>
      </c>
      <c r="Z1447">
        <v>0</v>
      </c>
      <c r="AA1447">
        <v>0</v>
      </c>
      <c r="AB1447">
        <v>9.2899999999999991</v>
      </c>
      <c r="AC1447">
        <v>0</v>
      </c>
      <c r="AD1447">
        <v>1</v>
      </c>
      <c r="AE1447">
        <v>1</v>
      </c>
      <c r="AF1447" t="s">
        <v>134</v>
      </c>
      <c r="AG1447">
        <v>64.330999999999989</v>
      </c>
      <c r="AH1447">
        <v>2</v>
      </c>
      <c r="AI1447">
        <v>35869575</v>
      </c>
      <c r="AJ1447">
        <v>1492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>
      <c r="A1448">
        <f>ROW(Source!A1319)</f>
        <v>1319</v>
      </c>
      <c r="B1448">
        <v>35869583</v>
      </c>
      <c r="C1448">
        <v>35869574</v>
      </c>
      <c r="D1448">
        <v>121548</v>
      </c>
      <c r="E1448">
        <v>1</v>
      </c>
      <c r="F1448">
        <v>1</v>
      </c>
      <c r="G1448">
        <v>1</v>
      </c>
      <c r="H1448">
        <v>1</v>
      </c>
      <c r="I1448" t="s">
        <v>35</v>
      </c>
      <c r="J1448" t="s">
        <v>3</v>
      </c>
      <c r="K1448" t="s">
        <v>562</v>
      </c>
      <c r="L1448">
        <v>608254</v>
      </c>
      <c r="N1448">
        <v>1013</v>
      </c>
      <c r="O1448" t="s">
        <v>563</v>
      </c>
      <c r="P1448" t="s">
        <v>563</v>
      </c>
      <c r="Q1448">
        <v>1</v>
      </c>
      <c r="X1448">
        <v>0.01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1</v>
      </c>
      <c r="AE1448">
        <v>2</v>
      </c>
      <c r="AF1448" t="s">
        <v>133</v>
      </c>
      <c r="AG1448">
        <v>1.2500000000000001E-2</v>
      </c>
      <c r="AH1448">
        <v>2</v>
      </c>
      <c r="AI1448">
        <v>35869576</v>
      </c>
      <c r="AJ1448">
        <v>1493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>
      <c r="A1449">
        <f>ROW(Source!A1319)</f>
        <v>1319</v>
      </c>
      <c r="B1449">
        <v>35869584</v>
      </c>
      <c r="C1449">
        <v>35869574</v>
      </c>
      <c r="D1449">
        <v>29172556</v>
      </c>
      <c r="E1449">
        <v>1</v>
      </c>
      <c r="F1449">
        <v>1</v>
      </c>
      <c r="G1449">
        <v>1</v>
      </c>
      <c r="H1449">
        <v>2</v>
      </c>
      <c r="I1449" t="s">
        <v>564</v>
      </c>
      <c r="J1449" t="s">
        <v>565</v>
      </c>
      <c r="K1449" t="s">
        <v>566</v>
      </c>
      <c r="L1449">
        <v>1368</v>
      </c>
      <c r="N1449">
        <v>1011</v>
      </c>
      <c r="O1449" t="s">
        <v>567</v>
      </c>
      <c r="P1449" t="s">
        <v>567</v>
      </c>
      <c r="Q1449">
        <v>1</v>
      </c>
      <c r="X1449">
        <v>0.01</v>
      </c>
      <c r="Y1449">
        <v>0</v>
      </c>
      <c r="Z1449">
        <v>31.26</v>
      </c>
      <c r="AA1449">
        <v>13.5</v>
      </c>
      <c r="AB1449">
        <v>0</v>
      </c>
      <c r="AC1449">
        <v>0</v>
      </c>
      <c r="AD1449">
        <v>1</v>
      </c>
      <c r="AE1449">
        <v>0</v>
      </c>
      <c r="AF1449" t="s">
        <v>133</v>
      </c>
      <c r="AG1449">
        <v>1.2500000000000001E-2</v>
      </c>
      <c r="AH1449">
        <v>2</v>
      </c>
      <c r="AI1449">
        <v>35869577</v>
      </c>
      <c r="AJ1449">
        <v>1494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>
      <c r="A1450">
        <f>ROW(Source!A1319)</f>
        <v>1319</v>
      </c>
      <c r="B1450">
        <v>35869585</v>
      </c>
      <c r="C1450">
        <v>35869574</v>
      </c>
      <c r="D1450">
        <v>29174913</v>
      </c>
      <c r="E1450">
        <v>1</v>
      </c>
      <c r="F1450">
        <v>1</v>
      </c>
      <c r="G1450">
        <v>1</v>
      </c>
      <c r="H1450">
        <v>2</v>
      </c>
      <c r="I1450" t="s">
        <v>578</v>
      </c>
      <c r="J1450" t="s">
        <v>579</v>
      </c>
      <c r="K1450" t="s">
        <v>580</v>
      </c>
      <c r="L1450">
        <v>1368</v>
      </c>
      <c r="N1450">
        <v>1011</v>
      </c>
      <c r="O1450" t="s">
        <v>567</v>
      </c>
      <c r="P1450" t="s">
        <v>567</v>
      </c>
      <c r="Q1450">
        <v>1</v>
      </c>
      <c r="X1450">
        <v>0.01</v>
      </c>
      <c r="Y1450">
        <v>0</v>
      </c>
      <c r="Z1450">
        <v>87.17</v>
      </c>
      <c r="AA1450">
        <v>11.6</v>
      </c>
      <c r="AB1450">
        <v>0</v>
      </c>
      <c r="AC1450">
        <v>0</v>
      </c>
      <c r="AD1450">
        <v>1</v>
      </c>
      <c r="AE1450">
        <v>0</v>
      </c>
      <c r="AF1450" t="s">
        <v>133</v>
      </c>
      <c r="AG1450">
        <v>1.2500000000000001E-2</v>
      </c>
      <c r="AH1450">
        <v>2</v>
      </c>
      <c r="AI1450">
        <v>35869578</v>
      </c>
      <c r="AJ1450">
        <v>1495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>
      <c r="A1451">
        <f>ROW(Source!A1319)</f>
        <v>1319</v>
      </c>
      <c r="B1451">
        <v>35869586</v>
      </c>
      <c r="C1451">
        <v>35869574</v>
      </c>
      <c r="D1451">
        <v>29109386</v>
      </c>
      <c r="E1451">
        <v>1</v>
      </c>
      <c r="F1451">
        <v>1</v>
      </c>
      <c r="G1451">
        <v>1</v>
      </c>
      <c r="H1451">
        <v>3</v>
      </c>
      <c r="I1451" t="s">
        <v>729</v>
      </c>
      <c r="J1451" t="s">
        <v>730</v>
      </c>
      <c r="K1451" t="s">
        <v>731</v>
      </c>
      <c r="L1451">
        <v>1348</v>
      </c>
      <c r="N1451">
        <v>1009</v>
      </c>
      <c r="O1451" t="s">
        <v>30</v>
      </c>
      <c r="P1451" t="s">
        <v>30</v>
      </c>
      <c r="Q1451">
        <v>1000</v>
      </c>
      <c r="X1451">
        <v>3.4099999999999998E-2</v>
      </c>
      <c r="Y1451">
        <v>11300.01</v>
      </c>
      <c r="Z1451">
        <v>0</v>
      </c>
      <c r="AA1451">
        <v>0</v>
      </c>
      <c r="AB1451">
        <v>0</v>
      </c>
      <c r="AC1451">
        <v>0</v>
      </c>
      <c r="AD1451">
        <v>1</v>
      </c>
      <c r="AE1451">
        <v>0</v>
      </c>
      <c r="AF1451" t="s">
        <v>3</v>
      </c>
      <c r="AG1451">
        <v>3.4099999999999998E-2</v>
      </c>
      <c r="AH1451">
        <v>2</v>
      </c>
      <c r="AI1451">
        <v>35869579</v>
      </c>
      <c r="AJ1451">
        <v>1496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>
      <c r="A1452">
        <f>ROW(Source!A1319)</f>
        <v>1319</v>
      </c>
      <c r="B1452">
        <v>35869587</v>
      </c>
      <c r="C1452">
        <v>35869574</v>
      </c>
      <c r="D1452">
        <v>29107800</v>
      </c>
      <c r="E1452">
        <v>1</v>
      </c>
      <c r="F1452">
        <v>1</v>
      </c>
      <c r="G1452">
        <v>1</v>
      </c>
      <c r="H1452">
        <v>3</v>
      </c>
      <c r="I1452" t="s">
        <v>592</v>
      </c>
      <c r="J1452" t="s">
        <v>593</v>
      </c>
      <c r="K1452" t="s">
        <v>594</v>
      </c>
      <c r="L1452">
        <v>1346</v>
      </c>
      <c r="N1452">
        <v>1009</v>
      </c>
      <c r="O1452" t="s">
        <v>160</v>
      </c>
      <c r="P1452" t="s">
        <v>160</v>
      </c>
      <c r="Q1452">
        <v>1</v>
      </c>
      <c r="X1452">
        <v>0.01</v>
      </c>
      <c r="Y1452">
        <v>1.81</v>
      </c>
      <c r="Z1452">
        <v>0</v>
      </c>
      <c r="AA1452">
        <v>0</v>
      </c>
      <c r="AB1452">
        <v>0</v>
      </c>
      <c r="AC1452">
        <v>0</v>
      </c>
      <c r="AD1452">
        <v>1</v>
      </c>
      <c r="AE1452">
        <v>0</v>
      </c>
      <c r="AF1452" t="s">
        <v>3</v>
      </c>
      <c r="AG1452">
        <v>0.01</v>
      </c>
      <c r="AH1452">
        <v>2</v>
      </c>
      <c r="AI1452">
        <v>35869580</v>
      </c>
      <c r="AJ1452">
        <v>1497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>
      <c r="A1453">
        <f>ROW(Source!A1319)</f>
        <v>1319</v>
      </c>
      <c r="B1453">
        <v>35869588</v>
      </c>
      <c r="C1453">
        <v>35869574</v>
      </c>
      <c r="D1453">
        <v>29109603</v>
      </c>
      <c r="E1453">
        <v>1</v>
      </c>
      <c r="F1453">
        <v>1</v>
      </c>
      <c r="G1453">
        <v>1</v>
      </c>
      <c r="H1453">
        <v>3</v>
      </c>
      <c r="I1453" t="s">
        <v>732</v>
      </c>
      <c r="J1453" t="s">
        <v>733</v>
      </c>
      <c r="K1453" t="s">
        <v>734</v>
      </c>
      <c r="L1453">
        <v>1327</v>
      </c>
      <c r="N1453">
        <v>1005</v>
      </c>
      <c r="O1453" t="s">
        <v>155</v>
      </c>
      <c r="P1453" t="s">
        <v>155</v>
      </c>
      <c r="Q1453">
        <v>1</v>
      </c>
      <c r="X1453">
        <v>112</v>
      </c>
      <c r="Y1453">
        <v>55.16</v>
      </c>
      <c r="Z1453">
        <v>0</v>
      </c>
      <c r="AA1453">
        <v>0</v>
      </c>
      <c r="AB1453">
        <v>0</v>
      </c>
      <c r="AC1453">
        <v>0</v>
      </c>
      <c r="AD1453">
        <v>1</v>
      </c>
      <c r="AE1453">
        <v>0</v>
      </c>
      <c r="AF1453" t="s">
        <v>3</v>
      </c>
      <c r="AG1453">
        <v>112</v>
      </c>
      <c r="AH1453">
        <v>2</v>
      </c>
      <c r="AI1453">
        <v>35869581</v>
      </c>
      <c r="AJ1453">
        <v>1498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>
      <c r="A1454">
        <f>ROW(Source!A1320)</f>
        <v>1320</v>
      </c>
      <c r="B1454">
        <v>35869602</v>
      </c>
      <c r="C1454">
        <v>35869589</v>
      </c>
      <c r="D1454">
        <v>29364679</v>
      </c>
      <c r="E1454">
        <v>1</v>
      </c>
      <c r="F1454">
        <v>1</v>
      </c>
      <c r="G1454">
        <v>1</v>
      </c>
      <c r="H1454">
        <v>1</v>
      </c>
      <c r="I1454" t="s">
        <v>735</v>
      </c>
      <c r="J1454" t="s">
        <v>3</v>
      </c>
      <c r="K1454" t="s">
        <v>736</v>
      </c>
      <c r="L1454">
        <v>1369</v>
      </c>
      <c r="N1454">
        <v>1013</v>
      </c>
      <c r="O1454" t="s">
        <v>561</v>
      </c>
      <c r="P1454" t="s">
        <v>561</v>
      </c>
      <c r="Q1454">
        <v>1</v>
      </c>
      <c r="X1454">
        <v>30.48</v>
      </c>
      <c r="Y1454">
        <v>0</v>
      </c>
      <c r="Z1454">
        <v>0</v>
      </c>
      <c r="AA1454">
        <v>0</v>
      </c>
      <c r="AB1454">
        <v>9.92</v>
      </c>
      <c r="AC1454">
        <v>0</v>
      </c>
      <c r="AD1454">
        <v>1</v>
      </c>
      <c r="AE1454">
        <v>1</v>
      </c>
      <c r="AF1454" t="s">
        <v>134</v>
      </c>
      <c r="AG1454">
        <v>35.052</v>
      </c>
      <c r="AH1454">
        <v>2</v>
      </c>
      <c r="AI1454">
        <v>35869591</v>
      </c>
      <c r="AJ1454">
        <v>1499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>
      <c r="A1455">
        <f>ROW(Source!A1320)</f>
        <v>1320</v>
      </c>
      <c r="B1455">
        <v>35869603</v>
      </c>
      <c r="C1455">
        <v>35869589</v>
      </c>
      <c r="D1455">
        <v>121548</v>
      </c>
      <c r="E1455">
        <v>1</v>
      </c>
      <c r="F1455">
        <v>1</v>
      </c>
      <c r="G1455">
        <v>1</v>
      </c>
      <c r="H1455">
        <v>1</v>
      </c>
      <c r="I1455" t="s">
        <v>35</v>
      </c>
      <c r="J1455" t="s">
        <v>3</v>
      </c>
      <c r="K1455" t="s">
        <v>562</v>
      </c>
      <c r="L1455">
        <v>608254</v>
      </c>
      <c r="N1455">
        <v>1013</v>
      </c>
      <c r="O1455" t="s">
        <v>563</v>
      </c>
      <c r="P1455" t="s">
        <v>563</v>
      </c>
      <c r="Q1455">
        <v>1</v>
      </c>
      <c r="X1455">
        <v>0.03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1</v>
      </c>
      <c r="AE1455">
        <v>2</v>
      </c>
      <c r="AF1455" t="s">
        <v>3</v>
      </c>
      <c r="AG1455">
        <v>0.03</v>
      </c>
      <c r="AH1455">
        <v>2</v>
      </c>
      <c r="AI1455">
        <v>35869592</v>
      </c>
      <c r="AJ1455">
        <v>1500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>
      <c r="A1456">
        <f>ROW(Source!A1320)</f>
        <v>1320</v>
      </c>
      <c r="B1456">
        <v>35869604</v>
      </c>
      <c r="C1456">
        <v>35869589</v>
      </c>
      <c r="D1456">
        <v>29172362</v>
      </c>
      <c r="E1456">
        <v>1</v>
      </c>
      <c r="F1456">
        <v>1</v>
      </c>
      <c r="G1456">
        <v>1</v>
      </c>
      <c r="H1456">
        <v>2</v>
      </c>
      <c r="I1456" t="s">
        <v>737</v>
      </c>
      <c r="J1456" t="s">
        <v>738</v>
      </c>
      <c r="K1456" t="s">
        <v>739</v>
      </c>
      <c r="L1456">
        <v>1368</v>
      </c>
      <c r="N1456">
        <v>1011</v>
      </c>
      <c r="O1456" t="s">
        <v>567</v>
      </c>
      <c r="P1456" t="s">
        <v>567</v>
      </c>
      <c r="Q1456">
        <v>1</v>
      </c>
      <c r="X1456">
        <v>0.03</v>
      </c>
      <c r="Y1456">
        <v>0</v>
      </c>
      <c r="Z1456">
        <v>134.65</v>
      </c>
      <c r="AA1456">
        <v>13.5</v>
      </c>
      <c r="AB1456">
        <v>0</v>
      </c>
      <c r="AC1456">
        <v>0</v>
      </c>
      <c r="AD1456">
        <v>1</v>
      </c>
      <c r="AE1456">
        <v>0</v>
      </c>
      <c r="AF1456" t="s">
        <v>3</v>
      </c>
      <c r="AG1456">
        <v>0.03</v>
      </c>
      <c r="AH1456">
        <v>2</v>
      </c>
      <c r="AI1456">
        <v>35869593</v>
      </c>
      <c r="AJ1456">
        <v>1501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>
      <c r="A1457">
        <f>ROW(Source!A1320)</f>
        <v>1320</v>
      </c>
      <c r="B1457">
        <v>35869605</v>
      </c>
      <c r="C1457">
        <v>35869589</v>
      </c>
      <c r="D1457">
        <v>29174913</v>
      </c>
      <c r="E1457">
        <v>1</v>
      </c>
      <c r="F1457">
        <v>1</v>
      </c>
      <c r="G1457">
        <v>1</v>
      </c>
      <c r="H1457">
        <v>2</v>
      </c>
      <c r="I1457" t="s">
        <v>578</v>
      </c>
      <c r="J1457" t="s">
        <v>579</v>
      </c>
      <c r="K1457" t="s">
        <v>580</v>
      </c>
      <c r="L1457">
        <v>1368</v>
      </c>
      <c r="N1457">
        <v>1011</v>
      </c>
      <c r="O1457" t="s">
        <v>567</v>
      </c>
      <c r="P1457" t="s">
        <v>567</v>
      </c>
      <c r="Q1457">
        <v>1</v>
      </c>
      <c r="X1457">
        <v>0.02</v>
      </c>
      <c r="Y1457">
        <v>0</v>
      </c>
      <c r="Z1457">
        <v>87.17</v>
      </c>
      <c r="AA1457">
        <v>11.6</v>
      </c>
      <c r="AB1457">
        <v>0</v>
      </c>
      <c r="AC1457">
        <v>0</v>
      </c>
      <c r="AD1457">
        <v>1</v>
      </c>
      <c r="AE1457">
        <v>0</v>
      </c>
      <c r="AF1457" t="s">
        <v>3</v>
      </c>
      <c r="AG1457">
        <v>0.02</v>
      </c>
      <c r="AH1457">
        <v>2</v>
      </c>
      <c r="AI1457">
        <v>35869594</v>
      </c>
      <c r="AJ1457">
        <v>1502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>
      <c r="A1458">
        <f>ROW(Source!A1320)</f>
        <v>1320</v>
      </c>
      <c r="B1458">
        <v>35869606</v>
      </c>
      <c r="C1458">
        <v>35869589</v>
      </c>
      <c r="D1458">
        <v>29114246</v>
      </c>
      <c r="E1458">
        <v>1</v>
      </c>
      <c r="F1458">
        <v>1</v>
      </c>
      <c r="G1458">
        <v>1</v>
      </c>
      <c r="H1458">
        <v>3</v>
      </c>
      <c r="I1458" t="s">
        <v>740</v>
      </c>
      <c r="J1458" t="s">
        <v>741</v>
      </c>
      <c r="K1458" t="s">
        <v>742</v>
      </c>
      <c r="L1458">
        <v>1346</v>
      </c>
      <c r="N1458">
        <v>1009</v>
      </c>
      <c r="O1458" t="s">
        <v>160</v>
      </c>
      <c r="P1458" t="s">
        <v>160</v>
      </c>
      <c r="Q1458">
        <v>1</v>
      </c>
      <c r="X1458">
        <v>1.5</v>
      </c>
      <c r="Y1458">
        <v>9.0399999999999991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0</v>
      </c>
      <c r="AF1458" t="s">
        <v>3</v>
      </c>
      <c r="AG1458">
        <v>1.5</v>
      </c>
      <c r="AH1458">
        <v>2</v>
      </c>
      <c r="AI1458">
        <v>35869595</v>
      </c>
      <c r="AJ1458">
        <v>1503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>
      <c r="A1459">
        <f>ROW(Source!A1320)</f>
        <v>1320</v>
      </c>
      <c r="B1459">
        <v>35869607</v>
      </c>
      <c r="C1459">
        <v>35869589</v>
      </c>
      <c r="D1459">
        <v>29110838</v>
      </c>
      <c r="E1459">
        <v>1</v>
      </c>
      <c r="F1459">
        <v>1</v>
      </c>
      <c r="G1459">
        <v>1</v>
      </c>
      <c r="H1459">
        <v>3</v>
      </c>
      <c r="I1459" t="s">
        <v>743</v>
      </c>
      <c r="J1459" t="s">
        <v>744</v>
      </c>
      <c r="K1459" t="s">
        <v>745</v>
      </c>
      <c r="L1459">
        <v>1346</v>
      </c>
      <c r="N1459">
        <v>1009</v>
      </c>
      <c r="O1459" t="s">
        <v>160</v>
      </c>
      <c r="P1459" t="s">
        <v>160</v>
      </c>
      <c r="Q1459">
        <v>1</v>
      </c>
      <c r="X1459">
        <v>0.42</v>
      </c>
      <c r="Y1459">
        <v>30.5</v>
      </c>
      <c r="Z1459">
        <v>0</v>
      </c>
      <c r="AA1459">
        <v>0</v>
      </c>
      <c r="AB1459">
        <v>0</v>
      </c>
      <c r="AC1459">
        <v>0</v>
      </c>
      <c r="AD1459">
        <v>1</v>
      </c>
      <c r="AE1459">
        <v>0</v>
      </c>
      <c r="AF1459" t="s">
        <v>3</v>
      </c>
      <c r="AG1459">
        <v>0.42</v>
      </c>
      <c r="AH1459">
        <v>2</v>
      </c>
      <c r="AI1459">
        <v>35869596</v>
      </c>
      <c r="AJ1459">
        <v>1504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>
      <c r="A1460">
        <f>ROW(Source!A1320)</f>
        <v>1320</v>
      </c>
      <c r="B1460">
        <v>35869608</v>
      </c>
      <c r="C1460">
        <v>35869589</v>
      </c>
      <c r="D1460">
        <v>29149204</v>
      </c>
      <c r="E1460">
        <v>1</v>
      </c>
      <c r="F1460">
        <v>1</v>
      </c>
      <c r="G1460">
        <v>1</v>
      </c>
      <c r="H1460">
        <v>3</v>
      </c>
      <c r="I1460" t="s">
        <v>746</v>
      </c>
      <c r="J1460" t="s">
        <v>747</v>
      </c>
      <c r="K1460" t="s">
        <v>748</v>
      </c>
      <c r="L1460">
        <v>1348</v>
      </c>
      <c r="N1460">
        <v>1009</v>
      </c>
      <c r="O1460" t="s">
        <v>30</v>
      </c>
      <c r="P1460" t="s">
        <v>30</v>
      </c>
      <c r="Q1460">
        <v>1000</v>
      </c>
      <c r="X1460">
        <v>3.15E-3</v>
      </c>
      <c r="Y1460">
        <v>729.98</v>
      </c>
      <c r="Z1460">
        <v>0</v>
      </c>
      <c r="AA1460">
        <v>0</v>
      </c>
      <c r="AB1460">
        <v>0</v>
      </c>
      <c r="AC1460">
        <v>0</v>
      </c>
      <c r="AD1460">
        <v>1</v>
      </c>
      <c r="AE1460">
        <v>0</v>
      </c>
      <c r="AF1460" t="s">
        <v>3</v>
      </c>
      <c r="AG1460">
        <v>3.15E-3</v>
      </c>
      <c r="AH1460">
        <v>2</v>
      </c>
      <c r="AI1460">
        <v>35869597</v>
      </c>
      <c r="AJ1460">
        <v>1505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>
      <c r="A1461">
        <f>ROW(Source!A1320)</f>
        <v>1320</v>
      </c>
      <c r="B1461">
        <v>35869609</v>
      </c>
      <c r="C1461">
        <v>35869589</v>
      </c>
      <c r="D1461">
        <v>29170678</v>
      </c>
      <c r="E1461">
        <v>1</v>
      </c>
      <c r="F1461">
        <v>1</v>
      </c>
      <c r="G1461">
        <v>1</v>
      </c>
      <c r="H1461">
        <v>3</v>
      </c>
      <c r="I1461" t="s">
        <v>749</v>
      </c>
      <c r="J1461" t="s">
        <v>750</v>
      </c>
      <c r="K1461" t="s">
        <v>751</v>
      </c>
      <c r="L1461">
        <v>1354</v>
      </c>
      <c r="N1461">
        <v>1010</v>
      </c>
      <c r="O1461" t="s">
        <v>237</v>
      </c>
      <c r="P1461" t="s">
        <v>237</v>
      </c>
      <c r="Q1461">
        <v>1</v>
      </c>
      <c r="X1461">
        <v>102</v>
      </c>
      <c r="Y1461">
        <v>0.28000000000000003</v>
      </c>
      <c r="Z1461">
        <v>0</v>
      </c>
      <c r="AA1461">
        <v>0</v>
      </c>
      <c r="AB1461">
        <v>0</v>
      </c>
      <c r="AC1461">
        <v>0</v>
      </c>
      <c r="AD1461">
        <v>1</v>
      </c>
      <c r="AE1461">
        <v>0</v>
      </c>
      <c r="AF1461" t="s">
        <v>3</v>
      </c>
      <c r="AG1461">
        <v>102</v>
      </c>
      <c r="AH1461">
        <v>2</v>
      </c>
      <c r="AI1461">
        <v>35869600</v>
      </c>
      <c r="AJ1461">
        <v>1509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>
      <c r="A1462">
        <f>ROW(Source!A1320)</f>
        <v>1320</v>
      </c>
      <c r="B1462">
        <v>35869610</v>
      </c>
      <c r="C1462">
        <v>35869589</v>
      </c>
      <c r="D1462">
        <v>29171808</v>
      </c>
      <c r="E1462">
        <v>1</v>
      </c>
      <c r="F1462">
        <v>1</v>
      </c>
      <c r="G1462">
        <v>1</v>
      </c>
      <c r="H1462">
        <v>3</v>
      </c>
      <c r="I1462" t="s">
        <v>752</v>
      </c>
      <c r="J1462" t="s">
        <v>753</v>
      </c>
      <c r="K1462" t="s">
        <v>754</v>
      </c>
      <c r="L1462">
        <v>1374</v>
      </c>
      <c r="N1462">
        <v>1013</v>
      </c>
      <c r="O1462" t="s">
        <v>755</v>
      </c>
      <c r="P1462" t="s">
        <v>755</v>
      </c>
      <c r="Q1462">
        <v>1</v>
      </c>
      <c r="X1462">
        <v>6.05</v>
      </c>
      <c r="Y1462">
        <v>1</v>
      </c>
      <c r="Z1462">
        <v>0</v>
      </c>
      <c r="AA1462">
        <v>0</v>
      </c>
      <c r="AB1462">
        <v>0</v>
      </c>
      <c r="AC1462">
        <v>0</v>
      </c>
      <c r="AD1462">
        <v>1</v>
      </c>
      <c r="AE1462">
        <v>0</v>
      </c>
      <c r="AF1462" t="s">
        <v>3</v>
      </c>
      <c r="AG1462">
        <v>6.05</v>
      </c>
      <c r="AH1462">
        <v>2</v>
      </c>
      <c r="AI1462">
        <v>35869601</v>
      </c>
      <c r="AJ1462">
        <v>1510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>
      <c r="A1463">
        <f>ROW(Source!A1324)</f>
        <v>1324</v>
      </c>
      <c r="B1463">
        <v>35869624</v>
      </c>
      <c r="C1463">
        <v>35869614</v>
      </c>
      <c r="D1463">
        <v>29364679</v>
      </c>
      <c r="E1463">
        <v>1</v>
      </c>
      <c r="F1463">
        <v>1</v>
      </c>
      <c r="G1463">
        <v>1</v>
      </c>
      <c r="H1463">
        <v>1</v>
      </c>
      <c r="I1463" t="s">
        <v>735</v>
      </c>
      <c r="J1463" t="s">
        <v>3</v>
      </c>
      <c r="K1463" t="s">
        <v>736</v>
      </c>
      <c r="L1463">
        <v>1369</v>
      </c>
      <c r="N1463">
        <v>1013</v>
      </c>
      <c r="O1463" t="s">
        <v>561</v>
      </c>
      <c r="P1463" t="s">
        <v>561</v>
      </c>
      <c r="Q1463">
        <v>1</v>
      </c>
      <c r="X1463">
        <v>26.24</v>
      </c>
      <c r="Y1463">
        <v>0</v>
      </c>
      <c r="Z1463">
        <v>0</v>
      </c>
      <c r="AA1463">
        <v>0</v>
      </c>
      <c r="AB1463">
        <v>9.92</v>
      </c>
      <c r="AC1463">
        <v>0</v>
      </c>
      <c r="AD1463">
        <v>1</v>
      </c>
      <c r="AE1463">
        <v>1</v>
      </c>
      <c r="AF1463" t="s">
        <v>134</v>
      </c>
      <c r="AG1463">
        <v>30.175999999999995</v>
      </c>
      <c r="AH1463">
        <v>2</v>
      </c>
      <c r="AI1463">
        <v>35869616</v>
      </c>
      <c r="AJ1463">
        <v>1511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>
      <c r="A1464">
        <f>ROW(Source!A1324)</f>
        <v>1324</v>
      </c>
      <c r="B1464">
        <v>35869625</v>
      </c>
      <c r="C1464">
        <v>35869614</v>
      </c>
      <c r="D1464">
        <v>121548</v>
      </c>
      <c r="E1464">
        <v>1</v>
      </c>
      <c r="F1464">
        <v>1</v>
      </c>
      <c r="G1464">
        <v>1</v>
      </c>
      <c r="H1464">
        <v>1</v>
      </c>
      <c r="I1464" t="s">
        <v>35</v>
      </c>
      <c r="J1464" t="s">
        <v>3</v>
      </c>
      <c r="K1464" t="s">
        <v>562</v>
      </c>
      <c r="L1464">
        <v>608254</v>
      </c>
      <c r="N1464">
        <v>1013</v>
      </c>
      <c r="O1464" t="s">
        <v>563</v>
      </c>
      <c r="P1464" t="s">
        <v>563</v>
      </c>
      <c r="Q1464">
        <v>1</v>
      </c>
      <c r="X1464">
        <v>0.03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1</v>
      </c>
      <c r="AE1464">
        <v>2</v>
      </c>
      <c r="AF1464" t="s">
        <v>3</v>
      </c>
      <c r="AG1464">
        <v>0.03</v>
      </c>
      <c r="AH1464">
        <v>2</v>
      </c>
      <c r="AI1464">
        <v>35869617</v>
      </c>
      <c r="AJ1464">
        <v>1512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>
      <c r="A1465">
        <f>ROW(Source!A1324)</f>
        <v>1324</v>
      </c>
      <c r="B1465">
        <v>35869626</v>
      </c>
      <c r="C1465">
        <v>35869614</v>
      </c>
      <c r="D1465">
        <v>29172362</v>
      </c>
      <c r="E1465">
        <v>1</v>
      </c>
      <c r="F1465">
        <v>1</v>
      </c>
      <c r="G1465">
        <v>1</v>
      </c>
      <c r="H1465">
        <v>2</v>
      </c>
      <c r="I1465" t="s">
        <v>737</v>
      </c>
      <c r="J1465" t="s">
        <v>738</v>
      </c>
      <c r="K1465" t="s">
        <v>739</v>
      </c>
      <c r="L1465">
        <v>1368</v>
      </c>
      <c r="N1465">
        <v>1011</v>
      </c>
      <c r="O1465" t="s">
        <v>567</v>
      </c>
      <c r="P1465" t="s">
        <v>567</v>
      </c>
      <c r="Q1465">
        <v>1</v>
      </c>
      <c r="X1465">
        <v>0.03</v>
      </c>
      <c r="Y1465">
        <v>0</v>
      </c>
      <c r="Z1465">
        <v>134.65</v>
      </c>
      <c r="AA1465">
        <v>13.5</v>
      </c>
      <c r="AB1465">
        <v>0</v>
      </c>
      <c r="AC1465">
        <v>0</v>
      </c>
      <c r="AD1465">
        <v>1</v>
      </c>
      <c r="AE1465">
        <v>0</v>
      </c>
      <c r="AF1465" t="s">
        <v>3</v>
      </c>
      <c r="AG1465">
        <v>0.03</v>
      </c>
      <c r="AH1465">
        <v>2</v>
      </c>
      <c r="AI1465">
        <v>35869618</v>
      </c>
      <c r="AJ1465">
        <v>1513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>
      <c r="A1466">
        <f>ROW(Source!A1324)</f>
        <v>1324</v>
      </c>
      <c r="B1466">
        <v>35869627</v>
      </c>
      <c r="C1466">
        <v>35869614</v>
      </c>
      <c r="D1466">
        <v>29174913</v>
      </c>
      <c r="E1466">
        <v>1</v>
      </c>
      <c r="F1466">
        <v>1</v>
      </c>
      <c r="G1466">
        <v>1</v>
      </c>
      <c r="H1466">
        <v>2</v>
      </c>
      <c r="I1466" t="s">
        <v>578</v>
      </c>
      <c r="J1466" t="s">
        <v>579</v>
      </c>
      <c r="K1466" t="s">
        <v>580</v>
      </c>
      <c r="L1466">
        <v>1368</v>
      </c>
      <c r="N1466">
        <v>1011</v>
      </c>
      <c r="O1466" t="s">
        <v>567</v>
      </c>
      <c r="P1466" t="s">
        <v>567</v>
      </c>
      <c r="Q1466">
        <v>1</v>
      </c>
      <c r="X1466">
        <v>0.02</v>
      </c>
      <c r="Y1466">
        <v>0</v>
      </c>
      <c r="Z1466">
        <v>87.17</v>
      </c>
      <c r="AA1466">
        <v>11.6</v>
      </c>
      <c r="AB1466">
        <v>0</v>
      </c>
      <c r="AC1466">
        <v>0</v>
      </c>
      <c r="AD1466">
        <v>1</v>
      </c>
      <c r="AE1466">
        <v>0</v>
      </c>
      <c r="AF1466" t="s">
        <v>3</v>
      </c>
      <c r="AG1466">
        <v>0.02</v>
      </c>
      <c r="AH1466">
        <v>2</v>
      </c>
      <c r="AI1466">
        <v>35869619</v>
      </c>
      <c r="AJ1466">
        <v>1514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>
      <c r="A1467">
        <f>ROW(Source!A1324)</f>
        <v>1324</v>
      </c>
      <c r="B1467">
        <v>35869628</v>
      </c>
      <c r="C1467">
        <v>35869614</v>
      </c>
      <c r="D1467">
        <v>29149204</v>
      </c>
      <c r="E1467">
        <v>1</v>
      </c>
      <c r="F1467">
        <v>1</v>
      </c>
      <c r="G1467">
        <v>1</v>
      </c>
      <c r="H1467">
        <v>3</v>
      </c>
      <c r="I1467" t="s">
        <v>746</v>
      </c>
      <c r="J1467" t="s">
        <v>747</v>
      </c>
      <c r="K1467" t="s">
        <v>748</v>
      </c>
      <c r="L1467">
        <v>1348</v>
      </c>
      <c r="N1467">
        <v>1009</v>
      </c>
      <c r="O1467" t="s">
        <v>30</v>
      </c>
      <c r="P1467" t="s">
        <v>30</v>
      </c>
      <c r="Q1467">
        <v>1000</v>
      </c>
      <c r="X1467">
        <v>3.15E-3</v>
      </c>
      <c r="Y1467">
        <v>729.98</v>
      </c>
      <c r="Z1467">
        <v>0</v>
      </c>
      <c r="AA1467">
        <v>0</v>
      </c>
      <c r="AB1467">
        <v>0</v>
      </c>
      <c r="AC1467">
        <v>0</v>
      </c>
      <c r="AD1467">
        <v>1</v>
      </c>
      <c r="AE1467">
        <v>0</v>
      </c>
      <c r="AF1467" t="s">
        <v>3</v>
      </c>
      <c r="AG1467">
        <v>3.15E-3</v>
      </c>
      <c r="AH1467">
        <v>2</v>
      </c>
      <c r="AI1467">
        <v>35869620</v>
      </c>
      <c r="AJ1467">
        <v>1515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>
      <c r="A1468">
        <f>ROW(Source!A1324)</f>
        <v>1324</v>
      </c>
      <c r="B1468">
        <v>35869629</v>
      </c>
      <c r="C1468">
        <v>35869614</v>
      </c>
      <c r="D1468">
        <v>29170678</v>
      </c>
      <c r="E1468">
        <v>1</v>
      </c>
      <c r="F1468">
        <v>1</v>
      </c>
      <c r="G1468">
        <v>1</v>
      </c>
      <c r="H1468">
        <v>3</v>
      </c>
      <c r="I1468" t="s">
        <v>749</v>
      </c>
      <c r="J1468" t="s">
        <v>750</v>
      </c>
      <c r="K1468" t="s">
        <v>751</v>
      </c>
      <c r="L1468">
        <v>1354</v>
      </c>
      <c r="N1468">
        <v>1010</v>
      </c>
      <c r="O1468" t="s">
        <v>237</v>
      </c>
      <c r="P1468" t="s">
        <v>237</v>
      </c>
      <c r="Q1468">
        <v>1</v>
      </c>
      <c r="X1468">
        <v>102</v>
      </c>
      <c r="Y1468">
        <v>0.28000000000000003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0</v>
      </c>
      <c r="AF1468" t="s">
        <v>3</v>
      </c>
      <c r="AG1468">
        <v>102</v>
      </c>
      <c r="AH1468">
        <v>2</v>
      </c>
      <c r="AI1468">
        <v>35869621</v>
      </c>
      <c r="AJ1468">
        <v>1517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>
      <c r="A1469">
        <f>ROW(Source!A1324)</f>
        <v>1324</v>
      </c>
      <c r="B1469">
        <v>35869630</v>
      </c>
      <c r="C1469">
        <v>35869614</v>
      </c>
      <c r="D1469">
        <v>29171808</v>
      </c>
      <c r="E1469">
        <v>1</v>
      </c>
      <c r="F1469">
        <v>1</v>
      </c>
      <c r="G1469">
        <v>1</v>
      </c>
      <c r="H1469">
        <v>3</v>
      </c>
      <c r="I1469" t="s">
        <v>752</v>
      </c>
      <c r="J1469" t="s">
        <v>753</v>
      </c>
      <c r="K1469" t="s">
        <v>754</v>
      </c>
      <c r="L1469">
        <v>1374</v>
      </c>
      <c r="N1469">
        <v>1013</v>
      </c>
      <c r="O1469" t="s">
        <v>755</v>
      </c>
      <c r="P1469" t="s">
        <v>755</v>
      </c>
      <c r="Q1469">
        <v>1</v>
      </c>
      <c r="X1469">
        <v>5.21</v>
      </c>
      <c r="Y1469">
        <v>1</v>
      </c>
      <c r="Z1469">
        <v>0</v>
      </c>
      <c r="AA1469">
        <v>0</v>
      </c>
      <c r="AB1469">
        <v>0</v>
      </c>
      <c r="AC1469">
        <v>0</v>
      </c>
      <c r="AD1469">
        <v>1</v>
      </c>
      <c r="AE1469">
        <v>0</v>
      </c>
      <c r="AF1469" t="s">
        <v>3</v>
      </c>
      <c r="AG1469">
        <v>5.21</v>
      </c>
      <c r="AH1469">
        <v>2</v>
      </c>
      <c r="AI1469">
        <v>35869623</v>
      </c>
      <c r="AJ1469">
        <v>1519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>
      <c r="A1470">
        <f>ROW(Source!A1327)</f>
        <v>1327</v>
      </c>
      <c r="B1470">
        <v>35869639</v>
      </c>
      <c r="C1470">
        <v>35869633</v>
      </c>
      <c r="D1470">
        <v>18442760</v>
      </c>
      <c r="E1470">
        <v>1</v>
      </c>
      <c r="F1470">
        <v>1</v>
      </c>
      <c r="G1470">
        <v>1</v>
      </c>
      <c r="H1470">
        <v>1</v>
      </c>
      <c r="I1470" t="s">
        <v>816</v>
      </c>
      <c r="J1470" t="s">
        <v>3</v>
      </c>
      <c r="K1470" t="s">
        <v>817</v>
      </c>
      <c r="L1470">
        <v>1369</v>
      </c>
      <c r="N1470">
        <v>1013</v>
      </c>
      <c r="O1470" t="s">
        <v>561</v>
      </c>
      <c r="P1470" t="s">
        <v>561</v>
      </c>
      <c r="Q1470">
        <v>1</v>
      </c>
      <c r="X1470">
        <v>26.04</v>
      </c>
      <c r="Y1470">
        <v>0</v>
      </c>
      <c r="Z1470">
        <v>0</v>
      </c>
      <c r="AA1470">
        <v>0</v>
      </c>
      <c r="AB1470">
        <v>354.22</v>
      </c>
      <c r="AC1470">
        <v>0</v>
      </c>
      <c r="AD1470">
        <v>1</v>
      </c>
      <c r="AE1470">
        <v>1</v>
      </c>
      <c r="AF1470" t="s">
        <v>134</v>
      </c>
      <c r="AG1470">
        <v>29.945999999999998</v>
      </c>
      <c r="AH1470">
        <v>2</v>
      </c>
      <c r="AI1470">
        <v>35869634</v>
      </c>
      <c r="AJ1470">
        <v>1520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>
      <c r="A1471">
        <f>ROW(Source!A1327)</f>
        <v>1327</v>
      </c>
      <c r="B1471">
        <v>35869640</v>
      </c>
      <c r="C1471">
        <v>35869633</v>
      </c>
      <c r="D1471">
        <v>29173472</v>
      </c>
      <c r="E1471">
        <v>1</v>
      </c>
      <c r="F1471">
        <v>1</v>
      </c>
      <c r="G1471">
        <v>1</v>
      </c>
      <c r="H1471">
        <v>2</v>
      </c>
      <c r="I1471" t="s">
        <v>624</v>
      </c>
      <c r="J1471" t="s">
        <v>625</v>
      </c>
      <c r="K1471" t="s">
        <v>626</v>
      </c>
      <c r="L1471">
        <v>1368</v>
      </c>
      <c r="N1471">
        <v>1011</v>
      </c>
      <c r="O1471" t="s">
        <v>567</v>
      </c>
      <c r="P1471" t="s">
        <v>567</v>
      </c>
      <c r="Q1471">
        <v>1</v>
      </c>
      <c r="X1471">
        <v>7.3</v>
      </c>
      <c r="Y1471">
        <v>0</v>
      </c>
      <c r="Z1471">
        <v>3</v>
      </c>
      <c r="AA1471">
        <v>0</v>
      </c>
      <c r="AB1471">
        <v>0</v>
      </c>
      <c r="AC1471">
        <v>0</v>
      </c>
      <c r="AD1471">
        <v>1</v>
      </c>
      <c r="AE1471">
        <v>0</v>
      </c>
      <c r="AF1471" t="s">
        <v>133</v>
      </c>
      <c r="AG1471">
        <v>9.125</v>
      </c>
      <c r="AH1471">
        <v>2</v>
      </c>
      <c r="AI1471">
        <v>35869635</v>
      </c>
      <c r="AJ1471">
        <v>1521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>
      <c r="A1472">
        <f>ROW(Source!A1327)</f>
        <v>1327</v>
      </c>
      <c r="B1472">
        <v>35869641</v>
      </c>
      <c r="C1472">
        <v>35869633</v>
      </c>
      <c r="D1472">
        <v>29174580</v>
      </c>
      <c r="E1472">
        <v>1</v>
      </c>
      <c r="F1472">
        <v>1</v>
      </c>
      <c r="G1472">
        <v>1</v>
      </c>
      <c r="H1472">
        <v>2</v>
      </c>
      <c r="I1472" t="s">
        <v>679</v>
      </c>
      <c r="J1472" t="s">
        <v>680</v>
      </c>
      <c r="K1472" t="s">
        <v>681</v>
      </c>
      <c r="L1472">
        <v>1368</v>
      </c>
      <c r="N1472">
        <v>1011</v>
      </c>
      <c r="O1472" t="s">
        <v>567</v>
      </c>
      <c r="P1472" t="s">
        <v>567</v>
      </c>
      <c r="Q1472">
        <v>1</v>
      </c>
      <c r="X1472">
        <v>7.3</v>
      </c>
      <c r="Y1472">
        <v>0</v>
      </c>
      <c r="Z1472">
        <v>2.08</v>
      </c>
      <c r="AA1472">
        <v>0</v>
      </c>
      <c r="AB1472">
        <v>0</v>
      </c>
      <c r="AC1472">
        <v>0</v>
      </c>
      <c r="AD1472">
        <v>1</v>
      </c>
      <c r="AE1472">
        <v>0</v>
      </c>
      <c r="AF1472" t="s">
        <v>133</v>
      </c>
      <c r="AG1472">
        <v>9.125</v>
      </c>
      <c r="AH1472">
        <v>2</v>
      </c>
      <c r="AI1472">
        <v>35869636</v>
      </c>
      <c r="AJ1472">
        <v>1522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>
      <c r="A1473">
        <f>ROW(Source!A1327)</f>
        <v>1327</v>
      </c>
      <c r="B1473">
        <v>35869642</v>
      </c>
      <c r="C1473">
        <v>35869633</v>
      </c>
      <c r="D1473">
        <v>29174613</v>
      </c>
      <c r="E1473">
        <v>1</v>
      </c>
      <c r="F1473">
        <v>1</v>
      </c>
      <c r="G1473">
        <v>1</v>
      </c>
      <c r="H1473">
        <v>2</v>
      </c>
      <c r="I1473" t="s">
        <v>818</v>
      </c>
      <c r="J1473" t="s">
        <v>819</v>
      </c>
      <c r="K1473" t="s">
        <v>820</v>
      </c>
      <c r="L1473">
        <v>1368</v>
      </c>
      <c r="N1473">
        <v>1011</v>
      </c>
      <c r="O1473" t="s">
        <v>567</v>
      </c>
      <c r="P1473" t="s">
        <v>567</v>
      </c>
      <c r="Q1473">
        <v>1</v>
      </c>
      <c r="X1473">
        <v>1.46</v>
      </c>
      <c r="Y1473">
        <v>0</v>
      </c>
      <c r="Z1473">
        <v>0.14000000000000001</v>
      </c>
      <c r="AA1473">
        <v>0</v>
      </c>
      <c r="AB1473">
        <v>0</v>
      </c>
      <c r="AC1473">
        <v>0</v>
      </c>
      <c r="AD1473">
        <v>1</v>
      </c>
      <c r="AE1473">
        <v>0</v>
      </c>
      <c r="AF1473" t="s">
        <v>133</v>
      </c>
      <c r="AG1473">
        <v>1.825</v>
      </c>
      <c r="AH1473">
        <v>2</v>
      </c>
      <c r="AI1473">
        <v>35869637</v>
      </c>
      <c r="AJ1473">
        <v>1523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>
      <c r="A1474">
        <f>ROW(Source!A1327)</f>
        <v>1327</v>
      </c>
      <c r="B1474">
        <v>35869643</v>
      </c>
      <c r="C1474">
        <v>35869633</v>
      </c>
      <c r="D1474">
        <v>29174913</v>
      </c>
      <c r="E1474">
        <v>1</v>
      </c>
      <c r="F1474">
        <v>1</v>
      </c>
      <c r="G1474">
        <v>1</v>
      </c>
      <c r="H1474">
        <v>2</v>
      </c>
      <c r="I1474" t="s">
        <v>578</v>
      </c>
      <c r="J1474" t="s">
        <v>579</v>
      </c>
      <c r="K1474" t="s">
        <v>580</v>
      </c>
      <c r="L1474">
        <v>1368</v>
      </c>
      <c r="N1474">
        <v>1011</v>
      </c>
      <c r="O1474" t="s">
        <v>567</v>
      </c>
      <c r="P1474" t="s">
        <v>567</v>
      </c>
      <c r="Q1474">
        <v>1</v>
      </c>
      <c r="X1474">
        <v>0.14000000000000001</v>
      </c>
      <c r="Y1474">
        <v>0</v>
      </c>
      <c r="Z1474">
        <v>87.17</v>
      </c>
      <c r="AA1474">
        <v>11.6</v>
      </c>
      <c r="AB1474">
        <v>0</v>
      </c>
      <c r="AC1474">
        <v>0</v>
      </c>
      <c r="AD1474">
        <v>1</v>
      </c>
      <c r="AE1474">
        <v>0</v>
      </c>
      <c r="AF1474" t="s">
        <v>133</v>
      </c>
      <c r="AG1474">
        <v>0.17500000000000002</v>
      </c>
      <c r="AH1474">
        <v>2</v>
      </c>
      <c r="AI1474">
        <v>35869638</v>
      </c>
      <c r="AJ1474">
        <v>1524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>
      <c r="A1475">
        <f>ROW(Source!A1327)</f>
        <v>1327</v>
      </c>
      <c r="B1475">
        <v>35869644</v>
      </c>
      <c r="C1475">
        <v>35869633</v>
      </c>
      <c r="D1475">
        <v>29114699</v>
      </c>
      <c r="E1475">
        <v>1</v>
      </c>
      <c r="F1475">
        <v>1</v>
      </c>
      <c r="G1475">
        <v>1</v>
      </c>
      <c r="H1475">
        <v>3</v>
      </c>
      <c r="I1475" t="s">
        <v>353</v>
      </c>
      <c r="J1475" t="s">
        <v>355</v>
      </c>
      <c r="K1475" t="s">
        <v>354</v>
      </c>
      <c r="L1475">
        <v>1354</v>
      </c>
      <c r="N1475">
        <v>1010</v>
      </c>
      <c r="O1475" t="s">
        <v>237</v>
      </c>
      <c r="P1475" t="s">
        <v>237</v>
      </c>
      <c r="Q1475">
        <v>1</v>
      </c>
      <c r="X1475">
        <v>0</v>
      </c>
      <c r="Y1475">
        <v>0.05</v>
      </c>
      <c r="Z1475">
        <v>0</v>
      </c>
      <c r="AA1475">
        <v>0</v>
      </c>
      <c r="AB1475">
        <v>0</v>
      </c>
      <c r="AC1475">
        <v>1</v>
      </c>
      <c r="AD1475">
        <v>0</v>
      </c>
      <c r="AE1475">
        <v>0</v>
      </c>
      <c r="AF1475" t="s">
        <v>3</v>
      </c>
      <c r="AG1475">
        <v>0</v>
      </c>
      <c r="AH1475">
        <v>3</v>
      </c>
      <c r="AI1475">
        <v>-1</v>
      </c>
      <c r="AJ1475" t="s">
        <v>3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>
      <c r="A1476">
        <f>ROW(Source!A1327)</f>
        <v>1327</v>
      </c>
      <c r="B1476">
        <v>35869645</v>
      </c>
      <c r="C1476">
        <v>35869633</v>
      </c>
      <c r="D1476">
        <v>29114469</v>
      </c>
      <c r="E1476">
        <v>1</v>
      </c>
      <c r="F1476">
        <v>1</v>
      </c>
      <c r="G1476">
        <v>1</v>
      </c>
      <c r="H1476">
        <v>3</v>
      </c>
      <c r="I1476" t="s">
        <v>977</v>
      </c>
      <c r="J1476" t="s">
        <v>978</v>
      </c>
      <c r="K1476" t="s">
        <v>979</v>
      </c>
      <c r="L1476">
        <v>1358</v>
      </c>
      <c r="N1476">
        <v>1010</v>
      </c>
      <c r="O1476" t="s">
        <v>652</v>
      </c>
      <c r="P1476" t="s">
        <v>652</v>
      </c>
      <c r="Q1476">
        <v>10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1</v>
      </c>
      <c r="AD1476">
        <v>0</v>
      </c>
      <c r="AE1476">
        <v>0</v>
      </c>
      <c r="AF1476" t="s">
        <v>3</v>
      </c>
      <c r="AG1476">
        <v>0</v>
      </c>
      <c r="AH1476">
        <v>3</v>
      </c>
      <c r="AI1476">
        <v>-1</v>
      </c>
      <c r="AJ1476" t="s">
        <v>3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>
      <c r="A1477">
        <f>ROW(Source!A1327)</f>
        <v>1327</v>
      </c>
      <c r="B1477">
        <v>35869646</v>
      </c>
      <c r="C1477">
        <v>35869633</v>
      </c>
      <c r="D1477">
        <v>29129603</v>
      </c>
      <c r="E1477">
        <v>1</v>
      </c>
      <c r="F1477">
        <v>1</v>
      </c>
      <c r="G1477">
        <v>1</v>
      </c>
      <c r="H1477">
        <v>3</v>
      </c>
      <c r="I1477" t="s">
        <v>980</v>
      </c>
      <c r="J1477" t="s">
        <v>981</v>
      </c>
      <c r="K1477" t="s">
        <v>982</v>
      </c>
      <c r="L1477">
        <v>1301</v>
      </c>
      <c r="N1477">
        <v>1003</v>
      </c>
      <c r="O1477" t="s">
        <v>142</v>
      </c>
      <c r="P1477" t="s">
        <v>142</v>
      </c>
      <c r="Q1477">
        <v>1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1</v>
      </c>
      <c r="AD1477">
        <v>0</v>
      </c>
      <c r="AE1477">
        <v>0</v>
      </c>
      <c r="AF1477" t="s">
        <v>3</v>
      </c>
      <c r="AG1477">
        <v>0</v>
      </c>
      <c r="AH1477">
        <v>3</v>
      </c>
      <c r="AI1477">
        <v>-1</v>
      </c>
      <c r="AJ1477" t="s">
        <v>3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>
      <c r="A1478">
        <f>ROW(Source!A1327)</f>
        <v>1327</v>
      </c>
      <c r="B1478">
        <v>35869647</v>
      </c>
      <c r="C1478">
        <v>35869633</v>
      </c>
      <c r="D1478">
        <v>29129518</v>
      </c>
      <c r="E1478">
        <v>1</v>
      </c>
      <c r="F1478">
        <v>1</v>
      </c>
      <c r="G1478">
        <v>1</v>
      </c>
      <c r="H1478">
        <v>3</v>
      </c>
      <c r="I1478" t="s">
        <v>983</v>
      </c>
      <c r="J1478" t="s">
        <v>984</v>
      </c>
      <c r="K1478" t="s">
        <v>985</v>
      </c>
      <c r="L1478">
        <v>1301</v>
      </c>
      <c r="N1478">
        <v>1003</v>
      </c>
      <c r="O1478" t="s">
        <v>142</v>
      </c>
      <c r="P1478" t="s">
        <v>142</v>
      </c>
      <c r="Q1478">
        <v>1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1</v>
      </c>
      <c r="AD1478">
        <v>0</v>
      </c>
      <c r="AE1478">
        <v>0</v>
      </c>
      <c r="AF1478" t="s">
        <v>3</v>
      </c>
      <c r="AG1478">
        <v>0</v>
      </c>
      <c r="AH1478">
        <v>3</v>
      </c>
      <c r="AI1478">
        <v>-1</v>
      </c>
      <c r="AJ1478" t="s">
        <v>3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>
      <c r="A1479">
        <f>ROW(Source!A1327)</f>
        <v>1327</v>
      </c>
      <c r="B1479">
        <v>35869648</v>
      </c>
      <c r="C1479">
        <v>35869633</v>
      </c>
      <c r="D1479">
        <v>29129521</v>
      </c>
      <c r="E1479">
        <v>1</v>
      </c>
      <c r="F1479">
        <v>1</v>
      </c>
      <c r="G1479">
        <v>1</v>
      </c>
      <c r="H1479">
        <v>3</v>
      </c>
      <c r="I1479" t="s">
        <v>986</v>
      </c>
      <c r="J1479" t="s">
        <v>987</v>
      </c>
      <c r="K1479" t="s">
        <v>988</v>
      </c>
      <c r="L1479">
        <v>1327</v>
      </c>
      <c r="N1479">
        <v>1005</v>
      </c>
      <c r="O1479" t="s">
        <v>155</v>
      </c>
      <c r="P1479" t="s">
        <v>155</v>
      </c>
      <c r="Q1479">
        <v>1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1</v>
      </c>
      <c r="AD1479">
        <v>0</v>
      </c>
      <c r="AE1479">
        <v>0</v>
      </c>
      <c r="AF1479" t="s">
        <v>3</v>
      </c>
      <c r="AG1479">
        <v>0</v>
      </c>
      <c r="AH1479">
        <v>3</v>
      </c>
      <c r="AI1479">
        <v>-1</v>
      </c>
      <c r="AJ1479" t="s">
        <v>3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>
      <c r="A1480">
        <f>ROW(Source!A1332)</f>
        <v>1332</v>
      </c>
      <c r="B1480">
        <v>35869657</v>
      </c>
      <c r="C1480">
        <v>35869653</v>
      </c>
      <c r="D1480">
        <v>18442760</v>
      </c>
      <c r="E1480">
        <v>1</v>
      </c>
      <c r="F1480">
        <v>1</v>
      </c>
      <c r="G1480">
        <v>1</v>
      </c>
      <c r="H1480">
        <v>1</v>
      </c>
      <c r="I1480" t="s">
        <v>816</v>
      </c>
      <c r="J1480" t="s">
        <v>3</v>
      </c>
      <c r="K1480" t="s">
        <v>817</v>
      </c>
      <c r="L1480">
        <v>1369</v>
      </c>
      <c r="N1480">
        <v>1013</v>
      </c>
      <c r="O1480" t="s">
        <v>561</v>
      </c>
      <c r="P1480" t="s">
        <v>561</v>
      </c>
      <c r="Q1480">
        <v>1</v>
      </c>
      <c r="X1480">
        <v>36.53</v>
      </c>
      <c r="Y1480">
        <v>0</v>
      </c>
      <c r="Z1480">
        <v>0</v>
      </c>
      <c r="AA1480">
        <v>0</v>
      </c>
      <c r="AB1480">
        <v>354.22</v>
      </c>
      <c r="AC1480">
        <v>0</v>
      </c>
      <c r="AD1480">
        <v>1</v>
      </c>
      <c r="AE1480">
        <v>1</v>
      </c>
      <c r="AF1480" t="s">
        <v>134</v>
      </c>
      <c r="AG1480">
        <v>42.009499999999996</v>
      </c>
      <c r="AH1480">
        <v>2</v>
      </c>
      <c r="AI1480">
        <v>35869654</v>
      </c>
      <c r="AJ1480">
        <v>1525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>
      <c r="A1481">
        <f>ROW(Source!A1332)</f>
        <v>1332</v>
      </c>
      <c r="B1481">
        <v>35869658</v>
      </c>
      <c r="C1481">
        <v>35869653</v>
      </c>
      <c r="D1481">
        <v>29109376</v>
      </c>
      <c r="E1481">
        <v>1</v>
      </c>
      <c r="F1481">
        <v>1</v>
      </c>
      <c r="G1481">
        <v>1</v>
      </c>
      <c r="H1481">
        <v>3</v>
      </c>
      <c r="I1481" t="s">
        <v>328</v>
      </c>
      <c r="J1481" t="s">
        <v>330</v>
      </c>
      <c r="K1481" t="s">
        <v>329</v>
      </c>
      <c r="L1481">
        <v>1346</v>
      </c>
      <c r="N1481">
        <v>1009</v>
      </c>
      <c r="O1481" t="s">
        <v>160</v>
      </c>
      <c r="P1481" t="s">
        <v>160</v>
      </c>
      <c r="Q1481">
        <v>1</v>
      </c>
      <c r="X1481">
        <v>0</v>
      </c>
      <c r="Y1481">
        <v>4894.54</v>
      </c>
      <c r="Z1481">
        <v>0</v>
      </c>
      <c r="AA1481">
        <v>0</v>
      </c>
      <c r="AB1481">
        <v>0</v>
      </c>
      <c r="AC1481">
        <v>1</v>
      </c>
      <c r="AD1481">
        <v>0</v>
      </c>
      <c r="AE1481">
        <v>0</v>
      </c>
      <c r="AF1481" t="s">
        <v>3</v>
      </c>
      <c r="AG1481">
        <v>0</v>
      </c>
      <c r="AH1481">
        <v>2</v>
      </c>
      <c r="AI1481">
        <v>35869655</v>
      </c>
      <c r="AJ1481">
        <v>1526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>
      <c r="A1482">
        <f>ROW(Source!A1332)</f>
        <v>1332</v>
      </c>
      <c r="B1482">
        <v>35869659</v>
      </c>
      <c r="C1482">
        <v>35869653</v>
      </c>
      <c r="D1482">
        <v>29109730</v>
      </c>
      <c r="E1482">
        <v>1</v>
      </c>
      <c r="F1482">
        <v>1</v>
      </c>
      <c r="G1482">
        <v>1</v>
      </c>
      <c r="H1482">
        <v>3</v>
      </c>
      <c r="I1482" t="s">
        <v>332</v>
      </c>
      <c r="J1482" t="s">
        <v>334</v>
      </c>
      <c r="K1482" t="s">
        <v>333</v>
      </c>
      <c r="L1482">
        <v>1327</v>
      </c>
      <c r="N1482">
        <v>1005</v>
      </c>
      <c r="O1482" t="s">
        <v>155</v>
      </c>
      <c r="P1482" t="s">
        <v>155</v>
      </c>
      <c r="Q1482">
        <v>1</v>
      </c>
      <c r="X1482">
        <v>0</v>
      </c>
      <c r="Y1482">
        <v>37.299999999999997</v>
      </c>
      <c r="Z1482">
        <v>0</v>
      </c>
      <c r="AA1482">
        <v>0</v>
      </c>
      <c r="AB1482">
        <v>0</v>
      </c>
      <c r="AC1482">
        <v>1</v>
      </c>
      <c r="AD1482">
        <v>0</v>
      </c>
      <c r="AE1482">
        <v>0</v>
      </c>
      <c r="AF1482" t="s">
        <v>3</v>
      </c>
      <c r="AG1482">
        <v>0</v>
      </c>
      <c r="AH1482">
        <v>2</v>
      </c>
      <c r="AI1482">
        <v>35869656</v>
      </c>
      <c r="AJ1482">
        <v>1527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>
      <c r="A1483">
        <f>ROW(Source!A1335)</f>
        <v>1335</v>
      </c>
      <c r="B1483">
        <v>35869670</v>
      </c>
      <c r="C1483">
        <v>35869662</v>
      </c>
      <c r="D1483">
        <v>29364679</v>
      </c>
      <c r="E1483">
        <v>1</v>
      </c>
      <c r="F1483">
        <v>1</v>
      </c>
      <c r="G1483">
        <v>1</v>
      </c>
      <c r="H1483">
        <v>1</v>
      </c>
      <c r="I1483" t="s">
        <v>735</v>
      </c>
      <c r="J1483" t="s">
        <v>3</v>
      </c>
      <c r="K1483" t="s">
        <v>736</v>
      </c>
      <c r="L1483">
        <v>1369</v>
      </c>
      <c r="N1483">
        <v>1013</v>
      </c>
      <c r="O1483" t="s">
        <v>561</v>
      </c>
      <c r="P1483" t="s">
        <v>561</v>
      </c>
      <c r="Q1483">
        <v>1</v>
      </c>
      <c r="X1483">
        <v>94.4</v>
      </c>
      <c r="Y1483">
        <v>0</v>
      </c>
      <c r="Z1483">
        <v>0</v>
      </c>
      <c r="AA1483">
        <v>0</v>
      </c>
      <c r="AB1483">
        <v>316.85000000000002</v>
      </c>
      <c r="AC1483">
        <v>0</v>
      </c>
      <c r="AD1483">
        <v>1</v>
      </c>
      <c r="AE1483">
        <v>1</v>
      </c>
      <c r="AF1483" t="s">
        <v>134</v>
      </c>
      <c r="AG1483">
        <v>108.56</v>
      </c>
      <c r="AH1483">
        <v>2</v>
      </c>
      <c r="AI1483">
        <v>35869663</v>
      </c>
      <c r="AJ1483">
        <v>1528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>
      <c r="A1484">
        <f>ROW(Source!A1335)</f>
        <v>1335</v>
      </c>
      <c r="B1484">
        <v>35869671</v>
      </c>
      <c r="C1484">
        <v>35869662</v>
      </c>
      <c r="D1484">
        <v>121548</v>
      </c>
      <c r="E1484">
        <v>1</v>
      </c>
      <c r="F1484">
        <v>1</v>
      </c>
      <c r="G1484">
        <v>1</v>
      </c>
      <c r="H1484">
        <v>1</v>
      </c>
      <c r="I1484" t="s">
        <v>35</v>
      </c>
      <c r="J1484" t="s">
        <v>3</v>
      </c>
      <c r="K1484" t="s">
        <v>562</v>
      </c>
      <c r="L1484">
        <v>608254</v>
      </c>
      <c r="N1484">
        <v>1013</v>
      </c>
      <c r="O1484" t="s">
        <v>563</v>
      </c>
      <c r="P1484" t="s">
        <v>563</v>
      </c>
      <c r="Q1484">
        <v>1</v>
      </c>
      <c r="X1484">
        <v>0.2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1</v>
      </c>
      <c r="AE1484">
        <v>2</v>
      </c>
      <c r="AF1484" t="s">
        <v>3</v>
      </c>
      <c r="AG1484">
        <v>0.2</v>
      </c>
      <c r="AH1484">
        <v>2</v>
      </c>
      <c r="AI1484">
        <v>35869664</v>
      </c>
      <c r="AJ1484">
        <v>1529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>
      <c r="A1485">
        <f>ROW(Source!A1335)</f>
        <v>1335</v>
      </c>
      <c r="B1485">
        <v>35869672</v>
      </c>
      <c r="C1485">
        <v>35869662</v>
      </c>
      <c r="D1485">
        <v>29172362</v>
      </c>
      <c r="E1485">
        <v>1</v>
      </c>
      <c r="F1485">
        <v>1</v>
      </c>
      <c r="G1485">
        <v>1</v>
      </c>
      <c r="H1485">
        <v>2</v>
      </c>
      <c r="I1485" t="s">
        <v>737</v>
      </c>
      <c r="J1485" t="s">
        <v>738</v>
      </c>
      <c r="K1485" t="s">
        <v>739</v>
      </c>
      <c r="L1485">
        <v>1368</v>
      </c>
      <c r="N1485">
        <v>1011</v>
      </c>
      <c r="O1485" t="s">
        <v>567</v>
      </c>
      <c r="P1485" t="s">
        <v>567</v>
      </c>
      <c r="Q1485">
        <v>1</v>
      </c>
      <c r="X1485">
        <v>0.2</v>
      </c>
      <c r="Y1485">
        <v>0</v>
      </c>
      <c r="Z1485">
        <v>134.65</v>
      </c>
      <c r="AA1485">
        <v>13.5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0.2</v>
      </c>
      <c r="AH1485">
        <v>2</v>
      </c>
      <c r="AI1485">
        <v>35869665</v>
      </c>
      <c r="AJ1485">
        <v>1530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>
      <c r="A1486">
        <f>ROW(Source!A1335)</f>
        <v>1335</v>
      </c>
      <c r="B1486">
        <v>35869673</v>
      </c>
      <c r="C1486">
        <v>35869662</v>
      </c>
      <c r="D1486">
        <v>29174913</v>
      </c>
      <c r="E1486">
        <v>1</v>
      </c>
      <c r="F1486">
        <v>1</v>
      </c>
      <c r="G1486">
        <v>1</v>
      </c>
      <c r="H1486">
        <v>2</v>
      </c>
      <c r="I1486" t="s">
        <v>578</v>
      </c>
      <c r="J1486" t="s">
        <v>579</v>
      </c>
      <c r="K1486" t="s">
        <v>580</v>
      </c>
      <c r="L1486">
        <v>1368</v>
      </c>
      <c r="N1486">
        <v>1011</v>
      </c>
      <c r="O1486" t="s">
        <v>567</v>
      </c>
      <c r="P1486" t="s">
        <v>567</v>
      </c>
      <c r="Q1486">
        <v>1</v>
      </c>
      <c r="X1486">
        <v>0.2</v>
      </c>
      <c r="Y1486">
        <v>0</v>
      </c>
      <c r="Z1486">
        <v>87.17</v>
      </c>
      <c r="AA1486">
        <v>11.6</v>
      </c>
      <c r="AB1486">
        <v>0</v>
      </c>
      <c r="AC1486">
        <v>0</v>
      </c>
      <c r="AD1486">
        <v>1</v>
      </c>
      <c r="AE1486">
        <v>0</v>
      </c>
      <c r="AF1486" t="s">
        <v>3</v>
      </c>
      <c r="AG1486">
        <v>0.2</v>
      </c>
      <c r="AH1486">
        <v>2</v>
      </c>
      <c r="AI1486">
        <v>35869666</v>
      </c>
      <c r="AJ1486">
        <v>1531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>
      <c r="A1487">
        <f>ROW(Source!A1335)</f>
        <v>1335</v>
      </c>
      <c r="B1487">
        <v>35869674</v>
      </c>
      <c r="C1487">
        <v>35869662</v>
      </c>
      <c r="D1487">
        <v>29164111</v>
      </c>
      <c r="E1487">
        <v>1</v>
      </c>
      <c r="F1487">
        <v>1</v>
      </c>
      <c r="G1487">
        <v>1</v>
      </c>
      <c r="H1487">
        <v>3</v>
      </c>
      <c r="I1487" t="s">
        <v>783</v>
      </c>
      <c r="J1487" t="s">
        <v>784</v>
      </c>
      <c r="K1487" t="s">
        <v>785</v>
      </c>
      <c r="L1487">
        <v>1355</v>
      </c>
      <c r="N1487">
        <v>1010</v>
      </c>
      <c r="O1487" t="s">
        <v>58</v>
      </c>
      <c r="P1487" t="s">
        <v>58</v>
      </c>
      <c r="Q1487">
        <v>100</v>
      </c>
      <c r="X1487">
        <v>1.02</v>
      </c>
      <c r="Y1487">
        <v>100</v>
      </c>
      <c r="Z1487">
        <v>0</v>
      </c>
      <c r="AA1487">
        <v>0</v>
      </c>
      <c r="AB1487">
        <v>0</v>
      </c>
      <c r="AC1487">
        <v>0</v>
      </c>
      <c r="AD1487">
        <v>1</v>
      </c>
      <c r="AE1487">
        <v>0</v>
      </c>
      <c r="AF1487" t="s">
        <v>3</v>
      </c>
      <c r="AG1487">
        <v>1.02</v>
      </c>
      <c r="AH1487">
        <v>2</v>
      </c>
      <c r="AI1487">
        <v>35869667</v>
      </c>
      <c r="AJ1487">
        <v>1532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>
      <c r="A1488">
        <f>ROW(Source!A1335)</f>
        <v>1335</v>
      </c>
      <c r="B1488">
        <v>35869675</v>
      </c>
      <c r="C1488">
        <v>35869662</v>
      </c>
      <c r="D1488">
        <v>29171808</v>
      </c>
      <c r="E1488">
        <v>1</v>
      </c>
      <c r="F1488">
        <v>1</v>
      </c>
      <c r="G1488">
        <v>1</v>
      </c>
      <c r="H1488">
        <v>3</v>
      </c>
      <c r="I1488" t="s">
        <v>752</v>
      </c>
      <c r="J1488" t="s">
        <v>753</v>
      </c>
      <c r="K1488" t="s">
        <v>754</v>
      </c>
      <c r="L1488">
        <v>1374</v>
      </c>
      <c r="N1488">
        <v>1013</v>
      </c>
      <c r="O1488" t="s">
        <v>755</v>
      </c>
      <c r="P1488" t="s">
        <v>755</v>
      </c>
      <c r="Q1488">
        <v>1</v>
      </c>
      <c r="X1488">
        <v>18.73</v>
      </c>
      <c r="Y1488">
        <v>1</v>
      </c>
      <c r="Z1488">
        <v>0</v>
      </c>
      <c r="AA1488">
        <v>0</v>
      </c>
      <c r="AB1488">
        <v>0</v>
      </c>
      <c r="AC1488">
        <v>0</v>
      </c>
      <c r="AD1488">
        <v>1</v>
      </c>
      <c r="AE1488">
        <v>0</v>
      </c>
      <c r="AF1488" t="s">
        <v>3</v>
      </c>
      <c r="AG1488">
        <v>18.73</v>
      </c>
      <c r="AH1488">
        <v>2</v>
      </c>
      <c r="AI1488">
        <v>35869668</v>
      </c>
      <c r="AJ1488">
        <v>1534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>
      <c r="A1489">
        <f>ROW(Source!A1410)</f>
        <v>1410</v>
      </c>
      <c r="B1489">
        <v>35869682</v>
      </c>
      <c r="C1489">
        <v>35869677</v>
      </c>
      <c r="D1489">
        <v>18406804</v>
      </c>
      <c r="E1489">
        <v>1</v>
      </c>
      <c r="F1489">
        <v>1</v>
      </c>
      <c r="G1489">
        <v>1</v>
      </c>
      <c r="H1489">
        <v>1</v>
      </c>
      <c r="I1489" t="s">
        <v>559</v>
      </c>
      <c r="J1489" t="s">
        <v>3</v>
      </c>
      <c r="K1489" t="s">
        <v>560</v>
      </c>
      <c r="L1489">
        <v>1369</v>
      </c>
      <c r="N1489">
        <v>1013</v>
      </c>
      <c r="O1489" t="s">
        <v>561</v>
      </c>
      <c r="P1489" t="s">
        <v>561</v>
      </c>
      <c r="Q1489">
        <v>1</v>
      </c>
      <c r="X1489">
        <v>11.39</v>
      </c>
      <c r="Y1489">
        <v>0</v>
      </c>
      <c r="Z1489">
        <v>0</v>
      </c>
      <c r="AA1489">
        <v>0</v>
      </c>
      <c r="AB1489">
        <v>249.14</v>
      </c>
      <c r="AC1489">
        <v>0</v>
      </c>
      <c r="AD1489">
        <v>1</v>
      </c>
      <c r="AE1489">
        <v>1</v>
      </c>
      <c r="AF1489" t="s">
        <v>3</v>
      </c>
      <c r="AG1489">
        <v>11.39</v>
      </c>
      <c r="AH1489">
        <v>2</v>
      </c>
      <c r="AI1489">
        <v>35869678</v>
      </c>
      <c r="AJ1489">
        <v>1535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>
      <c r="A1490">
        <f>ROW(Source!A1410)</f>
        <v>1410</v>
      </c>
      <c r="B1490">
        <v>35869683</v>
      </c>
      <c r="C1490">
        <v>35869677</v>
      </c>
      <c r="D1490">
        <v>121548</v>
      </c>
      <c r="E1490">
        <v>1</v>
      </c>
      <c r="F1490">
        <v>1</v>
      </c>
      <c r="G1490">
        <v>1</v>
      </c>
      <c r="H1490">
        <v>1</v>
      </c>
      <c r="I1490" t="s">
        <v>35</v>
      </c>
      <c r="J1490" t="s">
        <v>3</v>
      </c>
      <c r="K1490" t="s">
        <v>562</v>
      </c>
      <c r="L1490">
        <v>608254</v>
      </c>
      <c r="N1490">
        <v>1013</v>
      </c>
      <c r="O1490" t="s">
        <v>563</v>
      </c>
      <c r="P1490" t="s">
        <v>563</v>
      </c>
      <c r="Q1490">
        <v>1</v>
      </c>
      <c r="X1490">
        <v>0.13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1</v>
      </c>
      <c r="AE1490">
        <v>2</v>
      </c>
      <c r="AF1490" t="s">
        <v>3</v>
      </c>
      <c r="AG1490">
        <v>0.13</v>
      </c>
      <c r="AH1490">
        <v>2</v>
      </c>
      <c r="AI1490">
        <v>35869679</v>
      </c>
      <c r="AJ1490">
        <v>1536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>
      <c r="A1491">
        <f>ROW(Source!A1410)</f>
        <v>1410</v>
      </c>
      <c r="B1491">
        <v>35869684</v>
      </c>
      <c r="C1491">
        <v>35869677</v>
      </c>
      <c r="D1491">
        <v>29172556</v>
      </c>
      <c r="E1491">
        <v>1</v>
      </c>
      <c r="F1491">
        <v>1</v>
      </c>
      <c r="G1491">
        <v>1</v>
      </c>
      <c r="H1491">
        <v>2</v>
      </c>
      <c r="I1491" t="s">
        <v>564</v>
      </c>
      <c r="J1491" t="s">
        <v>565</v>
      </c>
      <c r="K1491" t="s">
        <v>566</v>
      </c>
      <c r="L1491">
        <v>1368</v>
      </c>
      <c r="N1491">
        <v>1011</v>
      </c>
      <c r="O1491" t="s">
        <v>567</v>
      </c>
      <c r="P1491" t="s">
        <v>567</v>
      </c>
      <c r="Q1491">
        <v>1</v>
      </c>
      <c r="X1491">
        <v>0.13</v>
      </c>
      <c r="Y1491">
        <v>0</v>
      </c>
      <c r="Z1491">
        <v>31.26</v>
      </c>
      <c r="AA1491">
        <v>13.5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0.13</v>
      </c>
      <c r="AH1491">
        <v>2</v>
      </c>
      <c r="AI1491">
        <v>35869680</v>
      </c>
      <c r="AJ1491">
        <v>1537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>
      <c r="A1492">
        <f>ROW(Source!A1410)</f>
        <v>1410</v>
      </c>
      <c r="B1492">
        <v>35869685</v>
      </c>
      <c r="C1492">
        <v>35869677</v>
      </c>
      <c r="D1492">
        <v>29164349</v>
      </c>
      <c r="E1492">
        <v>1</v>
      </c>
      <c r="F1492">
        <v>1</v>
      </c>
      <c r="G1492">
        <v>1</v>
      </c>
      <c r="H1492">
        <v>3</v>
      </c>
      <c r="I1492" t="s">
        <v>28</v>
      </c>
      <c r="J1492" t="s">
        <v>31</v>
      </c>
      <c r="K1492" t="s">
        <v>29</v>
      </c>
      <c r="L1492">
        <v>1348</v>
      </c>
      <c r="N1492">
        <v>1009</v>
      </c>
      <c r="O1492" t="s">
        <v>30</v>
      </c>
      <c r="P1492" t="s">
        <v>30</v>
      </c>
      <c r="Q1492">
        <v>1000</v>
      </c>
      <c r="X1492">
        <v>0.47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 t="s">
        <v>3</v>
      </c>
      <c r="AG1492">
        <v>0.47</v>
      </c>
      <c r="AH1492">
        <v>2</v>
      </c>
      <c r="AI1492">
        <v>35869681</v>
      </c>
      <c r="AJ1492">
        <v>1538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>
      <c r="A1493">
        <f>ROW(Source!A1412)</f>
        <v>1412</v>
      </c>
      <c r="B1493">
        <v>35869690</v>
      </c>
      <c r="C1493">
        <v>35869687</v>
      </c>
      <c r="D1493">
        <v>18406804</v>
      </c>
      <c r="E1493">
        <v>1</v>
      </c>
      <c r="F1493">
        <v>1</v>
      </c>
      <c r="G1493">
        <v>1</v>
      </c>
      <c r="H1493">
        <v>1</v>
      </c>
      <c r="I1493" t="s">
        <v>559</v>
      </c>
      <c r="J1493" t="s">
        <v>3</v>
      </c>
      <c r="K1493" t="s">
        <v>560</v>
      </c>
      <c r="L1493">
        <v>1369</v>
      </c>
      <c r="N1493">
        <v>1013</v>
      </c>
      <c r="O1493" t="s">
        <v>561</v>
      </c>
      <c r="P1493" t="s">
        <v>561</v>
      </c>
      <c r="Q1493">
        <v>1</v>
      </c>
      <c r="X1493">
        <v>7.67</v>
      </c>
      <c r="Y1493">
        <v>0</v>
      </c>
      <c r="Z1493">
        <v>0</v>
      </c>
      <c r="AA1493">
        <v>0</v>
      </c>
      <c r="AB1493">
        <v>249.14</v>
      </c>
      <c r="AC1493">
        <v>0</v>
      </c>
      <c r="AD1493">
        <v>1</v>
      </c>
      <c r="AE1493">
        <v>1</v>
      </c>
      <c r="AF1493" t="s">
        <v>3</v>
      </c>
      <c r="AG1493">
        <v>7.67</v>
      </c>
      <c r="AH1493">
        <v>2</v>
      </c>
      <c r="AI1493">
        <v>35869688</v>
      </c>
      <c r="AJ1493">
        <v>1539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>
      <c r="A1494">
        <f>ROW(Source!A1412)</f>
        <v>1412</v>
      </c>
      <c r="B1494">
        <v>35869691</v>
      </c>
      <c r="C1494">
        <v>35869687</v>
      </c>
      <c r="D1494">
        <v>29164349</v>
      </c>
      <c r="E1494">
        <v>1</v>
      </c>
      <c r="F1494">
        <v>1</v>
      </c>
      <c r="G1494">
        <v>1</v>
      </c>
      <c r="H1494">
        <v>3</v>
      </c>
      <c r="I1494" t="s">
        <v>28</v>
      </c>
      <c r="J1494" t="s">
        <v>31</v>
      </c>
      <c r="K1494" t="s">
        <v>29</v>
      </c>
      <c r="L1494">
        <v>1348</v>
      </c>
      <c r="N1494">
        <v>1009</v>
      </c>
      <c r="O1494" t="s">
        <v>30</v>
      </c>
      <c r="P1494" t="s">
        <v>30</v>
      </c>
      <c r="Q1494">
        <v>1000</v>
      </c>
      <c r="X1494">
        <v>0.7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 t="s">
        <v>3</v>
      </c>
      <c r="AG1494">
        <v>0.7</v>
      </c>
      <c r="AH1494">
        <v>2</v>
      </c>
      <c r="AI1494">
        <v>35869689</v>
      </c>
      <c r="AJ1494">
        <v>1540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>
      <c r="A1495">
        <f>ROW(Source!A1414)</f>
        <v>1414</v>
      </c>
      <c r="B1495">
        <v>35869699</v>
      </c>
      <c r="C1495">
        <v>35869693</v>
      </c>
      <c r="D1495">
        <v>18408066</v>
      </c>
      <c r="E1495">
        <v>1</v>
      </c>
      <c r="F1495">
        <v>1</v>
      </c>
      <c r="G1495">
        <v>1</v>
      </c>
      <c r="H1495">
        <v>1</v>
      </c>
      <c r="I1495" t="s">
        <v>568</v>
      </c>
      <c r="J1495" t="s">
        <v>3</v>
      </c>
      <c r="K1495" t="s">
        <v>569</v>
      </c>
      <c r="L1495">
        <v>1369</v>
      </c>
      <c r="N1495">
        <v>1013</v>
      </c>
      <c r="O1495" t="s">
        <v>561</v>
      </c>
      <c r="P1495" t="s">
        <v>561</v>
      </c>
      <c r="Q1495">
        <v>1</v>
      </c>
      <c r="X1495">
        <v>179.3</v>
      </c>
      <c r="Y1495">
        <v>0</v>
      </c>
      <c r="Z1495">
        <v>0</v>
      </c>
      <c r="AA1495">
        <v>0</v>
      </c>
      <c r="AB1495">
        <v>256.16000000000003</v>
      </c>
      <c r="AC1495">
        <v>0</v>
      </c>
      <c r="AD1495">
        <v>1</v>
      </c>
      <c r="AE1495">
        <v>1</v>
      </c>
      <c r="AF1495" t="s">
        <v>3</v>
      </c>
      <c r="AG1495">
        <v>179.3</v>
      </c>
      <c r="AH1495">
        <v>2</v>
      </c>
      <c r="AI1495">
        <v>35869694</v>
      </c>
      <c r="AJ1495">
        <v>1541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>
      <c r="A1496">
        <f>ROW(Source!A1414)</f>
        <v>1414</v>
      </c>
      <c r="B1496">
        <v>35869700</v>
      </c>
      <c r="C1496">
        <v>35869693</v>
      </c>
      <c r="D1496">
        <v>121548</v>
      </c>
      <c r="E1496">
        <v>1</v>
      </c>
      <c r="F1496">
        <v>1</v>
      </c>
      <c r="G1496">
        <v>1</v>
      </c>
      <c r="H1496">
        <v>1</v>
      </c>
      <c r="I1496" t="s">
        <v>35</v>
      </c>
      <c r="J1496" t="s">
        <v>3</v>
      </c>
      <c r="K1496" t="s">
        <v>562</v>
      </c>
      <c r="L1496">
        <v>608254</v>
      </c>
      <c r="N1496">
        <v>1013</v>
      </c>
      <c r="O1496" t="s">
        <v>563</v>
      </c>
      <c r="P1496" t="s">
        <v>563</v>
      </c>
      <c r="Q1496">
        <v>1</v>
      </c>
      <c r="X1496">
        <v>3.97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1</v>
      </c>
      <c r="AE1496">
        <v>2</v>
      </c>
      <c r="AF1496" t="s">
        <v>3</v>
      </c>
      <c r="AG1496">
        <v>3.97</v>
      </c>
      <c r="AH1496">
        <v>2</v>
      </c>
      <c r="AI1496">
        <v>35869695</v>
      </c>
      <c r="AJ1496">
        <v>1542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>
      <c r="A1497">
        <f>ROW(Source!A1414)</f>
        <v>1414</v>
      </c>
      <c r="B1497">
        <v>35869701</v>
      </c>
      <c r="C1497">
        <v>35869693</v>
      </c>
      <c r="D1497">
        <v>29172710</v>
      </c>
      <c r="E1497">
        <v>1</v>
      </c>
      <c r="F1497">
        <v>1</v>
      </c>
      <c r="G1497">
        <v>1</v>
      </c>
      <c r="H1497">
        <v>2</v>
      </c>
      <c r="I1497" t="s">
        <v>570</v>
      </c>
      <c r="J1497" t="s">
        <v>571</v>
      </c>
      <c r="K1497" t="s">
        <v>572</v>
      </c>
      <c r="L1497">
        <v>1368</v>
      </c>
      <c r="N1497">
        <v>1011</v>
      </c>
      <c r="O1497" t="s">
        <v>567</v>
      </c>
      <c r="P1497" t="s">
        <v>567</v>
      </c>
      <c r="Q1497">
        <v>1</v>
      </c>
      <c r="X1497">
        <v>3.97</v>
      </c>
      <c r="Y1497">
        <v>0</v>
      </c>
      <c r="Z1497">
        <v>46.56</v>
      </c>
      <c r="AA1497">
        <v>10.06</v>
      </c>
      <c r="AB1497">
        <v>0</v>
      </c>
      <c r="AC1497">
        <v>0</v>
      </c>
      <c r="AD1497">
        <v>1</v>
      </c>
      <c r="AE1497">
        <v>0</v>
      </c>
      <c r="AF1497" t="s">
        <v>3</v>
      </c>
      <c r="AG1497">
        <v>3.97</v>
      </c>
      <c r="AH1497">
        <v>2</v>
      </c>
      <c r="AI1497">
        <v>35869696</v>
      </c>
      <c r="AJ1497">
        <v>1543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>
      <c r="A1498">
        <f>ROW(Source!A1414)</f>
        <v>1414</v>
      </c>
      <c r="B1498">
        <v>35869702</v>
      </c>
      <c r="C1498">
        <v>35869693</v>
      </c>
      <c r="D1498">
        <v>29174533</v>
      </c>
      <c r="E1498">
        <v>1</v>
      </c>
      <c r="F1498">
        <v>1</v>
      </c>
      <c r="G1498">
        <v>1</v>
      </c>
      <c r="H1498">
        <v>2</v>
      </c>
      <c r="I1498" t="s">
        <v>573</v>
      </c>
      <c r="J1498" t="s">
        <v>574</v>
      </c>
      <c r="K1498" t="s">
        <v>575</v>
      </c>
      <c r="L1498">
        <v>1368</v>
      </c>
      <c r="N1498">
        <v>1011</v>
      </c>
      <c r="O1498" t="s">
        <v>567</v>
      </c>
      <c r="P1498" t="s">
        <v>567</v>
      </c>
      <c r="Q1498">
        <v>1</v>
      </c>
      <c r="X1498">
        <v>7.93</v>
      </c>
      <c r="Y1498">
        <v>0</v>
      </c>
      <c r="Z1498">
        <v>1.53</v>
      </c>
      <c r="AA1498">
        <v>0</v>
      </c>
      <c r="AB1498">
        <v>0</v>
      </c>
      <c r="AC1498">
        <v>0</v>
      </c>
      <c r="AD1498">
        <v>1</v>
      </c>
      <c r="AE1498">
        <v>0</v>
      </c>
      <c r="AF1498" t="s">
        <v>3</v>
      </c>
      <c r="AG1498">
        <v>7.93</v>
      </c>
      <c r="AH1498">
        <v>2</v>
      </c>
      <c r="AI1498">
        <v>35869697</v>
      </c>
      <c r="AJ1498">
        <v>1544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>
      <c r="A1499">
        <f>ROW(Source!A1414)</f>
        <v>1414</v>
      </c>
      <c r="B1499">
        <v>35869703</v>
      </c>
      <c r="C1499">
        <v>35869693</v>
      </c>
      <c r="D1499">
        <v>29164349</v>
      </c>
      <c r="E1499">
        <v>1</v>
      </c>
      <c r="F1499">
        <v>1</v>
      </c>
      <c r="G1499">
        <v>1</v>
      </c>
      <c r="H1499">
        <v>3</v>
      </c>
      <c r="I1499" t="s">
        <v>28</v>
      </c>
      <c r="J1499" t="s">
        <v>31</v>
      </c>
      <c r="K1499" t="s">
        <v>29</v>
      </c>
      <c r="L1499">
        <v>1348</v>
      </c>
      <c r="N1499">
        <v>1009</v>
      </c>
      <c r="O1499" t="s">
        <v>30</v>
      </c>
      <c r="P1499" t="s">
        <v>30</v>
      </c>
      <c r="Q1499">
        <v>1000</v>
      </c>
      <c r="X1499">
        <v>10.5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 t="s">
        <v>3</v>
      </c>
      <c r="AG1499">
        <v>10.5</v>
      </c>
      <c r="AH1499">
        <v>2</v>
      </c>
      <c r="AI1499">
        <v>35869698</v>
      </c>
      <c r="AJ1499">
        <v>1545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>
      <c r="A1500">
        <f>ROW(Source!A1453)</f>
        <v>1453</v>
      </c>
      <c r="B1500">
        <v>35869713</v>
      </c>
      <c r="C1500">
        <v>35869705</v>
      </c>
      <c r="D1500">
        <v>18407150</v>
      </c>
      <c r="E1500">
        <v>1</v>
      </c>
      <c r="F1500">
        <v>1</v>
      </c>
      <c r="G1500">
        <v>1</v>
      </c>
      <c r="H1500">
        <v>1</v>
      </c>
      <c r="I1500" t="s">
        <v>576</v>
      </c>
      <c r="J1500" t="s">
        <v>3</v>
      </c>
      <c r="K1500" t="s">
        <v>577</v>
      </c>
      <c r="L1500">
        <v>1369</v>
      </c>
      <c r="N1500">
        <v>1013</v>
      </c>
      <c r="O1500" t="s">
        <v>561</v>
      </c>
      <c r="P1500" t="s">
        <v>561</v>
      </c>
      <c r="Q1500">
        <v>1</v>
      </c>
      <c r="X1500">
        <v>21.19</v>
      </c>
      <c r="Y1500">
        <v>0</v>
      </c>
      <c r="Z1500">
        <v>0</v>
      </c>
      <c r="AA1500">
        <v>0</v>
      </c>
      <c r="AB1500">
        <v>272.45</v>
      </c>
      <c r="AC1500">
        <v>0</v>
      </c>
      <c r="AD1500">
        <v>1</v>
      </c>
      <c r="AE1500">
        <v>1</v>
      </c>
      <c r="AF1500" t="s">
        <v>3</v>
      </c>
      <c r="AG1500">
        <v>21.19</v>
      </c>
      <c r="AH1500">
        <v>2</v>
      </c>
      <c r="AI1500">
        <v>35869706</v>
      </c>
      <c r="AJ1500">
        <v>1546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>
      <c r="A1501">
        <f>ROW(Source!A1453)</f>
        <v>1453</v>
      </c>
      <c r="B1501">
        <v>35869714</v>
      </c>
      <c r="C1501">
        <v>35869705</v>
      </c>
      <c r="D1501">
        <v>121548</v>
      </c>
      <c r="E1501">
        <v>1</v>
      </c>
      <c r="F1501">
        <v>1</v>
      </c>
      <c r="G1501">
        <v>1</v>
      </c>
      <c r="H1501">
        <v>1</v>
      </c>
      <c r="I1501" t="s">
        <v>35</v>
      </c>
      <c r="J1501" t="s">
        <v>3</v>
      </c>
      <c r="K1501" t="s">
        <v>562</v>
      </c>
      <c r="L1501">
        <v>608254</v>
      </c>
      <c r="N1501">
        <v>1013</v>
      </c>
      <c r="O1501" t="s">
        <v>563</v>
      </c>
      <c r="P1501" t="s">
        <v>563</v>
      </c>
      <c r="Q1501">
        <v>1</v>
      </c>
      <c r="X1501">
        <v>0.04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1</v>
      </c>
      <c r="AE1501">
        <v>2</v>
      </c>
      <c r="AF1501" t="s">
        <v>3</v>
      </c>
      <c r="AG1501">
        <v>0.04</v>
      </c>
      <c r="AH1501">
        <v>2</v>
      </c>
      <c r="AI1501">
        <v>35869707</v>
      </c>
      <c r="AJ1501">
        <v>1547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>
      <c r="A1502">
        <f>ROW(Source!A1453)</f>
        <v>1453</v>
      </c>
      <c r="B1502">
        <v>35869715</v>
      </c>
      <c r="C1502">
        <v>35869705</v>
      </c>
      <c r="D1502">
        <v>29172556</v>
      </c>
      <c r="E1502">
        <v>1</v>
      </c>
      <c r="F1502">
        <v>1</v>
      </c>
      <c r="G1502">
        <v>1</v>
      </c>
      <c r="H1502">
        <v>2</v>
      </c>
      <c r="I1502" t="s">
        <v>564</v>
      </c>
      <c r="J1502" t="s">
        <v>565</v>
      </c>
      <c r="K1502" t="s">
        <v>566</v>
      </c>
      <c r="L1502">
        <v>1368</v>
      </c>
      <c r="N1502">
        <v>1011</v>
      </c>
      <c r="O1502" t="s">
        <v>567</v>
      </c>
      <c r="P1502" t="s">
        <v>567</v>
      </c>
      <c r="Q1502">
        <v>1</v>
      </c>
      <c r="X1502">
        <v>0.04</v>
      </c>
      <c r="Y1502">
        <v>0</v>
      </c>
      <c r="Z1502">
        <v>31.26</v>
      </c>
      <c r="AA1502">
        <v>13.5</v>
      </c>
      <c r="AB1502">
        <v>0</v>
      </c>
      <c r="AC1502">
        <v>0</v>
      </c>
      <c r="AD1502">
        <v>1</v>
      </c>
      <c r="AE1502">
        <v>0</v>
      </c>
      <c r="AF1502" t="s">
        <v>3</v>
      </c>
      <c r="AG1502">
        <v>0.04</v>
      </c>
      <c r="AH1502">
        <v>2</v>
      </c>
      <c r="AI1502">
        <v>35869708</v>
      </c>
      <c r="AJ1502">
        <v>1548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>
      <c r="A1503">
        <f>ROW(Source!A1453)</f>
        <v>1453</v>
      </c>
      <c r="B1503">
        <v>35869716</v>
      </c>
      <c r="C1503">
        <v>35869705</v>
      </c>
      <c r="D1503">
        <v>29174913</v>
      </c>
      <c r="E1503">
        <v>1</v>
      </c>
      <c r="F1503">
        <v>1</v>
      </c>
      <c r="G1503">
        <v>1</v>
      </c>
      <c r="H1503">
        <v>2</v>
      </c>
      <c r="I1503" t="s">
        <v>578</v>
      </c>
      <c r="J1503" t="s">
        <v>579</v>
      </c>
      <c r="K1503" t="s">
        <v>580</v>
      </c>
      <c r="L1503">
        <v>1368</v>
      </c>
      <c r="N1503">
        <v>1011</v>
      </c>
      <c r="O1503" t="s">
        <v>567</v>
      </c>
      <c r="P1503" t="s">
        <v>567</v>
      </c>
      <c r="Q1503">
        <v>1</v>
      </c>
      <c r="X1503">
        <v>0.15</v>
      </c>
      <c r="Y1503">
        <v>0</v>
      </c>
      <c r="Z1503">
        <v>87.17</v>
      </c>
      <c r="AA1503">
        <v>11.6</v>
      </c>
      <c r="AB1503">
        <v>0</v>
      </c>
      <c r="AC1503">
        <v>0</v>
      </c>
      <c r="AD1503">
        <v>1</v>
      </c>
      <c r="AE1503">
        <v>0</v>
      </c>
      <c r="AF1503" t="s">
        <v>3</v>
      </c>
      <c r="AG1503">
        <v>0.15</v>
      </c>
      <c r="AH1503">
        <v>2</v>
      </c>
      <c r="AI1503">
        <v>35869709</v>
      </c>
      <c r="AJ1503">
        <v>1549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>
      <c r="A1504">
        <f>ROW(Source!A1453)</f>
        <v>1453</v>
      </c>
      <c r="B1504">
        <v>35869717</v>
      </c>
      <c r="C1504">
        <v>35869705</v>
      </c>
      <c r="D1504">
        <v>29108696</v>
      </c>
      <c r="E1504">
        <v>1</v>
      </c>
      <c r="F1504">
        <v>1</v>
      </c>
      <c r="G1504">
        <v>1</v>
      </c>
      <c r="H1504">
        <v>3</v>
      </c>
      <c r="I1504" t="s">
        <v>581</v>
      </c>
      <c r="J1504" t="s">
        <v>582</v>
      </c>
      <c r="K1504" t="s">
        <v>583</v>
      </c>
      <c r="L1504">
        <v>1354</v>
      </c>
      <c r="N1504">
        <v>1010</v>
      </c>
      <c r="O1504" t="s">
        <v>237</v>
      </c>
      <c r="P1504" t="s">
        <v>237</v>
      </c>
      <c r="Q1504">
        <v>1</v>
      </c>
      <c r="X1504">
        <v>56.6</v>
      </c>
      <c r="Y1504">
        <v>67.209999999999994</v>
      </c>
      <c r="Z1504">
        <v>0</v>
      </c>
      <c r="AA1504">
        <v>0</v>
      </c>
      <c r="AB1504">
        <v>0</v>
      </c>
      <c r="AC1504">
        <v>0</v>
      </c>
      <c r="AD1504">
        <v>1</v>
      </c>
      <c r="AE1504">
        <v>0</v>
      </c>
      <c r="AF1504" t="s">
        <v>3</v>
      </c>
      <c r="AG1504">
        <v>56.6</v>
      </c>
      <c r="AH1504">
        <v>2</v>
      </c>
      <c r="AI1504">
        <v>35869710</v>
      </c>
      <c r="AJ1504">
        <v>1550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>
      <c r="A1505">
        <f>ROW(Source!A1453)</f>
        <v>1453</v>
      </c>
      <c r="B1505">
        <v>35869718</v>
      </c>
      <c r="C1505">
        <v>35869705</v>
      </c>
      <c r="D1505">
        <v>29109717</v>
      </c>
      <c r="E1505">
        <v>1</v>
      </c>
      <c r="F1505">
        <v>1</v>
      </c>
      <c r="G1505">
        <v>1</v>
      </c>
      <c r="H1505">
        <v>3</v>
      </c>
      <c r="I1505" t="s">
        <v>971</v>
      </c>
      <c r="J1505" t="s">
        <v>972</v>
      </c>
      <c r="K1505" t="s">
        <v>973</v>
      </c>
      <c r="L1505">
        <v>1301</v>
      </c>
      <c r="N1505">
        <v>1003</v>
      </c>
      <c r="O1505" t="s">
        <v>142</v>
      </c>
      <c r="P1505" t="s">
        <v>142</v>
      </c>
      <c r="Q1505">
        <v>1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1</v>
      </c>
      <c r="AD1505">
        <v>0</v>
      </c>
      <c r="AE1505">
        <v>0</v>
      </c>
      <c r="AF1505" t="s">
        <v>3</v>
      </c>
      <c r="AG1505">
        <v>0</v>
      </c>
      <c r="AH1505">
        <v>3</v>
      </c>
      <c r="AI1505">
        <v>-1</v>
      </c>
      <c r="AJ1505" t="s">
        <v>3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>
      <c r="A1506">
        <f>ROW(Source!A1453)</f>
        <v>1453</v>
      </c>
      <c r="B1506">
        <v>35869719</v>
      </c>
      <c r="C1506">
        <v>35869705</v>
      </c>
      <c r="D1506">
        <v>29115197</v>
      </c>
      <c r="E1506">
        <v>1</v>
      </c>
      <c r="F1506">
        <v>1</v>
      </c>
      <c r="G1506">
        <v>1</v>
      </c>
      <c r="H1506">
        <v>3</v>
      </c>
      <c r="I1506" t="s">
        <v>584</v>
      </c>
      <c r="J1506" t="s">
        <v>585</v>
      </c>
      <c r="K1506" t="s">
        <v>586</v>
      </c>
      <c r="L1506">
        <v>1354</v>
      </c>
      <c r="N1506">
        <v>1010</v>
      </c>
      <c r="O1506" t="s">
        <v>237</v>
      </c>
      <c r="P1506" t="s">
        <v>237</v>
      </c>
      <c r="Q1506">
        <v>1</v>
      </c>
      <c r="X1506">
        <v>400</v>
      </c>
      <c r="Y1506">
        <v>0.5</v>
      </c>
      <c r="Z1506">
        <v>0</v>
      </c>
      <c r="AA1506">
        <v>0</v>
      </c>
      <c r="AB1506">
        <v>0</v>
      </c>
      <c r="AC1506">
        <v>0</v>
      </c>
      <c r="AD1506">
        <v>1</v>
      </c>
      <c r="AE1506">
        <v>0</v>
      </c>
      <c r="AF1506" t="s">
        <v>3</v>
      </c>
      <c r="AG1506">
        <v>400</v>
      </c>
      <c r="AH1506">
        <v>2</v>
      </c>
      <c r="AI1506">
        <v>35869711</v>
      </c>
      <c r="AJ1506">
        <v>1552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>
      <c r="A1507">
        <f>ROW(Source!A1455)</f>
        <v>1455</v>
      </c>
      <c r="B1507">
        <v>35869731</v>
      </c>
      <c r="C1507">
        <v>35869721</v>
      </c>
      <c r="D1507">
        <v>18413230</v>
      </c>
      <c r="E1507">
        <v>1</v>
      </c>
      <c r="F1507">
        <v>1</v>
      </c>
      <c r="G1507">
        <v>1</v>
      </c>
      <c r="H1507">
        <v>1</v>
      </c>
      <c r="I1507" t="s">
        <v>587</v>
      </c>
      <c r="J1507" t="s">
        <v>3</v>
      </c>
      <c r="K1507" t="s">
        <v>588</v>
      </c>
      <c r="L1507">
        <v>1369</v>
      </c>
      <c r="N1507">
        <v>1013</v>
      </c>
      <c r="O1507" t="s">
        <v>561</v>
      </c>
      <c r="P1507" t="s">
        <v>561</v>
      </c>
      <c r="Q1507">
        <v>1</v>
      </c>
      <c r="X1507">
        <v>166.47</v>
      </c>
      <c r="Y1507">
        <v>0</v>
      </c>
      <c r="Z1507">
        <v>0</v>
      </c>
      <c r="AA1507">
        <v>0</v>
      </c>
      <c r="AB1507">
        <v>293.22000000000003</v>
      </c>
      <c r="AC1507">
        <v>0</v>
      </c>
      <c r="AD1507">
        <v>1</v>
      </c>
      <c r="AE1507">
        <v>1</v>
      </c>
      <c r="AF1507" t="s">
        <v>3</v>
      </c>
      <c r="AG1507">
        <v>166.47</v>
      </c>
      <c r="AH1507">
        <v>2</v>
      </c>
      <c r="AI1507">
        <v>35869722</v>
      </c>
      <c r="AJ1507">
        <v>1553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>
      <c r="A1508">
        <f>ROW(Source!A1455)</f>
        <v>1455</v>
      </c>
      <c r="B1508">
        <v>35869732</v>
      </c>
      <c r="C1508">
        <v>35869721</v>
      </c>
      <c r="D1508">
        <v>121548</v>
      </c>
      <c r="E1508">
        <v>1</v>
      </c>
      <c r="F1508">
        <v>1</v>
      </c>
      <c r="G1508">
        <v>1</v>
      </c>
      <c r="H1508">
        <v>1</v>
      </c>
      <c r="I1508" t="s">
        <v>35</v>
      </c>
      <c r="J1508" t="s">
        <v>3</v>
      </c>
      <c r="K1508" t="s">
        <v>562</v>
      </c>
      <c r="L1508">
        <v>608254</v>
      </c>
      <c r="N1508">
        <v>1013</v>
      </c>
      <c r="O1508" t="s">
        <v>563</v>
      </c>
      <c r="P1508" t="s">
        <v>563</v>
      </c>
      <c r="Q1508">
        <v>1</v>
      </c>
      <c r="X1508">
        <v>0.08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1</v>
      </c>
      <c r="AE1508">
        <v>2</v>
      </c>
      <c r="AF1508" t="s">
        <v>3</v>
      </c>
      <c r="AG1508">
        <v>0.08</v>
      </c>
      <c r="AH1508">
        <v>2</v>
      </c>
      <c r="AI1508">
        <v>35869723</v>
      </c>
      <c r="AJ1508">
        <v>1554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>
      <c r="A1509">
        <f>ROW(Source!A1455)</f>
        <v>1455</v>
      </c>
      <c r="B1509">
        <v>35869733</v>
      </c>
      <c r="C1509">
        <v>35869721</v>
      </c>
      <c r="D1509">
        <v>29172556</v>
      </c>
      <c r="E1509">
        <v>1</v>
      </c>
      <c r="F1509">
        <v>1</v>
      </c>
      <c r="G1509">
        <v>1</v>
      </c>
      <c r="H1509">
        <v>2</v>
      </c>
      <c r="I1509" t="s">
        <v>564</v>
      </c>
      <c r="J1509" t="s">
        <v>565</v>
      </c>
      <c r="K1509" t="s">
        <v>566</v>
      </c>
      <c r="L1509">
        <v>1368</v>
      </c>
      <c r="N1509">
        <v>1011</v>
      </c>
      <c r="O1509" t="s">
        <v>567</v>
      </c>
      <c r="P1509" t="s">
        <v>567</v>
      </c>
      <c r="Q1509">
        <v>1</v>
      </c>
      <c r="X1509">
        <v>0.08</v>
      </c>
      <c r="Y1509">
        <v>0</v>
      </c>
      <c r="Z1509">
        <v>31.26</v>
      </c>
      <c r="AA1509">
        <v>13.5</v>
      </c>
      <c r="AB1509">
        <v>0</v>
      </c>
      <c r="AC1509">
        <v>0</v>
      </c>
      <c r="AD1509">
        <v>1</v>
      </c>
      <c r="AE1509">
        <v>0</v>
      </c>
      <c r="AF1509" t="s">
        <v>3</v>
      </c>
      <c r="AG1509">
        <v>0.08</v>
      </c>
      <c r="AH1509">
        <v>2</v>
      </c>
      <c r="AI1509">
        <v>35869724</v>
      </c>
      <c r="AJ1509">
        <v>1555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>
      <c r="A1510">
        <f>ROW(Source!A1455)</f>
        <v>1455</v>
      </c>
      <c r="B1510">
        <v>35869734</v>
      </c>
      <c r="C1510">
        <v>35869721</v>
      </c>
      <c r="D1510">
        <v>29174591</v>
      </c>
      <c r="E1510">
        <v>1</v>
      </c>
      <c r="F1510">
        <v>1</v>
      </c>
      <c r="G1510">
        <v>1</v>
      </c>
      <c r="H1510">
        <v>2</v>
      </c>
      <c r="I1510" t="s">
        <v>589</v>
      </c>
      <c r="J1510" t="s">
        <v>590</v>
      </c>
      <c r="K1510" t="s">
        <v>591</v>
      </c>
      <c r="L1510">
        <v>1368</v>
      </c>
      <c r="N1510">
        <v>1011</v>
      </c>
      <c r="O1510" t="s">
        <v>567</v>
      </c>
      <c r="P1510" t="s">
        <v>567</v>
      </c>
      <c r="Q1510">
        <v>1</v>
      </c>
      <c r="X1510">
        <v>0.26</v>
      </c>
      <c r="Y1510">
        <v>0</v>
      </c>
      <c r="Z1510">
        <v>0.95</v>
      </c>
      <c r="AA1510">
        <v>0</v>
      </c>
      <c r="AB1510">
        <v>0</v>
      </c>
      <c r="AC1510">
        <v>0</v>
      </c>
      <c r="AD1510">
        <v>1</v>
      </c>
      <c r="AE1510">
        <v>0</v>
      </c>
      <c r="AF1510" t="s">
        <v>3</v>
      </c>
      <c r="AG1510">
        <v>0.26</v>
      </c>
      <c r="AH1510">
        <v>2</v>
      </c>
      <c r="AI1510">
        <v>35869725</v>
      </c>
      <c r="AJ1510">
        <v>1556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>
      <c r="A1511">
        <f>ROW(Source!A1455)</f>
        <v>1455</v>
      </c>
      <c r="B1511">
        <v>35869735</v>
      </c>
      <c r="C1511">
        <v>35869721</v>
      </c>
      <c r="D1511">
        <v>29174913</v>
      </c>
      <c r="E1511">
        <v>1</v>
      </c>
      <c r="F1511">
        <v>1</v>
      </c>
      <c r="G1511">
        <v>1</v>
      </c>
      <c r="H1511">
        <v>2</v>
      </c>
      <c r="I1511" t="s">
        <v>578</v>
      </c>
      <c r="J1511" t="s">
        <v>579</v>
      </c>
      <c r="K1511" t="s">
        <v>580</v>
      </c>
      <c r="L1511">
        <v>1368</v>
      </c>
      <c r="N1511">
        <v>1011</v>
      </c>
      <c r="O1511" t="s">
        <v>567</v>
      </c>
      <c r="P1511" t="s">
        <v>567</v>
      </c>
      <c r="Q1511">
        <v>1</v>
      </c>
      <c r="X1511">
        <v>0.5</v>
      </c>
      <c r="Y1511">
        <v>0</v>
      </c>
      <c r="Z1511">
        <v>87.17</v>
      </c>
      <c r="AA1511">
        <v>11.6</v>
      </c>
      <c r="AB1511">
        <v>0</v>
      </c>
      <c r="AC1511">
        <v>0</v>
      </c>
      <c r="AD1511">
        <v>1</v>
      </c>
      <c r="AE1511">
        <v>0</v>
      </c>
      <c r="AF1511" t="s">
        <v>3</v>
      </c>
      <c r="AG1511">
        <v>0.5</v>
      </c>
      <c r="AH1511">
        <v>2</v>
      </c>
      <c r="AI1511">
        <v>35869726</v>
      </c>
      <c r="AJ1511">
        <v>1557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>
      <c r="A1512">
        <f>ROW(Source!A1455)</f>
        <v>1455</v>
      </c>
      <c r="B1512">
        <v>35869736</v>
      </c>
      <c r="C1512">
        <v>35869721</v>
      </c>
      <c r="D1512">
        <v>29107800</v>
      </c>
      <c r="E1512">
        <v>1</v>
      </c>
      <c r="F1512">
        <v>1</v>
      </c>
      <c r="G1512">
        <v>1</v>
      </c>
      <c r="H1512">
        <v>3</v>
      </c>
      <c r="I1512" t="s">
        <v>592</v>
      </c>
      <c r="J1512" t="s">
        <v>593</v>
      </c>
      <c r="K1512" t="s">
        <v>594</v>
      </c>
      <c r="L1512">
        <v>1346</v>
      </c>
      <c r="N1512">
        <v>1009</v>
      </c>
      <c r="O1512" t="s">
        <v>160</v>
      </c>
      <c r="P1512" t="s">
        <v>160</v>
      </c>
      <c r="Q1512">
        <v>1</v>
      </c>
      <c r="X1512">
        <v>0.2</v>
      </c>
      <c r="Y1512">
        <v>1.81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0</v>
      </c>
      <c r="AF1512" t="s">
        <v>3</v>
      </c>
      <c r="AG1512">
        <v>0.2</v>
      </c>
      <c r="AH1512">
        <v>2</v>
      </c>
      <c r="AI1512">
        <v>35869727</v>
      </c>
      <c r="AJ1512">
        <v>1558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>
      <c r="A1513">
        <f>ROW(Source!A1455)</f>
        <v>1455</v>
      </c>
      <c r="B1513">
        <v>35869737</v>
      </c>
      <c r="C1513">
        <v>35869721</v>
      </c>
      <c r="D1513">
        <v>29109411</v>
      </c>
      <c r="E1513">
        <v>1</v>
      </c>
      <c r="F1513">
        <v>1</v>
      </c>
      <c r="G1513">
        <v>1</v>
      </c>
      <c r="H1513">
        <v>3</v>
      </c>
      <c r="I1513" t="s">
        <v>595</v>
      </c>
      <c r="J1513" t="s">
        <v>596</v>
      </c>
      <c r="K1513" t="s">
        <v>597</v>
      </c>
      <c r="L1513">
        <v>1346</v>
      </c>
      <c r="N1513">
        <v>1009</v>
      </c>
      <c r="O1513" t="s">
        <v>160</v>
      </c>
      <c r="P1513" t="s">
        <v>160</v>
      </c>
      <c r="Q1513">
        <v>1</v>
      </c>
      <c r="X1513">
        <v>30</v>
      </c>
      <c r="Y1513">
        <v>15.95</v>
      </c>
      <c r="Z1513">
        <v>0</v>
      </c>
      <c r="AA1513">
        <v>0</v>
      </c>
      <c r="AB1513">
        <v>0</v>
      </c>
      <c r="AC1513">
        <v>0</v>
      </c>
      <c r="AD1513">
        <v>1</v>
      </c>
      <c r="AE1513">
        <v>0</v>
      </c>
      <c r="AF1513" t="s">
        <v>3</v>
      </c>
      <c r="AG1513">
        <v>30</v>
      </c>
      <c r="AH1513">
        <v>2</v>
      </c>
      <c r="AI1513">
        <v>35869728</v>
      </c>
      <c r="AJ1513">
        <v>1559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>
      <c r="A1514">
        <f>ROW(Source!A1455)</f>
        <v>1455</v>
      </c>
      <c r="B1514">
        <v>35869738</v>
      </c>
      <c r="C1514">
        <v>35869721</v>
      </c>
      <c r="D1514">
        <v>29109535</v>
      </c>
      <c r="E1514">
        <v>1</v>
      </c>
      <c r="F1514">
        <v>1</v>
      </c>
      <c r="G1514">
        <v>1</v>
      </c>
      <c r="H1514">
        <v>3</v>
      </c>
      <c r="I1514" t="s">
        <v>287</v>
      </c>
      <c r="J1514" t="s">
        <v>289</v>
      </c>
      <c r="K1514" t="s">
        <v>288</v>
      </c>
      <c r="L1514">
        <v>1327</v>
      </c>
      <c r="N1514">
        <v>1005</v>
      </c>
      <c r="O1514" t="s">
        <v>155</v>
      </c>
      <c r="P1514" t="s">
        <v>155</v>
      </c>
      <c r="Q1514">
        <v>1</v>
      </c>
      <c r="X1514">
        <v>105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 t="s">
        <v>3</v>
      </c>
      <c r="AG1514">
        <v>105</v>
      </c>
      <c r="AH1514">
        <v>2</v>
      </c>
      <c r="AI1514">
        <v>35869729</v>
      </c>
      <c r="AJ1514">
        <v>1560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>
      <c r="A1515">
        <f>ROW(Source!A1455)</f>
        <v>1455</v>
      </c>
      <c r="B1515">
        <v>35869739</v>
      </c>
      <c r="C1515">
        <v>35869721</v>
      </c>
      <c r="D1515">
        <v>29109265</v>
      </c>
      <c r="E1515">
        <v>1</v>
      </c>
      <c r="F1515">
        <v>1</v>
      </c>
      <c r="G1515">
        <v>1</v>
      </c>
      <c r="H1515">
        <v>3</v>
      </c>
      <c r="I1515" t="s">
        <v>290</v>
      </c>
      <c r="J1515" t="s">
        <v>292</v>
      </c>
      <c r="K1515" t="s">
        <v>291</v>
      </c>
      <c r="L1515">
        <v>1348</v>
      </c>
      <c r="N1515">
        <v>1009</v>
      </c>
      <c r="O1515" t="s">
        <v>30</v>
      </c>
      <c r="P1515" t="s">
        <v>30</v>
      </c>
      <c r="Q1515">
        <v>1000</v>
      </c>
      <c r="X1515">
        <v>8.8999999999999999E-3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 t="s">
        <v>3</v>
      </c>
      <c r="AG1515">
        <v>8.8999999999999999E-3</v>
      </c>
      <c r="AH1515">
        <v>2</v>
      </c>
      <c r="AI1515">
        <v>35869730</v>
      </c>
      <c r="AJ1515">
        <v>1561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>
      <c r="A1516">
        <f>ROW(Source!A1458)</f>
        <v>1458</v>
      </c>
      <c r="B1516">
        <v>35869745</v>
      </c>
      <c r="C1516">
        <v>35869742</v>
      </c>
      <c r="D1516">
        <v>18406804</v>
      </c>
      <c r="E1516">
        <v>1</v>
      </c>
      <c r="F1516">
        <v>1</v>
      </c>
      <c r="G1516">
        <v>1</v>
      </c>
      <c r="H1516">
        <v>1</v>
      </c>
      <c r="I1516" t="s">
        <v>559</v>
      </c>
      <c r="J1516" t="s">
        <v>3</v>
      </c>
      <c r="K1516" t="s">
        <v>560</v>
      </c>
      <c r="L1516">
        <v>1369</v>
      </c>
      <c r="N1516">
        <v>1013</v>
      </c>
      <c r="O1516" t="s">
        <v>561</v>
      </c>
      <c r="P1516" t="s">
        <v>561</v>
      </c>
      <c r="Q1516">
        <v>1</v>
      </c>
      <c r="X1516">
        <v>7.67</v>
      </c>
      <c r="Y1516">
        <v>0</v>
      </c>
      <c r="Z1516">
        <v>0</v>
      </c>
      <c r="AA1516">
        <v>0</v>
      </c>
      <c r="AB1516">
        <v>249.14</v>
      </c>
      <c r="AC1516">
        <v>0</v>
      </c>
      <c r="AD1516">
        <v>1</v>
      </c>
      <c r="AE1516">
        <v>1</v>
      </c>
      <c r="AF1516" t="s">
        <v>3</v>
      </c>
      <c r="AG1516">
        <v>7.67</v>
      </c>
      <c r="AH1516">
        <v>2</v>
      </c>
      <c r="AI1516">
        <v>35869743</v>
      </c>
      <c r="AJ1516">
        <v>1562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>
      <c r="A1517">
        <f>ROW(Source!A1458)</f>
        <v>1458</v>
      </c>
      <c r="B1517">
        <v>35869746</v>
      </c>
      <c r="C1517">
        <v>35869742</v>
      </c>
      <c r="D1517">
        <v>29164349</v>
      </c>
      <c r="E1517">
        <v>1</v>
      </c>
      <c r="F1517">
        <v>1</v>
      </c>
      <c r="G1517">
        <v>1</v>
      </c>
      <c r="H1517">
        <v>3</v>
      </c>
      <c r="I1517" t="s">
        <v>28</v>
      </c>
      <c r="J1517" t="s">
        <v>31</v>
      </c>
      <c r="K1517" t="s">
        <v>29</v>
      </c>
      <c r="L1517">
        <v>1348</v>
      </c>
      <c r="N1517">
        <v>1009</v>
      </c>
      <c r="O1517" t="s">
        <v>30</v>
      </c>
      <c r="P1517" t="s">
        <v>30</v>
      </c>
      <c r="Q1517">
        <v>1000</v>
      </c>
      <c r="X1517">
        <v>0.7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 t="s">
        <v>3</v>
      </c>
      <c r="AG1517">
        <v>0.7</v>
      </c>
      <c r="AH1517">
        <v>2</v>
      </c>
      <c r="AI1517">
        <v>35869744</v>
      </c>
      <c r="AJ1517">
        <v>1563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>
      <c r="A1518">
        <f>ROW(Source!A1460)</f>
        <v>1460</v>
      </c>
      <c r="B1518">
        <v>35869762</v>
      </c>
      <c r="C1518">
        <v>35869748</v>
      </c>
      <c r="D1518">
        <v>18407150</v>
      </c>
      <c r="E1518">
        <v>1</v>
      </c>
      <c r="F1518">
        <v>1</v>
      </c>
      <c r="G1518">
        <v>1</v>
      </c>
      <c r="H1518">
        <v>1</v>
      </c>
      <c r="I1518" t="s">
        <v>576</v>
      </c>
      <c r="J1518" t="s">
        <v>3</v>
      </c>
      <c r="K1518" t="s">
        <v>577</v>
      </c>
      <c r="L1518">
        <v>1369</v>
      </c>
      <c r="N1518">
        <v>1013</v>
      </c>
      <c r="O1518" t="s">
        <v>561</v>
      </c>
      <c r="P1518" t="s">
        <v>561</v>
      </c>
      <c r="Q1518">
        <v>1</v>
      </c>
      <c r="X1518">
        <v>44.7</v>
      </c>
      <c r="Y1518">
        <v>0</v>
      </c>
      <c r="Z1518">
        <v>0</v>
      </c>
      <c r="AA1518">
        <v>0</v>
      </c>
      <c r="AB1518">
        <v>272.45</v>
      </c>
      <c r="AC1518">
        <v>0</v>
      </c>
      <c r="AD1518">
        <v>1</v>
      </c>
      <c r="AE1518">
        <v>1</v>
      </c>
      <c r="AF1518" t="s">
        <v>3</v>
      </c>
      <c r="AG1518">
        <v>44.7</v>
      </c>
      <c r="AH1518">
        <v>2</v>
      </c>
      <c r="AI1518">
        <v>35869749</v>
      </c>
      <c r="AJ1518">
        <v>1564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>
      <c r="A1519">
        <f>ROW(Source!A1460)</f>
        <v>1460</v>
      </c>
      <c r="B1519">
        <v>35869763</v>
      </c>
      <c r="C1519">
        <v>35869748</v>
      </c>
      <c r="D1519">
        <v>121548</v>
      </c>
      <c r="E1519">
        <v>1</v>
      </c>
      <c r="F1519">
        <v>1</v>
      </c>
      <c r="G1519">
        <v>1</v>
      </c>
      <c r="H1519">
        <v>1</v>
      </c>
      <c r="I1519" t="s">
        <v>35</v>
      </c>
      <c r="J1519" t="s">
        <v>3</v>
      </c>
      <c r="K1519" t="s">
        <v>562</v>
      </c>
      <c r="L1519">
        <v>608254</v>
      </c>
      <c r="N1519">
        <v>1013</v>
      </c>
      <c r="O1519" t="s">
        <v>563</v>
      </c>
      <c r="P1519" t="s">
        <v>563</v>
      </c>
      <c r="Q1519">
        <v>1</v>
      </c>
      <c r="X1519">
        <v>0.14000000000000001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1</v>
      </c>
      <c r="AE1519">
        <v>2</v>
      </c>
      <c r="AF1519" t="s">
        <v>3</v>
      </c>
      <c r="AG1519">
        <v>0.14000000000000001</v>
      </c>
      <c r="AH1519">
        <v>2</v>
      </c>
      <c r="AI1519">
        <v>35869750</v>
      </c>
      <c r="AJ1519">
        <v>1565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>
      <c r="A1520">
        <f>ROW(Source!A1460)</f>
        <v>1460</v>
      </c>
      <c r="B1520">
        <v>35869764</v>
      </c>
      <c r="C1520">
        <v>35869748</v>
      </c>
      <c r="D1520">
        <v>29172479</v>
      </c>
      <c r="E1520">
        <v>1</v>
      </c>
      <c r="F1520">
        <v>1</v>
      </c>
      <c r="G1520">
        <v>1</v>
      </c>
      <c r="H1520">
        <v>2</v>
      </c>
      <c r="I1520" t="s">
        <v>786</v>
      </c>
      <c r="J1520" t="s">
        <v>787</v>
      </c>
      <c r="K1520" t="s">
        <v>788</v>
      </c>
      <c r="L1520">
        <v>1368</v>
      </c>
      <c r="N1520">
        <v>1011</v>
      </c>
      <c r="O1520" t="s">
        <v>567</v>
      </c>
      <c r="P1520" t="s">
        <v>567</v>
      </c>
      <c r="Q1520">
        <v>1</v>
      </c>
      <c r="X1520">
        <v>0.14000000000000001</v>
      </c>
      <c r="Y1520">
        <v>0</v>
      </c>
      <c r="Z1520">
        <v>99.89</v>
      </c>
      <c r="AA1520">
        <v>10.06</v>
      </c>
      <c r="AB1520">
        <v>0</v>
      </c>
      <c r="AC1520">
        <v>0</v>
      </c>
      <c r="AD1520">
        <v>1</v>
      </c>
      <c r="AE1520">
        <v>0</v>
      </c>
      <c r="AF1520" t="s">
        <v>3</v>
      </c>
      <c r="AG1520">
        <v>0.14000000000000001</v>
      </c>
      <c r="AH1520">
        <v>2</v>
      </c>
      <c r="AI1520">
        <v>35869751</v>
      </c>
      <c r="AJ1520">
        <v>1566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>
      <c r="A1521">
        <f>ROW(Source!A1460)</f>
        <v>1460</v>
      </c>
      <c r="B1521">
        <v>35869765</v>
      </c>
      <c r="C1521">
        <v>35869748</v>
      </c>
      <c r="D1521">
        <v>29174591</v>
      </c>
      <c r="E1521">
        <v>1</v>
      </c>
      <c r="F1521">
        <v>1</v>
      </c>
      <c r="G1521">
        <v>1</v>
      </c>
      <c r="H1521">
        <v>2</v>
      </c>
      <c r="I1521" t="s">
        <v>589</v>
      </c>
      <c r="J1521" t="s">
        <v>590</v>
      </c>
      <c r="K1521" t="s">
        <v>591</v>
      </c>
      <c r="L1521">
        <v>1368</v>
      </c>
      <c r="N1521">
        <v>1011</v>
      </c>
      <c r="O1521" t="s">
        <v>567</v>
      </c>
      <c r="P1521" t="s">
        <v>567</v>
      </c>
      <c r="Q1521">
        <v>1</v>
      </c>
      <c r="X1521">
        <v>0.45</v>
      </c>
      <c r="Y1521">
        <v>0</v>
      </c>
      <c r="Z1521">
        <v>0.95</v>
      </c>
      <c r="AA1521">
        <v>0</v>
      </c>
      <c r="AB1521">
        <v>0</v>
      </c>
      <c r="AC1521">
        <v>0</v>
      </c>
      <c r="AD1521">
        <v>1</v>
      </c>
      <c r="AE1521">
        <v>0</v>
      </c>
      <c r="AF1521" t="s">
        <v>3</v>
      </c>
      <c r="AG1521">
        <v>0.45</v>
      </c>
      <c r="AH1521">
        <v>2</v>
      </c>
      <c r="AI1521">
        <v>35869752</v>
      </c>
      <c r="AJ1521">
        <v>1567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>
      <c r="A1522">
        <f>ROW(Source!A1460)</f>
        <v>1460</v>
      </c>
      <c r="B1522">
        <v>35869766</v>
      </c>
      <c r="C1522">
        <v>35869748</v>
      </c>
      <c r="D1522">
        <v>29174913</v>
      </c>
      <c r="E1522">
        <v>1</v>
      </c>
      <c r="F1522">
        <v>1</v>
      </c>
      <c r="G1522">
        <v>1</v>
      </c>
      <c r="H1522">
        <v>2</v>
      </c>
      <c r="I1522" t="s">
        <v>578</v>
      </c>
      <c r="J1522" t="s">
        <v>579</v>
      </c>
      <c r="K1522" t="s">
        <v>580</v>
      </c>
      <c r="L1522">
        <v>1368</v>
      </c>
      <c r="N1522">
        <v>1011</v>
      </c>
      <c r="O1522" t="s">
        <v>567</v>
      </c>
      <c r="P1522" t="s">
        <v>567</v>
      </c>
      <c r="Q1522">
        <v>1</v>
      </c>
      <c r="X1522">
        <v>0.48</v>
      </c>
      <c r="Y1522">
        <v>0</v>
      </c>
      <c r="Z1522">
        <v>87.17</v>
      </c>
      <c r="AA1522">
        <v>11.6</v>
      </c>
      <c r="AB1522">
        <v>0</v>
      </c>
      <c r="AC1522">
        <v>0</v>
      </c>
      <c r="AD1522">
        <v>1</v>
      </c>
      <c r="AE1522">
        <v>0</v>
      </c>
      <c r="AF1522" t="s">
        <v>3</v>
      </c>
      <c r="AG1522">
        <v>0.48</v>
      </c>
      <c r="AH1522">
        <v>2</v>
      </c>
      <c r="AI1522">
        <v>35869753</v>
      </c>
      <c r="AJ1522">
        <v>1568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>
      <c r="A1523">
        <f>ROW(Source!A1460)</f>
        <v>1460</v>
      </c>
      <c r="B1523">
        <v>35869767</v>
      </c>
      <c r="C1523">
        <v>35869748</v>
      </c>
      <c r="D1523">
        <v>29114340</v>
      </c>
      <c r="E1523">
        <v>1</v>
      </c>
      <c r="F1523">
        <v>1</v>
      </c>
      <c r="G1523">
        <v>1</v>
      </c>
      <c r="H1523">
        <v>3</v>
      </c>
      <c r="I1523" t="s">
        <v>789</v>
      </c>
      <c r="J1523" t="s">
        <v>790</v>
      </c>
      <c r="K1523" t="s">
        <v>791</v>
      </c>
      <c r="L1523">
        <v>1348</v>
      </c>
      <c r="N1523">
        <v>1009</v>
      </c>
      <c r="O1523" t="s">
        <v>30</v>
      </c>
      <c r="P1523" t="s">
        <v>30</v>
      </c>
      <c r="Q1523">
        <v>1000</v>
      </c>
      <c r="X1523">
        <v>1.6000000000000001E-3</v>
      </c>
      <c r="Y1523">
        <v>8475</v>
      </c>
      <c r="Z1523">
        <v>0</v>
      </c>
      <c r="AA1523">
        <v>0</v>
      </c>
      <c r="AB1523">
        <v>0</v>
      </c>
      <c r="AC1523">
        <v>0</v>
      </c>
      <c r="AD1523">
        <v>1</v>
      </c>
      <c r="AE1523">
        <v>0</v>
      </c>
      <c r="AF1523" t="s">
        <v>3</v>
      </c>
      <c r="AG1523">
        <v>1.6000000000000001E-3</v>
      </c>
      <c r="AH1523">
        <v>2</v>
      </c>
      <c r="AI1523">
        <v>35869754</v>
      </c>
      <c r="AJ1523">
        <v>1569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>
      <c r="A1524">
        <f>ROW(Source!A1460)</f>
        <v>1460</v>
      </c>
      <c r="B1524">
        <v>35869768</v>
      </c>
      <c r="C1524">
        <v>35869748</v>
      </c>
      <c r="D1524">
        <v>29109162</v>
      </c>
      <c r="E1524">
        <v>1</v>
      </c>
      <c r="F1524">
        <v>1</v>
      </c>
      <c r="G1524">
        <v>1</v>
      </c>
      <c r="H1524">
        <v>3</v>
      </c>
      <c r="I1524" t="s">
        <v>611</v>
      </c>
      <c r="J1524" t="s">
        <v>612</v>
      </c>
      <c r="K1524" t="s">
        <v>613</v>
      </c>
      <c r="L1524">
        <v>1327</v>
      </c>
      <c r="N1524">
        <v>1005</v>
      </c>
      <c r="O1524" t="s">
        <v>155</v>
      </c>
      <c r="P1524" t="s">
        <v>155</v>
      </c>
      <c r="Q1524">
        <v>1</v>
      </c>
      <c r="X1524">
        <v>23</v>
      </c>
      <c r="Y1524">
        <v>5.71</v>
      </c>
      <c r="Z1524">
        <v>0</v>
      </c>
      <c r="AA1524">
        <v>0</v>
      </c>
      <c r="AB1524">
        <v>0</v>
      </c>
      <c r="AC1524">
        <v>0</v>
      </c>
      <c r="AD1524">
        <v>1</v>
      </c>
      <c r="AE1524">
        <v>0</v>
      </c>
      <c r="AF1524" t="s">
        <v>3</v>
      </c>
      <c r="AG1524">
        <v>23</v>
      </c>
      <c r="AH1524">
        <v>2</v>
      </c>
      <c r="AI1524">
        <v>35869755</v>
      </c>
      <c r="AJ1524">
        <v>1570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>
      <c r="A1525">
        <f>ROW(Source!A1460)</f>
        <v>1460</v>
      </c>
      <c r="B1525">
        <v>35869769</v>
      </c>
      <c r="C1525">
        <v>35869748</v>
      </c>
      <c r="D1525">
        <v>29107615</v>
      </c>
      <c r="E1525">
        <v>1</v>
      </c>
      <c r="F1525">
        <v>1</v>
      </c>
      <c r="G1525">
        <v>1</v>
      </c>
      <c r="H1525">
        <v>3</v>
      </c>
      <c r="I1525" t="s">
        <v>792</v>
      </c>
      <c r="J1525" t="s">
        <v>793</v>
      </c>
      <c r="K1525" t="s">
        <v>794</v>
      </c>
      <c r="L1525">
        <v>1348</v>
      </c>
      <c r="N1525">
        <v>1009</v>
      </c>
      <c r="O1525" t="s">
        <v>30</v>
      </c>
      <c r="P1525" t="s">
        <v>30</v>
      </c>
      <c r="Q1525">
        <v>1000</v>
      </c>
      <c r="X1525">
        <v>3.3999999999999998E-3</v>
      </c>
      <c r="Y1525">
        <v>19100</v>
      </c>
      <c r="Z1525">
        <v>0</v>
      </c>
      <c r="AA1525">
        <v>0</v>
      </c>
      <c r="AB1525">
        <v>0</v>
      </c>
      <c r="AC1525">
        <v>0</v>
      </c>
      <c r="AD1525">
        <v>1</v>
      </c>
      <c r="AE1525">
        <v>0</v>
      </c>
      <c r="AF1525" t="s">
        <v>3</v>
      </c>
      <c r="AG1525">
        <v>3.3999999999999998E-3</v>
      </c>
      <c r="AH1525">
        <v>2</v>
      </c>
      <c r="AI1525">
        <v>35869756</v>
      </c>
      <c r="AJ1525">
        <v>1571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>
      <c r="A1526">
        <f>ROW(Source!A1460)</f>
        <v>1460</v>
      </c>
      <c r="B1526">
        <v>35869770</v>
      </c>
      <c r="C1526">
        <v>35869748</v>
      </c>
      <c r="D1526">
        <v>29115662</v>
      </c>
      <c r="E1526">
        <v>1</v>
      </c>
      <c r="F1526">
        <v>1</v>
      </c>
      <c r="G1526">
        <v>1</v>
      </c>
      <c r="H1526">
        <v>3</v>
      </c>
      <c r="I1526" t="s">
        <v>795</v>
      </c>
      <c r="J1526" t="s">
        <v>796</v>
      </c>
      <c r="K1526" t="s">
        <v>797</v>
      </c>
      <c r="L1526">
        <v>1339</v>
      </c>
      <c r="N1526">
        <v>1007</v>
      </c>
      <c r="O1526" t="s">
        <v>617</v>
      </c>
      <c r="P1526" t="s">
        <v>617</v>
      </c>
      <c r="Q1526">
        <v>1</v>
      </c>
      <c r="X1526">
        <v>0.24</v>
      </c>
      <c r="Y1526">
        <v>1045</v>
      </c>
      <c r="Z1526">
        <v>0</v>
      </c>
      <c r="AA1526">
        <v>0</v>
      </c>
      <c r="AB1526">
        <v>0</v>
      </c>
      <c r="AC1526">
        <v>0</v>
      </c>
      <c r="AD1526">
        <v>1</v>
      </c>
      <c r="AE1526">
        <v>0</v>
      </c>
      <c r="AF1526" t="s">
        <v>3</v>
      </c>
      <c r="AG1526">
        <v>0.24</v>
      </c>
      <c r="AH1526">
        <v>2</v>
      </c>
      <c r="AI1526">
        <v>35869757</v>
      </c>
      <c r="AJ1526">
        <v>1572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>
      <c r="A1527">
        <f>ROW(Source!A1460)</f>
        <v>1460</v>
      </c>
      <c r="B1527">
        <v>35869771</v>
      </c>
      <c r="C1527">
        <v>35869748</v>
      </c>
      <c r="D1527">
        <v>29131086</v>
      </c>
      <c r="E1527">
        <v>1</v>
      </c>
      <c r="F1527">
        <v>1</v>
      </c>
      <c r="G1527">
        <v>1</v>
      </c>
      <c r="H1527">
        <v>3</v>
      </c>
      <c r="I1527" t="s">
        <v>614</v>
      </c>
      <c r="J1527" t="s">
        <v>615</v>
      </c>
      <c r="K1527" t="s">
        <v>616</v>
      </c>
      <c r="L1527">
        <v>1339</v>
      </c>
      <c r="N1527">
        <v>1007</v>
      </c>
      <c r="O1527" t="s">
        <v>617</v>
      </c>
      <c r="P1527" t="s">
        <v>617</v>
      </c>
      <c r="Q1527">
        <v>1</v>
      </c>
      <c r="X1527">
        <v>1.18</v>
      </c>
      <c r="Y1527">
        <v>1970.01</v>
      </c>
      <c r="Z1527">
        <v>0</v>
      </c>
      <c r="AA1527">
        <v>0</v>
      </c>
      <c r="AB1527">
        <v>0</v>
      </c>
      <c r="AC1527">
        <v>0</v>
      </c>
      <c r="AD1527">
        <v>1</v>
      </c>
      <c r="AE1527">
        <v>0</v>
      </c>
      <c r="AF1527" t="s">
        <v>3</v>
      </c>
      <c r="AG1527">
        <v>1.18</v>
      </c>
      <c r="AH1527">
        <v>2</v>
      </c>
      <c r="AI1527">
        <v>35869758</v>
      </c>
      <c r="AJ1527">
        <v>1573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>
      <c r="A1528">
        <f>ROW(Source!A1460)</f>
        <v>1460</v>
      </c>
      <c r="B1528">
        <v>35869772</v>
      </c>
      <c r="C1528">
        <v>35869748</v>
      </c>
      <c r="D1528">
        <v>29145153</v>
      </c>
      <c r="E1528">
        <v>1</v>
      </c>
      <c r="F1528">
        <v>1</v>
      </c>
      <c r="G1528">
        <v>1</v>
      </c>
      <c r="H1528">
        <v>3</v>
      </c>
      <c r="I1528" t="s">
        <v>798</v>
      </c>
      <c r="J1528" t="s">
        <v>799</v>
      </c>
      <c r="K1528" t="s">
        <v>800</v>
      </c>
      <c r="L1528">
        <v>1339</v>
      </c>
      <c r="N1528">
        <v>1007</v>
      </c>
      <c r="O1528" t="s">
        <v>617</v>
      </c>
      <c r="P1528" t="s">
        <v>617</v>
      </c>
      <c r="Q1528">
        <v>1</v>
      </c>
      <c r="X1528">
        <v>0.28000000000000003</v>
      </c>
      <c r="Y1528">
        <v>426.15</v>
      </c>
      <c r="Z1528">
        <v>0</v>
      </c>
      <c r="AA1528">
        <v>0</v>
      </c>
      <c r="AB1528">
        <v>0</v>
      </c>
      <c r="AC1528">
        <v>0</v>
      </c>
      <c r="AD1528">
        <v>1</v>
      </c>
      <c r="AE1528">
        <v>0</v>
      </c>
      <c r="AF1528" t="s">
        <v>3</v>
      </c>
      <c r="AG1528">
        <v>0.28000000000000003</v>
      </c>
      <c r="AH1528">
        <v>2</v>
      </c>
      <c r="AI1528">
        <v>35869759</v>
      </c>
      <c r="AJ1528">
        <v>1574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>
      <c r="A1529">
        <f>ROW(Source!A1460)</f>
        <v>1460</v>
      </c>
      <c r="B1529">
        <v>35869773</v>
      </c>
      <c r="C1529">
        <v>35869748</v>
      </c>
      <c r="D1529">
        <v>29148832</v>
      </c>
      <c r="E1529">
        <v>1</v>
      </c>
      <c r="F1529">
        <v>1</v>
      </c>
      <c r="G1529">
        <v>1</v>
      </c>
      <c r="H1529">
        <v>3</v>
      </c>
      <c r="I1529" t="s">
        <v>801</v>
      </c>
      <c r="J1529" t="s">
        <v>802</v>
      </c>
      <c r="K1529" t="s">
        <v>803</v>
      </c>
      <c r="L1529">
        <v>1356</v>
      </c>
      <c r="N1529">
        <v>1010</v>
      </c>
      <c r="O1529" t="s">
        <v>232</v>
      </c>
      <c r="P1529" t="s">
        <v>232</v>
      </c>
      <c r="Q1529">
        <v>1000</v>
      </c>
      <c r="X1529">
        <v>0.51</v>
      </c>
      <c r="Y1529">
        <v>1752.59</v>
      </c>
      <c r="Z1529">
        <v>0</v>
      </c>
      <c r="AA1529">
        <v>0</v>
      </c>
      <c r="AB1529">
        <v>0</v>
      </c>
      <c r="AC1529">
        <v>0</v>
      </c>
      <c r="AD1529">
        <v>1</v>
      </c>
      <c r="AE1529">
        <v>0</v>
      </c>
      <c r="AF1529" t="s">
        <v>3</v>
      </c>
      <c r="AG1529">
        <v>0.51</v>
      </c>
      <c r="AH1529">
        <v>2</v>
      </c>
      <c r="AI1529">
        <v>35869760</v>
      </c>
      <c r="AJ1529">
        <v>1575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>
      <c r="A1530">
        <f>ROW(Source!A1460)</f>
        <v>1460</v>
      </c>
      <c r="B1530">
        <v>35869774</v>
      </c>
      <c r="C1530">
        <v>35869748</v>
      </c>
      <c r="D1530">
        <v>29150040</v>
      </c>
      <c r="E1530">
        <v>1</v>
      </c>
      <c r="F1530">
        <v>1</v>
      </c>
      <c r="G1530">
        <v>1</v>
      </c>
      <c r="H1530">
        <v>3</v>
      </c>
      <c r="I1530" t="s">
        <v>804</v>
      </c>
      <c r="J1530" t="s">
        <v>805</v>
      </c>
      <c r="K1530" t="s">
        <v>806</v>
      </c>
      <c r="L1530">
        <v>1339</v>
      </c>
      <c r="N1530">
        <v>1007</v>
      </c>
      <c r="O1530" t="s">
        <v>617</v>
      </c>
      <c r="P1530" t="s">
        <v>617</v>
      </c>
      <c r="Q1530">
        <v>1</v>
      </c>
      <c r="X1530">
        <v>7.0000000000000007E-2</v>
      </c>
      <c r="Y1530">
        <v>2.44</v>
      </c>
      <c r="Z1530">
        <v>0</v>
      </c>
      <c r="AA1530">
        <v>0</v>
      </c>
      <c r="AB1530">
        <v>0</v>
      </c>
      <c r="AC1530">
        <v>0</v>
      </c>
      <c r="AD1530">
        <v>1</v>
      </c>
      <c r="AE1530">
        <v>0</v>
      </c>
      <c r="AF1530" t="s">
        <v>3</v>
      </c>
      <c r="AG1530">
        <v>7.0000000000000007E-2</v>
      </c>
      <c r="AH1530">
        <v>2</v>
      </c>
      <c r="AI1530">
        <v>35869761</v>
      </c>
      <c r="AJ1530">
        <v>1576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>
      <c r="A1531">
        <f>ROW(Source!A1461)</f>
        <v>1461</v>
      </c>
      <c r="B1531">
        <v>35869784</v>
      </c>
      <c r="C1531">
        <v>35869775</v>
      </c>
      <c r="D1531">
        <v>18407150</v>
      </c>
      <c r="E1531">
        <v>1</v>
      </c>
      <c r="F1531">
        <v>1</v>
      </c>
      <c r="G1531">
        <v>1</v>
      </c>
      <c r="H1531">
        <v>1</v>
      </c>
      <c r="I1531" t="s">
        <v>576</v>
      </c>
      <c r="J1531" t="s">
        <v>3</v>
      </c>
      <c r="K1531" t="s">
        <v>577</v>
      </c>
      <c r="L1531">
        <v>1369</v>
      </c>
      <c r="N1531">
        <v>1013</v>
      </c>
      <c r="O1531" t="s">
        <v>561</v>
      </c>
      <c r="P1531" t="s">
        <v>561</v>
      </c>
      <c r="Q1531">
        <v>1</v>
      </c>
      <c r="X1531">
        <v>60.72</v>
      </c>
      <c r="Y1531">
        <v>0</v>
      </c>
      <c r="Z1531">
        <v>0</v>
      </c>
      <c r="AA1531">
        <v>0</v>
      </c>
      <c r="AB1531">
        <v>272.45</v>
      </c>
      <c r="AC1531">
        <v>0</v>
      </c>
      <c r="AD1531">
        <v>1</v>
      </c>
      <c r="AE1531">
        <v>1</v>
      </c>
      <c r="AF1531" t="s">
        <v>3</v>
      </c>
      <c r="AG1531">
        <v>60.72</v>
      </c>
      <c r="AH1531">
        <v>2</v>
      </c>
      <c r="AI1531">
        <v>35869776</v>
      </c>
      <c r="AJ1531">
        <v>1577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>
      <c r="A1532">
        <f>ROW(Source!A1461)</f>
        <v>1461</v>
      </c>
      <c r="B1532">
        <v>35869785</v>
      </c>
      <c r="C1532">
        <v>35869775</v>
      </c>
      <c r="D1532">
        <v>121548</v>
      </c>
      <c r="E1532">
        <v>1</v>
      </c>
      <c r="F1532">
        <v>1</v>
      </c>
      <c r="G1532">
        <v>1</v>
      </c>
      <c r="H1532">
        <v>1</v>
      </c>
      <c r="I1532" t="s">
        <v>35</v>
      </c>
      <c r="J1532" t="s">
        <v>3</v>
      </c>
      <c r="K1532" t="s">
        <v>562</v>
      </c>
      <c r="L1532">
        <v>608254</v>
      </c>
      <c r="N1532">
        <v>1013</v>
      </c>
      <c r="O1532" t="s">
        <v>563</v>
      </c>
      <c r="P1532" t="s">
        <v>563</v>
      </c>
      <c r="Q1532">
        <v>1</v>
      </c>
      <c r="X1532">
        <v>0.57999999999999996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1</v>
      </c>
      <c r="AE1532">
        <v>2</v>
      </c>
      <c r="AF1532" t="s">
        <v>3</v>
      </c>
      <c r="AG1532">
        <v>0.57999999999999996</v>
      </c>
      <c r="AH1532">
        <v>2</v>
      </c>
      <c r="AI1532">
        <v>35869777</v>
      </c>
      <c r="AJ1532">
        <v>1578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>
      <c r="A1533">
        <f>ROW(Source!A1461)</f>
        <v>1461</v>
      </c>
      <c r="B1533">
        <v>35869786</v>
      </c>
      <c r="C1533">
        <v>35869775</v>
      </c>
      <c r="D1533">
        <v>29172556</v>
      </c>
      <c r="E1533">
        <v>1</v>
      </c>
      <c r="F1533">
        <v>1</v>
      </c>
      <c r="G1533">
        <v>1</v>
      </c>
      <c r="H1533">
        <v>2</v>
      </c>
      <c r="I1533" t="s">
        <v>564</v>
      </c>
      <c r="J1533" t="s">
        <v>565</v>
      </c>
      <c r="K1533" t="s">
        <v>566</v>
      </c>
      <c r="L1533">
        <v>1368</v>
      </c>
      <c r="N1533">
        <v>1011</v>
      </c>
      <c r="O1533" t="s">
        <v>567</v>
      </c>
      <c r="P1533" t="s">
        <v>567</v>
      </c>
      <c r="Q1533">
        <v>1</v>
      </c>
      <c r="X1533">
        <v>0.57999999999999996</v>
      </c>
      <c r="Y1533">
        <v>0</v>
      </c>
      <c r="Z1533">
        <v>31.26</v>
      </c>
      <c r="AA1533">
        <v>13.5</v>
      </c>
      <c r="AB1533">
        <v>0</v>
      </c>
      <c r="AC1533">
        <v>0</v>
      </c>
      <c r="AD1533">
        <v>1</v>
      </c>
      <c r="AE1533">
        <v>0</v>
      </c>
      <c r="AF1533" t="s">
        <v>3</v>
      </c>
      <c r="AG1533">
        <v>0.57999999999999996</v>
      </c>
      <c r="AH1533">
        <v>2</v>
      </c>
      <c r="AI1533">
        <v>35869778</v>
      </c>
      <c r="AJ1533">
        <v>1579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>
      <c r="A1534">
        <f>ROW(Source!A1461)</f>
        <v>1461</v>
      </c>
      <c r="B1534">
        <v>35869787</v>
      </c>
      <c r="C1534">
        <v>35869775</v>
      </c>
      <c r="D1534">
        <v>29174591</v>
      </c>
      <c r="E1534">
        <v>1</v>
      </c>
      <c r="F1534">
        <v>1</v>
      </c>
      <c r="G1534">
        <v>1</v>
      </c>
      <c r="H1534">
        <v>2</v>
      </c>
      <c r="I1534" t="s">
        <v>589</v>
      </c>
      <c r="J1534" t="s">
        <v>590</v>
      </c>
      <c r="K1534" t="s">
        <v>591</v>
      </c>
      <c r="L1534">
        <v>1368</v>
      </c>
      <c r="N1534">
        <v>1011</v>
      </c>
      <c r="O1534" t="s">
        <v>567</v>
      </c>
      <c r="P1534" t="s">
        <v>567</v>
      </c>
      <c r="Q1534">
        <v>1</v>
      </c>
      <c r="X1534">
        <v>0.82</v>
      </c>
      <c r="Y1534">
        <v>0</v>
      </c>
      <c r="Z1534">
        <v>0.95</v>
      </c>
      <c r="AA1534">
        <v>0</v>
      </c>
      <c r="AB1534">
        <v>0</v>
      </c>
      <c r="AC1534">
        <v>0</v>
      </c>
      <c r="AD1534">
        <v>1</v>
      </c>
      <c r="AE1534">
        <v>0</v>
      </c>
      <c r="AF1534" t="s">
        <v>3</v>
      </c>
      <c r="AG1534">
        <v>0.82</v>
      </c>
      <c r="AH1534">
        <v>2</v>
      </c>
      <c r="AI1534">
        <v>35869779</v>
      </c>
      <c r="AJ1534">
        <v>1580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>
      <c r="A1535">
        <f>ROW(Source!A1461)</f>
        <v>1461</v>
      </c>
      <c r="B1535">
        <v>35869788</v>
      </c>
      <c r="C1535">
        <v>35869775</v>
      </c>
      <c r="D1535">
        <v>29174661</v>
      </c>
      <c r="E1535">
        <v>1</v>
      </c>
      <c r="F1535">
        <v>1</v>
      </c>
      <c r="G1535">
        <v>1</v>
      </c>
      <c r="H1535">
        <v>2</v>
      </c>
      <c r="I1535" t="s">
        <v>618</v>
      </c>
      <c r="J1535" t="s">
        <v>619</v>
      </c>
      <c r="K1535" t="s">
        <v>620</v>
      </c>
      <c r="L1535">
        <v>1368</v>
      </c>
      <c r="N1535">
        <v>1011</v>
      </c>
      <c r="O1535" t="s">
        <v>567</v>
      </c>
      <c r="P1535" t="s">
        <v>567</v>
      </c>
      <c r="Q1535">
        <v>1</v>
      </c>
      <c r="X1535">
        <v>2.7</v>
      </c>
      <c r="Y1535">
        <v>0</v>
      </c>
      <c r="Z1535">
        <v>2.09</v>
      </c>
      <c r="AA1535">
        <v>0</v>
      </c>
      <c r="AB1535">
        <v>0</v>
      </c>
      <c r="AC1535">
        <v>0</v>
      </c>
      <c r="AD1535">
        <v>1</v>
      </c>
      <c r="AE1535">
        <v>0</v>
      </c>
      <c r="AF1535" t="s">
        <v>3</v>
      </c>
      <c r="AG1535">
        <v>2.7</v>
      </c>
      <c r="AH1535">
        <v>2</v>
      </c>
      <c r="AI1535">
        <v>35869780</v>
      </c>
      <c r="AJ1535">
        <v>1581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>
      <c r="A1536">
        <f>ROW(Source!A1461)</f>
        <v>1461</v>
      </c>
      <c r="B1536">
        <v>35869789</v>
      </c>
      <c r="C1536">
        <v>35869775</v>
      </c>
      <c r="D1536">
        <v>29174913</v>
      </c>
      <c r="E1536">
        <v>1</v>
      </c>
      <c r="F1536">
        <v>1</v>
      </c>
      <c r="G1536">
        <v>1</v>
      </c>
      <c r="H1536">
        <v>2</v>
      </c>
      <c r="I1536" t="s">
        <v>578</v>
      </c>
      <c r="J1536" t="s">
        <v>579</v>
      </c>
      <c r="K1536" t="s">
        <v>580</v>
      </c>
      <c r="L1536">
        <v>1368</v>
      </c>
      <c r="N1536">
        <v>1011</v>
      </c>
      <c r="O1536" t="s">
        <v>567</v>
      </c>
      <c r="P1536" t="s">
        <v>567</v>
      </c>
      <c r="Q1536">
        <v>1</v>
      </c>
      <c r="X1536">
        <v>0.84</v>
      </c>
      <c r="Y1536">
        <v>0</v>
      </c>
      <c r="Z1536">
        <v>87.17</v>
      </c>
      <c r="AA1536">
        <v>11.6</v>
      </c>
      <c r="AB1536">
        <v>0</v>
      </c>
      <c r="AC1536">
        <v>0</v>
      </c>
      <c r="AD1536">
        <v>1</v>
      </c>
      <c r="AE1536">
        <v>0</v>
      </c>
      <c r="AF1536" t="s">
        <v>3</v>
      </c>
      <c r="AG1536">
        <v>0.84</v>
      </c>
      <c r="AH1536">
        <v>2</v>
      </c>
      <c r="AI1536">
        <v>35869781</v>
      </c>
      <c r="AJ1536">
        <v>1582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>
      <c r="A1537">
        <f>ROW(Source!A1461)</f>
        <v>1461</v>
      </c>
      <c r="B1537">
        <v>35869790</v>
      </c>
      <c r="C1537">
        <v>35869775</v>
      </c>
      <c r="D1537">
        <v>29114332</v>
      </c>
      <c r="E1537">
        <v>1</v>
      </c>
      <c r="F1537">
        <v>1</v>
      </c>
      <c r="G1537">
        <v>1</v>
      </c>
      <c r="H1537">
        <v>3</v>
      </c>
      <c r="I1537" t="s">
        <v>603</v>
      </c>
      <c r="J1537" t="s">
        <v>604</v>
      </c>
      <c r="K1537" t="s">
        <v>605</v>
      </c>
      <c r="L1537">
        <v>1348</v>
      </c>
      <c r="N1537">
        <v>1009</v>
      </c>
      <c r="O1537" t="s">
        <v>30</v>
      </c>
      <c r="P1537" t="s">
        <v>30</v>
      </c>
      <c r="Q1537">
        <v>1000</v>
      </c>
      <c r="X1537">
        <v>1.23E-2</v>
      </c>
      <c r="Y1537">
        <v>11978</v>
      </c>
      <c r="Z1537">
        <v>0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 t="s">
        <v>3</v>
      </c>
      <c r="AG1537">
        <v>1.23E-2</v>
      </c>
      <c r="AH1537">
        <v>2</v>
      </c>
      <c r="AI1537">
        <v>35869782</v>
      </c>
      <c r="AJ1537">
        <v>1583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>
      <c r="A1538">
        <f>ROW(Source!A1461)</f>
        <v>1461</v>
      </c>
      <c r="B1538">
        <v>35869791</v>
      </c>
      <c r="C1538">
        <v>35869775</v>
      </c>
      <c r="D1538">
        <v>29130788</v>
      </c>
      <c r="E1538">
        <v>1</v>
      </c>
      <c r="F1538">
        <v>1</v>
      </c>
      <c r="G1538">
        <v>1</v>
      </c>
      <c r="H1538">
        <v>3</v>
      </c>
      <c r="I1538" t="s">
        <v>621</v>
      </c>
      <c r="J1538" t="s">
        <v>622</v>
      </c>
      <c r="K1538" t="s">
        <v>623</v>
      </c>
      <c r="L1538">
        <v>1339</v>
      </c>
      <c r="N1538">
        <v>1007</v>
      </c>
      <c r="O1538" t="s">
        <v>617</v>
      </c>
      <c r="P1538" t="s">
        <v>617</v>
      </c>
      <c r="Q1538">
        <v>1</v>
      </c>
      <c r="X1538">
        <v>2.88</v>
      </c>
      <c r="Y1538">
        <v>2156.0100000000002</v>
      </c>
      <c r="Z1538">
        <v>0</v>
      </c>
      <c r="AA1538">
        <v>0</v>
      </c>
      <c r="AB1538">
        <v>0</v>
      </c>
      <c r="AC1538">
        <v>0</v>
      </c>
      <c r="AD1538">
        <v>1</v>
      </c>
      <c r="AE1538">
        <v>0</v>
      </c>
      <c r="AF1538" t="s">
        <v>3</v>
      </c>
      <c r="AG1538">
        <v>2.88</v>
      </c>
      <c r="AH1538">
        <v>2</v>
      </c>
      <c r="AI1538">
        <v>35869783</v>
      </c>
      <c r="AJ1538">
        <v>1584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>
      <c r="A1539">
        <f>ROW(Source!A1462)</f>
        <v>1462</v>
      </c>
      <c r="B1539">
        <v>35869800</v>
      </c>
      <c r="C1539">
        <v>35869792</v>
      </c>
      <c r="D1539">
        <v>18408291</v>
      </c>
      <c r="E1539">
        <v>1</v>
      </c>
      <c r="F1539">
        <v>1</v>
      </c>
      <c r="G1539">
        <v>1</v>
      </c>
      <c r="H1539">
        <v>1</v>
      </c>
      <c r="I1539" t="s">
        <v>606</v>
      </c>
      <c r="J1539" t="s">
        <v>3</v>
      </c>
      <c r="K1539" t="s">
        <v>607</v>
      </c>
      <c r="L1539">
        <v>1369</v>
      </c>
      <c r="N1539">
        <v>1013</v>
      </c>
      <c r="O1539" t="s">
        <v>561</v>
      </c>
      <c r="P1539" t="s">
        <v>561</v>
      </c>
      <c r="Q1539">
        <v>1</v>
      </c>
      <c r="X1539">
        <v>31.26</v>
      </c>
      <c r="Y1539">
        <v>0</v>
      </c>
      <c r="Z1539">
        <v>0</v>
      </c>
      <c r="AA1539">
        <v>0</v>
      </c>
      <c r="AB1539">
        <v>260.95999999999998</v>
      </c>
      <c r="AC1539">
        <v>0</v>
      </c>
      <c r="AD1539">
        <v>1</v>
      </c>
      <c r="AE1539">
        <v>1</v>
      </c>
      <c r="AF1539" t="s">
        <v>3</v>
      </c>
      <c r="AG1539">
        <v>31.26</v>
      </c>
      <c r="AH1539">
        <v>2</v>
      </c>
      <c r="AI1539">
        <v>35869793</v>
      </c>
      <c r="AJ1539">
        <v>1585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>
      <c r="A1540">
        <f>ROW(Source!A1462)</f>
        <v>1462</v>
      </c>
      <c r="B1540">
        <v>35869801</v>
      </c>
      <c r="C1540">
        <v>35869792</v>
      </c>
      <c r="D1540">
        <v>121548</v>
      </c>
      <c r="E1540">
        <v>1</v>
      </c>
      <c r="F1540">
        <v>1</v>
      </c>
      <c r="G1540">
        <v>1</v>
      </c>
      <c r="H1540">
        <v>1</v>
      </c>
      <c r="I1540" t="s">
        <v>35</v>
      </c>
      <c r="J1540" t="s">
        <v>3</v>
      </c>
      <c r="K1540" t="s">
        <v>562</v>
      </c>
      <c r="L1540">
        <v>608254</v>
      </c>
      <c r="N1540">
        <v>1013</v>
      </c>
      <c r="O1540" t="s">
        <v>563</v>
      </c>
      <c r="P1540" t="s">
        <v>563</v>
      </c>
      <c r="Q1540">
        <v>1</v>
      </c>
      <c r="X1540">
        <v>6.7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1</v>
      </c>
      <c r="AE1540">
        <v>2</v>
      </c>
      <c r="AF1540" t="s">
        <v>3</v>
      </c>
      <c r="AG1540">
        <v>6.7</v>
      </c>
      <c r="AH1540">
        <v>2</v>
      </c>
      <c r="AI1540">
        <v>35869794</v>
      </c>
      <c r="AJ1540">
        <v>1586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>
      <c r="A1541">
        <f>ROW(Source!A1462)</f>
        <v>1462</v>
      </c>
      <c r="B1541">
        <v>35869802</v>
      </c>
      <c r="C1541">
        <v>35869792</v>
      </c>
      <c r="D1541">
        <v>29172710</v>
      </c>
      <c r="E1541">
        <v>1</v>
      </c>
      <c r="F1541">
        <v>1</v>
      </c>
      <c r="G1541">
        <v>1</v>
      </c>
      <c r="H1541">
        <v>2</v>
      </c>
      <c r="I1541" t="s">
        <v>570</v>
      </c>
      <c r="J1541" t="s">
        <v>571</v>
      </c>
      <c r="K1541" t="s">
        <v>572</v>
      </c>
      <c r="L1541">
        <v>1368</v>
      </c>
      <c r="N1541">
        <v>1011</v>
      </c>
      <c r="O1541" t="s">
        <v>567</v>
      </c>
      <c r="P1541" t="s">
        <v>567</v>
      </c>
      <c r="Q1541">
        <v>1</v>
      </c>
      <c r="X1541">
        <v>6.7</v>
      </c>
      <c r="Y1541">
        <v>0</v>
      </c>
      <c r="Z1541">
        <v>46.56</v>
      </c>
      <c r="AA1541">
        <v>10.06</v>
      </c>
      <c r="AB1541">
        <v>0</v>
      </c>
      <c r="AC1541">
        <v>0</v>
      </c>
      <c r="AD1541">
        <v>1</v>
      </c>
      <c r="AE1541">
        <v>0</v>
      </c>
      <c r="AF1541" t="s">
        <v>3</v>
      </c>
      <c r="AG1541">
        <v>6.7</v>
      </c>
      <c r="AH1541">
        <v>2</v>
      </c>
      <c r="AI1541">
        <v>35869795</v>
      </c>
      <c r="AJ1541">
        <v>1587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>
      <c r="A1542">
        <f>ROW(Source!A1462)</f>
        <v>1462</v>
      </c>
      <c r="B1542">
        <v>35869803</v>
      </c>
      <c r="C1542">
        <v>35869792</v>
      </c>
      <c r="D1542">
        <v>29173472</v>
      </c>
      <c r="E1542">
        <v>1</v>
      </c>
      <c r="F1542">
        <v>1</v>
      </c>
      <c r="G1542">
        <v>1</v>
      </c>
      <c r="H1542">
        <v>2</v>
      </c>
      <c r="I1542" t="s">
        <v>624</v>
      </c>
      <c r="J1542" t="s">
        <v>625</v>
      </c>
      <c r="K1542" t="s">
        <v>626</v>
      </c>
      <c r="L1542">
        <v>1368</v>
      </c>
      <c r="N1542">
        <v>1011</v>
      </c>
      <c r="O1542" t="s">
        <v>567</v>
      </c>
      <c r="P1542" t="s">
        <v>567</v>
      </c>
      <c r="Q1542">
        <v>1</v>
      </c>
      <c r="X1542">
        <v>11</v>
      </c>
      <c r="Y1542">
        <v>0</v>
      </c>
      <c r="Z1542">
        <v>3</v>
      </c>
      <c r="AA1542">
        <v>0</v>
      </c>
      <c r="AB1542">
        <v>0</v>
      </c>
      <c r="AC1542">
        <v>0</v>
      </c>
      <c r="AD1542">
        <v>1</v>
      </c>
      <c r="AE1542">
        <v>0</v>
      </c>
      <c r="AF1542" t="s">
        <v>3</v>
      </c>
      <c r="AG1542">
        <v>11</v>
      </c>
      <c r="AH1542">
        <v>2</v>
      </c>
      <c r="AI1542">
        <v>35869796</v>
      </c>
      <c r="AJ1542">
        <v>1588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>
      <c r="A1543">
        <f>ROW(Source!A1462)</f>
        <v>1462</v>
      </c>
      <c r="B1543">
        <v>35869804</v>
      </c>
      <c r="C1543">
        <v>35869792</v>
      </c>
      <c r="D1543">
        <v>29174913</v>
      </c>
      <c r="E1543">
        <v>1</v>
      </c>
      <c r="F1543">
        <v>1</v>
      </c>
      <c r="G1543">
        <v>1</v>
      </c>
      <c r="H1543">
        <v>2</v>
      </c>
      <c r="I1543" t="s">
        <v>578</v>
      </c>
      <c r="J1543" t="s">
        <v>579</v>
      </c>
      <c r="K1543" t="s">
        <v>580</v>
      </c>
      <c r="L1543">
        <v>1368</v>
      </c>
      <c r="N1543">
        <v>1011</v>
      </c>
      <c r="O1543" t="s">
        <v>567</v>
      </c>
      <c r="P1543" t="s">
        <v>567</v>
      </c>
      <c r="Q1543">
        <v>1</v>
      </c>
      <c r="X1543">
        <v>0.35</v>
      </c>
      <c r="Y1543">
        <v>0</v>
      </c>
      <c r="Z1543">
        <v>87.17</v>
      </c>
      <c r="AA1543">
        <v>11.6</v>
      </c>
      <c r="AB1543">
        <v>0</v>
      </c>
      <c r="AC1543">
        <v>0</v>
      </c>
      <c r="AD1543">
        <v>1</v>
      </c>
      <c r="AE1543">
        <v>0</v>
      </c>
      <c r="AF1543" t="s">
        <v>3</v>
      </c>
      <c r="AG1543">
        <v>0.35</v>
      </c>
      <c r="AH1543">
        <v>2</v>
      </c>
      <c r="AI1543">
        <v>35869797</v>
      </c>
      <c r="AJ1543">
        <v>1589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>
      <c r="A1544">
        <f>ROW(Source!A1462)</f>
        <v>1462</v>
      </c>
      <c r="B1544">
        <v>35869805</v>
      </c>
      <c r="C1544">
        <v>35869792</v>
      </c>
      <c r="D1544">
        <v>29114687</v>
      </c>
      <c r="E1544">
        <v>1</v>
      </c>
      <c r="F1544">
        <v>1</v>
      </c>
      <c r="G1544">
        <v>1</v>
      </c>
      <c r="H1544">
        <v>3</v>
      </c>
      <c r="I1544" t="s">
        <v>627</v>
      </c>
      <c r="J1544" t="s">
        <v>628</v>
      </c>
      <c r="K1544" t="s">
        <v>629</v>
      </c>
      <c r="L1544">
        <v>1348</v>
      </c>
      <c r="N1544">
        <v>1009</v>
      </c>
      <c r="O1544" t="s">
        <v>30</v>
      </c>
      <c r="P1544" t="s">
        <v>30</v>
      </c>
      <c r="Q1544">
        <v>1000</v>
      </c>
      <c r="X1544">
        <v>1.8E-3</v>
      </c>
      <c r="Y1544">
        <v>16974</v>
      </c>
      <c r="Z1544">
        <v>0</v>
      </c>
      <c r="AA1544">
        <v>0</v>
      </c>
      <c r="AB1544">
        <v>0</v>
      </c>
      <c r="AC1544">
        <v>0</v>
      </c>
      <c r="AD1544">
        <v>1</v>
      </c>
      <c r="AE1544">
        <v>0</v>
      </c>
      <c r="AF1544" t="s">
        <v>3</v>
      </c>
      <c r="AG1544">
        <v>1.8E-3</v>
      </c>
      <c r="AH1544">
        <v>2</v>
      </c>
      <c r="AI1544">
        <v>35869798</v>
      </c>
      <c r="AJ1544">
        <v>1590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>
      <c r="A1545">
        <f>ROW(Source!A1462)</f>
        <v>1462</v>
      </c>
      <c r="B1545">
        <v>35869806</v>
      </c>
      <c r="C1545">
        <v>35869792</v>
      </c>
      <c r="D1545">
        <v>29115292</v>
      </c>
      <c r="E1545">
        <v>1</v>
      </c>
      <c r="F1545">
        <v>1</v>
      </c>
      <c r="G1545">
        <v>1</v>
      </c>
      <c r="H1545">
        <v>3</v>
      </c>
      <c r="I1545" t="s">
        <v>630</v>
      </c>
      <c r="J1545" t="s">
        <v>631</v>
      </c>
      <c r="K1545" t="s">
        <v>632</v>
      </c>
      <c r="L1545">
        <v>1339</v>
      </c>
      <c r="N1545">
        <v>1007</v>
      </c>
      <c r="O1545" t="s">
        <v>617</v>
      </c>
      <c r="P1545" t="s">
        <v>617</v>
      </c>
      <c r="Q1545">
        <v>1</v>
      </c>
      <c r="X1545">
        <v>1.24</v>
      </c>
      <c r="Y1545">
        <v>4478.33</v>
      </c>
      <c r="Z1545">
        <v>0</v>
      </c>
      <c r="AA1545">
        <v>0</v>
      </c>
      <c r="AB1545">
        <v>0</v>
      </c>
      <c r="AC1545">
        <v>0</v>
      </c>
      <c r="AD1545">
        <v>1</v>
      </c>
      <c r="AE1545">
        <v>0</v>
      </c>
      <c r="AF1545" t="s">
        <v>3</v>
      </c>
      <c r="AG1545">
        <v>1.24</v>
      </c>
      <c r="AH1545">
        <v>2</v>
      </c>
      <c r="AI1545">
        <v>35869799</v>
      </c>
      <c r="AJ1545">
        <v>1591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>
      <c r="A1546">
        <f>ROW(Source!A1463)</f>
        <v>1463</v>
      </c>
      <c r="B1546">
        <v>35869816</v>
      </c>
      <c r="C1546">
        <v>35869807</v>
      </c>
      <c r="D1546">
        <v>18410572</v>
      </c>
      <c r="E1546">
        <v>1</v>
      </c>
      <c r="F1546">
        <v>1</v>
      </c>
      <c r="G1546">
        <v>1</v>
      </c>
      <c r="H1546">
        <v>1</v>
      </c>
      <c r="I1546" t="s">
        <v>598</v>
      </c>
      <c r="J1546" t="s">
        <v>3</v>
      </c>
      <c r="K1546" t="s">
        <v>599</v>
      </c>
      <c r="L1546">
        <v>1369</v>
      </c>
      <c r="N1546">
        <v>1013</v>
      </c>
      <c r="O1546" t="s">
        <v>561</v>
      </c>
      <c r="P1546" t="s">
        <v>561</v>
      </c>
      <c r="Q1546">
        <v>1</v>
      </c>
      <c r="X1546">
        <v>73.14</v>
      </c>
      <c r="Y1546">
        <v>0</v>
      </c>
      <c r="Z1546">
        <v>0</v>
      </c>
      <c r="AA1546">
        <v>0</v>
      </c>
      <c r="AB1546">
        <v>8.74</v>
      </c>
      <c r="AC1546">
        <v>0</v>
      </c>
      <c r="AD1546">
        <v>1</v>
      </c>
      <c r="AE1546">
        <v>1</v>
      </c>
      <c r="AF1546" t="s">
        <v>167</v>
      </c>
      <c r="AG1546">
        <v>84.11099999999999</v>
      </c>
      <c r="AH1546">
        <v>2</v>
      </c>
      <c r="AI1546">
        <v>35869808</v>
      </c>
      <c r="AJ1546">
        <v>1592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>
      <c r="A1547">
        <f>ROW(Source!A1463)</f>
        <v>1463</v>
      </c>
      <c r="B1547">
        <v>35869817</v>
      </c>
      <c r="C1547">
        <v>35869807</v>
      </c>
      <c r="D1547">
        <v>121548</v>
      </c>
      <c r="E1547">
        <v>1</v>
      </c>
      <c r="F1547">
        <v>1</v>
      </c>
      <c r="G1547">
        <v>1</v>
      </c>
      <c r="H1547">
        <v>1</v>
      </c>
      <c r="I1547" t="s">
        <v>35</v>
      </c>
      <c r="J1547" t="s">
        <v>3</v>
      </c>
      <c r="K1547" t="s">
        <v>562</v>
      </c>
      <c r="L1547">
        <v>608254</v>
      </c>
      <c r="N1547">
        <v>1013</v>
      </c>
      <c r="O1547" t="s">
        <v>563</v>
      </c>
      <c r="P1547" t="s">
        <v>563</v>
      </c>
      <c r="Q1547">
        <v>1</v>
      </c>
      <c r="X1547">
        <v>1.37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1</v>
      </c>
      <c r="AE1547">
        <v>2</v>
      </c>
      <c r="AF1547" t="s">
        <v>133</v>
      </c>
      <c r="AG1547">
        <v>1.7125000000000001</v>
      </c>
      <c r="AH1547">
        <v>2</v>
      </c>
      <c r="AI1547">
        <v>35869809</v>
      </c>
      <c r="AJ1547">
        <v>1593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>
      <c r="A1548">
        <f>ROW(Source!A1463)</f>
        <v>1463</v>
      </c>
      <c r="B1548">
        <v>35869818</v>
      </c>
      <c r="C1548">
        <v>35869807</v>
      </c>
      <c r="D1548">
        <v>29172379</v>
      </c>
      <c r="E1548">
        <v>1</v>
      </c>
      <c r="F1548">
        <v>1</v>
      </c>
      <c r="G1548">
        <v>1</v>
      </c>
      <c r="H1548">
        <v>2</v>
      </c>
      <c r="I1548" t="s">
        <v>600</v>
      </c>
      <c r="J1548" t="s">
        <v>601</v>
      </c>
      <c r="K1548" t="s">
        <v>602</v>
      </c>
      <c r="L1548">
        <v>1368</v>
      </c>
      <c r="N1548">
        <v>1011</v>
      </c>
      <c r="O1548" t="s">
        <v>567</v>
      </c>
      <c r="P1548" t="s">
        <v>567</v>
      </c>
      <c r="Q1548">
        <v>1</v>
      </c>
      <c r="X1548">
        <v>1.37</v>
      </c>
      <c r="Y1548">
        <v>0</v>
      </c>
      <c r="Z1548">
        <v>112</v>
      </c>
      <c r="AA1548">
        <v>13.5</v>
      </c>
      <c r="AB1548">
        <v>0</v>
      </c>
      <c r="AC1548">
        <v>0</v>
      </c>
      <c r="AD1548">
        <v>1</v>
      </c>
      <c r="AE1548">
        <v>0</v>
      </c>
      <c r="AF1548" t="s">
        <v>133</v>
      </c>
      <c r="AG1548">
        <v>1.7125000000000001</v>
      </c>
      <c r="AH1548">
        <v>2</v>
      </c>
      <c r="AI1548">
        <v>35869810</v>
      </c>
      <c r="AJ1548">
        <v>1594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>
      <c r="A1549">
        <f>ROW(Source!A1463)</f>
        <v>1463</v>
      </c>
      <c r="B1549">
        <v>35869819</v>
      </c>
      <c r="C1549">
        <v>35869807</v>
      </c>
      <c r="D1549">
        <v>29174913</v>
      </c>
      <c r="E1549">
        <v>1</v>
      </c>
      <c r="F1549">
        <v>1</v>
      </c>
      <c r="G1549">
        <v>1</v>
      </c>
      <c r="H1549">
        <v>2</v>
      </c>
      <c r="I1549" t="s">
        <v>578</v>
      </c>
      <c r="J1549" t="s">
        <v>579</v>
      </c>
      <c r="K1549" t="s">
        <v>580</v>
      </c>
      <c r="L1549">
        <v>1368</v>
      </c>
      <c r="N1549">
        <v>1011</v>
      </c>
      <c r="O1549" t="s">
        <v>567</v>
      </c>
      <c r="P1549" t="s">
        <v>567</v>
      </c>
      <c r="Q1549">
        <v>1</v>
      </c>
      <c r="X1549">
        <v>2.06</v>
      </c>
      <c r="Y1549">
        <v>0</v>
      </c>
      <c r="Z1549">
        <v>87.17</v>
      </c>
      <c r="AA1549">
        <v>11.6</v>
      </c>
      <c r="AB1549">
        <v>0</v>
      </c>
      <c r="AC1549">
        <v>0</v>
      </c>
      <c r="AD1549">
        <v>1</v>
      </c>
      <c r="AE1549">
        <v>0</v>
      </c>
      <c r="AF1549" t="s">
        <v>133</v>
      </c>
      <c r="AG1549">
        <v>2.5750000000000002</v>
      </c>
      <c r="AH1549">
        <v>2</v>
      </c>
      <c r="AI1549">
        <v>35869811</v>
      </c>
      <c r="AJ1549">
        <v>1595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>
      <c r="A1550">
        <f>ROW(Source!A1463)</f>
        <v>1463</v>
      </c>
      <c r="B1550">
        <v>35869820</v>
      </c>
      <c r="C1550">
        <v>35869807</v>
      </c>
      <c r="D1550">
        <v>29114332</v>
      </c>
      <c r="E1550">
        <v>1</v>
      </c>
      <c r="F1550">
        <v>1</v>
      </c>
      <c r="G1550">
        <v>1</v>
      </c>
      <c r="H1550">
        <v>3</v>
      </c>
      <c r="I1550" t="s">
        <v>603</v>
      </c>
      <c r="J1550" t="s">
        <v>604</v>
      </c>
      <c r="K1550" t="s">
        <v>605</v>
      </c>
      <c r="L1550">
        <v>1348</v>
      </c>
      <c r="N1550">
        <v>1009</v>
      </c>
      <c r="O1550" t="s">
        <v>30</v>
      </c>
      <c r="P1550" t="s">
        <v>30</v>
      </c>
      <c r="Q1550">
        <v>1000</v>
      </c>
      <c r="X1550">
        <v>3.3999999999999998E-3</v>
      </c>
      <c r="Y1550">
        <v>11978</v>
      </c>
      <c r="Z1550">
        <v>0</v>
      </c>
      <c r="AA1550">
        <v>0</v>
      </c>
      <c r="AB1550">
        <v>0</v>
      </c>
      <c r="AC1550">
        <v>0</v>
      </c>
      <c r="AD1550">
        <v>1</v>
      </c>
      <c r="AE1550">
        <v>0</v>
      </c>
      <c r="AF1550" t="s">
        <v>3</v>
      </c>
      <c r="AG1550">
        <v>3.3999999999999998E-3</v>
      </c>
      <c r="AH1550">
        <v>2</v>
      </c>
      <c r="AI1550">
        <v>35869813</v>
      </c>
      <c r="AJ1550">
        <v>1597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>
      <c r="A1551">
        <f>ROW(Source!A1463)</f>
        <v>1463</v>
      </c>
      <c r="B1551">
        <v>35869821</v>
      </c>
      <c r="C1551">
        <v>35869807</v>
      </c>
      <c r="D1551">
        <v>29114830</v>
      </c>
      <c r="E1551">
        <v>1</v>
      </c>
      <c r="F1551">
        <v>1</v>
      </c>
      <c r="G1551">
        <v>1</v>
      </c>
      <c r="H1551">
        <v>3</v>
      </c>
      <c r="I1551" t="s">
        <v>377</v>
      </c>
      <c r="J1551" t="s">
        <v>379</v>
      </c>
      <c r="K1551" t="s">
        <v>378</v>
      </c>
      <c r="L1551">
        <v>1035</v>
      </c>
      <c r="N1551">
        <v>1013</v>
      </c>
      <c r="O1551" t="s">
        <v>170</v>
      </c>
      <c r="P1551" t="s">
        <v>170</v>
      </c>
      <c r="Q1551">
        <v>1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</v>
      </c>
      <c r="AD1551">
        <v>0</v>
      </c>
      <c r="AE1551">
        <v>0</v>
      </c>
      <c r="AF1551" t="s">
        <v>3</v>
      </c>
      <c r="AG1551">
        <v>0</v>
      </c>
      <c r="AH1551">
        <v>3</v>
      </c>
      <c r="AI1551">
        <v>-1</v>
      </c>
      <c r="AJ1551" t="s">
        <v>3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>
      <c r="A1552">
        <f>ROW(Source!A1463)</f>
        <v>1463</v>
      </c>
      <c r="B1552">
        <v>35869822</v>
      </c>
      <c r="C1552">
        <v>35869807</v>
      </c>
      <c r="D1552">
        <v>29130561</v>
      </c>
      <c r="E1552">
        <v>1</v>
      </c>
      <c r="F1552">
        <v>1</v>
      </c>
      <c r="G1552">
        <v>1</v>
      </c>
      <c r="H1552">
        <v>3</v>
      </c>
      <c r="I1552" t="s">
        <v>177</v>
      </c>
      <c r="J1552" t="s">
        <v>179</v>
      </c>
      <c r="K1552" t="s">
        <v>178</v>
      </c>
      <c r="L1552">
        <v>1327</v>
      </c>
      <c r="N1552">
        <v>1005</v>
      </c>
      <c r="O1552" t="s">
        <v>155</v>
      </c>
      <c r="P1552" t="s">
        <v>155</v>
      </c>
      <c r="Q1552">
        <v>1</v>
      </c>
      <c r="X1552">
        <v>100</v>
      </c>
      <c r="Y1552">
        <v>207</v>
      </c>
      <c r="Z1552">
        <v>0</v>
      </c>
      <c r="AA1552">
        <v>0</v>
      </c>
      <c r="AB1552">
        <v>0</v>
      </c>
      <c r="AC1552">
        <v>0</v>
      </c>
      <c r="AD1552">
        <v>1</v>
      </c>
      <c r="AE1552">
        <v>0</v>
      </c>
      <c r="AF1552" t="s">
        <v>3</v>
      </c>
      <c r="AG1552">
        <v>100</v>
      </c>
      <c r="AH1552">
        <v>2</v>
      </c>
      <c r="AI1552">
        <v>35869814</v>
      </c>
      <c r="AJ1552">
        <v>1598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>
      <c r="A1553">
        <f>ROW(Source!A1467)</f>
        <v>1467</v>
      </c>
      <c r="B1553">
        <v>35869837</v>
      </c>
      <c r="C1553">
        <v>35869826</v>
      </c>
      <c r="D1553">
        <v>18442760</v>
      </c>
      <c r="E1553">
        <v>1</v>
      </c>
      <c r="F1553">
        <v>1</v>
      </c>
      <c r="G1553">
        <v>1</v>
      </c>
      <c r="H1553">
        <v>1</v>
      </c>
      <c r="I1553" t="s">
        <v>816</v>
      </c>
      <c r="J1553" t="s">
        <v>3</v>
      </c>
      <c r="K1553" t="s">
        <v>817</v>
      </c>
      <c r="L1553">
        <v>1369</v>
      </c>
      <c r="N1553">
        <v>1013</v>
      </c>
      <c r="O1553" t="s">
        <v>561</v>
      </c>
      <c r="P1553" t="s">
        <v>561</v>
      </c>
      <c r="Q1553">
        <v>1</v>
      </c>
      <c r="X1553">
        <v>26.04</v>
      </c>
      <c r="Y1553">
        <v>0</v>
      </c>
      <c r="Z1553">
        <v>0</v>
      </c>
      <c r="AA1553">
        <v>0</v>
      </c>
      <c r="AB1553">
        <v>354.22</v>
      </c>
      <c r="AC1553">
        <v>0</v>
      </c>
      <c r="AD1553">
        <v>1</v>
      </c>
      <c r="AE1553">
        <v>1</v>
      </c>
      <c r="AF1553" t="s">
        <v>134</v>
      </c>
      <c r="AG1553">
        <v>29.945999999999998</v>
      </c>
      <c r="AH1553">
        <v>2</v>
      </c>
      <c r="AI1553">
        <v>35869827</v>
      </c>
      <c r="AJ1553">
        <v>1600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>
      <c r="A1554">
        <f>ROW(Source!A1467)</f>
        <v>1467</v>
      </c>
      <c r="B1554">
        <v>35869838</v>
      </c>
      <c r="C1554">
        <v>35869826</v>
      </c>
      <c r="D1554">
        <v>29173472</v>
      </c>
      <c r="E1554">
        <v>1</v>
      </c>
      <c r="F1554">
        <v>1</v>
      </c>
      <c r="G1554">
        <v>1</v>
      </c>
      <c r="H1554">
        <v>2</v>
      </c>
      <c r="I1554" t="s">
        <v>624</v>
      </c>
      <c r="J1554" t="s">
        <v>625</v>
      </c>
      <c r="K1554" t="s">
        <v>626</v>
      </c>
      <c r="L1554">
        <v>1368</v>
      </c>
      <c r="N1554">
        <v>1011</v>
      </c>
      <c r="O1554" t="s">
        <v>567</v>
      </c>
      <c r="P1554" t="s">
        <v>567</v>
      </c>
      <c r="Q1554">
        <v>1</v>
      </c>
      <c r="X1554">
        <v>7.3</v>
      </c>
      <c r="Y1554">
        <v>0</v>
      </c>
      <c r="Z1554">
        <v>3</v>
      </c>
      <c r="AA1554">
        <v>0</v>
      </c>
      <c r="AB1554">
        <v>0</v>
      </c>
      <c r="AC1554">
        <v>0</v>
      </c>
      <c r="AD1554">
        <v>1</v>
      </c>
      <c r="AE1554">
        <v>0</v>
      </c>
      <c r="AF1554" t="s">
        <v>133</v>
      </c>
      <c r="AG1554">
        <v>9.125</v>
      </c>
      <c r="AH1554">
        <v>2</v>
      </c>
      <c r="AI1554">
        <v>35869828</v>
      </c>
      <c r="AJ1554">
        <v>1601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>
      <c r="A1555">
        <f>ROW(Source!A1467)</f>
        <v>1467</v>
      </c>
      <c r="B1555">
        <v>35869839</v>
      </c>
      <c r="C1555">
        <v>35869826</v>
      </c>
      <c r="D1555">
        <v>29174580</v>
      </c>
      <c r="E1555">
        <v>1</v>
      </c>
      <c r="F1555">
        <v>1</v>
      </c>
      <c r="G1555">
        <v>1</v>
      </c>
      <c r="H1555">
        <v>2</v>
      </c>
      <c r="I1555" t="s">
        <v>679</v>
      </c>
      <c r="J1555" t="s">
        <v>680</v>
      </c>
      <c r="K1555" t="s">
        <v>681</v>
      </c>
      <c r="L1555">
        <v>1368</v>
      </c>
      <c r="N1555">
        <v>1011</v>
      </c>
      <c r="O1555" t="s">
        <v>567</v>
      </c>
      <c r="P1555" t="s">
        <v>567</v>
      </c>
      <c r="Q1555">
        <v>1</v>
      </c>
      <c r="X1555">
        <v>7.3</v>
      </c>
      <c r="Y1555">
        <v>0</v>
      </c>
      <c r="Z1555">
        <v>2.08</v>
      </c>
      <c r="AA1555">
        <v>0</v>
      </c>
      <c r="AB1555">
        <v>0</v>
      </c>
      <c r="AC1555">
        <v>0</v>
      </c>
      <c r="AD1555">
        <v>1</v>
      </c>
      <c r="AE1555">
        <v>0</v>
      </c>
      <c r="AF1555" t="s">
        <v>133</v>
      </c>
      <c r="AG1555">
        <v>9.125</v>
      </c>
      <c r="AH1555">
        <v>2</v>
      </c>
      <c r="AI1555">
        <v>35869829</v>
      </c>
      <c r="AJ1555">
        <v>1602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>
      <c r="A1556">
        <f>ROW(Source!A1467)</f>
        <v>1467</v>
      </c>
      <c r="B1556">
        <v>35869840</v>
      </c>
      <c r="C1556">
        <v>35869826</v>
      </c>
      <c r="D1556">
        <v>29174613</v>
      </c>
      <c r="E1556">
        <v>1</v>
      </c>
      <c r="F1556">
        <v>1</v>
      </c>
      <c r="G1556">
        <v>1</v>
      </c>
      <c r="H1556">
        <v>2</v>
      </c>
      <c r="I1556" t="s">
        <v>818</v>
      </c>
      <c r="J1556" t="s">
        <v>819</v>
      </c>
      <c r="K1556" t="s">
        <v>820</v>
      </c>
      <c r="L1556">
        <v>1368</v>
      </c>
      <c r="N1556">
        <v>1011</v>
      </c>
      <c r="O1556" t="s">
        <v>567</v>
      </c>
      <c r="P1556" t="s">
        <v>567</v>
      </c>
      <c r="Q1556">
        <v>1</v>
      </c>
      <c r="X1556">
        <v>1.46</v>
      </c>
      <c r="Y1556">
        <v>0</v>
      </c>
      <c r="Z1556">
        <v>0.14000000000000001</v>
      </c>
      <c r="AA1556">
        <v>0</v>
      </c>
      <c r="AB1556">
        <v>0</v>
      </c>
      <c r="AC1556">
        <v>0</v>
      </c>
      <c r="AD1556">
        <v>1</v>
      </c>
      <c r="AE1556">
        <v>0</v>
      </c>
      <c r="AF1556" t="s">
        <v>133</v>
      </c>
      <c r="AG1556">
        <v>1.825</v>
      </c>
      <c r="AH1556">
        <v>2</v>
      </c>
      <c r="AI1556">
        <v>35869830</v>
      </c>
      <c r="AJ1556">
        <v>1603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>
      <c r="A1557">
        <f>ROW(Source!A1467)</f>
        <v>1467</v>
      </c>
      <c r="B1557">
        <v>35869841</v>
      </c>
      <c r="C1557">
        <v>35869826</v>
      </c>
      <c r="D1557">
        <v>29174913</v>
      </c>
      <c r="E1557">
        <v>1</v>
      </c>
      <c r="F1557">
        <v>1</v>
      </c>
      <c r="G1557">
        <v>1</v>
      </c>
      <c r="H1557">
        <v>2</v>
      </c>
      <c r="I1557" t="s">
        <v>578</v>
      </c>
      <c r="J1557" t="s">
        <v>579</v>
      </c>
      <c r="K1557" t="s">
        <v>580</v>
      </c>
      <c r="L1557">
        <v>1368</v>
      </c>
      <c r="N1557">
        <v>1011</v>
      </c>
      <c r="O1557" t="s">
        <v>567</v>
      </c>
      <c r="P1557" t="s">
        <v>567</v>
      </c>
      <c r="Q1557">
        <v>1</v>
      </c>
      <c r="X1557">
        <v>0.14000000000000001</v>
      </c>
      <c r="Y1557">
        <v>0</v>
      </c>
      <c r="Z1557">
        <v>87.17</v>
      </c>
      <c r="AA1557">
        <v>11.6</v>
      </c>
      <c r="AB1557">
        <v>0</v>
      </c>
      <c r="AC1557">
        <v>0</v>
      </c>
      <c r="AD1557">
        <v>1</v>
      </c>
      <c r="AE1557">
        <v>0</v>
      </c>
      <c r="AF1557" t="s">
        <v>133</v>
      </c>
      <c r="AG1557">
        <v>0.17500000000000002</v>
      </c>
      <c r="AH1557">
        <v>2</v>
      </c>
      <c r="AI1557">
        <v>35869831</v>
      </c>
      <c r="AJ1557">
        <v>1604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>
      <c r="A1558">
        <f>ROW(Source!A1467)</f>
        <v>1467</v>
      </c>
      <c r="B1558">
        <v>35869842</v>
      </c>
      <c r="C1558">
        <v>35869826</v>
      </c>
      <c r="D1558">
        <v>29114699</v>
      </c>
      <c r="E1558">
        <v>1</v>
      </c>
      <c r="F1558">
        <v>1</v>
      </c>
      <c r="G1558">
        <v>1</v>
      </c>
      <c r="H1558">
        <v>3</v>
      </c>
      <c r="I1558" t="s">
        <v>353</v>
      </c>
      <c r="J1558" t="s">
        <v>355</v>
      </c>
      <c r="K1558" t="s">
        <v>354</v>
      </c>
      <c r="L1558">
        <v>1354</v>
      </c>
      <c r="N1558">
        <v>1010</v>
      </c>
      <c r="O1558" t="s">
        <v>237</v>
      </c>
      <c r="P1558" t="s">
        <v>237</v>
      </c>
      <c r="Q1558">
        <v>1</v>
      </c>
      <c r="X1558">
        <v>0</v>
      </c>
      <c r="Y1558">
        <v>0.05</v>
      </c>
      <c r="Z1558">
        <v>0</v>
      </c>
      <c r="AA1558">
        <v>0</v>
      </c>
      <c r="AB1558">
        <v>0</v>
      </c>
      <c r="AC1558">
        <v>1</v>
      </c>
      <c r="AD1558">
        <v>0</v>
      </c>
      <c r="AE1558">
        <v>0</v>
      </c>
      <c r="AF1558" t="s">
        <v>3</v>
      </c>
      <c r="AG1558">
        <v>0</v>
      </c>
      <c r="AH1558">
        <v>2</v>
      </c>
      <c r="AI1558">
        <v>35869832</v>
      </c>
      <c r="AJ1558">
        <v>1605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>
      <c r="A1559">
        <f>ROW(Source!A1467)</f>
        <v>1467</v>
      </c>
      <c r="B1559">
        <v>35869843</v>
      </c>
      <c r="C1559">
        <v>35869826</v>
      </c>
      <c r="D1559">
        <v>29114469</v>
      </c>
      <c r="E1559">
        <v>1</v>
      </c>
      <c r="F1559">
        <v>1</v>
      </c>
      <c r="G1559">
        <v>1</v>
      </c>
      <c r="H1559">
        <v>3</v>
      </c>
      <c r="I1559" t="s">
        <v>977</v>
      </c>
      <c r="J1559" t="s">
        <v>978</v>
      </c>
      <c r="K1559" t="s">
        <v>979</v>
      </c>
      <c r="L1559">
        <v>1358</v>
      </c>
      <c r="N1559">
        <v>1010</v>
      </c>
      <c r="O1559" t="s">
        <v>652</v>
      </c>
      <c r="P1559" t="s">
        <v>652</v>
      </c>
      <c r="Q1559">
        <v>10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1</v>
      </c>
      <c r="AD1559">
        <v>0</v>
      </c>
      <c r="AE1559">
        <v>0</v>
      </c>
      <c r="AF1559" t="s">
        <v>3</v>
      </c>
      <c r="AG1559">
        <v>0</v>
      </c>
      <c r="AH1559">
        <v>3</v>
      </c>
      <c r="AI1559">
        <v>-1</v>
      </c>
      <c r="AJ1559" t="s">
        <v>3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>
      <c r="A1560">
        <f>ROW(Source!A1467)</f>
        <v>1467</v>
      </c>
      <c r="B1560">
        <v>35869844</v>
      </c>
      <c r="C1560">
        <v>35869826</v>
      </c>
      <c r="D1560">
        <v>29129603</v>
      </c>
      <c r="E1560">
        <v>1</v>
      </c>
      <c r="F1560">
        <v>1</v>
      </c>
      <c r="G1560">
        <v>1</v>
      </c>
      <c r="H1560">
        <v>3</v>
      </c>
      <c r="I1560" t="s">
        <v>980</v>
      </c>
      <c r="J1560" t="s">
        <v>981</v>
      </c>
      <c r="K1560" t="s">
        <v>982</v>
      </c>
      <c r="L1560">
        <v>1301</v>
      </c>
      <c r="N1560">
        <v>1003</v>
      </c>
      <c r="O1560" t="s">
        <v>142</v>
      </c>
      <c r="P1560" t="s">
        <v>142</v>
      </c>
      <c r="Q1560">
        <v>1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1</v>
      </c>
      <c r="AD1560">
        <v>0</v>
      </c>
      <c r="AE1560">
        <v>0</v>
      </c>
      <c r="AF1560" t="s">
        <v>3</v>
      </c>
      <c r="AG1560">
        <v>0</v>
      </c>
      <c r="AH1560">
        <v>3</v>
      </c>
      <c r="AI1560">
        <v>-1</v>
      </c>
      <c r="AJ1560" t="s">
        <v>3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>
      <c r="A1561">
        <f>ROW(Source!A1467)</f>
        <v>1467</v>
      </c>
      <c r="B1561">
        <v>35869845</v>
      </c>
      <c r="C1561">
        <v>35869826</v>
      </c>
      <c r="D1561">
        <v>29129518</v>
      </c>
      <c r="E1561">
        <v>1</v>
      </c>
      <c r="F1561">
        <v>1</v>
      </c>
      <c r="G1561">
        <v>1</v>
      </c>
      <c r="H1561">
        <v>3</v>
      </c>
      <c r="I1561" t="s">
        <v>983</v>
      </c>
      <c r="J1561" t="s">
        <v>984</v>
      </c>
      <c r="K1561" t="s">
        <v>985</v>
      </c>
      <c r="L1561">
        <v>1301</v>
      </c>
      <c r="N1561">
        <v>1003</v>
      </c>
      <c r="O1561" t="s">
        <v>142</v>
      </c>
      <c r="P1561" t="s">
        <v>142</v>
      </c>
      <c r="Q1561">
        <v>1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1</v>
      </c>
      <c r="AD1561">
        <v>0</v>
      </c>
      <c r="AE1561">
        <v>0</v>
      </c>
      <c r="AF1561" t="s">
        <v>3</v>
      </c>
      <c r="AG1561">
        <v>0</v>
      </c>
      <c r="AH1561">
        <v>3</v>
      </c>
      <c r="AI1561">
        <v>-1</v>
      </c>
      <c r="AJ1561" t="s">
        <v>3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>
      <c r="A1562">
        <f>ROW(Source!A1467)</f>
        <v>1467</v>
      </c>
      <c r="B1562">
        <v>35869846</v>
      </c>
      <c r="C1562">
        <v>35869826</v>
      </c>
      <c r="D1562">
        <v>29129521</v>
      </c>
      <c r="E1562">
        <v>1</v>
      </c>
      <c r="F1562">
        <v>1</v>
      </c>
      <c r="G1562">
        <v>1</v>
      </c>
      <c r="H1562">
        <v>3</v>
      </c>
      <c r="I1562" t="s">
        <v>986</v>
      </c>
      <c r="J1562" t="s">
        <v>987</v>
      </c>
      <c r="K1562" t="s">
        <v>988</v>
      </c>
      <c r="L1562">
        <v>1327</v>
      </c>
      <c r="N1562">
        <v>1005</v>
      </c>
      <c r="O1562" t="s">
        <v>155</v>
      </c>
      <c r="P1562" t="s">
        <v>155</v>
      </c>
      <c r="Q1562">
        <v>1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1</v>
      </c>
      <c r="AD1562">
        <v>0</v>
      </c>
      <c r="AE1562">
        <v>0</v>
      </c>
      <c r="AF1562" t="s">
        <v>3</v>
      </c>
      <c r="AG1562">
        <v>0</v>
      </c>
      <c r="AH1562">
        <v>3</v>
      </c>
      <c r="AI1562">
        <v>-1</v>
      </c>
      <c r="AJ1562" t="s">
        <v>3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>
      <c r="A1563">
        <f>ROW(Source!A1473)</f>
        <v>1473</v>
      </c>
      <c r="B1563">
        <v>35869856</v>
      </c>
      <c r="C1563">
        <v>35869852</v>
      </c>
      <c r="D1563">
        <v>18442760</v>
      </c>
      <c r="E1563">
        <v>1</v>
      </c>
      <c r="F1563">
        <v>1</v>
      </c>
      <c r="G1563">
        <v>1</v>
      </c>
      <c r="H1563">
        <v>1</v>
      </c>
      <c r="I1563" t="s">
        <v>816</v>
      </c>
      <c r="J1563" t="s">
        <v>3</v>
      </c>
      <c r="K1563" t="s">
        <v>817</v>
      </c>
      <c r="L1563">
        <v>1369</v>
      </c>
      <c r="N1563">
        <v>1013</v>
      </c>
      <c r="O1563" t="s">
        <v>561</v>
      </c>
      <c r="P1563" t="s">
        <v>561</v>
      </c>
      <c r="Q1563">
        <v>1</v>
      </c>
      <c r="X1563">
        <v>36.53</v>
      </c>
      <c r="Y1563">
        <v>0</v>
      </c>
      <c r="Z1563">
        <v>0</v>
      </c>
      <c r="AA1563">
        <v>0</v>
      </c>
      <c r="AB1563">
        <v>354.22</v>
      </c>
      <c r="AC1563">
        <v>0</v>
      </c>
      <c r="AD1563">
        <v>1</v>
      </c>
      <c r="AE1563">
        <v>1</v>
      </c>
      <c r="AF1563" t="s">
        <v>134</v>
      </c>
      <c r="AG1563">
        <v>42.009499999999996</v>
      </c>
      <c r="AH1563">
        <v>2</v>
      </c>
      <c r="AI1563">
        <v>35869853</v>
      </c>
      <c r="AJ1563">
        <v>1610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>
      <c r="A1564">
        <f>ROW(Source!A1473)</f>
        <v>1473</v>
      </c>
      <c r="B1564">
        <v>35869857</v>
      </c>
      <c r="C1564">
        <v>35869852</v>
      </c>
      <c r="D1564">
        <v>29109376</v>
      </c>
      <c r="E1564">
        <v>1</v>
      </c>
      <c r="F1564">
        <v>1</v>
      </c>
      <c r="G1564">
        <v>1</v>
      </c>
      <c r="H1564">
        <v>3</v>
      </c>
      <c r="I1564" t="s">
        <v>328</v>
      </c>
      <c r="J1564" t="s">
        <v>330</v>
      </c>
      <c r="K1564" t="s">
        <v>329</v>
      </c>
      <c r="L1564">
        <v>1346</v>
      </c>
      <c r="N1564">
        <v>1009</v>
      </c>
      <c r="O1564" t="s">
        <v>160</v>
      </c>
      <c r="P1564" t="s">
        <v>160</v>
      </c>
      <c r="Q1564">
        <v>1</v>
      </c>
      <c r="X1564">
        <v>0</v>
      </c>
      <c r="Y1564">
        <v>4894.54</v>
      </c>
      <c r="Z1564">
        <v>0</v>
      </c>
      <c r="AA1564">
        <v>0</v>
      </c>
      <c r="AB1564">
        <v>0</v>
      </c>
      <c r="AC1564">
        <v>1</v>
      </c>
      <c r="AD1564">
        <v>0</v>
      </c>
      <c r="AE1564">
        <v>0</v>
      </c>
      <c r="AF1564" t="s">
        <v>3</v>
      </c>
      <c r="AG1564">
        <v>0</v>
      </c>
      <c r="AH1564">
        <v>2</v>
      </c>
      <c r="AI1564">
        <v>35869854</v>
      </c>
      <c r="AJ1564">
        <v>1611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>
      <c r="A1565">
        <f>ROW(Source!A1473)</f>
        <v>1473</v>
      </c>
      <c r="B1565">
        <v>35869858</v>
      </c>
      <c r="C1565">
        <v>35869852</v>
      </c>
      <c r="D1565">
        <v>29109730</v>
      </c>
      <c r="E1565">
        <v>1</v>
      </c>
      <c r="F1565">
        <v>1</v>
      </c>
      <c r="G1565">
        <v>1</v>
      </c>
      <c r="H1565">
        <v>3</v>
      </c>
      <c r="I1565" t="s">
        <v>332</v>
      </c>
      <c r="J1565" t="s">
        <v>334</v>
      </c>
      <c r="K1565" t="s">
        <v>333</v>
      </c>
      <c r="L1565">
        <v>1327</v>
      </c>
      <c r="N1565">
        <v>1005</v>
      </c>
      <c r="O1565" t="s">
        <v>155</v>
      </c>
      <c r="P1565" t="s">
        <v>155</v>
      </c>
      <c r="Q1565">
        <v>1</v>
      </c>
      <c r="X1565">
        <v>0</v>
      </c>
      <c r="Y1565">
        <v>37.299999999999997</v>
      </c>
      <c r="Z1565">
        <v>0</v>
      </c>
      <c r="AA1565">
        <v>0</v>
      </c>
      <c r="AB1565">
        <v>0</v>
      </c>
      <c r="AC1565">
        <v>1</v>
      </c>
      <c r="AD1565">
        <v>0</v>
      </c>
      <c r="AE1565">
        <v>0</v>
      </c>
      <c r="AF1565" t="s">
        <v>3</v>
      </c>
      <c r="AG1565">
        <v>0</v>
      </c>
      <c r="AH1565">
        <v>2</v>
      </c>
      <c r="AI1565">
        <v>35869855</v>
      </c>
      <c r="AJ1565">
        <v>1612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>
      <c r="A1566">
        <f>ROW(Source!A1476)</f>
        <v>1476</v>
      </c>
      <c r="B1566">
        <v>35869869</v>
      </c>
      <c r="C1566">
        <v>35869861</v>
      </c>
      <c r="D1566">
        <v>29364679</v>
      </c>
      <c r="E1566">
        <v>1</v>
      </c>
      <c r="F1566">
        <v>1</v>
      </c>
      <c r="G1566">
        <v>1</v>
      </c>
      <c r="H1566">
        <v>1</v>
      </c>
      <c r="I1566" t="s">
        <v>735</v>
      </c>
      <c r="J1566" t="s">
        <v>3</v>
      </c>
      <c r="K1566" t="s">
        <v>736</v>
      </c>
      <c r="L1566">
        <v>1369</v>
      </c>
      <c r="N1566">
        <v>1013</v>
      </c>
      <c r="O1566" t="s">
        <v>561</v>
      </c>
      <c r="P1566" t="s">
        <v>561</v>
      </c>
      <c r="Q1566">
        <v>1</v>
      </c>
      <c r="X1566">
        <v>94.4</v>
      </c>
      <c r="Y1566">
        <v>0</v>
      </c>
      <c r="Z1566">
        <v>0</v>
      </c>
      <c r="AA1566">
        <v>0</v>
      </c>
      <c r="AB1566">
        <v>316.85000000000002</v>
      </c>
      <c r="AC1566">
        <v>0</v>
      </c>
      <c r="AD1566">
        <v>1</v>
      </c>
      <c r="AE1566">
        <v>1</v>
      </c>
      <c r="AF1566" t="s">
        <v>134</v>
      </c>
      <c r="AG1566">
        <v>108.56</v>
      </c>
      <c r="AH1566">
        <v>2</v>
      </c>
      <c r="AI1566">
        <v>35869862</v>
      </c>
      <c r="AJ1566">
        <v>1613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>
      <c r="A1567">
        <f>ROW(Source!A1476)</f>
        <v>1476</v>
      </c>
      <c r="B1567">
        <v>35869870</v>
      </c>
      <c r="C1567">
        <v>35869861</v>
      </c>
      <c r="D1567">
        <v>121548</v>
      </c>
      <c r="E1567">
        <v>1</v>
      </c>
      <c r="F1567">
        <v>1</v>
      </c>
      <c r="G1567">
        <v>1</v>
      </c>
      <c r="H1567">
        <v>1</v>
      </c>
      <c r="I1567" t="s">
        <v>35</v>
      </c>
      <c r="J1567" t="s">
        <v>3</v>
      </c>
      <c r="K1567" t="s">
        <v>562</v>
      </c>
      <c r="L1567">
        <v>608254</v>
      </c>
      <c r="N1567">
        <v>1013</v>
      </c>
      <c r="O1567" t="s">
        <v>563</v>
      </c>
      <c r="P1567" t="s">
        <v>563</v>
      </c>
      <c r="Q1567">
        <v>1</v>
      </c>
      <c r="X1567">
        <v>0.2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1</v>
      </c>
      <c r="AE1567">
        <v>2</v>
      </c>
      <c r="AF1567" t="s">
        <v>3</v>
      </c>
      <c r="AG1567">
        <v>0.2</v>
      </c>
      <c r="AH1567">
        <v>2</v>
      </c>
      <c r="AI1567">
        <v>35869863</v>
      </c>
      <c r="AJ1567">
        <v>1614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>
      <c r="A1568">
        <f>ROW(Source!A1476)</f>
        <v>1476</v>
      </c>
      <c r="B1568">
        <v>35869871</v>
      </c>
      <c r="C1568">
        <v>35869861</v>
      </c>
      <c r="D1568">
        <v>29172362</v>
      </c>
      <c r="E1568">
        <v>1</v>
      </c>
      <c r="F1568">
        <v>1</v>
      </c>
      <c r="G1568">
        <v>1</v>
      </c>
      <c r="H1568">
        <v>2</v>
      </c>
      <c r="I1568" t="s">
        <v>737</v>
      </c>
      <c r="J1568" t="s">
        <v>738</v>
      </c>
      <c r="K1568" t="s">
        <v>739</v>
      </c>
      <c r="L1568">
        <v>1368</v>
      </c>
      <c r="N1568">
        <v>1011</v>
      </c>
      <c r="O1568" t="s">
        <v>567</v>
      </c>
      <c r="P1568" t="s">
        <v>567</v>
      </c>
      <c r="Q1568">
        <v>1</v>
      </c>
      <c r="X1568">
        <v>0.2</v>
      </c>
      <c r="Y1568">
        <v>0</v>
      </c>
      <c r="Z1568">
        <v>134.65</v>
      </c>
      <c r="AA1568">
        <v>13.5</v>
      </c>
      <c r="AB1568">
        <v>0</v>
      </c>
      <c r="AC1568">
        <v>0</v>
      </c>
      <c r="AD1568">
        <v>1</v>
      </c>
      <c r="AE1568">
        <v>0</v>
      </c>
      <c r="AF1568" t="s">
        <v>3</v>
      </c>
      <c r="AG1568">
        <v>0.2</v>
      </c>
      <c r="AH1568">
        <v>2</v>
      </c>
      <c r="AI1568">
        <v>35869864</v>
      </c>
      <c r="AJ1568">
        <v>1615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>
      <c r="A1569">
        <f>ROW(Source!A1476)</f>
        <v>1476</v>
      </c>
      <c r="B1569">
        <v>35869872</v>
      </c>
      <c r="C1569">
        <v>35869861</v>
      </c>
      <c r="D1569">
        <v>29174913</v>
      </c>
      <c r="E1569">
        <v>1</v>
      </c>
      <c r="F1569">
        <v>1</v>
      </c>
      <c r="G1569">
        <v>1</v>
      </c>
      <c r="H1569">
        <v>2</v>
      </c>
      <c r="I1569" t="s">
        <v>578</v>
      </c>
      <c r="J1569" t="s">
        <v>579</v>
      </c>
      <c r="K1569" t="s">
        <v>580</v>
      </c>
      <c r="L1569">
        <v>1368</v>
      </c>
      <c r="N1569">
        <v>1011</v>
      </c>
      <c r="O1569" t="s">
        <v>567</v>
      </c>
      <c r="P1569" t="s">
        <v>567</v>
      </c>
      <c r="Q1569">
        <v>1</v>
      </c>
      <c r="X1569">
        <v>0.2</v>
      </c>
      <c r="Y1569">
        <v>0</v>
      </c>
      <c r="Z1569">
        <v>87.17</v>
      </c>
      <c r="AA1569">
        <v>11.6</v>
      </c>
      <c r="AB1569">
        <v>0</v>
      </c>
      <c r="AC1569">
        <v>0</v>
      </c>
      <c r="AD1569">
        <v>1</v>
      </c>
      <c r="AE1569">
        <v>0</v>
      </c>
      <c r="AF1569" t="s">
        <v>3</v>
      </c>
      <c r="AG1569">
        <v>0.2</v>
      </c>
      <c r="AH1569">
        <v>2</v>
      </c>
      <c r="AI1569">
        <v>35869865</v>
      </c>
      <c r="AJ1569">
        <v>1616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>
      <c r="A1570">
        <f>ROW(Source!A1476)</f>
        <v>1476</v>
      </c>
      <c r="B1570">
        <v>35869873</v>
      </c>
      <c r="C1570">
        <v>35869861</v>
      </c>
      <c r="D1570">
        <v>29164111</v>
      </c>
      <c r="E1570">
        <v>1</v>
      </c>
      <c r="F1570">
        <v>1</v>
      </c>
      <c r="G1570">
        <v>1</v>
      </c>
      <c r="H1570">
        <v>3</v>
      </c>
      <c r="I1570" t="s">
        <v>783</v>
      </c>
      <c r="J1570" t="s">
        <v>784</v>
      </c>
      <c r="K1570" t="s">
        <v>785</v>
      </c>
      <c r="L1570">
        <v>1355</v>
      </c>
      <c r="N1570">
        <v>1010</v>
      </c>
      <c r="O1570" t="s">
        <v>58</v>
      </c>
      <c r="P1570" t="s">
        <v>58</v>
      </c>
      <c r="Q1570">
        <v>100</v>
      </c>
      <c r="X1570">
        <v>1.02</v>
      </c>
      <c r="Y1570">
        <v>100</v>
      </c>
      <c r="Z1570">
        <v>0</v>
      </c>
      <c r="AA1570">
        <v>0</v>
      </c>
      <c r="AB1570">
        <v>0</v>
      </c>
      <c r="AC1570">
        <v>0</v>
      </c>
      <c r="AD1570">
        <v>1</v>
      </c>
      <c r="AE1570">
        <v>0</v>
      </c>
      <c r="AF1570" t="s">
        <v>3</v>
      </c>
      <c r="AG1570">
        <v>1.02</v>
      </c>
      <c r="AH1570">
        <v>2</v>
      </c>
      <c r="AI1570">
        <v>35869866</v>
      </c>
      <c r="AJ1570">
        <v>1617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>
      <c r="A1571">
        <f>ROW(Source!A1476)</f>
        <v>1476</v>
      </c>
      <c r="B1571">
        <v>35869874</v>
      </c>
      <c r="C1571">
        <v>35869861</v>
      </c>
      <c r="D1571">
        <v>29171808</v>
      </c>
      <c r="E1571">
        <v>1</v>
      </c>
      <c r="F1571">
        <v>1</v>
      </c>
      <c r="G1571">
        <v>1</v>
      </c>
      <c r="H1571">
        <v>3</v>
      </c>
      <c r="I1571" t="s">
        <v>752</v>
      </c>
      <c r="J1571" t="s">
        <v>753</v>
      </c>
      <c r="K1571" t="s">
        <v>754</v>
      </c>
      <c r="L1571">
        <v>1374</v>
      </c>
      <c r="N1571">
        <v>1013</v>
      </c>
      <c r="O1571" t="s">
        <v>755</v>
      </c>
      <c r="P1571" t="s">
        <v>755</v>
      </c>
      <c r="Q1571">
        <v>1</v>
      </c>
      <c r="X1571">
        <v>18.73</v>
      </c>
      <c r="Y1571">
        <v>1</v>
      </c>
      <c r="Z1571">
        <v>0</v>
      </c>
      <c r="AA1571">
        <v>0</v>
      </c>
      <c r="AB1571">
        <v>0</v>
      </c>
      <c r="AC1571">
        <v>0</v>
      </c>
      <c r="AD1571">
        <v>1</v>
      </c>
      <c r="AE1571">
        <v>0</v>
      </c>
      <c r="AF1571" t="s">
        <v>3</v>
      </c>
      <c r="AG1571">
        <v>18.73</v>
      </c>
      <c r="AH1571">
        <v>2</v>
      </c>
      <c r="AI1571">
        <v>35869867</v>
      </c>
      <c r="AJ1571">
        <v>1619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>
      <c r="A1572">
        <f>ROW(Source!A1478)</f>
        <v>1478</v>
      </c>
      <c r="B1572">
        <v>35869879</v>
      </c>
      <c r="C1572">
        <v>35869876</v>
      </c>
      <c r="D1572">
        <v>18411117</v>
      </c>
      <c r="E1572">
        <v>1</v>
      </c>
      <c r="F1572">
        <v>1</v>
      </c>
      <c r="G1572">
        <v>1</v>
      </c>
      <c r="H1572">
        <v>1</v>
      </c>
      <c r="I1572" t="s">
        <v>821</v>
      </c>
      <c r="J1572" t="s">
        <v>3</v>
      </c>
      <c r="K1572" t="s">
        <v>822</v>
      </c>
      <c r="L1572">
        <v>1369</v>
      </c>
      <c r="N1572">
        <v>1013</v>
      </c>
      <c r="O1572" t="s">
        <v>561</v>
      </c>
      <c r="P1572" t="s">
        <v>561</v>
      </c>
      <c r="Q1572">
        <v>1</v>
      </c>
      <c r="X1572">
        <v>8.3800000000000008</v>
      </c>
      <c r="Y1572">
        <v>0</v>
      </c>
      <c r="Z1572">
        <v>0</v>
      </c>
      <c r="AA1572">
        <v>0</v>
      </c>
      <c r="AB1572">
        <v>307.27</v>
      </c>
      <c r="AC1572">
        <v>0</v>
      </c>
      <c r="AD1572">
        <v>1</v>
      </c>
      <c r="AE1572">
        <v>1</v>
      </c>
      <c r="AF1572" t="s">
        <v>3</v>
      </c>
      <c r="AG1572">
        <v>8.3800000000000008</v>
      </c>
      <c r="AH1572">
        <v>2</v>
      </c>
      <c r="AI1572">
        <v>35869877</v>
      </c>
      <c r="AJ1572">
        <v>1620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>
      <c r="A1573">
        <f>ROW(Source!A1478)</f>
        <v>1478</v>
      </c>
      <c r="B1573">
        <v>35869880</v>
      </c>
      <c r="C1573">
        <v>35869876</v>
      </c>
      <c r="D1573">
        <v>29110424</v>
      </c>
      <c r="E1573">
        <v>1</v>
      </c>
      <c r="F1573">
        <v>1</v>
      </c>
      <c r="G1573">
        <v>1</v>
      </c>
      <c r="H1573">
        <v>3</v>
      </c>
      <c r="I1573" t="s">
        <v>365</v>
      </c>
      <c r="J1573" t="s">
        <v>367</v>
      </c>
      <c r="K1573" t="s">
        <v>366</v>
      </c>
      <c r="L1573">
        <v>1348</v>
      </c>
      <c r="N1573">
        <v>1009</v>
      </c>
      <c r="O1573" t="s">
        <v>30</v>
      </c>
      <c r="P1573" t="s">
        <v>30</v>
      </c>
      <c r="Q1573">
        <v>1000</v>
      </c>
      <c r="X1573">
        <v>1.6E-2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 t="s">
        <v>3</v>
      </c>
      <c r="AG1573">
        <v>1.6E-2</v>
      </c>
      <c r="AH1573">
        <v>2</v>
      </c>
      <c r="AI1573">
        <v>35869878</v>
      </c>
      <c r="AJ1573">
        <v>1621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>
      <c r="A1574">
        <f>ROW(Source!A1553)</f>
        <v>1553</v>
      </c>
      <c r="B1574">
        <v>35869885</v>
      </c>
      <c r="C1574">
        <v>35869882</v>
      </c>
      <c r="D1574">
        <v>18406804</v>
      </c>
      <c r="E1574">
        <v>1</v>
      </c>
      <c r="F1574">
        <v>1</v>
      </c>
      <c r="G1574">
        <v>1</v>
      </c>
      <c r="H1574">
        <v>1</v>
      </c>
      <c r="I1574" t="s">
        <v>559</v>
      </c>
      <c r="J1574" t="s">
        <v>3</v>
      </c>
      <c r="K1574" t="s">
        <v>560</v>
      </c>
      <c r="L1574">
        <v>1369</v>
      </c>
      <c r="N1574">
        <v>1013</v>
      </c>
      <c r="O1574" t="s">
        <v>561</v>
      </c>
      <c r="P1574" t="s">
        <v>561</v>
      </c>
      <c r="Q1574">
        <v>1</v>
      </c>
      <c r="X1574">
        <v>7.67</v>
      </c>
      <c r="Y1574">
        <v>0</v>
      </c>
      <c r="Z1574">
        <v>0</v>
      </c>
      <c r="AA1574">
        <v>0</v>
      </c>
      <c r="AB1574">
        <v>249.14</v>
      </c>
      <c r="AC1574">
        <v>0</v>
      </c>
      <c r="AD1574">
        <v>1</v>
      </c>
      <c r="AE1574">
        <v>1</v>
      </c>
      <c r="AF1574" t="s">
        <v>3</v>
      </c>
      <c r="AG1574">
        <v>7.67</v>
      </c>
      <c r="AH1574">
        <v>2</v>
      </c>
      <c r="AI1574">
        <v>35869883</v>
      </c>
      <c r="AJ1574">
        <v>1622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>
      <c r="A1575">
        <f>ROW(Source!A1553)</f>
        <v>1553</v>
      </c>
      <c r="B1575">
        <v>35869886</v>
      </c>
      <c r="C1575">
        <v>35869882</v>
      </c>
      <c r="D1575">
        <v>29164349</v>
      </c>
      <c r="E1575">
        <v>1</v>
      </c>
      <c r="F1575">
        <v>1</v>
      </c>
      <c r="G1575">
        <v>1</v>
      </c>
      <c r="H1575">
        <v>3</v>
      </c>
      <c r="I1575" t="s">
        <v>28</v>
      </c>
      <c r="J1575" t="s">
        <v>31</v>
      </c>
      <c r="K1575" t="s">
        <v>29</v>
      </c>
      <c r="L1575">
        <v>1348</v>
      </c>
      <c r="N1575">
        <v>1009</v>
      </c>
      <c r="O1575" t="s">
        <v>30</v>
      </c>
      <c r="P1575" t="s">
        <v>30</v>
      </c>
      <c r="Q1575">
        <v>1000</v>
      </c>
      <c r="X1575">
        <v>0.7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 t="s">
        <v>3</v>
      </c>
      <c r="AG1575">
        <v>0.7</v>
      </c>
      <c r="AH1575">
        <v>2</v>
      </c>
      <c r="AI1575">
        <v>35869884</v>
      </c>
      <c r="AJ1575">
        <v>1623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>
      <c r="A1576">
        <f>ROW(Source!A1555)</f>
        <v>1555</v>
      </c>
      <c r="B1576">
        <v>35869893</v>
      </c>
      <c r="C1576">
        <v>35869888</v>
      </c>
      <c r="D1576">
        <v>18406804</v>
      </c>
      <c r="E1576">
        <v>1</v>
      </c>
      <c r="F1576">
        <v>1</v>
      </c>
      <c r="G1576">
        <v>1</v>
      </c>
      <c r="H1576">
        <v>1</v>
      </c>
      <c r="I1576" t="s">
        <v>559</v>
      </c>
      <c r="J1576" t="s">
        <v>3</v>
      </c>
      <c r="K1576" t="s">
        <v>560</v>
      </c>
      <c r="L1576">
        <v>1369</v>
      </c>
      <c r="N1576">
        <v>1013</v>
      </c>
      <c r="O1576" t="s">
        <v>561</v>
      </c>
      <c r="P1576" t="s">
        <v>561</v>
      </c>
      <c r="Q1576">
        <v>1</v>
      </c>
      <c r="X1576">
        <v>11.39</v>
      </c>
      <c r="Y1576">
        <v>0</v>
      </c>
      <c r="Z1576">
        <v>0</v>
      </c>
      <c r="AA1576">
        <v>0</v>
      </c>
      <c r="AB1576">
        <v>7.8</v>
      </c>
      <c r="AC1576">
        <v>0</v>
      </c>
      <c r="AD1576">
        <v>1</v>
      </c>
      <c r="AE1576">
        <v>1</v>
      </c>
      <c r="AF1576" t="s">
        <v>3</v>
      </c>
      <c r="AG1576">
        <v>11.39</v>
      </c>
      <c r="AH1576">
        <v>2</v>
      </c>
      <c r="AI1576">
        <v>35869889</v>
      </c>
      <c r="AJ1576">
        <v>1624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>
      <c r="A1577">
        <f>ROW(Source!A1555)</f>
        <v>1555</v>
      </c>
      <c r="B1577">
        <v>35869894</v>
      </c>
      <c r="C1577">
        <v>35869888</v>
      </c>
      <c r="D1577">
        <v>121548</v>
      </c>
      <c r="E1577">
        <v>1</v>
      </c>
      <c r="F1577">
        <v>1</v>
      </c>
      <c r="G1577">
        <v>1</v>
      </c>
      <c r="H1577">
        <v>1</v>
      </c>
      <c r="I1577" t="s">
        <v>35</v>
      </c>
      <c r="J1577" t="s">
        <v>3</v>
      </c>
      <c r="K1577" t="s">
        <v>562</v>
      </c>
      <c r="L1577">
        <v>608254</v>
      </c>
      <c r="N1577">
        <v>1013</v>
      </c>
      <c r="O1577" t="s">
        <v>563</v>
      </c>
      <c r="P1577" t="s">
        <v>563</v>
      </c>
      <c r="Q1577">
        <v>1</v>
      </c>
      <c r="X1577">
        <v>0.13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1</v>
      </c>
      <c r="AE1577">
        <v>2</v>
      </c>
      <c r="AF1577" t="s">
        <v>3</v>
      </c>
      <c r="AG1577">
        <v>0.13</v>
      </c>
      <c r="AH1577">
        <v>2</v>
      </c>
      <c r="AI1577">
        <v>35869890</v>
      </c>
      <c r="AJ1577">
        <v>1625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>
      <c r="A1578">
        <f>ROW(Source!A1555)</f>
        <v>1555</v>
      </c>
      <c r="B1578">
        <v>35869895</v>
      </c>
      <c r="C1578">
        <v>35869888</v>
      </c>
      <c r="D1578">
        <v>29172556</v>
      </c>
      <c r="E1578">
        <v>1</v>
      </c>
      <c r="F1578">
        <v>1</v>
      </c>
      <c r="G1578">
        <v>1</v>
      </c>
      <c r="H1578">
        <v>2</v>
      </c>
      <c r="I1578" t="s">
        <v>564</v>
      </c>
      <c r="J1578" t="s">
        <v>565</v>
      </c>
      <c r="K1578" t="s">
        <v>566</v>
      </c>
      <c r="L1578">
        <v>1368</v>
      </c>
      <c r="N1578">
        <v>1011</v>
      </c>
      <c r="O1578" t="s">
        <v>567</v>
      </c>
      <c r="P1578" t="s">
        <v>567</v>
      </c>
      <c r="Q1578">
        <v>1</v>
      </c>
      <c r="X1578">
        <v>0.13</v>
      </c>
      <c r="Y1578">
        <v>0</v>
      </c>
      <c r="Z1578">
        <v>31.26</v>
      </c>
      <c r="AA1578">
        <v>13.5</v>
      </c>
      <c r="AB1578">
        <v>0</v>
      </c>
      <c r="AC1578">
        <v>0</v>
      </c>
      <c r="AD1578">
        <v>1</v>
      </c>
      <c r="AE1578">
        <v>0</v>
      </c>
      <c r="AF1578" t="s">
        <v>3</v>
      </c>
      <c r="AG1578">
        <v>0.13</v>
      </c>
      <c r="AH1578">
        <v>2</v>
      </c>
      <c r="AI1578">
        <v>35869891</v>
      </c>
      <c r="AJ1578">
        <v>1626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>
      <c r="A1579">
        <f>ROW(Source!A1555)</f>
        <v>1555</v>
      </c>
      <c r="B1579">
        <v>35869896</v>
      </c>
      <c r="C1579">
        <v>35869888</v>
      </c>
      <c r="D1579">
        <v>29164349</v>
      </c>
      <c r="E1579">
        <v>1</v>
      </c>
      <c r="F1579">
        <v>1</v>
      </c>
      <c r="G1579">
        <v>1</v>
      </c>
      <c r="H1579">
        <v>3</v>
      </c>
      <c r="I1579" t="s">
        <v>28</v>
      </c>
      <c r="J1579" t="s">
        <v>31</v>
      </c>
      <c r="K1579" t="s">
        <v>29</v>
      </c>
      <c r="L1579">
        <v>1348</v>
      </c>
      <c r="N1579">
        <v>1009</v>
      </c>
      <c r="O1579" t="s">
        <v>30</v>
      </c>
      <c r="P1579" t="s">
        <v>30</v>
      </c>
      <c r="Q1579">
        <v>1000</v>
      </c>
      <c r="X1579">
        <v>0.47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 t="s">
        <v>3</v>
      </c>
      <c r="AG1579">
        <v>0.47</v>
      </c>
      <c r="AH1579">
        <v>2</v>
      </c>
      <c r="AI1579">
        <v>35869892</v>
      </c>
      <c r="AJ1579">
        <v>1627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>
      <c r="A1580">
        <f>ROW(Source!A1557)</f>
        <v>1557</v>
      </c>
      <c r="B1580">
        <v>35869901</v>
      </c>
      <c r="C1580">
        <v>35869898</v>
      </c>
      <c r="D1580">
        <v>18406804</v>
      </c>
      <c r="E1580">
        <v>1</v>
      </c>
      <c r="F1580">
        <v>1</v>
      </c>
      <c r="G1580">
        <v>1</v>
      </c>
      <c r="H1580">
        <v>1</v>
      </c>
      <c r="I1580" t="s">
        <v>559</v>
      </c>
      <c r="J1580" t="s">
        <v>3</v>
      </c>
      <c r="K1580" t="s">
        <v>560</v>
      </c>
      <c r="L1580">
        <v>1369</v>
      </c>
      <c r="N1580">
        <v>1013</v>
      </c>
      <c r="O1580" t="s">
        <v>561</v>
      </c>
      <c r="P1580" t="s">
        <v>561</v>
      </c>
      <c r="Q1580">
        <v>1</v>
      </c>
      <c r="X1580">
        <v>3.77</v>
      </c>
      <c r="Y1580">
        <v>0</v>
      </c>
      <c r="Z1580">
        <v>0</v>
      </c>
      <c r="AA1580">
        <v>0</v>
      </c>
      <c r="AB1580">
        <v>7.8</v>
      </c>
      <c r="AC1580">
        <v>0</v>
      </c>
      <c r="AD1580">
        <v>1</v>
      </c>
      <c r="AE1580">
        <v>1</v>
      </c>
      <c r="AF1580" t="s">
        <v>3</v>
      </c>
      <c r="AG1580">
        <v>3.77</v>
      </c>
      <c r="AH1580">
        <v>2</v>
      </c>
      <c r="AI1580">
        <v>35869899</v>
      </c>
      <c r="AJ1580">
        <v>1628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>
      <c r="A1581">
        <f>ROW(Source!A1557)</f>
        <v>1557</v>
      </c>
      <c r="B1581">
        <v>35869902</v>
      </c>
      <c r="C1581">
        <v>35869898</v>
      </c>
      <c r="D1581">
        <v>29164349</v>
      </c>
      <c r="E1581">
        <v>1</v>
      </c>
      <c r="F1581">
        <v>1</v>
      </c>
      <c r="G1581">
        <v>1</v>
      </c>
      <c r="H1581">
        <v>3</v>
      </c>
      <c r="I1581" t="s">
        <v>28</v>
      </c>
      <c r="J1581" t="s">
        <v>31</v>
      </c>
      <c r="K1581" t="s">
        <v>29</v>
      </c>
      <c r="L1581">
        <v>1348</v>
      </c>
      <c r="N1581">
        <v>1009</v>
      </c>
      <c r="O1581" t="s">
        <v>30</v>
      </c>
      <c r="P1581" t="s">
        <v>30</v>
      </c>
      <c r="Q1581">
        <v>1000</v>
      </c>
      <c r="X1581">
        <v>0.11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 t="s">
        <v>3</v>
      </c>
      <c r="AG1581">
        <v>0.11</v>
      </c>
      <c r="AH1581">
        <v>2</v>
      </c>
      <c r="AI1581">
        <v>35869900</v>
      </c>
      <c r="AJ1581">
        <v>1629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>
      <c r="A1582">
        <f>ROW(Source!A1559)</f>
        <v>1559</v>
      </c>
      <c r="B1582">
        <v>35869906</v>
      </c>
      <c r="C1582">
        <v>35869904</v>
      </c>
      <c r="D1582">
        <v>18406804</v>
      </c>
      <c r="E1582">
        <v>1</v>
      </c>
      <c r="F1582">
        <v>1</v>
      </c>
      <c r="G1582">
        <v>1</v>
      </c>
      <c r="H1582">
        <v>1</v>
      </c>
      <c r="I1582" t="s">
        <v>559</v>
      </c>
      <c r="J1582" t="s">
        <v>3</v>
      </c>
      <c r="K1582" t="s">
        <v>560</v>
      </c>
      <c r="L1582">
        <v>1369</v>
      </c>
      <c r="N1582">
        <v>1013</v>
      </c>
      <c r="O1582" t="s">
        <v>561</v>
      </c>
      <c r="P1582" t="s">
        <v>561</v>
      </c>
      <c r="Q1582">
        <v>1</v>
      </c>
      <c r="X1582">
        <v>5.84</v>
      </c>
      <c r="Y1582">
        <v>0</v>
      </c>
      <c r="Z1582">
        <v>0</v>
      </c>
      <c r="AA1582">
        <v>0</v>
      </c>
      <c r="AB1582">
        <v>7.8</v>
      </c>
      <c r="AC1582">
        <v>0</v>
      </c>
      <c r="AD1582">
        <v>1</v>
      </c>
      <c r="AE1582">
        <v>1</v>
      </c>
      <c r="AF1582" t="s">
        <v>3</v>
      </c>
      <c r="AG1582">
        <v>5.84</v>
      </c>
      <c r="AH1582">
        <v>2</v>
      </c>
      <c r="AI1582">
        <v>35869905</v>
      </c>
      <c r="AJ1582">
        <v>1630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>
      <c r="A1583">
        <f>ROW(Source!A1560)</f>
        <v>1560</v>
      </c>
      <c r="B1583">
        <v>35869911</v>
      </c>
      <c r="C1583">
        <v>35869907</v>
      </c>
      <c r="D1583">
        <v>18406804</v>
      </c>
      <c r="E1583">
        <v>1</v>
      </c>
      <c r="F1583">
        <v>1</v>
      </c>
      <c r="G1583">
        <v>1</v>
      </c>
      <c r="H1583">
        <v>1</v>
      </c>
      <c r="I1583" t="s">
        <v>559</v>
      </c>
      <c r="J1583" t="s">
        <v>3</v>
      </c>
      <c r="K1583" t="s">
        <v>560</v>
      </c>
      <c r="L1583">
        <v>1369</v>
      </c>
      <c r="N1583">
        <v>1013</v>
      </c>
      <c r="O1583" t="s">
        <v>561</v>
      </c>
      <c r="P1583" t="s">
        <v>561</v>
      </c>
      <c r="Q1583">
        <v>1</v>
      </c>
      <c r="X1583">
        <v>9.64</v>
      </c>
      <c r="Y1583">
        <v>0</v>
      </c>
      <c r="Z1583">
        <v>0</v>
      </c>
      <c r="AA1583">
        <v>0</v>
      </c>
      <c r="AB1583">
        <v>249.14</v>
      </c>
      <c r="AC1583">
        <v>0</v>
      </c>
      <c r="AD1583">
        <v>1</v>
      </c>
      <c r="AE1583">
        <v>1</v>
      </c>
      <c r="AF1583" t="s">
        <v>3</v>
      </c>
      <c r="AG1583">
        <v>9.64</v>
      </c>
      <c r="AH1583">
        <v>2</v>
      </c>
      <c r="AI1583">
        <v>35869908</v>
      </c>
      <c r="AJ1583">
        <v>1631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>
      <c r="A1584">
        <f>ROW(Source!A1560)</f>
        <v>1560</v>
      </c>
      <c r="B1584">
        <v>35869912</v>
      </c>
      <c r="C1584">
        <v>35869907</v>
      </c>
      <c r="D1584">
        <v>121548</v>
      </c>
      <c r="E1584">
        <v>1</v>
      </c>
      <c r="F1584">
        <v>1</v>
      </c>
      <c r="G1584">
        <v>1</v>
      </c>
      <c r="H1584">
        <v>1</v>
      </c>
      <c r="I1584" t="s">
        <v>35</v>
      </c>
      <c r="J1584" t="s">
        <v>3</v>
      </c>
      <c r="K1584" t="s">
        <v>562</v>
      </c>
      <c r="L1584">
        <v>608254</v>
      </c>
      <c r="N1584">
        <v>1013</v>
      </c>
      <c r="O1584" t="s">
        <v>563</v>
      </c>
      <c r="P1584" t="s">
        <v>563</v>
      </c>
      <c r="Q1584">
        <v>1</v>
      </c>
      <c r="X1584">
        <v>0.01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1</v>
      </c>
      <c r="AE1584">
        <v>2</v>
      </c>
      <c r="AF1584" t="s">
        <v>3</v>
      </c>
      <c r="AG1584">
        <v>0.01</v>
      </c>
      <c r="AH1584">
        <v>2</v>
      </c>
      <c r="AI1584">
        <v>35869909</v>
      </c>
      <c r="AJ1584">
        <v>1632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>
      <c r="A1585">
        <f>ROW(Source!A1560)</f>
        <v>1560</v>
      </c>
      <c r="B1585">
        <v>35869913</v>
      </c>
      <c r="C1585">
        <v>35869907</v>
      </c>
      <c r="D1585">
        <v>29172556</v>
      </c>
      <c r="E1585">
        <v>1</v>
      </c>
      <c r="F1585">
        <v>1</v>
      </c>
      <c r="G1585">
        <v>1</v>
      </c>
      <c r="H1585">
        <v>2</v>
      </c>
      <c r="I1585" t="s">
        <v>564</v>
      </c>
      <c r="J1585" t="s">
        <v>565</v>
      </c>
      <c r="K1585" t="s">
        <v>566</v>
      </c>
      <c r="L1585">
        <v>1368</v>
      </c>
      <c r="N1585">
        <v>1011</v>
      </c>
      <c r="O1585" t="s">
        <v>567</v>
      </c>
      <c r="P1585" t="s">
        <v>567</v>
      </c>
      <c r="Q1585">
        <v>1</v>
      </c>
      <c r="X1585">
        <v>0.01</v>
      </c>
      <c r="Y1585">
        <v>0</v>
      </c>
      <c r="Z1585">
        <v>31.26</v>
      </c>
      <c r="AA1585">
        <v>13.5</v>
      </c>
      <c r="AB1585">
        <v>0</v>
      </c>
      <c r="AC1585">
        <v>0</v>
      </c>
      <c r="AD1585">
        <v>1</v>
      </c>
      <c r="AE1585">
        <v>0</v>
      </c>
      <c r="AF1585" t="s">
        <v>3</v>
      </c>
      <c r="AG1585">
        <v>0.01</v>
      </c>
      <c r="AH1585">
        <v>2</v>
      </c>
      <c r="AI1585">
        <v>35869910</v>
      </c>
      <c r="AJ1585">
        <v>1633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>
      <c r="A1586">
        <f>ROW(Source!A1561)</f>
        <v>1561</v>
      </c>
      <c r="B1586">
        <v>35869918</v>
      </c>
      <c r="C1586">
        <v>35869914</v>
      </c>
      <c r="D1586">
        <v>18408066</v>
      </c>
      <c r="E1586">
        <v>1</v>
      </c>
      <c r="F1586">
        <v>1</v>
      </c>
      <c r="G1586">
        <v>1</v>
      </c>
      <c r="H1586">
        <v>1</v>
      </c>
      <c r="I1586" t="s">
        <v>568</v>
      </c>
      <c r="J1586" t="s">
        <v>3</v>
      </c>
      <c r="K1586" t="s">
        <v>569</v>
      </c>
      <c r="L1586">
        <v>1369</v>
      </c>
      <c r="N1586">
        <v>1013</v>
      </c>
      <c r="O1586" t="s">
        <v>561</v>
      </c>
      <c r="P1586" t="s">
        <v>561</v>
      </c>
      <c r="Q1586">
        <v>1</v>
      </c>
      <c r="X1586">
        <v>17.89</v>
      </c>
      <c r="Y1586">
        <v>0</v>
      </c>
      <c r="Z1586">
        <v>0</v>
      </c>
      <c r="AA1586">
        <v>0</v>
      </c>
      <c r="AB1586">
        <v>256.16000000000003</v>
      </c>
      <c r="AC1586">
        <v>0</v>
      </c>
      <c r="AD1586">
        <v>1</v>
      </c>
      <c r="AE1586">
        <v>1</v>
      </c>
      <c r="AF1586" t="s">
        <v>3</v>
      </c>
      <c r="AG1586">
        <v>17.89</v>
      </c>
      <c r="AH1586">
        <v>2</v>
      </c>
      <c r="AI1586">
        <v>35869915</v>
      </c>
      <c r="AJ1586">
        <v>1634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>
      <c r="A1587">
        <f>ROW(Source!A1561)</f>
        <v>1561</v>
      </c>
      <c r="B1587">
        <v>35869919</v>
      </c>
      <c r="C1587">
        <v>35869914</v>
      </c>
      <c r="D1587">
        <v>121548</v>
      </c>
      <c r="E1587">
        <v>1</v>
      </c>
      <c r="F1587">
        <v>1</v>
      </c>
      <c r="G1587">
        <v>1</v>
      </c>
      <c r="H1587">
        <v>1</v>
      </c>
      <c r="I1587" t="s">
        <v>35</v>
      </c>
      <c r="J1587" t="s">
        <v>3</v>
      </c>
      <c r="K1587" t="s">
        <v>562</v>
      </c>
      <c r="L1587">
        <v>608254</v>
      </c>
      <c r="N1587">
        <v>1013</v>
      </c>
      <c r="O1587" t="s">
        <v>563</v>
      </c>
      <c r="P1587" t="s">
        <v>563</v>
      </c>
      <c r="Q1587">
        <v>1</v>
      </c>
      <c r="X1587">
        <v>0.08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1</v>
      </c>
      <c r="AE1587">
        <v>2</v>
      </c>
      <c r="AF1587" t="s">
        <v>3</v>
      </c>
      <c r="AG1587">
        <v>0.08</v>
      </c>
      <c r="AH1587">
        <v>2</v>
      </c>
      <c r="AI1587">
        <v>35869916</v>
      </c>
      <c r="AJ1587">
        <v>1635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>
      <c r="A1588">
        <f>ROW(Source!A1561)</f>
        <v>1561</v>
      </c>
      <c r="B1588">
        <v>35869920</v>
      </c>
      <c r="C1588">
        <v>35869914</v>
      </c>
      <c r="D1588">
        <v>29172556</v>
      </c>
      <c r="E1588">
        <v>1</v>
      </c>
      <c r="F1588">
        <v>1</v>
      </c>
      <c r="G1588">
        <v>1</v>
      </c>
      <c r="H1588">
        <v>2</v>
      </c>
      <c r="I1588" t="s">
        <v>564</v>
      </c>
      <c r="J1588" t="s">
        <v>565</v>
      </c>
      <c r="K1588" t="s">
        <v>566</v>
      </c>
      <c r="L1588">
        <v>1368</v>
      </c>
      <c r="N1588">
        <v>1011</v>
      </c>
      <c r="O1588" t="s">
        <v>567</v>
      </c>
      <c r="P1588" t="s">
        <v>567</v>
      </c>
      <c r="Q1588">
        <v>1</v>
      </c>
      <c r="X1588">
        <v>0.08</v>
      </c>
      <c r="Y1588">
        <v>0</v>
      </c>
      <c r="Z1588">
        <v>31.26</v>
      </c>
      <c r="AA1588">
        <v>13.5</v>
      </c>
      <c r="AB1588">
        <v>0</v>
      </c>
      <c r="AC1588">
        <v>0</v>
      </c>
      <c r="AD1588">
        <v>1</v>
      </c>
      <c r="AE1588">
        <v>0</v>
      </c>
      <c r="AF1588" t="s">
        <v>3</v>
      </c>
      <c r="AG1588">
        <v>0.08</v>
      </c>
      <c r="AH1588">
        <v>2</v>
      </c>
      <c r="AI1588">
        <v>35869917</v>
      </c>
      <c r="AJ1588">
        <v>1636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</row>
    <row r="1589" spans="1:44">
      <c r="A1589">
        <f>ROW(Source!A1562)</f>
        <v>1562</v>
      </c>
      <c r="B1589">
        <v>35869927</v>
      </c>
      <c r="C1589">
        <v>35869921</v>
      </c>
      <c r="D1589">
        <v>18408066</v>
      </c>
      <c r="E1589">
        <v>1</v>
      </c>
      <c r="F1589">
        <v>1</v>
      </c>
      <c r="G1589">
        <v>1</v>
      </c>
      <c r="H1589">
        <v>1</v>
      </c>
      <c r="I1589" t="s">
        <v>568</v>
      </c>
      <c r="J1589" t="s">
        <v>3</v>
      </c>
      <c r="K1589" t="s">
        <v>569</v>
      </c>
      <c r="L1589">
        <v>1369</v>
      </c>
      <c r="N1589">
        <v>1013</v>
      </c>
      <c r="O1589" t="s">
        <v>561</v>
      </c>
      <c r="P1589" t="s">
        <v>561</v>
      </c>
      <c r="Q1589">
        <v>1</v>
      </c>
      <c r="X1589">
        <v>179.3</v>
      </c>
      <c r="Y1589">
        <v>0</v>
      </c>
      <c r="Z1589">
        <v>0</v>
      </c>
      <c r="AA1589">
        <v>0</v>
      </c>
      <c r="AB1589">
        <v>256.16000000000003</v>
      </c>
      <c r="AC1589">
        <v>0</v>
      </c>
      <c r="AD1589">
        <v>1</v>
      </c>
      <c r="AE1589">
        <v>1</v>
      </c>
      <c r="AF1589" t="s">
        <v>3</v>
      </c>
      <c r="AG1589">
        <v>179.3</v>
      </c>
      <c r="AH1589">
        <v>2</v>
      </c>
      <c r="AI1589">
        <v>35869922</v>
      </c>
      <c r="AJ1589">
        <v>1637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</row>
    <row r="1590" spans="1:44">
      <c r="A1590">
        <f>ROW(Source!A1562)</f>
        <v>1562</v>
      </c>
      <c r="B1590">
        <v>35869928</v>
      </c>
      <c r="C1590">
        <v>35869921</v>
      </c>
      <c r="D1590">
        <v>121548</v>
      </c>
      <c r="E1590">
        <v>1</v>
      </c>
      <c r="F1590">
        <v>1</v>
      </c>
      <c r="G1590">
        <v>1</v>
      </c>
      <c r="H1590">
        <v>1</v>
      </c>
      <c r="I1590" t="s">
        <v>35</v>
      </c>
      <c r="J1590" t="s">
        <v>3</v>
      </c>
      <c r="K1590" t="s">
        <v>562</v>
      </c>
      <c r="L1590">
        <v>608254</v>
      </c>
      <c r="N1590">
        <v>1013</v>
      </c>
      <c r="O1590" t="s">
        <v>563</v>
      </c>
      <c r="P1590" t="s">
        <v>563</v>
      </c>
      <c r="Q1590">
        <v>1</v>
      </c>
      <c r="X1590">
        <v>3.97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1</v>
      </c>
      <c r="AE1590">
        <v>2</v>
      </c>
      <c r="AF1590" t="s">
        <v>3</v>
      </c>
      <c r="AG1590">
        <v>3.97</v>
      </c>
      <c r="AH1590">
        <v>2</v>
      </c>
      <c r="AI1590">
        <v>35869923</v>
      </c>
      <c r="AJ1590">
        <v>1638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>
      <c r="A1591">
        <f>ROW(Source!A1562)</f>
        <v>1562</v>
      </c>
      <c r="B1591">
        <v>35869929</v>
      </c>
      <c r="C1591">
        <v>35869921</v>
      </c>
      <c r="D1591">
        <v>29172710</v>
      </c>
      <c r="E1591">
        <v>1</v>
      </c>
      <c r="F1591">
        <v>1</v>
      </c>
      <c r="G1591">
        <v>1</v>
      </c>
      <c r="H1591">
        <v>2</v>
      </c>
      <c r="I1591" t="s">
        <v>570</v>
      </c>
      <c r="J1591" t="s">
        <v>571</v>
      </c>
      <c r="K1591" t="s">
        <v>572</v>
      </c>
      <c r="L1591">
        <v>1368</v>
      </c>
      <c r="N1591">
        <v>1011</v>
      </c>
      <c r="O1591" t="s">
        <v>567</v>
      </c>
      <c r="P1591" t="s">
        <v>567</v>
      </c>
      <c r="Q1591">
        <v>1</v>
      </c>
      <c r="X1591">
        <v>3.97</v>
      </c>
      <c r="Y1591">
        <v>0</v>
      </c>
      <c r="Z1591">
        <v>46.56</v>
      </c>
      <c r="AA1591">
        <v>10.06</v>
      </c>
      <c r="AB1591">
        <v>0</v>
      </c>
      <c r="AC1591">
        <v>0</v>
      </c>
      <c r="AD1591">
        <v>1</v>
      </c>
      <c r="AE1591">
        <v>0</v>
      </c>
      <c r="AF1591" t="s">
        <v>3</v>
      </c>
      <c r="AG1591">
        <v>3.97</v>
      </c>
      <c r="AH1591">
        <v>2</v>
      </c>
      <c r="AI1591">
        <v>35869924</v>
      </c>
      <c r="AJ1591">
        <v>1639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>
      <c r="A1592">
        <f>ROW(Source!A1562)</f>
        <v>1562</v>
      </c>
      <c r="B1592">
        <v>35869930</v>
      </c>
      <c r="C1592">
        <v>35869921</v>
      </c>
      <c r="D1592">
        <v>29174533</v>
      </c>
      <c r="E1592">
        <v>1</v>
      </c>
      <c r="F1592">
        <v>1</v>
      </c>
      <c r="G1592">
        <v>1</v>
      </c>
      <c r="H1592">
        <v>2</v>
      </c>
      <c r="I1592" t="s">
        <v>573</v>
      </c>
      <c r="J1592" t="s">
        <v>574</v>
      </c>
      <c r="K1592" t="s">
        <v>575</v>
      </c>
      <c r="L1592">
        <v>1368</v>
      </c>
      <c r="N1592">
        <v>1011</v>
      </c>
      <c r="O1592" t="s">
        <v>567</v>
      </c>
      <c r="P1592" t="s">
        <v>567</v>
      </c>
      <c r="Q1592">
        <v>1</v>
      </c>
      <c r="X1592">
        <v>7.93</v>
      </c>
      <c r="Y1592">
        <v>0</v>
      </c>
      <c r="Z1592">
        <v>1.53</v>
      </c>
      <c r="AA1592">
        <v>0</v>
      </c>
      <c r="AB1592">
        <v>0</v>
      </c>
      <c r="AC1592">
        <v>0</v>
      </c>
      <c r="AD1592">
        <v>1</v>
      </c>
      <c r="AE1592">
        <v>0</v>
      </c>
      <c r="AF1592" t="s">
        <v>3</v>
      </c>
      <c r="AG1592">
        <v>7.93</v>
      </c>
      <c r="AH1592">
        <v>2</v>
      </c>
      <c r="AI1592">
        <v>35869925</v>
      </c>
      <c r="AJ1592">
        <v>1640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>
      <c r="A1593">
        <f>ROW(Source!A1562)</f>
        <v>1562</v>
      </c>
      <c r="B1593">
        <v>35869931</v>
      </c>
      <c r="C1593">
        <v>35869921</v>
      </c>
      <c r="D1593">
        <v>29164349</v>
      </c>
      <c r="E1593">
        <v>1</v>
      </c>
      <c r="F1593">
        <v>1</v>
      </c>
      <c r="G1593">
        <v>1</v>
      </c>
      <c r="H1593">
        <v>3</v>
      </c>
      <c r="I1593" t="s">
        <v>28</v>
      </c>
      <c r="J1593" t="s">
        <v>31</v>
      </c>
      <c r="K1593" t="s">
        <v>29</v>
      </c>
      <c r="L1593">
        <v>1348</v>
      </c>
      <c r="N1593">
        <v>1009</v>
      </c>
      <c r="O1593" t="s">
        <v>30</v>
      </c>
      <c r="P1593" t="s">
        <v>30</v>
      </c>
      <c r="Q1593">
        <v>1000</v>
      </c>
      <c r="X1593">
        <v>10.5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 t="s">
        <v>3</v>
      </c>
      <c r="AG1593">
        <v>10.5</v>
      </c>
      <c r="AH1593">
        <v>2</v>
      </c>
      <c r="AI1593">
        <v>35869926</v>
      </c>
      <c r="AJ1593">
        <v>1641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>
      <c r="A1594">
        <f>ROW(Source!A1601)</f>
        <v>1601</v>
      </c>
      <c r="B1594">
        <v>35869941</v>
      </c>
      <c r="C1594">
        <v>35869933</v>
      </c>
      <c r="D1594">
        <v>18407150</v>
      </c>
      <c r="E1594">
        <v>1</v>
      </c>
      <c r="F1594">
        <v>1</v>
      </c>
      <c r="G1594">
        <v>1</v>
      </c>
      <c r="H1594">
        <v>1</v>
      </c>
      <c r="I1594" t="s">
        <v>576</v>
      </c>
      <c r="J1594" t="s">
        <v>3</v>
      </c>
      <c r="K1594" t="s">
        <v>577</v>
      </c>
      <c r="L1594">
        <v>1369</v>
      </c>
      <c r="N1594">
        <v>1013</v>
      </c>
      <c r="O1594" t="s">
        <v>561</v>
      </c>
      <c r="P1594" t="s">
        <v>561</v>
      </c>
      <c r="Q1594">
        <v>1</v>
      </c>
      <c r="X1594">
        <v>21.19</v>
      </c>
      <c r="Y1594">
        <v>0</v>
      </c>
      <c r="Z1594">
        <v>0</v>
      </c>
      <c r="AA1594">
        <v>0</v>
      </c>
      <c r="AB1594">
        <v>272.45</v>
      </c>
      <c r="AC1594">
        <v>0</v>
      </c>
      <c r="AD1594">
        <v>1</v>
      </c>
      <c r="AE1594">
        <v>1</v>
      </c>
      <c r="AF1594" t="s">
        <v>134</v>
      </c>
      <c r="AG1594">
        <v>24.368500000000001</v>
      </c>
      <c r="AH1594">
        <v>2</v>
      </c>
      <c r="AI1594">
        <v>35869934</v>
      </c>
      <c r="AJ1594">
        <v>1642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>
      <c r="A1595">
        <f>ROW(Source!A1601)</f>
        <v>1601</v>
      </c>
      <c r="B1595">
        <v>35869942</v>
      </c>
      <c r="C1595">
        <v>35869933</v>
      </c>
      <c r="D1595">
        <v>121548</v>
      </c>
      <c r="E1595">
        <v>1</v>
      </c>
      <c r="F1595">
        <v>1</v>
      </c>
      <c r="G1595">
        <v>1</v>
      </c>
      <c r="H1595">
        <v>1</v>
      </c>
      <c r="I1595" t="s">
        <v>35</v>
      </c>
      <c r="J1595" t="s">
        <v>3</v>
      </c>
      <c r="K1595" t="s">
        <v>562</v>
      </c>
      <c r="L1595">
        <v>608254</v>
      </c>
      <c r="N1595">
        <v>1013</v>
      </c>
      <c r="O1595" t="s">
        <v>563</v>
      </c>
      <c r="P1595" t="s">
        <v>563</v>
      </c>
      <c r="Q1595">
        <v>1</v>
      </c>
      <c r="X1595">
        <v>0.04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1</v>
      </c>
      <c r="AE1595">
        <v>2</v>
      </c>
      <c r="AF1595" t="s">
        <v>133</v>
      </c>
      <c r="AG1595">
        <v>0.05</v>
      </c>
      <c r="AH1595">
        <v>2</v>
      </c>
      <c r="AI1595">
        <v>35869935</v>
      </c>
      <c r="AJ1595">
        <v>1643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>
      <c r="A1596">
        <f>ROW(Source!A1601)</f>
        <v>1601</v>
      </c>
      <c r="B1596">
        <v>35869943</v>
      </c>
      <c r="C1596">
        <v>35869933</v>
      </c>
      <c r="D1596">
        <v>29172556</v>
      </c>
      <c r="E1596">
        <v>1</v>
      </c>
      <c r="F1596">
        <v>1</v>
      </c>
      <c r="G1596">
        <v>1</v>
      </c>
      <c r="H1596">
        <v>2</v>
      </c>
      <c r="I1596" t="s">
        <v>564</v>
      </c>
      <c r="J1596" t="s">
        <v>565</v>
      </c>
      <c r="K1596" t="s">
        <v>566</v>
      </c>
      <c r="L1596">
        <v>1368</v>
      </c>
      <c r="N1596">
        <v>1011</v>
      </c>
      <c r="O1596" t="s">
        <v>567</v>
      </c>
      <c r="P1596" t="s">
        <v>567</v>
      </c>
      <c r="Q1596">
        <v>1</v>
      </c>
      <c r="X1596">
        <v>0.04</v>
      </c>
      <c r="Y1596">
        <v>0</v>
      </c>
      <c r="Z1596">
        <v>31.26</v>
      </c>
      <c r="AA1596">
        <v>13.5</v>
      </c>
      <c r="AB1596">
        <v>0</v>
      </c>
      <c r="AC1596">
        <v>0</v>
      </c>
      <c r="AD1596">
        <v>1</v>
      </c>
      <c r="AE1596">
        <v>0</v>
      </c>
      <c r="AF1596" t="s">
        <v>133</v>
      </c>
      <c r="AG1596">
        <v>0.05</v>
      </c>
      <c r="AH1596">
        <v>2</v>
      </c>
      <c r="AI1596">
        <v>35869936</v>
      </c>
      <c r="AJ1596">
        <v>1644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>
      <c r="A1597">
        <f>ROW(Source!A1601)</f>
        <v>1601</v>
      </c>
      <c r="B1597">
        <v>35869944</v>
      </c>
      <c r="C1597">
        <v>35869933</v>
      </c>
      <c r="D1597">
        <v>29174913</v>
      </c>
      <c r="E1597">
        <v>1</v>
      </c>
      <c r="F1597">
        <v>1</v>
      </c>
      <c r="G1597">
        <v>1</v>
      </c>
      <c r="H1597">
        <v>2</v>
      </c>
      <c r="I1597" t="s">
        <v>578</v>
      </c>
      <c r="J1597" t="s">
        <v>579</v>
      </c>
      <c r="K1597" t="s">
        <v>580</v>
      </c>
      <c r="L1597">
        <v>1368</v>
      </c>
      <c r="N1597">
        <v>1011</v>
      </c>
      <c r="O1597" t="s">
        <v>567</v>
      </c>
      <c r="P1597" t="s">
        <v>567</v>
      </c>
      <c r="Q1597">
        <v>1</v>
      </c>
      <c r="X1597">
        <v>0.15</v>
      </c>
      <c r="Y1597">
        <v>0</v>
      </c>
      <c r="Z1597">
        <v>87.17</v>
      </c>
      <c r="AA1597">
        <v>11.6</v>
      </c>
      <c r="AB1597">
        <v>0</v>
      </c>
      <c r="AC1597">
        <v>0</v>
      </c>
      <c r="AD1597">
        <v>1</v>
      </c>
      <c r="AE1597">
        <v>0</v>
      </c>
      <c r="AF1597" t="s">
        <v>133</v>
      </c>
      <c r="AG1597">
        <v>0.1875</v>
      </c>
      <c r="AH1597">
        <v>2</v>
      </c>
      <c r="AI1597">
        <v>35869937</v>
      </c>
      <c r="AJ1597">
        <v>1645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>
      <c r="A1598">
        <f>ROW(Source!A1601)</f>
        <v>1601</v>
      </c>
      <c r="B1598">
        <v>35869945</v>
      </c>
      <c r="C1598">
        <v>35869933</v>
      </c>
      <c r="D1598">
        <v>29108696</v>
      </c>
      <c r="E1598">
        <v>1</v>
      </c>
      <c r="F1598">
        <v>1</v>
      </c>
      <c r="G1598">
        <v>1</v>
      </c>
      <c r="H1598">
        <v>3</v>
      </c>
      <c r="I1598" t="s">
        <v>581</v>
      </c>
      <c r="J1598" t="s">
        <v>582</v>
      </c>
      <c r="K1598" t="s">
        <v>583</v>
      </c>
      <c r="L1598">
        <v>1354</v>
      </c>
      <c r="N1598">
        <v>1010</v>
      </c>
      <c r="O1598" t="s">
        <v>237</v>
      </c>
      <c r="P1598" t="s">
        <v>237</v>
      </c>
      <c r="Q1598">
        <v>1</v>
      </c>
      <c r="X1598">
        <v>56.6</v>
      </c>
      <c r="Y1598">
        <v>67.209999999999994</v>
      </c>
      <c r="Z1598">
        <v>0</v>
      </c>
      <c r="AA1598">
        <v>0</v>
      </c>
      <c r="AB1598">
        <v>0</v>
      </c>
      <c r="AC1598">
        <v>0</v>
      </c>
      <c r="AD1598">
        <v>1</v>
      </c>
      <c r="AE1598">
        <v>0</v>
      </c>
      <c r="AF1598" t="s">
        <v>3</v>
      </c>
      <c r="AG1598">
        <v>56.6</v>
      </c>
      <c r="AH1598">
        <v>2</v>
      </c>
      <c r="AI1598">
        <v>35869938</v>
      </c>
      <c r="AJ1598">
        <v>1646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>
      <c r="A1599">
        <f>ROW(Source!A1601)</f>
        <v>1601</v>
      </c>
      <c r="B1599">
        <v>35869946</v>
      </c>
      <c r="C1599">
        <v>35869933</v>
      </c>
      <c r="D1599">
        <v>29109717</v>
      </c>
      <c r="E1599">
        <v>1</v>
      </c>
      <c r="F1599">
        <v>1</v>
      </c>
      <c r="G1599">
        <v>1</v>
      </c>
      <c r="H1599">
        <v>3</v>
      </c>
      <c r="I1599" t="s">
        <v>971</v>
      </c>
      <c r="J1599" t="s">
        <v>972</v>
      </c>
      <c r="K1599" t="s">
        <v>973</v>
      </c>
      <c r="L1599">
        <v>1301</v>
      </c>
      <c r="N1599">
        <v>1003</v>
      </c>
      <c r="O1599" t="s">
        <v>142</v>
      </c>
      <c r="P1599" t="s">
        <v>142</v>
      </c>
      <c r="Q1599">
        <v>1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1</v>
      </c>
      <c r="AD1599">
        <v>0</v>
      </c>
      <c r="AE1599">
        <v>0</v>
      </c>
      <c r="AF1599" t="s">
        <v>3</v>
      </c>
      <c r="AG1599">
        <v>0</v>
      </c>
      <c r="AH1599">
        <v>3</v>
      </c>
      <c r="AI1599">
        <v>-1</v>
      </c>
      <c r="AJ1599" t="s">
        <v>3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>
      <c r="A1600">
        <f>ROW(Source!A1601)</f>
        <v>1601</v>
      </c>
      <c r="B1600">
        <v>35869947</v>
      </c>
      <c r="C1600">
        <v>35869933</v>
      </c>
      <c r="D1600">
        <v>29115197</v>
      </c>
      <c r="E1600">
        <v>1</v>
      </c>
      <c r="F1600">
        <v>1</v>
      </c>
      <c r="G1600">
        <v>1</v>
      </c>
      <c r="H1600">
        <v>3</v>
      </c>
      <c r="I1600" t="s">
        <v>584</v>
      </c>
      <c r="J1600" t="s">
        <v>585</v>
      </c>
      <c r="K1600" t="s">
        <v>586</v>
      </c>
      <c r="L1600">
        <v>1354</v>
      </c>
      <c r="N1600">
        <v>1010</v>
      </c>
      <c r="O1600" t="s">
        <v>237</v>
      </c>
      <c r="P1600" t="s">
        <v>237</v>
      </c>
      <c r="Q1600">
        <v>1</v>
      </c>
      <c r="X1600">
        <v>400</v>
      </c>
      <c r="Y1600">
        <v>0.5</v>
      </c>
      <c r="Z1600">
        <v>0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 t="s">
        <v>3</v>
      </c>
      <c r="AG1600">
        <v>400</v>
      </c>
      <c r="AH1600">
        <v>2</v>
      </c>
      <c r="AI1600">
        <v>35869939</v>
      </c>
      <c r="AJ1600">
        <v>1648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>
      <c r="A1601">
        <f>ROW(Source!A1603)</f>
        <v>1603</v>
      </c>
      <c r="B1601">
        <v>35869959</v>
      </c>
      <c r="C1601">
        <v>35869949</v>
      </c>
      <c r="D1601">
        <v>18413230</v>
      </c>
      <c r="E1601">
        <v>1</v>
      </c>
      <c r="F1601">
        <v>1</v>
      </c>
      <c r="G1601">
        <v>1</v>
      </c>
      <c r="H1601">
        <v>1</v>
      </c>
      <c r="I1601" t="s">
        <v>587</v>
      </c>
      <c r="J1601" t="s">
        <v>3</v>
      </c>
      <c r="K1601" t="s">
        <v>588</v>
      </c>
      <c r="L1601">
        <v>1369</v>
      </c>
      <c r="N1601">
        <v>1013</v>
      </c>
      <c r="O1601" t="s">
        <v>561</v>
      </c>
      <c r="P1601" t="s">
        <v>561</v>
      </c>
      <c r="Q1601">
        <v>1</v>
      </c>
      <c r="X1601">
        <v>166.47</v>
      </c>
      <c r="Y1601">
        <v>0</v>
      </c>
      <c r="Z1601">
        <v>0</v>
      </c>
      <c r="AA1601">
        <v>0</v>
      </c>
      <c r="AB1601">
        <v>293.22000000000003</v>
      </c>
      <c r="AC1601">
        <v>0</v>
      </c>
      <c r="AD1601">
        <v>1</v>
      </c>
      <c r="AE1601">
        <v>1</v>
      </c>
      <c r="AF1601" t="s">
        <v>134</v>
      </c>
      <c r="AG1601">
        <v>191.44049999999999</v>
      </c>
      <c r="AH1601">
        <v>2</v>
      </c>
      <c r="AI1601">
        <v>35869950</v>
      </c>
      <c r="AJ1601">
        <v>1649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>
      <c r="A1602">
        <f>ROW(Source!A1603)</f>
        <v>1603</v>
      </c>
      <c r="B1602">
        <v>35869960</v>
      </c>
      <c r="C1602">
        <v>35869949</v>
      </c>
      <c r="D1602">
        <v>121548</v>
      </c>
      <c r="E1602">
        <v>1</v>
      </c>
      <c r="F1602">
        <v>1</v>
      </c>
      <c r="G1602">
        <v>1</v>
      </c>
      <c r="H1602">
        <v>1</v>
      </c>
      <c r="I1602" t="s">
        <v>35</v>
      </c>
      <c r="J1602" t="s">
        <v>3</v>
      </c>
      <c r="K1602" t="s">
        <v>562</v>
      </c>
      <c r="L1602">
        <v>608254</v>
      </c>
      <c r="N1602">
        <v>1013</v>
      </c>
      <c r="O1602" t="s">
        <v>563</v>
      </c>
      <c r="P1602" t="s">
        <v>563</v>
      </c>
      <c r="Q1602">
        <v>1</v>
      </c>
      <c r="X1602">
        <v>0.08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1</v>
      </c>
      <c r="AE1602">
        <v>2</v>
      </c>
      <c r="AF1602" t="s">
        <v>133</v>
      </c>
      <c r="AG1602">
        <v>0.1</v>
      </c>
      <c r="AH1602">
        <v>2</v>
      </c>
      <c r="AI1602">
        <v>35869951</v>
      </c>
      <c r="AJ1602">
        <v>1650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>
      <c r="A1603">
        <f>ROW(Source!A1603)</f>
        <v>1603</v>
      </c>
      <c r="B1603">
        <v>35869961</v>
      </c>
      <c r="C1603">
        <v>35869949</v>
      </c>
      <c r="D1603">
        <v>29172556</v>
      </c>
      <c r="E1603">
        <v>1</v>
      </c>
      <c r="F1603">
        <v>1</v>
      </c>
      <c r="G1603">
        <v>1</v>
      </c>
      <c r="H1603">
        <v>2</v>
      </c>
      <c r="I1603" t="s">
        <v>564</v>
      </c>
      <c r="J1603" t="s">
        <v>565</v>
      </c>
      <c r="K1603" t="s">
        <v>566</v>
      </c>
      <c r="L1603">
        <v>1368</v>
      </c>
      <c r="N1603">
        <v>1011</v>
      </c>
      <c r="O1603" t="s">
        <v>567</v>
      </c>
      <c r="P1603" t="s">
        <v>567</v>
      </c>
      <c r="Q1603">
        <v>1</v>
      </c>
      <c r="X1603">
        <v>0.08</v>
      </c>
      <c r="Y1603">
        <v>0</v>
      </c>
      <c r="Z1603">
        <v>31.26</v>
      </c>
      <c r="AA1603">
        <v>13.5</v>
      </c>
      <c r="AB1603">
        <v>0</v>
      </c>
      <c r="AC1603">
        <v>0</v>
      </c>
      <c r="AD1603">
        <v>1</v>
      </c>
      <c r="AE1603">
        <v>0</v>
      </c>
      <c r="AF1603" t="s">
        <v>133</v>
      </c>
      <c r="AG1603">
        <v>0.1</v>
      </c>
      <c r="AH1603">
        <v>2</v>
      </c>
      <c r="AI1603">
        <v>35869952</v>
      </c>
      <c r="AJ1603">
        <v>1651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>
      <c r="A1604">
        <f>ROW(Source!A1603)</f>
        <v>1603</v>
      </c>
      <c r="B1604">
        <v>35869962</v>
      </c>
      <c r="C1604">
        <v>35869949</v>
      </c>
      <c r="D1604">
        <v>29174591</v>
      </c>
      <c r="E1604">
        <v>1</v>
      </c>
      <c r="F1604">
        <v>1</v>
      </c>
      <c r="G1604">
        <v>1</v>
      </c>
      <c r="H1604">
        <v>2</v>
      </c>
      <c r="I1604" t="s">
        <v>589</v>
      </c>
      <c r="J1604" t="s">
        <v>590</v>
      </c>
      <c r="K1604" t="s">
        <v>591</v>
      </c>
      <c r="L1604">
        <v>1368</v>
      </c>
      <c r="N1604">
        <v>1011</v>
      </c>
      <c r="O1604" t="s">
        <v>567</v>
      </c>
      <c r="P1604" t="s">
        <v>567</v>
      </c>
      <c r="Q1604">
        <v>1</v>
      </c>
      <c r="X1604">
        <v>0.26</v>
      </c>
      <c r="Y1604">
        <v>0</v>
      </c>
      <c r="Z1604">
        <v>0.95</v>
      </c>
      <c r="AA1604">
        <v>0</v>
      </c>
      <c r="AB1604">
        <v>0</v>
      </c>
      <c r="AC1604">
        <v>0</v>
      </c>
      <c r="AD1604">
        <v>1</v>
      </c>
      <c r="AE1604">
        <v>0</v>
      </c>
      <c r="AF1604" t="s">
        <v>133</v>
      </c>
      <c r="AG1604">
        <v>0.32500000000000001</v>
      </c>
      <c r="AH1604">
        <v>2</v>
      </c>
      <c r="AI1604">
        <v>35869953</v>
      </c>
      <c r="AJ1604">
        <v>1652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>
      <c r="A1605">
        <f>ROW(Source!A1603)</f>
        <v>1603</v>
      </c>
      <c r="B1605">
        <v>35869963</v>
      </c>
      <c r="C1605">
        <v>35869949</v>
      </c>
      <c r="D1605">
        <v>29174913</v>
      </c>
      <c r="E1605">
        <v>1</v>
      </c>
      <c r="F1605">
        <v>1</v>
      </c>
      <c r="G1605">
        <v>1</v>
      </c>
      <c r="H1605">
        <v>2</v>
      </c>
      <c r="I1605" t="s">
        <v>578</v>
      </c>
      <c r="J1605" t="s">
        <v>579</v>
      </c>
      <c r="K1605" t="s">
        <v>580</v>
      </c>
      <c r="L1605">
        <v>1368</v>
      </c>
      <c r="N1605">
        <v>1011</v>
      </c>
      <c r="O1605" t="s">
        <v>567</v>
      </c>
      <c r="P1605" t="s">
        <v>567</v>
      </c>
      <c r="Q1605">
        <v>1</v>
      </c>
      <c r="X1605">
        <v>0.5</v>
      </c>
      <c r="Y1605">
        <v>0</v>
      </c>
      <c r="Z1605">
        <v>87.17</v>
      </c>
      <c r="AA1605">
        <v>11.6</v>
      </c>
      <c r="AB1605">
        <v>0</v>
      </c>
      <c r="AC1605">
        <v>0</v>
      </c>
      <c r="AD1605">
        <v>1</v>
      </c>
      <c r="AE1605">
        <v>0</v>
      </c>
      <c r="AF1605" t="s">
        <v>133</v>
      </c>
      <c r="AG1605">
        <v>0.625</v>
      </c>
      <c r="AH1605">
        <v>2</v>
      </c>
      <c r="AI1605">
        <v>35869954</v>
      </c>
      <c r="AJ1605">
        <v>1653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>
      <c r="A1606">
        <f>ROW(Source!A1603)</f>
        <v>1603</v>
      </c>
      <c r="B1606">
        <v>35869964</v>
      </c>
      <c r="C1606">
        <v>35869949</v>
      </c>
      <c r="D1606">
        <v>29107800</v>
      </c>
      <c r="E1606">
        <v>1</v>
      </c>
      <c r="F1606">
        <v>1</v>
      </c>
      <c r="G1606">
        <v>1</v>
      </c>
      <c r="H1606">
        <v>3</v>
      </c>
      <c r="I1606" t="s">
        <v>592</v>
      </c>
      <c r="J1606" t="s">
        <v>593</v>
      </c>
      <c r="K1606" t="s">
        <v>594</v>
      </c>
      <c r="L1606">
        <v>1346</v>
      </c>
      <c r="N1606">
        <v>1009</v>
      </c>
      <c r="O1606" t="s">
        <v>160</v>
      </c>
      <c r="P1606" t="s">
        <v>160</v>
      </c>
      <c r="Q1606">
        <v>1</v>
      </c>
      <c r="X1606">
        <v>0.2</v>
      </c>
      <c r="Y1606">
        <v>1.81</v>
      </c>
      <c r="Z1606">
        <v>0</v>
      </c>
      <c r="AA1606">
        <v>0</v>
      </c>
      <c r="AB1606">
        <v>0</v>
      </c>
      <c r="AC1606">
        <v>0</v>
      </c>
      <c r="AD1606">
        <v>1</v>
      </c>
      <c r="AE1606">
        <v>0</v>
      </c>
      <c r="AF1606" t="s">
        <v>3</v>
      </c>
      <c r="AG1606">
        <v>0.2</v>
      </c>
      <c r="AH1606">
        <v>2</v>
      </c>
      <c r="AI1606">
        <v>35869955</v>
      </c>
      <c r="AJ1606">
        <v>1654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>
      <c r="A1607">
        <f>ROW(Source!A1603)</f>
        <v>1603</v>
      </c>
      <c r="B1607">
        <v>35869965</v>
      </c>
      <c r="C1607">
        <v>35869949</v>
      </c>
      <c r="D1607">
        <v>29109411</v>
      </c>
      <c r="E1607">
        <v>1</v>
      </c>
      <c r="F1607">
        <v>1</v>
      </c>
      <c r="G1607">
        <v>1</v>
      </c>
      <c r="H1607">
        <v>3</v>
      </c>
      <c r="I1607" t="s">
        <v>595</v>
      </c>
      <c r="J1607" t="s">
        <v>596</v>
      </c>
      <c r="K1607" t="s">
        <v>597</v>
      </c>
      <c r="L1607">
        <v>1346</v>
      </c>
      <c r="N1607">
        <v>1009</v>
      </c>
      <c r="O1607" t="s">
        <v>160</v>
      </c>
      <c r="P1607" t="s">
        <v>160</v>
      </c>
      <c r="Q1607">
        <v>1</v>
      </c>
      <c r="X1607">
        <v>30</v>
      </c>
      <c r="Y1607">
        <v>15.95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 t="s">
        <v>3</v>
      </c>
      <c r="AG1607">
        <v>30</v>
      </c>
      <c r="AH1607">
        <v>2</v>
      </c>
      <c r="AI1607">
        <v>35869956</v>
      </c>
      <c r="AJ1607">
        <v>1655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>
      <c r="A1608">
        <f>ROW(Source!A1603)</f>
        <v>1603</v>
      </c>
      <c r="B1608">
        <v>35869966</v>
      </c>
      <c r="C1608">
        <v>35869949</v>
      </c>
      <c r="D1608">
        <v>29109535</v>
      </c>
      <c r="E1608">
        <v>1</v>
      </c>
      <c r="F1608">
        <v>1</v>
      </c>
      <c r="G1608">
        <v>1</v>
      </c>
      <c r="H1608">
        <v>3</v>
      </c>
      <c r="I1608" t="s">
        <v>287</v>
      </c>
      <c r="J1608" t="s">
        <v>289</v>
      </c>
      <c r="K1608" t="s">
        <v>288</v>
      </c>
      <c r="L1608">
        <v>1327</v>
      </c>
      <c r="N1608">
        <v>1005</v>
      </c>
      <c r="O1608" t="s">
        <v>155</v>
      </c>
      <c r="P1608" t="s">
        <v>155</v>
      </c>
      <c r="Q1608">
        <v>1</v>
      </c>
      <c r="X1608">
        <v>105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 t="s">
        <v>3</v>
      </c>
      <c r="AG1608">
        <v>105</v>
      </c>
      <c r="AH1608">
        <v>2</v>
      </c>
      <c r="AI1608">
        <v>35869957</v>
      </c>
      <c r="AJ1608">
        <v>1656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>
      <c r="A1609">
        <f>ROW(Source!A1603)</f>
        <v>1603</v>
      </c>
      <c r="B1609">
        <v>35869967</v>
      </c>
      <c r="C1609">
        <v>35869949</v>
      </c>
      <c r="D1609">
        <v>29109265</v>
      </c>
      <c r="E1609">
        <v>1</v>
      </c>
      <c r="F1609">
        <v>1</v>
      </c>
      <c r="G1609">
        <v>1</v>
      </c>
      <c r="H1609">
        <v>3</v>
      </c>
      <c r="I1609" t="s">
        <v>290</v>
      </c>
      <c r="J1609" t="s">
        <v>292</v>
      </c>
      <c r="K1609" t="s">
        <v>291</v>
      </c>
      <c r="L1609">
        <v>1348</v>
      </c>
      <c r="N1609">
        <v>1009</v>
      </c>
      <c r="O1609" t="s">
        <v>30</v>
      </c>
      <c r="P1609" t="s">
        <v>30</v>
      </c>
      <c r="Q1609">
        <v>1000</v>
      </c>
      <c r="X1609">
        <v>8.8999999999999999E-3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 t="s">
        <v>3</v>
      </c>
      <c r="AG1609">
        <v>8.8999999999999999E-3</v>
      </c>
      <c r="AH1609">
        <v>2</v>
      </c>
      <c r="AI1609">
        <v>35869958</v>
      </c>
      <c r="AJ1609">
        <v>1657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>
      <c r="A1610">
        <f>ROW(Source!A1606)</f>
        <v>1606</v>
      </c>
      <c r="B1610">
        <v>35869979</v>
      </c>
      <c r="C1610">
        <v>35869970</v>
      </c>
      <c r="D1610">
        <v>18410572</v>
      </c>
      <c r="E1610">
        <v>1</v>
      </c>
      <c r="F1610">
        <v>1</v>
      </c>
      <c r="G1610">
        <v>1</v>
      </c>
      <c r="H1610">
        <v>1</v>
      </c>
      <c r="I1610" t="s">
        <v>598</v>
      </c>
      <c r="J1610" t="s">
        <v>3</v>
      </c>
      <c r="K1610" t="s">
        <v>599</v>
      </c>
      <c r="L1610">
        <v>1369</v>
      </c>
      <c r="N1610">
        <v>1013</v>
      </c>
      <c r="O1610" t="s">
        <v>561</v>
      </c>
      <c r="P1610" t="s">
        <v>561</v>
      </c>
      <c r="Q1610">
        <v>1</v>
      </c>
      <c r="X1610">
        <v>73.14</v>
      </c>
      <c r="Y1610">
        <v>0</v>
      </c>
      <c r="Z1610">
        <v>0</v>
      </c>
      <c r="AA1610">
        <v>0</v>
      </c>
      <c r="AB1610">
        <v>8.74</v>
      </c>
      <c r="AC1610">
        <v>0</v>
      </c>
      <c r="AD1610">
        <v>1</v>
      </c>
      <c r="AE1610">
        <v>1</v>
      </c>
      <c r="AF1610" t="s">
        <v>167</v>
      </c>
      <c r="AG1610">
        <v>84.11099999999999</v>
      </c>
      <c r="AH1610">
        <v>2</v>
      </c>
      <c r="AI1610">
        <v>35869971</v>
      </c>
      <c r="AJ1610">
        <v>1658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>
      <c r="A1611">
        <f>ROW(Source!A1606)</f>
        <v>1606</v>
      </c>
      <c r="B1611">
        <v>35869980</v>
      </c>
      <c r="C1611">
        <v>35869970</v>
      </c>
      <c r="D1611">
        <v>121548</v>
      </c>
      <c r="E1611">
        <v>1</v>
      </c>
      <c r="F1611">
        <v>1</v>
      </c>
      <c r="G1611">
        <v>1</v>
      </c>
      <c r="H1611">
        <v>1</v>
      </c>
      <c r="I1611" t="s">
        <v>35</v>
      </c>
      <c r="J1611" t="s">
        <v>3</v>
      </c>
      <c r="K1611" t="s">
        <v>562</v>
      </c>
      <c r="L1611">
        <v>608254</v>
      </c>
      <c r="N1611">
        <v>1013</v>
      </c>
      <c r="O1611" t="s">
        <v>563</v>
      </c>
      <c r="P1611" t="s">
        <v>563</v>
      </c>
      <c r="Q1611">
        <v>1</v>
      </c>
      <c r="X1611">
        <v>1.37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1</v>
      </c>
      <c r="AE1611">
        <v>2</v>
      </c>
      <c r="AF1611" t="s">
        <v>133</v>
      </c>
      <c r="AG1611">
        <v>1.7125000000000001</v>
      </c>
      <c r="AH1611">
        <v>2</v>
      </c>
      <c r="AI1611">
        <v>35869972</v>
      </c>
      <c r="AJ1611">
        <v>1659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>
      <c r="A1612">
        <f>ROW(Source!A1606)</f>
        <v>1606</v>
      </c>
      <c r="B1612">
        <v>35869981</v>
      </c>
      <c r="C1612">
        <v>35869970</v>
      </c>
      <c r="D1612">
        <v>29172379</v>
      </c>
      <c r="E1612">
        <v>1</v>
      </c>
      <c r="F1612">
        <v>1</v>
      </c>
      <c r="G1612">
        <v>1</v>
      </c>
      <c r="H1612">
        <v>2</v>
      </c>
      <c r="I1612" t="s">
        <v>600</v>
      </c>
      <c r="J1612" t="s">
        <v>601</v>
      </c>
      <c r="K1612" t="s">
        <v>602</v>
      </c>
      <c r="L1612">
        <v>1368</v>
      </c>
      <c r="N1612">
        <v>1011</v>
      </c>
      <c r="O1612" t="s">
        <v>567</v>
      </c>
      <c r="P1612" t="s">
        <v>567</v>
      </c>
      <c r="Q1612">
        <v>1</v>
      </c>
      <c r="X1612">
        <v>1.37</v>
      </c>
      <c r="Y1612">
        <v>0</v>
      </c>
      <c r="Z1612">
        <v>112</v>
      </c>
      <c r="AA1612">
        <v>13.5</v>
      </c>
      <c r="AB1612">
        <v>0</v>
      </c>
      <c r="AC1612">
        <v>0</v>
      </c>
      <c r="AD1612">
        <v>1</v>
      </c>
      <c r="AE1612">
        <v>0</v>
      </c>
      <c r="AF1612" t="s">
        <v>133</v>
      </c>
      <c r="AG1612">
        <v>1.7125000000000001</v>
      </c>
      <c r="AH1612">
        <v>2</v>
      </c>
      <c r="AI1612">
        <v>35869973</v>
      </c>
      <c r="AJ1612">
        <v>1660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>
      <c r="A1613">
        <f>ROW(Source!A1606)</f>
        <v>1606</v>
      </c>
      <c r="B1613">
        <v>35869982</v>
      </c>
      <c r="C1613">
        <v>35869970</v>
      </c>
      <c r="D1613">
        <v>29174913</v>
      </c>
      <c r="E1613">
        <v>1</v>
      </c>
      <c r="F1613">
        <v>1</v>
      </c>
      <c r="G1613">
        <v>1</v>
      </c>
      <c r="H1613">
        <v>2</v>
      </c>
      <c r="I1613" t="s">
        <v>578</v>
      </c>
      <c r="J1613" t="s">
        <v>579</v>
      </c>
      <c r="K1613" t="s">
        <v>580</v>
      </c>
      <c r="L1613">
        <v>1368</v>
      </c>
      <c r="N1613">
        <v>1011</v>
      </c>
      <c r="O1613" t="s">
        <v>567</v>
      </c>
      <c r="P1613" t="s">
        <v>567</v>
      </c>
      <c r="Q1613">
        <v>1</v>
      </c>
      <c r="X1613">
        <v>2.06</v>
      </c>
      <c r="Y1613">
        <v>0</v>
      </c>
      <c r="Z1613">
        <v>87.17</v>
      </c>
      <c r="AA1613">
        <v>11.6</v>
      </c>
      <c r="AB1613">
        <v>0</v>
      </c>
      <c r="AC1613">
        <v>0</v>
      </c>
      <c r="AD1613">
        <v>1</v>
      </c>
      <c r="AE1613">
        <v>0</v>
      </c>
      <c r="AF1613" t="s">
        <v>133</v>
      </c>
      <c r="AG1613">
        <v>2.5750000000000002</v>
      </c>
      <c r="AH1613">
        <v>2</v>
      </c>
      <c r="AI1613">
        <v>35869974</v>
      </c>
      <c r="AJ1613">
        <v>1661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>
      <c r="A1614">
        <f>ROW(Source!A1606)</f>
        <v>1606</v>
      </c>
      <c r="B1614">
        <v>35869983</v>
      </c>
      <c r="C1614">
        <v>35869970</v>
      </c>
      <c r="D1614">
        <v>29114332</v>
      </c>
      <c r="E1614">
        <v>1</v>
      </c>
      <c r="F1614">
        <v>1</v>
      </c>
      <c r="G1614">
        <v>1</v>
      </c>
      <c r="H1614">
        <v>3</v>
      </c>
      <c r="I1614" t="s">
        <v>603</v>
      </c>
      <c r="J1614" t="s">
        <v>604</v>
      </c>
      <c r="K1614" t="s">
        <v>605</v>
      </c>
      <c r="L1614">
        <v>1348</v>
      </c>
      <c r="N1614">
        <v>1009</v>
      </c>
      <c r="O1614" t="s">
        <v>30</v>
      </c>
      <c r="P1614" t="s">
        <v>30</v>
      </c>
      <c r="Q1614">
        <v>1000</v>
      </c>
      <c r="X1614">
        <v>3.3999999999999998E-3</v>
      </c>
      <c r="Y1614">
        <v>11978</v>
      </c>
      <c r="Z1614">
        <v>0</v>
      </c>
      <c r="AA1614">
        <v>0</v>
      </c>
      <c r="AB1614">
        <v>0</v>
      </c>
      <c r="AC1614">
        <v>0</v>
      </c>
      <c r="AD1614">
        <v>1</v>
      </c>
      <c r="AE1614">
        <v>0</v>
      </c>
      <c r="AF1614" t="s">
        <v>3</v>
      </c>
      <c r="AG1614">
        <v>3.3999999999999998E-3</v>
      </c>
      <c r="AH1614">
        <v>2</v>
      </c>
      <c r="AI1614">
        <v>35869976</v>
      </c>
      <c r="AJ1614">
        <v>1663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>
      <c r="A1615">
        <f>ROW(Source!A1606)</f>
        <v>1606</v>
      </c>
      <c r="B1615">
        <v>35869984</v>
      </c>
      <c r="C1615">
        <v>35869970</v>
      </c>
      <c r="D1615">
        <v>29114830</v>
      </c>
      <c r="E1615">
        <v>1</v>
      </c>
      <c r="F1615">
        <v>1</v>
      </c>
      <c r="G1615">
        <v>1</v>
      </c>
      <c r="H1615">
        <v>3</v>
      </c>
      <c r="I1615" t="s">
        <v>377</v>
      </c>
      <c r="J1615" t="s">
        <v>379</v>
      </c>
      <c r="K1615" t="s">
        <v>378</v>
      </c>
      <c r="L1615">
        <v>1035</v>
      </c>
      <c r="N1615">
        <v>1013</v>
      </c>
      <c r="O1615" t="s">
        <v>170</v>
      </c>
      <c r="P1615" t="s">
        <v>170</v>
      </c>
      <c r="Q1615">
        <v>1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1</v>
      </c>
      <c r="AD1615">
        <v>0</v>
      </c>
      <c r="AE1615">
        <v>0</v>
      </c>
      <c r="AF1615" t="s">
        <v>3</v>
      </c>
      <c r="AG1615">
        <v>0</v>
      </c>
      <c r="AH1615">
        <v>3</v>
      </c>
      <c r="AI1615">
        <v>-1</v>
      </c>
      <c r="AJ1615" t="s">
        <v>3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>
      <c r="A1616">
        <f>ROW(Source!A1606)</f>
        <v>1606</v>
      </c>
      <c r="B1616">
        <v>35869985</v>
      </c>
      <c r="C1616">
        <v>35869970</v>
      </c>
      <c r="D1616">
        <v>29130561</v>
      </c>
      <c r="E1616">
        <v>1</v>
      </c>
      <c r="F1616">
        <v>1</v>
      </c>
      <c r="G1616">
        <v>1</v>
      </c>
      <c r="H1616">
        <v>3</v>
      </c>
      <c r="I1616" t="s">
        <v>177</v>
      </c>
      <c r="J1616" t="s">
        <v>179</v>
      </c>
      <c r="K1616" t="s">
        <v>178</v>
      </c>
      <c r="L1616">
        <v>1327</v>
      </c>
      <c r="N1616">
        <v>1005</v>
      </c>
      <c r="O1616" t="s">
        <v>155</v>
      </c>
      <c r="P1616" t="s">
        <v>155</v>
      </c>
      <c r="Q1616">
        <v>1</v>
      </c>
      <c r="X1616">
        <v>100</v>
      </c>
      <c r="Y1616">
        <v>207</v>
      </c>
      <c r="Z1616">
        <v>0</v>
      </c>
      <c r="AA1616">
        <v>0</v>
      </c>
      <c r="AB1616">
        <v>0</v>
      </c>
      <c r="AC1616">
        <v>0</v>
      </c>
      <c r="AD1616">
        <v>1</v>
      </c>
      <c r="AE1616">
        <v>0</v>
      </c>
      <c r="AF1616" t="s">
        <v>3</v>
      </c>
      <c r="AG1616">
        <v>100</v>
      </c>
      <c r="AH1616">
        <v>2</v>
      </c>
      <c r="AI1616">
        <v>35869977</v>
      </c>
      <c r="AJ1616">
        <v>1664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>
      <c r="A1617">
        <f>ROW(Source!A1610)</f>
        <v>1610</v>
      </c>
      <c r="B1617">
        <v>35869994</v>
      </c>
      <c r="C1617">
        <v>35869989</v>
      </c>
      <c r="D1617">
        <v>18408291</v>
      </c>
      <c r="E1617">
        <v>1</v>
      </c>
      <c r="F1617">
        <v>1</v>
      </c>
      <c r="G1617">
        <v>1</v>
      </c>
      <c r="H1617">
        <v>1</v>
      </c>
      <c r="I1617" t="s">
        <v>606</v>
      </c>
      <c r="J1617" t="s">
        <v>3</v>
      </c>
      <c r="K1617" t="s">
        <v>607</v>
      </c>
      <c r="L1617">
        <v>1369</v>
      </c>
      <c r="N1617">
        <v>1013</v>
      </c>
      <c r="O1617" t="s">
        <v>561</v>
      </c>
      <c r="P1617" t="s">
        <v>561</v>
      </c>
      <c r="Q1617">
        <v>1</v>
      </c>
      <c r="X1617">
        <v>7.82</v>
      </c>
      <c r="Y1617">
        <v>0</v>
      </c>
      <c r="Z1617">
        <v>0</v>
      </c>
      <c r="AA1617">
        <v>0</v>
      </c>
      <c r="AB1617">
        <v>260.95999999999998</v>
      </c>
      <c r="AC1617">
        <v>0</v>
      </c>
      <c r="AD1617">
        <v>1</v>
      </c>
      <c r="AE1617">
        <v>1</v>
      </c>
      <c r="AF1617" t="s">
        <v>134</v>
      </c>
      <c r="AG1617">
        <v>8.9930000000000003</v>
      </c>
      <c r="AH1617">
        <v>2</v>
      </c>
      <c r="AI1617">
        <v>35869990</v>
      </c>
      <c r="AJ1617">
        <v>1666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>
      <c r="A1618">
        <f>ROW(Source!A1610)</f>
        <v>1610</v>
      </c>
      <c r="B1618">
        <v>35869995</v>
      </c>
      <c r="C1618">
        <v>35869989</v>
      </c>
      <c r="D1618">
        <v>29174913</v>
      </c>
      <c r="E1618">
        <v>1</v>
      </c>
      <c r="F1618">
        <v>1</v>
      </c>
      <c r="G1618">
        <v>1</v>
      </c>
      <c r="H1618">
        <v>2</v>
      </c>
      <c r="I1618" t="s">
        <v>578</v>
      </c>
      <c r="J1618" t="s">
        <v>579</v>
      </c>
      <c r="K1618" t="s">
        <v>580</v>
      </c>
      <c r="L1618">
        <v>1368</v>
      </c>
      <c r="N1618">
        <v>1011</v>
      </c>
      <c r="O1618" t="s">
        <v>567</v>
      </c>
      <c r="P1618" t="s">
        <v>567</v>
      </c>
      <c r="Q1618">
        <v>1</v>
      </c>
      <c r="X1618">
        <v>0.04</v>
      </c>
      <c r="Y1618">
        <v>0</v>
      </c>
      <c r="Z1618">
        <v>87.17</v>
      </c>
      <c r="AA1618">
        <v>11.6</v>
      </c>
      <c r="AB1618">
        <v>0</v>
      </c>
      <c r="AC1618">
        <v>0</v>
      </c>
      <c r="AD1618">
        <v>1</v>
      </c>
      <c r="AE1618">
        <v>0</v>
      </c>
      <c r="AF1618" t="s">
        <v>133</v>
      </c>
      <c r="AG1618">
        <v>0.05</v>
      </c>
      <c r="AH1618">
        <v>2</v>
      </c>
      <c r="AI1618">
        <v>35869991</v>
      </c>
      <c r="AJ1618">
        <v>1667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>
      <c r="A1619">
        <f>ROW(Source!A1610)</f>
        <v>1610</v>
      </c>
      <c r="B1619">
        <v>35869996</v>
      </c>
      <c r="C1619">
        <v>35869989</v>
      </c>
      <c r="D1619">
        <v>29114332</v>
      </c>
      <c r="E1619">
        <v>1</v>
      </c>
      <c r="F1619">
        <v>1</v>
      </c>
      <c r="G1619">
        <v>1</v>
      </c>
      <c r="H1619">
        <v>3</v>
      </c>
      <c r="I1619" t="s">
        <v>603</v>
      </c>
      <c r="J1619" t="s">
        <v>604</v>
      </c>
      <c r="K1619" t="s">
        <v>605</v>
      </c>
      <c r="L1619">
        <v>1348</v>
      </c>
      <c r="N1619">
        <v>1009</v>
      </c>
      <c r="O1619" t="s">
        <v>30</v>
      </c>
      <c r="P1619" t="s">
        <v>30</v>
      </c>
      <c r="Q1619">
        <v>1000</v>
      </c>
      <c r="X1619">
        <v>7.1000000000000002E-4</v>
      </c>
      <c r="Y1619">
        <v>11978</v>
      </c>
      <c r="Z1619">
        <v>0</v>
      </c>
      <c r="AA1619">
        <v>0</v>
      </c>
      <c r="AB1619">
        <v>0</v>
      </c>
      <c r="AC1619">
        <v>0</v>
      </c>
      <c r="AD1619">
        <v>1</v>
      </c>
      <c r="AE1619">
        <v>0</v>
      </c>
      <c r="AF1619" t="s">
        <v>3</v>
      </c>
      <c r="AG1619">
        <v>7.1000000000000002E-4</v>
      </c>
      <c r="AH1619">
        <v>2</v>
      </c>
      <c r="AI1619">
        <v>35869992</v>
      </c>
      <c r="AJ1619">
        <v>1668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>
      <c r="A1620">
        <f>ROW(Source!A1610)</f>
        <v>1610</v>
      </c>
      <c r="B1620">
        <v>35869997</v>
      </c>
      <c r="C1620">
        <v>35869989</v>
      </c>
      <c r="D1620">
        <v>29131015</v>
      </c>
      <c r="E1620">
        <v>1</v>
      </c>
      <c r="F1620">
        <v>1</v>
      </c>
      <c r="G1620">
        <v>1</v>
      </c>
      <c r="H1620">
        <v>3</v>
      </c>
      <c r="I1620" t="s">
        <v>608</v>
      </c>
      <c r="J1620" t="s">
        <v>609</v>
      </c>
      <c r="K1620" t="s">
        <v>610</v>
      </c>
      <c r="L1620">
        <v>1301</v>
      </c>
      <c r="N1620">
        <v>1003</v>
      </c>
      <c r="O1620" t="s">
        <v>142</v>
      </c>
      <c r="P1620" t="s">
        <v>142</v>
      </c>
      <c r="Q1620">
        <v>1</v>
      </c>
      <c r="X1620">
        <v>112</v>
      </c>
      <c r="Y1620">
        <v>3.93</v>
      </c>
      <c r="Z1620">
        <v>0</v>
      </c>
      <c r="AA1620">
        <v>0</v>
      </c>
      <c r="AB1620">
        <v>0</v>
      </c>
      <c r="AC1620">
        <v>0</v>
      </c>
      <c r="AD1620">
        <v>1</v>
      </c>
      <c r="AE1620">
        <v>0</v>
      </c>
      <c r="AF1620" t="s">
        <v>3</v>
      </c>
      <c r="AG1620">
        <v>112</v>
      </c>
      <c r="AH1620">
        <v>2</v>
      </c>
      <c r="AI1620">
        <v>35869993</v>
      </c>
      <c r="AJ1620">
        <v>1669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>
      <c r="A1621">
        <f>ROW(Source!A1611)</f>
        <v>1611</v>
      </c>
      <c r="B1621">
        <v>35870012</v>
      </c>
      <c r="C1621">
        <v>35869998</v>
      </c>
      <c r="D1621">
        <v>18407150</v>
      </c>
      <c r="E1621">
        <v>1</v>
      </c>
      <c r="F1621">
        <v>1</v>
      </c>
      <c r="G1621">
        <v>1</v>
      </c>
      <c r="H1621">
        <v>1</v>
      </c>
      <c r="I1621" t="s">
        <v>576</v>
      </c>
      <c r="J1621" t="s">
        <v>3</v>
      </c>
      <c r="K1621" t="s">
        <v>577</v>
      </c>
      <c r="L1621">
        <v>1369</v>
      </c>
      <c r="N1621">
        <v>1013</v>
      </c>
      <c r="O1621" t="s">
        <v>561</v>
      </c>
      <c r="P1621" t="s">
        <v>561</v>
      </c>
      <c r="Q1621">
        <v>1</v>
      </c>
      <c r="X1621">
        <v>44.7</v>
      </c>
      <c r="Y1621">
        <v>0</v>
      </c>
      <c r="Z1621">
        <v>0</v>
      </c>
      <c r="AA1621">
        <v>0</v>
      </c>
      <c r="AB1621">
        <v>272.45</v>
      </c>
      <c r="AC1621">
        <v>0</v>
      </c>
      <c r="AD1621">
        <v>1</v>
      </c>
      <c r="AE1621">
        <v>1</v>
      </c>
      <c r="AF1621" t="s">
        <v>134</v>
      </c>
      <c r="AG1621">
        <v>51.405000000000001</v>
      </c>
      <c r="AH1621">
        <v>2</v>
      </c>
      <c r="AI1621">
        <v>35869999</v>
      </c>
      <c r="AJ1621">
        <v>1670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>
      <c r="A1622">
        <f>ROW(Source!A1611)</f>
        <v>1611</v>
      </c>
      <c r="B1622">
        <v>35870013</v>
      </c>
      <c r="C1622">
        <v>35869998</v>
      </c>
      <c r="D1622">
        <v>121548</v>
      </c>
      <c r="E1622">
        <v>1</v>
      </c>
      <c r="F1622">
        <v>1</v>
      </c>
      <c r="G1622">
        <v>1</v>
      </c>
      <c r="H1622">
        <v>1</v>
      </c>
      <c r="I1622" t="s">
        <v>35</v>
      </c>
      <c r="J1622" t="s">
        <v>3</v>
      </c>
      <c r="K1622" t="s">
        <v>562</v>
      </c>
      <c r="L1622">
        <v>608254</v>
      </c>
      <c r="N1622">
        <v>1013</v>
      </c>
      <c r="O1622" t="s">
        <v>563</v>
      </c>
      <c r="P1622" t="s">
        <v>563</v>
      </c>
      <c r="Q1622">
        <v>1</v>
      </c>
      <c r="X1622">
        <v>0.14000000000000001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2</v>
      </c>
      <c r="AF1622" t="s">
        <v>133</v>
      </c>
      <c r="AG1622">
        <v>0.17500000000000002</v>
      </c>
      <c r="AH1622">
        <v>2</v>
      </c>
      <c r="AI1622">
        <v>35870000</v>
      </c>
      <c r="AJ1622">
        <v>1671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  <row r="1623" spans="1:44">
      <c r="A1623">
        <f>ROW(Source!A1611)</f>
        <v>1611</v>
      </c>
      <c r="B1623">
        <v>35870014</v>
      </c>
      <c r="C1623">
        <v>35869998</v>
      </c>
      <c r="D1623">
        <v>29172479</v>
      </c>
      <c r="E1623">
        <v>1</v>
      </c>
      <c r="F1623">
        <v>1</v>
      </c>
      <c r="G1623">
        <v>1</v>
      </c>
      <c r="H1623">
        <v>2</v>
      </c>
      <c r="I1623" t="s">
        <v>786</v>
      </c>
      <c r="J1623" t="s">
        <v>787</v>
      </c>
      <c r="K1623" t="s">
        <v>788</v>
      </c>
      <c r="L1623">
        <v>1368</v>
      </c>
      <c r="N1623">
        <v>1011</v>
      </c>
      <c r="O1623" t="s">
        <v>567</v>
      </c>
      <c r="P1623" t="s">
        <v>567</v>
      </c>
      <c r="Q1623">
        <v>1</v>
      </c>
      <c r="X1623">
        <v>0.14000000000000001</v>
      </c>
      <c r="Y1623">
        <v>0</v>
      </c>
      <c r="Z1623">
        <v>99.89</v>
      </c>
      <c r="AA1623">
        <v>10.06</v>
      </c>
      <c r="AB1623">
        <v>0</v>
      </c>
      <c r="AC1623">
        <v>0</v>
      </c>
      <c r="AD1623">
        <v>1</v>
      </c>
      <c r="AE1623">
        <v>0</v>
      </c>
      <c r="AF1623" t="s">
        <v>133</v>
      </c>
      <c r="AG1623">
        <v>0.17500000000000002</v>
      </c>
      <c r="AH1623">
        <v>2</v>
      </c>
      <c r="AI1623">
        <v>35870001</v>
      </c>
      <c r="AJ1623">
        <v>1672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</row>
    <row r="1624" spans="1:44">
      <c r="A1624">
        <f>ROW(Source!A1611)</f>
        <v>1611</v>
      </c>
      <c r="B1624">
        <v>35870015</v>
      </c>
      <c r="C1624">
        <v>35869998</v>
      </c>
      <c r="D1624">
        <v>29174591</v>
      </c>
      <c r="E1624">
        <v>1</v>
      </c>
      <c r="F1624">
        <v>1</v>
      </c>
      <c r="G1624">
        <v>1</v>
      </c>
      <c r="H1624">
        <v>2</v>
      </c>
      <c r="I1624" t="s">
        <v>589</v>
      </c>
      <c r="J1624" t="s">
        <v>590</v>
      </c>
      <c r="K1624" t="s">
        <v>591</v>
      </c>
      <c r="L1624">
        <v>1368</v>
      </c>
      <c r="N1624">
        <v>1011</v>
      </c>
      <c r="O1624" t="s">
        <v>567</v>
      </c>
      <c r="P1624" t="s">
        <v>567</v>
      </c>
      <c r="Q1624">
        <v>1</v>
      </c>
      <c r="X1624">
        <v>0.45</v>
      </c>
      <c r="Y1624">
        <v>0</v>
      </c>
      <c r="Z1624">
        <v>0.95</v>
      </c>
      <c r="AA1624">
        <v>0</v>
      </c>
      <c r="AB1624">
        <v>0</v>
      </c>
      <c r="AC1624">
        <v>0</v>
      </c>
      <c r="AD1624">
        <v>1</v>
      </c>
      <c r="AE1624">
        <v>0</v>
      </c>
      <c r="AF1624" t="s">
        <v>133</v>
      </c>
      <c r="AG1624">
        <v>0.5625</v>
      </c>
      <c r="AH1624">
        <v>2</v>
      </c>
      <c r="AI1624">
        <v>35870002</v>
      </c>
      <c r="AJ1624">
        <v>1673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</row>
    <row r="1625" spans="1:44">
      <c r="A1625">
        <f>ROW(Source!A1611)</f>
        <v>1611</v>
      </c>
      <c r="B1625">
        <v>35870016</v>
      </c>
      <c r="C1625">
        <v>35869998</v>
      </c>
      <c r="D1625">
        <v>29174913</v>
      </c>
      <c r="E1625">
        <v>1</v>
      </c>
      <c r="F1625">
        <v>1</v>
      </c>
      <c r="G1625">
        <v>1</v>
      </c>
      <c r="H1625">
        <v>2</v>
      </c>
      <c r="I1625" t="s">
        <v>578</v>
      </c>
      <c r="J1625" t="s">
        <v>579</v>
      </c>
      <c r="K1625" t="s">
        <v>580</v>
      </c>
      <c r="L1625">
        <v>1368</v>
      </c>
      <c r="N1625">
        <v>1011</v>
      </c>
      <c r="O1625" t="s">
        <v>567</v>
      </c>
      <c r="P1625" t="s">
        <v>567</v>
      </c>
      <c r="Q1625">
        <v>1</v>
      </c>
      <c r="X1625">
        <v>0.48</v>
      </c>
      <c r="Y1625">
        <v>0</v>
      </c>
      <c r="Z1625">
        <v>87.17</v>
      </c>
      <c r="AA1625">
        <v>11.6</v>
      </c>
      <c r="AB1625">
        <v>0</v>
      </c>
      <c r="AC1625">
        <v>0</v>
      </c>
      <c r="AD1625">
        <v>1</v>
      </c>
      <c r="AE1625">
        <v>0</v>
      </c>
      <c r="AF1625" t="s">
        <v>133</v>
      </c>
      <c r="AG1625">
        <v>0.6</v>
      </c>
      <c r="AH1625">
        <v>2</v>
      </c>
      <c r="AI1625">
        <v>35870003</v>
      </c>
      <c r="AJ1625">
        <v>1674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</row>
    <row r="1626" spans="1:44">
      <c r="A1626">
        <f>ROW(Source!A1611)</f>
        <v>1611</v>
      </c>
      <c r="B1626">
        <v>35870017</v>
      </c>
      <c r="C1626">
        <v>35869998</v>
      </c>
      <c r="D1626">
        <v>29114340</v>
      </c>
      <c r="E1626">
        <v>1</v>
      </c>
      <c r="F1626">
        <v>1</v>
      </c>
      <c r="G1626">
        <v>1</v>
      </c>
      <c r="H1626">
        <v>3</v>
      </c>
      <c r="I1626" t="s">
        <v>789</v>
      </c>
      <c r="J1626" t="s">
        <v>790</v>
      </c>
      <c r="K1626" t="s">
        <v>791</v>
      </c>
      <c r="L1626">
        <v>1348</v>
      </c>
      <c r="N1626">
        <v>1009</v>
      </c>
      <c r="O1626" t="s">
        <v>30</v>
      </c>
      <c r="P1626" t="s">
        <v>30</v>
      </c>
      <c r="Q1626">
        <v>1000</v>
      </c>
      <c r="X1626">
        <v>1.6000000000000001E-3</v>
      </c>
      <c r="Y1626">
        <v>8475</v>
      </c>
      <c r="Z1626">
        <v>0</v>
      </c>
      <c r="AA1626">
        <v>0</v>
      </c>
      <c r="AB1626">
        <v>0</v>
      </c>
      <c r="AC1626">
        <v>0</v>
      </c>
      <c r="AD1626">
        <v>1</v>
      </c>
      <c r="AE1626">
        <v>0</v>
      </c>
      <c r="AF1626" t="s">
        <v>3</v>
      </c>
      <c r="AG1626">
        <v>1.6000000000000001E-3</v>
      </c>
      <c r="AH1626">
        <v>2</v>
      </c>
      <c r="AI1626">
        <v>35870004</v>
      </c>
      <c r="AJ1626">
        <v>1675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</row>
    <row r="1627" spans="1:44">
      <c r="A1627">
        <f>ROW(Source!A1611)</f>
        <v>1611</v>
      </c>
      <c r="B1627">
        <v>35870018</v>
      </c>
      <c r="C1627">
        <v>35869998</v>
      </c>
      <c r="D1627">
        <v>29109162</v>
      </c>
      <c r="E1627">
        <v>1</v>
      </c>
      <c r="F1627">
        <v>1</v>
      </c>
      <c r="G1627">
        <v>1</v>
      </c>
      <c r="H1627">
        <v>3</v>
      </c>
      <c r="I1627" t="s">
        <v>611</v>
      </c>
      <c r="J1627" t="s">
        <v>612</v>
      </c>
      <c r="K1627" t="s">
        <v>613</v>
      </c>
      <c r="L1627">
        <v>1327</v>
      </c>
      <c r="N1627">
        <v>1005</v>
      </c>
      <c r="O1627" t="s">
        <v>155</v>
      </c>
      <c r="P1627" t="s">
        <v>155</v>
      </c>
      <c r="Q1627">
        <v>1</v>
      </c>
      <c r="X1627">
        <v>23</v>
      </c>
      <c r="Y1627">
        <v>5.71</v>
      </c>
      <c r="Z1627">
        <v>0</v>
      </c>
      <c r="AA1627">
        <v>0</v>
      </c>
      <c r="AB1627">
        <v>0</v>
      </c>
      <c r="AC1627">
        <v>0</v>
      </c>
      <c r="AD1627">
        <v>1</v>
      </c>
      <c r="AE1627">
        <v>0</v>
      </c>
      <c r="AF1627" t="s">
        <v>3</v>
      </c>
      <c r="AG1627">
        <v>23</v>
      </c>
      <c r="AH1627">
        <v>2</v>
      </c>
      <c r="AI1627">
        <v>35870005</v>
      </c>
      <c r="AJ1627">
        <v>1676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>
      <c r="A1628">
        <f>ROW(Source!A1611)</f>
        <v>1611</v>
      </c>
      <c r="B1628">
        <v>35870019</v>
      </c>
      <c r="C1628">
        <v>35869998</v>
      </c>
      <c r="D1628">
        <v>29107615</v>
      </c>
      <c r="E1628">
        <v>1</v>
      </c>
      <c r="F1628">
        <v>1</v>
      </c>
      <c r="G1628">
        <v>1</v>
      </c>
      <c r="H1628">
        <v>3</v>
      </c>
      <c r="I1628" t="s">
        <v>792</v>
      </c>
      <c r="J1628" t="s">
        <v>793</v>
      </c>
      <c r="K1628" t="s">
        <v>794</v>
      </c>
      <c r="L1628">
        <v>1348</v>
      </c>
      <c r="N1628">
        <v>1009</v>
      </c>
      <c r="O1628" t="s">
        <v>30</v>
      </c>
      <c r="P1628" t="s">
        <v>30</v>
      </c>
      <c r="Q1628">
        <v>1000</v>
      </c>
      <c r="X1628">
        <v>3.3999999999999998E-3</v>
      </c>
      <c r="Y1628">
        <v>19100</v>
      </c>
      <c r="Z1628">
        <v>0</v>
      </c>
      <c r="AA1628">
        <v>0</v>
      </c>
      <c r="AB1628">
        <v>0</v>
      </c>
      <c r="AC1628">
        <v>0</v>
      </c>
      <c r="AD1628">
        <v>1</v>
      </c>
      <c r="AE1628">
        <v>0</v>
      </c>
      <c r="AF1628" t="s">
        <v>3</v>
      </c>
      <c r="AG1628">
        <v>3.3999999999999998E-3</v>
      </c>
      <c r="AH1628">
        <v>2</v>
      </c>
      <c r="AI1628">
        <v>35870006</v>
      </c>
      <c r="AJ1628">
        <v>1677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</row>
    <row r="1629" spans="1:44">
      <c r="A1629">
        <f>ROW(Source!A1611)</f>
        <v>1611</v>
      </c>
      <c r="B1629">
        <v>35870020</v>
      </c>
      <c r="C1629">
        <v>35869998</v>
      </c>
      <c r="D1629">
        <v>29115662</v>
      </c>
      <c r="E1629">
        <v>1</v>
      </c>
      <c r="F1629">
        <v>1</v>
      </c>
      <c r="G1629">
        <v>1</v>
      </c>
      <c r="H1629">
        <v>3</v>
      </c>
      <c r="I1629" t="s">
        <v>795</v>
      </c>
      <c r="J1629" t="s">
        <v>796</v>
      </c>
      <c r="K1629" t="s">
        <v>797</v>
      </c>
      <c r="L1629">
        <v>1339</v>
      </c>
      <c r="N1629">
        <v>1007</v>
      </c>
      <c r="O1629" t="s">
        <v>617</v>
      </c>
      <c r="P1629" t="s">
        <v>617</v>
      </c>
      <c r="Q1629">
        <v>1</v>
      </c>
      <c r="X1629">
        <v>0.24</v>
      </c>
      <c r="Y1629">
        <v>1045</v>
      </c>
      <c r="Z1629">
        <v>0</v>
      </c>
      <c r="AA1629">
        <v>0</v>
      </c>
      <c r="AB1629">
        <v>0</v>
      </c>
      <c r="AC1629">
        <v>0</v>
      </c>
      <c r="AD1629">
        <v>1</v>
      </c>
      <c r="AE1629">
        <v>0</v>
      </c>
      <c r="AF1629" t="s">
        <v>3</v>
      </c>
      <c r="AG1629">
        <v>0.24</v>
      </c>
      <c r="AH1629">
        <v>2</v>
      </c>
      <c r="AI1629">
        <v>35870007</v>
      </c>
      <c r="AJ1629">
        <v>1678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</row>
    <row r="1630" spans="1:44">
      <c r="A1630">
        <f>ROW(Source!A1611)</f>
        <v>1611</v>
      </c>
      <c r="B1630">
        <v>35870021</v>
      </c>
      <c r="C1630">
        <v>35869998</v>
      </c>
      <c r="D1630">
        <v>29131086</v>
      </c>
      <c r="E1630">
        <v>1</v>
      </c>
      <c r="F1630">
        <v>1</v>
      </c>
      <c r="G1630">
        <v>1</v>
      </c>
      <c r="H1630">
        <v>3</v>
      </c>
      <c r="I1630" t="s">
        <v>614</v>
      </c>
      <c r="J1630" t="s">
        <v>615</v>
      </c>
      <c r="K1630" t="s">
        <v>616</v>
      </c>
      <c r="L1630">
        <v>1339</v>
      </c>
      <c r="N1630">
        <v>1007</v>
      </c>
      <c r="O1630" t="s">
        <v>617</v>
      </c>
      <c r="P1630" t="s">
        <v>617</v>
      </c>
      <c r="Q1630">
        <v>1</v>
      </c>
      <c r="X1630">
        <v>1.18</v>
      </c>
      <c r="Y1630">
        <v>1970.01</v>
      </c>
      <c r="Z1630">
        <v>0</v>
      </c>
      <c r="AA1630">
        <v>0</v>
      </c>
      <c r="AB1630">
        <v>0</v>
      </c>
      <c r="AC1630">
        <v>0</v>
      </c>
      <c r="AD1630">
        <v>1</v>
      </c>
      <c r="AE1630">
        <v>0</v>
      </c>
      <c r="AF1630" t="s">
        <v>3</v>
      </c>
      <c r="AG1630">
        <v>1.18</v>
      </c>
      <c r="AH1630">
        <v>2</v>
      </c>
      <c r="AI1630">
        <v>35870008</v>
      </c>
      <c r="AJ1630">
        <v>1679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>
      <c r="A1631">
        <f>ROW(Source!A1611)</f>
        <v>1611</v>
      </c>
      <c r="B1631">
        <v>35870022</v>
      </c>
      <c r="C1631">
        <v>35869998</v>
      </c>
      <c r="D1631">
        <v>29145153</v>
      </c>
      <c r="E1631">
        <v>1</v>
      </c>
      <c r="F1631">
        <v>1</v>
      </c>
      <c r="G1631">
        <v>1</v>
      </c>
      <c r="H1631">
        <v>3</v>
      </c>
      <c r="I1631" t="s">
        <v>798</v>
      </c>
      <c r="J1631" t="s">
        <v>799</v>
      </c>
      <c r="K1631" t="s">
        <v>800</v>
      </c>
      <c r="L1631">
        <v>1339</v>
      </c>
      <c r="N1631">
        <v>1007</v>
      </c>
      <c r="O1631" t="s">
        <v>617</v>
      </c>
      <c r="P1631" t="s">
        <v>617</v>
      </c>
      <c r="Q1631">
        <v>1</v>
      </c>
      <c r="X1631">
        <v>0.28000000000000003</v>
      </c>
      <c r="Y1631">
        <v>426.15</v>
      </c>
      <c r="Z1631">
        <v>0</v>
      </c>
      <c r="AA1631">
        <v>0</v>
      </c>
      <c r="AB1631">
        <v>0</v>
      </c>
      <c r="AC1631">
        <v>0</v>
      </c>
      <c r="AD1631">
        <v>1</v>
      </c>
      <c r="AE1631">
        <v>0</v>
      </c>
      <c r="AF1631" t="s">
        <v>3</v>
      </c>
      <c r="AG1631">
        <v>0.28000000000000003</v>
      </c>
      <c r="AH1631">
        <v>2</v>
      </c>
      <c r="AI1631">
        <v>35870009</v>
      </c>
      <c r="AJ1631">
        <v>1680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>
      <c r="A1632">
        <f>ROW(Source!A1611)</f>
        <v>1611</v>
      </c>
      <c r="B1632">
        <v>35870023</v>
      </c>
      <c r="C1632">
        <v>35869998</v>
      </c>
      <c r="D1632">
        <v>29148832</v>
      </c>
      <c r="E1632">
        <v>1</v>
      </c>
      <c r="F1632">
        <v>1</v>
      </c>
      <c r="G1632">
        <v>1</v>
      </c>
      <c r="H1632">
        <v>3</v>
      </c>
      <c r="I1632" t="s">
        <v>801</v>
      </c>
      <c r="J1632" t="s">
        <v>802</v>
      </c>
      <c r="K1632" t="s">
        <v>803</v>
      </c>
      <c r="L1632">
        <v>1356</v>
      </c>
      <c r="N1632">
        <v>1010</v>
      </c>
      <c r="O1632" t="s">
        <v>232</v>
      </c>
      <c r="P1632" t="s">
        <v>232</v>
      </c>
      <c r="Q1632">
        <v>1000</v>
      </c>
      <c r="X1632">
        <v>0.51</v>
      </c>
      <c r="Y1632">
        <v>1752.59</v>
      </c>
      <c r="Z1632">
        <v>0</v>
      </c>
      <c r="AA1632">
        <v>0</v>
      </c>
      <c r="AB1632">
        <v>0</v>
      </c>
      <c r="AC1632">
        <v>0</v>
      </c>
      <c r="AD1632">
        <v>1</v>
      </c>
      <c r="AE1632">
        <v>0</v>
      </c>
      <c r="AF1632" t="s">
        <v>3</v>
      </c>
      <c r="AG1632">
        <v>0.51</v>
      </c>
      <c r="AH1632">
        <v>2</v>
      </c>
      <c r="AI1632">
        <v>35870010</v>
      </c>
      <c r="AJ1632">
        <v>1681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>
      <c r="A1633">
        <f>ROW(Source!A1611)</f>
        <v>1611</v>
      </c>
      <c r="B1633">
        <v>35870024</v>
      </c>
      <c r="C1633">
        <v>35869998</v>
      </c>
      <c r="D1633">
        <v>29150040</v>
      </c>
      <c r="E1633">
        <v>1</v>
      </c>
      <c r="F1633">
        <v>1</v>
      </c>
      <c r="G1633">
        <v>1</v>
      </c>
      <c r="H1633">
        <v>3</v>
      </c>
      <c r="I1633" t="s">
        <v>804</v>
      </c>
      <c r="J1633" t="s">
        <v>805</v>
      </c>
      <c r="K1633" t="s">
        <v>806</v>
      </c>
      <c r="L1633">
        <v>1339</v>
      </c>
      <c r="N1633">
        <v>1007</v>
      </c>
      <c r="O1633" t="s">
        <v>617</v>
      </c>
      <c r="P1633" t="s">
        <v>617</v>
      </c>
      <c r="Q1633">
        <v>1</v>
      </c>
      <c r="X1633">
        <v>7.0000000000000007E-2</v>
      </c>
      <c r="Y1633">
        <v>2.44</v>
      </c>
      <c r="Z1633">
        <v>0</v>
      </c>
      <c r="AA1633">
        <v>0</v>
      </c>
      <c r="AB1633">
        <v>0</v>
      </c>
      <c r="AC1633">
        <v>0</v>
      </c>
      <c r="AD1633">
        <v>1</v>
      </c>
      <c r="AE1633">
        <v>0</v>
      </c>
      <c r="AF1633" t="s">
        <v>3</v>
      </c>
      <c r="AG1633">
        <v>7.0000000000000007E-2</v>
      </c>
      <c r="AH1633">
        <v>2</v>
      </c>
      <c r="AI1633">
        <v>35870011</v>
      </c>
      <c r="AJ1633">
        <v>1682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</row>
    <row r="1634" spans="1:44">
      <c r="A1634">
        <f>ROW(Source!A1612)</f>
        <v>1612</v>
      </c>
      <c r="B1634">
        <v>35870034</v>
      </c>
      <c r="C1634">
        <v>35870025</v>
      </c>
      <c r="D1634">
        <v>18407150</v>
      </c>
      <c r="E1634">
        <v>1</v>
      </c>
      <c r="F1634">
        <v>1</v>
      </c>
      <c r="G1634">
        <v>1</v>
      </c>
      <c r="H1634">
        <v>1</v>
      </c>
      <c r="I1634" t="s">
        <v>576</v>
      </c>
      <c r="J1634" t="s">
        <v>3</v>
      </c>
      <c r="K1634" t="s">
        <v>577</v>
      </c>
      <c r="L1634">
        <v>1369</v>
      </c>
      <c r="N1634">
        <v>1013</v>
      </c>
      <c r="O1634" t="s">
        <v>561</v>
      </c>
      <c r="P1634" t="s">
        <v>561</v>
      </c>
      <c r="Q1634">
        <v>1</v>
      </c>
      <c r="X1634">
        <v>60.72</v>
      </c>
      <c r="Y1634">
        <v>0</v>
      </c>
      <c r="Z1634">
        <v>0</v>
      </c>
      <c r="AA1634">
        <v>0</v>
      </c>
      <c r="AB1634">
        <v>272.45</v>
      </c>
      <c r="AC1634">
        <v>0</v>
      </c>
      <c r="AD1634">
        <v>1</v>
      </c>
      <c r="AE1634">
        <v>1</v>
      </c>
      <c r="AF1634" t="s">
        <v>134</v>
      </c>
      <c r="AG1634">
        <v>69.827999999999989</v>
      </c>
      <c r="AH1634">
        <v>2</v>
      </c>
      <c r="AI1634">
        <v>35870026</v>
      </c>
      <c r="AJ1634">
        <v>1683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</row>
    <row r="1635" spans="1:44">
      <c r="A1635">
        <f>ROW(Source!A1612)</f>
        <v>1612</v>
      </c>
      <c r="B1635">
        <v>35870035</v>
      </c>
      <c r="C1635">
        <v>35870025</v>
      </c>
      <c r="D1635">
        <v>121548</v>
      </c>
      <c r="E1635">
        <v>1</v>
      </c>
      <c r="F1635">
        <v>1</v>
      </c>
      <c r="G1635">
        <v>1</v>
      </c>
      <c r="H1635">
        <v>1</v>
      </c>
      <c r="I1635" t="s">
        <v>35</v>
      </c>
      <c r="J1635" t="s">
        <v>3</v>
      </c>
      <c r="K1635" t="s">
        <v>562</v>
      </c>
      <c r="L1635">
        <v>608254</v>
      </c>
      <c r="N1635">
        <v>1013</v>
      </c>
      <c r="O1635" t="s">
        <v>563</v>
      </c>
      <c r="P1635" t="s">
        <v>563</v>
      </c>
      <c r="Q1635">
        <v>1</v>
      </c>
      <c r="X1635">
        <v>0.57999999999999996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1</v>
      </c>
      <c r="AE1635">
        <v>2</v>
      </c>
      <c r="AF1635" t="s">
        <v>133</v>
      </c>
      <c r="AG1635">
        <v>0.72499999999999998</v>
      </c>
      <c r="AH1635">
        <v>2</v>
      </c>
      <c r="AI1635">
        <v>35870027</v>
      </c>
      <c r="AJ1635">
        <v>1684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</row>
    <row r="1636" spans="1:44">
      <c r="A1636">
        <f>ROW(Source!A1612)</f>
        <v>1612</v>
      </c>
      <c r="B1636">
        <v>35870036</v>
      </c>
      <c r="C1636">
        <v>35870025</v>
      </c>
      <c r="D1636">
        <v>29172556</v>
      </c>
      <c r="E1636">
        <v>1</v>
      </c>
      <c r="F1636">
        <v>1</v>
      </c>
      <c r="G1636">
        <v>1</v>
      </c>
      <c r="H1636">
        <v>2</v>
      </c>
      <c r="I1636" t="s">
        <v>564</v>
      </c>
      <c r="J1636" t="s">
        <v>565</v>
      </c>
      <c r="K1636" t="s">
        <v>566</v>
      </c>
      <c r="L1636">
        <v>1368</v>
      </c>
      <c r="N1636">
        <v>1011</v>
      </c>
      <c r="O1636" t="s">
        <v>567</v>
      </c>
      <c r="P1636" t="s">
        <v>567</v>
      </c>
      <c r="Q1636">
        <v>1</v>
      </c>
      <c r="X1636">
        <v>0.57999999999999996</v>
      </c>
      <c r="Y1636">
        <v>0</v>
      </c>
      <c r="Z1636">
        <v>31.26</v>
      </c>
      <c r="AA1636">
        <v>13.5</v>
      </c>
      <c r="AB1636">
        <v>0</v>
      </c>
      <c r="AC1636">
        <v>0</v>
      </c>
      <c r="AD1636">
        <v>1</v>
      </c>
      <c r="AE1636">
        <v>0</v>
      </c>
      <c r="AF1636" t="s">
        <v>133</v>
      </c>
      <c r="AG1636">
        <v>0.72499999999999998</v>
      </c>
      <c r="AH1636">
        <v>2</v>
      </c>
      <c r="AI1636">
        <v>35870028</v>
      </c>
      <c r="AJ1636">
        <v>1685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</row>
    <row r="1637" spans="1:44">
      <c r="A1637">
        <f>ROW(Source!A1612)</f>
        <v>1612</v>
      </c>
      <c r="B1637">
        <v>35870037</v>
      </c>
      <c r="C1637">
        <v>35870025</v>
      </c>
      <c r="D1637">
        <v>29174591</v>
      </c>
      <c r="E1637">
        <v>1</v>
      </c>
      <c r="F1637">
        <v>1</v>
      </c>
      <c r="G1637">
        <v>1</v>
      </c>
      <c r="H1637">
        <v>2</v>
      </c>
      <c r="I1637" t="s">
        <v>589</v>
      </c>
      <c r="J1637" t="s">
        <v>590</v>
      </c>
      <c r="K1637" t="s">
        <v>591</v>
      </c>
      <c r="L1637">
        <v>1368</v>
      </c>
      <c r="N1637">
        <v>1011</v>
      </c>
      <c r="O1637" t="s">
        <v>567</v>
      </c>
      <c r="P1637" t="s">
        <v>567</v>
      </c>
      <c r="Q1637">
        <v>1</v>
      </c>
      <c r="X1637">
        <v>0.82</v>
      </c>
      <c r="Y1637">
        <v>0</v>
      </c>
      <c r="Z1637">
        <v>0.95</v>
      </c>
      <c r="AA1637">
        <v>0</v>
      </c>
      <c r="AB1637">
        <v>0</v>
      </c>
      <c r="AC1637">
        <v>0</v>
      </c>
      <c r="AD1637">
        <v>1</v>
      </c>
      <c r="AE1637">
        <v>0</v>
      </c>
      <c r="AF1637" t="s">
        <v>133</v>
      </c>
      <c r="AG1637">
        <v>1.0249999999999999</v>
      </c>
      <c r="AH1637">
        <v>2</v>
      </c>
      <c r="AI1637">
        <v>35870029</v>
      </c>
      <c r="AJ1637">
        <v>1686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</row>
    <row r="1638" spans="1:44">
      <c r="A1638">
        <f>ROW(Source!A1612)</f>
        <v>1612</v>
      </c>
      <c r="B1638">
        <v>35870038</v>
      </c>
      <c r="C1638">
        <v>35870025</v>
      </c>
      <c r="D1638">
        <v>29174661</v>
      </c>
      <c r="E1638">
        <v>1</v>
      </c>
      <c r="F1638">
        <v>1</v>
      </c>
      <c r="G1638">
        <v>1</v>
      </c>
      <c r="H1638">
        <v>2</v>
      </c>
      <c r="I1638" t="s">
        <v>618</v>
      </c>
      <c r="J1638" t="s">
        <v>619</v>
      </c>
      <c r="K1638" t="s">
        <v>620</v>
      </c>
      <c r="L1638">
        <v>1368</v>
      </c>
      <c r="N1638">
        <v>1011</v>
      </c>
      <c r="O1638" t="s">
        <v>567</v>
      </c>
      <c r="P1638" t="s">
        <v>567</v>
      </c>
      <c r="Q1638">
        <v>1</v>
      </c>
      <c r="X1638">
        <v>2.7</v>
      </c>
      <c r="Y1638">
        <v>0</v>
      </c>
      <c r="Z1638">
        <v>2.09</v>
      </c>
      <c r="AA1638">
        <v>0</v>
      </c>
      <c r="AB1638">
        <v>0</v>
      </c>
      <c r="AC1638">
        <v>0</v>
      </c>
      <c r="AD1638">
        <v>1</v>
      </c>
      <c r="AE1638">
        <v>0</v>
      </c>
      <c r="AF1638" t="s">
        <v>133</v>
      </c>
      <c r="AG1638">
        <v>3.375</v>
      </c>
      <c r="AH1638">
        <v>2</v>
      </c>
      <c r="AI1638">
        <v>35870030</v>
      </c>
      <c r="AJ1638">
        <v>1687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</row>
    <row r="1639" spans="1:44">
      <c r="A1639">
        <f>ROW(Source!A1612)</f>
        <v>1612</v>
      </c>
      <c r="B1639">
        <v>35870039</v>
      </c>
      <c r="C1639">
        <v>35870025</v>
      </c>
      <c r="D1639">
        <v>29174913</v>
      </c>
      <c r="E1639">
        <v>1</v>
      </c>
      <c r="F1639">
        <v>1</v>
      </c>
      <c r="G1639">
        <v>1</v>
      </c>
      <c r="H1639">
        <v>2</v>
      </c>
      <c r="I1639" t="s">
        <v>578</v>
      </c>
      <c r="J1639" t="s">
        <v>579</v>
      </c>
      <c r="K1639" t="s">
        <v>580</v>
      </c>
      <c r="L1639">
        <v>1368</v>
      </c>
      <c r="N1639">
        <v>1011</v>
      </c>
      <c r="O1639" t="s">
        <v>567</v>
      </c>
      <c r="P1639" t="s">
        <v>567</v>
      </c>
      <c r="Q1639">
        <v>1</v>
      </c>
      <c r="X1639">
        <v>0.84</v>
      </c>
      <c r="Y1639">
        <v>0</v>
      </c>
      <c r="Z1639">
        <v>87.17</v>
      </c>
      <c r="AA1639">
        <v>11.6</v>
      </c>
      <c r="AB1639">
        <v>0</v>
      </c>
      <c r="AC1639">
        <v>0</v>
      </c>
      <c r="AD1639">
        <v>1</v>
      </c>
      <c r="AE1639">
        <v>0</v>
      </c>
      <c r="AF1639" t="s">
        <v>133</v>
      </c>
      <c r="AG1639">
        <v>1.05</v>
      </c>
      <c r="AH1639">
        <v>2</v>
      </c>
      <c r="AI1639">
        <v>35870031</v>
      </c>
      <c r="AJ1639">
        <v>1688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</row>
    <row r="1640" spans="1:44">
      <c r="A1640">
        <f>ROW(Source!A1612)</f>
        <v>1612</v>
      </c>
      <c r="B1640">
        <v>35870040</v>
      </c>
      <c r="C1640">
        <v>35870025</v>
      </c>
      <c r="D1640">
        <v>29114332</v>
      </c>
      <c r="E1640">
        <v>1</v>
      </c>
      <c r="F1640">
        <v>1</v>
      </c>
      <c r="G1640">
        <v>1</v>
      </c>
      <c r="H1640">
        <v>3</v>
      </c>
      <c r="I1640" t="s">
        <v>603</v>
      </c>
      <c r="J1640" t="s">
        <v>604</v>
      </c>
      <c r="K1640" t="s">
        <v>605</v>
      </c>
      <c r="L1640">
        <v>1348</v>
      </c>
      <c r="N1640">
        <v>1009</v>
      </c>
      <c r="O1640" t="s">
        <v>30</v>
      </c>
      <c r="P1640" t="s">
        <v>30</v>
      </c>
      <c r="Q1640">
        <v>1000</v>
      </c>
      <c r="X1640">
        <v>1.23E-2</v>
      </c>
      <c r="Y1640">
        <v>11978</v>
      </c>
      <c r="Z1640">
        <v>0</v>
      </c>
      <c r="AA1640">
        <v>0</v>
      </c>
      <c r="AB1640">
        <v>0</v>
      </c>
      <c r="AC1640">
        <v>0</v>
      </c>
      <c r="AD1640">
        <v>1</v>
      </c>
      <c r="AE1640">
        <v>0</v>
      </c>
      <c r="AF1640" t="s">
        <v>3</v>
      </c>
      <c r="AG1640">
        <v>1.23E-2</v>
      </c>
      <c r="AH1640">
        <v>2</v>
      </c>
      <c r="AI1640">
        <v>35870032</v>
      </c>
      <c r="AJ1640">
        <v>1689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</row>
    <row r="1641" spans="1:44">
      <c r="A1641">
        <f>ROW(Source!A1612)</f>
        <v>1612</v>
      </c>
      <c r="B1641">
        <v>35870041</v>
      </c>
      <c r="C1641">
        <v>35870025</v>
      </c>
      <c r="D1641">
        <v>29130788</v>
      </c>
      <c r="E1641">
        <v>1</v>
      </c>
      <c r="F1641">
        <v>1</v>
      </c>
      <c r="G1641">
        <v>1</v>
      </c>
      <c r="H1641">
        <v>3</v>
      </c>
      <c r="I1641" t="s">
        <v>621</v>
      </c>
      <c r="J1641" t="s">
        <v>622</v>
      </c>
      <c r="K1641" t="s">
        <v>623</v>
      </c>
      <c r="L1641">
        <v>1339</v>
      </c>
      <c r="N1641">
        <v>1007</v>
      </c>
      <c r="O1641" t="s">
        <v>617</v>
      </c>
      <c r="P1641" t="s">
        <v>617</v>
      </c>
      <c r="Q1641">
        <v>1</v>
      </c>
      <c r="X1641">
        <v>2.88</v>
      </c>
      <c r="Y1641">
        <v>2156.0100000000002</v>
      </c>
      <c r="Z1641">
        <v>0</v>
      </c>
      <c r="AA1641">
        <v>0</v>
      </c>
      <c r="AB1641">
        <v>0</v>
      </c>
      <c r="AC1641">
        <v>0</v>
      </c>
      <c r="AD1641">
        <v>1</v>
      </c>
      <c r="AE1641">
        <v>0</v>
      </c>
      <c r="AF1641" t="s">
        <v>3</v>
      </c>
      <c r="AG1641">
        <v>2.88</v>
      </c>
      <c r="AH1641">
        <v>2</v>
      </c>
      <c r="AI1641">
        <v>35870033</v>
      </c>
      <c r="AJ1641">
        <v>1690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</row>
    <row r="1642" spans="1:44">
      <c r="A1642">
        <f>ROW(Source!A1613)</f>
        <v>1613</v>
      </c>
      <c r="B1642">
        <v>35870050</v>
      </c>
      <c r="C1642">
        <v>35870042</v>
      </c>
      <c r="D1642">
        <v>18408291</v>
      </c>
      <c r="E1642">
        <v>1</v>
      </c>
      <c r="F1642">
        <v>1</v>
      </c>
      <c r="G1642">
        <v>1</v>
      </c>
      <c r="H1642">
        <v>1</v>
      </c>
      <c r="I1642" t="s">
        <v>606</v>
      </c>
      <c r="J1642" t="s">
        <v>3</v>
      </c>
      <c r="K1642" t="s">
        <v>607</v>
      </c>
      <c r="L1642">
        <v>1369</v>
      </c>
      <c r="N1642">
        <v>1013</v>
      </c>
      <c r="O1642" t="s">
        <v>561</v>
      </c>
      <c r="P1642" t="s">
        <v>561</v>
      </c>
      <c r="Q1642">
        <v>1</v>
      </c>
      <c r="X1642">
        <v>31.26</v>
      </c>
      <c r="Y1642">
        <v>0</v>
      </c>
      <c r="Z1642">
        <v>0</v>
      </c>
      <c r="AA1642">
        <v>0</v>
      </c>
      <c r="AB1642">
        <v>8.17</v>
      </c>
      <c r="AC1642">
        <v>0</v>
      </c>
      <c r="AD1642">
        <v>1</v>
      </c>
      <c r="AE1642">
        <v>1</v>
      </c>
      <c r="AF1642" t="s">
        <v>134</v>
      </c>
      <c r="AG1642">
        <v>35.948999999999998</v>
      </c>
      <c r="AH1642">
        <v>2</v>
      </c>
      <c r="AI1642">
        <v>35870043</v>
      </c>
      <c r="AJ1642">
        <v>1691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</row>
    <row r="1643" spans="1:44">
      <c r="A1643">
        <f>ROW(Source!A1613)</f>
        <v>1613</v>
      </c>
      <c r="B1643">
        <v>35870051</v>
      </c>
      <c r="C1643">
        <v>35870042</v>
      </c>
      <c r="D1643">
        <v>121548</v>
      </c>
      <c r="E1643">
        <v>1</v>
      </c>
      <c r="F1643">
        <v>1</v>
      </c>
      <c r="G1643">
        <v>1</v>
      </c>
      <c r="H1643">
        <v>1</v>
      </c>
      <c r="I1643" t="s">
        <v>35</v>
      </c>
      <c r="J1643" t="s">
        <v>3</v>
      </c>
      <c r="K1643" t="s">
        <v>562</v>
      </c>
      <c r="L1643">
        <v>608254</v>
      </c>
      <c r="N1643">
        <v>1013</v>
      </c>
      <c r="O1643" t="s">
        <v>563</v>
      </c>
      <c r="P1643" t="s">
        <v>563</v>
      </c>
      <c r="Q1643">
        <v>1</v>
      </c>
      <c r="X1643">
        <v>6.7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1</v>
      </c>
      <c r="AE1643">
        <v>2</v>
      </c>
      <c r="AF1643" t="s">
        <v>133</v>
      </c>
      <c r="AG1643">
        <v>8.375</v>
      </c>
      <c r="AH1643">
        <v>2</v>
      </c>
      <c r="AI1643">
        <v>35870044</v>
      </c>
      <c r="AJ1643">
        <v>1692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</row>
    <row r="1644" spans="1:44">
      <c r="A1644">
        <f>ROW(Source!A1613)</f>
        <v>1613</v>
      </c>
      <c r="B1644">
        <v>35870052</v>
      </c>
      <c r="C1644">
        <v>35870042</v>
      </c>
      <c r="D1644">
        <v>29172710</v>
      </c>
      <c r="E1644">
        <v>1</v>
      </c>
      <c r="F1644">
        <v>1</v>
      </c>
      <c r="G1644">
        <v>1</v>
      </c>
      <c r="H1644">
        <v>2</v>
      </c>
      <c r="I1644" t="s">
        <v>570</v>
      </c>
      <c r="J1644" t="s">
        <v>571</v>
      </c>
      <c r="K1644" t="s">
        <v>572</v>
      </c>
      <c r="L1644">
        <v>1368</v>
      </c>
      <c r="N1644">
        <v>1011</v>
      </c>
      <c r="O1644" t="s">
        <v>567</v>
      </c>
      <c r="P1644" t="s">
        <v>567</v>
      </c>
      <c r="Q1644">
        <v>1</v>
      </c>
      <c r="X1644">
        <v>6.7</v>
      </c>
      <c r="Y1644">
        <v>0</v>
      </c>
      <c r="Z1644">
        <v>46.56</v>
      </c>
      <c r="AA1644">
        <v>10.06</v>
      </c>
      <c r="AB1644">
        <v>0</v>
      </c>
      <c r="AC1644">
        <v>0</v>
      </c>
      <c r="AD1644">
        <v>1</v>
      </c>
      <c r="AE1644">
        <v>0</v>
      </c>
      <c r="AF1644" t="s">
        <v>133</v>
      </c>
      <c r="AG1644">
        <v>8.375</v>
      </c>
      <c r="AH1644">
        <v>2</v>
      </c>
      <c r="AI1644">
        <v>35870045</v>
      </c>
      <c r="AJ1644">
        <v>1693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>
      <c r="A1645">
        <f>ROW(Source!A1613)</f>
        <v>1613</v>
      </c>
      <c r="B1645">
        <v>35870053</v>
      </c>
      <c r="C1645">
        <v>35870042</v>
      </c>
      <c r="D1645">
        <v>29173472</v>
      </c>
      <c r="E1645">
        <v>1</v>
      </c>
      <c r="F1645">
        <v>1</v>
      </c>
      <c r="G1645">
        <v>1</v>
      </c>
      <c r="H1645">
        <v>2</v>
      </c>
      <c r="I1645" t="s">
        <v>624</v>
      </c>
      <c r="J1645" t="s">
        <v>625</v>
      </c>
      <c r="K1645" t="s">
        <v>626</v>
      </c>
      <c r="L1645">
        <v>1368</v>
      </c>
      <c r="N1645">
        <v>1011</v>
      </c>
      <c r="O1645" t="s">
        <v>567</v>
      </c>
      <c r="P1645" t="s">
        <v>567</v>
      </c>
      <c r="Q1645">
        <v>1</v>
      </c>
      <c r="X1645">
        <v>11</v>
      </c>
      <c r="Y1645">
        <v>0</v>
      </c>
      <c r="Z1645">
        <v>3</v>
      </c>
      <c r="AA1645">
        <v>0</v>
      </c>
      <c r="AB1645">
        <v>0</v>
      </c>
      <c r="AC1645">
        <v>0</v>
      </c>
      <c r="AD1645">
        <v>1</v>
      </c>
      <c r="AE1645">
        <v>0</v>
      </c>
      <c r="AF1645" t="s">
        <v>133</v>
      </c>
      <c r="AG1645">
        <v>13.75</v>
      </c>
      <c r="AH1645">
        <v>2</v>
      </c>
      <c r="AI1645">
        <v>35870046</v>
      </c>
      <c r="AJ1645">
        <v>1694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</row>
    <row r="1646" spans="1:44">
      <c r="A1646">
        <f>ROW(Source!A1613)</f>
        <v>1613</v>
      </c>
      <c r="B1646">
        <v>35870054</v>
      </c>
      <c r="C1646">
        <v>35870042</v>
      </c>
      <c r="D1646">
        <v>29174913</v>
      </c>
      <c r="E1646">
        <v>1</v>
      </c>
      <c r="F1646">
        <v>1</v>
      </c>
      <c r="G1646">
        <v>1</v>
      </c>
      <c r="H1646">
        <v>2</v>
      </c>
      <c r="I1646" t="s">
        <v>578</v>
      </c>
      <c r="J1646" t="s">
        <v>579</v>
      </c>
      <c r="K1646" t="s">
        <v>580</v>
      </c>
      <c r="L1646">
        <v>1368</v>
      </c>
      <c r="N1646">
        <v>1011</v>
      </c>
      <c r="O1646" t="s">
        <v>567</v>
      </c>
      <c r="P1646" t="s">
        <v>567</v>
      </c>
      <c r="Q1646">
        <v>1</v>
      </c>
      <c r="X1646">
        <v>0.35</v>
      </c>
      <c r="Y1646">
        <v>0</v>
      </c>
      <c r="Z1646">
        <v>87.17</v>
      </c>
      <c r="AA1646">
        <v>11.6</v>
      </c>
      <c r="AB1646">
        <v>0</v>
      </c>
      <c r="AC1646">
        <v>0</v>
      </c>
      <c r="AD1646">
        <v>1</v>
      </c>
      <c r="AE1646">
        <v>0</v>
      </c>
      <c r="AF1646" t="s">
        <v>133</v>
      </c>
      <c r="AG1646">
        <v>0.4375</v>
      </c>
      <c r="AH1646">
        <v>2</v>
      </c>
      <c r="AI1646">
        <v>35870047</v>
      </c>
      <c r="AJ1646">
        <v>1695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</row>
    <row r="1647" spans="1:44">
      <c r="A1647">
        <f>ROW(Source!A1613)</f>
        <v>1613</v>
      </c>
      <c r="B1647">
        <v>35870055</v>
      </c>
      <c r="C1647">
        <v>35870042</v>
      </c>
      <c r="D1647">
        <v>29114687</v>
      </c>
      <c r="E1647">
        <v>1</v>
      </c>
      <c r="F1647">
        <v>1</v>
      </c>
      <c r="G1647">
        <v>1</v>
      </c>
      <c r="H1647">
        <v>3</v>
      </c>
      <c r="I1647" t="s">
        <v>627</v>
      </c>
      <c r="J1647" t="s">
        <v>628</v>
      </c>
      <c r="K1647" t="s">
        <v>629</v>
      </c>
      <c r="L1647">
        <v>1348</v>
      </c>
      <c r="N1647">
        <v>1009</v>
      </c>
      <c r="O1647" t="s">
        <v>30</v>
      </c>
      <c r="P1647" t="s">
        <v>30</v>
      </c>
      <c r="Q1647">
        <v>1000</v>
      </c>
      <c r="X1647">
        <v>1.8E-3</v>
      </c>
      <c r="Y1647">
        <v>16974</v>
      </c>
      <c r="Z1647">
        <v>0</v>
      </c>
      <c r="AA1647">
        <v>0</v>
      </c>
      <c r="AB1647">
        <v>0</v>
      </c>
      <c r="AC1647">
        <v>0</v>
      </c>
      <c r="AD1647">
        <v>1</v>
      </c>
      <c r="AE1647">
        <v>0</v>
      </c>
      <c r="AF1647" t="s">
        <v>3</v>
      </c>
      <c r="AG1647">
        <v>1.8E-3</v>
      </c>
      <c r="AH1647">
        <v>2</v>
      </c>
      <c r="AI1647">
        <v>35870048</v>
      </c>
      <c r="AJ1647">
        <v>1696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</row>
    <row r="1648" spans="1:44">
      <c r="A1648">
        <f>ROW(Source!A1613)</f>
        <v>1613</v>
      </c>
      <c r="B1648">
        <v>35870056</v>
      </c>
      <c r="C1648">
        <v>35870042</v>
      </c>
      <c r="D1648">
        <v>29115292</v>
      </c>
      <c r="E1648">
        <v>1</v>
      </c>
      <c r="F1648">
        <v>1</v>
      </c>
      <c r="G1648">
        <v>1</v>
      </c>
      <c r="H1648">
        <v>3</v>
      </c>
      <c r="I1648" t="s">
        <v>630</v>
      </c>
      <c r="J1648" t="s">
        <v>631</v>
      </c>
      <c r="K1648" t="s">
        <v>632</v>
      </c>
      <c r="L1648">
        <v>1339</v>
      </c>
      <c r="N1648">
        <v>1007</v>
      </c>
      <c r="O1648" t="s">
        <v>617</v>
      </c>
      <c r="P1648" t="s">
        <v>617</v>
      </c>
      <c r="Q1648">
        <v>1</v>
      </c>
      <c r="X1648">
        <v>1.24</v>
      </c>
      <c r="Y1648">
        <v>4478.33</v>
      </c>
      <c r="Z1648">
        <v>0</v>
      </c>
      <c r="AA1648">
        <v>0</v>
      </c>
      <c r="AB1648">
        <v>0</v>
      </c>
      <c r="AC1648">
        <v>0</v>
      </c>
      <c r="AD1648">
        <v>1</v>
      </c>
      <c r="AE1648">
        <v>0</v>
      </c>
      <c r="AF1648" t="s">
        <v>3</v>
      </c>
      <c r="AG1648">
        <v>1.24</v>
      </c>
      <c r="AH1648">
        <v>2</v>
      </c>
      <c r="AI1648">
        <v>35870049</v>
      </c>
      <c r="AJ1648">
        <v>1697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</row>
    <row r="1649" spans="1:44">
      <c r="A1649">
        <f>ROW(Source!A1614)</f>
        <v>1614</v>
      </c>
      <c r="B1649">
        <v>35870066</v>
      </c>
      <c r="C1649">
        <v>35870057</v>
      </c>
      <c r="D1649">
        <v>18410542</v>
      </c>
      <c r="E1649">
        <v>1</v>
      </c>
      <c r="F1649">
        <v>1</v>
      </c>
      <c r="G1649">
        <v>1</v>
      </c>
      <c r="H1649">
        <v>1</v>
      </c>
      <c r="I1649" t="s">
        <v>807</v>
      </c>
      <c r="J1649" t="s">
        <v>3</v>
      </c>
      <c r="K1649" t="s">
        <v>808</v>
      </c>
      <c r="L1649">
        <v>1369</v>
      </c>
      <c r="N1649">
        <v>1013</v>
      </c>
      <c r="O1649" t="s">
        <v>561</v>
      </c>
      <c r="P1649" t="s">
        <v>561</v>
      </c>
      <c r="Q1649">
        <v>1</v>
      </c>
      <c r="X1649">
        <v>31.41</v>
      </c>
      <c r="Y1649">
        <v>0</v>
      </c>
      <c r="Z1649">
        <v>0</v>
      </c>
      <c r="AA1649">
        <v>0</v>
      </c>
      <c r="AB1649">
        <v>8.31</v>
      </c>
      <c r="AC1649">
        <v>0</v>
      </c>
      <c r="AD1649">
        <v>1</v>
      </c>
      <c r="AE1649">
        <v>1</v>
      </c>
      <c r="AF1649" t="s">
        <v>134</v>
      </c>
      <c r="AG1649">
        <v>36.121499999999997</v>
      </c>
      <c r="AH1649">
        <v>2</v>
      </c>
      <c r="AI1649">
        <v>35870059</v>
      </c>
      <c r="AJ1649">
        <v>1698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>
      <c r="A1650">
        <f>ROW(Source!A1614)</f>
        <v>1614</v>
      </c>
      <c r="B1650">
        <v>35870067</v>
      </c>
      <c r="C1650">
        <v>35870057</v>
      </c>
      <c r="D1650">
        <v>121548</v>
      </c>
      <c r="E1650">
        <v>1</v>
      </c>
      <c r="F1650">
        <v>1</v>
      </c>
      <c r="G1650">
        <v>1</v>
      </c>
      <c r="H1650">
        <v>1</v>
      </c>
      <c r="I1650" t="s">
        <v>35</v>
      </c>
      <c r="J1650" t="s">
        <v>3</v>
      </c>
      <c r="K1650" t="s">
        <v>562</v>
      </c>
      <c r="L1650">
        <v>608254</v>
      </c>
      <c r="N1650">
        <v>1013</v>
      </c>
      <c r="O1650" t="s">
        <v>563</v>
      </c>
      <c r="P1650" t="s">
        <v>563</v>
      </c>
      <c r="Q1650">
        <v>1</v>
      </c>
      <c r="X1650">
        <v>0.34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1</v>
      </c>
      <c r="AE1650">
        <v>2</v>
      </c>
      <c r="AF1650" t="s">
        <v>133</v>
      </c>
      <c r="AG1650">
        <v>0.42500000000000004</v>
      </c>
      <c r="AH1650">
        <v>2</v>
      </c>
      <c r="AI1650">
        <v>35870060</v>
      </c>
      <c r="AJ1650">
        <v>1699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</row>
    <row r="1651" spans="1:44">
      <c r="A1651">
        <f>ROW(Source!A1614)</f>
        <v>1614</v>
      </c>
      <c r="B1651">
        <v>35870068</v>
      </c>
      <c r="C1651">
        <v>35870057</v>
      </c>
      <c r="D1651">
        <v>29172556</v>
      </c>
      <c r="E1651">
        <v>1</v>
      </c>
      <c r="F1651">
        <v>1</v>
      </c>
      <c r="G1651">
        <v>1</v>
      </c>
      <c r="H1651">
        <v>2</v>
      </c>
      <c r="I1651" t="s">
        <v>564</v>
      </c>
      <c r="J1651" t="s">
        <v>565</v>
      </c>
      <c r="K1651" t="s">
        <v>566</v>
      </c>
      <c r="L1651">
        <v>1368</v>
      </c>
      <c r="N1651">
        <v>1011</v>
      </c>
      <c r="O1651" t="s">
        <v>567</v>
      </c>
      <c r="P1651" t="s">
        <v>567</v>
      </c>
      <c r="Q1651">
        <v>1</v>
      </c>
      <c r="X1651">
        <v>0.34</v>
      </c>
      <c r="Y1651">
        <v>0</v>
      </c>
      <c r="Z1651">
        <v>31.26</v>
      </c>
      <c r="AA1651">
        <v>13.5</v>
      </c>
      <c r="AB1651">
        <v>0</v>
      </c>
      <c r="AC1651">
        <v>0</v>
      </c>
      <c r="AD1651">
        <v>1</v>
      </c>
      <c r="AE1651">
        <v>0</v>
      </c>
      <c r="AF1651" t="s">
        <v>133</v>
      </c>
      <c r="AG1651">
        <v>0.42500000000000004</v>
      </c>
      <c r="AH1651">
        <v>2</v>
      </c>
      <c r="AI1651">
        <v>35870061</v>
      </c>
      <c r="AJ1651">
        <v>1700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</row>
    <row r="1652" spans="1:44">
      <c r="A1652">
        <f>ROW(Source!A1614)</f>
        <v>1614</v>
      </c>
      <c r="B1652">
        <v>35870069</v>
      </c>
      <c r="C1652">
        <v>35870057</v>
      </c>
      <c r="D1652">
        <v>29174663</v>
      </c>
      <c r="E1652">
        <v>1</v>
      </c>
      <c r="F1652">
        <v>1</v>
      </c>
      <c r="G1652">
        <v>1</v>
      </c>
      <c r="H1652">
        <v>2</v>
      </c>
      <c r="I1652" t="s">
        <v>809</v>
      </c>
      <c r="J1652" t="s">
        <v>810</v>
      </c>
      <c r="K1652" t="s">
        <v>811</v>
      </c>
      <c r="L1652">
        <v>1368</v>
      </c>
      <c r="N1652">
        <v>1011</v>
      </c>
      <c r="O1652" t="s">
        <v>567</v>
      </c>
      <c r="P1652" t="s">
        <v>567</v>
      </c>
      <c r="Q1652">
        <v>1</v>
      </c>
      <c r="X1652">
        <v>5.3</v>
      </c>
      <c r="Y1652">
        <v>0</v>
      </c>
      <c r="Z1652">
        <v>3.4</v>
      </c>
      <c r="AA1652">
        <v>0</v>
      </c>
      <c r="AB1652">
        <v>0</v>
      </c>
      <c r="AC1652">
        <v>0</v>
      </c>
      <c r="AD1652">
        <v>1</v>
      </c>
      <c r="AE1652">
        <v>0</v>
      </c>
      <c r="AF1652" t="s">
        <v>133</v>
      </c>
      <c r="AG1652">
        <v>6.625</v>
      </c>
      <c r="AH1652">
        <v>2</v>
      </c>
      <c r="AI1652">
        <v>35870062</v>
      </c>
      <c r="AJ1652">
        <v>1701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</row>
    <row r="1653" spans="1:44">
      <c r="A1653">
        <f>ROW(Source!A1614)</f>
        <v>1614</v>
      </c>
      <c r="B1653">
        <v>35870070</v>
      </c>
      <c r="C1653">
        <v>35870057</v>
      </c>
      <c r="D1653">
        <v>29174913</v>
      </c>
      <c r="E1653">
        <v>1</v>
      </c>
      <c r="F1653">
        <v>1</v>
      </c>
      <c r="G1653">
        <v>1</v>
      </c>
      <c r="H1653">
        <v>2</v>
      </c>
      <c r="I1653" t="s">
        <v>578</v>
      </c>
      <c r="J1653" t="s">
        <v>579</v>
      </c>
      <c r="K1653" t="s">
        <v>580</v>
      </c>
      <c r="L1653">
        <v>1368</v>
      </c>
      <c r="N1653">
        <v>1011</v>
      </c>
      <c r="O1653" t="s">
        <v>567</v>
      </c>
      <c r="P1653" t="s">
        <v>567</v>
      </c>
      <c r="Q1653">
        <v>1</v>
      </c>
      <c r="X1653">
        <v>0.48</v>
      </c>
      <c r="Y1653">
        <v>0</v>
      </c>
      <c r="Z1653">
        <v>87.17</v>
      </c>
      <c r="AA1653">
        <v>11.6</v>
      </c>
      <c r="AB1653">
        <v>0</v>
      </c>
      <c r="AC1653">
        <v>0</v>
      </c>
      <c r="AD1653">
        <v>1</v>
      </c>
      <c r="AE1653">
        <v>0</v>
      </c>
      <c r="AF1653" t="s">
        <v>133</v>
      </c>
      <c r="AG1653">
        <v>0.6</v>
      </c>
      <c r="AH1653">
        <v>2</v>
      </c>
      <c r="AI1653">
        <v>35870063</v>
      </c>
      <c r="AJ1653">
        <v>1702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</row>
    <row r="1654" spans="1:44">
      <c r="A1654">
        <f>ROW(Source!A1614)</f>
        <v>1614</v>
      </c>
      <c r="B1654">
        <v>35870071</v>
      </c>
      <c r="C1654">
        <v>35870057</v>
      </c>
      <c r="D1654">
        <v>29110876</v>
      </c>
      <c r="E1654">
        <v>1</v>
      </c>
      <c r="F1654">
        <v>1</v>
      </c>
      <c r="G1654">
        <v>1</v>
      </c>
      <c r="H1654">
        <v>3</v>
      </c>
      <c r="I1654" t="s">
        <v>299</v>
      </c>
      <c r="J1654" t="s">
        <v>301</v>
      </c>
      <c r="K1654" t="s">
        <v>300</v>
      </c>
      <c r="L1654">
        <v>1327</v>
      </c>
      <c r="N1654">
        <v>1005</v>
      </c>
      <c r="O1654" t="s">
        <v>155</v>
      </c>
      <c r="P1654" t="s">
        <v>155</v>
      </c>
      <c r="Q1654">
        <v>1</v>
      </c>
      <c r="X1654">
        <v>102</v>
      </c>
      <c r="Y1654">
        <v>67.8</v>
      </c>
      <c r="Z1654">
        <v>0</v>
      </c>
      <c r="AA1654">
        <v>0</v>
      </c>
      <c r="AB1654">
        <v>0</v>
      </c>
      <c r="AC1654">
        <v>0</v>
      </c>
      <c r="AD1654">
        <v>1</v>
      </c>
      <c r="AE1654">
        <v>0</v>
      </c>
      <c r="AF1654" t="s">
        <v>3</v>
      </c>
      <c r="AG1654">
        <v>102</v>
      </c>
      <c r="AH1654">
        <v>2</v>
      </c>
      <c r="AI1654">
        <v>35870064</v>
      </c>
      <c r="AJ1654">
        <v>1703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</row>
    <row r="1655" spans="1:44">
      <c r="A1655">
        <f>ROW(Source!A1614)</f>
        <v>1614</v>
      </c>
      <c r="B1655">
        <v>35870072</v>
      </c>
      <c r="C1655">
        <v>35870057</v>
      </c>
      <c r="D1655">
        <v>29110762</v>
      </c>
      <c r="E1655">
        <v>1</v>
      </c>
      <c r="F1655">
        <v>1</v>
      </c>
      <c r="G1655">
        <v>1</v>
      </c>
      <c r="H1655">
        <v>3</v>
      </c>
      <c r="I1655" t="s">
        <v>640</v>
      </c>
      <c r="J1655" t="s">
        <v>812</v>
      </c>
      <c r="K1655" t="s">
        <v>642</v>
      </c>
      <c r="L1655">
        <v>1308</v>
      </c>
      <c r="N1655">
        <v>1003</v>
      </c>
      <c r="O1655" t="s">
        <v>65</v>
      </c>
      <c r="P1655" t="s">
        <v>65</v>
      </c>
      <c r="Q1655">
        <v>100</v>
      </c>
      <c r="X1655">
        <v>0.68</v>
      </c>
      <c r="Y1655">
        <v>99.4</v>
      </c>
      <c r="Z1655">
        <v>0</v>
      </c>
      <c r="AA1655">
        <v>0</v>
      </c>
      <c r="AB1655">
        <v>0</v>
      </c>
      <c r="AC1655">
        <v>0</v>
      </c>
      <c r="AD1655">
        <v>1</v>
      </c>
      <c r="AE1655">
        <v>0</v>
      </c>
      <c r="AF1655" t="s">
        <v>3</v>
      </c>
      <c r="AG1655">
        <v>0.68</v>
      </c>
      <c r="AH1655">
        <v>2</v>
      </c>
      <c r="AI1655">
        <v>35870065</v>
      </c>
      <c r="AJ1655">
        <v>1704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</row>
    <row r="1656" spans="1:44">
      <c r="A1656">
        <f>ROW(Source!A1617)</f>
        <v>1617</v>
      </c>
      <c r="B1656">
        <v>35870088</v>
      </c>
      <c r="C1656">
        <v>35870075</v>
      </c>
      <c r="D1656">
        <v>18413230</v>
      </c>
      <c r="E1656">
        <v>1</v>
      </c>
      <c r="F1656">
        <v>1</v>
      </c>
      <c r="G1656">
        <v>1</v>
      </c>
      <c r="H1656">
        <v>1</v>
      </c>
      <c r="I1656" t="s">
        <v>587</v>
      </c>
      <c r="J1656" t="s">
        <v>3</v>
      </c>
      <c r="K1656" t="s">
        <v>588</v>
      </c>
      <c r="L1656">
        <v>1369</v>
      </c>
      <c r="N1656">
        <v>1013</v>
      </c>
      <c r="O1656" t="s">
        <v>561</v>
      </c>
      <c r="P1656" t="s">
        <v>561</v>
      </c>
      <c r="Q1656">
        <v>1</v>
      </c>
      <c r="X1656">
        <v>6.66</v>
      </c>
      <c r="Y1656">
        <v>0</v>
      </c>
      <c r="Z1656">
        <v>0</v>
      </c>
      <c r="AA1656">
        <v>0</v>
      </c>
      <c r="AB1656">
        <v>9.18</v>
      </c>
      <c r="AC1656">
        <v>0</v>
      </c>
      <c r="AD1656">
        <v>1</v>
      </c>
      <c r="AE1656">
        <v>1</v>
      </c>
      <c r="AF1656" t="s">
        <v>134</v>
      </c>
      <c r="AG1656">
        <v>7.6589999999999998</v>
      </c>
      <c r="AH1656">
        <v>2</v>
      </c>
      <c r="AI1656">
        <v>35870076</v>
      </c>
      <c r="AJ1656">
        <v>1706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</row>
    <row r="1657" spans="1:44">
      <c r="A1657">
        <f>ROW(Source!A1617)</f>
        <v>1617</v>
      </c>
      <c r="B1657">
        <v>35870089</v>
      </c>
      <c r="C1657">
        <v>35870075</v>
      </c>
      <c r="D1657">
        <v>29173472</v>
      </c>
      <c r="E1657">
        <v>1</v>
      </c>
      <c r="F1657">
        <v>1</v>
      </c>
      <c r="G1657">
        <v>1</v>
      </c>
      <c r="H1657">
        <v>2</v>
      </c>
      <c r="I1657" t="s">
        <v>624</v>
      </c>
      <c r="J1657" t="s">
        <v>625</v>
      </c>
      <c r="K1657" t="s">
        <v>626</v>
      </c>
      <c r="L1657">
        <v>1368</v>
      </c>
      <c r="N1657">
        <v>1011</v>
      </c>
      <c r="O1657" t="s">
        <v>567</v>
      </c>
      <c r="P1657" t="s">
        <v>567</v>
      </c>
      <c r="Q1657">
        <v>1</v>
      </c>
      <c r="X1657">
        <v>2.0099999999999998</v>
      </c>
      <c r="Y1657">
        <v>0</v>
      </c>
      <c r="Z1657">
        <v>3</v>
      </c>
      <c r="AA1657">
        <v>0</v>
      </c>
      <c r="AB1657">
        <v>0</v>
      </c>
      <c r="AC1657">
        <v>0</v>
      </c>
      <c r="AD1657">
        <v>1</v>
      </c>
      <c r="AE1657">
        <v>0</v>
      </c>
      <c r="AF1657" t="s">
        <v>133</v>
      </c>
      <c r="AG1657">
        <v>2.5124999999999997</v>
      </c>
      <c r="AH1657">
        <v>2</v>
      </c>
      <c r="AI1657">
        <v>35870077</v>
      </c>
      <c r="AJ1657">
        <v>1707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</row>
    <row r="1658" spans="1:44">
      <c r="A1658">
        <f>ROW(Source!A1617)</f>
        <v>1617</v>
      </c>
      <c r="B1658">
        <v>35870090</v>
      </c>
      <c r="C1658">
        <v>35870075</v>
      </c>
      <c r="D1658">
        <v>29174500</v>
      </c>
      <c r="E1658">
        <v>1</v>
      </c>
      <c r="F1658">
        <v>1</v>
      </c>
      <c r="G1658">
        <v>1</v>
      </c>
      <c r="H1658">
        <v>2</v>
      </c>
      <c r="I1658" t="s">
        <v>646</v>
      </c>
      <c r="J1658" t="s">
        <v>647</v>
      </c>
      <c r="K1658" t="s">
        <v>648</v>
      </c>
      <c r="L1658">
        <v>1368</v>
      </c>
      <c r="N1658">
        <v>1011</v>
      </c>
      <c r="O1658" t="s">
        <v>567</v>
      </c>
      <c r="P1658" t="s">
        <v>567</v>
      </c>
      <c r="Q1658">
        <v>1</v>
      </c>
      <c r="X1658">
        <v>1.33</v>
      </c>
      <c r="Y1658">
        <v>0</v>
      </c>
      <c r="Z1658">
        <v>1.95</v>
      </c>
      <c r="AA1658">
        <v>0</v>
      </c>
      <c r="AB1658">
        <v>0</v>
      </c>
      <c r="AC1658">
        <v>0</v>
      </c>
      <c r="AD1658">
        <v>1</v>
      </c>
      <c r="AE1658">
        <v>0</v>
      </c>
      <c r="AF1658" t="s">
        <v>133</v>
      </c>
      <c r="AG1658">
        <v>1.6625000000000001</v>
      </c>
      <c r="AH1658">
        <v>2</v>
      </c>
      <c r="AI1658">
        <v>35870078</v>
      </c>
      <c r="AJ1658">
        <v>1708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</row>
    <row r="1659" spans="1:44">
      <c r="A1659">
        <f>ROW(Source!A1617)</f>
        <v>1617</v>
      </c>
      <c r="B1659">
        <v>35870091</v>
      </c>
      <c r="C1659">
        <v>35870075</v>
      </c>
      <c r="D1659">
        <v>29174913</v>
      </c>
      <c r="E1659">
        <v>1</v>
      </c>
      <c r="F1659">
        <v>1</v>
      </c>
      <c r="G1659">
        <v>1</v>
      </c>
      <c r="H1659">
        <v>2</v>
      </c>
      <c r="I1659" t="s">
        <v>578</v>
      </c>
      <c r="J1659" t="s">
        <v>579</v>
      </c>
      <c r="K1659" t="s">
        <v>580</v>
      </c>
      <c r="L1659">
        <v>1368</v>
      </c>
      <c r="N1659">
        <v>1011</v>
      </c>
      <c r="O1659" t="s">
        <v>567</v>
      </c>
      <c r="P1659" t="s">
        <v>567</v>
      </c>
      <c r="Q1659">
        <v>1</v>
      </c>
      <c r="X1659">
        <v>0.03</v>
      </c>
      <c r="Y1659">
        <v>0</v>
      </c>
      <c r="Z1659">
        <v>87.17</v>
      </c>
      <c r="AA1659">
        <v>11.6</v>
      </c>
      <c r="AB1659">
        <v>0</v>
      </c>
      <c r="AC1659">
        <v>0</v>
      </c>
      <c r="AD1659">
        <v>1</v>
      </c>
      <c r="AE1659">
        <v>0</v>
      </c>
      <c r="AF1659" t="s">
        <v>133</v>
      </c>
      <c r="AG1659">
        <v>3.7499999999999999E-2</v>
      </c>
      <c r="AH1659">
        <v>2</v>
      </c>
      <c r="AI1659">
        <v>35870079</v>
      </c>
      <c r="AJ1659">
        <v>1709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</row>
    <row r="1660" spans="1:44">
      <c r="A1660">
        <f>ROW(Source!A1617)</f>
        <v>1617</v>
      </c>
      <c r="B1660">
        <v>35870092</v>
      </c>
      <c r="C1660">
        <v>35870075</v>
      </c>
      <c r="D1660">
        <v>29114471</v>
      </c>
      <c r="E1660">
        <v>1</v>
      </c>
      <c r="F1660">
        <v>1</v>
      </c>
      <c r="G1660">
        <v>1</v>
      </c>
      <c r="H1660">
        <v>3</v>
      </c>
      <c r="I1660" t="s">
        <v>649</v>
      </c>
      <c r="J1660" t="s">
        <v>650</v>
      </c>
      <c r="K1660" t="s">
        <v>651</v>
      </c>
      <c r="L1660">
        <v>1358</v>
      </c>
      <c r="N1660">
        <v>1010</v>
      </c>
      <c r="O1660" t="s">
        <v>652</v>
      </c>
      <c r="P1660" t="s">
        <v>652</v>
      </c>
      <c r="Q1660">
        <v>10</v>
      </c>
      <c r="X1660">
        <v>26.3</v>
      </c>
      <c r="Y1660">
        <v>1.6</v>
      </c>
      <c r="Z1660">
        <v>0</v>
      </c>
      <c r="AA1660">
        <v>0</v>
      </c>
      <c r="AB1660">
        <v>0</v>
      </c>
      <c r="AC1660">
        <v>0</v>
      </c>
      <c r="AD1660">
        <v>1</v>
      </c>
      <c r="AE1660">
        <v>0</v>
      </c>
      <c r="AF1660" t="s">
        <v>3</v>
      </c>
      <c r="AG1660">
        <v>26.3</v>
      </c>
      <c r="AH1660">
        <v>2</v>
      </c>
      <c r="AI1660">
        <v>35870080</v>
      </c>
      <c r="AJ1660">
        <v>1710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</row>
    <row r="1661" spans="1:44">
      <c r="A1661">
        <f>ROW(Source!A1617)</f>
        <v>1617</v>
      </c>
      <c r="B1661">
        <v>35870093</v>
      </c>
      <c r="C1661">
        <v>35870075</v>
      </c>
      <c r="D1661">
        <v>29114305</v>
      </c>
      <c r="E1661">
        <v>1</v>
      </c>
      <c r="F1661">
        <v>1</v>
      </c>
      <c r="G1661">
        <v>1</v>
      </c>
      <c r="H1661">
        <v>3</v>
      </c>
      <c r="I1661" t="s">
        <v>653</v>
      </c>
      <c r="J1661" t="s">
        <v>654</v>
      </c>
      <c r="K1661" t="s">
        <v>655</v>
      </c>
      <c r="L1661">
        <v>1354</v>
      </c>
      <c r="N1661">
        <v>1010</v>
      </c>
      <c r="O1661" t="s">
        <v>237</v>
      </c>
      <c r="P1661" t="s">
        <v>237</v>
      </c>
      <c r="Q1661">
        <v>1</v>
      </c>
      <c r="X1661">
        <v>263</v>
      </c>
      <c r="Y1661">
        <v>0.12</v>
      </c>
      <c r="Z1661">
        <v>0</v>
      </c>
      <c r="AA1661">
        <v>0</v>
      </c>
      <c r="AB1661">
        <v>0</v>
      </c>
      <c r="AC1661">
        <v>0</v>
      </c>
      <c r="AD1661">
        <v>1</v>
      </c>
      <c r="AE1661">
        <v>0</v>
      </c>
      <c r="AF1661" t="s">
        <v>3</v>
      </c>
      <c r="AG1661">
        <v>263</v>
      </c>
      <c r="AH1661">
        <v>2</v>
      </c>
      <c r="AI1661">
        <v>35870081</v>
      </c>
      <c r="AJ1661">
        <v>1711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</row>
    <row r="1662" spans="1:44">
      <c r="A1662">
        <f>ROW(Source!A1617)</f>
        <v>1617</v>
      </c>
      <c r="B1662">
        <v>35870094</v>
      </c>
      <c r="C1662">
        <v>35870075</v>
      </c>
      <c r="D1662">
        <v>29111012</v>
      </c>
      <c r="E1662">
        <v>1</v>
      </c>
      <c r="F1662">
        <v>1</v>
      </c>
      <c r="G1662">
        <v>1</v>
      </c>
      <c r="H1662">
        <v>3</v>
      </c>
      <c r="I1662" t="s">
        <v>656</v>
      </c>
      <c r="J1662" t="s">
        <v>657</v>
      </c>
      <c r="K1662" t="s">
        <v>658</v>
      </c>
      <c r="L1662">
        <v>1354</v>
      </c>
      <c r="N1662">
        <v>1010</v>
      </c>
      <c r="O1662" t="s">
        <v>237</v>
      </c>
      <c r="P1662" t="s">
        <v>237</v>
      </c>
      <c r="Q1662">
        <v>1</v>
      </c>
      <c r="X1662">
        <v>7</v>
      </c>
      <c r="Y1662">
        <v>1.29</v>
      </c>
      <c r="Z1662">
        <v>0</v>
      </c>
      <c r="AA1662">
        <v>0</v>
      </c>
      <c r="AB1662">
        <v>0</v>
      </c>
      <c r="AC1662">
        <v>0</v>
      </c>
      <c r="AD1662">
        <v>1</v>
      </c>
      <c r="AE1662">
        <v>0</v>
      </c>
      <c r="AF1662" t="s">
        <v>3</v>
      </c>
      <c r="AG1662">
        <v>7</v>
      </c>
      <c r="AH1662">
        <v>2</v>
      </c>
      <c r="AI1662">
        <v>35870082</v>
      </c>
      <c r="AJ1662">
        <v>1712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</row>
    <row r="1663" spans="1:44">
      <c r="A1663">
        <f>ROW(Source!A1617)</f>
        <v>1617</v>
      </c>
      <c r="B1663">
        <v>35870095</v>
      </c>
      <c r="C1663">
        <v>35870075</v>
      </c>
      <c r="D1663">
        <v>29111013</v>
      </c>
      <c r="E1663">
        <v>1</v>
      </c>
      <c r="F1663">
        <v>1</v>
      </c>
      <c r="G1663">
        <v>1</v>
      </c>
      <c r="H1663">
        <v>3</v>
      </c>
      <c r="I1663" t="s">
        <v>659</v>
      </c>
      <c r="J1663" t="s">
        <v>660</v>
      </c>
      <c r="K1663" t="s">
        <v>661</v>
      </c>
      <c r="L1663">
        <v>1354</v>
      </c>
      <c r="N1663">
        <v>1010</v>
      </c>
      <c r="O1663" t="s">
        <v>237</v>
      </c>
      <c r="P1663" t="s">
        <v>237</v>
      </c>
      <c r="Q1663">
        <v>1</v>
      </c>
      <c r="X1663">
        <v>7</v>
      </c>
      <c r="Y1663">
        <v>1.29</v>
      </c>
      <c r="Z1663">
        <v>0</v>
      </c>
      <c r="AA1663">
        <v>0</v>
      </c>
      <c r="AB1663">
        <v>0</v>
      </c>
      <c r="AC1663">
        <v>0</v>
      </c>
      <c r="AD1663">
        <v>1</v>
      </c>
      <c r="AE1663">
        <v>0</v>
      </c>
      <c r="AF1663" t="s">
        <v>3</v>
      </c>
      <c r="AG1663">
        <v>7</v>
      </c>
      <c r="AH1663">
        <v>2</v>
      </c>
      <c r="AI1663">
        <v>35870083</v>
      </c>
      <c r="AJ1663">
        <v>1713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</row>
    <row r="1664" spans="1:44">
      <c r="A1664">
        <f>ROW(Source!A1617)</f>
        <v>1617</v>
      </c>
      <c r="B1664">
        <v>35870096</v>
      </c>
      <c r="C1664">
        <v>35870075</v>
      </c>
      <c r="D1664">
        <v>29111016</v>
      </c>
      <c r="E1664">
        <v>1</v>
      </c>
      <c r="F1664">
        <v>1</v>
      </c>
      <c r="G1664">
        <v>1</v>
      </c>
      <c r="H1664">
        <v>3</v>
      </c>
      <c r="I1664" t="s">
        <v>662</v>
      </c>
      <c r="J1664" t="s">
        <v>663</v>
      </c>
      <c r="K1664" t="s">
        <v>664</v>
      </c>
      <c r="L1664">
        <v>1354</v>
      </c>
      <c r="N1664">
        <v>1010</v>
      </c>
      <c r="O1664" t="s">
        <v>237</v>
      </c>
      <c r="P1664" t="s">
        <v>237</v>
      </c>
      <c r="Q1664">
        <v>1</v>
      </c>
      <c r="X1664">
        <v>40</v>
      </c>
      <c r="Y1664">
        <v>1.29</v>
      </c>
      <c r="Z1664">
        <v>0</v>
      </c>
      <c r="AA1664">
        <v>0</v>
      </c>
      <c r="AB1664">
        <v>0</v>
      </c>
      <c r="AC1664">
        <v>0</v>
      </c>
      <c r="AD1664">
        <v>1</v>
      </c>
      <c r="AE1664">
        <v>0</v>
      </c>
      <c r="AF1664" t="s">
        <v>3</v>
      </c>
      <c r="AG1664">
        <v>40</v>
      </c>
      <c r="AH1664">
        <v>2</v>
      </c>
      <c r="AI1664">
        <v>35870084</v>
      </c>
      <c r="AJ1664">
        <v>1714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</row>
    <row r="1665" spans="1:44">
      <c r="A1665">
        <f>ROW(Source!A1617)</f>
        <v>1617</v>
      </c>
      <c r="B1665">
        <v>35870097</v>
      </c>
      <c r="C1665">
        <v>35870075</v>
      </c>
      <c r="D1665">
        <v>29111019</v>
      </c>
      <c r="E1665">
        <v>1</v>
      </c>
      <c r="F1665">
        <v>1</v>
      </c>
      <c r="G1665">
        <v>1</v>
      </c>
      <c r="H1665">
        <v>3</v>
      </c>
      <c r="I1665" t="s">
        <v>665</v>
      </c>
      <c r="J1665" t="s">
        <v>666</v>
      </c>
      <c r="K1665" t="s">
        <v>667</v>
      </c>
      <c r="L1665">
        <v>1354</v>
      </c>
      <c r="N1665">
        <v>1010</v>
      </c>
      <c r="O1665" t="s">
        <v>237</v>
      </c>
      <c r="P1665" t="s">
        <v>237</v>
      </c>
      <c r="Q1665">
        <v>1</v>
      </c>
      <c r="X1665">
        <v>8</v>
      </c>
      <c r="Y1665">
        <v>0.63</v>
      </c>
      <c r="Z1665">
        <v>0</v>
      </c>
      <c r="AA1665">
        <v>0</v>
      </c>
      <c r="AB1665">
        <v>0</v>
      </c>
      <c r="AC1665">
        <v>0</v>
      </c>
      <c r="AD1665">
        <v>1</v>
      </c>
      <c r="AE1665">
        <v>0</v>
      </c>
      <c r="AF1665" t="s">
        <v>3</v>
      </c>
      <c r="AG1665">
        <v>8</v>
      </c>
      <c r="AH1665">
        <v>2</v>
      </c>
      <c r="AI1665">
        <v>35870085</v>
      </c>
      <c r="AJ1665">
        <v>1715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</row>
    <row r="1666" spans="1:44">
      <c r="A1666">
        <f>ROW(Source!A1617)</f>
        <v>1617</v>
      </c>
      <c r="B1666">
        <v>35870098</v>
      </c>
      <c r="C1666">
        <v>35870075</v>
      </c>
      <c r="D1666">
        <v>29111018</v>
      </c>
      <c r="E1666">
        <v>1</v>
      </c>
      <c r="F1666">
        <v>1</v>
      </c>
      <c r="G1666">
        <v>1</v>
      </c>
      <c r="H1666">
        <v>3</v>
      </c>
      <c r="I1666" t="s">
        <v>668</v>
      </c>
      <c r="J1666" t="s">
        <v>669</v>
      </c>
      <c r="K1666" t="s">
        <v>670</v>
      </c>
      <c r="L1666">
        <v>1354</v>
      </c>
      <c r="N1666">
        <v>1010</v>
      </c>
      <c r="O1666" t="s">
        <v>237</v>
      </c>
      <c r="P1666" t="s">
        <v>237</v>
      </c>
      <c r="Q1666">
        <v>1</v>
      </c>
      <c r="X1666">
        <v>8</v>
      </c>
      <c r="Y1666">
        <v>0.63</v>
      </c>
      <c r="Z1666">
        <v>0</v>
      </c>
      <c r="AA1666">
        <v>0</v>
      </c>
      <c r="AB1666">
        <v>0</v>
      </c>
      <c r="AC1666">
        <v>0</v>
      </c>
      <c r="AD1666">
        <v>1</v>
      </c>
      <c r="AE1666">
        <v>0</v>
      </c>
      <c r="AF1666" t="s">
        <v>3</v>
      </c>
      <c r="AG1666">
        <v>8</v>
      </c>
      <c r="AH1666">
        <v>2</v>
      </c>
      <c r="AI1666">
        <v>35870086</v>
      </c>
      <c r="AJ1666">
        <v>1716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</row>
    <row r="1667" spans="1:44">
      <c r="A1667">
        <f>ROW(Source!A1617)</f>
        <v>1617</v>
      </c>
      <c r="B1667">
        <v>35870099</v>
      </c>
      <c r="C1667">
        <v>35870075</v>
      </c>
      <c r="D1667">
        <v>29110997</v>
      </c>
      <c r="E1667">
        <v>1</v>
      </c>
      <c r="F1667">
        <v>1</v>
      </c>
      <c r="G1667">
        <v>1</v>
      </c>
      <c r="H1667">
        <v>3</v>
      </c>
      <c r="I1667" t="s">
        <v>671</v>
      </c>
      <c r="J1667" t="s">
        <v>672</v>
      </c>
      <c r="K1667" t="s">
        <v>673</v>
      </c>
      <c r="L1667">
        <v>1301</v>
      </c>
      <c r="N1667">
        <v>1003</v>
      </c>
      <c r="O1667" t="s">
        <v>142</v>
      </c>
      <c r="P1667" t="s">
        <v>142</v>
      </c>
      <c r="Q1667">
        <v>1</v>
      </c>
      <c r="X1667">
        <v>101</v>
      </c>
      <c r="Y1667">
        <v>12.3</v>
      </c>
      <c r="Z1667">
        <v>0</v>
      </c>
      <c r="AA1667">
        <v>0</v>
      </c>
      <c r="AB1667">
        <v>0</v>
      </c>
      <c r="AC1667">
        <v>0</v>
      </c>
      <c r="AD1667">
        <v>1</v>
      </c>
      <c r="AE1667">
        <v>0</v>
      </c>
      <c r="AF1667" t="s">
        <v>3</v>
      </c>
      <c r="AG1667">
        <v>101</v>
      </c>
      <c r="AH1667">
        <v>2</v>
      </c>
      <c r="AI1667">
        <v>35870087</v>
      </c>
      <c r="AJ1667">
        <v>1717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</row>
    <row r="1668" spans="1:44">
      <c r="A1668">
        <f>ROW(Source!A1618)</f>
        <v>1618</v>
      </c>
      <c r="B1668">
        <v>35870120</v>
      </c>
      <c r="C1668">
        <v>35870100</v>
      </c>
      <c r="D1668">
        <v>18409850</v>
      </c>
      <c r="E1668">
        <v>1</v>
      </c>
      <c r="F1668">
        <v>1</v>
      </c>
      <c r="G1668">
        <v>1</v>
      </c>
      <c r="H1668">
        <v>1</v>
      </c>
      <c r="I1668" t="s">
        <v>674</v>
      </c>
      <c r="J1668" t="s">
        <v>3</v>
      </c>
      <c r="K1668" t="s">
        <v>675</v>
      </c>
      <c r="L1668">
        <v>1369</v>
      </c>
      <c r="N1668">
        <v>1013</v>
      </c>
      <c r="O1668" t="s">
        <v>561</v>
      </c>
      <c r="P1668" t="s">
        <v>561</v>
      </c>
      <c r="Q1668">
        <v>1</v>
      </c>
      <c r="X1668">
        <v>89</v>
      </c>
      <c r="Y1668">
        <v>0</v>
      </c>
      <c r="Z1668">
        <v>0</v>
      </c>
      <c r="AA1668">
        <v>0</v>
      </c>
      <c r="AB1668">
        <v>9.07</v>
      </c>
      <c r="AC1668">
        <v>0</v>
      </c>
      <c r="AD1668">
        <v>1</v>
      </c>
      <c r="AE1668">
        <v>1</v>
      </c>
      <c r="AF1668" t="s">
        <v>134</v>
      </c>
      <c r="AG1668">
        <v>102.35</v>
      </c>
      <c r="AH1668">
        <v>2</v>
      </c>
      <c r="AI1668">
        <v>35870101</v>
      </c>
      <c r="AJ1668">
        <v>1718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</row>
    <row r="1669" spans="1:44">
      <c r="A1669">
        <f>ROW(Source!A1618)</f>
        <v>1618</v>
      </c>
      <c r="B1669">
        <v>35870121</v>
      </c>
      <c r="C1669">
        <v>35870100</v>
      </c>
      <c r="D1669">
        <v>29173472</v>
      </c>
      <c r="E1669">
        <v>1</v>
      </c>
      <c r="F1669">
        <v>1</v>
      </c>
      <c r="G1669">
        <v>1</v>
      </c>
      <c r="H1669">
        <v>2</v>
      </c>
      <c r="I1669" t="s">
        <v>624</v>
      </c>
      <c r="J1669" t="s">
        <v>625</v>
      </c>
      <c r="K1669" t="s">
        <v>626</v>
      </c>
      <c r="L1669">
        <v>1368</v>
      </c>
      <c r="N1669">
        <v>1011</v>
      </c>
      <c r="O1669" t="s">
        <v>567</v>
      </c>
      <c r="P1669" t="s">
        <v>567</v>
      </c>
      <c r="Q1669">
        <v>1</v>
      </c>
      <c r="X1669">
        <v>2.16</v>
      </c>
      <c r="Y1669">
        <v>0</v>
      </c>
      <c r="Z1669">
        <v>3</v>
      </c>
      <c r="AA1669">
        <v>0</v>
      </c>
      <c r="AB1669">
        <v>0</v>
      </c>
      <c r="AC1669">
        <v>0</v>
      </c>
      <c r="AD1669">
        <v>1</v>
      </c>
      <c r="AE1669">
        <v>0</v>
      </c>
      <c r="AF1669" t="s">
        <v>133</v>
      </c>
      <c r="AG1669">
        <v>2.7</v>
      </c>
      <c r="AH1669">
        <v>2</v>
      </c>
      <c r="AI1669">
        <v>35870102</v>
      </c>
      <c r="AJ1669">
        <v>1719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</row>
    <row r="1670" spans="1:44">
      <c r="A1670">
        <f>ROW(Source!A1618)</f>
        <v>1618</v>
      </c>
      <c r="B1670">
        <v>35870122</v>
      </c>
      <c r="C1670">
        <v>35870100</v>
      </c>
      <c r="D1670">
        <v>29174538</v>
      </c>
      <c r="E1670">
        <v>1</v>
      </c>
      <c r="F1670">
        <v>1</v>
      </c>
      <c r="G1670">
        <v>1</v>
      </c>
      <c r="H1670">
        <v>2</v>
      </c>
      <c r="I1670" t="s">
        <v>676</v>
      </c>
      <c r="J1670" t="s">
        <v>677</v>
      </c>
      <c r="K1670" t="s">
        <v>678</v>
      </c>
      <c r="L1670">
        <v>1368</v>
      </c>
      <c r="N1670">
        <v>1011</v>
      </c>
      <c r="O1670" t="s">
        <v>567</v>
      </c>
      <c r="P1670" t="s">
        <v>567</v>
      </c>
      <c r="Q1670">
        <v>1</v>
      </c>
      <c r="X1670">
        <v>0.47</v>
      </c>
      <c r="Y1670">
        <v>0</v>
      </c>
      <c r="Z1670">
        <v>33.590000000000003</v>
      </c>
      <c r="AA1670">
        <v>0</v>
      </c>
      <c r="AB1670">
        <v>0</v>
      </c>
      <c r="AC1670">
        <v>0</v>
      </c>
      <c r="AD1670">
        <v>1</v>
      </c>
      <c r="AE1670">
        <v>0</v>
      </c>
      <c r="AF1670" t="s">
        <v>133</v>
      </c>
      <c r="AG1670">
        <v>0.58749999999999991</v>
      </c>
      <c r="AH1670">
        <v>2</v>
      </c>
      <c r="AI1670">
        <v>35870103</v>
      </c>
      <c r="AJ1670">
        <v>1720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</row>
    <row r="1671" spans="1:44">
      <c r="A1671">
        <f>ROW(Source!A1618)</f>
        <v>1618</v>
      </c>
      <c r="B1671">
        <v>35870123</v>
      </c>
      <c r="C1671">
        <v>35870100</v>
      </c>
      <c r="D1671">
        <v>29174580</v>
      </c>
      <c r="E1671">
        <v>1</v>
      </c>
      <c r="F1671">
        <v>1</v>
      </c>
      <c r="G1671">
        <v>1</v>
      </c>
      <c r="H1671">
        <v>2</v>
      </c>
      <c r="I1671" t="s">
        <v>679</v>
      </c>
      <c r="J1671" t="s">
        <v>680</v>
      </c>
      <c r="K1671" t="s">
        <v>681</v>
      </c>
      <c r="L1671">
        <v>1368</v>
      </c>
      <c r="N1671">
        <v>1011</v>
      </c>
      <c r="O1671" t="s">
        <v>567</v>
      </c>
      <c r="P1671" t="s">
        <v>567</v>
      </c>
      <c r="Q1671">
        <v>1</v>
      </c>
      <c r="X1671">
        <v>0.53</v>
      </c>
      <c r="Y1671">
        <v>0</v>
      </c>
      <c r="Z1671">
        <v>2.08</v>
      </c>
      <c r="AA1671">
        <v>0</v>
      </c>
      <c r="AB1671">
        <v>0</v>
      </c>
      <c r="AC1671">
        <v>0</v>
      </c>
      <c r="AD1671">
        <v>1</v>
      </c>
      <c r="AE1671">
        <v>0</v>
      </c>
      <c r="AF1671" t="s">
        <v>133</v>
      </c>
      <c r="AG1671">
        <v>0.66250000000000009</v>
      </c>
      <c r="AH1671">
        <v>2</v>
      </c>
      <c r="AI1671">
        <v>35870104</v>
      </c>
      <c r="AJ1671">
        <v>1721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</row>
    <row r="1672" spans="1:44">
      <c r="A1672">
        <f>ROW(Source!A1618)</f>
        <v>1618</v>
      </c>
      <c r="B1672">
        <v>35870124</v>
      </c>
      <c r="C1672">
        <v>35870100</v>
      </c>
      <c r="D1672">
        <v>29108656</v>
      </c>
      <c r="E1672">
        <v>1</v>
      </c>
      <c r="F1672">
        <v>1</v>
      </c>
      <c r="G1672">
        <v>1</v>
      </c>
      <c r="H1672">
        <v>3</v>
      </c>
      <c r="I1672" t="s">
        <v>682</v>
      </c>
      <c r="J1672" t="s">
        <v>683</v>
      </c>
      <c r="K1672" t="s">
        <v>684</v>
      </c>
      <c r="L1672">
        <v>1354</v>
      </c>
      <c r="N1672">
        <v>1010</v>
      </c>
      <c r="O1672" t="s">
        <v>237</v>
      </c>
      <c r="P1672" t="s">
        <v>237</v>
      </c>
      <c r="Q1672">
        <v>1</v>
      </c>
      <c r="X1672">
        <v>7</v>
      </c>
      <c r="Y1672">
        <v>13.87</v>
      </c>
      <c r="Z1672">
        <v>0</v>
      </c>
      <c r="AA1672">
        <v>0</v>
      </c>
      <c r="AB1672">
        <v>0</v>
      </c>
      <c r="AC1672">
        <v>0</v>
      </c>
      <c r="AD1672">
        <v>1</v>
      </c>
      <c r="AE1672">
        <v>0</v>
      </c>
      <c r="AF1672" t="s">
        <v>3</v>
      </c>
      <c r="AG1672">
        <v>7</v>
      </c>
      <c r="AH1672">
        <v>2</v>
      </c>
      <c r="AI1672">
        <v>35870105</v>
      </c>
      <c r="AJ1672">
        <v>1722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</row>
    <row r="1673" spans="1:44">
      <c r="A1673">
        <f>ROW(Source!A1618)</f>
        <v>1618</v>
      </c>
      <c r="B1673">
        <v>35870125</v>
      </c>
      <c r="C1673">
        <v>35870100</v>
      </c>
      <c r="D1673">
        <v>29109354</v>
      </c>
      <c r="E1673">
        <v>1</v>
      </c>
      <c r="F1673">
        <v>1</v>
      </c>
      <c r="G1673">
        <v>1</v>
      </c>
      <c r="H1673">
        <v>3</v>
      </c>
      <c r="I1673" t="s">
        <v>685</v>
      </c>
      <c r="J1673" t="s">
        <v>686</v>
      </c>
      <c r="K1673" t="s">
        <v>687</v>
      </c>
      <c r="L1673">
        <v>1346</v>
      </c>
      <c r="N1673">
        <v>1009</v>
      </c>
      <c r="O1673" t="s">
        <v>160</v>
      </c>
      <c r="P1673" t="s">
        <v>160</v>
      </c>
      <c r="Q1673">
        <v>1</v>
      </c>
      <c r="X1673">
        <v>10</v>
      </c>
      <c r="Y1673">
        <v>46.72</v>
      </c>
      <c r="Z1673">
        <v>0</v>
      </c>
      <c r="AA1673">
        <v>0</v>
      </c>
      <c r="AB1673">
        <v>0</v>
      </c>
      <c r="AC1673">
        <v>0</v>
      </c>
      <c r="AD1673">
        <v>1</v>
      </c>
      <c r="AE1673">
        <v>0</v>
      </c>
      <c r="AF1673" t="s">
        <v>3</v>
      </c>
      <c r="AG1673">
        <v>10</v>
      </c>
      <c r="AH1673">
        <v>2</v>
      </c>
      <c r="AI1673">
        <v>35870106</v>
      </c>
      <c r="AJ1673">
        <v>1723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</row>
    <row r="1674" spans="1:44">
      <c r="A1674">
        <f>ROW(Source!A1618)</f>
        <v>1618</v>
      </c>
      <c r="B1674">
        <v>35870126</v>
      </c>
      <c r="C1674">
        <v>35870100</v>
      </c>
      <c r="D1674">
        <v>29109414</v>
      </c>
      <c r="E1674">
        <v>1</v>
      </c>
      <c r="F1674">
        <v>1</v>
      </c>
      <c r="G1674">
        <v>1</v>
      </c>
      <c r="H1674">
        <v>3</v>
      </c>
      <c r="I1674" t="s">
        <v>688</v>
      </c>
      <c r="J1674" t="s">
        <v>689</v>
      </c>
      <c r="K1674" t="s">
        <v>690</v>
      </c>
      <c r="L1674">
        <v>1346</v>
      </c>
      <c r="N1674">
        <v>1009</v>
      </c>
      <c r="O1674" t="s">
        <v>160</v>
      </c>
      <c r="P1674" t="s">
        <v>160</v>
      </c>
      <c r="Q1674">
        <v>1</v>
      </c>
      <c r="X1674">
        <v>119</v>
      </c>
      <c r="Y1674">
        <v>1.58</v>
      </c>
      <c r="Z1674">
        <v>0</v>
      </c>
      <c r="AA1674">
        <v>0</v>
      </c>
      <c r="AB1674">
        <v>0</v>
      </c>
      <c r="AC1674">
        <v>0</v>
      </c>
      <c r="AD1674">
        <v>1</v>
      </c>
      <c r="AE1674">
        <v>0</v>
      </c>
      <c r="AF1674" t="s">
        <v>3</v>
      </c>
      <c r="AG1674">
        <v>119</v>
      </c>
      <c r="AH1674">
        <v>2</v>
      </c>
      <c r="AI1674">
        <v>35870107</v>
      </c>
      <c r="AJ1674">
        <v>1724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</row>
    <row r="1675" spans="1:44">
      <c r="A1675">
        <f>ROW(Source!A1618)</f>
        <v>1618</v>
      </c>
      <c r="B1675">
        <v>35870127</v>
      </c>
      <c r="C1675">
        <v>35870100</v>
      </c>
      <c r="D1675">
        <v>29109781</v>
      </c>
      <c r="E1675">
        <v>1</v>
      </c>
      <c r="F1675">
        <v>1</v>
      </c>
      <c r="G1675">
        <v>1</v>
      </c>
      <c r="H1675">
        <v>3</v>
      </c>
      <c r="I1675" t="s">
        <v>691</v>
      </c>
      <c r="J1675" t="s">
        <v>692</v>
      </c>
      <c r="K1675" t="s">
        <v>693</v>
      </c>
      <c r="L1675">
        <v>1346</v>
      </c>
      <c r="N1675">
        <v>1009</v>
      </c>
      <c r="O1675" t="s">
        <v>160</v>
      </c>
      <c r="P1675" t="s">
        <v>160</v>
      </c>
      <c r="Q1675">
        <v>1</v>
      </c>
      <c r="X1675">
        <v>9</v>
      </c>
      <c r="Y1675">
        <v>11.12</v>
      </c>
      <c r="Z1675">
        <v>0</v>
      </c>
      <c r="AA1675">
        <v>0</v>
      </c>
      <c r="AB1675">
        <v>0</v>
      </c>
      <c r="AC1675">
        <v>0</v>
      </c>
      <c r="AD1675">
        <v>1</v>
      </c>
      <c r="AE1675">
        <v>0</v>
      </c>
      <c r="AF1675" t="s">
        <v>3</v>
      </c>
      <c r="AG1675">
        <v>9</v>
      </c>
      <c r="AH1675">
        <v>2</v>
      </c>
      <c r="AI1675">
        <v>35870108</v>
      </c>
      <c r="AJ1675">
        <v>1725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</row>
    <row r="1676" spans="1:44">
      <c r="A1676">
        <f>ROW(Source!A1618)</f>
        <v>1618</v>
      </c>
      <c r="B1676">
        <v>35870128</v>
      </c>
      <c r="C1676">
        <v>35870100</v>
      </c>
      <c r="D1676">
        <v>29109782</v>
      </c>
      <c r="E1676">
        <v>1</v>
      </c>
      <c r="F1676">
        <v>1</v>
      </c>
      <c r="G1676">
        <v>1</v>
      </c>
      <c r="H1676">
        <v>3</v>
      </c>
      <c r="I1676" t="s">
        <v>694</v>
      </c>
      <c r="J1676" t="s">
        <v>695</v>
      </c>
      <c r="K1676" t="s">
        <v>696</v>
      </c>
      <c r="L1676">
        <v>1346</v>
      </c>
      <c r="N1676">
        <v>1009</v>
      </c>
      <c r="O1676" t="s">
        <v>160</v>
      </c>
      <c r="P1676" t="s">
        <v>160</v>
      </c>
      <c r="Q1676">
        <v>1</v>
      </c>
      <c r="X1676">
        <v>85</v>
      </c>
      <c r="Y1676">
        <v>4.3600000000000003</v>
      </c>
      <c r="Z1676">
        <v>0</v>
      </c>
      <c r="AA1676">
        <v>0</v>
      </c>
      <c r="AB1676">
        <v>0</v>
      </c>
      <c r="AC1676">
        <v>0</v>
      </c>
      <c r="AD1676">
        <v>1</v>
      </c>
      <c r="AE1676">
        <v>0</v>
      </c>
      <c r="AF1676" t="s">
        <v>3</v>
      </c>
      <c r="AG1676">
        <v>85</v>
      </c>
      <c r="AH1676">
        <v>2</v>
      </c>
      <c r="AI1676">
        <v>35870109</v>
      </c>
      <c r="AJ1676">
        <v>1726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</row>
    <row r="1677" spans="1:44">
      <c r="A1677">
        <f>ROW(Source!A1618)</f>
        <v>1618</v>
      </c>
      <c r="B1677">
        <v>35870129</v>
      </c>
      <c r="C1677">
        <v>35870100</v>
      </c>
      <c r="D1677">
        <v>29110699</v>
      </c>
      <c r="E1677">
        <v>1</v>
      </c>
      <c r="F1677">
        <v>1</v>
      </c>
      <c r="G1677">
        <v>1</v>
      </c>
      <c r="H1677">
        <v>3</v>
      </c>
      <c r="I1677" t="s">
        <v>697</v>
      </c>
      <c r="J1677" t="s">
        <v>698</v>
      </c>
      <c r="K1677" t="s">
        <v>699</v>
      </c>
      <c r="L1677">
        <v>1301</v>
      </c>
      <c r="N1677">
        <v>1003</v>
      </c>
      <c r="O1677" t="s">
        <v>142</v>
      </c>
      <c r="P1677" t="s">
        <v>142</v>
      </c>
      <c r="Q1677">
        <v>1</v>
      </c>
      <c r="X1677">
        <v>120</v>
      </c>
      <c r="Y1677">
        <v>0.17</v>
      </c>
      <c r="Z1677">
        <v>0</v>
      </c>
      <c r="AA1677">
        <v>0</v>
      </c>
      <c r="AB1677">
        <v>0</v>
      </c>
      <c r="AC1677">
        <v>0</v>
      </c>
      <c r="AD1677">
        <v>1</v>
      </c>
      <c r="AE1677">
        <v>0</v>
      </c>
      <c r="AF1677" t="s">
        <v>3</v>
      </c>
      <c r="AG1677">
        <v>120</v>
      </c>
      <c r="AH1677">
        <v>2</v>
      </c>
      <c r="AI1677">
        <v>35870110</v>
      </c>
      <c r="AJ1677">
        <v>1727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</row>
    <row r="1678" spans="1:44">
      <c r="A1678">
        <f>ROW(Source!A1618)</f>
        <v>1618</v>
      </c>
      <c r="B1678">
        <v>35870130</v>
      </c>
      <c r="C1678">
        <v>35870100</v>
      </c>
      <c r="D1678">
        <v>29110797</v>
      </c>
      <c r="E1678">
        <v>1</v>
      </c>
      <c r="F1678">
        <v>1</v>
      </c>
      <c r="G1678">
        <v>1</v>
      </c>
      <c r="H1678">
        <v>3</v>
      </c>
      <c r="I1678" t="s">
        <v>700</v>
      </c>
      <c r="J1678" t="s">
        <v>701</v>
      </c>
      <c r="K1678" t="s">
        <v>702</v>
      </c>
      <c r="L1678">
        <v>1301</v>
      </c>
      <c r="N1678">
        <v>1003</v>
      </c>
      <c r="O1678" t="s">
        <v>142</v>
      </c>
      <c r="P1678" t="s">
        <v>142</v>
      </c>
      <c r="Q1678">
        <v>1</v>
      </c>
      <c r="X1678">
        <v>82</v>
      </c>
      <c r="Y1678">
        <v>1.74</v>
      </c>
      <c r="Z1678">
        <v>0</v>
      </c>
      <c r="AA1678">
        <v>0</v>
      </c>
      <c r="AB1678">
        <v>0</v>
      </c>
      <c r="AC1678">
        <v>0</v>
      </c>
      <c r="AD1678">
        <v>1</v>
      </c>
      <c r="AE1678">
        <v>0</v>
      </c>
      <c r="AF1678" t="s">
        <v>3</v>
      </c>
      <c r="AG1678">
        <v>82</v>
      </c>
      <c r="AH1678">
        <v>2</v>
      </c>
      <c r="AI1678">
        <v>35870111</v>
      </c>
      <c r="AJ1678">
        <v>1728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</row>
    <row r="1679" spans="1:44">
      <c r="A1679">
        <f>ROW(Source!A1618)</f>
        <v>1618</v>
      </c>
      <c r="B1679">
        <v>35870131</v>
      </c>
      <c r="C1679">
        <v>35870100</v>
      </c>
      <c r="D1679">
        <v>29110815</v>
      </c>
      <c r="E1679">
        <v>1</v>
      </c>
      <c r="F1679">
        <v>1</v>
      </c>
      <c r="G1679">
        <v>1</v>
      </c>
      <c r="H1679">
        <v>3</v>
      </c>
      <c r="I1679" t="s">
        <v>703</v>
      </c>
      <c r="J1679" t="s">
        <v>704</v>
      </c>
      <c r="K1679" t="s">
        <v>705</v>
      </c>
      <c r="L1679">
        <v>1301</v>
      </c>
      <c r="N1679">
        <v>1003</v>
      </c>
      <c r="O1679" t="s">
        <v>142</v>
      </c>
      <c r="P1679" t="s">
        <v>142</v>
      </c>
      <c r="Q1679">
        <v>1</v>
      </c>
      <c r="X1679">
        <v>116</v>
      </c>
      <c r="Y1679">
        <v>0.85</v>
      </c>
      <c r="Z1679">
        <v>0</v>
      </c>
      <c r="AA1679">
        <v>0</v>
      </c>
      <c r="AB1679">
        <v>0</v>
      </c>
      <c r="AC1679">
        <v>0</v>
      </c>
      <c r="AD1679">
        <v>1</v>
      </c>
      <c r="AE1679">
        <v>0</v>
      </c>
      <c r="AF1679" t="s">
        <v>3</v>
      </c>
      <c r="AG1679">
        <v>116</v>
      </c>
      <c r="AH1679">
        <v>2</v>
      </c>
      <c r="AI1679">
        <v>35870112</v>
      </c>
      <c r="AJ1679">
        <v>1729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</row>
    <row r="1680" spans="1:44">
      <c r="A1680">
        <f>ROW(Source!A1618)</f>
        <v>1618</v>
      </c>
      <c r="B1680">
        <v>35870132</v>
      </c>
      <c r="C1680">
        <v>35870100</v>
      </c>
      <c r="D1680">
        <v>29111455</v>
      </c>
      <c r="E1680">
        <v>1</v>
      </c>
      <c r="F1680">
        <v>1</v>
      </c>
      <c r="G1680">
        <v>1</v>
      </c>
      <c r="H1680">
        <v>3</v>
      </c>
      <c r="I1680" t="s">
        <v>706</v>
      </c>
      <c r="J1680" t="s">
        <v>707</v>
      </c>
      <c r="K1680" t="s">
        <v>708</v>
      </c>
      <c r="L1680">
        <v>1327</v>
      </c>
      <c r="N1680">
        <v>1005</v>
      </c>
      <c r="O1680" t="s">
        <v>155</v>
      </c>
      <c r="P1680" t="s">
        <v>155</v>
      </c>
      <c r="Q1680">
        <v>1</v>
      </c>
      <c r="X1680">
        <v>212</v>
      </c>
      <c r="Y1680">
        <v>15.06</v>
      </c>
      <c r="Z1680">
        <v>0</v>
      </c>
      <c r="AA1680">
        <v>0</v>
      </c>
      <c r="AB1680">
        <v>0</v>
      </c>
      <c r="AC1680">
        <v>0</v>
      </c>
      <c r="AD1680">
        <v>1</v>
      </c>
      <c r="AE1680">
        <v>0</v>
      </c>
      <c r="AF1680" t="s">
        <v>3</v>
      </c>
      <c r="AG1680">
        <v>212</v>
      </c>
      <c r="AH1680">
        <v>2</v>
      </c>
      <c r="AI1680">
        <v>35870113</v>
      </c>
      <c r="AJ1680">
        <v>1730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</row>
    <row r="1681" spans="1:44">
      <c r="A1681">
        <f>ROW(Source!A1618)</f>
        <v>1618</v>
      </c>
      <c r="B1681">
        <v>35870133</v>
      </c>
      <c r="C1681">
        <v>35870100</v>
      </c>
      <c r="D1681">
        <v>29114733</v>
      </c>
      <c r="E1681">
        <v>1</v>
      </c>
      <c r="F1681">
        <v>1</v>
      </c>
      <c r="G1681">
        <v>1</v>
      </c>
      <c r="H1681">
        <v>3</v>
      </c>
      <c r="I1681" t="s">
        <v>709</v>
      </c>
      <c r="J1681" t="s">
        <v>710</v>
      </c>
      <c r="K1681" t="s">
        <v>711</v>
      </c>
      <c r="L1681">
        <v>1354</v>
      </c>
      <c r="N1681">
        <v>1010</v>
      </c>
      <c r="O1681" t="s">
        <v>237</v>
      </c>
      <c r="P1681" t="s">
        <v>237</v>
      </c>
      <c r="Q1681">
        <v>1</v>
      </c>
      <c r="X1681">
        <v>735</v>
      </c>
      <c r="Y1681">
        <v>0.02</v>
      </c>
      <c r="Z1681">
        <v>0</v>
      </c>
      <c r="AA1681">
        <v>0</v>
      </c>
      <c r="AB1681">
        <v>0</v>
      </c>
      <c r="AC1681">
        <v>0</v>
      </c>
      <c r="AD1681">
        <v>1</v>
      </c>
      <c r="AE1681">
        <v>0</v>
      </c>
      <c r="AF1681" t="s">
        <v>3</v>
      </c>
      <c r="AG1681">
        <v>735</v>
      </c>
      <c r="AH1681">
        <v>2</v>
      </c>
      <c r="AI1681">
        <v>35870114</v>
      </c>
      <c r="AJ1681">
        <v>1731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</row>
    <row r="1682" spans="1:44">
      <c r="A1682">
        <f>ROW(Source!A1618)</f>
        <v>1618</v>
      </c>
      <c r="B1682">
        <v>35870134</v>
      </c>
      <c r="C1682">
        <v>35870100</v>
      </c>
      <c r="D1682">
        <v>29114734</v>
      </c>
      <c r="E1682">
        <v>1</v>
      </c>
      <c r="F1682">
        <v>1</v>
      </c>
      <c r="G1682">
        <v>1</v>
      </c>
      <c r="H1682">
        <v>3</v>
      </c>
      <c r="I1682" t="s">
        <v>712</v>
      </c>
      <c r="J1682" t="s">
        <v>713</v>
      </c>
      <c r="K1682" t="s">
        <v>714</v>
      </c>
      <c r="L1682">
        <v>1354</v>
      </c>
      <c r="N1682">
        <v>1010</v>
      </c>
      <c r="O1682" t="s">
        <v>237</v>
      </c>
      <c r="P1682" t="s">
        <v>237</v>
      </c>
      <c r="Q1682">
        <v>1</v>
      </c>
      <c r="X1682">
        <v>1855</v>
      </c>
      <c r="Y1682">
        <v>0.03</v>
      </c>
      <c r="Z1682">
        <v>0</v>
      </c>
      <c r="AA1682">
        <v>0</v>
      </c>
      <c r="AB1682">
        <v>0</v>
      </c>
      <c r="AC1682">
        <v>0</v>
      </c>
      <c r="AD1682">
        <v>1</v>
      </c>
      <c r="AE1682">
        <v>0</v>
      </c>
      <c r="AF1682" t="s">
        <v>3</v>
      </c>
      <c r="AG1682">
        <v>1855</v>
      </c>
      <c r="AH1682">
        <v>2</v>
      </c>
      <c r="AI1682">
        <v>35870115</v>
      </c>
      <c r="AJ1682">
        <v>1732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</row>
    <row r="1683" spans="1:44">
      <c r="A1683">
        <f>ROW(Source!A1618)</f>
        <v>1618</v>
      </c>
      <c r="B1683">
        <v>35870135</v>
      </c>
      <c r="C1683">
        <v>35870100</v>
      </c>
      <c r="D1683">
        <v>29114482</v>
      </c>
      <c r="E1683">
        <v>1</v>
      </c>
      <c r="F1683">
        <v>1</v>
      </c>
      <c r="G1683">
        <v>1</v>
      </c>
      <c r="H1683">
        <v>3</v>
      </c>
      <c r="I1683" t="s">
        <v>715</v>
      </c>
      <c r="J1683" t="s">
        <v>716</v>
      </c>
      <c r="K1683" t="s">
        <v>717</v>
      </c>
      <c r="L1683">
        <v>1354</v>
      </c>
      <c r="N1683">
        <v>1010</v>
      </c>
      <c r="O1683" t="s">
        <v>237</v>
      </c>
      <c r="P1683" t="s">
        <v>237</v>
      </c>
      <c r="Q1683">
        <v>1</v>
      </c>
      <c r="X1683">
        <v>153</v>
      </c>
      <c r="Y1683">
        <v>7.0000000000000007E-2</v>
      </c>
      <c r="Z1683">
        <v>0</v>
      </c>
      <c r="AA1683">
        <v>0</v>
      </c>
      <c r="AB1683">
        <v>0</v>
      </c>
      <c r="AC1683">
        <v>0</v>
      </c>
      <c r="AD1683">
        <v>1</v>
      </c>
      <c r="AE1683">
        <v>0</v>
      </c>
      <c r="AF1683" t="s">
        <v>3</v>
      </c>
      <c r="AG1683">
        <v>153</v>
      </c>
      <c r="AH1683">
        <v>2</v>
      </c>
      <c r="AI1683">
        <v>35870116</v>
      </c>
      <c r="AJ1683">
        <v>1733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</row>
    <row r="1684" spans="1:44">
      <c r="A1684">
        <f>ROW(Source!A1618)</f>
        <v>1618</v>
      </c>
      <c r="B1684">
        <v>35870136</v>
      </c>
      <c r="C1684">
        <v>35870100</v>
      </c>
      <c r="D1684">
        <v>29129584</v>
      </c>
      <c r="E1684">
        <v>1</v>
      </c>
      <c r="F1684">
        <v>1</v>
      </c>
      <c r="G1684">
        <v>1</v>
      </c>
      <c r="H1684">
        <v>3</v>
      </c>
      <c r="I1684" t="s">
        <v>718</v>
      </c>
      <c r="J1684" t="s">
        <v>719</v>
      </c>
      <c r="K1684" t="s">
        <v>720</v>
      </c>
      <c r="L1684">
        <v>1301</v>
      </c>
      <c r="N1684">
        <v>1003</v>
      </c>
      <c r="O1684" t="s">
        <v>142</v>
      </c>
      <c r="P1684" t="s">
        <v>142</v>
      </c>
      <c r="Q1684">
        <v>1</v>
      </c>
      <c r="X1684">
        <v>88</v>
      </c>
      <c r="Y1684">
        <v>7.22</v>
      </c>
      <c r="Z1684">
        <v>0</v>
      </c>
      <c r="AA1684">
        <v>0</v>
      </c>
      <c r="AB1684">
        <v>0</v>
      </c>
      <c r="AC1684">
        <v>0</v>
      </c>
      <c r="AD1684">
        <v>1</v>
      </c>
      <c r="AE1684">
        <v>0</v>
      </c>
      <c r="AF1684" t="s">
        <v>3</v>
      </c>
      <c r="AG1684">
        <v>88</v>
      </c>
      <c r="AH1684">
        <v>2</v>
      </c>
      <c r="AI1684">
        <v>35870117</v>
      </c>
      <c r="AJ1684">
        <v>1734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</row>
    <row r="1685" spans="1:44">
      <c r="A1685">
        <f>ROW(Source!A1618)</f>
        <v>1618</v>
      </c>
      <c r="B1685">
        <v>35870137</v>
      </c>
      <c r="C1685">
        <v>35870100</v>
      </c>
      <c r="D1685">
        <v>29129619</v>
      </c>
      <c r="E1685">
        <v>1</v>
      </c>
      <c r="F1685">
        <v>1</v>
      </c>
      <c r="G1685">
        <v>1</v>
      </c>
      <c r="H1685">
        <v>3</v>
      </c>
      <c r="I1685" t="s">
        <v>721</v>
      </c>
      <c r="J1685" t="s">
        <v>722</v>
      </c>
      <c r="K1685" t="s">
        <v>723</v>
      </c>
      <c r="L1685">
        <v>1301</v>
      </c>
      <c r="N1685">
        <v>1003</v>
      </c>
      <c r="O1685" t="s">
        <v>142</v>
      </c>
      <c r="P1685" t="s">
        <v>142</v>
      </c>
      <c r="Q1685">
        <v>1</v>
      </c>
      <c r="X1685">
        <v>225</v>
      </c>
      <c r="Y1685">
        <v>8.44</v>
      </c>
      <c r="Z1685">
        <v>0</v>
      </c>
      <c r="AA1685">
        <v>0</v>
      </c>
      <c r="AB1685">
        <v>0</v>
      </c>
      <c r="AC1685">
        <v>0</v>
      </c>
      <c r="AD1685">
        <v>1</v>
      </c>
      <c r="AE1685">
        <v>0</v>
      </c>
      <c r="AF1685" t="s">
        <v>3</v>
      </c>
      <c r="AG1685">
        <v>225</v>
      </c>
      <c r="AH1685">
        <v>2</v>
      </c>
      <c r="AI1685">
        <v>35870118</v>
      </c>
      <c r="AJ1685">
        <v>1735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</row>
    <row r="1686" spans="1:44">
      <c r="A1686">
        <f>ROW(Source!A1618)</f>
        <v>1618</v>
      </c>
      <c r="B1686">
        <v>35870138</v>
      </c>
      <c r="C1686">
        <v>35870100</v>
      </c>
      <c r="D1686">
        <v>29129634</v>
      </c>
      <c r="E1686">
        <v>1</v>
      </c>
      <c r="F1686">
        <v>1</v>
      </c>
      <c r="G1686">
        <v>1</v>
      </c>
      <c r="H1686">
        <v>3</v>
      </c>
      <c r="I1686" t="s">
        <v>724</v>
      </c>
      <c r="J1686" t="s">
        <v>725</v>
      </c>
      <c r="K1686" t="s">
        <v>726</v>
      </c>
      <c r="L1686">
        <v>1301</v>
      </c>
      <c r="N1686">
        <v>1003</v>
      </c>
      <c r="O1686" t="s">
        <v>142</v>
      </c>
      <c r="P1686" t="s">
        <v>142</v>
      </c>
      <c r="Q1686">
        <v>1</v>
      </c>
      <c r="X1686">
        <v>46</v>
      </c>
      <c r="Y1686">
        <v>3.32</v>
      </c>
      <c r="Z1686">
        <v>0</v>
      </c>
      <c r="AA1686">
        <v>0</v>
      </c>
      <c r="AB1686">
        <v>0</v>
      </c>
      <c r="AC1686">
        <v>0</v>
      </c>
      <c r="AD1686">
        <v>1</v>
      </c>
      <c r="AE1686">
        <v>0</v>
      </c>
      <c r="AF1686" t="s">
        <v>3</v>
      </c>
      <c r="AG1686">
        <v>46</v>
      </c>
      <c r="AH1686">
        <v>2</v>
      </c>
      <c r="AI1686">
        <v>35870119</v>
      </c>
      <c r="AJ1686">
        <v>1736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</row>
    <row r="1687" spans="1:44">
      <c r="A1687">
        <f>ROW(Source!A1619)</f>
        <v>1619</v>
      </c>
      <c r="B1687">
        <v>35870158</v>
      </c>
      <c r="C1687">
        <v>35870139</v>
      </c>
      <c r="D1687">
        <v>18409850</v>
      </c>
      <c r="E1687">
        <v>1</v>
      </c>
      <c r="F1687">
        <v>1</v>
      </c>
      <c r="G1687">
        <v>1</v>
      </c>
      <c r="H1687">
        <v>1</v>
      </c>
      <c r="I1687" t="s">
        <v>674</v>
      </c>
      <c r="J1687" t="s">
        <v>3</v>
      </c>
      <c r="K1687" t="s">
        <v>675</v>
      </c>
      <c r="L1687">
        <v>1369</v>
      </c>
      <c r="N1687">
        <v>1013</v>
      </c>
      <c r="O1687" t="s">
        <v>561</v>
      </c>
      <c r="P1687" t="s">
        <v>561</v>
      </c>
      <c r="Q1687">
        <v>1</v>
      </c>
      <c r="X1687">
        <v>84</v>
      </c>
      <c r="Y1687">
        <v>0</v>
      </c>
      <c r="Z1687">
        <v>0</v>
      </c>
      <c r="AA1687">
        <v>0</v>
      </c>
      <c r="AB1687">
        <v>9.07</v>
      </c>
      <c r="AC1687">
        <v>0</v>
      </c>
      <c r="AD1687">
        <v>1</v>
      </c>
      <c r="AE1687">
        <v>1</v>
      </c>
      <c r="AF1687" t="s">
        <v>134</v>
      </c>
      <c r="AG1687">
        <v>96.6</v>
      </c>
      <c r="AH1687">
        <v>2</v>
      </c>
      <c r="AI1687">
        <v>35870140</v>
      </c>
      <c r="AJ1687">
        <v>1737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</row>
    <row r="1688" spans="1:44">
      <c r="A1688">
        <f>ROW(Source!A1619)</f>
        <v>1619</v>
      </c>
      <c r="B1688">
        <v>35870159</v>
      </c>
      <c r="C1688">
        <v>35870139</v>
      </c>
      <c r="D1688">
        <v>29173472</v>
      </c>
      <c r="E1688">
        <v>1</v>
      </c>
      <c r="F1688">
        <v>1</v>
      </c>
      <c r="G1688">
        <v>1</v>
      </c>
      <c r="H1688">
        <v>2</v>
      </c>
      <c r="I1688" t="s">
        <v>624</v>
      </c>
      <c r="J1688" t="s">
        <v>625</v>
      </c>
      <c r="K1688" t="s">
        <v>626</v>
      </c>
      <c r="L1688">
        <v>1368</v>
      </c>
      <c r="N1688">
        <v>1011</v>
      </c>
      <c r="O1688" t="s">
        <v>567</v>
      </c>
      <c r="P1688" t="s">
        <v>567</v>
      </c>
      <c r="Q1688">
        <v>1</v>
      </c>
      <c r="X1688">
        <v>2.2000000000000002</v>
      </c>
      <c r="Y1688">
        <v>0</v>
      </c>
      <c r="Z1688">
        <v>3</v>
      </c>
      <c r="AA1688">
        <v>0</v>
      </c>
      <c r="AB1688">
        <v>0</v>
      </c>
      <c r="AC1688">
        <v>0</v>
      </c>
      <c r="AD1688">
        <v>1</v>
      </c>
      <c r="AE1688">
        <v>0</v>
      </c>
      <c r="AF1688" t="s">
        <v>133</v>
      </c>
      <c r="AG1688">
        <v>2.75</v>
      </c>
      <c r="AH1688">
        <v>2</v>
      </c>
      <c r="AI1688">
        <v>35870141</v>
      </c>
      <c r="AJ1688">
        <v>1738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</row>
    <row r="1689" spans="1:44">
      <c r="A1689">
        <f>ROW(Source!A1619)</f>
        <v>1619</v>
      </c>
      <c r="B1689">
        <v>35870160</v>
      </c>
      <c r="C1689">
        <v>35870139</v>
      </c>
      <c r="D1689">
        <v>29174538</v>
      </c>
      <c r="E1689">
        <v>1</v>
      </c>
      <c r="F1689">
        <v>1</v>
      </c>
      <c r="G1689">
        <v>1</v>
      </c>
      <c r="H1689">
        <v>2</v>
      </c>
      <c r="I1689" t="s">
        <v>676</v>
      </c>
      <c r="J1689" t="s">
        <v>677</v>
      </c>
      <c r="K1689" t="s">
        <v>678</v>
      </c>
      <c r="L1689">
        <v>1368</v>
      </c>
      <c r="N1689">
        <v>1011</v>
      </c>
      <c r="O1689" t="s">
        <v>567</v>
      </c>
      <c r="P1689" t="s">
        <v>567</v>
      </c>
      <c r="Q1689">
        <v>1</v>
      </c>
      <c r="X1689">
        <v>0.17</v>
      </c>
      <c r="Y1689">
        <v>0</v>
      </c>
      <c r="Z1689">
        <v>33.590000000000003</v>
      </c>
      <c r="AA1689">
        <v>0</v>
      </c>
      <c r="AB1689">
        <v>0</v>
      </c>
      <c r="AC1689">
        <v>0</v>
      </c>
      <c r="AD1689">
        <v>1</v>
      </c>
      <c r="AE1689">
        <v>0</v>
      </c>
      <c r="AF1689" t="s">
        <v>133</v>
      </c>
      <c r="AG1689">
        <v>0.21250000000000002</v>
      </c>
      <c r="AH1689">
        <v>2</v>
      </c>
      <c r="AI1689">
        <v>35870142</v>
      </c>
      <c r="AJ1689">
        <v>1739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</row>
    <row r="1690" spans="1:44">
      <c r="A1690">
        <f>ROW(Source!A1619)</f>
        <v>1619</v>
      </c>
      <c r="B1690">
        <v>35870161</v>
      </c>
      <c r="C1690">
        <v>35870139</v>
      </c>
      <c r="D1690">
        <v>29174580</v>
      </c>
      <c r="E1690">
        <v>1</v>
      </c>
      <c r="F1690">
        <v>1</v>
      </c>
      <c r="G1690">
        <v>1</v>
      </c>
      <c r="H1690">
        <v>2</v>
      </c>
      <c r="I1690" t="s">
        <v>679</v>
      </c>
      <c r="J1690" t="s">
        <v>680</v>
      </c>
      <c r="K1690" t="s">
        <v>681</v>
      </c>
      <c r="L1690">
        <v>1368</v>
      </c>
      <c r="N1690">
        <v>1011</v>
      </c>
      <c r="O1690" t="s">
        <v>567</v>
      </c>
      <c r="P1690" t="s">
        <v>567</v>
      </c>
      <c r="Q1690">
        <v>1</v>
      </c>
      <c r="X1690">
        <v>0.87</v>
      </c>
      <c r="Y1690">
        <v>0</v>
      </c>
      <c r="Z1690">
        <v>2.08</v>
      </c>
      <c r="AA1690">
        <v>0</v>
      </c>
      <c r="AB1690">
        <v>0</v>
      </c>
      <c r="AC1690">
        <v>0</v>
      </c>
      <c r="AD1690">
        <v>1</v>
      </c>
      <c r="AE1690">
        <v>0</v>
      </c>
      <c r="AF1690" t="s">
        <v>133</v>
      </c>
      <c r="AG1690">
        <v>1.0874999999999999</v>
      </c>
      <c r="AH1690">
        <v>2</v>
      </c>
      <c r="AI1690">
        <v>35870143</v>
      </c>
      <c r="AJ1690">
        <v>1740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</row>
    <row r="1691" spans="1:44">
      <c r="A1691">
        <f>ROW(Source!A1619)</f>
        <v>1619</v>
      </c>
      <c r="B1691">
        <v>35870162</v>
      </c>
      <c r="C1691">
        <v>35870139</v>
      </c>
      <c r="D1691">
        <v>29109354</v>
      </c>
      <c r="E1691">
        <v>1</v>
      </c>
      <c r="F1691">
        <v>1</v>
      </c>
      <c r="G1691">
        <v>1</v>
      </c>
      <c r="H1691">
        <v>3</v>
      </c>
      <c r="I1691" t="s">
        <v>685</v>
      </c>
      <c r="J1691" t="s">
        <v>686</v>
      </c>
      <c r="K1691" t="s">
        <v>687</v>
      </c>
      <c r="L1691">
        <v>1346</v>
      </c>
      <c r="N1691">
        <v>1009</v>
      </c>
      <c r="O1691" t="s">
        <v>160</v>
      </c>
      <c r="P1691" t="s">
        <v>160</v>
      </c>
      <c r="Q1691">
        <v>1</v>
      </c>
      <c r="X1691">
        <v>10</v>
      </c>
      <c r="Y1691">
        <v>46.72</v>
      </c>
      <c r="Z1691">
        <v>0</v>
      </c>
      <c r="AA1691">
        <v>0</v>
      </c>
      <c r="AB1691">
        <v>0</v>
      </c>
      <c r="AC1691">
        <v>0</v>
      </c>
      <c r="AD1691">
        <v>1</v>
      </c>
      <c r="AE1691">
        <v>0</v>
      </c>
      <c r="AF1691" t="s">
        <v>3</v>
      </c>
      <c r="AG1691">
        <v>10</v>
      </c>
      <c r="AH1691">
        <v>2</v>
      </c>
      <c r="AI1691">
        <v>35870144</v>
      </c>
      <c r="AJ1691">
        <v>1741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</row>
    <row r="1692" spans="1:44">
      <c r="A1692">
        <f>ROW(Source!A1619)</f>
        <v>1619</v>
      </c>
      <c r="B1692">
        <v>35870163</v>
      </c>
      <c r="C1692">
        <v>35870139</v>
      </c>
      <c r="D1692">
        <v>29109414</v>
      </c>
      <c r="E1692">
        <v>1</v>
      </c>
      <c r="F1692">
        <v>1</v>
      </c>
      <c r="G1692">
        <v>1</v>
      </c>
      <c r="H1692">
        <v>3</v>
      </c>
      <c r="I1692" t="s">
        <v>688</v>
      </c>
      <c r="J1692" t="s">
        <v>689</v>
      </c>
      <c r="K1692" t="s">
        <v>690</v>
      </c>
      <c r="L1692">
        <v>1346</v>
      </c>
      <c r="N1692">
        <v>1009</v>
      </c>
      <c r="O1692" t="s">
        <v>160</v>
      </c>
      <c r="P1692" t="s">
        <v>160</v>
      </c>
      <c r="Q1692">
        <v>1</v>
      </c>
      <c r="X1692">
        <v>137</v>
      </c>
      <c r="Y1692">
        <v>1.58</v>
      </c>
      <c r="Z1692">
        <v>0</v>
      </c>
      <c r="AA1692">
        <v>0</v>
      </c>
      <c r="AB1692">
        <v>0</v>
      </c>
      <c r="AC1692">
        <v>0</v>
      </c>
      <c r="AD1692">
        <v>1</v>
      </c>
      <c r="AE1692">
        <v>0</v>
      </c>
      <c r="AF1692" t="s">
        <v>3</v>
      </c>
      <c r="AG1692">
        <v>137</v>
      </c>
      <c r="AH1692">
        <v>2</v>
      </c>
      <c r="AI1692">
        <v>35870145</v>
      </c>
      <c r="AJ1692">
        <v>1742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</row>
    <row r="1693" spans="1:44">
      <c r="A1693">
        <f>ROW(Source!A1619)</f>
        <v>1619</v>
      </c>
      <c r="B1693">
        <v>35870164</v>
      </c>
      <c r="C1693">
        <v>35870139</v>
      </c>
      <c r="D1693">
        <v>29109781</v>
      </c>
      <c r="E1693">
        <v>1</v>
      </c>
      <c r="F1693">
        <v>1</v>
      </c>
      <c r="G1693">
        <v>1</v>
      </c>
      <c r="H1693">
        <v>3</v>
      </c>
      <c r="I1693" t="s">
        <v>691</v>
      </c>
      <c r="J1693" t="s">
        <v>692</v>
      </c>
      <c r="K1693" t="s">
        <v>693</v>
      </c>
      <c r="L1693">
        <v>1346</v>
      </c>
      <c r="N1693">
        <v>1009</v>
      </c>
      <c r="O1693" t="s">
        <v>160</v>
      </c>
      <c r="P1693" t="s">
        <v>160</v>
      </c>
      <c r="Q1693">
        <v>1</v>
      </c>
      <c r="X1693">
        <v>10</v>
      </c>
      <c r="Y1693">
        <v>11.12</v>
      </c>
      <c r="Z1693">
        <v>0</v>
      </c>
      <c r="AA1693">
        <v>0</v>
      </c>
      <c r="AB1693">
        <v>0</v>
      </c>
      <c r="AC1693">
        <v>0</v>
      </c>
      <c r="AD1693">
        <v>1</v>
      </c>
      <c r="AE1693">
        <v>0</v>
      </c>
      <c r="AF1693" t="s">
        <v>3</v>
      </c>
      <c r="AG1693">
        <v>10</v>
      </c>
      <c r="AH1693">
        <v>2</v>
      </c>
      <c r="AI1693">
        <v>35870146</v>
      </c>
      <c r="AJ1693">
        <v>1743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</row>
    <row r="1694" spans="1:44">
      <c r="A1694">
        <f>ROW(Source!A1619)</f>
        <v>1619</v>
      </c>
      <c r="B1694">
        <v>35870165</v>
      </c>
      <c r="C1694">
        <v>35870139</v>
      </c>
      <c r="D1694">
        <v>29109782</v>
      </c>
      <c r="E1694">
        <v>1</v>
      </c>
      <c r="F1694">
        <v>1</v>
      </c>
      <c r="G1694">
        <v>1</v>
      </c>
      <c r="H1694">
        <v>3</v>
      </c>
      <c r="I1694" t="s">
        <v>694</v>
      </c>
      <c r="J1694" t="s">
        <v>695</v>
      </c>
      <c r="K1694" t="s">
        <v>696</v>
      </c>
      <c r="L1694">
        <v>1346</v>
      </c>
      <c r="N1694">
        <v>1009</v>
      </c>
      <c r="O1694" t="s">
        <v>160</v>
      </c>
      <c r="P1694" t="s">
        <v>160</v>
      </c>
      <c r="Q1694">
        <v>1</v>
      </c>
      <c r="X1694">
        <v>69</v>
      </c>
      <c r="Y1694">
        <v>4.3600000000000003</v>
      </c>
      <c r="Z1694">
        <v>0</v>
      </c>
      <c r="AA1694">
        <v>0</v>
      </c>
      <c r="AB1694">
        <v>0</v>
      </c>
      <c r="AC1694">
        <v>0</v>
      </c>
      <c r="AD1694">
        <v>1</v>
      </c>
      <c r="AE1694">
        <v>0</v>
      </c>
      <c r="AF1694" t="s">
        <v>3</v>
      </c>
      <c r="AG1694">
        <v>69</v>
      </c>
      <c r="AH1694">
        <v>2</v>
      </c>
      <c r="AI1694">
        <v>35870147</v>
      </c>
      <c r="AJ1694">
        <v>1744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</row>
    <row r="1695" spans="1:44">
      <c r="A1695">
        <f>ROW(Source!A1619)</f>
        <v>1619</v>
      </c>
      <c r="B1695">
        <v>35870166</v>
      </c>
      <c r="C1695">
        <v>35870139</v>
      </c>
      <c r="D1695">
        <v>29110699</v>
      </c>
      <c r="E1695">
        <v>1</v>
      </c>
      <c r="F1695">
        <v>1</v>
      </c>
      <c r="G1695">
        <v>1</v>
      </c>
      <c r="H1695">
        <v>3</v>
      </c>
      <c r="I1695" t="s">
        <v>697</v>
      </c>
      <c r="J1695" t="s">
        <v>698</v>
      </c>
      <c r="K1695" t="s">
        <v>699</v>
      </c>
      <c r="L1695">
        <v>1301</v>
      </c>
      <c r="N1695">
        <v>1003</v>
      </c>
      <c r="O1695" t="s">
        <v>142</v>
      </c>
      <c r="P1695" t="s">
        <v>142</v>
      </c>
      <c r="Q1695">
        <v>1</v>
      </c>
      <c r="X1695">
        <v>118</v>
      </c>
      <c r="Y1695">
        <v>0.17</v>
      </c>
      <c r="Z1695">
        <v>0</v>
      </c>
      <c r="AA1695">
        <v>0</v>
      </c>
      <c r="AB1695">
        <v>0</v>
      </c>
      <c r="AC1695">
        <v>0</v>
      </c>
      <c r="AD1695">
        <v>1</v>
      </c>
      <c r="AE1695">
        <v>0</v>
      </c>
      <c r="AF1695" t="s">
        <v>3</v>
      </c>
      <c r="AG1695">
        <v>118</v>
      </c>
      <c r="AH1695">
        <v>2</v>
      </c>
      <c r="AI1695">
        <v>35870148</v>
      </c>
      <c r="AJ1695">
        <v>1745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</row>
    <row r="1696" spans="1:44">
      <c r="A1696">
        <f>ROW(Source!A1619)</f>
        <v>1619</v>
      </c>
      <c r="B1696">
        <v>35870167</v>
      </c>
      <c r="C1696">
        <v>35870139</v>
      </c>
      <c r="D1696">
        <v>29110797</v>
      </c>
      <c r="E1696">
        <v>1</v>
      </c>
      <c r="F1696">
        <v>1</v>
      </c>
      <c r="G1696">
        <v>1</v>
      </c>
      <c r="H1696">
        <v>3</v>
      </c>
      <c r="I1696" t="s">
        <v>700</v>
      </c>
      <c r="J1696" t="s">
        <v>701</v>
      </c>
      <c r="K1696" t="s">
        <v>702</v>
      </c>
      <c r="L1696">
        <v>1301</v>
      </c>
      <c r="N1696">
        <v>1003</v>
      </c>
      <c r="O1696" t="s">
        <v>142</v>
      </c>
      <c r="P1696" t="s">
        <v>142</v>
      </c>
      <c r="Q1696">
        <v>1</v>
      </c>
      <c r="X1696">
        <v>80</v>
      </c>
      <c r="Y1696">
        <v>1.74</v>
      </c>
      <c r="Z1696">
        <v>0</v>
      </c>
      <c r="AA1696">
        <v>0</v>
      </c>
      <c r="AB1696">
        <v>0</v>
      </c>
      <c r="AC1696">
        <v>0</v>
      </c>
      <c r="AD1696">
        <v>1</v>
      </c>
      <c r="AE1696">
        <v>0</v>
      </c>
      <c r="AF1696" t="s">
        <v>3</v>
      </c>
      <c r="AG1696">
        <v>80</v>
      </c>
      <c r="AH1696">
        <v>2</v>
      </c>
      <c r="AI1696">
        <v>35870149</v>
      </c>
      <c r="AJ1696">
        <v>1746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</row>
    <row r="1697" spans="1:44">
      <c r="A1697">
        <f>ROW(Source!A1619)</f>
        <v>1619</v>
      </c>
      <c r="B1697">
        <v>35870168</v>
      </c>
      <c r="C1697">
        <v>35870139</v>
      </c>
      <c r="D1697">
        <v>29110815</v>
      </c>
      <c r="E1697">
        <v>1</v>
      </c>
      <c r="F1697">
        <v>1</v>
      </c>
      <c r="G1697">
        <v>1</v>
      </c>
      <c r="H1697">
        <v>3</v>
      </c>
      <c r="I1697" t="s">
        <v>703</v>
      </c>
      <c r="J1697" t="s">
        <v>704</v>
      </c>
      <c r="K1697" t="s">
        <v>705</v>
      </c>
      <c r="L1697">
        <v>1301</v>
      </c>
      <c r="N1697">
        <v>1003</v>
      </c>
      <c r="O1697" t="s">
        <v>142</v>
      </c>
      <c r="P1697" t="s">
        <v>142</v>
      </c>
      <c r="Q1697">
        <v>1</v>
      </c>
      <c r="X1697">
        <v>117</v>
      </c>
      <c r="Y1697">
        <v>0.85</v>
      </c>
      <c r="Z1697">
        <v>0</v>
      </c>
      <c r="AA1697">
        <v>0</v>
      </c>
      <c r="AB1697">
        <v>0</v>
      </c>
      <c r="AC1697">
        <v>0</v>
      </c>
      <c r="AD1697">
        <v>1</v>
      </c>
      <c r="AE1697">
        <v>0</v>
      </c>
      <c r="AF1697" t="s">
        <v>3</v>
      </c>
      <c r="AG1697">
        <v>117</v>
      </c>
      <c r="AH1697">
        <v>2</v>
      </c>
      <c r="AI1697">
        <v>35870150</v>
      </c>
      <c r="AJ1697">
        <v>1747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</row>
    <row r="1698" spans="1:44">
      <c r="A1698">
        <f>ROW(Source!A1619)</f>
        <v>1619</v>
      </c>
      <c r="B1698">
        <v>35870169</v>
      </c>
      <c r="C1698">
        <v>35870139</v>
      </c>
      <c r="D1698">
        <v>29111455</v>
      </c>
      <c r="E1698">
        <v>1</v>
      </c>
      <c r="F1698">
        <v>1</v>
      </c>
      <c r="G1698">
        <v>1</v>
      </c>
      <c r="H1698">
        <v>3</v>
      </c>
      <c r="I1698" t="s">
        <v>706</v>
      </c>
      <c r="J1698" t="s">
        <v>707</v>
      </c>
      <c r="K1698" t="s">
        <v>708</v>
      </c>
      <c r="L1698">
        <v>1327</v>
      </c>
      <c r="N1698">
        <v>1005</v>
      </c>
      <c r="O1698" t="s">
        <v>155</v>
      </c>
      <c r="P1698" t="s">
        <v>155</v>
      </c>
      <c r="Q1698">
        <v>1</v>
      </c>
      <c r="X1698">
        <v>225</v>
      </c>
      <c r="Y1698">
        <v>15.06</v>
      </c>
      <c r="Z1698">
        <v>0</v>
      </c>
      <c r="AA1698">
        <v>0</v>
      </c>
      <c r="AB1698">
        <v>0</v>
      </c>
      <c r="AC1698">
        <v>0</v>
      </c>
      <c r="AD1698">
        <v>1</v>
      </c>
      <c r="AE1698">
        <v>0</v>
      </c>
      <c r="AF1698" t="s">
        <v>3</v>
      </c>
      <c r="AG1698">
        <v>225</v>
      </c>
      <c r="AH1698">
        <v>2</v>
      </c>
      <c r="AI1698">
        <v>35870151</v>
      </c>
      <c r="AJ1698">
        <v>1748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</row>
    <row r="1699" spans="1:44">
      <c r="A1699">
        <f>ROW(Source!A1619)</f>
        <v>1619</v>
      </c>
      <c r="B1699">
        <v>35870170</v>
      </c>
      <c r="C1699">
        <v>35870139</v>
      </c>
      <c r="D1699">
        <v>29114733</v>
      </c>
      <c r="E1699">
        <v>1</v>
      </c>
      <c r="F1699">
        <v>1</v>
      </c>
      <c r="G1699">
        <v>1</v>
      </c>
      <c r="H1699">
        <v>3</v>
      </c>
      <c r="I1699" t="s">
        <v>709</v>
      </c>
      <c r="J1699" t="s">
        <v>710</v>
      </c>
      <c r="K1699" t="s">
        <v>711</v>
      </c>
      <c r="L1699">
        <v>1354</v>
      </c>
      <c r="N1699">
        <v>1010</v>
      </c>
      <c r="O1699" t="s">
        <v>237</v>
      </c>
      <c r="P1699" t="s">
        <v>237</v>
      </c>
      <c r="Q1699">
        <v>1</v>
      </c>
      <c r="X1699">
        <v>790</v>
      </c>
      <c r="Y1699">
        <v>0.02</v>
      </c>
      <c r="Z1699">
        <v>0</v>
      </c>
      <c r="AA1699">
        <v>0</v>
      </c>
      <c r="AB1699">
        <v>0</v>
      </c>
      <c r="AC1699">
        <v>0</v>
      </c>
      <c r="AD1699">
        <v>1</v>
      </c>
      <c r="AE1699">
        <v>0</v>
      </c>
      <c r="AF1699" t="s">
        <v>3</v>
      </c>
      <c r="AG1699">
        <v>790</v>
      </c>
      <c r="AH1699">
        <v>2</v>
      </c>
      <c r="AI1699">
        <v>35870152</v>
      </c>
      <c r="AJ1699">
        <v>1749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</row>
    <row r="1700" spans="1:44">
      <c r="A1700">
        <f>ROW(Source!A1619)</f>
        <v>1619</v>
      </c>
      <c r="B1700">
        <v>35870171</v>
      </c>
      <c r="C1700">
        <v>35870139</v>
      </c>
      <c r="D1700">
        <v>29114734</v>
      </c>
      <c r="E1700">
        <v>1</v>
      </c>
      <c r="F1700">
        <v>1</v>
      </c>
      <c r="G1700">
        <v>1</v>
      </c>
      <c r="H1700">
        <v>3</v>
      </c>
      <c r="I1700" t="s">
        <v>712</v>
      </c>
      <c r="J1700" t="s">
        <v>713</v>
      </c>
      <c r="K1700" t="s">
        <v>714</v>
      </c>
      <c r="L1700">
        <v>1354</v>
      </c>
      <c r="N1700">
        <v>1010</v>
      </c>
      <c r="O1700" t="s">
        <v>237</v>
      </c>
      <c r="P1700" t="s">
        <v>237</v>
      </c>
      <c r="Q1700">
        <v>1</v>
      </c>
      <c r="X1700">
        <v>1844</v>
      </c>
      <c r="Y1700">
        <v>0.03</v>
      </c>
      <c r="Z1700">
        <v>0</v>
      </c>
      <c r="AA1700">
        <v>0</v>
      </c>
      <c r="AB1700">
        <v>0</v>
      </c>
      <c r="AC1700">
        <v>0</v>
      </c>
      <c r="AD1700">
        <v>1</v>
      </c>
      <c r="AE1700">
        <v>0</v>
      </c>
      <c r="AF1700" t="s">
        <v>3</v>
      </c>
      <c r="AG1700">
        <v>1844</v>
      </c>
      <c r="AH1700">
        <v>2</v>
      </c>
      <c r="AI1700">
        <v>35870153</v>
      </c>
      <c r="AJ1700">
        <v>1750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</row>
    <row r="1701" spans="1:44">
      <c r="A1701">
        <f>ROW(Source!A1619)</f>
        <v>1619</v>
      </c>
      <c r="B1701">
        <v>35870172</v>
      </c>
      <c r="C1701">
        <v>35870139</v>
      </c>
      <c r="D1701">
        <v>29114482</v>
      </c>
      <c r="E1701">
        <v>1</v>
      </c>
      <c r="F1701">
        <v>1</v>
      </c>
      <c r="G1701">
        <v>1</v>
      </c>
      <c r="H1701">
        <v>3</v>
      </c>
      <c r="I1701" t="s">
        <v>715</v>
      </c>
      <c r="J1701" t="s">
        <v>716</v>
      </c>
      <c r="K1701" t="s">
        <v>717</v>
      </c>
      <c r="L1701">
        <v>1354</v>
      </c>
      <c r="N1701">
        <v>1010</v>
      </c>
      <c r="O1701" t="s">
        <v>237</v>
      </c>
      <c r="P1701" t="s">
        <v>237</v>
      </c>
      <c r="Q1701">
        <v>1</v>
      </c>
      <c r="X1701">
        <v>149</v>
      </c>
      <c r="Y1701">
        <v>7.0000000000000007E-2</v>
      </c>
      <c r="Z1701">
        <v>0</v>
      </c>
      <c r="AA1701">
        <v>0</v>
      </c>
      <c r="AB1701">
        <v>0</v>
      </c>
      <c r="AC1701">
        <v>0</v>
      </c>
      <c r="AD1701">
        <v>1</v>
      </c>
      <c r="AE1701">
        <v>0</v>
      </c>
      <c r="AF1701" t="s">
        <v>3</v>
      </c>
      <c r="AG1701">
        <v>149</v>
      </c>
      <c r="AH1701">
        <v>2</v>
      </c>
      <c r="AI1701">
        <v>35870154</v>
      </c>
      <c r="AJ1701">
        <v>1751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</row>
    <row r="1702" spans="1:44">
      <c r="A1702">
        <f>ROW(Source!A1619)</f>
        <v>1619</v>
      </c>
      <c r="B1702">
        <v>35870173</v>
      </c>
      <c r="C1702">
        <v>35870139</v>
      </c>
      <c r="D1702">
        <v>29129584</v>
      </c>
      <c r="E1702">
        <v>1</v>
      </c>
      <c r="F1702">
        <v>1</v>
      </c>
      <c r="G1702">
        <v>1</v>
      </c>
      <c r="H1702">
        <v>3</v>
      </c>
      <c r="I1702" t="s">
        <v>718</v>
      </c>
      <c r="J1702" t="s">
        <v>719</v>
      </c>
      <c r="K1702" t="s">
        <v>720</v>
      </c>
      <c r="L1702">
        <v>1301</v>
      </c>
      <c r="N1702">
        <v>1003</v>
      </c>
      <c r="O1702" t="s">
        <v>142</v>
      </c>
      <c r="P1702" t="s">
        <v>142</v>
      </c>
      <c r="Q1702">
        <v>1</v>
      </c>
      <c r="X1702">
        <v>86</v>
      </c>
      <c r="Y1702">
        <v>7.22</v>
      </c>
      <c r="Z1702">
        <v>0</v>
      </c>
      <c r="AA1702">
        <v>0</v>
      </c>
      <c r="AB1702">
        <v>0</v>
      </c>
      <c r="AC1702">
        <v>0</v>
      </c>
      <c r="AD1702">
        <v>1</v>
      </c>
      <c r="AE1702">
        <v>0</v>
      </c>
      <c r="AF1702" t="s">
        <v>3</v>
      </c>
      <c r="AG1702">
        <v>86</v>
      </c>
      <c r="AH1702">
        <v>2</v>
      </c>
      <c r="AI1702">
        <v>35870155</v>
      </c>
      <c r="AJ1702">
        <v>1752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</row>
    <row r="1703" spans="1:44">
      <c r="A1703">
        <f>ROW(Source!A1619)</f>
        <v>1619</v>
      </c>
      <c r="B1703">
        <v>35870174</v>
      </c>
      <c r="C1703">
        <v>35870139</v>
      </c>
      <c r="D1703">
        <v>29129619</v>
      </c>
      <c r="E1703">
        <v>1</v>
      </c>
      <c r="F1703">
        <v>1</v>
      </c>
      <c r="G1703">
        <v>1</v>
      </c>
      <c r="H1703">
        <v>3</v>
      </c>
      <c r="I1703" t="s">
        <v>721</v>
      </c>
      <c r="J1703" t="s">
        <v>722</v>
      </c>
      <c r="K1703" t="s">
        <v>723</v>
      </c>
      <c r="L1703">
        <v>1301</v>
      </c>
      <c r="N1703">
        <v>1003</v>
      </c>
      <c r="O1703" t="s">
        <v>142</v>
      </c>
      <c r="P1703" t="s">
        <v>142</v>
      </c>
      <c r="Q1703">
        <v>1</v>
      </c>
      <c r="X1703">
        <v>234</v>
      </c>
      <c r="Y1703">
        <v>8.44</v>
      </c>
      <c r="Z1703">
        <v>0</v>
      </c>
      <c r="AA1703">
        <v>0</v>
      </c>
      <c r="AB1703">
        <v>0</v>
      </c>
      <c r="AC1703">
        <v>0</v>
      </c>
      <c r="AD1703">
        <v>1</v>
      </c>
      <c r="AE1703">
        <v>0</v>
      </c>
      <c r="AF1703" t="s">
        <v>3</v>
      </c>
      <c r="AG1703">
        <v>234</v>
      </c>
      <c r="AH1703">
        <v>2</v>
      </c>
      <c r="AI1703">
        <v>35870156</v>
      </c>
      <c r="AJ1703">
        <v>1753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</row>
    <row r="1704" spans="1:44">
      <c r="A1704">
        <f>ROW(Source!A1619)</f>
        <v>1619</v>
      </c>
      <c r="B1704">
        <v>35870175</v>
      </c>
      <c r="C1704">
        <v>35870139</v>
      </c>
      <c r="D1704">
        <v>29129715</v>
      </c>
      <c r="E1704">
        <v>1</v>
      </c>
      <c r="F1704">
        <v>1</v>
      </c>
      <c r="G1704">
        <v>1</v>
      </c>
      <c r="H1704">
        <v>3</v>
      </c>
      <c r="I1704" t="s">
        <v>813</v>
      </c>
      <c r="J1704" t="s">
        <v>814</v>
      </c>
      <c r="K1704" t="s">
        <v>815</v>
      </c>
      <c r="L1704">
        <v>1301</v>
      </c>
      <c r="N1704">
        <v>1003</v>
      </c>
      <c r="O1704" t="s">
        <v>142</v>
      </c>
      <c r="P1704" t="s">
        <v>142</v>
      </c>
      <c r="Q1704">
        <v>1</v>
      </c>
      <c r="X1704">
        <v>37</v>
      </c>
      <c r="Y1704">
        <v>6.33</v>
      </c>
      <c r="Z1704">
        <v>0</v>
      </c>
      <c r="AA1704">
        <v>0</v>
      </c>
      <c r="AB1704">
        <v>0</v>
      </c>
      <c r="AC1704">
        <v>0</v>
      </c>
      <c r="AD1704">
        <v>1</v>
      </c>
      <c r="AE1704">
        <v>0</v>
      </c>
      <c r="AF1704" t="s">
        <v>3</v>
      </c>
      <c r="AG1704">
        <v>37</v>
      </c>
      <c r="AH1704">
        <v>2</v>
      </c>
      <c r="AI1704">
        <v>35870157</v>
      </c>
      <c r="AJ1704">
        <v>1754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</row>
    <row r="1705" spans="1:44">
      <c r="A1705">
        <f>ROW(Source!A1620)</f>
        <v>1620</v>
      </c>
      <c r="B1705">
        <v>35870184</v>
      </c>
      <c r="C1705">
        <v>35870176</v>
      </c>
      <c r="D1705">
        <v>18410244</v>
      </c>
      <c r="E1705">
        <v>1</v>
      </c>
      <c r="F1705">
        <v>1</v>
      </c>
      <c r="G1705">
        <v>1</v>
      </c>
      <c r="H1705">
        <v>1</v>
      </c>
      <c r="I1705" t="s">
        <v>727</v>
      </c>
      <c r="J1705" t="s">
        <v>3</v>
      </c>
      <c r="K1705" t="s">
        <v>728</v>
      </c>
      <c r="L1705">
        <v>1369</v>
      </c>
      <c r="N1705">
        <v>1013</v>
      </c>
      <c r="O1705" t="s">
        <v>561</v>
      </c>
      <c r="P1705" t="s">
        <v>561</v>
      </c>
      <c r="Q1705">
        <v>1</v>
      </c>
      <c r="X1705">
        <v>55.94</v>
      </c>
      <c r="Y1705">
        <v>0</v>
      </c>
      <c r="Z1705">
        <v>0</v>
      </c>
      <c r="AA1705">
        <v>0</v>
      </c>
      <c r="AB1705">
        <v>9.2899999999999991</v>
      </c>
      <c r="AC1705">
        <v>0</v>
      </c>
      <c r="AD1705">
        <v>1</v>
      </c>
      <c r="AE1705">
        <v>1</v>
      </c>
      <c r="AF1705" t="s">
        <v>134</v>
      </c>
      <c r="AG1705">
        <v>64.330999999999989</v>
      </c>
      <c r="AH1705">
        <v>2</v>
      </c>
      <c r="AI1705">
        <v>35870177</v>
      </c>
      <c r="AJ1705">
        <v>1755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</row>
    <row r="1706" spans="1:44">
      <c r="A1706">
        <f>ROW(Source!A1620)</f>
        <v>1620</v>
      </c>
      <c r="B1706">
        <v>35870185</v>
      </c>
      <c r="C1706">
        <v>35870176</v>
      </c>
      <c r="D1706">
        <v>121548</v>
      </c>
      <c r="E1706">
        <v>1</v>
      </c>
      <c r="F1706">
        <v>1</v>
      </c>
      <c r="G1706">
        <v>1</v>
      </c>
      <c r="H1706">
        <v>1</v>
      </c>
      <c r="I1706" t="s">
        <v>35</v>
      </c>
      <c r="J1706" t="s">
        <v>3</v>
      </c>
      <c r="K1706" t="s">
        <v>562</v>
      </c>
      <c r="L1706">
        <v>608254</v>
      </c>
      <c r="N1706">
        <v>1013</v>
      </c>
      <c r="O1706" t="s">
        <v>563</v>
      </c>
      <c r="P1706" t="s">
        <v>563</v>
      </c>
      <c r="Q1706">
        <v>1</v>
      </c>
      <c r="X1706">
        <v>0.01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1</v>
      </c>
      <c r="AE1706">
        <v>2</v>
      </c>
      <c r="AF1706" t="s">
        <v>133</v>
      </c>
      <c r="AG1706">
        <v>1.2500000000000001E-2</v>
      </c>
      <c r="AH1706">
        <v>2</v>
      </c>
      <c r="AI1706">
        <v>35870178</v>
      </c>
      <c r="AJ1706">
        <v>1756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</row>
    <row r="1707" spans="1:44">
      <c r="A1707">
        <f>ROW(Source!A1620)</f>
        <v>1620</v>
      </c>
      <c r="B1707">
        <v>35870186</v>
      </c>
      <c r="C1707">
        <v>35870176</v>
      </c>
      <c r="D1707">
        <v>29172556</v>
      </c>
      <c r="E1707">
        <v>1</v>
      </c>
      <c r="F1707">
        <v>1</v>
      </c>
      <c r="G1707">
        <v>1</v>
      </c>
      <c r="H1707">
        <v>2</v>
      </c>
      <c r="I1707" t="s">
        <v>564</v>
      </c>
      <c r="J1707" t="s">
        <v>565</v>
      </c>
      <c r="K1707" t="s">
        <v>566</v>
      </c>
      <c r="L1707">
        <v>1368</v>
      </c>
      <c r="N1707">
        <v>1011</v>
      </c>
      <c r="O1707" t="s">
        <v>567</v>
      </c>
      <c r="P1707" t="s">
        <v>567</v>
      </c>
      <c r="Q1707">
        <v>1</v>
      </c>
      <c r="X1707">
        <v>0.01</v>
      </c>
      <c r="Y1707">
        <v>0</v>
      </c>
      <c r="Z1707">
        <v>31.26</v>
      </c>
      <c r="AA1707">
        <v>13.5</v>
      </c>
      <c r="AB1707">
        <v>0</v>
      </c>
      <c r="AC1707">
        <v>0</v>
      </c>
      <c r="AD1707">
        <v>1</v>
      </c>
      <c r="AE1707">
        <v>0</v>
      </c>
      <c r="AF1707" t="s">
        <v>133</v>
      </c>
      <c r="AG1707">
        <v>1.2500000000000001E-2</v>
      </c>
      <c r="AH1707">
        <v>2</v>
      </c>
      <c r="AI1707">
        <v>35870179</v>
      </c>
      <c r="AJ1707">
        <v>1757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</row>
    <row r="1708" spans="1:44">
      <c r="A1708">
        <f>ROW(Source!A1620)</f>
        <v>1620</v>
      </c>
      <c r="B1708">
        <v>35870187</v>
      </c>
      <c r="C1708">
        <v>35870176</v>
      </c>
      <c r="D1708">
        <v>29174913</v>
      </c>
      <c r="E1708">
        <v>1</v>
      </c>
      <c r="F1708">
        <v>1</v>
      </c>
      <c r="G1708">
        <v>1</v>
      </c>
      <c r="H1708">
        <v>2</v>
      </c>
      <c r="I1708" t="s">
        <v>578</v>
      </c>
      <c r="J1708" t="s">
        <v>579</v>
      </c>
      <c r="K1708" t="s">
        <v>580</v>
      </c>
      <c r="L1708">
        <v>1368</v>
      </c>
      <c r="N1708">
        <v>1011</v>
      </c>
      <c r="O1708" t="s">
        <v>567</v>
      </c>
      <c r="P1708" t="s">
        <v>567</v>
      </c>
      <c r="Q1708">
        <v>1</v>
      </c>
      <c r="X1708">
        <v>0.01</v>
      </c>
      <c r="Y1708">
        <v>0</v>
      </c>
      <c r="Z1708">
        <v>87.17</v>
      </c>
      <c r="AA1708">
        <v>11.6</v>
      </c>
      <c r="AB1708">
        <v>0</v>
      </c>
      <c r="AC1708">
        <v>0</v>
      </c>
      <c r="AD1708">
        <v>1</v>
      </c>
      <c r="AE1708">
        <v>0</v>
      </c>
      <c r="AF1708" t="s">
        <v>133</v>
      </c>
      <c r="AG1708">
        <v>1.2500000000000001E-2</v>
      </c>
      <c r="AH1708">
        <v>2</v>
      </c>
      <c r="AI1708">
        <v>35870180</v>
      </c>
      <c r="AJ1708">
        <v>1758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</row>
    <row r="1709" spans="1:44">
      <c r="A1709">
        <f>ROW(Source!A1620)</f>
        <v>1620</v>
      </c>
      <c r="B1709">
        <v>35870188</v>
      </c>
      <c r="C1709">
        <v>35870176</v>
      </c>
      <c r="D1709">
        <v>29109386</v>
      </c>
      <c r="E1709">
        <v>1</v>
      </c>
      <c r="F1709">
        <v>1</v>
      </c>
      <c r="G1709">
        <v>1</v>
      </c>
      <c r="H1709">
        <v>3</v>
      </c>
      <c r="I1709" t="s">
        <v>729</v>
      </c>
      <c r="J1709" t="s">
        <v>730</v>
      </c>
      <c r="K1709" t="s">
        <v>731</v>
      </c>
      <c r="L1709">
        <v>1348</v>
      </c>
      <c r="N1709">
        <v>1009</v>
      </c>
      <c r="O1709" t="s">
        <v>30</v>
      </c>
      <c r="P1709" t="s">
        <v>30</v>
      </c>
      <c r="Q1709">
        <v>1000</v>
      </c>
      <c r="X1709">
        <v>3.4099999999999998E-2</v>
      </c>
      <c r="Y1709">
        <v>11300.01</v>
      </c>
      <c r="Z1709">
        <v>0</v>
      </c>
      <c r="AA1709">
        <v>0</v>
      </c>
      <c r="AB1709">
        <v>0</v>
      </c>
      <c r="AC1709">
        <v>0</v>
      </c>
      <c r="AD1709">
        <v>1</v>
      </c>
      <c r="AE1709">
        <v>0</v>
      </c>
      <c r="AF1709" t="s">
        <v>3</v>
      </c>
      <c r="AG1709">
        <v>3.4099999999999998E-2</v>
      </c>
      <c r="AH1709">
        <v>2</v>
      </c>
      <c r="AI1709">
        <v>35870181</v>
      </c>
      <c r="AJ1709">
        <v>1759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</row>
    <row r="1710" spans="1:44">
      <c r="A1710">
        <f>ROW(Source!A1620)</f>
        <v>1620</v>
      </c>
      <c r="B1710">
        <v>35870189</v>
      </c>
      <c r="C1710">
        <v>35870176</v>
      </c>
      <c r="D1710">
        <v>29107800</v>
      </c>
      <c r="E1710">
        <v>1</v>
      </c>
      <c r="F1710">
        <v>1</v>
      </c>
      <c r="G1710">
        <v>1</v>
      </c>
      <c r="H1710">
        <v>3</v>
      </c>
      <c r="I1710" t="s">
        <v>592</v>
      </c>
      <c r="J1710" t="s">
        <v>593</v>
      </c>
      <c r="K1710" t="s">
        <v>594</v>
      </c>
      <c r="L1710">
        <v>1346</v>
      </c>
      <c r="N1710">
        <v>1009</v>
      </c>
      <c r="O1710" t="s">
        <v>160</v>
      </c>
      <c r="P1710" t="s">
        <v>160</v>
      </c>
      <c r="Q1710">
        <v>1</v>
      </c>
      <c r="X1710">
        <v>0.01</v>
      </c>
      <c r="Y1710">
        <v>1.81</v>
      </c>
      <c r="Z1710">
        <v>0</v>
      </c>
      <c r="AA1710">
        <v>0</v>
      </c>
      <c r="AB1710">
        <v>0</v>
      </c>
      <c r="AC1710">
        <v>0</v>
      </c>
      <c r="AD1710">
        <v>1</v>
      </c>
      <c r="AE1710">
        <v>0</v>
      </c>
      <c r="AF1710" t="s">
        <v>3</v>
      </c>
      <c r="AG1710">
        <v>0.01</v>
      </c>
      <c r="AH1710">
        <v>2</v>
      </c>
      <c r="AI1710">
        <v>35870182</v>
      </c>
      <c r="AJ1710">
        <v>1760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</row>
    <row r="1711" spans="1:44">
      <c r="A1711">
        <f>ROW(Source!A1620)</f>
        <v>1620</v>
      </c>
      <c r="B1711">
        <v>35870190</v>
      </c>
      <c r="C1711">
        <v>35870176</v>
      </c>
      <c r="D1711">
        <v>29109603</v>
      </c>
      <c r="E1711">
        <v>1</v>
      </c>
      <c r="F1711">
        <v>1</v>
      </c>
      <c r="G1711">
        <v>1</v>
      </c>
      <c r="H1711">
        <v>3</v>
      </c>
      <c r="I1711" t="s">
        <v>732</v>
      </c>
      <c r="J1711" t="s">
        <v>733</v>
      </c>
      <c r="K1711" t="s">
        <v>734</v>
      </c>
      <c r="L1711">
        <v>1327</v>
      </c>
      <c r="N1711">
        <v>1005</v>
      </c>
      <c r="O1711" t="s">
        <v>155</v>
      </c>
      <c r="P1711" t="s">
        <v>155</v>
      </c>
      <c r="Q1711">
        <v>1</v>
      </c>
      <c r="X1711">
        <v>112</v>
      </c>
      <c r="Y1711">
        <v>55.16</v>
      </c>
      <c r="Z1711">
        <v>0</v>
      </c>
      <c r="AA1711">
        <v>0</v>
      </c>
      <c r="AB1711">
        <v>0</v>
      </c>
      <c r="AC1711">
        <v>0</v>
      </c>
      <c r="AD1711">
        <v>1</v>
      </c>
      <c r="AE1711">
        <v>0</v>
      </c>
      <c r="AF1711" t="s">
        <v>3</v>
      </c>
      <c r="AG1711">
        <v>112</v>
      </c>
      <c r="AH1711">
        <v>2</v>
      </c>
      <c r="AI1711">
        <v>35870183</v>
      </c>
      <c r="AJ1711">
        <v>1761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</row>
    <row r="1712" spans="1:44">
      <c r="A1712">
        <f>ROW(Source!A1621)</f>
        <v>1621</v>
      </c>
      <c r="B1712">
        <v>35870204</v>
      </c>
      <c r="C1712">
        <v>35870191</v>
      </c>
      <c r="D1712">
        <v>29364679</v>
      </c>
      <c r="E1712">
        <v>1</v>
      </c>
      <c r="F1712">
        <v>1</v>
      </c>
      <c r="G1712">
        <v>1</v>
      </c>
      <c r="H1712">
        <v>1</v>
      </c>
      <c r="I1712" t="s">
        <v>735</v>
      </c>
      <c r="J1712" t="s">
        <v>3</v>
      </c>
      <c r="K1712" t="s">
        <v>736</v>
      </c>
      <c r="L1712">
        <v>1369</v>
      </c>
      <c r="N1712">
        <v>1013</v>
      </c>
      <c r="O1712" t="s">
        <v>561</v>
      </c>
      <c r="P1712" t="s">
        <v>561</v>
      </c>
      <c r="Q1712">
        <v>1</v>
      </c>
      <c r="X1712">
        <v>30.48</v>
      </c>
      <c r="Y1712">
        <v>0</v>
      </c>
      <c r="Z1712">
        <v>0</v>
      </c>
      <c r="AA1712">
        <v>0</v>
      </c>
      <c r="AB1712">
        <v>9.92</v>
      </c>
      <c r="AC1712">
        <v>0</v>
      </c>
      <c r="AD1712">
        <v>1</v>
      </c>
      <c r="AE1712">
        <v>1</v>
      </c>
      <c r="AF1712" t="s">
        <v>134</v>
      </c>
      <c r="AG1712">
        <v>35.052</v>
      </c>
      <c r="AH1712">
        <v>2</v>
      </c>
      <c r="AI1712">
        <v>35870193</v>
      </c>
      <c r="AJ1712">
        <v>1762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</row>
    <row r="1713" spans="1:44">
      <c r="A1713">
        <f>ROW(Source!A1621)</f>
        <v>1621</v>
      </c>
      <c r="B1713">
        <v>35870205</v>
      </c>
      <c r="C1713">
        <v>35870191</v>
      </c>
      <c r="D1713">
        <v>121548</v>
      </c>
      <c r="E1713">
        <v>1</v>
      </c>
      <c r="F1713">
        <v>1</v>
      </c>
      <c r="G1713">
        <v>1</v>
      </c>
      <c r="H1713">
        <v>1</v>
      </c>
      <c r="I1713" t="s">
        <v>35</v>
      </c>
      <c r="J1713" t="s">
        <v>3</v>
      </c>
      <c r="K1713" t="s">
        <v>562</v>
      </c>
      <c r="L1713">
        <v>608254</v>
      </c>
      <c r="N1713">
        <v>1013</v>
      </c>
      <c r="O1713" t="s">
        <v>563</v>
      </c>
      <c r="P1713" t="s">
        <v>563</v>
      </c>
      <c r="Q1713">
        <v>1</v>
      </c>
      <c r="X1713">
        <v>0.03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1</v>
      </c>
      <c r="AE1713">
        <v>2</v>
      </c>
      <c r="AF1713" t="s">
        <v>3</v>
      </c>
      <c r="AG1713">
        <v>0.03</v>
      </c>
      <c r="AH1713">
        <v>2</v>
      </c>
      <c r="AI1713">
        <v>35870194</v>
      </c>
      <c r="AJ1713">
        <v>1763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</row>
    <row r="1714" spans="1:44">
      <c r="A1714">
        <f>ROW(Source!A1621)</f>
        <v>1621</v>
      </c>
      <c r="B1714">
        <v>35870206</v>
      </c>
      <c r="C1714">
        <v>35870191</v>
      </c>
      <c r="D1714">
        <v>29172362</v>
      </c>
      <c r="E1714">
        <v>1</v>
      </c>
      <c r="F1714">
        <v>1</v>
      </c>
      <c r="G1714">
        <v>1</v>
      </c>
      <c r="H1714">
        <v>2</v>
      </c>
      <c r="I1714" t="s">
        <v>737</v>
      </c>
      <c r="J1714" t="s">
        <v>738</v>
      </c>
      <c r="K1714" t="s">
        <v>739</v>
      </c>
      <c r="L1714">
        <v>1368</v>
      </c>
      <c r="N1714">
        <v>1011</v>
      </c>
      <c r="O1714" t="s">
        <v>567</v>
      </c>
      <c r="P1714" t="s">
        <v>567</v>
      </c>
      <c r="Q1714">
        <v>1</v>
      </c>
      <c r="X1714">
        <v>0.03</v>
      </c>
      <c r="Y1714">
        <v>0</v>
      </c>
      <c r="Z1714">
        <v>134.65</v>
      </c>
      <c r="AA1714">
        <v>13.5</v>
      </c>
      <c r="AB1714">
        <v>0</v>
      </c>
      <c r="AC1714">
        <v>0</v>
      </c>
      <c r="AD1714">
        <v>1</v>
      </c>
      <c r="AE1714">
        <v>0</v>
      </c>
      <c r="AF1714" t="s">
        <v>3</v>
      </c>
      <c r="AG1714">
        <v>0.03</v>
      </c>
      <c r="AH1714">
        <v>2</v>
      </c>
      <c r="AI1714">
        <v>35870195</v>
      </c>
      <c r="AJ1714">
        <v>1764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</row>
    <row r="1715" spans="1:44">
      <c r="A1715">
        <f>ROW(Source!A1621)</f>
        <v>1621</v>
      </c>
      <c r="B1715">
        <v>35870207</v>
      </c>
      <c r="C1715">
        <v>35870191</v>
      </c>
      <c r="D1715">
        <v>29174913</v>
      </c>
      <c r="E1715">
        <v>1</v>
      </c>
      <c r="F1715">
        <v>1</v>
      </c>
      <c r="G1715">
        <v>1</v>
      </c>
      <c r="H1715">
        <v>2</v>
      </c>
      <c r="I1715" t="s">
        <v>578</v>
      </c>
      <c r="J1715" t="s">
        <v>579</v>
      </c>
      <c r="K1715" t="s">
        <v>580</v>
      </c>
      <c r="L1715">
        <v>1368</v>
      </c>
      <c r="N1715">
        <v>1011</v>
      </c>
      <c r="O1715" t="s">
        <v>567</v>
      </c>
      <c r="P1715" t="s">
        <v>567</v>
      </c>
      <c r="Q1715">
        <v>1</v>
      </c>
      <c r="X1715">
        <v>0.02</v>
      </c>
      <c r="Y1715">
        <v>0</v>
      </c>
      <c r="Z1715">
        <v>87.17</v>
      </c>
      <c r="AA1715">
        <v>11.6</v>
      </c>
      <c r="AB1715">
        <v>0</v>
      </c>
      <c r="AC1715">
        <v>0</v>
      </c>
      <c r="AD1715">
        <v>1</v>
      </c>
      <c r="AE1715">
        <v>0</v>
      </c>
      <c r="AF1715" t="s">
        <v>3</v>
      </c>
      <c r="AG1715">
        <v>0.02</v>
      </c>
      <c r="AH1715">
        <v>2</v>
      </c>
      <c r="AI1715">
        <v>35870196</v>
      </c>
      <c r="AJ1715">
        <v>1765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</row>
    <row r="1716" spans="1:44">
      <c r="A1716">
        <f>ROW(Source!A1621)</f>
        <v>1621</v>
      </c>
      <c r="B1716">
        <v>35870208</v>
      </c>
      <c r="C1716">
        <v>35870191</v>
      </c>
      <c r="D1716">
        <v>29114246</v>
      </c>
      <c r="E1716">
        <v>1</v>
      </c>
      <c r="F1716">
        <v>1</v>
      </c>
      <c r="G1716">
        <v>1</v>
      </c>
      <c r="H1716">
        <v>3</v>
      </c>
      <c r="I1716" t="s">
        <v>740</v>
      </c>
      <c r="J1716" t="s">
        <v>741</v>
      </c>
      <c r="K1716" t="s">
        <v>742</v>
      </c>
      <c r="L1716">
        <v>1346</v>
      </c>
      <c r="N1716">
        <v>1009</v>
      </c>
      <c r="O1716" t="s">
        <v>160</v>
      </c>
      <c r="P1716" t="s">
        <v>160</v>
      </c>
      <c r="Q1716">
        <v>1</v>
      </c>
      <c r="X1716">
        <v>1.5</v>
      </c>
      <c r="Y1716">
        <v>9.0399999999999991</v>
      </c>
      <c r="Z1716">
        <v>0</v>
      </c>
      <c r="AA1716">
        <v>0</v>
      </c>
      <c r="AB1716">
        <v>0</v>
      </c>
      <c r="AC1716">
        <v>0</v>
      </c>
      <c r="AD1716">
        <v>1</v>
      </c>
      <c r="AE1716">
        <v>0</v>
      </c>
      <c r="AF1716" t="s">
        <v>3</v>
      </c>
      <c r="AG1716">
        <v>1.5</v>
      </c>
      <c r="AH1716">
        <v>2</v>
      </c>
      <c r="AI1716">
        <v>35870197</v>
      </c>
      <c r="AJ1716">
        <v>1766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</row>
    <row r="1717" spans="1:44">
      <c r="A1717">
        <f>ROW(Source!A1621)</f>
        <v>1621</v>
      </c>
      <c r="B1717">
        <v>35870209</v>
      </c>
      <c r="C1717">
        <v>35870191</v>
      </c>
      <c r="D1717">
        <v>29110838</v>
      </c>
      <c r="E1717">
        <v>1</v>
      </c>
      <c r="F1717">
        <v>1</v>
      </c>
      <c r="G1717">
        <v>1</v>
      </c>
      <c r="H1717">
        <v>3</v>
      </c>
      <c r="I1717" t="s">
        <v>743</v>
      </c>
      <c r="J1717" t="s">
        <v>744</v>
      </c>
      <c r="K1717" t="s">
        <v>745</v>
      </c>
      <c r="L1717">
        <v>1346</v>
      </c>
      <c r="N1717">
        <v>1009</v>
      </c>
      <c r="O1717" t="s">
        <v>160</v>
      </c>
      <c r="P1717" t="s">
        <v>160</v>
      </c>
      <c r="Q1717">
        <v>1</v>
      </c>
      <c r="X1717">
        <v>0.42</v>
      </c>
      <c r="Y1717">
        <v>30.5</v>
      </c>
      <c r="Z1717">
        <v>0</v>
      </c>
      <c r="AA1717">
        <v>0</v>
      </c>
      <c r="AB1717">
        <v>0</v>
      </c>
      <c r="AC1717">
        <v>0</v>
      </c>
      <c r="AD1717">
        <v>1</v>
      </c>
      <c r="AE1717">
        <v>0</v>
      </c>
      <c r="AF1717" t="s">
        <v>3</v>
      </c>
      <c r="AG1717">
        <v>0.42</v>
      </c>
      <c r="AH1717">
        <v>2</v>
      </c>
      <c r="AI1717">
        <v>35870198</v>
      </c>
      <c r="AJ1717">
        <v>1767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</row>
    <row r="1718" spans="1:44">
      <c r="A1718">
        <f>ROW(Source!A1621)</f>
        <v>1621</v>
      </c>
      <c r="B1718">
        <v>35870210</v>
      </c>
      <c r="C1718">
        <v>35870191</v>
      </c>
      <c r="D1718">
        <v>29149204</v>
      </c>
      <c r="E1718">
        <v>1</v>
      </c>
      <c r="F1718">
        <v>1</v>
      </c>
      <c r="G1718">
        <v>1</v>
      </c>
      <c r="H1718">
        <v>3</v>
      </c>
      <c r="I1718" t="s">
        <v>746</v>
      </c>
      <c r="J1718" t="s">
        <v>747</v>
      </c>
      <c r="K1718" t="s">
        <v>748</v>
      </c>
      <c r="L1718">
        <v>1348</v>
      </c>
      <c r="N1718">
        <v>1009</v>
      </c>
      <c r="O1718" t="s">
        <v>30</v>
      </c>
      <c r="P1718" t="s">
        <v>30</v>
      </c>
      <c r="Q1718">
        <v>1000</v>
      </c>
      <c r="X1718">
        <v>3.15E-3</v>
      </c>
      <c r="Y1718">
        <v>729.98</v>
      </c>
      <c r="Z1718">
        <v>0</v>
      </c>
      <c r="AA1718">
        <v>0</v>
      </c>
      <c r="AB1718">
        <v>0</v>
      </c>
      <c r="AC1718">
        <v>0</v>
      </c>
      <c r="AD1718">
        <v>1</v>
      </c>
      <c r="AE1718">
        <v>0</v>
      </c>
      <c r="AF1718" t="s">
        <v>3</v>
      </c>
      <c r="AG1718">
        <v>3.15E-3</v>
      </c>
      <c r="AH1718">
        <v>2</v>
      </c>
      <c r="AI1718">
        <v>35870199</v>
      </c>
      <c r="AJ1718">
        <v>1768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</row>
    <row r="1719" spans="1:44">
      <c r="A1719">
        <f>ROW(Source!A1621)</f>
        <v>1621</v>
      </c>
      <c r="B1719">
        <v>35870211</v>
      </c>
      <c r="C1719">
        <v>35870191</v>
      </c>
      <c r="D1719">
        <v>29170678</v>
      </c>
      <c r="E1719">
        <v>1</v>
      </c>
      <c r="F1719">
        <v>1</v>
      </c>
      <c r="G1719">
        <v>1</v>
      </c>
      <c r="H1719">
        <v>3</v>
      </c>
      <c r="I1719" t="s">
        <v>749</v>
      </c>
      <c r="J1719" t="s">
        <v>750</v>
      </c>
      <c r="K1719" t="s">
        <v>751</v>
      </c>
      <c r="L1719">
        <v>1354</v>
      </c>
      <c r="N1719">
        <v>1010</v>
      </c>
      <c r="O1719" t="s">
        <v>237</v>
      </c>
      <c r="P1719" t="s">
        <v>237</v>
      </c>
      <c r="Q1719">
        <v>1</v>
      </c>
      <c r="X1719">
        <v>102</v>
      </c>
      <c r="Y1719">
        <v>0.28000000000000003</v>
      </c>
      <c r="Z1719">
        <v>0</v>
      </c>
      <c r="AA1719">
        <v>0</v>
      </c>
      <c r="AB1719">
        <v>0</v>
      </c>
      <c r="AC1719">
        <v>0</v>
      </c>
      <c r="AD1719">
        <v>1</v>
      </c>
      <c r="AE1719">
        <v>0</v>
      </c>
      <c r="AF1719" t="s">
        <v>3</v>
      </c>
      <c r="AG1719">
        <v>102</v>
      </c>
      <c r="AH1719">
        <v>2</v>
      </c>
      <c r="AI1719">
        <v>35870202</v>
      </c>
      <c r="AJ1719">
        <v>1772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</row>
    <row r="1720" spans="1:44">
      <c r="A1720">
        <f>ROW(Source!A1621)</f>
        <v>1621</v>
      </c>
      <c r="B1720">
        <v>35870212</v>
      </c>
      <c r="C1720">
        <v>35870191</v>
      </c>
      <c r="D1720">
        <v>29171808</v>
      </c>
      <c r="E1720">
        <v>1</v>
      </c>
      <c r="F1720">
        <v>1</v>
      </c>
      <c r="G1720">
        <v>1</v>
      </c>
      <c r="H1720">
        <v>3</v>
      </c>
      <c r="I1720" t="s">
        <v>752</v>
      </c>
      <c r="J1720" t="s">
        <v>753</v>
      </c>
      <c r="K1720" t="s">
        <v>754</v>
      </c>
      <c r="L1720">
        <v>1374</v>
      </c>
      <c r="N1720">
        <v>1013</v>
      </c>
      <c r="O1720" t="s">
        <v>755</v>
      </c>
      <c r="P1720" t="s">
        <v>755</v>
      </c>
      <c r="Q1720">
        <v>1</v>
      </c>
      <c r="X1720">
        <v>6.05</v>
      </c>
      <c r="Y1720">
        <v>1</v>
      </c>
      <c r="Z1720">
        <v>0</v>
      </c>
      <c r="AA1720">
        <v>0</v>
      </c>
      <c r="AB1720">
        <v>0</v>
      </c>
      <c r="AC1720">
        <v>0</v>
      </c>
      <c r="AD1720">
        <v>1</v>
      </c>
      <c r="AE1720">
        <v>0</v>
      </c>
      <c r="AF1720" t="s">
        <v>3</v>
      </c>
      <c r="AG1720">
        <v>6.05</v>
      </c>
      <c r="AH1720">
        <v>2</v>
      </c>
      <c r="AI1720">
        <v>35870203</v>
      </c>
      <c r="AJ1720">
        <v>1773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</row>
    <row r="1721" spans="1:44">
      <c r="A1721">
        <f>ROW(Source!A1625)</f>
        <v>1625</v>
      </c>
      <c r="B1721">
        <v>35870226</v>
      </c>
      <c r="C1721">
        <v>35870216</v>
      </c>
      <c r="D1721">
        <v>29364679</v>
      </c>
      <c r="E1721">
        <v>1</v>
      </c>
      <c r="F1721">
        <v>1</v>
      </c>
      <c r="G1721">
        <v>1</v>
      </c>
      <c r="H1721">
        <v>1</v>
      </c>
      <c r="I1721" t="s">
        <v>735</v>
      </c>
      <c r="J1721" t="s">
        <v>3</v>
      </c>
      <c r="K1721" t="s">
        <v>736</v>
      </c>
      <c r="L1721">
        <v>1369</v>
      </c>
      <c r="N1721">
        <v>1013</v>
      </c>
      <c r="O1721" t="s">
        <v>561</v>
      </c>
      <c r="P1721" t="s">
        <v>561</v>
      </c>
      <c r="Q1721">
        <v>1</v>
      </c>
      <c r="X1721">
        <v>26.24</v>
      </c>
      <c r="Y1721">
        <v>0</v>
      </c>
      <c r="Z1721">
        <v>0</v>
      </c>
      <c r="AA1721">
        <v>0</v>
      </c>
      <c r="AB1721">
        <v>9.92</v>
      </c>
      <c r="AC1721">
        <v>0</v>
      </c>
      <c r="AD1721">
        <v>1</v>
      </c>
      <c r="AE1721">
        <v>1</v>
      </c>
      <c r="AF1721" t="s">
        <v>134</v>
      </c>
      <c r="AG1721">
        <v>30.175999999999995</v>
      </c>
      <c r="AH1721">
        <v>2</v>
      </c>
      <c r="AI1721">
        <v>35870218</v>
      </c>
      <c r="AJ1721">
        <v>1774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</row>
    <row r="1722" spans="1:44">
      <c r="A1722">
        <f>ROW(Source!A1625)</f>
        <v>1625</v>
      </c>
      <c r="B1722">
        <v>35870227</v>
      </c>
      <c r="C1722">
        <v>35870216</v>
      </c>
      <c r="D1722">
        <v>121548</v>
      </c>
      <c r="E1722">
        <v>1</v>
      </c>
      <c r="F1722">
        <v>1</v>
      </c>
      <c r="G1722">
        <v>1</v>
      </c>
      <c r="H1722">
        <v>1</v>
      </c>
      <c r="I1722" t="s">
        <v>35</v>
      </c>
      <c r="J1722" t="s">
        <v>3</v>
      </c>
      <c r="K1722" t="s">
        <v>562</v>
      </c>
      <c r="L1722">
        <v>608254</v>
      </c>
      <c r="N1722">
        <v>1013</v>
      </c>
      <c r="O1722" t="s">
        <v>563</v>
      </c>
      <c r="P1722" t="s">
        <v>563</v>
      </c>
      <c r="Q1722">
        <v>1</v>
      </c>
      <c r="X1722">
        <v>0.03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1</v>
      </c>
      <c r="AE1722">
        <v>2</v>
      </c>
      <c r="AF1722" t="s">
        <v>3</v>
      </c>
      <c r="AG1722">
        <v>0.03</v>
      </c>
      <c r="AH1722">
        <v>2</v>
      </c>
      <c r="AI1722">
        <v>35870219</v>
      </c>
      <c r="AJ1722">
        <v>1775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</row>
    <row r="1723" spans="1:44">
      <c r="A1723">
        <f>ROW(Source!A1625)</f>
        <v>1625</v>
      </c>
      <c r="B1723">
        <v>35870228</v>
      </c>
      <c r="C1723">
        <v>35870216</v>
      </c>
      <c r="D1723">
        <v>29172362</v>
      </c>
      <c r="E1723">
        <v>1</v>
      </c>
      <c r="F1723">
        <v>1</v>
      </c>
      <c r="G1723">
        <v>1</v>
      </c>
      <c r="H1723">
        <v>2</v>
      </c>
      <c r="I1723" t="s">
        <v>737</v>
      </c>
      <c r="J1723" t="s">
        <v>738</v>
      </c>
      <c r="K1723" t="s">
        <v>739</v>
      </c>
      <c r="L1723">
        <v>1368</v>
      </c>
      <c r="N1723">
        <v>1011</v>
      </c>
      <c r="O1723" t="s">
        <v>567</v>
      </c>
      <c r="P1723" t="s">
        <v>567</v>
      </c>
      <c r="Q1723">
        <v>1</v>
      </c>
      <c r="X1723">
        <v>0.03</v>
      </c>
      <c r="Y1723">
        <v>0</v>
      </c>
      <c r="Z1723">
        <v>134.65</v>
      </c>
      <c r="AA1723">
        <v>13.5</v>
      </c>
      <c r="AB1723">
        <v>0</v>
      </c>
      <c r="AC1723">
        <v>0</v>
      </c>
      <c r="AD1723">
        <v>1</v>
      </c>
      <c r="AE1723">
        <v>0</v>
      </c>
      <c r="AF1723" t="s">
        <v>3</v>
      </c>
      <c r="AG1723">
        <v>0.03</v>
      </c>
      <c r="AH1723">
        <v>2</v>
      </c>
      <c r="AI1723">
        <v>35870220</v>
      </c>
      <c r="AJ1723">
        <v>1776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</row>
    <row r="1724" spans="1:44">
      <c r="A1724">
        <f>ROW(Source!A1625)</f>
        <v>1625</v>
      </c>
      <c r="B1724">
        <v>35870229</v>
      </c>
      <c r="C1724">
        <v>35870216</v>
      </c>
      <c r="D1724">
        <v>29174913</v>
      </c>
      <c r="E1724">
        <v>1</v>
      </c>
      <c r="F1724">
        <v>1</v>
      </c>
      <c r="G1724">
        <v>1</v>
      </c>
      <c r="H1724">
        <v>2</v>
      </c>
      <c r="I1724" t="s">
        <v>578</v>
      </c>
      <c r="J1724" t="s">
        <v>579</v>
      </c>
      <c r="K1724" t="s">
        <v>580</v>
      </c>
      <c r="L1724">
        <v>1368</v>
      </c>
      <c r="N1724">
        <v>1011</v>
      </c>
      <c r="O1724" t="s">
        <v>567</v>
      </c>
      <c r="P1724" t="s">
        <v>567</v>
      </c>
      <c r="Q1724">
        <v>1</v>
      </c>
      <c r="X1724">
        <v>0.02</v>
      </c>
      <c r="Y1724">
        <v>0</v>
      </c>
      <c r="Z1724">
        <v>87.17</v>
      </c>
      <c r="AA1724">
        <v>11.6</v>
      </c>
      <c r="AB1724">
        <v>0</v>
      </c>
      <c r="AC1724">
        <v>0</v>
      </c>
      <c r="AD1724">
        <v>1</v>
      </c>
      <c r="AE1724">
        <v>0</v>
      </c>
      <c r="AF1724" t="s">
        <v>3</v>
      </c>
      <c r="AG1724">
        <v>0.02</v>
      </c>
      <c r="AH1724">
        <v>2</v>
      </c>
      <c r="AI1724">
        <v>35870221</v>
      </c>
      <c r="AJ1724">
        <v>1777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</row>
    <row r="1725" spans="1:44">
      <c r="A1725">
        <f>ROW(Source!A1625)</f>
        <v>1625</v>
      </c>
      <c r="B1725">
        <v>35870230</v>
      </c>
      <c r="C1725">
        <v>35870216</v>
      </c>
      <c r="D1725">
        <v>29149204</v>
      </c>
      <c r="E1725">
        <v>1</v>
      </c>
      <c r="F1725">
        <v>1</v>
      </c>
      <c r="G1725">
        <v>1</v>
      </c>
      <c r="H1725">
        <v>3</v>
      </c>
      <c r="I1725" t="s">
        <v>746</v>
      </c>
      <c r="J1725" t="s">
        <v>747</v>
      </c>
      <c r="K1725" t="s">
        <v>748</v>
      </c>
      <c r="L1725">
        <v>1348</v>
      </c>
      <c r="N1725">
        <v>1009</v>
      </c>
      <c r="O1725" t="s">
        <v>30</v>
      </c>
      <c r="P1725" t="s">
        <v>30</v>
      </c>
      <c r="Q1725">
        <v>1000</v>
      </c>
      <c r="X1725">
        <v>3.15E-3</v>
      </c>
      <c r="Y1725">
        <v>729.98</v>
      </c>
      <c r="Z1725">
        <v>0</v>
      </c>
      <c r="AA1725">
        <v>0</v>
      </c>
      <c r="AB1725">
        <v>0</v>
      </c>
      <c r="AC1725">
        <v>0</v>
      </c>
      <c r="AD1725">
        <v>1</v>
      </c>
      <c r="AE1725">
        <v>0</v>
      </c>
      <c r="AF1725" t="s">
        <v>3</v>
      </c>
      <c r="AG1725">
        <v>3.15E-3</v>
      </c>
      <c r="AH1725">
        <v>2</v>
      </c>
      <c r="AI1725">
        <v>35870222</v>
      </c>
      <c r="AJ1725">
        <v>1778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</row>
    <row r="1726" spans="1:44">
      <c r="A1726">
        <f>ROW(Source!A1625)</f>
        <v>1625</v>
      </c>
      <c r="B1726">
        <v>35870231</v>
      </c>
      <c r="C1726">
        <v>35870216</v>
      </c>
      <c r="D1726">
        <v>29170678</v>
      </c>
      <c r="E1726">
        <v>1</v>
      </c>
      <c r="F1726">
        <v>1</v>
      </c>
      <c r="G1726">
        <v>1</v>
      </c>
      <c r="H1726">
        <v>3</v>
      </c>
      <c r="I1726" t="s">
        <v>749</v>
      </c>
      <c r="J1726" t="s">
        <v>750</v>
      </c>
      <c r="K1726" t="s">
        <v>751</v>
      </c>
      <c r="L1726">
        <v>1354</v>
      </c>
      <c r="N1726">
        <v>1010</v>
      </c>
      <c r="O1726" t="s">
        <v>237</v>
      </c>
      <c r="P1726" t="s">
        <v>237</v>
      </c>
      <c r="Q1726">
        <v>1</v>
      </c>
      <c r="X1726">
        <v>102</v>
      </c>
      <c r="Y1726">
        <v>0.28000000000000003</v>
      </c>
      <c r="Z1726">
        <v>0</v>
      </c>
      <c r="AA1726">
        <v>0</v>
      </c>
      <c r="AB1726">
        <v>0</v>
      </c>
      <c r="AC1726">
        <v>0</v>
      </c>
      <c r="AD1726">
        <v>1</v>
      </c>
      <c r="AE1726">
        <v>0</v>
      </c>
      <c r="AF1726" t="s">
        <v>3</v>
      </c>
      <c r="AG1726">
        <v>102</v>
      </c>
      <c r="AH1726">
        <v>2</v>
      </c>
      <c r="AI1726">
        <v>35870223</v>
      </c>
      <c r="AJ1726">
        <v>1780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</row>
    <row r="1727" spans="1:44">
      <c r="A1727">
        <f>ROW(Source!A1625)</f>
        <v>1625</v>
      </c>
      <c r="B1727">
        <v>35870232</v>
      </c>
      <c r="C1727">
        <v>35870216</v>
      </c>
      <c r="D1727">
        <v>29171808</v>
      </c>
      <c r="E1727">
        <v>1</v>
      </c>
      <c r="F1727">
        <v>1</v>
      </c>
      <c r="G1727">
        <v>1</v>
      </c>
      <c r="H1727">
        <v>3</v>
      </c>
      <c r="I1727" t="s">
        <v>752</v>
      </c>
      <c r="J1727" t="s">
        <v>753</v>
      </c>
      <c r="K1727" t="s">
        <v>754</v>
      </c>
      <c r="L1727">
        <v>1374</v>
      </c>
      <c r="N1727">
        <v>1013</v>
      </c>
      <c r="O1727" t="s">
        <v>755</v>
      </c>
      <c r="P1727" t="s">
        <v>755</v>
      </c>
      <c r="Q1727">
        <v>1</v>
      </c>
      <c r="X1727">
        <v>5.21</v>
      </c>
      <c r="Y1727">
        <v>1</v>
      </c>
      <c r="Z1727">
        <v>0</v>
      </c>
      <c r="AA1727">
        <v>0</v>
      </c>
      <c r="AB1727">
        <v>0</v>
      </c>
      <c r="AC1727">
        <v>0</v>
      </c>
      <c r="AD1727">
        <v>1</v>
      </c>
      <c r="AE1727">
        <v>0</v>
      </c>
      <c r="AF1727" t="s">
        <v>3</v>
      </c>
      <c r="AG1727">
        <v>5.21</v>
      </c>
      <c r="AH1727">
        <v>2</v>
      </c>
      <c r="AI1727">
        <v>35870225</v>
      </c>
      <c r="AJ1727">
        <v>1782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</row>
    <row r="1728" spans="1:44">
      <c r="A1728">
        <f>ROW(Source!A1628)</f>
        <v>1628</v>
      </c>
      <c r="B1728">
        <v>35870241</v>
      </c>
      <c r="C1728">
        <v>35870235</v>
      </c>
      <c r="D1728">
        <v>18442760</v>
      </c>
      <c r="E1728">
        <v>1</v>
      </c>
      <c r="F1728">
        <v>1</v>
      </c>
      <c r="G1728">
        <v>1</v>
      </c>
      <c r="H1728">
        <v>1</v>
      </c>
      <c r="I1728" t="s">
        <v>816</v>
      </c>
      <c r="J1728" t="s">
        <v>3</v>
      </c>
      <c r="K1728" t="s">
        <v>817</v>
      </c>
      <c r="L1728">
        <v>1369</v>
      </c>
      <c r="N1728">
        <v>1013</v>
      </c>
      <c r="O1728" t="s">
        <v>561</v>
      </c>
      <c r="P1728" t="s">
        <v>561</v>
      </c>
      <c r="Q1728">
        <v>1</v>
      </c>
      <c r="X1728">
        <v>26.04</v>
      </c>
      <c r="Y1728">
        <v>0</v>
      </c>
      <c r="Z1728">
        <v>0</v>
      </c>
      <c r="AA1728">
        <v>0</v>
      </c>
      <c r="AB1728">
        <v>354.22</v>
      </c>
      <c r="AC1728">
        <v>0</v>
      </c>
      <c r="AD1728">
        <v>1</v>
      </c>
      <c r="AE1728">
        <v>1</v>
      </c>
      <c r="AF1728" t="s">
        <v>134</v>
      </c>
      <c r="AG1728">
        <v>29.945999999999998</v>
      </c>
      <c r="AH1728">
        <v>2</v>
      </c>
      <c r="AI1728">
        <v>35870236</v>
      </c>
      <c r="AJ1728">
        <v>1783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</row>
    <row r="1729" spans="1:44">
      <c r="A1729">
        <f>ROW(Source!A1628)</f>
        <v>1628</v>
      </c>
      <c r="B1729">
        <v>35870242</v>
      </c>
      <c r="C1729">
        <v>35870235</v>
      </c>
      <c r="D1729">
        <v>29173472</v>
      </c>
      <c r="E1729">
        <v>1</v>
      </c>
      <c r="F1729">
        <v>1</v>
      </c>
      <c r="G1729">
        <v>1</v>
      </c>
      <c r="H1729">
        <v>2</v>
      </c>
      <c r="I1729" t="s">
        <v>624</v>
      </c>
      <c r="J1729" t="s">
        <v>625</v>
      </c>
      <c r="K1729" t="s">
        <v>626</v>
      </c>
      <c r="L1729">
        <v>1368</v>
      </c>
      <c r="N1729">
        <v>1011</v>
      </c>
      <c r="O1729" t="s">
        <v>567</v>
      </c>
      <c r="P1729" t="s">
        <v>567</v>
      </c>
      <c r="Q1729">
        <v>1</v>
      </c>
      <c r="X1729">
        <v>7.3</v>
      </c>
      <c r="Y1729">
        <v>0</v>
      </c>
      <c r="Z1729">
        <v>3</v>
      </c>
      <c r="AA1729">
        <v>0</v>
      </c>
      <c r="AB1729">
        <v>0</v>
      </c>
      <c r="AC1729">
        <v>0</v>
      </c>
      <c r="AD1729">
        <v>1</v>
      </c>
      <c r="AE1729">
        <v>0</v>
      </c>
      <c r="AF1729" t="s">
        <v>133</v>
      </c>
      <c r="AG1729">
        <v>9.125</v>
      </c>
      <c r="AH1729">
        <v>2</v>
      </c>
      <c r="AI1729">
        <v>35870237</v>
      </c>
      <c r="AJ1729">
        <v>1784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</row>
    <row r="1730" spans="1:44">
      <c r="A1730">
        <f>ROW(Source!A1628)</f>
        <v>1628</v>
      </c>
      <c r="B1730">
        <v>35870243</v>
      </c>
      <c r="C1730">
        <v>35870235</v>
      </c>
      <c r="D1730">
        <v>29174580</v>
      </c>
      <c r="E1730">
        <v>1</v>
      </c>
      <c r="F1730">
        <v>1</v>
      </c>
      <c r="G1730">
        <v>1</v>
      </c>
      <c r="H1730">
        <v>2</v>
      </c>
      <c r="I1730" t="s">
        <v>679</v>
      </c>
      <c r="J1730" t="s">
        <v>680</v>
      </c>
      <c r="K1730" t="s">
        <v>681</v>
      </c>
      <c r="L1730">
        <v>1368</v>
      </c>
      <c r="N1730">
        <v>1011</v>
      </c>
      <c r="O1730" t="s">
        <v>567</v>
      </c>
      <c r="P1730" t="s">
        <v>567</v>
      </c>
      <c r="Q1730">
        <v>1</v>
      </c>
      <c r="X1730">
        <v>7.3</v>
      </c>
      <c r="Y1730">
        <v>0</v>
      </c>
      <c r="Z1730">
        <v>2.08</v>
      </c>
      <c r="AA1730">
        <v>0</v>
      </c>
      <c r="AB1730">
        <v>0</v>
      </c>
      <c r="AC1730">
        <v>0</v>
      </c>
      <c r="AD1730">
        <v>1</v>
      </c>
      <c r="AE1730">
        <v>0</v>
      </c>
      <c r="AF1730" t="s">
        <v>133</v>
      </c>
      <c r="AG1730">
        <v>9.125</v>
      </c>
      <c r="AH1730">
        <v>2</v>
      </c>
      <c r="AI1730">
        <v>35870238</v>
      </c>
      <c r="AJ1730">
        <v>1785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</row>
    <row r="1731" spans="1:44">
      <c r="A1731">
        <f>ROW(Source!A1628)</f>
        <v>1628</v>
      </c>
      <c r="B1731">
        <v>35870244</v>
      </c>
      <c r="C1731">
        <v>35870235</v>
      </c>
      <c r="D1731">
        <v>29174613</v>
      </c>
      <c r="E1731">
        <v>1</v>
      </c>
      <c r="F1731">
        <v>1</v>
      </c>
      <c r="G1731">
        <v>1</v>
      </c>
      <c r="H1731">
        <v>2</v>
      </c>
      <c r="I1731" t="s">
        <v>818</v>
      </c>
      <c r="J1731" t="s">
        <v>819</v>
      </c>
      <c r="K1731" t="s">
        <v>820</v>
      </c>
      <c r="L1731">
        <v>1368</v>
      </c>
      <c r="N1731">
        <v>1011</v>
      </c>
      <c r="O1731" t="s">
        <v>567</v>
      </c>
      <c r="P1731" t="s">
        <v>567</v>
      </c>
      <c r="Q1731">
        <v>1</v>
      </c>
      <c r="X1731">
        <v>1.46</v>
      </c>
      <c r="Y1731">
        <v>0</v>
      </c>
      <c r="Z1731">
        <v>0.14000000000000001</v>
      </c>
      <c r="AA1731">
        <v>0</v>
      </c>
      <c r="AB1731">
        <v>0</v>
      </c>
      <c r="AC1731">
        <v>0</v>
      </c>
      <c r="AD1731">
        <v>1</v>
      </c>
      <c r="AE1731">
        <v>0</v>
      </c>
      <c r="AF1731" t="s">
        <v>133</v>
      </c>
      <c r="AG1731">
        <v>1.825</v>
      </c>
      <c r="AH1731">
        <v>2</v>
      </c>
      <c r="AI1731">
        <v>35870239</v>
      </c>
      <c r="AJ1731">
        <v>1786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</row>
    <row r="1732" spans="1:44">
      <c r="A1732">
        <f>ROW(Source!A1628)</f>
        <v>1628</v>
      </c>
      <c r="B1732">
        <v>35870245</v>
      </c>
      <c r="C1732">
        <v>35870235</v>
      </c>
      <c r="D1732">
        <v>29174913</v>
      </c>
      <c r="E1732">
        <v>1</v>
      </c>
      <c r="F1732">
        <v>1</v>
      </c>
      <c r="G1732">
        <v>1</v>
      </c>
      <c r="H1732">
        <v>2</v>
      </c>
      <c r="I1732" t="s">
        <v>578</v>
      </c>
      <c r="J1732" t="s">
        <v>579</v>
      </c>
      <c r="K1732" t="s">
        <v>580</v>
      </c>
      <c r="L1732">
        <v>1368</v>
      </c>
      <c r="N1732">
        <v>1011</v>
      </c>
      <c r="O1732" t="s">
        <v>567</v>
      </c>
      <c r="P1732" t="s">
        <v>567</v>
      </c>
      <c r="Q1732">
        <v>1</v>
      </c>
      <c r="X1732">
        <v>0.14000000000000001</v>
      </c>
      <c r="Y1732">
        <v>0</v>
      </c>
      <c r="Z1732">
        <v>87.17</v>
      </c>
      <c r="AA1732">
        <v>11.6</v>
      </c>
      <c r="AB1732">
        <v>0</v>
      </c>
      <c r="AC1732">
        <v>0</v>
      </c>
      <c r="AD1732">
        <v>1</v>
      </c>
      <c r="AE1732">
        <v>0</v>
      </c>
      <c r="AF1732" t="s">
        <v>133</v>
      </c>
      <c r="AG1732">
        <v>0.17500000000000002</v>
      </c>
      <c r="AH1732">
        <v>2</v>
      </c>
      <c r="AI1732">
        <v>35870240</v>
      </c>
      <c r="AJ1732">
        <v>1787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</row>
    <row r="1733" spans="1:44">
      <c r="A1733">
        <f>ROW(Source!A1628)</f>
        <v>1628</v>
      </c>
      <c r="B1733">
        <v>35870246</v>
      </c>
      <c r="C1733">
        <v>35870235</v>
      </c>
      <c r="D1733">
        <v>29114699</v>
      </c>
      <c r="E1733">
        <v>1</v>
      </c>
      <c r="F1733">
        <v>1</v>
      </c>
      <c r="G1733">
        <v>1</v>
      </c>
      <c r="H1733">
        <v>3</v>
      </c>
      <c r="I1733" t="s">
        <v>353</v>
      </c>
      <c r="J1733" t="s">
        <v>355</v>
      </c>
      <c r="K1733" t="s">
        <v>354</v>
      </c>
      <c r="L1733">
        <v>1354</v>
      </c>
      <c r="N1733">
        <v>1010</v>
      </c>
      <c r="O1733" t="s">
        <v>237</v>
      </c>
      <c r="P1733" t="s">
        <v>237</v>
      </c>
      <c r="Q1733">
        <v>1</v>
      </c>
      <c r="X1733">
        <v>0</v>
      </c>
      <c r="Y1733">
        <v>0.05</v>
      </c>
      <c r="Z1733">
        <v>0</v>
      </c>
      <c r="AA1733">
        <v>0</v>
      </c>
      <c r="AB1733">
        <v>0</v>
      </c>
      <c r="AC1733">
        <v>1</v>
      </c>
      <c r="AD1733">
        <v>0</v>
      </c>
      <c r="AE1733">
        <v>0</v>
      </c>
      <c r="AF1733" t="s">
        <v>3</v>
      </c>
      <c r="AG1733">
        <v>0</v>
      </c>
      <c r="AH1733">
        <v>3</v>
      </c>
      <c r="AI1733">
        <v>-1</v>
      </c>
      <c r="AJ1733" t="s">
        <v>3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</row>
    <row r="1734" spans="1:44">
      <c r="A1734">
        <f>ROW(Source!A1628)</f>
        <v>1628</v>
      </c>
      <c r="B1734">
        <v>35870247</v>
      </c>
      <c r="C1734">
        <v>35870235</v>
      </c>
      <c r="D1734">
        <v>29114469</v>
      </c>
      <c r="E1734">
        <v>1</v>
      </c>
      <c r="F1734">
        <v>1</v>
      </c>
      <c r="G1734">
        <v>1</v>
      </c>
      <c r="H1734">
        <v>3</v>
      </c>
      <c r="I1734" t="s">
        <v>977</v>
      </c>
      <c r="J1734" t="s">
        <v>978</v>
      </c>
      <c r="K1734" t="s">
        <v>979</v>
      </c>
      <c r="L1734">
        <v>1358</v>
      </c>
      <c r="N1734">
        <v>1010</v>
      </c>
      <c r="O1734" t="s">
        <v>652</v>
      </c>
      <c r="P1734" t="s">
        <v>652</v>
      </c>
      <c r="Q1734">
        <v>10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1</v>
      </c>
      <c r="AD1734">
        <v>0</v>
      </c>
      <c r="AE1734">
        <v>0</v>
      </c>
      <c r="AF1734" t="s">
        <v>3</v>
      </c>
      <c r="AG1734">
        <v>0</v>
      </c>
      <c r="AH1734">
        <v>3</v>
      </c>
      <c r="AI1734">
        <v>-1</v>
      </c>
      <c r="AJ1734" t="s">
        <v>3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</row>
    <row r="1735" spans="1:44">
      <c r="A1735">
        <f>ROW(Source!A1628)</f>
        <v>1628</v>
      </c>
      <c r="B1735">
        <v>35870248</v>
      </c>
      <c r="C1735">
        <v>35870235</v>
      </c>
      <c r="D1735">
        <v>29129603</v>
      </c>
      <c r="E1735">
        <v>1</v>
      </c>
      <c r="F1735">
        <v>1</v>
      </c>
      <c r="G1735">
        <v>1</v>
      </c>
      <c r="H1735">
        <v>3</v>
      </c>
      <c r="I1735" t="s">
        <v>980</v>
      </c>
      <c r="J1735" t="s">
        <v>981</v>
      </c>
      <c r="K1735" t="s">
        <v>982</v>
      </c>
      <c r="L1735">
        <v>1301</v>
      </c>
      <c r="N1735">
        <v>1003</v>
      </c>
      <c r="O1735" t="s">
        <v>142</v>
      </c>
      <c r="P1735" t="s">
        <v>142</v>
      </c>
      <c r="Q1735">
        <v>1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1</v>
      </c>
      <c r="AD1735">
        <v>0</v>
      </c>
      <c r="AE1735">
        <v>0</v>
      </c>
      <c r="AF1735" t="s">
        <v>3</v>
      </c>
      <c r="AG1735">
        <v>0</v>
      </c>
      <c r="AH1735">
        <v>3</v>
      </c>
      <c r="AI1735">
        <v>-1</v>
      </c>
      <c r="AJ1735" t="s">
        <v>3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</row>
    <row r="1736" spans="1:44">
      <c r="A1736">
        <f>ROW(Source!A1628)</f>
        <v>1628</v>
      </c>
      <c r="B1736">
        <v>35870249</v>
      </c>
      <c r="C1736">
        <v>35870235</v>
      </c>
      <c r="D1736">
        <v>29129518</v>
      </c>
      <c r="E1736">
        <v>1</v>
      </c>
      <c r="F1736">
        <v>1</v>
      </c>
      <c r="G1736">
        <v>1</v>
      </c>
      <c r="H1736">
        <v>3</v>
      </c>
      <c r="I1736" t="s">
        <v>983</v>
      </c>
      <c r="J1736" t="s">
        <v>984</v>
      </c>
      <c r="K1736" t="s">
        <v>985</v>
      </c>
      <c r="L1736">
        <v>1301</v>
      </c>
      <c r="N1736">
        <v>1003</v>
      </c>
      <c r="O1736" t="s">
        <v>142</v>
      </c>
      <c r="P1736" t="s">
        <v>142</v>
      </c>
      <c r="Q1736">
        <v>1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</v>
      </c>
      <c r="AD1736">
        <v>0</v>
      </c>
      <c r="AE1736">
        <v>0</v>
      </c>
      <c r="AF1736" t="s">
        <v>3</v>
      </c>
      <c r="AG1736">
        <v>0</v>
      </c>
      <c r="AH1736">
        <v>3</v>
      </c>
      <c r="AI1736">
        <v>-1</v>
      </c>
      <c r="AJ1736" t="s">
        <v>3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</row>
    <row r="1737" spans="1:44">
      <c r="A1737">
        <f>ROW(Source!A1628)</f>
        <v>1628</v>
      </c>
      <c r="B1737">
        <v>35870250</v>
      </c>
      <c r="C1737">
        <v>35870235</v>
      </c>
      <c r="D1737">
        <v>29129521</v>
      </c>
      <c r="E1737">
        <v>1</v>
      </c>
      <c r="F1737">
        <v>1</v>
      </c>
      <c r="G1737">
        <v>1</v>
      </c>
      <c r="H1737">
        <v>3</v>
      </c>
      <c r="I1737" t="s">
        <v>986</v>
      </c>
      <c r="J1737" t="s">
        <v>987</v>
      </c>
      <c r="K1737" t="s">
        <v>988</v>
      </c>
      <c r="L1737">
        <v>1327</v>
      </c>
      <c r="N1737">
        <v>1005</v>
      </c>
      <c r="O1737" t="s">
        <v>155</v>
      </c>
      <c r="P1737" t="s">
        <v>155</v>
      </c>
      <c r="Q1737">
        <v>1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1</v>
      </c>
      <c r="AD1737">
        <v>0</v>
      </c>
      <c r="AE1737">
        <v>0</v>
      </c>
      <c r="AF1737" t="s">
        <v>3</v>
      </c>
      <c r="AG1737">
        <v>0</v>
      </c>
      <c r="AH1737">
        <v>3</v>
      </c>
      <c r="AI1737">
        <v>-1</v>
      </c>
      <c r="AJ1737" t="s">
        <v>3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</row>
    <row r="1738" spans="1:44">
      <c r="A1738">
        <f>ROW(Source!A1633)</f>
        <v>1633</v>
      </c>
      <c r="B1738">
        <v>35870259</v>
      </c>
      <c r="C1738">
        <v>35870255</v>
      </c>
      <c r="D1738">
        <v>18442760</v>
      </c>
      <c r="E1738">
        <v>1</v>
      </c>
      <c r="F1738">
        <v>1</v>
      </c>
      <c r="G1738">
        <v>1</v>
      </c>
      <c r="H1738">
        <v>1</v>
      </c>
      <c r="I1738" t="s">
        <v>816</v>
      </c>
      <c r="J1738" t="s">
        <v>3</v>
      </c>
      <c r="K1738" t="s">
        <v>817</v>
      </c>
      <c r="L1738">
        <v>1369</v>
      </c>
      <c r="N1738">
        <v>1013</v>
      </c>
      <c r="O1738" t="s">
        <v>561</v>
      </c>
      <c r="P1738" t="s">
        <v>561</v>
      </c>
      <c r="Q1738">
        <v>1</v>
      </c>
      <c r="X1738">
        <v>36.53</v>
      </c>
      <c r="Y1738">
        <v>0</v>
      </c>
      <c r="Z1738">
        <v>0</v>
      </c>
      <c r="AA1738">
        <v>0</v>
      </c>
      <c r="AB1738">
        <v>354.22</v>
      </c>
      <c r="AC1738">
        <v>0</v>
      </c>
      <c r="AD1738">
        <v>1</v>
      </c>
      <c r="AE1738">
        <v>1</v>
      </c>
      <c r="AF1738" t="s">
        <v>134</v>
      </c>
      <c r="AG1738">
        <v>42.009499999999996</v>
      </c>
      <c r="AH1738">
        <v>2</v>
      </c>
      <c r="AI1738">
        <v>35870256</v>
      </c>
      <c r="AJ1738">
        <v>1788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</row>
    <row r="1739" spans="1:44">
      <c r="A1739">
        <f>ROW(Source!A1633)</f>
        <v>1633</v>
      </c>
      <c r="B1739">
        <v>35870260</v>
      </c>
      <c r="C1739">
        <v>35870255</v>
      </c>
      <c r="D1739">
        <v>29109376</v>
      </c>
      <c r="E1739">
        <v>1</v>
      </c>
      <c r="F1739">
        <v>1</v>
      </c>
      <c r="G1739">
        <v>1</v>
      </c>
      <c r="H1739">
        <v>3</v>
      </c>
      <c r="I1739" t="s">
        <v>328</v>
      </c>
      <c r="J1739" t="s">
        <v>330</v>
      </c>
      <c r="K1739" t="s">
        <v>329</v>
      </c>
      <c r="L1739">
        <v>1346</v>
      </c>
      <c r="N1739">
        <v>1009</v>
      </c>
      <c r="O1739" t="s">
        <v>160</v>
      </c>
      <c r="P1739" t="s">
        <v>160</v>
      </c>
      <c r="Q1739">
        <v>1</v>
      </c>
      <c r="X1739">
        <v>0</v>
      </c>
      <c r="Y1739">
        <v>4894.54</v>
      </c>
      <c r="Z1739">
        <v>0</v>
      </c>
      <c r="AA1739">
        <v>0</v>
      </c>
      <c r="AB1739">
        <v>0</v>
      </c>
      <c r="AC1739">
        <v>1</v>
      </c>
      <c r="AD1739">
        <v>0</v>
      </c>
      <c r="AE1739">
        <v>0</v>
      </c>
      <c r="AF1739" t="s">
        <v>3</v>
      </c>
      <c r="AG1739">
        <v>0</v>
      </c>
      <c r="AH1739">
        <v>2</v>
      </c>
      <c r="AI1739">
        <v>35870257</v>
      </c>
      <c r="AJ1739">
        <v>1789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</row>
    <row r="1740" spans="1:44">
      <c r="A1740">
        <f>ROW(Source!A1633)</f>
        <v>1633</v>
      </c>
      <c r="B1740">
        <v>35870261</v>
      </c>
      <c r="C1740">
        <v>35870255</v>
      </c>
      <c r="D1740">
        <v>29109730</v>
      </c>
      <c r="E1740">
        <v>1</v>
      </c>
      <c r="F1740">
        <v>1</v>
      </c>
      <c r="G1740">
        <v>1</v>
      </c>
      <c r="H1740">
        <v>3</v>
      </c>
      <c r="I1740" t="s">
        <v>332</v>
      </c>
      <c r="J1740" t="s">
        <v>334</v>
      </c>
      <c r="K1740" t="s">
        <v>333</v>
      </c>
      <c r="L1740">
        <v>1327</v>
      </c>
      <c r="N1740">
        <v>1005</v>
      </c>
      <c r="O1740" t="s">
        <v>155</v>
      </c>
      <c r="P1740" t="s">
        <v>155</v>
      </c>
      <c r="Q1740">
        <v>1</v>
      </c>
      <c r="X1740">
        <v>0</v>
      </c>
      <c r="Y1740">
        <v>37.299999999999997</v>
      </c>
      <c r="Z1740">
        <v>0</v>
      </c>
      <c r="AA1740">
        <v>0</v>
      </c>
      <c r="AB1740">
        <v>0</v>
      </c>
      <c r="AC1740">
        <v>1</v>
      </c>
      <c r="AD1740">
        <v>0</v>
      </c>
      <c r="AE1740">
        <v>0</v>
      </c>
      <c r="AF1740" t="s">
        <v>3</v>
      </c>
      <c r="AG1740">
        <v>0</v>
      </c>
      <c r="AH1740">
        <v>2</v>
      </c>
      <c r="AI1740">
        <v>35870258</v>
      </c>
      <c r="AJ1740">
        <v>1790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</row>
    <row r="1741" spans="1:44">
      <c r="A1741">
        <f>ROW(Source!A1636)</f>
        <v>1636</v>
      </c>
      <c r="B1741">
        <v>35870272</v>
      </c>
      <c r="C1741">
        <v>35870264</v>
      </c>
      <c r="D1741">
        <v>29364679</v>
      </c>
      <c r="E1741">
        <v>1</v>
      </c>
      <c r="F1741">
        <v>1</v>
      </c>
      <c r="G1741">
        <v>1</v>
      </c>
      <c r="H1741">
        <v>1</v>
      </c>
      <c r="I1741" t="s">
        <v>735</v>
      </c>
      <c r="J1741" t="s">
        <v>3</v>
      </c>
      <c r="K1741" t="s">
        <v>736</v>
      </c>
      <c r="L1741">
        <v>1369</v>
      </c>
      <c r="N1741">
        <v>1013</v>
      </c>
      <c r="O1741" t="s">
        <v>561</v>
      </c>
      <c r="P1741" t="s">
        <v>561</v>
      </c>
      <c r="Q1741">
        <v>1</v>
      </c>
      <c r="X1741">
        <v>94.4</v>
      </c>
      <c r="Y1741">
        <v>0</v>
      </c>
      <c r="Z1741">
        <v>0</v>
      </c>
      <c r="AA1741">
        <v>0</v>
      </c>
      <c r="AB1741">
        <v>316.85000000000002</v>
      </c>
      <c r="AC1741">
        <v>0</v>
      </c>
      <c r="AD1741">
        <v>1</v>
      </c>
      <c r="AE1741">
        <v>1</v>
      </c>
      <c r="AF1741" t="s">
        <v>134</v>
      </c>
      <c r="AG1741">
        <v>108.56</v>
      </c>
      <c r="AH1741">
        <v>2</v>
      </c>
      <c r="AI1741">
        <v>35870265</v>
      </c>
      <c r="AJ1741">
        <v>1791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</row>
    <row r="1742" spans="1:44">
      <c r="A1742">
        <f>ROW(Source!A1636)</f>
        <v>1636</v>
      </c>
      <c r="B1742">
        <v>35870273</v>
      </c>
      <c r="C1742">
        <v>35870264</v>
      </c>
      <c r="D1742">
        <v>121548</v>
      </c>
      <c r="E1742">
        <v>1</v>
      </c>
      <c r="F1742">
        <v>1</v>
      </c>
      <c r="G1742">
        <v>1</v>
      </c>
      <c r="H1742">
        <v>1</v>
      </c>
      <c r="I1742" t="s">
        <v>35</v>
      </c>
      <c r="J1742" t="s">
        <v>3</v>
      </c>
      <c r="K1742" t="s">
        <v>562</v>
      </c>
      <c r="L1742">
        <v>608254</v>
      </c>
      <c r="N1742">
        <v>1013</v>
      </c>
      <c r="O1742" t="s">
        <v>563</v>
      </c>
      <c r="P1742" t="s">
        <v>563</v>
      </c>
      <c r="Q1742">
        <v>1</v>
      </c>
      <c r="X1742">
        <v>0.2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1</v>
      </c>
      <c r="AE1742">
        <v>2</v>
      </c>
      <c r="AF1742" t="s">
        <v>3</v>
      </c>
      <c r="AG1742">
        <v>0.2</v>
      </c>
      <c r="AH1742">
        <v>2</v>
      </c>
      <c r="AI1742">
        <v>35870266</v>
      </c>
      <c r="AJ1742">
        <v>1792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</row>
    <row r="1743" spans="1:44">
      <c r="A1743">
        <f>ROW(Source!A1636)</f>
        <v>1636</v>
      </c>
      <c r="B1743">
        <v>35870274</v>
      </c>
      <c r="C1743">
        <v>35870264</v>
      </c>
      <c r="D1743">
        <v>29172362</v>
      </c>
      <c r="E1743">
        <v>1</v>
      </c>
      <c r="F1743">
        <v>1</v>
      </c>
      <c r="G1743">
        <v>1</v>
      </c>
      <c r="H1743">
        <v>2</v>
      </c>
      <c r="I1743" t="s">
        <v>737</v>
      </c>
      <c r="J1743" t="s">
        <v>738</v>
      </c>
      <c r="K1743" t="s">
        <v>739</v>
      </c>
      <c r="L1743">
        <v>1368</v>
      </c>
      <c r="N1743">
        <v>1011</v>
      </c>
      <c r="O1743" t="s">
        <v>567</v>
      </c>
      <c r="P1743" t="s">
        <v>567</v>
      </c>
      <c r="Q1743">
        <v>1</v>
      </c>
      <c r="X1743">
        <v>0.2</v>
      </c>
      <c r="Y1743">
        <v>0</v>
      </c>
      <c r="Z1743">
        <v>134.65</v>
      </c>
      <c r="AA1743">
        <v>13.5</v>
      </c>
      <c r="AB1743">
        <v>0</v>
      </c>
      <c r="AC1743">
        <v>0</v>
      </c>
      <c r="AD1743">
        <v>1</v>
      </c>
      <c r="AE1743">
        <v>0</v>
      </c>
      <c r="AF1743" t="s">
        <v>3</v>
      </c>
      <c r="AG1743">
        <v>0.2</v>
      </c>
      <c r="AH1743">
        <v>2</v>
      </c>
      <c r="AI1743">
        <v>35870267</v>
      </c>
      <c r="AJ1743">
        <v>1793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</row>
    <row r="1744" spans="1:44">
      <c r="A1744">
        <f>ROW(Source!A1636)</f>
        <v>1636</v>
      </c>
      <c r="B1744">
        <v>35870275</v>
      </c>
      <c r="C1744">
        <v>35870264</v>
      </c>
      <c r="D1744">
        <v>29174913</v>
      </c>
      <c r="E1744">
        <v>1</v>
      </c>
      <c r="F1744">
        <v>1</v>
      </c>
      <c r="G1744">
        <v>1</v>
      </c>
      <c r="H1744">
        <v>2</v>
      </c>
      <c r="I1744" t="s">
        <v>578</v>
      </c>
      <c r="J1744" t="s">
        <v>579</v>
      </c>
      <c r="K1744" t="s">
        <v>580</v>
      </c>
      <c r="L1744">
        <v>1368</v>
      </c>
      <c r="N1744">
        <v>1011</v>
      </c>
      <c r="O1744" t="s">
        <v>567</v>
      </c>
      <c r="P1744" t="s">
        <v>567</v>
      </c>
      <c r="Q1744">
        <v>1</v>
      </c>
      <c r="X1744">
        <v>0.2</v>
      </c>
      <c r="Y1744">
        <v>0</v>
      </c>
      <c r="Z1744">
        <v>87.17</v>
      </c>
      <c r="AA1744">
        <v>11.6</v>
      </c>
      <c r="AB1744">
        <v>0</v>
      </c>
      <c r="AC1744">
        <v>0</v>
      </c>
      <c r="AD1744">
        <v>1</v>
      </c>
      <c r="AE1744">
        <v>0</v>
      </c>
      <c r="AF1744" t="s">
        <v>3</v>
      </c>
      <c r="AG1744">
        <v>0.2</v>
      </c>
      <c r="AH1744">
        <v>2</v>
      </c>
      <c r="AI1744">
        <v>35870268</v>
      </c>
      <c r="AJ1744">
        <v>1794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</row>
    <row r="1745" spans="1:44">
      <c r="A1745">
        <f>ROW(Source!A1636)</f>
        <v>1636</v>
      </c>
      <c r="B1745">
        <v>35870276</v>
      </c>
      <c r="C1745">
        <v>35870264</v>
      </c>
      <c r="D1745">
        <v>29164111</v>
      </c>
      <c r="E1745">
        <v>1</v>
      </c>
      <c r="F1745">
        <v>1</v>
      </c>
      <c r="G1745">
        <v>1</v>
      </c>
      <c r="H1745">
        <v>3</v>
      </c>
      <c r="I1745" t="s">
        <v>783</v>
      </c>
      <c r="J1745" t="s">
        <v>784</v>
      </c>
      <c r="K1745" t="s">
        <v>785</v>
      </c>
      <c r="L1745">
        <v>1355</v>
      </c>
      <c r="N1745">
        <v>1010</v>
      </c>
      <c r="O1745" t="s">
        <v>58</v>
      </c>
      <c r="P1745" t="s">
        <v>58</v>
      </c>
      <c r="Q1745">
        <v>100</v>
      </c>
      <c r="X1745">
        <v>1.02</v>
      </c>
      <c r="Y1745">
        <v>100</v>
      </c>
      <c r="Z1745">
        <v>0</v>
      </c>
      <c r="AA1745">
        <v>0</v>
      </c>
      <c r="AB1745">
        <v>0</v>
      </c>
      <c r="AC1745">
        <v>0</v>
      </c>
      <c r="AD1745">
        <v>1</v>
      </c>
      <c r="AE1745">
        <v>0</v>
      </c>
      <c r="AF1745" t="s">
        <v>3</v>
      </c>
      <c r="AG1745">
        <v>1.02</v>
      </c>
      <c r="AH1745">
        <v>2</v>
      </c>
      <c r="AI1745">
        <v>35870269</v>
      </c>
      <c r="AJ1745">
        <v>1795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</row>
    <row r="1746" spans="1:44">
      <c r="A1746">
        <f>ROW(Source!A1636)</f>
        <v>1636</v>
      </c>
      <c r="B1746">
        <v>35870277</v>
      </c>
      <c r="C1746">
        <v>35870264</v>
      </c>
      <c r="D1746">
        <v>29171808</v>
      </c>
      <c r="E1746">
        <v>1</v>
      </c>
      <c r="F1746">
        <v>1</v>
      </c>
      <c r="G1746">
        <v>1</v>
      </c>
      <c r="H1746">
        <v>3</v>
      </c>
      <c r="I1746" t="s">
        <v>752</v>
      </c>
      <c r="J1746" t="s">
        <v>753</v>
      </c>
      <c r="K1746" t="s">
        <v>754</v>
      </c>
      <c r="L1746">
        <v>1374</v>
      </c>
      <c r="N1746">
        <v>1013</v>
      </c>
      <c r="O1746" t="s">
        <v>755</v>
      </c>
      <c r="P1746" t="s">
        <v>755</v>
      </c>
      <c r="Q1746">
        <v>1</v>
      </c>
      <c r="X1746">
        <v>18.73</v>
      </c>
      <c r="Y1746">
        <v>1</v>
      </c>
      <c r="Z1746">
        <v>0</v>
      </c>
      <c r="AA1746">
        <v>0</v>
      </c>
      <c r="AB1746">
        <v>0</v>
      </c>
      <c r="AC1746">
        <v>0</v>
      </c>
      <c r="AD1746">
        <v>1</v>
      </c>
      <c r="AE1746">
        <v>0</v>
      </c>
      <c r="AF1746" t="s">
        <v>3</v>
      </c>
      <c r="AG1746">
        <v>18.73</v>
      </c>
      <c r="AH1746">
        <v>2</v>
      </c>
      <c r="AI1746">
        <v>35870270</v>
      </c>
      <c r="AJ1746">
        <v>1797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</row>
    <row r="1747" spans="1:44">
      <c r="A1747">
        <f>ROW(Source!A1711)</f>
        <v>1711</v>
      </c>
      <c r="B1747">
        <v>35870282</v>
      </c>
      <c r="C1747">
        <v>35870279</v>
      </c>
      <c r="D1747">
        <v>18406804</v>
      </c>
      <c r="E1747">
        <v>1</v>
      </c>
      <c r="F1747">
        <v>1</v>
      </c>
      <c r="G1747">
        <v>1</v>
      </c>
      <c r="H1747">
        <v>1</v>
      </c>
      <c r="I1747" t="s">
        <v>559</v>
      </c>
      <c r="J1747" t="s">
        <v>3</v>
      </c>
      <c r="K1747" t="s">
        <v>560</v>
      </c>
      <c r="L1747">
        <v>1369</v>
      </c>
      <c r="N1747">
        <v>1013</v>
      </c>
      <c r="O1747" t="s">
        <v>561</v>
      </c>
      <c r="P1747" t="s">
        <v>561</v>
      </c>
      <c r="Q1747">
        <v>1</v>
      </c>
      <c r="X1747">
        <v>7.67</v>
      </c>
      <c r="Y1747">
        <v>0</v>
      </c>
      <c r="Z1747">
        <v>0</v>
      </c>
      <c r="AA1747">
        <v>0</v>
      </c>
      <c r="AB1747">
        <v>249.14</v>
      </c>
      <c r="AC1747">
        <v>0</v>
      </c>
      <c r="AD1747">
        <v>1</v>
      </c>
      <c r="AE1747">
        <v>1</v>
      </c>
      <c r="AF1747" t="s">
        <v>3</v>
      </c>
      <c r="AG1747">
        <v>7.67</v>
      </c>
      <c r="AH1747">
        <v>2</v>
      </c>
      <c r="AI1747">
        <v>35870280</v>
      </c>
      <c r="AJ1747">
        <v>1798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</row>
    <row r="1748" spans="1:44">
      <c r="A1748">
        <f>ROW(Source!A1711)</f>
        <v>1711</v>
      </c>
      <c r="B1748">
        <v>35870283</v>
      </c>
      <c r="C1748">
        <v>35870279</v>
      </c>
      <c r="D1748">
        <v>29164349</v>
      </c>
      <c r="E1748">
        <v>1</v>
      </c>
      <c r="F1748">
        <v>1</v>
      </c>
      <c r="G1748">
        <v>1</v>
      </c>
      <c r="H1748">
        <v>3</v>
      </c>
      <c r="I1748" t="s">
        <v>28</v>
      </c>
      <c r="J1748" t="s">
        <v>31</v>
      </c>
      <c r="K1748" t="s">
        <v>29</v>
      </c>
      <c r="L1748">
        <v>1348</v>
      </c>
      <c r="N1748">
        <v>1009</v>
      </c>
      <c r="O1748" t="s">
        <v>30</v>
      </c>
      <c r="P1748" t="s">
        <v>30</v>
      </c>
      <c r="Q1748">
        <v>1000</v>
      </c>
      <c r="X1748">
        <v>0.7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 t="s">
        <v>3</v>
      </c>
      <c r="AG1748">
        <v>0.7</v>
      </c>
      <c r="AH1748">
        <v>2</v>
      </c>
      <c r="AI1748">
        <v>35870281</v>
      </c>
      <c r="AJ1748">
        <v>1799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</row>
    <row r="1749" spans="1:44">
      <c r="A1749">
        <f>ROW(Source!A1713)</f>
        <v>1713</v>
      </c>
      <c r="B1749">
        <v>35870290</v>
      </c>
      <c r="C1749">
        <v>35870285</v>
      </c>
      <c r="D1749">
        <v>18406804</v>
      </c>
      <c r="E1749">
        <v>1</v>
      </c>
      <c r="F1749">
        <v>1</v>
      </c>
      <c r="G1749">
        <v>1</v>
      </c>
      <c r="H1749">
        <v>1</v>
      </c>
      <c r="I1749" t="s">
        <v>559</v>
      </c>
      <c r="J1749" t="s">
        <v>3</v>
      </c>
      <c r="K1749" t="s">
        <v>560</v>
      </c>
      <c r="L1749">
        <v>1369</v>
      </c>
      <c r="N1749">
        <v>1013</v>
      </c>
      <c r="O1749" t="s">
        <v>561</v>
      </c>
      <c r="P1749" t="s">
        <v>561</v>
      </c>
      <c r="Q1749">
        <v>1</v>
      </c>
      <c r="X1749">
        <v>11.39</v>
      </c>
      <c r="Y1749">
        <v>0</v>
      </c>
      <c r="Z1749">
        <v>0</v>
      </c>
      <c r="AA1749">
        <v>0</v>
      </c>
      <c r="AB1749">
        <v>7.8</v>
      </c>
      <c r="AC1749">
        <v>0</v>
      </c>
      <c r="AD1749">
        <v>1</v>
      </c>
      <c r="AE1749">
        <v>1</v>
      </c>
      <c r="AF1749" t="s">
        <v>3</v>
      </c>
      <c r="AG1749">
        <v>11.39</v>
      </c>
      <c r="AH1749">
        <v>2</v>
      </c>
      <c r="AI1749">
        <v>35870286</v>
      </c>
      <c r="AJ1749">
        <v>1800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</row>
    <row r="1750" spans="1:44">
      <c r="A1750">
        <f>ROW(Source!A1713)</f>
        <v>1713</v>
      </c>
      <c r="B1750">
        <v>35870291</v>
      </c>
      <c r="C1750">
        <v>35870285</v>
      </c>
      <c r="D1750">
        <v>121548</v>
      </c>
      <c r="E1750">
        <v>1</v>
      </c>
      <c r="F1750">
        <v>1</v>
      </c>
      <c r="G1750">
        <v>1</v>
      </c>
      <c r="H1750">
        <v>1</v>
      </c>
      <c r="I1750" t="s">
        <v>35</v>
      </c>
      <c r="J1750" t="s">
        <v>3</v>
      </c>
      <c r="K1750" t="s">
        <v>562</v>
      </c>
      <c r="L1750">
        <v>608254</v>
      </c>
      <c r="N1750">
        <v>1013</v>
      </c>
      <c r="O1750" t="s">
        <v>563</v>
      </c>
      <c r="P1750" t="s">
        <v>563</v>
      </c>
      <c r="Q1750">
        <v>1</v>
      </c>
      <c r="X1750">
        <v>0.13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1</v>
      </c>
      <c r="AE1750">
        <v>2</v>
      </c>
      <c r="AF1750" t="s">
        <v>3</v>
      </c>
      <c r="AG1750">
        <v>0.13</v>
      </c>
      <c r="AH1750">
        <v>2</v>
      </c>
      <c r="AI1750">
        <v>35870287</v>
      </c>
      <c r="AJ1750">
        <v>1801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</row>
    <row r="1751" spans="1:44">
      <c r="A1751">
        <f>ROW(Source!A1713)</f>
        <v>1713</v>
      </c>
      <c r="B1751">
        <v>35870292</v>
      </c>
      <c r="C1751">
        <v>35870285</v>
      </c>
      <c r="D1751">
        <v>29172556</v>
      </c>
      <c r="E1751">
        <v>1</v>
      </c>
      <c r="F1751">
        <v>1</v>
      </c>
      <c r="G1751">
        <v>1</v>
      </c>
      <c r="H1751">
        <v>2</v>
      </c>
      <c r="I1751" t="s">
        <v>564</v>
      </c>
      <c r="J1751" t="s">
        <v>565</v>
      </c>
      <c r="K1751" t="s">
        <v>566</v>
      </c>
      <c r="L1751">
        <v>1368</v>
      </c>
      <c r="N1751">
        <v>1011</v>
      </c>
      <c r="O1751" t="s">
        <v>567</v>
      </c>
      <c r="P1751" t="s">
        <v>567</v>
      </c>
      <c r="Q1751">
        <v>1</v>
      </c>
      <c r="X1751">
        <v>0.13</v>
      </c>
      <c r="Y1751">
        <v>0</v>
      </c>
      <c r="Z1751">
        <v>31.26</v>
      </c>
      <c r="AA1751">
        <v>13.5</v>
      </c>
      <c r="AB1751">
        <v>0</v>
      </c>
      <c r="AC1751">
        <v>0</v>
      </c>
      <c r="AD1751">
        <v>1</v>
      </c>
      <c r="AE1751">
        <v>0</v>
      </c>
      <c r="AF1751" t="s">
        <v>3</v>
      </c>
      <c r="AG1751">
        <v>0.13</v>
      </c>
      <c r="AH1751">
        <v>2</v>
      </c>
      <c r="AI1751">
        <v>35870288</v>
      </c>
      <c r="AJ1751">
        <v>1802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</row>
    <row r="1752" spans="1:44">
      <c r="A1752">
        <f>ROW(Source!A1713)</f>
        <v>1713</v>
      </c>
      <c r="B1752">
        <v>35870293</v>
      </c>
      <c r="C1752">
        <v>35870285</v>
      </c>
      <c r="D1752">
        <v>29164349</v>
      </c>
      <c r="E1752">
        <v>1</v>
      </c>
      <c r="F1752">
        <v>1</v>
      </c>
      <c r="G1752">
        <v>1</v>
      </c>
      <c r="H1752">
        <v>3</v>
      </c>
      <c r="I1752" t="s">
        <v>28</v>
      </c>
      <c r="J1752" t="s">
        <v>31</v>
      </c>
      <c r="K1752" t="s">
        <v>29</v>
      </c>
      <c r="L1752">
        <v>1348</v>
      </c>
      <c r="N1752">
        <v>1009</v>
      </c>
      <c r="O1752" t="s">
        <v>30</v>
      </c>
      <c r="P1752" t="s">
        <v>30</v>
      </c>
      <c r="Q1752">
        <v>1000</v>
      </c>
      <c r="X1752">
        <v>0.47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 t="s">
        <v>3</v>
      </c>
      <c r="AG1752">
        <v>0.47</v>
      </c>
      <c r="AH1752">
        <v>2</v>
      </c>
      <c r="AI1752">
        <v>35870289</v>
      </c>
      <c r="AJ1752">
        <v>1803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</row>
    <row r="1753" spans="1:44">
      <c r="A1753">
        <f>ROW(Source!A1715)</f>
        <v>1715</v>
      </c>
      <c r="B1753">
        <v>35870298</v>
      </c>
      <c r="C1753">
        <v>35870295</v>
      </c>
      <c r="D1753">
        <v>18406804</v>
      </c>
      <c r="E1753">
        <v>1</v>
      </c>
      <c r="F1753">
        <v>1</v>
      </c>
      <c r="G1753">
        <v>1</v>
      </c>
      <c r="H1753">
        <v>1</v>
      </c>
      <c r="I1753" t="s">
        <v>559</v>
      </c>
      <c r="J1753" t="s">
        <v>3</v>
      </c>
      <c r="K1753" t="s">
        <v>560</v>
      </c>
      <c r="L1753">
        <v>1369</v>
      </c>
      <c r="N1753">
        <v>1013</v>
      </c>
      <c r="O1753" t="s">
        <v>561</v>
      </c>
      <c r="P1753" t="s">
        <v>561</v>
      </c>
      <c r="Q1753">
        <v>1</v>
      </c>
      <c r="X1753">
        <v>3.77</v>
      </c>
      <c r="Y1753">
        <v>0</v>
      </c>
      <c r="Z1753">
        <v>0</v>
      </c>
      <c r="AA1753">
        <v>0</v>
      </c>
      <c r="AB1753">
        <v>7.8</v>
      </c>
      <c r="AC1753">
        <v>0</v>
      </c>
      <c r="AD1753">
        <v>1</v>
      </c>
      <c r="AE1753">
        <v>1</v>
      </c>
      <c r="AF1753" t="s">
        <v>3</v>
      </c>
      <c r="AG1753">
        <v>3.77</v>
      </c>
      <c r="AH1753">
        <v>2</v>
      </c>
      <c r="AI1753">
        <v>35870296</v>
      </c>
      <c r="AJ1753">
        <v>1804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</row>
    <row r="1754" spans="1:44">
      <c r="A1754">
        <f>ROW(Source!A1715)</f>
        <v>1715</v>
      </c>
      <c r="B1754">
        <v>35870299</v>
      </c>
      <c r="C1754">
        <v>35870295</v>
      </c>
      <c r="D1754">
        <v>29164349</v>
      </c>
      <c r="E1754">
        <v>1</v>
      </c>
      <c r="F1754">
        <v>1</v>
      </c>
      <c r="G1754">
        <v>1</v>
      </c>
      <c r="H1754">
        <v>3</v>
      </c>
      <c r="I1754" t="s">
        <v>28</v>
      </c>
      <c r="J1754" t="s">
        <v>31</v>
      </c>
      <c r="K1754" t="s">
        <v>29</v>
      </c>
      <c r="L1754">
        <v>1348</v>
      </c>
      <c r="N1754">
        <v>1009</v>
      </c>
      <c r="O1754" t="s">
        <v>30</v>
      </c>
      <c r="P1754" t="s">
        <v>30</v>
      </c>
      <c r="Q1754">
        <v>1000</v>
      </c>
      <c r="X1754">
        <v>0.11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 t="s">
        <v>3</v>
      </c>
      <c r="AG1754">
        <v>0.11</v>
      </c>
      <c r="AH1754">
        <v>2</v>
      </c>
      <c r="AI1754">
        <v>35870297</v>
      </c>
      <c r="AJ1754">
        <v>1805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</row>
    <row r="1755" spans="1:44">
      <c r="A1755">
        <f>ROW(Source!A1717)</f>
        <v>1717</v>
      </c>
      <c r="B1755">
        <v>35870303</v>
      </c>
      <c r="C1755">
        <v>35870301</v>
      </c>
      <c r="D1755">
        <v>18406804</v>
      </c>
      <c r="E1755">
        <v>1</v>
      </c>
      <c r="F1755">
        <v>1</v>
      </c>
      <c r="G1755">
        <v>1</v>
      </c>
      <c r="H1755">
        <v>1</v>
      </c>
      <c r="I1755" t="s">
        <v>559</v>
      </c>
      <c r="J1755" t="s">
        <v>3</v>
      </c>
      <c r="K1755" t="s">
        <v>560</v>
      </c>
      <c r="L1755">
        <v>1369</v>
      </c>
      <c r="N1755">
        <v>1013</v>
      </c>
      <c r="O1755" t="s">
        <v>561</v>
      </c>
      <c r="P1755" t="s">
        <v>561</v>
      </c>
      <c r="Q1755">
        <v>1</v>
      </c>
      <c r="X1755">
        <v>5.84</v>
      </c>
      <c r="Y1755">
        <v>0</v>
      </c>
      <c r="Z1755">
        <v>0</v>
      </c>
      <c r="AA1755">
        <v>0</v>
      </c>
      <c r="AB1755">
        <v>7.8</v>
      </c>
      <c r="AC1755">
        <v>0</v>
      </c>
      <c r="AD1755">
        <v>1</v>
      </c>
      <c r="AE1755">
        <v>1</v>
      </c>
      <c r="AF1755" t="s">
        <v>3</v>
      </c>
      <c r="AG1755">
        <v>5.84</v>
      </c>
      <c r="AH1755">
        <v>2</v>
      </c>
      <c r="AI1755">
        <v>35870302</v>
      </c>
      <c r="AJ1755">
        <v>1806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</row>
    <row r="1756" spans="1:44">
      <c r="A1756">
        <f>ROW(Source!A1718)</f>
        <v>1718</v>
      </c>
      <c r="B1756">
        <v>35870308</v>
      </c>
      <c r="C1756">
        <v>35870304</v>
      </c>
      <c r="D1756">
        <v>18406804</v>
      </c>
      <c r="E1756">
        <v>1</v>
      </c>
      <c r="F1756">
        <v>1</v>
      </c>
      <c r="G1756">
        <v>1</v>
      </c>
      <c r="H1756">
        <v>1</v>
      </c>
      <c r="I1756" t="s">
        <v>559</v>
      </c>
      <c r="J1756" t="s">
        <v>3</v>
      </c>
      <c r="K1756" t="s">
        <v>560</v>
      </c>
      <c r="L1756">
        <v>1369</v>
      </c>
      <c r="N1756">
        <v>1013</v>
      </c>
      <c r="O1756" t="s">
        <v>561</v>
      </c>
      <c r="P1756" t="s">
        <v>561</v>
      </c>
      <c r="Q1756">
        <v>1</v>
      </c>
      <c r="X1756">
        <v>9.64</v>
      </c>
      <c r="Y1756">
        <v>0</v>
      </c>
      <c r="Z1756">
        <v>0</v>
      </c>
      <c r="AA1756">
        <v>0</v>
      </c>
      <c r="AB1756">
        <v>249.14</v>
      </c>
      <c r="AC1756">
        <v>0</v>
      </c>
      <c r="AD1756">
        <v>1</v>
      </c>
      <c r="AE1756">
        <v>1</v>
      </c>
      <c r="AF1756" t="s">
        <v>3</v>
      </c>
      <c r="AG1756">
        <v>9.64</v>
      </c>
      <c r="AH1756">
        <v>2</v>
      </c>
      <c r="AI1756">
        <v>35870305</v>
      </c>
      <c r="AJ1756">
        <v>1807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</row>
    <row r="1757" spans="1:44">
      <c r="A1757">
        <f>ROW(Source!A1718)</f>
        <v>1718</v>
      </c>
      <c r="B1757">
        <v>35870309</v>
      </c>
      <c r="C1757">
        <v>35870304</v>
      </c>
      <c r="D1757">
        <v>121548</v>
      </c>
      <c r="E1757">
        <v>1</v>
      </c>
      <c r="F1757">
        <v>1</v>
      </c>
      <c r="G1757">
        <v>1</v>
      </c>
      <c r="H1757">
        <v>1</v>
      </c>
      <c r="I1757" t="s">
        <v>35</v>
      </c>
      <c r="J1757" t="s">
        <v>3</v>
      </c>
      <c r="K1757" t="s">
        <v>562</v>
      </c>
      <c r="L1757">
        <v>608254</v>
      </c>
      <c r="N1757">
        <v>1013</v>
      </c>
      <c r="O1757" t="s">
        <v>563</v>
      </c>
      <c r="P1757" t="s">
        <v>563</v>
      </c>
      <c r="Q1757">
        <v>1</v>
      </c>
      <c r="X1757">
        <v>0.01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1</v>
      </c>
      <c r="AE1757">
        <v>2</v>
      </c>
      <c r="AF1757" t="s">
        <v>3</v>
      </c>
      <c r="AG1757">
        <v>0.01</v>
      </c>
      <c r="AH1757">
        <v>2</v>
      </c>
      <c r="AI1757">
        <v>35870306</v>
      </c>
      <c r="AJ1757">
        <v>1808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</row>
    <row r="1758" spans="1:44">
      <c r="A1758">
        <f>ROW(Source!A1718)</f>
        <v>1718</v>
      </c>
      <c r="B1758">
        <v>35870310</v>
      </c>
      <c r="C1758">
        <v>35870304</v>
      </c>
      <c r="D1758">
        <v>29172556</v>
      </c>
      <c r="E1758">
        <v>1</v>
      </c>
      <c r="F1758">
        <v>1</v>
      </c>
      <c r="G1758">
        <v>1</v>
      </c>
      <c r="H1758">
        <v>2</v>
      </c>
      <c r="I1758" t="s">
        <v>564</v>
      </c>
      <c r="J1758" t="s">
        <v>565</v>
      </c>
      <c r="K1758" t="s">
        <v>566</v>
      </c>
      <c r="L1758">
        <v>1368</v>
      </c>
      <c r="N1758">
        <v>1011</v>
      </c>
      <c r="O1758" t="s">
        <v>567</v>
      </c>
      <c r="P1758" t="s">
        <v>567</v>
      </c>
      <c r="Q1758">
        <v>1</v>
      </c>
      <c r="X1758">
        <v>0.01</v>
      </c>
      <c r="Y1758">
        <v>0</v>
      </c>
      <c r="Z1758">
        <v>31.26</v>
      </c>
      <c r="AA1758">
        <v>13.5</v>
      </c>
      <c r="AB1758">
        <v>0</v>
      </c>
      <c r="AC1758">
        <v>0</v>
      </c>
      <c r="AD1758">
        <v>1</v>
      </c>
      <c r="AE1758">
        <v>0</v>
      </c>
      <c r="AF1758" t="s">
        <v>3</v>
      </c>
      <c r="AG1758">
        <v>0.01</v>
      </c>
      <c r="AH1758">
        <v>2</v>
      </c>
      <c r="AI1758">
        <v>35870307</v>
      </c>
      <c r="AJ1758">
        <v>1809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</row>
    <row r="1759" spans="1:44">
      <c r="A1759">
        <f>ROW(Source!A1719)</f>
        <v>1719</v>
      </c>
      <c r="B1759">
        <v>35870315</v>
      </c>
      <c r="C1759">
        <v>35870311</v>
      </c>
      <c r="D1759">
        <v>18408066</v>
      </c>
      <c r="E1759">
        <v>1</v>
      </c>
      <c r="F1759">
        <v>1</v>
      </c>
      <c r="G1759">
        <v>1</v>
      </c>
      <c r="H1759">
        <v>1</v>
      </c>
      <c r="I1759" t="s">
        <v>568</v>
      </c>
      <c r="J1759" t="s">
        <v>3</v>
      </c>
      <c r="K1759" t="s">
        <v>569</v>
      </c>
      <c r="L1759">
        <v>1369</v>
      </c>
      <c r="N1759">
        <v>1013</v>
      </c>
      <c r="O1759" t="s">
        <v>561</v>
      </c>
      <c r="P1759" t="s">
        <v>561</v>
      </c>
      <c r="Q1759">
        <v>1</v>
      </c>
      <c r="X1759">
        <v>17.89</v>
      </c>
      <c r="Y1759">
        <v>0</v>
      </c>
      <c r="Z1759">
        <v>0</v>
      </c>
      <c r="AA1759">
        <v>0</v>
      </c>
      <c r="AB1759">
        <v>256.16000000000003</v>
      </c>
      <c r="AC1759">
        <v>0</v>
      </c>
      <c r="AD1759">
        <v>1</v>
      </c>
      <c r="AE1759">
        <v>1</v>
      </c>
      <c r="AF1759" t="s">
        <v>3</v>
      </c>
      <c r="AG1759">
        <v>17.89</v>
      </c>
      <c r="AH1759">
        <v>2</v>
      </c>
      <c r="AI1759">
        <v>35870312</v>
      </c>
      <c r="AJ1759">
        <v>1810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</row>
    <row r="1760" spans="1:44">
      <c r="A1760">
        <f>ROW(Source!A1719)</f>
        <v>1719</v>
      </c>
      <c r="B1760">
        <v>35870316</v>
      </c>
      <c r="C1760">
        <v>35870311</v>
      </c>
      <c r="D1760">
        <v>121548</v>
      </c>
      <c r="E1760">
        <v>1</v>
      </c>
      <c r="F1760">
        <v>1</v>
      </c>
      <c r="G1760">
        <v>1</v>
      </c>
      <c r="H1760">
        <v>1</v>
      </c>
      <c r="I1760" t="s">
        <v>35</v>
      </c>
      <c r="J1760" t="s">
        <v>3</v>
      </c>
      <c r="K1760" t="s">
        <v>562</v>
      </c>
      <c r="L1760">
        <v>608254</v>
      </c>
      <c r="N1760">
        <v>1013</v>
      </c>
      <c r="O1760" t="s">
        <v>563</v>
      </c>
      <c r="P1760" t="s">
        <v>563</v>
      </c>
      <c r="Q1760">
        <v>1</v>
      </c>
      <c r="X1760">
        <v>0.08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1</v>
      </c>
      <c r="AE1760">
        <v>2</v>
      </c>
      <c r="AF1760" t="s">
        <v>3</v>
      </c>
      <c r="AG1760">
        <v>0.08</v>
      </c>
      <c r="AH1760">
        <v>2</v>
      </c>
      <c r="AI1760">
        <v>35870313</v>
      </c>
      <c r="AJ1760">
        <v>1811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</row>
    <row r="1761" spans="1:44">
      <c r="A1761">
        <f>ROW(Source!A1719)</f>
        <v>1719</v>
      </c>
      <c r="B1761">
        <v>35870317</v>
      </c>
      <c r="C1761">
        <v>35870311</v>
      </c>
      <c r="D1761">
        <v>29172556</v>
      </c>
      <c r="E1761">
        <v>1</v>
      </c>
      <c r="F1761">
        <v>1</v>
      </c>
      <c r="G1761">
        <v>1</v>
      </c>
      <c r="H1761">
        <v>2</v>
      </c>
      <c r="I1761" t="s">
        <v>564</v>
      </c>
      <c r="J1761" t="s">
        <v>565</v>
      </c>
      <c r="K1761" t="s">
        <v>566</v>
      </c>
      <c r="L1761">
        <v>1368</v>
      </c>
      <c r="N1761">
        <v>1011</v>
      </c>
      <c r="O1761" t="s">
        <v>567</v>
      </c>
      <c r="P1761" t="s">
        <v>567</v>
      </c>
      <c r="Q1761">
        <v>1</v>
      </c>
      <c r="X1761">
        <v>0.08</v>
      </c>
      <c r="Y1761">
        <v>0</v>
      </c>
      <c r="Z1761">
        <v>31.26</v>
      </c>
      <c r="AA1761">
        <v>13.5</v>
      </c>
      <c r="AB1761">
        <v>0</v>
      </c>
      <c r="AC1761">
        <v>0</v>
      </c>
      <c r="AD1761">
        <v>1</v>
      </c>
      <c r="AE1761">
        <v>0</v>
      </c>
      <c r="AF1761" t="s">
        <v>3</v>
      </c>
      <c r="AG1761">
        <v>0.08</v>
      </c>
      <c r="AH1761">
        <v>2</v>
      </c>
      <c r="AI1761">
        <v>35870314</v>
      </c>
      <c r="AJ1761">
        <v>1812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</row>
    <row r="1762" spans="1:44">
      <c r="A1762">
        <f>ROW(Source!A1720)</f>
        <v>1720</v>
      </c>
      <c r="B1762">
        <v>35870324</v>
      </c>
      <c r="C1762">
        <v>35870318</v>
      </c>
      <c r="D1762">
        <v>18408066</v>
      </c>
      <c r="E1762">
        <v>1</v>
      </c>
      <c r="F1762">
        <v>1</v>
      </c>
      <c r="G1762">
        <v>1</v>
      </c>
      <c r="H1762">
        <v>1</v>
      </c>
      <c r="I1762" t="s">
        <v>568</v>
      </c>
      <c r="J1762" t="s">
        <v>3</v>
      </c>
      <c r="K1762" t="s">
        <v>569</v>
      </c>
      <c r="L1762">
        <v>1369</v>
      </c>
      <c r="N1762">
        <v>1013</v>
      </c>
      <c r="O1762" t="s">
        <v>561</v>
      </c>
      <c r="P1762" t="s">
        <v>561</v>
      </c>
      <c r="Q1762">
        <v>1</v>
      </c>
      <c r="X1762">
        <v>179.3</v>
      </c>
      <c r="Y1762">
        <v>0</v>
      </c>
      <c r="Z1762">
        <v>0</v>
      </c>
      <c r="AA1762">
        <v>0</v>
      </c>
      <c r="AB1762">
        <v>256.16000000000003</v>
      </c>
      <c r="AC1762">
        <v>0</v>
      </c>
      <c r="AD1762">
        <v>1</v>
      </c>
      <c r="AE1762">
        <v>1</v>
      </c>
      <c r="AF1762" t="s">
        <v>3</v>
      </c>
      <c r="AG1762">
        <v>179.3</v>
      </c>
      <c r="AH1762">
        <v>2</v>
      </c>
      <c r="AI1762">
        <v>35870319</v>
      </c>
      <c r="AJ1762">
        <v>1813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</row>
    <row r="1763" spans="1:44">
      <c r="A1763">
        <f>ROW(Source!A1720)</f>
        <v>1720</v>
      </c>
      <c r="B1763">
        <v>35870325</v>
      </c>
      <c r="C1763">
        <v>35870318</v>
      </c>
      <c r="D1763">
        <v>121548</v>
      </c>
      <c r="E1763">
        <v>1</v>
      </c>
      <c r="F1763">
        <v>1</v>
      </c>
      <c r="G1763">
        <v>1</v>
      </c>
      <c r="H1763">
        <v>1</v>
      </c>
      <c r="I1763" t="s">
        <v>35</v>
      </c>
      <c r="J1763" t="s">
        <v>3</v>
      </c>
      <c r="K1763" t="s">
        <v>562</v>
      </c>
      <c r="L1763">
        <v>608254</v>
      </c>
      <c r="N1763">
        <v>1013</v>
      </c>
      <c r="O1763" t="s">
        <v>563</v>
      </c>
      <c r="P1763" t="s">
        <v>563</v>
      </c>
      <c r="Q1763">
        <v>1</v>
      </c>
      <c r="X1763">
        <v>3.97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1</v>
      </c>
      <c r="AE1763">
        <v>2</v>
      </c>
      <c r="AF1763" t="s">
        <v>3</v>
      </c>
      <c r="AG1763">
        <v>3.97</v>
      </c>
      <c r="AH1763">
        <v>2</v>
      </c>
      <c r="AI1763">
        <v>35870320</v>
      </c>
      <c r="AJ1763">
        <v>1814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</row>
    <row r="1764" spans="1:44">
      <c r="A1764">
        <f>ROW(Source!A1720)</f>
        <v>1720</v>
      </c>
      <c r="B1764">
        <v>35870326</v>
      </c>
      <c r="C1764">
        <v>35870318</v>
      </c>
      <c r="D1764">
        <v>29172710</v>
      </c>
      <c r="E1764">
        <v>1</v>
      </c>
      <c r="F1764">
        <v>1</v>
      </c>
      <c r="G1764">
        <v>1</v>
      </c>
      <c r="H1764">
        <v>2</v>
      </c>
      <c r="I1764" t="s">
        <v>570</v>
      </c>
      <c r="J1764" t="s">
        <v>571</v>
      </c>
      <c r="K1764" t="s">
        <v>572</v>
      </c>
      <c r="L1764">
        <v>1368</v>
      </c>
      <c r="N1764">
        <v>1011</v>
      </c>
      <c r="O1764" t="s">
        <v>567</v>
      </c>
      <c r="P1764" t="s">
        <v>567</v>
      </c>
      <c r="Q1764">
        <v>1</v>
      </c>
      <c r="X1764">
        <v>3.97</v>
      </c>
      <c r="Y1764">
        <v>0</v>
      </c>
      <c r="Z1764">
        <v>46.56</v>
      </c>
      <c r="AA1764">
        <v>10.06</v>
      </c>
      <c r="AB1764">
        <v>0</v>
      </c>
      <c r="AC1764">
        <v>0</v>
      </c>
      <c r="AD1764">
        <v>1</v>
      </c>
      <c r="AE1764">
        <v>0</v>
      </c>
      <c r="AF1764" t="s">
        <v>3</v>
      </c>
      <c r="AG1764">
        <v>3.97</v>
      </c>
      <c r="AH1764">
        <v>2</v>
      </c>
      <c r="AI1764">
        <v>35870321</v>
      </c>
      <c r="AJ1764">
        <v>1815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</row>
    <row r="1765" spans="1:44">
      <c r="A1765">
        <f>ROW(Source!A1720)</f>
        <v>1720</v>
      </c>
      <c r="B1765">
        <v>35870327</v>
      </c>
      <c r="C1765">
        <v>35870318</v>
      </c>
      <c r="D1765">
        <v>29174533</v>
      </c>
      <c r="E1765">
        <v>1</v>
      </c>
      <c r="F1765">
        <v>1</v>
      </c>
      <c r="G1765">
        <v>1</v>
      </c>
      <c r="H1765">
        <v>2</v>
      </c>
      <c r="I1765" t="s">
        <v>573</v>
      </c>
      <c r="J1765" t="s">
        <v>574</v>
      </c>
      <c r="K1765" t="s">
        <v>575</v>
      </c>
      <c r="L1765">
        <v>1368</v>
      </c>
      <c r="N1765">
        <v>1011</v>
      </c>
      <c r="O1765" t="s">
        <v>567</v>
      </c>
      <c r="P1765" t="s">
        <v>567</v>
      </c>
      <c r="Q1765">
        <v>1</v>
      </c>
      <c r="X1765">
        <v>7.93</v>
      </c>
      <c r="Y1765">
        <v>0</v>
      </c>
      <c r="Z1765">
        <v>1.53</v>
      </c>
      <c r="AA1765">
        <v>0</v>
      </c>
      <c r="AB1765">
        <v>0</v>
      </c>
      <c r="AC1765">
        <v>0</v>
      </c>
      <c r="AD1765">
        <v>1</v>
      </c>
      <c r="AE1765">
        <v>0</v>
      </c>
      <c r="AF1765" t="s">
        <v>3</v>
      </c>
      <c r="AG1765">
        <v>7.93</v>
      </c>
      <c r="AH1765">
        <v>2</v>
      </c>
      <c r="AI1765">
        <v>35870322</v>
      </c>
      <c r="AJ1765">
        <v>1816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</row>
    <row r="1766" spans="1:44">
      <c r="A1766">
        <f>ROW(Source!A1720)</f>
        <v>1720</v>
      </c>
      <c r="B1766">
        <v>35870328</v>
      </c>
      <c r="C1766">
        <v>35870318</v>
      </c>
      <c r="D1766">
        <v>29164349</v>
      </c>
      <c r="E1766">
        <v>1</v>
      </c>
      <c r="F1766">
        <v>1</v>
      </c>
      <c r="G1766">
        <v>1</v>
      </c>
      <c r="H1766">
        <v>3</v>
      </c>
      <c r="I1766" t="s">
        <v>28</v>
      </c>
      <c r="J1766" t="s">
        <v>31</v>
      </c>
      <c r="K1766" t="s">
        <v>29</v>
      </c>
      <c r="L1766">
        <v>1348</v>
      </c>
      <c r="N1766">
        <v>1009</v>
      </c>
      <c r="O1766" t="s">
        <v>30</v>
      </c>
      <c r="P1766" t="s">
        <v>30</v>
      </c>
      <c r="Q1766">
        <v>1000</v>
      </c>
      <c r="X1766">
        <v>10.5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 t="s">
        <v>3</v>
      </c>
      <c r="AG1766">
        <v>10.5</v>
      </c>
      <c r="AH1766">
        <v>2</v>
      </c>
      <c r="AI1766">
        <v>35870323</v>
      </c>
      <c r="AJ1766">
        <v>1817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</row>
    <row r="1767" spans="1:44">
      <c r="A1767">
        <f>ROW(Source!A1759)</f>
        <v>1759</v>
      </c>
      <c r="B1767">
        <v>35870338</v>
      </c>
      <c r="C1767">
        <v>35870330</v>
      </c>
      <c r="D1767">
        <v>18407150</v>
      </c>
      <c r="E1767">
        <v>1</v>
      </c>
      <c r="F1767">
        <v>1</v>
      </c>
      <c r="G1767">
        <v>1</v>
      </c>
      <c r="H1767">
        <v>1</v>
      </c>
      <c r="I1767" t="s">
        <v>576</v>
      </c>
      <c r="J1767" t="s">
        <v>3</v>
      </c>
      <c r="K1767" t="s">
        <v>577</v>
      </c>
      <c r="L1767">
        <v>1369</v>
      </c>
      <c r="N1767">
        <v>1013</v>
      </c>
      <c r="O1767" t="s">
        <v>561</v>
      </c>
      <c r="P1767" t="s">
        <v>561</v>
      </c>
      <c r="Q1767">
        <v>1</v>
      </c>
      <c r="X1767">
        <v>21.19</v>
      </c>
      <c r="Y1767">
        <v>0</v>
      </c>
      <c r="Z1767">
        <v>0</v>
      </c>
      <c r="AA1767">
        <v>0</v>
      </c>
      <c r="AB1767">
        <v>272.45</v>
      </c>
      <c r="AC1767">
        <v>0</v>
      </c>
      <c r="AD1767">
        <v>1</v>
      </c>
      <c r="AE1767">
        <v>1</v>
      </c>
      <c r="AF1767" t="s">
        <v>134</v>
      </c>
      <c r="AG1767">
        <v>24.368500000000001</v>
      </c>
      <c r="AH1767">
        <v>2</v>
      </c>
      <c r="AI1767">
        <v>35870331</v>
      </c>
      <c r="AJ1767">
        <v>1818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</row>
    <row r="1768" spans="1:44">
      <c r="A1768">
        <f>ROW(Source!A1759)</f>
        <v>1759</v>
      </c>
      <c r="B1768">
        <v>35870339</v>
      </c>
      <c r="C1768">
        <v>35870330</v>
      </c>
      <c r="D1768">
        <v>121548</v>
      </c>
      <c r="E1768">
        <v>1</v>
      </c>
      <c r="F1768">
        <v>1</v>
      </c>
      <c r="G1768">
        <v>1</v>
      </c>
      <c r="H1768">
        <v>1</v>
      </c>
      <c r="I1768" t="s">
        <v>35</v>
      </c>
      <c r="J1768" t="s">
        <v>3</v>
      </c>
      <c r="K1768" t="s">
        <v>562</v>
      </c>
      <c r="L1768">
        <v>608254</v>
      </c>
      <c r="N1768">
        <v>1013</v>
      </c>
      <c r="O1768" t="s">
        <v>563</v>
      </c>
      <c r="P1768" t="s">
        <v>563</v>
      </c>
      <c r="Q1768">
        <v>1</v>
      </c>
      <c r="X1768">
        <v>0.04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1</v>
      </c>
      <c r="AE1768">
        <v>2</v>
      </c>
      <c r="AF1768" t="s">
        <v>133</v>
      </c>
      <c r="AG1768">
        <v>0.05</v>
      </c>
      <c r="AH1768">
        <v>2</v>
      </c>
      <c r="AI1768">
        <v>35870332</v>
      </c>
      <c r="AJ1768">
        <v>1819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</row>
    <row r="1769" spans="1:44">
      <c r="A1769">
        <f>ROW(Source!A1759)</f>
        <v>1759</v>
      </c>
      <c r="B1769">
        <v>35870340</v>
      </c>
      <c r="C1769">
        <v>35870330</v>
      </c>
      <c r="D1769">
        <v>29172556</v>
      </c>
      <c r="E1769">
        <v>1</v>
      </c>
      <c r="F1769">
        <v>1</v>
      </c>
      <c r="G1769">
        <v>1</v>
      </c>
      <c r="H1769">
        <v>2</v>
      </c>
      <c r="I1769" t="s">
        <v>564</v>
      </c>
      <c r="J1769" t="s">
        <v>565</v>
      </c>
      <c r="K1769" t="s">
        <v>566</v>
      </c>
      <c r="L1769">
        <v>1368</v>
      </c>
      <c r="N1769">
        <v>1011</v>
      </c>
      <c r="O1769" t="s">
        <v>567</v>
      </c>
      <c r="P1769" t="s">
        <v>567</v>
      </c>
      <c r="Q1769">
        <v>1</v>
      </c>
      <c r="X1769">
        <v>0.04</v>
      </c>
      <c r="Y1769">
        <v>0</v>
      </c>
      <c r="Z1769">
        <v>31.26</v>
      </c>
      <c r="AA1769">
        <v>13.5</v>
      </c>
      <c r="AB1769">
        <v>0</v>
      </c>
      <c r="AC1769">
        <v>0</v>
      </c>
      <c r="AD1769">
        <v>1</v>
      </c>
      <c r="AE1769">
        <v>0</v>
      </c>
      <c r="AF1769" t="s">
        <v>133</v>
      </c>
      <c r="AG1769">
        <v>0.05</v>
      </c>
      <c r="AH1769">
        <v>2</v>
      </c>
      <c r="AI1769">
        <v>35870333</v>
      </c>
      <c r="AJ1769">
        <v>1820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</row>
    <row r="1770" spans="1:44">
      <c r="A1770">
        <f>ROW(Source!A1759)</f>
        <v>1759</v>
      </c>
      <c r="B1770">
        <v>35870341</v>
      </c>
      <c r="C1770">
        <v>35870330</v>
      </c>
      <c r="D1770">
        <v>29174913</v>
      </c>
      <c r="E1770">
        <v>1</v>
      </c>
      <c r="F1770">
        <v>1</v>
      </c>
      <c r="G1770">
        <v>1</v>
      </c>
      <c r="H1770">
        <v>2</v>
      </c>
      <c r="I1770" t="s">
        <v>578</v>
      </c>
      <c r="J1770" t="s">
        <v>579</v>
      </c>
      <c r="K1770" t="s">
        <v>580</v>
      </c>
      <c r="L1770">
        <v>1368</v>
      </c>
      <c r="N1770">
        <v>1011</v>
      </c>
      <c r="O1770" t="s">
        <v>567</v>
      </c>
      <c r="P1770" t="s">
        <v>567</v>
      </c>
      <c r="Q1770">
        <v>1</v>
      </c>
      <c r="X1770">
        <v>0.15</v>
      </c>
      <c r="Y1770">
        <v>0</v>
      </c>
      <c r="Z1770">
        <v>87.17</v>
      </c>
      <c r="AA1770">
        <v>11.6</v>
      </c>
      <c r="AB1770">
        <v>0</v>
      </c>
      <c r="AC1770">
        <v>0</v>
      </c>
      <c r="AD1770">
        <v>1</v>
      </c>
      <c r="AE1770">
        <v>0</v>
      </c>
      <c r="AF1770" t="s">
        <v>133</v>
      </c>
      <c r="AG1770">
        <v>0.1875</v>
      </c>
      <c r="AH1770">
        <v>2</v>
      </c>
      <c r="AI1770">
        <v>35870334</v>
      </c>
      <c r="AJ1770">
        <v>1821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</row>
    <row r="1771" spans="1:44">
      <c r="A1771">
        <f>ROW(Source!A1759)</f>
        <v>1759</v>
      </c>
      <c r="B1771">
        <v>35870342</v>
      </c>
      <c r="C1771">
        <v>35870330</v>
      </c>
      <c r="D1771">
        <v>29108696</v>
      </c>
      <c r="E1771">
        <v>1</v>
      </c>
      <c r="F1771">
        <v>1</v>
      </c>
      <c r="G1771">
        <v>1</v>
      </c>
      <c r="H1771">
        <v>3</v>
      </c>
      <c r="I1771" t="s">
        <v>581</v>
      </c>
      <c r="J1771" t="s">
        <v>582</v>
      </c>
      <c r="K1771" t="s">
        <v>583</v>
      </c>
      <c r="L1771">
        <v>1354</v>
      </c>
      <c r="N1771">
        <v>1010</v>
      </c>
      <c r="O1771" t="s">
        <v>237</v>
      </c>
      <c r="P1771" t="s">
        <v>237</v>
      </c>
      <c r="Q1771">
        <v>1</v>
      </c>
      <c r="X1771">
        <v>56.6</v>
      </c>
      <c r="Y1771">
        <v>67.209999999999994</v>
      </c>
      <c r="Z1771">
        <v>0</v>
      </c>
      <c r="AA1771">
        <v>0</v>
      </c>
      <c r="AB1771">
        <v>0</v>
      </c>
      <c r="AC1771">
        <v>0</v>
      </c>
      <c r="AD1771">
        <v>1</v>
      </c>
      <c r="AE1771">
        <v>0</v>
      </c>
      <c r="AF1771" t="s">
        <v>3</v>
      </c>
      <c r="AG1771">
        <v>56.6</v>
      </c>
      <c r="AH1771">
        <v>2</v>
      </c>
      <c r="AI1771">
        <v>35870335</v>
      </c>
      <c r="AJ1771">
        <v>1822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</row>
    <row r="1772" spans="1:44">
      <c r="A1772">
        <f>ROW(Source!A1759)</f>
        <v>1759</v>
      </c>
      <c r="B1772">
        <v>35870343</v>
      </c>
      <c r="C1772">
        <v>35870330</v>
      </c>
      <c r="D1772">
        <v>29109717</v>
      </c>
      <c r="E1772">
        <v>1</v>
      </c>
      <c r="F1772">
        <v>1</v>
      </c>
      <c r="G1772">
        <v>1</v>
      </c>
      <c r="H1772">
        <v>3</v>
      </c>
      <c r="I1772" t="s">
        <v>971</v>
      </c>
      <c r="J1772" t="s">
        <v>972</v>
      </c>
      <c r="K1772" t="s">
        <v>973</v>
      </c>
      <c r="L1772">
        <v>1301</v>
      </c>
      <c r="N1772">
        <v>1003</v>
      </c>
      <c r="O1772" t="s">
        <v>142</v>
      </c>
      <c r="P1772" t="s">
        <v>142</v>
      </c>
      <c r="Q1772">
        <v>1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1</v>
      </c>
      <c r="AD1772">
        <v>0</v>
      </c>
      <c r="AE1772">
        <v>0</v>
      </c>
      <c r="AF1772" t="s">
        <v>3</v>
      </c>
      <c r="AG1772">
        <v>0</v>
      </c>
      <c r="AH1772">
        <v>3</v>
      </c>
      <c r="AI1772">
        <v>-1</v>
      </c>
      <c r="AJ1772" t="s">
        <v>3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</row>
    <row r="1773" spans="1:44">
      <c r="A1773">
        <f>ROW(Source!A1759)</f>
        <v>1759</v>
      </c>
      <c r="B1773">
        <v>35870344</v>
      </c>
      <c r="C1773">
        <v>35870330</v>
      </c>
      <c r="D1773">
        <v>29115197</v>
      </c>
      <c r="E1773">
        <v>1</v>
      </c>
      <c r="F1773">
        <v>1</v>
      </c>
      <c r="G1773">
        <v>1</v>
      </c>
      <c r="H1773">
        <v>3</v>
      </c>
      <c r="I1773" t="s">
        <v>584</v>
      </c>
      <c r="J1773" t="s">
        <v>585</v>
      </c>
      <c r="K1773" t="s">
        <v>586</v>
      </c>
      <c r="L1773">
        <v>1354</v>
      </c>
      <c r="N1773">
        <v>1010</v>
      </c>
      <c r="O1773" t="s">
        <v>237</v>
      </c>
      <c r="P1773" t="s">
        <v>237</v>
      </c>
      <c r="Q1773">
        <v>1</v>
      </c>
      <c r="X1773">
        <v>400</v>
      </c>
      <c r="Y1773">
        <v>0.5</v>
      </c>
      <c r="Z1773">
        <v>0</v>
      </c>
      <c r="AA1773">
        <v>0</v>
      </c>
      <c r="AB1773">
        <v>0</v>
      </c>
      <c r="AC1773">
        <v>0</v>
      </c>
      <c r="AD1773">
        <v>1</v>
      </c>
      <c r="AE1773">
        <v>0</v>
      </c>
      <c r="AF1773" t="s">
        <v>3</v>
      </c>
      <c r="AG1773">
        <v>400</v>
      </c>
      <c r="AH1773">
        <v>2</v>
      </c>
      <c r="AI1773">
        <v>35870336</v>
      </c>
      <c r="AJ1773">
        <v>1824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</row>
    <row r="1774" spans="1:44">
      <c r="A1774">
        <f>ROW(Source!A1761)</f>
        <v>1761</v>
      </c>
      <c r="B1774">
        <v>35870356</v>
      </c>
      <c r="C1774">
        <v>35870346</v>
      </c>
      <c r="D1774">
        <v>18413230</v>
      </c>
      <c r="E1774">
        <v>1</v>
      </c>
      <c r="F1774">
        <v>1</v>
      </c>
      <c r="G1774">
        <v>1</v>
      </c>
      <c r="H1774">
        <v>1</v>
      </c>
      <c r="I1774" t="s">
        <v>587</v>
      </c>
      <c r="J1774" t="s">
        <v>3</v>
      </c>
      <c r="K1774" t="s">
        <v>588</v>
      </c>
      <c r="L1774">
        <v>1369</v>
      </c>
      <c r="N1774">
        <v>1013</v>
      </c>
      <c r="O1774" t="s">
        <v>561</v>
      </c>
      <c r="P1774" t="s">
        <v>561</v>
      </c>
      <c r="Q1774">
        <v>1</v>
      </c>
      <c r="X1774">
        <v>166.47</v>
      </c>
      <c r="Y1774">
        <v>0</v>
      </c>
      <c r="Z1774">
        <v>0</v>
      </c>
      <c r="AA1774">
        <v>0</v>
      </c>
      <c r="AB1774">
        <v>293.22000000000003</v>
      </c>
      <c r="AC1774">
        <v>0</v>
      </c>
      <c r="AD1774">
        <v>1</v>
      </c>
      <c r="AE1774">
        <v>1</v>
      </c>
      <c r="AF1774" t="s">
        <v>134</v>
      </c>
      <c r="AG1774">
        <v>191.44049999999999</v>
      </c>
      <c r="AH1774">
        <v>2</v>
      </c>
      <c r="AI1774">
        <v>35870347</v>
      </c>
      <c r="AJ1774">
        <v>1825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</row>
    <row r="1775" spans="1:44">
      <c r="A1775">
        <f>ROW(Source!A1761)</f>
        <v>1761</v>
      </c>
      <c r="B1775">
        <v>35870357</v>
      </c>
      <c r="C1775">
        <v>35870346</v>
      </c>
      <c r="D1775">
        <v>121548</v>
      </c>
      <c r="E1775">
        <v>1</v>
      </c>
      <c r="F1775">
        <v>1</v>
      </c>
      <c r="G1775">
        <v>1</v>
      </c>
      <c r="H1775">
        <v>1</v>
      </c>
      <c r="I1775" t="s">
        <v>35</v>
      </c>
      <c r="J1775" t="s">
        <v>3</v>
      </c>
      <c r="K1775" t="s">
        <v>562</v>
      </c>
      <c r="L1775">
        <v>608254</v>
      </c>
      <c r="N1775">
        <v>1013</v>
      </c>
      <c r="O1775" t="s">
        <v>563</v>
      </c>
      <c r="P1775" t="s">
        <v>563</v>
      </c>
      <c r="Q1775">
        <v>1</v>
      </c>
      <c r="X1775">
        <v>0.08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1</v>
      </c>
      <c r="AE1775">
        <v>2</v>
      </c>
      <c r="AF1775" t="s">
        <v>133</v>
      </c>
      <c r="AG1775">
        <v>0.1</v>
      </c>
      <c r="AH1775">
        <v>2</v>
      </c>
      <c r="AI1775">
        <v>35870348</v>
      </c>
      <c r="AJ1775">
        <v>1826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</row>
    <row r="1776" spans="1:44">
      <c r="A1776">
        <f>ROW(Source!A1761)</f>
        <v>1761</v>
      </c>
      <c r="B1776">
        <v>35870358</v>
      </c>
      <c r="C1776">
        <v>35870346</v>
      </c>
      <c r="D1776">
        <v>29172556</v>
      </c>
      <c r="E1776">
        <v>1</v>
      </c>
      <c r="F1776">
        <v>1</v>
      </c>
      <c r="G1776">
        <v>1</v>
      </c>
      <c r="H1776">
        <v>2</v>
      </c>
      <c r="I1776" t="s">
        <v>564</v>
      </c>
      <c r="J1776" t="s">
        <v>565</v>
      </c>
      <c r="K1776" t="s">
        <v>566</v>
      </c>
      <c r="L1776">
        <v>1368</v>
      </c>
      <c r="N1776">
        <v>1011</v>
      </c>
      <c r="O1776" t="s">
        <v>567</v>
      </c>
      <c r="P1776" t="s">
        <v>567</v>
      </c>
      <c r="Q1776">
        <v>1</v>
      </c>
      <c r="X1776">
        <v>0.08</v>
      </c>
      <c r="Y1776">
        <v>0</v>
      </c>
      <c r="Z1776">
        <v>31.26</v>
      </c>
      <c r="AA1776">
        <v>13.5</v>
      </c>
      <c r="AB1776">
        <v>0</v>
      </c>
      <c r="AC1776">
        <v>0</v>
      </c>
      <c r="AD1776">
        <v>1</v>
      </c>
      <c r="AE1776">
        <v>0</v>
      </c>
      <c r="AF1776" t="s">
        <v>133</v>
      </c>
      <c r="AG1776">
        <v>0.1</v>
      </c>
      <c r="AH1776">
        <v>2</v>
      </c>
      <c r="AI1776">
        <v>35870349</v>
      </c>
      <c r="AJ1776">
        <v>1827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</row>
    <row r="1777" spans="1:44">
      <c r="A1777">
        <f>ROW(Source!A1761)</f>
        <v>1761</v>
      </c>
      <c r="B1777">
        <v>35870359</v>
      </c>
      <c r="C1777">
        <v>35870346</v>
      </c>
      <c r="D1777">
        <v>29174591</v>
      </c>
      <c r="E1777">
        <v>1</v>
      </c>
      <c r="F1777">
        <v>1</v>
      </c>
      <c r="G1777">
        <v>1</v>
      </c>
      <c r="H1777">
        <v>2</v>
      </c>
      <c r="I1777" t="s">
        <v>589</v>
      </c>
      <c r="J1777" t="s">
        <v>590</v>
      </c>
      <c r="K1777" t="s">
        <v>591</v>
      </c>
      <c r="L1777">
        <v>1368</v>
      </c>
      <c r="N1777">
        <v>1011</v>
      </c>
      <c r="O1777" t="s">
        <v>567</v>
      </c>
      <c r="P1777" t="s">
        <v>567</v>
      </c>
      <c r="Q1777">
        <v>1</v>
      </c>
      <c r="X1777">
        <v>0.26</v>
      </c>
      <c r="Y1777">
        <v>0</v>
      </c>
      <c r="Z1777">
        <v>0.95</v>
      </c>
      <c r="AA1777">
        <v>0</v>
      </c>
      <c r="AB1777">
        <v>0</v>
      </c>
      <c r="AC1777">
        <v>0</v>
      </c>
      <c r="AD1777">
        <v>1</v>
      </c>
      <c r="AE1777">
        <v>0</v>
      </c>
      <c r="AF1777" t="s">
        <v>133</v>
      </c>
      <c r="AG1777">
        <v>0.32500000000000001</v>
      </c>
      <c r="AH1777">
        <v>2</v>
      </c>
      <c r="AI1777">
        <v>35870350</v>
      </c>
      <c r="AJ1777">
        <v>1828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</row>
    <row r="1778" spans="1:44">
      <c r="A1778">
        <f>ROW(Source!A1761)</f>
        <v>1761</v>
      </c>
      <c r="B1778">
        <v>35870360</v>
      </c>
      <c r="C1778">
        <v>35870346</v>
      </c>
      <c r="D1778">
        <v>29174913</v>
      </c>
      <c r="E1778">
        <v>1</v>
      </c>
      <c r="F1778">
        <v>1</v>
      </c>
      <c r="G1778">
        <v>1</v>
      </c>
      <c r="H1778">
        <v>2</v>
      </c>
      <c r="I1778" t="s">
        <v>578</v>
      </c>
      <c r="J1778" t="s">
        <v>579</v>
      </c>
      <c r="K1778" t="s">
        <v>580</v>
      </c>
      <c r="L1778">
        <v>1368</v>
      </c>
      <c r="N1778">
        <v>1011</v>
      </c>
      <c r="O1778" t="s">
        <v>567</v>
      </c>
      <c r="P1778" t="s">
        <v>567</v>
      </c>
      <c r="Q1778">
        <v>1</v>
      </c>
      <c r="X1778">
        <v>0.5</v>
      </c>
      <c r="Y1778">
        <v>0</v>
      </c>
      <c r="Z1778">
        <v>87.17</v>
      </c>
      <c r="AA1778">
        <v>11.6</v>
      </c>
      <c r="AB1778">
        <v>0</v>
      </c>
      <c r="AC1778">
        <v>0</v>
      </c>
      <c r="AD1778">
        <v>1</v>
      </c>
      <c r="AE1778">
        <v>0</v>
      </c>
      <c r="AF1778" t="s">
        <v>133</v>
      </c>
      <c r="AG1778">
        <v>0.625</v>
      </c>
      <c r="AH1778">
        <v>2</v>
      </c>
      <c r="AI1778">
        <v>35870351</v>
      </c>
      <c r="AJ1778">
        <v>1829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</row>
    <row r="1779" spans="1:44">
      <c r="A1779">
        <f>ROW(Source!A1761)</f>
        <v>1761</v>
      </c>
      <c r="B1779">
        <v>35870361</v>
      </c>
      <c r="C1779">
        <v>35870346</v>
      </c>
      <c r="D1779">
        <v>29107800</v>
      </c>
      <c r="E1779">
        <v>1</v>
      </c>
      <c r="F1779">
        <v>1</v>
      </c>
      <c r="G1779">
        <v>1</v>
      </c>
      <c r="H1779">
        <v>3</v>
      </c>
      <c r="I1779" t="s">
        <v>592</v>
      </c>
      <c r="J1779" t="s">
        <v>593</v>
      </c>
      <c r="K1779" t="s">
        <v>594</v>
      </c>
      <c r="L1779">
        <v>1346</v>
      </c>
      <c r="N1779">
        <v>1009</v>
      </c>
      <c r="O1779" t="s">
        <v>160</v>
      </c>
      <c r="P1779" t="s">
        <v>160</v>
      </c>
      <c r="Q1779">
        <v>1</v>
      </c>
      <c r="X1779">
        <v>0.2</v>
      </c>
      <c r="Y1779">
        <v>1.81</v>
      </c>
      <c r="Z1779">
        <v>0</v>
      </c>
      <c r="AA1779">
        <v>0</v>
      </c>
      <c r="AB1779">
        <v>0</v>
      </c>
      <c r="AC1779">
        <v>0</v>
      </c>
      <c r="AD1779">
        <v>1</v>
      </c>
      <c r="AE1779">
        <v>0</v>
      </c>
      <c r="AF1779" t="s">
        <v>3</v>
      </c>
      <c r="AG1779">
        <v>0.2</v>
      </c>
      <c r="AH1779">
        <v>2</v>
      </c>
      <c r="AI1779">
        <v>35870352</v>
      </c>
      <c r="AJ1779">
        <v>1830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</row>
    <row r="1780" spans="1:44">
      <c r="A1780">
        <f>ROW(Source!A1761)</f>
        <v>1761</v>
      </c>
      <c r="B1780">
        <v>35870362</v>
      </c>
      <c r="C1780">
        <v>35870346</v>
      </c>
      <c r="D1780">
        <v>29109411</v>
      </c>
      <c r="E1780">
        <v>1</v>
      </c>
      <c r="F1780">
        <v>1</v>
      </c>
      <c r="G1780">
        <v>1</v>
      </c>
      <c r="H1780">
        <v>3</v>
      </c>
      <c r="I1780" t="s">
        <v>595</v>
      </c>
      <c r="J1780" t="s">
        <v>596</v>
      </c>
      <c r="K1780" t="s">
        <v>597</v>
      </c>
      <c r="L1780">
        <v>1346</v>
      </c>
      <c r="N1780">
        <v>1009</v>
      </c>
      <c r="O1780" t="s">
        <v>160</v>
      </c>
      <c r="P1780" t="s">
        <v>160</v>
      </c>
      <c r="Q1780">
        <v>1</v>
      </c>
      <c r="X1780">
        <v>30</v>
      </c>
      <c r="Y1780">
        <v>15.95</v>
      </c>
      <c r="Z1780">
        <v>0</v>
      </c>
      <c r="AA1780">
        <v>0</v>
      </c>
      <c r="AB1780">
        <v>0</v>
      </c>
      <c r="AC1780">
        <v>0</v>
      </c>
      <c r="AD1780">
        <v>1</v>
      </c>
      <c r="AE1780">
        <v>0</v>
      </c>
      <c r="AF1780" t="s">
        <v>3</v>
      </c>
      <c r="AG1780">
        <v>30</v>
      </c>
      <c r="AH1780">
        <v>2</v>
      </c>
      <c r="AI1780">
        <v>35870353</v>
      </c>
      <c r="AJ1780">
        <v>1831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</row>
    <row r="1781" spans="1:44">
      <c r="A1781">
        <f>ROW(Source!A1761)</f>
        <v>1761</v>
      </c>
      <c r="B1781">
        <v>35870363</v>
      </c>
      <c r="C1781">
        <v>35870346</v>
      </c>
      <c r="D1781">
        <v>29109535</v>
      </c>
      <c r="E1781">
        <v>1</v>
      </c>
      <c r="F1781">
        <v>1</v>
      </c>
      <c r="G1781">
        <v>1</v>
      </c>
      <c r="H1781">
        <v>3</v>
      </c>
      <c r="I1781" t="s">
        <v>287</v>
      </c>
      <c r="J1781" t="s">
        <v>289</v>
      </c>
      <c r="K1781" t="s">
        <v>288</v>
      </c>
      <c r="L1781">
        <v>1327</v>
      </c>
      <c r="N1781">
        <v>1005</v>
      </c>
      <c r="O1781" t="s">
        <v>155</v>
      </c>
      <c r="P1781" t="s">
        <v>155</v>
      </c>
      <c r="Q1781">
        <v>1</v>
      </c>
      <c r="X1781">
        <v>105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 t="s">
        <v>3</v>
      </c>
      <c r="AG1781">
        <v>105</v>
      </c>
      <c r="AH1781">
        <v>2</v>
      </c>
      <c r="AI1781">
        <v>35870354</v>
      </c>
      <c r="AJ1781">
        <v>1832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</row>
    <row r="1782" spans="1:44">
      <c r="A1782">
        <f>ROW(Source!A1761)</f>
        <v>1761</v>
      </c>
      <c r="B1782">
        <v>35870364</v>
      </c>
      <c r="C1782">
        <v>35870346</v>
      </c>
      <c r="D1782">
        <v>29109265</v>
      </c>
      <c r="E1782">
        <v>1</v>
      </c>
      <c r="F1782">
        <v>1</v>
      </c>
      <c r="G1782">
        <v>1</v>
      </c>
      <c r="H1782">
        <v>3</v>
      </c>
      <c r="I1782" t="s">
        <v>290</v>
      </c>
      <c r="J1782" t="s">
        <v>292</v>
      </c>
      <c r="K1782" t="s">
        <v>291</v>
      </c>
      <c r="L1782">
        <v>1348</v>
      </c>
      <c r="N1782">
        <v>1009</v>
      </c>
      <c r="O1782" t="s">
        <v>30</v>
      </c>
      <c r="P1782" t="s">
        <v>30</v>
      </c>
      <c r="Q1782">
        <v>1000</v>
      </c>
      <c r="X1782">
        <v>8.8999999999999999E-3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 t="s">
        <v>3</v>
      </c>
      <c r="AG1782">
        <v>8.8999999999999999E-3</v>
      </c>
      <c r="AH1782">
        <v>2</v>
      </c>
      <c r="AI1782">
        <v>35870355</v>
      </c>
      <c r="AJ1782">
        <v>1833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</row>
    <row r="1783" spans="1:44">
      <c r="A1783">
        <f>ROW(Source!A1764)</f>
        <v>1764</v>
      </c>
      <c r="B1783">
        <v>35870376</v>
      </c>
      <c r="C1783">
        <v>35870367</v>
      </c>
      <c r="D1783">
        <v>18410572</v>
      </c>
      <c r="E1783">
        <v>1</v>
      </c>
      <c r="F1783">
        <v>1</v>
      </c>
      <c r="G1783">
        <v>1</v>
      </c>
      <c r="H1783">
        <v>1</v>
      </c>
      <c r="I1783" t="s">
        <v>598</v>
      </c>
      <c r="J1783" t="s">
        <v>3</v>
      </c>
      <c r="K1783" t="s">
        <v>599</v>
      </c>
      <c r="L1783">
        <v>1369</v>
      </c>
      <c r="N1783">
        <v>1013</v>
      </c>
      <c r="O1783" t="s">
        <v>561</v>
      </c>
      <c r="P1783" t="s">
        <v>561</v>
      </c>
      <c r="Q1783">
        <v>1</v>
      </c>
      <c r="X1783">
        <v>73.14</v>
      </c>
      <c r="Y1783">
        <v>0</v>
      </c>
      <c r="Z1783">
        <v>0</v>
      </c>
      <c r="AA1783">
        <v>0</v>
      </c>
      <c r="AB1783">
        <v>8.74</v>
      </c>
      <c r="AC1783">
        <v>0</v>
      </c>
      <c r="AD1783">
        <v>1</v>
      </c>
      <c r="AE1783">
        <v>1</v>
      </c>
      <c r="AF1783" t="s">
        <v>167</v>
      </c>
      <c r="AG1783">
        <v>84.11099999999999</v>
      </c>
      <c r="AH1783">
        <v>2</v>
      </c>
      <c r="AI1783">
        <v>35870368</v>
      </c>
      <c r="AJ1783">
        <v>1834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</row>
    <row r="1784" spans="1:44">
      <c r="A1784">
        <f>ROW(Source!A1764)</f>
        <v>1764</v>
      </c>
      <c r="B1784">
        <v>35870377</v>
      </c>
      <c r="C1784">
        <v>35870367</v>
      </c>
      <c r="D1784">
        <v>121548</v>
      </c>
      <c r="E1784">
        <v>1</v>
      </c>
      <c r="F1784">
        <v>1</v>
      </c>
      <c r="G1784">
        <v>1</v>
      </c>
      <c r="H1784">
        <v>1</v>
      </c>
      <c r="I1784" t="s">
        <v>35</v>
      </c>
      <c r="J1784" t="s">
        <v>3</v>
      </c>
      <c r="K1784" t="s">
        <v>562</v>
      </c>
      <c r="L1784">
        <v>608254</v>
      </c>
      <c r="N1784">
        <v>1013</v>
      </c>
      <c r="O1784" t="s">
        <v>563</v>
      </c>
      <c r="P1784" t="s">
        <v>563</v>
      </c>
      <c r="Q1784">
        <v>1</v>
      </c>
      <c r="X1784">
        <v>1.37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1</v>
      </c>
      <c r="AE1784">
        <v>2</v>
      </c>
      <c r="AF1784" t="s">
        <v>133</v>
      </c>
      <c r="AG1784">
        <v>1.7125000000000001</v>
      </c>
      <c r="AH1784">
        <v>2</v>
      </c>
      <c r="AI1784">
        <v>35870369</v>
      </c>
      <c r="AJ1784">
        <v>1835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</row>
    <row r="1785" spans="1:44">
      <c r="A1785">
        <f>ROW(Source!A1764)</f>
        <v>1764</v>
      </c>
      <c r="B1785">
        <v>35870378</v>
      </c>
      <c r="C1785">
        <v>35870367</v>
      </c>
      <c r="D1785">
        <v>29172379</v>
      </c>
      <c r="E1785">
        <v>1</v>
      </c>
      <c r="F1785">
        <v>1</v>
      </c>
      <c r="G1785">
        <v>1</v>
      </c>
      <c r="H1785">
        <v>2</v>
      </c>
      <c r="I1785" t="s">
        <v>600</v>
      </c>
      <c r="J1785" t="s">
        <v>601</v>
      </c>
      <c r="K1785" t="s">
        <v>602</v>
      </c>
      <c r="L1785">
        <v>1368</v>
      </c>
      <c r="N1785">
        <v>1011</v>
      </c>
      <c r="O1785" t="s">
        <v>567</v>
      </c>
      <c r="P1785" t="s">
        <v>567</v>
      </c>
      <c r="Q1785">
        <v>1</v>
      </c>
      <c r="X1785">
        <v>1.37</v>
      </c>
      <c r="Y1785">
        <v>0</v>
      </c>
      <c r="Z1785">
        <v>112</v>
      </c>
      <c r="AA1785">
        <v>13.5</v>
      </c>
      <c r="AB1785">
        <v>0</v>
      </c>
      <c r="AC1785">
        <v>0</v>
      </c>
      <c r="AD1785">
        <v>1</v>
      </c>
      <c r="AE1785">
        <v>0</v>
      </c>
      <c r="AF1785" t="s">
        <v>133</v>
      </c>
      <c r="AG1785">
        <v>1.7125000000000001</v>
      </c>
      <c r="AH1785">
        <v>2</v>
      </c>
      <c r="AI1785">
        <v>35870370</v>
      </c>
      <c r="AJ1785">
        <v>1836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</row>
    <row r="1786" spans="1:44">
      <c r="A1786">
        <f>ROW(Source!A1764)</f>
        <v>1764</v>
      </c>
      <c r="B1786">
        <v>35870379</v>
      </c>
      <c r="C1786">
        <v>35870367</v>
      </c>
      <c r="D1786">
        <v>29174913</v>
      </c>
      <c r="E1786">
        <v>1</v>
      </c>
      <c r="F1786">
        <v>1</v>
      </c>
      <c r="G1786">
        <v>1</v>
      </c>
      <c r="H1786">
        <v>2</v>
      </c>
      <c r="I1786" t="s">
        <v>578</v>
      </c>
      <c r="J1786" t="s">
        <v>579</v>
      </c>
      <c r="K1786" t="s">
        <v>580</v>
      </c>
      <c r="L1786">
        <v>1368</v>
      </c>
      <c r="N1786">
        <v>1011</v>
      </c>
      <c r="O1786" t="s">
        <v>567</v>
      </c>
      <c r="P1786" t="s">
        <v>567</v>
      </c>
      <c r="Q1786">
        <v>1</v>
      </c>
      <c r="X1786">
        <v>2.06</v>
      </c>
      <c r="Y1786">
        <v>0</v>
      </c>
      <c r="Z1786">
        <v>87.17</v>
      </c>
      <c r="AA1786">
        <v>11.6</v>
      </c>
      <c r="AB1786">
        <v>0</v>
      </c>
      <c r="AC1786">
        <v>0</v>
      </c>
      <c r="AD1786">
        <v>1</v>
      </c>
      <c r="AE1786">
        <v>0</v>
      </c>
      <c r="AF1786" t="s">
        <v>133</v>
      </c>
      <c r="AG1786">
        <v>2.5750000000000002</v>
      </c>
      <c r="AH1786">
        <v>2</v>
      </c>
      <c r="AI1786">
        <v>35870371</v>
      </c>
      <c r="AJ1786">
        <v>1837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</row>
    <row r="1787" spans="1:44">
      <c r="A1787">
        <f>ROW(Source!A1764)</f>
        <v>1764</v>
      </c>
      <c r="B1787">
        <v>35870380</v>
      </c>
      <c r="C1787">
        <v>35870367</v>
      </c>
      <c r="D1787">
        <v>29114332</v>
      </c>
      <c r="E1787">
        <v>1</v>
      </c>
      <c r="F1787">
        <v>1</v>
      </c>
      <c r="G1787">
        <v>1</v>
      </c>
      <c r="H1787">
        <v>3</v>
      </c>
      <c r="I1787" t="s">
        <v>603</v>
      </c>
      <c r="J1787" t="s">
        <v>604</v>
      </c>
      <c r="K1787" t="s">
        <v>605</v>
      </c>
      <c r="L1787">
        <v>1348</v>
      </c>
      <c r="N1787">
        <v>1009</v>
      </c>
      <c r="O1787" t="s">
        <v>30</v>
      </c>
      <c r="P1787" t="s">
        <v>30</v>
      </c>
      <c r="Q1787">
        <v>1000</v>
      </c>
      <c r="X1787">
        <v>3.3999999999999998E-3</v>
      </c>
      <c r="Y1787">
        <v>11978</v>
      </c>
      <c r="Z1787">
        <v>0</v>
      </c>
      <c r="AA1787">
        <v>0</v>
      </c>
      <c r="AB1787">
        <v>0</v>
      </c>
      <c r="AC1787">
        <v>0</v>
      </c>
      <c r="AD1787">
        <v>1</v>
      </c>
      <c r="AE1787">
        <v>0</v>
      </c>
      <c r="AF1787" t="s">
        <v>3</v>
      </c>
      <c r="AG1787">
        <v>3.3999999999999998E-3</v>
      </c>
      <c r="AH1787">
        <v>2</v>
      </c>
      <c r="AI1787">
        <v>35870373</v>
      </c>
      <c r="AJ1787">
        <v>1839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</row>
    <row r="1788" spans="1:44">
      <c r="A1788">
        <f>ROW(Source!A1764)</f>
        <v>1764</v>
      </c>
      <c r="B1788">
        <v>35870381</v>
      </c>
      <c r="C1788">
        <v>35870367</v>
      </c>
      <c r="D1788">
        <v>29114830</v>
      </c>
      <c r="E1788">
        <v>1</v>
      </c>
      <c r="F1788">
        <v>1</v>
      </c>
      <c r="G1788">
        <v>1</v>
      </c>
      <c r="H1788">
        <v>3</v>
      </c>
      <c r="I1788" t="s">
        <v>377</v>
      </c>
      <c r="J1788" t="s">
        <v>379</v>
      </c>
      <c r="K1788" t="s">
        <v>378</v>
      </c>
      <c r="L1788">
        <v>1035</v>
      </c>
      <c r="N1788">
        <v>1013</v>
      </c>
      <c r="O1788" t="s">
        <v>170</v>
      </c>
      <c r="P1788" t="s">
        <v>170</v>
      </c>
      <c r="Q1788">
        <v>1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1</v>
      </c>
      <c r="AD1788">
        <v>0</v>
      </c>
      <c r="AE1788">
        <v>0</v>
      </c>
      <c r="AF1788" t="s">
        <v>3</v>
      </c>
      <c r="AG1788">
        <v>0</v>
      </c>
      <c r="AH1788">
        <v>3</v>
      </c>
      <c r="AI1788">
        <v>-1</v>
      </c>
      <c r="AJ1788" t="s">
        <v>3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</row>
    <row r="1789" spans="1:44">
      <c r="A1789">
        <f>ROW(Source!A1764)</f>
        <v>1764</v>
      </c>
      <c r="B1789">
        <v>35870382</v>
      </c>
      <c r="C1789">
        <v>35870367</v>
      </c>
      <c r="D1789">
        <v>29130561</v>
      </c>
      <c r="E1789">
        <v>1</v>
      </c>
      <c r="F1789">
        <v>1</v>
      </c>
      <c r="G1789">
        <v>1</v>
      </c>
      <c r="H1789">
        <v>3</v>
      </c>
      <c r="I1789" t="s">
        <v>177</v>
      </c>
      <c r="J1789" t="s">
        <v>179</v>
      </c>
      <c r="K1789" t="s">
        <v>178</v>
      </c>
      <c r="L1789">
        <v>1327</v>
      </c>
      <c r="N1789">
        <v>1005</v>
      </c>
      <c r="O1789" t="s">
        <v>155</v>
      </c>
      <c r="P1789" t="s">
        <v>155</v>
      </c>
      <c r="Q1789">
        <v>1</v>
      </c>
      <c r="X1789">
        <v>100</v>
      </c>
      <c r="Y1789">
        <v>207</v>
      </c>
      <c r="Z1789">
        <v>0</v>
      </c>
      <c r="AA1789">
        <v>0</v>
      </c>
      <c r="AB1789">
        <v>0</v>
      </c>
      <c r="AC1789">
        <v>0</v>
      </c>
      <c r="AD1789">
        <v>1</v>
      </c>
      <c r="AE1789">
        <v>0</v>
      </c>
      <c r="AF1789" t="s">
        <v>3</v>
      </c>
      <c r="AG1789">
        <v>100</v>
      </c>
      <c r="AH1789">
        <v>2</v>
      </c>
      <c r="AI1789">
        <v>35870374</v>
      </c>
      <c r="AJ1789">
        <v>1840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</row>
    <row r="1790" spans="1:44">
      <c r="A1790">
        <f>ROW(Source!A1768)</f>
        <v>1768</v>
      </c>
      <c r="B1790">
        <v>35870391</v>
      </c>
      <c r="C1790">
        <v>35870386</v>
      </c>
      <c r="D1790">
        <v>18408291</v>
      </c>
      <c r="E1790">
        <v>1</v>
      </c>
      <c r="F1790">
        <v>1</v>
      </c>
      <c r="G1790">
        <v>1</v>
      </c>
      <c r="H1790">
        <v>1</v>
      </c>
      <c r="I1790" t="s">
        <v>606</v>
      </c>
      <c r="J1790" t="s">
        <v>3</v>
      </c>
      <c r="K1790" t="s">
        <v>607</v>
      </c>
      <c r="L1790">
        <v>1369</v>
      </c>
      <c r="N1790">
        <v>1013</v>
      </c>
      <c r="O1790" t="s">
        <v>561</v>
      </c>
      <c r="P1790" t="s">
        <v>561</v>
      </c>
      <c r="Q1790">
        <v>1</v>
      </c>
      <c r="X1790">
        <v>7.82</v>
      </c>
      <c r="Y1790">
        <v>0</v>
      </c>
      <c r="Z1790">
        <v>0</v>
      </c>
      <c r="AA1790">
        <v>0</v>
      </c>
      <c r="AB1790">
        <v>260.95999999999998</v>
      </c>
      <c r="AC1790">
        <v>0</v>
      </c>
      <c r="AD1790">
        <v>1</v>
      </c>
      <c r="AE1790">
        <v>1</v>
      </c>
      <c r="AF1790" t="s">
        <v>134</v>
      </c>
      <c r="AG1790">
        <v>8.9930000000000003</v>
      </c>
      <c r="AH1790">
        <v>2</v>
      </c>
      <c r="AI1790">
        <v>35870387</v>
      </c>
      <c r="AJ1790">
        <v>1842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</row>
    <row r="1791" spans="1:44">
      <c r="A1791">
        <f>ROW(Source!A1768)</f>
        <v>1768</v>
      </c>
      <c r="B1791">
        <v>35870392</v>
      </c>
      <c r="C1791">
        <v>35870386</v>
      </c>
      <c r="D1791">
        <v>29174913</v>
      </c>
      <c r="E1791">
        <v>1</v>
      </c>
      <c r="F1791">
        <v>1</v>
      </c>
      <c r="G1791">
        <v>1</v>
      </c>
      <c r="H1791">
        <v>2</v>
      </c>
      <c r="I1791" t="s">
        <v>578</v>
      </c>
      <c r="J1791" t="s">
        <v>579</v>
      </c>
      <c r="K1791" t="s">
        <v>580</v>
      </c>
      <c r="L1791">
        <v>1368</v>
      </c>
      <c r="N1791">
        <v>1011</v>
      </c>
      <c r="O1791" t="s">
        <v>567</v>
      </c>
      <c r="P1791" t="s">
        <v>567</v>
      </c>
      <c r="Q1791">
        <v>1</v>
      </c>
      <c r="X1791">
        <v>0.04</v>
      </c>
      <c r="Y1791">
        <v>0</v>
      </c>
      <c r="Z1791">
        <v>87.17</v>
      </c>
      <c r="AA1791">
        <v>11.6</v>
      </c>
      <c r="AB1791">
        <v>0</v>
      </c>
      <c r="AC1791">
        <v>0</v>
      </c>
      <c r="AD1791">
        <v>1</v>
      </c>
      <c r="AE1791">
        <v>0</v>
      </c>
      <c r="AF1791" t="s">
        <v>133</v>
      </c>
      <c r="AG1791">
        <v>0.05</v>
      </c>
      <c r="AH1791">
        <v>2</v>
      </c>
      <c r="AI1791">
        <v>35870388</v>
      </c>
      <c r="AJ1791">
        <v>1843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</row>
    <row r="1792" spans="1:44">
      <c r="A1792">
        <f>ROW(Source!A1768)</f>
        <v>1768</v>
      </c>
      <c r="B1792">
        <v>35870393</v>
      </c>
      <c r="C1792">
        <v>35870386</v>
      </c>
      <c r="D1792">
        <v>29114332</v>
      </c>
      <c r="E1792">
        <v>1</v>
      </c>
      <c r="F1792">
        <v>1</v>
      </c>
      <c r="G1792">
        <v>1</v>
      </c>
      <c r="H1792">
        <v>3</v>
      </c>
      <c r="I1792" t="s">
        <v>603</v>
      </c>
      <c r="J1792" t="s">
        <v>604</v>
      </c>
      <c r="K1792" t="s">
        <v>605</v>
      </c>
      <c r="L1792">
        <v>1348</v>
      </c>
      <c r="N1792">
        <v>1009</v>
      </c>
      <c r="O1792" t="s">
        <v>30</v>
      </c>
      <c r="P1792" t="s">
        <v>30</v>
      </c>
      <c r="Q1792">
        <v>1000</v>
      </c>
      <c r="X1792">
        <v>7.1000000000000002E-4</v>
      </c>
      <c r="Y1792">
        <v>11978</v>
      </c>
      <c r="Z1792">
        <v>0</v>
      </c>
      <c r="AA1792">
        <v>0</v>
      </c>
      <c r="AB1792">
        <v>0</v>
      </c>
      <c r="AC1792">
        <v>0</v>
      </c>
      <c r="AD1792">
        <v>1</v>
      </c>
      <c r="AE1792">
        <v>0</v>
      </c>
      <c r="AF1792" t="s">
        <v>3</v>
      </c>
      <c r="AG1792">
        <v>7.1000000000000002E-4</v>
      </c>
      <c r="AH1792">
        <v>2</v>
      </c>
      <c r="AI1792">
        <v>35870389</v>
      </c>
      <c r="AJ1792">
        <v>1844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</row>
    <row r="1793" spans="1:44">
      <c r="A1793">
        <f>ROW(Source!A1768)</f>
        <v>1768</v>
      </c>
      <c r="B1793">
        <v>35870394</v>
      </c>
      <c r="C1793">
        <v>35870386</v>
      </c>
      <c r="D1793">
        <v>29131015</v>
      </c>
      <c r="E1793">
        <v>1</v>
      </c>
      <c r="F1793">
        <v>1</v>
      </c>
      <c r="G1793">
        <v>1</v>
      </c>
      <c r="H1793">
        <v>3</v>
      </c>
      <c r="I1793" t="s">
        <v>608</v>
      </c>
      <c r="J1793" t="s">
        <v>609</v>
      </c>
      <c r="K1793" t="s">
        <v>610</v>
      </c>
      <c r="L1793">
        <v>1301</v>
      </c>
      <c r="N1793">
        <v>1003</v>
      </c>
      <c r="O1793" t="s">
        <v>142</v>
      </c>
      <c r="P1793" t="s">
        <v>142</v>
      </c>
      <c r="Q1793">
        <v>1</v>
      </c>
      <c r="X1793">
        <v>112</v>
      </c>
      <c r="Y1793">
        <v>3.93</v>
      </c>
      <c r="Z1793">
        <v>0</v>
      </c>
      <c r="AA1793">
        <v>0</v>
      </c>
      <c r="AB1793">
        <v>0</v>
      </c>
      <c r="AC1793">
        <v>0</v>
      </c>
      <c r="AD1793">
        <v>1</v>
      </c>
      <c r="AE1793">
        <v>0</v>
      </c>
      <c r="AF1793" t="s">
        <v>3</v>
      </c>
      <c r="AG1793">
        <v>112</v>
      </c>
      <c r="AH1793">
        <v>2</v>
      </c>
      <c r="AI1793">
        <v>35870390</v>
      </c>
      <c r="AJ1793">
        <v>1845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</row>
    <row r="1794" spans="1:44">
      <c r="A1794">
        <f>ROW(Source!A1769)</f>
        <v>1769</v>
      </c>
      <c r="B1794">
        <v>35870409</v>
      </c>
      <c r="C1794">
        <v>35870395</v>
      </c>
      <c r="D1794">
        <v>18407150</v>
      </c>
      <c r="E1794">
        <v>1</v>
      </c>
      <c r="F1794">
        <v>1</v>
      </c>
      <c r="G1794">
        <v>1</v>
      </c>
      <c r="H1794">
        <v>1</v>
      </c>
      <c r="I1794" t="s">
        <v>576</v>
      </c>
      <c r="J1794" t="s">
        <v>3</v>
      </c>
      <c r="K1794" t="s">
        <v>577</v>
      </c>
      <c r="L1794">
        <v>1369</v>
      </c>
      <c r="N1794">
        <v>1013</v>
      </c>
      <c r="O1794" t="s">
        <v>561</v>
      </c>
      <c r="P1794" t="s">
        <v>561</v>
      </c>
      <c r="Q1794">
        <v>1</v>
      </c>
      <c r="X1794">
        <v>44.7</v>
      </c>
      <c r="Y1794">
        <v>0</v>
      </c>
      <c r="Z1794">
        <v>0</v>
      </c>
      <c r="AA1794">
        <v>0</v>
      </c>
      <c r="AB1794">
        <v>272.45</v>
      </c>
      <c r="AC1794">
        <v>0</v>
      </c>
      <c r="AD1794">
        <v>1</v>
      </c>
      <c r="AE1794">
        <v>1</v>
      </c>
      <c r="AF1794" t="s">
        <v>134</v>
      </c>
      <c r="AG1794">
        <v>51.405000000000001</v>
      </c>
      <c r="AH1794">
        <v>2</v>
      </c>
      <c r="AI1794">
        <v>35870396</v>
      </c>
      <c r="AJ1794">
        <v>1846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</row>
    <row r="1795" spans="1:44">
      <c r="A1795">
        <f>ROW(Source!A1769)</f>
        <v>1769</v>
      </c>
      <c r="B1795">
        <v>35870410</v>
      </c>
      <c r="C1795">
        <v>35870395</v>
      </c>
      <c r="D1795">
        <v>121548</v>
      </c>
      <c r="E1795">
        <v>1</v>
      </c>
      <c r="F1795">
        <v>1</v>
      </c>
      <c r="G1795">
        <v>1</v>
      </c>
      <c r="H1795">
        <v>1</v>
      </c>
      <c r="I1795" t="s">
        <v>35</v>
      </c>
      <c r="J1795" t="s">
        <v>3</v>
      </c>
      <c r="K1795" t="s">
        <v>562</v>
      </c>
      <c r="L1795">
        <v>608254</v>
      </c>
      <c r="N1795">
        <v>1013</v>
      </c>
      <c r="O1795" t="s">
        <v>563</v>
      </c>
      <c r="P1795" t="s">
        <v>563</v>
      </c>
      <c r="Q1795">
        <v>1</v>
      </c>
      <c r="X1795">
        <v>0.14000000000000001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1</v>
      </c>
      <c r="AE1795">
        <v>2</v>
      </c>
      <c r="AF1795" t="s">
        <v>133</v>
      </c>
      <c r="AG1795">
        <v>0.17500000000000002</v>
      </c>
      <c r="AH1795">
        <v>2</v>
      </c>
      <c r="AI1795">
        <v>35870397</v>
      </c>
      <c r="AJ1795">
        <v>1847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</row>
    <row r="1796" spans="1:44">
      <c r="A1796">
        <f>ROW(Source!A1769)</f>
        <v>1769</v>
      </c>
      <c r="B1796">
        <v>35870411</v>
      </c>
      <c r="C1796">
        <v>35870395</v>
      </c>
      <c r="D1796">
        <v>29172479</v>
      </c>
      <c r="E1796">
        <v>1</v>
      </c>
      <c r="F1796">
        <v>1</v>
      </c>
      <c r="G1796">
        <v>1</v>
      </c>
      <c r="H1796">
        <v>2</v>
      </c>
      <c r="I1796" t="s">
        <v>786</v>
      </c>
      <c r="J1796" t="s">
        <v>787</v>
      </c>
      <c r="K1796" t="s">
        <v>788</v>
      </c>
      <c r="L1796">
        <v>1368</v>
      </c>
      <c r="N1796">
        <v>1011</v>
      </c>
      <c r="O1796" t="s">
        <v>567</v>
      </c>
      <c r="P1796" t="s">
        <v>567</v>
      </c>
      <c r="Q1796">
        <v>1</v>
      </c>
      <c r="X1796">
        <v>0.14000000000000001</v>
      </c>
      <c r="Y1796">
        <v>0</v>
      </c>
      <c r="Z1796">
        <v>99.89</v>
      </c>
      <c r="AA1796">
        <v>10.06</v>
      </c>
      <c r="AB1796">
        <v>0</v>
      </c>
      <c r="AC1796">
        <v>0</v>
      </c>
      <c r="AD1796">
        <v>1</v>
      </c>
      <c r="AE1796">
        <v>0</v>
      </c>
      <c r="AF1796" t="s">
        <v>133</v>
      </c>
      <c r="AG1796">
        <v>0.17500000000000002</v>
      </c>
      <c r="AH1796">
        <v>2</v>
      </c>
      <c r="AI1796">
        <v>35870398</v>
      </c>
      <c r="AJ1796">
        <v>1848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</row>
    <row r="1797" spans="1:44">
      <c r="A1797">
        <f>ROW(Source!A1769)</f>
        <v>1769</v>
      </c>
      <c r="B1797">
        <v>35870412</v>
      </c>
      <c r="C1797">
        <v>35870395</v>
      </c>
      <c r="D1797">
        <v>29174591</v>
      </c>
      <c r="E1797">
        <v>1</v>
      </c>
      <c r="F1797">
        <v>1</v>
      </c>
      <c r="G1797">
        <v>1</v>
      </c>
      <c r="H1797">
        <v>2</v>
      </c>
      <c r="I1797" t="s">
        <v>589</v>
      </c>
      <c r="J1797" t="s">
        <v>590</v>
      </c>
      <c r="K1797" t="s">
        <v>591</v>
      </c>
      <c r="L1797">
        <v>1368</v>
      </c>
      <c r="N1797">
        <v>1011</v>
      </c>
      <c r="O1797" t="s">
        <v>567</v>
      </c>
      <c r="P1797" t="s">
        <v>567</v>
      </c>
      <c r="Q1797">
        <v>1</v>
      </c>
      <c r="X1797">
        <v>0.45</v>
      </c>
      <c r="Y1797">
        <v>0</v>
      </c>
      <c r="Z1797">
        <v>0.95</v>
      </c>
      <c r="AA1797">
        <v>0</v>
      </c>
      <c r="AB1797">
        <v>0</v>
      </c>
      <c r="AC1797">
        <v>0</v>
      </c>
      <c r="AD1797">
        <v>1</v>
      </c>
      <c r="AE1797">
        <v>0</v>
      </c>
      <c r="AF1797" t="s">
        <v>133</v>
      </c>
      <c r="AG1797">
        <v>0.5625</v>
      </c>
      <c r="AH1797">
        <v>2</v>
      </c>
      <c r="AI1797">
        <v>35870399</v>
      </c>
      <c r="AJ1797">
        <v>1849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</row>
    <row r="1798" spans="1:44">
      <c r="A1798">
        <f>ROW(Source!A1769)</f>
        <v>1769</v>
      </c>
      <c r="B1798">
        <v>35870413</v>
      </c>
      <c r="C1798">
        <v>35870395</v>
      </c>
      <c r="D1798">
        <v>29174913</v>
      </c>
      <c r="E1798">
        <v>1</v>
      </c>
      <c r="F1798">
        <v>1</v>
      </c>
      <c r="G1798">
        <v>1</v>
      </c>
      <c r="H1798">
        <v>2</v>
      </c>
      <c r="I1798" t="s">
        <v>578</v>
      </c>
      <c r="J1798" t="s">
        <v>579</v>
      </c>
      <c r="K1798" t="s">
        <v>580</v>
      </c>
      <c r="L1798">
        <v>1368</v>
      </c>
      <c r="N1798">
        <v>1011</v>
      </c>
      <c r="O1798" t="s">
        <v>567</v>
      </c>
      <c r="P1798" t="s">
        <v>567</v>
      </c>
      <c r="Q1798">
        <v>1</v>
      </c>
      <c r="X1798">
        <v>0.48</v>
      </c>
      <c r="Y1798">
        <v>0</v>
      </c>
      <c r="Z1798">
        <v>87.17</v>
      </c>
      <c r="AA1798">
        <v>11.6</v>
      </c>
      <c r="AB1798">
        <v>0</v>
      </c>
      <c r="AC1798">
        <v>0</v>
      </c>
      <c r="AD1798">
        <v>1</v>
      </c>
      <c r="AE1798">
        <v>0</v>
      </c>
      <c r="AF1798" t="s">
        <v>133</v>
      </c>
      <c r="AG1798">
        <v>0.6</v>
      </c>
      <c r="AH1798">
        <v>2</v>
      </c>
      <c r="AI1798">
        <v>35870400</v>
      </c>
      <c r="AJ1798">
        <v>1850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</row>
    <row r="1799" spans="1:44">
      <c r="A1799">
        <f>ROW(Source!A1769)</f>
        <v>1769</v>
      </c>
      <c r="B1799">
        <v>35870414</v>
      </c>
      <c r="C1799">
        <v>35870395</v>
      </c>
      <c r="D1799">
        <v>29114340</v>
      </c>
      <c r="E1799">
        <v>1</v>
      </c>
      <c r="F1799">
        <v>1</v>
      </c>
      <c r="G1799">
        <v>1</v>
      </c>
      <c r="H1799">
        <v>3</v>
      </c>
      <c r="I1799" t="s">
        <v>789</v>
      </c>
      <c r="J1799" t="s">
        <v>790</v>
      </c>
      <c r="K1799" t="s">
        <v>791</v>
      </c>
      <c r="L1799">
        <v>1348</v>
      </c>
      <c r="N1799">
        <v>1009</v>
      </c>
      <c r="O1799" t="s">
        <v>30</v>
      </c>
      <c r="P1799" t="s">
        <v>30</v>
      </c>
      <c r="Q1799">
        <v>1000</v>
      </c>
      <c r="X1799">
        <v>1.6000000000000001E-3</v>
      </c>
      <c r="Y1799">
        <v>8475</v>
      </c>
      <c r="Z1799">
        <v>0</v>
      </c>
      <c r="AA1799">
        <v>0</v>
      </c>
      <c r="AB1799">
        <v>0</v>
      </c>
      <c r="AC1799">
        <v>0</v>
      </c>
      <c r="AD1799">
        <v>1</v>
      </c>
      <c r="AE1799">
        <v>0</v>
      </c>
      <c r="AF1799" t="s">
        <v>3</v>
      </c>
      <c r="AG1799">
        <v>1.6000000000000001E-3</v>
      </c>
      <c r="AH1799">
        <v>2</v>
      </c>
      <c r="AI1799">
        <v>35870401</v>
      </c>
      <c r="AJ1799">
        <v>1851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</row>
    <row r="1800" spans="1:44">
      <c r="A1800">
        <f>ROW(Source!A1769)</f>
        <v>1769</v>
      </c>
      <c r="B1800">
        <v>35870415</v>
      </c>
      <c r="C1800">
        <v>35870395</v>
      </c>
      <c r="D1800">
        <v>29109162</v>
      </c>
      <c r="E1800">
        <v>1</v>
      </c>
      <c r="F1800">
        <v>1</v>
      </c>
      <c r="G1800">
        <v>1</v>
      </c>
      <c r="H1800">
        <v>3</v>
      </c>
      <c r="I1800" t="s">
        <v>611</v>
      </c>
      <c r="J1800" t="s">
        <v>612</v>
      </c>
      <c r="K1800" t="s">
        <v>613</v>
      </c>
      <c r="L1800">
        <v>1327</v>
      </c>
      <c r="N1800">
        <v>1005</v>
      </c>
      <c r="O1800" t="s">
        <v>155</v>
      </c>
      <c r="P1800" t="s">
        <v>155</v>
      </c>
      <c r="Q1800">
        <v>1</v>
      </c>
      <c r="X1800">
        <v>23</v>
      </c>
      <c r="Y1800">
        <v>5.71</v>
      </c>
      <c r="Z1800">
        <v>0</v>
      </c>
      <c r="AA1800">
        <v>0</v>
      </c>
      <c r="AB1800">
        <v>0</v>
      </c>
      <c r="AC1800">
        <v>0</v>
      </c>
      <c r="AD1800">
        <v>1</v>
      </c>
      <c r="AE1800">
        <v>0</v>
      </c>
      <c r="AF1800" t="s">
        <v>3</v>
      </c>
      <c r="AG1800">
        <v>23</v>
      </c>
      <c r="AH1800">
        <v>2</v>
      </c>
      <c r="AI1800">
        <v>35870402</v>
      </c>
      <c r="AJ1800">
        <v>1852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</row>
    <row r="1801" spans="1:44">
      <c r="A1801">
        <f>ROW(Source!A1769)</f>
        <v>1769</v>
      </c>
      <c r="B1801">
        <v>35870416</v>
      </c>
      <c r="C1801">
        <v>35870395</v>
      </c>
      <c r="D1801">
        <v>29107615</v>
      </c>
      <c r="E1801">
        <v>1</v>
      </c>
      <c r="F1801">
        <v>1</v>
      </c>
      <c r="G1801">
        <v>1</v>
      </c>
      <c r="H1801">
        <v>3</v>
      </c>
      <c r="I1801" t="s">
        <v>792</v>
      </c>
      <c r="J1801" t="s">
        <v>793</v>
      </c>
      <c r="K1801" t="s">
        <v>794</v>
      </c>
      <c r="L1801">
        <v>1348</v>
      </c>
      <c r="N1801">
        <v>1009</v>
      </c>
      <c r="O1801" t="s">
        <v>30</v>
      </c>
      <c r="P1801" t="s">
        <v>30</v>
      </c>
      <c r="Q1801">
        <v>1000</v>
      </c>
      <c r="X1801">
        <v>3.3999999999999998E-3</v>
      </c>
      <c r="Y1801">
        <v>19100</v>
      </c>
      <c r="Z1801">
        <v>0</v>
      </c>
      <c r="AA1801">
        <v>0</v>
      </c>
      <c r="AB1801">
        <v>0</v>
      </c>
      <c r="AC1801">
        <v>0</v>
      </c>
      <c r="AD1801">
        <v>1</v>
      </c>
      <c r="AE1801">
        <v>0</v>
      </c>
      <c r="AF1801" t="s">
        <v>3</v>
      </c>
      <c r="AG1801">
        <v>3.3999999999999998E-3</v>
      </c>
      <c r="AH1801">
        <v>2</v>
      </c>
      <c r="AI1801">
        <v>35870403</v>
      </c>
      <c r="AJ1801">
        <v>1853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</row>
    <row r="1802" spans="1:44">
      <c r="A1802">
        <f>ROW(Source!A1769)</f>
        <v>1769</v>
      </c>
      <c r="B1802">
        <v>35870417</v>
      </c>
      <c r="C1802">
        <v>35870395</v>
      </c>
      <c r="D1802">
        <v>29115662</v>
      </c>
      <c r="E1802">
        <v>1</v>
      </c>
      <c r="F1802">
        <v>1</v>
      </c>
      <c r="G1802">
        <v>1</v>
      </c>
      <c r="H1802">
        <v>3</v>
      </c>
      <c r="I1802" t="s">
        <v>795</v>
      </c>
      <c r="J1802" t="s">
        <v>796</v>
      </c>
      <c r="K1802" t="s">
        <v>797</v>
      </c>
      <c r="L1802">
        <v>1339</v>
      </c>
      <c r="N1802">
        <v>1007</v>
      </c>
      <c r="O1802" t="s">
        <v>617</v>
      </c>
      <c r="P1802" t="s">
        <v>617</v>
      </c>
      <c r="Q1802">
        <v>1</v>
      </c>
      <c r="X1802">
        <v>0.24</v>
      </c>
      <c r="Y1802">
        <v>1045</v>
      </c>
      <c r="Z1802">
        <v>0</v>
      </c>
      <c r="AA1802">
        <v>0</v>
      </c>
      <c r="AB1802">
        <v>0</v>
      </c>
      <c r="AC1802">
        <v>0</v>
      </c>
      <c r="AD1802">
        <v>1</v>
      </c>
      <c r="AE1802">
        <v>0</v>
      </c>
      <c r="AF1802" t="s">
        <v>3</v>
      </c>
      <c r="AG1802">
        <v>0.24</v>
      </c>
      <c r="AH1802">
        <v>2</v>
      </c>
      <c r="AI1802">
        <v>35870404</v>
      </c>
      <c r="AJ1802">
        <v>1854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</row>
    <row r="1803" spans="1:44">
      <c r="A1803">
        <f>ROW(Source!A1769)</f>
        <v>1769</v>
      </c>
      <c r="B1803">
        <v>35870418</v>
      </c>
      <c r="C1803">
        <v>35870395</v>
      </c>
      <c r="D1803">
        <v>29131086</v>
      </c>
      <c r="E1803">
        <v>1</v>
      </c>
      <c r="F1803">
        <v>1</v>
      </c>
      <c r="G1803">
        <v>1</v>
      </c>
      <c r="H1803">
        <v>3</v>
      </c>
      <c r="I1803" t="s">
        <v>614</v>
      </c>
      <c r="J1803" t="s">
        <v>615</v>
      </c>
      <c r="K1803" t="s">
        <v>616</v>
      </c>
      <c r="L1803">
        <v>1339</v>
      </c>
      <c r="N1803">
        <v>1007</v>
      </c>
      <c r="O1803" t="s">
        <v>617</v>
      </c>
      <c r="P1803" t="s">
        <v>617</v>
      </c>
      <c r="Q1803">
        <v>1</v>
      </c>
      <c r="X1803">
        <v>1.18</v>
      </c>
      <c r="Y1803">
        <v>1970.01</v>
      </c>
      <c r="Z1803">
        <v>0</v>
      </c>
      <c r="AA1803">
        <v>0</v>
      </c>
      <c r="AB1803">
        <v>0</v>
      </c>
      <c r="AC1803">
        <v>0</v>
      </c>
      <c r="AD1803">
        <v>1</v>
      </c>
      <c r="AE1803">
        <v>0</v>
      </c>
      <c r="AF1803" t="s">
        <v>3</v>
      </c>
      <c r="AG1803">
        <v>1.18</v>
      </c>
      <c r="AH1803">
        <v>2</v>
      </c>
      <c r="AI1803">
        <v>35870405</v>
      </c>
      <c r="AJ1803">
        <v>1855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</row>
    <row r="1804" spans="1:44">
      <c r="A1804">
        <f>ROW(Source!A1769)</f>
        <v>1769</v>
      </c>
      <c r="B1804">
        <v>35870419</v>
      </c>
      <c r="C1804">
        <v>35870395</v>
      </c>
      <c r="D1804">
        <v>29145153</v>
      </c>
      <c r="E1804">
        <v>1</v>
      </c>
      <c r="F1804">
        <v>1</v>
      </c>
      <c r="G1804">
        <v>1</v>
      </c>
      <c r="H1804">
        <v>3</v>
      </c>
      <c r="I1804" t="s">
        <v>798</v>
      </c>
      <c r="J1804" t="s">
        <v>799</v>
      </c>
      <c r="K1804" t="s">
        <v>800</v>
      </c>
      <c r="L1804">
        <v>1339</v>
      </c>
      <c r="N1804">
        <v>1007</v>
      </c>
      <c r="O1804" t="s">
        <v>617</v>
      </c>
      <c r="P1804" t="s">
        <v>617</v>
      </c>
      <c r="Q1804">
        <v>1</v>
      </c>
      <c r="X1804">
        <v>0.28000000000000003</v>
      </c>
      <c r="Y1804">
        <v>426.15</v>
      </c>
      <c r="Z1804">
        <v>0</v>
      </c>
      <c r="AA1804">
        <v>0</v>
      </c>
      <c r="AB1804">
        <v>0</v>
      </c>
      <c r="AC1804">
        <v>0</v>
      </c>
      <c r="AD1804">
        <v>1</v>
      </c>
      <c r="AE1804">
        <v>0</v>
      </c>
      <c r="AF1804" t="s">
        <v>3</v>
      </c>
      <c r="AG1804">
        <v>0.28000000000000003</v>
      </c>
      <c r="AH1804">
        <v>2</v>
      </c>
      <c r="AI1804">
        <v>35870406</v>
      </c>
      <c r="AJ1804">
        <v>1856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</row>
    <row r="1805" spans="1:44">
      <c r="A1805">
        <f>ROW(Source!A1769)</f>
        <v>1769</v>
      </c>
      <c r="B1805">
        <v>35870420</v>
      </c>
      <c r="C1805">
        <v>35870395</v>
      </c>
      <c r="D1805">
        <v>29148832</v>
      </c>
      <c r="E1805">
        <v>1</v>
      </c>
      <c r="F1805">
        <v>1</v>
      </c>
      <c r="G1805">
        <v>1</v>
      </c>
      <c r="H1805">
        <v>3</v>
      </c>
      <c r="I1805" t="s">
        <v>801</v>
      </c>
      <c r="J1805" t="s">
        <v>802</v>
      </c>
      <c r="K1805" t="s">
        <v>803</v>
      </c>
      <c r="L1805">
        <v>1356</v>
      </c>
      <c r="N1805">
        <v>1010</v>
      </c>
      <c r="O1805" t="s">
        <v>232</v>
      </c>
      <c r="P1805" t="s">
        <v>232</v>
      </c>
      <c r="Q1805">
        <v>1000</v>
      </c>
      <c r="X1805">
        <v>0.51</v>
      </c>
      <c r="Y1805">
        <v>1752.59</v>
      </c>
      <c r="Z1805">
        <v>0</v>
      </c>
      <c r="AA1805">
        <v>0</v>
      </c>
      <c r="AB1805">
        <v>0</v>
      </c>
      <c r="AC1805">
        <v>0</v>
      </c>
      <c r="AD1805">
        <v>1</v>
      </c>
      <c r="AE1805">
        <v>0</v>
      </c>
      <c r="AF1805" t="s">
        <v>3</v>
      </c>
      <c r="AG1805">
        <v>0.51</v>
      </c>
      <c r="AH1805">
        <v>2</v>
      </c>
      <c r="AI1805">
        <v>35870407</v>
      </c>
      <c r="AJ1805">
        <v>1857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</row>
    <row r="1806" spans="1:44">
      <c r="A1806">
        <f>ROW(Source!A1769)</f>
        <v>1769</v>
      </c>
      <c r="B1806">
        <v>35870421</v>
      </c>
      <c r="C1806">
        <v>35870395</v>
      </c>
      <c r="D1806">
        <v>29150040</v>
      </c>
      <c r="E1806">
        <v>1</v>
      </c>
      <c r="F1806">
        <v>1</v>
      </c>
      <c r="G1806">
        <v>1</v>
      </c>
      <c r="H1806">
        <v>3</v>
      </c>
      <c r="I1806" t="s">
        <v>804</v>
      </c>
      <c r="J1806" t="s">
        <v>805</v>
      </c>
      <c r="K1806" t="s">
        <v>806</v>
      </c>
      <c r="L1806">
        <v>1339</v>
      </c>
      <c r="N1806">
        <v>1007</v>
      </c>
      <c r="O1806" t="s">
        <v>617</v>
      </c>
      <c r="P1806" t="s">
        <v>617</v>
      </c>
      <c r="Q1806">
        <v>1</v>
      </c>
      <c r="X1806">
        <v>7.0000000000000007E-2</v>
      </c>
      <c r="Y1806">
        <v>2.44</v>
      </c>
      <c r="Z1806">
        <v>0</v>
      </c>
      <c r="AA1806">
        <v>0</v>
      </c>
      <c r="AB1806">
        <v>0</v>
      </c>
      <c r="AC1806">
        <v>0</v>
      </c>
      <c r="AD1806">
        <v>1</v>
      </c>
      <c r="AE1806">
        <v>0</v>
      </c>
      <c r="AF1806" t="s">
        <v>3</v>
      </c>
      <c r="AG1806">
        <v>7.0000000000000007E-2</v>
      </c>
      <c r="AH1806">
        <v>2</v>
      </c>
      <c r="AI1806">
        <v>35870408</v>
      </c>
      <c r="AJ1806">
        <v>1858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</row>
    <row r="1807" spans="1:44">
      <c r="A1807">
        <f>ROW(Source!A1770)</f>
        <v>1770</v>
      </c>
      <c r="B1807">
        <v>35870431</v>
      </c>
      <c r="C1807">
        <v>35870422</v>
      </c>
      <c r="D1807">
        <v>18407150</v>
      </c>
      <c r="E1807">
        <v>1</v>
      </c>
      <c r="F1807">
        <v>1</v>
      </c>
      <c r="G1807">
        <v>1</v>
      </c>
      <c r="H1807">
        <v>1</v>
      </c>
      <c r="I1807" t="s">
        <v>576</v>
      </c>
      <c r="J1807" t="s">
        <v>3</v>
      </c>
      <c r="K1807" t="s">
        <v>577</v>
      </c>
      <c r="L1807">
        <v>1369</v>
      </c>
      <c r="N1807">
        <v>1013</v>
      </c>
      <c r="O1807" t="s">
        <v>561</v>
      </c>
      <c r="P1807" t="s">
        <v>561</v>
      </c>
      <c r="Q1807">
        <v>1</v>
      </c>
      <c r="X1807">
        <v>60.72</v>
      </c>
      <c r="Y1807">
        <v>0</v>
      </c>
      <c r="Z1807">
        <v>0</v>
      </c>
      <c r="AA1807">
        <v>0</v>
      </c>
      <c r="AB1807">
        <v>272.45</v>
      </c>
      <c r="AC1807">
        <v>0</v>
      </c>
      <c r="AD1807">
        <v>1</v>
      </c>
      <c r="AE1807">
        <v>1</v>
      </c>
      <c r="AF1807" t="s">
        <v>134</v>
      </c>
      <c r="AG1807">
        <v>69.827999999999989</v>
      </c>
      <c r="AH1807">
        <v>2</v>
      </c>
      <c r="AI1807">
        <v>35870423</v>
      </c>
      <c r="AJ1807">
        <v>1859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</row>
    <row r="1808" spans="1:44">
      <c r="A1808">
        <f>ROW(Source!A1770)</f>
        <v>1770</v>
      </c>
      <c r="B1808">
        <v>35870432</v>
      </c>
      <c r="C1808">
        <v>35870422</v>
      </c>
      <c r="D1808">
        <v>121548</v>
      </c>
      <c r="E1808">
        <v>1</v>
      </c>
      <c r="F1808">
        <v>1</v>
      </c>
      <c r="G1808">
        <v>1</v>
      </c>
      <c r="H1808">
        <v>1</v>
      </c>
      <c r="I1808" t="s">
        <v>35</v>
      </c>
      <c r="J1808" t="s">
        <v>3</v>
      </c>
      <c r="K1808" t="s">
        <v>562</v>
      </c>
      <c r="L1808">
        <v>608254</v>
      </c>
      <c r="N1808">
        <v>1013</v>
      </c>
      <c r="O1808" t="s">
        <v>563</v>
      </c>
      <c r="P1808" t="s">
        <v>563</v>
      </c>
      <c r="Q1808">
        <v>1</v>
      </c>
      <c r="X1808">
        <v>0.57999999999999996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1</v>
      </c>
      <c r="AE1808">
        <v>2</v>
      </c>
      <c r="AF1808" t="s">
        <v>133</v>
      </c>
      <c r="AG1808">
        <v>0.72499999999999998</v>
      </c>
      <c r="AH1808">
        <v>2</v>
      </c>
      <c r="AI1808">
        <v>35870424</v>
      </c>
      <c r="AJ1808">
        <v>1860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</row>
    <row r="1809" spans="1:44">
      <c r="A1809">
        <f>ROW(Source!A1770)</f>
        <v>1770</v>
      </c>
      <c r="B1809">
        <v>35870433</v>
      </c>
      <c r="C1809">
        <v>35870422</v>
      </c>
      <c r="D1809">
        <v>29172556</v>
      </c>
      <c r="E1809">
        <v>1</v>
      </c>
      <c r="F1809">
        <v>1</v>
      </c>
      <c r="G1809">
        <v>1</v>
      </c>
      <c r="H1809">
        <v>2</v>
      </c>
      <c r="I1809" t="s">
        <v>564</v>
      </c>
      <c r="J1809" t="s">
        <v>565</v>
      </c>
      <c r="K1809" t="s">
        <v>566</v>
      </c>
      <c r="L1809">
        <v>1368</v>
      </c>
      <c r="N1809">
        <v>1011</v>
      </c>
      <c r="O1809" t="s">
        <v>567</v>
      </c>
      <c r="P1809" t="s">
        <v>567</v>
      </c>
      <c r="Q1809">
        <v>1</v>
      </c>
      <c r="X1809">
        <v>0.57999999999999996</v>
      </c>
      <c r="Y1809">
        <v>0</v>
      </c>
      <c r="Z1809">
        <v>31.26</v>
      </c>
      <c r="AA1809">
        <v>13.5</v>
      </c>
      <c r="AB1809">
        <v>0</v>
      </c>
      <c r="AC1809">
        <v>0</v>
      </c>
      <c r="AD1809">
        <v>1</v>
      </c>
      <c r="AE1809">
        <v>0</v>
      </c>
      <c r="AF1809" t="s">
        <v>133</v>
      </c>
      <c r="AG1809">
        <v>0.72499999999999998</v>
      </c>
      <c r="AH1809">
        <v>2</v>
      </c>
      <c r="AI1809">
        <v>35870425</v>
      </c>
      <c r="AJ1809">
        <v>1861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</row>
    <row r="1810" spans="1:44">
      <c r="A1810">
        <f>ROW(Source!A1770)</f>
        <v>1770</v>
      </c>
      <c r="B1810">
        <v>35870434</v>
      </c>
      <c r="C1810">
        <v>35870422</v>
      </c>
      <c r="D1810">
        <v>29174591</v>
      </c>
      <c r="E1810">
        <v>1</v>
      </c>
      <c r="F1810">
        <v>1</v>
      </c>
      <c r="G1810">
        <v>1</v>
      </c>
      <c r="H1810">
        <v>2</v>
      </c>
      <c r="I1810" t="s">
        <v>589</v>
      </c>
      <c r="J1810" t="s">
        <v>590</v>
      </c>
      <c r="K1810" t="s">
        <v>591</v>
      </c>
      <c r="L1810">
        <v>1368</v>
      </c>
      <c r="N1810">
        <v>1011</v>
      </c>
      <c r="O1810" t="s">
        <v>567</v>
      </c>
      <c r="P1810" t="s">
        <v>567</v>
      </c>
      <c r="Q1810">
        <v>1</v>
      </c>
      <c r="X1810">
        <v>0.82</v>
      </c>
      <c r="Y1810">
        <v>0</v>
      </c>
      <c r="Z1810">
        <v>0.95</v>
      </c>
      <c r="AA1810">
        <v>0</v>
      </c>
      <c r="AB1810">
        <v>0</v>
      </c>
      <c r="AC1810">
        <v>0</v>
      </c>
      <c r="AD1810">
        <v>1</v>
      </c>
      <c r="AE1810">
        <v>0</v>
      </c>
      <c r="AF1810" t="s">
        <v>133</v>
      </c>
      <c r="AG1810">
        <v>1.0249999999999999</v>
      </c>
      <c r="AH1810">
        <v>2</v>
      </c>
      <c r="AI1810">
        <v>35870426</v>
      </c>
      <c r="AJ1810">
        <v>1862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</row>
    <row r="1811" spans="1:44">
      <c r="A1811">
        <f>ROW(Source!A1770)</f>
        <v>1770</v>
      </c>
      <c r="B1811">
        <v>35870435</v>
      </c>
      <c r="C1811">
        <v>35870422</v>
      </c>
      <c r="D1811">
        <v>29174661</v>
      </c>
      <c r="E1811">
        <v>1</v>
      </c>
      <c r="F1811">
        <v>1</v>
      </c>
      <c r="G1811">
        <v>1</v>
      </c>
      <c r="H1811">
        <v>2</v>
      </c>
      <c r="I1811" t="s">
        <v>618</v>
      </c>
      <c r="J1811" t="s">
        <v>619</v>
      </c>
      <c r="K1811" t="s">
        <v>620</v>
      </c>
      <c r="L1811">
        <v>1368</v>
      </c>
      <c r="N1811">
        <v>1011</v>
      </c>
      <c r="O1811" t="s">
        <v>567</v>
      </c>
      <c r="P1811" t="s">
        <v>567</v>
      </c>
      <c r="Q1811">
        <v>1</v>
      </c>
      <c r="X1811">
        <v>2.7</v>
      </c>
      <c r="Y1811">
        <v>0</v>
      </c>
      <c r="Z1811">
        <v>2.09</v>
      </c>
      <c r="AA1811">
        <v>0</v>
      </c>
      <c r="AB1811">
        <v>0</v>
      </c>
      <c r="AC1811">
        <v>0</v>
      </c>
      <c r="AD1811">
        <v>1</v>
      </c>
      <c r="AE1811">
        <v>0</v>
      </c>
      <c r="AF1811" t="s">
        <v>133</v>
      </c>
      <c r="AG1811">
        <v>3.375</v>
      </c>
      <c r="AH1811">
        <v>2</v>
      </c>
      <c r="AI1811">
        <v>35870427</v>
      </c>
      <c r="AJ1811">
        <v>1863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</row>
    <row r="1812" spans="1:44">
      <c r="A1812">
        <f>ROW(Source!A1770)</f>
        <v>1770</v>
      </c>
      <c r="B1812">
        <v>35870436</v>
      </c>
      <c r="C1812">
        <v>35870422</v>
      </c>
      <c r="D1812">
        <v>29174913</v>
      </c>
      <c r="E1812">
        <v>1</v>
      </c>
      <c r="F1812">
        <v>1</v>
      </c>
      <c r="G1812">
        <v>1</v>
      </c>
      <c r="H1812">
        <v>2</v>
      </c>
      <c r="I1812" t="s">
        <v>578</v>
      </c>
      <c r="J1812" t="s">
        <v>579</v>
      </c>
      <c r="K1812" t="s">
        <v>580</v>
      </c>
      <c r="L1812">
        <v>1368</v>
      </c>
      <c r="N1812">
        <v>1011</v>
      </c>
      <c r="O1812" t="s">
        <v>567</v>
      </c>
      <c r="P1812" t="s">
        <v>567</v>
      </c>
      <c r="Q1812">
        <v>1</v>
      </c>
      <c r="X1812">
        <v>0.84</v>
      </c>
      <c r="Y1812">
        <v>0</v>
      </c>
      <c r="Z1812">
        <v>87.17</v>
      </c>
      <c r="AA1812">
        <v>11.6</v>
      </c>
      <c r="AB1812">
        <v>0</v>
      </c>
      <c r="AC1812">
        <v>0</v>
      </c>
      <c r="AD1812">
        <v>1</v>
      </c>
      <c r="AE1812">
        <v>0</v>
      </c>
      <c r="AF1812" t="s">
        <v>133</v>
      </c>
      <c r="AG1812">
        <v>1.05</v>
      </c>
      <c r="AH1812">
        <v>2</v>
      </c>
      <c r="AI1812">
        <v>35870428</v>
      </c>
      <c r="AJ1812">
        <v>1864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</row>
    <row r="1813" spans="1:44">
      <c r="A1813">
        <f>ROW(Source!A1770)</f>
        <v>1770</v>
      </c>
      <c r="B1813">
        <v>35870437</v>
      </c>
      <c r="C1813">
        <v>35870422</v>
      </c>
      <c r="D1813">
        <v>29114332</v>
      </c>
      <c r="E1813">
        <v>1</v>
      </c>
      <c r="F1813">
        <v>1</v>
      </c>
      <c r="G1813">
        <v>1</v>
      </c>
      <c r="H1813">
        <v>3</v>
      </c>
      <c r="I1813" t="s">
        <v>603</v>
      </c>
      <c r="J1813" t="s">
        <v>604</v>
      </c>
      <c r="K1813" t="s">
        <v>605</v>
      </c>
      <c r="L1813">
        <v>1348</v>
      </c>
      <c r="N1813">
        <v>1009</v>
      </c>
      <c r="O1813" t="s">
        <v>30</v>
      </c>
      <c r="P1813" t="s">
        <v>30</v>
      </c>
      <c r="Q1813">
        <v>1000</v>
      </c>
      <c r="X1813">
        <v>1.23E-2</v>
      </c>
      <c r="Y1813">
        <v>11978</v>
      </c>
      <c r="Z1813">
        <v>0</v>
      </c>
      <c r="AA1813">
        <v>0</v>
      </c>
      <c r="AB1813">
        <v>0</v>
      </c>
      <c r="AC1813">
        <v>0</v>
      </c>
      <c r="AD1813">
        <v>1</v>
      </c>
      <c r="AE1813">
        <v>0</v>
      </c>
      <c r="AF1813" t="s">
        <v>3</v>
      </c>
      <c r="AG1813">
        <v>1.23E-2</v>
      </c>
      <c r="AH1813">
        <v>2</v>
      </c>
      <c r="AI1813">
        <v>35870429</v>
      </c>
      <c r="AJ1813">
        <v>1865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</row>
    <row r="1814" spans="1:44">
      <c r="A1814">
        <f>ROW(Source!A1770)</f>
        <v>1770</v>
      </c>
      <c r="B1814">
        <v>35870438</v>
      </c>
      <c r="C1814">
        <v>35870422</v>
      </c>
      <c r="D1814">
        <v>29130788</v>
      </c>
      <c r="E1814">
        <v>1</v>
      </c>
      <c r="F1814">
        <v>1</v>
      </c>
      <c r="G1814">
        <v>1</v>
      </c>
      <c r="H1814">
        <v>3</v>
      </c>
      <c r="I1814" t="s">
        <v>621</v>
      </c>
      <c r="J1814" t="s">
        <v>622</v>
      </c>
      <c r="K1814" t="s">
        <v>623</v>
      </c>
      <c r="L1814">
        <v>1339</v>
      </c>
      <c r="N1814">
        <v>1007</v>
      </c>
      <c r="O1814" t="s">
        <v>617</v>
      </c>
      <c r="P1814" t="s">
        <v>617</v>
      </c>
      <c r="Q1814">
        <v>1</v>
      </c>
      <c r="X1814">
        <v>2.88</v>
      </c>
      <c r="Y1814">
        <v>2156.0100000000002</v>
      </c>
      <c r="Z1814">
        <v>0</v>
      </c>
      <c r="AA1814">
        <v>0</v>
      </c>
      <c r="AB1814">
        <v>0</v>
      </c>
      <c r="AC1814">
        <v>0</v>
      </c>
      <c r="AD1814">
        <v>1</v>
      </c>
      <c r="AE1814">
        <v>0</v>
      </c>
      <c r="AF1814" t="s">
        <v>3</v>
      </c>
      <c r="AG1814">
        <v>2.88</v>
      </c>
      <c r="AH1814">
        <v>2</v>
      </c>
      <c r="AI1814">
        <v>35870430</v>
      </c>
      <c r="AJ1814">
        <v>1866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</row>
    <row r="1815" spans="1:44">
      <c r="A1815">
        <f>ROW(Source!A1771)</f>
        <v>1771</v>
      </c>
      <c r="B1815">
        <v>35870447</v>
      </c>
      <c r="C1815">
        <v>35870439</v>
      </c>
      <c r="D1815">
        <v>18408291</v>
      </c>
      <c r="E1815">
        <v>1</v>
      </c>
      <c r="F1815">
        <v>1</v>
      </c>
      <c r="G1815">
        <v>1</v>
      </c>
      <c r="H1815">
        <v>1</v>
      </c>
      <c r="I1815" t="s">
        <v>606</v>
      </c>
      <c r="J1815" t="s">
        <v>3</v>
      </c>
      <c r="K1815" t="s">
        <v>607</v>
      </c>
      <c r="L1815">
        <v>1369</v>
      </c>
      <c r="N1815">
        <v>1013</v>
      </c>
      <c r="O1815" t="s">
        <v>561</v>
      </c>
      <c r="P1815" t="s">
        <v>561</v>
      </c>
      <c r="Q1815">
        <v>1</v>
      </c>
      <c r="X1815">
        <v>31.26</v>
      </c>
      <c r="Y1815">
        <v>0</v>
      </c>
      <c r="Z1815">
        <v>0</v>
      </c>
      <c r="AA1815">
        <v>0</v>
      </c>
      <c r="AB1815">
        <v>8.17</v>
      </c>
      <c r="AC1815">
        <v>0</v>
      </c>
      <c r="AD1815">
        <v>1</v>
      </c>
      <c r="AE1815">
        <v>1</v>
      </c>
      <c r="AF1815" t="s">
        <v>134</v>
      </c>
      <c r="AG1815">
        <v>35.948999999999998</v>
      </c>
      <c r="AH1815">
        <v>2</v>
      </c>
      <c r="AI1815">
        <v>35870440</v>
      </c>
      <c r="AJ1815">
        <v>1867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</row>
    <row r="1816" spans="1:44">
      <c r="A1816">
        <f>ROW(Source!A1771)</f>
        <v>1771</v>
      </c>
      <c r="B1816">
        <v>35870448</v>
      </c>
      <c r="C1816">
        <v>35870439</v>
      </c>
      <c r="D1816">
        <v>121548</v>
      </c>
      <c r="E1816">
        <v>1</v>
      </c>
      <c r="F1816">
        <v>1</v>
      </c>
      <c r="G1816">
        <v>1</v>
      </c>
      <c r="H1816">
        <v>1</v>
      </c>
      <c r="I1816" t="s">
        <v>35</v>
      </c>
      <c r="J1816" t="s">
        <v>3</v>
      </c>
      <c r="K1816" t="s">
        <v>562</v>
      </c>
      <c r="L1816">
        <v>608254</v>
      </c>
      <c r="N1816">
        <v>1013</v>
      </c>
      <c r="O1816" t="s">
        <v>563</v>
      </c>
      <c r="P1816" t="s">
        <v>563</v>
      </c>
      <c r="Q1816">
        <v>1</v>
      </c>
      <c r="X1816">
        <v>6.7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1</v>
      </c>
      <c r="AE1816">
        <v>2</v>
      </c>
      <c r="AF1816" t="s">
        <v>133</v>
      </c>
      <c r="AG1816">
        <v>8.375</v>
      </c>
      <c r="AH1816">
        <v>2</v>
      </c>
      <c r="AI1816">
        <v>35870441</v>
      </c>
      <c r="AJ1816">
        <v>1868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</row>
    <row r="1817" spans="1:44">
      <c r="A1817">
        <f>ROW(Source!A1771)</f>
        <v>1771</v>
      </c>
      <c r="B1817">
        <v>35870449</v>
      </c>
      <c r="C1817">
        <v>35870439</v>
      </c>
      <c r="D1817">
        <v>29172710</v>
      </c>
      <c r="E1817">
        <v>1</v>
      </c>
      <c r="F1817">
        <v>1</v>
      </c>
      <c r="G1817">
        <v>1</v>
      </c>
      <c r="H1817">
        <v>2</v>
      </c>
      <c r="I1817" t="s">
        <v>570</v>
      </c>
      <c r="J1817" t="s">
        <v>571</v>
      </c>
      <c r="K1817" t="s">
        <v>572</v>
      </c>
      <c r="L1817">
        <v>1368</v>
      </c>
      <c r="N1817">
        <v>1011</v>
      </c>
      <c r="O1817" t="s">
        <v>567</v>
      </c>
      <c r="P1817" t="s">
        <v>567</v>
      </c>
      <c r="Q1817">
        <v>1</v>
      </c>
      <c r="X1817">
        <v>6.7</v>
      </c>
      <c r="Y1817">
        <v>0</v>
      </c>
      <c r="Z1817">
        <v>46.56</v>
      </c>
      <c r="AA1817">
        <v>10.06</v>
      </c>
      <c r="AB1817">
        <v>0</v>
      </c>
      <c r="AC1817">
        <v>0</v>
      </c>
      <c r="AD1817">
        <v>1</v>
      </c>
      <c r="AE1817">
        <v>0</v>
      </c>
      <c r="AF1817" t="s">
        <v>133</v>
      </c>
      <c r="AG1817">
        <v>8.375</v>
      </c>
      <c r="AH1817">
        <v>2</v>
      </c>
      <c r="AI1817">
        <v>35870442</v>
      </c>
      <c r="AJ1817">
        <v>1869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</row>
    <row r="1818" spans="1:44">
      <c r="A1818">
        <f>ROW(Source!A1771)</f>
        <v>1771</v>
      </c>
      <c r="B1818">
        <v>35870450</v>
      </c>
      <c r="C1818">
        <v>35870439</v>
      </c>
      <c r="D1818">
        <v>29173472</v>
      </c>
      <c r="E1818">
        <v>1</v>
      </c>
      <c r="F1818">
        <v>1</v>
      </c>
      <c r="G1818">
        <v>1</v>
      </c>
      <c r="H1818">
        <v>2</v>
      </c>
      <c r="I1818" t="s">
        <v>624</v>
      </c>
      <c r="J1818" t="s">
        <v>625</v>
      </c>
      <c r="K1818" t="s">
        <v>626</v>
      </c>
      <c r="L1818">
        <v>1368</v>
      </c>
      <c r="N1818">
        <v>1011</v>
      </c>
      <c r="O1818" t="s">
        <v>567</v>
      </c>
      <c r="P1818" t="s">
        <v>567</v>
      </c>
      <c r="Q1818">
        <v>1</v>
      </c>
      <c r="X1818">
        <v>11</v>
      </c>
      <c r="Y1818">
        <v>0</v>
      </c>
      <c r="Z1818">
        <v>3</v>
      </c>
      <c r="AA1818">
        <v>0</v>
      </c>
      <c r="AB1818">
        <v>0</v>
      </c>
      <c r="AC1818">
        <v>0</v>
      </c>
      <c r="AD1818">
        <v>1</v>
      </c>
      <c r="AE1818">
        <v>0</v>
      </c>
      <c r="AF1818" t="s">
        <v>133</v>
      </c>
      <c r="AG1818">
        <v>13.75</v>
      </c>
      <c r="AH1818">
        <v>2</v>
      </c>
      <c r="AI1818">
        <v>35870443</v>
      </c>
      <c r="AJ1818">
        <v>1870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</row>
    <row r="1819" spans="1:44">
      <c r="A1819">
        <f>ROW(Source!A1771)</f>
        <v>1771</v>
      </c>
      <c r="B1819">
        <v>35870451</v>
      </c>
      <c r="C1819">
        <v>35870439</v>
      </c>
      <c r="D1819">
        <v>29174913</v>
      </c>
      <c r="E1819">
        <v>1</v>
      </c>
      <c r="F1819">
        <v>1</v>
      </c>
      <c r="G1819">
        <v>1</v>
      </c>
      <c r="H1819">
        <v>2</v>
      </c>
      <c r="I1819" t="s">
        <v>578</v>
      </c>
      <c r="J1819" t="s">
        <v>579</v>
      </c>
      <c r="K1819" t="s">
        <v>580</v>
      </c>
      <c r="L1819">
        <v>1368</v>
      </c>
      <c r="N1819">
        <v>1011</v>
      </c>
      <c r="O1819" t="s">
        <v>567</v>
      </c>
      <c r="P1819" t="s">
        <v>567</v>
      </c>
      <c r="Q1819">
        <v>1</v>
      </c>
      <c r="X1819">
        <v>0.35</v>
      </c>
      <c r="Y1819">
        <v>0</v>
      </c>
      <c r="Z1819">
        <v>87.17</v>
      </c>
      <c r="AA1819">
        <v>11.6</v>
      </c>
      <c r="AB1819">
        <v>0</v>
      </c>
      <c r="AC1819">
        <v>0</v>
      </c>
      <c r="AD1819">
        <v>1</v>
      </c>
      <c r="AE1819">
        <v>0</v>
      </c>
      <c r="AF1819" t="s">
        <v>133</v>
      </c>
      <c r="AG1819">
        <v>0.4375</v>
      </c>
      <c r="AH1819">
        <v>2</v>
      </c>
      <c r="AI1819">
        <v>35870444</v>
      </c>
      <c r="AJ1819">
        <v>1871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</row>
    <row r="1820" spans="1:44">
      <c r="A1820">
        <f>ROW(Source!A1771)</f>
        <v>1771</v>
      </c>
      <c r="B1820">
        <v>35870452</v>
      </c>
      <c r="C1820">
        <v>35870439</v>
      </c>
      <c r="D1820">
        <v>29114687</v>
      </c>
      <c r="E1820">
        <v>1</v>
      </c>
      <c r="F1820">
        <v>1</v>
      </c>
      <c r="G1820">
        <v>1</v>
      </c>
      <c r="H1820">
        <v>3</v>
      </c>
      <c r="I1820" t="s">
        <v>627</v>
      </c>
      <c r="J1820" t="s">
        <v>628</v>
      </c>
      <c r="K1820" t="s">
        <v>629</v>
      </c>
      <c r="L1820">
        <v>1348</v>
      </c>
      <c r="N1820">
        <v>1009</v>
      </c>
      <c r="O1820" t="s">
        <v>30</v>
      </c>
      <c r="P1820" t="s">
        <v>30</v>
      </c>
      <c r="Q1820">
        <v>1000</v>
      </c>
      <c r="X1820">
        <v>1.8E-3</v>
      </c>
      <c r="Y1820">
        <v>16974</v>
      </c>
      <c r="Z1820">
        <v>0</v>
      </c>
      <c r="AA1820">
        <v>0</v>
      </c>
      <c r="AB1820">
        <v>0</v>
      </c>
      <c r="AC1820">
        <v>0</v>
      </c>
      <c r="AD1820">
        <v>1</v>
      </c>
      <c r="AE1820">
        <v>0</v>
      </c>
      <c r="AF1820" t="s">
        <v>3</v>
      </c>
      <c r="AG1820">
        <v>1.8E-3</v>
      </c>
      <c r="AH1820">
        <v>2</v>
      </c>
      <c r="AI1820">
        <v>35870445</v>
      </c>
      <c r="AJ1820">
        <v>1872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</row>
    <row r="1821" spans="1:44">
      <c r="A1821">
        <f>ROW(Source!A1771)</f>
        <v>1771</v>
      </c>
      <c r="B1821">
        <v>35870453</v>
      </c>
      <c r="C1821">
        <v>35870439</v>
      </c>
      <c r="D1821">
        <v>29115292</v>
      </c>
      <c r="E1821">
        <v>1</v>
      </c>
      <c r="F1821">
        <v>1</v>
      </c>
      <c r="G1821">
        <v>1</v>
      </c>
      <c r="H1821">
        <v>3</v>
      </c>
      <c r="I1821" t="s">
        <v>630</v>
      </c>
      <c r="J1821" t="s">
        <v>631</v>
      </c>
      <c r="K1821" t="s">
        <v>632</v>
      </c>
      <c r="L1821">
        <v>1339</v>
      </c>
      <c r="N1821">
        <v>1007</v>
      </c>
      <c r="O1821" t="s">
        <v>617</v>
      </c>
      <c r="P1821" t="s">
        <v>617</v>
      </c>
      <c r="Q1821">
        <v>1</v>
      </c>
      <c r="X1821">
        <v>1.24</v>
      </c>
      <c r="Y1821">
        <v>4478.33</v>
      </c>
      <c r="Z1821">
        <v>0</v>
      </c>
      <c r="AA1821">
        <v>0</v>
      </c>
      <c r="AB1821">
        <v>0</v>
      </c>
      <c r="AC1821">
        <v>0</v>
      </c>
      <c r="AD1821">
        <v>1</v>
      </c>
      <c r="AE1821">
        <v>0</v>
      </c>
      <c r="AF1821" t="s">
        <v>3</v>
      </c>
      <c r="AG1821">
        <v>1.24</v>
      </c>
      <c r="AH1821">
        <v>2</v>
      </c>
      <c r="AI1821">
        <v>35870446</v>
      </c>
      <c r="AJ1821">
        <v>1873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</row>
    <row r="1822" spans="1:44">
      <c r="A1822">
        <f>ROW(Source!A1772)</f>
        <v>1772</v>
      </c>
      <c r="B1822">
        <v>35870463</v>
      </c>
      <c r="C1822">
        <v>35870454</v>
      </c>
      <c r="D1822">
        <v>18410542</v>
      </c>
      <c r="E1822">
        <v>1</v>
      </c>
      <c r="F1822">
        <v>1</v>
      </c>
      <c r="G1822">
        <v>1</v>
      </c>
      <c r="H1822">
        <v>1</v>
      </c>
      <c r="I1822" t="s">
        <v>807</v>
      </c>
      <c r="J1822" t="s">
        <v>3</v>
      </c>
      <c r="K1822" t="s">
        <v>808</v>
      </c>
      <c r="L1822">
        <v>1369</v>
      </c>
      <c r="N1822">
        <v>1013</v>
      </c>
      <c r="O1822" t="s">
        <v>561</v>
      </c>
      <c r="P1822" t="s">
        <v>561</v>
      </c>
      <c r="Q1822">
        <v>1</v>
      </c>
      <c r="X1822">
        <v>31.41</v>
      </c>
      <c r="Y1822">
        <v>0</v>
      </c>
      <c r="Z1822">
        <v>0</v>
      </c>
      <c r="AA1822">
        <v>0</v>
      </c>
      <c r="AB1822">
        <v>8.31</v>
      </c>
      <c r="AC1822">
        <v>0</v>
      </c>
      <c r="AD1822">
        <v>1</v>
      </c>
      <c r="AE1822">
        <v>1</v>
      </c>
      <c r="AF1822" t="s">
        <v>134</v>
      </c>
      <c r="AG1822">
        <v>36.121499999999997</v>
      </c>
      <c r="AH1822">
        <v>2</v>
      </c>
      <c r="AI1822">
        <v>35870456</v>
      </c>
      <c r="AJ1822">
        <v>1874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</row>
    <row r="1823" spans="1:44">
      <c r="A1823">
        <f>ROW(Source!A1772)</f>
        <v>1772</v>
      </c>
      <c r="B1823">
        <v>35870464</v>
      </c>
      <c r="C1823">
        <v>35870454</v>
      </c>
      <c r="D1823">
        <v>121548</v>
      </c>
      <c r="E1823">
        <v>1</v>
      </c>
      <c r="F1823">
        <v>1</v>
      </c>
      <c r="G1823">
        <v>1</v>
      </c>
      <c r="H1823">
        <v>1</v>
      </c>
      <c r="I1823" t="s">
        <v>35</v>
      </c>
      <c r="J1823" t="s">
        <v>3</v>
      </c>
      <c r="K1823" t="s">
        <v>562</v>
      </c>
      <c r="L1823">
        <v>608254</v>
      </c>
      <c r="N1823">
        <v>1013</v>
      </c>
      <c r="O1823" t="s">
        <v>563</v>
      </c>
      <c r="P1823" t="s">
        <v>563</v>
      </c>
      <c r="Q1823">
        <v>1</v>
      </c>
      <c r="X1823">
        <v>0.34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1</v>
      </c>
      <c r="AE1823">
        <v>2</v>
      </c>
      <c r="AF1823" t="s">
        <v>133</v>
      </c>
      <c r="AG1823">
        <v>0.42500000000000004</v>
      </c>
      <c r="AH1823">
        <v>2</v>
      </c>
      <c r="AI1823">
        <v>35870457</v>
      </c>
      <c r="AJ1823">
        <v>1875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</row>
    <row r="1824" spans="1:44">
      <c r="A1824">
        <f>ROW(Source!A1772)</f>
        <v>1772</v>
      </c>
      <c r="B1824">
        <v>35870465</v>
      </c>
      <c r="C1824">
        <v>35870454</v>
      </c>
      <c r="D1824">
        <v>29172556</v>
      </c>
      <c r="E1824">
        <v>1</v>
      </c>
      <c r="F1824">
        <v>1</v>
      </c>
      <c r="G1824">
        <v>1</v>
      </c>
      <c r="H1824">
        <v>2</v>
      </c>
      <c r="I1824" t="s">
        <v>564</v>
      </c>
      <c r="J1824" t="s">
        <v>565</v>
      </c>
      <c r="K1824" t="s">
        <v>566</v>
      </c>
      <c r="L1824">
        <v>1368</v>
      </c>
      <c r="N1824">
        <v>1011</v>
      </c>
      <c r="O1824" t="s">
        <v>567</v>
      </c>
      <c r="P1824" t="s">
        <v>567</v>
      </c>
      <c r="Q1824">
        <v>1</v>
      </c>
      <c r="X1824">
        <v>0.34</v>
      </c>
      <c r="Y1824">
        <v>0</v>
      </c>
      <c r="Z1824">
        <v>31.26</v>
      </c>
      <c r="AA1824">
        <v>13.5</v>
      </c>
      <c r="AB1824">
        <v>0</v>
      </c>
      <c r="AC1824">
        <v>0</v>
      </c>
      <c r="AD1824">
        <v>1</v>
      </c>
      <c r="AE1824">
        <v>0</v>
      </c>
      <c r="AF1824" t="s">
        <v>133</v>
      </c>
      <c r="AG1824">
        <v>0.42500000000000004</v>
      </c>
      <c r="AH1824">
        <v>2</v>
      </c>
      <c r="AI1824">
        <v>35870458</v>
      </c>
      <c r="AJ1824">
        <v>1876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</row>
    <row r="1825" spans="1:44">
      <c r="A1825">
        <f>ROW(Source!A1772)</f>
        <v>1772</v>
      </c>
      <c r="B1825">
        <v>35870466</v>
      </c>
      <c r="C1825">
        <v>35870454</v>
      </c>
      <c r="D1825">
        <v>29174663</v>
      </c>
      <c r="E1825">
        <v>1</v>
      </c>
      <c r="F1825">
        <v>1</v>
      </c>
      <c r="G1825">
        <v>1</v>
      </c>
      <c r="H1825">
        <v>2</v>
      </c>
      <c r="I1825" t="s">
        <v>809</v>
      </c>
      <c r="J1825" t="s">
        <v>810</v>
      </c>
      <c r="K1825" t="s">
        <v>811</v>
      </c>
      <c r="L1825">
        <v>1368</v>
      </c>
      <c r="N1825">
        <v>1011</v>
      </c>
      <c r="O1825" t="s">
        <v>567</v>
      </c>
      <c r="P1825" t="s">
        <v>567</v>
      </c>
      <c r="Q1825">
        <v>1</v>
      </c>
      <c r="X1825">
        <v>5.3</v>
      </c>
      <c r="Y1825">
        <v>0</v>
      </c>
      <c r="Z1825">
        <v>3.4</v>
      </c>
      <c r="AA1825">
        <v>0</v>
      </c>
      <c r="AB1825">
        <v>0</v>
      </c>
      <c r="AC1825">
        <v>0</v>
      </c>
      <c r="AD1825">
        <v>1</v>
      </c>
      <c r="AE1825">
        <v>0</v>
      </c>
      <c r="AF1825" t="s">
        <v>133</v>
      </c>
      <c r="AG1825">
        <v>6.625</v>
      </c>
      <c r="AH1825">
        <v>2</v>
      </c>
      <c r="AI1825">
        <v>35870459</v>
      </c>
      <c r="AJ1825">
        <v>1877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</row>
    <row r="1826" spans="1:44">
      <c r="A1826">
        <f>ROW(Source!A1772)</f>
        <v>1772</v>
      </c>
      <c r="B1826">
        <v>35870467</v>
      </c>
      <c r="C1826">
        <v>35870454</v>
      </c>
      <c r="D1826">
        <v>29174913</v>
      </c>
      <c r="E1826">
        <v>1</v>
      </c>
      <c r="F1826">
        <v>1</v>
      </c>
      <c r="G1826">
        <v>1</v>
      </c>
      <c r="H1826">
        <v>2</v>
      </c>
      <c r="I1826" t="s">
        <v>578</v>
      </c>
      <c r="J1826" t="s">
        <v>579</v>
      </c>
      <c r="K1826" t="s">
        <v>580</v>
      </c>
      <c r="L1826">
        <v>1368</v>
      </c>
      <c r="N1826">
        <v>1011</v>
      </c>
      <c r="O1826" t="s">
        <v>567</v>
      </c>
      <c r="P1826" t="s">
        <v>567</v>
      </c>
      <c r="Q1826">
        <v>1</v>
      </c>
      <c r="X1826">
        <v>0.48</v>
      </c>
      <c r="Y1826">
        <v>0</v>
      </c>
      <c r="Z1826">
        <v>87.17</v>
      </c>
      <c r="AA1826">
        <v>11.6</v>
      </c>
      <c r="AB1826">
        <v>0</v>
      </c>
      <c r="AC1826">
        <v>0</v>
      </c>
      <c r="AD1826">
        <v>1</v>
      </c>
      <c r="AE1826">
        <v>0</v>
      </c>
      <c r="AF1826" t="s">
        <v>133</v>
      </c>
      <c r="AG1826">
        <v>0.6</v>
      </c>
      <c r="AH1826">
        <v>2</v>
      </c>
      <c r="AI1826">
        <v>35870460</v>
      </c>
      <c r="AJ1826">
        <v>1878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</row>
    <row r="1827" spans="1:44">
      <c r="A1827">
        <f>ROW(Source!A1772)</f>
        <v>1772</v>
      </c>
      <c r="B1827">
        <v>35870468</v>
      </c>
      <c r="C1827">
        <v>35870454</v>
      </c>
      <c r="D1827">
        <v>29110876</v>
      </c>
      <c r="E1827">
        <v>1</v>
      </c>
      <c r="F1827">
        <v>1</v>
      </c>
      <c r="G1827">
        <v>1</v>
      </c>
      <c r="H1827">
        <v>3</v>
      </c>
      <c r="I1827" t="s">
        <v>299</v>
      </c>
      <c r="J1827" t="s">
        <v>301</v>
      </c>
      <c r="K1827" t="s">
        <v>300</v>
      </c>
      <c r="L1827">
        <v>1327</v>
      </c>
      <c r="N1827">
        <v>1005</v>
      </c>
      <c r="O1827" t="s">
        <v>155</v>
      </c>
      <c r="P1827" t="s">
        <v>155</v>
      </c>
      <c r="Q1827">
        <v>1</v>
      </c>
      <c r="X1827">
        <v>102</v>
      </c>
      <c r="Y1827">
        <v>67.8</v>
      </c>
      <c r="Z1827">
        <v>0</v>
      </c>
      <c r="AA1827">
        <v>0</v>
      </c>
      <c r="AB1827">
        <v>0</v>
      </c>
      <c r="AC1827">
        <v>0</v>
      </c>
      <c r="AD1827">
        <v>1</v>
      </c>
      <c r="AE1827">
        <v>0</v>
      </c>
      <c r="AF1827" t="s">
        <v>3</v>
      </c>
      <c r="AG1827">
        <v>102</v>
      </c>
      <c r="AH1827">
        <v>2</v>
      </c>
      <c r="AI1827">
        <v>35870461</v>
      </c>
      <c r="AJ1827">
        <v>1879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</row>
    <row r="1828" spans="1:44">
      <c r="A1828">
        <f>ROW(Source!A1772)</f>
        <v>1772</v>
      </c>
      <c r="B1828">
        <v>35870469</v>
      </c>
      <c r="C1828">
        <v>35870454</v>
      </c>
      <c r="D1828">
        <v>29110762</v>
      </c>
      <c r="E1828">
        <v>1</v>
      </c>
      <c r="F1828">
        <v>1</v>
      </c>
      <c r="G1828">
        <v>1</v>
      </c>
      <c r="H1828">
        <v>3</v>
      </c>
      <c r="I1828" t="s">
        <v>640</v>
      </c>
      <c r="J1828" t="s">
        <v>812</v>
      </c>
      <c r="K1828" t="s">
        <v>642</v>
      </c>
      <c r="L1828">
        <v>1308</v>
      </c>
      <c r="N1828">
        <v>1003</v>
      </c>
      <c r="O1828" t="s">
        <v>65</v>
      </c>
      <c r="P1828" t="s">
        <v>65</v>
      </c>
      <c r="Q1828">
        <v>100</v>
      </c>
      <c r="X1828">
        <v>0.68</v>
      </c>
      <c r="Y1828">
        <v>99.4</v>
      </c>
      <c r="Z1828">
        <v>0</v>
      </c>
      <c r="AA1828">
        <v>0</v>
      </c>
      <c r="AB1828">
        <v>0</v>
      </c>
      <c r="AC1828">
        <v>0</v>
      </c>
      <c r="AD1828">
        <v>1</v>
      </c>
      <c r="AE1828">
        <v>0</v>
      </c>
      <c r="AF1828" t="s">
        <v>3</v>
      </c>
      <c r="AG1828">
        <v>0.68</v>
      </c>
      <c r="AH1828">
        <v>2</v>
      </c>
      <c r="AI1828">
        <v>35870462</v>
      </c>
      <c r="AJ1828">
        <v>1880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</row>
    <row r="1829" spans="1:44">
      <c r="A1829">
        <f>ROW(Source!A1775)</f>
        <v>1775</v>
      </c>
      <c r="B1829">
        <v>35870485</v>
      </c>
      <c r="C1829">
        <v>35870472</v>
      </c>
      <c r="D1829">
        <v>18413230</v>
      </c>
      <c r="E1829">
        <v>1</v>
      </c>
      <c r="F1829">
        <v>1</v>
      </c>
      <c r="G1829">
        <v>1</v>
      </c>
      <c r="H1829">
        <v>1</v>
      </c>
      <c r="I1829" t="s">
        <v>587</v>
      </c>
      <c r="J1829" t="s">
        <v>3</v>
      </c>
      <c r="K1829" t="s">
        <v>588</v>
      </c>
      <c r="L1829">
        <v>1369</v>
      </c>
      <c r="N1829">
        <v>1013</v>
      </c>
      <c r="O1829" t="s">
        <v>561</v>
      </c>
      <c r="P1829" t="s">
        <v>561</v>
      </c>
      <c r="Q1829">
        <v>1</v>
      </c>
      <c r="X1829">
        <v>6.66</v>
      </c>
      <c r="Y1829">
        <v>0</v>
      </c>
      <c r="Z1829">
        <v>0</v>
      </c>
      <c r="AA1829">
        <v>0</v>
      </c>
      <c r="AB1829">
        <v>9.18</v>
      </c>
      <c r="AC1829">
        <v>0</v>
      </c>
      <c r="AD1829">
        <v>1</v>
      </c>
      <c r="AE1829">
        <v>1</v>
      </c>
      <c r="AF1829" t="s">
        <v>134</v>
      </c>
      <c r="AG1829">
        <v>7.6589999999999998</v>
      </c>
      <c r="AH1829">
        <v>2</v>
      </c>
      <c r="AI1829">
        <v>35870473</v>
      </c>
      <c r="AJ1829">
        <v>1882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</row>
    <row r="1830" spans="1:44">
      <c r="A1830">
        <f>ROW(Source!A1775)</f>
        <v>1775</v>
      </c>
      <c r="B1830">
        <v>35870486</v>
      </c>
      <c r="C1830">
        <v>35870472</v>
      </c>
      <c r="D1830">
        <v>29173472</v>
      </c>
      <c r="E1830">
        <v>1</v>
      </c>
      <c r="F1830">
        <v>1</v>
      </c>
      <c r="G1830">
        <v>1</v>
      </c>
      <c r="H1830">
        <v>2</v>
      </c>
      <c r="I1830" t="s">
        <v>624</v>
      </c>
      <c r="J1830" t="s">
        <v>625</v>
      </c>
      <c r="K1830" t="s">
        <v>626</v>
      </c>
      <c r="L1830">
        <v>1368</v>
      </c>
      <c r="N1830">
        <v>1011</v>
      </c>
      <c r="O1830" t="s">
        <v>567</v>
      </c>
      <c r="P1830" t="s">
        <v>567</v>
      </c>
      <c r="Q1830">
        <v>1</v>
      </c>
      <c r="X1830">
        <v>2.0099999999999998</v>
      </c>
      <c r="Y1830">
        <v>0</v>
      </c>
      <c r="Z1830">
        <v>3</v>
      </c>
      <c r="AA1830">
        <v>0</v>
      </c>
      <c r="AB1830">
        <v>0</v>
      </c>
      <c r="AC1830">
        <v>0</v>
      </c>
      <c r="AD1830">
        <v>1</v>
      </c>
      <c r="AE1830">
        <v>0</v>
      </c>
      <c r="AF1830" t="s">
        <v>133</v>
      </c>
      <c r="AG1830">
        <v>2.5124999999999997</v>
      </c>
      <c r="AH1830">
        <v>2</v>
      </c>
      <c r="AI1830">
        <v>35870474</v>
      </c>
      <c r="AJ1830">
        <v>1883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</row>
    <row r="1831" spans="1:44">
      <c r="A1831">
        <f>ROW(Source!A1775)</f>
        <v>1775</v>
      </c>
      <c r="B1831">
        <v>35870487</v>
      </c>
      <c r="C1831">
        <v>35870472</v>
      </c>
      <c r="D1831">
        <v>29174500</v>
      </c>
      <c r="E1831">
        <v>1</v>
      </c>
      <c r="F1831">
        <v>1</v>
      </c>
      <c r="G1831">
        <v>1</v>
      </c>
      <c r="H1831">
        <v>2</v>
      </c>
      <c r="I1831" t="s">
        <v>646</v>
      </c>
      <c r="J1831" t="s">
        <v>647</v>
      </c>
      <c r="K1831" t="s">
        <v>648</v>
      </c>
      <c r="L1831">
        <v>1368</v>
      </c>
      <c r="N1831">
        <v>1011</v>
      </c>
      <c r="O1831" t="s">
        <v>567</v>
      </c>
      <c r="P1831" t="s">
        <v>567</v>
      </c>
      <c r="Q1831">
        <v>1</v>
      </c>
      <c r="X1831">
        <v>1.33</v>
      </c>
      <c r="Y1831">
        <v>0</v>
      </c>
      <c r="Z1831">
        <v>1.95</v>
      </c>
      <c r="AA1831">
        <v>0</v>
      </c>
      <c r="AB1831">
        <v>0</v>
      </c>
      <c r="AC1831">
        <v>0</v>
      </c>
      <c r="AD1831">
        <v>1</v>
      </c>
      <c r="AE1831">
        <v>0</v>
      </c>
      <c r="AF1831" t="s">
        <v>133</v>
      </c>
      <c r="AG1831">
        <v>1.6625000000000001</v>
      </c>
      <c r="AH1831">
        <v>2</v>
      </c>
      <c r="AI1831">
        <v>35870475</v>
      </c>
      <c r="AJ1831">
        <v>1884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</row>
    <row r="1832" spans="1:44">
      <c r="A1832">
        <f>ROW(Source!A1775)</f>
        <v>1775</v>
      </c>
      <c r="B1832">
        <v>35870488</v>
      </c>
      <c r="C1832">
        <v>35870472</v>
      </c>
      <c r="D1832">
        <v>29174913</v>
      </c>
      <c r="E1832">
        <v>1</v>
      </c>
      <c r="F1832">
        <v>1</v>
      </c>
      <c r="G1832">
        <v>1</v>
      </c>
      <c r="H1832">
        <v>2</v>
      </c>
      <c r="I1832" t="s">
        <v>578</v>
      </c>
      <c r="J1832" t="s">
        <v>579</v>
      </c>
      <c r="K1832" t="s">
        <v>580</v>
      </c>
      <c r="L1832">
        <v>1368</v>
      </c>
      <c r="N1832">
        <v>1011</v>
      </c>
      <c r="O1832" t="s">
        <v>567</v>
      </c>
      <c r="P1832" t="s">
        <v>567</v>
      </c>
      <c r="Q1832">
        <v>1</v>
      </c>
      <c r="X1832">
        <v>0.03</v>
      </c>
      <c r="Y1832">
        <v>0</v>
      </c>
      <c r="Z1832">
        <v>87.17</v>
      </c>
      <c r="AA1832">
        <v>11.6</v>
      </c>
      <c r="AB1832">
        <v>0</v>
      </c>
      <c r="AC1832">
        <v>0</v>
      </c>
      <c r="AD1832">
        <v>1</v>
      </c>
      <c r="AE1832">
        <v>0</v>
      </c>
      <c r="AF1832" t="s">
        <v>133</v>
      </c>
      <c r="AG1832">
        <v>3.7499999999999999E-2</v>
      </c>
      <c r="AH1832">
        <v>2</v>
      </c>
      <c r="AI1832">
        <v>35870476</v>
      </c>
      <c r="AJ1832">
        <v>1885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</row>
    <row r="1833" spans="1:44">
      <c r="A1833">
        <f>ROW(Source!A1775)</f>
        <v>1775</v>
      </c>
      <c r="B1833">
        <v>35870489</v>
      </c>
      <c r="C1833">
        <v>35870472</v>
      </c>
      <c r="D1833">
        <v>29114471</v>
      </c>
      <c r="E1833">
        <v>1</v>
      </c>
      <c r="F1833">
        <v>1</v>
      </c>
      <c r="G1833">
        <v>1</v>
      </c>
      <c r="H1833">
        <v>3</v>
      </c>
      <c r="I1833" t="s">
        <v>649</v>
      </c>
      <c r="J1833" t="s">
        <v>650</v>
      </c>
      <c r="K1833" t="s">
        <v>651</v>
      </c>
      <c r="L1833">
        <v>1358</v>
      </c>
      <c r="N1833">
        <v>1010</v>
      </c>
      <c r="O1833" t="s">
        <v>652</v>
      </c>
      <c r="P1833" t="s">
        <v>652</v>
      </c>
      <c r="Q1833">
        <v>10</v>
      </c>
      <c r="X1833">
        <v>26.3</v>
      </c>
      <c r="Y1833">
        <v>1.6</v>
      </c>
      <c r="Z1833">
        <v>0</v>
      </c>
      <c r="AA1833">
        <v>0</v>
      </c>
      <c r="AB1833">
        <v>0</v>
      </c>
      <c r="AC1833">
        <v>0</v>
      </c>
      <c r="AD1833">
        <v>1</v>
      </c>
      <c r="AE1833">
        <v>0</v>
      </c>
      <c r="AF1833" t="s">
        <v>3</v>
      </c>
      <c r="AG1833">
        <v>26.3</v>
      </c>
      <c r="AH1833">
        <v>2</v>
      </c>
      <c r="AI1833">
        <v>35870477</v>
      </c>
      <c r="AJ1833">
        <v>1886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</row>
    <row r="1834" spans="1:44">
      <c r="A1834">
        <f>ROW(Source!A1775)</f>
        <v>1775</v>
      </c>
      <c r="B1834">
        <v>35870490</v>
      </c>
      <c r="C1834">
        <v>35870472</v>
      </c>
      <c r="D1834">
        <v>29114305</v>
      </c>
      <c r="E1834">
        <v>1</v>
      </c>
      <c r="F1834">
        <v>1</v>
      </c>
      <c r="G1834">
        <v>1</v>
      </c>
      <c r="H1834">
        <v>3</v>
      </c>
      <c r="I1834" t="s">
        <v>653</v>
      </c>
      <c r="J1834" t="s">
        <v>654</v>
      </c>
      <c r="K1834" t="s">
        <v>655</v>
      </c>
      <c r="L1834">
        <v>1354</v>
      </c>
      <c r="N1834">
        <v>1010</v>
      </c>
      <c r="O1834" t="s">
        <v>237</v>
      </c>
      <c r="P1834" t="s">
        <v>237</v>
      </c>
      <c r="Q1834">
        <v>1</v>
      </c>
      <c r="X1834">
        <v>263</v>
      </c>
      <c r="Y1834">
        <v>0.12</v>
      </c>
      <c r="Z1834">
        <v>0</v>
      </c>
      <c r="AA1834">
        <v>0</v>
      </c>
      <c r="AB1834">
        <v>0</v>
      </c>
      <c r="AC1834">
        <v>0</v>
      </c>
      <c r="AD1834">
        <v>1</v>
      </c>
      <c r="AE1834">
        <v>0</v>
      </c>
      <c r="AF1834" t="s">
        <v>3</v>
      </c>
      <c r="AG1834">
        <v>263</v>
      </c>
      <c r="AH1834">
        <v>2</v>
      </c>
      <c r="AI1834">
        <v>35870478</v>
      </c>
      <c r="AJ1834">
        <v>1887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</row>
    <row r="1835" spans="1:44">
      <c r="A1835">
        <f>ROW(Source!A1775)</f>
        <v>1775</v>
      </c>
      <c r="B1835">
        <v>35870491</v>
      </c>
      <c r="C1835">
        <v>35870472</v>
      </c>
      <c r="D1835">
        <v>29111012</v>
      </c>
      <c r="E1835">
        <v>1</v>
      </c>
      <c r="F1835">
        <v>1</v>
      </c>
      <c r="G1835">
        <v>1</v>
      </c>
      <c r="H1835">
        <v>3</v>
      </c>
      <c r="I1835" t="s">
        <v>656</v>
      </c>
      <c r="J1835" t="s">
        <v>657</v>
      </c>
      <c r="K1835" t="s">
        <v>658</v>
      </c>
      <c r="L1835">
        <v>1354</v>
      </c>
      <c r="N1835">
        <v>1010</v>
      </c>
      <c r="O1835" t="s">
        <v>237</v>
      </c>
      <c r="P1835" t="s">
        <v>237</v>
      </c>
      <c r="Q1835">
        <v>1</v>
      </c>
      <c r="X1835">
        <v>7</v>
      </c>
      <c r="Y1835">
        <v>1.29</v>
      </c>
      <c r="Z1835">
        <v>0</v>
      </c>
      <c r="AA1835">
        <v>0</v>
      </c>
      <c r="AB1835">
        <v>0</v>
      </c>
      <c r="AC1835">
        <v>0</v>
      </c>
      <c r="AD1835">
        <v>1</v>
      </c>
      <c r="AE1835">
        <v>0</v>
      </c>
      <c r="AF1835" t="s">
        <v>3</v>
      </c>
      <c r="AG1835">
        <v>7</v>
      </c>
      <c r="AH1835">
        <v>2</v>
      </c>
      <c r="AI1835">
        <v>35870479</v>
      </c>
      <c r="AJ1835">
        <v>1888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</row>
    <row r="1836" spans="1:44">
      <c r="A1836">
        <f>ROW(Source!A1775)</f>
        <v>1775</v>
      </c>
      <c r="B1836">
        <v>35870492</v>
      </c>
      <c r="C1836">
        <v>35870472</v>
      </c>
      <c r="D1836">
        <v>29111013</v>
      </c>
      <c r="E1836">
        <v>1</v>
      </c>
      <c r="F1836">
        <v>1</v>
      </c>
      <c r="G1836">
        <v>1</v>
      </c>
      <c r="H1836">
        <v>3</v>
      </c>
      <c r="I1836" t="s">
        <v>659</v>
      </c>
      <c r="J1836" t="s">
        <v>660</v>
      </c>
      <c r="K1836" t="s">
        <v>661</v>
      </c>
      <c r="L1836">
        <v>1354</v>
      </c>
      <c r="N1836">
        <v>1010</v>
      </c>
      <c r="O1836" t="s">
        <v>237</v>
      </c>
      <c r="P1836" t="s">
        <v>237</v>
      </c>
      <c r="Q1836">
        <v>1</v>
      </c>
      <c r="X1836">
        <v>7</v>
      </c>
      <c r="Y1836">
        <v>1.29</v>
      </c>
      <c r="Z1836">
        <v>0</v>
      </c>
      <c r="AA1836">
        <v>0</v>
      </c>
      <c r="AB1836">
        <v>0</v>
      </c>
      <c r="AC1836">
        <v>0</v>
      </c>
      <c r="AD1836">
        <v>1</v>
      </c>
      <c r="AE1836">
        <v>0</v>
      </c>
      <c r="AF1836" t="s">
        <v>3</v>
      </c>
      <c r="AG1836">
        <v>7</v>
      </c>
      <c r="AH1836">
        <v>2</v>
      </c>
      <c r="AI1836">
        <v>35870480</v>
      </c>
      <c r="AJ1836">
        <v>1889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</row>
    <row r="1837" spans="1:44">
      <c r="A1837">
        <f>ROW(Source!A1775)</f>
        <v>1775</v>
      </c>
      <c r="B1837">
        <v>35870493</v>
      </c>
      <c r="C1837">
        <v>35870472</v>
      </c>
      <c r="D1837">
        <v>29111016</v>
      </c>
      <c r="E1837">
        <v>1</v>
      </c>
      <c r="F1837">
        <v>1</v>
      </c>
      <c r="G1837">
        <v>1</v>
      </c>
      <c r="H1837">
        <v>3</v>
      </c>
      <c r="I1837" t="s">
        <v>662</v>
      </c>
      <c r="J1837" t="s">
        <v>663</v>
      </c>
      <c r="K1837" t="s">
        <v>664</v>
      </c>
      <c r="L1837">
        <v>1354</v>
      </c>
      <c r="N1837">
        <v>1010</v>
      </c>
      <c r="O1837" t="s">
        <v>237</v>
      </c>
      <c r="P1837" t="s">
        <v>237</v>
      </c>
      <c r="Q1837">
        <v>1</v>
      </c>
      <c r="X1837">
        <v>40</v>
      </c>
      <c r="Y1837">
        <v>1.29</v>
      </c>
      <c r="Z1837">
        <v>0</v>
      </c>
      <c r="AA1837">
        <v>0</v>
      </c>
      <c r="AB1837">
        <v>0</v>
      </c>
      <c r="AC1837">
        <v>0</v>
      </c>
      <c r="AD1837">
        <v>1</v>
      </c>
      <c r="AE1837">
        <v>0</v>
      </c>
      <c r="AF1837" t="s">
        <v>3</v>
      </c>
      <c r="AG1837">
        <v>40</v>
      </c>
      <c r="AH1837">
        <v>2</v>
      </c>
      <c r="AI1837">
        <v>35870481</v>
      </c>
      <c r="AJ1837">
        <v>1890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</row>
    <row r="1838" spans="1:44">
      <c r="A1838">
        <f>ROW(Source!A1775)</f>
        <v>1775</v>
      </c>
      <c r="B1838">
        <v>35870494</v>
      </c>
      <c r="C1838">
        <v>35870472</v>
      </c>
      <c r="D1838">
        <v>29111019</v>
      </c>
      <c r="E1838">
        <v>1</v>
      </c>
      <c r="F1838">
        <v>1</v>
      </c>
      <c r="G1838">
        <v>1</v>
      </c>
      <c r="H1838">
        <v>3</v>
      </c>
      <c r="I1838" t="s">
        <v>665</v>
      </c>
      <c r="J1838" t="s">
        <v>666</v>
      </c>
      <c r="K1838" t="s">
        <v>667</v>
      </c>
      <c r="L1838">
        <v>1354</v>
      </c>
      <c r="N1838">
        <v>1010</v>
      </c>
      <c r="O1838" t="s">
        <v>237</v>
      </c>
      <c r="P1838" t="s">
        <v>237</v>
      </c>
      <c r="Q1838">
        <v>1</v>
      </c>
      <c r="X1838">
        <v>8</v>
      </c>
      <c r="Y1838">
        <v>0.63</v>
      </c>
      <c r="Z1838">
        <v>0</v>
      </c>
      <c r="AA1838">
        <v>0</v>
      </c>
      <c r="AB1838">
        <v>0</v>
      </c>
      <c r="AC1838">
        <v>0</v>
      </c>
      <c r="AD1838">
        <v>1</v>
      </c>
      <c r="AE1838">
        <v>0</v>
      </c>
      <c r="AF1838" t="s">
        <v>3</v>
      </c>
      <c r="AG1838">
        <v>8</v>
      </c>
      <c r="AH1838">
        <v>2</v>
      </c>
      <c r="AI1838">
        <v>35870482</v>
      </c>
      <c r="AJ1838">
        <v>1891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</row>
    <row r="1839" spans="1:44">
      <c r="A1839">
        <f>ROW(Source!A1775)</f>
        <v>1775</v>
      </c>
      <c r="B1839">
        <v>35870495</v>
      </c>
      <c r="C1839">
        <v>35870472</v>
      </c>
      <c r="D1839">
        <v>29111018</v>
      </c>
      <c r="E1839">
        <v>1</v>
      </c>
      <c r="F1839">
        <v>1</v>
      </c>
      <c r="G1839">
        <v>1</v>
      </c>
      <c r="H1839">
        <v>3</v>
      </c>
      <c r="I1839" t="s">
        <v>668</v>
      </c>
      <c r="J1839" t="s">
        <v>669</v>
      </c>
      <c r="K1839" t="s">
        <v>670</v>
      </c>
      <c r="L1839">
        <v>1354</v>
      </c>
      <c r="N1839">
        <v>1010</v>
      </c>
      <c r="O1839" t="s">
        <v>237</v>
      </c>
      <c r="P1839" t="s">
        <v>237</v>
      </c>
      <c r="Q1839">
        <v>1</v>
      </c>
      <c r="X1839">
        <v>8</v>
      </c>
      <c r="Y1839">
        <v>0.63</v>
      </c>
      <c r="Z1839">
        <v>0</v>
      </c>
      <c r="AA1839">
        <v>0</v>
      </c>
      <c r="AB1839">
        <v>0</v>
      </c>
      <c r="AC1839">
        <v>0</v>
      </c>
      <c r="AD1839">
        <v>1</v>
      </c>
      <c r="AE1839">
        <v>0</v>
      </c>
      <c r="AF1839" t="s">
        <v>3</v>
      </c>
      <c r="AG1839">
        <v>8</v>
      </c>
      <c r="AH1839">
        <v>2</v>
      </c>
      <c r="AI1839">
        <v>35870483</v>
      </c>
      <c r="AJ1839">
        <v>1892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</row>
    <row r="1840" spans="1:44">
      <c r="A1840">
        <f>ROW(Source!A1775)</f>
        <v>1775</v>
      </c>
      <c r="B1840">
        <v>35870496</v>
      </c>
      <c r="C1840">
        <v>35870472</v>
      </c>
      <c r="D1840">
        <v>29110997</v>
      </c>
      <c r="E1840">
        <v>1</v>
      </c>
      <c r="F1840">
        <v>1</v>
      </c>
      <c r="G1840">
        <v>1</v>
      </c>
      <c r="H1840">
        <v>3</v>
      </c>
      <c r="I1840" t="s">
        <v>671</v>
      </c>
      <c r="J1840" t="s">
        <v>672</v>
      </c>
      <c r="K1840" t="s">
        <v>673</v>
      </c>
      <c r="L1840">
        <v>1301</v>
      </c>
      <c r="N1840">
        <v>1003</v>
      </c>
      <c r="O1840" t="s">
        <v>142</v>
      </c>
      <c r="P1840" t="s">
        <v>142</v>
      </c>
      <c r="Q1840">
        <v>1</v>
      </c>
      <c r="X1840">
        <v>101</v>
      </c>
      <c r="Y1840">
        <v>12.3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0</v>
      </c>
      <c r="AF1840" t="s">
        <v>3</v>
      </c>
      <c r="AG1840">
        <v>101</v>
      </c>
      <c r="AH1840">
        <v>2</v>
      </c>
      <c r="AI1840">
        <v>35870484</v>
      </c>
      <c r="AJ1840">
        <v>1893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</row>
    <row r="1841" spans="1:44">
      <c r="A1841">
        <f>ROW(Source!A1776)</f>
        <v>1776</v>
      </c>
      <c r="B1841">
        <v>35870517</v>
      </c>
      <c r="C1841">
        <v>35870497</v>
      </c>
      <c r="D1841">
        <v>18409850</v>
      </c>
      <c r="E1841">
        <v>1</v>
      </c>
      <c r="F1841">
        <v>1</v>
      </c>
      <c r="G1841">
        <v>1</v>
      </c>
      <c r="H1841">
        <v>1</v>
      </c>
      <c r="I1841" t="s">
        <v>674</v>
      </c>
      <c r="J1841" t="s">
        <v>3</v>
      </c>
      <c r="K1841" t="s">
        <v>675</v>
      </c>
      <c r="L1841">
        <v>1369</v>
      </c>
      <c r="N1841">
        <v>1013</v>
      </c>
      <c r="O1841" t="s">
        <v>561</v>
      </c>
      <c r="P1841" t="s">
        <v>561</v>
      </c>
      <c r="Q1841">
        <v>1</v>
      </c>
      <c r="X1841">
        <v>89</v>
      </c>
      <c r="Y1841">
        <v>0</v>
      </c>
      <c r="Z1841">
        <v>0</v>
      </c>
      <c r="AA1841">
        <v>0</v>
      </c>
      <c r="AB1841">
        <v>9.07</v>
      </c>
      <c r="AC1841">
        <v>0</v>
      </c>
      <c r="AD1841">
        <v>1</v>
      </c>
      <c r="AE1841">
        <v>1</v>
      </c>
      <c r="AF1841" t="s">
        <v>134</v>
      </c>
      <c r="AG1841">
        <v>102.35</v>
      </c>
      <c r="AH1841">
        <v>2</v>
      </c>
      <c r="AI1841">
        <v>35870498</v>
      </c>
      <c r="AJ1841">
        <v>1894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</row>
    <row r="1842" spans="1:44">
      <c r="A1842">
        <f>ROW(Source!A1776)</f>
        <v>1776</v>
      </c>
      <c r="B1842">
        <v>35870518</v>
      </c>
      <c r="C1842">
        <v>35870497</v>
      </c>
      <c r="D1842">
        <v>29173472</v>
      </c>
      <c r="E1842">
        <v>1</v>
      </c>
      <c r="F1842">
        <v>1</v>
      </c>
      <c r="G1842">
        <v>1</v>
      </c>
      <c r="H1842">
        <v>2</v>
      </c>
      <c r="I1842" t="s">
        <v>624</v>
      </c>
      <c r="J1842" t="s">
        <v>625</v>
      </c>
      <c r="K1842" t="s">
        <v>626</v>
      </c>
      <c r="L1842">
        <v>1368</v>
      </c>
      <c r="N1842">
        <v>1011</v>
      </c>
      <c r="O1842" t="s">
        <v>567</v>
      </c>
      <c r="P1842" t="s">
        <v>567</v>
      </c>
      <c r="Q1842">
        <v>1</v>
      </c>
      <c r="X1842">
        <v>2.16</v>
      </c>
      <c r="Y1842">
        <v>0</v>
      </c>
      <c r="Z1842">
        <v>3</v>
      </c>
      <c r="AA1842">
        <v>0</v>
      </c>
      <c r="AB1842">
        <v>0</v>
      </c>
      <c r="AC1842">
        <v>0</v>
      </c>
      <c r="AD1842">
        <v>1</v>
      </c>
      <c r="AE1842">
        <v>0</v>
      </c>
      <c r="AF1842" t="s">
        <v>133</v>
      </c>
      <c r="AG1842">
        <v>2.7</v>
      </c>
      <c r="AH1842">
        <v>2</v>
      </c>
      <c r="AI1842">
        <v>35870499</v>
      </c>
      <c r="AJ1842">
        <v>1895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</row>
    <row r="1843" spans="1:44">
      <c r="A1843">
        <f>ROW(Source!A1776)</f>
        <v>1776</v>
      </c>
      <c r="B1843">
        <v>35870519</v>
      </c>
      <c r="C1843">
        <v>35870497</v>
      </c>
      <c r="D1843">
        <v>29174538</v>
      </c>
      <c r="E1843">
        <v>1</v>
      </c>
      <c r="F1843">
        <v>1</v>
      </c>
      <c r="G1843">
        <v>1</v>
      </c>
      <c r="H1843">
        <v>2</v>
      </c>
      <c r="I1843" t="s">
        <v>676</v>
      </c>
      <c r="J1843" t="s">
        <v>677</v>
      </c>
      <c r="K1843" t="s">
        <v>678</v>
      </c>
      <c r="L1843">
        <v>1368</v>
      </c>
      <c r="N1843">
        <v>1011</v>
      </c>
      <c r="O1843" t="s">
        <v>567</v>
      </c>
      <c r="P1843" t="s">
        <v>567</v>
      </c>
      <c r="Q1843">
        <v>1</v>
      </c>
      <c r="X1843">
        <v>0.47</v>
      </c>
      <c r="Y1843">
        <v>0</v>
      </c>
      <c r="Z1843">
        <v>33.590000000000003</v>
      </c>
      <c r="AA1843">
        <v>0</v>
      </c>
      <c r="AB1843">
        <v>0</v>
      </c>
      <c r="AC1843">
        <v>0</v>
      </c>
      <c r="AD1843">
        <v>1</v>
      </c>
      <c r="AE1843">
        <v>0</v>
      </c>
      <c r="AF1843" t="s">
        <v>133</v>
      </c>
      <c r="AG1843">
        <v>0.58749999999999991</v>
      </c>
      <c r="AH1843">
        <v>2</v>
      </c>
      <c r="AI1843">
        <v>35870500</v>
      </c>
      <c r="AJ1843">
        <v>1896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</row>
    <row r="1844" spans="1:44">
      <c r="A1844">
        <f>ROW(Source!A1776)</f>
        <v>1776</v>
      </c>
      <c r="B1844">
        <v>35870520</v>
      </c>
      <c r="C1844">
        <v>35870497</v>
      </c>
      <c r="D1844">
        <v>29174580</v>
      </c>
      <c r="E1844">
        <v>1</v>
      </c>
      <c r="F1844">
        <v>1</v>
      </c>
      <c r="G1844">
        <v>1</v>
      </c>
      <c r="H1844">
        <v>2</v>
      </c>
      <c r="I1844" t="s">
        <v>679</v>
      </c>
      <c r="J1844" t="s">
        <v>680</v>
      </c>
      <c r="K1844" t="s">
        <v>681</v>
      </c>
      <c r="L1844">
        <v>1368</v>
      </c>
      <c r="N1844">
        <v>1011</v>
      </c>
      <c r="O1844" t="s">
        <v>567</v>
      </c>
      <c r="P1844" t="s">
        <v>567</v>
      </c>
      <c r="Q1844">
        <v>1</v>
      </c>
      <c r="X1844">
        <v>0.53</v>
      </c>
      <c r="Y1844">
        <v>0</v>
      </c>
      <c r="Z1844">
        <v>2.08</v>
      </c>
      <c r="AA1844">
        <v>0</v>
      </c>
      <c r="AB1844">
        <v>0</v>
      </c>
      <c r="AC1844">
        <v>0</v>
      </c>
      <c r="AD1844">
        <v>1</v>
      </c>
      <c r="AE1844">
        <v>0</v>
      </c>
      <c r="AF1844" t="s">
        <v>133</v>
      </c>
      <c r="AG1844">
        <v>0.66250000000000009</v>
      </c>
      <c r="AH1844">
        <v>2</v>
      </c>
      <c r="AI1844">
        <v>35870501</v>
      </c>
      <c r="AJ1844">
        <v>1897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</row>
    <row r="1845" spans="1:44">
      <c r="A1845">
        <f>ROW(Source!A1776)</f>
        <v>1776</v>
      </c>
      <c r="B1845">
        <v>35870521</v>
      </c>
      <c r="C1845">
        <v>35870497</v>
      </c>
      <c r="D1845">
        <v>29108656</v>
      </c>
      <c r="E1845">
        <v>1</v>
      </c>
      <c r="F1845">
        <v>1</v>
      </c>
      <c r="G1845">
        <v>1</v>
      </c>
      <c r="H1845">
        <v>3</v>
      </c>
      <c r="I1845" t="s">
        <v>682</v>
      </c>
      <c r="J1845" t="s">
        <v>683</v>
      </c>
      <c r="K1845" t="s">
        <v>684</v>
      </c>
      <c r="L1845">
        <v>1354</v>
      </c>
      <c r="N1845">
        <v>1010</v>
      </c>
      <c r="O1845" t="s">
        <v>237</v>
      </c>
      <c r="P1845" t="s">
        <v>237</v>
      </c>
      <c r="Q1845">
        <v>1</v>
      </c>
      <c r="X1845">
        <v>7</v>
      </c>
      <c r="Y1845">
        <v>13.87</v>
      </c>
      <c r="Z1845">
        <v>0</v>
      </c>
      <c r="AA1845">
        <v>0</v>
      </c>
      <c r="AB1845">
        <v>0</v>
      </c>
      <c r="AC1845">
        <v>0</v>
      </c>
      <c r="AD1845">
        <v>1</v>
      </c>
      <c r="AE1845">
        <v>0</v>
      </c>
      <c r="AF1845" t="s">
        <v>3</v>
      </c>
      <c r="AG1845">
        <v>7</v>
      </c>
      <c r="AH1845">
        <v>2</v>
      </c>
      <c r="AI1845">
        <v>35870502</v>
      </c>
      <c r="AJ1845">
        <v>1898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</row>
    <row r="1846" spans="1:44">
      <c r="A1846">
        <f>ROW(Source!A1776)</f>
        <v>1776</v>
      </c>
      <c r="B1846">
        <v>35870522</v>
      </c>
      <c r="C1846">
        <v>35870497</v>
      </c>
      <c r="D1846">
        <v>29109354</v>
      </c>
      <c r="E1846">
        <v>1</v>
      </c>
      <c r="F1846">
        <v>1</v>
      </c>
      <c r="G1846">
        <v>1</v>
      </c>
      <c r="H1846">
        <v>3</v>
      </c>
      <c r="I1846" t="s">
        <v>685</v>
      </c>
      <c r="J1846" t="s">
        <v>686</v>
      </c>
      <c r="K1846" t="s">
        <v>687</v>
      </c>
      <c r="L1846">
        <v>1346</v>
      </c>
      <c r="N1846">
        <v>1009</v>
      </c>
      <c r="O1846" t="s">
        <v>160</v>
      </c>
      <c r="P1846" t="s">
        <v>160</v>
      </c>
      <c r="Q1846">
        <v>1</v>
      </c>
      <c r="X1846">
        <v>10</v>
      </c>
      <c r="Y1846">
        <v>46.72</v>
      </c>
      <c r="Z1846">
        <v>0</v>
      </c>
      <c r="AA1846">
        <v>0</v>
      </c>
      <c r="AB1846">
        <v>0</v>
      </c>
      <c r="AC1846">
        <v>0</v>
      </c>
      <c r="AD1846">
        <v>1</v>
      </c>
      <c r="AE1846">
        <v>0</v>
      </c>
      <c r="AF1846" t="s">
        <v>3</v>
      </c>
      <c r="AG1846">
        <v>10</v>
      </c>
      <c r="AH1846">
        <v>2</v>
      </c>
      <c r="AI1846">
        <v>35870503</v>
      </c>
      <c r="AJ1846">
        <v>1899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</row>
    <row r="1847" spans="1:44">
      <c r="A1847">
        <f>ROW(Source!A1776)</f>
        <v>1776</v>
      </c>
      <c r="B1847">
        <v>35870523</v>
      </c>
      <c r="C1847">
        <v>35870497</v>
      </c>
      <c r="D1847">
        <v>29109414</v>
      </c>
      <c r="E1847">
        <v>1</v>
      </c>
      <c r="F1847">
        <v>1</v>
      </c>
      <c r="G1847">
        <v>1</v>
      </c>
      <c r="H1847">
        <v>3</v>
      </c>
      <c r="I1847" t="s">
        <v>688</v>
      </c>
      <c r="J1847" t="s">
        <v>689</v>
      </c>
      <c r="K1847" t="s">
        <v>690</v>
      </c>
      <c r="L1847">
        <v>1346</v>
      </c>
      <c r="N1847">
        <v>1009</v>
      </c>
      <c r="O1847" t="s">
        <v>160</v>
      </c>
      <c r="P1847" t="s">
        <v>160</v>
      </c>
      <c r="Q1847">
        <v>1</v>
      </c>
      <c r="X1847">
        <v>119</v>
      </c>
      <c r="Y1847">
        <v>1.58</v>
      </c>
      <c r="Z1847">
        <v>0</v>
      </c>
      <c r="AA1847">
        <v>0</v>
      </c>
      <c r="AB1847">
        <v>0</v>
      </c>
      <c r="AC1847">
        <v>0</v>
      </c>
      <c r="AD1847">
        <v>1</v>
      </c>
      <c r="AE1847">
        <v>0</v>
      </c>
      <c r="AF1847" t="s">
        <v>3</v>
      </c>
      <c r="AG1847">
        <v>119</v>
      </c>
      <c r="AH1847">
        <v>2</v>
      </c>
      <c r="AI1847">
        <v>35870504</v>
      </c>
      <c r="AJ1847">
        <v>1900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</row>
    <row r="1848" spans="1:44">
      <c r="A1848">
        <f>ROW(Source!A1776)</f>
        <v>1776</v>
      </c>
      <c r="B1848">
        <v>35870524</v>
      </c>
      <c r="C1848">
        <v>35870497</v>
      </c>
      <c r="D1848">
        <v>29109781</v>
      </c>
      <c r="E1848">
        <v>1</v>
      </c>
      <c r="F1848">
        <v>1</v>
      </c>
      <c r="G1848">
        <v>1</v>
      </c>
      <c r="H1848">
        <v>3</v>
      </c>
      <c r="I1848" t="s">
        <v>691</v>
      </c>
      <c r="J1848" t="s">
        <v>692</v>
      </c>
      <c r="K1848" t="s">
        <v>693</v>
      </c>
      <c r="L1848">
        <v>1346</v>
      </c>
      <c r="N1848">
        <v>1009</v>
      </c>
      <c r="O1848" t="s">
        <v>160</v>
      </c>
      <c r="P1848" t="s">
        <v>160</v>
      </c>
      <c r="Q1848">
        <v>1</v>
      </c>
      <c r="X1848">
        <v>9</v>
      </c>
      <c r="Y1848">
        <v>11.12</v>
      </c>
      <c r="Z1848">
        <v>0</v>
      </c>
      <c r="AA1848">
        <v>0</v>
      </c>
      <c r="AB1848">
        <v>0</v>
      </c>
      <c r="AC1848">
        <v>0</v>
      </c>
      <c r="AD1848">
        <v>1</v>
      </c>
      <c r="AE1848">
        <v>0</v>
      </c>
      <c r="AF1848" t="s">
        <v>3</v>
      </c>
      <c r="AG1848">
        <v>9</v>
      </c>
      <c r="AH1848">
        <v>2</v>
      </c>
      <c r="AI1848">
        <v>35870505</v>
      </c>
      <c r="AJ1848">
        <v>1901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</row>
    <row r="1849" spans="1:44">
      <c r="A1849">
        <f>ROW(Source!A1776)</f>
        <v>1776</v>
      </c>
      <c r="B1849">
        <v>35870525</v>
      </c>
      <c r="C1849">
        <v>35870497</v>
      </c>
      <c r="D1849">
        <v>29109782</v>
      </c>
      <c r="E1849">
        <v>1</v>
      </c>
      <c r="F1849">
        <v>1</v>
      </c>
      <c r="G1849">
        <v>1</v>
      </c>
      <c r="H1849">
        <v>3</v>
      </c>
      <c r="I1849" t="s">
        <v>694</v>
      </c>
      <c r="J1849" t="s">
        <v>695</v>
      </c>
      <c r="K1849" t="s">
        <v>696</v>
      </c>
      <c r="L1849">
        <v>1346</v>
      </c>
      <c r="N1849">
        <v>1009</v>
      </c>
      <c r="O1849" t="s">
        <v>160</v>
      </c>
      <c r="P1849" t="s">
        <v>160</v>
      </c>
      <c r="Q1849">
        <v>1</v>
      </c>
      <c r="X1849">
        <v>85</v>
      </c>
      <c r="Y1849">
        <v>4.3600000000000003</v>
      </c>
      <c r="Z1849">
        <v>0</v>
      </c>
      <c r="AA1849">
        <v>0</v>
      </c>
      <c r="AB1849">
        <v>0</v>
      </c>
      <c r="AC1849">
        <v>0</v>
      </c>
      <c r="AD1849">
        <v>1</v>
      </c>
      <c r="AE1849">
        <v>0</v>
      </c>
      <c r="AF1849" t="s">
        <v>3</v>
      </c>
      <c r="AG1849">
        <v>85</v>
      </c>
      <c r="AH1849">
        <v>2</v>
      </c>
      <c r="AI1849">
        <v>35870506</v>
      </c>
      <c r="AJ1849">
        <v>1902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</row>
    <row r="1850" spans="1:44">
      <c r="A1850">
        <f>ROW(Source!A1776)</f>
        <v>1776</v>
      </c>
      <c r="B1850">
        <v>35870526</v>
      </c>
      <c r="C1850">
        <v>35870497</v>
      </c>
      <c r="D1850">
        <v>29110699</v>
      </c>
      <c r="E1850">
        <v>1</v>
      </c>
      <c r="F1850">
        <v>1</v>
      </c>
      <c r="G1850">
        <v>1</v>
      </c>
      <c r="H1850">
        <v>3</v>
      </c>
      <c r="I1850" t="s">
        <v>697</v>
      </c>
      <c r="J1850" t="s">
        <v>698</v>
      </c>
      <c r="K1850" t="s">
        <v>699</v>
      </c>
      <c r="L1850">
        <v>1301</v>
      </c>
      <c r="N1850">
        <v>1003</v>
      </c>
      <c r="O1850" t="s">
        <v>142</v>
      </c>
      <c r="P1850" t="s">
        <v>142</v>
      </c>
      <c r="Q1850">
        <v>1</v>
      </c>
      <c r="X1850">
        <v>120</v>
      </c>
      <c r="Y1850">
        <v>0.17</v>
      </c>
      <c r="Z1850">
        <v>0</v>
      </c>
      <c r="AA1850">
        <v>0</v>
      </c>
      <c r="AB1850">
        <v>0</v>
      </c>
      <c r="AC1850">
        <v>0</v>
      </c>
      <c r="AD1850">
        <v>1</v>
      </c>
      <c r="AE1850">
        <v>0</v>
      </c>
      <c r="AF1850" t="s">
        <v>3</v>
      </c>
      <c r="AG1850">
        <v>120</v>
      </c>
      <c r="AH1850">
        <v>2</v>
      </c>
      <c r="AI1850">
        <v>35870507</v>
      </c>
      <c r="AJ1850">
        <v>1903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</row>
    <row r="1851" spans="1:44">
      <c r="A1851">
        <f>ROW(Source!A1776)</f>
        <v>1776</v>
      </c>
      <c r="B1851">
        <v>35870527</v>
      </c>
      <c r="C1851">
        <v>35870497</v>
      </c>
      <c r="D1851">
        <v>29110797</v>
      </c>
      <c r="E1851">
        <v>1</v>
      </c>
      <c r="F1851">
        <v>1</v>
      </c>
      <c r="G1851">
        <v>1</v>
      </c>
      <c r="H1851">
        <v>3</v>
      </c>
      <c r="I1851" t="s">
        <v>700</v>
      </c>
      <c r="J1851" t="s">
        <v>701</v>
      </c>
      <c r="K1851" t="s">
        <v>702</v>
      </c>
      <c r="L1851">
        <v>1301</v>
      </c>
      <c r="N1851">
        <v>1003</v>
      </c>
      <c r="O1851" t="s">
        <v>142</v>
      </c>
      <c r="P1851" t="s">
        <v>142</v>
      </c>
      <c r="Q1851">
        <v>1</v>
      </c>
      <c r="X1851">
        <v>82</v>
      </c>
      <c r="Y1851">
        <v>1.74</v>
      </c>
      <c r="Z1851">
        <v>0</v>
      </c>
      <c r="AA1851">
        <v>0</v>
      </c>
      <c r="AB1851">
        <v>0</v>
      </c>
      <c r="AC1851">
        <v>0</v>
      </c>
      <c r="AD1851">
        <v>1</v>
      </c>
      <c r="AE1851">
        <v>0</v>
      </c>
      <c r="AF1851" t="s">
        <v>3</v>
      </c>
      <c r="AG1851">
        <v>82</v>
      </c>
      <c r="AH1851">
        <v>2</v>
      </c>
      <c r="AI1851">
        <v>35870508</v>
      </c>
      <c r="AJ1851">
        <v>1904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</row>
    <row r="1852" spans="1:44">
      <c r="A1852">
        <f>ROW(Source!A1776)</f>
        <v>1776</v>
      </c>
      <c r="B1852">
        <v>35870528</v>
      </c>
      <c r="C1852">
        <v>35870497</v>
      </c>
      <c r="D1852">
        <v>29110815</v>
      </c>
      <c r="E1852">
        <v>1</v>
      </c>
      <c r="F1852">
        <v>1</v>
      </c>
      <c r="G1852">
        <v>1</v>
      </c>
      <c r="H1852">
        <v>3</v>
      </c>
      <c r="I1852" t="s">
        <v>703</v>
      </c>
      <c r="J1852" t="s">
        <v>704</v>
      </c>
      <c r="K1852" t="s">
        <v>705</v>
      </c>
      <c r="L1852">
        <v>1301</v>
      </c>
      <c r="N1852">
        <v>1003</v>
      </c>
      <c r="O1852" t="s">
        <v>142</v>
      </c>
      <c r="P1852" t="s">
        <v>142</v>
      </c>
      <c r="Q1852">
        <v>1</v>
      </c>
      <c r="X1852">
        <v>116</v>
      </c>
      <c r="Y1852">
        <v>0.85</v>
      </c>
      <c r="Z1852">
        <v>0</v>
      </c>
      <c r="AA1852">
        <v>0</v>
      </c>
      <c r="AB1852">
        <v>0</v>
      </c>
      <c r="AC1852">
        <v>0</v>
      </c>
      <c r="AD1852">
        <v>1</v>
      </c>
      <c r="AE1852">
        <v>0</v>
      </c>
      <c r="AF1852" t="s">
        <v>3</v>
      </c>
      <c r="AG1852">
        <v>116</v>
      </c>
      <c r="AH1852">
        <v>2</v>
      </c>
      <c r="AI1852">
        <v>35870509</v>
      </c>
      <c r="AJ1852">
        <v>1905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</row>
    <row r="1853" spans="1:44">
      <c r="A1853">
        <f>ROW(Source!A1776)</f>
        <v>1776</v>
      </c>
      <c r="B1853">
        <v>35870529</v>
      </c>
      <c r="C1853">
        <v>35870497</v>
      </c>
      <c r="D1853">
        <v>29111455</v>
      </c>
      <c r="E1853">
        <v>1</v>
      </c>
      <c r="F1853">
        <v>1</v>
      </c>
      <c r="G1853">
        <v>1</v>
      </c>
      <c r="H1853">
        <v>3</v>
      </c>
      <c r="I1853" t="s">
        <v>706</v>
      </c>
      <c r="J1853" t="s">
        <v>707</v>
      </c>
      <c r="K1853" t="s">
        <v>708</v>
      </c>
      <c r="L1853">
        <v>1327</v>
      </c>
      <c r="N1853">
        <v>1005</v>
      </c>
      <c r="O1853" t="s">
        <v>155</v>
      </c>
      <c r="P1853" t="s">
        <v>155</v>
      </c>
      <c r="Q1853">
        <v>1</v>
      </c>
      <c r="X1853">
        <v>212</v>
      </c>
      <c r="Y1853">
        <v>15.06</v>
      </c>
      <c r="Z1853">
        <v>0</v>
      </c>
      <c r="AA1853">
        <v>0</v>
      </c>
      <c r="AB1853">
        <v>0</v>
      </c>
      <c r="AC1853">
        <v>0</v>
      </c>
      <c r="AD1853">
        <v>1</v>
      </c>
      <c r="AE1853">
        <v>0</v>
      </c>
      <c r="AF1853" t="s">
        <v>3</v>
      </c>
      <c r="AG1853">
        <v>212</v>
      </c>
      <c r="AH1853">
        <v>2</v>
      </c>
      <c r="AI1853">
        <v>35870510</v>
      </c>
      <c r="AJ1853">
        <v>1906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</row>
    <row r="1854" spans="1:44">
      <c r="A1854">
        <f>ROW(Source!A1776)</f>
        <v>1776</v>
      </c>
      <c r="B1854">
        <v>35870530</v>
      </c>
      <c r="C1854">
        <v>35870497</v>
      </c>
      <c r="D1854">
        <v>29114733</v>
      </c>
      <c r="E1854">
        <v>1</v>
      </c>
      <c r="F1854">
        <v>1</v>
      </c>
      <c r="G1854">
        <v>1</v>
      </c>
      <c r="H1854">
        <v>3</v>
      </c>
      <c r="I1854" t="s">
        <v>709</v>
      </c>
      <c r="J1854" t="s">
        <v>710</v>
      </c>
      <c r="K1854" t="s">
        <v>711</v>
      </c>
      <c r="L1854">
        <v>1354</v>
      </c>
      <c r="N1854">
        <v>1010</v>
      </c>
      <c r="O1854" t="s">
        <v>237</v>
      </c>
      <c r="P1854" t="s">
        <v>237</v>
      </c>
      <c r="Q1854">
        <v>1</v>
      </c>
      <c r="X1854">
        <v>735</v>
      </c>
      <c r="Y1854">
        <v>0.02</v>
      </c>
      <c r="Z1854">
        <v>0</v>
      </c>
      <c r="AA1854">
        <v>0</v>
      </c>
      <c r="AB1854">
        <v>0</v>
      </c>
      <c r="AC1854">
        <v>0</v>
      </c>
      <c r="AD1854">
        <v>1</v>
      </c>
      <c r="AE1854">
        <v>0</v>
      </c>
      <c r="AF1854" t="s">
        <v>3</v>
      </c>
      <c r="AG1854">
        <v>735</v>
      </c>
      <c r="AH1854">
        <v>2</v>
      </c>
      <c r="AI1854">
        <v>35870511</v>
      </c>
      <c r="AJ1854">
        <v>1907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</row>
    <row r="1855" spans="1:44">
      <c r="A1855">
        <f>ROW(Source!A1776)</f>
        <v>1776</v>
      </c>
      <c r="B1855">
        <v>35870531</v>
      </c>
      <c r="C1855">
        <v>35870497</v>
      </c>
      <c r="D1855">
        <v>29114734</v>
      </c>
      <c r="E1855">
        <v>1</v>
      </c>
      <c r="F1855">
        <v>1</v>
      </c>
      <c r="G1855">
        <v>1</v>
      </c>
      <c r="H1855">
        <v>3</v>
      </c>
      <c r="I1855" t="s">
        <v>712</v>
      </c>
      <c r="J1855" t="s">
        <v>713</v>
      </c>
      <c r="K1855" t="s">
        <v>714</v>
      </c>
      <c r="L1855">
        <v>1354</v>
      </c>
      <c r="N1855">
        <v>1010</v>
      </c>
      <c r="O1855" t="s">
        <v>237</v>
      </c>
      <c r="P1855" t="s">
        <v>237</v>
      </c>
      <c r="Q1855">
        <v>1</v>
      </c>
      <c r="X1855">
        <v>1855</v>
      </c>
      <c r="Y1855">
        <v>0.03</v>
      </c>
      <c r="Z1855">
        <v>0</v>
      </c>
      <c r="AA1855">
        <v>0</v>
      </c>
      <c r="AB1855">
        <v>0</v>
      </c>
      <c r="AC1855">
        <v>0</v>
      </c>
      <c r="AD1855">
        <v>1</v>
      </c>
      <c r="AE1855">
        <v>0</v>
      </c>
      <c r="AF1855" t="s">
        <v>3</v>
      </c>
      <c r="AG1855">
        <v>1855</v>
      </c>
      <c r="AH1855">
        <v>2</v>
      </c>
      <c r="AI1855">
        <v>35870512</v>
      </c>
      <c r="AJ1855">
        <v>1908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</row>
    <row r="1856" spans="1:44">
      <c r="A1856">
        <f>ROW(Source!A1776)</f>
        <v>1776</v>
      </c>
      <c r="B1856">
        <v>35870532</v>
      </c>
      <c r="C1856">
        <v>35870497</v>
      </c>
      <c r="D1856">
        <v>29114482</v>
      </c>
      <c r="E1856">
        <v>1</v>
      </c>
      <c r="F1856">
        <v>1</v>
      </c>
      <c r="G1856">
        <v>1</v>
      </c>
      <c r="H1856">
        <v>3</v>
      </c>
      <c r="I1856" t="s">
        <v>715</v>
      </c>
      <c r="J1856" t="s">
        <v>716</v>
      </c>
      <c r="K1856" t="s">
        <v>717</v>
      </c>
      <c r="L1856">
        <v>1354</v>
      </c>
      <c r="N1856">
        <v>1010</v>
      </c>
      <c r="O1856" t="s">
        <v>237</v>
      </c>
      <c r="P1856" t="s">
        <v>237</v>
      </c>
      <c r="Q1856">
        <v>1</v>
      </c>
      <c r="X1856">
        <v>153</v>
      </c>
      <c r="Y1856">
        <v>7.0000000000000007E-2</v>
      </c>
      <c r="Z1856">
        <v>0</v>
      </c>
      <c r="AA1856">
        <v>0</v>
      </c>
      <c r="AB1856">
        <v>0</v>
      </c>
      <c r="AC1856">
        <v>0</v>
      </c>
      <c r="AD1856">
        <v>1</v>
      </c>
      <c r="AE1856">
        <v>0</v>
      </c>
      <c r="AF1856" t="s">
        <v>3</v>
      </c>
      <c r="AG1856">
        <v>153</v>
      </c>
      <c r="AH1856">
        <v>2</v>
      </c>
      <c r="AI1856">
        <v>35870513</v>
      </c>
      <c r="AJ1856">
        <v>1909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</row>
    <row r="1857" spans="1:44">
      <c r="A1857">
        <f>ROW(Source!A1776)</f>
        <v>1776</v>
      </c>
      <c r="B1857">
        <v>35870533</v>
      </c>
      <c r="C1857">
        <v>35870497</v>
      </c>
      <c r="D1857">
        <v>29129584</v>
      </c>
      <c r="E1857">
        <v>1</v>
      </c>
      <c r="F1857">
        <v>1</v>
      </c>
      <c r="G1857">
        <v>1</v>
      </c>
      <c r="H1857">
        <v>3</v>
      </c>
      <c r="I1857" t="s">
        <v>718</v>
      </c>
      <c r="J1857" t="s">
        <v>719</v>
      </c>
      <c r="K1857" t="s">
        <v>720</v>
      </c>
      <c r="L1857">
        <v>1301</v>
      </c>
      <c r="N1857">
        <v>1003</v>
      </c>
      <c r="O1857" t="s">
        <v>142</v>
      </c>
      <c r="P1857" t="s">
        <v>142</v>
      </c>
      <c r="Q1857">
        <v>1</v>
      </c>
      <c r="X1857">
        <v>88</v>
      </c>
      <c r="Y1857">
        <v>7.22</v>
      </c>
      <c r="Z1857">
        <v>0</v>
      </c>
      <c r="AA1857">
        <v>0</v>
      </c>
      <c r="AB1857">
        <v>0</v>
      </c>
      <c r="AC1857">
        <v>0</v>
      </c>
      <c r="AD1857">
        <v>1</v>
      </c>
      <c r="AE1857">
        <v>0</v>
      </c>
      <c r="AF1857" t="s">
        <v>3</v>
      </c>
      <c r="AG1857">
        <v>88</v>
      </c>
      <c r="AH1857">
        <v>2</v>
      </c>
      <c r="AI1857">
        <v>35870514</v>
      </c>
      <c r="AJ1857">
        <v>1910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</row>
    <row r="1858" spans="1:44">
      <c r="A1858">
        <f>ROW(Source!A1776)</f>
        <v>1776</v>
      </c>
      <c r="B1858">
        <v>35870534</v>
      </c>
      <c r="C1858">
        <v>35870497</v>
      </c>
      <c r="D1858">
        <v>29129619</v>
      </c>
      <c r="E1858">
        <v>1</v>
      </c>
      <c r="F1858">
        <v>1</v>
      </c>
      <c r="G1858">
        <v>1</v>
      </c>
      <c r="H1858">
        <v>3</v>
      </c>
      <c r="I1858" t="s">
        <v>721</v>
      </c>
      <c r="J1858" t="s">
        <v>722</v>
      </c>
      <c r="K1858" t="s">
        <v>723</v>
      </c>
      <c r="L1858">
        <v>1301</v>
      </c>
      <c r="N1858">
        <v>1003</v>
      </c>
      <c r="O1858" t="s">
        <v>142</v>
      </c>
      <c r="P1858" t="s">
        <v>142</v>
      </c>
      <c r="Q1858">
        <v>1</v>
      </c>
      <c r="X1858">
        <v>225</v>
      </c>
      <c r="Y1858">
        <v>8.44</v>
      </c>
      <c r="Z1858">
        <v>0</v>
      </c>
      <c r="AA1858">
        <v>0</v>
      </c>
      <c r="AB1858">
        <v>0</v>
      </c>
      <c r="AC1858">
        <v>0</v>
      </c>
      <c r="AD1858">
        <v>1</v>
      </c>
      <c r="AE1858">
        <v>0</v>
      </c>
      <c r="AF1858" t="s">
        <v>3</v>
      </c>
      <c r="AG1858">
        <v>225</v>
      </c>
      <c r="AH1858">
        <v>2</v>
      </c>
      <c r="AI1858">
        <v>35870515</v>
      </c>
      <c r="AJ1858">
        <v>1911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</row>
    <row r="1859" spans="1:44">
      <c r="A1859">
        <f>ROW(Source!A1776)</f>
        <v>1776</v>
      </c>
      <c r="B1859">
        <v>35870535</v>
      </c>
      <c r="C1859">
        <v>35870497</v>
      </c>
      <c r="D1859">
        <v>29129634</v>
      </c>
      <c r="E1859">
        <v>1</v>
      </c>
      <c r="F1859">
        <v>1</v>
      </c>
      <c r="G1859">
        <v>1</v>
      </c>
      <c r="H1859">
        <v>3</v>
      </c>
      <c r="I1859" t="s">
        <v>724</v>
      </c>
      <c r="J1859" t="s">
        <v>725</v>
      </c>
      <c r="K1859" t="s">
        <v>726</v>
      </c>
      <c r="L1859">
        <v>1301</v>
      </c>
      <c r="N1859">
        <v>1003</v>
      </c>
      <c r="O1859" t="s">
        <v>142</v>
      </c>
      <c r="P1859" t="s">
        <v>142</v>
      </c>
      <c r="Q1859">
        <v>1</v>
      </c>
      <c r="X1859">
        <v>46</v>
      </c>
      <c r="Y1859">
        <v>3.32</v>
      </c>
      <c r="Z1859">
        <v>0</v>
      </c>
      <c r="AA1859">
        <v>0</v>
      </c>
      <c r="AB1859">
        <v>0</v>
      </c>
      <c r="AC1859">
        <v>0</v>
      </c>
      <c r="AD1859">
        <v>1</v>
      </c>
      <c r="AE1859">
        <v>0</v>
      </c>
      <c r="AF1859" t="s">
        <v>3</v>
      </c>
      <c r="AG1859">
        <v>46</v>
      </c>
      <c r="AH1859">
        <v>2</v>
      </c>
      <c r="AI1859">
        <v>35870516</v>
      </c>
      <c r="AJ1859">
        <v>1912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</row>
    <row r="1860" spans="1:44">
      <c r="A1860">
        <f>ROW(Source!A1777)</f>
        <v>1777</v>
      </c>
      <c r="B1860">
        <v>35870555</v>
      </c>
      <c r="C1860">
        <v>35870536</v>
      </c>
      <c r="D1860">
        <v>18409850</v>
      </c>
      <c r="E1860">
        <v>1</v>
      </c>
      <c r="F1860">
        <v>1</v>
      </c>
      <c r="G1860">
        <v>1</v>
      </c>
      <c r="H1860">
        <v>1</v>
      </c>
      <c r="I1860" t="s">
        <v>674</v>
      </c>
      <c r="J1860" t="s">
        <v>3</v>
      </c>
      <c r="K1860" t="s">
        <v>675</v>
      </c>
      <c r="L1860">
        <v>1369</v>
      </c>
      <c r="N1860">
        <v>1013</v>
      </c>
      <c r="O1860" t="s">
        <v>561</v>
      </c>
      <c r="P1860" t="s">
        <v>561</v>
      </c>
      <c r="Q1860">
        <v>1</v>
      </c>
      <c r="X1860">
        <v>84</v>
      </c>
      <c r="Y1860">
        <v>0</v>
      </c>
      <c r="Z1860">
        <v>0</v>
      </c>
      <c r="AA1860">
        <v>0</v>
      </c>
      <c r="AB1860">
        <v>9.07</v>
      </c>
      <c r="AC1860">
        <v>0</v>
      </c>
      <c r="AD1860">
        <v>1</v>
      </c>
      <c r="AE1860">
        <v>1</v>
      </c>
      <c r="AF1860" t="s">
        <v>134</v>
      </c>
      <c r="AG1860">
        <v>96.6</v>
      </c>
      <c r="AH1860">
        <v>2</v>
      </c>
      <c r="AI1860">
        <v>35870537</v>
      </c>
      <c r="AJ1860">
        <v>1913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</row>
    <row r="1861" spans="1:44">
      <c r="A1861">
        <f>ROW(Source!A1777)</f>
        <v>1777</v>
      </c>
      <c r="B1861">
        <v>35870556</v>
      </c>
      <c r="C1861">
        <v>35870536</v>
      </c>
      <c r="D1861">
        <v>29173472</v>
      </c>
      <c r="E1861">
        <v>1</v>
      </c>
      <c r="F1861">
        <v>1</v>
      </c>
      <c r="G1861">
        <v>1</v>
      </c>
      <c r="H1861">
        <v>2</v>
      </c>
      <c r="I1861" t="s">
        <v>624</v>
      </c>
      <c r="J1861" t="s">
        <v>625</v>
      </c>
      <c r="K1861" t="s">
        <v>626</v>
      </c>
      <c r="L1861">
        <v>1368</v>
      </c>
      <c r="N1861">
        <v>1011</v>
      </c>
      <c r="O1861" t="s">
        <v>567</v>
      </c>
      <c r="P1861" t="s">
        <v>567</v>
      </c>
      <c r="Q1861">
        <v>1</v>
      </c>
      <c r="X1861">
        <v>2.2000000000000002</v>
      </c>
      <c r="Y1861">
        <v>0</v>
      </c>
      <c r="Z1861">
        <v>3</v>
      </c>
      <c r="AA1861">
        <v>0</v>
      </c>
      <c r="AB1861">
        <v>0</v>
      </c>
      <c r="AC1861">
        <v>0</v>
      </c>
      <c r="AD1861">
        <v>1</v>
      </c>
      <c r="AE1861">
        <v>0</v>
      </c>
      <c r="AF1861" t="s">
        <v>133</v>
      </c>
      <c r="AG1861">
        <v>2.75</v>
      </c>
      <c r="AH1861">
        <v>2</v>
      </c>
      <c r="AI1861">
        <v>35870538</v>
      </c>
      <c r="AJ1861">
        <v>1914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</row>
    <row r="1862" spans="1:44">
      <c r="A1862">
        <f>ROW(Source!A1777)</f>
        <v>1777</v>
      </c>
      <c r="B1862">
        <v>35870557</v>
      </c>
      <c r="C1862">
        <v>35870536</v>
      </c>
      <c r="D1862">
        <v>29174538</v>
      </c>
      <c r="E1862">
        <v>1</v>
      </c>
      <c r="F1862">
        <v>1</v>
      </c>
      <c r="G1862">
        <v>1</v>
      </c>
      <c r="H1862">
        <v>2</v>
      </c>
      <c r="I1862" t="s">
        <v>676</v>
      </c>
      <c r="J1862" t="s">
        <v>677</v>
      </c>
      <c r="K1862" t="s">
        <v>678</v>
      </c>
      <c r="L1862">
        <v>1368</v>
      </c>
      <c r="N1862">
        <v>1011</v>
      </c>
      <c r="O1862" t="s">
        <v>567</v>
      </c>
      <c r="P1862" t="s">
        <v>567</v>
      </c>
      <c r="Q1862">
        <v>1</v>
      </c>
      <c r="X1862">
        <v>0.17</v>
      </c>
      <c r="Y1862">
        <v>0</v>
      </c>
      <c r="Z1862">
        <v>33.590000000000003</v>
      </c>
      <c r="AA1862">
        <v>0</v>
      </c>
      <c r="AB1862">
        <v>0</v>
      </c>
      <c r="AC1862">
        <v>0</v>
      </c>
      <c r="AD1862">
        <v>1</v>
      </c>
      <c r="AE1862">
        <v>0</v>
      </c>
      <c r="AF1862" t="s">
        <v>133</v>
      </c>
      <c r="AG1862">
        <v>0.21250000000000002</v>
      </c>
      <c r="AH1862">
        <v>2</v>
      </c>
      <c r="AI1862">
        <v>35870539</v>
      </c>
      <c r="AJ1862">
        <v>1915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</row>
    <row r="1863" spans="1:44">
      <c r="A1863">
        <f>ROW(Source!A1777)</f>
        <v>1777</v>
      </c>
      <c r="B1863">
        <v>35870558</v>
      </c>
      <c r="C1863">
        <v>35870536</v>
      </c>
      <c r="D1863">
        <v>29174580</v>
      </c>
      <c r="E1863">
        <v>1</v>
      </c>
      <c r="F1863">
        <v>1</v>
      </c>
      <c r="G1863">
        <v>1</v>
      </c>
      <c r="H1863">
        <v>2</v>
      </c>
      <c r="I1863" t="s">
        <v>679</v>
      </c>
      <c r="J1863" t="s">
        <v>680</v>
      </c>
      <c r="K1863" t="s">
        <v>681</v>
      </c>
      <c r="L1863">
        <v>1368</v>
      </c>
      <c r="N1863">
        <v>1011</v>
      </c>
      <c r="O1863" t="s">
        <v>567</v>
      </c>
      <c r="P1863" t="s">
        <v>567</v>
      </c>
      <c r="Q1863">
        <v>1</v>
      </c>
      <c r="X1863">
        <v>0.87</v>
      </c>
      <c r="Y1863">
        <v>0</v>
      </c>
      <c r="Z1863">
        <v>2.08</v>
      </c>
      <c r="AA1863">
        <v>0</v>
      </c>
      <c r="AB1863">
        <v>0</v>
      </c>
      <c r="AC1863">
        <v>0</v>
      </c>
      <c r="AD1863">
        <v>1</v>
      </c>
      <c r="AE1863">
        <v>0</v>
      </c>
      <c r="AF1863" t="s">
        <v>133</v>
      </c>
      <c r="AG1863">
        <v>1.0874999999999999</v>
      </c>
      <c r="AH1863">
        <v>2</v>
      </c>
      <c r="AI1863">
        <v>35870540</v>
      </c>
      <c r="AJ1863">
        <v>1916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</row>
    <row r="1864" spans="1:44">
      <c r="A1864">
        <f>ROW(Source!A1777)</f>
        <v>1777</v>
      </c>
      <c r="B1864">
        <v>35870559</v>
      </c>
      <c r="C1864">
        <v>35870536</v>
      </c>
      <c r="D1864">
        <v>29109354</v>
      </c>
      <c r="E1864">
        <v>1</v>
      </c>
      <c r="F1864">
        <v>1</v>
      </c>
      <c r="G1864">
        <v>1</v>
      </c>
      <c r="H1864">
        <v>3</v>
      </c>
      <c r="I1864" t="s">
        <v>685</v>
      </c>
      <c r="J1864" t="s">
        <v>686</v>
      </c>
      <c r="K1864" t="s">
        <v>687</v>
      </c>
      <c r="L1864">
        <v>1346</v>
      </c>
      <c r="N1864">
        <v>1009</v>
      </c>
      <c r="O1864" t="s">
        <v>160</v>
      </c>
      <c r="P1864" t="s">
        <v>160</v>
      </c>
      <c r="Q1864">
        <v>1</v>
      </c>
      <c r="X1864">
        <v>10</v>
      </c>
      <c r="Y1864">
        <v>46.72</v>
      </c>
      <c r="Z1864">
        <v>0</v>
      </c>
      <c r="AA1864">
        <v>0</v>
      </c>
      <c r="AB1864">
        <v>0</v>
      </c>
      <c r="AC1864">
        <v>0</v>
      </c>
      <c r="AD1864">
        <v>1</v>
      </c>
      <c r="AE1864">
        <v>0</v>
      </c>
      <c r="AF1864" t="s">
        <v>3</v>
      </c>
      <c r="AG1864">
        <v>10</v>
      </c>
      <c r="AH1864">
        <v>2</v>
      </c>
      <c r="AI1864">
        <v>35870541</v>
      </c>
      <c r="AJ1864">
        <v>1917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</row>
    <row r="1865" spans="1:44">
      <c r="A1865">
        <f>ROW(Source!A1777)</f>
        <v>1777</v>
      </c>
      <c r="B1865">
        <v>35870560</v>
      </c>
      <c r="C1865">
        <v>35870536</v>
      </c>
      <c r="D1865">
        <v>29109414</v>
      </c>
      <c r="E1865">
        <v>1</v>
      </c>
      <c r="F1865">
        <v>1</v>
      </c>
      <c r="G1865">
        <v>1</v>
      </c>
      <c r="H1865">
        <v>3</v>
      </c>
      <c r="I1865" t="s">
        <v>688</v>
      </c>
      <c r="J1865" t="s">
        <v>689</v>
      </c>
      <c r="K1865" t="s">
        <v>690</v>
      </c>
      <c r="L1865">
        <v>1346</v>
      </c>
      <c r="N1865">
        <v>1009</v>
      </c>
      <c r="O1865" t="s">
        <v>160</v>
      </c>
      <c r="P1865" t="s">
        <v>160</v>
      </c>
      <c r="Q1865">
        <v>1</v>
      </c>
      <c r="X1865">
        <v>137</v>
      </c>
      <c r="Y1865">
        <v>1.58</v>
      </c>
      <c r="Z1865">
        <v>0</v>
      </c>
      <c r="AA1865">
        <v>0</v>
      </c>
      <c r="AB1865">
        <v>0</v>
      </c>
      <c r="AC1865">
        <v>0</v>
      </c>
      <c r="AD1865">
        <v>1</v>
      </c>
      <c r="AE1865">
        <v>0</v>
      </c>
      <c r="AF1865" t="s">
        <v>3</v>
      </c>
      <c r="AG1865">
        <v>137</v>
      </c>
      <c r="AH1865">
        <v>2</v>
      </c>
      <c r="AI1865">
        <v>35870542</v>
      </c>
      <c r="AJ1865">
        <v>1918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</row>
    <row r="1866" spans="1:44">
      <c r="A1866">
        <f>ROW(Source!A1777)</f>
        <v>1777</v>
      </c>
      <c r="B1866">
        <v>35870561</v>
      </c>
      <c r="C1866">
        <v>35870536</v>
      </c>
      <c r="D1866">
        <v>29109781</v>
      </c>
      <c r="E1866">
        <v>1</v>
      </c>
      <c r="F1866">
        <v>1</v>
      </c>
      <c r="G1866">
        <v>1</v>
      </c>
      <c r="H1866">
        <v>3</v>
      </c>
      <c r="I1866" t="s">
        <v>691</v>
      </c>
      <c r="J1866" t="s">
        <v>692</v>
      </c>
      <c r="K1866" t="s">
        <v>693</v>
      </c>
      <c r="L1866">
        <v>1346</v>
      </c>
      <c r="N1866">
        <v>1009</v>
      </c>
      <c r="O1866" t="s">
        <v>160</v>
      </c>
      <c r="P1866" t="s">
        <v>160</v>
      </c>
      <c r="Q1866">
        <v>1</v>
      </c>
      <c r="X1866">
        <v>10</v>
      </c>
      <c r="Y1866">
        <v>11.12</v>
      </c>
      <c r="Z1866">
        <v>0</v>
      </c>
      <c r="AA1866">
        <v>0</v>
      </c>
      <c r="AB1866">
        <v>0</v>
      </c>
      <c r="AC1866">
        <v>0</v>
      </c>
      <c r="AD1866">
        <v>1</v>
      </c>
      <c r="AE1866">
        <v>0</v>
      </c>
      <c r="AF1866" t="s">
        <v>3</v>
      </c>
      <c r="AG1866">
        <v>10</v>
      </c>
      <c r="AH1866">
        <v>2</v>
      </c>
      <c r="AI1866">
        <v>35870543</v>
      </c>
      <c r="AJ1866">
        <v>1919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</row>
    <row r="1867" spans="1:44">
      <c r="A1867">
        <f>ROW(Source!A1777)</f>
        <v>1777</v>
      </c>
      <c r="B1867">
        <v>35870562</v>
      </c>
      <c r="C1867">
        <v>35870536</v>
      </c>
      <c r="D1867">
        <v>29109782</v>
      </c>
      <c r="E1867">
        <v>1</v>
      </c>
      <c r="F1867">
        <v>1</v>
      </c>
      <c r="G1867">
        <v>1</v>
      </c>
      <c r="H1867">
        <v>3</v>
      </c>
      <c r="I1867" t="s">
        <v>694</v>
      </c>
      <c r="J1867" t="s">
        <v>695</v>
      </c>
      <c r="K1867" t="s">
        <v>696</v>
      </c>
      <c r="L1867">
        <v>1346</v>
      </c>
      <c r="N1867">
        <v>1009</v>
      </c>
      <c r="O1867" t="s">
        <v>160</v>
      </c>
      <c r="P1867" t="s">
        <v>160</v>
      </c>
      <c r="Q1867">
        <v>1</v>
      </c>
      <c r="X1867">
        <v>69</v>
      </c>
      <c r="Y1867">
        <v>4.3600000000000003</v>
      </c>
      <c r="Z1867">
        <v>0</v>
      </c>
      <c r="AA1867">
        <v>0</v>
      </c>
      <c r="AB1867">
        <v>0</v>
      </c>
      <c r="AC1867">
        <v>0</v>
      </c>
      <c r="AD1867">
        <v>1</v>
      </c>
      <c r="AE1867">
        <v>0</v>
      </c>
      <c r="AF1867" t="s">
        <v>3</v>
      </c>
      <c r="AG1867">
        <v>69</v>
      </c>
      <c r="AH1867">
        <v>2</v>
      </c>
      <c r="AI1867">
        <v>35870544</v>
      </c>
      <c r="AJ1867">
        <v>1920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</row>
    <row r="1868" spans="1:44">
      <c r="A1868">
        <f>ROW(Source!A1777)</f>
        <v>1777</v>
      </c>
      <c r="B1868">
        <v>35870563</v>
      </c>
      <c r="C1868">
        <v>35870536</v>
      </c>
      <c r="D1868">
        <v>29110699</v>
      </c>
      <c r="E1868">
        <v>1</v>
      </c>
      <c r="F1868">
        <v>1</v>
      </c>
      <c r="G1868">
        <v>1</v>
      </c>
      <c r="H1868">
        <v>3</v>
      </c>
      <c r="I1868" t="s">
        <v>697</v>
      </c>
      <c r="J1868" t="s">
        <v>698</v>
      </c>
      <c r="K1868" t="s">
        <v>699</v>
      </c>
      <c r="L1868">
        <v>1301</v>
      </c>
      <c r="N1868">
        <v>1003</v>
      </c>
      <c r="O1868" t="s">
        <v>142</v>
      </c>
      <c r="P1868" t="s">
        <v>142</v>
      </c>
      <c r="Q1868">
        <v>1</v>
      </c>
      <c r="X1868">
        <v>118</v>
      </c>
      <c r="Y1868">
        <v>0.17</v>
      </c>
      <c r="Z1868">
        <v>0</v>
      </c>
      <c r="AA1868">
        <v>0</v>
      </c>
      <c r="AB1868">
        <v>0</v>
      </c>
      <c r="AC1868">
        <v>0</v>
      </c>
      <c r="AD1868">
        <v>1</v>
      </c>
      <c r="AE1868">
        <v>0</v>
      </c>
      <c r="AF1868" t="s">
        <v>3</v>
      </c>
      <c r="AG1868">
        <v>118</v>
      </c>
      <c r="AH1868">
        <v>2</v>
      </c>
      <c r="AI1868">
        <v>35870545</v>
      </c>
      <c r="AJ1868">
        <v>1921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</row>
    <row r="1869" spans="1:44">
      <c r="A1869">
        <f>ROW(Source!A1777)</f>
        <v>1777</v>
      </c>
      <c r="B1869">
        <v>35870564</v>
      </c>
      <c r="C1869">
        <v>35870536</v>
      </c>
      <c r="D1869">
        <v>29110797</v>
      </c>
      <c r="E1869">
        <v>1</v>
      </c>
      <c r="F1869">
        <v>1</v>
      </c>
      <c r="G1869">
        <v>1</v>
      </c>
      <c r="H1869">
        <v>3</v>
      </c>
      <c r="I1869" t="s">
        <v>700</v>
      </c>
      <c r="J1869" t="s">
        <v>701</v>
      </c>
      <c r="K1869" t="s">
        <v>702</v>
      </c>
      <c r="L1869">
        <v>1301</v>
      </c>
      <c r="N1869">
        <v>1003</v>
      </c>
      <c r="O1869" t="s">
        <v>142</v>
      </c>
      <c r="P1869" t="s">
        <v>142</v>
      </c>
      <c r="Q1869">
        <v>1</v>
      </c>
      <c r="X1869">
        <v>80</v>
      </c>
      <c r="Y1869">
        <v>1.74</v>
      </c>
      <c r="Z1869">
        <v>0</v>
      </c>
      <c r="AA1869">
        <v>0</v>
      </c>
      <c r="AB1869">
        <v>0</v>
      </c>
      <c r="AC1869">
        <v>0</v>
      </c>
      <c r="AD1869">
        <v>1</v>
      </c>
      <c r="AE1869">
        <v>0</v>
      </c>
      <c r="AF1869" t="s">
        <v>3</v>
      </c>
      <c r="AG1869">
        <v>80</v>
      </c>
      <c r="AH1869">
        <v>2</v>
      </c>
      <c r="AI1869">
        <v>35870546</v>
      </c>
      <c r="AJ1869">
        <v>1922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</row>
    <row r="1870" spans="1:44">
      <c r="A1870">
        <f>ROW(Source!A1777)</f>
        <v>1777</v>
      </c>
      <c r="B1870">
        <v>35870565</v>
      </c>
      <c r="C1870">
        <v>35870536</v>
      </c>
      <c r="D1870">
        <v>29110815</v>
      </c>
      <c r="E1870">
        <v>1</v>
      </c>
      <c r="F1870">
        <v>1</v>
      </c>
      <c r="G1870">
        <v>1</v>
      </c>
      <c r="H1870">
        <v>3</v>
      </c>
      <c r="I1870" t="s">
        <v>703</v>
      </c>
      <c r="J1870" t="s">
        <v>704</v>
      </c>
      <c r="K1870" t="s">
        <v>705</v>
      </c>
      <c r="L1870">
        <v>1301</v>
      </c>
      <c r="N1870">
        <v>1003</v>
      </c>
      <c r="O1870" t="s">
        <v>142</v>
      </c>
      <c r="P1870" t="s">
        <v>142</v>
      </c>
      <c r="Q1870">
        <v>1</v>
      </c>
      <c r="X1870">
        <v>117</v>
      </c>
      <c r="Y1870">
        <v>0.85</v>
      </c>
      <c r="Z1870">
        <v>0</v>
      </c>
      <c r="AA1870">
        <v>0</v>
      </c>
      <c r="AB1870">
        <v>0</v>
      </c>
      <c r="AC1870">
        <v>0</v>
      </c>
      <c r="AD1870">
        <v>1</v>
      </c>
      <c r="AE1870">
        <v>0</v>
      </c>
      <c r="AF1870" t="s">
        <v>3</v>
      </c>
      <c r="AG1870">
        <v>117</v>
      </c>
      <c r="AH1870">
        <v>2</v>
      </c>
      <c r="AI1870">
        <v>35870547</v>
      </c>
      <c r="AJ1870">
        <v>1923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</row>
    <row r="1871" spans="1:44">
      <c r="A1871">
        <f>ROW(Source!A1777)</f>
        <v>1777</v>
      </c>
      <c r="B1871">
        <v>35870566</v>
      </c>
      <c r="C1871">
        <v>35870536</v>
      </c>
      <c r="D1871">
        <v>29111455</v>
      </c>
      <c r="E1871">
        <v>1</v>
      </c>
      <c r="F1871">
        <v>1</v>
      </c>
      <c r="G1871">
        <v>1</v>
      </c>
      <c r="H1871">
        <v>3</v>
      </c>
      <c r="I1871" t="s">
        <v>706</v>
      </c>
      <c r="J1871" t="s">
        <v>707</v>
      </c>
      <c r="K1871" t="s">
        <v>708</v>
      </c>
      <c r="L1871">
        <v>1327</v>
      </c>
      <c r="N1871">
        <v>1005</v>
      </c>
      <c r="O1871" t="s">
        <v>155</v>
      </c>
      <c r="P1871" t="s">
        <v>155</v>
      </c>
      <c r="Q1871">
        <v>1</v>
      </c>
      <c r="X1871">
        <v>225</v>
      </c>
      <c r="Y1871">
        <v>15.06</v>
      </c>
      <c r="Z1871">
        <v>0</v>
      </c>
      <c r="AA1871">
        <v>0</v>
      </c>
      <c r="AB1871">
        <v>0</v>
      </c>
      <c r="AC1871">
        <v>0</v>
      </c>
      <c r="AD1871">
        <v>1</v>
      </c>
      <c r="AE1871">
        <v>0</v>
      </c>
      <c r="AF1871" t="s">
        <v>3</v>
      </c>
      <c r="AG1871">
        <v>225</v>
      </c>
      <c r="AH1871">
        <v>2</v>
      </c>
      <c r="AI1871">
        <v>35870548</v>
      </c>
      <c r="AJ1871">
        <v>1924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</row>
    <row r="1872" spans="1:44">
      <c r="A1872">
        <f>ROW(Source!A1777)</f>
        <v>1777</v>
      </c>
      <c r="B1872">
        <v>35870567</v>
      </c>
      <c r="C1872">
        <v>35870536</v>
      </c>
      <c r="D1872">
        <v>29114733</v>
      </c>
      <c r="E1872">
        <v>1</v>
      </c>
      <c r="F1872">
        <v>1</v>
      </c>
      <c r="G1872">
        <v>1</v>
      </c>
      <c r="H1872">
        <v>3</v>
      </c>
      <c r="I1872" t="s">
        <v>709</v>
      </c>
      <c r="J1872" t="s">
        <v>710</v>
      </c>
      <c r="K1872" t="s">
        <v>711</v>
      </c>
      <c r="L1872">
        <v>1354</v>
      </c>
      <c r="N1872">
        <v>1010</v>
      </c>
      <c r="O1872" t="s">
        <v>237</v>
      </c>
      <c r="P1872" t="s">
        <v>237</v>
      </c>
      <c r="Q1872">
        <v>1</v>
      </c>
      <c r="X1872">
        <v>790</v>
      </c>
      <c r="Y1872">
        <v>0.02</v>
      </c>
      <c r="Z1872">
        <v>0</v>
      </c>
      <c r="AA1872">
        <v>0</v>
      </c>
      <c r="AB1872">
        <v>0</v>
      </c>
      <c r="AC1872">
        <v>0</v>
      </c>
      <c r="AD1872">
        <v>1</v>
      </c>
      <c r="AE1872">
        <v>0</v>
      </c>
      <c r="AF1872" t="s">
        <v>3</v>
      </c>
      <c r="AG1872">
        <v>790</v>
      </c>
      <c r="AH1872">
        <v>2</v>
      </c>
      <c r="AI1872">
        <v>35870549</v>
      </c>
      <c r="AJ1872">
        <v>1925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</row>
    <row r="1873" spans="1:44">
      <c r="A1873">
        <f>ROW(Source!A1777)</f>
        <v>1777</v>
      </c>
      <c r="B1873">
        <v>35870568</v>
      </c>
      <c r="C1873">
        <v>35870536</v>
      </c>
      <c r="D1873">
        <v>29114734</v>
      </c>
      <c r="E1873">
        <v>1</v>
      </c>
      <c r="F1873">
        <v>1</v>
      </c>
      <c r="G1873">
        <v>1</v>
      </c>
      <c r="H1873">
        <v>3</v>
      </c>
      <c r="I1873" t="s">
        <v>712</v>
      </c>
      <c r="J1873" t="s">
        <v>713</v>
      </c>
      <c r="K1873" t="s">
        <v>714</v>
      </c>
      <c r="L1873">
        <v>1354</v>
      </c>
      <c r="N1873">
        <v>1010</v>
      </c>
      <c r="O1873" t="s">
        <v>237</v>
      </c>
      <c r="P1873" t="s">
        <v>237</v>
      </c>
      <c r="Q1873">
        <v>1</v>
      </c>
      <c r="X1873">
        <v>1844</v>
      </c>
      <c r="Y1873">
        <v>0.03</v>
      </c>
      <c r="Z1873">
        <v>0</v>
      </c>
      <c r="AA1873">
        <v>0</v>
      </c>
      <c r="AB1873">
        <v>0</v>
      </c>
      <c r="AC1873">
        <v>0</v>
      </c>
      <c r="AD1873">
        <v>1</v>
      </c>
      <c r="AE1873">
        <v>0</v>
      </c>
      <c r="AF1873" t="s">
        <v>3</v>
      </c>
      <c r="AG1873">
        <v>1844</v>
      </c>
      <c r="AH1873">
        <v>2</v>
      </c>
      <c r="AI1873">
        <v>35870550</v>
      </c>
      <c r="AJ1873">
        <v>1926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</row>
    <row r="1874" spans="1:44">
      <c r="A1874">
        <f>ROW(Source!A1777)</f>
        <v>1777</v>
      </c>
      <c r="B1874">
        <v>35870569</v>
      </c>
      <c r="C1874">
        <v>35870536</v>
      </c>
      <c r="D1874">
        <v>29114482</v>
      </c>
      <c r="E1874">
        <v>1</v>
      </c>
      <c r="F1874">
        <v>1</v>
      </c>
      <c r="G1874">
        <v>1</v>
      </c>
      <c r="H1874">
        <v>3</v>
      </c>
      <c r="I1874" t="s">
        <v>715</v>
      </c>
      <c r="J1874" t="s">
        <v>716</v>
      </c>
      <c r="K1874" t="s">
        <v>717</v>
      </c>
      <c r="L1874">
        <v>1354</v>
      </c>
      <c r="N1874">
        <v>1010</v>
      </c>
      <c r="O1874" t="s">
        <v>237</v>
      </c>
      <c r="P1874" t="s">
        <v>237</v>
      </c>
      <c r="Q1874">
        <v>1</v>
      </c>
      <c r="X1874">
        <v>149</v>
      </c>
      <c r="Y1874">
        <v>7.0000000000000007E-2</v>
      </c>
      <c r="Z1874">
        <v>0</v>
      </c>
      <c r="AA1874">
        <v>0</v>
      </c>
      <c r="AB1874">
        <v>0</v>
      </c>
      <c r="AC1874">
        <v>0</v>
      </c>
      <c r="AD1874">
        <v>1</v>
      </c>
      <c r="AE1874">
        <v>0</v>
      </c>
      <c r="AF1874" t="s">
        <v>3</v>
      </c>
      <c r="AG1874">
        <v>149</v>
      </c>
      <c r="AH1874">
        <v>2</v>
      </c>
      <c r="AI1874">
        <v>35870551</v>
      </c>
      <c r="AJ1874">
        <v>1927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</row>
    <row r="1875" spans="1:44">
      <c r="A1875">
        <f>ROW(Source!A1777)</f>
        <v>1777</v>
      </c>
      <c r="B1875">
        <v>35870570</v>
      </c>
      <c r="C1875">
        <v>35870536</v>
      </c>
      <c r="D1875">
        <v>29129584</v>
      </c>
      <c r="E1875">
        <v>1</v>
      </c>
      <c r="F1875">
        <v>1</v>
      </c>
      <c r="G1875">
        <v>1</v>
      </c>
      <c r="H1875">
        <v>3</v>
      </c>
      <c r="I1875" t="s">
        <v>718</v>
      </c>
      <c r="J1875" t="s">
        <v>719</v>
      </c>
      <c r="K1875" t="s">
        <v>720</v>
      </c>
      <c r="L1875">
        <v>1301</v>
      </c>
      <c r="N1875">
        <v>1003</v>
      </c>
      <c r="O1875" t="s">
        <v>142</v>
      </c>
      <c r="P1875" t="s">
        <v>142</v>
      </c>
      <c r="Q1875">
        <v>1</v>
      </c>
      <c r="X1875">
        <v>86</v>
      </c>
      <c r="Y1875">
        <v>7.22</v>
      </c>
      <c r="Z1875">
        <v>0</v>
      </c>
      <c r="AA1875">
        <v>0</v>
      </c>
      <c r="AB1875">
        <v>0</v>
      </c>
      <c r="AC1875">
        <v>0</v>
      </c>
      <c r="AD1875">
        <v>1</v>
      </c>
      <c r="AE1875">
        <v>0</v>
      </c>
      <c r="AF1875" t="s">
        <v>3</v>
      </c>
      <c r="AG1875">
        <v>86</v>
      </c>
      <c r="AH1875">
        <v>2</v>
      </c>
      <c r="AI1875">
        <v>35870552</v>
      </c>
      <c r="AJ1875">
        <v>1928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</row>
    <row r="1876" spans="1:44">
      <c r="A1876">
        <f>ROW(Source!A1777)</f>
        <v>1777</v>
      </c>
      <c r="B1876">
        <v>35870571</v>
      </c>
      <c r="C1876">
        <v>35870536</v>
      </c>
      <c r="D1876">
        <v>29129619</v>
      </c>
      <c r="E1876">
        <v>1</v>
      </c>
      <c r="F1876">
        <v>1</v>
      </c>
      <c r="G1876">
        <v>1</v>
      </c>
      <c r="H1876">
        <v>3</v>
      </c>
      <c r="I1876" t="s">
        <v>721</v>
      </c>
      <c r="J1876" t="s">
        <v>722</v>
      </c>
      <c r="K1876" t="s">
        <v>723</v>
      </c>
      <c r="L1876">
        <v>1301</v>
      </c>
      <c r="N1876">
        <v>1003</v>
      </c>
      <c r="O1876" t="s">
        <v>142</v>
      </c>
      <c r="P1876" t="s">
        <v>142</v>
      </c>
      <c r="Q1876">
        <v>1</v>
      </c>
      <c r="X1876">
        <v>234</v>
      </c>
      <c r="Y1876">
        <v>8.44</v>
      </c>
      <c r="Z1876">
        <v>0</v>
      </c>
      <c r="AA1876">
        <v>0</v>
      </c>
      <c r="AB1876">
        <v>0</v>
      </c>
      <c r="AC1876">
        <v>0</v>
      </c>
      <c r="AD1876">
        <v>1</v>
      </c>
      <c r="AE1876">
        <v>0</v>
      </c>
      <c r="AF1876" t="s">
        <v>3</v>
      </c>
      <c r="AG1876">
        <v>234</v>
      </c>
      <c r="AH1876">
        <v>2</v>
      </c>
      <c r="AI1876">
        <v>35870553</v>
      </c>
      <c r="AJ1876">
        <v>1929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</row>
    <row r="1877" spans="1:44">
      <c r="A1877">
        <f>ROW(Source!A1777)</f>
        <v>1777</v>
      </c>
      <c r="B1877">
        <v>35870572</v>
      </c>
      <c r="C1877">
        <v>35870536</v>
      </c>
      <c r="D1877">
        <v>29129715</v>
      </c>
      <c r="E1877">
        <v>1</v>
      </c>
      <c r="F1877">
        <v>1</v>
      </c>
      <c r="G1877">
        <v>1</v>
      </c>
      <c r="H1877">
        <v>3</v>
      </c>
      <c r="I1877" t="s">
        <v>813</v>
      </c>
      <c r="J1877" t="s">
        <v>814</v>
      </c>
      <c r="K1877" t="s">
        <v>815</v>
      </c>
      <c r="L1877">
        <v>1301</v>
      </c>
      <c r="N1877">
        <v>1003</v>
      </c>
      <c r="O1877" t="s">
        <v>142</v>
      </c>
      <c r="P1877" t="s">
        <v>142</v>
      </c>
      <c r="Q1877">
        <v>1</v>
      </c>
      <c r="X1877">
        <v>37</v>
      </c>
      <c r="Y1877">
        <v>6.33</v>
      </c>
      <c r="Z1877">
        <v>0</v>
      </c>
      <c r="AA1877">
        <v>0</v>
      </c>
      <c r="AB1877">
        <v>0</v>
      </c>
      <c r="AC1877">
        <v>0</v>
      </c>
      <c r="AD1877">
        <v>1</v>
      </c>
      <c r="AE1877">
        <v>0</v>
      </c>
      <c r="AF1877" t="s">
        <v>3</v>
      </c>
      <c r="AG1877">
        <v>37</v>
      </c>
      <c r="AH1877">
        <v>2</v>
      </c>
      <c r="AI1877">
        <v>35870554</v>
      </c>
      <c r="AJ1877">
        <v>1930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</row>
    <row r="1878" spans="1:44">
      <c r="A1878">
        <f>ROW(Source!A1778)</f>
        <v>1778</v>
      </c>
      <c r="B1878">
        <v>35870581</v>
      </c>
      <c r="C1878">
        <v>35870573</v>
      </c>
      <c r="D1878">
        <v>18410244</v>
      </c>
      <c r="E1878">
        <v>1</v>
      </c>
      <c r="F1878">
        <v>1</v>
      </c>
      <c r="G1878">
        <v>1</v>
      </c>
      <c r="H1878">
        <v>1</v>
      </c>
      <c r="I1878" t="s">
        <v>727</v>
      </c>
      <c r="J1878" t="s">
        <v>3</v>
      </c>
      <c r="K1878" t="s">
        <v>728</v>
      </c>
      <c r="L1878">
        <v>1369</v>
      </c>
      <c r="N1878">
        <v>1013</v>
      </c>
      <c r="O1878" t="s">
        <v>561</v>
      </c>
      <c r="P1878" t="s">
        <v>561</v>
      </c>
      <c r="Q1878">
        <v>1</v>
      </c>
      <c r="X1878">
        <v>55.94</v>
      </c>
      <c r="Y1878">
        <v>0</v>
      </c>
      <c r="Z1878">
        <v>0</v>
      </c>
      <c r="AA1878">
        <v>0</v>
      </c>
      <c r="AB1878">
        <v>9.2899999999999991</v>
      </c>
      <c r="AC1878">
        <v>0</v>
      </c>
      <c r="AD1878">
        <v>1</v>
      </c>
      <c r="AE1878">
        <v>1</v>
      </c>
      <c r="AF1878" t="s">
        <v>134</v>
      </c>
      <c r="AG1878">
        <v>64.330999999999989</v>
      </c>
      <c r="AH1878">
        <v>2</v>
      </c>
      <c r="AI1878">
        <v>35870574</v>
      </c>
      <c r="AJ1878">
        <v>1931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</row>
    <row r="1879" spans="1:44">
      <c r="A1879">
        <f>ROW(Source!A1778)</f>
        <v>1778</v>
      </c>
      <c r="B1879">
        <v>35870582</v>
      </c>
      <c r="C1879">
        <v>35870573</v>
      </c>
      <c r="D1879">
        <v>121548</v>
      </c>
      <c r="E1879">
        <v>1</v>
      </c>
      <c r="F1879">
        <v>1</v>
      </c>
      <c r="G1879">
        <v>1</v>
      </c>
      <c r="H1879">
        <v>1</v>
      </c>
      <c r="I1879" t="s">
        <v>35</v>
      </c>
      <c r="J1879" t="s">
        <v>3</v>
      </c>
      <c r="K1879" t="s">
        <v>562</v>
      </c>
      <c r="L1879">
        <v>608254</v>
      </c>
      <c r="N1879">
        <v>1013</v>
      </c>
      <c r="O1879" t="s">
        <v>563</v>
      </c>
      <c r="P1879" t="s">
        <v>563</v>
      </c>
      <c r="Q1879">
        <v>1</v>
      </c>
      <c r="X1879">
        <v>0.01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1</v>
      </c>
      <c r="AE1879">
        <v>2</v>
      </c>
      <c r="AF1879" t="s">
        <v>133</v>
      </c>
      <c r="AG1879">
        <v>1.2500000000000001E-2</v>
      </c>
      <c r="AH1879">
        <v>2</v>
      </c>
      <c r="AI1879">
        <v>35870575</v>
      </c>
      <c r="AJ1879">
        <v>1932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</row>
    <row r="1880" spans="1:44">
      <c r="A1880">
        <f>ROW(Source!A1778)</f>
        <v>1778</v>
      </c>
      <c r="B1880">
        <v>35870583</v>
      </c>
      <c r="C1880">
        <v>35870573</v>
      </c>
      <c r="D1880">
        <v>29172556</v>
      </c>
      <c r="E1880">
        <v>1</v>
      </c>
      <c r="F1880">
        <v>1</v>
      </c>
      <c r="G1880">
        <v>1</v>
      </c>
      <c r="H1880">
        <v>2</v>
      </c>
      <c r="I1880" t="s">
        <v>564</v>
      </c>
      <c r="J1880" t="s">
        <v>565</v>
      </c>
      <c r="K1880" t="s">
        <v>566</v>
      </c>
      <c r="L1880">
        <v>1368</v>
      </c>
      <c r="N1880">
        <v>1011</v>
      </c>
      <c r="O1880" t="s">
        <v>567</v>
      </c>
      <c r="P1880" t="s">
        <v>567</v>
      </c>
      <c r="Q1880">
        <v>1</v>
      </c>
      <c r="X1880">
        <v>0.01</v>
      </c>
      <c r="Y1880">
        <v>0</v>
      </c>
      <c r="Z1880">
        <v>31.26</v>
      </c>
      <c r="AA1880">
        <v>13.5</v>
      </c>
      <c r="AB1880">
        <v>0</v>
      </c>
      <c r="AC1880">
        <v>0</v>
      </c>
      <c r="AD1880">
        <v>1</v>
      </c>
      <c r="AE1880">
        <v>0</v>
      </c>
      <c r="AF1880" t="s">
        <v>133</v>
      </c>
      <c r="AG1880">
        <v>1.2500000000000001E-2</v>
      </c>
      <c r="AH1880">
        <v>2</v>
      </c>
      <c r="AI1880">
        <v>35870576</v>
      </c>
      <c r="AJ1880">
        <v>1933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</row>
    <row r="1881" spans="1:44">
      <c r="A1881">
        <f>ROW(Source!A1778)</f>
        <v>1778</v>
      </c>
      <c r="B1881">
        <v>35870584</v>
      </c>
      <c r="C1881">
        <v>35870573</v>
      </c>
      <c r="D1881">
        <v>29174913</v>
      </c>
      <c r="E1881">
        <v>1</v>
      </c>
      <c r="F1881">
        <v>1</v>
      </c>
      <c r="G1881">
        <v>1</v>
      </c>
      <c r="H1881">
        <v>2</v>
      </c>
      <c r="I1881" t="s">
        <v>578</v>
      </c>
      <c r="J1881" t="s">
        <v>579</v>
      </c>
      <c r="K1881" t="s">
        <v>580</v>
      </c>
      <c r="L1881">
        <v>1368</v>
      </c>
      <c r="N1881">
        <v>1011</v>
      </c>
      <c r="O1881" t="s">
        <v>567</v>
      </c>
      <c r="P1881" t="s">
        <v>567</v>
      </c>
      <c r="Q1881">
        <v>1</v>
      </c>
      <c r="X1881">
        <v>0.01</v>
      </c>
      <c r="Y1881">
        <v>0</v>
      </c>
      <c r="Z1881">
        <v>87.17</v>
      </c>
      <c r="AA1881">
        <v>11.6</v>
      </c>
      <c r="AB1881">
        <v>0</v>
      </c>
      <c r="AC1881">
        <v>0</v>
      </c>
      <c r="AD1881">
        <v>1</v>
      </c>
      <c r="AE1881">
        <v>0</v>
      </c>
      <c r="AF1881" t="s">
        <v>133</v>
      </c>
      <c r="AG1881">
        <v>1.2500000000000001E-2</v>
      </c>
      <c r="AH1881">
        <v>2</v>
      </c>
      <c r="AI1881">
        <v>35870577</v>
      </c>
      <c r="AJ1881">
        <v>1934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</row>
    <row r="1882" spans="1:44">
      <c r="A1882">
        <f>ROW(Source!A1778)</f>
        <v>1778</v>
      </c>
      <c r="B1882">
        <v>35870585</v>
      </c>
      <c r="C1882">
        <v>35870573</v>
      </c>
      <c r="D1882">
        <v>29109386</v>
      </c>
      <c r="E1882">
        <v>1</v>
      </c>
      <c r="F1882">
        <v>1</v>
      </c>
      <c r="G1882">
        <v>1</v>
      </c>
      <c r="H1882">
        <v>3</v>
      </c>
      <c r="I1882" t="s">
        <v>729</v>
      </c>
      <c r="J1882" t="s">
        <v>730</v>
      </c>
      <c r="K1882" t="s">
        <v>731</v>
      </c>
      <c r="L1882">
        <v>1348</v>
      </c>
      <c r="N1882">
        <v>1009</v>
      </c>
      <c r="O1882" t="s">
        <v>30</v>
      </c>
      <c r="P1882" t="s">
        <v>30</v>
      </c>
      <c r="Q1882">
        <v>1000</v>
      </c>
      <c r="X1882">
        <v>3.4099999999999998E-2</v>
      </c>
      <c r="Y1882">
        <v>11300.01</v>
      </c>
      <c r="Z1882">
        <v>0</v>
      </c>
      <c r="AA1882">
        <v>0</v>
      </c>
      <c r="AB1882">
        <v>0</v>
      </c>
      <c r="AC1882">
        <v>0</v>
      </c>
      <c r="AD1882">
        <v>1</v>
      </c>
      <c r="AE1882">
        <v>0</v>
      </c>
      <c r="AF1882" t="s">
        <v>3</v>
      </c>
      <c r="AG1882">
        <v>3.4099999999999998E-2</v>
      </c>
      <c r="AH1882">
        <v>2</v>
      </c>
      <c r="AI1882">
        <v>35870578</v>
      </c>
      <c r="AJ1882">
        <v>1935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</row>
    <row r="1883" spans="1:44">
      <c r="A1883">
        <f>ROW(Source!A1778)</f>
        <v>1778</v>
      </c>
      <c r="B1883">
        <v>35870586</v>
      </c>
      <c r="C1883">
        <v>35870573</v>
      </c>
      <c r="D1883">
        <v>29107800</v>
      </c>
      <c r="E1883">
        <v>1</v>
      </c>
      <c r="F1883">
        <v>1</v>
      </c>
      <c r="G1883">
        <v>1</v>
      </c>
      <c r="H1883">
        <v>3</v>
      </c>
      <c r="I1883" t="s">
        <v>592</v>
      </c>
      <c r="J1883" t="s">
        <v>593</v>
      </c>
      <c r="K1883" t="s">
        <v>594</v>
      </c>
      <c r="L1883">
        <v>1346</v>
      </c>
      <c r="N1883">
        <v>1009</v>
      </c>
      <c r="O1883" t="s">
        <v>160</v>
      </c>
      <c r="P1883" t="s">
        <v>160</v>
      </c>
      <c r="Q1883">
        <v>1</v>
      </c>
      <c r="X1883">
        <v>0.01</v>
      </c>
      <c r="Y1883">
        <v>1.81</v>
      </c>
      <c r="Z1883">
        <v>0</v>
      </c>
      <c r="AA1883">
        <v>0</v>
      </c>
      <c r="AB1883">
        <v>0</v>
      </c>
      <c r="AC1883">
        <v>0</v>
      </c>
      <c r="AD1883">
        <v>1</v>
      </c>
      <c r="AE1883">
        <v>0</v>
      </c>
      <c r="AF1883" t="s">
        <v>3</v>
      </c>
      <c r="AG1883">
        <v>0.01</v>
      </c>
      <c r="AH1883">
        <v>2</v>
      </c>
      <c r="AI1883">
        <v>35870579</v>
      </c>
      <c r="AJ1883">
        <v>1936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</row>
    <row r="1884" spans="1:44">
      <c r="A1884">
        <f>ROW(Source!A1778)</f>
        <v>1778</v>
      </c>
      <c r="B1884">
        <v>35870587</v>
      </c>
      <c r="C1884">
        <v>35870573</v>
      </c>
      <c r="D1884">
        <v>29109603</v>
      </c>
      <c r="E1884">
        <v>1</v>
      </c>
      <c r="F1884">
        <v>1</v>
      </c>
      <c r="G1884">
        <v>1</v>
      </c>
      <c r="H1884">
        <v>3</v>
      </c>
      <c r="I1884" t="s">
        <v>732</v>
      </c>
      <c r="J1884" t="s">
        <v>733</v>
      </c>
      <c r="K1884" t="s">
        <v>734</v>
      </c>
      <c r="L1884">
        <v>1327</v>
      </c>
      <c r="N1884">
        <v>1005</v>
      </c>
      <c r="O1884" t="s">
        <v>155</v>
      </c>
      <c r="P1884" t="s">
        <v>155</v>
      </c>
      <c r="Q1884">
        <v>1</v>
      </c>
      <c r="X1884">
        <v>112</v>
      </c>
      <c r="Y1884">
        <v>55.16</v>
      </c>
      <c r="Z1884">
        <v>0</v>
      </c>
      <c r="AA1884">
        <v>0</v>
      </c>
      <c r="AB1884">
        <v>0</v>
      </c>
      <c r="AC1884">
        <v>0</v>
      </c>
      <c r="AD1884">
        <v>1</v>
      </c>
      <c r="AE1884">
        <v>0</v>
      </c>
      <c r="AF1884" t="s">
        <v>3</v>
      </c>
      <c r="AG1884">
        <v>112</v>
      </c>
      <c r="AH1884">
        <v>2</v>
      </c>
      <c r="AI1884">
        <v>35870580</v>
      </c>
      <c r="AJ1884">
        <v>1937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</row>
    <row r="1885" spans="1:44">
      <c r="A1885">
        <f>ROW(Source!A1779)</f>
        <v>1779</v>
      </c>
      <c r="B1885">
        <v>35870601</v>
      </c>
      <c r="C1885">
        <v>35870588</v>
      </c>
      <c r="D1885">
        <v>29364679</v>
      </c>
      <c r="E1885">
        <v>1</v>
      </c>
      <c r="F1885">
        <v>1</v>
      </c>
      <c r="G1885">
        <v>1</v>
      </c>
      <c r="H1885">
        <v>1</v>
      </c>
      <c r="I1885" t="s">
        <v>735</v>
      </c>
      <c r="J1885" t="s">
        <v>3</v>
      </c>
      <c r="K1885" t="s">
        <v>736</v>
      </c>
      <c r="L1885">
        <v>1369</v>
      </c>
      <c r="N1885">
        <v>1013</v>
      </c>
      <c r="O1885" t="s">
        <v>561</v>
      </c>
      <c r="P1885" t="s">
        <v>561</v>
      </c>
      <c r="Q1885">
        <v>1</v>
      </c>
      <c r="X1885">
        <v>30.48</v>
      </c>
      <c r="Y1885">
        <v>0</v>
      </c>
      <c r="Z1885">
        <v>0</v>
      </c>
      <c r="AA1885">
        <v>0</v>
      </c>
      <c r="AB1885">
        <v>9.92</v>
      </c>
      <c r="AC1885">
        <v>0</v>
      </c>
      <c r="AD1885">
        <v>1</v>
      </c>
      <c r="AE1885">
        <v>1</v>
      </c>
      <c r="AF1885" t="s">
        <v>134</v>
      </c>
      <c r="AG1885">
        <v>35.052</v>
      </c>
      <c r="AH1885">
        <v>2</v>
      </c>
      <c r="AI1885">
        <v>35870590</v>
      </c>
      <c r="AJ1885">
        <v>1938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</row>
    <row r="1886" spans="1:44">
      <c r="A1886">
        <f>ROW(Source!A1779)</f>
        <v>1779</v>
      </c>
      <c r="B1886">
        <v>35870602</v>
      </c>
      <c r="C1886">
        <v>35870588</v>
      </c>
      <c r="D1886">
        <v>121548</v>
      </c>
      <c r="E1886">
        <v>1</v>
      </c>
      <c r="F1886">
        <v>1</v>
      </c>
      <c r="G1886">
        <v>1</v>
      </c>
      <c r="H1886">
        <v>1</v>
      </c>
      <c r="I1886" t="s">
        <v>35</v>
      </c>
      <c r="J1886" t="s">
        <v>3</v>
      </c>
      <c r="K1886" t="s">
        <v>562</v>
      </c>
      <c r="L1886">
        <v>608254</v>
      </c>
      <c r="N1886">
        <v>1013</v>
      </c>
      <c r="O1886" t="s">
        <v>563</v>
      </c>
      <c r="P1886" t="s">
        <v>563</v>
      </c>
      <c r="Q1886">
        <v>1</v>
      </c>
      <c r="X1886">
        <v>0.03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1</v>
      </c>
      <c r="AE1886">
        <v>2</v>
      </c>
      <c r="AF1886" t="s">
        <v>3</v>
      </c>
      <c r="AG1886">
        <v>0.03</v>
      </c>
      <c r="AH1886">
        <v>2</v>
      </c>
      <c r="AI1886">
        <v>35870591</v>
      </c>
      <c r="AJ1886">
        <v>1939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</row>
    <row r="1887" spans="1:44">
      <c r="A1887">
        <f>ROW(Source!A1779)</f>
        <v>1779</v>
      </c>
      <c r="B1887">
        <v>35870603</v>
      </c>
      <c r="C1887">
        <v>35870588</v>
      </c>
      <c r="D1887">
        <v>29172362</v>
      </c>
      <c r="E1887">
        <v>1</v>
      </c>
      <c r="F1887">
        <v>1</v>
      </c>
      <c r="G1887">
        <v>1</v>
      </c>
      <c r="H1887">
        <v>2</v>
      </c>
      <c r="I1887" t="s">
        <v>737</v>
      </c>
      <c r="J1887" t="s">
        <v>738</v>
      </c>
      <c r="K1887" t="s">
        <v>739</v>
      </c>
      <c r="L1887">
        <v>1368</v>
      </c>
      <c r="N1887">
        <v>1011</v>
      </c>
      <c r="O1887" t="s">
        <v>567</v>
      </c>
      <c r="P1887" t="s">
        <v>567</v>
      </c>
      <c r="Q1887">
        <v>1</v>
      </c>
      <c r="X1887">
        <v>0.03</v>
      </c>
      <c r="Y1887">
        <v>0</v>
      </c>
      <c r="Z1887">
        <v>134.65</v>
      </c>
      <c r="AA1887">
        <v>13.5</v>
      </c>
      <c r="AB1887">
        <v>0</v>
      </c>
      <c r="AC1887">
        <v>0</v>
      </c>
      <c r="AD1887">
        <v>1</v>
      </c>
      <c r="AE1887">
        <v>0</v>
      </c>
      <c r="AF1887" t="s">
        <v>3</v>
      </c>
      <c r="AG1887">
        <v>0.03</v>
      </c>
      <c r="AH1887">
        <v>2</v>
      </c>
      <c r="AI1887">
        <v>35870592</v>
      </c>
      <c r="AJ1887">
        <v>1940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</row>
    <row r="1888" spans="1:44">
      <c r="A1888">
        <f>ROW(Source!A1779)</f>
        <v>1779</v>
      </c>
      <c r="B1888">
        <v>35870604</v>
      </c>
      <c r="C1888">
        <v>35870588</v>
      </c>
      <c r="D1888">
        <v>29174913</v>
      </c>
      <c r="E1888">
        <v>1</v>
      </c>
      <c r="F1888">
        <v>1</v>
      </c>
      <c r="G1888">
        <v>1</v>
      </c>
      <c r="H1888">
        <v>2</v>
      </c>
      <c r="I1888" t="s">
        <v>578</v>
      </c>
      <c r="J1888" t="s">
        <v>579</v>
      </c>
      <c r="K1888" t="s">
        <v>580</v>
      </c>
      <c r="L1888">
        <v>1368</v>
      </c>
      <c r="N1888">
        <v>1011</v>
      </c>
      <c r="O1888" t="s">
        <v>567</v>
      </c>
      <c r="P1888" t="s">
        <v>567</v>
      </c>
      <c r="Q1888">
        <v>1</v>
      </c>
      <c r="X1888">
        <v>0.02</v>
      </c>
      <c r="Y1888">
        <v>0</v>
      </c>
      <c r="Z1888">
        <v>87.17</v>
      </c>
      <c r="AA1888">
        <v>11.6</v>
      </c>
      <c r="AB1888">
        <v>0</v>
      </c>
      <c r="AC1888">
        <v>0</v>
      </c>
      <c r="AD1888">
        <v>1</v>
      </c>
      <c r="AE1888">
        <v>0</v>
      </c>
      <c r="AF1888" t="s">
        <v>3</v>
      </c>
      <c r="AG1888">
        <v>0.02</v>
      </c>
      <c r="AH1888">
        <v>2</v>
      </c>
      <c r="AI1888">
        <v>35870593</v>
      </c>
      <c r="AJ1888">
        <v>1941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</row>
    <row r="1889" spans="1:44">
      <c r="A1889">
        <f>ROW(Source!A1779)</f>
        <v>1779</v>
      </c>
      <c r="B1889">
        <v>35870605</v>
      </c>
      <c r="C1889">
        <v>35870588</v>
      </c>
      <c r="D1889">
        <v>29114246</v>
      </c>
      <c r="E1889">
        <v>1</v>
      </c>
      <c r="F1889">
        <v>1</v>
      </c>
      <c r="G1889">
        <v>1</v>
      </c>
      <c r="H1889">
        <v>3</v>
      </c>
      <c r="I1889" t="s">
        <v>740</v>
      </c>
      <c r="J1889" t="s">
        <v>741</v>
      </c>
      <c r="K1889" t="s">
        <v>742</v>
      </c>
      <c r="L1889">
        <v>1346</v>
      </c>
      <c r="N1889">
        <v>1009</v>
      </c>
      <c r="O1889" t="s">
        <v>160</v>
      </c>
      <c r="P1889" t="s">
        <v>160</v>
      </c>
      <c r="Q1889">
        <v>1</v>
      </c>
      <c r="X1889">
        <v>1.5</v>
      </c>
      <c r="Y1889">
        <v>9.0399999999999991</v>
      </c>
      <c r="Z1889">
        <v>0</v>
      </c>
      <c r="AA1889">
        <v>0</v>
      </c>
      <c r="AB1889">
        <v>0</v>
      </c>
      <c r="AC1889">
        <v>0</v>
      </c>
      <c r="AD1889">
        <v>1</v>
      </c>
      <c r="AE1889">
        <v>0</v>
      </c>
      <c r="AF1889" t="s">
        <v>3</v>
      </c>
      <c r="AG1889">
        <v>1.5</v>
      </c>
      <c r="AH1889">
        <v>2</v>
      </c>
      <c r="AI1889">
        <v>35870594</v>
      </c>
      <c r="AJ1889">
        <v>1942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</row>
    <row r="1890" spans="1:44">
      <c r="A1890">
        <f>ROW(Source!A1779)</f>
        <v>1779</v>
      </c>
      <c r="B1890">
        <v>35870606</v>
      </c>
      <c r="C1890">
        <v>35870588</v>
      </c>
      <c r="D1890">
        <v>29110838</v>
      </c>
      <c r="E1890">
        <v>1</v>
      </c>
      <c r="F1890">
        <v>1</v>
      </c>
      <c r="G1890">
        <v>1</v>
      </c>
      <c r="H1890">
        <v>3</v>
      </c>
      <c r="I1890" t="s">
        <v>743</v>
      </c>
      <c r="J1890" t="s">
        <v>744</v>
      </c>
      <c r="K1890" t="s">
        <v>745</v>
      </c>
      <c r="L1890">
        <v>1346</v>
      </c>
      <c r="N1890">
        <v>1009</v>
      </c>
      <c r="O1890" t="s">
        <v>160</v>
      </c>
      <c r="P1890" t="s">
        <v>160</v>
      </c>
      <c r="Q1890">
        <v>1</v>
      </c>
      <c r="X1890">
        <v>0.42</v>
      </c>
      <c r="Y1890">
        <v>30.5</v>
      </c>
      <c r="Z1890">
        <v>0</v>
      </c>
      <c r="AA1890">
        <v>0</v>
      </c>
      <c r="AB1890">
        <v>0</v>
      </c>
      <c r="AC1890">
        <v>0</v>
      </c>
      <c r="AD1890">
        <v>1</v>
      </c>
      <c r="AE1890">
        <v>0</v>
      </c>
      <c r="AF1890" t="s">
        <v>3</v>
      </c>
      <c r="AG1890">
        <v>0.42</v>
      </c>
      <c r="AH1890">
        <v>2</v>
      </c>
      <c r="AI1890">
        <v>35870595</v>
      </c>
      <c r="AJ1890">
        <v>1943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</row>
    <row r="1891" spans="1:44">
      <c r="A1891">
        <f>ROW(Source!A1779)</f>
        <v>1779</v>
      </c>
      <c r="B1891">
        <v>35870607</v>
      </c>
      <c r="C1891">
        <v>35870588</v>
      </c>
      <c r="D1891">
        <v>29149204</v>
      </c>
      <c r="E1891">
        <v>1</v>
      </c>
      <c r="F1891">
        <v>1</v>
      </c>
      <c r="G1891">
        <v>1</v>
      </c>
      <c r="H1891">
        <v>3</v>
      </c>
      <c r="I1891" t="s">
        <v>746</v>
      </c>
      <c r="J1891" t="s">
        <v>747</v>
      </c>
      <c r="K1891" t="s">
        <v>748</v>
      </c>
      <c r="L1891">
        <v>1348</v>
      </c>
      <c r="N1891">
        <v>1009</v>
      </c>
      <c r="O1891" t="s">
        <v>30</v>
      </c>
      <c r="P1891" t="s">
        <v>30</v>
      </c>
      <c r="Q1891">
        <v>1000</v>
      </c>
      <c r="X1891">
        <v>3.15E-3</v>
      </c>
      <c r="Y1891">
        <v>729.98</v>
      </c>
      <c r="Z1891">
        <v>0</v>
      </c>
      <c r="AA1891">
        <v>0</v>
      </c>
      <c r="AB1891">
        <v>0</v>
      </c>
      <c r="AC1891">
        <v>0</v>
      </c>
      <c r="AD1891">
        <v>1</v>
      </c>
      <c r="AE1891">
        <v>0</v>
      </c>
      <c r="AF1891" t="s">
        <v>3</v>
      </c>
      <c r="AG1891">
        <v>3.15E-3</v>
      </c>
      <c r="AH1891">
        <v>2</v>
      </c>
      <c r="AI1891">
        <v>35870596</v>
      </c>
      <c r="AJ1891">
        <v>1944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</row>
    <row r="1892" spans="1:44">
      <c r="A1892">
        <f>ROW(Source!A1779)</f>
        <v>1779</v>
      </c>
      <c r="B1892">
        <v>35870608</v>
      </c>
      <c r="C1892">
        <v>35870588</v>
      </c>
      <c r="D1892">
        <v>29170678</v>
      </c>
      <c r="E1892">
        <v>1</v>
      </c>
      <c r="F1892">
        <v>1</v>
      </c>
      <c r="G1892">
        <v>1</v>
      </c>
      <c r="H1892">
        <v>3</v>
      </c>
      <c r="I1892" t="s">
        <v>749</v>
      </c>
      <c r="J1892" t="s">
        <v>750</v>
      </c>
      <c r="K1892" t="s">
        <v>751</v>
      </c>
      <c r="L1892">
        <v>1354</v>
      </c>
      <c r="N1892">
        <v>1010</v>
      </c>
      <c r="O1892" t="s">
        <v>237</v>
      </c>
      <c r="P1892" t="s">
        <v>237</v>
      </c>
      <c r="Q1892">
        <v>1</v>
      </c>
      <c r="X1892">
        <v>102</v>
      </c>
      <c r="Y1892">
        <v>0.28000000000000003</v>
      </c>
      <c r="Z1892">
        <v>0</v>
      </c>
      <c r="AA1892">
        <v>0</v>
      </c>
      <c r="AB1892">
        <v>0</v>
      </c>
      <c r="AC1892">
        <v>0</v>
      </c>
      <c r="AD1892">
        <v>1</v>
      </c>
      <c r="AE1892">
        <v>0</v>
      </c>
      <c r="AF1892" t="s">
        <v>3</v>
      </c>
      <c r="AG1892">
        <v>102</v>
      </c>
      <c r="AH1892">
        <v>2</v>
      </c>
      <c r="AI1892">
        <v>35870599</v>
      </c>
      <c r="AJ1892">
        <v>1948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</row>
    <row r="1893" spans="1:44">
      <c r="A1893">
        <f>ROW(Source!A1779)</f>
        <v>1779</v>
      </c>
      <c r="B1893">
        <v>35870609</v>
      </c>
      <c r="C1893">
        <v>35870588</v>
      </c>
      <c r="D1893">
        <v>29171808</v>
      </c>
      <c r="E1893">
        <v>1</v>
      </c>
      <c r="F1893">
        <v>1</v>
      </c>
      <c r="G1893">
        <v>1</v>
      </c>
      <c r="H1893">
        <v>3</v>
      </c>
      <c r="I1893" t="s">
        <v>752</v>
      </c>
      <c r="J1893" t="s">
        <v>753</v>
      </c>
      <c r="K1893" t="s">
        <v>754</v>
      </c>
      <c r="L1893">
        <v>1374</v>
      </c>
      <c r="N1893">
        <v>1013</v>
      </c>
      <c r="O1893" t="s">
        <v>755</v>
      </c>
      <c r="P1893" t="s">
        <v>755</v>
      </c>
      <c r="Q1893">
        <v>1</v>
      </c>
      <c r="X1893">
        <v>6.05</v>
      </c>
      <c r="Y1893">
        <v>1</v>
      </c>
      <c r="Z1893">
        <v>0</v>
      </c>
      <c r="AA1893">
        <v>0</v>
      </c>
      <c r="AB1893">
        <v>0</v>
      </c>
      <c r="AC1893">
        <v>0</v>
      </c>
      <c r="AD1893">
        <v>1</v>
      </c>
      <c r="AE1893">
        <v>0</v>
      </c>
      <c r="AF1893" t="s">
        <v>3</v>
      </c>
      <c r="AG1893">
        <v>6.05</v>
      </c>
      <c r="AH1893">
        <v>2</v>
      </c>
      <c r="AI1893">
        <v>35870600</v>
      </c>
      <c r="AJ1893">
        <v>1949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</row>
    <row r="1894" spans="1:44">
      <c r="A1894">
        <f>ROW(Source!A1783)</f>
        <v>1783</v>
      </c>
      <c r="B1894">
        <v>35870623</v>
      </c>
      <c r="C1894">
        <v>35870613</v>
      </c>
      <c r="D1894">
        <v>29364679</v>
      </c>
      <c r="E1894">
        <v>1</v>
      </c>
      <c r="F1894">
        <v>1</v>
      </c>
      <c r="G1894">
        <v>1</v>
      </c>
      <c r="H1894">
        <v>1</v>
      </c>
      <c r="I1894" t="s">
        <v>735</v>
      </c>
      <c r="J1894" t="s">
        <v>3</v>
      </c>
      <c r="K1894" t="s">
        <v>736</v>
      </c>
      <c r="L1894">
        <v>1369</v>
      </c>
      <c r="N1894">
        <v>1013</v>
      </c>
      <c r="O1894" t="s">
        <v>561</v>
      </c>
      <c r="P1894" t="s">
        <v>561</v>
      </c>
      <c r="Q1894">
        <v>1</v>
      </c>
      <c r="X1894">
        <v>26.24</v>
      </c>
      <c r="Y1894">
        <v>0</v>
      </c>
      <c r="Z1894">
        <v>0</v>
      </c>
      <c r="AA1894">
        <v>0</v>
      </c>
      <c r="AB1894">
        <v>9.92</v>
      </c>
      <c r="AC1894">
        <v>0</v>
      </c>
      <c r="AD1894">
        <v>1</v>
      </c>
      <c r="AE1894">
        <v>1</v>
      </c>
      <c r="AF1894" t="s">
        <v>134</v>
      </c>
      <c r="AG1894">
        <v>30.175999999999995</v>
      </c>
      <c r="AH1894">
        <v>2</v>
      </c>
      <c r="AI1894">
        <v>35870615</v>
      </c>
      <c r="AJ1894">
        <v>1950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</row>
    <row r="1895" spans="1:44">
      <c r="A1895">
        <f>ROW(Source!A1783)</f>
        <v>1783</v>
      </c>
      <c r="B1895">
        <v>35870624</v>
      </c>
      <c r="C1895">
        <v>35870613</v>
      </c>
      <c r="D1895">
        <v>121548</v>
      </c>
      <c r="E1895">
        <v>1</v>
      </c>
      <c r="F1895">
        <v>1</v>
      </c>
      <c r="G1895">
        <v>1</v>
      </c>
      <c r="H1895">
        <v>1</v>
      </c>
      <c r="I1895" t="s">
        <v>35</v>
      </c>
      <c r="J1895" t="s">
        <v>3</v>
      </c>
      <c r="K1895" t="s">
        <v>562</v>
      </c>
      <c r="L1895">
        <v>608254</v>
      </c>
      <c r="N1895">
        <v>1013</v>
      </c>
      <c r="O1895" t="s">
        <v>563</v>
      </c>
      <c r="P1895" t="s">
        <v>563</v>
      </c>
      <c r="Q1895">
        <v>1</v>
      </c>
      <c r="X1895">
        <v>0.03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1</v>
      </c>
      <c r="AE1895">
        <v>2</v>
      </c>
      <c r="AF1895" t="s">
        <v>3</v>
      </c>
      <c r="AG1895">
        <v>0.03</v>
      </c>
      <c r="AH1895">
        <v>2</v>
      </c>
      <c r="AI1895">
        <v>35870616</v>
      </c>
      <c r="AJ1895">
        <v>1951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</row>
    <row r="1896" spans="1:44">
      <c r="A1896">
        <f>ROW(Source!A1783)</f>
        <v>1783</v>
      </c>
      <c r="B1896">
        <v>35870625</v>
      </c>
      <c r="C1896">
        <v>35870613</v>
      </c>
      <c r="D1896">
        <v>29172362</v>
      </c>
      <c r="E1896">
        <v>1</v>
      </c>
      <c r="F1896">
        <v>1</v>
      </c>
      <c r="G1896">
        <v>1</v>
      </c>
      <c r="H1896">
        <v>2</v>
      </c>
      <c r="I1896" t="s">
        <v>737</v>
      </c>
      <c r="J1896" t="s">
        <v>738</v>
      </c>
      <c r="K1896" t="s">
        <v>739</v>
      </c>
      <c r="L1896">
        <v>1368</v>
      </c>
      <c r="N1896">
        <v>1011</v>
      </c>
      <c r="O1896" t="s">
        <v>567</v>
      </c>
      <c r="P1896" t="s">
        <v>567</v>
      </c>
      <c r="Q1896">
        <v>1</v>
      </c>
      <c r="X1896">
        <v>0.03</v>
      </c>
      <c r="Y1896">
        <v>0</v>
      </c>
      <c r="Z1896">
        <v>134.65</v>
      </c>
      <c r="AA1896">
        <v>13.5</v>
      </c>
      <c r="AB1896">
        <v>0</v>
      </c>
      <c r="AC1896">
        <v>0</v>
      </c>
      <c r="AD1896">
        <v>1</v>
      </c>
      <c r="AE1896">
        <v>0</v>
      </c>
      <c r="AF1896" t="s">
        <v>3</v>
      </c>
      <c r="AG1896">
        <v>0.03</v>
      </c>
      <c r="AH1896">
        <v>2</v>
      </c>
      <c r="AI1896">
        <v>35870617</v>
      </c>
      <c r="AJ1896">
        <v>1952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</row>
    <row r="1897" spans="1:44">
      <c r="A1897">
        <f>ROW(Source!A1783)</f>
        <v>1783</v>
      </c>
      <c r="B1897">
        <v>35870626</v>
      </c>
      <c r="C1897">
        <v>35870613</v>
      </c>
      <c r="D1897">
        <v>29174913</v>
      </c>
      <c r="E1897">
        <v>1</v>
      </c>
      <c r="F1897">
        <v>1</v>
      </c>
      <c r="G1897">
        <v>1</v>
      </c>
      <c r="H1897">
        <v>2</v>
      </c>
      <c r="I1897" t="s">
        <v>578</v>
      </c>
      <c r="J1897" t="s">
        <v>579</v>
      </c>
      <c r="K1897" t="s">
        <v>580</v>
      </c>
      <c r="L1897">
        <v>1368</v>
      </c>
      <c r="N1897">
        <v>1011</v>
      </c>
      <c r="O1897" t="s">
        <v>567</v>
      </c>
      <c r="P1897" t="s">
        <v>567</v>
      </c>
      <c r="Q1897">
        <v>1</v>
      </c>
      <c r="X1897">
        <v>0.02</v>
      </c>
      <c r="Y1897">
        <v>0</v>
      </c>
      <c r="Z1897">
        <v>87.17</v>
      </c>
      <c r="AA1897">
        <v>11.6</v>
      </c>
      <c r="AB1897">
        <v>0</v>
      </c>
      <c r="AC1897">
        <v>0</v>
      </c>
      <c r="AD1897">
        <v>1</v>
      </c>
      <c r="AE1897">
        <v>0</v>
      </c>
      <c r="AF1897" t="s">
        <v>3</v>
      </c>
      <c r="AG1897">
        <v>0.02</v>
      </c>
      <c r="AH1897">
        <v>2</v>
      </c>
      <c r="AI1897">
        <v>35870618</v>
      </c>
      <c r="AJ1897">
        <v>1953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</row>
    <row r="1898" spans="1:44">
      <c r="A1898">
        <f>ROW(Source!A1783)</f>
        <v>1783</v>
      </c>
      <c r="B1898">
        <v>35870627</v>
      </c>
      <c r="C1898">
        <v>35870613</v>
      </c>
      <c r="D1898">
        <v>29149204</v>
      </c>
      <c r="E1898">
        <v>1</v>
      </c>
      <c r="F1898">
        <v>1</v>
      </c>
      <c r="G1898">
        <v>1</v>
      </c>
      <c r="H1898">
        <v>3</v>
      </c>
      <c r="I1898" t="s">
        <v>746</v>
      </c>
      <c r="J1898" t="s">
        <v>747</v>
      </c>
      <c r="K1898" t="s">
        <v>748</v>
      </c>
      <c r="L1898">
        <v>1348</v>
      </c>
      <c r="N1898">
        <v>1009</v>
      </c>
      <c r="O1898" t="s">
        <v>30</v>
      </c>
      <c r="P1898" t="s">
        <v>30</v>
      </c>
      <c r="Q1898">
        <v>1000</v>
      </c>
      <c r="X1898">
        <v>3.15E-3</v>
      </c>
      <c r="Y1898">
        <v>729.98</v>
      </c>
      <c r="Z1898">
        <v>0</v>
      </c>
      <c r="AA1898">
        <v>0</v>
      </c>
      <c r="AB1898">
        <v>0</v>
      </c>
      <c r="AC1898">
        <v>0</v>
      </c>
      <c r="AD1898">
        <v>1</v>
      </c>
      <c r="AE1898">
        <v>0</v>
      </c>
      <c r="AF1898" t="s">
        <v>3</v>
      </c>
      <c r="AG1898">
        <v>3.15E-3</v>
      </c>
      <c r="AH1898">
        <v>2</v>
      </c>
      <c r="AI1898">
        <v>35870619</v>
      </c>
      <c r="AJ1898">
        <v>1954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</row>
    <row r="1899" spans="1:44">
      <c r="A1899">
        <f>ROW(Source!A1783)</f>
        <v>1783</v>
      </c>
      <c r="B1899">
        <v>35870628</v>
      </c>
      <c r="C1899">
        <v>35870613</v>
      </c>
      <c r="D1899">
        <v>29170678</v>
      </c>
      <c r="E1899">
        <v>1</v>
      </c>
      <c r="F1899">
        <v>1</v>
      </c>
      <c r="G1899">
        <v>1</v>
      </c>
      <c r="H1899">
        <v>3</v>
      </c>
      <c r="I1899" t="s">
        <v>749</v>
      </c>
      <c r="J1899" t="s">
        <v>750</v>
      </c>
      <c r="K1899" t="s">
        <v>751</v>
      </c>
      <c r="L1899">
        <v>1354</v>
      </c>
      <c r="N1899">
        <v>1010</v>
      </c>
      <c r="O1899" t="s">
        <v>237</v>
      </c>
      <c r="P1899" t="s">
        <v>237</v>
      </c>
      <c r="Q1899">
        <v>1</v>
      </c>
      <c r="X1899">
        <v>102</v>
      </c>
      <c r="Y1899">
        <v>0.28000000000000003</v>
      </c>
      <c r="Z1899">
        <v>0</v>
      </c>
      <c r="AA1899">
        <v>0</v>
      </c>
      <c r="AB1899">
        <v>0</v>
      </c>
      <c r="AC1899">
        <v>0</v>
      </c>
      <c r="AD1899">
        <v>1</v>
      </c>
      <c r="AE1899">
        <v>0</v>
      </c>
      <c r="AF1899" t="s">
        <v>3</v>
      </c>
      <c r="AG1899">
        <v>102</v>
      </c>
      <c r="AH1899">
        <v>2</v>
      </c>
      <c r="AI1899">
        <v>35870620</v>
      </c>
      <c r="AJ1899">
        <v>1956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</row>
    <row r="1900" spans="1:44">
      <c r="A1900">
        <f>ROW(Source!A1783)</f>
        <v>1783</v>
      </c>
      <c r="B1900">
        <v>35870629</v>
      </c>
      <c r="C1900">
        <v>35870613</v>
      </c>
      <c r="D1900">
        <v>29171808</v>
      </c>
      <c r="E1900">
        <v>1</v>
      </c>
      <c r="F1900">
        <v>1</v>
      </c>
      <c r="G1900">
        <v>1</v>
      </c>
      <c r="H1900">
        <v>3</v>
      </c>
      <c r="I1900" t="s">
        <v>752</v>
      </c>
      <c r="J1900" t="s">
        <v>753</v>
      </c>
      <c r="K1900" t="s">
        <v>754</v>
      </c>
      <c r="L1900">
        <v>1374</v>
      </c>
      <c r="N1900">
        <v>1013</v>
      </c>
      <c r="O1900" t="s">
        <v>755</v>
      </c>
      <c r="P1900" t="s">
        <v>755</v>
      </c>
      <c r="Q1900">
        <v>1</v>
      </c>
      <c r="X1900">
        <v>5.21</v>
      </c>
      <c r="Y1900">
        <v>1</v>
      </c>
      <c r="Z1900">
        <v>0</v>
      </c>
      <c r="AA1900">
        <v>0</v>
      </c>
      <c r="AB1900">
        <v>0</v>
      </c>
      <c r="AC1900">
        <v>0</v>
      </c>
      <c r="AD1900">
        <v>1</v>
      </c>
      <c r="AE1900">
        <v>0</v>
      </c>
      <c r="AF1900" t="s">
        <v>3</v>
      </c>
      <c r="AG1900">
        <v>5.21</v>
      </c>
      <c r="AH1900">
        <v>2</v>
      </c>
      <c r="AI1900">
        <v>35870622</v>
      </c>
      <c r="AJ1900">
        <v>1958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</row>
    <row r="1901" spans="1:44">
      <c r="A1901">
        <f>ROW(Source!A1786)</f>
        <v>1786</v>
      </c>
      <c r="B1901">
        <v>35870638</v>
      </c>
      <c r="C1901">
        <v>35870632</v>
      </c>
      <c r="D1901">
        <v>18442760</v>
      </c>
      <c r="E1901">
        <v>1</v>
      </c>
      <c r="F1901">
        <v>1</v>
      </c>
      <c r="G1901">
        <v>1</v>
      </c>
      <c r="H1901">
        <v>1</v>
      </c>
      <c r="I1901" t="s">
        <v>816</v>
      </c>
      <c r="J1901" t="s">
        <v>3</v>
      </c>
      <c r="K1901" t="s">
        <v>817</v>
      </c>
      <c r="L1901">
        <v>1369</v>
      </c>
      <c r="N1901">
        <v>1013</v>
      </c>
      <c r="O1901" t="s">
        <v>561</v>
      </c>
      <c r="P1901" t="s">
        <v>561</v>
      </c>
      <c r="Q1901">
        <v>1</v>
      </c>
      <c r="X1901">
        <v>26.04</v>
      </c>
      <c r="Y1901">
        <v>0</v>
      </c>
      <c r="Z1901">
        <v>0</v>
      </c>
      <c r="AA1901">
        <v>0</v>
      </c>
      <c r="AB1901">
        <v>354.22</v>
      </c>
      <c r="AC1901">
        <v>0</v>
      </c>
      <c r="AD1901">
        <v>1</v>
      </c>
      <c r="AE1901">
        <v>1</v>
      </c>
      <c r="AF1901" t="s">
        <v>134</v>
      </c>
      <c r="AG1901">
        <v>29.945999999999998</v>
      </c>
      <c r="AH1901">
        <v>2</v>
      </c>
      <c r="AI1901">
        <v>35870633</v>
      </c>
      <c r="AJ1901">
        <v>1959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</row>
    <row r="1902" spans="1:44">
      <c r="A1902">
        <f>ROW(Source!A1786)</f>
        <v>1786</v>
      </c>
      <c r="B1902">
        <v>35870639</v>
      </c>
      <c r="C1902">
        <v>35870632</v>
      </c>
      <c r="D1902">
        <v>29173472</v>
      </c>
      <c r="E1902">
        <v>1</v>
      </c>
      <c r="F1902">
        <v>1</v>
      </c>
      <c r="G1902">
        <v>1</v>
      </c>
      <c r="H1902">
        <v>2</v>
      </c>
      <c r="I1902" t="s">
        <v>624</v>
      </c>
      <c r="J1902" t="s">
        <v>625</v>
      </c>
      <c r="K1902" t="s">
        <v>626</v>
      </c>
      <c r="L1902">
        <v>1368</v>
      </c>
      <c r="N1902">
        <v>1011</v>
      </c>
      <c r="O1902" t="s">
        <v>567</v>
      </c>
      <c r="P1902" t="s">
        <v>567</v>
      </c>
      <c r="Q1902">
        <v>1</v>
      </c>
      <c r="X1902">
        <v>7.3</v>
      </c>
      <c r="Y1902">
        <v>0</v>
      </c>
      <c r="Z1902">
        <v>3</v>
      </c>
      <c r="AA1902">
        <v>0</v>
      </c>
      <c r="AB1902">
        <v>0</v>
      </c>
      <c r="AC1902">
        <v>0</v>
      </c>
      <c r="AD1902">
        <v>1</v>
      </c>
      <c r="AE1902">
        <v>0</v>
      </c>
      <c r="AF1902" t="s">
        <v>133</v>
      </c>
      <c r="AG1902">
        <v>9.125</v>
      </c>
      <c r="AH1902">
        <v>2</v>
      </c>
      <c r="AI1902">
        <v>35870634</v>
      </c>
      <c r="AJ1902">
        <v>1960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</row>
    <row r="1903" spans="1:44">
      <c r="A1903">
        <f>ROW(Source!A1786)</f>
        <v>1786</v>
      </c>
      <c r="B1903">
        <v>35870640</v>
      </c>
      <c r="C1903">
        <v>35870632</v>
      </c>
      <c r="D1903">
        <v>29174580</v>
      </c>
      <c r="E1903">
        <v>1</v>
      </c>
      <c r="F1903">
        <v>1</v>
      </c>
      <c r="G1903">
        <v>1</v>
      </c>
      <c r="H1903">
        <v>2</v>
      </c>
      <c r="I1903" t="s">
        <v>679</v>
      </c>
      <c r="J1903" t="s">
        <v>680</v>
      </c>
      <c r="K1903" t="s">
        <v>681</v>
      </c>
      <c r="L1903">
        <v>1368</v>
      </c>
      <c r="N1903">
        <v>1011</v>
      </c>
      <c r="O1903" t="s">
        <v>567</v>
      </c>
      <c r="P1903" t="s">
        <v>567</v>
      </c>
      <c r="Q1903">
        <v>1</v>
      </c>
      <c r="X1903">
        <v>7.3</v>
      </c>
      <c r="Y1903">
        <v>0</v>
      </c>
      <c r="Z1903">
        <v>2.08</v>
      </c>
      <c r="AA1903">
        <v>0</v>
      </c>
      <c r="AB1903">
        <v>0</v>
      </c>
      <c r="AC1903">
        <v>0</v>
      </c>
      <c r="AD1903">
        <v>1</v>
      </c>
      <c r="AE1903">
        <v>0</v>
      </c>
      <c r="AF1903" t="s">
        <v>133</v>
      </c>
      <c r="AG1903">
        <v>9.125</v>
      </c>
      <c r="AH1903">
        <v>2</v>
      </c>
      <c r="AI1903">
        <v>35870635</v>
      </c>
      <c r="AJ1903">
        <v>1961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</row>
    <row r="1904" spans="1:44">
      <c r="A1904">
        <f>ROW(Source!A1786)</f>
        <v>1786</v>
      </c>
      <c r="B1904">
        <v>35870641</v>
      </c>
      <c r="C1904">
        <v>35870632</v>
      </c>
      <c r="D1904">
        <v>29174613</v>
      </c>
      <c r="E1904">
        <v>1</v>
      </c>
      <c r="F1904">
        <v>1</v>
      </c>
      <c r="G1904">
        <v>1</v>
      </c>
      <c r="H1904">
        <v>2</v>
      </c>
      <c r="I1904" t="s">
        <v>818</v>
      </c>
      <c r="J1904" t="s">
        <v>819</v>
      </c>
      <c r="K1904" t="s">
        <v>820</v>
      </c>
      <c r="L1904">
        <v>1368</v>
      </c>
      <c r="N1904">
        <v>1011</v>
      </c>
      <c r="O1904" t="s">
        <v>567</v>
      </c>
      <c r="P1904" t="s">
        <v>567</v>
      </c>
      <c r="Q1904">
        <v>1</v>
      </c>
      <c r="X1904">
        <v>1.46</v>
      </c>
      <c r="Y1904">
        <v>0</v>
      </c>
      <c r="Z1904">
        <v>0.14000000000000001</v>
      </c>
      <c r="AA1904">
        <v>0</v>
      </c>
      <c r="AB1904">
        <v>0</v>
      </c>
      <c r="AC1904">
        <v>0</v>
      </c>
      <c r="AD1904">
        <v>1</v>
      </c>
      <c r="AE1904">
        <v>0</v>
      </c>
      <c r="AF1904" t="s">
        <v>133</v>
      </c>
      <c r="AG1904">
        <v>1.825</v>
      </c>
      <c r="AH1904">
        <v>2</v>
      </c>
      <c r="AI1904">
        <v>35870636</v>
      </c>
      <c r="AJ1904">
        <v>1962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</row>
    <row r="1905" spans="1:44">
      <c r="A1905">
        <f>ROW(Source!A1786)</f>
        <v>1786</v>
      </c>
      <c r="B1905">
        <v>35870642</v>
      </c>
      <c r="C1905">
        <v>35870632</v>
      </c>
      <c r="D1905">
        <v>29174913</v>
      </c>
      <c r="E1905">
        <v>1</v>
      </c>
      <c r="F1905">
        <v>1</v>
      </c>
      <c r="G1905">
        <v>1</v>
      </c>
      <c r="H1905">
        <v>2</v>
      </c>
      <c r="I1905" t="s">
        <v>578</v>
      </c>
      <c r="J1905" t="s">
        <v>579</v>
      </c>
      <c r="K1905" t="s">
        <v>580</v>
      </c>
      <c r="L1905">
        <v>1368</v>
      </c>
      <c r="N1905">
        <v>1011</v>
      </c>
      <c r="O1905" t="s">
        <v>567</v>
      </c>
      <c r="P1905" t="s">
        <v>567</v>
      </c>
      <c r="Q1905">
        <v>1</v>
      </c>
      <c r="X1905">
        <v>0.14000000000000001</v>
      </c>
      <c r="Y1905">
        <v>0</v>
      </c>
      <c r="Z1905">
        <v>87.17</v>
      </c>
      <c r="AA1905">
        <v>11.6</v>
      </c>
      <c r="AB1905">
        <v>0</v>
      </c>
      <c r="AC1905">
        <v>0</v>
      </c>
      <c r="AD1905">
        <v>1</v>
      </c>
      <c r="AE1905">
        <v>0</v>
      </c>
      <c r="AF1905" t="s">
        <v>133</v>
      </c>
      <c r="AG1905">
        <v>0.17500000000000002</v>
      </c>
      <c r="AH1905">
        <v>2</v>
      </c>
      <c r="AI1905">
        <v>35870637</v>
      </c>
      <c r="AJ1905">
        <v>1963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</row>
    <row r="1906" spans="1:44">
      <c r="A1906">
        <f>ROW(Source!A1786)</f>
        <v>1786</v>
      </c>
      <c r="B1906">
        <v>35870643</v>
      </c>
      <c r="C1906">
        <v>35870632</v>
      </c>
      <c r="D1906">
        <v>29114699</v>
      </c>
      <c r="E1906">
        <v>1</v>
      </c>
      <c r="F1906">
        <v>1</v>
      </c>
      <c r="G1906">
        <v>1</v>
      </c>
      <c r="H1906">
        <v>3</v>
      </c>
      <c r="I1906" t="s">
        <v>353</v>
      </c>
      <c r="J1906" t="s">
        <v>355</v>
      </c>
      <c r="K1906" t="s">
        <v>354</v>
      </c>
      <c r="L1906">
        <v>1354</v>
      </c>
      <c r="N1906">
        <v>1010</v>
      </c>
      <c r="O1906" t="s">
        <v>237</v>
      </c>
      <c r="P1906" t="s">
        <v>237</v>
      </c>
      <c r="Q1906">
        <v>1</v>
      </c>
      <c r="X1906">
        <v>0</v>
      </c>
      <c r="Y1906">
        <v>0.05</v>
      </c>
      <c r="Z1906">
        <v>0</v>
      </c>
      <c r="AA1906">
        <v>0</v>
      </c>
      <c r="AB1906">
        <v>0</v>
      </c>
      <c r="AC1906">
        <v>1</v>
      </c>
      <c r="AD1906">
        <v>0</v>
      </c>
      <c r="AE1906">
        <v>0</v>
      </c>
      <c r="AF1906" t="s">
        <v>3</v>
      </c>
      <c r="AG1906">
        <v>0</v>
      </c>
      <c r="AH1906">
        <v>3</v>
      </c>
      <c r="AI1906">
        <v>-1</v>
      </c>
      <c r="AJ1906" t="s">
        <v>3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</row>
    <row r="1907" spans="1:44">
      <c r="A1907">
        <f>ROW(Source!A1786)</f>
        <v>1786</v>
      </c>
      <c r="B1907">
        <v>35870644</v>
      </c>
      <c r="C1907">
        <v>35870632</v>
      </c>
      <c r="D1907">
        <v>29114469</v>
      </c>
      <c r="E1907">
        <v>1</v>
      </c>
      <c r="F1907">
        <v>1</v>
      </c>
      <c r="G1907">
        <v>1</v>
      </c>
      <c r="H1907">
        <v>3</v>
      </c>
      <c r="I1907" t="s">
        <v>977</v>
      </c>
      <c r="J1907" t="s">
        <v>978</v>
      </c>
      <c r="K1907" t="s">
        <v>979</v>
      </c>
      <c r="L1907">
        <v>1358</v>
      </c>
      <c r="N1907">
        <v>1010</v>
      </c>
      <c r="O1907" t="s">
        <v>652</v>
      </c>
      <c r="P1907" t="s">
        <v>652</v>
      </c>
      <c r="Q1907">
        <v>10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1</v>
      </c>
      <c r="AD1907">
        <v>0</v>
      </c>
      <c r="AE1907">
        <v>0</v>
      </c>
      <c r="AF1907" t="s">
        <v>3</v>
      </c>
      <c r="AG1907">
        <v>0</v>
      </c>
      <c r="AH1907">
        <v>3</v>
      </c>
      <c r="AI1907">
        <v>-1</v>
      </c>
      <c r="AJ1907" t="s">
        <v>3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</row>
    <row r="1908" spans="1:44">
      <c r="A1908">
        <f>ROW(Source!A1786)</f>
        <v>1786</v>
      </c>
      <c r="B1908">
        <v>35870645</v>
      </c>
      <c r="C1908">
        <v>35870632</v>
      </c>
      <c r="D1908">
        <v>29129603</v>
      </c>
      <c r="E1908">
        <v>1</v>
      </c>
      <c r="F1908">
        <v>1</v>
      </c>
      <c r="G1908">
        <v>1</v>
      </c>
      <c r="H1908">
        <v>3</v>
      </c>
      <c r="I1908" t="s">
        <v>980</v>
      </c>
      <c r="J1908" t="s">
        <v>981</v>
      </c>
      <c r="K1908" t="s">
        <v>982</v>
      </c>
      <c r="L1908">
        <v>1301</v>
      </c>
      <c r="N1908">
        <v>1003</v>
      </c>
      <c r="O1908" t="s">
        <v>142</v>
      </c>
      <c r="P1908" t="s">
        <v>142</v>
      </c>
      <c r="Q1908">
        <v>1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1</v>
      </c>
      <c r="AD1908">
        <v>0</v>
      </c>
      <c r="AE1908">
        <v>0</v>
      </c>
      <c r="AF1908" t="s">
        <v>3</v>
      </c>
      <c r="AG1908">
        <v>0</v>
      </c>
      <c r="AH1908">
        <v>3</v>
      </c>
      <c r="AI1908">
        <v>-1</v>
      </c>
      <c r="AJ1908" t="s">
        <v>3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</row>
    <row r="1909" spans="1:44">
      <c r="A1909">
        <f>ROW(Source!A1786)</f>
        <v>1786</v>
      </c>
      <c r="B1909">
        <v>35870646</v>
      </c>
      <c r="C1909">
        <v>35870632</v>
      </c>
      <c r="D1909">
        <v>29129518</v>
      </c>
      <c r="E1909">
        <v>1</v>
      </c>
      <c r="F1909">
        <v>1</v>
      </c>
      <c r="G1909">
        <v>1</v>
      </c>
      <c r="H1909">
        <v>3</v>
      </c>
      <c r="I1909" t="s">
        <v>983</v>
      </c>
      <c r="J1909" t="s">
        <v>984</v>
      </c>
      <c r="K1909" t="s">
        <v>985</v>
      </c>
      <c r="L1909">
        <v>1301</v>
      </c>
      <c r="N1909">
        <v>1003</v>
      </c>
      <c r="O1909" t="s">
        <v>142</v>
      </c>
      <c r="P1909" t="s">
        <v>142</v>
      </c>
      <c r="Q1909">
        <v>1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1</v>
      </c>
      <c r="AD1909">
        <v>0</v>
      </c>
      <c r="AE1909">
        <v>0</v>
      </c>
      <c r="AF1909" t="s">
        <v>3</v>
      </c>
      <c r="AG1909">
        <v>0</v>
      </c>
      <c r="AH1909">
        <v>3</v>
      </c>
      <c r="AI1909">
        <v>-1</v>
      </c>
      <c r="AJ1909" t="s">
        <v>3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</row>
    <row r="1910" spans="1:44">
      <c r="A1910">
        <f>ROW(Source!A1786)</f>
        <v>1786</v>
      </c>
      <c r="B1910">
        <v>35870647</v>
      </c>
      <c r="C1910">
        <v>35870632</v>
      </c>
      <c r="D1910">
        <v>29129521</v>
      </c>
      <c r="E1910">
        <v>1</v>
      </c>
      <c r="F1910">
        <v>1</v>
      </c>
      <c r="G1910">
        <v>1</v>
      </c>
      <c r="H1910">
        <v>3</v>
      </c>
      <c r="I1910" t="s">
        <v>986</v>
      </c>
      <c r="J1910" t="s">
        <v>987</v>
      </c>
      <c r="K1910" t="s">
        <v>988</v>
      </c>
      <c r="L1910">
        <v>1327</v>
      </c>
      <c r="N1910">
        <v>1005</v>
      </c>
      <c r="O1910" t="s">
        <v>155</v>
      </c>
      <c r="P1910" t="s">
        <v>155</v>
      </c>
      <c r="Q1910">
        <v>1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1</v>
      </c>
      <c r="AD1910">
        <v>0</v>
      </c>
      <c r="AE1910">
        <v>0</v>
      </c>
      <c r="AF1910" t="s">
        <v>3</v>
      </c>
      <c r="AG1910">
        <v>0</v>
      </c>
      <c r="AH1910">
        <v>3</v>
      </c>
      <c r="AI1910">
        <v>-1</v>
      </c>
      <c r="AJ1910" t="s">
        <v>3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</row>
    <row r="1911" spans="1:44">
      <c r="A1911">
        <f>ROW(Source!A1791)</f>
        <v>1791</v>
      </c>
      <c r="B1911">
        <v>35870656</v>
      </c>
      <c r="C1911">
        <v>35870652</v>
      </c>
      <c r="D1911">
        <v>18442760</v>
      </c>
      <c r="E1911">
        <v>1</v>
      </c>
      <c r="F1911">
        <v>1</v>
      </c>
      <c r="G1911">
        <v>1</v>
      </c>
      <c r="H1911">
        <v>1</v>
      </c>
      <c r="I1911" t="s">
        <v>816</v>
      </c>
      <c r="J1911" t="s">
        <v>3</v>
      </c>
      <c r="K1911" t="s">
        <v>817</v>
      </c>
      <c r="L1911">
        <v>1369</v>
      </c>
      <c r="N1911">
        <v>1013</v>
      </c>
      <c r="O1911" t="s">
        <v>561</v>
      </c>
      <c r="P1911" t="s">
        <v>561</v>
      </c>
      <c r="Q1911">
        <v>1</v>
      </c>
      <c r="X1911">
        <v>36.53</v>
      </c>
      <c r="Y1911">
        <v>0</v>
      </c>
      <c r="Z1911">
        <v>0</v>
      </c>
      <c r="AA1911">
        <v>0</v>
      </c>
      <c r="AB1911">
        <v>354.22</v>
      </c>
      <c r="AC1911">
        <v>0</v>
      </c>
      <c r="AD1911">
        <v>1</v>
      </c>
      <c r="AE1911">
        <v>1</v>
      </c>
      <c r="AF1911" t="s">
        <v>134</v>
      </c>
      <c r="AG1911">
        <v>42.009499999999996</v>
      </c>
      <c r="AH1911">
        <v>2</v>
      </c>
      <c r="AI1911">
        <v>35870653</v>
      </c>
      <c r="AJ1911">
        <v>1964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</row>
    <row r="1912" spans="1:44">
      <c r="A1912">
        <f>ROW(Source!A1791)</f>
        <v>1791</v>
      </c>
      <c r="B1912">
        <v>35870657</v>
      </c>
      <c r="C1912">
        <v>35870652</v>
      </c>
      <c r="D1912">
        <v>29109376</v>
      </c>
      <c r="E1912">
        <v>1</v>
      </c>
      <c r="F1912">
        <v>1</v>
      </c>
      <c r="G1912">
        <v>1</v>
      </c>
      <c r="H1912">
        <v>3</v>
      </c>
      <c r="I1912" t="s">
        <v>328</v>
      </c>
      <c r="J1912" t="s">
        <v>330</v>
      </c>
      <c r="K1912" t="s">
        <v>329</v>
      </c>
      <c r="L1912">
        <v>1346</v>
      </c>
      <c r="N1912">
        <v>1009</v>
      </c>
      <c r="O1912" t="s">
        <v>160</v>
      </c>
      <c r="P1912" t="s">
        <v>160</v>
      </c>
      <c r="Q1912">
        <v>1</v>
      </c>
      <c r="X1912">
        <v>0</v>
      </c>
      <c r="Y1912">
        <v>4894.54</v>
      </c>
      <c r="Z1912">
        <v>0</v>
      </c>
      <c r="AA1912">
        <v>0</v>
      </c>
      <c r="AB1912">
        <v>0</v>
      </c>
      <c r="AC1912">
        <v>1</v>
      </c>
      <c r="AD1912">
        <v>0</v>
      </c>
      <c r="AE1912">
        <v>0</v>
      </c>
      <c r="AF1912" t="s">
        <v>3</v>
      </c>
      <c r="AG1912">
        <v>0</v>
      </c>
      <c r="AH1912">
        <v>2</v>
      </c>
      <c r="AI1912">
        <v>35870654</v>
      </c>
      <c r="AJ1912">
        <v>1965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</row>
    <row r="1913" spans="1:44">
      <c r="A1913">
        <f>ROW(Source!A1791)</f>
        <v>1791</v>
      </c>
      <c r="B1913">
        <v>35870658</v>
      </c>
      <c r="C1913">
        <v>35870652</v>
      </c>
      <c r="D1913">
        <v>29109730</v>
      </c>
      <c r="E1913">
        <v>1</v>
      </c>
      <c r="F1913">
        <v>1</v>
      </c>
      <c r="G1913">
        <v>1</v>
      </c>
      <c r="H1913">
        <v>3</v>
      </c>
      <c r="I1913" t="s">
        <v>332</v>
      </c>
      <c r="J1913" t="s">
        <v>334</v>
      </c>
      <c r="K1913" t="s">
        <v>333</v>
      </c>
      <c r="L1913">
        <v>1327</v>
      </c>
      <c r="N1913">
        <v>1005</v>
      </c>
      <c r="O1913" t="s">
        <v>155</v>
      </c>
      <c r="P1913" t="s">
        <v>155</v>
      </c>
      <c r="Q1913">
        <v>1</v>
      </c>
      <c r="X1913">
        <v>0</v>
      </c>
      <c r="Y1913">
        <v>37.299999999999997</v>
      </c>
      <c r="Z1913">
        <v>0</v>
      </c>
      <c r="AA1913">
        <v>0</v>
      </c>
      <c r="AB1913">
        <v>0</v>
      </c>
      <c r="AC1913">
        <v>1</v>
      </c>
      <c r="AD1913">
        <v>0</v>
      </c>
      <c r="AE1913">
        <v>0</v>
      </c>
      <c r="AF1913" t="s">
        <v>3</v>
      </c>
      <c r="AG1913">
        <v>0</v>
      </c>
      <c r="AH1913">
        <v>2</v>
      </c>
      <c r="AI1913">
        <v>35870655</v>
      </c>
      <c r="AJ1913">
        <v>1966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</row>
    <row r="1914" spans="1:44">
      <c r="A1914">
        <f>ROW(Source!A1794)</f>
        <v>1794</v>
      </c>
      <c r="B1914">
        <v>35870669</v>
      </c>
      <c r="C1914">
        <v>35870661</v>
      </c>
      <c r="D1914">
        <v>29364679</v>
      </c>
      <c r="E1914">
        <v>1</v>
      </c>
      <c r="F1914">
        <v>1</v>
      </c>
      <c r="G1914">
        <v>1</v>
      </c>
      <c r="H1914">
        <v>1</v>
      </c>
      <c r="I1914" t="s">
        <v>735</v>
      </c>
      <c r="J1914" t="s">
        <v>3</v>
      </c>
      <c r="K1914" t="s">
        <v>736</v>
      </c>
      <c r="L1914">
        <v>1369</v>
      </c>
      <c r="N1914">
        <v>1013</v>
      </c>
      <c r="O1914" t="s">
        <v>561</v>
      </c>
      <c r="P1914" t="s">
        <v>561</v>
      </c>
      <c r="Q1914">
        <v>1</v>
      </c>
      <c r="X1914">
        <v>94.4</v>
      </c>
      <c r="Y1914">
        <v>0</v>
      </c>
      <c r="Z1914">
        <v>0</v>
      </c>
      <c r="AA1914">
        <v>0</v>
      </c>
      <c r="AB1914">
        <v>316.85000000000002</v>
      </c>
      <c r="AC1914">
        <v>0</v>
      </c>
      <c r="AD1914">
        <v>1</v>
      </c>
      <c r="AE1914">
        <v>1</v>
      </c>
      <c r="AF1914" t="s">
        <v>134</v>
      </c>
      <c r="AG1914">
        <v>108.56</v>
      </c>
      <c r="AH1914">
        <v>2</v>
      </c>
      <c r="AI1914">
        <v>35870662</v>
      </c>
      <c r="AJ1914">
        <v>1967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</row>
    <row r="1915" spans="1:44">
      <c r="A1915">
        <f>ROW(Source!A1794)</f>
        <v>1794</v>
      </c>
      <c r="B1915">
        <v>35870670</v>
      </c>
      <c r="C1915">
        <v>35870661</v>
      </c>
      <c r="D1915">
        <v>121548</v>
      </c>
      <c r="E1915">
        <v>1</v>
      </c>
      <c r="F1915">
        <v>1</v>
      </c>
      <c r="G1915">
        <v>1</v>
      </c>
      <c r="H1915">
        <v>1</v>
      </c>
      <c r="I1915" t="s">
        <v>35</v>
      </c>
      <c r="J1915" t="s">
        <v>3</v>
      </c>
      <c r="K1915" t="s">
        <v>562</v>
      </c>
      <c r="L1915">
        <v>608254</v>
      </c>
      <c r="N1915">
        <v>1013</v>
      </c>
      <c r="O1915" t="s">
        <v>563</v>
      </c>
      <c r="P1915" t="s">
        <v>563</v>
      </c>
      <c r="Q1915">
        <v>1</v>
      </c>
      <c r="X1915">
        <v>0.2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1</v>
      </c>
      <c r="AE1915">
        <v>2</v>
      </c>
      <c r="AF1915" t="s">
        <v>3</v>
      </c>
      <c r="AG1915">
        <v>0.2</v>
      </c>
      <c r="AH1915">
        <v>2</v>
      </c>
      <c r="AI1915">
        <v>35870663</v>
      </c>
      <c r="AJ1915">
        <v>1968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</row>
    <row r="1916" spans="1:44">
      <c r="A1916">
        <f>ROW(Source!A1794)</f>
        <v>1794</v>
      </c>
      <c r="B1916">
        <v>35870671</v>
      </c>
      <c r="C1916">
        <v>35870661</v>
      </c>
      <c r="D1916">
        <v>29172362</v>
      </c>
      <c r="E1916">
        <v>1</v>
      </c>
      <c r="F1916">
        <v>1</v>
      </c>
      <c r="G1916">
        <v>1</v>
      </c>
      <c r="H1916">
        <v>2</v>
      </c>
      <c r="I1916" t="s">
        <v>737</v>
      </c>
      <c r="J1916" t="s">
        <v>738</v>
      </c>
      <c r="K1916" t="s">
        <v>739</v>
      </c>
      <c r="L1916">
        <v>1368</v>
      </c>
      <c r="N1916">
        <v>1011</v>
      </c>
      <c r="O1916" t="s">
        <v>567</v>
      </c>
      <c r="P1916" t="s">
        <v>567</v>
      </c>
      <c r="Q1916">
        <v>1</v>
      </c>
      <c r="X1916">
        <v>0.2</v>
      </c>
      <c r="Y1916">
        <v>0</v>
      </c>
      <c r="Z1916">
        <v>134.65</v>
      </c>
      <c r="AA1916">
        <v>13.5</v>
      </c>
      <c r="AB1916">
        <v>0</v>
      </c>
      <c r="AC1916">
        <v>0</v>
      </c>
      <c r="AD1916">
        <v>1</v>
      </c>
      <c r="AE1916">
        <v>0</v>
      </c>
      <c r="AF1916" t="s">
        <v>3</v>
      </c>
      <c r="AG1916">
        <v>0.2</v>
      </c>
      <c r="AH1916">
        <v>2</v>
      </c>
      <c r="AI1916">
        <v>35870664</v>
      </c>
      <c r="AJ1916">
        <v>1969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</row>
    <row r="1917" spans="1:44">
      <c r="A1917">
        <f>ROW(Source!A1794)</f>
        <v>1794</v>
      </c>
      <c r="B1917">
        <v>35870672</v>
      </c>
      <c r="C1917">
        <v>35870661</v>
      </c>
      <c r="D1917">
        <v>29174913</v>
      </c>
      <c r="E1917">
        <v>1</v>
      </c>
      <c r="F1917">
        <v>1</v>
      </c>
      <c r="G1917">
        <v>1</v>
      </c>
      <c r="H1917">
        <v>2</v>
      </c>
      <c r="I1917" t="s">
        <v>578</v>
      </c>
      <c r="J1917" t="s">
        <v>579</v>
      </c>
      <c r="K1917" t="s">
        <v>580</v>
      </c>
      <c r="L1917">
        <v>1368</v>
      </c>
      <c r="N1917">
        <v>1011</v>
      </c>
      <c r="O1917" t="s">
        <v>567</v>
      </c>
      <c r="P1917" t="s">
        <v>567</v>
      </c>
      <c r="Q1917">
        <v>1</v>
      </c>
      <c r="X1917">
        <v>0.2</v>
      </c>
      <c r="Y1917">
        <v>0</v>
      </c>
      <c r="Z1917">
        <v>87.17</v>
      </c>
      <c r="AA1917">
        <v>11.6</v>
      </c>
      <c r="AB1917">
        <v>0</v>
      </c>
      <c r="AC1917">
        <v>0</v>
      </c>
      <c r="AD1917">
        <v>1</v>
      </c>
      <c r="AE1917">
        <v>0</v>
      </c>
      <c r="AF1917" t="s">
        <v>3</v>
      </c>
      <c r="AG1917">
        <v>0.2</v>
      </c>
      <c r="AH1917">
        <v>2</v>
      </c>
      <c r="AI1917">
        <v>35870665</v>
      </c>
      <c r="AJ1917">
        <v>1970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</row>
    <row r="1918" spans="1:44">
      <c r="A1918">
        <f>ROW(Source!A1794)</f>
        <v>1794</v>
      </c>
      <c r="B1918">
        <v>35870673</v>
      </c>
      <c r="C1918">
        <v>35870661</v>
      </c>
      <c r="D1918">
        <v>29164111</v>
      </c>
      <c r="E1918">
        <v>1</v>
      </c>
      <c r="F1918">
        <v>1</v>
      </c>
      <c r="G1918">
        <v>1</v>
      </c>
      <c r="H1918">
        <v>3</v>
      </c>
      <c r="I1918" t="s">
        <v>783</v>
      </c>
      <c r="J1918" t="s">
        <v>784</v>
      </c>
      <c r="K1918" t="s">
        <v>785</v>
      </c>
      <c r="L1918">
        <v>1355</v>
      </c>
      <c r="N1918">
        <v>1010</v>
      </c>
      <c r="O1918" t="s">
        <v>58</v>
      </c>
      <c r="P1918" t="s">
        <v>58</v>
      </c>
      <c r="Q1918">
        <v>100</v>
      </c>
      <c r="X1918">
        <v>1.02</v>
      </c>
      <c r="Y1918">
        <v>100</v>
      </c>
      <c r="Z1918">
        <v>0</v>
      </c>
      <c r="AA1918">
        <v>0</v>
      </c>
      <c r="AB1918">
        <v>0</v>
      </c>
      <c r="AC1918">
        <v>0</v>
      </c>
      <c r="AD1918">
        <v>1</v>
      </c>
      <c r="AE1918">
        <v>0</v>
      </c>
      <c r="AF1918" t="s">
        <v>3</v>
      </c>
      <c r="AG1918">
        <v>1.02</v>
      </c>
      <c r="AH1918">
        <v>2</v>
      </c>
      <c r="AI1918">
        <v>35870666</v>
      </c>
      <c r="AJ1918">
        <v>1971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</row>
    <row r="1919" spans="1:44">
      <c r="A1919">
        <f>ROW(Source!A1794)</f>
        <v>1794</v>
      </c>
      <c r="B1919">
        <v>35870674</v>
      </c>
      <c r="C1919">
        <v>35870661</v>
      </c>
      <c r="D1919">
        <v>29171808</v>
      </c>
      <c r="E1919">
        <v>1</v>
      </c>
      <c r="F1919">
        <v>1</v>
      </c>
      <c r="G1919">
        <v>1</v>
      </c>
      <c r="H1919">
        <v>3</v>
      </c>
      <c r="I1919" t="s">
        <v>752</v>
      </c>
      <c r="J1919" t="s">
        <v>753</v>
      </c>
      <c r="K1919" t="s">
        <v>754</v>
      </c>
      <c r="L1919">
        <v>1374</v>
      </c>
      <c r="N1919">
        <v>1013</v>
      </c>
      <c r="O1919" t="s">
        <v>755</v>
      </c>
      <c r="P1919" t="s">
        <v>755</v>
      </c>
      <c r="Q1919">
        <v>1</v>
      </c>
      <c r="X1919">
        <v>18.73</v>
      </c>
      <c r="Y1919">
        <v>1</v>
      </c>
      <c r="Z1919">
        <v>0</v>
      </c>
      <c r="AA1919">
        <v>0</v>
      </c>
      <c r="AB1919">
        <v>0</v>
      </c>
      <c r="AC1919">
        <v>0</v>
      </c>
      <c r="AD1919">
        <v>1</v>
      </c>
      <c r="AE1919">
        <v>0</v>
      </c>
      <c r="AF1919" t="s">
        <v>3</v>
      </c>
      <c r="AG1919">
        <v>18.73</v>
      </c>
      <c r="AH1919">
        <v>2</v>
      </c>
      <c r="AI1919">
        <v>35870667</v>
      </c>
      <c r="AJ1919">
        <v>1973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</row>
    <row r="1920" spans="1:44">
      <c r="A1920">
        <f>ROW(Source!A1869)</f>
        <v>1869</v>
      </c>
      <c r="B1920">
        <v>35870679</v>
      </c>
      <c r="C1920">
        <v>35870676</v>
      </c>
      <c r="D1920">
        <v>18406804</v>
      </c>
      <c r="E1920">
        <v>1</v>
      </c>
      <c r="F1920">
        <v>1</v>
      </c>
      <c r="G1920">
        <v>1</v>
      </c>
      <c r="H1920">
        <v>1</v>
      </c>
      <c r="I1920" t="s">
        <v>559</v>
      </c>
      <c r="J1920" t="s">
        <v>3</v>
      </c>
      <c r="K1920" t="s">
        <v>560</v>
      </c>
      <c r="L1920">
        <v>1369</v>
      </c>
      <c r="N1920">
        <v>1013</v>
      </c>
      <c r="O1920" t="s">
        <v>561</v>
      </c>
      <c r="P1920" t="s">
        <v>561</v>
      </c>
      <c r="Q1920">
        <v>1</v>
      </c>
      <c r="X1920">
        <v>7.67</v>
      </c>
      <c r="Y1920">
        <v>0</v>
      </c>
      <c r="Z1920">
        <v>0</v>
      </c>
      <c r="AA1920">
        <v>0</v>
      </c>
      <c r="AB1920">
        <v>249.14</v>
      </c>
      <c r="AC1920">
        <v>0</v>
      </c>
      <c r="AD1920">
        <v>1</v>
      </c>
      <c r="AE1920">
        <v>1</v>
      </c>
      <c r="AF1920" t="s">
        <v>3</v>
      </c>
      <c r="AG1920">
        <v>7.67</v>
      </c>
      <c r="AH1920">
        <v>2</v>
      </c>
      <c r="AI1920">
        <v>35870677</v>
      </c>
      <c r="AJ1920">
        <v>1974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</row>
    <row r="1921" spans="1:44">
      <c r="A1921">
        <f>ROW(Source!A1869)</f>
        <v>1869</v>
      </c>
      <c r="B1921">
        <v>35870680</v>
      </c>
      <c r="C1921">
        <v>35870676</v>
      </c>
      <c r="D1921">
        <v>29164349</v>
      </c>
      <c r="E1921">
        <v>1</v>
      </c>
      <c r="F1921">
        <v>1</v>
      </c>
      <c r="G1921">
        <v>1</v>
      </c>
      <c r="H1921">
        <v>3</v>
      </c>
      <c r="I1921" t="s">
        <v>28</v>
      </c>
      <c r="J1921" t="s">
        <v>31</v>
      </c>
      <c r="K1921" t="s">
        <v>29</v>
      </c>
      <c r="L1921">
        <v>1348</v>
      </c>
      <c r="N1921">
        <v>1009</v>
      </c>
      <c r="O1921" t="s">
        <v>30</v>
      </c>
      <c r="P1921" t="s">
        <v>30</v>
      </c>
      <c r="Q1921">
        <v>1000</v>
      </c>
      <c r="X1921">
        <v>0.7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 t="s">
        <v>3</v>
      </c>
      <c r="AG1921">
        <v>0.7</v>
      </c>
      <c r="AH1921">
        <v>2</v>
      </c>
      <c r="AI1921">
        <v>35870678</v>
      </c>
      <c r="AJ1921">
        <v>1975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</row>
    <row r="1922" spans="1:44">
      <c r="A1922">
        <f>ROW(Source!A1871)</f>
        <v>1871</v>
      </c>
      <c r="B1922">
        <v>35870687</v>
      </c>
      <c r="C1922">
        <v>35870682</v>
      </c>
      <c r="D1922">
        <v>18406804</v>
      </c>
      <c r="E1922">
        <v>1</v>
      </c>
      <c r="F1922">
        <v>1</v>
      </c>
      <c r="G1922">
        <v>1</v>
      </c>
      <c r="H1922">
        <v>1</v>
      </c>
      <c r="I1922" t="s">
        <v>559</v>
      </c>
      <c r="J1922" t="s">
        <v>3</v>
      </c>
      <c r="K1922" t="s">
        <v>560</v>
      </c>
      <c r="L1922">
        <v>1369</v>
      </c>
      <c r="N1922">
        <v>1013</v>
      </c>
      <c r="O1922" t="s">
        <v>561</v>
      </c>
      <c r="P1922" t="s">
        <v>561</v>
      </c>
      <c r="Q1922">
        <v>1</v>
      </c>
      <c r="X1922">
        <v>11.39</v>
      </c>
      <c r="Y1922">
        <v>0</v>
      </c>
      <c r="Z1922">
        <v>0</v>
      </c>
      <c r="AA1922">
        <v>0</v>
      </c>
      <c r="AB1922">
        <v>7.8</v>
      </c>
      <c r="AC1922">
        <v>0</v>
      </c>
      <c r="AD1922">
        <v>1</v>
      </c>
      <c r="AE1922">
        <v>1</v>
      </c>
      <c r="AF1922" t="s">
        <v>3</v>
      </c>
      <c r="AG1922">
        <v>11.39</v>
      </c>
      <c r="AH1922">
        <v>2</v>
      </c>
      <c r="AI1922">
        <v>35870683</v>
      </c>
      <c r="AJ1922">
        <v>1976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</row>
    <row r="1923" spans="1:44">
      <c r="A1923">
        <f>ROW(Source!A1871)</f>
        <v>1871</v>
      </c>
      <c r="B1923">
        <v>35870688</v>
      </c>
      <c r="C1923">
        <v>35870682</v>
      </c>
      <c r="D1923">
        <v>121548</v>
      </c>
      <c r="E1923">
        <v>1</v>
      </c>
      <c r="F1923">
        <v>1</v>
      </c>
      <c r="G1923">
        <v>1</v>
      </c>
      <c r="H1923">
        <v>1</v>
      </c>
      <c r="I1923" t="s">
        <v>35</v>
      </c>
      <c r="J1923" t="s">
        <v>3</v>
      </c>
      <c r="K1923" t="s">
        <v>562</v>
      </c>
      <c r="L1923">
        <v>608254</v>
      </c>
      <c r="N1923">
        <v>1013</v>
      </c>
      <c r="O1923" t="s">
        <v>563</v>
      </c>
      <c r="P1923" t="s">
        <v>563</v>
      </c>
      <c r="Q1923">
        <v>1</v>
      </c>
      <c r="X1923">
        <v>0.13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1</v>
      </c>
      <c r="AE1923">
        <v>2</v>
      </c>
      <c r="AF1923" t="s">
        <v>3</v>
      </c>
      <c r="AG1923">
        <v>0.13</v>
      </c>
      <c r="AH1923">
        <v>2</v>
      </c>
      <c r="AI1923">
        <v>35870684</v>
      </c>
      <c r="AJ1923">
        <v>1977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</row>
    <row r="1924" spans="1:44">
      <c r="A1924">
        <f>ROW(Source!A1871)</f>
        <v>1871</v>
      </c>
      <c r="B1924">
        <v>35870689</v>
      </c>
      <c r="C1924">
        <v>35870682</v>
      </c>
      <c r="D1924">
        <v>29172556</v>
      </c>
      <c r="E1924">
        <v>1</v>
      </c>
      <c r="F1924">
        <v>1</v>
      </c>
      <c r="G1924">
        <v>1</v>
      </c>
      <c r="H1924">
        <v>2</v>
      </c>
      <c r="I1924" t="s">
        <v>564</v>
      </c>
      <c r="J1924" t="s">
        <v>565</v>
      </c>
      <c r="K1924" t="s">
        <v>566</v>
      </c>
      <c r="L1924">
        <v>1368</v>
      </c>
      <c r="N1924">
        <v>1011</v>
      </c>
      <c r="O1924" t="s">
        <v>567</v>
      </c>
      <c r="P1924" t="s">
        <v>567</v>
      </c>
      <c r="Q1924">
        <v>1</v>
      </c>
      <c r="X1924">
        <v>0.13</v>
      </c>
      <c r="Y1924">
        <v>0</v>
      </c>
      <c r="Z1924">
        <v>31.26</v>
      </c>
      <c r="AA1924">
        <v>13.5</v>
      </c>
      <c r="AB1924">
        <v>0</v>
      </c>
      <c r="AC1924">
        <v>0</v>
      </c>
      <c r="AD1924">
        <v>1</v>
      </c>
      <c r="AE1924">
        <v>0</v>
      </c>
      <c r="AF1924" t="s">
        <v>3</v>
      </c>
      <c r="AG1924">
        <v>0.13</v>
      </c>
      <c r="AH1924">
        <v>2</v>
      </c>
      <c r="AI1924">
        <v>35870685</v>
      </c>
      <c r="AJ1924">
        <v>1978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</row>
    <row r="1925" spans="1:44">
      <c r="A1925">
        <f>ROW(Source!A1871)</f>
        <v>1871</v>
      </c>
      <c r="B1925">
        <v>35870690</v>
      </c>
      <c r="C1925">
        <v>35870682</v>
      </c>
      <c r="D1925">
        <v>29164349</v>
      </c>
      <c r="E1925">
        <v>1</v>
      </c>
      <c r="F1925">
        <v>1</v>
      </c>
      <c r="G1925">
        <v>1</v>
      </c>
      <c r="H1925">
        <v>3</v>
      </c>
      <c r="I1925" t="s">
        <v>28</v>
      </c>
      <c r="J1925" t="s">
        <v>31</v>
      </c>
      <c r="K1925" t="s">
        <v>29</v>
      </c>
      <c r="L1925">
        <v>1348</v>
      </c>
      <c r="N1925">
        <v>1009</v>
      </c>
      <c r="O1925" t="s">
        <v>30</v>
      </c>
      <c r="P1925" t="s">
        <v>30</v>
      </c>
      <c r="Q1925">
        <v>1000</v>
      </c>
      <c r="X1925">
        <v>0.47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 t="s">
        <v>3</v>
      </c>
      <c r="AG1925">
        <v>0.47</v>
      </c>
      <c r="AH1925">
        <v>2</v>
      </c>
      <c r="AI1925">
        <v>35870686</v>
      </c>
      <c r="AJ1925">
        <v>1979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</row>
    <row r="1926" spans="1:44">
      <c r="A1926">
        <f>ROW(Source!A1873)</f>
        <v>1873</v>
      </c>
      <c r="B1926">
        <v>35870695</v>
      </c>
      <c r="C1926">
        <v>35870692</v>
      </c>
      <c r="D1926">
        <v>18406804</v>
      </c>
      <c r="E1926">
        <v>1</v>
      </c>
      <c r="F1926">
        <v>1</v>
      </c>
      <c r="G1926">
        <v>1</v>
      </c>
      <c r="H1926">
        <v>1</v>
      </c>
      <c r="I1926" t="s">
        <v>559</v>
      </c>
      <c r="J1926" t="s">
        <v>3</v>
      </c>
      <c r="K1926" t="s">
        <v>560</v>
      </c>
      <c r="L1926">
        <v>1369</v>
      </c>
      <c r="N1926">
        <v>1013</v>
      </c>
      <c r="O1926" t="s">
        <v>561</v>
      </c>
      <c r="P1926" t="s">
        <v>561</v>
      </c>
      <c r="Q1926">
        <v>1</v>
      </c>
      <c r="X1926">
        <v>3.77</v>
      </c>
      <c r="Y1926">
        <v>0</v>
      </c>
      <c r="Z1926">
        <v>0</v>
      </c>
      <c r="AA1926">
        <v>0</v>
      </c>
      <c r="AB1926">
        <v>7.8</v>
      </c>
      <c r="AC1926">
        <v>0</v>
      </c>
      <c r="AD1926">
        <v>1</v>
      </c>
      <c r="AE1926">
        <v>1</v>
      </c>
      <c r="AF1926" t="s">
        <v>3</v>
      </c>
      <c r="AG1926">
        <v>3.77</v>
      </c>
      <c r="AH1926">
        <v>2</v>
      </c>
      <c r="AI1926">
        <v>35870693</v>
      </c>
      <c r="AJ1926">
        <v>1980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</row>
    <row r="1927" spans="1:44">
      <c r="A1927">
        <f>ROW(Source!A1873)</f>
        <v>1873</v>
      </c>
      <c r="B1927">
        <v>35870696</v>
      </c>
      <c r="C1927">
        <v>35870692</v>
      </c>
      <c r="D1927">
        <v>29164349</v>
      </c>
      <c r="E1927">
        <v>1</v>
      </c>
      <c r="F1927">
        <v>1</v>
      </c>
      <c r="G1927">
        <v>1</v>
      </c>
      <c r="H1927">
        <v>3</v>
      </c>
      <c r="I1927" t="s">
        <v>28</v>
      </c>
      <c r="J1927" t="s">
        <v>31</v>
      </c>
      <c r="K1927" t="s">
        <v>29</v>
      </c>
      <c r="L1927">
        <v>1348</v>
      </c>
      <c r="N1927">
        <v>1009</v>
      </c>
      <c r="O1927" t="s">
        <v>30</v>
      </c>
      <c r="P1927" t="s">
        <v>30</v>
      </c>
      <c r="Q1927">
        <v>1000</v>
      </c>
      <c r="X1927">
        <v>0.11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 t="s">
        <v>3</v>
      </c>
      <c r="AG1927">
        <v>0.11</v>
      </c>
      <c r="AH1927">
        <v>2</v>
      </c>
      <c r="AI1927">
        <v>35870694</v>
      </c>
      <c r="AJ1927">
        <v>1981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</row>
    <row r="1928" spans="1:44">
      <c r="A1928">
        <f>ROW(Source!A1875)</f>
        <v>1875</v>
      </c>
      <c r="B1928">
        <v>35870700</v>
      </c>
      <c r="C1928">
        <v>35870698</v>
      </c>
      <c r="D1928">
        <v>18406804</v>
      </c>
      <c r="E1928">
        <v>1</v>
      </c>
      <c r="F1928">
        <v>1</v>
      </c>
      <c r="G1928">
        <v>1</v>
      </c>
      <c r="H1928">
        <v>1</v>
      </c>
      <c r="I1928" t="s">
        <v>559</v>
      </c>
      <c r="J1928" t="s">
        <v>3</v>
      </c>
      <c r="K1928" t="s">
        <v>560</v>
      </c>
      <c r="L1928">
        <v>1369</v>
      </c>
      <c r="N1928">
        <v>1013</v>
      </c>
      <c r="O1928" t="s">
        <v>561</v>
      </c>
      <c r="P1928" t="s">
        <v>561</v>
      </c>
      <c r="Q1928">
        <v>1</v>
      </c>
      <c r="X1928">
        <v>5.84</v>
      </c>
      <c r="Y1928">
        <v>0</v>
      </c>
      <c r="Z1928">
        <v>0</v>
      </c>
      <c r="AA1928">
        <v>0</v>
      </c>
      <c r="AB1928">
        <v>7.8</v>
      </c>
      <c r="AC1928">
        <v>0</v>
      </c>
      <c r="AD1928">
        <v>1</v>
      </c>
      <c r="AE1928">
        <v>1</v>
      </c>
      <c r="AF1928" t="s">
        <v>3</v>
      </c>
      <c r="AG1928">
        <v>5.84</v>
      </c>
      <c r="AH1928">
        <v>2</v>
      </c>
      <c r="AI1928">
        <v>35870699</v>
      </c>
      <c r="AJ1928">
        <v>1982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</row>
    <row r="1929" spans="1:44">
      <c r="A1929">
        <f>ROW(Source!A1876)</f>
        <v>1876</v>
      </c>
      <c r="B1929">
        <v>35870705</v>
      </c>
      <c r="C1929">
        <v>35870701</v>
      </c>
      <c r="D1929">
        <v>18406804</v>
      </c>
      <c r="E1929">
        <v>1</v>
      </c>
      <c r="F1929">
        <v>1</v>
      </c>
      <c r="G1929">
        <v>1</v>
      </c>
      <c r="H1929">
        <v>1</v>
      </c>
      <c r="I1929" t="s">
        <v>559</v>
      </c>
      <c r="J1929" t="s">
        <v>3</v>
      </c>
      <c r="K1929" t="s">
        <v>560</v>
      </c>
      <c r="L1929">
        <v>1369</v>
      </c>
      <c r="N1929">
        <v>1013</v>
      </c>
      <c r="O1929" t="s">
        <v>561</v>
      </c>
      <c r="P1929" t="s">
        <v>561</v>
      </c>
      <c r="Q1929">
        <v>1</v>
      </c>
      <c r="X1929">
        <v>9.64</v>
      </c>
      <c r="Y1929">
        <v>0</v>
      </c>
      <c r="Z1929">
        <v>0</v>
      </c>
      <c r="AA1929">
        <v>0</v>
      </c>
      <c r="AB1929">
        <v>249.14</v>
      </c>
      <c r="AC1929">
        <v>0</v>
      </c>
      <c r="AD1929">
        <v>1</v>
      </c>
      <c r="AE1929">
        <v>1</v>
      </c>
      <c r="AF1929" t="s">
        <v>3</v>
      </c>
      <c r="AG1929">
        <v>9.64</v>
      </c>
      <c r="AH1929">
        <v>2</v>
      </c>
      <c r="AI1929">
        <v>35870702</v>
      </c>
      <c r="AJ1929">
        <v>1983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</row>
    <row r="1930" spans="1:44">
      <c r="A1930">
        <f>ROW(Source!A1876)</f>
        <v>1876</v>
      </c>
      <c r="B1930">
        <v>35870706</v>
      </c>
      <c r="C1930">
        <v>35870701</v>
      </c>
      <c r="D1930">
        <v>121548</v>
      </c>
      <c r="E1930">
        <v>1</v>
      </c>
      <c r="F1930">
        <v>1</v>
      </c>
      <c r="G1930">
        <v>1</v>
      </c>
      <c r="H1930">
        <v>1</v>
      </c>
      <c r="I1930" t="s">
        <v>35</v>
      </c>
      <c r="J1930" t="s">
        <v>3</v>
      </c>
      <c r="K1930" t="s">
        <v>562</v>
      </c>
      <c r="L1930">
        <v>608254</v>
      </c>
      <c r="N1930">
        <v>1013</v>
      </c>
      <c r="O1930" t="s">
        <v>563</v>
      </c>
      <c r="P1930" t="s">
        <v>563</v>
      </c>
      <c r="Q1930">
        <v>1</v>
      </c>
      <c r="X1930">
        <v>0.01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1</v>
      </c>
      <c r="AE1930">
        <v>2</v>
      </c>
      <c r="AF1930" t="s">
        <v>3</v>
      </c>
      <c r="AG1930">
        <v>0.01</v>
      </c>
      <c r="AH1930">
        <v>2</v>
      </c>
      <c r="AI1930">
        <v>35870703</v>
      </c>
      <c r="AJ1930">
        <v>1984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</row>
    <row r="1931" spans="1:44">
      <c r="A1931">
        <f>ROW(Source!A1876)</f>
        <v>1876</v>
      </c>
      <c r="B1931">
        <v>35870707</v>
      </c>
      <c r="C1931">
        <v>35870701</v>
      </c>
      <c r="D1931">
        <v>29172556</v>
      </c>
      <c r="E1931">
        <v>1</v>
      </c>
      <c r="F1931">
        <v>1</v>
      </c>
      <c r="G1931">
        <v>1</v>
      </c>
      <c r="H1931">
        <v>2</v>
      </c>
      <c r="I1931" t="s">
        <v>564</v>
      </c>
      <c r="J1931" t="s">
        <v>565</v>
      </c>
      <c r="K1931" t="s">
        <v>566</v>
      </c>
      <c r="L1931">
        <v>1368</v>
      </c>
      <c r="N1931">
        <v>1011</v>
      </c>
      <c r="O1931" t="s">
        <v>567</v>
      </c>
      <c r="P1931" t="s">
        <v>567</v>
      </c>
      <c r="Q1931">
        <v>1</v>
      </c>
      <c r="X1931">
        <v>0.01</v>
      </c>
      <c r="Y1931">
        <v>0</v>
      </c>
      <c r="Z1931">
        <v>31.26</v>
      </c>
      <c r="AA1931">
        <v>13.5</v>
      </c>
      <c r="AB1931">
        <v>0</v>
      </c>
      <c r="AC1931">
        <v>0</v>
      </c>
      <c r="AD1931">
        <v>1</v>
      </c>
      <c r="AE1931">
        <v>0</v>
      </c>
      <c r="AF1931" t="s">
        <v>3</v>
      </c>
      <c r="AG1931">
        <v>0.01</v>
      </c>
      <c r="AH1931">
        <v>2</v>
      </c>
      <c r="AI1931">
        <v>35870704</v>
      </c>
      <c r="AJ1931">
        <v>1985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</row>
    <row r="1932" spans="1:44">
      <c r="A1932">
        <f>ROW(Source!A1877)</f>
        <v>1877</v>
      </c>
      <c r="B1932">
        <v>35870712</v>
      </c>
      <c r="C1932">
        <v>35870708</v>
      </c>
      <c r="D1932">
        <v>18408066</v>
      </c>
      <c r="E1932">
        <v>1</v>
      </c>
      <c r="F1932">
        <v>1</v>
      </c>
      <c r="G1932">
        <v>1</v>
      </c>
      <c r="H1932">
        <v>1</v>
      </c>
      <c r="I1932" t="s">
        <v>568</v>
      </c>
      <c r="J1932" t="s">
        <v>3</v>
      </c>
      <c r="K1932" t="s">
        <v>569</v>
      </c>
      <c r="L1932">
        <v>1369</v>
      </c>
      <c r="N1932">
        <v>1013</v>
      </c>
      <c r="O1932" t="s">
        <v>561</v>
      </c>
      <c r="P1932" t="s">
        <v>561</v>
      </c>
      <c r="Q1932">
        <v>1</v>
      </c>
      <c r="X1932">
        <v>17.89</v>
      </c>
      <c r="Y1932">
        <v>0</v>
      </c>
      <c r="Z1932">
        <v>0</v>
      </c>
      <c r="AA1932">
        <v>0</v>
      </c>
      <c r="AB1932">
        <v>256.16000000000003</v>
      </c>
      <c r="AC1932">
        <v>0</v>
      </c>
      <c r="AD1932">
        <v>1</v>
      </c>
      <c r="AE1932">
        <v>1</v>
      </c>
      <c r="AF1932" t="s">
        <v>3</v>
      </c>
      <c r="AG1932">
        <v>17.89</v>
      </c>
      <c r="AH1932">
        <v>2</v>
      </c>
      <c r="AI1932">
        <v>35870709</v>
      </c>
      <c r="AJ1932">
        <v>1986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</row>
    <row r="1933" spans="1:44">
      <c r="A1933">
        <f>ROW(Source!A1877)</f>
        <v>1877</v>
      </c>
      <c r="B1933">
        <v>35870713</v>
      </c>
      <c r="C1933">
        <v>35870708</v>
      </c>
      <c r="D1933">
        <v>121548</v>
      </c>
      <c r="E1933">
        <v>1</v>
      </c>
      <c r="F1933">
        <v>1</v>
      </c>
      <c r="G1933">
        <v>1</v>
      </c>
      <c r="H1933">
        <v>1</v>
      </c>
      <c r="I1933" t="s">
        <v>35</v>
      </c>
      <c r="J1933" t="s">
        <v>3</v>
      </c>
      <c r="K1933" t="s">
        <v>562</v>
      </c>
      <c r="L1933">
        <v>608254</v>
      </c>
      <c r="N1933">
        <v>1013</v>
      </c>
      <c r="O1933" t="s">
        <v>563</v>
      </c>
      <c r="P1933" t="s">
        <v>563</v>
      </c>
      <c r="Q1933">
        <v>1</v>
      </c>
      <c r="X1933">
        <v>0.08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1</v>
      </c>
      <c r="AE1933">
        <v>2</v>
      </c>
      <c r="AF1933" t="s">
        <v>3</v>
      </c>
      <c r="AG1933">
        <v>0.08</v>
      </c>
      <c r="AH1933">
        <v>2</v>
      </c>
      <c r="AI1933">
        <v>35870710</v>
      </c>
      <c r="AJ1933">
        <v>1987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</row>
    <row r="1934" spans="1:44">
      <c r="A1934">
        <f>ROW(Source!A1877)</f>
        <v>1877</v>
      </c>
      <c r="B1934">
        <v>35870714</v>
      </c>
      <c r="C1934">
        <v>35870708</v>
      </c>
      <c r="D1934">
        <v>29172556</v>
      </c>
      <c r="E1934">
        <v>1</v>
      </c>
      <c r="F1934">
        <v>1</v>
      </c>
      <c r="G1934">
        <v>1</v>
      </c>
      <c r="H1934">
        <v>2</v>
      </c>
      <c r="I1934" t="s">
        <v>564</v>
      </c>
      <c r="J1934" t="s">
        <v>565</v>
      </c>
      <c r="K1934" t="s">
        <v>566</v>
      </c>
      <c r="L1934">
        <v>1368</v>
      </c>
      <c r="N1934">
        <v>1011</v>
      </c>
      <c r="O1934" t="s">
        <v>567</v>
      </c>
      <c r="P1934" t="s">
        <v>567</v>
      </c>
      <c r="Q1934">
        <v>1</v>
      </c>
      <c r="X1934">
        <v>0.08</v>
      </c>
      <c r="Y1934">
        <v>0</v>
      </c>
      <c r="Z1934">
        <v>31.26</v>
      </c>
      <c r="AA1934">
        <v>13.5</v>
      </c>
      <c r="AB1934">
        <v>0</v>
      </c>
      <c r="AC1934">
        <v>0</v>
      </c>
      <c r="AD1934">
        <v>1</v>
      </c>
      <c r="AE1934">
        <v>0</v>
      </c>
      <c r="AF1934" t="s">
        <v>3</v>
      </c>
      <c r="AG1934">
        <v>0.08</v>
      </c>
      <c r="AH1934">
        <v>2</v>
      </c>
      <c r="AI1934">
        <v>35870711</v>
      </c>
      <c r="AJ1934">
        <v>1988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</row>
    <row r="1935" spans="1:44">
      <c r="A1935">
        <f>ROW(Source!A1878)</f>
        <v>1878</v>
      </c>
      <c r="B1935">
        <v>35870721</v>
      </c>
      <c r="C1935">
        <v>35870715</v>
      </c>
      <c r="D1935">
        <v>18408066</v>
      </c>
      <c r="E1935">
        <v>1</v>
      </c>
      <c r="F1935">
        <v>1</v>
      </c>
      <c r="G1935">
        <v>1</v>
      </c>
      <c r="H1935">
        <v>1</v>
      </c>
      <c r="I1935" t="s">
        <v>568</v>
      </c>
      <c r="J1935" t="s">
        <v>3</v>
      </c>
      <c r="K1935" t="s">
        <v>569</v>
      </c>
      <c r="L1935">
        <v>1369</v>
      </c>
      <c r="N1935">
        <v>1013</v>
      </c>
      <c r="O1935" t="s">
        <v>561</v>
      </c>
      <c r="P1935" t="s">
        <v>561</v>
      </c>
      <c r="Q1935">
        <v>1</v>
      </c>
      <c r="X1935">
        <v>179.3</v>
      </c>
      <c r="Y1935">
        <v>0</v>
      </c>
      <c r="Z1935">
        <v>0</v>
      </c>
      <c r="AA1935">
        <v>0</v>
      </c>
      <c r="AB1935">
        <v>256.16000000000003</v>
      </c>
      <c r="AC1935">
        <v>0</v>
      </c>
      <c r="AD1935">
        <v>1</v>
      </c>
      <c r="AE1935">
        <v>1</v>
      </c>
      <c r="AF1935" t="s">
        <v>3</v>
      </c>
      <c r="AG1935">
        <v>179.3</v>
      </c>
      <c r="AH1935">
        <v>2</v>
      </c>
      <c r="AI1935">
        <v>35870716</v>
      </c>
      <c r="AJ1935">
        <v>1989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</row>
    <row r="1936" spans="1:44">
      <c r="A1936">
        <f>ROW(Source!A1878)</f>
        <v>1878</v>
      </c>
      <c r="B1936">
        <v>35870722</v>
      </c>
      <c r="C1936">
        <v>35870715</v>
      </c>
      <c r="D1936">
        <v>121548</v>
      </c>
      <c r="E1936">
        <v>1</v>
      </c>
      <c r="F1936">
        <v>1</v>
      </c>
      <c r="G1936">
        <v>1</v>
      </c>
      <c r="H1936">
        <v>1</v>
      </c>
      <c r="I1936" t="s">
        <v>35</v>
      </c>
      <c r="J1936" t="s">
        <v>3</v>
      </c>
      <c r="K1936" t="s">
        <v>562</v>
      </c>
      <c r="L1936">
        <v>608254</v>
      </c>
      <c r="N1936">
        <v>1013</v>
      </c>
      <c r="O1936" t="s">
        <v>563</v>
      </c>
      <c r="P1936" t="s">
        <v>563</v>
      </c>
      <c r="Q1936">
        <v>1</v>
      </c>
      <c r="X1936">
        <v>3.97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1</v>
      </c>
      <c r="AE1936">
        <v>2</v>
      </c>
      <c r="AF1936" t="s">
        <v>3</v>
      </c>
      <c r="AG1936">
        <v>3.97</v>
      </c>
      <c r="AH1936">
        <v>2</v>
      </c>
      <c r="AI1936">
        <v>35870717</v>
      </c>
      <c r="AJ1936">
        <v>1990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</row>
    <row r="1937" spans="1:44">
      <c r="A1937">
        <f>ROW(Source!A1878)</f>
        <v>1878</v>
      </c>
      <c r="B1937">
        <v>35870723</v>
      </c>
      <c r="C1937">
        <v>35870715</v>
      </c>
      <c r="D1937">
        <v>29172710</v>
      </c>
      <c r="E1937">
        <v>1</v>
      </c>
      <c r="F1937">
        <v>1</v>
      </c>
      <c r="G1937">
        <v>1</v>
      </c>
      <c r="H1937">
        <v>2</v>
      </c>
      <c r="I1937" t="s">
        <v>570</v>
      </c>
      <c r="J1937" t="s">
        <v>571</v>
      </c>
      <c r="K1937" t="s">
        <v>572</v>
      </c>
      <c r="L1937">
        <v>1368</v>
      </c>
      <c r="N1937">
        <v>1011</v>
      </c>
      <c r="O1937" t="s">
        <v>567</v>
      </c>
      <c r="P1937" t="s">
        <v>567</v>
      </c>
      <c r="Q1937">
        <v>1</v>
      </c>
      <c r="X1937">
        <v>3.97</v>
      </c>
      <c r="Y1937">
        <v>0</v>
      </c>
      <c r="Z1937">
        <v>46.56</v>
      </c>
      <c r="AA1937">
        <v>10.06</v>
      </c>
      <c r="AB1937">
        <v>0</v>
      </c>
      <c r="AC1937">
        <v>0</v>
      </c>
      <c r="AD1937">
        <v>1</v>
      </c>
      <c r="AE1937">
        <v>0</v>
      </c>
      <c r="AF1937" t="s">
        <v>3</v>
      </c>
      <c r="AG1937">
        <v>3.97</v>
      </c>
      <c r="AH1937">
        <v>2</v>
      </c>
      <c r="AI1937">
        <v>35870718</v>
      </c>
      <c r="AJ1937">
        <v>1991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</row>
    <row r="1938" spans="1:44">
      <c r="A1938">
        <f>ROW(Source!A1878)</f>
        <v>1878</v>
      </c>
      <c r="B1938">
        <v>35870724</v>
      </c>
      <c r="C1938">
        <v>35870715</v>
      </c>
      <c r="D1938">
        <v>29174533</v>
      </c>
      <c r="E1938">
        <v>1</v>
      </c>
      <c r="F1938">
        <v>1</v>
      </c>
      <c r="G1938">
        <v>1</v>
      </c>
      <c r="H1938">
        <v>2</v>
      </c>
      <c r="I1938" t="s">
        <v>573</v>
      </c>
      <c r="J1938" t="s">
        <v>574</v>
      </c>
      <c r="K1938" t="s">
        <v>575</v>
      </c>
      <c r="L1938">
        <v>1368</v>
      </c>
      <c r="N1938">
        <v>1011</v>
      </c>
      <c r="O1938" t="s">
        <v>567</v>
      </c>
      <c r="P1938" t="s">
        <v>567</v>
      </c>
      <c r="Q1938">
        <v>1</v>
      </c>
      <c r="X1938">
        <v>7.93</v>
      </c>
      <c r="Y1938">
        <v>0</v>
      </c>
      <c r="Z1938">
        <v>1.53</v>
      </c>
      <c r="AA1938">
        <v>0</v>
      </c>
      <c r="AB1938">
        <v>0</v>
      </c>
      <c r="AC1938">
        <v>0</v>
      </c>
      <c r="AD1938">
        <v>1</v>
      </c>
      <c r="AE1938">
        <v>0</v>
      </c>
      <c r="AF1938" t="s">
        <v>3</v>
      </c>
      <c r="AG1938">
        <v>7.93</v>
      </c>
      <c r="AH1938">
        <v>2</v>
      </c>
      <c r="AI1938">
        <v>35870719</v>
      </c>
      <c r="AJ1938">
        <v>1992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</row>
    <row r="1939" spans="1:44">
      <c r="A1939">
        <f>ROW(Source!A1878)</f>
        <v>1878</v>
      </c>
      <c r="B1939">
        <v>35870725</v>
      </c>
      <c r="C1939">
        <v>35870715</v>
      </c>
      <c r="D1939">
        <v>29164349</v>
      </c>
      <c r="E1939">
        <v>1</v>
      </c>
      <c r="F1939">
        <v>1</v>
      </c>
      <c r="G1939">
        <v>1</v>
      </c>
      <c r="H1939">
        <v>3</v>
      </c>
      <c r="I1939" t="s">
        <v>28</v>
      </c>
      <c r="J1939" t="s">
        <v>31</v>
      </c>
      <c r="K1939" t="s">
        <v>29</v>
      </c>
      <c r="L1939">
        <v>1348</v>
      </c>
      <c r="N1939">
        <v>1009</v>
      </c>
      <c r="O1939" t="s">
        <v>30</v>
      </c>
      <c r="P1939" t="s">
        <v>30</v>
      </c>
      <c r="Q1939">
        <v>1000</v>
      </c>
      <c r="X1939">
        <v>10.5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 t="s">
        <v>3</v>
      </c>
      <c r="AG1939">
        <v>10.5</v>
      </c>
      <c r="AH1939">
        <v>2</v>
      </c>
      <c r="AI1939">
        <v>35870720</v>
      </c>
      <c r="AJ1939">
        <v>1993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</row>
    <row r="1940" spans="1:44">
      <c r="A1940">
        <f>ROW(Source!A1917)</f>
        <v>1917</v>
      </c>
      <c r="B1940">
        <v>35870735</v>
      </c>
      <c r="C1940">
        <v>35870727</v>
      </c>
      <c r="D1940">
        <v>18407150</v>
      </c>
      <c r="E1940">
        <v>1</v>
      </c>
      <c r="F1940">
        <v>1</v>
      </c>
      <c r="G1940">
        <v>1</v>
      </c>
      <c r="H1940">
        <v>1</v>
      </c>
      <c r="I1940" t="s">
        <v>576</v>
      </c>
      <c r="J1940" t="s">
        <v>3</v>
      </c>
      <c r="K1940" t="s">
        <v>577</v>
      </c>
      <c r="L1940">
        <v>1369</v>
      </c>
      <c r="N1940">
        <v>1013</v>
      </c>
      <c r="O1940" t="s">
        <v>561</v>
      </c>
      <c r="P1940" t="s">
        <v>561</v>
      </c>
      <c r="Q1940">
        <v>1</v>
      </c>
      <c r="X1940">
        <v>21.19</v>
      </c>
      <c r="Y1940">
        <v>0</v>
      </c>
      <c r="Z1940">
        <v>0</v>
      </c>
      <c r="AA1940">
        <v>0</v>
      </c>
      <c r="AB1940">
        <v>272.45</v>
      </c>
      <c r="AC1940">
        <v>0</v>
      </c>
      <c r="AD1940">
        <v>1</v>
      </c>
      <c r="AE1940">
        <v>1</v>
      </c>
      <c r="AF1940" t="s">
        <v>134</v>
      </c>
      <c r="AG1940">
        <v>24.368500000000001</v>
      </c>
      <c r="AH1940">
        <v>2</v>
      </c>
      <c r="AI1940">
        <v>35870728</v>
      </c>
      <c r="AJ1940">
        <v>1994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</row>
    <row r="1941" spans="1:44">
      <c r="A1941">
        <f>ROW(Source!A1917)</f>
        <v>1917</v>
      </c>
      <c r="B1941">
        <v>35870736</v>
      </c>
      <c r="C1941">
        <v>35870727</v>
      </c>
      <c r="D1941">
        <v>121548</v>
      </c>
      <c r="E1941">
        <v>1</v>
      </c>
      <c r="F1941">
        <v>1</v>
      </c>
      <c r="G1941">
        <v>1</v>
      </c>
      <c r="H1941">
        <v>1</v>
      </c>
      <c r="I1941" t="s">
        <v>35</v>
      </c>
      <c r="J1941" t="s">
        <v>3</v>
      </c>
      <c r="K1941" t="s">
        <v>562</v>
      </c>
      <c r="L1941">
        <v>608254</v>
      </c>
      <c r="N1941">
        <v>1013</v>
      </c>
      <c r="O1941" t="s">
        <v>563</v>
      </c>
      <c r="P1941" t="s">
        <v>563</v>
      </c>
      <c r="Q1941">
        <v>1</v>
      </c>
      <c r="X1941">
        <v>0.04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1</v>
      </c>
      <c r="AE1941">
        <v>2</v>
      </c>
      <c r="AF1941" t="s">
        <v>133</v>
      </c>
      <c r="AG1941">
        <v>0.05</v>
      </c>
      <c r="AH1941">
        <v>2</v>
      </c>
      <c r="AI1941">
        <v>35870729</v>
      </c>
      <c r="AJ1941">
        <v>1995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</row>
    <row r="1942" spans="1:44">
      <c r="A1942">
        <f>ROW(Source!A1917)</f>
        <v>1917</v>
      </c>
      <c r="B1942">
        <v>35870737</v>
      </c>
      <c r="C1942">
        <v>35870727</v>
      </c>
      <c r="D1942">
        <v>29172556</v>
      </c>
      <c r="E1942">
        <v>1</v>
      </c>
      <c r="F1942">
        <v>1</v>
      </c>
      <c r="G1942">
        <v>1</v>
      </c>
      <c r="H1942">
        <v>2</v>
      </c>
      <c r="I1942" t="s">
        <v>564</v>
      </c>
      <c r="J1942" t="s">
        <v>565</v>
      </c>
      <c r="K1942" t="s">
        <v>566</v>
      </c>
      <c r="L1942">
        <v>1368</v>
      </c>
      <c r="N1942">
        <v>1011</v>
      </c>
      <c r="O1942" t="s">
        <v>567</v>
      </c>
      <c r="P1942" t="s">
        <v>567</v>
      </c>
      <c r="Q1942">
        <v>1</v>
      </c>
      <c r="X1942">
        <v>0.04</v>
      </c>
      <c r="Y1942">
        <v>0</v>
      </c>
      <c r="Z1942">
        <v>31.26</v>
      </c>
      <c r="AA1942">
        <v>13.5</v>
      </c>
      <c r="AB1942">
        <v>0</v>
      </c>
      <c r="AC1942">
        <v>0</v>
      </c>
      <c r="AD1942">
        <v>1</v>
      </c>
      <c r="AE1942">
        <v>0</v>
      </c>
      <c r="AF1942" t="s">
        <v>133</v>
      </c>
      <c r="AG1942">
        <v>0.05</v>
      </c>
      <c r="AH1942">
        <v>2</v>
      </c>
      <c r="AI1942">
        <v>35870730</v>
      </c>
      <c r="AJ1942">
        <v>1996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</row>
    <row r="1943" spans="1:44">
      <c r="A1943">
        <f>ROW(Source!A1917)</f>
        <v>1917</v>
      </c>
      <c r="B1943">
        <v>35870738</v>
      </c>
      <c r="C1943">
        <v>35870727</v>
      </c>
      <c r="D1943">
        <v>29174913</v>
      </c>
      <c r="E1943">
        <v>1</v>
      </c>
      <c r="F1943">
        <v>1</v>
      </c>
      <c r="G1943">
        <v>1</v>
      </c>
      <c r="H1943">
        <v>2</v>
      </c>
      <c r="I1943" t="s">
        <v>578</v>
      </c>
      <c r="J1943" t="s">
        <v>579</v>
      </c>
      <c r="K1943" t="s">
        <v>580</v>
      </c>
      <c r="L1943">
        <v>1368</v>
      </c>
      <c r="N1943">
        <v>1011</v>
      </c>
      <c r="O1943" t="s">
        <v>567</v>
      </c>
      <c r="P1943" t="s">
        <v>567</v>
      </c>
      <c r="Q1943">
        <v>1</v>
      </c>
      <c r="X1943">
        <v>0.15</v>
      </c>
      <c r="Y1943">
        <v>0</v>
      </c>
      <c r="Z1943">
        <v>87.17</v>
      </c>
      <c r="AA1943">
        <v>11.6</v>
      </c>
      <c r="AB1943">
        <v>0</v>
      </c>
      <c r="AC1943">
        <v>0</v>
      </c>
      <c r="AD1943">
        <v>1</v>
      </c>
      <c r="AE1943">
        <v>0</v>
      </c>
      <c r="AF1943" t="s">
        <v>133</v>
      </c>
      <c r="AG1943">
        <v>0.1875</v>
      </c>
      <c r="AH1943">
        <v>2</v>
      </c>
      <c r="AI1943">
        <v>35870731</v>
      </c>
      <c r="AJ1943">
        <v>1997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</row>
    <row r="1944" spans="1:44">
      <c r="A1944">
        <f>ROW(Source!A1917)</f>
        <v>1917</v>
      </c>
      <c r="B1944">
        <v>35870739</v>
      </c>
      <c r="C1944">
        <v>35870727</v>
      </c>
      <c r="D1944">
        <v>29108696</v>
      </c>
      <c r="E1944">
        <v>1</v>
      </c>
      <c r="F1944">
        <v>1</v>
      </c>
      <c r="G1944">
        <v>1</v>
      </c>
      <c r="H1944">
        <v>3</v>
      </c>
      <c r="I1944" t="s">
        <v>581</v>
      </c>
      <c r="J1944" t="s">
        <v>582</v>
      </c>
      <c r="K1944" t="s">
        <v>583</v>
      </c>
      <c r="L1944">
        <v>1354</v>
      </c>
      <c r="N1944">
        <v>1010</v>
      </c>
      <c r="O1944" t="s">
        <v>237</v>
      </c>
      <c r="P1944" t="s">
        <v>237</v>
      </c>
      <c r="Q1944">
        <v>1</v>
      </c>
      <c r="X1944">
        <v>56.6</v>
      </c>
      <c r="Y1944">
        <v>67.209999999999994</v>
      </c>
      <c r="Z1944">
        <v>0</v>
      </c>
      <c r="AA1944">
        <v>0</v>
      </c>
      <c r="AB1944">
        <v>0</v>
      </c>
      <c r="AC1944">
        <v>0</v>
      </c>
      <c r="AD1944">
        <v>1</v>
      </c>
      <c r="AE1944">
        <v>0</v>
      </c>
      <c r="AF1944" t="s">
        <v>3</v>
      </c>
      <c r="AG1944">
        <v>56.6</v>
      </c>
      <c r="AH1944">
        <v>2</v>
      </c>
      <c r="AI1944">
        <v>35870732</v>
      </c>
      <c r="AJ1944">
        <v>1998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</row>
    <row r="1945" spans="1:44">
      <c r="A1945">
        <f>ROW(Source!A1917)</f>
        <v>1917</v>
      </c>
      <c r="B1945">
        <v>35870740</v>
      </c>
      <c r="C1945">
        <v>35870727</v>
      </c>
      <c r="D1945">
        <v>29109717</v>
      </c>
      <c r="E1945">
        <v>1</v>
      </c>
      <c r="F1945">
        <v>1</v>
      </c>
      <c r="G1945">
        <v>1</v>
      </c>
      <c r="H1945">
        <v>3</v>
      </c>
      <c r="I1945" t="s">
        <v>971</v>
      </c>
      <c r="J1945" t="s">
        <v>972</v>
      </c>
      <c r="K1945" t="s">
        <v>973</v>
      </c>
      <c r="L1945">
        <v>1301</v>
      </c>
      <c r="N1945">
        <v>1003</v>
      </c>
      <c r="O1945" t="s">
        <v>142</v>
      </c>
      <c r="P1945" t="s">
        <v>142</v>
      </c>
      <c r="Q1945">
        <v>1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1</v>
      </c>
      <c r="AD1945">
        <v>0</v>
      </c>
      <c r="AE1945">
        <v>0</v>
      </c>
      <c r="AF1945" t="s">
        <v>3</v>
      </c>
      <c r="AG1945">
        <v>0</v>
      </c>
      <c r="AH1945">
        <v>3</v>
      </c>
      <c r="AI1945">
        <v>-1</v>
      </c>
      <c r="AJ1945" t="s">
        <v>3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</row>
    <row r="1946" spans="1:44">
      <c r="A1946">
        <f>ROW(Source!A1917)</f>
        <v>1917</v>
      </c>
      <c r="B1946">
        <v>35870741</v>
      </c>
      <c r="C1946">
        <v>35870727</v>
      </c>
      <c r="D1946">
        <v>29115197</v>
      </c>
      <c r="E1946">
        <v>1</v>
      </c>
      <c r="F1946">
        <v>1</v>
      </c>
      <c r="G1946">
        <v>1</v>
      </c>
      <c r="H1946">
        <v>3</v>
      </c>
      <c r="I1946" t="s">
        <v>584</v>
      </c>
      <c r="J1946" t="s">
        <v>585</v>
      </c>
      <c r="K1946" t="s">
        <v>586</v>
      </c>
      <c r="L1946">
        <v>1354</v>
      </c>
      <c r="N1946">
        <v>1010</v>
      </c>
      <c r="O1946" t="s">
        <v>237</v>
      </c>
      <c r="P1946" t="s">
        <v>237</v>
      </c>
      <c r="Q1946">
        <v>1</v>
      </c>
      <c r="X1946">
        <v>400</v>
      </c>
      <c r="Y1946">
        <v>0.5</v>
      </c>
      <c r="Z1946">
        <v>0</v>
      </c>
      <c r="AA1946">
        <v>0</v>
      </c>
      <c r="AB1946">
        <v>0</v>
      </c>
      <c r="AC1946">
        <v>0</v>
      </c>
      <c r="AD1946">
        <v>1</v>
      </c>
      <c r="AE1946">
        <v>0</v>
      </c>
      <c r="AF1946" t="s">
        <v>3</v>
      </c>
      <c r="AG1946">
        <v>400</v>
      </c>
      <c r="AH1946">
        <v>2</v>
      </c>
      <c r="AI1946">
        <v>35870733</v>
      </c>
      <c r="AJ1946">
        <v>2000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</row>
    <row r="1947" spans="1:44">
      <c r="A1947">
        <f>ROW(Source!A1919)</f>
        <v>1919</v>
      </c>
      <c r="B1947">
        <v>35870753</v>
      </c>
      <c r="C1947">
        <v>35870743</v>
      </c>
      <c r="D1947">
        <v>18413230</v>
      </c>
      <c r="E1947">
        <v>1</v>
      </c>
      <c r="F1947">
        <v>1</v>
      </c>
      <c r="G1947">
        <v>1</v>
      </c>
      <c r="H1947">
        <v>1</v>
      </c>
      <c r="I1947" t="s">
        <v>587</v>
      </c>
      <c r="J1947" t="s">
        <v>3</v>
      </c>
      <c r="K1947" t="s">
        <v>588</v>
      </c>
      <c r="L1947">
        <v>1369</v>
      </c>
      <c r="N1947">
        <v>1013</v>
      </c>
      <c r="O1947" t="s">
        <v>561</v>
      </c>
      <c r="P1947" t="s">
        <v>561</v>
      </c>
      <c r="Q1947">
        <v>1</v>
      </c>
      <c r="X1947">
        <v>166.47</v>
      </c>
      <c r="Y1947">
        <v>0</v>
      </c>
      <c r="Z1947">
        <v>0</v>
      </c>
      <c r="AA1947">
        <v>0</v>
      </c>
      <c r="AB1947">
        <v>293.22000000000003</v>
      </c>
      <c r="AC1947">
        <v>0</v>
      </c>
      <c r="AD1947">
        <v>1</v>
      </c>
      <c r="AE1947">
        <v>1</v>
      </c>
      <c r="AF1947" t="s">
        <v>134</v>
      </c>
      <c r="AG1947">
        <v>191.44049999999999</v>
      </c>
      <c r="AH1947">
        <v>2</v>
      </c>
      <c r="AI1947">
        <v>35870744</v>
      </c>
      <c r="AJ1947">
        <v>2001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</row>
    <row r="1948" spans="1:44">
      <c r="A1948">
        <f>ROW(Source!A1919)</f>
        <v>1919</v>
      </c>
      <c r="B1948">
        <v>35870754</v>
      </c>
      <c r="C1948">
        <v>35870743</v>
      </c>
      <c r="D1948">
        <v>121548</v>
      </c>
      <c r="E1948">
        <v>1</v>
      </c>
      <c r="F1948">
        <v>1</v>
      </c>
      <c r="G1948">
        <v>1</v>
      </c>
      <c r="H1948">
        <v>1</v>
      </c>
      <c r="I1948" t="s">
        <v>35</v>
      </c>
      <c r="J1948" t="s">
        <v>3</v>
      </c>
      <c r="K1948" t="s">
        <v>562</v>
      </c>
      <c r="L1948">
        <v>608254</v>
      </c>
      <c r="N1948">
        <v>1013</v>
      </c>
      <c r="O1948" t="s">
        <v>563</v>
      </c>
      <c r="P1948" t="s">
        <v>563</v>
      </c>
      <c r="Q1948">
        <v>1</v>
      </c>
      <c r="X1948">
        <v>0.08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1</v>
      </c>
      <c r="AE1948">
        <v>2</v>
      </c>
      <c r="AF1948" t="s">
        <v>133</v>
      </c>
      <c r="AG1948">
        <v>0.1</v>
      </c>
      <c r="AH1948">
        <v>2</v>
      </c>
      <c r="AI1948">
        <v>35870745</v>
      </c>
      <c r="AJ1948">
        <v>2002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</row>
    <row r="1949" spans="1:44">
      <c r="A1949">
        <f>ROW(Source!A1919)</f>
        <v>1919</v>
      </c>
      <c r="B1949">
        <v>35870755</v>
      </c>
      <c r="C1949">
        <v>35870743</v>
      </c>
      <c r="D1949">
        <v>29172556</v>
      </c>
      <c r="E1949">
        <v>1</v>
      </c>
      <c r="F1949">
        <v>1</v>
      </c>
      <c r="G1949">
        <v>1</v>
      </c>
      <c r="H1949">
        <v>2</v>
      </c>
      <c r="I1949" t="s">
        <v>564</v>
      </c>
      <c r="J1949" t="s">
        <v>565</v>
      </c>
      <c r="K1949" t="s">
        <v>566</v>
      </c>
      <c r="L1949">
        <v>1368</v>
      </c>
      <c r="N1949">
        <v>1011</v>
      </c>
      <c r="O1949" t="s">
        <v>567</v>
      </c>
      <c r="P1949" t="s">
        <v>567</v>
      </c>
      <c r="Q1949">
        <v>1</v>
      </c>
      <c r="X1949">
        <v>0.08</v>
      </c>
      <c r="Y1949">
        <v>0</v>
      </c>
      <c r="Z1949">
        <v>31.26</v>
      </c>
      <c r="AA1949">
        <v>13.5</v>
      </c>
      <c r="AB1949">
        <v>0</v>
      </c>
      <c r="AC1949">
        <v>0</v>
      </c>
      <c r="AD1949">
        <v>1</v>
      </c>
      <c r="AE1949">
        <v>0</v>
      </c>
      <c r="AF1949" t="s">
        <v>133</v>
      </c>
      <c r="AG1949">
        <v>0.1</v>
      </c>
      <c r="AH1949">
        <v>2</v>
      </c>
      <c r="AI1949">
        <v>35870746</v>
      </c>
      <c r="AJ1949">
        <v>2003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</row>
    <row r="1950" spans="1:44">
      <c r="A1950">
        <f>ROW(Source!A1919)</f>
        <v>1919</v>
      </c>
      <c r="B1950">
        <v>35870756</v>
      </c>
      <c r="C1950">
        <v>35870743</v>
      </c>
      <c r="D1950">
        <v>29174591</v>
      </c>
      <c r="E1950">
        <v>1</v>
      </c>
      <c r="F1950">
        <v>1</v>
      </c>
      <c r="G1950">
        <v>1</v>
      </c>
      <c r="H1950">
        <v>2</v>
      </c>
      <c r="I1950" t="s">
        <v>589</v>
      </c>
      <c r="J1950" t="s">
        <v>590</v>
      </c>
      <c r="K1950" t="s">
        <v>591</v>
      </c>
      <c r="L1950">
        <v>1368</v>
      </c>
      <c r="N1950">
        <v>1011</v>
      </c>
      <c r="O1950" t="s">
        <v>567</v>
      </c>
      <c r="P1950" t="s">
        <v>567</v>
      </c>
      <c r="Q1950">
        <v>1</v>
      </c>
      <c r="X1950">
        <v>0.26</v>
      </c>
      <c r="Y1950">
        <v>0</v>
      </c>
      <c r="Z1950">
        <v>0.95</v>
      </c>
      <c r="AA1950">
        <v>0</v>
      </c>
      <c r="AB1950">
        <v>0</v>
      </c>
      <c r="AC1950">
        <v>0</v>
      </c>
      <c r="AD1950">
        <v>1</v>
      </c>
      <c r="AE1950">
        <v>0</v>
      </c>
      <c r="AF1950" t="s">
        <v>133</v>
      </c>
      <c r="AG1950">
        <v>0.32500000000000001</v>
      </c>
      <c r="AH1950">
        <v>2</v>
      </c>
      <c r="AI1950">
        <v>35870747</v>
      </c>
      <c r="AJ1950">
        <v>2004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</row>
    <row r="1951" spans="1:44">
      <c r="A1951">
        <f>ROW(Source!A1919)</f>
        <v>1919</v>
      </c>
      <c r="B1951">
        <v>35870757</v>
      </c>
      <c r="C1951">
        <v>35870743</v>
      </c>
      <c r="D1951">
        <v>29174913</v>
      </c>
      <c r="E1951">
        <v>1</v>
      </c>
      <c r="F1951">
        <v>1</v>
      </c>
      <c r="G1951">
        <v>1</v>
      </c>
      <c r="H1951">
        <v>2</v>
      </c>
      <c r="I1951" t="s">
        <v>578</v>
      </c>
      <c r="J1951" t="s">
        <v>579</v>
      </c>
      <c r="K1951" t="s">
        <v>580</v>
      </c>
      <c r="L1951">
        <v>1368</v>
      </c>
      <c r="N1951">
        <v>1011</v>
      </c>
      <c r="O1951" t="s">
        <v>567</v>
      </c>
      <c r="P1951" t="s">
        <v>567</v>
      </c>
      <c r="Q1951">
        <v>1</v>
      </c>
      <c r="X1951">
        <v>0.5</v>
      </c>
      <c r="Y1951">
        <v>0</v>
      </c>
      <c r="Z1951">
        <v>87.17</v>
      </c>
      <c r="AA1951">
        <v>11.6</v>
      </c>
      <c r="AB1951">
        <v>0</v>
      </c>
      <c r="AC1951">
        <v>0</v>
      </c>
      <c r="AD1951">
        <v>1</v>
      </c>
      <c r="AE1951">
        <v>0</v>
      </c>
      <c r="AF1951" t="s">
        <v>133</v>
      </c>
      <c r="AG1951">
        <v>0.625</v>
      </c>
      <c r="AH1951">
        <v>2</v>
      </c>
      <c r="AI1951">
        <v>35870748</v>
      </c>
      <c r="AJ1951">
        <v>2005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</row>
    <row r="1952" spans="1:44">
      <c r="A1952">
        <f>ROW(Source!A1919)</f>
        <v>1919</v>
      </c>
      <c r="B1952">
        <v>35870758</v>
      </c>
      <c r="C1952">
        <v>35870743</v>
      </c>
      <c r="D1952">
        <v>29107800</v>
      </c>
      <c r="E1952">
        <v>1</v>
      </c>
      <c r="F1952">
        <v>1</v>
      </c>
      <c r="G1952">
        <v>1</v>
      </c>
      <c r="H1952">
        <v>3</v>
      </c>
      <c r="I1952" t="s">
        <v>592</v>
      </c>
      <c r="J1952" t="s">
        <v>593</v>
      </c>
      <c r="K1952" t="s">
        <v>594</v>
      </c>
      <c r="L1952">
        <v>1346</v>
      </c>
      <c r="N1952">
        <v>1009</v>
      </c>
      <c r="O1952" t="s">
        <v>160</v>
      </c>
      <c r="P1952" t="s">
        <v>160</v>
      </c>
      <c r="Q1952">
        <v>1</v>
      </c>
      <c r="X1952">
        <v>0.2</v>
      </c>
      <c r="Y1952">
        <v>1.81</v>
      </c>
      <c r="Z1952">
        <v>0</v>
      </c>
      <c r="AA1952">
        <v>0</v>
      </c>
      <c r="AB1952">
        <v>0</v>
      </c>
      <c r="AC1952">
        <v>0</v>
      </c>
      <c r="AD1952">
        <v>1</v>
      </c>
      <c r="AE1952">
        <v>0</v>
      </c>
      <c r="AF1952" t="s">
        <v>3</v>
      </c>
      <c r="AG1952">
        <v>0.2</v>
      </c>
      <c r="AH1952">
        <v>2</v>
      </c>
      <c r="AI1952">
        <v>35870749</v>
      </c>
      <c r="AJ1952">
        <v>2006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</row>
    <row r="1953" spans="1:44">
      <c r="A1953">
        <f>ROW(Source!A1919)</f>
        <v>1919</v>
      </c>
      <c r="B1953">
        <v>35870759</v>
      </c>
      <c r="C1953">
        <v>35870743</v>
      </c>
      <c r="D1953">
        <v>29109411</v>
      </c>
      <c r="E1953">
        <v>1</v>
      </c>
      <c r="F1953">
        <v>1</v>
      </c>
      <c r="G1953">
        <v>1</v>
      </c>
      <c r="H1953">
        <v>3</v>
      </c>
      <c r="I1953" t="s">
        <v>595</v>
      </c>
      <c r="J1953" t="s">
        <v>596</v>
      </c>
      <c r="K1953" t="s">
        <v>597</v>
      </c>
      <c r="L1953">
        <v>1346</v>
      </c>
      <c r="N1953">
        <v>1009</v>
      </c>
      <c r="O1953" t="s">
        <v>160</v>
      </c>
      <c r="P1953" t="s">
        <v>160</v>
      </c>
      <c r="Q1953">
        <v>1</v>
      </c>
      <c r="X1953">
        <v>30</v>
      </c>
      <c r="Y1953">
        <v>15.95</v>
      </c>
      <c r="Z1953">
        <v>0</v>
      </c>
      <c r="AA1953">
        <v>0</v>
      </c>
      <c r="AB1953">
        <v>0</v>
      </c>
      <c r="AC1953">
        <v>0</v>
      </c>
      <c r="AD1953">
        <v>1</v>
      </c>
      <c r="AE1953">
        <v>0</v>
      </c>
      <c r="AF1953" t="s">
        <v>3</v>
      </c>
      <c r="AG1953">
        <v>30</v>
      </c>
      <c r="AH1953">
        <v>2</v>
      </c>
      <c r="AI1953">
        <v>35870750</v>
      </c>
      <c r="AJ1953">
        <v>2007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</row>
    <row r="1954" spans="1:44">
      <c r="A1954">
        <f>ROW(Source!A1919)</f>
        <v>1919</v>
      </c>
      <c r="B1954">
        <v>35870760</v>
      </c>
      <c r="C1954">
        <v>35870743</v>
      </c>
      <c r="D1954">
        <v>29109535</v>
      </c>
      <c r="E1954">
        <v>1</v>
      </c>
      <c r="F1954">
        <v>1</v>
      </c>
      <c r="G1954">
        <v>1</v>
      </c>
      <c r="H1954">
        <v>3</v>
      </c>
      <c r="I1954" t="s">
        <v>287</v>
      </c>
      <c r="J1954" t="s">
        <v>289</v>
      </c>
      <c r="K1954" t="s">
        <v>288</v>
      </c>
      <c r="L1954">
        <v>1327</v>
      </c>
      <c r="N1954">
        <v>1005</v>
      </c>
      <c r="O1954" t="s">
        <v>155</v>
      </c>
      <c r="P1954" t="s">
        <v>155</v>
      </c>
      <c r="Q1954">
        <v>1</v>
      </c>
      <c r="X1954">
        <v>105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 t="s">
        <v>3</v>
      </c>
      <c r="AG1954">
        <v>105</v>
      </c>
      <c r="AH1954">
        <v>2</v>
      </c>
      <c r="AI1954">
        <v>35870751</v>
      </c>
      <c r="AJ1954">
        <v>2008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</row>
    <row r="1955" spans="1:44">
      <c r="A1955">
        <f>ROW(Source!A1919)</f>
        <v>1919</v>
      </c>
      <c r="B1955">
        <v>35870761</v>
      </c>
      <c r="C1955">
        <v>35870743</v>
      </c>
      <c r="D1955">
        <v>29109265</v>
      </c>
      <c r="E1955">
        <v>1</v>
      </c>
      <c r="F1955">
        <v>1</v>
      </c>
      <c r="G1955">
        <v>1</v>
      </c>
      <c r="H1955">
        <v>3</v>
      </c>
      <c r="I1955" t="s">
        <v>290</v>
      </c>
      <c r="J1955" t="s">
        <v>292</v>
      </c>
      <c r="K1955" t="s">
        <v>291</v>
      </c>
      <c r="L1955">
        <v>1348</v>
      </c>
      <c r="N1955">
        <v>1009</v>
      </c>
      <c r="O1955" t="s">
        <v>30</v>
      </c>
      <c r="P1955" t="s">
        <v>30</v>
      </c>
      <c r="Q1955">
        <v>1000</v>
      </c>
      <c r="X1955">
        <v>8.8999999999999999E-3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 t="s">
        <v>3</v>
      </c>
      <c r="AG1955">
        <v>8.8999999999999999E-3</v>
      </c>
      <c r="AH1955">
        <v>2</v>
      </c>
      <c r="AI1955">
        <v>35870752</v>
      </c>
      <c r="AJ1955">
        <v>2009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</row>
    <row r="1956" spans="1:44">
      <c r="A1956">
        <f>ROW(Source!A1922)</f>
        <v>1922</v>
      </c>
      <c r="B1956">
        <v>35870773</v>
      </c>
      <c r="C1956">
        <v>35870764</v>
      </c>
      <c r="D1956">
        <v>18410572</v>
      </c>
      <c r="E1956">
        <v>1</v>
      </c>
      <c r="F1956">
        <v>1</v>
      </c>
      <c r="G1956">
        <v>1</v>
      </c>
      <c r="H1956">
        <v>1</v>
      </c>
      <c r="I1956" t="s">
        <v>598</v>
      </c>
      <c r="J1956" t="s">
        <v>3</v>
      </c>
      <c r="K1956" t="s">
        <v>599</v>
      </c>
      <c r="L1956">
        <v>1369</v>
      </c>
      <c r="N1956">
        <v>1013</v>
      </c>
      <c r="O1956" t="s">
        <v>561</v>
      </c>
      <c r="P1956" t="s">
        <v>561</v>
      </c>
      <c r="Q1956">
        <v>1</v>
      </c>
      <c r="X1956">
        <v>73.14</v>
      </c>
      <c r="Y1956">
        <v>0</v>
      </c>
      <c r="Z1956">
        <v>0</v>
      </c>
      <c r="AA1956">
        <v>0</v>
      </c>
      <c r="AB1956">
        <v>8.74</v>
      </c>
      <c r="AC1956">
        <v>0</v>
      </c>
      <c r="AD1956">
        <v>1</v>
      </c>
      <c r="AE1956">
        <v>1</v>
      </c>
      <c r="AF1956" t="s">
        <v>167</v>
      </c>
      <c r="AG1956">
        <v>84.11099999999999</v>
      </c>
      <c r="AH1956">
        <v>2</v>
      </c>
      <c r="AI1956">
        <v>35870765</v>
      </c>
      <c r="AJ1956">
        <v>2010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</row>
    <row r="1957" spans="1:44">
      <c r="A1957">
        <f>ROW(Source!A1922)</f>
        <v>1922</v>
      </c>
      <c r="B1957">
        <v>35870774</v>
      </c>
      <c r="C1957">
        <v>35870764</v>
      </c>
      <c r="D1957">
        <v>121548</v>
      </c>
      <c r="E1957">
        <v>1</v>
      </c>
      <c r="F1957">
        <v>1</v>
      </c>
      <c r="G1957">
        <v>1</v>
      </c>
      <c r="H1957">
        <v>1</v>
      </c>
      <c r="I1957" t="s">
        <v>35</v>
      </c>
      <c r="J1957" t="s">
        <v>3</v>
      </c>
      <c r="K1957" t="s">
        <v>562</v>
      </c>
      <c r="L1957">
        <v>608254</v>
      </c>
      <c r="N1957">
        <v>1013</v>
      </c>
      <c r="O1957" t="s">
        <v>563</v>
      </c>
      <c r="P1957" t="s">
        <v>563</v>
      </c>
      <c r="Q1957">
        <v>1</v>
      </c>
      <c r="X1957">
        <v>1.37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1</v>
      </c>
      <c r="AE1957">
        <v>2</v>
      </c>
      <c r="AF1957" t="s">
        <v>133</v>
      </c>
      <c r="AG1957">
        <v>1.7125000000000001</v>
      </c>
      <c r="AH1957">
        <v>2</v>
      </c>
      <c r="AI1957">
        <v>35870766</v>
      </c>
      <c r="AJ1957">
        <v>2011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</row>
    <row r="1958" spans="1:44">
      <c r="A1958">
        <f>ROW(Source!A1922)</f>
        <v>1922</v>
      </c>
      <c r="B1958">
        <v>35870775</v>
      </c>
      <c r="C1958">
        <v>35870764</v>
      </c>
      <c r="D1958">
        <v>29172379</v>
      </c>
      <c r="E1958">
        <v>1</v>
      </c>
      <c r="F1958">
        <v>1</v>
      </c>
      <c r="G1958">
        <v>1</v>
      </c>
      <c r="H1958">
        <v>2</v>
      </c>
      <c r="I1958" t="s">
        <v>600</v>
      </c>
      <c r="J1958" t="s">
        <v>601</v>
      </c>
      <c r="K1958" t="s">
        <v>602</v>
      </c>
      <c r="L1958">
        <v>1368</v>
      </c>
      <c r="N1958">
        <v>1011</v>
      </c>
      <c r="O1958" t="s">
        <v>567</v>
      </c>
      <c r="P1958" t="s">
        <v>567</v>
      </c>
      <c r="Q1958">
        <v>1</v>
      </c>
      <c r="X1958">
        <v>1.37</v>
      </c>
      <c r="Y1958">
        <v>0</v>
      </c>
      <c r="Z1958">
        <v>112</v>
      </c>
      <c r="AA1958">
        <v>13.5</v>
      </c>
      <c r="AB1958">
        <v>0</v>
      </c>
      <c r="AC1958">
        <v>0</v>
      </c>
      <c r="AD1958">
        <v>1</v>
      </c>
      <c r="AE1958">
        <v>0</v>
      </c>
      <c r="AF1958" t="s">
        <v>133</v>
      </c>
      <c r="AG1958">
        <v>1.7125000000000001</v>
      </c>
      <c r="AH1958">
        <v>2</v>
      </c>
      <c r="AI1958">
        <v>35870767</v>
      </c>
      <c r="AJ1958">
        <v>2012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</row>
    <row r="1959" spans="1:44">
      <c r="A1959">
        <f>ROW(Source!A1922)</f>
        <v>1922</v>
      </c>
      <c r="B1959">
        <v>35870776</v>
      </c>
      <c r="C1959">
        <v>35870764</v>
      </c>
      <c r="D1959">
        <v>29174913</v>
      </c>
      <c r="E1959">
        <v>1</v>
      </c>
      <c r="F1959">
        <v>1</v>
      </c>
      <c r="G1959">
        <v>1</v>
      </c>
      <c r="H1959">
        <v>2</v>
      </c>
      <c r="I1959" t="s">
        <v>578</v>
      </c>
      <c r="J1959" t="s">
        <v>579</v>
      </c>
      <c r="K1959" t="s">
        <v>580</v>
      </c>
      <c r="L1959">
        <v>1368</v>
      </c>
      <c r="N1959">
        <v>1011</v>
      </c>
      <c r="O1959" t="s">
        <v>567</v>
      </c>
      <c r="P1959" t="s">
        <v>567</v>
      </c>
      <c r="Q1959">
        <v>1</v>
      </c>
      <c r="X1959">
        <v>2.06</v>
      </c>
      <c r="Y1959">
        <v>0</v>
      </c>
      <c r="Z1959">
        <v>87.17</v>
      </c>
      <c r="AA1959">
        <v>11.6</v>
      </c>
      <c r="AB1959">
        <v>0</v>
      </c>
      <c r="AC1959">
        <v>0</v>
      </c>
      <c r="AD1959">
        <v>1</v>
      </c>
      <c r="AE1959">
        <v>0</v>
      </c>
      <c r="AF1959" t="s">
        <v>133</v>
      </c>
      <c r="AG1959">
        <v>2.5750000000000002</v>
      </c>
      <c r="AH1959">
        <v>2</v>
      </c>
      <c r="AI1959">
        <v>35870768</v>
      </c>
      <c r="AJ1959">
        <v>2013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</row>
    <row r="1960" spans="1:44">
      <c r="A1960">
        <f>ROW(Source!A1922)</f>
        <v>1922</v>
      </c>
      <c r="B1960">
        <v>35870777</v>
      </c>
      <c r="C1960">
        <v>35870764</v>
      </c>
      <c r="D1960">
        <v>29114332</v>
      </c>
      <c r="E1960">
        <v>1</v>
      </c>
      <c r="F1960">
        <v>1</v>
      </c>
      <c r="G1960">
        <v>1</v>
      </c>
      <c r="H1960">
        <v>3</v>
      </c>
      <c r="I1960" t="s">
        <v>603</v>
      </c>
      <c r="J1960" t="s">
        <v>604</v>
      </c>
      <c r="K1960" t="s">
        <v>605</v>
      </c>
      <c r="L1960">
        <v>1348</v>
      </c>
      <c r="N1960">
        <v>1009</v>
      </c>
      <c r="O1960" t="s">
        <v>30</v>
      </c>
      <c r="P1960" t="s">
        <v>30</v>
      </c>
      <c r="Q1960">
        <v>1000</v>
      </c>
      <c r="X1960">
        <v>3.3999999999999998E-3</v>
      </c>
      <c r="Y1960">
        <v>11978</v>
      </c>
      <c r="Z1960">
        <v>0</v>
      </c>
      <c r="AA1960">
        <v>0</v>
      </c>
      <c r="AB1960">
        <v>0</v>
      </c>
      <c r="AC1960">
        <v>0</v>
      </c>
      <c r="AD1960">
        <v>1</v>
      </c>
      <c r="AE1960">
        <v>0</v>
      </c>
      <c r="AF1960" t="s">
        <v>3</v>
      </c>
      <c r="AG1960">
        <v>3.3999999999999998E-3</v>
      </c>
      <c r="AH1960">
        <v>2</v>
      </c>
      <c r="AI1960">
        <v>35870770</v>
      </c>
      <c r="AJ1960">
        <v>2015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</row>
    <row r="1961" spans="1:44">
      <c r="A1961">
        <f>ROW(Source!A1922)</f>
        <v>1922</v>
      </c>
      <c r="B1961">
        <v>35870778</v>
      </c>
      <c r="C1961">
        <v>35870764</v>
      </c>
      <c r="D1961">
        <v>29114830</v>
      </c>
      <c r="E1961">
        <v>1</v>
      </c>
      <c r="F1961">
        <v>1</v>
      </c>
      <c r="G1961">
        <v>1</v>
      </c>
      <c r="H1961">
        <v>3</v>
      </c>
      <c r="I1961" t="s">
        <v>377</v>
      </c>
      <c r="J1961" t="s">
        <v>379</v>
      </c>
      <c r="K1961" t="s">
        <v>378</v>
      </c>
      <c r="L1961">
        <v>1035</v>
      </c>
      <c r="N1961">
        <v>1013</v>
      </c>
      <c r="O1961" t="s">
        <v>170</v>
      </c>
      <c r="P1961" t="s">
        <v>170</v>
      </c>
      <c r="Q1961">
        <v>1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</v>
      </c>
      <c r="AD1961">
        <v>0</v>
      </c>
      <c r="AE1961">
        <v>0</v>
      </c>
      <c r="AF1961" t="s">
        <v>3</v>
      </c>
      <c r="AG1961">
        <v>0</v>
      </c>
      <c r="AH1961">
        <v>3</v>
      </c>
      <c r="AI1961">
        <v>-1</v>
      </c>
      <c r="AJ1961" t="s">
        <v>3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</row>
    <row r="1962" spans="1:44">
      <c r="A1962">
        <f>ROW(Source!A1922)</f>
        <v>1922</v>
      </c>
      <c r="B1962">
        <v>35870779</v>
      </c>
      <c r="C1962">
        <v>35870764</v>
      </c>
      <c r="D1962">
        <v>29130561</v>
      </c>
      <c r="E1962">
        <v>1</v>
      </c>
      <c r="F1962">
        <v>1</v>
      </c>
      <c r="G1962">
        <v>1</v>
      </c>
      <c r="H1962">
        <v>3</v>
      </c>
      <c r="I1962" t="s">
        <v>177</v>
      </c>
      <c r="J1962" t="s">
        <v>179</v>
      </c>
      <c r="K1962" t="s">
        <v>178</v>
      </c>
      <c r="L1962">
        <v>1327</v>
      </c>
      <c r="N1962">
        <v>1005</v>
      </c>
      <c r="O1962" t="s">
        <v>155</v>
      </c>
      <c r="P1962" t="s">
        <v>155</v>
      </c>
      <c r="Q1962">
        <v>1</v>
      </c>
      <c r="X1962">
        <v>100</v>
      </c>
      <c r="Y1962">
        <v>207</v>
      </c>
      <c r="Z1962">
        <v>0</v>
      </c>
      <c r="AA1962">
        <v>0</v>
      </c>
      <c r="AB1962">
        <v>0</v>
      </c>
      <c r="AC1962">
        <v>0</v>
      </c>
      <c r="AD1962">
        <v>1</v>
      </c>
      <c r="AE1962">
        <v>0</v>
      </c>
      <c r="AF1962" t="s">
        <v>3</v>
      </c>
      <c r="AG1962">
        <v>100</v>
      </c>
      <c r="AH1962">
        <v>2</v>
      </c>
      <c r="AI1962">
        <v>35870771</v>
      </c>
      <c r="AJ1962">
        <v>2016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</row>
    <row r="1963" spans="1:44">
      <c r="A1963">
        <f>ROW(Source!A1926)</f>
        <v>1926</v>
      </c>
      <c r="B1963">
        <v>35870788</v>
      </c>
      <c r="C1963">
        <v>35870783</v>
      </c>
      <c r="D1963">
        <v>18408291</v>
      </c>
      <c r="E1963">
        <v>1</v>
      </c>
      <c r="F1963">
        <v>1</v>
      </c>
      <c r="G1963">
        <v>1</v>
      </c>
      <c r="H1963">
        <v>1</v>
      </c>
      <c r="I1963" t="s">
        <v>606</v>
      </c>
      <c r="J1963" t="s">
        <v>3</v>
      </c>
      <c r="K1963" t="s">
        <v>607</v>
      </c>
      <c r="L1963">
        <v>1369</v>
      </c>
      <c r="N1963">
        <v>1013</v>
      </c>
      <c r="O1963" t="s">
        <v>561</v>
      </c>
      <c r="P1963" t="s">
        <v>561</v>
      </c>
      <c r="Q1963">
        <v>1</v>
      </c>
      <c r="X1963">
        <v>7.82</v>
      </c>
      <c r="Y1963">
        <v>0</v>
      </c>
      <c r="Z1963">
        <v>0</v>
      </c>
      <c r="AA1963">
        <v>0</v>
      </c>
      <c r="AB1963">
        <v>260.95999999999998</v>
      </c>
      <c r="AC1963">
        <v>0</v>
      </c>
      <c r="AD1963">
        <v>1</v>
      </c>
      <c r="AE1963">
        <v>1</v>
      </c>
      <c r="AF1963" t="s">
        <v>134</v>
      </c>
      <c r="AG1963">
        <v>8.9930000000000003</v>
      </c>
      <c r="AH1963">
        <v>2</v>
      </c>
      <c r="AI1963">
        <v>35870784</v>
      </c>
      <c r="AJ1963">
        <v>2018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</row>
    <row r="1964" spans="1:44">
      <c r="A1964">
        <f>ROW(Source!A1926)</f>
        <v>1926</v>
      </c>
      <c r="B1964">
        <v>35870789</v>
      </c>
      <c r="C1964">
        <v>35870783</v>
      </c>
      <c r="D1964">
        <v>29174913</v>
      </c>
      <c r="E1964">
        <v>1</v>
      </c>
      <c r="F1964">
        <v>1</v>
      </c>
      <c r="G1964">
        <v>1</v>
      </c>
      <c r="H1964">
        <v>2</v>
      </c>
      <c r="I1964" t="s">
        <v>578</v>
      </c>
      <c r="J1964" t="s">
        <v>579</v>
      </c>
      <c r="K1964" t="s">
        <v>580</v>
      </c>
      <c r="L1964">
        <v>1368</v>
      </c>
      <c r="N1964">
        <v>1011</v>
      </c>
      <c r="O1964" t="s">
        <v>567</v>
      </c>
      <c r="P1964" t="s">
        <v>567</v>
      </c>
      <c r="Q1964">
        <v>1</v>
      </c>
      <c r="X1964">
        <v>0.04</v>
      </c>
      <c r="Y1964">
        <v>0</v>
      </c>
      <c r="Z1964">
        <v>87.17</v>
      </c>
      <c r="AA1964">
        <v>11.6</v>
      </c>
      <c r="AB1964">
        <v>0</v>
      </c>
      <c r="AC1964">
        <v>0</v>
      </c>
      <c r="AD1964">
        <v>1</v>
      </c>
      <c r="AE1964">
        <v>0</v>
      </c>
      <c r="AF1964" t="s">
        <v>133</v>
      </c>
      <c r="AG1964">
        <v>0.05</v>
      </c>
      <c r="AH1964">
        <v>2</v>
      </c>
      <c r="AI1964">
        <v>35870785</v>
      </c>
      <c r="AJ1964">
        <v>2019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</row>
    <row r="1965" spans="1:44">
      <c r="A1965">
        <f>ROW(Source!A1926)</f>
        <v>1926</v>
      </c>
      <c r="B1965">
        <v>35870790</v>
      </c>
      <c r="C1965">
        <v>35870783</v>
      </c>
      <c r="D1965">
        <v>29114332</v>
      </c>
      <c r="E1965">
        <v>1</v>
      </c>
      <c r="F1965">
        <v>1</v>
      </c>
      <c r="G1965">
        <v>1</v>
      </c>
      <c r="H1965">
        <v>3</v>
      </c>
      <c r="I1965" t="s">
        <v>603</v>
      </c>
      <c r="J1965" t="s">
        <v>604</v>
      </c>
      <c r="K1965" t="s">
        <v>605</v>
      </c>
      <c r="L1965">
        <v>1348</v>
      </c>
      <c r="N1965">
        <v>1009</v>
      </c>
      <c r="O1965" t="s">
        <v>30</v>
      </c>
      <c r="P1965" t="s">
        <v>30</v>
      </c>
      <c r="Q1965">
        <v>1000</v>
      </c>
      <c r="X1965">
        <v>7.1000000000000002E-4</v>
      </c>
      <c r="Y1965">
        <v>11978</v>
      </c>
      <c r="Z1965">
        <v>0</v>
      </c>
      <c r="AA1965">
        <v>0</v>
      </c>
      <c r="AB1965">
        <v>0</v>
      </c>
      <c r="AC1965">
        <v>0</v>
      </c>
      <c r="AD1965">
        <v>1</v>
      </c>
      <c r="AE1965">
        <v>0</v>
      </c>
      <c r="AF1965" t="s">
        <v>3</v>
      </c>
      <c r="AG1965">
        <v>7.1000000000000002E-4</v>
      </c>
      <c r="AH1965">
        <v>2</v>
      </c>
      <c r="AI1965">
        <v>35870786</v>
      </c>
      <c r="AJ1965">
        <v>2020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</row>
    <row r="1966" spans="1:44">
      <c r="A1966">
        <f>ROW(Source!A1926)</f>
        <v>1926</v>
      </c>
      <c r="B1966">
        <v>35870791</v>
      </c>
      <c r="C1966">
        <v>35870783</v>
      </c>
      <c r="D1966">
        <v>29131015</v>
      </c>
      <c r="E1966">
        <v>1</v>
      </c>
      <c r="F1966">
        <v>1</v>
      </c>
      <c r="G1966">
        <v>1</v>
      </c>
      <c r="H1966">
        <v>3</v>
      </c>
      <c r="I1966" t="s">
        <v>608</v>
      </c>
      <c r="J1966" t="s">
        <v>609</v>
      </c>
      <c r="K1966" t="s">
        <v>610</v>
      </c>
      <c r="L1966">
        <v>1301</v>
      </c>
      <c r="N1966">
        <v>1003</v>
      </c>
      <c r="O1966" t="s">
        <v>142</v>
      </c>
      <c r="P1966" t="s">
        <v>142</v>
      </c>
      <c r="Q1966">
        <v>1</v>
      </c>
      <c r="X1966">
        <v>112</v>
      </c>
      <c r="Y1966">
        <v>3.93</v>
      </c>
      <c r="Z1966">
        <v>0</v>
      </c>
      <c r="AA1966">
        <v>0</v>
      </c>
      <c r="AB1966">
        <v>0</v>
      </c>
      <c r="AC1966">
        <v>0</v>
      </c>
      <c r="AD1966">
        <v>1</v>
      </c>
      <c r="AE1966">
        <v>0</v>
      </c>
      <c r="AF1966" t="s">
        <v>3</v>
      </c>
      <c r="AG1966">
        <v>112</v>
      </c>
      <c r="AH1966">
        <v>2</v>
      </c>
      <c r="AI1966">
        <v>35870787</v>
      </c>
      <c r="AJ1966">
        <v>2021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</row>
    <row r="1967" spans="1:44">
      <c r="A1967">
        <f>ROW(Source!A1927)</f>
        <v>1927</v>
      </c>
      <c r="B1967">
        <v>35870806</v>
      </c>
      <c r="C1967">
        <v>35870792</v>
      </c>
      <c r="D1967">
        <v>18407150</v>
      </c>
      <c r="E1967">
        <v>1</v>
      </c>
      <c r="F1967">
        <v>1</v>
      </c>
      <c r="G1967">
        <v>1</v>
      </c>
      <c r="H1967">
        <v>1</v>
      </c>
      <c r="I1967" t="s">
        <v>576</v>
      </c>
      <c r="J1967" t="s">
        <v>3</v>
      </c>
      <c r="K1967" t="s">
        <v>577</v>
      </c>
      <c r="L1967">
        <v>1369</v>
      </c>
      <c r="N1967">
        <v>1013</v>
      </c>
      <c r="O1967" t="s">
        <v>561</v>
      </c>
      <c r="P1967" t="s">
        <v>561</v>
      </c>
      <c r="Q1967">
        <v>1</v>
      </c>
      <c r="X1967">
        <v>44.7</v>
      </c>
      <c r="Y1967">
        <v>0</v>
      </c>
      <c r="Z1967">
        <v>0</v>
      </c>
      <c r="AA1967">
        <v>0</v>
      </c>
      <c r="AB1967">
        <v>272.45</v>
      </c>
      <c r="AC1967">
        <v>0</v>
      </c>
      <c r="AD1967">
        <v>1</v>
      </c>
      <c r="AE1967">
        <v>1</v>
      </c>
      <c r="AF1967" t="s">
        <v>134</v>
      </c>
      <c r="AG1967">
        <v>51.405000000000001</v>
      </c>
      <c r="AH1967">
        <v>2</v>
      </c>
      <c r="AI1967">
        <v>35870793</v>
      </c>
      <c r="AJ1967">
        <v>2022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</row>
    <row r="1968" spans="1:44">
      <c r="A1968">
        <f>ROW(Source!A1927)</f>
        <v>1927</v>
      </c>
      <c r="B1968">
        <v>35870807</v>
      </c>
      <c r="C1968">
        <v>35870792</v>
      </c>
      <c r="D1968">
        <v>121548</v>
      </c>
      <c r="E1968">
        <v>1</v>
      </c>
      <c r="F1968">
        <v>1</v>
      </c>
      <c r="G1968">
        <v>1</v>
      </c>
      <c r="H1968">
        <v>1</v>
      </c>
      <c r="I1968" t="s">
        <v>35</v>
      </c>
      <c r="J1968" t="s">
        <v>3</v>
      </c>
      <c r="K1968" t="s">
        <v>562</v>
      </c>
      <c r="L1968">
        <v>608254</v>
      </c>
      <c r="N1968">
        <v>1013</v>
      </c>
      <c r="O1968" t="s">
        <v>563</v>
      </c>
      <c r="P1968" t="s">
        <v>563</v>
      </c>
      <c r="Q1968">
        <v>1</v>
      </c>
      <c r="X1968">
        <v>0.14000000000000001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1</v>
      </c>
      <c r="AE1968">
        <v>2</v>
      </c>
      <c r="AF1968" t="s">
        <v>133</v>
      </c>
      <c r="AG1968">
        <v>0.17500000000000002</v>
      </c>
      <c r="AH1968">
        <v>2</v>
      </c>
      <c r="AI1968">
        <v>35870794</v>
      </c>
      <c r="AJ1968">
        <v>2023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</row>
    <row r="1969" spans="1:44">
      <c r="A1969">
        <f>ROW(Source!A1927)</f>
        <v>1927</v>
      </c>
      <c r="B1969">
        <v>35870808</v>
      </c>
      <c r="C1969">
        <v>35870792</v>
      </c>
      <c r="D1969">
        <v>29172479</v>
      </c>
      <c r="E1969">
        <v>1</v>
      </c>
      <c r="F1969">
        <v>1</v>
      </c>
      <c r="G1969">
        <v>1</v>
      </c>
      <c r="H1969">
        <v>2</v>
      </c>
      <c r="I1969" t="s">
        <v>786</v>
      </c>
      <c r="J1969" t="s">
        <v>787</v>
      </c>
      <c r="K1969" t="s">
        <v>788</v>
      </c>
      <c r="L1969">
        <v>1368</v>
      </c>
      <c r="N1969">
        <v>1011</v>
      </c>
      <c r="O1969" t="s">
        <v>567</v>
      </c>
      <c r="P1969" t="s">
        <v>567</v>
      </c>
      <c r="Q1969">
        <v>1</v>
      </c>
      <c r="X1969">
        <v>0.14000000000000001</v>
      </c>
      <c r="Y1969">
        <v>0</v>
      </c>
      <c r="Z1969">
        <v>99.89</v>
      </c>
      <c r="AA1969">
        <v>10.06</v>
      </c>
      <c r="AB1969">
        <v>0</v>
      </c>
      <c r="AC1969">
        <v>0</v>
      </c>
      <c r="AD1969">
        <v>1</v>
      </c>
      <c r="AE1969">
        <v>0</v>
      </c>
      <c r="AF1969" t="s">
        <v>133</v>
      </c>
      <c r="AG1969">
        <v>0.17500000000000002</v>
      </c>
      <c r="AH1969">
        <v>2</v>
      </c>
      <c r="AI1969">
        <v>35870795</v>
      </c>
      <c r="AJ1969">
        <v>2024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</row>
    <row r="1970" spans="1:44">
      <c r="A1970">
        <f>ROW(Source!A1927)</f>
        <v>1927</v>
      </c>
      <c r="B1970">
        <v>35870809</v>
      </c>
      <c r="C1970">
        <v>35870792</v>
      </c>
      <c r="D1970">
        <v>29174591</v>
      </c>
      <c r="E1970">
        <v>1</v>
      </c>
      <c r="F1970">
        <v>1</v>
      </c>
      <c r="G1970">
        <v>1</v>
      </c>
      <c r="H1970">
        <v>2</v>
      </c>
      <c r="I1970" t="s">
        <v>589</v>
      </c>
      <c r="J1970" t="s">
        <v>590</v>
      </c>
      <c r="K1970" t="s">
        <v>591</v>
      </c>
      <c r="L1970">
        <v>1368</v>
      </c>
      <c r="N1970">
        <v>1011</v>
      </c>
      <c r="O1970" t="s">
        <v>567</v>
      </c>
      <c r="P1970" t="s">
        <v>567</v>
      </c>
      <c r="Q1970">
        <v>1</v>
      </c>
      <c r="X1970">
        <v>0.45</v>
      </c>
      <c r="Y1970">
        <v>0</v>
      </c>
      <c r="Z1970">
        <v>0.95</v>
      </c>
      <c r="AA1970">
        <v>0</v>
      </c>
      <c r="AB1970">
        <v>0</v>
      </c>
      <c r="AC1970">
        <v>0</v>
      </c>
      <c r="AD1970">
        <v>1</v>
      </c>
      <c r="AE1970">
        <v>0</v>
      </c>
      <c r="AF1970" t="s">
        <v>133</v>
      </c>
      <c r="AG1970">
        <v>0.5625</v>
      </c>
      <c r="AH1970">
        <v>2</v>
      </c>
      <c r="AI1970">
        <v>35870796</v>
      </c>
      <c r="AJ1970">
        <v>2025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</row>
    <row r="1971" spans="1:44">
      <c r="A1971">
        <f>ROW(Source!A1927)</f>
        <v>1927</v>
      </c>
      <c r="B1971">
        <v>35870810</v>
      </c>
      <c r="C1971">
        <v>35870792</v>
      </c>
      <c r="D1971">
        <v>29174913</v>
      </c>
      <c r="E1971">
        <v>1</v>
      </c>
      <c r="F1971">
        <v>1</v>
      </c>
      <c r="G1971">
        <v>1</v>
      </c>
      <c r="H1971">
        <v>2</v>
      </c>
      <c r="I1971" t="s">
        <v>578</v>
      </c>
      <c r="J1971" t="s">
        <v>579</v>
      </c>
      <c r="K1971" t="s">
        <v>580</v>
      </c>
      <c r="L1971">
        <v>1368</v>
      </c>
      <c r="N1971">
        <v>1011</v>
      </c>
      <c r="O1971" t="s">
        <v>567</v>
      </c>
      <c r="P1971" t="s">
        <v>567</v>
      </c>
      <c r="Q1971">
        <v>1</v>
      </c>
      <c r="X1971">
        <v>0.48</v>
      </c>
      <c r="Y1971">
        <v>0</v>
      </c>
      <c r="Z1971">
        <v>87.17</v>
      </c>
      <c r="AA1971">
        <v>11.6</v>
      </c>
      <c r="AB1971">
        <v>0</v>
      </c>
      <c r="AC1971">
        <v>0</v>
      </c>
      <c r="AD1971">
        <v>1</v>
      </c>
      <c r="AE1971">
        <v>0</v>
      </c>
      <c r="AF1971" t="s">
        <v>133</v>
      </c>
      <c r="AG1971">
        <v>0.6</v>
      </c>
      <c r="AH1971">
        <v>2</v>
      </c>
      <c r="AI1971">
        <v>35870797</v>
      </c>
      <c r="AJ1971">
        <v>2026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</row>
    <row r="1972" spans="1:44">
      <c r="A1972">
        <f>ROW(Source!A1927)</f>
        <v>1927</v>
      </c>
      <c r="B1972">
        <v>35870811</v>
      </c>
      <c r="C1972">
        <v>35870792</v>
      </c>
      <c r="D1972">
        <v>29114340</v>
      </c>
      <c r="E1972">
        <v>1</v>
      </c>
      <c r="F1972">
        <v>1</v>
      </c>
      <c r="G1972">
        <v>1</v>
      </c>
      <c r="H1972">
        <v>3</v>
      </c>
      <c r="I1972" t="s">
        <v>789</v>
      </c>
      <c r="J1972" t="s">
        <v>790</v>
      </c>
      <c r="K1972" t="s">
        <v>791</v>
      </c>
      <c r="L1972">
        <v>1348</v>
      </c>
      <c r="N1972">
        <v>1009</v>
      </c>
      <c r="O1972" t="s">
        <v>30</v>
      </c>
      <c r="P1972" t="s">
        <v>30</v>
      </c>
      <c r="Q1972">
        <v>1000</v>
      </c>
      <c r="X1972">
        <v>1.6000000000000001E-3</v>
      </c>
      <c r="Y1972">
        <v>8475</v>
      </c>
      <c r="Z1972">
        <v>0</v>
      </c>
      <c r="AA1972">
        <v>0</v>
      </c>
      <c r="AB1972">
        <v>0</v>
      </c>
      <c r="AC1972">
        <v>0</v>
      </c>
      <c r="AD1972">
        <v>1</v>
      </c>
      <c r="AE1972">
        <v>0</v>
      </c>
      <c r="AF1972" t="s">
        <v>3</v>
      </c>
      <c r="AG1972">
        <v>1.6000000000000001E-3</v>
      </c>
      <c r="AH1972">
        <v>2</v>
      </c>
      <c r="AI1972">
        <v>35870798</v>
      </c>
      <c r="AJ1972">
        <v>2027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</row>
    <row r="1973" spans="1:44">
      <c r="A1973">
        <f>ROW(Source!A1927)</f>
        <v>1927</v>
      </c>
      <c r="B1973">
        <v>35870812</v>
      </c>
      <c r="C1973">
        <v>35870792</v>
      </c>
      <c r="D1973">
        <v>29109162</v>
      </c>
      <c r="E1973">
        <v>1</v>
      </c>
      <c r="F1973">
        <v>1</v>
      </c>
      <c r="G1973">
        <v>1</v>
      </c>
      <c r="H1973">
        <v>3</v>
      </c>
      <c r="I1973" t="s">
        <v>611</v>
      </c>
      <c r="J1973" t="s">
        <v>612</v>
      </c>
      <c r="K1973" t="s">
        <v>613</v>
      </c>
      <c r="L1973">
        <v>1327</v>
      </c>
      <c r="N1973">
        <v>1005</v>
      </c>
      <c r="O1973" t="s">
        <v>155</v>
      </c>
      <c r="P1973" t="s">
        <v>155</v>
      </c>
      <c r="Q1973">
        <v>1</v>
      </c>
      <c r="X1973">
        <v>23</v>
      </c>
      <c r="Y1973">
        <v>5.71</v>
      </c>
      <c r="Z1973">
        <v>0</v>
      </c>
      <c r="AA1973">
        <v>0</v>
      </c>
      <c r="AB1973">
        <v>0</v>
      </c>
      <c r="AC1973">
        <v>0</v>
      </c>
      <c r="AD1973">
        <v>1</v>
      </c>
      <c r="AE1973">
        <v>0</v>
      </c>
      <c r="AF1973" t="s">
        <v>3</v>
      </c>
      <c r="AG1973">
        <v>23</v>
      </c>
      <c r="AH1973">
        <v>2</v>
      </c>
      <c r="AI1973">
        <v>35870799</v>
      </c>
      <c r="AJ1973">
        <v>2028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</row>
    <row r="1974" spans="1:44">
      <c r="A1974">
        <f>ROW(Source!A1927)</f>
        <v>1927</v>
      </c>
      <c r="B1974">
        <v>35870813</v>
      </c>
      <c r="C1974">
        <v>35870792</v>
      </c>
      <c r="D1974">
        <v>29107615</v>
      </c>
      <c r="E1974">
        <v>1</v>
      </c>
      <c r="F1974">
        <v>1</v>
      </c>
      <c r="G1974">
        <v>1</v>
      </c>
      <c r="H1974">
        <v>3</v>
      </c>
      <c r="I1974" t="s">
        <v>792</v>
      </c>
      <c r="J1974" t="s">
        <v>793</v>
      </c>
      <c r="K1974" t="s">
        <v>794</v>
      </c>
      <c r="L1974">
        <v>1348</v>
      </c>
      <c r="N1974">
        <v>1009</v>
      </c>
      <c r="O1974" t="s">
        <v>30</v>
      </c>
      <c r="P1974" t="s">
        <v>30</v>
      </c>
      <c r="Q1974">
        <v>1000</v>
      </c>
      <c r="X1974">
        <v>3.3999999999999998E-3</v>
      </c>
      <c r="Y1974">
        <v>19100</v>
      </c>
      <c r="Z1974">
        <v>0</v>
      </c>
      <c r="AA1974">
        <v>0</v>
      </c>
      <c r="AB1974">
        <v>0</v>
      </c>
      <c r="AC1974">
        <v>0</v>
      </c>
      <c r="AD1974">
        <v>1</v>
      </c>
      <c r="AE1974">
        <v>0</v>
      </c>
      <c r="AF1974" t="s">
        <v>3</v>
      </c>
      <c r="AG1974">
        <v>3.3999999999999998E-3</v>
      </c>
      <c r="AH1974">
        <v>2</v>
      </c>
      <c r="AI1974">
        <v>35870800</v>
      </c>
      <c r="AJ1974">
        <v>2029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</row>
    <row r="1975" spans="1:44">
      <c r="A1975">
        <f>ROW(Source!A1927)</f>
        <v>1927</v>
      </c>
      <c r="B1975">
        <v>35870814</v>
      </c>
      <c r="C1975">
        <v>35870792</v>
      </c>
      <c r="D1975">
        <v>29115662</v>
      </c>
      <c r="E1975">
        <v>1</v>
      </c>
      <c r="F1975">
        <v>1</v>
      </c>
      <c r="G1975">
        <v>1</v>
      </c>
      <c r="H1975">
        <v>3</v>
      </c>
      <c r="I1975" t="s">
        <v>795</v>
      </c>
      <c r="J1975" t="s">
        <v>796</v>
      </c>
      <c r="K1975" t="s">
        <v>797</v>
      </c>
      <c r="L1975">
        <v>1339</v>
      </c>
      <c r="N1975">
        <v>1007</v>
      </c>
      <c r="O1975" t="s">
        <v>617</v>
      </c>
      <c r="P1975" t="s">
        <v>617</v>
      </c>
      <c r="Q1975">
        <v>1</v>
      </c>
      <c r="X1975">
        <v>0.24</v>
      </c>
      <c r="Y1975">
        <v>1045</v>
      </c>
      <c r="Z1975">
        <v>0</v>
      </c>
      <c r="AA1975">
        <v>0</v>
      </c>
      <c r="AB1975">
        <v>0</v>
      </c>
      <c r="AC1975">
        <v>0</v>
      </c>
      <c r="AD1975">
        <v>1</v>
      </c>
      <c r="AE1975">
        <v>0</v>
      </c>
      <c r="AF1975" t="s">
        <v>3</v>
      </c>
      <c r="AG1975">
        <v>0.24</v>
      </c>
      <c r="AH1975">
        <v>2</v>
      </c>
      <c r="AI1975">
        <v>35870801</v>
      </c>
      <c r="AJ1975">
        <v>2030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</row>
    <row r="1976" spans="1:44">
      <c r="A1976">
        <f>ROW(Source!A1927)</f>
        <v>1927</v>
      </c>
      <c r="B1976">
        <v>35870815</v>
      </c>
      <c r="C1976">
        <v>35870792</v>
      </c>
      <c r="D1976">
        <v>29131086</v>
      </c>
      <c r="E1976">
        <v>1</v>
      </c>
      <c r="F1976">
        <v>1</v>
      </c>
      <c r="G1976">
        <v>1</v>
      </c>
      <c r="H1976">
        <v>3</v>
      </c>
      <c r="I1976" t="s">
        <v>614</v>
      </c>
      <c r="J1976" t="s">
        <v>615</v>
      </c>
      <c r="K1976" t="s">
        <v>616</v>
      </c>
      <c r="L1976">
        <v>1339</v>
      </c>
      <c r="N1976">
        <v>1007</v>
      </c>
      <c r="O1976" t="s">
        <v>617</v>
      </c>
      <c r="P1976" t="s">
        <v>617</v>
      </c>
      <c r="Q1976">
        <v>1</v>
      </c>
      <c r="X1976">
        <v>1.18</v>
      </c>
      <c r="Y1976">
        <v>1970.01</v>
      </c>
      <c r="Z1976">
        <v>0</v>
      </c>
      <c r="AA1976">
        <v>0</v>
      </c>
      <c r="AB1976">
        <v>0</v>
      </c>
      <c r="AC1976">
        <v>0</v>
      </c>
      <c r="AD1976">
        <v>1</v>
      </c>
      <c r="AE1976">
        <v>0</v>
      </c>
      <c r="AF1976" t="s">
        <v>3</v>
      </c>
      <c r="AG1976">
        <v>1.18</v>
      </c>
      <c r="AH1976">
        <v>2</v>
      </c>
      <c r="AI1976">
        <v>35870802</v>
      </c>
      <c r="AJ1976">
        <v>2031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</row>
    <row r="1977" spans="1:44">
      <c r="A1977">
        <f>ROW(Source!A1927)</f>
        <v>1927</v>
      </c>
      <c r="B1977">
        <v>35870816</v>
      </c>
      <c r="C1977">
        <v>35870792</v>
      </c>
      <c r="D1977">
        <v>29145153</v>
      </c>
      <c r="E1977">
        <v>1</v>
      </c>
      <c r="F1977">
        <v>1</v>
      </c>
      <c r="G1977">
        <v>1</v>
      </c>
      <c r="H1977">
        <v>3</v>
      </c>
      <c r="I1977" t="s">
        <v>798</v>
      </c>
      <c r="J1977" t="s">
        <v>799</v>
      </c>
      <c r="K1977" t="s">
        <v>800</v>
      </c>
      <c r="L1977">
        <v>1339</v>
      </c>
      <c r="N1977">
        <v>1007</v>
      </c>
      <c r="O1977" t="s">
        <v>617</v>
      </c>
      <c r="P1977" t="s">
        <v>617</v>
      </c>
      <c r="Q1977">
        <v>1</v>
      </c>
      <c r="X1977">
        <v>0.28000000000000003</v>
      </c>
      <c r="Y1977">
        <v>426.15</v>
      </c>
      <c r="Z1977">
        <v>0</v>
      </c>
      <c r="AA1977">
        <v>0</v>
      </c>
      <c r="AB1977">
        <v>0</v>
      </c>
      <c r="AC1977">
        <v>0</v>
      </c>
      <c r="AD1977">
        <v>1</v>
      </c>
      <c r="AE1977">
        <v>0</v>
      </c>
      <c r="AF1977" t="s">
        <v>3</v>
      </c>
      <c r="AG1977">
        <v>0.28000000000000003</v>
      </c>
      <c r="AH1977">
        <v>2</v>
      </c>
      <c r="AI1977">
        <v>35870803</v>
      </c>
      <c r="AJ1977">
        <v>2032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</row>
    <row r="1978" spans="1:44">
      <c r="A1978">
        <f>ROW(Source!A1927)</f>
        <v>1927</v>
      </c>
      <c r="B1978">
        <v>35870817</v>
      </c>
      <c r="C1978">
        <v>35870792</v>
      </c>
      <c r="D1978">
        <v>29148832</v>
      </c>
      <c r="E1978">
        <v>1</v>
      </c>
      <c r="F1978">
        <v>1</v>
      </c>
      <c r="G1978">
        <v>1</v>
      </c>
      <c r="H1978">
        <v>3</v>
      </c>
      <c r="I1978" t="s">
        <v>801</v>
      </c>
      <c r="J1978" t="s">
        <v>802</v>
      </c>
      <c r="K1978" t="s">
        <v>803</v>
      </c>
      <c r="L1978">
        <v>1356</v>
      </c>
      <c r="N1978">
        <v>1010</v>
      </c>
      <c r="O1978" t="s">
        <v>232</v>
      </c>
      <c r="P1978" t="s">
        <v>232</v>
      </c>
      <c r="Q1978">
        <v>1000</v>
      </c>
      <c r="X1978">
        <v>0.51</v>
      </c>
      <c r="Y1978">
        <v>1752.59</v>
      </c>
      <c r="Z1978">
        <v>0</v>
      </c>
      <c r="AA1978">
        <v>0</v>
      </c>
      <c r="AB1978">
        <v>0</v>
      </c>
      <c r="AC1978">
        <v>0</v>
      </c>
      <c r="AD1978">
        <v>1</v>
      </c>
      <c r="AE1978">
        <v>0</v>
      </c>
      <c r="AF1978" t="s">
        <v>3</v>
      </c>
      <c r="AG1978">
        <v>0.51</v>
      </c>
      <c r="AH1978">
        <v>2</v>
      </c>
      <c r="AI1978">
        <v>35870804</v>
      </c>
      <c r="AJ1978">
        <v>2033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</row>
    <row r="1979" spans="1:44">
      <c r="A1979">
        <f>ROW(Source!A1927)</f>
        <v>1927</v>
      </c>
      <c r="B1979">
        <v>35870818</v>
      </c>
      <c r="C1979">
        <v>35870792</v>
      </c>
      <c r="D1979">
        <v>29150040</v>
      </c>
      <c r="E1979">
        <v>1</v>
      </c>
      <c r="F1979">
        <v>1</v>
      </c>
      <c r="G1979">
        <v>1</v>
      </c>
      <c r="H1979">
        <v>3</v>
      </c>
      <c r="I1979" t="s">
        <v>804</v>
      </c>
      <c r="J1979" t="s">
        <v>805</v>
      </c>
      <c r="K1979" t="s">
        <v>806</v>
      </c>
      <c r="L1979">
        <v>1339</v>
      </c>
      <c r="N1979">
        <v>1007</v>
      </c>
      <c r="O1979" t="s">
        <v>617</v>
      </c>
      <c r="P1979" t="s">
        <v>617</v>
      </c>
      <c r="Q1979">
        <v>1</v>
      </c>
      <c r="X1979">
        <v>7.0000000000000007E-2</v>
      </c>
      <c r="Y1979">
        <v>2.44</v>
      </c>
      <c r="Z1979">
        <v>0</v>
      </c>
      <c r="AA1979">
        <v>0</v>
      </c>
      <c r="AB1979">
        <v>0</v>
      </c>
      <c r="AC1979">
        <v>0</v>
      </c>
      <c r="AD1979">
        <v>1</v>
      </c>
      <c r="AE1979">
        <v>0</v>
      </c>
      <c r="AF1979" t="s">
        <v>3</v>
      </c>
      <c r="AG1979">
        <v>7.0000000000000007E-2</v>
      </c>
      <c r="AH1979">
        <v>2</v>
      </c>
      <c r="AI1979">
        <v>35870805</v>
      </c>
      <c r="AJ1979">
        <v>2034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</row>
    <row r="1980" spans="1:44">
      <c r="A1980">
        <f>ROW(Source!A1928)</f>
        <v>1928</v>
      </c>
      <c r="B1980">
        <v>35870828</v>
      </c>
      <c r="C1980">
        <v>35870819</v>
      </c>
      <c r="D1980">
        <v>18407150</v>
      </c>
      <c r="E1980">
        <v>1</v>
      </c>
      <c r="F1980">
        <v>1</v>
      </c>
      <c r="G1980">
        <v>1</v>
      </c>
      <c r="H1980">
        <v>1</v>
      </c>
      <c r="I1980" t="s">
        <v>576</v>
      </c>
      <c r="J1980" t="s">
        <v>3</v>
      </c>
      <c r="K1980" t="s">
        <v>577</v>
      </c>
      <c r="L1980">
        <v>1369</v>
      </c>
      <c r="N1980">
        <v>1013</v>
      </c>
      <c r="O1980" t="s">
        <v>561</v>
      </c>
      <c r="P1980" t="s">
        <v>561</v>
      </c>
      <c r="Q1980">
        <v>1</v>
      </c>
      <c r="X1980">
        <v>60.72</v>
      </c>
      <c r="Y1980">
        <v>0</v>
      </c>
      <c r="Z1980">
        <v>0</v>
      </c>
      <c r="AA1980">
        <v>0</v>
      </c>
      <c r="AB1980">
        <v>272.45</v>
      </c>
      <c r="AC1980">
        <v>0</v>
      </c>
      <c r="AD1980">
        <v>1</v>
      </c>
      <c r="AE1980">
        <v>1</v>
      </c>
      <c r="AF1980" t="s">
        <v>134</v>
      </c>
      <c r="AG1980">
        <v>69.827999999999989</v>
      </c>
      <c r="AH1980">
        <v>2</v>
      </c>
      <c r="AI1980">
        <v>35870820</v>
      </c>
      <c r="AJ1980">
        <v>2035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</row>
    <row r="1981" spans="1:44">
      <c r="A1981">
        <f>ROW(Source!A1928)</f>
        <v>1928</v>
      </c>
      <c r="B1981">
        <v>35870829</v>
      </c>
      <c r="C1981">
        <v>35870819</v>
      </c>
      <c r="D1981">
        <v>121548</v>
      </c>
      <c r="E1981">
        <v>1</v>
      </c>
      <c r="F1981">
        <v>1</v>
      </c>
      <c r="G1981">
        <v>1</v>
      </c>
      <c r="H1981">
        <v>1</v>
      </c>
      <c r="I1981" t="s">
        <v>35</v>
      </c>
      <c r="J1981" t="s">
        <v>3</v>
      </c>
      <c r="K1981" t="s">
        <v>562</v>
      </c>
      <c r="L1981">
        <v>608254</v>
      </c>
      <c r="N1981">
        <v>1013</v>
      </c>
      <c r="O1981" t="s">
        <v>563</v>
      </c>
      <c r="P1981" t="s">
        <v>563</v>
      </c>
      <c r="Q1981">
        <v>1</v>
      </c>
      <c r="X1981">
        <v>0.57999999999999996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1</v>
      </c>
      <c r="AE1981">
        <v>2</v>
      </c>
      <c r="AF1981" t="s">
        <v>133</v>
      </c>
      <c r="AG1981">
        <v>0.72499999999999998</v>
      </c>
      <c r="AH1981">
        <v>2</v>
      </c>
      <c r="AI1981">
        <v>35870821</v>
      </c>
      <c r="AJ1981">
        <v>2036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</row>
    <row r="1982" spans="1:44">
      <c r="A1982">
        <f>ROW(Source!A1928)</f>
        <v>1928</v>
      </c>
      <c r="B1982">
        <v>35870830</v>
      </c>
      <c r="C1982">
        <v>35870819</v>
      </c>
      <c r="D1982">
        <v>29172556</v>
      </c>
      <c r="E1982">
        <v>1</v>
      </c>
      <c r="F1982">
        <v>1</v>
      </c>
      <c r="G1982">
        <v>1</v>
      </c>
      <c r="H1982">
        <v>2</v>
      </c>
      <c r="I1982" t="s">
        <v>564</v>
      </c>
      <c r="J1982" t="s">
        <v>565</v>
      </c>
      <c r="K1982" t="s">
        <v>566</v>
      </c>
      <c r="L1982">
        <v>1368</v>
      </c>
      <c r="N1982">
        <v>1011</v>
      </c>
      <c r="O1982" t="s">
        <v>567</v>
      </c>
      <c r="P1982" t="s">
        <v>567</v>
      </c>
      <c r="Q1982">
        <v>1</v>
      </c>
      <c r="X1982">
        <v>0.57999999999999996</v>
      </c>
      <c r="Y1982">
        <v>0</v>
      </c>
      <c r="Z1982">
        <v>31.26</v>
      </c>
      <c r="AA1982">
        <v>13.5</v>
      </c>
      <c r="AB1982">
        <v>0</v>
      </c>
      <c r="AC1982">
        <v>0</v>
      </c>
      <c r="AD1982">
        <v>1</v>
      </c>
      <c r="AE1982">
        <v>0</v>
      </c>
      <c r="AF1982" t="s">
        <v>133</v>
      </c>
      <c r="AG1982">
        <v>0.72499999999999998</v>
      </c>
      <c r="AH1982">
        <v>2</v>
      </c>
      <c r="AI1982">
        <v>35870822</v>
      </c>
      <c r="AJ1982">
        <v>2037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</row>
    <row r="1983" spans="1:44">
      <c r="A1983">
        <f>ROW(Source!A1928)</f>
        <v>1928</v>
      </c>
      <c r="B1983">
        <v>35870831</v>
      </c>
      <c r="C1983">
        <v>35870819</v>
      </c>
      <c r="D1983">
        <v>29174591</v>
      </c>
      <c r="E1983">
        <v>1</v>
      </c>
      <c r="F1983">
        <v>1</v>
      </c>
      <c r="G1983">
        <v>1</v>
      </c>
      <c r="H1983">
        <v>2</v>
      </c>
      <c r="I1983" t="s">
        <v>589</v>
      </c>
      <c r="J1983" t="s">
        <v>590</v>
      </c>
      <c r="K1983" t="s">
        <v>591</v>
      </c>
      <c r="L1983">
        <v>1368</v>
      </c>
      <c r="N1983">
        <v>1011</v>
      </c>
      <c r="O1983" t="s">
        <v>567</v>
      </c>
      <c r="P1983" t="s">
        <v>567</v>
      </c>
      <c r="Q1983">
        <v>1</v>
      </c>
      <c r="X1983">
        <v>0.82</v>
      </c>
      <c r="Y1983">
        <v>0</v>
      </c>
      <c r="Z1983">
        <v>0.95</v>
      </c>
      <c r="AA1983">
        <v>0</v>
      </c>
      <c r="AB1983">
        <v>0</v>
      </c>
      <c r="AC1983">
        <v>0</v>
      </c>
      <c r="AD1983">
        <v>1</v>
      </c>
      <c r="AE1983">
        <v>0</v>
      </c>
      <c r="AF1983" t="s">
        <v>133</v>
      </c>
      <c r="AG1983">
        <v>1.0249999999999999</v>
      </c>
      <c r="AH1983">
        <v>2</v>
      </c>
      <c r="AI1983">
        <v>35870823</v>
      </c>
      <c r="AJ1983">
        <v>2038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</row>
    <row r="1984" spans="1:44">
      <c r="A1984">
        <f>ROW(Source!A1928)</f>
        <v>1928</v>
      </c>
      <c r="B1984">
        <v>35870832</v>
      </c>
      <c r="C1984">
        <v>35870819</v>
      </c>
      <c r="D1984">
        <v>29174661</v>
      </c>
      <c r="E1984">
        <v>1</v>
      </c>
      <c r="F1984">
        <v>1</v>
      </c>
      <c r="G1984">
        <v>1</v>
      </c>
      <c r="H1984">
        <v>2</v>
      </c>
      <c r="I1984" t="s">
        <v>618</v>
      </c>
      <c r="J1984" t="s">
        <v>619</v>
      </c>
      <c r="K1984" t="s">
        <v>620</v>
      </c>
      <c r="L1984">
        <v>1368</v>
      </c>
      <c r="N1984">
        <v>1011</v>
      </c>
      <c r="O1984" t="s">
        <v>567</v>
      </c>
      <c r="P1984" t="s">
        <v>567</v>
      </c>
      <c r="Q1984">
        <v>1</v>
      </c>
      <c r="X1984">
        <v>2.7</v>
      </c>
      <c r="Y1984">
        <v>0</v>
      </c>
      <c r="Z1984">
        <v>2.09</v>
      </c>
      <c r="AA1984">
        <v>0</v>
      </c>
      <c r="AB1984">
        <v>0</v>
      </c>
      <c r="AC1984">
        <v>0</v>
      </c>
      <c r="AD1984">
        <v>1</v>
      </c>
      <c r="AE1984">
        <v>0</v>
      </c>
      <c r="AF1984" t="s">
        <v>133</v>
      </c>
      <c r="AG1984">
        <v>3.375</v>
      </c>
      <c r="AH1984">
        <v>2</v>
      </c>
      <c r="AI1984">
        <v>35870824</v>
      </c>
      <c r="AJ1984">
        <v>2039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</row>
    <row r="1985" spans="1:44">
      <c r="A1985">
        <f>ROW(Source!A1928)</f>
        <v>1928</v>
      </c>
      <c r="B1985">
        <v>35870833</v>
      </c>
      <c r="C1985">
        <v>35870819</v>
      </c>
      <c r="D1985">
        <v>29174913</v>
      </c>
      <c r="E1985">
        <v>1</v>
      </c>
      <c r="F1985">
        <v>1</v>
      </c>
      <c r="G1985">
        <v>1</v>
      </c>
      <c r="H1985">
        <v>2</v>
      </c>
      <c r="I1985" t="s">
        <v>578</v>
      </c>
      <c r="J1985" t="s">
        <v>579</v>
      </c>
      <c r="K1985" t="s">
        <v>580</v>
      </c>
      <c r="L1985">
        <v>1368</v>
      </c>
      <c r="N1985">
        <v>1011</v>
      </c>
      <c r="O1985" t="s">
        <v>567</v>
      </c>
      <c r="P1985" t="s">
        <v>567</v>
      </c>
      <c r="Q1985">
        <v>1</v>
      </c>
      <c r="X1985">
        <v>0.84</v>
      </c>
      <c r="Y1985">
        <v>0</v>
      </c>
      <c r="Z1985">
        <v>87.17</v>
      </c>
      <c r="AA1985">
        <v>11.6</v>
      </c>
      <c r="AB1985">
        <v>0</v>
      </c>
      <c r="AC1985">
        <v>0</v>
      </c>
      <c r="AD1985">
        <v>1</v>
      </c>
      <c r="AE1985">
        <v>0</v>
      </c>
      <c r="AF1985" t="s">
        <v>133</v>
      </c>
      <c r="AG1985">
        <v>1.05</v>
      </c>
      <c r="AH1985">
        <v>2</v>
      </c>
      <c r="AI1985">
        <v>35870825</v>
      </c>
      <c r="AJ1985">
        <v>2040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</row>
    <row r="1986" spans="1:44">
      <c r="A1986">
        <f>ROW(Source!A1928)</f>
        <v>1928</v>
      </c>
      <c r="B1986">
        <v>35870834</v>
      </c>
      <c r="C1986">
        <v>35870819</v>
      </c>
      <c r="D1986">
        <v>29114332</v>
      </c>
      <c r="E1986">
        <v>1</v>
      </c>
      <c r="F1986">
        <v>1</v>
      </c>
      <c r="G1986">
        <v>1</v>
      </c>
      <c r="H1986">
        <v>3</v>
      </c>
      <c r="I1986" t="s">
        <v>603</v>
      </c>
      <c r="J1986" t="s">
        <v>604</v>
      </c>
      <c r="K1986" t="s">
        <v>605</v>
      </c>
      <c r="L1986">
        <v>1348</v>
      </c>
      <c r="N1986">
        <v>1009</v>
      </c>
      <c r="O1986" t="s">
        <v>30</v>
      </c>
      <c r="P1986" t="s">
        <v>30</v>
      </c>
      <c r="Q1986">
        <v>1000</v>
      </c>
      <c r="X1986">
        <v>1.23E-2</v>
      </c>
      <c r="Y1986">
        <v>11978</v>
      </c>
      <c r="Z1986">
        <v>0</v>
      </c>
      <c r="AA1986">
        <v>0</v>
      </c>
      <c r="AB1986">
        <v>0</v>
      </c>
      <c r="AC1986">
        <v>0</v>
      </c>
      <c r="AD1986">
        <v>1</v>
      </c>
      <c r="AE1986">
        <v>0</v>
      </c>
      <c r="AF1986" t="s">
        <v>3</v>
      </c>
      <c r="AG1986">
        <v>1.23E-2</v>
      </c>
      <c r="AH1986">
        <v>2</v>
      </c>
      <c r="AI1986">
        <v>35870826</v>
      </c>
      <c r="AJ1986">
        <v>2041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</row>
    <row r="1987" spans="1:44">
      <c r="A1987">
        <f>ROW(Source!A1928)</f>
        <v>1928</v>
      </c>
      <c r="B1987">
        <v>35870835</v>
      </c>
      <c r="C1987">
        <v>35870819</v>
      </c>
      <c r="D1987">
        <v>29130788</v>
      </c>
      <c r="E1987">
        <v>1</v>
      </c>
      <c r="F1987">
        <v>1</v>
      </c>
      <c r="G1987">
        <v>1</v>
      </c>
      <c r="H1987">
        <v>3</v>
      </c>
      <c r="I1987" t="s">
        <v>621</v>
      </c>
      <c r="J1987" t="s">
        <v>622</v>
      </c>
      <c r="K1987" t="s">
        <v>623</v>
      </c>
      <c r="L1987">
        <v>1339</v>
      </c>
      <c r="N1987">
        <v>1007</v>
      </c>
      <c r="O1987" t="s">
        <v>617</v>
      </c>
      <c r="P1987" t="s">
        <v>617</v>
      </c>
      <c r="Q1987">
        <v>1</v>
      </c>
      <c r="X1987">
        <v>2.88</v>
      </c>
      <c r="Y1987">
        <v>2156.0100000000002</v>
      </c>
      <c r="Z1987">
        <v>0</v>
      </c>
      <c r="AA1987">
        <v>0</v>
      </c>
      <c r="AB1987">
        <v>0</v>
      </c>
      <c r="AC1987">
        <v>0</v>
      </c>
      <c r="AD1987">
        <v>1</v>
      </c>
      <c r="AE1987">
        <v>0</v>
      </c>
      <c r="AF1987" t="s">
        <v>3</v>
      </c>
      <c r="AG1987">
        <v>2.88</v>
      </c>
      <c r="AH1987">
        <v>2</v>
      </c>
      <c r="AI1987">
        <v>35870827</v>
      </c>
      <c r="AJ1987">
        <v>2042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</row>
    <row r="1988" spans="1:44">
      <c r="A1988">
        <f>ROW(Source!A1929)</f>
        <v>1929</v>
      </c>
      <c r="B1988">
        <v>35870844</v>
      </c>
      <c r="C1988">
        <v>35870836</v>
      </c>
      <c r="D1988">
        <v>18408291</v>
      </c>
      <c r="E1988">
        <v>1</v>
      </c>
      <c r="F1988">
        <v>1</v>
      </c>
      <c r="G1988">
        <v>1</v>
      </c>
      <c r="H1988">
        <v>1</v>
      </c>
      <c r="I1988" t="s">
        <v>606</v>
      </c>
      <c r="J1988" t="s">
        <v>3</v>
      </c>
      <c r="K1988" t="s">
        <v>607</v>
      </c>
      <c r="L1988">
        <v>1369</v>
      </c>
      <c r="N1988">
        <v>1013</v>
      </c>
      <c r="O1988" t="s">
        <v>561</v>
      </c>
      <c r="P1988" t="s">
        <v>561</v>
      </c>
      <c r="Q1988">
        <v>1</v>
      </c>
      <c r="X1988">
        <v>31.26</v>
      </c>
      <c r="Y1988">
        <v>0</v>
      </c>
      <c r="Z1988">
        <v>0</v>
      </c>
      <c r="AA1988">
        <v>0</v>
      </c>
      <c r="AB1988">
        <v>8.17</v>
      </c>
      <c r="AC1988">
        <v>0</v>
      </c>
      <c r="AD1988">
        <v>1</v>
      </c>
      <c r="AE1988">
        <v>1</v>
      </c>
      <c r="AF1988" t="s">
        <v>134</v>
      </c>
      <c r="AG1988">
        <v>35.948999999999998</v>
      </c>
      <c r="AH1988">
        <v>2</v>
      </c>
      <c r="AI1988">
        <v>35870837</v>
      </c>
      <c r="AJ1988">
        <v>2043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</row>
    <row r="1989" spans="1:44">
      <c r="A1989">
        <f>ROW(Source!A1929)</f>
        <v>1929</v>
      </c>
      <c r="B1989">
        <v>35870845</v>
      </c>
      <c r="C1989">
        <v>35870836</v>
      </c>
      <c r="D1989">
        <v>121548</v>
      </c>
      <c r="E1989">
        <v>1</v>
      </c>
      <c r="F1989">
        <v>1</v>
      </c>
      <c r="G1989">
        <v>1</v>
      </c>
      <c r="H1989">
        <v>1</v>
      </c>
      <c r="I1989" t="s">
        <v>35</v>
      </c>
      <c r="J1989" t="s">
        <v>3</v>
      </c>
      <c r="K1989" t="s">
        <v>562</v>
      </c>
      <c r="L1989">
        <v>608254</v>
      </c>
      <c r="N1989">
        <v>1013</v>
      </c>
      <c r="O1989" t="s">
        <v>563</v>
      </c>
      <c r="P1989" t="s">
        <v>563</v>
      </c>
      <c r="Q1989">
        <v>1</v>
      </c>
      <c r="X1989">
        <v>6.7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1</v>
      </c>
      <c r="AE1989">
        <v>2</v>
      </c>
      <c r="AF1989" t="s">
        <v>133</v>
      </c>
      <c r="AG1989">
        <v>8.375</v>
      </c>
      <c r="AH1989">
        <v>2</v>
      </c>
      <c r="AI1989">
        <v>35870838</v>
      </c>
      <c r="AJ1989">
        <v>2044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</row>
    <row r="1990" spans="1:44">
      <c r="A1990">
        <f>ROW(Source!A1929)</f>
        <v>1929</v>
      </c>
      <c r="B1990">
        <v>35870846</v>
      </c>
      <c r="C1990">
        <v>35870836</v>
      </c>
      <c r="D1990">
        <v>29172710</v>
      </c>
      <c r="E1990">
        <v>1</v>
      </c>
      <c r="F1990">
        <v>1</v>
      </c>
      <c r="G1990">
        <v>1</v>
      </c>
      <c r="H1990">
        <v>2</v>
      </c>
      <c r="I1990" t="s">
        <v>570</v>
      </c>
      <c r="J1990" t="s">
        <v>571</v>
      </c>
      <c r="K1990" t="s">
        <v>572</v>
      </c>
      <c r="L1990">
        <v>1368</v>
      </c>
      <c r="N1990">
        <v>1011</v>
      </c>
      <c r="O1990" t="s">
        <v>567</v>
      </c>
      <c r="P1990" t="s">
        <v>567</v>
      </c>
      <c r="Q1990">
        <v>1</v>
      </c>
      <c r="X1990">
        <v>6.7</v>
      </c>
      <c r="Y1990">
        <v>0</v>
      </c>
      <c r="Z1990">
        <v>46.56</v>
      </c>
      <c r="AA1990">
        <v>10.06</v>
      </c>
      <c r="AB1990">
        <v>0</v>
      </c>
      <c r="AC1990">
        <v>0</v>
      </c>
      <c r="AD1990">
        <v>1</v>
      </c>
      <c r="AE1990">
        <v>0</v>
      </c>
      <c r="AF1990" t="s">
        <v>133</v>
      </c>
      <c r="AG1990">
        <v>8.375</v>
      </c>
      <c r="AH1990">
        <v>2</v>
      </c>
      <c r="AI1990">
        <v>35870839</v>
      </c>
      <c r="AJ1990">
        <v>2045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</row>
    <row r="1991" spans="1:44">
      <c r="A1991">
        <f>ROW(Source!A1929)</f>
        <v>1929</v>
      </c>
      <c r="B1991">
        <v>35870847</v>
      </c>
      <c r="C1991">
        <v>35870836</v>
      </c>
      <c r="D1991">
        <v>29173472</v>
      </c>
      <c r="E1991">
        <v>1</v>
      </c>
      <c r="F1991">
        <v>1</v>
      </c>
      <c r="G1991">
        <v>1</v>
      </c>
      <c r="H1991">
        <v>2</v>
      </c>
      <c r="I1991" t="s">
        <v>624</v>
      </c>
      <c r="J1991" t="s">
        <v>625</v>
      </c>
      <c r="K1991" t="s">
        <v>626</v>
      </c>
      <c r="L1991">
        <v>1368</v>
      </c>
      <c r="N1991">
        <v>1011</v>
      </c>
      <c r="O1991" t="s">
        <v>567</v>
      </c>
      <c r="P1991" t="s">
        <v>567</v>
      </c>
      <c r="Q1991">
        <v>1</v>
      </c>
      <c r="X1991">
        <v>11</v>
      </c>
      <c r="Y1991">
        <v>0</v>
      </c>
      <c r="Z1991">
        <v>3</v>
      </c>
      <c r="AA1991">
        <v>0</v>
      </c>
      <c r="AB1991">
        <v>0</v>
      </c>
      <c r="AC1991">
        <v>0</v>
      </c>
      <c r="AD1991">
        <v>1</v>
      </c>
      <c r="AE1991">
        <v>0</v>
      </c>
      <c r="AF1991" t="s">
        <v>133</v>
      </c>
      <c r="AG1991">
        <v>13.75</v>
      </c>
      <c r="AH1991">
        <v>2</v>
      </c>
      <c r="AI1991">
        <v>35870840</v>
      </c>
      <c r="AJ1991">
        <v>2046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</row>
    <row r="1992" spans="1:44">
      <c r="A1992">
        <f>ROW(Source!A1929)</f>
        <v>1929</v>
      </c>
      <c r="B1992">
        <v>35870848</v>
      </c>
      <c r="C1992">
        <v>35870836</v>
      </c>
      <c r="D1992">
        <v>29174913</v>
      </c>
      <c r="E1992">
        <v>1</v>
      </c>
      <c r="F1992">
        <v>1</v>
      </c>
      <c r="G1992">
        <v>1</v>
      </c>
      <c r="H1992">
        <v>2</v>
      </c>
      <c r="I1992" t="s">
        <v>578</v>
      </c>
      <c r="J1992" t="s">
        <v>579</v>
      </c>
      <c r="K1992" t="s">
        <v>580</v>
      </c>
      <c r="L1992">
        <v>1368</v>
      </c>
      <c r="N1992">
        <v>1011</v>
      </c>
      <c r="O1992" t="s">
        <v>567</v>
      </c>
      <c r="P1992" t="s">
        <v>567</v>
      </c>
      <c r="Q1992">
        <v>1</v>
      </c>
      <c r="X1992">
        <v>0.35</v>
      </c>
      <c r="Y1992">
        <v>0</v>
      </c>
      <c r="Z1992">
        <v>87.17</v>
      </c>
      <c r="AA1992">
        <v>11.6</v>
      </c>
      <c r="AB1992">
        <v>0</v>
      </c>
      <c r="AC1992">
        <v>0</v>
      </c>
      <c r="AD1992">
        <v>1</v>
      </c>
      <c r="AE1992">
        <v>0</v>
      </c>
      <c r="AF1992" t="s">
        <v>133</v>
      </c>
      <c r="AG1992">
        <v>0.4375</v>
      </c>
      <c r="AH1992">
        <v>2</v>
      </c>
      <c r="AI1992">
        <v>35870841</v>
      </c>
      <c r="AJ1992">
        <v>2047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</row>
    <row r="1993" spans="1:44">
      <c r="A1993">
        <f>ROW(Source!A1929)</f>
        <v>1929</v>
      </c>
      <c r="B1993">
        <v>35870849</v>
      </c>
      <c r="C1993">
        <v>35870836</v>
      </c>
      <c r="D1993">
        <v>29114687</v>
      </c>
      <c r="E1993">
        <v>1</v>
      </c>
      <c r="F1993">
        <v>1</v>
      </c>
      <c r="G1993">
        <v>1</v>
      </c>
      <c r="H1993">
        <v>3</v>
      </c>
      <c r="I1993" t="s">
        <v>627</v>
      </c>
      <c r="J1993" t="s">
        <v>628</v>
      </c>
      <c r="K1993" t="s">
        <v>629</v>
      </c>
      <c r="L1993">
        <v>1348</v>
      </c>
      <c r="N1993">
        <v>1009</v>
      </c>
      <c r="O1993" t="s">
        <v>30</v>
      </c>
      <c r="P1993" t="s">
        <v>30</v>
      </c>
      <c r="Q1993">
        <v>1000</v>
      </c>
      <c r="X1993">
        <v>1.8E-3</v>
      </c>
      <c r="Y1993">
        <v>16974</v>
      </c>
      <c r="Z1993">
        <v>0</v>
      </c>
      <c r="AA1993">
        <v>0</v>
      </c>
      <c r="AB1993">
        <v>0</v>
      </c>
      <c r="AC1993">
        <v>0</v>
      </c>
      <c r="AD1993">
        <v>1</v>
      </c>
      <c r="AE1993">
        <v>0</v>
      </c>
      <c r="AF1993" t="s">
        <v>3</v>
      </c>
      <c r="AG1993">
        <v>1.8E-3</v>
      </c>
      <c r="AH1993">
        <v>2</v>
      </c>
      <c r="AI1993">
        <v>35870842</v>
      </c>
      <c r="AJ1993">
        <v>2048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</row>
    <row r="1994" spans="1:44">
      <c r="A1994">
        <f>ROW(Source!A1929)</f>
        <v>1929</v>
      </c>
      <c r="B1994">
        <v>35870850</v>
      </c>
      <c r="C1994">
        <v>35870836</v>
      </c>
      <c r="D1994">
        <v>29115292</v>
      </c>
      <c r="E1994">
        <v>1</v>
      </c>
      <c r="F1994">
        <v>1</v>
      </c>
      <c r="G1994">
        <v>1</v>
      </c>
      <c r="H1994">
        <v>3</v>
      </c>
      <c r="I1994" t="s">
        <v>630</v>
      </c>
      <c r="J1994" t="s">
        <v>631</v>
      </c>
      <c r="K1994" t="s">
        <v>632</v>
      </c>
      <c r="L1994">
        <v>1339</v>
      </c>
      <c r="N1994">
        <v>1007</v>
      </c>
      <c r="O1994" t="s">
        <v>617</v>
      </c>
      <c r="P1994" t="s">
        <v>617</v>
      </c>
      <c r="Q1994">
        <v>1</v>
      </c>
      <c r="X1994">
        <v>1.24</v>
      </c>
      <c r="Y1994">
        <v>4478.33</v>
      </c>
      <c r="Z1994">
        <v>0</v>
      </c>
      <c r="AA1994">
        <v>0</v>
      </c>
      <c r="AB1994">
        <v>0</v>
      </c>
      <c r="AC1994">
        <v>0</v>
      </c>
      <c r="AD1994">
        <v>1</v>
      </c>
      <c r="AE1994">
        <v>0</v>
      </c>
      <c r="AF1994" t="s">
        <v>3</v>
      </c>
      <c r="AG1994">
        <v>1.24</v>
      </c>
      <c r="AH1994">
        <v>2</v>
      </c>
      <c r="AI1994">
        <v>35870843</v>
      </c>
      <c r="AJ1994">
        <v>2049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</row>
    <row r="1995" spans="1:44">
      <c r="A1995">
        <f>ROW(Source!A1930)</f>
        <v>1930</v>
      </c>
      <c r="B1995">
        <v>35870860</v>
      </c>
      <c r="C1995">
        <v>35870851</v>
      </c>
      <c r="D1995">
        <v>18410542</v>
      </c>
      <c r="E1995">
        <v>1</v>
      </c>
      <c r="F1995">
        <v>1</v>
      </c>
      <c r="G1995">
        <v>1</v>
      </c>
      <c r="H1995">
        <v>1</v>
      </c>
      <c r="I1995" t="s">
        <v>807</v>
      </c>
      <c r="J1995" t="s">
        <v>3</v>
      </c>
      <c r="K1995" t="s">
        <v>808</v>
      </c>
      <c r="L1995">
        <v>1369</v>
      </c>
      <c r="N1995">
        <v>1013</v>
      </c>
      <c r="O1995" t="s">
        <v>561</v>
      </c>
      <c r="P1995" t="s">
        <v>561</v>
      </c>
      <c r="Q1995">
        <v>1</v>
      </c>
      <c r="X1995">
        <v>31.41</v>
      </c>
      <c r="Y1995">
        <v>0</v>
      </c>
      <c r="Z1995">
        <v>0</v>
      </c>
      <c r="AA1995">
        <v>0</v>
      </c>
      <c r="AB1995">
        <v>8.31</v>
      </c>
      <c r="AC1995">
        <v>0</v>
      </c>
      <c r="AD1995">
        <v>1</v>
      </c>
      <c r="AE1995">
        <v>1</v>
      </c>
      <c r="AF1995" t="s">
        <v>134</v>
      </c>
      <c r="AG1995">
        <v>36.121499999999997</v>
      </c>
      <c r="AH1995">
        <v>2</v>
      </c>
      <c r="AI1995">
        <v>35870853</v>
      </c>
      <c r="AJ1995">
        <v>2050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</row>
    <row r="1996" spans="1:44">
      <c r="A1996">
        <f>ROW(Source!A1930)</f>
        <v>1930</v>
      </c>
      <c r="B1996">
        <v>35870861</v>
      </c>
      <c r="C1996">
        <v>35870851</v>
      </c>
      <c r="D1996">
        <v>121548</v>
      </c>
      <c r="E1996">
        <v>1</v>
      </c>
      <c r="F1996">
        <v>1</v>
      </c>
      <c r="G1996">
        <v>1</v>
      </c>
      <c r="H1996">
        <v>1</v>
      </c>
      <c r="I1996" t="s">
        <v>35</v>
      </c>
      <c r="J1996" t="s">
        <v>3</v>
      </c>
      <c r="K1996" t="s">
        <v>562</v>
      </c>
      <c r="L1996">
        <v>608254</v>
      </c>
      <c r="N1996">
        <v>1013</v>
      </c>
      <c r="O1996" t="s">
        <v>563</v>
      </c>
      <c r="P1996" t="s">
        <v>563</v>
      </c>
      <c r="Q1996">
        <v>1</v>
      </c>
      <c r="X1996">
        <v>0.34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1</v>
      </c>
      <c r="AE1996">
        <v>2</v>
      </c>
      <c r="AF1996" t="s">
        <v>133</v>
      </c>
      <c r="AG1996">
        <v>0.42500000000000004</v>
      </c>
      <c r="AH1996">
        <v>2</v>
      </c>
      <c r="AI1996">
        <v>35870854</v>
      </c>
      <c r="AJ1996">
        <v>2051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</row>
    <row r="1997" spans="1:44">
      <c r="A1997">
        <f>ROW(Source!A1930)</f>
        <v>1930</v>
      </c>
      <c r="B1997">
        <v>35870862</v>
      </c>
      <c r="C1997">
        <v>35870851</v>
      </c>
      <c r="D1997">
        <v>29172556</v>
      </c>
      <c r="E1997">
        <v>1</v>
      </c>
      <c r="F1997">
        <v>1</v>
      </c>
      <c r="G1997">
        <v>1</v>
      </c>
      <c r="H1997">
        <v>2</v>
      </c>
      <c r="I1997" t="s">
        <v>564</v>
      </c>
      <c r="J1997" t="s">
        <v>565</v>
      </c>
      <c r="K1997" t="s">
        <v>566</v>
      </c>
      <c r="L1997">
        <v>1368</v>
      </c>
      <c r="N1997">
        <v>1011</v>
      </c>
      <c r="O1997" t="s">
        <v>567</v>
      </c>
      <c r="P1997" t="s">
        <v>567</v>
      </c>
      <c r="Q1997">
        <v>1</v>
      </c>
      <c r="X1997">
        <v>0.34</v>
      </c>
      <c r="Y1997">
        <v>0</v>
      </c>
      <c r="Z1997">
        <v>31.26</v>
      </c>
      <c r="AA1997">
        <v>13.5</v>
      </c>
      <c r="AB1997">
        <v>0</v>
      </c>
      <c r="AC1997">
        <v>0</v>
      </c>
      <c r="AD1997">
        <v>1</v>
      </c>
      <c r="AE1997">
        <v>0</v>
      </c>
      <c r="AF1997" t="s">
        <v>133</v>
      </c>
      <c r="AG1997">
        <v>0.42500000000000004</v>
      </c>
      <c r="AH1997">
        <v>2</v>
      </c>
      <c r="AI1997">
        <v>35870855</v>
      </c>
      <c r="AJ1997">
        <v>2052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</row>
    <row r="1998" spans="1:44">
      <c r="A1998">
        <f>ROW(Source!A1930)</f>
        <v>1930</v>
      </c>
      <c r="B1998">
        <v>35870863</v>
      </c>
      <c r="C1998">
        <v>35870851</v>
      </c>
      <c r="D1998">
        <v>29174663</v>
      </c>
      <c r="E1998">
        <v>1</v>
      </c>
      <c r="F1998">
        <v>1</v>
      </c>
      <c r="G1998">
        <v>1</v>
      </c>
      <c r="H1998">
        <v>2</v>
      </c>
      <c r="I1998" t="s">
        <v>809</v>
      </c>
      <c r="J1998" t="s">
        <v>810</v>
      </c>
      <c r="K1998" t="s">
        <v>811</v>
      </c>
      <c r="L1998">
        <v>1368</v>
      </c>
      <c r="N1998">
        <v>1011</v>
      </c>
      <c r="O1998" t="s">
        <v>567</v>
      </c>
      <c r="P1998" t="s">
        <v>567</v>
      </c>
      <c r="Q1998">
        <v>1</v>
      </c>
      <c r="X1998">
        <v>5.3</v>
      </c>
      <c r="Y1998">
        <v>0</v>
      </c>
      <c r="Z1998">
        <v>3.4</v>
      </c>
      <c r="AA1998">
        <v>0</v>
      </c>
      <c r="AB1998">
        <v>0</v>
      </c>
      <c r="AC1998">
        <v>0</v>
      </c>
      <c r="AD1998">
        <v>1</v>
      </c>
      <c r="AE1998">
        <v>0</v>
      </c>
      <c r="AF1998" t="s">
        <v>133</v>
      </c>
      <c r="AG1998">
        <v>6.625</v>
      </c>
      <c r="AH1998">
        <v>2</v>
      </c>
      <c r="AI1998">
        <v>35870856</v>
      </c>
      <c r="AJ1998">
        <v>2053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</row>
    <row r="1999" spans="1:44">
      <c r="A1999">
        <f>ROW(Source!A1930)</f>
        <v>1930</v>
      </c>
      <c r="B1999">
        <v>35870864</v>
      </c>
      <c r="C1999">
        <v>35870851</v>
      </c>
      <c r="D1999">
        <v>29174913</v>
      </c>
      <c r="E1999">
        <v>1</v>
      </c>
      <c r="F1999">
        <v>1</v>
      </c>
      <c r="G1999">
        <v>1</v>
      </c>
      <c r="H1999">
        <v>2</v>
      </c>
      <c r="I1999" t="s">
        <v>578</v>
      </c>
      <c r="J1999" t="s">
        <v>579</v>
      </c>
      <c r="K1999" t="s">
        <v>580</v>
      </c>
      <c r="L1999">
        <v>1368</v>
      </c>
      <c r="N1999">
        <v>1011</v>
      </c>
      <c r="O1999" t="s">
        <v>567</v>
      </c>
      <c r="P1999" t="s">
        <v>567</v>
      </c>
      <c r="Q1999">
        <v>1</v>
      </c>
      <c r="X1999">
        <v>0.48</v>
      </c>
      <c r="Y1999">
        <v>0</v>
      </c>
      <c r="Z1999">
        <v>87.17</v>
      </c>
      <c r="AA1999">
        <v>11.6</v>
      </c>
      <c r="AB1999">
        <v>0</v>
      </c>
      <c r="AC1999">
        <v>0</v>
      </c>
      <c r="AD1999">
        <v>1</v>
      </c>
      <c r="AE1999">
        <v>0</v>
      </c>
      <c r="AF1999" t="s">
        <v>133</v>
      </c>
      <c r="AG1999">
        <v>0.6</v>
      </c>
      <c r="AH1999">
        <v>2</v>
      </c>
      <c r="AI1999">
        <v>35870857</v>
      </c>
      <c r="AJ1999">
        <v>2054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</row>
    <row r="2000" spans="1:44">
      <c r="A2000">
        <f>ROW(Source!A1930)</f>
        <v>1930</v>
      </c>
      <c r="B2000">
        <v>35870865</v>
      </c>
      <c r="C2000">
        <v>35870851</v>
      </c>
      <c r="D2000">
        <v>29110876</v>
      </c>
      <c r="E2000">
        <v>1</v>
      </c>
      <c r="F2000">
        <v>1</v>
      </c>
      <c r="G2000">
        <v>1</v>
      </c>
      <c r="H2000">
        <v>3</v>
      </c>
      <c r="I2000" t="s">
        <v>299</v>
      </c>
      <c r="J2000" t="s">
        <v>301</v>
      </c>
      <c r="K2000" t="s">
        <v>300</v>
      </c>
      <c r="L2000">
        <v>1327</v>
      </c>
      <c r="N2000">
        <v>1005</v>
      </c>
      <c r="O2000" t="s">
        <v>155</v>
      </c>
      <c r="P2000" t="s">
        <v>155</v>
      </c>
      <c r="Q2000">
        <v>1</v>
      </c>
      <c r="X2000">
        <v>102</v>
      </c>
      <c r="Y2000">
        <v>67.8</v>
      </c>
      <c r="Z2000">
        <v>0</v>
      </c>
      <c r="AA2000">
        <v>0</v>
      </c>
      <c r="AB2000">
        <v>0</v>
      </c>
      <c r="AC2000">
        <v>0</v>
      </c>
      <c r="AD2000">
        <v>1</v>
      </c>
      <c r="AE2000">
        <v>0</v>
      </c>
      <c r="AF2000" t="s">
        <v>3</v>
      </c>
      <c r="AG2000">
        <v>102</v>
      </c>
      <c r="AH2000">
        <v>2</v>
      </c>
      <c r="AI2000">
        <v>35870858</v>
      </c>
      <c r="AJ2000">
        <v>2055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</row>
    <row r="2001" spans="1:44">
      <c r="A2001">
        <f>ROW(Source!A1930)</f>
        <v>1930</v>
      </c>
      <c r="B2001">
        <v>35870866</v>
      </c>
      <c r="C2001">
        <v>35870851</v>
      </c>
      <c r="D2001">
        <v>29110762</v>
      </c>
      <c r="E2001">
        <v>1</v>
      </c>
      <c r="F2001">
        <v>1</v>
      </c>
      <c r="G2001">
        <v>1</v>
      </c>
      <c r="H2001">
        <v>3</v>
      </c>
      <c r="I2001" t="s">
        <v>640</v>
      </c>
      <c r="J2001" t="s">
        <v>812</v>
      </c>
      <c r="K2001" t="s">
        <v>642</v>
      </c>
      <c r="L2001">
        <v>1308</v>
      </c>
      <c r="N2001">
        <v>1003</v>
      </c>
      <c r="O2001" t="s">
        <v>65</v>
      </c>
      <c r="P2001" t="s">
        <v>65</v>
      </c>
      <c r="Q2001">
        <v>100</v>
      </c>
      <c r="X2001">
        <v>0.68</v>
      </c>
      <c r="Y2001">
        <v>99.4</v>
      </c>
      <c r="Z2001">
        <v>0</v>
      </c>
      <c r="AA2001">
        <v>0</v>
      </c>
      <c r="AB2001">
        <v>0</v>
      </c>
      <c r="AC2001">
        <v>0</v>
      </c>
      <c r="AD2001">
        <v>1</v>
      </c>
      <c r="AE2001">
        <v>0</v>
      </c>
      <c r="AF2001" t="s">
        <v>3</v>
      </c>
      <c r="AG2001">
        <v>0.68</v>
      </c>
      <c r="AH2001">
        <v>2</v>
      </c>
      <c r="AI2001">
        <v>35870859</v>
      </c>
      <c r="AJ2001">
        <v>2056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</row>
    <row r="2002" spans="1:44">
      <c r="A2002">
        <f>ROW(Source!A1933)</f>
        <v>1933</v>
      </c>
      <c r="B2002">
        <v>35870882</v>
      </c>
      <c r="C2002">
        <v>35870869</v>
      </c>
      <c r="D2002">
        <v>18413230</v>
      </c>
      <c r="E2002">
        <v>1</v>
      </c>
      <c r="F2002">
        <v>1</v>
      </c>
      <c r="G2002">
        <v>1</v>
      </c>
      <c r="H2002">
        <v>1</v>
      </c>
      <c r="I2002" t="s">
        <v>587</v>
      </c>
      <c r="J2002" t="s">
        <v>3</v>
      </c>
      <c r="K2002" t="s">
        <v>588</v>
      </c>
      <c r="L2002">
        <v>1369</v>
      </c>
      <c r="N2002">
        <v>1013</v>
      </c>
      <c r="O2002" t="s">
        <v>561</v>
      </c>
      <c r="P2002" t="s">
        <v>561</v>
      </c>
      <c r="Q2002">
        <v>1</v>
      </c>
      <c r="X2002">
        <v>6.66</v>
      </c>
      <c r="Y2002">
        <v>0</v>
      </c>
      <c r="Z2002">
        <v>0</v>
      </c>
      <c r="AA2002">
        <v>0</v>
      </c>
      <c r="AB2002">
        <v>9.18</v>
      </c>
      <c r="AC2002">
        <v>0</v>
      </c>
      <c r="AD2002">
        <v>1</v>
      </c>
      <c r="AE2002">
        <v>1</v>
      </c>
      <c r="AF2002" t="s">
        <v>134</v>
      </c>
      <c r="AG2002">
        <v>7.6589999999999998</v>
      </c>
      <c r="AH2002">
        <v>2</v>
      </c>
      <c r="AI2002">
        <v>35870870</v>
      </c>
      <c r="AJ2002">
        <v>2058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</row>
    <row r="2003" spans="1:44">
      <c r="A2003">
        <f>ROW(Source!A1933)</f>
        <v>1933</v>
      </c>
      <c r="B2003">
        <v>35870883</v>
      </c>
      <c r="C2003">
        <v>35870869</v>
      </c>
      <c r="D2003">
        <v>29173472</v>
      </c>
      <c r="E2003">
        <v>1</v>
      </c>
      <c r="F2003">
        <v>1</v>
      </c>
      <c r="G2003">
        <v>1</v>
      </c>
      <c r="H2003">
        <v>2</v>
      </c>
      <c r="I2003" t="s">
        <v>624</v>
      </c>
      <c r="J2003" t="s">
        <v>625</v>
      </c>
      <c r="K2003" t="s">
        <v>626</v>
      </c>
      <c r="L2003">
        <v>1368</v>
      </c>
      <c r="N2003">
        <v>1011</v>
      </c>
      <c r="O2003" t="s">
        <v>567</v>
      </c>
      <c r="P2003" t="s">
        <v>567</v>
      </c>
      <c r="Q2003">
        <v>1</v>
      </c>
      <c r="X2003">
        <v>2.0099999999999998</v>
      </c>
      <c r="Y2003">
        <v>0</v>
      </c>
      <c r="Z2003">
        <v>3</v>
      </c>
      <c r="AA2003">
        <v>0</v>
      </c>
      <c r="AB2003">
        <v>0</v>
      </c>
      <c r="AC2003">
        <v>0</v>
      </c>
      <c r="AD2003">
        <v>1</v>
      </c>
      <c r="AE2003">
        <v>0</v>
      </c>
      <c r="AF2003" t="s">
        <v>133</v>
      </c>
      <c r="AG2003">
        <v>2.5124999999999997</v>
      </c>
      <c r="AH2003">
        <v>2</v>
      </c>
      <c r="AI2003">
        <v>35870871</v>
      </c>
      <c r="AJ2003">
        <v>2059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</row>
    <row r="2004" spans="1:44">
      <c r="A2004">
        <f>ROW(Source!A1933)</f>
        <v>1933</v>
      </c>
      <c r="B2004">
        <v>35870884</v>
      </c>
      <c r="C2004">
        <v>35870869</v>
      </c>
      <c r="D2004">
        <v>29174500</v>
      </c>
      <c r="E2004">
        <v>1</v>
      </c>
      <c r="F2004">
        <v>1</v>
      </c>
      <c r="G2004">
        <v>1</v>
      </c>
      <c r="H2004">
        <v>2</v>
      </c>
      <c r="I2004" t="s">
        <v>646</v>
      </c>
      <c r="J2004" t="s">
        <v>647</v>
      </c>
      <c r="K2004" t="s">
        <v>648</v>
      </c>
      <c r="L2004">
        <v>1368</v>
      </c>
      <c r="N2004">
        <v>1011</v>
      </c>
      <c r="O2004" t="s">
        <v>567</v>
      </c>
      <c r="P2004" t="s">
        <v>567</v>
      </c>
      <c r="Q2004">
        <v>1</v>
      </c>
      <c r="X2004">
        <v>1.33</v>
      </c>
      <c r="Y2004">
        <v>0</v>
      </c>
      <c r="Z2004">
        <v>1.95</v>
      </c>
      <c r="AA2004">
        <v>0</v>
      </c>
      <c r="AB2004">
        <v>0</v>
      </c>
      <c r="AC2004">
        <v>0</v>
      </c>
      <c r="AD2004">
        <v>1</v>
      </c>
      <c r="AE2004">
        <v>0</v>
      </c>
      <c r="AF2004" t="s">
        <v>133</v>
      </c>
      <c r="AG2004">
        <v>1.6625000000000001</v>
      </c>
      <c r="AH2004">
        <v>2</v>
      </c>
      <c r="AI2004">
        <v>35870872</v>
      </c>
      <c r="AJ2004">
        <v>2060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</row>
    <row r="2005" spans="1:44">
      <c r="A2005">
        <f>ROW(Source!A1933)</f>
        <v>1933</v>
      </c>
      <c r="B2005">
        <v>35870885</v>
      </c>
      <c r="C2005">
        <v>35870869</v>
      </c>
      <c r="D2005">
        <v>29174913</v>
      </c>
      <c r="E2005">
        <v>1</v>
      </c>
      <c r="F2005">
        <v>1</v>
      </c>
      <c r="G2005">
        <v>1</v>
      </c>
      <c r="H2005">
        <v>2</v>
      </c>
      <c r="I2005" t="s">
        <v>578</v>
      </c>
      <c r="J2005" t="s">
        <v>579</v>
      </c>
      <c r="K2005" t="s">
        <v>580</v>
      </c>
      <c r="L2005">
        <v>1368</v>
      </c>
      <c r="N2005">
        <v>1011</v>
      </c>
      <c r="O2005" t="s">
        <v>567</v>
      </c>
      <c r="P2005" t="s">
        <v>567</v>
      </c>
      <c r="Q2005">
        <v>1</v>
      </c>
      <c r="X2005">
        <v>0.03</v>
      </c>
      <c r="Y2005">
        <v>0</v>
      </c>
      <c r="Z2005">
        <v>87.17</v>
      </c>
      <c r="AA2005">
        <v>11.6</v>
      </c>
      <c r="AB2005">
        <v>0</v>
      </c>
      <c r="AC2005">
        <v>0</v>
      </c>
      <c r="AD2005">
        <v>1</v>
      </c>
      <c r="AE2005">
        <v>0</v>
      </c>
      <c r="AF2005" t="s">
        <v>133</v>
      </c>
      <c r="AG2005">
        <v>3.7499999999999999E-2</v>
      </c>
      <c r="AH2005">
        <v>2</v>
      </c>
      <c r="AI2005">
        <v>35870873</v>
      </c>
      <c r="AJ2005">
        <v>2061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</row>
    <row r="2006" spans="1:44">
      <c r="A2006">
        <f>ROW(Source!A1933)</f>
        <v>1933</v>
      </c>
      <c r="B2006">
        <v>35870886</v>
      </c>
      <c r="C2006">
        <v>35870869</v>
      </c>
      <c r="D2006">
        <v>29114471</v>
      </c>
      <c r="E2006">
        <v>1</v>
      </c>
      <c r="F2006">
        <v>1</v>
      </c>
      <c r="G2006">
        <v>1</v>
      </c>
      <c r="H2006">
        <v>3</v>
      </c>
      <c r="I2006" t="s">
        <v>649</v>
      </c>
      <c r="J2006" t="s">
        <v>650</v>
      </c>
      <c r="K2006" t="s">
        <v>651</v>
      </c>
      <c r="L2006">
        <v>1358</v>
      </c>
      <c r="N2006">
        <v>1010</v>
      </c>
      <c r="O2006" t="s">
        <v>652</v>
      </c>
      <c r="P2006" t="s">
        <v>652</v>
      </c>
      <c r="Q2006">
        <v>10</v>
      </c>
      <c r="X2006">
        <v>26.3</v>
      </c>
      <c r="Y2006">
        <v>1.6</v>
      </c>
      <c r="Z2006">
        <v>0</v>
      </c>
      <c r="AA2006">
        <v>0</v>
      </c>
      <c r="AB2006">
        <v>0</v>
      </c>
      <c r="AC2006">
        <v>0</v>
      </c>
      <c r="AD2006">
        <v>1</v>
      </c>
      <c r="AE2006">
        <v>0</v>
      </c>
      <c r="AF2006" t="s">
        <v>3</v>
      </c>
      <c r="AG2006">
        <v>26.3</v>
      </c>
      <c r="AH2006">
        <v>2</v>
      </c>
      <c r="AI2006">
        <v>35870874</v>
      </c>
      <c r="AJ2006">
        <v>2062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</row>
    <row r="2007" spans="1:44">
      <c r="A2007">
        <f>ROW(Source!A1933)</f>
        <v>1933</v>
      </c>
      <c r="B2007">
        <v>35870887</v>
      </c>
      <c r="C2007">
        <v>35870869</v>
      </c>
      <c r="D2007">
        <v>29114305</v>
      </c>
      <c r="E2007">
        <v>1</v>
      </c>
      <c r="F2007">
        <v>1</v>
      </c>
      <c r="G2007">
        <v>1</v>
      </c>
      <c r="H2007">
        <v>3</v>
      </c>
      <c r="I2007" t="s">
        <v>653</v>
      </c>
      <c r="J2007" t="s">
        <v>654</v>
      </c>
      <c r="K2007" t="s">
        <v>655</v>
      </c>
      <c r="L2007">
        <v>1354</v>
      </c>
      <c r="N2007">
        <v>1010</v>
      </c>
      <c r="O2007" t="s">
        <v>237</v>
      </c>
      <c r="P2007" t="s">
        <v>237</v>
      </c>
      <c r="Q2007">
        <v>1</v>
      </c>
      <c r="X2007">
        <v>263</v>
      </c>
      <c r="Y2007">
        <v>0.12</v>
      </c>
      <c r="Z2007">
        <v>0</v>
      </c>
      <c r="AA2007">
        <v>0</v>
      </c>
      <c r="AB2007">
        <v>0</v>
      </c>
      <c r="AC2007">
        <v>0</v>
      </c>
      <c r="AD2007">
        <v>1</v>
      </c>
      <c r="AE2007">
        <v>0</v>
      </c>
      <c r="AF2007" t="s">
        <v>3</v>
      </c>
      <c r="AG2007">
        <v>263</v>
      </c>
      <c r="AH2007">
        <v>2</v>
      </c>
      <c r="AI2007">
        <v>35870875</v>
      </c>
      <c r="AJ2007">
        <v>2063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</row>
    <row r="2008" spans="1:44">
      <c r="A2008">
        <f>ROW(Source!A1933)</f>
        <v>1933</v>
      </c>
      <c r="B2008">
        <v>35870888</v>
      </c>
      <c r="C2008">
        <v>35870869</v>
      </c>
      <c r="D2008">
        <v>29111012</v>
      </c>
      <c r="E2008">
        <v>1</v>
      </c>
      <c r="F2008">
        <v>1</v>
      </c>
      <c r="G2008">
        <v>1</v>
      </c>
      <c r="H2008">
        <v>3</v>
      </c>
      <c r="I2008" t="s">
        <v>656</v>
      </c>
      <c r="J2008" t="s">
        <v>657</v>
      </c>
      <c r="K2008" t="s">
        <v>658</v>
      </c>
      <c r="L2008">
        <v>1354</v>
      </c>
      <c r="N2008">
        <v>1010</v>
      </c>
      <c r="O2008" t="s">
        <v>237</v>
      </c>
      <c r="P2008" t="s">
        <v>237</v>
      </c>
      <c r="Q2008">
        <v>1</v>
      </c>
      <c r="X2008">
        <v>7</v>
      </c>
      <c r="Y2008">
        <v>1.29</v>
      </c>
      <c r="Z2008">
        <v>0</v>
      </c>
      <c r="AA2008">
        <v>0</v>
      </c>
      <c r="AB2008">
        <v>0</v>
      </c>
      <c r="AC2008">
        <v>0</v>
      </c>
      <c r="AD2008">
        <v>1</v>
      </c>
      <c r="AE2008">
        <v>0</v>
      </c>
      <c r="AF2008" t="s">
        <v>3</v>
      </c>
      <c r="AG2008">
        <v>7</v>
      </c>
      <c r="AH2008">
        <v>2</v>
      </c>
      <c r="AI2008">
        <v>35870876</v>
      </c>
      <c r="AJ2008">
        <v>2064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</row>
    <row r="2009" spans="1:44">
      <c r="A2009">
        <f>ROW(Source!A1933)</f>
        <v>1933</v>
      </c>
      <c r="B2009">
        <v>35870889</v>
      </c>
      <c r="C2009">
        <v>35870869</v>
      </c>
      <c r="D2009">
        <v>29111013</v>
      </c>
      <c r="E2009">
        <v>1</v>
      </c>
      <c r="F2009">
        <v>1</v>
      </c>
      <c r="G2009">
        <v>1</v>
      </c>
      <c r="H2009">
        <v>3</v>
      </c>
      <c r="I2009" t="s">
        <v>659</v>
      </c>
      <c r="J2009" t="s">
        <v>660</v>
      </c>
      <c r="K2009" t="s">
        <v>661</v>
      </c>
      <c r="L2009">
        <v>1354</v>
      </c>
      <c r="N2009">
        <v>1010</v>
      </c>
      <c r="O2009" t="s">
        <v>237</v>
      </c>
      <c r="P2009" t="s">
        <v>237</v>
      </c>
      <c r="Q2009">
        <v>1</v>
      </c>
      <c r="X2009">
        <v>7</v>
      </c>
      <c r="Y2009">
        <v>1.29</v>
      </c>
      <c r="Z2009">
        <v>0</v>
      </c>
      <c r="AA2009">
        <v>0</v>
      </c>
      <c r="AB2009">
        <v>0</v>
      </c>
      <c r="AC2009">
        <v>0</v>
      </c>
      <c r="AD2009">
        <v>1</v>
      </c>
      <c r="AE2009">
        <v>0</v>
      </c>
      <c r="AF2009" t="s">
        <v>3</v>
      </c>
      <c r="AG2009">
        <v>7</v>
      </c>
      <c r="AH2009">
        <v>2</v>
      </c>
      <c r="AI2009">
        <v>35870877</v>
      </c>
      <c r="AJ2009">
        <v>2065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</row>
    <row r="2010" spans="1:44">
      <c r="A2010">
        <f>ROW(Source!A1933)</f>
        <v>1933</v>
      </c>
      <c r="B2010">
        <v>35870890</v>
      </c>
      <c r="C2010">
        <v>35870869</v>
      </c>
      <c r="D2010">
        <v>29111016</v>
      </c>
      <c r="E2010">
        <v>1</v>
      </c>
      <c r="F2010">
        <v>1</v>
      </c>
      <c r="G2010">
        <v>1</v>
      </c>
      <c r="H2010">
        <v>3</v>
      </c>
      <c r="I2010" t="s">
        <v>662</v>
      </c>
      <c r="J2010" t="s">
        <v>663</v>
      </c>
      <c r="K2010" t="s">
        <v>664</v>
      </c>
      <c r="L2010">
        <v>1354</v>
      </c>
      <c r="N2010">
        <v>1010</v>
      </c>
      <c r="O2010" t="s">
        <v>237</v>
      </c>
      <c r="P2010" t="s">
        <v>237</v>
      </c>
      <c r="Q2010">
        <v>1</v>
      </c>
      <c r="X2010">
        <v>40</v>
      </c>
      <c r="Y2010">
        <v>1.29</v>
      </c>
      <c r="Z2010">
        <v>0</v>
      </c>
      <c r="AA2010">
        <v>0</v>
      </c>
      <c r="AB2010">
        <v>0</v>
      </c>
      <c r="AC2010">
        <v>0</v>
      </c>
      <c r="AD2010">
        <v>1</v>
      </c>
      <c r="AE2010">
        <v>0</v>
      </c>
      <c r="AF2010" t="s">
        <v>3</v>
      </c>
      <c r="AG2010">
        <v>40</v>
      </c>
      <c r="AH2010">
        <v>2</v>
      </c>
      <c r="AI2010">
        <v>35870878</v>
      </c>
      <c r="AJ2010">
        <v>2066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</row>
    <row r="2011" spans="1:44">
      <c r="A2011">
        <f>ROW(Source!A1933)</f>
        <v>1933</v>
      </c>
      <c r="B2011">
        <v>35870891</v>
      </c>
      <c r="C2011">
        <v>35870869</v>
      </c>
      <c r="D2011">
        <v>29111019</v>
      </c>
      <c r="E2011">
        <v>1</v>
      </c>
      <c r="F2011">
        <v>1</v>
      </c>
      <c r="G2011">
        <v>1</v>
      </c>
      <c r="H2011">
        <v>3</v>
      </c>
      <c r="I2011" t="s">
        <v>665</v>
      </c>
      <c r="J2011" t="s">
        <v>666</v>
      </c>
      <c r="K2011" t="s">
        <v>667</v>
      </c>
      <c r="L2011">
        <v>1354</v>
      </c>
      <c r="N2011">
        <v>1010</v>
      </c>
      <c r="O2011" t="s">
        <v>237</v>
      </c>
      <c r="P2011" t="s">
        <v>237</v>
      </c>
      <c r="Q2011">
        <v>1</v>
      </c>
      <c r="X2011">
        <v>8</v>
      </c>
      <c r="Y2011">
        <v>0.63</v>
      </c>
      <c r="Z2011">
        <v>0</v>
      </c>
      <c r="AA2011">
        <v>0</v>
      </c>
      <c r="AB2011">
        <v>0</v>
      </c>
      <c r="AC2011">
        <v>0</v>
      </c>
      <c r="AD2011">
        <v>1</v>
      </c>
      <c r="AE2011">
        <v>0</v>
      </c>
      <c r="AF2011" t="s">
        <v>3</v>
      </c>
      <c r="AG2011">
        <v>8</v>
      </c>
      <c r="AH2011">
        <v>2</v>
      </c>
      <c r="AI2011">
        <v>35870879</v>
      </c>
      <c r="AJ2011">
        <v>2067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</row>
    <row r="2012" spans="1:44">
      <c r="A2012">
        <f>ROW(Source!A1933)</f>
        <v>1933</v>
      </c>
      <c r="B2012">
        <v>35870892</v>
      </c>
      <c r="C2012">
        <v>35870869</v>
      </c>
      <c r="D2012">
        <v>29111018</v>
      </c>
      <c r="E2012">
        <v>1</v>
      </c>
      <c r="F2012">
        <v>1</v>
      </c>
      <c r="G2012">
        <v>1</v>
      </c>
      <c r="H2012">
        <v>3</v>
      </c>
      <c r="I2012" t="s">
        <v>668</v>
      </c>
      <c r="J2012" t="s">
        <v>669</v>
      </c>
      <c r="K2012" t="s">
        <v>670</v>
      </c>
      <c r="L2012">
        <v>1354</v>
      </c>
      <c r="N2012">
        <v>1010</v>
      </c>
      <c r="O2012" t="s">
        <v>237</v>
      </c>
      <c r="P2012" t="s">
        <v>237</v>
      </c>
      <c r="Q2012">
        <v>1</v>
      </c>
      <c r="X2012">
        <v>8</v>
      </c>
      <c r="Y2012">
        <v>0.63</v>
      </c>
      <c r="Z2012">
        <v>0</v>
      </c>
      <c r="AA2012">
        <v>0</v>
      </c>
      <c r="AB2012">
        <v>0</v>
      </c>
      <c r="AC2012">
        <v>0</v>
      </c>
      <c r="AD2012">
        <v>1</v>
      </c>
      <c r="AE2012">
        <v>0</v>
      </c>
      <c r="AF2012" t="s">
        <v>3</v>
      </c>
      <c r="AG2012">
        <v>8</v>
      </c>
      <c r="AH2012">
        <v>2</v>
      </c>
      <c r="AI2012">
        <v>35870880</v>
      </c>
      <c r="AJ2012">
        <v>2068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</row>
    <row r="2013" spans="1:44">
      <c r="A2013">
        <f>ROW(Source!A1933)</f>
        <v>1933</v>
      </c>
      <c r="B2013">
        <v>35870893</v>
      </c>
      <c r="C2013">
        <v>35870869</v>
      </c>
      <c r="D2013">
        <v>29110997</v>
      </c>
      <c r="E2013">
        <v>1</v>
      </c>
      <c r="F2013">
        <v>1</v>
      </c>
      <c r="G2013">
        <v>1</v>
      </c>
      <c r="H2013">
        <v>3</v>
      </c>
      <c r="I2013" t="s">
        <v>671</v>
      </c>
      <c r="J2013" t="s">
        <v>672</v>
      </c>
      <c r="K2013" t="s">
        <v>673</v>
      </c>
      <c r="L2013">
        <v>1301</v>
      </c>
      <c r="N2013">
        <v>1003</v>
      </c>
      <c r="O2013" t="s">
        <v>142</v>
      </c>
      <c r="P2013" t="s">
        <v>142</v>
      </c>
      <c r="Q2013">
        <v>1</v>
      </c>
      <c r="X2013">
        <v>101</v>
      </c>
      <c r="Y2013">
        <v>12.3</v>
      </c>
      <c r="Z2013">
        <v>0</v>
      </c>
      <c r="AA2013">
        <v>0</v>
      </c>
      <c r="AB2013">
        <v>0</v>
      </c>
      <c r="AC2013">
        <v>0</v>
      </c>
      <c r="AD2013">
        <v>1</v>
      </c>
      <c r="AE2013">
        <v>0</v>
      </c>
      <c r="AF2013" t="s">
        <v>3</v>
      </c>
      <c r="AG2013">
        <v>101</v>
      </c>
      <c r="AH2013">
        <v>2</v>
      </c>
      <c r="AI2013">
        <v>35870881</v>
      </c>
      <c r="AJ2013">
        <v>2069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</row>
    <row r="2014" spans="1:44">
      <c r="A2014">
        <f>ROW(Source!A1934)</f>
        <v>1934</v>
      </c>
      <c r="B2014">
        <v>35870914</v>
      </c>
      <c r="C2014">
        <v>35870894</v>
      </c>
      <c r="D2014">
        <v>18409850</v>
      </c>
      <c r="E2014">
        <v>1</v>
      </c>
      <c r="F2014">
        <v>1</v>
      </c>
      <c r="G2014">
        <v>1</v>
      </c>
      <c r="H2014">
        <v>1</v>
      </c>
      <c r="I2014" t="s">
        <v>674</v>
      </c>
      <c r="J2014" t="s">
        <v>3</v>
      </c>
      <c r="K2014" t="s">
        <v>675</v>
      </c>
      <c r="L2014">
        <v>1369</v>
      </c>
      <c r="N2014">
        <v>1013</v>
      </c>
      <c r="O2014" t="s">
        <v>561</v>
      </c>
      <c r="P2014" t="s">
        <v>561</v>
      </c>
      <c r="Q2014">
        <v>1</v>
      </c>
      <c r="X2014">
        <v>89</v>
      </c>
      <c r="Y2014">
        <v>0</v>
      </c>
      <c r="Z2014">
        <v>0</v>
      </c>
      <c r="AA2014">
        <v>0</v>
      </c>
      <c r="AB2014">
        <v>9.07</v>
      </c>
      <c r="AC2014">
        <v>0</v>
      </c>
      <c r="AD2014">
        <v>1</v>
      </c>
      <c r="AE2014">
        <v>1</v>
      </c>
      <c r="AF2014" t="s">
        <v>134</v>
      </c>
      <c r="AG2014">
        <v>102.35</v>
      </c>
      <c r="AH2014">
        <v>2</v>
      </c>
      <c r="AI2014">
        <v>35870895</v>
      </c>
      <c r="AJ2014">
        <v>2070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</row>
    <row r="2015" spans="1:44">
      <c r="A2015">
        <f>ROW(Source!A1934)</f>
        <v>1934</v>
      </c>
      <c r="B2015">
        <v>35870915</v>
      </c>
      <c r="C2015">
        <v>35870894</v>
      </c>
      <c r="D2015">
        <v>29173472</v>
      </c>
      <c r="E2015">
        <v>1</v>
      </c>
      <c r="F2015">
        <v>1</v>
      </c>
      <c r="G2015">
        <v>1</v>
      </c>
      <c r="H2015">
        <v>2</v>
      </c>
      <c r="I2015" t="s">
        <v>624</v>
      </c>
      <c r="J2015" t="s">
        <v>625</v>
      </c>
      <c r="K2015" t="s">
        <v>626</v>
      </c>
      <c r="L2015">
        <v>1368</v>
      </c>
      <c r="N2015">
        <v>1011</v>
      </c>
      <c r="O2015" t="s">
        <v>567</v>
      </c>
      <c r="P2015" t="s">
        <v>567</v>
      </c>
      <c r="Q2015">
        <v>1</v>
      </c>
      <c r="X2015">
        <v>2.16</v>
      </c>
      <c r="Y2015">
        <v>0</v>
      </c>
      <c r="Z2015">
        <v>3</v>
      </c>
      <c r="AA2015">
        <v>0</v>
      </c>
      <c r="AB2015">
        <v>0</v>
      </c>
      <c r="AC2015">
        <v>0</v>
      </c>
      <c r="AD2015">
        <v>1</v>
      </c>
      <c r="AE2015">
        <v>0</v>
      </c>
      <c r="AF2015" t="s">
        <v>133</v>
      </c>
      <c r="AG2015">
        <v>2.7</v>
      </c>
      <c r="AH2015">
        <v>2</v>
      </c>
      <c r="AI2015">
        <v>35870896</v>
      </c>
      <c r="AJ2015">
        <v>2071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</row>
    <row r="2016" spans="1:44">
      <c r="A2016">
        <f>ROW(Source!A1934)</f>
        <v>1934</v>
      </c>
      <c r="B2016">
        <v>35870916</v>
      </c>
      <c r="C2016">
        <v>35870894</v>
      </c>
      <c r="D2016">
        <v>29174538</v>
      </c>
      <c r="E2016">
        <v>1</v>
      </c>
      <c r="F2016">
        <v>1</v>
      </c>
      <c r="G2016">
        <v>1</v>
      </c>
      <c r="H2016">
        <v>2</v>
      </c>
      <c r="I2016" t="s">
        <v>676</v>
      </c>
      <c r="J2016" t="s">
        <v>677</v>
      </c>
      <c r="K2016" t="s">
        <v>678</v>
      </c>
      <c r="L2016">
        <v>1368</v>
      </c>
      <c r="N2016">
        <v>1011</v>
      </c>
      <c r="O2016" t="s">
        <v>567</v>
      </c>
      <c r="P2016" t="s">
        <v>567</v>
      </c>
      <c r="Q2016">
        <v>1</v>
      </c>
      <c r="X2016">
        <v>0.47</v>
      </c>
      <c r="Y2016">
        <v>0</v>
      </c>
      <c r="Z2016">
        <v>33.590000000000003</v>
      </c>
      <c r="AA2016">
        <v>0</v>
      </c>
      <c r="AB2016">
        <v>0</v>
      </c>
      <c r="AC2016">
        <v>0</v>
      </c>
      <c r="AD2016">
        <v>1</v>
      </c>
      <c r="AE2016">
        <v>0</v>
      </c>
      <c r="AF2016" t="s">
        <v>133</v>
      </c>
      <c r="AG2016">
        <v>0.58749999999999991</v>
      </c>
      <c r="AH2016">
        <v>2</v>
      </c>
      <c r="AI2016">
        <v>35870897</v>
      </c>
      <c r="AJ2016">
        <v>2072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</row>
    <row r="2017" spans="1:44">
      <c r="A2017">
        <f>ROW(Source!A1934)</f>
        <v>1934</v>
      </c>
      <c r="B2017">
        <v>35870917</v>
      </c>
      <c r="C2017">
        <v>35870894</v>
      </c>
      <c r="D2017">
        <v>29174580</v>
      </c>
      <c r="E2017">
        <v>1</v>
      </c>
      <c r="F2017">
        <v>1</v>
      </c>
      <c r="G2017">
        <v>1</v>
      </c>
      <c r="H2017">
        <v>2</v>
      </c>
      <c r="I2017" t="s">
        <v>679</v>
      </c>
      <c r="J2017" t="s">
        <v>680</v>
      </c>
      <c r="K2017" t="s">
        <v>681</v>
      </c>
      <c r="L2017">
        <v>1368</v>
      </c>
      <c r="N2017">
        <v>1011</v>
      </c>
      <c r="O2017" t="s">
        <v>567</v>
      </c>
      <c r="P2017" t="s">
        <v>567</v>
      </c>
      <c r="Q2017">
        <v>1</v>
      </c>
      <c r="X2017">
        <v>0.53</v>
      </c>
      <c r="Y2017">
        <v>0</v>
      </c>
      <c r="Z2017">
        <v>2.08</v>
      </c>
      <c r="AA2017">
        <v>0</v>
      </c>
      <c r="AB2017">
        <v>0</v>
      </c>
      <c r="AC2017">
        <v>0</v>
      </c>
      <c r="AD2017">
        <v>1</v>
      </c>
      <c r="AE2017">
        <v>0</v>
      </c>
      <c r="AF2017" t="s">
        <v>133</v>
      </c>
      <c r="AG2017">
        <v>0.66250000000000009</v>
      </c>
      <c r="AH2017">
        <v>2</v>
      </c>
      <c r="AI2017">
        <v>35870898</v>
      </c>
      <c r="AJ2017">
        <v>2073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</row>
    <row r="2018" spans="1:44">
      <c r="A2018">
        <f>ROW(Source!A1934)</f>
        <v>1934</v>
      </c>
      <c r="B2018">
        <v>35870918</v>
      </c>
      <c r="C2018">
        <v>35870894</v>
      </c>
      <c r="D2018">
        <v>29108656</v>
      </c>
      <c r="E2018">
        <v>1</v>
      </c>
      <c r="F2018">
        <v>1</v>
      </c>
      <c r="G2018">
        <v>1</v>
      </c>
      <c r="H2018">
        <v>3</v>
      </c>
      <c r="I2018" t="s">
        <v>682</v>
      </c>
      <c r="J2018" t="s">
        <v>683</v>
      </c>
      <c r="K2018" t="s">
        <v>684</v>
      </c>
      <c r="L2018">
        <v>1354</v>
      </c>
      <c r="N2018">
        <v>1010</v>
      </c>
      <c r="O2018" t="s">
        <v>237</v>
      </c>
      <c r="P2018" t="s">
        <v>237</v>
      </c>
      <c r="Q2018">
        <v>1</v>
      </c>
      <c r="X2018">
        <v>7</v>
      </c>
      <c r="Y2018">
        <v>13.87</v>
      </c>
      <c r="Z2018">
        <v>0</v>
      </c>
      <c r="AA2018">
        <v>0</v>
      </c>
      <c r="AB2018">
        <v>0</v>
      </c>
      <c r="AC2018">
        <v>0</v>
      </c>
      <c r="AD2018">
        <v>1</v>
      </c>
      <c r="AE2018">
        <v>0</v>
      </c>
      <c r="AF2018" t="s">
        <v>3</v>
      </c>
      <c r="AG2018">
        <v>7</v>
      </c>
      <c r="AH2018">
        <v>2</v>
      </c>
      <c r="AI2018">
        <v>35870899</v>
      </c>
      <c r="AJ2018">
        <v>2074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</row>
    <row r="2019" spans="1:44">
      <c r="A2019">
        <f>ROW(Source!A1934)</f>
        <v>1934</v>
      </c>
      <c r="B2019">
        <v>35870919</v>
      </c>
      <c r="C2019">
        <v>35870894</v>
      </c>
      <c r="D2019">
        <v>29109354</v>
      </c>
      <c r="E2019">
        <v>1</v>
      </c>
      <c r="F2019">
        <v>1</v>
      </c>
      <c r="G2019">
        <v>1</v>
      </c>
      <c r="H2019">
        <v>3</v>
      </c>
      <c r="I2019" t="s">
        <v>685</v>
      </c>
      <c r="J2019" t="s">
        <v>686</v>
      </c>
      <c r="K2019" t="s">
        <v>687</v>
      </c>
      <c r="L2019">
        <v>1346</v>
      </c>
      <c r="N2019">
        <v>1009</v>
      </c>
      <c r="O2019" t="s">
        <v>160</v>
      </c>
      <c r="P2019" t="s">
        <v>160</v>
      </c>
      <c r="Q2019">
        <v>1</v>
      </c>
      <c r="X2019">
        <v>10</v>
      </c>
      <c r="Y2019">
        <v>46.72</v>
      </c>
      <c r="Z2019">
        <v>0</v>
      </c>
      <c r="AA2019">
        <v>0</v>
      </c>
      <c r="AB2019">
        <v>0</v>
      </c>
      <c r="AC2019">
        <v>0</v>
      </c>
      <c r="AD2019">
        <v>1</v>
      </c>
      <c r="AE2019">
        <v>0</v>
      </c>
      <c r="AF2019" t="s">
        <v>3</v>
      </c>
      <c r="AG2019">
        <v>10</v>
      </c>
      <c r="AH2019">
        <v>2</v>
      </c>
      <c r="AI2019">
        <v>35870900</v>
      </c>
      <c r="AJ2019">
        <v>2075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</row>
    <row r="2020" spans="1:44">
      <c r="A2020">
        <f>ROW(Source!A1934)</f>
        <v>1934</v>
      </c>
      <c r="B2020">
        <v>35870920</v>
      </c>
      <c r="C2020">
        <v>35870894</v>
      </c>
      <c r="D2020">
        <v>29109414</v>
      </c>
      <c r="E2020">
        <v>1</v>
      </c>
      <c r="F2020">
        <v>1</v>
      </c>
      <c r="G2020">
        <v>1</v>
      </c>
      <c r="H2020">
        <v>3</v>
      </c>
      <c r="I2020" t="s">
        <v>688</v>
      </c>
      <c r="J2020" t="s">
        <v>689</v>
      </c>
      <c r="K2020" t="s">
        <v>690</v>
      </c>
      <c r="L2020">
        <v>1346</v>
      </c>
      <c r="N2020">
        <v>1009</v>
      </c>
      <c r="O2020" t="s">
        <v>160</v>
      </c>
      <c r="P2020" t="s">
        <v>160</v>
      </c>
      <c r="Q2020">
        <v>1</v>
      </c>
      <c r="X2020">
        <v>119</v>
      </c>
      <c r="Y2020">
        <v>1.58</v>
      </c>
      <c r="Z2020">
        <v>0</v>
      </c>
      <c r="AA2020">
        <v>0</v>
      </c>
      <c r="AB2020">
        <v>0</v>
      </c>
      <c r="AC2020">
        <v>0</v>
      </c>
      <c r="AD2020">
        <v>1</v>
      </c>
      <c r="AE2020">
        <v>0</v>
      </c>
      <c r="AF2020" t="s">
        <v>3</v>
      </c>
      <c r="AG2020">
        <v>119</v>
      </c>
      <c r="AH2020">
        <v>2</v>
      </c>
      <c r="AI2020">
        <v>35870901</v>
      </c>
      <c r="AJ2020">
        <v>2076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</row>
    <row r="2021" spans="1:44">
      <c r="A2021">
        <f>ROW(Source!A1934)</f>
        <v>1934</v>
      </c>
      <c r="B2021">
        <v>35870921</v>
      </c>
      <c r="C2021">
        <v>35870894</v>
      </c>
      <c r="D2021">
        <v>29109781</v>
      </c>
      <c r="E2021">
        <v>1</v>
      </c>
      <c r="F2021">
        <v>1</v>
      </c>
      <c r="G2021">
        <v>1</v>
      </c>
      <c r="H2021">
        <v>3</v>
      </c>
      <c r="I2021" t="s">
        <v>691</v>
      </c>
      <c r="J2021" t="s">
        <v>692</v>
      </c>
      <c r="K2021" t="s">
        <v>693</v>
      </c>
      <c r="L2021">
        <v>1346</v>
      </c>
      <c r="N2021">
        <v>1009</v>
      </c>
      <c r="O2021" t="s">
        <v>160</v>
      </c>
      <c r="P2021" t="s">
        <v>160</v>
      </c>
      <c r="Q2021">
        <v>1</v>
      </c>
      <c r="X2021">
        <v>9</v>
      </c>
      <c r="Y2021">
        <v>11.12</v>
      </c>
      <c r="Z2021">
        <v>0</v>
      </c>
      <c r="AA2021">
        <v>0</v>
      </c>
      <c r="AB2021">
        <v>0</v>
      </c>
      <c r="AC2021">
        <v>0</v>
      </c>
      <c r="AD2021">
        <v>1</v>
      </c>
      <c r="AE2021">
        <v>0</v>
      </c>
      <c r="AF2021" t="s">
        <v>3</v>
      </c>
      <c r="AG2021">
        <v>9</v>
      </c>
      <c r="AH2021">
        <v>2</v>
      </c>
      <c r="AI2021">
        <v>35870902</v>
      </c>
      <c r="AJ2021">
        <v>2077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</row>
    <row r="2022" spans="1:44">
      <c r="A2022">
        <f>ROW(Source!A1934)</f>
        <v>1934</v>
      </c>
      <c r="B2022">
        <v>35870922</v>
      </c>
      <c r="C2022">
        <v>35870894</v>
      </c>
      <c r="D2022">
        <v>29109782</v>
      </c>
      <c r="E2022">
        <v>1</v>
      </c>
      <c r="F2022">
        <v>1</v>
      </c>
      <c r="G2022">
        <v>1</v>
      </c>
      <c r="H2022">
        <v>3</v>
      </c>
      <c r="I2022" t="s">
        <v>694</v>
      </c>
      <c r="J2022" t="s">
        <v>695</v>
      </c>
      <c r="K2022" t="s">
        <v>696</v>
      </c>
      <c r="L2022">
        <v>1346</v>
      </c>
      <c r="N2022">
        <v>1009</v>
      </c>
      <c r="O2022" t="s">
        <v>160</v>
      </c>
      <c r="P2022" t="s">
        <v>160</v>
      </c>
      <c r="Q2022">
        <v>1</v>
      </c>
      <c r="X2022">
        <v>85</v>
      </c>
      <c r="Y2022">
        <v>4.3600000000000003</v>
      </c>
      <c r="Z2022">
        <v>0</v>
      </c>
      <c r="AA2022">
        <v>0</v>
      </c>
      <c r="AB2022">
        <v>0</v>
      </c>
      <c r="AC2022">
        <v>0</v>
      </c>
      <c r="AD2022">
        <v>1</v>
      </c>
      <c r="AE2022">
        <v>0</v>
      </c>
      <c r="AF2022" t="s">
        <v>3</v>
      </c>
      <c r="AG2022">
        <v>85</v>
      </c>
      <c r="AH2022">
        <v>2</v>
      </c>
      <c r="AI2022">
        <v>35870903</v>
      </c>
      <c r="AJ2022">
        <v>2078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</row>
    <row r="2023" spans="1:44">
      <c r="A2023">
        <f>ROW(Source!A1934)</f>
        <v>1934</v>
      </c>
      <c r="B2023">
        <v>35870923</v>
      </c>
      <c r="C2023">
        <v>35870894</v>
      </c>
      <c r="D2023">
        <v>29110699</v>
      </c>
      <c r="E2023">
        <v>1</v>
      </c>
      <c r="F2023">
        <v>1</v>
      </c>
      <c r="G2023">
        <v>1</v>
      </c>
      <c r="H2023">
        <v>3</v>
      </c>
      <c r="I2023" t="s">
        <v>697</v>
      </c>
      <c r="J2023" t="s">
        <v>698</v>
      </c>
      <c r="K2023" t="s">
        <v>699</v>
      </c>
      <c r="L2023">
        <v>1301</v>
      </c>
      <c r="N2023">
        <v>1003</v>
      </c>
      <c r="O2023" t="s">
        <v>142</v>
      </c>
      <c r="P2023" t="s">
        <v>142</v>
      </c>
      <c r="Q2023">
        <v>1</v>
      </c>
      <c r="X2023">
        <v>120</v>
      </c>
      <c r="Y2023">
        <v>0.17</v>
      </c>
      <c r="Z2023">
        <v>0</v>
      </c>
      <c r="AA2023">
        <v>0</v>
      </c>
      <c r="AB2023">
        <v>0</v>
      </c>
      <c r="AC2023">
        <v>0</v>
      </c>
      <c r="AD2023">
        <v>1</v>
      </c>
      <c r="AE2023">
        <v>0</v>
      </c>
      <c r="AF2023" t="s">
        <v>3</v>
      </c>
      <c r="AG2023">
        <v>120</v>
      </c>
      <c r="AH2023">
        <v>2</v>
      </c>
      <c r="AI2023">
        <v>35870904</v>
      </c>
      <c r="AJ2023">
        <v>2079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</row>
    <row r="2024" spans="1:44">
      <c r="A2024">
        <f>ROW(Source!A1934)</f>
        <v>1934</v>
      </c>
      <c r="B2024">
        <v>35870924</v>
      </c>
      <c r="C2024">
        <v>35870894</v>
      </c>
      <c r="D2024">
        <v>29110797</v>
      </c>
      <c r="E2024">
        <v>1</v>
      </c>
      <c r="F2024">
        <v>1</v>
      </c>
      <c r="G2024">
        <v>1</v>
      </c>
      <c r="H2024">
        <v>3</v>
      </c>
      <c r="I2024" t="s">
        <v>700</v>
      </c>
      <c r="J2024" t="s">
        <v>701</v>
      </c>
      <c r="K2024" t="s">
        <v>702</v>
      </c>
      <c r="L2024">
        <v>1301</v>
      </c>
      <c r="N2024">
        <v>1003</v>
      </c>
      <c r="O2024" t="s">
        <v>142</v>
      </c>
      <c r="P2024" t="s">
        <v>142</v>
      </c>
      <c r="Q2024">
        <v>1</v>
      </c>
      <c r="X2024">
        <v>82</v>
      </c>
      <c r="Y2024">
        <v>1.74</v>
      </c>
      <c r="Z2024">
        <v>0</v>
      </c>
      <c r="AA2024">
        <v>0</v>
      </c>
      <c r="AB2024">
        <v>0</v>
      </c>
      <c r="AC2024">
        <v>0</v>
      </c>
      <c r="AD2024">
        <v>1</v>
      </c>
      <c r="AE2024">
        <v>0</v>
      </c>
      <c r="AF2024" t="s">
        <v>3</v>
      </c>
      <c r="AG2024">
        <v>82</v>
      </c>
      <c r="AH2024">
        <v>2</v>
      </c>
      <c r="AI2024">
        <v>35870905</v>
      </c>
      <c r="AJ2024">
        <v>2080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</row>
    <row r="2025" spans="1:44">
      <c r="A2025">
        <f>ROW(Source!A1934)</f>
        <v>1934</v>
      </c>
      <c r="B2025">
        <v>35870925</v>
      </c>
      <c r="C2025">
        <v>35870894</v>
      </c>
      <c r="D2025">
        <v>29110815</v>
      </c>
      <c r="E2025">
        <v>1</v>
      </c>
      <c r="F2025">
        <v>1</v>
      </c>
      <c r="G2025">
        <v>1</v>
      </c>
      <c r="H2025">
        <v>3</v>
      </c>
      <c r="I2025" t="s">
        <v>703</v>
      </c>
      <c r="J2025" t="s">
        <v>704</v>
      </c>
      <c r="K2025" t="s">
        <v>705</v>
      </c>
      <c r="L2025">
        <v>1301</v>
      </c>
      <c r="N2025">
        <v>1003</v>
      </c>
      <c r="O2025" t="s">
        <v>142</v>
      </c>
      <c r="P2025" t="s">
        <v>142</v>
      </c>
      <c r="Q2025">
        <v>1</v>
      </c>
      <c r="X2025">
        <v>116</v>
      </c>
      <c r="Y2025">
        <v>0.85</v>
      </c>
      <c r="Z2025">
        <v>0</v>
      </c>
      <c r="AA2025">
        <v>0</v>
      </c>
      <c r="AB2025">
        <v>0</v>
      </c>
      <c r="AC2025">
        <v>0</v>
      </c>
      <c r="AD2025">
        <v>1</v>
      </c>
      <c r="AE2025">
        <v>0</v>
      </c>
      <c r="AF2025" t="s">
        <v>3</v>
      </c>
      <c r="AG2025">
        <v>116</v>
      </c>
      <c r="AH2025">
        <v>2</v>
      </c>
      <c r="AI2025">
        <v>35870906</v>
      </c>
      <c r="AJ2025">
        <v>2081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</row>
    <row r="2026" spans="1:44">
      <c r="A2026">
        <f>ROW(Source!A1934)</f>
        <v>1934</v>
      </c>
      <c r="B2026">
        <v>35870926</v>
      </c>
      <c r="C2026">
        <v>35870894</v>
      </c>
      <c r="D2026">
        <v>29111455</v>
      </c>
      <c r="E2026">
        <v>1</v>
      </c>
      <c r="F2026">
        <v>1</v>
      </c>
      <c r="G2026">
        <v>1</v>
      </c>
      <c r="H2026">
        <v>3</v>
      </c>
      <c r="I2026" t="s">
        <v>706</v>
      </c>
      <c r="J2026" t="s">
        <v>707</v>
      </c>
      <c r="K2026" t="s">
        <v>708</v>
      </c>
      <c r="L2026">
        <v>1327</v>
      </c>
      <c r="N2026">
        <v>1005</v>
      </c>
      <c r="O2026" t="s">
        <v>155</v>
      </c>
      <c r="P2026" t="s">
        <v>155</v>
      </c>
      <c r="Q2026">
        <v>1</v>
      </c>
      <c r="X2026">
        <v>212</v>
      </c>
      <c r="Y2026">
        <v>15.06</v>
      </c>
      <c r="Z2026">
        <v>0</v>
      </c>
      <c r="AA2026">
        <v>0</v>
      </c>
      <c r="AB2026">
        <v>0</v>
      </c>
      <c r="AC2026">
        <v>0</v>
      </c>
      <c r="AD2026">
        <v>1</v>
      </c>
      <c r="AE2026">
        <v>0</v>
      </c>
      <c r="AF2026" t="s">
        <v>3</v>
      </c>
      <c r="AG2026">
        <v>212</v>
      </c>
      <c r="AH2026">
        <v>2</v>
      </c>
      <c r="AI2026">
        <v>35870907</v>
      </c>
      <c r="AJ2026">
        <v>2082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</row>
    <row r="2027" spans="1:44">
      <c r="A2027">
        <f>ROW(Source!A1934)</f>
        <v>1934</v>
      </c>
      <c r="B2027">
        <v>35870927</v>
      </c>
      <c r="C2027">
        <v>35870894</v>
      </c>
      <c r="D2027">
        <v>29114733</v>
      </c>
      <c r="E2027">
        <v>1</v>
      </c>
      <c r="F2027">
        <v>1</v>
      </c>
      <c r="G2027">
        <v>1</v>
      </c>
      <c r="H2027">
        <v>3</v>
      </c>
      <c r="I2027" t="s">
        <v>709</v>
      </c>
      <c r="J2027" t="s">
        <v>710</v>
      </c>
      <c r="K2027" t="s">
        <v>711</v>
      </c>
      <c r="L2027">
        <v>1354</v>
      </c>
      <c r="N2027">
        <v>1010</v>
      </c>
      <c r="O2027" t="s">
        <v>237</v>
      </c>
      <c r="P2027" t="s">
        <v>237</v>
      </c>
      <c r="Q2027">
        <v>1</v>
      </c>
      <c r="X2027">
        <v>735</v>
      </c>
      <c r="Y2027">
        <v>0.02</v>
      </c>
      <c r="Z2027">
        <v>0</v>
      </c>
      <c r="AA2027">
        <v>0</v>
      </c>
      <c r="AB2027">
        <v>0</v>
      </c>
      <c r="AC2027">
        <v>0</v>
      </c>
      <c r="AD2027">
        <v>1</v>
      </c>
      <c r="AE2027">
        <v>0</v>
      </c>
      <c r="AF2027" t="s">
        <v>3</v>
      </c>
      <c r="AG2027">
        <v>735</v>
      </c>
      <c r="AH2027">
        <v>2</v>
      </c>
      <c r="AI2027">
        <v>35870908</v>
      </c>
      <c r="AJ2027">
        <v>2083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</row>
    <row r="2028" spans="1:44">
      <c r="A2028">
        <f>ROW(Source!A1934)</f>
        <v>1934</v>
      </c>
      <c r="B2028">
        <v>35870928</v>
      </c>
      <c r="C2028">
        <v>35870894</v>
      </c>
      <c r="D2028">
        <v>29114734</v>
      </c>
      <c r="E2028">
        <v>1</v>
      </c>
      <c r="F2028">
        <v>1</v>
      </c>
      <c r="G2028">
        <v>1</v>
      </c>
      <c r="H2028">
        <v>3</v>
      </c>
      <c r="I2028" t="s">
        <v>712</v>
      </c>
      <c r="J2028" t="s">
        <v>713</v>
      </c>
      <c r="K2028" t="s">
        <v>714</v>
      </c>
      <c r="L2028">
        <v>1354</v>
      </c>
      <c r="N2028">
        <v>1010</v>
      </c>
      <c r="O2028" t="s">
        <v>237</v>
      </c>
      <c r="P2028" t="s">
        <v>237</v>
      </c>
      <c r="Q2028">
        <v>1</v>
      </c>
      <c r="X2028">
        <v>1855</v>
      </c>
      <c r="Y2028">
        <v>0.03</v>
      </c>
      <c r="Z2028">
        <v>0</v>
      </c>
      <c r="AA2028">
        <v>0</v>
      </c>
      <c r="AB2028">
        <v>0</v>
      </c>
      <c r="AC2028">
        <v>0</v>
      </c>
      <c r="AD2028">
        <v>1</v>
      </c>
      <c r="AE2028">
        <v>0</v>
      </c>
      <c r="AF2028" t="s">
        <v>3</v>
      </c>
      <c r="AG2028">
        <v>1855</v>
      </c>
      <c r="AH2028">
        <v>2</v>
      </c>
      <c r="AI2028">
        <v>35870909</v>
      </c>
      <c r="AJ2028">
        <v>2084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</row>
    <row r="2029" spans="1:44">
      <c r="A2029">
        <f>ROW(Source!A1934)</f>
        <v>1934</v>
      </c>
      <c r="B2029">
        <v>35870929</v>
      </c>
      <c r="C2029">
        <v>35870894</v>
      </c>
      <c r="D2029">
        <v>29114482</v>
      </c>
      <c r="E2029">
        <v>1</v>
      </c>
      <c r="F2029">
        <v>1</v>
      </c>
      <c r="G2029">
        <v>1</v>
      </c>
      <c r="H2029">
        <v>3</v>
      </c>
      <c r="I2029" t="s">
        <v>715</v>
      </c>
      <c r="J2029" t="s">
        <v>716</v>
      </c>
      <c r="K2029" t="s">
        <v>717</v>
      </c>
      <c r="L2029">
        <v>1354</v>
      </c>
      <c r="N2029">
        <v>1010</v>
      </c>
      <c r="O2029" t="s">
        <v>237</v>
      </c>
      <c r="P2029" t="s">
        <v>237</v>
      </c>
      <c r="Q2029">
        <v>1</v>
      </c>
      <c r="X2029">
        <v>153</v>
      </c>
      <c r="Y2029">
        <v>7.0000000000000007E-2</v>
      </c>
      <c r="Z2029">
        <v>0</v>
      </c>
      <c r="AA2029">
        <v>0</v>
      </c>
      <c r="AB2029">
        <v>0</v>
      </c>
      <c r="AC2029">
        <v>0</v>
      </c>
      <c r="AD2029">
        <v>1</v>
      </c>
      <c r="AE2029">
        <v>0</v>
      </c>
      <c r="AF2029" t="s">
        <v>3</v>
      </c>
      <c r="AG2029">
        <v>153</v>
      </c>
      <c r="AH2029">
        <v>2</v>
      </c>
      <c r="AI2029">
        <v>35870910</v>
      </c>
      <c r="AJ2029">
        <v>2085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</row>
    <row r="2030" spans="1:44">
      <c r="A2030">
        <f>ROW(Source!A1934)</f>
        <v>1934</v>
      </c>
      <c r="B2030">
        <v>35870930</v>
      </c>
      <c r="C2030">
        <v>35870894</v>
      </c>
      <c r="D2030">
        <v>29129584</v>
      </c>
      <c r="E2030">
        <v>1</v>
      </c>
      <c r="F2030">
        <v>1</v>
      </c>
      <c r="G2030">
        <v>1</v>
      </c>
      <c r="H2030">
        <v>3</v>
      </c>
      <c r="I2030" t="s">
        <v>718</v>
      </c>
      <c r="J2030" t="s">
        <v>719</v>
      </c>
      <c r="K2030" t="s">
        <v>720</v>
      </c>
      <c r="L2030">
        <v>1301</v>
      </c>
      <c r="N2030">
        <v>1003</v>
      </c>
      <c r="O2030" t="s">
        <v>142</v>
      </c>
      <c r="P2030" t="s">
        <v>142</v>
      </c>
      <c r="Q2030">
        <v>1</v>
      </c>
      <c r="X2030">
        <v>88</v>
      </c>
      <c r="Y2030">
        <v>7.22</v>
      </c>
      <c r="Z2030">
        <v>0</v>
      </c>
      <c r="AA2030">
        <v>0</v>
      </c>
      <c r="AB2030">
        <v>0</v>
      </c>
      <c r="AC2030">
        <v>0</v>
      </c>
      <c r="AD2030">
        <v>1</v>
      </c>
      <c r="AE2030">
        <v>0</v>
      </c>
      <c r="AF2030" t="s">
        <v>3</v>
      </c>
      <c r="AG2030">
        <v>88</v>
      </c>
      <c r="AH2030">
        <v>2</v>
      </c>
      <c r="AI2030">
        <v>35870911</v>
      </c>
      <c r="AJ2030">
        <v>2086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</row>
    <row r="2031" spans="1:44">
      <c r="A2031">
        <f>ROW(Source!A1934)</f>
        <v>1934</v>
      </c>
      <c r="B2031">
        <v>35870931</v>
      </c>
      <c r="C2031">
        <v>35870894</v>
      </c>
      <c r="D2031">
        <v>29129619</v>
      </c>
      <c r="E2031">
        <v>1</v>
      </c>
      <c r="F2031">
        <v>1</v>
      </c>
      <c r="G2031">
        <v>1</v>
      </c>
      <c r="H2031">
        <v>3</v>
      </c>
      <c r="I2031" t="s">
        <v>721</v>
      </c>
      <c r="J2031" t="s">
        <v>722</v>
      </c>
      <c r="K2031" t="s">
        <v>723</v>
      </c>
      <c r="L2031">
        <v>1301</v>
      </c>
      <c r="N2031">
        <v>1003</v>
      </c>
      <c r="O2031" t="s">
        <v>142</v>
      </c>
      <c r="P2031" t="s">
        <v>142</v>
      </c>
      <c r="Q2031">
        <v>1</v>
      </c>
      <c r="X2031">
        <v>225</v>
      </c>
      <c r="Y2031">
        <v>8.44</v>
      </c>
      <c r="Z2031">
        <v>0</v>
      </c>
      <c r="AA2031">
        <v>0</v>
      </c>
      <c r="AB2031">
        <v>0</v>
      </c>
      <c r="AC2031">
        <v>0</v>
      </c>
      <c r="AD2031">
        <v>1</v>
      </c>
      <c r="AE2031">
        <v>0</v>
      </c>
      <c r="AF2031" t="s">
        <v>3</v>
      </c>
      <c r="AG2031">
        <v>225</v>
      </c>
      <c r="AH2031">
        <v>2</v>
      </c>
      <c r="AI2031">
        <v>35870912</v>
      </c>
      <c r="AJ2031">
        <v>2087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</row>
    <row r="2032" spans="1:44">
      <c r="A2032">
        <f>ROW(Source!A1934)</f>
        <v>1934</v>
      </c>
      <c r="B2032">
        <v>35870932</v>
      </c>
      <c r="C2032">
        <v>35870894</v>
      </c>
      <c r="D2032">
        <v>29129634</v>
      </c>
      <c r="E2032">
        <v>1</v>
      </c>
      <c r="F2032">
        <v>1</v>
      </c>
      <c r="G2032">
        <v>1</v>
      </c>
      <c r="H2032">
        <v>3</v>
      </c>
      <c r="I2032" t="s">
        <v>724</v>
      </c>
      <c r="J2032" t="s">
        <v>725</v>
      </c>
      <c r="K2032" t="s">
        <v>726</v>
      </c>
      <c r="L2032">
        <v>1301</v>
      </c>
      <c r="N2032">
        <v>1003</v>
      </c>
      <c r="O2032" t="s">
        <v>142</v>
      </c>
      <c r="P2032" t="s">
        <v>142</v>
      </c>
      <c r="Q2032">
        <v>1</v>
      </c>
      <c r="X2032">
        <v>46</v>
      </c>
      <c r="Y2032">
        <v>3.32</v>
      </c>
      <c r="Z2032">
        <v>0</v>
      </c>
      <c r="AA2032">
        <v>0</v>
      </c>
      <c r="AB2032">
        <v>0</v>
      </c>
      <c r="AC2032">
        <v>0</v>
      </c>
      <c r="AD2032">
        <v>1</v>
      </c>
      <c r="AE2032">
        <v>0</v>
      </c>
      <c r="AF2032" t="s">
        <v>3</v>
      </c>
      <c r="AG2032">
        <v>46</v>
      </c>
      <c r="AH2032">
        <v>2</v>
      </c>
      <c r="AI2032">
        <v>35870913</v>
      </c>
      <c r="AJ2032">
        <v>2088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</row>
    <row r="2033" spans="1:44">
      <c r="A2033">
        <f>ROW(Source!A1935)</f>
        <v>1935</v>
      </c>
      <c r="B2033">
        <v>35870952</v>
      </c>
      <c r="C2033">
        <v>35870933</v>
      </c>
      <c r="D2033">
        <v>18409850</v>
      </c>
      <c r="E2033">
        <v>1</v>
      </c>
      <c r="F2033">
        <v>1</v>
      </c>
      <c r="G2033">
        <v>1</v>
      </c>
      <c r="H2033">
        <v>1</v>
      </c>
      <c r="I2033" t="s">
        <v>674</v>
      </c>
      <c r="J2033" t="s">
        <v>3</v>
      </c>
      <c r="K2033" t="s">
        <v>675</v>
      </c>
      <c r="L2033">
        <v>1369</v>
      </c>
      <c r="N2033">
        <v>1013</v>
      </c>
      <c r="O2033" t="s">
        <v>561</v>
      </c>
      <c r="P2033" t="s">
        <v>561</v>
      </c>
      <c r="Q2033">
        <v>1</v>
      </c>
      <c r="X2033">
        <v>84</v>
      </c>
      <c r="Y2033">
        <v>0</v>
      </c>
      <c r="Z2033">
        <v>0</v>
      </c>
      <c r="AA2033">
        <v>0</v>
      </c>
      <c r="AB2033">
        <v>9.07</v>
      </c>
      <c r="AC2033">
        <v>0</v>
      </c>
      <c r="AD2033">
        <v>1</v>
      </c>
      <c r="AE2033">
        <v>1</v>
      </c>
      <c r="AF2033" t="s">
        <v>134</v>
      </c>
      <c r="AG2033">
        <v>96.6</v>
      </c>
      <c r="AH2033">
        <v>2</v>
      </c>
      <c r="AI2033">
        <v>35870934</v>
      </c>
      <c r="AJ2033">
        <v>2089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</row>
    <row r="2034" spans="1:44">
      <c r="A2034">
        <f>ROW(Source!A1935)</f>
        <v>1935</v>
      </c>
      <c r="B2034">
        <v>35870953</v>
      </c>
      <c r="C2034">
        <v>35870933</v>
      </c>
      <c r="D2034">
        <v>29173472</v>
      </c>
      <c r="E2034">
        <v>1</v>
      </c>
      <c r="F2034">
        <v>1</v>
      </c>
      <c r="G2034">
        <v>1</v>
      </c>
      <c r="H2034">
        <v>2</v>
      </c>
      <c r="I2034" t="s">
        <v>624</v>
      </c>
      <c r="J2034" t="s">
        <v>625</v>
      </c>
      <c r="K2034" t="s">
        <v>626</v>
      </c>
      <c r="L2034">
        <v>1368</v>
      </c>
      <c r="N2034">
        <v>1011</v>
      </c>
      <c r="O2034" t="s">
        <v>567</v>
      </c>
      <c r="P2034" t="s">
        <v>567</v>
      </c>
      <c r="Q2034">
        <v>1</v>
      </c>
      <c r="X2034">
        <v>2.2000000000000002</v>
      </c>
      <c r="Y2034">
        <v>0</v>
      </c>
      <c r="Z2034">
        <v>3</v>
      </c>
      <c r="AA2034">
        <v>0</v>
      </c>
      <c r="AB2034">
        <v>0</v>
      </c>
      <c r="AC2034">
        <v>0</v>
      </c>
      <c r="AD2034">
        <v>1</v>
      </c>
      <c r="AE2034">
        <v>0</v>
      </c>
      <c r="AF2034" t="s">
        <v>133</v>
      </c>
      <c r="AG2034">
        <v>2.75</v>
      </c>
      <c r="AH2034">
        <v>2</v>
      </c>
      <c r="AI2034">
        <v>35870935</v>
      </c>
      <c r="AJ2034">
        <v>2090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</row>
    <row r="2035" spans="1:44">
      <c r="A2035">
        <f>ROW(Source!A1935)</f>
        <v>1935</v>
      </c>
      <c r="B2035">
        <v>35870954</v>
      </c>
      <c r="C2035">
        <v>35870933</v>
      </c>
      <c r="D2035">
        <v>29174538</v>
      </c>
      <c r="E2035">
        <v>1</v>
      </c>
      <c r="F2035">
        <v>1</v>
      </c>
      <c r="G2035">
        <v>1</v>
      </c>
      <c r="H2035">
        <v>2</v>
      </c>
      <c r="I2035" t="s">
        <v>676</v>
      </c>
      <c r="J2035" t="s">
        <v>677</v>
      </c>
      <c r="K2035" t="s">
        <v>678</v>
      </c>
      <c r="L2035">
        <v>1368</v>
      </c>
      <c r="N2035">
        <v>1011</v>
      </c>
      <c r="O2035" t="s">
        <v>567</v>
      </c>
      <c r="P2035" t="s">
        <v>567</v>
      </c>
      <c r="Q2035">
        <v>1</v>
      </c>
      <c r="X2035">
        <v>0.17</v>
      </c>
      <c r="Y2035">
        <v>0</v>
      </c>
      <c r="Z2035">
        <v>33.590000000000003</v>
      </c>
      <c r="AA2035">
        <v>0</v>
      </c>
      <c r="AB2035">
        <v>0</v>
      </c>
      <c r="AC2035">
        <v>0</v>
      </c>
      <c r="AD2035">
        <v>1</v>
      </c>
      <c r="AE2035">
        <v>0</v>
      </c>
      <c r="AF2035" t="s">
        <v>133</v>
      </c>
      <c r="AG2035">
        <v>0.21250000000000002</v>
      </c>
      <c r="AH2035">
        <v>2</v>
      </c>
      <c r="AI2035">
        <v>35870936</v>
      </c>
      <c r="AJ2035">
        <v>2091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</row>
    <row r="2036" spans="1:44">
      <c r="A2036">
        <f>ROW(Source!A1935)</f>
        <v>1935</v>
      </c>
      <c r="B2036">
        <v>35870955</v>
      </c>
      <c r="C2036">
        <v>35870933</v>
      </c>
      <c r="D2036">
        <v>29174580</v>
      </c>
      <c r="E2036">
        <v>1</v>
      </c>
      <c r="F2036">
        <v>1</v>
      </c>
      <c r="G2036">
        <v>1</v>
      </c>
      <c r="H2036">
        <v>2</v>
      </c>
      <c r="I2036" t="s">
        <v>679</v>
      </c>
      <c r="J2036" t="s">
        <v>680</v>
      </c>
      <c r="K2036" t="s">
        <v>681</v>
      </c>
      <c r="L2036">
        <v>1368</v>
      </c>
      <c r="N2036">
        <v>1011</v>
      </c>
      <c r="O2036" t="s">
        <v>567</v>
      </c>
      <c r="P2036" t="s">
        <v>567</v>
      </c>
      <c r="Q2036">
        <v>1</v>
      </c>
      <c r="X2036">
        <v>0.87</v>
      </c>
      <c r="Y2036">
        <v>0</v>
      </c>
      <c r="Z2036">
        <v>2.08</v>
      </c>
      <c r="AA2036">
        <v>0</v>
      </c>
      <c r="AB2036">
        <v>0</v>
      </c>
      <c r="AC2036">
        <v>0</v>
      </c>
      <c r="AD2036">
        <v>1</v>
      </c>
      <c r="AE2036">
        <v>0</v>
      </c>
      <c r="AF2036" t="s">
        <v>133</v>
      </c>
      <c r="AG2036">
        <v>1.0874999999999999</v>
      </c>
      <c r="AH2036">
        <v>2</v>
      </c>
      <c r="AI2036">
        <v>35870937</v>
      </c>
      <c r="AJ2036">
        <v>2092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</row>
    <row r="2037" spans="1:44">
      <c r="A2037">
        <f>ROW(Source!A1935)</f>
        <v>1935</v>
      </c>
      <c r="B2037">
        <v>35870956</v>
      </c>
      <c r="C2037">
        <v>35870933</v>
      </c>
      <c r="D2037">
        <v>29109354</v>
      </c>
      <c r="E2037">
        <v>1</v>
      </c>
      <c r="F2037">
        <v>1</v>
      </c>
      <c r="G2037">
        <v>1</v>
      </c>
      <c r="H2037">
        <v>3</v>
      </c>
      <c r="I2037" t="s">
        <v>685</v>
      </c>
      <c r="J2037" t="s">
        <v>686</v>
      </c>
      <c r="K2037" t="s">
        <v>687</v>
      </c>
      <c r="L2037">
        <v>1346</v>
      </c>
      <c r="N2037">
        <v>1009</v>
      </c>
      <c r="O2037" t="s">
        <v>160</v>
      </c>
      <c r="P2037" t="s">
        <v>160</v>
      </c>
      <c r="Q2037">
        <v>1</v>
      </c>
      <c r="X2037">
        <v>10</v>
      </c>
      <c r="Y2037">
        <v>46.72</v>
      </c>
      <c r="Z2037">
        <v>0</v>
      </c>
      <c r="AA2037">
        <v>0</v>
      </c>
      <c r="AB2037">
        <v>0</v>
      </c>
      <c r="AC2037">
        <v>0</v>
      </c>
      <c r="AD2037">
        <v>1</v>
      </c>
      <c r="AE2037">
        <v>0</v>
      </c>
      <c r="AF2037" t="s">
        <v>3</v>
      </c>
      <c r="AG2037">
        <v>10</v>
      </c>
      <c r="AH2037">
        <v>2</v>
      </c>
      <c r="AI2037">
        <v>35870938</v>
      </c>
      <c r="AJ2037">
        <v>2093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</row>
    <row r="2038" spans="1:44">
      <c r="A2038">
        <f>ROW(Source!A1935)</f>
        <v>1935</v>
      </c>
      <c r="B2038">
        <v>35870957</v>
      </c>
      <c r="C2038">
        <v>35870933</v>
      </c>
      <c r="D2038">
        <v>29109414</v>
      </c>
      <c r="E2038">
        <v>1</v>
      </c>
      <c r="F2038">
        <v>1</v>
      </c>
      <c r="G2038">
        <v>1</v>
      </c>
      <c r="H2038">
        <v>3</v>
      </c>
      <c r="I2038" t="s">
        <v>688</v>
      </c>
      <c r="J2038" t="s">
        <v>689</v>
      </c>
      <c r="K2038" t="s">
        <v>690</v>
      </c>
      <c r="L2038">
        <v>1346</v>
      </c>
      <c r="N2038">
        <v>1009</v>
      </c>
      <c r="O2038" t="s">
        <v>160</v>
      </c>
      <c r="P2038" t="s">
        <v>160</v>
      </c>
      <c r="Q2038">
        <v>1</v>
      </c>
      <c r="X2038">
        <v>137</v>
      </c>
      <c r="Y2038">
        <v>1.58</v>
      </c>
      <c r="Z2038">
        <v>0</v>
      </c>
      <c r="AA2038">
        <v>0</v>
      </c>
      <c r="AB2038">
        <v>0</v>
      </c>
      <c r="AC2038">
        <v>0</v>
      </c>
      <c r="AD2038">
        <v>1</v>
      </c>
      <c r="AE2038">
        <v>0</v>
      </c>
      <c r="AF2038" t="s">
        <v>3</v>
      </c>
      <c r="AG2038">
        <v>137</v>
      </c>
      <c r="AH2038">
        <v>2</v>
      </c>
      <c r="AI2038">
        <v>35870939</v>
      </c>
      <c r="AJ2038">
        <v>2094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</row>
    <row r="2039" spans="1:44">
      <c r="A2039">
        <f>ROW(Source!A1935)</f>
        <v>1935</v>
      </c>
      <c r="B2039">
        <v>35870958</v>
      </c>
      <c r="C2039">
        <v>35870933</v>
      </c>
      <c r="D2039">
        <v>29109781</v>
      </c>
      <c r="E2039">
        <v>1</v>
      </c>
      <c r="F2039">
        <v>1</v>
      </c>
      <c r="G2039">
        <v>1</v>
      </c>
      <c r="H2039">
        <v>3</v>
      </c>
      <c r="I2039" t="s">
        <v>691</v>
      </c>
      <c r="J2039" t="s">
        <v>692</v>
      </c>
      <c r="K2039" t="s">
        <v>693</v>
      </c>
      <c r="L2039">
        <v>1346</v>
      </c>
      <c r="N2039">
        <v>1009</v>
      </c>
      <c r="O2039" t="s">
        <v>160</v>
      </c>
      <c r="P2039" t="s">
        <v>160</v>
      </c>
      <c r="Q2039">
        <v>1</v>
      </c>
      <c r="X2039">
        <v>10</v>
      </c>
      <c r="Y2039">
        <v>11.12</v>
      </c>
      <c r="Z2039">
        <v>0</v>
      </c>
      <c r="AA2039">
        <v>0</v>
      </c>
      <c r="AB2039">
        <v>0</v>
      </c>
      <c r="AC2039">
        <v>0</v>
      </c>
      <c r="AD2039">
        <v>1</v>
      </c>
      <c r="AE2039">
        <v>0</v>
      </c>
      <c r="AF2039" t="s">
        <v>3</v>
      </c>
      <c r="AG2039">
        <v>10</v>
      </c>
      <c r="AH2039">
        <v>2</v>
      </c>
      <c r="AI2039">
        <v>35870940</v>
      </c>
      <c r="AJ2039">
        <v>2095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</row>
    <row r="2040" spans="1:44">
      <c r="A2040">
        <f>ROW(Source!A1935)</f>
        <v>1935</v>
      </c>
      <c r="B2040">
        <v>35870959</v>
      </c>
      <c r="C2040">
        <v>35870933</v>
      </c>
      <c r="D2040">
        <v>29109782</v>
      </c>
      <c r="E2040">
        <v>1</v>
      </c>
      <c r="F2040">
        <v>1</v>
      </c>
      <c r="G2040">
        <v>1</v>
      </c>
      <c r="H2040">
        <v>3</v>
      </c>
      <c r="I2040" t="s">
        <v>694</v>
      </c>
      <c r="J2040" t="s">
        <v>695</v>
      </c>
      <c r="K2040" t="s">
        <v>696</v>
      </c>
      <c r="L2040">
        <v>1346</v>
      </c>
      <c r="N2040">
        <v>1009</v>
      </c>
      <c r="O2040" t="s">
        <v>160</v>
      </c>
      <c r="P2040" t="s">
        <v>160</v>
      </c>
      <c r="Q2040">
        <v>1</v>
      </c>
      <c r="X2040">
        <v>69</v>
      </c>
      <c r="Y2040">
        <v>4.3600000000000003</v>
      </c>
      <c r="Z2040">
        <v>0</v>
      </c>
      <c r="AA2040">
        <v>0</v>
      </c>
      <c r="AB2040">
        <v>0</v>
      </c>
      <c r="AC2040">
        <v>0</v>
      </c>
      <c r="AD2040">
        <v>1</v>
      </c>
      <c r="AE2040">
        <v>0</v>
      </c>
      <c r="AF2040" t="s">
        <v>3</v>
      </c>
      <c r="AG2040">
        <v>69</v>
      </c>
      <c r="AH2040">
        <v>2</v>
      </c>
      <c r="AI2040">
        <v>35870941</v>
      </c>
      <c r="AJ2040">
        <v>2096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</row>
    <row r="2041" spans="1:44">
      <c r="A2041">
        <f>ROW(Source!A1935)</f>
        <v>1935</v>
      </c>
      <c r="B2041">
        <v>35870960</v>
      </c>
      <c r="C2041">
        <v>35870933</v>
      </c>
      <c r="D2041">
        <v>29110699</v>
      </c>
      <c r="E2041">
        <v>1</v>
      </c>
      <c r="F2041">
        <v>1</v>
      </c>
      <c r="G2041">
        <v>1</v>
      </c>
      <c r="H2041">
        <v>3</v>
      </c>
      <c r="I2041" t="s">
        <v>697</v>
      </c>
      <c r="J2041" t="s">
        <v>698</v>
      </c>
      <c r="K2041" t="s">
        <v>699</v>
      </c>
      <c r="L2041">
        <v>1301</v>
      </c>
      <c r="N2041">
        <v>1003</v>
      </c>
      <c r="O2041" t="s">
        <v>142</v>
      </c>
      <c r="P2041" t="s">
        <v>142</v>
      </c>
      <c r="Q2041">
        <v>1</v>
      </c>
      <c r="X2041">
        <v>118</v>
      </c>
      <c r="Y2041">
        <v>0.17</v>
      </c>
      <c r="Z2041">
        <v>0</v>
      </c>
      <c r="AA2041">
        <v>0</v>
      </c>
      <c r="AB2041">
        <v>0</v>
      </c>
      <c r="AC2041">
        <v>0</v>
      </c>
      <c r="AD2041">
        <v>1</v>
      </c>
      <c r="AE2041">
        <v>0</v>
      </c>
      <c r="AF2041" t="s">
        <v>3</v>
      </c>
      <c r="AG2041">
        <v>118</v>
      </c>
      <c r="AH2041">
        <v>2</v>
      </c>
      <c r="AI2041">
        <v>35870942</v>
      </c>
      <c r="AJ2041">
        <v>2097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</row>
    <row r="2042" spans="1:44">
      <c r="A2042">
        <f>ROW(Source!A1935)</f>
        <v>1935</v>
      </c>
      <c r="B2042">
        <v>35870961</v>
      </c>
      <c r="C2042">
        <v>35870933</v>
      </c>
      <c r="D2042">
        <v>29110797</v>
      </c>
      <c r="E2042">
        <v>1</v>
      </c>
      <c r="F2042">
        <v>1</v>
      </c>
      <c r="G2042">
        <v>1</v>
      </c>
      <c r="H2042">
        <v>3</v>
      </c>
      <c r="I2042" t="s">
        <v>700</v>
      </c>
      <c r="J2042" t="s">
        <v>701</v>
      </c>
      <c r="K2042" t="s">
        <v>702</v>
      </c>
      <c r="L2042">
        <v>1301</v>
      </c>
      <c r="N2042">
        <v>1003</v>
      </c>
      <c r="O2042" t="s">
        <v>142</v>
      </c>
      <c r="P2042" t="s">
        <v>142</v>
      </c>
      <c r="Q2042">
        <v>1</v>
      </c>
      <c r="X2042">
        <v>80</v>
      </c>
      <c r="Y2042">
        <v>1.74</v>
      </c>
      <c r="Z2042">
        <v>0</v>
      </c>
      <c r="AA2042">
        <v>0</v>
      </c>
      <c r="AB2042">
        <v>0</v>
      </c>
      <c r="AC2042">
        <v>0</v>
      </c>
      <c r="AD2042">
        <v>1</v>
      </c>
      <c r="AE2042">
        <v>0</v>
      </c>
      <c r="AF2042" t="s">
        <v>3</v>
      </c>
      <c r="AG2042">
        <v>80</v>
      </c>
      <c r="AH2042">
        <v>2</v>
      </c>
      <c r="AI2042">
        <v>35870943</v>
      </c>
      <c r="AJ2042">
        <v>2098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</row>
    <row r="2043" spans="1:44">
      <c r="A2043">
        <f>ROW(Source!A1935)</f>
        <v>1935</v>
      </c>
      <c r="B2043">
        <v>35870962</v>
      </c>
      <c r="C2043">
        <v>35870933</v>
      </c>
      <c r="D2043">
        <v>29110815</v>
      </c>
      <c r="E2043">
        <v>1</v>
      </c>
      <c r="F2043">
        <v>1</v>
      </c>
      <c r="G2043">
        <v>1</v>
      </c>
      <c r="H2043">
        <v>3</v>
      </c>
      <c r="I2043" t="s">
        <v>703</v>
      </c>
      <c r="J2043" t="s">
        <v>704</v>
      </c>
      <c r="K2043" t="s">
        <v>705</v>
      </c>
      <c r="L2043">
        <v>1301</v>
      </c>
      <c r="N2043">
        <v>1003</v>
      </c>
      <c r="O2043" t="s">
        <v>142</v>
      </c>
      <c r="P2043" t="s">
        <v>142</v>
      </c>
      <c r="Q2043">
        <v>1</v>
      </c>
      <c r="X2043">
        <v>117</v>
      </c>
      <c r="Y2043">
        <v>0.85</v>
      </c>
      <c r="Z2043">
        <v>0</v>
      </c>
      <c r="AA2043">
        <v>0</v>
      </c>
      <c r="AB2043">
        <v>0</v>
      </c>
      <c r="AC2043">
        <v>0</v>
      </c>
      <c r="AD2043">
        <v>1</v>
      </c>
      <c r="AE2043">
        <v>0</v>
      </c>
      <c r="AF2043" t="s">
        <v>3</v>
      </c>
      <c r="AG2043">
        <v>117</v>
      </c>
      <c r="AH2043">
        <v>2</v>
      </c>
      <c r="AI2043">
        <v>35870944</v>
      </c>
      <c r="AJ2043">
        <v>2099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</row>
    <row r="2044" spans="1:44">
      <c r="A2044">
        <f>ROW(Source!A1935)</f>
        <v>1935</v>
      </c>
      <c r="B2044">
        <v>35870963</v>
      </c>
      <c r="C2044">
        <v>35870933</v>
      </c>
      <c r="D2044">
        <v>29111455</v>
      </c>
      <c r="E2044">
        <v>1</v>
      </c>
      <c r="F2044">
        <v>1</v>
      </c>
      <c r="G2044">
        <v>1</v>
      </c>
      <c r="H2044">
        <v>3</v>
      </c>
      <c r="I2044" t="s">
        <v>706</v>
      </c>
      <c r="J2044" t="s">
        <v>707</v>
      </c>
      <c r="K2044" t="s">
        <v>708</v>
      </c>
      <c r="L2044">
        <v>1327</v>
      </c>
      <c r="N2044">
        <v>1005</v>
      </c>
      <c r="O2044" t="s">
        <v>155</v>
      </c>
      <c r="P2044" t="s">
        <v>155</v>
      </c>
      <c r="Q2044">
        <v>1</v>
      </c>
      <c r="X2044">
        <v>225</v>
      </c>
      <c r="Y2044">
        <v>15.06</v>
      </c>
      <c r="Z2044">
        <v>0</v>
      </c>
      <c r="AA2044">
        <v>0</v>
      </c>
      <c r="AB2044">
        <v>0</v>
      </c>
      <c r="AC2044">
        <v>0</v>
      </c>
      <c r="AD2044">
        <v>1</v>
      </c>
      <c r="AE2044">
        <v>0</v>
      </c>
      <c r="AF2044" t="s">
        <v>3</v>
      </c>
      <c r="AG2044">
        <v>225</v>
      </c>
      <c r="AH2044">
        <v>2</v>
      </c>
      <c r="AI2044">
        <v>35870945</v>
      </c>
      <c r="AJ2044">
        <v>2100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</row>
    <row r="2045" spans="1:44">
      <c r="A2045">
        <f>ROW(Source!A1935)</f>
        <v>1935</v>
      </c>
      <c r="B2045">
        <v>35870964</v>
      </c>
      <c r="C2045">
        <v>35870933</v>
      </c>
      <c r="D2045">
        <v>29114733</v>
      </c>
      <c r="E2045">
        <v>1</v>
      </c>
      <c r="F2045">
        <v>1</v>
      </c>
      <c r="G2045">
        <v>1</v>
      </c>
      <c r="H2045">
        <v>3</v>
      </c>
      <c r="I2045" t="s">
        <v>709</v>
      </c>
      <c r="J2045" t="s">
        <v>710</v>
      </c>
      <c r="K2045" t="s">
        <v>711</v>
      </c>
      <c r="L2045">
        <v>1354</v>
      </c>
      <c r="N2045">
        <v>1010</v>
      </c>
      <c r="O2045" t="s">
        <v>237</v>
      </c>
      <c r="P2045" t="s">
        <v>237</v>
      </c>
      <c r="Q2045">
        <v>1</v>
      </c>
      <c r="X2045">
        <v>790</v>
      </c>
      <c r="Y2045">
        <v>0.02</v>
      </c>
      <c r="Z2045">
        <v>0</v>
      </c>
      <c r="AA2045">
        <v>0</v>
      </c>
      <c r="AB2045">
        <v>0</v>
      </c>
      <c r="AC2045">
        <v>0</v>
      </c>
      <c r="AD2045">
        <v>1</v>
      </c>
      <c r="AE2045">
        <v>0</v>
      </c>
      <c r="AF2045" t="s">
        <v>3</v>
      </c>
      <c r="AG2045">
        <v>790</v>
      </c>
      <c r="AH2045">
        <v>2</v>
      </c>
      <c r="AI2045">
        <v>35870946</v>
      </c>
      <c r="AJ2045">
        <v>2101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</row>
    <row r="2046" spans="1:44">
      <c r="A2046">
        <f>ROW(Source!A1935)</f>
        <v>1935</v>
      </c>
      <c r="B2046">
        <v>35870965</v>
      </c>
      <c r="C2046">
        <v>35870933</v>
      </c>
      <c r="D2046">
        <v>29114734</v>
      </c>
      <c r="E2046">
        <v>1</v>
      </c>
      <c r="F2046">
        <v>1</v>
      </c>
      <c r="G2046">
        <v>1</v>
      </c>
      <c r="H2046">
        <v>3</v>
      </c>
      <c r="I2046" t="s">
        <v>712</v>
      </c>
      <c r="J2046" t="s">
        <v>713</v>
      </c>
      <c r="K2046" t="s">
        <v>714</v>
      </c>
      <c r="L2046">
        <v>1354</v>
      </c>
      <c r="N2046">
        <v>1010</v>
      </c>
      <c r="O2046" t="s">
        <v>237</v>
      </c>
      <c r="P2046" t="s">
        <v>237</v>
      </c>
      <c r="Q2046">
        <v>1</v>
      </c>
      <c r="X2046">
        <v>1844</v>
      </c>
      <c r="Y2046">
        <v>0.03</v>
      </c>
      <c r="Z2046">
        <v>0</v>
      </c>
      <c r="AA2046">
        <v>0</v>
      </c>
      <c r="AB2046">
        <v>0</v>
      </c>
      <c r="AC2046">
        <v>0</v>
      </c>
      <c r="AD2046">
        <v>1</v>
      </c>
      <c r="AE2046">
        <v>0</v>
      </c>
      <c r="AF2046" t="s">
        <v>3</v>
      </c>
      <c r="AG2046">
        <v>1844</v>
      </c>
      <c r="AH2046">
        <v>2</v>
      </c>
      <c r="AI2046">
        <v>35870947</v>
      </c>
      <c r="AJ2046">
        <v>2102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</row>
    <row r="2047" spans="1:44">
      <c r="A2047">
        <f>ROW(Source!A1935)</f>
        <v>1935</v>
      </c>
      <c r="B2047">
        <v>35870966</v>
      </c>
      <c r="C2047">
        <v>35870933</v>
      </c>
      <c r="D2047">
        <v>29114482</v>
      </c>
      <c r="E2047">
        <v>1</v>
      </c>
      <c r="F2047">
        <v>1</v>
      </c>
      <c r="G2047">
        <v>1</v>
      </c>
      <c r="H2047">
        <v>3</v>
      </c>
      <c r="I2047" t="s">
        <v>715</v>
      </c>
      <c r="J2047" t="s">
        <v>716</v>
      </c>
      <c r="K2047" t="s">
        <v>717</v>
      </c>
      <c r="L2047">
        <v>1354</v>
      </c>
      <c r="N2047">
        <v>1010</v>
      </c>
      <c r="O2047" t="s">
        <v>237</v>
      </c>
      <c r="P2047" t="s">
        <v>237</v>
      </c>
      <c r="Q2047">
        <v>1</v>
      </c>
      <c r="X2047">
        <v>149</v>
      </c>
      <c r="Y2047">
        <v>7.0000000000000007E-2</v>
      </c>
      <c r="Z2047">
        <v>0</v>
      </c>
      <c r="AA2047">
        <v>0</v>
      </c>
      <c r="AB2047">
        <v>0</v>
      </c>
      <c r="AC2047">
        <v>0</v>
      </c>
      <c r="AD2047">
        <v>1</v>
      </c>
      <c r="AE2047">
        <v>0</v>
      </c>
      <c r="AF2047" t="s">
        <v>3</v>
      </c>
      <c r="AG2047">
        <v>149</v>
      </c>
      <c r="AH2047">
        <v>2</v>
      </c>
      <c r="AI2047">
        <v>35870948</v>
      </c>
      <c r="AJ2047">
        <v>2103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</row>
    <row r="2048" spans="1:44">
      <c r="A2048">
        <f>ROW(Source!A1935)</f>
        <v>1935</v>
      </c>
      <c r="B2048">
        <v>35870967</v>
      </c>
      <c r="C2048">
        <v>35870933</v>
      </c>
      <c r="D2048">
        <v>29129584</v>
      </c>
      <c r="E2048">
        <v>1</v>
      </c>
      <c r="F2048">
        <v>1</v>
      </c>
      <c r="G2048">
        <v>1</v>
      </c>
      <c r="H2048">
        <v>3</v>
      </c>
      <c r="I2048" t="s">
        <v>718</v>
      </c>
      <c r="J2048" t="s">
        <v>719</v>
      </c>
      <c r="K2048" t="s">
        <v>720</v>
      </c>
      <c r="L2048">
        <v>1301</v>
      </c>
      <c r="N2048">
        <v>1003</v>
      </c>
      <c r="O2048" t="s">
        <v>142</v>
      </c>
      <c r="P2048" t="s">
        <v>142</v>
      </c>
      <c r="Q2048">
        <v>1</v>
      </c>
      <c r="X2048">
        <v>86</v>
      </c>
      <c r="Y2048">
        <v>7.22</v>
      </c>
      <c r="Z2048">
        <v>0</v>
      </c>
      <c r="AA2048">
        <v>0</v>
      </c>
      <c r="AB2048">
        <v>0</v>
      </c>
      <c r="AC2048">
        <v>0</v>
      </c>
      <c r="AD2048">
        <v>1</v>
      </c>
      <c r="AE2048">
        <v>0</v>
      </c>
      <c r="AF2048" t="s">
        <v>3</v>
      </c>
      <c r="AG2048">
        <v>86</v>
      </c>
      <c r="AH2048">
        <v>2</v>
      </c>
      <c r="AI2048">
        <v>35870949</v>
      </c>
      <c r="AJ2048">
        <v>2104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</row>
    <row r="2049" spans="1:44">
      <c r="A2049">
        <f>ROW(Source!A1935)</f>
        <v>1935</v>
      </c>
      <c r="B2049">
        <v>35870968</v>
      </c>
      <c r="C2049">
        <v>35870933</v>
      </c>
      <c r="D2049">
        <v>29129619</v>
      </c>
      <c r="E2049">
        <v>1</v>
      </c>
      <c r="F2049">
        <v>1</v>
      </c>
      <c r="G2049">
        <v>1</v>
      </c>
      <c r="H2049">
        <v>3</v>
      </c>
      <c r="I2049" t="s">
        <v>721</v>
      </c>
      <c r="J2049" t="s">
        <v>722</v>
      </c>
      <c r="K2049" t="s">
        <v>723</v>
      </c>
      <c r="L2049">
        <v>1301</v>
      </c>
      <c r="N2049">
        <v>1003</v>
      </c>
      <c r="O2049" t="s">
        <v>142</v>
      </c>
      <c r="P2049" t="s">
        <v>142</v>
      </c>
      <c r="Q2049">
        <v>1</v>
      </c>
      <c r="X2049">
        <v>234</v>
      </c>
      <c r="Y2049">
        <v>8.44</v>
      </c>
      <c r="Z2049">
        <v>0</v>
      </c>
      <c r="AA2049">
        <v>0</v>
      </c>
      <c r="AB2049">
        <v>0</v>
      </c>
      <c r="AC2049">
        <v>0</v>
      </c>
      <c r="AD2049">
        <v>1</v>
      </c>
      <c r="AE2049">
        <v>0</v>
      </c>
      <c r="AF2049" t="s">
        <v>3</v>
      </c>
      <c r="AG2049">
        <v>234</v>
      </c>
      <c r="AH2049">
        <v>2</v>
      </c>
      <c r="AI2049">
        <v>35870950</v>
      </c>
      <c r="AJ2049">
        <v>2105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</row>
    <row r="2050" spans="1:44">
      <c r="A2050">
        <f>ROW(Source!A1935)</f>
        <v>1935</v>
      </c>
      <c r="B2050">
        <v>35870969</v>
      </c>
      <c r="C2050">
        <v>35870933</v>
      </c>
      <c r="D2050">
        <v>29129715</v>
      </c>
      <c r="E2050">
        <v>1</v>
      </c>
      <c r="F2050">
        <v>1</v>
      </c>
      <c r="G2050">
        <v>1</v>
      </c>
      <c r="H2050">
        <v>3</v>
      </c>
      <c r="I2050" t="s">
        <v>813</v>
      </c>
      <c r="J2050" t="s">
        <v>814</v>
      </c>
      <c r="K2050" t="s">
        <v>815</v>
      </c>
      <c r="L2050">
        <v>1301</v>
      </c>
      <c r="N2050">
        <v>1003</v>
      </c>
      <c r="O2050" t="s">
        <v>142</v>
      </c>
      <c r="P2050" t="s">
        <v>142</v>
      </c>
      <c r="Q2050">
        <v>1</v>
      </c>
      <c r="X2050">
        <v>37</v>
      </c>
      <c r="Y2050">
        <v>6.33</v>
      </c>
      <c r="Z2050">
        <v>0</v>
      </c>
      <c r="AA2050">
        <v>0</v>
      </c>
      <c r="AB2050">
        <v>0</v>
      </c>
      <c r="AC2050">
        <v>0</v>
      </c>
      <c r="AD2050">
        <v>1</v>
      </c>
      <c r="AE2050">
        <v>0</v>
      </c>
      <c r="AF2050" t="s">
        <v>3</v>
      </c>
      <c r="AG2050">
        <v>37</v>
      </c>
      <c r="AH2050">
        <v>2</v>
      </c>
      <c r="AI2050">
        <v>35870951</v>
      </c>
      <c r="AJ2050">
        <v>2106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</row>
    <row r="2051" spans="1:44">
      <c r="A2051">
        <f>ROW(Source!A1936)</f>
        <v>1936</v>
      </c>
      <c r="B2051">
        <v>35870978</v>
      </c>
      <c r="C2051">
        <v>35870970</v>
      </c>
      <c r="D2051">
        <v>18410244</v>
      </c>
      <c r="E2051">
        <v>1</v>
      </c>
      <c r="F2051">
        <v>1</v>
      </c>
      <c r="G2051">
        <v>1</v>
      </c>
      <c r="H2051">
        <v>1</v>
      </c>
      <c r="I2051" t="s">
        <v>727</v>
      </c>
      <c r="J2051" t="s">
        <v>3</v>
      </c>
      <c r="K2051" t="s">
        <v>728</v>
      </c>
      <c r="L2051">
        <v>1369</v>
      </c>
      <c r="N2051">
        <v>1013</v>
      </c>
      <c r="O2051" t="s">
        <v>561</v>
      </c>
      <c r="P2051" t="s">
        <v>561</v>
      </c>
      <c r="Q2051">
        <v>1</v>
      </c>
      <c r="X2051">
        <v>55.94</v>
      </c>
      <c r="Y2051">
        <v>0</v>
      </c>
      <c r="Z2051">
        <v>0</v>
      </c>
      <c r="AA2051">
        <v>0</v>
      </c>
      <c r="AB2051">
        <v>9.2899999999999991</v>
      </c>
      <c r="AC2051">
        <v>0</v>
      </c>
      <c r="AD2051">
        <v>1</v>
      </c>
      <c r="AE2051">
        <v>1</v>
      </c>
      <c r="AF2051" t="s">
        <v>134</v>
      </c>
      <c r="AG2051">
        <v>64.330999999999989</v>
      </c>
      <c r="AH2051">
        <v>2</v>
      </c>
      <c r="AI2051">
        <v>35870971</v>
      </c>
      <c r="AJ2051">
        <v>2107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</row>
    <row r="2052" spans="1:44">
      <c r="A2052">
        <f>ROW(Source!A1936)</f>
        <v>1936</v>
      </c>
      <c r="B2052">
        <v>35870979</v>
      </c>
      <c r="C2052">
        <v>35870970</v>
      </c>
      <c r="D2052">
        <v>121548</v>
      </c>
      <c r="E2052">
        <v>1</v>
      </c>
      <c r="F2052">
        <v>1</v>
      </c>
      <c r="G2052">
        <v>1</v>
      </c>
      <c r="H2052">
        <v>1</v>
      </c>
      <c r="I2052" t="s">
        <v>35</v>
      </c>
      <c r="J2052" t="s">
        <v>3</v>
      </c>
      <c r="K2052" t="s">
        <v>562</v>
      </c>
      <c r="L2052">
        <v>608254</v>
      </c>
      <c r="N2052">
        <v>1013</v>
      </c>
      <c r="O2052" t="s">
        <v>563</v>
      </c>
      <c r="P2052" t="s">
        <v>563</v>
      </c>
      <c r="Q2052">
        <v>1</v>
      </c>
      <c r="X2052">
        <v>0.01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1</v>
      </c>
      <c r="AE2052">
        <v>2</v>
      </c>
      <c r="AF2052" t="s">
        <v>133</v>
      </c>
      <c r="AG2052">
        <v>1.2500000000000001E-2</v>
      </c>
      <c r="AH2052">
        <v>2</v>
      </c>
      <c r="AI2052">
        <v>35870972</v>
      </c>
      <c r="AJ2052">
        <v>2108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</row>
    <row r="2053" spans="1:44">
      <c r="A2053">
        <f>ROW(Source!A1936)</f>
        <v>1936</v>
      </c>
      <c r="B2053">
        <v>35870980</v>
      </c>
      <c r="C2053">
        <v>35870970</v>
      </c>
      <c r="D2053">
        <v>29172556</v>
      </c>
      <c r="E2053">
        <v>1</v>
      </c>
      <c r="F2053">
        <v>1</v>
      </c>
      <c r="G2053">
        <v>1</v>
      </c>
      <c r="H2053">
        <v>2</v>
      </c>
      <c r="I2053" t="s">
        <v>564</v>
      </c>
      <c r="J2053" t="s">
        <v>565</v>
      </c>
      <c r="K2053" t="s">
        <v>566</v>
      </c>
      <c r="L2053">
        <v>1368</v>
      </c>
      <c r="N2053">
        <v>1011</v>
      </c>
      <c r="O2053" t="s">
        <v>567</v>
      </c>
      <c r="P2053" t="s">
        <v>567</v>
      </c>
      <c r="Q2053">
        <v>1</v>
      </c>
      <c r="X2053">
        <v>0.01</v>
      </c>
      <c r="Y2053">
        <v>0</v>
      </c>
      <c r="Z2053">
        <v>31.26</v>
      </c>
      <c r="AA2053">
        <v>13.5</v>
      </c>
      <c r="AB2053">
        <v>0</v>
      </c>
      <c r="AC2053">
        <v>0</v>
      </c>
      <c r="AD2053">
        <v>1</v>
      </c>
      <c r="AE2053">
        <v>0</v>
      </c>
      <c r="AF2053" t="s">
        <v>133</v>
      </c>
      <c r="AG2053">
        <v>1.2500000000000001E-2</v>
      </c>
      <c r="AH2053">
        <v>2</v>
      </c>
      <c r="AI2053">
        <v>35870973</v>
      </c>
      <c r="AJ2053">
        <v>2109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</row>
    <row r="2054" spans="1:44">
      <c r="A2054">
        <f>ROW(Source!A1936)</f>
        <v>1936</v>
      </c>
      <c r="B2054">
        <v>35870981</v>
      </c>
      <c r="C2054">
        <v>35870970</v>
      </c>
      <c r="D2054">
        <v>29174913</v>
      </c>
      <c r="E2054">
        <v>1</v>
      </c>
      <c r="F2054">
        <v>1</v>
      </c>
      <c r="G2054">
        <v>1</v>
      </c>
      <c r="H2054">
        <v>2</v>
      </c>
      <c r="I2054" t="s">
        <v>578</v>
      </c>
      <c r="J2054" t="s">
        <v>579</v>
      </c>
      <c r="K2054" t="s">
        <v>580</v>
      </c>
      <c r="L2054">
        <v>1368</v>
      </c>
      <c r="N2054">
        <v>1011</v>
      </c>
      <c r="O2054" t="s">
        <v>567</v>
      </c>
      <c r="P2054" t="s">
        <v>567</v>
      </c>
      <c r="Q2054">
        <v>1</v>
      </c>
      <c r="X2054">
        <v>0.01</v>
      </c>
      <c r="Y2054">
        <v>0</v>
      </c>
      <c r="Z2054">
        <v>87.17</v>
      </c>
      <c r="AA2054">
        <v>11.6</v>
      </c>
      <c r="AB2054">
        <v>0</v>
      </c>
      <c r="AC2054">
        <v>0</v>
      </c>
      <c r="AD2054">
        <v>1</v>
      </c>
      <c r="AE2054">
        <v>0</v>
      </c>
      <c r="AF2054" t="s">
        <v>133</v>
      </c>
      <c r="AG2054">
        <v>1.2500000000000001E-2</v>
      </c>
      <c r="AH2054">
        <v>2</v>
      </c>
      <c r="AI2054">
        <v>35870974</v>
      </c>
      <c r="AJ2054">
        <v>2110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</row>
    <row r="2055" spans="1:44">
      <c r="A2055">
        <f>ROW(Source!A1936)</f>
        <v>1936</v>
      </c>
      <c r="B2055">
        <v>35870982</v>
      </c>
      <c r="C2055">
        <v>35870970</v>
      </c>
      <c r="D2055">
        <v>29109386</v>
      </c>
      <c r="E2055">
        <v>1</v>
      </c>
      <c r="F2055">
        <v>1</v>
      </c>
      <c r="G2055">
        <v>1</v>
      </c>
      <c r="H2055">
        <v>3</v>
      </c>
      <c r="I2055" t="s">
        <v>729</v>
      </c>
      <c r="J2055" t="s">
        <v>730</v>
      </c>
      <c r="K2055" t="s">
        <v>731</v>
      </c>
      <c r="L2055">
        <v>1348</v>
      </c>
      <c r="N2055">
        <v>1009</v>
      </c>
      <c r="O2055" t="s">
        <v>30</v>
      </c>
      <c r="P2055" t="s">
        <v>30</v>
      </c>
      <c r="Q2055">
        <v>1000</v>
      </c>
      <c r="X2055">
        <v>3.4099999999999998E-2</v>
      </c>
      <c r="Y2055">
        <v>11300.01</v>
      </c>
      <c r="Z2055">
        <v>0</v>
      </c>
      <c r="AA2055">
        <v>0</v>
      </c>
      <c r="AB2055">
        <v>0</v>
      </c>
      <c r="AC2055">
        <v>0</v>
      </c>
      <c r="AD2055">
        <v>1</v>
      </c>
      <c r="AE2055">
        <v>0</v>
      </c>
      <c r="AF2055" t="s">
        <v>3</v>
      </c>
      <c r="AG2055">
        <v>3.4099999999999998E-2</v>
      </c>
      <c r="AH2055">
        <v>2</v>
      </c>
      <c r="AI2055">
        <v>35870975</v>
      </c>
      <c r="AJ2055">
        <v>2111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</row>
    <row r="2056" spans="1:44">
      <c r="A2056">
        <f>ROW(Source!A1936)</f>
        <v>1936</v>
      </c>
      <c r="B2056">
        <v>35870983</v>
      </c>
      <c r="C2056">
        <v>35870970</v>
      </c>
      <c r="D2056">
        <v>29107800</v>
      </c>
      <c r="E2056">
        <v>1</v>
      </c>
      <c r="F2056">
        <v>1</v>
      </c>
      <c r="G2056">
        <v>1</v>
      </c>
      <c r="H2056">
        <v>3</v>
      </c>
      <c r="I2056" t="s">
        <v>592</v>
      </c>
      <c r="J2056" t="s">
        <v>593</v>
      </c>
      <c r="K2056" t="s">
        <v>594</v>
      </c>
      <c r="L2056">
        <v>1346</v>
      </c>
      <c r="N2056">
        <v>1009</v>
      </c>
      <c r="O2056" t="s">
        <v>160</v>
      </c>
      <c r="P2056" t="s">
        <v>160</v>
      </c>
      <c r="Q2056">
        <v>1</v>
      </c>
      <c r="X2056">
        <v>0.01</v>
      </c>
      <c r="Y2056">
        <v>1.81</v>
      </c>
      <c r="Z2056">
        <v>0</v>
      </c>
      <c r="AA2056">
        <v>0</v>
      </c>
      <c r="AB2056">
        <v>0</v>
      </c>
      <c r="AC2056">
        <v>0</v>
      </c>
      <c r="AD2056">
        <v>1</v>
      </c>
      <c r="AE2056">
        <v>0</v>
      </c>
      <c r="AF2056" t="s">
        <v>3</v>
      </c>
      <c r="AG2056">
        <v>0.01</v>
      </c>
      <c r="AH2056">
        <v>2</v>
      </c>
      <c r="AI2056">
        <v>35870976</v>
      </c>
      <c r="AJ2056">
        <v>2112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</row>
    <row r="2057" spans="1:44">
      <c r="A2057">
        <f>ROW(Source!A1936)</f>
        <v>1936</v>
      </c>
      <c r="B2057">
        <v>35870984</v>
      </c>
      <c r="C2057">
        <v>35870970</v>
      </c>
      <c r="D2057">
        <v>29109603</v>
      </c>
      <c r="E2057">
        <v>1</v>
      </c>
      <c r="F2057">
        <v>1</v>
      </c>
      <c r="G2057">
        <v>1</v>
      </c>
      <c r="H2057">
        <v>3</v>
      </c>
      <c r="I2057" t="s">
        <v>732</v>
      </c>
      <c r="J2057" t="s">
        <v>733</v>
      </c>
      <c r="K2057" t="s">
        <v>734</v>
      </c>
      <c r="L2057">
        <v>1327</v>
      </c>
      <c r="N2057">
        <v>1005</v>
      </c>
      <c r="O2057" t="s">
        <v>155</v>
      </c>
      <c r="P2057" t="s">
        <v>155</v>
      </c>
      <c r="Q2057">
        <v>1</v>
      </c>
      <c r="X2057">
        <v>112</v>
      </c>
      <c r="Y2057">
        <v>55.16</v>
      </c>
      <c r="Z2057">
        <v>0</v>
      </c>
      <c r="AA2057">
        <v>0</v>
      </c>
      <c r="AB2057">
        <v>0</v>
      </c>
      <c r="AC2057">
        <v>0</v>
      </c>
      <c r="AD2057">
        <v>1</v>
      </c>
      <c r="AE2057">
        <v>0</v>
      </c>
      <c r="AF2057" t="s">
        <v>3</v>
      </c>
      <c r="AG2057">
        <v>112</v>
      </c>
      <c r="AH2057">
        <v>2</v>
      </c>
      <c r="AI2057">
        <v>35870977</v>
      </c>
      <c r="AJ2057">
        <v>2113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</row>
    <row r="2058" spans="1:44">
      <c r="A2058">
        <f>ROW(Source!A1937)</f>
        <v>1937</v>
      </c>
      <c r="B2058">
        <v>35870998</v>
      </c>
      <c r="C2058">
        <v>35870985</v>
      </c>
      <c r="D2058">
        <v>29364679</v>
      </c>
      <c r="E2058">
        <v>1</v>
      </c>
      <c r="F2058">
        <v>1</v>
      </c>
      <c r="G2058">
        <v>1</v>
      </c>
      <c r="H2058">
        <v>1</v>
      </c>
      <c r="I2058" t="s">
        <v>735</v>
      </c>
      <c r="J2058" t="s">
        <v>3</v>
      </c>
      <c r="K2058" t="s">
        <v>736</v>
      </c>
      <c r="L2058">
        <v>1369</v>
      </c>
      <c r="N2058">
        <v>1013</v>
      </c>
      <c r="O2058" t="s">
        <v>561</v>
      </c>
      <c r="P2058" t="s">
        <v>561</v>
      </c>
      <c r="Q2058">
        <v>1</v>
      </c>
      <c r="X2058">
        <v>30.48</v>
      </c>
      <c r="Y2058">
        <v>0</v>
      </c>
      <c r="Z2058">
        <v>0</v>
      </c>
      <c r="AA2058">
        <v>0</v>
      </c>
      <c r="AB2058">
        <v>9.92</v>
      </c>
      <c r="AC2058">
        <v>0</v>
      </c>
      <c r="AD2058">
        <v>1</v>
      </c>
      <c r="AE2058">
        <v>1</v>
      </c>
      <c r="AF2058" t="s">
        <v>3</v>
      </c>
      <c r="AG2058">
        <v>30.48</v>
      </c>
      <c r="AH2058">
        <v>2</v>
      </c>
      <c r="AI2058">
        <v>35870987</v>
      </c>
      <c r="AJ2058">
        <v>2114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</row>
    <row r="2059" spans="1:44">
      <c r="A2059">
        <f>ROW(Source!A1937)</f>
        <v>1937</v>
      </c>
      <c r="B2059">
        <v>35870999</v>
      </c>
      <c r="C2059">
        <v>35870985</v>
      </c>
      <c r="D2059">
        <v>121548</v>
      </c>
      <c r="E2059">
        <v>1</v>
      </c>
      <c r="F2059">
        <v>1</v>
      </c>
      <c r="G2059">
        <v>1</v>
      </c>
      <c r="H2059">
        <v>1</v>
      </c>
      <c r="I2059" t="s">
        <v>35</v>
      </c>
      <c r="J2059" t="s">
        <v>3</v>
      </c>
      <c r="K2059" t="s">
        <v>562</v>
      </c>
      <c r="L2059">
        <v>608254</v>
      </c>
      <c r="N2059">
        <v>1013</v>
      </c>
      <c r="O2059" t="s">
        <v>563</v>
      </c>
      <c r="P2059" t="s">
        <v>563</v>
      </c>
      <c r="Q2059">
        <v>1</v>
      </c>
      <c r="X2059">
        <v>0.03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1</v>
      </c>
      <c r="AE2059">
        <v>2</v>
      </c>
      <c r="AF2059" t="s">
        <v>3</v>
      </c>
      <c r="AG2059">
        <v>0.03</v>
      </c>
      <c r="AH2059">
        <v>2</v>
      </c>
      <c r="AI2059">
        <v>35870988</v>
      </c>
      <c r="AJ2059">
        <v>2115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</row>
    <row r="2060" spans="1:44">
      <c r="A2060">
        <f>ROW(Source!A1937)</f>
        <v>1937</v>
      </c>
      <c r="B2060">
        <v>35871000</v>
      </c>
      <c r="C2060">
        <v>35870985</v>
      </c>
      <c r="D2060">
        <v>29172362</v>
      </c>
      <c r="E2060">
        <v>1</v>
      </c>
      <c r="F2060">
        <v>1</v>
      </c>
      <c r="G2060">
        <v>1</v>
      </c>
      <c r="H2060">
        <v>2</v>
      </c>
      <c r="I2060" t="s">
        <v>737</v>
      </c>
      <c r="J2060" t="s">
        <v>738</v>
      </c>
      <c r="K2060" t="s">
        <v>739</v>
      </c>
      <c r="L2060">
        <v>1368</v>
      </c>
      <c r="N2060">
        <v>1011</v>
      </c>
      <c r="O2060" t="s">
        <v>567</v>
      </c>
      <c r="P2060" t="s">
        <v>567</v>
      </c>
      <c r="Q2060">
        <v>1</v>
      </c>
      <c r="X2060">
        <v>0.03</v>
      </c>
      <c r="Y2060">
        <v>0</v>
      </c>
      <c r="Z2060">
        <v>134.65</v>
      </c>
      <c r="AA2060">
        <v>13.5</v>
      </c>
      <c r="AB2060">
        <v>0</v>
      </c>
      <c r="AC2060">
        <v>0</v>
      </c>
      <c r="AD2060">
        <v>1</v>
      </c>
      <c r="AE2060">
        <v>0</v>
      </c>
      <c r="AF2060" t="s">
        <v>3</v>
      </c>
      <c r="AG2060">
        <v>0.03</v>
      </c>
      <c r="AH2060">
        <v>2</v>
      </c>
      <c r="AI2060">
        <v>35870989</v>
      </c>
      <c r="AJ2060">
        <v>2116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</row>
    <row r="2061" spans="1:44">
      <c r="A2061">
        <f>ROW(Source!A1937)</f>
        <v>1937</v>
      </c>
      <c r="B2061">
        <v>35871001</v>
      </c>
      <c r="C2061">
        <v>35870985</v>
      </c>
      <c r="D2061">
        <v>29174913</v>
      </c>
      <c r="E2061">
        <v>1</v>
      </c>
      <c r="F2061">
        <v>1</v>
      </c>
      <c r="G2061">
        <v>1</v>
      </c>
      <c r="H2061">
        <v>2</v>
      </c>
      <c r="I2061" t="s">
        <v>578</v>
      </c>
      <c r="J2061" t="s">
        <v>579</v>
      </c>
      <c r="K2061" t="s">
        <v>580</v>
      </c>
      <c r="L2061">
        <v>1368</v>
      </c>
      <c r="N2061">
        <v>1011</v>
      </c>
      <c r="O2061" t="s">
        <v>567</v>
      </c>
      <c r="P2061" t="s">
        <v>567</v>
      </c>
      <c r="Q2061">
        <v>1</v>
      </c>
      <c r="X2061">
        <v>0.02</v>
      </c>
      <c r="Y2061">
        <v>0</v>
      </c>
      <c r="Z2061">
        <v>87.17</v>
      </c>
      <c r="AA2061">
        <v>11.6</v>
      </c>
      <c r="AB2061">
        <v>0</v>
      </c>
      <c r="AC2061">
        <v>0</v>
      </c>
      <c r="AD2061">
        <v>1</v>
      </c>
      <c r="AE2061">
        <v>0</v>
      </c>
      <c r="AF2061" t="s">
        <v>3</v>
      </c>
      <c r="AG2061">
        <v>0.02</v>
      </c>
      <c r="AH2061">
        <v>2</v>
      </c>
      <c r="AI2061">
        <v>35870990</v>
      </c>
      <c r="AJ2061">
        <v>2117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</row>
    <row r="2062" spans="1:44">
      <c r="A2062">
        <f>ROW(Source!A1937)</f>
        <v>1937</v>
      </c>
      <c r="B2062">
        <v>35871002</v>
      </c>
      <c r="C2062">
        <v>35870985</v>
      </c>
      <c r="D2062">
        <v>29114246</v>
      </c>
      <c r="E2062">
        <v>1</v>
      </c>
      <c r="F2062">
        <v>1</v>
      </c>
      <c r="G2062">
        <v>1</v>
      </c>
      <c r="H2062">
        <v>3</v>
      </c>
      <c r="I2062" t="s">
        <v>740</v>
      </c>
      <c r="J2062" t="s">
        <v>741</v>
      </c>
      <c r="K2062" t="s">
        <v>742</v>
      </c>
      <c r="L2062">
        <v>1346</v>
      </c>
      <c r="N2062">
        <v>1009</v>
      </c>
      <c r="O2062" t="s">
        <v>160</v>
      </c>
      <c r="P2062" t="s">
        <v>160</v>
      </c>
      <c r="Q2062">
        <v>1</v>
      </c>
      <c r="X2062">
        <v>1.5</v>
      </c>
      <c r="Y2062">
        <v>9.0399999999999991</v>
      </c>
      <c r="Z2062">
        <v>0</v>
      </c>
      <c r="AA2062">
        <v>0</v>
      </c>
      <c r="AB2062">
        <v>0</v>
      </c>
      <c r="AC2062">
        <v>0</v>
      </c>
      <c r="AD2062">
        <v>1</v>
      </c>
      <c r="AE2062">
        <v>0</v>
      </c>
      <c r="AF2062" t="s">
        <v>3</v>
      </c>
      <c r="AG2062">
        <v>1.5</v>
      </c>
      <c r="AH2062">
        <v>2</v>
      </c>
      <c r="AI2062">
        <v>35870991</v>
      </c>
      <c r="AJ2062">
        <v>2118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</row>
    <row r="2063" spans="1:44">
      <c r="A2063">
        <f>ROW(Source!A1937)</f>
        <v>1937</v>
      </c>
      <c r="B2063">
        <v>35871003</v>
      </c>
      <c r="C2063">
        <v>35870985</v>
      </c>
      <c r="D2063">
        <v>29110838</v>
      </c>
      <c r="E2063">
        <v>1</v>
      </c>
      <c r="F2063">
        <v>1</v>
      </c>
      <c r="G2063">
        <v>1</v>
      </c>
      <c r="H2063">
        <v>3</v>
      </c>
      <c r="I2063" t="s">
        <v>743</v>
      </c>
      <c r="J2063" t="s">
        <v>744</v>
      </c>
      <c r="K2063" t="s">
        <v>745</v>
      </c>
      <c r="L2063">
        <v>1346</v>
      </c>
      <c r="N2063">
        <v>1009</v>
      </c>
      <c r="O2063" t="s">
        <v>160</v>
      </c>
      <c r="P2063" t="s">
        <v>160</v>
      </c>
      <c r="Q2063">
        <v>1</v>
      </c>
      <c r="X2063">
        <v>0.42</v>
      </c>
      <c r="Y2063">
        <v>30.5</v>
      </c>
      <c r="Z2063">
        <v>0</v>
      </c>
      <c r="AA2063">
        <v>0</v>
      </c>
      <c r="AB2063">
        <v>0</v>
      </c>
      <c r="AC2063">
        <v>0</v>
      </c>
      <c r="AD2063">
        <v>1</v>
      </c>
      <c r="AE2063">
        <v>0</v>
      </c>
      <c r="AF2063" t="s">
        <v>3</v>
      </c>
      <c r="AG2063">
        <v>0.42</v>
      </c>
      <c r="AH2063">
        <v>2</v>
      </c>
      <c r="AI2063">
        <v>35870992</v>
      </c>
      <c r="AJ2063">
        <v>2119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</row>
    <row r="2064" spans="1:44">
      <c r="A2064">
        <f>ROW(Source!A1937)</f>
        <v>1937</v>
      </c>
      <c r="B2064">
        <v>35871004</v>
      </c>
      <c r="C2064">
        <v>35870985</v>
      </c>
      <c r="D2064">
        <v>29149204</v>
      </c>
      <c r="E2064">
        <v>1</v>
      </c>
      <c r="F2064">
        <v>1</v>
      </c>
      <c r="G2064">
        <v>1</v>
      </c>
      <c r="H2064">
        <v>3</v>
      </c>
      <c r="I2064" t="s">
        <v>746</v>
      </c>
      <c r="J2064" t="s">
        <v>747</v>
      </c>
      <c r="K2064" t="s">
        <v>748</v>
      </c>
      <c r="L2064">
        <v>1348</v>
      </c>
      <c r="N2064">
        <v>1009</v>
      </c>
      <c r="O2064" t="s">
        <v>30</v>
      </c>
      <c r="P2064" t="s">
        <v>30</v>
      </c>
      <c r="Q2064">
        <v>1000</v>
      </c>
      <c r="X2064">
        <v>3.15E-3</v>
      </c>
      <c r="Y2064">
        <v>729.98</v>
      </c>
      <c r="Z2064">
        <v>0</v>
      </c>
      <c r="AA2064">
        <v>0</v>
      </c>
      <c r="AB2064">
        <v>0</v>
      </c>
      <c r="AC2064">
        <v>0</v>
      </c>
      <c r="AD2064">
        <v>1</v>
      </c>
      <c r="AE2064">
        <v>0</v>
      </c>
      <c r="AF2064" t="s">
        <v>3</v>
      </c>
      <c r="AG2064">
        <v>3.15E-3</v>
      </c>
      <c r="AH2064">
        <v>2</v>
      </c>
      <c r="AI2064">
        <v>35870993</v>
      </c>
      <c r="AJ2064">
        <v>2120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</row>
    <row r="2065" spans="1:44">
      <c r="A2065">
        <f>ROW(Source!A1937)</f>
        <v>1937</v>
      </c>
      <c r="B2065">
        <v>35871005</v>
      </c>
      <c r="C2065">
        <v>35870985</v>
      </c>
      <c r="D2065">
        <v>29170678</v>
      </c>
      <c r="E2065">
        <v>1</v>
      </c>
      <c r="F2065">
        <v>1</v>
      </c>
      <c r="G2065">
        <v>1</v>
      </c>
      <c r="H2065">
        <v>3</v>
      </c>
      <c r="I2065" t="s">
        <v>749</v>
      </c>
      <c r="J2065" t="s">
        <v>750</v>
      </c>
      <c r="K2065" t="s">
        <v>751</v>
      </c>
      <c r="L2065">
        <v>1354</v>
      </c>
      <c r="N2065">
        <v>1010</v>
      </c>
      <c r="O2065" t="s">
        <v>237</v>
      </c>
      <c r="P2065" t="s">
        <v>237</v>
      </c>
      <c r="Q2065">
        <v>1</v>
      </c>
      <c r="X2065">
        <v>102</v>
      </c>
      <c r="Y2065">
        <v>0.28000000000000003</v>
      </c>
      <c r="Z2065">
        <v>0</v>
      </c>
      <c r="AA2065">
        <v>0</v>
      </c>
      <c r="AB2065">
        <v>0</v>
      </c>
      <c r="AC2065">
        <v>0</v>
      </c>
      <c r="AD2065">
        <v>1</v>
      </c>
      <c r="AE2065">
        <v>0</v>
      </c>
      <c r="AF2065" t="s">
        <v>3</v>
      </c>
      <c r="AG2065">
        <v>102</v>
      </c>
      <c r="AH2065">
        <v>2</v>
      </c>
      <c r="AI2065">
        <v>35870996</v>
      </c>
      <c r="AJ2065">
        <v>2124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</row>
    <row r="2066" spans="1:44">
      <c r="A2066">
        <f>ROW(Source!A1937)</f>
        <v>1937</v>
      </c>
      <c r="B2066">
        <v>35871006</v>
      </c>
      <c r="C2066">
        <v>35870985</v>
      </c>
      <c r="D2066">
        <v>29171808</v>
      </c>
      <c r="E2066">
        <v>1</v>
      </c>
      <c r="F2066">
        <v>1</v>
      </c>
      <c r="G2066">
        <v>1</v>
      </c>
      <c r="H2066">
        <v>3</v>
      </c>
      <c r="I2066" t="s">
        <v>752</v>
      </c>
      <c r="J2066" t="s">
        <v>753</v>
      </c>
      <c r="K2066" t="s">
        <v>754</v>
      </c>
      <c r="L2066">
        <v>1374</v>
      </c>
      <c r="N2066">
        <v>1013</v>
      </c>
      <c r="O2066" t="s">
        <v>755</v>
      </c>
      <c r="P2066" t="s">
        <v>755</v>
      </c>
      <c r="Q2066">
        <v>1</v>
      </c>
      <c r="X2066">
        <v>6.05</v>
      </c>
      <c r="Y2066">
        <v>1</v>
      </c>
      <c r="Z2066">
        <v>0</v>
      </c>
      <c r="AA2066">
        <v>0</v>
      </c>
      <c r="AB2066">
        <v>0</v>
      </c>
      <c r="AC2066">
        <v>0</v>
      </c>
      <c r="AD2066">
        <v>1</v>
      </c>
      <c r="AE2066">
        <v>0</v>
      </c>
      <c r="AF2066" t="s">
        <v>3</v>
      </c>
      <c r="AG2066">
        <v>6.05</v>
      </c>
      <c r="AH2066">
        <v>2</v>
      </c>
      <c r="AI2066">
        <v>35870997</v>
      </c>
      <c r="AJ2066">
        <v>2125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</row>
    <row r="2067" spans="1:44">
      <c r="A2067">
        <f>ROW(Source!A1941)</f>
        <v>1941</v>
      </c>
      <c r="B2067">
        <v>35871020</v>
      </c>
      <c r="C2067">
        <v>35871010</v>
      </c>
      <c r="D2067">
        <v>29364679</v>
      </c>
      <c r="E2067">
        <v>1</v>
      </c>
      <c r="F2067">
        <v>1</v>
      </c>
      <c r="G2067">
        <v>1</v>
      </c>
      <c r="H2067">
        <v>1</v>
      </c>
      <c r="I2067" t="s">
        <v>735</v>
      </c>
      <c r="J2067" t="s">
        <v>3</v>
      </c>
      <c r="K2067" t="s">
        <v>736</v>
      </c>
      <c r="L2067">
        <v>1369</v>
      </c>
      <c r="N2067">
        <v>1013</v>
      </c>
      <c r="O2067" t="s">
        <v>561</v>
      </c>
      <c r="P2067" t="s">
        <v>561</v>
      </c>
      <c r="Q2067">
        <v>1</v>
      </c>
      <c r="X2067">
        <v>26.24</v>
      </c>
      <c r="Y2067">
        <v>0</v>
      </c>
      <c r="Z2067">
        <v>0</v>
      </c>
      <c r="AA2067">
        <v>0</v>
      </c>
      <c r="AB2067">
        <v>9.92</v>
      </c>
      <c r="AC2067">
        <v>0</v>
      </c>
      <c r="AD2067">
        <v>1</v>
      </c>
      <c r="AE2067">
        <v>1</v>
      </c>
      <c r="AF2067" t="s">
        <v>134</v>
      </c>
      <c r="AG2067">
        <v>30.175999999999995</v>
      </c>
      <c r="AH2067">
        <v>2</v>
      </c>
      <c r="AI2067">
        <v>35871012</v>
      </c>
      <c r="AJ2067">
        <v>2126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</row>
    <row r="2068" spans="1:44">
      <c r="A2068">
        <f>ROW(Source!A1941)</f>
        <v>1941</v>
      </c>
      <c r="B2068">
        <v>35871021</v>
      </c>
      <c r="C2068">
        <v>35871010</v>
      </c>
      <c r="D2068">
        <v>121548</v>
      </c>
      <c r="E2068">
        <v>1</v>
      </c>
      <c r="F2068">
        <v>1</v>
      </c>
      <c r="G2068">
        <v>1</v>
      </c>
      <c r="H2068">
        <v>1</v>
      </c>
      <c r="I2068" t="s">
        <v>35</v>
      </c>
      <c r="J2068" t="s">
        <v>3</v>
      </c>
      <c r="K2068" t="s">
        <v>562</v>
      </c>
      <c r="L2068">
        <v>608254</v>
      </c>
      <c r="N2068">
        <v>1013</v>
      </c>
      <c r="O2068" t="s">
        <v>563</v>
      </c>
      <c r="P2068" t="s">
        <v>563</v>
      </c>
      <c r="Q2068">
        <v>1</v>
      </c>
      <c r="X2068">
        <v>0.03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1</v>
      </c>
      <c r="AE2068">
        <v>2</v>
      </c>
      <c r="AF2068" t="s">
        <v>3</v>
      </c>
      <c r="AG2068">
        <v>0.03</v>
      </c>
      <c r="AH2068">
        <v>2</v>
      </c>
      <c r="AI2068">
        <v>35871013</v>
      </c>
      <c r="AJ2068">
        <v>2127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</row>
    <row r="2069" spans="1:44">
      <c r="A2069">
        <f>ROW(Source!A1941)</f>
        <v>1941</v>
      </c>
      <c r="B2069">
        <v>35871022</v>
      </c>
      <c r="C2069">
        <v>35871010</v>
      </c>
      <c r="D2069">
        <v>29172362</v>
      </c>
      <c r="E2069">
        <v>1</v>
      </c>
      <c r="F2069">
        <v>1</v>
      </c>
      <c r="G2069">
        <v>1</v>
      </c>
      <c r="H2069">
        <v>2</v>
      </c>
      <c r="I2069" t="s">
        <v>737</v>
      </c>
      <c r="J2069" t="s">
        <v>738</v>
      </c>
      <c r="K2069" t="s">
        <v>739</v>
      </c>
      <c r="L2069">
        <v>1368</v>
      </c>
      <c r="N2069">
        <v>1011</v>
      </c>
      <c r="O2069" t="s">
        <v>567</v>
      </c>
      <c r="P2069" t="s">
        <v>567</v>
      </c>
      <c r="Q2069">
        <v>1</v>
      </c>
      <c r="X2069">
        <v>0.03</v>
      </c>
      <c r="Y2069">
        <v>0</v>
      </c>
      <c r="Z2069">
        <v>134.65</v>
      </c>
      <c r="AA2069">
        <v>13.5</v>
      </c>
      <c r="AB2069">
        <v>0</v>
      </c>
      <c r="AC2069">
        <v>0</v>
      </c>
      <c r="AD2069">
        <v>1</v>
      </c>
      <c r="AE2069">
        <v>0</v>
      </c>
      <c r="AF2069" t="s">
        <v>3</v>
      </c>
      <c r="AG2069">
        <v>0.03</v>
      </c>
      <c r="AH2069">
        <v>2</v>
      </c>
      <c r="AI2069">
        <v>35871014</v>
      </c>
      <c r="AJ2069">
        <v>2128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</row>
    <row r="2070" spans="1:44">
      <c r="A2070">
        <f>ROW(Source!A1941)</f>
        <v>1941</v>
      </c>
      <c r="B2070">
        <v>35871023</v>
      </c>
      <c r="C2070">
        <v>35871010</v>
      </c>
      <c r="D2070">
        <v>29174913</v>
      </c>
      <c r="E2070">
        <v>1</v>
      </c>
      <c r="F2070">
        <v>1</v>
      </c>
      <c r="G2070">
        <v>1</v>
      </c>
      <c r="H2070">
        <v>2</v>
      </c>
      <c r="I2070" t="s">
        <v>578</v>
      </c>
      <c r="J2070" t="s">
        <v>579</v>
      </c>
      <c r="K2070" t="s">
        <v>580</v>
      </c>
      <c r="L2070">
        <v>1368</v>
      </c>
      <c r="N2070">
        <v>1011</v>
      </c>
      <c r="O2070" t="s">
        <v>567</v>
      </c>
      <c r="P2070" t="s">
        <v>567</v>
      </c>
      <c r="Q2070">
        <v>1</v>
      </c>
      <c r="X2070">
        <v>0.02</v>
      </c>
      <c r="Y2070">
        <v>0</v>
      </c>
      <c r="Z2070">
        <v>87.17</v>
      </c>
      <c r="AA2070">
        <v>11.6</v>
      </c>
      <c r="AB2070">
        <v>0</v>
      </c>
      <c r="AC2070">
        <v>0</v>
      </c>
      <c r="AD2070">
        <v>1</v>
      </c>
      <c r="AE2070">
        <v>0</v>
      </c>
      <c r="AF2070" t="s">
        <v>3</v>
      </c>
      <c r="AG2070">
        <v>0.02</v>
      </c>
      <c r="AH2070">
        <v>2</v>
      </c>
      <c r="AI2070">
        <v>35871015</v>
      </c>
      <c r="AJ2070">
        <v>2129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</row>
    <row r="2071" spans="1:44">
      <c r="A2071">
        <f>ROW(Source!A1941)</f>
        <v>1941</v>
      </c>
      <c r="B2071">
        <v>35871024</v>
      </c>
      <c r="C2071">
        <v>35871010</v>
      </c>
      <c r="D2071">
        <v>29149204</v>
      </c>
      <c r="E2071">
        <v>1</v>
      </c>
      <c r="F2071">
        <v>1</v>
      </c>
      <c r="G2071">
        <v>1</v>
      </c>
      <c r="H2071">
        <v>3</v>
      </c>
      <c r="I2071" t="s">
        <v>746</v>
      </c>
      <c r="J2071" t="s">
        <v>747</v>
      </c>
      <c r="K2071" t="s">
        <v>748</v>
      </c>
      <c r="L2071">
        <v>1348</v>
      </c>
      <c r="N2071">
        <v>1009</v>
      </c>
      <c r="O2071" t="s">
        <v>30</v>
      </c>
      <c r="P2071" t="s">
        <v>30</v>
      </c>
      <c r="Q2071">
        <v>1000</v>
      </c>
      <c r="X2071">
        <v>3.15E-3</v>
      </c>
      <c r="Y2071">
        <v>729.98</v>
      </c>
      <c r="Z2071">
        <v>0</v>
      </c>
      <c r="AA2071">
        <v>0</v>
      </c>
      <c r="AB2071">
        <v>0</v>
      </c>
      <c r="AC2071">
        <v>0</v>
      </c>
      <c r="AD2071">
        <v>1</v>
      </c>
      <c r="AE2071">
        <v>0</v>
      </c>
      <c r="AF2071" t="s">
        <v>3</v>
      </c>
      <c r="AG2071">
        <v>3.15E-3</v>
      </c>
      <c r="AH2071">
        <v>2</v>
      </c>
      <c r="AI2071">
        <v>35871016</v>
      </c>
      <c r="AJ2071">
        <v>2130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</row>
    <row r="2072" spans="1:44">
      <c r="A2072">
        <f>ROW(Source!A1941)</f>
        <v>1941</v>
      </c>
      <c r="B2072">
        <v>35871025</v>
      </c>
      <c r="C2072">
        <v>35871010</v>
      </c>
      <c r="D2072">
        <v>29170678</v>
      </c>
      <c r="E2072">
        <v>1</v>
      </c>
      <c r="F2072">
        <v>1</v>
      </c>
      <c r="G2072">
        <v>1</v>
      </c>
      <c r="H2072">
        <v>3</v>
      </c>
      <c r="I2072" t="s">
        <v>749</v>
      </c>
      <c r="J2072" t="s">
        <v>750</v>
      </c>
      <c r="K2072" t="s">
        <v>751</v>
      </c>
      <c r="L2072">
        <v>1354</v>
      </c>
      <c r="N2072">
        <v>1010</v>
      </c>
      <c r="O2072" t="s">
        <v>237</v>
      </c>
      <c r="P2072" t="s">
        <v>237</v>
      </c>
      <c r="Q2072">
        <v>1</v>
      </c>
      <c r="X2072">
        <v>102</v>
      </c>
      <c r="Y2072">
        <v>0.28000000000000003</v>
      </c>
      <c r="Z2072">
        <v>0</v>
      </c>
      <c r="AA2072">
        <v>0</v>
      </c>
      <c r="AB2072">
        <v>0</v>
      </c>
      <c r="AC2072">
        <v>0</v>
      </c>
      <c r="AD2072">
        <v>1</v>
      </c>
      <c r="AE2072">
        <v>0</v>
      </c>
      <c r="AF2072" t="s">
        <v>3</v>
      </c>
      <c r="AG2072">
        <v>102</v>
      </c>
      <c r="AH2072">
        <v>2</v>
      </c>
      <c r="AI2072">
        <v>35871017</v>
      </c>
      <c r="AJ2072">
        <v>2132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</row>
    <row r="2073" spans="1:44">
      <c r="A2073">
        <f>ROW(Source!A1941)</f>
        <v>1941</v>
      </c>
      <c r="B2073">
        <v>35871026</v>
      </c>
      <c r="C2073">
        <v>35871010</v>
      </c>
      <c r="D2073">
        <v>29171808</v>
      </c>
      <c r="E2073">
        <v>1</v>
      </c>
      <c r="F2073">
        <v>1</v>
      </c>
      <c r="G2073">
        <v>1</v>
      </c>
      <c r="H2073">
        <v>3</v>
      </c>
      <c r="I2073" t="s">
        <v>752</v>
      </c>
      <c r="J2073" t="s">
        <v>753</v>
      </c>
      <c r="K2073" t="s">
        <v>754</v>
      </c>
      <c r="L2073">
        <v>1374</v>
      </c>
      <c r="N2073">
        <v>1013</v>
      </c>
      <c r="O2073" t="s">
        <v>755</v>
      </c>
      <c r="P2073" t="s">
        <v>755</v>
      </c>
      <c r="Q2073">
        <v>1</v>
      </c>
      <c r="X2073">
        <v>5.21</v>
      </c>
      <c r="Y2073">
        <v>1</v>
      </c>
      <c r="Z2073">
        <v>0</v>
      </c>
      <c r="AA2073">
        <v>0</v>
      </c>
      <c r="AB2073">
        <v>0</v>
      </c>
      <c r="AC2073">
        <v>0</v>
      </c>
      <c r="AD2073">
        <v>1</v>
      </c>
      <c r="AE2073">
        <v>0</v>
      </c>
      <c r="AF2073" t="s">
        <v>3</v>
      </c>
      <c r="AG2073">
        <v>5.21</v>
      </c>
      <c r="AH2073">
        <v>2</v>
      </c>
      <c r="AI2073">
        <v>35871019</v>
      </c>
      <c r="AJ2073">
        <v>2134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</row>
    <row r="2074" spans="1:44">
      <c r="A2074">
        <f>ROW(Source!A1944)</f>
        <v>1944</v>
      </c>
      <c r="B2074">
        <v>35871035</v>
      </c>
      <c r="C2074">
        <v>35871029</v>
      </c>
      <c r="D2074">
        <v>18442760</v>
      </c>
      <c r="E2074">
        <v>1</v>
      </c>
      <c r="F2074">
        <v>1</v>
      </c>
      <c r="G2074">
        <v>1</v>
      </c>
      <c r="H2074">
        <v>1</v>
      </c>
      <c r="I2074" t="s">
        <v>816</v>
      </c>
      <c r="J2074" t="s">
        <v>3</v>
      </c>
      <c r="K2074" t="s">
        <v>817</v>
      </c>
      <c r="L2074">
        <v>1369</v>
      </c>
      <c r="N2074">
        <v>1013</v>
      </c>
      <c r="O2074" t="s">
        <v>561</v>
      </c>
      <c r="P2074" t="s">
        <v>561</v>
      </c>
      <c r="Q2074">
        <v>1</v>
      </c>
      <c r="X2074">
        <v>26.04</v>
      </c>
      <c r="Y2074">
        <v>0</v>
      </c>
      <c r="Z2074">
        <v>0</v>
      </c>
      <c r="AA2074">
        <v>0</v>
      </c>
      <c r="AB2074">
        <v>354.22</v>
      </c>
      <c r="AC2074">
        <v>0</v>
      </c>
      <c r="AD2074">
        <v>1</v>
      </c>
      <c r="AE2074">
        <v>1</v>
      </c>
      <c r="AF2074" t="s">
        <v>134</v>
      </c>
      <c r="AG2074">
        <v>29.945999999999998</v>
      </c>
      <c r="AH2074">
        <v>2</v>
      </c>
      <c r="AI2074">
        <v>35871030</v>
      </c>
      <c r="AJ2074">
        <v>2135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</row>
    <row r="2075" spans="1:44">
      <c r="A2075">
        <f>ROW(Source!A1944)</f>
        <v>1944</v>
      </c>
      <c r="B2075">
        <v>35871036</v>
      </c>
      <c r="C2075">
        <v>35871029</v>
      </c>
      <c r="D2075">
        <v>29173472</v>
      </c>
      <c r="E2075">
        <v>1</v>
      </c>
      <c r="F2075">
        <v>1</v>
      </c>
      <c r="G2075">
        <v>1</v>
      </c>
      <c r="H2075">
        <v>2</v>
      </c>
      <c r="I2075" t="s">
        <v>624</v>
      </c>
      <c r="J2075" t="s">
        <v>625</v>
      </c>
      <c r="K2075" t="s">
        <v>626</v>
      </c>
      <c r="L2075">
        <v>1368</v>
      </c>
      <c r="N2075">
        <v>1011</v>
      </c>
      <c r="O2075" t="s">
        <v>567</v>
      </c>
      <c r="P2075" t="s">
        <v>567</v>
      </c>
      <c r="Q2075">
        <v>1</v>
      </c>
      <c r="X2075">
        <v>7.3</v>
      </c>
      <c r="Y2075">
        <v>0</v>
      </c>
      <c r="Z2075">
        <v>3</v>
      </c>
      <c r="AA2075">
        <v>0</v>
      </c>
      <c r="AB2075">
        <v>0</v>
      </c>
      <c r="AC2075">
        <v>0</v>
      </c>
      <c r="AD2075">
        <v>1</v>
      </c>
      <c r="AE2075">
        <v>0</v>
      </c>
      <c r="AF2075" t="s">
        <v>133</v>
      </c>
      <c r="AG2075">
        <v>9.125</v>
      </c>
      <c r="AH2075">
        <v>2</v>
      </c>
      <c r="AI2075">
        <v>35871031</v>
      </c>
      <c r="AJ2075">
        <v>2136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</row>
    <row r="2076" spans="1:44">
      <c r="A2076">
        <f>ROW(Source!A1944)</f>
        <v>1944</v>
      </c>
      <c r="B2076">
        <v>35871037</v>
      </c>
      <c r="C2076">
        <v>35871029</v>
      </c>
      <c r="D2076">
        <v>29174580</v>
      </c>
      <c r="E2076">
        <v>1</v>
      </c>
      <c r="F2076">
        <v>1</v>
      </c>
      <c r="G2076">
        <v>1</v>
      </c>
      <c r="H2076">
        <v>2</v>
      </c>
      <c r="I2076" t="s">
        <v>679</v>
      </c>
      <c r="J2076" t="s">
        <v>680</v>
      </c>
      <c r="K2076" t="s">
        <v>681</v>
      </c>
      <c r="L2076">
        <v>1368</v>
      </c>
      <c r="N2076">
        <v>1011</v>
      </c>
      <c r="O2076" t="s">
        <v>567</v>
      </c>
      <c r="P2076" t="s">
        <v>567</v>
      </c>
      <c r="Q2076">
        <v>1</v>
      </c>
      <c r="X2076">
        <v>7.3</v>
      </c>
      <c r="Y2076">
        <v>0</v>
      </c>
      <c r="Z2076">
        <v>2.08</v>
      </c>
      <c r="AA2076">
        <v>0</v>
      </c>
      <c r="AB2076">
        <v>0</v>
      </c>
      <c r="AC2076">
        <v>0</v>
      </c>
      <c r="AD2076">
        <v>1</v>
      </c>
      <c r="AE2076">
        <v>0</v>
      </c>
      <c r="AF2076" t="s">
        <v>133</v>
      </c>
      <c r="AG2076">
        <v>9.125</v>
      </c>
      <c r="AH2076">
        <v>2</v>
      </c>
      <c r="AI2076">
        <v>35871032</v>
      </c>
      <c r="AJ2076">
        <v>2137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</row>
    <row r="2077" spans="1:44">
      <c r="A2077">
        <f>ROW(Source!A1944)</f>
        <v>1944</v>
      </c>
      <c r="B2077">
        <v>35871038</v>
      </c>
      <c r="C2077">
        <v>35871029</v>
      </c>
      <c r="D2077">
        <v>29174613</v>
      </c>
      <c r="E2077">
        <v>1</v>
      </c>
      <c r="F2077">
        <v>1</v>
      </c>
      <c r="G2077">
        <v>1</v>
      </c>
      <c r="H2077">
        <v>2</v>
      </c>
      <c r="I2077" t="s">
        <v>818</v>
      </c>
      <c r="J2077" t="s">
        <v>819</v>
      </c>
      <c r="K2077" t="s">
        <v>820</v>
      </c>
      <c r="L2077">
        <v>1368</v>
      </c>
      <c r="N2077">
        <v>1011</v>
      </c>
      <c r="O2077" t="s">
        <v>567</v>
      </c>
      <c r="P2077" t="s">
        <v>567</v>
      </c>
      <c r="Q2077">
        <v>1</v>
      </c>
      <c r="X2077">
        <v>1.46</v>
      </c>
      <c r="Y2077">
        <v>0</v>
      </c>
      <c r="Z2077">
        <v>0.14000000000000001</v>
      </c>
      <c r="AA2077">
        <v>0</v>
      </c>
      <c r="AB2077">
        <v>0</v>
      </c>
      <c r="AC2077">
        <v>0</v>
      </c>
      <c r="AD2077">
        <v>1</v>
      </c>
      <c r="AE2077">
        <v>0</v>
      </c>
      <c r="AF2077" t="s">
        <v>133</v>
      </c>
      <c r="AG2077">
        <v>1.825</v>
      </c>
      <c r="AH2077">
        <v>2</v>
      </c>
      <c r="AI2077">
        <v>35871033</v>
      </c>
      <c r="AJ2077">
        <v>2138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</row>
    <row r="2078" spans="1:44">
      <c r="A2078">
        <f>ROW(Source!A1944)</f>
        <v>1944</v>
      </c>
      <c r="B2078">
        <v>35871039</v>
      </c>
      <c r="C2078">
        <v>35871029</v>
      </c>
      <c r="D2078">
        <v>29174913</v>
      </c>
      <c r="E2078">
        <v>1</v>
      </c>
      <c r="F2078">
        <v>1</v>
      </c>
      <c r="G2078">
        <v>1</v>
      </c>
      <c r="H2078">
        <v>2</v>
      </c>
      <c r="I2078" t="s">
        <v>578</v>
      </c>
      <c r="J2078" t="s">
        <v>579</v>
      </c>
      <c r="K2078" t="s">
        <v>580</v>
      </c>
      <c r="L2078">
        <v>1368</v>
      </c>
      <c r="N2078">
        <v>1011</v>
      </c>
      <c r="O2078" t="s">
        <v>567</v>
      </c>
      <c r="P2078" t="s">
        <v>567</v>
      </c>
      <c r="Q2078">
        <v>1</v>
      </c>
      <c r="X2078">
        <v>0.14000000000000001</v>
      </c>
      <c r="Y2078">
        <v>0</v>
      </c>
      <c r="Z2078">
        <v>87.17</v>
      </c>
      <c r="AA2078">
        <v>11.6</v>
      </c>
      <c r="AB2078">
        <v>0</v>
      </c>
      <c r="AC2078">
        <v>0</v>
      </c>
      <c r="AD2078">
        <v>1</v>
      </c>
      <c r="AE2078">
        <v>0</v>
      </c>
      <c r="AF2078" t="s">
        <v>133</v>
      </c>
      <c r="AG2078">
        <v>0.17500000000000002</v>
      </c>
      <c r="AH2078">
        <v>2</v>
      </c>
      <c r="AI2078">
        <v>35871034</v>
      </c>
      <c r="AJ2078">
        <v>2139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</row>
    <row r="2079" spans="1:44">
      <c r="A2079">
        <f>ROW(Source!A1944)</f>
        <v>1944</v>
      </c>
      <c r="B2079">
        <v>35871040</v>
      </c>
      <c r="C2079">
        <v>35871029</v>
      </c>
      <c r="D2079">
        <v>29114699</v>
      </c>
      <c r="E2079">
        <v>1</v>
      </c>
      <c r="F2079">
        <v>1</v>
      </c>
      <c r="G2079">
        <v>1</v>
      </c>
      <c r="H2079">
        <v>3</v>
      </c>
      <c r="I2079" t="s">
        <v>353</v>
      </c>
      <c r="J2079" t="s">
        <v>355</v>
      </c>
      <c r="K2079" t="s">
        <v>354</v>
      </c>
      <c r="L2079">
        <v>1354</v>
      </c>
      <c r="N2079">
        <v>1010</v>
      </c>
      <c r="O2079" t="s">
        <v>237</v>
      </c>
      <c r="P2079" t="s">
        <v>237</v>
      </c>
      <c r="Q2079">
        <v>1</v>
      </c>
      <c r="X2079">
        <v>0</v>
      </c>
      <c r="Y2079">
        <v>0.05</v>
      </c>
      <c r="Z2079">
        <v>0</v>
      </c>
      <c r="AA2079">
        <v>0</v>
      </c>
      <c r="AB2079">
        <v>0</v>
      </c>
      <c r="AC2079">
        <v>1</v>
      </c>
      <c r="AD2079">
        <v>0</v>
      </c>
      <c r="AE2079">
        <v>0</v>
      </c>
      <c r="AF2079" t="s">
        <v>3</v>
      </c>
      <c r="AG2079">
        <v>0</v>
      </c>
      <c r="AH2079">
        <v>3</v>
      </c>
      <c r="AI2079">
        <v>-1</v>
      </c>
      <c r="AJ2079" t="s">
        <v>3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</row>
    <row r="2080" spans="1:44">
      <c r="A2080">
        <f>ROW(Source!A1944)</f>
        <v>1944</v>
      </c>
      <c r="B2080">
        <v>35871041</v>
      </c>
      <c r="C2080">
        <v>35871029</v>
      </c>
      <c r="D2080">
        <v>29114469</v>
      </c>
      <c r="E2080">
        <v>1</v>
      </c>
      <c r="F2080">
        <v>1</v>
      </c>
      <c r="G2080">
        <v>1</v>
      </c>
      <c r="H2080">
        <v>3</v>
      </c>
      <c r="I2080" t="s">
        <v>977</v>
      </c>
      <c r="J2080" t="s">
        <v>978</v>
      </c>
      <c r="K2080" t="s">
        <v>979</v>
      </c>
      <c r="L2080">
        <v>1358</v>
      </c>
      <c r="N2080">
        <v>1010</v>
      </c>
      <c r="O2080" t="s">
        <v>652</v>
      </c>
      <c r="P2080" t="s">
        <v>652</v>
      </c>
      <c r="Q2080">
        <v>10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1</v>
      </c>
      <c r="AD2080">
        <v>0</v>
      </c>
      <c r="AE2080">
        <v>0</v>
      </c>
      <c r="AF2080" t="s">
        <v>3</v>
      </c>
      <c r="AG2080">
        <v>0</v>
      </c>
      <c r="AH2080">
        <v>3</v>
      </c>
      <c r="AI2080">
        <v>-1</v>
      </c>
      <c r="AJ2080" t="s">
        <v>3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</row>
    <row r="2081" spans="1:44">
      <c r="A2081">
        <f>ROW(Source!A1944)</f>
        <v>1944</v>
      </c>
      <c r="B2081">
        <v>35871042</v>
      </c>
      <c r="C2081">
        <v>35871029</v>
      </c>
      <c r="D2081">
        <v>29129603</v>
      </c>
      <c r="E2081">
        <v>1</v>
      </c>
      <c r="F2081">
        <v>1</v>
      </c>
      <c r="G2081">
        <v>1</v>
      </c>
      <c r="H2081">
        <v>3</v>
      </c>
      <c r="I2081" t="s">
        <v>980</v>
      </c>
      <c r="J2081" t="s">
        <v>981</v>
      </c>
      <c r="K2081" t="s">
        <v>982</v>
      </c>
      <c r="L2081">
        <v>1301</v>
      </c>
      <c r="N2081">
        <v>1003</v>
      </c>
      <c r="O2081" t="s">
        <v>142</v>
      </c>
      <c r="P2081" t="s">
        <v>142</v>
      </c>
      <c r="Q2081">
        <v>1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1</v>
      </c>
      <c r="AD2081">
        <v>0</v>
      </c>
      <c r="AE2081">
        <v>0</v>
      </c>
      <c r="AF2081" t="s">
        <v>3</v>
      </c>
      <c r="AG2081">
        <v>0</v>
      </c>
      <c r="AH2081">
        <v>3</v>
      </c>
      <c r="AI2081">
        <v>-1</v>
      </c>
      <c r="AJ2081" t="s">
        <v>3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</row>
    <row r="2082" spans="1:44">
      <c r="A2082">
        <f>ROW(Source!A1944)</f>
        <v>1944</v>
      </c>
      <c r="B2082">
        <v>35871043</v>
      </c>
      <c r="C2082">
        <v>35871029</v>
      </c>
      <c r="D2082">
        <v>29129518</v>
      </c>
      <c r="E2082">
        <v>1</v>
      </c>
      <c r="F2082">
        <v>1</v>
      </c>
      <c r="G2082">
        <v>1</v>
      </c>
      <c r="H2082">
        <v>3</v>
      </c>
      <c r="I2082" t="s">
        <v>983</v>
      </c>
      <c r="J2082" t="s">
        <v>984</v>
      </c>
      <c r="K2082" t="s">
        <v>985</v>
      </c>
      <c r="L2082">
        <v>1301</v>
      </c>
      <c r="N2082">
        <v>1003</v>
      </c>
      <c r="O2082" t="s">
        <v>142</v>
      </c>
      <c r="P2082" t="s">
        <v>142</v>
      </c>
      <c r="Q2082">
        <v>1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1</v>
      </c>
      <c r="AD2082">
        <v>0</v>
      </c>
      <c r="AE2082">
        <v>0</v>
      </c>
      <c r="AF2082" t="s">
        <v>3</v>
      </c>
      <c r="AG2082">
        <v>0</v>
      </c>
      <c r="AH2082">
        <v>3</v>
      </c>
      <c r="AI2082">
        <v>-1</v>
      </c>
      <c r="AJ2082" t="s">
        <v>3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</row>
    <row r="2083" spans="1:44">
      <c r="A2083">
        <f>ROW(Source!A1944)</f>
        <v>1944</v>
      </c>
      <c r="B2083">
        <v>35871044</v>
      </c>
      <c r="C2083">
        <v>35871029</v>
      </c>
      <c r="D2083">
        <v>29129521</v>
      </c>
      <c r="E2083">
        <v>1</v>
      </c>
      <c r="F2083">
        <v>1</v>
      </c>
      <c r="G2083">
        <v>1</v>
      </c>
      <c r="H2083">
        <v>3</v>
      </c>
      <c r="I2083" t="s">
        <v>986</v>
      </c>
      <c r="J2083" t="s">
        <v>987</v>
      </c>
      <c r="K2083" t="s">
        <v>988</v>
      </c>
      <c r="L2083">
        <v>1327</v>
      </c>
      <c r="N2083">
        <v>1005</v>
      </c>
      <c r="O2083" t="s">
        <v>155</v>
      </c>
      <c r="P2083" t="s">
        <v>155</v>
      </c>
      <c r="Q2083">
        <v>1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1</v>
      </c>
      <c r="AD2083">
        <v>0</v>
      </c>
      <c r="AE2083">
        <v>0</v>
      </c>
      <c r="AF2083" t="s">
        <v>3</v>
      </c>
      <c r="AG2083">
        <v>0</v>
      </c>
      <c r="AH2083">
        <v>3</v>
      </c>
      <c r="AI2083">
        <v>-1</v>
      </c>
      <c r="AJ2083" t="s">
        <v>3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</row>
    <row r="2084" spans="1:44">
      <c r="A2084">
        <f>ROW(Source!A1949)</f>
        <v>1949</v>
      </c>
      <c r="B2084">
        <v>35871053</v>
      </c>
      <c r="C2084">
        <v>35871049</v>
      </c>
      <c r="D2084">
        <v>18442760</v>
      </c>
      <c r="E2084">
        <v>1</v>
      </c>
      <c r="F2084">
        <v>1</v>
      </c>
      <c r="G2084">
        <v>1</v>
      </c>
      <c r="H2084">
        <v>1</v>
      </c>
      <c r="I2084" t="s">
        <v>816</v>
      </c>
      <c r="J2084" t="s">
        <v>3</v>
      </c>
      <c r="K2084" t="s">
        <v>817</v>
      </c>
      <c r="L2084">
        <v>1369</v>
      </c>
      <c r="N2084">
        <v>1013</v>
      </c>
      <c r="O2084" t="s">
        <v>561</v>
      </c>
      <c r="P2084" t="s">
        <v>561</v>
      </c>
      <c r="Q2084">
        <v>1</v>
      </c>
      <c r="X2084">
        <v>36.53</v>
      </c>
      <c r="Y2084">
        <v>0</v>
      </c>
      <c r="Z2084">
        <v>0</v>
      </c>
      <c r="AA2084">
        <v>0</v>
      </c>
      <c r="AB2084">
        <v>354.22</v>
      </c>
      <c r="AC2084">
        <v>0</v>
      </c>
      <c r="AD2084">
        <v>1</v>
      </c>
      <c r="AE2084">
        <v>1</v>
      </c>
      <c r="AF2084" t="s">
        <v>134</v>
      </c>
      <c r="AG2084">
        <v>42.009499999999996</v>
      </c>
      <c r="AH2084">
        <v>2</v>
      </c>
      <c r="AI2084">
        <v>35871050</v>
      </c>
      <c r="AJ2084">
        <v>2140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</row>
    <row r="2085" spans="1:44">
      <c r="A2085">
        <f>ROW(Source!A1949)</f>
        <v>1949</v>
      </c>
      <c r="B2085">
        <v>35871054</v>
      </c>
      <c r="C2085">
        <v>35871049</v>
      </c>
      <c r="D2085">
        <v>29109376</v>
      </c>
      <c r="E2085">
        <v>1</v>
      </c>
      <c r="F2085">
        <v>1</v>
      </c>
      <c r="G2085">
        <v>1</v>
      </c>
      <c r="H2085">
        <v>3</v>
      </c>
      <c r="I2085" t="s">
        <v>328</v>
      </c>
      <c r="J2085" t="s">
        <v>330</v>
      </c>
      <c r="K2085" t="s">
        <v>329</v>
      </c>
      <c r="L2085">
        <v>1346</v>
      </c>
      <c r="N2085">
        <v>1009</v>
      </c>
      <c r="O2085" t="s">
        <v>160</v>
      </c>
      <c r="P2085" t="s">
        <v>160</v>
      </c>
      <c r="Q2085">
        <v>1</v>
      </c>
      <c r="X2085">
        <v>0</v>
      </c>
      <c r="Y2085">
        <v>4894.54</v>
      </c>
      <c r="Z2085">
        <v>0</v>
      </c>
      <c r="AA2085">
        <v>0</v>
      </c>
      <c r="AB2085">
        <v>0</v>
      </c>
      <c r="AC2085">
        <v>1</v>
      </c>
      <c r="AD2085">
        <v>0</v>
      </c>
      <c r="AE2085">
        <v>0</v>
      </c>
      <c r="AF2085" t="s">
        <v>3</v>
      </c>
      <c r="AG2085">
        <v>0</v>
      </c>
      <c r="AH2085">
        <v>2</v>
      </c>
      <c r="AI2085">
        <v>35871051</v>
      </c>
      <c r="AJ2085">
        <v>2141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</row>
    <row r="2086" spans="1:44">
      <c r="A2086">
        <f>ROW(Source!A1949)</f>
        <v>1949</v>
      </c>
      <c r="B2086">
        <v>35871055</v>
      </c>
      <c r="C2086">
        <v>35871049</v>
      </c>
      <c r="D2086">
        <v>29109730</v>
      </c>
      <c r="E2086">
        <v>1</v>
      </c>
      <c r="F2086">
        <v>1</v>
      </c>
      <c r="G2086">
        <v>1</v>
      </c>
      <c r="H2086">
        <v>3</v>
      </c>
      <c r="I2086" t="s">
        <v>332</v>
      </c>
      <c r="J2086" t="s">
        <v>334</v>
      </c>
      <c r="K2086" t="s">
        <v>333</v>
      </c>
      <c r="L2086">
        <v>1327</v>
      </c>
      <c r="N2086">
        <v>1005</v>
      </c>
      <c r="O2086" t="s">
        <v>155</v>
      </c>
      <c r="P2086" t="s">
        <v>155</v>
      </c>
      <c r="Q2086">
        <v>1</v>
      </c>
      <c r="X2086">
        <v>0</v>
      </c>
      <c r="Y2086">
        <v>37.299999999999997</v>
      </c>
      <c r="Z2086">
        <v>0</v>
      </c>
      <c r="AA2086">
        <v>0</v>
      </c>
      <c r="AB2086">
        <v>0</v>
      </c>
      <c r="AC2086">
        <v>1</v>
      </c>
      <c r="AD2086">
        <v>0</v>
      </c>
      <c r="AE2086">
        <v>0</v>
      </c>
      <c r="AF2086" t="s">
        <v>3</v>
      </c>
      <c r="AG2086">
        <v>0</v>
      </c>
      <c r="AH2086">
        <v>2</v>
      </c>
      <c r="AI2086">
        <v>35871052</v>
      </c>
      <c r="AJ2086">
        <v>2142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</row>
    <row r="2087" spans="1:44">
      <c r="A2087">
        <f>ROW(Source!A1952)</f>
        <v>1952</v>
      </c>
      <c r="B2087">
        <v>35871066</v>
      </c>
      <c r="C2087">
        <v>35871058</v>
      </c>
      <c r="D2087">
        <v>29364679</v>
      </c>
      <c r="E2087">
        <v>1</v>
      </c>
      <c r="F2087">
        <v>1</v>
      </c>
      <c r="G2087">
        <v>1</v>
      </c>
      <c r="H2087">
        <v>1</v>
      </c>
      <c r="I2087" t="s">
        <v>735</v>
      </c>
      <c r="J2087" t="s">
        <v>3</v>
      </c>
      <c r="K2087" t="s">
        <v>736</v>
      </c>
      <c r="L2087">
        <v>1369</v>
      </c>
      <c r="N2087">
        <v>1013</v>
      </c>
      <c r="O2087" t="s">
        <v>561</v>
      </c>
      <c r="P2087" t="s">
        <v>561</v>
      </c>
      <c r="Q2087">
        <v>1</v>
      </c>
      <c r="X2087">
        <v>94.4</v>
      </c>
      <c r="Y2087">
        <v>0</v>
      </c>
      <c r="Z2087">
        <v>0</v>
      </c>
      <c r="AA2087">
        <v>0</v>
      </c>
      <c r="AB2087">
        <v>316.85000000000002</v>
      </c>
      <c r="AC2087">
        <v>0</v>
      </c>
      <c r="AD2087">
        <v>1</v>
      </c>
      <c r="AE2087">
        <v>1</v>
      </c>
      <c r="AF2087" t="s">
        <v>134</v>
      </c>
      <c r="AG2087">
        <v>108.56</v>
      </c>
      <c r="AH2087">
        <v>2</v>
      </c>
      <c r="AI2087">
        <v>35871059</v>
      </c>
      <c r="AJ2087">
        <v>2143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</row>
    <row r="2088" spans="1:44">
      <c r="A2088">
        <f>ROW(Source!A1952)</f>
        <v>1952</v>
      </c>
      <c r="B2088">
        <v>35871067</v>
      </c>
      <c r="C2088">
        <v>35871058</v>
      </c>
      <c r="D2088">
        <v>121548</v>
      </c>
      <c r="E2088">
        <v>1</v>
      </c>
      <c r="F2088">
        <v>1</v>
      </c>
      <c r="G2088">
        <v>1</v>
      </c>
      <c r="H2088">
        <v>1</v>
      </c>
      <c r="I2088" t="s">
        <v>35</v>
      </c>
      <c r="J2088" t="s">
        <v>3</v>
      </c>
      <c r="K2088" t="s">
        <v>562</v>
      </c>
      <c r="L2088">
        <v>608254</v>
      </c>
      <c r="N2088">
        <v>1013</v>
      </c>
      <c r="O2088" t="s">
        <v>563</v>
      </c>
      <c r="P2088" t="s">
        <v>563</v>
      </c>
      <c r="Q2088">
        <v>1</v>
      </c>
      <c r="X2088">
        <v>0.2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1</v>
      </c>
      <c r="AE2088">
        <v>2</v>
      </c>
      <c r="AF2088" t="s">
        <v>3</v>
      </c>
      <c r="AG2088">
        <v>0.2</v>
      </c>
      <c r="AH2088">
        <v>2</v>
      </c>
      <c r="AI2088">
        <v>35871060</v>
      </c>
      <c r="AJ2088">
        <v>2144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</row>
    <row r="2089" spans="1:44">
      <c r="A2089">
        <f>ROW(Source!A1952)</f>
        <v>1952</v>
      </c>
      <c r="B2089">
        <v>35871068</v>
      </c>
      <c r="C2089">
        <v>35871058</v>
      </c>
      <c r="D2089">
        <v>29172362</v>
      </c>
      <c r="E2089">
        <v>1</v>
      </c>
      <c r="F2089">
        <v>1</v>
      </c>
      <c r="G2089">
        <v>1</v>
      </c>
      <c r="H2089">
        <v>2</v>
      </c>
      <c r="I2089" t="s">
        <v>737</v>
      </c>
      <c r="J2089" t="s">
        <v>738</v>
      </c>
      <c r="K2089" t="s">
        <v>739</v>
      </c>
      <c r="L2089">
        <v>1368</v>
      </c>
      <c r="N2089">
        <v>1011</v>
      </c>
      <c r="O2089" t="s">
        <v>567</v>
      </c>
      <c r="P2089" t="s">
        <v>567</v>
      </c>
      <c r="Q2089">
        <v>1</v>
      </c>
      <c r="X2089">
        <v>0.2</v>
      </c>
      <c r="Y2089">
        <v>0</v>
      </c>
      <c r="Z2089">
        <v>134.65</v>
      </c>
      <c r="AA2089">
        <v>13.5</v>
      </c>
      <c r="AB2089">
        <v>0</v>
      </c>
      <c r="AC2089">
        <v>0</v>
      </c>
      <c r="AD2089">
        <v>1</v>
      </c>
      <c r="AE2089">
        <v>0</v>
      </c>
      <c r="AF2089" t="s">
        <v>3</v>
      </c>
      <c r="AG2089">
        <v>0.2</v>
      </c>
      <c r="AH2089">
        <v>2</v>
      </c>
      <c r="AI2089">
        <v>35871061</v>
      </c>
      <c r="AJ2089">
        <v>2145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</row>
    <row r="2090" spans="1:44">
      <c r="A2090">
        <f>ROW(Source!A1952)</f>
        <v>1952</v>
      </c>
      <c r="B2090">
        <v>35871069</v>
      </c>
      <c r="C2090">
        <v>35871058</v>
      </c>
      <c r="D2090">
        <v>29174913</v>
      </c>
      <c r="E2090">
        <v>1</v>
      </c>
      <c r="F2090">
        <v>1</v>
      </c>
      <c r="G2090">
        <v>1</v>
      </c>
      <c r="H2090">
        <v>2</v>
      </c>
      <c r="I2090" t="s">
        <v>578</v>
      </c>
      <c r="J2090" t="s">
        <v>579</v>
      </c>
      <c r="K2090" t="s">
        <v>580</v>
      </c>
      <c r="L2090">
        <v>1368</v>
      </c>
      <c r="N2090">
        <v>1011</v>
      </c>
      <c r="O2090" t="s">
        <v>567</v>
      </c>
      <c r="P2090" t="s">
        <v>567</v>
      </c>
      <c r="Q2090">
        <v>1</v>
      </c>
      <c r="X2090">
        <v>0.2</v>
      </c>
      <c r="Y2090">
        <v>0</v>
      </c>
      <c r="Z2090">
        <v>87.17</v>
      </c>
      <c r="AA2090">
        <v>11.6</v>
      </c>
      <c r="AB2090">
        <v>0</v>
      </c>
      <c r="AC2090">
        <v>0</v>
      </c>
      <c r="AD2090">
        <v>1</v>
      </c>
      <c r="AE2090">
        <v>0</v>
      </c>
      <c r="AF2090" t="s">
        <v>3</v>
      </c>
      <c r="AG2090">
        <v>0.2</v>
      </c>
      <c r="AH2090">
        <v>2</v>
      </c>
      <c r="AI2090">
        <v>35871062</v>
      </c>
      <c r="AJ2090">
        <v>2146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</row>
    <row r="2091" spans="1:44">
      <c r="A2091">
        <f>ROW(Source!A1952)</f>
        <v>1952</v>
      </c>
      <c r="B2091">
        <v>35871070</v>
      </c>
      <c r="C2091">
        <v>35871058</v>
      </c>
      <c r="D2091">
        <v>29164111</v>
      </c>
      <c r="E2091">
        <v>1</v>
      </c>
      <c r="F2091">
        <v>1</v>
      </c>
      <c r="G2091">
        <v>1</v>
      </c>
      <c r="H2091">
        <v>3</v>
      </c>
      <c r="I2091" t="s">
        <v>783</v>
      </c>
      <c r="J2091" t="s">
        <v>784</v>
      </c>
      <c r="K2091" t="s">
        <v>785</v>
      </c>
      <c r="L2091">
        <v>1355</v>
      </c>
      <c r="N2091">
        <v>1010</v>
      </c>
      <c r="O2091" t="s">
        <v>58</v>
      </c>
      <c r="P2091" t="s">
        <v>58</v>
      </c>
      <c r="Q2091">
        <v>100</v>
      </c>
      <c r="X2091">
        <v>1.02</v>
      </c>
      <c r="Y2091">
        <v>100</v>
      </c>
      <c r="Z2091">
        <v>0</v>
      </c>
      <c r="AA2091">
        <v>0</v>
      </c>
      <c r="AB2091">
        <v>0</v>
      </c>
      <c r="AC2091">
        <v>0</v>
      </c>
      <c r="AD2091">
        <v>1</v>
      </c>
      <c r="AE2091">
        <v>0</v>
      </c>
      <c r="AF2091" t="s">
        <v>3</v>
      </c>
      <c r="AG2091">
        <v>1.02</v>
      </c>
      <c r="AH2091">
        <v>2</v>
      </c>
      <c r="AI2091">
        <v>35871063</v>
      </c>
      <c r="AJ2091">
        <v>2147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</row>
    <row r="2092" spans="1:44">
      <c r="A2092">
        <f>ROW(Source!A1952)</f>
        <v>1952</v>
      </c>
      <c r="B2092">
        <v>35871071</v>
      </c>
      <c r="C2092">
        <v>35871058</v>
      </c>
      <c r="D2092">
        <v>29171808</v>
      </c>
      <c r="E2092">
        <v>1</v>
      </c>
      <c r="F2092">
        <v>1</v>
      </c>
      <c r="G2092">
        <v>1</v>
      </c>
      <c r="H2092">
        <v>3</v>
      </c>
      <c r="I2092" t="s">
        <v>752</v>
      </c>
      <c r="J2092" t="s">
        <v>753</v>
      </c>
      <c r="K2092" t="s">
        <v>754</v>
      </c>
      <c r="L2092">
        <v>1374</v>
      </c>
      <c r="N2092">
        <v>1013</v>
      </c>
      <c r="O2092" t="s">
        <v>755</v>
      </c>
      <c r="P2092" t="s">
        <v>755</v>
      </c>
      <c r="Q2092">
        <v>1</v>
      </c>
      <c r="X2092">
        <v>18.73</v>
      </c>
      <c r="Y2092">
        <v>1</v>
      </c>
      <c r="Z2092">
        <v>0</v>
      </c>
      <c r="AA2092">
        <v>0</v>
      </c>
      <c r="AB2092">
        <v>0</v>
      </c>
      <c r="AC2092">
        <v>0</v>
      </c>
      <c r="AD2092">
        <v>1</v>
      </c>
      <c r="AE2092">
        <v>0</v>
      </c>
      <c r="AF2092" t="s">
        <v>3</v>
      </c>
      <c r="AG2092">
        <v>18.73</v>
      </c>
      <c r="AH2092">
        <v>2</v>
      </c>
      <c r="AI2092">
        <v>35871064</v>
      </c>
      <c r="AJ2092">
        <v>2149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</row>
    <row r="2093" spans="1:44">
      <c r="A2093">
        <f>ROW(Source!A2027)</f>
        <v>2027</v>
      </c>
      <c r="B2093">
        <v>35871076</v>
      </c>
      <c r="C2093">
        <v>35871073</v>
      </c>
      <c r="D2093">
        <v>18406804</v>
      </c>
      <c r="E2093">
        <v>1</v>
      </c>
      <c r="F2093">
        <v>1</v>
      </c>
      <c r="G2093">
        <v>1</v>
      </c>
      <c r="H2093">
        <v>1</v>
      </c>
      <c r="I2093" t="s">
        <v>559</v>
      </c>
      <c r="J2093" t="s">
        <v>3</v>
      </c>
      <c r="K2093" t="s">
        <v>560</v>
      </c>
      <c r="L2093">
        <v>1369</v>
      </c>
      <c r="N2093">
        <v>1013</v>
      </c>
      <c r="O2093" t="s">
        <v>561</v>
      </c>
      <c r="P2093" t="s">
        <v>561</v>
      </c>
      <c r="Q2093">
        <v>1</v>
      </c>
      <c r="X2093">
        <v>7.67</v>
      </c>
      <c r="Y2093">
        <v>0</v>
      </c>
      <c r="Z2093">
        <v>0</v>
      </c>
      <c r="AA2093">
        <v>0</v>
      </c>
      <c r="AB2093">
        <v>249.14</v>
      </c>
      <c r="AC2093">
        <v>0</v>
      </c>
      <c r="AD2093">
        <v>1</v>
      </c>
      <c r="AE2093">
        <v>1</v>
      </c>
      <c r="AF2093" t="s">
        <v>3</v>
      </c>
      <c r="AG2093">
        <v>7.67</v>
      </c>
      <c r="AH2093">
        <v>2</v>
      </c>
      <c r="AI2093">
        <v>35871074</v>
      </c>
      <c r="AJ2093">
        <v>2150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</row>
    <row r="2094" spans="1:44">
      <c r="A2094">
        <f>ROW(Source!A2027)</f>
        <v>2027</v>
      </c>
      <c r="B2094">
        <v>35871077</v>
      </c>
      <c r="C2094">
        <v>35871073</v>
      </c>
      <c r="D2094">
        <v>29164349</v>
      </c>
      <c r="E2094">
        <v>1</v>
      </c>
      <c r="F2094">
        <v>1</v>
      </c>
      <c r="G2094">
        <v>1</v>
      </c>
      <c r="H2094">
        <v>3</v>
      </c>
      <c r="I2094" t="s">
        <v>28</v>
      </c>
      <c r="J2094" t="s">
        <v>31</v>
      </c>
      <c r="K2094" t="s">
        <v>29</v>
      </c>
      <c r="L2094">
        <v>1348</v>
      </c>
      <c r="N2094">
        <v>1009</v>
      </c>
      <c r="O2094" t="s">
        <v>30</v>
      </c>
      <c r="P2094" t="s">
        <v>30</v>
      </c>
      <c r="Q2094">
        <v>1000</v>
      </c>
      <c r="X2094">
        <v>0.7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 t="s">
        <v>3</v>
      </c>
      <c r="AG2094">
        <v>0.7</v>
      </c>
      <c r="AH2094">
        <v>2</v>
      </c>
      <c r="AI2094">
        <v>35871075</v>
      </c>
      <c r="AJ2094">
        <v>2151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</row>
    <row r="2095" spans="1:44">
      <c r="A2095">
        <f>ROW(Source!A2029)</f>
        <v>2029</v>
      </c>
      <c r="B2095">
        <v>35871084</v>
      </c>
      <c r="C2095">
        <v>35871079</v>
      </c>
      <c r="D2095">
        <v>18406804</v>
      </c>
      <c r="E2095">
        <v>1</v>
      </c>
      <c r="F2095">
        <v>1</v>
      </c>
      <c r="G2095">
        <v>1</v>
      </c>
      <c r="H2095">
        <v>1</v>
      </c>
      <c r="I2095" t="s">
        <v>559</v>
      </c>
      <c r="J2095" t="s">
        <v>3</v>
      </c>
      <c r="K2095" t="s">
        <v>560</v>
      </c>
      <c r="L2095">
        <v>1369</v>
      </c>
      <c r="N2095">
        <v>1013</v>
      </c>
      <c r="O2095" t="s">
        <v>561</v>
      </c>
      <c r="P2095" t="s">
        <v>561</v>
      </c>
      <c r="Q2095">
        <v>1</v>
      </c>
      <c r="X2095">
        <v>11.39</v>
      </c>
      <c r="Y2095">
        <v>0</v>
      </c>
      <c r="Z2095">
        <v>0</v>
      </c>
      <c r="AA2095">
        <v>0</v>
      </c>
      <c r="AB2095">
        <v>7.8</v>
      </c>
      <c r="AC2095">
        <v>0</v>
      </c>
      <c r="AD2095">
        <v>1</v>
      </c>
      <c r="AE2095">
        <v>1</v>
      </c>
      <c r="AF2095" t="s">
        <v>3</v>
      </c>
      <c r="AG2095">
        <v>11.39</v>
      </c>
      <c r="AH2095">
        <v>2</v>
      </c>
      <c r="AI2095">
        <v>35871080</v>
      </c>
      <c r="AJ2095">
        <v>2152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</row>
    <row r="2096" spans="1:44">
      <c r="A2096">
        <f>ROW(Source!A2029)</f>
        <v>2029</v>
      </c>
      <c r="B2096">
        <v>35871085</v>
      </c>
      <c r="C2096">
        <v>35871079</v>
      </c>
      <c r="D2096">
        <v>121548</v>
      </c>
      <c r="E2096">
        <v>1</v>
      </c>
      <c r="F2096">
        <v>1</v>
      </c>
      <c r="G2096">
        <v>1</v>
      </c>
      <c r="H2096">
        <v>1</v>
      </c>
      <c r="I2096" t="s">
        <v>35</v>
      </c>
      <c r="J2096" t="s">
        <v>3</v>
      </c>
      <c r="K2096" t="s">
        <v>562</v>
      </c>
      <c r="L2096">
        <v>608254</v>
      </c>
      <c r="N2096">
        <v>1013</v>
      </c>
      <c r="O2096" t="s">
        <v>563</v>
      </c>
      <c r="P2096" t="s">
        <v>563</v>
      </c>
      <c r="Q2096">
        <v>1</v>
      </c>
      <c r="X2096">
        <v>0.13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1</v>
      </c>
      <c r="AE2096">
        <v>2</v>
      </c>
      <c r="AF2096" t="s">
        <v>3</v>
      </c>
      <c r="AG2096">
        <v>0.13</v>
      </c>
      <c r="AH2096">
        <v>2</v>
      </c>
      <c r="AI2096">
        <v>35871081</v>
      </c>
      <c r="AJ2096">
        <v>2153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</row>
    <row r="2097" spans="1:44">
      <c r="A2097">
        <f>ROW(Source!A2029)</f>
        <v>2029</v>
      </c>
      <c r="B2097">
        <v>35871086</v>
      </c>
      <c r="C2097">
        <v>35871079</v>
      </c>
      <c r="D2097">
        <v>29172556</v>
      </c>
      <c r="E2097">
        <v>1</v>
      </c>
      <c r="F2097">
        <v>1</v>
      </c>
      <c r="G2097">
        <v>1</v>
      </c>
      <c r="H2097">
        <v>2</v>
      </c>
      <c r="I2097" t="s">
        <v>564</v>
      </c>
      <c r="J2097" t="s">
        <v>565</v>
      </c>
      <c r="K2097" t="s">
        <v>566</v>
      </c>
      <c r="L2097">
        <v>1368</v>
      </c>
      <c r="N2097">
        <v>1011</v>
      </c>
      <c r="O2097" t="s">
        <v>567</v>
      </c>
      <c r="P2097" t="s">
        <v>567</v>
      </c>
      <c r="Q2097">
        <v>1</v>
      </c>
      <c r="X2097">
        <v>0.13</v>
      </c>
      <c r="Y2097">
        <v>0</v>
      </c>
      <c r="Z2097">
        <v>31.26</v>
      </c>
      <c r="AA2097">
        <v>13.5</v>
      </c>
      <c r="AB2097">
        <v>0</v>
      </c>
      <c r="AC2097">
        <v>0</v>
      </c>
      <c r="AD2097">
        <v>1</v>
      </c>
      <c r="AE2097">
        <v>0</v>
      </c>
      <c r="AF2097" t="s">
        <v>3</v>
      </c>
      <c r="AG2097">
        <v>0.13</v>
      </c>
      <c r="AH2097">
        <v>2</v>
      </c>
      <c r="AI2097">
        <v>35871082</v>
      </c>
      <c r="AJ2097">
        <v>2154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</row>
    <row r="2098" spans="1:44">
      <c r="A2098">
        <f>ROW(Source!A2029)</f>
        <v>2029</v>
      </c>
      <c r="B2098">
        <v>35871087</v>
      </c>
      <c r="C2098">
        <v>35871079</v>
      </c>
      <c r="D2098">
        <v>29164349</v>
      </c>
      <c r="E2098">
        <v>1</v>
      </c>
      <c r="F2098">
        <v>1</v>
      </c>
      <c r="G2098">
        <v>1</v>
      </c>
      <c r="H2098">
        <v>3</v>
      </c>
      <c r="I2098" t="s">
        <v>28</v>
      </c>
      <c r="J2098" t="s">
        <v>31</v>
      </c>
      <c r="K2098" t="s">
        <v>29</v>
      </c>
      <c r="L2098">
        <v>1348</v>
      </c>
      <c r="N2098">
        <v>1009</v>
      </c>
      <c r="O2098" t="s">
        <v>30</v>
      </c>
      <c r="P2098" t="s">
        <v>30</v>
      </c>
      <c r="Q2098">
        <v>1000</v>
      </c>
      <c r="X2098">
        <v>0.47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 t="s">
        <v>3</v>
      </c>
      <c r="AG2098">
        <v>0.47</v>
      </c>
      <c r="AH2098">
        <v>2</v>
      </c>
      <c r="AI2098">
        <v>35871083</v>
      </c>
      <c r="AJ2098">
        <v>2155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</row>
    <row r="2099" spans="1:44">
      <c r="A2099">
        <f>ROW(Source!A2031)</f>
        <v>2031</v>
      </c>
      <c r="B2099">
        <v>35871092</v>
      </c>
      <c r="C2099">
        <v>35871089</v>
      </c>
      <c r="D2099">
        <v>18406804</v>
      </c>
      <c r="E2099">
        <v>1</v>
      </c>
      <c r="F2099">
        <v>1</v>
      </c>
      <c r="G2099">
        <v>1</v>
      </c>
      <c r="H2099">
        <v>1</v>
      </c>
      <c r="I2099" t="s">
        <v>559</v>
      </c>
      <c r="J2099" t="s">
        <v>3</v>
      </c>
      <c r="K2099" t="s">
        <v>560</v>
      </c>
      <c r="L2099">
        <v>1369</v>
      </c>
      <c r="N2099">
        <v>1013</v>
      </c>
      <c r="O2099" t="s">
        <v>561</v>
      </c>
      <c r="P2099" t="s">
        <v>561</v>
      </c>
      <c r="Q2099">
        <v>1</v>
      </c>
      <c r="X2099">
        <v>3.77</v>
      </c>
      <c r="Y2099">
        <v>0</v>
      </c>
      <c r="Z2099">
        <v>0</v>
      </c>
      <c r="AA2099">
        <v>0</v>
      </c>
      <c r="AB2099">
        <v>7.8</v>
      </c>
      <c r="AC2099">
        <v>0</v>
      </c>
      <c r="AD2099">
        <v>1</v>
      </c>
      <c r="AE2099">
        <v>1</v>
      </c>
      <c r="AF2099" t="s">
        <v>3</v>
      </c>
      <c r="AG2099">
        <v>3.77</v>
      </c>
      <c r="AH2099">
        <v>2</v>
      </c>
      <c r="AI2099">
        <v>35871090</v>
      </c>
      <c r="AJ2099">
        <v>2156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</row>
    <row r="2100" spans="1:44">
      <c r="A2100">
        <f>ROW(Source!A2031)</f>
        <v>2031</v>
      </c>
      <c r="B2100">
        <v>35871093</v>
      </c>
      <c r="C2100">
        <v>35871089</v>
      </c>
      <c r="D2100">
        <v>29164349</v>
      </c>
      <c r="E2100">
        <v>1</v>
      </c>
      <c r="F2100">
        <v>1</v>
      </c>
      <c r="G2100">
        <v>1</v>
      </c>
      <c r="H2100">
        <v>3</v>
      </c>
      <c r="I2100" t="s">
        <v>28</v>
      </c>
      <c r="J2100" t="s">
        <v>31</v>
      </c>
      <c r="K2100" t="s">
        <v>29</v>
      </c>
      <c r="L2100">
        <v>1348</v>
      </c>
      <c r="N2100">
        <v>1009</v>
      </c>
      <c r="O2100" t="s">
        <v>30</v>
      </c>
      <c r="P2100" t="s">
        <v>30</v>
      </c>
      <c r="Q2100">
        <v>1000</v>
      </c>
      <c r="X2100">
        <v>0.11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 t="s">
        <v>3</v>
      </c>
      <c r="AG2100">
        <v>0.11</v>
      </c>
      <c r="AH2100">
        <v>2</v>
      </c>
      <c r="AI2100">
        <v>35871091</v>
      </c>
      <c r="AJ2100">
        <v>2157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</row>
    <row r="2101" spans="1:44">
      <c r="A2101">
        <f>ROW(Source!A2033)</f>
        <v>2033</v>
      </c>
      <c r="B2101">
        <v>35871097</v>
      </c>
      <c r="C2101">
        <v>35871095</v>
      </c>
      <c r="D2101">
        <v>18406804</v>
      </c>
      <c r="E2101">
        <v>1</v>
      </c>
      <c r="F2101">
        <v>1</v>
      </c>
      <c r="G2101">
        <v>1</v>
      </c>
      <c r="H2101">
        <v>1</v>
      </c>
      <c r="I2101" t="s">
        <v>559</v>
      </c>
      <c r="J2101" t="s">
        <v>3</v>
      </c>
      <c r="K2101" t="s">
        <v>560</v>
      </c>
      <c r="L2101">
        <v>1369</v>
      </c>
      <c r="N2101">
        <v>1013</v>
      </c>
      <c r="O2101" t="s">
        <v>561</v>
      </c>
      <c r="P2101" t="s">
        <v>561</v>
      </c>
      <c r="Q2101">
        <v>1</v>
      </c>
      <c r="X2101">
        <v>5.84</v>
      </c>
      <c r="Y2101">
        <v>0</v>
      </c>
      <c r="Z2101">
        <v>0</v>
      </c>
      <c r="AA2101">
        <v>0</v>
      </c>
      <c r="AB2101">
        <v>7.8</v>
      </c>
      <c r="AC2101">
        <v>0</v>
      </c>
      <c r="AD2101">
        <v>1</v>
      </c>
      <c r="AE2101">
        <v>1</v>
      </c>
      <c r="AF2101" t="s">
        <v>3</v>
      </c>
      <c r="AG2101">
        <v>5.84</v>
      </c>
      <c r="AH2101">
        <v>2</v>
      </c>
      <c r="AI2101">
        <v>35871096</v>
      </c>
      <c r="AJ2101">
        <v>2158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</row>
    <row r="2102" spans="1:44">
      <c r="A2102">
        <f>ROW(Source!A2034)</f>
        <v>2034</v>
      </c>
      <c r="B2102">
        <v>35871104</v>
      </c>
      <c r="C2102">
        <v>35871098</v>
      </c>
      <c r="D2102">
        <v>18408066</v>
      </c>
      <c r="E2102">
        <v>1</v>
      </c>
      <c r="F2102">
        <v>1</v>
      </c>
      <c r="G2102">
        <v>1</v>
      </c>
      <c r="H2102">
        <v>1</v>
      </c>
      <c r="I2102" t="s">
        <v>568</v>
      </c>
      <c r="J2102" t="s">
        <v>3</v>
      </c>
      <c r="K2102" t="s">
        <v>569</v>
      </c>
      <c r="L2102">
        <v>1369</v>
      </c>
      <c r="N2102">
        <v>1013</v>
      </c>
      <c r="O2102" t="s">
        <v>561</v>
      </c>
      <c r="P2102" t="s">
        <v>561</v>
      </c>
      <c r="Q2102">
        <v>1</v>
      </c>
      <c r="X2102">
        <v>179.3</v>
      </c>
      <c r="Y2102">
        <v>0</v>
      </c>
      <c r="Z2102">
        <v>0</v>
      </c>
      <c r="AA2102">
        <v>0</v>
      </c>
      <c r="AB2102">
        <v>256.16000000000003</v>
      </c>
      <c r="AC2102">
        <v>0</v>
      </c>
      <c r="AD2102">
        <v>1</v>
      </c>
      <c r="AE2102">
        <v>1</v>
      </c>
      <c r="AF2102" t="s">
        <v>3</v>
      </c>
      <c r="AG2102">
        <v>179.3</v>
      </c>
      <c r="AH2102">
        <v>2</v>
      </c>
      <c r="AI2102">
        <v>35871099</v>
      </c>
      <c r="AJ2102">
        <v>2159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</row>
    <row r="2103" spans="1:44">
      <c r="A2103">
        <f>ROW(Source!A2034)</f>
        <v>2034</v>
      </c>
      <c r="B2103">
        <v>35871105</v>
      </c>
      <c r="C2103">
        <v>35871098</v>
      </c>
      <c r="D2103">
        <v>121548</v>
      </c>
      <c r="E2103">
        <v>1</v>
      </c>
      <c r="F2103">
        <v>1</v>
      </c>
      <c r="G2103">
        <v>1</v>
      </c>
      <c r="H2103">
        <v>1</v>
      </c>
      <c r="I2103" t="s">
        <v>35</v>
      </c>
      <c r="J2103" t="s">
        <v>3</v>
      </c>
      <c r="K2103" t="s">
        <v>562</v>
      </c>
      <c r="L2103">
        <v>608254</v>
      </c>
      <c r="N2103">
        <v>1013</v>
      </c>
      <c r="O2103" t="s">
        <v>563</v>
      </c>
      <c r="P2103" t="s">
        <v>563</v>
      </c>
      <c r="Q2103">
        <v>1</v>
      </c>
      <c r="X2103">
        <v>3.97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1</v>
      </c>
      <c r="AE2103">
        <v>2</v>
      </c>
      <c r="AF2103" t="s">
        <v>3</v>
      </c>
      <c r="AG2103">
        <v>3.97</v>
      </c>
      <c r="AH2103">
        <v>2</v>
      </c>
      <c r="AI2103">
        <v>35871100</v>
      </c>
      <c r="AJ2103">
        <v>2160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</row>
    <row r="2104" spans="1:44">
      <c r="A2104">
        <f>ROW(Source!A2034)</f>
        <v>2034</v>
      </c>
      <c r="B2104">
        <v>35871106</v>
      </c>
      <c r="C2104">
        <v>35871098</v>
      </c>
      <c r="D2104">
        <v>29172710</v>
      </c>
      <c r="E2104">
        <v>1</v>
      </c>
      <c r="F2104">
        <v>1</v>
      </c>
      <c r="G2104">
        <v>1</v>
      </c>
      <c r="H2104">
        <v>2</v>
      </c>
      <c r="I2104" t="s">
        <v>570</v>
      </c>
      <c r="J2104" t="s">
        <v>571</v>
      </c>
      <c r="K2104" t="s">
        <v>572</v>
      </c>
      <c r="L2104">
        <v>1368</v>
      </c>
      <c r="N2104">
        <v>1011</v>
      </c>
      <c r="O2104" t="s">
        <v>567</v>
      </c>
      <c r="P2104" t="s">
        <v>567</v>
      </c>
      <c r="Q2104">
        <v>1</v>
      </c>
      <c r="X2104">
        <v>3.97</v>
      </c>
      <c r="Y2104">
        <v>0</v>
      </c>
      <c r="Z2104">
        <v>46.56</v>
      </c>
      <c r="AA2104">
        <v>10.06</v>
      </c>
      <c r="AB2104">
        <v>0</v>
      </c>
      <c r="AC2104">
        <v>0</v>
      </c>
      <c r="AD2104">
        <v>1</v>
      </c>
      <c r="AE2104">
        <v>0</v>
      </c>
      <c r="AF2104" t="s">
        <v>3</v>
      </c>
      <c r="AG2104">
        <v>3.97</v>
      </c>
      <c r="AH2104">
        <v>2</v>
      </c>
      <c r="AI2104">
        <v>35871101</v>
      </c>
      <c r="AJ2104">
        <v>2161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</row>
    <row r="2105" spans="1:44">
      <c r="A2105">
        <f>ROW(Source!A2034)</f>
        <v>2034</v>
      </c>
      <c r="B2105">
        <v>35871107</v>
      </c>
      <c r="C2105">
        <v>35871098</v>
      </c>
      <c r="D2105">
        <v>29174533</v>
      </c>
      <c r="E2105">
        <v>1</v>
      </c>
      <c r="F2105">
        <v>1</v>
      </c>
      <c r="G2105">
        <v>1</v>
      </c>
      <c r="H2105">
        <v>2</v>
      </c>
      <c r="I2105" t="s">
        <v>573</v>
      </c>
      <c r="J2105" t="s">
        <v>574</v>
      </c>
      <c r="K2105" t="s">
        <v>575</v>
      </c>
      <c r="L2105">
        <v>1368</v>
      </c>
      <c r="N2105">
        <v>1011</v>
      </c>
      <c r="O2105" t="s">
        <v>567</v>
      </c>
      <c r="P2105" t="s">
        <v>567</v>
      </c>
      <c r="Q2105">
        <v>1</v>
      </c>
      <c r="X2105">
        <v>7.93</v>
      </c>
      <c r="Y2105">
        <v>0</v>
      </c>
      <c r="Z2105">
        <v>1.53</v>
      </c>
      <c r="AA2105">
        <v>0</v>
      </c>
      <c r="AB2105">
        <v>0</v>
      </c>
      <c r="AC2105">
        <v>0</v>
      </c>
      <c r="AD2105">
        <v>1</v>
      </c>
      <c r="AE2105">
        <v>0</v>
      </c>
      <c r="AF2105" t="s">
        <v>3</v>
      </c>
      <c r="AG2105">
        <v>7.93</v>
      </c>
      <c r="AH2105">
        <v>2</v>
      </c>
      <c r="AI2105">
        <v>35871102</v>
      </c>
      <c r="AJ2105">
        <v>2162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</row>
    <row r="2106" spans="1:44">
      <c r="A2106">
        <f>ROW(Source!A2034)</f>
        <v>2034</v>
      </c>
      <c r="B2106">
        <v>35871108</v>
      </c>
      <c r="C2106">
        <v>35871098</v>
      </c>
      <c r="D2106">
        <v>29164349</v>
      </c>
      <c r="E2106">
        <v>1</v>
      </c>
      <c r="F2106">
        <v>1</v>
      </c>
      <c r="G2106">
        <v>1</v>
      </c>
      <c r="H2106">
        <v>3</v>
      </c>
      <c r="I2106" t="s">
        <v>28</v>
      </c>
      <c r="J2106" t="s">
        <v>31</v>
      </c>
      <c r="K2106" t="s">
        <v>29</v>
      </c>
      <c r="L2106">
        <v>1348</v>
      </c>
      <c r="N2106">
        <v>1009</v>
      </c>
      <c r="O2106" t="s">
        <v>30</v>
      </c>
      <c r="P2106" t="s">
        <v>30</v>
      </c>
      <c r="Q2106">
        <v>1000</v>
      </c>
      <c r="X2106">
        <v>10.5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 t="s">
        <v>3</v>
      </c>
      <c r="AG2106">
        <v>10.5</v>
      </c>
      <c r="AH2106">
        <v>2</v>
      </c>
      <c r="AI2106">
        <v>35871103</v>
      </c>
      <c r="AJ2106">
        <v>2163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</row>
    <row r="2107" spans="1:44">
      <c r="A2107">
        <f>ROW(Source!A2073)</f>
        <v>2073</v>
      </c>
      <c r="B2107">
        <v>35871118</v>
      </c>
      <c r="C2107">
        <v>35871110</v>
      </c>
      <c r="D2107">
        <v>18407150</v>
      </c>
      <c r="E2107">
        <v>1</v>
      </c>
      <c r="F2107">
        <v>1</v>
      </c>
      <c r="G2107">
        <v>1</v>
      </c>
      <c r="H2107">
        <v>1</v>
      </c>
      <c r="I2107" t="s">
        <v>576</v>
      </c>
      <c r="J2107" t="s">
        <v>3</v>
      </c>
      <c r="K2107" t="s">
        <v>577</v>
      </c>
      <c r="L2107">
        <v>1369</v>
      </c>
      <c r="N2107">
        <v>1013</v>
      </c>
      <c r="O2107" t="s">
        <v>561</v>
      </c>
      <c r="P2107" t="s">
        <v>561</v>
      </c>
      <c r="Q2107">
        <v>1</v>
      </c>
      <c r="X2107">
        <v>21.19</v>
      </c>
      <c r="Y2107">
        <v>0</v>
      </c>
      <c r="Z2107">
        <v>0</v>
      </c>
      <c r="AA2107">
        <v>0</v>
      </c>
      <c r="AB2107">
        <v>272.45</v>
      </c>
      <c r="AC2107">
        <v>0</v>
      </c>
      <c r="AD2107">
        <v>1</v>
      </c>
      <c r="AE2107">
        <v>1</v>
      </c>
      <c r="AF2107" t="s">
        <v>134</v>
      </c>
      <c r="AG2107">
        <v>24.368500000000001</v>
      </c>
      <c r="AH2107">
        <v>2</v>
      </c>
      <c r="AI2107">
        <v>35871111</v>
      </c>
      <c r="AJ2107">
        <v>2164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</row>
    <row r="2108" spans="1:44">
      <c r="A2108">
        <f>ROW(Source!A2073)</f>
        <v>2073</v>
      </c>
      <c r="B2108">
        <v>35871119</v>
      </c>
      <c r="C2108">
        <v>35871110</v>
      </c>
      <c r="D2108">
        <v>121548</v>
      </c>
      <c r="E2108">
        <v>1</v>
      </c>
      <c r="F2108">
        <v>1</v>
      </c>
      <c r="G2108">
        <v>1</v>
      </c>
      <c r="H2108">
        <v>1</v>
      </c>
      <c r="I2108" t="s">
        <v>35</v>
      </c>
      <c r="J2108" t="s">
        <v>3</v>
      </c>
      <c r="K2108" t="s">
        <v>562</v>
      </c>
      <c r="L2108">
        <v>608254</v>
      </c>
      <c r="N2108">
        <v>1013</v>
      </c>
      <c r="O2108" t="s">
        <v>563</v>
      </c>
      <c r="P2108" t="s">
        <v>563</v>
      </c>
      <c r="Q2108">
        <v>1</v>
      </c>
      <c r="X2108">
        <v>0.04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1</v>
      </c>
      <c r="AE2108">
        <v>2</v>
      </c>
      <c r="AF2108" t="s">
        <v>133</v>
      </c>
      <c r="AG2108">
        <v>0.05</v>
      </c>
      <c r="AH2108">
        <v>2</v>
      </c>
      <c r="AI2108">
        <v>35871112</v>
      </c>
      <c r="AJ2108">
        <v>2165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</row>
    <row r="2109" spans="1:44">
      <c r="A2109">
        <f>ROW(Source!A2073)</f>
        <v>2073</v>
      </c>
      <c r="B2109">
        <v>35871120</v>
      </c>
      <c r="C2109">
        <v>35871110</v>
      </c>
      <c r="D2109">
        <v>29172556</v>
      </c>
      <c r="E2109">
        <v>1</v>
      </c>
      <c r="F2109">
        <v>1</v>
      </c>
      <c r="G2109">
        <v>1</v>
      </c>
      <c r="H2109">
        <v>2</v>
      </c>
      <c r="I2109" t="s">
        <v>564</v>
      </c>
      <c r="J2109" t="s">
        <v>565</v>
      </c>
      <c r="K2109" t="s">
        <v>566</v>
      </c>
      <c r="L2109">
        <v>1368</v>
      </c>
      <c r="N2109">
        <v>1011</v>
      </c>
      <c r="O2109" t="s">
        <v>567</v>
      </c>
      <c r="P2109" t="s">
        <v>567</v>
      </c>
      <c r="Q2109">
        <v>1</v>
      </c>
      <c r="X2109">
        <v>0.04</v>
      </c>
      <c r="Y2109">
        <v>0</v>
      </c>
      <c r="Z2109">
        <v>31.26</v>
      </c>
      <c r="AA2109">
        <v>13.5</v>
      </c>
      <c r="AB2109">
        <v>0</v>
      </c>
      <c r="AC2109">
        <v>0</v>
      </c>
      <c r="AD2109">
        <v>1</v>
      </c>
      <c r="AE2109">
        <v>0</v>
      </c>
      <c r="AF2109" t="s">
        <v>133</v>
      </c>
      <c r="AG2109">
        <v>0.05</v>
      </c>
      <c r="AH2109">
        <v>2</v>
      </c>
      <c r="AI2109">
        <v>35871113</v>
      </c>
      <c r="AJ2109">
        <v>2166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</row>
    <row r="2110" spans="1:44">
      <c r="A2110">
        <f>ROW(Source!A2073)</f>
        <v>2073</v>
      </c>
      <c r="B2110">
        <v>35871121</v>
      </c>
      <c r="C2110">
        <v>35871110</v>
      </c>
      <c r="D2110">
        <v>29174913</v>
      </c>
      <c r="E2110">
        <v>1</v>
      </c>
      <c r="F2110">
        <v>1</v>
      </c>
      <c r="G2110">
        <v>1</v>
      </c>
      <c r="H2110">
        <v>2</v>
      </c>
      <c r="I2110" t="s">
        <v>578</v>
      </c>
      <c r="J2110" t="s">
        <v>579</v>
      </c>
      <c r="K2110" t="s">
        <v>580</v>
      </c>
      <c r="L2110">
        <v>1368</v>
      </c>
      <c r="N2110">
        <v>1011</v>
      </c>
      <c r="O2110" t="s">
        <v>567</v>
      </c>
      <c r="P2110" t="s">
        <v>567</v>
      </c>
      <c r="Q2110">
        <v>1</v>
      </c>
      <c r="X2110">
        <v>0.15</v>
      </c>
      <c r="Y2110">
        <v>0</v>
      </c>
      <c r="Z2110">
        <v>87.17</v>
      </c>
      <c r="AA2110">
        <v>11.6</v>
      </c>
      <c r="AB2110">
        <v>0</v>
      </c>
      <c r="AC2110">
        <v>0</v>
      </c>
      <c r="AD2110">
        <v>1</v>
      </c>
      <c r="AE2110">
        <v>0</v>
      </c>
      <c r="AF2110" t="s">
        <v>133</v>
      </c>
      <c r="AG2110">
        <v>0.1875</v>
      </c>
      <c r="AH2110">
        <v>2</v>
      </c>
      <c r="AI2110">
        <v>35871114</v>
      </c>
      <c r="AJ2110">
        <v>2167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</row>
    <row r="2111" spans="1:44">
      <c r="A2111">
        <f>ROW(Source!A2073)</f>
        <v>2073</v>
      </c>
      <c r="B2111">
        <v>35871122</v>
      </c>
      <c r="C2111">
        <v>35871110</v>
      </c>
      <c r="D2111">
        <v>29108696</v>
      </c>
      <c r="E2111">
        <v>1</v>
      </c>
      <c r="F2111">
        <v>1</v>
      </c>
      <c r="G2111">
        <v>1</v>
      </c>
      <c r="H2111">
        <v>3</v>
      </c>
      <c r="I2111" t="s">
        <v>581</v>
      </c>
      <c r="J2111" t="s">
        <v>582</v>
      </c>
      <c r="K2111" t="s">
        <v>583</v>
      </c>
      <c r="L2111">
        <v>1354</v>
      </c>
      <c r="N2111">
        <v>1010</v>
      </c>
      <c r="O2111" t="s">
        <v>237</v>
      </c>
      <c r="P2111" t="s">
        <v>237</v>
      </c>
      <c r="Q2111">
        <v>1</v>
      </c>
      <c r="X2111">
        <v>56.6</v>
      </c>
      <c r="Y2111">
        <v>67.209999999999994</v>
      </c>
      <c r="Z2111">
        <v>0</v>
      </c>
      <c r="AA2111">
        <v>0</v>
      </c>
      <c r="AB2111">
        <v>0</v>
      </c>
      <c r="AC2111">
        <v>0</v>
      </c>
      <c r="AD2111">
        <v>1</v>
      </c>
      <c r="AE2111">
        <v>0</v>
      </c>
      <c r="AF2111" t="s">
        <v>3</v>
      </c>
      <c r="AG2111">
        <v>56.6</v>
      </c>
      <c r="AH2111">
        <v>2</v>
      </c>
      <c r="AI2111">
        <v>35871115</v>
      </c>
      <c r="AJ2111">
        <v>2168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</row>
    <row r="2112" spans="1:44">
      <c r="A2112">
        <f>ROW(Source!A2073)</f>
        <v>2073</v>
      </c>
      <c r="B2112">
        <v>35871123</v>
      </c>
      <c r="C2112">
        <v>35871110</v>
      </c>
      <c r="D2112">
        <v>29109717</v>
      </c>
      <c r="E2112">
        <v>1</v>
      </c>
      <c r="F2112">
        <v>1</v>
      </c>
      <c r="G2112">
        <v>1</v>
      </c>
      <c r="H2112">
        <v>3</v>
      </c>
      <c r="I2112" t="s">
        <v>971</v>
      </c>
      <c r="J2112" t="s">
        <v>972</v>
      </c>
      <c r="K2112" t="s">
        <v>973</v>
      </c>
      <c r="L2112">
        <v>1301</v>
      </c>
      <c r="N2112">
        <v>1003</v>
      </c>
      <c r="O2112" t="s">
        <v>142</v>
      </c>
      <c r="P2112" t="s">
        <v>142</v>
      </c>
      <c r="Q2112">
        <v>1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1</v>
      </c>
      <c r="AD2112">
        <v>0</v>
      </c>
      <c r="AE2112">
        <v>0</v>
      </c>
      <c r="AF2112" t="s">
        <v>3</v>
      </c>
      <c r="AG2112">
        <v>0</v>
      </c>
      <c r="AH2112">
        <v>3</v>
      </c>
      <c r="AI2112">
        <v>-1</v>
      </c>
      <c r="AJ2112" t="s">
        <v>3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</row>
    <row r="2113" spans="1:44">
      <c r="A2113">
        <f>ROW(Source!A2073)</f>
        <v>2073</v>
      </c>
      <c r="B2113">
        <v>35871124</v>
      </c>
      <c r="C2113">
        <v>35871110</v>
      </c>
      <c r="D2113">
        <v>29115197</v>
      </c>
      <c r="E2113">
        <v>1</v>
      </c>
      <c r="F2113">
        <v>1</v>
      </c>
      <c r="G2113">
        <v>1</v>
      </c>
      <c r="H2113">
        <v>3</v>
      </c>
      <c r="I2113" t="s">
        <v>584</v>
      </c>
      <c r="J2113" t="s">
        <v>585</v>
      </c>
      <c r="K2113" t="s">
        <v>586</v>
      </c>
      <c r="L2113">
        <v>1354</v>
      </c>
      <c r="N2113">
        <v>1010</v>
      </c>
      <c r="O2113" t="s">
        <v>237</v>
      </c>
      <c r="P2113" t="s">
        <v>237</v>
      </c>
      <c r="Q2113">
        <v>1</v>
      </c>
      <c r="X2113">
        <v>400</v>
      </c>
      <c r="Y2113">
        <v>0.5</v>
      </c>
      <c r="Z2113">
        <v>0</v>
      </c>
      <c r="AA2113">
        <v>0</v>
      </c>
      <c r="AB2113">
        <v>0</v>
      </c>
      <c r="AC2113">
        <v>0</v>
      </c>
      <c r="AD2113">
        <v>1</v>
      </c>
      <c r="AE2113">
        <v>0</v>
      </c>
      <c r="AF2113" t="s">
        <v>3</v>
      </c>
      <c r="AG2113">
        <v>400</v>
      </c>
      <c r="AH2113">
        <v>2</v>
      </c>
      <c r="AI2113">
        <v>35871116</v>
      </c>
      <c r="AJ2113">
        <v>2170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</row>
    <row r="2114" spans="1:44">
      <c r="A2114">
        <f>ROW(Source!A2075)</f>
        <v>2075</v>
      </c>
      <c r="B2114">
        <v>35871136</v>
      </c>
      <c r="C2114">
        <v>35871126</v>
      </c>
      <c r="D2114">
        <v>18413230</v>
      </c>
      <c r="E2114">
        <v>1</v>
      </c>
      <c r="F2114">
        <v>1</v>
      </c>
      <c r="G2114">
        <v>1</v>
      </c>
      <c r="H2114">
        <v>1</v>
      </c>
      <c r="I2114" t="s">
        <v>587</v>
      </c>
      <c r="J2114" t="s">
        <v>3</v>
      </c>
      <c r="K2114" t="s">
        <v>588</v>
      </c>
      <c r="L2114">
        <v>1369</v>
      </c>
      <c r="N2114">
        <v>1013</v>
      </c>
      <c r="O2114" t="s">
        <v>561</v>
      </c>
      <c r="P2114" t="s">
        <v>561</v>
      </c>
      <c r="Q2114">
        <v>1</v>
      </c>
      <c r="X2114">
        <v>166.47</v>
      </c>
      <c r="Y2114">
        <v>0</v>
      </c>
      <c r="Z2114">
        <v>0</v>
      </c>
      <c r="AA2114">
        <v>0</v>
      </c>
      <c r="AB2114">
        <v>293.22000000000003</v>
      </c>
      <c r="AC2114">
        <v>0</v>
      </c>
      <c r="AD2114">
        <v>1</v>
      </c>
      <c r="AE2114">
        <v>1</v>
      </c>
      <c r="AF2114" t="s">
        <v>134</v>
      </c>
      <c r="AG2114">
        <v>191.44049999999999</v>
      </c>
      <c r="AH2114">
        <v>2</v>
      </c>
      <c r="AI2114">
        <v>35871127</v>
      </c>
      <c r="AJ2114">
        <v>2171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</row>
    <row r="2115" spans="1:44">
      <c r="A2115">
        <f>ROW(Source!A2075)</f>
        <v>2075</v>
      </c>
      <c r="B2115">
        <v>35871137</v>
      </c>
      <c r="C2115">
        <v>35871126</v>
      </c>
      <c r="D2115">
        <v>121548</v>
      </c>
      <c r="E2115">
        <v>1</v>
      </c>
      <c r="F2115">
        <v>1</v>
      </c>
      <c r="G2115">
        <v>1</v>
      </c>
      <c r="H2115">
        <v>1</v>
      </c>
      <c r="I2115" t="s">
        <v>35</v>
      </c>
      <c r="J2115" t="s">
        <v>3</v>
      </c>
      <c r="K2115" t="s">
        <v>562</v>
      </c>
      <c r="L2115">
        <v>608254</v>
      </c>
      <c r="N2115">
        <v>1013</v>
      </c>
      <c r="O2115" t="s">
        <v>563</v>
      </c>
      <c r="P2115" t="s">
        <v>563</v>
      </c>
      <c r="Q2115">
        <v>1</v>
      </c>
      <c r="X2115">
        <v>0.08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1</v>
      </c>
      <c r="AE2115">
        <v>2</v>
      </c>
      <c r="AF2115" t="s">
        <v>133</v>
      </c>
      <c r="AG2115">
        <v>0.1</v>
      </c>
      <c r="AH2115">
        <v>2</v>
      </c>
      <c r="AI2115">
        <v>35871128</v>
      </c>
      <c r="AJ2115">
        <v>2172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</row>
    <row r="2116" spans="1:44">
      <c r="A2116">
        <f>ROW(Source!A2075)</f>
        <v>2075</v>
      </c>
      <c r="B2116">
        <v>35871138</v>
      </c>
      <c r="C2116">
        <v>35871126</v>
      </c>
      <c r="D2116">
        <v>29172556</v>
      </c>
      <c r="E2116">
        <v>1</v>
      </c>
      <c r="F2116">
        <v>1</v>
      </c>
      <c r="G2116">
        <v>1</v>
      </c>
      <c r="H2116">
        <v>2</v>
      </c>
      <c r="I2116" t="s">
        <v>564</v>
      </c>
      <c r="J2116" t="s">
        <v>565</v>
      </c>
      <c r="K2116" t="s">
        <v>566</v>
      </c>
      <c r="L2116">
        <v>1368</v>
      </c>
      <c r="N2116">
        <v>1011</v>
      </c>
      <c r="O2116" t="s">
        <v>567</v>
      </c>
      <c r="P2116" t="s">
        <v>567</v>
      </c>
      <c r="Q2116">
        <v>1</v>
      </c>
      <c r="X2116">
        <v>0.08</v>
      </c>
      <c r="Y2116">
        <v>0</v>
      </c>
      <c r="Z2116">
        <v>31.26</v>
      </c>
      <c r="AA2116">
        <v>13.5</v>
      </c>
      <c r="AB2116">
        <v>0</v>
      </c>
      <c r="AC2116">
        <v>0</v>
      </c>
      <c r="AD2116">
        <v>1</v>
      </c>
      <c r="AE2116">
        <v>0</v>
      </c>
      <c r="AF2116" t="s">
        <v>133</v>
      </c>
      <c r="AG2116">
        <v>0.1</v>
      </c>
      <c r="AH2116">
        <v>2</v>
      </c>
      <c r="AI2116">
        <v>35871129</v>
      </c>
      <c r="AJ2116">
        <v>2173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</row>
    <row r="2117" spans="1:44">
      <c r="A2117">
        <f>ROW(Source!A2075)</f>
        <v>2075</v>
      </c>
      <c r="B2117">
        <v>35871139</v>
      </c>
      <c r="C2117">
        <v>35871126</v>
      </c>
      <c r="D2117">
        <v>29174591</v>
      </c>
      <c r="E2117">
        <v>1</v>
      </c>
      <c r="F2117">
        <v>1</v>
      </c>
      <c r="G2117">
        <v>1</v>
      </c>
      <c r="H2117">
        <v>2</v>
      </c>
      <c r="I2117" t="s">
        <v>589</v>
      </c>
      <c r="J2117" t="s">
        <v>590</v>
      </c>
      <c r="K2117" t="s">
        <v>591</v>
      </c>
      <c r="L2117">
        <v>1368</v>
      </c>
      <c r="N2117">
        <v>1011</v>
      </c>
      <c r="O2117" t="s">
        <v>567</v>
      </c>
      <c r="P2117" t="s">
        <v>567</v>
      </c>
      <c r="Q2117">
        <v>1</v>
      </c>
      <c r="X2117">
        <v>0.26</v>
      </c>
      <c r="Y2117">
        <v>0</v>
      </c>
      <c r="Z2117">
        <v>0.95</v>
      </c>
      <c r="AA2117">
        <v>0</v>
      </c>
      <c r="AB2117">
        <v>0</v>
      </c>
      <c r="AC2117">
        <v>0</v>
      </c>
      <c r="AD2117">
        <v>1</v>
      </c>
      <c r="AE2117">
        <v>0</v>
      </c>
      <c r="AF2117" t="s">
        <v>133</v>
      </c>
      <c r="AG2117">
        <v>0.32500000000000001</v>
      </c>
      <c r="AH2117">
        <v>2</v>
      </c>
      <c r="AI2117">
        <v>35871130</v>
      </c>
      <c r="AJ2117">
        <v>2174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</row>
    <row r="2118" spans="1:44">
      <c r="A2118">
        <f>ROW(Source!A2075)</f>
        <v>2075</v>
      </c>
      <c r="B2118">
        <v>35871140</v>
      </c>
      <c r="C2118">
        <v>35871126</v>
      </c>
      <c r="D2118">
        <v>29174913</v>
      </c>
      <c r="E2118">
        <v>1</v>
      </c>
      <c r="F2118">
        <v>1</v>
      </c>
      <c r="G2118">
        <v>1</v>
      </c>
      <c r="H2118">
        <v>2</v>
      </c>
      <c r="I2118" t="s">
        <v>578</v>
      </c>
      <c r="J2118" t="s">
        <v>579</v>
      </c>
      <c r="K2118" t="s">
        <v>580</v>
      </c>
      <c r="L2118">
        <v>1368</v>
      </c>
      <c r="N2118">
        <v>1011</v>
      </c>
      <c r="O2118" t="s">
        <v>567</v>
      </c>
      <c r="P2118" t="s">
        <v>567</v>
      </c>
      <c r="Q2118">
        <v>1</v>
      </c>
      <c r="X2118">
        <v>0.5</v>
      </c>
      <c r="Y2118">
        <v>0</v>
      </c>
      <c r="Z2118">
        <v>87.17</v>
      </c>
      <c r="AA2118">
        <v>11.6</v>
      </c>
      <c r="AB2118">
        <v>0</v>
      </c>
      <c r="AC2118">
        <v>0</v>
      </c>
      <c r="AD2118">
        <v>1</v>
      </c>
      <c r="AE2118">
        <v>0</v>
      </c>
      <c r="AF2118" t="s">
        <v>133</v>
      </c>
      <c r="AG2118">
        <v>0.625</v>
      </c>
      <c r="AH2118">
        <v>2</v>
      </c>
      <c r="AI2118">
        <v>35871131</v>
      </c>
      <c r="AJ2118">
        <v>2175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</row>
    <row r="2119" spans="1:44">
      <c r="A2119">
        <f>ROW(Source!A2075)</f>
        <v>2075</v>
      </c>
      <c r="B2119">
        <v>35871141</v>
      </c>
      <c r="C2119">
        <v>35871126</v>
      </c>
      <c r="D2119">
        <v>29107800</v>
      </c>
      <c r="E2119">
        <v>1</v>
      </c>
      <c r="F2119">
        <v>1</v>
      </c>
      <c r="G2119">
        <v>1</v>
      </c>
      <c r="H2119">
        <v>3</v>
      </c>
      <c r="I2119" t="s">
        <v>592</v>
      </c>
      <c r="J2119" t="s">
        <v>593</v>
      </c>
      <c r="K2119" t="s">
        <v>594</v>
      </c>
      <c r="L2119">
        <v>1346</v>
      </c>
      <c r="N2119">
        <v>1009</v>
      </c>
      <c r="O2119" t="s">
        <v>160</v>
      </c>
      <c r="P2119" t="s">
        <v>160</v>
      </c>
      <c r="Q2119">
        <v>1</v>
      </c>
      <c r="X2119">
        <v>0.2</v>
      </c>
      <c r="Y2119">
        <v>1.81</v>
      </c>
      <c r="Z2119">
        <v>0</v>
      </c>
      <c r="AA2119">
        <v>0</v>
      </c>
      <c r="AB2119">
        <v>0</v>
      </c>
      <c r="AC2119">
        <v>0</v>
      </c>
      <c r="AD2119">
        <v>1</v>
      </c>
      <c r="AE2119">
        <v>0</v>
      </c>
      <c r="AF2119" t="s">
        <v>3</v>
      </c>
      <c r="AG2119">
        <v>0.2</v>
      </c>
      <c r="AH2119">
        <v>2</v>
      </c>
      <c r="AI2119">
        <v>35871132</v>
      </c>
      <c r="AJ2119">
        <v>2176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</row>
    <row r="2120" spans="1:44">
      <c r="A2120">
        <f>ROW(Source!A2075)</f>
        <v>2075</v>
      </c>
      <c r="B2120">
        <v>35871142</v>
      </c>
      <c r="C2120">
        <v>35871126</v>
      </c>
      <c r="D2120">
        <v>29109411</v>
      </c>
      <c r="E2120">
        <v>1</v>
      </c>
      <c r="F2120">
        <v>1</v>
      </c>
      <c r="G2120">
        <v>1</v>
      </c>
      <c r="H2120">
        <v>3</v>
      </c>
      <c r="I2120" t="s">
        <v>595</v>
      </c>
      <c r="J2120" t="s">
        <v>596</v>
      </c>
      <c r="K2120" t="s">
        <v>597</v>
      </c>
      <c r="L2120">
        <v>1346</v>
      </c>
      <c r="N2120">
        <v>1009</v>
      </c>
      <c r="O2120" t="s">
        <v>160</v>
      </c>
      <c r="P2120" t="s">
        <v>160</v>
      </c>
      <c r="Q2120">
        <v>1</v>
      </c>
      <c r="X2120">
        <v>30</v>
      </c>
      <c r="Y2120">
        <v>15.95</v>
      </c>
      <c r="Z2120">
        <v>0</v>
      </c>
      <c r="AA2120">
        <v>0</v>
      </c>
      <c r="AB2120">
        <v>0</v>
      </c>
      <c r="AC2120">
        <v>0</v>
      </c>
      <c r="AD2120">
        <v>1</v>
      </c>
      <c r="AE2120">
        <v>0</v>
      </c>
      <c r="AF2120" t="s">
        <v>3</v>
      </c>
      <c r="AG2120">
        <v>30</v>
      </c>
      <c r="AH2120">
        <v>2</v>
      </c>
      <c r="AI2120">
        <v>35871133</v>
      </c>
      <c r="AJ2120">
        <v>2177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</row>
    <row r="2121" spans="1:44">
      <c r="A2121">
        <f>ROW(Source!A2075)</f>
        <v>2075</v>
      </c>
      <c r="B2121">
        <v>35871143</v>
      </c>
      <c r="C2121">
        <v>35871126</v>
      </c>
      <c r="D2121">
        <v>29109535</v>
      </c>
      <c r="E2121">
        <v>1</v>
      </c>
      <c r="F2121">
        <v>1</v>
      </c>
      <c r="G2121">
        <v>1</v>
      </c>
      <c r="H2121">
        <v>3</v>
      </c>
      <c r="I2121" t="s">
        <v>287</v>
      </c>
      <c r="J2121" t="s">
        <v>289</v>
      </c>
      <c r="K2121" t="s">
        <v>288</v>
      </c>
      <c r="L2121">
        <v>1327</v>
      </c>
      <c r="N2121">
        <v>1005</v>
      </c>
      <c r="O2121" t="s">
        <v>155</v>
      </c>
      <c r="P2121" t="s">
        <v>155</v>
      </c>
      <c r="Q2121">
        <v>1</v>
      </c>
      <c r="X2121">
        <v>105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 t="s">
        <v>3</v>
      </c>
      <c r="AG2121">
        <v>105</v>
      </c>
      <c r="AH2121">
        <v>2</v>
      </c>
      <c r="AI2121">
        <v>35871134</v>
      </c>
      <c r="AJ2121">
        <v>2178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</row>
    <row r="2122" spans="1:44">
      <c r="A2122">
        <f>ROW(Source!A2075)</f>
        <v>2075</v>
      </c>
      <c r="B2122">
        <v>35871144</v>
      </c>
      <c r="C2122">
        <v>35871126</v>
      </c>
      <c r="D2122">
        <v>29109265</v>
      </c>
      <c r="E2122">
        <v>1</v>
      </c>
      <c r="F2122">
        <v>1</v>
      </c>
      <c r="G2122">
        <v>1</v>
      </c>
      <c r="H2122">
        <v>3</v>
      </c>
      <c r="I2122" t="s">
        <v>290</v>
      </c>
      <c r="J2122" t="s">
        <v>292</v>
      </c>
      <c r="K2122" t="s">
        <v>291</v>
      </c>
      <c r="L2122">
        <v>1348</v>
      </c>
      <c r="N2122">
        <v>1009</v>
      </c>
      <c r="O2122" t="s">
        <v>30</v>
      </c>
      <c r="P2122" t="s">
        <v>30</v>
      </c>
      <c r="Q2122">
        <v>1000</v>
      </c>
      <c r="X2122">
        <v>8.8999999999999999E-3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 t="s">
        <v>3</v>
      </c>
      <c r="AG2122">
        <v>8.8999999999999999E-3</v>
      </c>
      <c r="AH2122">
        <v>2</v>
      </c>
      <c r="AI2122">
        <v>35871135</v>
      </c>
      <c r="AJ2122">
        <v>2179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</row>
    <row r="2123" spans="1:44">
      <c r="A2123">
        <f>ROW(Source!A2078)</f>
        <v>2078</v>
      </c>
      <c r="B2123">
        <v>35871156</v>
      </c>
      <c r="C2123">
        <v>35871147</v>
      </c>
      <c r="D2123">
        <v>18410572</v>
      </c>
      <c r="E2123">
        <v>1</v>
      </c>
      <c r="F2123">
        <v>1</v>
      </c>
      <c r="G2123">
        <v>1</v>
      </c>
      <c r="H2123">
        <v>1</v>
      </c>
      <c r="I2123" t="s">
        <v>598</v>
      </c>
      <c r="J2123" t="s">
        <v>3</v>
      </c>
      <c r="K2123" t="s">
        <v>599</v>
      </c>
      <c r="L2123">
        <v>1369</v>
      </c>
      <c r="N2123">
        <v>1013</v>
      </c>
      <c r="O2123" t="s">
        <v>561</v>
      </c>
      <c r="P2123" t="s">
        <v>561</v>
      </c>
      <c r="Q2123">
        <v>1</v>
      </c>
      <c r="X2123">
        <v>73.14</v>
      </c>
      <c r="Y2123">
        <v>0</v>
      </c>
      <c r="Z2123">
        <v>0</v>
      </c>
      <c r="AA2123">
        <v>0</v>
      </c>
      <c r="AB2123">
        <v>8.74</v>
      </c>
      <c r="AC2123">
        <v>0</v>
      </c>
      <c r="AD2123">
        <v>1</v>
      </c>
      <c r="AE2123">
        <v>1</v>
      </c>
      <c r="AF2123" t="s">
        <v>167</v>
      </c>
      <c r="AG2123">
        <v>84.11099999999999</v>
      </c>
      <c r="AH2123">
        <v>2</v>
      </c>
      <c r="AI2123">
        <v>35871148</v>
      </c>
      <c r="AJ2123">
        <v>2180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</row>
    <row r="2124" spans="1:44">
      <c r="A2124">
        <f>ROW(Source!A2078)</f>
        <v>2078</v>
      </c>
      <c r="B2124">
        <v>35871157</v>
      </c>
      <c r="C2124">
        <v>35871147</v>
      </c>
      <c r="D2124">
        <v>121548</v>
      </c>
      <c r="E2124">
        <v>1</v>
      </c>
      <c r="F2124">
        <v>1</v>
      </c>
      <c r="G2124">
        <v>1</v>
      </c>
      <c r="H2124">
        <v>1</v>
      </c>
      <c r="I2124" t="s">
        <v>35</v>
      </c>
      <c r="J2124" t="s">
        <v>3</v>
      </c>
      <c r="K2124" t="s">
        <v>562</v>
      </c>
      <c r="L2124">
        <v>608254</v>
      </c>
      <c r="N2124">
        <v>1013</v>
      </c>
      <c r="O2124" t="s">
        <v>563</v>
      </c>
      <c r="P2124" t="s">
        <v>563</v>
      </c>
      <c r="Q2124">
        <v>1</v>
      </c>
      <c r="X2124">
        <v>1.37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1</v>
      </c>
      <c r="AE2124">
        <v>2</v>
      </c>
      <c r="AF2124" t="s">
        <v>133</v>
      </c>
      <c r="AG2124">
        <v>1.7125000000000001</v>
      </c>
      <c r="AH2124">
        <v>2</v>
      </c>
      <c r="AI2124">
        <v>35871149</v>
      </c>
      <c r="AJ2124">
        <v>2181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</row>
    <row r="2125" spans="1:44">
      <c r="A2125">
        <f>ROW(Source!A2078)</f>
        <v>2078</v>
      </c>
      <c r="B2125">
        <v>35871158</v>
      </c>
      <c r="C2125">
        <v>35871147</v>
      </c>
      <c r="D2125">
        <v>29172379</v>
      </c>
      <c r="E2125">
        <v>1</v>
      </c>
      <c r="F2125">
        <v>1</v>
      </c>
      <c r="G2125">
        <v>1</v>
      </c>
      <c r="H2125">
        <v>2</v>
      </c>
      <c r="I2125" t="s">
        <v>600</v>
      </c>
      <c r="J2125" t="s">
        <v>601</v>
      </c>
      <c r="K2125" t="s">
        <v>602</v>
      </c>
      <c r="L2125">
        <v>1368</v>
      </c>
      <c r="N2125">
        <v>1011</v>
      </c>
      <c r="O2125" t="s">
        <v>567</v>
      </c>
      <c r="P2125" t="s">
        <v>567</v>
      </c>
      <c r="Q2125">
        <v>1</v>
      </c>
      <c r="X2125">
        <v>1.37</v>
      </c>
      <c r="Y2125">
        <v>0</v>
      </c>
      <c r="Z2125">
        <v>112</v>
      </c>
      <c r="AA2125">
        <v>13.5</v>
      </c>
      <c r="AB2125">
        <v>0</v>
      </c>
      <c r="AC2125">
        <v>0</v>
      </c>
      <c r="AD2125">
        <v>1</v>
      </c>
      <c r="AE2125">
        <v>0</v>
      </c>
      <c r="AF2125" t="s">
        <v>133</v>
      </c>
      <c r="AG2125">
        <v>1.7125000000000001</v>
      </c>
      <c r="AH2125">
        <v>2</v>
      </c>
      <c r="AI2125">
        <v>35871150</v>
      </c>
      <c r="AJ2125">
        <v>2182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</row>
    <row r="2126" spans="1:44">
      <c r="A2126">
        <f>ROW(Source!A2078)</f>
        <v>2078</v>
      </c>
      <c r="B2126">
        <v>35871159</v>
      </c>
      <c r="C2126">
        <v>35871147</v>
      </c>
      <c r="D2126">
        <v>29174913</v>
      </c>
      <c r="E2126">
        <v>1</v>
      </c>
      <c r="F2126">
        <v>1</v>
      </c>
      <c r="G2126">
        <v>1</v>
      </c>
      <c r="H2126">
        <v>2</v>
      </c>
      <c r="I2126" t="s">
        <v>578</v>
      </c>
      <c r="J2126" t="s">
        <v>579</v>
      </c>
      <c r="K2126" t="s">
        <v>580</v>
      </c>
      <c r="L2126">
        <v>1368</v>
      </c>
      <c r="N2126">
        <v>1011</v>
      </c>
      <c r="O2126" t="s">
        <v>567</v>
      </c>
      <c r="P2126" t="s">
        <v>567</v>
      </c>
      <c r="Q2126">
        <v>1</v>
      </c>
      <c r="X2126">
        <v>2.06</v>
      </c>
      <c r="Y2126">
        <v>0</v>
      </c>
      <c r="Z2126">
        <v>87.17</v>
      </c>
      <c r="AA2126">
        <v>11.6</v>
      </c>
      <c r="AB2126">
        <v>0</v>
      </c>
      <c r="AC2126">
        <v>0</v>
      </c>
      <c r="AD2126">
        <v>1</v>
      </c>
      <c r="AE2126">
        <v>0</v>
      </c>
      <c r="AF2126" t="s">
        <v>133</v>
      </c>
      <c r="AG2126">
        <v>2.5750000000000002</v>
      </c>
      <c r="AH2126">
        <v>2</v>
      </c>
      <c r="AI2126">
        <v>35871151</v>
      </c>
      <c r="AJ2126">
        <v>2183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</row>
    <row r="2127" spans="1:44">
      <c r="A2127">
        <f>ROW(Source!A2078)</f>
        <v>2078</v>
      </c>
      <c r="B2127">
        <v>35871160</v>
      </c>
      <c r="C2127">
        <v>35871147</v>
      </c>
      <c r="D2127">
        <v>29114332</v>
      </c>
      <c r="E2127">
        <v>1</v>
      </c>
      <c r="F2127">
        <v>1</v>
      </c>
      <c r="G2127">
        <v>1</v>
      </c>
      <c r="H2127">
        <v>3</v>
      </c>
      <c r="I2127" t="s">
        <v>603</v>
      </c>
      <c r="J2127" t="s">
        <v>604</v>
      </c>
      <c r="K2127" t="s">
        <v>605</v>
      </c>
      <c r="L2127">
        <v>1348</v>
      </c>
      <c r="N2127">
        <v>1009</v>
      </c>
      <c r="O2127" t="s">
        <v>30</v>
      </c>
      <c r="P2127" t="s">
        <v>30</v>
      </c>
      <c r="Q2127">
        <v>1000</v>
      </c>
      <c r="X2127">
        <v>3.3999999999999998E-3</v>
      </c>
      <c r="Y2127">
        <v>11978</v>
      </c>
      <c r="Z2127">
        <v>0</v>
      </c>
      <c r="AA2127">
        <v>0</v>
      </c>
      <c r="AB2127">
        <v>0</v>
      </c>
      <c r="AC2127">
        <v>0</v>
      </c>
      <c r="AD2127">
        <v>1</v>
      </c>
      <c r="AE2127">
        <v>0</v>
      </c>
      <c r="AF2127" t="s">
        <v>3</v>
      </c>
      <c r="AG2127">
        <v>3.3999999999999998E-3</v>
      </c>
      <c r="AH2127">
        <v>2</v>
      </c>
      <c r="AI2127">
        <v>35871153</v>
      </c>
      <c r="AJ2127">
        <v>2185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</row>
    <row r="2128" spans="1:44">
      <c r="A2128">
        <f>ROW(Source!A2078)</f>
        <v>2078</v>
      </c>
      <c r="B2128">
        <v>35871161</v>
      </c>
      <c r="C2128">
        <v>35871147</v>
      </c>
      <c r="D2128">
        <v>29114830</v>
      </c>
      <c r="E2128">
        <v>1</v>
      </c>
      <c r="F2128">
        <v>1</v>
      </c>
      <c r="G2128">
        <v>1</v>
      </c>
      <c r="H2128">
        <v>3</v>
      </c>
      <c r="I2128" t="s">
        <v>377</v>
      </c>
      <c r="J2128" t="s">
        <v>379</v>
      </c>
      <c r="K2128" t="s">
        <v>378</v>
      </c>
      <c r="L2128">
        <v>1035</v>
      </c>
      <c r="N2128">
        <v>1013</v>
      </c>
      <c r="O2128" t="s">
        <v>170</v>
      </c>
      <c r="P2128" t="s">
        <v>170</v>
      </c>
      <c r="Q2128">
        <v>1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1</v>
      </c>
      <c r="AD2128">
        <v>0</v>
      </c>
      <c r="AE2128">
        <v>0</v>
      </c>
      <c r="AF2128" t="s">
        <v>3</v>
      </c>
      <c r="AG2128">
        <v>0</v>
      </c>
      <c r="AH2128">
        <v>3</v>
      </c>
      <c r="AI2128">
        <v>-1</v>
      </c>
      <c r="AJ2128" t="s">
        <v>3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</row>
    <row r="2129" spans="1:44">
      <c r="A2129">
        <f>ROW(Source!A2078)</f>
        <v>2078</v>
      </c>
      <c r="B2129">
        <v>35871162</v>
      </c>
      <c r="C2129">
        <v>35871147</v>
      </c>
      <c r="D2129">
        <v>29130561</v>
      </c>
      <c r="E2129">
        <v>1</v>
      </c>
      <c r="F2129">
        <v>1</v>
      </c>
      <c r="G2129">
        <v>1</v>
      </c>
      <c r="H2129">
        <v>3</v>
      </c>
      <c r="I2129" t="s">
        <v>177</v>
      </c>
      <c r="J2129" t="s">
        <v>179</v>
      </c>
      <c r="K2129" t="s">
        <v>178</v>
      </c>
      <c r="L2129">
        <v>1327</v>
      </c>
      <c r="N2129">
        <v>1005</v>
      </c>
      <c r="O2129" t="s">
        <v>155</v>
      </c>
      <c r="P2129" t="s">
        <v>155</v>
      </c>
      <c r="Q2129">
        <v>1</v>
      </c>
      <c r="X2129">
        <v>100</v>
      </c>
      <c r="Y2129">
        <v>207</v>
      </c>
      <c r="Z2129">
        <v>0</v>
      </c>
      <c r="AA2129">
        <v>0</v>
      </c>
      <c r="AB2129">
        <v>0</v>
      </c>
      <c r="AC2129">
        <v>0</v>
      </c>
      <c r="AD2129">
        <v>1</v>
      </c>
      <c r="AE2129">
        <v>0</v>
      </c>
      <c r="AF2129" t="s">
        <v>3</v>
      </c>
      <c r="AG2129">
        <v>100</v>
      </c>
      <c r="AH2129">
        <v>2</v>
      </c>
      <c r="AI2129">
        <v>35871154</v>
      </c>
      <c r="AJ2129">
        <v>2186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</row>
    <row r="2130" spans="1:44">
      <c r="A2130">
        <f>ROW(Source!A2082)</f>
        <v>2082</v>
      </c>
      <c r="B2130">
        <v>35871171</v>
      </c>
      <c r="C2130">
        <v>35871166</v>
      </c>
      <c r="D2130">
        <v>18408291</v>
      </c>
      <c r="E2130">
        <v>1</v>
      </c>
      <c r="F2130">
        <v>1</v>
      </c>
      <c r="G2130">
        <v>1</v>
      </c>
      <c r="H2130">
        <v>1</v>
      </c>
      <c r="I2130" t="s">
        <v>606</v>
      </c>
      <c r="J2130" t="s">
        <v>3</v>
      </c>
      <c r="K2130" t="s">
        <v>607</v>
      </c>
      <c r="L2130">
        <v>1369</v>
      </c>
      <c r="N2130">
        <v>1013</v>
      </c>
      <c r="O2130" t="s">
        <v>561</v>
      </c>
      <c r="P2130" t="s">
        <v>561</v>
      </c>
      <c r="Q2130">
        <v>1</v>
      </c>
      <c r="X2130">
        <v>7.82</v>
      </c>
      <c r="Y2130">
        <v>0</v>
      </c>
      <c r="Z2130">
        <v>0</v>
      </c>
      <c r="AA2130">
        <v>0</v>
      </c>
      <c r="AB2130">
        <v>260.95999999999998</v>
      </c>
      <c r="AC2130">
        <v>0</v>
      </c>
      <c r="AD2130">
        <v>1</v>
      </c>
      <c r="AE2130">
        <v>1</v>
      </c>
      <c r="AF2130" t="s">
        <v>134</v>
      </c>
      <c r="AG2130">
        <v>8.9930000000000003</v>
      </c>
      <c r="AH2130">
        <v>2</v>
      </c>
      <c r="AI2130">
        <v>35871167</v>
      </c>
      <c r="AJ2130">
        <v>2188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</row>
    <row r="2131" spans="1:44">
      <c r="A2131">
        <f>ROW(Source!A2082)</f>
        <v>2082</v>
      </c>
      <c r="B2131">
        <v>35871172</v>
      </c>
      <c r="C2131">
        <v>35871166</v>
      </c>
      <c r="D2131">
        <v>29174913</v>
      </c>
      <c r="E2131">
        <v>1</v>
      </c>
      <c r="F2131">
        <v>1</v>
      </c>
      <c r="G2131">
        <v>1</v>
      </c>
      <c r="H2131">
        <v>2</v>
      </c>
      <c r="I2131" t="s">
        <v>578</v>
      </c>
      <c r="J2131" t="s">
        <v>579</v>
      </c>
      <c r="K2131" t="s">
        <v>580</v>
      </c>
      <c r="L2131">
        <v>1368</v>
      </c>
      <c r="N2131">
        <v>1011</v>
      </c>
      <c r="O2131" t="s">
        <v>567</v>
      </c>
      <c r="P2131" t="s">
        <v>567</v>
      </c>
      <c r="Q2131">
        <v>1</v>
      </c>
      <c r="X2131">
        <v>0.04</v>
      </c>
      <c r="Y2131">
        <v>0</v>
      </c>
      <c r="Z2131">
        <v>87.17</v>
      </c>
      <c r="AA2131">
        <v>11.6</v>
      </c>
      <c r="AB2131">
        <v>0</v>
      </c>
      <c r="AC2131">
        <v>0</v>
      </c>
      <c r="AD2131">
        <v>1</v>
      </c>
      <c r="AE2131">
        <v>0</v>
      </c>
      <c r="AF2131" t="s">
        <v>133</v>
      </c>
      <c r="AG2131">
        <v>0.05</v>
      </c>
      <c r="AH2131">
        <v>2</v>
      </c>
      <c r="AI2131">
        <v>35871168</v>
      </c>
      <c r="AJ2131">
        <v>2189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</row>
    <row r="2132" spans="1:44">
      <c r="A2132">
        <f>ROW(Source!A2082)</f>
        <v>2082</v>
      </c>
      <c r="B2132">
        <v>35871173</v>
      </c>
      <c r="C2132">
        <v>35871166</v>
      </c>
      <c r="D2132">
        <v>29114332</v>
      </c>
      <c r="E2132">
        <v>1</v>
      </c>
      <c r="F2132">
        <v>1</v>
      </c>
      <c r="G2132">
        <v>1</v>
      </c>
      <c r="H2132">
        <v>3</v>
      </c>
      <c r="I2132" t="s">
        <v>603</v>
      </c>
      <c r="J2132" t="s">
        <v>604</v>
      </c>
      <c r="K2132" t="s">
        <v>605</v>
      </c>
      <c r="L2132">
        <v>1348</v>
      </c>
      <c r="N2132">
        <v>1009</v>
      </c>
      <c r="O2132" t="s">
        <v>30</v>
      </c>
      <c r="P2132" t="s">
        <v>30</v>
      </c>
      <c r="Q2132">
        <v>1000</v>
      </c>
      <c r="X2132">
        <v>7.1000000000000002E-4</v>
      </c>
      <c r="Y2132">
        <v>11978</v>
      </c>
      <c r="Z2132">
        <v>0</v>
      </c>
      <c r="AA2132">
        <v>0</v>
      </c>
      <c r="AB2132">
        <v>0</v>
      </c>
      <c r="AC2132">
        <v>0</v>
      </c>
      <c r="AD2132">
        <v>1</v>
      </c>
      <c r="AE2132">
        <v>0</v>
      </c>
      <c r="AF2132" t="s">
        <v>3</v>
      </c>
      <c r="AG2132">
        <v>7.1000000000000002E-4</v>
      </c>
      <c r="AH2132">
        <v>2</v>
      </c>
      <c r="AI2132">
        <v>35871169</v>
      </c>
      <c r="AJ2132">
        <v>2190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</row>
    <row r="2133" spans="1:44">
      <c r="A2133">
        <f>ROW(Source!A2082)</f>
        <v>2082</v>
      </c>
      <c r="B2133">
        <v>35871174</v>
      </c>
      <c r="C2133">
        <v>35871166</v>
      </c>
      <c r="D2133">
        <v>29131015</v>
      </c>
      <c r="E2133">
        <v>1</v>
      </c>
      <c r="F2133">
        <v>1</v>
      </c>
      <c r="G2133">
        <v>1</v>
      </c>
      <c r="H2133">
        <v>3</v>
      </c>
      <c r="I2133" t="s">
        <v>608</v>
      </c>
      <c r="J2133" t="s">
        <v>609</v>
      </c>
      <c r="K2133" t="s">
        <v>610</v>
      </c>
      <c r="L2133">
        <v>1301</v>
      </c>
      <c r="N2133">
        <v>1003</v>
      </c>
      <c r="O2133" t="s">
        <v>142</v>
      </c>
      <c r="P2133" t="s">
        <v>142</v>
      </c>
      <c r="Q2133">
        <v>1</v>
      </c>
      <c r="X2133">
        <v>112</v>
      </c>
      <c r="Y2133">
        <v>3.93</v>
      </c>
      <c r="Z2133">
        <v>0</v>
      </c>
      <c r="AA2133">
        <v>0</v>
      </c>
      <c r="AB2133">
        <v>0</v>
      </c>
      <c r="AC2133">
        <v>0</v>
      </c>
      <c r="AD2133">
        <v>1</v>
      </c>
      <c r="AE2133">
        <v>0</v>
      </c>
      <c r="AF2133" t="s">
        <v>3</v>
      </c>
      <c r="AG2133">
        <v>112</v>
      </c>
      <c r="AH2133">
        <v>2</v>
      </c>
      <c r="AI2133">
        <v>35871170</v>
      </c>
      <c r="AJ2133">
        <v>2191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</row>
    <row r="2134" spans="1:44">
      <c r="A2134">
        <f>ROW(Source!A2083)</f>
        <v>2083</v>
      </c>
      <c r="B2134">
        <v>35871189</v>
      </c>
      <c r="C2134">
        <v>35871175</v>
      </c>
      <c r="D2134">
        <v>18407150</v>
      </c>
      <c r="E2134">
        <v>1</v>
      </c>
      <c r="F2134">
        <v>1</v>
      </c>
      <c r="G2134">
        <v>1</v>
      </c>
      <c r="H2134">
        <v>1</v>
      </c>
      <c r="I2134" t="s">
        <v>576</v>
      </c>
      <c r="J2134" t="s">
        <v>3</v>
      </c>
      <c r="K2134" t="s">
        <v>577</v>
      </c>
      <c r="L2134">
        <v>1369</v>
      </c>
      <c r="N2134">
        <v>1013</v>
      </c>
      <c r="O2134" t="s">
        <v>561</v>
      </c>
      <c r="P2134" t="s">
        <v>561</v>
      </c>
      <c r="Q2134">
        <v>1</v>
      </c>
      <c r="X2134">
        <v>44.7</v>
      </c>
      <c r="Y2134">
        <v>0</v>
      </c>
      <c r="Z2134">
        <v>0</v>
      </c>
      <c r="AA2134">
        <v>0</v>
      </c>
      <c r="AB2134">
        <v>272.45</v>
      </c>
      <c r="AC2134">
        <v>0</v>
      </c>
      <c r="AD2134">
        <v>1</v>
      </c>
      <c r="AE2134">
        <v>1</v>
      </c>
      <c r="AF2134" t="s">
        <v>134</v>
      </c>
      <c r="AG2134">
        <v>51.405000000000001</v>
      </c>
      <c r="AH2134">
        <v>2</v>
      </c>
      <c r="AI2134">
        <v>35871176</v>
      </c>
      <c r="AJ2134">
        <v>2192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</row>
    <row r="2135" spans="1:44">
      <c r="A2135">
        <f>ROW(Source!A2083)</f>
        <v>2083</v>
      </c>
      <c r="B2135">
        <v>35871190</v>
      </c>
      <c r="C2135">
        <v>35871175</v>
      </c>
      <c r="D2135">
        <v>121548</v>
      </c>
      <c r="E2135">
        <v>1</v>
      </c>
      <c r="F2135">
        <v>1</v>
      </c>
      <c r="G2135">
        <v>1</v>
      </c>
      <c r="H2135">
        <v>1</v>
      </c>
      <c r="I2135" t="s">
        <v>35</v>
      </c>
      <c r="J2135" t="s">
        <v>3</v>
      </c>
      <c r="K2135" t="s">
        <v>562</v>
      </c>
      <c r="L2135">
        <v>608254</v>
      </c>
      <c r="N2135">
        <v>1013</v>
      </c>
      <c r="O2135" t="s">
        <v>563</v>
      </c>
      <c r="P2135" t="s">
        <v>563</v>
      </c>
      <c r="Q2135">
        <v>1</v>
      </c>
      <c r="X2135">
        <v>0.14000000000000001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1</v>
      </c>
      <c r="AE2135">
        <v>2</v>
      </c>
      <c r="AF2135" t="s">
        <v>133</v>
      </c>
      <c r="AG2135">
        <v>0.17500000000000002</v>
      </c>
      <c r="AH2135">
        <v>2</v>
      </c>
      <c r="AI2135">
        <v>35871177</v>
      </c>
      <c r="AJ2135">
        <v>2193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</row>
    <row r="2136" spans="1:44">
      <c r="A2136">
        <f>ROW(Source!A2083)</f>
        <v>2083</v>
      </c>
      <c r="B2136">
        <v>35871191</v>
      </c>
      <c r="C2136">
        <v>35871175</v>
      </c>
      <c r="D2136">
        <v>29172479</v>
      </c>
      <c r="E2136">
        <v>1</v>
      </c>
      <c r="F2136">
        <v>1</v>
      </c>
      <c r="G2136">
        <v>1</v>
      </c>
      <c r="H2136">
        <v>2</v>
      </c>
      <c r="I2136" t="s">
        <v>786</v>
      </c>
      <c r="J2136" t="s">
        <v>787</v>
      </c>
      <c r="K2136" t="s">
        <v>788</v>
      </c>
      <c r="L2136">
        <v>1368</v>
      </c>
      <c r="N2136">
        <v>1011</v>
      </c>
      <c r="O2136" t="s">
        <v>567</v>
      </c>
      <c r="P2136" t="s">
        <v>567</v>
      </c>
      <c r="Q2136">
        <v>1</v>
      </c>
      <c r="X2136">
        <v>0.14000000000000001</v>
      </c>
      <c r="Y2136">
        <v>0</v>
      </c>
      <c r="Z2136">
        <v>99.89</v>
      </c>
      <c r="AA2136">
        <v>10.06</v>
      </c>
      <c r="AB2136">
        <v>0</v>
      </c>
      <c r="AC2136">
        <v>0</v>
      </c>
      <c r="AD2136">
        <v>1</v>
      </c>
      <c r="AE2136">
        <v>0</v>
      </c>
      <c r="AF2136" t="s">
        <v>133</v>
      </c>
      <c r="AG2136">
        <v>0.17500000000000002</v>
      </c>
      <c r="AH2136">
        <v>2</v>
      </c>
      <c r="AI2136">
        <v>35871178</v>
      </c>
      <c r="AJ2136">
        <v>2194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</row>
    <row r="2137" spans="1:44">
      <c r="A2137">
        <f>ROW(Source!A2083)</f>
        <v>2083</v>
      </c>
      <c r="B2137">
        <v>35871192</v>
      </c>
      <c r="C2137">
        <v>35871175</v>
      </c>
      <c r="D2137">
        <v>29174591</v>
      </c>
      <c r="E2137">
        <v>1</v>
      </c>
      <c r="F2137">
        <v>1</v>
      </c>
      <c r="G2137">
        <v>1</v>
      </c>
      <c r="H2137">
        <v>2</v>
      </c>
      <c r="I2137" t="s">
        <v>589</v>
      </c>
      <c r="J2137" t="s">
        <v>590</v>
      </c>
      <c r="K2137" t="s">
        <v>591</v>
      </c>
      <c r="L2137">
        <v>1368</v>
      </c>
      <c r="N2137">
        <v>1011</v>
      </c>
      <c r="O2137" t="s">
        <v>567</v>
      </c>
      <c r="P2137" t="s">
        <v>567</v>
      </c>
      <c r="Q2137">
        <v>1</v>
      </c>
      <c r="X2137">
        <v>0.45</v>
      </c>
      <c r="Y2137">
        <v>0</v>
      </c>
      <c r="Z2137">
        <v>0.95</v>
      </c>
      <c r="AA2137">
        <v>0</v>
      </c>
      <c r="AB2137">
        <v>0</v>
      </c>
      <c r="AC2137">
        <v>0</v>
      </c>
      <c r="AD2137">
        <v>1</v>
      </c>
      <c r="AE2137">
        <v>0</v>
      </c>
      <c r="AF2137" t="s">
        <v>133</v>
      </c>
      <c r="AG2137">
        <v>0.5625</v>
      </c>
      <c r="AH2137">
        <v>2</v>
      </c>
      <c r="AI2137">
        <v>35871179</v>
      </c>
      <c r="AJ2137">
        <v>2195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</row>
    <row r="2138" spans="1:44">
      <c r="A2138">
        <f>ROW(Source!A2083)</f>
        <v>2083</v>
      </c>
      <c r="B2138">
        <v>35871193</v>
      </c>
      <c r="C2138">
        <v>35871175</v>
      </c>
      <c r="D2138">
        <v>29174913</v>
      </c>
      <c r="E2138">
        <v>1</v>
      </c>
      <c r="F2138">
        <v>1</v>
      </c>
      <c r="G2138">
        <v>1</v>
      </c>
      <c r="H2138">
        <v>2</v>
      </c>
      <c r="I2138" t="s">
        <v>578</v>
      </c>
      <c r="J2138" t="s">
        <v>579</v>
      </c>
      <c r="K2138" t="s">
        <v>580</v>
      </c>
      <c r="L2138">
        <v>1368</v>
      </c>
      <c r="N2138">
        <v>1011</v>
      </c>
      <c r="O2138" t="s">
        <v>567</v>
      </c>
      <c r="P2138" t="s">
        <v>567</v>
      </c>
      <c r="Q2138">
        <v>1</v>
      </c>
      <c r="X2138">
        <v>0.48</v>
      </c>
      <c r="Y2138">
        <v>0</v>
      </c>
      <c r="Z2138">
        <v>87.17</v>
      </c>
      <c r="AA2138">
        <v>11.6</v>
      </c>
      <c r="AB2138">
        <v>0</v>
      </c>
      <c r="AC2138">
        <v>0</v>
      </c>
      <c r="AD2138">
        <v>1</v>
      </c>
      <c r="AE2138">
        <v>0</v>
      </c>
      <c r="AF2138" t="s">
        <v>133</v>
      </c>
      <c r="AG2138">
        <v>0.6</v>
      </c>
      <c r="AH2138">
        <v>2</v>
      </c>
      <c r="AI2138">
        <v>35871180</v>
      </c>
      <c r="AJ2138">
        <v>2196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</row>
    <row r="2139" spans="1:44">
      <c r="A2139">
        <f>ROW(Source!A2083)</f>
        <v>2083</v>
      </c>
      <c r="B2139">
        <v>35871194</v>
      </c>
      <c r="C2139">
        <v>35871175</v>
      </c>
      <c r="D2139">
        <v>29114340</v>
      </c>
      <c r="E2139">
        <v>1</v>
      </c>
      <c r="F2139">
        <v>1</v>
      </c>
      <c r="G2139">
        <v>1</v>
      </c>
      <c r="H2139">
        <v>3</v>
      </c>
      <c r="I2139" t="s">
        <v>789</v>
      </c>
      <c r="J2139" t="s">
        <v>790</v>
      </c>
      <c r="K2139" t="s">
        <v>791</v>
      </c>
      <c r="L2139">
        <v>1348</v>
      </c>
      <c r="N2139">
        <v>1009</v>
      </c>
      <c r="O2139" t="s">
        <v>30</v>
      </c>
      <c r="P2139" t="s">
        <v>30</v>
      </c>
      <c r="Q2139">
        <v>1000</v>
      </c>
      <c r="X2139">
        <v>1.6000000000000001E-3</v>
      </c>
      <c r="Y2139">
        <v>8475</v>
      </c>
      <c r="Z2139">
        <v>0</v>
      </c>
      <c r="AA2139">
        <v>0</v>
      </c>
      <c r="AB2139">
        <v>0</v>
      </c>
      <c r="AC2139">
        <v>0</v>
      </c>
      <c r="AD2139">
        <v>1</v>
      </c>
      <c r="AE2139">
        <v>0</v>
      </c>
      <c r="AF2139" t="s">
        <v>3</v>
      </c>
      <c r="AG2139">
        <v>1.6000000000000001E-3</v>
      </c>
      <c r="AH2139">
        <v>2</v>
      </c>
      <c r="AI2139">
        <v>35871181</v>
      </c>
      <c r="AJ2139">
        <v>2197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</row>
    <row r="2140" spans="1:44">
      <c r="A2140">
        <f>ROW(Source!A2083)</f>
        <v>2083</v>
      </c>
      <c r="B2140">
        <v>35871195</v>
      </c>
      <c r="C2140">
        <v>35871175</v>
      </c>
      <c r="D2140">
        <v>29109162</v>
      </c>
      <c r="E2140">
        <v>1</v>
      </c>
      <c r="F2140">
        <v>1</v>
      </c>
      <c r="G2140">
        <v>1</v>
      </c>
      <c r="H2140">
        <v>3</v>
      </c>
      <c r="I2140" t="s">
        <v>611</v>
      </c>
      <c r="J2140" t="s">
        <v>612</v>
      </c>
      <c r="K2140" t="s">
        <v>613</v>
      </c>
      <c r="L2140">
        <v>1327</v>
      </c>
      <c r="N2140">
        <v>1005</v>
      </c>
      <c r="O2140" t="s">
        <v>155</v>
      </c>
      <c r="P2140" t="s">
        <v>155</v>
      </c>
      <c r="Q2140">
        <v>1</v>
      </c>
      <c r="X2140">
        <v>23</v>
      </c>
      <c r="Y2140">
        <v>5.71</v>
      </c>
      <c r="Z2140">
        <v>0</v>
      </c>
      <c r="AA2140">
        <v>0</v>
      </c>
      <c r="AB2140">
        <v>0</v>
      </c>
      <c r="AC2140">
        <v>0</v>
      </c>
      <c r="AD2140">
        <v>1</v>
      </c>
      <c r="AE2140">
        <v>0</v>
      </c>
      <c r="AF2140" t="s">
        <v>3</v>
      </c>
      <c r="AG2140">
        <v>23</v>
      </c>
      <c r="AH2140">
        <v>2</v>
      </c>
      <c r="AI2140">
        <v>35871182</v>
      </c>
      <c r="AJ2140">
        <v>2198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</row>
    <row r="2141" spans="1:44">
      <c r="A2141">
        <f>ROW(Source!A2083)</f>
        <v>2083</v>
      </c>
      <c r="B2141">
        <v>35871196</v>
      </c>
      <c r="C2141">
        <v>35871175</v>
      </c>
      <c r="D2141">
        <v>29107615</v>
      </c>
      <c r="E2141">
        <v>1</v>
      </c>
      <c r="F2141">
        <v>1</v>
      </c>
      <c r="G2141">
        <v>1</v>
      </c>
      <c r="H2141">
        <v>3</v>
      </c>
      <c r="I2141" t="s">
        <v>792</v>
      </c>
      <c r="J2141" t="s">
        <v>793</v>
      </c>
      <c r="K2141" t="s">
        <v>794</v>
      </c>
      <c r="L2141">
        <v>1348</v>
      </c>
      <c r="N2141">
        <v>1009</v>
      </c>
      <c r="O2141" t="s">
        <v>30</v>
      </c>
      <c r="P2141" t="s">
        <v>30</v>
      </c>
      <c r="Q2141">
        <v>1000</v>
      </c>
      <c r="X2141">
        <v>3.3999999999999998E-3</v>
      </c>
      <c r="Y2141">
        <v>19100</v>
      </c>
      <c r="Z2141">
        <v>0</v>
      </c>
      <c r="AA2141">
        <v>0</v>
      </c>
      <c r="AB2141">
        <v>0</v>
      </c>
      <c r="AC2141">
        <v>0</v>
      </c>
      <c r="AD2141">
        <v>1</v>
      </c>
      <c r="AE2141">
        <v>0</v>
      </c>
      <c r="AF2141" t="s">
        <v>3</v>
      </c>
      <c r="AG2141">
        <v>3.3999999999999998E-3</v>
      </c>
      <c r="AH2141">
        <v>2</v>
      </c>
      <c r="AI2141">
        <v>35871183</v>
      </c>
      <c r="AJ2141">
        <v>2199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</row>
    <row r="2142" spans="1:44">
      <c r="A2142">
        <f>ROW(Source!A2083)</f>
        <v>2083</v>
      </c>
      <c r="B2142">
        <v>35871197</v>
      </c>
      <c r="C2142">
        <v>35871175</v>
      </c>
      <c r="D2142">
        <v>29115662</v>
      </c>
      <c r="E2142">
        <v>1</v>
      </c>
      <c r="F2142">
        <v>1</v>
      </c>
      <c r="G2142">
        <v>1</v>
      </c>
      <c r="H2142">
        <v>3</v>
      </c>
      <c r="I2142" t="s">
        <v>795</v>
      </c>
      <c r="J2142" t="s">
        <v>796</v>
      </c>
      <c r="K2142" t="s">
        <v>797</v>
      </c>
      <c r="L2142">
        <v>1339</v>
      </c>
      <c r="N2142">
        <v>1007</v>
      </c>
      <c r="O2142" t="s">
        <v>617</v>
      </c>
      <c r="P2142" t="s">
        <v>617</v>
      </c>
      <c r="Q2142">
        <v>1</v>
      </c>
      <c r="X2142">
        <v>0.24</v>
      </c>
      <c r="Y2142">
        <v>1045</v>
      </c>
      <c r="Z2142">
        <v>0</v>
      </c>
      <c r="AA2142">
        <v>0</v>
      </c>
      <c r="AB2142">
        <v>0</v>
      </c>
      <c r="AC2142">
        <v>0</v>
      </c>
      <c r="AD2142">
        <v>1</v>
      </c>
      <c r="AE2142">
        <v>0</v>
      </c>
      <c r="AF2142" t="s">
        <v>3</v>
      </c>
      <c r="AG2142">
        <v>0.24</v>
      </c>
      <c r="AH2142">
        <v>2</v>
      </c>
      <c r="AI2142">
        <v>35871184</v>
      </c>
      <c r="AJ2142">
        <v>2200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</row>
    <row r="2143" spans="1:44">
      <c r="A2143">
        <f>ROW(Source!A2083)</f>
        <v>2083</v>
      </c>
      <c r="B2143">
        <v>35871198</v>
      </c>
      <c r="C2143">
        <v>35871175</v>
      </c>
      <c r="D2143">
        <v>29131086</v>
      </c>
      <c r="E2143">
        <v>1</v>
      </c>
      <c r="F2143">
        <v>1</v>
      </c>
      <c r="G2143">
        <v>1</v>
      </c>
      <c r="H2143">
        <v>3</v>
      </c>
      <c r="I2143" t="s">
        <v>614</v>
      </c>
      <c r="J2143" t="s">
        <v>615</v>
      </c>
      <c r="K2143" t="s">
        <v>616</v>
      </c>
      <c r="L2143">
        <v>1339</v>
      </c>
      <c r="N2143">
        <v>1007</v>
      </c>
      <c r="O2143" t="s">
        <v>617</v>
      </c>
      <c r="P2143" t="s">
        <v>617</v>
      </c>
      <c r="Q2143">
        <v>1</v>
      </c>
      <c r="X2143">
        <v>1.18</v>
      </c>
      <c r="Y2143">
        <v>1970.01</v>
      </c>
      <c r="Z2143">
        <v>0</v>
      </c>
      <c r="AA2143">
        <v>0</v>
      </c>
      <c r="AB2143">
        <v>0</v>
      </c>
      <c r="AC2143">
        <v>0</v>
      </c>
      <c r="AD2143">
        <v>1</v>
      </c>
      <c r="AE2143">
        <v>0</v>
      </c>
      <c r="AF2143" t="s">
        <v>3</v>
      </c>
      <c r="AG2143">
        <v>1.18</v>
      </c>
      <c r="AH2143">
        <v>2</v>
      </c>
      <c r="AI2143">
        <v>35871185</v>
      </c>
      <c r="AJ2143">
        <v>2201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</row>
    <row r="2144" spans="1:44">
      <c r="A2144">
        <f>ROW(Source!A2083)</f>
        <v>2083</v>
      </c>
      <c r="B2144">
        <v>35871199</v>
      </c>
      <c r="C2144">
        <v>35871175</v>
      </c>
      <c r="D2144">
        <v>29145153</v>
      </c>
      <c r="E2144">
        <v>1</v>
      </c>
      <c r="F2144">
        <v>1</v>
      </c>
      <c r="G2144">
        <v>1</v>
      </c>
      <c r="H2144">
        <v>3</v>
      </c>
      <c r="I2144" t="s">
        <v>798</v>
      </c>
      <c r="J2144" t="s">
        <v>799</v>
      </c>
      <c r="K2144" t="s">
        <v>800</v>
      </c>
      <c r="L2144">
        <v>1339</v>
      </c>
      <c r="N2144">
        <v>1007</v>
      </c>
      <c r="O2144" t="s">
        <v>617</v>
      </c>
      <c r="P2144" t="s">
        <v>617</v>
      </c>
      <c r="Q2144">
        <v>1</v>
      </c>
      <c r="X2144">
        <v>0.28000000000000003</v>
      </c>
      <c r="Y2144">
        <v>426.15</v>
      </c>
      <c r="Z2144">
        <v>0</v>
      </c>
      <c r="AA2144">
        <v>0</v>
      </c>
      <c r="AB2144">
        <v>0</v>
      </c>
      <c r="AC2144">
        <v>0</v>
      </c>
      <c r="AD2144">
        <v>1</v>
      </c>
      <c r="AE2144">
        <v>0</v>
      </c>
      <c r="AF2144" t="s">
        <v>3</v>
      </c>
      <c r="AG2144">
        <v>0.28000000000000003</v>
      </c>
      <c r="AH2144">
        <v>2</v>
      </c>
      <c r="AI2144">
        <v>35871186</v>
      </c>
      <c r="AJ2144">
        <v>2202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</row>
    <row r="2145" spans="1:44">
      <c r="A2145">
        <f>ROW(Source!A2083)</f>
        <v>2083</v>
      </c>
      <c r="B2145">
        <v>35871200</v>
      </c>
      <c r="C2145">
        <v>35871175</v>
      </c>
      <c r="D2145">
        <v>29148832</v>
      </c>
      <c r="E2145">
        <v>1</v>
      </c>
      <c r="F2145">
        <v>1</v>
      </c>
      <c r="G2145">
        <v>1</v>
      </c>
      <c r="H2145">
        <v>3</v>
      </c>
      <c r="I2145" t="s">
        <v>801</v>
      </c>
      <c r="J2145" t="s">
        <v>802</v>
      </c>
      <c r="K2145" t="s">
        <v>803</v>
      </c>
      <c r="L2145">
        <v>1356</v>
      </c>
      <c r="N2145">
        <v>1010</v>
      </c>
      <c r="O2145" t="s">
        <v>232</v>
      </c>
      <c r="P2145" t="s">
        <v>232</v>
      </c>
      <c r="Q2145">
        <v>1000</v>
      </c>
      <c r="X2145">
        <v>0.51</v>
      </c>
      <c r="Y2145">
        <v>1752.59</v>
      </c>
      <c r="Z2145">
        <v>0</v>
      </c>
      <c r="AA2145">
        <v>0</v>
      </c>
      <c r="AB2145">
        <v>0</v>
      </c>
      <c r="AC2145">
        <v>0</v>
      </c>
      <c r="AD2145">
        <v>1</v>
      </c>
      <c r="AE2145">
        <v>0</v>
      </c>
      <c r="AF2145" t="s">
        <v>3</v>
      </c>
      <c r="AG2145">
        <v>0.51</v>
      </c>
      <c r="AH2145">
        <v>2</v>
      </c>
      <c r="AI2145">
        <v>35871187</v>
      </c>
      <c r="AJ2145">
        <v>2203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</row>
    <row r="2146" spans="1:44">
      <c r="A2146">
        <f>ROW(Source!A2083)</f>
        <v>2083</v>
      </c>
      <c r="B2146">
        <v>35871201</v>
      </c>
      <c r="C2146">
        <v>35871175</v>
      </c>
      <c r="D2146">
        <v>29150040</v>
      </c>
      <c r="E2146">
        <v>1</v>
      </c>
      <c r="F2146">
        <v>1</v>
      </c>
      <c r="G2146">
        <v>1</v>
      </c>
      <c r="H2146">
        <v>3</v>
      </c>
      <c r="I2146" t="s">
        <v>804</v>
      </c>
      <c r="J2146" t="s">
        <v>805</v>
      </c>
      <c r="K2146" t="s">
        <v>806</v>
      </c>
      <c r="L2146">
        <v>1339</v>
      </c>
      <c r="N2146">
        <v>1007</v>
      </c>
      <c r="O2146" t="s">
        <v>617</v>
      </c>
      <c r="P2146" t="s">
        <v>617</v>
      </c>
      <c r="Q2146">
        <v>1</v>
      </c>
      <c r="X2146">
        <v>7.0000000000000007E-2</v>
      </c>
      <c r="Y2146">
        <v>2.44</v>
      </c>
      <c r="Z2146">
        <v>0</v>
      </c>
      <c r="AA2146">
        <v>0</v>
      </c>
      <c r="AB2146">
        <v>0</v>
      </c>
      <c r="AC2146">
        <v>0</v>
      </c>
      <c r="AD2146">
        <v>1</v>
      </c>
      <c r="AE2146">
        <v>0</v>
      </c>
      <c r="AF2146" t="s">
        <v>3</v>
      </c>
      <c r="AG2146">
        <v>7.0000000000000007E-2</v>
      </c>
      <c r="AH2146">
        <v>2</v>
      </c>
      <c r="AI2146">
        <v>35871188</v>
      </c>
      <c r="AJ2146">
        <v>2204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</row>
    <row r="2147" spans="1:44">
      <c r="A2147">
        <f>ROW(Source!A2084)</f>
        <v>2084</v>
      </c>
      <c r="B2147">
        <v>35871211</v>
      </c>
      <c r="C2147">
        <v>35871202</v>
      </c>
      <c r="D2147">
        <v>18407150</v>
      </c>
      <c r="E2147">
        <v>1</v>
      </c>
      <c r="F2147">
        <v>1</v>
      </c>
      <c r="G2147">
        <v>1</v>
      </c>
      <c r="H2147">
        <v>1</v>
      </c>
      <c r="I2147" t="s">
        <v>576</v>
      </c>
      <c r="J2147" t="s">
        <v>3</v>
      </c>
      <c r="K2147" t="s">
        <v>577</v>
      </c>
      <c r="L2147">
        <v>1369</v>
      </c>
      <c r="N2147">
        <v>1013</v>
      </c>
      <c r="O2147" t="s">
        <v>561</v>
      </c>
      <c r="P2147" t="s">
        <v>561</v>
      </c>
      <c r="Q2147">
        <v>1</v>
      </c>
      <c r="X2147">
        <v>60.72</v>
      </c>
      <c r="Y2147">
        <v>0</v>
      </c>
      <c r="Z2147">
        <v>0</v>
      </c>
      <c r="AA2147">
        <v>0</v>
      </c>
      <c r="AB2147">
        <v>272.45</v>
      </c>
      <c r="AC2147">
        <v>0</v>
      </c>
      <c r="AD2147">
        <v>1</v>
      </c>
      <c r="AE2147">
        <v>1</v>
      </c>
      <c r="AF2147" t="s">
        <v>134</v>
      </c>
      <c r="AG2147">
        <v>69.827999999999989</v>
      </c>
      <c r="AH2147">
        <v>2</v>
      </c>
      <c r="AI2147">
        <v>35871203</v>
      </c>
      <c r="AJ2147">
        <v>2205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</row>
    <row r="2148" spans="1:44">
      <c r="A2148">
        <f>ROW(Source!A2084)</f>
        <v>2084</v>
      </c>
      <c r="B2148">
        <v>35871212</v>
      </c>
      <c r="C2148">
        <v>35871202</v>
      </c>
      <c r="D2148">
        <v>121548</v>
      </c>
      <c r="E2148">
        <v>1</v>
      </c>
      <c r="F2148">
        <v>1</v>
      </c>
      <c r="G2148">
        <v>1</v>
      </c>
      <c r="H2148">
        <v>1</v>
      </c>
      <c r="I2148" t="s">
        <v>35</v>
      </c>
      <c r="J2148" t="s">
        <v>3</v>
      </c>
      <c r="K2148" t="s">
        <v>562</v>
      </c>
      <c r="L2148">
        <v>608254</v>
      </c>
      <c r="N2148">
        <v>1013</v>
      </c>
      <c r="O2148" t="s">
        <v>563</v>
      </c>
      <c r="P2148" t="s">
        <v>563</v>
      </c>
      <c r="Q2148">
        <v>1</v>
      </c>
      <c r="X2148">
        <v>0.57999999999999996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1</v>
      </c>
      <c r="AE2148">
        <v>2</v>
      </c>
      <c r="AF2148" t="s">
        <v>133</v>
      </c>
      <c r="AG2148">
        <v>0.72499999999999998</v>
      </c>
      <c r="AH2148">
        <v>2</v>
      </c>
      <c r="AI2148">
        <v>35871204</v>
      </c>
      <c r="AJ2148">
        <v>2206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</row>
    <row r="2149" spans="1:44">
      <c r="A2149">
        <f>ROW(Source!A2084)</f>
        <v>2084</v>
      </c>
      <c r="B2149">
        <v>35871213</v>
      </c>
      <c r="C2149">
        <v>35871202</v>
      </c>
      <c r="D2149">
        <v>29172556</v>
      </c>
      <c r="E2149">
        <v>1</v>
      </c>
      <c r="F2149">
        <v>1</v>
      </c>
      <c r="G2149">
        <v>1</v>
      </c>
      <c r="H2149">
        <v>2</v>
      </c>
      <c r="I2149" t="s">
        <v>564</v>
      </c>
      <c r="J2149" t="s">
        <v>565</v>
      </c>
      <c r="K2149" t="s">
        <v>566</v>
      </c>
      <c r="L2149">
        <v>1368</v>
      </c>
      <c r="N2149">
        <v>1011</v>
      </c>
      <c r="O2149" t="s">
        <v>567</v>
      </c>
      <c r="P2149" t="s">
        <v>567</v>
      </c>
      <c r="Q2149">
        <v>1</v>
      </c>
      <c r="X2149">
        <v>0.57999999999999996</v>
      </c>
      <c r="Y2149">
        <v>0</v>
      </c>
      <c r="Z2149">
        <v>31.26</v>
      </c>
      <c r="AA2149">
        <v>13.5</v>
      </c>
      <c r="AB2149">
        <v>0</v>
      </c>
      <c r="AC2149">
        <v>0</v>
      </c>
      <c r="AD2149">
        <v>1</v>
      </c>
      <c r="AE2149">
        <v>0</v>
      </c>
      <c r="AF2149" t="s">
        <v>133</v>
      </c>
      <c r="AG2149">
        <v>0.72499999999999998</v>
      </c>
      <c r="AH2149">
        <v>2</v>
      </c>
      <c r="AI2149">
        <v>35871205</v>
      </c>
      <c r="AJ2149">
        <v>2207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</row>
    <row r="2150" spans="1:44">
      <c r="A2150">
        <f>ROW(Source!A2084)</f>
        <v>2084</v>
      </c>
      <c r="B2150">
        <v>35871214</v>
      </c>
      <c r="C2150">
        <v>35871202</v>
      </c>
      <c r="D2150">
        <v>29174591</v>
      </c>
      <c r="E2150">
        <v>1</v>
      </c>
      <c r="F2150">
        <v>1</v>
      </c>
      <c r="G2150">
        <v>1</v>
      </c>
      <c r="H2150">
        <v>2</v>
      </c>
      <c r="I2150" t="s">
        <v>589</v>
      </c>
      <c r="J2150" t="s">
        <v>590</v>
      </c>
      <c r="K2150" t="s">
        <v>591</v>
      </c>
      <c r="L2150">
        <v>1368</v>
      </c>
      <c r="N2150">
        <v>1011</v>
      </c>
      <c r="O2150" t="s">
        <v>567</v>
      </c>
      <c r="P2150" t="s">
        <v>567</v>
      </c>
      <c r="Q2150">
        <v>1</v>
      </c>
      <c r="X2150">
        <v>0.82</v>
      </c>
      <c r="Y2150">
        <v>0</v>
      </c>
      <c r="Z2150">
        <v>0.95</v>
      </c>
      <c r="AA2150">
        <v>0</v>
      </c>
      <c r="AB2150">
        <v>0</v>
      </c>
      <c r="AC2150">
        <v>0</v>
      </c>
      <c r="AD2150">
        <v>1</v>
      </c>
      <c r="AE2150">
        <v>0</v>
      </c>
      <c r="AF2150" t="s">
        <v>133</v>
      </c>
      <c r="AG2150">
        <v>1.0249999999999999</v>
      </c>
      <c r="AH2150">
        <v>2</v>
      </c>
      <c r="AI2150">
        <v>35871206</v>
      </c>
      <c r="AJ2150">
        <v>2208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</row>
    <row r="2151" spans="1:44">
      <c r="A2151">
        <f>ROW(Source!A2084)</f>
        <v>2084</v>
      </c>
      <c r="B2151">
        <v>35871215</v>
      </c>
      <c r="C2151">
        <v>35871202</v>
      </c>
      <c r="D2151">
        <v>29174661</v>
      </c>
      <c r="E2151">
        <v>1</v>
      </c>
      <c r="F2151">
        <v>1</v>
      </c>
      <c r="G2151">
        <v>1</v>
      </c>
      <c r="H2151">
        <v>2</v>
      </c>
      <c r="I2151" t="s">
        <v>618</v>
      </c>
      <c r="J2151" t="s">
        <v>619</v>
      </c>
      <c r="K2151" t="s">
        <v>620</v>
      </c>
      <c r="L2151">
        <v>1368</v>
      </c>
      <c r="N2151">
        <v>1011</v>
      </c>
      <c r="O2151" t="s">
        <v>567</v>
      </c>
      <c r="P2151" t="s">
        <v>567</v>
      </c>
      <c r="Q2151">
        <v>1</v>
      </c>
      <c r="X2151">
        <v>2.7</v>
      </c>
      <c r="Y2151">
        <v>0</v>
      </c>
      <c r="Z2151">
        <v>2.09</v>
      </c>
      <c r="AA2151">
        <v>0</v>
      </c>
      <c r="AB2151">
        <v>0</v>
      </c>
      <c r="AC2151">
        <v>0</v>
      </c>
      <c r="AD2151">
        <v>1</v>
      </c>
      <c r="AE2151">
        <v>0</v>
      </c>
      <c r="AF2151" t="s">
        <v>133</v>
      </c>
      <c r="AG2151">
        <v>3.375</v>
      </c>
      <c r="AH2151">
        <v>2</v>
      </c>
      <c r="AI2151">
        <v>35871207</v>
      </c>
      <c r="AJ2151">
        <v>2209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</row>
    <row r="2152" spans="1:44">
      <c r="A2152">
        <f>ROW(Source!A2084)</f>
        <v>2084</v>
      </c>
      <c r="B2152">
        <v>35871216</v>
      </c>
      <c r="C2152">
        <v>35871202</v>
      </c>
      <c r="D2152">
        <v>29174913</v>
      </c>
      <c r="E2152">
        <v>1</v>
      </c>
      <c r="F2152">
        <v>1</v>
      </c>
      <c r="G2152">
        <v>1</v>
      </c>
      <c r="H2152">
        <v>2</v>
      </c>
      <c r="I2152" t="s">
        <v>578</v>
      </c>
      <c r="J2152" t="s">
        <v>579</v>
      </c>
      <c r="K2152" t="s">
        <v>580</v>
      </c>
      <c r="L2152">
        <v>1368</v>
      </c>
      <c r="N2152">
        <v>1011</v>
      </c>
      <c r="O2152" t="s">
        <v>567</v>
      </c>
      <c r="P2152" t="s">
        <v>567</v>
      </c>
      <c r="Q2152">
        <v>1</v>
      </c>
      <c r="X2152">
        <v>0.84</v>
      </c>
      <c r="Y2152">
        <v>0</v>
      </c>
      <c r="Z2152">
        <v>87.17</v>
      </c>
      <c r="AA2152">
        <v>11.6</v>
      </c>
      <c r="AB2152">
        <v>0</v>
      </c>
      <c r="AC2152">
        <v>0</v>
      </c>
      <c r="AD2152">
        <v>1</v>
      </c>
      <c r="AE2152">
        <v>0</v>
      </c>
      <c r="AF2152" t="s">
        <v>133</v>
      </c>
      <c r="AG2152">
        <v>1.05</v>
      </c>
      <c r="AH2152">
        <v>2</v>
      </c>
      <c r="AI2152">
        <v>35871208</v>
      </c>
      <c r="AJ2152">
        <v>2210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</row>
    <row r="2153" spans="1:44">
      <c r="A2153">
        <f>ROW(Source!A2084)</f>
        <v>2084</v>
      </c>
      <c r="B2153">
        <v>35871217</v>
      </c>
      <c r="C2153">
        <v>35871202</v>
      </c>
      <c r="D2153">
        <v>29114332</v>
      </c>
      <c r="E2153">
        <v>1</v>
      </c>
      <c r="F2153">
        <v>1</v>
      </c>
      <c r="G2153">
        <v>1</v>
      </c>
      <c r="H2153">
        <v>3</v>
      </c>
      <c r="I2153" t="s">
        <v>603</v>
      </c>
      <c r="J2153" t="s">
        <v>604</v>
      </c>
      <c r="K2153" t="s">
        <v>605</v>
      </c>
      <c r="L2153">
        <v>1348</v>
      </c>
      <c r="N2153">
        <v>1009</v>
      </c>
      <c r="O2153" t="s">
        <v>30</v>
      </c>
      <c r="P2153" t="s">
        <v>30</v>
      </c>
      <c r="Q2153">
        <v>1000</v>
      </c>
      <c r="X2153">
        <v>1.23E-2</v>
      </c>
      <c r="Y2153">
        <v>11978</v>
      </c>
      <c r="Z2153">
        <v>0</v>
      </c>
      <c r="AA2153">
        <v>0</v>
      </c>
      <c r="AB2153">
        <v>0</v>
      </c>
      <c r="AC2153">
        <v>0</v>
      </c>
      <c r="AD2153">
        <v>1</v>
      </c>
      <c r="AE2153">
        <v>0</v>
      </c>
      <c r="AF2153" t="s">
        <v>3</v>
      </c>
      <c r="AG2153">
        <v>1.23E-2</v>
      </c>
      <c r="AH2153">
        <v>2</v>
      </c>
      <c r="AI2153">
        <v>35871209</v>
      </c>
      <c r="AJ2153">
        <v>2211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</row>
    <row r="2154" spans="1:44">
      <c r="A2154">
        <f>ROW(Source!A2084)</f>
        <v>2084</v>
      </c>
      <c r="B2154">
        <v>35871218</v>
      </c>
      <c r="C2154">
        <v>35871202</v>
      </c>
      <c r="D2154">
        <v>29130788</v>
      </c>
      <c r="E2154">
        <v>1</v>
      </c>
      <c r="F2154">
        <v>1</v>
      </c>
      <c r="G2154">
        <v>1</v>
      </c>
      <c r="H2154">
        <v>3</v>
      </c>
      <c r="I2154" t="s">
        <v>621</v>
      </c>
      <c r="J2154" t="s">
        <v>622</v>
      </c>
      <c r="K2154" t="s">
        <v>623</v>
      </c>
      <c r="L2154">
        <v>1339</v>
      </c>
      <c r="N2154">
        <v>1007</v>
      </c>
      <c r="O2154" t="s">
        <v>617</v>
      </c>
      <c r="P2154" t="s">
        <v>617</v>
      </c>
      <c r="Q2154">
        <v>1</v>
      </c>
      <c r="X2154">
        <v>2.88</v>
      </c>
      <c r="Y2154">
        <v>2156.0100000000002</v>
      </c>
      <c r="Z2154">
        <v>0</v>
      </c>
      <c r="AA2154">
        <v>0</v>
      </c>
      <c r="AB2154">
        <v>0</v>
      </c>
      <c r="AC2154">
        <v>0</v>
      </c>
      <c r="AD2154">
        <v>1</v>
      </c>
      <c r="AE2154">
        <v>0</v>
      </c>
      <c r="AF2154" t="s">
        <v>3</v>
      </c>
      <c r="AG2154">
        <v>2.88</v>
      </c>
      <c r="AH2154">
        <v>2</v>
      </c>
      <c r="AI2154">
        <v>35871210</v>
      </c>
      <c r="AJ2154">
        <v>2212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</row>
    <row r="2155" spans="1:44">
      <c r="A2155">
        <f>ROW(Source!A2085)</f>
        <v>2085</v>
      </c>
      <c r="B2155">
        <v>35871227</v>
      </c>
      <c r="C2155">
        <v>35871219</v>
      </c>
      <c r="D2155">
        <v>18408291</v>
      </c>
      <c r="E2155">
        <v>1</v>
      </c>
      <c r="F2155">
        <v>1</v>
      </c>
      <c r="G2155">
        <v>1</v>
      </c>
      <c r="H2155">
        <v>1</v>
      </c>
      <c r="I2155" t="s">
        <v>606</v>
      </c>
      <c r="J2155" t="s">
        <v>3</v>
      </c>
      <c r="K2155" t="s">
        <v>607</v>
      </c>
      <c r="L2155">
        <v>1369</v>
      </c>
      <c r="N2155">
        <v>1013</v>
      </c>
      <c r="O2155" t="s">
        <v>561</v>
      </c>
      <c r="P2155" t="s">
        <v>561</v>
      </c>
      <c r="Q2155">
        <v>1</v>
      </c>
      <c r="X2155">
        <v>31.26</v>
      </c>
      <c r="Y2155">
        <v>0</v>
      </c>
      <c r="Z2155">
        <v>0</v>
      </c>
      <c r="AA2155">
        <v>0</v>
      </c>
      <c r="AB2155">
        <v>8.17</v>
      </c>
      <c r="AC2155">
        <v>0</v>
      </c>
      <c r="AD2155">
        <v>1</v>
      </c>
      <c r="AE2155">
        <v>1</v>
      </c>
      <c r="AF2155" t="s">
        <v>134</v>
      </c>
      <c r="AG2155">
        <v>35.948999999999998</v>
      </c>
      <c r="AH2155">
        <v>2</v>
      </c>
      <c r="AI2155">
        <v>35871220</v>
      </c>
      <c r="AJ2155">
        <v>2213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</row>
    <row r="2156" spans="1:44">
      <c r="A2156">
        <f>ROW(Source!A2085)</f>
        <v>2085</v>
      </c>
      <c r="B2156">
        <v>35871228</v>
      </c>
      <c r="C2156">
        <v>35871219</v>
      </c>
      <c r="D2156">
        <v>121548</v>
      </c>
      <c r="E2156">
        <v>1</v>
      </c>
      <c r="F2156">
        <v>1</v>
      </c>
      <c r="G2156">
        <v>1</v>
      </c>
      <c r="H2156">
        <v>1</v>
      </c>
      <c r="I2156" t="s">
        <v>35</v>
      </c>
      <c r="J2156" t="s">
        <v>3</v>
      </c>
      <c r="K2156" t="s">
        <v>562</v>
      </c>
      <c r="L2156">
        <v>608254</v>
      </c>
      <c r="N2156">
        <v>1013</v>
      </c>
      <c r="O2156" t="s">
        <v>563</v>
      </c>
      <c r="P2156" t="s">
        <v>563</v>
      </c>
      <c r="Q2156">
        <v>1</v>
      </c>
      <c r="X2156">
        <v>6.7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1</v>
      </c>
      <c r="AE2156">
        <v>2</v>
      </c>
      <c r="AF2156" t="s">
        <v>133</v>
      </c>
      <c r="AG2156">
        <v>8.375</v>
      </c>
      <c r="AH2156">
        <v>2</v>
      </c>
      <c r="AI2156">
        <v>35871221</v>
      </c>
      <c r="AJ2156">
        <v>2214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</row>
    <row r="2157" spans="1:44">
      <c r="A2157">
        <f>ROW(Source!A2085)</f>
        <v>2085</v>
      </c>
      <c r="B2157">
        <v>35871229</v>
      </c>
      <c r="C2157">
        <v>35871219</v>
      </c>
      <c r="D2157">
        <v>29172710</v>
      </c>
      <c r="E2157">
        <v>1</v>
      </c>
      <c r="F2157">
        <v>1</v>
      </c>
      <c r="G2157">
        <v>1</v>
      </c>
      <c r="H2157">
        <v>2</v>
      </c>
      <c r="I2157" t="s">
        <v>570</v>
      </c>
      <c r="J2157" t="s">
        <v>571</v>
      </c>
      <c r="K2157" t="s">
        <v>572</v>
      </c>
      <c r="L2157">
        <v>1368</v>
      </c>
      <c r="N2157">
        <v>1011</v>
      </c>
      <c r="O2157" t="s">
        <v>567</v>
      </c>
      <c r="P2157" t="s">
        <v>567</v>
      </c>
      <c r="Q2157">
        <v>1</v>
      </c>
      <c r="X2157">
        <v>6.7</v>
      </c>
      <c r="Y2157">
        <v>0</v>
      </c>
      <c r="Z2157">
        <v>46.56</v>
      </c>
      <c r="AA2157">
        <v>10.06</v>
      </c>
      <c r="AB2157">
        <v>0</v>
      </c>
      <c r="AC2157">
        <v>0</v>
      </c>
      <c r="AD2157">
        <v>1</v>
      </c>
      <c r="AE2157">
        <v>0</v>
      </c>
      <c r="AF2157" t="s">
        <v>133</v>
      </c>
      <c r="AG2157">
        <v>8.375</v>
      </c>
      <c r="AH2157">
        <v>2</v>
      </c>
      <c r="AI2157">
        <v>35871222</v>
      </c>
      <c r="AJ2157">
        <v>2215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</row>
    <row r="2158" spans="1:44">
      <c r="A2158">
        <f>ROW(Source!A2085)</f>
        <v>2085</v>
      </c>
      <c r="B2158">
        <v>35871230</v>
      </c>
      <c r="C2158">
        <v>35871219</v>
      </c>
      <c r="D2158">
        <v>29173472</v>
      </c>
      <c r="E2158">
        <v>1</v>
      </c>
      <c r="F2158">
        <v>1</v>
      </c>
      <c r="G2158">
        <v>1</v>
      </c>
      <c r="H2158">
        <v>2</v>
      </c>
      <c r="I2158" t="s">
        <v>624</v>
      </c>
      <c r="J2158" t="s">
        <v>625</v>
      </c>
      <c r="K2158" t="s">
        <v>626</v>
      </c>
      <c r="L2158">
        <v>1368</v>
      </c>
      <c r="N2158">
        <v>1011</v>
      </c>
      <c r="O2158" t="s">
        <v>567</v>
      </c>
      <c r="P2158" t="s">
        <v>567</v>
      </c>
      <c r="Q2158">
        <v>1</v>
      </c>
      <c r="X2158">
        <v>11</v>
      </c>
      <c r="Y2158">
        <v>0</v>
      </c>
      <c r="Z2158">
        <v>3</v>
      </c>
      <c r="AA2158">
        <v>0</v>
      </c>
      <c r="AB2158">
        <v>0</v>
      </c>
      <c r="AC2158">
        <v>0</v>
      </c>
      <c r="AD2158">
        <v>1</v>
      </c>
      <c r="AE2158">
        <v>0</v>
      </c>
      <c r="AF2158" t="s">
        <v>133</v>
      </c>
      <c r="AG2158">
        <v>13.75</v>
      </c>
      <c r="AH2158">
        <v>2</v>
      </c>
      <c r="AI2158">
        <v>35871223</v>
      </c>
      <c r="AJ2158">
        <v>2216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</row>
    <row r="2159" spans="1:44">
      <c r="A2159">
        <f>ROW(Source!A2085)</f>
        <v>2085</v>
      </c>
      <c r="B2159">
        <v>35871231</v>
      </c>
      <c r="C2159">
        <v>35871219</v>
      </c>
      <c r="D2159">
        <v>29174913</v>
      </c>
      <c r="E2159">
        <v>1</v>
      </c>
      <c r="F2159">
        <v>1</v>
      </c>
      <c r="G2159">
        <v>1</v>
      </c>
      <c r="H2159">
        <v>2</v>
      </c>
      <c r="I2159" t="s">
        <v>578</v>
      </c>
      <c r="J2159" t="s">
        <v>579</v>
      </c>
      <c r="K2159" t="s">
        <v>580</v>
      </c>
      <c r="L2159">
        <v>1368</v>
      </c>
      <c r="N2159">
        <v>1011</v>
      </c>
      <c r="O2159" t="s">
        <v>567</v>
      </c>
      <c r="P2159" t="s">
        <v>567</v>
      </c>
      <c r="Q2159">
        <v>1</v>
      </c>
      <c r="X2159">
        <v>0.35</v>
      </c>
      <c r="Y2159">
        <v>0</v>
      </c>
      <c r="Z2159">
        <v>87.17</v>
      </c>
      <c r="AA2159">
        <v>11.6</v>
      </c>
      <c r="AB2159">
        <v>0</v>
      </c>
      <c r="AC2159">
        <v>0</v>
      </c>
      <c r="AD2159">
        <v>1</v>
      </c>
      <c r="AE2159">
        <v>0</v>
      </c>
      <c r="AF2159" t="s">
        <v>133</v>
      </c>
      <c r="AG2159">
        <v>0.4375</v>
      </c>
      <c r="AH2159">
        <v>2</v>
      </c>
      <c r="AI2159">
        <v>35871224</v>
      </c>
      <c r="AJ2159">
        <v>2217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</row>
    <row r="2160" spans="1:44">
      <c r="A2160">
        <f>ROW(Source!A2085)</f>
        <v>2085</v>
      </c>
      <c r="B2160">
        <v>35871232</v>
      </c>
      <c r="C2160">
        <v>35871219</v>
      </c>
      <c r="D2160">
        <v>29114687</v>
      </c>
      <c r="E2160">
        <v>1</v>
      </c>
      <c r="F2160">
        <v>1</v>
      </c>
      <c r="G2160">
        <v>1</v>
      </c>
      <c r="H2160">
        <v>3</v>
      </c>
      <c r="I2160" t="s">
        <v>627</v>
      </c>
      <c r="J2160" t="s">
        <v>628</v>
      </c>
      <c r="K2160" t="s">
        <v>629</v>
      </c>
      <c r="L2160">
        <v>1348</v>
      </c>
      <c r="N2160">
        <v>1009</v>
      </c>
      <c r="O2160" t="s">
        <v>30</v>
      </c>
      <c r="P2160" t="s">
        <v>30</v>
      </c>
      <c r="Q2160">
        <v>1000</v>
      </c>
      <c r="X2160">
        <v>1.8E-3</v>
      </c>
      <c r="Y2160">
        <v>16974</v>
      </c>
      <c r="Z2160">
        <v>0</v>
      </c>
      <c r="AA2160">
        <v>0</v>
      </c>
      <c r="AB2160">
        <v>0</v>
      </c>
      <c r="AC2160">
        <v>0</v>
      </c>
      <c r="AD2160">
        <v>1</v>
      </c>
      <c r="AE2160">
        <v>0</v>
      </c>
      <c r="AF2160" t="s">
        <v>3</v>
      </c>
      <c r="AG2160">
        <v>1.8E-3</v>
      </c>
      <c r="AH2160">
        <v>2</v>
      </c>
      <c r="AI2160">
        <v>35871225</v>
      </c>
      <c r="AJ2160">
        <v>2218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</row>
    <row r="2161" spans="1:44">
      <c r="A2161">
        <f>ROW(Source!A2085)</f>
        <v>2085</v>
      </c>
      <c r="B2161">
        <v>35871233</v>
      </c>
      <c r="C2161">
        <v>35871219</v>
      </c>
      <c r="D2161">
        <v>29115292</v>
      </c>
      <c r="E2161">
        <v>1</v>
      </c>
      <c r="F2161">
        <v>1</v>
      </c>
      <c r="G2161">
        <v>1</v>
      </c>
      <c r="H2161">
        <v>3</v>
      </c>
      <c r="I2161" t="s">
        <v>630</v>
      </c>
      <c r="J2161" t="s">
        <v>631</v>
      </c>
      <c r="K2161" t="s">
        <v>632</v>
      </c>
      <c r="L2161">
        <v>1339</v>
      </c>
      <c r="N2161">
        <v>1007</v>
      </c>
      <c r="O2161" t="s">
        <v>617</v>
      </c>
      <c r="P2161" t="s">
        <v>617</v>
      </c>
      <c r="Q2161">
        <v>1</v>
      </c>
      <c r="X2161">
        <v>1.24</v>
      </c>
      <c r="Y2161">
        <v>4478.33</v>
      </c>
      <c r="Z2161">
        <v>0</v>
      </c>
      <c r="AA2161">
        <v>0</v>
      </c>
      <c r="AB2161">
        <v>0</v>
      </c>
      <c r="AC2161">
        <v>0</v>
      </c>
      <c r="AD2161">
        <v>1</v>
      </c>
      <c r="AE2161">
        <v>0</v>
      </c>
      <c r="AF2161" t="s">
        <v>3</v>
      </c>
      <c r="AG2161">
        <v>1.24</v>
      </c>
      <c r="AH2161">
        <v>2</v>
      </c>
      <c r="AI2161">
        <v>35871226</v>
      </c>
      <c r="AJ2161">
        <v>2219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</row>
    <row r="2162" spans="1:44">
      <c r="A2162">
        <f>ROW(Source!A2086)</f>
        <v>2086</v>
      </c>
      <c r="B2162">
        <v>35871243</v>
      </c>
      <c r="C2162">
        <v>35871234</v>
      </c>
      <c r="D2162">
        <v>18410542</v>
      </c>
      <c r="E2162">
        <v>1</v>
      </c>
      <c r="F2162">
        <v>1</v>
      </c>
      <c r="G2162">
        <v>1</v>
      </c>
      <c r="H2162">
        <v>1</v>
      </c>
      <c r="I2162" t="s">
        <v>807</v>
      </c>
      <c r="J2162" t="s">
        <v>3</v>
      </c>
      <c r="K2162" t="s">
        <v>808</v>
      </c>
      <c r="L2162">
        <v>1369</v>
      </c>
      <c r="N2162">
        <v>1013</v>
      </c>
      <c r="O2162" t="s">
        <v>561</v>
      </c>
      <c r="P2162" t="s">
        <v>561</v>
      </c>
      <c r="Q2162">
        <v>1</v>
      </c>
      <c r="X2162">
        <v>31.41</v>
      </c>
      <c r="Y2162">
        <v>0</v>
      </c>
      <c r="Z2162">
        <v>0</v>
      </c>
      <c r="AA2162">
        <v>0</v>
      </c>
      <c r="AB2162">
        <v>8.31</v>
      </c>
      <c r="AC2162">
        <v>0</v>
      </c>
      <c r="AD2162">
        <v>1</v>
      </c>
      <c r="AE2162">
        <v>1</v>
      </c>
      <c r="AF2162" t="s">
        <v>134</v>
      </c>
      <c r="AG2162">
        <v>36.121499999999997</v>
      </c>
      <c r="AH2162">
        <v>2</v>
      </c>
      <c r="AI2162">
        <v>35871236</v>
      </c>
      <c r="AJ2162">
        <v>2220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</row>
    <row r="2163" spans="1:44">
      <c r="A2163">
        <f>ROW(Source!A2086)</f>
        <v>2086</v>
      </c>
      <c r="B2163">
        <v>35871244</v>
      </c>
      <c r="C2163">
        <v>35871234</v>
      </c>
      <c r="D2163">
        <v>121548</v>
      </c>
      <c r="E2163">
        <v>1</v>
      </c>
      <c r="F2163">
        <v>1</v>
      </c>
      <c r="G2163">
        <v>1</v>
      </c>
      <c r="H2163">
        <v>1</v>
      </c>
      <c r="I2163" t="s">
        <v>35</v>
      </c>
      <c r="J2163" t="s">
        <v>3</v>
      </c>
      <c r="K2163" t="s">
        <v>562</v>
      </c>
      <c r="L2163">
        <v>608254</v>
      </c>
      <c r="N2163">
        <v>1013</v>
      </c>
      <c r="O2163" t="s">
        <v>563</v>
      </c>
      <c r="P2163" t="s">
        <v>563</v>
      </c>
      <c r="Q2163">
        <v>1</v>
      </c>
      <c r="X2163">
        <v>0.34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1</v>
      </c>
      <c r="AE2163">
        <v>2</v>
      </c>
      <c r="AF2163" t="s">
        <v>133</v>
      </c>
      <c r="AG2163">
        <v>0.42500000000000004</v>
      </c>
      <c r="AH2163">
        <v>2</v>
      </c>
      <c r="AI2163">
        <v>35871237</v>
      </c>
      <c r="AJ2163">
        <v>2221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</row>
    <row r="2164" spans="1:44">
      <c r="A2164">
        <f>ROW(Source!A2086)</f>
        <v>2086</v>
      </c>
      <c r="B2164">
        <v>35871245</v>
      </c>
      <c r="C2164">
        <v>35871234</v>
      </c>
      <c r="D2164">
        <v>29172556</v>
      </c>
      <c r="E2164">
        <v>1</v>
      </c>
      <c r="F2164">
        <v>1</v>
      </c>
      <c r="G2164">
        <v>1</v>
      </c>
      <c r="H2164">
        <v>2</v>
      </c>
      <c r="I2164" t="s">
        <v>564</v>
      </c>
      <c r="J2164" t="s">
        <v>565</v>
      </c>
      <c r="K2164" t="s">
        <v>566</v>
      </c>
      <c r="L2164">
        <v>1368</v>
      </c>
      <c r="N2164">
        <v>1011</v>
      </c>
      <c r="O2164" t="s">
        <v>567</v>
      </c>
      <c r="P2164" t="s">
        <v>567</v>
      </c>
      <c r="Q2164">
        <v>1</v>
      </c>
      <c r="X2164">
        <v>0.34</v>
      </c>
      <c r="Y2164">
        <v>0</v>
      </c>
      <c r="Z2164">
        <v>31.26</v>
      </c>
      <c r="AA2164">
        <v>13.5</v>
      </c>
      <c r="AB2164">
        <v>0</v>
      </c>
      <c r="AC2164">
        <v>0</v>
      </c>
      <c r="AD2164">
        <v>1</v>
      </c>
      <c r="AE2164">
        <v>0</v>
      </c>
      <c r="AF2164" t="s">
        <v>133</v>
      </c>
      <c r="AG2164">
        <v>0.42500000000000004</v>
      </c>
      <c r="AH2164">
        <v>2</v>
      </c>
      <c r="AI2164">
        <v>35871238</v>
      </c>
      <c r="AJ2164">
        <v>2222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</row>
    <row r="2165" spans="1:44">
      <c r="A2165">
        <f>ROW(Source!A2086)</f>
        <v>2086</v>
      </c>
      <c r="B2165">
        <v>35871246</v>
      </c>
      <c r="C2165">
        <v>35871234</v>
      </c>
      <c r="D2165">
        <v>29174663</v>
      </c>
      <c r="E2165">
        <v>1</v>
      </c>
      <c r="F2165">
        <v>1</v>
      </c>
      <c r="G2165">
        <v>1</v>
      </c>
      <c r="H2165">
        <v>2</v>
      </c>
      <c r="I2165" t="s">
        <v>809</v>
      </c>
      <c r="J2165" t="s">
        <v>810</v>
      </c>
      <c r="K2165" t="s">
        <v>811</v>
      </c>
      <c r="L2165">
        <v>1368</v>
      </c>
      <c r="N2165">
        <v>1011</v>
      </c>
      <c r="O2165" t="s">
        <v>567</v>
      </c>
      <c r="P2165" t="s">
        <v>567</v>
      </c>
      <c r="Q2165">
        <v>1</v>
      </c>
      <c r="X2165">
        <v>5.3</v>
      </c>
      <c r="Y2165">
        <v>0</v>
      </c>
      <c r="Z2165">
        <v>3.4</v>
      </c>
      <c r="AA2165">
        <v>0</v>
      </c>
      <c r="AB2165">
        <v>0</v>
      </c>
      <c r="AC2165">
        <v>0</v>
      </c>
      <c r="AD2165">
        <v>1</v>
      </c>
      <c r="AE2165">
        <v>0</v>
      </c>
      <c r="AF2165" t="s">
        <v>133</v>
      </c>
      <c r="AG2165">
        <v>6.625</v>
      </c>
      <c r="AH2165">
        <v>2</v>
      </c>
      <c r="AI2165">
        <v>35871239</v>
      </c>
      <c r="AJ2165">
        <v>2223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</row>
    <row r="2166" spans="1:44">
      <c r="A2166">
        <f>ROW(Source!A2086)</f>
        <v>2086</v>
      </c>
      <c r="B2166">
        <v>35871247</v>
      </c>
      <c r="C2166">
        <v>35871234</v>
      </c>
      <c r="D2166">
        <v>29174913</v>
      </c>
      <c r="E2166">
        <v>1</v>
      </c>
      <c r="F2166">
        <v>1</v>
      </c>
      <c r="G2166">
        <v>1</v>
      </c>
      <c r="H2166">
        <v>2</v>
      </c>
      <c r="I2166" t="s">
        <v>578</v>
      </c>
      <c r="J2166" t="s">
        <v>579</v>
      </c>
      <c r="K2166" t="s">
        <v>580</v>
      </c>
      <c r="L2166">
        <v>1368</v>
      </c>
      <c r="N2166">
        <v>1011</v>
      </c>
      <c r="O2166" t="s">
        <v>567</v>
      </c>
      <c r="P2166" t="s">
        <v>567</v>
      </c>
      <c r="Q2166">
        <v>1</v>
      </c>
      <c r="X2166">
        <v>0.48</v>
      </c>
      <c r="Y2166">
        <v>0</v>
      </c>
      <c r="Z2166">
        <v>87.17</v>
      </c>
      <c r="AA2166">
        <v>11.6</v>
      </c>
      <c r="AB2166">
        <v>0</v>
      </c>
      <c r="AC2166">
        <v>0</v>
      </c>
      <c r="AD2166">
        <v>1</v>
      </c>
      <c r="AE2166">
        <v>0</v>
      </c>
      <c r="AF2166" t="s">
        <v>133</v>
      </c>
      <c r="AG2166">
        <v>0.6</v>
      </c>
      <c r="AH2166">
        <v>2</v>
      </c>
      <c r="AI2166">
        <v>35871240</v>
      </c>
      <c r="AJ2166">
        <v>2224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</row>
    <row r="2167" spans="1:44">
      <c r="A2167">
        <f>ROW(Source!A2086)</f>
        <v>2086</v>
      </c>
      <c r="B2167">
        <v>35871248</v>
      </c>
      <c r="C2167">
        <v>35871234</v>
      </c>
      <c r="D2167">
        <v>29110876</v>
      </c>
      <c r="E2167">
        <v>1</v>
      </c>
      <c r="F2167">
        <v>1</v>
      </c>
      <c r="G2167">
        <v>1</v>
      </c>
      <c r="H2167">
        <v>3</v>
      </c>
      <c r="I2167" t="s">
        <v>299</v>
      </c>
      <c r="J2167" t="s">
        <v>301</v>
      </c>
      <c r="K2167" t="s">
        <v>300</v>
      </c>
      <c r="L2167">
        <v>1327</v>
      </c>
      <c r="N2167">
        <v>1005</v>
      </c>
      <c r="O2167" t="s">
        <v>155</v>
      </c>
      <c r="P2167" t="s">
        <v>155</v>
      </c>
      <c r="Q2167">
        <v>1</v>
      </c>
      <c r="X2167">
        <v>102</v>
      </c>
      <c r="Y2167">
        <v>67.8</v>
      </c>
      <c r="Z2167">
        <v>0</v>
      </c>
      <c r="AA2167">
        <v>0</v>
      </c>
      <c r="AB2167">
        <v>0</v>
      </c>
      <c r="AC2167">
        <v>0</v>
      </c>
      <c r="AD2167">
        <v>1</v>
      </c>
      <c r="AE2167">
        <v>0</v>
      </c>
      <c r="AF2167" t="s">
        <v>3</v>
      </c>
      <c r="AG2167">
        <v>102</v>
      </c>
      <c r="AH2167">
        <v>2</v>
      </c>
      <c r="AI2167">
        <v>35871241</v>
      </c>
      <c r="AJ2167">
        <v>2225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</row>
    <row r="2168" spans="1:44">
      <c r="A2168">
        <f>ROW(Source!A2086)</f>
        <v>2086</v>
      </c>
      <c r="B2168">
        <v>35871249</v>
      </c>
      <c r="C2168">
        <v>35871234</v>
      </c>
      <c r="D2168">
        <v>29110762</v>
      </c>
      <c r="E2168">
        <v>1</v>
      </c>
      <c r="F2168">
        <v>1</v>
      </c>
      <c r="G2168">
        <v>1</v>
      </c>
      <c r="H2168">
        <v>3</v>
      </c>
      <c r="I2168" t="s">
        <v>640</v>
      </c>
      <c r="J2168" t="s">
        <v>812</v>
      </c>
      <c r="K2168" t="s">
        <v>642</v>
      </c>
      <c r="L2168">
        <v>1308</v>
      </c>
      <c r="N2168">
        <v>1003</v>
      </c>
      <c r="O2168" t="s">
        <v>65</v>
      </c>
      <c r="P2168" t="s">
        <v>65</v>
      </c>
      <c r="Q2168">
        <v>100</v>
      </c>
      <c r="X2168">
        <v>0.68</v>
      </c>
      <c r="Y2168">
        <v>99.4</v>
      </c>
      <c r="Z2168">
        <v>0</v>
      </c>
      <c r="AA2168">
        <v>0</v>
      </c>
      <c r="AB2168">
        <v>0</v>
      </c>
      <c r="AC2168">
        <v>0</v>
      </c>
      <c r="AD2168">
        <v>1</v>
      </c>
      <c r="AE2168">
        <v>0</v>
      </c>
      <c r="AF2168" t="s">
        <v>3</v>
      </c>
      <c r="AG2168">
        <v>0.68</v>
      </c>
      <c r="AH2168">
        <v>2</v>
      </c>
      <c r="AI2168">
        <v>35871242</v>
      </c>
      <c r="AJ2168">
        <v>2226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</row>
    <row r="2169" spans="1:44">
      <c r="A2169">
        <f>ROW(Source!A2089)</f>
        <v>2089</v>
      </c>
      <c r="B2169">
        <v>35871265</v>
      </c>
      <c r="C2169">
        <v>35871252</v>
      </c>
      <c r="D2169">
        <v>18413230</v>
      </c>
      <c r="E2169">
        <v>1</v>
      </c>
      <c r="F2169">
        <v>1</v>
      </c>
      <c r="G2169">
        <v>1</v>
      </c>
      <c r="H2169">
        <v>1</v>
      </c>
      <c r="I2169" t="s">
        <v>587</v>
      </c>
      <c r="J2169" t="s">
        <v>3</v>
      </c>
      <c r="K2169" t="s">
        <v>588</v>
      </c>
      <c r="L2169">
        <v>1369</v>
      </c>
      <c r="N2169">
        <v>1013</v>
      </c>
      <c r="O2169" t="s">
        <v>561</v>
      </c>
      <c r="P2169" t="s">
        <v>561</v>
      </c>
      <c r="Q2169">
        <v>1</v>
      </c>
      <c r="X2169">
        <v>6.66</v>
      </c>
      <c r="Y2169">
        <v>0</v>
      </c>
      <c r="Z2169">
        <v>0</v>
      </c>
      <c r="AA2169">
        <v>0</v>
      </c>
      <c r="AB2169">
        <v>9.18</v>
      </c>
      <c r="AC2169">
        <v>0</v>
      </c>
      <c r="AD2169">
        <v>1</v>
      </c>
      <c r="AE2169">
        <v>1</v>
      </c>
      <c r="AF2169" t="s">
        <v>134</v>
      </c>
      <c r="AG2169">
        <v>7.6589999999999998</v>
      </c>
      <c r="AH2169">
        <v>2</v>
      </c>
      <c r="AI2169">
        <v>35871253</v>
      </c>
      <c r="AJ2169">
        <v>2228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</row>
    <row r="2170" spans="1:44">
      <c r="A2170">
        <f>ROW(Source!A2089)</f>
        <v>2089</v>
      </c>
      <c r="B2170">
        <v>35871266</v>
      </c>
      <c r="C2170">
        <v>35871252</v>
      </c>
      <c r="D2170">
        <v>29173472</v>
      </c>
      <c r="E2170">
        <v>1</v>
      </c>
      <c r="F2170">
        <v>1</v>
      </c>
      <c r="G2170">
        <v>1</v>
      </c>
      <c r="H2170">
        <v>2</v>
      </c>
      <c r="I2170" t="s">
        <v>624</v>
      </c>
      <c r="J2170" t="s">
        <v>625</v>
      </c>
      <c r="K2170" t="s">
        <v>626</v>
      </c>
      <c r="L2170">
        <v>1368</v>
      </c>
      <c r="N2170">
        <v>1011</v>
      </c>
      <c r="O2170" t="s">
        <v>567</v>
      </c>
      <c r="P2170" t="s">
        <v>567</v>
      </c>
      <c r="Q2170">
        <v>1</v>
      </c>
      <c r="X2170">
        <v>2.0099999999999998</v>
      </c>
      <c r="Y2170">
        <v>0</v>
      </c>
      <c r="Z2170">
        <v>3</v>
      </c>
      <c r="AA2170">
        <v>0</v>
      </c>
      <c r="AB2170">
        <v>0</v>
      </c>
      <c r="AC2170">
        <v>0</v>
      </c>
      <c r="AD2170">
        <v>1</v>
      </c>
      <c r="AE2170">
        <v>0</v>
      </c>
      <c r="AF2170" t="s">
        <v>133</v>
      </c>
      <c r="AG2170">
        <v>2.5124999999999997</v>
      </c>
      <c r="AH2170">
        <v>2</v>
      </c>
      <c r="AI2170">
        <v>35871254</v>
      </c>
      <c r="AJ2170">
        <v>2229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</row>
    <row r="2171" spans="1:44">
      <c r="A2171">
        <f>ROW(Source!A2089)</f>
        <v>2089</v>
      </c>
      <c r="B2171">
        <v>35871267</v>
      </c>
      <c r="C2171">
        <v>35871252</v>
      </c>
      <c r="D2171">
        <v>29174500</v>
      </c>
      <c r="E2171">
        <v>1</v>
      </c>
      <c r="F2171">
        <v>1</v>
      </c>
      <c r="G2171">
        <v>1</v>
      </c>
      <c r="H2171">
        <v>2</v>
      </c>
      <c r="I2171" t="s">
        <v>646</v>
      </c>
      <c r="J2171" t="s">
        <v>647</v>
      </c>
      <c r="K2171" t="s">
        <v>648</v>
      </c>
      <c r="L2171">
        <v>1368</v>
      </c>
      <c r="N2171">
        <v>1011</v>
      </c>
      <c r="O2171" t="s">
        <v>567</v>
      </c>
      <c r="P2171" t="s">
        <v>567</v>
      </c>
      <c r="Q2171">
        <v>1</v>
      </c>
      <c r="X2171">
        <v>1.33</v>
      </c>
      <c r="Y2171">
        <v>0</v>
      </c>
      <c r="Z2171">
        <v>1.95</v>
      </c>
      <c r="AA2171">
        <v>0</v>
      </c>
      <c r="AB2171">
        <v>0</v>
      </c>
      <c r="AC2171">
        <v>0</v>
      </c>
      <c r="AD2171">
        <v>1</v>
      </c>
      <c r="AE2171">
        <v>0</v>
      </c>
      <c r="AF2171" t="s">
        <v>133</v>
      </c>
      <c r="AG2171">
        <v>1.6625000000000001</v>
      </c>
      <c r="AH2171">
        <v>2</v>
      </c>
      <c r="AI2171">
        <v>35871255</v>
      </c>
      <c r="AJ2171">
        <v>2230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</row>
    <row r="2172" spans="1:44">
      <c r="A2172">
        <f>ROW(Source!A2089)</f>
        <v>2089</v>
      </c>
      <c r="B2172">
        <v>35871268</v>
      </c>
      <c r="C2172">
        <v>35871252</v>
      </c>
      <c r="D2172">
        <v>29174913</v>
      </c>
      <c r="E2172">
        <v>1</v>
      </c>
      <c r="F2172">
        <v>1</v>
      </c>
      <c r="G2172">
        <v>1</v>
      </c>
      <c r="H2172">
        <v>2</v>
      </c>
      <c r="I2172" t="s">
        <v>578</v>
      </c>
      <c r="J2172" t="s">
        <v>579</v>
      </c>
      <c r="K2172" t="s">
        <v>580</v>
      </c>
      <c r="L2172">
        <v>1368</v>
      </c>
      <c r="N2172">
        <v>1011</v>
      </c>
      <c r="O2172" t="s">
        <v>567</v>
      </c>
      <c r="P2172" t="s">
        <v>567</v>
      </c>
      <c r="Q2172">
        <v>1</v>
      </c>
      <c r="X2172">
        <v>0.03</v>
      </c>
      <c r="Y2172">
        <v>0</v>
      </c>
      <c r="Z2172">
        <v>87.17</v>
      </c>
      <c r="AA2172">
        <v>11.6</v>
      </c>
      <c r="AB2172">
        <v>0</v>
      </c>
      <c r="AC2172">
        <v>0</v>
      </c>
      <c r="AD2172">
        <v>1</v>
      </c>
      <c r="AE2172">
        <v>0</v>
      </c>
      <c r="AF2172" t="s">
        <v>133</v>
      </c>
      <c r="AG2172">
        <v>3.7499999999999999E-2</v>
      </c>
      <c r="AH2172">
        <v>2</v>
      </c>
      <c r="AI2172">
        <v>35871256</v>
      </c>
      <c r="AJ2172">
        <v>2231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</row>
    <row r="2173" spans="1:44">
      <c r="A2173">
        <f>ROW(Source!A2089)</f>
        <v>2089</v>
      </c>
      <c r="B2173">
        <v>35871269</v>
      </c>
      <c r="C2173">
        <v>35871252</v>
      </c>
      <c r="D2173">
        <v>29114471</v>
      </c>
      <c r="E2173">
        <v>1</v>
      </c>
      <c r="F2173">
        <v>1</v>
      </c>
      <c r="G2173">
        <v>1</v>
      </c>
      <c r="H2173">
        <v>3</v>
      </c>
      <c r="I2173" t="s">
        <v>649</v>
      </c>
      <c r="J2173" t="s">
        <v>650</v>
      </c>
      <c r="K2173" t="s">
        <v>651</v>
      </c>
      <c r="L2173">
        <v>1358</v>
      </c>
      <c r="N2173">
        <v>1010</v>
      </c>
      <c r="O2173" t="s">
        <v>652</v>
      </c>
      <c r="P2173" t="s">
        <v>652</v>
      </c>
      <c r="Q2173">
        <v>10</v>
      </c>
      <c r="X2173">
        <v>26.3</v>
      </c>
      <c r="Y2173">
        <v>1.6</v>
      </c>
      <c r="Z2173">
        <v>0</v>
      </c>
      <c r="AA2173">
        <v>0</v>
      </c>
      <c r="AB2173">
        <v>0</v>
      </c>
      <c r="AC2173">
        <v>0</v>
      </c>
      <c r="AD2173">
        <v>1</v>
      </c>
      <c r="AE2173">
        <v>0</v>
      </c>
      <c r="AF2173" t="s">
        <v>3</v>
      </c>
      <c r="AG2173">
        <v>26.3</v>
      </c>
      <c r="AH2173">
        <v>2</v>
      </c>
      <c r="AI2173">
        <v>35871257</v>
      </c>
      <c r="AJ2173">
        <v>2232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</row>
    <row r="2174" spans="1:44">
      <c r="A2174">
        <f>ROW(Source!A2089)</f>
        <v>2089</v>
      </c>
      <c r="B2174">
        <v>35871270</v>
      </c>
      <c r="C2174">
        <v>35871252</v>
      </c>
      <c r="D2174">
        <v>29114305</v>
      </c>
      <c r="E2174">
        <v>1</v>
      </c>
      <c r="F2174">
        <v>1</v>
      </c>
      <c r="G2174">
        <v>1</v>
      </c>
      <c r="H2174">
        <v>3</v>
      </c>
      <c r="I2174" t="s">
        <v>653</v>
      </c>
      <c r="J2174" t="s">
        <v>654</v>
      </c>
      <c r="K2174" t="s">
        <v>655</v>
      </c>
      <c r="L2174">
        <v>1354</v>
      </c>
      <c r="N2174">
        <v>1010</v>
      </c>
      <c r="O2174" t="s">
        <v>237</v>
      </c>
      <c r="P2174" t="s">
        <v>237</v>
      </c>
      <c r="Q2174">
        <v>1</v>
      </c>
      <c r="X2174">
        <v>263</v>
      </c>
      <c r="Y2174">
        <v>0.12</v>
      </c>
      <c r="Z2174">
        <v>0</v>
      </c>
      <c r="AA2174">
        <v>0</v>
      </c>
      <c r="AB2174">
        <v>0</v>
      </c>
      <c r="AC2174">
        <v>0</v>
      </c>
      <c r="AD2174">
        <v>1</v>
      </c>
      <c r="AE2174">
        <v>0</v>
      </c>
      <c r="AF2174" t="s">
        <v>3</v>
      </c>
      <c r="AG2174">
        <v>263</v>
      </c>
      <c r="AH2174">
        <v>2</v>
      </c>
      <c r="AI2174">
        <v>35871258</v>
      </c>
      <c r="AJ2174">
        <v>2233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</row>
    <row r="2175" spans="1:44">
      <c r="A2175">
        <f>ROW(Source!A2089)</f>
        <v>2089</v>
      </c>
      <c r="B2175">
        <v>35871271</v>
      </c>
      <c r="C2175">
        <v>35871252</v>
      </c>
      <c r="D2175">
        <v>29111012</v>
      </c>
      <c r="E2175">
        <v>1</v>
      </c>
      <c r="F2175">
        <v>1</v>
      </c>
      <c r="G2175">
        <v>1</v>
      </c>
      <c r="H2175">
        <v>3</v>
      </c>
      <c r="I2175" t="s">
        <v>656</v>
      </c>
      <c r="J2175" t="s">
        <v>657</v>
      </c>
      <c r="K2175" t="s">
        <v>658</v>
      </c>
      <c r="L2175">
        <v>1354</v>
      </c>
      <c r="N2175">
        <v>1010</v>
      </c>
      <c r="O2175" t="s">
        <v>237</v>
      </c>
      <c r="P2175" t="s">
        <v>237</v>
      </c>
      <c r="Q2175">
        <v>1</v>
      </c>
      <c r="X2175">
        <v>7</v>
      </c>
      <c r="Y2175">
        <v>1.29</v>
      </c>
      <c r="Z2175">
        <v>0</v>
      </c>
      <c r="AA2175">
        <v>0</v>
      </c>
      <c r="AB2175">
        <v>0</v>
      </c>
      <c r="AC2175">
        <v>0</v>
      </c>
      <c r="AD2175">
        <v>1</v>
      </c>
      <c r="AE2175">
        <v>0</v>
      </c>
      <c r="AF2175" t="s">
        <v>3</v>
      </c>
      <c r="AG2175">
        <v>7</v>
      </c>
      <c r="AH2175">
        <v>2</v>
      </c>
      <c r="AI2175">
        <v>35871259</v>
      </c>
      <c r="AJ2175">
        <v>2234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</row>
    <row r="2176" spans="1:44">
      <c r="A2176">
        <f>ROW(Source!A2089)</f>
        <v>2089</v>
      </c>
      <c r="B2176">
        <v>35871272</v>
      </c>
      <c r="C2176">
        <v>35871252</v>
      </c>
      <c r="D2176">
        <v>29111013</v>
      </c>
      <c r="E2176">
        <v>1</v>
      </c>
      <c r="F2176">
        <v>1</v>
      </c>
      <c r="G2176">
        <v>1</v>
      </c>
      <c r="H2176">
        <v>3</v>
      </c>
      <c r="I2176" t="s">
        <v>659</v>
      </c>
      <c r="J2176" t="s">
        <v>660</v>
      </c>
      <c r="K2176" t="s">
        <v>661</v>
      </c>
      <c r="L2176">
        <v>1354</v>
      </c>
      <c r="N2176">
        <v>1010</v>
      </c>
      <c r="O2176" t="s">
        <v>237</v>
      </c>
      <c r="P2176" t="s">
        <v>237</v>
      </c>
      <c r="Q2176">
        <v>1</v>
      </c>
      <c r="X2176">
        <v>7</v>
      </c>
      <c r="Y2176">
        <v>1.29</v>
      </c>
      <c r="Z2176">
        <v>0</v>
      </c>
      <c r="AA2176">
        <v>0</v>
      </c>
      <c r="AB2176">
        <v>0</v>
      </c>
      <c r="AC2176">
        <v>0</v>
      </c>
      <c r="AD2176">
        <v>1</v>
      </c>
      <c r="AE2176">
        <v>0</v>
      </c>
      <c r="AF2176" t="s">
        <v>3</v>
      </c>
      <c r="AG2176">
        <v>7</v>
      </c>
      <c r="AH2176">
        <v>2</v>
      </c>
      <c r="AI2176">
        <v>35871260</v>
      </c>
      <c r="AJ2176">
        <v>2235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</row>
    <row r="2177" spans="1:44">
      <c r="A2177">
        <f>ROW(Source!A2089)</f>
        <v>2089</v>
      </c>
      <c r="B2177">
        <v>35871273</v>
      </c>
      <c r="C2177">
        <v>35871252</v>
      </c>
      <c r="D2177">
        <v>29111016</v>
      </c>
      <c r="E2177">
        <v>1</v>
      </c>
      <c r="F2177">
        <v>1</v>
      </c>
      <c r="G2177">
        <v>1</v>
      </c>
      <c r="H2177">
        <v>3</v>
      </c>
      <c r="I2177" t="s">
        <v>662</v>
      </c>
      <c r="J2177" t="s">
        <v>663</v>
      </c>
      <c r="K2177" t="s">
        <v>664</v>
      </c>
      <c r="L2177">
        <v>1354</v>
      </c>
      <c r="N2177">
        <v>1010</v>
      </c>
      <c r="O2177" t="s">
        <v>237</v>
      </c>
      <c r="P2177" t="s">
        <v>237</v>
      </c>
      <c r="Q2177">
        <v>1</v>
      </c>
      <c r="X2177">
        <v>40</v>
      </c>
      <c r="Y2177">
        <v>1.29</v>
      </c>
      <c r="Z2177">
        <v>0</v>
      </c>
      <c r="AA2177">
        <v>0</v>
      </c>
      <c r="AB2177">
        <v>0</v>
      </c>
      <c r="AC2177">
        <v>0</v>
      </c>
      <c r="AD2177">
        <v>1</v>
      </c>
      <c r="AE2177">
        <v>0</v>
      </c>
      <c r="AF2177" t="s">
        <v>3</v>
      </c>
      <c r="AG2177">
        <v>40</v>
      </c>
      <c r="AH2177">
        <v>2</v>
      </c>
      <c r="AI2177">
        <v>35871261</v>
      </c>
      <c r="AJ2177">
        <v>2236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</row>
    <row r="2178" spans="1:44">
      <c r="A2178">
        <f>ROW(Source!A2089)</f>
        <v>2089</v>
      </c>
      <c r="B2178">
        <v>35871274</v>
      </c>
      <c r="C2178">
        <v>35871252</v>
      </c>
      <c r="D2178">
        <v>29111019</v>
      </c>
      <c r="E2178">
        <v>1</v>
      </c>
      <c r="F2178">
        <v>1</v>
      </c>
      <c r="G2178">
        <v>1</v>
      </c>
      <c r="H2178">
        <v>3</v>
      </c>
      <c r="I2178" t="s">
        <v>665</v>
      </c>
      <c r="J2178" t="s">
        <v>666</v>
      </c>
      <c r="K2178" t="s">
        <v>667</v>
      </c>
      <c r="L2178">
        <v>1354</v>
      </c>
      <c r="N2178">
        <v>1010</v>
      </c>
      <c r="O2178" t="s">
        <v>237</v>
      </c>
      <c r="P2178" t="s">
        <v>237</v>
      </c>
      <c r="Q2178">
        <v>1</v>
      </c>
      <c r="X2178">
        <v>8</v>
      </c>
      <c r="Y2178">
        <v>0.63</v>
      </c>
      <c r="Z2178">
        <v>0</v>
      </c>
      <c r="AA2178">
        <v>0</v>
      </c>
      <c r="AB2178">
        <v>0</v>
      </c>
      <c r="AC2178">
        <v>0</v>
      </c>
      <c r="AD2178">
        <v>1</v>
      </c>
      <c r="AE2178">
        <v>0</v>
      </c>
      <c r="AF2178" t="s">
        <v>3</v>
      </c>
      <c r="AG2178">
        <v>8</v>
      </c>
      <c r="AH2178">
        <v>2</v>
      </c>
      <c r="AI2178">
        <v>35871262</v>
      </c>
      <c r="AJ2178">
        <v>2237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</row>
    <row r="2179" spans="1:44">
      <c r="A2179">
        <f>ROW(Source!A2089)</f>
        <v>2089</v>
      </c>
      <c r="B2179">
        <v>35871275</v>
      </c>
      <c r="C2179">
        <v>35871252</v>
      </c>
      <c r="D2179">
        <v>29111018</v>
      </c>
      <c r="E2179">
        <v>1</v>
      </c>
      <c r="F2179">
        <v>1</v>
      </c>
      <c r="G2179">
        <v>1</v>
      </c>
      <c r="H2179">
        <v>3</v>
      </c>
      <c r="I2179" t="s">
        <v>668</v>
      </c>
      <c r="J2179" t="s">
        <v>669</v>
      </c>
      <c r="K2179" t="s">
        <v>670</v>
      </c>
      <c r="L2179">
        <v>1354</v>
      </c>
      <c r="N2179">
        <v>1010</v>
      </c>
      <c r="O2179" t="s">
        <v>237</v>
      </c>
      <c r="P2179" t="s">
        <v>237</v>
      </c>
      <c r="Q2179">
        <v>1</v>
      </c>
      <c r="X2179">
        <v>8</v>
      </c>
      <c r="Y2179">
        <v>0.63</v>
      </c>
      <c r="Z2179">
        <v>0</v>
      </c>
      <c r="AA2179">
        <v>0</v>
      </c>
      <c r="AB2179">
        <v>0</v>
      </c>
      <c r="AC2179">
        <v>0</v>
      </c>
      <c r="AD2179">
        <v>1</v>
      </c>
      <c r="AE2179">
        <v>0</v>
      </c>
      <c r="AF2179" t="s">
        <v>3</v>
      </c>
      <c r="AG2179">
        <v>8</v>
      </c>
      <c r="AH2179">
        <v>2</v>
      </c>
      <c r="AI2179">
        <v>35871263</v>
      </c>
      <c r="AJ2179">
        <v>2238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</row>
    <row r="2180" spans="1:44">
      <c r="A2180">
        <f>ROW(Source!A2089)</f>
        <v>2089</v>
      </c>
      <c r="B2180">
        <v>35871276</v>
      </c>
      <c r="C2180">
        <v>35871252</v>
      </c>
      <c r="D2180">
        <v>29110997</v>
      </c>
      <c r="E2180">
        <v>1</v>
      </c>
      <c r="F2180">
        <v>1</v>
      </c>
      <c r="G2180">
        <v>1</v>
      </c>
      <c r="H2180">
        <v>3</v>
      </c>
      <c r="I2180" t="s">
        <v>671</v>
      </c>
      <c r="J2180" t="s">
        <v>672</v>
      </c>
      <c r="K2180" t="s">
        <v>673</v>
      </c>
      <c r="L2180">
        <v>1301</v>
      </c>
      <c r="N2180">
        <v>1003</v>
      </c>
      <c r="O2180" t="s">
        <v>142</v>
      </c>
      <c r="P2180" t="s">
        <v>142</v>
      </c>
      <c r="Q2180">
        <v>1</v>
      </c>
      <c r="X2180">
        <v>101</v>
      </c>
      <c r="Y2180">
        <v>12.3</v>
      </c>
      <c r="Z2180">
        <v>0</v>
      </c>
      <c r="AA2180">
        <v>0</v>
      </c>
      <c r="AB2180">
        <v>0</v>
      </c>
      <c r="AC2180">
        <v>0</v>
      </c>
      <c r="AD2180">
        <v>1</v>
      </c>
      <c r="AE2180">
        <v>0</v>
      </c>
      <c r="AF2180" t="s">
        <v>3</v>
      </c>
      <c r="AG2180">
        <v>101</v>
      </c>
      <c r="AH2180">
        <v>2</v>
      </c>
      <c r="AI2180">
        <v>35871264</v>
      </c>
      <c r="AJ2180">
        <v>2239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</row>
    <row r="2181" spans="1:44">
      <c r="A2181">
        <f>ROW(Source!A2090)</f>
        <v>2090</v>
      </c>
      <c r="B2181">
        <v>35871297</v>
      </c>
      <c r="C2181">
        <v>35871277</v>
      </c>
      <c r="D2181">
        <v>18409850</v>
      </c>
      <c r="E2181">
        <v>1</v>
      </c>
      <c r="F2181">
        <v>1</v>
      </c>
      <c r="G2181">
        <v>1</v>
      </c>
      <c r="H2181">
        <v>1</v>
      </c>
      <c r="I2181" t="s">
        <v>674</v>
      </c>
      <c r="J2181" t="s">
        <v>3</v>
      </c>
      <c r="K2181" t="s">
        <v>675</v>
      </c>
      <c r="L2181">
        <v>1369</v>
      </c>
      <c r="N2181">
        <v>1013</v>
      </c>
      <c r="O2181" t="s">
        <v>561</v>
      </c>
      <c r="P2181" t="s">
        <v>561</v>
      </c>
      <c r="Q2181">
        <v>1</v>
      </c>
      <c r="X2181">
        <v>89</v>
      </c>
      <c r="Y2181">
        <v>0</v>
      </c>
      <c r="Z2181">
        <v>0</v>
      </c>
      <c r="AA2181">
        <v>0</v>
      </c>
      <c r="AB2181">
        <v>9.07</v>
      </c>
      <c r="AC2181">
        <v>0</v>
      </c>
      <c r="AD2181">
        <v>1</v>
      </c>
      <c r="AE2181">
        <v>1</v>
      </c>
      <c r="AF2181" t="s">
        <v>134</v>
      </c>
      <c r="AG2181">
        <v>102.35</v>
      </c>
      <c r="AH2181">
        <v>2</v>
      </c>
      <c r="AI2181">
        <v>35871278</v>
      </c>
      <c r="AJ2181">
        <v>2240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</row>
    <row r="2182" spans="1:44">
      <c r="A2182">
        <f>ROW(Source!A2090)</f>
        <v>2090</v>
      </c>
      <c r="B2182">
        <v>35871298</v>
      </c>
      <c r="C2182">
        <v>35871277</v>
      </c>
      <c r="D2182">
        <v>29173472</v>
      </c>
      <c r="E2182">
        <v>1</v>
      </c>
      <c r="F2182">
        <v>1</v>
      </c>
      <c r="G2182">
        <v>1</v>
      </c>
      <c r="H2182">
        <v>2</v>
      </c>
      <c r="I2182" t="s">
        <v>624</v>
      </c>
      <c r="J2182" t="s">
        <v>625</v>
      </c>
      <c r="K2182" t="s">
        <v>626</v>
      </c>
      <c r="L2182">
        <v>1368</v>
      </c>
      <c r="N2182">
        <v>1011</v>
      </c>
      <c r="O2182" t="s">
        <v>567</v>
      </c>
      <c r="P2182" t="s">
        <v>567</v>
      </c>
      <c r="Q2182">
        <v>1</v>
      </c>
      <c r="X2182">
        <v>2.16</v>
      </c>
      <c r="Y2182">
        <v>0</v>
      </c>
      <c r="Z2182">
        <v>3</v>
      </c>
      <c r="AA2182">
        <v>0</v>
      </c>
      <c r="AB2182">
        <v>0</v>
      </c>
      <c r="AC2182">
        <v>0</v>
      </c>
      <c r="AD2182">
        <v>1</v>
      </c>
      <c r="AE2182">
        <v>0</v>
      </c>
      <c r="AF2182" t="s">
        <v>133</v>
      </c>
      <c r="AG2182">
        <v>2.7</v>
      </c>
      <c r="AH2182">
        <v>2</v>
      </c>
      <c r="AI2182">
        <v>35871279</v>
      </c>
      <c r="AJ2182">
        <v>2241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</row>
    <row r="2183" spans="1:44">
      <c r="A2183">
        <f>ROW(Source!A2090)</f>
        <v>2090</v>
      </c>
      <c r="B2183">
        <v>35871299</v>
      </c>
      <c r="C2183">
        <v>35871277</v>
      </c>
      <c r="D2183">
        <v>29174538</v>
      </c>
      <c r="E2183">
        <v>1</v>
      </c>
      <c r="F2183">
        <v>1</v>
      </c>
      <c r="G2183">
        <v>1</v>
      </c>
      <c r="H2183">
        <v>2</v>
      </c>
      <c r="I2183" t="s">
        <v>676</v>
      </c>
      <c r="J2183" t="s">
        <v>677</v>
      </c>
      <c r="K2183" t="s">
        <v>678</v>
      </c>
      <c r="L2183">
        <v>1368</v>
      </c>
      <c r="N2183">
        <v>1011</v>
      </c>
      <c r="O2183" t="s">
        <v>567</v>
      </c>
      <c r="P2183" t="s">
        <v>567</v>
      </c>
      <c r="Q2183">
        <v>1</v>
      </c>
      <c r="X2183">
        <v>0.47</v>
      </c>
      <c r="Y2183">
        <v>0</v>
      </c>
      <c r="Z2183">
        <v>33.590000000000003</v>
      </c>
      <c r="AA2183">
        <v>0</v>
      </c>
      <c r="AB2183">
        <v>0</v>
      </c>
      <c r="AC2183">
        <v>0</v>
      </c>
      <c r="AD2183">
        <v>1</v>
      </c>
      <c r="AE2183">
        <v>0</v>
      </c>
      <c r="AF2183" t="s">
        <v>133</v>
      </c>
      <c r="AG2183">
        <v>0.58749999999999991</v>
      </c>
      <c r="AH2183">
        <v>2</v>
      </c>
      <c r="AI2183">
        <v>35871280</v>
      </c>
      <c r="AJ2183">
        <v>2242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</row>
    <row r="2184" spans="1:44">
      <c r="A2184">
        <f>ROW(Source!A2090)</f>
        <v>2090</v>
      </c>
      <c r="B2184">
        <v>35871300</v>
      </c>
      <c r="C2184">
        <v>35871277</v>
      </c>
      <c r="D2184">
        <v>29174580</v>
      </c>
      <c r="E2184">
        <v>1</v>
      </c>
      <c r="F2184">
        <v>1</v>
      </c>
      <c r="G2184">
        <v>1</v>
      </c>
      <c r="H2184">
        <v>2</v>
      </c>
      <c r="I2184" t="s">
        <v>679</v>
      </c>
      <c r="J2184" t="s">
        <v>680</v>
      </c>
      <c r="K2184" t="s">
        <v>681</v>
      </c>
      <c r="L2184">
        <v>1368</v>
      </c>
      <c r="N2184">
        <v>1011</v>
      </c>
      <c r="O2184" t="s">
        <v>567</v>
      </c>
      <c r="P2184" t="s">
        <v>567</v>
      </c>
      <c r="Q2184">
        <v>1</v>
      </c>
      <c r="X2184">
        <v>0.53</v>
      </c>
      <c r="Y2184">
        <v>0</v>
      </c>
      <c r="Z2184">
        <v>2.08</v>
      </c>
      <c r="AA2184">
        <v>0</v>
      </c>
      <c r="AB2184">
        <v>0</v>
      </c>
      <c r="AC2184">
        <v>0</v>
      </c>
      <c r="AD2184">
        <v>1</v>
      </c>
      <c r="AE2184">
        <v>0</v>
      </c>
      <c r="AF2184" t="s">
        <v>133</v>
      </c>
      <c r="AG2184">
        <v>0.66250000000000009</v>
      </c>
      <c r="AH2184">
        <v>2</v>
      </c>
      <c r="AI2184">
        <v>35871281</v>
      </c>
      <c r="AJ2184">
        <v>2243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</row>
    <row r="2185" spans="1:44">
      <c r="A2185">
        <f>ROW(Source!A2090)</f>
        <v>2090</v>
      </c>
      <c r="B2185">
        <v>35871301</v>
      </c>
      <c r="C2185">
        <v>35871277</v>
      </c>
      <c r="D2185">
        <v>29108656</v>
      </c>
      <c r="E2185">
        <v>1</v>
      </c>
      <c r="F2185">
        <v>1</v>
      </c>
      <c r="G2185">
        <v>1</v>
      </c>
      <c r="H2185">
        <v>3</v>
      </c>
      <c r="I2185" t="s">
        <v>682</v>
      </c>
      <c r="J2185" t="s">
        <v>683</v>
      </c>
      <c r="K2185" t="s">
        <v>684</v>
      </c>
      <c r="L2185">
        <v>1354</v>
      </c>
      <c r="N2185">
        <v>1010</v>
      </c>
      <c r="O2185" t="s">
        <v>237</v>
      </c>
      <c r="P2185" t="s">
        <v>237</v>
      </c>
      <c r="Q2185">
        <v>1</v>
      </c>
      <c r="X2185">
        <v>7</v>
      </c>
      <c r="Y2185">
        <v>13.87</v>
      </c>
      <c r="Z2185">
        <v>0</v>
      </c>
      <c r="AA2185">
        <v>0</v>
      </c>
      <c r="AB2185">
        <v>0</v>
      </c>
      <c r="AC2185">
        <v>0</v>
      </c>
      <c r="AD2185">
        <v>1</v>
      </c>
      <c r="AE2185">
        <v>0</v>
      </c>
      <c r="AF2185" t="s">
        <v>3</v>
      </c>
      <c r="AG2185">
        <v>7</v>
      </c>
      <c r="AH2185">
        <v>2</v>
      </c>
      <c r="AI2185">
        <v>35871282</v>
      </c>
      <c r="AJ2185">
        <v>2244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</row>
    <row r="2186" spans="1:44">
      <c r="A2186">
        <f>ROW(Source!A2090)</f>
        <v>2090</v>
      </c>
      <c r="B2186">
        <v>35871302</v>
      </c>
      <c r="C2186">
        <v>35871277</v>
      </c>
      <c r="D2186">
        <v>29109354</v>
      </c>
      <c r="E2186">
        <v>1</v>
      </c>
      <c r="F2186">
        <v>1</v>
      </c>
      <c r="G2186">
        <v>1</v>
      </c>
      <c r="H2186">
        <v>3</v>
      </c>
      <c r="I2186" t="s">
        <v>685</v>
      </c>
      <c r="J2186" t="s">
        <v>686</v>
      </c>
      <c r="K2186" t="s">
        <v>687</v>
      </c>
      <c r="L2186">
        <v>1346</v>
      </c>
      <c r="N2186">
        <v>1009</v>
      </c>
      <c r="O2186" t="s">
        <v>160</v>
      </c>
      <c r="P2186" t="s">
        <v>160</v>
      </c>
      <c r="Q2186">
        <v>1</v>
      </c>
      <c r="X2186">
        <v>10</v>
      </c>
      <c r="Y2186">
        <v>46.72</v>
      </c>
      <c r="Z2186">
        <v>0</v>
      </c>
      <c r="AA2186">
        <v>0</v>
      </c>
      <c r="AB2186">
        <v>0</v>
      </c>
      <c r="AC2186">
        <v>0</v>
      </c>
      <c r="AD2186">
        <v>1</v>
      </c>
      <c r="AE2186">
        <v>0</v>
      </c>
      <c r="AF2186" t="s">
        <v>3</v>
      </c>
      <c r="AG2186">
        <v>10</v>
      </c>
      <c r="AH2186">
        <v>2</v>
      </c>
      <c r="AI2186">
        <v>35871283</v>
      </c>
      <c r="AJ2186">
        <v>2245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</row>
    <row r="2187" spans="1:44">
      <c r="A2187">
        <f>ROW(Source!A2090)</f>
        <v>2090</v>
      </c>
      <c r="B2187">
        <v>35871303</v>
      </c>
      <c r="C2187">
        <v>35871277</v>
      </c>
      <c r="D2187">
        <v>29109414</v>
      </c>
      <c r="E2187">
        <v>1</v>
      </c>
      <c r="F2187">
        <v>1</v>
      </c>
      <c r="G2187">
        <v>1</v>
      </c>
      <c r="H2187">
        <v>3</v>
      </c>
      <c r="I2187" t="s">
        <v>688</v>
      </c>
      <c r="J2187" t="s">
        <v>689</v>
      </c>
      <c r="K2187" t="s">
        <v>690</v>
      </c>
      <c r="L2187">
        <v>1346</v>
      </c>
      <c r="N2187">
        <v>1009</v>
      </c>
      <c r="O2187" t="s">
        <v>160</v>
      </c>
      <c r="P2187" t="s">
        <v>160</v>
      </c>
      <c r="Q2187">
        <v>1</v>
      </c>
      <c r="X2187">
        <v>119</v>
      </c>
      <c r="Y2187">
        <v>1.58</v>
      </c>
      <c r="Z2187">
        <v>0</v>
      </c>
      <c r="AA2187">
        <v>0</v>
      </c>
      <c r="AB2187">
        <v>0</v>
      </c>
      <c r="AC2187">
        <v>0</v>
      </c>
      <c r="AD2187">
        <v>1</v>
      </c>
      <c r="AE2187">
        <v>0</v>
      </c>
      <c r="AF2187" t="s">
        <v>3</v>
      </c>
      <c r="AG2187">
        <v>119</v>
      </c>
      <c r="AH2187">
        <v>2</v>
      </c>
      <c r="AI2187">
        <v>35871284</v>
      </c>
      <c r="AJ2187">
        <v>2246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</row>
    <row r="2188" spans="1:44">
      <c r="A2188">
        <f>ROW(Source!A2090)</f>
        <v>2090</v>
      </c>
      <c r="B2188">
        <v>35871304</v>
      </c>
      <c r="C2188">
        <v>35871277</v>
      </c>
      <c r="D2188">
        <v>29109781</v>
      </c>
      <c r="E2188">
        <v>1</v>
      </c>
      <c r="F2188">
        <v>1</v>
      </c>
      <c r="G2188">
        <v>1</v>
      </c>
      <c r="H2188">
        <v>3</v>
      </c>
      <c r="I2188" t="s">
        <v>691</v>
      </c>
      <c r="J2188" t="s">
        <v>692</v>
      </c>
      <c r="K2188" t="s">
        <v>693</v>
      </c>
      <c r="L2188">
        <v>1346</v>
      </c>
      <c r="N2188">
        <v>1009</v>
      </c>
      <c r="O2188" t="s">
        <v>160</v>
      </c>
      <c r="P2188" t="s">
        <v>160</v>
      </c>
      <c r="Q2188">
        <v>1</v>
      </c>
      <c r="X2188">
        <v>9</v>
      </c>
      <c r="Y2188">
        <v>11.12</v>
      </c>
      <c r="Z2188">
        <v>0</v>
      </c>
      <c r="AA2188">
        <v>0</v>
      </c>
      <c r="AB2188">
        <v>0</v>
      </c>
      <c r="AC2188">
        <v>0</v>
      </c>
      <c r="AD2188">
        <v>1</v>
      </c>
      <c r="AE2188">
        <v>0</v>
      </c>
      <c r="AF2188" t="s">
        <v>3</v>
      </c>
      <c r="AG2188">
        <v>9</v>
      </c>
      <c r="AH2188">
        <v>2</v>
      </c>
      <c r="AI2188">
        <v>35871285</v>
      </c>
      <c r="AJ2188">
        <v>2247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</row>
    <row r="2189" spans="1:44">
      <c r="A2189">
        <f>ROW(Source!A2090)</f>
        <v>2090</v>
      </c>
      <c r="B2189">
        <v>35871305</v>
      </c>
      <c r="C2189">
        <v>35871277</v>
      </c>
      <c r="D2189">
        <v>29109782</v>
      </c>
      <c r="E2189">
        <v>1</v>
      </c>
      <c r="F2189">
        <v>1</v>
      </c>
      <c r="G2189">
        <v>1</v>
      </c>
      <c r="H2189">
        <v>3</v>
      </c>
      <c r="I2189" t="s">
        <v>694</v>
      </c>
      <c r="J2189" t="s">
        <v>695</v>
      </c>
      <c r="K2189" t="s">
        <v>696</v>
      </c>
      <c r="L2189">
        <v>1346</v>
      </c>
      <c r="N2189">
        <v>1009</v>
      </c>
      <c r="O2189" t="s">
        <v>160</v>
      </c>
      <c r="P2189" t="s">
        <v>160</v>
      </c>
      <c r="Q2189">
        <v>1</v>
      </c>
      <c r="X2189">
        <v>85</v>
      </c>
      <c r="Y2189">
        <v>4.3600000000000003</v>
      </c>
      <c r="Z2189">
        <v>0</v>
      </c>
      <c r="AA2189">
        <v>0</v>
      </c>
      <c r="AB2189">
        <v>0</v>
      </c>
      <c r="AC2189">
        <v>0</v>
      </c>
      <c r="AD2189">
        <v>1</v>
      </c>
      <c r="AE2189">
        <v>0</v>
      </c>
      <c r="AF2189" t="s">
        <v>3</v>
      </c>
      <c r="AG2189">
        <v>85</v>
      </c>
      <c r="AH2189">
        <v>2</v>
      </c>
      <c r="AI2189">
        <v>35871286</v>
      </c>
      <c r="AJ2189">
        <v>2248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</row>
    <row r="2190" spans="1:44">
      <c r="A2190">
        <f>ROW(Source!A2090)</f>
        <v>2090</v>
      </c>
      <c r="B2190">
        <v>35871306</v>
      </c>
      <c r="C2190">
        <v>35871277</v>
      </c>
      <c r="D2190">
        <v>29110699</v>
      </c>
      <c r="E2190">
        <v>1</v>
      </c>
      <c r="F2190">
        <v>1</v>
      </c>
      <c r="G2190">
        <v>1</v>
      </c>
      <c r="H2190">
        <v>3</v>
      </c>
      <c r="I2190" t="s">
        <v>697</v>
      </c>
      <c r="J2190" t="s">
        <v>698</v>
      </c>
      <c r="K2190" t="s">
        <v>699</v>
      </c>
      <c r="L2190">
        <v>1301</v>
      </c>
      <c r="N2190">
        <v>1003</v>
      </c>
      <c r="O2190" t="s">
        <v>142</v>
      </c>
      <c r="P2190" t="s">
        <v>142</v>
      </c>
      <c r="Q2190">
        <v>1</v>
      </c>
      <c r="X2190">
        <v>120</v>
      </c>
      <c r="Y2190">
        <v>0.17</v>
      </c>
      <c r="Z2190">
        <v>0</v>
      </c>
      <c r="AA2190">
        <v>0</v>
      </c>
      <c r="AB2190">
        <v>0</v>
      </c>
      <c r="AC2190">
        <v>0</v>
      </c>
      <c r="AD2190">
        <v>1</v>
      </c>
      <c r="AE2190">
        <v>0</v>
      </c>
      <c r="AF2190" t="s">
        <v>3</v>
      </c>
      <c r="AG2190">
        <v>120</v>
      </c>
      <c r="AH2190">
        <v>2</v>
      </c>
      <c r="AI2190">
        <v>35871287</v>
      </c>
      <c r="AJ2190">
        <v>2249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</row>
    <row r="2191" spans="1:44">
      <c r="A2191">
        <f>ROW(Source!A2090)</f>
        <v>2090</v>
      </c>
      <c r="B2191">
        <v>35871307</v>
      </c>
      <c r="C2191">
        <v>35871277</v>
      </c>
      <c r="D2191">
        <v>29110797</v>
      </c>
      <c r="E2191">
        <v>1</v>
      </c>
      <c r="F2191">
        <v>1</v>
      </c>
      <c r="G2191">
        <v>1</v>
      </c>
      <c r="H2191">
        <v>3</v>
      </c>
      <c r="I2191" t="s">
        <v>700</v>
      </c>
      <c r="J2191" t="s">
        <v>701</v>
      </c>
      <c r="K2191" t="s">
        <v>702</v>
      </c>
      <c r="L2191">
        <v>1301</v>
      </c>
      <c r="N2191">
        <v>1003</v>
      </c>
      <c r="O2191" t="s">
        <v>142</v>
      </c>
      <c r="P2191" t="s">
        <v>142</v>
      </c>
      <c r="Q2191">
        <v>1</v>
      </c>
      <c r="X2191">
        <v>82</v>
      </c>
      <c r="Y2191">
        <v>1.74</v>
      </c>
      <c r="Z2191">
        <v>0</v>
      </c>
      <c r="AA2191">
        <v>0</v>
      </c>
      <c r="AB2191">
        <v>0</v>
      </c>
      <c r="AC2191">
        <v>0</v>
      </c>
      <c r="AD2191">
        <v>1</v>
      </c>
      <c r="AE2191">
        <v>0</v>
      </c>
      <c r="AF2191" t="s">
        <v>3</v>
      </c>
      <c r="AG2191">
        <v>82</v>
      </c>
      <c r="AH2191">
        <v>2</v>
      </c>
      <c r="AI2191">
        <v>35871288</v>
      </c>
      <c r="AJ2191">
        <v>2250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</row>
    <row r="2192" spans="1:44">
      <c r="A2192">
        <f>ROW(Source!A2090)</f>
        <v>2090</v>
      </c>
      <c r="B2192">
        <v>35871308</v>
      </c>
      <c r="C2192">
        <v>35871277</v>
      </c>
      <c r="D2192">
        <v>29110815</v>
      </c>
      <c r="E2192">
        <v>1</v>
      </c>
      <c r="F2192">
        <v>1</v>
      </c>
      <c r="G2192">
        <v>1</v>
      </c>
      <c r="H2192">
        <v>3</v>
      </c>
      <c r="I2192" t="s">
        <v>703</v>
      </c>
      <c r="J2192" t="s">
        <v>704</v>
      </c>
      <c r="K2192" t="s">
        <v>705</v>
      </c>
      <c r="L2192">
        <v>1301</v>
      </c>
      <c r="N2192">
        <v>1003</v>
      </c>
      <c r="O2192" t="s">
        <v>142</v>
      </c>
      <c r="P2192" t="s">
        <v>142</v>
      </c>
      <c r="Q2192">
        <v>1</v>
      </c>
      <c r="X2192">
        <v>116</v>
      </c>
      <c r="Y2192">
        <v>0.85</v>
      </c>
      <c r="Z2192">
        <v>0</v>
      </c>
      <c r="AA2192">
        <v>0</v>
      </c>
      <c r="AB2192">
        <v>0</v>
      </c>
      <c r="AC2192">
        <v>0</v>
      </c>
      <c r="AD2192">
        <v>1</v>
      </c>
      <c r="AE2192">
        <v>0</v>
      </c>
      <c r="AF2192" t="s">
        <v>3</v>
      </c>
      <c r="AG2192">
        <v>116</v>
      </c>
      <c r="AH2192">
        <v>2</v>
      </c>
      <c r="AI2192">
        <v>35871289</v>
      </c>
      <c r="AJ2192">
        <v>2251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</row>
    <row r="2193" spans="1:44">
      <c r="A2193">
        <f>ROW(Source!A2090)</f>
        <v>2090</v>
      </c>
      <c r="B2193">
        <v>35871309</v>
      </c>
      <c r="C2193">
        <v>35871277</v>
      </c>
      <c r="D2193">
        <v>29111455</v>
      </c>
      <c r="E2193">
        <v>1</v>
      </c>
      <c r="F2193">
        <v>1</v>
      </c>
      <c r="G2193">
        <v>1</v>
      </c>
      <c r="H2193">
        <v>3</v>
      </c>
      <c r="I2193" t="s">
        <v>706</v>
      </c>
      <c r="J2193" t="s">
        <v>707</v>
      </c>
      <c r="K2193" t="s">
        <v>708</v>
      </c>
      <c r="L2193">
        <v>1327</v>
      </c>
      <c r="N2193">
        <v>1005</v>
      </c>
      <c r="O2193" t="s">
        <v>155</v>
      </c>
      <c r="P2193" t="s">
        <v>155</v>
      </c>
      <c r="Q2193">
        <v>1</v>
      </c>
      <c r="X2193">
        <v>212</v>
      </c>
      <c r="Y2193">
        <v>15.06</v>
      </c>
      <c r="Z2193">
        <v>0</v>
      </c>
      <c r="AA2193">
        <v>0</v>
      </c>
      <c r="AB2193">
        <v>0</v>
      </c>
      <c r="AC2193">
        <v>0</v>
      </c>
      <c r="AD2193">
        <v>1</v>
      </c>
      <c r="AE2193">
        <v>0</v>
      </c>
      <c r="AF2193" t="s">
        <v>3</v>
      </c>
      <c r="AG2193">
        <v>212</v>
      </c>
      <c r="AH2193">
        <v>2</v>
      </c>
      <c r="AI2193">
        <v>35871290</v>
      </c>
      <c r="AJ2193">
        <v>2252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</row>
    <row r="2194" spans="1:44">
      <c r="A2194">
        <f>ROW(Source!A2090)</f>
        <v>2090</v>
      </c>
      <c r="B2194">
        <v>35871310</v>
      </c>
      <c r="C2194">
        <v>35871277</v>
      </c>
      <c r="D2194">
        <v>29114733</v>
      </c>
      <c r="E2194">
        <v>1</v>
      </c>
      <c r="F2194">
        <v>1</v>
      </c>
      <c r="G2194">
        <v>1</v>
      </c>
      <c r="H2194">
        <v>3</v>
      </c>
      <c r="I2194" t="s">
        <v>709</v>
      </c>
      <c r="J2194" t="s">
        <v>710</v>
      </c>
      <c r="K2194" t="s">
        <v>711</v>
      </c>
      <c r="L2194">
        <v>1354</v>
      </c>
      <c r="N2194">
        <v>1010</v>
      </c>
      <c r="O2194" t="s">
        <v>237</v>
      </c>
      <c r="P2194" t="s">
        <v>237</v>
      </c>
      <c r="Q2194">
        <v>1</v>
      </c>
      <c r="X2194">
        <v>735</v>
      </c>
      <c r="Y2194">
        <v>0.02</v>
      </c>
      <c r="Z2194">
        <v>0</v>
      </c>
      <c r="AA2194">
        <v>0</v>
      </c>
      <c r="AB2194">
        <v>0</v>
      </c>
      <c r="AC2194">
        <v>0</v>
      </c>
      <c r="AD2194">
        <v>1</v>
      </c>
      <c r="AE2194">
        <v>0</v>
      </c>
      <c r="AF2194" t="s">
        <v>3</v>
      </c>
      <c r="AG2194">
        <v>735</v>
      </c>
      <c r="AH2194">
        <v>2</v>
      </c>
      <c r="AI2194">
        <v>35871291</v>
      </c>
      <c r="AJ2194">
        <v>2253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</row>
    <row r="2195" spans="1:44">
      <c r="A2195">
        <f>ROW(Source!A2090)</f>
        <v>2090</v>
      </c>
      <c r="B2195">
        <v>35871311</v>
      </c>
      <c r="C2195">
        <v>35871277</v>
      </c>
      <c r="D2195">
        <v>29114734</v>
      </c>
      <c r="E2195">
        <v>1</v>
      </c>
      <c r="F2195">
        <v>1</v>
      </c>
      <c r="G2195">
        <v>1</v>
      </c>
      <c r="H2195">
        <v>3</v>
      </c>
      <c r="I2195" t="s">
        <v>712</v>
      </c>
      <c r="J2195" t="s">
        <v>713</v>
      </c>
      <c r="K2195" t="s">
        <v>714</v>
      </c>
      <c r="L2195">
        <v>1354</v>
      </c>
      <c r="N2195">
        <v>1010</v>
      </c>
      <c r="O2195" t="s">
        <v>237</v>
      </c>
      <c r="P2195" t="s">
        <v>237</v>
      </c>
      <c r="Q2195">
        <v>1</v>
      </c>
      <c r="X2195">
        <v>1855</v>
      </c>
      <c r="Y2195">
        <v>0.03</v>
      </c>
      <c r="Z2195">
        <v>0</v>
      </c>
      <c r="AA2195">
        <v>0</v>
      </c>
      <c r="AB2195">
        <v>0</v>
      </c>
      <c r="AC2195">
        <v>0</v>
      </c>
      <c r="AD2195">
        <v>1</v>
      </c>
      <c r="AE2195">
        <v>0</v>
      </c>
      <c r="AF2195" t="s">
        <v>3</v>
      </c>
      <c r="AG2195">
        <v>1855</v>
      </c>
      <c r="AH2195">
        <v>2</v>
      </c>
      <c r="AI2195">
        <v>35871292</v>
      </c>
      <c r="AJ2195">
        <v>2254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</row>
    <row r="2196" spans="1:44">
      <c r="A2196">
        <f>ROW(Source!A2090)</f>
        <v>2090</v>
      </c>
      <c r="B2196">
        <v>35871312</v>
      </c>
      <c r="C2196">
        <v>35871277</v>
      </c>
      <c r="D2196">
        <v>29114482</v>
      </c>
      <c r="E2196">
        <v>1</v>
      </c>
      <c r="F2196">
        <v>1</v>
      </c>
      <c r="G2196">
        <v>1</v>
      </c>
      <c r="H2196">
        <v>3</v>
      </c>
      <c r="I2196" t="s">
        <v>715</v>
      </c>
      <c r="J2196" t="s">
        <v>716</v>
      </c>
      <c r="K2196" t="s">
        <v>717</v>
      </c>
      <c r="L2196">
        <v>1354</v>
      </c>
      <c r="N2196">
        <v>1010</v>
      </c>
      <c r="O2196" t="s">
        <v>237</v>
      </c>
      <c r="P2196" t="s">
        <v>237</v>
      </c>
      <c r="Q2196">
        <v>1</v>
      </c>
      <c r="X2196">
        <v>153</v>
      </c>
      <c r="Y2196">
        <v>7.0000000000000007E-2</v>
      </c>
      <c r="Z2196">
        <v>0</v>
      </c>
      <c r="AA2196">
        <v>0</v>
      </c>
      <c r="AB2196">
        <v>0</v>
      </c>
      <c r="AC2196">
        <v>0</v>
      </c>
      <c r="AD2196">
        <v>1</v>
      </c>
      <c r="AE2196">
        <v>0</v>
      </c>
      <c r="AF2196" t="s">
        <v>3</v>
      </c>
      <c r="AG2196">
        <v>153</v>
      </c>
      <c r="AH2196">
        <v>2</v>
      </c>
      <c r="AI2196">
        <v>35871293</v>
      </c>
      <c r="AJ2196">
        <v>2255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</row>
    <row r="2197" spans="1:44">
      <c r="A2197">
        <f>ROW(Source!A2090)</f>
        <v>2090</v>
      </c>
      <c r="B2197">
        <v>35871313</v>
      </c>
      <c r="C2197">
        <v>35871277</v>
      </c>
      <c r="D2197">
        <v>29129584</v>
      </c>
      <c r="E2197">
        <v>1</v>
      </c>
      <c r="F2197">
        <v>1</v>
      </c>
      <c r="G2197">
        <v>1</v>
      </c>
      <c r="H2197">
        <v>3</v>
      </c>
      <c r="I2197" t="s">
        <v>718</v>
      </c>
      <c r="J2197" t="s">
        <v>719</v>
      </c>
      <c r="K2197" t="s">
        <v>720</v>
      </c>
      <c r="L2197">
        <v>1301</v>
      </c>
      <c r="N2197">
        <v>1003</v>
      </c>
      <c r="O2197" t="s">
        <v>142</v>
      </c>
      <c r="P2197" t="s">
        <v>142</v>
      </c>
      <c r="Q2197">
        <v>1</v>
      </c>
      <c r="X2197">
        <v>88</v>
      </c>
      <c r="Y2197">
        <v>7.22</v>
      </c>
      <c r="Z2197">
        <v>0</v>
      </c>
      <c r="AA2197">
        <v>0</v>
      </c>
      <c r="AB2197">
        <v>0</v>
      </c>
      <c r="AC2197">
        <v>0</v>
      </c>
      <c r="AD2197">
        <v>1</v>
      </c>
      <c r="AE2197">
        <v>0</v>
      </c>
      <c r="AF2197" t="s">
        <v>3</v>
      </c>
      <c r="AG2197">
        <v>88</v>
      </c>
      <c r="AH2197">
        <v>2</v>
      </c>
      <c r="AI2197">
        <v>35871294</v>
      </c>
      <c r="AJ2197">
        <v>2256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</row>
    <row r="2198" spans="1:44">
      <c r="A2198">
        <f>ROW(Source!A2090)</f>
        <v>2090</v>
      </c>
      <c r="B2198">
        <v>35871314</v>
      </c>
      <c r="C2198">
        <v>35871277</v>
      </c>
      <c r="D2198">
        <v>29129619</v>
      </c>
      <c r="E2198">
        <v>1</v>
      </c>
      <c r="F2198">
        <v>1</v>
      </c>
      <c r="G2198">
        <v>1</v>
      </c>
      <c r="H2198">
        <v>3</v>
      </c>
      <c r="I2198" t="s">
        <v>721</v>
      </c>
      <c r="J2198" t="s">
        <v>722</v>
      </c>
      <c r="K2198" t="s">
        <v>723</v>
      </c>
      <c r="L2198">
        <v>1301</v>
      </c>
      <c r="N2198">
        <v>1003</v>
      </c>
      <c r="O2198" t="s">
        <v>142</v>
      </c>
      <c r="P2198" t="s">
        <v>142</v>
      </c>
      <c r="Q2198">
        <v>1</v>
      </c>
      <c r="X2198">
        <v>225</v>
      </c>
      <c r="Y2198">
        <v>8.44</v>
      </c>
      <c r="Z2198">
        <v>0</v>
      </c>
      <c r="AA2198">
        <v>0</v>
      </c>
      <c r="AB2198">
        <v>0</v>
      </c>
      <c r="AC2198">
        <v>0</v>
      </c>
      <c r="AD2198">
        <v>1</v>
      </c>
      <c r="AE2198">
        <v>0</v>
      </c>
      <c r="AF2198" t="s">
        <v>3</v>
      </c>
      <c r="AG2198">
        <v>225</v>
      </c>
      <c r="AH2198">
        <v>2</v>
      </c>
      <c r="AI2198">
        <v>35871295</v>
      </c>
      <c r="AJ2198">
        <v>2257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</row>
    <row r="2199" spans="1:44">
      <c r="A2199">
        <f>ROW(Source!A2090)</f>
        <v>2090</v>
      </c>
      <c r="B2199">
        <v>35871315</v>
      </c>
      <c r="C2199">
        <v>35871277</v>
      </c>
      <c r="D2199">
        <v>29129634</v>
      </c>
      <c r="E2199">
        <v>1</v>
      </c>
      <c r="F2199">
        <v>1</v>
      </c>
      <c r="G2199">
        <v>1</v>
      </c>
      <c r="H2199">
        <v>3</v>
      </c>
      <c r="I2199" t="s">
        <v>724</v>
      </c>
      <c r="J2199" t="s">
        <v>725</v>
      </c>
      <c r="K2199" t="s">
        <v>726</v>
      </c>
      <c r="L2199">
        <v>1301</v>
      </c>
      <c r="N2199">
        <v>1003</v>
      </c>
      <c r="O2199" t="s">
        <v>142</v>
      </c>
      <c r="P2199" t="s">
        <v>142</v>
      </c>
      <c r="Q2199">
        <v>1</v>
      </c>
      <c r="X2199">
        <v>46</v>
      </c>
      <c r="Y2199">
        <v>3.32</v>
      </c>
      <c r="Z2199">
        <v>0</v>
      </c>
      <c r="AA2199">
        <v>0</v>
      </c>
      <c r="AB2199">
        <v>0</v>
      </c>
      <c r="AC2199">
        <v>0</v>
      </c>
      <c r="AD2199">
        <v>1</v>
      </c>
      <c r="AE2199">
        <v>0</v>
      </c>
      <c r="AF2199" t="s">
        <v>3</v>
      </c>
      <c r="AG2199">
        <v>46</v>
      </c>
      <c r="AH2199">
        <v>2</v>
      </c>
      <c r="AI2199">
        <v>35871296</v>
      </c>
      <c r="AJ2199">
        <v>2258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</row>
    <row r="2200" spans="1:44">
      <c r="A2200">
        <f>ROW(Source!A2091)</f>
        <v>2091</v>
      </c>
      <c r="B2200">
        <v>35871335</v>
      </c>
      <c r="C2200">
        <v>35871316</v>
      </c>
      <c r="D2200">
        <v>18409850</v>
      </c>
      <c r="E2200">
        <v>1</v>
      </c>
      <c r="F2200">
        <v>1</v>
      </c>
      <c r="G2200">
        <v>1</v>
      </c>
      <c r="H2200">
        <v>1</v>
      </c>
      <c r="I2200" t="s">
        <v>674</v>
      </c>
      <c r="J2200" t="s">
        <v>3</v>
      </c>
      <c r="K2200" t="s">
        <v>675</v>
      </c>
      <c r="L2200">
        <v>1369</v>
      </c>
      <c r="N2200">
        <v>1013</v>
      </c>
      <c r="O2200" t="s">
        <v>561</v>
      </c>
      <c r="P2200" t="s">
        <v>561</v>
      </c>
      <c r="Q2200">
        <v>1</v>
      </c>
      <c r="X2200">
        <v>84</v>
      </c>
      <c r="Y2200">
        <v>0</v>
      </c>
      <c r="Z2200">
        <v>0</v>
      </c>
      <c r="AA2200">
        <v>0</v>
      </c>
      <c r="AB2200">
        <v>9.07</v>
      </c>
      <c r="AC2200">
        <v>0</v>
      </c>
      <c r="AD2200">
        <v>1</v>
      </c>
      <c r="AE2200">
        <v>1</v>
      </c>
      <c r="AF2200" t="s">
        <v>134</v>
      </c>
      <c r="AG2200">
        <v>96.6</v>
      </c>
      <c r="AH2200">
        <v>2</v>
      </c>
      <c r="AI2200">
        <v>35871317</v>
      </c>
      <c r="AJ2200">
        <v>2259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</row>
    <row r="2201" spans="1:44">
      <c r="A2201">
        <f>ROW(Source!A2091)</f>
        <v>2091</v>
      </c>
      <c r="B2201">
        <v>35871336</v>
      </c>
      <c r="C2201">
        <v>35871316</v>
      </c>
      <c r="D2201">
        <v>29173472</v>
      </c>
      <c r="E2201">
        <v>1</v>
      </c>
      <c r="F2201">
        <v>1</v>
      </c>
      <c r="G2201">
        <v>1</v>
      </c>
      <c r="H2201">
        <v>2</v>
      </c>
      <c r="I2201" t="s">
        <v>624</v>
      </c>
      <c r="J2201" t="s">
        <v>625</v>
      </c>
      <c r="K2201" t="s">
        <v>626</v>
      </c>
      <c r="L2201">
        <v>1368</v>
      </c>
      <c r="N2201">
        <v>1011</v>
      </c>
      <c r="O2201" t="s">
        <v>567</v>
      </c>
      <c r="P2201" t="s">
        <v>567</v>
      </c>
      <c r="Q2201">
        <v>1</v>
      </c>
      <c r="X2201">
        <v>2.2000000000000002</v>
      </c>
      <c r="Y2201">
        <v>0</v>
      </c>
      <c r="Z2201">
        <v>3</v>
      </c>
      <c r="AA2201">
        <v>0</v>
      </c>
      <c r="AB2201">
        <v>0</v>
      </c>
      <c r="AC2201">
        <v>0</v>
      </c>
      <c r="AD2201">
        <v>1</v>
      </c>
      <c r="AE2201">
        <v>0</v>
      </c>
      <c r="AF2201" t="s">
        <v>133</v>
      </c>
      <c r="AG2201">
        <v>2.75</v>
      </c>
      <c r="AH2201">
        <v>2</v>
      </c>
      <c r="AI2201">
        <v>35871318</v>
      </c>
      <c r="AJ2201">
        <v>2260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</row>
    <row r="2202" spans="1:44">
      <c r="A2202">
        <f>ROW(Source!A2091)</f>
        <v>2091</v>
      </c>
      <c r="B2202">
        <v>35871337</v>
      </c>
      <c r="C2202">
        <v>35871316</v>
      </c>
      <c r="D2202">
        <v>29174538</v>
      </c>
      <c r="E2202">
        <v>1</v>
      </c>
      <c r="F2202">
        <v>1</v>
      </c>
      <c r="G2202">
        <v>1</v>
      </c>
      <c r="H2202">
        <v>2</v>
      </c>
      <c r="I2202" t="s">
        <v>676</v>
      </c>
      <c r="J2202" t="s">
        <v>677</v>
      </c>
      <c r="K2202" t="s">
        <v>678</v>
      </c>
      <c r="L2202">
        <v>1368</v>
      </c>
      <c r="N2202">
        <v>1011</v>
      </c>
      <c r="O2202" t="s">
        <v>567</v>
      </c>
      <c r="P2202" t="s">
        <v>567</v>
      </c>
      <c r="Q2202">
        <v>1</v>
      </c>
      <c r="X2202">
        <v>0.17</v>
      </c>
      <c r="Y2202">
        <v>0</v>
      </c>
      <c r="Z2202">
        <v>33.590000000000003</v>
      </c>
      <c r="AA2202">
        <v>0</v>
      </c>
      <c r="AB2202">
        <v>0</v>
      </c>
      <c r="AC2202">
        <v>0</v>
      </c>
      <c r="AD2202">
        <v>1</v>
      </c>
      <c r="AE2202">
        <v>0</v>
      </c>
      <c r="AF2202" t="s">
        <v>133</v>
      </c>
      <c r="AG2202">
        <v>0.21250000000000002</v>
      </c>
      <c r="AH2202">
        <v>2</v>
      </c>
      <c r="AI2202">
        <v>35871319</v>
      </c>
      <c r="AJ2202">
        <v>2261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</row>
    <row r="2203" spans="1:44">
      <c r="A2203">
        <f>ROW(Source!A2091)</f>
        <v>2091</v>
      </c>
      <c r="B2203">
        <v>35871338</v>
      </c>
      <c r="C2203">
        <v>35871316</v>
      </c>
      <c r="D2203">
        <v>29174580</v>
      </c>
      <c r="E2203">
        <v>1</v>
      </c>
      <c r="F2203">
        <v>1</v>
      </c>
      <c r="G2203">
        <v>1</v>
      </c>
      <c r="H2203">
        <v>2</v>
      </c>
      <c r="I2203" t="s">
        <v>679</v>
      </c>
      <c r="J2203" t="s">
        <v>680</v>
      </c>
      <c r="K2203" t="s">
        <v>681</v>
      </c>
      <c r="L2203">
        <v>1368</v>
      </c>
      <c r="N2203">
        <v>1011</v>
      </c>
      <c r="O2203" t="s">
        <v>567</v>
      </c>
      <c r="P2203" t="s">
        <v>567</v>
      </c>
      <c r="Q2203">
        <v>1</v>
      </c>
      <c r="X2203">
        <v>0.87</v>
      </c>
      <c r="Y2203">
        <v>0</v>
      </c>
      <c r="Z2203">
        <v>2.08</v>
      </c>
      <c r="AA2203">
        <v>0</v>
      </c>
      <c r="AB2203">
        <v>0</v>
      </c>
      <c r="AC2203">
        <v>0</v>
      </c>
      <c r="AD2203">
        <v>1</v>
      </c>
      <c r="AE2203">
        <v>0</v>
      </c>
      <c r="AF2203" t="s">
        <v>133</v>
      </c>
      <c r="AG2203">
        <v>1.0874999999999999</v>
      </c>
      <c r="AH2203">
        <v>2</v>
      </c>
      <c r="AI2203">
        <v>35871320</v>
      </c>
      <c r="AJ2203">
        <v>2262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</row>
    <row r="2204" spans="1:44">
      <c r="A2204">
        <f>ROW(Source!A2091)</f>
        <v>2091</v>
      </c>
      <c r="B2204">
        <v>35871339</v>
      </c>
      <c r="C2204">
        <v>35871316</v>
      </c>
      <c r="D2204">
        <v>29109354</v>
      </c>
      <c r="E2204">
        <v>1</v>
      </c>
      <c r="F2204">
        <v>1</v>
      </c>
      <c r="G2204">
        <v>1</v>
      </c>
      <c r="H2204">
        <v>3</v>
      </c>
      <c r="I2204" t="s">
        <v>685</v>
      </c>
      <c r="J2204" t="s">
        <v>686</v>
      </c>
      <c r="K2204" t="s">
        <v>687</v>
      </c>
      <c r="L2204">
        <v>1346</v>
      </c>
      <c r="N2204">
        <v>1009</v>
      </c>
      <c r="O2204" t="s">
        <v>160</v>
      </c>
      <c r="P2204" t="s">
        <v>160</v>
      </c>
      <c r="Q2204">
        <v>1</v>
      </c>
      <c r="X2204">
        <v>10</v>
      </c>
      <c r="Y2204">
        <v>46.72</v>
      </c>
      <c r="Z2204">
        <v>0</v>
      </c>
      <c r="AA2204">
        <v>0</v>
      </c>
      <c r="AB2204">
        <v>0</v>
      </c>
      <c r="AC2204">
        <v>0</v>
      </c>
      <c r="AD2204">
        <v>1</v>
      </c>
      <c r="AE2204">
        <v>0</v>
      </c>
      <c r="AF2204" t="s">
        <v>3</v>
      </c>
      <c r="AG2204">
        <v>10</v>
      </c>
      <c r="AH2204">
        <v>2</v>
      </c>
      <c r="AI2204">
        <v>35871321</v>
      </c>
      <c r="AJ2204">
        <v>2263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</row>
    <row r="2205" spans="1:44">
      <c r="A2205">
        <f>ROW(Source!A2091)</f>
        <v>2091</v>
      </c>
      <c r="B2205">
        <v>35871340</v>
      </c>
      <c r="C2205">
        <v>35871316</v>
      </c>
      <c r="D2205">
        <v>29109414</v>
      </c>
      <c r="E2205">
        <v>1</v>
      </c>
      <c r="F2205">
        <v>1</v>
      </c>
      <c r="G2205">
        <v>1</v>
      </c>
      <c r="H2205">
        <v>3</v>
      </c>
      <c r="I2205" t="s">
        <v>688</v>
      </c>
      <c r="J2205" t="s">
        <v>689</v>
      </c>
      <c r="K2205" t="s">
        <v>690</v>
      </c>
      <c r="L2205">
        <v>1346</v>
      </c>
      <c r="N2205">
        <v>1009</v>
      </c>
      <c r="O2205" t="s">
        <v>160</v>
      </c>
      <c r="P2205" t="s">
        <v>160</v>
      </c>
      <c r="Q2205">
        <v>1</v>
      </c>
      <c r="X2205">
        <v>137</v>
      </c>
      <c r="Y2205">
        <v>1.58</v>
      </c>
      <c r="Z2205">
        <v>0</v>
      </c>
      <c r="AA2205">
        <v>0</v>
      </c>
      <c r="AB2205">
        <v>0</v>
      </c>
      <c r="AC2205">
        <v>0</v>
      </c>
      <c r="AD2205">
        <v>1</v>
      </c>
      <c r="AE2205">
        <v>0</v>
      </c>
      <c r="AF2205" t="s">
        <v>3</v>
      </c>
      <c r="AG2205">
        <v>137</v>
      </c>
      <c r="AH2205">
        <v>2</v>
      </c>
      <c r="AI2205">
        <v>35871322</v>
      </c>
      <c r="AJ2205">
        <v>2264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</row>
    <row r="2206" spans="1:44">
      <c r="A2206">
        <f>ROW(Source!A2091)</f>
        <v>2091</v>
      </c>
      <c r="B2206">
        <v>35871341</v>
      </c>
      <c r="C2206">
        <v>35871316</v>
      </c>
      <c r="D2206">
        <v>29109781</v>
      </c>
      <c r="E2206">
        <v>1</v>
      </c>
      <c r="F2206">
        <v>1</v>
      </c>
      <c r="G2206">
        <v>1</v>
      </c>
      <c r="H2206">
        <v>3</v>
      </c>
      <c r="I2206" t="s">
        <v>691</v>
      </c>
      <c r="J2206" t="s">
        <v>692</v>
      </c>
      <c r="K2206" t="s">
        <v>693</v>
      </c>
      <c r="L2206">
        <v>1346</v>
      </c>
      <c r="N2206">
        <v>1009</v>
      </c>
      <c r="O2206" t="s">
        <v>160</v>
      </c>
      <c r="P2206" t="s">
        <v>160</v>
      </c>
      <c r="Q2206">
        <v>1</v>
      </c>
      <c r="X2206">
        <v>10</v>
      </c>
      <c r="Y2206">
        <v>11.12</v>
      </c>
      <c r="Z2206">
        <v>0</v>
      </c>
      <c r="AA2206">
        <v>0</v>
      </c>
      <c r="AB2206">
        <v>0</v>
      </c>
      <c r="AC2206">
        <v>0</v>
      </c>
      <c r="AD2206">
        <v>1</v>
      </c>
      <c r="AE2206">
        <v>0</v>
      </c>
      <c r="AF2206" t="s">
        <v>3</v>
      </c>
      <c r="AG2206">
        <v>10</v>
      </c>
      <c r="AH2206">
        <v>2</v>
      </c>
      <c r="AI2206">
        <v>35871323</v>
      </c>
      <c r="AJ2206">
        <v>2265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</row>
    <row r="2207" spans="1:44">
      <c r="A2207">
        <f>ROW(Source!A2091)</f>
        <v>2091</v>
      </c>
      <c r="B2207">
        <v>35871342</v>
      </c>
      <c r="C2207">
        <v>35871316</v>
      </c>
      <c r="D2207">
        <v>29109782</v>
      </c>
      <c r="E2207">
        <v>1</v>
      </c>
      <c r="F2207">
        <v>1</v>
      </c>
      <c r="G2207">
        <v>1</v>
      </c>
      <c r="H2207">
        <v>3</v>
      </c>
      <c r="I2207" t="s">
        <v>694</v>
      </c>
      <c r="J2207" t="s">
        <v>695</v>
      </c>
      <c r="K2207" t="s">
        <v>696</v>
      </c>
      <c r="L2207">
        <v>1346</v>
      </c>
      <c r="N2207">
        <v>1009</v>
      </c>
      <c r="O2207" t="s">
        <v>160</v>
      </c>
      <c r="P2207" t="s">
        <v>160</v>
      </c>
      <c r="Q2207">
        <v>1</v>
      </c>
      <c r="X2207">
        <v>69</v>
      </c>
      <c r="Y2207">
        <v>4.3600000000000003</v>
      </c>
      <c r="Z2207">
        <v>0</v>
      </c>
      <c r="AA2207">
        <v>0</v>
      </c>
      <c r="AB2207">
        <v>0</v>
      </c>
      <c r="AC2207">
        <v>0</v>
      </c>
      <c r="AD2207">
        <v>1</v>
      </c>
      <c r="AE2207">
        <v>0</v>
      </c>
      <c r="AF2207" t="s">
        <v>3</v>
      </c>
      <c r="AG2207">
        <v>69</v>
      </c>
      <c r="AH2207">
        <v>2</v>
      </c>
      <c r="AI2207">
        <v>35871324</v>
      </c>
      <c r="AJ2207">
        <v>2266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</row>
    <row r="2208" spans="1:44">
      <c r="A2208">
        <f>ROW(Source!A2091)</f>
        <v>2091</v>
      </c>
      <c r="B2208">
        <v>35871343</v>
      </c>
      <c r="C2208">
        <v>35871316</v>
      </c>
      <c r="D2208">
        <v>29110699</v>
      </c>
      <c r="E2208">
        <v>1</v>
      </c>
      <c r="F2208">
        <v>1</v>
      </c>
      <c r="G2208">
        <v>1</v>
      </c>
      <c r="H2208">
        <v>3</v>
      </c>
      <c r="I2208" t="s">
        <v>697</v>
      </c>
      <c r="J2208" t="s">
        <v>698</v>
      </c>
      <c r="K2208" t="s">
        <v>699</v>
      </c>
      <c r="L2208">
        <v>1301</v>
      </c>
      <c r="N2208">
        <v>1003</v>
      </c>
      <c r="O2208" t="s">
        <v>142</v>
      </c>
      <c r="P2208" t="s">
        <v>142</v>
      </c>
      <c r="Q2208">
        <v>1</v>
      </c>
      <c r="X2208">
        <v>118</v>
      </c>
      <c r="Y2208">
        <v>0.17</v>
      </c>
      <c r="Z2208">
        <v>0</v>
      </c>
      <c r="AA2208">
        <v>0</v>
      </c>
      <c r="AB2208">
        <v>0</v>
      </c>
      <c r="AC2208">
        <v>0</v>
      </c>
      <c r="AD2208">
        <v>1</v>
      </c>
      <c r="AE2208">
        <v>0</v>
      </c>
      <c r="AF2208" t="s">
        <v>3</v>
      </c>
      <c r="AG2208">
        <v>118</v>
      </c>
      <c r="AH2208">
        <v>2</v>
      </c>
      <c r="AI2208">
        <v>35871325</v>
      </c>
      <c r="AJ2208">
        <v>2267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</row>
    <row r="2209" spans="1:44">
      <c r="A2209">
        <f>ROW(Source!A2091)</f>
        <v>2091</v>
      </c>
      <c r="B2209">
        <v>35871344</v>
      </c>
      <c r="C2209">
        <v>35871316</v>
      </c>
      <c r="D2209">
        <v>29110797</v>
      </c>
      <c r="E2209">
        <v>1</v>
      </c>
      <c r="F2209">
        <v>1</v>
      </c>
      <c r="G2209">
        <v>1</v>
      </c>
      <c r="H2209">
        <v>3</v>
      </c>
      <c r="I2209" t="s">
        <v>700</v>
      </c>
      <c r="J2209" t="s">
        <v>701</v>
      </c>
      <c r="K2209" t="s">
        <v>702</v>
      </c>
      <c r="L2209">
        <v>1301</v>
      </c>
      <c r="N2209">
        <v>1003</v>
      </c>
      <c r="O2209" t="s">
        <v>142</v>
      </c>
      <c r="P2209" t="s">
        <v>142</v>
      </c>
      <c r="Q2209">
        <v>1</v>
      </c>
      <c r="X2209">
        <v>80</v>
      </c>
      <c r="Y2209">
        <v>1.74</v>
      </c>
      <c r="Z2209">
        <v>0</v>
      </c>
      <c r="AA2209">
        <v>0</v>
      </c>
      <c r="AB2209">
        <v>0</v>
      </c>
      <c r="AC2209">
        <v>0</v>
      </c>
      <c r="AD2209">
        <v>1</v>
      </c>
      <c r="AE2209">
        <v>0</v>
      </c>
      <c r="AF2209" t="s">
        <v>3</v>
      </c>
      <c r="AG2209">
        <v>80</v>
      </c>
      <c r="AH2209">
        <v>2</v>
      </c>
      <c r="AI2209">
        <v>35871326</v>
      </c>
      <c r="AJ2209">
        <v>2268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</row>
    <row r="2210" spans="1:44">
      <c r="A2210">
        <f>ROW(Source!A2091)</f>
        <v>2091</v>
      </c>
      <c r="B2210">
        <v>35871345</v>
      </c>
      <c r="C2210">
        <v>35871316</v>
      </c>
      <c r="D2210">
        <v>29110815</v>
      </c>
      <c r="E2210">
        <v>1</v>
      </c>
      <c r="F2210">
        <v>1</v>
      </c>
      <c r="G2210">
        <v>1</v>
      </c>
      <c r="H2210">
        <v>3</v>
      </c>
      <c r="I2210" t="s">
        <v>703</v>
      </c>
      <c r="J2210" t="s">
        <v>704</v>
      </c>
      <c r="K2210" t="s">
        <v>705</v>
      </c>
      <c r="L2210">
        <v>1301</v>
      </c>
      <c r="N2210">
        <v>1003</v>
      </c>
      <c r="O2210" t="s">
        <v>142</v>
      </c>
      <c r="P2210" t="s">
        <v>142</v>
      </c>
      <c r="Q2210">
        <v>1</v>
      </c>
      <c r="X2210">
        <v>117</v>
      </c>
      <c r="Y2210">
        <v>0.85</v>
      </c>
      <c r="Z2210">
        <v>0</v>
      </c>
      <c r="AA2210">
        <v>0</v>
      </c>
      <c r="AB2210">
        <v>0</v>
      </c>
      <c r="AC2210">
        <v>0</v>
      </c>
      <c r="AD2210">
        <v>1</v>
      </c>
      <c r="AE2210">
        <v>0</v>
      </c>
      <c r="AF2210" t="s">
        <v>3</v>
      </c>
      <c r="AG2210">
        <v>117</v>
      </c>
      <c r="AH2210">
        <v>2</v>
      </c>
      <c r="AI2210">
        <v>35871327</v>
      </c>
      <c r="AJ2210">
        <v>2269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</row>
    <row r="2211" spans="1:44">
      <c r="A2211">
        <f>ROW(Source!A2091)</f>
        <v>2091</v>
      </c>
      <c r="B2211">
        <v>35871346</v>
      </c>
      <c r="C2211">
        <v>35871316</v>
      </c>
      <c r="D2211">
        <v>29111455</v>
      </c>
      <c r="E2211">
        <v>1</v>
      </c>
      <c r="F2211">
        <v>1</v>
      </c>
      <c r="G2211">
        <v>1</v>
      </c>
      <c r="H2211">
        <v>3</v>
      </c>
      <c r="I2211" t="s">
        <v>706</v>
      </c>
      <c r="J2211" t="s">
        <v>707</v>
      </c>
      <c r="K2211" t="s">
        <v>708</v>
      </c>
      <c r="L2211">
        <v>1327</v>
      </c>
      <c r="N2211">
        <v>1005</v>
      </c>
      <c r="O2211" t="s">
        <v>155</v>
      </c>
      <c r="P2211" t="s">
        <v>155</v>
      </c>
      <c r="Q2211">
        <v>1</v>
      </c>
      <c r="X2211">
        <v>225</v>
      </c>
      <c r="Y2211">
        <v>15.06</v>
      </c>
      <c r="Z2211">
        <v>0</v>
      </c>
      <c r="AA2211">
        <v>0</v>
      </c>
      <c r="AB2211">
        <v>0</v>
      </c>
      <c r="AC2211">
        <v>0</v>
      </c>
      <c r="AD2211">
        <v>1</v>
      </c>
      <c r="AE2211">
        <v>0</v>
      </c>
      <c r="AF2211" t="s">
        <v>3</v>
      </c>
      <c r="AG2211">
        <v>225</v>
      </c>
      <c r="AH2211">
        <v>2</v>
      </c>
      <c r="AI2211">
        <v>35871328</v>
      </c>
      <c r="AJ2211">
        <v>2270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</row>
    <row r="2212" spans="1:44">
      <c r="A2212">
        <f>ROW(Source!A2091)</f>
        <v>2091</v>
      </c>
      <c r="B2212">
        <v>35871347</v>
      </c>
      <c r="C2212">
        <v>35871316</v>
      </c>
      <c r="D2212">
        <v>29114733</v>
      </c>
      <c r="E2212">
        <v>1</v>
      </c>
      <c r="F2212">
        <v>1</v>
      </c>
      <c r="G2212">
        <v>1</v>
      </c>
      <c r="H2212">
        <v>3</v>
      </c>
      <c r="I2212" t="s">
        <v>709</v>
      </c>
      <c r="J2212" t="s">
        <v>710</v>
      </c>
      <c r="K2212" t="s">
        <v>711</v>
      </c>
      <c r="L2212">
        <v>1354</v>
      </c>
      <c r="N2212">
        <v>1010</v>
      </c>
      <c r="O2212" t="s">
        <v>237</v>
      </c>
      <c r="P2212" t="s">
        <v>237</v>
      </c>
      <c r="Q2212">
        <v>1</v>
      </c>
      <c r="X2212">
        <v>790</v>
      </c>
      <c r="Y2212">
        <v>0.02</v>
      </c>
      <c r="Z2212">
        <v>0</v>
      </c>
      <c r="AA2212">
        <v>0</v>
      </c>
      <c r="AB2212">
        <v>0</v>
      </c>
      <c r="AC2212">
        <v>0</v>
      </c>
      <c r="AD2212">
        <v>1</v>
      </c>
      <c r="AE2212">
        <v>0</v>
      </c>
      <c r="AF2212" t="s">
        <v>3</v>
      </c>
      <c r="AG2212">
        <v>790</v>
      </c>
      <c r="AH2212">
        <v>2</v>
      </c>
      <c r="AI2212">
        <v>35871329</v>
      </c>
      <c r="AJ2212">
        <v>2271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</row>
    <row r="2213" spans="1:44">
      <c r="A2213">
        <f>ROW(Source!A2091)</f>
        <v>2091</v>
      </c>
      <c r="B2213">
        <v>35871348</v>
      </c>
      <c r="C2213">
        <v>35871316</v>
      </c>
      <c r="D2213">
        <v>29114734</v>
      </c>
      <c r="E2213">
        <v>1</v>
      </c>
      <c r="F2213">
        <v>1</v>
      </c>
      <c r="G2213">
        <v>1</v>
      </c>
      <c r="H2213">
        <v>3</v>
      </c>
      <c r="I2213" t="s">
        <v>712</v>
      </c>
      <c r="J2213" t="s">
        <v>713</v>
      </c>
      <c r="K2213" t="s">
        <v>714</v>
      </c>
      <c r="L2213">
        <v>1354</v>
      </c>
      <c r="N2213">
        <v>1010</v>
      </c>
      <c r="O2213" t="s">
        <v>237</v>
      </c>
      <c r="P2213" t="s">
        <v>237</v>
      </c>
      <c r="Q2213">
        <v>1</v>
      </c>
      <c r="X2213">
        <v>1844</v>
      </c>
      <c r="Y2213">
        <v>0.03</v>
      </c>
      <c r="Z2213">
        <v>0</v>
      </c>
      <c r="AA2213">
        <v>0</v>
      </c>
      <c r="AB2213">
        <v>0</v>
      </c>
      <c r="AC2213">
        <v>0</v>
      </c>
      <c r="AD2213">
        <v>1</v>
      </c>
      <c r="AE2213">
        <v>0</v>
      </c>
      <c r="AF2213" t="s">
        <v>3</v>
      </c>
      <c r="AG2213">
        <v>1844</v>
      </c>
      <c r="AH2213">
        <v>2</v>
      </c>
      <c r="AI2213">
        <v>35871330</v>
      </c>
      <c r="AJ2213">
        <v>2272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</row>
    <row r="2214" spans="1:44">
      <c r="A2214">
        <f>ROW(Source!A2091)</f>
        <v>2091</v>
      </c>
      <c r="B2214">
        <v>35871349</v>
      </c>
      <c r="C2214">
        <v>35871316</v>
      </c>
      <c r="D2214">
        <v>29114482</v>
      </c>
      <c r="E2214">
        <v>1</v>
      </c>
      <c r="F2214">
        <v>1</v>
      </c>
      <c r="G2214">
        <v>1</v>
      </c>
      <c r="H2214">
        <v>3</v>
      </c>
      <c r="I2214" t="s">
        <v>715</v>
      </c>
      <c r="J2214" t="s">
        <v>716</v>
      </c>
      <c r="K2214" t="s">
        <v>717</v>
      </c>
      <c r="L2214">
        <v>1354</v>
      </c>
      <c r="N2214">
        <v>1010</v>
      </c>
      <c r="O2214" t="s">
        <v>237</v>
      </c>
      <c r="P2214" t="s">
        <v>237</v>
      </c>
      <c r="Q2214">
        <v>1</v>
      </c>
      <c r="X2214">
        <v>149</v>
      </c>
      <c r="Y2214">
        <v>7.0000000000000007E-2</v>
      </c>
      <c r="Z2214">
        <v>0</v>
      </c>
      <c r="AA2214">
        <v>0</v>
      </c>
      <c r="AB2214">
        <v>0</v>
      </c>
      <c r="AC2214">
        <v>0</v>
      </c>
      <c r="AD2214">
        <v>1</v>
      </c>
      <c r="AE2214">
        <v>0</v>
      </c>
      <c r="AF2214" t="s">
        <v>3</v>
      </c>
      <c r="AG2214">
        <v>149</v>
      </c>
      <c r="AH2214">
        <v>2</v>
      </c>
      <c r="AI2214">
        <v>35871331</v>
      </c>
      <c r="AJ2214">
        <v>2273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</row>
    <row r="2215" spans="1:44">
      <c r="A2215">
        <f>ROW(Source!A2091)</f>
        <v>2091</v>
      </c>
      <c r="B2215">
        <v>35871350</v>
      </c>
      <c r="C2215">
        <v>35871316</v>
      </c>
      <c r="D2215">
        <v>29129584</v>
      </c>
      <c r="E2215">
        <v>1</v>
      </c>
      <c r="F2215">
        <v>1</v>
      </c>
      <c r="G2215">
        <v>1</v>
      </c>
      <c r="H2215">
        <v>3</v>
      </c>
      <c r="I2215" t="s">
        <v>718</v>
      </c>
      <c r="J2215" t="s">
        <v>719</v>
      </c>
      <c r="K2215" t="s">
        <v>720</v>
      </c>
      <c r="L2215">
        <v>1301</v>
      </c>
      <c r="N2215">
        <v>1003</v>
      </c>
      <c r="O2215" t="s">
        <v>142</v>
      </c>
      <c r="P2215" t="s">
        <v>142</v>
      </c>
      <c r="Q2215">
        <v>1</v>
      </c>
      <c r="X2215">
        <v>86</v>
      </c>
      <c r="Y2215">
        <v>7.22</v>
      </c>
      <c r="Z2215">
        <v>0</v>
      </c>
      <c r="AA2215">
        <v>0</v>
      </c>
      <c r="AB2215">
        <v>0</v>
      </c>
      <c r="AC2215">
        <v>0</v>
      </c>
      <c r="AD2215">
        <v>1</v>
      </c>
      <c r="AE2215">
        <v>0</v>
      </c>
      <c r="AF2215" t="s">
        <v>3</v>
      </c>
      <c r="AG2215">
        <v>86</v>
      </c>
      <c r="AH2215">
        <v>2</v>
      </c>
      <c r="AI2215">
        <v>35871332</v>
      </c>
      <c r="AJ2215">
        <v>2274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</row>
    <row r="2216" spans="1:44">
      <c r="A2216">
        <f>ROW(Source!A2091)</f>
        <v>2091</v>
      </c>
      <c r="B2216">
        <v>35871351</v>
      </c>
      <c r="C2216">
        <v>35871316</v>
      </c>
      <c r="D2216">
        <v>29129619</v>
      </c>
      <c r="E2216">
        <v>1</v>
      </c>
      <c r="F2216">
        <v>1</v>
      </c>
      <c r="G2216">
        <v>1</v>
      </c>
      <c r="H2216">
        <v>3</v>
      </c>
      <c r="I2216" t="s">
        <v>721</v>
      </c>
      <c r="J2216" t="s">
        <v>722</v>
      </c>
      <c r="K2216" t="s">
        <v>723</v>
      </c>
      <c r="L2216">
        <v>1301</v>
      </c>
      <c r="N2216">
        <v>1003</v>
      </c>
      <c r="O2216" t="s">
        <v>142</v>
      </c>
      <c r="P2216" t="s">
        <v>142</v>
      </c>
      <c r="Q2216">
        <v>1</v>
      </c>
      <c r="X2216">
        <v>234</v>
      </c>
      <c r="Y2216">
        <v>8.44</v>
      </c>
      <c r="Z2216">
        <v>0</v>
      </c>
      <c r="AA2216">
        <v>0</v>
      </c>
      <c r="AB2216">
        <v>0</v>
      </c>
      <c r="AC2216">
        <v>0</v>
      </c>
      <c r="AD2216">
        <v>1</v>
      </c>
      <c r="AE2216">
        <v>0</v>
      </c>
      <c r="AF2216" t="s">
        <v>3</v>
      </c>
      <c r="AG2216">
        <v>234</v>
      </c>
      <c r="AH2216">
        <v>2</v>
      </c>
      <c r="AI2216">
        <v>35871333</v>
      </c>
      <c r="AJ2216">
        <v>2275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</row>
    <row r="2217" spans="1:44">
      <c r="A2217">
        <f>ROW(Source!A2091)</f>
        <v>2091</v>
      </c>
      <c r="B2217">
        <v>35871352</v>
      </c>
      <c r="C2217">
        <v>35871316</v>
      </c>
      <c r="D2217">
        <v>29129715</v>
      </c>
      <c r="E2217">
        <v>1</v>
      </c>
      <c r="F2217">
        <v>1</v>
      </c>
      <c r="G2217">
        <v>1</v>
      </c>
      <c r="H2217">
        <v>3</v>
      </c>
      <c r="I2217" t="s">
        <v>813</v>
      </c>
      <c r="J2217" t="s">
        <v>814</v>
      </c>
      <c r="K2217" t="s">
        <v>815</v>
      </c>
      <c r="L2217">
        <v>1301</v>
      </c>
      <c r="N2217">
        <v>1003</v>
      </c>
      <c r="O2217" t="s">
        <v>142</v>
      </c>
      <c r="P2217" t="s">
        <v>142</v>
      </c>
      <c r="Q2217">
        <v>1</v>
      </c>
      <c r="X2217">
        <v>37</v>
      </c>
      <c r="Y2217">
        <v>6.33</v>
      </c>
      <c r="Z2217">
        <v>0</v>
      </c>
      <c r="AA2217">
        <v>0</v>
      </c>
      <c r="AB2217">
        <v>0</v>
      </c>
      <c r="AC2217">
        <v>0</v>
      </c>
      <c r="AD2217">
        <v>1</v>
      </c>
      <c r="AE2217">
        <v>0</v>
      </c>
      <c r="AF2217" t="s">
        <v>3</v>
      </c>
      <c r="AG2217">
        <v>37</v>
      </c>
      <c r="AH2217">
        <v>2</v>
      </c>
      <c r="AI2217">
        <v>35871334</v>
      </c>
      <c r="AJ2217">
        <v>2276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</row>
    <row r="2218" spans="1:44">
      <c r="A2218">
        <f>ROW(Source!A2092)</f>
        <v>2092</v>
      </c>
      <c r="B2218">
        <v>35871361</v>
      </c>
      <c r="C2218">
        <v>35871353</v>
      </c>
      <c r="D2218">
        <v>18410244</v>
      </c>
      <c r="E2218">
        <v>1</v>
      </c>
      <c r="F2218">
        <v>1</v>
      </c>
      <c r="G2218">
        <v>1</v>
      </c>
      <c r="H2218">
        <v>1</v>
      </c>
      <c r="I2218" t="s">
        <v>727</v>
      </c>
      <c r="J2218" t="s">
        <v>3</v>
      </c>
      <c r="K2218" t="s">
        <v>728</v>
      </c>
      <c r="L2218">
        <v>1369</v>
      </c>
      <c r="N2218">
        <v>1013</v>
      </c>
      <c r="O2218" t="s">
        <v>561</v>
      </c>
      <c r="P2218" t="s">
        <v>561</v>
      </c>
      <c r="Q2218">
        <v>1</v>
      </c>
      <c r="X2218">
        <v>55.94</v>
      </c>
      <c r="Y2218">
        <v>0</v>
      </c>
      <c r="Z2218">
        <v>0</v>
      </c>
      <c r="AA2218">
        <v>0</v>
      </c>
      <c r="AB2218">
        <v>9.2899999999999991</v>
      </c>
      <c r="AC2218">
        <v>0</v>
      </c>
      <c r="AD2218">
        <v>1</v>
      </c>
      <c r="AE2218">
        <v>1</v>
      </c>
      <c r="AF2218" t="s">
        <v>134</v>
      </c>
      <c r="AG2218">
        <v>64.330999999999989</v>
      </c>
      <c r="AH2218">
        <v>2</v>
      </c>
      <c r="AI2218">
        <v>35871354</v>
      </c>
      <c r="AJ2218">
        <v>2277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</row>
    <row r="2219" spans="1:44">
      <c r="A2219">
        <f>ROW(Source!A2092)</f>
        <v>2092</v>
      </c>
      <c r="B2219">
        <v>35871362</v>
      </c>
      <c r="C2219">
        <v>35871353</v>
      </c>
      <c r="D2219">
        <v>121548</v>
      </c>
      <c r="E2219">
        <v>1</v>
      </c>
      <c r="F2219">
        <v>1</v>
      </c>
      <c r="G2219">
        <v>1</v>
      </c>
      <c r="H2219">
        <v>1</v>
      </c>
      <c r="I2219" t="s">
        <v>35</v>
      </c>
      <c r="J2219" t="s">
        <v>3</v>
      </c>
      <c r="K2219" t="s">
        <v>562</v>
      </c>
      <c r="L2219">
        <v>608254</v>
      </c>
      <c r="N2219">
        <v>1013</v>
      </c>
      <c r="O2219" t="s">
        <v>563</v>
      </c>
      <c r="P2219" t="s">
        <v>563</v>
      </c>
      <c r="Q2219">
        <v>1</v>
      </c>
      <c r="X2219">
        <v>0.01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1</v>
      </c>
      <c r="AE2219">
        <v>2</v>
      </c>
      <c r="AF2219" t="s">
        <v>133</v>
      </c>
      <c r="AG2219">
        <v>1.2500000000000001E-2</v>
      </c>
      <c r="AH2219">
        <v>2</v>
      </c>
      <c r="AI2219">
        <v>35871355</v>
      </c>
      <c r="AJ2219">
        <v>2278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</row>
    <row r="2220" spans="1:44">
      <c r="A2220">
        <f>ROW(Source!A2092)</f>
        <v>2092</v>
      </c>
      <c r="B2220">
        <v>35871363</v>
      </c>
      <c r="C2220">
        <v>35871353</v>
      </c>
      <c r="D2220">
        <v>29172556</v>
      </c>
      <c r="E2220">
        <v>1</v>
      </c>
      <c r="F2220">
        <v>1</v>
      </c>
      <c r="G2220">
        <v>1</v>
      </c>
      <c r="H2220">
        <v>2</v>
      </c>
      <c r="I2220" t="s">
        <v>564</v>
      </c>
      <c r="J2220" t="s">
        <v>565</v>
      </c>
      <c r="K2220" t="s">
        <v>566</v>
      </c>
      <c r="L2220">
        <v>1368</v>
      </c>
      <c r="N2220">
        <v>1011</v>
      </c>
      <c r="O2220" t="s">
        <v>567</v>
      </c>
      <c r="P2220" t="s">
        <v>567</v>
      </c>
      <c r="Q2220">
        <v>1</v>
      </c>
      <c r="X2220">
        <v>0.01</v>
      </c>
      <c r="Y2220">
        <v>0</v>
      </c>
      <c r="Z2220">
        <v>31.26</v>
      </c>
      <c r="AA2220">
        <v>13.5</v>
      </c>
      <c r="AB2220">
        <v>0</v>
      </c>
      <c r="AC2220">
        <v>0</v>
      </c>
      <c r="AD2220">
        <v>1</v>
      </c>
      <c r="AE2220">
        <v>0</v>
      </c>
      <c r="AF2220" t="s">
        <v>133</v>
      </c>
      <c r="AG2220">
        <v>1.2500000000000001E-2</v>
      </c>
      <c r="AH2220">
        <v>2</v>
      </c>
      <c r="AI2220">
        <v>35871356</v>
      </c>
      <c r="AJ2220">
        <v>2279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</row>
    <row r="2221" spans="1:44">
      <c r="A2221">
        <f>ROW(Source!A2092)</f>
        <v>2092</v>
      </c>
      <c r="B2221">
        <v>35871364</v>
      </c>
      <c r="C2221">
        <v>35871353</v>
      </c>
      <c r="D2221">
        <v>29174913</v>
      </c>
      <c r="E2221">
        <v>1</v>
      </c>
      <c r="F2221">
        <v>1</v>
      </c>
      <c r="G2221">
        <v>1</v>
      </c>
      <c r="H2221">
        <v>2</v>
      </c>
      <c r="I2221" t="s">
        <v>578</v>
      </c>
      <c r="J2221" t="s">
        <v>579</v>
      </c>
      <c r="K2221" t="s">
        <v>580</v>
      </c>
      <c r="L2221">
        <v>1368</v>
      </c>
      <c r="N2221">
        <v>1011</v>
      </c>
      <c r="O2221" t="s">
        <v>567</v>
      </c>
      <c r="P2221" t="s">
        <v>567</v>
      </c>
      <c r="Q2221">
        <v>1</v>
      </c>
      <c r="X2221">
        <v>0.01</v>
      </c>
      <c r="Y2221">
        <v>0</v>
      </c>
      <c r="Z2221">
        <v>87.17</v>
      </c>
      <c r="AA2221">
        <v>11.6</v>
      </c>
      <c r="AB2221">
        <v>0</v>
      </c>
      <c r="AC2221">
        <v>0</v>
      </c>
      <c r="AD2221">
        <v>1</v>
      </c>
      <c r="AE2221">
        <v>0</v>
      </c>
      <c r="AF2221" t="s">
        <v>133</v>
      </c>
      <c r="AG2221">
        <v>1.2500000000000001E-2</v>
      </c>
      <c r="AH2221">
        <v>2</v>
      </c>
      <c r="AI2221">
        <v>35871357</v>
      </c>
      <c r="AJ2221">
        <v>2280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</row>
    <row r="2222" spans="1:44">
      <c r="A2222">
        <f>ROW(Source!A2092)</f>
        <v>2092</v>
      </c>
      <c r="B2222">
        <v>35871365</v>
      </c>
      <c r="C2222">
        <v>35871353</v>
      </c>
      <c r="D2222">
        <v>29109386</v>
      </c>
      <c r="E2222">
        <v>1</v>
      </c>
      <c r="F2222">
        <v>1</v>
      </c>
      <c r="G2222">
        <v>1</v>
      </c>
      <c r="H2222">
        <v>3</v>
      </c>
      <c r="I2222" t="s">
        <v>729</v>
      </c>
      <c r="J2222" t="s">
        <v>730</v>
      </c>
      <c r="K2222" t="s">
        <v>731</v>
      </c>
      <c r="L2222">
        <v>1348</v>
      </c>
      <c r="N2222">
        <v>1009</v>
      </c>
      <c r="O2222" t="s">
        <v>30</v>
      </c>
      <c r="P2222" t="s">
        <v>30</v>
      </c>
      <c r="Q2222">
        <v>1000</v>
      </c>
      <c r="X2222">
        <v>3.4099999999999998E-2</v>
      </c>
      <c r="Y2222">
        <v>11300.01</v>
      </c>
      <c r="Z2222">
        <v>0</v>
      </c>
      <c r="AA2222">
        <v>0</v>
      </c>
      <c r="AB2222">
        <v>0</v>
      </c>
      <c r="AC2222">
        <v>0</v>
      </c>
      <c r="AD2222">
        <v>1</v>
      </c>
      <c r="AE2222">
        <v>0</v>
      </c>
      <c r="AF2222" t="s">
        <v>3</v>
      </c>
      <c r="AG2222">
        <v>3.4099999999999998E-2</v>
      </c>
      <c r="AH2222">
        <v>2</v>
      </c>
      <c r="AI2222">
        <v>35871358</v>
      </c>
      <c r="AJ2222">
        <v>2281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</row>
    <row r="2223" spans="1:44">
      <c r="A2223">
        <f>ROW(Source!A2092)</f>
        <v>2092</v>
      </c>
      <c r="B2223">
        <v>35871366</v>
      </c>
      <c r="C2223">
        <v>35871353</v>
      </c>
      <c r="D2223">
        <v>29107800</v>
      </c>
      <c r="E2223">
        <v>1</v>
      </c>
      <c r="F2223">
        <v>1</v>
      </c>
      <c r="G2223">
        <v>1</v>
      </c>
      <c r="H2223">
        <v>3</v>
      </c>
      <c r="I2223" t="s">
        <v>592</v>
      </c>
      <c r="J2223" t="s">
        <v>593</v>
      </c>
      <c r="K2223" t="s">
        <v>594</v>
      </c>
      <c r="L2223">
        <v>1346</v>
      </c>
      <c r="N2223">
        <v>1009</v>
      </c>
      <c r="O2223" t="s">
        <v>160</v>
      </c>
      <c r="P2223" t="s">
        <v>160</v>
      </c>
      <c r="Q2223">
        <v>1</v>
      </c>
      <c r="X2223">
        <v>0.01</v>
      </c>
      <c r="Y2223">
        <v>1.81</v>
      </c>
      <c r="Z2223">
        <v>0</v>
      </c>
      <c r="AA2223">
        <v>0</v>
      </c>
      <c r="AB2223">
        <v>0</v>
      </c>
      <c r="AC2223">
        <v>0</v>
      </c>
      <c r="AD2223">
        <v>1</v>
      </c>
      <c r="AE2223">
        <v>0</v>
      </c>
      <c r="AF2223" t="s">
        <v>3</v>
      </c>
      <c r="AG2223">
        <v>0.01</v>
      </c>
      <c r="AH2223">
        <v>2</v>
      </c>
      <c r="AI2223">
        <v>35871359</v>
      </c>
      <c r="AJ2223">
        <v>2282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</row>
    <row r="2224" spans="1:44">
      <c r="A2224">
        <f>ROW(Source!A2092)</f>
        <v>2092</v>
      </c>
      <c r="B2224">
        <v>35871367</v>
      </c>
      <c r="C2224">
        <v>35871353</v>
      </c>
      <c r="D2224">
        <v>29109603</v>
      </c>
      <c r="E2224">
        <v>1</v>
      </c>
      <c r="F2224">
        <v>1</v>
      </c>
      <c r="G2224">
        <v>1</v>
      </c>
      <c r="H2224">
        <v>3</v>
      </c>
      <c r="I2224" t="s">
        <v>732</v>
      </c>
      <c r="J2224" t="s">
        <v>733</v>
      </c>
      <c r="K2224" t="s">
        <v>734</v>
      </c>
      <c r="L2224">
        <v>1327</v>
      </c>
      <c r="N2224">
        <v>1005</v>
      </c>
      <c r="O2224" t="s">
        <v>155</v>
      </c>
      <c r="P2224" t="s">
        <v>155</v>
      </c>
      <c r="Q2224">
        <v>1</v>
      </c>
      <c r="X2224">
        <v>112</v>
      </c>
      <c r="Y2224">
        <v>55.16</v>
      </c>
      <c r="Z2224">
        <v>0</v>
      </c>
      <c r="AA2224">
        <v>0</v>
      </c>
      <c r="AB2224">
        <v>0</v>
      </c>
      <c r="AC2224">
        <v>0</v>
      </c>
      <c r="AD2224">
        <v>1</v>
      </c>
      <c r="AE2224">
        <v>0</v>
      </c>
      <c r="AF2224" t="s">
        <v>3</v>
      </c>
      <c r="AG2224">
        <v>112</v>
      </c>
      <c r="AH2224">
        <v>2</v>
      </c>
      <c r="AI2224">
        <v>35871360</v>
      </c>
      <c r="AJ2224">
        <v>2283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</row>
    <row r="2225" spans="1:44">
      <c r="A2225">
        <f>ROW(Source!A2093)</f>
        <v>2093</v>
      </c>
      <c r="B2225">
        <v>35871381</v>
      </c>
      <c r="C2225">
        <v>35871368</v>
      </c>
      <c r="D2225">
        <v>29364679</v>
      </c>
      <c r="E2225">
        <v>1</v>
      </c>
      <c r="F2225">
        <v>1</v>
      </c>
      <c r="G2225">
        <v>1</v>
      </c>
      <c r="H2225">
        <v>1</v>
      </c>
      <c r="I2225" t="s">
        <v>735</v>
      </c>
      <c r="J2225" t="s">
        <v>3</v>
      </c>
      <c r="K2225" t="s">
        <v>736</v>
      </c>
      <c r="L2225">
        <v>1369</v>
      </c>
      <c r="N2225">
        <v>1013</v>
      </c>
      <c r="O2225" t="s">
        <v>561</v>
      </c>
      <c r="P2225" t="s">
        <v>561</v>
      </c>
      <c r="Q2225">
        <v>1</v>
      </c>
      <c r="X2225">
        <v>30.48</v>
      </c>
      <c r="Y2225">
        <v>0</v>
      </c>
      <c r="Z2225">
        <v>0</v>
      </c>
      <c r="AA2225">
        <v>0</v>
      </c>
      <c r="AB2225">
        <v>9.92</v>
      </c>
      <c r="AC2225">
        <v>0</v>
      </c>
      <c r="AD2225">
        <v>1</v>
      </c>
      <c r="AE2225">
        <v>1</v>
      </c>
      <c r="AF2225" t="s">
        <v>134</v>
      </c>
      <c r="AG2225">
        <v>35.052</v>
      </c>
      <c r="AH2225">
        <v>2</v>
      </c>
      <c r="AI2225">
        <v>35871370</v>
      </c>
      <c r="AJ2225">
        <v>2284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</row>
    <row r="2226" spans="1:44">
      <c r="A2226">
        <f>ROW(Source!A2093)</f>
        <v>2093</v>
      </c>
      <c r="B2226">
        <v>35871382</v>
      </c>
      <c r="C2226">
        <v>35871368</v>
      </c>
      <c r="D2226">
        <v>121548</v>
      </c>
      <c r="E2226">
        <v>1</v>
      </c>
      <c r="F2226">
        <v>1</v>
      </c>
      <c r="G2226">
        <v>1</v>
      </c>
      <c r="H2226">
        <v>1</v>
      </c>
      <c r="I2226" t="s">
        <v>35</v>
      </c>
      <c r="J2226" t="s">
        <v>3</v>
      </c>
      <c r="K2226" t="s">
        <v>562</v>
      </c>
      <c r="L2226">
        <v>608254</v>
      </c>
      <c r="N2226">
        <v>1013</v>
      </c>
      <c r="O2226" t="s">
        <v>563</v>
      </c>
      <c r="P2226" t="s">
        <v>563</v>
      </c>
      <c r="Q2226">
        <v>1</v>
      </c>
      <c r="X2226">
        <v>0.03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1</v>
      </c>
      <c r="AE2226">
        <v>2</v>
      </c>
      <c r="AF2226" t="s">
        <v>3</v>
      </c>
      <c r="AG2226">
        <v>0.03</v>
      </c>
      <c r="AH2226">
        <v>2</v>
      </c>
      <c r="AI2226">
        <v>35871371</v>
      </c>
      <c r="AJ2226">
        <v>2285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</row>
    <row r="2227" spans="1:44">
      <c r="A2227">
        <f>ROW(Source!A2093)</f>
        <v>2093</v>
      </c>
      <c r="B2227">
        <v>35871383</v>
      </c>
      <c r="C2227">
        <v>35871368</v>
      </c>
      <c r="D2227">
        <v>29172362</v>
      </c>
      <c r="E2227">
        <v>1</v>
      </c>
      <c r="F2227">
        <v>1</v>
      </c>
      <c r="G2227">
        <v>1</v>
      </c>
      <c r="H2227">
        <v>2</v>
      </c>
      <c r="I2227" t="s">
        <v>737</v>
      </c>
      <c r="J2227" t="s">
        <v>738</v>
      </c>
      <c r="K2227" t="s">
        <v>739</v>
      </c>
      <c r="L2227">
        <v>1368</v>
      </c>
      <c r="N2227">
        <v>1011</v>
      </c>
      <c r="O2227" t="s">
        <v>567</v>
      </c>
      <c r="P2227" t="s">
        <v>567</v>
      </c>
      <c r="Q2227">
        <v>1</v>
      </c>
      <c r="X2227">
        <v>0.03</v>
      </c>
      <c r="Y2227">
        <v>0</v>
      </c>
      <c r="Z2227">
        <v>134.65</v>
      </c>
      <c r="AA2227">
        <v>13.5</v>
      </c>
      <c r="AB2227">
        <v>0</v>
      </c>
      <c r="AC2227">
        <v>0</v>
      </c>
      <c r="AD2227">
        <v>1</v>
      </c>
      <c r="AE2227">
        <v>0</v>
      </c>
      <c r="AF2227" t="s">
        <v>3</v>
      </c>
      <c r="AG2227">
        <v>0.03</v>
      </c>
      <c r="AH2227">
        <v>2</v>
      </c>
      <c r="AI2227">
        <v>35871372</v>
      </c>
      <c r="AJ2227">
        <v>2286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</row>
    <row r="2228" spans="1:44">
      <c r="A2228">
        <f>ROW(Source!A2093)</f>
        <v>2093</v>
      </c>
      <c r="B2228">
        <v>35871384</v>
      </c>
      <c r="C2228">
        <v>35871368</v>
      </c>
      <c r="D2228">
        <v>29174913</v>
      </c>
      <c r="E2228">
        <v>1</v>
      </c>
      <c r="F2228">
        <v>1</v>
      </c>
      <c r="G2228">
        <v>1</v>
      </c>
      <c r="H2228">
        <v>2</v>
      </c>
      <c r="I2228" t="s">
        <v>578</v>
      </c>
      <c r="J2228" t="s">
        <v>579</v>
      </c>
      <c r="K2228" t="s">
        <v>580</v>
      </c>
      <c r="L2228">
        <v>1368</v>
      </c>
      <c r="N2228">
        <v>1011</v>
      </c>
      <c r="O2228" t="s">
        <v>567</v>
      </c>
      <c r="P2228" t="s">
        <v>567</v>
      </c>
      <c r="Q2228">
        <v>1</v>
      </c>
      <c r="X2228">
        <v>0.02</v>
      </c>
      <c r="Y2228">
        <v>0</v>
      </c>
      <c r="Z2228">
        <v>87.17</v>
      </c>
      <c r="AA2228">
        <v>11.6</v>
      </c>
      <c r="AB2228">
        <v>0</v>
      </c>
      <c r="AC2228">
        <v>0</v>
      </c>
      <c r="AD2228">
        <v>1</v>
      </c>
      <c r="AE2228">
        <v>0</v>
      </c>
      <c r="AF2228" t="s">
        <v>3</v>
      </c>
      <c r="AG2228">
        <v>0.02</v>
      </c>
      <c r="AH2228">
        <v>2</v>
      </c>
      <c r="AI2228">
        <v>35871373</v>
      </c>
      <c r="AJ2228">
        <v>2287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</row>
    <row r="2229" spans="1:44">
      <c r="A2229">
        <f>ROW(Source!A2093)</f>
        <v>2093</v>
      </c>
      <c r="B2229">
        <v>35871385</v>
      </c>
      <c r="C2229">
        <v>35871368</v>
      </c>
      <c r="D2229">
        <v>29114246</v>
      </c>
      <c r="E2229">
        <v>1</v>
      </c>
      <c r="F2229">
        <v>1</v>
      </c>
      <c r="G2229">
        <v>1</v>
      </c>
      <c r="H2229">
        <v>3</v>
      </c>
      <c r="I2229" t="s">
        <v>740</v>
      </c>
      <c r="J2229" t="s">
        <v>741</v>
      </c>
      <c r="K2229" t="s">
        <v>742</v>
      </c>
      <c r="L2229">
        <v>1346</v>
      </c>
      <c r="N2229">
        <v>1009</v>
      </c>
      <c r="O2229" t="s">
        <v>160</v>
      </c>
      <c r="P2229" t="s">
        <v>160</v>
      </c>
      <c r="Q2229">
        <v>1</v>
      </c>
      <c r="X2229">
        <v>1.5</v>
      </c>
      <c r="Y2229">
        <v>9.0399999999999991</v>
      </c>
      <c r="Z2229">
        <v>0</v>
      </c>
      <c r="AA2229">
        <v>0</v>
      </c>
      <c r="AB2229">
        <v>0</v>
      </c>
      <c r="AC2229">
        <v>0</v>
      </c>
      <c r="AD2229">
        <v>1</v>
      </c>
      <c r="AE2229">
        <v>0</v>
      </c>
      <c r="AF2229" t="s">
        <v>3</v>
      </c>
      <c r="AG2229">
        <v>1.5</v>
      </c>
      <c r="AH2229">
        <v>2</v>
      </c>
      <c r="AI2229">
        <v>35871374</v>
      </c>
      <c r="AJ2229">
        <v>2288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</row>
    <row r="2230" spans="1:44">
      <c r="A2230">
        <f>ROW(Source!A2093)</f>
        <v>2093</v>
      </c>
      <c r="B2230">
        <v>35871386</v>
      </c>
      <c r="C2230">
        <v>35871368</v>
      </c>
      <c r="D2230">
        <v>29110838</v>
      </c>
      <c r="E2230">
        <v>1</v>
      </c>
      <c r="F2230">
        <v>1</v>
      </c>
      <c r="G2230">
        <v>1</v>
      </c>
      <c r="H2230">
        <v>3</v>
      </c>
      <c r="I2230" t="s">
        <v>743</v>
      </c>
      <c r="J2230" t="s">
        <v>744</v>
      </c>
      <c r="K2230" t="s">
        <v>745</v>
      </c>
      <c r="L2230">
        <v>1346</v>
      </c>
      <c r="N2230">
        <v>1009</v>
      </c>
      <c r="O2230" t="s">
        <v>160</v>
      </c>
      <c r="P2230" t="s">
        <v>160</v>
      </c>
      <c r="Q2230">
        <v>1</v>
      </c>
      <c r="X2230">
        <v>0.42</v>
      </c>
      <c r="Y2230">
        <v>30.5</v>
      </c>
      <c r="Z2230">
        <v>0</v>
      </c>
      <c r="AA2230">
        <v>0</v>
      </c>
      <c r="AB2230">
        <v>0</v>
      </c>
      <c r="AC2230">
        <v>0</v>
      </c>
      <c r="AD2230">
        <v>1</v>
      </c>
      <c r="AE2230">
        <v>0</v>
      </c>
      <c r="AF2230" t="s">
        <v>3</v>
      </c>
      <c r="AG2230">
        <v>0.42</v>
      </c>
      <c r="AH2230">
        <v>2</v>
      </c>
      <c r="AI2230">
        <v>35871375</v>
      </c>
      <c r="AJ2230">
        <v>2289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</row>
    <row r="2231" spans="1:44">
      <c r="A2231">
        <f>ROW(Source!A2093)</f>
        <v>2093</v>
      </c>
      <c r="B2231">
        <v>35871387</v>
      </c>
      <c r="C2231">
        <v>35871368</v>
      </c>
      <c r="D2231">
        <v>29149204</v>
      </c>
      <c r="E2231">
        <v>1</v>
      </c>
      <c r="F2231">
        <v>1</v>
      </c>
      <c r="G2231">
        <v>1</v>
      </c>
      <c r="H2231">
        <v>3</v>
      </c>
      <c r="I2231" t="s">
        <v>746</v>
      </c>
      <c r="J2231" t="s">
        <v>747</v>
      </c>
      <c r="K2231" t="s">
        <v>748</v>
      </c>
      <c r="L2231">
        <v>1348</v>
      </c>
      <c r="N2231">
        <v>1009</v>
      </c>
      <c r="O2231" t="s">
        <v>30</v>
      </c>
      <c r="P2231" t="s">
        <v>30</v>
      </c>
      <c r="Q2231">
        <v>1000</v>
      </c>
      <c r="X2231">
        <v>3.15E-3</v>
      </c>
      <c r="Y2231">
        <v>729.98</v>
      </c>
      <c r="Z2231">
        <v>0</v>
      </c>
      <c r="AA2231">
        <v>0</v>
      </c>
      <c r="AB2231">
        <v>0</v>
      </c>
      <c r="AC2231">
        <v>0</v>
      </c>
      <c r="AD2231">
        <v>1</v>
      </c>
      <c r="AE2231">
        <v>0</v>
      </c>
      <c r="AF2231" t="s">
        <v>3</v>
      </c>
      <c r="AG2231">
        <v>3.15E-3</v>
      </c>
      <c r="AH2231">
        <v>2</v>
      </c>
      <c r="AI2231">
        <v>35871376</v>
      </c>
      <c r="AJ2231">
        <v>2290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</row>
    <row r="2232" spans="1:44">
      <c r="A2232">
        <f>ROW(Source!A2093)</f>
        <v>2093</v>
      </c>
      <c r="B2232">
        <v>35871388</v>
      </c>
      <c r="C2232">
        <v>35871368</v>
      </c>
      <c r="D2232">
        <v>29170678</v>
      </c>
      <c r="E2232">
        <v>1</v>
      </c>
      <c r="F2232">
        <v>1</v>
      </c>
      <c r="G2232">
        <v>1</v>
      </c>
      <c r="H2232">
        <v>3</v>
      </c>
      <c r="I2232" t="s">
        <v>749</v>
      </c>
      <c r="J2232" t="s">
        <v>750</v>
      </c>
      <c r="K2232" t="s">
        <v>751</v>
      </c>
      <c r="L2232">
        <v>1354</v>
      </c>
      <c r="N2232">
        <v>1010</v>
      </c>
      <c r="O2232" t="s">
        <v>237</v>
      </c>
      <c r="P2232" t="s">
        <v>237</v>
      </c>
      <c r="Q2232">
        <v>1</v>
      </c>
      <c r="X2232">
        <v>102</v>
      </c>
      <c r="Y2232">
        <v>0.28000000000000003</v>
      </c>
      <c r="Z2232">
        <v>0</v>
      </c>
      <c r="AA2232">
        <v>0</v>
      </c>
      <c r="AB2232">
        <v>0</v>
      </c>
      <c r="AC2232">
        <v>0</v>
      </c>
      <c r="AD2232">
        <v>1</v>
      </c>
      <c r="AE2232">
        <v>0</v>
      </c>
      <c r="AF2232" t="s">
        <v>3</v>
      </c>
      <c r="AG2232">
        <v>102</v>
      </c>
      <c r="AH2232">
        <v>2</v>
      </c>
      <c r="AI2232">
        <v>35871379</v>
      </c>
      <c r="AJ2232">
        <v>2294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</row>
    <row r="2233" spans="1:44">
      <c r="A2233">
        <f>ROW(Source!A2093)</f>
        <v>2093</v>
      </c>
      <c r="B2233">
        <v>35871389</v>
      </c>
      <c r="C2233">
        <v>35871368</v>
      </c>
      <c r="D2233">
        <v>29171808</v>
      </c>
      <c r="E2233">
        <v>1</v>
      </c>
      <c r="F2233">
        <v>1</v>
      </c>
      <c r="G2233">
        <v>1</v>
      </c>
      <c r="H2233">
        <v>3</v>
      </c>
      <c r="I2233" t="s">
        <v>752</v>
      </c>
      <c r="J2233" t="s">
        <v>753</v>
      </c>
      <c r="K2233" t="s">
        <v>754</v>
      </c>
      <c r="L2233">
        <v>1374</v>
      </c>
      <c r="N2233">
        <v>1013</v>
      </c>
      <c r="O2233" t="s">
        <v>755</v>
      </c>
      <c r="P2233" t="s">
        <v>755</v>
      </c>
      <c r="Q2233">
        <v>1</v>
      </c>
      <c r="X2233">
        <v>6.05</v>
      </c>
      <c r="Y2233">
        <v>1</v>
      </c>
      <c r="Z2233">
        <v>0</v>
      </c>
      <c r="AA2233">
        <v>0</v>
      </c>
      <c r="AB2233">
        <v>0</v>
      </c>
      <c r="AC2233">
        <v>0</v>
      </c>
      <c r="AD2233">
        <v>1</v>
      </c>
      <c r="AE2233">
        <v>0</v>
      </c>
      <c r="AF2233" t="s">
        <v>3</v>
      </c>
      <c r="AG2233">
        <v>6.05</v>
      </c>
      <c r="AH2233">
        <v>2</v>
      </c>
      <c r="AI2233">
        <v>35871380</v>
      </c>
      <c r="AJ2233">
        <v>2295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</row>
    <row r="2234" spans="1:44">
      <c r="A2234">
        <f>ROW(Source!A2097)</f>
        <v>2097</v>
      </c>
      <c r="B2234">
        <v>35871403</v>
      </c>
      <c r="C2234">
        <v>35871393</v>
      </c>
      <c r="D2234">
        <v>29364679</v>
      </c>
      <c r="E2234">
        <v>1</v>
      </c>
      <c r="F2234">
        <v>1</v>
      </c>
      <c r="G2234">
        <v>1</v>
      </c>
      <c r="H2234">
        <v>1</v>
      </c>
      <c r="I2234" t="s">
        <v>735</v>
      </c>
      <c r="J2234" t="s">
        <v>3</v>
      </c>
      <c r="K2234" t="s">
        <v>736</v>
      </c>
      <c r="L2234">
        <v>1369</v>
      </c>
      <c r="N2234">
        <v>1013</v>
      </c>
      <c r="O2234" t="s">
        <v>561</v>
      </c>
      <c r="P2234" t="s">
        <v>561</v>
      </c>
      <c r="Q2234">
        <v>1</v>
      </c>
      <c r="X2234">
        <v>26.24</v>
      </c>
      <c r="Y2234">
        <v>0</v>
      </c>
      <c r="Z2234">
        <v>0</v>
      </c>
      <c r="AA2234">
        <v>0</v>
      </c>
      <c r="AB2234">
        <v>9.92</v>
      </c>
      <c r="AC2234">
        <v>0</v>
      </c>
      <c r="AD2234">
        <v>1</v>
      </c>
      <c r="AE2234">
        <v>1</v>
      </c>
      <c r="AF2234" t="s">
        <v>134</v>
      </c>
      <c r="AG2234">
        <v>30.175999999999995</v>
      </c>
      <c r="AH2234">
        <v>2</v>
      </c>
      <c r="AI2234">
        <v>35871395</v>
      </c>
      <c r="AJ2234">
        <v>2296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</row>
    <row r="2235" spans="1:44">
      <c r="A2235">
        <f>ROW(Source!A2097)</f>
        <v>2097</v>
      </c>
      <c r="B2235">
        <v>35871404</v>
      </c>
      <c r="C2235">
        <v>35871393</v>
      </c>
      <c r="D2235">
        <v>121548</v>
      </c>
      <c r="E2235">
        <v>1</v>
      </c>
      <c r="F2235">
        <v>1</v>
      </c>
      <c r="G2235">
        <v>1</v>
      </c>
      <c r="H2235">
        <v>1</v>
      </c>
      <c r="I2235" t="s">
        <v>35</v>
      </c>
      <c r="J2235" t="s">
        <v>3</v>
      </c>
      <c r="K2235" t="s">
        <v>562</v>
      </c>
      <c r="L2235">
        <v>608254</v>
      </c>
      <c r="N2235">
        <v>1013</v>
      </c>
      <c r="O2235" t="s">
        <v>563</v>
      </c>
      <c r="P2235" t="s">
        <v>563</v>
      </c>
      <c r="Q2235">
        <v>1</v>
      </c>
      <c r="X2235">
        <v>0.03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1</v>
      </c>
      <c r="AE2235">
        <v>2</v>
      </c>
      <c r="AF2235" t="s">
        <v>3</v>
      </c>
      <c r="AG2235">
        <v>0.03</v>
      </c>
      <c r="AH2235">
        <v>2</v>
      </c>
      <c r="AI2235">
        <v>35871396</v>
      </c>
      <c r="AJ2235">
        <v>2297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</row>
    <row r="2236" spans="1:44">
      <c r="A2236">
        <f>ROW(Source!A2097)</f>
        <v>2097</v>
      </c>
      <c r="B2236">
        <v>35871405</v>
      </c>
      <c r="C2236">
        <v>35871393</v>
      </c>
      <c r="D2236">
        <v>29172362</v>
      </c>
      <c r="E2236">
        <v>1</v>
      </c>
      <c r="F2236">
        <v>1</v>
      </c>
      <c r="G2236">
        <v>1</v>
      </c>
      <c r="H2236">
        <v>2</v>
      </c>
      <c r="I2236" t="s">
        <v>737</v>
      </c>
      <c r="J2236" t="s">
        <v>738</v>
      </c>
      <c r="K2236" t="s">
        <v>739</v>
      </c>
      <c r="L2236">
        <v>1368</v>
      </c>
      <c r="N2236">
        <v>1011</v>
      </c>
      <c r="O2236" t="s">
        <v>567</v>
      </c>
      <c r="P2236" t="s">
        <v>567</v>
      </c>
      <c r="Q2236">
        <v>1</v>
      </c>
      <c r="X2236">
        <v>0.03</v>
      </c>
      <c r="Y2236">
        <v>0</v>
      </c>
      <c r="Z2236">
        <v>134.65</v>
      </c>
      <c r="AA2236">
        <v>13.5</v>
      </c>
      <c r="AB2236">
        <v>0</v>
      </c>
      <c r="AC2236">
        <v>0</v>
      </c>
      <c r="AD2236">
        <v>1</v>
      </c>
      <c r="AE2236">
        <v>0</v>
      </c>
      <c r="AF2236" t="s">
        <v>3</v>
      </c>
      <c r="AG2236">
        <v>0.03</v>
      </c>
      <c r="AH2236">
        <v>2</v>
      </c>
      <c r="AI2236">
        <v>35871397</v>
      </c>
      <c r="AJ2236">
        <v>2298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</row>
    <row r="2237" spans="1:44">
      <c r="A2237">
        <f>ROW(Source!A2097)</f>
        <v>2097</v>
      </c>
      <c r="B2237">
        <v>35871406</v>
      </c>
      <c r="C2237">
        <v>35871393</v>
      </c>
      <c r="D2237">
        <v>29174913</v>
      </c>
      <c r="E2237">
        <v>1</v>
      </c>
      <c r="F2237">
        <v>1</v>
      </c>
      <c r="G2237">
        <v>1</v>
      </c>
      <c r="H2237">
        <v>2</v>
      </c>
      <c r="I2237" t="s">
        <v>578</v>
      </c>
      <c r="J2237" t="s">
        <v>579</v>
      </c>
      <c r="K2237" t="s">
        <v>580</v>
      </c>
      <c r="L2237">
        <v>1368</v>
      </c>
      <c r="N2237">
        <v>1011</v>
      </c>
      <c r="O2237" t="s">
        <v>567</v>
      </c>
      <c r="P2237" t="s">
        <v>567</v>
      </c>
      <c r="Q2237">
        <v>1</v>
      </c>
      <c r="X2237">
        <v>0.02</v>
      </c>
      <c r="Y2237">
        <v>0</v>
      </c>
      <c r="Z2237">
        <v>87.17</v>
      </c>
      <c r="AA2237">
        <v>11.6</v>
      </c>
      <c r="AB2237">
        <v>0</v>
      </c>
      <c r="AC2237">
        <v>0</v>
      </c>
      <c r="AD2237">
        <v>1</v>
      </c>
      <c r="AE2237">
        <v>0</v>
      </c>
      <c r="AF2237" t="s">
        <v>3</v>
      </c>
      <c r="AG2237">
        <v>0.02</v>
      </c>
      <c r="AH2237">
        <v>2</v>
      </c>
      <c r="AI2237">
        <v>35871398</v>
      </c>
      <c r="AJ2237">
        <v>2299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</row>
    <row r="2238" spans="1:44">
      <c r="A2238">
        <f>ROW(Source!A2097)</f>
        <v>2097</v>
      </c>
      <c r="B2238">
        <v>35871407</v>
      </c>
      <c r="C2238">
        <v>35871393</v>
      </c>
      <c r="D2238">
        <v>29149204</v>
      </c>
      <c r="E2238">
        <v>1</v>
      </c>
      <c r="F2238">
        <v>1</v>
      </c>
      <c r="G2238">
        <v>1</v>
      </c>
      <c r="H2238">
        <v>3</v>
      </c>
      <c r="I2238" t="s">
        <v>746</v>
      </c>
      <c r="J2238" t="s">
        <v>747</v>
      </c>
      <c r="K2238" t="s">
        <v>748</v>
      </c>
      <c r="L2238">
        <v>1348</v>
      </c>
      <c r="N2238">
        <v>1009</v>
      </c>
      <c r="O2238" t="s">
        <v>30</v>
      </c>
      <c r="P2238" t="s">
        <v>30</v>
      </c>
      <c r="Q2238">
        <v>1000</v>
      </c>
      <c r="X2238">
        <v>3.15E-3</v>
      </c>
      <c r="Y2238">
        <v>729.98</v>
      </c>
      <c r="Z2238">
        <v>0</v>
      </c>
      <c r="AA2238">
        <v>0</v>
      </c>
      <c r="AB2238">
        <v>0</v>
      </c>
      <c r="AC2238">
        <v>0</v>
      </c>
      <c r="AD2238">
        <v>1</v>
      </c>
      <c r="AE2238">
        <v>0</v>
      </c>
      <c r="AF2238" t="s">
        <v>3</v>
      </c>
      <c r="AG2238">
        <v>3.15E-3</v>
      </c>
      <c r="AH2238">
        <v>2</v>
      </c>
      <c r="AI2238">
        <v>35871399</v>
      </c>
      <c r="AJ2238">
        <v>2300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</row>
    <row r="2239" spans="1:44">
      <c r="A2239">
        <f>ROW(Source!A2097)</f>
        <v>2097</v>
      </c>
      <c r="B2239">
        <v>35871408</v>
      </c>
      <c r="C2239">
        <v>35871393</v>
      </c>
      <c r="D2239">
        <v>29170678</v>
      </c>
      <c r="E2239">
        <v>1</v>
      </c>
      <c r="F2239">
        <v>1</v>
      </c>
      <c r="G2239">
        <v>1</v>
      </c>
      <c r="H2239">
        <v>3</v>
      </c>
      <c r="I2239" t="s">
        <v>749</v>
      </c>
      <c r="J2239" t="s">
        <v>750</v>
      </c>
      <c r="K2239" t="s">
        <v>751</v>
      </c>
      <c r="L2239">
        <v>1354</v>
      </c>
      <c r="N2239">
        <v>1010</v>
      </c>
      <c r="O2239" t="s">
        <v>237</v>
      </c>
      <c r="P2239" t="s">
        <v>237</v>
      </c>
      <c r="Q2239">
        <v>1</v>
      </c>
      <c r="X2239">
        <v>102</v>
      </c>
      <c r="Y2239">
        <v>0.28000000000000003</v>
      </c>
      <c r="Z2239">
        <v>0</v>
      </c>
      <c r="AA2239">
        <v>0</v>
      </c>
      <c r="AB2239">
        <v>0</v>
      </c>
      <c r="AC2239">
        <v>0</v>
      </c>
      <c r="AD2239">
        <v>1</v>
      </c>
      <c r="AE2239">
        <v>0</v>
      </c>
      <c r="AF2239" t="s">
        <v>3</v>
      </c>
      <c r="AG2239">
        <v>102</v>
      </c>
      <c r="AH2239">
        <v>2</v>
      </c>
      <c r="AI2239">
        <v>35871400</v>
      </c>
      <c r="AJ2239">
        <v>2302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</row>
    <row r="2240" spans="1:44">
      <c r="A2240">
        <f>ROW(Source!A2097)</f>
        <v>2097</v>
      </c>
      <c r="B2240">
        <v>35871409</v>
      </c>
      <c r="C2240">
        <v>35871393</v>
      </c>
      <c r="D2240">
        <v>29171808</v>
      </c>
      <c r="E2240">
        <v>1</v>
      </c>
      <c r="F2240">
        <v>1</v>
      </c>
      <c r="G2240">
        <v>1</v>
      </c>
      <c r="H2240">
        <v>3</v>
      </c>
      <c r="I2240" t="s">
        <v>752</v>
      </c>
      <c r="J2240" t="s">
        <v>753</v>
      </c>
      <c r="K2240" t="s">
        <v>754</v>
      </c>
      <c r="L2240">
        <v>1374</v>
      </c>
      <c r="N2240">
        <v>1013</v>
      </c>
      <c r="O2240" t="s">
        <v>755</v>
      </c>
      <c r="P2240" t="s">
        <v>755</v>
      </c>
      <c r="Q2240">
        <v>1</v>
      </c>
      <c r="X2240">
        <v>5.21</v>
      </c>
      <c r="Y2240">
        <v>1</v>
      </c>
      <c r="Z2240">
        <v>0</v>
      </c>
      <c r="AA2240">
        <v>0</v>
      </c>
      <c r="AB2240">
        <v>0</v>
      </c>
      <c r="AC2240">
        <v>0</v>
      </c>
      <c r="AD2240">
        <v>1</v>
      </c>
      <c r="AE2240">
        <v>0</v>
      </c>
      <c r="AF2240" t="s">
        <v>3</v>
      </c>
      <c r="AG2240">
        <v>5.21</v>
      </c>
      <c r="AH2240">
        <v>2</v>
      </c>
      <c r="AI2240">
        <v>35871402</v>
      </c>
      <c r="AJ2240">
        <v>2304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</row>
    <row r="2241" spans="1:44">
      <c r="A2241">
        <f>ROW(Source!A2100)</f>
        <v>2100</v>
      </c>
      <c r="B2241">
        <v>35871419</v>
      </c>
      <c r="C2241">
        <v>35871412</v>
      </c>
      <c r="D2241">
        <v>18442760</v>
      </c>
      <c r="E2241">
        <v>1</v>
      </c>
      <c r="F2241">
        <v>1</v>
      </c>
      <c r="G2241">
        <v>1</v>
      </c>
      <c r="H2241">
        <v>1</v>
      </c>
      <c r="I2241" t="s">
        <v>816</v>
      </c>
      <c r="J2241" t="s">
        <v>3</v>
      </c>
      <c r="K2241" t="s">
        <v>817</v>
      </c>
      <c r="L2241">
        <v>1369</v>
      </c>
      <c r="N2241">
        <v>1013</v>
      </c>
      <c r="O2241" t="s">
        <v>561</v>
      </c>
      <c r="P2241" t="s">
        <v>561</v>
      </c>
      <c r="Q2241">
        <v>1</v>
      </c>
      <c r="X2241">
        <v>26.04</v>
      </c>
      <c r="Y2241">
        <v>0</v>
      </c>
      <c r="Z2241">
        <v>0</v>
      </c>
      <c r="AA2241">
        <v>0</v>
      </c>
      <c r="AB2241">
        <v>354.22</v>
      </c>
      <c r="AC2241">
        <v>0</v>
      </c>
      <c r="AD2241">
        <v>1</v>
      </c>
      <c r="AE2241">
        <v>1</v>
      </c>
      <c r="AF2241" t="s">
        <v>134</v>
      </c>
      <c r="AG2241">
        <v>29.945999999999998</v>
      </c>
      <c r="AH2241">
        <v>2</v>
      </c>
      <c r="AI2241">
        <v>35871413</v>
      </c>
      <c r="AJ2241">
        <v>2305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</row>
    <row r="2242" spans="1:44">
      <c r="A2242">
        <f>ROW(Source!A2100)</f>
        <v>2100</v>
      </c>
      <c r="B2242">
        <v>35871420</v>
      </c>
      <c r="C2242">
        <v>35871412</v>
      </c>
      <c r="D2242">
        <v>29173472</v>
      </c>
      <c r="E2242">
        <v>1</v>
      </c>
      <c r="F2242">
        <v>1</v>
      </c>
      <c r="G2242">
        <v>1</v>
      </c>
      <c r="H2242">
        <v>2</v>
      </c>
      <c r="I2242" t="s">
        <v>624</v>
      </c>
      <c r="J2242" t="s">
        <v>625</v>
      </c>
      <c r="K2242" t="s">
        <v>626</v>
      </c>
      <c r="L2242">
        <v>1368</v>
      </c>
      <c r="N2242">
        <v>1011</v>
      </c>
      <c r="O2242" t="s">
        <v>567</v>
      </c>
      <c r="P2242" t="s">
        <v>567</v>
      </c>
      <c r="Q2242">
        <v>1</v>
      </c>
      <c r="X2242">
        <v>7.3</v>
      </c>
      <c r="Y2242">
        <v>0</v>
      </c>
      <c r="Z2242">
        <v>3</v>
      </c>
      <c r="AA2242">
        <v>0</v>
      </c>
      <c r="AB2242">
        <v>0</v>
      </c>
      <c r="AC2242">
        <v>0</v>
      </c>
      <c r="AD2242">
        <v>1</v>
      </c>
      <c r="AE2242">
        <v>0</v>
      </c>
      <c r="AF2242" t="s">
        <v>133</v>
      </c>
      <c r="AG2242">
        <v>9.125</v>
      </c>
      <c r="AH2242">
        <v>2</v>
      </c>
      <c r="AI2242">
        <v>35871414</v>
      </c>
      <c r="AJ2242">
        <v>2306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</row>
    <row r="2243" spans="1:44">
      <c r="A2243">
        <f>ROW(Source!A2100)</f>
        <v>2100</v>
      </c>
      <c r="B2243">
        <v>35871421</v>
      </c>
      <c r="C2243">
        <v>35871412</v>
      </c>
      <c r="D2243">
        <v>29174580</v>
      </c>
      <c r="E2243">
        <v>1</v>
      </c>
      <c r="F2243">
        <v>1</v>
      </c>
      <c r="G2243">
        <v>1</v>
      </c>
      <c r="H2243">
        <v>2</v>
      </c>
      <c r="I2243" t="s">
        <v>679</v>
      </c>
      <c r="J2243" t="s">
        <v>680</v>
      </c>
      <c r="K2243" t="s">
        <v>681</v>
      </c>
      <c r="L2243">
        <v>1368</v>
      </c>
      <c r="N2243">
        <v>1011</v>
      </c>
      <c r="O2243" t="s">
        <v>567</v>
      </c>
      <c r="P2243" t="s">
        <v>567</v>
      </c>
      <c r="Q2243">
        <v>1</v>
      </c>
      <c r="X2243">
        <v>7.3</v>
      </c>
      <c r="Y2243">
        <v>0</v>
      </c>
      <c r="Z2243">
        <v>2.08</v>
      </c>
      <c r="AA2243">
        <v>0</v>
      </c>
      <c r="AB2243">
        <v>0</v>
      </c>
      <c r="AC2243">
        <v>0</v>
      </c>
      <c r="AD2243">
        <v>1</v>
      </c>
      <c r="AE2243">
        <v>0</v>
      </c>
      <c r="AF2243" t="s">
        <v>133</v>
      </c>
      <c r="AG2243">
        <v>9.125</v>
      </c>
      <c r="AH2243">
        <v>2</v>
      </c>
      <c r="AI2243">
        <v>35871415</v>
      </c>
      <c r="AJ2243">
        <v>2307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</row>
    <row r="2244" spans="1:44">
      <c r="A2244">
        <f>ROW(Source!A2100)</f>
        <v>2100</v>
      </c>
      <c r="B2244">
        <v>35871422</v>
      </c>
      <c r="C2244">
        <v>35871412</v>
      </c>
      <c r="D2244">
        <v>29174613</v>
      </c>
      <c r="E2244">
        <v>1</v>
      </c>
      <c r="F2244">
        <v>1</v>
      </c>
      <c r="G2244">
        <v>1</v>
      </c>
      <c r="H2244">
        <v>2</v>
      </c>
      <c r="I2244" t="s">
        <v>818</v>
      </c>
      <c r="J2244" t="s">
        <v>819</v>
      </c>
      <c r="K2244" t="s">
        <v>820</v>
      </c>
      <c r="L2244">
        <v>1368</v>
      </c>
      <c r="N2244">
        <v>1011</v>
      </c>
      <c r="O2244" t="s">
        <v>567</v>
      </c>
      <c r="P2244" t="s">
        <v>567</v>
      </c>
      <c r="Q2244">
        <v>1</v>
      </c>
      <c r="X2244">
        <v>1.46</v>
      </c>
      <c r="Y2244">
        <v>0</v>
      </c>
      <c r="Z2244">
        <v>0.14000000000000001</v>
      </c>
      <c r="AA2244">
        <v>0</v>
      </c>
      <c r="AB2244">
        <v>0</v>
      </c>
      <c r="AC2244">
        <v>0</v>
      </c>
      <c r="AD2244">
        <v>1</v>
      </c>
      <c r="AE2244">
        <v>0</v>
      </c>
      <c r="AF2244" t="s">
        <v>133</v>
      </c>
      <c r="AG2244">
        <v>1.825</v>
      </c>
      <c r="AH2244">
        <v>2</v>
      </c>
      <c r="AI2244">
        <v>35871416</v>
      </c>
      <c r="AJ2244">
        <v>2308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</row>
    <row r="2245" spans="1:44">
      <c r="A2245">
        <f>ROW(Source!A2100)</f>
        <v>2100</v>
      </c>
      <c r="B2245">
        <v>35871423</v>
      </c>
      <c r="C2245">
        <v>35871412</v>
      </c>
      <c r="D2245">
        <v>29174913</v>
      </c>
      <c r="E2245">
        <v>1</v>
      </c>
      <c r="F2245">
        <v>1</v>
      </c>
      <c r="G2245">
        <v>1</v>
      </c>
      <c r="H2245">
        <v>2</v>
      </c>
      <c r="I2245" t="s">
        <v>578</v>
      </c>
      <c r="J2245" t="s">
        <v>579</v>
      </c>
      <c r="K2245" t="s">
        <v>580</v>
      </c>
      <c r="L2245">
        <v>1368</v>
      </c>
      <c r="N2245">
        <v>1011</v>
      </c>
      <c r="O2245" t="s">
        <v>567</v>
      </c>
      <c r="P2245" t="s">
        <v>567</v>
      </c>
      <c r="Q2245">
        <v>1</v>
      </c>
      <c r="X2245">
        <v>0.14000000000000001</v>
      </c>
      <c r="Y2245">
        <v>0</v>
      </c>
      <c r="Z2245">
        <v>87.17</v>
      </c>
      <c r="AA2245">
        <v>11.6</v>
      </c>
      <c r="AB2245">
        <v>0</v>
      </c>
      <c r="AC2245">
        <v>0</v>
      </c>
      <c r="AD2245">
        <v>1</v>
      </c>
      <c r="AE2245">
        <v>0</v>
      </c>
      <c r="AF2245" t="s">
        <v>133</v>
      </c>
      <c r="AG2245">
        <v>0.17500000000000002</v>
      </c>
      <c r="AH2245">
        <v>2</v>
      </c>
      <c r="AI2245">
        <v>35871417</v>
      </c>
      <c r="AJ2245">
        <v>2309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</row>
    <row r="2246" spans="1:44">
      <c r="A2246">
        <f>ROW(Source!A2100)</f>
        <v>2100</v>
      </c>
      <c r="B2246">
        <v>35871424</v>
      </c>
      <c r="C2246">
        <v>35871412</v>
      </c>
      <c r="D2246">
        <v>29114699</v>
      </c>
      <c r="E2246">
        <v>1</v>
      </c>
      <c r="F2246">
        <v>1</v>
      </c>
      <c r="G2246">
        <v>1</v>
      </c>
      <c r="H2246">
        <v>3</v>
      </c>
      <c r="I2246" t="s">
        <v>353</v>
      </c>
      <c r="J2246" t="s">
        <v>355</v>
      </c>
      <c r="K2246" t="s">
        <v>354</v>
      </c>
      <c r="L2246">
        <v>1354</v>
      </c>
      <c r="N2246">
        <v>1010</v>
      </c>
      <c r="O2246" t="s">
        <v>237</v>
      </c>
      <c r="P2246" t="s">
        <v>237</v>
      </c>
      <c r="Q2246">
        <v>1</v>
      </c>
      <c r="X2246">
        <v>0</v>
      </c>
      <c r="Y2246">
        <v>0.05</v>
      </c>
      <c r="Z2246">
        <v>0</v>
      </c>
      <c r="AA2246">
        <v>0</v>
      </c>
      <c r="AB2246">
        <v>0</v>
      </c>
      <c r="AC2246">
        <v>1</v>
      </c>
      <c r="AD2246">
        <v>0</v>
      </c>
      <c r="AE2246">
        <v>0</v>
      </c>
      <c r="AF2246" t="s">
        <v>3</v>
      </c>
      <c r="AG2246">
        <v>0</v>
      </c>
      <c r="AH2246">
        <v>2</v>
      </c>
      <c r="AI2246">
        <v>35871418</v>
      </c>
      <c r="AJ2246">
        <v>2310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</row>
    <row r="2247" spans="1:44">
      <c r="A2247">
        <f>ROW(Source!A2100)</f>
        <v>2100</v>
      </c>
      <c r="B2247">
        <v>35871425</v>
      </c>
      <c r="C2247">
        <v>35871412</v>
      </c>
      <c r="D2247">
        <v>29114469</v>
      </c>
      <c r="E2247">
        <v>1</v>
      </c>
      <c r="F2247">
        <v>1</v>
      </c>
      <c r="G2247">
        <v>1</v>
      </c>
      <c r="H2247">
        <v>3</v>
      </c>
      <c r="I2247" t="s">
        <v>977</v>
      </c>
      <c r="J2247" t="s">
        <v>978</v>
      </c>
      <c r="K2247" t="s">
        <v>979</v>
      </c>
      <c r="L2247">
        <v>1358</v>
      </c>
      <c r="N2247">
        <v>1010</v>
      </c>
      <c r="O2247" t="s">
        <v>652</v>
      </c>
      <c r="P2247" t="s">
        <v>652</v>
      </c>
      <c r="Q2247">
        <v>10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1</v>
      </c>
      <c r="AD2247">
        <v>0</v>
      </c>
      <c r="AE2247">
        <v>0</v>
      </c>
      <c r="AF2247" t="s">
        <v>3</v>
      </c>
      <c r="AG2247">
        <v>0</v>
      </c>
      <c r="AH2247">
        <v>3</v>
      </c>
      <c r="AI2247">
        <v>-1</v>
      </c>
      <c r="AJ2247" t="s">
        <v>3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</row>
    <row r="2248" spans="1:44">
      <c r="A2248">
        <f>ROW(Source!A2100)</f>
        <v>2100</v>
      </c>
      <c r="B2248">
        <v>35871426</v>
      </c>
      <c r="C2248">
        <v>35871412</v>
      </c>
      <c r="D2248">
        <v>29129603</v>
      </c>
      <c r="E2248">
        <v>1</v>
      </c>
      <c r="F2248">
        <v>1</v>
      </c>
      <c r="G2248">
        <v>1</v>
      </c>
      <c r="H2248">
        <v>3</v>
      </c>
      <c r="I2248" t="s">
        <v>980</v>
      </c>
      <c r="J2248" t="s">
        <v>981</v>
      </c>
      <c r="K2248" t="s">
        <v>982</v>
      </c>
      <c r="L2248">
        <v>1301</v>
      </c>
      <c r="N2248">
        <v>1003</v>
      </c>
      <c r="O2248" t="s">
        <v>142</v>
      </c>
      <c r="P2248" t="s">
        <v>142</v>
      </c>
      <c r="Q2248">
        <v>1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1</v>
      </c>
      <c r="AD2248">
        <v>0</v>
      </c>
      <c r="AE2248">
        <v>0</v>
      </c>
      <c r="AF2248" t="s">
        <v>3</v>
      </c>
      <c r="AG2248">
        <v>0</v>
      </c>
      <c r="AH2248">
        <v>3</v>
      </c>
      <c r="AI2248">
        <v>-1</v>
      </c>
      <c r="AJ2248" t="s">
        <v>3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</row>
    <row r="2249" spans="1:44">
      <c r="A2249">
        <f>ROW(Source!A2100)</f>
        <v>2100</v>
      </c>
      <c r="B2249">
        <v>35871427</v>
      </c>
      <c r="C2249">
        <v>35871412</v>
      </c>
      <c r="D2249">
        <v>29129518</v>
      </c>
      <c r="E2249">
        <v>1</v>
      </c>
      <c r="F2249">
        <v>1</v>
      </c>
      <c r="G2249">
        <v>1</v>
      </c>
      <c r="H2249">
        <v>3</v>
      </c>
      <c r="I2249" t="s">
        <v>983</v>
      </c>
      <c r="J2249" t="s">
        <v>984</v>
      </c>
      <c r="K2249" t="s">
        <v>985</v>
      </c>
      <c r="L2249">
        <v>1301</v>
      </c>
      <c r="N2249">
        <v>1003</v>
      </c>
      <c r="O2249" t="s">
        <v>142</v>
      </c>
      <c r="P2249" t="s">
        <v>142</v>
      </c>
      <c r="Q2249">
        <v>1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1</v>
      </c>
      <c r="AD2249">
        <v>0</v>
      </c>
      <c r="AE2249">
        <v>0</v>
      </c>
      <c r="AF2249" t="s">
        <v>3</v>
      </c>
      <c r="AG2249">
        <v>0</v>
      </c>
      <c r="AH2249">
        <v>3</v>
      </c>
      <c r="AI2249">
        <v>-1</v>
      </c>
      <c r="AJ2249" t="s">
        <v>3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</row>
    <row r="2250" spans="1:44">
      <c r="A2250">
        <f>ROW(Source!A2100)</f>
        <v>2100</v>
      </c>
      <c r="B2250">
        <v>35871428</v>
      </c>
      <c r="C2250">
        <v>35871412</v>
      </c>
      <c r="D2250">
        <v>29129521</v>
      </c>
      <c r="E2250">
        <v>1</v>
      </c>
      <c r="F2250">
        <v>1</v>
      </c>
      <c r="G2250">
        <v>1</v>
      </c>
      <c r="H2250">
        <v>3</v>
      </c>
      <c r="I2250" t="s">
        <v>986</v>
      </c>
      <c r="J2250" t="s">
        <v>987</v>
      </c>
      <c r="K2250" t="s">
        <v>988</v>
      </c>
      <c r="L2250">
        <v>1327</v>
      </c>
      <c r="N2250">
        <v>1005</v>
      </c>
      <c r="O2250" t="s">
        <v>155</v>
      </c>
      <c r="P2250" t="s">
        <v>155</v>
      </c>
      <c r="Q2250">
        <v>1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</v>
      </c>
      <c r="AD2250">
        <v>0</v>
      </c>
      <c r="AE2250">
        <v>0</v>
      </c>
      <c r="AF2250" t="s">
        <v>3</v>
      </c>
      <c r="AG2250">
        <v>0</v>
      </c>
      <c r="AH2250">
        <v>3</v>
      </c>
      <c r="AI2250">
        <v>-1</v>
      </c>
      <c r="AJ2250" t="s">
        <v>3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</row>
    <row r="2251" spans="1:44">
      <c r="A2251">
        <f>ROW(Source!A2106)</f>
        <v>2106</v>
      </c>
      <c r="B2251">
        <v>35871437</v>
      </c>
      <c r="C2251">
        <v>35871434</v>
      </c>
      <c r="D2251">
        <v>18442760</v>
      </c>
      <c r="E2251">
        <v>1</v>
      </c>
      <c r="F2251">
        <v>1</v>
      </c>
      <c r="G2251">
        <v>1</v>
      </c>
      <c r="H2251">
        <v>1</v>
      </c>
      <c r="I2251" t="s">
        <v>816</v>
      </c>
      <c r="J2251" t="s">
        <v>3</v>
      </c>
      <c r="K2251" t="s">
        <v>817</v>
      </c>
      <c r="L2251">
        <v>1369</v>
      </c>
      <c r="N2251">
        <v>1013</v>
      </c>
      <c r="O2251" t="s">
        <v>561</v>
      </c>
      <c r="P2251" t="s">
        <v>561</v>
      </c>
      <c r="Q2251">
        <v>1</v>
      </c>
      <c r="X2251">
        <v>36.53</v>
      </c>
      <c r="Y2251">
        <v>0</v>
      </c>
      <c r="Z2251">
        <v>0</v>
      </c>
      <c r="AA2251">
        <v>0</v>
      </c>
      <c r="AB2251">
        <v>354.22</v>
      </c>
      <c r="AC2251">
        <v>0</v>
      </c>
      <c r="AD2251">
        <v>1</v>
      </c>
      <c r="AE2251">
        <v>1</v>
      </c>
      <c r="AF2251" t="s">
        <v>134</v>
      </c>
      <c r="AG2251">
        <v>42.009499999999996</v>
      </c>
      <c r="AH2251">
        <v>2</v>
      </c>
      <c r="AI2251">
        <v>35871435</v>
      </c>
      <c r="AJ2251">
        <v>2311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</row>
    <row r="2252" spans="1:44">
      <c r="A2252">
        <f>ROW(Source!A2106)</f>
        <v>2106</v>
      </c>
      <c r="B2252">
        <v>35871438</v>
      </c>
      <c r="C2252">
        <v>35871434</v>
      </c>
      <c r="D2252">
        <v>29109376</v>
      </c>
      <c r="E2252">
        <v>1</v>
      </c>
      <c r="F2252">
        <v>1</v>
      </c>
      <c r="G2252">
        <v>1</v>
      </c>
      <c r="H2252">
        <v>3</v>
      </c>
      <c r="I2252" t="s">
        <v>328</v>
      </c>
      <c r="J2252" t="s">
        <v>330</v>
      </c>
      <c r="K2252" t="s">
        <v>329</v>
      </c>
      <c r="L2252">
        <v>1346</v>
      </c>
      <c r="N2252">
        <v>1009</v>
      </c>
      <c r="O2252" t="s">
        <v>160</v>
      </c>
      <c r="P2252" t="s">
        <v>160</v>
      </c>
      <c r="Q2252">
        <v>1</v>
      </c>
      <c r="X2252">
        <v>0</v>
      </c>
      <c r="Y2252">
        <v>4894.54</v>
      </c>
      <c r="Z2252">
        <v>0</v>
      </c>
      <c r="AA2252">
        <v>0</v>
      </c>
      <c r="AB2252">
        <v>0</v>
      </c>
      <c r="AC2252">
        <v>1</v>
      </c>
      <c r="AD2252">
        <v>0</v>
      </c>
      <c r="AE2252">
        <v>0</v>
      </c>
      <c r="AF2252" t="s">
        <v>3</v>
      </c>
      <c r="AG2252">
        <v>0</v>
      </c>
      <c r="AH2252">
        <v>2</v>
      </c>
      <c r="AI2252">
        <v>35871436</v>
      </c>
      <c r="AJ2252">
        <v>2312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</row>
    <row r="2253" spans="1:44">
      <c r="A2253">
        <f>ROW(Source!A2106)</f>
        <v>2106</v>
      </c>
      <c r="B2253">
        <v>35871439</v>
      </c>
      <c r="C2253">
        <v>35871434</v>
      </c>
      <c r="D2253">
        <v>29109730</v>
      </c>
      <c r="E2253">
        <v>1</v>
      </c>
      <c r="F2253">
        <v>1</v>
      </c>
      <c r="G2253">
        <v>1</v>
      </c>
      <c r="H2253">
        <v>3</v>
      </c>
      <c r="I2253" t="s">
        <v>332</v>
      </c>
      <c r="J2253" t="s">
        <v>334</v>
      </c>
      <c r="K2253" t="s">
        <v>333</v>
      </c>
      <c r="L2253">
        <v>1327</v>
      </c>
      <c r="N2253">
        <v>1005</v>
      </c>
      <c r="O2253" t="s">
        <v>155</v>
      </c>
      <c r="P2253" t="s">
        <v>155</v>
      </c>
      <c r="Q2253">
        <v>1</v>
      </c>
      <c r="X2253">
        <v>0</v>
      </c>
      <c r="Y2253">
        <v>37.299999999999997</v>
      </c>
      <c r="Z2253">
        <v>0</v>
      </c>
      <c r="AA2253">
        <v>0</v>
      </c>
      <c r="AB2253">
        <v>0</v>
      </c>
      <c r="AC2253">
        <v>1</v>
      </c>
      <c r="AD2253">
        <v>0</v>
      </c>
      <c r="AE2253">
        <v>0</v>
      </c>
      <c r="AF2253" t="s">
        <v>3</v>
      </c>
      <c r="AG2253">
        <v>0</v>
      </c>
      <c r="AH2253">
        <v>3</v>
      </c>
      <c r="AI2253">
        <v>-1</v>
      </c>
      <c r="AJ2253" t="s">
        <v>3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</row>
    <row r="2254" spans="1:44">
      <c r="A2254">
        <f>ROW(Source!A2109)</f>
        <v>2109</v>
      </c>
      <c r="B2254">
        <v>35871450</v>
      </c>
      <c r="C2254">
        <v>35871442</v>
      </c>
      <c r="D2254">
        <v>29364679</v>
      </c>
      <c r="E2254">
        <v>1</v>
      </c>
      <c r="F2254">
        <v>1</v>
      </c>
      <c r="G2254">
        <v>1</v>
      </c>
      <c r="H2254">
        <v>1</v>
      </c>
      <c r="I2254" t="s">
        <v>735</v>
      </c>
      <c r="J2254" t="s">
        <v>3</v>
      </c>
      <c r="K2254" t="s">
        <v>736</v>
      </c>
      <c r="L2254">
        <v>1369</v>
      </c>
      <c r="N2254">
        <v>1013</v>
      </c>
      <c r="O2254" t="s">
        <v>561</v>
      </c>
      <c r="P2254" t="s">
        <v>561</v>
      </c>
      <c r="Q2254">
        <v>1</v>
      </c>
      <c r="X2254">
        <v>94.4</v>
      </c>
      <c r="Y2254">
        <v>0</v>
      </c>
      <c r="Z2254">
        <v>0</v>
      </c>
      <c r="AA2254">
        <v>0</v>
      </c>
      <c r="AB2254">
        <v>316.85000000000002</v>
      </c>
      <c r="AC2254">
        <v>0</v>
      </c>
      <c r="AD2254">
        <v>1</v>
      </c>
      <c r="AE2254">
        <v>1</v>
      </c>
      <c r="AF2254" t="s">
        <v>134</v>
      </c>
      <c r="AG2254">
        <v>108.56</v>
      </c>
      <c r="AH2254">
        <v>2</v>
      </c>
      <c r="AI2254">
        <v>35871443</v>
      </c>
      <c r="AJ2254">
        <v>2313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</row>
    <row r="2255" spans="1:44">
      <c r="A2255">
        <f>ROW(Source!A2109)</f>
        <v>2109</v>
      </c>
      <c r="B2255">
        <v>35871451</v>
      </c>
      <c r="C2255">
        <v>35871442</v>
      </c>
      <c r="D2255">
        <v>121548</v>
      </c>
      <c r="E2255">
        <v>1</v>
      </c>
      <c r="F2255">
        <v>1</v>
      </c>
      <c r="G2255">
        <v>1</v>
      </c>
      <c r="H2255">
        <v>1</v>
      </c>
      <c r="I2255" t="s">
        <v>35</v>
      </c>
      <c r="J2255" t="s">
        <v>3</v>
      </c>
      <c r="K2255" t="s">
        <v>562</v>
      </c>
      <c r="L2255">
        <v>608254</v>
      </c>
      <c r="N2255">
        <v>1013</v>
      </c>
      <c r="O2255" t="s">
        <v>563</v>
      </c>
      <c r="P2255" t="s">
        <v>563</v>
      </c>
      <c r="Q2255">
        <v>1</v>
      </c>
      <c r="X2255">
        <v>0.2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1</v>
      </c>
      <c r="AE2255">
        <v>2</v>
      </c>
      <c r="AF2255" t="s">
        <v>3</v>
      </c>
      <c r="AG2255">
        <v>0.2</v>
      </c>
      <c r="AH2255">
        <v>2</v>
      </c>
      <c r="AI2255">
        <v>35871444</v>
      </c>
      <c r="AJ2255">
        <v>2314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</row>
    <row r="2256" spans="1:44">
      <c r="A2256">
        <f>ROW(Source!A2109)</f>
        <v>2109</v>
      </c>
      <c r="B2256">
        <v>35871452</v>
      </c>
      <c r="C2256">
        <v>35871442</v>
      </c>
      <c r="D2256">
        <v>29172362</v>
      </c>
      <c r="E2256">
        <v>1</v>
      </c>
      <c r="F2256">
        <v>1</v>
      </c>
      <c r="G2256">
        <v>1</v>
      </c>
      <c r="H2256">
        <v>2</v>
      </c>
      <c r="I2256" t="s">
        <v>737</v>
      </c>
      <c r="J2256" t="s">
        <v>738</v>
      </c>
      <c r="K2256" t="s">
        <v>739</v>
      </c>
      <c r="L2256">
        <v>1368</v>
      </c>
      <c r="N2256">
        <v>1011</v>
      </c>
      <c r="O2256" t="s">
        <v>567</v>
      </c>
      <c r="P2256" t="s">
        <v>567</v>
      </c>
      <c r="Q2256">
        <v>1</v>
      </c>
      <c r="X2256">
        <v>0.2</v>
      </c>
      <c r="Y2256">
        <v>0</v>
      </c>
      <c r="Z2256">
        <v>134.65</v>
      </c>
      <c r="AA2256">
        <v>13.5</v>
      </c>
      <c r="AB2256">
        <v>0</v>
      </c>
      <c r="AC2256">
        <v>0</v>
      </c>
      <c r="AD2256">
        <v>1</v>
      </c>
      <c r="AE2256">
        <v>0</v>
      </c>
      <c r="AF2256" t="s">
        <v>3</v>
      </c>
      <c r="AG2256">
        <v>0.2</v>
      </c>
      <c r="AH2256">
        <v>2</v>
      </c>
      <c r="AI2256">
        <v>35871445</v>
      </c>
      <c r="AJ2256">
        <v>2315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</row>
    <row r="2257" spans="1:44">
      <c r="A2257">
        <f>ROW(Source!A2109)</f>
        <v>2109</v>
      </c>
      <c r="B2257">
        <v>35871453</v>
      </c>
      <c r="C2257">
        <v>35871442</v>
      </c>
      <c r="D2257">
        <v>29174913</v>
      </c>
      <c r="E2257">
        <v>1</v>
      </c>
      <c r="F2257">
        <v>1</v>
      </c>
      <c r="G2257">
        <v>1</v>
      </c>
      <c r="H2257">
        <v>2</v>
      </c>
      <c r="I2257" t="s">
        <v>578</v>
      </c>
      <c r="J2257" t="s">
        <v>579</v>
      </c>
      <c r="K2257" t="s">
        <v>580</v>
      </c>
      <c r="L2257">
        <v>1368</v>
      </c>
      <c r="N2257">
        <v>1011</v>
      </c>
      <c r="O2257" t="s">
        <v>567</v>
      </c>
      <c r="P2257" t="s">
        <v>567</v>
      </c>
      <c r="Q2257">
        <v>1</v>
      </c>
      <c r="X2257">
        <v>0.2</v>
      </c>
      <c r="Y2257">
        <v>0</v>
      </c>
      <c r="Z2257">
        <v>87.17</v>
      </c>
      <c r="AA2257">
        <v>11.6</v>
      </c>
      <c r="AB2257">
        <v>0</v>
      </c>
      <c r="AC2257">
        <v>0</v>
      </c>
      <c r="AD2257">
        <v>1</v>
      </c>
      <c r="AE2257">
        <v>0</v>
      </c>
      <c r="AF2257" t="s">
        <v>3</v>
      </c>
      <c r="AG2257">
        <v>0.2</v>
      </c>
      <c r="AH2257">
        <v>2</v>
      </c>
      <c r="AI2257">
        <v>35871446</v>
      </c>
      <c r="AJ2257">
        <v>2316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</row>
    <row r="2258" spans="1:44">
      <c r="A2258">
        <f>ROW(Source!A2109)</f>
        <v>2109</v>
      </c>
      <c r="B2258">
        <v>35871454</v>
      </c>
      <c r="C2258">
        <v>35871442</v>
      </c>
      <c r="D2258">
        <v>29164111</v>
      </c>
      <c r="E2258">
        <v>1</v>
      </c>
      <c r="F2258">
        <v>1</v>
      </c>
      <c r="G2258">
        <v>1</v>
      </c>
      <c r="H2258">
        <v>3</v>
      </c>
      <c r="I2258" t="s">
        <v>783</v>
      </c>
      <c r="J2258" t="s">
        <v>784</v>
      </c>
      <c r="K2258" t="s">
        <v>785</v>
      </c>
      <c r="L2258">
        <v>1355</v>
      </c>
      <c r="N2258">
        <v>1010</v>
      </c>
      <c r="O2258" t="s">
        <v>58</v>
      </c>
      <c r="P2258" t="s">
        <v>58</v>
      </c>
      <c r="Q2258">
        <v>100</v>
      </c>
      <c r="X2258">
        <v>1.02</v>
      </c>
      <c r="Y2258">
        <v>100</v>
      </c>
      <c r="Z2258">
        <v>0</v>
      </c>
      <c r="AA2258">
        <v>0</v>
      </c>
      <c r="AB2258">
        <v>0</v>
      </c>
      <c r="AC2258">
        <v>0</v>
      </c>
      <c r="AD2258">
        <v>1</v>
      </c>
      <c r="AE2258">
        <v>0</v>
      </c>
      <c r="AF2258" t="s">
        <v>3</v>
      </c>
      <c r="AG2258">
        <v>1.02</v>
      </c>
      <c r="AH2258">
        <v>2</v>
      </c>
      <c r="AI2258">
        <v>35871447</v>
      </c>
      <c r="AJ2258">
        <v>2317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</row>
    <row r="2259" spans="1:44">
      <c r="A2259">
        <f>ROW(Source!A2109)</f>
        <v>2109</v>
      </c>
      <c r="B2259">
        <v>35871455</v>
      </c>
      <c r="C2259">
        <v>35871442</v>
      </c>
      <c r="D2259">
        <v>29171808</v>
      </c>
      <c r="E2259">
        <v>1</v>
      </c>
      <c r="F2259">
        <v>1</v>
      </c>
      <c r="G2259">
        <v>1</v>
      </c>
      <c r="H2259">
        <v>3</v>
      </c>
      <c r="I2259" t="s">
        <v>752</v>
      </c>
      <c r="J2259" t="s">
        <v>753</v>
      </c>
      <c r="K2259" t="s">
        <v>754</v>
      </c>
      <c r="L2259">
        <v>1374</v>
      </c>
      <c r="N2259">
        <v>1013</v>
      </c>
      <c r="O2259" t="s">
        <v>755</v>
      </c>
      <c r="P2259" t="s">
        <v>755</v>
      </c>
      <c r="Q2259">
        <v>1</v>
      </c>
      <c r="X2259">
        <v>18.73</v>
      </c>
      <c r="Y2259">
        <v>1</v>
      </c>
      <c r="Z2259">
        <v>0</v>
      </c>
      <c r="AA2259">
        <v>0</v>
      </c>
      <c r="AB2259">
        <v>0</v>
      </c>
      <c r="AC2259">
        <v>0</v>
      </c>
      <c r="AD2259">
        <v>1</v>
      </c>
      <c r="AE2259">
        <v>0</v>
      </c>
      <c r="AF2259" t="s">
        <v>3</v>
      </c>
      <c r="AG2259">
        <v>18.73</v>
      </c>
      <c r="AH2259">
        <v>2</v>
      </c>
      <c r="AI2259">
        <v>35871448</v>
      </c>
      <c r="AJ2259">
        <v>2319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</row>
    <row r="2260" spans="1:44">
      <c r="A2260">
        <f>ROW(Source!A2184)</f>
        <v>2184</v>
      </c>
      <c r="B2260">
        <v>36145101</v>
      </c>
      <c r="C2260">
        <v>35875825</v>
      </c>
      <c r="D2260">
        <v>18408066</v>
      </c>
      <c r="E2260">
        <v>1</v>
      </c>
      <c r="F2260">
        <v>1</v>
      </c>
      <c r="G2260">
        <v>1</v>
      </c>
      <c r="H2260">
        <v>1</v>
      </c>
      <c r="I2260" t="s">
        <v>568</v>
      </c>
      <c r="J2260" t="s">
        <v>3</v>
      </c>
      <c r="K2260" t="s">
        <v>569</v>
      </c>
      <c r="L2260">
        <v>1369</v>
      </c>
      <c r="N2260">
        <v>1013</v>
      </c>
      <c r="O2260" t="s">
        <v>561</v>
      </c>
      <c r="P2260" t="s">
        <v>561</v>
      </c>
      <c r="Q2260">
        <v>1</v>
      </c>
      <c r="X2260">
        <v>179.3</v>
      </c>
      <c r="Y2260">
        <v>0</v>
      </c>
      <c r="Z2260">
        <v>0</v>
      </c>
      <c r="AA2260">
        <v>0</v>
      </c>
      <c r="AB2260">
        <v>256.16000000000003</v>
      </c>
      <c r="AC2260">
        <v>0</v>
      </c>
      <c r="AD2260">
        <v>1</v>
      </c>
      <c r="AE2260">
        <v>1</v>
      </c>
      <c r="AF2260" t="s">
        <v>3</v>
      </c>
      <c r="AG2260">
        <v>179.3</v>
      </c>
      <c r="AH2260">
        <v>2</v>
      </c>
      <c r="AI2260">
        <v>36145101</v>
      </c>
      <c r="AJ2260">
        <v>2320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</row>
    <row r="2261" spans="1:44">
      <c r="A2261">
        <f>ROW(Source!A2184)</f>
        <v>2184</v>
      </c>
      <c r="B2261">
        <v>36145102</v>
      </c>
      <c r="C2261">
        <v>35875825</v>
      </c>
      <c r="D2261">
        <v>121548</v>
      </c>
      <c r="E2261">
        <v>1</v>
      </c>
      <c r="F2261">
        <v>1</v>
      </c>
      <c r="G2261">
        <v>1</v>
      </c>
      <c r="H2261">
        <v>1</v>
      </c>
      <c r="I2261" t="s">
        <v>35</v>
      </c>
      <c r="J2261" t="s">
        <v>3</v>
      </c>
      <c r="K2261" t="s">
        <v>562</v>
      </c>
      <c r="L2261">
        <v>608254</v>
      </c>
      <c r="N2261">
        <v>1013</v>
      </c>
      <c r="O2261" t="s">
        <v>563</v>
      </c>
      <c r="P2261" t="s">
        <v>563</v>
      </c>
      <c r="Q2261">
        <v>1</v>
      </c>
      <c r="X2261">
        <v>3.97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1</v>
      </c>
      <c r="AE2261">
        <v>2</v>
      </c>
      <c r="AF2261" t="s">
        <v>3</v>
      </c>
      <c r="AG2261">
        <v>3.97</v>
      </c>
      <c r="AH2261">
        <v>2</v>
      </c>
      <c r="AI2261">
        <v>36145102</v>
      </c>
      <c r="AJ2261">
        <v>2321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</row>
    <row r="2262" spans="1:44">
      <c r="A2262">
        <f>ROW(Source!A2184)</f>
        <v>2184</v>
      </c>
      <c r="B2262">
        <v>36145103</v>
      </c>
      <c r="C2262">
        <v>35875825</v>
      </c>
      <c r="D2262">
        <v>29172710</v>
      </c>
      <c r="E2262">
        <v>1</v>
      </c>
      <c r="F2262">
        <v>1</v>
      </c>
      <c r="G2262">
        <v>1</v>
      </c>
      <c r="H2262">
        <v>2</v>
      </c>
      <c r="I2262" t="s">
        <v>570</v>
      </c>
      <c r="J2262" t="s">
        <v>571</v>
      </c>
      <c r="K2262" t="s">
        <v>572</v>
      </c>
      <c r="L2262">
        <v>1368</v>
      </c>
      <c r="N2262">
        <v>1011</v>
      </c>
      <c r="O2262" t="s">
        <v>567</v>
      </c>
      <c r="P2262" t="s">
        <v>567</v>
      </c>
      <c r="Q2262">
        <v>1</v>
      </c>
      <c r="X2262">
        <v>3.97</v>
      </c>
      <c r="Y2262">
        <v>0</v>
      </c>
      <c r="Z2262">
        <v>46.56</v>
      </c>
      <c r="AA2262">
        <v>10.06</v>
      </c>
      <c r="AB2262">
        <v>0</v>
      </c>
      <c r="AC2262">
        <v>0</v>
      </c>
      <c r="AD2262">
        <v>1</v>
      </c>
      <c r="AE2262">
        <v>0</v>
      </c>
      <c r="AF2262" t="s">
        <v>3</v>
      </c>
      <c r="AG2262">
        <v>3.97</v>
      </c>
      <c r="AH2262">
        <v>2</v>
      </c>
      <c r="AI2262">
        <v>36145103</v>
      </c>
      <c r="AJ2262">
        <v>2322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</row>
    <row r="2263" spans="1:44">
      <c r="A2263">
        <f>ROW(Source!A2184)</f>
        <v>2184</v>
      </c>
      <c r="B2263">
        <v>36145104</v>
      </c>
      <c r="C2263">
        <v>35875825</v>
      </c>
      <c r="D2263">
        <v>29174533</v>
      </c>
      <c r="E2263">
        <v>1</v>
      </c>
      <c r="F2263">
        <v>1</v>
      </c>
      <c r="G2263">
        <v>1</v>
      </c>
      <c r="H2263">
        <v>2</v>
      </c>
      <c r="I2263" t="s">
        <v>573</v>
      </c>
      <c r="J2263" t="s">
        <v>574</v>
      </c>
      <c r="K2263" t="s">
        <v>575</v>
      </c>
      <c r="L2263">
        <v>1368</v>
      </c>
      <c r="N2263">
        <v>1011</v>
      </c>
      <c r="O2263" t="s">
        <v>567</v>
      </c>
      <c r="P2263" t="s">
        <v>567</v>
      </c>
      <c r="Q2263">
        <v>1</v>
      </c>
      <c r="X2263">
        <v>7.93</v>
      </c>
      <c r="Y2263">
        <v>0</v>
      </c>
      <c r="Z2263">
        <v>1.53</v>
      </c>
      <c r="AA2263">
        <v>0</v>
      </c>
      <c r="AB2263">
        <v>0</v>
      </c>
      <c r="AC2263">
        <v>0</v>
      </c>
      <c r="AD2263">
        <v>1</v>
      </c>
      <c r="AE2263">
        <v>0</v>
      </c>
      <c r="AF2263" t="s">
        <v>3</v>
      </c>
      <c r="AG2263">
        <v>7.93</v>
      </c>
      <c r="AH2263">
        <v>2</v>
      </c>
      <c r="AI2263">
        <v>36145104</v>
      </c>
      <c r="AJ2263">
        <v>2323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</row>
    <row r="2264" spans="1:44">
      <c r="A2264">
        <f>ROW(Source!A2184)</f>
        <v>2184</v>
      </c>
      <c r="B2264">
        <v>36145105</v>
      </c>
      <c r="C2264">
        <v>35875825</v>
      </c>
      <c r="D2264">
        <v>29164349</v>
      </c>
      <c r="E2264">
        <v>1</v>
      </c>
      <c r="F2264">
        <v>1</v>
      </c>
      <c r="G2264">
        <v>1</v>
      </c>
      <c r="H2264">
        <v>3</v>
      </c>
      <c r="I2264" t="s">
        <v>28</v>
      </c>
      <c r="J2264" t="s">
        <v>31</v>
      </c>
      <c r="K2264" t="s">
        <v>29</v>
      </c>
      <c r="L2264">
        <v>1348</v>
      </c>
      <c r="N2264">
        <v>1009</v>
      </c>
      <c r="O2264" t="s">
        <v>30</v>
      </c>
      <c r="P2264" t="s">
        <v>30</v>
      </c>
      <c r="Q2264">
        <v>1000</v>
      </c>
      <c r="X2264">
        <v>10.5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 t="s">
        <v>3</v>
      </c>
      <c r="AG2264">
        <v>10.5</v>
      </c>
      <c r="AH2264">
        <v>2</v>
      </c>
      <c r="AI2264">
        <v>36145105</v>
      </c>
      <c r="AJ2264">
        <v>2324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</row>
    <row r="2265" spans="1:44">
      <c r="A2265">
        <f>ROW(Source!A2186)</f>
        <v>2186</v>
      </c>
      <c r="B2265">
        <v>35871460</v>
      </c>
      <c r="C2265">
        <v>35871457</v>
      </c>
      <c r="D2265">
        <v>18406804</v>
      </c>
      <c r="E2265">
        <v>1</v>
      </c>
      <c r="F2265">
        <v>1</v>
      </c>
      <c r="G2265">
        <v>1</v>
      </c>
      <c r="H2265">
        <v>1</v>
      </c>
      <c r="I2265" t="s">
        <v>559</v>
      </c>
      <c r="J2265" t="s">
        <v>3</v>
      </c>
      <c r="K2265" t="s">
        <v>560</v>
      </c>
      <c r="L2265">
        <v>1369</v>
      </c>
      <c r="N2265">
        <v>1013</v>
      </c>
      <c r="O2265" t="s">
        <v>561</v>
      </c>
      <c r="P2265" t="s">
        <v>561</v>
      </c>
      <c r="Q2265">
        <v>1</v>
      </c>
      <c r="X2265">
        <v>7.67</v>
      </c>
      <c r="Y2265">
        <v>0</v>
      </c>
      <c r="Z2265">
        <v>0</v>
      </c>
      <c r="AA2265">
        <v>0</v>
      </c>
      <c r="AB2265">
        <v>249.14</v>
      </c>
      <c r="AC2265">
        <v>0</v>
      </c>
      <c r="AD2265">
        <v>1</v>
      </c>
      <c r="AE2265">
        <v>1</v>
      </c>
      <c r="AF2265" t="s">
        <v>3</v>
      </c>
      <c r="AG2265">
        <v>7.67</v>
      </c>
      <c r="AH2265">
        <v>2</v>
      </c>
      <c r="AI2265">
        <v>35871458</v>
      </c>
      <c r="AJ2265">
        <v>2325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</row>
    <row r="2266" spans="1:44">
      <c r="A2266">
        <f>ROW(Source!A2186)</f>
        <v>2186</v>
      </c>
      <c r="B2266">
        <v>35871461</v>
      </c>
      <c r="C2266">
        <v>35871457</v>
      </c>
      <c r="D2266">
        <v>29164349</v>
      </c>
      <c r="E2266">
        <v>1</v>
      </c>
      <c r="F2266">
        <v>1</v>
      </c>
      <c r="G2266">
        <v>1</v>
      </c>
      <c r="H2266">
        <v>3</v>
      </c>
      <c r="I2266" t="s">
        <v>28</v>
      </c>
      <c r="J2266" t="s">
        <v>31</v>
      </c>
      <c r="K2266" t="s">
        <v>29</v>
      </c>
      <c r="L2266">
        <v>1348</v>
      </c>
      <c r="N2266">
        <v>1009</v>
      </c>
      <c r="O2266" t="s">
        <v>30</v>
      </c>
      <c r="P2266" t="s">
        <v>30</v>
      </c>
      <c r="Q2266">
        <v>1000</v>
      </c>
      <c r="X2266">
        <v>0.7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 t="s">
        <v>3</v>
      </c>
      <c r="AG2266">
        <v>0.7</v>
      </c>
      <c r="AH2266">
        <v>2</v>
      </c>
      <c r="AI2266">
        <v>35871459</v>
      </c>
      <c r="AJ2266">
        <v>2326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</row>
    <row r="2267" spans="1:44">
      <c r="A2267">
        <f>ROW(Source!A2188)</f>
        <v>2188</v>
      </c>
      <c r="B2267">
        <v>35871468</v>
      </c>
      <c r="C2267">
        <v>35871463</v>
      </c>
      <c r="D2267">
        <v>18406804</v>
      </c>
      <c r="E2267">
        <v>1</v>
      </c>
      <c r="F2267">
        <v>1</v>
      </c>
      <c r="G2267">
        <v>1</v>
      </c>
      <c r="H2267">
        <v>1</v>
      </c>
      <c r="I2267" t="s">
        <v>559</v>
      </c>
      <c r="J2267" t="s">
        <v>3</v>
      </c>
      <c r="K2267" t="s">
        <v>560</v>
      </c>
      <c r="L2267">
        <v>1369</v>
      </c>
      <c r="N2267">
        <v>1013</v>
      </c>
      <c r="O2267" t="s">
        <v>561</v>
      </c>
      <c r="P2267" t="s">
        <v>561</v>
      </c>
      <c r="Q2267">
        <v>1</v>
      </c>
      <c r="X2267">
        <v>11.39</v>
      </c>
      <c r="Y2267">
        <v>0</v>
      </c>
      <c r="Z2267">
        <v>0</v>
      </c>
      <c r="AA2267">
        <v>0</v>
      </c>
      <c r="AB2267">
        <v>7.8</v>
      </c>
      <c r="AC2267">
        <v>0</v>
      </c>
      <c r="AD2267">
        <v>1</v>
      </c>
      <c r="AE2267">
        <v>1</v>
      </c>
      <c r="AF2267" t="s">
        <v>3</v>
      </c>
      <c r="AG2267">
        <v>11.39</v>
      </c>
      <c r="AH2267">
        <v>2</v>
      </c>
      <c r="AI2267">
        <v>35871464</v>
      </c>
      <c r="AJ2267">
        <v>2327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</row>
    <row r="2268" spans="1:44">
      <c r="A2268">
        <f>ROW(Source!A2188)</f>
        <v>2188</v>
      </c>
      <c r="B2268">
        <v>35871469</v>
      </c>
      <c r="C2268">
        <v>35871463</v>
      </c>
      <c r="D2268">
        <v>121548</v>
      </c>
      <c r="E2268">
        <v>1</v>
      </c>
      <c r="F2268">
        <v>1</v>
      </c>
      <c r="G2268">
        <v>1</v>
      </c>
      <c r="H2268">
        <v>1</v>
      </c>
      <c r="I2268" t="s">
        <v>35</v>
      </c>
      <c r="J2268" t="s">
        <v>3</v>
      </c>
      <c r="K2268" t="s">
        <v>562</v>
      </c>
      <c r="L2268">
        <v>608254</v>
      </c>
      <c r="N2268">
        <v>1013</v>
      </c>
      <c r="O2268" t="s">
        <v>563</v>
      </c>
      <c r="P2268" t="s">
        <v>563</v>
      </c>
      <c r="Q2268">
        <v>1</v>
      </c>
      <c r="X2268">
        <v>0.13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1</v>
      </c>
      <c r="AE2268">
        <v>2</v>
      </c>
      <c r="AF2268" t="s">
        <v>3</v>
      </c>
      <c r="AG2268">
        <v>0.13</v>
      </c>
      <c r="AH2268">
        <v>2</v>
      </c>
      <c r="AI2268">
        <v>35871465</v>
      </c>
      <c r="AJ2268">
        <v>2328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</row>
    <row r="2269" spans="1:44">
      <c r="A2269">
        <f>ROW(Source!A2188)</f>
        <v>2188</v>
      </c>
      <c r="B2269">
        <v>35871470</v>
      </c>
      <c r="C2269">
        <v>35871463</v>
      </c>
      <c r="D2269">
        <v>29172556</v>
      </c>
      <c r="E2269">
        <v>1</v>
      </c>
      <c r="F2269">
        <v>1</v>
      </c>
      <c r="G2269">
        <v>1</v>
      </c>
      <c r="H2269">
        <v>2</v>
      </c>
      <c r="I2269" t="s">
        <v>564</v>
      </c>
      <c r="J2269" t="s">
        <v>565</v>
      </c>
      <c r="K2269" t="s">
        <v>566</v>
      </c>
      <c r="L2269">
        <v>1368</v>
      </c>
      <c r="N2269">
        <v>1011</v>
      </c>
      <c r="O2269" t="s">
        <v>567</v>
      </c>
      <c r="P2269" t="s">
        <v>567</v>
      </c>
      <c r="Q2269">
        <v>1</v>
      </c>
      <c r="X2269">
        <v>0.13</v>
      </c>
      <c r="Y2269">
        <v>0</v>
      </c>
      <c r="Z2269">
        <v>31.26</v>
      </c>
      <c r="AA2269">
        <v>13.5</v>
      </c>
      <c r="AB2269">
        <v>0</v>
      </c>
      <c r="AC2269">
        <v>0</v>
      </c>
      <c r="AD2269">
        <v>1</v>
      </c>
      <c r="AE2269">
        <v>0</v>
      </c>
      <c r="AF2269" t="s">
        <v>3</v>
      </c>
      <c r="AG2269">
        <v>0.13</v>
      </c>
      <c r="AH2269">
        <v>2</v>
      </c>
      <c r="AI2269">
        <v>35871466</v>
      </c>
      <c r="AJ2269">
        <v>2329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</row>
    <row r="2270" spans="1:44">
      <c r="A2270">
        <f>ROW(Source!A2188)</f>
        <v>2188</v>
      </c>
      <c r="B2270">
        <v>35871471</v>
      </c>
      <c r="C2270">
        <v>35871463</v>
      </c>
      <c r="D2270">
        <v>29164349</v>
      </c>
      <c r="E2270">
        <v>1</v>
      </c>
      <c r="F2270">
        <v>1</v>
      </c>
      <c r="G2270">
        <v>1</v>
      </c>
      <c r="H2270">
        <v>3</v>
      </c>
      <c r="I2270" t="s">
        <v>28</v>
      </c>
      <c r="J2270" t="s">
        <v>31</v>
      </c>
      <c r="K2270" t="s">
        <v>29</v>
      </c>
      <c r="L2270">
        <v>1348</v>
      </c>
      <c r="N2270">
        <v>1009</v>
      </c>
      <c r="O2270" t="s">
        <v>30</v>
      </c>
      <c r="P2270" t="s">
        <v>30</v>
      </c>
      <c r="Q2270">
        <v>1000</v>
      </c>
      <c r="X2270">
        <v>0.47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 t="s">
        <v>3</v>
      </c>
      <c r="AG2270">
        <v>0.47</v>
      </c>
      <c r="AH2270">
        <v>2</v>
      </c>
      <c r="AI2270">
        <v>35871467</v>
      </c>
      <c r="AJ2270">
        <v>2330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</row>
    <row r="2271" spans="1:44">
      <c r="A2271">
        <f>ROW(Source!A2190)</f>
        <v>2190</v>
      </c>
      <c r="B2271">
        <v>35871476</v>
      </c>
      <c r="C2271">
        <v>35871473</v>
      </c>
      <c r="D2271">
        <v>18406804</v>
      </c>
      <c r="E2271">
        <v>1</v>
      </c>
      <c r="F2271">
        <v>1</v>
      </c>
      <c r="G2271">
        <v>1</v>
      </c>
      <c r="H2271">
        <v>1</v>
      </c>
      <c r="I2271" t="s">
        <v>559</v>
      </c>
      <c r="J2271" t="s">
        <v>3</v>
      </c>
      <c r="K2271" t="s">
        <v>560</v>
      </c>
      <c r="L2271">
        <v>1369</v>
      </c>
      <c r="N2271">
        <v>1013</v>
      </c>
      <c r="O2271" t="s">
        <v>561</v>
      </c>
      <c r="P2271" t="s">
        <v>561</v>
      </c>
      <c r="Q2271">
        <v>1</v>
      </c>
      <c r="X2271">
        <v>3.77</v>
      </c>
      <c r="Y2271">
        <v>0</v>
      </c>
      <c r="Z2271">
        <v>0</v>
      </c>
      <c r="AA2271">
        <v>0</v>
      </c>
      <c r="AB2271">
        <v>7.8</v>
      </c>
      <c r="AC2271">
        <v>0</v>
      </c>
      <c r="AD2271">
        <v>1</v>
      </c>
      <c r="AE2271">
        <v>1</v>
      </c>
      <c r="AF2271" t="s">
        <v>3</v>
      </c>
      <c r="AG2271">
        <v>3.77</v>
      </c>
      <c r="AH2271">
        <v>2</v>
      </c>
      <c r="AI2271">
        <v>35871474</v>
      </c>
      <c r="AJ2271">
        <v>2331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</row>
    <row r="2272" spans="1:44">
      <c r="A2272">
        <f>ROW(Source!A2190)</f>
        <v>2190</v>
      </c>
      <c r="B2272">
        <v>35871477</v>
      </c>
      <c r="C2272">
        <v>35871473</v>
      </c>
      <c r="D2272">
        <v>29164349</v>
      </c>
      <c r="E2272">
        <v>1</v>
      </c>
      <c r="F2272">
        <v>1</v>
      </c>
      <c r="G2272">
        <v>1</v>
      </c>
      <c r="H2272">
        <v>3</v>
      </c>
      <c r="I2272" t="s">
        <v>28</v>
      </c>
      <c r="J2272" t="s">
        <v>31</v>
      </c>
      <c r="K2272" t="s">
        <v>29</v>
      </c>
      <c r="L2272">
        <v>1348</v>
      </c>
      <c r="N2272">
        <v>1009</v>
      </c>
      <c r="O2272" t="s">
        <v>30</v>
      </c>
      <c r="P2272" t="s">
        <v>30</v>
      </c>
      <c r="Q2272">
        <v>1000</v>
      </c>
      <c r="X2272">
        <v>0.11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 t="s">
        <v>3</v>
      </c>
      <c r="AG2272">
        <v>0.11</v>
      </c>
      <c r="AH2272">
        <v>2</v>
      </c>
      <c r="AI2272">
        <v>35871475</v>
      </c>
      <c r="AJ2272">
        <v>2332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</row>
    <row r="2273" spans="1:44">
      <c r="A2273">
        <f>ROW(Source!A2192)</f>
        <v>2192</v>
      </c>
      <c r="B2273">
        <v>35871481</v>
      </c>
      <c r="C2273">
        <v>35871479</v>
      </c>
      <c r="D2273">
        <v>18406804</v>
      </c>
      <c r="E2273">
        <v>1</v>
      </c>
      <c r="F2273">
        <v>1</v>
      </c>
      <c r="G2273">
        <v>1</v>
      </c>
      <c r="H2273">
        <v>1</v>
      </c>
      <c r="I2273" t="s">
        <v>559</v>
      </c>
      <c r="J2273" t="s">
        <v>3</v>
      </c>
      <c r="K2273" t="s">
        <v>560</v>
      </c>
      <c r="L2273">
        <v>1369</v>
      </c>
      <c r="N2273">
        <v>1013</v>
      </c>
      <c r="O2273" t="s">
        <v>561</v>
      </c>
      <c r="P2273" t="s">
        <v>561</v>
      </c>
      <c r="Q2273">
        <v>1</v>
      </c>
      <c r="X2273">
        <v>5.84</v>
      </c>
      <c r="Y2273">
        <v>0</v>
      </c>
      <c r="Z2273">
        <v>0</v>
      </c>
      <c r="AA2273">
        <v>0</v>
      </c>
      <c r="AB2273">
        <v>7.8</v>
      </c>
      <c r="AC2273">
        <v>0</v>
      </c>
      <c r="AD2273">
        <v>1</v>
      </c>
      <c r="AE2273">
        <v>1</v>
      </c>
      <c r="AF2273" t="s">
        <v>3</v>
      </c>
      <c r="AG2273">
        <v>5.84</v>
      </c>
      <c r="AH2273">
        <v>2</v>
      </c>
      <c r="AI2273">
        <v>35871480</v>
      </c>
      <c r="AJ2273">
        <v>2333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</row>
    <row r="2274" spans="1:44">
      <c r="A2274">
        <f>ROW(Source!A2193)</f>
        <v>2193</v>
      </c>
      <c r="B2274">
        <v>35871486</v>
      </c>
      <c r="C2274">
        <v>35871482</v>
      </c>
      <c r="D2274">
        <v>18406804</v>
      </c>
      <c r="E2274">
        <v>1</v>
      </c>
      <c r="F2274">
        <v>1</v>
      </c>
      <c r="G2274">
        <v>1</v>
      </c>
      <c r="H2274">
        <v>1</v>
      </c>
      <c r="I2274" t="s">
        <v>559</v>
      </c>
      <c r="J2274" t="s">
        <v>3</v>
      </c>
      <c r="K2274" t="s">
        <v>560</v>
      </c>
      <c r="L2274">
        <v>1369</v>
      </c>
      <c r="N2274">
        <v>1013</v>
      </c>
      <c r="O2274" t="s">
        <v>561</v>
      </c>
      <c r="P2274" t="s">
        <v>561</v>
      </c>
      <c r="Q2274">
        <v>1</v>
      </c>
      <c r="X2274">
        <v>9.64</v>
      </c>
      <c r="Y2274">
        <v>0</v>
      </c>
      <c r="Z2274">
        <v>0</v>
      </c>
      <c r="AA2274">
        <v>0</v>
      </c>
      <c r="AB2274">
        <v>249.14</v>
      </c>
      <c r="AC2274">
        <v>0</v>
      </c>
      <c r="AD2274">
        <v>1</v>
      </c>
      <c r="AE2274">
        <v>1</v>
      </c>
      <c r="AF2274" t="s">
        <v>3</v>
      </c>
      <c r="AG2274">
        <v>9.64</v>
      </c>
      <c r="AH2274">
        <v>2</v>
      </c>
      <c r="AI2274">
        <v>35871483</v>
      </c>
      <c r="AJ2274">
        <v>2334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</row>
    <row r="2275" spans="1:44">
      <c r="A2275">
        <f>ROW(Source!A2193)</f>
        <v>2193</v>
      </c>
      <c r="B2275">
        <v>35871487</v>
      </c>
      <c r="C2275">
        <v>35871482</v>
      </c>
      <c r="D2275">
        <v>121548</v>
      </c>
      <c r="E2275">
        <v>1</v>
      </c>
      <c r="F2275">
        <v>1</v>
      </c>
      <c r="G2275">
        <v>1</v>
      </c>
      <c r="H2275">
        <v>1</v>
      </c>
      <c r="I2275" t="s">
        <v>35</v>
      </c>
      <c r="J2275" t="s">
        <v>3</v>
      </c>
      <c r="K2275" t="s">
        <v>562</v>
      </c>
      <c r="L2275">
        <v>608254</v>
      </c>
      <c r="N2275">
        <v>1013</v>
      </c>
      <c r="O2275" t="s">
        <v>563</v>
      </c>
      <c r="P2275" t="s">
        <v>563</v>
      </c>
      <c r="Q2275">
        <v>1</v>
      </c>
      <c r="X2275">
        <v>0.01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1</v>
      </c>
      <c r="AE2275">
        <v>2</v>
      </c>
      <c r="AF2275" t="s">
        <v>3</v>
      </c>
      <c r="AG2275">
        <v>0.01</v>
      </c>
      <c r="AH2275">
        <v>2</v>
      </c>
      <c r="AI2275">
        <v>35871484</v>
      </c>
      <c r="AJ2275">
        <v>2335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</row>
    <row r="2276" spans="1:44">
      <c r="A2276">
        <f>ROW(Source!A2193)</f>
        <v>2193</v>
      </c>
      <c r="B2276">
        <v>35871488</v>
      </c>
      <c r="C2276">
        <v>35871482</v>
      </c>
      <c r="D2276">
        <v>29172556</v>
      </c>
      <c r="E2276">
        <v>1</v>
      </c>
      <c r="F2276">
        <v>1</v>
      </c>
      <c r="G2276">
        <v>1</v>
      </c>
      <c r="H2276">
        <v>2</v>
      </c>
      <c r="I2276" t="s">
        <v>564</v>
      </c>
      <c r="J2276" t="s">
        <v>565</v>
      </c>
      <c r="K2276" t="s">
        <v>566</v>
      </c>
      <c r="L2276">
        <v>1368</v>
      </c>
      <c r="N2276">
        <v>1011</v>
      </c>
      <c r="O2276" t="s">
        <v>567</v>
      </c>
      <c r="P2276" t="s">
        <v>567</v>
      </c>
      <c r="Q2276">
        <v>1</v>
      </c>
      <c r="X2276">
        <v>0.01</v>
      </c>
      <c r="Y2276">
        <v>0</v>
      </c>
      <c r="Z2276">
        <v>31.26</v>
      </c>
      <c r="AA2276">
        <v>13.5</v>
      </c>
      <c r="AB2276">
        <v>0</v>
      </c>
      <c r="AC2276">
        <v>0</v>
      </c>
      <c r="AD2276">
        <v>1</v>
      </c>
      <c r="AE2276">
        <v>0</v>
      </c>
      <c r="AF2276" t="s">
        <v>3</v>
      </c>
      <c r="AG2276">
        <v>0.01</v>
      </c>
      <c r="AH2276">
        <v>2</v>
      </c>
      <c r="AI2276">
        <v>35871485</v>
      </c>
      <c r="AJ2276">
        <v>2336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</row>
    <row r="2277" spans="1:44">
      <c r="A2277">
        <f>ROW(Source!A2194)</f>
        <v>2194</v>
      </c>
      <c r="B2277">
        <v>35871493</v>
      </c>
      <c r="C2277">
        <v>35871489</v>
      </c>
      <c r="D2277">
        <v>18408066</v>
      </c>
      <c r="E2277">
        <v>1</v>
      </c>
      <c r="F2277">
        <v>1</v>
      </c>
      <c r="G2277">
        <v>1</v>
      </c>
      <c r="H2277">
        <v>1</v>
      </c>
      <c r="I2277" t="s">
        <v>568</v>
      </c>
      <c r="J2277" t="s">
        <v>3</v>
      </c>
      <c r="K2277" t="s">
        <v>569</v>
      </c>
      <c r="L2277">
        <v>1369</v>
      </c>
      <c r="N2277">
        <v>1013</v>
      </c>
      <c r="O2277" t="s">
        <v>561</v>
      </c>
      <c r="P2277" t="s">
        <v>561</v>
      </c>
      <c r="Q2277">
        <v>1</v>
      </c>
      <c r="X2277">
        <v>17.89</v>
      </c>
      <c r="Y2277">
        <v>0</v>
      </c>
      <c r="Z2277">
        <v>0</v>
      </c>
      <c r="AA2277">
        <v>0</v>
      </c>
      <c r="AB2277">
        <v>256.16000000000003</v>
      </c>
      <c r="AC2277">
        <v>0</v>
      </c>
      <c r="AD2277">
        <v>1</v>
      </c>
      <c r="AE2277">
        <v>1</v>
      </c>
      <c r="AF2277" t="s">
        <v>3</v>
      </c>
      <c r="AG2277">
        <v>17.89</v>
      </c>
      <c r="AH2277">
        <v>2</v>
      </c>
      <c r="AI2277">
        <v>35871490</v>
      </c>
      <c r="AJ2277">
        <v>2337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</row>
    <row r="2278" spans="1:44">
      <c r="A2278">
        <f>ROW(Source!A2194)</f>
        <v>2194</v>
      </c>
      <c r="B2278">
        <v>35871494</v>
      </c>
      <c r="C2278">
        <v>35871489</v>
      </c>
      <c r="D2278">
        <v>121548</v>
      </c>
      <c r="E2278">
        <v>1</v>
      </c>
      <c r="F2278">
        <v>1</v>
      </c>
      <c r="G2278">
        <v>1</v>
      </c>
      <c r="H2278">
        <v>1</v>
      </c>
      <c r="I2278" t="s">
        <v>35</v>
      </c>
      <c r="J2278" t="s">
        <v>3</v>
      </c>
      <c r="K2278" t="s">
        <v>562</v>
      </c>
      <c r="L2278">
        <v>608254</v>
      </c>
      <c r="N2278">
        <v>1013</v>
      </c>
      <c r="O2278" t="s">
        <v>563</v>
      </c>
      <c r="P2278" t="s">
        <v>563</v>
      </c>
      <c r="Q2278">
        <v>1</v>
      </c>
      <c r="X2278">
        <v>0.08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1</v>
      </c>
      <c r="AE2278">
        <v>2</v>
      </c>
      <c r="AF2278" t="s">
        <v>3</v>
      </c>
      <c r="AG2278">
        <v>0.08</v>
      </c>
      <c r="AH2278">
        <v>2</v>
      </c>
      <c r="AI2278">
        <v>35871491</v>
      </c>
      <c r="AJ2278">
        <v>2338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</row>
    <row r="2279" spans="1:44">
      <c r="A2279">
        <f>ROW(Source!A2194)</f>
        <v>2194</v>
      </c>
      <c r="B2279">
        <v>35871495</v>
      </c>
      <c r="C2279">
        <v>35871489</v>
      </c>
      <c r="D2279">
        <v>29172556</v>
      </c>
      <c r="E2279">
        <v>1</v>
      </c>
      <c r="F2279">
        <v>1</v>
      </c>
      <c r="G2279">
        <v>1</v>
      </c>
      <c r="H2279">
        <v>2</v>
      </c>
      <c r="I2279" t="s">
        <v>564</v>
      </c>
      <c r="J2279" t="s">
        <v>565</v>
      </c>
      <c r="K2279" t="s">
        <v>566</v>
      </c>
      <c r="L2279">
        <v>1368</v>
      </c>
      <c r="N2279">
        <v>1011</v>
      </c>
      <c r="O2279" t="s">
        <v>567</v>
      </c>
      <c r="P2279" t="s">
        <v>567</v>
      </c>
      <c r="Q2279">
        <v>1</v>
      </c>
      <c r="X2279">
        <v>0.08</v>
      </c>
      <c r="Y2279">
        <v>0</v>
      </c>
      <c r="Z2279">
        <v>31.26</v>
      </c>
      <c r="AA2279">
        <v>13.5</v>
      </c>
      <c r="AB2279">
        <v>0</v>
      </c>
      <c r="AC2279">
        <v>0</v>
      </c>
      <c r="AD2279">
        <v>1</v>
      </c>
      <c r="AE2279">
        <v>0</v>
      </c>
      <c r="AF2279" t="s">
        <v>3</v>
      </c>
      <c r="AG2279">
        <v>0.08</v>
      </c>
      <c r="AH2279">
        <v>2</v>
      </c>
      <c r="AI2279">
        <v>35871492</v>
      </c>
      <c r="AJ2279">
        <v>2339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</row>
    <row r="2280" spans="1:44">
      <c r="A2280">
        <f>ROW(Source!A2232)</f>
        <v>2232</v>
      </c>
      <c r="B2280">
        <v>35875833</v>
      </c>
      <c r="C2280">
        <v>35875832</v>
      </c>
      <c r="D2280">
        <v>18410572</v>
      </c>
      <c r="E2280">
        <v>1</v>
      </c>
      <c r="F2280">
        <v>1</v>
      </c>
      <c r="G2280">
        <v>1</v>
      </c>
      <c r="H2280">
        <v>1</v>
      </c>
      <c r="I2280" t="s">
        <v>598</v>
      </c>
      <c r="J2280" t="s">
        <v>3</v>
      </c>
      <c r="K2280" t="s">
        <v>599</v>
      </c>
      <c r="L2280">
        <v>1369</v>
      </c>
      <c r="N2280">
        <v>1013</v>
      </c>
      <c r="O2280" t="s">
        <v>561</v>
      </c>
      <c r="P2280" t="s">
        <v>561</v>
      </c>
      <c r="Q2280">
        <v>1</v>
      </c>
      <c r="X2280">
        <v>73.14</v>
      </c>
      <c r="Y2280">
        <v>0</v>
      </c>
      <c r="Z2280">
        <v>0</v>
      </c>
      <c r="AA2280">
        <v>0</v>
      </c>
      <c r="AB2280">
        <v>279.16000000000003</v>
      </c>
      <c r="AC2280">
        <v>0</v>
      </c>
      <c r="AD2280">
        <v>1</v>
      </c>
      <c r="AE2280">
        <v>1</v>
      </c>
      <c r="AF2280" t="s">
        <v>134</v>
      </c>
      <c r="AG2280">
        <v>84.11099999999999</v>
      </c>
      <c r="AH2280">
        <v>2</v>
      </c>
      <c r="AI2280">
        <v>35875833</v>
      </c>
      <c r="AJ2280">
        <v>2340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</row>
    <row r="2281" spans="1:44">
      <c r="A2281">
        <f>ROW(Source!A2232)</f>
        <v>2232</v>
      </c>
      <c r="B2281">
        <v>35875834</v>
      </c>
      <c r="C2281">
        <v>35875832</v>
      </c>
      <c r="D2281">
        <v>121548</v>
      </c>
      <c r="E2281">
        <v>1</v>
      </c>
      <c r="F2281">
        <v>1</v>
      </c>
      <c r="G2281">
        <v>1</v>
      </c>
      <c r="H2281">
        <v>1</v>
      </c>
      <c r="I2281" t="s">
        <v>35</v>
      </c>
      <c r="J2281" t="s">
        <v>3</v>
      </c>
      <c r="K2281" t="s">
        <v>562</v>
      </c>
      <c r="L2281">
        <v>608254</v>
      </c>
      <c r="N2281">
        <v>1013</v>
      </c>
      <c r="O2281" t="s">
        <v>563</v>
      </c>
      <c r="P2281" t="s">
        <v>563</v>
      </c>
      <c r="Q2281">
        <v>1</v>
      </c>
      <c r="X2281">
        <v>1.37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1</v>
      </c>
      <c r="AE2281">
        <v>2</v>
      </c>
      <c r="AF2281" t="s">
        <v>133</v>
      </c>
      <c r="AG2281">
        <v>1.7125000000000001</v>
      </c>
      <c r="AH2281">
        <v>2</v>
      </c>
      <c r="AI2281">
        <v>35875834</v>
      </c>
      <c r="AJ2281">
        <v>2341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</row>
    <row r="2282" spans="1:44">
      <c r="A2282">
        <f>ROW(Source!A2232)</f>
        <v>2232</v>
      </c>
      <c r="B2282">
        <v>35875835</v>
      </c>
      <c r="C2282">
        <v>35875832</v>
      </c>
      <c r="D2282">
        <v>29172379</v>
      </c>
      <c r="E2282">
        <v>1</v>
      </c>
      <c r="F2282">
        <v>1</v>
      </c>
      <c r="G2282">
        <v>1</v>
      </c>
      <c r="H2282">
        <v>2</v>
      </c>
      <c r="I2282" t="s">
        <v>600</v>
      </c>
      <c r="J2282" t="s">
        <v>601</v>
      </c>
      <c r="K2282" t="s">
        <v>602</v>
      </c>
      <c r="L2282">
        <v>1368</v>
      </c>
      <c r="N2282">
        <v>1011</v>
      </c>
      <c r="O2282" t="s">
        <v>567</v>
      </c>
      <c r="P2282" t="s">
        <v>567</v>
      </c>
      <c r="Q2282">
        <v>1</v>
      </c>
      <c r="X2282">
        <v>1.37</v>
      </c>
      <c r="Y2282">
        <v>0</v>
      </c>
      <c r="Z2282">
        <v>112</v>
      </c>
      <c r="AA2282">
        <v>13.5</v>
      </c>
      <c r="AB2282">
        <v>0</v>
      </c>
      <c r="AC2282">
        <v>0</v>
      </c>
      <c r="AD2282">
        <v>1</v>
      </c>
      <c r="AE2282">
        <v>0</v>
      </c>
      <c r="AF2282" t="s">
        <v>133</v>
      </c>
      <c r="AG2282">
        <v>1.7125000000000001</v>
      </c>
      <c r="AH2282">
        <v>2</v>
      </c>
      <c r="AI2282">
        <v>35875835</v>
      </c>
      <c r="AJ2282">
        <v>2342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</row>
    <row r="2283" spans="1:44">
      <c r="A2283">
        <f>ROW(Source!A2232)</f>
        <v>2232</v>
      </c>
      <c r="B2283">
        <v>35875836</v>
      </c>
      <c r="C2283">
        <v>35875832</v>
      </c>
      <c r="D2283">
        <v>29174913</v>
      </c>
      <c r="E2283">
        <v>1</v>
      </c>
      <c r="F2283">
        <v>1</v>
      </c>
      <c r="G2283">
        <v>1</v>
      </c>
      <c r="H2283">
        <v>2</v>
      </c>
      <c r="I2283" t="s">
        <v>578</v>
      </c>
      <c r="J2283" t="s">
        <v>579</v>
      </c>
      <c r="K2283" t="s">
        <v>580</v>
      </c>
      <c r="L2283">
        <v>1368</v>
      </c>
      <c r="N2283">
        <v>1011</v>
      </c>
      <c r="O2283" t="s">
        <v>567</v>
      </c>
      <c r="P2283" t="s">
        <v>567</v>
      </c>
      <c r="Q2283">
        <v>1</v>
      </c>
      <c r="X2283">
        <v>2.06</v>
      </c>
      <c r="Y2283">
        <v>0</v>
      </c>
      <c r="Z2283">
        <v>87.17</v>
      </c>
      <c r="AA2283">
        <v>11.6</v>
      </c>
      <c r="AB2283">
        <v>0</v>
      </c>
      <c r="AC2283">
        <v>0</v>
      </c>
      <c r="AD2283">
        <v>1</v>
      </c>
      <c r="AE2283">
        <v>0</v>
      </c>
      <c r="AF2283" t="s">
        <v>133</v>
      </c>
      <c r="AG2283">
        <v>2.5750000000000002</v>
      </c>
      <c r="AH2283">
        <v>2</v>
      </c>
      <c r="AI2283">
        <v>35875836</v>
      </c>
      <c r="AJ2283">
        <v>2343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</row>
    <row r="2284" spans="1:44">
      <c r="A2284">
        <f>ROW(Source!A2232)</f>
        <v>2232</v>
      </c>
      <c r="B2284">
        <v>35875837</v>
      </c>
      <c r="C2284">
        <v>35875832</v>
      </c>
      <c r="D2284">
        <v>29114332</v>
      </c>
      <c r="E2284">
        <v>1</v>
      </c>
      <c r="F2284">
        <v>1</v>
      </c>
      <c r="G2284">
        <v>1</v>
      </c>
      <c r="H2284">
        <v>3</v>
      </c>
      <c r="I2284" t="s">
        <v>603</v>
      </c>
      <c r="J2284" t="s">
        <v>604</v>
      </c>
      <c r="K2284" t="s">
        <v>605</v>
      </c>
      <c r="L2284">
        <v>1348</v>
      </c>
      <c r="N2284">
        <v>1009</v>
      </c>
      <c r="O2284" t="s">
        <v>30</v>
      </c>
      <c r="P2284" t="s">
        <v>30</v>
      </c>
      <c r="Q2284">
        <v>1000</v>
      </c>
      <c r="X2284">
        <v>3.3999999999999998E-3</v>
      </c>
      <c r="Y2284">
        <v>11978</v>
      </c>
      <c r="Z2284">
        <v>0</v>
      </c>
      <c r="AA2284">
        <v>0</v>
      </c>
      <c r="AB2284">
        <v>0</v>
      </c>
      <c r="AC2284">
        <v>0</v>
      </c>
      <c r="AD2284">
        <v>1</v>
      </c>
      <c r="AE2284">
        <v>0</v>
      </c>
      <c r="AF2284" t="s">
        <v>3</v>
      </c>
      <c r="AG2284">
        <v>3.3999999999999998E-3</v>
      </c>
      <c r="AH2284">
        <v>2</v>
      </c>
      <c r="AI2284">
        <v>35875837</v>
      </c>
      <c r="AJ2284">
        <v>2345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</row>
    <row r="2285" spans="1:44">
      <c r="A2285">
        <f>ROW(Source!A2232)</f>
        <v>2232</v>
      </c>
      <c r="B2285">
        <v>35875838</v>
      </c>
      <c r="C2285">
        <v>35875832</v>
      </c>
      <c r="D2285">
        <v>29114830</v>
      </c>
      <c r="E2285">
        <v>1</v>
      </c>
      <c r="F2285">
        <v>1</v>
      </c>
      <c r="G2285">
        <v>1</v>
      </c>
      <c r="H2285">
        <v>3</v>
      </c>
      <c r="I2285" t="s">
        <v>377</v>
      </c>
      <c r="J2285" t="s">
        <v>379</v>
      </c>
      <c r="K2285" t="s">
        <v>378</v>
      </c>
      <c r="L2285">
        <v>1035</v>
      </c>
      <c r="N2285">
        <v>1013</v>
      </c>
      <c r="O2285" t="s">
        <v>170</v>
      </c>
      <c r="P2285" t="s">
        <v>170</v>
      </c>
      <c r="Q2285">
        <v>1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</v>
      </c>
      <c r="AD2285">
        <v>0</v>
      </c>
      <c r="AE2285">
        <v>0</v>
      </c>
      <c r="AF2285" t="s">
        <v>3</v>
      </c>
      <c r="AG2285">
        <v>0</v>
      </c>
      <c r="AH2285">
        <v>2</v>
      </c>
      <c r="AI2285">
        <v>35875838</v>
      </c>
      <c r="AJ2285">
        <v>2346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</row>
    <row r="2286" spans="1:44">
      <c r="A2286">
        <f>ROW(Source!A2232)</f>
        <v>2232</v>
      </c>
      <c r="B2286">
        <v>35875839</v>
      </c>
      <c r="C2286">
        <v>35875832</v>
      </c>
      <c r="D2286">
        <v>29130561</v>
      </c>
      <c r="E2286">
        <v>1</v>
      </c>
      <c r="F2286">
        <v>1</v>
      </c>
      <c r="G2286">
        <v>1</v>
      </c>
      <c r="H2286">
        <v>3</v>
      </c>
      <c r="I2286" t="s">
        <v>177</v>
      </c>
      <c r="J2286" t="s">
        <v>179</v>
      </c>
      <c r="K2286" t="s">
        <v>178</v>
      </c>
      <c r="L2286">
        <v>1327</v>
      </c>
      <c r="N2286">
        <v>1005</v>
      </c>
      <c r="O2286" t="s">
        <v>155</v>
      </c>
      <c r="P2286" t="s">
        <v>155</v>
      </c>
      <c r="Q2286">
        <v>1</v>
      </c>
      <c r="X2286">
        <v>100</v>
      </c>
      <c r="Y2286">
        <v>207</v>
      </c>
      <c r="Z2286">
        <v>0</v>
      </c>
      <c r="AA2286">
        <v>0</v>
      </c>
      <c r="AB2286">
        <v>0</v>
      </c>
      <c r="AC2286">
        <v>0</v>
      </c>
      <c r="AD2286">
        <v>1</v>
      </c>
      <c r="AE2286">
        <v>0</v>
      </c>
      <c r="AF2286" t="s">
        <v>3</v>
      </c>
      <c r="AG2286">
        <v>100</v>
      </c>
      <c r="AH2286">
        <v>2</v>
      </c>
      <c r="AI2286">
        <v>35875839</v>
      </c>
      <c r="AJ2286">
        <v>2347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</row>
    <row r="2287" spans="1:44">
      <c r="A2287">
        <f>ROW(Source!A2237)</f>
        <v>2237</v>
      </c>
      <c r="B2287">
        <v>36145107</v>
      </c>
      <c r="C2287">
        <v>35871560</v>
      </c>
      <c r="D2287">
        <v>18407150</v>
      </c>
      <c r="E2287">
        <v>1</v>
      </c>
      <c r="F2287">
        <v>1</v>
      </c>
      <c r="G2287">
        <v>1</v>
      </c>
      <c r="H2287">
        <v>1</v>
      </c>
      <c r="I2287" t="s">
        <v>576</v>
      </c>
      <c r="J2287" t="s">
        <v>3</v>
      </c>
      <c r="K2287" t="s">
        <v>577</v>
      </c>
      <c r="L2287">
        <v>1369</v>
      </c>
      <c r="N2287">
        <v>1013</v>
      </c>
      <c r="O2287" t="s">
        <v>561</v>
      </c>
      <c r="P2287" t="s">
        <v>561</v>
      </c>
      <c r="Q2287">
        <v>1</v>
      </c>
      <c r="X2287">
        <v>35.74</v>
      </c>
      <c r="Y2287">
        <v>0</v>
      </c>
      <c r="Z2287">
        <v>0</v>
      </c>
      <c r="AA2287">
        <v>0</v>
      </c>
      <c r="AB2287">
        <v>272.45</v>
      </c>
      <c r="AC2287">
        <v>0</v>
      </c>
      <c r="AD2287">
        <v>1</v>
      </c>
      <c r="AE2287">
        <v>1</v>
      </c>
      <c r="AF2287" t="s">
        <v>134</v>
      </c>
      <c r="AG2287">
        <v>41.100999999999999</v>
      </c>
      <c r="AH2287">
        <v>2</v>
      </c>
      <c r="AI2287">
        <v>36145107</v>
      </c>
      <c r="AJ2287">
        <v>2349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</row>
    <row r="2288" spans="1:44">
      <c r="A2288">
        <f>ROW(Source!A2237)</f>
        <v>2237</v>
      </c>
      <c r="B2288">
        <v>36145108</v>
      </c>
      <c r="C2288">
        <v>35871560</v>
      </c>
      <c r="D2288">
        <v>121548</v>
      </c>
      <c r="E2288">
        <v>1</v>
      </c>
      <c r="F2288">
        <v>1</v>
      </c>
      <c r="G2288">
        <v>1</v>
      </c>
      <c r="H2288">
        <v>1</v>
      </c>
      <c r="I2288" t="s">
        <v>35</v>
      </c>
      <c r="J2288" t="s">
        <v>3</v>
      </c>
      <c r="K2288" t="s">
        <v>562</v>
      </c>
      <c r="L2288">
        <v>608254</v>
      </c>
      <c r="N2288">
        <v>1013</v>
      </c>
      <c r="O2288" t="s">
        <v>563</v>
      </c>
      <c r="P2288" t="s">
        <v>563</v>
      </c>
      <c r="Q2288">
        <v>1</v>
      </c>
      <c r="X2288">
        <v>0.18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1</v>
      </c>
      <c r="AE2288">
        <v>2</v>
      </c>
      <c r="AF2288" t="s">
        <v>133</v>
      </c>
      <c r="AG2288">
        <v>0.22499999999999998</v>
      </c>
      <c r="AH2288">
        <v>2</v>
      </c>
      <c r="AI2288">
        <v>36145108</v>
      </c>
      <c r="AJ2288">
        <v>2350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</row>
    <row r="2289" spans="1:44">
      <c r="A2289">
        <f>ROW(Source!A2237)</f>
        <v>2237</v>
      </c>
      <c r="B2289">
        <v>36145109</v>
      </c>
      <c r="C2289">
        <v>35871560</v>
      </c>
      <c r="D2289">
        <v>29172556</v>
      </c>
      <c r="E2289">
        <v>1</v>
      </c>
      <c r="F2289">
        <v>1</v>
      </c>
      <c r="G2289">
        <v>1</v>
      </c>
      <c r="H2289">
        <v>2</v>
      </c>
      <c r="I2289" t="s">
        <v>564</v>
      </c>
      <c r="J2289" t="s">
        <v>565</v>
      </c>
      <c r="K2289" t="s">
        <v>566</v>
      </c>
      <c r="L2289">
        <v>1368</v>
      </c>
      <c r="N2289">
        <v>1011</v>
      </c>
      <c r="O2289" t="s">
        <v>567</v>
      </c>
      <c r="P2289" t="s">
        <v>567</v>
      </c>
      <c r="Q2289">
        <v>1</v>
      </c>
      <c r="X2289">
        <v>0.18</v>
      </c>
      <c r="Y2289">
        <v>0</v>
      </c>
      <c r="Z2289">
        <v>31.26</v>
      </c>
      <c r="AA2289">
        <v>13.5</v>
      </c>
      <c r="AB2289">
        <v>0</v>
      </c>
      <c r="AC2289">
        <v>0</v>
      </c>
      <c r="AD2289">
        <v>1</v>
      </c>
      <c r="AE2289">
        <v>0</v>
      </c>
      <c r="AF2289" t="s">
        <v>133</v>
      </c>
      <c r="AG2289">
        <v>0.22499999999999998</v>
      </c>
      <c r="AH2289">
        <v>2</v>
      </c>
      <c r="AI2289">
        <v>36145109</v>
      </c>
      <c r="AJ2289">
        <v>2351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</row>
    <row r="2290" spans="1:44">
      <c r="A2290">
        <f>ROW(Source!A2237)</f>
        <v>2237</v>
      </c>
      <c r="B2290">
        <v>36145110</v>
      </c>
      <c r="C2290">
        <v>35871560</v>
      </c>
      <c r="D2290">
        <v>29174591</v>
      </c>
      <c r="E2290">
        <v>1</v>
      </c>
      <c r="F2290">
        <v>1</v>
      </c>
      <c r="G2290">
        <v>1</v>
      </c>
      <c r="H2290">
        <v>2</v>
      </c>
      <c r="I2290" t="s">
        <v>589</v>
      </c>
      <c r="J2290" t="s">
        <v>590</v>
      </c>
      <c r="K2290" t="s">
        <v>591</v>
      </c>
      <c r="L2290">
        <v>1368</v>
      </c>
      <c r="N2290">
        <v>1011</v>
      </c>
      <c r="O2290" t="s">
        <v>567</v>
      </c>
      <c r="P2290" t="s">
        <v>567</v>
      </c>
      <c r="Q2290">
        <v>1</v>
      </c>
      <c r="X2290">
        <v>0.32</v>
      </c>
      <c r="Y2290">
        <v>0</v>
      </c>
      <c r="Z2290">
        <v>0.95</v>
      </c>
      <c r="AA2290">
        <v>0</v>
      </c>
      <c r="AB2290">
        <v>0</v>
      </c>
      <c r="AC2290">
        <v>0</v>
      </c>
      <c r="AD2290">
        <v>1</v>
      </c>
      <c r="AE2290">
        <v>0</v>
      </c>
      <c r="AF2290" t="s">
        <v>133</v>
      </c>
      <c r="AG2290">
        <v>0.4</v>
      </c>
      <c r="AH2290">
        <v>2</v>
      </c>
      <c r="AI2290">
        <v>36145110</v>
      </c>
      <c r="AJ2290">
        <v>2352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</row>
    <row r="2291" spans="1:44">
      <c r="A2291">
        <f>ROW(Source!A2237)</f>
        <v>2237</v>
      </c>
      <c r="B2291">
        <v>36145111</v>
      </c>
      <c r="C2291">
        <v>35871560</v>
      </c>
      <c r="D2291">
        <v>29174913</v>
      </c>
      <c r="E2291">
        <v>1</v>
      </c>
      <c r="F2291">
        <v>1</v>
      </c>
      <c r="G2291">
        <v>1</v>
      </c>
      <c r="H2291">
        <v>2</v>
      </c>
      <c r="I2291" t="s">
        <v>578</v>
      </c>
      <c r="J2291" t="s">
        <v>579</v>
      </c>
      <c r="K2291" t="s">
        <v>580</v>
      </c>
      <c r="L2291">
        <v>1368</v>
      </c>
      <c r="N2291">
        <v>1011</v>
      </c>
      <c r="O2291" t="s">
        <v>567</v>
      </c>
      <c r="P2291" t="s">
        <v>567</v>
      </c>
      <c r="Q2291">
        <v>1</v>
      </c>
      <c r="X2291">
        <v>0.26</v>
      </c>
      <c r="Y2291">
        <v>0</v>
      </c>
      <c r="Z2291">
        <v>87.17</v>
      </c>
      <c r="AA2291">
        <v>11.6</v>
      </c>
      <c r="AB2291">
        <v>0</v>
      </c>
      <c r="AC2291">
        <v>0</v>
      </c>
      <c r="AD2291">
        <v>1</v>
      </c>
      <c r="AE2291">
        <v>0</v>
      </c>
      <c r="AF2291" t="s">
        <v>133</v>
      </c>
      <c r="AG2291">
        <v>0.32500000000000001</v>
      </c>
      <c r="AH2291">
        <v>2</v>
      </c>
      <c r="AI2291">
        <v>36145111</v>
      </c>
      <c r="AJ2291">
        <v>2353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</row>
    <row r="2292" spans="1:44">
      <c r="A2292">
        <f>ROW(Source!A2237)</f>
        <v>2237</v>
      </c>
      <c r="B2292">
        <v>36145112</v>
      </c>
      <c r="C2292">
        <v>35871560</v>
      </c>
      <c r="D2292">
        <v>29109162</v>
      </c>
      <c r="E2292">
        <v>1</v>
      </c>
      <c r="F2292">
        <v>1</v>
      </c>
      <c r="G2292">
        <v>1</v>
      </c>
      <c r="H2292">
        <v>3</v>
      </c>
      <c r="I2292" t="s">
        <v>611</v>
      </c>
      <c r="J2292" t="s">
        <v>612</v>
      </c>
      <c r="K2292" t="s">
        <v>613</v>
      </c>
      <c r="L2292">
        <v>1327</v>
      </c>
      <c r="N2292">
        <v>1005</v>
      </c>
      <c r="O2292" t="s">
        <v>155</v>
      </c>
      <c r="P2292" t="s">
        <v>155</v>
      </c>
      <c r="Q2292">
        <v>1</v>
      </c>
      <c r="X2292">
        <v>21</v>
      </c>
      <c r="Y2292">
        <v>5.71</v>
      </c>
      <c r="Z2292">
        <v>0</v>
      </c>
      <c r="AA2292">
        <v>0</v>
      </c>
      <c r="AB2292">
        <v>0</v>
      </c>
      <c r="AC2292">
        <v>0</v>
      </c>
      <c r="AD2292">
        <v>1</v>
      </c>
      <c r="AE2292">
        <v>0</v>
      </c>
      <c r="AF2292" t="s">
        <v>3</v>
      </c>
      <c r="AG2292">
        <v>21</v>
      </c>
      <c r="AH2292">
        <v>2</v>
      </c>
      <c r="AI2292">
        <v>36145112</v>
      </c>
      <c r="AJ2292">
        <v>2354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</row>
    <row r="2293" spans="1:44">
      <c r="A2293">
        <f>ROW(Source!A2237)</f>
        <v>2237</v>
      </c>
      <c r="B2293">
        <v>36145113</v>
      </c>
      <c r="C2293">
        <v>35871560</v>
      </c>
      <c r="D2293">
        <v>29131086</v>
      </c>
      <c r="E2293">
        <v>1</v>
      </c>
      <c r="F2293">
        <v>1</v>
      </c>
      <c r="G2293">
        <v>1</v>
      </c>
      <c r="H2293">
        <v>3</v>
      </c>
      <c r="I2293" t="s">
        <v>614</v>
      </c>
      <c r="J2293" t="s">
        <v>615</v>
      </c>
      <c r="K2293" t="s">
        <v>616</v>
      </c>
      <c r="L2293">
        <v>1339</v>
      </c>
      <c r="N2293">
        <v>1007</v>
      </c>
      <c r="O2293" t="s">
        <v>617</v>
      </c>
      <c r="P2293" t="s">
        <v>617</v>
      </c>
      <c r="Q2293">
        <v>1</v>
      </c>
      <c r="X2293">
        <v>0.82</v>
      </c>
      <c r="Y2293">
        <v>1970.01</v>
      </c>
      <c r="Z2293">
        <v>0</v>
      </c>
      <c r="AA2293">
        <v>0</v>
      </c>
      <c r="AB2293">
        <v>0</v>
      </c>
      <c r="AC2293">
        <v>0</v>
      </c>
      <c r="AD2293">
        <v>1</v>
      </c>
      <c r="AE2293">
        <v>0</v>
      </c>
      <c r="AF2293" t="s">
        <v>3</v>
      </c>
      <c r="AG2293">
        <v>0.82</v>
      </c>
      <c r="AH2293">
        <v>2</v>
      </c>
      <c r="AI2293">
        <v>36145113</v>
      </c>
      <c r="AJ2293">
        <v>2355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</row>
    <row r="2294" spans="1:44">
      <c r="A2294">
        <f>ROW(Source!A2238)</f>
        <v>2238</v>
      </c>
      <c r="B2294">
        <v>35871596</v>
      </c>
      <c r="C2294">
        <v>35871587</v>
      </c>
      <c r="D2294">
        <v>18407150</v>
      </c>
      <c r="E2294">
        <v>1</v>
      </c>
      <c r="F2294">
        <v>1</v>
      </c>
      <c r="G2294">
        <v>1</v>
      </c>
      <c r="H2294">
        <v>1</v>
      </c>
      <c r="I2294" t="s">
        <v>576</v>
      </c>
      <c r="J2294" t="s">
        <v>3</v>
      </c>
      <c r="K2294" t="s">
        <v>577</v>
      </c>
      <c r="L2294">
        <v>1369</v>
      </c>
      <c r="N2294">
        <v>1013</v>
      </c>
      <c r="O2294" t="s">
        <v>561</v>
      </c>
      <c r="P2294" t="s">
        <v>561</v>
      </c>
      <c r="Q2294">
        <v>1</v>
      </c>
      <c r="X2294">
        <v>60.72</v>
      </c>
      <c r="Y2294">
        <v>0</v>
      </c>
      <c r="Z2294">
        <v>0</v>
      </c>
      <c r="AA2294">
        <v>0</v>
      </c>
      <c r="AB2294">
        <v>272.45</v>
      </c>
      <c r="AC2294">
        <v>0</v>
      </c>
      <c r="AD2294">
        <v>1</v>
      </c>
      <c r="AE2294">
        <v>1</v>
      </c>
      <c r="AF2294" t="s">
        <v>134</v>
      </c>
      <c r="AG2294">
        <v>69.827999999999989</v>
      </c>
      <c r="AH2294">
        <v>2</v>
      </c>
      <c r="AI2294">
        <v>35871588</v>
      </c>
      <c r="AJ2294">
        <v>2356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</row>
    <row r="2295" spans="1:44">
      <c r="A2295">
        <f>ROW(Source!A2238)</f>
        <v>2238</v>
      </c>
      <c r="B2295">
        <v>35871597</v>
      </c>
      <c r="C2295">
        <v>35871587</v>
      </c>
      <c r="D2295">
        <v>121548</v>
      </c>
      <c r="E2295">
        <v>1</v>
      </c>
      <c r="F2295">
        <v>1</v>
      </c>
      <c r="G2295">
        <v>1</v>
      </c>
      <c r="H2295">
        <v>1</v>
      </c>
      <c r="I2295" t="s">
        <v>35</v>
      </c>
      <c r="J2295" t="s">
        <v>3</v>
      </c>
      <c r="K2295" t="s">
        <v>562</v>
      </c>
      <c r="L2295">
        <v>608254</v>
      </c>
      <c r="N2295">
        <v>1013</v>
      </c>
      <c r="O2295" t="s">
        <v>563</v>
      </c>
      <c r="P2295" t="s">
        <v>563</v>
      </c>
      <c r="Q2295">
        <v>1</v>
      </c>
      <c r="X2295">
        <v>0.57999999999999996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1</v>
      </c>
      <c r="AE2295">
        <v>2</v>
      </c>
      <c r="AF2295" t="s">
        <v>133</v>
      </c>
      <c r="AG2295">
        <v>0.72499999999999998</v>
      </c>
      <c r="AH2295">
        <v>2</v>
      </c>
      <c r="AI2295">
        <v>35871589</v>
      </c>
      <c r="AJ2295">
        <v>2357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</row>
    <row r="2296" spans="1:44">
      <c r="A2296">
        <f>ROW(Source!A2238)</f>
        <v>2238</v>
      </c>
      <c r="B2296">
        <v>35871598</v>
      </c>
      <c r="C2296">
        <v>35871587</v>
      </c>
      <c r="D2296">
        <v>29172556</v>
      </c>
      <c r="E2296">
        <v>1</v>
      </c>
      <c r="F2296">
        <v>1</v>
      </c>
      <c r="G2296">
        <v>1</v>
      </c>
      <c r="H2296">
        <v>2</v>
      </c>
      <c r="I2296" t="s">
        <v>564</v>
      </c>
      <c r="J2296" t="s">
        <v>565</v>
      </c>
      <c r="K2296" t="s">
        <v>566</v>
      </c>
      <c r="L2296">
        <v>1368</v>
      </c>
      <c r="N2296">
        <v>1011</v>
      </c>
      <c r="O2296" t="s">
        <v>567</v>
      </c>
      <c r="P2296" t="s">
        <v>567</v>
      </c>
      <c r="Q2296">
        <v>1</v>
      </c>
      <c r="X2296">
        <v>0.57999999999999996</v>
      </c>
      <c r="Y2296">
        <v>0</v>
      </c>
      <c r="Z2296">
        <v>31.26</v>
      </c>
      <c r="AA2296">
        <v>13.5</v>
      </c>
      <c r="AB2296">
        <v>0</v>
      </c>
      <c r="AC2296">
        <v>0</v>
      </c>
      <c r="AD2296">
        <v>1</v>
      </c>
      <c r="AE2296">
        <v>0</v>
      </c>
      <c r="AF2296" t="s">
        <v>133</v>
      </c>
      <c r="AG2296">
        <v>0.72499999999999998</v>
      </c>
      <c r="AH2296">
        <v>2</v>
      </c>
      <c r="AI2296">
        <v>35871590</v>
      </c>
      <c r="AJ2296">
        <v>2358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</row>
    <row r="2297" spans="1:44">
      <c r="A2297">
        <f>ROW(Source!A2238)</f>
        <v>2238</v>
      </c>
      <c r="B2297">
        <v>35871599</v>
      </c>
      <c r="C2297">
        <v>35871587</v>
      </c>
      <c r="D2297">
        <v>29174591</v>
      </c>
      <c r="E2297">
        <v>1</v>
      </c>
      <c r="F2297">
        <v>1</v>
      </c>
      <c r="G2297">
        <v>1</v>
      </c>
      <c r="H2297">
        <v>2</v>
      </c>
      <c r="I2297" t="s">
        <v>589</v>
      </c>
      <c r="J2297" t="s">
        <v>590</v>
      </c>
      <c r="K2297" t="s">
        <v>591</v>
      </c>
      <c r="L2297">
        <v>1368</v>
      </c>
      <c r="N2297">
        <v>1011</v>
      </c>
      <c r="O2297" t="s">
        <v>567</v>
      </c>
      <c r="P2297" t="s">
        <v>567</v>
      </c>
      <c r="Q2297">
        <v>1</v>
      </c>
      <c r="X2297">
        <v>0.82</v>
      </c>
      <c r="Y2297">
        <v>0</v>
      </c>
      <c r="Z2297">
        <v>0.95</v>
      </c>
      <c r="AA2297">
        <v>0</v>
      </c>
      <c r="AB2297">
        <v>0</v>
      </c>
      <c r="AC2297">
        <v>0</v>
      </c>
      <c r="AD2297">
        <v>1</v>
      </c>
      <c r="AE2297">
        <v>0</v>
      </c>
      <c r="AF2297" t="s">
        <v>133</v>
      </c>
      <c r="AG2297">
        <v>1.0249999999999999</v>
      </c>
      <c r="AH2297">
        <v>2</v>
      </c>
      <c r="AI2297">
        <v>35871591</v>
      </c>
      <c r="AJ2297">
        <v>2359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</row>
    <row r="2298" spans="1:44">
      <c r="A2298">
        <f>ROW(Source!A2238)</f>
        <v>2238</v>
      </c>
      <c r="B2298">
        <v>35871600</v>
      </c>
      <c r="C2298">
        <v>35871587</v>
      </c>
      <c r="D2298">
        <v>29174661</v>
      </c>
      <c r="E2298">
        <v>1</v>
      </c>
      <c r="F2298">
        <v>1</v>
      </c>
      <c r="G2298">
        <v>1</v>
      </c>
      <c r="H2298">
        <v>2</v>
      </c>
      <c r="I2298" t="s">
        <v>618</v>
      </c>
      <c r="J2298" t="s">
        <v>619</v>
      </c>
      <c r="K2298" t="s">
        <v>620</v>
      </c>
      <c r="L2298">
        <v>1368</v>
      </c>
      <c r="N2298">
        <v>1011</v>
      </c>
      <c r="O2298" t="s">
        <v>567</v>
      </c>
      <c r="P2298" t="s">
        <v>567</v>
      </c>
      <c r="Q2298">
        <v>1</v>
      </c>
      <c r="X2298">
        <v>2.7</v>
      </c>
      <c r="Y2298">
        <v>0</v>
      </c>
      <c r="Z2298">
        <v>2.09</v>
      </c>
      <c r="AA2298">
        <v>0</v>
      </c>
      <c r="AB2298">
        <v>0</v>
      </c>
      <c r="AC2298">
        <v>0</v>
      </c>
      <c r="AD2298">
        <v>1</v>
      </c>
      <c r="AE2298">
        <v>0</v>
      </c>
      <c r="AF2298" t="s">
        <v>133</v>
      </c>
      <c r="AG2298">
        <v>3.375</v>
      </c>
      <c r="AH2298">
        <v>2</v>
      </c>
      <c r="AI2298">
        <v>35871592</v>
      </c>
      <c r="AJ2298">
        <v>2360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</row>
    <row r="2299" spans="1:44">
      <c r="A2299">
        <f>ROW(Source!A2238)</f>
        <v>2238</v>
      </c>
      <c r="B2299">
        <v>35871601</v>
      </c>
      <c r="C2299">
        <v>35871587</v>
      </c>
      <c r="D2299">
        <v>29174913</v>
      </c>
      <c r="E2299">
        <v>1</v>
      </c>
      <c r="F2299">
        <v>1</v>
      </c>
      <c r="G2299">
        <v>1</v>
      </c>
      <c r="H2299">
        <v>2</v>
      </c>
      <c r="I2299" t="s">
        <v>578</v>
      </c>
      <c r="J2299" t="s">
        <v>579</v>
      </c>
      <c r="K2299" t="s">
        <v>580</v>
      </c>
      <c r="L2299">
        <v>1368</v>
      </c>
      <c r="N2299">
        <v>1011</v>
      </c>
      <c r="O2299" t="s">
        <v>567</v>
      </c>
      <c r="P2299" t="s">
        <v>567</v>
      </c>
      <c r="Q2299">
        <v>1</v>
      </c>
      <c r="X2299">
        <v>0.84</v>
      </c>
      <c r="Y2299">
        <v>0</v>
      </c>
      <c r="Z2299">
        <v>87.17</v>
      </c>
      <c r="AA2299">
        <v>11.6</v>
      </c>
      <c r="AB2299">
        <v>0</v>
      </c>
      <c r="AC2299">
        <v>0</v>
      </c>
      <c r="AD2299">
        <v>1</v>
      </c>
      <c r="AE2299">
        <v>0</v>
      </c>
      <c r="AF2299" t="s">
        <v>133</v>
      </c>
      <c r="AG2299">
        <v>1.05</v>
      </c>
      <c r="AH2299">
        <v>2</v>
      </c>
      <c r="AI2299">
        <v>35871593</v>
      </c>
      <c r="AJ2299">
        <v>2361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</row>
    <row r="2300" spans="1:44">
      <c r="A2300">
        <f>ROW(Source!A2238)</f>
        <v>2238</v>
      </c>
      <c r="B2300">
        <v>35871602</v>
      </c>
      <c r="C2300">
        <v>35871587</v>
      </c>
      <c r="D2300">
        <v>29114332</v>
      </c>
      <c r="E2300">
        <v>1</v>
      </c>
      <c r="F2300">
        <v>1</v>
      </c>
      <c r="G2300">
        <v>1</v>
      </c>
      <c r="H2300">
        <v>3</v>
      </c>
      <c r="I2300" t="s">
        <v>603</v>
      </c>
      <c r="J2300" t="s">
        <v>604</v>
      </c>
      <c r="K2300" t="s">
        <v>605</v>
      </c>
      <c r="L2300">
        <v>1348</v>
      </c>
      <c r="N2300">
        <v>1009</v>
      </c>
      <c r="O2300" t="s">
        <v>30</v>
      </c>
      <c r="P2300" t="s">
        <v>30</v>
      </c>
      <c r="Q2300">
        <v>1000</v>
      </c>
      <c r="X2300">
        <v>1.23E-2</v>
      </c>
      <c r="Y2300">
        <v>11978</v>
      </c>
      <c r="Z2300">
        <v>0</v>
      </c>
      <c r="AA2300">
        <v>0</v>
      </c>
      <c r="AB2300">
        <v>0</v>
      </c>
      <c r="AC2300">
        <v>0</v>
      </c>
      <c r="AD2300">
        <v>1</v>
      </c>
      <c r="AE2300">
        <v>0</v>
      </c>
      <c r="AF2300" t="s">
        <v>3</v>
      </c>
      <c r="AG2300">
        <v>1.23E-2</v>
      </c>
      <c r="AH2300">
        <v>2</v>
      </c>
      <c r="AI2300">
        <v>35871594</v>
      </c>
      <c r="AJ2300">
        <v>2362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</row>
    <row r="2301" spans="1:44">
      <c r="A2301">
        <f>ROW(Source!A2238)</f>
        <v>2238</v>
      </c>
      <c r="B2301">
        <v>35871603</v>
      </c>
      <c r="C2301">
        <v>35871587</v>
      </c>
      <c r="D2301">
        <v>29130788</v>
      </c>
      <c r="E2301">
        <v>1</v>
      </c>
      <c r="F2301">
        <v>1</v>
      </c>
      <c r="G2301">
        <v>1</v>
      </c>
      <c r="H2301">
        <v>3</v>
      </c>
      <c r="I2301" t="s">
        <v>621</v>
      </c>
      <c r="J2301" t="s">
        <v>622</v>
      </c>
      <c r="K2301" t="s">
        <v>623</v>
      </c>
      <c r="L2301">
        <v>1339</v>
      </c>
      <c r="N2301">
        <v>1007</v>
      </c>
      <c r="O2301" t="s">
        <v>617</v>
      </c>
      <c r="P2301" t="s">
        <v>617</v>
      </c>
      <c r="Q2301">
        <v>1</v>
      </c>
      <c r="X2301">
        <v>2.88</v>
      </c>
      <c r="Y2301">
        <v>2156.0100000000002</v>
      </c>
      <c r="Z2301">
        <v>0</v>
      </c>
      <c r="AA2301">
        <v>0</v>
      </c>
      <c r="AB2301">
        <v>0</v>
      </c>
      <c r="AC2301">
        <v>0</v>
      </c>
      <c r="AD2301">
        <v>1</v>
      </c>
      <c r="AE2301">
        <v>0</v>
      </c>
      <c r="AF2301" t="s">
        <v>3</v>
      </c>
      <c r="AG2301">
        <v>2.88</v>
      </c>
      <c r="AH2301">
        <v>2</v>
      </c>
      <c r="AI2301">
        <v>35871595</v>
      </c>
      <c r="AJ2301">
        <v>2363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</row>
    <row r="2302" spans="1:44">
      <c r="A2302">
        <f>ROW(Source!A2239)</f>
        <v>2239</v>
      </c>
      <c r="B2302">
        <v>35871612</v>
      </c>
      <c r="C2302">
        <v>35871604</v>
      </c>
      <c r="D2302">
        <v>18408291</v>
      </c>
      <c r="E2302">
        <v>1</v>
      </c>
      <c r="F2302">
        <v>1</v>
      </c>
      <c r="G2302">
        <v>1</v>
      </c>
      <c r="H2302">
        <v>1</v>
      </c>
      <c r="I2302" t="s">
        <v>606</v>
      </c>
      <c r="J2302" t="s">
        <v>3</v>
      </c>
      <c r="K2302" t="s">
        <v>607</v>
      </c>
      <c r="L2302">
        <v>1369</v>
      </c>
      <c r="N2302">
        <v>1013</v>
      </c>
      <c r="O2302" t="s">
        <v>561</v>
      </c>
      <c r="P2302" t="s">
        <v>561</v>
      </c>
      <c r="Q2302">
        <v>1</v>
      </c>
      <c r="X2302">
        <v>31.26</v>
      </c>
      <c r="Y2302">
        <v>0</v>
      </c>
      <c r="Z2302">
        <v>0</v>
      </c>
      <c r="AA2302">
        <v>0</v>
      </c>
      <c r="AB2302">
        <v>260.95999999999998</v>
      </c>
      <c r="AC2302">
        <v>0</v>
      </c>
      <c r="AD2302">
        <v>1</v>
      </c>
      <c r="AE2302">
        <v>1</v>
      </c>
      <c r="AF2302" t="s">
        <v>134</v>
      </c>
      <c r="AG2302">
        <v>35.948999999999998</v>
      </c>
      <c r="AH2302">
        <v>2</v>
      </c>
      <c r="AI2302">
        <v>35871605</v>
      </c>
      <c r="AJ2302">
        <v>2364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</row>
    <row r="2303" spans="1:44">
      <c r="A2303">
        <f>ROW(Source!A2239)</f>
        <v>2239</v>
      </c>
      <c r="B2303">
        <v>35871613</v>
      </c>
      <c r="C2303">
        <v>35871604</v>
      </c>
      <c r="D2303">
        <v>121548</v>
      </c>
      <c r="E2303">
        <v>1</v>
      </c>
      <c r="F2303">
        <v>1</v>
      </c>
      <c r="G2303">
        <v>1</v>
      </c>
      <c r="H2303">
        <v>1</v>
      </c>
      <c r="I2303" t="s">
        <v>35</v>
      </c>
      <c r="J2303" t="s">
        <v>3</v>
      </c>
      <c r="K2303" t="s">
        <v>562</v>
      </c>
      <c r="L2303">
        <v>608254</v>
      </c>
      <c r="N2303">
        <v>1013</v>
      </c>
      <c r="O2303" t="s">
        <v>563</v>
      </c>
      <c r="P2303" t="s">
        <v>563</v>
      </c>
      <c r="Q2303">
        <v>1</v>
      </c>
      <c r="X2303">
        <v>6.7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1</v>
      </c>
      <c r="AE2303">
        <v>2</v>
      </c>
      <c r="AF2303" t="s">
        <v>133</v>
      </c>
      <c r="AG2303">
        <v>8.375</v>
      </c>
      <c r="AH2303">
        <v>2</v>
      </c>
      <c r="AI2303">
        <v>35871606</v>
      </c>
      <c r="AJ2303">
        <v>2365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</row>
    <row r="2304" spans="1:44">
      <c r="A2304">
        <f>ROW(Source!A2239)</f>
        <v>2239</v>
      </c>
      <c r="B2304">
        <v>35871614</v>
      </c>
      <c r="C2304">
        <v>35871604</v>
      </c>
      <c r="D2304">
        <v>29172710</v>
      </c>
      <c r="E2304">
        <v>1</v>
      </c>
      <c r="F2304">
        <v>1</v>
      </c>
      <c r="G2304">
        <v>1</v>
      </c>
      <c r="H2304">
        <v>2</v>
      </c>
      <c r="I2304" t="s">
        <v>570</v>
      </c>
      <c r="J2304" t="s">
        <v>571</v>
      </c>
      <c r="K2304" t="s">
        <v>572</v>
      </c>
      <c r="L2304">
        <v>1368</v>
      </c>
      <c r="N2304">
        <v>1011</v>
      </c>
      <c r="O2304" t="s">
        <v>567</v>
      </c>
      <c r="P2304" t="s">
        <v>567</v>
      </c>
      <c r="Q2304">
        <v>1</v>
      </c>
      <c r="X2304">
        <v>6.7</v>
      </c>
      <c r="Y2304">
        <v>0</v>
      </c>
      <c r="Z2304">
        <v>46.56</v>
      </c>
      <c r="AA2304">
        <v>10.06</v>
      </c>
      <c r="AB2304">
        <v>0</v>
      </c>
      <c r="AC2304">
        <v>0</v>
      </c>
      <c r="AD2304">
        <v>1</v>
      </c>
      <c r="AE2304">
        <v>0</v>
      </c>
      <c r="AF2304" t="s">
        <v>133</v>
      </c>
      <c r="AG2304">
        <v>8.375</v>
      </c>
      <c r="AH2304">
        <v>2</v>
      </c>
      <c r="AI2304">
        <v>35871607</v>
      </c>
      <c r="AJ2304">
        <v>2366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</row>
    <row r="2305" spans="1:44">
      <c r="A2305">
        <f>ROW(Source!A2239)</f>
        <v>2239</v>
      </c>
      <c r="B2305">
        <v>35871615</v>
      </c>
      <c r="C2305">
        <v>35871604</v>
      </c>
      <c r="D2305">
        <v>29173472</v>
      </c>
      <c r="E2305">
        <v>1</v>
      </c>
      <c r="F2305">
        <v>1</v>
      </c>
      <c r="G2305">
        <v>1</v>
      </c>
      <c r="H2305">
        <v>2</v>
      </c>
      <c r="I2305" t="s">
        <v>624</v>
      </c>
      <c r="J2305" t="s">
        <v>625</v>
      </c>
      <c r="K2305" t="s">
        <v>626</v>
      </c>
      <c r="L2305">
        <v>1368</v>
      </c>
      <c r="N2305">
        <v>1011</v>
      </c>
      <c r="O2305" t="s">
        <v>567</v>
      </c>
      <c r="P2305" t="s">
        <v>567</v>
      </c>
      <c r="Q2305">
        <v>1</v>
      </c>
      <c r="X2305">
        <v>11</v>
      </c>
      <c r="Y2305">
        <v>0</v>
      </c>
      <c r="Z2305">
        <v>3</v>
      </c>
      <c r="AA2305">
        <v>0</v>
      </c>
      <c r="AB2305">
        <v>0</v>
      </c>
      <c r="AC2305">
        <v>0</v>
      </c>
      <c r="AD2305">
        <v>1</v>
      </c>
      <c r="AE2305">
        <v>0</v>
      </c>
      <c r="AF2305" t="s">
        <v>133</v>
      </c>
      <c r="AG2305">
        <v>13.75</v>
      </c>
      <c r="AH2305">
        <v>2</v>
      </c>
      <c r="AI2305">
        <v>35871608</v>
      </c>
      <c r="AJ2305">
        <v>2367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</row>
    <row r="2306" spans="1:44">
      <c r="A2306">
        <f>ROW(Source!A2239)</f>
        <v>2239</v>
      </c>
      <c r="B2306">
        <v>35871616</v>
      </c>
      <c r="C2306">
        <v>35871604</v>
      </c>
      <c r="D2306">
        <v>29174913</v>
      </c>
      <c r="E2306">
        <v>1</v>
      </c>
      <c r="F2306">
        <v>1</v>
      </c>
      <c r="G2306">
        <v>1</v>
      </c>
      <c r="H2306">
        <v>2</v>
      </c>
      <c r="I2306" t="s">
        <v>578</v>
      </c>
      <c r="J2306" t="s">
        <v>579</v>
      </c>
      <c r="K2306" t="s">
        <v>580</v>
      </c>
      <c r="L2306">
        <v>1368</v>
      </c>
      <c r="N2306">
        <v>1011</v>
      </c>
      <c r="O2306" t="s">
        <v>567</v>
      </c>
      <c r="P2306" t="s">
        <v>567</v>
      </c>
      <c r="Q2306">
        <v>1</v>
      </c>
      <c r="X2306">
        <v>0.35</v>
      </c>
      <c r="Y2306">
        <v>0</v>
      </c>
      <c r="Z2306">
        <v>87.17</v>
      </c>
      <c r="AA2306">
        <v>11.6</v>
      </c>
      <c r="AB2306">
        <v>0</v>
      </c>
      <c r="AC2306">
        <v>0</v>
      </c>
      <c r="AD2306">
        <v>1</v>
      </c>
      <c r="AE2306">
        <v>0</v>
      </c>
      <c r="AF2306" t="s">
        <v>133</v>
      </c>
      <c r="AG2306">
        <v>0.4375</v>
      </c>
      <c r="AH2306">
        <v>2</v>
      </c>
      <c r="AI2306">
        <v>35871609</v>
      </c>
      <c r="AJ2306">
        <v>2368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</row>
    <row r="2307" spans="1:44">
      <c r="A2307">
        <f>ROW(Source!A2239)</f>
        <v>2239</v>
      </c>
      <c r="B2307">
        <v>35871617</v>
      </c>
      <c r="C2307">
        <v>35871604</v>
      </c>
      <c r="D2307">
        <v>29114687</v>
      </c>
      <c r="E2307">
        <v>1</v>
      </c>
      <c r="F2307">
        <v>1</v>
      </c>
      <c r="G2307">
        <v>1</v>
      </c>
      <c r="H2307">
        <v>3</v>
      </c>
      <c r="I2307" t="s">
        <v>627</v>
      </c>
      <c r="J2307" t="s">
        <v>628</v>
      </c>
      <c r="K2307" t="s">
        <v>629</v>
      </c>
      <c r="L2307">
        <v>1348</v>
      </c>
      <c r="N2307">
        <v>1009</v>
      </c>
      <c r="O2307" t="s">
        <v>30</v>
      </c>
      <c r="P2307" t="s">
        <v>30</v>
      </c>
      <c r="Q2307">
        <v>1000</v>
      </c>
      <c r="X2307">
        <v>1.8E-3</v>
      </c>
      <c r="Y2307">
        <v>16974</v>
      </c>
      <c r="Z2307">
        <v>0</v>
      </c>
      <c r="AA2307">
        <v>0</v>
      </c>
      <c r="AB2307">
        <v>0</v>
      </c>
      <c r="AC2307">
        <v>0</v>
      </c>
      <c r="AD2307">
        <v>1</v>
      </c>
      <c r="AE2307">
        <v>0</v>
      </c>
      <c r="AF2307" t="s">
        <v>3</v>
      </c>
      <c r="AG2307">
        <v>1.8E-3</v>
      </c>
      <c r="AH2307">
        <v>2</v>
      </c>
      <c r="AI2307">
        <v>35871610</v>
      </c>
      <c r="AJ2307">
        <v>2369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</row>
    <row r="2308" spans="1:44">
      <c r="A2308">
        <f>ROW(Source!A2239)</f>
        <v>2239</v>
      </c>
      <c r="B2308">
        <v>35871618</v>
      </c>
      <c r="C2308">
        <v>35871604</v>
      </c>
      <c r="D2308">
        <v>29115292</v>
      </c>
      <c r="E2308">
        <v>1</v>
      </c>
      <c r="F2308">
        <v>1</v>
      </c>
      <c r="G2308">
        <v>1</v>
      </c>
      <c r="H2308">
        <v>3</v>
      </c>
      <c r="I2308" t="s">
        <v>630</v>
      </c>
      <c r="J2308" t="s">
        <v>631</v>
      </c>
      <c r="K2308" t="s">
        <v>632</v>
      </c>
      <c r="L2308">
        <v>1339</v>
      </c>
      <c r="N2308">
        <v>1007</v>
      </c>
      <c r="O2308" t="s">
        <v>617</v>
      </c>
      <c r="P2308" t="s">
        <v>617</v>
      </c>
      <c r="Q2308">
        <v>1</v>
      </c>
      <c r="X2308">
        <v>1.24</v>
      </c>
      <c r="Y2308">
        <v>4478.33</v>
      </c>
      <c r="Z2308">
        <v>0</v>
      </c>
      <c r="AA2308">
        <v>0</v>
      </c>
      <c r="AB2308">
        <v>0</v>
      </c>
      <c r="AC2308">
        <v>0</v>
      </c>
      <c r="AD2308">
        <v>1</v>
      </c>
      <c r="AE2308">
        <v>0</v>
      </c>
      <c r="AF2308" t="s">
        <v>3</v>
      </c>
      <c r="AG2308">
        <v>1.24</v>
      </c>
      <c r="AH2308">
        <v>2</v>
      </c>
      <c r="AI2308">
        <v>35871611</v>
      </c>
      <c r="AJ2308">
        <v>2370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</row>
    <row r="2309" spans="1:44">
      <c r="A2309">
        <f>ROW(Source!A2240)</f>
        <v>2240</v>
      </c>
      <c r="B2309">
        <v>36145115</v>
      </c>
      <c r="C2309">
        <v>36145114</v>
      </c>
      <c r="D2309">
        <v>31427882</v>
      </c>
      <c r="E2309">
        <v>1</v>
      </c>
      <c r="F2309">
        <v>1</v>
      </c>
      <c r="G2309">
        <v>1</v>
      </c>
      <c r="H2309">
        <v>1</v>
      </c>
      <c r="I2309" t="s">
        <v>633</v>
      </c>
      <c r="J2309" t="s">
        <v>3</v>
      </c>
      <c r="K2309" t="s">
        <v>634</v>
      </c>
      <c r="L2309">
        <v>1369</v>
      </c>
      <c r="N2309">
        <v>1013</v>
      </c>
      <c r="O2309" t="s">
        <v>561</v>
      </c>
      <c r="P2309" t="s">
        <v>561</v>
      </c>
      <c r="Q2309">
        <v>1</v>
      </c>
      <c r="X2309">
        <v>45.26</v>
      </c>
      <c r="Y2309">
        <v>0</v>
      </c>
      <c r="Z2309">
        <v>0</v>
      </c>
      <c r="AA2309">
        <v>0</v>
      </c>
      <c r="AB2309">
        <v>272.45</v>
      </c>
      <c r="AC2309">
        <v>0</v>
      </c>
      <c r="AD2309">
        <v>1</v>
      </c>
      <c r="AE2309">
        <v>1</v>
      </c>
      <c r="AF2309" t="s">
        <v>134</v>
      </c>
      <c r="AG2309">
        <v>52.048999999999992</v>
      </c>
      <c r="AH2309">
        <v>2</v>
      </c>
      <c r="AI2309">
        <v>36145115</v>
      </c>
      <c r="AJ2309">
        <v>2371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</row>
    <row r="2310" spans="1:44">
      <c r="A2310">
        <f>ROW(Source!A2240)</f>
        <v>2240</v>
      </c>
      <c r="B2310">
        <v>36145116</v>
      </c>
      <c r="C2310">
        <v>36145114</v>
      </c>
      <c r="D2310">
        <v>121548</v>
      </c>
      <c r="E2310">
        <v>1</v>
      </c>
      <c r="F2310">
        <v>1</v>
      </c>
      <c r="G2310">
        <v>1</v>
      </c>
      <c r="H2310">
        <v>1</v>
      </c>
      <c r="I2310" t="s">
        <v>35</v>
      </c>
      <c r="J2310" t="s">
        <v>3</v>
      </c>
      <c r="K2310" t="s">
        <v>562</v>
      </c>
      <c r="L2310">
        <v>608254</v>
      </c>
      <c r="N2310">
        <v>1013</v>
      </c>
      <c r="O2310" t="s">
        <v>563</v>
      </c>
      <c r="P2310" t="s">
        <v>563</v>
      </c>
      <c r="Q2310">
        <v>1</v>
      </c>
      <c r="X2310">
        <v>0.04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1</v>
      </c>
      <c r="AE2310">
        <v>2</v>
      </c>
      <c r="AF2310" t="s">
        <v>133</v>
      </c>
      <c r="AG2310">
        <v>0.05</v>
      </c>
      <c r="AH2310">
        <v>2</v>
      </c>
      <c r="AI2310">
        <v>36145116</v>
      </c>
      <c r="AJ2310">
        <v>2372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</row>
    <row r="2311" spans="1:44">
      <c r="A2311">
        <f>ROW(Source!A2240)</f>
        <v>2240</v>
      </c>
      <c r="B2311">
        <v>36145117</v>
      </c>
      <c r="C2311">
        <v>36145114</v>
      </c>
      <c r="D2311">
        <v>35554737</v>
      </c>
      <c r="E2311">
        <v>1</v>
      </c>
      <c r="F2311">
        <v>1</v>
      </c>
      <c r="G2311">
        <v>1</v>
      </c>
      <c r="H2311">
        <v>2</v>
      </c>
      <c r="I2311" t="s">
        <v>564</v>
      </c>
      <c r="J2311" t="s">
        <v>635</v>
      </c>
      <c r="K2311" t="s">
        <v>566</v>
      </c>
      <c r="L2311">
        <v>1368</v>
      </c>
      <c r="N2311">
        <v>1011</v>
      </c>
      <c r="O2311" t="s">
        <v>567</v>
      </c>
      <c r="P2311" t="s">
        <v>567</v>
      </c>
      <c r="Q2311">
        <v>1</v>
      </c>
      <c r="X2311">
        <v>0.04</v>
      </c>
      <c r="Y2311">
        <v>0</v>
      </c>
      <c r="Z2311">
        <v>31.26</v>
      </c>
      <c r="AA2311">
        <v>13.5</v>
      </c>
      <c r="AB2311">
        <v>0</v>
      </c>
      <c r="AC2311">
        <v>0</v>
      </c>
      <c r="AD2311">
        <v>1</v>
      </c>
      <c r="AE2311">
        <v>0</v>
      </c>
      <c r="AF2311" t="s">
        <v>133</v>
      </c>
      <c r="AG2311">
        <v>0.05</v>
      </c>
      <c r="AH2311">
        <v>2</v>
      </c>
      <c r="AI2311">
        <v>36145117</v>
      </c>
      <c r="AJ2311">
        <v>2373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</row>
    <row r="2312" spans="1:44">
      <c r="A2312">
        <f>ROW(Source!A2240)</f>
        <v>2240</v>
      </c>
      <c r="B2312">
        <v>36145118</v>
      </c>
      <c r="C2312">
        <v>36145114</v>
      </c>
      <c r="D2312">
        <v>35555025</v>
      </c>
      <c r="E2312">
        <v>1</v>
      </c>
      <c r="F2312">
        <v>1</v>
      </c>
      <c r="G2312">
        <v>1</v>
      </c>
      <c r="H2312">
        <v>2</v>
      </c>
      <c r="I2312" t="s">
        <v>636</v>
      </c>
      <c r="J2312" t="s">
        <v>637</v>
      </c>
      <c r="K2312" t="s">
        <v>638</v>
      </c>
      <c r="L2312">
        <v>1368</v>
      </c>
      <c r="N2312">
        <v>1011</v>
      </c>
      <c r="O2312" t="s">
        <v>567</v>
      </c>
      <c r="P2312" t="s">
        <v>567</v>
      </c>
      <c r="Q2312">
        <v>1</v>
      </c>
      <c r="X2312">
        <v>1.35</v>
      </c>
      <c r="Y2312">
        <v>0</v>
      </c>
      <c r="Z2312">
        <v>2.7</v>
      </c>
      <c r="AA2312">
        <v>0</v>
      </c>
      <c r="AB2312">
        <v>0</v>
      </c>
      <c r="AC2312">
        <v>0</v>
      </c>
      <c r="AD2312">
        <v>1</v>
      </c>
      <c r="AE2312">
        <v>0</v>
      </c>
      <c r="AF2312" t="s">
        <v>133</v>
      </c>
      <c r="AG2312">
        <v>1.6875</v>
      </c>
      <c r="AH2312">
        <v>2</v>
      </c>
      <c r="AI2312">
        <v>36145118</v>
      </c>
      <c r="AJ2312">
        <v>2374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</row>
    <row r="2313" spans="1:44">
      <c r="A2313">
        <f>ROW(Source!A2240)</f>
        <v>2240</v>
      </c>
      <c r="B2313">
        <v>36145119</v>
      </c>
      <c r="C2313">
        <v>36145114</v>
      </c>
      <c r="D2313">
        <v>35555088</v>
      </c>
      <c r="E2313">
        <v>1</v>
      </c>
      <c r="F2313">
        <v>1</v>
      </c>
      <c r="G2313">
        <v>1</v>
      </c>
      <c r="H2313">
        <v>2</v>
      </c>
      <c r="I2313" t="s">
        <v>578</v>
      </c>
      <c r="J2313" t="s">
        <v>639</v>
      </c>
      <c r="K2313" t="s">
        <v>580</v>
      </c>
      <c r="L2313">
        <v>1368</v>
      </c>
      <c r="N2313">
        <v>1011</v>
      </c>
      <c r="O2313" t="s">
        <v>567</v>
      </c>
      <c r="P2313" t="s">
        <v>567</v>
      </c>
      <c r="Q2313">
        <v>1</v>
      </c>
      <c r="X2313">
        <v>0.01</v>
      </c>
      <c r="Y2313">
        <v>0</v>
      </c>
      <c r="Z2313">
        <v>87.17</v>
      </c>
      <c r="AA2313">
        <v>11.6</v>
      </c>
      <c r="AB2313">
        <v>0</v>
      </c>
      <c r="AC2313">
        <v>0</v>
      </c>
      <c r="AD2313">
        <v>1</v>
      </c>
      <c r="AE2313">
        <v>0</v>
      </c>
      <c r="AF2313" t="s">
        <v>133</v>
      </c>
      <c r="AG2313">
        <v>1.2500000000000001E-2</v>
      </c>
      <c r="AH2313">
        <v>2</v>
      </c>
      <c r="AI2313">
        <v>36145119</v>
      </c>
      <c r="AJ2313">
        <v>2375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</row>
    <row r="2314" spans="1:44">
      <c r="A2314">
        <f>ROW(Source!A2240)</f>
        <v>2240</v>
      </c>
      <c r="B2314">
        <v>36145120</v>
      </c>
      <c r="C2314">
        <v>36145114</v>
      </c>
      <c r="D2314">
        <v>35552818</v>
      </c>
      <c r="E2314">
        <v>1</v>
      </c>
      <c r="F2314">
        <v>1</v>
      </c>
      <c r="G2314">
        <v>1</v>
      </c>
      <c r="H2314">
        <v>3</v>
      </c>
      <c r="I2314" t="s">
        <v>640</v>
      </c>
      <c r="J2314" t="s">
        <v>641</v>
      </c>
      <c r="K2314" t="s">
        <v>642</v>
      </c>
      <c r="L2314">
        <v>1308</v>
      </c>
      <c r="N2314">
        <v>1003</v>
      </c>
      <c r="O2314" t="s">
        <v>65</v>
      </c>
      <c r="P2314" t="s">
        <v>65</v>
      </c>
      <c r="Q2314">
        <v>100</v>
      </c>
      <c r="X2314">
        <v>0.68</v>
      </c>
      <c r="Y2314">
        <v>99.4</v>
      </c>
      <c r="Z2314">
        <v>0</v>
      </c>
      <c r="AA2314">
        <v>0</v>
      </c>
      <c r="AB2314">
        <v>0</v>
      </c>
      <c r="AC2314">
        <v>0</v>
      </c>
      <c r="AD2314">
        <v>1</v>
      </c>
      <c r="AE2314">
        <v>0</v>
      </c>
      <c r="AF2314" t="s">
        <v>3</v>
      </c>
      <c r="AG2314">
        <v>0.68</v>
      </c>
      <c r="AH2314">
        <v>2</v>
      </c>
      <c r="AI2314">
        <v>36145120</v>
      </c>
      <c r="AJ2314">
        <v>2376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</row>
    <row r="2315" spans="1:44">
      <c r="A2315">
        <f>ROW(Source!A2240)</f>
        <v>2240</v>
      </c>
      <c r="B2315">
        <v>36145121</v>
      </c>
      <c r="C2315">
        <v>36145114</v>
      </c>
      <c r="D2315">
        <v>35554067</v>
      </c>
      <c r="E2315">
        <v>1</v>
      </c>
      <c r="F2315">
        <v>1</v>
      </c>
      <c r="G2315">
        <v>1</v>
      </c>
      <c r="H2315">
        <v>3</v>
      </c>
      <c r="I2315" t="s">
        <v>205</v>
      </c>
      <c r="J2315" t="s">
        <v>207</v>
      </c>
      <c r="K2315" t="s">
        <v>206</v>
      </c>
      <c r="L2315">
        <v>1327</v>
      </c>
      <c r="N2315">
        <v>1005</v>
      </c>
      <c r="O2315" t="s">
        <v>155</v>
      </c>
      <c r="P2315" t="s">
        <v>155</v>
      </c>
      <c r="Q2315">
        <v>1</v>
      </c>
      <c r="X2315">
        <v>102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 t="s">
        <v>3</v>
      </c>
      <c r="AG2315">
        <v>102</v>
      </c>
      <c r="AH2315">
        <v>2</v>
      </c>
      <c r="AI2315">
        <v>36145121</v>
      </c>
      <c r="AJ2315">
        <v>2378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</row>
    <row r="2316" spans="1:44">
      <c r="A2316">
        <f>ROW(Source!A2240)</f>
        <v>2240</v>
      </c>
      <c r="B2316">
        <v>36145122</v>
      </c>
      <c r="C2316">
        <v>36145114</v>
      </c>
      <c r="D2316">
        <v>35553389</v>
      </c>
      <c r="E2316">
        <v>1</v>
      </c>
      <c r="F2316">
        <v>1</v>
      </c>
      <c r="G2316">
        <v>1</v>
      </c>
      <c r="H2316">
        <v>3</v>
      </c>
      <c r="I2316" t="s">
        <v>643</v>
      </c>
      <c r="J2316" t="s">
        <v>644</v>
      </c>
      <c r="K2316" t="s">
        <v>645</v>
      </c>
      <c r="L2316">
        <v>1346</v>
      </c>
      <c r="N2316">
        <v>1009</v>
      </c>
      <c r="O2316" t="s">
        <v>160</v>
      </c>
      <c r="P2316" t="s">
        <v>160</v>
      </c>
      <c r="Q2316">
        <v>1</v>
      </c>
      <c r="X2316">
        <v>27</v>
      </c>
      <c r="Y2316">
        <v>26.71</v>
      </c>
      <c r="Z2316">
        <v>0</v>
      </c>
      <c r="AA2316">
        <v>0</v>
      </c>
      <c r="AB2316">
        <v>0</v>
      </c>
      <c r="AC2316">
        <v>0</v>
      </c>
      <c r="AD2316">
        <v>1</v>
      </c>
      <c r="AE2316">
        <v>0</v>
      </c>
      <c r="AF2316" t="s">
        <v>3</v>
      </c>
      <c r="AG2316">
        <v>27</v>
      </c>
      <c r="AH2316">
        <v>2</v>
      </c>
      <c r="AI2316">
        <v>36145122</v>
      </c>
      <c r="AJ2316">
        <v>2379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</row>
    <row r="2317" spans="1:44">
      <c r="A2317">
        <f>ROW(Source!A2243)</f>
        <v>2243</v>
      </c>
      <c r="B2317">
        <v>35871650</v>
      </c>
      <c r="C2317">
        <v>35871637</v>
      </c>
      <c r="D2317">
        <v>18413230</v>
      </c>
      <c r="E2317">
        <v>1</v>
      </c>
      <c r="F2317">
        <v>1</v>
      </c>
      <c r="G2317">
        <v>1</v>
      </c>
      <c r="H2317">
        <v>1</v>
      </c>
      <c r="I2317" t="s">
        <v>587</v>
      </c>
      <c r="J2317" t="s">
        <v>3</v>
      </c>
      <c r="K2317" t="s">
        <v>588</v>
      </c>
      <c r="L2317">
        <v>1369</v>
      </c>
      <c r="N2317">
        <v>1013</v>
      </c>
      <c r="O2317" t="s">
        <v>561</v>
      </c>
      <c r="P2317" t="s">
        <v>561</v>
      </c>
      <c r="Q2317">
        <v>1</v>
      </c>
      <c r="X2317">
        <v>6.66</v>
      </c>
      <c r="Y2317">
        <v>0</v>
      </c>
      <c r="Z2317">
        <v>0</v>
      </c>
      <c r="AA2317">
        <v>0</v>
      </c>
      <c r="AB2317">
        <v>9.18</v>
      </c>
      <c r="AC2317">
        <v>0</v>
      </c>
      <c r="AD2317">
        <v>1</v>
      </c>
      <c r="AE2317">
        <v>1</v>
      </c>
      <c r="AF2317" t="s">
        <v>134</v>
      </c>
      <c r="AG2317">
        <v>7.6589999999999998</v>
      </c>
      <c r="AH2317">
        <v>2</v>
      </c>
      <c r="AI2317">
        <v>35871638</v>
      </c>
      <c r="AJ2317">
        <v>2380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</row>
    <row r="2318" spans="1:44">
      <c r="A2318">
        <f>ROW(Source!A2243)</f>
        <v>2243</v>
      </c>
      <c r="B2318">
        <v>35871651</v>
      </c>
      <c r="C2318">
        <v>35871637</v>
      </c>
      <c r="D2318">
        <v>29173472</v>
      </c>
      <c r="E2318">
        <v>1</v>
      </c>
      <c r="F2318">
        <v>1</v>
      </c>
      <c r="G2318">
        <v>1</v>
      </c>
      <c r="H2318">
        <v>2</v>
      </c>
      <c r="I2318" t="s">
        <v>624</v>
      </c>
      <c r="J2318" t="s">
        <v>625</v>
      </c>
      <c r="K2318" t="s">
        <v>626</v>
      </c>
      <c r="L2318">
        <v>1368</v>
      </c>
      <c r="N2318">
        <v>1011</v>
      </c>
      <c r="O2318" t="s">
        <v>567</v>
      </c>
      <c r="P2318" t="s">
        <v>567</v>
      </c>
      <c r="Q2318">
        <v>1</v>
      </c>
      <c r="X2318">
        <v>2.0099999999999998</v>
      </c>
      <c r="Y2318">
        <v>0</v>
      </c>
      <c r="Z2318">
        <v>3</v>
      </c>
      <c r="AA2318">
        <v>0</v>
      </c>
      <c r="AB2318">
        <v>0</v>
      </c>
      <c r="AC2318">
        <v>0</v>
      </c>
      <c r="AD2318">
        <v>1</v>
      </c>
      <c r="AE2318">
        <v>0</v>
      </c>
      <c r="AF2318" t="s">
        <v>133</v>
      </c>
      <c r="AG2318">
        <v>2.5124999999999997</v>
      </c>
      <c r="AH2318">
        <v>2</v>
      </c>
      <c r="AI2318">
        <v>35871639</v>
      </c>
      <c r="AJ2318">
        <v>2381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</row>
    <row r="2319" spans="1:44">
      <c r="A2319">
        <f>ROW(Source!A2243)</f>
        <v>2243</v>
      </c>
      <c r="B2319">
        <v>35871652</v>
      </c>
      <c r="C2319">
        <v>35871637</v>
      </c>
      <c r="D2319">
        <v>29174500</v>
      </c>
      <c r="E2319">
        <v>1</v>
      </c>
      <c r="F2319">
        <v>1</v>
      </c>
      <c r="G2319">
        <v>1</v>
      </c>
      <c r="H2319">
        <v>2</v>
      </c>
      <c r="I2319" t="s">
        <v>646</v>
      </c>
      <c r="J2319" t="s">
        <v>647</v>
      </c>
      <c r="K2319" t="s">
        <v>648</v>
      </c>
      <c r="L2319">
        <v>1368</v>
      </c>
      <c r="N2319">
        <v>1011</v>
      </c>
      <c r="O2319" t="s">
        <v>567</v>
      </c>
      <c r="P2319" t="s">
        <v>567</v>
      </c>
      <c r="Q2319">
        <v>1</v>
      </c>
      <c r="X2319">
        <v>1.33</v>
      </c>
      <c r="Y2319">
        <v>0</v>
      </c>
      <c r="Z2319">
        <v>1.95</v>
      </c>
      <c r="AA2319">
        <v>0</v>
      </c>
      <c r="AB2319">
        <v>0</v>
      </c>
      <c r="AC2319">
        <v>0</v>
      </c>
      <c r="AD2319">
        <v>1</v>
      </c>
      <c r="AE2319">
        <v>0</v>
      </c>
      <c r="AF2319" t="s">
        <v>133</v>
      </c>
      <c r="AG2319">
        <v>1.6625000000000001</v>
      </c>
      <c r="AH2319">
        <v>2</v>
      </c>
      <c r="AI2319">
        <v>35871640</v>
      </c>
      <c r="AJ2319">
        <v>2382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</row>
    <row r="2320" spans="1:44">
      <c r="A2320">
        <f>ROW(Source!A2243)</f>
        <v>2243</v>
      </c>
      <c r="B2320">
        <v>35871653</v>
      </c>
      <c r="C2320">
        <v>35871637</v>
      </c>
      <c r="D2320">
        <v>29174913</v>
      </c>
      <c r="E2320">
        <v>1</v>
      </c>
      <c r="F2320">
        <v>1</v>
      </c>
      <c r="G2320">
        <v>1</v>
      </c>
      <c r="H2320">
        <v>2</v>
      </c>
      <c r="I2320" t="s">
        <v>578</v>
      </c>
      <c r="J2320" t="s">
        <v>579</v>
      </c>
      <c r="K2320" t="s">
        <v>580</v>
      </c>
      <c r="L2320">
        <v>1368</v>
      </c>
      <c r="N2320">
        <v>1011</v>
      </c>
      <c r="O2320" t="s">
        <v>567</v>
      </c>
      <c r="P2320" t="s">
        <v>567</v>
      </c>
      <c r="Q2320">
        <v>1</v>
      </c>
      <c r="X2320">
        <v>0.03</v>
      </c>
      <c r="Y2320">
        <v>0</v>
      </c>
      <c r="Z2320">
        <v>87.17</v>
      </c>
      <c r="AA2320">
        <v>11.6</v>
      </c>
      <c r="AB2320">
        <v>0</v>
      </c>
      <c r="AC2320">
        <v>0</v>
      </c>
      <c r="AD2320">
        <v>1</v>
      </c>
      <c r="AE2320">
        <v>0</v>
      </c>
      <c r="AF2320" t="s">
        <v>133</v>
      </c>
      <c r="AG2320">
        <v>3.7499999999999999E-2</v>
      </c>
      <c r="AH2320">
        <v>2</v>
      </c>
      <c r="AI2320">
        <v>35871641</v>
      </c>
      <c r="AJ2320">
        <v>2383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</row>
    <row r="2321" spans="1:44">
      <c r="A2321">
        <f>ROW(Source!A2243)</f>
        <v>2243</v>
      </c>
      <c r="B2321">
        <v>35871654</v>
      </c>
      <c r="C2321">
        <v>35871637</v>
      </c>
      <c r="D2321">
        <v>29114471</v>
      </c>
      <c r="E2321">
        <v>1</v>
      </c>
      <c r="F2321">
        <v>1</v>
      </c>
      <c r="G2321">
        <v>1</v>
      </c>
      <c r="H2321">
        <v>3</v>
      </c>
      <c r="I2321" t="s">
        <v>649</v>
      </c>
      <c r="J2321" t="s">
        <v>650</v>
      </c>
      <c r="K2321" t="s">
        <v>651</v>
      </c>
      <c r="L2321">
        <v>1358</v>
      </c>
      <c r="N2321">
        <v>1010</v>
      </c>
      <c r="O2321" t="s">
        <v>652</v>
      </c>
      <c r="P2321" t="s">
        <v>652</v>
      </c>
      <c r="Q2321">
        <v>10</v>
      </c>
      <c r="X2321">
        <v>26.3</v>
      </c>
      <c r="Y2321">
        <v>1.6</v>
      </c>
      <c r="Z2321">
        <v>0</v>
      </c>
      <c r="AA2321">
        <v>0</v>
      </c>
      <c r="AB2321">
        <v>0</v>
      </c>
      <c r="AC2321">
        <v>0</v>
      </c>
      <c r="AD2321">
        <v>1</v>
      </c>
      <c r="AE2321">
        <v>0</v>
      </c>
      <c r="AF2321" t="s">
        <v>3</v>
      </c>
      <c r="AG2321">
        <v>26.3</v>
      </c>
      <c r="AH2321">
        <v>2</v>
      </c>
      <c r="AI2321">
        <v>35871642</v>
      </c>
      <c r="AJ2321">
        <v>2384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</row>
    <row r="2322" spans="1:44">
      <c r="A2322">
        <f>ROW(Source!A2243)</f>
        <v>2243</v>
      </c>
      <c r="B2322">
        <v>35871655</v>
      </c>
      <c r="C2322">
        <v>35871637</v>
      </c>
      <c r="D2322">
        <v>29114305</v>
      </c>
      <c r="E2322">
        <v>1</v>
      </c>
      <c r="F2322">
        <v>1</v>
      </c>
      <c r="G2322">
        <v>1</v>
      </c>
      <c r="H2322">
        <v>3</v>
      </c>
      <c r="I2322" t="s">
        <v>653</v>
      </c>
      <c r="J2322" t="s">
        <v>654</v>
      </c>
      <c r="K2322" t="s">
        <v>655</v>
      </c>
      <c r="L2322">
        <v>1354</v>
      </c>
      <c r="N2322">
        <v>1010</v>
      </c>
      <c r="O2322" t="s">
        <v>237</v>
      </c>
      <c r="P2322" t="s">
        <v>237</v>
      </c>
      <c r="Q2322">
        <v>1</v>
      </c>
      <c r="X2322">
        <v>263</v>
      </c>
      <c r="Y2322">
        <v>0.12</v>
      </c>
      <c r="Z2322">
        <v>0</v>
      </c>
      <c r="AA2322">
        <v>0</v>
      </c>
      <c r="AB2322">
        <v>0</v>
      </c>
      <c r="AC2322">
        <v>0</v>
      </c>
      <c r="AD2322">
        <v>1</v>
      </c>
      <c r="AE2322">
        <v>0</v>
      </c>
      <c r="AF2322" t="s">
        <v>3</v>
      </c>
      <c r="AG2322">
        <v>263</v>
      </c>
      <c r="AH2322">
        <v>2</v>
      </c>
      <c r="AI2322">
        <v>35871643</v>
      </c>
      <c r="AJ2322">
        <v>2385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</row>
    <row r="2323" spans="1:44">
      <c r="A2323">
        <f>ROW(Source!A2243)</f>
        <v>2243</v>
      </c>
      <c r="B2323">
        <v>35871656</v>
      </c>
      <c r="C2323">
        <v>35871637</v>
      </c>
      <c r="D2323">
        <v>29111012</v>
      </c>
      <c r="E2323">
        <v>1</v>
      </c>
      <c r="F2323">
        <v>1</v>
      </c>
      <c r="G2323">
        <v>1</v>
      </c>
      <c r="H2323">
        <v>3</v>
      </c>
      <c r="I2323" t="s">
        <v>656</v>
      </c>
      <c r="J2323" t="s">
        <v>657</v>
      </c>
      <c r="K2323" t="s">
        <v>658</v>
      </c>
      <c r="L2323">
        <v>1354</v>
      </c>
      <c r="N2323">
        <v>1010</v>
      </c>
      <c r="O2323" t="s">
        <v>237</v>
      </c>
      <c r="P2323" t="s">
        <v>237</v>
      </c>
      <c r="Q2323">
        <v>1</v>
      </c>
      <c r="X2323">
        <v>7</v>
      </c>
      <c r="Y2323">
        <v>1.29</v>
      </c>
      <c r="Z2323">
        <v>0</v>
      </c>
      <c r="AA2323">
        <v>0</v>
      </c>
      <c r="AB2323">
        <v>0</v>
      </c>
      <c r="AC2323">
        <v>0</v>
      </c>
      <c r="AD2323">
        <v>1</v>
      </c>
      <c r="AE2323">
        <v>0</v>
      </c>
      <c r="AF2323" t="s">
        <v>3</v>
      </c>
      <c r="AG2323">
        <v>7</v>
      </c>
      <c r="AH2323">
        <v>2</v>
      </c>
      <c r="AI2323">
        <v>35871644</v>
      </c>
      <c r="AJ2323">
        <v>2386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</row>
    <row r="2324" spans="1:44">
      <c r="A2324">
        <f>ROW(Source!A2243)</f>
        <v>2243</v>
      </c>
      <c r="B2324">
        <v>35871657</v>
      </c>
      <c r="C2324">
        <v>35871637</v>
      </c>
      <c r="D2324">
        <v>29111013</v>
      </c>
      <c r="E2324">
        <v>1</v>
      </c>
      <c r="F2324">
        <v>1</v>
      </c>
      <c r="G2324">
        <v>1</v>
      </c>
      <c r="H2324">
        <v>3</v>
      </c>
      <c r="I2324" t="s">
        <v>659</v>
      </c>
      <c r="J2324" t="s">
        <v>660</v>
      </c>
      <c r="K2324" t="s">
        <v>661</v>
      </c>
      <c r="L2324">
        <v>1354</v>
      </c>
      <c r="N2324">
        <v>1010</v>
      </c>
      <c r="O2324" t="s">
        <v>237</v>
      </c>
      <c r="P2324" t="s">
        <v>237</v>
      </c>
      <c r="Q2324">
        <v>1</v>
      </c>
      <c r="X2324">
        <v>7</v>
      </c>
      <c r="Y2324">
        <v>1.29</v>
      </c>
      <c r="Z2324">
        <v>0</v>
      </c>
      <c r="AA2324">
        <v>0</v>
      </c>
      <c r="AB2324">
        <v>0</v>
      </c>
      <c r="AC2324">
        <v>0</v>
      </c>
      <c r="AD2324">
        <v>1</v>
      </c>
      <c r="AE2324">
        <v>0</v>
      </c>
      <c r="AF2324" t="s">
        <v>3</v>
      </c>
      <c r="AG2324">
        <v>7</v>
      </c>
      <c r="AH2324">
        <v>2</v>
      </c>
      <c r="AI2324">
        <v>35871645</v>
      </c>
      <c r="AJ2324">
        <v>2387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</row>
    <row r="2325" spans="1:44">
      <c r="A2325">
        <f>ROW(Source!A2243)</f>
        <v>2243</v>
      </c>
      <c r="B2325">
        <v>35871658</v>
      </c>
      <c r="C2325">
        <v>35871637</v>
      </c>
      <c r="D2325">
        <v>29111016</v>
      </c>
      <c r="E2325">
        <v>1</v>
      </c>
      <c r="F2325">
        <v>1</v>
      </c>
      <c r="G2325">
        <v>1</v>
      </c>
      <c r="H2325">
        <v>3</v>
      </c>
      <c r="I2325" t="s">
        <v>662</v>
      </c>
      <c r="J2325" t="s">
        <v>663</v>
      </c>
      <c r="K2325" t="s">
        <v>664</v>
      </c>
      <c r="L2325">
        <v>1354</v>
      </c>
      <c r="N2325">
        <v>1010</v>
      </c>
      <c r="O2325" t="s">
        <v>237</v>
      </c>
      <c r="P2325" t="s">
        <v>237</v>
      </c>
      <c r="Q2325">
        <v>1</v>
      </c>
      <c r="X2325">
        <v>40</v>
      </c>
      <c r="Y2325">
        <v>1.29</v>
      </c>
      <c r="Z2325">
        <v>0</v>
      </c>
      <c r="AA2325">
        <v>0</v>
      </c>
      <c r="AB2325">
        <v>0</v>
      </c>
      <c r="AC2325">
        <v>0</v>
      </c>
      <c r="AD2325">
        <v>1</v>
      </c>
      <c r="AE2325">
        <v>0</v>
      </c>
      <c r="AF2325" t="s">
        <v>3</v>
      </c>
      <c r="AG2325">
        <v>40</v>
      </c>
      <c r="AH2325">
        <v>2</v>
      </c>
      <c r="AI2325">
        <v>35871646</v>
      </c>
      <c r="AJ2325">
        <v>2388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</row>
    <row r="2326" spans="1:44">
      <c r="A2326">
        <f>ROW(Source!A2243)</f>
        <v>2243</v>
      </c>
      <c r="B2326">
        <v>35871659</v>
      </c>
      <c r="C2326">
        <v>35871637</v>
      </c>
      <c r="D2326">
        <v>29111019</v>
      </c>
      <c r="E2326">
        <v>1</v>
      </c>
      <c r="F2326">
        <v>1</v>
      </c>
      <c r="G2326">
        <v>1</v>
      </c>
      <c r="H2326">
        <v>3</v>
      </c>
      <c r="I2326" t="s">
        <v>665</v>
      </c>
      <c r="J2326" t="s">
        <v>666</v>
      </c>
      <c r="K2326" t="s">
        <v>667</v>
      </c>
      <c r="L2326">
        <v>1354</v>
      </c>
      <c r="N2326">
        <v>1010</v>
      </c>
      <c r="O2326" t="s">
        <v>237</v>
      </c>
      <c r="P2326" t="s">
        <v>237</v>
      </c>
      <c r="Q2326">
        <v>1</v>
      </c>
      <c r="X2326">
        <v>8</v>
      </c>
      <c r="Y2326">
        <v>0.63</v>
      </c>
      <c r="Z2326">
        <v>0</v>
      </c>
      <c r="AA2326">
        <v>0</v>
      </c>
      <c r="AB2326">
        <v>0</v>
      </c>
      <c r="AC2326">
        <v>0</v>
      </c>
      <c r="AD2326">
        <v>1</v>
      </c>
      <c r="AE2326">
        <v>0</v>
      </c>
      <c r="AF2326" t="s">
        <v>3</v>
      </c>
      <c r="AG2326">
        <v>8</v>
      </c>
      <c r="AH2326">
        <v>2</v>
      </c>
      <c r="AI2326">
        <v>35871647</v>
      </c>
      <c r="AJ2326">
        <v>2389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</row>
    <row r="2327" spans="1:44">
      <c r="A2327">
        <f>ROW(Source!A2243)</f>
        <v>2243</v>
      </c>
      <c r="B2327">
        <v>35871660</v>
      </c>
      <c r="C2327">
        <v>35871637</v>
      </c>
      <c r="D2327">
        <v>29111018</v>
      </c>
      <c r="E2327">
        <v>1</v>
      </c>
      <c r="F2327">
        <v>1</v>
      </c>
      <c r="G2327">
        <v>1</v>
      </c>
      <c r="H2327">
        <v>3</v>
      </c>
      <c r="I2327" t="s">
        <v>668</v>
      </c>
      <c r="J2327" t="s">
        <v>669</v>
      </c>
      <c r="K2327" t="s">
        <v>670</v>
      </c>
      <c r="L2327">
        <v>1354</v>
      </c>
      <c r="N2327">
        <v>1010</v>
      </c>
      <c r="O2327" t="s">
        <v>237</v>
      </c>
      <c r="P2327" t="s">
        <v>237</v>
      </c>
      <c r="Q2327">
        <v>1</v>
      </c>
      <c r="X2327">
        <v>8</v>
      </c>
      <c r="Y2327">
        <v>0.63</v>
      </c>
      <c r="Z2327">
        <v>0</v>
      </c>
      <c r="AA2327">
        <v>0</v>
      </c>
      <c r="AB2327">
        <v>0</v>
      </c>
      <c r="AC2327">
        <v>0</v>
      </c>
      <c r="AD2327">
        <v>1</v>
      </c>
      <c r="AE2327">
        <v>0</v>
      </c>
      <c r="AF2327" t="s">
        <v>3</v>
      </c>
      <c r="AG2327">
        <v>8</v>
      </c>
      <c r="AH2327">
        <v>2</v>
      </c>
      <c r="AI2327">
        <v>35871648</v>
      </c>
      <c r="AJ2327">
        <v>2390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</row>
    <row r="2328" spans="1:44">
      <c r="A2328">
        <f>ROW(Source!A2243)</f>
        <v>2243</v>
      </c>
      <c r="B2328">
        <v>35871661</v>
      </c>
      <c r="C2328">
        <v>35871637</v>
      </c>
      <c r="D2328">
        <v>29110997</v>
      </c>
      <c r="E2328">
        <v>1</v>
      </c>
      <c r="F2328">
        <v>1</v>
      </c>
      <c r="G2328">
        <v>1</v>
      </c>
      <c r="H2328">
        <v>3</v>
      </c>
      <c r="I2328" t="s">
        <v>671</v>
      </c>
      <c r="J2328" t="s">
        <v>672</v>
      </c>
      <c r="K2328" t="s">
        <v>673</v>
      </c>
      <c r="L2328">
        <v>1301</v>
      </c>
      <c r="N2328">
        <v>1003</v>
      </c>
      <c r="O2328" t="s">
        <v>142</v>
      </c>
      <c r="P2328" t="s">
        <v>142</v>
      </c>
      <c r="Q2328">
        <v>1</v>
      </c>
      <c r="X2328">
        <v>101</v>
      </c>
      <c r="Y2328">
        <v>12.3</v>
      </c>
      <c r="Z2328">
        <v>0</v>
      </c>
      <c r="AA2328">
        <v>0</v>
      </c>
      <c r="AB2328">
        <v>0</v>
      </c>
      <c r="AC2328">
        <v>0</v>
      </c>
      <c r="AD2328">
        <v>1</v>
      </c>
      <c r="AE2328">
        <v>0</v>
      </c>
      <c r="AF2328" t="s">
        <v>3</v>
      </c>
      <c r="AG2328">
        <v>101</v>
      </c>
      <c r="AH2328">
        <v>2</v>
      </c>
      <c r="AI2328">
        <v>35871649</v>
      </c>
      <c r="AJ2328">
        <v>2391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</row>
    <row r="2329" spans="1:44">
      <c r="A2329">
        <f>ROW(Source!A2244)</f>
        <v>2244</v>
      </c>
      <c r="B2329">
        <v>35871681</v>
      </c>
      <c r="C2329">
        <v>35871662</v>
      </c>
      <c r="D2329">
        <v>18409850</v>
      </c>
      <c r="E2329">
        <v>1</v>
      </c>
      <c r="F2329">
        <v>1</v>
      </c>
      <c r="G2329">
        <v>1</v>
      </c>
      <c r="H2329">
        <v>1</v>
      </c>
      <c r="I2329" t="s">
        <v>674</v>
      </c>
      <c r="J2329" t="s">
        <v>3</v>
      </c>
      <c r="K2329" t="s">
        <v>675</v>
      </c>
      <c r="L2329">
        <v>1369</v>
      </c>
      <c r="N2329">
        <v>1013</v>
      </c>
      <c r="O2329" t="s">
        <v>561</v>
      </c>
      <c r="P2329" t="s">
        <v>561</v>
      </c>
      <c r="Q2329">
        <v>1</v>
      </c>
      <c r="X2329">
        <v>84</v>
      </c>
      <c r="Y2329">
        <v>0</v>
      </c>
      <c r="Z2329">
        <v>0</v>
      </c>
      <c r="AA2329">
        <v>0</v>
      </c>
      <c r="AB2329">
        <v>9.07</v>
      </c>
      <c r="AC2329">
        <v>0</v>
      </c>
      <c r="AD2329">
        <v>1</v>
      </c>
      <c r="AE2329">
        <v>1</v>
      </c>
      <c r="AF2329" t="s">
        <v>134</v>
      </c>
      <c r="AG2329">
        <v>96.6</v>
      </c>
      <c r="AH2329">
        <v>2</v>
      </c>
      <c r="AI2329">
        <v>35871663</v>
      </c>
      <c r="AJ2329">
        <v>2392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</row>
    <row r="2330" spans="1:44">
      <c r="A2330">
        <f>ROW(Source!A2244)</f>
        <v>2244</v>
      </c>
      <c r="B2330">
        <v>35871682</v>
      </c>
      <c r="C2330">
        <v>35871662</v>
      </c>
      <c r="D2330">
        <v>29173472</v>
      </c>
      <c r="E2330">
        <v>1</v>
      </c>
      <c r="F2330">
        <v>1</v>
      </c>
      <c r="G2330">
        <v>1</v>
      </c>
      <c r="H2330">
        <v>2</v>
      </c>
      <c r="I2330" t="s">
        <v>624</v>
      </c>
      <c r="J2330" t="s">
        <v>625</v>
      </c>
      <c r="K2330" t="s">
        <v>626</v>
      </c>
      <c r="L2330">
        <v>1368</v>
      </c>
      <c r="N2330">
        <v>1011</v>
      </c>
      <c r="O2330" t="s">
        <v>567</v>
      </c>
      <c r="P2330" t="s">
        <v>567</v>
      </c>
      <c r="Q2330">
        <v>1</v>
      </c>
      <c r="X2330">
        <v>2.2000000000000002</v>
      </c>
      <c r="Y2330">
        <v>0</v>
      </c>
      <c r="Z2330">
        <v>3</v>
      </c>
      <c r="AA2330">
        <v>0</v>
      </c>
      <c r="AB2330">
        <v>0</v>
      </c>
      <c r="AC2330">
        <v>0</v>
      </c>
      <c r="AD2330">
        <v>1</v>
      </c>
      <c r="AE2330">
        <v>0</v>
      </c>
      <c r="AF2330" t="s">
        <v>133</v>
      </c>
      <c r="AG2330">
        <v>2.75</v>
      </c>
      <c r="AH2330">
        <v>2</v>
      </c>
      <c r="AI2330">
        <v>35871664</v>
      </c>
      <c r="AJ2330">
        <v>2393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</row>
    <row r="2331" spans="1:44">
      <c r="A2331">
        <f>ROW(Source!A2244)</f>
        <v>2244</v>
      </c>
      <c r="B2331">
        <v>35871683</v>
      </c>
      <c r="C2331">
        <v>35871662</v>
      </c>
      <c r="D2331">
        <v>29174538</v>
      </c>
      <c r="E2331">
        <v>1</v>
      </c>
      <c r="F2331">
        <v>1</v>
      </c>
      <c r="G2331">
        <v>1</v>
      </c>
      <c r="H2331">
        <v>2</v>
      </c>
      <c r="I2331" t="s">
        <v>676</v>
      </c>
      <c r="J2331" t="s">
        <v>677</v>
      </c>
      <c r="K2331" t="s">
        <v>678</v>
      </c>
      <c r="L2331">
        <v>1368</v>
      </c>
      <c r="N2331">
        <v>1011</v>
      </c>
      <c r="O2331" t="s">
        <v>567</v>
      </c>
      <c r="P2331" t="s">
        <v>567</v>
      </c>
      <c r="Q2331">
        <v>1</v>
      </c>
      <c r="X2331">
        <v>0.17</v>
      </c>
      <c r="Y2331">
        <v>0</v>
      </c>
      <c r="Z2331">
        <v>33.590000000000003</v>
      </c>
      <c r="AA2331">
        <v>0</v>
      </c>
      <c r="AB2331">
        <v>0</v>
      </c>
      <c r="AC2331">
        <v>0</v>
      </c>
      <c r="AD2331">
        <v>1</v>
      </c>
      <c r="AE2331">
        <v>0</v>
      </c>
      <c r="AF2331" t="s">
        <v>133</v>
      </c>
      <c r="AG2331">
        <v>0.21250000000000002</v>
      </c>
      <c r="AH2331">
        <v>2</v>
      </c>
      <c r="AI2331">
        <v>35871665</v>
      </c>
      <c r="AJ2331">
        <v>2394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</row>
    <row r="2332" spans="1:44">
      <c r="A2332">
        <f>ROW(Source!A2244)</f>
        <v>2244</v>
      </c>
      <c r="B2332">
        <v>35871684</v>
      </c>
      <c r="C2332">
        <v>35871662</v>
      </c>
      <c r="D2332">
        <v>29174580</v>
      </c>
      <c r="E2332">
        <v>1</v>
      </c>
      <c r="F2332">
        <v>1</v>
      </c>
      <c r="G2332">
        <v>1</v>
      </c>
      <c r="H2332">
        <v>2</v>
      </c>
      <c r="I2332" t="s">
        <v>679</v>
      </c>
      <c r="J2332" t="s">
        <v>680</v>
      </c>
      <c r="K2332" t="s">
        <v>681</v>
      </c>
      <c r="L2332">
        <v>1368</v>
      </c>
      <c r="N2332">
        <v>1011</v>
      </c>
      <c r="O2332" t="s">
        <v>567</v>
      </c>
      <c r="P2332" t="s">
        <v>567</v>
      </c>
      <c r="Q2332">
        <v>1</v>
      </c>
      <c r="X2332">
        <v>0.87</v>
      </c>
      <c r="Y2332">
        <v>0</v>
      </c>
      <c r="Z2332">
        <v>2.08</v>
      </c>
      <c r="AA2332">
        <v>0</v>
      </c>
      <c r="AB2332">
        <v>0</v>
      </c>
      <c r="AC2332">
        <v>0</v>
      </c>
      <c r="AD2332">
        <v>1</v>
      </c>
      <c r="AE2332">
        <v>0</v>
      </c>
      <c r="AF2332" t="s">
        <v>133</v>
      </c>
      <c r="AG2332">
        <v>1.0874999999999999</v>
      </c>
      <c r="AH2332">
        <v>2</v>
      </c>
      <c r="AI2332">
        <v>35871666</v>
      </c>
      <c r="AJ2332">
        <v>2395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</row>
    <row r="2333" spans="1:44">
      <c r="A2333">
        <f>ROW(Source!A2244)</f>
        <v>2244</v>
      </c>
      <c r="B2333">
        <v>35871685</v>
      </c>
      <c r="C2333">
        <v>35871662</v>
      </c>
      <c r="D2333">
        <v>29109354</v>
      </c>
      <c r="E2333">
        <v>1</v>
      </c>
      <c r="F2333">
        <v>1</v>
      </c>
      <c r="G2333">
        <v>1</v>
      </c>
      <c r="H2333">
        <v>3</v>
      </c>
      <c r="I2333" t="s">
        <v>685</v>
      </c>
      <c r="J2333" t="s">
        <v>686</v>
      </c>
      <c r="K2333" t="s">
        <v>687</v>
      </c>
      <c r="L2333">
        <v>1346</v>
      </c>
      <c r="N2333">
        <v>1009</v>
      </c>
      <c r="O2333" t="s">
        <v>160</v>
      </c>
      <c r="P2333" t="s">
        <v>160</v>
      </c>
      <c r="Q2333">
        <v>1</v>
      </c>
      <c r="X2333">
        <v>10</v>
      </c>
      <c r="Y2333">
        <v>46.72</v>
      </c>
      <c r="Z2333">
        <v>0</v>
      </c>
      <c r="AA2333">
        <v>0</v>
      </c>
      <c r="AB2333">
        <v>0</v>
      </c>
      <c r="AC2333">
        <v>0</v>
      </c>
      <c r="AD2333">
        <v>1</v>
      </c>
      <c r="AE2333">
        <v>0</v>
      </c>
      <c r="AF2333" t="s">
        <v>3</v>
      </c>
      <c r="AG2333">
        <v>10</v>
      </c>
      <c r="AH2333">
        <v>2</v>
      </c>
      <c r="AI2333">
        <v>35871667</v>
      </c>
      <c r="AJ2333">
        <v>2396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</row>
    <row r="2334" spans="1:44">
      <c r="A2334">
        <f>ROW(Source!A2244)</f>
        <v>2244</v>
      </c>
      <c r="B2334">
        <v>35871686</v>
      </c>
      <c r="C2334">
        <v>35871662</v>
      </c>
      <c r="D2334">
        <v>29109414</v>
      </c>
      <c r="E2334">
        <v>1</v>
      </c>
      <c r="F2334">
        <v>1</v>
      </c>
      <c r="G2334">
        <v>1</v>
      </c>
      <c r="H2334">
        <v>3</v>
      </c>
      <c r="I2334" t="s">
        <v>688</v>
      </c>
      <c r="J2334" t="s">
        <v>689</v>
      </c>
      <c r="K2334" t="s">
        <v>690</v>
      </c>
      <c r="L2334">
        <v>1346</v>
      </c>
      <c r="N2334">
        <v>1009</v>
      </c>
      <c r="O2334" t="s">
        <v>160</v>
      </c>
      <c r="P2334" t="s">
        <v>160</v>
      </c>
      <c r="Q2334">
        <v>1</v>
      </c>
      <c r="X2334">
        <v>137</v>
      </c>
      <c r="Y2334">
        <v>1.58</v>
      </c>
      <c r="Z2334">
        <v>0</v>
      </c>
      <c r="AA2334">
        <v>0</v>
      </c>
      <c r="AB2334">
        <v>0</v>
      </c>
      <c r="AC2334">
        <v>0</v>
      </c>
      <c r="AD2334">
        <v>1</v>
      </c>
      <c r="AE2334">
        <v>0</v>
      </c>
      <c r="AF2334" t="s">
        <v>3</v>
      </c>
      <c r="AG2334">
        <v>137</v>
      </c>
      <c r="AH2334">
        <v>2</v>
      </c>
      <c r="AI2334">
        <v>35871668</v>
      </c>
      <c r="AJ2334">
        <v>2397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</row>
    <row r="2335" spans="1:44">
      <c r="A2335">
        <f>ROW(Source!A2244)</f>
        <v>2244</v>
      </c>
      <c r="B2335">
        <v>35871687</v>
      </c>
      <c r="C2335">
        <v>35871662</v>
      </c>
      <c r="D2335">
        <v>29109781</v>
      </c>
      <c r="E2335">
        <v>1</v>
      </c>
      <c r="F2335">
        <v>1</v>
      </c>
      <c r="G2335">
        <v>1</v>
      </c>
      <c r="H2335">
        <v>3</v>
      </c>
      <c r="I2335" t="s">
        <v>691</v>
      </c>
      <c r="J2335" t="s">
        <v>692</v>
      </c>
      <c r="K2335" t="s">
        <v>693</v>
      </c>
      <c r="L2335">
        <v>1346</v>
      </c>
      <c r="N2335">
        <v>1009</v>
      </c>
      <c r="O2335" t="s">
        <v>160</v>
      </c>
      <c r="P2335" t="s">
        <v>160</v>
      </c>
      <c r="Q2335">
        <v>1</v>
      </c>
      <c r="X2335">
        <v>10</v>
      </c>
      <c r="Y2335">
        <v>11.12</v>
      </c>
      <c r="Z2335">
        <v>0</v>
      </c>
      <c r="AA2335">
        <v>0</v>
      </c>
      <c r="AB2335">
        <v>0</v>
      </c>
      <c r="AC2335">
        <v>0</v>
      </c>
      <c r="AD2335">
        <v>1</v>
      </c>
      <c r="AE2335">
        <v>0</v>
      </c>
      <c r="AF2335" t="s">
        <v>3</v>
      </c>
      <c r="AG2335">
        <v>10</v>
      </c>
      <c r="AH2335">
        <v>2</v>
      </c>
      <c r="AI2335">
        <v>35871669</v>
      </c>
      <c r="AJ2335">
        <v>2398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</row>
    <row r="2336" spans="1:44">
      <c r="A2336">
        <f>ROW(Source!A2244)</f>
        <v>2244</v>
      </c>
      <c r="B2336">
        <v>35871688</v>
      </c>
      <c r="C2336">
        <v>35871662</v>
      </c>
      <c r="D2336">
        <v>29109782</v>
      </c>
      <c r="E2336">
        <v>1</v>
      </c>
      <c r="F2336">
        <v>1</v>
      </c>
      <c r="G2336">
        <v>1</v>
      </c>
      <c r="H2336">
        <v>3</v>
      </c>
      <c r="I2336" t="s">
        <v>694</v>
      </c>
      <c r="J2336" t="s">
        <v>695</v>
      </c>
      <c r="K2336" t="s">
        <v>696</v>
      </c>
      <c r="L2336">
        <v>1346</v>
      </c>
      <c r="N2336">
        <v>1009</v>
      </c>
      <c r="O2336" t="s">
        <v>160</v>
      </c>
      <c r="P2336" t="s">
        <v>160</v>
      </c>
      <c r="Q2336">
        <v>1</v>
      </c>
      <c r="X2336">
        <v>69</v>
      </c>
      <c r="Y2336">
        <v>4.3600000000000003</v>
      </c>
      <c r="Z2336">
        <v>0</v>
      </c>
      <c r="AA2336">
        <v>0</v>
      </c>
      <c r="AB2336">
        <v>0</v>
      </c>
      <c r="AC2336">
        <v>0</v>
      </c>
      <c r="AD2336">
        <v>1</v>
      </c>
      <c r="AE2336">
        <v>0</v>
      </c>
      <c r="AF2336" t="s">
        <v>3</v>
      </c>
      <c r="AG2336">
        <v>69</v>
      </c>
      <c r="AH2336">
        <v>2</v>
      </c>
      <c r="AI2336">
        <v>35871670</v>
      </c>
      <c r="AJ2336">
        <v>2399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</row>
    <row r="2337" spans="1:44">
      <c r="A2337">
        <f>ROW(Source!A2244)</f>
        <v>2244</v>
      </c>
      <c r="B2337">
        <v>35871689</v>
      </c>
      <c r="C2337">
        <v>35871662</v>
      </c>
      <c r="D2337">
        <v>29110699</v>
      </c>
      <c r="E2337">
        <v>1</v>
      </c>
      <c r="F2337">
        <v>1</v>
      </c>
      <c r="G2337">
        <v>1</v>
      </c>
      <c r="H2337">
        <v>3</v>
      </c>
      <c r="I2337" t="s">
        <v>697</v>
      </c>
      <c r="J2337" t="s">
        <v>698</v>
      </c>
      <c r="K2337" t="s">
        <v>699</v>
      </c>
      <c r="L2337">
        <v>1301</v>
      </c>
      <c r="N2337">
        <v>1003</v>
      </c>
      <c r="O2337" t="s">
        <v>142</v>
      </c>
      <c r="P2337" t="s">
        <v>142</v>
      </c>
      <c r="Q2337">
        <v>1</v>
      </c>
      <c r="X2337">
        <v>118</v>
      </c>
      <c r="Y2337">
        <v>0.17</v>
      </c>
      <c r="Z2337">
        <v>0</v>
      </c>
      <c r="AA2337">
        <v>0</v>
      </c>
      <c r="AB2337">
        <v>0</v>
      </c>
      <c r="AC2337">
        <v>0</v>
      </c>
      <c r="AD2337">
        <v>1</v>
      </c>
      <c r="AE2337">
        <v>0</v>
      </c>
      <c r="AF2337" t="s">
        <v>3</v>
      </c>
      <c r="AG2337">
        <v>118</v>
      </c>
      <c r="AH2337">
        <v>2</v>
      </c>
      <c r="AI2337">
        <v>35871671</v>
      </c>
      <c r="AJ2337">
        <v>2400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</row>
    <row r="2338" spans="1:44">
      <c r="A2338">
        <f>ROW(Source!A2244)</f>
        <v>2244</v>
      </c>
      <c r="B2338">
        <v>35871690</v>
      </c>
      <c r="C2338">
        <v>35871662</v>
      </c>
      <c r="D2338">
        <v>29110797</v>
      </c>
      <c r="E2338">
        <v>1</v>
      </c>
      <c r="F2338">
        <v>1</v>
      </c>
      <c r="G2338">
        <v>1</v>
      </c>
      <c r="H2338">
        <v>3</v>
      </c>
      <c r="I2338" t="s">
        <v>700</v>
      </c>
      <c r="J2338" t="s">
        <v>701</v>
      </c>
      <c r="K2338" t="s">
        <v>702</v>
      </c>
      <c r="L2338">
        <v>1301</v>
      </c>
      <c r="N2338">
        <v>1003</v>
      </c>
      <c r="O2338" t="s">
        <v>142</v>
      </c>
      <c r="P2338" t="s">
        <v>142</v>
      </c>
      <c r="Q2338">
        <v>1</v>
      </c>
      <c r="X2338">
        <v>80</v>
      </c>
      <c r="Y2338">
        <v>1.74</v>
      </c>
      <c r="Z2338">
        <v>0</v>
      </c>
      <c r="AA2338">
        <v>0</v>
      </c>
      <c r="AB2338">
        <v>0</v>
      </c>
      <c r="AC2338">
        <v>0</v>
      </c>
      <c r="AD2338">
        <v>1</v>
      </c>
      <c r="AE2338">
        <v>0</v>
      </c>
      <c r="AF2338" t="s">
        <v>3</v>
      </c>
      <c r="AG2338">
        <v>80</v>
      </c>
      <c r="AH2338">
        <v>2</v>
      </c>
      <c r="AI2338">
        <v>35871672</v>
      </c>
      <c r="AJ2338">
        <v>2401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</row>
    <row r="2339" spans="1:44">
      <c r="A2339">
        <f>ROW(Source!A2244)</f>
        <v>2244</v>
      </c>
      <c r="B2339">
        <v>35871691</v>
      </c>
      <c r="C2339">
        <v>35871662</v>
      </c>
      <c r="D2339">
        <v>29110815</v>
      </c>
      <c r="E2339">
        <v>1</v>
      </c>
      <c r="F2339">
        <v>1</v>
      </c>
      <c r="G2339">
        <v>1</v>
      </c>
      <c r="H2339">
        <v>3</v>
      </c>
      <c r="I2339" t="s">
        <v>703</v>
      </c>
      <c r="J2339" t="s">
        <v>704</v>
      </c>
      <c r="K2339" t="s">
        <v>705</v>
      </c>
      <c r="L2339">
        <v>1301</v>
      </c>
      <c r="N2339">
        <v>1003</v>
      </c>
      <c r="O2339" t="s">
        <v>142</v>
      </c>
      <c r="P2339" t="s">
        <v>142</v>
      </c>
      <c r="Q2339">
        <v>1</v>
      </c>
      <c r="X2339">
        <v>117</v>
      </c>
      <c r="Y2339">
        <v>0.85</v>
      </c>
      <c r="Z2339">
        <v>0</v>
      </c>
      <c r="AA2339">
        <v>0</v>
      </c>
      <c r="AB2339">
        <v>0</v>
      </c>
      <c r="AC2339">
        <v>0</v>
      </c>
      <c r="AD2339">
        <v>1</v>
      </c>
      <c r="AE2339">
        <v>0</v>
      </c>
      <c r="AF2339" t="s">
        <v>3</v>
      </c>
      <c r="AG2339">
        <v>117</v>
      </c>
      <c r="AH2339">
        <v>2</v>
      </c>
      <c r="AI2339">
        <v>35871673</v>
      </c>
      <c r="AJ2339">
        <v>2402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</row>
    <row r="2340" spans="1:44">
      <c r="A2340">
        <f>ROW(Source!A2244)</f>
        <v>2244</v>
      </c>
      <c r="B2340">
        <v>35871692</v>
      </c>
      <c r="C2340">
        <v>35871662</v>
      </c>
      <c r="D2340">
        <v>29111455</v>
      </c>
      <c r="E2340">
        <v>1</v>
      </c>
      <c r="F2340">
        <v>1</v>
      </c>
      <c r="G2340">
        <v>1</v>
      </c>
      <c r="H2340">
        <v>3</v>
      </c>
      <c r="I2340" t="s">
        <v>706</v>
      </c>
      <c r="J2340" t="s">
        <v>707</v>
      </c>
      <c r="K2340" t="s">
        <v>708</v>
      </c>
      <c r="L2340">
        <v>1327</v>
      </c>
      <c r="N2340">
        <v>1005</v>
      </c>
      <c r="O2340" t="s">
        <v>155</v>
      </c>
      <c r="P2340" t="s">
        <v>155</v>
      </c>
      <c r="Q2340">
        <v>1</v>
      </c>
      <c r="X2340">
        <v>225</v>
      </c>
      <c r="Y2340">
        <v>15.06</v>
      </c>
      <c r="Z2340">
        <v>0</v>
      </c>
      <c r="AA2340">
        <v>0</v>
      </c>
      <c r="AB2340">
        <v>0</v>
      </c>
      <c r="AC2340">
        <v>0</v>
      </c>
      <c r="AD2340">
        <v>1</v>
      </c>
      <c r="AE2340">
        <v>0</v>
      </c>
      <c r="AF2340" t="s">
        <v>3</v>
      </c>
      <c r="AG2340">
        <v>225</v>
      </c>
      <c r="AH2340">
        <v>2</v>
      </c>
      <c r="AI2340">
        <v>35871674</v>
      </c>
      <c r="AJ2340">
        <v>2403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</row>
    <row r="2341" spans="1:44">
      <c r="A2341">
        <f>ROW(Source!A2244)</f>
        <v>2244</v>
      </c>
      <c r="B2341">
        <v>35871693</v>
      </c>
      <c r="C2341">
        <v>35871662</v>
      </c>
      <c r="D2341">
        <v>29114733</v>
      </c>
      <c r="E2341">
        <v>1</v>
      </c>
      <c r="F2341">
        <v>1</v>
      </c>
      <c r="G2341">
        <v>1</v>
      </c>
      <c r="H2341">
        <v>3</v>
      </c>
      <c r="I2341" t="s">
        <v>709</v>
      </c>
      <c r="J2341" t="s">
        <v>710</v>
      </c>
      <c r="K2341" t="s">
        <v>711</v>
      </c>
      <c r="L2341">
        <v>1354</v>
      </c>
      <c r="N2341">
        <v>1010</v>
      </c>
      <c r="O2341" t="s">
        <v>237</v>
      </c>
      <c r="P2341" t="s">
        <v>237</v>
      </c>
      <c r="Q2341">
        <v>1</v>
      </c>
      <c r="X2341">
        <v>790</v>
      </c>
      <c r="Y2341">
        <v>0.02</v>
      </c>
      <c r="Z2341">
        <v>0</v>
      </c>
      <c r="AA2341">
        <v>0</v>
      </c>
      <c r="AB2341">
        <v>0</v>
      </c>
      <c r="AC2341">
        <v>0</v>
      </c>
      <c r="AD2341">
        <v>1</v>
      </c>
      <c r="AE2341">
        <v>0</v>
      </c>
      <c r="AF2341" t="s">
        <v>3</v>
      </c>
      <c r="AG2341">
        <v>790</v>
      </c>
      <c r="AH2341">
        <v>2</v>
      </c>
      <c r="AI2341">
        <v>35871675</v>
      </c>
      <c r="AJ2341">
        <v>2404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</row>
    <row r="2342" spans="1:44">
      <c r="A2342">
        <f>ROW(Source!A2244)</f>
        <v>2244</v>
      </c>
      <c r="B2342">
        <v>35871694</v>
      </c>
      <c r="C2342">
        <v>35871662</v>
      </c>
      <c r="D2342">
        <v>29114734</v>
      </c>
      <c r="E2342">
        <v>1</v>
      </c>
      <c r="F2342">
        <v>1</v>
      </c>
      <c r="G2342">
        <v>1</v>
      </c>
      <c r="H2342">
        <v>3</v>
      </c>
      <c r="I2342" t="s">
        <v>712</v>
      </c>
      <c r="J2342" t="s">
        <v>713</v>
      </c>
      <c r="K2342" t="s">
        <v>714</v>
      </c>
      <c r="L2342">
        <v>1354</v>
      </c>
      <c r="N2342">
        <v>1010</v>
      </c>
      <c r="O2342" t="s">
        <v>237</v>
      </c>
      <c r="P2342" t="s">
        <v>237</v>
      </c>
      <c r="Q2342">
        <v>1</v>
      </c>
      <c r="X2342">
        <v>1844</v>
      </c>
      <c r="Y2342">
        <v>0.03</v>
      </c>
      <c r="Z2342">
        <v>0</v>
      </c>
      <c r="AA2342">
        <v>0</v>
      </c>
      <c r="AB2342">
        <v>0</v>
      </c>
      <c r="AC2342">
        <v>0</v>
      </c>
      <c r="AD2342">
        <v>1</v>
      </c>
      <c r="AE2342">
        <v>0</v>
      </c>
      <c r="AF2342" t="s">
        <v>3</v>
      </c>
      <c r="AG2342">
        <v>1844</v>
      </c>
      <c r="AH2342">
        <v>2</v>
      </c>
      <c r="AI2342">
        <v>35871676</v>
      </c>
      <c r="AJ2342">
        <v>2405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</row>
    <row r="2343" spans="1:44">
      <c r="A2343">
        <f>ROW(Source!A2244)</f>
        <v>2244</v>
      </c>
      <c r="B2343">
        <v>35871695</v>
      </c>
      <c r="C2343">
        <v>35871662</v>
      </c>
      <c r="D2343">
        <v>29114482</v>
      </c>
      <c r="E2343">
        <v>1</v>
      </c>
      <c r="F2343">
        <v>1</v>
      </c>
      <c r="G2343">
        <v>1</v>
      </c>
      <c r="H2343">
        <v>3</v>
      </c>
      <c r="I2343" t="s">
        <v>715</v>
      </c>
      <c r="J2343" t="s">
        <v>716</v>
      </c>
      <c r="K2343" t="s">
        <v>717</v>
      </c>
      <c r="L2343">
        <v>1354</v>
      </c>
      <c r="N2343">
        <v>1010</v>
      </c>
      <c r="O2343" t="s">
        <v>237</v>
      </c>
      <c r="P2343" t="s">
        <v>237</v>
      </c>
      <c r="Q2343">
        <v>1</v>
      </c>
      <c r="X2343">
        <v>149</v>
      </c>
      <c r="Y2343">
        <v>7.0000000000000007E-2</v>
      </c>
      <c r="Z2343">
        <v>0</v>
      </c>
      <c r="AA2343">
        <v>0</v>
      </c>
      <c r="AB2343">
        <v>0</v>
      </c>
      <c r="AC2343">
        <v>0</v>
      </c>
      <c r="AD2343">
        <v>1</v>
      </c>
      <c r="AE2343">
        <v>0</v>
      </c>
      <c r="AF2343" t="s">
        <v>3</v>
      </c>
      <c r="AG2343">
        <v>149</v>
      </c>
      <c r="AH2343">
        <v>2</v>
      </c>
      <c r="AI2343">
        <v>35871677</v>
      </c>
      <c r="AJ2343">
        <v>2406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</row>
    <row r="2344" spans="1:44">
      <c r="A2344">
        <f>ROW(Source!A2244)</f>
        <v>2244</v>
      </c>
      <c r="B2344">
        <v>35871696</v>
      </c>
      <c r="C2344">
        <v>35871662</v>
      </c>
      <c r="D2344">
        <v>29129584</v>
      </c>
      <c r="E2344">
        <v>1</v>
      </c>
      <c r="F2344">
        <v>1</v>
      </c>
      <c r="G2344">
        <v>1</v>
      </c>
      <c r="H2344">
        <v>3</v>
      </c>
      <c r="I2344" t="s">
        <v>718</v>
      </c>
      <c r="J2344" t="s">
        <v>719</v>
      </c>
      <c r="K2344" t="s">
        <v>720</v>
      </c>
      <c r="L2344">
        <v>1301</v>
      </c>
      <c r="N2344">
        <v>1003</v>
      </c>
      <c r="O2344" t="s">
        <v>142</v>
      </c>
      <c r="P2344" t="s">
        <v>142</v>
      </c>
      <c r="Q2344">
        <v>1</v>
      </c>
      <c r="X2344">
        <v>86</v>
      </c>
      <c r="Y2344">
        <v>7.22</v>
      </c>
      <c r="Z2344">
        <v>0</v>
      </c>
      <c r="AA2344">
        <v>0</v>
      </c>
      <c r="AB2344">
        <v>0</v>
      </c>
      <c r="AC2344">
        <v>0</v>
      </c>
      <c r="AD2344">
        <v>1</v>
      </c>
      <c r="AE2344">
        <v>0</v>
      </c>
      <c r="AF2344" t="s">
        <v>3</v>
      </c>
      <c r="AG2344">
        <v>86</v>
      </c>
      <c r="AH2344">
        <v>2</v>
      </c>
      <c r="AI2344">
        <v>35871678</v>
      </c>
      <c r="AJ2344">
        <v>2407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</row>
    <row r="2345" spans="1:44">
      <c r="A2345">
        <f>ROW(Source!A2244)</f>
        <v>2244</v>
      </c>
      <c r="B2345">
        <v>35871697</v>
      </c>
      <c r="C2345">
        <v>35871662</v>
      </c>
      <c r="D2345">
        <v>29129619</v>
      </c>
      <c r="E2345">
        <v>1</v>
      </c>
      <c r="F2345">
        <v>1</v>
      </c>
      <c r="G2345">
        <v>1</v>
      </c>
      <c r="H2345">
        <v>3</v>
      </c>
      <c r="I2345" t="s">
        <v>721</v>
      </c>
      <c r="J2345" t="s">
        <v>722</v>
      </c>
      <c r="K2345" t="s">
        <v>723</v>
      </c>
      <c r="L2345">
        <v>1301</v>
      </c>
      <c r="N2345">
        <v>1003</v>
      </c>
      <c r="O2345" t="s">
        <v>142</v>
      </c>
      <c r="P2345" t="s">
        <v>142</v>
      </c>
      <c r="Q2345">
        <v>1</v>
      </c>
      <c r="X2345">
        <v>234</v>
      </c>
      <c r="Y2345">
        <v>8.44</v>
      </c>
      <c r="Z2345">
        <v>0</v>
      </c>
      <c r="AA2345">
        <v>0</v>
      </c>
      <c r="AB2345">
        <v>0</v>
      </c>
      <c r="AC2345">
        <v>0</v>
      </c>
      <c r="AD2345">
        <v>1</v>
      </c>
      <c r="AE2345">
        <v>0</v>
      </c>
      <c r="AF2345" t="s">
        <v>3</v>
      </c>
      <c r="AG2345">
        <v>234</v>
      </c>
      <c r="AH2345">
        <v>2</v>
      </c>
      <c r="AI2345">
        <v>35871679</v>
      </c>
      <c r="AJ2345">
        <v>2408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</row>
    <row r="2346" spans="1:44">
      <c r="A2346">
        <f>ROW(Source!A2244)</f>
        <v>2244</v>
      </c>
      <c r="B2346">
        <v>35871698</v>
      </c>
      <c r="C2346">
        <v>35871662</v>
      </c>
      <c r="D2346">
        <v>29129715</v>
      </c>
      <c r="E2346">
        <v>1</v>
      </c>
      <c r="F2346">
        <v>1</v>
      </c>
      <c r="G2346">
        <v>1</v>
      </c>
      <c r="H2346">
        <v>3</v>
      </c>
      <c r="I2346" t="s">
        <v>813</v>
      </c>
      <c r="J2346" t="s">
        <v>814</v>
      </c>
      <c r="K2346" t="s">
        <v>815</v>
      </c>
      <c r="L2346">
        <v>1301</v>
      </c>
      <c r="N2346">
        <v>1003</v>
      </c>
      <c r="O2346" t="s">
        <v>142</v>
      </c>
      <c r="P2346" t="s">
        <v>142</v>
      </c>
      <c r="Q2346">
        <v>1</v>
      </c>
      <c r="X2346">
        <v>37</v>
      </c>
      <c r="Y2346">
        <v>6.33</v>
      </c>
      <c r="Z2346">
        <v>0</v>
      </c>
      <c r="AA2346">
        <v>0</v>
      </c>
      <c r="AB2346">
        <v>0</v>
      </c>
      <c r="AC2346">
        <v>0</v>
      </c>
      <c r="AD2346">
        <v>1</v>
      </c>
      <c r="AE2346">
        <v>0</v>
      </c>
      <c r="AF2346" t="s">
        <v>3</v>
      </c>
      <c r="AG2346">
        <v>37</v>
      </c>
      <c r="AH2346">
        <v>2</v>
      </c>
      <c r="AI2346">
        <v>35871680</v>
      </c>
      <c r="AJ2346">
        <v>2409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</row>
    <row r="2347" spans="1:44">
      <c r="A2347">
        <f>ROW(Source!A2245)</f>
        <v>2245</v>
      </c>
      <c r="B2347">
        <v>35871707</v>
      </c>
      <c r="C2347">
        <v>35871699</v>
      </c>
      <c r="D2347">
        <v>18410244</v>
      </c>
      <c r="E2347">
        <v>1</v>
      </c>
      <c r="F2347">
        <v>1</v>
      </c>
      <c r="G2347">
        <v>1</v>
      </c>
      <c r="H2347">
        <v>1</v>
      </c>
      <c r="I2347" t="s">
        <v>727</v>
      </c>
      <c r="J2347" t="s">
        <v>3</v>
      </c>
      <c r="K2347" t="s">
        <v>728</v>
      </c>
      <c r="L2347">
        <v>1369</v>
      </c>
      <c r="N2347">
        <v>1013</v>
      </c>
      <c r="O2347" t="s">
        <v>561</v>
      </c>
      <c r="P2347" t="s">
        <v>561</v>
      </c>
      <c r="Q2347">
        <v>1</v>
      </c>
      <c r="X2347">
        <v>72.260000000000005</v>
      </c>
      <c r="Y2347">
        <v>0</v>
      </c>
      <c r="Z2347">
        <v>0</v>
      </c>
      <c r="AA2347">
        <v>0</v>
      </c>
      <c r="AB2347">
        <v>9.2899999999999991</v>
      </c>
      <c r="AC2347">
        <v>0</v>
      </c>
      <c r="AD2347">
        <v>1</v>
      </c>
      <c r="AE2347">
        <v>1</v>
      </c>
      <c r="AF2347" t="s">
        <v>134</v>
      </c>
      <c r="AG2347">
        <v>83.099000000000004</v>
      </c>
      <c r="AH2347">
        <v>2</v>
      </c>
      <c r="AI2347">
        <v>35871700</v>
      </c>
      <c r="AJ2347">
        <v>2410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</row>
    <row r="2348" spans="1:44">
      <c r="A2348">
        <f>ROW(Source!A2245)</f>
        <v>2245</v>
      </c>
      <c r="B2348">
        <v>35871708</v>
      </c>
      <c r="C2348">
        <v>35871699</v>
      </c>
      <c r="D2348">
        <v>121548</v>
      </c>
      <c r="E2348">
        <v>1</v>
      </c>
      <c r="F2348">
        <v>1</v>
      </c>
      <c r="G2348">
        <v>1</v>
      </c>
      <c r="H2348">
        <v>1</v>
      </c>
      <c r="I2348" t="s">
        <v>35</v>
      </c>
      <c r="J2348" t="s">
        <v>3</v>
      </c>
      <c r="K2348" t="s">
        <v>562</v>
      </c>
      <c r="L2348">
        <v>608254</v>
      </c>
      <c r="N2348">
        <v>1013</v>
      </c>
      <c r="O2348" t="s">
        <v>563</v>
      </c>
      <c r="P2348" t="s">
        <v>563</v>
      </c>
      <c r="Q2348">
        <v>1</v>
      </c>
      <c r="X2348">
        <v>0.01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1</v>
      </c>
      <c r="AE2348">
        <v>2</v>
      </c>
      <c r="AF2348" t="s">
        <v>133</v>
      </c>
      <c r="AG2348">
        <v>1.2500000000000001E-2</v>
      </c>
      <c r="AH2348">
        <v>2</v>
      </c>
      <c r="AI2348">
        <v>35871701</v>
      </c>
      <c r="AJ2348">
        <v>2411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</row>
    <row r="2349" spans="1:44">
      <c r="A2349">
        <f>ROW(Source!A2245)</f>
        <v>2245</v>
      </c>
      <c r="B2349">
        <v>35871709</v>
      </c>
      <c r="C2349">
        <v>35871699</v>
      </c>
      <c r="D2349">
        <v>29172556</v>
      </c>
      <c r="E2349">
        <v>1</v>
      </c>
      <c r="F2349">
        <v>1</v>
      </c>
      <c r="G2349">
        <v>1</v>
      </c>
      <c r="H2349">
        <v>2</v>
      </c>
      <c r="I2349" t="s">
        <v>564</v>
      </c>
      <c r="J2349" t="s">
        <v>565</v>
      </c>
      <c r="K2349" t="s">
        <v>566</v>
      </c>
      <c r="L2349">
        <v>1368</v>
      </c>
      <c r="N2349">
        <v>1011</v>
      </c>
      <c r="O2349" t="s">
        <v>567</v>
      </c>
      <c r="P2349" t="s">
        <v>567</v>
      </c>
      <c r="Q2349">
        <v>1</v>
      </c>
      <c r="X2349">
        <v>0.01</v>
      </c>
      <c r="Y2349">
        <v>0</v>
      </c>
      <c r="Z2349">
        <v>31.26</v>
      </c>
      <c r="AA2349">
        <v>13.5</v>
      </c>
      <c r="AB2349">
        <v>0</v>
      </c>
      <c r="AC2349">
        <v>0</v>
      </c>
      <c r="AD2349">
        <v>1</v>
      </c>
      <c r="AE2349">
        <v>0</v>
      </c>
      <c r="AF2349" t="s">
        <v>133</v>
      </c>
      <c r="AG2349">
        <v>1.2500000000000001E-2</v>
      </c>
      <c r="AH2349">
        <v>2</v>
      </c>
      <c r="AI2349">
        <v>35871702</v>
      </c>
      <c r="AJ2349">
        <v>2412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</row>
    <row r="2350" spans="1:44">
      <c r="A2350">
        <f>ROW(Source!A2245)</f>
        <v>2245</v>
      </c>
      <c r="B2350">
        <v>35871710</v>
      </c>
      <c r="C2350">
        <v>35871699</v>
      </c>
      <c r="D2350">
        <v>29174913</v>
      </c>
      <c r="E2350">
        <v>1</v>
      </c>
      <c r="F2350">
        <v>1</v>
      </c>
      <c r="G2350">
        <v>1</v>
      </c>
      <c r="H2350">
        <v>2</v>
      </c>
      <c r="I2350" t="s">
        <v>578</v>
      </c>
      <c r="J2350" t="s">
        <v>579</v>
      </c>
      <c r="K2350" t="s">
        <v>580</v>
      </c>
      <c r="L2350">
        <v>1368</v>
      </c>
      <c r="N2350">
        <v>1011</v>
      </c>
      <c r="O2350" t="s">
        <v>567</v>
      </c>
      <c r="P2350" t="s">
        <v>567</v>
      </c>
      <c r="Q2350">
        <v>1</v>
      </c>
      <c r="X2350">
        <v>0.01</v>
      </c>
      <c r="Y2350">
        <v>0</v>
      </c>
      <c r="Z2350">
        <v>87.17</v>
      </c>
      <c r="AA2350">
        <v>11.6</v>
      </c>
      <c r="AB2350">
        <v>0</v>
      </c>
      <c r="AC2350">
        <v>0</v>
      </c>
      <c r="AD2350">
        <v>1</v>
      </c>
      <c r="AE2350">
        <v>0</v>
      </c>
      <c r="AF2350" t="s">
        <v>133</v>
      </c>
      <c r="AG2350">
        <v>1.2500000000000001E-2</v>
      </c>
      <c r="AH2350">
        <v>2</v>
      </c>
      <c r="AI2350">
        <v>35871703</v>
      </c>
      <c r="AJ2350">
        <v>2413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</row>
    <row r="2351" spans="1:44">
      <c r="A2351">
        <f>ROW(Source!A2245)</f>
        <v>2245</v>
      </c>
      <c r="B2351">
        <v>35871711</v>
      </c>
      <c r="C2351">
        <v>35871699</v>
      </c>
      <c r="D2351">
        <v>29109386</v>
      </c>
      <c r="E2351">
        <v>1</v>
      </c>
      <c r="F2351">
        <v>1</v>
      </c>
      <c r="G2351">
        <v>1</v>
      </c>
      <c r="H2351">
        <v>3</v>
      </c>
      <c r="I2351" t="s">
        <v>729</v>
      </c>
      <c r="J2351" t="s">
        <v>730</v>
      </c>
      <c r="K2351" t="s">
        <v>731</v>
      </c>
      <c r="L2351">
        <v>1348</v>
      </c>
      <c r="N2351">
        <v>1009</v>
      </c>
      <c r="O2351" t="s">
        <v>30</v>
      </c>
      <c r="P2351" t="s">
        <v>30</v>
      </c>
      <c r="Q2351">
        <v>1000</v>
      </c>
      <c r="X2351">
        <v>3.4099999999999998E-2</v>
      </c>
      <c r="Y2351">
        <v>11300.01</v>
      </c>
      <c r="Z2351">
        <v>0</v>
      </c>
      <c r="AA2351">
        <v>0</v>
      </c>
      <c r="AB2351">
        <v>0</v>
      </c>
      <c r="AC2351">
        <v>0</v>
      </c>
      <c r="AD2351">
        <v>1</v>
      </c>
      <c r="AE2351">
        <v>0</v>
      </c>
      <c r="AF2351" t="s">
        <v>3</v>
      </c>
      <c r="AG2351">
        <v>3.4099999999999998E-2</v>
      </c>
      <c r="AH2351">
        <v>2</v>
      </c>
      <c r="AI2351">
        <v>35871704</v>
      </c>
      <c r="AJ2351">
        <v>2414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</row>
    <row r="2352" spans="1:44">
      <c r="A2352">
        <f>ROW(Source!A2245)</f>
        <v>2245</v>
      </c>
      <c r="B2352">
        <v>35871712</v>
      </c>
      <c r="C2352">
        <v>35871699</v>
      </c>
      <c r="D2352">
        <v>29107800</v>
      </c>
      <c r="E2352">
        <v>1</v>
      </c>
      <c r="F2352">
        <v>1</v>
      </c>
      <c r="G2352">
        <v>1</v>
      </c>
      <c r="H2352">
        <v>3</v>
      </c>
      <c r="I2352" t="s">
        <v>592</v>
      </c>
      <c r="J2352" t="s">
        <v>593</v>
      </c>
      <c r="K2352" t="s">
        <v>594</v>
      </c>
      <c r="L2352">
        <v>1346</v>
      </c>
      <c r="N2352">
        <v>1009</v>
      </c>
      <c r="O2352" t="s">
        <v>160</v>
      </c>
      <c r="P2352" t="s">
        <v>160</v>
      </c>
      <c r="Q2352">
        <v>1</v>
      </c>
      <c r="X2352">
        <v>0.01</v>
      </c>
      <c r="Y2352">
        <v>1.81</v>
      </c>
      <c r="Z2352">
        <v>0</v>
      </c>
      <c r="AA2352">
        <v>0</v>
      </c>
      <c r="AB2352">
        <v>0</v>
      </c>
      <c r="AC2352">
        <v>0</v>
      </c>
      <c r="AD2352">
        <v>1</v>
      </c>
      <c r="AE2352">
        <v>0</v>
      </c>
      <c r="AF2352" t="s">
        <v>3</v>
      </c>
      <c r="AG2352">
        <v>0.01</v>
      </c>
      <c r="AH2352">
        <v>2</v>
      </c>
      <c r="AI2352">
        <v>35871705</v>
      </c>
      <c r="AJ2352">
        <v>2415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</row>
    <row r="2353" spans="1:44">
      <c r="A2353">
        <f>ROW(Source!A2245)</f>
        <v>2245</v>
      </c>
      <c r="B2353">
        <v>35871713</v>
      </c>
      <c r="C2353">
        <v>35871699</v>
      </c>
      <c r="D2353">
        <v>29109603</v>
      </c>
      <c r="E2353">
        <v>1</v>
      </c>
      <c r="F2353">
        <v>1</v>
      </c>
      <c r="G2353">
        <v>1</v>
      </c>
      <c r="H2353">
        <v>3</v>
      </c>
      <c r="I2353" t="s">
        <v>732</v>
      </c>
      <c r="J2353" t="s">
        <v>733</v>
      </c>
      <c r="K2353" t="s">
        <v>734</v>
      </c>
      <c r="L2353">
        <v>1327</v>
      </c>
      <c r="N2353">
        <v>1005</v>
      </c>
      <c r="O2353" t="s">
        <v>155</v>
      </c>
      <c r="P2353" t="s">
        <v>155</v>
      </c>
      <c r="Q2353">
        <v>1</v>
      </c>
      <c r="X2353">
        <v>112</v>
      </c>
      <c r="Y2353">
        <v>55.16</v>
      </c>
      <c r="Z2353">
        <v>0</v>
      </c>
      <c r="AA2353">
        <v>0</v>
      </c>
      <c r="AB2353">
        <v>0</v>
      </c>
      <c r="AC2353">
        <v>0</v>
      </c>
      <c r="AD2353">
        <v>1</v>
      </c>
      <c r="AE2353">
        <v>0</v>
      </c>
      <c r="AF2353" t="s">
        <v>3</v>
      </c>
      <c r="AG2353">
        <v>112</v>
      </c>
      <c r="AH2353">
        <v>2</v>
      </c>
      <c r="AI2353">
        <v>35871706</v>
      </c>
      <c r="AJ2353">
        <v>2416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</row>
    <row r="2354" spans="1:44">
      <c r="A2354">
        <f>ROW(Source!A2246)</f>
        <v>2246</v>
      </c>
      <c r="B2354">
        <v>35871727</v>
      </c>
      <c r="C2354">
        <v>35871714</v>
      </c>
      <c r="D2354">
        <v>29364679</v>
      </c>
      <c r="E2354">
        <v>1</v>
      </c>
      <c r="F2354">
        <v>1</v>
      </c>
      <c r="G2354">
        <v>1</v>
      </c>
      <c r="H2354">
        <v>1</v>
      </c>
      <c r="I2354" t="s">
        <v>735</v>
      </c>
      <c r="J2354" t="s">
        <v>3</v>
      </c>
      <c r="K2354" t="s">
        <v>736</v>
      </c>
      <c r="L2354">
        <v>1369</v>
      </c>
      <c r="N2354">
        <v>1013</v>
      </c>
      <c r="O2354" t="s">
        <v>561</v>
      </c>
      <c r="P2354" t="s">
        <v>561</v>
      </c>
      <c r="Q2354">
        <v>1</v>
      </c>
      <c r="X2354">
        <v>30.48</v>
      </c>
      <c r="Y2354">
        <v>0</v>
      </c>
      <c r="Z2354">
        <v>0</v>
      </c>
      <c r="AA2354">
        <v>0</v>
      </c>
      <c r="AB2354">
        <v>9.92</v>
      </c>
      <c r="AC2354">
        <v>0</v>
      </c>
      <c r="AD2354">
        <v>1</v>
      </c>
      <c r="AE2354">
        <v>1</v>
      </c>
      <c r="AF2354" t="s">
        <v>3</v>
      </c>
      <c r="AG2354">
        <v>30.48</v>
      </c>
      <c r="AH2354">
        <v>2</v>
      </c>
      <c r="AI2354">
        <v>35871715</v>
      </c>
      <c r="AJ2354">
        <v>2417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</row>
    <row r="2355" spans="1:44">
      <c r="A2355">
        <f>ROW(Source!A2246)</f>
        <v>2246</v>
      </c>
      <c r="B2355">
        <v>35871728</v>
      </c>
      <c r="C2355">
        <v>35871714</v>
      </c>
      <c r="D2355">
        <v>121548</v>
      </c>
      <c r="E2355">
        <v>1</v>
      </c>
      <c r="F2355">
        <v>1</v>
      </c>
      <c r="G2355">
        <v>1</v>
      </c>
      <c r="H2355">
        <v>1</v>
      </c>
      <c r="I2355" t="s">
        <v>35</v>
      </c>
      <c r="J2355" t="s">
        <v>3</v>
      </c>
      <c r="K2355" t="s">
        <v>562</v>
      </c>
      <c r="L2355">
        <v>608254</v>
      </c>
      <c r="N2355">
        <v>1013</v>
      </c>
      <c r="O2355" t="s">
        <v>563</v>
      </c>
      <c r="P2355" t="s">
        <v>563</v>
      </c>
      <c r="Q2355">
        <v>1</v>
      </c>
      <c r="X2355">
        <v>0.03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1</v>
      </c>
      <c r="AE2355">
        <v>2</v>
      </c>
      <c r="AF2355" t="s">
        <v>3</v>
      </c>
      <c r="AG2355">
        <v>0.03</v>
      </c>
      <c r="AH2355">
        <v>2</v>
      </c>
      <c r="AI2355">
        <v>35871716</v>
      </c>
      <c r="AJ2355">
        <v>2418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</row>
    <row r="2356" spans="1:44">
      <c r="A2356">
        <f>ROW(Source!A2246)</f>
        <v>2246</v>
      </c>
      <c r="B2356">
        <v>35871729</v>
      </c>
      <c r="C2356">
        <v>35871714</v>
      </c>
      <c r="D2356">
        <v>29172362</v>
      </c>
      <c r="E2356">
        <v>1</v>
      </c>
      <c r="F2356">
        <v>1</v>
      </c>
      <c r="G2356">
        <v>1</v>
      </c>
      <c r="H2356">
        <v>2</v>
      </c>
      <c r="I2356" t="s">
        <v>737</v>
      </c>
      <c r="J2356" t="s">
        <v>738</v>
      </c>
      <c r="K2356" t="s">
        <v>739</v>
      </c>
      <c r="L2356">
        <v>1368</v>
      </c>
      <c r="N2356">
        <v>1011</v>
      </c>
      <c r="O2356" t="s">
        <v>567</v>
      </c>
      <c r="P2356" t="s">
        <v>567</v>
      </c>
      <c r="Q2356">
        <v>1</v>
      </c>
      <c r="X2356">
        <v>0.03</v>
      </c>
      <c r="Y2356">
        <v>0</v>
      </c>
      <c r="Z2356">
        <v>134.65</v>
      </c>
      <c r="AA2356">
        <v>13.5</v>
      </c>
      <c r="AB2356">
        <v>0</v>
      </c>
      <c r="AC2356">
        <v>0</v>
      </c>
      <c r="AD2356">
        <v>1</v>
      </c>
      <c r="AE2356">
        <v>0</v>
      </c>
      <c r="AF2356" t="s">
        <v>3</v>
      </c>
      <c r="AG2356">
        <v>0.03</v>
      </c>
      <c r="AH2356">
        <v>2</v>
      </c>
      <c r="AI2356">
        <v>35871717</v>
      </c>
      <c r="AJ2356">
        <v>2419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</row>
    <row r="2357" spans="1:44">
      <c r="A2357">
        <f>ROW(Source!A2246)</f>
        <v>2246</v>
      </c>
      <c r="B2357">
        <v>35871730</v>
      </c>
      <c r="C2357">
        <v>35871714</v>
      </c>
      <c r="D2357">
        <v>29174913</v>
      </c>
      <c r="E2357">
        <v>1</v>
      </c>
      <c r="F2357">
        <v>1</v>
      </c>
      <c r="G2357">
        <v>1</v>
      </c>
      <c r="H2357">
        <v>2</v>
      </c>
      <c r="I2357" t="s">
        <v>578</v>
      </c>
      <c r="J2357" t="s">
        <v>579</v>
      </c>
      <c r="K2357" t="s">
        <v>580</v>
      </c>
      <c r="L2357">
        <v>1368</v>
      </c>
      <c r="N2357">
        <v>1011</v>
      </c>
      <c r="O2357" t="s">
        <v>567</v>
      </c>
      <c r="P2357" t="s">
        <v>567</v>
      </c>
      <c r="Q2357">
        <v>1</v>
      </c>
      <c r="X2357">
        <v>0.02</v>
      </c>
      <c r="Y2357">
        <v>0</v>
      </c>
      <c r="Z2357">
        <v>87.17</v>
      </c>
      <c r="AA2357">
        <v>11.6</v>
      </c>
      <c r="AB2357">
        <v>0</v>
      </c>
      <c r="AC2357">
        <v>0</v>
      </c>
      <c r="AD2357">
        <v>1</v>
      </c>
      <c r="AE2357">
        <v>0</v>
      </c>
      <c r="AF2357" t="s">
        <v>3</v>
      </c>
      <c r="AG2357">
        <v>0.02</v>
      </c>
      <c r="AH2357">
        <v>2</v>
      </c>
      <c r="AI2357">
        <v>35871718</v>
      </c>
      <c r="AJ2357">
        <v>2420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</row>
    <row r="2358" spans="1:44">
      <c r="A2358">
        <f>ROW(Source!A2246)</f>
        <v>2246</v>
      </c>
      <c r="B2358">
        <v>35871731</v>
      </c>
      <c r="C2358">
        <v>35871714</v>
      </c>
      <c r="D2358">
        <v>29114246</v>
      </c>
      <c r="E2358">
        <v>1</v>
      </c>
      <c r="F2358">
        <v>1</v>
      </c>
      <c r="G2358">
        <v>1</v>
      </c>
      <c r="H2358">
        <v>3</v>
      </c>
      <c r="I2358" t="s">
        <v>740</v>
      </c>
      <c r="J2358" t="s">
        <v>741</v>
      </c>
      <c r="K2358" t="s">
        <v>742</v>
      </c>
      <c r="L2358">
        <v>1346</v>
      </c>
      <c r="N2358">
        <v>1009</v>
      </c>
      <c r="O2358" t="s">
        <v>160</v>
      </c>
      <c r="P2358" t="s">
        <v>160</v>
      </c>
      <c r="Q2358">
        <v>1</v>
      </c>
      <c r="X2358">
        <v>1.5</v>
      </c>
      <c r="Y2358">
        <v>9.0399999999999991</v>
      </c>
      <c r="Z2358">
        <v>0</v>
      </c>
      <c r="AA2358">
        <v>0</v>
      </c>
      <c r="AB2358">
        <v>0</v>
      </c>
      <c r="AC2358">
        <v>0</v>
      </c>
      <c r="AD2358">
        <v>1</v>
      </c>
      <c r="AE2358">
        <v>0</v>
      </c>
      <c r="AF2358" t="s">
        <v>3</v>
      </c>
      <c r="AG2358">
        <v>1.5</v>
      </c>
      <c r="AH2358">
        <v>2</v>
      </c>
      <c r="AI2358">
        <v>35871719</v>
      </c>
      <c r="AJ2358">
        <v>2421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</row>
    <row r="2359" spans="1:44">
      <c r="A2359">
        <f>ROW(Source!A2246)</f>
        <v>2246</v>
      </c>
      <c r="B2359">
        <v>35871732</v>
      </c>
      <c r="C2359">
        <v>35871714</v>
      </c>
      <c r="D2359">
        <v>29110838</v>
      </c>
      <c r="E2359">
        <v>1</v>
      </c>
      <c r="F2359">
        <v>1</v>
      </c>
      <c r="G2359">
        <v>1</v>
      </c>
      <c r="H2359">
        <v>3</v>
      </c>
      <c r="I2359" t="s">
        <v>743</v>
      </c>
      <c r="J2359" t="s">
        <v>744</v>
      </c>
      <c r="K2359" t="s">
        <v>745</v>
      </c>
      <c r="L2359">
        <v>1346</v>
      </c>
      <c r="N2359">
        <v>1009</v>
      </c>
      <c r="O2359" t="s">
        <v>160</v>
      </c>
      <c r="P2359" t="s">
        <v>160</v>
      </c>
      <c r="Q2359">
        <v>1</v>
      </c>
      <c r="X2359">
        <v>0.42</v>
      </c>
      <c r="Y2359">
        <v>30.5</v>
      </c>
      <c r="Z2359">
        <v>0</v>
      </c>
      <c r="AA2359">
        <v>0</v>
      </c>
      <c r="AB2359">
        <v>0</v>
      </c>
      <c r="AC2359">
        <v>0</v>
      </c>
      <c r="AD2359">
        <v>1</v>
      </c>
      <c r="AE2359">
        <v>0</v>
      </c>
      <c r="AF2359" t="s">
        <v>3</v>
      </c>
      <c r="AG2359">
        <v>0.42</v>
      </c>
      <c r="AH2359">
        <v>2</v>
      </c>
      <c r="AI2359">
        <v>35871720</v>
      </c>
      <c r="AJ2359">
        <v>2422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</row>
    <row r="2360" spans="1:44">
      <c r="A2360">
        <f>ROW(Source!A2246)</f>
        <v>2246</v>
      </c>
      <c r="B2360">
        <v>35871733</v>
      </c>
      <c r="C2360">
        <v>35871714</v>
      </c>
      <c r="D2360">
        <v>29149204</v>
      </c>
      <c r="E2360">
        <v>1</v>
      </c>
      <c r="F2360">
        <v>1</v>
      </c>
      <c r="G2360">
        <v>1</v>
      </c>
      <c r="H2360">
        <v>3</v>
      </c>
      <c r="I2360" t="s">
        <v>746</v>
      </c>
      <c r="J2360" t="s">
        <v>747</v>
      </c>
      <c r="K2360" t="s">
        <v>748</v>
      </c>
      <c r="L2360">
        <v>1348</v>
      </c>
      <c r="N2360">
        <v>1009</v>
      </c>
      <c r="O2360" t="s">
        <v>30</v>
      </c>
      <c r="P2360" t="s">
        <v>30</v>
      </c>
      <c r="Q2360">
        <v>1000</v>
      </c>
      <c r="X2360">
        <v>3.15E-3</v>
      </c>
      <c r="Y2360">
        <v>729.98</v>
      </c>
      <c r="Z2360">
        <v>0</v>
      </c>
      <c r="AA2360">
        <v>0</v>
      </c>
      <c r="AB2360">
        <v>0</v>
      </c>
      <c r="AC2360">
        <v>0</v>
      </c>
      <c r="AD2360">
        <v>1</v>
      </c>
      <c r="AE2360">
        <v>0</v>
      </c>
      <c r="AF2360" t="s">
        <v>3</v>
      </c>
      <c r="AG2360">
        <v>3.15E-3</v>
      </c>
      <c r="AH2360">
        <v>2</v>
      </c>
      <c r="AI2360">
        <v>35871721</v>
      </c>
      <c r="AJ2360">
        <v>2423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</row>
    <row r="2361" spans="1:44">
      <c r="A2361">
        <f>ROW(Source!A2246)</f>
        <v>2246</v>
      </c>
      <c r="B2361">
        <v>35871734</v>
      </c>
      <c r="C2361">
        <v>35871714</v>
      </c>
      <c r="D2361">
        <v>29170678</v>
      </c>
      <c r="E2361">
        <v>1</v>
      </c>
      <c r="F2361">
        <v>1</v>
      </c>
      <c r="G2361">
        <v>1</v>
      </c>
      <c r="H2361">
        <v>3</v>
      </c>
      <c r="I2361" t="s">
        <v>749</v>
      </c>
      <c r="J2361" t="s">
        <v>750</v>
      </c>
      <c r="K2361" t="s">
        <v>751</v>
      </c>
      <c r="L2361">
        <v>1354</v>
      </c>
      <c r="N2361">
        <v>1010</v>
      </c>
      <c r="O2361" t="s">
        <v>237</v>
      </c>
      <c r="P2361" t="s">
        <v>237</v>
      </c>
      <c r="Q2361">
        <v>1</v>
      </c>
      <c r="X2361">
        <v>102</v>
      </c>
      <c r="Y2361">
        <v>0.28000000000000003</v>
      </c>
      <c r="Z2361">
        <v>0</v>
      </c>
      <c r="AA2361">
        <v>0</v>
      </c>
      <c r="AB2361">
        <v>0</v>
      </c>
      <c r="AC2361">
        <v>0</v>
      </c>
      <c r="AD2361">
        <v>1</v>
      </c>
      <c r="AE2361">
        <v>0</v>
      </c>
      <c r="AF2361" t="s">
        <v>3</v>
      </c>
      <c r="AG2361">
        <v>102</v>
      </c>
      <c r="AH2361">
        <v>2</v>
      </c>
      <c r="AI2361">
        <v>35871723</v>
      </c>
      <c r="AJ2361">
        <v>2426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</row>
    <row r="2362" spans="1:44">
      <c r="A2362">
        <f>ROW(Source!A2246)</f>
        <v>2246</v>
      </c>
      <c r="B2362">
        <v>35871735</v>
      </c>
      <c r="C2362">
        <v>35871714</v>
      </c>
      <c r="D2362">
        <v>29171808</v>
      </c>
      <c r="E2362">
        <v>1</v>
      </c>
      <c r="F2362">
        <v>1</v>
      </c>
      <c r="G2362">
        <v>1</v>
      </c>
      <c r="H2362">
        <v>3</v>
      </c>
      <c r="I2362" t="s">
        <v>752</v>
      </c>
      <c r="J2362" t="s">
        <v>753</v>
      </c>
      <c r="K2362" t="s">
        <v>754</v>
      </c>
      <c r="L2362">
        <v>1374</v>
      </c>
      <c r="N2362">
        <v>1013</v>
      </c>
      <c r="O2362" t="s">
        <v>755</v>
      </c>
      <c r="P2362" t="s">
        <v>755</v>
      </c>
      <c r="Q2362">
        <v>1</v>
      </c>
      <c r="X2362">
        <v>6.05</v>
      </c>
      <c r="Y2362">
        <v>1</v>
      </c>
      <c r="Z2362">
        <v>0</v>
      </c>
      <c r="AA2362">
        <v>0</v>
      </c>
      <c r="AB2362">
        <v>0</v>
      </c>
      <c r="AC2362">
        <v>0</v>
      </c>
      <c r="AD2362">
        <v>1</v>
      </c>
      <c r="AE2362">
        <v>0</v>
      </c>
      <c r="AF2362" t="s">
        <v>3</v>
      </c>
      <c r="AG2362">
        <v>6.05</v>
      </c>
      <c r="AH2362">
        <v>2</v>
      </c>
      <c r="AI2362">
        <v>35871724</v>
      </c>
      <c r="AJ2362">
        <v>2427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</row>
    <row r="2363" spans="1:44">
      <c r="A2363">
        <f>ROW(Source!A2249)</f>
        <v>2249</v>
      </c>
      <c r="B2363">
        <v>36145126</v>
      </c>
      <c r="C2363">
        <v>35871739</v>
      </c>
      <c r="D2363">
        <v>29364679</v>
      </c>
      <c r="E2363">
        <v>1</v>
      </c>
      <c r="F2363">
        <v>1</v>
      </c>
      <c r="G2363">
        <v>1</v>
      </c>
      <c r="H2363">
        <v>1</v>
      </c>
      <c r="I2363" t="s">
        <v>735</v>
      </c>
      <c r="J2363" t="s">
        <v>3</v>
      </c>
      <c r="K2363" t="s">
        <v>736</v>
      </c>
      <c r="L2363">
        <v>1369</v>
      </c>
      <c r="N2363">
        <v>1013</v>
      </c>
      <c r="O2363" t="s">
        <v>561</v>
      </c>
      <c r="P2363" t="s">
        <v>561</v>
      </c>
      <c r="Q2363">
        <v>1</v>
      </c>
      <c r="X2363">
        <v>26.24</v>
      </c>
      <c r="Y2363">
        <v>0</v>
      </c>
      <c r="Z2363">
        <v>0</v>
      </c>
      <c r="AA2363">
        <v>0</v>
      </c>
      <c r="AB2363">
        <v>316.85000000000002</v>
      </c>
      <c r="AC2363">
        <v>0</v>
      </c>
      <c r="AD2363">
        <v>1</v>
      </c>
      <c r="AE2363">
        <v>1</v>
      </c>
      <c r="AF2363" t="s">
        <v>3</v>
      </c>
      <c r="AG2363">
        <v>26.24</v>
      </c>
      <c r="AH2363">
        <v>2</v>
      </c>
      <c r="AI2363">
        <v>36145126</v>
      </c>
      <c r="AJ2363">
        <v>2428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</row>
    <row r="2364" spans="1:44">
      <c r="A2364">
        <f>ROW(Source!A2249)</f>
        <v>2249</v>
      </c>
      <c r="B2364">
        <v>36145127</v>
      </c>
      <c r="C2364">
        <v>35871739</v>
      </c>
      <c r="D2364">
        <v>121548</v>
      </c>
      <c r="E2364">
        <v>1</v>
      </c>
      <c r="F2364">
        <v>1</v>
      </c>
      <c r="G2364">
        <v>1</v>
      </c>
      <c r="H2364">
        <v>1</v>
      </c>
      <c r="I2364" t="s">
        <v>35</v>
      </c>
      <c r="J2364" t="s">
        <v>3</v>
      </c>
      <c r="K2364" t="s">
        <v>562</v>
      </c>
      <c r="L2364">
        <v>608254</v>
      </c>
      <c r="N2364">
        <v>1013</v>
      </c>
      <c r="O2364" t="s">
        <v>563</v>
      </c>
      <c r="P2364" t="s">
        <v>563</v>
      </c>
      <c r="Q2364">
        <v>1</v>
      </c>
      <c r="X2364">
        <v>0.03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1</v>
      </c>
      <c r="AE2364">
        <v>2</v>
      </c>
      <c r="AF2364" t="s">
        <v>3</v>
      </c>
      <c r="AG2364">
        <v>0.03</v>
      </c>
      <c r="AH2364">
        <v>2</v>
      </c>
      <c r="AI2364">
        <v>36145127</v>
      </c>
      <c r="AJ2364">
        <v>2429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</row>
    <row r="2365" spans="1:44">
      <c r="A2365">
        <f>ROW(Source!A2249)</f>
        <v>2249</v>
      </c>
      <c r="B2365">
        <v>36145128</v>
      </c>
      <c r="C2365">
        <v>35871739</v>
      </c>
      <c r="D2365">
        <v>29172362</v>
      </c>
      <c r="E2365">
        <v>1</v>
      </c>
      <c r="F2365">
        <v>1</v>
      </c>
      <c r="G2365">
        <v>1</v>
      </c>
      <c r="H2365">
        <v>2</v>
      </c>
      <c r="I2365" t="s">
        <v>737</v>
      </c>
      <c r="J2365" t="s">
        <v>738</v>
      </c>
      <c r="K2365" t="s">
        <v>739</v>
      </c>
      <c r="L2365">
        <v>1368</v>
      </c>
      <c r="N2365">
        <v>1011</v>
      </c>
      <c r="O2365" t="s">
        <v>567</v>
      </c>
      <c r="P2365" t="s">
        <v>567</v>
      </c>
      <c r="Q2365">
        <v>1</v>
      </c>
      <c r="X2365">
        <v>0.03</v>
      </c>
      <c r="Y2365">
        <v>0</v>
      </c>
      <c r="Z2365">
        <v>134.65</v>
      </c>
      <c r="AA2365">
        <v>13.5</v>
      </c>
      <c r="AB2365">
        <v>0</v>
      </c>
      <c r="AC2365">
        <v>0</v>
      </c>
      <c r="AD2365">
        <v>1</v>
      </c>
      <c r="AE2365">
        <v>0</v>
      </c>
      <c r="AF2365" t="s">
        <v>3</v>
      </c>
      <c r="AG2365">
        <v>0.03</v>
      </c>
      <c r="AH2365">
        <v>2</v>
      </c>
      <c r="AI2365">
        <v>36145128</v>
      </c>
      <c r="AJ2365">
        <v>2430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</row>
    <row r="2366" spans="1:44">
      <c r="A2366">
        <f>ROW(Source!A2249)</f>
        <v>2249</v>
      </c>
      <c r="B2366">
        <v>36145129</v>
      </c>
      <c r="C2366">
        <v>35871739</v>
      </c>
      <c r="D2366">
        <v>29174913</v>
      </c>
      <c r="E2366">
        <v>1</v>
      </c>
      <c r="F2366">
        <v>1</v>
      </c>
      <c r="G2366">
        <v>1</v>
      </c>
      <c r="H2366">
        <v>2</v>
      </c>
      <c r="I2366" t="s">
        <v>578</v>
      </c>
      <c r="J2366" t="s">
        <v>579</v>
      </c>
      <c r="K2366" t="s">
        <v>580</v>
      </c>
      <c r="L2366">
        <v>1368</v>
      </c>
      <c r="N2366">
        <v>1011</v>
      </c>
      <c r="O2366" t="s">
        <v>567</v>
      </c>
      <c r="P2366" t="s">
        <v>567</v>
      </c>
      <c r="Q2366">
        <v>1</v>
      </c>
      <c r="X2366">
        <v>0.02</v>
      </c>
      <c r="Y2366">
        <v>0</v>
      </c>
      <c r="Z2366">
        <v>87.17</v>
      </c>
      <c r="AA2366">
        <v>11.6</v>
      </c>
      <c r="AB2366">
        <v>0</v>
      </c>
      <c r="AC2366">
        <v>0</v>
      </c>
      <c r="AD2366">
        <v>1</v>
      </c>
      <c r="AE2366">
        <v>0</v>
      </c>
      <c r="AF2366" t="s">
        <v>3</v>
      </c>
      <c r="AG2366">
        <v>0.02</v>
      </c>
      <c r="AH2366">
        <v>2</v>
      </c>
      <c r="AI2366">
        <v>36145129</v>
      </c>
      <c r="AJ2366">
        <v>2431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</row>
    <row r="2367" spans="1:44">
      <c r="A2367">
        <f>ROW(Source!A2249)</f>
        <v>2249</v>
      </c>
      <c r="B2367">
        <v>36145130</v>
      </c>
      <c r="C2367">
        <v>35871739</v>
      </c>
      <c r="D2367">
        <v>29149204</v>
      </c>
      <c r="E2367">
        <v>1</v>
      </c>
      <c r="F2367">
        <v>1</v>
      </c>
      <c r="G2367">
        <v>1</v>
      </c>
      <c r="H2367">
        <v>3</v>
      </c>
      <c r="I2367" t="s">
        <v>746</v>
      </c>
      <c r="J2367" t="s">
        <v>747</v>
      </c>
      <c r="K2367" t="s">
        <v>748</v>
      </c>
      <c r="L2367">
        <v>1348</v>
      </c>
      <c r="N2367">
        <v>1009</v>
      </c>
      <c r="O2367" t="s">
        <v>30</v>
      </c>
      <c r="P2367" t="s">
        <v>30</v>
      </c>
      <c r="Q2367">
        <v>1000</v>
      </c>
      <c r="X2367">
        <v>3.15E-3</v>
      </c>
      <c r="Y2367">
        <v>729.98</v>
      </c>
      <c r="Z2367">
        <v>0</v>
      </c>
      <c r="AA2367">
        <v>0</v>
      </c>
      <c r="AB2367">
        <v>0</v>
      </c>
      <c r="AC2367">
        <v>0</v>
      </c>
      <c r="AD2367">
        <v>1</v>
      </c>
      <c r="AE2367">
        <v>0</v>
      </c>
      <c r="AF2367" t="s">
        <v>3</v>
      </c>
      <c r="AG2367">
        <v>3.15E-3</v>
      </c>
      <c r="AH2367">
        <v>2</v>
      </c>
      <c r="AI2367">
        <v>36145130</v>
      </c>
      <c r="AJ2367">
        <v>2432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</row>
    <row r="2368" spans="1:44">
      <c r="A2368">
        <f>ROW(Source!A2249)</f>
        <v>2249</v>
      </c>
      <c r="B2368">
        <v>36145131</v>
      </c>
      <c r="C2368">
        <v>35871739</v>
      </c>
      <c r="D2368">
        <v>29170678</v>
      </c>
      <c r="E2368">
        <v>1</v>
      </c>
      <c r="F2368">
        <v>1</v>
      </c>
      <c r="G2368">
        <v>1</v>
      </c>
      <c r="H2368">
        <v>3</v>
      </c>
      <c r="I2368" t="s">
        <v>749</v>
      </c>
      <c r="J2368" t="s">
        <v>750</v>
      </c>
      <c r="K2368" t="s">
        <v>751</v>
      </c>
      <c r="L2368">
        <v>1354</v>
      </c>
      <c r="N2368">
        <v>1010</v>
      </c>
      <c r="O2368" t="s">
        <v>237</v>
      </c>
      <c r="P2368" t="s">
        <v>237</v>
      </c>
      <c r="Q2368">
        <v>1</v>
      </c>
      <c r="X2368">
        <v>102</v>
      </c>
      <c r="Y2368">
        <v>0.28000000000000003</v>
      </c>
      <c r="Z2368">
        <v>0</v>
      </c>
      <c r="AA2368">
        <v>0</v>
      </c>
      <c r="AB2368">
        <v>0</v>
      </c>
      <c r="AC2368">
        <v>0</v>
      </c>
      <c r="AD2368">
        <v>1</v>
      </c>
      <c r="AE2368">
        <v>0</v>
      </c>
      <c r="AF2368" t="s">
        <v>3</v>
      </c>
      <c r="AG2368">
        <v>102</v>
      </c>
      <c r="AH2368">
        <v>2</v>
      </c>
      <c r="AI2368">
        <v>36145131</v>
      </c>
      <c r="AJ2368">
        <v>2434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</row>
    <row r="2369" spans="1:44">
      <c r="A2369">
        <f>ROW(Source!A2249)</f>
        <v>2249</v>
      </c>
      <c r="B2369">
        <v>36145132</v>
      </c>
      <c r="C2369">
        <v>35871739</v>
      </c>
      <c r="D2369">
        <v>29171808</v>
      </c>
      <c r="E2369">
        <v>1</v>
      </c>
      <c r="F2369">
        <v>1</v>
      </c>
      <c r="G2369">
        <v>1</v>
      </c>
      <c r="H2369">
        <v>3</v>
      </c>
      <c r="I2369" t="s">
        <v>752</v>
      </c>
      <c r="J2369" t="s">
        <v>753</v>
      </c>
      <c r="K2369" t="s">
        <v>754</v>
      </c>
      <c r="L2369">
        <v>1374</v>
      </c>
      <c r="N2369">
        <v>1013</v>
      </c>
      <c r="O2369" t="s">
        <v>755</v>
      </c>
      <c r="P2369" t="s">
        <v>755</v>
      </c>
      <c r="Q2369">
        <v>1</v>
      </c>
      <c r="X2369">
        <v>5.21</v>
      </c>
      <c r="Y2369">
        <v>1</v>
      </c>
      <c r="Z2369">
        <v>0</v>
      </c>
      <c r="AA2369">
        <v>0</v>
      </c>
      <c r="AB2369">
        <v>0</v>
      </c>
      <c r="AC2369">
        <v>0</v>
      </c>
      <c r="AD2369">
        <v>1</v>
      </c>
      <c r="AE2369">
        <v>0</v>
      </c>
      <c r="AF2369" t="s">
        <v>3</v>
      </c>
      <c r="AG2369">
        <v>5.21</v>
      </c>
      <c r="AH2369">
        <v>2</v>
      </c>
      <c r="AI2369">
        <v>36145132</v>
      </c>
      <c r="AJ2369">
        <v>2436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</row>
    <row r="2370" spans="1:44">
      <c r="A2370">
        <f>ROW(Source!A2252)</f>
        <v>2252</v>
      </c>
      <c r="B2370">
        <v>35871765</v>
      </c>
      <c r="C2370">
        <v>35871758</v>
      </c>
      <c r="D2370">
        <v>18407546</v>
      </c>
      <c r="E2370">
        <v>1</v>
      </c>
      <c r="F2370">
        <v>1</v>
      </c>
      <c r="G2370">
        <v>1</v>
      </c>
      <c r="H2370">
        <v>1</v>
      </c>
      <c r="I2370" t="s">
        <v>823</v>
      </c>
      <c r="J2370" t="s">
        <v>3</v>
      </c>
      <c r="K2370" t="s">
        <v>824</v>
      </c>
      <c r="L2370">
        <v>1369</v>
      </c>
      <c r="N2370">
        <v>1013</v>
      </c>
      <c r="O2370" t="s">
        <v>561</v>
      </c>
      <c r="P2370" t="s">
        <v>561</v>
      </c>
      <c r="Q2370">
        <v>1</v>
      </c>
      <c r="X2370">
        <v>102.46</v>
      </c>
      <c r="Y2370">
        <v>0</v>
      </c>
      <c r="Z2370">
        <v>0</v>
      </c>
      <c r="AA2370">
        <v>0</v>
      </c>
      <c r="AB2370">
        <v>9.4</v>
      </c>
      <c r="AC2370">
        <v>0</v>
      </c>
      <c r="AD2370">
        <v>1</v>
      </c>
      <c r="AE2370">
        <v>1</v>
      </c>
      <c r="AF2370" t="s">
        <v>134</v>
      </c>
      <c r="AG2370">
        <v>117.82899999999998</v>
      </c>
      <c r="AH2370">
        <v>2</v>
      </c>
      <c r="AI2370">
        <v>35871759</v>
      </c>
      <c r="AJ2370">
        <v>2437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</row>
    <row r="2371" spans="1:44">
      <c r="A2371">
        <f>ROW(Source!A2252)</f>
        <v>2252</v>
      </c>
      <c r="B2371">
        <v>35871766</v>
      </c>
      <c r="C2371">
        <v>35871758</v>
      </c>
      <c r="D2371">
        <v>121548</v>
      </c>
      <c r="E2371">
        <v>1</v>
      </c>
      <c r="F2371">
        <v>1</v>
      </c>
      <c r="G2371">
        <v>1</v>
      </c>
      <c r="H2371">
        <v>1</v>
      </c>
      <c r="I2371" t="s">
        <v>35</v>
      </c>
      <c r="J2371" t="s">
        <v>3</v>
      </c>
      <c r="K2371" t="s">
        <v>562</v>
      </c>
      <c r="L2371">
        <v>608254</v>
      </c>
      <c r="N2371">
        <v>1013</v>
      </c>
      <c r="O2371" t="s">
        <v>563</v>
      </c>
      <c r="P2371" t="s">
        <v>563</v>
      </c>
      <c r="Q2371">
        <v>1</v>
      </c>
      <c r="X2371">
        <v>0.76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1</v>
      </c>
      <c r="AE2371">
        <v>2</v>
      </c>
      <c r="AF2371" t="s">
        <v>133</v>
      </c>
      <c r="AG2371">
        <v>0.95</v>
      </c>
      <c r="AH2371">
        <v>2</v>
      </c>
      <c r="AI2371">
        <v>35871760</v>
      </c>
      <c r="AJ2371">
        <v>2438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</row>
    <row r="2372" spans="1:44">
      <c r="A2372">
        <f>ROW(Source!A2252)</f>
        <v>2252</v>
      </c>
      <c r="B2372">
        <v>35871767</v>
      </c>
      <c r="C2372">
        <v>35871758</v>
      </c>
      <c r="D2372">
        <v>29172556</v>
      </c>
      <c r="E2372">
        <v>1</v>
      </c>
      <c r="F2372">
        <v>1</v>
      </c>
      <c r="G2372">
        <v>1</v>
      </c>
      <c r="H2372">
        <v>2</v>
      </c>
      <c r="I2372" t="s">
        <v>564</v>
      </c>
      <c r="J2372" t="s">
        <v>565</v>
      </c>
      <c r="K2372" t="s">
        <v>566</v>
      </c>
      <c r="L2372">
        <v>1368</v>
      </c>
      <c r="N2372">
        <v>1011</v>
      </c>
      <c r="O2372" t="s">
        <v>567</v>
      </c>
      <c r="P2372" t="s">
        <v>567</v>
      </c>
      <c r="Q2372">
        <v>1</v>
      </c>
      <c r="X2372">
        <v>0.76</v>
      </c>
      <c r="Y2372">
        <v>0</v>
      </c>
      <c r="Z2372">
        <v>31.26</v>
      </c>
      <c r="AA2372">
        <v>13.5</v>
      </c>
      <c r="AB2372">
        <v>0</v>
      </c>
      <c r="AC2372">
        <v>0</v>
      </c>
      <c r="AD2372">
        <v>1</v>
      </c>
      <c r="AE2372">
        <v>0</v>
      </c>
      <c r="AF2372" t="s">
        <v>133</v>
      </c>
      <c r="AG2372">
        <v>0.95</v>
      </c>
      <c r="AH2372">
        <v>2</v>
      </c>
      <c r="AI2372">
        <v>35871761</v>
      </c>
      <c r="AJ2372">
        <v>2439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</row>
    <row r="2373" spans="1:44">
      <c r="A2373">
        <f>ROW(Source!A2252)</f>
        <v>2252</v>
      </c>
      <c r="B2373">
        <v>35871768</v>
      </c>
      <c r="C2373">
        <v>35871758</v>
      </c>
      <c r="D2373">
        <v>29174500</v>
      </c>
      <c r="E2373">
        <v>1</v>
      </c>
      <c r="F2373">
        <v>1</v>
      </c>
      <c r="G2373">
        <v>1</v>
      </c>
      <c r="H2373">
        <v>2</v>
      </c>
      <c r="I2373" t="s">
        <v>646</v>
      </c>
      <c r="J2373" t="s">
        <v>647</v>
      </c>
      <c r="K2373" t="s">
        <v>648</v>
      </c>
      <c r="L2373">
        <v>1368</v>
      </c>
      <c r="N2373">
        <v>1011</v>
      </c>
      <c r="O2373" t="s">
        <v>567</v>
      </c>
      <c r="P2373" t="s">
        <v>567</v>
      </c>
      <c r="Q2373">
        <v>1</v>
      </c>
      <c r="X2373">
        <v>5.35</v>
      </c>
      <c r="Y2373">
        <v>0</v>
      </c>
      <c r="Z2373">
        <v>1.95</v>
      </c>
      <c r="AA2373">
        <v>0</v>
      </c>
      <c r="AB2373">
        <v>0</v>
      </c>
      <c r="AC2373">
        <v>0</v>
      </c>
      <c r="AD2373">
        <v>1</v>
      </c>
      <c r="AE2373">
        <v>0</v>
      </c>
      <c r="AF2373" t="s">
        <v>133</v>
      </c>
      <c r="AG2373">
        <v>6.6875</v>
      </c>
      <c r="AH2373">
        <v>2</v>
      </c>
      <c r="AI2373">
        <v>35871762</v>
      </c>
      <c r="AJ2373">
        <v>2440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</row>
    <row r="2374" spans="1:44">
      <c r="A2374">
        <f>ROW(Source!A2252)</f>
        <v>2252</v>
      </c>
      <c r="B2374">
        <v>35871769</v>
      </c>
      <c r="C2374">
        <v>35871758</v>
      </c>
      <c r="D2374">
        <v>29174913</v>
      </c>
      <c r="E2374">
        <v>1</v>
      </c>
      <c r="F2374">
        <v>1</v>
      </c>
      <c r="G2374">
        <v>1</v>
      </c>
      <c r="H2374">
        <v>2</v>
      </c>
      <c r="I2374" t="s">
        <v>578</v>
      </c>
      <c r="J2374" t="s">
        <v>579</v>
      </c>
      <c r="K2374" t="s">
        <v>580</v>
      </c>
      <c r="L2374">
        <v>1368</v>
      </c>
      <c r="N2374">
        <v>1011</v>
      </c>
      <c r="O2374" t="s">
        <v>567</v>
      </c>
      <c r="P2374" t="s">
        <v>567</v>
      </c>
      <c r="Q2374">
        <v>1</v>
      </c>
      <c r="X2374">
        <v>4.58</v>
      </c>
      <c r="Y2374">
        <v>0</v>
      </c>
      <c r="Z2374">
        <v>87.17</v>
      </c>
      <c r="AA2374">
        <v>11.6</v>
      </c>
      <c r="AB2374">
        <v>0</v>
      </c>
      <c r="AC2374">
        <v>0</v>
      </c>
      <c r="AD2374">
        <v>1</v>
      </c>
      <c r="AE2374">
        <v>0</v>
      </c>
      <c r="AF2374" t="s">
        <v>133</v>
      </c>
      <c r="AG2374">
        <v>5.7249999999999996</v>
      </c>
      <c r="AH2374">
        <v>2</v>
      </c>
      <c r="AI2374">
        <v>35871763</v>
      </c>
      <c r="AJ2374">
        <v>2441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</row>
    <row r="2375" spans="1:44">
      <c r="A2375">
        <f>ROW(Source!A2252)</f>
        <v>2252</v>
      </c>
      <c r="B2375">
        <v>35871770</v>
      </c>
      <c r="C2375">
        <v>35871758</v>
      </c>
      <c r="D2375">
        <v>29109671</v>
      </c>
      <c r="E2375">
        <v>1</v>
      </c>
      <c r="F2375">
        <v>1</v>
      </c>
      <c r="G2375">
        <v>1</v>
      </c>
      <c r="H2375">
        <v>3</v>
      </c>
      <c r="I2375" t="s">
        <v>825</v>
      </c>
      <c r="J2375" t="s">
        <v>826</v>
      </c>
      <c r="K2375" t="s">
        <v>827</v>
      </c>
      <c r="L2375">
        <v>1327</v>
      </c>
      <c r="N2375">
        <v>1005</v>
      </c>
      <c r="O2375" t="s">
        <v>155</v>
      </c>
      <c r="P2375" t="s">
        <v>155</v>
      </c>
      <c r="Q2375">
        <v>1</v>
      </c>
      <c r="X2375">
        <v>103</v>
      </c>
      <c r="Y2375">
        <v>51.95</v>
      </c>
      <c r="Z2375">
        <v>0</v>
      </c>
      <c r="AA2375">
        <v>0</v>
      </c>
      <c r="AB2375">
        <v>0</v>
      </c>
      <c r="AC2375">
        <v>0</v>
      </c>
      <c r="AD2375">
        <v>1</v>
      </c>
      <c r="AE2375">
        <v>0</v>
      </c>
      <c r="AF2375" t="s">
        <v>3</v>
      </c>
      <c r="AG2375">
        <v>103</v>
      </c>
      <c r="AH2375">
        <v>2</v>
      </c>
      <c r="AI2375">
        <v>35871764</v>
      </c>
      <c r="AJ2375">
        <v>2442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</row>
    <row r="2376" spans="1:44">
      <c r="A2376">
        <f>ROW(Source!A2253)</f>
        <v>2253</v>
      </c>
      <c r="B2376">
        <v>36145137</v>
      </c>
      <c r="C2376">
        <v>35871771</v>
      </c>
      <c r="D2376">
        <v>29364679</v>
      </c>
      <c r="E2376">
        <v>1</v>
      </c>
      <c r="F2376">
        <v>1</v>
      </c>
      <c r="G2376">
        <v>1</v>
      </c>
      <c r="H2376">
        <v>1</v>
      </c>
      <c r="I2376" t="s">
        <v>735</v>
      </c>
      <c r="J2376" t="s">
        <v>3</v>
      </c>
      <c r="K2376" t="s">
        <v>736</v>
      </c>
      <c r="L2376">
        <v>1369</v>
      </c>
      <c r="N2376">
        <v>1013</v>
      </c>
      <c r="O2376" t="s">
        <v>561</v>
      </c>
      <c r="P2376" t="s">
        <v>561</v>
      </c>
      <c r="Q2376">
        <v>1</v>
      </c>
      <c r="X2376">
        <v>131.19999999999999</v>
      </c>
      <c r="Y2376">
        <v>0</v>
      </c>
      <c r="Z2376">
        <v>0</v>
      </c>
      <c r="AA2376">
        <v>0</v>
      </c>
      <c r="AB2376">
        <v>316.85000000000002</v>
      </c>
      <c r="AC2376">
        <v>0</v>
      </c>
      <c r="AD2376">
        <v>1</v>
      </c>
      <c r="AE2376">
        <v>1</v>
      </c>
      <c r="AF2376" t="s">
        <v>3</v>
      </c>
      <c r="AG2376">
        <v>131.19999999999999</v>
      </c>
      <c r="AH2376">
        <v>2</v>
      </c>
      <c r="AI2376">
        <v>36145137</v>
      </c>
      <c r="AJ2376">
        <v>2443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</row>
    <row r="2377" spans="1:44">
      <c r="A2377">
        <f>ROW(Source!A2253)</f>
        <v>2253</v>
      </c>
      <c r="B2377">
        <v>36145138</v>
      </c>
      <c r="C2377">
        <v>35871771</v>
      </c>
      <c r="D2377">
        <v>121548</v>
      </c>
      <c r="E2377">
        <v>1</v>
      </c>
      <c r="F2377">
        <v>1</v>
      </c>
      <c r="G2377">
        <v>1</v>
      </c>
      <c r="H2377">
        <v>1</v>
      </c>
      <c r="I2377" t="s">
        <v>35</v>
      </c>
      <c r="J2377" t="s">
        <v>3</v>
      </c>
      <c r="K2377" t="s">
        <v>562</v>
      </c>
      <c r="L2377">
        <v>608254</v>
      </c>
      <c r="N2377">
        <v>1013</v>
      </c>
      <c r="O2377" t="s">
        <v>563</v>
      </c>
      <c r="P2377" t="s">
        <v>563</v>
      </c>
      <c r="Q2377">
        <v>1</v>
      </c>
      <c r="X2377">
        <v>0.99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1</v>
      </c>
      <c r="AE2377">
        <v>2</v>
      </c>
      <c r="AF2377" t="s">
        <v>3</v>
      </c>
      <c r="AG2377">
        <v>0.99</v>
      </c>
      <c r="AH2377">
        <v>2</v>
      </c>
      <c r="AI2377">
        <v>36145138</v>
      </c>
      <c r="AJ2377">
        <v>2444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</row>
    <row r="2378" spans="1:44">
      <c r="A2378">
        <f>ROW(Source!A2253)</f>
        <v>2253</v>
      </c>
      <c r="B2378">
        <v>36145139</v>
      </c>
      <c r="C2378">
        <v>35871771</v>
      </c>
      <c r="D2378">
        <v>29172362</v>
      </c>
      <c r="E2378">
        <v>1</v>
      </c>
      <c r="F2378">
        <v>1</v>
      </c>
      <c r="G2378">
        <v>1</v>
      </c>
      <c r="H2378">
        <v>2</v>
      </c>
      <c r="I2378" t="s">
        <v>737</v>
      </c>
      <c r="J2378" t="s">
        <v>738</v>
      </c>
      <c r="K2378" t="s">
        <v>739</v>
      </c>
      <c r="L2378">
        <v>1368</v>
      </c>
      <c r="N2378">
        <v>1011</v>
      </c>
      <c r="O2378" t="s">
        <v>567</v>
      </c>
      <c r="P2378" t="s">
        <v>567</v>
      </c>
      <c r="Q2378">
        <v>1</v>
      </c>
      <c r="X2378">
        <v>0.99</v>
      </c>
      <c r="Y2378">
        <v>0</v>
      </c>
      <c r="Z2378">
        <v>134.65</v>
      </c>
      <c r="AA2378">
        <v>13.5</v>
      </c>
      <c r="AB2378">
        <v>0</v>
      </c>
      <c r="AC2378">
        <v>0</v>
      </c>
      <c r="AD2378">
        <v>1</v>
      </c>
      <c r="AE2378">
        <v>0</v>
      </c>
      <c r="AF2378" t="s">
        <v>3</v>
      </c>
      <c r="AG2378">
        <v>0.99</v>
      </c>
      <c r="AH2378">
        <v>2</v>
      </c>
      <c r="AI2378">
        <v>36145139</v>
      </c>
      <c r="AJ2378">
        <v>2445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</row>
    <row r="2379" spans="1:44">
      <c r="A2379">
        <f>ROW(Source!A2253)</f>
        <v>2253</v>
      </c>
      <c r="B2379">
        <v>36145140</v>
      </c>
      <c r="C2379">
        <v>35871771</v>
      </c>
      <c r="D2379">
        <v>29174913</v>
      </c>
      <c r="E2379">
        <v>1</v>
      </c>
      <c r="F2379">
        <v>1</v>
      </c>
      <c r="G2379">
        <v>1</v>
      </c>
      <c r="H2379">
        <v>2</v>
      </c>
      <c r="I2379" t="s">
        <v>578</v>
      </c>
      <c r="J2379" t="s">
        <v>579</v>
      </c>
      <c r="K2379" t="s">
        <v>580</v>
      </c>
      <c r="L2379">
        <v>1368</v>
      </c>
      <c r="N2379">
        <v>1011</v>
      </c>
      <c r="O2379" t="s">
        <v>567</v>
      </c>
      <c r="P2379" t="s">
        <v>567</v>
      </c>
      <c r="Q2379">
        <v>1</v>
      </c>
      <c r="X2379">
        <v>0.99</v>
      </c>
      <c r="Y2379">
        <v>0</v>
      </c>
      <c r="Z2379">
        <v>87.17</v>
      </c>
      <c r="AA2379">
        <v>11.6</v>
      </c>
      <c r="AB2379">
        <v>0</v>
      </c>
      <c r="AC2379">
        <v>0</v>
      </c>
      <c r="AD2379">
        <v>1</v>
      </c>
      <c r="AE2379">
        <v>0</v>
      </c>
      <c r="AF2379" t="s">
        <v>3</v>
      </c>
      <c r="AG2379">
        <v>0.99</v>
      </c>
      <c r="AH2379">
        <v>2</v>
      </c>
      <c r="AI2379">
        <v>36145140</v>
      </c>
      <c r="AJ2379">
        <v>2446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</row>
    <row r="2380" spans="1:44">
      <c r="A2380">
        <f>ROW(Source!A2253)</f>
        <v>2253</v>
      </c>
      <c r="B2380">
        <v>36145141</v>
      </c>
      <c r="C2380">
        <v>35871771</v>
      </c>
      <c r="D2380">
        <v>29110793</v>
      </c>
      <c r="E2380">
        <v>1</v>
      </c>
      <c r="F2380">
        <v>1</v>
      </c>
      <c r="G2380">
        <v>1</v>
      </c>
      <c r="H2380">
        <v>3</v>
      </c>
      <c r="I2380" t="s">
        <v>828</v>
      </c>
      <c r="J2380" t="s">
        <v>829</v>
      </c>
      <c r="K2380" t="s">
        <v>830</v>
      </c>
      <c r="L2380">
        <v>1308</v>
      </c>
      <c r="N2380">
        <v>1003</v>
      </c>
      <c r="O2380" t="s">
        <v>65</v>
      </c>
      <c r="P2380" t="s">
        <v>65</v>
      </c>
      <c r="Q2380">
        <v>100</v>
      </c>
      <c r="X2380">
        <v>0.1</v>
      </c>
      <c r="Y2380">
        <v>120.36</v>
      </c>
      <c r="Z2380">
        <v>0</v>
      </c>
      <c r="AA2380">
        <v>0</v>
      </c>
      <c r="AB2380">
        <v>0</v>
      </c>
      <c r="AC2380">
        <v>0</v>
      </c>
      <c r="AD2380">
        <v>1</v>
      </c>
      <c r="AE2380">
        <v>0</v>
      </c>
      <c r="AF2380" t="s">
        <v>3</v>
      </c>
      <c r="AG2380">
        <v>0.1</v>
      </c>
      <c r="AH2380">
        <v>2</v>
      </c>
      <c r="AI2380">
        <v>36145141</v>
      </c>
      <c r="AJ2380">
        <v>2447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</row>
    <row r="2381" spans="1:44">
      <c r="A2381">
        <f>ROW(Source!A2253)</f>
        <v>2253</v>
      </c>
      <c r="B2381">
        <v>36145142</v>
      </c>
      <c r="C2381">
        <v>35871771</v>
      </c>
      <c r="D2381">
        <v>29110838</v>
      </c>
      <c r="E2381">
        <v>1</v>
      </c>
      <c r="F2381">
        <v>1</v>
      </c>
      <c r="G2381">
        <v>1</v>
      </c>
      <c r="H2381">
        <v>3</v>
      </c>
      <c r="I2381" t="s">
        <v>743</v>
      </c>
      <c r="J2381" t="s">
        <v>744</v>
      </c>
      <c r="K2381" t="s">
        <v>745</v>
      </c>
      <c r="L2381">
        <v>1346</v>
      </c>
      <c r="N2381">
        <v>1009</v>
      </c>
      <c r="O2381" t="s">
        <v>160</v>
      </c>
      <c r="P2381" t="s">
        <v>160</v>
      </c>
      <c r="Q2381">
        <v>1</v>
      </c>
      <c r="X2381">
        <v>0.42</v>
      </c>
      <c r="Y2381">
        <v>30.5</v>
      </c>
      <c r="Z2381">
        <v>0</v>
      </c>
      <c r="AA2381">
        <v>0</v>
      </c>
      <c r="AB2381">
        <v>0</v>
      </c>
      <c r="AC2381">
        <v>0</v>
      </c>
      <c r="AD2381">
        <v>1</v>
      </c>
      <c r="AE2381">
        <v>0</v>
      </c>
      <c r="AF2381" t="s">
        <v>3</v>
      </c>
      <c r="AG2381">
        <v>0.42</v>
      </c>
      <c r="AH2381">
        <v>2</v>
      </c>
      <c r="AI2381">
        <v>36145142</v>
      </c>
      <c r="AJ2381">
        <v>2448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</row>
    <row r="2382" spans="1:44">
      <c r="A2382">
        <f>ROW(Source!A2253)</f>
        <v>2253</v>
      </c>
      <c r="B2382">
        <v>36145143</v>
      </c>
      <c r="C2382">
        <v>35871771</v>
      </c>
      <c r="D2382">
        <v>29171808</v>
      </c>
      <c r="E2382">
        <v>1</v>
      </c>
      <c r="F2382">
        <v>1</v>
      </c>
      <c r="G2382">
        <v>1</v>
      </c>
      <c r="H2382">
        <v>3</v>
      </c>
      <c r="I2382" t="s">
        <v>752</v>
      </c>
      <c r="J2382" t="s">
        <v>753</v>
      </c>
      <c r="K2382" t="s">
        <v>754</v>
      </c>
      <c r="L2382">
        <v>1374</v>
      </c>
      <c r="N2382">
        <v>1013</v>
      </c>
      <c r="O2382" t="s">
        <v>755</v>
      </c>
      <c r="P2382" t="s">
        <v>755</v>
      </c>
      <c r="Q2382">
        <v>1</v>
      </c>
      <c r="X2382">
        <v>26.03</v>
      </c>
      <c r="Y2382">
        <v>1</v>
      </c>
      <c r="Z2382">
        <v>0</v>
      </c>
      <c r="AA2382">
        <v>0</v>
      </c>
      <c r="AB2382">
        <v>0</v>
      </c>
      <c r="AC2382">
        <v>0</v>
      </c>
      <c r="AD2382">
        <v>1</v>
      </c>
      <c r="AE2382">
        <v>0</v>
      </c>
      <c r="AF2382" t="s">
        <v>3</v>
      </c>
      <c r="AG2382">
        <v>26.03</v>
      </c>
      <c r="AH2382">
        <v>2</v>
      </c>
      <c r="AI2382">
        <v>36145143</v>
      </c>
      <c r="AJ2382">
        <v>2450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</row>
    <row r="2383" spans="1:44">
      <c r="A2383">
        <f>ROW(Source!A2255)</f>
        <v>2255</v>
      </c>
      <c r="B2383">
        <v>36145144</v>
      </c>
      <c r="C2383">
        <v>35871790</v>
      </c>
      <c r="D2383">
        <v>29361034</v>
      </c>
      <c r="E2383">
        <v>1</v>
      </c>
      <c r="F2383">
        <v>1</v>
      </c>
      <c r="G2383">
        <v>1</v>
      </c>
      <c r="H2383">
        <v>1</v>
      </c>
      <c r="I2383" t="s">
        <v>831</v>
      </c>
      <c r="J2383" t="s">
        <v>3</v>
      </c>
      <c r="K2383" t="s">
        <v>832</v>
      </c>
      <c r="L2383">
        <v>1369</v>
      </c>
      <c r="N2383">
        <v>1013</v>
      </c>
      <c r="O2383" t="s">
        <v>561</v>
      </c>
      <c r="P2383" t="s">
        <v>561</v>
      </c>
      <c r="Q2383">
        <v>1</v>
      </c>
      <c r="X2383">
        <v>16.16</v>
      </c>
      <c r="Y2383">
        <v>0</v>
      </c>
      <c r="Z2383">
        <v>0</v>
      </c>
      <c r="AA2383">
        <v>0</v>
      </c>
      <c r="AB2383">
        <v>300.24</v>
      </c>
      <c r="AC2383">
        <v>0</v>
      </c>
      <c r="AD2383">
        <v>1</v>
      </c>
      <c r="AE2383">
        <v>1</v>
      </c>
      <c r="AF2383" t="s">
        <v>3</v>
      </c>
      <c r="AG2383">
        <v>16.16</v>
      </c>
      <c r="AH2383">
        <v>2</v>
      </c>
      <c r="AI2383">
        <v>36145144</v>
      </c>
      <c r="AJ2383">
        <v>2451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</row>
    <row r="2384" spans="1:44">
      <c r="A2384">
        <f>ROW(Source!A2255)</f>
        <v>2255</v>
      </c>
      <c r="B2384">
        <v>36145145</v>
      </c>
      <c r="C2384">
        <v>35871790</v>
      </c>
      <c r="D2384">
        <v>121548</v>
      </c>
      <c r="E2384">
        <v>1</v>
      </c>
      <c r="F2384">
        <v>1</v>
      </c>
      <c r="G2384">
        <v>1</v>
      </c>
      <c r="H2384">
        <v>1</v>
      </c>
      <c r="I2384" t="s">
        <v>35</v>
      </c>
      <c r="J2384" t="s">
        <v>3</v>
      </c>
      <c r="K2384" t="s">
        <v>562</v>
      </c>
      <c r="L2384">
        <v>608254</v>
      </c>
      <c r="N2384">
        <v>1013</v>
      </c>
      <c r="O2384" t="s">
        <v>563</v>
      </c>
      <c r="P2384" t="s">
        <v>563</v>
      </c>
      <c r="Q2384">
        <v>1</v>
      </c>
      <c r="X2384">
        <v>0.18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1</v>
      </c>
      <c r="AE2384">
        <v>2</v>
      </c>
      <c r="AF2384" t="s">
        <v>3</v>
      </c>
      <c r="AG2384">
        <v>0.18</v>
      </c>
      <c r="AH2384">
        <v>2</v>
      </c>
      <c r="AI2384">
        <v>36145145</v>
      </c>
      <c r="AJ2384">
        <v>2452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</row>
    <row r="2385" spans="1:44">
      <c r="A2385">
        <f>ROW(Source!A2255)</f>
        <v>2255</v>
      </c>
      <c r="B2385">
        <v>36145146</v>
      </c>
      <c r="C2385">
        <v>35871790</v>
      </c>
      <c r="D2385">
        <v>29172362</v>
      </c>
      <c r="E2385">
        <v>1</v>
      </c>
      <c r="F2385">
        <v>1</v>
      </c>
      <c r="G2385">
        <v>1</v>
      </c>
      <c r="H2385">
        <v>2</v>
      </c>
      <c r="I2385" t="s">
        <v>737</v>
      </c>
      <c r="J2385" t="s">
        <v>738</v>
      </c>
      <c r="K2385" t="s">
        <v>739</v>
      </c>
      <c r="L2385">
        <v>1368</v>
      </c>
      <c r="N2385">
        <v>1011</v>
      </c>
      <c r="O2385" t="s">
        <v>567</v>
      </c>
      <c r="P2385" t="s">
        <v>567</v>
      </c>
      <c r="Q2385">
        <v>1</v>
      </c>
      <c r="X2385">
        <v>0.18</v>
      </c>
      <c r="Y2385">
        <v>0</v>
      </c>
      <c r="Z2385">
        <v>134.65</v>
      </c>
      <c r="AA2385">
        <v>13.5</v>
      </c>
      <c r="AB2385">
        <v>0</v>
      </c>
      <c r="AC2385">
        <v>0</v>
      </c>
      <c r="AD2385">
        <v>1</v>
      </c>
      <c r="AE2385">
        <v>0</v>
      </c>
      <c r="AF2385" t="s">
        <v>3</v>
      </c>
      <c r="AG2385">
        <v>0.18</v>
      </c>
      <c r="AH2385">
        <v>2</v>
      </c>
      <c r="AI2385">
        <v>36145146</v>
      </c>
      <c r="AJ2385">
        <v>2453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</row>
    <row r="2386" spans="1:44">
      <c r="A2386">
        <f>ROW(Source!A2255)</f>
        <v>2255</v>
      </c>
      <c r="B2386">
        <v>36145147</v>
      </c>
      <c r="C2386">
        <v>35871790</v>
      </c>
      <c r="D2386">
        <v>29174913</v>
      </c>
      <c r="E2386">
        <v>1</v>
      </c>
      <c r="F2386">
        <v>1</v>
      </c>
      <c r="G2386">
        <v>1</v>
      </c>
      <c r="H2386">
        <v>2</v>
      </c>
      <c r="I2386" t="s">
        <v>578</v>
      </c>
      <c r="J2386" t="s">
        <v>579</v>
      </c>
      <c r="K2386" t="s">
        <v>580</v>
      </c>
      <c r="L2386">
        <v>1368</v>
      </c>
      <c r="N2386">
        <v>1011</v>
      </c>
      <c r="O2386" t="s">
        <v>567</v>
      </c>
      <c r="P2386" t="s">
        <v>567</v>
      </c>
      <c r="Q2386">
        <v>1</v>
      </c>
      <c r="X2386">
        <v>0.18</v>
      </c>
      <c r="Y2386">
        <v>0</v>
      </c>
      <c r="Z2386">
        <v>87.17</v>
      </c>
      <c r="AA2386">
        <v>11.6</v>
      </c>
      <c r="AB2386">
        <v>0</v>
      </c>
      <c r="AC2386">
        <v>0</v>
      </c>
      <c r="AD2386">
        <v>1</v>
      </c>
      <c r="AE2386">
        <v>0</v>
      </c>
      <c r="AF2386" t="s">
        <v>3</v>
      </c>
      <c r="AG2386">
        <v>0.18</v>
      </c>
      <c r="AH2386">
        <v>2</v>
      </c>
      <c r="AI2386">
        <v>36145147</v>
      </c>
      <c r="AJ2386">
        <v>2454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</row>
    <row r="2387" spans="1:44">
      <c r="A2387">
        <f>ROW(Source!A2255)</f>
        <v>2255</v>
      </c>
      <c r="B2387">
        <v>36145148</v>
      </c>
      <c r="C2387">
        <v>35871790</v>
      </c>
      <c r="D2387">
        <v>29107914</v>
      </c>
      <c r="E2387">
        <v>1</v>
      </c>
      <c r="F2387">
        <v>1</v>
      </c>
      <c r="G2387">
        <v>1</v>
      </c>
      <c r="H2387">
        <v>3</v>
      </c>
      <c r="I2387" t="s">
        <v>833</v>
      </c>
      <c r="J2387" t="s">
        <v>834</v>
      </c>
      <c r="K2387" t="s">
        <v>835</v>
      </c>
      <c r="L2387">
        <v>1348</v>
      </c>
      <c r="N2387">
        <v>1009</v>
      </c>
      <c r="O2387" t="s">
        <v>30</v>
      </c>
      <c r="P2387" t="s">
        <v>30</v>
      </c>
      <c r="Q2387">
        <v>1000</v>
      </c>
      <c r="X2387">
        <v>3.3E-4</v>
      </c>
      <c r="Y2387">
        <v>19800.009999999998</v>
      </c>
      <c r="Z2387">
        <v>0</v>
      </c>
      <c r="AA2387">
        <v>0</v>
      </c>
      <c r="AB2387">
        <v>0</v>
      </c>
      <c r="AC2387">
        <v>0</v>
      </c>
      <c r="AD2387">
        <v>1</v>
      </c>
      <c r="AE2387">
        <v>0</v>
      </c>
      <c r="AF2387" t="s">
        <v>3</v>
      </c>
      <c r="AG2387">
        <v>3.3E-4</v>
      </c>
      <c r="AH2387">
        <v>2</v>
      </c>
      <c r="AI2387">
        <v>36145148</v>
      </c>
      <c r="AJ2387">
        <v>2455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</row>
    <row r="2388" spans="1:44">
      <c r="A2388">
        <f>ROW(Source!A2255)</f>
        <v>2255</v>
      </c>
      <c r="B2388">
        <v>36145149</v>
      </c>
      <c r="C2388">
        <v>35871790</v>
      </c>
      <c r="D2388">
        <v>29111245</v>
      </c>
      <c r="E2388">
        <v>1</v>
      </c>
      <c r="F2388">
        <v>1</v>
      </c>
      <c r="G2388">
        <v>1</v>
      </c>
      <c r="H2388">
        <v>3</v>
      </c>
      <c r="I2388" t="s">
        <v>836</v>
      </c>
      <c r="J2388" t="s">
        <v>837</v>
      </c>
      <c r="K2388" t="s">
        <v>838</v>
      </c>
      <c r="L2388">
        <v>1348</v>
      </c>
      <c r="N2388">
        <v>1009</v>
      </c>
      <c r="O2388" t="s">
        <v>30</v>
      </c>
      <c r="P2388" t="s">
        <v>30</v>
      </c>
      <c r="Q2388">
        <v>1000</v>
      </c>
      <c r="X2388">
        <v>1.4E-3</v>
      </c>
      <c r="Y2388">
        <v>3960.01</v>
      </c>
      <c r="Z2388">
        <v>0</v>
      </c>
      <c r="AA2388">
        <v>0</v>
      </c>
      <c r="AB2388">
        <v>0</v>
      </c>
      <c r="AC2388">
        <v>0</v>
      </c>
      <c r="AD2388">
        <v>1</v>
      </c>
      <c r="AE2388">
        <v>0</v>
      </c>
      <c r="AF2388" t="s">
        <v>3</v>
      </c>
      <c r="AG2388">
        <v>1.4E-3</v>
      </c>
      <c r="AH2388">
        <v>2</v>
      </c>
      <c r="AI2388">
        <v>36145149</v>
      </c>
      <c r="AJ2388">
        <v>2456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</row>
    <row r="2389" spans="1:44">
      <c r="A2389">
        <f>ROW(Source!A2255)</f>
        <v>2255</v>
      </c>
      <c r="B2389">
        <v>36145150</v>
      </c>
      <c r="C2389">
        <v>35871790</v>
      </c>
      <c r="D2389">
        <v>29108269</v>
      </c>
      <c r="E2389">
        <v>1</v>
      </c>
      <c r="F2389">
        <v>1</v>
      </c>
      <c r="G2389">
        <v>1</v>
      </c>
      <c r="H2389">
        <v>3</v>
      </c>
      <c r="I2389" t="s">
        <v>839</v>
      </c>
      <c r="J2389" t="s">
        <v>840</v>
      </c>
      <c r="K2389" t="s">
        <v>841</v>
      </c>
      <c r="L2389">
        <v>1348</v>
      </c>
      <c r="N2389">
        <v>1009</v>
      </c>
      <c r="O2389" t="s">
        <v>30</v>
      </c>
      <c r="P2389" t="s">
        <v>30</v>
      </c>
      <c r="Q2389">
        <v>1000</v>
      </c>
      <c r="X2389">
        <v>2.9999999999999997E-4</v>
      </c>
      <c r="Y2389">
        <v>1820.01</v>
      </c>
      <c r="Z2389">
        <v>0</v>
      </c>
      <c r="AA2389">
        <v>0</v>
      </c>
      <c r="AB2389">
        <v>0</v>
      </c>
      <c r="AC2389">
        <v>0</v>
      </c>
      <c r="AD2389">
        <v>1</v>
      </c>
      <c r="AE2389">
        <v>0</v>
      </c>
      <c r="AF2389" t="s">
        <v>3</v>
      </c>
      <c r="AG2389">
        <v>2.9999999999999997E-4</v>
      </c>
      <c r="AH2389">
        <v>2</v>
      </c>
      <c r="AI2389">
        <v>36145150</v>
      </c>
      <c r="AJ2389">
        <v>2457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</row>
    <row r="2390" spans="1:44">
      <c r="A2390">
        <f>ROW(Source!A2255)</f>
        <v>2255</v>
      </c>
      <c r="B2390">
        <v>36145151</v>
      </c>
      <c r="C2390">
        <v>35871790</v>
      </c>
      <c r="D2390">
        <v>29110426</v>
      </c>
      <c r="E2390">
        <v>1</v>
      </c>
      <c r="F2390">
        <v>1</v>
      </c>
      <c r="G2390">
        <v>1</v>
      </c>
      <c r="H2390">
        <v>3</v>
      </c>
      <c r="I2390" t="s">
        <v>842</v>
      </c>
      <c r="J2390" t="s">
        <v>843</v>
      </c>
      <c r="K2390" t="s">
        <v>366</v>
      </c>
      <c r="L2390">
        <v>1346</v>
      </c>
      <c r="N2390">
        <v>1009</v>
      </c>
      <c r="O2390" t="s">
        <v>160</v>
      </c>
      <c r="P2390" t="s">
        <v>160</v>
      </c>
      <c r="Q2390">
        <v>1</v>
      </c>
      <c r="X2390">
        <v>0.04</v>
      </c>
      <c r="Y2390">
        <v>28.67</v>
      </c>
      <c r="Z2390">
        <v>0</v>
      </c>
      <c r="AA2390">
        <v>0</v>
      </c>
      <c r="AB2390">
        <v>0</v>
      </c>
      <c r="AC2390">
        <v>0</v>
      </c>
      <c r="AD2390">
        <v>1</v>
      </c>
      <c r="AE2390">
        <v>0</v>
      </c>
      <c r="AF2390" t="s">
        <v>3</v>
      </c>
      <c r="AG2390">
        <v>0.04</v>
      </c>
      <c r="AH2390">
        <v>2</v>
      </c>
      <c r="AI2390">
        <v>36145151</v>
      </c>
      <c r="AJ2390">
        <v>2458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</row>
    <row r="2391" spans="1:44">
      <c r="A2391">
        <f>ROW(Source!A2255)</f>
        <v>2255</v>
      </c>
      <c r="B2391">
        <v>36145152</v>
      </c>
      <c r="C2391">
        <v>35871790</v>
      </c>
      <c r="D2391">
        <v>29110838</v>
      </c>
      <c r="E2391">
        <v>1</v>
      </c>
      <c r="F2391">
        <v>1</v>
      </c>
      <c r="G2391">
        <v>1</v>
      </c>
      <c r="H2391">
        <v>3</v>
      </c>
      <c r="I2391" t="s">
        <v>743</v>
      </c>
      <c r="J2391" t="s">
        <v>744</v>
      </c>
      <c r="K2391" t="s">
        <v>745</v>
      </c>
      <c r="L2391">
        <v>1346</v>
      </c>
      <c r="N2391">
        <v>1009</v>
      </c>
      <c r="O2391" t="s">
        <v>160</v>
      </c>
      <c r="P2391" t="s">
        <v>160</v>
      </c>
      <c r="Q2391">
        <v>1</v>
      </c>
      <c r="X2391">
        <v>0.16</v>
      </c>
      <c r="Y2391">
        <v>30.5</v>
      </c>
      <c r="Z2391">
        <v>0</v>
      </c>
      <c r="AA2391">
        <v>0</v>
      </c>
      <c r="AB2391">
        <v>0</v>
      </c>
      <c r="AC2391">
        <v>0</v>
      </c>
      <c r="AD2391">
        <v>1</v>
      </c>
      <c r="AE2391">
        <v>0</v>
      </c>
      <c r="AF2391" t="s">
        <v>3</v>
      </c>
      <c r="AG2391">
        <v>0.16</v>
      </c>
      <c r="AH2391">
        <v>2</v>
      </c>
      <c r="AI2391">
        <v>36145152</v>
      </c>
      <c r="AJ2391">
        <v>2459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</row>
    <row r="2392" spans="1:44">
      <c r="A2392">
        <f>ROW(Source!A2255)</f>
        <v>2255</v>
      </c>
      <c r="B2392">
        <v>36145153</v>
      </c>
      <c r="C2392">
        <v>35871790</v>
      </c>
      <c r="D2392">
        <v>29114470</v>
      </c>
      <c r="E2392">
        <v>1</v>
      </c>
      <c r="F2392">
        <v>1</v>
      </c>
      <c r="G2392">
        <v>1</v>
      </c>
      <c r="H2392">
        <v>3</v>
      </c>
      <c r="I2392" t="s">
        <v>319</v>
      </c>
      <c r="J2392" t="s">
        <v>321</v>
      </c>
      <c r="K2392" t="s">
        <v>320</v>
      </c>
      <c r="L2392">
        <v>1355</v>
      </c>
      <c r="N2392">
        <v>1010</v>
      </c>
      <c r="O2392" t="s">
        <v>58</v>
      </c>
      <c r="P2392" t="s">
        <v>58</v>
      </c>
      <c r="Q2392">
        <v>100</v>
      </c>
      <c r="X2392">
        <v>0.32</v>
      </c>
      <c r="Y2392">
        <v>86.24</v>
      </c>
      <c r="Z2392">
        <v>0</v>
      </c>
      <c r="AA2392">
        <v>0</v>
      </c>
      <c r="AB2392">
        <v>0</v>
      </c>
      <c r="AC2392">
        <v>0</v>
      </c>
      <c r="AD2392">
        <v>1</v>
      </c>
      <c r="AE2392">
        <v>0</v>
      </c>
      <c r="AF2392" t="s">
        <v>3</v>
      </c>
      <c r="AG2392">
        <v>0.32</v>
      </c>
      <c r="AH2392">
        <v>2</v>
      </c>
      <c r="AI2392">
        <v>36145153</v>
      </c>
      <c r="AJ2392">
        <v>2460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</row>
    <row r="2393" spans="1:44">
      <c r="A2393">
        <f>ROW(Source!A2255)</f>
        <v>2255</v>
      </c>
      <c r="B2393">
        <v>36145154</v>
      </c>
      <c r="C2393">
        <v>35871790</v>
      </c>
      <c r="D2393">
        <v>29149204</v>
      </c>
      <c r="E2393">
        <v>1</v>
      </c>
      <c r="F2393">
        <v>1</v>
      </c>
      <c r="G2393">
        <v>1</v>
      </c>
      <c r="H2393">
        <v>3</v>
      </c>
      <c r="I2393" t="s">
        <v>746</v>
      </c>
      <c r="J2393" t="s">
        <v>747</v>
      </c>
      <c r="K2393" t="s">
        <v>748</v>
      </c>
      <c r="L2393">
        <v>1348</v>
      </c>
      <c r="N2393">
        <v>1009</v>
      </c>
      <c r="O2393" t="s">
        <v>30</v>
      </c>
      <c r="P2393" t="s">
        <v>30</v>
      </c>
      <c r="Q2393">
        <v>1000</v>
      </c>
      <c r="X2393">
        <v>2.1000000000000001E-2</v>
      </c>
      <c r="Y2393">
        <v>729.98</v>
      </c>
      <c r="Z2393">
        <v>0</v>
      </c>
      <c r="AA2393">
        <v>0</v>
      </c>
      <c r="AB2393">
        <v>0</v>
      </c>
      <c r="AC2393">
        <v>0</v>
      </c>
      <c r="AD2393">
        <v>1</v>
      </c>
      <c r="AE2393">
        <v>0</v>
      </c>
      <c r="AF2393" t="s">
        <v>3</v>
      </c>
      <c r="AG2393">
        <v>2.1000000000000001E-2</v>
      </c>
      <c r="AH2393">
        <v>2</v>
      </c>
      <c r="AI2393">
        <v>36145154</v>
      </c>
      <c r="AJ2393">
        <v>2462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</row>
    <row r="2394" spans="1:44">
      <c r="A2394">
        <f>ROW(Source!A2255)</f>
        <v>2255</v>
      </c>
      <c r="B2394">
        <v>36145155</v>
      </c>
      <c r="C2394">
        <v>35871790</v>
      </c>
      <c r="D2394">
        <v>29171808</v>
      </c>
      <c r="E2394">
        <v>1</v>
      </c>
      <c r="F2394">
        <v>1</v>
      </c>
      <c r="G2394">
        <v>1</v>
      </c>
      <c r="H2394">
        <v>3</v>
      </c>
      <c r="I2394" t="s">
        <v>752</v>
      </c>
      <c r="J2394" t="s">
        <v>753</v>
      </c>
      <c r="K2394" t="s">
        <v>754</v>
      </c>
      <c r="L2394">
        <v>1374</v>
      </c>
      <c r="N2394">
        <v>1013</v>
      </c>
      <c r="O2394" t="s">
        <v>755</v>
      </c>
      <c r="P2394" t="s">
        <v>755</v>
      </c>
      <c r="Q2394">
        <v>1</v>
      </c>
      <c r="X2394">
        <v>3.04</v>
      </c>
      <c r="Y2394">
        <v>1</v>
      </c>
      <c r="Z2394">
        <v>0</v>
      </c>
      <c r="AA2394">
        <v>0</v>
      </c>
      <c r="AB2394">
        <v>0</v>
      </c>
      <c r="AC2394">
        <v>0</v>
      </c>
      <c r="AD2394">
        <v>1</v>
      </c>
      <c r="AE2394">
        <v>0</v>
      </c>
      <c r="AF2394" t="s">
        <v>3</v>
      </c>
      <c r="AG2394">
        <v>3.04</v>
      </c>
      <c r="AH2394">
        <v>2</v>
      </c>
      <c r="AI2394">
        <v>36145155</v>
      </c>
      <c r="AJ2394">
        <v>2464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</row>
    <row r="2395" spans="1:44">
      <c r="A2395">
        <f>ROW(Source!A2331)</f>
        <v>2331</v>
      </c>
      <c r="B2395">
        <v>35871821</v>
      </c>
      <c r="C2395">
        <v>35871819</v>
      </c>
      <c r="D2395">
        <v>18406804</v>
      </c>
      <c r="E2395">
        <v>1</v>
      </c>
      <c r="F2395">
        <v>1</v>
      </c>
      <c r="G2395">
        <v>1</v>
      </c>
      <c r="H2395">
        <v>1</v>
      </c>
      <c r="I2395" t="s">
        <v>559</v>
      </c>
      <c r="J2395" t="s">
        <v>3</v>
      </c>
      <c r="K2395" t="s">
        <v>560</v>
      </c>
      <c r="L2395">
        <v>1369</v>
      </c>
      <c r="N2395">
        <v>1013</v>
      </c>
      <c r="O2395" t="s">
        <v>561</v>
      </c>
      <c r="P2395" t="s">
        <v>561</v>
      </c>
      <c r="Q2395">
        <v>1</v>
      </c>
      <c r="X2395">
        <v>5.84</v>
      </c>
      <c r="Y2395">
        <v>0</v>
      </c>
      <c r="Z2395">
        <v>0</v>
      </c>
      <c r="AA2395">
        <v>0</v>
      </c>
      <c r="AB2395">
        <v>249.14</v>
      </c>
      <c r="AC2395">
        <v>0</v>
      </c>
      <c r="AD2395">
        <v>1</v>
      </c>
      <c r="AE2395">
        <v>1</v>
      </c>
      <c r="AF2395" t="s">
        <v>3</v>
      </c>
      <c r="AG2395">
        <v>5.84</v>
      </c>
      <c r="AH2395">
        <v>2</v>
      </c>
      <c r="AI2395">
        <v>35871820</v>
      </c>
      <c r="AJ2395">
        <v>2465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</row>
    <row r="2396" spans="1:44">
      <c r="A2396">
        <f>ROW(Source!A2332)</f>
        <v>2332</v>
      </c>
      <c r="B2396">
        <v>35871826</v>
      </c>
      <c r="C2396">
        <v>35871822</v>
      </c>
      <c r="D2396">
        <v>18406804</v>
      </c>
      <c r="E2396">
        <v>1</v>
      </c>
      <c r="F2396">
        <v>1</v>
      </c>
      <c r="G2396">
        <v>1</v>
      </c>
      <c r="H2396">
        <v>1</v>
      </c>
      <c r="I2396" t="s">
        <v>559</v>
      </c>
      <c r="J2396" t="s">
        <v>3</v>
      </c>
      <c r="K2396" t="s">
        <v>560</v>
      </c>
      <c r="L2396">
        <v>1369</v>
      </c>
      <c r="N2396">
        <v>1013</v>
      </c>
      <c r="O2396" t="s">
        <v>561</v>
      </c>
      <c r="P2396" t="s">
        <v>561</v>
      </c>
      <c r="Q2396">
        <v>1</v>
      </c>
      <c r="X2396">
        <v>6.32</v>
      </c>
      <c r="Y2396">
        <v>0</v>
      </c>
      <c r="Z2396">
        <v>0</v>
      </c>
      <c r="AA2396">
        <v>0</v>
      </c>
      <c r="AB2396">
        <v>249.14</v>
      </c>
      <c r="AC2396">
        <v>0</v>
      </c>
      <c r="AD2396">
        <v>1</v>
      </c>
      <c r="AE2396">
        <v>1</v>
      </c>
      <c r="AF2396" t="s">
        <v>3</v>
      </c>
      <c r="AG2396">
        <v>6.32</v>
      </c>
      <c r="AH2396">
        <v>2</v>
      </c>
      <c r="AI2396">
        <v>35871823</v>
      </c>
      <c r="AJ2396">
        <v>2466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</row>
    <row r="2397" spans="1:44">
      <c r="A2397">
        <f>ROW(Source!A2332)</f>
        <v>2332</v>
      </c>
      <c r="B2397">
        <v>35871827</v>
      </c>
      <c r="C2397">
        <v>35871822</v>
      </c>
      <c r="D2397">
        <v>121548</v>
      </c>
      <c r="E2397">
        <v>1</v>
      </c>
      <c r="F2397">
        <v>1</v>
      </c>
      <c r="G2397">
        <v>1</v>
      </c>
      <c r="H2397">
        <v>1</v>
      </c>
      <c r="I2397" t="s">
        <v>35</v>
      </c>
      <c r="J2397" t="s">
        <v>3</v>
      </c>
      <c r="K2397" t="s">
        <v>562</v>
      </c>
      <c r="L2397">
        <v>608254</v>
      </c>
      <c r="N2397">
        <v>1013</v>
      </c>
      <c r="O2397" t="s">
        <v>563</v>
      </c>
      <c r="P2397" t="s">
        <v>563</v>
      </c>
      <c r="Q2397">
        <v>1</v>
      </c>
      <c r="X2397">
        <v>0.03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1</v>
      </c>
      <c r="AE2397">
        <v>2</v>
      </c>
      <c r="AF2397" t="s">
        <v>3</v>
      </c>
      <c r="AG2397">
        <v>0.03</v>
      </c>
      <c r="AH2397">
        <v>2</v>
      </c>
      <c r="AI2397">
        <v>35871824</v>
      </c>
      <c r="AJ2397">
        <v>2467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</row>
    <row r="2398" spans="1:44">
      <c r="A2398">
        <f>ROW(Source!A2332)</f>
        <v>2332</v>
      </c>
      <c r="B2398">
        <v>35871828</v>
      </c>
      <c r="C2398">
        <v>35871822</v>
      </c>
      <c r="D2398">
        <v>29172556</v>
      </c>
      <c r="E2398">
        <v>1</v>
      </c>
      <c r="F2398">
        <v>1</v>
      </c>
      <c r="G2398">
        <v>1</v>
      </c>
      <c r="H2398">
        <v>2</v>
      </c>
      <c r="I2398" t="s">
        <v>564</v>
      </c>
      <c r="J2398" t="s">
        <v>565</v>
      </c>
      <c r="K2398" t="s">
        <v>566</v>
      </c>
      <c r="L2398">
        <v>1368</v>
      </c>
      <c r="N2398">
        <v>1011</v>
      </c>
      <c r="O2398" t="s">
        <v>567</v>
      </c>
      <c r="P2398" t="s">
        <v>567</v>
      </c>
      <c r="Q2398">
        <v>1</v>
      </c>
      <c r="X2398">
        <v>0.03</v>
      </c>
      <c r="Y2398">
        <v>0</v>
      </c>
      <c r="Z2398">
        <v>31.26</v>
      </c>
      <c r="AA2398">
        <v>13.5</v>
      </c>
      <c r="AB2398">
        <v>0</v>
      </c>
      <c r="AC2398">
        <v>0</v>
      </c>
      <c r="AD2398">
        <v>1</v>
      </c>
      <c r="AE2398">
        <v>0</v>
      </c>
      <c r="AF2398" t="s">
        <v>3</v>
      </c>
      <c r="AG2398">
        <v>0.03</v>
      </c>
      <c r="AH2398">
        <v>2</v>
      </c>
      <c r="AI2398">
        <v>35871825</v>
      </c>
      <c r="AJ2398">
        <v>2468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</row>
    <row r="2399" spans="1:44">
      <c r="A2399">
        <f>ROW(Source!A2333)</f>
        <v>2333</v>
      </c>
      <c r="B2399">
        <v>35871835</v>
      </c>
      <c r="C2399">
        <v>35871829</v>
      </c>
      <c r="D2399">
        <v>18408066</v>
      </c>
      <c r="E2399">
        <v>1</v>
      </c>
      <c r="F2399">
        <v>1</v>
      </c>
      <c r="G2399">
        <v>1</v>
      </c>
      <c r="H2399">
        <v>1</v>
      </c>
      <c r="I2399" t="s">
        <v>568</v>
      </c>
      <c r="J2399" t="s">
        <v>3</v>
      </c>
      <c r="K2399" t="s">
        <v>569</v>
      </c>
      <c r="L2399">
        <v>1369</v>
      </c>
      <c r="N2399">
        <v>1013</v>
      </c>
      <c r="O2399" t="s">
        <v>561</v>
      </c>
      <c r="P2399" t="s">
        <v>561</v>
      </c>
      <c r="Q2399">
        <v>1</v>
      </c>
      <c r="X2399">
        <v>179.3</v>
      </c>
      <c r="Y2399">
        <v>0</v>
      </c>
      <c r="Z2399">
        <v>0</v>
      </c>
      <c r="AA2399">
        <v>0</v>
      </c>
      <c r="AB2399">
        <v>256.16000000000003</v>
      </c>
      <c r="AC2399">
        <v>0</v>
      </c>
      <c r="AD2399">
        <v>1</v>
      </c>
      <c r="AE2399">
        <v>1</v>
      </c>
      <c r="AF2399" t="s">
        <v>3</v>
      </c>
      <c r="AG2399">
        <v>179.3</v>
      </c>
      <c r="AH2399">
        <v>2</v>
      </c>
      <c r="AI2399">
        <v>35871830</v>
      </c>
      <c r="AJ2399">
        <v>2469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</row>
    <row r="2400" spans="1:44">
      <c r="A2400">
        <f>ROW(Source!A2333)</f>
        <v>2333</v>
      </c>
      <c r="B2400">
        <v>35871836</v>
      </c>
      <c r="C2400">
        <v>35871829</v>
      </c>
      <c r="D2400">
        <v>121548</v>
      </c>
      <c r="E2400">
        <v>1</v>
      </c>
      <c r="F2400">
        <v>1</v>
      </c>
      <c r="G2400">
        <v>1</v>
      </c>
      <c r="H2400">
        <v>1</v>
      </c>
      <c r="I2400" t="s">
        <v>35</v>
      </c>
      <c r="J2400" t="s">
        <v>3</v>
      </c>
      <c r="K2400" t="s">
        <v>562</v>
      </c>
      <c r="L2400">
        <v>608254</v>
      </c>
      <c r="N2400">
        <v>1013</v>
      </c>
      <c r="O2400" t="s">
        <v>563</v>
      </c>
      <c r="P2400" t="s">
        <v>563</v>
      </c>
      <c r="Q2400">
        <v>1</v>
      </c>
      <c r="X2400">
        <v>3.97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1</v>
      </c>
      <c r="AE2400">
        <v>2</v>
      </c>
      <c r="AF2400" t="s">
        <v>3</v>
      </c>
      <c r="AG2400">
        <v>3.97</v>
      </c>
      <c r="AH2400">
        <v>2</v>
      </c>
      <c r="AI2400">
        <v>35871831</v>
      </c>
      <c r="AJ2400">
        <v>2470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</row>
    <row r="2401" spans="1:44">
      <c r="A2401">
        <f>ROW(Source!A2333)</f>
        <v>2333</v>
      </c>
      <c r="B2401">
        <v>35871837</v>
      </c>
      <c r="C2401">
        <v>35871829</v>
      </c>
      <c r="D2401">
        <v>29172710</v>
      </c>
      <c r="E2401">
        <v>1</v>
      </c>
      <c r="F2401">
        <v>1</v>
      </c>
      <c r="G2401">
        <v>1</v>
      </c>
      <c r="H2401">
        <v>2</v>
      </c>
      <c r="I2401" t="s">
        <v>570</v>
      </c>
      <c r="J2401" t="s">
        <v>571</v>
      </c>
      <c r="K2401" t="s">
        <v>572</v>
      </c>
      <c r="L2401">
        <v>1368</v>
      </c>
      <c r="N2401">
        <v>1011</v>
      </c>
      <c r="O2401" t="s">
        <v>567</v>
      </c>
      <c r="P2401" t="s">
        <v>567</v>
      </c>
      <c r="Q2401">
        <v>1</v>
      </c>
      <c r="X2401">
        <v>3.97</v>
      </c>
      <c r="Y2401">
        <v>0</v>
      </c>
      <c r="Z2401">
        <v>46.56</v>
      </c>
      <c r="AA2401">
        <v>10.06</v>
      </c>
      <c r="AB2401">
        <v>0</v>
      </c>
      <c r="AC2401">
        <v>0</v>
      </c>
      <c r="AD2401">
        <v>1</v>
      </c>
      <c r="AE2401">
        <v>0</v>
      </c>
      <c r="AF2401" t="s">
        <v>3</v>
      </c>
      <c r="AG2401">
        <v>3.97</v>
      </c>
      <c r="AH2401">
        <v>2</v>
      </c>
      <c r="AI2401">
        <v>35871832</v>
      </c>
      <c r="AJ2401">
        <v>2471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</row>
    <row r="2402" spans="1:44">
      <c r="A2402">
        <f>ROW(Source!A2333)</f>
        <v>2333</v>
      </c>
      <c r="B2402">
        <v>35871838</v>
      </c>
      <c r="C2402">
        <v>35871829</v>
      </c>
      <c r="D2402">
        <v>29174533</v>
      </c>
      <c r="E2402">
        <v>1</v>
      </c>
      <c r="F2402">
        <v>1</v>
      </c>
      <c r="G2402">
        <v>1</v>
      </c>
      <c r="H2402">
        <v>2</v>
      </c>
      <c r="I2402" t="s">
        <v>573</v>
      </c>
      <c r="J2402" t="s">
        <v>574</v>
      </c>
      <c r="K2402" t="s">
        <v>575</v>
      </c>
      <c r="L2402">
        <v>1368</v>
      </c>
      <c r="N2402">
        <v>1011</v>
      </c>
      <c r="O2402" t="s">
        <v>567</v>
      </c>
      <c r="P2402" t="s">
        <v>567</v>
      </c>
      <c r="Q2402">
        <v>1</v>
      </c>
      <c r="X2402">
        <v>7.93</v>
      </c>
      <c r="Y2402">
        <v>0</v>
      </c>
      <c r="Z2402">
        <v>1.53</v>
      </c>
      <c r="AA2402">
        <v>0</v>
      </c>
      <c r="AB2402">
        <v>0</v>
      </c>
      <c r="AC2402">
        <v>0</v>
      </c>
      <c r="AD2402">
        <v>1</v>
      </c>
      <c r="AE2402">
        <v>0</v>
      </c>
      <c r="AF2402" t="s">
        <v>3</v>
      </c>
      <c r="AG2402">
        <v>7.93</v>
      </c>
      <c r="AH2402">
        <v>2</v>
      </c>
      <c r="AI2402">
        <v>35871833</v>
      </c>
      <c r="AJ2402">
        <v>2472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</row>
    <row r="2403" spans="1:44">
      <c r="A2403">
        <f>ROW(Source!A2333)</f>
        <v>2333</v>
      </c>
      <c r="B2403">
        <v>35871839</v>
      </c>
      <c r="C2403">
        <v>35871829</v>
      </c>
      <c r="D2403">
        <v>29164349</v>
      </c>
      <c r="E2403">
        <v>1</v>
      </c>
      <c r="F2403">
        <v>1</v>
      </c>
      <c r="G2403">
        <v>1</v>
      </c>
      <c r="H2403">
        <v>3</v>
      </c>
      <c r="I2403" t="s">
        <v>28</v>
      </c>
      <c r="J2403" t="s">
        <v>31</v>
      </c>
      <c r="K2403" t="s">
        <v>29</v>
      </c>
      <c r="L2403">
        <v>1348</v>
      </c>
      <c r="N2403">
        <v>1009</v>
      </c>
      <c r="O2403" t="s">
        <v>30</v>
      </c>
      <c r="P2403" t="s">
        <v>30</v>
      </c>
      <c r="Q2403">
        <v>1000</v>
      </c>
      <c r="X2403">
        <v>10.5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 t="s">
        <v>3</v>
      </c>
      <c r="AG2403">
        <v>10.5</v>
      </c>
      <c r="AH2403">
        <v>2</v>
      </c>
      <c r="AI2403">
        <v>35871834</v>
      </c>
      <c r="AJ2403">
        <v>2473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</row>
    <row r="2404" spans="1:44">
      <c r="A2404">
        <f>ROW(Source!A2335)</f>
        <v>2335</v>
      </c>
      <c r="B2404">
        <v>35871846</v>
      </c>
      <c r="C2404">
        <v>35871841</v>
      </c>
      <c r="D2404">
        <v>18407150</v>
      </c>
      <c r="E2404">
        <v>1</v>
      </c>
      <c r="F2404">
        <v>1</v>
      </c>
      <c r="G2404">
        <v>1</v>
      </c>
      <c r="H2404">
        <v>1</v>
      </c>
      <c r="I2404" t="s">
        <v>576</v>
      </c>
      <c r="J2404" t="s">
        <v>3</v>
      </c>
      <c r="K2404" t="s">
        <v>577</v>
      </c>
      <c r="L2404">
        <v>1369</v>
      </c>
      <c r="N2404">
        <v>1013</v>
      </c>
      <c r="O2404" t="s">
        <v>561</v>
      </c>
      <c r="P2404" t="s">
        <v>561</v>
      </c>
      <c r="Q2404">
        <v>1</v>
      </c>
      <c r="X2404">
        <v>63.84</v>
      </c>
      <c r="Y2404">
        <v>0</v>
      </c>
      <c r="Z2404">
        <v>0</v>
      </c>
      <c r="AA2404">
        <v>0</v>
      </c>
      <c r="AB2404">
        <v>272.45</v>
      </c>
      <c r="AC2404">
        <v>0</v>
      </c>
      <c r="AD2404">
        <v>1</v>
      </c>
      <c r="AE2404">
        <v>1</v>
      </c>
      <c r="AF2404" t="s">
        <v>3</v>
      </c>
      <c r="AG2404">
        <v>63.84</v>
      </c>
      <c r="AH2404">
        <v>2</v>
      </c>
      <c r="AI2404">
        <v>35871842</v>
      </c>
      <c r="AJ2404">
        <v>2474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</row>
    <row r="2405" spans="1:44">
      <c r="A2405">
        <f>ROW(Source!A2335)</f>
        <v>2335</v>
      </c>
      <c r="B2405">
        <v>35871847</v>
      </c>
      <c r="C2405">
        <v>35871841</v>
      </c>
      <c r="D2405">
        <v>121548</v>
      </c>
      <c r="E2405">
        <v>1</v>
      </c>
      <c r="F2405">
        <v>1</v>
      </c>
      <c r="G2405">
        <v>1</v>
      </c>
      <c r="H2405">
        <v>1</v>
      </c>
      <c r="I2405" t="s">
        <v>35</v>
      </c>
      <c r="J2405" t="s">
        <v>3</v>
      </c>
      <c r="K2405" t="s">
        <v>562</v>
      </c>
      <c r="L2405">
        <v>608254</v>
      </c>
      <c r="N2405">
        <v>1013</v>
      </c>
      <c r="O2405" t="s">
        <v>563</v>
      </c>
      <c r="P2405" t="s">
        <v>563</v>
      </c>
      <c r="Q2405">
        <v>1</v>
      </c>
      <c r="X2405">
        <v>0.28999999999999998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1</v>
      </c>
      <c r="AE2405">
        <v>2</v>
      </c>
      <c r="AF2405" t="s">
        <v>3</v>
      </c>
      <c r="AG2405">
        <v>0.28999999999999998</v>
      </c>
      <c r="AH2405">
        <v>2</v>
      </c>
      <c r="AI2405">
        <v>35871843</v>
      </c>
      <c r="AJ2405">
        <v>2475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</row>
    <row r="2406" spans="1:44">
      <c r="A2406">
        <f>ROW(Source!A2335)</f>
        <v>2335</v>
      </c>
      <c r="B2406">
        <v>35871848</v>
      </c>
      <c r="C2406">
        <v>35871841</v>
      </c>
      <c r="D2406">
        <v>29172556</v>
      </c>
      <c r="E2406">
        <v>1</v>
      </c>
      <c r="F2406">
        <v>1</v>
      </c>
      <c r="G2406">
        <v>1</v>
      </c>
      <c r="H2406">
        <v>2</v>
      </c>
      <c r="I2406" t="s">
        <v>564</v>
      </c>
      <c r="J2406" t="s">
        <v>565</v>
      </c>
      <c r="K2406" t="s">
        <v>566</v>
      </c>
      <c r="L2406">
        <v>1368</v>
      </c>
      <c r="N2406">
        <v>1011</v>
      </c>
      <c r="O2406" t="s">
        <v>567</v>
      </c>
      <c r="P2406" t="s">
        <v>567</v>
      </c>
      <c r="Q2406">
        <v>1</v>
      </c>
      <c r="X2406">
        <v>0.28999999999999998</v>
      </c>
      <c r="Y2406">
        <v>0</v>
      </c>
      <c r="Z2406">
        <v>31.26</v>
      </c>
      <c r="AA2406">
        <v>13.5</v>
      </c>
      <c r="AB2406">
        <v>0</v>
      </c>
      <c r="AC2406">
        <v>0</v>
      </c>
      <c r="AD2406">
        <v>1</v>
      </c>
      <c r="AE2406">
        <v>0</v>
      </c>
      <c r="AF2406" t="s">
        <v>3</v>
      </c>
      <c r="AG2406">
        <v>0.28999999999999998</v>
      </c>
      <c r="AH2406">
        <v>2</v>
      </c>
      <c r="AI2406">
        <v>35871844</v>
      </c>
      <c r="AJ2406">
        <v>2476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</row>
    <row r="2407" spans="1:44">
      <c r="A2407">
        <f>ROW(Source!A2335)</f>
        <v>2335</v>
      </c>
      <c r="B2407">
        <v>35871849</v>
      </c>
      <c r="C2407">
        <v>35871841</v>
      </c>
      <c r="D2407">
        <v>29164350</v>
      </c>
      <c r="E2407">
        <v>1</v>
      </c>
      <c r="F2407">
        <v>1</v>
      </c>
      <c r="G2407">
        <v>1</v>
      </c>
      <c r="H2407">
        <v>3</v>
      </c>
      <c r="I2407" t="s">
        <v>417</v>
      </c>
      <c r="J2407" t="s">
        <v>419</v>
      </c>
      <c r="K2407" t="s">
        <v>418</v>
      </c>
      <c r="L2407">
        <v>1348</v>
      </c>
      <c r="N2407">
        <v>1009</v>
      </c>
      <c r="O2407" t="s">
        <v>30</v>
      </c>
      <c r="P2407" t="s">
        <v>30</v>
      </c>
      <c r="Q2407">
        <v>1000</v>
      </c>
      <c r="X2407">
        <v>2.65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 t="s">
        <v>3</v>
      </c>
      <c r="AG2407">
        <v>2.65</v>
      </c>
      <c r="AH2407">
        <v>2</v>
      </c>
      <c r="AI2407">
        <v>35871845</v>
      </c>
      <c r="AJ2407">
        <v>2477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</row>
    <row r="2408" spans="1:44">
      <c r="A2408">
        <f>ROW(Source!A2337)</f>
        <v>2337</v>
      </c>
      <c r="B2408">
        <v>35871856</v>
      </c>
      <c r="C2408">
        <v>35871851</v>
      </c>
      <c r="D2408">
        <v>18407150</v>
      </c>
      <c r="E2408">
        <v>1</v>
      </c>
      <c r="F2408">
        <v>1</v>
      </c>
      <c r="G2408">
        <v>1</v>
      </c>
      <c r="H2408">
        <v>1</v>
      </c>
      <c r="I2408" t="s">
        <v>576</v>
      </c>
      <c r="J2408" t="s">
        <v>3</v>
      </c>
      <c r="K2408" t="s">
        <v>577</v>
      </c>
      <c r="L2408">
        <v>1369</v>
      </c>
      <c r="N2408">
        <v>1013</v>
      </c>
      <c r="O2408" t="s">
        <v>561</v>
      </c>
      <c r="P2408" t="s">
        <v>561</v>
      </c>
      <c r="Q2408">
        <v>1</v>
      </c>
      <c r="X2408">
        <v>51.3</v>
      </c>
      <c r="Y2408">
        <v>0</v>
      </c>
      <c r="Z2408">
        <v>0</v>
      </c>
      <c r="AA2408">
        <v>0</v>
      </c>
      <c r="AB2408">
        <v>272.45</v>
      </c>
      <c r="AC2408">
        <v>0</v>
      </c>
      <c r="AD2408">
        <v>1</v>
      </c>
      <c r="AE2408">
        <v>1</v>
      </c>
      <c r="AF2408" t="s">
        <v>3</v>
      </c>
      <c r="AG2408">
        <v>51.3</v>
      </c>
      <c r="AH2408">
        <v>2</v>
      </c>
      <c r="AI2408">
        <v>35871852</v>
      </c>
      <c r="AJ2408">
        <v>2478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</row>
    <row r="2409" spans="1:44">
      <c r="A2409">
        <f>ROW(Source!A2337)</f>
        <v>2337</v>
      </c>
      <c r="B2409">
        <v>35871857</v>
      </c>
      <c r="C2409">
        <v>35871851</v>
      </c>
      <c r="D2409">
        <v>121548</v>
      </c>
      <c r="E2409">
        <v>1</v>
      </c>
      <c r="F2409">
        <v>1</v>
      </c>
      <c r="G2409">
        <v>1</v>
      </c>
      <c r="H2409">
        <v>1</v>
      </c>
      <c r="I2409" t="s">
        <v>35</v>
      </c>
      <c r="J2409" t="s">
        <v>3</v>
      </c>
      <c r="K2409" t="s">
        <v>562</v>
      </c>
      <c r="L2409">
        <v>608254</v>
      </c>
      <c r="N2409">
        <v>1013</v>
      </c>
      <c r="O2409" t="s">
        <v>563</v>
      </c>
      <c r="P2409" t="s">
        <v>563</v>
      </c>
      <c r="Q2409">
        <v>1</v>
      </c>
      <c r="X2409">
        <v>0.26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1</v>
      </c>
      <c r="AE2409">
        <v>2</v>
      </c>
      <c r="AF2409" t="s">
        <v>3</v>
      </c>
      <c r="AG2409">
        <v>0.26</v>
      </c>
      <c r="AH2409">
        <v>2</v>
      </c>
      <c r="AI2409">
        <v>35871853</v>
      </c>
      <c r="AJ2409">
        <v>2479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</row>
    <row r="2410" spans="1:44">
      <c r="A2410">
        <f>ROW(Source!A2337)</f>
        <v>2337</v>
      </c>
      <c r="B2410">
        <v>35871858</v>
      </c>
      <c r="C2410">
        <v>35871851</v>
      </c>
      <c r="D2410">
        <v>29172556</v>
      </c>
      <c r="E2410">
        <v>1</v>
      </c>
      <c r="F2410">
        <v>1</v>
      </c>
      <c r="G2410">
        <v>1</v>
      </c>
      <c r="H2410">
        <v>2</v>
      </c>
      <c r="I2410" t="s">
        <v>564</v>
      </c>
      <c r="J2410" t="s">
        <v>565</v>
      </c>
      <c r="K2410" t="s">
        <v>566</v>
      </c>
      <c r="L2410">
        <v>1368</v>
      </c>
      <c r="N2410">
        <v>1011</v>
      </c>
      <c r="O2410" t="s">
        <v>567</v>
      </c>
      <c r="P2410" t="s">
        <v>567</v>
      </c>
      <c r="Q2410">
        <v>1</v>
      </c>
      <c r="X2410">
        <v>0.26</v>
      </c>
      <c r="Y2410">
        <v>0</v>
      </c>
      <c r="Z2410">
        <v>31.26</v>
      </c>
      <c r="AA2410">
        <v>13.5</v>
      </c>
      <c r="AB2410">
        <v>0</v>
      </c>
      <c r="AC2410">
        <v>0</v>
      </c>
      <c r="AD2410">
        <v>1</v>
      </c>
      <c r="AE2410">
        <v>0</v>
      </c>
      <c r="AF2410" t="s">
        <v>3</v>
      </c>
      <c r="AG2410">
        <v>0.26</v>
      </c>
      <c r="AH2410">
        <v>2</v>
      </c>
      <c r="AI2410">
        <v>35871854</v>
      </c>
      <c r="AJ2410">
        <v>2480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</row>
    <row r="2411" spans="1:44">
      <c r="A2411">
        <f>ROW(Source!A2337)</f>
        <v>2337</v>
      </c>
      <c r="B2411">
        <v>35871859</v>
      </c>
      <c r="C2411">
        <v>35871851</v>
      </c>
      <c r="D2411">
        <v>29164350</v>
      </c>
      <c r="E2411">
        <v>1</v>
      </c>
      <c r="F2411">
        <v>1</v>
      </c>
      <c r="G2411">
        <v>1</v>
      </c>
      <c r="H2411">
        <v>3</v>
      </c>
      <c r="I2411" t="s">
        <v>417</v>
      </c>
      <c r="J2411" t="s">
        <v>419</v>
      </c>
      <c r="K2411" t="s">
        <v>418</v>
      </c>
      <c r="L2411">
        <v>1348</v>
      </c>
      <c r="N2411">
        <v>1009</v>
      </c>
      <c r="O2411" t="s">
        <v>30</v>
      </c>
      <c r="P2411" t="s">
        <v>30</v>
      </c>
      <c r="Q2411">
        <v>1000</v>
      </c>
      <c r="X2411">
        <v>1.82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 t="s">
        <v>3</v>
      </c>
      <c r="AG2411">
        <v>1.82</v>
      </c>
      <c r="AH2411">
        <v>2</v>
      </c>
      <c r="AI2411">
        <v>35871855</v>
      </c>
      <c r="AJ2411">
        <v>2481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</row>
    <row r="2412" spans="1:44">
      <c r="A2412">
        <f>ROW(Source!A2339)</f>
        <v>2339</v>
      </c>
      <c r="B2412">
        <v>35871866</v>
      </c>
      <c r="C2412">
        <v>35871861</v>
      </c>
      <c r="D2412">
        <v>18407150</v>
      </c>
      <c r="E2412">
        <v>1</v>
      </c>
      <c r="F2412">
        <v>1</v>
      </c>
      <c r="G2412">
        <v>1</v>
      </c>
      <c r="H2412">
        <v>1</v>
      </c>
      <c r="I2412" t="s">
        <v>576</v>
      </c>
      <c r="J2412" t="s">
        <v>3</v>
      </c>
      <c r="K2412" t="s">
        <v>577</v>
      </c>
      <c r="L2412">
        <v>1369</v>
      </c>
      <c r="N2412">
        <v>1013</v>
      </c>
      <c r="O2412" t="s">
        <v>561</v>
      </c>
      <c r="P2412" t="s">
        <v>561</v>
      </c>
      <c r="Q2412">
        <v>1</v>
      </c>
      <c r="X2412">
        <v>69.87</v>
      </c>
      <c r="Y2412">
        <v>0</v>
      </c>
      <c r="Z2412">
        <v>0</v>
      </c>
      <c r="AA2412">
        <v>0</v>
      </c>
      <c r="AB2412">
        <v>272.45</v>
      </c>
      <c r="AC2412">
        <v>0</v>
      </c>
      <c r="AD2412">
        <v>1</v>
      </c>
      <c r="AE2412">
        <v>1</v>
      </c>
      <c r="AF2412" t="s">
        <v>3</v>
      </c>
      <c r="AG2412">
        <v>69.87</v>
      </c>
      <c r="AH2412">
        <v>2</v>
      </c>
      <c r="AI2412">
        <v>35871862</v>
      </c>
      <c r="AJ2412">
        <v>2482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</row>
    <row r="2413" spans="1:44">
      <c r="A2413">
        <f>ROW(Source!A2339)</f>
        <v>2339</v>
      </c>
      <c r="B2413">
        <v>35871867</v>
      </c>
      <c r="C2413">
        <v>35871861</v>
      </c>
      <c r="D2413">
        <v>121548</v>
      </c>
      <c r="E2413">
        <v>1</v>
      </c>
      <c r="F2413">
        <v>1</v>
      </c>
      <c r="G2413">
        <v>1</v>
      </c>
      <c r="H2413">
        <v>1</v>
      </c>
      <c r="I2413" t="s">
        <v>35</v>
      </c>
      <c r="J2413" t="s">
        <v>3</v>
      </c>
      <c r="K2413" t="s">
        <v>562</v>
      </c>
      <c r="L2413">
        <v>608254</v>
      </c>
      <c r="N2413">
        <v>1013</v>
      </c>
      <c r="O2413" t="s">
        <v>563</v>
      </c>
      <c r="P2413" t="s">
        <v>563</v>
      </c>
      <c r="Q2413">
        <v>1</v>
      </c>
      <c r="X2413">
        <v>1.44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1</v>
      </c>
      <c r="AE2413">
        <v>2</v>
      </c>
      <c r="AF2413" t="s">
        <v>3</v>
      </c>
      <c r="AG2413">
        <v>1.44</v>
      </c>
      <c r="AH2413">
        <v>2</v>
      </c>
      <c r="AI2413">
        <v>35871863</v>
      </c>
      <c r="AJ2413">
        <v>2483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</row>
    <row r="2414" spans="1:44">
      <c r="A2414">
        <f>ROW(Source!A2339)</f>
        <v>2339</v>
      </c>
      <c r="B2414">
        <v>35871868</v>
      </c>
      <c r="C2414">
        <v>35871861</v>
      </c>
      <c r="D2414">
        <v>29172556</v>
      </c>
      <c r="E2414">
        <v>1</v>
      </c>
      <c r="F2414">
        <v>1</v>
      </c>
      <c r="G2414">
        <v>1</v>
      </c>
      <c r="H2414">
        <v>2</v>
      </c>
      <c r="I2414" t="s">
        <v>564</v>
      </c>
      <c r="J2414" t="s">
        <v>565</v>
      </c>
      <c r="K2414" t="s">
        <v>566</v>
      </c>
      <c r="L2414">
        <v>1368</v>
      </c>
      <c r="N2414">
        <v>1011</v>
      </c>
      <c r="O2414" t="s">
        <v>567</v>
      </c>
      <c r="P2414" t="s">
        <v>567</v>
      </c>
      <c r="Q2414">
        <v>1</v>
      </c>
      <c r="X2414">
        <v>1.44</v>
      </c>
      <c r="Y2414">
        <v>0</v>
      </c>
      <c r="Z2414">
        <v>31.26</v>
      </c>
      <c r="AA2414">
        <v>13.5</v>
      </c>
      <c r="AB2414">
        <v>0</v>
      </c>
      <c r="AC2414">
        <v>0</v>
      </c>
      <c r="AD2414">
        <v>1</v>
      </c>
      <c r="AE2414">
        <v>0</v>
      </c>
      <c r="AF2414" t="s">
        <v>3</v>
      </c>
      <c r="AG2414">
        <v>1.44</v>
      </c>
      <c r="AH2414">
        <v>2</v>
      </c>
      <c r="AI2414">
        <v>35871864</v>
      </c>
      <c r="AJ2414">
        <v>2484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</row>
    <row r="2415" spans="1:44">
      <c r="A2415">
        <f>ROW(Source!A2339)</f>
        <v>2339</v>
      </c>
      <c r="B2415">
        <v>35871869</v>
      </c>
      <c r="C2415">
        <v>35871861</v>
      </c>
      <c r="D2415">
        <v>29164349</v>
      </c>
      <c r="E2415">
        <v>1</v>
      </c>
      <c r="F2415">
        <v>1</v>
      </c>
      <c r="G2415">
        <v>1</v>
      </c>
      <c r="H2415">
        <v>3</v>
      </c>
      <c r="I2415" t="s">
        <v>28</v>
      </c>
      <c r="J2415" t="s">
        <v>31</v>
      </c>
      <c r="K2415" t="s">
        <v>29</v>
      </c>
      <c r="L2415">
        <v>1348</v>
      </c>
      <c r="N2415">
        <v>1009</v>
      </c>
      <c r="O2415" t="s">
        <v>30</v>
      </c>
      <c r="P2415" t="s">
        <v>30</v>
      </c>
      <c r="Q2415">
        <v>1000</v>
      </c>
      <c r="X2415">
        <v>5.2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 t="s">
        <v>3</v>
      </c>
      <c r="AG2415">
        <v>5.2</v>
      </c>
      <c r="AH2415">
        <v>2</v>
      </c>
      <c r="AI2415">
        <v>35871865</v>
      </c>
      <c r="AJ2415">
        <v>2485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</row>
    <row r="2416" spans="1:44">
      <c r="A2416">
        <f>ROW(Source!A2376)</f>
        <v>2376</v>
      </c>
      <c r="B2416">
        <v>35871981</v>
      </c>
      <c r="C2416">
        <v>35871967</v>
      </c>
      <c r="D2416">
        <v>18413230</v>
      </c>
      <c r="E2416">
        <v>1</v>
      </c>
      <c r="F2416">
        <v>1</v>
      </c>
      <c r="G2416">
        <v>1</v>
      </c>
      <c r="H2416">
        <v>1</v>
      </c>
      <c r="I2416" t="s">
        <v>587</v>
      </c>
      <c r="J2416" t="s">
        <v>3</v>
      </c>
      <c r="K2416" t="s">
        <v>588</v>
      </c>
      <c r="L2416">
        <v>1369</v>
      </c>
      <c r="N2416">
        <v>1013</v>
      </c>
      <c r="O2416" t="s">
        <v>561</v>
      </c>
      <c r="P2416" t="s">
        <v>561</v>
      </c>
      <c r="Q2416">
        <v>1</v>
      </c>
      <c r="X2416">
        <v>179.73</v>
      </c>
      <c r="Y2416">
        <v>0</v>
      </c>
      <c r="Z2416">
        <v>0</v>
      </c>
      <c r="AA2416">
        <v>0</v>
      </c>
      <c r="AB2416">
        <v>293.22000000000003</v>
      </c>
      <c r="AC2416">
        <v>0</v>
      </c>
      <c r="AD2416">
        <v>1</v>
      </c>
      <c r="AE2416">
        <v>1</v>
      </c>
      <c r="AF2416" t="s">
        <v>134</v>
      </c>
      <c r="AG2416">
        <v>206.68949999999998</v>
      </c>
      <c r="AH2416">
        <v>2</v>
      </c>
      <c r="AI2416">
        <v>35871968</v>
      </c>
      <c r="AJ2416">
        <v>2486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</row>
    <row r="2417" spans="1:44">
      <c r="A2417">
        <f>ROW(Source!A2376)</f>
        <v>2376</v>
      </c>
      <c r="B2417">
        <v>35871982</v>
      </c>
      <c r="C2417">
        <v>35871967</v>
      </c>
      <c r="D2417">
        <v>121548</v>
      </c>
      <c r="E2417">
        <v>1</v>
      </c>
      <c r="F2417">
        <v>1</v>
      </c>
      <c r="G2417">
        <v>1</v>
      </c>
      <c r="H2417">
        <v>1</v>
      </c>
      <c r="I2417" t="s">
        <v>35</v>
      </c>
      <c r="J2417" t="s">
        <v>3</v>
      </c>
      <c r="K2417" t="s">
        <v>562</v>
      </c>
      <c r="L2417">
        <v>608254</v>
      </c>
      <c r="N2417">
        <v>1013</v>
      </c>
      <c r="O2417" t="s">
        <v>563</v>
      </c>
      <c r="P2417" t="s">
        <v>563</v>
      </c>
      <c r="Q2417">
        <v>1</v>
      </c>
      <c r="X2417">
        <v>1.65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1</v>
      </c>
      <c r="AE2417">
        <v>2</v>
      </c>
      <c r="AF2417" t="s">
        <v>133</v>
      </c>
      <c r="AG2417">
        <v>2.0625</v>
      </c>
      <c r="AH2417">
        <v>2</v>
      </c>
      <c r="AI2417">
        <v>35871969</v>
      </c>
      <c r="AJ2417">
        <v>2487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</row>
    <row r="2418" spans="1:44">
      <c r="A2418">
        <f>ROW(Source!A2376)</f>
        <v>2376</v>
      </c>
      <c r="B2418">
        <v>35871983</v>
      </c>
      <c r="C2418">
        <v>35871967</v>
      </c>
      <c r="D2418">
        <v>29172479</v>
      </c>
      <c r="E2418">
        <v>1</v>
      </c>
      <c r="F2418">
        <v>1</v>
      </c>
      <c r="G2418">
        <v>1</v>
      </c>
      <c r="H2418">
        <v>2</v>
      </c>
      <c r="I2418" t="s">
        <v>786</v>
      </c>
      <c r="J2418" t="s">
        <v>787</v>
      </c>
      <c r="K2418" t="s">
        <v>788</v>
      </c>
      <c r="L2418">
        <v>1368</v>
      </c>
      <c r="N2418">
        <v>1011</v>
      </c>
      <c r="O2418" t="s">
        <v>567</v>
      </c>
      <c r="P2418" t="s">
        <v>567</v>
      </c>
      <c r="Q2418">
        <v>1</v>
      </c>
      <c r="X2418">
        <v>0.08</v>
      </c>
      <c r="Y2418">
        <v>0</v>
      </c>
      <c r="Z2418">
        <v>99.89</v>
      </c>
      <c r="AA2418">
        <v>10.06</v>
      </c>
      <c r="AB2418">
        <v>0</v>
      </c>
      <c r="AC2418">
        <v>0</v>
      </c>
      <c r="AD2418">
        <v>1</v>
      </c>
      <c r="AE2418">
        <v>0</v>
      </c>
      <c r="AF2418" t="s">
        <v>133</v>
      </c>
      <c r="AG2418">
        <v>0.1</v>
      </c>
      <c r="AH2418">
        <v>2</v>
      </c>
      <c r="AI2418">
        <v>35871970</v>
      </c>
      <c r="AJ2418">
        <v>2488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</row>
    <row r="2419" spans="1:44">
      <c r="A2419">
        <f>ROW(Source!A2376)</f>
        <v>2376</v>
      </c>
      <c r="B2419">
        <v>35871984</v>
      </c>
      <c r="C2419">
        <v>35871967</v>
      </c>
      <c r="D2419">
        <v>29172556</v>
      </c>
      <c r="E2419">
        <v>1</v>
      </c>
      <c r="F2419">
        <v>1</v>
      </c>
      <c r="G2419">
        <v>1</v>
      </c>
      <c r="H2419">
        <v>2</v>
      </c>
      <c r="I2419" t="s">
        <v>564</v>
      </c>
      <c r="J2419" t="s">
        <v>565</v>
      </c>
      <c r="K2419" t="s">
        <v>566</v>
      </c>
      <c r="L2419">
        <v>1368</v>
      </c>
      <c r="N2419">
        <v>1011</v>
      </c>
      <c r="O2419" t="s">
        <v>567</v>
      </c>
      <c r="P2419" t="s">
        <v>567</v>
      </c>
      <c r="Q2419">
        <v>1</v>
      </c>
      <c r="X2419">
        <v>0.27</v>
      </c>
      <c r="Y2419">
        <v>0</v>
      </c>
      <c r="Z2419">
        <v>31.26</v>
      </c>
      <c r="AA2419">
        <v>13.5</v>
      </c>
      <c r="AB2419">
        <v>0</v>
      </c>
      <c r="AC2419">
        <v>0</v>
      </c>
      <c r="AD2419">
        <v>1</v>
      </c>
      <c r="AE2419">
        <v>0</v>
      </c>
      <c r="AF2419" t="s">
        <v>133</v>
      </c>
      <c r="AG2419">
        <v>0.33750000000000002</v>
      </c>
      <c r="AH2419">
        <v>2</v>
      </c>
      <c r="AI2419">
        <v>35871971</v>
      </c>
      <c r="AJ2419">
        <v>2489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</row>
    <row r="2420" spans="1:44">
      <c r="A2420">
        <f>ROW(Source!A2376)</f>
        <v>2376</v>
      </c>
      <c r="B2420">
        <v>35871985</v>
      </c>
      <c r="C2420">
        <v>35871967</v>
      </c>
      <c r="D2420">
        <v>29173141</v>
      </c>
      <c r="E2420">
        <v>1</v>
      </c>
      <c r="F2420">
        <v>1</v>
      </c>
      <c r="G2420">
        <v>1</v>
      </c>
      <c r="H2420">
        <v>2</v>
      </c>
      <c r="I2420" t="s">
        <v>844</v>
      </c>
      <c r="J2420" t="s">
        <v>845</v>
      </c>
      <c r="K2420" t="s">
        <v>846</v>
      </c>
      <c r="L2420">
        <v>1368</v>
      </c>
      <c r="N2420">
        <v>1011</v>
      </c>
      <c r="O2420" t="s">
        <v>567</v>
      </c>
      <c r="P2420" t="s">
        <v>567</v>
      </c>
      <c r="Q2420">
        <v>1</v>
      </c>
      <c r="X2420">
        <v>1.3</v>
      </c>
      <c r="Y2420">
        <v>0</v>
      </c>
      <c r="Z2420">
        <v>12.4</v>
      </c>
      <c r="AA2420">
        <v>10.06</v>
      </c>
      <c r="AB2420">
        <v>0</v>
      </c>
      <c r="AC2420">
        <v>0</v>
      </c>
      <c r="AD2420">
        <v>1</v>
      </c>
      <c r="AE2420">
        <v>0</v>
      </c>
      <c r="AF2420" t="s">
        <v>133</v>
      </c>
      <c r="AG2420">
        <v>1.625</v>
      </c>
      <c r="AH2420">
        <v>2</v>
      </c>
      <c r="AI2420">
        <v>35871972</v>
      </c>
      <c r="AJ2420">
        <v>2490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</row>
    <row r="2421" spans="1:44">
      <c r="A2421">
        <f>ROW(Source!A2376)</f>
        <v>2376</v>
      </c>
      <c r="B2421">
        <v>35871986</v>
      </c>
      <c r="C2421">
        <v>35871967</v>
      </c>
      <c r="D2421">
        <v>29109983</v>
      </c>
      <c r="E2421">
        <v>1</v>
      </c>
      <c r="F2421">
        <v>1</v>
      </c>
      <c r="G2421">
        <v>1</v>
      </c>
      <c r="H2421">
        <v>3</v>
      </c>
      <c r="I2421" t="s">
        <v>847</v>
      </c>
      <c r="J2421" t="s">
        <v>848</v>
      </c>
      <c r="K2421" t="s">
        <v>849</v>
      </c>
      <c r="L2421">
        <v>1327</v>
      </c>
      <c r="N2421">
        <v>1005</v>
      </c>
      <c r="O2421" t="s">
        <v>155</v>
      </c>
      <c r="P2421" t="s">
        <v>155</v>
      </c>
      <c r="Q2421">
        <v>1</v>
      </c>
      <c r="X2421">
        <v>91.5</v>
      </c>
      <c r="Y2421">
        <v>71.180000000000007</v>
      </c>
      <c r="Z2421">
        <v>0</v>
      </c>
      <c r="AA2421">
        <v>0</v>
      </c>
      <c r="AB2421">
        <v>0</v>
      </c>
      <c r="AC2421">
        <v>0</v>
      </c>
      <c r="AD2421">
        <v>1</v>
      </c>
      <c r="AE2421">
        <v>0</v>
      </c>
      <c r="AF2421" t="s">
        <v>3</v>
      </c>
      <c r="AG2421">
        <v>91.5</v>
      </c>
      <c r="AH2421">
        <v>2</v>
      </c>
      <c r="AI2421">
        <v>35871973</v>
      </c>
      <c r="AJ2421">
        <v>2491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</row>
    <row r="2422" spans="1:44">
      <c r="A2422">
        <f>ROW(Source!A2376)</f>
        <v>2376</v>
      </c>
      <c r="B2422">
        <v>35871987</v>
      </c>
      <c r="C2422">
        <v>35871967</v>
      </c>
      <c r="D2422">
        <v>29109903</v>
      </c>
      <c r="E2422">
        <v>1</v>
      </c>
      <c r="F2422">
        <v>1</v>
      </c>
      <c r="G2422">
        <v>1</v>
      </c>
      <c r="H2422">
        <v>3</v>
      </c>
      <c r="I2422" t="s">
        <v>850</v>
      </c>
      <c r="J2422" t="s">
        <v>851</v>
      </c>
      <c r="K2422" t="s">
        <v>852</v>
      </c>
      <c r="L2422">
        <v>1301</v>
      </c>
      <c r="N2422">
        <v>1003</v>
      </c>
      <c r="O2422" t="s">
        <v>142</v>
      </c>
      <c r="P2422" t="s">
        <v>142</v>
      </c>
      <c r="Q2422">
        <v>1</v>
      </c>
      <c r="X2422">
        <v>61</v>
      </c>
      <c r="Y2422">
        <v>16.87</v>
      </c>
      <c r="Z2422">
        <v>0</v>
      </c>
      <c r="AA2422">
        <v>0</v>
      </c>
      <c r="AB2422">
        <v>0</v>
      </c>
      <c r="AC2422">
        <v>0</v>
      </c>
      <c r="AD2422">
        <v>1</v>
      </c>
      <c r="AE2422">
        <v>0</v>
      </c>
      <c r="AF2422" t="s">
        <v>3</v>
      </c>
      <c r="AG2422">
        <v>61</v>
      </c>
      <c r="AH2422">
        <v>2</v>
      </c>
      <c r="AI2422">
        <v>35871974</v>
      </c>
      <c r="AJ2422">
        <v>2492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</row>
    <row r="2423" spans="1:44">
      <c r="A2423">
        <f>ROW(Source!A2376)</f>
        <v>2376</v>
      </c>
      <c r="B2423">
        <v>35871988</v>
      </c>
      <c r="C2423">
        <v>35871967</v>
      </c>
      <c r="D2423">
        <v>29107800</v>
      </c>
      <c r="E2423">
        <v>1</v>
      </c>
      <c r="F2423">
        <v>1</v>
      </c>
      <c r="G2423">
        <v>1</v>
      </c>
      <c r="H2423">
        <v>3</v>
      </c>
      <c r="I2423" t="s">
        <v>592</v>
      </c>
      <c r="J2423" t="s">
        <v>593</v>
      </c>
      <c r="K2423" t="s">
        <v>594</v>
      </c>
      <c r="L2423">
        <v>1346</v>
      </c>
      <c r="N2423">
        <v>1009</v>
      </c>
      <c r="O2423" t="s">
        <v>160</v>
      </c>
      <c r="P2423" t="s">
        <v>160</v>
      </c>
      <c r="Q2423">
        <v>1</v>
      </c>
      <c r="X2423">
        <v>0.5</v>
      </c>
      <c r="Y2423">
        <v>1.81</v>
      </c>
      <c r="Z2423">
        <v>0</v>
      </c>
      <c r="AA2423">
        <v>0</v>
      </c>
      <c r="AB2423">
        <v>0</v>
      </c>
      <c r="AC2423">
        <v>0</v>
      </c>
      <c r="AD2423">
        <v>1</v>
      </c>
      <c r="AE2423">
        <v>0</v>
      </c>
      <c r="AF2423" t="s">
        <v>3</v>
      </c>
      <c r="AG2423">
        <v>0.5</v>
      </c>
      <c r="AH2423">
        <v>2</v>
      </c>
      <c r="AI2423">
        <v>35871975</v>
      </c>
      <c r="AJ2423">
        <v>2493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</row>
    <row r="2424" spans="1:44">
      <c r="A2424">
        <f>ROW(Source!A2376)</f>
        <v>2376</v>
      </c>
      <c r="B2424">
        <v>35871989</v>
      </c>
      <c r="C2424">
        <v>35871967</v>
      </c>
      <c r="D2424">
        <v>29109405</v>
      </c>
      <c r="E2424">
        <v>1</v>
      </c>
      <c r="F2424">
        <v>1</v>
      </c>
      <c r="G2424">
        <v>1</v>
      </c>
      <c r="H2424">
        <v>3</v>
      </c>
      <c r="I2424" t="s">
        <v>853</v>
      </c>
      <c r="J2424" t="s">
        <v>854</v>
      </c>
      <c r="K2424" t="s">
        <v>855</v>
      </c>
      <c r="L2424">
        <v>1348</v>
      </c>
      <c r="N2424">
        <v>1009</v>
      </c>
      <c r="O2424" t="s">
        <v>30</v>
      </c>
      <c r="P2424" t="s">
        <v>30</v>
      </c>
      <c r="Q2424">
        <v>1000</v>
      </c>
      <c r="X2424">
        <v>0.375</v>
      </c>
      <c r="Y2424">
        <v>4316</v>
      </c>
      <c r="Z2424">
        <v>0</v>
      </c>
      <c r="AA2424">
        <v>0</v>
      </c>
      <c r="AB2424">
        <v>0</v>
      </c>
      <c r="AC2424">
        <v>0</v>
      </c>
      <c r="AD2424">
        <v>1</v>
      </c>
      <c r="AE2424">
        <v>0</v>
      </c>
      <c r="AF2424" t="s">
        <v>3</v>
      </c>
      <c r="AG2424">
        <v>0.375</v>
      </c>
      <c r="AH2424">
        <v>2</v>
      </c>
      <c r="AI2424">
        <v>35871976</v>
      </c>
      <c r="AJ2424">
        <v>2494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</row>
    <row r="2425" spans="1:44">
      <c r="A2425">
        <f>ROW(Source!A2376)</f>
        <v>2376</v>
      </c>
      <c r="B2425">
        <v>35871990</v>
      </c>
      <c r="C2425">
        <v>35871967</v>
      </c>
      <c r="D2425">
        <v>29109888</v>
      </c>
      <c r="E2425">
        <v>1</v>
      </c>
      <c r="F2425">
        <v>1</v>
      </c>
      <c r="G2425">
        <v>1</v>
      </c>
      <c r="H2425">
        <v>3</v>
      </c>
      <c r="I2425" t="s">
        <v>856</v>
      </c>
      <c r="J2425" t="s">
        <v>857</v>
      </c>
      <c r="K2425" t="s">
        <v>858</v>
      </c>
      <c r="L2425">
        <v>1301</v>
      </c>
      <c r="N2425">
        <v>1003</v>
      </c>
      <c r="O2425" t="s">
        <v>142</v>
      </c>
      <c r="P2425" t="s">
        <v>142</v>
      </c>
      <c r="Q2425">
        <v>1</v>
      </c>
      <c r="X2425">
        <v>56</v>
      </c>
      <c r="Y2425">
        <v>23.74</v>
      </c>
      <c r="Z2425">
        <v>0</v>
      </c>
      <c r="AA2425">
        <v>0</v>
      </c>
      <c r="AB2425">
        <v>0</v>
      </c>
      <c r="AC2425">
        <v>0</v>
      </c>
      <c r="AD2425">
        <v>1</v>
      </c>
      <c r="AE2425">
        <v>0</v>
      </c>
      <c r="AF2425" t="s">
        <v>3</v>
      </c>
      <c r="AG2425">
        <v>56</v>
      </c>
      <c r="AH2425">
        <v>2</v>
      </c>
      <c r="AI2425">
        <v>35871977</v>
      </c>
      <c r="AJ2425">
        <v>2495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</row>
    <row r="2426" spans="1:44">
      <c r="A2426">
        <f>ROW(Source!A2376)</f>
        <v>2376</v>
      </c>
      <c r="B2426">
        <v>35871991</v>
      </c>
      <c r="C2426">
        <v>35871967</v>
      </c>
      <c r="D2426">
        <v>29109902</v>
      </c>
      <c r="E2426">
        <v>1</v>
      </c>
      <c r="F2426">
        <v>1</v>
      </c>
      <c r="G2426">
        <v>1</v>
      </c>
      <c r="H2426">
        <v>3</v>
      </c>
      <c r="I2426" t="s">
        <v>859</v>
      </c>
      <c r="J2426" t="s">
        <v>860</v>
      </c>
      <c r="K2426" t="s">
        <v>861</v>
      </c>
      <c r="L2426">
        <v>1301</v>
      </c>
      <c r="N2426">
        <v>1003</v>
      </c>
      <c r="O2426" t="s">
        <v>142</v>
      </c>
      <c r="P2426" t="s">
        <v>142</v>
      </c>
      <c r="Q2426">
        <v>1</v>
      </c>
      <c r="X2426">
        <v>56</v>
      </c>
      <c r="Y2426">
        <v>19.850000000000001</v>
      </c>
      <c r="Z2426">
        <v>0</v>
      </c>
      <c r="AA2426">
        <v>0</v>
      </c>
      <c r="AB2426">
        <v>0</v>
      </c>
      <c r="AC2426">
        <v>0</v>
      </c>
      <c r="AD2426">
        <v>1</v>
      </c>
      <c r="AE2426">
        <v>0</v>
      </c>
      <c r="AF2426" t="s">
        <v>3</v>
      </c>
      <c r="AG2426">
        <v>56</v>
      </c>
      <c r="AH2426">
        <v>2</v>
      </c>
      <c r="AI2426">
        <v>35871978</v>
      </c>
      <c r="AJ2426">
        <v>2496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</row>
    <row r="2427" spans="1:44">
      <c r="A2427">
        <f>ROW(Source!A2376)</f>
        <v>2376</v>
      </c>
      <c r="B2427">
        <v>35871992</v>
      </c>
      <c r="C2427">
        <v>35871967</v>
      </c>
      <c r="D2427">
        <v>29145352</v>
      </c>
      <c r="E2427">
        <v>1</v>
      </c>
      <c r="F2427">
        <v>1</v>
      </c>
      <c r="G2427">
        <v>1</v>
      </c>
      <c r="H2427">
        <v>3</v>
      </c>
      <c r="I2427" t="s">
        <v>862</v>
      </c>
      <c r="J2427" t="s">
        <v>863</v>
      </c>
      <c r="K2427" t="s">
        <v>864</v>
      </c>
      <c r="L2427">
        <v>1348</v>
      </c>
      <c r="N2427">
        <v>1009</v>
      </c>
      <c r="O2427" t="s">
        <v>30</v>
      </c>
      <c r="P2427" t="s">
        <v>30</v>
      </c>
      <c r="Q2427">
        <v>1000</v>
      </c>
      <c r="X2427">
        <v>0.05</v>
      </c>
      <c r="Y2427">
        <v>9298.35</v>
      </c>
      <c r="Z2427">
        <v>0</v>
      </c>
      <c r="AA2427">
        <v>0</v>
      </c>
      <c r="AB2427">
        <v>0</v>
      </c>
      <c r="AC2427">
        <v>0</v>
      </c>
      <c r="AD2427">
        <v>1</v>
      </c>
      <c r="AE2427">
        <v>0</v>
      </c>
      <c r="AF2427" t="s">
        <v>3</v>
      </c>
      <c r="AG2427">
        <v>0.05</v>
      </c>
      <c r="AH2427">
        <v>2</v>
      </c>
      <c r="AI2427">
        <v>35871979</v>
      </c>
      <c r="AJ2427">
        <v>2497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</row>
    <row r="2428" spans="1:44">
      <c r="A2428">
        <f>ROW(Source!A2376)</f>
        <v>2376</v>
      </c>
      <c r="B2428">
        <v>35871993</v>
      </c>
      <c r="C2428">
        <v>35871967</v>
      </c>
      <c r="D2428">
        <v>29150040</v>
      </c>
      <c r="E2428">
        <v>1</v>
      </c>
      <c r="F2428">
        <v>1</v>
      </c>
      <c r="G2428">
        <v>1</v>
      </c>
      <c r="H2428">
        <v>3</v>
      </c>
      <c r="I2428" t="s">
        <v>804</v>
      </c>
      <c r="J2428" t="s">
        <v>805</v>
      </c>
      <c r="K2428" t="s">
        <v>806</v>
      </c>
      <c r="L2428">
        <v>1339</v>
      </c>
      <c r="N2428">
        <v>1007</v>
      </c>
      <c r="O2428" t="s">
        <v>617</v>
      </c>
      <c r="P2428" t="s">
        <v>617</v>
      </c>
      <c r="Q2428">
        <v>1</v>
      </c>
      <c r="X2428">
        <v>0.93</v>
      </c>
      <c r="Y2428">
        <v>2.44</v>
      </c>
      <c r="Z2428">
        <v>0</v>
      </c>
      <c r="AA2428">
        <v>0</v>
      </c>
      <c r="AB2428">
        <v>0</v>
      </c>
      <c r="AC2428">
        <v>0</v>
      </c>
      <c r="AD2428">
        <v>1</v>
      </c>
      <c r="AE2428">
        <v>0</v>
      </c>
      <c r="AF2428" t="s">
        <v>3</v>
      </c>
      <c r="AG2428">
        <v>0.93</v>
      </c>
      <c r="AH2428">
        <v>2</v>
      </c>
      <c r="AI2428">
        <v>35871980</v>
      </c>
      <c r="AJ2428">
        <v>2498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</row>
    <row r="2429" spans="1:44">
      <c r="A2429">
        <f>ROW(Source!A2377)</f>
        <v>2377</v>
      </c>
      <c r="B2429">
        <v>36145162</v>
      </c>
      <c r="C2429">
        <v>35871994</v>
      </c>
      <c r="D2429">
        <v>29364679</v>
      </c>
      <c r="E2429">
        <v>1</v>
      </c>
      <c r="F2429">
        <v>1</v>
      </c>
      <c r="G2429">
        <v>1</v>
      </c>
      <c r="H2429">
        <v>1</v>
      </c>
      <c r="I2429" t="s">
        <v>735</v>
      </c>
      <c r="J2429" t="s">
        <v>3</v>
      </c>
      <c r="K2429" t="s">
        <v>736</v>
      </c>
      <c r="L2429">
        <v>1369</v>
      </c>
      <c r="N2429">
        <v>1013</v>
      </c>
      <c r="O2429" t="s">
        <v>561</v>
      </c>
      <c r="P2429" t="s">
        <v>561</v>
      </c>
      <c r="Q2429">
        <v>1</v>
      </c>
      <c r="X2429">
        <v>25.76</v>
      </c>
      <c r="Y2429">
        <v>0</v>
      </c>
      <c r="Z2429">
        <v>0</v>
      </c>
      <c r="AA2429">
        <v>0</v>
      </c>
      <c r="AB2429">
        <v>316.85000000000002</v>
      </c>
      <c r="AC2429">
        <v>0</v>
      </c>
      <c r="AD2429">
        <v>1</v>
      </c>
      <c r="AE2429">
        <v>1</v>
      </c>
      <c r="AF2429" t="s">
        <v>3</v>
      </c>
      <c r="AG2429">
        <v>25.76</v>
      </c>
      <c r="AH2429">
        <v>2</v>
      </c>
      <c r="AI2429">
        <v>36145162</v>
      </c>
      <c r="AJ2429">
        <v>2499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</row>
    <row r="2430" spans="1:44">
      <c r="A2430">
        <f>ROW(Source!A2377)</f>
        <v>2377</v>
      </c>
      <c r="B2430">
        <v>36145163</v>
      </c>
      <c r="C2430">
        <v>35871994</v>
      </c>
      <c r="D2430">
        <v>121548</v>
      </c>
      <c r="E2430">
        <v>1</v>
      </c>
      <c r="F2430">
        <v>1</v>
      </c>
      <c r="G2430">
        <v>1</v>
      </c>
      <c r="H2430">
        <v>1</v>
      </c>
      <c r="I2430" t="s">
        <v>35</v>
      </c>
      <c r="J2430" t="s">
        <v>3</v>
      </c>
      <c r="K2430" t="s">
        <v>562</v>
      </c>
      <c r="L2430">
        <v>608254</v>
      </c>
      <c r="N2430">
        <v>1013</v>
      </c>
      <c r="O2430" t="s">
        <v>563</v>
      </c>
      <c r="P2430" t="s">
        <v>563</v>
      </c>
      <c r="Q2430">
        <v>1</v>
      </c>
      <c r="X2430">
        <v>0.03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1</v>
      </c>
      <c r="AE2430">
        <v>2</v>
      </c>
      <c r="AF2430" t="s">
        <v>3</v>
      </c>
      <c r="AG2430">
        <v>0.03</v>
      </c>
      <c r="AH2430">
        <v>2</v>
      </c>
      <c r="AI2430">
        <v>36145163</v>
      </c>
      <c r="AJ2430">
        <v>2500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</row>
    <row r="2431" spans="1:44">
      <c r="A2431">
        <f>ROW(Source!A2377)</f>
        <v>2377</v>
      </c>
      <c r="B2431">
        <v>36145164</v>
      </c>
      <c r="C2431">
        <v>35871994</v>
      </c>
      <c r="D2431">
        <v>29172362</v>
      </c>
      <c r="E2431">
        <v>1</v>
      </c>
      <c r="F2431">
        <v>1</v>
      </c>
      <c r="G2431">
        <v>1</v>
      </c>
      <c r="H2431">
        <v>2</v>
      </c>
      <c r="I2431" t="s">
        <v>737</v>
      </c>
      <c r="J2431" t="s">
        <v>738</v>
      </c>
      <c r="K2431" t="s">
        <v>739</v>
      </c>
      <c r="L2431">
        <v>1368</v>
      </c>
      <c r="N2431">
        <v>1011</v>
      </c>
      <c r="O2431" t="s">
        <v>567</v>
      </c>
      <c r="P2431" t="s">
        <v>567</v>
      </c>
      <c r="Q2431">
        <v>1</v>
      </c>
      <c r="X2431">
        <v>0.03</v>
      </c>
      <c r="Y2431">
        <v>0</v>
      </c>
      <c r="Z2431">
        <v>134.65</v>
      </c>
      <c r="AA2431">
        <v>13.5</v>
      </c>
      <c r="AB2431">
        <v>0</v>
      </c>
      <c r="AC2431">
        <v>0</v>
      </c>
      <c r="AD2431">
        <v>1</v>
      </c>
      <c r="AE2431">
        <v>0</v>
      </c>
      <c r="AF2431" t="s">
        <v>3</v>
      </c>
      <c r="AG2431">
        <v>0.03</v>
      </c>
      <c r="AH2431">
        <v>2</v>
      </c>
      <c r="AI2431">
        <v>36145164</v>
      </c>
      <c r="AJ2431">
        <v>2501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</row>
    <row r="2432" spans="1:44">
      <c r="A2432">
        <f>ROW(Source!A2377)</f>
        <v>2377</v>
      </c>
      <c r="B2432">
        <v>36145165</v>
      </c>
      <c r="C2432">
        <v>35871994</v>
      </c>
      <c r="D2432">
        <v>29174913</v>
      </c>
      <c r="E2432">
        <v>1</v>
      </c>
      <c r="F2432">
        <v>1</v>
      </c>
      <c r="G2432">
        <v>1</v>
      </c>
      <c r="H2432">
        <v>2</v>
      </c>
      <c r="I2432" t="s">
        <v>578</v>
      </c>
      <c r="J2432" t="s">
        <v>579</v>
      </c>
      <c r="K2432" t="s">
        <v>580</v>
      </c>
      <c r="L2432">
        <v>1368</v>
      </c>
      <c r="N2432">
        <v>1011</v>
      </c>
      <c r="O2432" t="s">
        <v>567</v>
      </c>
      <c r="P2432" t="s">
        <v>567</v>
      </c>
      <c r="Q2432">
        <v>1</v>
      </c>
      <c r="X2432">
        <v>0.02</v>
      </c>
      <c r="Y2432">
        <v>0</v>
      </c>
      <c r="Z2432">
        <v>87.17</v>
      </c>
      <c r="AA2432">
        <v>11.6</v>
      </c>
      <c r="AB2432">
        <v>0</v>
      </c>
      <c r="AC2432">
        <v>0</v>
      </c>
      <c r="AD2432">
        <v>1</v>
      </c>
      <c r="AE2432">
        <v>0</v>
      </c>
      <c r="AF2432" t="s">
        <v>3</v>
      </c>
      <c r="AG2432">
        <v>0.02</v>
      </c>
      <c r="AH2432">
        <v>2</v>
      </c>
      <c r="AI2432">
        <v>36145165</v>
      </c>
      <c r="AJ2432">
        <v>2502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</row>
    <row r="2433" spans="1:44">
      <c r="A2433">
        <f>ROW(Source!A2377)</f>
        <v>2377</v>
      </c>
      <c r="B2433">
        <v>36145166</v>
      </c>
      <c r="C2433">
        <v>35871994</v>
      </c>
      <c r="D2433">
        <v>29149204</v>
      </c>
      <c r="E2433">
        <v>1</v>
      </c>
      <c r="F2433">
        <v>1</v>
      </c>
      <c r="G2433">
        <v>1</v>
      </c>
      <c r="H2433">
        <v>3</v>
      </c>
      <c r="I2433" t="s">
        <v>746</v>
      </c>
      <c r="J2433" t="s">
        <v>747</v>
      </c>
      <c r="K2433" t="s">
        <v>748</v>
      </c>
      <c r="L2433">
        <v>1348</v>
      </c>
      <c r="N2433">
        <v>1009</v>
      </c>
      <c r="O2433" t="s">
        <v>30</v>
      </c>
      <c r="P2433" t="s">
        <v>30</v>
      </c>
      <c r="Q2433">
        <v>1000</v>
      </c>
      <c r="X2433">
        <v>3.15E-3</v>
      </c>
      <c r="Y2433">
        <v>729.98</v>
      </c>
      <c r="Z2433">
        <v>0</v>
      </c>
      <c r="AA2433">
        <v>0</v>
      </c>
      <c r="AB2433">
        <v>0</v>
      </c>
      <c r="AC2433">
        <v>0</v>
      </c>
      <c r="AD2433">
        <v>1</v>
      </c>
      <c r="AE2433">
        <v>0</v>
      </c>
      <c r="AF2433" t="s">
        <v>3</v>
      </c>
      <c r="AG2433">
        <v>3.15E-3</v>
      </c>
      <c r="AH2433">
        <v>2</v>
      </c>
      <c r="AI2433">
        <v>36145166</v>
      </c>
      <c r="AJ2433">
        <v>2503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</row>
    <row r="2434" spans="1:44">
      <c r="A2434">
        <f>ROW(Source!A2377)</f>
        <v>2377</v>
      </c>
      <c r="B2434">
        <v>36145167</v>
      </c>
      <c r="C2434">
        <v>35871994</v>
      </c>
      <c r="D2434">
        <v>29170678</v>
      </c>
      <c r="E2434">
        <v>1</v>
      </c>
      <c r="F2434">
        <v>1</v>
      </c>
      <c r="G2434">
        <v>1</v>
      </c>
      <c r="H2434">
        <v>3</v>
      </c>
      <c r="I2434" t="s">
        <v>749</v>
      </c>
      <c r="J2434" t="s">
        <v>750</v>
      </c>
      <c r="K2434" t="s">
        <v>751</v>
      </c>
      <c r="L2434">
        <v>1354</v>
      </c>
      <c r="N2434">
        <v>1010</v>
      </c>
      <c r="O2434" t="s">
        <v>237</v>
      </c>
      <c r="P2434" t="s">
        <v>237</v>
      </c>
      <c r="Q2434">
        <v>1</v>
      </c>
      <c r="X2434">
        <v>102</v>
      </c>
      <c r="Y2434">
        <v>0.28000000000000003</v>
      </c>
      <c r="Z2434">
        <v>0</v>
      </c>
      <c r="AA2434">
        <v>0</v>
      </c>
      <c r="AB2434">
        <v>0</v>
      </c>
      <c r="AC2434">
        <v>0</v>
      </c>
      <c r="AD2434">
        <v>1</v>
      </c>
      <c r="AE2434">
        <v>0</v>
      </c>
      <c r="AF2434" t="s">
        <v>3</v>
      </c>
      <c r="AG2434">
        <v>102</v>
      </c>
      <c r="AH2434">
        <v>2</v>
      </c>
      <c r="AI2434">
        <v>36145167</v>
      </c>
      <c r="AJ2434">
        <v>2504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</row>
    <row r="2435" spans="1:44">
      <c r="A2435">
        <f>ROW(Source!A2377)</f>
        <v>2377</v>
      </c>
      <c r="B2435">
        <v>36145168</v>
      </c>
      <c r="C2435">
        <v>35871994</v>
      </c>
      <c r="D2435">
        <v>29171808</v>
      </c>
      <c r="E2435">
        <v>1</v>
      </c>
      <c r="F2435">
        <v>1</v>
      </c>
      <c r="G2435">
        <v>1</v>
      </c>
      <c r="H2435">
        <v>3</v>
      </c>
      <c r="I2435" t="s">
        <v>752</v>
      </c>
      <c r="J2435" t="s">
        <v>753</v>
      </c>
      <c r="K2435" t="s">
        <v>754</v>
      </c>
      <c r="L2435">
        <v>1374</v>
      </c>
      <c r="N2435">
        <v>1013</v>
      </c>
      <c r="O2435" t="s">
        <v>755</v>
      </c>
      <c r="P2435" t="s">
        <v>755</v>
      </c>
      <c r="Q2435">
        <v>1</v>
      </c>
      <c r="X2435">
        <v>5.1100000000000003</v>
      </c>
      <c r="Y2435">
        <v>1</v>
      </c>
      <c r="Z2435">
        <v>0</v>
      </c>
      <c r="AA2435">
        <v>0</v>
      </c>
      <c r="AB2435">
        <v>0</v>
      </c>
      <c r="AC2435">
        <v>0</v>
      </c>
      <c r="AD2435">
        <v>1</v>
      </c>
      <c r="AE2435">
        <v>0</v>
      </c>
      <c r="AF2435" t="s">
        <v>3</v>
      </c>
      <c r="AG2435">
        <v>5.1100000000000003</v>
      </c>
      <c r="AH2435">
        <v>2</v>
      </c>
      <c r="AI2435">
        <v>36145168</v>
      </c>
      <c r="AJ2435">
        <v>2505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</row>
    <row r="2436" spans="1:44">
      <c r="A2436">
        <f>ROW(Source!A2378)</f>
        <v>2378</v>
      </c>
      <c r="B2436">
        <v>35872067</v>
      </c>
      <c r="C2436">
        <v>35872053</v>
      </c>
      <c r="D2436">
        <v>31427453</v>
      </c>
      <c r="E2436">
        <v>1</v>
      </c>
      <c r="F2436">
        <v>1</v>
      </c>
      <c r="G2436">
        <v>1</v>
      </c>
      <c r="H2436">
        <v>1</v>
      </c>
      <c r="I2436" t="s">
        <v>865</v>
      </c>
      <c r="J2436" t="s">
        <v>3</v>
      </c>
      <c r="K2436" t="s">
        <v>866</v>
      </c>
      <c r="L2436">
        <v>1369</v>
      </c>
      <c r="N2436">
        <v>1013</v>
      </c>
      <c r="O2436" t="s">
        <v>561</v>
      </c>
      <c r="P2436" t="s">
        <v>561</v>
      </c>
      <c r="Q2436">
        <v>1</v>
      </c>
      <c r="X2436">
        <v>76.63</v>
      </c>
      <c r="Y2436">
        <v>0</v>
      </c>
      <c r="Z2436">
        <v>0</v>
      </c>
      <c r="AA2436">
        <v>0</v>
      </c>
      <c r="AB2436">
        <v>279.16000000000003</v>
      </c>
      <c r="AC2436">
        <v>0</v>
      </c>
      <c r="AD2436">
        <v>1</v>
      </c>
      <c r="AE2436">
        <v>1</v>
      </c>
      <c r="AF2436" t="s">
        <v>134</v>
      </c>
      <c r="AG2436">
        <v>88.124499999999983</v>
      </c>
      <c r="AH2436">
        <v>2</v>
      </c>
      <c r="AI2436">
        <v>35872054</v>
      </c>
      <c r="AJ2436">
        <v>2506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</row>
    <row r="2437" spans="1:44">
      <c r="A2437">
        <f>ROW(Source!A2378)</f>
        <v>2378</v>
      </c>
      <c r="B2437">
        <v>35872068</v>
      </c>
      <c r="C2437">
        <v>35872053</v>
      </c>
      <c r="D2437">
        <v>121548</v>
      </c>
      <c r="E2437">
        <v>1</v>
      </c>
      <c r="F2437">
        <v>1</v>
      </c>
      <c r="G2437">
        <v>1</v>
      </c>
      <c r="H2437">
        <v>1</v>
      </c>
      <c r="I2437" t="s">
        <v>35</v>
      </c>
      <c r="J2437" t="s">
        <v>3</v>
      </c>
      <c r="K2437" t="s">
        <v>562</v>
      </c>
      <c r="L2437">
        <v>608254</v>
      </c>
      <c r="N2437">
        <v>1013</v>
      </c>
      <c r="O2437" t="s">
        <v>563</v>
      </c>
      <c r="P2437" t="s">
        <v>563</v>
      </c>
      <c r="Q2437">
        <v>1</v>
      </c>
      <c r="X2437">
        <v>4.22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1</v>
      </c>
      <c r="AE2437">
        <v>2</v>
      </c>
      <c r="AF2437" t="s">
        <v>133</v>
      </c>
      <c r="AG2437">
        <v>5.2749999999999995</v>
      </c>
      <c r="AH2437">
        <v>2</v>
      </c>
      <c r="AI2437">
        <v>35872055</v>
      </c>
      <c r="AJ2437">
        <v>2507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</row>
    <row r="2438" spans="1:44">
      <c r="A2438">
        <f>ROW(Source!A2378)</f>
        <v>2378</v>
      </c>
      <c r="B2438">
        <v>35872069</v>
      </c>
      <c r="C2438">
        <v>35872053</v>
      </c>
      <c r="D2438">
        <v>35554709</v>
      </c>
      <c r="E2438">
        <v>1</v>
      </c>
      <c r="F2438">
        <v>1</v>
      </c>
      <c r="G2438">
        <v>1</v>
      </c>
      <c r="H2438">
        <v>2</v>
      </c>
      <c r="I2438" t="s">
        <v>786</v>
      </c>
      <c r="J2438" t="s">
        <v>867</v>
      </c>
      <c r="K2438" t="s">
        <v>788</v>
      </c>
      <c r="L2438">
        <v>1368</v>
      </c>
      <c r="N2438">
        <v>1011</v>
      </c>
      <c r="O2438" t="s">
        <v>567</v>
      </c>
      <c r="P2438" t="s">
        <v>567</v>
      </c>
      <c r="Q2438">
        <v>1</v>
      </c>
      <c r="X2438">
        <v>0.36</v>
      </c>
      <c r="Y2438">
        <v>0</v>
      </c>
      <c r="Z2438">
        <v>99.89</v>
      </c>
      <c r="AA2438">
        <v>10.06</v>
      </c>
      <c r="AB2438">
        <v>0</v>
      </c>
      <c r="AC2438">
        <v>0</v>
      </c>
      <c r="AD2438">
        <v>1</v>
      </c>
      <c r="AE2438">
        <v>0</v>
      </c>
      <c r="AF2438" t="s">
        <v>133</v>
      </c>
      <c r="AG2438">
        <v>0.44999999999999996</v>
      </c>
      <c r="AH2438">
        <v>2</v>
      </c>
      <c r="AI2438">
        <v>35872056</v>
      </c>
      <c r="AJ2438">
        <v>2508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</row>
    <row r="2439" spans="1:44">
      <c r="A2439">
        <f>ROW(Source!A2378)</f>
        <v>2378</v>
      </c>
      <c r="B2439">
        <v>35872070</v>
      </c>
      <c r="C2439">
        <v>35872053</v>
      </c>
      <c r="D2439">
        <v>35554736</v>
      </c>
      <c r="E2439">
        <v>1</v>
      </c>
      <c r="F2439">
        <v>1</v>
      </c>
      <c r="G2439">
        <v>1</v>
      </c>
      <c r="H2439">
        <v>2</v>
      </c>
      <c r="I2439" t="s">
        <v>868</v>
      </c>
      <c r="J2439" t="s">
        <v>869</v>
      </c>
      <c r="K2439" t="s">
        <v>870</v>
      </c>
      <c r="L2439">
        <v>1368</v>
      </c>
      <c r="N2439">
        <v>1011</v>
      </c>
      <c r="O2439" t="s">
        <v>567</v>
      </c>
      <c r="P2439" t="s">
        <v>567</v>
      </c>
      <c r="Q2439">
        <v>1</v>
      </c>
      <c r="X2439">
        <v>2.2999999999999998</v>
      </c>
      <c r="Y2439">
        <v>0</v>
      </c>
      <c r="Z2439">
        <v>29.46</v>
      </c>
      <c r="AA2439">
        <v>11.6</v>
      </c>
      <c r="AB2439">
        <v>0</v>
      </c>
      <c r="AC2439">
        <v>0</v>
      </c>
      <c r="AD2439">
        <v>1</v>
      </c>
      <c r="AE2439">
        <v>0</v>
      </c>
      <c r="AF2439" t="s">
        <v>133</v>
      </c>
      <c r="AG2439">
        <v>2.875</v>
      </c>
      <c r="AH2439">
        <v>2</v>
      </c>
      <c r="AI2439">
        <v>35872057</v>
      </c>
      <c r="AJ2439">
        <v>2509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</row>
    <row r="2440" spans="1:44">
      <c r="A2440">
        <f>ROW(Source!A2378)</f>
        <v>2378</v>
      </c>
      <c r="B2440">
        <v>35872071</v>
      </c>
      <c r="C2440">
        <v>35872053</v>
      </c>
      <c r="D2440">
        <v>35554830</v>
      </c>
      <c r="E2440">
        <v>1</v>
      </c>
      <c r="F2440">
        <v>1</v>
      </c>
      <c r="G2440">
        <v>1</v>
      </c>
      <c r="H2440">
        <v>2</v>
      </c>
      <c r="I2440" t="s">
        <v>844</v>
      </c>
      <c r="J2440" t="s">
        <v>871</v>
      </c>
      <c r="K2440" t="s">
        <v>846</v>
      </c>
      <c r="L2440">
        <v>1368</v>
      </c>
      <c r="N2440">
        <v>1011</v>
      </c>
      <c r="O2440" t="s">
        <v>567</v>
      </c>
      <c r="P2440" t="s">
        <v>567</v>
      </c>
      <c r="Q2440">
        <v>1</v>
      </c>
      <c r="X2440">
        <v>1.56</v>
      </c>
      <c r="Y2440">
        <v>0</v>
      </c>
      <c r="Z2440">
        <v>12.4</v>
      </c>
      <c r="AA2440">
        <v>10.06</v>
      </c>
      <c r="AB2440">
        <v>0</v>
      </c>
      <c r="AC2440">
        <v>0</v>
      </c>
      <c r="AD2440">
        <v>1</v>
      </c>
      <c r="AE2440">
        <v>0</v>
      </c>
      <c r="AF2440" t="s">
        <v>133</v>
      </c>
      <c r="AG2440">
        <v>1.9500000000000002</v>
      </c>
      <c r="AH2440">
        <v>2</v>
      </c>
      <c r="AI2440">
        <v>35872058</v>
      </c>
      <c r="AJ2440">
        <v>2510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</row>
    <row r="2441" spans="1:44">
      <c r="A2441">
        <f>ROW(Source!A2378)</f>
        <v>2378</v>
      </c>
      <c r="B2441">
        <v>35872072</v>
      </c>
      <c r="C2441">
        <v>35872053</v>
      </c>
      <c r="D2441">
        <v>35555043</v>
      </c>
      <c r="E2441">
        <v>1</v>
      </c>
      <c r="F2441">
        <v>1</v>
      </c>
      <c r="G2441">
        <v>1</v>
      </c>
      <c r="H2441">
        <v>2</v>
      </c>
      <c r="I2441" t="s">
        <v>872</v>
      </c>
      <c r="J2441" t="s">
        <v>873</v>
      </c>
      <c r="K2441" t="s">
        <v>874</v>
      </c>
      <c r="L2441">
        <v>1368</v>
      </c>
      <c r="N2441">
        <v>1011</v>
      </c>
      <c r="O2441" t="s">
        <v>567</v>
      </c>
      <c r="P2441" t="s">
        <v>567</v>
      </c>
      <c r="Q2441">
        <v>1</v>
      </c>
      <c r="X2441">
        <v>0.05</v>
      </c>
      <c r="Y2441">
        <v>0</v>
      </c>
      <c r="Z2441">
        <v>9.9700000000000006</v>
      </c>
      <c r="AA2441">
        <v>0</v>
      </c>
      <c r="AB2441">
        <v>0</v>
      </c>
      <c r="AC2441">
        <v>0</v>
      </c>
      <c r="AD2441">
        <v>1</v>
      </c>
      <c r="AE2441">
        <v>0</v>
      </c>
      <c r="AF2441" t="s">
        <v>133</v>
      </c>
      <c r="AG2441">
        <v>6.25E-2</v>
      </c>
      <c r="AH2441">
        <v>2</v>
      </c>
      <c r="AI2441">
        <v>35872059</v>
      </c>
      <c r="AJ2441">
        <v>2511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</row>
    <row r="2442" spans="1:44">
      <c r="A2442">
        <f>ROW(Source!A2378)</f>
        <v>2378</v>
      </c>
      <c r="B2442">
        <v>35872073</v>
      </c>
      <c r="C2442">
        <v>35872053</v>
      </c>
      <c r="D2442">
        <v>35555088</v>
      </c>
      <c r="E2442">
        <v>1</v>
      </c>
      <c r="F2442">
        <v>1</v>
      </c>
      <c r="G2442">
        <v>1</v>
      </c>
      <c r="H2442">
        <v>2</v>
      </c>
      <c r="I2442" t="s">
        <v>578</v>
      </c>
      <c r="J2442" t="s">
        <v>639</v>
      </c>
      <c r="K2442" t="s">
        <v>580</v>
      </c>
      <c r="L2442">
        <v>1368</v>
      </c>
      <c r="N2442">
        <v>1011</v>
      </c>
      <c r="O2442" t="s">
        <v>567</v>
      </c>
      <c r="P2442" t="s">
        <v>567</v>
      </c>
      <c r="Q2442">
        <v>1</v>
      </c>
      <c r="X2442">
        <v>0.28000000000000003</v>
      </c>
      <c r="Y2442">
        <v>0</v>
      </c>
      <c r="Z2442">
        <v>87.17</v>
      </c>
      <c r="AA2442">
        <v>11.6</v>
      </c>
      <c r="AB2442">
        <v>0</v>
      </c>
      <c r="AC2442">
        <v>0</v>
      </c>
      <c r="AD2442">
        <v>1</v>
      </c>
      <c r="AE2442">
        <v>0</v>
      </c>
      <c r="AF2442" t="s">
        <v>133</v>
      </c>
      <c r="AG2442">
        <v>0.35000000000000003</v>
      </c>
      <c r="AH2442">
        <v>2</v>
      </c>
      <c r="AI2442">
        <v>35872060</v>
      </c>
      <c r="AJ2442">
        <v>2512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</row>
    <row r="2443" spans="1:44">
      <c r="A2443">
        <f>ROW(Source!A2378)</f>
        <v>2378</v>
      </c>
      <c r="B2443">
        <v>35872074</v>
      </c>
      <c r="C2443">
        <v>35872053</v>
      </c>
      <c r="D2443">
        <v>35552759</v>
      </c>
      <c r="E2443">
        <v>1</v>
      </c>
      <c r="F2443">
        <v>1</v>
      </c>
      <c r="G2443">
        <v>1</v>
      </c>
      <c r="H2443">
        <v>3</v>
      </c>
      <c r="I2443" t="s">
        <v>592</v>
      </c>
      <c r="J2443" t="s">
        <v>875</v>
      </c>
      <c r="K2443" t="s">
        <v>594</v>
      </c>
      <c r="L2443">
        <v>1346</v>
      </c>
      <c r="N2443">
        <v>1009</v>
      </c>
      <c r="O2443" t="s">
        <v>160</v>
      </c>
      <c r="P2443" t="s">
        <v>160</v>
      </c>
      <c r="Q2443">
        <v>1</v>
      </c>
      <c r="X2443">
        <v>0.5</v>
      </c>
      <c r="Y2443">
        <v>1.81</v>
      </c>
      <c r="Z2443">
        <v>0</v>
      </c>
      <c r="AA2443">
        <v>0</v>
      </c>
      <c r="AB2443">
        <v>0</v>
      </c>
      <c r="AC2443">
        <v>0</v>
      </c>
      <c r="AD2443">
        <v>1</v>
      </c>
      <c r="AE2443">
        <v>0</v>
      </c>
      <c r="AF2443" t="s">
        <v>3</v>
      </c>
      <c r="AG2443">
        <v>0.5</v>
      </c>
      <c r="AH2443">
        <v>2</v>
      </c>
      <c r="AI2443">
        <v>35872061</v>
      </c>
      <c r="AJ2443">
        <v>2514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</row>
    <row r="2444" spans="1:44">
      <c r="A2444">
        <f>ROW(Source!A2378)</f>
        <v>2378</v>
      </c>
      <c r="B2444">
        <v>35872075</v>
      </c>
      <c r="C2444">
        <v>35872053</v>
      </c>
      <c r="D2444">
        <v>35552810</v>
      </c>
      <c r="E2444">
        <v>1</v>
      </c>
      <c r="F2444">
        <v>1</v>
      </c>
      <c r="G2444">
        <v>1</v>
      </c>
      <c r="H2444">
        <v>3</v>
      </c>
      <c r="I2444" t="s">
        <v>876</v>
      </c>
      <c r="J2444" t="s">
        <v>877</v>
      </c>
      <c r="K2444" t="s">
        <v>878</v>
      </c>
      <c r="L2444">
        <v>1348</v>
      </c>
      <c r="N2444">
        <v>1009</v>
      </c>
      <c r="O2444" t="s">
        <v>30</v>
      </c>
      <c r="P2444" t="s">
        <v>30</v>
      </c>
      <c r="Q2444">
        <v>1000</v>
      </c>
      <c r="X2444">
        <v>0.05</v>
      </c>
      <c r="Y2444">
        <v>6532.53</v>
      </c>
      <c r="Z2444">
        <v>0</v>
      </c>
      <c r="AA2444">
        <v>0</v>
      </c>
      <c r="AB2444">
        <v>0</v>
      </c>
      <c r="AC2444">
        <v>0</v>
      </c>
      <c r="AD2444">
        <v>1</v>
      </c>
      <c r="AE2444">
        <v>0</v>
      </c>
      <c r="AF2444" t="s">
        <v>3</v>
      </c>
      <c r="AG2444">
        <v>0.05</v>
      </c>
      <c r="AH2444">
        <v>2</v>
      </c>
      <c r="AI2444">
        <v>35872062</v>
      </c>
      <c r="AJ2444">
        <v>2515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</row>
    <row r="2445" spans="1:44">
      <c r="A2445">
        <f>ROW(Source!A2378)</f>
        <v>2378</v>
      </c>
      <c r="B2445">
        <v>35872076</v>
      </c>
      <c r="C2445">
        <v>35872053</v>
      </c>
      <c r="D2445">
        <v>35552960</v>
      </c>
      <c r="E2445">
        <v>1</v>
      </c>
      <c r="F2445">
        <v>1</v>
      </c>
      <c r="G2445">
        <v>1</v>
      </c>
      <c r="H2445">
        <v>3</v>
      </c>
      <c r="I2445" t="s">
        <v>879</v>
      </c>
      <c r="J2445" t="s">
        <v>880</v>
      </c>
      <c r="K2445" t="s">
        <v>881</v>
      </c>
      <c r="L2445">
        <v>1346</v>
      </c>
      <c r="N2445">
        <v>1009</v>
      </c>
      <c r="O2445" t="s">
        <v>160</v>
      </c>
      <c r="P2445" t="s">
        <v>160</v>
      </c>
      <c r="Q2445">
        <v>1</v>
      </c>
      <c r="X2445">
        <v>430</v>
      </c>
      <c r="Y2445">
        <v>3.86</v>
      </c>
      <c r="Z2445">
        <v>0</v>
      </c>
      <c r="AA2445">
        <v>0</v>
      </c>
      <c r="AB2445">
        <v>0</v>
      </c>
      <c r="AC2445">
        <v>0</v>
      </c>
      <c r="AD2445">
        <v>1</v>
      </c>
      <c r="AE2445">
        <v>0</v>
      </c>
      <c r="AF2445" t="s">
        <v>3</v>
      </c>
      <c r="AG2445">
        <v>430</v>
      </c>
      <c r="AH2445">
        <v>2</v>
      </c>
      <c r="AI2445">
        <v>35872063</v>
      </c>
      <c r="AJ2445">
        <v>2516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</row>
    <row r="2446" spans="1:44">
      <c r="A2446">
        <f>ROW(Source!A2378)</f>
        <v>2378</v>
      </c>
      <c r="B2446">
        <v>35872077</v>
      </c>
      <c r="C2446">
        <v>35872053</v>
      </c>
      <c r="D2446">
        <v>35552967</v>
      </c>
      <c r="E2446">
        <v>1</v>
      </c>
      <c r="F2446">
        <v>1</v>
      </c>
      <c r="G2446">
        <v>1</v>
      </c>
      <c r="H2446">
        <v>3</v>
      </c>
      <c r="I2446" t="s">
        <v>882</v>
      </c>
      <c r="J2446" t="s">
        <v>883</v>
      </c>
      <c r="K2446" t="s">
        <v>884</v>
      </c>
      <c r="L2446">
        <v>1327</v>
      </c>
      <c r="N2446">
        <v>1005</v>
      </c>
      <c r="O2446" t="s">
        <v>155</v>
      </c>
      <c r="P2446" t="s">
        <v>155</v>
      </c>
      <c r="Q2446">
        <v>1</v>
      </c>
      <c r="X2446">
        <v>102</v>
      </c>
      <c r="Y2446">
        <v>69.209999999999994</v>
      </c>
      <c r="Z2446">
        <v>0</v>
      </c>
      <c r="AA2446">
        <v>0</v>
      </c>
      <c r="AB2446">
        <v>0</v>
      </c>
      <c r="AC2446">
        <v>0</v>
      </c>
      <c r="AD2446">
        <v>1</v>
      </c>
      <c r="AE2446">
        <v>0</v>
      </c>
      <c r="AF2446" t="s">
        <v>3</v>
      </c>
      <c r="AG2446">
        <v>102</v>
      </c>
      <c r="AH2446">
        <v>2</v>
      </c>
      <c r="AI2446">
        <v>35872064</v>
      </c>
      <c r="AJ2446">
        <v>2517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</row>
    <row r="2447" spans="1:44">
      <c r="A2447">
        <f>ROW(Source!A2378)</f>
        <v>2378</v>
      </c>
      <c r="B2447">
        <v>35872078</v>
      </c>
      <c r="C2447">
        <v>35872053</v>
      </c>
      <c r="D2447">
        <v>35554227</v>
      </c>
      <c r="E2447">
        <v>1</v>
      </c>
      <c r="F2447">
        <v>1</v>
      </c>
      <c r="G2447">
        <v>1</v>
      </c>
      <c r="H2447">
        <v>3</v>
      </c>
      <c r="I2447" t="s">
        <v>804</v>
      </c>
      <c r="J2447" t="s">
        <v>885</v>
      </c>
      <c r="K2447" t="s">
        <v>806</v>
      </c>
      <c r="L2447">
        <v>1339</v>
      </c>
      <c r="N2447">
        <v>1007</v>
      </c>
      <c r="O2447" t="s">
        <v>617</v>
      </c>
      <c r="P2447" t="s">
        <v>617</v>
      </c>
      <c r="Q2447">
        <v>1</v>
      </c>
      <c r="X2447">
        <v>3.5</v>
      </c>
      <c r="Y2447">
        <v>2.44</v>
      </c>
      <c r="Z2447">
        <v>0</v>
      </c>
      <c r="AA2447">
        <v>0</v>
      </c>
      <c r="AB2447">
        <v>0</v>
      </c>
      <c r="AC2447">
        <v>0</v>
      </c>
      <c r="AD2447">
        <v>1</v>
      </c>
      <c r="AE2447">
        <v>0</v>
      </c>
      <c r="AF2447" t="s">
        <v>3</v>
      </c>
      <c r="AG2447">
        <v>3.5</v>
      </c>
      <c r="AH2447">
        <v>2</v>
      </c>
      <c r="AI2447">
        <v>35872065</v>
      </c>
      <c r="AJ2447">
        <v>2518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</row>
    <row r="2448" spans="1:44">
      <c r="A2448">
        <f>ROW(Source!A2380)</f>
        <v>2380</v>
      </c>
      <c r="B2448">
        <v>36145170</v>
      </c>
      <c r="C2448">
        <v>36145169</v>
      </c>
      <c r="D2448">
        <v>18409850</v>
      </c>
      <c r="E2448">
        <v>1</v>
      </c>
      <c r="F2448">
        <v>1</v>
      </c>
      <c r="G2448">
        <v>1</v>
      </c>
      <c r="H2448">
        <v>1</v>
      </c>
      <c r="I2448" t="s">
        <v>674</v>
      </c>
      <c r="J2448" t="s">
        <v>3</v>
      </c>
      <c r="K2448" t="s">
        <v>675</v>
      </c>
      <c r="L2448">
        <v>1369</v>
      </c>
      <c r="N2448">
        <v>1013</v>
      </c>
      <c r="O2448" t="s">
        <v>561</v>
      </c>
      <c r="P2448" t="s">
        <v>561</v>
      </c>
      <c r="Q2448">
        <v>1</v>
      </c>
      <c r="X2448">
        <v>97</v>
      </c>
      <c r="Y2448">
        <v>0</v>
      </c>
      <c r="Z2448">
        <v>0</v>
      </c>
      <c r="AA2448">
        <v>0</v>
      </c>
      <c r="AB2448">
        <v>289.7</v>
      </c>
      <c r="AC2448">
        <v>0</v>
      </c>
      <c r="AD2448">
        <v>1</v>
      </c>
      <c r="AE2448">
        <v>1</v>
      </c>
      <c r="AF2448" t="s">
        <v>134</v>
      </c>
      <c r="AG2448">
        <v>111.55</v>
      </c>
      <c r="AH2448">
        <v>2</v>
      </c>
      <c r="AI2448">
        <v>36145170</v>
      </c>
      <c r="AJ2448">
        <v>2519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</row>
    <row r="2449" spans="1:44">
      <c r="A2449">
        <f>ROW(Source!A2380)</f>
        <v>2380</v>
      </c>
      <c r="B2449">
        <v>36145171</v>
      </c>
      <c r="C2449">
        <v>36145169</v>
      </c>
      <c r="D2449">
        <v>29173472</v>
      </c>
      <c r="E2449">
        <v>1</v>
      </c>
      <c r="F2449">
        <v>1</v>
      </c>
      <c r="G2449">
        <v>1</v>
      </c>
      <c r="H2449">
        <v>2</v>
      </c>
      <c r="I2449" t="s">
        <v>624</v>
      </c>
      <c r="J2449" t="s">
        <v>625</v>
      </c>
      <c r="K2449" t="s">
        <v>626</v>
      </c>
      <c r="L2449">
        <v>1368</v>
      </c>
      <c r="N2449">
        <v>1011</v>
      </c>
      <c r="O2449" t="s">
        <v>567</v>
      </c>
      <c r="P2449" t="s">
        <v>567</v>
      </c>
      <c r="Q2449">
        <v>1</v>
      </c>
      <c r="X2449">
        <v>2.2000000000000002</v>
      </c>
      <c r="Y2449">
        <v>0</v>
      </c>
      <c r="Z2449">
        <v>3</v>
      </c>
      <c r="AA2449">
        <v>0</v>
      </c>
      <c r="AB2449">
        <v>0</v>
      </c>
      <c r="AC2449">
        <v>0</v>
      </c>
      <c r="AD2449">
        <v>1</v>
      </c>
      <c r="AE2449">
        <v>0</v>
      </c>
      <c r="AF2449" t="s">
        <v>133</v>
      </c>
      <c r="AG2449">
        <v>2.75</v>
      </c>
      <c r="AH2449">
        <v>2</v>
      </c>
      <c r="AI2449">
        <v>36145171</v>
      </c>
      <c r="AJ2449">
        <v>2520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</row>
    <row r="2450" spans="1:44">
      <c r="A2450">
        <f>ROW(Source!A2380)</f>
        <v>2380</v>
      </c>
      <c r="B2450">
        <v>36145172</v>
      </c>
      <c r="C2450">
        <v>36145169</v>
      </c>
      <c r="D2450">
        <v>29174538</v>
      </c>
      <c r="E2450">
        <v>1</v>
      </c>
      <c r="F2450">
        <v>1</v>
      </c>
      <c r="G2450">
        <v>1</v>
      </c>
      <c r="H2450">
        <v>2</v>
      </c>
      <c r="I2450" t="s">
        <v>676</v>
      </c>
      <c r="J2450" t="s">
        <v>677</v>
      </c>
      <c r="K2450" t="s">
        <v>678</v>
      </c>
      <c r="L2450">
        <v>1368</v>
      </c>
      <c r="N2450">
        <v>1011</v>
      </c>
      <c r="O2450" t="s">
        <v>567</v>
      </c>
      <c r="P2450" t="s">
        <v>567</v>
      </c>
      <c r="Q2450">
        <v>1</v>
      </c>
      <c r="X2450">
        <v>0.32</v>
      </c>
      <c r="Y2450">
        <v>0</v>
      </c>
      <c r="Z2450">
        <v>33.590000000000003</v>
      </c>
      <c r="AA2450">
        <v>0</v>
      </c>
      <c r="AB2450">
        <v>0</v>
      </c>
      <c r="AC2450">
        <v>0</v>
      </c>
      <c r="AD2450">
        <v>1</v>
      </c>
      <c r="AE2450">
        <v>0</v>
      </c>
      <c r="AF2450" t="s">
        <v>133</v>
      </c>
      <c r="AG2450">
        <v>0.4</v>
      </c>
      <c r="AH2450">
        <v>2</v>
      </c>
      <c r="AI2450">
        <v>36145172</v>
      </c>
      <c r="AJ2450">
        <v>2521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</row>
    <row r="2451" spans="1:44">
      <c r="A2451">
        <f>ROW(Source!A2380)</f>
        <v>2380</v>
      </c>
      <c r="B2451">
        <v>36145173</v>
      </c>
      <c r="C2451">
        <v>36145169</v>
      </c>
      <c r="D2451">
        <v>29174580</v>
      </c>
      <c r="E2451">
        <v>1</v>
      </c>
      <c r="F2451">
        <v>1</v>
      </c>
      <c r="G2451">
        <v>1</v>
      </c>
      <c r="H2451">
        <v>2</v>
      </c>
      <c r="I2451" t="s">
        <v>679</v>
      </c>
      <c r="J2451" t="s">
        <v>680</v>
      </c>
      <c r="K2451" t="s">
        <v>681</v>
      </c>
      <c r="L2451">
        <v>1368</v>
      </c>
      <c r="N2451">
        <v>1011</v>
      </c>
      <c r="O2451" t="s">
        <v>567</v>
      </c>
      <c r="P2451" t="s">
        <v>567</v>
      </c>
      <c r="Q2451">
        <v>1</v>
      </c>
      <c r="X2451">
        <v>1.3</v>
      </c>
      <c r="Y2451">
        <v>0</v>
      </c>
      <c r="Z2451">
        <v>2.08</v>
      </c>
      <c r="AA2451">
        <v>0</v>
      </c>
      <c r="AB2451">
        <v>0</v>
      </c>
      <c r="AC2451">
        <v>0</v>
      </c>
      <c r="AD2451">
        <v>1</v>
      </c>
      <c r="AE2451">
        <v>0</v>
      </c>
      <c r="AF2451" t="s">
        <v>133</v>
      </c>
      <c r="AG2451">
        <v>1.625</v>
      </c>
      <c r="AH2451">
        <v>2</v>
      </c>
      <c r="AI2451">
        <v>36145173</v>
      </c>
      <c r="AJ2451">
        <v>2522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</row>
    <row r="2452" spans="1:44">
      <c r="A2452">
        <f>ROW(Source!A2380)</f>
        <v>2380</v>
      </c>
      <c r="B2452">
        <v>36145174</v>
      </c>
      <c r="C2452">
        <v>36145169</v>
      </c>
      <c r="D2452">
        <v>29109354</v>
      </c>
      <c r="E2452">
        <v>1</v>
      </c>
      <c r="F2452">
        <v>1</v>
      </c>
      <c r="G2452">
        <v>1</v>
      </c>
      <c r="H2452">
        <v>3</v>
      </c>
      <c r="I2452" t="s">
        <v>685</v>
      </c>
      <c r="J2452" t="s">
        <v>686</v>
      </c>
      <c r="K2452" t="s">
        <v>687</v>
      </c>
      <c r="L2452">
        <v>1346</v>
      </c>
      <c r="N2452">
        <v>1009</v>
      </c>
      <c r="O2452" t="s">
        <v>160</v>
      </c>
      <c r="P2452" t="s">
        <v>160</v>
      </c>
      <c r="Q2452">
        <v>1</v>
      </c>
      <c r="X2452">
        <v>10</v>
      </c>
      <c r="Y2452">
        <v>46.72</v>
      </c>
      <c r="Z2452">
        <v>0</v>
      </c>
      <c r="AA2452">
        <v>0</v>
      </c>
      <c r="AB2452">
        <v>0</v>
      </c>
      <c r="AC2452">
        <v>0</v>
      </c>
      <c r="AD2452">
        <v>1</v>
      </c>
      <c r="AE2452">
        <v>0</v>
      </c>
      <c r="AF2452" t="s">
        <v>3</v>
      </c>
      <c r="AG2452">
        <v>10</v>
      </c>
      <c r="AH2452">
        <v>2</v>
      </c>
      <c r="AI2452">
        <v>36145174</v>
      </c>
      <c r="AJ2452">
        <v>2523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</row>
    <row r="2453" spans="1:44">
      <c r="A2453">
        <f>ROW(Source!A2380)</f>
        <v>2380</v>
      </c>
      <c r="B2453">
        <v>36145175</v>
      </c>
      <c r="C2453">
        <v>36145169</v>
      </c>
      <c r="D2453">
        <v>29109781</v>
      </c>
      <c r="E2453">
        <v>1</v>
      </c>
      <c r="F2453">
        <v>1</v>
      </c>
      <c r="G2453">
        <v>1</v>
      </c>
      <c r="H2453">
        <v>3</v>
      </c>
      <c r="I2453" t="s">
        <v>691</v>
      </c>
      <c r="J2453" t="s">
        <v>692</v>
      </c>
      <c r="K2453" t="s">
        <v>693</v>
      </c>
      <c r="L2453">
        <v>1346</v>
      </c>
      <c r="N2453">
        <v>1009</v>
      </c>
      <c r="O2453" t="s">
        <v>160</v>
      </c>
      <c r="P2453" t="s">
        <v>160</v>
      </c>
      <c r="Q2453">
        <v>1</v>
      </c>
      <c r="X2453">
        <v>4</v>
      </c>
      <c r="Y2453">
        <v>11.12</v>
      </c>
      <c r="Z2453">
        <v>0</v>
      </c>
      <c r="AA2453">
        <v>0</v>
      </c>
      <c r="AB2453">
        <v>0</v>
      </c>
      <c r="AC2453">
        <v>0</v>
      </c>
      <c r="AD2453">
        <v>1</v>
      </c>
      <c r="AE2453">
        <v>0</v>
      </c>
      <c r="AF2453" t="s">
        <v>3</v>
      </c>
      <c r="AG2453">
        <v>4</v>
      </c>
      <c r="AH2453">
        <v>2</v>
      </c>
      <c r="AI2453">
        <v>36145175</v>
      </c>
      <c r="AJ2453">
        <v>2524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</row>
    <row r="2454" spans="1:44">
      <c r="A2454">
        <f>ROW(Source!A2380)</f>
        <v>2380</v>
      </c>
      <c r="B2454">
        <v>36145176</v>
      </c>
      <c r="C2454">
        <v>36145169</v>
      </c>
      <c r="D2454">
        <v>29109782</v>
      </c>
      <c r="E2454">
        <v>1</v>
      </c>
      <c r="F2454">
        <v>1</v>
      </c>
      <c r="G2454">
        <v>1</v>
      </c>
      <c r="H2454">
        <v>3</v>
      </c>
      <c r="I2454" t="s">
        <v>694</v>
      </c>
      <c r="J2454" t="s">
        <v>695</v>
      </c>
      <c r="K2454" t="s">
        <v>696</v>
      </c>
      <c r="L2454">
        <v>1346</v>
      </c>
      <c r="N2454">
        <v>1009</v>
      </c>
      <c r="O2454" t="s">
        <v>160</v>
      </c>
      <c r="P2454" t="s">
        <v>160</v>
      </c>
      <c r="Q2454">
        <v>1</v>
      </c>
      <c r="X2454">
        <v>42</v>
      </c>
      <c r="Y2454">
        <v>4.3600000000000003</v>
      </c>
      <c r="Z2454">
        <v>0</v>
      </c>
      <c r="AA2454">
        <v>0</v>
      </c>
      <c r="AB2454">
        <v>0</v>
      </c>
      <c r="AC2454">
        <v>0</v>
      </c>
      <c r="AD2454">
        <v>1</v>
      </c>
      <c r="AE2454">
        <v>0</v>
      </c>
      <c r="AF2454" t="s">
        <v>3</v>
      </c>
      <c r="AG2454">
        <v>42</v>
      </c>
      <c r="AH2454">
        <v>2</v>
      </c>
      <c r="AI2454">
        <v>36145176</v>
      </c>
      <c r="AJ2454">
        <v>2525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</row>
    <row r="2455" spans="1:44">
      <c r="A2455">
        <f>ROW(Source!A2380)</f>
        <v>2380</v>
      </c>
      <c r="B2455">
        <v>36145177</v>
      </c>
      <c r="C2455">
        <v>36145169</v>
      </c>
      <c r="D2455">
        <v>29110699</v>
      </c>
      <c r="E2455">
        <v>1</v>
      </c>
      <c r="F2455">
        <v>1</v>
      </c>
      <c r="G2455">
        <v>1</v>
      </c>
      <c r="H2455">
        <v>3</v>
      </c>
      <c r="I2455" t="s">
        <v>697</v>
      </c>
      <c r="J2455" t="s">
        <v>698</v>
      </c>
      <c r="K2455" t="s">
        <v>699</v>
      </c>
      <c r="L2455">
        <v>1301</v>
      </c>
      <c r="N2455">
        <v>1003</v>
      </c>
      <c r="O2455" t="s">
        <v>142</v>
      </c>
      <c r="P2455" t="s">
        <v>142</v>
      </c>
      <c r="Q2455">
        <v>1</v>
      </c>
      <c r="X2455">
        <v>68</v>
      </c>
      <c r="Y2455">
        <v>0.17</v>
      </c>
      <c r="Z2455">
        <v>0</v>
      </c>
      <c r="AA2455">
        <v>0</v>
      </c>
      <c r="AB2455">
        <v>0</v>
      </c>
      <c r="AC2455">
        <v>0</v>
      </c>
      <c r="AD2455">
        <v>1</v>
      </c>
      <c r="AE2455">
        <v>0</v>
      </c>
      <c r="AF2455" t="s">
        <v>3</v>
      </c>
      <c r="AG2455">
        <v>68</v>
      </c>
      <c r="AH2455">
        <v>2</v>
      </c>
      <c r="AI2455">
        <v>36145177</v>
      </c>
      <c r="AJ2455">
        <v>2526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</row>
    <row r="2456" spans="1:44">
      <c r="A2456">
        <f>ROW(Source!A2380)</f>
        <v>2380</v>
      </c>
      <c r="B2456">
        <v>36145178</v>
      </c>
      <c r="C2456">
        <v>36145169</v>
      </c>
      <c r="D2456">
        <v>29110797</v>
      </c>
      <c r="E2456">
        <v>1</v>
      </c>
      <c r="F2456">
        <v>1</v>
      </c>
      <c r="G2456">
        <v>1</v>
      </c>
      <c r="H2456">
        <v>3</v>
      </c>
      <c r="I2456" t="s">
        <v>700</v>
      </c>
      <c r="J2456" t="s">
        <v>701</v>
      </c>
      <c r="K2456" t="s">
        <v>702</v>
      </c>
      <c r="L2456">
        <v>1301</v>
      </c>
      <c r="N2456">
        <v>1003</v>
      </c>
      <c r="O2456" t="s">
        <v>142</v>
      </c>
      <c r="P2456" t="s">
        <v>142</v>
      </c>
      <c r="Q2456">
        <v>1</v>
      </c>
      <c r="X2456">
        <v>135</v>
      </c>
      <c r="Y2456">
        <v>1.74</v>
      </c>
      <c r="Z2456">
        <v>0</v>
      </c>
      <c r="AA2456">
        <v>0</v>
      </c>
      <c r="AB2456">
        <v>0</v>
      </c>
      <c r="AC2456">
        <v>0</v>
      </c>
      <c r="AD2456">
        <v>1</v>
      </c>
      <c r="AE2456">
        <v>0</v>
      </c>
      <c r="AF2456" t="s">
        <v>3</v>
      </c>
      <c r="AG2456">
        <v>135</v>
      </c>
      <c r="AH2456">
        <v>2</v>
      </c>
      <c r="AI2456">
        <v>36145178</v>
      </c>
      <c r="AJ2456">
        <v>2527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</row>
    <row r="2457" spans="1:44">
      <c r="A2457">
        <f>ROW(Source!A2380)</f>
        <v>2380</v>
      </c>
      <c r="B2457">
        <v>36145179</v>
      </c>
      <c r="C2457">
        <v>36145169</v>
      </c>
      <c r="D2457">
        <v>29110813</v>
      </c>
      <c r="E2457">
        <v>1</v>
      </c>
      <c r="F2457">
        <v>1</v>
      </c>
      <c r="G2457">
        <v>1</v>
      </c>
      <c r="H2457">
        <v>3</v>
      </c>
      <c r="I2457" t="s">
        <v>756</v>
      </c>
      <c r="J2457" t="s">
        <v>757</v>
      </c>
      <c r="K2457" t="s">
        <v>758</v>
      </c>
      <c r="L2457">
        <v>1301</v>
      </c>
      <c r="N2457">
        <v>1003</v>
      </c>
      <c r="O2457" t="s">
        <v>142</v>
      </c>
      <c r="P2457" t="s">
        <v>142</v>
      </c>
      <c r="Q2457">
        <v>1</v>
      </c>
      <c r="X2457">
        <v>135</v>
      </c>
      <c r="Y2457">
        <v>0.39</v>
      </c>
      <c r="Z2457">
        <v>0</v>
      </c>
      <c r="AA2457">
        <v>0</v>
      </c>
      <c r="AB2457">
        <v>0</v>
      </c>
      <c r="AC2457">
        <v>0</v>
      </c>
      <c r="AD2457">
        <v>1</v>
      </c>
      <c r="AE2457">
        <v>0</v>
      </c>
      <c r="AF2457" t="s">
        <v>3</v>
      </c>
      <c r="AG2457">
        <v>135</v>
      </c>
      <c r="AH2457">
        <v>2</v>
      </c>
      <c r="AI2457">
        <v>36145179</v>
      </c>
      <c r="AJ2457">
        <v>2528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</row>
    <row r="2458" spans="1:44">
      <c r="A2458">
        <f>ROW(Source!A2380)</f>
        <v>2380</v>
      </c>
      <c r="B2458">
        <v>36145180</v>
      </c>
      <c r="C2458">
        <v>36145169</v>
      </c>
      <c r="D2458">
        <v>29111455</v>
      </c>
      <c r="E2458">
        <v>1</v>
      </c>
      <c r="F2458">
        <v>1</v>
      </c>
      <c r="G2458">
        <v>1</v>
      </c>
      <c r="H2458">
        <v>3</v>
      </c>
      <c r="I2458" t="s">
        <v>706</v>
      </c>
      <c r="J2458" t="s">
        <v>707</v>
      </c>
      <c r="K2458" t="s">
        <v>708</v>
      </c>
      <c r="L2458">
        <v>1327</v>
      </c>
      <c r="N2458">
        <v>1005</v>
      </c>
      <c r="O2458" t="s">
        <v>155</v>
      </c>
      <c r="P2458" t="s">
        <v>155</v>
      </c>
      <c r="Q2458">
        <v>1</v>
      </c>
      <c r="X2458">
        <v>111</v>
      </c>
      <c r="Y2458">
        <v>15.06</v>
      </c>
      <c r="Z2458">
        <v>0</v>
      </c>
      <c r="AA2458">
        <v>0</v>
      </c>
      <c r="AB2458">
        <v>0</v>
      </c>
      <c r="AC2458">
        <v>0</v>
      </c>
      <c r="AD2458">
        <v>1</v>
      </c>
      <c r="AE2458">
        <v>0</v>
      </c>
      <c r="AF2458" t="s">
        <v>3</v>
      </c>
      <c r="AG2458">
        <v>111</v>
      </c>
      <c r="AH2458">
        <v>2</v>
      </c>
      <c r="AI2458">
        <v>36145180</v>
      </c>
      <c r="AJ2458">
        <v>2529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</row>
    <row r="2459" spans="1:44">
      <c r="A2459">
        <f>ROW(Source!A2380)</f>
        <v>2380</v>
      </c>
      <c r="B2459">
        <v>36145181</v>
      </c>
      <c r="C2459">
        <v>36145169</v>
      </c>
      <c r="D2459">
        <v>29114731</v>
      </c>
      <c r="E2459">
        <v>1</v>
      </c>
      <c r="F2459">
        <v>1</v>
      </c>
      <c r="G2459">
        <v>1</v>
      </c>
      <c r="H2459">
        <v>3</v>
      </c>
      <c r="I2459" t="s">
        <v>759</v>
      </c>
      <c r="J2459" t="s">
        <v>760</v>
      </c>
      <c r="K2459" t="s">
        <v>761</v>
      </c>
      <c r="L2459">
        <v>1354</v>
      </c>
      <c r="N2459">
        <v>1010</v>
      </c>
      <c r="O2459" t="s">
        <v>237</v>
      </c>
      <c r="P2459" t="s">
        <v>237</v>
      </c>
      <c r="Q2459">
        <v>1</v>
      </c>
      <c r="X2459">
        <v>368</v>
      </c>
      <c r="Y2459">
        <v>0.02</v>
      </c>
      <c r="Z2459">
        <v>0</v>
      </c>
      <c r="AA2459">
        <v>0</v>
      </c>
      <c r="AB2459">
        <v>0</v>
      </c>
      <c r="AC2459">
        <v>0</v>
      </c>
      <c r="AD2459">
        <v>1</v>
      </c>
      <c r="AE2459">
        <v>0</v>
      </c>
      <c r="AF2459" t="s">
        <v>3</v>
      </c>
      <c r="AG2459">
        <v>368</v>
      </c>
      <c r="AH2459">
        <v>2</v>
      </c>
      <c r="AI2459">
        <v>36145181</v>
      </c>
      <c r="AJ2459">
        <v>2530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</row>
    <row r="2460" spans="1:44">
      <c r="A2460">
        <f>ROW(Source!A2380)</f>
        <v>2380</v>
      </c>
      <c r="B2460">
        <v>36145182</v>
      </c>
      <c r="C2460">
        <v>36145169</v>
      </c>
      <c r="D2460">
        <v>29114733</v>
      </c>
      <c r="E2460">
        <v>1</v>
      </c>
      <c r="F2460">
        <v>1</v>
      </c>
      <c r="G2460">
        <v>1</v>
      </c>
      <c r="H2460">
        <v>3</v>
      </c>
      <c r="I2460" t="s">
        <v>709</v>
      </c>
      <c r="J2460" t="s">
        <v>710</v>
      </c>
      <c r="K2460" t="s">
        <v>711</v>
      </c>
      <c r="L2460">
        <v>1354</v>
      </c>
      <c r="N2460">
        <v>1010</v>
      </c>
      <c r="O2460" t="s">
        <v>237</v>
      </c>
      <c r="P2460" t="s">
        <v>237</v>
      </c>
      <c r="Q2460">
        <v>1</v>
      </c>
      <c r="X2460">
        <v>2221</v>
      </c>
      <c r="Y2460">
        <v>0.02</v>
      </c>
      <c r="Z2460">
        <v>0</v>
      </c>
      <c r="AA2460">
        <v>0</v>
      </c>
      <c r="AB2460">
        <v>0</v>
      </c>
      <c r="AC2460">
        <v>0</v>
      </c>
      <c r="AD2460">
        <v>1</v>
      </c>
      <c r="AE2460">
        <v>0</v>
      </c>
      <c r="AF2460" t="s">
        <v>3</v>
      </c>
      <c r="AG2460">
        <v>2221</v>
      </c>
      <c r="AH2460">
        <v>2</v>
      </c>
      <c r="AI2460">
        <v>36145182</v>
      </c>
      <c r="AJ2460">
        <v>2531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</row>
    <row r="2461" spans="1:44">
      <c r="A2461">
        <f>ROW(Source!A2380)</f>
        <v>2380</v>
      </c>
      <c r="B2461">
        <v>36145183</v>
      </c>
      <c r="C2461">
        <v>36145169</v>
      </c>
      <c r="D2461">
        <v>29114403</v>
      </c>
      <c r="E2461">
        <v>1</v>
      </c>
      <c r="F2461">
        <v>1</v>
      </c>
      <c r="G2461">
        <v>1</v>
      </c>
      <c r="H2461">
        <v>3</v>
      </c>
      <c r="I2461" t="s">
        <v>762</v>
      </c>
      <c r="J2461" t="s">
        <v>763</v>
      </c>
      <c r="K2461" t="s">
        <v>764</v>
      </c>
      <c r="L2461">
        <v>1354</v>
      </c>
      <c r="N2461">
        <v>1010</v>
      </c>
      <c r="O2461" t="s">
        <v>237</v>
      </c>
      <c r="P2461" t="s">
        <v>237</v>
      </c>
      <c r="Q2461">
        <v>1</v>
      </c>
      <c r="X2461">
        <v>81</v>
      </c>
      <c r="Y2461">
        <v>0.68</v>
      </c>
      <c r="Z2461">
        <v>0</v>
      </c>
      <c r="AA2461">
        <v>0</v>
      </c>
      <c r="AB2461">
        <v>0</v>
      </c>
      <c r="AC2461">
        <v>0</v>
      </c>
      <c r="AD2461">
        <v>1</v>
      </c>
      <c r="AE2461">
        <v>0</v>
      </c>
      <c r="AF2461" t="s">
        <v>3</v>
      </c>
      <c r="AG2461">
        <v>81</v>
      </c>
      <c r="AH2461">
        <v>2</v>
      </c>
      <c r="AI2461">
        <v>36145183</v>
      </c>
      <c r="AJ2461">
        <v>2532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</row>
    <row r="2462" spans="1:44">
      <c r="A2462">
        <f>ROW(Source!A2380)</f>
        <v>2380</v>
      </c>
      <c r="B2462">
        <v>36145184</v>
      </c>
      <c r="C2462">
        <v>36145169</v>
      </c>
      <c r="D2462">
        <v>29114482</v>
      </c>
      <c r="E2462">
        <v>1</v>
      </c>
      <c r="F2462">
        <v>1</v>
      </c>
      <c r="G2462">
        <v>1</v>
      </c>
      <c r="H2462">
        <v>3</v>
      </c>
      <c r="I2462" t="s">
        <v>715</v>
      </c>
      <c r="J2462" t="s">
        <v>716</v>
      </c>
      <c r="K2462" t="s">
        <v>717</v>
      </c>
      <c r="L2462">
        <v>1354</v>
      </c>
      <c r="N2462">
        <v>1010</v>
      </c>
      <c r="O2462" t="s">
        <v>237</v>
      </c>
      <c r="P2462" t="s">
        <v>237</v>
      </c>
      <c r="Q2462">
        <v>1</v>
      </c>
      <c r="X2462">
        <v>322</v>
      </c>
      <c r="Y2462">
        <v>7.0000000000000007E-2</v>
      </c>
      <c r="Z2462">
        <v>0</v>
      </c>
      <c r="AA2462">
        <v>0</v>
      </c>
      <c r="AB2462">
        <v>0</v>
      </c>
      <c r="AC2462">
        <v>0</v>
      </c>
      <c r="AD2462">
        <v>1</v>
      </c>
      <c r="AE2462">
        <v>0</v>
      </c>
      <c r="AF2462" t="s">
        <v>3</v>
      </c>
      <c r="AG2462">
        <v>322</v>
      </c>
      <c r="AH2462">
        <v>2</v>
      </c>
      <c r="AI2462">
        <v>36145184</v>
      </c>
      <c r="AJ2462">
        <v>2533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</row>
    <row r="2463" spans="1:44">
      <c r="A2463">
        <f>ROW(Source!A2380)</f>
        <v>2380</v>
      </c>
      <c r="B2463">
        <v>36145185</v>
      </c>
      <c r="C2463">
        <v>36145169</v>
      </c>
      <c r="D2463">
        <v>29129587</v>
      </c>
      <c r="E2463">
        <v>1</v>
      </c>
      <c r="F2463">
        <v>1</v>
      </c>
      <c r="G2463">
        <v>1</v>
      </c>
      <c r="H2463">
        <v>3</v>
      </c>
      <c r="I2463" t="s">
        <v>765</v>
      </c>
      <c r="J2463" t="s">
        <v>766</v>
      </c>
      <c r="K2463" t="s">
        <v>767</v>
      </c>
      <c r="L2463">
        <v>1301</v>
      </c>
      <c r="N2463">
        <v>1003</v>
      </c>
      <c r="O2463" t="s">
        <v>142</v>
      </c>
      <c r="P2463" t="s">
        <v>142</v>
      </c>
      <c r="Q2463">
        <v>1</v>
      </c>
      <c r="X2463">
        <v>136</v>
      </c>
      <c r="Y2463">
        <v>4.18</v>
      </c>
      <c r="Z2463">
        <v>0</v>
      </c>
      <c r="AA2463">
        <v>0</v>
      </c>
      <c r="AB2463">
        <v>0</v>
      </c>
      <c r="AC2463">
        <v>0</v>
      </c>
      <c r="AD2463">
        <v>1</v>
      </c>
      <c r="AE2463">
        <v>0</v>
      </c>
      <c r="AF2463" t="s">
        <v>3</v>
      </c>
      <c r="AG2463">
        <v>136</v>
      </c>
      <c r="AH2463">
        <v>2</v>
      </c>
      <c r="AI2463">
        <v>36145185</v>
      </c>
      <c r="AJ2463">
        <v>2534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</row>
    <row r="2464" spans="1:44">
      <c r="A2464">
        <f>ROW(Source!A2380)</f>
        <v>2380</v>
      </c>
      <c r="B2464">
        <v>36145186</v>
      </c>
      <c r="C2464">
        <v>36145169</v>
      </c>
      <c r="D2464">
        <v>29129600</v>
      </c>
      <c r="E2464">
        <v>1</v>
      </c>
      <c r="F2464">
        <v>1</v>
      </c>
      <c r="G2464">
        <v>1</v>
      </c>
      <c r="H2464">
        <v>3</v>
      </c>
      <c r="I2464" t="s">
        <v>768</v>
      </c>
      <c r="J2464" t="s">
        <v>769</v>
      </c>
      <c r="K2464" t="s">
        <v>770</v>
      </c>
      <c r="L2464">
        <v>1301</v>
      </c>
      <c r="N2464">
        <v>1003</v>
      </c>
      <c r="O2464" t="s">
        <v>142</v>
      </c>
      <c r="P2464" t="s">
        <v>142</v>
      </c>
      <c r="Q2464">
        <v>1</v>
      </c>
      <c r="X2464">
        <v>306</v>
      </c>
      <c r="Y2464">
        <v>5.74</v>
      </c>
      <c r="Z2464">
        <v>0</v>
      </c>
      <c r="AA2464">
        <v>0</v>
      </c>
      <c r="AB2464">
        <v>0</v>
      </c>
      <c r="AC2464">
        <v>0</v>
      </c>
      <c r="AD2464">
        <v>1</v>
      </c>
      <c r="AE2464">
        <v>0</v>
      </c>
      <c r="AF2464" t="s">
        <v>3</v>
      </c>
      <c r="AG2464">
        <v>306</v>
      </c>
      <c r="AH2464">
        <v>2</v>
      </c>
      <c r="AI2464">
        <v>36145186</v>
      </c>
      <c r="AJ2464">
        <v>2535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</row>
    <row r="2465" spans="1:44">
      <c r="A2465">
        <f>ROW(Source!A2380)</f>
        <v>2380</v>
      </c>
      <c r="B2465">
        <v>36145187</v>
      </c>
      <c r="C2465">
        <v>36145169</v>
      </c>
      <c r="D2465">
        <v>29129688</v>
      </c>
      <c r="E2465">
        <v>1</v>
      </c>
      <c r="F2465">
        <v>1</v>
      </c>
      <c r="G2465">
        <v>1</v>
      </c>
      <c r="H2465">
        <v>3</v>
      </c>
      <c r="I2465" t="s">
        <v>771</v>
      </c>
      <c r="J2465" t="s">
        <v>772</v>
      </c>
      <c r="K2465" t="s">
        <v>773</v>
      </c>
      <c r="L2465">
        <v>1354</v>
      </c>
      <c r="N2465">
        <v>1010</v>
      </c>
      <c r="O2465" t="s">
        <v>237</v>
      </c>
      <c r="P2465" t="s">
        <v>237</v>
      </c>
      <c r="Q2465">
        <v>1</v>
      </c>
      <c r="X2465">
        <v>81</v>
      </c>
      <c r="Y2465">
        <v>1.32</v>
      </c>
      <c r="Z2465">
        <v>0</v>
      </c>
      <c r="AA2465">
        <v>0</v>
      </c>
      <c r="AB2465">
        <v>0</v>
      </c>
      <c r="AC2465">
        <v>0</v>
      </c>
      <c r="AD2465">
        <v>1</v>
      </c>
      <c r="AE2465">
        <v>0</v>
      </c>
      <c r="AF2465" t="s">
        <v>3</v>
      </c>
      <c r="AG2465">
        <v>81</v>
      </c>
      <c r="AH2465">
        <v>2</v>
      </c>
      <c r="AI2465">
        <v>36145187</v>
      </c>
      <c r="AJ2465">
        <v>2536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</row>
    <row r="2466" spans="1:44">
      <c r="A2466">
        <f>ROW(Source!A2380)</f>
        <v>2380</v>
      </c>
      <c r="B2466">
        <v>36145188</v>
      </c>
      <c r="C2466">
        <v>36145169</v>
      </c>
      <c r="D2466">
        <v>29129705</v>
      </c>
      <c r="E2466">
        <v>1</v>
      </c>
      <c r="F2466">
        <v>1</v>
      </c>
      <c r="G2466">
        <v>1</v>
      </c>
      <c r="H2466">
        <v>3</v>
      </c>
      <c r="I2466" t="s">
        <v>774</v>
      </c>
      <c r="J2466" t="s">
        <v>775</v>
      </c>
      <c r="K2466" t="s">
        <v>776</v>
      </c>
      <c r="L2466">
        <v>1354</v>
      </c>
      <c r="N2466">
        <v>1010</v>
      </c>
      <c r="O2466" t="s">
        <v>237</v>
      </c>
      <c r="P2466" t="s">
        <v>237</v>
      </c>
      <c r="Q2466">
        <v>1</v>
      </c>
      <c r="X2466">
        <v>183</v>
      </c>
      <c r="Y2466">
        <v>1.68</v>
      </c>
      <c r="Z2466">
        <v>0</v>
      </c>
      <c r="AA2466">
        <v>0</v>
      </c>
      <c r="AB2466">
        <v>0</v>
      </c>
      <c r="AC2466">
        <v>0</v>
      </c>
      <c r="AD2466">
        <v>1</v>
      </c>
      <c r="AE2466">
        <v>0</v>
      </c>
      <c r="AF2466" t="s">
        <v>3</v>
      </c>
      <c r="AG2466">
        <v>183</v>
      </c>
      <c r="AH2466">
        <v>2</v>
      </c>
      <c r="AI2466">
        <v>36145188</v>
      </c>
      <c r="AJ2466">
        <v>2537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</row>
    <row r="2467" spans="1:44">
      <c r="A2467">
        <f>ROW(Source!A2380)</f>
        <v>2380</v>
      </c>
      <c r="B2467">
        <v>36145189</v>
      </c>
      <c r="C2467">
        <v>36145169</v>
      </c>
      <c r="D2467">
        <v>29129711</v>
      </c>
      <c r="E2467">
        <v>1</v>
      </c>
      <c r="F2467">
        <v>1</v>
      </c>
      <c r="G2467">
        <v>1</v>
      </c>
      <c r="H2467">
        <v>3</v>
      </c>
      <c r="I2467" t="s">
        <v>777</v>
      </c>
      <c r="J2467" t="s">
        <v>778</v>
      </c>
      <c r="K2467" t="s">
        <v>779</v>
      </c>
      <c r="L2467">
        <v>1354</v>
      </c>
      <c r="N2467">
        <v>1010</v>
      </c>
      <c r="O2467" t="s">
        <v>237</v>
      </c>
      <c r="P2467" t="s">
        <v>237</v>
      </c>
      <c r="Q2467">
        <v>1</v>
      </c>
      <c r="X2467">
        <v>81</v>
      </c>
      <c r="Y2467">
        <v>0.62</v>
      </c>
      <c r="Z2467">
        <v>0</v>
      </c>
      <c r="AA2467">
        <v>0</v>
      </c>
      <c r="AB2467">
        <v>0</v>
      </c>
      <c r="AC2467">
        <v>0</v>
      </c>
      <c r="AD2467">
        <v>1</v>
      </c>
      <c r="AE2467">
        <v>0</v>
      </c>
      <c r="AF2467" t="s">
        <v>3</v>
      </c>
      <c r="AG2467">
        <v>81</v>
      </c>
      <c r="AH2467">
        <v>2</v>
      </c>
      <c r="AI2467">
        <v>36145189</v>
      </c>
      <c r="AJ2467">
        <v>2538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</row>
    <row r="2468" spans="1:44">
      <c r="A2468">
        <f>ROW(Source!A2380)</f>
        <v>2380</v>
      </c>
      <c r="B2468">
        <v>36145190</v>
      </c>
      <c r="C2468">
        <v>36145169</v>
      </c>
      <c r="D2468">
        <v>29129694</v>
      </c>
      <c r="E2468">
        <v>1</v>
      </c>
      <c r="F2468">
        <v>1</v>
      </c>
      <c r="G2468">
        <v>1</v>
      </c>
      <c r="H2468">
        <v>3</v>
      </c>
      <c r="I2468" t="s">
        <v>974</v>
      </c>
      <c r="J2468" t="s">
        <v>975</v>
      </c>
      <c r="K2468" t="s">
        <v>976</v>
      </c>
      <c r="L2468">
        <v>1354</v>
      </c>
      <c r="N2468">
        <v>1010</v>
      </c>
      <c r="O2468" t="s">
        <v>237</v>
      </c>
      <c r="P2468" t="s">
        <v>237</v>
      </c>
      <c r="Q2468">
        <v>1</v>
      </c>
      <c r="X2468">
        <v>81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 t="s">
        <v>3</v>
      </c>
      <c r="AG2468">
        <v>81</v>
      </c>
      <c r="AH2468">
        <v>3</v>
      </c>
      <c r="AI2468">
        <v>-1</v>
      </c>
      <c r="AJ2468" t="s">
        <v>3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</row>
    <row r="2469" spans="1:44">
      <c r="A2469">
        <f>ROW(Source!A2381)</f>
        <v>2381</v>
      </c>
      <c r="B2469">
        <v>36145193</v>
      </c>
      <c r="C2469">
        <v>36145192</v>
      </c>
      <c r="D2469">
        <v>29364679</v>
      </c>
      <c r="E2469">
        <v>1</v>
      </c>
      <c r="F2469">
        <v>1</v>
      </c>
      <c r="G2469">
        <v>1</v>
      </c>
      <c r="H2469">
        <v>1</v>
      </c>
      <c r="I2469" t="s">
        <v>735</v>
      </c>
      <c r="J2469" t="s">
        <v>3</v>
      </c>
      <c r="K2469" t="s">
        <v>736</v>
      </c>
      <c r="L2469">
        <v>1369</v>
      </c>
      <c r="N2469">
        <v>1013</v>
      </c>
      <c r="O2469" t="s">
        <v>561</v>
      </c>
      <c r="P2469" t="s">
        <v>561</v>
      </c>
      <c r="Q2469">
        <v>1</v>
      </c>
      <c r="X2469">
        <v>70.64</v>
      </c>
      <c r="Y2469">
        <v>0</v>
      </c>
      <c r="Z2469">
        <v>0</v>
      </c>
      <c r="AA2469">
        <v>0</v>
      </c>
      <c r="AB2469">
        <v>316.85000000000002</v>
      </c>
      <c r="AC2469">
        <v>0</v>
      </c>
      <c r="AD2469">
        <v>1</v>
      </c>
      <c r="AE2469">
        <v>1</v>
      </c>
      <c r="AF2469" t="s">
        <v>3</v>
      </c>
      <c r="AG2469">
        <v>70.64</v>
      </c>
      <c r="AH2469">
        <v>2</v>
      </c>
      <c r="AI2469">
        <v>36145193</v>
      </c>
      <c r="AJ2469">
        <v>2539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</row>
    <row r="2470" spans="1:44">
      <c r="A2470">
        <f>ROW(Source!A2381)</f>
        <v>2381</v>
      </c>
      <c r="B2470">
        <v>36145194</v>
      </c>
      <c r="C2470">
        <v>36145192</v>
      </c>
      <c r="D2470">
        <v>121548</v>
      </c>
      <c r="E2470">
        <v>1</v>
      </c>
      <c r="F2470">
        <v>1</v>
      </c>
      <c r="G2470">
        <v>1</v>
      </c>
      <c r="H2470">
        <v>1</v>
      </c>
      <c r="I2470" t="s">
        <v>35</v>
      </c>
      <c r="J2470" t="s">
        <v>3</v>
      </c>
      <c r="K2470" t="s">
        <v>562</v>
      </c>
      <c r="L2470">
        <v>608254</v>
      </c>
      <c r="N2470">
        <v>1013</v>
      </c>
      <c r="O2470" t="s">
        <v>563</v>
      </c>
      <c r="P2470" t="s">
        <v>563</v>
      </c>
      <c r="Q2470">
        <v>1</v>
      </c>
      <c r="X2470">
        <v>0.88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1</v>
      </c>
      <c r="AE2470">
        <v>2</v>
      </c>
      <c r="AF2470" t="s">
        <v>3</v>
      </c>
      <c r="AG2470">
        <v>0.88</v>
      </c>
      <c r="AH2470">
        <v>2</v>
      </c>
      <c r="AI2470">
        <v>36145194</v>
      </c>
      <c r="AJ2470">
        <v>2540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</row>
    <row r="2471" spans="1:44">
      <c r="A2471">
        <f>ROW(Source!A2381)</f>
        <v>2381</v>
      </c>
      <c r="B2471">
        <v>36145195</v>
      </c>
      <c r="C2471">
        <v>36145192</v>
      </c>
      <c r="D2471">
        <v>29172362</v>
      </c>
      <c r="E2471">
        <v>1</v>
      </c>
      <c r="F2471">
        <v>1</v>
      </c>
      <c r="G2471">
        <v>1</v>
      </c>
      <c r="H2471">
        <v>2</v>
      </c>
      <c r="I2471" t="s">
        <v>737</v>
      </c>
      <c r="J2471" t="s">
        <v>738</v>
      </c>
      <c r="K2471" t="s">
        <v>739</v>
      </c>
      <c r="L2471">
        <v>1368</v>
      </c>
      <c r="N2471">
        <v>1011</v>
      </c>
      <c r="O2471" t="s">
        <v>567</v>
      </c>
      <c r="P2471" t="s">
        <v>567</v>
      </c>
      <c r="Q2471">
        <v>1</v>
      </c>
      <c r="X2471">
        <v>0.88</v>
      </c>
      <c r="Y2471">
        <v>0</v>
      </c>
      <c r="Z2471">
        <v>134.65</v>
      </c>
      <c r="AA2471">
        <v>13.5</v>
      </c>
      <c r="AB2471">
        <v>0</v>
      </c>
      <c r="AC2471">
        <v>0</v>
      </c>
      <c r="AD2471">
        <v>1</v>
      </c>
      <c r="AE2471">
        <v>0</v>
      </c>
      <c r="AF2471" t="s">
        <v>3</v>
      </c>
      <c r="AG2471">
        <v>0.88</v>
      </c>
      <c r="AH2471">
        <v>2</v>
      </c>
      <c r="AI2471">
        <v>36145195</v>
      </c>
      <c r="AJ2471">
        <v>2541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</row>
    <row r="2472" spans="1:44">
      <c r="A2472">
        <f>ROW(Source!A2381)</f>
        <v>2381</v>
      </c>
      <c r="B2472">
        <v>36145196</v>
      </c>
      <c r="C2472">
        <v>36145192</v>
      </c>
      <c r="D2472">
        <v>29174500</v>
      </c>
      <c r="E2472">
        <v>1</v>
      </c>
      <c r="F2472">
        <v>1</v>
      </c>
      <c r="G2472">
        <v>1</v>
      </c>
      <c r="H2472">
        <v>2</v>
      </c>
      <c r="I2472" t="s">
        <v>646</v>
      </c>
      <c r="J2472" t="s">
        <v>647</v>
      </c>
      <c r="K2472" t="s">
        <v>648</v>
      </c>
      <c r="L2472">
        <v>1368</v>
      </c>
      <c r="N2472">
        <v>1011</v>
      </c>
      <c r="O2472" t="s">
        <v>567</v>
      </c>
      <c r="P2472" t="s">
        <v>567</v>
      </c>
      <c r="Q2472">
        <v>1</v>
      </c>
      <c r="X2472">
        <v>16.38</v>
      </c>
      <c r="Y2472">
        <v>0</v>
      </c>
      <c r="Z2472">
        <v>1.95</v>
      </c>
      <c r="AA2472">
        <v>0</v>
      </c>
      <c r="AB2472">
        <v>0</v>
      </c>
      <c r="AC2472">
        <v>0</v>
      </c>
      <c r="AD2472">
        <v>1</v>
      </c>
      <c r="AE2472">
        <v>0</v>
      </c>
      <c r="AF2472" t="s">
        <v>3</v>
      </c>
      <c r="AG2472">
        <v>16.38</v>
      </c>
      <c r="AH2472">
        <v>2</v>
      </c>
      <c r="AI2472">
        <v>36145196</v>
      </c>
      <c r="AJ2472">
        <v>2542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</row>
    <row r="2473" spans="1:44">
      <c r="A2473">
        <f>ROW(Source!A2381)</f>
        <v>2381</v>
      </c>
      <c r="B2473">
        <v>36145197</v>
      </c>
      <c r="C2473">
        <v>36145192</v>
      </c>
      <c r="D2473">
        <v>29174913</v>
      </c>
      <c r="E2473">
        <v>1</v>
      </c>
      <c r="F2473">
        <v>1</v>
      </c>
      <c r="G2473">
        <v>1</v>
      </c>
      <c r="H2473">
        <v>2</v>
      </c>
      <c r="I2473" t="s">
        <v>578</v>
      </c>
      <c r="J2473" t="s">
        <v>579</v>
      </c>
      <c r="K2473" t="s">
        <v>580</v>
      </c>
      <c r="L2473">
        <v>1368</v>
      </c>
      <c r="N2473">
        <v>1011</v>
      </c>
      <c r="O2473" t="s">
        <v>567</v>
      </c>
      <c r="P2473" t="s">
        <v>567</v>
      </c>
      <c r="Q2473">
        <v>1</v>
      </c>
      <c r="X2473">
        <v>0.87</v>
      </c>
      <c r="Y2473">
        <v>0</v>
      </c>
      <c r="Z2473">
        <v>87.17</v>
      </c>
      <c r="AA2473">
        <v>11.6</v>
      </c>
      <c r="AB2473">
        <v>0</v>
      </c>
      <c r="AC2473">
        <v>0</v>
      </c>
      <c r="AD2473">
        <v>1</v>
      </c>
      <c r="AE2473">
        <v>0</v>
      </c>
      <c r="AF2473" t="s">
        <v>3</v>
      </c>
      <c r="AG2473">
        <v>0.87</v>
      </c>
      <c r="AH2473">
        <v>2</v>
      </c>
      <c r="AI2473">
        <v>36145197</v>
      </c>
      <c r="AJ2473">
        <v>2543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</row>
    <row r="2474" spans="1:44">
      <c r="A2474">
        <f>ROW(Source!A2381)</f>
        <v>2381</v>
      </c>
      <c r="B2474">
        <v>36145198</v>
      </c>
      <c r="C2474">
        <v>36145192</v>
      </c>
      <c r="D2474">
        <v>29114269</v>
      </c>
      <c r="E2474">
        <v>1</v>
      </c>
      <c r="F2474">
        <v>1</v>
      </c>
      <c r="G2474">
        <v>1</v>
      </c>
      <c r="H2474">
        <v>3</v>
      </c>
      <c r="I2474" t="s">
        <v>780</v>
      </c>
      <c r="J2474" t="s">
        <v>781</v>
      </c>
      <c r="K2474" t="s">
        <v>782</v>
      </c>
      <c r="L2474">
        <v>1348</v>
      </c>
      <c r="N2474">
        <v>1009</v>
      </c>
      <c r="O2474" t="s">
        <v>30</v>
      </c>
      <c r="P2474" t="s">
        <v>30</v>
      </c>
      <c r="Q2474">
        <v>1000</v>
      </c>
      <c r="X2474">
        <v>3.0599999999999998E-3</v>
      </c>
      <c r="Y2474">
        <v>12429.99</v>
      </c>
      <c r="Z2474">
        <v>0</v>
      </c>
      <c r="AA2474">
        <v>0</v>
      </c>
      <c r="AB2474">
        <v>0</v>
      </c>
      <c r="AC2474">
        <v>0</v>
      </c>
      <c r="AD2474">
        <v>1</v>
      </c>
      <c r="AE2474">
        <v>0</v>
      </c>
      <c r="AF2474" t="s">
        <v>3</v>
      </c>
      <c r="AG2474">
        <v>3.0599999999999998E-3</v>
      </c>
      <c r="AH2474">
        <v>2</v>
      </c>
      <c r="AI2474">
        <v>36145198</v>
      </c>
      <c r="AJ2474">
        <v>2544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</row>
    <row r="2475" spans="1:44">
      <c r="A2475">
        <f>ROW(Source!A2381)</f>
        <v>2381</v>
      </c>
      <c r="B2475">
        <v>36145199</v>
      </c>
      <c r="C2475">
        <v>36145192</v>
      </c>
      <c r="D2475">
        <v>29110838</v>
      </c>
      <c r="E2475">
        <v>1</v>
      </c>
      <c r="F2475">
        <v>1</v>
      </c>
      <c r="G2475">
        <v>1</v>
      </c>
      <c r="H2475">
        <v>3</v>
      </c>
      <c r="I2475" t="s">
        <v>743</v>
      </c>
      <c r="J2475" t="s">
        <v>744</v>
      </c>
      <c r="K2475" t="s">
        <v>745</v>
      </c>
      <c r="L2475">
        <v>1346</v>
      </c>
      <c r="N2475">
        <v>1009</v>
      </c>
      <c r="O2475" t="s">
        <v>160</v>
      </c>
      <c r="P2475" t="s">
        <v>160</v>
      </c>
      <c r="Q2475">
        <v>1</v>
      </c>
      <c r="X2475">
        <v>0.31</v>
      </c>
      <c r="Y2475">
        <v>30.5</v>
      </c>
      <c r="Z2475">
        <v>0</v>
      </c>
      <c r="AA2475">
        <v>0</v>
      </c>
      <c r="AB2475">
        <v>0</v>
      </c>
      <c r="AC2475">
        <v>0</v>
      </c>
      <c r="AD2475">
        <v>1</v>
      </c>
      <c r="AE2475">
        <v>0</v>
      </c>
      <c r="AF2475" t="s">
        <v>3</v>
      </c>
      <c r="AG2475">
        <v>0.31</v>
      </c>
      <c r="AH2475">
        <v>2</v>
      </c>
      <c r="AI2475">
        <v>36145199</v>
      </c>
      <c r="AJ2475">
        <v>2545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</row>
    <row r="2476" spans="1:44">
      <c r="A2476">
        <f>ROW(Source!A2381)</f>
        <v>2381</v>
      </c>
      <c r="B2476">
        <v>36145200</v>
      </c>
      <c r="C2476">
        <v>36145192</v>
      </c>
      <c r="D2476">
        <v>29114470</v>
      </c>
      <c r="E2476">
        <v>1</v>
      </c>
      <c r="F2476">
        <v>1</v>
      </c>
      <c r="G2476">
        <v>1</v>
      </c>
      <c r="H2476">
        <v>3</v>
      </c>
      <c r="I2476" t="s">
        <v>319</v>
      </c>
      <c r="J2476" t="s">
        <v>321</v>
      </c>
      <c r="K2476" t="s">
        <v>320</v>
      </c>
      <c r="L2476">
        <v>1355</v>
      </c>
      <c r="N2476">
        <v>1010</v>
      </c>
      <c r="O2476" t="s">
        <v>58</v>
      </c>
      <c r="P2476" t="s">
        <v>58</v>
      </c>
      <c r="Q2476">
        <v>100</v>
      </c>
      <c r="X2476">
        <v>4.08</v>
      </c>
      <c r="Y2476">
        <v>86.24</v>
      </c>
      <c r="Z2476">
        <v>0</v>
      </c>
      <c r="AA2476">
        <v>0</v>
      </c>
      <c r="AB2476">
        <v>0</v>
      </c>
      <c r="AC2476">
        <v>0</v>
      </c>
      <c r="AD2476">
        <v>1</v>
      </c>
      <c r="AE2476">
        <v>0</v>
      </c>
      <c r="AF2476" t="s">
        <v>3</v>
      </c>
      <c r="AG2476">
        <v>4.08</v>
      </c>
      <c r="AH2476">
        <v>2</v>
      </c>
      <c r="AI2476">
        <v>36145200</v>
      </c>
      <c r="AJ2476">
        <v>2546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</row>
    <row r="2477" spans="1:44">
      <c r="A2477">
        <f>ROW(Source!A2381)</f>
        <v>2381</v>
      </c>
      <c r="B2477">
        <v>36145201</v>
      </c>
      <c r="C2477">
        <v>36145192</v>
      </c>
      <c r="D2477">
        <v>29164111</v>
      </c>
      <c r="E2477">
        <v>1</v>
      </c>
      <c r="F2477">
        <v>1</v>
      </c>
      <c r="G2477">
        <v>1</v>
      </c>
      <c r="H2477">
        <v>3</v>
      </c>
      <c r="I2477" t="s">
        <v>783</v>
      </c>
      <c r="J2477" t="s">
        <v>784</v>
      </c>
      <c r="K2477" t="s">
        <v>785</v>
      </c>
      <c r="L2477">
        <v>1355</v>
      </c>
      <c r="N2477">
        <v>1010</v>
      </c>
      <c r="O2477" t="s">
        <v>58</v>
      </c>
      <c r="P2477" t="s">
        <v>58</v>
      </c>
      <c r="Q2477">
        <v>100</v>
      </c>
      <c r="X2477">
        <v>1.02</v>
      </c>
      <c r="Y2477">
        <v>100</v>
      </c>
      <c r="Z2477">
        <v>0</v>
      </c>
      <c r="AA2477">
        <v>0</v>
      </c>
      <c r="AB2477">
        <v>0</v>
      </c>
      <c r="AC2477">
        <v>0</v>
      </c>
      <c r="AD2477">
        <v>1</v>
      </c>
      <c r="AE2477">
        <v>0</v>
      </c>
      <c r="AF2477" t="s">
        <v>3</v>
      </c>
      <c r="AG2477">
        <v>1.02</v>
      </c>
      <c r="AH2477">
        <v>2</v>
      </c>
      <c r="AI2477">
        <v>36145201</v>
      </c>
      <c r="AJ2477">
        <v>2547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</row>
    <row r="2478" spans="1:44">
      <c r="A2478">
        <f>ROW(Source!A2381)</f>
        <v>2381</v>
      </c>
      <c r="B2478">
        <v>36145202</v>
      </c>
      <c r="C2478">
        <v>36145192</v>
      </c>
      <c r="D2478">
        <v>29171808</v>
      </c>
      <c r="E2478">
        <v>1</v>
      </c>
      <c r="F2478">
        <v>1</v>
      </c>
      <c r="G2478">
        <v>1</v>
      </c>
      <c r="H2478">
        <v>3</v>
      </c>
      <c r="I2478" t="s">
        <v>752</v>
      </c>
      <c r="J2478" t="s">
        <v>753</v>
      </c>
      <c r="K2478" t="s">
        <v>754</v>
      </c>
      <c r="L2478">
        <v>1374</v>
      </c>
      <c r="N2478">
        <v>1013</v>
      </c>
      <c r="O2478" t="s">
        <v>755</v>
      </c>
      <c r="P2478" t="s">
        <v>755</v>
      </c>
      <c r="Q2478">
        <v>1</v>
      </c>
      <c r="X2478">
        <v>14.01</v>
      </c>
      <c r="Y2478">
        <v>1</v>
      </c>
      <c r="Z2478">
        <v>0</v>
      </c>
      <c r="AA2478">
        <v>0</v>
      </c>
      <c r="AB2478">
        <v>0</v>
      </c>
      <c r="AC2478">
        <v>0</v>
      </c>
      <c r="AD2478">
        <v>1</v>
      </c>
      <c r="AE2478">
        <v>0</v>
      </c>
      <c r="AF2478" t="s">
        <v>3</v>
      </c>
      <c r="AG2478">
        <v>14.01</v>
      </c>
      <c r="AH2478">
        <v>2</v>
      </c>
      <c r="AI2478">
        <v>36145202</v>
      </c>
      <c r="AJ2478">
        <v>2549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</row>
    <row r="2479" spans="1:44">
      <c r="A2479">
        <f>ROW(Source!A2383)</f>
        <v>2383</v>
      </c>
      <c r="B2479">
        <v>35872146</v>
      </c>
      <c r="C2479">
        <v>35872129</v>
      </c>
      <c r="D2479">
        <v>18410280</v>
      </c>
      <c r="E2479">
        <v>1</v>
      </c>
      <c r="F2479">
        <v>1</v>
      </c>
      <c r="G2479">
        <v>1</v>
      </c>
      <c r="H2479">
        <v>1</v>
      </c>
      <c r="I2479" t="s">
        <v>886</v>
      </c>
      <c r="J2479" t="s">
        <v>3</v>
      </c>
      <c r="K2479" t="s">
        <v>887</v>
      </c>
      <c r="L2479">
        <v>1369</v>
      </c>
      <c r="N2479">
        <v>1013</v>
      </c>
      <c r="O2479" t="s">
        <v>561</v>
      </c>
      <c r="P2479" t="s">
        <v>561</v>
      </c>
      <c r="Q2479">
        <v>1</v>
      </c>
      <c r="X2479">
        <v>24.64</v>
      </c>
      <c r="Y2479">
        <v>0</v>
      </c>
      <c r="Z2479">
        <v>0</v>
      </c>
      <c r="AA2479">
        <v>0</v>
      </c>
      <c r="AB2479">
        <v>303.76</v>
      </c>
      <c r="AC2479">
        <v>0</v>
      </c>
      <c r="AD2479">
        <v>1</v>
      </c>
      <c r="AE2479">
        <v>1</v>
      </c>
      <c r="AF2479" t="s">
        <v>134</v>
      </c>
      <c r="AG2479">
        <v>28.335999999999999</v>
      </c>
      <c r="AH2479">
        <v>2</v>
      </c>
      <c r="AI2479">
        <v>35872130</v>
      </c>
      <c r="AJ2479">
        <v>2550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</row>
    <row r="2480" spans="1:44">
      <c r="A2480">
        <f>ROW(Source!A2383)</f>
        <v>2383</v>
      </c>
      <c r="B2480">
        <v>35872147</v>
      </c>
      <c r="C2480">
        <v>35872129</v>
      </c>
      <c r="D2480">
        <v>121548</v>
      </c>
      <c r="E2480">
        <v>1</v>
      </c>
      <c r="F2480">
        <v>1</v>
      </c>
      <c r="G2480">
        <v>1</v>
      </c>
      <c r="H2480">
        <v>1</v>
      </c>
      <c r="I2480" t="s">
        <v>35</v>
      </c>
      <c r="J2480" t="s">
        <v>3</v>
      </c>
      <c r="K2480" t="s">
        <v>562</v>
      </c>
      <c r="L2480">
        <v>608254</v>
      </c>
      <c r="N2480">
        <v>1013</v>
      </c>
      <c r="O2480" t="s">
        <v>563</v>
      </c>
      <c r="P2480" t="s">
        <v>563</v>
      </c>
      <c r="Q2480">
        <v>1</v>
      </c>
      <c r="X2480">
        <v>0.32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1</v>
      </c>
      <c r="AE2480">
        <v>2</v>
      </c>
      <c r="AF2480" t="s">
        <v>133</v>
      </c>
      <c r="AG2480">
        <v>0.4</v>
      </c>
      <c r="AH2480">
        <v>2</v>
      </c>
      <c r="AI2480">
        <v>35872131</v>
      </c>
      <c r="AJ2480">
        <v>2551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</row>
    <row r="2481" spans="1:44">
      <c r="A2481">
        <f>ROW(Source!A2383)</f>
        <v>2383</v>
      </c>
      <c r="B2481">
        <v>35872148</v>
      </c>
      <c r="C2481">
        <v>35872129</v>
      </c>
      <c r="D2481">
        <v>29172556</v>
      </c>
      <c r="E2481">
        <v>1</v>
      </c>
      <c r="F2481">
        <v>1</v>
      </c>
      <c r="G2481">
        <v>1</v>
      </c>
      <c r="H2481">
        <v>2</v>
      </c>
      <c r="I2481" t="s">
        <v>564</v>
      </c>
      <c r="J2481" t="s">
        <v>565</v>
      </c>
      <c r="K2481" t="s">
        <v>566</v>
      </c>
      <c r="L2481">
        <v>1368</v>
      </c>
      <c r="N2481">
        <v>1011</v>
      </c>
      <c r="O2481" t="s">
        <v>567</v>
      </c>
      <c r="P2481" t="s">
        <v>567</v>
      </c>
      <c r="Q2481">
        <v>1</v>
      </c>
      <c r="X2481">
        <v>0.32</v>
      </c>
      <c r="Y2481">
        <v>0</v>
      </c>
      <c r="Z2481">
        <v>31.26</v>
      </c>
      <c r="AA2481">
        <v>13.5</v>
      </c>
      <c r="AB2481">
        <v>0</v>
      </c>
      <c r="AC2481">
        <v>0</v>
      </c>
      <c r="AD2481">
        <v>1</v>
      </c>
      <c r="AE2481">
        <v>0</v>
      </c>
      <c r="AF2481" t="s">
        <v>133</v>
      </c>
      <c r="AG2481">
        <v>0.4</v>
      </c>
      <c r="AH2481">
        <v>2</v>
      </c>
      <c r="AI2481">
        <v>35872132</v>
      </c>
      <c r="AJ2481">
        <v>2552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</row>
    <row r="2482" spans="1:44">
      <c r="A2482">
        <f>ROW(Source!A2383)</f>
        <v>2383</v>
      </c>
      <c r="B2482">
        <v>35872149</v>
      </c>
      <c r="C2482">
        <v>35872129</v>
      </c>
      <c r="D2482">
        <v>29174500</v>
      </c>
      <c r="E2482">
        <v>1</v>
      </c>
      <c r="F2482">
        <v>1</v>
      </c>
      <c r="G2482">
        <v>1</v>
      </c>
      <c r="H2482">
        <v>2</v>
      </c>
      <c r="I2482" t="s">
        <v>646</v>
      </c>
      <c r="J2482" t="s">
        <v>647</v>
      </c>
      <c r="K2482" t="s">
        <v>648</v>
      </c>
      <c r="L2482">
        <v>1368</v>
      </c>
      <c r="N2482">
        <v>1011</v>
      </c>
      <c r="O2482" t="s">
        <v>567</v>
      </c>
      <c r="P2482" t="s">
        <v>567</v>
      </c>
      <c r="Q2482">
        <v>1</v>
      </c>
      <c r="X2482">
        <v>0.2</v>
      </c>
      <c r="Y2482">
        <v>0</v>
      </c>
      <c r="Z2482">
        <v>1.95</v>
      </c>
      <c r="AA2482">
        <v>0</v>
      </c>
      <c r="AB2482">
        <v>0</v>
      </c>
      <c r="AC2482">
        <v>0</v>
      </c>
      <c r="AD2482">
        <v>1</v>
      </c>
      <c r="AE2482">
        <v>0</v>
      </c>
      <c r="AF2482" t="s">
        <v>133</v>
      </c>
      <c r="AG2482">
        <v>0.25</v>
      </c>
      <c r="AH2482">
        <v>2</v>
      </c>
      <c r="AI2482">
        <v>35872133</v>
      </c>
      <c r="AJ2482">
        <v>2553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</row>
    <row r="2483" spans="1:44">
      <c r="A2483">
        <f>ROW(Source!A2383)</f>
        <v>2383</v>
      </c>
      <c r="B2483">
        <v>35872150</v>
      </c>
      <c r="C2483">
        <v>35872129</v>
      </c>
      <c r="D2483">
        <v>29174913</v>
      </c>
      <c r="E2483">
        <v>1</v>
      </c>
      <c r="F2483">
        <v>1</v>
      </c>
      <c r="G2483">
        <v>1</v>
      </c>
      <c r="H2483">
        <v>2</v>
      </c>
      <c r="I2483" t="s">
        <v>578</v>
      </c>
      <c r="J2483" t="s">
        <v>579</v>
      </c>
      <c r="K2483" t="s">
        <v>580</v>
      </c>
      <c r="L2483">
        <v>1368</v>
      </c>
      <c r="N2483">
        <v>1011</v>
      </c>
      <c r="O2483" t="s">
        <v>567</v>
      </c>
      <c r="P2483" t="s">
        <v>567</v>
      </c>
      <c r="Q2483">
        <v>1</v>
      </c>
      <c r="X2483">
        <v>0.39</v>
      </c>
      <c r="Y2483">
        <v>0</v>
      </c>
      <c r="Z2483">
        <v>87.17</v>
      </c>
      <c r="AA2483">
        <v>11.6</v>
      </c>
      <c r="AB2483">
        <v>0</v>
      </c>
      <c r="AC2483">
        <v>0</v>
      </c>
      <c r="AD2483">
        <v>1</v>
      </c>
      <c r="AE2483">
        <v>0</v>
      </c>
      <c r="AF2483" t="s">
        <v>133</v>
      </c>
      <c r="AG2483">
        <v>0.48750000000000004</v>
      </c>
      <c r="AH2483">
        <v>2</v>
      </c>
      <c r="AI2483">
        <v>35872134</v>
      </c>
      <c r="AJ2483">
        <v>2554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</row>
    <row r="2484" spans="1:44">
      <c r="A2484">
        <f>ROW(Source!A2383)</f>
        <v>2383</v>
      </c>
      <c r="B2484">
        <v>35872151</v>
      </c>
      <c r="C2484">
        <v>35872129</v>
      </c>
      <c r="D2484">
        <v>29107886</v>
      </c>
      <c r="E2484">
        <v>1</v>
      </c>
      <c r="F2484">
        <v>1</v>
      </c>
      <c r="G2484">
        <v>1</v>
      </c>
      <c r="H2484">
        <v>3</v>
      </c>
      <c r="I2484" t="s">
        <v>888</v>
      </c>
      <c r="J2484" t="s">
        <v>889</v>
      </c>
      <c r="K2484" t="s">
        <v>890</v>
      </c>
      <c r="L2484">
        <v>1348</v>
      </c>
      <c r="N2484">
        <v>1009</v>
      </c>
      <c r="O2484" t="s">
        <v>30</v>
      </c>
      <c r="P2484" t="s">
        <v>30</v>
      </c>
      <c r="Q2484">
        <v>1000</v>
      </c>
      <c r="X2484">
        <v>1E-3</v>
      </c>
      <c r="Y2484">
        <v>30029.99</v>
      </c>
      <c r="Z2484">
        <v>0</v>
      </c>
      <c r="AA2484">
        <v>0</v>
      </c>
      <c r="AB2484">
        <v>0</v>
      </c>
      <c r="AC2484">
        <v>0</v>
      </c>
      <c r="AD2484">
        <v>1</v>
      </c>
      <c r="AE2484">
        <v>0</v>
      </c>
      <c r="AF2484" t="s">
        <v>3</v>
      </c>
      <c r="AG2484">
        <v>1E-3</v>
      </c>
      <c r="AH2484">
        <v>2</v>
      </c>
      <c r="AI2484">
        <v>35872135</v>
      </c>
      <c r="AJ2484">
        <v>2555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</row>
    <row r="2485" spans="1:44">
      <c r="A2485">
        <f>ROW(Source!A2383)</f>
        <v>2383</v>
      </c>
      <c r="B2485">
        <v>35872152</v>
      </c>
      <c r="C2485">
        <v>35872129</v>
      </c>
      <c r="D2485">
        <v>29110398</v>
      </c>
      <c r="E2485">
        <v>1</v>
      </c>
      <c r="F2485">
        <v>1</v>
      </c>
      <c r="G2485">
        <v>1</v>
      </c>
      <c r="H2485">
        <v>3</v>
      </c>
      <c r="I2485" t="s">
        <v>891</v>
      </c>
      <c r="J2485" t="s">
        <v>892</v>
      </c>
      <c r="K2485" t="s">
        <v>893</v>
      </c>
      <c r="L2485">
        <v>1348</v>
      </c>
      <c r="N2485">
        <v>1009</v>
      </c>
      <c r="O2485" t="s">
        <v>30</v>
      </c>
      <c r="P2485" t="s">
        <v>30</v>
      </c>
      <c r="Q2485">
        <v>1000</v>
      </c>
      <c r="X2485">
        <v>4.0000000000000002E-4</v>
      </c>
      <c r="Y2485">
        <v>15118.99</v>
      </c>
      <c r="Z2485">
        <v>0</v>
      </c>
      <c r="AA2485">
        <v>0</v>
      </c>
      <c r="AB2485">
        <v>0</v>
      </c>
      <c r="AC2485">
        <v>0</v>
      </c>
      <c r="AD2485">
        <v>1</v>
      </c>
      <c r="AE2485">
        <v>0</v>
      </c>
      <c r="AF2485" t="s">
        <v>3</v>
      </c>
      <c r="AG2485">
        <v>4.0000000000000002E-4</v>
      </c>
      <c r="AH2485">
        <v>2</v>
      </c>
      <c r="AI2485">
        <v>35872136</v>
      </c>
      <c r="AJ2485">
        <v>2556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</row>
    <row r="2486" spans="1:44">
      <c r="A2486">
        <f>ROW(Source!A2383)</f>
        <v>2383</v>
      </c>
      <c r="B2486">
        <v>35872153</v>
      </c>
      <c r="C2486">
        <v>35872129</v>
      </c>
      <c r="D2486">
        <v>29110573</v>
      </c>
      <c r="E2486">
        <v>1</v>
      </c>
      <c r="F2486">
        <v>1</v>
      </c>
      <c r="G2486">
        <v>1</v>
      </c>
      <c r="H2486">
        <v>3</v>
      </c>
      <c r="I2486" t="s">
        <v>894</v>
      </c>
      <c r="J2486" t="s">
        <v>895</v>
      </c>
      <c r="K2486" t="s">
        <v>896</v>
      </c>
      <c r="L2486">
        <v>1348</v>
      </c>
      <c r="N2486">
        <v>1009</v>
      </c>
      <c r="O2486" t="s">
        <v>30</v>
      </c>
      <c r="P2486" t="s">
        <v>30</v>
      </c>
      <c r="Q2486">
        <v>1000</v>
      </c>
      <c r="X2486">
        <v>2.0000000000000001E-4</v>
      </c>
      <c r="Y2486">
        <v>16950</v>
      </c>
      <c r="Z2486">
        <v>0</v>
      </c>
      <c r="AA2486">
        <v>0</v>
      </c>
      <c r="AB2486">
        <v>0</v>
      </c>
      <c r="AC2486">
        <v>0</v>
      </c>
      <c r="AD2486">
        <v>1</v>
      </c>
      <c r="AE2486">
        <v>0</v>
      </c>
      <c r="AF2486" t="s">
        <v>3</v>
      </c>
      <c r="AG2486">
        <v>2.0000000000000001E-4</v>
      </c>
      <c r="AH2486">
        <v>2</v>
      </c>
      <c r="AI2486">
        <v>35872137</v>
      </c>
      <c r="AJ2486">
        <v>2557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</row>
    <row r="2487" spans="1:44">
      <c r="A2487">
        <f>ROW(Source!A2383)</f>
        <v>2383</v>
      </c>
      <c r="B2487">
        <v>35872154</v>
      </c>
      <c r="C2487">
        <v>35872129</v>
      </c>
      <c r="D2487">
        <v>29110148</v>
      </c>
      <c r="E2487">
        <v>1</v>
      </c>
      <c r="F2487">
        <v>1</v>
      </c>
      <c r="G2487">
        <v>1</v>
      </c>
      <c r="H2487">
        <v>3</v>
      </c>
      <c r="I2487" t="s">
        <v>897</v>
      </c>
      <c r="J2487" t="s">
        <v>898</v>
      </c>
      <c r="K2487" t="s">
        <v>899</v>
      </c>
      <c r="L2487">
        <v>1346</v>
      </c>
      <c r="N2487">
        <v>1009</v>
      </c>
      <c r="O2487" t="s">
        <v>160</v>
      </c>
      <c r="P2487" t="s">
        <v>160</v>
      </c>
      <c r="Q2487">
        <v>1</v>
      </c>
      <c r="X2487">
        <v>0.8</v>
      </c>
      <c r="Y2487">
        <v>13.55</v>
      </c>
      <c r="Z2487">
        <v>0</v>
      </c>
      <c r="AA2487">
        <v>0</v>
      </c>
      <c r="AB2487">
        <v>0</v>
      </c>
      <c r="AC2487">
        <v>0</v>
      </c>
      <c r="AD2487">
        <v>1</v>
      </c>
      <c r="AE2487">
        <v>0</v>
      </c>
      <c r="AF2487" t="s">
        <v>3</v>
      </c>
      <c r="AG2487">
        <v>0.8</v>
      </c>
      <c r="AH2487">
        <v>2</v>
      </c>
      <c r="AI2487">
        <v>35872138</v>
      </c>
      <c r="AJ2487">
        <v>2558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</row>
    <row r="2488" spans="1:44">
      <c r="A2488">
        <f>ROW(Source!A2383)</f>
        <v>2383</v>
      </c>
      <c r="B2488">
        <v>35872155</v>
      </c>
      <c r="C2488">
        <v>35872129</v>
      </c>
      <c r="D2488">
        <v>29107963</v>
      </c>
      <c r="E2488">
        <v>1</v>
      </c>
      <c r="F2488">
        <v>1</v>
      </c>
      <c r="G2488">
        <v>1</v>
      </c>
      <c r="H2488">
        <v>3</v>
      </c>
      <c r="I2488" t="s">
        <v>900</v>
      </c>
      <c r="J2488" t="s">
        <v>901</v>
      </c>
      <c r="K2488" t="s">
        <v>902</v>
      </c>
      <c r="L2488">
        <v>1346</v>
      </c>
      <c r="N2488">
        <v>1009</v>
      </c>
      <c r="O2488" t="s">
        <v>160</v>
      </c>
      <c r="P2488" t="s">
        <v>160</v>
      </c>
      <c r="Q2488">
        <v>1</v>
      </c>
      <c r="X2488">
        <v>0.04</v>
      </c>
      <c r="Y2488">
        <v>37.29</v>
      </c>
      <c r="Z2488">
        <v>0</v>
      </c>
      <c r="AA2488">
        <v>0</v>
      </c>
      <c r="AB2488">
        <v>0</v>
      </c>
      <c r="AC2488">
        <v>0</v>
      </c>
      <c r="AD2488">
        <v>1</v>
      </c>
      <c r="AE2488">
        <v>0</v>
      </c>
      <c r="AF2488" t="s">
        <v>3</v>
      </c>
      <c r="AG2488">
        <v>0.04</v>
      </c>
      <c r="AH2488">
        <v>2</v>
      </c>
      <c r="AI2488">
        <v>35872139</v>
      </c>
      <c r="AJ2488">
        <v>2559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</row>
    <row r="2489" spans="1:44">
      <c r="A2489">
        <f>ROW(Source!A2383)</f>
        <v>2383</v>
      </c>
      <c r="B2489">
        <v>35872156</v>
      </c>
      <c r="C2489">
        <v>35872129</v>
      </c>
      <c r="D2489">
        <v>29107847</v>
      </c>
      <c r="E2489">
        <v>1</v>
      </c>
      <c r="F2489">
        <v>1</v>
      </c>
      <c r="G2489">
        <v>1</v>
      </c>
      <c r="H2489">
        <v>3</v>
      </c>
      <c r="I2489" t="s">
        <v>903</v>
      </c>
      <c r="J2489" t="s">
        <v>904</v>
      </c>
      <c r="K2489" t="s">
        <v>905</v>
      </c>
      <c r="L2489">
        <v>1346</v>
      </c>
      <c r="N2489">
        <v>1009</v>
      </c>
      <c r="O2489" t="s">
        <v>160</v>
      </c>
      <c r="P2489" t="s">
        <v>160</v>
      </c>
      <c r="Q2489">
        <v>1</v>
      </c>
      <c r="X2489">
        <v>4</v>
      </c>
      <c r="Y2489">
        <v>9.61</v>
      </c>
      <c r="Z2489">
        <v>0</v>
      </c>
      <c r="AA2489">
        <v>0</v>
      </c>
      <c r="AB2489">
        <v>0</v>
      </c>
      <c r="AC2489">
        <v>0</v>
      </c>
      <c r="AD2489">
        <v>1</v>
      </c>
      <c r="AE2489">
        <v>0</v>
      </c>
      <c r="AF2489" t="s">
        <v>3</v>
      </c>
      <c r="AG2489">
        <v>4</v>
      </c>
      <c r="AH2489">
        <v>2</v>
      </c>
      <c r="AI2489">
        <v>35872140</v>
      </c>
      <c r="AJ2489">
        <v>2560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</row>
    <row r="2490" spans="1:44">
      <c r="A2490">
        <f>ROW(Source!A2383)</f>
        <v>2383</v>
      </c>
      <c r="B2490">
        <v>35872157</v>
      </c>
      <c r="C2490">
        <v>35872129</v>
      </c>
      <c r="D2490">
        <v>29114694</v>
      </c>
      <c r="E2490">
        <v>1</v>
      </c>
      <c r="F2490">
        <v>1</v>
      </c>
      <c r="G2490">
        <v>1</v>
      </c>
      <c r="H2490">
        <v>3</v>
      </c>
      <c r="I2490" t="s">
        <v>906</v>
      </c>
      <c r="J2490" t="s">
        <v>907</v>
      </c>
      <c r="K2490" t="s">
        <v>908</v>
      </c>
      <c r="L2490">
        <v>1348</v>
      </c>
      <c r="N2490">
        <v>1009</v>
      </c>
      <c r="O2490" t="s">
        <v>30</v>
      </c>
      <c r="P2490" t="s">
        <v>30</v>
      </c>
      <c r="Q2490">
        <v>1000</v>
      </c>
      <c r="X2490">
        <v>5.0000000000000001E-4</v>
      </c>
      <c r="Y2490">
        <v>12429.99</v>
      </c>
      <c r="Z2490">
        <v>0</v>
      </c>
      <c r="AA2490">
        <v>0</v>
      </c>
      <c r="AB2490">
        <v>0</v>
      </c>
      <c r="AC2490">
        <v>0</v>
      </c>
      <c r="AD2490">
        <v>1</v>
      </c>
      <c r="AE2490">
        <v>0</v>
      </c>
      <c r="AF2490" t="s">
        <v>3</v>
      </c>
      <c r="AG2490">
        <v>5.0000000000000001E-4</v>
      </c>
      <c r="AH2490">
        <v>2</v>
      </c>
      <c r="AI2490">
        <v>35872141</v>
      </c>
      <c r="AJ2490">
        <v>2561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</row>
    <row r="2491" spans="1:44">
      <c r="A2491">
        <f>ROW(Source!A2383)</f>
        <v>2383</v>
      </c>
      <c r="B2491">
        <v>35872158</v>
      </c>
      <c r="C2491">
        <v>35872129</v>
      </c>
      <c r="D2491">
        <v>29114473</v>
      </c>
      <c r="E2491">
        <v>1</v>
      </c>
      <c r="F2491">
        <v>1</v>
      </c>
      <c r="G2491">
        <v>1</v>
      </c>
      <c r="H2491">
        <v>3</v>
      </c>
      <c r="I2491" t="s">
        <v>909</v>
      </c>
      <c r="J2491" t="s">
        <v>910</v>
      </c>
      <c r="K2491" t="s">
        <v>911</v>
      </c>
      <c r="L2491">
        <v>1358</v>
      </c>
      <c r="N2491">
        <v>1010</v>
      </c>
      <c r="O2491" t="s">
        <v>652</v>
      </c>
      <c r="P2491" t="s">
        <v>652</v>
      </c>
      <c r="Q2491">
        <v>10</v>
      </c>
      <c r="X2491">
        <v>4</v>
      </c>
      <c r="Y2491">
        <v>1.79</v>
      </c>
      <c r="Z2491">
        <v>0</v>
      </c>
      <c r="AA2491">
        <v>0</v>
      </c>
      <c r="AB2491">
        <v>0</v>
      </c>
      <c r="AC2491">
        <v>0</v>
      </c>
      <c r="AD2491">
        <v>1</v>
      </c>
      <c r="AE2491">
        <v>0</v>
      </c>
      <c r="AF2491" t="s">
        <v>3</v>
      </c>
      <c r="AG2491">
        <v>4</v>
      </c>
      <c r="AH2491">
        <v>2</v>
      </c>
      <c r="AI2491">
        <v>35872142</v>
      </c>
      <c r="AJ2491">
        <v>2562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</row>
    <row r="2492" spans="1:44">
      <c r="A2492">
        <f>ROW(Source!A2383)</f>
        <v>2383</v>
      </c>
      <c r="B2492">
        <v>35872159</v>
      </c>
      <c r="C2492">
        <v>35872129</v>
      </c>
      <c r="D2492">
        <v>29122326</v>
      </c>
      <c r="E2492">
        <v>1</v>
      </c>
      <c r="F2492">
        <v>1</v>
      </c>
      <c r="G2492">
        <v>1</v>
      </c>
      <c r="H2492">
        <v>3</v>
      </c>
      <c r="I2492" t="s">
        <v>912</v>
      </c>
      <c r="J2492" t="s">
        <v>913</v>
      </c>
      <c r="K2492" t="s">
        <v>914</v>
      </c>
      <c r="L2492">
        <v>1348</v>
      </c>
      <c r="N2492">
        <v>1009</v>
      </c>
      <c r="O2492" t="s">
        <v>30</v>
      </c>
      <c r="P2492" t="s">
        <v>30</v>
      </c>
      <c r="Q2492">
        <v>1000</v>
      </c>
      <c r="X2492">
        <v>8.0000000000000004E-4</v>
      </c>
      <c r="Y2492">
        <v>12329.98</v>
      </c>
      <c r="Z2492">
        <v>0</v>
      </c>
      <c r="AA2492">
        <v>0</v>
      </c>
      <c r="AB2492">
        <v>0</v>
      </c>
      <c r="AC2492">
        <v>0</v>
      </c>
      <c r="AD2492">
        <v>1</v>
      </c>
      <c r="AE2492">
        <v>0</v>
      </c>
      <c r="AF2492" t="s">
        <v>3</v>
      </c>
      <c r="AG2492">
        <v>8.0000000000000004E-4</v>
      </c>
      <c r="AH2492">
        <v>2</v>
      </c>
      <c r="AI2492">
        <v>35872143</v>
      </c>
      <c r="AJ2492">
        <v>2563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</row>
    <row r="2493" spans="1:44">
      <c r="A2493">
        <f>ROW(Source!A2383)</f>
        <v>2383</v>
      </c>
      <c r="B2493">
        <v>35872160</v>
      </c>
      <c r="C2493">
        <v>35872129</v>
      </c>
      <c r="D2493">
        <v>29142044</v>
      </c>
      <c r="E2493">
        <v>1</v>
      </c>
      <c r="F2493">
        <v>1</v>
      </c>
      <c r="G2493">
        <v>1</v>
      </c>
      <c r="H2493">
        <v>3</v>
      </c>
      <c r="I2493" t="s">
        <v>915</v>
      </c>
      <c r="J2493" t="s">
        <v>916</v>
      </c>
      <c r="K2493" t="s">
        <v>917</v>
      </c>
      <c r="L2493">
        <v>1035</v>
      </c>
      <c r="N2493">
        <v>1013</v>
      </c>
      <c r="O2493" t="s">
        <v>170</v>
      </c>
      <c r="P2493" t="s">
        <v>170</v>
      </c>
      <c r="Q2493">
        <v>1</v>
      </c>
      <c r="X2493">
        <v>10</v>
      </c>
      <c r="Y2493">
        <v>318</v>
      </c>
      <c r="Z2493">
        <v>0</v>
      </c>
      <c r="AA2493">
        <v>0</v>
      </c>
      <c r="AB2493">
        <v>0</v>
      </c>
      <c r="AC2493">
        <v>0</v>
      </c>
      <c r="AD2493">
        <v>1</v>
      </c>
      <c r="AE2493">
        <v>0</v>
      </c>
      <c r="AF2493" t="s">
        <v>3</v>
      </c>
      <c r="AG2493">
        <v>10</v>
      </c>
      <c r="AH2493">
        <v>2</v>
      </c>
      <c r="AI2493">
        <v>35872144</v>
      </c>
      <c r="AJ2493">
        <v>2564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</row>
    <row r="2494" spans="1:44">
      <c r="A2494">
        <f>ROW(Source!A2383)</f>
        <v>2383</v>
      </c>
      <c r="B2494">
        <v>35872161</v>
      </c>
      <c r="C2494">
        <v>35872129</v>
      </c>
      <c r="D2494">
        <v>29166036</v>
      </c>
      <c r="E2494">
        <v>1</v>
      </c>
      <c r="F2494">
        <v>1</v>
      </c>
      <c r="G2494">
        <v>1</v>
      </c>
      <c r="H2494">
        <v>3</v>
      </c>
      <c r="I2494" t="s">
        <v>918</v>
      </c>
      <c r="J2494" t="s">
        <v>919</v>
      </c>
      <c r="K2494" t="s">
        <v>920</v>
      </c>
      <c r="L2494">
        <v>1346</v>
      </c>
      <c r="N2494">
        <v>1009</v>
      </c>
      <c r="O2494" t="s">
        <v>160</v>
      </c>
      <c r="P2494" t="s">
        <v>160</v>
      </c>
      <c r="Q2494">
        <v>1</v>
      </c>
      <c r="X2494">
        <v>20</v>
      </c>
      <c r="Y2494">
        <v>6.79</v>
      </c>
      <c r="Z2494">
        <v>0</v>
      </c>
      <c r="AA2494">
        <v>0</v>
      </c>
      <c r="AB2494">
        <v>0</v>
      </c>
      <c r="AC2494">
        <v>0</v>
      </c>
      <c r="AD2494">
        <v>1</v>
      </c>
      <c r="AE2494">
        <v>0</v>
      </c>
      <c r="AF2494" t="s">
        <v>3</v>
      </c>
      <c r="AG2494">
        <v>20</v>
      </c>
      <c r="AH2494">
        <v>2</v>
      </c>
      <c r="AI2494">
        <v>35872145</v>
      </c>
      <c r="AJ2494">
        <v>2565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</row>
    <row r="2495" spans="1:44">
      <c r="A2495">
        <f>ROW(Source!A2384)</f>
        <v>2384</v>
      </c>
      <c r="B2495">
        <v>35872176</v>
      </c>
      <c r="C2495">
        <v>35872162</v>
      </c>
      <c r="D2495">
        <v>18411117</v>
      </c>
      <c r="E2495">
        <v>1</v>
      </c>
      <c r="F2495">
        <v>1</v>
      </c>
      <c r="G2495">
        <v>1</v>
      </c>
      <c r="H2495">
        <v>1</v>
      </c>
      <c r="I2495" t="s">
        <v>821</v>
      </c>
      <c r="J2495" t="s">
        <v>3</v>
      </c>
      <c r="K2495" t="s">
        <v>822</v>
      </c>
      <c r="L2495">
        <v>1369</v>
      </c>
      <c r="N2495">
        <v>1013</v>
      </c>
      <c r="O2495" t="s">
        <v>561</v>
      </c>
      <c r="P2495" t="s">
        <v>561</v>
      </c>
      <c r="Q2495">
        <v>1</v>
      </c>
      <c r="X2495">
        <v>21.65</v>
      </c>
      <c r="Y2495">
        <v>0</v>
      </c>
      <c r="Z2495">
        <v>0</v>
      </c>
      <c r="AA2495">
        <v>0</v>
      </c>
      <c r="AB2495">
        <v>307.27</v>
      </c>
      <c r="AC2495">
        <v>0</v>
      </c>
      <c r="AD2495">
        <v>1</v>
      </c>
      <c r="AE2495">
        <v>1</v>
      </c>
      <c r="AF2495" t="s">
        <v>134</v>
      </c>
      <c r="AG2495">
        <v>24.897499999999997</v>
      </c>
      <c r="AH2495">
        <v>2</v>
      </c>
      <c r="AI2495">
        <v>35872163</v>
      </c>
      <c r="AJ2495">
        <v>2566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</row>
    <row r="2496" spans="1:44">
      <c r="A2496">
        <f>ROW(Source!A2384)</f>
        <v>2384</v>
      </c>
      <c r="B2496">
        <v>35872177</v>
      </c>
      <c r="C2496">
        <v>35872162</v>
      </c>
      <c r="D2496">
        <v>121548</v>
      </c>
      <c r="E2496">
        <v>1</v>
      </c>
      <c r="F2496">
        <v>1</v>
      </c>
      <c r="G2496">
        <v>1</v>
      </c>
      <c r="H2496">
        <v>1</v>
      </c>
      <c r="I2496" t="s">
        <v>35</v>
      </c>
      <c r="J2496" t="s">
        <v>3</v>
      </c>
      <c r="K2496" t="s">
        <v>562</v>
      </c>
      <c r="L2496">
        <v>608254</v>
      </c>
      <c r="N2496">
        <v>1013</v>
      </c>
      <c r="O2496" t="s">
        <v>563</v>
      </c>
      <c r="P2496" t="s">
        <v>563</v>
      </c>
      <c r="Q2496">
        <v>1</v>
      </c>
      <c r="X2496">
        <v>0.13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1</v>
      </c>
      <c r="AE2496">
        <v>2</v>
      </c>
      <c r="AF2496" t="s">
        <v>133</v>
      </c>
      <c r="AG2496">
        <v>0.16250000000000001</v>
      </c>
      <c r="AH2496">
        <v>2</v>
      </c>
      <c r="AI2496">
        <v>35872164</v>
      </c>
      <c r="AJ2496">
        <v>2567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</row>
    <row r="2497" spans="1:44">
      <c r="A2497">
        <f>ROW(Source!A2384)</f>
        <v>2384</v>
      </c>
      <c r="B2497">
        <v>35872178</v>
      </c>
      <c r="C2497">
        <v>35872162</v>
      </c>
      <c r="D2497">
        <v>29172556</v>
      </c>
      <c r="E2497">
        <v>1</v>
      </c>
      <c r="F2497">
        <v>1</v>
      </c>
      <c r="G2497">
        <v>1</v>
      </c>
      <c r="H2497">
        <v>2</v>
      </c>
      <c r="I2497" t="s">
        <v>564</v>
      </c>
      <c r="J2497" t="s">
        <v>565</v>
      </c>
      <c r="K2497" t="s">
        <v>566</v>
      </c>
      <c r="L2497">
        <v>1368</v>
      </c>
      <c r="N2497">
        <v>1011</v>
      </c>
      <c r="O2497" t="s">
        <v>567</v>
      </c>
      <c r="P2497" t="s">
        <v>567</v>
      </c>
      <c r="Q2497">
        <v>1</v>
      </c>
      <c r="X2497">
        <v>0.13</v>
      </c>
      <c r="Y2497">
        <v>0</v>
      </c>
      <c r="Z2497">
        <v>31.26</v>
      </c>
      <c r="AA2497">
        <v>13.5</v>
      </c>
      <c r="AB2497">
        <v>0</v>
      </c>
      <c r="AC2497">
        <v>0</v>
      </c>
      <c r="AD2497">
        <v>1</v>
      </c>
      <c r="AE2497">
        <v>0</v>
      </c>
      <c r="AF2497" t="s">
        <v>133</v>
      </c>
      <c r="AG2497">
        <v>0.16250000000000001</v>
      </c>
      <c r="AH2497">
        <v>2</v>
      </c>
      <c r="AI2497">
        <v>35872165</v>
      </c>
      <c r="AJ2497">
        <v>2568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</row>
    <row r="2498" spans="1:44">
      <c r="A2498">
        <f>ROW(Source!A2384)</f>
        <v>2384</v>
      </c>
      <c r="B2498">
        <v>35872179</v>
      </c>
      <c r="C2498">
        <v>35872162</v>
      </c>
      <c r="D2498">
        <v>29174500</v>
      </c>
      <c r="E2498">
        <v>1</v>
      </c>
      <c r="F2498">
        <v>1</v>
      </c>
      <c r="G2498">
        <v>1</v>
      </c>
      <c r="H2498">
        <v>2</v>
      </c>
      <c r="I2498" t="s">
        <v>646</v>
      </c>
      <c r="J2498" t="s">
        <v>647</v>
      </c>
      <c r="K2498" t="s">
        <v>648</v>
      </c>
      <c r="L2498">
        <v>1368</v>
      </c>
      <c r="N2498">
        <v>1011</v>
      </c>
      <c r="O2498" t="s">
        <v>567</v>
      </c>
      <c r="P2498" t="s">
        <v>567</v>
      </c>
      <c r="Q2498">
        <v>1</v>
      </c>
      <c r="X2498">
        <v>0.2</v>
      </c>
      <c r="Y2498">
        <v>0</v>
      </c>
      <c r="Z2498">
        <v>1.95</v>
      </c>
      <c r="AA2498">
        <v>0</v>
      </c>
      <c r="AB2498">
        <v>0</v>
      </c>
      <c r="AC2498">
        <v>0</v>
      </c>
      <c r="AD2498">
        <v>1</v>
      </c>
      <c r="AE2498">
        <v>0</v>
      </c>
      <c r="AF2498" t="s">
        <v>133</v>
      </c>
      <c r="AG2498">
        <v>0.25</v>
      </c>
      <c r="AH2498">
        <v>2</v>
      </c>
      <c r="AI2498">
        <v>35872166</v>
      </c>
      <c r="AJ2498">
        <v>2569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</row>
    <row r="2499" spans="1:44">
      <c r="A2499">
        <f>ROW(Source!A2384)</f>
        <v>2384</v>
      </c>
      <c r="B2499">
        <v>35872180</v>
      </c>
      <c r="C2499">
        <v>35872162</v>
      </c>
      <c r="D2499">
        <v>29174913</v>
      </c>
      <c r="E2499">
        <v>1</v>
      </c>
      <c r="F2499">
        <v>1</v>
      </c>
      <c r="G2499">
        <v>1</v>
      </c>
      <c r="H2499">
        <v>2</v>
      </c>
      <c r="I2499" t="s">
        <v>578</v>
      </c>
      <c r="J2499" t="s">
        <v>579</v>
      </c>
      <c r="K2499" t="s">
        <v>580</v>
      </c>
      <c r="L2499">
        <v>1368</v>
      </c>
      <c r="N2499">
        <v>1011</v>
      </c>
      <c r="O2499" t="s">
        <v>567</v>
      </c>
      <c r="P2499" t="s">
        <v>567</v>
      </c>
      <c r="Q2499">
        <v>1</v>
      </c>
      <c r="X2499">
        <v>0.22</v>
      </c>
      <c r="Y2499">
        <v>0</v>
      </c>
      <c r="Z2499">
        <v>87.17</v>
      </c>
      <c r="AA2499">
        <v>11.6</v>
      </c>
      <c r="AB2499">
        <v>0</v>
      </c>
      <c r="AC2499">
        <v>0</v>
      </c>
      <c r="AD2499">
        <v>1</v>
      </c>
      <c r="AE2499">
        <v>0</v>
      </c>
      <c r="AF2499" t="s">
        <v>133</v>
      </c>
      <c r="AG2499">
        <v>0.27500000000000002</v>
      </c>
      <c r="AH2499">
        <v>2</v>
      </c>
      <c r="AI2499">
        <v>35872167</v>
      </c>
      <c r="AJ2499">
        <v>2570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</row>
    <row r="2500" spans="1:44">
      <c r="A2500">
        <f>ROW(Source!A2384)</f>
        <v>2384</v>
      </c>
      <c r="B2500">
        <v>35872181</v>
      </c>
      <c r="C2500">
        <v>35872162</v>
      </c>
      <c r="D2500">
        <v>29110398</v>
      </c>
      <c r="E2500">
        <v>1</v>
      </c>
      <c r="F2500">
        <v>1</v>
      </c>
      <c r="G2500">
        <v>1</v>
      </c>
      <c r="H2500">
        <v>3</v>
      </c>
      <c r="I2500" t="s">
        <v>891</v>
      </c>
      <c r="J2500" t="s">
        <v>892</v>
      </c>
      <c r="K2500" t="s">
        <v>893</v>
      </c>
      <c r="L2500">
        <v>1348</v>
      </c>
      <c r="N2500">
        <v>1009</v>
      </c>
      <c r="O2500" t="s">
        <v>30</v>
      </c>
      <c r="P2500" t="s">
        <v>30</v>
      </c>
      <c r="Q2500">
        <v>1000</v>
      </c>
      <c r="X2500">
        <v>4.0000000000000002E-4</v>
      </c>
      <c r="Y2500">
        <v>15118.99</v>
      </c>
      <c r="Z2500">
        <v>0</v>
      </c>
      <c r="AA2500">
        <v>0</v>
      </c>
      <c r="AB2500">
        <v>0</v>
      </c>
      <c r="AC2500">
        <v>0</v>
      </c>
      <c r="AD2500">
        <v>1</v>
      </c>
      <c r="AE2500">
        <v>0</v>
      </c>
      <c r="AF2500" t="s">
        <v>3</v>
      </c>
      <c r="AG2500">
        <v>4.0000000000000002E-4</v>
      </c>
      <c r="AH2500">
        <v>2</v>
      </c>
      <c r="AI2500">
        <v>35872168</v>
      </c>
      <c r="AJ2500">
        <v>2571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</row>
    <row r="2501" spans="1:44">
      <c r="A2501">
        <f>ROW(Source!A2384)</f>
        <v>2384</v>
      </c>
      <c r="B2501">
        <v>35872182</v>
      </c>
      <c r="C2501">
        <v>35872162</v>
      </c>
      <c r="D2501">
        <v>29110573</v>
      </c>
      <c r="E2501">
        <v>1</v>
      </c>
      <c r="F2501">
        <v>1</v>
      </c>
      <c r="G2501">
        <v>1</v>
      </c>
      <c r="H2501">
        <v>3</v>
      </c>
      <c r="I2501" t="s">
        <v>894</v>
      </c>
      <c r="J2501" t="s">
        <v>895</v>
      </c>
      <c r="K2501" t="s">
        <v>896</v>
      </c>
      <c r="L2501">
        <v>1348</v>
      </c>
      <c r="N2501">
        <v>1009</v>
      </c>
      <c r="O2501" t="s">
        <v>30</v>
      </c>
      <c r="P2501" t="s">
        <v>30</v>
      </c>
      <c r="Q2501">
        <v>1000</v>
      </c>
      <c r="X2501">
        <v>2.0000000000000001E-4</v>
      </c>
      <c r="Y2501">
        <v>16950</v>
      </c>
      <c r="Z2501">
        <v>0</v>
      </c>
      <c r="AA2501">
        <v>0</v>
      </c>
      <c r="AB2501">
        <v>0</v>
      </c>
      <c r="AC2501">
        <v>0</v>
      </c>
      <c r="AD2501">
        <v>1</v>
      </c>
      <c r="AE2501">
        <v>0</v>
      </c>
      <c r="AF2501" t="s">
        <v>3</v>
      </c>
      <c r="AG2501">
        <v>2.0000000000000001E-4</v>
      </c>
      <c r="AH2501">
        <v>2</v>
      </c>
      <c r="AI2501">
        <v>35872169</v>
      </c>
      <c r="AJ2501">
        <v>2572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</row>
    <row r="2502" spans="1:44">
      <c r="A2502">
        <f>ROW(Source!A2384)</f>
        <v>2384</v>
      </c>
      <c r="B2502">
        <v>35872183</v>
      </c>
      <c r="C2502">
        <v>35872162</v>
      </c>
      <c r="D2502">
        <v>29112724</v>
      </c>
      <c r="E2502">
        <v>1</v>
      </c>
      <c r="F2502">
        <v>1</v>
      </c>
      <c r="G2502">
        <v>1</v>
      </c>
      <c r="H2502">
        <v>3</v>
      </c>
      <c r="I2502" t="s">
        <v>921</v>
      </c>
      <c r="J2502" t="s">
        <v>922</v>
      </c>
      <c r="K2502" t="s">
        <v>923</v>
      </c>
      <c r="L2502">
        <v>1348</v>
      </c>
      <c r="N2502">
        <v>1009</v>
      </c>
      <c r="O2502" t="s">
        <v>30</v>
      </c>
      <c r="P2502" t="s">
        <v>30</v>
      </c>
      <c r="Q2502">
        <v>1000</v>
      </c>
      <c r="X2502">
        <v>3.5999999999999999E-3</v>
      </c>
      <c r="Y2502">
        <v>5989</v>
      </c>
      <c r="Z2502">
        <v>0</v>
      </c>
      <c r="AA2502">
        <v>0</v>
      </c>
      <c r="AB2502">
        <v>0</v>
      </c>
      <c r="AC2502">
        <v>0</v>
      </c>
      <c r="AD2502">
        <v>1</v>
      </c>
      <c r="AE2502">
        <v>0</v>
      </c>
      <c r="AF2502" t="s">
        <v>3</v>
      </c>
      <c r="AG2502">
        <v>3.5999999999999999E-3</v>
      </c>
      <c r="AH2502">
        <v>2</v>
      </c>
      <c r="AI2502">
        <v>35872170</v>
      </c>
      <c r="AJ2502">
        <v>2573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</row>
    <row r="2503" spans="1:44">
      <c r="A2503">
        <f>ROW(Source!A2384)</f>
        <v>2384</v>
      </c>
      <c r="B2503">
        <v>35872184</v>
      </c>
      <c r="C2503">
        <v>35872162</v>
      </c>
      <c r="D2503">
        <v>29107963</v>
      </c>
      <c r="E2503">
        <v>1</v>
      </c>
      <c r="F2503">
        <v>1</v>
      </c>
      <c r="G2503">
        <v>1</v>
      </c>
      <c r="H2503">
        <v>3</v>
      </c>
      <c r="I2503" t="s">
        <v>900</v>
      </c>
      <c r="J2503" t="s">
        <v>901</v>
      </c>
      <c r="K2503" t="s">
        <v>902</v>
      </c>
      <c r="L2503">
        <v>1346</v>
      </c>
      <c r="N2503">
        <v>1009</v>
      </c>
      <c r="O2503" t="s">
        <v>160</v>
      </c>
      <c r="P2503" t="s">
        <v>160</v>
      </c>
      <c r="Q2503">
        <v>1</v>
      </c>
      <c r="X2503">
        <v>0.3</v>
      </c>
      <c r="Y2503">
        <v>37.29</v>
      </c>
      <c r="Z2503">
        <v>0</v>
      </c>
      <c r="AA2503">
        <v>0</v>
      </c>
      <c r="AB2503">
        <v>0</v>
      </c>
      <c r="AC2503">
        <v>0</v>
      </c>
      <c r="AD2503">
        <v>1</v>
      </c>
      <c r="AE2503">
        <v>0</v>
      </c>
      <c r="AF2503" t="s">
        <v>3</v>
      </c>
      <c r="AG2503">
        <v>0.3</v>
      </c>
      <c r="AH2503">
        <v>2</v>
      </c>
      <c r="AI2503">
        <v>35872171</v>
      </c>
      <c r="AJ2503">
        <v>2574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</row>
    <row r="2504" spans="1:44">
      <c r="A2504">
        <f>ROW(Source!A2384)</f>
        <v>2384</v>
      </c>
      <c r="B2504">
        <v>35872185</v>
      </c>
      <c r="C2504">
        <v>35872162</v>
      </c>
      <c r="D2504">
        <v>29107847</v>
      </c>
      <c r="E2504">
        <v>1</v>
      </c>
      <c r="F2504">
        <v>1</v>
      </c>
      <c r="G2504">
        <v>1</v>
      </c>
      <c r="H2504">
        <v>3</v>
      </c>
      <c r="I2504" t="s">
        <v>903</v>
      </c>
      <c r="J2504" t="s">
        <v>904</v>
      </c>
      <c r="K2504" t="s">
        <v>905</v>
      </c>
      <c r="L2504">
        <v>1346</v>
      </c>
      <c r="N2504">
        <v>1009</v>
      </c>
      <c r="O2504" t="s">
        <v>160</v>
      </c>
      <c r="P2504" t="s">
        <v>160</v>
      </c>
      <c r="Q2504">
        <v>1</v>
      </c>
      <c r="X2504">
        <v>2</v>
      </c>
      <c r="Y2504">
        <v>9.61</v>
      </c>
      <c r="Z2504">
        <v>0</v>
      </c>
      <c r="AA2504">
        <v>0</v>
      </c>
      <c r="AB2504">
        <v>0</v>
      </c>
      <c r="AC2504">
        <v>0</v>
      </c>
      <c r="AD2504">
        <v>1</v>
      </c>
      <c r="AE2504">
        <v>0</v>
      </c>
      <c r="AF2504" t="s">
        <v>3</v>
      </c>
      <c r="AG2504">
        <v>2</v>
      </c>
      <c r="AH2504">
        <v>2</v>
      </c>
      <c r="AI2504">
        <v>35872172</v>
      </c>
      <c r="AJ2504">
        <v>2575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</row>
    <row r="2505" spans="1:44">
      <c r="A2505">
        <f>ROW(Source!A2384)</f>
        <v>2384</v>
      </c>
      <c r="B2505">
        <v>35872186</v>
      </c>
      <c r="C2505">
        <v>35872162</v>
      </c>
      <c r="D2505">
        <v>29114696</v>
      </c>
      <c r="E2505">
        <v>1</v>
      </c>
      <c r="F2505">
        <v>1</v>
      </c>
      <c r="G2505">
        <v>1</v>
      </c>
      <c r="H2505">
        <v>3</v>
      </c>
      <c r="I2505" t="s">
        <v>924</v>
      </c>
      <c r="J2505" t="s">
        <v>925</v>
      </c>
      <c r="K2505" t="s">
        <v>926</v>
      </c>
      <c r="L2505">
        <v>1348</v>
      </c>
      <c r="N2505">
        <v>1009</v>
      </c>
      <c r="O2505" t="s">
        <v>30</v>
      </c>
      <c r="P2505" t="s">
        <v>30</v>
      </c>
      <c r="Q2505">
        <v>1000</v>
      </c>
      <c r="X2505">
        <v>6.9999999999999999E-4</v>
      </c>
      <c r="Y2505">
        <v>11350</v>
      </c>
      <c r="Z2505">
        <v>0</v>
      </c>
      <c r="AA2505">
        <v>0</v>
      </c>
      <c r="AB2505">
        <v>0</v>
      </c>
      <c r="AC2505">
        <v>0</v>
      </c>
      <c r="AD2505">
        <v>1</v>
      </c>
      <c r="AE2505">
        <v>0</v>
      </c>
      <c r="AF2505" t="s">
        <v>3</v>
      </c>
      <c r="AG2505">
        <v>6.9999999999999999E-4</v>
      </c>
      <c r="AH2505">
        <v>2</v>
      </c>
      <c r="AI2505">
        <v>35872173</v>
      </c>
      <c r="AJ2505">
        <v>2576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</row>
    <row r="2506" spans="1:44">
      <c r="A2506">
        <f>ROW(Source!A2384)</f>
        <v>2384</v>
      </c>
      <c r="B2506">
        <v>35872187</v>
      </c>
      <c r="C2506">
        <v>35872162</v>
      </c>
      <c r="D2506">
        <v>29114474</v>
      </c>
      <c r="E2506">
        <v>1</v>
      </c>
      <c r="F2506">
        <v>1</v>
      </c>
      <c r="G2506">
        <v>1</v>
      </c>
      <c r="H2506">
        <v>3</v>
      </c>
      <c r="I2506" t="s">
        <v>927</v>
      </c>
      <c r="J2506" t="s">
        <v>928</v>
      </c>
      <c r="K2506" t="s">
        <v>929</v>
      </c>
      <c r="L2506">
        <v>1358</v>
      </c>
      <c r="N2506">
        <v>1010</v>
      </c>
      <c r="O2506" t="s">
        <v>652</v>
      </c>
      <c r="P2506" t="s">
        <v>652</v>
      </c>
      <c r="Q2506">
        <v>10</v>
      </c>
      <c r="X2506">
        <v>4</v>
      </c>
      <c r="Y2506">
        <v>2</v>
      </c>
      <c r="Z2506">
        <v>0</v>
      </c>
      <c r="AA2506">
        <v>0</v>
      </c>
      <c r="AB2506">
        <v>0</v>
      </c>
      <c r="AC2506">
        <v>0</v>
      </c>
      <c r="AD2506">
        <v>1</v>
      </c>
      <c r="AE2506">
        <v>0</v>
      </c>
      <c r="AF2506" t="s">
        <v>3</v>
      </c>
      <c r="AG2506">
        <v>4</v>
      </c>
      <c r="AH2506">
        <v>2</v>
      </c>
      <c r="AI2506">
        <v>35872174</v>
      </c>
      <c r="AJ2506">
        <v>2577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</row>
    <row r="2507" spans="1:44">
      <c r="A2507">
        <f>ROW(Source!A2384)</f>
        <v>2384</v>
      </c>
      <c r="B2507">
        <v>35872188</v>
      </c>
      <c r="C2507">
        <v>35872162</v>
      </c>
      <c r="D2507">
        <v>29142266</v>
      </c>
      <c r="E2507">
        <v>1</v>
      </c>
      <c r="F2507">
        <v>1</v>
      </c>
      <c r="G2507">
        <v>1</v>
      </c>
      <c r="H2507">
        <v>3</v>
      </c>
      <c r="I2507" t="s">
        <v>930</v>
      </c>
      <c r="J2507" t="s">
        <v>931</v>
      </c>
      <c r="K2507" t="s">
        <v>932</v>
      </c>
      <c r="L2507">
        <v>1035</v>
      </c>
      <c r="N2507">
        <v>1013</v>
      </c>
      <c r="O2507" t="s">
        <v>170</v>
      </c>
      <c r="P2507" t="s">
        <v>170</v>
      </c>
      <c r="Q2507">
        <v>1</v>
      </c>
      <c r="X2507">
        <v>10</v>
      </c>
      <c r="Y2507">
        <v>130</v>
      </c>
      <c r="Z2507">
        <v>0</v>
      </c>
      <c r="AA2507">
        <v>0</v>
      </c>
      <c r="AB2507">
        <v>0</v>
      </c>
      <c r="AC2507">
        <v>0</v>
      </c>
      <c r="AD2507">
        <v>1</v>
      </c>
      <c r="AE2507">
        <v>0</v>
      </c>
      <c r="AF2507" t="s">
        <v>3</v>
      </c>
      <c r="AG2507">
        <v>10</v>
      </c>
      <c r="AH2507">
        <v>2</v>
      </c>
      <c r="AI2507">
        <v>35872175</v>
      </c>
      <c r="AJ2507">
        <v>2578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</row>
    <row r="2508" spans="1:44">
      <c r="A2508">
        <f>ROW(Source!A2454)</f>
        <v>2454</v>
      </c>
      <c r="B2508">
        <v>35872208</v>
      </c>
      <c r="C2508">
        <v>35872206</v>
      </c>
      <c r="D2508">
        <v>18406804</v>
      </c>
      <c r="E2508">
        <v>1</v>
      </c>
      <c r="F2508">
        <v>1</v>
      </c>
      <c r="G2508">
        <v>1</v>
      </c>
      <c r="H2508">
        <v>1</v>
      </c>
      <c r="I2508" t="s">
        <v>559</v>
      </c>
      <c r="J2508" t="s">
        <v>3</v>
      </c>
      <c r="K2508" t="s">
        <v>560</v>
      </c>
      <c r="L2508">
        <v>1369</v>
      </c>
      <c r="N2508">
        <v>1013</v>
      </c>
      <c r="O2508" t="s">
        <v>561</v>
      </c>
      <c r="P2508" t="s">
        <v>561</v>
      </c>
      <c r="Q2508">
        <v>1</v>
      </c>
      <c r="X2508">
        <v>5.84</v>
      </c>
      <c r="Y2508">
        <v>0</v>
      </c>
      <c r="Z2508">
        <v>0</v>
      </c>
      <c r="AA2508">
        <v>0</v>
      </c>
      <c r="AB2508">
        <v>249.14</v>
      </c>
      <c r="AC2508">
        <v>0</v>
      </c>
      <c r="AD2508">
        <v>1</v>
      </c>
      <c r="AE2508">
        <v>1</v>
      </c>
      <c r="AF2508" t="s">
        <v>3</v>
      </c>
      <c r="AG2508">
        <v>5.84</v>
      </c>
      <c r="AH2508">
        <v>2</v>
      </c>
      <c r="AI2508">
        <v>35872207</v>
      </c>
      <c r="AJ2508">
        <v>2579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</row>
    <row r="2509" spans="1:44">
      <c r="A2509">
        <f>ROW(Source!A2455)</f>
        <v>2455</v>
      </c>
      <c r="B2509">
        <v>35872220</v>
      </c>
      <c r="C2509">
        <v>35872209</v>
      </c>
      <c r="D2509">
        <v>29364679</v>
      </c>
      <c r="E2509">
        <v>1</v>
      </c>
      <c r="F2509">
        <v>1</v>
      </c>
      <c r="G2509">
        <v>1</v>
      </c>
      <c r="H2509">
        <v>1</v>
      </c>
      <c r="I2509" t="s">
        <v>735</v>
      </c>
      <c r="J2509" t="s">
        <v>3</v>
      </c>
      <c r="K2509" t="s">
        <v>736</v>
      </c>
      <c r="L2509">
        <v>1369</v>
      </c>
      <c r="N2509">
        <v>1013</v>
      </c>
      <c r="O2509" t="s">
        <v>561</v>
      </c>
      <c r="P2509" t="s">
        <v>561</v>
      </c>
      <c r="Q2509">
        <v>1</v>
      </c>
      <c r="X2509">
        <v>74.73</v>
      </c>
      <c r="Y2509">
        <v>0</v>
      </c>
      <c r="Z2509">
        <v>0</v>
      </c>
      <c r="AA2509">
        <v>0</v>
      </c>
      <c r="AB2509">
        <v>316.85000000000002</v>
      </c>
      <c r="AC2509">
        <v>0</v>
      </c>
      <c r="AD2509">
        <v>1</v>
      </c>
      <c r="AE2509">
        <v>1</v>
      </c>
      <c r="AF2509" t="s">
        <v>3</v>
      </c>
      <c r="AG2509">
        <v>74.73</v>
      </c>
      <c r="AH2509">
        <v>2</v>
      </c>
      <c r="AI2509">
        <v>35872210</v>
      </c>
      <c r="AJ2509">
        <v>2580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</row>
    <row r="2510" spans="1:44">
      <c r="A2510">
        <f>ROW(Source!A2455)</f>
        <v>2455</v>
      </c>
      <c r="B2510">
        <v>35872221</v>
      </c>
      <c r="C2510">
        <v>35872209</v>
      </c>
      <c r="D2510">
        <v>121548</v>
      </c>
      <c r="E2510">
        <v>1</v>
      </c>
      <c r="F2510">
        <v>1</v>
      </c>
      <c r="G2510">
        <v>1</v>
      </c>
      <c r="H2510">
        <v>1</v>
      </c>
      <c r="I2510" t="s">
        <v>35</v>
      </c>
      <c r="J2510" t="s">
        <v>3</v>
      </c>
      <c r="K2510" t="s">
        <v>562</v>
      </c>
      <c r="L2510">
        <v>608254</v>
      </c>
      <c r="N2510">
        <v>1013</v>
      </c>
      <c r="O2510" t="s">
        <v>563</v>
      </c>
      <c r="P2510" t="s">
        <v>563</v>
      </c>
      <c r="Q2510">
        <v>1</v>
      </c>
      <c r="X2510">
        <v>0.51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1</v>
      </c>
      <c r="AE2510">
        <v>2</v>
      </c>
      <c r="AF2510" t="s">
        <v>3</v>
      </c>
      <c r="AG2510">
        <v>0.51</v>
      </c>
      <c r="AH2510">
        <v>2</v>
      </c>
      <c r="AI2510">
        <v>35872211</v>
      </c>
      <c r="AJ2510">
        <v>2581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</row>
    <row r="2511" spans="1:44">
      <c r="A2511">
        <f>ROW(Source!A2455)</f>
        <v>2455</v>
      </c>
      <c r="B2511">
        <v>35872222</v>
      </c>
      <c r="C2511">
        <v>35872209</v>
      </c>
      <c r="D2511">
        <v>29172362</v>
      </c>
      <c r="E2511">
        <v>1</v>
      </c>
      <c r="F2511">
        <v>1</v>
      </c>
      <c r="G2511">
        <v>1</v>
      </c>
      <c r="H2511">
        <v>2</v>
      </c>
      <c r="I2511" t="s">
        <v>737</v>
      </c>
      <c r="J2511" t="s">
        <v>738</v>
      </c>
      <c r="K2511" t="s">
        <v>739</v>
      </c>
      <c r="L2511">
        <v>1368</v>
      </c>
      <c r="N2511">
        <v>1011</v>
      </c>
      <c r="O2511" t="s">
        <v>567</v>
      </c>
      <c r="P2511" t="s">
        <v>567</v>
      </c>
      <c r="Q2511">
        <v>1</v>
      </c>
      <c r="X2511">
        <v>0.51</v>
      </c>
      <c r="Y2511">
        <v>0</v>
      </c>
      <c r="Z2511">
        <v>134.65</v>
      </c>
      <c r="AA2511">
        <v>13.5</v>
      </c>
      <c r="AB2511">
        <v>0</v>
      </c>
      <c r="AC2511">
        <v>0</v>
      </c>
      <c r="AD2511">
        <v>1</v>
      </c>
      <c r="AE2511">
        <v>0</v>
      </c>
      <c r="AF2511" t="s">
        <v>3</v>
      </c>
      <c r="AG2511">
        <v>0.51</v>
      </c>
      <c r="AH2511">
        <v>2</v>
      </c>
      <c r="AI2511">
        <v>35872212</v>
      </c>
      <c r="AJ2511">
        <v>2582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</row>
    <row r="2512" spans="1:44">
      <c r="A2512">
        <f>ROW(Source!A2455)</f>
        <v>2455</v>
      </c>
      <c r="B2512">
        <v>35872223</v>
      </c>
      <c r="C2512">
        <v>35872209</v>
      </c>
      <c r="D2512">
        <v>29174500</v>
      </c>
      <c r="E2512">
        <v>1</v>
      </c>
      <c r="F2512">
        <v>1</v>
      </c>
      <c r="G2512">
        <v>1</v>
      </c>
      <c r="H2512">
        <v>2</v>
      </c>
      <c r="I2512" t="s">
        <v>646</v>
      </c>
      <c r="J2512" t="s">
        <v>647</v>
      </c>
      <c r="K2512" t="s">
        <v>648</v>
      </c>
      <c r="L2512">
        <v>1368</v>
      </c>
      <c r="N2512">
        <v>1011</v>
      </c>
      <c r="O2512" t="s">
        <v>567</v>
      </c>
      <c r="P2512" t="s">
        <v>567</v>
      </c>
      <c r="Q2512">
        <v>1</v>
      </c>
      <c r="X2512">
        <v>16.38</v>
      </c>
      <c r="Y2512">
        <v>0</v>
      </c>
      <c r="Z2512">
        <v>1.95</v>
      </c>
      <c r="AA2512">
        <v>0</v>
      </c>
      <c r="AB2512">
        <v>0</v>
      </c>
      <c r="AC2512">
        <v>0</v>
      </c>
      <c r="AD2512">
        <v>1</v>
      </c>
      <c r="AE2512">
        <v>0</v>
      </c>
      <c r="AF2512" t="s">
        <v>3</v>
      </c>
      <c r="AG2512">
        <v>16.38</v>
      </c>
      <c r="AH2512">
        <v>2</v>
      </c>
      <c r="AI2512">
        <v>35872213</v>
      </c>
      <c r="AJ2512">
        <v>2583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</row>
    <row r="2513" spans="1:44">
      <c r="A2513">
        <f>ROW(Source!A2455)</f>
        <v>2455</v>
      </c>
      <c r="B2513">
        <v>35872224</v>
      </c>
      <c r="C2513">
        <v>35872209</v>
      </c>
      <c r="D2513">
        <v>29174913</v>
      </c>
      <c r="E2513">
        <v>1</v>
      </c>
      <c r="F2513">
        <v>1</v>
      </c>
      <c r="G2513">
        <v>1</v>
      </c>
      <c r="H2513">
        <v>2</v>
      </c>
      <c r="I2513" t="s">
        <v>578</v>
      </c>
      <c r="J2513" t="s">
        <v>579</v>
      </c>
      <c r="K2513" t="s">
        <v>580</v>
      </c>
      <c r="L2513">
        <v>1368</v>
      </c>
      <c r="N2513">
        <v>1011</v>
      </c>
      <c r="O2513" t="s">
        <v>567</v>
      </c>
      <c r="P2513" t="s">
        <v>567</v>
      </c>
      <c r="Q2513">
        <v>1</v>
      </c>
      <c r="X2513">
        <v>0.51</v>
      </c>
      <c r="Y2513">
        <v>0</v>
      </c>
      <c r="Z2513">
        <v>87.17</v>
      </c>
      <c r="AA2513">
        <v>11.6</v>
      </c>
      <c r="AB2513">
        <v>0</v>
      </c>
      <c r="AC2513">
        <v>0</v>
      </c>
      <c r="AD2513">
        <v>1</v>
      </c>
      <c r="AE2513">
        <v>0</v>
      </c>
      <c r="AF2513" t="s">
        <v>3</v>
      </c>
      <c r="AG2513">
        <v>0.51</v>
      </c>
      <c r="AH2513">
        <v>2</v>
      </c>
      <c r="AI2513">
        <v>35872214</v>
      </c>
      <c r="AJ2513">
        <v>2584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</row>
    <row r="2514" spans="1:44">
      <c r="A2514">
        <f>ROW(Source!A2455)</f>
        <v>2455</v>
      </c>
      <c r="B2514">
        <v>35872225</v>
      </c>
      <c r="C2514">
        <v>35872209</v>
      </c>
      <c r="D2514">
        <v>29114269</v>
      </c>
      <c r="E2514">
        <v>1</v>
      </c>
      <c r="F2514">
        <v>1</v>
      </c>
      <c r="G2514">
        <v>1</v>
      </c>
      <c r="H2514">
        <v>3</v>
      </c>
      <c r="I2514" t="s">
        <v>780</v>
      </c>
      <c r="J2514" t="s">
        <v>781</v>
      </c>
      <c r="K2514" t="s">
        <v>782</v>
      </c>
      <c r="L2514">
        <v>1348</v>
      </c>
      <c r="N2514">
        <v>1009</v>
      </c>
      <c r="O2514" t="s">
        <v>30</v>
      </c>
      <c r="P2514" t="s">
        <v>30</v>
      </c>
      <c r="Q2514">
        <v>1000</v>
      </c>
      <c r="X2514">
        <v>3.0599999999999998E-3</v>
      </c>
      <c r="Y2514">
        <v>12429.99</v>
      </c>
      <c r="Z2514">
        <v>0</v>
      </c>
      <c r="AA2514">
        <v>0</v>
      </c>
      <c r="AB2514">
        <v>0</v>
      </c>
      <c r="AC2514">
        <v>0</v>
      </c>
      <c r="AD2514">
        <v>1</v>
      </c>
      <c r="AE2514">
        <v>0</v>
      </c>
      <c r="AF2514" t="s">
        <v>3</v>
      </c>
      <c r="AG2514">
        <v>3.0599999999999998E-3</v>
      </c>
      <c r="AH2514">
        <v>2</v>
      </c>
      <c r="AI2514">
        <v>35872215</v>
      </c>
      <c r="AJ2514">
        <v>2585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</row>
    <row r="2515" spans="1:44">
      <c r="A2515">
        <f>ROW(Source!A2455)</f>
        <v>2455</v>
      </c>
      <c r="B2515">
        <v>35872226</v>
      </c>
      <c r="C2515">
        <v>35872209</v>
      </c>
      <c r="D2515">
        <v>29110838</v>
      </c>
      <c r="E2515">
        <v>1</v>
      </c>
      <c r="F2515">
        <v>1</v>
      </c>
      <c r="G2515">
        <v>1</v>
      </c>
      <c r="H2515">
        <v>3</v>
      </c>
      <c r="I2515" t="s">
        <v>743</v>
      </c>
      <c r="J2515" t="s">
        <v>744</v>
      </c>
      <c r="K2515" t="s">
        <v>745</v>
      </c>
      <c r="L2515">
        <v>1346</v>
      </c>
      <c r="N2515">
        <v>1009</v>
      </c>
      <c r="O2515" t="s">
        <v>160</v>
      </c>
      <c r="P2515" t="s">
        <v>160</v>
      </c>
      <c r="Q2515">
        <v>1</v>
      </c>
      <c r="X2515">
        <v>0.31</v>
      </c>
      <c r="Y2515">
        <v>30.5</v>
      </c>
      <c r="Z2515">
        <v>0</v>
      </c>
      <c r="AA2515">
        <v>0</v>
      </c>
      <c r="AB2515">
        <v>0</v>
      </c>
      <c r="AC2515">
        <v>0</v>
      </c>
      <c r="AD2515">
        <v>1</v>
      </c>
      <c r="AE2515">
        <v>0</v>
      </c>
      <c r="AF2515" t="s">
        <v>3</v>
      </c>
      <c r="AG2515">
        <v>0.31</v>
      </c>
      <c r="AH2515">
        <v>2</v>
      </c>
      <c r="AI2515">
        <v>35872216</v>
      </c>
      <c r="AJ2515">
        <v>2586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</row>
    <row r="2516" spans="1:44">
      <c r="A2516">
        <f>ROW(Source!A2455)</f>
        <v>2455</v>
      </c>
      <c r="B2516">
        <v>35872227</v>
      </c>
      <c r="C2516">
        <v>35872209</v>
      </c>
      <c r="D2516">
        <v>29114470</v>
      </c>
      <c r="E2516">
        <v>1</v>
      </c>
      <c r="F2516">
        <v>1</v>
      </c>
      <c r="G2516">
        <v>1</v>
      </c>
      <c r="H2516">
        <v>3</v>
      </c>
      <c r="I2516" t="s">
        <v>319</v>
      </c>
      <c r="J2516" t="s">
        <v>321</v>
      </c>
      <c r="K2516" t="s">
        <v>320</v>
      </c>
      <c r="L2516">
        <v>1355</v>
      </c>
      <c r="N2516">
        <v>1010</v>
      </c>
      <c r="O2516" t="s">
        <v>58</v>
      </c>
      <c r="P2516" t="s">
        <v>58</v>
      </c>
      <c r="Q2516">
        <v>100</v>
      </c>
      <c r="X2516">
        <v>4.08</v>
      </c>
      <c r="Y2516">
        <v>86.24</v>
      </c>
      <c r="Z2516">
        <v>0</v>
      </c>
      <c r="AA2516">
        <v>0</v>
      </c>
      <c r="AB2516">
        <v>0</v>
      </c>
      <c r="AC2516">
        <v>0</v>
      </c>
      <c r="AD2516">
        <v>1</v>
      </c>
      <c r="AE2516">
        <v>0</v>
      </c>
      <c r="AF2516" t="s">
        <v>3</v>
      </c>
      <c r="AG2516">
        <v>4.08</v>
      </c>
      <c r="AH2516">
        <v>2</v>
      </c>
      <c r="AI2516">
        <v>35872217</v>
      </c>
      <c r="AJ2516">
        <v>2587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</row>
    <row r="2517" spans="1:44">
      <c r="A2517">
        <f>ROW(Source!A2455)</f>
        <v>2455</v>
      </c>
      <c r="B2517">
        <v>35872228</v>
      </c>
      <c r="C2517">
        <v>35872209</v>
      </c>
      <c r="D2517">
        <v>29164111</v>
      </c>
      <c r="E2517">
        <v>1</v>
      </c>
      <c r="F2517">
        <v>1</v>
      </c>
      <c r="G2517">
        <v>1</v>
      </c>
      <c r="H2517">
        <v>3</v>
      </c>
      <c r="I2517" t="s">
        <v>783</v>
      </c>
      <c r="J2517" t="s">
        <v>784</v>
      </c>
      <c r="K2517" t="s">
        <v>785</v>
      </c>
      <c r="L2517">
        <v>1355</v>
      </c>
      <c r="N2517">
        <v>1010</v>
      </c>
      <c r="O2517" t="s">
        <v>58</v>
      </c>
      <c r="P2517" t="s">
        <v>58</v>
      </c>
      <c r="Q2517">
        <v>100</v>
      </c>
      <c r="X2517">
        <v>1.02</v>
      </c>
      <c r="Y2517">
        <v>100</v>
      </c>
      <c r="Z2517">
        <v>0</v>
      </c>
      <c r="AA2517">
        <v>0</v>
      </c>
      <c r="AB2517">
        <v>0</v>
      </c>
      <c r="AC2517">
        <v>0</v>
      </c>
      <c r="AD2517">
        <v>1</v>
      </c>
      <c r="AE2517">
        <v>0</v>
      </c>
      <c r="AF2517" t="s">
        <v>3</v>
      </c>
      <c r="AG2517">
        <v>1.02</v>
      </c>
      <c r="AH2517">
        <v>2</v>
      </c>
      <c r="AI2517">
        <v>35872218</v>
      </c>
      <c r="AJ2517">
        <v>2588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</row>
    <row r="2518" spans="1:44">
      <c r="A2518">
        <f>ROW(Source!A2455)</f>
        <v>2455</v>
      </c>
      <c r="B2518">
        <v>35872229</v>
      </c>
      <c r="C2518">
        <v>35872209</v>
      </c>
      <c r="D2518">
        <v>29171808</v>
      </c>
      <c r="E2518">
        <v>1</v>
      </c>
      <c r="F2518">
        <v>1</v>
      </c>
      <c r="G2518">
        <v>1</v>
      </c>
      <c r="H2518">
        <v>3</v>
      </c>
      <c r="I2518" t="s">
        <v>752</v>
      </c>
      <c r="J2518" t="s">
        <v>753</v>
      </c>
      <c r="K2518" t="s">
        <v>754</v>
      </c>
      <c r="L2518">
        <v>1374</v>
      </c>
      <c r="N2518">
        <v>1013</v>
      </c>
      <c r="O2518" t="s">
        <v>755</v>
      </c>
      <c r="P2518" t="s">
        <v>755</v>
      </c>
      <c r="Q2518">
        <v>1</v>
      </c>
      <c r="X2518">
        <v>14.83</v>
      </c>
      <c r="Y2518">
        <v>1</v>
      </c>
      <c r="Z2518">
        <v>0</v>
      </c>
      <c r="AA2518">
        <v>0</v>
      </c>
      <c r="AB2518">
        <v>0</v>
      </c>
      <c r="AC2518">
        <v>0</v>
      </c>
      <c r="AD2518">
        <v>1</v>
      </c>
      <c r="AE2518">
        <v>0</v>
      </c>
      <c r="AF2518" t="s">
        <v>3</v>
      </c>
      <c r="AG2518">
        <v>14.83</v>
      </c>
      <c r="AH2518">
        <v>2</v>
      </c>
      <c r="AI2518">
        <v>35872219</v>
      </c>
      <c r="AJ2518">
        <v>2589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</row>
    <row r="2519" spans="1:44">
      <c r="A2519">
        <f>ROW(Source!A2456)</f>
        <v>2456</v>
      </c>
      <c r="B2519">
        <v>35872236</v>
      </c>
      <c r="C2519">
        <v>35872230</v>
      </c>
      <c r="D2519">
        <v>18408066</v>
      </c>
      <c r="E2519">
        <v>1</v>
      </c>
      <c r="F2519">
        <v>1</v>
      </c>
      <c r="G2519">
        <v>1</v>
      </c>
      <c r="H2519">
        <v>1</v>
      </c>
      <c r="I2519" t="s">
        <v>568</v>
      </c>
      <c r="J2519" t="s">
        <v>3</v>
      </c>
      <c r="K2519" t="s">
        <v>569</v>
      </c>
      <c r="L2519">
        <v>1369</v>
      </c>
      <c r="N2519">
        <v>1013</v>
      </c>
      <c r="O2519" t="s">
        <v>561</v>
      </c>
      <c r="P2519" t="s">
        <v>561</v>
      </c>
      <c r="Q2519">
        <v>1</v>
      </c>
      <c r="X2519">
        <v>179.3</v>
      </c>
      <c r="Y2519">
        <v>0</v>
      </c>
      <c r="Z2519">
        <v>0</v>
      </c>
      <c r="AA2519">
        <v>0</v>
      </c>
      <c r="AB2519">
        <v>256.16000000000003</v>
      </c>
      <c r="AC2519">
        <v>0</v>
      </c>
      <c r="AD2519">
        <v>1</v>
      </c>
      <c r="AE2519">
        <v>1</v>
      </c>
      <c r="AF2519" t="s">
        <v>3</v>
      </c>
      <c r="AG2519">
        <v>179.3</v>
      </c>
      <c r="AH2519">
        <v>2</v>
      </c>
      <c r="AI2519">
        <v>35872231</v>
      </c>
      <c r="AJ2519">
        <v>2590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</row>
    <row r="2520" spans="1:44">
      <c r="A2520">
        <f>ROW(Source!A2456)</f>
        <v>2456</v>
      </c>
      <c r="B2520">
        <v>35872237</v>
      </c>
      <c r="C2520">
        <v>35872230</v>
      </c>
      <c r="D2520">
        <v>121548</v>
      </c>
      <c r="E2520">
        <v>1</v>
      </c>
      <c r="F2520">
        <v>1</v>
      </c>
      <c r="G2520">
        <v>1</v>
      </c>
      <c r="H2520">
        <v>1</v>
      </c>
      <c r="I2520" t="s">
        <v>35</v>
      </c>
      <c r="J2520" t="s">
        <v>3</v>
      </c>
      <c r="K2520" t="s">
        <v>562</v>
      </c>
      <c r="L2520">
        <v>608254</v>
      </c>
      <c r="N2520">
        <v>1013</v>
      </c>
      <c r="O2520" t="s">
        <v>563</v>
      </c>
      <c r="P2520" t="s">
        <v>563</v>
      </c>
      <c r="Q2520">
        <v>1</v>
      </c>
      <c r="X2520">
        <v>3.97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1</v>
      </c>
      <c r="AE2520">
        <v>2</v>
      </c>
      <c r="AF2520" t="s">
        <v>3</v>
      </c>
      <c r="AG2520">
        <v>3.97</v>
      </c>
      <c r="AH2520">
        <v>2</v>
      </c>
      <c r="AI2520">
        <v>35872232</v>
      </c>
      <c r="AJ2520">
        <v>2591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</row>
    <row r="2521" spans="1:44">
      <c r="A2521">
        <f>ROW(Source!A2456)</f>
        <v>2456</v>
      </c>
      <c r="B2521">
        <v>35872238</v>
      </c>
      <c r="C2521">
        <v>35872230</v>
      </c>
      <c r="D2521">
        <v>29172710</v>
      </c>
      <c r="E2521">
        <v>1</v>
      </c>
      <c r="F2521">
        <v>1</v>
      </c>
      <c r="G2521">
        <v>1</v>
      </c>
      <c r="H2521">
        <v>2</v>
      </c>
      <c r="I2521" t="s">
        <v>570</v>
      </c>
      <c r="J2521" t="s">
        <v>571</v>
      </c>
      <c r="K2521" t="s">
        <v>572</v>
      </c>
      <c r="L2521">
        <v>1368</v>
      </c>
      <c r="N2521">
        <v>1011</v>
      </c>
      <c r="O2521" t="s">
        <v>567</v>
      </c>
      <c r="P2521" t="s">
        <v>567</v>
      </c>
      <c r="Q2521">
        <v>1</v>
      </c>
      <c r="X2521">
        <v>3.97</v>
      </c>
      <c r="Y2521">
        <v>0</v>
      </c>
      <c r="Z2521">
        <v>46.56</v>
      </c>
      <c r="AA2521">
        <v>10.06</v>
      </c>
      <c r="AB2521">
        <v>0</v>
      </c>
      <c r="AC2521">
        <v>0</v>
      </c>
      <c r="AD2521">
        <v>1</v>
      </c>
      <c r="AE2521">
        <v>0</v>
      </c>
      <c r="AF2521" t="s">
        <v>3</v>
      </c>
      <c r="AG2521">
        <v>3.97</v>
      </c>
      <c r="AH2521">
        <v>2</v>
      </c>
      <c r="AI2521">
        <v>35872233</v>
      </c>
      <c r="AJ2521">
        <v>2592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</row>
    <row r="2522" spans="1:44">
      <c r="A2522">
        <f>ROW(Source!A2456)</f>
        <v>2456</v>
      </c>
      <c r="B2522">
        <v>35872239</v>
      </c>
      <c r="C2522">
        <v>35872230</v>
      </c>
      <c r="D2522">
        <v>29174533</v>
      </c>
      <c r="E2522">
        <v>1</v>
      </c>
      <c r="F2522">
        <v>1</v>
      </c>
      <c r="G2522">
        <v>1</v>
      </c>
      <c r="H2522">
        <v>2</v>
      </c>
      <c r="I2522" t="s">
        <v>573</v>
      </c>
      <c r="J2522" t="s">
        <v>574</v>
      </c>
      <c r="K2522" t="s">
        <v>575</v>
      </c>
      <c r="L2522">
        <v>1368</v>
      </c>
      <c r="N2522">
        <v>1011</v>
      </c>
      <c r="O2522" t="s">
        <v>567</v>
      </c>
      <c r="P2522" t="s">
        <v>567</v>
      </c>
      <c r="Q2522">
        <v>1</v>
      </c>
      <c r="X2522">
        <v>7.93</v>
      </c>
      <c r="Y2522">
        <v>0</v>
      </c>
      <c r="Z2522">
        <v>1.53</v>
      </c>
      <c r="AA2522">
        <v>0</v>
      </c>
      <c r="AB2522">
        <v>0</v>
      </c>
      <c r="AC2522">
        <v>0</v>
      </c>
      <c r="AD2522">
        <v>1</v>
      </c>
      <c r="AE2522">
        <v>0</v>
      </c>
      <c r="AF2522" t="s">
        <v>3</v>
      </c>
      <c r="AG2522">
        <v>7.93</v>
      </c>
      <c r="AH2522">
        <v>2</v>
      </c>
      <c r="AI2522">
        <v>35872234</v>
      </c>
      <c r="AJ2522">
        <v>2593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</row>
    <row r="2523" spans="1:44">
      <c r="A2523">
        <f>ROW(Source!A2456)</f>
        <v>2456</v>
      </c>
      <c r="B2523">
        <v>35872240</v>
      </c>
      <c r="C2523">
        <v>35872230</v>
      </c>
      <c r="D2523">
        <v>29164349</v>
      </c>
      <c r="E2523">
        <v>1</v>
      </c>
      <c r="F2523">
        <v>1</v>
      </c>
      <c r="G2523">
        <v>1</v>
      </c>
      <c r="H2523">
        <v>3</v>
      </c>
      <c r="I2523" t="s">
        <v>28</v>
      </c>
      <c r="J2523" t="s">
        <v>31</v>
      </c>
      <c r="K2523" t="s">
        <v>29</v>
      </c>
      <c r="L2523">
        <v>1348</v>
      </c>
      <c r="N2523">
        <v>1009</v>
      </c>
      <c r="O2523" t="s">
        <v>30</v>
      </c>
      <c r="P2523" t="s">
        <v>30</v>
      </c>
      <c r="Q2523">
        <v>1000</v>
      </c>
      <c r="X2523">
        <v>10.5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 t="s">
        <v>3</v>
      </c>
      <c r="AG2523">
        <v>10.5</v>
      </c>
      <c r="AH2523">
        <v>2</v>
      </c>
      <c r="AI2523">
        <v>35872235</v>
      </c>
      <c r="AJ2523">
        <v>2594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</row>
    <row r="2524" spans="1:44">
      <c r="A2524">
        <f>ROW(Source!A2458)</f>
        <v>2458</v>
      </c>
      <c r="B2524">
        <v>35872247</v>
      </c>
      <c r="C2524">
        <v>35872242</v>
      </c>
      <c r="D2524">
        <v>18407150</v>
      </c>
      <c r="E2524">
        <v>1</v>
      </c>
      <c r="F2524">
        <v>1</v>
      </c>
      <c r="G2524">
        <v>1</v>
      </c>
      <c r="H2524">
        <v>1</v>
      </c>
      <c r="I2524" t="s">
        <v>576</v>
      </c>
      <c r="J2524" t="s">
        <v>3</v>
      </c>
      <c r="K2524" t="s">
        <v>577</v>
      </c>
      <c r="L2524">
        <v>1369</v>
      </c>
      <c r="N2524">
        <v>1013</v>
      </c>
      <c r="O2524" t="s">
        <v>561</v>
      </c>
      <c r="P2524" t="s">
        <v>561</v>
      </c>
      <c r="Q2524">
        <v>1</v>
      </c>
      <c r="X2524">
        <v>63.84</v>
      </c>
      <c r="Y2524">
        <v>0</v>
      </c>
      <c r="Z2524">
        <v>0</v>
      </c>
      <c r="AA2524">
        <v>0</v>
      </c>
      <c r="AB2524">
        <v>272.45</v>
      </c>
      <c r="AC2524">
        <v>0</v>
      </c>
      <c r="AD2524">
        <v>1</v>
      </c>
      <c r="AE2524">
        <v>1</v>
      </c>
      <c r="AF2524" t="s">
        <v>3</v>
      </c>
      <c r="AG2524">
        <v>63.84</v>
      </c>
      <c r="AH2524">
        <v>2</v>
      </c>
      <c r="AI2524">
        <v>35872243</v>
      </c>
      <c r="AJ2524">
        <v>2595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</row>
    <row r="2525" spans="1:44">
      <c r="A2525">
        <f>ROW(Source!A2458)</f>
        <v>2458</v>
      </c>
      <c r="B2525">
        <v>35872248</v>
      </c>
      <c r="C2525">
        <v>35872242</v>
      </c>
      <c r="D2525">
        <v>121548</v>
      </c>
      <c r="E2525">
        <v>1</v>
      </c>
      <c r="F2525">
        <v>1</v>
      </c>
      <c r="G2525">
        <v>1</v>
      </c>
      <c r="H2525">
        <v>1</v>
      </c>
      <c r="I2525" t="s">
        <v>35</v>
      </c>
      <c r="J2525" t="s">
        <v>3</v>
      </c>
      <c r="K2525" t="s">
        <v>562</v>
      </c>
      <c r="L2525">
        <v>608254</v>
      </c>
      <c r="N2525">
        <v>1013</v>
      </c>
      <c r="O2525" t="s">
        <v>563</v>
      </c>
      <c r="P2525" t="s">
        <v>563</v>
      </c>
      <c r="Q2525">
        <v>1</v>
      </c>
      <c r="X2525">
        <v>0.28999999999999998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1</v>
      </c>
      <c r="AE2525">
        <v>2</v>
      </c>
      <c r="AF2525" t="s">
        <v>3</v>
      </c>
      <c r="AG2525">
        <v>0.28999999999999998</v>
      </c>
      <c r="AH2525">
        <v>2</v>
      </c>
      <c r="AI2525">
        <v>35872244</v>
      </c>
      <c r="AJ2525">
        <v>2596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</row>
    <row r="2526" spans="1:44">
      <c r="A2526">
        <f>ROW(Source!A2458)</f>
        <v>2458</v>
      </c>
      <c r="B2526">
        <v>35872249</v>
      </c>
      <c r="C2526">
        <v>35872242</v>
      </c>
      <c r="D2526">
        <v>29172556</v>
      </c>
      <c r="E2526">
        <v>1</v>
      </c>
      <c r="F2526">
        <v>1</v>
      </c>
      <c r="G2526">
        <v>1</v>
      </c>
      <c r="H2526">
        <v>2</v>
      </c>
      <c r="I2526" t="s">
        <v>564</v>
      </c>
      <c r="J2526" t="s">
        <v>565</v>
      </c>
      <c r="K2526" t="s">
        <v>566</v>
      </c>
      <c r="L2526">
        <v>1368</v>
      </c>
      <c r="N2526">
        <v>1011</v>
      </c>
      <c r="O2526" t="s">
        <v>567</v>
      </c>
      <c r="P2526" t="s">
        <v>567</v>
      </c>
      <c r="Q2526">
        <v>1</v>
      </c>
      <c r="X2526">
        <v>0.28999999999999998</v>
      </c>
      <c r="Y2526">
        <v>0</v>
      </c>
      <c r="Z2526">
        <v>31.26</v>
      </c>
      <c r="AA2526">
        <v>13.5</v>
      </c>
      <c r="AB2526">
        <v>0</v>
      </c>
      <c r="AC2526">
        <v>0</v>
      </c>
      <c r="AD2526">
        <v>1</v>
      </c>
      <c r="AE2526">
        <v>0</v>
      </c>
      <c r="AF2526" t="s">
        <v>3</v>
      </c>
      <c r="AG2526">
        <v>0.28999999999999998</v>
      </c>
      <c r="AH2526">
        <v>2</v>
      </c>
      <c r="AI2526">
        <v>35872245</v>
      </c>
      <c r="AJ2526">
        <v>2597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</row>
    <row r="2527" spans="1:44">
      <c r="A2527">
        <f>ROW(Source!A2458)</f>
        <v>2458</v>
      </c>
      <c r="B2527">
        <v>35872250</v>
      </c>
      <c r="C2527">
        <v>35872242</v>
      </c>
      <c r="D2527">
        <v>29164350</v>
      </c>
      <c r="E2527">
        <v>1</v>
      </c>
      <c r="F2527">
        <v>1</v>
      </c>
      <c r="G2527">
        <v>1</v>
      </c>
      <c r="H2527">
        <v>3</v>
      </c>
      <c r="I2527" t="s">
        <v>417</v>
      </c>
      <c r="J2527" t="s">
        <v>419</v>
      </c>
      <c r="K2527" t="s">
        <v>418</v>
      </c>
      <c r="L2527">
        <v>1348</v>
      </c>
      <c r="N2527">
        <v>1009</v>
      </c>
      <c r="O2527" t="s">
        <v>30</v>
      </c>
      <c r="P2527" t="s">
        <v>30</v>
      </c>
      <c r="Q2527">
        <v>1000</v>
      </c>
      <c r="X2527">
        <v>2.65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 t="s">
        <v>3</v>
      </c>
      <c r="AG2527">
        <v>2.65</v>
      </c>
      <c r="AH2527">
        <v>2</v>
      </c>
      <c r="AI2527">
        <v>35872246</v>
      </c>
      <c r="AJ2527">
        <v>2598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</row>
    <row r="2528" spans="1:44">
      <c r="A2528">
        <f>ROW(Source!A2460)</f>
        <v>2460</v>
      </c>
      <c r="B2528">
        <v>35872257</v>
      </c>
      <c r="C2528">
        <v>35872252</v>
      </c>
      <c r="D2528">
        <v>18407150</v>
      </c>
      <c r="E2528">
        <v>1</v>
      </c>
      <c r="F2528">
        <v>1</v>
      </c>
      <c r="G2528">
        <v>1</v>
      </c>
      <c r="H2528">
        <v>1</v>
      </c>
      <c r="I2528" t="s">
        <v>576</v>
      </c>
      <c r="J2528" t="s">
        <v>3</v>
      </c>
      <c r="K2528" t="s">
        <v>577</v>
      </c>
      <c r="L2528">
        <v>1369</v>
      </c>
      <c r="N2528">
        <v>1013</v>
      </c>
      <c r="O2528" t="s">
        <v>561</v>
      </c>
      <c r="P2528" t="s">
        <v>561</v>
      </c>
      <c r="Q2528">
        <v>1</v>
      </c>
      <c r="X2528">
        <v>51.3</v>
      </c>
      <c r="Y2528">
        <v>0</v>
      </c>
      <c r="Z2528">
        <v>0</v>
      </c>
      <c r="AA2528">
        <v>0</v>
      </c>
      <c r="AB2528">
        <v>272.45</v>
      </c>
      <c r="AC2528">
        <v>0</v>
      </c>
      <c r="AD2528">
        <v>1</v>
      </c>
      <c r="AE2528">
        <v>1</v>
      </c>
      <c r="AF2528" t="s">
        <v>3</v>
      </c>
      <c r="AG2528">
        <v>51.3</v>
      </c>
      <c r="AH2528">
        <v>2</v>
      </c>
      <c r="AI2528">
        <v>35872253</v>
      </c>
      <c r="AJ2528">
        <v>2599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</row>
    <row r="2529" spans="1:44">
      <c r="A2529">
        <f>ROW(Source!A2460)</f>
        <v>2460</v>
      </c>
      <c r="B2529">
        <v>35872258</v>
      </c>
      <c r="C2529">
        <v>35872252</v>
      </c>
      <c r="D2529">
        <v>121548</v>
      </c>
      <c r="E2529">
        <v>1</v>
      </c>
      <c r="F2529">
        <v>1</v>
      </c>
      <c r="G2529">
        <v>1</v>
      </c>
      <c r="H2529">
        <v>1</v>
      </c>
      <c r="I2529" t="s">
        <v>35</v>
      </c>
      <c r="J2529" t="s">
        <v>3</v>
      </c>
      <c r="K2529" t="s">
        <v>562</v>
      </c>
      <c r="L2529">
        <v>608254</v>
      </c>
      <c r="N2529">
        <v>1013</v>
      </c>
      <c r="O2529" t="s">
        <v>563</v>
      </c>
      <c r="P2529" t="s">
        <v>563</v>
      </c>
      <c r="Q2529">
        <v>1</v>
      </c>
      <c r="X2529">
        <v>0.26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1</v>
      </c>
      <c r="AE2529">
        <v>2</v>
      </c>
      <c r="AF2529" t="s">
        <v>3</v>
      </c>
      <c r="AG2529">
        <v>0.26</v>
      </c>
      <c r="AH2529">
        <v>2</v>
      </c>
      <c r="AI2529">
        <v>35872254</v>
      </c>
      <c r="AJ2529">
        <v>2600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</row>
    <row r="2530" spans="1:44">
      <c r="A2530">
        <f>ROW(Source!A2460)</f>
        <v>2460</v>
      </c>
      <c r="B2530">
        <v>35872259</v>
      </c>
      <c r="C2530">
        <v>35872252</v>
      </c>
      <c r="D2530">
        <v>29172556</v>
      </c>
      <c r="E2530">
        <v>1</v>
      </c>
      <c r="F2530">
        <v>1</v>
      </c>
      <c r="G2530">
        <v>1</v>
      </c>
      <c r="H2530">
        <v>2</v>
      </c>
      <c r="I2530" t="s">
        <v>564</v>
      </c>
      <c r="J2530" t="s">
        <v>565</v>
      </c>
      <c r="K2530" t="s">
        <v>566</v>
      </c>
      <c r="L2530">
        <v>1368</v>
      </c>
      <c r="N2530">
        <v>1011</v>
      </c>
      <c r="O2530" t="s">
        <v>567</v>
      </c>
      <c r="P2530" t="s">
        <v>567</v>
      </c>
      <c r="Q2530">
        <v>1</v>
      </c>
      <c r="X2530">
        <v>0.26</v>
      </c>
      <c r="Y2530">
        <v>0</v>
      </c>
      <c r="Z2530">
        <v>31.26</v>
      </c>
      <c r="AA2530">
        <v>13.5</v>
      </c>
      <c r="AB2530">
        <v>0</v>
      </c>
      <c r="AC2530">
        <v>0</v>
      </c>
      <c r="AD2530">
        <v>1</v>
      </c>
      <c r="AE2530">
        <v>0</v>
      </c>
      <c r="AF2530" t="s">
        <v>3</v>
      </c>
      <c r="AG2530">
        <v>0.26</v>
      </c>
      <c r="AH2530">
        <v>2</v>
      </c>
      <c r="AI2530">
        <v>35872255</v>
      </c>
      <c r="AJ2530">
        <v>2601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</row>
    <row r="2531" spans="1:44">
      <c r="A2531">
        <f>ROW(Source!A2460)</f>
        <v>2460</v>
      </c>
      <c r="B2531">
        <v>35872260</v>
      </c>
      <c r="C2531">
        <v>35872252</v>
      </c>
      <c r="D2531">
        <v>29164350</v>
      </c>
      <c r="E2531">
        <v>1</v>
      </c>
      <c r="F2531">
        <v>1</v>
      </c>
      <c r="G2531">
        <v>1</v>
      </c>
      <c r="H2531">
        <v>3</v>
      </c>
      <c r="I2531" t="s">
        <v>417</v>
      </c>
      <c r="J2531" t="s">
        <v>419</v>
      </c>
      <c r="K2531" t="s">
        <v>418</v>
      </c>
      <c r="L2531">
        <v>1348</v>
      </c>
      <c r="N2531">
        <v>1009</v>
      </c>
      <c r="O2531" t="s">
        <v>30</v>
      </c>
      <c r="P2531" t="s">
        <v>30</v>
      </c>
      <c r="Q2531">
        <v>1000</v>
      </c>
      <c r="X2531">
        <v>1.82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 t="s">
        <v>3</v>
      </c>
      <c r="AG2531">
        <v>1.82</v>
      </c>
      <c r="AH2531">
        <v>2</v>
      </c>
      <c r="AI2531">
        <v>35872256</v>
      </c>
      <c r="AJ2531">
        <v>2602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</row>
    <row r="2532" spans="1:44">
      <c r="A2532">
        <f>ROW(Source!A2462)</f>
        <v>2462</v>
      </c>
      <c r="B2532">
        <v>35872267</v>
      </c>
      <c r="C2532">
        <v>35872262</v>
      </c>
      <c r="D2532">
        <v>18407150</v>
      </c>
      <c r="E2532">
        <v>1</v>
      </c>
      <c r="F2532">
        <v>1</v>
      </c>
      <c r="G2532">
        <v>1</v>
      </c>
      <c r="H2532">
        <v>1</v>
      </c>
      <c r="I2532" t="s">
        <v>576</v>
      </c>
      <c r="J2532" t="s">
        <v>3</v>
      </c>
      <c r="K2532" t="s">
        <v>577</v>
      </c>
      <c r="L2532">
        <v>1369</v>
      </c>
      <c r="N2532">
        <v>1013</v>
      </c>
      <c r="O2532" t="s">
        <v>561</v>
      </c>
      <c r="P2532" t="s">
        <v>561</v>
      </c>
      <c r="Q2532">
        <v>1</v>
      </c>
      <c r="X2532">
        <v>69.87</v>
      </c>
      <c r="Y2532">
        <v>0</v>
      </c>
      <c r="Z2532">
        <v>0</v>
      </c>
      <c r="AA2532">
        <v>0</v>
      </c>
      <c r="AB2532">
        <v>272.45</v>
      </c>
      <c r="AC2532">
        <v>0</v>
      </c>
      <c r="AD2532">
        <v>1</v>
      </c>
      <c r="AE2532">
        <v>1</v>
      </c>
      <c r="AF2532" t="s">
        <v>3</v>
      </c>
      <c r="AG2532">
        <v>69.87</v>
      </c>
      <c r="AH2532">
        <v>2</v>
      </c>
      <c r="AI2532">
        <v>35872263</v>
      </c>
      <c r="AJ2532">
        <v>2603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</row>
    <row r="2533" spans="1:44">
      <c r="A2533">
        <f>ROW(Source!A2462)</f>
        <v>2462</v>
      </c>
      <c r="B2533">
        <v>35872268</v>
      </c>
      <c r="C2533">
        <v>35872262</v>
      </c>
      <c r="D2533">
        <v>121548</v>
      </c>
      <c r="E2533">
        <v>1</v>
      </c>
      <c r="F2533">
        <v>1</v>
      </c>
      <c r="G2533">
        <v>1</v>
      </c>
      <c r="H2533">
        <v>1</v>
      </c>
      <c r="I2533" t="s">
        <v>35</v>
      </c>
      <c r="J2533" t="s">
        <v>3</v>
      </c>
      <c r="K2533" t="s">
        <v>562</v>
      </c>
      <c r="L2533">
        <v>608254</v>
      </c>
      <c r="N2533">
        <v>1013</v>
      </c>
      <c r="O2533" t="s">
        <v>563</v>
      </c>
      <c r="P2533" t="s">
        <v>563</v>
      </c>
      <c r="Q2533">
        <v>1</v>
      </c>
      <c r="X2533">
        <v>1.44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1</v>
      </c>
      <c r="AE2533">
        <v>2</v>
      </c>
      <c r="AF2533" t="s">
        <v>3</v>
      </c>
      <c r="AG2533">
        <v>1.44</v>
      </c>
      <c r="AH2533">
        <v>2</v>
      </c>
      <c r="AI2533">
        <v>35872264</v>
      </c>
      <c r="AJ2533">
        <v>2604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</row>
    <row r="2534" spans="1:44">
      <c r="A2534">
        <f>ROW(Source!A2462)</f>
        <v>2462</v>
      </c>
      <c r="B2534">
        <v>35872269</v>
      </c>
      <c r="C2534">
        <v>35872262</v>
      </c>
      <c r="D2534">
        <v>29172556</v>
      </c>
      <c r="E2534">
        <v>1</v>
      </c>
      <c r="F2534">
        <v>1</v>
      </c>
      <c r="G2534">
        <v>1</v>
      </c>
      <c r="H2534">
        <v>2</v>
      </c>
      <c r="I2534" t="s">
        <v>564</v>
      </c>
      <c r="J2534" t="s">
        <v>565</v>
      </c>
      <c r="K2534" t="s">
        <v>566</v>
      </c>
      <c r="L2534">
        <v>1368</v>
      </c>
      <c r="N2534">
        <v>1011</v>
      </c>
      <c r="O2534" t="s">
        <v>567</v>
      </c>
      <c r="P2534" t="s">
        <v>567</v>
      </c>
      <c r="Q2534">
        <v>1</v>
      </c>
      <c r="X2534">
        <v>1.44</v>
      </c>
      <c r="Y2534">
        <v>0</v>
      </c>
      <c r="Z2534">
        <v>31.26</v>
      </c>
      <c r="AA2534">
        <v>13.5</v>
      </c>
      <c r="AB2534">
        <v>0</v>
      </c>
      <c r="AC2534">
        <v>0</v>
      </c>
      <c r="AD2534">
        <v>1</v>
      </c>
      <c r="AE2534">
        <v>0</v>
      </c>
      <c r="AF2534" t="s">
        <v>3</v>
      </c>
      <c r="AG2534">
        <v>1.44</v>
      </c>
      <c r="AH2534">
        <v>2</v>
      </c>
      <c r="AI2534">
        <v>35872265</v>
      </c>
      <c r="AJ2534">
        <v>2605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</row>
    <row r="2535" spans="1:44">
      <c r="A2535">
        <f>ROW(Source!A2462)</f>
        <v>2462</v>
      </c>
      <c r="B2535">
        <v>35872270</v>
      </c>
      <c r="C2535">
        <v>35872262</v>
      </c>
      <c r="D2535">
        <v>29164349</v>
      </c>
      <c r="E2535">
        <v>1</v>
      </c>
      <c r="F2535">
        <v>1</v>
      </c>
      <c r="G2535">
        <v>1</v>
      </c>
      <c r="H2535">
        <v>3</v>
      </c>
      <c r="I2535" t="s">
        <v>28</v>
      </c>
      <c r="J2535" t="s">
        <v>31</v>
      </c>
      <c r="K2535" t="s">
        <v>29</v>
      </c>
      <c r="L2535">
        <v>1348</v>
      </c>
      <c r="N2535">
        <v>1009</v>
      </c>
      <c r="O2535" t="s">
        <v>30</v>
      </c>
      <c r="P2535" t="s">
        <v>30</v>
      </c>
      <c r="Q2535">
        <v>1000</v>
      </c>
      <c r="X2535">
        <v>5.2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 t="s">
        <v>3</v>
      </c>
      <c r="AG2535">
        <v>5.2</v>
      </c>
      <c r="AH2535">
        <v>2</v>
      </c>
      <c r="AI2535">
        <v>35872266</v>
      </c>
      <c r="AJ2535">
        <v>2606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</row>
    <row r="2536" spans="1:44">
      <c r="A2536">
        <f>ROW(Source!A2499)</f>
        <v>2499</v>
      </c>
      <c r="B2536">
        <v>36145205</v>
      </c>
      <c r="C2536">
        <v>35872275</v>
      </c>
      <c r="D2536">
        <v>18409661</v>
      </c>
      <c r="E2536">
        <v>1</v>
      </c>
      <c r="F2536">
        <v>1</v>
      </c>
      <c r="G2536">
        <v>1</v>
      </c>
      <c r="H2536">
        <v>1</v>
      </c>
      <c r="I2536" t="s">
        <v>933</v>
      </c>
      <c r="J2536" t="s">
        <v>3</v>
      </c>
      <c r="K2536" t="s">
        <v>934</v>
      </c>
      <c r="L2536">
        <v>1369</v>
      </c>
      <c r="N2536">
        <v>1013</v>
      </c>
      <c r="O2536" t="s">
        <v>561</v>
      </c>
      <c r="P2536" t="s">
        <v>561</v>
      </c>
      <c r="Q2536">
        <v>1</v>
      </c>
      <c r="X2536">
        <v>36.25</v>
      </c>
      <c r="Y2536">
        <v>0</v>
      </c>
      <c r="Z2536">
        <v>0</v>
      </c>
      <c r="AA2536">
        <v>0</v>
      </c>
      <c r="AB2536">
        <v>275.97000000000003</v>
      </c>
      <c r="AC2536">
        <v>0</v>
      </c>
      <c r="AD2536">
        <v>1</v>
      </c>
      <c r="AE2536">
        <v>1</v>
      </c>
      <c r="AF2536" t="s">
        <v>3</v>
      </c>
      <c r="AG2536">
        <v>36.25</v>
      </c>
      <c r="AH2536">
        <v>2</v>
      </c>
      <c r="AI2536">
        <v>36145205</v>
      </c>
      <c r="AJ2536">
        <v>2607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</row>
    <row r="2537" spans="1:44">
      <c r="A2537">
        <f>ROW(Source!A2499)</f>
        <v>2499</v>
      </c>
      <c r="B2537">
        <v>36145206</v>
      </c>
      <c r="C2537">
        <v>35872275</v>
      </c>
      <c r="D2537">
        <v>121548</v>
      </c>
      <c r="E2537">
        <v>1</v>
      </c>
      <c r="F2537">
        <v>1</v>
      </c>
      <c r="G2537">
        <v>1</v>
      </c>
      <c r="H2537">
        <v>1</v>
      </c>
      <c r="I2537" t="s">
        <v>35</v>
      </c>
      <c r="J2537" t="s">
        <v>3</v>
      </c>
      <c r="K2537" t="s">
        <v>562</v>
      </c>
      <c r="L2537">
        <v>608254</v>
      </c>
      <c r="N2537">
        <v>1013</v>
      </c>
      <c r="O2537" t="s">
        <v>563</v>
      </c>
      <c r="P2537" t="s">
        <v>563</v>
      </c>
      <c r="Q2537">
        <v>1</v>
      </c>
      <c r="X2537">
        <v>0.1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1</v>
      </c>
      <c r="AE2537">
        <v>2</v>
      </c>
      <c r="AF2537" t="s">
        <v>3</v>
      </c>
      <c r="AG2537">
        <v>0.1</v>
      </c>
      <c r="AH2537">
        <v>2</v>
      </c>
      <c r="AI2537">
        <v>36145206</v>
      </c>
      <c r="AJ2537">
        <v>2608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</row>
    <row r="2538" spans="1:44">
      <c r="A2538">
        <f>ROW(Source!A2499)</f>
        <v>2499</v>
      </c>
      <c r="B2538">
        <v>36145207</v>
      </c>
      <c r="C2538">
        <v>35872275</v>
      </c>
      <c r="D2538">
        <v>29172556</v>
      </c>
      <c r="E2538">
        <v>1</v>
      </c>
      <c r="F2538">
        <v>1</v>
      </c>
      <c r="G2538">
        <v>1</v>
      </c>
      <c r="H2538">
        <v>2</v>
      </c>
      <c r="I2538" t="s">
        <v>564</v>
      </c>
      <c r="J2538" t="s">
        <v>565</v>
      </c>
      <c r="K2538" t="s">
        <v>566</v>
      </c>
      <c r="L2538">
        <v>1368</v>
      </c>
      <c r="N2538">
        <v>1011</v>
      </c>
      <c r="O2538" t="s">
        <v>567</v>
      </c>
      <c r="P2538" t="s">
        <v>567</v>
      </c>
      <c r="Q2538">
        <v>1</v>
      </c>
      <c r="X2538">
        <v>0.1</v>
      </c>
      <c r="Y2538">
        <v>0</v>
      </c>
      <c r="Z2538">
        <v>31.26</v>
      </c>
      <c r="AA2538">
        <v>13.5</v>
      </c>
      <c r="AB2538">
        <v>0</v>
      </c>
      <c r="AC2538">
        <v>0</v>
      </c>
      <c r="AD2538">
        <v>1</v>
      </c>
      <c r="AE2538">
        <v>0</v>
      </c>
      <c r="AF2538" t="s">
        <v>3</v>
      </c>
      <c r="AG2538">
        <v>0.1</v>
      </c>
      <c r="AH2538">
        <v>2</v>
      </c>
      <c r="AI2538">
        <v>36145207</v>
      </c>
      <c r="AJ2538">
        <v>2609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</row>
    <row r="2539" spans="1:44">
      <c r="A2539">
        <f>ROW(Source!A2499)</f>
        <v>2499</v>
      </c>
      <c r="B2539">
        <v>36145208</v>
      </c>
      <c r="C2539">
        <v>35872275</v>
      </c>
      <c r="D2539">
        <v>29174913</v>
      </c>
      <c r="E2539">
        <v>1</v>
      </c>
      <c r="F2539">
        <v>1</v>
      </c>
      <c r="G2539">
        <v>1</v>
      </c>
      <c r="H2539">
        <v>2</v>
      </c>
      <c r="I2539" t="s">
        <v>578</v>
      </c>
      <c r="J2539" t="s">
        <v>579</v>
      </c>
      <c r="K2539" t="s">
        <v>580</v>
      </c>
      <c r="L2539">
        <v>1368</v>
      </c>
      <c r="N2539">
        <v>1011</v>
      </c>
      <c r="O2539" t="s">
        <v>567</v>
      </c>
      <c r="P2539" t="s">
        <v>567</v>
      </c>
      <c r="Q2539">
        <v>1</v>
      </c>
      <c r="X2539">
        <v>0.06</v>
      </c>
      <c r="Y2539">
        <v>0</v>
      </c>
      <c r="Z2539">
        <v>87.17</v>
      </c>
      <c r="AA2539">
        <v>11.6</v>
      </c>
      <c r="AB2539">
        <v>0</v>
      </c>
      <c r="AC2539">
        <v>0</v>
      </c>
      <c r="AD2539">
        <v>1</v>
      </c>
      <c r="AE2539">
        <v>0</v>
      </c>
      <c r="AF2539" t="s">
        <v>3</v>
      </c>
      <c r="AG2539">
        <v>0.06</v>
      </c>
      <c r="AH2539">
        <v>2</v>
      </c>
      <c r="AI2539">
        <v>36145208</v>
      </c>
      <c r="AJ2539">
        <v>2610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</row>
    <row r="2540" spans="1:44">
      <c r="A2540">
        <f>ROW(Source!A2499)</f>
        <v>2499</v>
      </c>
      <c r="B2540">
        <v>36145209</v>
      </c>
      <c r="C2540">
        <v>35872275</v>
      </c>
      <c r="D2540">
        <v>29109189</v>
      </c>
      <c r="E2540">
        <v>1</v>
      </c>
      <c r="F2540">
        <v>1</v>
      </c>
      <c r="G2540">
        <v>1</v>
      </c>
      <c r="H2540">
        <v>3</v>
      </c>
      <c r="I2540" t="s">
        <v>935</v>
      </c>
      <c r="J2540" t="s">
        <v>936</v>
      </c>
      <c r="K2540" t="s">
        <v>937</v>
      </c>
      <c r="L2540">
        <v>1348</v>
      </c>
      <c r="N2540">
        <v>1009</v>
      </c>
      <c r="O2540" t="s">
        <v>30</v>
      </c>
      <c r="P2540" t="s">
        <v>30</v>
      </c>
      <c r="Q2540">
        <v>1000</v>
      </c>
      <c r="X2540">
        <v>1.2E-2</v>
      </c>
      <c r="Y2540">
        <v>586.47</v>
      </c>
      <c r="Z2540">
        <v>0</v>
      </c>
      <c r="AA2540">
        <v>0</v>
      </c>
      <c r="AB2540">
        <v>0</v>
      </c>
      <c r="AC2540">
        <v>0</v>
      </c>
      <c r="AD2540">
        <v>1</v>
      </c>
      <c r="AE2540">
        <v>0</v>
      </c>
      <c r="AF2540" t="s">
        <v>3</v>
      </c>
      <c r="AG2540">
        <v>1.2E-2</v>
      </c>
      <c r="AH2540">
        <v>2</v>
      </c>
      <c r="AI2540">
        <v>36145209</v>
      </c>
      <c r="AJ2540">
        <v>2611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</row>
    <row r="2541" spans="1:44">
      <c r="A2541">
        <f>ROW(Source!A2499)</f>
        <v>2499</v>
      </c>
      <c r="B2541">
        <v>36145210</v>
      </c>
      <c r="C2541">
        <v>35872275</v>
      </c>
      <c r="D2541">
        <v>29107945</v>
      </c>
      <c r="E2541">
        <v>1</v>
      </c>
      <c r="F2541">
        <v>1</v>
      </c>
      <c r="G2541">
        <v>1</v>
      </c>
      <c r="H2541">
        <v>3</v>
      </c>
      <c r="I2541" t="s">
        <v>938</v>
      </c>
      <c r="J2541" t="s">
        <v>939</v>
      </c>
      <c r="K2541" t="s">
        <v>940</v>
      </c>
      <c r="L2541">
        <v>1354</v>
      </c>
      <c r="N2541">
        <v>1010</v>
      </c>
      <c r="O2541" t="s">
        <v>237</v>
      </c>
      <c r="P2541" t="s">
        <v>237</v>
      </c>
      <c r="Q2541">
        <v>1</v>
      </c>
      <c r="X2541">
        <v>3.2</v>
      </c>
      <c r="Y2541">
        <v>4.51</v>
      </c>
      <c r="Z2541">
        <v>0</v>
      </c>
      <c r="AA2541">
        <v>0</v>
      </c>
      <c r="AB2541">
        <v>0</v>
      </c>
      <c r="AC2541">
        <v>0</v>
      </c>
      <c r="AD2541">
        <v>1</v>
      </c>
      <c r="AE2541">
        <v>0</v>
      </c>
      <c r="AF2541" t="s">
        <v>3</v>
      </c>
      <c r="AG2541">
        <v>3.2</v>
      </c>
      <c r="AH2541">
        <v>2</v>
      </c>
      <c r="AI2541">
        <v>36145210</v>
      </c>
      <c r="AJ2541">
        <v>2612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</row>
    <row r="2542" spans="1:44">
      <c r="A2542">
        <f>ROW(Source!A2499)</f>
        <v>2499</v>
      </c>
      <c r="B2542">
        <v>36145211</v>
      </c>
      <c r="C2542">
        <v>35872275</v>
      </c>
      <c r="D2542">
        <v>29107779</v>
      </c>
      <c r="E2542">
        <v>1</v>
      </c>
      <c r="F2542">
        <v>1</v>
      </c>
      <c r="G2542">
        <v>1</v>
      </c>
      <c r="H2542">
        <v>3</v>
      </c>
      <c r="I2542" t="s">
        <v>941</v>
      </c>
      <c r="J2542" t="s">
        <v>942</v>
      </c>
      <c r="K2542" t="s">
        <v>943</v>
      </c>
      <c r="L2542">
        <v>1327</v>
      </c>
      <c r="N2542">
        <v>1005</v>
      </c>
      <c r="O2542" t="s">
        <v>155</v>
      </c>
      <c r="P2542" t="s">
        <v>155</v>
      </c>
      <c r="Q2542">
        <v>1</v>
      </c>
      <c r="X2542">
        <v>1.6</v>
      </c>
      <c r="Y2542">
        <v>72.31</v>
      </c>
      <c r="Z2542">
        <v>0</v>
      </c>
      <c r="AA2542">
        <v>0</v>
      </c>
      <c r="AB2542">
        <v>0</v>
      </c>
      <c r="AC2542">
        <v>0</v>
      </c>
      <c r="AD2542">
        <v>1</v>
      </c>
      <c r="AE2542">
        <v>0</v>
      </c>
      <c r="AF2542" t="s">
        <v>3</v>
      </c>
      <c r="AG2542">
        <v>1.6</v>
      </c>
      <c r="AH2542">
        <v>2</v>
      </c>
      <c r="AI2542">
        <v>36145211</v>
      </c>
      <c r="AJ2542">
        <v>2613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</row>
    <row r="2543" spans="1:44">
      <c r="A2543">
        <f>ROW(Source!A2499)</f>
        <v>2499</v>
      </c>
      <c r="B2543">
        <v>36145212</v>
      </c>
      <c r="C2543">
        <v>35872275</v>
      </c>
      <c r="D2543">
        <v>29109797</v>
      </c>
      <c r="E2543">
        <v>1</v>
      </c>
      <c r="F2543">
        <v>1</v>
      </c>
      <c r="G2543">
        <v>1</v>
      </c>
      <c r="H2543">
        <v>3</v>
      </c>
      <c r="I2543" t="s">
        <v>944</v>
      </c>
      <c r="J2543" t="s">
        <v>945</v>
      </c>
      <c r="K2543" t="s">
        <v>946</v>
      </c>
      <c r="L2543">
        <v>1348</v>
      </c>
      <c r="N2543">
        <v>1009</v>
      </c>
      <c r="O2543" t="s">
        <v>30</v>
      </c>
      <c r="P2543" t="s">
        <v>30</v>
      </c>
      <c r="Q2543">
        <v>1000</v>
      </c>
      <c r="X2543">
        <v>6.8000000000000005E-2</v>
      </c>
      <c r="Y2543">
        <v>4294.0200000000004</v>
      </c>
      <c r="Z2543">
        <v>0</v>
      </c>
      <c r="AA2543">
        <v>0</v>
      </c>
      <c r="AB2543">
        <v>0</v>
      </c>
      <c r="AC2543">
        <v>0</v>
      </c>
      <c r="AD2543">
        <v>1</v>
      </c>
      <c r="AE2543">
        <v>0</v>
      </c>
      <c r="AF2543" t="s">
        <v>3</v>
      </c>
      <c r="AG2543">
        <v>6.8000000000000005E-2</v>
      </c>
      <c r="AH2543">
        <v>2</v>
      </c>
      <c r="AI2543">
        <v>36145212</v>
      </c>
      <c r="AJ2543">
        <v>2614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</row>
    <row r="2544" spans="1:44">
      <c r="A2544">
        <f>ROW(Source!A2499)</f>
        <v>2499</v>
      </c>
      <c r="B2544">
        <v>36145213</v>
      </c>
      <c r="C2544">
        <v>35872275</v>
      </c>
      <c r="D2544">
        <v>29109499</v>
      </c>
      <c r="E2544">
        <v>1</v>
      </c>
      <c r="F2544">
        <v>1</v>
      </c>
      <c r="G2544">
        <v>1</v>
      </c>
      <c r="H2544">
        <v>3</v>
      </c>
      <c r="I2544" t="s">
        <v>947</v>
      </c>
      <c r="J2544" t="s">
        <v>948</v>
      </c>
      <c r="K2544" t="s">
        <v>949</v>
      </c>
      <c r="L2544">
        <v>1346</v>
      </c>
      <c r="N2544">
        <v>1009</v>
      </c>
      <c r="O2544" t="s">
        <v>160</v>
      </c>
      <c r="P2544" t="s">
        <v>160</v>
      </c>
      <c r="Q2544">
        <v>1</v>
      </c>
      <c r="X2544">
        <v>2.4300000000000002</v>
      </c>
      <c r="Y2544">
        <v>8.09</v>
      </c>
      <c r="Z2544">
        <v>0</v>
      </c>
      <c r="AA2544">
        <v>0</v>
      </c>
      <c r="AB2544">
        <v>0</v>
      </c>
      <c r="AC2544">
        <v>0</v>
      </c>
      <c r="AD2544">
        <v>1</v>
      </c>
      <c r="AE2544">
        <v>0</v>
      </c>
      <c r="AF2544" t="s">
        <v>3</v>
      </c>
      <c r="AG2544">
        <v>2.4300000000000002</v>
      </c>
      <c r="AH2544">
        <v>2</v>
      </c>
      <c r="AI2544">
        <v>36145213</v>
      </c>
      <c r="AJ2544">
        <v>2615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</row>
    <row r="2545" spans="1:44">
      <c r="A2545">
        <f>ROW(Source!A2499)</f>
        <v>2499</v>
      </c>
      <c r="B2545">
        <v>36145214</v>
      </c>
      <c r="C2545">
        <v>35872275</v>
      </c>
      <c r="D2545">
        <v>29110439</v>
      </c>
      <c r="E2545">
        <v>1</v>
      </c>
      <c r="F2545">
        <v>1</v>
      </c>
      <c r="G2545">
        <v>1</v>
      </c>
      <c r="H2545">
        <v>3</v>
      </c>
      <c r="I2545" t="s">
        <v>950</v>
      </c>
      <c r="J2545" t="s">
        <v>951</v>
      </c>
      <c r="K2545" t="s">
        <v>952</v>
      </c>
      <c r="L2545">
        <v>1348</v>
      </c>
      <c r="N2545">
        <v>1009</v>
      </c>
      <c r="O2545" t="s">
        <v>30</v>
      </c>
      <c r="P2545" t="s">
        <v>30</v>
      </c>
      <c r="Q2545">
        <v>1000</v>
      </c>
      <c r="X2545">
        <v>6.7000000000000004E-2</v>
      </c>
      <c r="Y2545">
        <v>15481.01</v>
      </c>
      <c r="Z2545">
        <v>0</v>
      </c>
      <c r="AA2545">
        <v>0</v>
      </c>
      <c r="AB2545">
        <v>0</v>
      </c>
      <c r="AC2545">
        <v>0</v>
      </c>
      <c r="AD2545">
        <v>1</v>
      </c>
      <c r="AE2545">
        <v>0</v>
      </c>
      <c r="AF2545" t="s">
        <v>3</v>
      </c>
      <c r="AG2545">
        <v>6.7000000000000004E-2</v>
      </c>
      <c r="AH2545">
        <v>2</v>
      </c>
      <c r="AI2545">
        <v>36145214</v>
      </c>
      <c r="AJ2545">
        <v>2616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</row>
    <row r="2546" spans="1:44">
      <c r="A2546">
        <f>ROW(Source!A2499)</f>
        <v>2499</v>
      </c>
      <c r="B2546">
        <v>36145215</v>
      </c>
      <c r="C2546">
        <v>35872275</v>
      </c>
      <c r="D2546">
        <v>29149868</v>
      </c>
      <c r="E2546">
        <v>1</v>
      </c>
      <c r="F2546">
        <v>1</v>
      </c>
      <c r="G2546">
        <v>1</v>
      </c>
      <c r="H2546">
        <v>3</v>
      </c>
      <c r="I2546" t="s">
        <v>953</v>
      </c>
      <c r="J2546" t="s">
        <v>954</v>
      </c>
      <c r="K2546" t="s">
        <v>955</v>
      </c>
      <c r="L2546">
        <v>1339</v>
      </c>
      <c r="N2546">
        <v>1007</v>
      </c>
      <c r="O2546" t="s">
        <v>617</v>
      </c>
      <c r="P2546" t="s">
        <v>617</v>
      </c>
      <c r="Q2546">
        <v>1</v>
      </c>
      <c r="X2546">
        <v>4.4000000000000003E-3</v>
      </c>
      <c r="Y2546">
        <v>74.59</v>
      </c>
      <c r="Z2546">
        <v>0</v>
      </c>
      <c r="AA2546">
        <v>0</v>
      </c>
      <c r="AB2546">
        <v>0</v>
      </c>
      <c r="AC2546">
        <v>0</v>
      </c>
      <c r="AD2546">
        <v>1</v>
      </c>
      <c r="AE2546">
        <v>0</v>
      </c>
      <c r="AF2546" t="s">
        <v>3</v>
      </c>
      <c r="AG2546">
        <v>4.4000000000000003E-3</v>
      </c>
      <c r="AH2546">
        <v>2</v>
      </c>
      <c r="AI2546">
        <v>36145215</v>
      </c>
      <c r="AJ2546">
        <v>2617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</row>
    <row r="2547" spans="1:44">
      <c r="A2547">
        <f>ROW(Source!A2499)</f>
        <v>2499</v>
      </c>
      <c r="B2547">
        <v>36145216</v>
      </c>
      <c r="C2547">
        <v>35872275</v>
      </c>
      <c r="D2547">
        <v>29150040</v>
      </c>
      <c r="E2547">
        <v>1</v>
      </c>
      <c r="F2547">
        <v>1</v>
      </c>
      <c r="G2547">
        <v>1</v>
      </c>
      <c r="H2547">
        <v>3</v>
      </c>
      <c r="I2547" t="s">
        <v>804</v>
      </c>
      <c r="J2547" t="s">
        <v>805</v>
      </c>
      <c r="K2547" t="s">
        <v>806</v>
      </c>
      <c r="L2547">
        <v>1339</v>
      </c>
      <c r="N2547">
        <v>1007</v>
      </c>
      <c r="O2547" t="s">
        <v>617</v>
      </c>
      <c r="P2547" t="s">
        <v>617</v>
      </c>
      <c r="Q2547">
        <v>1</v>
      </c>
      <c r="X2547">
        <v>0.24</v>
      </c>
      <c r="Y2547">
        <v>2.44</v>
      </c>
      <c r="Z2547">
        <v>0</v>
      </c>
      <c r="AA2547">
        <v>0</v>
      </c>
      <c r="AB2547">
        <v>0</v>
      </c>
      <c r="AC2547">
        <v>0</v>
      </c>
      <c r="AD2547">
        <v>1</v>
      </c>
      <c r="AE2547">
        <v>0</v>
      </c>
      <c r="AF2547" t="s">
        <v>3</v>
      </c>
      <c r="AG2547">
        <v>0.24</v>
      </c>
      <c r="AH2547">
        <v>2</v>
      </c>
      <c r="AI2547">
        <v>36145216</v>
      </c>
      <c r="AJ2547">
        <v>2618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</row>
    <row r="2548" spans="1:44">
      <c r="A2548">
        <f>ROW(Source!A2500)</f>
        <v>2500</v>
      </c>
      <c r="B2548">
        <v>36145217</v>
      </c>
      <c r="C2548">
        <v>35872300</v>
      </c>
      <c r="D2548">
        <v>29364679</v>
      </c>
      <c r="E2548">
        <v>1</v>
      </c>
      <c r="F2548">
        <v>1</v>
      </c>
      <c r="G2548">
        <v>1</v>
      </c>
      <c r="H2548">
        <v>1</v>
      </c>
      <c r="I2548" t="s">
        <v>735</v>
      </c>
      <c r="J2548" t="s">
        <v>3</v>
      </c>
      <c r="K2548" t="s">
        <v>736</v>
      </c>
      <c r="L2548">
        <v>1369</v>
      </c>
      <c r="N2548">
        <v>1013</v>
      </c>
      <c r="O2548" t="s">
        <v>561</v>
      </c>
      <c r="P2548" t="s">
        <v>561</v>
      </c>
      <c r="Q2548">
        <v>1</v>
      </c>
      <c r="X2548">
        <v>74.73</v>
      </c>
      <c r="Y2548">
        <v>0</v>
      </c>
      <c r="Z2548">
        <v>0</v>
      </c>
      <c r="AA2548">
        <v>0</v>
      </c>
      <c r="AB2548">
        <v>316.85000000000002</v>
      </c>
      <c r="AC2548">
        <v>0</v>
      </c>
      <c r="AD2548">
        <v>1</v>
      </c>
      <c r="AE2548">
        <v>1</v>
      </c>
      <c r="AF2548" t="s">
        <v>3</v>
      </c>
      <c r="AG2548">
        <v>74.73</v>
      </c>
      <c r="AH2548">
        <v>2</v>
      </c>
      <c r="AI2548">
        <v>36145217</v>
      </c>
      <c r="AJ2548">
        <v>2619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</row>
    <row r="2549" spans="1:44">
      <c r="A2549">
        <f>ROW(Source!A2500)</f>
        <v>2500</v>
      </c>
      <c r="B2549">
        <v>36145218</v>
      </c>
      <c r="C2549">
        <v>35872300</v>
      </c>
      <c r="D2549">
        <v>121548</v>
      </c>
      <c r="E2549">
        <v>1</v>
      </c>
      <c r="F2549">
        <v>1</v>
      </c>
      <c r="G2549">
        <v>1</v>
      </c>
      <c r="H2549">
        <v>1</v>
      </c>
      <c r="I2549" t="s">
        <v>35</v>
      </c>
      <c r="J2549" t="s">
        <v>3</v>
      </c>
      <c r="K2549" t="s">
        <v>562</v>
      </c>
      <c r="L2549">
        <v>608254</v>
      </c>
      <c r="N2549">
        <v>1013</v>
      </c>
      <c r="O2549" t="s">
        <v>563</v>
      </c>
      <c r="P2549" t="s">
        <v>563</v>
      </c>
      <c r="Q2549">
        <v>1</v>
      </c>
      <c r="X2549">
        <v>0.51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1</v>
      </c>
      <c r="AE2549">
        <v>2</v>
      </c>
      <c r="AF2549" t="s">
        <v>3</v>
      </c>
      <c r="AG2549">
        <v>0.51</v>
      </c>
      <c r="AH2549">
        <v>2</v>
      </c>
      <c r="AI2549">
        <v>36145218</v>
      </c>
      <c r="AJ2549">
        <v>2620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</row>
    <row r="2550" spans="1:44">
      <c r="A2550">
        <f>ROW(Source!A2500)</f>
        <v>2500</v>
      </c>
      <c r="B2550">
        <v>36145219</v>
      </c>
      <c r="C2550">
        <v>35872300</v>
      </c>
      <c r="D2550">
        <v>29172362</v>
      </c>
      <c r="E2550">
        <v>1</v>
      </c>
      <c r="F2550">
        <v>1</v>
      </c>
      <c r="G2550">
        <v>1</v>
      </c>
      <c r="H2550">
        <v>2</v>
      </c>
      <c r="I2550" t="s">
        <v>737</v>
      </c>
      <c r="J2550" t="s">
        <v>738</v>
      </c>
      <c r="K2550" t="s">
        <v>739</v>
      </c>
      <c r="L2550">
        <v>1368</v>
      </c>
      <c r="N2550">
        <v>1011</v>
      </c>
      <c r="O2550" t="s">
        <v>567</v>
      </c>
      <c r="P2550" t="s">
        <v>567</v>
      </c>
      <c r="Q2550">
        <v>1</v>
      </c>
      <c r="X2550">
        <v>0.51</v>
      </c>
      <c r="Y2550">
        <v>0</v>
      </c>
      <c r="Z2550">
        <v>134.65</v>
      </c>
      <c r="AA2550">
        <v>13.5</v>
      </c>
      <c r="AB2550">
        <v>0</v>
      </c>
      <c r="AC2550">
        <v>0</v>
      </c>
      <c r="AD2550">
        <v>1</v>
      </c>
      <c r="AE2550">
        <v>0</v>
      </c>
      <c r="AF2550" t="s">
        <v>3</v>
      </c>
      <c r="AG2550">
        <v>0.51</v>
      </c>
      <c r="AH2550">
        <v>2</v>
      </c>
      <c r="AI2550">
        <v>36145219</v>
      </c>
      <c r="AJ2550">
        <v>2621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</row>
    <row r="2551" spans="1:44">
      <c r="A2551">
        <f>ROW(Source!A2500)</f>
        <v>2500</v>
      </c>
      <c r="B2551">
        <v>36145220</v>
      </c>
      <c r="C2551">
        <v>35872300</v>
      </c>
      <c r="D2551">
        <v>29174500</v>
      </c>
      <c r="E2551">
        <v>1</v>
      </c>
      <c r="F2551">
        <v>1</v>
      </c>
      <c r="G2551">
        <v>1</v>
      </c>
      <c r="H2551">
        <v>2</v>
      </c>
      <c r="I2551" t="s">
        <v>646</v>
      </c>
      <c r="J2551" t="s">
        <v>647</v>
      </c>
      <c r="K2551" t="s">
        <v>648</v>
      </c>
      <c r="L2551">
        <v>1368</v>
      </c>
      <c r="N2551">
        <v>1011</v>
      </c>
      <c r="O2551" t="s">
        <v>567</v>
      </c>
      <c r="P2551" t="s">
        <v>567</v>
      </c>
      <c r="Q2551">
        <v>1</v>
      </c>
      <c r="X2551">
        <v>16.38</v>
      </c>
      <c r="Y2551">
        <v>0</v>
      </c>
      <c r="Z2551">
        <v>1.95</v>
      </c>
      <c r="AA2551">
        <v>0</v>
      </c>
      <c r="AB2551">
        <v>0</v>
      </c>
      <c r="AC2551">
        <v>0</v>
      </c>
      <c r="AD2551">
        <v>1</v>
      </c>
      <c r="AE2551">
        <v>0</v>
      </c>
      <c r="AF2551" t="s">
        <v>3</v>
      </c>
      <c r="AG2551">
        <v>16.38</v>
      </c>
      <c r="AH2551">
        <v>2</v>
      </c>
      <c r="AI2551">
        <v>36145220</v>
      </c>
      <c r="AJ2551">
        <v>2622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</row>
    <row r="2552" spans="1:44">
      <c r="A2552">
        <f>ROW(Source!A2500)</f>
        <v>2500</v>
      </c>
      <c r="B2552">
        <v>36145221</v>
      </c>
      <c r="C2552">
        <v>35872300</v>
      </c>
      <c r="D2552">
        <v>29174913</v>
      </c>
      <c r="E2552">
        <v>1</v>
      </c>
      <c r="F2552">
        <v>1</v>
      </c>
      <c r="G2552">
        <v>1</v>
      </c>
      <c r="H2552">
        <v>2</v>
      </c>
      <c r="I2552" t="s">
        <v>578</v>
      </c>
      <c r="J2552" t="s">
        <v>579</v>
      </c>
      <c r="K2552" t="s">
        <v>580</v>
      </c>
      <c r="L2552">
        <v>1368</v>
      </c>
      <c r="N2552">
        <v>1011</v>
      </c>
      <c r="O2552" t="s">
        <v>567</v>
      </c>
      <c r="P2552" t="s">
        <v>567</v>
      </c>
      <c r="Q2552">
        <v>1</v>
      </c>
      <c r="X2552">
        <v>0.51</v>
      </c>
      <c r="Y2552">
        <v>0</v>
      </c>
      <c r="Z2552">
        <v>87.17</v>
      </c>
      <c r="AA2552">
        <v>11.6</v>
      </c>
      <c r="AB2552">
        <v>0</v>
      </c>
      <c r="AC2552">
        <v>0</v>
      </c>
      <c r="AD2552">
        <v>1</v>
      </c>
      <c r="AE2552">
        <v>0</v>
      </c>
      <c r="AF2552" t="s">
        <v>3</v>
      </c>
      <c r="AG2552">
        <v>0.51</v>
      </c>
      <c r="AH2552">
        <v>2</v>
      </c>
      <c r="AI2552">
        <v>36145221</v>
      </c>
      <c r="AJ2552">
        <v>2623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</row>
    <row r="2553" spans="1:44">
      <c r="A2553">
        <f>ROW(Source!A2500)</f>
        <v>2500</v>
      </c>
      <c r="B2553">
        <v>36145222</v>
      </c>
      <c r="C2553">
        <v>35872300</v>
      </c>
      <c r="D2553">
        <v>29114269</v>
      </c>
      <c r="E2553">
        <v>1</v>
      </c>
      <c r="F2553">
        <v>1</v>
      </c>
      <c r="G2553">
        <v>1</v>
      </c>
      <c r="H2553">
        <v>3</v>
      </c>
      <c r="I2553" t="s">
        <v>780</v>
      </c>
      <c r="J2553" t="s">
        <v>781</v>
      </c>
      <c r="K2553" t="s">
        <v>782</v>
      </c>
      <c r="L2553">
        <v>1348</v>
      </c>
      <c r="N2553">
        <v>1009</v>
      </c>
      <c r="O2553" t="s">
        <v>30</v>
      </c>
      <c r="P2553" t="s">
        <v>30</v>
      </c>
      <c r="Q2553">
        <v>1000</v>
      </c>
      <c r="X2553">
        <v>3.0599999999999998E-3</v>
      </c>
      <c r="Y2553">
        <v>12429.99</v>
      </c>
      <c r="Z2553">
        <v>0</v>
      </c>
      <c r="AA2553">
        <v>0</v>
      </c>
      <c r="AB2553">
        <v>0</v>
      </c>
      <c r="AC2553">
        <v>0</v>
      </c>
      <c r="AD2553">
        <v>1</v>
      </c>
      <c r="AE2553">
        <v>0</v>
      </c>
      <c r="AF2553" t="s">
        <v>3</v>
      </c>
      <c r="AG2553">
        <v>3.0599999999999998E-3</v>
      </c>
      <c r="AH2553">
        <v>2</v>
      </c>
      <c r="AI2553">
        <v>36145222</v>
      </c>
      <c r="AJ2553">
        <v>2624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</row>
    <row r="2554" spans="1:44">
      <c r="A2554">
        <f>ROW(Source!A2500)</f>
        <v>2500</v>
      </c>
      <c r="B2554">
        <v>36145223</v>
      </c>
      <c r="C2554">
        <v>35872300</v>
      </c>
      <c r="D2554">
        <v>29110838</v>
      </c>
      <c r="E2554">
        <v>1</v>
      </c>
      <c r="F2554">
        <v>1</v>
      </c>
      <c r="G2554">
        <v>1</v>
      </c>
      <c r="H2554">
        <v>3</v>
      </c>
      <c r="I2554" t="s">
        <v>743</v>
      </c>
      <c r="J2554" t="s">
        <v>744</v>
      </c>
      <c r="K2554" t="s">
        <v>745</v>
      </c>
      <c r="L2554">
        <v>1346</v>
      </c>
      <c r="N2554">
        <v>1009</v>
      </c>
      <c r="O2554" t="s">
        <v>160</v>
      </c>
      <c r="P2554" t="s">
        <v>160</v>
      </c>
      <c r="Q2554">
        <v>1</v>
      </c>
      <c r="X2554">
        <v>0.31</v>
      </c>
      <c r="Y2554">
        <v>30.5</v>
      </c>
      <c r="Z2554">
        <v>0</v>
      </c>
      <c r="AA2554">
        <v>0</v>
      </c>
      <c r="AB2554">
        <v>0</v>
      </c>
      <c r="AC2554">
        <v>0</v>
      </c>
      <c r="AD2554">
        <v>1</v>
      </c>
      <c r="AE2554">
        <v>0</v>
      </c>
      <c r="AF2554" t="s">
        <v>3</v>
      </c>
      <c r="AG2554">
        <v>0.31</v>
      </c>
      <c r="AH2554">
        <v>2</v>
      </c>
      <c r="AI2554">
        <v>36145223</v>
      </c>
      <c r="AJ2554">
        <v>2625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</row>
    <row r="2555" spans="1:44">
      <c r="A2555">
        <f>ROW(Source!A2500)</f>
        <v>2500</v>
      </c>
      <c r="B2555">
        <v>36145224</v>
      </c>
      <c r="C2555">
        <v>35872300</v>
      </c>
      <c r="D2555">
        <v>29114470</v>
      </c>
      <c r="E2555">
        <v>1</v>
      </c>
      <c r="F2555">
        <v>1</v>
      </c>
      <c r="G2555">
        <v>1</v>
      </c>
      <c r="H2555">
        <v>3</v>
      </c>
      <c r="I2555" t="s">
        <v>319</v>
      </c>
      <c r="J2555" t="s">
        <v>321</v>
      </c>
      <c r="K2555" t="s">
        <v>320</v>
      </c>
      <c r="L2555">
        <v>1355</v>
      </c>
      <c r="N2555">
        <v>1010</v>
      </c>
      <c r="O2555" t="s">
        <v>58</v>
      </c>
      <c r="P2555" t="s">
        <v>58</v>
      </c>
      <c r="Q2555">
        <v>100</v>
      </c>
      <c r="X2555">
        <v>4.08</v>
      </c>
      <c r="Y2555">
        <v>86.24</v>
      </c>
      <c r="Z2555">
        <v>0</v>
      </c>
      <c r="AA2555">
        <v>0</v>
      </c>
      <c r="AB2555">
        <v>0</v>
      </c>
      <c r="AC2555">
        <v>0</v>
      </c>
      <c r="AD2555">
        <v>1</v>
      </c>
      <c r="AE2555">
        <v>0</v>
      </c>
      <c r="AF2555" t="s">
        <v>3</v>
      </c>
      <c r="AG2555">
        <v>4.08</v>
      </c>
      <c r="AH2555">
        <v>2</v>
      </c>
      <c r="AI2555">
        <v>36145224</v>
      </c>
      <c r="AJ2555">
        <v>2626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</row>
    <row r="2556" spans="1:44">
      <c r="A2556">
        <f>ROW(Source!A2500)</f>
        <v>2500</v>
      </c>
      <c r="B2556">
        <v>36145225</v>
      </c>
      <c r="C2556">
        <v>35872300</v>
      </c>
      <c r="D2556">
        <v>29164111</v>
      </c>
      <c r="E2556">
        <v>1</v>
      </c>
      <c r="F2556">
        <v>1</v>
      </c>
      <c r="G2556">
        <v>1</v>
      </c>
      <c r="H2556">
        <v>3</v>
      </c>
      <c r="I2556" t="s">
        <v>783</v>
      </c>
      <c r="J2556" t="s">
        <v>784</v>
      </c>
      <c r="K2556" t="s">
        <v>785</v>
      </c>
      <c r="L2556">
        <v>1355</v>
      </c>
      <c r="N2556">
        <v>1010</v>
      </c>
      <c r="O2556" t="s">
        <v>58</v>
      </c>
      <c r="P2556" t="s">
        <v>58</v>
      </c>
      <c r="Q2556">
        <v>100</v>
      </c>
      <c r="X2556">
        <v>1.02</v>
      </c>
      <c r="Y2556">
        <v>100</v>
      </c>
      <c r="Z2556">
        <v>0</v>
      </c>
      <c r="AA2556">
        <v>0</v>
      </c>
      <c r="AB2556">
        <v>0</v>
      </c>
      <c r="AC2556">
        <v>0</v>
      </c>
      <c r="AD2556">
        <v>1</v>
      </c>
      <c r="AE2556">
        <v>0</v>
      </c>
      <c r="AF2556" t="s">
        <v>3</v>
      </c>
      <c r="AG2556">
        <v>1.02</v>
      </c>
      <c r="AH2556">
        <v>2</v>
      </c>
      <c r="AI2556">
        <v>36145225</v>
      </c>
      <c r="AJ2556">
        <v>2627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</row>
    <row r="2557" spans="1:44">
      <c r="A2557">
        <f>ROW(Source!A2500)</f>
        <v>2500</v>
      </c>
      <c r="B2557">
        <v>36145226</v>
      </c>
      <c r="C2557">
        <v>35872300</v>
      </c>
      <c r="D2557">
        <v>29171808</v>
      </c>
      <c r="E2557">
        <v>1</v>
      </c>
      <c r="F2557">
        <v>1</v>
      </c>
      <c r="G2557">
        <v>1</v>
      </c>
      <c r="H2557">
        <v>3</v>
      </c>
      <c r="I2557" t="s">
        <v>752</v>
      </c>
      <c r="J2557" t="s">
        <v>753</v>
      </c>
      <c r="K2557" t="s">
        <v>754</v>
      </c>
      <c r="L2557">
        <v>1374</v>
      </c>
      <c r="N2557">
        <v>1013</v>
      </c>
      <c r="O2557" t="s">
        <v>755</v>
      </c>
      <c r="P2557" t="s">
        <v>755</v>
      </c>
      <c r="Q2557">
        <v>1</v>
      </c>
      <c r="X2557">
        <v>14.83</v>
      </c>
      <c r="Y2557">
        <v>1</v>
      </c>
      <c r="Z2557">
        <v>0</v>
      </c>
      <c r="AA2557">
        <v>0</v>
      </c>
      <c r="AB2557">
        <v>0</v>
      </c>
      <c r="AC2557">
        <v>0</v>
      </c>
      <c r="AD2557">
        <v>1</v>
      </c>
      <c r="AE2557">
        <v>0</v>
      </c>
      <c r="AF2557" t="s">
        <v>3</v>
      </c>
      <c r="AG2557">
        <v>14.83</v>
      </c>
      <c r="AH2557">
        <v>2</v>
      </c>
      <c r="AI2557">
        <v>36145226</v>
      </c>
      <c r="AJ2557">
        <v>2628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</row>
    <row r="2558" spans="1:44">
      <c r="A2558">
        <f>ROW(Source!A2501)</f>
        <v>2501</v>
      </c>
      <c r="B2558">
        <v>35872383</v>
      </c>
      <c r="C2558">
        <v>35872369</v>
      </c>
      <c r="D2558">
        <v>18413230</v>
      </c>
      <c r="E2558">
        <v>1</v>
      </c>
      <c r="F2558">
        <v>1</v>
      </c>
      <c r="G2558">
        <v>1</v>
      </c>
      <c r="H2558">
        <v>1</v>
      </c>
      <c r="I2558" t="s">
        <v>587</v>
      </c>
      <c r="J2558" t="s">
        <v>3</v>
      </c>
      <c r="K2558" t="s">
        <v>588</v>
      </c>
      <c r="L2558">
        <v>1369</v>
      </c>
      <c r="N2558">
        <v>1013</v>
      </c>
      <c r="O2558" t="s">
        <v>561</v>
      </c>
      <c r="P2558" t="s">
        <v>561</v>
      </c>
      <c r="Q2558">
        <v>1</v>
      </c>
      <c r="X2558">
        <v>179.73</v>
      </c>
      <c r="Y2558">
        <v>0</v>
      </c>
      <c r="Z2558">
        <v>0</v>
      </c>
      <c r="AA2558">
        <v>0</v>
      </c>
      <c r="AB2558">
        <v>293.22000000000003</v>
      </c>
      <c r="AC2558">
        <v>0</v>
      </c>
      <c r="AD2558">
        <v>1</v>
      </c>
      <c r="AE2558">
        <v>1</v>
      </c>
      <c r="AF2558" t="s">
        <v>134</v>
      </c>
      <c r="AG2558">
        <v>206.68949999999998</v>
      </c>
      <c r="AH2558">
        <v>2</v>
      </c>
      <c r="AI2558">
        <v>35872370</v>
      </c>
      <c r="AJ2558">
        <v>2629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</row>
    <row r="2559" spans="1:44">
      <c r="A2559">
        <f>ROW(Source!A2501)</f>
        <v>2501</v>
      </c>
      <c r="B2559">
        <v>35872384</v>
      </c>
      <c r="C2559">
        <v>35872369</v>
      </c>
      <c r="D2559">
        <v>121548</v>
      </c>
      <c r="E2559">
        <v>1</v>
      </c>
      <c r="F2559">
        <v>1</v>
      </c>
      <c r="G2559">
        <v>1</v>
      </c>
      <c r="H2559">
        <v>1</v>
      </c>
      <c r="I2559" t="s">
        <v>35</v>
      </c>
      <c r="J2559" t="s">
        <v>3</v>
      </c>
      <c r="K2559" t="s">
        <v>562</v>
      </c>
      <c r="L2559">
        <v>608254</v>
      </c>
      <c r="N2559">
        <v>1013</v>
      </c>
      <c r="O2559" t="s">
        <v>563</v>
      </c>
      <c r="P2559" t="s">
        <v>563</v>
      </c>
      <c r="Q2559">
        <v>1</v>
      </c>
      <c r="X2559">
        <v>1.65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1</v>
      </c>
      <c r="AE2559">
        <v>2</v>
      </c>
      <c r="AF2559" t="s">
        <v>133</v>
      </c>
      <c r="AG2559">
        <v>2.0625</v>
      </c>
      <c r="AH2559">
        <v>2</v>
      </c>
      <c r="AI2559">
        <v>35872371</v>
      </c>
      <c r="AJ2559">
        <v>2630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</row>
    <row r="2560" spans="1:44">
      <c r="A2560">
        <f>ROW(Source!A2501)</f>
        <v>2501</v>
      </c>
      <c r="B2560">
        <v>35872385</v>
      </c>
      <c r="C2560">
        <v>35872369</v>
      </c>
      <c r="D2560">
        <v>29172479</v>
      </c>
      <c r="E2560">
        <v>1</v>
      </c>
      <c r="F2560">
        <v>1</v>
      </c>
      <c r="G2560">
        <v>1</v>
      </c>
      <c r="H2560">
        <v>2</v>
      </c>
      <c r="I2560" t="s">
        <v>786</v>
      </c>
      <c r="J2560" t="s">
        <v>787</v>
      </c>
      <c r="K2560" t="s">
        <v>788</v>
      </c>
      <c r="L2560">
        <v>1368</v>
      </c>
      <c r="N2560">
        <v>1011</v>
      </c>
      <c r="O2560" t="s">
        <v>567</v>
      </c>
      <c r="P2560" t="s">
        <v>567</v>
      </c>
      <c r="Q2560">
        <v>1</v>
      </c>
      <c r="X2560">
        <v>0.08</v>
      </c>
      <c r="Y2560">
        <v>0</v>
      </c>
      <c r="Z2560">
        <v>99.89</v>
      </c>
      <c r="AA2560">
        <v>10.06</v>
      </c>
      <c r="AB2560">
        <v>0</v>
      </c>
      <c r="AC2560">
        <v>0</v>
      </c>
      <c r="AD2560">
        <v>1</v>
      </c>
      <c r="AE2560">
        <v>0</v>
      </c>
      <c r="AF2560" t="s">
        <v>133</v>
      </c>
      <c r="AG2560">
        <v>0.1</v>
      </c>
      <c r="AH2560">
        <v>2</v>
      </c>
      <c r="AI2560">
        <v>35872372</v>
      </c>
      <c r="AJ2560">
        <v>2631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</row>
    <row r="2561" spans="1:44">
      <c r="A2561">
        <f>ROW(Source!A2501)</f>
        <v>2501</v>
      </c>
      <c r="B2561">
        <v>35872386</v>
      </c>
      <c r="C2561">
        <v>35872369</v>
      </c>
      <c r="D2561">
        <v>29172556</v>
      </c>
      <c r="E2561">
        <v>1</v>
      </c>
      <c r="F2561">
        <v>1</v>
      </c>
      <c r="G2561">
        <v>1</v>
      </c>
      <c r="H2561">
        <v>2</v>
      </c>
      <c r="I2561" t="s">
        <v>564</v>
      </c>
      <c r="J2561" t="s">
        <v>565</v>
      </c>
      <c r="K2561" t="s">
        <v>566</v>
      </c>
      <c r="L2561">
        <v>1368</v>
      </c>
      <c r="N2561">
        <v>1011</v>
      </c>
      <c r="O2561" t="s">
        <v>567</v>
      </c>
      <c r="P2561" t="s">
        <v>567</v>
      </c>
      <c r="Q2561">
        <v>1</v>
      </c>
      <c r="X2561">
        <v>0.27</v>
      </c>
      <c r="Y2561">
        <v>0</v>
      </c>
      <c r="Z2561">
        <v>31.26</v>
      </c>
      <c r="AA2561">
        <v>13.5</v>
      </c>
      <c r="AB2561">
        <v>0</v>
      </c>
      <c r="AC2561">
        <v>0</v>
      </c>
      <c r="AD2561">
        <v>1</v>
      </c>
      <c r="AE2561">
        <v>0</v>
      </c>
      <c r="AF2561" t="s">
        <v>133</v>
      </c>
      <c r="AG2561">
        <v>0.33750000000000002</v>
      </c>
      <c r="AH2561">
        <v>2</v>
      </c>
      <c r="AI2561">
        <v>35872373</v>
      </c>
      <c r="AJ2561">
        <v>2632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</row>
    <row r="2562" spans="1:44">
      <c r="A2562">
        <f>ROW(Source!A2501)</f>
        <v>2501</v>
      </c>
      <c r="B2562">
        <v>35872387</v>
      </c>
      <c r="C2562">
        <v>35872369</v>
      </c>
      <c r="D2562">
        <v>29173141</v>
      </c>
      <c r="E2562">
        <v>1</v>
      </c>
      <c r="F2562">
        <v>1</v>
      </c>
      <c r="G2562">
        <v>1</v>
      </c>
      <c r="H2562">
        <v>2</v>
      </c>
      <c r="I2562" t="s">
        <v>844</v>
      </c>
      <c r="J2562" t="s">
        <v>845</v>
      </c>
      <c r="K2562" t="s">
        <v>846</v>
      </c>
      <c r="L2562">
        <v>1368</v>
      </c>
      <c r="N2562">
        <v>1011</v>
      </c>
      <c r="O2562" t="s">
        <v>567</v>
      </c>
      <c r="P2562" t="s">
        <v>567</v>
      </c>
      <c r="Q2562">
        <v>1</v>
      </c>
      <c r="X2562">
        <v>1.3</v>
      </c>
      <c r="Y2562">
        <v>0</v>
      </c>
      <c r="Z2562">
        <v>12.4</v>
      </c>
      <c r="AA2562">
        <v>10.06</v>
      </c>
      <c r="AB2562">
        <v>0</v>
      </c>
      <c r="AC2562">
        <v>0</v>
      </c>
      <c r="AD2562">
        <v>1</v>
      </c>
      <c r="AE2562">
        <v>0</v>
      </c>
      <c r="AF2562" t="s">
        <v>133</v>
      </c>
      <c r="AG2562">
        <v>1.625</v>
      </c>
      <c r="AH2562">
        <v>2</v>
      </c>
      <c r="AI2562">
        <v>35872374</v>
      </c>
      <c r="AJ2562">
        <v>2633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</row>
    <row r="2563" spans="1:44">
      <c r="A2563">
        <f>ROW(Source!A2501)</f>
        <v>2501</v>
      </c>
      <c r="B2563">
        <v>35872388</v>
      </c>
      <c r="C2563">
        <v>35872369</v>
      </c>
      <c r="D2563">
        <v>29109983</v>
      </c>
      <c r="E2563">
        <v>1</v>
      </c>
      <c r="F2563">
        <v>1</v>
      </c>
      <c r="G2563">
        <v>1</v>
      </c>
      <c r="H2563">
        <v>3</v>
      </c>
      <c r="I2563" t="s">
        <v>847</v>
      </c>
      <c r="J2563" t="s">
        <v>848</v>
      </c>
      <c r="K2563" t="s">
        <v>849</v>
      </c>
      <c r="L2563">
        <v>1327</v>
      </c>
      <c r="N2563">
        <v>1005</v>
      </c>
      <c r="O2563" t="s">
        <v>155</v>
      </c>
      <c r="P2563" t="s">
        <v>155</v>
      </c>
      <c r="Q2563">
        <v>1</v>
      </c>
      <c r="X2563">
        <v>91.5</v>
      </c>
      <c r="Y2563">
        <v>71.180000000000007</v>
      </c>
      <c r="Z2563">
        <v>0</v>
      </c>
      <c r="AA2563">
        <v>0</v>
      </c>
      <c r="AB2563">
        <v>0</v>
      </c>
      <c r="AC2563">
        <v>0</v>
      </c>
      <c r="AD2563">
        <v>1</v>
      </c>
      <c r="AE2563">
        <v>0</v>
      </c>
      <c r="AF2563" t="s">
        <v>3</v>
      </c>
      <c r="AG2563">
        <v>91.5</v>
      </c>
      <c r="AH2563">
        <v>2</v>
      </c>
      <c r="AI2563">
        <v>35872375</v>
      </c>
      <c r="AJ2563">
        <v>2634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</row>
    <row r="2564" spans="1:44">
      <c r="A2564">
        <f>ROW(Source!A2501)</f>
        <v>2501</v>
      </c>
      <c r="B2564">
        <v>35872389</v>
      </c>
      <c r="C2564">
        <v>35872369</v>
      </c>
      <c r="D2564">
        <v>29109903</v>
      </c>
      <c r="E2564">
        <v>1</v>
      </c>
      <c r="F2564">
        <v>1</v>
      </c>
      <c r="G2564">
        <v>1</v>
      </c>
      <c r="H2564">
        <v>3</v>
      </c>
      <c r="I2564" t="s">
        <v>850</v>
      </c>
      <c r="J2564" t="s">
        <v>851</v>
      </c>
      <c r="K2564" t="s">
        <v>852</v>
      </c>
      <c r="L2564">
        <v>1301</v>
      </c>
      <c r="N2564">
        <v>1003</v>
      </c>
      <c r="O2564" t="s">
        <v>142</v>
      </c>
      <c r="P2564" t="s">
        <v>142</v>
      </c>
      <c r="Q2564">
        <v>1</v>
      </c>
      <c r="X2564">
        <v>61</v>
      </c>
      <c r="Y2564">
        <v>16.87</v>
      </c>
      <c r="Z2564">
        <v>0</v>
      </c>
      <c r="AA2564">
        <v>0</v>
      </c>
      <c r="AB2564">
        <v>0</v>
      </c>
      <c r="AC2564">
        <v>0</v>
      </c>
      <c r="AD2564">
        <v>1</v>
      </c>
      <c r="AE2564">
        <v>0</v>
      </c>
      <c r="AF2564" t="s">
        <v>3</v>
      </c>
      <c r="AG2564">
        <v>61</v>
      </c>
      <c r="AH2564">
        <v>2</v>
      </c>
      <c r="AI2564">
        <v>35872376</v>
      </c>
      <c r="AJ2564">
        <v>2635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</row>
    <row r="2565" spans="1:44">
      <c r="A2565">
        <f>ROW(Source!A2501)</f>
        <v>2501</v>
      </c>
      <c r="B2565">
        <v>35872390</v>
      </c>
      <c r="C2565">
        <v>35872369</v>
      </c>
      <c r="D2565">
        <v>29107800</v>
      </c>
      <c r="E2565">
        <v>1</v>
      </c>
      <c r="F2565">
        <v>1</v>
      </c>
      <c r="G2565">
        <v>1</v>
      </c>
      <c r="H2565">
        <v>3</v>
      </c>
      <c r="I2565" t="s">
        <v>592</v>
      </c>
      <c r="J2565" t="s">
        <v>593</v>
      </c>
      <c r="K2565" t="s">
        <v>594</v>
      </c>
      <c r="L2565">
        <v>1346</v>
      </c>
      <c r="N2565">
        <v>1009</v>
      </c>
      <c r="O2565" t="s">
        <v>160</v>
      </c>
      <c r="P2565" t="s">
        <v>160</v>
      </c>
      <c r="Q2565">
        <v>1</v>
      </c>
      <c r="X2565">
        <v>0.5</v>
      </c>
      <c r="Y2565">
        <v>1.81</v>
      </c>
      <c r="Z2565">
        <v>0</v>
      </c>
      <c r="AA2565">
        <v>0</v>
      </c>
      <c r="AB2565">
        <v>0</v>
      </c>
      <c r="AC2565">
        <v>0</v>
      </c>
      <c r="AD2565">
        <v>1</v>
      </c>
      <c r="AE2565">
        <v>0</v>
      </c>
      <c r="AF2565" t="s">
        <v>3</v>
      </c>
      <c r="AG2565">
        <v>0.5</v>
      </c>
      <c r="AH2565">
        <v>2</v>
      </c>
      <c r="AI2565">
        <v>35872377</v>
      </c>
      <c r="AJ2565">
        <v>2636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</row>
    <row r="2566" spans="1:44">
      <c r="A2566">
        <f>ROW(Source!A2501)</f>
        <v>2501</v>
      </c>
      <c r="B2566">
        <v>35872391</v>
      </c>
      <c r="C2566">
        <v>35872369</v>
      </c>
      <c r="D2566">
        <v>29109405</v>
      </c>
      <c r="E2566">
        <v>1</v>
      </c>
      <c r="F2566">
        <v>1</v>
      </c>
      <c r="G2566">
        <v>1</v>
      </c>
      <c r="H2566">
        <v>3</v>
      </c>
      <c r="I2566" t="s">
        <v>853</v>
      </c>
      <c r="J2566" t="s">
        <v>854</v>
      </c>
      <c r="K2566" t="s">
        <v>855</v>
      </c>
      <c r="L2566">
        <v>1348</v>
      </c>
      <c r="N2566">
        <v>1009</v>
      </c>
      <c r="O2566" t="s">
        <v>30</v>
      </c>
      <c r="P2566" t="s">
        <v>30</v>
      </c>
      <c r="Q2566">
        <v>1000</v>
      </c>
      <c r="X2566">
        <v>0.375</v>
      </c>
      <c r="Y2566">
        <v>4316</v>
      </c>
      <c r="Z2566">
        <v>0</v>
      </c>
      <c r="AA2566">
        <v>0</v>
      </c>
      <c r="AB2566">
        <v>0</v>
      </c>
      <c r="AC2566">
        <v>0</v>
      </c>
      <c r="AD2566">
        <v>1</v>
      </c>
      <c r="AE2566">
        <v>0</v>
      </c>
      <c r="AF2566" t="s">
        <v>3</v>
      </c>
      <c r="AG2566">
        <v>0.375</v>
      </c>
      <c r="AH2566">
        <v>2</v>
      </c>
      <c r="AI2566">
        <v>35872378</v>
      </c>
      <c r="AJ2566">
        <v>2637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</row>
    <row r="2567" spans="1:44">
      <c r="A2567">
        <f>ROW(Source!A2501)</f>
        <v>2501</v>
      </c>
      <c r="B2567">
        <v>35872392</v>
      </c>
      <c r="C2567">
        <v>35872369</v>
      </c>
      <c r="D2567">
        <v>29109888</v>
      </c>
      <c r="E2567">
        <v>1</v>
      </c>
      <c r="F2567">
        <v>1</v>
      </c>
      <c r="G2567">
        <v>1</v>
      </c>
      <c r="H2567">
        <v>3</v>
      </c>
      <c r="I2567" t="s">
        <v>856</v>
      </c>
      <c r="J2567" t="s">
        <v>857</v>
      </c>
      <c r="K2567" t="s">
        <v>858</v>
      </c>
      <c r="L2567">
        <v>1301</v>
      </c>
      <c r="N2567">
        <v>1003</v>
      </c>
      <c r="O2567" t="s">
        <v>142</v>
      </c>
      <c r="P2567" t="s">
        <v>142</v>
      </c>
      <c r="Q2567">
        <v>1</v>
      </c>
      <c r="X2567">
        <v>56</v>
      </c>
      <c r="Y2567">
        <v>23.74</v>
      </c>
      <c r="Z2567">
        <v>0</v>
      </c>
      <c r="AA2567">
        <v>0</v>
      </c>
      <c r="AB2567">
        <v>0</v>
      </c>
      <c r="AC2567">
        <v>0</v>
      </c>
      <c r="AD2567">
        <v>1</v>
      </c>
      <c r="AE2567">
        <v>0</v>
      </c>
      <c r="AF2567" t="s">
        <v>3</v>
      </c>
      <c r="AG2567">
        <v>56</v>
      </c>
      <c r="AH2567">
        <v>2</v>
      </c>
      <c r="AI2567">
        <v>35872379</v>
      </c>
      <c r="AJ2567">
        <v>2638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</row>
    <row r="2568" spans="1:44">
      <c r="A2568">
        <f>ROW(Source!A2501)</f>
        <v>2501</v>
      </c>
      <c r="B2568">
        <v>35872393</v>
      </c>
      <c r="C2568">
        <v>35872369</v>
      </c>
      <c r="D2568">
        <v>29109902</v>
      </c>
      <c r="E2568">
        <v>1</v>
      </c>
      <c r="F2568">
        <v>1</v>
      </c>
      <c r="G2568">
        <v>1</v>
      </c>
      <c r="H2568">
        <v>3</v>
      </c>
      <c r="I2568" t="s">
        <v>859</v>
      </c>
      <c r="J2568" t="s">
        <v>860</v>
      </c>
      <c r="K2568" t="s">
        <v>861</v>
      </c>
      <c r="L2568">
        <v>1301</v>
      </c>
      <c r="N2568">
        <v>1003</v>
      </c>
      <c r="O2568" t="s">
        <v>142</v>
      </c>
      <c r="P2568" t="s">
        <v>142</v>
      </c>
      <c r="Q2568">
        <v>1</v>
      </c>
      <c r="X2568">
        <v>56</v>
      </c>
      <c r="Y2568">
        <v>19.850000000000001</v>
      </c>
      <c r="Z2568">
        <v>0</v>
      </c>
      <c r="AA2568">
        <v>0</v>
      </c>
      <c r="AB2568">
        <v>0</v>
      </c>
      <c r="AC2568">
        <v>0</v>
      </c>
      <c r="AD2568">
        <v>1</v>
      </c>
      <c r="AE2568">
        <v>0</v>
      </c>
      <c r="AF2568" t="s">
        <v>3</v>
      </c>
      <c r="AG2568">
        <v>56</v>
      </c>
      <c r="AH2568">
        <v>2</v>
      </c>
      <c r="AI2568">
        <v>35872380</v>
      </c>
      <c r="AJ2568">
        <v>2639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</row>
    <row r="2569" spans="1:44">
      <c r="A2569">
        <f>ROW(Source!A2501)</f>
        <v>2501</v>
      </c>
      <c r="B2569">
        <v>35872394</v>
      </c>
      <c r="C2569">
        <v>35872369</v>
      </c>
      <c r="D2569">
        <v>29145352</v>
      </c>
      <c r="E2569">
        <v>1</v>
      </c>
      <c r="F2569">
        <v>1</v>
      </c>
      <c r="G2569">
        <v>1</v>
      </c>
      <c r="H2569">
        <v>3</v>
      </c>
      <c r="I2569" t="s">
        <v>862</v>
      </c>
      <c r="J2569" t="s">
        <v>863</v>
      </c>
      <c r="K2569" t="s">
        <v>864</v>
      </c>
      <c r="L2569">
        <v>1348</v>
      </c>
      <c r="N2569">
        <v>1009</v>
      </c>
      <c r="O2569" t="s">
        <v>30</v>
      </c>
      <c r="P2569" t="s">
        <v>30</v>
      </c>
      <c r="Q2569">
        <v>1000</v>
      </c>
      <c r="X2569">
        <v>0.05</v>
      </c>
      <c r="Y2569">
        <v>9298.35</v>
      </c>
      <c r="Z2569">
        <v>0</v>
      </c>
      <c r="AA2569">
        <v>0</v>
      </c>
      <c r="AB2569">
        <v>0</v>
      </c>
      <c r="AC2569">
        <v>0</v>
      </c>
      <c r="AD2569">
        <v>1</v>
      </c>
      <c r="AE2569">
        <v>0</v>
      </c>
      <c r="AF2569" t="s">
        <v>3</v>
      </c>
      <c r="AG2569">
        <v>0.05</v>
      </c>
      <c r="AH2569">
        <v>2</v>
      </c>
      <c r="AI2569">
        <v>35872381</v>
      </c>
      <c r="AJ2569">
        <v>2640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</row>
    <row r="2570" spans="1:44">
      <c r="A2570">
        <f>ROW(Source!A2501)</f>
        <v>2501</v>
      </c>
      <c r="B2570">
        <v>35872395</v>
      </c>
      <c r="C2570">
        <v>35872369</v>
      </c>
      <c r="D2570">
        <v>29150040</v>
      </c>
      <c r="E2570">
        <v>1</v>
      </c>
      <c r="F2570">
        <v>1</v>
      </c>
      <c r="G2570">
        <v>1</v>
      </c>
      <c r="H2570">
        <v>3</v>
      </c>
      <c r="I2570" t="s">
        <v>804</v>
      </c>
      <c r="J2570" t="s">
        <v>805</v>
      </c>
      <c r="K2570" t="s">
        <v>806</v>
      </c>
      <c r="L2570">
        <v>1339</v>
      </c>
      <c r="N2570">
        <v>1007</v>
      </c>
      <c r="O2570" t="s">
        <v>617</v>
      </c>
      <c r="P2570" t="s">
        <v>617</v>
      </c>
      <c r="Q2570">
        <v>1</v>
      </c>
      <c r="X2570">
        <v>0.93</v>
      </c>
      <c r="Y2570">
        <v>2.44</v>
      </c>
      <c r="Z2570">
        <v>0</v>
      </c>
      <c r="AA2570">
        <v>0</v>
      </c>
      <c r="AB2570">
        <v>0</v>
      </c>
      <c r="AC2570">
        <v>0</v>
      </c>
      <c r="AD2570">
        <v>1</v>
      </c>
      <c r="AE2570">
        <v>0</v>
      </c>
      <c r="AF2570" t="s">
        <v>3</v>
      </c>
      <c r="AG2570">
        <v>0.93</v>
      </c>
      <c r="AH2570">
        <v>2</v>
      </c>
      <c r="AI2570">
        <v>35872382</v>
      </c>
      <c r="AJ2570">
        <v>2641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</row>
    <row r="2571" spans="1:44">
      <c r="A2571">
        <f>ROW(Source!A2502)</f>
        <v>2502</v>
      </c>
      <c r="B2571">
        <v>36145227</v>
      </c>
      <c r="C2571">
        <v>35872396</v>
      </c>
      <c r="D2571">
        <v>29364679</v>
      </c>
      <c r="E2571">
        <v>1</v>
      </c>
      <c r="F2571">
        <v>1</v>
      </c>
      <c r="G2571">
        <v>1</v>
      </c>
      <c r="H2571">
        <v>1</v>
      </c>
      <c r="I2571" t="s">
        <v>735</v>
      </c>
      <c r="J2571" t="s">
        <v>3</v>
      </c>
      <c r="K2571" t="s">
        <v>736</v>
      </c>
      <c r="L2571">
        <v>1369</v>
      </c>
      <c r="N2571">
        <v>1013</v>
      </c>
      <c r="O2571" t="s">
        <v>561</v>
      </c>
      <c r="P2571" t="s">
        <v>561</v>
      </c>
      <c r="Q2571">
        <v>1</v>
      </c>
      <c r="X2571">
        <v>25.76</v>
      </c>
      <c r="Y2571">
        <v>0</v>
      </c>
      <c r="Z2571">
        <v>0</v>
      </c>
      <c r="AA2571">
        <v>0</v>
      </c>
      <c r="AB2571">
        <v>316.85000000000002</v>
      </c>
      <c r="AC2571">
        <v>0</v>
      </c>
      <c r="AD2571">
        <v>1</v>
      </c>
      <c r="AE2571">
        <v>1</v>
      </c>
      <c r="AF2571" t="s">
        <v>3</v>
      </c>
      <c r="AG2571">
        <v>25.76</v>
      </c>
      <c r="AH2571">
        <v>2</v>
      </c>
      <c r="AI2571">
        <v>36145227</v>
      </c>
      <c r="AJ2571">
        <v>2642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</row>
    <row r="2572" spans="1:44">
      <c r="A2572">
        <f>ROW(Source!A2502)</f>
        <v>2502</v>
      </c>
      <c r="B2572">
        <v>36145228</v>
      </c>
      <c r="C2572">
        <v>35872396</v>
      </c>
      <c r="D2572">
        <v>121548</v>
      </c>
      <c r="E2572">
        <v>1</v>
      </c>
      <c r="F2572">
        <v>1</v>
      </c>
      <c r="G2572">
        <v>1</v>
      </c>
      <c r="H2572">
        <v>1</v>
      </c>
      <c r="I2572" t="s">
        <v>35</v>
      </c>
      <c r="J2572" t="s">
        <v>3</v>
      </c>
      <c r="K2572" t="s">
        <v>562</v>
      </c>
      <c r="L2572">
        <v>608254</v>
      </c>
      <c r="N2572">
        <v>1013</v>
      </c>
      <c r="O2572" t="s">
        <v>563</v>
      </c>
      <c r="P2572" t="s">
        <v>563</v>
      </c>
      <c r="Q2572">
        <v>1</v>
      </c>
      <c r="X2572">
        <v>0.03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1</v>
      </c>
      <c r="AE2572">
        <v>2</v>
      </c>
      <c r="AF2572" t="s">
        <v>3</v>
      </c>
      <c r="AG2572">
        <v>0.03</v>
      </c>
      <c r="AH2572">
        <v>2</v>
      </c>
      <c r="AI2572">
        <v>36145228</v>
      </c>
      <c r="AJ2572">
        <v>2643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</row>
    <row r="2573" spans="1:44">
      <c r="A2573">
        <f>ROW(Source!A2502)</f>
        <v>2502</v>
      </c>
      <c r="B2573">
        <v>36145229</v>
      </c>
      <c r="C2573">
        <v>35872396</v>
      </c>
      <c r="D2573">
        <v>29172362</v>
      </c>
      <c r="E2573">
        <v>1</v>
      </c>
      <c r="F2573">
        <v>1</v>
      </c>
      <c r="G2573">
        <v>1</v>
      </c>
      <c r="H2573">
        <v>2</v>
      </c>
      <c r="I2573" t="s">
        <v>737</v>
      </c>
      <c r="J2573" t="s">
        <v>738</v>
      </c>
      <c r="K2573" t="s">
        <v>739</v>
      </c>
      <c r="L2573">
        <v>1368</v>
      </c>
      <c r="N2573">
        <v>1011</v>
      </c>
      <c r="O2573" t="s">
        <v>567</v>
      </c>
      <c r="P2573" t="s">
        <v>567</v>
      </c>
      <c r="Q2573">
        <v>1</v>
      </c>
      <c r="X2573">
        <v>0.03</v>
      </c>
      <c r="Y2573">
        <v>0</v>
      </c>
      <c r="Z2573">
        <v>134.65</v>
      </c>
      <c r="AA2573">
        <v>13.5</v>
      </c>
      <c r="AB2573">
        <v>0</v>
      </c>
      <c r="AC2573">
        <v>0</v>
      </c>
      <c r="AD2573">
        <v>1</v>
      </c>
      <c r="AE2573">
        <v>0</v>
      </c>
      <c r="AF2573" t="s">
        <v>3</v>
      </c>
      <c r="AG2573">
        <v>0.03</v>
      </c>
      <c r="AH2573">
        <v>2</v>
      </c>
      <c r="AI2573">
        <v>36145229</v>
      </c>
      <c r="AJ2573">
        <v>2644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</row>
    <row r="2574" spans="1:44">
      <c r="A2574">
        <f>ROW(Source!A2502)</f>
        <v>2502</v>
      </c>
      <c r="B2574">
        <v>36145230</v>
      </c>
      <c r="C2574">
        <v>35872396</v>
      </c>
      <c r="D2574">
        <v>29174913</v>
      </c>
      <c r="E2574">
        <v>1</v>
      </c>
      <c r="F2574">
        <v>1</v>
      </c>
      <c r="G2574">
        <v>1</v>
      </c>
      <c r="H2574">
        <v>2</v>
      </c>
      <c r="I2574" t="s">
        <v>578</v>
      </c>
      <c r="J2574" t="s">
        <v>579</v>
      </c>
      <c r="K2574" t="s">
        <v>580</v>
      </c>
      <c r="L2574">
        <v>1368</v>
      </c>
      <c r="N2574">
        <v>1011</v>
      </c>
      <c r="O2574" t="s">
        <v>567</v>
      </c>
      <c r="P2574" t="s">
        <v>567</v>
      </c>
      <c r="Q2574">
        <v>1</v>
      </c>
      <c r="X2574">
        <v>0.02</v>
      </c>
      <c r="Y2574">
        <v>0</v>
      </c>
      <c r="Z2574">
        <v>87.17</v>
      </c>
      <c r="AA2574">
        <v>11.6</v>
      </c>
      <c r="AB2574">
        <v>0</v>
      </c>
      <c r="AC2574">
        <v>0</v>
      </c>
      <c r="AD2574">
        <v>1</v>
      </c>
      <c r="AE2574">
        <v>0</v>
      </c>
      <c r="AF2574" t="s">
        <v>3</v>
      </c>
      <c r="AG2574">
        <v>0.02</v>
      </c>
      <c r="AH2574">
        <v>2</v>
      </c>
      <c r="AI2574">
        <v>36145230</v>
      </c>
      <c r="AJ2574">
        <v>2645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</row>
    <row r="2575" spans="1:44">
      <c r="A2575">
        <f>ROW(Source!A2502)</f>
        <v>2502</v>
      </c>
      <c r="B2575">
        <v>36145231</v>
      </c>
      <c r="C2575">
        <v>35872396</v>
      </c>
      <c r="D2575">
        <v>29149204</v>
      </c>
      <c r="E2575">
        <v>1</v>
      </c>
      <c r="F2575">
        <v>1</v>
      </c>
      <c r="G2575">
        <v>1</v>
      </c>
      <c r="H2575">
        <v>3</v>
      </c>
      <c r="I2575" t="s">
        <v>746</v>
      </c>
      <c r="J2575" t="s">
        <v>747</v>
      </c>
      <c r="K2575" t="s">
        <v>748</v>
      </c>
      <c r="L2575">
        <v>1348</v>
      </c>
      <c r="N2575">
        <v>1009</v>
      </c>
      <c r="O2575" t="s">
        <v>30</v>
      </c>
      <c r="P2575" t="s">
        <v>30</v>
      </c>
      <c r="Q2575">
        <v>1000</v>
      </c>
      <c r="X2575">
        <v>3.15E-3</v>
      </c>
      <c r="Y2575">
        <v>729.98</v>
      </c>
      <c r="Z2575">
        <v>0</v>
      </c>
      <c r="AA2575">
        <v>0</v>
      </c>
      <c r="AB2575">
        <v>0</v>
      </c>
      <c r="AC2575">
        <v>0</v>
      </c>
      <c r="AD2575">
        <v>1</v>
      </c>
      <c r="AE2575">
        <v>0</v>
      </c>
      <c r="AF2575" t="s">
        <v>3</v>
      </c>
      <c r="AG2575">
        <v>3.15E-3</v>
      </c>
      <c r="AH2575">
        <v>2</v>
      </c>
      <c r="AI2575">
        <v>36145231</v>
      </c>
      <c r="AJ2575">
        <v>2646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</row>
    <row r="2576" spans="1:44">
      <c r="A2576">
        <f>ROW(Source!A2502)</f>
        <v>2502</v>
      </c>
      <c r="B2576">
        <v>36145232</v>
      </c>
      <c r="C2576">
        <v>35872396</v>
      </c>
      <c r="D2576">
        <v>29170678</v>
      </c>
      <c r="E2576">
        <v>1</v>
      </c>
      <c r="F2576">
        <v>1</v>
      </c>
      <c r="G2576">
        <v>1</v>
      </c>
      <c r="H2576">
        <v>3</v>
      </c>
      <c r="I2576" t="s">
        <v>749</v>
      </c>
      <c r="J2576" t="s">
        <v>750</v>
      </c>
      <c r="K2576" t="s">
        <v>751</v>
      </c>
      <c r="L2576">
        <v>1354</v>
      </c>
      <c r="N2576">
        <v>1010</v>
      </c>
      <c r="O2576" t="s">
        <v>237</v>
      </c>
      <c r="P2576" t="s">
        <v>237</v>
      </c>
      <c r="Q2576">
        <v>1</v>
      </c>
      <c r="X2576">
        <v>102</v>
      </c>
      <c r="Y2576">
        <v>0.28000000000000003</v>
      </c>
      <c r="Z2576">
        <v>0</v>
      </c>
      <c r="AA2576">
        <v>0</v>
      </c>
      <c r="AB2576">
        <v>0</v>
      </c>
      <c r="AC2576">
        <v>0</v>
      </c>
      <c r="AD2576">
        <v>1</v>
      </c>
      <c r="AE2576">
        <v>0</v>
      </c>
      <c r="AF2576" t="s">
        <v>3</v>
      </c>
      <c r="AG2576">
        <v>102</v>
      </c>
      <c r="AH2576">
        <v>2</v>
      </c>
      <c r="AI2576">
        <v>36145232</v>
      </c>
      <c r="AJ2576">
        <v>2647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</row>
    <row r="2577" spans="1:44">
      <c r="A2577">
        <f>ROW(Source!A2502)</f>
        <v>2502</v>
      </c>
      <c r="B2577">
        <v>36145233</v>
      </c>
      <c r="C2577">
        <v>35872396</v>
      </c>
      <c r="D2577">
        <v>29171808</v>
      </c>
      <c r="E2577">
        <v>1</v>
      </c>
      <c r="F2577">
        <v>1</v>
      </c>
      <c r="G2577">
        <v>1</v>
      </c>
      <c r="H2577">
        <v>3</v>
      </c>
      <c r="I2577" t="s">
        <v>752</v>
      </c>
      <c r="J2577" t="s">
        <v>753</v>
      </c>
      <c r="K2577" t="s">
        <v>754</v>
      </c>
      <c r="L2577">
        <v>1374</v>
      </c>
      <c r="N2577">
        <v>1013</v>
      </c>
      <c r="O2577" t="s">
        <v>755</v>
      </c>
      <c r="P2577" t="s">
        <v>755</v>
      </c>
      <c r="Q2577">
        <v>1</v>
      </c>
      <c r="X2577">
        <v>5.1100000000000003</v>
      </c>
      <c r="Y2577">
        <v>1</v>
      </c>
      <c r="Z2577">
        <v>0</v>
      </c>
      <c r="AA2577">
        <v>0</v>
      </c>
      <c r="AB2577">
        <v>0</v>
      </c>
      <c r="AC2577">
        <v>0</v>
      </c>
      <c r="AD2577">
        <v>1</v>
      </c>
      <c r="AE2577">
        <v>0</v>
      </c>
      <c r="AF2577" t="s">
        <v>3</v>
      </c>
      <c r="AG2577">
        <v>5.1100000000000003</v>
      </c>
      <c r="AH2577">
        <v>2</v>
      </c>
      <c r="AI2577">
        <v>36145233</v>
      </c>
      <c r="AJ2577">
        <v>2648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</row>
    <row r="2578" spans="1:44">
      <c r="A2578">
        <f>ROW(Source!A2503)</f>
        <v>2503</v>
      </c>
      <c r="B2578">
        <v>35872468</v>
      </c>
      <c r="C2578">
        <v>35872455</v>
      </c>
      <c r="D2578">
        <v>31427453</v>
      </c>
      <c r="E2578">
        <v>1</v>
      </c>
      <c r="F2578">
        <v>1</v>
      </c>
      <c r="G2578">
        <v>1</v>
      </c>
      <c r="H2578">
        <v>1</v>
      </c>
      <c r="I2578" t="s">
        <v>865</v>
      </c>
      <c r="J2578" t="s">
        <v>3</v>
      </c>
      <c r="K2578" t="s">
        <v>866</v>
      </c>
      <c r="L2578">
        <v>1369</v>
      </c>
      <c r="N2578">
        <v>1013</v>
      </c>
      <c r="O2578" t="s">
        <v>561</v>
      </c>
      <c r="P2578" t="s">
        <v>561</v>
      </c>
      <c r="Q2578">
        <v>1</v>
      </c>
      <c r="X2578">
        <v>76.63</v>
      </c>
      <c r="Y2578">
        <v>0</v>
      </c>
      <c r="Z2578">
        <v>0</v>
      </c>
      <c r="AA2578">
        <v>0</v>
      </c>
      <c r="AB2578">
        <v>279.16000000000003</v>
      </c>
      <c r="AC2578">
        <v>0</v>
      </c>
      <c r="AD2578">
        <v>1</v>
      </c>
      <c r="AE2578">
        <v>1</v>
      </c>
      <c r="AF2578" t="s">
        <v>134</v>
      </c>
      <c r="AG2578">
        <v>88.124499999999983</v>
      </c>
      <c r="AH2578">
        <v>2</v>
      </c>
      <c r="AI2578">
        <v>35872456</v>
      </c>
      <c r="AJ2578">
        <v>2649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</row>
    <row r="2579" spans="1:44">
      <c r="A2579">
        <f>ROW(Source!A2503)</f>
        <v>2503</v>
      </c>
      <c r="B2579">
        <v>35872469</v>
      </c>
      <c r="C2579">
        <v>35872455</v>
      </c>
      <c r="D2579">
        <v>121548</v>
      </c>
      <c r="E2579">
        <v>1</v>
      </c>
      <c r="F2579">
        <v>1</v>
      </c>
      <c r="G2579">
        <v>1</v>
      </c>
      <c r="H2579">
        <v>1</v>
      </c>
      <c r="I2579" t="s">
        <v>35</v>
      </c>
      <c r="J2579" t="s">
        <v>3</v>
      </c>
      <c r="K2579" t="s">
        <v>562</v>
      </c>
      <c r="L2579">
        <v>608254</v>
      </c>
      <c r="N2579">
        <v>1013</v>
      </c>
      <c r="O2579" t="s">
        <v>563</v>
      </c>
      <c r="P2579" t="s">
        <v>563</v>
      </c>
      <c r="Q2579">
        <v>1</v>
      </c>
      <c r="X2579">
        <v>4.22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1</v>
      </c>
      <c r="AE2579">
        <v>2</v>
      </c>
      <c r="AF2579" t="s">
        <v>133</v>
      </c>
      <c r="AG2579">
        <v>5.2749999999999995</v>
      </c>
      <c r="AH2579">
        <v>2</v>
      </c>
      <c r="AI2579">
        <v>35872457</v>
      </c>
      <c r="AJ2579">
        <v>2650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</row>
    <row r="2580" spans="1:44">
      <c r="A2580">
        <f>ROW(Source!A2503)</f>
        <v>2503</v>
      </c>
      <c r="B2580">
        <v>35872470</v>
      </c>
      <c r="C2580">
        <v>35872455</v>
      </c>
      <c r="D2580">
        <v>35554709</v>
      </c>
      <c r="E2580">
        <v>1</v>
      </c>
      <c r="F2580">
        <v>1</v>
      </c>
      <c r="G2580">
        <v>1</v>
      </c>
      <c r="H2580">
        <v>2</v>
      </c>
      <c r="I2580" t="s">
        <v>786</v>
      </c>
      <c r="J2580" t="s">
        <v>867</v>
      </c>
      <c r="K2580" t="s">
        <v>788</v>
      </c>
      <c r="L2580">
        <v>1368</v>
      </c>
      <c r="N2580">
        <v>1011</v>
      </c>
      <c r="O2580" t="s">
        <v>567</v>
      </c>
      <c r="P2580" t="s">
        <v>567</v>
      </c>
      <c r="Q2580">
        <v>1</v>
      </c>
      <c r="X2580">
        <v>0.36</v>
      </c>
      <c r="Y2580">
        <v>0</v>
      </c>
      <c r="Z2580">
        <v>99.89</v>
      </c>
      <c r="AA2580">
        <v>10.06</v>
      </c>
      <c r="AB2580">
        <v>0</v>
      </c>
      <c r="AC2580">
        <v>0</v>
      </c>
      <c r="AD2580">
        <v>1</v>
      </c>
      <c r="AE2580">
        <v>0</v>
      </c>
      <c r="AF2580" t="s">
        <v>133</v>
      </c>
      <c r="AG2580">
        <v>0.44999999999999996</v>
      </c>
      <c r="AH2580">
        <v>2</v>
      </c>
      <c r="AI2580">
        <v>35872458</v>
      </c>
      <c r="AJ2580">
        <v>2651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</row>
    <row r="2581" spans="1:44">
      <c r="A2581">
        <f>ROW(Source!A2503)</f>
        <v>2503</v>
      </c>
      <c r="B2581">
        <v>35872471</v>
      </c>
      <c r="C2581">
        <v>35872455</v>
      </c>
      <c r="D2581">
        <v>35554736</v>
      </c>
      <c r="E2581">
        <v>1</v>
      </c>
      <c r="F2581">
        <v>1</v>
      </c>
      <c r="G2581">
        <v>1</v>
      </c>
      <c r="H2581">
        <v>2</v>
      </c>
      <c r="I2581" t="s">
        <v>868</v>
      </c>
      <c r="J2581" t="s">
        <v>869</v>
      </c>
      <c r="K2581" t="s">
        <v>870</v>
      </c>
      <c r="L2581">
        <v>1368</v>
      </c>
      <c r="N2581">
        <v>1011</v>
      </c>
      <c r="O2581" t="s">
        <v>567</v>
      </c>
      <c r="P2581" t="s">
        <v>567</v>
      </c>
      <c r="Q2581">
        <v>1</v>
      </c>
      <c r="X2581">
        <v>2.2999999999999998</v>
      </c>
      <c r="Y2581">
        <v>0</v>
      </c>
      <c r="Z2581">
        <v>29.46</v>
      </c>
      <c r="AA2581">
        <v>11.6</v>
      </c>
      <c r="AB2581">
        <v>0</v>
      </c>
      <c r="AC2581">
        <v>0</v>
      </c>
      <c r="AD2581">
        <v>1</v>
      </c>
      <c r="AE2581">
        <v>0</v>
      </c>
      <c r="AF2581" t="s">
        <v>133</v>
      </c>
      <c r="AG2581">
        <v>2.875</v>
      </c>
      <c r="AH2581">
        <v>2</v>
      </c>
      <c r="AI2581">
        <v>35872459</v>
      </c>
      <c r="AJ2581">
        <v>2652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</row>
    <row r="2582" spans="1:44">
      <c r="A2582">
        <f>ROW(Source!A2503)</f>
        <v>2503</v>
      </c>
      <c r="B2582">
        <v>35872472</v>
      </c>
      <c r="C2582">
        <v>35872455</v>
      </c>
      <c r="D2582">
        <v>35554830</v>
      </c>
      <c r="E2582">
        <v>1</v>
      </c>
      <c r="F2582">
        <v>1</v>
      </c>
      <c r="G2582">
        <v>1</v>
      </c>
      <c r="H2582">
        <v>2</v>
      </c>
      <c r="I2582" t="s">
        <v>844</v>
      </c>
      <c r="J2582" t="s">
        <v>871</v>
      </c>
      <c r="K2582" t="s">
        <v>846</v>
      </c>
      <c r="L2582">
        <v>1368</v>
      </c>
      <c r="N2582">
        <v>1011</v>
      </c>
      <c r="O2582" t="s">
        <v>567</v>
      </c>
      <c r="P2582" t="s">
        <v>567</v>
      </c>
      <c r="Q2582">
        <v>1</v>
      </c>
      <c r="X2582">
        <v>1.56</v>
      </c>
      <c r="Y2582">
        <v>0</v>
      </c>
      <c r="Z2582">
        <v>12.4</v>
      </c>
      <c r="AA2582">
        <v>10.06</v>
      </c>
      <c r="AB2582">
        <v>0</v>
      </c>
      <c r="AC2582">
        <v>0</v>
      </c>
      <c r="AD2582">
        <v>1</v>
      </c>
      <c r="AE2582">
        <v>0</v>
      </c>
      <c r="AF2582" t="s">
        <v>133</v>
      </c>
      <c r="AG2582">
        <v>1.9500000000000002</v>
      </c>
      <c r="AH2582">
        <v>2</v>
      </c>
      <c r="AI2582">
        <v>35872460</v>
      </c>
      <c r="AJ2582">
        <v>2653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</row>
    <row r="2583" spans="1:44">
      <c r="A2583">
        <f>ROW(Source!A2503)</f>
        <v>2503</v>
      </c>
      <c r="B2583">
        <v>35872473</v>
      </c>
      <c r="C2583">
        <v>35872455</v>
      </c>
      <c r="D2583">
        <v>35555043</v>
      </c>
      <c r="E2583">
        <v>1</v>
      </c>
      <c r="F2583">
        <v>1</v>
      </c>
      <c r="G2583">
        <v>1</v>
      </c>
      <c r="H2583">
        <v>2</v>
      </c>
      <c r="I2583" t="s">
        <v>872</v>
      </c>
      <c r="J2583" t="s">
        <v>873</v>
      </c>
      <c r="K2583" t="s">
        <v>874</v>
      </c>
      <c r="L2583">
        <v>1368</v>
      </c>
      <c r="N2583">
        <v>1011</v>
      </c>
      <c r="O2583" t="s">
        <v>567</v>
      </c>
      <c r="P2583" t="s">
        <v>567</v>
      </c>
      <c r="Q2583">
        <v>1</v>
      </c>
      <c r="X2583">
        <v>0.05</v>
      </c>
      <c r="Y2583">
        <v>0</v>
      </c>
      <c r="Z2583">
        <v>9.9700000000000006</v>
      </c>
      <c r="AA2583">
        <v>0</v>
      </c>
      <c r="AB2583">
        <v>0</v>
      </c>
      <c r="AC2583">
        <v>0</v>
      </c>
      <c r="AD2583">
        <v>1</v>
      </c>
      <c r="AE2583">
        <v>0</v>
      </c>
      <c r="AF2583" t="s">
        <v>133</v>
      </c>
      <c r="AG2583">
        <v>6.25E-2</v>
      </c>
      <c r="AH2583">
        <v>2</v>
      </c>
      <c r="AI2583">
        <v>35872461</v>
      </c>
      <c r="AJ2583">
        <v>2654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</row>
    <row r="2584" spans="1:44">
      <c r="A2584">
        <f>ROW(Source!A2503)</f>
        <v>2503</v>
      </c>
      <c r="B2584">
        <v>35872474</v>
      </c>
      <c r="C2584">
        <v>35872455</v>
      </c>
      <c r="D2584">
        <v>35555088</v>
      </c>
      <c r="E2584">
        <v>1</v>
      </c>
      <c r="F2584">
        <v>1</v>
      </c>
      <c r="G2584">
        <v>1</v>
      </c>
      <c r="H2584">
        <v>2</v>
      </c>
      <c r="I2584" t="s">
        <v>578</v>
      </c>
      <c r="J2584" t="s">
        <v>639</v>
      </c>
      <c r="K2584" t="s">
        <v>580</v>
      </c>
      <c r="L2584">
        <v>1368</v>
      </c>
      <c r="N2584">
        <v>1011</v>
      </c>
      <c r="O2584" t="s">
        <v>567</v>
      </c>
      <c r="P2584" t="s">
        <v>567</v>
      </c>
      <c r="Q2584">
        <v>1</v>
      </c>
      <c r="X2584">
        <v>0.28000000000000003</v>
      </c>
      <c r="Y2584">
        <v>0</v>
      </c>
      <c r="Z2584">
        <v>87.17</v>
      </c>
      <c r="AA2584">
        <v>11.6</v>
      </c>
      <c r="AB2584">
        <v>0</v>
      </c>
      <c r="AC2584">
        <v>0</v>
      </c>
      <c r="AD2584">
        <v>1</v>
      </c>
      <c r="AE2584">
        <v>0</v>
      </c>
      <c r="AF2584" t="s">
        <v>133</v>
      </c>
      <c r="AG2584">
        <v>0.35000000000000003</v>
      </c>
      <c r="AH2584">
        <v>2</v>
      </c>
      <c r="AI2584">
        <v>35872462</v>
      </c>
      <c r="AJ2584">
        <v>2655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</row>
    <row r="2585" spans="1:44">
      <c r="A2585">
        <f>ROW(Source!A2503)</f>
        <v>2503</v>
      </c>
      <c r="B2585">
        <v>35872475</v>
      </c>
      <c r="C2585">
        <v>35872455</v>
      </c>
      <c r="D2585">
        <v>35552759</v>
      </c>
      <c r="E2585">
        <v>1</v>
      </c>
      <c r="F2585">
        <v>1</v>
      </c>
      <c r="G2585">
        <v>1</v>
      </c>
      <c r="H2585">
        <v>3</v>
      </c>
      <c r="I2585" t="s">
        <v>592</v>
      </c>
      <c r="J2585" t="s">
        <v>875</v>
      </c>
      <c r="K2585" t="s">
        <v>594</v>
      </c>
      <c r="L2585">
        <v>1346</v>
      </c>
      <c r="N2585">
        <v>1009</v>
      </c>
      <c r="O2585" t="s">
        <v>160</v>
      </c>
      <c r="P2585" t="s">
        <v>160</v>
      </c>
      <c r="Q2585">
        <v>1</v>
      </c>
      <c r="X2585">
        <v>0.5</v>
      </c>
      <c r="Y2585">
        <v>1.81</v>
      </c>
      <c r="Z2585">
        <v>0</v>
      </c>
      <c r="AA2585">
        <v>0</v>
      </c>
      <c r="AB2585">
        <v>0</v>
      </c>
      <c r="AC2585">
        <v>0</v>
      </c>
      <c r="AD2585">
        <v>1</v>
      </c>
      <c r="AE2585">
        <v>0</v>
      </c>
      <c r="AF2585" t="s">
        <v>3</v>
      </c>
      <c r="AG2585">
        <v>0.5</v>
      </c>
      <c r="AH2585">
        <v>2</v>
      </c>
      <c r="AI2585">
        <v>35872463</v>
      </c>
      <c r="AJ2585">
        <v>2656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</row>
    <row r="2586" spans="1:44">
      <c r="A2586">
        <f>ROW(Source!A2503)</f>
        <v>2503</v>
      </c>
      <c r="B2586">
        <v>35872476</v>
      </c>
      <c r="C2586">
        <v>35872455</v>
      </c>
      <c r="D2586">
        <v>35552810</v>
      </c>
      <c r="E2586">
        <v>1</v>
      </c>
      <c r="F2586">
        <v>1</v>
      </c>
      <c r="G2586">
        <v>1</v>
      </c>
      <c r="H2586">
        <v>3</v>
      </c>
      <c r="I2586" t="s">
        <v>876</v>
      </c>
      <c r="J2586" t="s">
        <v>877</v>
      </c>
      <c r="K2586" t="s">
        <v>878</v>
      </c>
      <c r="L2586">
        <v>1348</v>
      </c>
      <c r="N2586">
        <v>1009</v>
      </c>
      <c r="O2586" t="s">
        <v>30</v>
      </c>
      <c r="P2586" t="s">
        <v>30</v>
      </c>
      <c r="Q2586">
        <v>1000</v>
      </c>
      <c r="X2586">
        <v>0.05</v>
      </c>
      <c r="Y2586">
        <v>6532.53</v>
      </c>
      <c r="Z2586">
        <v>0</v>
      </c>
      <c r="AA2586">
        <v>0</v>
      </c>
      <c r="AB2586">
        <v>0</v>
      </c>
      <c r="AC2586">
        <v>0</v>
      </c>
      <c r="AD2586">
        <v>1</v>
      </c>
      <c r="AE2586">
        <v>0</v>
      </c>
      <c r="AF2586" t="s">
        <v>3</v>
      </c>
      <c r="AG2586">
        <v>0.05</v>
      </c>
      <c r="AH2586">
        <v>2</v>
      </c>
      <c r="AI2586">
        <v>35872464</v>
      </c>
      <c r="AJ2586">
        <v>2657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</row>
    <row r="2587" spans="1:44">
      <c r="A2587">
        <f>ROW(Source!A2503)</f>
        <v>2503</v>
      </c>
      <c r="B2587">
        <v>35872477</v>
      </c>
      <c r="C2587">
        <v>35872455</v>
      </c>
      <c r="D2587">
        <v>35552960</v>
      </c>
      <c r="E2587">
        <v>1</v>
      </c>
      <c r="F2587">
        <v>1</v>
      </c>
      <c r="G2587">
        <v>1</v>
      </c>
      <c r="H2587">
        <v>3</v>
      </c>
      <c r="I2587" t="s">
        <v>879</v>
      </c>
      <c r="J2587" t="s">
        <v>880</v>
      </c>
      <c r="K2587" t="s">
        <v>881</v>
      </c>
      <c r="L2587">
        <v>1346</v>
      </c>
      <c r="N2587">
        <v>1009</v>
      </c>
      <c r="O2587" t="s">
        <v>160</v>
      </c>
      <c r="P2587" t="s">
        <v>160</v>
      </c>
      <c r="Q2587">
        <v>1</v>
      </c>
      <c r="X2587">
        <v>430</v>
      </c>
      <c r="Y2587">
        <v>3.86</v>
      </c>
      <c r="Z2587">
        <v>0</v>
      </c>
      <c r="AA2587">
        <v>0</v>
      </c>
      <c r="AB2587">
        <v>0</v>
      </c>
      <c r="AC2587">
        <v>0</v>
      </c>
      <c r="AD2587">
        <v>1</v>
      </c>
      <c r="AE2587">
        <v>0</v>
      </c>
      <c r="AF2587" t="s">
        <v>3</v>
      </c>
      <c r="AG2587">
        <v>430</v>
      </c>
      <c r="AH2587">
        <v>2</v>
      </c>
      <c r="AI2587">
        <v>35872465</v>
      </c>
      <c r="AJ2587">
        <v>2658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</row>
    <row r="2588" spans="1:44">
      <c r="A2588">
        <f>ROW(Source!A2503)</f>
        <v>2503</v>
      </c>
      <c r="B2588">
        <v>35872478</v>
      </c>
      <c r="C2588">
        <v>35872455</v>
      </c>
      <c r="D2588">
        <v>35552967</v>
      </c>
      <c r="E2588">
        <v>1</v>
      </c>
      <c r="F2588">
        <v>1</v>
      </c>
      <c r="G2588">
        <v>1</v>
      </c>
      <c r="H2588">
        <v>3</v>
      </c>
      <c r="I2588" t="s">
        <v>882</v>
      </c>
      <c r="J2588" t="s">
        <v>883</v>
      </c>
      <c r="K2588" t="s">
        <v>884</v>
      </c>
      <c r="L2588">
        <v>1327</v>
      </c>
      <c r="N2588">
        <v>1005</v>
      </c>
      <c r="O2588" t="s">
        <v>155</v>
      </c>
      <c r="P2588" t="s">
        <v>155</v>
      </c>
      <c r="Q2588">
        <v>1</v>
      </c>
      <c r="X2588">
        <v>102</v>
      </c>
      <c r="Y2588">
        <v>69.209999999999994</v>
      </c>
      <c r="Z2588">
        <v>0</v>
      </c>
      <c r="AA2588">
        <v>0</v>
      </c>
      <c r="AB2588">
        <v>0</v>
      </c>
      <c r="AC2588">
        <v>0</v>
      </c>
      <c r="AD2588">
        <v>1</v>
      </c>
      <c r="AE2588">
        <v>0</v>
      </c>
      <c r="AF2588" t="s">
        <v>3</v>
      </c>
      <c r="AG2588">
        <v>102</v>
      </c>
      <c r="AH2588">
        <v>2</v>
      </c>
      <c r="AI2588">
        <v>35872466</v>
      </c>
      <c r="AJ2588">
        <v>2659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</row>
    <row r="2589" spans="1:44">
      <c r="A2589">
        <f>ROW(Source!A2503)</f>
        <v>2503</v>
      </c>
      <c r="B2589">
        <v>35872479</v>
      </c>
      <c r="C2589">
        <v>35872455</v>
      </c>
      <c r="D2589">
        <v>35554227</v>
      </c>
      <c r="E2589">
        <v>1</v>
      </c>
      <c r="F2589">
        <v>1</v>
      </c>
      <c r="G2589">
        <v>1</v>
      </c>
      <c r="H2589">
        <v>3</v>
      </c>
      <c r="I2589" t="s">
        <v>804</v>
      </c>
      <c r="J2589" t="s">
        <v>885</v>
      </c>
      <c r="K2589" t="s">
        <v>806</v>
      </c>
      <c r="L2589">
        <v>1339</v>
      </c>
      <c r="N2589">
        <v>1007</v>
      </c>
      <c r="O2589" t="s">
        <v>617</v>
      </c>
      <c r="P2589" t="s">
        <v>617</v>
      </c>
      <c r="Q2589">
        <v>1</v>
      </c>
      <c r="X2589">
        <v>3.5</v>
      </c>
      <c r="Y2589">
        <v>2.44</v>
      </c>
      <c r="Z2589">
        <v>0</v>
      </c>
      <c r="AA2589">
        <v>0</v>
      </c>
      <c r="AB2589">
        <v>0</v>
      </c>
      <c r="AC2589">
        <v>0</v>
      </c>
      <c r="AD2589">
        <v>1</v>
      </c>
      <c r="AE2589">
        <v>0</v>
      </c>
      <c r="AF2589" t="s">
        <v>3</v>
      </c>
      <c r="AG2589">
        <v>3.5</v>
      </c>
      <c r="AH2589">
        <v>2</v>
      </c>
      <c r="AI2589">
        <v>35872467</v>
      </c>
      <c r="AJ2589">
        <v>2660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</row>
    <row r="2590" spans="1:44">
      <c r="A2590">
        <f>ROW(Source!A2505)</f>
        <v>2505</v>
      </c>
      <c r="B2590">
        <v>35872498</v>
      </c>
      <c r="C2590">
        <v>35872481</v>
      </c>
      <c r="D2590">
        <v>18410280</v>
      </c>
      <c r="E2590">
        <v>1</v>
      </c>
      <c r="F2590">
        <v>1</v>
      </c>
      <c r="G2590">
        <v>1</v>
      </c>
      <c r="H2590">
        <v>1</v>
      </c>
      <c r="I2590" t="s">
        <v>886</v>
      </c>
      <c r="J2590" t="s">
        <v>3</v>
      </c>
      <c r="K2590" t="s">
        <v>887</v>
      </c>
      <c r="L2590">
        <v>1369</v>
      </c>
      <c r="N2590">
        <v>1013</v>
      </c>
      <c r="O2590" t="s">
        <v>561</v>
      </c>
      <c r="P2590" t="s">
        <v>561</v>
      </c>
      <c r="Q2590">
        <v>1</v>
      </c>
      <c r="X2590">
        <v>24.64</v>
      </c>
      <c r="Y2590">
        <v>0</v>
      </c>
      <c r="Z2590">
        <v>0</v>
      </c>
      <c r="AA2590">
        <v>0</v>
      </c>
      <c r="AB2590">
        <v>303.76</v>
      </c>
      <c r="AC2590">
        <v>0</v>
      </c>
      <c r="AD2590">
        <v>1</v>
      </c>
      <c r="AE2590">
        <v>1</v>
      </c>
      <c r="AF2590" t="s">
        <v>134</v>
      </c>
      <c r="AG2590">
        <v>28.335999999999999</v>
      </c>
      <c r="AH2590">
        <v>2</v>
      </c>
      <c r="AI2590">
        <v>35872482</v>
      </c>
      <c r="AJ2590">
        <v>2661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</row>
    <row r="2591" spans="1:44">
      <c r="A2591">
        <f>ROW(Source!A2505)</f>
        <v>2505</v>
      </c>
      <c r="B2591">
        <v>35872499</v>
      </c>
      <c r="C2591">
        <v>35872481</v>
      </c>
      <c r="D2591">
        <v>121548</v>
      </c>
      <c r="E2591">
        <v>1</v>
      </c>
      <c r="F2591">
        <v>1</v>
      </c>
      <c r="G2591">
        <v>1</v>
      </c>
      <c r="H2591">
        <v>1</v>
      </c>
      <c r="I2591" t="s">
        <v>35</v>
      </c>
      <c r="J2591" t="s">
        <v>3</v>
      </c>
      <c r="K2591" t="s">
        <v>562</v>
      </c>
      <c r="L2591">
        <v>608254</v>
      </c>
      <c r="N2591">
        <v>1013</v>
      </c>
      <c r="O2591" t="s">
        <v>563</v>
      </c>
      <c r="P2591" t="s">
        <v>563</v>
      </c>
      <c r="Q2591">
        <v>1</v>
      </c>
      <c r="X2591">
        <v>0.32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1</v>
      </c>
      <c r="AE2591">
        <v>2</v>
      </c>
      <c r="AF2591" t="s">
        <v>133</v>
      </c>
      <c r="AG2591">
        <v>0.4</v>
      </c>
      <c r="AH2591">
        <v>2</v>
      </c>
      <c r="AI2591">
        <v>35872483</v>
      </c>
      <c r="AJ2591">
        <v>2662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</row>
    <row r="2592" spans="1:44">
      <c r="A2592">
        <f>ROW(Source!A2505)</f>
        <v>2505</v>
      </c>
      <c r="B2592">
        <v>35872500</v>
      </c>
      <c r="C2592">
        <v>35872481</v>
      </c>
      <c r="D2592">
        <v>29172556</v>
      </c>
      <c r="E2592">
        <v>1</v>
      </c>
      <c r="F2592">
        <v>1</v>
      </c>
      <c r="G2592">
        <v>1</v>
      </c>
      <c r="H2592">
        <v>2</v>
      </c>
      <c r="I2592" t="s">
        <v>564</v>
      </c>
      <c r="J2592" t="s">
        <v>565</v>
      </c>
      <c r="K2592" t="s">
        <v>566</v>
      </c>
      <c r="L2592">
        <v>1368</v>
      </c>
      <c r="N2592">
        <v>1011</v>
      </c>
      <c r="O2592" t="s">
        <v>567</v>
      </c>
      <c r="P2592" t="s">
        <v>567</v>
      </c>
      <c r="Q2592">
        <v>1</v>
      </c>
      <c r="X2592">
        <v>0.32</v>
      </c>
      <c r="Y2592">
        <v>0</v>
      </c>
      <c r="Z2592">
        <v>31.26</v>
      </c>
      <c r="AA2592">
        <v>13.5</v>
      </c>
      <c r="AB2592">
        <v>0</v>
      </c>
      <c r="AC2592">
        <v>0</v>
      </c>
      <c r="AD2592">
        <v>1</v>
      </c>
      <c r="AE2592">
        <v>0</v>
      </c>
      <c r="AF2592" t="s">
        <v>133</v>
      </c>
      <c r="AG2592">
        <v>0.4</v>
      </c>
      <c r="AH2592">
        <v>2</v>
      </c>
      <c r="AI2592">
        <v>35872484</v>
      </c>
      <c r="AJ2592">
        <v>2663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</row>
    <row r="2593" spans="1:44">
      <c r="A2593">
        <f>ROW(Source!A2505)</f>
        <v>2505</v>
      </c>
      <c r="B2593">
        <v>35872501</v>
      </c>
      <c r="C2593">
        <v>35872481</v>
      </c>
      <c r="D2593">
        <v>29174500</v>
      </c>
      <c r="E2593">
        <v>1</v>
      </c>
      <c r="F2593">
        <v>1</v>
      </c>
      <c r="G2593">
        <v>1</v>
      </c>
      <c r="H2593">
        <v>2</v>
      </c>
      <c r="I2593" t="s">
        <v>646</v>
      </c>
      <c r="J2593" t="s">
        <v>647</v>
      </c>
      <c r="K2593" t="s">
        <v>648</v>
      </c>
      <c r="L2593">
        <v>1368</v>
      </c>
      <c r="N2593">
        <v>1011</v>
      </c>
      <c r="O2593" t="s">
        <v>567</v>
      </c>
      <c r="P2593" t="s">
        <v>567</v>
      </c>
      <c r="Q2593">
        <v>1</v>
      </c>
      <c r="X2593">
        <v>0.2</v>
      </c>
      <c r="Y2593">
        <v>0</v>
      </c>
      <c r="Z2593">
        <v>1.95</v>
      </c>
      <c r="AA2593">
        <v>0</v>
      </c>
      <c r="AB2593">
        <v>0</v>
      </c>
      <c r="AC2593">
        <v>0</v>
      </c>
      <c r="AD2593">
        <v>1</v>
      </c>
      <c r="AE2593">
        <v>0</v>
      </c>
      <c r="AF2593" t="s">
        <v>133</v>
      </c>
      <c r="AG2593">
        <v>0.25</v>
      </c>
      <c r="AH2593">
        <v>2</v>
      </c>
      <c r="AI2593">
        <v>35872485</v>
      </c>
      <c r="AJ2593">
        <v>2664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</row>
    <row r="2594" spans="1:44">
      <c r="A2594">
        <f>ROW(Source!A2505)</f>
        <v>2505</v>
      </c>
      <c r="B2594">
        <v>35872502</v>
      </c>
      <c r="C2594">
        <v>35872481</v>
      </c>
      <c r="D2594">
        <v>29174913</v>
      </c>
      <c r="E2594">
        <v>1</v>
      </c>
      <c r="F2594">
        <v>1</v>
      </c>
      <c r="G2594">
        <v>1</v>
      </c>
      <c r="H2594">
        <v>2</v>
      </c>
      <c r="I2594" t="s">
        <v>578</v>
      </c>
      <c r="J2594" t="s">
        <v>579</v>
      </c>
      <c r="K2594" t="s">
        <v>580</v>
      </c>
      <c r="L2594">
        <v>1368</v>
      </c>
      <c r="N2594">
        <v>1011</v>
      </c>
      <c r="O2594" t="s">
        <v>567</v>
      </c>
      <c r="P2594" t="s">
        <v>567</v>
      </c>
      <c r="Q2594">
        <v>1</v>
      </c>
      <c r="X2594">
        <v>0.39</v>
      </c>
      <c r="Y2594">
        <v>0</v>
      </c>
      <c r="Z2594">
        <v>87.17</v>
      </c>
      <c r="AA2594">
        <v>11.6</v>
      </c>
      <c r="AB2594">
        <v>0</v>
      </c>
      <c r="AC2594">
        <v>0</v>
      </c>
      <c r="AD2594">
        <v>1</v>
      </c>
      <c r="AE2594">
        <v>0</v>
      </c>
      <c r="AF2594" t="s">
        <v>133</v>
      </c>
      <c r="AG2594">
        <v>0.48750000000000004</v>
      </c>
      <c r="AH2594">
        <v>2</v>
      </c>
      <c r="AI2594">
        <v>35872486</v>
      </c>
      <c r="AJ2594">
        <v>2665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</row>
    <row r="2595" spans="1:44">
      <c r="A2595">
        <f>ROW(Source!A2505)</f>
        <v>2505</v>
      </c>
      <c r="B2595">
        <v>35872503</v>
      </c>
      <c r="C2595">
        <v>35872481</v>
      </c>
      <c r="D2595">
        <v>29107886</v>
      </c>
      <c r="E2595">
        <v>1</v>
      </c>
      <c r="F2595">
        <v>1</v>
      </c>
      <c r="G2595">
        <v>1</v>
      </c>
      <c r="H2595">
        <v>3</v>
      </c>
      <c r="I2595" t="s">
        <v>888</v>
      </c>
      <c r="J2595" t="s">
        <v>889</v>
      </c>
      <c r="K2595" t="s">
        <v>890</v>
      </c>
      <c r="L2595">
        <v>1348</v>
      </c>
      <c r="N2595">
        <v>1009</v>
      </c>
      <c r="O2595" t="s">
        <v>30</v>
      </c>
      <c r="P2595" t="s">
        <v>30</v>
      </c>
      <c r="Q2595">
        <v>1000</v>
      </c>
      <c r="X2595">
        <v>1E-3</v>
      </c>
      <c r="Y2595">
        <v>30029.99</v>
      </c>
      <c r="Z2595">
        <v>0</v>
      </c>
      <c r="AA2595">
        <v>0</v>
      </c>
      <c r="AB2595">
        <v>0</v>
      </c>
      <c r="AC2595">
        <v>0</v>
      </c>
      <c r="AD2595">
        <v>1</v>
      </c>
      <c r="AE2595">
        <v>0</v>
      </c>
      <c r="AF2595" t="s">
        <v>3</v>
      </c>
      <c r="AG2595">
        <v>1E-3</v>
      </c>
      <c r="AH2595">
        <v>2</v>
      </c>
      <c r="AI2595">
        <v>35872487</v>
      </c>
      <c r="AJ2595">
        <v>2666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</row>
    <row r="2596" spans="1:44">
      <c r="A2596">
        <f>ROW(Source!A2505)</f>
        <v>2505</v>
      </c>
      <c r="B2596">
        <v>35872504</v>
      </c>
      <c r="C2596">
        <v>35872481</v>
      </c>
      <c r="D2596">
        <v>29110398</v>
      </c>
      <c r="E2596">
        <v>1</v>
      </c>
      <c r="F2596">
        <v>1</v>
      </c>
      <c r="G2596">
        <v>1</v>
      </c>
      <c r="H2596">
        <v>3</v>
      </c>
      <c r="I2596" t="s">
        <v>891</v>
      </c>
      <c r="J2596" t="s">
        <v>892</v>
      </c>
      <c r="K2596" t="s">
        <v>893</v>
      </c>
      <c r="L2596">
        <v>1348</v>
      </c>
      <c r="N2596">
        <v>1009</v>
      </c>
      <c r="O2596" t="s">
        <v>30</v>
      </c>
      <c r="P2596" t="s">
        <v>30</v>
      </c>
      <c r="Q2596">
        <v>1000</v>
      </c>
      <c r="X2596">
        <v>4.0000000000000002E-4</v>
      </c>
      <c r="Y2596">
        <v>15118.99</v>
      </c>
      <c r="Z2596">
        <v>0</v>
      </c>
      <c r="AA2596">
        <v>0</v>
      </c>
      <c r="AB2596">
        <v>0</v>
      </c>
      <c r="AC2596">
        <v>0</v>
      </c>
      <c r="AD2596">
        <v>1</v>
      </c>
      <c r="AE2596">
        <v>0</v>
      </c>
      <c r="AF2596" t="s">
        <v>3</v>
      </c>
      <c r="AG2596">
        <v>4.0000000000000002E-4</v>
      </c>
      <c r="AH2596">
        <v>2</v>
      </c>
      <c r="AI2596">
        <v>35872488</v>
      </c>
      <c r="AJ2596">
        <v>2667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</row>
    <row r="2597" spans="1:44">
      <c r="A2597">
        <f>ROW(Source!A2505)</f>
        <v>2505</v>
      </c>
      <c r="B2597">
        <v>35872505</v>
      </c>
      <c r="C2597">
        <v>35872481</v>
      </c>
      <c r="D2597">
        <v>29110573</v>
      </c>
      <c r="E2597">
        <v>1</v>
      </c>
      <c r="F2597">
        <v>1</v>
      </c>
      <c r="G2597">
        <v>1</v>
      </c>
      <c r="H2597">
        <v>3</v>
      </c>
      <c r="I2597" t="s">
        <v>894</v>
      </c>
      <c r="J2597" t="s">
        <v>895</v>
      </c>
      <c r="K2597" t="s">
        <v>896</v>
      </c>
      <c r="L2597">
        <v>1348</v>
      </c>
      <c r="N2597">
        <v>1009</v>
      </c>
      <c r="O2597" t="s">
        <v>30</v>
      </c>
      <c r="P2597" t="s">
        <v>30</v>
      </c>
      <c r="Q2597">
        <v>1000</v>
      </c>
      <c r="X2597">
        <v>2.0000000000000001E-4</v>
      </c>
      <c r="Y2597">
        <v>16950</v>
      </c>
      <c r="Z2597">
        <v>0</v>
      </c>
      <c r="AA2597">
        <v>0</v>
      </c>
      <c r="AB2597">
        <v>0</v>
      </c>
      <c r="AC2597">
        <v>0</v>
      </c>
      <c r="AD2597">
        <v>1</v>
      </c>
      <c r="AE2597">
        <v>0</v>
      </c>
      <c r="AF2597" t="s">
        <v>3</v>
      </c>
      <c r="AG2597">
        <v>2.0000000000000001E-4</v>
      </c>
      <c r="AH2597">
        <v>2</v>
      </c>
      <c r="AI2597">
        <v>35872489</v>
      </c>
      <c r="AJ2597">
        <v>2668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</row>
    <row r="2598" spans="1:44">
      <c r="A2598">
        <f>ROW(Source!A2505)</f>
        <v>2505</v>
      </c>
      <c r="B2598">
        <v>35872506</v>
      </c>
      <c r="C2598">
        <v>35872481</v>
      </c>
      <c r="D2598">
        <v>29110148</v>
      </c>
      <c r="E2598">
        <v>1</v>
      </c>
      <c r="F2598">
        <v>1</v>
      </c>
      <c r="G2598">
        <v>1</v>
      </c>
      <c r="H2598">
        <v>3</v>
      </c>
      <c r="I2598" t="s">
        <v>897</v>
      </c>
      <c r="J2598" t="s">
        <v>898</v>
      </c>
      <c r="K2598" t="s">
        <v>899</v>
      </c>
      <c r="L2598">
        <v>1346</v>
      </c>
      <c r="N2598">
        <v>1009</v>
      </c>
      <c r="O2598" t="s">
        <v>160</v>
      </c>
      <c r="P2598" t="s">
        <v>160</v>
      </c>
      <c r="Q2598">
        <v>1</v>
      </c>
      <c r="X2598">
        <v>0.8</v>
      </c>
      <c r="Y2598">
        <v>13.55</v>
      </c>
      <c r="Z2598">
        <v>0</v>
      </c>
      <c r="AA2598">
        <v>0</v>
      </c>
      <c r="AB2598">
        <v>0</v>
      </c>
      <c r="AC2598">
        <v>0</v>
      </c>
      <c r="AD2598">
        <v>1</v>
      </c>
      <c r="AE2598">
        <v>0</v>
      </c>
      <c r="AF2598" t="s">
        <v>3</v>
      </c>
      <c r="AG2598">
        <v>0.8</v>
      </c>
      <c r="AH2598">
        <v>2</v>
      </c>
      <c r="AI2598">
        <v>35872490</v>
      </c>
      <c r="AJ2598">
        <v>2669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</row>
    <row r="2599" spans="1:44">
      <c r="A2599">
        <f>ROW(Source!A2505)</f>
        <v>2505</v>
      </c>
      <c r="B2599">
        <v>35872507</v>
      </c>
      <c r="C2599">
        <v>35872481</v>
      </c>
      <c r="D2599">
        <v>29107963</v>
      </c>
      <c r="E2599">
        <v>1</v>
      </c>
      <c r="F2599">
        <v>1</v>
      </c>
      <c r="G2599">
        <v>1</v>
      </c>
      <c r="H2599">
        <v>3</v>
      </c>
      <c r="I2599" t="s">
        <v>900</v>
      </c>
      <c r="J2599" t="s">
        <v>901</v>
      </c>
      <c r="K2599" t="s">
        <v>902</v>
      </c>
      <c r="L2599">
        <v>1346</v>
      </c>
      <c r="N2599">
        <v>1009</v>
      </c>
      <c r="O2599" t="s">
        <v>160</v>
      </c>
      <c r="P2599" t="s">
        <v>160</v>
      </c>
      <c r="Q2599">
        <v>1</v>
      </c>
      <c r="X2599">
        <v>0.04</v>
      </c>
      <c r="Y2599">
        <v>37.29</v>
      </c>
      <c r="Z2599">
        <v>0</v>
      </c>
      <c r="AA2599">
        <v>0</v>
      </c>
      <c r="AB2599">
        <v>0</v>
      </c>
      <c r="AC2599">
        <v>0</v>
      </c>
      <c r="AD2599">
        <v>1</v>
      </c>
      <c r="AE2599">
        <v>0</v>
      </c>
      <c r="AF2599" t="s">
        <v>3</v>
      </c>
      <c r="AG2599">
        <v>0.04</v>
      </c>
      <c r="AH2599">
        <v>2</v>
      </c>
      <c r="AI2599">
        <v>35872491</v>
      </c>
      <c r="AJ2599">
        <v>2670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</row>
    <row r="2600" spans="1:44">
      <c r="A2600">
        <f>ROW(Source!A2505)</f>
        <v>2505</v>
      </c>
      <c r="B2600">
        <v>35872508</v>
      </c>
      <c r="C2600">
        <v>35872481</v>
      </c>
      <c r="D2600">
        <v>29107847</v>
      </c>
      <c r="E2600">
        <v>1</v>
      </c>
      <c r="F2600">
        <v>1</v>
      </c>
      <c r="G2600">
        <v>1</v>
      </c>
      <c r="H2600">
        <v>3</v>
      </c>
      <c r="I2600" t="s">
        <v>903</v>
      </c>
      <c r="J2600" t="s">
        <v>904</v>
      </c>
      <c r="K2600" t="s">
        <v>905</v>
      </c>
      <c r="L2600">
        <v>1346</v>
      </c>
      <c r="N2600">
        <v>1009</v>
      </c>
      <c r="O2600" t="s">
        <v>160</v>
      </c>
      <c r="P2600" t="s">
        <v>160</v>
      </c>
      <c r="Q2600">
        <v>1</v>
      </c>
      <c r="X2600">
        <v>4</v>
      </c>
      <c r="Y2600">
        <v>9.61</v>
      </c>
      <c r="Z2600">
        <v>0</v>
      </c>
      <c r="AA2600">
        <v>0</v>
      </c>
      <c r="AB2600">
        <v>0</v>
      </c>
      <c r="AC2600">
        <v>0</v>
      </c>
      <c r="AD2600">
        <v>1</v>
      </c>
      <c r="AE2600">
        <v>0</v>
      </c>
      <c r="AF2600" t="s">
        <v>3</v>
      </c>
      <c r="AG2600">
        <v>4</v>
      </c>
      <c r="AH2600">
        <v>2</v>
      </c>
      <c r="AI2600">
        <v>35872492</v>
      </c>
      <c r="AJ2600">
        <v>2671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</row>
    <row r="2601" spans="1:44">
      <c r="A2601">
        <f>ROW(Source!A2505)</f>
        <v>2505</v>
      </c>
      <c r="B2601">
        <v>35872509</v>
      </c>
      <c r="C2601">
        <v>35872481</v>
      </c>
      <c r="D2601">
        <v>29114694</v>
      </c>
      <c r="E2601">
        <v>1</v>
      </c>
      <c r="F2601">
        <v>1</v>
      </c>
      <c r="G2601">
        <v>1</v>
      </c>
      <c r="H2601">
        <v>3</v>
      </c>
      <c r="I2601" t="s">
        <v>906</v>
      </c>
      <c r="J2601" t="s">
        <v>907</v>
      </c>
      <c r="K2601" t="s">
        <v>908</v>
      </c>
      <c r="L2601">
        <v>1348</v>
      </c>
      <c r="N2601">
        <v>1009</v>
      </c>
      <c r="O2601" t="s">
        <v>30</v>
      </c>
      <c r="P2601" t="s">
        <v>30</v>
      </c>
      <c r="Q2601">
        <v>1000</v>
      </c>
      <c r="X2601">
        <v>5.0000000000000001E-4</v>
      </c>
      <c r="Y2601">
        <v>12429.99</v>
      </c>
      <c r="Z2601">
        <v>0</v>
      </c>
      <c r="AA2601">
        <v>0</v>
      </c>
      <c r="AB2601">
        <v>0</v>
      </c>
      <c r="AC2601">
        <v>0</v>
      </c>
      <c r="AD2601">
        <v>1</v>
      </c>
      <c r="AE2601">
        <v>0</v>
      </c>
      <c r="AF2601" t="s">
        <v>3</v>
      </c>
      <c r="AG2601">
        <v>5.0000000000000001E-4</v>
      </c>
      <c r="AH2601">
        <v>2</v>
      </c>
      <c r="AI2601">
        <v>35872493</v>
      </c>
      <c r="AJ2601">
        <v>2672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</row>
    <row r="2602" spans="1:44">
      <c r="A2602">
        <f>ROW(Source!A2505)</f>
        <v>2505</v>
      </c>
      <c r="B2602">
        <v>35872510</v>
      </c>
      <c r="C2602">
        <v>35872481</v>
      </c>
      <c r="D2602">
        <v>29114473</v>
      </c>
      <c r="E2602">
        <v>1</v>
      </c>
      <c r="F2602">
        <v>1</v>
      </c>
      <c r="G2602">
        <v>1</v>
      </c>
      <c r="H2602">
        <v>3</v>
      </c>
      <c r="I2602" t="s">
        <v>909</v>
      </c>
      <c r="J2602" t="s">
        <v>910</v>
      </c>
      <c r="K2602" t="s">
        <v>911</v>
      </c>
      <c r="L2602">
        <v>1358</v>
      </c>
      <c r="N2602">
        <v>1010</v>
      </c>
      <c r="O2602" t="s">
        <v>652</v>
      </c>
      <c r="P2602" t="s">
        <v>652</v>
      </c>
      <c r="Q2602">
        <v>10</v>
      </c>
      <c r="X2602">
        <v>4</v>
      </c>
      <c r="Y2602">
        <v>1.79</v>
      </c>
      <c r="Z2602">
        <v>0</v>
      </c>
      <c r="AA2602">
        <v>0</v>
      </c>
      <c r="AB2602">
        <v>0</v>
      </c>
      <c r="AC2602">
        <v>0</v>
      </c>
      <c r="AD2602">
        <v>1</v>
      </c>
      <c r="AE2602">
        <v>0</v>
      </c>
      <c r="AF2602" t="s">
        <v>3</v>
      </c>
      <c r="AG2602">
        <v>4</v>
      </c>
      <c r="AH2602">
        <v>2</v>
      </c>
      <c r="AI2602">
        <v>35872494</v>
      </c>
      <c r="AJ2602">
        <v>2673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</row>
    <row r="2603" spans="1:44">
      <c r="A2603">
        <f>ROW(Source!A2505)</f>
        <v>2505</v>
      </c>
      <c r="B2603">
        <v>35872511</v>
      </c>
      <c r="C2603">
        <v>35872481</v>
      </c>
      <c r="D2603">
        <v>29122326</v>
      </c>
      <c r="E2603">
        <v>1</v>
      </c>
      <c r="F2603">
        <v>1</v>
      </c>
      <c r="G2603">
        <v>1</v>
      </c>
      <c r="H2603">
        <v>3</v>
      </c>
      <c r="I2603" t="s">
        <v>912</v>
      </c>
      <c r="J2603" t="s">
        <v>913</v>
      </c>
      <c r="K2603" t="s">
        <v>914</v>
      </c>
      <c r="L2603">
        <v>1348</v>
      </c>
      <c r="N2603">
        <v>1009</v>
      </c>
      <c r="O2603" t="s">
        <v>30</v>
      </c>
      <c r="P2603" t="s">
        <v>30</v>
      </c>
      <c r="Q2603">
        <v>1000</v>
      </c>
      <c r="X2603">
        <v>8.0000000000000004E-4</v>
      </c>
      <c r="Y2603">
        <v>12329.98</v>
      </c>
      <c r="Z2603">
        <v>0</v>
      </c>
      <c r="AA2603">
        <v>0</v>
      </c>
      <c r="AB2603">
        <v>0</v>
      </c>
      <c r="AC2603">
        <v>0</v>
      </c>
      <c r="AD2603">
        <v>1</v>
      </c>
      <c r="AE2603">
        <v>0</v>
      </c>
      <c r="AF2603" t="s">
        <v>3</v>
      </c>
      <c r="AG2603">
        <v>8.0000000000000004E-4</v>
      </c>
      <c r="AH2603">
        <v>2</v>
      </c>
      <c r="AI2603">
        <v>35872495</v>
      </c>
      <c r="AJ2603">
        <v>2674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</row>
    <row r="2604" spans="1:44">
      <c r="A2604">
        <f>ROW(Source!A2505)</f>
        <v>2505</v>
      </c>
      <c r="B2604">
        <v>35872512</v>
      </c>
      <c r="C2604">
        <v>35872481</v>
      </c>
      <c r="D2604">
        <v>29142044</v>
      </c>
      <c r="E2604">
        <v>1</v>
      </c>
      <c r="F2604">
        <v>1</v>
      </c>
      <c r="G2604">
        <v>1</v>
      </c>
      <c r="H2604">
        <v>3</v>
      </c>
      <c r="I2604" t="s">
        <v>915</v>
      </c>
      <c r="J2604" t="s">
        <v>916</v>
      </c>
      <c r="K2604" t="s">
        <v>917</v>
      </c>
      <c r="L2604">
        <v>1035</v>
      </c>
      <c r="N2604">
        <v>1013</v>
      </c>
      <c r="O2604" t="s">
        <v>170</v>
      </c>
      <c r="P2604" t="s">
        <v>170</v>
      </c>
      <c r="Q2604">
        <v>1</v>
      </c>
      <c r="X2604">
        <v>10</v>
      </c>
      <c r="Y2604">
        <v>318</v>
      </c>
      <c r="Z2604">
        <v>0</v>
      </c>
      <c r="AA2604">
        <v>0</v>
      </c>
      <c r="AB2604">
        <v>0</v>
      </c>
      <c r="AC2604">
        <v>0</v>
      </c>
      <c r="AD2604">
        <v>1</v>
      </c>
      <c r="AE2604">
        <v>0</v>
      </c>
      <c r="AF2604" t="s">
        <v>3</v>
      </c>
      <c r="AG2604">
        <v>10</v>
      </c>
      <c r="AH2604">
        <v>2</v>
      </c>
      <c r="AI2604">
        <v>35872496</v>
      </c>
      <c r="AJ2604">
        <v>2675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</row>
    <row r="2605" spans="1:44">
      <c r="A2605">
        <f>ROW(Source!A2505)</f>
        <v>2505</v>
      </c>
      <c r="B2605">
        <v>35872513</v>
      </c>
      <c r="C2605">
        <v>35872481</v>
      </c>
      <c r="D2605">
        <v>29166036</v>
      </c>
      <c r="E2605">
        <v>1</v>
      </c>
      <c r="F2605">
        <v>1</v>
      </c>
      <c r="G2605">
        <v>1</v>
      </c>
      <c r="H2605">
        <v>3</v>
      </c>
      <c r="I2605" t="s">
        <v>918</v>
      </c>
      <c r="J2605" t="s">
        <v>919</v>
      </c>
      <c r="K2605" t="s">
        <v>920</v>
      </c>
      <c r="L2605">
        <v>1346</v>
      </c>
      <c r="N2605">
        <v>1009</v>
      </c>
      <c r="O2605" t="s">
        <v>160</v>
      </c>
      <c r="P2605" t="s">
        <v>160</v>
      </c>
      <c r="Q2605">
        <v>1</v>
      </c>
      <c r="X2605">
        <v>20</v>
      </c>
      <c r="Y2605">
        <v>6.79</v>
      </c>
      <c r="Z2605">
        <v>0</v>
      </c>
      <c r="AA2605">
        <v>0</v>
      </c>
      <c r="AB2605">
        <v>0</v>
      </c>
      <c r="AC2605">
        <v>0</v>
      </c>
      <c r="AD2605">
        <v>1</v>
      </c>
      <c r="AE2605">
        <v>0</v>
      </c>
      <c r="AF2605" t="s">
        <v>3</v>
      </c>
      <c r="AG2605">
        <v>20</v>
      </c>
      <c r="AH2605">
        <v>2</v>
      </c>
      <c r="AI2605">
        <v>35872497</v>
      </c>
      <c r="AJ2605">
        <v>2676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</row>
    <row r="2606" spans="1:44">
      <c r="A2606">
        <f>ROW(Source!A2506)</f>
        <v>2506</v>
      </c>
      <c r="B2606">
        <v>35872528</v>
      </c>
      <c r="C2606">
        <v>35872514</v>
      </c>
      <c r="D2606">
        <v>18411117</v>
      </c>
      <c r="E2606">
        <v>1</v>
      </c>
      <c r="F2606">
        <v>1</v>
      </c>
      <c r="G2606">
        <v>1</v>
      </c>
      <c r="H2606">
        <v>1</v>
      </c>
      <c r="I2606" t="s">
        <v>821</v>
      </c>
      <c r="J2606" t="s">
        <v>3</v>
      </c>
      <c r="K2606" t="s">
        <v>822</v>
      </c>
      <c r="L2606">
        <v>1369</v>
      </c>
      <c r="N2606">
        <v>1013</v>
      </c>
      <c r="O2606" t="s">
        <v>561</v>
      </c>
      <c r="P2606" t="s">
        <v>561</v>
      </c>
      <c r="Q2606">
        <v>1</v>
      </c>
      <c r="X2606">
        <v>76.040000000000006</v>
      </c>
      <c r="Y2606">
        <v>0</v>
      </c>
      <c r="Z2606">
        <v>0</v>
      </c>
      <c r="AA2606">
        <v>0</v>
      </c>
      <c r="AB2606">
        <v>307.27</v>
      </c>
      <c r="AC2606">
        <v>0</v>
      </c>
      <c r="AD2606">
        <v>1</v>
      </c>
      <c r="AE2606">
        <v>1</v>
      </c>
      <c r="AF2606" t="s">
        <v>134</v>
      </c>
      <c r="AG2606">
        <v>87.445999999999998</v>
      </c>
      <c r="AH2606">
        <v>2</v>
      </c>
      <c r="AI2606">
        <v>35872515</v>
      </c>
      <c r="AJ2606">
        <v>2677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</row>
    <row r="2607" spans="1:44">
      <c r="A2607">
        <f>ROW(Source!A2506)</f>
        <v>2506</v>
      </c>
      <c r="B2607">
        <v>35872529</v>
      </c>
      <c r="C2607">
        <v>35872514</v>
      </c>
      <c r="D2607">
        <v>121548</v>
      </c>
      <c r="E2607">
        <v>1</v>
      </c>
      <c r="F2607">
        <v>1</v>
      </c>
      <c r="G2607">
        <v>1</v>
      </c>
      <c r="H2607">
        <v>1</v>
      </c>
      <c r="I2607" t="s">
        <v>35</v>
      </c>
      <c r="J2607" t="s">
        <v>3</v>
      </c>
      <c r="K2607" t="s">
        <v>562</v>
      </c>
      <c r="L2607">
        <v>608254</v>
      </c>
      <c r="N2607">
        <v>1013</v>
      </c>
      <c r="O2607" t="s">
        <v>563</v>
      </c>
      <c r="P2607" t="s">
        <v>563</v>
      </c>
      <c r="Q2607">
        <v>1</v>
      </c>
      <c r="X2607">
        <v>1.3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1</v>
      </c>
      <c r="AE2607">
        <v>2</v>
      </c>
      <c r="AF2607" t="s">
        <v>133</v>
      </c>
      <c r="AG2607">
        <v>1.625</v>
      </c>
      <c r="AH2607">
        <v>2</v>
      </c>
      <c r="AI2607">
        <v>35872516</v>
      </c>
      <c r="AJ2607">
        <v>2678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</row>
    <row r="2608" spans="1:44">
      <c r="A2608">
        <f>ROW(Source!A2506)</f>
        <v>2506</v>
      </c>
      <c r="B2608">
        <v>35872530</v>
      </c>
      <c r="C2608">
        <v>35872514</v>
      </c>
      <c r="D2608">
        <v>29172379</v>
      </c>
      <c r="E2608">
        <v>1</v>
      </c>
      <c r="F2608">
        <v>1</v>
      </c>
      <c r="G2608">
        <v>1</v>
      </c>
      <c r="H2608">
        <v>2</v>
      </c>
      <c r="I2608" t="s">
        <v>600</v>
      </c>
      <c r="J2608" t="s">
        <v>601</v>
      </c>
      <c r="K2608" t="s">
        <v>602</v>
      </c>
      <c r="L2608">
        <v>1368</v>
      </c>
      <c r="N2608">
        <v>1011</v>
      </c>
      <c r="O2608" t="s">
        <v>567</v>
      </c>
      <c r="P2608" t="s">
        <v>567</v>
      </c>
      <c r="Q2608">
        <v>1</v>
      </c>
      <c r="X2608">
        <v>0.33</v>
      </c>
      <c r="Y2608">
        <v>0</v>
      </c>
      <c r="Z2608">
        <v>112</v>
      </c>
      <c r="AA2608">
        <v>13.5</v>
      </c>
      <c r="AB2608">
        <v>0</v>
      </c>
      <c r="AC2608">
        <v>0</v>
      </c>
      <c r="AD2608">
        <v>1</v>
      </c>
      <c r="AE2608">
        <v>0</v>
      </c>
      <c r="AF2608" t="s">
        <v>133</v>
      </c>
      <c r="AG2608">
        <v>0.41250000000000003</v>
      </c>
      <c r="AH2608">
        <v>2</v>
      </c>
      <c r="AI2608">
        <v>35872517</v>
      </c>
      <c r="AJ2608">
        <v>2679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</row>
    <row r="2609" spans="1:44">
      <c r="A2609">
        <f>ROW(Source!A2506)</f>
        <v>2506</v>
      </c>
      <c r="B2609">
        <v>35872531</v>
      </c>
      <c r="C2609">
        <v>35872514</v>
      </c>
      <c r="D2609">
        <v>29172556</v>
      </c>
      <c r="E2609">
        <v>1</v>
      </c>
      <c r="F2609">
        <v>1</v>
      </c>
      <c r="G2609">
        <v>1</v>
      </c>
      <c r="H2609">
        <v>2</v>
      </c>
      <c r="I2609" t="s">
        <v>564</v>
      </c>
      <c r="J2609" t="s">
        <v>565</v>
      </c>
      <c r="K2609" t="s">
        <v>566</v>
      </c>
      <c r="L2609">
        <v>1368</v>
      </c>
      <c r="N2609">
        <v>1011</v>
      </c>
      <c r="O2609" t="s">
        <v>567</v>
      </c>
      <c r="P2609" t="s">
        <v>567</v>
      </c>
      <c r="Q2609">
        <v>1</v>
      </c>
      <c r="X2609">
        <v>0.97</v>
      </c>
      <c r="Y2609">
        <v>0</v>
      </c>
      <c r="Z2609">
        <v>31.26</v>
      </c>
      <c r="AA2609">
        <v>13.5</v>
      </c>
      <c r="AB2609">
        <v>0</v>
      </c>
      <c r="AC2609">
        <v>0</v>
      </c>
      <c r="AD2609">
        <v>1</v>
      </c>
      <c r="AE2609">
        <v>0</v>
      </c>
      <c r="AF2609" t="s">
        <v>133</v>
      </c>
      <c r="AG2609">
        <v>1.2124999999999999</v>
      </c>
      <c r="AH2609">
        <v>2</v>
      </c>
      <c r="AI2609">
        <v>35872518</v>
      </c>
      <c r="AJ2609">
        <v>2680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</row>
    <row r="2610" spans="1:44">
      <c r="A2610">
        <f>ROW(Source!A2506)</f>
        <v>2506</v>
      </c>
      <c r="B2610">
        <v>35872532</v>
      </c>
      <c r="C2610">
        <v>35872514</v>
      </c>
      <c r="D2610">
        <v>29174913</v>
      </c>
      <c r="E2610">
        <v>1</v>
      </c>
      <c r="F2610">
        <v>1</v>
      </c>
      <c r="G2610">
        <v>1</v>
      </c>
      <c r="H2610">
        <v>2</v>
      </c>
      <c r="I2610" t="s">
        <v>578</v>
      </c>
      <c r="J2610" t="s">
        <v>579</v>
      </c>
      <c r="K2610" t="s">
        <v>580</v>
      </c>
      <c r="L2610">
        <v>1368</v>
      </c>
      <c r="N2610">
        <v>1011</v>
      </c>
      <c r="O2610" t="s">
        <v>567</v>
      </c>
      <c r="P2610" t="s">
        <v>567</v>
      </c>
      <c r="Q2610">
        <v>1</v>
      </c>
      <c r="X2610">
        <v>0.77</v>
      </c>
      <c r="Y2610">
        <v>0</v>
      </c>
      <c r="Z2610">
        <v>87.17</v>
      </c>
      <c r="AA2610">
        <v>11.6</v>
      </c>
      <c r="AB2610">
        <v>0</v>
      </c>
      <c r="AC2610">
        <v>0</v>
      </c>
      <c r="AD2610">
        <v>1</v>
      </c>
      <c r="AE2610">
        <v>0</v>
      </c>
      <c r="AF2610" t="s">
        <v>133</v>
      </c>
      <c r="AG2610">
        <v>0.96250000000000002</v>
      </c>
      <c r="AH2610">
        <v>2</v>
      </c>
      <c r="AI2610">
        <v>35872519</v>
      </c>
      <c r="AJ2610">
        <v>2681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</row>
    <row r="2611" spans="1:44">
      <c r="A2611">
        <f>ROW(Source!A2506)</f>
        <v>2506</v>
      </c>
      <c r="B2611">
        <v>35872533</v>
      </c>
      <c r="C2611">
        <v>35872514</v>
      </c>
      <c r="D2611">
        <v>29110398</v>
      </c>
      <c r="E2611">
        <v>1</v>
      </c>
      <c r="F2611">
        <v>1</v>
      </c>
      <c r="G2611">
        <v>1</v>
      </c>
      <c r="H2611">
        <v>3</v>
      </c>
      <c r="I2611" t="s">
        <v>891</v>
      </c>
      <c r="J2611" t="s">
        <v>892</v>
      </c>
      <c r="K2611" t="s">
        <v>893</v>
      </c>
      <c r="L2611">
        <v>1348</v>
      </c>
      <c r="N2611">
        <v>1009</v>
      </c>
      <c r="O2611" t="s">
        <v>30</v>
      </c>
      <c r="P2611" t="s">
        <v>30</v>
      </c>
      <c r="Q2611">
        <v>1000</v>
      </c>
      <c r="X2611">
        <v>5.9999999999999995E-4</v>
      </c>
      <c r="Y2611">
        <v>15118.99</v>
      </c>
      <c r="Z2611">
        <v>0</v>
      </c>
      <c r="AA2611">
        <v>0</v>
      </c>
      <c r="AB2611">
        <v>0</v>
      </c>
      <c r="AC2611">
        <v>0</v>
      </c>
      <c r="AD2611">
        <v>1</v>
      </c>
      <c r="AE2611">
        <v>0</v>
      </c>
      <c r="AF2611" t="s">
        <v>3</v>
      </c>
      <c r="AG2611">
        <v>5.9999999999999995E-4</v>
      </c>
      <c r="AH2611">
        <v>2</v>
      </c>
      <c r="AI2611">
        <v>35872520</v>
      </c>
      <c r="AJ2611">
        <v>2682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</row>
    <row r="2612" spans="1:44">
      <c r="A2612">
        <f>ROW(Source!A2506)</f>
        <v>2506</v>
      </c>
      <c r="B2612">
        <v>35872534</v>
      </c>
      <c r="C2612">
        <v>35872514</v>
      </c>
      <c r="D2612">
        <v>29110573</v>
      </c>
      <c r="E2612">
        <v>1</v>
      </c>
      <c r="F2612">
        <v>1</v>
      </c>
      <c r="G2612">
        <v>1</v>
      </c>
      <c r="H2612">
        <v>3</v>
      </c>
      <c r="I2612" t="s">
        <v>894</v>
      </c>
      <c r="J2612" t="s">
        <v>895</v>
      </c>
      <c r="K2612" t="s">
        <v>896</v>
      </c>
      <c r="L2612">
        <v>1348</v>
      </c>
      <c r="N2612">
        <v>1009</v>
      </c>
      <c r="O2612" t="s">
        <v>30</v>
      </c>
      <c r="P2612" t="s">
        <v>30</v>
      </c>
      <c r="Q2612">
        <v>1000</v>
      </c>
      <c r="X2612">
        <v>2.9999999999999997E-4</v>
      </c>
      <c r="Y2612">
        <v>16950</v>
      </c>
      <c r="Z2612">
        <v>0</v>
      </c>
      <c r="AA2612">
        <v>0</v>
      </c>
      <c r="AB2612">
        <v>0</v>
      </c>
      <c r="AC2612">
        <v>0</v>
      </c>
      <c r="AD2612">
        <v>1</v>
      </c>
      <c r="AE2612">
        <v>0</v>
      </c>
      <c r="AF2612" t="s">
        <v>3</v>
      </c>
      <c r="AG2612">
        <v>2.9999999999999997E-4</v>
      </c>
      <c r="AH2612">
        <v>2</v>
      </c>
      <c r="AI2612">
        <v>35872521</v>
      </c>
      <c r="AJ2612">
        <v>2683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</row>
    <row r="2613" spans="1:44">
      <c r="A2613">
        <f>ROW(Source!A2506)</f>
        <v>2506</v>
      </c>
      <c r="B2613">
        <v>35872535</v>
      </c>
      <c r="C2613">
        <v>35872514</v>
      </c>
      <c r="D2613">
        <v>29109252</v>
      </c>
      <c r="E2613">
        <v>1</v>
      </c>
      <c r="F2613">
        <v>1</v>
      </c>
      <c r="G2613">
        <v>1</v>
      </c>
      <c r="H2613">
        <v>3</v>
      </c>
      <c r="I2613" t="s">
        <v>956</v>
      </c>
      <c r="J2613" t="s">
        <v>957</v>
      </c>
      <c r="K2613" t="s">
        <v>958</v>
      </c>
      <c r="L2613">
        <v>1348</v>
      </c>
      <c r="N2613">
        <v>1009</v>
      </c>
      <c r="O2613" t="s">
        <v>30</v>
      </c>
      <c r="P2613" t="s">
        <v>30</v>
      </c>
      <c r="Q2613">
        <v>1000</v>
      </c>
      <c r="X2613">
        <v>2E-3</v>
      </c>
      <c r="Y2613">
        <v>1836</v>
      </c>
      <c r="Z2613">
        <v>0</v>
      </c>
      <c r="AA2613">
        <v>0</v>
      </c>
      <c r="AB2613">
        <v>0</v>
      </c>
      <c r="AC2613">
        <v>0</v>
      </c>
      <c r="AD2613">
        <v>1</v>
      </c>
      <c r="AE2613">
        <v>0</v>
      </c>
      <c r="AF2613" t="s">
        <v>3</v>
      </c>
      <c r="AG2613">
        <v>2E-3</v>
      </c>
      <c r="AH2613">
        <v>2</v>
      </c>
      <c r="AI2613">
        <v>35872522</v>
      </c>
      <c r="AJ2613">
        <v>2684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</row>
    <row r="2614" spans="1:44">
      <c r="A2614">
        <f>ROW(Source!A2506)</f>
        <v>2506</v>
      </c>
      <c r="B2614">
        <v>35872536</v>
      </c>
      <c r="C2614">
        <v>35872514</v>
      </c>
      <c r="D2614">
        <v>29107963</v>
      </c>
      <c r="E2614">
        <v>1</v>
      </c>
      <c r="F2614">
        <v>1</v>
      </c>
      <c r="G2614">
        <v>1</v>
      </c>
      <c r="H2614">
        <v>3</v>
      </c>
      <c r="I2614" t="s">
        <v>900</v>
      </c>
      <c r="J2614" t="s">
        <v>901</v>
      </c>
      <c r="K2614" t="s">
        <v>902</v>
      </c>
      <c r="L2614">
        <v>1346</v>
      </c>
      <c r="N2614">
        <v>1009</v>
      </c>
      <c r="O2614" t="s">
        <v>160</v>
      </c>
      <c r="P2614" t="s">
        <v>160</v>
      </c>
      <c r="Q2614">
        <v>1</v>
      </c>
      <c r="X2614">
        <v>0.3</v>
      </c>
      <c r="Y2614">
        <v>37.29</v>
      </c>
      <c r="Z2614">
        <v>0</v>
      </c>
      <c r="AA2614">
        <v>0</v>
      </c>
      <c r="AB2614">
        <v>0</v>
      </c>
      <c r="AC2614">
        <v>0</v>
      </c>
      <c r="AD2614">
        <v>1</v>
      </c>
      <c r="AE2614">
        <v>0</v>
      </c>
      <c r="AF2614" t="s">
        <v>3</v>
      </c>
      <c r="AG2614">
        <v>0.3</v>
      </c>
      <c r="AH2614">
        <v>2</v>
      </c>
      <c r="AI2614">
        <v>35872523</v>
      </c>
      <c r="AJ2614">
        <v>2685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</row>
    <row r="2615" spans="1:44">
      <c r="A2615">
        <f>ROW(Source!A2506)</f>
        <v>2506</v>
      </c>
      <c r="B2615">
        <v>35872537</v>
      </c>
      <c r="C2615">
        <v>35872514</v>
      </c>
      <c r="D2615">
        <v>29107847</v>
      </c>
      <c r="E2615">
        <v>1</v>
      </c>
      <c r="F2615">
        <v>1</v>
      </c>
      <c r="G2615">
        <v>1</v>
      </c>
      <c r="H2615">
        <v>3</v>
      </c>
      <c r="I2615" t="s">
        <v>903</v>
      </c>
      <c r="J2615" t="s">
        <v>904</v>
      </c>
      <c r="K2615" t="s">
        <v>905</v>
      </c>
      <c r="L2615">
        <v>1346</v>
      </c>
      <c r="N2615">
        <v>1009</v>
      </c>
      <c r="O2615" t="s">
        <v>160</v>
      </c>
      <c r="P2615" t="s">
        <v>160</v>
      </c>
      <c r="Q2615">
        <v>1</v>
      </c>
      <c r="X2615">
        <v>2</v>
      </c>
      <c r="Y2615">
        <v>9.61</v>
      </c>
      <c r="Z2615">
        <v>0</v>
      </c>
      <c r="AA2615">
        <v>0</v>
      </c>
      <c r="AB2615">
        <v>0</v>
      </c>
      <c r="AC2615">
        <v>0</v>
      </c>
      <c r="AD2615">
        <v>1</v>
      </c>
      <c r="AE2615">
        <v>0</v>
      </c>
      <c r="AF2615" t="s">
        <v>3</v>
      </c>
      <c r="AG2615">
        <v>2</v>
      </c>
      <c r="AH2615">
        <v>2</v>
      </c>
      <c r="AI2615">
        <v>35872524</v>
      </c>
      <c r="AJ2615">
        <v>2686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</row>
    <row r="2616" spans="1:44">
      <c r="A2616">
        <f>ROW(Source!A2506)</f>
        <v>2506</v>
      </c>
      <c r="B2616">
        <v>35872538</v>
      </c>
      <c r="C2616">
        <v>35872514</v>
      </c>
      <c r="D2616">
        <v>29142311</v>
      </c>
      <c r="E2616">
        <v>1</v>
      </c>
      <c r="F2616">
        <v>1</v>
      </c>
      <c r="G2616">
        <v>1</v>
      </c>
      <c r="H2616">
        <v>3</v>
      </c>
      <c r="I2616" t="s">
        <v>989</v>
      </c>
      <c r="J2616" t="s">
        <v>990</v>
      </c>
      <c r="K2616" t="s">
        <v>991</v>
      </c>
      <c r="L2616">
        <v>1035</v>
      </c>
      <c r="N2616">
        <v>1013</v>
      </c>
      <c r="O2616" t="s">
        <v>170</v>
      </c>
      <c r="P2616" t="s">
        <v>170</v>
      </c>
      <c r="Q2616">
        <v>1</v>
      </c>
      <c r="X2616">
        <v>10</v>
      </c>
      <c r="Y2616">
        <v>642</v>
      </c>
      <c r="Z2616">
        <v>0</v>
      </c>
      <c r="AA2616">
        <v>0</v>
      </c>
      <c r="AB2616">
        <v>0</v>
      </c>
      <c r="AC2616">
        <v>0</v>
      </c>
      <c r="AD2616">
        <v>1</v>
      </c>
      <c r="AE2616">
        <v>0</v>
      </c>
      <c r="AF2616" t="s">
        <v>3</v>
      </c>
      <c r="AG2616">
        <v>10</v>
      </c>
      <c r="AH2616">
        <v>3</v>
      </c>
      <c r="AI2616">
        <v>-1</v>
      </c>
      <c r="AJ2616" t="s">
        <v>3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</row>
    <row r="2617" spans="1:44">
      <c r="A2617">
        <f>ROW(Source!A2506)</f>
        <v>2506</v>
      </c>
      <c r="B2617">
        <v>35872539</v>
      </c>
      <c r="C2617">
        <v>35872514</v>
      </c>
      <c r="D2617">
        <v>29145157</v>
      </c>
      <c r="E2617">
        <v>1</v>
      </c>
      <c r="F2617">
        <v>1</v>
      </c>
      <c r="G2617">
        <v>1</v>
      </c>
      <c r="H2617">
        <v>3</v>
      </c>
      <c r="I2617" t="s">
        <v>959</v>
      </c>
      <c r="J2617" t="s">
        <v>960</v>
      </c>
      <c r="K2617" t="s">
        <v>961</v>
      </c>
      <c r="L2617">
        <v>1339</v>
      </c>
      <c r="N2617">
        <v>1007</v>
      </c>
      <c r="O2617" t="s">
        <v>617</v>
      </c>
      <c r="P2617" t="s">
        <v>617</v>
      </c>
      <c r="Q2617">
        <v>1</v>
      </c>
      <c r="X2617">
        <v>0.05</v>
      </c>
      <c r="Y2617">
        <v>519.79999999999995</v>
      </c>
      <c r="Z2617">
        <v>0</v>
      </c>
      <c r="AA2617">
        <v>0</v>
      </c>
      <c r="AB2617">
        <v>0</v>
      </c>
      <c r="AC2617">
        <v>0</v>
      </c>
      <c r="AD2617">
        <v>1</v>
      </c>
      <c r="AE2617">
        <v>0</v>
      </c>
      <c r="AF2617" t="s">
        <v>3</v>
      </c>
      <c r="AG2617">
        <v>0.05</v>
      </c>
      <c r="AH2617">
        <v>2</v>
      </c>
      <c r="AI2617">
        <v>35872526</v>
      </c>
      <c r="AJ2617">
        <v>2687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</row>
    <row r="2618" spans="1:44">
      <c r="A2618">
        <f>ROW(Source!A2507)</f>
        <v>2507</v>
      </c>
      <c r="B2618">
        <v>35875894</v>
      </c>
      <c r="C2618">
        <v>35875893</v>
      </c>
      <c r="D2618">
        <v>18411117</v>
      </c>
      <c r="E2618">
        <v>1</v>
      </c>
      <c r="F2618">
        <v>1</v>
      </c>
      <c r="G2618">
        <v>1</v>
      </c>
      <c r="H2618">
        <v>1</v>
      </c>
      <c r="I2618" t="s">
        <v>821</v>
      </c>
      <c r="J2618" t="s">
        <v>3</v>
      </c>
      <c r="K2618" t="s">
        <v>822</v>
      </c>
      <c r="L2618">
        <v>1369</v>
      </c>
      <c r="N2618">
        <v>1013</v>
      </c>
      <c r="O2618" t="s">
        <v>561</v>
      </c>
      <c r="P2618" t="s">
        <v>561</v>
      </c>
      <c r="Q2618">
        <v>1</v>
      </c>
      <c r="X2618">
        <v>10.89</v>
      </c>
      <c r="Y2618">
        <v>0</v>
      </c>
      <c r="Z2618">
        <v>0</v>
      </c>
      <c r="AA2618">
        <v>0</v>
      </c>
      <c r="AB2618">
        <v>307.27</v>
      </c>
      <c r="AC2618">
        <v>0</v>
      </c>
      <c r="AD2618">
        <v>1</v>
      </c>
      <c r="AE2618">
        <v>1</v>
      </c>
      <c r="AF2618" t="s">
        <v>134</v>
      </c>
      <c r="AG2618">
        <v>12.5235</v>
      </c>
      <c r="AH2618">
        <v>2</v>
      </c>
      <c r="AI2618">
        <v>35875894</v>
      </c>
      <c r="AJ2618">
        <v>2688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</row>
    <row r="2619" spans="1:44">
      <c r="A2619">
        <f>ROW(Source!A2507)</f>
        <v>2507</v>
      </c>
      <c r="B2619">
        <v>35875895</v>
      </c>
      <c r="C2619">
        <v>35875893</v>
      </c>
      <c r="D2619">
        <v>121548</v>
      </c>
      <c r="E2619">
        <v>1</v>
      </c>
      <c r="F2619">
        <v>1</v>
      </c>
      <c r="G2619">
        <v>1</v>
      </c>
      <c r="H2619">
        <v>1</v>
      </c>
      <c r="I2619" t="s">
        <v>35</v>
      </c>
      <c r="J2619" t="s">
        <v>3</v>
      </c>
      <c r="K2619" t="s">
        <v>562</v>
      </c>
      <c r="L2619">
        <v>608254</v>
      </c>
      <c r="N2619">
        <v>1013</v>
      </c>
      <c r="O2619" t="s">
        <v>563</v>
      </c>
      <c r="P2619" t="s">
        <v>563</v>
      </c>
      <c r="Q2619">
        <v>1</v>
      </c>
      <c r="X2619">
        <v>0.23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1</v>
      </c>
      <c r="AE2619">
        <v>2</v>
      </c>
      <c r="AF2619" t="s">
        <v>133</v>
      </c>
      <c r="AG2619">
        <v>0.28750000000000003</v>
      </c>
      <c r="AH2619">
        <v>2</v>
      </c>
      <c r="AI2619">
        <v>35875895</v>
      </c>
      <c r="AJ2619">
        <v>2689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</row>
    <row r="2620" spans="1:44">
      <c r="A2620">
        <f>ROW(Source!A2507)</f>
        <v>2507</v>
      </c>
      <c r="B2620">
        <v>35875896</v>
      </c>
      <c r="C2620">
        <v>35875893</v>
      </c>
      <c r="D2620">
        <v>29172556</v>
      </c>
      <c r="E2620">
        <v>1</v>
      </c>
      <c r="F2620">
        <v>1</v>
      </c>
      <c r="G2620">
        <v>1</v>
      </c>
      <c r="H2620">
        <v>2</v>
      </c>
      <c r="I2620" t="s">
        <v>564</v>
      </c>
      <c r="J2620" t="s">
        <v>565</v>
      </c>
      <c r="K2620" t="s">
        <v>566</v>
      </c>
      <c r="L2620">
        <v>1368</v>
      </c>
      <c r="N2620">
        <v>1011</v>
      </c>
      <c r="O2620" t="s">
        <v>567</v>
      </c>
      <c r="P2620" t="s">
        <v>567</v>
      </c>
      <c r="Q2620">
        <v>1</v>
      </c>
      <c r="X2620">
        <v>0.23</v>
      </c>
      <c r="Y2620">
        <v>0</v>
      </c>
      <c r="Z2620">
        <v>31.26</v>
      </c>
      <c r="AA2620">
        <v>13.5</v>
      </c>
      <c r="AB2620">
        <v>0</v>
      </c>
      <c r="AC2620">
        <v>0</v>
      </c>
      <c r="AD2620">
        <v>1</v>
      </c>
      <c r="AE2620">
        <v>0</v>
      </c>
      <c r="AF2620" t="s">
        <v>133</v>
      </c>
      <c r="AG2620">
        <v>0.28750000000000003</v>
      </c>
      <c r="AH2620">
        <v>2</v>
      </c>
      <c r="AI2620">
        <v>35875896</v>
      </c>
      <c r="AJ2620">
        <v>2690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</row>
    <row r="2621" spans="1:44">
      <c r="A2621">
        <f>ROW(Source!A2507)</f>
        <v>2507</v>
      </c>
      <c r="B2621">
        <v>35875897</v>
      </c>
      <c r="C2621">
        <v>35875893</v>
      </c>
      <c r="D2621">
        <v>29174913</v>
      </c>
      <c r="E2621">
        <v>1</v>
      </c>
      <c r="F2621">
        <v>1</v>
      </c>
      <c r="G2621">
        <v>1</v>
      </c>
      <c r="H2621">
        <v>2</v>
      </c>
      <c r="I2621" t="s">
        <v>578</v>
      </c>
      <c r="J2621" t="s">
        <v>579</v>
      </c>
      <c r="K2621" t="s">
        <v>580</v>
      </c>
      <c r="L2621">
        <v>1368</v>
      </c>
      <c r="N2621">
        <v>1011</v>
      </c>
      <c r="O2621" t="s">
        <v>567</v>
      </c>
      <c r="P2621" t="s">
        <v>567</v>
      </c>
      <c r="Q2621">
        <v>1</v>
      </c>
      <c r="X2621">
        <v>0.62</v>
      </c>
      <c r="Y2621">
        <v>0</v>
      </c>
      <c r="Z2621">
        <v>87.17</v>
      </c>
      <c r="AA2621">
        <v>11.6</v>
      </c>
      <c r="AB2621">
        <v>0</v>
      </c>
      <c r="AC2621">
        <v>0</v>
      </c>
      <c r="AD2621">
        <v>1</v>
      </c>
      <c r="AE2621">
        <v>0</v>
      </c>
      <c r="AF2621" t="s">
        <v>133</v>
      </c>
      <c r="AG2621">
        <v>0.77500000000000002</v>
      </c>
      <c r="AH2621">
        <v>2</v>
      </c>
      <c r="AI2621">
        <v>35875897</v>
      </c>
      <c r="AJ2621">
        <v>2691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</row>
    <row r="2622" spans="1:44">
      <c r="A2622">
        <f>ROW(Source!A2507)</f>
        <v>2507</v>
      </c>
      <c r="B2622">
        <v>35875898</v>
      </c>
      <c r="C2622">
        <v>35875893</v>
      </c>
      <c r="D2622">
        <v>29107886</v>
      </c>
      <c r="E2622">
        <v>1</v>
      </c>
      <c r="F2622">
        <v>1</v>
      </c>
      <c r="G2622">
        <v>1</v>
      </c>
      <c r="H2622">
        <v>3</v>
      </c>
      <c r="I2622" t="s">
        <v>888</v>
      </c>
      <c r="J2622" t="s">
        <v>889</v>
      </c>
      <c r="K2622" t="s">
        <v>890</v>
      </c>
      <c r="L2622">
        <v>1348</v>
      </c>
      <c r="N2622">
        <v>1009</v>
      </c>
      <c r="O2622" t="s">
        <v>30</v>
      </c>
      <c r="P2622" t="s">
        <v>30</v>
      </c>
      <c r="Q2622">
        <v>1000</v>
      </c>
      <c r="X2622">
        <v>6.9999999999999999E-4</v>
      </c>
      <c r="Y2622">
        <v>30029.99</v>
      </c>
      <c r="Z2622">
        <v>0</v>
      </c>
      <c r="AA2622">
        <v>0</v>
      </c>
      <c r="AB2622">
        <v>0</v>
      </c>
      <c r="AC2622">
        <v>0</v>
      </c>
      <c r="AD2622">
        <v>1</v>
      </c>
      <c r="AE2622">
        <v>0</v>
      </c>
      <c r="AF2622" t="s">
        <v>3</v>
      </c>
      <c r="AG2622">
        <v>6.9999999999999999E-4</v>
      </c>
      <c r="AH2622">
        <v>2</v>
      </c>
      <c r="AI2622">
        <v>35875898</v>
      </c>
      <c r="AJ2622">
        <v>2692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</row>
    <row r="2623" spans="1:44">
      <c r="A2623">
        <f>ROW(Source!A2507)</f>
        <v>2507</v>
      </c>
      <c r="B2623">
        <v>35875899</v>
      </c>
      <c r="C2623">
        <v>35875893</v>
      </c>
      <c r="D2623">
        <v>29110398</v>
      </c>
      <c r="E2623">
        <v>1</v>
      </c>
      <c r="F2623">
        <v>1</v>
      </c>
      <c r="G2623">
        <v>1</v>
      </c>
      <c r="H2623">
        <v>3</v>
      </c>
      <c r="I2623" t="s">
        <v>891</v>
      </c>
      <c r="J2623" t="s">
        <v>892</v>
      </c>
      <c r="K2623" t="s">
        <v>893</v>
      </c>
      <c r="L2623">
        <v>1348</v>
      </c>
      <c r="N2623">
        <v>1009</v>
      </c>
      <c r="O2623" t="s">
        <v>30</v>
      </c>
      <c r="P2623" t="s">
        <v>30</v>
      </c>
      <c r="Q2623">
        <v>1000</v>
      </c>
      <c r="X2623">
        <v>1.4E-3</v>
      </c>
      <c r="Y2623">
        <v>15118.99</v>
      </c>
      <c r="Z2623">
        <v>0</v>
      </c>
      <c r="AA2623">
        <v>0</v>
      </c>
      <c r="AB2623">
        <v>0</v>
      </c>
      <c r="AC2623">
        <v>0</v>
      </c>
      <c r="AD2623">
        <v>1</v>
      </c>
      <c r="AE2623">
        <v>0</v>
      </c>
      <c r="AF2623" t="s">
        <v>3</v>
      </c>
      <c r="AG2623">
        <v>1.4E-3</v>
      </c>
      <c r="AH2623">
        <v>2</v>
      </c>
      <c r="AI2623">
        <v>35875899</v>
      </c>
      <c r="AJ2623">
        <v>2693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</row>
    <row r="2624" spans="1:44">
      <c r="A2624">
        <f>ROW(Source!A2507)</f>
        <v>2507</v>
      </c>
      <c r="B2624">
        <v>35875900</v>
      </c>
      <c r="C2624">
        <v>35875893</v>
      </c>
      <c r="D2624">
        <v>29110573</v>
      </c>
      <c r="E2624">
        <v>1</v>
      </c>
      <c r="F2624">
        <v>1</v>
      </c>
      <c r="G2624">
        <v>1</v>
      </c>
      <c r="H2624">
        <v>3</v>
      </c>
      <c r="I2624" t="s">
        <v>894</v>
      </c>
      <c r="J2624" t="s">
        <v>895</v>
      </c>
      <c r="K2624" t="s">
        <v>896</v>
      </c>
      <c r="L2624">
        <v>1348</v>
      </c>
      <c r="N2624">
        <v>1009</v>
      </c>
      <c r="O2624" t="s">
        <v>30</v>
      </c>
      <c r="P2624" t="s">
        <v>30</v>
      </c>
      <c r="Q2624">
        <v>1000</v>
      </c>
      <c r="X2624">
        <v>6.9999999999999999E-4</v>
      </c>
      <c r="Y2624">
        <v>16950</v>
      </c>
      <c r="Z2624">
        <v>0</v>
      </c>
      <c r="AA2624">
        <v>0</v>
      </c>
      <c r="AB2624">
        <v>0</v>
      </c>
      <c r="AC2624">
        <v>0</v>
      </c>
      <c r="AD2624">
        <v>1</v>
      </c>
      <c r="AE2624">
        <v>0</v>
      </c>
      <c r="AF2624" t="s">
        <v>3</v>
      </c>
      <c r="AG2624">
        <v>6.9999999999999999E-4</v>
      </c>
      <c r="AH2624">
        <v>2</v>
      </c>
      <c r="AI2624">
        <v>35875900</v>
      </c>
      <c r="AJ2624">
        <v>2694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</row>
    <row r="2625" spans="1:44">
      <c r="A2625">
        <f>ROW(Source!A2507)</f>
        <v>2507</v>
      </c>
      <c r="B2625">
        <v>35875901</v>
      </c>
      <c r="C2625">
        <v>35875893</v>
      </c>
      <c r="D2625">
        <v>29109252</v>
      </c>
      <c r="E2625">
        <v>1</v>
      </c>
      <c r="F2625">
        <v>1</v>
      </c>
      <c r="G2625">
        <v>1</v>
      </c>
      <c r="H2625">
        <v>3</v>
      </c>
      <c r="I2625" t="s">
        <v>956</v>
      </c>
      <c r="J2625" t="s">
        <v>957</v>
      </c>
      <c r="K2625" t="s">
        <v>958</v>
      </c>
      <c r="L2625">
        <v>1348</v>
      </c>
      <c r="N2625">
        <v>1009</v>
      </c>
      <c r="O2625" t="s">
        <v>30</v>
      </c>
      <c r="P2625" t="s">
        <v>30</v>
      </c>
      <c r="Q2625">
        <v>1000</v>
      </c>
      <c r="X2625">
        <v>2E-3</v>
      </c>
      <c r="Y2625">
        <v>1836</v>
      </c>
      <c r="Z2625">
        <v>0</v>
      </c>
      <c r="AA2625">
        <v>0</v>
      </c>
      <c r="AB2625">
        <v>0</v>
      </c>
      <c r="AC2625">
        <v>0</v>
      </c>
      <c r="AD2625">
        <v>1</v>
      </c>
      <c r="AE2625">
        <v>0</v>
      </c>
      <c r="AF2625" t="s">
        <v>3</v>
      </c>
      <c r="AG2625">
        <v>2E-3</v>
      </c>
      <c r="AH2625">
        <v>2</v>
      </c>
      <c r="AI2625">
        <v>35875901</v>
      </c>
      <c r="AJ2625">
        <v>2695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</row>
    <row r="2626" spans="1:44">
      <c r="A2626">
        <f>ROW(Source!A2507)</f>
        <v>2507</v>
      </c>
      <c r="B2626">
        <v>35875902</v>
      </c>
      <c r="C2626">
        <v>35875893</v>
      </c>
      <c r="D2626">
        <v>29113986</v>
      </c>
      <c r="E2626">
        <v>1</v>
      </c>
      <c r="F2626">
        <v>1</v>
      </c>
      <c r="G2626">
        <v>1</v>
      </c>
      <c r="H2626">
        <v>3</v>
      </c>
      <c r="I2626" t="s">
        <v>962</v>
      </c>
      <c r="J2626" t="s">
        <v>963</v>
      </c>
      <c r="K2626" t="s">
        <v>964</v>
      </c>
      <c r="L2626">
        <v>1348</v>
      </c>
      <c r="N2626">
        <v>1009</v>
      </c>
      <c r="O2626" t="s">
        <v>30</v>
      </c>
      <c r="P2626" t="s">
        <v>30</v>
      </c>
      <c r="Q2626">
        <v>1000</v>
      </c>
      <c r="X2626">
        <v>3.0000000000000001E-5</v>
      </c>
      <c r="Y2626">
        <v>10362</v>
      </c>
      <c r="Z2626">
        <v>0</v>
      </c>
      <c r="AA2626">
        <v>0</v>
      </c>
      <c r="AB2626">
        <v>0</v>
      </c>
      <c r="AC2626">
        <v>0</v>
      </c>
      <c r="AD2626">
        <v>1</v>
      </c>
      <c r="AE2626">
        <v>0</v>
      </c>
      <c r="AF2626" t="s">
        <v>3</v>
      </c>
      <c r="AG2626">
        <v>3.0000000000000001E-5</v>
      </c>
      <c r="AH2626">
        <v>2</v>
      </c>
      <c r="AI2626">
        <v>35875902</v>
      </c>
      <c r="AJ2626">
        <v>2696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</row>
    <row r="2627" spans="1:44">
      <c r="A2627">
        <f>ROW(Source!A2507)</f>
        <v>2507</v>
      </c>
      <c r="B2627">
        <v>35875903</v>
      </c>
      <c r="C2627">
        <v>35875893</v>
      </c>
      <c r="D2627">
        <v>29107963</v>
      </c>
      <c r="E2627">
        <v>1</v>
      </c>
      <c r="F2627">
        <v>1</v>
      </c>
      <c r="G2627">
        <v>1</v>
      </c>
      <c r="H2627">
        <v>3</v>
      </c>
      <c r="I2627" t="s">
        <v>900</v>
      </c>
      <c r="J2627" t="s">
        <v>901</v>
      </c>
      <c r="K2627" t="s">
        <v>902</v>
      </c>
      <c r="L2627">
        <v>1346</v>
      </c>
      <c r="N2627">
        <v>1009</v>
      </c>
      <c r="O2627" t="s">
        <v>160</v>
      </c>
      <c r="P2627" t="s">
        <v>160</v>
      </c>
      <c r="Q2627">
        <v>1</v>
      </c>
      <c r="X2627">
        <v>0.6</v>
      </c>
      <c r="Y2627">
        <v>37.29</v>
      </c>
      <c r="Z2627">
        <v>0</v>
      </c>
      <c r="AA2627">
        <v>0</v>
      </c>
      <c r="AB2627">
        <v>0</v>
      </c>
      <c r="AC2627">
        <v>0</v>
      </c>
      <c r="AD2627">
        <v>1</v>
      </c>
      <c r="AE2627">
        <v>0</v>
      </c>
      <c r="AF2627" t="s">
        <v>3</v>
      </c>
      <c r="AG2627">
        <v>0.6</v>
      </c>
      <c r="AH2627">
        <v>2</v>
      </c>
      <c r="AI2627">
        <v>35875903</v>
      </c>
      <c r="AJ2627">
        <v>2697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</row>
    <row r="2628" spans="1:44">
      <c r="A2628">
        <f>ROW(Source!A2507)</f>
        <v>2507</v>
      </c>
      <c r="B2628">
        <v>35875904</v>
      </c>
      <c r="C2628">
        <v>35875893</v>
      </c>
      <c r="D2628">
        <v>29114238</v>
      </c>
      <c r="E2628">
        <v>1</v>
      </c>
      <c r="F2628">
        <v>1</v>
      </c>
      <c r="G2628">
        <v>1</v>
      </c>
      <c r="H2628">
        <v>3</v>
      </c>
      <c r="I2628" t="s">
        <v>965</v>
      </c>
      <c r="J2628" t="s">
        <v>966</v>
      </c>
      <c r="K2628" t="s">
        <v>967</v>
      </c>
      <c r="L2628">
        <v>1348</v>
      </c>
      <c r="N2628">
        <v>1009</v>
      </c>
      <c r="O2628" t="s">
        <v>30</v>
      </c>
      <c r="P2628" t="s">
        <v>30</v>
      </c>
      <c r="Q2628">
        <v>1000</v>
      </c>
      <c r="X2628">
        <v>1E-4</v>
      </c>
      <c r="Y2628">
        <v>15130</v>
      </c>
      <c r="Z2628">
        <v>0</v>
      </c>
      <c r="AA2628">
        <v>0</v>
      </c>
      <c r="AB2628">
        <v>0</v>
      </c>
      <c r="AC2628">
        <v>0</v>
      </c>
      <c r="AD2628">
        <v>1</v>
      </c>
      <c r="AE2628">
        <v>0</v>
      </c>
      <c r="AF2628" t="s">
        <v>3</v>
      </c>
      <c r="AG2628">
        <v>1E-4</v>
      </c>
      <c r="AH2628">
        <v>2</v>
      </c>
      <c r="AI2628">
        <v>35875904</v>
      </c>
      <c r="AJ2628">
        <v>2698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</row>
    <row r="2629" spans="1:44">
      <c r="A2629">
        <f>ROW(Source!A2507)</f>
        <v>2507</v>
      </c>
      <c r="B2629">
        <v>35875905</v>
      </c>
      <c r="C2629">
        <v>35875893</v>
      </c>
      <c r="D2629">
        <v>29142089</v>
      </c>
      <c r="E2629">
        <v>1</v>
      </c>
      <c r="F2629">
        <v>1</v>
      </c>
      <c r="G2629">
        <v>1</v>
      </c>
      <c r="H2629">
        <v>3</v>
      </c>
      <c r="I2629" t="s">
        <v>968</v>
      </c>
      <c r="J2629" t="s">
        <v>969</v>
      </c>
      <c r="K2629" t="s">
        <v>970</v>
      </c>
      <c r="L2629">
        <v>1035</v>
      </c>
      <c r="N2629">
        <v>1013</v>
      </c>
      <c r="O2629" t="s">
        <v>170</v>
      </c>
      <c r="P2629" t="s">
        <v>170</v>
      </c>
      <c r="Q2629">
        <v>1</v>
      </c>
      <c r="X2629">
        <v>10</v>
      </c>
      <c r="Y2629">
        <v>341.5</v>
      </c>
      <c r="Z2629">
        <v>0</v>
      </c>
      <c r="AA2629">
        <v>0</v>
      </c>
      <c r="AB2629">
        <v>0</v>
      </c>
      <c r="AC2629">
        <v>0</v>
      </c>
      <c r="AD2629">
        <v>1</v>
      </c>
      <c r="AE2629">
        <v>0</v>
      </c>
      <c r="AF2629" t="s">
        <v>3</v>
      </c>
      <c r="AG2629">
        <v>10</v>
      </c>
      <c r="AH2629">
        <v>2</v>
      </c>
      <c r="AI2629">
        <v>35875905</v>
      </c>
      <c r="AJ2629">
        <v>2699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Смета 12 гр. ТЕР МО</vt:lpstr>
      <vt:lpstr>Дефектная ведомость</vt:lpstr>
      <vt:lpstr>Source</vt:lpstr>
      <vt:lpstr>SourceObSm</vt:lpstr>
      <vt:lpstr>SmtRes</vt:lpstr>
      <vt:lpstr>EtalonRes</vt:lpstr>
      <vt:lpstr>'Дефектная ведомость'!Заголовки_для_печати</vt:lpstr>
      <vt:lpstr>'Смета 12 гр. ТЕР МО'!Заголовки_для_печати</vt:lpstr>
      <vt:lpstr>'Дефектная ведомость'!Область_печати</vt:lpstr>
      <vt:lpstr>'Смета 12 гр. ТЕР МО'!Область_печати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Закупки</cp:lastModifiedBy>
  <dcterms:created xsi:type="dcterms:W3CDTF">2021-07-12T14:01:05Z</dcterms:created>
  <dcterms:modified xsi:type="dcterms:W3CDTF">2021-07-12T14:24:13Z</dcterms:modified>
</cp:coreProperties>
</file>